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kavya\Downloads\"/>
    </mc:Choice>
  </mc:AlternateContent>
  <xr:revisionPtr revIDLastSave="0" documentId="8_{E9B7A4E7-3074-40F2-A063-36B9336BE781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Data Set" sheetId="1" r:id="rId1"/>
    <sheet name="NSEBSE Code" sheetId="2" r:id="rId2"/>
    <sheet name="sheet1" sheetId="3" r:id="rId3"/>
    <sheet name="Good Stock" sheetId="4" r:id="rId4"/>
  </sheets>
  <calcPr calcId="191029"/>
  <fileRecoveryPr repairLoad="1"/>
</workbook>
</file>

<file path=xl/calcChain.xml><?xml version="1.0" encoding="utf-8"?>
<calcChain xmlns="http://schemas.openxmlformats.org/spreadsheetml/2006/main">
  <c r="P48" i="4" l="1"/>
  <c r="O48" i="4"/>
  <c r="N48" i="4"/>
  <c r="M48" i="4"/>
  <c r="L48" i="4"/>
  <c r="J48" i="4"/>
  <c r="I48" i="4"/>
  <c r="H48" i="4"/>
  <c r="G48" i="4"/>
  <c r="F48" i="4"/>
  <c r="E48" i="4"/>
  <c r="D48" i="4"/>
  <c r="C48" i="4"/>
  <c r="B48" i="4"/>
  <c r="A48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B47" i="4"/>
  <c r="A47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B46" i="4"/>
  <c r="A46" i="4"/>
  <c r="P45" i="4"/>
  <c r="O45" i="4"/>
  <c r="N45" i="4"/>
  <c r="M45" i="4"/>
  <c r="L45" i="4"/>
  <c r="J45" i="4"/>
  <c r="I45" i="4"/>
  <c r="H45" i="4"/>
  <c r="G45" i="4"/>
  <c r="F45" i="4"/>
  <c r="E45" i="4"/>
  <c r="D45" i="4"/>
  <c r="C45" i="4"/>
  <c r="B45" i="4"/>
  <c r="A45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A44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A43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C42" i="4"/>
  <c r="B42" i="4"/>
  <c r="A42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A41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40" i="4"/>
  <c r="A40" i="4"/>
  <c r="P39" i="4"/>
  <c r="O39" i="4"/>
  <c r="N39" i="4"/>
  <c r="M39" i="4"/>
  <c r="L39" i="4"/>
  <c r="K39" i="4"/>
  <c r="J39" i="4"/>
  <c r="I39" i="4"/>
  <c r="H39" i="4"/>
  <c r="G39" i="4"/>
  <c r="F39" i="4"/>
  <c r="E39" i="4"/>
  <c r="D39" i="4"/>
  <c r="C39" i="4"/>
  <c r="B39" i="4"/>
  <c r="A39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A38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B37" i="4"/>
  <c r="A37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B36" i="4"/>
  <c r="A36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B35" i="4"/>
  <c r="A35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A34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C33" i="4"/>
  <c r="B33" i="4"/>
  <c r="A33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A32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A31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B30" i="4"/>
  <c r="A30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A29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A28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C27" i="4"/>
  <c r="B27" i="4"/>
  <c r="A27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C26" i="4"/>
  <c r="B26" i="4"/>
  <c r="A26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C25" i="4"/>
  <c r="B25" i="4"/>
  <c r="A25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A24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A23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A22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A21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A20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B19" i="4"/>
  <c r="A19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B18" i="4"/>
  <c r="A18" i="4"/>
  <c r="P17" i="4"/>
  <c r="O17" i="4"/>
  <c r="N17" i="4"/>
  <c r="M17" i="4"/>
  <c r="L17" i="4"/>
  <c r="K17" i="4"/>
  <c r="J17" i="4"/>
  <c r="I17" i="4"/>
  <c r="H17" i="4"/>
  <c r="G17" i="4"/>
  <c r="F17" i="4"/>
  <c r="E17" i="4"/>
  <c r="D17" i="4"/>
  <c r="C17" i="4"/>
  <c r="B17" i="4"/>
  <c r="A17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B16" i="4"/>
  <c r="A16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B15" i="4"/>
  <c r="A15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B14" i="4"/>
  <c r="A14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C13" i="4"/>
  <c r="B13" i="4"/>
  <c r="A13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12" i="4"/>
  <c r="A12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B11" i="4"/>
  <c r="A11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B10" i="4"/>
  <c r="A10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B9" i="4"/>
  <c r="A9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B8" i="4"/>
  <c r="A8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B7" i="4"/>
  <c r="A7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B6" i="4"/>
  <c r="A6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B5" i="4"/>
  <c r="A5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B4" i="4"/>
  <c r="A4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B3" i="4"/>
  <c r="A3" i="4"/>
  <c r="P2" i="4"/>
  <c r="O2" i="4"/>
  <c r="N2" i="4"/>
  <c r="M2" i="4"/>
  <c r="L2" i="4"/>
  <c r="K2" i="4"/>
  <c r="J2" i="4"/>
  <c r="I2" i="4"/>
  <c r="H2" i="4"/>
  <c r="G2" i="4"/>
  <c r="F2" i="4"/>
  <c r="E2" i="4"/>
  <c r="D2" i="4"/>
  <c r="C2" i="4"/>
  <c r="B2" i="4"/>
  <c r="A2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B1" i="4"/>
  <c r="A1" i="4"/>
  <c r="J191" i="3"/>
  <c r="I191" i="3"/>
  <c r="H191" i="3"/>
  <c r="G191" i="3"/>
  <c r="F191" i="3"/>
  <c r="E191" i="3"/>
  <c r="D191" i="3"/>
  <c r="C191" i="3"/>
  <c r="B191" i="3"/>
  <c r="A191" i="3"/>
  <c r="J190" i="3"/>
  <c r="I190" i="3"/>
  <c r="H190" i="3"/>
  <c r="G190" i="3"/>
  <c r="F190" i="3"/>
  <c r="E190" i="3"/>
  <c r="D190" i="3"/>
  <c r="C190" i="3"/>
  <c r="B190" i="3"/>
  <c r="A190" i="3"/>
  <c r="J189" i="3"/>
  <c r="I189" i="3"/>
  <c r="H189" i="3"/>
  <c r="G189" i="3"/>
  <c r="F189" i="3"/>
  <c r="E189" i="3"/>
  <c r="D189" i="3"/>
  <c r="C189" i="3"/>
  <c r="B189" i="3"/>
  <c r="A189" i="3"/>
  <c r="J188" i="3"/>
  <c r="I188" i="3"/>
  <c r="H188" i="3"/>
  <c r="G188" i="3"/>
  <c r="F188" i="3"/>
  <c r="E188" i="3"/>
  <c r="D188" i="3"/>
  <c r="C188" i="3"/>
  <c r="B188" i="3"/>
  <c r="A188" i="3"/>
  <c r="J187" i="3"/>
  <c r="I187" i="3"/>
  <c r="H187" i="3"/>
  <c r="G187" i="3"/>
  <c r="F187" i="3"/>
  <c r="E187" i="3"/>
  <c r="D187" i="3"/>
  <c r="C187" i="3"/>
  <c r="B187" i="3"/>
  <c r="A187" i="3"/>
  <c r="J186" i="3"/>
  <c r="I186" i="3"/>
  <c r="H186" i="3"/>
  <c r="G186" i="3"/>
  <c r="F186" i="3"/>
  <c r="E186" i="3"/>
  <c r="D186" i="3"/>
  <c r="C186" i="3"/>
  <c r="B186" i="3"/>
  <c r="A186" i="3"/>
  <c r="J185" i="3"/>
  <c r="I185" i="3"/>
  <c r="H185" i="3"/>
  <c r="G185" i="3"/>
  <c r="F185" i="3"/>
  <c r="E185" i="3"/>
  <c r="D185" i="3"/>
  <c r="C185" i="3"/>
  <c r="B185" i="3"/>
  <c r="A185" i="3"/>
  <c r="J184" i="3"/>
  <c r="I184" i="3"/>
  <c r="H184" i="3"/>
  <c r="G184" i="3"/>
  <c r="F184" i="3"/>
  <c r="E184" i="3"/>
  <c r="D184" i="3"/>
  <c r="C184" i="3"/>
  <c r="B184" i="3"/>
  <c r="A184" i="3"/>
  <c r="L182" i="3" s="1"/>
  <c r="J183" i="3"/>
  <c r="I183" i="3"/>
  <c r="H183" i="3"/>
  <c r="G183" i="3"/>
  <c r="F183" i="3"/>
  <c r="E183" i="3"/>
  <c r="D183" i="3"/>
  <c r="C183" i="3"/>
  <c r="B183" i="3"/>
  <c r="A183" i="3"/>
  <c r="J182" i="3"/>
  <c r="I182" i="3"/>
  <c r="H182" i="3"/>
  <c r="G182" i="3"/>
  <c r="F182" i="3"/>
  <c r="E182" i="3"/>
  <c r="D182" i="3"/>
  <c r="C182" i="3"/>
  <c r="B182" i="3"/>
  <c r="A182" i="3"/>
  <c r="J181" i="3"/>
  <c r="I181" i="3"/>
  <c r="H181" i="3"/>
  <c r="G181" i="3"/>
  <c r="F181" i="3"/>
  <c r="E181" i="3"/>
  <c r="D181" i="3"/>
  <c r="C181" i="3"/>
  <c r="B181" i="3"/>
  <c r="A181" i="3"/>
  <c r="J180" i="3"/>
  <c r="I180" i="3"/>
  <c r="H180" i="3"/>
  <c r="G180" i="3"/>
  <c r="F180" i="3"/>
  <c r="E180" i="3"/>
  <c r="D180" i="3"/>
  <c r="C180" i="3"/>
  <c r="B180" i="3"/>
  <c r="A180" i="3"/>
  <c r="J179" i="3"/>
  <c r="I179" i="3"/>
  <c r="H179" i="3"/>
  <c r="G179" i="3"/>
  <c r="F179" i="3"/>
  <c r="E179" i="3"/>
  <c r="D179" i="3"/>
  <c r="C179" i="3"/>
  <c r="B179" i="3"/>
  <c r="A179" i="3"/>
  <c r="J178" i="3"/>
  <c r="I178" i="3"/>
  <c r="H178" i="3"/>
  <c r="G178" i="3"/>
  <c r="F178" i="3"/>
  <c r="E178" i="3"/>
  <c r="D178" i="3"/>
  <c r="C178" i="3"/>
  <c r="B178" i="3"/>
  <c r="A178" i="3"/>
  <c r="J177" i="3"/>
  <c r="I177" i="3"/>
  <c r="H177" i="3"/>
  <c r="G177" i="3"/>
  <c r="F177" i="3"/>
  <c r="E177" i="3"/>
  <c r="D177" i="3"/>
  <c r="C177" i="3"/>
  <c r="B177" i="3"/>
  <c r="A177" i="3"/>
  <c r="L175" i="3" s="1"/>
  <c r="J176" i="3"/>
  <c r="I176" i="3"/>
  <c r="H176" i="3"/>
  <c r="G176" i="3"/>
  <c r="F176" i="3"/>
  <c r="E176" i="3"/>
  <c r="D176" i="3"/>
  <c r="C176" i="3"/>
  <c r="B176" i="3"/>
  <c r="A176" i="3"/>
  <c r="L174" i="3" s="1"/>
  <c r="J175" i="3"/>
  <c r="I175" i="3"/>
  <c r="H175" i="3"/>
  <c r="G175" i="3"/>
  <c r="F175" i="3"/>
  <c r="E175" i="3"/>
  <c r="D175" i="3"/>
  <c r="C175" i="3"/>
  <c r="B175" i="3"/>
  <c r="A175" i="3"/>
  <c r="J174" i="3"/>
  <c r="I174" i="3"/>
  <c r="H174" i="3"/>
  <c r="G174" i="3"/>
  <c r="F174" i="3"/>
  <c r="E174" i="3"/>
  <c r="D174" i="3"/>
  <c r="C174" i="3"/>
  <c r="B174" i="3"/>
  <c r="A174" i="3"/>
  <c r="J173" i="3"/>
  <c r="I173" i="3"/>
  <c r="H173" i="3"/>
  <c r="G173" i="3"/>
  <c r="F173" i="3"/>
  <c r="E173" i="3"/>
  <c r="D173" i="3"/>
  <c r="C173" i="3"/>
  <c r="B173" i="3"/>
  <c r="A173" i="3"/>
  <c r="J172" i="3"/>
  <c r="I172" i="3"/>
  <c r="H172" i="3"/>
  <c r="G172" i="3"/>
  <c r="F172" i="3"/>
  <c r="E172" i="3"/>
  <c r="D172" i="3"/>
  <c r="C172" i="3"/>
  <c r="B172" i="3"/>
  <c r="A172" i="3"/>
  <c r="J171" i="3"/>
  <c r="I171" i="3"/>
  <c r="H171" i="3"/>
  <c r="G171" i="3"/>
  <c r="F171" i="3"/>
  <c r="E171" i="3"/>
  <c r="D171" i="3"/>
  <c r="C171" i="3"/>
  <c r="B171" i="3"/>
  <c r="A171" i="3"/>
  <c r="J170" i="3"/>
  <c r="I170" i="3"/>
  <c r="H170" i="3"/>
  <c r="G170" i="3"/>
  <c r="F170" i="3"/>
  <c r="E170" i="3"/>
  <c r="D170" i="3"/>
  <c r="C170" i="3"/>
  <c r="B170" i="3"/>
  <c r="A170" i="3"/>
  <c r="J169" i="3"/>
  <c r="I169" i="3"/>
  <c r="H169" i="3"/>
  <c r="G169" i="3"/>
  <c r="F169" i="3"/>
  <c r="E169" i="3"/>
  <c r="D169" i="3"/>
  <c r="C169" i="3"/>
  <c r="B169" i="3"/>
  <c r="A169" i="3"/>
  <c r="J168" i="3"/>
  <c r="I168" i="3"/>
  <c r="H168" i="3"/>
  <c r="G168" i="3"/>
  <c r="F168" i="3"/>
  <c r="E168" i="3"/>
  <c r="D168" i="3"/>
  <c r="C168" i="3"/>
  <c r="B168" i="3"/>
  <c r="A168" i="3"/>
  <c r="L166" i="3" s="1"/>
  <c r="J167" i="3"/>
  <c r="I167" i="3"/>
  <c r="H167" i="3"/>
  <c r="G167" i="3"/>
  <c r="F167" i="3"/>
  <c r="E167" i="3"/>
  <c r="D167" i="3"/>
  <c r="C167" i="3"/>
  <c r="B167" i="3"/>
  <c r="A167" i="3"/>
  <c r="J166" i="3"/>
  <c r="I166" i="3"/>
  <c r="H166" i="3"/>
  <c r="G166" i="3"/>
  <c r="F166" i="3"/>
  <c r="E166" i="3"/>
  <c r="D166" i="3"/>
  <c r="C166" i="3"/>
  <c r="B166" i="3"/>
  <c r="A166" i="3"/>
  <c r="J165" i="3"/>
  <c r="I165" i="3"/>
  <c r="H165" i="3"/>
  <c r="G165" i="3"/>
  <c r="F165" i="3"/>
  <c r="E165" i="3"/>
  <c r="D165" i="3"/>
  <c r="C165" i="3"/>
  <c r="B165" i="3"/>
  <c r="A165" i="3"/>
  <c r="J164" i="3"/>
  <c r="I164" i="3"/>
  <c r="H164" i="3"/>
  <c r="G164" i="3"/>
  <c r="F164" i="3"/>
  <c r="E164" i="3"/>
  <c r="D164" i="3"/>
  <c r="C164" i="3"/>
  <c r="B164" i="3"/>
  <c r="A164" i="3"/>
  <c r="J163" i="3"/>
  <c r="I163" i="3"/>
  <c r="H163" i="3"/>
  <c r="G163" i="3"/>
  <c r="F163" i="3"/>
  <c r="E163" i="3"/>
  <c r="D163" i="3"/>
  <c r="C163" i="3"/>
  <c r="B163" i="3"/>
  <c r="A163" i="3"/>
  <c r="J162" i="3"/>
  <c r="I162" i="3"/>
  <c r="H162" i="3"/>
  <c r="G162" i="3"/>
  <c r="F162" i="3"/>
  <c r="E162" i="3"/>
  <c r="D162" i="3"/>
  <c r="C162" i="3"/>
  <c r="B162" i="3"/>
  <c r="A162" i="3"/>
  <c r="J161" i="3"/>
  <c r="I161" i="3"/>
  <c r="H161" i="3"/>
  <c r="G161" i="3"/>
  <c r="F161" i="3"/>
  <c r="E161" i="3"/>
  <c r="D161" i="3"/>
  <c r="C161" i="3"/>
  <c r="B161" i="3"/>
  <c r="A161" i="3"/>
  <c r="L159" i="3" s="1"/>
  <c r="J160" i="3"/>
  <c r="I160" i="3"/>
  <c r="H160" i="3"/>
  <c r="G160" i="3"/>
  <c r="F160" i="3"/>
  <c r="E160" i="3"/>
  <c r="D160" i="3"/>
  <c r="C160" i="3"/>
  <c r="B160" i="3"/>
  <c r="A160" i="3"/>
  <c r="L158" i="3" s="1"/>
  <c r="J159" i="3"/>
  <c r="I159" i="3"/>
  <c r="H159" i="3"/>
  <c r="G159" i="3"/>
  <c r="F159" i="3"/>
  <c r="E159" i="3"/>
  <c r="D159" i="3"/>
  <c r="C159" i="3"/>
  <c r="B159" i="3"/>
  <c r="A159" i="3"/>
  <c r="J158" i="3"/>
  <c r="I158" i="3"/>
  <c r="H158" i="3"/>
  <c r="G158" i="3"/>
  <c r="F158" i="3"/>
  <c r="E158" i="3"/>
  <c r="D158" i="3"/>
  <c r="C158" i="3"/>
  <c r="B158" i="3"/>
  <c r="A158" i="3"/>
  <c r="J157" i="3"/>
  <c r="I157" i="3"/>
  <c r="H157" i="3"/>
  <c r="G157" i="3"/>
  <c r="F157" i="3"/>
  <c r="E157" i="3"/>
  <c r="D157" i="3"/>
  <c r="C157" i="3"/>
  <c r="B157" i="3"/>
  <c r="A157" i="3"/>
  <c r="J156" i="3"/>
  <c r="I156" i="3"/>
  <c r="H156" i="3"/>
  <c r="G156" i="3"/>
  <c r="F156" i="3"/>
  <c r="E156" i="3"/>
  <c r="D156" i="3"/>
  <c r="C156" i="3"/>
  <c r="B156" i="3"/>
  <c r="A156" i="3"/>
  <c r="J155" i="3"/>
  <c r="I155" i="3"/>
  <c r="H155" i="3"/>
  <c r="G155" i="3"/>
  <c r="F155" i="3"/>
  <c r="E155" i="3"/>
  <c r="D155" i="3"/>
  <c r="C155" i="3"/>
  <c r="B155" i="3"/>
  <c r="A155" i="3"/>
  <c r="J154" i="3"/>
  <c r="I154" i="3"/>
  <c r="H154" i="3"/>
  <c r="G154" i="3"/>
  <c r="F154" i="3"/>
  <c r="E154" i="3"/>
  <c r="D154" i="3"/>
  <c r="C154" i="3"/>
  <c r="B154" i="3"/>
  <c r="A154" i="3"/>
  <c r="J153" i="3"/>
  <c r="I153" i="3"/>
  <c r="H153" i="3"/>
  <c r="G153" i="3"/>
  <c r="F153" i="3"/>
  <c r="E153" i="3"/>
  <c r="D153" i="3"/>
  <c r="C153" i="3"/>
  <c r="B153" i="3"/>
  <c r="A153" i="3"/>
  <c r="L151" i="3" s="1"/>
  <c r="J152" i="3"/>
  <c r="I152" i="3"/>
  <c r="H152" i="3"/>
  <c r="G152" i="3"/>
  <c r="F152" i="3"/>
  <c r="E152" i="3"/>
  <c r="D152" i="3"/>
  <c r="C152" i="3"/>
  <c r="B152" i="3"/>
  <c r="A152" i="3"/>
  <c r="L150" i="3" s="1"/>
  <c r="J151" i="3"/>
  <c r="I151" i="3"/>
  <c r="H151" i="3"/>
  <c r="G151" i="3"/>
  <c r="F151" i="3"/>
  <c r="E151" i="3"/>
  <c r="D151" i="3"/>
  <c r="C151" i="3"/>
  <c r="B151" i="3"/>
  <c r="A151" i="3"/>
  <c r="J150" i="3"/>
  <c r="I150" i="3"/>
  <c r="H150" i="3"/>
  <c r="G150" i="3"/>
  <c r="F150" i="3"/>
  <c r="E150" i="3"/>
  <c r="D150" i="3"/>
  <c r="C150" i="3"/>
  <c r="B150" i="3"/>
  <c r="A150" i="3"/>
  <c r="J149" i="3"/>
  <c r="I149" i="3"/>
  <c r="H149" i="3"/>
  <c r="G149" i="3"/>
  <c r="F149" i="3"/>
  <c r="E149" i="3"/>
  <c r="D149" i="3"/>
  <c r="C149" i="3"/>
  <c r="B149" i="3"/>
  <c r="A149" i="3"/>
  <c r="J148" i="3"/>
  <c r="I148" i="3"/>
  <c r="H148" i="3"/>
  <c r="G148" i="3"/>
  <c r="F148" i="3"/>
  <c r="E148" i="3"/>
  <c r="D148" i="3"/>
  <c r="C148" i="3"/>
  <c r="B148" i="3"/>
  <c r="A148" i="3"/>
  <c r="J147" i="3"/>
  <c r="I147" i="3"/>
  <c r="H147" i="3"/>
  <c r="G147" i="3"/>
  <c r="F147" i="3"/>
  <c r="E147" i="3"/>
  <c r="D147" i="3"/>
  <c r="C147" i="3"/>
  <c r="B147" i="3"/>
  <c r="A147" i="3"/>
  <c r="J146" i="3"/>
  <c r="I146" i="3"/>
  <c r="H146" i="3"/>
  <c r="G146" i="3"/>
  <c r="F146" i="3"/>
  <c r="E146" i="3"/>
  <c r="D146" i="3"/>
  <c r="C146" i="3"/>
  <c r="B146" i="3"/>
  <c r="A146" i="3"/>
  <c r="J145" i="3"/>
  <c r="I145" i="3"/>
  <c r="H145" i="3"/>
  <c r="G145" i="3"/>
  <c r="F145" i="3"/>
  <c r="E145" i="3"/>
  <c r="D145" i="3"/>
  <c r="C145" i="3"/>
  <c r="B145" i="3"/>
  <c r="A145" i="3"/>
  <c r="L143" i="3" s="1"/>
  <c r="J144" i="3"/>
  <c r="I144" i="3"/>
  <c r="H144" i="3"/>
  <c r="G144" i="3"/>
  <c r="F144" i="3"/>
  <c r="E144" i="3"/>
  <c r="D144" i="3"/>
  <c r="C144" i="3"/>
  <c r="B144" i="3"/>
  <c r="A144" i="3"/>
  <c r="L142" i="3" s="1"/>
  <c r="J143" i="3"/>
  <c r="I143" i="3"/>
  <c r="H143" i="3"/>
  <c r="G143" i="3"/>
  <c r="F143" i="3"/>
  <c r="E143" i="3"/>
  <c r="D143" i="3"/>
  <c r="C143" i="3"/>
  <c r="B143" i="3"/>
  <c r="A143" i="3"/>
  <c r="J142" i="3"/>
  <c r="I142" i="3"/>
  <c r="H142" i="3"/>
  <c r="G142" i="3"/>
  <c r="F142" i="3"/>
  <c r="E142" i="3"/>
  <c r="D142" i="3"/>
  <c r="C142" i="3"/>
  <c r="B142" i="3"/>
  <c r="A142" i="3"/>
  <c r="J141" i="3"/>
  <c r="I141" i="3"/>
  <c r="H141" i="3"/>
  <c r="G141" i="3"/>
  <c r="F141" i="3"/>
  <c r="E141" i="3"/>
  <c r="D141" i="3"/>
  <c r="C141" i="3"/>
  <c r="B141" i="3"/>
  <c r="A141" i="3"/>
  <c r="J140" i="3"/>
  <c r="I140" i="3"/>
  <c r="H140" i="3"/>
  <c r="G140" i="3"/>
  <c r="F140" i="3"/>
  <c r="E140" i="3"/>
  <c r="D140" i="3"/>
  <c r="C140" i="3"/>
  <c r="B140" i="3"/>
  <c r="A140" i="3"/>
  <c r="J139" i="3"/>
  <c r="I139" i="3"/>
  <c r="H139" i="3"/>
  <c r="G139" i="3"/>
  <c r="F139" i="3"/>
  <c r="E139" i="3"/>
  <c r="D139" i="3"/>
  <c r="C139" i="3"/>
  <c r="B139" i="3"/>
  <c r="A139" i="3"/>
  <c r="J138" i="3"/>
  <c r="I138" i="3"/>
  <c r="H138" i="3"/>
  <c r="G138" i="3"/>
  <c r="F138" i="3"/>
  <c r="E138" i="3"/>
  <c r="D138" i="3"/>
  <c r="C138" i="3"/>
  <c r="B138" i="3"/>
  <c r="A138" i="3"/>
  <c r="J137" i="3"/>
  <c r="I137" i="3"/>
  <c r="H137" i="3"/>
  <c r="G137" i="3"/>
  <c r="F137" i="3"/>
  <c r="E137" i="3"/>
  <c r="D137" i="3"/>
  <c r="C137" i="3"/>
  <c r="B137" i="3"/>
  <c r="A137" i="3"/>
  <c r="L135" i="3" s="1"/>
  <c r="J136" i="3"/>
  <c r="I136" i="3"/>
  <c r="H136" i="3"/>
  <c r="G136" i="3"/>
  <c r="F136" i="3"/>
  <c r="E136" i="3"/>
  <c r="D136" i="3"/>
  <c r="C136" i="3"/>
  <c r="B136" i="3"/>
  <c r="A136" i="3"/>
  <c r="L134" i="3" s="1"/>
  <c r="J135" i="3"/>
  <c r="I135" i="3"/>
  <c r="H135" i="3"/>
  <c r="G135" i="3"/>
  <c r="F135" i="3"/>
  <c r="E135" i="3"/>
  <c r="D135" i="3"/>
  <c r="C135" i="3"/>
  <c r="B135" i="3"/>
  <c r="A135" i="3"/>
  <c r="J134" i="3"/>
  <c r="I134" i="3"/>
  <c r="H134" i="3"/>
  <c r="G134" i="3"/>
  <c r="F134" i="3"/>
  <c r="E134" i="3"/>
  <c r="D134" i="3"/>
  <c r="C134" i="3"/>
  <c r="B134" i="3"/>
  <c r="A134" i="3"/>
  <c r="J133" i="3"/>
  <c r="I133" i="3"/>
  <c r="H133" i="3"/>
  <c r="G133" i="3"/>
  <c r="F133" i="3"/>
  <c r="E133" i="3"/>
  <c r="D133" i="3"/>
  <c r="C133" i="3"/>
  <c r="B133" i="3"/>
  <c r="A133" i="3"/>
  <c r="J132" i="3"/>
  <c r="I132" i="3"/>
  <c r="H132" i="3"/>
  <c r="G132" i="3"/>
  <c r="F132" i="3"/>
  <c r="E132" i="3"/>
  <c r="D132" i="3"/>
  <c r="C132" i="3"/>
  <c r="B132" i="3"/>
  <c r="A132" i="3"/>
  <c r="J131" i="3"/>
  <c r="I131" i="3"/>
  <c r="H131" i="3"/>
  <c r="G131" i="3"/>
  <c r="F131" i="3"/>
  <c r="E131" i="3"/>
  <c r="D131" i="3"/>
  <c r="C131" i="3"/>
  <c r="B131" i="3"/>
  <c r="A131" i="3"/>
  <c r="J130" i="3"/>
  <c r="I130" i="3"/>
  <c r="H130" i="3"/>
  <c r="G130" i="3"/>
  <c r="F130" i="3"/>
  <c r="E130" i="3"/>
  <c r="D130" i="3"/>
  <c r="C130" i="3"/>
  <c r="B130" i="3"/>
  <c r="A130" i="3"/>
  <c r="J129" i="3"/>
  <c r="I129" i="3"/>
  <c r="H129" i="3"/>
  <c r="G129" i="3"/>
  <c r="F129" i="3"/>
  <c r="E129" i="3"/>
  <c r="D129" i="3"/>
  <c r="C129" i="3"/>
  <c r="B129" i="3"/>
  <c r="A129" i="3"/>
  <c r="J128" i="3"/>
  <c r="I128" i="3"/>
  <c r="H128" i="3"/>
  <c r="G128" i="3"/>
  <c r="F128" i="3"/>
  <c r="E128" i="3"/>
  <c r="D128" i="3"/>
  <c r="C128" i="3"/>
  <c r="B128" i="3"/>
  <c r="A128" i="3"/>
  <c r="L126" i="3" s="1"/>
  <c r="J127" i="3"/>
  <c r="I127" i="3"/>
  <c r="H127" i="3"/>
  <c r="G127" i="3"/>
  <c r="F127" i="3"/>
  <c r="E127" i="3"/>
  <c r="D127" i="3"/>
  <c r="C127" i="3"/>
  <c r="B127" i="3"/>
  <c r="A127" i="3"/>
  <c r="J126" i="3"/>
  <c r="I126" i="3"/>
  <c r="H126" i="3"/>
  <c r="G126" i="3"/>
  <c r="F126" i="3"/>
  <c r="E126" i="3"/>
  <c r="D126" i="3"/>
  <c r="C126" i="3"/>
  <c r="B126" i="3"/>
  <c r="A126" i="3"/>
  <c r="J125" i="3"/>
  <c r="I125" i="3"/>
  <c r="H125" i="3"/>
  <c r="G125" i="3"/>
  <c r="F125" i="3"/>
  <c r="E125" i="3"/>
  <c r="D125" i="3"/>
  <c r="C125" i="3"/>
  <c r="B125" i="3"/>
  <c r="A125" i="3"/>
  <c r="J124" i="3"/>
  <c r="I124" i="3"/>
  <c r="H124" i="3"/>
  <c r="G124" i="3"/>
  <c r="F124" i="3"/>
  <c r="E124" i="3"/>
  <c r="D124" i="3"/>
  <c r="C124" i="3"/>
  <c r="B124" i="3"/>
  <c r="A124" i="3"/>
  <c r="J123" i="3"/>
  <c r="I123" i="3"/>
  <c r="H123" i="3"/>
  <c r="G123" i="3"/>
  <c r="F123" i="3"/>
  <c r="E123" i="3"/>
  <c r="D123" i="3"/>
  <c r="C123" i="3"/>
  <c r="B123" i="3"/>
  <c r="A123" i="3"/>
  <c r="J122" i="3"/>
  <c r="I122" i="3"/>
  <c r="H122" i="3"/>
  <c r="G122" i="3"/>
  <c r="F122" i="3"/>
  <c r="E122" i="3"/>
  <c r="D122" i="3"/>
  <c r="C122" i="3"/>
  <c r="B122" i="3"/>
  <c r="A122" i="3"/>
  <c r="J121" i="3"/>
  <c r="I121" i="3"/>
  <c r="H121" i="3"/>
  <c r="G121" i="3"/>
  <c r="F121" i="3"/>
  <c r="E121" i="3"/>
  <c r="D121" i="3"/>
  <c r="C121" i="3"/>
  <c r="B121" i="3"/>
  <c r="A121" i="3"/>
  <c r="L119" i="3" s="1"/>
  <c r="J120" i="3"/>
  <c r="I120" i="3"/>
  <c r="H120" i="3"/>
  <c r="G120" i="3"/>
  <c r="F120" i="3"/>
  <c r="E120" i="3"/>
  <c r="D120" i="3"/>
  <c r="C120" i="3"/>
  <c r="B120" i="3"/>
  <c r="A120" i="3"/>
  <c r="L118" i="3" s="1"/>
  <c r="J119" i="3"/>
  <c r="I119" i="3"/>
  <c r="H119" i="3"/>
  <c r="G119" i="3"/>
  <c r="F119" i="3"/>
  <c r="E119" i="3"/>
  <c r="D119" i="3"/>
  <c r="C119" i="3"/>
  <c r="B119" i="3"/>
  <c r="A119" i="3"/>
  <c r="J118" i="3"/>
  <c r="I118" i="3"/>
  <c r="H118" i="3"/>
  <c r="G118" i="3"/>
  <c r="F118" i="3"/>
  <c r="E118" i="3"/>
  <c r="D118" i="3"/>
  <c r="C118" i="3"/>
  <c r="B118" i="3"/>
  <c r="A118" i="3"/>
  <c r="J117" i="3"/>
  <c r="I117" i="3"/>
  <c r="H117" i="3"/>
  <c r="G117" i="3"/>
  <c r="F117" i="3"/>
  <c r="E117" i="3"/>
  <c r="D117" i="3"/>
  <c r="C117" i="3"/>
  <c r="B117" i="3"/>
  <c r="A117" i="3"/>
  <c r="J116" i="3"/>
  <c r="I116" i="3"/>
  <c r="H116" i="3"/>
  <c r="G116" i="3"/>
  <c r="F116" i="3"/>
  <c r="E116" i="3"/>
  <c r="D116" i="3"/>
  <c r="C116" i="3"/>
  <c r="B116" i="3"/>
  <c r="A116" i="3"/>
  <c r="J115" i="3"/>
  <c r="I115" i="3"/>
  <c r="H115" i="3"/>
  <c r="G115" i="3"/>
  <c r="F115" i="3"/>
  <c r="E115" i="3"/>
  <c r="D115" i="3"/>
  <c r="C115" i="3"/>
  <c r="B115" i="3"/>
  <c r="A115" i="3"/>
  <c r="J114" i="3"/>
  <c r="I114" i="3"/>
  <c r="H114" i="3"/>
  <c r="G114" i="3"/>
  <c r="F114" i="3"/>
  <c r="E114" i="3"/>
  <c r="D114" i="3"/>
  <c r="C114" i="3"/>
  <c r="B114" i="3"/>
  <c r="A114" i="3"/>
  <c r="J113" i="3"/>
  <c r="I113" i="3"/>
  <c r="H113" i="3"/>
  <c r="G113" i="3"/>
  <c r="F113" i="3"/>
  <c r="E113" i="3"/>
  <c r="D113" i="3"/>
  <c r="C113" i="3"/>
  <c r="B113" i="3"/>
  <c r="A113" i="3"/>
  <c r="L111" i="3" s="1"/>
  <c r="J112" i="3"/>
  <c r="I112" i="3"/>
  <c r="H112" i="3"/>
  <c r="G112" i="3"/>
  <c r="F112" i="3"/>
  <c r="E112" i="3"/>
  <c r="D112" i="3"/>
  <c r="C112" i="3"/>
  <c r="B112" i="3"/>
  <c r="A112" i="3"/>
  <c r="L110" i="3" s="1"/>
  <c r="J111" i="3"/>
  <c r="I111" i="3"/>
  <c r="H111" i="3"/>
  <c r="G111" i="3"/>
  <c r="F111" i="3"/>
  <c r="E111" i="3"/>
  <c r="D111" i="3"/>
  <c r="C111" i="3"/>
  <c r="B111" i="3"/>
  <c r="A111" i="3"/>
  <c r="J110" i="3"/>
  <c r="I110" i="3"/>
  <c r="H110" i="3"/>
  <c r="G110" i="3"/>
  <c r="F110" i="3"/>
  <c r="E110" i="3"/>
  <c r="D110" i="3"/>
  <c r="C110" i="3"/>
  <c r="B110" i="3"/>
  <c r="A110" i="3"/>
  <c r="J109" i="3"/>
  <c r="I109" i="3"/>
  <c r="H109" i="3"/>
  <c r="G109" i="3"/>
  <c r="F109" i="3"/>
  <c r="E109" i="3"/>
  <c r="D109" i="3"/>
  <c r="C109" i="3"/>
  <c r="B109" i="3"/>
  <c r="A109" i="3"/>
  <c r="J108" i="3"/>
  <c r="I108" i="3"/>
  <c r="H108" i="3"/>
  <c r="G108" i="3"/>
  <c r="F108" i="3"/>
  <c r="E108" i="3"/>
  <c r="D108" i="3"/>
  <c r="C108" i="3"/>
  <c r="B108" i="3"/>
  <c r="A108" i="3"/>
  <c r="J107" i="3"/>
  <c r="I107" i="3"/>
  <c r="H107" i="3"/>
  <c r="G107" i="3"/>
  <c r="F107" i="3"/>
  <c r="E107" i="3"/>
  <c r="D107" i="3"/>
  <c r="C107" i="3"/>
  <c r="B107" i="3"/>
  <c r="A107" i="3"/>
  <c r="J106" i="3"/>
  <c r="I106" i="3"/>
  <c r="H106" i="3"/>
  <c r="G106" i="3"/>
  <c r="F106" i="3"/>
  <c r="E106" i="3"/>
  <c r="D106" i="3"/>
  <c r="C106" i="3"/>
  <c r="B106" i="3"/>
  <c r="A106" i="3"/>
  <c r="J105" i="3"/>
  <c r="I105" i="3"/>
  <c r="H105" i="3"/>
  <c r="G105" i="3"/>
  <c r="F105" i="3"/>
  <c r="E105" i="3"/>
  <c r="D105" i="3"/>
  <c r="C105" i="3"/>
  <c r="B105" i="3"/>
  <c r="A105" i="3"/>
  <c r="J104" i="3"/>
  <c r="I104" i="3"/>
  <c r="H104" i="3"/>
  <c r="G104" i="3"/>
  <c r="F104" i="3"/>
  <c r="E104" i="3"/>
  <c r="D104" i="3"/>
  <c r="C104" i="3"/>
  <c r="B104" i="3"/>
  <c r="A104" i="3"/>
  <c r="L102" i="3" s="1"/>
  <c r="J103" i="3"/>
  <c r="I103" i="3"/>
  <c r="H103" i="3"/>
  <c r="G103" i="3"/>
  <c r="F103" i="3"/>
  <c r="E103" i="3"/>
  <c r="D103" i="3"/>
  <c r="C103" i="3"/>
  <c r="B103" i="3"/>
  <c r="A103" i="3"/>
  <c r="J102" i="3"/>
  <c r="I102" i="3"/>
  <c r="H102" i="3"/>
  <c r="G102" i="3"/>
  <c r="F102" i="3"/>
  <c r="E102" i="3"/>
  <c r="D102" i="3"/>
  <c r="C102" i="3"/>
  <c r="B102" i="3"/>
  <c r="A102" i="3"/>
  <c r="J101" i="3"/>
  <c r="I101" i="3"/>
  <c r="H101" i="3"/>
  <c r="G101" i="3"/>
  <c r="F101" i="3"/>
  <c r="E101" i="3"/>
  <c r="D101" i="3"/>
  <c r="C101" i="3"/>
  <c r="B101" i="3"/>
  <c r="A101" i="3"/>
  <c r="J100" i="3"/>
  <c r="I100" i="3"/>
  <c r="H100" i="3"/>
  <c r="G100" i="3"/>
  <c r="F100" i="3"/>
  <c r="E100" i="3"/>
  <c r="D100" i="3"/>
  <c r="C100" i="3"/>
  <c r="B100" i="3"/>
  <c r="A100" i="3"/>
  <c r="J99" i="3"/>
  <c r="I99" i="3"/>
  <c r="H99" i="3"/>
  <c r="G99" i="3"/>
  <c r="F99" i="3"/>
  <c r="E99" i="3"/>
  <c r="D99" i="3"/>
  <c r="C99" i="3"/>
  <c r="B99" i="3"/>
  <c r="A99" i="3"/>
  <c r="J98" i="3"/>
  <c r="I98" i="3"/>
  <c r="H98" i="3"/>
  <c r="G98" i="3"/>
  <c r="F98" i="3"/>
  <c r="E98" i="3"/>
  <c r="D98" i="3"/>
  <c r="C98" i="3"/>
  <c r="B98" i="3"/>
  <c r="A98" i="3"/>
  <c r="J97" i="3"/>
  <c r="I97" i="3"/>
  <c r="H97" i="3"/>
  <c r="G97" i="3"/>
  <c r="F97" i="3"/>
  <c r="E97" i="3"/>
  <c r="D97" i="3"/>
  <c r="C97" i="3"/>
  <c r="B97" i="3"/>
  <c r="A97" i="3"/>
  <c r="L95" i="3" s="1"/>
  <c r="J96" i="3"/>
  <c r="I96" i="3"/>
  <c r="H96" i="3"/>
  <c r="G96" i="3"/>
  <c r="F96" i="3"/>
  <c r="E96" i="3"/>
  <c r="D96" i="3"/>
  <c r="C96" i="3"/>
  <c r="B96" i="3"/>
  <c r="A96" i="3"/>
  <c r="L94" i="3" s="1"/>
  <c r="J95" i="3"/>
  <c r="I95" i="3"/>
  <c r="H95" i="3"/>
  <c r="G95" i="3"/>
  <c r="F95" i="3"/>
  <c r="E95" i="3"/>
  <c r="D95" i="3"/>
  <c r="C95" i="3"/>
  <c r="B95" i="3"/>
  <c r="A95" i="3"/>
  <c r="J94" i="3"/>
  <c r="I94" i="3"/>
  <c r="H94" i="3"/>
  <c r="G94" i="3"/>
  <c r="F94" i="3"/>
  <c r="E94" i="3"/>
  <c r="D94" i="3"/>
  <c r="C94" i="3"/>
  <c r="B94" i="3"/>
  <c r="A94" i="3"/>
  <c r="J93" i="3"/>
  <c r="I93" i="3"/>
  <c r="H93" i="3"/>
  <c r="G93" i="3"/>
  <c r="F93" i="3"/>
  <c r="E93" i="3"/>
  <c r="D93" i="3"/>
  <c r="C93" i="3"/>
  <c r="B93" i="3"/>
  <c r="A93" i="3"/>
  <c r="J92" i="3"/>
  <c r="I92" i="3"/>
  <c r="H92" i="3"/>
  <c r="G92" i="3"/>
  <c r="F92" i="3"/>
  <c r="E92" i="3"/>
  <c r="D92" i="3"/>
  <c r="C92" i="3"/>
  <c r="B92" i="3"/>
  <c r="A92" i="3"/>
  <c r="J91" i="3"/>
  <c r="I91" i="3"/>
  <c r="H91" i="3"/>
  <c r="G91" i="3"/>
  <c r="F91" i="3"/>
  <c r="E91" i="3"/>
  <c r="D91" i="3"/>
  <c r="C91" i="3"/>
  <c r="B91" i="3"/>
  <c r="A91" i="3"/>
  <c r="J90" i="3"/>
  <c r="I90" i="3"/>
  <c r="H90" i="3"/>
  <c r="G90" i="3"/>
  <c r="F90" i="3"/>
  <c r="E90" i="3"/>
  <c r="D90" i="3"/>
  <c r="C90" i="3"/>
  <c r="B90" i="3"/>
  <c r="A90" i="3"/>
  <c r="J89" i="3"/>
  <c r="I89" i="3"/>
  <c r="H89" i="3"/>
  <c r="G89" i="3"/>
  <c r="F89" i="3"/>
  <c r="E89" i="3"/>
  <c r="D89" i="3"/>
  <c r="C89" i="3"/>
  <c r="B89" i="3"/>
  <c r="A89" i="3"/>
  <c r="L87" i="3" s="1"/>
  <c r="J88" i="3"/>
  <c r="I88" i="3"/>
  <c r="H88" i="3"/>
  <c r="G88" i="3"/>
  <c r="F88" i="3"/>
  <c r="E88" i="3"/>
  <c r="D88" i="3"/>
  <c r="C88" i="3"/>
  <c r="B88" i="3"/>
  <c r="A88" i="3"/>
  <c r="L86" i="3" s="1"/>
  <c r="J87" i="3"/>
  <c r="I87" i="3"/>
  <c r="H87" i="3"/>
  <c r="G87" i="3"/>
  <c r="F87" i="3"/>
  <c r="E87" i="3"/>
  <c r="D87" i="3"/>
  <c r="C87" i="3"/>
  <c r="B87" i="3"/>
  <c r="A87" i="3"/>
  <c r="J86" i="3"/>
  <c r="I86" i="3"/>
  <c r="H86" i="3"/>
  <c r="G86" i="3"/>
  <c r="F86" i="3"/>
  <c r="E86" i="3"/>
  <c r="D86" i="3"/>
  <c r="C86" i="3"/>
  <c r="B86" i="3"/>
  <c r="A86" i="3"/>
  <c r="J85" i="3"/>
  <c r="I85" i="3"/>
  <c r="H85" i="3"/>
  <c r="G85" i="3"/>
  <c r="F85" i="3"/>
  <c r="E85" i="3"/>
  <c r="D85" i="3"/>
  <c r="C85" i="3"/>
  <c r="B85" i="3"/>
  <c r="A85" i="3"/>
  <c r="J84" i="3"/>
  <c r="I84" i="3"/>
  <c r="H84" i="3"/>
  <c r="G84" i="3"/>
  <c r="F84" i="3"/>
  <c r="E84" i="3"/>
  <c r="D84" i="3"/>
  <c r="C84" i="3"/>
  <c r="B84" i="3"/>
  <c r="A84" i="3"/>
  <c r="J83" i="3"/>
  <c r="I83" i="3"/>
  <c r="H83" i="3"/>
  <c r="G83" i="3"/>
  <c r="F83" i="3"/>
  <c r="E83" i="3"/>
  <c r="D83" i="3"/>
  <c r="C83" i="3"/>
  <c r="B83" i="3"/>
  <c r="A83" i="3"/>
  <c r="J82" i="3"/>
  <c r="I82" i="3"/>
  <c r="H82" i="3"/>
  <c r="G82" i="3"/>
  <c r="F82" i="3"/>
  <c r="E82" i="3"/>
  <c r="D82" i="3"/>
  <c r="C82" i="3"/>
  <c r="B82" i="3"/>
  <c r="A82" i="3"/>
  <c r="J81" i="3"/>
  <c r="I81" i="3"/>
  <c r="H81" i="3"/>
  <c r="G81" i="3"/>
  <c r="F81" i="3"/>
  <c r="E81" i="3"/>
  <c r="D81" i="3"/>
  <c r="C81" i="3"/>
  <c r="B81" i="3"/>
  <c r="A81" i="3"/>
  <c r="J80" i="3"/>
  <c r="I80" i="3"/>
  <c r="H80" i="3"/>
  <c r="G80" i="3"/>
  <c r="F80" i="3"/>
  <c r="E80" i="3"/>
  <c r="D80" i="3"/>
  <c r="C80" i="3"/>
  <c r="B80" i="3"/>
  <c r="A80" i="3"/>
  <c r="L78" i="3" s="1"/>
  <c r="J79" i="3"/>
  <c r="I79" i="3"/>
  <c r="H79" i="3"/>
  <c r="G79" i="3"/>
  <c r="F79" i="3"/>
  <c r="E79" i="3"/>
  <c r="D79" i="3"/>
  <c r="C79" i="3"/>
  <c r="B79" i="3"/>
  <c r="A79" i="3"/>
  <c r="J78" i="3"/>
  <c r="I78" i="3"/>
  <c r="H78" i="3"/>
  <c r="G78" i="3"/>
  <c r="F78" i="3"/>
  <c r="E78" i="3"/>
  <c r="D78" i="3"/>
  <c r="C78" i="3"/>
  <c r="B78" i="3"/>
  <c r="A78" i="3"/>
  <c r="J77" i="3"/>
  <c r="I77" i="3"/>
  <c r="H77" i="3"/>
  <c r="G77" i="3"/>
  <c r="F77" i="3"/>
  <c r="E77" i="3"/>
  <c r="D77" i="3"/>
  <c r="C77" i="3"/>
  <c r="B77" i="3"/>
  <c r="A77" i="3"/>
  <c r="J76" i="3"/>
  <c r="I76" i="3"/>
  <c r="H76" i="3"/>
  <c r="G76" i="3"/>
  <c r="F76" i="3"/>
  <c r="E76" i="3"/>
  <c r="D76" i="3"/>
  <c r="C76" i="3"/>
  <c r="B76" i="3"/>
  <c r="A76" i="3"/>
  <c r="J75" i="3"/>
  <c r="I75" i="3"/>
  <c r="H75" i="3"/>
  <c r="G75" i="3"/>
  <c r="F75" i="3"/>
  <c r="E75" i="3"/>
  <c r="D75" i="3"/>
  <c r="C75" i="3"/>
  <c r="B75" i="3"/>
  <c r="A75" i="3"/>
  <c r="J74" i="3"/>
  <c r="I74" i="3"/>
  <c r="H74" i="3"/>
  <c r="G74" i="3"/>
  <c r="F74" i="3"/>
  <c r="E74" i="3"/>
  <c r="D74" i="3"/>
  <c r="C74" i="3"/>
  <c r="B74" i="3"/>
  <c r="A74" i="3"/>
  <c r="J73" i="3"/>
  <c r="I73" i="3"/>
  <c r="H73" i="3"/>
  <c r="G73" i="3"/>
  <c r="F73" i="3"/>
  <c r="E73" i="3"/>
  <c r="D73" i="3"/>
  <c r="C73" i="3"/>
  <c r="B73" i="3"/>
  <c r="A73" i="3"/>
  <c r="L71" i="3" s="1"/>
  <c r="J72" i="3"/>
  <c r="I72" i="3"/>
  <c r="H72" i="3"/>
  <c r="G72" i="3"/>
  <c r="F72" i="3"/>
  <c r="E72" i="3"/>
  <c r="D72" i="3"/>
  <c r="C72" i="3"/>
  <c r="B72" i="3"/>
  <c r="A72" i="3"/>
  <c r="L70" i="3" s="1"/>
  <c r="J71" i="3"/>
  <c r="I71" i="3"/>
  <c r="H71" i="3"/>
  <c r="G71" i="3"/>
  <c r="F71" i="3"/>
  <c r="E71" i="3"/>
  <c r="D71" i="3"/>
  <c r="C71" i="3"/>
  <c r="B71" i="3"/>
  <c r="A71" i="3"/>
  <c r="J70" i="3"/>
  <c r="I70" i="3"/>
  <c r="H70" i="3"/>
  <c r="G70" i="3"/>
  <c r="F70" i="3"/>
  <c r="E70" i="3"/>
  <c r="D70" i="3"/>
  <c r="C70" i="3"/>
  <c r="B70" i="3"/>
  <c r="A70" i="3"/>
  <c r="J69" i="3"/>
  <c r="I69" i="3"/>
  <c r="H69" i="3"/>
  <c r="G69" i="3"/>
  <c r="F69" i="3"/>
  <c r="E69" i="3"/>
  <c r="D69" i="3"/>
  <c r="C69" i="3"/>
  <c r="B69" i="3"/>
  <c r="A69" i="3"/>
  <c r="J68" i="3"/>
  <c r="I68" i="3"/>
  <c r="H68" i="3"/>
  <c r="G68" i="3"/>
  <c r="F68" i="3"/>
  <c r="E68" i="3"/>
  <c r="D68" i="3"/>
  <c r="C68" i="3"/>
  <c r="B68" i="3"/>
  <c r="A68" i="3"/>
  <c r="J67" i="3"/>
  <c r="I67" i="3"/>
  <c r="H67" i="3"/>
  <c r="G67" i="3"/>
  <c r="F67" i="3"/>
  <c r="E67" i="3"/>
  <c r="D67" i="3"/>
  <c r="C67" i="3"/>
  <c r="B67" i="3"/>
  <c r="A67" i="3"/>
  <c r="J66" i="3"/>
  <c r="I66" i="3"/>
  <c r="H66" i="3"/>
  <c r="G66" i="3"/>
  <c r="F66" i="3"/>
  <c r="E66" i="3"/>
  <c r="D66" i="3"/>
  <c r="C66" i="3"/>
  <c r="B66" i="3"/>
  <c r="A66" i="3"/>
  <c r="J65" i="3"/>
  <c r="I65" i="3"/>
  <c r="H65" i="3"/>
  <c r="G65" i="3"/>
  <c r="F65" i="3"/>
  <c r="E65" i="3"/>
  <c r="D65" i="3"/>
  <c r="C65" i="3"/>
  <c r="B65" i="3"/>
  <c r="A65" i="3"/>
  <c r="J64" i="3"/>
  <c r="I64" i="3"/>
  <c r="H64" i="3"/>
  <c r="G64" i="3"/>
  <c r="F64" i="3"/>
  <c r="E64" i="3"/>
  <c r="D64" i="3"/>
  <c r="C64" i="3"/>
  <c r="B64" i="3"/>
  <c r="A64" i="3"/>
  <c r="L62" i="3" s="1"/>
  <c r="J63" i="3"/>
  <c r="I63" i="3"/>
  <c r="H63" i="3"/>
  <c r="G63" i="3"/>
  <c r="F63" i="3"/>
  <c r="E63" i="3"/>
  <c r="D63" i="3"/>
  <c r="C63" i="3"/>
  <c r="B63" i="3"/>
  <c r="A63" i="3"/>
  <c r="J62" i="3"/>
  <c r="I62" i="3"/>
  <c r="H62" i="3"/>
  <c r="G62" i="3"/>
  <c r="F62" i="3"/>
  <c r="E62" i="3"/>
  <c r="D62" i="3"/>
  <c r="C62" i="3"/>
  <c r="B62" i="3"/>
  <c r="A62" i="3"/>
  <c r="J61" i="3"/>
  <c r="I61" i="3"/>
  <c r="H61" i="3"/>
  <c r="G61" i="3"/>
  <c r="F61" i="3"/>
  <c r="E61" i="3"/>
  <c r="D61" i="3"/>
  <c r="C61" i="3"/>
  <c r="B61" i="3"/>
  <c r="A61" i="3"/>
  <c r="J60" i="3"/>
  <c r="I60" i="3"/>
  <c r="H60" i="3"/>
  <c r="G60" i="3"/>
  <c r="F60" i="3"/>
  <c r="E60" i="3"/>
  <c r="D60" i="3"/>
  <c r="C60" i="3"/>
  <c r="B60" i="3"/>
  <c r="A60" i="3"/>
  <c r="J59" i="3"/>
  <c r="I59" i="3"/>
  <c r="H59" i="3"/>
  <c r="G59" i="3"/>
  <c r="F59" i="3"/>
  <c r="E59" i="3"/>
  <c r="D59" i="3"/>
  <c r="C59" i="3"/>
  <c r="B59" i="3"/>
  <c r="A59" i="3"/>
  <c r="J58" i="3"/>
  <c r="I58" i="3"/>
  <c r="H58" i="3"/>
  <c r="G58" i="3"/>
  <c r="F58" i="3"/>
  <c r="E58" i="3"/>
  <c r="D58" i="3"/>
  <c r="C58" i="3"/>
  <c r="B58" i="3"/>
  <c r="A58" i="3"/>
  <c r="J57" i="3"/>
  <c r="I57" i="3"/>
  <c r="H57" i="3"/>
  <c r="G57" i="3"/>
  <c r="F57" i="3"/>
  <c r="E57" i="3"/>
  <c r="D57" i="3"/>
  <c r="C57" i="3"/>
  <c r="B57" i="3"/>
  <c r="A57" i="3"/>
  <c r="L55" i="3" s="1"/>
  <c r="J56" i="3"/>
  <c r="I56" i="3"/>
  <c r="H56" i="3"/>
  <c r="G56" i="3"/>
  <c r="F56" i="3"/>
  <c r="E56" i="3"/>
  <c r="D56" i="3"/>
  <c r="C56" i="3"/>
  <c r="B56" i="3"/>
  <c r="A56" i="3"/>
  <c r="L54" i="3" s="1"/>
  <c r="J55" i="3"/>
  <c r="I55" i="3"/>
  <c r="H55" i="3"/>
  <c r="G55" i="3"/>
  <c r="F55" i="3"/>
  <c r="E55" i="3"/>
  <c r="D55" i="3"/>
  <c r="C55" i="3"/>
  <c r="B55" i="3"/>
  <c r="A55" i="3"/>
  <c r="J54" i="3"/>
  <c r="I54" i="3"/>
  <c r="H54" i="3"/>
  <c r="G54" i="3"/>
  <c r="F54" i="3"/>
  <c r="E54" i="3"/>
  <c r="D54" i="3"/>
  <c r="C54" i="3"/>
  <c r="B54" i="3"/>
  <c r="A54" i="3"/>
  <c r="J53" i="3"/>
  <c r="I53" i="3"/>
  <c r="H53" i="3"/>
  <c r="G53" i="3"/>
  <c r="F53" i="3"/>
  <c r="E53" i="3"/>
  <c r="D53" i="3"/>
  <c r="C53" i="3"/>
  <c r="B53" i="3"/>
  <c r="A53" i="3"/>
  <c r="J52" i="3"/>
  <c r="I52" i="3"/>
  <c r="H52" i="3"/>
  <c r="G52" i="3"/>
  <c r="F52" i="3"/>
  <c r="E52" i="3"/>
  <c r="D52" i="3"/>
  <c r="C52" i="3"/>
  <c r="B52" i="3"/>
  <c r="A52" i="3"/>
  <c r="J51" i="3"/>
  <c r="I51" i="3"/>
  <c r="H51" i="3"/>
  <c r="G51" i="3"/>
  <c r="F51" i="3"/>
  <c r="E51" i="3"/>
  <c r="D51" i="3"/>
  <c r="C51" i="3"/>
  <c r="B51" i="3"/>
  <c r="A51" i="3"/>
  <c r="J50" i="3"/>
  <c r="I50" i="3"/>
  <c r="H50" i="3"/>
  <c r="G50" i="3"/>
  <c r="F50" i="3"/>
  <c r="E50" i="3"/>
  <c r="D50" i="3"/>
  <c r="C50" i="3"/>
  <c r="B50" i="3"/>
  <c r="A50" i="3"/>
  <c r="J49" i="3"/>
  <c r="I49" i="3"/>
  <c r="H49" i="3"/>
  <c r="G49" i="3"/>
  <c r="F49" i="3"/>
  <c r="E49" i="3"/>
  <c r="D49" i="3"/>
  <c r="C49" i="3"/>
  <c r="B49" i="3"/>
  <c r="A49" i="3"/>
  <c r="L47" i="3" s="1"/>
  <c r="J48" i="3"/>
  <c r="I48" i="3"/>
  <c r="H48" i="3"/>
  <c r="G48" i="3"/>
  <c r="F48" i="3"/>
  <c r="E48" i="3"/>
  <c r="D48" i="3"/>
  <c r="C48" i="3"/>
  <c r="B48" i="3"/>
  <c r="A48" i="3"/>
  <c r="L46" i="3" s="1"/>
  <c r="J47" i="3"/>
  <c r="I47" i="3"/>
  <c r="H47" i="3"/>
  <c r="G47" i="3"/>
  <c r="F47" i="3"/>
  <c r="E47" i="3"/>
  <c r="D47" i="3"/>
  <c r="C47" i="3"/>
  <c r="B47" i="3"/>
  <c r="A47" i="3"/>
  <c r="J46" i="3"/>
  <c r="I46" i="3"/>
  <c r="H46" i="3"/>
  <c r="G46" i="3"/>
  <c r="F46" i="3"/>
  <c r="E46" i="3"/>
  <c r="D46" i="3"/>
  <c r="C46" i="3"/>
  <c r="B46" i="3"/>
  <c r="A46" i="3"/>
  <c r="J45" i="3"/>
  <c r="I45" i="3"/>
  <c r="H45" i="3"/>
  <c r="G45" i="3"/>
  <c r="F45" i="3"/>
  <c r="E45" i="3"/>
  <c r="D45" i="3"/>
  <c r="C45" i="3"/>
  <c r="B45" i="3"/>
  <c r="A45" i="3"/>
  <c r="J44" i="3"/>
  <c r="I44" i="3"/>
  <c r="H44" i="3"/>
  <c r="G44" i="3"/>
  <c r="F44" i="3"/>
  <c r="E44" i="3"/>
  <c r="D44" i="3"/>
  <c r="C44" i="3"/>
  <c r="B44" i="3"/>
  <c r="A44" i="3"/>
  <c r="J43" i="3"/>
  <c r="I43" i="3"/>
  <c r="H43" i="3"/>
  <c r="G43" i="3"/>
  <c r="F43" i="3"/>
  <c r="E43" i="3"/>
  <c r="D43" i="3"/>
  <c r="C43" i="3"/>
  <c r="B43" i="3"/>
  <c r="A43" i="3"/>
  <c r="J42" i="3"/>
  <c r="I42" i="3"/>
  <c r="H42" i="3"/>
  <c r="G42" i="3"/>
  <c r="F42" i="3"/>
  <c r="E42" i="3"/>
  <c r="D42" i="3"/>
  <c r="C42" i="3"/>
  <c r="B42" i="3"/>
  <c r="A42" i="3"/>
  <c r="J41" i="3"/>
  <c r="I41" i="3"/>
  <c r="H41" i="3"/>
  <c r="G41" i="3"/>
  <c r="F41" i="3"/>
  <c r="E41" i="3"/>
  <c r="D41" i="3"/>
  <c r="C41" i="3"/>
  <c r="B41" i="3"/>
  <c r="A41" i="3"/>
  <c r="J40" i="3"/>
  <c r="I40" i="3"/>
  <c r="H40" i="3"/>
  <c r="G40" i="3"/>
  <c r="F40" i="3"/>
  <c r="E40" i="3"/>
  <c r="D40" i="3"/>
  <c r="C40" i="3"/>
  <c r="B40" i="3"/>
  <c r="A40" i="3"/>
  <c r="L38" i="3" s="1"/>
  <c r="J39" i="3"/>
  <c r="I39" i="3"/>
  <c r="H39" i="3"/>
  <c r="G39" i="3"/>
  <c r="F39" i="3"/>
  <c r="E39" i="3"/>
  <c r="D39" i="3"/>
  <c r="C39" i="3"/>
  <c r="B39" i="3"/>
  <c r="A39" i="3"/>
  <c r="J38" i="3"/>
  <c r="I38" i="3"/>
  <c r="H38" i="3"/>
  <c r="G38" i="3"/>
  <c r="F38" i="3"/>
  <c r="E38" i="3"/>
  <c r="D38" i="3"/>
  <c r="C38" i="3"/>
  <c r="B38" i="3"/>
  <c r="A38" i="3"/>
  <c r="J37" i="3"/>
  <c r="I37" i="3"/>
  <c r="H37" i="3"/>
  <c r="G37" i="3"/>
  <c r="F37" i="3"/>
  <c r="E37" i="3"/>
  <c r="D37" i="3"/>
  <c r="C37" i="3"/>
  <c r="B37" i="3"/>
  <c r="A37" i="3"/>
  <c r="J36" i="3"/>
  <c r="I36" i="3"/>
  <c r="H36" i="3"/>
  <c r="G36" i="3"/>
  <c r="F36" i="3"/>
  <c r="E36" i="3"/>
  <c r="D36" i="3"/>
  <c r="C36" i="3"/>
  <c r="B36" i="3"/>
  <c r="A36" i="3"/>
  <c r="J35" i="3"/>
  <c r="I35" i="3"/>
  <c r="H35" i="3"/>
  <c r="G35" i="3"/>
  <c r="F35" i="3"/>
  <c r="E35" i="3"/>
  <c r="D35" i="3"/>
  <c r="C35" i="3"/>
  <c r="B35" i="3"/>
  <c r="A35" i="3"/>
  <c r="J34" i="3"/>
  <c r="I34" i="3"/>
  <c r="H34" i="3"/>
  <c r="G34" i="3"/>
  <c r="F34" i="3"/>
  <c r="E34" i="3"/>
  <c r="D34" i="3"/>
  <c r="C34" i="3"/>
  <c r="B34" i="3"/>
  <c r="A34" i="3"/>
  <c r="J33" i="3"/>
  <c r="I33" i="3"/>
  <c r="H33" i="3"/>
  <c r="G33" i="3"/>
  <c r="F33" i="3"/>
  <c r="E33" i="3"/>
  <c r="D33" i="3"/>
  <c r="C33" i="3"/>
  <c r="B33" i="3"/>
  <c r="A33" i="3"/>
  <c r="J32" i="3"/>
  <c r="I32" i="3"/>
  <c r="H32" i="3"/>
  <c r="G32" i="3"/>
  <c r="F32" i="3"/>
  <c r="E32" i="3"/>
  <c r="D32" i="3"/>
  <c r="C32" i="3"/>
  <c r="B32" i="3"/>
  <c r="A32" i="3"/>
  <c r="J31" i="3"/>
  <c r="I31" i="3"/>
  <c r="H31" i="3"/>
  <c r="G31" i="3"/>
  <c r="F31" i="3"/>
  <c r="E31" i="3"/>
  <c r="D31" i="3"/>
  <c r="C31" i="3"/>
  <c r="B31" i="3"/>
  <c r="A31" i="3"/>
  <c r="J30" i="3"/>
  <c r="I30" i="3"/>
  <c r="H30" i="3"/>
  <c r="G30" i="3"/>
  <c r="F30" i="3"/>
  <c r="E30" i="3"/>
  <c r="D30" i="3"/>
  <c r="C30" i="3"/>
  <c r="B30" i="3"/>
  <c r="A30" i="3"/>
  <c r="J29" i="3"/>
  <c r="I29" i="3"/>
  <c r="H29" i="3"/>
  <c r="G29" i="3"/>
  <c r="F29" i="3"/>
  <c r="E29" i="3"/>
  <c r="D29" i="3"/>
  <c r="C29" i="3"/>
  <c r="B29" i="3"/>
  <c r="A29" i="3"/>
  <c r="J28" i="3"/>
  <c r="I28" i="3"/>
  <c r="H28" i="3"/>
  <c r="G28" i="3"/>
  <c r="F28" i="3"/>
  <c r="E28" i="3"/>
  <c r="D28" i="3"/>
  <c r="C28" i="3"/>
  <c r="B28" i="3"/>
  <c r="A28" i="3"/>
  <c r="J27" i="3"/>
  <c r="I27" i="3"/>
  <c r="H27" i="3"/>
  <c r="G27" i="3"/>
  <c r="F27" i="3"/>
  <c r="E27" i="3"/>
  <c r="D27" i="3"/>
  <c r="C27" i="3"/>
  <c r="B27" i="3"/>
  <c r="A27" i="3"/>
  <c r="J26" i="3"/>
  <c r="I26" i="3"/>
  <c r="H26" i="3"/>
  <c r="G26" i="3"/>
  <c r="F26" i="3"/>
  <c r="E26" i="3"/>
  <c r="D26" i="3"/>
  <c r="C26" i="3"/>
  <c r="B26" i="3"/>
  <c r="A26" i="3"/>
  <c r="J25" i="3"/>
  <c r="I25" i="3"/>
  <c r="H25" i="3"/>
  <c r="G25" i="3"/>
  <c r="F25" i="3"/>
  <c r="E25" i="3"/>
  <c r="D25" i="3"/>
  <c r="C25" i="3"/>
  <c r="B25" i="3"/>
  <c r="A25" i="3"/>
  <c r="J24" i="3"/>
  <c r="I24" i="3"/>
  <c r="H24" i="3"/>
  <c r="G24" i="3"/>
  <c r="F24" i="3"/>
  <c r="E24" i="3"/>
  <c r="D24" i="3"/>
  <c r="C24" i="3"/>
  <c r="B24" i="3"/>
  <c r="A24" i="3"/>
  <c r="L22" i="3" s="1"/>
  <c r="J23" i="3"/>
  <c r="I23" i="3"/>
  <c r="H23" i="3"/>
  <c r="G23" i="3"/>
  <c r="F23" i="3"/>
  <c r="E23" i="3"/>
  <c r="D23" i="3"/>
  <c r="C23" i="3"/>
  <c r="B23" i="3"/>
  <c r="A23" i="3"/>
  <c r="J22" i="3"/>
  <c r="I22" i="3"/>
  <c r="H22" i="3"/>
  <c r="G22" i="3"/>
  <c r="F22" i="3"/>
  <c r="E22" i="3"/>
  <c r="D22" i="3"/>
  <c r="C22" i="3"/>
  <c r="B22" i="3"/>
  <c r="A22" i="3"/>
  <c r="J21" i="3"/>
  <c r="I21" i="3"/>
  <c r="H21" i="3"/>
  <c r="G21" i="3"/>
  <c r="F21" i="3"/>
  <c r="E21" i="3"/>
  <c r="D21" i="3"/>
  <c r="C21" i="3"/>
  <c r="B21" i="3"/>
  <c r="A21" i="3"/>
  <c r="J20" i="3"/>
  <c r="I20" i="3"/>
  <c r="H20" i="3"/>
  <c r="G20" i="3"/>
  <c r="F20" i="3"/>
  <c r="E20" i="3"/>
  <c r="D20" i="3"/>
  <c r="C20" i="3"/>
  <c r="B20" i="3"/>
  <c r="A20" i="3"/>
  <c r="J19" i="3"/>
  <c r="I19" i="3"/>
  <c r="H19" i="3"/>
  <c r="G19" i="3"/>
  <c r="F19" i="3"/>
  <c r="E19" i="3"/>
  <c r="D19" i="3"/>
  <c r="C19" i="3"/>
  <c r="B19" i="3"/>
  <c r="A19" i="3"/>
  <c r="J18" i="3"/>
  <c r="I18" i="3"/>
  <c r="H18" i="3"/>
  <c r="G18" i="3"/>
  <c r="F18" i="3"/>
  <c r="E18" i="3"/>
  <c r="D18" i="3"/>
  <c r="C18" i="3"/>
  <c r="B18" i="3"/>
  <c r="A18" i="3"/>
  <c r="J17" i="3"/>
  <c r="I17" i="3"/>
  <c r="H17" i="3"/>
  <c r="G17" i="3"/>
  <c r="F17" i="3"/>
  <c r="E17" i="3"/>
  <c r="D17" i="3"/>
  <c r="C17" i="3"/>
  <c r="B17" i="3"/>
  <c r="A17" i="3"/>
  <c r="L15" i="3" s="1"/>
  <c r="J16" i="3"/>
  <c r="I16" i="3"/>
  <c r="H16" i="3"/>
  <c r="G16" i="3"/>
  <c r="F16" i="3"/>
  <c r="E16" i="3"/>
  <c r="D16" i="3"/>
  <c r="C16" i="3"/>
  <c r="B16" i="3"/>
  <c r="A16" i="3"/>
  <c r="L14" i="3" s="1"/>
  <c r="J15" i="3"/>
  <c r="I15" i="3"/>
  <c r="H15" i="3"/>
  <c r="G15" i="3"/>
  <c r="F15" i="3"/>
  <c r="E15" i="3"/>
  <c r="D15" i="3"/>
  <c r="C15" i="3"/>
  <c r="B15" i="3"/>
  <c r="A15" i="3"/>
  <c r="J14" i="3"/>
  <c r="I14" i="3"/>
  <c r="H14" i="3"/>
  <c r="G14" i="3"/>
  <c r="F14" i="3"/>
  <c r="E14" i="3"/>
  <c r="D14" i="3"/>
  <c r="C14" i="3"/>
  <c r="B14" i="3"/>
  <c r="A14" i="3"/>
  <c r="J13" i="3"/>
  <c r="I13" i="3"/>
  <c r="H13" i="3"/>
  <c r="G13" i="3"/>
  <c r="F13" i="3"/>
  <c r="E13" i="3"/>
  <c r="D13" i="3"/>
  <c r="C13" i="3"/>
  <c r="B13" i="3"/>
  <c r="A13" i="3"/>
  <c r="J12" i="3"/>
  <c r="I12" i="3"/>
  <c r="H12" i="3"/>
  <c r="G12" i="3"/>
  <c r="F12" i="3"/>
  <c r="E12" i="3"/>
  <c r="D12" i="3"/>
  <c r="C12" i="3"/>
  <c r="B12" i="3"/>
  <c r="A12" i="3"/>
  <c r="J11" i="3"/>
  <c r="I11" i="3"/>
  <c r="H11" i="3"/>
  <c r="G11" i="3"/>
  <c r="F11" i="3"/>
  <c r="E11" i="3"/>
  <c r="D11" i="3"/>
  <c r="C11" i="3"/>
  <c r="B11" i="3"/>
  <c r="A11" i="3"/>
  <c r="J10" i="3"/>
  <c r="I10" i="3"/>
  <c r="H10" i="3"/>
  <c r="G10" i="3"/>
  <c r="F10" i="3"/>
  <c r="E10" i="3"/>
  <c r="D10" i="3"/>
  <c r="C10" i="3"/>
  <c r="B10" i="3"/>
  <c r="A10" i="3"/>
  <c r="J9" i="3"/>
  <c r="I9" i="3"/>
  <c r="H9" i="3"/>
  <c r="G9" i="3"/>
  <c r="F9" i="3"/>
  <c r="E9" i="3"/>
  <c r="D9" i="3"/>
  <c r="C9" i="3"/>
  <c r="B9" i="3"/>
  <c r="A9" i="3"/>
  <c r="J8" i="3"/>
  <c r="I8" i="3"/>
  <c r="H8" i="3"/>
  <c r="G8" i="3"/>
  <c r="F8" i="3"/>
  <c r="E8" i="3"/>
  <c r="D8" i="3"/>
  <c r="C8" i="3"/>
  <c r="B8" i="3"/>
  <c r="A8" i="3"/>
  <c r="L6" i="3" s="1"/>
  <c r="J7" i="3"/>
  <c r="I7" i="3"/>
  <c r="H7" i="3"/>
  <c r="G7" i="3"/>
  <c r="F7" i="3"/>
  <c r="E7" i="3"/>
  <c r="D7" i="3"/>
  <c r="C7" i="3"/>
  <c r="B7" i="3"/>
  <c r="A7" i="3"/>
  <c r="J6" i="3"/>
  <c r="I6" i="3"/>
  <c r="H6" i="3"/>
  <c r="G6" i="3"/>
  <c r="F6" i="3"/>
  <c r="E6" i="3"/>
  <c r="D6" i="3"/>
  <c r="C6" i="3"/>
  <c r="B6" i="3"/>
  <c r="A6" i="3"/>
  <c r="J5" i="3"/>
  <c r="I5" i="3"/>
  <c r="H5" i="3"/>
  <c r="G5" i="3"/>
  <c r="F5" i="3"/>
  <c r="E5" i="3"/>
  <c r="D5" i="3"/>
  <c r="C5" i="3"/>
  <c r="B5" i="3"/>
  <c r="A5" i="3"/>
  <c r="J4" i="3"/>
  <c r="I4" i="3"/>
  <c r="H4" i="3"/>
  <c r="G4" i="3"/>
  <c r="F4" i="3"/>
  <c r="E4" i="3"/>
  <c r="D4" i="3"/>
  <c r="C4" i="3"/>
  <c r="B4" i="3"/>
  <c r="A4" i="3"/>
  <c r="J3" i="3"/>
  <c r="I3" i="3"/>
  <c r="H3" i="3"/>
  <c r="G3" i="3"/>
  <c r="F3" i="3"/>
  <c r="E3" i="3"/>
  <c r="D3" i="3"/>
  <c r="C3" i="3"/>
  <c r="B3" i="3"/>
  <c r="A3" i="3"/>
  <c r="L21974" i="3"/>
  <c r="L21910" i="3"/>
  <c r="L21846" i="3"/>
  <c r="L21782" i="3"/>
  <c r="L21718" i="3"/>
  <c r="L21654" i="3"/>
  <c r="L21590" i="3"/>
  <c r="L21526" i="3"/>
  <c r="L21462" i="3"/>
  <c r="L21398" i="3"/>
  <c r="L21334" i="3"/>
  <c r="L21270" i="3"/>
  <c r="L21206" i="3"/>
  <c r="L21142" i="3"/>
  <c r="L21078" i="3"/>
  <c r="L21014" i="3"/>
  <c r="L20950" i="3"/>
  <c r="L20886" i="3"/>
  <c r="L20822" i="3"/>
  <c r="L20758" i="3"/>
  <c r="L20694" i="3"/>
  <c r="L20630" i="3"/>
  <c r="L20566" i="3"/>
  <c r="L20502" i="3"/>
  <c r="L20438" i="3"/>
  <c r="L20374" i="3"/>
  <c r="L20310" i="3"/>
  <c r="L20246" i="3"/>
  <c r="L20182" i="3"/>
  <c r="L20118" i="3"/>
  <c r="L20054" i="3"/>
  <c r="L20000" i="3"/>
  <c r="L19968" i="3"/>
  <c r="L19942" i="3"/>
  <c r="L19920" i="3"/>
  <c r="L19897" i="3"/>
  <c r="L19878" i="3"/>
  <c r="L19856" i="3"/>
  <c r="L19833" i="3"/>
  <c r="L19814" i="3"/>
  <c r="L19792" i="3"/>
  <c r="L19769" i="3"/>
  <c r="L19750" i="3"/>
  <c r="L19728" i="3"/>
  <c r="L19705" i="3"/>
  <c r="L19686" i="3"/>
  <c r="L19664" i="3"/>
  <c r="L19649" i="3"/>
  <c r="L19638" i="3"/>
  <c r="L19624" i="3"/>
  <c r="L19610" i="3"/>
  <c r="L19599" i="3"/>
  <c r="L19585" i="3"/>
  <c r="L19574" i="3"/>
  <c r="L19560" i="3"/>
  <c r="L19550" i="3"/>
  <c r="L19538" i="3"/>
  <c r="L19528" i="3"/>
  <c r="L19518" i="3"/>
  <c r="L19506" i="3"/>
  <c r="L19496" i="3"/>
  <c r="L19486" i="3"/>
  <c r="L19474" i="3"/>
  <c r="L19464" i="3"/>
  <c r="L19454" i="3"/>
  <c r="L19442" i="3"/>
  <c r="L19432" i="3"/>
  <c r="L19422" i="3"/>
  <c r="L19410" i="3"/>
  <c r="L19400" i="3"/>
  <c r="L19390" i="3"/>
  <c r="L19378" i="3"/>
  <c r="L19368" i="3"/>
  <c r="L19358" i="3"/>
  <c r="L19346" i="3"/>
  <c r="L19336" i="3"/>
  <c r="L19326" i="3"/>
  <c r="L19314" i="3"/>
  <c r="L19304" i="3"/>
  <c r="L19294" i="3"/>
  <c r="L19282" i="3"/>
  <c r="L19272" i="3"/>
  <c r="L19262" i="3"/>
  <c r="L19250" i="3"/>
  <c r="L19240" i="3"/>
  <c r="L19230" i="3"/>
  <c r="L19218" i="3"/>
  <c r="L19208" i="3"/>
  <c r="L19198" i="3"/>
  <c r="L19186" i="3"/>
  <c r="L19176" i="3"/>
  <c r="L19166" i="3"/>
  <c r="L19154" i="3"/>
  <c r="L19144" i="3"/>
  <c r="L19134" i="3"/>
  <c r="L19122" i="3"/>
  <c r="L19112" i="3"/>
  <c r="L19102" i="3"/>
  <c r="L19090" i="3"/>
  <c r="L19080" i="3"/>
  <c r="L19070" i="3"/>
  <c r="L19058" i="3"/>
  <c r="L19048" i="3"/>
  <c r="L19038" i="3"/>
  <c r="L19026" i="3"/>
  <c r="L19016" i="3"/>
  <c r="L19006" i="3"/>
  <c r="L18994" i="3"/>
  <c r="L18984" i="3"/>
  <c r="L18974" i="3"/>
  <c r="L18962" i="3"/>
  <c r="L18952" i="3"/>
  <c r="L18942" i="3"/>
  <c r="L18930" i="3"/>
  <c r="L18920" i="3"/>
  <c r="L18910" i="3"/>
  <c r="L18898" i="3"/>
  <c r="L18888" i="3"/>
  <c r="L18878" i="3"/>
  <c r="L18866" i="3"/>
  <c r="L18856" i="3"/>
  <c r="L18846" i="3"/>
  <c r="L18834" i="3"/>
  <c r="L18824" i="3"/>
  <c r="L18814" i="3"/>
  <c r="L18802" i="3"/>
  <c r="L18792" i="3"/>
  <c r="L18782" i="3"/>
  <c r="L18770" i="3"/>
  <c r="L18760" i="3"/>
  <c r="L18750" i="3"/>
  <c r="L18738" i="3"/>
  <c r="L18728" i="3"/>
  <c r="L18718" i="3"/>
  <c r="L18706" i="3"/>
  <c r="L18696" i="3"/>
  <c r="L18686" i="3"/>
  <c r="L18674" i="3"/>
  <c r="L18664" i="3"/>
  <c r="L18654" i="3"/>
  <c r="L18642" i="3"/>
  <c r="L18632" i="3"/>
  <c r="L18622" i="3"/>
  <c r="L18610" i="3"/>
  <c r="L18600" i="3"/>
  <c r="L18590" i="3"/>
  <c r="L18578" i="3"/>
  <c r="L18568" i="3"/>
  <c r="L18558" i="3"/>
  <c r="L18546" i="3"/>
  <c r="L18536" i="3"/>
  <c r="L18526" i="3"/>
  <c r="L18514" i="3"/>
  <c r="L18504" i="3"/>
  <c r="L18494" i="3"/>
  <c r="L18482" i="3"/>
  <c r="L18472" i="3"/>
  <c r="L18462" i="3"/>
  <c r="L18450" i="3"/>
  <c r="L18440" i="3"/>
  <c r="L18430" i="3"/>
  <c r="L18418" i="3"/>
  <c r="L18408" i="3"/>
  <c r="L18398" i="3"/>
  <c r="L18386" i="3"/>
  <c r="L18376" i="3"/>
  <c r="L18366" i="3"/>
  <c r="L18354" i="3"/>
  <c r="L18344" i="3"/>
  <c r="L18334" i="3"/>
  <c r="L18322" i="3"/>
  <c r="L18312" i="3"/>
  <c r="L18302" i="3"/>
  <c r="L18290" i="3"/>
  <c r="L18280" i="3"/>
  <c r="L18270" i="3"/>
  <c r="L18258" i="3"/>
  <c r="L18248" i="3"/>
  <c r="L18238" i="3"/>
  <c r="L18226" i="3"/>
  <c r="L18216" i="3"/>
  <c r="L18206" i="3"/>
  <c r="L18194" i="3"/>
  <c r="L18184" i="3"/>
  <c r="L18174" i="3"/>
  <c r="L18162" i="3"/>
  <c r="L18152" i="3"/>
  <c r="L18142" i="3"/>
  <c r="L18130" i="3"/>
  <c r="L18120" i="3"/>
  <c r="L18110" i="3"/>
  <c r="L18098" i="3"/>
  <c r="L18088" i="3"/>
  <c r="L18078" i="3"/>
  <c r="L18066" i="3"/>
  <c r="L18056" i="3"/>
  <c r="L18046" i="3"/>
  <c r="L18034" i="3"/>
  <c r="L18024" i="3"/>
  <c r="L18014" i="3"/>
  <c r="L18002" i="3"/>
  <c r="L17992" i="3"/>
  <c r="L17982" i="3"/>
  <c r="L17970" i="3"/>
  <c r="L17960" i="3"/>
  <c r="L17950" i="3"/>
  <c r="L17938" i="3"/>
  <c r="L17928" i="3"/>
  <c r="L17918" i="3"/>
  <c r="L17906" i="3"/>
  <c r="L17896" i="3"/>
  <c r="L17886" i="3"/>
  <c r="L17874" i="3"/>
  <c r="L17864" i="3"/>
  <c r="L17854" i="3"/>
  <c r="L17842" i="3"/>
  <c r="L17832" i="3"/>
  <c r="L17822" i="3"/>
  <c r="L17810" i="3"/>
  <c r="L17800" i="3"/>
  <c r="L17790" i="3"/>
  <c r="L17778" i="3"/>
  <c r="L17768" i="3"/>
  <c r="L17758" i="3"/>
  <c r="L17746" i="3"/>
  <c r="L17736" i="3"/>
  <c r="L17726" i="3"/>
  <c r="L17714" i="3"/>
  <c r="L17704" i="3"/>
  <c r="L17694" i="3"/>
  <c r="L17682" i="3"/>
  <c r="L17672" i="3"/>
  <c r="L17662" i="3"/>
  <c r="L17650" i="3"/>
  <c r="L17640" i="3"/>
  <c r="L17630" i="3"/>
  <c r="L17618" i="3"/>
  <c r="L17608" i="3"/>
  <c r="L17598" i="3"/>
  <c r="L17586" i="3"/>
  <c r="L17576" i="3"/>
  <c r="L17566" i="3"/>
  <c r="L17554" i="3"/>
  <c r="L17544" i="3"/>
  <c r="L17534" i="3"/>
  <c r="L17522" i="3"/>
  <c r="L17513" i="3"/>
  <c r="L17504" i="3"/>
  <c r="L17495" i="3"/>
  <c r="L17486" i="3"/>
  <c r="L17477" i="3"/>
  <c r="L17467" i="3"/>
  <c r="L17458" i="3"/>
  <c r="L17449" i="3"/>
  <c r="L17440" i="3"/>
  <c r="L17431" i="3"/>
  <c r="L17422" i="3"/>
  <c r="L17413" i="3"/>
  <c r="L17403" i="3"/>
  <c r="L17394" i="3"/>
  <c r="L17385" i="3"/>
  <c r="L17376" i="3"/>
  <c r="L17367" i="3"/>
  <c r="L17358" i="3"/>
  <c r="L17349" i="3"/>
  <c r="L17339" i="3"/>
  <c r="L17330" i="3"/>
  <c r="L17321" i="3"/>
  <c r="L17312" i="3"/>
  <c r="L17303" i="3"/>
  <c r="L17294" i="3"/>
  <c r="L17285" i="3"/>
  <c r="L17275" i="3"/>
  <c r="L17266" i="3"/>
  <c r="L17257" i="3"/>
  <c r="L17248" i="3"/>
  <c r="L17239" i="3"/>
  <c r="L17230" i="3"/>
  <c r="L17221" i="3"/>
  <c r="L17211" i="3"/>
  <c r="L17202" i="3"/>
  <c r="L17193" i="3"/>
  <c r="L17184" i="3"/>
  <c r="L17175" i="3"/>
  <c r="L17166" i="3"/>
  <c r="L17157" i="3"/>
  <c r="L17147" i="3"/>
  <c r="L17138" i="3"/>
  <c r="L17129" i="3"/>
  <c r="L17120" i="3"/>
  <c r="L17111" i="3"/>
  <c r="L17102" i="3"/>
  <c r="L17093" i="3"/>
  <c r="L17083" i="3"/>
  <c r="L17074" i="3"/>
  <c r="L17065" i="3"/>
  <c r="L17056" i="3"/>
  <c r="L17047" i="3"/>
  <c r="L17038" i="3"/>
  <c r="L17029" i="3"/>
  <c r="L17019" i="3"/>
  <c r="L17010" i="3"/>
  <c r="L17001" i="3"/>
  <c r="L16992" i="3"/>
  <c r="L16983" i="3"/>
  <c r="L16974" i="3"/>
  <c r="L16965" i="3"/>
  <c r="L16955" i="3"/>
  <c r="L16946" i="3"/>
  <c r="L16937" i="3"/>
  <c r="L16928" i="3"/>
  <c r="L16919" i="3"/>
  <c r="L16910" i="3"/>
  <c r="L16901" i="3"/>
  <c r="L16891" i="3"/>
  <c r="L16882" i="3"/>
  <c r="L16873" i="3"/>
  <c r="L16864" i="3"/>
  <c r="L16855" i="3"/>
  <c r="L16846" i="3"/>
  <c r="L16837" i="3"/>
  <c r="L16827" i="3"/>
  <c r="L16818" i="3"/>
  <c r="L16809" i="3"/>
  <c r="L16800" i="3"/>
  <c r="L16791" i="3"/>
  <c r="L16782" i="3"/>
  <c r="L16773" i="3"/>
  <c r="L16763" i="3"/>
  <c r="L16754" i="3"/>
  <c r="L16745" i="3"/>
  <c r="L16736" i="3"/>
  <c r="L16727" i="3"/>
  <c r="L16719" i="3"/>
  <c r="L16711" i="3"/>
  <c r="L16703" i="3"/>
  <c r="L16695" i="3"/>
  <c r="L16687" i="3"/>
  <c r="L16679" i="3"/>
  <c r="L16671" i="3"/>
  <c r="L16663" i="3"/>
  <c r="L16655" i="3"/>
  <c r="L16647" i="3"/>
  <c r="L16639" i="3"/>
  <c r="L16631" i="3"/>
  <c r="L16623" i="3"/>
  <c r="L16615" i="3"/>
  <c r="L16607" i="3"/>
  <c r="L16599" i="3"/>
  <c r="L16591" i="3"/>
  <c r="L16583" i="3"/>
  <c r="L16575" i="3"/>
  <c r="L16567" i="3"/>
  <c r="L16559" i="3"/>
  <c r="L16551" i="3"/>
  <c r="L16543" i="3"/>
  <c r="L16535" i="3"/>
  <c r="L16527" i="3"/>
  <c r="L16519" i="3"/>
  <c r="L16511" i="3"/>
  <c r="L16503" i="3"/>
  <c r="L16495" i="3"/>
  <c r="L16487" i="3"/>
  <c r="L16479" i="3"/>
  <c r="L16471" i="3"/>
  <c r="L16463" i="3"/>
  <c r="L16455" i="3"/>
  <c r="L16447" i="3"/>
  <c r="L16439" i="3"/>
  <c r="L16431" i="3"/>
  <c r="L16423" i="3"/>
  <c r="L16415" i="3"/>
  <c r="L16407" i="3"/>
  <c r="L16399" i="3"/>
  <c r="L16391" i="3"/>
  <c r="L16383" i="3"/>
  <c r="L16375" i="3"/>
  <c r="L16367" i="3"/>
  <c r="L16359" i="3"/>
  <c r="L16351" i="3"/>
  <c r="L16343" i="3"/>
  <c r="L16335" i="3"/>
  <c r="L16327" i="3"/>
  <c r="L16319" i="3"/>
  <c r="L16311" i="3"/>
  <c r="L16303" i="3"/>
  <c r="L16295" i="3"/>
  <c r="L16287" i="3"/>
  <c r="L16279" i="3"/>
  <c r="L16271" i="3"/>
  <c r="L16263" i="3"/>
  <c r="L16255" i="3"/>
  <c r="L16247" i="3"/>
  <c r="L16239" i="3"/>
  <c r="L16231" i="3"/>
  <c r="L16223" i="3"/>
  <c r="L16215" i="3"/>
  <c r="L16207" i="3"/>
  <c r="L16199" i="3"/>
  <c r="L16191" i="3"/>
  <c r="L16183" i="3"/>
  <c r="L16175" i="3"/>
  <c r="L16167" i="3"/>
  <c r="L16159" i="3"/>
  <c r="L16151" i="3"/>
  <c r="L16143" i="3"/>
  <c r="L16135" i="3"/>
  <c r="L16127" i="3"/>
  <c r="L16119" i="3"/>
  <c r="L16111" i="3"/>
  <c r="L16103" i="3"/>
  <c r="L16095" i="3"/>
  <c r="L16087" i="3"/>
  <c r="L16079" i="3"/>
  <c r="L16071" i="3"/>
  <c r="L16063" i="3"/>
  <c r="L16055" i="3"/>
  <c r="L16047" i="3"/>
  <c r="L16039" i="3"/>
  <c r="L16031" i="3"/>
  <c r="L16023" i="3"/>
  <c r="L16015" i="3"/>
  <c r="L16007" i="3"/>
  <c r="L15999" i="3"/>
  <c r="L15991" i="3"/>
  <c r="L15983" i="3"/>
  <c r="L15975" i="3"/>
  <c r="L15967" i="3"/>
  <c r="L15959" i="3"/>
  <c r="L15951" i="3"/>
  <c r="L15943" i="3"/>
  <c r="L15935" i="3"/>
  <c r="L15927" i="3"/>
  <c r="L15919" i="3"/>
  <c r="L15911" i="3"/>
  <c r="L15903" i="3"/>
  <c r="L15895" i="3"/>
  <c r="L15887" i="3"/>
  <c r="L15879" i="3"/>
  <c r="L15871" i="3"/>
  <c r="L15863" i="3"/>
  <c r="L15855" i="3"/>
  <c r="L15847" i="3"/>
  <c r="L15839" i="3"/>
  <c r="L15831" i="3"/>
  <c r="L15823" i="3"/>
  <c r="L15815" i="3"/>
  <c r="L15807" i="3"/>
  <c r="L15799" i="3"/>
  <c r="L15791" i="3"/>
  <c r="L15783" i="3"/>
  <c r="L15775" i="3"/>
  <c r="L15767" i="3"/>
  <c r="L15759" i="3"/>
  <c r="L15751" i="3"/>
  <c r="L15743" i="3"/>
  <c r="L15735" i="3"/>
  <c r="L15727" i="3"/>
  <c r="L15719" i="3"/>
  <c r="L15711" i="3"/>
  <c r="L15703" i="3"/>
  <c r="L15695" i="3"/>
  <c r="L15687" i="3"/>
  <c r="L15679" i="3"/>
  <c r="L15671" i="3"/>
  <c r="L15663" i="3"/>
  <c r="L15655" i="3"/>
  <c r="L15647" i="3"/>
  <c r="L15639" i="3"/>
  <c r="L15631" i="3"/>
  <c r="L15623" i="3"/>
  <c r="L15615" i="3"/>
  <c r="L15607" i="3"/>
  <c r="L15599" i="3"/>
  <c r="L15591" i="3"/>
  <c r="L15583" i="3"/>
  <c r="L15575" i="3"/>
  <c r="L15567" i="3"/>
  <c r="L15559" i="3"/>
  <c r="L15551" i="3"/>
  <c r="L15543" i="3"/>
  <c r="L15535" i="3"/>
  <c r="L15527" i="3"/>
  <c r="L15519" i="3"/>
  <c r="L15511" i="3"/>
  <c r="L15503" i="3"/>
  <c r="L15495" i="3"/>
  <c r="L15487" i="3"/>
  <c r="L15479" i="3"/>
  <c r="L15471" i="3"/>
  <c r="L15463" i="3"/>
  <c r="L15455" i="3"/>
  <c r="L15447" i="3"/>
  <c r="L15439" i="3"/>
  <c r="L15431" i="3"/>
  <c r="L15423" i="3"/>
  <c r="L15415" i="3"/>
  <c r="L15407" i="3"/>
  <c r="L15399" i="3"/>
  <c r="L15391" i="3"/>
  <c r="L15383" i="3"/>
  <c r="L15375" i="3"/>
  <c r="L15367" i="3"/>
  <c r="L15359" i="3"/>
  <c r="L15351" i="3"/>
  <c r="L15343" i="3"/>
  <c r="L15335" i="3"/>
  <c r="L15327" i="3"/>
  <c r="L15319" i="3"/>
  <c r="L15311" i="3"/>
  <c r="L15303" i="3"/>
  <c r="L15295" i="3"/>
  <c r="L15287" i="3"/>
  <c r="L15279" i="3"/>
  <c r="L15271" i="3"/>
  <c r="L15263" i="3"/>
  <c r="L15255" i="3"/>
  <c r="L15247" i="3"/>
  <c r="L15239" i="3"/>
  <c r="L15231" i="3"/>
  <c r="L15223" i="3"/>
  <c r="L15215" i="3"/>
  <c r="L15207" i="3"/>
  <c r="L15199" i="3"/>
  <c r="L15191" i="3"/>
  <c r="L15183" i="3"/>
  <c r="L15175" i="3"/>
  <c r="L15167" i="3"/>
  <c r="L15159" i="3"/>
  <c r="L15151" i="3"/>
  <c r="L15143" i="3"/>
  <c r="L15135" i="3"/>
  <c r="L15127" i="3"/>
  <c r="L15119" i="3"/>
  <c r="L15111" i="3"/>
  <c r="L15103" i="3"/>
  <c r="L15095" i="3"/>
  <c r="L15087" i="3"/>
  <c r="L15079" i="3"/>
  <c r="L15071" i="3"/>
  <c r="L15063" i="3"/>
  <c r="L15055" i="3"/>
  <c r="L15047" i="3"/>
  <c r="L15039" i="3"/>
  <c r="L15031" i="3"/>
  <c r="L15023" i="3"/>
  <c r="L15015" i="3"/>
  <c r="L15007" i="3"/>
  <c r="L14999" i="3"/>
  <c r="L14991" i="3"/>
  <c r="L14983" i="3"/>
  <c r="L14975" i="3"/>
  <c r="L14967" i="3"/>
  <c r="L14959" i="3"/>
  <c r="L14951" i="3"/>
  <c r="L14943" i="3"/>
  <c r="L14935" i="3"/>
  <c r="L14927" i="3"/>
  <c r="L14919" i="3"/>
  <c r="L14911" i="3"/>
  <c r="L14903" i="3"/>
  <c r="L14895" i="3"/>
  <c r="L14887" i="3"/>
  <c r="L14879" i="3"/>
  <c r="L14871" i="3"/>
  <c r="L14863" i="3"/>
  <c r="L14855" i="3"/>
  <c r="L14847" i="3"/>
  <c r="L14839" i="3"/>
  <c r="L14831" i="3"/>
  <c r="L14823" i="3"/>
  <c r="L14815" i="3"/>
  <c r="L14807" i="3"/>
  <c r="L14799" i="3"/>
  <c r="L14791" i="3"/>
  <c r="L14783" i="3"/>
  <c r="L14775" i="3"/>
  <c r="L14767" i="3"/>
  <c r="L14759" i="3"/>
  <c r="L14751" i="3"/>
  <c r="L14743" i="3"/>
  <c r="L14735" i="3"/>
  <c r="L14727" i="3"/>
  <c r="L14719" i="3"/>
  <c r="L14711" i="3"/>
  <c r="L14703" i="3"/>
  <c r="L14695" i="3"/>
  <c r="L14687" i="3"/>
  <c r="L14679" i="3"/>
  <c r="L14671" i="3"/>
  <c r="L14663" i="3"/>
  <c r="L14655" i="3"/>
  <c r="L14647" i="3"/>
  <c r="L14639" i="3"/>
  <c r="L14631" i="3"/>
  <c r="L14623" i="3"/>
  <c r="L14615" i="3"/>
  <c r="L14607" i="3"/>
  <c r="L14599" i="3"/>
  <c r="L14591" i="3"/>
  <c r="L14583" i="3"/>
  <c r="L14575" i="3"/>
  <c r="L14567" i="3"/>
  <c r="L14559" i="3"/>
  <c r="L14551" i="3"/>
  <c r="L14543" i="3"/>
  <c r="L14535" i="3"/>
  <c r="L14527" i="3"/>
  <c r="L14519" i="3"/>
  <c r="L14511" i="3"/>
  <c r="L14503" i="3"/>
  <c r="L14495" i="3"/>
  <c r="L14487" i="3"/>
  <c r="L14479" i="3"/>
  <c r="L14471" i="3"/>
  <c r="L14463" i="3"/>
  <c r="L14455" i="3"/>
  <c r="L14447" i="3"/>
  <c r="L14439" i="3"/>
  <c r="L14431" i="3"/>
  <c r="L14423" i="3"/>
  <c r="L14415" i="3"/>
  <c r="L14407" i="3"/>
  <c r="L14399" i="3"/>
  <c r="L14391" i="3"/>
  <c r="L14383" i="3"/>
  <c r="L14375" i="3"/>
  <c r="L14367" i="3"/>
  <c r="L14359" i="3"/>
  <c r="L14351" i="3"/>
  <c r="L14343" i="3"/>
  <c r="L14335" i="3"/>
  <c r="L14327" i="3"/>
  <c r="L14319" i="3"/>
  <c r="L14311" i="3"/>
  <c r="L14303" i="3"/>
  <c r="L14295" i="3"/>
  <c r="L14287" i="3"/>
  <c r="L14279" i="3"/>
  <c r="L14271" i="3"/>
  <c r="L14263" i="3"/>
  <c r="L14255" i="3"/>
  <c r="L14247" i="3"/>
  <c r="L14239" i="3"/>
  <c r="L14231" i="3"/>
  <c r="L14223" i="3"/>
  <c r="L14215" i="3"/>
  <c r="L14207" i="3"/>
  <c r="L14199" i="3"/>
  <c r="L14191" i="3"/>
  <c r="L14183" i="3"/>
  <c r="L14175" i="3"/>
  <c r="L14167" i="3"/>
  <c r="L14159" i="3"/>
  <c r="L14151" i="3"/>
  <c r="L14143" i="3"/>
  <c r="L14135" i="3"/>
  <c r="L14127" i="3"/>
  <c r="L14119" i="3"/>
  <c r="L14111" i="3"/>
  <c r="L14103" i="3"/>
  <c r="L14095" i="3"/>
  <c r="L14087" i="3"/>
  <c r="L14079" i="3"/>
  <c r="L14071" i="3"/>
  <c r="L14063" i="3"/>
  <c r="L14055" i="3"/>
  <c r="L14047" i="3"/>
  <c r="L14039" i="3"/>
  <c r="L14031" i="3"/>
  <c r="L14023" i="3"/>
  <c r="L14015" i="3"/>
  <c r="L14007" i="3"/>
  <c r="L13999" i="3"/>
  <c r="L13991" i="3"/>
  <c r="L13983" i="3"/>
  <c r="L13975" i="3"/>
  <c r="L13967" i="3"/>
  <c r="L13959" i="3"/>
  <c r="L13951" i="3"/>
  <c r="L13943" i="3"/>
  <c r="L13935" i="3"/>
  <c r="L13927" i="3"/>
  <c r="L13919" i="3"/>
  <c r="L13911" i="3"/>
  <c r="L13903" i="3"/>
  <c r="L13895" i="3"/>
  <c r="L13887" i="3"/>
  <c r="L13879" i="3"/>
  <c r="L13871" i="3"/>
  <c r="L13863" i="3"/>
  <c r="L13855" i="3"/>
  <c r="L13847" i="3"/>
  <c r="L13839" i="3"/>
  <c r="L13831" i="3"/>
  <c r="L13823" i="3"/>
  <c r="L13815" i="3"/>
  <c r="L13807" i="3"/>
  <c r="L13799" i="3"/>
  <c r="L13791" i="3"/>
  <c r="L13783" i="3"/>
  <c r="L13775" i="3"/>
  <c r="L13767" i="3"/>
  <c r="L13759" i="3"/>
  <c r="L13751" i="3"/>
  <c r="L13743" i="3"/>
  <c r="L13735" i="3"/>
  <c r="L13727" i="3"/>
  <c r="L13719" i="3"/>
  <c r="L13711" i="3"/>
  <c r="L13703" i="3"/>
  <c r="L13695" i="3"/>
  <c r="L13687" i="3"/>
  <c r="L13679" i="3"/>
  <c r="L13671" i="3"/>
  <c r="L13663" i="3"/>
  <c r="L13655" i="3"/>
  <c r="L13647" i="3"/>
  <c r="L13639" i="3"/>
  <c r="L13631" i="3"/>
  <c r="L13623" i="3"/>
  <c r="L13615" i="3"/>
  <c r="L13607" i="3"/>
  <c r="L13599" i="3"/>
  <c r="L13591" i="3"/>
  <c r="L13583" i="3"/>
  <c r="L13575" i="3"/>
  <c r="L13567" i="3"/>
  <c r="L13559" i="3"/>
  <c r="L13551" i="3"/>
  <c r="L13543" i="3"/>
  <c r="L13535" i="3"/>
  <c r="L13527" i="3"/>
  <c r="L13519" i="3"/>
  <c r="L13511" i="3"/>
  <c r="L13503" i="3"/>
  <c r="L13495" i="3"/>
  <c r="L13487" i="3"/>
  <c r="L13479" i="3"/>
  <c r="L13471" i="3"/>
  <c r="L13463" i="3"/>
  <c r="L13455" i="3"/>
  <c r="L13447" i="3"/>
  <c r="L13439" i="3"/>
  <c r="L13431" i="3"/>
  <c r="L13423" i="3"/>
  <c r="L13415" i="3"/>
  <c r="L13407" i="3"/>
  <c r="L13399" i="3"/>
  <c r="L13391" i="3"/>
  <c r="L13383" i="3"/>
  <c r="L13375" i="3"/>
  <c r="L13367" i="3"/>
  <c r="L13359" i="3"/>
  <c r="L13351" i="3"/>
  <c r="L13343" i="3"/>
  <c r="L13335" i="3"/>
  <c r="L13327" i="3"/>
  <c r="L13319" i="3"/>
  <c r="L13311" i="3"/>
  <c r="L13303" i="3"/>
  <c r="L13295" i="3"/>
  <c r="L13287" i="3"/>
  <c r="L13279" i="3"/>
  <c r="L13271" i="3"/>
  <c r="L13263" i="3"/>
  <c r="L13255" i="3"/>
  <c r="L13247" i="3"/>
  <c r="L13239" i="3"/>
  <c r="L13231" i="3"/>
  <c r="L13223" i="3"/>
  <c r="L13215" i="3"/>
  <c r="L13207" i="3"/>
  <c r="L13199" i="3"/>
  <c r="L13191" i="3"/>
  <c r="L13183" i="3"/>
  <c r="L13175" i="3"/>
  <c r="L13167" i="3"/>
  <c r="L13159" i="3"/>
  <c r="L13151" i="3"/>
  <c r="L13143" i="3"/>
  <c r="L13135" i="3"/>
  <c r="L13127" i="3"/>
  <c r="L13119" i="3"/>
  <c r="L13111" i="3"/>
  <c r="L13103" i="3"/>
  <c r="L13095" i="3"/>
  <c r="L13087" i="3"/>
  <c r="L13079" i="3"/>
  <c r="L13071" i="3"/>
  <c r="L13063" i="3"/>
  <c r="L13055" i="3"/>
  <c r="L13047" i="3"/>
  <c r="L13039" i="3"/>
  <c r="L13031" i="3"/>
  <c r="L13023" i="3"/>
  <c r="L13015" i="3"/>
  <c r="L13007" i="3"/>
  <c r="L12999" i="3"/>
  <c r="L12991" i="3"/>
  <c r="L12983" i="3"/>
  <c r="L12975" i="3"/>
  <c r="L12967" i="3"/>
  <c r="L12959" i="3"/>
  <c r="L12951" i="3"/>
  <c r="L12943" i="3"/>
  <c r="L12935" i="3"/>
  <c r="L12927" i="3"/>
  <c r="L12919" i="3"/>
  <c r="L12911" i="3"/>
  <c r="L12903" i="3"/>
  <c r="L12895" i="3"/>
  <c r="L12887" i="3"/>
  <c r="L12879" i="3"/>
  <c r="L12871" i="3"/>
  <c r="L12863" i="3"/>
  <c r="L12855" i="3"/>
  <c r="L12847" i="3"/>
  <c r="L12839" i="3"/>
  <c r="L12831" i="3"/>
  <c r="L12823" i="3"/>
  <c r="L12815" i="3"/>
  <c r="L12807" i="3"/>
  <c r="L12799" i="3"/>
  <c r="L12791" i="3"/>
  <c r="L12783" i="3"/>
  <c r="L12775" i="3"/>
  <c r="L12767" i="3"/>
  <c r="L12759" i="3"/>
  <c r="L12751" i="3"/>
  <c r="L12743" i="3"/>
  <c r="L12735" i="3"/>
  <c r="L12727" i="3"/>
  <c r="L12719" i="3"/>
  <c r="L12711" i="3"/>
  <c r="L12703" i="3"/>
  <c r="L12695" i="3"/>
  <c r="L12687" i="3"/>
  <c r="L12679" i="3"/>
  <c r="L12671" i="3"/>
  <c r="L12663" i="3"/>
  <c r="L12655" i="3"/>
  <c r="L12647" i="3"/>
  <c r="L12639" i="3"/>
  <c r="L12631" i="3"/>
  <c r="L12623" i="3"/>
  <c r="L12615" i="3"/>
  <c r="L12607" i="3"/>
  <c r="L12599" i="3"/>
  <c r="L12591" i="3"/>
  <c r="L12583" i="3"/>
  <c r="L12575" i="3"/>
  <c r="L12567" i="3"/>
  <c r="L12559" i="3"/>
  <c r="L12551" i="3"/>
  <c r="L12543" i="3"/>
  <c r="L12535" i="3"/>
  <c r="L12527" i="3"/>
  <c r="L12519" i="3"/>
  <c r="L12511" i="3"/>
  <c r="L12503" i="3"/>
  <c r="L12495" i="3"/>
  <c r="L12487" i="3"/>
  <c r="L12479" i="3"/>
  <c r="L12471" i="3"/>
  <c r="L12463" i="3"/>
  <c r="L12455" i="3"/>
  <c r="L12447" i="3"/>
  <c r="L12439" i="3"/>
  <c r="L12431" i="3"/>
  <c r="L12423" i="3"/>
  <c r="L12415" i="3"/>
  <c r="L12407" i="3"/>
  <c r="L12399" i="3"/>
  <c r="L12391" i="3"/>
  <c r="L12383" i="3"/>
  <c r="L12375" i="3"/>
  <c r="L12367" i="3"/>
  <c r="L12359" i="3"/>
  <c r="L12351" i="3"/>
  <c r="L12343" i="3"/>
  <c r="L12335" i="3"/>
  <c r="L12327" i="3"/>
  <c r="L12319" i="3"/>
  <c r="L12311" i="3"/>
  <c r="L12303" i="3"/>
  <c r="L12295" i="3"/>
  <c r="L12287" i="3"/>
  <c r="L12279" i="3"/>
  <c r="L12271" i="3"/>
  <c r="L12263" i="3"/>
  <c r="L12255" i="3"/>
  <c r="L12247" i="3"/>
  <c r="L12239" i="3"/>
  <c r="L12231" i="3"/>
  <c r="L12223" i="3"/>
  <c r="L12215" i="3"/>
  <c r="L12207" i="3"/>
  <c r="L12199" i="3"/>
  <c r="L12191" i="3"/>
  <c r="L12183" i="3"/>
  <c r="L12175" i="3"/>
  <c r="L12167" i="3"/>
  <c r="L12159" i="3"/>
  <c r="L12151" i="3"/>
  <c r="L12143" i="3"/>
  <c r="L12135" i="3"/>
  <c r="L12127" i="3"/>
  <c r="L12119" i="3"/>
  <c r="L12111" i="3"/>
  <c r="L12103" i="3"/>
  <c r="L12095" i="3"/>
  <c r="L12087" i="3"/>
  <c r="L12079" i="3"/>
  <c r="L12071" i="3"/>
  <c r="L12063" i="3"/>
  <c r="L12055" i="3"/>
  <c r="L12047" i="3"/>
  <c r="L12039" i="3"/>
  <c r="L12031" i="3"/>
  <c r="L12023" i="3"/>
  <c r="L12015" i="3"/>
  <c r="L12007" i="3"/>
  <c r="L11999" i="3"/>
  <c r="L11991" i="3"/>
  <c r="L11983" i="3"/>
  <c r="L11975" i="3"/>
  <c r="L11967" i="3"/>
  <c r="L11959" i="3"/>
  <c r="L11951" i="3"/>
  <c r="L11943" i="3"/>
  <c r="L11935" i="3"/>
  <c r="L11927" i="3"/>
  <c r="L11919" i="3"/>
  <c r="L11911" i="3"/>
  <c r="L11903" i="3"/>
  <c r="L11895" i="3"/>
  <c r="L11887" i="3"/>
  <c r="L11879" i="3"/>
  <c r="L11871" i="3"/>
  <c r="L11863" i="3"/>
  <c r="L11855" i="3"/>
  <c r="L11847" i="3"/>
  <c r="L11839" i="3"/>
  <c r="L11831" i="3"/>
  <c r="L11823" i="3"/>
  <c r="L11815" i="3"/>
  <c r="L11807" i="3"/>
  <c r="L11799" i="3"/>
  <c r="L11791" i="3"/>
  <c r="L11783" i="3"/>
  <c r="L11775" i="3"/>
  <c r="L11767" i="3"/>
  <c r="L11759" i="3"/>
  <c r="L11751" i="3"/>
  <c r="L11743" i="3"/>
  <c r="L11735" i="3"/>
  <c r="L11727" i="3"/>
  <c r="L11719" i="3"/>
  <c r="L11711" i="3"/>
  <c r="L11703" i="3"/>
  <c r="L11695" i="3"/>
  <c r="L11687" i="3"/>
  <c r="L11679" i="3"/>
  <c r="L11671" i="3"/>
  <c r="L11663" i="3"/>
  <c r="L11655" i="3"/>
  <c r="L11647" i="3"/>
  <c r="L11639" i="3"/>
  <c r="L11631" i="3"/>
  <c r="L11623" i="3"/>
  <c r="L11615" i="3"/>
  <c r="L11607" i="3"/>
  <c r="L11599" i="3"/>
  <c r="L11591" i="3"/>
  <c r="L11583" i="3"/>
  <c r="L11575" i="3"/>
  <c r="L11567" i="3"/>
  <c r="L11559" i="3"/>
  <c r="L11551" i="3"/>
  <c r="L11543" i="3"/>
  <c r="L11535" i="3"/>
  <c r="L11527" i="3"/>
  <c r="L11519" i="3"/>
  <c r="L11511" i="3"/>
  <c r="L11503" i="3"/>
  <c r="L11495" i="3"/>
  <c r="L11487" i="3"/>
  <c r="L11479" i="3"/>
  <c r="L11471" i="3"/>
  <c r="L11463" i="3"/>
  <c r="L11455" i="3"/>
  <c r="L11447" i="3"/>
  <c r="L11439" i="3"/>
  <c r="L11431" i="3"/>
  <c r="L11423" i="3"/>
  <c r="L11415" i="3"/>
  <c r="L11407" i="3"/>
  <c r="L11399" i="3"/>
  <c r="L11391" i="3"/>
  <c r="L11383" i="3"/>
  <c r="L11375" i="3"/>
  <c r="L11367" i="3"/>
  <c r="L11359" i="3"/>
  <c r="L11351" i="3"/>
  <c r="L11343" i="3"/>
  <c r="L11335" i="3"/>
  <c r="L11327" i="3"/>
  <c r="L11319" i="3"/>
  <c r="L11311" i="3"/>
  <c r="L11303" i="3"/>
  <c r="L11295" i="3"/>
  <c r="L11287" i="3"/>
  <c r="L11279" i="3"/>
  <c r="L11271" i="3"/>
  <c r="L11263" i="3"/>
  <c r="L11255" i="3"/>
  <c r="L11247" i="3"/>
  <c r="L11239" i="3"/>
  <c r="L11231" i="3"/>
  <c r="L11223" i="3"/>
  <c r="L11215" i="3"/>
  <c r="L11207" i="3"/>
  <c r="L11199" i="3"/>
  <c r="L11191" i="3"/>
  <c r="L11183" i="3"/>
  <c r="L11175" i="3"/>
  <c r="L11167" i="3"/>
  <c r="L11159" i="3"/>
  <c r="L11151" i="3"/>
  <c r="L11143" i="3"/>
  <c r="L11135" i="3"/>
  <c r="L11127" i="3"/>
  <c r="L11119" i="3"/>
  <c r="L11111" i="3"/>
  <c r="L11103" i="3"/>
  <c r="L11095" i="3"/>
  <c r="L11087" i="3"/>
  <c r="L11079" i="3"/>
  <c r="L11071" i="3"/>
  <c r="L11063" i="3"/>
  <c r="L11055" i="3"/>
  <c r="L11047" i="3"/>
  <c r="L11039" i="3"/>
  <c r="L11031" i="3"/>
  <c r="L11023" i="3"/>
  <c r="L11015" i="3"/>
  <c r="L11007" i="3"/>
  <c r="L10999" i="3"/>
  <c r="L10991" i="3"/>
  <c r="L10983" i="3"/>
  <c r="L10975" i="3"/>
  <c r="L10967" i="3"/>
  <c r="L10959" i="3"/>
  <c r="L10951" i="3"/>
  <c r="L10943" i="3"/>
  <c r="L10935" i="3"/>
  <c r="L10927" i="3"/>
  <c r="L10919" i="3"/>
  <c r="L10911" i="3"/>
  <c r="L10903" i="3"/>
  <c r="L10895" i="3"/>
  <c r="L10887" i="3"/>
  <c r="L10879" i="3"/>
  <c r="L10871" i="3"/>
  <c r="L10863" i="3"/>
  <c r="L10855" i="3"/>
  <c r="L10847" i="3"/>
  <c r="L10839" i="3"/>
  <c r="L10831" i="3"/>
  <c r="L10823" i="3"/>
  <c r="L10815" i="3"/>
  <c r="L10807" i="3"/>
  <c r="L10799" i="3"/>
  <c r="L10791" i="3"/>
  <c r="L10783" i="3"/>
  <c r="L10775" i="3"/>
  <c r="L10767" i="3"/>
  <c r="L10759" i="3"/>
  <c r="L10751" i="3"/>
  <c r="L10743" i="3"/>
  <c r="L10735" i="3"/>
  <c r="L10727" i="3"/>
  <c r="L10719" i="3"/>
  <c r="L10711" i="3"/>
  <c r="L10703" i="3"/>
  <c r="L10695" i="3"/>
  <c r="L10687" i="3"/>
  <c r="L10679" i="3"/>
  <c r="L10671" i="3"/>
  <c r="L10663" i="3"/>
  <c r="L10655" i="3"/>
  <c r="L10647" i="3"/>
  <c r="L10639" i="3"/>
  <c r="L10631" i="3"/>
  <c r="L10623" i="3"/>
  <c r="L10615" i="3"/>
  <c r="L10607" i="3"/>
  <c r="L10599" i="3"/>
  <c r="L10591" i="3"/>
  <c r="L10583" i="3"/>
  <c r="L10575" i="3"/>
  <c r="L10567" i="3"/>
  <c r="L10559" i="3"/>
  <c r="L10551" i="3"/>
  <c r="L10543" i="3"/>
  <c r="L10535" i="3"/>
  <c r="L10527" i="3"/>
  <c r="L10519" i="3"/>
  <c r="L10511" i="3"/>
  <c r="L10503" i="3"/>
  <c r="L10495" i="3"/>
  <c r="L10487" i="3"/>
  <c r="L10479" i="3"/>
  <c r="L10471" i="3"/>
  <c r="L10463" i="3"/>
  <c r="L10455" i="3"/>
  <c r="L10447" i="3"/>
  <c r="L10439" i="3"/>
  <c r="L10431" i="3"/>
  <c r="L10423" i="3"/>
  <c r="L10415" i="3"/>
  <c r="L10407" i="3"/>
  <c r="L10399" i="3"/>
  <c r="L10391" i="3"/>
  <c r="L10383" i="3"/>
  <c r="L10375" i="3"/>
  <c r="L10367" i="3"/>
  <c r="L10359" i="3"/>
  <c r="L10351" i="3"/>
  <c r="L10343" i="3"/>
  <c r="L10335" i="3"/>
  <c r="L10327" i="3"/>
  <c r="L10319" i="3"/>
  <c r="L10311" i="3"/>
  <c r="L10303" i="3"/>
  <c r="L10295" i="3"/>
  <c r="L10287" i="3"/>
  <c r="L10279" i="3"/>
  <c r="L10271" i="3"/>
  <c r="L10263" i="3"/>
  <c r="L10255" i="3"/>
  <c r="L10247" i="3"/>
  <c r="L10239" i="3"/>
  <c r="L10231" i="3"/>
  <c r="L10223" i="3"/>
  <c r="L10215" i="3"/>
  <c r="L10207" i="3"/>
  <c r="L10199" i="3"/>
  <c r="L10191" i="3"/>
  <c r="L10183" i="3"/>
  <c r="L10175" i="3"/>
  <c r="L10167" i="3"/>
  <c r="L10159" i="3"/>
  <c r="L10151" i="3"/>
  <c r="L10143" i="3"/>
  <c r="L10135" i="3"/>
  <c r="L10127" i="3"/>
  <c r="L10119" i="3"/>
  <c r="L10111" i="3"/>
  <c r="L10103" i="3"/>
  <c r="L10095" i="3"/>
  <c r="L10087" i="3"/>
  <c r="L10079" i="3"/>
  <c r="L10071" i="3"/>
  <c r="L10063" i="3"/>
  <c r="L10055" i="3"/>
  <c r="L10047" i="3"/>
  <c r="L10039" i="3"/>
  <c r="L10031" i="3"/>
  <c r="L10023" i="3"/>
  <c r="L10015" i="3"/>
  <c r="L10007" i="3"/>
  <c r="L9999" i="3"/>
  <c r="L9991" i="3"/>
  <c r="L9983" i="3"/>
  <c r="L9975" i="3"/>
  <c r="L9967" i="3"/>
  <c r="L9959" i="3"/>
  <c r="L9951" i="3"/>
  <c r="L9943" i="3"/>
  <c r="L9935" i="3"/>
  <c r="L9927" i="3"/>
  <c r="L9919" i="3"/>
  <c r="L9911" i="3"/>
  <c r="L9903" i="3"/>
  <c r="L9895" i="3"/>
  <c r="L9887" i="3"/>
  <c r="L9879" i="3"/>
  <c r="L9871" i="3"/>
  <c r="L9863" i="3"/>
  <c r="L9855" i="3"/>
  <c r="L9847" i="3"/>
  <c r="L9839" i="3"/>
  <c r="L9831" i="3"/>
  <c r="L9823" i="3"/>
  <c r="L9815" i="3"/>
  <c r="L9807" i="3"/>
  <c r="L9799" i="3"/>
  <c r="L9791" i="3"/>
  <c r="L9783" i="3"/>
  <c r="L9775" i="3"/>
  <c r="L9767" i="3"/>
  <c r="L9759" i="3"/>
  <c r="L9751" i="3"/>
  <c r="L9743" i="3"/>
  <c r="L9735" i="3"/>
  <c r="L9727" i="3"/>
  <c r="L9719" i="3"/>
  <c r="L9711" i="3"/>
  <c r="L9703" i="3"/>
  <c r="L9695" i="3"/>
  <c r="L9687" i="3"/>
  <c r="L9679" i="3"/>
  <c r="L9671" i="3"/>
  <c r="L9663" i="3"/>
  <c r="L9655" i="3"/>
  <c r="L9647" i="3"/>
  <c r="L9639" i="3"/>
  <c r="L9631" i="3"/>
  <c r="L9623" i="3"/>
  <c r="L9615" i="3"/>
  <c r="L9607" i="3"/>
  <c r="L9599" i="3"/>
  <c r="L9591" i="3"/>
  <c r="L9583" i="3"/>
  <c r="L9575" i="3"/>
  <c r="L9567" i="3"/>
  <c r="L9559" i="3"/>
  <c r="L9551" i="3"/>
  <c r="L9543" i="3"/>
  <c r="L9535" i="3"/>
  <c r="L9527" i="3"/>
  <c r="L9519" i="3"/>
  <c r="L9511" i="3"/>
  <c r="L9503" i="3"/>
  <c r="L9495" i="3"/>
  <c r="L9487" i="3"/>
  <c r="L9479" i="3"/>
  <c r="L9471" i="3"/>
  <c r="L9463" i="3"/>
  <c r="L9455" i="3"/>
  <c r="L9447" i="3"/>
  <c r="L9439" i="3"/>
  <c r="L9431" i="3"/>
  <c r="L9423" i="3"/>
  <c r="L9415" i="3"/>
  <c r="L9407" i="3"/>
  <c r="L9399" i="3"/>
  <c r="L9391" i="3"/>
  <c r="L9383" i="3"/>
  <c r="L9375" i="3"/>
  <c r="L9367" i="3"/>
  <c r="L9359" i="3"/>
  <c r="L9351" i="3"/>
  <c r="L9343" i="3"/>
  <c r="L9335" i="3"/>
  <c r="L9327" i="3"/>
  <c r="L9319" i="3"/>
  <c r="L9311" i="3"/>
  <c r="L9303" i="3"/>
  <c r="L9295" i="3"/>
  <c r="L9287" i="3"/>
  <c r="L9279" i="3"/>
  <c r="L9271" i="3"/>
  <c r="L9263" i="3"/>
  <c r="L9255" i="3"/>
  <c r="L9247" i="3"/>
  <c r="L9239" i="3"/>
  <c r="L9231" i="3"/>
  <c r="L9223" i="3"/>
  <c r="L9215" i="3"/>
  <c r="L9207" i="3"/>
  <c r="L9199" i="3"/>
  <c r="L9191" i="3"/>
  <c r="L9183" i="3"/>
  <c r="L9175" i="3"/>
  <c r="L9167" i="3"/>
  <c r="L9159" i="3"/>
  <c r="L9151" i="3"/>
  <c r="L9143" i="3"/>
  <c r="L9135" i="3"/>
  <c r="L9127" i="3"/>
  <c r="L9119" i="3"/>
  <c r="L9111" i="3"/>
  <c r="L9103" i="3"/>
  <c r="L9095" i="3"/>
  <c r="L9087" i="3"/>
  <c r="L9079" i="3"/>
  <c r="L9071" i="3"/>
  <c r="L9063" i="3"/>
  <c r="L9055" i="3"/>
  <c r="L9047" i="3"/>
  <c r="L9039" i="3"/>
  <c r="L9031" i="3"/>
  <c r="L9023" i="3"/>
  <c r="L9015" i="3"/>
  <c r="L9007" i="3"/>
  <c r="L8999" i="3"/>
  <c r="L8991" i="3"/>
  <c r="L8983" i="3"/>
  <c r="L8975" i="3"/>
  <c r="L8967" i="3"/>
  <c r="L8959" i="3"/>
  <c r="L8951" i="3"/>
  <c r="L8943" i="3"/>
  <c r="L8935" i="3"/>
  <c r="L8927" i="3"/>
  <c r="L8919" i="3"/>
  <c r="L8911" i="3"/>
  <c r="L8903" i="3"/>
  <c r="L8895" i="3"/>
  <c r="L8887" i="3"/>
  <c r="L8879" i="3"/>
  <c r="L8871" i="3"/>
  <c r="L8863" i="3"/>
  <c r="L8855" i="3"/>
  <c r="L8847" i="3"/>
  <c r="L8839" i="3"/>
  <c r="L8831" i="3"/>
  <c r="L8823" i="3"/>
  <c r="L8815" i="3"/>
  <c r="L8807" i="3"/>
  <c r="L8799" i="3"/>
  <c r="L8791" i="3"/>
  <c r="L8783" i="3"/>
  <c r="L8775" i="3"/>
  <c r="L8767" i="3"/>
  <c r="L8759" i="3"/>
  <c r="L8751" i="3"/>
  <c r="L8743" i="3"/>
  <c r="L8735" i="3"/>
  <c r="L8727" i="3"/>
  <c r="L8719" i="3"/>
  <c r="L8711" i="3"/>
  <c r="L8703" i="3"/>
  <c r="L8695" i="3"/>
  <c r="L8687" i="3"/>
  <c r="L8679" i="3"/>
  <c r="L8671" i="3"/>
  <c r="L8663" i="3"/>
  <c r="L8655" i="3"/>
  <c r="L8647" i="3"/>
  <c r="L8639" i="3"/>
  <c r="L8631" i="3"/>
  <c r="L8623" i="3"/>
  <c r="L8615" i="3"/>
  <c r="L8607" i="3"/>
  <c r="L8599" i="3"/>
  <c r="L8591" i="3"/>
  <c r="L8583" i="3"/>
  <c r="L8575" i="3"/>
  <c r="L8567" i="3"/>
  <c r="L8559" i="3"/>
  <c r="L8551" i="3"/>
  <c r="L8543" i="3"/>
  <c r="L8535" i="3"/>
  <c r="L8527" i="3"/>
  <c r="L8519" i="3"/>
  <c r="L8511" i="3"/>
  <c r="L8503" i="3"/>
  <c r="L8495" i="3"/>
  <c r="L8487" i="3"/>
  <c r="L8479" i="3"/>
  <c r="L8471" i="3"/>
  <c r="L8463" i="3"/>
  <c r="L8455" i="3"/>
  <c r="L8447" i="3"/>
  <c r="L8439" i="3"/>
  <c r="L8431" i="3"/>
  <c r="L8423" i="3"/>
  <c r="L8415" i="3"/>
  <c r="L8407" i="3"/>
  <c r="L8399" i="3"/>
  <c r="L8391" i="3"/>
  <c r="L8383" i="3"/>
  <c r="L8375" i="3"/>
  <c r="L8367" i="3"/>
  <c r="L8359" i="3"/>
  <c r="L8351" i="3"/>
  <c r="L8343" i="3"/>
  <c r="L8335" i="3"/>
  <c r="L8327" i="3"/>
  <c r="L8319" i="3"/>
  <c r="L8311" i="3"/>
  <c r="L8303" i="3"/>
  <c r="L8295" i="3"/>
  <c r="L8287" i="3"/>
  <c r="L8279" i="3"/>
  <c r="L8271" i="3"/>
  <c r="L8263" i="3"/>
  <c r="L8255" i="3"/>
  <c r="L8247" i="3"/>
  <c r="L8239" i="3"/>
  <c r="L8231" i="3"/>
  <c r="L8223" i="3"/>
  <c r="L8215" i="3"/>
  <c r="L8207" i="3"/>
  <c r="L8199" i="3"/>
  <c r="L8191" i="3"/>
  <c r="L8183" i="3"/>
  <c r="L8175" i="3"/>
  <c r="L8167" i="3"/>
  <c r="L8159" i="3"/>
  <c r="L8151" i="3"/>
  <c r="L8143" i="3"/>
  <c r="L8135" i="3"/>
  <c r="L8127" i="3"/>
  <c r="L8119" i="3"/>
  <c r="L8111" i="3"/>
  <c r="L8103" i="3"/>
  <c r="L8095" i="3"/>
  <c r="L8087" i="3"/>
  <c r="L8079" i="3"/>
  <c r="L8071" i="3"/>
  <c r="L8063" i="3"/>
  <c r="L8055" i="3"/>
  <c r="L8047" i="3"/>
  <c r="L8039" i="3"/>
  <c r="L8031" i="3"/>
  <c r="L8023" i="3"/>
  <c r="L8015" i="3"/>
  <c r="L8007" i="3"/>
  <c r="L7999" i="3"/>
  <c r="L7991" i="3"/>
  <c r="L7983" i="3"/>
  <c r="L7975" i="3"/>
  <c r="L7967" i="3"/>
  <c r="L7959" i="3"/>
  <c r="L7951" i="3"/>
  <c r="L7943" i="3"/>
  <c r="L7935" i="3"/>
  <c r="L7927" i="3"/>
  <c r="L7919" i="3"/>
  <c r="L7911" i="3"/>
  <c r="L7903" i="3"/>
  <c r="L7895" i="3"/>
  <c r="L7887" i="3"/>
  <c r="L7879" i="3"/>
  <c r="L7871" i="3"/>
  <c r="L7863" i="3"/>
  <c r="L7855" i="3"/>
  <c r="L7847" i="3"/>
  <c r="L7839" i="3"/>
  <c r="L7831" i="3"/>
  <c r="L7823" i="3"/>
  <c r="L7815" i="3"/>
  <c r="L7807" i="3"/>
  <c r="L7799" i="3"/>
  <c r="L7791" i="3"/>
  <c r="L7783" i="3"/>
  <c r="L7775" i="3"/>
  <c r="L7767" i="3"/>
  <c r="L7759" i="3"/>
  <c r="L7751" i="3"/>
  <c r="L7743" i="3"/>
  <c r="L7735" i="3"/>
  <c r="L7727" i="3"/>
  <c r="L7719" i="3"/>
  <c r="L7711" i="3"/>
  <c r="L7703" i="3"/>
  <c r="L7695" i="3"/>
  <c r="L7687" i="3"/>
  <c r="L7679" i="3"/>
  <c r="L7671" i="3"/>
  <c r="L7663" i="3"/>
  <c r="L7655" i="3"/>
  <c r="L7647" i="3"/>
  <c r="L7639" i="3"/>
  <c r="L7631" i="3"/>
  <c r="L7623" i="3"/>
  <c r="L7615" i="3"/>
  <c r="L7607" i="3"/>
  <c r="L7599" i="3"/>
  <c r="L7591" i="3"/>
  <c r="L7583" i="3"/>
  <c r="L7575" i="3"/>
  <c r="L7567" i="3"/>
  <c r="L7559" i="3"/>
  <c r="L7551" i="3"/>
  <c r="L7543" i="3"/>
  <c r="L7535" i="3"/>
  <c r="L7527" i="3"/>
  <c r="L7519" i="3"/>
  <c r="L7511" i="3"/>
  <c r="L7503" i="3"/>
  <c r="L7495" i="3"/>
  <c r="L7487" i="3"/>
  <c r="L7479" i="3"/>
  <c r="L7471" i="3"/>
  <c r="L7463" i="3"/>
  <c r="L7455" i="3"/>
  <c r="L7447" i="3"/>
  <c r="L7439" i="3"/>
  <c r="L7431" i="3"/>
  <c r="L7423" i="3"/>
  <c r="L7415" i="3"/>
  <c r="L7407" i="3"/>
  <c r="L7399" i="3"/>
  <c r="L7391" i="3"/>
  <c r="L7383" i="3"/>
  <c r="L7375" i="3"/>
  <c r="L7367" i="3"/>
  <c r="L7359" i="3"/>
  <c r="L7351" i="3"/>
  <c r="L7343" i="3"/>
  <c r="L7335" i="3"/>
  <c r="L7327" i="3"/>
  <c r="L7319" i="3"/>
  <c r="L7311" i="3"/>
  <c r="L7303" i="3"/>
  <c r="L7295" i="3"/>
  <c r="L7287" i="3"/>
  <c r="L7279" i="3"/>
  <c r="L7271" i="3"/>
  <c r="L7263" i="3"/>
  <c r="L7255" i="3"/>
  <c r="L7247" i="3"/>
  <c r="L7239" i="3"/>
  <c r="L7231" i="3"/>
  <c r="L7223" i="3"/>
  <c r="L7215" i="3"/>
  <c r="L7207" i="3"/>
  <c r="L7199" i="3"/>
  <c r="L7191" i="3"/>
  <c r="L7183" i="3"/>
  <c r="L7175" i="3"/>
  <c r="L7167" i="3"/>
  <c r="L7159" i="3"/>
  <c r="L7151" i="3"/>
  <c r="L7143" i="3"/>
  <c r="L7135" i="3"/>
  <c r="L7127" i="3"/>
  <c r="L7119" i="3"/>
  <c r="L7111" i="3"/>
  <c r="L7103" i="3"/>
  <c r="L7095" i="3"/>
  <c r="L7087" i="3"/>
  <c r="L7079" i="3"/>
  <c r="L7071" i="3"/>
  <c r="L7063" i="3"/>
  <c r="L7055" i="3"/>
  <c r="L7047" i="3"/>
  <c r="L7039" i="3"/>
  <c r="L7031" i="3"/>
  <c r="L7023" i="3"/>
  <c r="L7015" i="3"/>
  <c r="L7007" i="3"/>
  <c r="L6999" i="3"/>
  <c r="L6991" i="3"/>
  <c r="L6983" i="3"/>
  <c r="L6975" i="3"/>
  <c r="L6967" i="3"/>
  <c r="L6959" i="3"/>
  <c r="L6951" i="3"/>
  <c r="L6943" i="3"/>
  <c r="L6935" i="3"/>
  <c r="L6927" i="3"/>
  <c r="L6919" i="3"/>
  <c r="L6911" i="3"/>
  <c r="L6903" i="3"/>
  <c r="L6895" i="3"/>
  <c r="L6887" i="3"/>
  <c r="L6879" i="3"/>
  <c r="L6871" i="3"/>
  <c r="L6863" i="3"/>
  <c r="L6855" i="3"/>
  <c r="L6847" i="3"/>
  <c r="L6839" i="3"/>
  <c r="L6831" i="3"/>
  <c r="L6823" i="3"/>
  <c r="L6815" i="3"/>
  <c r="L6807" i="3"/>
  <c r="L6799" i="3"/>
  <c r="L6791" i="3"/>
  <c r="L6783" i="3"/>
  <c r="L6775" i="3"/>
  <c r="L6767" i="3"/>
  <c r="L6759" i="3"/>
  <c r="L6751" i="3"/>
  <c r="L6743" i="3"/>
  <c r="L6735" i="3"/>
  <c r="L6727" i="3"/>
  <c r="L6719" i="3"/>
  <c r="L6711" i="3"/>
  <c r="L6703" i="3"/>
  <c r="L6695" i="3"/>
  <c r="L6687" i="3"/>
  <c r="L6679" i="3"/>
  <c r="L6671" i="3"/>
  <c r="L6663" i="3"/>
  <c r="L6655" i="3"/>
  <c r="L6647" i="3"/>
  <c r="L6639" i="3"/>
  <c r="L6631" i="3"/>
  <c r="L6623" i="3"/>
  <c r="L6615" i="3"/>
  <c r="L6607" i="3"/>
  <c r="L6599" i="3"/>
  <c r="L6591" i="3"/>
  <c r="L6583" i="3"/>
  <c r="L6575" i="3"/>
  <c r="L6567" i="3"/>
  <c r="L6559" i="3"/>
  <c r="L6551" i="3"/>
  <c r="L6543" i="3"/>
  <c r="L6535" i="3"/>
  <c r="L6527" i="3"/>
  <c r="L6519" i="3"/>
  <c r="L6511" i="3"/>
  <c r="L6503" i="3"/>
  <c r="L6495" i="3"/>
  <c r="L6487" i="3"/>
  <c r="L6479" i="3"/>
  <c r="L6471" i="3"/>
  <c r="L6463" i="3"/>
  <c r="L6455" i="3"/>
  <c r="L6447" i="3"/>
  <c r="L6439" i="3"/>
  <c r="L6431" i="3"/>
  <c r="L6423" i="3"/>
  <c r="L6415" i="3"/>
  <c r="L6407" i="3"/>
  <c r="L6399" i="3"/>
  <c r="L6391" i="3"/>
  <c r="L6383" i="3"/>
  <c r="L6375" i="3"/>
  <c r="L6367" i="3"/>
  <c r="L6359" i="3"/>
  <c r="L6351" i="3"/>
  <c r="L6343" i="3"/>
  <c r="L6335" i="3"/>
  <c r="L6327" i="3"/>
  <c r="L6319" i="3"/>
  <c r="L6311" i="3"/>
  <c r="L6303" i="3"/>
  <c r="L6295" i="3"/>
  <c r="L6287" i="3"/>
  <c r="L6279" i="3"/>
  <c r="L6271" i="3"/>
  <c r="L6263" i="3"/>
  <c r="L6255" i="3"/>
  <c r="L6247" i="3"/>
  <c r="L6239" i="3"/>
  <c r="L6231" i="3"/>
  <c r="L6223" i="3"/>
  <c r="L6215" i="3"/>
  <c r="L6207" i="3"/>
  <c r="L6199" i="3"/>
  <c r="L6191" i="3"/>
  <c r="L6183" i="3"/>
  <c r="L6175" i="3"/>
  <c r="L6167" i="3"/>
  <c r="L6159" i="3"/>
  <c r="L6151" i="3"/>
  <c r="L6143" i="3"/>
  <c r="L6135" i="3"/>
  <c r="L6127" i="3"/>
  <c r="L6119" i="3"/>
  <c r="L6111" i="3"/>
  <c r="L6103" i="3"/>
  <c r="L6095" i="3"/>
  <c r="L6087" i="3"/>
  <c r="L6079" i="3"/>
  <c r="L6071" i="3"/>
  <c r="L6063" i="3"/>
  <c r="L6055" i="3"/>
  <c r="L6047" i="3"/>
  <c r="L6039" i="3"/>
  <c r="L6031" i="3"/>
  <c r="L6023" i="3"/>
  <c r="L6015" i="3"/>
  <c r="L6007" i="3"/>
  <c r="L5999" i="3"/>
  <c r="L5991" i="3"/>
  <c r="L5983" i="3"/>
  <c r="L5975" i="3"/>
  <c r="L5967" i="3"/>
  <c r="L5959" i="3"/>
  <c r="L5951" i="3"/>
  <c r="L5943" i="3"/>
  <c r="L5935" i="3"/>
  <c r="L5927" i="3"/>
  <c r="L5919" i="3"/>
  <c r="L5911" i="3"/>
  <c r="L5903" i="3"/>
  <c r="L5895" i="3"/>
  <c r="L5887" i="3"/>
  <c r="L5879" i="3"/>
  <c r="L5871" i="3"/>
  <c r="L5863" i="3"/>
  <c r="L5855" i="3"/>
  <c r="L5847" i="3"/>
  <c r="L5839" i="3"/>
  <c r="L5831" i="3"/>
  <c r="L5823" i="3"/>
  <c r="L5815" i="3"/>
  <c r="L5807" i="3"/>
  <c r="L5799" i="3"/>
  <c r="L5791" i="3"/>
  <c r="L5783" i="3"/>
  <c r="L5775" i="3"/>
  <c r="L5767" i="3"/>
  <c r="L5759" i="3"/>
  <c r="L5751" i="3"/>
  <c r="L5743" i="3"/>
  <c r="L5735" i="3"/>
  <c r="L5727" i="3"/>
  <c r="L5719" i="3"/>
  <c r="L5711" i="3"/>
  <c r="L5703" i="3"/>
  <c r="L5695" i="3"/>
  <c r="L5687" i="3"/>
  <c r="L5679" i="3"/>
  <c r="L5671" i="3"/>
  <c r="L5663" i="3"/>
  <c r="L5655" i="3"/>
  <c r="L5647" i="3"/>
  <c r="L5639" i="3"/>
  <c r="L5631" i="3"/>
  <c r="L5623" i="3"/>
  <c r="L5615" i="3"/>
  <c r="L5607" i="3"/>
  <c r="L5599" i="3"/>
  <c r="L5591" i="3"/>
  <c r="L5583" i="3"/>
  <c r="L5575" i="3"/>
  <c r="L5567" i="3"/>
  <c r="L5559" i="3"/>
  <c r="L5551" i="3"/>
  <c r="L5543" i="3"/>
  <c r="L5535" i="3"/>
  <c r="L5527" i="3"/>
  <c r="L5519" i="3"/>
  <c r="L5511" i="3"/>
  <c r="L5503" i="3"/>
  <c r="L5495" i="3"/>
  <c r="L5487" i="3"/>
  <c r="L5479" i="3"/>
  <c r="L5471" i="3"/>
  <c r="L5463" i="3"/>
  <c r="L5455" i="3"/>
  <c r="L5447" i="3"/>
  <c r="L5439" i="3"/>
  <c r="L5431" i="3"/>
  <c r="L5423" i="3"/>
  <c r="L5415" i="3"/>
  <c r="L5407" i="3"/>
  <c r="L5399" i="3"/>
  <c r="L5391" i="3"/>
  <c r="L5383" i="3"/>
  <c r="L5375" i="3"/>
  <c r="L5367" i="3"/>
  <c r="L5359" i="3"/>
  <c r="L5351" i="3"/>
  <c r="L5343" i="3"/>
  <c r="L5335" i="3"/>
  <c r="L5327" i="3"/>
  <c r="L5319" i="3"/>
  <c r="L5311" i="3"/>
  <c r="L5303" i="3"/>
  <c r="L5295" i="3"/>
  <c r="L5287" i="3"/>
  <c r="L5279" i="3"/>
  <c r="L5271" i="3"/>
  <c r="L5263" i="3"/>
  <c r="L5255" i="3"/>
  <c r="L5247" i="3"/>
  <c r="L5239" i="3"/>
  <c r="L5231" i="3"/>
  <c r="L5223" i="3"/>
  <c r="L5215" i="3"/>
  <c r="L5207" i="3"/>
  <c r="L5199" i="3"/>
  <c r="L5191" i="3"/>
  <c r="L5183" i="3"/>
  <c r="L5175" i="3"/>
  <c r="L5167" i="3"/>
  <c r="L5159" i="3"/>
  <c r="L5151" i="3"/>
  <c r="L5143" i="3"/>
  <c r="L5135" i="3"/>
  <c r="L5127" i="3"/>
  <c r="L5119" i="3"/>
  <c r="L5111" i="3"/>
  <c r="L5103" i="3"/>
  <c r="L5095" i="3"/>
  <c r="L5087" i="3"/>
  <c r="L5079" i="3"/>
  <c r="L5071" i="3"/>
  <c r="L5063" i="3"/>
  <c r="L5055" i="3"/>
  <c r="L5047" i="3"/>
  <c r="L5039" i="3"/>
  <c r="L5031" i="3"/>
  <c r="L5023" i="3"/>
  <c r="L5015" i="3"/>
  <c r="L5007" i="3"/>
  <c r="L4999" i="3"/>
  <c r="L4991" i="3"/>
  <c r="L4983" i="3"/>
  <c r="L4975" i="3"/>
  <c r="L4967" i="3"/>
  <c r="L4959" i="3"/>
  <c r="L4951" i="3"/>
  <c r="L4943" i="3"/>
  <c r="L4935" i="3"/>
  <c r="L4927" i="3"/>
  <c r="L4919" i="3"/>
  <c r="L4911" i="3"/>
  <c r="L4903" i="3"/>
  <c r="L4895" i="3"/>
  <c r="L4887" i="3"/>
  <c r="L4879" i="3"/>
  <c r="L4871" i="3"/>
  <c r="L4863" i="3"/>
  <c r="L4855" i="3"/>
  <c r="L4847" i="3"/>
  <c r="L4839" i="3"/>
  <c r="L4831" i="3"/>
  <c r="L4823" i="3"/>
  <c r="L4815" i="3"/>
  <c r="L4807" i="3"/>
  <c r="L4799" i="3"/>
  <c r="L4791" i="3"/>
  <c r="L4783" i="3"/>
  <c r="L4775" i="3"/>
  <c r="L4767" i="3"/>
  <c r="L4759" i="3"/>
  <c r="L4751" i="3"/>
  <c r="L4743" i="3"/>
  <c r="L4735" i="3"/>
  <c r="L4727" i="3"/>
  <c r="L4719" i="3"/>
  <c r="L4711" i="3"/>
  <c r="L4703" i="3"/>
  <c r="L4695" i="3"/>
  <c r="L4687" i="3"/>
  <c r="L4679" i="3"/>
  <c r="L4671" i="3"/>
  <c r="L4663" i="3"/>
  <c r="L4655" i="3"/>
  <c r="L4647" i="3"/>
  <c r="L4639" i="3"/>
  <c r="L4631" i="3"/>
  <c r="L4623" i="3"/>
  <c r="L4615" i="3"/>
  <c r="L4607" i="3"/>
  <c r="L4599" i="3"/>
  <c r="L4591" i="3"/>
  <c r="L4583" i="3"/>
  <c r="L4575" i="3"/>
  <c r="L4567" i="3"/>
  <c r="L4559" i="3"/>
  <c r="L4551" i="3"/>
  <c r="L4543" i="3"/>
  <c r="L4535" i="3"/>
  <c r="L4527" i="3"/>
  <c r="L4519" i="3"/>
  <c r="L4511" i="3"/>
  <c r="L4503" i="3"/>
  <c r="L4495" i="3"/>
  <c r="L4487" i="3"/>
  <c r="L4479" i="3"/>
  <c r="L4471" i="3"/>
  <c r="L4463" i="3"/>
  <c r="L4455" i="3"/>
  <c r="L4447" i="3"/>
  <c r="L4439" i="3"/>
  <c r="L4431" i="3"/>
  <c r="L4423" i="3"/>
  <c r="L4415" i="3"/>
  <c r="L4407" i="3"/>
  <c r="L4399" i="3"/>
  <c r="L4391" i="3"/>
  <c r="L4383" i="3"/>
  <c r="L4375" i="3"/>
  <c r="L4367" i="3"/>
  <c r="L4359" i="3"/>
  <c r="L4351" i="3"/>
  <c r="L4343" i="3"/>
  <c r="L4335" i="3"/>
  <c r="L4327" i="3"/>
  <c r="L4319" i="3"/>
  <c r="L4311" i="3"/>
  <c r="L4303" i="3"/>
  <c r="L4295" i="3"/>
  <c r="L4287" i="3"/>
  <c r="L4279" i="3"/>
  <c r="L4271" i="3"/>
  <c r="L4263" i="3"/>
  <c r="L4255" i="3"/>
  <c r="L4247" i="3"/>
  <c r="L4239" i="3"/>
  <c r="L4231" i="3"/>
  <c r="L4223" i="3"/>
  <c r="L4215" i="3"/>
  <c r="L4207" i="3"/>
  <c r="L4199" i="3"/>
  <c r="L4191" i="3"/>
  <c r="L4183" i="3"/>
  <c r="L4175" i="3"/>
  <c r="L4167" i="3"/>
  <c r="L4159" i="3"/>
  <c r="L4151" i="3"/>
  <c r="L4143" i="3"/>
  <c r="L4135" i="3"/>
  <c r="L4127" i="3"/>
  <c r="L4119" i="3"/>
  <c r="L4111" i="3"/>
  <c r="L4103" i="3"/>
  <c r="L4095" i="3"/>
  <c r="L4087" i="3"/>
  <c r="L4079" i="3"/>
  <c r="L4071" i="3"/>
  <c r="L4063" i="3"/>
  <c r="L4055" i="3"/>
  <c r="L4047" i="3"/>
  <c r="L4039" i="3"/>
  <c r="L4031" i="3"/>
  <c r="L4023" i="3"/>
  <c r="L4015" i="3"/>
  <c r="L4007" i="3"/>
  <c r="L3999" i="3"/>
  <c r="L3991" i="3"/>
  <c r="L3983" i="3"/>
  <c r="L3975" i="3"/>
  <c r="L3967" i="3"/>
  <c r="L3959" i="3"/>
  <c r="L3951" i="3"/>
  <c r="L3943" i="3"/>
  <c r="L3935" i="3"/>
  <c r="L3927" i="3"/>
  <c r="L3919" i="3"/>
  <c r="L3911" i="3"/>
  <c r="L3903" i="3"/>
  <c r="L3895" i="3"/>
  <c r="L3887" i="3"/>
  <c r="L3879" i="3"/>
  <c r="L3871" i="3"/>
  <c r="L3863" i="3"/>
  <c r="L3855" i="3"/>
  <c r="L3847" i="3"/>
  <c r="L3839" i="3"/>
  <c r="L3831" i="3"/>
  <c r="L3823" i="3"/>
  <c r="L3815" i="3"/>
  <c r="L3807" i="3"/>
  <c r="L3799" i="3"/>
  <c r="L3791" i="3"/>
  <c r="L3783" i="3"/>
  <c r="L3775" i="3"/>
  <c r="L3767" i="3"/>
  <c r="L3759" i="3"/>
  <c r="L3751" i="3"/>
  <c r="L3743" i="3"/>
  <c r="L3735" i="3"/>
  <c r="L3727" i="3"/>
  <c r="L3719" i="3"/>
  <c r="L3711" i="3"/>
  <c r="L3703" i="3"/>
  <c r="L3695" i="3"/>
  <c r="L3687" i="3"/>
  <c r="L3679" i="3"/>
  <c r="L3671" i="3"/>
  <c r="L3663" i="3"/>
  <c r="L3655" i="3"/>
  <c r="L3647" i="3"/>
  <c r="L3639" i="3"/>
  <c r="L3631" i="3"/>
  <c r="L3623" i="3"/>
  <c r="L3615" i="3"/>
  <c r="L3607" i="3"/>
  <c r="L3599" i="3"/>
  <c r="L3591" i="3"/>
  <c r="L3583" i="3"/>
  <c r="L3575" i="3"/>
  <c r="L3567" i="3"/>
  <c r="L3559" i="3"/>
  <c r="L3551" i="3"/>
  <c r="L3543" i="3"/>
  <c r="L3535" i="3"/>
  <c r="L3527" i="3"/>
  <c r="L3519" i="3"/>
  <c r="L3511" i="3"/>
  <c r="L3503" i="3"/>
  <c r="L3495" i="3"/>
  <c r="L3487" i="3"/>
  <c r="L3479" i="3"/>
  <c r="L3471" i="3"/>
  <c r="L3463" i="3"/>
  <c r="L3455" i="3"/>
  <c r="L3447" i="3"/>
  <c r="L3439" i="3"/>
  <c r="L3431" i="3"/>
  <c r="L3423" i="3"/>
  <c r="L3415" i="3"/>
  <c r="L3407" i="3"/>
  <c r="L3399" i="3"/>
  <c r="L3391" i="3"/>
  <c r="L3383" i="3"/>
  <c r="L3375" i="3"/>
  <c r="L3367" i="3"/>
  <c r="L3359" i="3"/>
  <c r="L3351" i="3"/>
  <c r="L3343" i="3"/>
  <c r="L3335" i="3"/>
  <c r="L3327" i="3"/>
  <c r="L3319" i="3"/>
  <c r="L3311" i="3"/>
  <c r="L3303" i="3"/>
  <c r="L3295" i="3"/>
  <c r="L3287" i="3"/>
  <c r="L3279" i="3"/>
  <c r="L3271" i="3"/>
  <c r="L3263" i="3"/>
  <c r="L3255" i="3"/>
  <c r="L3247" i="3"/>
  <c r="L3239" i="3"/>
  <c r="L3231" i="3"/>
  <c r="L3223" i="3"/>
  <c r="L3215" i="3"/>
  <c r="L3207" i="3"/>
  <c r="L3199" i="3"/>
  <c r="L3191" i="3"/>
  <c r="L3183" i="3"/>
  <c r="L3175" i="3"/>
  <c r="L3167" i="3"/>
  <c r="L3159" i="3"/>
  <c r="L3151" i="3"/>
  <c r="L3143" i="3"/>
  <c r="L3135" i="3"/>
  <c r="L3127" i="3"/>
  <c r="L3119" i="3"/>
  <c r="L3111" i="3"/>
  <c r="L3103" i="3"/>
  <c r="L3095" i="3"/>
  <c r="L3087" i="3"/>
  <c r="L3079" i="3"/>
  <c r="L3071" i="3"/>
  <c r="L3063" i="3"/>
  <c r="L3055" i="3"/>
  <c r="L3047" i="3"/>
  <c r="L3039" i="3"/>
  <c r="L3031" i="3"/>
  <c r="L3023" i="3"/>
  <c r="L3015" i="3"/>
  <c r="L3007" i="3"/>
  <c r="L2999" i="3"/>
  <c r="L2991" i="3"/>
  <c r="L2983" i="3"/>
  <c r="L2975" i="3"/>
  <c r="L2967" i="3"/>
  <c r="L2959" i="3"/>
  <c r="L2951" i="3"/>
  <c r="L2943" i="3"/>
  <c r="L2935" i="3"/>
  <c r="L2927" i="3"/>
  <c r="L2919" i="3"/>
  <c r="L2911" i="3"/>
  <c r="L2903" i="3"/>
  <c r="L2895" i="3"/>
  <c r="L2887" i="3"/>
  <c r="L2879" i="3"/>
  <c r="L2871" i="3"/>
  <c r="L2863" i="3"/>
  <c r="L2855" i="3"/>
  <c r="L2847" i="3"/>
  <c r="L2839" i="3"/>
  <c r="L2831" i="3"/>
  <c r="L2823" i="3"/>
  <c r="L2815" i="3"/>
  <c r="L2807" i="3"/>
  <c r="L2799" i="3"/>
  <c r="L2791" i="3"/>
  <c r="L2783" i="3"/>
  <c r="L2775" i="3"/>
  <c r="L2767" i="3"/>
  <c r="L2759" i="3"/>
  <c r="L2751" i="3"/>
  <c r="L2743" i="3"/>
  <c r="L2735" i="3"/>
  <c r="L2727" i="3"/>
  <c r="L2719" i="3"/>
  <c r="L2711" i="3"/>
  <c r="L2703" i="3"/>
  <c r="L2695" i="3"/>
  <c r="L2687" i="3"/>
  <c r="L2679" i="3"/>
  <c r="L2671" i="3"/>
  <c r="L2663" i="3"/>
  <c r="L2655" i="3"/>
  <c r="L2647" i="3"/>
  <c r="L2639" i="3"/>
  <c r="L2631" i="3"/>
  <c r="L2623" i="3"/>
  <c r="L2615" i="3"/>
  <c r="L2607" i="3"/>
  <c r="L2599" i="3"/>
  <c r="L2591" i="3"/>
  <c r="L2583" i="3"/>
  <c r="L2575" i="3"/>
  <c r="L2567" i="3"/>
  <c r="L2559" i="3"/>
  <c r="L2551" i="3"/>
  <c r="L2543" i="3"/>
  <c r="L2535" i="3"/>
  <c r="L2527" i="3"/>
  <c r="L2519" i="3"/>
  <c r="L2511" i="3"/>
  <c r="L2503" i="3"/>
  <c r="L2495" i="3"/>
  <c r="L2487" i="3"/>
  <c r="L2479" i="3"/>
  <c r="L2471" i="3"/>
  <c r="L2463" i="3"/>
  <c r="L2455" i="3"/>
  <c r="L2447" i="3"/>
  <c r="L2439" i="3"/>
  <c r="L2431" i="3"/>
  <c r="L2423" i="3"/>
  <c r="L2415" i="3"/>
  <c r="L2407" i="3"/>
  <c r="L2399" i="3"/>
  <c r="L2391" i="3"/>
  <c r="L2383" i="3"/>
  <c r="L2375" i="3"/>
  <c r="L2367" i="3"/>
  <c r="L2359" i="3"/>
  <c r="L2351" i="3"/>
  <c r="L2343" i="3"/>
  <c r="L2335" i="3"/>
  <c r="L2327" i="3"/>
  <c r="L2319" i="3"/>
  <c r="L2311" i="3"/>
  <c r="L2303" i="3"/>
  <c r="L2295" i="3"/>
  <c r="L2287" i="3"/>
  <c r="L2279" i="3"/>
  <c r="L2271" i="3"/>
  <c r="L2263" i="3"/>
  <c r="L2255" i="3"/>
  <c r="L2247" i="3"/>
  <c r="L2239" i="3"/>
  <c r="L2231" i="3"/>
  <c r="L2223" i="3"/>
  <c r="L2215" i="3"/>
  <c r="L2207" i="3"/>
  <c r="L2199" i="3"/>
  <c r="L2191" i="3"/>
  <c r="L2183" i="3"/>
  <c r="L2175" i="3"/>
  <c r="L2167" i="3"/>
  <c r="L2159" i="3"/>
  <c r="L2151" i="3"/>
  <c r="L2143" i="3"/>
  <c r="L2135" i="3"/>
  <c r="L2127" i="3"/>
  <c r="L2119" i="3"/>
  <c r="L2111" i="3"/>
  <c r="L2103" i="3"/>
  <c r="L2095" i="3"/>
  <c r="L2087" i="3"/>
  <c r="L2079" i="3"/>
  <c r="L2071" i="3"/>
  <c r="L2063" i="3"/>
  <c r="L2055" i="3"/>
  <c r="L2047" i="3"/>
  <c r="L2039" i="3"/>
  <c r="L2031" i="3"/>
  <c r="L2023" i="3"/>
  <c r="L2015" i="3"/>
  <c r="L2007" i="3"/>
  <c r="L1999" i="3"/>
  <c r="L1991" i="3"/>
  <c r="L1983" i="3"/>
  <c r="L1975" i="3"/>
  <c r="L1967" i="3"/>
  <c r="L1959" i="3"/>
  <c r="L1951" i="3"/>
  <c r="L1943" i="3"/>
  <c r="L1935" i="3"/>
  <c r="L1927" i="3"/>
  <c r="L1919" i="3"/>
  <c r="L1911" i="3"/>
  <c r="L1903" i="3"/>
  <c r="L1895" i="3"/>
  <c r="L1887" i="3"/>
  <c r="L1879" i="3"/>
  <c r="L1871" i="3"/>
  <c r="L1863" i="3"/>
  <c r="L1855" i="3"/>
  <c r="L1847" i="3"/>
  <c r="L1839" i="3"/>
  <c r="L1831" i="3"/>
  <c r="L1823" i="3"/>
  <c r="L1815" i="3"/>
  <c r="L1807" i="3"/>
  <c r="L1799" i="3"/>
  <c r="L1791" i="3"/>
  <c r="L1783" i="3"/>
  <c r="L1775" i="3"/>
  <c r="L1767" i="3"/>
  <c r="L1759" i="3"/>
  <c r="L1751" i="3"/>
  <c r="L1743" i="3"/>
  <c r="L1735" i="3"/>
  <c r="L1727" i="3"/>
  <c r="L1719" i="3"/>
  <c r="L1711" i="3"/>
  <c r="L1703" i="3"/>
  <c r="L1695" i="3"/>
  <c r="L1687" i="3"/>
  <c r="L1679" i="3"/>
  <c r="L1671" i="3"/>
  <c r="L1663" i="3"/>
  <c r="L1655" i="3"/>
  <c r="L1647" i="3"/>
  <c r="L1639" i="3"/>
  <c r="L1631" i="3"/>
  <c r="L1623" i="3"/>
  <c r="L1615" i="3"/>
  <c r="L1607" i="3"/>
  <c r="L1599" i="3"/>
  <c r="L1591" i="3"/>
  <c r="L1583" i="3"/>
  <c r="L1575" i="3"/>
  <c r="L1567" i="3"/>
  <c r="L1559" i="3"/>
  <c r="L1551" i="3"/>
  <c r="L1543" i="3"/>
  <c r="L1535" i="3"/>
  <c r="L1527" i="3"/>
  <c r="L1519" i="3"/>
  <c r="L1511" i="3"/>
  <c r="L1503" i="3"/>
  <c r="L1495" i="3"/>
  <c r="L1487" i="3"/>
  <c r="L1479" i="3"/>
  <c r="L1471" i="3"/>
  <c r="L1463" i="3"/>
  <c r="L1455" i="3"/>
  <c r="L1447" i="3"/>
  <c r="L1439" i="3"/>
  <c r="L1431" i="3"/>
  <c r="L1423" i="3"/>
  <c r="L1415" i="3"/>
  <c r="L1407" i="3"/>
  <c r="L1399" i="3"/>
  <c r="L1391" i="3"/>
  <c r="L1383" i="3"/>
  <c r="L1375" i="3"/>
  <c r="L1367" i="3"/>
  <c r="L1359" i="3"/>
  <c r="L1351" i="3"/>
  <c r="L1343" i="3"/>
  <c r="L1335" i="3"/>
  <c r="L1327" i="3"/>
  <c r="L1319" i="3"/>
  <c r="L1311" i="3"/>
  <c r="L1303" i="3"/>
  <c r="L1295" i="3"/>
  <c r="L1287" i="3"/>
  <c r="L1279" i="3"/>
  <c r="L1271" i="3"/>
  <c r="L1263" i="3"/>
  <c r="L1255" i="3"/>
  <c r="L1247" i="3"/>
  <c r="L1239" i="3"/>
  <c r="L1231" i="3"/>
  <c r="L1223" i="3"/>
  <c r="L1215" i="3"/>
  <c r="L1207" i="3"/>
  <c r="L1199" i="3"/>
  <c r="L1191" i="3"/>
  <c r="L1183" i="3"/>
  <c r="L1175" i="3"/>
  <c r="L1167" i="3"/>
  <c r="L1159" i="3"/>
  <c r="L1151" i="3"/>
  <c r="L1143" i="3"/>
  <c r="L1135" i="3"/>
  <c r="L1127" i="3"/>
  <c r="L1119" i="3"/>
  <c r="L1111" i="3"/>
  <c r="L1103" i="3"/>
  <c r="L1095" i="3"/>
  <c r="L1087" i="3"/>
  <c r="L1079" i="3"/>
  <c r="L1071" i="3"/>
  <c r="L1063" i="3"/>
  <c r="L1055" i="3"/>
  <c r="L1047" i="3"/>
  <c r="L1039" i="3"/>
  <c r="L1031" i="3"/>
  <c r="L1023" i="3"/>
  <c r="L1015" i="3"/>
  <c r="L1007" i="3"/>
  <c r="L999" i="3"/>
  <c r="L991" i="3"/>
  <c r="L983" i="3"/>
  <c r="L975" i="3"/>
  <c r="L967" i="3"/>
  <c r="L959" i="3"/>
  <c r="L951" i="3"/>
  <c r="L943" i="3"/>
  <c r="L935" i="3"/>
  <c r="L927" i="3"/>
  <c r="L919" i="3"/>
  <c r="L911" i="3"/>
  <c r="L903" i="3"/>
  <c r="L895" i="3"/>
  <c r="L887" i="3"/>
  <c r="L879" i="3"/>
  <c r="L871" i="3"/>
  <c r="L863" i="3"/>
  <c r="L855" i="3"/>
  <c r="L847" i="3"/>
  <c r="L846" i="3"/>
  <c r="L839" i="3"/>
  <c r="L838" i="3"/>
  <c r="L831" i="3"/>
  <c r="L830" i="3"/>
  <c r="L823" i="3"/>
  <c r="L822" i="3"/>
  <c r="L815" i="3"/>
  <c r="L814" i="3"/>
  <c r="L807" i="3"/>
  <c r="L806" i="3"/>
  <c r="L799" i="3"/>
  <c r="L798" i="3"/>
  <c r="L791" i="3"/>
  <c r="L790" i="3"/>
  <c r="L783" i="3"/>
  <c r="L782" i="3"/>
  <c r="L775" i="3"/>
  <c r="L774" i="3"/>
  <c r="L767" i="3"/>
  <c r="L766" i="3"/>
  <c r="L759" i="3"/>
  <c r="L758" i="3"/>
  <c r="L751" i="3"/>
  <c r="L750" i="3"/>
  <c r="L743" i="3"/>
  <c r="L742" i="3"/>
  <c r="L735" i="3"/>
  <c r="L734" i="3"/>
  <c r="L727" i="3"/>
  <c r="L726" i="3"/>
  <c r="L719" i="3"/>
  <c r="L718" i="3"/>
  <c r="L711" i="3"/>
  <c r="L710" i="3"/>
  <c r="L703" i="3"/>
  <c r="L702" i="3"/>
  <c r="L695" i="3"/>
  <c r="L694" i="3"/>
  <c r="L687" i="3"/>
  <c r="L686" i="3"/>
  <c r="L679" i="3"/>
  <c r="L678" i="3"/>
  <c r="L671" i="3"/>
  <c r="L670" i="3"/>
  <c r="L663" i="3"/>
  <c r="L662" i="3"/>
  <c r="L655" i="3"/>
  <c r="L654" i="3"/>
  <c r="L647" i="3"/>
  <c r="L646" i="3"/>
  <c r="L639" i="3"/>
  <c r="L638" i="3"/>
  <c r="L631" i="3"/>
  <c r="L630" i="3"/>
  <c r="L623" i="3"/>
  <c r="L622" i="3"/>
  <c r="L615" i="3"/>
  <c r="L614" i="3"/>
  <c r="L607" i="3"/>
  <c r="L606" i="3"/>
  <c r="L599" i="3"/>
  <c r="L598" i="3"/>
  <c r="L597" i="3"/>
  <c r="L591" i="3"/>
  <c r="L590" i="3"/>
  <c r="L589" i="3"/>
  <c r="L583" i="3"/>
  <c r="L582" i="3"/>
  <c r="L581" i="3"/>
  <c r="L575" i="3"/>
  <c r="L574" i="3"/>
  <c r="L573" i="3"/>
  <c r="L567" i="3"/>
  <c r="L566" i="3"/>
  <c r="L565" i="3"/>
  <c r="L559" i="3"/>
  <c r="L558" i="3"/>
  <c r="L557" i="3"/>
  <c r="L551" i="3"/>
  <c r="L550" i="3"/>
  <c r="L549" i="3"/>
  <c r="L543" i="3"/>
  <c r="L542" i="3"/>
  <c r="L541" i="3"/>
  <c r="L535" i="3"/>
  <c r="L534" i="3"/>
  <c r="L533" i="3"/>
  <c r="L527" i="3"/>
  <c r="L526" i="3"/>
  <c r="L525" i="3"/>
  <c r="L519" i="3"/>
  <c r="L518" i="3"/>
  <c r="L517" i="3"/>
  <c r="L511" i="3"/>
  <c r="L510" i="3"/>
  <c r="L509" i="3"/>
  <c r="L503" i="3"/>
  <c r="L502" i="3"/>
  <c r="L501" i="3"/>
  <c r="L495" i="3"/>
  <c r="L494" i="3"/>
  <c r="L493" i="3"/>
  <c r="L487" i="3"/>
  <c r="L486" i="3"/>
  <c r="L485" i="3"/>
  <c r="L479" i="3"/>
  <c r="L478" i="3"/>
  <c r="L477" i="3"/>
  <c r="L471" i="3"/>
  <c r="L470" i="3"/>
  <c r="L469" i="3"/>
  <c r="L463" i="3"/>
  <c r="L462" i="3"/>
  <c r="L461" i="3"/>
  <c r="L455" i="3"/>
  <c r="L454" i="3"/>
  <c r="L453" i="3"/>
  <c r="L447" i="3"/>
  <c r="L446" i="3"/>
  <c r="L445" i="3"/>
  <c r="L439" i="3"/>
  <c r="L438" i="3"/>
  <c r="L437" i="3"/>
  <c r="L431" i="3"/>
  <c r="L430" i="3"/>
  <c r="L429" i="3"/>
  <c r="L423" i="3"/>
  <c r="L422" i="3"/>
  <c r="L421" i="3"/>
  <c r="L415" i="3"/>
  <c r="L414" i="3"/>
  <c r="L413" i="3"/>
  <c r="L407" i="3"/>
  <c r="L406" i="3"/>
  <c r="L405" i="3"/>
  <c r="L399" i="3"/>
  <c r="L398" i="3"/>
  <c r="L397" i="3"/>
  <c r="L391" i="3"/>
  <c r="L390" i="3"/>
  <c r="L389" i="3"/>
  <c r="L383" i="3"/>
  <c r="L382" i="3"/>
  <c r="L381" i="3"/>
  <c r="L375" i="3"/>
  <c r="L374" i="3"/>
  <c r="L373" i="3"/>
  <c r="L367" i="3"/>
  <c r="L366" i="3"/>
  <c r="L365" i="3"/>
  <c r="L359" i="3"/>
  <c r="L358" i="3"/>
  <c r="L357" i="3"/>
  <c r="L351" i="3"/>
  <c r="L350" i="3"/>
  <c r="L349" i="3"/>
  <c r="L343" i="3"/>
  <c r="L342" i="3"/>
  <c r="L341" i="3"/>
  <c r="L335" i="3"/>
  <c r="L334" i="3"/>
  <c r="L333" i="3"/>
  <c r="L327" i="3"/>
  <c r="L326" i="3"/>
  <c r="L325" i="3"/>
  <c r="L319" i="3"/>
  <c r="L318" i="3"/>
  <c r="L317" i="3"/>
  <c r="L311" i="3"/>
  <c r="L310" i="3"/>
  <c r="L309" i="3"/>
  <c r="L303" i="3"/>
  <c r="L302" i="3"/>
  <c r="L301" i="3"/>
  <c r="L295" i="3"/>
  <c r="L294" i="3"/>
  <c r="L293" i="3"/>
  <c r="L287" i="3"/>
  <c r="L286" i="3"/>
  <c r="L285" i="3"/>
  <c r="L279" i="3"/>
  <c r="L278" i="3"/>
  <c r="L277" i="3"/>
  <c r="L271" i="3"/>
  <c r="L270" i="3"/>
  <c r="L269" i="3"/>
  <c r="L263" i="3"/>
  <c r="L262" i="3"/>
  <c r="L261" i="3"/>
  <c r="L255" i="3"/>
  <c r="L254" i="3"/>
  <c r="L253" i="3"/>
  <c r="L247" i="3"/>
  <c r="L246" i="3"/>
  <c r="L245" i="3"/>
  <c r="L239" i="3"/>
  <c r="L238" i="3"/>
  <c r="L237" i="3"/>
  <c r="L231" i="3"/>
  <c r="L230" i="3"/>
  <c r="L229" i="3"/>
  <c r="L223" i="3"/>
  <c r="L222" i="3"/>
  <c r="L221" i="3"/>
  <c r="L215" i="3"/>
  <c r="L214" i="3"/>
  <c r="L213" i="3"/>
  <c r="L207" i="3"/>
  <c r="L206" i="3"/>
  <c r="L205" i="3"/>
  <c r="L199" i="3"/>
  <c r="L198" i="3"/>
  <c r="L197" i="3"/>
  <c r="L191" i="3"/>
  <c r="L190" i="3"/>
  <c r="L189" i="3"/>
  <c r="L183" i="3"/>
  <c r="L181" i="3"/>
  <c r="L173" i="3"/>
  <c r="L167" i="3"/>
  <c r="L165" i="3"/>
  <c r="L157" i="3"/>
  <c r="L149" i="3"/>
  <c r="L141" i="3"/>
  <c r="L133" i="3"/>
  <c r="L127" i="3"/>
  <c r="L125" i="3"/>
  <c r="L117" i="3"/>
  <c r="L109" i="3"/>
  <c r="L103" i="3"/>
  <c r="L101" i="3"/>
  <c r="L93" i="3"/>
  <c r="L85" i="3"/>
  <c r="L79" i="3"/>
  <c r="L77" i="3"/>
  <c r="L69" i="3"/>
  <c r="L63" i="3"/>
  <c r="L61" i="3"/>
  <c r="L53" i="3"/>
  <c r="L45" i="3"/>
  <c r="L39" i="3"/>
  <c r="L37" i="3"/>
  <c r="L31" i="3"/>
  <c r="L30" i="3"/>
  <c r="L29" i="3"/>
  <c r="L23" i="3"/>
  <c r="L21" i="3"/>
  <c r="L13" i="3"/>
  <c r="L7" i="3"/>
  <c r="L5" i="3"/>
  <c r="L2" i="3" a="1"/>
  <c r="L21991" i="3" s="1"/>
  <c r="K50497" i="3"/>
  <c r="K50447" i="3"/>
  <c r="K50444" i="3"/>
  <c r="K50394" i="3"/>
  <c r="K50393" i="3"/>
  <c r="K50344" i="3"/>
  <c r="K50343" i="3"/>
  <c r="K50292" i="3"/>
  <c r="K50290" i="3"/>
  <c r="K50241" i="3"/>
  <c r="K50240" i="3"/>
  <c r="K50191" i="3"/>
  <c r="K50188" i="3"/>
  <c r="K50138" i="3"/>
  <c r="K50137" i="3"/>
  <c r="K50088" i="3"/>
  <c r="K50087" i="3"/>
  <c r="K50036" i="3"/>
  <c r="K50034" i="3"/>
  <c r="K49985" i="3"/>
  <c r="K49984" i="3"/>
  <c r="K49935" i="3"/>
  <c r="K49932" i="3"/>
  <c r="K49882" i="3"/>
  <c r="K49881" i="3"/>
  <c r="K49832" i="3"/>
  <c r="K49831" i="3"/>
  <c r="K49780" i="3"/>
  <c r="K49778" i="3"/>
  <c r="K49729" i="3"/>
  <c r="K49728" i="3"/>
  <c r="K49679" i="3"/>
  <c r="K49676" i="3"/>
  <c r="K49626" i="3"/>
  <c r="K49625" i="3"/>
  <c r="K49576" i="3"/>
  <c r="K49575" i="3"/>
  <c r="K49524" i="3"/>
  <c r="K49522" i="3"/>
  <c r="K49473" i="3"/>
  <c r="K49472" i="3"/>
  <c r="K49423" i="3"/>
  <c r="K49420" i="3"/>
  <c r="K49370" i="3"/>
  <c r="K49369" i="3"/>
  <c r="K49320" i="3"/>
  <c r="K49319" i="3"/>
  <c r="K49268" i="3"/>
  <c r="K49266" i="3"/>
  <c r="K49217" i="3"/>
  <c r="K49216" i="3"/>
  <c r="K49167" i="3"/>
  <c r="K49164" i="3"/>
  <c r="K49114" i="3"/>
  <c r="K49113" i="3"/>
  <c r="K49064" i="3"/>
  <c r="K49063" i="3"/>
  <c r="K49012" i="3"/>
  <c r="K49010" i="3"/>
  <c r="K48961" i="3"/>
  <c r="K48960" i="3"/>
  <c r="K48911" i="3"/>
  <c r="K48908" i="3"/>
  <c r="K48858" i="3"/>
  <c r="K48857" i="3"/>
  <c r="K48808" i="3"/>
  <c r="K48807" i="3"/>
  <c r="K48756" i="3"/>
  <c r="K48754" i="3"/>
  <c r="K48705" i="3"/>
  <c r="K48704" i="3"/>
  <c r="K48655" i="3"/>
  <c r="K48652" i="3"/>
  <c r="K48602" i="3"/>
  <c r="K48601" i="3"/>
  <c r="K48552" i="3"/>
  <c r="K48551" i="3"/>
  <c r="K48500" i="3"/>
  <c r="K48498" i="3"/>
  <c r="K48449" i="3"/>
  <c r="K48448" i="3"/>
  <c r="K48399" i="3"/>
  <c r="K48396" i="3"/>
  <c r="K48346" i="3"/>
  <c r="K48345" i="3"/>
  <c r="K48296" i="3"/>
  <c r="K48295" i="3"/>
  <c r="K48244" i="3"/>
  <c r="K48242" i="3"/>
  <c r="K48193" i="3"/>
  <c r="K48192" i="3"/>
  <c r="K48143" i="3"/>
  <c r="K48140" i="3"/>
  <c r="K48090" i="3"/>
  <c r="K48089" i="3"/>
  <c r="K48040" i="3"/>
  <c r="K48039" i="3"/>
  <c r="K47997" i="3"/>
  <c r="K47996" i="3"/>
  <c r="K47954" i="3"/>
  <c r="K47953" i="3"/>
  <c r="K47912" i="3"/>
  <c r="K47911" i="3"/>
  <c r="K47875" i="3"/>
  <c r="K47874" i="3"/>
  <c r="K47843" i="3"/>
  <c r="K47842" i="3"/>
  <c r="K47811" i="3"/>
  <c r="K47810" i="3"/>
  <c r="K47779" i="3"/>
  <c r="K47778" i="3"/>
  <c r="K47747" i="3"/>
  <c r="K47746" i="3"/>
  <c r="K47715" i="3"/>
  <c r="K47714" i="3"/>
  <c r="K47683" i="3"/>
  <c r="K47682" i="3"/>
  <c r="K47651" i="3"/>
  <c r="K47650" i="3"/>
  <c r="K47619" i="3"/>
  <c r="K47618" i="3"/>
  <c r="K47587" i="3"/>
  <c r="K47586" i="3"/>
  <c r="K47555" i="3"/>
  <c r="K47554" i="3"/>
  <c r="K47523" i="3"/>
  <c r="K47522" i="3"/>
  <c r="K47491" i="3"/>
  <c r="K47490" i="3"/>
  <c r="K47459" i="3"/>
  <c r="K47458" i="3"/>
  <c r="K47427" i="3"/>
  <c r="K47426" i="3"/>
  <c r="K47395" i="3"/>
  <c r="K47394" i="3"/>
  <c r="K47363" i="3"/>
  <c r="K47362" i="3"/>
  <c r="K47331" i="3"/>
  <c r="K47330" i="3"/>
  <c r="K47299" i="3"/>
  <c r="K47298" i="3"/>
  <c r="K47267" i="3"/>
  <c r="K47266" i="3"/>
  <c r="K47235" i="3"/>
  <c r="K47234" i="3"/>
  <c r="K47203" i="3"/>
  <c r="K47202" i="3"/>
  <c r="K47171" i="3"/>
  <c r="K47170" i="3"/>
  <c r="K47139" i="3"/>
  <c r="K47138" i="3"/>
  <c r="K47107" i="3"/>
  <c r="K47106" i="3"/>
  <c r="K47075" i="3"/>
  <c r="K47074" i="3"/>
  <c r="K47043" i="3"/>
  <c r="K47042" i="3"/>
  <c r="K47011" i="3"/>
  <c r="K47010" i="3"/>
  <c r="K46979" i="3"/>
  <c r="K46978" i="3"/>
  <c r="K46947" i="3"/>
  <c r="K46946" i="3"/>
  <c r="K46915" i="3"/>
  <c r="K46914" i="3"/>
  <c r="K46883" i="3"/>
  <c r="K46882" i="3"/>
  <c r="K46851" i="3"/>
  <c r="K46850" i="3"/>
  <c r="K46819" i="3"/>
  <c r="K46818" i="3"/>
  <c r="K46787" i="3"/>
  <c r="K46786" i="3"/>
  <c r="K46755" i="3"/>
  <c r="K46754" i="3"/>
  <c r="K46723" i="3"/>
  <c r="K46722" i="3"/>
  <c r="K46691" i="3"/>
  <c r="K46690" i="3"/>
  <c r="K46659" i="3"/>
  <c r="K46658" i="3"/>
  <c r="K46627" i="3"/>
  <c r="K46626" i="3"/>
  <c r="K46595" i="3"/>
  <c r="K46594" i="3"/>
  <c r="K46563" i="3"/>
  <c r="K46562" i="3"/>
  <c r="K46531" i="3"/>
  <c r="K46530" i="3"/>
  <c r="K46499" i="3"/>
  <c r="K46498" i="3"/>
  <c r="K46467" i="3"/>
  <c r="K46466" i="3"/>
  <c r="K46435" i="3"/>
  <c r="K46434" i="3"/>
  <c r="K46403" i="3"/>
  <c r="K46402" i="3"/>
  <c r="K46371" i="3"/>
  <c r="K46370" i="3"/>
  <c r="K46339" i="3"/>
  <c r="K46338" i="3"/>
  <c r="K46307" i="3"/>
  <c r="K46306" i="3"/>
  <c r="K46275" i="3"/>
  <c r="K46274" i="3"/>
  <c r="K46243" i="3"/>
  <c r="K46242" i="3"/>
  <c r="K46211" i="3"/>
  <c r="K46210" i="3"/>
  <c r="K46179" i="3"/>
  <c r="K46178" i="3"/>
  <c r="K46147" i="3"/>
  <c r="K46146" i="3"/>
  <c r="K46115" i="3"/>
  <c r="K46114" i="3"/>
  <c r="K46083" i="3"/>
  <c r="K46082" i="3"/>
  <c r="K46051" i="3"/>
  <c r="K46050" i="3"/>
  <c r="K46019" i="3"/>
  <c r="K46018" i="3"/>
  <c r="K45987" i="3"/>
  <c r="K45986" i="3"/>
  <c r="K45955" i="3"/>
  <c r="K45954" i="3"/>
  <c r="K45923" i="3"/>
  <c r="K45922" i="3"/>
  <c r="K45891" i="3"/>
  <c r="K45890" i="3"/>
  <c r="K45859" i="3"/>
  <c r="K45858" i="3"/>
  <c r="K45827" i="3"/>
  <c r="K45826" i="3"/>
  <c r="K45795" i="3"/>
  <c r="K45794" i="3"/>
  <c r="K45763" i="3"/>
  <c r="K45762" i="3"/>
  <c r="K45731" i="3"/>
  <c r="K45730" i="3"/>
  <c r="K45699" i="3"/>
  <c r="K45698" i="3"/>
  <c r="K45667" i="3"/>
  <c r="K45666" i="3"/>
  <c r="K45635" i="3"/>
  <c r="K45634" i="3"/>
  <c r="K45603" i="3"/>
  <c r="K45602" i="3"/>
  <c r="K45571" i="3"/>
  <c r="K45570" i="3"/>
  <c r="K45539" i="3"/>
  <c r="K45538" i="3"/>
  <c r="K45507" i="3"/>
  <c r="K45506" i="3"/>
  <c r="K45475" i="3"/>
  <c r="K45474" i="3"/>
  <c r="K45443" i="3"/>
  <c r="K45442" i="3"/>
  <c r="K45411" i="3"/>
  <c r="K45410" i="3"/>
  <c r="K45379" i="3"/>
  <c r="K45378" i="3"/>
  <c r="K45347" i="3"/>
  <c r="K45346" i="3"/>
  <c r="K45315" i="3"/>
  <c r="K45314" i="3"/>
  <c r="K45283" i="3"/>
  <c r="K45282" i="3"/>
  <c r="K45251" i="3"/>
  <c r="K45250" i="3"/>
  <c r="K45219" i="3"/>
  <c r="K45218" i="3"/>
  <c r="K45187" i="3"/>
  <c r="K45186" i="3"/>
  <c r="K45155" i="3"/>
  <c r="K45154" i="3"/>
  <c r="K45123" i="3"/>
  <c r="K45122" i="3"/>
  <c r="K45091" i="3"/>
  <c r="K45090" i="3"/>
  <c r="K45059" i="3"/>
  <c r="K45058" i="3"/>
  <c r="K45027" i="3"/>
  <c r="K45026" i="3"/>
  <c r="K44995" i="3"/>
  <c r="K44994" i="3"/>
  <c r="K44963" i="3"/>
  <c r="K44962" i="3"/>
  <c r="K44931" i="3"/>
  <c r="K44930" i="3"/>
  <c r="K44899" i="3"/>
  <c r="K44898" i="3"/>
  <c r="K44867" i="3"/>
  <c r="K44866" i="3"/>
  <c r="K44835" i="3"/>
  <c r="K44834" i="3"/>
  <c r="K44803" i="3"/>
  <c r="K44802" i="3"/>
  <c r="K44771" i="3"/>
  <c r="K44770" i="3"/>
  <c r="K44739" i="3"/>
  <c r="K44738" i="3"/>
  <c r="K44707" i="3"/>
  <c r="K44706" i="3"/>
  <c r="K44675" i="3"/>
  <c r="K44674" i="3"/>
  <c r="K44643" i="3"/>
  <c r="K44642" i="3"/>
  <c r="K44611" i="3"/>
  <c r="K44610" i="3"/>
  <c r="K44579" i="3"/>
  <c r="K44578" i="3"/>
  <c r="K44547" i="3"/>
  <c r="K44546" i="3"/>
  <c r="K44515" i="3"/>
  <c r="K44514" i="3"/>
  <c r="K44483" i="3"/>
  <c r="K44482" i="3"/>
  <c r="K44451" i="3"/>
  <c r="K44450" i="3"/>
  <c r="K44419" i="3"/>
  <c r="K44418" i="3"/>
  <c r="K44387" i="3"/>
  <c r="K44386" i="3"/>
  <c r="K44355" i="3"/>
  <c r="K44354" i="3"/>
  <c r="K44323" i="3"/>
  <c r="K44322" i="3"/>
  <c r="K44291" i="3"/>
  <c r="K44290" i="3"/>
  <c r="K44259" i="3"/>
  <c r="K44258" i="3"/>
  <c r="K44227" i="3"/>
  <c r="K44226" i="3"/>
  <c r="K44195" i="3"/>
  <c r="K44194" i="3"/>
  <c r="K44163" i="3"/>
  <c r="K44162" i="3"/>
  <c r="K44131" i="3"/>
  <c r="K44130" i="3"/>
  <c r="K44099" i="3"/>
  <c r="K44098" i="3"/>
  <c r="K44067" i="3"/>
  <c r="K44066" i="3"/>
  <c r="K44035" i="3"/>
  <c r="K44034" i="3"/>
  <c r="K44003" i="3"/>
  <c r="K44002" i="3"/>
  <c r="K43971" i="3"/>
  <c r="K43970" i="3"/>
  <c r="K43939" i="3"/>
  <c r="K43938" i="3"/>
  <c r="K43907" i="3"/>
  <c r="K43906" i="3"/>
  <c r="K43875" i="3"/>
  <c r="K43874" i="3"/>
  <c r="K43843" i="3"/>
  <c r="K43842" i="3"/>
  <c r="K43811" i="3"/>
  <c r="K43810" i="3"/>
  <c r="K43779" i="3"/>
  <c r="K43778" i="3"/>
  <c r="K43747" i="3"/>
  <c r="K43746" i="3"/>
  <c r="K43715" i="3"/>
  <c r="K43714" i="3"/>
  <c r="K43683" i="3"/>
  <c r="K43682" i="3"/>
  <c r="K43651" i="3"/>
  <c r="K43650" i="3"/>
  <c r="K43619" i="3"/>
  <c r="K43618" i="3"/>
  <c r="K43587" i="3"/>
  <c r="K43586" i="3"/>
  <c r="K43555" i="3"/>
  <c r="K43554" i="3"/>
  <c r="K43523" i="3"/>
  <c r="K43522" i="3"/>
  <c r="K43491" i="3"/>
  <c r="K43490" i="3"/>
  <c r="K43459" i="3"/>
  <c r="K43458" i="3"/>
  <c r="K43427" i="3"/>
  <c r="K43426" i="3"/>
  <c r="K43395" i="3"/>
  <c r="K43394" i="3"/>
  <c r="K43363" i="3"/>
  <c r="K43362" i="3"/>
  <c r="K43331" i="3"/>
  <c r="K43330" i="3"/>
  <c r="K43299" i="3"/>
  <c r="K43298" i="3"/>
  <c r="K43267" i="3"/>
  <c r="K43266" i="3"/>
  <c r="K43235" i="3"/>
  <c r="K43234" i="3"/>
  <c r="K43203" i="3"/>
  <c r="K43202" i="3"/>
  <c r="K43171" i="3"/>
  <c r="K43170" i="3"/>
  <c r="K43139" i="3"/>
  <c r="K43138" i="3"/>
  <c r="K43107" i="3"/>
  <c r="K43106" i="3"/>
  <c r="K43075" i="3"/>
  <c r="K43074" i="3"/>
  <c r="K43043" i="3"/>
  <c r="K43042" i="3"/>
  <c r="K43011" i="3"/>
  <c r="K43010" i="3"/>
  <c r="K42979" i="3"/>
  <c r="K42978" i="3"/>
  <c r="K42947" i="3"/>
  <c r="K42946" i="3"/>
  <c r="K42915" i="3"/>
  <c r="K42914" i="3"/>
  <c r="K42883" i="3"/>
  <c r="K42882" i="3"/>
  <c r="K42851" i="3"/>
  <c r="K42850" i="3"/>
  <c r="K42819" i="3"/>
  <c r="K42818" i="3"/>
  <c r="K42787" i="3"/>
  <c r="K42786" i="3"/>
  <c r="K42755" i="3"/>
  <c r="K42754" i="3"/>
  <c r="K42723" i="3"/>
  <c r="K42722" i="3"/>
  <c r="K42691" i="3"/>
  <c r="K42690" i="3"/>
  <c r="K42659" i="3"/>
  <c r="K42658" i="3"/>
  <c r="K42627" i="3"/>
  <c r="K42626" i="3"/>
  <c r="K42595" i="3"/>
  <c r="K42594" i="3"/>
  <c r="K42563" i="3"/>
  <c r="K42562" i="3"/>
  <c r="K42531" i="3"/>
  <c r="K42530" i="3"/>
  <c r="K42499" i="3"/>
  <c r="K42498" i="3"/>
  <c r="K42467" i="3"/>
  <c r="K42466" i="3"/>
  <c r="K42435" i="3"/>
  <c r="K42434" i="3"/>
  <c r="K42403" i="3"/>
  <c r="K42402" i="3"/>
  <c r="K42371" i="3"/>
  <c r="K42370" i="3"/>
  <c r="K42339" i="3"/>
  <c r="K42338" i="3"/>
  <c r="K42307" i="3"/>
  <c r="K42306" i="3"/>
  <c r="K42275" i="3"/>
  <c r="K42274" i="3"/>
  <c r="K42243" i="3"/>
  <c r="K42242" i="3"/>
  <c r="K42211" i="3"/>
  <c r="K42210" i="3"/>
  <c r="K42179" i="3"/>
  <c r="K42178" i="3"/>
  <c r="K42147" i="3"/>
  <c r="K42146" i="3"/>
  <c r="K42115" i="3"/>
  <c r="K42114" i="3"/>
  <c r="K42083" i="3"/>
  <c r="K42082" i="3"/>
  <c r="K42051" i="3"/>
  <c r="K42050" i="3"/>
  <c r="K42019" i="3"/>
  <c r="K42018" i="3"/>
  <c r="K41987" i="3"/>
  <c r="K41986" i="3"/>
  <c r="K41955" i="3"/>
  <c r="K41954" i="3"/>
  <c r="K41923" i="3"/>
  <c r="K41922" i="3"/>
  <c r="K41891" i="3"/>
  <c r="K41890" i="3"/>
  <c r="K41859" i="3"/>
  <c r="K41858" i="3"/>
  <c r="K41827" i="3"/>
  <c r="K41826" i="3"/>
  <c r="K41795" i="3"/>
  <c r="K41794" i="3"/>
  <c r="K41763" i="3"/>
  <c r="K41762" i="3"/>
  <c r="K41731" i="3"/>
  <c r="K41730" i="3"/>
  <c r="K41699" i="3"/>
  <c r="K41698" i="3"/>
  <c r="K41667" i="3"/>
  <c r="K41666" i="3"/>
  <c r="K41635" i="3"/>
  <c r="K41634" i="3"/>
  <c r="K41603" i="3"/>
  <c r="K41602" i="3"/>
  <c r="K41571" i="3"/>
  <c r="K41570" i="3"/>
  <c r="K41539" i="3"/>
  <c r="K41538" i="3"/>
  <c r="K41507" i="3"/>
  <c r="K41506" i="3"/>
  <c r="K41475" i="3"/>
  <c r="K41474" i="3"/>
  <c r="K41443" i="3"/>
  <c r="K41442" i="3"/>
  <c r="K41411" i="3"/>
  <c r="K41410" i="3"/>
  <c r="K41379" i="3"/>
  <c r="K41378" i="3"/>
  <c r="K41347" i="3"/>
  <c r="K41346" i="3"/>
  <c r="K41315" i="3"/>
  <c r="K41314" i="3"/>
  <c r="K41283" i="3"/>
  <c r="K41282" i="3"/>
  <c r="K41251" i="3"/>
  <c r="K41250" i="3"/>
  <c r="K41219" i="3"/>
  <c r="K41218" i="3"/>
  <c r="K41187" i="3"/>
  <c r="K41186" i="3"/>
  <c r="K41155" i="3"/>
  <c r="K41154" i="3"/>
  <c r="K41123" i="3"/>
  <c r="K41122" i="3"/>
  <c r="K41091" i="3"/>
  <c r="K41090" i="3"/>
  <c r="K41059" i="3"/>
  <c r="K41058" i="3"/>
  <c r="K41027" i="3"/>
  <c r="K41026" i="3"/>
  <c r="K40995" i="3"/>
  <c r="K40994" i="3"/>
  <c r="K40963" i="3"/>
  <c r="K40962" i="3"/>
  <c r="K40931" i="3"/>
  <c r="K40930" i="3"/>
  <c r="K40899" i="3"/>
  <c r="K40898" i="3"/>
  <c r="K40867" i="3"/>
  <c r="K40866" i="3"/>
  <c r="K40835" i="3"/>
  <c r="K40834" i="3"/>
  <c r="K40803" i="3"/>
  <c r="K40802" i="3"/>
  <c r="K40771" i="3"/>
  <c r="K40770" i="3"/>
  <c r="K40739" i="3"/>
  <c r="K40738" i="3"/>
  <c r="K40707" i="3"/>
  <c r="K40706" i="3"/>
  <c r="K40675" i="3"/>
  <c r="K40674" i="3"/>
  <c r="K40643" i="3"/>
  <c r="K40642" i="3"/>
  <c r="K40611" i="3"/>
  <c r="K40610" i="3"/>
  <c r="K40579" i="3"/>
  <c r="K40578" i="3"/>
  <c r="K40547" i="3"/>
  <c r="K40546" i="3"/>
  <c r="K40515" i="3"/>
  <c r="K40514" i="3"/>
  <c r="K40483" i="3"/>
  <c r="K40482" i="3"/>
  <c r="K40451" i="3"/>
  <c r="K40450" i="3"/>
  <c r="K40419" i="3"/>
  <c r="K40418" i="3"/>
  <c r="K40387" i="3"/>
  <c r="K40386" i="3"/>
  <c r="K40355" i="3"/>
  <c r="K40354" i="3"/>
  <c r="K40323" i="3"/>
  <c r="K40322" i="3"/>
  <c r="K40291" i="3"/>
  <c r="K40290" i="3"/>
  <c r="K40259" i="3"/>
  <c r="K40258" i="3"/>
  <c r="K40227" i="3"/>
  <c r="K40226" i="3"/>
  <c r="K40195" i="3"/>
  <c r="K40194" i="3"/>
  <c r="K40163" i="3"/>
  <c r="K40162" i="3"/>
  <c r="K40131" i="3"/>
  <c r="K40130" i="3"/>
  <c r="K40099" i="3"/>
  <c r="K40098" i="3"/>
  <c r="K40067" i="3"/>
  <c r="K40066" i="3"/>
  <c r="K40035" i="3"/>
  <c r="K40034" i="3"/>
  <c r="K40003" i="3"/>
  <c r="K40002" i="3"/>
  <c r="K39971" i="3"/>
  <c r="K39970" i="3"/>
  <c r="K39939" i="3"/>
  <c r="K39938" i="3"/>
  <c r="K39907" i="3"/>
  <c r="K39906" i="3"/>
  <c r="K39875" i="3"/>
  <c r="K39874" i="3"/>
  <c r="K39843" i="3"/>
  <c r="K39842" i="3"/>
  <c r="K39811" i="3"/>
  <c r="K39810" i="3"/>
  <c r="K39779" i="3"/>
  <c r="K39778" i="3"/>
  <c r="K39747" i="3"/>
  <c r="K39746" i="3"/>
  <c r="K39715" i="3"/>
  <c r="K39714" i="3"/>
  <c r="K39683" i="3"/>
  <c r="K39682" i="3"/>
  <c r="K39651" i="3"/>
  <c r="K39650" i="3"/>
  <c r="K39619" i="3"/>
  <c r="K39618" i="3"/>
  <c r="K39587" i="3"/>
  <c r="K39586" i="3"/>
  <c r="K39555" i="3"/>
  <c r="K39554" i="3"/>
  <c r="K39523" i="3"/>
  <c r="K39522" i="3"/>
  <c r="K39491" i="3"/>
  <c r="K39490" i="3"/>
  <c r="K39459" i="3"/>
  <c r="K39458" i="3"/>
  <c r="K39427" i="3"/>
  <c r="K39426" i="3"/>
  <c r="K39395" i="3"/>
  <c r="K39394" i="3"/>
  <c r="K39363" i="3"/>
  <c r="K39362" i="3"/>
  <c r="K39331" i="3"/>
  <c r="K39330" i="3"/>
  <c r="K39299" i="3"/>
  <c r="K39298" i="3"/>
  <c r="K39267" i="3"/>
  <c r="K39266" i="3"/>
  <c r="K39235" i="3"/>
  <c r="K39234" i="3"/>
  <c r="K39203" i="3"/>
  <c r="K39202" i="3"/>
  <c r="K39171" i="3"/>
  <c r="K39170" i="3"/>
  <c r="K39139" i="3"/>
  <c r="K39138" i="3"/>
  <c r="K39107" i="3"/>
  <c r="K39106" i="3"/>
  <c r="K39075" i="3"/>
  <c r="K39074" i="3"/>
  <c r="K39043" i="3"/>
  <c r="K39042" i="3"/>
  <c r="K39011" i="3"/>
  <c r="K39010" i="3"/>
  <c r="K38979" i="3"/>
  <c r="K38978" i="3"/>
  <c r="K38947" i="3"/>
  <c r="K38946" i="3"/>
  <c r="K38915" i="3"/>
  <c r="K38914" i="3"/>
  <c r="K38883" i="3"/>
  <c r="K38882" i="3"/>
  <c r="K38851" i="3"/>
  <c r="K38850" i="3"/>
  <c r="K38819" i="3"/>
  <c r="K38818" i="3"/>
  <c r="K38787" i="3"/>
  <c r="K38786" i="3"/>
  <c r="K38755" i="3"/>
  <c r="K38754" i="3"/>
  <c r="K38723" i="3"/>
  <c r="K38722" i="3"/>
  <c r="K38691" i="3"/>
  <c r="K38690" i="3"/>
  <c r="K38659" i="3"/>
  <c r="K38658" i="3"/>
  <c r="K38627" i="3"/>
  <c r="K38626" i="3"/>
  <c r="K38595" i="3"/>
  <c r="K38594" i="3"/>
  <c r="K38563" i="3"/>
  <c r="K38562" i="3"/>
  <c r="K38531" i="3"/>
  <c r="K38530" i="3"/>
  <c r="K38499" i="3"/>
  <c r="K38498" i="3"/>
  <c r="K38467" i="3"/>
  <c r="K38466" i="3"/>
  <c r="K38435" i="3"/>
  <c r="K38434" i="3"/>
  <c r="K38403" i="3"/>
  <c r="K38402" i="3"/>
  <c r="K38371" i="3"/>
  <c r="K38370" i="3"/>
  <c r="K38339" i="3"/>
  <c r="K38338" i="3"/>
  <c r="K38307" i="3"/>
  <c r="K38306" i="3"/>
  <c r="K38275" i="3"/>
  <c r="K38274" i="3"/>
  <c r="K38243" i="3"/>
  <c r="K38242" i="3"/>
  <c r="K38211" i="3"/>
  <c r="K38210" i="3"/>
  <c r="K38179" i="3"/>
  <c r="K38178" i="3"/>
  <c r="K38147" i="3"/>
  <c r="K38146" i="3"/>
  <c r="K38115" i="3"/>
  <c r="K38114" i="3"/>
  <c r="K38083" i="3"/>
  <c r="K38082" i="3"/>
  <c r="K38051" i="3"/>
  <c r="K38050" i="3"/>
  <c r="K38019" i="3"/>
  <c r="K38018" i="3"/>
  <c r="K37987" i="3"/>
  <c r="K37986" i="3"/>
  <c r="K37955" i="3"/>
  <c r="K37954" i="3"/>
  <c r="K37923" i="3"/>
  <c r="K37922" i="3"/>
  <c r="K37891" i="3"/>
  <c r="K37890" i="3"/>
  <c r="K37859" i="3"/>
  <c r="K37858" i="3"/>
  <c r="K37827" i="3"/>
  <c r="K37826" i="3"/>
  <c r="K37795" i="3"/>
  <c r="K37794" i="3"/>
  <c r="K37763" i="3"/>
  <c r="K37762" i="3"/>
  <c r="K37731" i="3"/>
  <c r="K37730" i="3"/>
  <c r="K37699" i="3"/>
  <c r="K37698" i="3"/>
  <c r="K37667" i="3"/>
  <c r="K37666" i="3"/>
  <c r="K37635" i="3"/>
  <c r="K37634" i="3"/>
  <c r="K37603" i="3"/>
  <c r="K37602" i="3"/>
  <c r="K37571" i="3"/>
  <c r="K37570" i="3"/>
  <c r="K37539" i="3"/>
  <c r="K37538" i="3"/>
  <c r="K37507" i="3"/>
  <c r="K37506" i="3"/>
  <c r="K37475" i="3"/>
  <c r="K37474" i="3"/>
  <c r="K37443" i="3"/>
  <c r="K37442" i="3"/>
  <c r="K37411" i="3"/>
  <c r="K37410" i="3"/>
  <c r="K37379" i="3"/>
  <c r="K37378" i="3"/>
  <c r="K37347" i="3"/>
  <c r="K37346" i="3"/>
  <c r="K37315" i="3"/>
  <c r="K37314" i="3"/>
  <c r="K37283" i="3"/>
  <c r="K37282" i="3"/>
  <c r="K37251" i="3"/>
  <c r="K37250" i="3"/>
  <c r="K37219" i="3"/>
  <c r="K37218" i="3"/>
  <c r="K37187" i="3"/>
  <c r="K37186" i="3"/>
  <c r="K37155" i="3"/>
  <c r="K37154" i="3"/>
  <c r="K37123" i="3"/>
  <c r="K37122" i="3"/>
  <c r="K37091" i="3"/>
  <c r="K37090" i="3"/>
  <c r="K37059" i="3"/>
  <c r="K37058" i="3"/>
  <c r="K37027" i="3"/>
  <c r="K37026" i="3"/>
  <c r="K36995" i="3"/>
  <c r="K36994" i="3"/>
  <c r="K36963" i="3"/>
  <c r="K36962" i="3"/>
  <c r="K36931" i="3"/>
  <c r="K36930" i="3"/>
  <c r="K36899" i="3"/>
  <c r="K36898" i="3"/>
  <c r="K36867" i="3"/>
  <c r="K36866" i="3"/>
  <c r="K36835" i="3"/>
  <c r="K36834" i="3"/>
  <c r="K36803" i="3"/>
  <c r="K36802" i="3"/>
  <c r="K36771" i="3"/>
  <c r="K36770" i="3"/>
  <c r="K36739" i="3"/>
  <c r="K36738" i="3"/>
  <c r="K36707" i="3"/>
  <c r="K36706" i="3"/>
  <c r="K36675" i="3"/>
  <c r="K36674" i="3"/>
  <c r="K36643" i="3"/>
  <c r="K36642" i="3"/>
  <c r="K36611" i="3"/>
  <c r="K36610" i="3"/>
  <c r="K36579" i="3"/>
  <c r="K36578" i="3"/>
  <c r="K36547" i="3"/>
  <c r="K36546" i="3"/>
  <c r="K36515" i="3"/>
  <c r="K36514" i="3"/>
  <c r="K36483" i="3"/>
  <c r="K36482" i="3"/>
  <c r="K36451" i="3"/>
  <c r="K36450" i="3"/>
  <c r="K36419" i="3"/>
  <c r="K36418" i="3"/>
  <c r="K36387" i="3"/>
  <c r="K36386" i="3"/>
  <c r="K36355" i="3"/>
  <c r="K36354" i="3"/>
  <c r="K36323" i="3"/>
  <c r="K36322" i="3"/>
  <c r="K36291" i="3"/>
  <c r="K36290" i="3"/>
  <c r="K36259" i="3"/>
  <c r="K36258" i="3"/>
  <c r="K36227" i="3"/>
  <c r="K36226" i="3"/>
  <c r="K36195" i="3"/>
  <c r="K36194" i="3"/>
  <c r="K36163" i="3"/>
  <c r="K36162" i="3"/>
  <c r="K36131" i="3"/>
  <c r="K36130" i="3"/>
  <c r="K36099" i="3"/>
  <c r="K36098" i="3"/>
  <c r="K36067" i="3"/>
  <c r="K36066" i="3"/>
  <c r="K36035" i="3"/>
  <c r="K36034" i="3"/>
  <c r="K36003" i="3"/>
  <c r="K36002" i="3"/>
  <c r="K35971" i="3"/>
  <c r="K35970" i="3"/>
  <c r="K35939" i="3"/>
  <c r="K35938" i="3"/>
  <c r="K35907" i="3"/>
  <c r="K35906" i="3"/>
  <c r="K35875" i="3"/>
  <c r="K35874" i="3"/>
  <c r="K35843" i="3"/>
  <c r="K35842" i="3"/>
  <c r="K35811" i="3"/>
  <c r="K35810" i="3"/>
  <c r="K35779" i="3"/>
  <c r="K35778" i="3"/>
  <c r="K35747" i="3"/>
  <c r="K35746" i="3"/>
  <c r="K35715" i="3"/>
  <c r="K35714" i="3"/>
  <c r="K35683" i="3"/>
  <c r="K35682" i="3"/>
  <c r="K35651" i="3"/>
  <c r="K35650" i="3"/>
  <c r="K35619" i="3"/>
  <c r="K35618" i="3"/>
  <c r="K35587" i="3"/>
  <c r="K35586" i="3"/>
  <c r="K35555" i="3"/>
  <c r="K35554" i="3"/>
  <c r="K35523" i="3"/>
  <c r="K35522" i="3"/>
  <c r="K35491" i="3"/>
  <c r="K35490" i="3"/>
  <c r="K35459" i="3"/>
  <c r="K35458" i="3"/>
  <c r="K35427" i="3"/>
  <c r="K35426" i="3"/>
  <c r="K35395" i="3"/>
  <c r="K35394" i="3"/>
  <c r="K35363" i="3"/>
  <c r="K35362" i="3"/>
  <c r="K35331" i="3"/>
  <c r="K35330" i="3"/>
  <c r="K35299" i="3"/>
  <c r="K35298" i="3"/>
  <c r="K35267" i="3"/>
  <c r="K35266" i="3"/>
  <c r="K35235" i="3"/>
  <c r="K35234" i="3"/>
  <c r="K35203" i="3"/>
  <c r="K35202" i="3"/>
  <c r="K35171" i="3"/>
  <c r="K35170" i="3"/>
  <c r="K35139" i="3"/>
  <c r="K35138" i="3"/>
  <c r="K35107" i="3"/>
  <c r="K35106" i="3"/>
  <c r="K35075" i="3"/>
  <c r="K35074" i="3"/>
  <c r="K35043" i="3"/>
  <c r="K35042" i="3"/>
  <c r="K35011" i="3"/>
  <c r="K35010" i="3"/>
  <c r="K34979" i="3"/>
  <c r="K34978" i="3"/>
  <c r="K34947" i="3"/>
  <c r="K34946" i="3"/>
  <c r="K34915" i="3"/>
  <c r="K34914" i="3"/>
  <c r="K34883" i="3"/>
  <c r="K34882" i="3"/>
  <c r="K34851" i="3"/>
  <c r="K34850" i="3"/>
  <c r="K34819" i="3"/>
  <c r="K34818" i="3"/>
  <c r="K34787" i="3"/>
  <c r="K34786" i="3"/>
  <c r="K34755" i="3"/>
  <c r="K34754" i="3"/>
  <c r="K34723" i="3"/>
  <c r="K34722" i="3"/>
  <c r="K34691" i="3"/>
  <c r="K34690" i="3"/>
  <c r="K34659" i="3"/>
  <c r="K34658" i="3"/>
  <c r="K34627" i="3"/>
  <c r="K34626" i="3"/>
  <c r="K34595" i="3"/>
  <c r="K34594" i="3"/>
  <c r="K34563" i="3"/>
  <c r="K34562" i="3"/>
  <c r="K34531" i="3"/>
  <c r="K34530" i="3"/>
  <c r="K34499" i="3"/>
  <c r="K34498" i="3"/>
  <c r="K34467" i="3"/>
  <c r="K34466" i="3"/>
  <c r="K34435" i="3"/>
  <c r="K34434" i="3"/>
  <c r="K34403" i="3"/>
  <c r="K34402" i="3"/>
  <c r="K34371" i="3"/>
  <c r="K34370" i="3"/>
  <c r="K34339" i="3"/>
  <c r="K34338" i="3"/>
  <c r="K34307" i="3"/>
  <c r="K34306" i="3"/>
  <c r="K34275" i="3"/>
  <c r="K34274" i="3"/>
  <c r="K34243" i="3"/>
  <c r="K34242" i="3"/>
  <c r="K34211" i="3"/>
  <c r="K34210" i="3"/>
  <c r="K34179" i="3"/>
  <c r="K34178" i="3"/>
  <c r="K34147" i="3"/>
  <c r="K34146" i="3"/>
  <c r="K34115" i="3"/>
  <c r="K34114" i="3"/>
  <c r="K34083" i="3"/>
  <c r="K34082" i="3"/>
  <c r="K34051" i="3"/>
  <c r="K34050" i="3"/>
  <c r="K34019" i="3"/>
  <c r="K34018" i="3"/>
  <c r="K33987" i="3"/>
  <c r="K33986" i="3"/>
  <c r="K33955" i="3"/>
  <c r="K33954" i="3"/>
  <c r="K33923" i="3"/>
  <c r="K33922" i="3"/>
  <c r="K33891" i="3"/>
  <c r="K33890" i="3"/>
  <c r="K33859" i="3"/>
  <c r="K33858" i="3"/>
  <c r="K33827" i="3"/>
  <c r="K33826" i="3"/>
  <c r="K33795" i="3"/>
  <c r="K33794" i="3"/>
  <c r="K33763" i="3"/>
  <c r="K33762" i="3"/>
  <c r="K33731" i="3"/>
  <c r="K33730" i="3"/>
  <c r="K33699" i="3"/>
  <c r="K33698" i="3"/>
  <c r="K33667" i="3"/>
  <c r="K33666" i="3"/>
  <c r="K33635" i="3"/>
  <c r="K33634" i="3"/>
  <c r="K33603" i="3"/>
  <c r="K33602" i="3"/>
  <c r="K33571" i="3"/>
  <c r="K33570" i="3"/>
  <c r="K33539" i="3"/>
  <c r="K33538" i="3"/>
  <c r="K33507" i="3"/>
  <c r="K33506" i="3"/>
  <c r="K33475" i="3"/>
  <c r="K33474" i="3"/>
  <c r="K33443" i="3"/>
  <c r="K33442" i="3"/>
  <c r="K33411" i="3"/>
  <c r="K33410" i="3"/>
  <c r="K33379" i="3"/>
  <c r="K33378" i="3"/>
  <c r="K33347" i="3"/>
  <c r="K33346" i="3"/>
  <c r="K33315" i="3"/>
  <c r="K33314" i="3"/>
  <c r="K33283" i="3"/>
  <c r="K33282" i="3"/>
  <c r="K33251" i="3"/>
  <c r="K33250" i="3"/>
  <c r="K33219" i="3"/>
  <c r="K33218" i="3"/>
  <c r="K33187" i="3"/>
  <c r="K33186" i="3"/>
  <c r="K33155" i="3"/>
  <c r="K33154" i="3"/>
  <c r="K33123" i="3"/>
  <c r="K33122" i="3"/>
  <c r="K33091" i="3"/>
  <c r="K33090" i="3"/>
  <c r="K33059" i="3"/>
  <c r="K33058" i="3"/>
  <c r="K33027" i="3"/>
  <c r="K33026" i="3"/>
  <c r="K32995" i="3"/>
  <c r="K32994" i="3"/>
  <c r="K32963" i="3"/>
  <c r="K32962" i="3"/>
  <c r="K32931" i="3"/>
  <c r="K32930" i="3"/>
  <c r="K32899" i="3"/>
  <c r="K32898" i="3"/>
  <c r="K32867" i="3"/>
  <c r="K32866" i="3"/>
  <c r="K32835" i="3"/>
  <c r="K32834" i="3"/>
  <c r="K32803" i="3"/>
  <c r="K32802" i="3"/>
  <c r="K32771" i="3"/>
  <c r="K32770" i="3"/>
  <c r="K32739" i="3"/>
  <c r="K32738" i="3"/>
  <c r="K32707" i="3"/>
  <c r="K32706" i="3"/>
  <c r="K32675" i="3"/>
  <c r="K32674" i="3"/>
  <c r="K32643" i="3"/>
  <c r="K32642" i="3"/>
  <c r="K32611" i="3"/>
  <c r="K32610" i="3"/>
  <c r="K32579" i="3"/>
  <c r="K32578" i="3"/>
  <c r="K32547" i="3"/>
  <c r="K32546" i="3"/>
  <c r="K32515" i="3"/>
  <c r="K32514" i="3"/>
  <c r="K32483" i="3"/>
  <c r="K32482" i="3"/>
  <c r="K32451" i="3"/>
  <c r="K32450" i="3"/>
  <c r="K32419" i="3"/>
  <c r="K32418" i="3"/>
  <c r="K32387" i="3"/>
  <c r="K32386" i="3"/>
  <c r="K32355" i="3"/>
  <c r="K32354" i="3"/>
  <c r="K32323" i="3"/>
  <c r="K32322" i="3"/>
  <c r="K32291" i="3"/>
  <c r="K32290" i="3"/>
  <c r="K32259" i="3"/>
  <c r="K32258" i="3"/>
  <c r="K32227" i="3"/>
  <c r="K32226" i="3"/>
  <c r="K32195" i="3"/>
  <c r="K32194" i="3"/>
  <c r="K32163" i="3"/>
  <c r="K32162" i="3"/>
  <c r="K32131" i="3"/>
  <c r="K32130" i="3"/>
  <c r="K32099" i="3"/>
  <c r="K32098" i="3"/>
  <c r="K32067" i="3"/>
  <c r="K32066" i="3"/>
  <c r="K32035" i="3"/>
  <c r="K32034" i="3"/>
  <c r="K32003" i="3"/>
  <c r="K32002" i="3"/>
  <c r="K31971" i="3"/>
  <c r="K31970" i="3"/>
  <c r="K31939" i="3"/>
  <c r="K31938" i="3"/>
  <c r="K31907" i="3"/>
  <c r="K31906" i="3"/>
  <c r="K31875" i="3"/>
  <c r="K31874" i="3"/>
  <c r="K31843" i="3"/>
  <c r="K31842" i="3"/>
  <c r="K31811" i="3"/>
  <c r="K31810" i="3"/>
  <c r="K31779" i="3"/>
  <c r="K31778" i="3"/>
  <c r="K31747" i="3"/>
  <c r="K31746" i="3"/>
  <c r="K31715" i="3"/>
  <c r="K31714" i="3"/>
  <c r="K31683" i="3"/>
  <c r="K31682" i="3"/>
  <c r="K31651" i="3"/>
  <c r="K31650" i="3"/>
  <c r="K31619" i="3"/>
  <c r="K31618" i="3"/>
  <c r="K31587" i="3"/>
  <c r="K31586" i="3"/>
  <c r="K31555" i="3"/>
  <c r="K31554" i="3"/>
  <c r="K31523" i="3"/>
  <c r="K31522" i="3"/>
  <c r="K31491" i="3"/>
  <c r="K31490" i="3"/>
  <c r="K31459" i="3"/>
  <c r="K31458" i="3"/>
  <c r="K31427" i="3"/>
  <c r="K31426" i="3"/>
  <c r="K31395" i="3"/>
  <c r="K31394" i="3"/>
  <c r="K31363" i="3"/>
  <c r="K31362" i="3"/>
  <c r="K31331" i="3"/>
  <c r="K31330" i="3"/>
  <c r="K31299" i="3"/>
  <c r="K31298" i="3"/>
  <c r="K31267" i="3"/>
  <c r="K31266" i="3"/>
  <c r="K31235" i="3"/>
  <c r="K31234" i="3"/>
  <c r="K31203" i="3"/>
  <c r="K31202" i="3"/>
  <c r="K31171" i="3"/>
  <c r="K31170" i="3"/>
  <c r="K31139" i="3"/>
  <c r="K31138" i="3"/>
  <c r="K31107" i="3"/>
  <c r="K31106" i="3"/>
  <c r="K31075" i="3"/>
  <c r="K31074" i="3"/>
  <c r="K31043" i="3"/>
  <c r="K31042" i="3"/>
  <c r="K31011" i="3"/>
  <c r="K31010" i="3"/>
  <c r="K30979" i="3"/>
  <c r="K30978" i="3"/>
  <c r="K30947" i="3"/>
  <c r="K30946" i="3"/>
  <c r="K30915" i="3"/>
  <c r="K30914" i="3"/>
  <c r="K30883" i="3"/>
  <c r="K30882" i="3"/>
  <c r="K30851" i="3"/>
  <c r="K30850" i="3"/>
  <c r="K30819" i="3"/>
  <c r="K30818" i="3"/>
  <c r="K30787" i="3"/>
  <c r="K30786" i="3"/>
  <c r="K30755" i="3"/>
  <c r="K30754" i="3"/>
  <c r="K30723" i="3"/>
  <c r="K30722" i="3"/>
  <c r="K30691" i="3"/>
  <c r="K30690" i="3"/>
  <c r="K30659" i="3"/>
  <c r="K30658" i="3"/>
  <c r="K30627" i="3"/>
  <c r="K30626" i="3"/>
  <c r="K30595" i="3"/>
  <c r="K30594" i="3"/>
  <c r="K30563" i="3"/>
  <c r="K30562" i="3"/>
  <c r="K30531" i="3"/>
  <c r="K30530" i="3"/>
  <c r="K30499" i="3"/>
  <c r="K30498" i="3"/>
  <c r="K30467" i="3"/>
  <c r="K30466" i="3"/>
  <c r="K30435" i="3"/>
  <c r="K30434" i="3"/>
  <c r="K30403" i="3"/>
  <c r="K30402" i="3"/>
  <c r="K30371" i="3"/>
  <c r="K30370" i="3"/>
  <c r="K30339" i="3"/>
  <c r="K30338" i="3"/>
  <c r="K30307" i="3"/>
  <c r="K30306" i="3"/>
  <c r="K30275" i="3"/>
  <c r="K30274" i="3"/>
  <c r="K30243" i="3"/>
  <c r="K30242" i="3"/>
  <c r="K30211" i="3"/>
  <c r="K30210" i="3"/>
  <c r="K30179" i="3"/>
  <c r="K30178" i="3"/>
  <c r="K30147" i="3"/>
  <c r="K30146" i="3"/>
  <c r="K30115" i="3"/>
  <c r="K30114" i="3"/>
  <c r="K30083" i="3"/>
  <c r="K30082" i="3"/>
  <c r="K30051" i="3"/>
  <c r="K30050" i="3"/>
  <c r="K30019" i="3"/>
  <c r="K30018" i="3"/>
  <c r="K29987" i="3"/>
  <c r="K29986" i="3"/>
  <c r="K29955" i="3"/>
  <c r="K29954" i="3"/>
  <c r="K29923" i="3"/>
  <c r="K29922" i="3"/>
  <c r="K29891" i="3"/>
  <c r="K29890" i="3"/>
  <c r="K29859" i="3"/>
  <c r="K29858" i="3"/>
  <c r="K29827" i="3"/>
  <c r="K29826" i="3"/>
  <c r="K29795" i="3"/>
  <c r="K29794" i="3"/>
  <c r="K29763" i="3"/>
  <c r="K29762" i="3"/>
  <c r="K29731" i="3"/>
  <c r="K29730" i="3"/>
  <c r="K29699" i="3"/>
  <c r="K29698" i="3"/>
  <c r="K29667" i="3"/>
  <c r="K29666" i="3"/>
  <c r="K29635" i="3"/>
  <c r="K29634" i="3"/>
  <c r="K29603" i="3"/>
  <c r="K29602" i="3"/>
  <c r="K29571" i="3"/>
  <c r="K29570" i="3"/>
  <c r="K29539" i="3"/>
  <c r="K29538" i="3"/>
  <c r="K29507" i="3"/>
  <c r="K29506" i="3"/>
  <c r="K29475" i="3"/>
  <c r="K29474" i="3"/>
  <c r="K29443" i="3"/>
  <c r="K29442" i="3"/>
  <c r="K29411" i="3"/>
  <c r="K29410" i="3"/>
  <c r="K29379" i="3"/>
  <c r="K29378" i="3"/>
  <c r="K29347" i="3"/>
  <c r="K29346" i="3"/>
  <c r="K29315" i="3"/>
  <c r="K29314" i="3"/>
  <c r="K29283" i="3"/>
  <c r="K29282" i="3"/>
  <c r="K29251" i="3"/>
  <c r="K29250" i="3"/>
  <c r="K29219" i="3"/>
  <c r="K29218" i="3"/>
  <c r="K29187" i="3"/>
  <c r="K29186" i="3"/>
  <c r="K29155" i="3"/>
  <c r="K29154" i="3"/>
  <c r="K29123" i="3"/>
  <c r="K29122" i="3"/>
  <c r="K29091" i="3"/>
  <c r="K29090" i="3"/>
  <c r="K29059" i="3"/>
  <c r="K29058" i="3"/>
  <c r="K29027" i="3"/>
  <c r="K29026" i="3"/>
  <c r="K28995" i="3"/>
  <c r="K28994" i="3"/>
  <c r="K28963" i="3"/>
  <c r="K28962" i="3"/>
  <c r="K28931" i="3"/>
  <c r="K28930" i="3"/>
  <c r="K28899" i="3"/>
  <c r="K28898" i="3"/>
  <c r="K28867" i="3"/>
  <c r="K28866" i="3"/>
  <c r="K28835" i="3"/>
  <c r="K28834" i="3"/>
  <c r="K28803" i="3"/>
  <c r="K28802" i="3"/>
  <c r="K28771" i="3"/>
  <c r="K28770" i="3"/>
  <c r="K28739" i="3"/>
  <c r="K28738" i="3"/>
  <c r="K28707" i="3"/>
  <c r="K28706" i="3"/>
  <c r="K28675" i="3"/>
  <c r="K28674" i="3"/>
  <c r="K28643" i="3"/>
  <c r="K28642" i="3"/>
  <c r="K28612" i="3"/>
  <c r="K28611" i="3"/>
  <c r="K28594" i="3"/>
  <c r="K28588" i="3"/>
  <c r="K28571" i="3"/>
  <c r="K28570" i="3"/>
  <c r="K28548" i="3"/>
  <c r="K28547" i="3"/>
  <c r="K28530" i="3"/>
  <c r="K28524" i="3"/>
  <c r="K28507" i="3"/>
  <c r="K28506" i="3"/>
  <c r="K28484" i="3"/>
  <c r="K28483" i="3"/>
  <c r="K28466" i="3"/>
  <c r="K28460" i="3"/>
  <c r="K28443" i="3"/>
  <c r="K28442" i="3"/>
  <c r="K28420" i="3"/>
  <c r="K28419" i="3"/>
  <c r="K28402" i="3"/>
  <c r="K28396" i="3"/>
  <c r="K28379" i="3"/>
  <c r="K28378" i="3"/>
  <c r="K28356" i="3"/>
  <c r="K28355" i="3"/>
  <c r="K28338" i="3"/>
  <c r="K28332" i="3"/>
  <c r="K28315" i="3"/>
  <c r="K28314" i="3"/>
  <c r="K28292" i="3"/>
  <c r="K28291" i="3"/>
  <c r="K28274" i="3"/>
  <c r="K28268" i="3"/>
  <c r="K28251" i="3"/>
  <c r="K28250" i="3"/>
  <c r="K28228" i="3"/>
  <c r="K28227" i="3"/>
  <c r="K28210" i="3"/>
  <c r="K28204" i="3"/>
  <c r="K28187" i="3"/>
  <c r="K28186" i="3"/>
  <c r="K28164" i="3"/>
  <c r="K28163" i="3"/>
  <c r="K28146" i="3"/>
  <c r="K28140" i="3"/>
  <c r="K28123" i="3"/>
  <c r="K28122" i="3"/>
  <c r="K28100" i="3"/>
  <c r="K28099" i="3"/>
  <c r="K28082" i="3"/>
  <c r="K28076" i="3"/>
  <c r="K28059" i="3"/>
  <c r="K28058" i="3"/>
  <c r="K28036" i="3"/>
  <c r="K28035" i="3"/>
  <c r="K28018" i="3"/>
  <c r="K28012" i="3"/>
  <c r="K27995" i="3"/>
  <c r="K27994" i="3"/>
  <c r="K27972" i="3"/>
  <c r="K27971" i="3"/>
  <c r="K27954" i="3"/>
  <c r="K27948" i="3"/>
  <c r="K27931" i="3"/>
  <c r="K27930" i="3"/>
  <c r="K27908" i="3"/>
  <c r="K27907" i="3"/>
  <c r="K27890" i="3"/>
  <c r="K27884" i="3"/>
  <c r="K27867" i="3"/>
  <c r="K27866" i="3"/>
  <c r="K27844" i="3"/>
  <c r="K27843" i="3"/>
  <c r="K27826" i="3"/>
  <c r="K27820" i="3"/>
  <c r="K27803" i="3"/>
  <c r="K27802" i="3"/>
  <c r="K27780" i="3"/>
  <c r="K27779" i="3"/>
  <c r="K27762" i="3"/>
  <c r="K27756" i="3"/>
  <c r="K27739" i="3"/>
  <c r="K27738" i="3"/>
  <c r="K27716" i="3"/>
  <c r="K27715" i="3"/>
  <c r="K27698" i="3"/>
  <c r="K27695" i="3"/>
  <c r="K27683" i="3"/>
  <c r="K27682" i="3"/>
  <c r="K27671" i="3"/>
  <c r="K27669" i="3"/>
  <c r="K27660" i="3"/>
  <c r="K27659" i="3"/>
  <c r="K27650" i="3"/>
  <c r="K27649" i="3"/>
  <c r="K27640" i="3"/>
  <c r="K27639" i="3"/>
  <c r="K27632" i="3"/>
  <c r="K27631" i="3"/>
  <c r="K27624" i="3"/>
  <c r="K27623" i="3"/>
  <c r="K27616" i="3"/>
  <c r="K27615" i="3"/>
  <c r="K27608" i="3"/>
  <c r="K27607" i="3"/>
  <c r="K27600" i="3"/>
  <c r="K27599" i="3"/>
  <c r="K27592" i="3"/>
  <c r="K27591" i="3"/>
  <c r="K27584" i="3"/>
  <c r="K27583" i="3"/>
  <c r="K27576" i="3"/>
  <c r="K27575" i="3"/>
  <c r="K27568" i="3"/>
  <c r="K27567" i="3"/>
  <c r="K27560" i="3"/>
  <c r="K27559" i="3"/>
  <c r="K27552" i="3"/>
  <c r="K27551" i="3"/>
  <c r="K27544" i="3"/>
  <c r="K27543" i="3"/>
  <c r="K27536" i="3"/>
  <c r="K27535" i="3"/>
  <c r="K27528" i="3"/>
  <c r="K27527" i="3"/>
  <c r="K27520" i="3"/>
  <c r="K27519" i="3"/>
  <c r="K27512" i="3"/>
  <c r="K27511" i="3"/>
  <c r="K27504" i="3"/>
  <c r="K27503" i="3"/>
  <c r="K27496" i="3"/>
  <c r="K27495" i="3"/>
  <c r="K27488" i="3"/>
  <c r="K27487" i="3"/>
  <c r="K27480" i="3"/>
  <c r="K27479" i="3"/>
  <c r="K27472" i="3"/>
  <c r="K27471" i="3"/>
  <c r="K27464" i="3"/>
  <c r="K27463" i="3"/>
  <c r="K27456" i="3"/>
  <c r="K27455" i="3"/>
  <c r="K27448" i="3"/>
  <c r="K27447" i="3"/>
  <c r="K27440" i="3"/>
  <c r="K27439" i="3"/>
  <c r="K27432" i="3"/>
  <c r="K27431" i="3"/>
  <c r="K27424" i="3"/>
  <c r="K27423" i="3"/>
  <c r="K27416" i="3"/>
  <c r="K27415" i="3"/>
  <c r="K27408" i="3"/>
  <c r="K27407" i="3"/>
  <c r="K27400" i="3"/>
  <c r="K27399" i="3"/>
  <c r="K27392" i="3"/>
  <c r="K27391" i="3"/>
  <c r="K27384" i="3"/>
  <c r="K27383" i="3"/>
  <c r="K27376" i="3"/>
  <c r="K27375" i="3"/>
  <c r="K27368" i="3"/>
  <c r="K27367" i="3"/>
  <c r="K27360" i="3"/>
  <c r="K27359" i="3"/>
  <c r="K27352" i="3"/>
  <c r="K27351" i="3"/>
  <c r="K27344" i="3"/>
  <c r="K27343" i="3"/>
  <c r="K27336" i="3"/>
  <c r="K27335" i="3"/>
  <c r="K27328" i="3"/>
  <c r="K27327" i="3"/>
  <c r="K27320" i="3"/>
  <c r="K27319" i="3"/>
  <c r="K27312" i="3"/>
  <c r="K27311" i="3"/>
  <c r="K27304" i="3"/>
  <c r="K27303" i="3"/>
  <c r="K27296" i="3"/>
  <c r="K27295" i="3"/>
  <c r="K27288" i="3"/>
  <c r="K27287" i="3"/>
  <c r="K27280" i="3"/>
  <c r="K27279" i="3"/>
  <c r="K27272" i="3"/>
  <c r="K27271" i="3"/>
  <c r="K27264" i="3"/>
  <c r="K27263" i="3"/>
  <c r="K27256" i="3"/>
  <c r="K27255" i="3"/>
  <c r="K27248" i="3"/>
  <c r="K27247" i="3"/>
  <c r="K27240" i="3"/>
  <c r="K27239" i="3"/>
  <c r="K27232" i="3"/>
  <c r="K27231" i="3"/>
  <c r="K27224" i="3"/>
  <c r="K27223" i="3"/>
  <c r="K27216" i="3"/>
  <c r="K27215" i="3"/>
  <c r="K27208" i="3"/>
  <c r="K27207" i="3"/>
  <c r="K27200" i="3"/>
  <c r="K27199" i="3"/>
  <c r="K27192" i="3"/>
  <c r="K27191" i="3"/>
  <c r="K27184" i="3"/>
  <c r="K27183" i="3"/>
  <c r="K27176" i="3"/>
  <c r="K27175" i="3"/>
  <c r="K27168" i="3"/>
  <c r="K27167" i="3"/>
  <c r="K27160" i="3"/>
  <c r="K27159" i="3"/>
  <c r="K27152" i="3"/>
  <c r="K27151" i="3"/>
  <c r="K27144" i="3"/>
  <c r="K27143" i="3"/>
  <c r="K27136" i="3"/>
  <c r="K27135" i="3"/>
  <c r="K27128" i="3"/>
  <c r="K27127" i="3"/>
  <c r="K27120" i="3"/>
  <c r="K27119" i="3"/>
  <c r="K27112" i="3"/>
  <c r="K27111" i="3"/>
  <c r="K27104" i="3"/>
  <c r="K27103" i="3"/>
  <c r="K27096" i="3"/>
  <c r="K27095" i="3"/>
  <c r="K27088" i="3"/>
  <c r="K27087" i="3"/>
  <c r="K27080" i="3"/>
  <c r="K27079" i="3"/>
  <c r="K27072" i="3"/>
  <c r="K27071" i="3"/>
  <c r="K27064" i="3"/>
  <c r="K27063" i="3"/>
  <c r="K27056" i="3"/>
  <c r="K27055" i="3"/>
  <c r="K27048" i="3"/>
  <c r="K27047" i="3"/>
  <c r="K27040" i="3"/>
  <c r="K27039" i="3"/>
  <c r="K27032" i="3"/>
  <c r="K27031" i="3"/>
  <c r="K27024" i="3"/>
  <c r="K27023" i="3"/>
  <c r="K27016" i="3"/>
  <c r="K27015" i="3"/>
  <c r="K27008" i="3"/>
  <c r="K27007" i="3"/>
  <c r="K27000" i="3"/>
  <c r="K26999" i="3"/>
  <c r="K26992" i="3"/>
  <c r="K26991" i="3"/>
  <c r="K26984" i="3"/>
  <c r="K26983" i="3"/>
  <c r="K26976" i="3"/>
  <c r="K26975" i="3"/>
  <c r="K26968" i="3"/>
  <c r="K26967" i="3"/>
  <c r="K26960" i="3"/>
  <c r="K26959" i="3"/>
  <c r="K26952" i="3"/>
  <c r="K26951" i="3"/>
  <c r="K26944" i="3"/>
  <c r="K26943" i="3"/>
  <c r="K26936" i="3"/>
  <c r="K26935" i="3"/>
  <c r="K26928" i="3"/>
  <c r="K26927" i="3"/>
  <c r="K26920" i="3"/>
  <c r="K26919" i="3"/>
  <c r="K26912" i="3"/>
  <c r="K26911" i="3"/>
  <c r="K26904" i="3"/>
  <c r="K26903" i="3"/>
  <c r="K26896" i="3"/>
  <c r="K26895" i="3"/>
  <c r="K26888" i="3"/>
  <c r="K26887" i="3"/>
  <c r="K26880" i="3"/>
  <c r="K26879" i="3"/>
  <c r="K26872" i="3"/>
  <c r="K26871" i="3"/>
  <c r="K26864" i="3"/>
  <c r="K26863" i="3"/>
  <c r="K26856" i="3"/>
  <c r="K26855" i="3"/>
  <c r="K26848" i="3"/>
  <c r="K26847" i="3"/>
  <c r="K26840" i="3"/>
  <c r="K26839" i="3"/>
  <c r="K26832" i="3"/>
  <c r="K26831" i="3"/>
  <c r="K26824" i="3"/>
  <c r="K26823" i="3"/>
  <c r="K26816" i="3"/>
  <c r="K26815" i="3"/>
  <c r="K26808" i="3"/>
  <c r="K26807" i="3"/>
  <c r="K26800" i="3"/>
  <c r="K26799" i="3"/>
  <c r="K26792" i="3"/>
  <c r="K26791" i="3"/>
  <c r="K26784" i="3"/>
  <c r="K26783" i="3"/>
  <c r="K26776" i="3"/>
  <c r="K26775" i="3"/>
  <c r="K26768" i="3"/>
  <c r="K26767" i="3"/>
  <c r="K26760" i="3"/>
  <c r="K26759" i="3"/>
  <c r="K26752" i="3"/>
  <c r="K26751" i="3"/>
  <c r="K26744" i="3"/>
  <c r="K26743" i="3"/>
  <c r="K26736" i="3"/>
  <c r="K26735" i="3"/>
  <c r="K26728" i="3"/>
  <c r="K26727" i="3"/>
  <c r="K26720" i="3"/>
  <c r="K26719" i="3"/>
  <c r="K26712" i="3"/>
  <c r="K26711" i="3"/>
  <c r="K26704" i="3"/>
  <c r="K26703" i="3"/>
  <c r="K26696" i="3"/>
  <c r="K26695" i="3"/>
  <c r="K26688" i="3"/>
  <c r="K26687" i="3"/>
  <c r="K26680" i="3"/>
  <c r="K26679" i="3"/>
  <c r="K26672" i="3"/>
  <c r="K26671" i="3"/>
  <c r="K26664" i="3"/>
  <c r="K26663" i="3"/>
  <c r="K26656" i="3"/>
  <c r="K26655" i="3"/>
  <c r="K26648" i="3"/>
  <c r="K26647" i="3"/>
  <c r="K26640" i="3"/>
  <c r="K26639" i="3"/>
  <c r="K26632" i="3"/>
  <c r="K26631" i="3"/>
  <c r="K26624" i="3"/>
  <c r="K26623" i="3"/>
  <c r="K26616" i="3"/>
  <c r="K26615" i="3"/>
  <c r="K26608" i="3"/>
  <c r="K26607" i="3"/>
  <c r="K26600" i="3"/>
  <c r="K26599" i="3"/>
  <c r="K26592" i="3"/>
  <c r="K26591" i="3"/>
  <c r="K26584" i="3"/>
  <c r="K26583" i="3"/>
  <c r="K26576" i="3"/>
  <c r="K26575" i="3"/>
  <c r="K26568" i="3"/>
  <c r="K26567" i="3"/>
  <c r="K26560" i="3"/>
  <c r="K26559" i="3"/>
  <c r="K26552" i="3"/>
  <c r="K26551" i="3"/>
  <c r="K26544" i="3"/>
  <c r="K26543" i="3"/>
  <c r="K26536" i="3"/>
  <c r="K26535" i="3"/>
  <c r="K26528" i="3"/>
  <c r="K26527" i="3"/>
  <c r="K26520" i="3"/>
  <c r="K26519" i="3"/>
  <c r="K26512" i="3"/>
  <c r="K26511" i="3"/>
  <c r="K26504" i="3"/>
  <c r="K26503" i="3"/>
  <c r="K26496" i="3"/>
  <c r="K26495" i="3"/>
  <c r="K26488" i="3"/>
  <c r="K26487" i="3"/>
  <c r="K26480" i="3"/>
  <c r="K26479" i="3"/>
  <c r="K26472" i="3"/>
  <c r="K26471" i="3"/>
  <c r="K26464" i="3"/>
  <c r="K26463" i="3"/>
  <c r="K26456" i="3"/>
  <c r="K26455" i="3"/>
  <c r="K26448" i="3"/>
  <c r="K26447" i="3"/>
  <c r="K26440" i="3"/>
  <c r="K26439" i="3"/>
  <c r="K26432" i="3"/>
  <c r="K26431" i="3"/>
  <c r="K26424" i="3"/>
  <c r="K26423" i="3"/>
  <c r="K26416" i="3"/>
  <c r="K26415" i="3"/>
  <c r="K26408" i="3"/>
  <c r="K26407" i="3"/>
  <c r="K26400" i="3"/>
  <c r="K26399" i="3"/>
  <c r="K26392" i="3"/>
  <c r="K26391" i="3"/>
  <c r="K26384" i="3"/>
  <c r="K26383" i="3"/>
  <c r="K26376" i="3"/>
  <c r="K26375" i="3"/>
  <c r="K26368" i="3"/>
  <c r="K26367" i="3"/>
  <c r="K26360" i="3"/>
  <c r="K26359" i="3"/>
  <c r="K26352" i="3"/>
  <c r="K26351" i="3"/>
  <c r="K26344" i="3"/>
  <c r="K26343" i="3"/>
  <c r="K26336" i="3"/>
  <c r="K26335" i="3"/>
  <c r="K26328" i="3"/>
  <c r="K26327" i="3"/>
  <c r="K26320" i="3"/>
  <c r="K26319" i="3"/>
  <c r="K26312" i="3"/>
  <c r="K26311" i="3"/>
  <c r="K26304" i="3"/>
  <c r="K26303" i="3"/>
  <c r="K26296" i="3"/>
  <c r="K26295" i="3"/>
  <c r="K26288" i="3"/>
  <c r="K26287" i="3"/>
  <c r="K26280" i="3"/>
  <c r="K26279" i="3"/>
  <c r="K26272" i="3"/>
  <c r="K26271" i="3"/>
  <c r="K26264" i="3"/>
  <c r="K26263" i="3"/>
  <c r="K26256" i="3"/>
  <c r="K26255" i="3"/>
  <c r="K26248" i="3"/>
  <c r="K26247" i="3"/>
  <c r="K26240" i="3"/>
  <c r="K26239" i="3"/>
  <c r="K26232" i="3"/>
  <c r="K26231" i="3"/>
  <c r="K26224" i="3"/>
  <c r="K26223" i="3"/>
  <c r="K26216" i="3"/>
  <c r="K26215" i="3"/>
  <c r="K26208" i="3"/>
  <c r="K26207" i="3"/>
  <c r="K26200" i="3"/>
  <c r="K26199" i="3"/>
  <c r="K26192" i="3"/>
  <c r="K26191" i="3"/>
  <c r="K26184" i="3"/>
  <c r="K26183" i="3"/>
  <c r="K26176" i="3"/>
  <c r="K26175" i="3"/>
  <c r="K26168" i="3"/>
  <c r="K26167" i="3"/>
  <c r="K26160" i="3"/>
  <c r="K26159" i="3"/>
  <c r="K26152" i="3"/>
  <c r="K26151" i="3"/>
  <c r="K26144" i="3"/>
  <c r="K26143" i="3"/>
  <c r="K26136" i="3"/>
  <c r="K26135" i="3"/>
  <c r="K26128" i="3"/>
  <c r="K26127" i="3"/>
  <c r="K26120" i="3"/>
  <c r="K26119" i="3"/>
  <c r="K26112" i="3"/>
  <c r="K26111" i="3"/>
  <c r="K26104" i="3"/>
  <c r="K26103" i="3"/>
  <c r="K26096" i="3"/>
  <c r="K26095" i="3"/>
  <c r="K26088" i="3"/>
  <c r="K26087" i="3"/>
  <c r="K26080" i="3"/>
  <c r="K26079" i="3"/>
  <c r="K26072" i="3"/>
  <c r="K26071" i="3"/>
  <c r="K26064" i="3"/>
  <c r="K26063" i="3"/>
  <c r="K26056" i="3"/>
  <c r="K26055" i="3"/>
  <c r="K26048" i="3"/>
  <c r="K26047" i="3"/>
  <c r="K26040" i="3"/>
  <c r="K26039" i="3"/>
  <c r="K26032" i="3"/>
  <c r="K26031" i="3"/>
  <c r="K26024" i="3"/>
  <c r="K26023" i="3"/>
  <c r="K26016" i="3"/>
  <c r="K26015" i="3"/>
  <c r="K26008" i="3"/>
  <c r="K26007" i="3"/>
  <c r="K26000" i="3"/>
  <c r="K25999" i="3"/>
  <c r="K25992" i="3"/>
  <c r="K25991" i="3"/>
  <c r="K25984" i="3"/>
  <c r="K25983" i="3"/>
  <c r="K25976" i="3"/>
  <c r="K25975" i="3"/>
  <c r="K25968" i="3"/>
  <c r="K25967" i="3"/>
  <c r="K25960" i="3"/>
  <c r="K25959" i="3"/>
  <c r="K25952" i="3"/>
  <c r="K25951" i="3"/>
  <c r="K25944" i="3"/>
  <c r="K25943" i="3"/>
  <c r="K25936" i="3"/>
  <c r="K25935" i="3"/>
  <c r="K25928" i="3"/>
  <c r="K25927" i="3"/>
  <c r="K25920" i="3"/>
  <c r="K25919" i="3"/>
  <c r="K25912" i="3"/>
  <c r="K25911" i="3"/>
  <c r="K25904" i="3"/>
  <c r="K25903" i="3"/>
  <c r="K25896" i="3"/>
  <c r="K25895" i="3"/>
  <c r="K25888" i="3"/>
  <c r="K25887" i="3"/>
  <c r="K25880" i="3"/>
  <c r="K25879" i="3"/>
  <c r="K25872" i="3"/>
  <c r="K25871" i="3"/>
  <c r="K25864" i="3"/>
  <c r="K25863" i="3"/>
  <c r="K25856" i="3"/>
  <c r="K25855" i="3"/>
  <c r="K25848" i="3"/>
  <c r="K25847" i="3"/>
  <c r="K25840" i="3"/>
  <c r="K25839" i="3"/>
  <c r="K25832" i="3"/>
  <c r="K25831" i="3"/>
  <c r="K25824" i="3"/>
  <c r="K25823" i="3"/>
  <c r="K25816" i="3"/>
  <c r="K25815" i="3"/>
  <c r="K25808" i="3"/>
  <c r="K25807" i="3"/>
  <c r="K25800" i="3"/>
  <c r="K25799" i="3"/>
  <c r="K25792" i="3"/>
  <c r="K25791" i="3"/>
  <c r="K25784" i="3"/>
  <c r="K25783" i="3"/>
  <c r="K25776" i="3"/>
  <c r="K25775" i="3"/>
  <c r="K25768" i="3"/>
  <c r="K25767" i="3"/>
  <c r="K25760" i="3"/>
  <c r="K25759" i="3"/>
  <c r="K25752" i="3"/>
  <c r="K25751" i="3"/>
  <c r="K25744" i="3"/>
  <c r="K25743" i="3"/>
  <c r="K25736" i="3"/>
  <c r="K25735" i="3"/>
  <c r="K25728" i="3"/>
  <c r="K25727" i="3"/>
  <c r="K25720" i="3"/>
  <c r="K25719" i="3"/>
  <c r="K25712" i="3"/>
  <c r="K25711" i="3"/>
  <c r="K25704" i="3"/>
  <c r="K25703" i="3"/>
  <c r="K25696" i="3"/>
  <c r="K25695" i="3"/>
  <c r="K25688" i="3"/>
  <c r="K25687" i="3"/>
  <c r="K25680" i="3"/>
  <c r="K25679" i="3"/>
  <c r="K25672" i="3"/>
  <c r="K25671" i="3"/>
  <c r="K25664" i="3"/>
  <c r="K25663" i="3"/>
  <c r="K25656" i="3"/>
  <c r="K25655" i="3"/>
  <c r="K25648" i="3"/>
  <c r="K25647" i="3"/>
  <c r="K25640" i="3"/>
  <c r="K25639" i="3"/>
  <c r="K25632" i="3"/>
  <c r="K25631" i="3"/>
  <c r="K25624" i="3"/>
  <c r="K25623" i="3"/>
  <c r="K25616" i="3"/>
  <c r="K25615" i="3"/>
  <c r="K25608" i="3"/>
  <c r="K25607" i="3"/>
  <c r="K25600" i="3"/>
  <c r="K25599" i="3"/>
  <c r="K25592" i="3"/>
  <c r="K25591" i="3"/>
  <c r="K25584" i="3"/>
  <c r="K25583" i="3"/>
  <c r="K25576" i="3"/>
  <c r="K25575" i="3"/>
  <c r="K25568" i="3"/>
  <c r="K25567" i="3"/>
  <c r="K25560" i="3"/>
  <c r="K25559" i="3"/>
  <c r="K25552" i="3"/>
  <c r="K25551" i="3"/>
  <c r="K25544" i="3"/>
  <c r="K25543" i="3"/>
  <c r="K25536" i="3"/>
  <c r="K25535" i="3"/>
  <c r="K25528" i="3"/>
  <c r="K25527" i="3"/>
  <c r="K25520" i="3"/>
  <c r="K25519" i="3"/>
  <c r="K25512" i="3"/>
  <c r="K25511" i="3"/>
  <c r="K25504" i="3"/>
  <c r="K25503" i="3"/>
  <c r="K25496" i="3"/>
  <c r="K25495" i="3"/>
  <c r="K25488" i="3"/>
  <c r="K25487" i="3"/>
  <c r="K25480" i="3"/>
  <c r="K25479" i="3"/>
  <c r="K25472" i="3"/>
  <c r="K25471" i="3"/>
  <c r="K25464" i="3"/>
  <c r="K25463" i="3"/>
  <c r="K25456" i="3"/>
  <c r="K25455" i="3"/>
  <c r="K25448" i="3"/>
  <c r="K25447" i="3"/>
  <c r="K25440" i="3"/>
  <c r="K25439" i="3"/>
  <c r="K25432" i="3"/>
  <c r="K25431" i="3"/>
  <c r="K25424" i="3"/>
  <c r="K25423" i="3"/>
  <c r="K25416" i="3"/>
  <c r="K25415" i="3"/>
  <c r="K25408" i="3"/>
  <c r="K25407" i="3"/>
  <c r="K25400" i="3"/>
  <c r="K25399" i="3"/>
  <c r="K25392" i="3"/>
  <c r="K25391" i="3"/>
  <c r="K25384" i="3"/>
  <c r="K25383" i="3"/>
  <c r="K25376" i="3"/>
  <c r="K25375" i="3"/>
  <c r="K25368" i="3"/>
  <c r="K25367" i="3"/>
  <c r="K25360" i="3"/>
  <c r="K25359" i="3"/>
  <c r="K25352" i="3"/>
  <c r="K25351" i="3"/>
  <c r="K25344" i="3"/>
  <c r="K25343" i="3"/>
  <c r="K25336" i="3"/>
  <c r="K25335" i="3"/>
  <c r="K25328" i="3"/>
  <c r="K25327" i="3"/>
  <c r="K25320" i="3"/>
  <c r="K25319" i="3"/>
  <c r="K25312" i="3"/>
  <c r="K25311" i="3"/>
  <c r="K25304" i="3"/>
  <c r="K25303" i="3"/>
  <c r="K25296" i="3"/>
  <c r="K25295" i="3"/>
  <c r="K25288" i="3"/>
  <c r="K25287" i="3"/>
  <c r="K25280" i="3"/>
  <c r="K25279" i="3"/>
  <c r="K25272" i="3"/>
  <c r="K25271" i="3"/>
  <c r="K25264" i="3"/>
  <c r="K25263" i="3"/>
  <c r="K25256" i="3"/>
  <c r="K25255" i="3"/>
  <c r="K25248" i="3"/>
  <c r="K25247" i="3"/>
  <c r="K25240" i="3"/>
  <c r="K25239" i="3"/>
  <c r="K25232" i="3"/>
  <c r="K25231" i="3"/>
  <c r="K25224" i="3"/>
  <c r="K25223" i="3"/>
  <c r="K25216" i="3"/>
  <c r="K25215" i="3"/>
  <c r="K25208" i="3"/>
  <c r="K25207" i="3"/>
  <c r="K25200" i="3"/>
  <c r="K25199" i="3"/>
  <c r="K25192" i="3"/>
  <c r="K25191" i="3"/>
  <c r="K25184" i="3"/>
  <c r="K25183" i="3"/>
  <c r="K25176" i="3"/>
  <c r="K25175" i="3"/>
  <c r="K25168" i="3"/>
  <c r="K25167" i="3"/>
  <c r="K25160" i="3"/>
  <c r="K25159" i="3"/>
  <c r="K25152" i="3"/>
  <c r="K25151" i="3"/>
  <c r="K25144" i="3"/>
  <c r="K25143" i="3"/>
  <c r="K25136" i="3"/>
  <c r="K25135" i="3"/>
  <c r="K25128" i="3"/>
  <c r="K25127" i="3"/>
  <c r="K25120" i="3"/>
  <c r="K25119" i="3"/>
  <c r="K25112" i="3"/>
  <c r="K25111" i="3"/>
  <c r="K25104" i="3"/>
  <c r="K25103" i="3"/>
  <c r="K25096" i="3"/>
  <c r="K25095" i="3"/>
  <c r="K25088" i="3"/>
  <c r="K25087" i="3"/>
  <c r="K25080" i="3"/>
  <c r="K25079" i="3"/>
  <c r="K25072" i="3"/>
  <c r="K25071" i="3"/>
  <c r="K25064" i="3"/>
  <c r="K25063" i="3"/>
  <c r="K25056" i="3"/>
  <c r="K25055" i="3"/>
  <c r="K25048" i="3"/>
  <c r="K25047" i="3"/>
  <c r="K25040" i="3"/>
  <c r="K25039" i="3"/>
  <c r="K25032" i="3"/>
  <c r="K25031" i="3"/>
  <c r="K25024" i="3"/>
  <c r="K25023" i="3"/>
  <c r="K25016" i="3"/>
  <c r="K25015" i="3"/>
  <c r="K25008" i="3"/>
  <c r="K25007" i="3"/>
  <c r="K25000" i="3"/>
  <c r="K24999" i="3"/>
  <c r="K24992" i="3"/>
  <c r="K24991" i="3"/>
  <c r="K24984" i="3"/>
  <c r="K24983" i="3"/>
  <c r="K24976" i="3"/>
  <c r="K24975" i="3"/>
  <c r="K24968" i="3"/>
  <c r="K24967" i="3"/>
  <c r="K24960" i="3"/>
  <c r="K24959" i="3"/>
  <c r="K24952" i="3"/>
  <c r="K24951" i="3"/>
  <c r="K24944" i="3"/>
  <c r="K24943" i="3"/>
  <c r="K24936" i="3"/>
  <c r="K24935" i="3"/>
  <c r="K24928" i="3"/>
  <c r="K24927" i="3"/>
  <c r="K24920" i="3"/>
  <c r="K24919" i="3"/>
  <c r="K24912" i="3"/>
  <c r="K24911" i="3"/>
  <c r="K24904" i="3"/>
  <c r="K24903" i="3"/>
  <c r="K24896" i="3"/>
  <c r="K24895" i="3"/>
  <c r="K24888" i="3"/>
  <c r="K24887" i="3"/>
  <c r="K24880" i="3"/>
  <c r="K24879" i="3"/>
  <c r="K24872" i="3"/>
  <c r="K24871" i="3"/>
  <c r="K24864" i="3"/>
  <c r="K24863" i="3"/>
  <c r="K24856" i="3"/>
  <c r="K24855" i="3"/>
  <c r="K24848" i="3"/>
  <c r="K24847" i="3"/>
  <c r="K24840" i="3"/>
  <c r="K24839" i="3"/>
  <c r="K24832" i="3"/>
  <c r="K24831" i="3"/>
  <c r="K24824" i="3"/>
  <c r="K24823" i="3"/>
  <c r="K24816" i="3"/>
  <c r="K24815" i="3"/>
  <c r="K24808" i="3"/>
  <c r="K24807" i="3"/>
  <c r="K24800" i="3"/>
  <c r="K24799" i="3"/>
  <c r="K24792" i="3"/>
  <c r="K24791" i="3"/>
  <c r="K24784" i="3"/>
  <c r="K24783" i="3"/>
  <c r="K24776" i="3"/>
  <c r="K24775" i="3"/>
  <c r="K24768" i="3"/>
  <c r="K24767" i="3"/>
  <c r="K24760" i="3"/>
  <c r="K24759" i="3"/>
  <c r="K24752" i="3"/>
  <c r="K24751" i="3"/>
  <c r="K24744" i="3"/>
  <c r="K24743" i="3"/>
  <c r="K24736" i="3"/>
  <c r="K24735" i="3"/>
  <c r="K24728" i="3"/>
  <c r="K24727" i="3"/>
  <c r="K24720" i="3"/>
  <c r="K24719" i="3"/>
  <c r="K24712" i="3"/>
  <c r="K24711" i="3"/>
  <c r="K24704" i="3"/>
  <c r="K24703" i="3"/>
  <c r="K24696" i="3"/>
  <c r="K24695" i="3"/>
  <c r="K24688" i="3"/>
  <c r="K24687" i="3"/>
  <c r="K24680" i="3"/>
  <c r="K24679" i="3"/>
  <c r="K24672" i="3"/>
  <c r="K24671" i="3"/>
  <c r="K24664" i="3"/>
  <c r="K24663" i="3"/>
  <c r="K24656" i="3"/>
  <c r="K24655" i="3"/>
  <c r="K24648" i="3"/>
  <c r="K24647" i="3"/>
  <c r="K24640" i="3"/>
  <c r="K24639" i="3"/>
  <c r="K24632" i="3"/>
  <c r="K24631" i="3"/>
  <c r="K24624" i="3"/>
  <c r="K24623" i="3"/>
  <c r="K24616" i="3"/>
  <c r="K24615" i="3"/>
  <c r="K24608" i="3"/>
  <c r="K24607" i="3"/>
  <c r="K24600" i="3"/>
  <c r="K24599" i="3"/>
  <c r="K24592" i="3"/>
  <c r="K24591" i="3"/>
  <c r="K24584" i="3"/>
  <c r="K24583" i="3"/>
  <c r="K24576" i="3"/>
  <c r="K24575" i="3"/>
  <c r="K24568" i="3"/>
  <c r="K24567" i="3"/>
  <c r="K24560" i="3"/>
  <c r="K24559" i="3"/>
  <c r="K24552" i="3"/>
  <c r="K24551" i="3"/>
  <c r="K24544" i="3"/>
  <c r="K24543" i="3"/>
  <c r="K24536" i="3"/>
  <c r="K24535" i="3"/>
  <c r="K24528" i="3"/>
  <c r="K24527" i="3"/>
  <c r="K24520" i="3"/>
  <c r="K24519" i="3"/>
  <c r="K24512" i="3"/>
  <c r="K24511" i="3"/>
  <c r="K24504" i="3"/>
  <c r="K24503" i="3"/>
  <c r="K24496" i="3"/>
  <c r="K24495" i="3"/>
  <c r="K24488" i="3"/>
  <c r="K24487" i="3"/>
  <c r="K24480" i="3"/>
  <c r="K24479" i="3"/>
  <c r="K24472" i="3"/>
  <c r="K24471" i="3"/>
  <c r="K24464" i="3"/>
  <c r="K24463" i="3"/>
  <c r="K24456" i="3"/>
  <c r="K24455" i="3"/>
  <c r="K24448" i="3"/>
  <c r="K24447" i="3"/>
  <c r="K24440" i="3"/>
  <c r="K24439" i="3"/>
  <c r="K24432" i="3"/>
  <c r="K24431" i="3"/>
  <c r="K24424" i="3"/>
  <c r="K24423" i="3"/>
  <c r="K24416" i="3"/>
  <c r="K24415" i="3"/>
  <c r="K24408" i="3"/>
  <c r="K24407" i="3"/>
  <c r="K24400" i="3"/>
  <c r="K24399" i="3"/>
  <c r="K24392" i="3"/>
  <c r="K24391" i="3"/>
  <c r="K24384" i="3"/>
  <c r="K24383" i="3"/>
  <c r="K24376" i="3"/>
  <c r="K24375" i="3"/>
  <c r="K24368" i="3"/>
  <c r="K24367" i="3"/>
  <c r="K24360" i="3"/>
  <c r="K24359" i="3"/>
  <c r="K24352" i="3"/>
  <c r="K24351" i="3"/>
  <c r="K24344" i="3"/>
  <c r="K24343" i="3"/>
  <c r="K24336" i="3"/>
  <c r="K24335" i="3"/>
  <c r="K24328" i="3"/>
  <c r="K24327" i="3"/>
  <c r="K24320" i="3"/>
  <c r="K24319" i="3"/>
  <c r="K24312" i="3"/>
  <c r="K24311" i="3"/>
  <c r="K24304" i="3"/>
  <c r="K24303" i="3"/>
  <c r="K24296" i="3"/>
  <c r="K24295" i="3"/>
  <c r="K24288" i="3"/>
  <c r="K24287" i="3"/>
  <c r="K24280" i="3"/>
  <c r="K24279" i="3"/>
  <c r="K24272" i="3"/>
  <c r="K24271" i="3"/>
  <c r="K24264" i="3"/>
  <c r="K24263" i="3"/>
  <c r="K24256" i="3"/>
  <c r="K24255" i="3"/>
  <c r="K24248" i="3"/>
  <c r="K24247" i="3"/>
  <c r="K24240" i="3"/>
  <c r="K24239" i="3"/>
  <c r="K24232" i="3"/>
  <c r="K24231" i="3"/>
  <c r="K24224" i="3"/>
  <c r="K24223" i="3"/>
  <c r="K24216" i="3"/>
  <c r="K24215" i="3"/>
  <c r="K24208" i="3"/>
  <c r="K24207" i="3"/>
  <c r="K24200" i="3"/>
  <c r="K24199" i="3"/>
  <c r="K24192" i="3"/>
  <c r="K24191" i="3"/>
  <c r="K24184" i="3"/>
  <c r="K24183" i="3"/>
  <c r="K24176" i="3"/>
  <c r="K24175" i="3"/>
  <c r="K24168" i="3"/>
  <c r="K24167" i="3"/>
  <c r="K24160" i="3"/>
  <c r="K24159" i="3"/>
  <c r="K24152" i="3"/>
  <c r="K24151" i="3"/>
  <c r="K24144" i="3"/>
  <c r="K24143" i="3"/>
  <c r="K24136" i="3"/>
  <c r="K24135" i="3"/>
  <c r="K24128" i="3"/>
  <c r="K24127" i="3"/>
  <c r="K24120" i="3"/>
  <c r="K24119" i="3"/>
  <c r="K24112" i="3"/>
  <c r="K24111" i="3"/>
  <c r="K24104" i="3"/>
  <c r="K24103" i="3"/>
  <c r="K24096" i="3"/>
  <c r="K24095" i="3"/>
  <c r="K24088" i="3"/>
  <c r="K24087" i="3"/>
  <c r="K24080" i="3"/>
  <c r="K24079" i="3"/>
  <c r="K24072" i="3"/>
  <c r="K24071" i="3"/>
  <c r="K24064" i="3"/>
  <c r="K24063" i="3"/>
  <c r="K24056" i="3"/>
  <c r="K24055" i="3"/>
  <c r="K24048" i="3"/>
  <c r="K24047" i="3"/>
  <c r="K24040" i="3"/>
  <c r="K24039" i="3"/>
  <c r="K24032" i="3"/>
  <c r="K24031" i="3"/>
  <c r="K24024" i="3"/>
  <c r="K24023" i="3"/>
  <c r="K24016" i="3"/>
  <c r="K24015" i="3"/>
  <c r="K24008" i="3"/>
  <c r="K24007" i="3"/>
  <c r="K24000" i="3"/>
  <c r="K23999" i="3"/>
  <c r="K23992" i="3"/>
  <c r="K23991" i="3"/>
  <c r="K23984" i="3"/>
  <c r="K23983" i="3"/>
  <c r="K23976" i="3"/>
  <c r="K23975" i="3"/>
  <c r="K23968" i="3"/>
  <c r="K23967" i="3"/>
  <c r="K23960" i="3"/>
  <c r="K23959" i="3"/>
  <c r="K23952" i="3"/>
  <c r="K23951" i="3"/>
  <c r="K23944" i="3"/>
  <c r="K23943" i="3"/>
  <c r="K23936" i="3"/>
  <c r="K23935" i="3"/>
  <c r="K23928" i="3"/>
  <c r="K23927" i="3"/>
  <c r="K23920" i="3"/>
  <c r="K23919" i="3"/>
  <c r="K23912" i="3"/>
  <c r="K23911" i="3"/>
  <c r="K23904" i="3"/>
  <c r="K23903" i="3"/>
  <c r="K23896" i="3"/>
  <c r="K23895" i="3"/>
  <c r="K23888" i="3"/>
  <c r="K23887" i="3"/>
  <c r="K23880" i="3"/>
  <c r="K23879" i="3"/>
  <c r="K23872" i="3"/>
  <c r="K23871" i="3"/>
  <c r="K23864" i="3"/>
  <c r="K23863" i="3"/>
  <c r="K23856" i="3"/>
  <c r="K23855" i="3"/>
  <c r="K23848" i="3"/>
  <c r="K23847" i="3"/>
  <c r="K23840" i="3"/>
  <c r="K23839" i="3"/>
  <c r="K23832" i="3"/>
  <c r="K23831" i="3"/>
  <c r="K23824" i="3"/>
  <c r="K23823" i="3"/>
  <c r="K23816" i="3"/>
  <c r="K23815" i="3"/>
  <c r="K23808" i="3"/>
  <c r="K23807" i="3"/>
  <c r="K23800" i="3"/>
  <c r="K23799" i="3"/>
  <c r="K23792" i="3"/>
  <c r="K23791" i="3"/>
  <c r="K23784" i="3"/>
  <c r="K23783" i="3"/>
  <c r="K23776" i="3"/>
  <c r="K23775" i="3"/>
  <c r="K23768" i="3"/>
  <c r="K23767" i="3"/>
  <c r="K23760" i="3"/>
  <c r="K23759" i="3"/>
  <c r="K23752" i="3"/>
  <c r="K23751" i="3"/>
  <c r="K23744" i="3"/>
  <c r="K23743" i="3"/>
  <c r="K23736" i="3"/>
  <c r="K23735" i="3"/>
  <c r="K23728" i="3"/>
  <c r="K23727" i="3"/>
  <c r="K23720" i="3"/>
  <c r="K23719" i="3"/>
  <c r="K23712" i="3"/>
  <c r="K23711" i="3"/>
  <c r="K23704" i="3"/>
  <c r="K23703" i="3"/>
  <c r="K23696" i="3"/>
  <c r="K23695" i="3"/>
  <c r="K23688" i="3"/>
  <c r="K23687" i="3"/>
  <c r="K23680" i="3"/>
  <c r="K23679" i="3"/>
  <c r="K23672" i="3"/>
  <c r="K23671" i="3"/>
  <c r="K23664" i="3"/>
  <c r="K23663" i="3"/>
  <c r="K23656" i="3"/>
  <c r="K23655" i="3"/>
  <c r="K23648" i="3"/>
  <c r="K23647" i="3"/>
  <c r="K23640" i="3"/>
  <c r="K23639" i="3"/>
  <c r="K23632" i="3"/>
  <c r="K23631" i="3"/>
  <c r="K23624" i="3"/>
  <c r="K23623" i="3"/>
  <c r="K23616" i="3"/>
  <c r="K23615" i="3"/>
  <c r="K23608" i="3"/>
  <c r="K23607" i="3"/>
  <c r="K23600" i="3"/>
  <c r="K23599" i="3"/>
  <c r="K23592" i="3"/>
  <c r="K23591" i="3"/>
  <c r="K23584" i="3"/>
  <c r="K23583" i="3"/>
  <c r="K23576" i="3"/>
  <c r="K23575" i="3"/>
  <c r="K23568" i="3"/>
  <c r="K23567" i="3"/>
  <c r="K23560" i="3"/>
  <c r="K23559" i="3"/>
  <c r="K23552" i="3"/>
  <c r="K23551" i="3"/>
  <c r="K23544" i="3"/>
  <c r="K23543" i="3"/>
  <c r="K23536" i="3"/>
  <c r="K23535" i="3"/>
  <c r="K23528" i="3"/>
  <c r="K23527" i="3"/>
  <c r="K23520" i="3"/>
  <c r="K23519" i="3"/>
  <c r="K23512" i="3"/>
  <c r="K23511" i="3"/>
  <c r="K23504" i="3"/>
  <c r="K23503" i="3"/>
  <c r="K23496" i="3"/>
  <c r="K23495" i="3"/>
  <c r="K23488" i="3"/>
  <c r="K23487" i="3"/>
  <c r="K23480" i="3"/>
  <c r="K23479" i="3"/>
  <c r="K23472" i="3"/>
  <c r="K23471" i="3"/>
  <c r="K23464" i="3"/>
  <c r="K23463" i="3"/>
  <c r="K23456" i="3"/>
  <c r="K23455" i="3"/>
  <c r="K23448" i="3"/>
  <c r="K23447" i="3"/>
  <c r="K23440" i="3"/>
  <c r="K23439" i="3"/>
  <c r="K23432" i="3"/>
  <c r="K23431" i="3"/>
  <c r="K23424" i="3"/>
  <c r="K23423" i="3"/>
  <c r="K23416" i="3"/>
  <c r="K23415" i="3"/>
  <c r="K23408" i="3"/>
  <c r="K23407" i="3"/>
  <c r="K23400" i="3"/>
  <c r="K23399" i="3"/>
  <c r="K23392" i="3"/>
  <c r="K23391" i="3"/>
  <c r="K23384" i="3"/>
  <c r="K23383" i="3"/>
  <c r="K23376" i="3"/>
  <c r="K23375" i="3"/>
  <c r="K23368" i="3"/>
  <c r="K23367" i="3"/>
  <c r="K23360" i="3"/>
  <c r="K23359" i="3"/>
  <c r="K23352" i="3"/>
  <c r="K23351" i="3"/>
  <c r="K23344" i="3"/>
  <c r="K23343" i="3"/>
  <c r="K23336" i="3"/>
  <c r="K23335" i="3"/>
  <c r="K23328" i="3"/>
  <c r="K23327" i="3"/>
  <c r="K23320" i="3"/>
  <c r="K23319" i="3"/>
  <c r="K23312" i="3"/>
  <c r="K23311" i="3"/>
  <c r="K23304" i="3"/>
  <c r="K23303" i="3"/>
  <c r="K23296" i="3"/>
  <c r="K23295" i="3"/>
  <c r="K23288" i="3"/>
  <c r="K23287" i="3"/>
  <c r="K23280" i="3"/>
  <c r="K23279" i="3"/>
  <c r="K23272" i="3"/>
  <c r="K23271" i="3"/>
  <c r="K23264" i="3"/>
  <c r="K23263" i="3"/>
  <c r="K23256" i="3"/>
  <c r="K23255" i="3"/>
  <c r="K23248" i="3"/>
  <c r="K23247" i="3"/>
  <c r="K23240" i="3"/>
  <c r="K23239" i="3"/>
  <c r="K23232" i="3"/>
  <c r="K23231" i="3"/>
  <c r="K23224" i="3"/>
  <c r="K23223" i="3"/>
  <c r="K23216" i="3"/>
  <c r="K23215" i="3"/>
  <c r="K23208" i="3"/>
  <c r="K23207" i="3"/>
  <c r="K23200" i="3"/>
  <c r="K23199" i="3"/>
  <c r="K23192" i="3"/>
  <c r="K23191" i="3"/>
  <c r="K23184" i="3"/>
  <c r="K23183" i="3"/>
  <c r="K23176" i="3"/>
  <c r="K23175" i="3"/>
  <c r="K23168" i="3"/>
  <c r="K23167" i="3"/>
  <c r="K23160" i="3"/>
  <c r="K23159" i="3"/>
  <c r="K23152" i="3"/>
  <c r="K23151" i="3"/>
  <c r="K23144" i="3"/>
  <c r="K23143" i="3"/>
  <c r="K23136" i="3"/>
  <c r="K23135" i="3"/>
  <c r="K23128" i="3"/>
  <c r="K23127" i="3"/>
  <c r="K23120" i="3"/>
  <c r="K23119" i="3"/>
  <c r="K23112" i="3"/>
  <c r="K23111" i="3"/>
  <c r="K23104" i="3"/>
  <c r="K23103" i="3"/>
  <c r="K23096" i="3"/>
  <c r="K23095" i="3"/>
  <c r="K23088" i="3"/>
  <c r="K23087" i="3"/>
  <c r="K23080" i="3"/>
  <c r="K23079" i="3"/>
  <c r="K23072" i="3"/>
  <c r="K23071" i="3"/>
  <c r="K23064" i="3"/>
  <c r="K23063" i="3"/>
  <c r="K23056" i="3"/>
  <c r="K23055" i="3"/>
  <c r="K23048" i="3"/>
  <c r="K23047" i="3"/>
  <c r="K23040" i="3"/>
  <c r="K23039" i="3"/>
  <c r="K23032" i="3"/>
  <c r="K23031" i="3"/>
  <c r="K23024" i="3"/>
  <c r="K23023" i="3"/>
  <c r="K23016" i="3"/>
  <c r="K23015" i="3"/>
  <c r="K23008" i="3"/>
  <c r="K23007" i="3"/>
  <c r="K23000" i="3"/>
  <c r="K22999" i="3"/>
  <c r="K22992" i="3"/>
  <c r="K22991" i="3"/>
  <c r="K22984" i="3"/>
  <c r="K22983" i="3"/>
  <c r="K22976" i="3"/>
  <c r="K22975" i="3"/>
  <c r="K22968" i="3"/>
  <c r="K22967" i="3"/>
  <c r="K22960" i="3"/>
  <c r="K22959" i="3"/>
  <c r="K22952" i="3"/>
  <c r="K22951" i="3"/>
  <c r="K22944" i="3"/>
  <c r="K22943" i="3"/>
  <c r="K22936" i="3"/>
  <c r="K22935" i="3"/>
  <c r="K22928" i="3"/>
  <c r="K22927" i="3"/>
  <c r="K22920" i="3"/>
  <c r="K22919" i="3"/>
  <c r="K22912" i="3"/>
  <c r="K22911" i="3"/>
  <c r="K22904" i="3"/>
  <c r="K22903" i="3"/>
  <c r="K22896" i="3"/>
  <c r="K22895" i="3"/>
  <c r="K22888" i="3"/>
  <c r="K22887" i="3"/>
  <c r="K22880" i="3"/>
  <c r="K22879" i="3"/>
  <c r="K22872" i="3"/>
  <c r="K22871" i="3"/>
  <c r="K22864" i="3"/>
  <c r="K22863" i="3"/>
  <c r="K22856" i="3"/>
  <c r="K22855" i="3"/>
  <c r="K22848" i="3"/>
  <c r="K22847" i="3"/>
  <c r="K22840" i="3"/>
  <c r="K22839" i="3"/>
  <c r="K22832" i="3"/>
  <c r="K22831" i="3"/>
  <c r="K22824" i="3"/>
  <c r="K22823" i="3"/>
  <c r="K22816" i="3"/>
  <c r="K22815" i="3"/>
  <c r="K22808" i="3"/>
  <c r="K22807" i="3"/>
  <c r="K22800" i="3"/>
  <c r="K22799" i="3"/>
  <c r="K22792" i="3"/>
  <c r="K22791" i="3"/>
  <c r="K22784" i="3"/>
  <c r="K22783" i="3"/>
  <c r="K22776" i="3"/>
  <c r="K22775" i="3"/>
  <c r="K22768" i="3"/>
  <c r="K22767" i="3"/>
  <c r="K22760" i="3"/>
  <c r="K22759" i="3"/>
  <c r="K22752" i="3"/>
  <c r="K22751" i="3"/>
  <c r="K22744" i="3"/>
  <c r="K22743" i="3"/>
  <c r="K22736" i="3"/>
  <c r="K22735" i="3"/>
  <c r="K22728" i="3"/>
  <c r="K22727" i="3"/>
  <c r="K22720" i="3"/>
  <c r="K22719" i="3"/>
  <c r="K22712" i="3"/>
  <c r="K22711" i="3"/>
  <c r="K22704" i="3"/>
  <c r="K22703" i="3"/>
  <c r="K22696" i="3"/>
  <c r="K22695" i="3"/>
  <c r="K22688" i="3"/>
  <c r="K22687" i="3"/>
  <c r="K22680" i="3"/>
  <c r="K22679" i="3"/>
  <c r="K22672" i="3"/>
  <c r="K22671" i="3"/>
  <c r="K22664" i="3"/>
  <c r="K22663" i="3"/>
  <c r="K22656" i="3"/>
  <c r="K22655" i="3"/>
  <c r="K22648" i="3"/>
  <c r="K22647" i="3"/>
  <c r="K22640" i="3"/>
  <c r="K22639" i="3"/>
  <c r="K22632" i="3"/>
  <c r="K22631" i="3"/>
  <c r="K22624" i="3"/>
  <c r="K22623" i="3"/>
  <c r="K22616" i="3"/>
  <c r="K22615" i="3"/>
  <c r="K22608" i="3"/>
  <c r="K22607" i="3"/>
  <c r="K22600" i="3"/>
  <c r="K22599" i="3"/>
  <c r="K22592" i="3"/>
  <c r="K22591" i="3"/>
  <c r="K22584" i="3"/>
  <c r="K22583" i="3"/>
  <c r="K22576" i="3"/>
  <c r="K22575" i="3"/>
  <c r="K22568" i="3"/>
  <c r="K22567" i="3"/>
  <c r="K22560" i="3"/>
  <c r="K22559" i="3"/>
  <c r="K22552" i="3"/>
  <c r="K22551" i="3"/>
  <c r="K22544" i="3"/>
  <c r="K22543" i="3"/>
  <c r="K22536" i="3"/>
  <c r="K22535" i="3"/>
  <c r="K22528" i="3"/>
  <c r="K22527" i="3"/>
  <c r="K22520" i="3"/>
  <c r="K22519" i="3"/>
  <c r="K22512" i="3"/>
  <c r="K22511" i="3"/>
  <c r="K22504" i="3"/>
  <c r="K22503" i="3"/>
  <c r="K22496" i="3"/>
  <c r="K22495" i="3"/>
  <c r="K22488" i="3"/>
  <c r="K22487" i="3"/>
  <c r="K22480" i="3"/>
  <c r="K22479" i="3"/>
  <c r="K22472" i="3"/>
  <c r="K22471" i="3"/>
  <c r="K22464" i="3"/>
  <c r="K22463" i="3"/>
  <c r="K22456" i="3"/>
  <c r="K22455" i="3"/>
  <c r="K22448" i="3"/>
  <c r="K22447" i="3"/>
  <c r="K22440" i="3"/>
  <c r="K22439" i="3"/>
  <c r="K22432" i="3"/>
  <c r="K22431" i="3"/>
  <c r="K22424" i="3"/>
  <c r="K22423" i="3"/>
  <c r="K22416" i="3"/>
  <c r="K22415" i="3"/>
  <c r="K22408" i="3"/>
  <c r="K22407" i="3"/>
  <c r="K22400" i="3"/>
  <c r="K22399" i="3"/>
  <c r="K22392" i="3"/>
  <c r="K22391" i="3"/>
  <c r="K22384" i="3"/>
  <c r="K22383" i="3"/>
  <c r="K22376" i="3"/>
  <c r="K22375" i="3"/>
  <c r="K22368" i="3"/>
  <c r="K22367" i="3"/>
  <c r="K22360" i="3"/>
  <c r="K22359" i="3"/>
  <c r="K22352" i="3"/>
  <c r="K22351" i="3"/>
  <c r="K22344" i="3"/>
  <c r="K22343" i="3"/>
  <c r="K22336" i="3"/>
  <c r="K22335" i="3"/>
  <c r="K22328" i="3"/>
  <c r="K22327" i="3"/>
  <c r="K22320" i="3"/>
  <c r="K22319" i="3"/>
  <c r="K22312" i="3"/>
  <c r="K22311" i="3"/>
  <c r="K22304" i="3"/>
  <c r="K22303" i="3"/>
  <c r="K22296" i="3"/>
  <c r="K22295" i="3"/>
  <c r="K22288" i="3"/>
  <c r="K22287" i="3"/>
  <c r="K22280" i="3"/>
  <c r="K22279" i="3"/>
  <c r="K22272" i="3"/>
  <c r="K22271" i="3"/>
  <c r="K22264" i="3"/>
  <c r="K22263" i="3"/>
  <c r="K22256" i="3"/>
  <c r="K22255" i="3"/>
  <c r="K22248" i="3"/>
  <c r="K22247" i="3"/>
  <c r="K22240" i="3"/>
  <c r="K22239" i="3"/>
  <c r="K22232" i="3"/>
  <c r="K22231" i="3"/>
  <c r="K22224" i="3"/>
  <c r="K22223" i="3"/>
  <c r="K22216" i="3"/>
  <c r="K22215" i="3"/>
  <c r="K22208" i="3"/>
  <c r="K22207" i="3"/>
  <c r="K22200" i="3"/>
  <c r="K22199" i="3"/>
  <c r="K22192" i="3"/>
  <c r="K22191" i="3"/>
  <c r="K22184" i="3"/>
  <c r="K22183" i="3"/>
  <c r="K22176" i="3"/>
  <c r="K22175" i="3"/>
  <c r="K22168" i="3"/>
  <c r="K22167" i="3"/>
  <c r="K22160" i="3"/>
  <c r="K22159" i="3"/>
  <c r="K22152" i="3"/>
  <c r="K22151" i="3"/>
  <c r="K22144" i="3"/>
  <c r="K22143" i="3"/>
  <c r="K22136" i="3"/>
  <c r="K22135" i="3"/>
  <c r="K22128" i="3"/>
  <c r="K22127" i="3"/>
  <c r="K22120" i="3"/>
  <c r="K22119" i="3"/>
  <c r="K22112" i="3"/>
  <c r="K22111" i="3"/>
  <c r="K22104" i="3"/>
  <c r="K22103" i="3"/>
  <c r="K22096" i="3"/>
  <c r="K22095" i="3"/>
  <c r="K22088" i="3"/>
  <c r="K22087" i="3"/>
  <c r="K22080" i="3"/>
  <c r="K22079" i="3"/>
  <c r="K22072" i="3"/>
  <c r="K22071" i="3"/>
  <c r="K22064" i="3"/>
  <c r="K22063" i="3"/>
  <c r="K22056" i="3"/>
  <c r="K22055" i="3"/>
  <c r="K22048" i="3"/>
  <c r="K22047" i="3"/>
  <c r="K22040" i="3"/>
  <c r="K22039" i="3"/>
  <c r="K22032" i="3"/>
  <c r="K22031" i="3"/>
  <c r="K22024" i="3"/>
  <c r="K22023" i="3"/>
  <c r="K22016" i="3"/>
  <c r="K22015" i="3"/>
  <c r="K22008" i="3"/>
  <c r="K22007" i="3"/>
  <c r="K22000" i="3"/>
  <c r="K21999" i="3"/>
  <c r="K21992" i="3"/>
  <c r="K21991" i="3"/>
  <c r="K21984" i="3"/>
  <c r="K21983" i="3"/>
  <c r="K21976" i="3"/>
  <c r="K21975" i="3"/>
  <c r="K21968" i="3"/>
  <c r="K21967" i="3"/>
  <c r="K21960" i="3"/>
  <c r="K21959" i="3"/>
  <c r="K21952" i="3"/>
  <c r="K21951" i="3"/>
  <c r="K21944" i="3"/>
  <c r="K21943" i="3"/>
  <c r="K21936" i="3"/>
  <c r="K21935" i="3"/>
  <c r="K21928" i="3"/>
  <c r="K21927" i="3"/>
  <c r="K21920" i="3"/>
  <c r="K21919" i="3"/>
  <c r="K21912" i="3"/>
  <c r="K21911" i="3"/>
  <c r="K21904" i="3"/>
  <c r="K21903" i="3"/>
  <c r="K21896" i="3"/>
  <c r="K21895" i="3"/>
  <c r="K21888" i="3"/>
  <c r="K21887" i="3"/>
  <c r="K21880" i="3"/>
  <c r="K21879" i="3"/>
  <c r="K21872" i="3"/>
  <c r="K21871" i="3"/>
  <c r="K21864" i="3"/>
  <c r="K21863" i="3"/>
  <c r="K21856" i="3"/>
  <c r="K21855" i="3"/>
  <c r="K21848" i="3"/>
  <c r="K21847" i="3"/>
  <c r="K21840" i="3"/>
  <c r="K21839" i="3"/>
  <c r="K21832" i="3"/>
  <c r="K21831" i="3"/>
  <c r="K21824" i="3"/>
  <c r="K21823" i="3"/>
  <c r="K21816" i="3"/>
  <c r="K21815" i="3"/>
  <c r="K21808" i="3"/>
  <c r="K21807" i="3"/>
  <c r="K21800" i="3"/>
  <c r="K21799" i="3"/>
  <c r="K21792" i="3"/>
  <c r="K21791" i="3"/>
  <c r="K21784" i="3"/>
  <c r="K21783" i="3"/>
  <c r="K21776" i="3"/>
  <c r="K21775" i="3"/>
  <c r="K21768" i="3"/>
  <c r="K21767" i="3"/>
  <c r="K21760" i="3"/>
  <c r="K21759" i="3"/>
  <c r="K21752" i="3"/>
  <c r="K21751" i="3"/>
  <c r="K21744" i="3"/>
  <c r="K21743" i="3"/>
  <c r="K21736" i="3"/>
  <c r="K21735" i="3"/>
  <c r="K21728" i="3"/>
  <c r="K21727" i="3"/>
  <c r="K21720" i="3"/>
  <c r="K21719" i="3"/>
  <c r="K21712" i="3"/>
  <c r="K21711" i="3"/>
  <c r="K21704" i="3"/>
  <c r="K21703" i="3"/>
  <c r="K21696" i="3"/>
  <c r="K21695" i="3"/>
  <c r="K21688" i="3"/>
  <c r="K21687" i="3"/>
  <c r="K21680" i="3"/>
  <c r="K21679" i="3"/>
  <c r="K21672" i="3"/>
  <c r="K21671" i="3"/>
  <c r="K21664" i="3"/>
  <c r="K21663" i="3"/>
  <c r="K21656" i="3"/>
  <c r="K21655" i="3"/>
  <c r="K21648" i="3"/>
  <c r="K21647" i="3"/>
  <c r="K21640" i="3"/>
  <c r="K21639" i="3"/>
  <c r="K21632" i="3"/>
  <c r="K21631" i="3"/>
  <c r="K21624" i="3"/>
  <c r="K21623" i="3"/>
  <c r="K21616" i="3"/>
  <c r="K21615" i="3"/>
  <c r="K21608" i="3"/>
  <c r="K21607" i="3"/>
  <c r="K21600" i="3"/>
  <c r="K21599" i="3"/>
  <c r="K21592" i="3"/>
  <c r="K21591" i="3"/>
  <c r="K21584" i="3"/>
  <c r="K21583" i="3"/>
  <c r="K21576" i="3"/>
  <c r="K21575" i="3"/>
  <c r="K21568" i="3"/>
  <c r="K21567" i="3"/>
  <c r="K21560" i="3"/>
  <c r="K21559" i="3"/>
  <c r="K21552" i="3"/>
  <c r="K21551" i="3"/>
  <c r="K21544" i="3"/>
  <c r="K21543" i="3"/>
  <c r="K21536" i="3"/>
  <c r="K21535" i="3"/>
  <c r="K21528" i="3"/>
  <c r="K21527" i="3"/>
  <c r="K21520" i="3"/>
  <c r="K21519" i="3"/>
  <c r="K21512" i="3"/>
  <c r="K21511" i="3"/>
  <c r="K21504" i="3"/>
  <c r="K21503" i="3"/>
  <c r="K21496" i="3"/>
  <c r="K21495" i="3"/>
  <c r="K21488" i="3"/>
  <c r="K21487" i="3"/>
  <c r="K21480" i="3"/>
  <c r="K21479" i="3"/>
  <c r="K21472" i="3"/>
  <c r="K21471" i="3"/>
  <c r="K21464" i="3"/>
  <c r="K21463" i="3"/>
  <c r="K21456" i="3"/>
  <c r="K21455" i="3"/>
  <c r="K21448" i="3"/>
  <c r="K21447" i="3"/>
  <c r="K21440" i="3"/>
  <c r="K21439" i="3"/>
  <c r="K21432" i="3"/>
  <c r="K21431" i="3"/>
  <c r="K21424" i="3"/>
  <c r="K21423" i="3"/>
  <c r="K21416" i="3"/>
  <c r="K21415" i="3"/>
  <c r="K21408" i="3"/>
  <c r="K21407" i="3"/>
  <c r="K21400" i="3"/>
  <c r="K21399" i="3"/>
  <c r="K21392" i="3"/>
  <c r="K21391" i="3"/>
  <c r="K21384" i="3"/>
  <c r="K21383" i="3"/>
  <c r="K21376" i="3"/>
  <c r="K21375" i="3"/>
  <c r="K21368" i="3"/>
  <c r="K21367" i="3"/>
  <c r="K21360" i="3"/>
  <c r="K21359" i="3"/>
  <c r="K21352" i="3"/>
  <c r="K21351" i="3"/>
  <c r="K21344" i="3"/>
  <c r="K21343" i="3"/>
  <c r="K21336" i="3"/>
  <c r="K21335" i="3"/>
  <c r="K21328" i="3"/>
  <c r="K21327" i="3"/>
  <c r="K21320" i="3"/>
  <c r="K21319" i="3"/>
  <c r="K21312" i="3"/>
  <c r="K21311" i="3"/>
  <c r="K21304" i="3"/>
  <c r="K21303" i="3"/>
  <c r="K21296" i="3"/>
  <c r="K21295" i="3"/>
  <c r="K21288" i="3"/>
  <c r="K21287" i="3"/>
  <c r="K21280" i="3"/>
  <c r="K21279" i="3"/>
  <c r="K21272" i="3"/>
  <c r="K21271" i="3"/>
  <c r="K21264" i="3"/>
  <c r="K21263" i="3"/>
  <c r="K21256" i="3"/>
  <c r="K21255" i="3"/>
  <c r="K21248" i="3"/>
  <c r="K21247" i="3"/>
  <c r="K21240" i="3"/>
  <c r="K21239" i="3"/>
  <c r="K21232" i="3"/>
  <c r="K21231" i="3"/>
  <c r="K21224" i="3"/>
  <c r="K21223" i="3"/>
  <c r="K21216" i="3"/>
  <c r="K21215" i="3"/>
  <c r="K21208" i="3"/>
  <c r="K21207" i="3"/>
  <c r="K21200" i="3"/>
  <c r="K21199" i="3"/>
  <c r="K21192" i="3"/>
  <c r="K21191" i="3"/>
  <c r="K21184" i="3"/>
  <c r="K21183" i="3"/>
  <c r="K21176" i="3"/>
  <c r="K21175" i="3"/>
  <c r="K21168" i="3"/>
  <c r="K21167" i="3"/>
  <c r="K21160" i="3"/>
  <c r="K21159" i="3"/>
  <c r="K21152" i="3"/>
  <c r="K21151" i="3"/>
  <c r="K21144" i="3"/>
  <c r="K21143" i="3"/>
  <c r="K21136" i="3"/>
  <c r="K21135" i="3"/>
  <c r="K21128" i="3"/>
  <c r="K21127" i="3"/>
  <c r="K21120" i="3"/>
  <c r="K21119" i="3"/>
  <c r="K21112" i="3"/>
  <c r="K21111" i="3"/>
  <c r="K21104" i="3"/>
  <c r="K21103" i="3"/>
  <c r="K21096" i="3"/>
  <c r="K21095" i="3"/>
  <c r="K21088" i="3"/>
  <c r="K21087" i="3"/>
  <c r="K21080" i="3"/>
  <c r="K21079" i="3"/>
  <c r="K21072" i="3"/>
  <c r="K21071" i="3"/>
  <c r="K21064" i="3"/>
  <c r="K21063" i="3"/>
  <c r="K21056" i="3"/>
  <c r="K21055" i="3"/>
  <c r="K21048" i="3"/>
  <c r="K21047" i="3"/>
  <c r="K21040" i="3"/>
  <c r="K21039" i="3"/>
  <c r="K21032" i="3"/>
  <c r="K21031" i="3"/>
  <c r="K21024" i="3"/>
  <c r="K21023" i="3"/>
  <c r="K21016" i="3"/>
  <c r="K21015" i="3"/>
  <c r="K21008" i="3"/>
  <c r="K21007" i="3"/>
  <c r="K21000" i="3"/>
  <c r="K20999" i="3"/>
  <c r="K20992" i="3"/>
  <c r="K20991" i="3"/>
  <c r="K20984" i="3"/>
  <c r="K20983" i="3"/>
  <c r="K20976" i="3"/>
  <c r="K20975" i="3"/>
  <c r="K20968" i="3"/>
  <c r="K20967" i="3"/>
  <c r="K20960" i="3"/>
  <c r="K20959" i="3"/>
  <c r="K20952" i="3"/>
  <c r="K20951" i="3"/>
  <c r="K20944" i="3"/>
  <c r="K20943" i="3"/>
  <c r="K20936" i="3"/>
  <c r="K20935" i="3"/>
  <c r="K20928" i="3"/>
  <c r="K20927" i="3"/>
  <c r="K20920" i="3"/>
  <c r="K20919" i="3"/>
  <c r="K20912" i="3"/>
  <c r="K20911" i="3"/>
  <c r="K20904" i="3"/>
  <c r="K20903" i="3"/>
  <c r="K20896" i="3"/>
  <c r="K20895" i="3"/>
  <c r="K20888" i="3"/>
  <c r="K20887" i="3"/>
  <c r="K20880" i="3"/>
  <c r="K20879" i="3"/>
  <c r="K20872" i="3"/>
  <c r="K20871" i="3"/>
  <c r="K20864" i="3"/>
  <c r="K20863" i="3"/>
  <c r="K20856" i="3"/>
  <c r="K20855" i="3"/>
  <c r="K20848" i="3"/>
  <c r="K20847" i="3"/>
  <c r="K20840" i="3"/>
  <c r="K20839" i="3"/>
  <c r="K20832" i="3"/>
  <c r="K20831" i="3"/>
  <c r="K20824" i="3"/>
  <c r="K20823" i="3"/>
  <c r="K20816" i="3"/>
  <c r="K20815" i="3"/>
  <c r="K20808" i="3"/>
  <c r="K20807" i="3"/>
  <c r="K20800" i="3"/>
  <c r="K20799" i="3"/>
  <c r="K20792" i="3"/>
  <c r="K20791" i="3"/>
  <c r="K20784" i="3"/>
  <c r="K20783" i="3"/>
  <c r="K20776" i="3"/>
  <c r="K20775" i="3"/>
  <c r="K20768" i="3"/>
  <c r="K20767" i="3"/>
  <c r="K20760" i="3"/>
  <c r="K20759" i="3"/>
  <c r="K20752" i="3"/>
  <c r="K20751" i="3"/>
  <c r="K20744" i="3"/>
  <c r="K20743" i="3"/>
  <c r="K20736" i="3"/>
  <c r="K20735" i="3"/>
  <c r="K20728" i="3"/>
  <c r="K20727" i="3"/>
  <c r="K20720" i="3"/>
  <c r="K20719" i="3"/>
  <c r="K20712" i="3"/>
  <c r="K20711" i="3"/>
  <c r="K20704" i="3"/>
  <c r="K20703" i="3"/>
  <c r="K20696" i="3"/>
  <c r="K20695" i="3"/>
  <c r="K20688" i="3"/>
  <c r="K20687" i="3"/>
  <c r="K20680" i="3"/>
  <c r="K20679" i="3"/>
  <c r="K20672" i="3"/>
  <c r="K20671" i="3"/>
  <c r="K20664" i="3"/>
  <c r="K20663" i="3"/>
  <c r="K20656" i="3"/>
  <c r="K20655" i="3"/>
  <c r="K20648" i="3"/>
  <c r="K20647" i="3"/>
  <c r="K20640" i="3"/>
  <c r="K20639" i="3"/>
  <c r="K20632" i="3"/>
  <c r="K20631" i="3"/>
  <c r="K20624" i="3"/>
  <c r="K20623" i="3"/>
  <c r="K20616" i="3"/>
  <c r="K20615" i="3"/>
  <c r="K20608" i="3"/>
  <c r="K20607" i="3"/>
  <c r="K20600" i="3"/>
  <c r="K20599" i="3"/>
  <c r="K20592" i="3"/>
  <c r="K20591" i="3"/>
  <c r="K20584" i="3"/>
  <c r="K20583" i="3"/>
  <c r="K20576" i="3"/>
  <c r="K20575" i="3"/>
  <c r="K20568" i="3"/>
  <c r="K20567" i="3"/>
  <c r="K20560" i="3"/>
  <c r="K20559" i="3"/>
  <c r="K20552" i="3"/>
  <c r="K20551" i="3"/>
  <c r="K20544" i="3"/>
  <c r="K20543" i="3"/>
  <c r="K20536" i="3"/>
  <c r="K20535" i="3"/>
  <c r="K20528" i="3"/>
  <c r="K20527" i="3"/>
  <c r="K20520" i="3"/>
  <c r="K20519" i="3"/>
  <c r="K20512" i="3"/>
  <c r="K20511" i="3"/>
  <c r="K20504" i="3"/>
  <c r="K20503" i="3"/>
  <c r="K20496" i="3"/>
  <c r="K20495" i="3"/>
  <c r="K20488" i="3"/>
  <c r="K20487" i="3"/>
  <c r="K20480" i="3"/>
  <c r="K20479" i="3"/>
  <c r="K20472" i="3"/>
  <c r="K20471" i="3"/>
  <c r="K20464" i="3"/>
  <c r="K20463" i="3"/>
  <c r="K20456" i="3"/>
  <c r="K20455" i="3"/>
  <c r="K20448" i="3"/>
  <c r="K20447" i="3"/>
  <c r="K20440" i="3"/>
  <c r="K20439" i="3"/>
  <c r="K20432" i="3"/>
  <c r="K20431" i="3"/>
  <c r="K20424" i="3"/>
  <c r="K20423" i="3"/>
  <c r="K20416" i="3"/>
  <c r="K20415" i="3"/>
  <c r="K20408" i="3"/>
  <c r="K20407" i="3"/>
  <c r="K20400" i="3"/>
  <c r="K20399" i="3"/>
  <c r="K20392" i="3"/>
  <c r="K20391" i="3"/>
  <c r="K20384" i="3"/>
  <c r="K20383" i="3"/>
  <c r="K20376" i="3"/>
  <c r="K20375" i="3"/>
  <c r="K20368" i="3"/>
  <c r="K20367" i="3"/>
  <c r="K20360" i="3"/>
  <c r="K20359" i="3"/>
  <c r="K20352" i="3"/>
  <c r="K20351" i="3"/>
  <c r="K20344" i="3"/>
  <c r="K20343" i="3"/>
  <c r="K20336" i="3"/>
  <c r="K20335" i="3"/>
  <c r="K20328" i="3"/>
  <c r="K20327" i="3"/>
  <c r="K20320" i="3"/>
  <c r="K20319" i="3"/>
  <c r="K20312" i="3"/>
  <c r="K20311" i="3"/>
  <c r="K20304" i="3"/>
  <c r="K20303" i="3"/>
  <c r="K20296" i="3"/>
  <c r="K20295" i="3"/>
  <c r="K20288" i="3"/>
  <c r="K20287" i="3"/>
  <c r="K20280" i="3"/>
  <c r="K20279" i="3"/>
  <c r="K20272" i="3"/>
  <c r="K20271" i="3"/>
  <c r="K20264" i="3"/>
  <c r="K20263" i="3"/>
  <c r="K20256" i="3"/>
  <c r="K20255" i="3"/>
  <c r="K20248" i="3"/>
  <c r="K20247" i="3"/>
  <c r="K20240" i="3"/>
  <c r="K20239" i="3"/>
  <c r="K20232" i="3"/>
  <c r="K20231" i="3"/>
  <c r="K20224" i="3"/>
  <c r="K20223" i="3"/>
  <c r="K20216" i="3"/>
  <c r="K20215" i="3"/>
  <c r="K20208" i="3"/>
  <c r="K20207" i="3"/>
  <c r="K20200" i="3"/>
  <c r="K20199" i="3"/>
  <c r="K20192" i="3"/>
  <c r="K20191" i="3"/>
  <c r="K20184" i="3"/>
  <c r="K20183" i="3"/>
  <c r="K20176" i="3"/>
  <c r="K20175" i="3"/>
  <c r="K20168" i="3"/>
  <c r="K20167" i="3"/>
  <c r="K20160" i="3"/>
  <c r="K20159" i="3"/>
  <c r="K20152" i="3"/>
  <c r="K20151" i="3"/>
  <c r="K20144" i="3"/>
  <c r="K20143" i="3"/>
  <c r="K20136" i="3"/>
  <c r="K20135" i="3"/>
  <c r="K20128" i="3"/>
  <c r="K20127" i="3"/>
  <c r="K20120" i="3"/>
  <c r="K20119" i="3"/>
  <c r="K20112" i="3"/>
  <c r="K20111" i="3"/>
  <c r="K20104" i="3"/>
  <c r="K20103" i="3"/>
  <c r="K20096" i="3"/>
  <c r="K20095" i="3"/>
  <c r="K20088" i="3"/>
  <c r="K20087" i="3"/>
  <c r="K20080" i="3"/>
  <c r="K20079" i="3"/>
  <c r="K20072" i="3"/>
  <c r="K20071" i="3"/>
  <c r="K20064" i="3"/>
  <c r="K20063" i="3"/>
  <c r="K20056" i="3"/>
  <c r="K20055" i="3"/>
  <c r="K20048" i="3"/>
  <c r="K20047" i="3"/>
  <c r="K20040" i="3"/>
  <c r="K20039" i="3"/>
  <c r="K20032" i="3"/>
  <c r="K20031" i="3"/>
  <c r="K20024" i="3"/>
  <c r="K20023" i="3"/>
  <c r="K20016" i="3"/>
  <c r="K20015" i="3"/>
  <c r="K20008" i="3"/>
  <c r="K20007" i="3"/>
  <c r="K20000" i="3"/>
  <c r="K19999" i="3"/>
  <c r="K19992" i="3"/>
  <c r="K19991" i="3"/>
  <c r="K19984" i="3"/>
  <c r="K19983" i="3"/>
  <c r="K19976" i="3"/>
  <c r="K19975" i="3"/>
  <c r="K19968" i="3"/>
  <c r="K19967" i="3"/>
  <c r="K19960" i="3"/>
  <c r="K19959" i="3"/>
  <c r="K19952" i="3"/>
  <c r="K19951" i="3"/>
  <c r="K19944" i="3"/>
  <c r="K19943" i="3"/>
  <c r="K19936" i="3"/>
  <c r="K19935" i="3"/>
  <c r="K19928" i="3"/>
  <c r="K19927" i="3"/>
  <c r="K19920" i="3"/>
  <c r="K19919" i="3"/>
  <c r="K19912" i="3"/>
  <c r="K19911" i="3"/>
  <c r="K19904" i="3"/>
  <c r="K19903" i="3"/>
  <c r="K19896" i="3"/>
  <c r="K19895" i="3"/>
  <c r="K19888" i="3"/>
  <c r="K19887" i="3"/>
  <c r="K19880" i="3"/>
  <c r="K19879" i="3"/>
  <c r="K19872" i="3"/>
  <c r="K19871" i="3"/>
  <c r="K19864" i="3"/>
  <c r="K19863" i="3"/>
  <c r="K19856" i="3"/>
  <c r="K19855" i="3"/>
  <c r="K19848" i="3"/>
  <c r="K19847" i="3"/>
  <c r="K19840" i="3"/>
  <c r="K19839" i="3"/>
  <c r="K19832" i="3"/>
  <c r="K19831" i="3"/>
  <c r="K19824" i="3"/>
  <c r="K19823" i="3"/>
  <c r="K19816" i="3"/>
  <c r="K19815" i="3"/>
  <c r="K19808" i="3"/>
  <c r="K19807" i="3"/>
  <c r="K19800" i="3"/>
  <c r="K19799" i="3"/>
  <c r="K19792" i="3"/>
  <c r="K19791" i="3"/>
  <c r="K19784" i="3"/>
  <c r="K19783" i="3"/>
  <c r="K19776" i="3"/>
  <c r="K19775" i="3"/>
  <c r="K19768" i="3"/>
  <c r="K19767" i="3"/>
  <c r="K19760" i="3"/>
  <c r="K19759" i="3"/>
  <c r="K19752" i="3"/>
  <c r="K19751" i="3"/>
  <c r="K19744" i="3"/>
  <c r="K19743" i="3"/>
  <c r="K19736" i="3"/>
  <c r="K19735" i="3"/>
  <c r="K19728" i="3"/>
  <c r="K19727" i="3"/>
  <c r="K19720" i="3"/>
  <c r="K19719" i="3"/>
  <c r="K19712" i="3"/>
  <c r="K19711" i="3"/>
  <c r="K19704" i="3"/>
  <c r="K19703" i="3"/>
  <c r="K19696" i="3"/>
  <c r="K19695" i="3"/>
  <c r="K19688" i="3"/>
  <c r="K19687" i="3"/>
  <c r="K19680" i="3"/>
  <c r="K19679" i="3"/>
  <c r="K19672" i="3"/>
  <c r="K19671" i="3"/>
  <c r="K19664" i="3"/>
  <c r="K19663" i="3"/>
  <c r="K19656" i="3"/>
  <c r="K19655" i="3"/>
  <c r="K19648" i="3"/>
  <c r="K19647" i="3"/>
  <c r="K19640" i="3"/>
  <c r="K19639" i="3"/>
  <c r="K19632" i="3"/>
  <c r="K19631" i="3"/>
  <c r="K19624" i="3"/>
  <c r="K19623" i="3"/>
  <c r="K19616" i="3"/>
  <c r="K19615" i="3"/>
  <c r="K19608" i="3"/>
  <c r="K19607" i="3"/>
  <c r="K19600" i="3"/>
  <c r="K19599" i="3"/>
  <c r="K19592" i="3"/>
  <c r="K19591" i="3"/>
  <c r="K19584" i="3"/>
  <c r="K19583" i="3"/>
  <c r="K19576" i="3"/>
  <c r="K19575" i="3"/>
  <c r="K19568" i="3"/>
  <c r="K19567" i="3"/>
  <c r="K19560" i="3"/>
  <c r="K19559" i="3"/>
  <c r="K19552" i="3"/>
  <c r="K19551" i="3"/>
  <c r="K19544" i="3"/>
  <c r="K19543" i="3"/>
  <c r="K19536" i="3"/>
  <c r="K19535" i="3"/>
  <c r="K19528" i="3"/>
  <c r="K19527" i="3"/>
  <c r="K19520" i="3"/>
  <c r="K19519" i="3"/>
  <c r="K19512" i="3"/>
  <c r="K19511" i="3"/>
  <c r="K19504" i="3"/>
  <c r="K19503" i="3"/>
  <c r="K19496" i="3"/>
  <c r="K19495" i="3"/>
  <c r="K19488" i="3"/>
  <c r="K19487" i="3"/>
  <c r="K19480" i="3"/>
  <c r="K19479" i="3"/>
  <c r="K19472" i="3"/>
  <c r="K19471" i="3"/>
  <c r="K19464" i="3"/>
  <c r="K19463" i="3"/>
  <c r="K19456" i="3"/>
  <c r="K19455" i="3"/>
  <c r="K19448" i="3"/>
  <c r="K19447" i="3"/>
  <c r="K19440" i="3"/>
  <c r="K19439" i="3"/>
  <c r="K19432" i="3"/>
  <c r="K19431" i="3"/>
  <c r="K19424" i="3"/>
  <c r="K19423" i="3"/>
  <c r="K19416" i="3"/>
  <c r="K19415" i="3"/>
  <c r="K19408" i="3"/>
  <c r="K19407" i="3"/>
  <c r="K19400" i="3"/>
  <c r="K19399" i="3"/>
  <c r="K19392" i="3"/>
  <c r="K19391" i="3"/>
  <c r="K19384" i="3"/>
  <c r="K19383" i="3"/>
  <c r="K19376" i="3"/>
  <c r="K19375" i="3"/>
  <c r="K19368" i="3"/>
  <c r="K19367" i="3"/>
  <c r="K19360" i="3"/>
  <c r="K19359" i="3"/>
  <c r="K19352" i="3"/>
  <c r="K19351" i="3"/>
  <c r="K19344" i="3"/>
  <c r="K19343" i="3"/>
  <c r="K19336" i="3"/>
  <c r="K19335" i="3"/>
  <c r="K19328" i="3"/>
  <c r="K19327" i="3"/>
  <c r="K19320" i="3"/>
  <c r="K19319" i="3"/>
  <c r="K19312" i="3"/>
  <c r="K19311" i="3"/>
  <c r="K19304" i="3"/>
  <c r="K19303" i="3"/>
  <c r="K19296" i="3"/>
  <c r="K19295" i="3"/>
  <c r="K19288" i="3"/>
  <c r="K19287" i="3"/>
  <c r="K19280" i="3"/>
  <c r="K19279" i="3"/>
  <c r="K19272" i="3"/>
  <c r="K19271" i="3"/>
  <c r="K19264" i="3"/>
  <c r="K19263" i="3"/>
  <c r="K19256" i="3"/>
  <c r="K19255" i="3"/>
  <c r="K19248" i="3"/>
  <c r="K19247" i="3"/>
  <c r="K19240" i="3"/>
  <c r="K19239" i="3"/>
  <c r="K19232" i="3"/>
  <c r="K19231" i="3"/>
  <c r="K19224" i="3"/>
  <c r="K19223" i="3"/>
  <c r="K19216" i="3"/>
  <c r="K19215" i="3"/>
  <c r="K19208" i="3"/>
  <c r="K19207" i="3"/>
  <c r="K19200" i="3"/>
  <c r="K19199" i="3"/>
  <c r="K19192" i="3"/>
  <c r="K19191" i="3"/>
  <c r="K19184" i="3"/>
  <c r="K19183" i="3"/>
  <c r="K19176" i="3"/>
  <c r="K19175" i="3"/>
  <c r="K19168" i="3"/>
  <c r="K19167" i="3"/>
  <c r="K19160" i="3"/>
  <c r="K19159" i="3"/>
  <c r="K19152" i="3"/>
  <c r="K19151" i="3"/>
  <c r="K19144" i="3"/>
  <c r="K19143" i="3"/>
  <c r="K19136" i="3"/>
  <c r="K19135" i="3"/>
  <c r="K19128" i="3"/>
  <c r="K19127" i="3"/>
  <c r="K19120" i="3"/>
  <c r="K19119" i="3"/>
  <c r="K19112" i="3"/>
  <c r="K19111" i="3"/>
  <c r="K19104" i="3"/>
  <c r="K19103" i="3"/>
  <c r="K19096" i="3"/>
  <c r="K19095" i="3"/>
  <c r="K19088" i="3"/>
  <c r="K19087" i="3"/>
  <c r="K19080" i="3"/>
  <c r="K19079" i="3"/>
  <c r="K19072" i="3"/>
  <c r="K19071" i="3"/>
  <c r="K19064" i="3"/>
  <c r="K19063" i="3"/>
  <c r="K19056" i="3"/>
  <c r="K19055" i="3"/>
  <c r="K19048" i="3"/>
  <c r="K19047" i="3"/>
  <c r="K19040" i="3"/>
  <c r="K19039" i="3"/>
  <c r="K19032" i="3"/>
  <c r="K19031" i="3"/>
  <c r="K19024" i="3"/>
  <c r="K19023" i="3"/>
  <c r="K19016" i="3"/>
  <c r="K19015" i="3"/>
  <c r="K19008" i="3"/>
  <c r="K19007" i="3"/>
  <c r="K19000" i="3"/>
  <c r="K18999" i="3"/>
  <c r="K18992" i="3"/>
  <c r="K18991" i="3"/>
  <c r="K18984" i="3"/>
  <c r="K18983" i="3"/>
  <c r="K18976" i="3"/>
  <c r="K18975" i="3"/>
  <c r="K18968" i="3"/>
  <c r="K18967" i="3"/>
  <c r="K18960" i="3"/>
  <c r="K18959" i="3"/>
  <c r="K18952" i="3"/>
  <c r="K18951" i="3"/>
  <c r="K18944" i="3"/>
  <c r="K18943" i="3"/>
  <c r="K18936" i="3"/>
  <c r="K18935" i="3"/>
  <c r="K18928" i="3"/>
  <c r="K18927" i="3"/>
  <c r="K18920" i="3"/>
  <c r="K18919" i="3"/>
  <c r="K18912" i="3"/>
  <c r="K18911" i="3"/>
  <c r="K18904" i="3"/>
  <c r="K18903" i="3"/>
  <c r="K18896" i="3"/>
  <c r="K18895" i="3"/>
  <c r="K18888" i="3"/>
  <c r="K18887" i="3"/>
  <c r="K18880" i="3"/>
  <c r="K18879" i="3"/>
  <c r="K18872" i="3"/>
  <c r="K18871" i="3"/>
  <c r="K18864" i="3"/>
  <c r="K18863" i="3"/>
  <c r="K18856" i="3"/>
  <c r="K18855" i="3"/>
  <c r="K18848" i="3"/>
  <c r="K18847" i="3"/>
  <c r="K18840" i="3"/>
  <c r="K18839" i="3"/>
  <c r="K18832" i="3"/>
  <c r="K18831" i="3"/>
  <c r="K18824" i="3"/>
  <c r="K18823" i="3"/>
  <c r="K18816" i="3"/>
  <c r="K18815" i="3"/>
  <c r="K18808" i="3"/>
  <c r="K18807" i="3"/>
  <c r="K18800" i="3"/>
  <c r="K18799" i="3"/>
  <c r="K18792" i="3"/>
  <c r="K18791" i="3"/>
  <c r="K18784" i="3"/>
  <c r="K18783" i="3"/>
  <c r="K18776" i="3"/>
  <c r="K18775" i="3"/>
  <c r="K18768" i="3"/>
  <c r="K18767" i="3"/>
  <c r="K18760" i="3"/>
  <c r="K18759" i="3"/>
  <c r="K18752" i="3"/>
  <c r="K18751" i="3"/>
  <c r="K18744" i="3"/>
  <c r="K18743" i="3"/>
  <c r="K18736" i="3"/>
  <c r="K18735" i="3"/>
  <c r="K18728" i="3"/>
  <c r="K18727" i="3"/>
  <c r="K18720" i="3"/>
  <c r="K18719" i="3"/>
  <c r="K18712" i="3"/>
  <c r="K18711" i="3"/>
  <c r="K18704" i="3"/>
  <c r="K18703" i="3"/>
  <c r="K18696" i="3"/>
  <c r="K18695" i="3"/>
  <c r="K18688" i="3"/>
  <c r="K18687" i="3"/>
  <c r="K18680" i="3"/>
  <c r="K18679" i="3"/>
  <c r="K18672" i="3"/>
  <c r="K18671" i="3"/>
  <c r="K18664" i="3"/>
  <c r="K18663" i="3"/>
  <c r="K18656" i="3"/>
  <c r="K18655" i="3"/>
  <c r="K18648" i="3"/>
  <c r="K18647" i="3"/>
  <c r="K18640" i="3"/>
  <c r="K18639" i="3"/>
  <c r="K18632" i="3"/>
  <c r="K18631" i="3"/>
  <c r="K18624" i="3"/>
  <c r="K18623" i="3"/>
  <c r="K18616" i="3"/>
  <c r="K18615" i="3"/>
  <c r="K18608" i="3"/>
  <c r="K18607" i="3"/>
  <c r="K18600" i="3"/>
  <c r="K18599" i="3"/>
  <c r="K18592" i="3"/>
  <c r="K18591" i="3"/>
  <c r="K18584" i="3"/>
  <c r="K18583" i="3"/>
  <c r="K18576" i="3"/>
  <c r="K18575" i="3"/>
  <c r="K18568" i="3"/>
  <c r="K18567" i="3"/>
  <c r="K18560" i="3"/>
  <c r="K18559" i="3"/>
  <c r="K18552" i="3"/>
  <c r="K18551" i="3"/>
  <c r="K18544" i="3"/>
  <c r="K18543" i="3"/>
  <c r="K18536" i="3"/>
  <c r="K18535" i="3"/>
  <c r="K18528" i="3"/>
  <c r="K18527" i="3"/>
  <c r="K18520" i="3"/>
  <c r="K18519" i="3"/>
  <c r="K18512" i="3"/>
  <c r="K18511" i="3"/>
  <c r="K18504" i="3"/>
  <c r="K18503" i="3"/>
  <c r="K18496" i="3"/>
  <c r="K18495" i="3"/>
  <c r="K18488" i="3"/>
  <c r="K18487" i="3"/>
  <c r="K18480" i="3"/>
  <c r="K18479" i="3"/>
  <c r="K18472" i="3"/>
  <c r="K18471" i="3"/>
  <c r="K18464" i="3"/>
  <c r="K18463" i="3"/>
  <c r="K18456" i="3"/>
  <c r="K18455" i="3"/>
  <c r="K18448" i="3"/>
  <c r="K18447" i="3"/>
  <c r="K18440" i="3"/>
  <c r="K18439" i="3"/>
  <c r="K18432" i="3"/>
  <c r="K18431" i="3"/>
  <c r="K18424" i="3"/>
  <c r="K18423" i="3"/>
  <c r="K18416" i="3"/>
  <c r="K18415" i="3"/>
  <c r="K18408" i="3"/>
  <c r="K18407" i="3"/>
  <c r="K18400" i="3"/>
  <c r="K18399" i="3"/>
  <c r="K18392" i="3"/>
  <c r="K18391" i="3"/>
  <c r="K18384" i="3"/>
  <c r="K18383" i="3"/>
  <c r="K18376" i="3"/>
  <c r="K18375" i="3"/>
  <c r="K18368" i="3"/>
  <c r="K18367" i="3"/>
  <c r="K18360" i="3"/>
  <c r="K18359" i="3"/>
  <c r="K18352" i="3"/>
  <c r="K18351" i="3"/>
  <c r="K18344" i="3"/>
  <c r="K18343" i="3"/>
  <c r="K18336" i="3"/>
  <c r="K18335" i="3"/>
  <c r="K18328" i="3"/>
  <c r="K18327" i="3"/>
  <c r="K18320" i="3"/>
  <c r="K18319" i="3"/>
  <c r="K18312" i="3"/>
  <c r="K18311" i="3"/>
  <c r="K18304" i="3"/>
  <c r="K18303" i="3"/>
  <c r="K18296" i="3"/>
  <c r="K18295" i="3"/>
  <c r="K18288" i="3"/>
  <c r="K18287" i="3"/>
  <c r="K18280" i="3"/>
  <c r="K18279" i="3"/>
  <c r="K18272" i="3"/>
  <c r="K18271" i="3"/>
  <c r="K18264" i="3"/>
  <c r="K18263" i="3"/>
  <c r="K18256" i="3"/>
  <c r="K18255" i="3"/>
  <c r="K18248" i="3"/>
  <c r="K18247" i="3"/>
  <c r="K18240" i="3"/>
  <c r="K18239" i="3"/>
  <c r="K18232" i="3"/>
  <c r="K18231" i="3"/>
  <c r="K18224" i="3"/>
  <c r="K18223" i="3"/>
  <c r="K18216" i="3"/>
  <c r="K18215" i="3"/>
  <c r="K18208" i="3"/>
  <c r="K18207" i="3"/>
  <c r="K18200" i="3"/>
  <c r="K18199" i="3"/>
  <c r="K18192" i="3"/>
  <c r="K18191" i="3"/>
  <c r="K18184" i="3"/>
  <c r="K18183" i="3"/>
  <c r="K18176" i="3"/>
  <c r="K18175" i="3"/>
  <c r="K18168" i="3"/>
  <c r="K18167" i="3"/>
  <c r="K18160" i="3"/>
  <c r="K18159" i="3"/>
  <c r="K18152" i="3"/>
  <c r="K18151" i="3"/>
  <c r="K18144" i="3"/>
  <c r="K18143" i="3"/>
  <c r="K18136" i="3"/>
  <c r="K18135" i="3"/>
  <c r="K18128" i="3"/>
  <c r="K18127" i="3"/>
  <c r="K18120" i="3"/>
  <c r="K18119" i="3"/>
  <c r="K18112" i="3"/>
  <c r="K18111" i="3"/>
  <c r="K18104" i="3"/>
  <c r="K18103" i="3"/>
  <c r="K18096" i="3"/>
  <c r="K18095" i="3"/>
  <c r="K18088" i="3"/>
  <c r="K18087" i="3"/>
  <c r="K18080" i="3"/>
  <c r="K18079" i="3"/>
  <c r="K18072" i="3"/>
  <c r="K18071" i="3"/>
  <c r="K18064" i="3"/>
  <c r="K18063" i="3"/>
  <c r="K18056" i="3"/>
  <c r="K18055" i="3"/>
  <c r="K18048" i="3"/>
  <c r="K18047" i="3"/>
  <c r="K18040" i="3"/>
  <c r="K18039" i="3"/>
  <c r="K18032" i="3"/>
  <c r="K18031" i="3"/>
  <c r="K18024" i="3"/>
  <c r="K18023" i="3"/>
  <c r="K18016" i="3"/>
  <c r="K18015" i="3"/>
  <c r="K18008" i="3"/>
  <c r="K18007" i="3"/>
  <c r="K18000" i="3"/>
  <c r="K17999" i="3"/>
  <c r="K17992" i="3"/>
  <c r="K17991" i="3"/>
  <c r="K17984" i="3"/>
  <c r="K17983" i="3"/>
  <c r="K17976" i="3"/>
  <c r="K17975" i="3"/>
  <c r="K17968" i="3"/>
  <c r="K17967" i="3"/>
  <c r="K17960" i="3"/>
  <c r="K17959" i="3"/>
  <c r="K17952" i="3"/>
  <c r="K17951" i="3"/>
  <c r="K17944" i="3"/>
  <c r="K17943" i="3"/>
  <c r="K17936" i="3"/>
  <c r="K17935" i="3"/>
  <c r="K17928" i="3"/>
  <c r="K17927" i="3"/>
  <c r="K17920" i="3"/>
  <c r="K17919" i="3"/>
  <c r="K17912" i="3"/>
  <c r="K17911" i="3"/>
  <c r="K17904" i="3"/>
  <c r="K17903" i="3"/>
  <c r="K17896" i="3"/>
  <c r="K17895" i="3"/>
  <c r="K17888" i="3"/>
  <c r="K17887" i="3"/>
  <c r="K17880" i="3"/>
  <c r="K17879" i="3"/>
  <c r="K17872" i="3"/>
  <c r="K17871" i="3"/>
  <c r="K17864" i="3"/>
  <c r="K17863" i="3"/>
  <c r="K17856" i="3"/>
  <c r="K17855" i="3"/>
  <c r="K17848" i="3"/>
  <c r="K17847" i="3"/>
  <c r="K17840" i="3"/>
  <c r="K17839" i="3"/>
  <c r="K17832" i="3"/>
  <c r="K17831" i="3"/>
  <c r="K17824" i="3"/>
  <c r="K17823" i="3"/>
  <c r="K17816" i="3"/>
  <c r="K17815" i="3"/>
  <c r="K17808" i="3"/>
  <c r="K17807" i="3"/>
  <c r="K17800" i="3"/>
  <c r="K17799" i="3"/>
  <c r="K17792" i="3"/>
  <c r="K17791" i="3"/>
  <c r="K17784" i="3"/>
  <c r="K17783" i="3"/>
  <c r="K17776" i="3"/>
  <c r="K17775" i="3"/>
  <c r="K17768" i="3"/>
  <c r="K17767" i="3"/>
  <c r="K17760" i="3"/>
  <c r="K17759" i="3"/>
  <c r="K17752" i="3"/>
  <c r="K17751" i="3"/>
  <c r="K17744" i="3"/>
  <c r="K17743" i="3"/>
  <c r="K17736" i="3"/>
  <c r="K17735" i="3"/>
  <c r="K17728" i="3"/>
  <c r="K17727" i="3"/>
  <c r="K17720" i="3"/>
  <c r="K17719" i="3"/>
  <c r="K17712" i="3"/>
  <c r="K17711" i="3"/>
  <c r="K17704" i="3"/>
  <c r="K17703" i="3"/>
  <c r="K17696" i="3"/>
  <c r="K17695" i="3"/>
  <c r="K17688" i="3"/>
  <c r="K17687" i="3"/>
  <c r="K17680" i="3"/>
  <c r="K17679" i="3"/>
  <c r="K17672" i="3"/>
  <c r="K17671" i="3"/>
  <c r="K17664" i="3"/>
  <c r="K17663" i="3"/>
  <c r="K17656" i="3"/>
  <c r="K17655" i="3"/>
  <c r="K17648" i="3"/>
  <c r="K17647" i="3"/>
  <c r="K17640" i="3"/>
  <c r="K17639" i="3"/>
  <c r="K17632" i="3"/>
  <c r="K17631" i="3"/>
  <c r="K17624" i="3"/>
  <c r="K17623" i="3"/>
  <c r="K17616" i="3"/>
  <c r="K17615" i="3"/>
  <c r="K17608" i="3"/>
  <c r="K17607" i="3"/>
  <c r="K17600" i="3"/>
  <c r="K17599" i="3"/>
  <c r="K17592" i="3"/>
  <c r="K17591" i="3"/>
  <c r="K17584" i="3"/>
  <c r="K17583" i="3"/>
  <c r="K17576" i="3"/>
  <c r="K17575" i="3"/>
  <c r="K17568" i="3"/>
  <c r="K17567" i="3"/>
  <c r="K17560" i="3"/>
  <c r="K17559" i="3"/>
  <c r="K17552" i="3"/>
  <c r="K17551" i="3"/>
  <c r="K17544" i="3"/>
  <c r="K17543" i="3"/>
  <c r="K17536" i="3"/>
  <c r="K17535" i="3"/>
  <c r="K17528" i="3"/>
  <c r="K17527" i="3"/>
  <c r="K17520" i="3"/>
  <c r="K17519" i="3"/>
  <c r="K17512" i="3"/>
  <c r="K17511" i="3"/>
  <c r="K17504" i="3"/>
  <c r="K17503" i="3"/>
  <c r="K17496" i="3"/>
  <c r="K17495" i="3"/>
  <c r="K17488" i="3"/>
  <c r="K17487" i="3"/>
  <c r="K17480" i="3"/>
  <c r="K17479" i="3"/>
  <c r="K17472" i="3"/>
  <c r="K17471" i="3"/>
  <c r="K17464" i="3"/>
  <c r="K17463" i="3"/>
  <c r="K17456" i="3"/>
  <c r="K17455" i="3"/>
  <c r="K17448" i="3"/>
  <c r="K17447" i="3"/>
  <c r="K17440" i="3"/>
  <c r="K17439" i="3"/>
  <c r="K17432" i="3"/>
  <c r="K17431" i="3"/>
  <c r="K17424" i="3"/>
  <c r="K17423" i="3"/>
  <c r="K17416" i="3"/>
  <c r="K17415" i="3"/>
  <c r="K17408" i="3"/>
  <c r="K17407" i="3"/>
  <c r="K17400" i="3"/>
  <c r="K17399" i="3"/>
  <c r="K17392" i="3"/>
  <c r="K17391" i="3"/>
  <c r="K17384" i="3"/>
  <c r="K17383" i="3"/>
  <c r="K17376" i="3"/>
  <c r="K17375" i="3"/>
  <c r="K17368" i="3"/>
  <c r="K17367" i="3"/>
  <c r="K17360" i="3"/>
  <c r="K17359" i="3"/>
  <c r="K17352" i="3"/>
  <c r="K17351" i="3"/>
  <c r="K17344" i="3"/>
  <c r="K17343" i="3"/>
  <c r="K17336" i="3"/>
  <c r="K17335" i="3"/>
  <c r="K17328" i="3"/>
  <c r="K17327" i="3"/>
  <c r="K17320" i="3"/>
  <c r="K17319" i="3"/>
  <c r="K17312" i="3"/>
  <c r="K17311" i="3"/>
  <c r="K17304" i="3"/>
  <c r="K17303" i="3"/>
  <c r="K17296" i="3"/>
  <c r="K17295" i="3"/>
  <c r="K17288" i="3"/>
  <c r="K17287" i="3"/>
  <c r="K17280" i="3"/>
  <c r="K17279" i="3"/>
  <c r="K17272" i="3"/>
  <c r="K17271" i="3"/>
  <c r="K17264" i="3"/>
  <c r="K17263" i="3"/>
  <c r="K17256" i="3"/>
  <c r="K17255" i="3"/>
  <c r="K17248" i="3"/>
  <c r="K17247" i="3"/>
  <c r="K17240" i="3"/>
  <c r="K17239" i="3"/>
  <c r="K17232" i="3"/>
  <c r="K17231" i="3"/>
  <c r="K17224" i="3"/>
  <c r="K17223" i="3"/>
  <c r="K17216" i="3"/>
  <c r="K17215" i="3"/>
  <c r="K17208" i="3"/>
  <c r="K17207" i="3"/>
  <c r="K17200" i="3"/>
  <c r="K17199" i="3"/>
  <c r="K17192" i="3"/>
  <c r="K17191" i="3"/>
  <c r="K17184" i="3"/>
  <c r="K17183" i="3"/>
  <c r="K17176" i="3"/>
  <c r="K17175" i="3"/>
  <c r="K17168" i="3"/>
  <c r="K17167" i="3"/>
  <c r="K17160" i="3"/>
  <c r="K17159" i="3"/>
  <c r="K17152" i="3"/>
  <c r="K17151" i="3"/>
  <c r="K17144" i="3"/>
  <c r="K17143" i="3"/>
  <c r="K17136" i="3"/>
  <c r="K17135" i="3"/>
  <c r="K17128" i="3"/>
  <c r="K17127" i="3"/>
  <c r="K17120" i="3"/>
  <c r="K17119" i="3"/>
  <c r="K17112" i="3"/>
  <c r="K17111" i="3"/>
  <c r="K17104" i="3"/>
  <c r="K17103" i="3"/>
  <c r="K17096" i="3"/>
  <c r="K17095" i="3"/>
  <c r="K17088" i="3"/>
  <c r="K17087" i="3"/>
  <c r="K17080" i="3"/>
  <c r="K17079" i="3"/>
  <c r="K17072" i="3"/>
  <c r="K17071" i="3"/>
  <c r="K17064" i="3"/>
  <c r="K17063" i="3"/>
  <c r="K17056" i="3"/>
  <c r="K17055" i="3"/>
  <c r="K17048" i="3"/>
  <c r="K17047" i="3"/>
  <c r="K17040" i="3"/>
  <c r="K17039" i="3"/>
  <c r="K17032" i="3"/>
  <c r="K17031" i="3"/>
  <c r="K17024" i="3"/>
  <c r="K17023" i="3"/>
  <c r="K17016" i="3"/>
  <c r="K17015" i="3"/>
  <c r="K17008" i="3"/>
  <c r="K17007" i="3"/>
  <c r="K17000" i="3"/>
  <c r="K16999" i="3"/>
  <c r="K16992" i="3"/>
  <c r="K16991" i="3"/>
  <c r="K16984" i="3"/>
  <c r="K16983" i="3"/>
  <c r="K16976" i="3"/>
  <c r="K16975" i="3"/>
  <c r="K16968" i="3"/>
  <c r="K16967" i="3"/>
  <c r="K16960" i="3"/>
  <c r="K16959" i="3"/>
  <c r="K16952" i="3"/>
  <c r="K16951" i="3"/>
  <c r="K16944" i="3"/>
  <c r="K16943" i="3"/>
  <c r="K16936" i="3"/>
  <c r="K16935" i="3"/>
  <c r="K16928" i="3"/>
  <c r="K16927" i="3"/>
  <c r="K16920" i="3"/>
  <c r="K16919" i="3"/>
  <c r="K16912" i="3"/>
  <c r="K16911" i="3"/>
  <c r="K16904" i="3"/>
  <c r="K16903" i="3"/>
  <c r="K16896" i="3"/>
  <c r="K16895" i="3"/>
  <c r="K16888" i="3"/>
  <c r="K16887" i="3"/>
  <c r="K16880" i="3"/>
  <c r="K16879" i="3"/>
  <c r="K16872" i="3"/>
  <c r="K16871" i="3"/>
  <c r="K16864" i="3"/>
  <c r="K16863" i="3"/>
  <c r="K16856" i="3"/>
  <c r="K16855" i="3"/>
  <c r="K16848" i="3"/>
  <c r="K16847" i="3"/>
  <c r="K16840" i="3"/>
  <c r="K16839" i="3"/>
  <c r="K16832" i="3"/>
  <c r="K16831" i="3"/>
  <c r="K16824" i="3"/>
  <c r="K16823" i="3"/>
  <c r="K16816" i="3"/>
  <c r="K16815" i="3"/>
  <c r="K16808" i="3"/>
  <c r="K16807" i="3"/>
  <c r="K16800" i="3"/>
  <c r="K16799" i="3"/>
  <c r="K16792" i="3"/>
  <c r="K16791" i="3"/>
  <c r="K16784" i="3"/>
  <c r="K16783" i="3"/>
  <c r="K16776" i="3"/>
  <c r="K16775" i="3"/>
  <c r="K16768" i="3"/>
  <c r="K16767" i="3"/>
  <c r="K16760" i="3"/>
  <c r="K16759" i="3"/>
  <c r="K16752" i="3"/>
  <c r="K16751" i="3"/>
  <c r="K16744" i="3"/>
  <c r="K16743" i="3"/>
  <c r="K16736" i="3"/>
  <c r="K16735" i="3"/>
  <c r="K16728" i="3"/>
  <c r="K16727" i="3"/>
  <c r="K16720" i="3"/>
  <c r="K16719" i="3"/>
  <c r="K16712" i="3"/>
  <c r="K16711" i="3"/>
  <c r="K16704" i="3"/>
  <c r="K16703" i="3"/>
  <c r="K16696" i="3"/>
  <c r="K16695" i="3"/>
  <c r="K16688" i="3"/>
  <c r="K16687" i="3"/>
  <c r="K16680" i="3"/>
  <c r="K16679" i="3"/>
  <c r="K16672" i="3"/>
  <c r="K16671" i="3"/>
  <c r="K16664" i="3"/>
  <c r="K16663" i="3"/>
  <c r="K16656" i="3"/>
  <c r="K16655" i="3"/>
  <c r="K16648" i="3"/>
  <c r="K16647" i="3"/>
  <c r="K16640" i="3"/>
  <c r="K16639" i="3"/>
  <c r="K16632" i="3"/>
  <c r="K16631" i="3"/>
  <c r="K16624" i="3"/>
  <c r="K16623" i="3"/>
  <c r="K16616" i="3"/>
  <c r="K16615" i="3"/>
  <c r="K16608" i="3"/>
  <c r="K16607" i="3"/>
  <c r="K16600" i="3"/>
  <c r="K16599" i="3"/>
  <c r="K16592" i="3"/>
  <c r="K16591" i="3"/>
  <c r="K16584" i="3"/>
  <c r="K16583" i="3"/>
  <c r="K16576" i="3"/>
  <c r="K16575" i="3"/>
  <c r="K16568" i="3"/>
  <c r="K16567" i="3"/>
  <c r="K16560" i="3"/>
  <c r="K16559" i="3"/>
  <c r="K16552" i="3"/>
  <c r="K16551" i="3"/>
  <c r="K16544" i="3"/>
  <c r="K16543" i="3"/>
  <c r="K16536" i="3"/>
  <c r="K16535" i="3"/>
  <c r="K16528" i="3"/>
  <c r="K16527" i="3"/>
  <c r="K16520" i="3"/>
  <c r="K16519" i="3"/>
  <c r="K16512" i="3"/>
  <c r="K16511" i="3"/>
  <c r="K16504" i="3"/>
  <c r="K16503" i="3"/>
  <c r="K16496" i="3"/>
  <c r="K16495" i="3"/>
  <c r="K16488" i="3"/>
  <c r="K16487" i="3"/>
  <c r="K16480" i="3"/>
  <c r="K16479" i="3"/>
  <c r="K16472" i="3"/>
  <c r="K16471" i="3"/>
  <c r="K16464" i="3"/>
  <c r="K16463" i="3"/>
  <c r="K16456" i="3"/>
  <c r="K16455" i="3"/>
  <c r="K16448" i="3"/>
  <c r="K16447" i="3"/>
  <c r="K16440" i="3"/>
  <c r="K16439" i="3"/>
  <c r="K16432" i="3"/>
  <c r="K16431" i="3"/>
  <c r="K16424" i="3"/>
  <c r="K16423" i="3"/>
  <c r="K16416" i="3"/>
  <c r="K16415" i="3"/>
  <c r="K16408" i="3"/>
  <c r="K16407" i="3"/>
  <c r="K16400" i="3"/>
  <c r="K16399" i="3"/>
  <c r="K16392" i="3"/>
  <c r="K16391" i="3"/>
  <c r="K16384" i="3"/>
  <c r="K16383" i="3"/>
  <c r="K16376" i="3"/>
  <c r="K16375" i="3"/>
  <c r="K16368" i="3"/>
  <c r="K16367" i="3"/>
  <c r="K16360" i="3"/>
  <c r="K16359" i="3"/>
  <c r="K16352" i="3"/>
  <c r="K16351" i="3"/>
  <c r="K16344" i="3"/>
  <c r="K16343" i="3"/>
  <c r="K16336" i="3"/>
  <c r="K16335" i="3"/>
  <c r="K16328" i="3"/>
  <c r="K16327" i="3"/>
  <c r="K16320" i="3"/>
  <c r="K16319" i="3"/>
  <c r="K16312" i="3"/>
  <c r="K16311" i="3"/>
  <c r="K16304" i="3"/>
  <c r="K16303" i="3"/>
  <c r="K16296" i="3"/>
  <c r="K16295" i="3"/>
  <c r="K16288" i="3"/>
  <c r="K16287" i="3"/>
  <c r="K16280" i="3"/>
  <c r="K16279" i="3"/>
  <c r="K16272" i="3"/>
  <c r="K16271" i="3"/>
  <c r="K16264" i="3"/>
  <c r="K16263" i="3"/>
  <c r="K16256" i="3"/>
  <c r="K16255" i="3"/>
  <c r="K16248" i="3"/>
  <c r="K16247" i="3"/>
  <c r="K16240" i="3"/>
  <c r="K16239" i="3"/>
  <c r="K16232" i="3"/>
  <c r="K16231" i="3"/>
  <c r="K16224" i="3"/>
  <c r="K16223" i="3"/>
  <c r="K16216" i="3"/>
  <c r="K16215" i="3"/>
  <c r="K16208" i="3"/>
  <c r="K16207" i="3"/>
  <c r="K16200" i="3"/>
  <c r="K16199" i="3"/>
  <c r="K16192" i="3"/>
  <c r="K16191" i="3"/>
  <c r="K16184" i="3"/>
  <c r="K16183" i="3"/>
  <c r="K16176" i="3"/>
  <c r="K16175" i="3"/>
  <c r="K16168" i="3"/>
  <c r="K16167" i="3"/>
  <c r="K16160" i="3"/>
  <c r="K16159" i="3"/>
  <c r="K16152" i="3"/>
  <c r="K16151" i="3"/>
  <c r="K16144" i="3"/>
  <c r="K16143" i="3"/>
  <c r="K16136" i="3"/>
  <c r="K16135" i="3"/>
  <c r="K16128" i="3"/>
  <c r="K16127" i="3"/>
  <c r="K16120" i="3"/>
  <c r="K16119" i="3"/>
  <c r="K16112" i="3"/>
  <c r="K16111" i="3"/>
  <c r="K16104" i="3"/>
  <c r="K16103" i="3"/>
  <c r="K16096" i="3"/>
  <c r="K16095" i="3"/>
  <c r="K16088" i="3"/>
  <c r="K16087" i="3"/>
  <c r="K16080" i="3"/>
  <c r="K16079" i="3"/>
  <c r="K16072" i="3"/>
  <c r="K16071" i="3"/>
  <c r="K16064" i="3"/>
  <c r="K16063" i="3"/>
  <c r="K16056" i="3"/>
  <c r="K16055" i="3"/>
  <c r="K16048" i="3"/>
  <c r="K16047" i="3"/>
  <c r="K16040" i="3"/>
  <c r="K16039" i="3"/>
  <c r="K16032" i="3"/>
  <c r="K16031" i="3"/>
  <c r="K16024" i="3"/>
  <c r="K16023" i="3"/>
  <c r="K16016" i="3"/>
  <c r="K16015" i="3"/>
  <c r="K16008" i="3"/>
  <c r="K16007" i="3"/>
  <c r="K16000" i="3"/>
  <c r="K15999" i="3"/>
  <c r="K15992" i="3"/>
  <c r="K15991" i="3"/>
  <c r="K15984" i="3"/>
  <c r="K15983" i="3"/>
  <c r="K15976" i="3"/>
  <c r="K15975" i="3"/>
  <c r="K15968" i="3"/>
  <c r="K15967" i="3"/>
  <c r="K15960" i="3"/>
  <c r="K15959" i="3"/>
  <c r="K15952" i="3"/>
  <c r="K15951" i="3"/>
  <c r="K15944" i="3"/>
  <c r="K15943" i="3"/>
  <c r="K15936" i="3"/>
  <c r="K15935" i="3"/>
  <c r="K15928" i="3"/>
  <c r="K15927" i="3"/>
  <c r="K15920" i="3"/>
  <c r="K15919" i="3"/>
  <c r="K15912" i="3"/>
  <c r="K15911" i="3"/>
  <c r="K15904" i="3"/>
  <c r="K15903" i="3"/>
  <c r="K15896" i="3"/>
  <c r="K15895" i="3"/>
  <c r="K15888" i="3"/>
  <c r="K15887" i="3"/>
  <c r="K15880" i="3"/>
  <c r="K15879" i="3"/>
  <c r="K15872" i="3"/>
  <c r="K15871" i="3"/>
  <c r="K15864" i="3"/>
  <c r="K15863" i="3"/>
  <c r="K15856" i="3"/>
  <c r="K15855" i="3"/>
  <c r="K15848" i="3"/>
  <c r="K15847" i="3"/>
  <c r="K15840" i="3"/>
  <c r="K15839" i="3"/>
  <c r="K15832" i="3"/>
  <c r="K15831" i="3"/>
  <c r="K15824" i="3"/>
  <c r="K15823" i="3"/>
  <c r="K15816" i="3"/>
  <c r="K15815" i="3"/>
  <c r="K15808" i="3"/>
  <c r="K15807" i="3"/>
  <c r="K15800" i="3"/>
  <c r="K15799" i="3"/>
  <c r="K15792" i="3"/>
  <c r="K15791" i="3"/>
  <c r="K15784" i="3"/>
  <c r="K15783" i="3"/>
  <c r="K15776" i="3"/>
  <c r="K15775" i="3"/>
  <c r="K15768" i="3"/>
  <c r="K15767" i="3"/>
  <c r="K15760" i="3"/>
  <c r="K15759" i="3"/>
  <c r="K15752" i="3"/>
  <c r="K15751" i="3"/>
  <c r="K15744" i="3"/>
  <c r="K15743" i="3"/>
  <c r="K15736" i="3"/>
  <c r="K15735" i="3"/>
  <c r="K15728" i="3"/>
  <c r="K15727" i="3"/>
  <c r="K15720" i="3"/>
  <c r="K15719" i="3"/>
  <c r="K15712" i="3"/>
  <c r="K15711" i="3"/>
  <c r="K15704" i="3"/>
  <c r="K15703" i="3"/>
  <c r="K15696" i="3"/>
  <c r="K15695" i="3"/>
  <c r="K15688" i="3"/>
  <c r="K15687" i="3"/>
  <c r="K15680" i="3"/>
  <c r="K15679" i="3"/>
  <c r="K15672" i="3"/>
  <c r="K15671" i="3"/>
  <c r="K15664" i="3"/>
  <c r="K15663" i="3"/>
  <c r="K15656" i="3"/>
  <c r="K15655" i="3"/>
  <c r="K15648" i="3"/>
  <c r="K15647" i="3"/>
  <c r="K15640" i="3"/>
  <c r="K15639" i="3"/>
  <c r="K15632" i="3"/>
  <c r="K15631" i="3"/>
  <c r="K15624" i="3"/>
  <c r="K15623" i="3"/>
  <c r="K15616" i="3"/>
  <c r="K15615" i="3"/>
  <c r="K15608" i="3"/>
  <c r="K15607" i="3"/>
  <c r="K15600" i="3"/>
  <c r="K15599" i="3"/>
  <c r="K15592" i="3"/>
  <c r="K15591" i="3"/>
  <c r="K15584" i="3"/>
  <c r="K15583" i="3"/>
  <c r="K15576" i="3"/>
  <c r="K15575" i="3"/>
  <c r="K15568" i="3"/>
  <c r="K15567" i="3"/>
  <c r="K15560" i="3"/>
  <c r="K15559" i="3"/>
  <c r="K15552" i="3"/>
  <c r="K15551" i="3"/>
  <c r="K15544" i="3"/>
  <c r="K15543" i="3"/>
  <c r="K15536" i="3"/>
  <c r="K15535" i="3"/>
  <c r="K15528" i="3"/>
  <c r="K15527" i="3"/>
  <c r="K15520" i="3"/>
  <c r="K15519" i="3"/>
  <c r="K15512" i="3"/>
  <c r="K15511" i="3"/>
  <c r="K15504" i="3"/>
  <c r="K15503" i="3"/>
  <c r="K15496" i="3"/>
  <c r="K15495" i="3"/>
  <c r="K15488" i="3"/>
  <c r="K15487" i="3"/>
  <c r="K15480" i="3"/>
  <c r="K15479" i="3"/>
  <c r="K15472" i="3"/>
  <c r="K15471" i="3"/>
  <c r="K15464" i="3"/>
  <c r="K15463" i="3"/>
  <c r="K15456" i="3"/>
  <c r="K15455" i="3"/>
  <c r="K15448" i="3"/>
  <c r="K15447" i="3"/>
  <c r="K15440" i="3"/>
  <c r="K15439" i="3"/>
  <c r="K15432" i="3"/>
  <c r="K15431" i="3"/>
  <c r="K15424" i="3"/>
  <c r="K15423" i="3"/>
  <c r="K15416" i="3"/>
  <c r="K15415" i="3"/>
  <c r="K15408" i="3"/>
  <c r="K15407" i="3"/>
  <c r="K15400" i="3"/>
  <c r="K15399" i="3"/>
  <c r="K15392" i="3"/>
  <c r="K15391" i="3"/>
  <c r="K15384" i="3"/>
  <c r="K15383" i="3"/>
  <c r="K15376" i="3"/>
  <c r="K15375" i="3"/>
  <c r="K15368" i="3"/>
  <c r="K15367" i="3"/>
  <c r="K15360" i="3"/>
  <c r="K15359" i="3"/>
  <c r="K15352" i="3"/>
  <c r="K15351" i="3"/>
  <c r="K15344" i="3"/>
  <c r="K15343" i="3"/>
  <c r="K15336" i="3"/>
  <c r="K15335" i="3"/>
  <c r="K15328" i="3"/>
  <c r="K15327" i="3"/>
  <c r="K15320" i="3"/>
  <c r="K15319" i="3"/>
  <c r="K15312" i="3"/>
  <c r="K15311" i="3"/>
  <c r="K15304" i="3"/>
  <c r="K15303" i="3"/>
  <c r="K15296" i="3"/>
  <c r="K15295" i="3"/>
  <c r="K15288" i="3"/>
  <c r="K15287" i="3"/>
  <c r="K15280" i="3"/>
  <c r="K15279" i="3"/>
  <c r="K15272" i="3"/>
  <c r="K15271" i="3"/>
  <c r="K15264" i="3"/>
  <c r="K15263" i="3"/>
  <c r="K15256" i="3"/>
  <c r="K15255" i="3"/>
  <c r="K15248" i="3"/>
  <c r="K15247" i="3"/>
  <c r="K15240" i="3"/>
  <c r="K15239" i="3"/>
  <c r="K15232" i="3"/>
  <c r="K15231" i="3"/>
  <c r="K15224" i="3"/>
  <c r="K15223" i="3"/>
  <c r="K15216" i="3"/>
  <c r="K15215" i="3"/>
  <c r="K15208" i="3"/>
  <c r="K15207" i="3"/>
  <c r="K15200" i="3"/>
  <c r="K15199" i="3"/>
  <c r="K15192" i="3"/>
  <c r="K15191" i="3"/>
  <c r="K15184" i="3"/>
  <c r="K15183" i="3"/>
  <c r="K15176" i="3"/>
  <c r="K15175" i="3"/>
  <c r="K15168" i="3"/>
  <c r="K15167" i="3"/>
  <c r="K15160" i="3"/>
  <c r="K15159" i="3"/>
  <c r="K15152" i="3"/>
  <c r="K15151" i="3"/>
  <c r="K15144" i="3"/>
  <c r="K15143" i="3"/>
  <c r="K15136" i="3"/>
  <c r="K15135" i="3"/>
  <c r="K15128" i="3"/>
  <c r="K15127" i="3"/>
  <c r="K15120" i="3"/>
  <c r="K15119" i="3"/>
  <c r="K15112" i="3"/>
  <c r="K15111" i="3"/>
  <c r="K15104" i="3"/>
  <c r="K15103" i="3"/>
  <c r="K15096" i="3"/>
  <c r="K15095" i="3"/>
  <c r="K15088" i="3"/>
  <c r="K15087" i="3"/>
  <c r="K15080" i="3"/>
  <c r="K15079" i="3"/>
  <c r="K15072" i="3"/>
  <c r="K15071" i="3"/>
  <c r="K15064" i="3"/>
  <c r="K15063" i="3"/>
  <c r="K15056" i="3"/>
  <c r="K15055" i="3"/>
  <c r="K15048" i="3"/>
  <c r="K15047" i="3"/>
  <c r="K15040" i="3"/>
  <c r="K15039" i="3"/>
  <c r="K15032" i="3"/>
  <c r="K15031" i="3"/>
  <c r="K15024" i="3"/>
  <c r="K15023" i="3"/>
  <c r="K15016" i="3"/>
  <c r="K15015" i="3"/>
  <c r="K15008" i="3"/>
  <c r="K15007" i="3"/>
  <c r="K15000" i="3"/>
  <c r="K14999" i="3"/>
  <c r="K14992" i="3"/>
  <c r="K14991" i="3"/>
  <c r="K14984" i="3"/>
  <c r="K14983" i="3"/>
  <c r="K14976" i="3"/>
  <c r="K14975" i="3"/>
  <c r="K14968" i="3"/>
  <c r="K14967" i="3"/>
  <c r="K14960" i="3"/>
  <c r="K14959" i="3"/>
  <c r="K14952" i="3"/>
  <c r="K14951" i="3"/>
  <c r="K14944" i="3"/>
  <c r="K14943" i="3"/>
  <c r="K14936" i="3"/>
  <c r="K14935" i="3"/>
  <c r="K14928" i="3"/>
  <c r="K14927" i="3"/>
  <c r="K14920" i="3"/>
  <c r="K14919" i="3"/>
  <c r="K14912" i="3"/>
  <c r="K14911" i="3"/>
  <c r="K14904" i="3"/>
  <c r="K14903" i="3"/>
  <c r="K14896" i="3"/>
  <c r="K14895" i="3"/>
  <c r="K14888" i="3"/>
  <c r="K14887" i="3"/>
  <c r="K14880" i="3"/>
  <c r="K14879" i="3"/>
  <c r="K14872" i="3"/>
  <c r="K14871" i="3"/>
  <c r="K14864" i="3"/>
  <c r="K14863" i="3"/>
  <c r="K14856" i="3"/>
  <c r="K14855" i="3"/>
  <c r="K14848" i="3"/>
  <c r="K14847" i="3"/>
  <c r="K14840" i="3"/>
  <c r="K14839" i="3"/>
  <c r="K14832" i="3"/>
  <c r="K14831" i="3"/>
  <c r="K14824" i="3"/>
  <c r="K14823" i="3"/>
  <c r="K14816" i="3"/>
  <c r="K14815" i="3"/>
  <c r="K14808" i="3"/>
  <c r="K14807" i="3"/>
  <c r="K14800" i="3"/>
  <c r="K14799" i="3"/>
  <c r="K14792" i="3"/>
  <c r="K14791" i="3"/>
  <c r="K14784" i="3"/>
  <c r="K14783" i="3"/>
  <c r="K14776" i="3"/>
  <c r="K14775" i="3"/>
  <c r="K14768" i="3"/>
  <c r="K14767" i="3"/>
  <c r="K14760" i="3"/>
  <c r="K14759" i="3"/>
  <c r="K14752" i="3"/>
  <c r="K14751" i="3"/>
  <c r="K14744" i="3"/>
  <c r="K14743" i="3"/>
  <c r="K14736" i="3"/>
  <c r="K14735" i="3"/>
  <c r="K14728" i="3"/>
  <c r="K14727" i="3"/>
  <c r="K14720" i="3"/>
  <c r="K14719" i="3"/>
  <c r="K14712" i="3"/>
  <c r="K14711" i="3"/>
  <c r="K14704" i="3"/>
  <c r="K14703" i="3"/>
  <c r="K14696" i="3"/>
  <c r="K14695" i="3"/>
  <c r="K14688" i="3"/>
  <c r="K14687" i="3"/>
  <c r="K14680" i="3"/>
  <c r="K14679" i="3"/>
  <c r="K14672" i="3"/>
  <c r="K14671" i="3"/>
  <c r="K14664" i="3"/>
  <c r="K14663" i="3"/>
  <c r="K14656" i="3"/>
  <c r="K14655" i="3"/>
  <c r="K14648" i="3"/>
  <c r="K14647" i="3"/>
  <c r="K14640" i="3"/>
  <c r="K14639" i="3"/>
  <c r="K14632" i="3"/>
  <c r="K14631" i="3"/>
  <c r="K14624" i="3"/>
  <c r="K14623" i="3"/>
  <c r="K14616" i="3"/>
  <c r="K14615" i="3"/>
  <c r="K14608" i="3"/>
  <c r="K14607" i="3"/>
  <c r="K14600" i="3"/>
  <c r="K14599" i="3"/>
  <c r="K14592" i="3"/>
  <c r="K14591" i="3"/>
  <c r="K14584" i="3"/>
  <c r="K14583" i="3"/>
  <c r="K14576" i="3"/>
  <c r="K14575" i="3"/>
  <c r="K14568" i="3"/>
  <c r="K14567" i="3"/>
  <c r="K14560" i="3"/>
  <c r="K14559" i="3"/>
  <c r="K14552" i="3"/>
  <c r="K14551" i="3"/>
  <c r="K14544" i="3"/>
  <c r="K14543" i="3"/>
  <c r="K14536" i="3"/>
  <c r="K14535" i="3"/>
  <c r="K14528" i="3"/>
  <c r="K14527" i="3"/>
  <c r="K14520" i="3"/>
  <c r="K14519" i="3"/>
  <c r="K14512" i="3"/>
  <c r="K14511" i="3"/>
  <c r="K14504" i="3"/>
  <c r="K14503" i="3"/>
  <c r="K14496" i="3"/>
  <c r="K14495" i="3"/>
  <c r="K14488" i="3"/>
  <c r="K14487" i="3"/>
  <c r="K14480" i="3"/>
  <c r="K14479" i="3"/>
  <c r="K14472" i="3"/>
  <c r="K14471" i="3"/>
  <c r="K14464" i="3"/>
  <c r="K14463" i="3"/>
  <c r="K14456" i="3"/>
  <c r="K14455" i="3"/>
  <c r="K14448" i="3"/>
  <c r="K14447" i="3"/>
  <c r="K14440" i="3"/>
  <c r="K14439" i="3"/>
  <c r="K14432" i="3"/>
  <c r="K14431" i="3"/>
  <c r="K14424" i="3"/>
  <c r="K14423" i="3"/>
  <c r="K14416" i="3"/>
  <c r="K14415" i="3"/>
  <c r="K14408" i="3"/>
  <c r="K14407" i="3"/>
  <c r="K14400" i="3"/>
  <c r="K14399" i="3"/>
  <c r="K14392" i="3"/>
  <c r="K14391" i="3"/>
  <c r="K14384" i="3"/>
  <c r="K14383" i="3"/>
  <c r="K14376" i="3"/>
  <c r="K14375" i="3"/>
  <c r="K14368" i="3"/>
  <c r="K14367" i="3"/>
  <c r="K14360" i="3"/>
  <c r="K14359" i="3"/>
  <c r="K14352" i="3"/>
  <c r="K14351" i="3"/>
  <c r="K14344" i="3"/>
  <c r="K14343" i="3"/>
  <c r="K14336" i="3"/>
  <c r="K14335" i="3"/>
  <c r="K14328" i="3"/>
  <c r="K14327" i="3"/>
  <c r="K14320" i="3"/>
  <c r="K14319" i="3"/>
  <c r="K14312" i="3"/>
  <c r="K14311" i="3"/>
  <c r="K14304" i="3"/>
  <c r="K14303" i="3"/>
  <c r="K14296" i="3"/>
  <c r="K14295" i="3"/>
  <c r="K14288" i="3"/>
  <c r="K14287" i="3"/>
  <c r="K14280" i="3"/>
  <c r="K14279" i="3"/>
  <c r="K14272" i="3"/>
  <c r="K14271" i="3"/>
  <c r="K14264" i="3"/>
  <c r="K14263" i="3"/>
  <c r="K14256" i="3"/>
  <c r="K14255" i="3"/>
  <c r="K14248" i="3"/>
  <c r="K14247" i="3"/>
  <c r="K14240" i="3"/>
  <c r="K14239" i="3"/>
  <c r="K14232" i="3"/>
  <c r="K14231" i="3"/>
  <c r="K14224" i="3"/>
  <c r="K14223" i="3"/>
  <c r="K14216" i="3"/>
  <c r="K14215" i="3"/>
  <c r="K14208" i="3"/>
  <c r="K14207" i="3"/>
  <c r="K14200" i="3"/>
  <c r="K14199" i="3"/>
  <c r="K14192" i="3"/>
  <c r="K14191" i="3"/>
  <c r="K14184" i="3"/>
  <c r="K14183" i="3"/>
  <c r="K14176" i="3"/>
  <c r="K14175" i="3"/>
  <c r="K14168" i="3"/>
  <c r="K14167" i="3"/>
  <c r="K14160" i="3"/>
  <c r="K14159" i="3"/>
  <c r="K14152" i="3"/>
  <c r="K14151" i="3"/>
  <c r="K14144" i="3"/>
  <c r="K14143" i="3"/>
  <c r="K14136" i="3"/>
  <c r="K14135" i="3"/>
  <c r="K14128" i="3"/>
  <c r="K14127" i="3"/>
  <c r="K14120" i="3"/>
  <c r="K14119" i="3"/>
  <c r="K14112" i="3"/>
  <c r="K14111" i="3"/>
  <c r="K14104" i="3"/>
  <c r="K14103" i="3"/>
  <c r="K14096" i="3"/>
  <c r="K14095" i="3"/>
  <c r="K14088" i="3"/>
  <c r="K14087" i="3"/>
  <c r="K14080" i="3"/>
  <c r="K14079" i="3"/>
  <c r="K14072" i="3"/>
  <c r="K14071" i="3"/>
  <c r="K14064" i="3"/>
  <c r="K14063" i="3"/>
  <c r="K14056" i="3"/>
  <c r="K14055" i="3"/>
  <c r="K14048" i="3"/>
  <c r="K14047" i="3"/>
  <c r="K14040" i="3"/>
  <c r="K14039" i="3"/>
  <c r="K14032" i="3"/>
  <c r="K14031" i="3"/>
  <c r="K14024" i="3"/>
  <c r="K14023" i="3"/>
  <c r="K14016" i="3"/>
  <c r="K14015" i="3"/>
  <c r="K14008" i="3"/>
  <c r="K14007" i="3"/>
  <c r="K14000" i="3"/>
  <c r="K13999" i="3"/>
  <c r="K13992" i="3"/>
  <c r="K13991" i="3"/>
  <c r="K13984" i="3"/>
  <c r="K13983" i="3"/>
  <c r="K13976" i="3"/>
  <c r="K13975" i="3"/>
  <c r="K13968" i="3"/>
  <c r="K13967" i="3"/>
  <c r="K13960" i="3"/>
  <c r="K13959" i="3"/>
  <c r="K13952" i="3"/>
  <c r="K13951" i="3"/>
  <c r="K13944" i="3"/>
  <c r="K13943" i="3"/>
  <c r="K13936" i="3"/>
  <c r="K13935" i="3"/>
  <c r="K13928" i="3"/>
  <c r="K13927" i="3"/>
  <c r="K13920" i="3"/>
  <c r="K13919" i="3"/>
  <c r="K13912" i="3"/>
  <c r="K13911" i="3"/>
  <c r="K13904" i="3"/>
  <c r="K13903" i="3"/>
  <c r="K13896" i="3"/>
  <c r="K13895" i="3"/>
  <c r="K13888" i="3"/>
  <c r="K13887" i="3"/>
  <c r="K13880" i="3"/>
  <c r="K13879" i="3"/>
  <c r="K13872" i="3"/>
  <c r="K13871" i="3"/>
  <c r="K13864" i="3"/>
  <c r="K13863" i="3"/>
  <c r="K13856" i="3"/>
  <c r="K13855" i="3"/>
  <c r="K13848" i="3"/>
  <c r="K13847" i="3"/>
  <c r="K13840" i="3"/>
  <c r="K13839" i="3"/>
  <c r="K13832" i="3"/>
  <c r="K13831" i="3"/>
  <c r="K13824" i="3"/>
  <c r="K13823" i="3"/>
  <c r="K13816" i="3"/>
  <c r="K13815" i="3"/>
  <c r="K13808" i="3"/>
  <c r="K13807" i="3"/>
  <c r="K13800" i="3"/>
  <c r="K13799" i="3"/>
  <c r="K13792" i="3"/>
  <c r="K13791" i="3"/>
  <c r="K13784" i="3"/>
  <c r="K13783" i="3"/>
  <c r="K13776" i="3"/>
  <c r="K13775" i="3"/>
  <c r="K13768" i="3"/>
  <c r="K13767" i="3"/>
  <c r="K13760" i="3"/>
  <c r="K13759" i="3"/>
  <c r="K13752" i="3"/>
  <c r="K13751" i="3"/>
  <c r="K13744" i="3"/>
  <c r="K13743" i="3"/>
  <c r="K13736" i="3"/>
  <c r="K13735" i="3"/>
  <c r="K13728" i="3"/>
  <c r="K13727" i="3"/>
  <c r="K13720" i="3"/>
  <c r="K13719" i="3"/>
  <c r="K13712" i="3"/>
  <c r="K13711" i="3"/>
  <c r="K13704" i="3"/>
  <c r="K13703" i="3"/>
  <c r="K13696" i="3"/>
  <c r="K13695" i="3"/>
  <c r="K13688" i="3"/>
  <c r="K13687" i="3"/>
  <c r="K13680" i="3"/>
  <c r="K13679" i="3"/>
  <c r="K13672" i="3"/>
  <c r="K13671" i="3"/>
  <c r="K13664" i="3"/>
  <c r="K13663" i="3"/>
  <c r="K13656" i="3"/>
  <c r="K13655" i="3"/>
  <c r="K13648" i="3"/>
  <c r="K13647" i="3"/>
  <c r="K13640" i="3"/>
  <c r="K13639" i="3"/>
  <c r="K13632" i="3"/>
  <c r="K13631" i="3"/>
  <c r="K13624" i="3"/>
  <c r="K13623" i="3"/>
  <c r="K13616" i="3"/>
  <c r="K13615" i="3"/>
  <c r="K13608" i="3"/>
  <c r="K13607" i="3"/>
  <c r="K13600" i="3"/>
  <c r="K13599" i="3"/>
  <c r="K13592" i="3"/>
  <c r="K13591" i="3"/>
  <c r="K13584" i="3"/>
  <c r="K13583" i="3"/>
  <c r="K13576" i="3"/>
  <c r="K13575" i="3"/>
  <c r="K13568" i="3"/>
  <c r="K13567" i="3"/>
  <c r="K13560" i="3"/>
  <c r="K13559" i="3"/>
  <c r="K13552" i="3"/>
  <c r="K13551" i="3"/>
  <c r="K13544" i="3"/>
  <c r="K13543" i="3"/>
  <c r="K13536" i="3"/>
  <c r="K13535" i="3"/>
  <c r="K13528" i="3"/>
  <c r="K13527" i="3"/>
  <c r="K13520" i="3"/>
  <c r="K13519" i="3"/>
  <c r="K13512" i="3"/>
  <c r="K13511" i="3"/>
  <c r="K13504" i="3"/>
  <c r="K13503" i="3"/>
  <c r="K13496" i="3"/>
  <c r="K13495" i="3"/>
  <c r="K13488" i="3"/>
  <c r="K13487" i="3"/>
  <c r="K13480" i="3"/>
  <c r="K13479" i="3"/>
  <c r="K13472" i="3"/>
  <c r="K13471" i="3"/>
  <c r="K13464" i="3"/>
  <c r="K13463" i="3"/>
  <c r="K13456" i="3"/>
  <c r="K13455" i="3"/>
  <c r="K13448" i="3"/>
  <c r="K13447" i="3"/>
  <c r="K13440" i="3"/>
  <c r="K13439" i="3"/>
  <c r="K13432" i="3"/>
  <c r="K13431" i="3"/>
  <c r="K13424" i="3"/>
  <c r="K13423" i="3"/>
  <c r="K13416" i="3"/>
  <c r="K13415" i="3"/>
  <c r="K13408" i="3"/>
  <c r="K13407" i="3"/>
  <c r="K13400" i="3"/>
  <c r="K13399" i="3"/>
  <c r="K13392" i="3"/>
  <c r="K13391" i="3"/>
  <c r="K13384" i="3"/>
  <c r="K13383" i="3"/>
  <c r="K13376" i="3"/>
  <c r="K13375" i="3"/>
  <c r="K13368" i="3"/>
  <c r="K13367" i="3"/>
  <c r="K13360" i="3"/>
  <c r="K13359" i="3"/>
  <c r="K13352" i="3"/>
  <c r="K13351" i="3"/>
  <c r="K13344" i="3"/>
  <c r="K13343" i="3"/>
  <c r="K13336" i="3"/>
  <c r="K13335" i="3"/>
  <c r="K13328" i="3"/>
  <c r="K13327" i="3"/>
  <c r="K13320" i="3"/>
  <c r="K13319" i="3"/>
  <c r="K13312" i="3"/>
  <c r="K13311" i="3"/>
  <c r="K13304" i="3"/>
  <c r="K13303" i="3"/>
  <c r="K13296" i="3"/>
  <c r="K13295" i="3"/>
  <c r="K13288" i="3"/>
  <c r="K13287" i="3"/>
  <c r="K13280" i="3"/>
  <c r="K13279" i="3"/>
  <c r="K13272" i="3"/>
  <c r="K13271" i="3"/>
  <c r="K13264" i="3"/>
  <c r="K13263" i="3"/>
  <c r="K13256" i="3"/>
  <c r="K13255" i="3"/>
  <c r="K13248" i="3"/>
  <c r="K13247" i="3"/>
  <c r="K13240" i="3"/>
  <c r="K13239" i="3"/>
  <c r="K13232" i="3"/>
  <c r="K13231" i="3"/>
  <c r="K13224" i="3"/>
  <c r="K13223" i="3"/>
  <c r="K13216" i="3"/>
  <c r="K13215" i="3"/>
  <c r="K13208" i="3"/>
  <c r="K13207" i="3"/>
  <c r="K13200" i="3"/>
  <c r="K13199" i="3"/>
  <c r="K13192" i="3"/>
  <c r="K13191" i="3"/>
  <c r="K13184" i="3"/>
  <c r="K13183" i="3"/>
  <c r="K13176" i="3"/>
  <c r="K13175" i="3"/>
  <c r="K13168" i="3"/>
  <c r="K13167" i="3"/>
  <c r="K13160" i="3"/>
  <c r="K13159" i="3"/>
  <c r="K13152" i="3"/>
  <c r="K13151" i="3"/>
  <c r="K13144" i="3"/>
  <c r="K13143" i="3"/>
  <c r="K13136" i="3"/>
  <c r="K13135" i="3"/>
  <c r="K13128" i="3"/>
  <c r="K13127" i="3"/>
  <c r="K13120" i="3"/>
  <c r="K13119" i="3"/>
  <c r="K13112" i="3"/>
  <c r="K13111" i="3"/>
  <c r="K13104" i="3"/>
  <c r="K13103" i="3"/>
  <c r="K13096" i="3"/>
  <c r="K13095" i="3"/>
  <c r="K13088" i="3"/>
  <c r="K13087" i="3"/>
  <c r="K13080" i="3"/>
  <c r="K13079" i="3"/>
  <c r="K13072" i="3"/>
  <c r="K13071" i="3"/>
  <c r="K13064" i="3"/>
  <c r="K13063" i="3"/>
  <c r="K13056" i="3"/>
  <c r="K13055" i="3"/>
  <c r="K13048" i="3"/>
  <c r="K13047" i="3"/>
  <c r="K13040" i="3"/>
  <c r="K13039" i="3"/>
  <c r="K13032" i="3"/>
  <c r="K13031" i="3"/>
  <c r="K13024" i="3"/>
  <c r="K13023" i="3"/>
  <c r="K13016" i="3"/>
  <c r="K13015" i="3"/>
  <c r="K13008" i="3"/>
  <c r="K13007" i="3"/>
  <c r="K13000" i="3"/>
  <c r="K12999" i="3"/>
  <c r="K12992" i="3"/>
  <c r="K12991" i="3"/>
  <c r="K12984" i="3"/>
  <c r="K12983" i="3"/>
  <c r="K12976" i="3"/>
  <c r="K12975" i="3"/>
  <c r="K12968" i="3"/>
  <c r="K12967" i="3"/>
  <c r="K12960" i="3"/>
  <c r="K12959" i="3"/>
  <c r="K12952" i="3"/>
  <c r="K12951" i="3"/>
  <c r="K12944" i="3"/>
  <c r="K12943" i="3"/>
  <c r="K12936" i="3"/>
  <c r="K12935" i="3"/>
  <c r="K12928" i="3"/>
  <c r="K12927" i="3"/>
  <c r="K12920" i="3"/>
  <c r="K12919" i="3"/>
  <c r="K12912" i="3"/>
  <c r="K12911" i="3"/>
  <c r="K12904" i="3"/>
  <c r="K12903" i="3"/>
  <c r="K12896" i="3"/>
  <c r="K12895" i="3"/>
  <c r="K12888" i="3"/>
  <c r="K12887" i="3"/>
  <c r="K12880" i="3"/>
  <c r="K12879" i="3"/>
  <c r="K12872" i="3"/>
  <c r="K12871" i="3"/>
  <c r="K12864" i="3"/>
  <c r="K12863" i="3"/>
  <c r="K12856" i="3"/>
  <c r="K12855" i="3"/>
  <c r="K12848" i="3"/>
  <c r="K12847" i="3"/>
  <c r="K12840" i="3"/>
  <c r="K12839" i="3"/>
  <c r="K12832" i="3"/>
  <c r="K12831" i="3"/>
  <c r="K12824" i="3"/>
  <c r="K12823" i="3"/>
  <c r="K12816" i="3"/>
  <c r="K12815" i="3"/>
  <c r="K12808" i="3"/>
  <c r="K12807" i="3"/>
  <c r="K12800" i="3"/>
  <c r="K12799" i="3"/>
  <c r="K12792" i="3"/>
  <c r="K12791" i="3"/>
  <c r="K12784" i="3"/>
  <c r="K12783" i="3"/>
  <c r="K12776" i="3"/>
  <c r="K12775" i="3"/>
  <c r="K12768" i="3"/>
  <c r="K12767" i="3"/>
  <c r="K12760" i="3"/>
  <c r="K12759" i="3"/>
  <c r="K12752" i="3"/>
  <c r="K12751" i="3"/>
  <c r="K12744" i="3"/>
  <c r="K12743" i="3"/>
  <c r="K12736" i="3"/>
  <c r="K12735" i="3"/>
  <c r="K12728" i="3"/>
  <c r="K12727" i="3"/>
  <c r="K12720" i="3"/>
  <c r="K12719" i="3"/>
  <c r="K12712" i="3"/>
  <c r="K12711" i="3"/>
  <c r="K12704" i="3"/>
  <c r="K12703" i="3"/>
  <c r="K12696" i="3"/>
  <c r="K12695" i="3"/>
  <c r="K12688" i="3"/>
  <c r="K12687" i="3"/>
  <c r="K12680" i="3"/>
  <c r="K12679" i="3"/>
  <c r="K12672" i="3"/>
  <c r="K12671" i="3"/>
  <c r="K12664" i="3"/>
  <c r="K12663" i="3"/>
  <c r="K12656" i="3"/>
  <c r="K12655" i="3"/>
  <c r="K12648" i="3"/>
  <c r="K12647" i="3"/>
  <c r="K12640" i="3"/>
  <c r="K12639" i="3"/>
  <c r="K12632" i="3"/>
  <c r="K12631" i="3"/>
  <c r="K12624" i="3"/>
  <c r="K12623" i="3"/>
  <c r="K12616" i="3"/>
  <c r="K12615" i="3"/>
  <c r="K12608" i="3"/>
  <c r="K12607" i="3"/>
  <c r="K12600" i="3"/>
  <c r="K12599" i="3"/>
  <c r="K12592" i="3"/>
  <c r="K12591" i="3"/>
  <c r="K12584" i="3"/>
  <c r="K12583" i="3"/>
  <c r="K12576" i="3"/>
  <c r="K12575" i="3"/>
  <c r="K12568" i="3"/>
  <c r="K12567" i="3"/>
  <c r="K12560" i="3"/>
  <c r="K12559" i="3"/>
  <c r="K12552" i="3"/>
  <c r="K12551" i="3"/>
  <c r="K12544" i="3"/>
  <c r="K12543" i="3"/>
  <c r="K12536" i="3"/>
  <c r="K12535" i="3"/>
  <c r="K12528" i="3"/>
  <c r="K12527" i="3"/>
  <c r="K12520" i="3"/>
  <c r="K12519" i="3"/>
  <c r="K12512" i="3"/>
  <c r="K12511" i="3"/>
  <c r="K12504" i="3"/>
  <c r="K12503" i="3"/>
  <c r="K12496" i="3"/>
  <c r="K12495" i="3"/>
  <c r="K12488" i="3"/>
  <c r="K12487" i="3"/>
  <c r="K12480" i="3"/>
  <c r="K12479" i="3"/>
  <c r="K12472" i="3"/>
  <c r="K12471" i="3"/>
  <c r="K12464" i="3"/>
  <c r="K12463" i="3"/>
  <c r="K12456" i="3"/>
  <c r="K12455" i="3"/>
  <c r="K12448" i="3"/>
  <c r="K12447" i="3"/>
  <c r="K12440" i="3"/>
  <c r="K12439" i="3"/>
  <c r="K12432" i="3"/>
  <c r="K12431" i="3"/>
  <c r="K12424" i="3"/>
  <c r="K12423" i="3"/>
  <c r="K12416" i="3"/>
  <c r="K12415" i="3"/>
  <c r="K12408" i="3"/>
  <c r="K12407" i="3"/>
  <c r="K12400" i="3"/>
  <c r="K12399" i="3"/>
  <c r="K12392" i="3"/>
  <c r="K12391" i="3"/>
  <c r="K12384" i="3"/>
  <c r="K12383" i="3"/>
  <c r="K12376" i="3"/>
  <c r="K12375" i="3"/>
  <c r="K12368" i="3"/>
  <c r="K12367" i="3"/>
  <c r="K12360" i="3"/>
  <c r="K12359" i="3"/>
  <c r="K12352" i="3"/>
  <c r="K12351" i="3"/>
  <c r="K12344" i="3"/>
  <c r="K12343" i="3"/>
  <c r="K12336" i="3"/>
  <c r="K12335" i="3"/>
  <c r="K12328" i="3"/>
  <c r="K12327" i="3"/>
  <c r="K12320" i="3"/>
  <c r="K12319" i="3"/>
  <c r="K12312" i="3"/>
  <c r="K12311" i="3"/>
  <c r="K12304" i="3"/>
  <c r="K12303" i="3"/>
  <c r="K12296" i="3"/>
  <c r="K12295" i="3"/>
  <c r="K12288" i="3"/>
  <c r="K12287" i="3"/>
  <c r="K12280" i="3"/>
  <c r="K12279" i="3"/>
  <c r="K12272" i="3"/>
  <c r="K12271" i="3"/>
  <c r="K12264" i="3"/>
  <c r="K12263" i="3"/>
  <c r="K12256" i="3"/>
  <c r="K12255" i="3"/>
  <c r="K12248" i="3"/>
  <c r="K12247" i="3"/>
  <c r="K12240" i="3"/>
  <c r="K12239" i="3"/>
  <c r="K12232" i="3"/>
  <c r="K12231" i="3"/>
  <c r="K12224" i="3"/>
  <c r="K12223" i="3"/>
  <c r="K12216" i="3"/>
  <c r="K12215" i="3"/>
  <c r="K12208" i="3"/>
  <c r="K12207" i="3"/>
  <c r="K12200" i="3"/>
  <c r="K12199" i="3"/>
  <c r="K12192" i="3"/>
  <c r="K12191" i="3"/>
  <c r="K12184" i="3"/>
  <c r="K12183" i="3"/>
  <c r="K12176" i="3"/>
  <c r="K12175" i="3"/>
  <c r="K12168" i="3"/>
  <c r="K12167" i="3"/>
  <c r="K12160" i="3"/>
  <c r="K12159" i="3"/>
  <c r="K12152" i="3"/>
  <c r="K12151" i="3"/>
  <c r="K12144" i="3"/>
  <c r="K12143" i="3"/>
  <c r="K12136" i="3"/>
  <c r="K12135" i="3"/>
  <c r="K12128" i="3"/>
  <c r="K12127" i="3"/>
  <c r="K12120" i="3"/>
  <c r="K12119" i="3"/>
  <c r="K12112" i="3"/>
  <c r="K12111" i="3"/>
  <c r="K12104" i="3"/>
  <c r="K12103" i="3"/>
  <c r="K12096" i="3"/>
  <c r="K12095" i="3"/>
  <c r="K12088" i="3"/>
  <c r="K12087" i="3"/>
  <c r="K12080" i="3"/>
  <c r="K12079" i="3"/>
  <c r="K12072" i="3"/>
  <c r="K12071" i="3"/>
  <c r="K12065" i="3"/>
  <c r="K12064" i="3"/>
  <c r="K12063" i="3"/>
  <c r="K12056" i="3"/>
  <c r="K12055" i="3"/>
  <c r="K12048" i="3"/>
  <c r="K12047" i="3"/>
  <c r="K12040" i="3"/>
  <c r="K12039" i="3"/>
  <c r="K12032" i="3"/>
  <c r="K12031" i="3"/>
  <c r="K12024" i="3"/>
  <c r="K12023" i="3"/>
  <c r="K12016" i="3"/>
  <c r="K12015" i="3"/>
  <c r="K12008" i="3"/>
  <c r="K12007" i="3"/>
  <c r="K12000" i="3"/>
  <c r="K11999" i="3"/>
  <c r="K11992" i="3"/>
  <c r="K11991" i="3"/>
  <c r="K11984" i="3"/>
  <c r="K11983" i="3"/>
  <c r="K11976" i="3"/>
  <c r="K11975" i="3"/>
  <c r="K11968" i="3"/>
  <c r="K11967" i="3"/>
  <c r="K11960" i="3"/>
  <c r="K11959" i="3"/>
  <c r="K11952" i="3"/>
  <c r="K11951" i="3"/>
  <c r="K11944" i="3"/>
  <c r="K11943" i="3"/>
  <c r="K11936" i="3"/>
  <c r="K11935" i="3"/>
  <c r="K11928" i="3"/>
  <c r="K11927" i="3"/>
  <c r="K11920" i="3"/>
  <c r="K11919" i="3"/>
  <c r="K11912" i="3"/>
  <c r="K11911" i="3"/>
  <c r="K11904" i="3"/>
  <c r="K11903" i="3"/>
  <c r="K11896" i="3"/>
  <c r="K11895" i="3"/>
  <c r="K11888" i="3"/>
  <c r="K11887" i="3"/>
  <c r="K11880" i="3"/>
  <c r="K11879" i="3"/>
  <c r="K11872" i="3"/>
  <c r="K11871" i="3"/>
  <c r="K11864" i="3"/>
  <c r="K11863" i="3"/>
  <c r="K11856" i="3"/>
  <c r="K11855" i="3"/>
  <c r="K11848" i="3"/>
  <c r="K11847" i="3"/>
  <c r="K11840" i="3"/>
  <c r="K11839" i="3"/>
  <c r="K11832" i="3"/>
  <c r="K11831" i="3"/>
  <c r="K11824" i="3"/>
  <c r="K11823" i="3"/>
  <c r="K11816" i="3"/>
  <c r="K11815" i="3"/>
  <c r="K11808" i="3"/>
  <c r="K11807" i="3"/>
  <c r="K11800" i="3"/>
  <c r="K11799" i="3"/>
  <c r="K11792" i="3"/>
  <c r="K11791" i="3"/>
  <c r="K11784" i="3"/>
  <c r="K11783" i="3"/>
  <c r="K11776" i="3"/>
  <c r="K11775" i="3"/>
  <c r="K11768" i="3"/>
  <c r="K11767" i="3"/>
  <c r="K11760" i="3"/>
  <c r="K11759" i="3"/>
  <c r="K11752" i="3"/>
  <c r="K11751" i="3"/>
  <c r="K11744" i="3"/>
  <c r="K11743" i="3"/>
  <c r="K11736" i="3"/>
  <c r="K11735" i="3"/>
  <c r="K11728" i="3"/>
  <c r="K11727" i="3"/>
  <c r="K11720" i="3"/>
  <c r="K11719" i="3"/>
  <c r="K11712" i="3"/>
  <c r="K11711" i="3"/>
  <c r="K11704" i="3"/>
  <c r="K11703" i="3"/>
  <c r="K11696" i="3"/>
  <c r="K11695" i="3"/>
  <c r="K11688" i="3"/>
  <c r="K11687" i="3"/>
  <c r="K11680" i="3"/>
  <c r="K11679" i="3"/>
  <c r="K11672" i="3"/>
  <c r="K11671" i="3"/>
  <c r="K11664" i="3"/>
  <c r="K11663" i="3"/>
  <c r="K11656" i="3"/>
  <c r="K11655" i="3"/>
  <c r="K11648" i="3"/>
  <c r="K11647" i="3"/>
  <c r="K11640" i="3"/>
  <c r="K11639" i="3"/>
  <c r="K11632" i="3"/>
  <c r="K11631" i="3"/>
  <c r="K11624" i="3"/>
  <c r="K11623" i="3"/>
  <c r="K11616" i="3"/>
  <c r="K11615" i="3"/>
  <c r="K11608" i="3"/>
  <c r="K11607" i="3"/>
  <c r="K11600" i="3"/>
  <c r="K11599" i="3"/>
  <c r="K11592" i="3"/>
  <c r="K11591" i="3"/>
  <c r="K11584" i="3"/>
  <c r="K11583" i="3"/>
  <c r="K11576" i="3"/>
  <c r="K11575" i="3"/>
  <c r="K11568" i="3"/>
  <c r="K11567" i="3"/>
  <c r="K11560" i="3"/>
  <c r="K11559" i="3"/>
  <c r="K11552" i="3"/>
  <c r="K11551" i="3"/>
  <c r="K11544" i="3"/>
  <c r="K11543" i="3"/>
  <c r="K11536" i="3"/>
  <c r="K11535" i="3"/>
  <c r="K11528" i="3"/>
  <c r="K11527" i="3"/>
  <c r="K11520" i="3"/>
  <c r="K11519" i="3"/>
  <c r="K11512" i="3"/>
  <c r="K11511" i="3"/>
  <c r="K11504" i="3"/>
  <c r="K11503" i="3"/>
  <c r="K11496" i="3"/>
  <c r="K11495" i="3"/>
  <c r="K11488" i="3"/>
  <c r="K11487" i="3"/>
  <c r="K11480" i="3"/>
  <c r="K11479" i="3"/>
  <c r="K11472" i="3"/>
  <c r="K11471" i="3"/>
  <c r="K11464" i="3"/>
  <c r="K11463" i="3"/>
  <c r="K11456" i="3"/>
  <c r="K11455" i="3"/>
  <c r="K11448" i="3"/>
  <c r="K11447" i="3"/>
  <c r="K11440" i="3"/>
  <c r="K11439" i="3"/>
  <c r="K11432" i="3"/>
  <c r="K11431" i="3"/>
  <c r="K11424" i="3"/>
  <c r="K11423" i="3"/>
  <c r="K11416" i="3"/>
  <c r="K11415" i="3"/>
  <c r="K11408" i="3"/>
  <c r="K11407" i="3"/>
  <c r="K11401" i="3"/>
  <c r="K11400" i="3"/>
  <c r="K11399" i="3"/>
  <c r="K11393" i="3"/>
  <c r="K11392" i="3"/>
  <c r="K11391" i="3"/>
  <c r="K11385" i="3"/>
  <c r="K11384" i="3"/>
  <c r="K11383" i="3"/>
  <c r="K11377" i="3"/>
  <c r="K11376" i="3"/>
  <c r="K11375" i="3"/>
  <c r="K11369" i="3"/>
  <c r="K11368" i="3"/>
  <c r="K11367" i="3"/>
  <c r="K11361" i="3"/>
  <c r="K11360" i="3"/>
  <c r="K11359" i="3"/>
  <c r="K11353" i="3"/>
  <c r="K11352" i="3"/>
  <c r="K11351" i="3"/>
  <c r="K11345" i="3"/>
  <c r="K11344" i="3"/>
  <c r="K11343" i="3"/>
  <c r="K11337" i="3"/>
  <c r="K11336" i="3"/>
  <c r="K11335" i="3"/>
  <c r="K11329" i="3"/>
  <c r="K11328" i="3"/>
  <c r="K11327" i="3"/>
  <c r="K11321" i="3"/>
  <c r="K11320" i="3"/>
  <c r="K11319" i="3"/>
  <c r="K11313" i="3"/>
  <c r="K11312" i="3"/>
  <c r="K11311" i="3"/>
  <c r="K11305" i="3"/>
  <c r="K11304" i="3"/>
  <c r="K11303" i="3"/>
  <c r="K11297" i="3"/>
  <c r="K11296" i="3"/>
  <c r="K11295" i="3"/>
  <c r="K11289" i="3"/>
  <c r="K11288" i="3"/>
  <c r="K11287" i="3"/>
  <c r="K11281" i="3"/>
  <c r="K11280" i="3"/>
  <c r="K11279" i="3"/>
  <c r="K11273" i="3"/>
  <c r="K11272" i="3"/>
  <c r="K11271" i="3"/>
  <c r="K11265" i="3"/>
  <c r="K11264" i="3"/>
  <c r="K11263" i="3"/>
  <c r="K11257" i="3"/>
  <c r="K11256" i="3"/>
  <c r="K11255" i="3"/>
  <c r="K11249" i="3"/>
  <c r="K11248" i="3"/>
  <c r="K11247" i="3"/>
  <c r="K11241" i="3"/>
  <c r="K11240" i="3"/>
  <c r="K11239" i="3"/>
  <c r="K11233" i="3"/>
  <c r="K11232" i="3"/>
  <c r="K11231" i="3"/>
  <c r="K11225" i="3"/>
  <c r="K11224" i="3"/>
  <c r="K11223" i="3"/>
  <c r="K11217" i="3"/>
  <c r="K11216" i="3"/>
  <c r="K11215" i="3"/>
  <c r="K11209" i="3"/>
  <c r="K11208" i="3"/>
  <c r="K11207" i="3"/>
  <c r="K11201" i="3"/>
  <c r="K11200" i="3"/>
  <c r="K11199" i="3"/>
  <c r="K11193" i="3"/>
  <c r="K11192" i="3"/>
  <c r="K11191" i="3"/>
  <c r="K11185" i="3"/>
  <c r="K11184" i="3"/>
  <c r="K11183" i="3"/>
  <c r="K11177" i="3"/>
  <c r="K11176" i="3"/>
  <c r="K11175" i="3"/>
  <c r="K11169" i="3"/>
  <c r="K11168" i="3"/>
  <c r="K11167" i="3"/>
  <c r="K11161" i="3"/>
  <c r="K11160" i="3"/>
  <c r="K11159" i="3"/>
  <c r="K11153" i="3"/>
  <c r="K11152" i="3"/>
  <c r="K11151" i="3"/>
  <c r="K11145" i="3"/>
  <c r="K11144" i="3"/>
  <c r="K11143" i="3"/>
  <c r="K11137" i="3"/>
  <c r="K11136" i="3"/>
  <c r="K11135" i="3"/>
  <c r="K11129" i="3"/>
  <c r="K11128" i="3"/>
  <c r="K11127" i="3"/>
  <c r="K11121" i="3"/>
  <c r="K11120" i="3"/>
  <c r="K11119" i="3"/>
  <c r="K11113" i="3"/>
  <c r="K11112" i="3"/>
  <c r="K11111" i="3"/>
  <c r="K11105" i="3"/>
  <c r="K11104" i="3"/>
  <c r="K11103" i="3"/>
  <c r="K11097" i="3"/>
  <c r="K11096" i="3"/>
  <c r="K11095" i="3"/>
  <c r="K11089" i="3"/>
  <c r="K11088" i="3"/>
  <c r="K11087" i="3"/>
  <c r="K11081" i="3"/>
  <c r="K11080" i="3"/>
  <c r="K11079" i="3"/>
  <c r="K11073" i="3"/>
  <c r="K11072" i="3"/>
  <c r="K11071" i="3"/>
  <c r="K11065" i="3"/>
  <c r="K11064" i="3"/>
  <c r="K11063" i="3"/>
  <c r="K11057" i="3"/>
  <c r="K11056" i="3"/>
  <c r="K11055" i="3"/>
  <c r="K11049" i="3"/>
  <c r="K11048" i="3"/>
  <c r="K11047" i="3"/>
  <c r="K11041" i="3"/>
  <c r="K11040" i="3"/>
  <c r="K11039" i="3"/>
  <c r="K11033" i="3"/>
  <c r="K11032" i="3"/>
  <c r="K11031" i="3"/>
  <c r="K11025" i="3"/>
  <c r="K11024" i="3"/>
  <c r="K11023" i="3"/>
  <c r="K11017" i="3"/>
  <c r="K11016" i="3"/>
  <c r="K11015" i="3"/>
  <c r="K11009" i="3"/>
  <c r="K11008" i="3"/>
  <c r="K11007" i="3"/>
  <c r="K11001" i="3"/>
  <c r="K11000" i="3"/>
  <c r="K10999" i="3"/>
  <c r="K10993" i="3"/>
  <c r="K10992" i="3"/>
  <c r="K10991" i="3"/>
  <c r="K10985" i="3"/>
  <c r="K10984" i="3"/>
  <c r="K10983" i="3"/>
  <c r="K10977" i="3"/>
  <c r="K10976" i="3"/>
  <c r="K10975" i="3"/>
  <c r="K10969" i="3"/>
  <c r="K10968" i="3"/>
  <c r="K10967" i="3"/>
  <c r="K10961" i="3"/>
  <c r="K10960" i="3"/>
  <c r="K10959" i="3"/>
  <c r="K10953" i="3"/>
  <c r="K10952" i="3"/>
  <c r="K10951" i="3"/>
  <c r="K10945" i="3"/>
  <c r="K10944" i="3"/>
  <c r="K10943" i="3"/>
  <c r="K10937" i="3"/>
  <c r="K10936" i="3"/>
  <c r="K10935" i="3"/>
  <c r="K10929" i="3"/>
  <c r="K10928" i="3"/>
  <c r="K10927" i="3"/>
  <c r="K10921" i="3"/>
  <c r="K10920" i="3"/>
  <c r="K10919" i="3"/>
  <c r="K10913" i="3"/>
  <c r="K10912" i="3"/>
  <c r="K10911" i="3"/>
  <c r="K10905" i="3"/>
  <c r="K10904" i="3"/>
  <c r="K10903" i="3"/>
  <c r="K10897" i="3"/>
  <c r="K10896" i="3"/>
  <c r="K10895" i="3"/>
  <c r="K10889" i="3"/>
  <c r="K10888" i="3"/>
  <c r="K10887" i="3"/>
  <c r="K10881" i="3"/>
  <c r="K10880" i="3"/>
  <c r="K10879" i="3"/>
  <c r="K10873" i="3"/>
  <c r="K10872" i="3"/>
  <c r="K10871" i="3"/>
  <c r="K10865" i="3"/>
  <c r="K10864" i="3"/>
  <c r="K10863" i="3"/>
  <c r="K10857" i="3"/>
  <c r="K10856" i="3"/>
  <c r="K10855" i="3"/>
  <c r="K10849" i="3"/>
  <c r="K10848" i="3"/>
  <c r="K10847" i="3"/>
  <c r="K10841" i="3"/>
  <c r="K10840" i="3"/>
  <c r="K10839" i="3"/>
  <c r="K10833" i="3"/>
  <c r="K10832" i="3"/>
  <c r="K10831" i="3"/>
  <c r="K10825" i="3"/>
  <c r="K10824" i="3"/>
  <c r="K10823" i="3"/>
  <c r="K10817" i="3"/>
  <c r="K10816" i="3"/>
  <c r="K10815" i="3"/>
  <c r="K10809" i="3"/>
  <c r="K10808" i="3"/>
  <c r="K10807" i="3"/>
  <c r="K10801" i="3"/>
  <c r="K10800" i="3"/>
  <c r="K10799" i="3"/>
  <c r="K10793" i="3"/>
  <c r="K10792" i="3"/>
  <c r="K10791" i="3"/>
  <c r="K10785" i="3"/>
  <c r="K10784" i="3"/>
  <c r="K10783" i="3"/>
  <c r="K10777" i="3"/>
  <c r="K10776" i="3"/>
  <c r="K10775" i="3"/>
  <c r="K10769" i="3"/>
  <c r="K10768" i="3"/>
  <c r="K10767" i="3"/>
  <c r="K10761" i="3"/>
  <c r="K10760" i="3"/>
  <c r="K10759" i="3"/>
  <c r="K10753" i="3"/>
  <c r="K10752" i="3"/>
  <c r="K10751" i="3"/>
  <c r="K10745" i="3"/>
  <c r="K10744" i="3"/>
  <c r="K10743" i="3"/>
  <c r="K10737" i="3"/>
  <c r="K10736" i="3"/>
  <c r="K10735" i="3"/>
  <c r="K10729" i="3"/>
  <c r="K10728" i="3"/>
  <c r="K10727" i="3"/>
  <c r="K10721" i="3"/>
  <c r="K10720" i="3"/>
  <c r="K10719" i="3"/>
  <c r="K10713" i="3"/>
  <c r="K10712" i="3"/>
  <c r="K10711" i="3"/>
  <c r="K10705" i="3"/>
  <c r="K10704" i="3"/>
  <c r="K10703" i="3"/>
  <c r="K10697" i="3"/>
  <c r="K10696" i="3"/>
  <c r="K10695" i="3"/>
  <c r="K10689" i="3"/>
  <c r="K10688" i="3"/>
  <c r="K10687" i="3"/>
  <c r="K10681" i="3"/>
  <c r="K10680" i="3"/>
  <c r="K10679" i="3"/>
  <c r="K10673" i="3"/>
  <c r="K10672" i="3"/>
  <c r="K10671" i="3"/>
  <c r="K10665" i="3"/>
  <c r="K10664" i="3"/>
  <c r="K10663" i="3"/>
  <c r="K10657" i="3"/>
  <c r="K10656" i="3"/>
  <c r="K10655" i="3"/>
  <c r="K10649" i="3"/>
  <c r="K10648" i="3"/>
  <c r="K10647" i="3"/>
  <c r="K10641" i="3"/>
  <c r="K10640" i="3"/>
  <c r="K10639" i="3"/>
  <c r="K10633" i="3"/>
  <c r="K10632" i="3"/>
  <c r="K10631" i="3"/>
  <c r="K10625" i="3"/>
  <c r="K10624" i="3"/>
  <c r="K10623" i="3"/>
  <c r="K10617" i="3"/>
  <c r="K10616" i="3"/>
  <c r="K10615" i="3"/>
  <c r="K10609" i="3"/>
  <c r="K10608" i="3"/>
  <c r="K10607" i="3"/>
  <c r="K10601" i="3"/>
  <c r="K10600" i="3"/>
  <c r="K10599" i="3"/>
  <c r="K10593" i="3"/>
  <c r="K10592" i="3"/>
  <c r="K10591" i="3"/>
  <c r="K10585" i="3"/>
  <c r="K10584" i="3"/>
  <c r="K10583" i="3"/>
  <c r="K10577" i="3"/>
  <c r="K10576" i="3"/>
  <c r="K10575" i="3"/>
  <c r="K10569" i="3"/>
  <c r="K10568" i="3"/>
  <c r="K10567" i="3"/>
  <c r="K10561" i="3"/>
  <c r="K10560" i="3"/>
  <c r="K10559" i="3"/>
  <c r="K10553" i="3"/>
  <c r="K10552" i="3"/>
  <c r="K10551" i="3"/>
  <c r="K10545" i="3"/>
  <c r="K10544" i="3"/>
  <c r="K10543" i="3"/>
  <c r="K10537" i="3"/>
  <c r="K10536" i="3"/>
  <c r="K10535" i="3"/>
  <c r="K10529" i="3"/>
  <c r="K10528" i="3"/>
  <c r="K10527" i="3"/>
  <c r="K10521" i="3"/>
  <c r="K10520" i="3"/>
  <c r="K10519" i="3"/>
  <c r="K10513" i="3"/>
  <c r="K10512" i="3"/>
  <c r="K10511" i="3"/>
  <c r="K10505" i="3"/>
  <c r="K10504" i="3"/>
  <c r="K10503" i="3"/>
  <c r="K10497" i="3"/>
  <c r="K10496" i="3"/>
  <c r="K10495" i="3"/>
  <c r="K10489" i="3"/>
  <c r="K10488" i="3"/>
  <c r="K10487" i="3"/>
  <c r="K10481" i="3"/>
  <c r="K10480" i="3"/>
  <c r="K10479" i="3"/>
  <c r="K10473" i="3"/>
  <c r="K10472" i="3"/>
  <c r="K10471" i="3"/>
  <c r="K10465" i="3"/>
  <c r="K10464" i="3"/>
  <c r="K10463" i="3"/>
  <c r="K10457" i="3"/>
  <c r="K10456" i="3"/>
  <c r="K10455" i="3"/>
  <c r="K10449" i="3"/>
  <c r="K10448" i="3"/>
  <c r="K10447" i="3"/>
  <c r="K10441" i="3"/>
  <c r="K10440" i="3"/>
  <c r="K10439" i="3"/>
  <c r="K10433" i="3"/>
  <c r="K10432" i="3"/>
  <c r="K10431" i="3"/>
  <c r="K10425" i="3"/>
  <c r="K10424" i="3"/>
  <c r="K10423" i="3"/>
  <c r="K10417" i="3"/>
  <c r="K10416" i="3"/>
  <c r="K10415" i="3"/>
  <c r="K10409" i="3"/>
  <c r="K10408" i="3"/>
  <c r="K10407" i="3"/>
  <c r="K10401" i="3"/>
  <c r="K10400" i="3"/>
  <c r="K10399" i="3"/>
  <c r="K10393" i="3"/>
  <c r="K10392" i="3"/>
  <c r="K10391" i="3"/>
  <c r="K10385" i="3"/>
  <c r="K10384" i="3"/>
  <c r="K10383" i="3"/>
  <c r="K10377" i="3"/>
  <c r="K10376" i="3"/>
  <c r="K10375" i="3"/>
  <c r="K10369" i="3"/>
  <c r="K10368" i="3"/>
  <c r="K10367" i="3"/>
  <c r="K10361" i="3"/>
  <c r="K10360" i="3"/>
  <c r="K10359" i="3"/>
  <c r="K10353" i="3"/>
  <c r="K10352" i="3"/>
  <c r="K10351" i="3"/>
  <c r="K10345" i="3"/>
  <c r="K10344" i="3"/>
  <c r="K10343" i="3"/>
  <c r="K10337" i="3"/>
  <c r="K10336" i="3"/>
  <c r="K10335" i="3"/>
  <c r="K10329" i="3"/>
  <c r="K10328" i="3"/>
  <c r="K10327" i="3"/>
  <c r="K10321" i="3"/>
  <c r="K10320" i="3"/>
  <c r="K10319" i="3"/>
  <c r="K10313" i="3"/>
  <c r="K10312" i="3"/>
  <c r="K10311" i="3"/>
  <c r="K10305" i="3"/>
  <c r="K10304" i="3"/>
  <c r="K10303" i="3"/>
  <c r="K10297" i="3"/>
  <c r="K10296" i="3"/>
  <c r="K10295" i="3"/>
  <c r="K10289" i="3"/>
  <c r="K10288" i="3"/>
  <c r="K10287" i="3"/>
  <c r="K10281" i="3"/>
  <c r="K10280" i="3"/>
  <c r="K10279" i="3"/>
  <c r="K10273" i="3"/>
  <c r="K10272" i="3"/>
  <c r="K10271" i="3"/>
  <c r="K10265" i="3"/>
  <c r="K10264" i="3"/>
  <c r="K10263" i="3"/>
  <c r="K10257" i="3"/>
  <c r="K10256" i="3"/>
  <c r="K10255" i="3"/>
  <c r="K10249" i="3"/>
  <c r="K10248" i="3"/>
  <c r="K10247" i="3"/>
  <c r="K10241" i="3"/>
  <c r="K10240" i="3"/>
  <c r="K10239" i="3"/>
  <c r="K10233" i="3"/>
  <c r="K10232" i="3"/>
  <c r="K10231" i="3"/>
  <c r="K10225" i="3"/>
  <c r="K10224" i="3"/>
  <c r="K10223" i="3"/>
  <c r="K10217" i="3"/>
  <c r="K10216" i="3"/>
  <c r="K10215" i="3"/>
  <c r="K10209" i="3"/>
  <c r="K10208" i="3"/>
  <c r="K10207" i="3"/>
  <c r="K10201" i="3"/>
  <c r="K10200" i="3"/>
  <c r="K10199" i="3"/>
  <c r="K10193" i="3"/>
  <c r="K10192" i="3"/>
  <c r="K10191" i="3"/>
  <c r="K10185" i="3"/>
  <c r="K10184" i="3"/>
  <c r="K10183" i="3"/>
  <c r="K10177" i="3"/>
  <c r="K10176" i="3"/>
  <c r="K10175" i="3"/>
  <c r="K10169" i="3"/>
  <c r="K10168" i="3"/>
  <c r="K10167" i="3"/>
  <c r="K10161" i="3"/>
  <c r="K10160" i="3"/>
  <c r="K10159" i="3"/>
  <c r="K10153" i="3"/>
  <c r="K10152" i="3"/>
  <c r="K10151" i="3"/>
  <c r="K10145" i="3"/>
  <c r="K10144" i="3"/>
  <c r="K10143" i="3"/>
  <c r="K10137" i="3"/>
  <c r="K10136" i="3"/>
  <c r="K10135" i="3"/>
  <c r="K10129" i="3"/>
  <c r="K10128" i="3"/>
  <c r="K10127" i="3"/>
  <c r="K10121" i="3"/>
  <c r="K10120" i="3"/>
  <c r="K10119" i="3"/>
  <c r="K10113" i="3"/>
  <c r="K10112" i="3"/>
  <c r="K10111" i="3"/>
  <c r="K10105" i="3"/>
  <c r="K10104" i="3"/>
  <c r="K10103" i="3"/>
  <c r="K10097" i="3"/>
  <c r="K10096" i="3"/>
  <c r="K10095" i="3"/>
  <c r="K10089" i="3"/>
  <c r="K10088" i="3"/>
  <c r="K10087" i="3"/>
  <c r="K10081" i="3"/>
  <c r="K10080" i="3"/>
  <c r="K10079" i="3"/>
  <c r="K10073" i="3"/>
  <c r="K10072" i="3"/>
  <c r="K10071" i="3"/>
  <c r="K10065" i="3"/>
  <c r="K10064" i="3"/>
  <c r="K10063" i="3"/>
  <c r="K10057" i="3"/>
  <c r="K10056" i="3"/>
  <c r="K10055" i="3"/>
  <c r="K10049" i="3"/>
  <c r="K10048" i="3"/>
  <c r="K10047" i="3"/>
  <c r="K10041" i="3"/>
  <c r="K10040" i="3"/>
  <c r="K10039" i="3"/>
  <c r="K10033" i="3"/>
  <c r="K10032" i="3"/>
  <c r="K10031" i="3"/>
  <c r="K10025" i="3"/>
  <c r="K10024" i="3"/>
  <c r="K10023" i="3"/>
  <c r="K10017" i="3"/>
  <c r="K10016" i="3"/>
  <c r="K10015" i="3"/>
  <c r="K10009" i="3"/>
  <c r="K10008" i="3"/>
  <c r="K10007" i="3"/>
  <c r="K10001" i="3"/>
  <c r="K10000" i="3"/>
  <c r="K9999" i="3"/>
  <c r="K9993" i="3"/>
  <c r="K9992" i="3"/>
  <c r="K9991" i="3"/>
  <c r="K9985" i="3"/>
  <c r="K9984" i="3"/>
  <c r="K9983" i="3"/>
  <c r="K9977" i="3"/>
  <c r="K9976" i="3"/>
  <c r="K9975" i="3"/>
  <c r="K9969" i="3"/>
  <c r="K9968" i="3"/>
  <c r="K9967" i="3"/>
  <c r="K9961" i="3"/>
  <c r="K9960" i="3"/>
  <c r="K9959" i="3"/>
  <c r="K9953" i="3"/>
  <c r="K9952" i="3"/>
  <c r="K9951" i="3"/>
  <c r="K9945" i="3"/>
  <c r="K9944" i="3"/>
  <c r="K9943" i="3"/>
  <c r="K9937" i="3"/>
  <c r="K9936" i="3"/>
  <c r="K9935" i="3"/>
  <c r="K9929" i="3"/>
  <c r="K9928" i="3"/>
  <c r="K9927" i="3"/>
  <c r="K9921" i="3"/>
  <c r="K9920" i="3"/>
  <c r="K9919" i="3"/>
  <c r="K9913" i="3"/>
  <c r="K9912" i="3"/>
  <c r="K9911" i="3"/>
  <c r="K9905" i="3"/>
  <c r="K9904" i="3"/>
  <c r="K9903" i="3"/>
  <c r="K9897" i="3"/>
  <c r="K9896" i="3"/>
  <c r="K9895" i="3"/>
  <c r="K9889" i="3"/>
  <c r="K9888" i="3"/>
  <c r="K9887" i="3"/>
  <c r="K9881" i="3"/>
  <c r="K9880" i="3"/>
  <c r="K9879" i="3"/>
  <c r="K9873" i="3"/>
  <c r="K9872" i="3"/>
  <c r="K9871" i="3"/>
  <c r="K9865" i="3"/>
  <c r="K9864" i="3"/>
  <c r="K9863" i="3"/>
  <c r="K9857" i="3"/>
  <c r="K9856" i="3"/>
  <c r="K9855" i="3"/>
  <c r="K9849" i="3"/>
  <c r="K9848" i="3"/>
  <c r="K9847" i="3"/>
  <c r="K9841" i="3"/>
  <c r="K9840" i="3"/>
  <c r="K9839" i="3"/>
  <c r="K9833" i="3"/>
  <c r="K9832" i="3"/>
  <c r="K9831" i="3"/>
  <c r="K9825" i="3"/>
  <c r="K9824" i="3"/>
  <c r="K9823" i="3"/>
  <c r="K9817" i="3"/>
  <c r="K9816" i="3"/>
  <c r="K9815" i="3"/>
  <c r="K9809" i="3"/>
  <c r="K9808" i="3"/>
  <c r="K9807" i="3"/>
  <c r="K9801" i="3"/>
  <c r="K9800" i="3"/>
  <c r="K9799" i="3"/>
  <c r="K9793" i="3"/>
  <c r="K9792" i="3"/>
  <c r="K9791" i="3"/>
  <c r="K9785" i="3"/>
  <c r="K9784" i="3"/>
  <c r="K9783" i="3"/>
  <c r="K9777" i="3"/>
  <c r="K9776" i="3"/>
  <c r="K9775" i="3"/>
  <c r="K9769" i="3"/>
  <c r="K9768" i="3"/>
  <c r="K9767" i="3"/>
  <c r="K9761" i="3"/>
  <c r="K9760" i="3"/>
  <c r="K9759" i="3"/>
  <c r="K9753" i="3"/>
  <c r="K9752" i="3"/>
  <c r="K9751" i="3"/>
  <c r="K9745" i="3"/>
  <c r="K9744" i="3"/>
  <c r="K9743" i="3"/>
  <c r="K9737" i="3"/>
  <c r="K9736" i="3"/>
  <c r="K9735" i="3"/>
  <c r="K9729" i="3"/>
  <c r="K9728" i="3"/>
  <c r="K9727" i="3"/>
  <c r="K9721" i="3"/>
  <c r="K9720" i="3"/>
  <c r="K9719" i="3"/>
  <c r="K9713" i="3"/>
  <c r="K9712" i="3"/>
  <c r="K9711" i="3"/>
  <c r="K9705" i="3"/>
  <c r="K9704" i="3"/>
  <c r="K9703" i="3"/>
  <c r="K9697" i="3"/>
  <c r="K9696" i="3"/>
  <c r="K9695" i="3"/>
  <c r="K9689" i="3"/>
  <c r="K9688" i="3"/>
  <c r="K9687" i="3"/>
  <c r="K9681" i="3"/>
  <c r="K9680" i="3"/>
  <c r="K9679" i="3"/>
  <c r="K9673" i="3"/>
  <c r="K9672" i="3"/>
  <c r="K9671" i="3"/>
  <c r="K9665" i="3"/>
  <c r="K9664" i="3"/>
  <c r="K9663" i="3"/>
  <c r="K9657" i="3"/>
  <c r="K9656" i="3"/>
  <c r="K9655" i="3"/>
  <c r="K9649" i="3"/>
  <c r="K9648" i="3"/>
  <c r="K9647" i="3"/>
  <c r="K9641" i="3"/>
  <c r="K9640" i="3"/>
  <c r="K9639" i="3"/>
  <c r="K9633" i="3"/>
  <c r="K9632" i="3"/>
  <c r="K9631" i="3"/>
  <c r="K9625" i="3"/>
  <c r="K9624" i="3"/>
  <c r="K9623" i="3"/>
  <c r="K9617" i="3"/>
  <c r="K9616" i="3"/>
  <c r="K9615" i="3"/>
  <c r="K9609" i="3"/>
  <c r="K9608" i="3"/>
  <c r="K9607" i="3"/>
  <c r="K9601" i="3"/>
  <c r="K9600" i="3"/>
  <c r="K9599" i="3"/>
  <c r="K9593" i="3"/>
  <c r="K9592" i="3"/>
  <c r="K9591" i="3"/>
  <c r="K9585" i="3"/>
  <c r="K9584" i="3"/>
  <c r="K9583" i="3"/>
  <c r="K9577" i="3"/>
  <c r="K9576" i="3"/>
  <c r="K9575" i="3"/>
  <c r="K9569" i="3"/>
  <c r="K9568" i="3"/>
  <c r="K9567" i="3"/>
  <c r="K9561" i="3"/>
  <c r="K9560" i="3"/>
  <c r="K9559" i="3"/>
  <c r="K9553" i="3"/>
  <c r="K9552" i="3"/>
  <c r="K9551" i="3"/>
  <c r="K9545" i="3"/>
  <c r="K9544" i="3"/>
  <c r="K9543" i="3"/>
  <c r="K9537" i="3"/>
  <c r="K9536" i="3"/>
  <c r="K9535" i="3"/>
  <c r="K9529" i="3"/>
  <c r="K9528" i="3"/>
  <c r="K9527" i="3"/>
  <c r="K9521" i="3"/>
  <c r="K9520" i="3"/>
  <c r="K9519" i="3"/>
  <c r="K9513" i="3"/>
  <c r="K9512" i="3"/>
  <c r="K9511" i="3"/>
  <c r="K9505" i="3"/>
  <c r="K9504" i="3"/>
  <c r="K9503" i="3"/>
  <c r="K9497" i="3"/>
  <c r="K9496" i="3"/>
  <c r="K9495" i="3"/>
  <c r="K9489" i="3"/>
  <c r="K9488" i="3"/>
  <c r="K9487" i="3"/>
  <c r="K9481" i="3"/>
  <c r="K9480" i="3"/>
  <c r="K9479" i="3"/>
  <c r="K9473" i="3"/>
  <c r="K9472" i="3"/>
  <c r="K9471" i="3"/>
  <c r="K9465" i="3"/>
  <c r="K9464" i="3"/>
  <c r="K9463" i="3"/>
  <c r="K9457" i="3"/>
  <c r="K9456" i="3"/>
  <c r="K9455" i="3"/>
  <c r="K9449" i="3"/>
  <c r="K9448" i="3"/>
  <c r="K9447" i="3"/>
  <c r="K9441" i="3"/>
  <c r="K9440" i="3"/>
  <c r="K9439" i="3"/>
  <c r="K9433" i="3"/>
  <c r="K9432" i="3"/>
  <c r="K9431" i="3"/>
  <c r="K9425" i="3"/>
  <c r="K9424" i="3"/>
  <c r="K9423" i="3"/>
  <c r="K9417" i="3"/>
  <c r="K9416" i="3"/>
  <c r="K9415" i="3"/>
  <c r="K9409" i="3"/>
  <c r="K9408" i="3"/>
  <c r="K9407" i="3"/>
  <c r="K9401" i="3"/>
  <c r="K9400" i="3"/>
  <c r="K9399" i="3"/>
  <c r="K9393" i="3"/>
  <c r="K9392" i="3"/>
  <c r="K9391" i="3"/>
  <c r="K9385" i="3"/>
  <c r="K9384" i="3"/>
  <c r="K9383" i="3"/>
  <c r="K9377" i="3"/>
  <c r="K9376" i="3"/>
  <c r="K9375" i="3"/>
  <c r="K9369" i="3"/>
  <c r="K9368" i="3"/>
  <c r="K9367" i="3"/>
  <c r="K9361" i="3"/>
  <c r="K9360" i="3"/>
  <c r="K9359" i="3"/>
  <c r="K9353" i="3"/>
  <c r="K9352" i="3"/>
  <c r="K9351" i="3"/>
  <c r="K9345" i="3"/>
  <c r="K9344" i="3"/>
  <c r="K9343" i="3"/>
  <c r="K9337" i="3"/>
  <c r="K9336" i="3"/>
  <c r="K9335" i="3"/>
  <c r="K9329" i="3"/>
  <c r="K9328" i="3"/>
  <c r="K9327" i="3"/>
  <c r="K9321" i="3"/>
  <c r="K9320" i="3"/>
  <c r="K9319" i="3"/>
  <c r="K9313" i="3"/>
  <c r="K9312" i="3"/>
  <c r="K9311" i="3"/>
  <c r="K9305" i="3"/>
  <c r="K9304" i="3"/>
  <c r="K9303" i="3"/>
  <c r="K9297" i="3"/>
  <c r="K9296" i="3"/>
  <c r="K9295" i="3"/>
  <c r="K9289" i="3"/>
  <c r="K9288" i="3"/>
  <c r="K9287" i="3"/>
  <c r="K9281" i="3"/>
  <c r="K9280" i="3"/>
  <c r="K9279" i="3"/>
  <c r="K9273" i="3"/>
  <c r="K9272" i="3"/>
  <c r="K9271" i="3"/>
  <c r="K9265" i="3"/>
  <c r="K9264" i="3"/>
  <c r="K9263" i="3"/>
  <c r="K9257" i="3"/>
  <c r="K9256" i="3"/>
  <c r="K9255" i="3"/>
  <c r="K9249" i="3"/>
  <c r="K9248" i="3"/>
  <c r="K9247" i="3"/>
  <c r="K9241" i="3"/>
  <c r="K9240" i="3"/>
  <c r="K9239" i="3"/>
  <c r="K9233" i="3"/>
  <c r="K9232" i="3"/>
  <c r="K9231" i="3"/>
  <c r="K9225" i="3"/>
  <c r="K9224" i="3"/>
  <c r="K9223" i="3"/>
  <c r="K9217" i="3"/>
  <c r="K9216" i="3"/>
  <c r="K9215" i="3"/>
  <c r="K9209" i="3"/>
  <c r="K9208" i="3"/>
  <c r="K9207" i="3"/>
  <c r="K9201" i="3"/>
  <c r="K9200" i="3"/>
  <c r="K9199" i="3"/>
  <c r="K9193" i="3"/>
  <c r="K9192" i="3"/>
  <c r="K9191" i="3"/>
  <c r="K9185" i="3"/>
  <c r="K9184" i="3"/>
  <c r="K9183" i="3"/>
  <c r="K9177" i="3"/>
  <c r="K9176" i="3"/>
  <c r="K9175" i="3"/>
  <c r="K9169" i="3"/>
  <c r="K9168" i="3"/>
  <c r="K9167" i="3"/>
  <c r="K9161" i="3"/>
  <c r="K9160" i="3"/>
  <c r="K9159" i="3"/>
  <c r="K9153" i="3"/>
  <c r="K9152" i="3"/>
  <c r="K9151" i="3"/>
  <c r="K9145" i="3"/>
  <c r="K9144" i="3"/>
  <c r="K9143" i="3"/>
  <c r="K9137" i="3"/>
  <c r="K9136" i="3"/>
  <c r="K9135" i="3"/>
  <c r="K9129" i="3"/>
  <c r="K9128" i="3"/>
  <c r="K9127" i="3"/>
  <c r="K9121" i="3"/>
  <c r="K9120" i="3"/>
  <c r="K9119" i="3"/>
  <c r="K9113" i="3"/>
  <c r="K9112" i="3"/>
  <c r="K9111" i="3"/>
  <c r="K9105" i="3"/>
  <c r="K9104" i="3"/>
  <c r="K9103" i="3"/>
  <c r="K9097" i="3"/>
  <c r="K9096" i="3"/>
  <c r="K9095" i="3"/>
  <c r="K9089" i="3"/>
  <c r="K9088" i="3"/>
  <c r="K9087" i="3"/>
  <c r="K9081" i="3"/>
  <c r="K9080" i="3"/>
  <c r="K9079" i="3"/>
  <c r="K9073" i="3"/>
  <c r="K9072" i="3"/>
  <c r="K9071" i="3"/>
  <c r="K9065" i="3"/>
  <c r="K9064" i="3"/>
  <c r="K9063" i="3"/>
  <c r="K9057" i="3"/>
  <c r="K9056" i="3"/>
  <c r="K9055" i="3"/>
  <c r="K9049" i="3"/>
  <c r="K9048" i="3"/>
  <c r="K9047" i="3"/>
  <c r="K9041" i="3"/>
  <c r="K9040" i="3"/>
  <c r="K9039" i="3"/>
  <c r="K9033" i="3"/>
  <c r="K9032" i="3"/>
  <c r="K9031" i="3"/>
  <c r="K9025" i="3"/>
  <c r="K9024" i="3"/>
  <c r="K9023" i="3"/>
  <c r="K9017" i="3"/>
  <c r="K9016" i="3"/>
  <c r="K9015" i="3"/>
  <c r="K9009" i="3"/>
  <c r="K9008" i="3"/>
  <c r="K9007" i="3"/>
  <c r="K9001" i="3"/>
  <c r="K9000" i="3"/>
  <c r="K8999" i="3"/>
  <c r="K8993" i="3"/>
  <c r="K8992" i="3"/>
  <c r="K8991" i="3"/>
  <c r="K8985" i="3"/>
  <c r="K8984" i="3"/>
  <c r="K8983" i="3"/>
  <c r="K8977" i="3"/>
  <c r="K8976" i="3"/>
  <c r="K8975" i="3"/>
  <c r="K8969" i="3"/>
  <c r="K8968" i="3"/>
  <c r="K8967" i="3"/>
  <c r="K8961" i="3"/>
  <c r="K8960" i="3"/>
  <c r="K8959" i="3"/>
  <c r="K8953" i="3"/>
  <c r="K8952" i="3"/>
  <c r="K8951" i="3"/>
  <c r="K8945" i="3"/>
  <c r="K8944" i="3"/>
  <c r="K8943" i="3"/>
  <c r="K8937" i="3"/>
  <c r="K8936" i="3"/>
  <c r="K8935" i="3"/>
  <c r="K8929" i="3"/>
  <c r="K8928" i="3"/>
  <c r="K8927" i="3"/>
  <c r="K8921" i="3"/>
  <c r="K8920" i="3"/>
  <c r="K8919" i="3"/>
  <c r="K8913" i="3"/>
  <c r="K8912" i="3"/>
  <c r="K8911" i="3"/>
  <c r="K8905" i="3"/>
  <c r="K8904" i="3"/>
  <c r="K8903" i="3"/>
  <c r="K8897" i="3"/>
  <c r="K8896" i="3"/>
  <c r="K8895" i="3"/>
  <c r="K8889" i="3"/>
  <c r="K8888" i="3"/>
  <c r="K8887" i="3"/>
  <c r="K8881" i="3"/>
  <c r="K8880" i="3"/>
  <c r="K8879" i="3"/>
  <c r="K8873" i="3"/>
  <c r="K8872" i="3"/>
  <c r="K8871" i="3"/>
  <c r="K8865" i="3"/>
  <c r="K8864" i="3"/>
  <c r="K8863" i="3"/>
  <c r="K8857" i="3"/>
  <c r="K8856" i="3"/>
  <c r="K8855" i="3"/>
  <c r="K8849" i="3"/>
  <c r="K8848" i="3"/>
  <c r="K8847" i="3"/>
  <c r="K8841" i="3"/>
  <c r="K8840" i="3"/>
  <c r="K8839" i="3"/>
  <c r="K8833" i="3"/>
  <c r="K8832" i="3"/>
  <c r="K8831" i="3"/>
  <c r="K8825" i="3"/>
  <c r="K8824" i="3"/>
  <c r="K8823" i="3"/>
  <c r="K8817" i="3"/>
  <c r="K8816" i="3"/>
  <c r="K8815" i="3"/>
  <c r="K8809" i="3"/>
  <c r="K8808" i="3"/>
  <c r="K8807" i="3"/>
  <c r="K8801" i="3"/>
  <c r="K8800" i="3"/>
  <c r="K8799" i="3"/>
  <c r="K8793" i="3"/>
  <c r="K8792" i="3"/>
  <c r="K8791" i="3"/>
  <c r="K8785" i="3"/>
  <c r="K8784" i="3"/>
  <c r="K8783" i="3"/>
  <c r="K8777" i="3"/>
  <c r="K8776" i="3"/>
  <c r="K8775" i="3"/>
  <c r="K8769" i="3"/>
  <c r="K8768" i="3"/>
  <c r="K8767" i="3"/>
  <c r="K8761" i="3"/>
  <c r="K8760" i="3"/>
  <c r="K8759" i="3"/>
  <c r="K8753" i="3"/>
  <c r="K8752" i="3"/>
  <c r="K8751" i="3"/>
  <c r="K8745" i="3"/>
  <c r="K8744" i="3"/>
  <c r="K8743" i="3"/>
  <c r="K8737" i="3"/>
  <c r="K8736" i="3"/>
  <c r="K8735" i="3"/>
  <c r="K8729" i="3"/>
  <c r="K8728" i="3"/>
  <c r="K8727" i="3"/>
  <c r="K8721" i="3"/>
  <c r="K8720" i="3"/>
  <c r="K8719" i="3"/>
  <c r="K8713" i="3"/>
  <c r="K8712" i="3"/>
  <c r="K8711" i="3"/>
  <c r="K8705" i="3"/>
  <c r="K8704" i="3"/>
  <c r="K8703" i="3"/>
  <c r="K8697" i="3"/>
  <c r="K8696" i="3"/>
  <c r="K8695" i="3"/>
  <c r="K8689" i="3"/>
  <c r="K8688" i="3"/>
  <c r="K8687" i="3"/>
  <c r="K8681" i="3"/>
  <c r="K8680" i="3"/>
  <c r="K8679" i="3"/>
  <c r="K8673" i="3"/>
  <c r="K8672" i="3"/>
  <c r="K8671" i="3"/>
  <c r="K8665" i="3"/>
  <c r="K8664" i="3"/>
  <c r="K8663" i="3"/>
  <c r="K8657" i="3"/>
  <c r="K8656" i="3"/>
  <c r="K8655" i="3"/>
  <c r="K8649" i="3"/>
  <c r="K8648" i="3"/>
  <c r="K8647" i="3"/>
  <c r="K8641" i="3"/>
  <c r="K8640" i="3"/>
  <c r="K8639" i="3"/>
  <c r="K8633" i="3"/>
  <c r="K8632" i="3"/>
  <c r="K8631" i="3"/>
  <c r="K8625" i="3"/>
  <c r="K8624" i="3"/>
  <c r="K8623" i="3"/>
  <c r="K8617" i="3"/>
  <c r="K8616" i="3"/>
  <c r="K8615" i="3"/>
  <c r="K8609" i="3"/>
  <c r="K8608" i="3"/>
  <c r="K8607" i="3"/>
  <c r="K8601" i="3"/>
  <c r="K8600" i="3"/>
  <c r="K8599" i="3"/>
  <c r="K8593" i="3"/>
  <c r="K8592" i="3"/>
  <c r="K8591" i="3"/>
  <c r="K8585" i="3"/>
  <c r="K8584" i="3"/>
  <c r="K8583" i="3"/>
  <c r="K8577" i="3"/>
  <c r="K8576" i="3"/>
  <c r="K8575" i="3"/>
  <c r="K8569" i="3"/>
  <c r="K8568" i="3"/>
  <c r="K8567" i="3"/>
  <c r="K8561" i="3"/>
  <c r="K8560" i="3"/>
  <c r="K8559" i="3"/>
  <c r="K8553" i="3"/>
  <c r="K8552" i="3"/>
  <c r="K8551" i="3"/>
  <c r="K8545" i="3"/>
  <c r="K8544" i="3"/>
  <c r="K8543" i="3"/>
  <c r="K8537" i="3"/>
  <c r="K8536" i="3"/>
  <c r="K8535" i="3"/>
  <c r="K8529" i="3"/>
  <c r="K8528" i="3"/>
  <c r="K8527" i="3"/>
  <c r="K8521" i="3"/>
  <c r="K8520" i="3"/>
  <c r="K8519" i="3"/>
  <c r="K8513" i="3"/>
  <c r="K8512" i="3"/>
  <c r="K8511" i="3"/>
  <c r="K8505" i="3"/>
  <c r="K8504" i="3"/>
  <c r="K8503" i="3"/>
  <c r="K8497" i="3"/>
  <c r="K8496" i="3"/>
  <c r="K8495" i="3"/>
  <c r="K8489" i="3"/>
  <c r="K8488" i="3"/>
  <c r="K8487" i="3"/>
  <c r="K8481" i="3"/>
  <c r="K8480" i="3"/>
  <c r="K8479" i="3"/>
  <c r="K8473" i="3"/>
  <c r="K8472" i="3"/>
  <c r="K8471" i="3"/>
  <c r="K8465" i="3"/>
  <c r="K8464" i="3"/>
  <c r="K8463" i="3"/>
  <c r="K8457" i="3"/>
  <c r="K8456" i="3"/>
  <c r="K8455" i="3"/>
  <c r="K8449" i="3"/>
  <c r="K8448" i="3"/>
  <c r="K8447" i="3"/>
  <c r="K8441" i="3"/>
  <c r="K8440" i="3"/>
  <c r="K8439" i="3"/>
  <c r="K8433" i="3"/>
  <c r="K8432" i="3"/>
  <c r="K8431" i="3"/>
  <c r="K8425" i="3"/>
  <c r="K8424" i="3"/>
  <c r="K8423" i="3"/>
  <c r="K8417" i="3"/>
  <c r="K8416" i="3"/>
  <c r="K8415" i="3"/>
  <c r="K8409" i="3"/>
  <c r="K8408" i="3"/>
  <c r="K8407" i="3"/>
  <c r="K8401" i="3"/>
  <c r="K8400" i="3"/>
  <c r="K8399" i="3"/>
  <c r="K8393" i="3"/>
  <c r="K8392" i="3"/>
  <c r="K8391" i="3"/>
  <c r="K8385" i="3"/>
  <c r="K8384" i="3"/>
  <c r="K8383" i="3"/>
  <c r="K8377" i="3"/>
  <c r="K8376" i="3"/>
  <c r="K8375" i="3"/>
  <c r="K8369" i="3"/>
  <c r="K8368" i="3"/>
  <c r="K8367" i="3"/>
  <c r="K8361" i="3"/>
  <c r="K8360" i="3"/>
  <c r="K8359" i="3"/>
  <c r="K8353" i="3"/>
  <c r="K8352" i="3"/>
  <c r="K8351" i="3"/>
  <c r="K8345" i="3"/>
  <c r="K8344" i="3"/>
  <c r="K8343" i="3"/>
  <c r="K8337" i="3"/>
  <c r="K8336" i="3"/>
  <c r="K8335" i="3"/>
  <c r="K8329" i="3"/>
  <c r="K8328" i="3"/>
  <c r="K8327" i="3"/>
  <c r="K8321" i="3"/>
  <c r="K8320" i="3"/>
  <c r="K8319" i="3"/>
  <c r="K8313" i="3"/>
  <c r="K8312" i="3"/>
  <c r="K8311" i="3"/>
  <c r="K8305" i="3"/>
  <c r="K8304" i="3"/>
  <c r="K8303" i="3"/>
  <c r="K8297" i="3"/>
  <c r="K8296" i="3"/>
  <c r="K8295" i="3"/>
  <c r="K8289" i="3"/>
  <c r="K8288" i="3"/>
  <c r="K8287" i="3"/>
  <c r="K8281" i="3"/>
  <c r="K8280" i="3"/>
  <c r="K8279" i="3"/>
  <c r="K8273" i="3"/>
  <c r="K8272" i="3"/>
  <c r="K8271" i="3"/>
  <c r="K8265" i="3"/>
  <c r="K8264" i="3"/>
  <c r="K8263" i="3"/>
  <c r="K8257" i="3"/>
  <c r="K8256" i="3"/>
  <c r="K8255" i="3"/>
  <c r="K8249" i="3"/>
  <c r="K8248" i="3"/>
  <c r="K8247" i="3"/>
  <c r="K8241" i="3"/>
  <c r="K8240" i="3"/>
  <c r="K8239" i="3"/>
  <c r="K8233" i="3"/>
  <c r="K8232" i="3"/>
  <c r="K8231" i="3"/>
  <c r="K8225" i="3"/>
  <c r="K8224" i="3"/>
  <c r="K8223" i="3"/>
  <c r="K8217" i="3"/>
  <c r="K8216" i="3"/>
  <c r="K8215" i="3"/>
  <c r="K8209" i="3"/>
  <c r="K8208" i="3"/>
  <c r="K8207" i="3"/>
  <c r="K8201" i="3"/>
  <c r="K8200" i="3"/>
  <c r="K8199" i="3"/>
  <c r="K8193" i="3"/>
  <c r="K8192" i="3"/>
  <c r="K8191" i="3"/>
  <c r="K8185" i="3"/>
  <c r="K8184" i="3"/>
  <c r="K8183" i="3"/>
  <c r="K8177" i="3"/>
  <c r="K8176" i="3"/>
  <c r="K8175" i="3"/>
  <c r="K8169" i="3"/>
  <c r="K8168" i="3"/>
  <c r="K8167" i="3"/>
  <c r="K8161" i="3"/>
  <c r="K8160" i="3"/>
  <c r="K8159" i="3"/>
  <c r="K8153" i="3"/>
  <c r="K8152" i="3"/>
  <c r="K8151" i="3"/>
  <c r="K8145" i="3"/>
  <c r="K8144" i="3"/>
  <c r="K8143" i="3"/>
  <c r="K8137" i="3"/>
  <c r="K8136" i="3"/>
  <c r="K8135" i="3"/>
  <c r="K8129" i="3"/>
  <c r="K8128" i="3"/>
  <c r="K8127" i="3"/>
  <c r="K8121" i="3"/>
  <c r="K8120" i="3"/>
  <c r="K8119" i="3"/>
  <c r="K8113" i="3"/>
  <c r="K8112" i="3"/>
  <c r="K8111" i="3"/>
  <c r="K8105" i="3"/>
  <c r="K8104" i="3"/>
  <c r="K8103" i="3"/>
  <c r="K8097" i="3"/>
  <c r="K8096" i="3"/>
  <c r="K8095" i="3"/>
  <c r="K8089" i="3"/>
  <c r="K8088" i="3"/>
  <c r="K8087" i="3"/>
  <c r="K8081" i="3"/>
  <c r="K8080" i="3"/>
  <c r="K8079" i="3"/>
  <c r="K8073" i="3"/>
  <c r="K8072" i="3"/>
  <c r="K8071" i="3"/>
  <c r="K8065" i="3"/>
  <c r="K8064" i="3"/>
  <c r="K8063" i="3"/>
  <c r="K8057" i="3"/>
  <c r="K8056" i="3"/>
  <c r="K8055" i="3"/>
  <c r="K8049" i="3"/>
  <c r="K8048" i="3"/>
  <c r="K8047" i="3"/>
  <c r="K8041" i="3"/>
  <c r="K8040" i="3"/>
  <c r="K8039" i="3"/>
  <c r="K8033" i="3"/>
  <c r="K8032" i="3"/>
  <c r="K8031" i="3"/>
  <c r="K8025" i="3"/>
  <c r="K8024" i="3"/>
  <c r="K8023" i="3"/>
  <c r="K8017" i="3"/>
  <c r="K8016" i="3"/>
  <c r="K8015" i="3"/>
  <c r="K8009" i="3"/>
  <c r="K8008" i="3"/>
  <c r="K8007" i="3"/>
  <c r="K8001" i="3"/>
  <c r="K8000" i="3"/>
  <c r="K7999" i="3"/>
  <c r="K7993" i="3"/>
  <c r="K7992" i="3"/>
  <c r="K7991" i="3"/>
  <c r="K7985" i="3"/>
  <c r="K7984" i="3"/>
  <c r="K7983" i="3"/>
  <c r="K7977" i="3"/>
  <c r="K7976" i="3"/>
  <c r="K7975" i="3"/>
  <c r="K7969" i="3"/>
  <c r="K7968" i="3"/>
  <c r="K7967" i="3"/>
  <c r="K7961" i="3"/>
  <c r="K7960" i="3"/>
  <c r="K7959" i="3"/>
  <c r="K7953" i="3"/>
  <c r="K7952" i="3"/>
  <c r="K7951" i="3"/>
  <c r="K7945" i="3"/>
  <c r="K7944" i="3"/>
  <c r="K7943" i="3"/>
  <c r="K7937" i="3"/>
  <c r="K7936" i="3"/>
  <c r="K7935" i="3"/>
  <c r="K7929" i="3"/>
  <c r="K7928" i="3"/>
  <c r="K7927" i="3"/>
  <c r="K7921" i="3"/>
  <c r="K7920" i="3"/>
  <c r="K7919" i="3"/>
  <c r="K7913" i="3"/>
  <c r="K7912" i="3"/>
  <c r="K7911" i="3"/>
  <c r="K7905" i="3"/>
  <c r="K7904" i="3"/>
  <c r="K7903" i="3"/>
  <c r="K7897" i="3"/>
  <c r="K7896" i="3"/>
  <c r="K7895" i="3"/>
  <c r="K7889" i="3"/>
  <c r="K7888" i="3"/>
  <c r="K7887" i="3"/>
  <c r="K7881" i="3"/>
  <c r="K7880" i="3"/>
  <c r="K7879" i="3"/>
  <c r="K7873" i="3"/>
  <c r="K7872" i="3"/>
  <c r="K7871" i="3"/>
  <c r="K7865" i="3"/>
  <c r="K7864" i="3"/>
  <c r="K7863" i="3"/>
  <c r="K7857" i="3"/>
  <c r="K7856" i="3"/>
  <c r="K7855" i="3"/>
  <c r="K7849" i="3"/>
  <c r="K7848" i="3"/>
  <c r="K7847" i="3"/>
  <c r="K7841" i="3"/>
  <c r="K7840" i="3"/>
  <c r="K7839" i="3"/>
  <c r="K7833" i="3"/>
  <c r="K7832" i="3"/>
  <c r="K7831" i="3"/>
  <c r="K7825" i="3"/>
  <c r="K7824" i="3"/>
  <c r="K7823" i="3"/>
  <c r="K7817" i="3"/>
  <c r="K7816" i="3"/>
  <c r="K7815" i="3"/>
  <c r="K7809" i="3"/>
  <c r="K7808" i="3"/>
  <c r="K7807" i="3"/>
  <c r="K7801" i="3"/>
  <c r="K7800" i="3"/>
  <c r="K7799" i="3"/>
  <c r="K7793" i="3"/>
  <c r="K7792" i="3"/>
  <c r="K7791" i="3"/>
  <c r="K7785" i="3"/>
  <c r="K7784" i="3"/>
  <c r="K7783" i="3"/>
  <c r="K7777" i="3"/>
  <c r="K7776" i="3"/>
  <c r="K7775" i="3"/>
  <c r="K7769" i="3"/>
  <c r="K7768" i="3"/>
  <c r="K7767" i="3"/>
  <c r="K7761" i="3"/>
  <c r="K7760" i="3"/>
  <c r="K7759" i="3"/>
  <c r="K7753" i="3"/>
  <c r="K7752" i="3"/>
  <c r="K7751" i="3"/>
  <c r="K7745" i="3"/>
  <c r="K7744" i="3"/>
  <c r="K7743" i="3"/>
  <c r="K7737" i="3"/>
  <c r="K7736" i="3"/>
  <c r="K7735" i="3"/>
  <c r="K7729" i="3"/>
  <c r="K7728" i="3"/>
  <c r="K7727" i="3"/>
  <c r="K7721" i="3"/>
  <c r="K7720" i="3"/>
  <c r="K7719" i="3"/>
  <c r="K7713" i="3"/>
  <c r="K7712" i="3"/>
  <c r="K7711" i="3"/>
  <c r="K7705" i="3"/>
  <c r="K7704" i="3"/>
  <c r="K7703" i="3"/>
  <c r="K7697" i="3"/>
  <c r="K7696" i="3"/>
  <c r="K7695" i="3"/>
  <c r="K7689" i="3"/>
  <c r="K7688" i="3"/>
  <c r="K7687" i="3"/>
  <c r="K7681" i="3"/>
  <c r="K7680" i="3"/>
  <c r="K7679" i="3"/>
  <c r="K7673" i="3"/>
  <c r="K7672" i="3"/>
  <c r="K7671" i="3"/>
  <c r="K7665" i="3"/>
  <c r="K7664" i="3"/>
  <c r="K7663" i="3"/>
  <c r="K7657" i="3"/>
  <c r="K7656" i="3"/>
  <c r="K7655" i="3"/>
  <c r="K7649" i="3"/>
  <c r="K7648" i="3"/>
  <c r="K7647" i="3"/>
  <c r="K7641" i="3"/>
  <c r="K7640" i="3"/>
  <c r="K7639" i="3"/>
  <c r="K7633" i="3"/>
  <c r="K7632" i="3"/>
  <c r="K7631" i="3"/>
  <c r="K7625" i="3"/>
  <c r="K7624" i="3"/>
  <c r="K7623" i="3"/>
  <c r="K7617" i="3"/>
  <c r="K7616" i="3"/>
  <c r="K7615" i="3"/>
  <c r="K7609" i="3"/>
  <c r="K7608" i="3"/>
  <c r="K7607" i="3"/>
  <c r="K7601" i="3"/>
  <c r="K7600" i="3"/>
  <c r="K7599" i="3"/>
  <c r="K7593" i="3"/>
  <c r="K7592" i="3"/>
  <c r="K7591" i="3"/>
  <c r="K7585" i="3"/>
  <c r="K7584" i="3"/>
  <c r="K7583" i="3"/>
  <c r="K7577" i="3"/>
  <c r="K7576" i="3"/>
  <c r="K7575" i="3"/>
  <c r="K7569" i="3"/>
  <c r="K7568" i="3"/>
  <c r="K7567" i="3"/>
  <c r="K7561" i="3"/>
  <c r="K7560" i="3"/>
  <c r="K7559" i="3"/>
  <c r="K7553" i="3"/>
  <c r="K7552" i="3"/>
  <c r="K7551" i="3"/>
  <c r="K7545" i="3"/>
  <c r="K7544" i="3"/>
  <c r="K7543" i="3"/>
  <c r="K7537" i="3"/>
  <c r="K7536" i="3"/>
  <c r="K7535" i="3"/>
  <c r="K7529" i="3"/>
  <c r="K7528" i="3"/>
  <c r="K7527" i="3"/>
  <c r="K7521" i="3"/>
  <c r="K7520" i="3"/>
  <c r="K7519" i="3"/>
  <c r="K7513" i="3"/>
  <c r="K7512" i="3"/>
  <c r="K7511" i="3"/>
  <c r="K7505" i="3"/>
  <c r="K7504" i="3"/>
  <c r="K7503" i="3"/>
  <c r="K7497" i="3"/>
  <c r="K7496" i="3"/>
  <c r="K7495" i="3"/>
  <c r="K7489" i="3"/>
  <c r="K7488" i="3"/>
  <c r="K7487" i="3"/>
  <c r="K7481" i="3"/>
  <c r="K7480" i="3"/>
  <c r="K7479" i="3"/>
  <c r="K7473" i="3"/>
  <c r="K7472" i="3"/>
  <c r="K7471" i="3"/>
  <c r="K7465" i="3"/>
  <c r="K7464" i="3"/>
  <c r="K7463" i="3"/>
  <c r="K7457" i="3"/>
  <c r="K7456" i="3"/>
  <c r="K7455" i="3"/>
  <c r="K7449" i="3"/>
  <c r="K7448" i="3"/>
  <c r="K7447" i="3"/>
  <c r="K7441" i="3"/>
  <c r="K7440" i="3"/>
  <c r="K7439" i="3"/>
  <c r="K7433" i="3"/>
  <c r="K7432" i="3"/>
  <c r="K7431" i="3"/>
  <c r="K7425" i="3"/>
  <c r="K7424" i="3"/>
  <c r="K7423" i="3"/>
  <c r="K7417" i="3"/>
  <c r="K7416" i="3"/>
  <c r="K7415" i="3"/>
  <c r="K7409" i="3"/>
  <c r="K7408" i="3"/>
  <c r="K7407" i="3"/>
  <c r="K7401" i="3"/>
  <c r="K7400" i="3"/>
  <c r="K7399" i="3"/>
  <c r="K7393" i="3"/>
  <c r="K7392" i="3"/>
  <c r="K7391" i="3"/>
  <c r="K7385" i="3"/>
  <c r="K7384" i="3"/>
  <c r="K7383" i="3"/>
  <c r="K7377" i="3"/>
  <c r="K7376" i="3"/>
  <c r="K7375" i="3"/>
  <c r="K7369" i="3"/>
  <c r="K7368" i="3"/>
  <c r="K7367" i="3"/>
  <c r="K7361" i="3"/>
  <c r="K7360" i="3"/>
  <c r="K7359" i="3"/>
  <c r="K7353" i="3"/>
  <c r="K7352" i="3"/>
  <c r="K7351" i="3"/>
  <c r="K7345" i="3"/>
  <c r="K7344" i="3"/>
  <c r="K7343" i="3"/>
  <c r="K7337" i="3"/>
  <c r="K7336" i="3"/>
  <c r="K7335" i="3"/>
  <c r="K7329" i="3"/>
  <c r="K7328" i="3"/>
  <c r="K7327" i="3"/>
  <c r="K7321" i="3"/>
  <c r="K7320" i="3"/>
  <c r="K7319" i="3"/>
  <c r="K7313" i="3"/>
  <c r="K7312" i="3"/>
  <c r="K7311" i="3"/>
  <c r="K7305" i="3"/>
  <c r="K7304" i="3"/>
  <c r="K7303" i="3"/>
  <c r="K7297" i="3"/>
  <c r="K7296" i="3"/>
  <c r="K7295" i="3"/>
  <c r="K7289" i="3"/>
  <c r="K7288" i="3"/>
  <c r="K7287" i="3"/>
  <c r="K7281" i="3"/>
  <c r="K7280" i="3"/>
  <c r="K7279" i="3"/>
  <c r="K7273" i="3"/>
  <c r="K7272" i="3"/>
  <c r="K7271" i="3"/>
  <c r="K7265" i="3"/>
  <c r="K7264" i="3"/>
  <c r="K7263" i="3"/>
  <c r="K7257" i="3"/>
  <c r="K7256" i="3"/>
  <c r="K7255" i="3"/>
  <c r="K7249" i="3"/>
  <c r="K7248" i="3"/>
  <c r="K7247" i="3"/>
  <c r="K7241" i="3"/>
  <c r="K7240" i="3"/>
  <c r="K7239" i="3"/>
  <c r="K7233" i="3"/>
  <c r="K7232" i="3"/>
  <c r="K7231" i="3"/>
  <c r="K7225" i="3"/>
  <c r="K7224" i="3"/>
  <c r="K7223" i="3"/>
  <c r="K7217" i="3"/>
  <c r="K7216" i="3"/>
  <c r="K7215" i="3"/>
  <c r="K7209" i="3"/>
  <c r="K7208" i="3"/>
  <c r="K7207" i="3"/>
  <c r="K7201" i="3"/>
  <c r="K7200" i="3"/>
  <c r="K7199" i="3"/>
  <c r="K7193" i="3"/>
  <c r="K7192" i="3"/>
  <c r="K7191" i="3"/>
  <c r="K7185" i="3"/>
  <c r="K7184" i="3"/>
  <c r="K7183" i="3"/>
  <c r="K7177" i="3"/>
  <c r="K7176" i="3"/>
  <c r="K7175" i="3"/>
  <c r="K7169" i="3"/>
  <c r="K7168" i="3"/>
  <c r="K7167" i="3"/>
  <c r="K7161" i="3"/>
  <c r="K7160" i="3"/>
  <c r="K7159" i="3"/>
  <c r="K7153" i="3"/>
  <c r="K7152" i="3"/>
  <c r="K7151" i="3"/>
  <c r="K7145" i="3"/>
  <c r="K7144" i="3"/>
  <c r="K7143" i="3"/>
  <c r="K7137" i="3"/>
  <c r="K7136" i="3"/>
  <c r="K7135" i="3"/>
  <c r="K7129" i="3"/>
  <c r="K7128" i="3"/>
  <c r="K7127" i="3"/>
  <c r="K7121" i="3"/>
  <c r="K7120" i="3"/>
  <c r="K7119" i="3"/>
  <c r="K7113" i="3"/>
  <c r="K7112" i="3"/>
  <c r="K7111" i="3"/>
  <c r="K7105" i="3"/>
  <c r="K7104" i="3"/>
  <c r="K7103" i="3"/>
  <c r="K7097" i="3"/>
  <c r="K7096" i="3"/>
  <c r="K7095" i="3"/>
  <c r="K7089" i="3"/>
  <c r="K7088" i="3"/>
  <c r="K7087" i="3"/>
  <c r="K7081" i="3"/>
  <c r="K7080" i="3"/>
  <c r="K7079" i="3"/>
  <c r="K7073" i="3"/>
  <c r="K7072" i="3"/>
  <c r="K7071" i="3"/>
  <c r="K7065" i="3"/>
  <c r="K7064" i="3"/>
  <c r="K7063" i="3"/>
  <c r="K7057" i="3"/>
  <c r="K7056" i="3"/>
  <c r="K7055" i="3"/>
  <c r="K7049" i="3"/>
  <c r="K7048" i="3"/>
  <c r="K7047" i="3"/>
  <c r="K7041" i="3"/>
  <c r="K7040" i="3"/>
  <c r="K7039" i="3"/>
  <c r="K7033" i="3"/>
  <c r="K7032" i="3"/>
  <c r="K7031" i="3"/>
  <c r="K7025" i="3"/>
  <c r="K7024" i="3"/>
  <c r="K7023" i="3"/>
  <c r="K7017" i="3"/>
  <c r="K7016" i="3"/>
  <c r="K7015" i="3"/>
  <c r="K7009" i="3"/>
  <c r="K7008" i="3"/>
  <c r="K7007" i="3"/>
  <c r="K7001" i="3"/>
  <c r="K7000" i="3"/>
  <c r="K6999" i="3"/>
  <c r="K6993" i="3"/>
  <c r="K6992" i="3"/>
  <c r="K6991" i="3"/>
  <c r="K6985" i="3"/>
  <c r="K6984" i="3"/>
  <c r="K6983" i="3"/>
  <c r="K6977" i="3"/>
  <c r="K6976" i="3"/>
  <c r="K6975" i="3"/>
  <c r="K6969" i="3"/>
  <c r="K6968" i="3"/>
  <c r="K6967" i="3"/>
  <c r="K6961" i="3"/>
  <c r="K6960" i="3"/>
  <c r="K6959" i="3"/>
  <c r="K6953" i="3"/>
  <c r="K6952" i="3"/>
  <c r="K6951" i="3"/>
  <c r="K6945" i="3"/>
  <c r="K6944" i="3"/>
  <c r="K6943" i="3"/>
  <c r="K6937" i="3"/>
  <c r="K6936" i="3"/>
  <c r="K6935" i="3"/>
  <c r="K6929" i="3"/>
  <c r="K6928" i="3"/>
  <c r="K6927" i="3"/>
  <c r="K6921" i="3"/>
  <c r="K6920" i="3"/>
  <c r="K6919" i="3"/>
  <c r="K6913" i="3"/>
  <c r="K6912" i="3"/>
  <c r="K6911" i="3"/>
  <c r="K6905" i="3"/>
  <c r="K6904" i="3"/>
  <c r="K6903" i="3"/>
  <c r="K6897" i="3"/>
  <c r="K6896" i="3"/>
  <c r="K6895" i="3"/>
  <c r="K6889" i="3"/>
  <c r="K6888" i="3"/>
  <c r="K6887" i="3"/>
  <c r="K6881" i="3"/>
  <c r="K6880" i="3"/>
  <c r="K6879" i="3"/>
  <c r="K6873" i="3"/>
  <c r="K6872" i="3"/>
  <c r="K6871" i="3"/>
  <c r="K6865" i="3"/>
  <c r="K6864" i="3"/>
  <c r="K6863" i="3"/>
  <c r="K6857" i="3"/>
  <c r="K6856" i="3"/>
  <c r="K6855" i="3"/>
  <c r="K6849" i="3"/>
  <c r="K6848" i="3"/>
  <c r="K6847" i="3"/>
  <c r="K6841" i="3"/>
  <c r="K6840" i="3"/>
  <c r="K6839" i="3"/>
  <c r="K6833" i="3"/>
  <c r="K6832" i="3"/>
  <c r="K6831" i="3"/>
  <c r="K6825" i="3"/>
  <c r="K6824" i="3"/>
  <c r="K6823" i="3"/>
  <c r="K6817" i="3"/>
  <c r="K6816" i="3"/>
  <c r="K6815" i="3"/>
  <c r="K6809" i="3"/>
  <c r="K6808" i="3"/>
  <c r="K6807" i="3"/>
  <c r="K6801" i="3"/>
  <c r="K6800" i="3"/>
  <c r="K6799" i="3"/>
  <c r="K6793" i="3"/>
  <c r="K6792" i="3"/>
  <c r="K6791" i="3"/>
  <c r="K6785" i="3"/>
  <c r="K6784" i="3"/>
  <c r="K6783" i="3"/>
  <c r="K6777" i="3"/>
  <c r="K6776" i="3"/>
  <c r="K6775" i="3"/>
  <c r="K6769" i="3"/>
  <c r="K6768" i="3"/>
  <c r="K6767" i="3"/>
  <c r="K6761" i="3"/>
  <c r="K6760" i="3"/>
  <c r="K6759" i="3"/>
  <c r="K6753" i="3"/>
  <c r="K6752" i="3"/>
  <c r="K6751" i="3"/>
  <c r="K6745" i="3"/>
  <c r="K6744" i="3"/>
  <c r="K6743" i="3"/>
  <c r="K6737" i="3"/>
  <c r="K6736" i="3"/>
  <c r="K6735" i="3"/>
  <c r="K6729" i="3"/>
  <c r="K6728" i="3"/>
  <c r="K6727" i="3"/>
  <c r="K6721" i="3"/>
  <c r="K6720" i="3"/>
  <c r="K6719" i="3"/>
  <c r="K6713" i="3"/>
  <c r="K6712" i="3"/>
  <c r="K6711" i="3"/>
  <c r="K6705" i="3"/>
  <c r="K6704" i="3"/>
  <c r="K6703" i="3"/>
  <c r="K6697" i="3"/>
  <c r="K6696" i="3"/>
  <c r="K6695" i="3"/>
  <c r="K6689" i="3"/>
  <c r="K6688" i="3"/>
  <c r="K6687" i="3"/>
  <c r="K6681" i="3"/>
  <c r="K6680" i="3"/>
  <c r="K6679" i="3"/>
  <c r="K6673" i="3"/>
  <c r="K6672" i="3"/>
  <c r="K6671" i="3"/>
  <c r="K6665" i="3"/>
  <c r="K6664" i="3"/>
  <c r="K6663" i="3"/>
  <c r="K6657" i="3"/>
  <c r="K6656" i="3"/>
  <c r="K6655" i="3"/>
  <c r="K6649" i="3"/>
  <c r="K6648" i="3"/>
  <c r="K6647" i="3"/>
  <c r="K6641" i="3"/>
  <c r="K6640" i="3"/>
  <c r="K6639" i="3"/>
  <c r="K6633" i="3"/>
  <c r="K6632" i="3"/>
  <c r="K6631" i="3"/>
  <c r="K6625" i="3"/>
  <c r="K6624" i="3"/>
  <c r="K6623" i="3"/>
  <c r="K6617" i="3"/>
  <c r="K6616" i="3"/>
  <c r="K6615" i="3"/>
  <c r="K6609" i="3"/>
  <c r="K6608" i="3"/>
  <c r="K6607" i="3"/>
  <c r="K6601" i="3"/>
  <c r="K6600" i="3"/>
  <c r="K6599" i="3"/>
  <c r="K6593" i="3"/>
  <c r="K6592" i="3"/>
  <c r="K6591" i="3"/>
  <c r="K6585" i="3"/>
  <c r="K6584" i="3"/>
  <c r="K6583" i="3"/>
  <c r="K6577" i="3"/>
  <c r="K6576" i="3"/>
  <c r="K6575" i="3"/>
  <c r="K6569" i="3"/>
  <c r="K6568" i="3"/>
  <c r="K6567" i="3"/>
  <c r="K6561" i="3"/>
  <c r="K6560" i="3"/>
  <c r="K6559" i="3"/>
  <c r="K6553" i="3"/>
  <c r="K6552" i="3"/>
  <c r="K6551" i="3"/>
  <c r="K6545" i="3"/>
  <c r="K6544" i="3"/>
  <c r="K6543" i="3"/>
  <c r="K6537" i="3"/>
  <c r="K6536" i="3"/>
  <c r="K6535" i="3"/>
  <c r="K6529" i="3"/>
  <c r="K6528" i="3"/>
  <c r="K6527" i="3"/>
  <c r="K6521" i="3"/>
  <c r="K6520" i="3"/>
  <c r="K6519" i="3"/>
  <c r="K6513" i="3"/>
  <c r="K6512" i="3"/>
  <c r="K6511" i="3"/>
  <c r="K6505" i="3"/>
  <c r="K6504" i="3"/>
  <c r="K6503" i="3"/>
  <c r="K6497" i="3"/>
  <c r="K6496" i="3"/>
  <c r="K6495" i="3"/>
  <c r="K6489" i="3"/>
  <c r="K6488" i="3"/>
  <c r="K6487" i="3"/>
  <c r="K6481" i="3"/>
  <c r="K6480" i="3"/>
  <c r="K6479" i="3"/>
  <c r="K6473" i="3"/>
  <c r="K6472" i="3"/>
  <c r="K6471" i="3"/>
  <c r="K6465" i="3"/>
  <c r="K6464" i="3"/>
  <c r="K6463" i="3"/>
  <c r="K6457" i="3"/>
  <c r="K6456" i="3"/>
  <c r="K6455" i="3"/>
  <c r="K6449" i="3"/>
  <c r="K6448" i="3"/>
  <c r="K6447" i="3"/>
  <c r="K6441" i="3"/>
  <c r="K6440" i="3"/>
  <c r="K6439" i="3"/>
  <c r="K6433" i="3"/>
  <c r="K6432" i="3"/>
  <c r="K6431" i="3"/>
  <c r="K6425" i="3"/>
  <c r="K6424" i="3"/>
  <c r="K6423" i="3"/>
  <c r="K6417" i="3"/>
  <c r="K6416" i="3"/>
  <c r="K6415" i="3"/>
  <c r="K6409" i="3"/>
  <c r="K6408" i="3"/>
  <c r="K6407" i="3"/>
  <c r="K6401" i="3"/>
  <c r="K6400" i="3"/>
  <c r="K6399" i="3"/>
  <c r="K6393" i="3"/>
  <c r="K6392" i="3"/>
  <c r="K6391" i="3"/>
  <c r="K6385" i="3"/>
  <c r="K6384" i="3"/>
  <c r="K6383" i="3"/>
  <c r="K6377" i="3"/>
  <c r="K6376" i="3"/>
  <c r="K6375" i="3"/>
  <c r="K6369" i="3"/>
  <c r="K6368" i="3"/>
  <c r="K6367" i="3"/>
  <c r="K6361" i="3"/>
  <c r="K6360" i="3"/>
  <c r="K6359" i="3"/>
  <c r="K6353" i="3"/>
  <c r="K6352" i="3"/>
  <c r="K6351" i="3"/>
  <c r="K6345" i="3"/>
  <c r="K6344" i="3"/>
  <c r="K6343" i="3"/>
  <c r="K6337" i="3"/>
  <c r="K6336" i="3"/>
  <c r="K6335" i="3"/>
  <c r="K6329" i="3"/>
  <c r="K6328" i="3"/>
  <c r="K6327" i="3"/>
  <c r="K6321" i="3"/>
  <c r="K6320" i="3"/>
  <c r="K6319" i="3"/>
  <c r="K6313" i="3"/>
  <c r="K6312" i="3"/>
  <c r="K6311" i="3"/>
  <c r="K6305" i="3"/>
  <c r="K6304" i="3"/>
  <c r="K6303" i="3"/>
  <c r="K6297" i="3"/>
  <c r="K6296" i="3"/>
  <c r="K6295" i="3"/>
  <c r="K6289" i="3"/>
  <c r="K6288" i="3"/>
  <c r="K6287" i="3"/>
  <c r="K6281" i="3"/>
  <c r="K6280" i="3"/>
  <c r="K6279" i="3"/>
  <c r="K6273" i="3"/>
  <c r="K6272" i="3"/>
  <c r="K6271" i="3"/>
  <c r="K6265" i="3"/>
  <c r="K6264" i="3"/>
  <c r="K6263" i="3"/>
  <c r="K6257" i="3"/>
  <c r="K6256" i="3"/>
  <c r="K6255" i="3"/>
  <c r="K6249" i="3"/>
  <c r="K6248" i="3"/>
  <c r="K6247" i="3"/>
  <c r="K6241" i="3"/>
  <c r="K6240" i="3"/>
  <c r="K6239" i="3"/>
  <c r="K6233" i="3"/>
  <c r="K6232" i="3"/>
  <c r="K6231" i="3"/>
  <c r="K6225" i="3"/>
  <c r="K6224" i="3"/>
  <c r="K6223" i="3"/>
  <c r="K6217" i="3"/>
  <c r="K6216" i="3"/>
  <c r="K6215" i="3"/>
  <c r="K6209" i="3"/>
  <c r="K6208" i="3"/>
  <c r="K6207" i="3"/>
  <c r="K6201" i="3"/>
  <c r="K6200" i="3"/>
  <c r="K6199" i="3"/>
  <c r="K6193" i="3"/>
  <c r="K6192" i="3"/>
  <c r="K6191" i="3"/>
  <c r="K6185" i="3"/>
  <c r="K6184" i="3"/>
  <c r="K6183" i="3"/>
  <c r="K6177" i="3"/>
  <c r="K6176" i="3"/>
  <c r="K6175" i="3"/>
  <c r="K6169" i="3"/>
  <c r="K6168" i="3"/>
  <c r="K6167" i="3"/>
  <c r="K6161" i="3"/>
  <c r="K6160" i="3"/>
  <c r="K6159" i="3"/>
  <c r="K6153" i="3"/>
  <c r="K6152" i="3"/>
  <c r="K6151" i="3"/>
  <c r="K6145" i="3"/>
  <c r="K6144" i="3"/>
  <c r="K6143" i="3"/>
  <c r="K6137" i="3"/>
  <c r="K6136" i="3"/>
  <c r="K6135" i="3"/>
  <c r="K6129" i="3"/>
  <c r="K6128" i="3"/>
  <c r="K6127" i="3"/>
  <c r="K6121" i="3"/>
  <c r="K6120" i="3"/>
  <c r="K6119" i="3"/>
  <c r="K6113" i="3"/>
  <c r="K6112" i="3"/>
  <c r="K6111" i="3"/>
  <c r="K6105" i="3"/>
  <c r="K6104" i="3"/>
  <c r="K6103" i="3"/>
  <c r="K6097" i="3"/>
  <c r="K6096" i="3"/>
  <c r="K6095" i="3"/>
  <c r="K6089" i="3"/>
  <c r="K6088" i="3"/>
  <c r="K6087" i="3"/>
  <c r="K6081" i="3"/>
  <c r="K6080" i="3"/>
  <c r="K6079" i="3"/>
  <c r="K6073" i="3"/>
  <c r="K6072" i="3"/>
  <c r="K6071" i="3"/>
  <c r="K6065" i="3"/>
  <c r="K6064" i="3"/>
  <c r="K6063" i="3"/>
  <c r="K6057" i="3"/>
  <c r="K6056" i="3"/>
  <c r="K6055" i="3"/>
  <c r="K6049" i="3"/>
  <c r="K6048" i="3"/>
  <c r="K6047" i="3"/>
  <c r="K6041" i="3"/>
  <c r="K6040" i="3"/>
  <c r="K6039" i="3"/>
  <c r="K6033" i="3"/>
  <c r="K6032" i="3"/>
  <c r="K6031" i="3"/>
  <c r="K6025" i="3"/>
  <c r="K6024" i="3"/>
  <c r="K6023" i="3"/>
  <c r="K6017" i="3"/>
  <c r="K6016" i="3"/>
  <c r="K6015" i="3"/>
  <c r="K6009" i="3"/>
  <c r="K6008" i="3"/>
  <c r="K6007" i="3"/>
  <c r="K6001" i="3"/>
  <c r="K6000" i="3"/>
  <c r="K5999" i="3"/>
  <c r="K5993" i="3"/>
  <c r="K5992" i="3"/>
  <c r="K5991" i="3"/>
  <c r="K5985" i="3"/>
  <c r="K5984" i="3"/>
  <c r="K5983" i="3"/>
  <c r="K5977" i="3"/>
  <c r="K5976" i="3"/>
  <c r="K5975" i="3"/>
  <c r="K5969" i="3"/>
  <c r="K5968" i="3"/>
  <c r="K5967" i="3"/>
  <c r="K5961" i="3"/>
  <c r="K5960" i="3"/>
  <c r="K5959" i="3"/>
  <c r="K5953" i="3"/>
  <c r="K5952" i="3"/>
  <c r="K5951" i="3"/>
  <c r="K5945" i="3"/>
  <c r="K5944" i="3"/>
  <c r="K5943" i="3"/>
  <c r="K5937" i="3"/>
  <c r="K5936" i="3"/>
  <c r="K5935" i="3"/>
  <c r="K5929" i="3"/>
  <c r="K5928" i="3"/>
  <c r="K5927" i="3"/>
  <c r="K5921" i="3"/>
  <c r="K5920" i="3"/>
  <c r="K5919" i="3"/>
  <c r="K5913" i="3"/>
  <c r="K5912" i="3"/>
  <c r="K5911" i="3"/>
  <c r="K5905" i="3"/>
  <c r="K5904" i="3"/>
  <c r="K5903" i="3"/>
  <c r="K5897" i="3"/>
  <c r="K5896" i="3"/>
  <c r="K5895" i="3"/>
  <c r="K5889" i="3"/>
  <c r="K5888" i="3"/>
  <c r="K5887" i="3"/>
  <c r="K5881" i="3"/>
  <c r="K5880" i="3"/>
  <c r="K5879" i="3"/>
  <c r="K5873" i="3"/>
  <c r="K5872" i="3"/>
  <c r="K5871" i="3"/>
  <c r="K5865" i="3"/>
  <c r="K5864" i="3"/>
  <c r="K5863" i="3"/>
  <c r="K5857" i="3"/>
  <c r="K5856" i="3"/>
  <c r="K5855" i="3"/>
  <c r="K5849" i="3"/>
  <c r="K5848" i="3"/>
  <c r="K5847" i="3"/>
  <c r="K5841" i="3"/>
  <c r="K5840" i="3"/>
  <c r="K5839" i="3"/>
  <c r="K5833" i="3"/>
  <c r="K5832" i="3"/>
  <c r="K5831" i="3"/>
  <c r="K5825" i="3"/>
  <c r="K5824" i="3"/>
  <c r="K5823" i="3"/>
  <c r="K5817" i="3"/>
  <c r="K5816" i="3"/>
  <c r="K5815" i="3"/>
  <c r="K5809" i="3"/>
  <c r="K5808" i="3"/>
  <c r="K5807" i="3"/>
  <c r="K5801" i="3"/>
  <c r="K5800" i="3"/>
  <c r="K5799" i="3"/>
  <c r="K5793" i="3"/>
  <c r="K5792" i="3"/>
  <c r="K5791" i="3"/>
  <c r="K5785" i="3"/>
  <c r="K5784" i="3"/>
  <c r="K5783" i="3"/>
  <c r="K5777" i="3"/>
  <c r="K5776" i="3"/>
  <c r="K5775" i="3"/>
  <c r="K5769" i="3"/>
  <c r="K5768" i="3"/>
  <c r="K5767" i="3"/>
  <c r="K5761" i="3"/>
  <c r="K5760" i="3"/>
  <c r="K5759" i="3"/>
  <c r="K5753" i="3"/>
  <c r="K5752" i="3"/>
  <c r="K5751" i="3"/>
  <c r="K5745" i="3"/>
  <c r="K5744" i="3"/>
  <c r="K5743" i="3"/>
  <c r="K5737" i="3"/>
  <c r="K5736" i="3"/>
  <c r="K5735" i="3"/>
  <c r="K5729" i="3"/>
  <c r="K5728" i="3"/>
  <c r="K5727" i="3"/>
  <c r="K5721" i="3"/>
  <c r="K5720" i="3"/>
  <c r="K5719" i="3"/>
  <c r="K5713" i="3"/>
  <c r="K5712" i="3"/>
  <c r="K5711" i="3"/>
  <c r="K5705" i="3"/>
  <c r="K5704" i="3"/>
  <c r="K5703" i="3"/>
  <c r="K5697" i="3"/>
  <c r="K5696" i="3"/>
  <c r="K5695" i="3"/>
  <c r="K5689" i="3"/>
  <c r="K5688" i="3"/>
  <c r="K5687" i="3"/>
  <c r="K5681" i="3"/>
  <c r="K5680" i="3"/>
  <c r="K5679" i="3"/>
  <c r="K5673" i="3"/>
  <c r="K5672" i="3"/>
  <c r="K5671" i="3"/>
  <c r="K5665" i="3"/>
  <c r="K5664" i="3"/>
  <c r="K5663" i="3"/>
  <c r="K5657" i="3"/>
  <c r="K5656" i="3"/>
  <c r="K5655" i="3"/>
  <c r="K5649" i="3"/>
  <c r="K5648" i="3"/>
  <c r="K5647" i="3"/>
  <c r="K5641" i="3"/>
  <c r="K5640" i="3"/>
  <c r="K5639" i="3"/>
  <c r="K5633" i="3"/>
  <c r="K5632" i="3"/>
  <c r="K5631" i="3"/>
  <c r="K5625" i="3"/>
  <c r="K5624" i="3"/>
  <c r="K5623" i="3"/>
  <c r="K5617" i="3"/>
  <c r="K5616" i="3"/>
  <c r="K5615" i="3"/>
  <c r="K5609" i="3"/>
  <c r="K5608" i="3"/>
  <c r="K5607" i="3"/>
  <c r="K5601" i="3"/>
  <c r="K5600" i="3"/>
  <c r="K5599" i="3"/>
  <c r="K5593" i="3"/>
  <c r="K5592" i="3"/>
  <c r="K5591" i="3"/>
  <c r="K5585" i="3"/>
  <c r="K5584" i="3"/>
  <c r="K5583" i="3"/>
  <c r="K5577" i="3"/>
  <c r="K5576" i="3"/>
  <c r="K5575" i="3"/>
  <c r="K5569" i="3"/>
  <c r="K5568" i="3"/>
  <c r="K5567" i="3"/>
  <c r="K5561" i="3"/>
  <c r="K5560" i="3"/>
  <c r="K5559" i="3"/>
  <c r="K5553" i="3"/>
  <c r="K5552" i="3"/>
  <c r="K5551" i="3"/>
  <c r="K5545" i="3"/>
  <c r="K5544" i="3"/>
  <c r="K5543" i="3"/>
  <c r="K5537" i="3"/>
  <c r="K5536" i="3"/>
  <c r="K5535" i="3"/>
  <c r="K5529" i="3"/>
  <c r="K5528" i="3"/>
  <c r="K5527" i="3"/>
  <c r="K5521" i="3"/>
  <c r="K5520" i="3"/>
  <c r="K5519" i="3"/>
  <c r="K5513" i="3"/>
  <c r="K5512" i="3"/>
  <c r="K5511" i="3"/>
  <c r="K5505" i="3"/>
  <c r="K5504" i="3"/>
  <c r="K5503" i="3"/>
  <c r="K5497" i="3"/>
  <c r="K5496" i="3"/>
  <c r="K5495" i="3"/>
  <c r="K5489" i="3"/>
  <c r="K5488" i="3"/>
  <c r="K5487" i="3"/>
  <c r="K5481" i="3"/>
  <c r="K5480" i="3"/>
  <c r="K5479" i="3"/>
  <c r="K5473" i="3"/>
  <c r="K5472" i="3"/>
  <c r="K5471" i="3"/>
  <c r="K5465" i="3"/>
  <c r="K5464" i="3"/>
  <c r="K5463" i="3"/>
  <c r="K5457" i="3"/>
  <c r="K5456" i="3"/>
  <c r="K5455" i="3"/>
  <c r="K5449" i="3"/>
  <c r="K5448" i="3"/>
  <c r="K5447" i="3"/>
  <c r="K5441" i="3"/>
  <c r="K5440" i="3"/>
  <c r="K5439" i="3"/>
  <c r="K5433" i="3"/>
  <c r="K5432" i="3"/>
  <c r="K5431" i="3"/>
  <c r="K5425" i="3"/>
  <c r="K5424" i="3"/>
  <c r="K5423" i="3"/>
  <c r="K5417" i="3"/>
  <c r="K5416" i="3"/>
  <c r="K5415" i="3"/>
  <c r="K5409" i="3"/>
  <c r="K5408" i="3"/>
  <c r="K5407" i="3"/>
  <c r="K5401" i="3"/>
  <c r="K5400" i="3"/>
  <c r="K5399" i="3"/>
  <c r="K5393" i="3"/>
  <c r="K5392" i="3"/>
  <c r="K5391" i="3"/>
  <c r="K5385" i="3"/>
  <c r="K5384" i="3"/>
  <c r="K5383" i="3"/>
  <c r="K5377" i="3"/>
  <c r="K5376" i="3"/>
  <c r="K5375" i="3"/>
  <c r="K5369" i="3"/>
  <c r="K5368" i="3"/>
  <c r="K5367" i="3"/>
  <c r="K5361" i="3"/>
  <c r="K5360" i="3"/>
  <c r="K5359" i="3"/>
  <c r="K5353" i="3"/>
  <c r="K5352" i="3"/>
  <c r="K5351" i="3"/>
  <c r="K5345" i="3"/>
  <c r="K5344" i="3"/>
  <c r="K5343" i="3"/>
  <c r="K5337" i="3"/>
  <c r="K5336" i="3"/>
  <c r="K5335" i="3"/>
  <c r="K5329" i="3"/>
  <c r="K5328" i="3"/>
  <c r="K5327" i="3"/>
  <c r="K5321" i="3"/>
  <c r="K5320" i="3"/>
  <c r="K5319" i="3"/>
  <c r="K5313" i="3"/>
  <c r="K5312" i="3"/>
  <c r="K5311" i="3"/>
  <c r="K5305" i="3"/>
  <c r="K5304" i="3"/>
  <c r="K5303" i="3"/>
  <c r="K5297" i="3"/>
  <c r="K5296" i="3"/>
  <c r="K5295" i="3"/>
  <c r="K5289" i="3"/>
  <c r="K5288" i="3"/>
  <c r="K5287" i="3"/>
  <c r="K5281" i="3"/>
  <c r="K5280" i="3"/>
  <c r="K5279" i="3"/>
  <c r="K5273" i="3"/>
  <c r="K5272" i="3"/>
  <c r="K5271" i="3"/>
  <c r="K5265" i="3"/>
  <c r="K5264" i="3"/>
  <c r="K5263" i="3"/>
  <c r="K5257" i="3"/>
  <c r="K5256" i="3"/>
  <c r="K5255" i="3"/>
  <c r="K5249" i="3"/>
  <c r="K5248" i="3"/>
  <c r="K5247" i="3"/>
  <c r="K5241" i="3"/>
  <c r="K5240" i="3"/>
  <c r="K5239" i="3"/>
  <c r="K5233" i="3"/>
  <c r="K5232" i="3"/>
  <c r="K5231" i="3"/>
  <c r="K5225" i="3"/>
  <c r="K5224" i="3"/>
  <c r="K5223" i="3"/>
  <c r="K5217" i="3"/>
  <c r="K5216" i="3"/>
  <c r="K5215" i="3"/>
  <c r="K5209" i="3"/>
  <c r="K5208" i="3"/>
  <c r="K5207" i="3"/>
  <c r="K5201" i="3"/>
  <c r="K5200" i="3"/>
  <c r="K5199" i="3"/>
  <c r="K5193" i="3"/>
  <c r="K5192" i="3"/>
  <c r="K5191" i="3"/>
  <c r="K5185" i="3"/>
  <c r="K5184" i="3"/>
  <c r="K5183" i="3"/>
  <c r="K5177" i="3"/>
  <c r="K5176" i="3"/>
  <c r="K5175" i="3"/>
  <c r="K5169" i="3"/>
  <c r="K5168" i="3"/>
  <c r="K5167" i="3"/>
  <c r="K5161" i="3"/>
  <c r="K5160" i="3"/>
  <c r="K5159" i="3"/>
  <c r="K5153" i="3"/>
  <c r="K5152" i="3"/>
  <c r="K5151" i="3"/>
  <c r="K5145" i="3"/>
  <c r="K5144" i="3"/>
  <c r="K5143" i="3"/>
  <c r="K5137" i="3"/>
  <c r="K5136" i="3"/>
  <c r="K5135" i="3"/>
  <c r="K5129" i="3"/>
  <c r="K5128" i="3"/>
  <c r="K5127" i="3"/>
  <c r="K5121" i="3"/>
  <c r="K5120" i="3"/>
  <c r="K5119" i="3"/>
  <c r="K5113" i="3"/>
  <c r="K5112" i="3"/>
  <c r="K5111" i="3"/>
  <c r="K5105" i="3"/>
  <c r="K5104" i="3"/>
  <c r="K5103" i="3"/>
  <c r="K5097" i="3"/>
  <c r="K5096" i="3"/>
  <c r="K5095" i="3"/>
  <c r="K5089" i="3"/>
  <c r="K5088" i="3"/>
  <c r="K5087" i="3"/>
  <c r="K5081" i="3"/>
  <c r="K5080" i="3"/>
  <c r="K5079" i="3"/>
  <c r="K5073" i="3"/>
  <c r="K5072" i="3"/>
  <c r="K5071" i="3"/>
  <c r="K5065" i="3"/>
  <c r="K5064" i="3"/>
  <c r="K5063" i="3"/>
  <c r="K5057" i="3"/>
  <c r="K5056" i="3"/>
  <c r="K5055" i="3"/>
  <c r="K5049" i="3"/>
  <c r="K5048" i="3"/>
  <c r="K5047" i="3"/>
  <c r="K5041" i="3"/>
  <c r="K5040" i="3"/>
  <c r="K5039" i="3"/>
  <c r="K5033" i="3"/>
  <c r="K5032" i="3"/>
  <c r="K5031" i="3"/>
  <c r="K5025" i="3"/>
  <c r="K5024" i="3"/>
  <c r="K5023" i="3"/>
  <c r="K5017" i="3"/>
  <c r="K5016" i="3"/>
  <c r="K5015" i="3"/>
  <c r="K5009" i="3"/>
  <c r="K5008" i="3"/>
  <c r="K5007" i="3"/>
  <c r="K5001" i="3"/>
  <c r="K5000" i="3"/>
  <c r="K4999" i="3"/>
  <c r="K4993" i="3"/>
  <c r="K4992" i="3"/>
  <c r="K4991" i="3"/>
  <c r="K4985" i="3"/>
  <c r="K4984" i="3"/>
  <c r="K4983" i="3"/>
  <c r="K4977" i="3"/>
  <c r="K4976" i="3"/>
  <c r="K4975" i="3"/>
  <c r="K4969" i="3"/>
  <c r="K4968" i="3"/>
  <c r="K4967" i="3"/>
  <c r="K4961" i="3"/>
  <c r="K4960" i="3"/>
  <c r="K4959" i="3"/>
  <c r="K4953" i="3"/>
  <c r="K4952" i="3"/>
  <c r="K4951" i="3"/>
  <c r="K4945" i="3"/>
  <c r="K4944" i="3"/>
  <c r="K4943" i="3"/>
  <c r="K4937" i="3"/>
  <c r="K4936" i="3"/>
  <c r="K4935" i="3"/>
  <c r="K4929" i="3"/>
  <c r="K4928" i="3"/>
  <c r="K4927" i="3"/>
  <c r="K4921" i="3"/>
  <c r="K4920" i="3"/>
  <c r="K4919" i="3"/>
  <c r="K4913" i="3"/>
  <c r="K4912" i="3"/>
  <c r="K4911" i="3"/>
  <c r="K4905" i="3"/>
  <c r="K4904" i="3"/>
  <c r="K4903" i="3"/>
  <c r="K4897" i="3"/>
  <c r="K4896" i="3"/>
  <c r="K4895" i="3"/>
  <c r="K4889" i="3"/>
  <c r="K4888" i="3"/>
  <c r="K4887" i="3"/>
  <c r="K4881" i="3"/>
  <c r="K4880" i="3"/>
  <c r="K4879" i="3"/>
  <c r="K4873" i="3"/>
  <c r="K4872" i="3"/>
  <c r="K4871" i="3"/>
  <c r="K4865" i="3"/>
  <c r="K4864" i="3"/>
  <c r="K4863" i="3"/>
  <c r="K4857" i="3"/>
  <c r="K4856" i="3"/>
  <c r="K4855" i="3"/>
  <c r="K4849" i="3"/>
  <c r="K4848" i="3"/>
  <c r="K4847" i="3"/>
  <c r="K4841" i="3"/>
  <c r="K4840" i="3"/>
  <c r="K4839" i="3"/>
  <c r="K4833" i="3"/>
  <c r="K4832" i="3"/>
  <c r="K4831" i="3"/>
  <c r="K4825" i="3"/>
  <c r="K4824" i="3"/>
  <c r="K4823" i="3"/>
  <c r="K4817" i="3"/>
  <c r="K4816" i="3"/>
  <c r="K4815" i="3"/>
  <c r="K4809" i="3"/>
  <c r="K4808" i="3"/>
  <c r="K4807" i="3"/>
  <c r="K4801" i="3"/>
  <c r="K4800" i="3"/>
  <c r="K4799" i="3"/>
  <c r="K4793" i="3"/>
  <c r="K4792" i="3"/>
  <c r="K4791" i="3"/>
  <c r="K4785" i="3"/>
  <c r="K4784" i="3"/>
  <c r="K4783" i="3"/>
  <c r="K4777" i="3"/>
  <c r="K4776" i="3"/>
  <c r="K4775" i="3"/>
  <c r="K4769" i="3"/>
  <c r="K4768" i="3"/>
  <c r="K4767" i="3"/>
  <c r="K4761" i="3"/>
  <c r="K4760" i="3"/>
  <c r="K4759" i="3"/>
  <c r="K4753" i="3"/>
  <c r="K4752" i="3"/>
  <c r="K4751" i="3"/>
  <c r="K4745" i="3"/>
  <c r="K4744" i="3"/>
  <c r="K4743" i="3"/>
  <c r="K4737" i="3"/>
  <c r="K4736" i="3"/>
  <c r="K4735" i="3"/>
  <c r="K4729" i="3"/>
  <c r="K4728" i="3"/>
  <c r="K4727" i="3"/>
  <c r="K4721" i="3"/>
  <c r="K4720" i="3"/>
  <c r="K4719" i="3"/>
  <c r="K4713" i="3"/>
  <c r="K4712" i="3"/>
  <c r="K4711" i="3"/>
  <c r="K4705" i="3"/>
  <c r="K4704" i="3"/>
  <c r="K4703" i="3"/>
  <c r="K4697" i="3"/>
  <c r="K4696" i="3"/>
  <c r="K4695" i="3"/>
  <c r="K4689" i="3"/>
  <c r="K4688" i="3"/>
  <c r="K4687" i="3"/>
  <c r="K4681" i="3"/>
  <c r="K4680" i="3"/>
  <c r="K4679" i="3"/>
  <c r="K4673" i="3"/>
  <c r="K4672" i="3"/>
  <c r="K4671" i="3"/>
  <c r="K4665" i="3"/>
  <c r="K4664" i="3"/>
  <c r="K4663" i="3"/>
  <c r="K4657" i="3"/>
  <c r="K4656" i="3"/>
  <c r="K4655" i="3"/>
  <c r="K4649" i="3"/>
  <c r="K4648" i="3"/>
  <c r="K4647" i="3"/>
  <c r="K4641" i="3"/>
  <c r="K4640" i="3"/>
  <c r="K4639" i="3"/>
  <c r="K4633" i="3"/>
  <c r="K4632" i="3"/>
  <c r="K4631" i="3"/>
  <c r="K4625" i="3"/>
  <c r="K4624" i="3"/>
  <c r="K4623" i="3"/>
  <c r="K4617" i="3"/>
  <c r="K4616" i="3"/>
  <c r="K4615" i="3"/>
  <c r="K4609" i="3"/>
  <c r="K4608" i="3"/>
  <c r="K4607" i="3"/>
  <c r="K4601" i="3"/>
  <c r="K4600" i="3"/>
  <c r="K4599" i="3"/>
  <c r="K4593" i="3"/>
  <c r="K4592" i="3"/>
  <c r="K4591" i="3"/>
  <c r="K4585" i="3"/>
  <c r="K4584" i="3"/>
  <c r="K4583" i="3"/>
  <c r="K4577" i="3"/>
  <c r="K4576" i="3"/>
  <c r="K4575" i="3"/>
  <c r="K4569" i="3"/>
  <c r="K4568" i="3"/>
  <c r="K4567" i="3"/>
  <c r="K4561" i="3"/>
  <c r="K4560" i="3"/>
  <c r="K4559" i="3"/>
  <c r="K4553" i="3"/>
  <c r="K4552" i="3"/>
  <c r="K4551" i="3"/>
  <c r="K4545" i="3"/>
  <c r="K4544" i="3"/>
  <c r="K4543" i="3"/>
  <c r="K4537" i="3"/>
  <c r="K4536" i="3"/>
  <c r="K4535" i="3"/>
  <c r="K4529" i="3"/>
  <c r="K4528" i="3"/>
  <c r="K4527" i="3"/>
  <c r="K4521" i="3"/>
  <c r="K4520" i="3"/>
  <c r="K4519" i="3"/>
  <c r="K4513" i="3"/>
  <c r="K4512" i="3"/>
  <c r="K4511" i="3"/>
  <c r="K4505" i="3"/>
  <c r="K4504" i="3"/>
  <c r="K4503" i="3"/>
  <c r="K4497" i="3"/>
  <c r="K4496" i="3"/>
  <c r="K4495" i="3"/>
  <c r="K4489" i="3"/>
  <c r="K4488" i="3"/>
  <c r="K4487" i="3"/>
  <c r="K4481" i="3"/>
  <c r="K4480" i="3"/>
  <c r="K4479" i="3"/>
  <c r="K4473" i="3"/>
  <c r="K4472" i="3"/>
  <c r="K4471" i="3"/>
  <c r="K4465" i="3"/>
  <c r="K4464" i="3"/>
  <c r="K4463" i="3"/>
  <c r="K4457" i="3"/>
  <c r="K4456" i="3"/>
  <c r="K4455" i="3"/>
  <c r="K4449" i="3"/>
  <c r="K4448" i="3"/>
  <c r="K4447" i="3"/>
  <c r="K4441" i="3"/>
  <c r="K4440" i="3"/>
  <c r="K4439" i="3"/>
  <c r="K4433" i="3"/>
  <c r="K4432" i="3"/>
  <c r="K4431" i="3"/>
  <c r="K4425" i="3"/>
  <c r="K4424" i="3"/>
  <c r="K4423" i="3"/>
  <c r="K4417" i="3"/>
  <c r="K4416" i="3"/>
  <c r="K4415" i="3"/>
  <c r="K4409" i="3"/>
  <c r="K4408" i="3"/>
  <c r="K4407" i="3"/>
  <c r="K4401" i="3"/>
  <c r="K4400" i="3"/>
  <c r="K4399" i="3"/>
  <c r="K4393" i="3"/>
  <c r="K4392" i="3"/>
  <c r="K4391" i="3"/>
  <c r="K4385" i="3"/>
  <c r="K4384" i="3"/>
  <c r="K4383" i="3"/>
  <c r="K4377" i="3"/>
  <c r="K4376" i="3"/>
  <c r="K4375" i="3"/>
  <c r="K4369" i="3"/>
  <c r="K4368" i="3"/>
  <c r="K4367" i="3"/>
  <c r="K4361" i="3"/>
  <c r="K4360" i="3"/>
  <c r="K4359" i="3"/>
  <c r="K4353" i="3"/>
  <c r="K4352" i="3"/>
  <c r="K4351" i="3"/>
  <c r="K4345" i="3"/>
  <c r="K4344" i="3"/>
  <c r="K4343" i="3"/>
  <c r="K4337" i="3"/>
  <c r="K4336" i="3"/>
  <c r="K4335" i="3"/>
  <c r="K4329" i="3"/>
  <c r="K4328" i="3"/>
  <c r="K4327" i="3"/>
  <c r="K4321" i="3"/>
  <c r="K4320" i="3"/>
  <c r="K4319" i="3"/>
  <c r="K4313" i="3"/>
  <c r="K4312" i="3"/>
  <c r="K4311" i="3"/>
  <c r="K4305" i="3"/>
  <c r="K4304" i="3"/>
  <c r="K4303" i="3"/>
  <c r="K4297" i="3"/>
  <c r="K4296" i="3"/>
  <c r="K4295" i="3"/>
  <c r="K4289" i="3"/>
  <c r="K4288" i="3"/>
  <c r="K4287" i="3"/>
  <c r="K4281" i="3"/>
  <c r="K4280" i="3"/>
  <c r="K4279" i="3"/>
  <c r="K4273" i="3"/>
  <c r="K4272" i="3"/>
  <c r="K4271" i="3"/>
  <c r="K4265" i="3"/>
  <c r="K4264" i="3"/>
  <c r="K4263" i="3"/>
  <c r="K4257" i="3"/>
  <c r="K4256" i="3"/>
  <c r="K4255" i="3"/>
  <c r="K4249" i="3"/>
  <c r="K4248" i="3"/>
  <c r="K4247" i="3"/>
  <c r="K4241" i="3"/>
  <c r="K4240" i="3"/>
  <c r="K4239" i="3"/>
  <c r="K4233" i="3"/>
  <c r="K4232" i="3"/>
  <c r="K4231" i="3"/>
  <c r="K4225" i="3"/>
  <c r="K4224" i="3"/>
  <c r="K4223" i="3"/>
  <c r="K4217" i="3"/>
  <c r="K4216" i="3"/>
  <c r="K4215" i="3"/>
  <c r="K4209" i="3"/>
  <c r="K4208" i="3"/>
  <c r="K4207" i="3"/>
  <c r="K4201" i="3"/>
  <c r="K4200" i="3"/>
  <c r="K4199" i="3"/>
  <c r="K4193" i="3"/>
  <c r="K4192" i="3"/>
  <c r="K4191" i="3"/>
  <c r="K4185" i="3"/>
  <c r="K4184" i="3"/>
  <c r="K4183" i="3"/>
  <c r="K4177" i="3"/>
  <c r="K4176" i="3"/>
  <c r="K4175" i="3"/>
  <c r="K4169" i="3"/>
  <c r="K4168" i="3"/>
  <c r="K4167" i="3"/>
  <c r="K4161" i="3"/>
  <c r="K4160" i="3"/>
  <c r="K4159" i="3"/>
  <c r="K4153" i="3"/>
  <c r="K4152" i="3"/>
  <c r="K4151" i="3"/>
  <c r="K4145" i="3"/>
  <c r="K4144" i="3"/>
  <c r="K4143" i="3"/>
  <c r="K4137" i="3"/>
  <c r="K4136" i="3"/>
  <c r="K4135" i="3"/>
  <c r="K4129" i="3"/>
  <c r="K4128" i="3"/>
  <c r="K4127" i="3"/>
  <c r="K4121" i="3"/>
  <c r="K4120" i="3"/>
  <c r="K4119" i="3"/>
  <c r="K4113" i="3"/>
  <c r="K4112" i="3"/>
  <c r="K4111" i="3"/>
  <c r="K4105" i="3"/>
  <c r="K4104" i="3"/>
  <c r="K4103" i="3"/>
  <c r="K4097" i="3"/>
  <c r="K4096" i="3"/>
  <c r="K4095" i="3"/>
  <c r="K4089" i="3"/>
  <c r="K4088" i="3"/>
  <c r="K4087" i="3"/>
  <c r="K4081" i="3"/>
  <c r="K4080" i="3"/>
  <c r="K4079" i="3"/>
  <c r="K4073" i="3"/>
  <c r="K4072" i="3"/>
  <c r="K4071" i="3"/>
  <c r="K4065" i="3"/>
  <c r="K4064" i="3"/>
  <c r="K4063" i="3"/>
  <c r="K4057" i="3"/>
  <c r="K4056" i="3"/>
  <c r="K4055" i="3"/>
  <c r="K4049" i="3"/>
  <c r="K4048" i="3"/>
  <c r="K4047" i="3"/>
  <c r="K4041" i="3"/>
  <c r="K4040" i="3"/>
  <c r="K4039" i="3"/>
  <c r="K4033" i="3"/>
  <c r="K4032" i="3"/>
  <c r="K4031" i="3"/>
  <c r="K4025" i="3"/>
  <c r="K4024" i="3"/>
  <c r="K4023" i="3"/>
  <c r="K4017" i="3"/>
  <c r="K4016" i="3"/>
  <c r="K4015" i="3"/>
  <c r="K4009" i="3"/>
  <c r="K4008" i="3"/>
  <c r="K4007" i="3"/>
  <c r="K4001" i="3"/>
  <c r="K4000" i="3"/>
  <c r="K3999" i="3"/>
  <c r="K3993" i="3"/>
  <c r="K3992" i="3"/>
  <c r="K3991" i="3"/>
  <c r="K3985" i="3"/>
  <c r="K3984" i="3"/>
  <c r="K3983" i="3"/>
  <c r="K3977" i="3"/>
  <c r="K3976" i="3"/>
  <c r="K3975" i="3"/>
  <c r="K3969" i="3"/>
  <c r="K3968" i="3"/>
  <c r="K3967" i="3"/>
  <c r="K3961" i="3"/>
  <c r="K3960" i="3"/>
  <c r="K3959" i="3"/>
  <c r="K3953" i="3"/>
  <c r="K3952" i="3"/>
  <c r="K3951" i="3"/>
  <c r="K3945" i="3"/>
  <c r="K3944" i="3"/>
  <c r="K3943" i="3"/>
  <c r="K3937" i="3"/>
  <c r="K3936" i="3"/>
  <c r="K3935" i="3"/>
  <c r="K3929" i="3"/>
  <c r="K3928" i="3"/>
  <c r="K3927" i="3"/>
  <c r="K3921" i="3"/>
  <c r="K3920" i="3"/>
  <c r="K3919" i="3"/>
  <c r="K3913" i="3"/>
  <c r="K3912" i="3"/>
  <c r="K3911" i="3"/>
  <c r="K3905" i="3"/>
  <c r="K3904" i="3"/>
  <c r="K3903" i="3"/>
  <c r="K3897" i="3"/>
  <c r="K3896" i="3"/>
  <c r="K3895" i="3"/>
  <c r="K3889" i="3"/>
  <c r="K3888" i="3"/>
  <c r="K3887" i="3"/>
  <c r="K3881" i="3"/>
  <c r="K3880" i="3"/>
  <c r="K3879" i="3"/>
  <c r="K3873" i="3"/>
  <c r="K3872" i="3"/>
  <c r="K3871" i="3"/>
  <c r="K3865" i="3"/>
  <c r="K3864" i="3"/>
  <c r="K3863" i="3"/>
  <c r="K3857" i="3"/>
  <c r="K3856" i="3"/>
  <c r="K3855" i="3"/>
  <c r="K3849" i="3"/>
  <c r="K3848" i="3"/>
  <c r="K3847" i="3"/>
  <c r="K3841" i="3"/>
  <c r="K3840" i="3"/>
  <c r="K3839" i="3"/>
  <c r="K3833" i="3"/>
  <c r="K3832" i="3"/>
  <c r="K3831" i="3"/>
  <c r="K3825" i="3"/>
  <c r="K3824" i="3"/>
  <c r="K3823" i="3"/>
  <c r="K3817" i="3"/>
  <c r="K3816" i="3"/>
  <c r="K3815" i="3"/>
  <c r="K3809" i="3"/>
  <c r="K3808" i="3"/>
  <c r="K3807" i="3"/>
  <c r="K3801" i="3"/>
  <c r="K3800" i="3"/>
  <c r="K3799" i="3"/>
  <c r="K3793" i="3"/>
  <c r="K3792" i="3"/>
  <c r="K3791" i="3"/>
  <c r="K3785" i="3"/>
  <c r="K3784" i="3"/>
  <c r="K3783" i="3"/>
  <c r="K3777" i="3"/>
  <c r="K3776" i="3"/>
  <c r="K3775" i="3"/>
  <c r="K3769" i="3"/>
  <c r="K3768" i="3"/>
  <c r="K3767" i="3"/>
  <c r="K3761" i="3"/>
  <c r="K3760" i="3"/>
  <c r="K3759" i="3"/>
  <c r="K3753" i="3"/>
  <c r="K3752" i="3"/>
  <c r="K3751" i="3"/>
  <c r="K3745" i="3"/>
  <c r="K3744" i="3"/>
  <c r="K3743" i="3"/>
  <c r="K3737" i="3"/>
  <c r="K3736" i="3"/>
  <c r="K3735" i="3"/>
  <c r="K3729" i="3"/>
  <c r="K3728" i="3"/>
  <c r="K3727" i="3"/>
  <c r="K3721" i="3"/>
  <c r="K3720" i="3"/>
  <c r="K3719" i="3"/>
  <c r="K3713" i="3"/>
  <c r="K3712" i="3"/>
  <c r="K3711" i="3"/>
  <c r="K3705" i="3"/>
  <c r="K3704" i="3"/>
  <c r="K3703" i="3"/>
  <c r="K3697" i="3"/>
  <c r="K3696" i="3"/>
  <c r="K3695" i="3"/>
  <c r="K3689" i="3"/>
  <c r="K3688" i="3"/>
  <c r="K3687" i="3"/>
  <c r="K3681" i="3"/>
  <c r="K3680" i="3"/>
  <c r="K3679" i="3"/>
  <c r="K3673" i="3"/>
  <c r="K3672" i="3"/>
  <c r="K3671" i="3"/>
  <c r="K3665" i="3"/>
  <c r="K3664" i="3"/>
  <c r="K3663" i="3"/>
  <c r="K3657" i="3"/>
  <c r="K3656" i="3"/>
  <c r="K3655" i="3"/>
  <c r="K3649" i="3"/>
  <c r="K3648" i="3"/>
  <c r="K3647" i="3"/>
  <c r="K3641" i="3"/>
  <c r="K3640" i="3"/>
  <c r="K3639" i="3"/>
  <c r="K3633" i="3"/>
  <c r="K3632" i="3"/>
  <c r="K3631" i="3"/>
  <c r="K3625" i="3"/>
  <c r="K3624" i="3"/>
  <c r="K3623" i="3"/>
  <c r="K3617" i="3"/>
  <c r="K3616" i="3"/>
  <c r="K3615" i="3"/>
  <c r="K3609" i="3"/>
  <c r="K3608" i="3"/>
  <c r="K3607" i="3"/>
  <c r="K3601" i="3"/>
  <c r="K3600" i="3"/>
  <c r="K3599" i="3"/>
  <c r="K3593" i="3"/>
  <c r="K3592" i="3"/>
  <c r="K3591" i="3"/>
  <c r="K3585" i="3"/>
  <c r="K3584" i="3"/>
  <c r="K3583" i="3"/>
  <c r="K3577" i="3"/>
  <c r="K3576" i="3"/>
  <c r="K3575" i="3"/>
  <c r="K3569" i="3"/>
  <c r="K3568" i="3"/>
  <c r="K3567" i="3"/>
  <c r="K3561" i="3"/>
  <c r="K3560" i="3"/>
  <c r="K3559" i="3"/>
  <c r="K3553" i="3"/>
  <c r="K3552" i="3"/>
  <c r="K3551" i="3"/>
  <c r="K3545" i="3"/>
  <c r="K3544" i="3"/>
  <c r="K3543" i="3"/>
  <c r="K3537" i="3"/>
  <c r="K3536" i="3"/>
  <c r="K3535" i="3"/>
  <c r="K3529" i="3"/>
  <c r="K3528" i="3"/>
  <c r="K3527" i="3"/>
  <c r="K3521" i="3"/>
  <c r="K3520" i="3"/>
  <c r="K3519" i="3"/>
  <c r="K3513" i="3"/>
  <c r="K3512" i="3"/>
  <c r="K3511" i="3"/>
  <c r="K3505" i="3"/>
  <c r="K3504" i="3"/>
  <c r="K3503" i="3"/>
  <c r="K3497" i="3"/>
  <c r="K3496" i="3"/>
  <c r="K3495" i="3"/>
  <c r="K3489" i="3"/>
  <c r="K3488" i="3"/>
  <c r="K3487" i="3"/>
  <c r="K3481" i="3"/>
  <c r="K3480" i="3"/>
  <c r="K3479" i="3"/>
  <c r="K3473" i="3"/>
  <c r="K3472" i="3"/>
  <c r="K3471" i="3"/>
  <c r="K3465" i="3"/>
  <c r="K3464" i="3"/>
  <c r="K3463" i="3"/>
  <c r="K3457" i="3"/>
  <c r="K3456" i="3"/>
  <c r="K3455" i="3"/>
  <c r="K3449" i="3"/>
  <c r="K3448" i="3"/>
  <c r="K3447" i="3"/>
  <c r="K3441" i="3"/>
  <c r="K3440" i="3"/>
  <c r="K3439" i="3"/>
  <c r="K3433" i="3"/>
  <c r="K3432" i="3"/>
  <c r="K3431" i="3"/>
  <c r="K3425" i="3"/>
  <c r="K3424" i="3"/>
  <c r="K3423" i="3"/>
  <c r="K3417" i="3"/>
  <c r="K3416" i="3"/>
  <c r="K3415" i="3"/>
  <c r="K3409" i="3"/>
  <c r="K3408" i="3"/>
  <c r="K3407" i="3"/>
  <c r="K3401" i="3"/>
  <c r="K3400" i="3"/>
  <c r="K3399" i="3"/>
  <c r="K3393" i="3"/>
  <c r="K3392" i="3"/>
  <c r="K3391" i="3"/>
  <c r="K3385" i="3"/>
  <c r="K3384" i="3"/>
  <c r="K3383" i="3"/>
  <c r="K3377" i="3"/>
  <c r="K3376" i="3"/>
  <c r="K3375" i="3"/>
  <c r="K3369" i="3"/>
  <c r="K3368" i="3"/>
  <c r="K3367" i="3"/>
  <c r="K3361" i="3"/>
  <c r="K3360" i="3"/>
  <c r="K3359" i="3"/>
  <c r="K3353" i="3"/>
  <c r="K3352" i="3"/>
  <c r="K3351" i="3"/>
  <c r="K3345" i="3"/>
  <c r="K3344" i="3"/>
  <c r="K3343" i="3"/>
  <c r="K3337" i="3"/>
  <c r="K3336" i="3"/>
  <c r="K3335" i="3"/>
  <c r="K3329" i="3"/>
  <c r="K3328" i="3"/>
  <c r="K3327" i="3"/>
  <c r="K3321" i="3"/>
  <c r="K3320" i="3"/>
  <c r="K3319" i="3"/>
  <c r="K3313" i="3"/>
  <c r="K3312" i="3"/>
  <c r="K3311" i="3"/>
  <c r="K3305" i="3"/>
  <c r="K3304" i="3"/>
  <c r="K3303" i="3"/>
  <c r="K3297" i="3"/>
  <c r="K3296" i="3"/>
  <c r="K3295" i="3"/>
  <c r="K3289" i="3"/>
  <c r="K3288" i="3"/>
  <c r="K3287" i="3"/>
  <c r="K3281" i="3"/>
  <c r="K3280" i="3"/>
  <c r="K3279" i="3"/>
  <c r="K3273" i="3"/>
  <c r="K3272" i="3"/>
  <c r="K3271" i="3"/>
  <c r="K3265" i="3"/>
  <c r="K3264" i="3"/>
  <c r="K3263" i="3"/>
  <c r="K3257" i="3"/>
  <c r="K3256" i="3"/>
  <c r="K3255" i="3"/>
  <c r="K3249" i="3"/>
  <c r="K3248" i="3"/>
  <c r="K3247" i="3"/>
  <c r="K3241" i="3"/>
  <c r="K3240" i="3"/>
  <c r="K3239" i="3"/>
  <c r="K3233" i="3"/>
  <c r="K3232" i="3"/>
  <c r="K3231" i="3"/>
  <c r="K3225" i="3"/>
  <c r="K3224" i="3"/>
  <c r="K3223" i="3"/>
  <c r="K3217" i="3"/>
  <c r="K3216" i="3"/>
  <c r="K3215" i="3"/>
  <c r="K3209" i="3"/>
  <c r="K3208" i="3"/>
  <c r="K3207" i="3"/>
  <c r="K3201" i="3"/>
  <c r="K3200" i="3"/>
  <c r="K3199" i="3"/>
  <c r="K3193" i="3"/>
  <c r="K3192" i="3"/>
  <c r="K3191" i="3"/>
  <c r="K3185" i="3"/>
  <c r="K3184" i="3"/>
  <c r="K3183" i="3"/>
  <c r="K3177" i="3"/>
  <c r="K3176" i="3"/>
  <c r="K3175" i="3"/>
  <c r="K3169" i="3"/>
  <c r="K3168" i="3"/>
  <c r="K3167" i="3"/>
  <c r="K3161" i="3"/>
  <c r="K3160" i="3"/>
  <c r="K3159" i="3"/>
  <c r="K3153" i="3"/>
  <c r="K3152" i="3"/>
  <c r="K3151" i="3"/>
  <c r="K3145" i="3"/>
  <c r="K3144" i="3"/>
  <c r="K3143" i="3"/>
  <c r="K3137" i="3"/>
  <c r="K3136" i="3"/>
  <c r="K3135" i="3"/>
  <c r="K3129" i="3"/>
  <c r="K3128" i="3"/>
  <c r="K3127" i="3"/>
  <c r="K3121" i="3"/>
  <c r="K3120" i="3"/>
  <c r="K3119" i="3"/>
  <c r="K3113" i="3"/>
  <c r="K3112" i="3"/>
  <c r="K3111" i="3"/>
  <c r="K3105" i="3"/>
  <c r="K3104" i="3"/>
  <c r="K3103" i="3"/>
  <c r="K3097" i="3"/>
  <c r="K3096" i="3"/>
  <c r="K3095" i="3"/>
  <c r="K3089" i="3"/>
  <c r="K3088" i="3"/>
  <c r="K3087" i="3"/>
  <c r="K3081" i="3"/>
  <c r="K3080" i="3"/>
  <c r="K3079" i="3"/>
  <c r="K3073" i="3"/>
  <c r="K3072" i="3"/>
  <c r="K3071" i="3"/>
  <c r="K3065" i="3"/>
  <c r="K3064" i="3"/>
  <c r="K3063" i="3"/>
  <c r="K3057" i="3"/>
  <c r="K3056" i="3"/>
  <c r="K3055" i="3"/>
  <c r="K3049" i="3"/>
  <c r="K3048" i="3"/>
  <c r="K3047" i="3"/>
  <c r="K3041" i="3"/>
  <c r="K3040" i="3"/>
  <c r="K3039" i="3"/>
  <c r="K3033" i="3"/>
  <c r="K3032" i="3"/>
  <c r="K3031" i="3"/>
  <c r="K3025" i="3"/>
  <c r="K3024" i="3"/>
  <c r="K3023" i="3"/>
  <c r="K3017" i="3"/>
  <c r="K3016" i="3"/>
  <c r="K3015" i="3"/>
  <c r="K3009" i="3"/>
  <c r="K3008" i="3"/>
  <c r="K3007" i="3"/>
  <c r="K3001" i="3"/>
  <c r="K3000" i="3"/>
  <c r="K2999" i="3"/>
  <c r="K2993" i="3"/>
  <c r="K2992" i="3"/>
  <c r="K2991" i="3"/>
  <c r="K2985" i="3"/>
  <c r="K2984" i="3"/>
  <c r="K2983" i="3"/>
  <c r="K2977" i="3"/>
  <c r="K2976" i="3"/>
  <c r="K2975" i="3"/>
  <c r="K2969" i="3"/>
  <c r="K2968" i="3"/>
  <c r="K2967" i="3"/>
  <c r="K2961" i="3"/>
  <c r="K2960" i="3"/>
  <c r="K2959" i="3"/>
  <c r="K2953" i="3"/>
  <c r="K2952" i="3"/>
  <c r="K2951" i="3"/>
  <c r="K2945" i="3"/>
  <c r="K2944" i="3"/>
  <c r="K2943" i="3"/>
  <c r="K2937" i="3"/>
  <c r="K2936" i="3"/>
  <c r="K2935" i="3"/>
  <c r="K2929" i="3"/>
  <c r="K2928" i="3"/>
  <c r="K2927" i="3"/>
  <c r="K2921" i="3"/>
  <c r="K2920" i="3"/>
  <c r="K2919" i="3"/>
  <c r="K2913" i="3"/>
  <c r="K2912" i="3"/>
  <c r="K2911" i="3"/>
  <c r="K2905" i="3"/>
  <c r="K2904" i="3"/>
  <c r="K2903" i="3"/>
  <c r="K2897" i="3"/>
  <c r="K2896" i="3"/>
  <c r="K2895" i="3"/>
  <c r="K2889" i="3"/>
  <c r="K2888" i="3"/>
  <c r="K2887" i="3"/>
  <c r="K2881" i="3"/>
  <c r="K2880" i="3"/>
  <c r="K2879" i="3"/>
  <c r="K2873" i="3"/>
  <c r="K2872" i="3"/>
  <c r="K2871" i="3"/>
  <c r="K2865" i="3"/>
  <c r="K2864" i="3"/>
  <c r="K2863" i="3"/>
  <c r="K2857" i="3"/>
  <c r="K2856" i="3"/>
  <c r="K2855" i="3"/>
  <c r="K2849" i="3"/>
  <c r="K2848" i="3"/>
  <c r="K2847" i="3"/>
  <c r="K2841" i="3"/>
  <c r="K2840" i="3"/>
  <c r="K2839" i="3"/>
  <c r="K2833" i="3"/>
  <c r="K2832" i="3"/>
  <c r="K2831" i="3"/>
  <c r="K2825" i="3"/>
  <c r="K2824" i="3"/>
  <c r="K2823" i="3"/>
  <c r="K2817" i="3"/>
  <c r="K2816" i="3"/>
  <c r="K2815" i="3"/>
  <c r="K2809" i="3"/>
  <c r="K2808" i="3"/>
  <c r="K2807" i="3"/>
  <c r="K2801" i="3"/>
  <c r="K2800" i="3"/>
  <c r="K2799" i="3"/>
  <c r="K2793" i="3"/>
  <c r="K2792" i="3"/>
  <c r="K2791" i="3"/>
  <c r="K2785" i="3"/>
  <c r="K2784" i="3"/>
  <c r="K2783" i="3"/>
  <c r="K2777" i="3"/>
  <c r="K2776" i="3"/>
  <c r="K2775" i="3"/>
  <c r="K2769" i="3"/>
  <c r="K2768" i="3"/>
  <c r="K2767" i="3"/>
  <c r="K2761" i="3"/>
  <c r="K2760" i="3"/>
  <c r="K2759" i="3"/>
  <c r="K2753" i="3"/>
  <c r="K2752" i="3"/>
  <c r="K2751" i="3"/>
  <c r="K2745" i="3"/>
  <c r="K2744" i="3"/>
  <c r="K2743" i="3"/>
  <c r="K2737" i="3"/>
  <c r="K2736" i="3"/>
  <c r="K2735" i="3"/>
  <c r="K2729" i="3"/>
  <c r="K2728" i="3"/>
  <c r="K2727" i="3"/>
  <c r="K2721" i="3"/>
  <c r="K2720" i="3"/>
  <c r="K2719" i="3"/>
  <c r="K2713" i="3"/>
  <c r="K2712" i="3"/>
  <c r="K2711" i="3"/>
  <c r="K2705" i="3"/>
  <c r="K2704" i="3"/>
  <c r="K2703" i="3"/>
  <c r="K2697" i="3"/>
  <c r="K2696" i="3"/>
  <c r="K2695" i="3"/>
  <c r="K2689" i="3"/>
  <c r="K2688" i="3"/>
  <c r="K2687" i="3"/>
  <c r="K2681" i="3"/>
  <c r="K2680" i="3"/>
  <c r="K2679" i="3"/>
  <c r="K2673" i="3"/>
  <c r="K2672" i="3"/>
  <c r="K2671" i="3"/>
  <c r="K2665" i="3"/>
  <c r="K2664" i="3"/>
  <c r="K2663" i="3"/>
  <c r="K2657" i="3"/>
  <c r="K2656" i="3"/>
  <c r="K2655" i="3"/>
  <c r="K2649" i="3"/>
  <c r="K2648" i="3"/>
  <c r="K2647" i="3"/>
  <c r="K2641" i="3"/>
  <c r="K2640" i="3"/>
  <c r="K2639" i="3"/>
  <c r="K2633" i="3"/>
  <c r="K2632" i="3"/>
  <c r="K2631" i="3"/>
  <c r="K2625" i="3"/>
  <c r="K2624" i="3"/>
  <c r="K2623" i="3"/>
  <c r="K2617" i="3"/>
  <c r="K2616" i="3"/>
  <c r="K2615" i="3"/>
  <c r="K2609" i="3"/>
  <c r="K2608" i="3"/>
  <c r="K2607" i="3"/>
  <c r="K2601" i="3"/>
  <c r="K2600" i="3"/>
  <c r="K2599" i="3"/>
  <c r="K2593" i="3"/>
  <c r="K2592" i="3"/>
  <c r="K2591" i="3"/>
  <c r="K2585" i="3"/>
  <c r="K2584" i="3"/>
  <c r="K2583" i="3"/>
  <c r="K2577" i="3"/>
  <c r="K2576" i="3"/>
  <c r="K2575" i="3"/>
  <c r="K2569" i="3"/>
  <c r="K2568" i="3"/>
  <c r="K2567" i="3"/>
  <c r="K2561" i="3"/>
  <c r="K2560" i="3"/>
  <c r="K2559" i="3"/>
  <c r="K2553" i="3"/>
  <c r="K2552" i="3"/>
  <c r="K2551" i="3"/>
  <c r="K2545" i="3"/>
  <c r="K2544" i="3"/>
  <c r="K2543" i="3"/>
  <c r="K2537" i="3"/>
  <c r="K2536" i="3"/>
  <c r="K2535" i="3"/>
  <c r="K2529" i="3"/>
  <c r="K2528" i="3"/>
  <c r="K2527" i="3"/>
  <c r="K2521" i="3"/>
  <c r="K2520" i="3"/>
  <c r="K2519" i="3"/>
  <c r="K2513" i="3"/>
  <c r="K2512" i="3"/>
  <c r="K2511" i="3"/>
  <c r="K2505" i="3"/>
  <c r="K2504" i="3"/>
  <c r="K2503" i="3"/>
  <c r="K2497" i="3"/>
  <c r="K2496" i="3"/>
  <c r="K2495" i="3"/>
  <c r="K2489" i="3"/>
  <c r="K2488" i="3"/>
  <c r="K2487" i="3"/>
  <c r="K2481" i="3"/>
  <c r="K2480" i="3"/>
  <c r="K2479" i="3"/>
  <c r="K2473" i="3"/>
  <c r="K2472" i="3"/>
  <c r="K2471" i="3"/>
  <c r="K2465" i="3"/>
  <c r="K2464" i="3"/>
  <c r="K2463" i="3"/>
  <c r="K2457" i="3"/>
  <c r="K2456" i="3"/>
  <c r="K2455" i="3"/>
  <c r="K2449" i="3"/>
  <c r="K2448" i="3"/>
  <c r="K2447" i="3"/>
  <c r="K2441" i="3"/>
  <c r="K2440" i="3"/>
  <c r="K2439" i="3"/>
  <c r="K2433" i="3"/>
  <c r="K2432" i="3"/>
  <c r="K2431" i="3"/>
  <c r="K2425" i="3"/>
  <c r="K2424" i="3"/>
  <c r="K2423" i="3"/>
  <c r="K2417" i="3"/>
  <c r="K2416" i="3"/>
  <c r="K2415" i="3"/>
  <c r="K2409" i="3"/>
  <c r="K2408" i="3"/>
  <c r="K2407" i="3"/>
  <c r="K2401" i="3"/>
  <c r="K2400" i="3"/>
  <c r="K2399" i="3"/>
  <c r="K2393" i="3"/>
  <c r="K2392" i="3"/>
  <c r="K2391" i="3"/>
  <c r="K2385" i="3"/>
  <c r="K2384" i="3"/>
  <c r="K2383" i="3"/>
  <c r="K2377" i="3"/>
  <c r="K2376" i="3"/>
  <c r="K2375" i="3"/>
  <c r="K2369" i="3"/>
  <c r="K2368" i="3"/>
  <c r="K2367" i="3"/>
  <c r="K2361" i="3"/>
  <c r="K2360" i="3"/>
  <c r="K2359" i="3"/>
  <c r="K2353" i="3"/>
  <c r="K2352" i="3"/>
  <c r="K2351" i="3"/>
  <c r="K2345" i="3"/>
  <c r="K2344" i="3"/>
  <c r="K2343" i="3"/>
  <c r="K2337" i="3"/>
  <c r="K2336" i="3"/>
  <c r="K2335" i="3"/>
  <c r="K2329" i="3"/>
  <c r="K2328" i="3"/>
  <c r="K2327" i="3"/>
  <c r="K2321" i="3"/>
  <c r="K2320" i="3"/>
  <c r="K2319" i="3"/>
  <c r="K2313" i="3"/>
  <c r="K2312" i="3"/>
  <c r="K2311" i="3"/>
  <c r="K2305" i="3"/>
  <c r="K2304" i="3"/>
  <c r="K2303" i="3"/>
  <c r="K2297" i="3"/>
  <c r="K2296" i="3"/>
  <c r="K2295" i="3"/>
  <c r="K2289" i="3"/>
  <c r="K2288" i="3"/>
  <c r="K2287" i="3"/>
  <c r="K2281" i="3"/>
  <c r="K2280" i="3"/>
  <c r="K2279" i="3"/>
  <c r="K2273" i="3"/>
  <c r="K2272" i="3"/>
  <c r="K2271" i="3"/>
  <c r="K2265" i="3"/>
  <c r="K2264" i="3"/>
  <c r="K2263" i="3"/>
  <c r="K2257" i="3"/>
  <c r="K2256" i="3"/>
  <c r="K2255" i="3"/>
  <c r="K2249" i="3"/>
  <c r="K2248" i="3"/>
  <c r="K2247" i="3"/>
  <c r="K2241" i="3"/>
  <c r="K2240" i="3"/>
  <c r="K2239" i="3"/>
  <c r="K2233" i="3"/>
  <c r="K2232" i="3"/>
  <c r="K2231" i="3"/>
  <c r="K2225" i="3"/>
  <c r="K2224" i="3"/>
  <c r="K2223" i="3"/>
  <c r="K2217" i="3"/>
  <c r="K2216" i="3"/>
  <c r="K2215" i="3"/>
  <c r="K2209" i="3"/>
  <c r="K2208" i="3"/>
  <c r="K2207" i="3"/>
  <c r="K2201" i="3"/>
  <c r="K2200" i="3"/>
  <c r="K2199" i="3"/>
  <c r="K2193" i="3"/>
  <c r="K2192" i="3"/>
  <c r="K2191" i="3"/>
  <c r="K2185" i="3"/>
  <c r="K2184" i="3"/>
  <c r="K2183" i="3"/>
  <c r="K2177" i="3"/>
  <c r="K2176" i="3"/>
  <c r="K2175" i="3"/>
  <c r="K2169" i="3"/>
  <c r="K2168" i="3"/>
  <c r="K2167" i="3"/>
  <c r="K2161" i="3"/>
  <c r="K2160" i="3"/>
  <c r="K2159" i="3"/>
  <c r="K2153" i="3"/>
  <c r="K2152" i="3"/>
  <c r="K2151" i="3"/>
  <c r="K2145" i="3"/>
  <c r="K2144" i="3"/>
  <c r="K2143" i="3"/>
  <c r="K2137" i="3"/>
  <c r="K2136" i="3"/>
  <c r="K2135" i="3"/>
  <c r="K2129" i="3"/>
  <c r="K2128" i="3"/>
  <c r="K2127" i="3"/>
  <c r="K2121" i="3"/>
  <c r="K2120" i="3"/>
  <c r="K2119" i="3"/>
  <c r="K2113" i="3"/>
  <c r="K2112" i="3"/>
  <c r="K2111" i="3"/>
  <c r="K2105" i="3"/>
  <c r="K2104" i="3"/>
  <c r="K2103" i="3"/>
  <c r="K2097" i="3"/>
  <c r="K2096" i="3"/>
  <c r="K2095" i="3"/>
  <c r="K2089" i="3"/>
  <c r="K2088" i="3"/>
  <c r="K2087" i="3"/>
  <c r="K2081" i="3"/>
  <c r="K2080" i="3"/>
  <c r="K2079" i="3"/>
  <c r="K2073" i="3"/>
  <c r="K2072" i="3"/>
  <c r="K2071" i="3"/>
  <c r="K2065" i="3"/>
  <c r="K2064" i="3"/>
  <c r="K2063" i="3"/>
  <c r="K2057" i="3"/>
  <c r="K2056" i="3"/>
  <c r="K2055" i="3"/>
  <c r="K2049" i="3"/>
  <c r="K2048" i="3"/>
  <c r="K2047" i="3"/>
  <c r="K2041" i="3"/>
  <c r="K2040" i="3"/>
  <c r="K2039" i="3"/>
  <c r="K2033" i="3"/>
  <c r="K2032" i="3"/>
  <c r="K2031" i="3"/>
  <c r="K2025" i="3"/>
  <c r="K2024" i="3"/>
  <c r="K2023" i="3"/>
  <c r="K2017" i="3"/>
  <c r="K2016" i="3"/>
  <c r="K2015" i="3"/>
  <c r="K2009" i="3"/>
  <c r="K2008" i="3"/>
  <c r="K2007" i="3"/>
  <c r="K2001" i="3"/>
  <c r="K2000" i="3"/>
  <c r="K1999" i="3"/>
  <c r="K1993" i="3"/>
  <c r="K1992" i="3"/>
  <c r="K1991" i="3"/>
  <c r="K1985" i="3"/>
  <c r="K1984" i="3"/>
  <c r="K1983" i="3"/>
  <c r="K1977" i="3"/>
  <c r="K1976" i="3"/>
  <c r="K1975" i="3"/>
  <c r="K1969" i="3"/>
  <c r="K1968" i="3"/>
  <c r="K1967" i="3"/>
  <c r="K1961" i="3"/>
  <c r="K1960" i="3"/>
  <c r="K1959" i="3"/>
  <c r="K1953" i="3"/>
  <c r="K1952" i="3"/>
  <c r="K1951" i="3"/>
  <c r="K1945" i="3"/>
  <c r="K1944" i="3"/>
  <c r="K1943" i="3"/>
  <c r="K1937" i="3"/>
  <c r="K1936" i="3"/>
  <c r="K1935" i="3"/>
  <c r="K1929" i="3"/>
  <c r="K1928" i="3"/>
  <c r="K1927" i="3"/>
  <c r="K1921" i="3"/>
  <c r="K1920" i="3"/>
  <c r="K1919" i="3"/>
  <c r="K1913" i="3"/>
  <c r="K1912" i="3"/>
  <c r="K1911" i="3"/>
  <c r="K1905" i="3"/>
  <c r="K1904" i="3"/>
  <c r="K1903" i="3"/>
  <c r="K1897" i="3"/>
  <c r="K1896" i="3"/>
  <c r="K1895" i="3"/>
  <c r="K1889" i="3"/>
  <c r="K1888" i="3"/>
  <c r="K1887" i="3"/>
  <c r="K1881" i="3"/>
  <c r="K1880" i="3"/>
  <c r="K1879" i="3"/>
  <c r="K1873" i="3"/>
  <c r="K1872" i="3"/>
  <c r="K1871" i="3"/>
  <c r="K1865" i="3"/>
  <c r="K1864" i="3"/>
  <c r="K1863" i="3"/>
  <c r="K1857" i="3"/>
  <c r="K1856" i="3"/>
  <c r="K1855" i="3"/>
  <c r="K1849" i="3"/>
  <c r="K1848" i="3"/>
  <c r="K1847" i="3"/>
  <c r="K1841" i="3"/>
  <c r="K1840" i="3"/>
  <c r="K1839" i="3"/>
  <c r="K1833" i="3"/>
  <c r="K1832" i="3"/>
  <c r="K1831" i="3"/>
  <c r="K1825" i="3"/>
  <c r="K1824" i="3"/>
  <c r="K1823" i="3"/>
  <c r="K1817" i="3"/>
  <c r="K1816" i="3"/>
  <c r="K1815" i="3"/>
  <c r="K1809" i="3"/>
  <c r="K1808" i="3"/>
  <c r="K1807" i="3"/>
  <c r="K1801" i="3"/>
  <c r="K1800" i="3"/>
  <c r="K1799" i="3"/>
  <c r="K1793" i="3"/>
  <c r="K1792" i="3"/>
  <c r="K1791" i="3"/>
  <c r="K1785" i="3"/>
  <c r="K1784" i="3"/>
  <c r="K1783" i="3"/>
  <c r="K1777" i="3"/>
  <c r="K1776" i="3"/>
  <c r="K1775" i="3"/>
  <c r="K1769" i="3"/>
  <c r="K1768" i="3"/>
  <c r="K1767" i="3"/>
  <c r="K1761" i="3"/>
  <c r="K1760" i="3"/>
  <c r="K1759" i="3"/>
  <c r="K1753" i="3"/>
  <c r="K1752" i="3"/>
  <c r="K1751" i="3"/>
  <c r="K1745" i="3"/>
  <c r="K1744" i="3"/>
  <c r="K1743" i="3"/>
  <c r="K1737" i="3"/>
  <c r="K1736" i="3"/>
  <c r="K1735" i="3"/>
  <c r="K1729" i="3"/>
  <c r="K1728" i="3"/>
  <c r="K1727" i="3"/>
  <c r="K1721" i="3"/>
  <c r="K1720" i="3"/>
  <c r="K1719" i="3"/>
  <c r="K1713" i="3"/>
  <c r="K1712" i="3"/>
  <c r="K1711" i="3"/>
  <c r="K1705" i="3"/>
  <c r="K1704" i="3"/>
  <c r="K1703" i="3"/>
  <c r="K1697" i="3"/>
  <c r="K1696" i="3"/>
  <c r="K1695" i="3"/>
  <c r="K1689" i="3"/>
  <c r="K1688" i="3"/>
  <c r="K1687" i="3"/>
  <c r="K1681" i="3"/>
  <c r="K1680" i="3"/>
  <c r="K1679" i="3"/>
  <c r="K1673" i="3"/>
  <c r="K1672" i="3"/>
  <c r="K1671" i="3"/>
  <c r="K1665" i="3"/>
  <c r="K1664" i="3"/>
  <c r="K1663" i="3"/>
  <c r="K1657" i="3"/>
  <c r="K1656" i="3"/>
  <c r="K1655" i="3"/>
  <c r="K1649" i="3"/>
  <c r="K1648" i="3"/>
  <c r="K1647" i="3"/>
  <c r="K1641" i="3"/>
  <c r="K1640" i="3"/>
  <c r="K1639" i="3"/>
  <c r="K1633" i="3"/>
  <c r="K1632" i="3"/>
  <c r="K1631" i="3"/>
  <c r="K1625" i="3"/>
  <c r="K1624" i="3"/>
  <c r="K1623" i="3"/>
  <c r="K1617" i="3"/>
  <c r="K1616" i="3"/>
  <c r="K1615" i="3"/>
  <c r="K1609" i="3"/>
  <c r="K1608" i="3"/>
  <c r="K1607" i="3"/>
  <c r="K1601" i="3"/>
  <c r="K1600" i="3"/>
  <c r="K1599" i="3"/>
  <c r="K1593" i="3"/>
  <c r="K1592" i="3"/>
  <c r="K1591" i="3"/>
  <c r="K1585" i="3"/>
  <c r="K1584" i="3"/>
  <c r="K1583" i="3"/>
  <c r="K1577" i="3"/>
  <c r="K1576" i="3"/>
  <c r="K1575" i="3"/>
  <c r="K1569" i="3"/>
  <c r="K1568" i="3"/>
  <c r="K1567" i="3"/>
  <c r="K1561" i="3"/>
  <c r="K1560" i="3"/>
  <c r="K1559" i="3"/>
  <c r="K1553" i="3"/>
  <c r="K1552" i="3"/>
  <c r="K1551" i="3"/>
  <c r="K1545" i="3"/>
  <c r="K1544" i="3"/>
  <c r="K1543" i="3"/>
  <c r="K1537" i="3"/>
  <c r="K1536" i="3"/>
  <c r="K1535" i="3"/>
  <c r="K1529" i="3"/>
  <c r="K1528" i="3"/>
  <c r="K1527" i="3"/>
  <c r="K1521" i="3"/>
  <c r="K1520" i="3"/>
  <c r="K1519" i="3"/>
  <c r="K1513" i="3"/>
  <c r="K1512" i="3"/>
  <c r="K1511" i="3"/>
  <c r="K1505" i="3"/>
  <c r="K1504" i="3"/>
  <c r="K1503" i="3"/>
  <c r="K1497" i="3"/>
  <c r="K1496" i="3"/>
  <c r="K1495" i="3"/>
  <c r="K1489" i="3"/>
  <c r="K1488" i="3"/>
  <c r="K1487" i="3"/>
  <c r="K1481" i="3"/>
  <c r="K1480" i="3"/>
  <c r="K1479" i="3"/>
  <c r="K1473" i="3"/>
  <c r="K1472" i="3"/>
  <c r="K1471" i="3"/>
  <c r="K1465" i="3"/>
  <c r="K1464" i="3"/>
  <c r="K1463" i="3"/>
  <c r="K1457" i="3"/>
  <c r="K1456" i="3"/>
  <c r="K1455" i="3"/>
  <c r="K1449" i="3"/>
  <c r="K1448" i="3"/>
  <c r="K1447" i="3"/>
  <c r="K1441" i="3"/>
  <c r="K1440" i="3"/>
  <c r="K1439" i="3"/>
  <c r="K1433" i="3"/>
  <c r="K1432" i="3"/>
  <c r="K1431" i="3"/>
  <c r="K1425" i="3"/>
  <c r="K1424" i="3"/>
  <c r="K1423" i="3"/>
  <c r="K1417" i="3"/>
  <c r="K1416" i="3"/>
  <c r="K1415" i="3"/>
  <c r="K1409" i="3"/>
  <c r="K1408" i="3"/>
  <c r="K1407" i="3"/>
  <c r="K1401" i="3"/>
  <c r="K1400" i="3"/>
  <c r="K1399" i="3"/>
  <c r="K1393" i="3"/>
  <c r="K1392" i="3"/>
  <c r="K1391" i="3"/>
  <c r="K1385" i="3"/>
  <c r="K1384" i="3"/>
  <c r="K1383" i="3"/>
  <c r="K1377" i="3"/>
  <c r="K1376" i="3"/>
  <c r="K1375" i="3"/>
  <c r="K1369" i="3"/>
  <c r="K1368" i="3"/>
  <c r="K1367" i="3"/>
  <c r="K1361" i="3"/>
  <c r="K1360" i="3"/>
  <c r="K1359" i="3"/>
  <c r="K1353" i="3"/>
  <c r="K1352" i="3"/>
  <c r="K1351" i="3"/>
  <c r="K1345" i="3"/>
  <c r="K1344" i="3"/>
  <c r="K1343" i="3"/>
  <c r="K1337" i="3"/>
  <c r="K1336" i="3"/>
  <c r="K1335" i="3"/>
  <c r="K1329" i="3"/>
  <c r="K1328" i="3"/>
  <c r="K1327" i="3"/>
  <c r="K1321" i="3"/>
  <c r="K1320" i="3"/>
  <c r="K1319" i="3"/>
  <c r="K1313" i="3"/>
  <c r="K1312" i="3"/>
  <c r="K1311" i="3"/>
  <c r="K1305" i="3"/>
  <c r="K1304" i="3"/>
  <c r="K1303" i="3"/>
  <c r="K1297" i="3"/>
  <c r="K1296" i="3"/>
  <c r="K1295" i="3"/>
  <c r="K1289" i="3"/>
  <c r="K1288" i="3"/>
  <c r="K1287" i="3"/>
  <c r="K1281" i="3"/>
  <c r="K1280" i="3"/>
  <c r="K1279" i="3"/>
  <c r="K1273" i="3"/>
  <c r="K1272" i="3"/>
  <c r="K1271" i="3"/>
  <c r="K1265" i="3"/>
  <c r="K1264" i="3"/>
  <c r="K1263" i="3"/>
  <c r="K1257" i="3"/>
  <c r="K1256" i="3"/>
  <c r="K1255" i="3"/>
  <c r="K1249" i="3"/>
  <c r="K1248" i="3"/>
  <c r="K1247" i="3"/>
  <c r="K1241" i="3"/>
  <c r="K1240" i="3"/>
  <c r="K1239" i="3"/>
  <c r="K1233" i="3"/>
  <c r="K1232" i="3"/>
  <c r="K1231" i="3"/>
  <c r="K1225" i="3"/>
  <c r="K1224" i="3"/>
  <c r="K1223" i="3"/>
  <c r="K1217" i="3"/>
  <c r="K1216" i="3"/>
  <c r="K1215" i="3"/>
  <c r="K1209" i="3"/>
  <c r="K1208" i="3"/>
  <c r="K1207" i="3"/>
  <c r="K1201" i="3"/>
  <c r="K1200" i="3"/>
  <c r="K1199" i="3"/>
  <c r="K1193" i="3"/>
  <c r="K1192" i="3"/>
  <c r="K1191" i="3"/>
  <c r="K1185" i="3"/>
  <c r="K1184" i="3"/>
  <c r="K1183" i="3"/>
  <c r="K1177" i="3"/>
  <c r="K1176" i="3"/>
  <c r="K1175" i="3"/>
  <c r="K1169" i="3"/>
  <c r="K1168" i="3"/>
  <c r="K1167" i="3"/>
  <c r="K1161" i="3"/>
  <c r="K1160" i="3"/>
  <c r="K1159" i="3"/>
  <c r="K1153" i="3"/>
  <c r="K1152" i="3"/>
  <c r="K1151" i="3"/>
  <c r="K1145" i="3"/>
  <c r="K1144" i="3"/>
  <c r="K1143" i="3"/>
  <c r="K1137" i="3"/>
  <c r="K1136" i="3"/>
  <c r="K1135" i="3"/>
  <c r="K1129" i="3"/>
  <c r="K1128" i="3"/>
  <c r="K1127" i="3"/>
  <c r="K1121" i="3"/>
  <c r="K1120" i="3"/>
  <c r="K1119" i="3"/>
  <c r="K1113" i="3"/>
  <c r="K1112" i="3"/>
  <c r="K1111" i="3"/>
  <c r="K1105" i="3"/>
  <c r="K1104" i="3"/>
  <c r="K1103" i="3"/>
  <c r="K1097" i="3"/>
  <c r="K1096" i="3"/>
  <c r="K1095" i="3"/>
  <c r="K1089" i="3"/>
  <c r="K1088" i="3"/>
  <c r="K1087" i="3"/>
  <c r="K1081" i="3"/>
  <c r="K1080" i="3"/>
  <c r="K1079" i="3"/>
  <c r="K1073" i="3"/>
  <c r="K1072" i="3"/>
  <c r="K1071" i="3"/>
  <c r="K1065" i="3"/>
  <c r="K1064" i="3"/>
  <c r="K1063" i="3"/>
  <c r="K1057" i="3"/>
  <c r="K1056" i="3"/>
  <c r="K1055" i="3"/>
  <c r="K1049" i="3"/>
  <c r="K1048" i="3"/>
  <c r="K1047" i="3"/>
  <c r="K1041" i="3"/>
  <c r="K1040" i="3"/>
  <c r="K1039" i="3"/>
  <c r="K1033" i="3"/>
  <c r="K1032" i="3"/>
  <c r="K1031" i="3"/>
  <c r="K1025" i="3"/>
  <c r="K1024" i="3"/>
  <c r="K1023" i="3"/>
  <c r="K1017" i="3"/>
  <c r="K1016" i="3"/>
  <c r="K1015" i="3"/>
  <c r="K1009" i="3"/>
  <c r="K1008" i="3"/>
  <c r="K1007" i="3"/>
  <c r="K1001" i="3"/>
  <c r="K1000" i="3"/>
  <c r="K999" i="3"/>
  <c r="K993" i="3"/>
  <c r="K992" i="3"/>
  <c r="K991" i="3"/>
  <c r="K985" i="3"/>
  <c r="K984" i="3"/>
  <c r="K983" i="3"/>
  <c r="K977" i="3"/>
  <c r="K976" i="3"/>
  <c r="K975" i="3"/>
  <c r="K969" i="3"/>
  <c r="K968" i="3"/>
  <c r="K967" i="3"/>
  <c r="K961" i="3"/>
  <c r="K960" i="3"/>
  <c r="K959" i="3"/>
  <c r="K953" i="3"/>
  <c r="K952" i="3"/>
  <c r="K951" i="3"/>
  <c r="K945" i="3"/>
  <c r="K944" i="3"/>
  <c r="K943" i="3"/>
  <c r="K937" i="3"/>
  <c r="K936" i="3"/>
  <c r="K935" i="3"/>
  <c r="K929" i="3"/>
  <c r="K928" i="3"/>
  <c r="K927" i="3"/>
  <c r="K921" i="3"/>
  <c r="K920" i="3"/>
  <c r="K919" i="3"/>
  <c r="K913" i="3"/>
  <c r="K912" i="3"/>
  <c r="K911" i="3"/>
  <c r="K905" i="3"/>
  <c r="K904" i="3"/>
  <c r="K903" i="3"/>
  <c r="K897" i="3"/>
  <c r="K896" i="3"/>
  <c r="K895" i="3"/>
  <c r="K889" i="3"/>
  <c r="K888" i="3"/>
  <c r="K887" i="3"/>
  <c r="K881" i="3"/>
  <c r="K880" i="3"/>
  <c r="K879" i="3"/>
  <c r="K873" i="3"/>
  <c r="K872" i="3"/>
  <c r="K871" i="3"/>
  <c r="K865" i="3"/>
  <c r="K864" i="3"/>
  <c r="K863" i="3"/>
  <c r="K857" i="3"/>
  <c r="K856" i="3"/>
  <c r="K855" i="3"/>
  <c r="K849" i="3"/>
  <c r="K848" i="3"/>
  <c r="K847" i="3"/>
  <c r="K841" i="3"/>
  <c r="K840" i="3"/>
  <c r="K839" i="3"/>
  <c r="K833" i="3"/>
  <c r="K832" i="3"/>
  <c r="K831" i="3"/>
  <c r="K825" i="3"/>
  <c r="K824" i="3"/>
  <c r="K823" i="3"/>
  <c r="K817" i="3"/>
  <c r="K816" i="3"/>
  <c r="K815" i="3"/>
  <c r="K809" i="3"/>
  <c r="K808" i="3"/>
  <c r="K807" i="3"/>
  <c r="K801" i="3"/>
  <c r="K800" i="3"/>
  <c r="K799" i="3"/>
  <c r="K793" i="3"/>
  <c r="K792" i="3"/>
  <c r="K791" i="3"/>
  <c r="K785" i="3"/>
  <c r="K784" i="3"/>
  <c r="K783" i="3"/>
  <c r="K777" i="3"/>
  <c r="K776" i="3"/>
  <c r="K775" i="3"/>
  <c r="K769" i="3"/>
  <c r="K768" i="3"/>
  <c r="K767" i="3"/>
  <c r="K761" i="3"/>
  <c r="K760" i="3"/>
  <c r="K759" i="3"/>
  <c r="K753" i="3"/>
  <c r="K752" i="3"/>
  <c r="K751" i="3"/>
  <c r="K745" i="3"/>
  <c r="K744" i="3"/>
  <c r="K743" i="3"/>
  <c r="K737" i="3"/>
  <c r="K736" i="3"/>
  <c r="K735" i="3"/>
  <c r="K729" i="3"/>
  <c r="K728" i="3"/>
  <c r="K727" i="3"/>
  <c r="K721" i="3"/>
  <c r="K720" i="3"/>
  <c r="K719" i="3"/>
  <c r="K713" i="3"/>
  <c r="K712" i="3"/>
  <c r="K711" i="3"/>
  <c r="K705" i="3"/>
  <c r="K704" i="3"/>
  <c r="K703" i="3"/>
  <c r="K697" i="3"/>
  <c r="K696" i="3"/>
  <c r="K695" i="3"/>
  <c r="K689" i="3"/>
  <c r="K688" i="3"/>
  <c r="K687" i="3"/>
  <c r="K681" i="3"/>
  <c r="K680" i="3"/>
  <c r="K679" i="3"/>
  <c r="K673" i="3"/>
  <c r="K672" i="3"/>
  <c r="K671" i="3"/>
  <c r="K665" i="3"/>
  <c r="K664" i="3"/>
  <c r="K663" i="3"/>
  <c r="K657" i="3"/>
  <c r="K656" i="3"/>
  <c r="K655" i="3"/>
  <c r="K649" i="3"/>
  <c r="K648" i="3"/>
  <c r="K647" i="3"/>
  <c r="K641" i="3"/>
  <c r="K640" i="3"/>
  <c r="K639" i="3"/>
  <c r="K633" i="3"/>
  <c r="K632" i="3"/>
  <c r="K631" i="3"/>
  <c r="K625" i="3"/>
  <c r="K624" i="3"/>
  <c r="K623" i="3"/>
  <c r="K617" i="3"/>
  <c r="K616" i="3"/>
  <c r="K615" i="3"/>
  <c r="K609" i="3"/>
  <c r="K608" i="3"/>
  <c r="K607" i="3"/>
  <c r="K601" i="3"/>
  <c r="K600" i="3"/>
  <c r="K599" i="3"/>
  <c r="K593" i="3"/>
  <c r="K592" i="3"/>
  <c r="K591" i="3"/>
  <c r="K585" i="3"/>
  <c r="K584" i="3"/>
  <c r="K583" i="3"/>
  <c r="K577" i="3"/>
  <c r="K576" i="3"/>
  <c r="K575" i="3"/>
  <c r="K569" i="3"/>
  <c r="K568" i="3"/>
  <c r="K567" i="3"/>
  <c r="K561" i="3"/>
  <c r="K560" i="3"/>
  <c r="K559" i="3"/>
  <c r="K553" i="3"/>
  <c r="K552" i="3"/>
  <c r="K551" i="3"/>
  <c r="K545" i="3"/>
  <c r="K544" i="3"/>
  <c r="K543" i="3"/>
  <c r="K537" i="3"/>
  <c r="K536" i="3"/>
  <c r="K535" i="3"/>
  <c r="K529" i="3"/>
  <c r="K528" i="3"/>
  <c r="K527" i="3"/>
  <c r="K521" i="3"/>
  <c r="K520" i="3"/>
  <c r="K519" i="3"/>
  <c r="K513" i="3"/>
  <c r="K512" i="3"/>
  <c r="K511" i="3"/>
  <c r="K505" i="3"/>
  <c r="K504" i="3"/>
  <c r="K503" i="3"/>
  <c r="K497" i="3"/>
  <c r="K496" i="3"/>
  <c r="K495" i="3"/>
  <c r="K489" i="3"/>
  <c r="K488" i="3"/>
  <c r="K487" i="3"/>
  <c r="K481" i="3"/>
  <c r="K480" i="3"/>
  <c r="K479" i="3"/>
  <c r="K473" i="3"/>
  <c r="K472" i="3"/>
  <c r="K471" i="3"/>
  <c r="K465" i="3"/>
  <c r="K464" i="3"/>
  <c r="K463" i="3"/>
  <c r="K457" i="3"/>
  <c r="K456" i="3"/>
  <c r="K455" i="3"/>
  <c r="K449" i="3"/>
  <c r="K448" i="3"/>
  <c r="K447" i="3"/>
  <c r="K441" i="3"/>
  <c r="K440" i="3"/>
  <c r="K439" i="3"/>
  <c r="K433" i="3"/>
  <c r="K432" i="3"/>
  <c r="K431" i="3"/>
  <c r="K425" i="3"/>
  <c r="K424" i="3"/>
  <c r="K423" i="3"/>
  <c r="K417" i="3"/>
  <c r="K416" i="3"/>
  <c r="K415" i="3"/>
  <c r="K409" i="3"/>
  <c r="K408" i="3"/>
  <c r="K407" i="3"/>
  <c r="K401" i="3"/>
  <c r="K400" i="3"/>
  <c r="K399" i="3"/>
  <c r="K393" i="3"/>
  <c r="K392" i="3"/>
  <c r="K391" i="3"/>
  <c r="K385" i="3"/>
  <c r="K384" i="3"/>
  <c r="K383" i="3"/>
  <c r="K377" i="3"/>
  <c r="K376" i="3"/>
  <c r="K375" i="3"/>
  <c r="K369" i="3"/>
  <c r="K368" i="3"/>
  <c r="K367" i="3"/>
  <c r="K361" i="3"/>
  <c r="K360" i="3"/>
  <c r="K359" i="3"/>
  <c r="K353" i="3"/>
  <c r="K352" i="3"/>
  <c r="K351" i="3"/>
  <c r="K345" i="3"/>
  <c r="K344" i="3"/>
  <c r="K343" i="3"/>
  <c r="K337" i="3"/>
  <c r="K336" i="3"/>
  <c r="K335" i="3"/>
  <c r="K329" i="3"/>
  <c r="K328" i="3"/>
  <c r="K327" i="3"/>
  <c r="K321" i="3"/>
  <c r="K320" i="3"/>
  <c r="K319" i="3"/>
  <c r="K313" i="3"/>
  <c r="K312" i="3"/>
  <c r="K311" i="3"/>
  <c r="K305" i="3"/>
  <c r="K304" i="3"/>
  <c r="K303" i="3"/>
  <c r="K297" i="3"/>
  <c r="K296" i="3"/>
  <c r="K295" i="3"/>
  <c r="K289" i="3"/>
  <c r="K288" i="3"/>
  <c r="K287" i="3"/>
  <c r="K281" i="3"/>
  <c r="K280" i="3"/>
  <c r="K279" i="3"/>
  <c r="K273" i="3"/>
  <c r="K272" i="3"/>
  <c r="K271" i="3"/>
  <c r="K265" i="3"/>
  <c r="K264" i="3"/>
  <c r="K263" i="3"/>
  <c r="K257" i="3"/>
  <c r="K256" i="3"/>
  <c r="K255" i="3"/>
  <c r="K249" i="3"/>
  <c r="K248" i="3"/>
  <c r="K247" i="3"/>
  <c r="K241" i="3"/>
  <c r="K240" i="3"/>
  <c r="K239" i="3"/>
  <c r="K233" i="3"/>
  <c r="K232" i="3"/>
  <c r="K231" i="3"/>
  <c r="K225" i="3"/>
  <c r="K224" i="3"/>
  <c r="K223" i="3"/>
  <c r="K217" i="3"/>
  <c r="K216" i="3"/>
  <c r="K215" i="3"/>
  <c r="K209" i="3"/>
  <c r="K208" i="3"/>
  <c r="K207" i="3"/>
  <c r="K201" i="3"/>
  <c r="K200" i="3"/>
  <c r="K199" i="3"/>
  <c r="K193" i="3"/>
  <c r="K192" i="3"/>
  <c r="K191" i="3"/>
  <c r="K185" i="3"/>
  <c r="K184" i="3"/>
  <c r="K183" i="3"/>
  <c r="K177" i="3"/>
  <c r="K176" i="3"/>
  <c r="K175" i="3"/>
  <c r="K169" i="3"/>
  <c r="K168" i="3"/>
  <c r="K167" i="3"/>
  <c r="K161" i="3"/>
  <c r="K160" i="3"/>
  <c r="K159" i="3"/>
  <c r="K153" i="3"/>
  <c r="K152" i="3"/>
  <c r="K151" i="3"/>
  <c r="K145" i="3"/>
  <c r="K144" i="3"/>
  <c r="K143" i="3"/>
  <c r="K137" i="3"/>
  <c r="K136" i="3"/>
  <c r="K135" i="3"/>
  <c r="K129" i="3"/>
  <c r="K128" i="3"/>
  <c r="K127" i="3"/>
  <c r="K121" i="3"/>
  <c r="K120" i="3"/>
  <c r="K119" i="3"/>
  <c r="K113" i="3"/>
  <c r="K112" i="3"/>
  <c r="K111" i="3"/>
  <c r="K105" i="3"/>
  <c r="K104" i="3"/>
  <c r="K103" i="3"/>
  <c r="K97" i="3"/>
  <c r="K96" i="3"/>
  <c r="K95" i="3"/>
  <c r="K89" i="3"/>
  <c r="K88" i="3"/>
  <c r="K87" i="3"/>
  <c r="K85" i="3"/>
  <c r="K81" i="3"/>
  <c r="K80" i="3"/>
  <c r="K79" i="3"/>
  <c r="K77" i="3"/>
  <c r="K73" i="3"/>
  <c r="K72" i="3"/>
  <c r="K71" i="3"/>
  <c r="K69" i="3"/>
  <c r="K65" i="3"/>
  <c r="K64" i="3"/>
  <c r="K63" i="3"/>
  <c r="K61" i="3"/>
  <c r="K57" i="3"/>
  <c r="K56" i="3"/>
  <c r="K55" i="3"/>
  <c r="K53" i="3"/>
  <c r="K49" i="3"/>
  <c r="K48" i="3"/>
  <c r="K47" i="3"/>
  <c r="K45" i="3"/>
  <c r="K41" i="3"/>
  <c r="K40" i="3"/>
  <c r="K39" i="3"/>
  <c r="K37" i="3"/>
  <c r="K33" i="3"/>
  <c r="K32" i="3"/>
  <c r="K31" i="3"/>
  <c r="K29" i="3"/>
  <c r="K25" i="3"/>
  <c r="K24" i="3"/>
  <c r="K23" i="3"/>
  <c r="K21" i="3"/>
  <c r="K17" i="3"/>
  <c r="K16" i="3"/>
  <c r="K15" i="3"/>
  <c r="K13" i="3"/>
  <c r="K9" i="3"/>
  <c r="K8" i="3"/>
  <c r="K7" i="3"/>
  <c r="K5" i="3"/>
  <c r="K2" i="3" a="1"/>
  <c r="K50457" i="3" s="1"/>
  <c r="K2" i="3"/>
  <c r="J2" i="3"/>
  <c r="I2" i="3"/>
  <c r="H2" i="3"/>
  <c r="N2" i="3" s="1" a="1"/>
  <c r="G2" i="3"/>
  <c r="F2" i="3"/>
  <c r="M2" i="3" s="1" a="1"/>
  <c r="E2" i="3"/>
  <c r="D2" i="3"/>
  <c r="C2" i="3"/>
  <c r="B2" i="3"/>
  <c r="P2" i="3" s="1" a="1"/>
  <c r="A2" i="3"/>
  <c r="J1" i="3"/>
  <c r="I1" i="3"/>
  <c r="H1" i="3"/>
  <c r="G1" i="3"/>
  <c r="F1" i="3"/>
  <c r="E1" i="3"/>
  <c r="D1" i="3"/>
  <c r="C1" i="3"/>
  <c r="B1" i="3"/>
  <c r="A1" i="3"/>
  <c r="S2" i="1"/>
  <c r="P50494" i="3" l="1"/>
  <c r="P50486" i="3"/>
  <c r="P50478" i="3"/>
  <c r="P50470" i="3"/>
  <c r="P50462" i="3"/>
  <c r="P50454" i="3"/>
  <c r="P50446" i="3"/>
  <c r="P50438" i="3"/>
  <c r="P50430" i="3"/>
  <c r="P50422" i="3"/>
  <c r="P50414" i="3"/>
  <c r="P50406" i="3"/>
  <c r="P50398" i="3"/>
  <c r="P50390" i="3"/>
  <c r="P50382" i="3"/>
  <c r="P50374" i="3"/>
  <c r="P50366" i="3"/>
  <c r="P50358" i="3"/>
  <c r="P50350" i="3"/>
  <c r="P50342" i="3"/>
  <c r="P50334" i="3"/>
  <c r="P50326" i="3"/>
  <c r="P50318" i="3"/>
  <c r="P50310" i="3"/>
  <c r="P50302" i="3"/>
  <c r="P50294" i="3"/>
  <c r="P50286" i="3"/>
  <c r="P50278" i="3"/>
  <c r="P50270" i="3"/>
  <c r="P50262" i="3"/>
  <c r="P50254" i="3"/>
  <c r="P50246" i="3"/>
  <c r="P50238" i="3"/>
  <c r="P50230" i="3"/>
  <c r="P50222" i="3"/>
  <c r="P50214" i="3"/>
  <c r="P50206" i="3"/>
  <c r="P50198" i="3"/>
  <c r="P50190" i="3"/>
  <c r="P50182" i="3"/>
  <c r="P50174" i="3"/>
  <c r="P50166" i="3"/>
  <c r="P50158" i="3"/>
  <c r="P50150" i="3"/>
  <c r="P50142" i="3"/>
  <c r="P50134" i="3"/>
  <c r="P50126" i="3"/>
  <c r="P50118" i="3"/>
  <c r="P50110" i="3"/>
  <c r="P50102" i="3"/>
  <c r="P50094" i="3"/>
  <c r="P50086" i="3"/>
  <c r="P50078" i="3"/>
  <c r="P50070" i="3"/>
  <c r="P50062" i="3"/>
  <c r="P50054" i="3"/>
  <c r="P50046" i="3"/>
  <c r="P50038" i="3"/>
  <c r="P50030" i="3"/>
  <c r="P50022" i="3"/>
  <c r="P50014" i="3"/>
  <c r="P50006" i="3"/>
  <c r="P49998" i="3"/>
  <c r="P49990" i="3"/>
  <c r="P49982" i="3"/>
  <c r="P49974" i="3"/>
  <c r="P49966" i="3"/>
  <c r="P49958" i="3"/>
  <c r="P49950" i="3"/>
  <c r="P49942" i="3"/>
  <c r="P49934" i="3"/>
  <c r="P49926" i="3"/>
  <c r="P49918" i="3"/>
  <c r="P49910" i="3"/>
  <c r="P49902" i="3"/>
  <c r="P49894" i="3"/>
  <c r="P49886" i="3"/>
  <c r="P49878" i="3"/>
  <c r="P49870" i="3"/>
  <c r="P49862" i="3"/>
  <c r="P49854" i="3"/>
  <c r="P49846" i="3"/>
  <c r="P49838" i="3"/>
  <c r="P49830" i="3"/>
  <c r="P49822" i="3"/>
  <c r="P50493" i="3"/>
  <c r="P50485" i="3"/>
  <c r="P50477" i="3"/>
  <c r="P50469" i="3"/>
  <c r="P50461" i="3"/>
  <c r="P50453" i="3"/>
  <c r="P50445" i="3"/>
  <c r="P50437" i="3"/>
  <c r="P50429" i="3"/>
  <c r="P50421" i="3"/>
  <c r="P50413" i="3"/>
  <c r="P50405" i="3"/>
  <c r="P50397" i="3"/>
  <c r="P50389" i="3"/>
  <c r="P50381" i="3"/>
  <c r="P50373" i="3"/>
  <c r="P50365" i="3"/>
  <c r="P50357" i="3"/>
  <c r="P50349" i="3"/>
  <c r="P50341" i="3"/>
  <c r="P50333" i="3"/>
  <c r="P50325" i="3"/>
  <c r="P50317" i="3"/>
  <c r="P50309" i="3"/>
  <c r="P50301" i="3"/>
  <c r="P50293" i="3"/>
  <c r="P50285" i="3"/>
  <c r="P50277" i="3"/>
  <c r="P50269" i="3"/>
  <c r="P50261" i="3"/>
  <c r="P50253" i="3"/>
  <c r="P50245" i="3"/>
  <c r="P50237" i="3"/>
  <c r="P50229" i="3"/>
  <c r="P50221" i="3"/>
  <c r="P50213" i="3"/>
  <c r="P50205" i="3"/>
  <c r="P50197" i="3"/>
  <c r="P50189" i="3"/>
  <c r="P50181" i="3"/>
  <c r="P50173" i="3"/>
  <c r="P50165" i="3"/>
  <c r="P50157" i="3"/>
  <c r="P50149" i="3"/>
  <c r="P50141" i="3"/>
  <c r="P50133" i="3"/>
  <c r="P50125" i="3"/>
  <c r="P50117" i="3"/>
  <c r="P50109" i="3"/>
  <c r="P50101" i="3"/>
  <c r="P50093" i="3"/>
  <c r="P50085" i="3"/>
  <c r="P50077" i="3"/>
  <c r="P50069" i="3"/>
  <c r="P50061" i="3"/>
  <c r="P50053" i="3"/>
  <c r="P50045" i="3"/>
  <c r="P50037" i="3"/>
  <c r="P50029" i="3"/>
  <c r="P50021" i="3"/>
  <c r="P50013" i="3"/>
  <c r="P50005" i="3"/>
  <c r="P49997" i="3"/>
  <c r="P49989" i="3"/>
  <c r="P49981" i="3"/>
  <c r="P49973" i="3"/>
  <c r="P49965" i="3"/>
  <c r="P49957" i="3"/>
  <c r="P49949" i="3"/>
  <c r="P49941" i="3"/>
  <c r="P49933" i="3"/>
  <c r="P49925" i="3"/>
  <c r="P49917" i="3"/>
  <c r="P49909" i="3"/>
  <c r="P49901" i="3"/>
  <c r="P49893" i="3"/>
  <c r="P49885" i="3"/>
  <c r="P49877" i="3"/>
  <c r="P49869" i="3"/>
  <c r="P49861" i="3"/>
  <c r="P49853" i="3"/>
  <c r="P49845" i="3"/>
  <c r="P49837" i="3"/>
  <c r="P49829" i="3"/>
  <c r="P49821" i="3"/>
  <c r="P50500" i="3"/>
  <c r="P50499" i="3"/>
  <c r="P50491" i="3"/>
  <c r="P50483" i="3"/>
  <c r="P50475" i="3"/>
  <c r="P50467" i="3"/>
  <c r="P50459" i="3"/>
  <c r="P50451" i="3"/>
  <c r="P50443" i="3"/>
  <c r="P50435" i="3"/>
  <c r="P50427" i="3"/>
  <c r="P50419" i="3"/>
  <c r="P50411" i="3"/>
  <c r="P50403" i="3"/>
  <c r="P50395" i="3"/>
  <c r="P50387" i="3"/>
  <c r="P50379" i="3"/>
  <c r="P50371" i="3"/>
  <c r="P50363" i="3"/>
  <c r="P50355" i="3"/>
  <c r="P50347" i="3"/>
  <c r="P50339" i="3"/>
  <c r="P50331" i="3"/>
  <c r="P50323" i="3"/>
  <c r="P50315" i="3"/>
  <c r="P50307" i="3"/>
  <c r="P50299" i="3"/>
  <c r="P50291" i="3"/>
  <c r="P50283" i="3"/>
  <c r="P50275" i="3"/>
  <c r="P50267" i="3"/>
  <c r="P50259" i="3"/>
  <c r="P50251" i="3"/>
  <c r="P50243" i="3"/>
  <c r="P50235" i="3"/>
  <c r="P50227" i="3"/>
  <c r="P50219" i="3"/>
  <c r="P50211" i="3"/>
  <c r="P50203" i="3"/>
  <c r="P50195" i="3"/>
  <c r="P50187" i="3"/>
  <c r="P50179" i="3"/>
  <c r="P50171" i="3"/>
  <c r="P50163" i="3"/>
  <c r="P50155" i="3"/>
  <c r="P50147" i="3"/>
  <c r="P50139" i="3"/>
  <c r="P50131" i="3"/>
  <c r="P50123" i="3"/>
  <c r="P50115" i="3"/>
  <c r="P50107" i="3"/>
  <c r="P50099" i="3"/>
  <c r="P50091" i="3"/>
  <c r="P50083" i="3"/>
  <c r="P50075" i="3"/>
  <c r="P50067" i="3"/>
  <c r="P50059" i="3"/>
  <c r="P50051" i="3"/>
  <c r="P50043" i="3"/>
  <c r="P50035" i="3"/>
  <c r="P50027" i="3"/>
  <c r="P50019" i="3"/>
  <c r="P50011" i="3"/>
  <c r="P50003" i="3"/>
  <c r="P49995" i="3"/>
  <c r="P49987" i="3"/>
  <c r="P49979" i="3"/>
  <c r="P49971" i="3"/>
  <c r="P49963" i="3"/>
  <c r="P49955" i="3"/>
  <c r="P49947" i="3"/>
  <c r="P49939" i="3"/>
  <c r="P49931" i="3"/>
  <c r="P49923" i="3"/>
  <c r="P49915" i="3"/>
  <c r="P49907" i="3"/>
  <c r="P49899" i="3"/>
  <c r="P49891" i="3"/>
  <c r="P49883" i="3"/>
  <c r="P50498" i="3"/>
  <c r="P50497" i="3"/>
  <c r="P50489" i="3"/>
  <c r="P50481" i="3"/>
  <c r="P50473" i="3"/>
  <c r="P50465" i="3"/>
  <c r="P50457" i="3"/>
  <c r="P50449" i="3"/>
  <c r="P50441" i="3"/>
  <c r="P50433" i="3"/>
  <c r="P50425" i="3"/>
  <c r="P50417" i="3"/>
  <c r="P50409" i="3"/>
  <c r="P50401" i="3"/>
  <c r="P50393" i="3"/>
  <c r="P50385" i="3"/>
  <c r="P50377" i="3"/>
  <c r="P50369" i="3"/>
  <c r="P50361" i="3"/>
  <c r="P50353" i="3"/>
  <c r="P50345" i="3"/>
  <c r="P50337" i="3"/>
  <c r="P50329" i="3"/>
  <c r="P50321" i="3"/>
  <c r="P50313" i="3"/>
  <c r="P50305" i="3"/>
  <c r="P50297" i="3"/>
  <c r="P50289" i="3"/>
  <c r="P50281" i="3"/>
  <c r="P50273" i="3"/>
  <c r="P50265" i="3"/>
  <c r="P50257" i="3"/>
  <c r="P50249" i="3"/>
  <c r="P50241" i="3"/>
  <c r="P50233" i="3"/>
  <c r="P50225" i="3"/>
  <c r="P50217" i="3"/>
  <c r="P50209" i="3"/>
  <c r="P50201" i="3"/>
  <c r="P50193" i="3"/>
  <c r="P50185" i="3"/>
  <c r="P50177" i="3"/>
  <c r="P50169" i="3"/>
  <c r="P50161" i="3"/>
  <c r="P50153" i="3"/>
  <c r="P50145" i="3"/>
  <c r="P50137" i="3"/>
  <c r="P50129" i="3"/>
  <c r="P50121" i="3"/>
  <c r="P50113" i="3"/>
  <c r="P50105" i="3"/>
  <c r="P50097" i="3"/>
  <c r="P50089" i="3"/>
  <c r="P50081" i="3"/>
  <c r="P50073" i="3"/>
  <c r="P50065" i="3"/>
  <c r="P50057" i="3"/>
  <c r="P50049" i="3"/>
  <c r="P50041" i="3"/>
  <c r="P50033" i="3"/>
  <c r="P50025" i="3"/>
  <c r="P50017" i="3"/>
  <c r="P50009" i="3"/>
  <c r="P50001" i="3"/>
  <c r="P49993" i="3"/>
  <c r="P49985" i="3"/>
  <c r="P49977" i="3"/>
  <c r="P49969" i="3"/>
  <c r="P49961" i="3"/>
  <c r="P49953" i="3"/>
  <c r="P49945" i="3"/>
  <c r="P49937" i="3"/>
  <c r="P49929" i="3"/>
  <c r="P49921" i="3"/>
  <c r="P49913" i="3"/>
  <c r="P49905" i="3"/>
  <c r="P49897" i="3"/>
  <c r="P49889" i="3"/>
  <c r="P49881" i="3"/>
  <c r="P49873" i="3"/>
  <c r="P49865" i="3"/>
  <c r="P49857" i="3"/>
  <c r="P49849" i="3"/>
  <c r="P49841" i="3"/>
  <c r="P49833" i="3"/>
  <c r="P49825" i="3"/>
  <c r="P50496" i="3"/>
  <c r="P50488" i="3"/>
  <c r="P50480" i="3"/>
  <c r="P50472" i="3"/>
  <c r="P50464" i="3"/>
  <c r="P50456" i="3"/>
  <c r="P50448" i="3"/>
  <c r="P50440" i="3"/>
  <c r="P50432" i="3"/>
  <c r="P50424" i="3"/>
  <c r="P50416" i="3"/>
  <c r="P50408" i="3"/>
  <c r="P50400" i="3"/>
  <c r="P50392" i="3"/>
  <c r="P50384" i="3"/>
  <c r="P50376" i="3"/>
  <c r="P50368" i="3"/>
  <c r="P50360" i="3"/>
  <c r="P50352" i="3"/>
  <c r="P50344" i="3"/>
  <c r="P50336" i="3"/>
  <c r="P50328" i="3"/>
  <c r="P50320" i="3"/>
  <c r="P50312" i="3"/>
  <c r="P50304" i="3"/>
  <c r="P50296" i="3"/>
  <c r="P50288" i="3"/>
  <c r="P50280" i="3"/>
  <c r="P50272" i="3"/>
  <c r="P50264" i="3"/>
  <c r="P50256" i="3"/>
  <c r="P50248" i="3"/>
  <c r="P50240" i="3"/>
  <c r="P50232" i="3"/>
  <c r="P50224" i="3"/>
  <c r="P50216" i="3"/>
  <c r="P50208" i="3"/>
  <c r="P50200" i="3"/>
  <c r="P50192" i="3"/>
  <c r="P50184" i="3"/>
  <c r="P50176" i="3"/>
  <c r="P50168" i="3"/>
  <c r="P50160" i="3"/>
  <c r="P50152" i="3"/>
  <c r="P50144" i="3"/>
  <c r="P50136" i="3"/>
  <c r="P50128" i="3"/>
  <c r="P50120" i="3"/>
  <c r="P50112" i="3"/>
  <c r="P50104" i="3"/>
  <c r="P50096" i="3"/>
  <c r="P50088" i="3"/>
  <c r="P50080" i="3"/>
  <c r="P50072" i="3"/>
  <c r="P50064" i="3"/>
  <c r="P50056" i="3"/>
  <c r="P50048" i="3"/>
  <c r="P50040" i="3"/>
  <c r="P50032" i="3"/>
  <c r="P50024" i="3"/>
  <c r="P50016" i="3"/>
  <c r="P50008" i="3"/>
  <c r="P50000" i="3"/>
  <c r="P49992" i="3"/>
  <c r="P49984" i="3"/>
  <c r="P49976" i="3"/>
  <c r="P49968" i="3"/>
  <c r="P49960" i="3"/>
  <c r="P49952" i="3"/>
  <c r="P49944" i="3"/>
  <c r="P49936" i="3"/>
  <c r="P49928" i="3"/>
  <c r="P49920" i="3"/>
  <c r="P49912" i="3"/>
  <c r="P49904" i="3"/>
  <c r="P49896" i="3"/>
  <c r="P49888" i="3"/>
  <c r="P49880" i="3"/>
  <c r="P49872" i="3"/>
  <c r="P49864" i="3"/>
  <c r="P49856" i="3"/>
  <c r="P49848" i="3"/>
  <c r="P49840" i="3"/>
  <c r="P50495" i="3"/>
  <c r="P50487" i="3"/>
  <c r="P50479" i="3"/>
  <c r="P50471" i="3"/>
  <c r="P50463" i="3"/>
  <c r="P50455" i="3"/>
  <c r="P50447" i="3"/>
  <c r="P50439" i="3"/>
  <c r="P50431" i="3"/>
  <c r="P50423" i="3"/>
  <c r="P50415" i="3"/>
  <c r="P50407" i="3"/>
  <c r="P50399" i="3"/>
  <c r="P50391" i="3"/>
  <c r="P50383" i="3"/>
  <c r="P50375" i="3"/>
  <c r="P50367" i="3"/>
  <c r="P50359" i="3"/>
  <c r="P50351" i="3"/>
  <c r="P50343" i="3"/>
  <c r="P50335" i="3"/>
  <c r="P50327" i="3"/>
  <c r="P50319" i="3"/>
  <c r="P50311" i="3"/>
  <c r="P50303" i="3"/>
  <c r="P50295" i="3"/>
  <c r="P50287" i="3"/>
  <c r="P50279" i="3"/>
  <c r="P50271" i="3"/>
  <c r="P50263" i="3"/>
  <c r="P50255" i="3"/>
  <c r="P50247" i="3"/>
  <c r="P50239" i="3"/>
  <c r="P50231" i="3"/>
  <c r="P50223" i="3"/>
  <c r="P50215" i="3"/>
  <c r="P50207" i="3"/>
  <c r="P50199" i="3"/>
  <c r="P50191" i="3"/>
  <c r="P50183" i="3"/>
  <c r="P50175" i="3"/>
  <c r="P50167" i="3"/>
  <c r="P50159" i="3"/>
  <c r="P50151" i="3"/>
  <c r="P50143" i="3"/>
  <c r="P50135" i="3"/>
  <c r="P50127" i="3"/>
  <c r="P50119" i="3"/>
  <c r="P50111" i="3"/>
  <c r="P50103" i="3"/>
  <c r="P50095" i="3"/>
  <c r="P50087" i="3"/>
  <c r="P50079" i="3"/>
  <c r="P50071" i="3"/>
  <c r="P50063" i="3"/>
  <c r="P50055" i="3"/>
  <c r="P50047" i="3"/>
  <c r="P50039" i="3"/>
  <c r="P50031" i="3"/>
  <c r="P50023" i="3"/>
  <c r="P50015" i="3"/>
  <c r="P50007" i="3"/>
  <c r="P49999" i="3"/>
  <c r="P50468" i="3"/>
  <c r="P50436" i="3"/>
  <c r="P50404" i="3"/>
  <c r="P50372" i="3"/>
  <c r="P50340" i="3"/>
  <c r="P50308" i="3"/>
  <c r="P50276" i="3"/>
  <c r="P50244" i="3"/>
  <c r="P50212" i="3"/>
  <c r="P50180" i="3"/>
  <c r="P50148" i="3"/>
  <c r="P50116" i="3"/>
  <c r="P50084" i="3"/>
  <c r="P50052" i="3"/>
  <c r="P50020" i="3"/>
  <c r="P49991" i="3"/>
  <c r="P49970" i="3"/>
  <c r="P49948" i="3"/>
  <c r="P49927" i="3"/>
  <c r="P49906" i="3"/>
  <c r="P49884" i="3"/>
  <c r="P49867" i="3"/>
  <c r="P49851" i="3"/>
  <c r="P50466" i="3"/>
  <c r="P50434" i="3"/>
  <c r="P50402" i="3"/>
  <c r="P50370" i="3"/>
  <c r="P50338" i="3"/>
  <c r="P50306" i="3"/>
  <c r="P50274" i="3"/>
  <c r="P50242" i="3"/>
  <c r="P50210" i="3"/>
  <c r="P50178" i="3"/>
  <c r="P50146" i="3"/>
  <c r="P50114" i="3"/>
  <c r="P50082" i="3"/>
  <c r="P50050" i="3"/>
  <c r="P50018" i="3"/>
  <c r="P49988" i="3"/>
  <c r="P49967" i="3"/>
  <c r="P49946" i="3"/>
  <c r="P49924" i="3"/>
  <c r="P49903" i="3"/>
  <c r="P49882" i="3"/>
  <c r="P49866" i="3"/>
  <c r="P49850" i="3"/>
  <c r="P49834" i="3"/>
  <c r="P49820" i="3"/>
  <c r="P49812" i="3"/>
  <c r="P49804" i="3"/>
  <c r="P49796" i="3"/>
  <c r="P49788" i="3"/>
  <c r="P49780" i="3"/>
  <c r="P49772" i="3"/>
  <c r="P49764" i="3"/>
  <c r="P49756" i="3"/>
  <c r="P49748" i="3"/>
  <c r="P49740" i="3"/>
  <c r="P49732" i="3"/>
  <c r="P49724" i="3"/>
  <c r="P49716" i="3"/>
  <c r="P49708" i="3"/>
  <c r="P49700" i="3"/>
  <c r="P49692" i="3"/>
  <c r="P49684" i="3"/>
  <c r="P49676" i="3"/>
  <c r="P49668" i="3"/>
  <c r="P49660" i="3"/>
  <c r="P49652" i="3"/>
  <c r="P49644" i="3"/>
  <c r="P49636" i="3"/>
  <c r="P49628" i="3"/>
  <c r="P49620" i="3"/>
  <c r="P49612" i="3"/>
  <c r="P49604" i="3"/>
  <c r="P49596" i="3"/>
  <c r="P49588" i="3"/>
  <c r="P49580" i="3"/>
  <c r="P49572" i="3"/>
  <c r="P49564" i="3"/>
  <c r="P49556" i="3"/>
  <c r="P49548" i="3"/>
  <c r="P49540" i="3"/>
  <c r="P49532" i="3"/>
  <c r="P49524" i="3"/>
  <c r="P49516" i="3"/>
  <c r="P49508" i="3"/>
  <c r="P49500" i="3"/>
  <c r="P49492" i="3"/>
  <c r="P49484" i="3"/>
  <c r="P49476" i="3"/>
  <c r="P49468" i="3"/>
  <c r="P49460" i="3"/>
  <c r="P49452" i="3"/>
  <c r="P49444" i="3"/>
  <c r="P49436" i="3"/>
  <c r="P49428" i="3"/>
  <c r="P49420" i="3"/>
  <c r="P49412" i="3"/>
  <c r="P49404" i="3"/>
  <c r="P49396" i="3"/>
  <c r="P49388" i="3"/>
  <c r="P49380" i="3"/>
  <c r="P49372" i="3"/>
  <c r="P49364" i="3"/>
  <c r="P49356" i="3"/>
  <c r="P49348" i="3"/>
  <c r="P49340" i="3"/>
  <c r="P49332" i="3"/>
  <c r="P49324" i="3"/>
  <c r="P49316" i="3"/>
  <c r="P49308" i="3"/>
  <c r="P49300" i="3"/>
  <c r="P49292" i="3"/>
  <c r="P49284" i="3"/>
  <c r="P49276" i="3"/>
  <c r="P49268" i="3"/>
  <c r="P49260" i="3"/>
  <c r="P49252" i="3"/>
  <c r="P49244" i="3"/>
  <c r="P49236" i="3"/>
  <c r="P49228" i="3"/>
  <c r="P49220" i="3"/>
  <c r="P49212" i="3"/>
  <c r="P49204" i="3"/>
  <c r="P49196" i="3"/>
  <c r="P49188" i="3"/>
  <c r="P49180" i="3"/>
  <c r="P49172" i="3"/>
  <c r="P49164" i="3"/>
  <c r="P49156" i="3"/>
  <c r="P49148" i="3"/>
  <c r="P49140" i="3"/>
  <c r="P49132" i="3"/>
  <c r="P49124" i="3"/>
  <c r="P49116" i="3"/>
  <c r="P49108" i="3"/>
  <c r="P49100" i="3"/>
  <c r="P49092" i="3"/>
  <c r="P49084" i="3"/>
  <c r="P49076" i="3"/>
  <c r="P49068" i="3"/>
  <c r="P49060" i="3"/>
  <c r="P49052" i="3"/>
  <c r="P49044" i="3"/>
  <c r="P49036" i="3"/>
  <c r="P49028" i="3"/>
  <c r="P49020" i="3"/>
  <c r="P49012" i="3"/>
  <c r="P49004" i="3"/>
  <c r="P48996" i="3"/>
  <c r="P48988" i="3"/>
  <c r="P48980" i="3"/>
  <c r="P48972" i="3"/>
  <c r="P48964" i="3"/>
  <c r="P48956" i="3"/>
  <c r="P48948" i="3"/>
  <c r="P48940" i="3"/>
  <c r="P48932" i="3"/>
  <c r="P50492" i="3"/>
  <c r="P50460" i="3"/>
  <c r="P50428" i="3"/>
  <c r="P50396" i="3"/>
  <c r="P50364" i="3"/>
  <c r="P50332" i="3"/>
  <c r="P50300" i="3"/>
  <c r="P50268" i="3"/>
  <c r="P50236" i="3"/>
  <c r="P50204" i="3"/>
  <c r="P50172" i="3"/>
  <c r="P50140" i="3"/>
  <c r="P50108" i="3"/>
  <c r="P50076" i="3"/>
  <c r="P50044" i="3"/>
  <c r="P50012" i="3"/>
  <c r="P49986" i="3"/>
  <c r="P49964" i="3"/>
  <c r="P49943" i="3"/>
  <c r="P49922" i="3"/>
  <c r="P49900" i="3"/>
  <c r="P49879" i="3"/>
  <c r="P49863" i="3"/>
  <c r="P49847" i="3"/>
  <c r="P49832" i="3"/>
  <c r="P49819" i="3"/>
  <c r="P49811" i="3"/>
  <c r="P49803" i="3"/>
  <c r="P49795" i="3"/>
  <c r="P49787" i="3"/>
  <c r="P49779" i="3"/>
  <c r="P49771" i="3"/>
  <c r="P49763" i="3"/>
  <c r="P49755" i="3"/>
  <c r="P49747" i="3"/>
  <c r="P49739" i="3"/>
  <c r="P49731" i="3"/>
  <c r="P49723" i="3"/>
  <c r="P49715" i="3"/>
  <c r="P49707" i="3"/>
  <c r="P49699" i="3"/>
  <c r="P49691" i="3"/>
  <c r="P49683" i="3"/>
  <c r="P49675" i="3"/>
  <c r="P49667" i="3"/>
  <c r="P49659" i="3"/>
  <c r="P49651" i="3"/>
  <c r="P49643" i="3"/>
  <c r="P49635" i="3"/>
  <c r="P49627" i="3"/>
  <c r="P49619" i="3"/>
  <c r="P49611" i="3"/>
  <c r="P49603" i="3"/>
  <c r="P49595" i="3"/>
  <c r="P49587" i="3"/>
  <c r="P49579" i="3"/>
  <c r="P49571" i="3"/>
  <c r="P49563" i="3"/>
  <c r="P49555" i="3"/>
  <c r="P49547" i="3"/>
  <c r="P49539" i="3"/>
  <c r="P49531" i="3"/>
  <c r="P49523" i="3"/>
  <c r="P49515" i="3"/>
  <c r="P49507" i="3"/>
  <c r="P49499" i="3"/>
  <c r="P49491" i="3"/>
  <c r="P49483" i="3"/>
  <c r="P49475" i="3"/>
  <c r="P49467" i="3"/>
  <c r="P49459" i="3"/>
  <c r="P49451" i="3"/>
  <c r="P49443" i="3"/>
  <c r="P49435" i="3"/>
  <c r="P49427" i="3"/>
  <c r="P49419" i="3"/>
  <c r="P49411" i="3"/>
  <c r="P49403" i="3"/>
  <c r="P49395" i="3"/>
  <c r="P49387" i="3"/>
  <c r="P49379" i="3"/>
  <c r="P49371" i="3"/>
  <c r="P49363" i="3"/>
  <c r="P49355" i="3"/>
  <c r="P49347" i="3"/>
  <c r="P50490" i="3"/>
  <c r="P50458" i="3"/>
  <c r="P50426" i="3"/>
  <c r="P50394" i="3"/>
  <c r="P50362" i="3"/>
  <c r="P50330" i="3"/>
  <c r="P50298" i="3"/>
  <c r="P50266" i="3"/>
  <c r="P50234" i="3"/>
  <c r="P50202" i="3"/>
  <c r="P50170" i="3"/>
  <c r="P50138" i="3"/>
  <c r="P50106" i="3"/>
  <c r="P50074" i="3"/>
  <c r="P50042" i="3"/>
  <c r="P50010" i="3"/>
  <c r="P49983" i="3"/>
  <c r="P49962" i="3"/>
  <c r="P49940" i="3"/>
  <c r="P49919" i="3"/>
  <c r="P49898" i="3"/>
  <c r="P49876" i="3"/>
  <c r="P49860" i="3"/>
  <c r="P50444" i="3"/>
  <c r="P50380" i="3"/>
  <c r="P50316" i="3"/>
  <c r="P50252" i="3"/>
  <c r="P50188" i="3"/>
  <c r="P50124" i="3"/>
  <c r="P50060" i="3"/>
  <c r="P49996" i="3"/>
  <c r="P49954" i="3"/>
  <c r="P49911" i="3"/>
  <c r="P49871" i="3"/>
  <c r="P49842" i="3"/>
  <c r="P49824" i="3"/>
  <c r="P49810" i="3"/>
  <c r="P49800" i="3"/>
  <c r="P49790" i="3"/>
  <c r="P49778" i="3"/>
  <c r="P49768" i="3"/>
  <c r="P49758" i="3"/>
  <c r="P49746" i="3"/>
  <c r="P49736" i="3"/>
  <c r="P49726" i="3"/>
  <c r="P49714" i="3"/>
  <c r="P49704" i="3"/>
  <c r="P49694" i="3"/>
  <c r="P49682" i="3"/>
  <c r="P49672" i="3"/>
  <c r="P49662" i="3"/>
  <c r="P49650" i="3"/>
  <c r="P49640" i="3"/>
  <c r="P49630" i="3"/>
  <c r="P49618" i="3"/>
  <c r="P49608" i="3"/>
  <c r="P49598" i="3"/>
  <c r="P49586" i="3"/>
  <c r="P49576" i="3"/>
  <c r="P49566" i="3"/>
  <c r="P49554" i="3"/>
  <c r="P49544" i="3"/>
  <c r="P49534" i="3"/>
  <c r="P49522" i="3"/>
  <c r="P49512" i="3"/>
  <c r="P49502" i="3"/>
  <c r="P49490" i="3"/>
  <c r="P49480" i="3"/>
  <c r="P49470" i="3"/>
  <c r="P49458" i="3"/>
  <c r="P49448" i="3"/>
  <c r="P49438" i="3"/>
  <c r="P49426" i="3"/>
  <c r="P49416" i="3"/>
  <c r="P49406" i="3"/>
  <c r="P49394" i="3"/>
  <c r="P49384" i="3"/>
  <c r="P49374" i="3"/>
  <c r="P49362" i="3"/>
  <c r="P50442" i="3"/>
  <c r="P50378" i="3"/>
  <c r="P50314" i="3"/>
  <c r="P50250" i="3"/>
  <c r="P50186" i="3"/>
  <c r="P50122" i="3"/>
  <c r="P50058" i="3"/>
  <c r="P49994" i="3"/>
  <c r="P49951" i="3"/>
  <c r="P49908" i="3"/>
  <c r="P50484" i="3"/>
  <c r="P50420" i="3"/>
  <c r="P50356" i="3"/>
  <c r="P50292" i="3"/>
  <c r="P50228" i="3"/>
  <c r="P50164" i="3"/>
  <c r="P50100" i="3"/>
  <c r="P50036" i="3"/>
  <c r="P49980" i="3"/>
  <c r="P49938" i="3"/>
  <c r="P49895" i="3"/>
  <c r="P49859" i="3"/>
  <c r="P49836" i="3"/>
  <c r="P49818" i="3"/>
  <c r="P49808" i="3"/>
  <c r="P49798" i="3"/>
  <c r="P49786" i="3"/>
  <c r="P49776" i="3"/>
  <c r="P49766" i="3"/>
  <c r="P49754" i="3"/>
  <c r="P49744" i="3"/>
  <c r="P49734" i="3"/>
  <c r="P49722" i="3"/>
  <c r="P49712" i="3"/>
  <c r="P49702" i="3"/>
  <c r="P49690" i="3"/>
  <c r="P49680" i="3"/>
  <c r="P49670" i="3"/>
  <c r="P49658" i="3"/>
  <c r="P49648" i="3"/>
  <c r="P49638" i="3"/>
  <c r="P49626" i="3"/>
  <c r="P49616" i="3"/>
  <c r="P49606" i="3"/>
  <c r="P49594" i="3"/>
  <c r="P49584" i="3"/>
  <c r="P49574" i="3"/>
  <c r="P49562" i="3"/>
  <c r="P49552" i="3"/>
  <c r="P49542" i="3"/>
  <c r="P49530" i="3"/>
  <c r="P49520" i="3"/>
  <c r="P49510" i="3"/>
  <c r="P49498" i="3"/>
  <c r="P49488" i="3"/>
  <c r="P49478" i="3"/>
  <c r="P49466" i="3"/>
  <c r="P49456" i="3"/>
  <c r="P49446" i="3"/>
  <c r="P49434" i="3"/>
  <c r="P49424" i="3"/>
  <c r="P49414" i="3"/>
  <c r="P49402" i="3"/>
  <c r="P49392" i="3"/>
  <c r="P49382" i="3"/>
  <c r="P49370" i="3"/>
  <c r="P49360" i="3"/>
  <c r="P49350" i="3"/>
  <c r="P49339" i="3"/>
  <c r="P49330" i="3"/>
  <c r="P49321" i="3"/>
  <c r="P49312" i="3"/>
  <c r="P49303" i="3"/>
  <c r="P49294" i="3"/>
  <c r="P49285" i="3"/>
  <c r="P49275" i="3"/>
  <c r="P49266" i="3"/>
  <c r="P49257" i="3"/>
  <c r="P49248" i="3"/>
  <c r="P49239" i="3"/>
  <c r="P49230" i="3"/>
  <c r="P49221" i="3"/>
  <c r="P49211" i="3"/>
  <c r="P49202" i="3"/>
  <c r="P49193" i="3"/>
  <c r="P49184" i="3"/>
  <c r="P49175" i="3"/>
  <c r="P49166" i="3"/>
  <c r="P49157" i="3"/>
  <c r="P49147" i="3"/>
  <c r="P49138" i="3"/>
  <c r="P49129" i="3"/>
  <c r="P49120" i="3"/>
  <c r="P49111" i="3"/>
  <c r="P49102" i="3"/>
  <c r="P49093" i="3"/>
  <c r="P49083" i="3"/>
  <c r="P49074" i="3"/>
  <c r="P49065" i="3"/>
  <c r="P49056" i="3"/>
  <c r="P49047" i="3"/>
  <c r="P49038" i="3"/>
  <c r="P49029" i="3"/>
  <c r="P49019" i="3"/>
  <c r="P49010" i="3"/>
  <c r="P49001" i="3"/>
  <c r="P48992" i="3"/>
  <c r="P50482" i="3"/>
  <c r="P50418" i="3"/>
  <c r="P50354" i="3"/>
  <c r="P50290" i="3"/>
  <c r="P50226" i="3"/>
  <c r="P50162" i="3"/>
  <c r="P50098" i="3"/>
  <c r="P50034" i="3"/>
  <c r="P49978" i="3"/>
  <c r="P49935" i="3"/>
  <c r="P49892" i="3"/>
  <c r="P49858" i="3"/>
  <c r="P49835" i="3"/>
  <c r="P49817" i="3"/>
  <c r="P49807" i="3"/>
  <c r="P49797" i="3"/>
  <c r="P49785" i="3"/>
  <c r="P49775" i="3"/>
  <c r="P49765" i="3"/>
  <c r="P49753" i="3"/>
  <c r="P49743" i="3"/>
  <c r="P49733" i="3"/>
  <c r="P49721" i="3"/>
  <c r="P49711" i="3"/>
  <c r="P49701" i="3"/>
  <c r="P49689" i="3"/>
  <c r="P49679" i="3"/>
  <c r="P49669" i="3"/>
  <c r="P49657" i="3"/>
  <c r="P49647" i="3"/>
  <c r="P49637" i="3"/>
  <c r="P49625" i="3"/>
  <c r="P49615" i="3"/>
  <c r="P49605" i="3"/>
  <c r="P49593" i="3"/>
  <c r="P49583" i="3"/>
  <c r="P49573" i="3"/>
  <c r="P49561" i="3"/>
  <c r="P49551" i="3"/>
  <c r="P49541" i="3"/>
  <c r="P49529" i="3"/>
  <c r="P49519" i="3"/>
  <c r="P49509" i="3"/>
  <c r="P49497" i="3"/>
  <c r="P49487" i="3"/>
  <c r="P49477" i="3"/>
  <c r="P49465" i="3"/>
  <c r="P49455" i="3"/>
  <c r="P49445" i="3"/>
  <c r="P49433" i="3"/>
  <c r="P49423" i="3"/>
  <c r="P49413" i="3"/>
  <c r="P49401" i="3"/>
  <c r="P49391" i="3"/>
  <c r="P49381" i="3"/>
  <c r="P49369" i="3"/>
  <c r="P49359" i="3"/>
  <c r="P49349" i="3"/>
  <c r="P49338" i="3"/>
  <c r="P49329" i="3"/>
  <c r="P49320" i="3"/>
  <c r="P49311" i="3"/>
  <c r="P49302" i="3"/>
  <c r="P49293" i="3"/>
  <c r="P49283" i="3"/>
  <c r="P49274" i="3"/>
  <c r="P49265" i="3"/>
  <c r="P49256" i="3"/>
  <c r="P49247" i="3"/>
  <c r="P49238" i="3"/>
  <c r="P49229" i="3"/>
  <c r="P49219" i="3"/>
  <c r="P49210" i="3"/>
  <c r="P49201" i="3"/>
  <c r="P49192" i="3"/>
  <c r="P49183" i="3"/>
  <c r="P49174" i="3"/>
  <c r="P49165" i="3"/>
  <c r="P49155" i="3"/>
  <c r="P49146" i="3"/>
  <c r="P49137" i="3"/>
  <c r="P49128" i="3"/>
  <c r="P49119" i="3"/>
  <c r="P49110" i="3"/>
  <c r="P49101" i="3"/>
  <c r="P50388" i="3"/>
  <c r="P50260" i="3"/>
  <c r="P50132" i="3"/>
  <c r="P50004" i="3"/>
  <c r="P49916" i="3"/>
  <c r="P49852" i="3"/>
  <c r="P49823" i="3"/>
  <c r="P49802" i="3"/>
  <c r="P49784" i="3"/>
  <c r="P49769" i="3"/>
  <c r="P49751" i="3"/>
  <c r="P49735" i="3"/>
  <c r="P49718" i="3"/>
  <c r="P49698" i="3"/>
  <c r="P49685" i="3"/>
  <c r="P49665" i="3"/>
  <c r="P49649" i="3"/>
  <c r="P49632" i="3"/>
  <c r="P49614" i="3"/>
  <c r="P49599" i="3"/>
  <c r="P49581" i="3"/>
  <c r="P49565" i="3"/>
  <c r="P49546" i="3"/>
  <c r="P49528" i="3"/>
  <c r="P49513" i="3"/>
  <c r="P49495" i="3"/>
  <c r="P49479" i="3"/>
  <c r="P49462" i="3"/>
  <c r="P49442" i="3"/>
  <c r="P49429" i="3"/>
  <c r="P49409" i="3"/>
  <c r="P49393" i="3"/>
  <c r="P49376" i="3"/>
  <c r="P49358" i="3"/>
  <c r="P49344" i="3"/>
  <c r="P49333" i="3"/>
  <c r="P49319" i="3"/>
  <c r="P49307" i="3"/>
  <c r="P49296" i="3"/>
  <c r="P49282" i="3"/>
  <c r="P49271" i="3"/>
  <c r="P49259" i="3"/>
  <c r="P49246" i="3"/>
  <c r="P49234" i="3"/>
  <c r="P49223" i="3"/>
  <c r="P49209" i="3"/>
  <c r="P49198" i="3"/>
  <c r="P49186" i="3"/>
  <c r="P49173" i="3"/>
  <c r="P49161" i="3"/>
  <c r="P49150" i="3"/>
  <c r="P49136" i="3"/>
  <c r="P49125" i="3"/>
  <c r="P49113" i="3"/>
  <c r="P49099" i="3"/>
  <c r="P49089" i="3"/>
  <c r="P49079" i="3"/>
  <c r="P49069" i="3"/>
  <c r="P49058" i="3"/>
  <c r="P49048" i="3"/>
  <c r="P49037" i="3"/>
  <c r="P49026" i="3"/>
  <c r="P49016" i="3"/>
  <c r="P49006" i="3"/>
  <c r="P48995" i="3"/>
  <c r="P48985" i="3"/>
  <c r="P48976" i="3"/>
  <c r="P48967" i="3"/>
  <c r="P48958" i="3"/>
  <c r="P48949" i="3"/>
  <c r="P48939" i="3"/>
  <c r="P48930" i="3"/>
  <c r="P48922" i="3"/>
  <c r="P48914" i="3"/>
  <c r="P48906" i="3"/>
  <c r="P48898" i="3"/>
  <c r="P48890" i="3"/>
  <c r="P48882" i="3"/>
  <c r="P48874" i="3"/>
  <c r="P48866" i="3"/>
  <c r="P48858" i="3"/>
  <c r="P48850" i="3"/>
  <c r="P48842" i="3"/>
  <c r="P48834" i="3"/>
  <c r="P48826" i="3"/>
  <c r="P48818" i="3"/>
  <c r="P48810" i="3"/>
  <c r="P48802" i="3"/>
  <c r="P48794" i="3"/>
  <c r="P48786" i="3"/>
  <c r="P48778" i="3"/>
  <c r="P48770" i="3"/>
  <c r="P48762" i="3"/>
  <c r="P48754" i="3"/>
  <c r="P48746" i="3"/>
  <c r="P48738" i="3"/>
  <c r="P48730" i="3"/>
  <c r="P48722" i="3"/>
  <c r="P48714" i="3"/>
  <c r="P48706" i="3"/>
  <c r="P48698" i="3"/>
  <c r="P48690" i="3"/>
  <c r="P48682" i="3"/>
  <c r="P48674" i="3"/>
  <c r="P48666" i="3"/>
  <c r="P48658" i="3"/>
  <c r="P48650" i="3"/>
  <c r="P48642" i="3"/>
  <c r="P48634" i="3"/>
  <c r="P48626" i="3"/>
  <c r="P48618" i="3"/>
  <c r="P48610" i="3"/>
  <c r="P48602" i="3"/>
  <c r="P48594" i="3"/>
  <c r="P48586" i="3"/>
  <c r="P48578" i="3"/>
  <c r="P48570" i="3"/>
  <c r="P48562" i="3"/>
  <c r="P48554" i="3"/>
  <c r="P48546" i="3"/>
  <c r="P48538" i="3"/>
  <c r="P48530" i="3"/>
  <c r="P48522" i="3"/>
  <c r="P48514" i="3"/>
  <c r="P48506" i="3"/>
  <c r="P48498" i="3"/>
  <c r="P48490" i="3"/>
  <c r="P48482" i="3"/>
  <c r="P48474" i="3"/>
  <c r="P48466" i="3"/>
  <c r="P48458" i="3"/>
  <c r="P48450" i="3"/>
  <c r="P48442" i="3"/>
  <c r="P48434" i="3"/>
  <c r="P48426" i="3"/>
  <c r="P48418" i="3"/>
  <c r="P48410" i="3"/>
  <c r="P48402" i="3"/>
  <c r="P48394" i="3"/>
  <c r="P48386" i="3"/>
  <c r="P48378" i="3"/>
  <c r="P48370" i="3"/>
  <c r="P48362" i="3"/>
  <c r="P48354" i="3"/>
  <c r="P48346" i="3"/>
  <c r="P48338" i="3"/>
  <c r="P48330" i="3"/>
  <c r="P48322" i="3"/>
  <c r="P48314" i="3"/>
  <c r="P48306" i="3"/>
  <c r="P48298" i="3"/>
  <c r="P48290" i="3"/>
  <c r="P48282" i="3"/>
  <c r="P48274" i="3"/>
  <c r="P48266" i="3"/>
  <c r="P48258" i="3"/>
  <c r="P48250" i="3"/>
  <c r="P48242" i="3"/>
  <c r="P48234" i="3"/>
  <c r="P48226" i="3"/>
  <c r="P48218" i="3"/>
  <c r="P48210" i="3"/>
  <c r="P48202" i="3"/>
  <c r="P48194" i="3"/>
  <c r="P48186" i="3"/>
  <c r="P48178" i="3"/>
  <c r="P48170" i="3"/>
  <c r="P48162" i="3"/>
  <c r="P48154" i="3"/>
  <c r="P48146" i="3"/>
  <c r="P50386" i="3"/>
  <c r="P50258" i="3"/>
  <c r="P50130" i="3"/>
  <c r="P50002" i="3"/>
  <c r="P49914" i="3"/>
  <c r="P49844" i="3"/>
  <c r="P49816" i="3"/>
  <c r="P49801" i="3"/>
  <c r="P49783" i="3"/>
  <c r="P49767" i="3"/>
  <c r="P49750" i="3"/>
  <c r="P49730" i="3"/>
  <c r="P49717" i="3"/>
  <c r="P49697" i="3"/>
  <c r="P49681" i="3"/>
  <c r="P49664" i="3"/>
  <c r="P49646" i="3"/>
  <c r="P49631" i="3"/>
  <c r="P49613" i="3"/>
  <c r="P49597" i="3"/>
  <c r="P49578" i="3"/>
  <c r="P49560" i="3"/>
  <c r="P49545" i="3"/>
  <c r="P49527" i="3"/>
  <c r="P49511" i="3"/>
  <c r="P49494" i="3"/>
  <c r="P49474" i="3"/>
  <c r="P49461" i="3"/>
  <c r="P49441" i="3"/>
  <c r="P49425" i="3"/>
  <c r="P49408" i="3"/>
  <c r="P49390" i="3"/>
  <c r="P49375" i="3"/>
  <c r="P49357" i="3"/>
  <c r="P49343" i="3"/>
  <c r="P49331" i="3"/>
  <c r="P49318" i="3"/>
  <c r="P49306" i="3"/>
  <c r="P49295" i="3"/>
  <c r="P49281" i="3"/>
  <c r="P49270" i="3"/>
  <c r="P49258" i="3"/>
  <c r="P49245" i="3"/>
  <c r="P49233" i="3"/>
  <c r="P49222" i="3"/>
  <c r="P49208" i="3"/>
  <c r="P49197" i="3"/>
  <c r="P49185" i="3"/>
  <c r="P49171" i="3"/>
  <c r="P49160" i="3"/>
  <c r="P49149" i="3"/>
  <c r="P49135" i="3"/>
  <c r="P49123" i="3"/>
  <c r="P49112" i="3"/>
  <c r="P49098" i="3"/>
  <c r="P49088" i="3"/>
  <c r="P49078" i="3"/>
  <c r="P49067" i="3"/>
  <c r="P49057" i="3"/>
  <c r="P49046" i="3"/>
  <c r="P49035" i="3"/>
  <c r="P49025" i="3"/>
  <c r="P49015" i="3"/>
  <c r="P49005" i="3"/>
  <c r="P48994" i="3"/>
  <c r="P50476" i="3"/>
  <c r="P50348" i="3"/>
  <c r="P50220" i="3"/>
  <c r="P50092" i="3"/>
  <c r="P49975" i="3"/>
  <c r="P49890" i="3"/>
  <c r="P50324" i="3"/>
  <c r="P50154" i="3"/>
  <c r="P49956" i="3"/>
  <c r="P49843" i="3"/>
  <c r="P49813" i="3"/>
  <c r="P49791" i="3"/>
  <c r="P49762" i="3"/>
  <c r="P49742" i="3"/>
  <c r="P49720" i="3"/>
  <c r="P49696" i="3"/>
  <c r="P49674" i="3"/>
  <c r="P49654" i="3"/>
  <c r="P49629" i="3"/>
  <c r="P49607" i="3"/>
  <c r="P49585" i="3"/>
  <c r="P49559" i="3"/>
  <c r="P49537" i="3"/>
  <c r="P49517" i="3"/>
  <c r="P49493" i="3"/>
  <c r="P49471" i="3"/>
  <c r="P49449" i="3"/>
  <c r="P49422" i="3"/>
  <c r="P49400" i="3"/>
  <c r="P49378" i="3"/>
  <c r="P49354" i="3"/>
  <c r="P49337" i="3"/>
  <c r="P49323" i="3"/>
  <c r="P49305" i="3"/>
  <c r="P49289" i="3"/>
  <c r="P49273" i="3"/>
  <c r="P49255" i="3"/>
  <c r="P49241" i="3"/>
  <c r="P49225" i="3"/>
  <c r="P49207" i="3"/>
  <c r="P49191" i="3"/>
  <c r="P49177" i="3"/>
  <c r="P49159" i="3"/>
  <c r="P49143" i="3"/>
  <c r="P49127" i="3"/>
  <c r="P49109" i="3"/>
  <c r="P49095" i="3"/>
  <c r="P49081" i="3"/>
  <c r="P49066" i="3"/>
  <c r="P49053" i="3"/>
  <c r="P49040" i="3"/>
  <c r="P49024" i="3"/>
  <c r="P49011" i="3"/>
  <c r="P48998" i="3"/>
  <c r="P48984" i="3"/>
  <c r="P48974" i="3"/>
  <c r="P48963" i="3"/>
  <c r="P48953" i="3"/>
  <c r="P48943" i="3"/>
  <c r="P48933" i="3"/>
  <c r="P48923" i="3"/>
  <c r="P48913" i="3"/>
  <c r="P48904" i="3"/>
  <c r="P48895" i="3"/>
  <c r="P48886" i="3"/>
  <c r="P48877" i="3"/>
  <c r="P48868" i="3"/>
  <c r="P48859" i="3"/>
  <c r="P48849" i="3"/>
  <c r="P48840" i="3"/>
  <c r="P48831" i="3"/>
  <c r="P48822" i="3"/>
  <c r="P48813" i="3"/>
  <c r="P48804" i="3"/>
  <c r="P48795" i="3"/>
  <c r="P48785" i="3"/>
  <c r="P48776" i="3"/>
  <c r="P48767" i="3"/>
  <c r="P48758" i="3"/>
  <c r="P48749" i="3"/>
  <c r="P48740" i="3"/>
  <c r="P48731" i="3"/>
  <c r="P48721" i="3"/>
  <c r="P48712" i="3"/>
  <c r="P48703" i="3"/>
  <c r="P48694" i="3"/>
  <c r="P48685" i="3"/>
  <c r="P48676" i="3"/>
  <c r="P48667" i="3"/>
  <c r="P48657" i="3"/>
  <c r="P48648" i="3"/>
  <c r="P48639" i="3"/>
  <c r="P48630" i="3"/>
  <c r="P48621" i="3"/>
  <c r="P48612" i="3"/>
  <c r="P48603" i="3"/>
  <c r="P48593" i="3"/>
  <c r="P48584" i="3"/>
  <c r="P48575" i="3"/>
  <c r="P48566" i="3"/>
  <c r="P48557" i="3"/>
  <c r="P48548" i="3"/>
  <c r="P48539" i="3"/>
  <c r="P48529" i="3"/>
  <c r="P48520" i="3"/>
  <c r="P48511" i="3"/>
  <c r="P48502" i="3"/>
  <c r="P48493" i="3"/>
  <c r="P48484" i="3"/>
  <c r="P48475" i="3"/>
  <c r="P48465" i="3"/>
  <c r="P48456" i="3"/>
  <c r="P48447" i="3"/>
  <c r="P48438" i="3"/>
  <c r="P48429" i="3"/>
  <c r="P48420" i="3"/>
  <c r="P48411" i="3"/>
  <c r="P48401" i="3"/>
  <c r="P48392" i="3"/>
  <c r="P48383" i="3"/>
  <c r="P48374" i="3"/>
  <c r="P48365" i="3"/>
  <c r="P48356" i="3"/>
  <c r="P48347" i="3"/>
  <c r="P48337" i="3"/>
  <c r="P48328" i="3"/>
  <c r="P48319" i="3"/>
  <c r="P48310" i="3"/>
  <c r="P48301" i="3"/>
  <c r="P48292" i="3"/>
  <c r="P48283" i="3"/>
  <c r="P48273" i="3"/>
  <c r="P48264" i="3"/>
  <c r="P48255" i="3"/>
  <c r="P48246" i="3"/>
  <c r="P48237" i="3"/>
  <c r="P48228" i="3"/>
  <c r="P48219" i="3"/>
  <c r="P48209" i="3"/>
  <c r="P48200" i="3"/>
  <c r="P48191" i="3"/>
  <c r="P48182" i="3"/>
  <c r="P48173" i="3"/>
  <c r="P48164" i="3"/>
  <c r="P48155" i="3"/>
  <c r="P48145" i="3"/>
  <c r="P48137" i="3"/>
  <c r="P48129" i="3"/>
  <c r="P48121" i="3"/>
  <c r="P48113" i="3"/>
  <c r="P48105" i="3"/>
  <c r="P48097" i="3"/>
  <c r="P48089" i="3"/>
  <c r="P48081" i="3"/>
  <c r="P48073" i="3"/>
  <c r="P48065" i="3"/>
  <c r="P48057" i="3"/>
  <c r="P48049" i="3"/>
  <c r="P48041" i="3"/>
  <c r="P48033" i="3"/>
  <c r="P48025" i="3"/>
  <c r="P48017" i="3"/>
  <c r="P48009" i="3"/>
  <c r="P48001" i="3"/>
  <c r="P47993" i="3"/>
  <c r="P47985" i="3"/>
  <c r="P47977" i="3"/>
  <c r="P47969" i="3"/>
  <c r="P47961" i="3"/>
  <c r="P47953" i="3"/>
  <c r="P47945" i="3"/>
  <c r="P47937" i="3"/>
  <c r="P47929" i="3"/>
  <c r="P47921" i="3"/>
  <c r="P47913" i="3"/>
  <c r="P47905" i="3"/>
  <c r="P47897" i="3"/>
  <c r="P47889" i="3"/>
  <c r="P47881" i="3"/>
  <c r="P47873" i="3"/>
  <c r="P47865" i="3"/>
  <c r="P47857" i="3"/>
  <c r="P47849" i="3"/>
  <c r="P47841" i="3"/>
  <c r="P47833" i="3"/>
  <c r="P47825" i="3"/>
  <c r="P47817" i="3"/>
  <c r="P47809" i="3"/>
  <c r="P47801" i="3"/>
  <c r="P47793" i="3"/>
  <c r="P47785" i="3"/>
  <c r="P47777" i="3"/>
  <c r="P47769" i="3"/>
  <c r="P47761" i="3"/>
  <c r="P47753" i="3"/>
  <c r="P47745" i="3"/>
  <c r="P47737" i="3"/>
  <c r="P47729" i="3"/>
  <c r="P47721" i="3"/>
  <c r="P47713" i="3"/>
  <c r="P47705" i="3"/>
  <c r="P47697" i="3"/>
  <c r="P47689" i="3"/>
  <c r="P47681" i="3"/>
  <c r="P47673" i="3"/>
  <c r="P47665" i="3"/>
  <c r="P47657" i="3"/>
  <c r="P47649" i="3"/>
  <c r="P47641" i="3"/>
  <c r="P47633" i="3"/>
  <c r="P47625" i="3"/>
  <c r="P47617" i="3"/>
  <c r="P47609" i="3"/>
  <c r="P47601" i="3"/>
  <c r="P47593" i="3"/>
  <c r="P47585" i="3"/>
  <c r="P47577" i="3"/>
  <c r="P47569" i="3"/>
  <c r="P47561" i="3"/>
  <c r="P47553" i="3"/>
  <c r="P47545" i="3"/>
  <c r="P47537" i="3"/>
  <c r="P47529" i="3"/>
  <c r="P47521" i="3"/>
  <c r="P47513" i="3"/>
  <c r="P47505" i="3"/>
  <c r="P47497" i="3"/>
  <c r="P47489" i="3"/>
  <c r="P47481" i="3"/>
  <c r="P47473" i="3"/>
  <c r="P47465" i="3"/>
  <c r="P47457" i="3"/>
  <c r="P47449" i="3"/>
  <c r="P47441" i="3"/>
  <c r="P47433" i="3"/>
  <c r="P47425" i="3"/>
  <c r="P50322" i="3"/>
  <c r="P50474" i="3"/>
  <c r="P50284" i="3"/>
  <c r="P50068" i="3"/>
  <c r="P49930" i="3"/>
  <c r="P49831" i="3"/>
  <c r="P49806" i="3"/>
  <c r="P49782" i="3"/>
  <c r="P49760" i="3"/>
  <c r="P49738" i="3"/>
  <c r="P49713" i="3"/>
  <c r="P49693" i="3"/>
  <c r="P49671" i="3"/>
  <c r="P49645" i="3"/>
  <c r="P49623" i="3"/>
  <c r="P49601" i="3"/>
  <c r="P49577" i="3"/>
  <c r="P49557" i="3"/>
  <c r="P49535" i="3"/>
  <c r="P49506" i="3"/>
  <c r="P49486" i="3"/>
  <c r="P49464" i="3"/>
  <c r="P49440" i="3"/>
  <c r="P49418" i="3"/>
  <c r="P49398" i="3"/>
  <c r="P49373" i="3"/>
  <c r="P49352" i="3"/>
  <c r="P49335" i="3"/>
  <c r="P49317" i="3"/>
  <c r="P49301" i="3"/>
  <c r="P49287" i="3"/>
  <c r="P49269" i="3"/>
  <c r="P49253" i="3"/>
  <c r="P49237" i="3"/>
  <c r="P49218" i="3"/>
  <c r="P49205" i="3"/>
  <c r="P49189" i="3"/>
  <c r="P49170" i="3"/>
  <c r="P49154" i="3"/>
  <c r="P49141" i="3"/>
  <c r="P49122" i="3"/>
  <c r="P49106" i="3"/>
  <c r="P49091" i="3"/>
  <c r="P49077" i="3"/>
  <c r="P49063" i="3"/>
  <c r="P49050" i="3"/>
  <c r="P49034" i="3"/>
  <c r="P49022" i="3"/>
  <c r="P49008" i="3"/>
  <c r="P48993" i="3"/>
  <c r="P48982" i="3"/>
  <c r="P48971" i="3"/>
  <c r="P48961" i="3"/>
  <c r="P48951" i="3"/>
  <c r="P48941" i="3"/>
  <c r="P48929" i="3"/>
  <c r="P48920" i="3"/>
  <c r="P48911" i="3"/>
  <c r="P48902" i="3"/>
  <c r="P48893" i="3"/>
  <c r="P48884" i="3"/>
  <c r="P48875" i="3"/>
  <c r="P48865" i="3"/>
  <c r="P48856" i="3"/>
  <c r="P48847" i="3"/>
  <c r="P48838" i="3"/>
  <c r="P48829" i="3"/>
  <c r="P48820" i="3"/>
  <c r="P48811" i="3"/>
  <c r="P48801" i="3"/>
  <c r="P48792" i="3"/>
  <c r="P48783" i="3"/>
  <c r="P48774" i="3"/>
  <c r="P48765" i="3"/>
  <c r="P48756" i="3"/>
  <c r="P48747" i="3"/>
  <c r="P48737" i="3"/>
  <c r="P48728" i="3"/>
  <c r="P48719" i="3"/>
  <c r="P48710" i="3"/>
  <c r="P48701" i="3"/>
  <c r="P48692" i="3"/>
  <c r="P48683" i="3"/>
  <c r="P48673" i="3"/>
  <c r="P48664" i="3"/>
  <c r="P48655" i="3"/>
  <c r="P48646" i="3"/>
  <c r="P48637" i="3"/>
  <c r="P48628" i="3"/>
  <c r="P48619" i="3"/>
  <c r="P48609" i="3"/>
  <c r="P48600" i="3"/>
  <c r="P48591" i="3"/>
  <c r="P48582" i="3"/>
  <c r="P48573" i="3"/>
  <c r="P48564" i="3"/>
  <c r="P48555" i="3"/>
  <c r="P48545" i="3"/>
  <c r="P48536" i="3"/>
  <c r="P48527" i="3"/>
  <c r="P48518" i="3"/>
  <c r="P48509" i="3"/>
  <c r="P48500" i="3"/>
  <c r="P48491" i="3"/>
  <c r="P48481" i="3"/>
  <c r="P48472" i="3"/>
  <c r="P48463" i="3"/>
  <c r="P48454" i="3"/>
  <c r="P48445" i="3"/>
  <c r="P48436" i="3"/>
  <c r="P48427" i="3"/>
  <c r="P48417" i="3"/>
  <c r="P48408" i="3"/>
  <c r="P48399" i="3"/>
  <c r="P48390" i="3"/>
  <c r="P48381" i="3"/>
  <c r="P48372" i="3"/>
  <c r="P48363" i="3"/>
  <c r="P48353" i="3"/>
  <c r="P48344" i="3"/>
  <c r="P48335" i="3"/>
  <c r="P48326" i="3"/>
  <c r="P48317" i="3"/>
  <c r="P48308" i="3"/>
  <c r="P48299" i="3"/>
  <c r="P48289" i="3"/>
  <c r="P48280" i="3"/>
  <c r="P48271" i="3"/>
  <c r="P48262" i="3"/>
  <c r="P48253" i="3"/>
  <c r="P48244" i="3"/>
  <c r="P48235" i="3"/>
  <c r="P48225" i="3"/>
  <c r="P48216" i="3"/>
  <c r="P48207" i="3"/>
  <c r="P48198" i="3"/>
  <c r="P48189" i="3"/>
  <c r="P48180" i="3"/>
  <c r="P48171" i="3"/>
  <c r="P48161" i="3"/>
  <c r="P48152" i="3"/>
  <c r="P48143" i="3"/>
  <c r="P48135" i="3"/>
  <c r="P48127" i="3"/>
  <c r="P48119" i="3"/>
  <c r="P48111" i="3"/>
  <c r="P48103" i="3"/>
  <c r="P48095" i="3"/>
  <c r="P48087" i="3"/>
  <c r="P48079" i="3"/>
  <c r="P48071" i="3"/>
  <c r="P48063" i="3"/>
  <c r="P48055" i="3"/>
  <c r="P48047" i="3"/>
  <c r="P48039" i="3"/>
  <c r="P48031" i="3"/>
  <c r="P48023" i="3"/>
  <c r="P48015" i="3"/>
  <c r="P48007" i="3"/>
  <c r="P47999" i="3"/>
  <c r="P47991" i="3"/>
  <c r="P47983" i="3"/>
  <c r="P47975" i="3"/>
  <c r="P47967" i="3"/>
  <c r="P47959" i="3"/>
  <c r="P47951" i="3"/>
  <c r="P47943" i="3"/>
  <c r="P47935" i="3"/>
  <c r="P47927" i="3"/>
  <c r="P47919" i="3"/>
  <c r="P47911" i="3"/>
  <c r="P50452" i="3"/>
  <c r="P50282" i="3"/>
  <c r="P50066" i="3"/>
  <c r="P49887" i="3"/>
  <c r="P49828" i="3"/>
  <c r="P49805" i="3"/>
  <c r="P49781" i="3"/>
  <c r="P49759" i="3"/>
  <c r="P49737" i="3"/>
  <c r="P49710" i="3"/>
  <c r="P49688" i="3"/>
  <c r="P49666" i="3"/>
  <c r="P49642" i="3"/>
  <c r="P49622" i="3"/>
  <c r="P49600" i="3"/>
  <c r="P49575" i="3"/>
  <c r="P49553" i="3"/>
  <c r="P49533" i="3"/>
  <c r="P49505" i="3"/>
  <c r="P49485" i="3"/>
  <c r="P49463" i="3"/>
  <c r="P49439" i="3"/>
  <c r="P49417" i="3"/>
  <c r="P49397" i="3"/>
  <c r="P49368" i="3"/>
  <c r="P49351" i="3"/>
  <c r="P49334" i="3"/>
  <c r="P49315" i="3"/>
  <c r="P49299" i="3"/>
  <c r="P49286" i="3"/>
  <c r="P49267" i="3"/>
  <c r="P49251" i="3"/>
  <c r="P49235" i="3"/>
  <c r="P49217" i="3"/>
  <c r="P49203" i="3"/>
  <c r="P49187" i="3"/>
  <c r="P49169" i="3"/>
  <c r="P49153" i="3"/>
  <c r="P49139" i="3"/>
  <c r="P49121" i="3"/>
  <c r="P49105" i="3"/>
  <c r="P49090" i="3"/>
  <c r="P49075" i="3"/>
  <c r="P49062" i="3"/>
  <c r="P49049" i="3"/>
  <c r="P49033" i="3"/>
  <c r="P49021" i="3"/>
  <c r="P49007" i="3"/>
  <c r="P48991" i="3"/>
  <c r="P48981" i="3"/>
  <c r="P48970" i="3"/>
  <c r="P48960" i="3"/>
  <c r="P48950" i="3"/>
  <c r="P48938" i="3"/>
  <c r="P48928" i="3"/>
  <c r="P48919" i="3"/>
  <c r="P48910" i="3"/>
  <c r="P48901" i="3"/>
  <c r="P48892" i="3"/>
  <c r="P48883" i="3"/>
  <c r="P48873" i="3"/>
  <c r="P48864" i="3"/>
  <c r="P48855" i="3"/>
  <c r="P48846" i="3"/>
  <c r="P48837" i="3"/>
  <c r="P48828" i="3"/>
  <c r="P48819" i="3"/>
  <c r="P48809" i="3"/>
  <c r="P48800" i="3"/>
  <c r="P48791" i="3"/>
  <c r="P48782" i="3"/>
  <c r="P48773" i="3"/>
  <c r="P48764" i="3"/>
  <c r="P48755" i="3"/>
  <c r="P48745" i="3"/>
  <c r="P48736" i="3"/>
  <c r="P48727" i="3"/>
  <c r="P48718" i="3"/>
  <c r="P48709" i="3"/>
  <c r="P48700" i="3"/>
  <c r="P48691" i="3"/>
  <c r="P48681" i="3"/>
  <c r="P48672" i="3"/>
  <c r="P48663" i="3"/>
  <c r="P48654" i="3"/>
  <c r="P48645" i="3"/>
  <c r="P48636" i="3"/>
  <c r="P48627" i="3"/>
  <c r="P48617" i="3"/>
  <c r="P48608" i="3"/>
  <c r="P48599" i="3"/>
  <c r="P48590" i="3"/>
  <c r="P48581" i="3"/>
  <c r="P48572" i="3"/>
  <c r="P48563" i="3"/>
  <c r="P48553" i="3"/>
  <c r="P48544" i="3"/>
  <c r="P48535" i="3"/>
  <c r="P48526" i="3"/>
  <c r="P48517" i="3"/>
  <c r="P48508" i="3"/>
  <c r="P48499" i="3"/>
  <c r="P48489" i="3"/>
  <c r="P48480" i="3"/>
  <c r="P48471" i="3"/>
  <c r="P48462" i="3"/>
  <c r="P48453" i="3"/>
  <c r="P48444" i="3"/>
  <c r="P48435" i="3"/>
  <c r="P48425" i="3"/>
  <c r="P48416" i="3"/>
  <c r="P48407" i="3"/>
  <c r="P48398" i="3"/>
  <c r="P48389" i="3"/>
  <c r="P48380" i="3"/>
  <c r="P48371" i="3"/>
  <c r="P48361" i="3"/>
  <c r="P48352" i="3"/>
  <c r="P48343" i="3"/>
  <c r="P48334" i="3"/>
  <c r="P48325" i="3"/>
  <c r="P48316" i="3"/>
  <c r="P48307" i="3"/>
  <c r="P48297" i="3"/>
  <c r="P48288" i="3"/>
  <c r="P48279" i="3"/>
  <c r="P48270" i="3"/>
  <c r="P48261" i="3"/>
  <c r="P48252" i="3"/>
  <c r="P48243" i="3"/>
  <c r="P48233" i="3"/>
  <c r="P48224" i="3"/>
  <c r="P48215" i="3"/>
  <c r="P48206" i="3"/>
  <c r="P48197" i="3"/>
  <c r="P48188" i="3"/>
  <c r="P48179" i="3"/>
  <c r="P48169" i="3"/>
  <c r="P48160" i="3"/>
  <c r="P48151" i="3"/>
  <c r="P48142" i="3"/>
  <c r="P48134" i="3"/>
  <c r="P48126" i="3"/>
  <c r="P48118" i="3"/>
  <c r="P48110" i="3"/>
  <c r="P48102" i="3"/>
  <c r="P48094" i="3"/>
  <c r="P48086" i="3"/>
  <c r="P48078" i="3"/>
  <c r="P48070" i="3"/>
  <c r="P48062" i="3"/>
  <c r="P48054" i="3"/>
  <c r="P48046" i="3"/>
  <c r="P48038" i="3"/>
  <c r="P48030" i="3"/>
  <c r="P48022" i="3"/>
  <c r="P48014" i="3"/>
  <c r="P48006" i="3"/>
  <c r="P47998" i="3"/>
  <c r="P47990" i="3"/>
  <c r="P47982" i="3"/>
  <c r="P47974" i="3"/>
  <c r="P47966" i="3"/>
  <c r="P47958" i="3"/>
  <c r="P47950" i="3"/>
  <c r="P47942" i="3"/>
  <c r="P47934" i="3"/>
  <c r="P47926" i="3"/>
  <c r="P50450" i="3"/>
  <c r="P50218" i="3"/>
  <c r="P50028" i="3"/>
  <c r="P49875" i="3"/>
  <c r="P49827" i="3"/>
  <c r="P49799" i="3"/>
  <c r="P49777" i="3"/>
  <c r="P49757" i="3"/>
  <c r="P49729" i="3"/>
  <c r="P49709" i="3"/>
  <c r="P49687" i="3"/>
  <c r="P49663" i="3"/>
  <c r="P49641" i="3"/>
  <c r="P49621" i="3"/>
  <c r="P49592" i="3"/>
  <c r="P49570" i="3"/>
  <c r="P49550" i="3"/>
  <c r="P49526" i="3"/>
  <c r="P49504" i="3"/>
  <c r="P49482" i="3"/>
  <c r="P49457" i="3"/>
  <c r="P49437" i="3"/>
  <c r="P50090" i="3"/>
  <c r="P49839" i="3"/>
  <c r="P49789" i="3"/>
  <c r="P49741" i="3"/>
  <c r="P49695" i="3"/>
  <c r="P49653" i="3"/>
  <c r="P49602" i="3"/>
  <c r="P49558" i="3"/>
  <c r="P49514" i="3"/>
  <c r="P49469" i="3"/>
  <c r="P49421" i="3"/>
  <c r="P49385" i="3"/>
  <c r="P49346" i="3"/>
  <c r="P49325" i="3"/>
  <c r="P49297" i="3"/>
  <c r="P49272" i="3"/>
  <c r="P49243" i="3"/>
  <c r="P49216" i="3"/>
  <c r="P49194" i="3"/>
  <c r="P49167" i="3"/>
  <c r="P49142" i="3"/>
  <c r="P49115" i="3"/>
  <c r="P49087" i="3"/>
  <c r="P49070" i="3"/>
  <c r="P49043" i="3"/>
  <c r="P49023" i="3"/>
  <c r="P49000" i="3"/>
  <c r="P48979" i="3"/>
  <c r="P48965" i="3"/>
  <c r="P48946" i="3"/>
  <c r="P48931" i="3"/>
  <c r="P48916" i="3"/>
  <c r="P48900" i="3"/>
  <c r="P48887" i="3"/>
  <c r="P48871" i="3"/>
  <c r="P48857" i="3"/>
  <c r="P48843" i="3"/>
  <c r="P48827" i="3"/>
  <c r="P48814" i="3"/>
  <c r="P48798" i="3"/>
  <c r="P48784" i="3"/>
  <c r="P48769" i="3"/>
  <c r="P48753" i="3"/>
  <c r="P48741" i="3"/>
  <c r="P48725" i="3"/>
  <c r="P48711" i="3"/>
  <c r="P48696" i="3"/>
  <c r="P48680" i="3"/>
  <c r="P48668" i="3"/>
  <c r="P48652" i="3"/>
  <c r="P48638" i="3"/>
  <c r="P48623" i="3"/>
  <c r="P48607" i="3"/>
  <c r="P48595" i="3"/>
  <c r="P48579" i="3"/>
  <c r="P48565" i="3"/>
  <c r="P48550" i="3"/>
  <c r="P48534" i="3"/>
  <c r="P48521" i="3"/>
  <c r="P48505" i="3"/>
  <c r="P48492" i="3"/>
  <c r="P48477" i="3"/>
  <c r="P48461" i="3"/>
  <c r="P48448" i="3"/>
  <c r="P48432" i="3"/>
  <c r="P48419" i="3"/>
  <c r="P48404" i="3"/>
  <c r="P48388" i="3"/>
  <c r="P48375" i="3"/>
  <c r="P48359" i="3"/>
  <c r="P48345" i="3"/>
  <c r="P48331" i="3"/>
  <c r="P48315" i="3"/>
  <c r="P48302" i="3"/>
  <c r="P48286" i="3"/>
  <c r="P48272" i="3"/>
  <c r="P48257" i="3"/>
  <c r="P48241" i="3"/>
  <c r="P48229" i="3"/>
  <c r="P48213" i="3"/>
  <c r="P48199" i="3"/>
  <c r="P48184" i="3"/>
  <c r="P48168" i="3"/>
  <c r="P48156" i="3"/>
  <c r="P48140" i="3"/>
  <c r="P48128" i="3"/>
  <c r="P48115" i="3"/>
  <c r="P48101" i="3"/>
  <c r="P48090" i="3"/>
  <c r="P48076" i="3"/>
  <c r="P48064" i="3"/>
  <c r="P48051" i="3"/>
  <c r="P48037" i="3"/>
  <c r="P48026" i="3"/>
  <c r="P48012" i="3"/>
  <c r="P48000" i="3"/>
  <c r="P47987" i="3"/>
  <c r="P47973" i="3"/>
  <c r="P47962" i="3"/>
  <c r="P47948" i="3"/>
  <c r="P47936" i="3"/>
  <c r="P47923" i="3"/>
  <c r="P47912" i="3"/>
  <c r="P47902" i="3"/>
  <c r="P47893" i="3"/>
  <c r="P47884" i="3"/>
  <c r="P47875" i="3"/>
  <c r="P47866" i="3"/>
  <c r="P47856" i="3"/>
  <c r="P47847" i="3"/>
  <c r="P47838" i="3"/>
  <c r="P47829" i="3"/>
  <c r="P47820" i="3"/>
  <c r="P47811" i="3"/>
  <c r="P47802" i="3"/>
  <c r="P47792" i="3"/>
  <c r="P47783" i="3"/>
  <c r="P47774" i="3"/>
  <c r="P47765" i="3"/>
  <c r="P47756" i="3"/>
  <c r="P47747" i="3"/>
  <c r="P47738" i="3"/>
  <c r="P47728" i="3"/>
  <c r="P47719" i="3"/>
  <c r="P47710" i="3"/>
  <c r="P47701" i="3"/>
  <c r="P47692" i="3"/>
  <c r="P47683" i="3"/>
  <c r="P47674" i="3"/>
  <c r="P47664" i="3"/>
  <c r="P47655" i="3"/>
  <c r="P47646" i="3"/>
  <c r="P47637" i="3"/>
  <c r="P47628" i="3"/>
  <c r="P47619" i="3"/>
  <c r="P47610" i="3"/>
  <c r="P47600" i="3"/>
  <c r="P47591" i="3"/>
  <c r="P47582" i="3"/>
  <c r="P47573" i="3"/>
  <c r="P47564" i="3"/>
  <c r="P47555" i="3"/>
  <c r="P47546" i="3"/>
  <c r="P47536" i="3"/>
  <c r="P47527" i="3"/>
  <c r="P47518" i="3"/>
  <c r="P47509" i="3"/>
  <c r="P47500" i="3"/>
  <c r="P47491" i="3"/>
  <c r="P47482" i="3"/>
  <c r="P47472" i="3"/>
  <c r="P47463" i="3"/>
  <c r="P47454" i="3"/>
  <c r="P47445" i="3"/>
  <c r="P47436" i="3"/>
  <c r="P47427" i="3"/>
  <c r="P47418" i="3"/>
  <c r="P47410" i="3"/>
  <c r="P47402" i="3"/>
  <c r="P47394" i="3"/>
  <c r="P47386" i="3"/>
  <c r="P47378" i="3"/>
  <c r="P47370" i="3"/>
  <c r="P47362" i="3"/>
  <c r="P47354" i="3"/>
  <c r="P47346" i="3"/>
  <c r="P47338" i="3"/>
  <c r="P47330" i="3"/>
  <c r="P47322" i="3"/>
  <c r="P47314" i="3"/>
  <c r="P47306" i="3"/>
  <c r="P47298" i="3"/>
  <c r="P47290" i="3"/>
  <c r="P47282" i="3"/>
  <c r="P47274" i="3"/>
  <c r="P47266" i="3"/>
  <c r="P47258" i="3"/>
  <c r="P47250" i="3"/>
  <c r="P47242" i="3"/>
  <c r="P47234" i="3"/>
  <c r="P47226" i="3"/>
  <c r="P47218" i="3"/>
  <c r="P47210" i="3"/>
  <c r="P47202" i="3"/>
  <c r="P47194" i="3"/>
  <c r="P47186" i="3"/>
  <c r="P47178" i="3"/>
  <c r="P47170" i="3"/>
  <c r="P47162" i="3"/>
  <c r="P47154" i="3"/>
  <c r="P47146" i="3"/>
  <c r="P47138" i="3"/>
  <c r="P47130" i="3"/>
  <c r="P47122" i="3"/>
  <c r="P47114" i="3"/>
  <c r="P47106" i="3"/>
  <c r="P47098" i="3"/>
  <c r="P47090" i="3"/>
  <c r="P47082" i="3"/>
  <c r="P47074" i="3"/>
  <c r="P47066" i="3"/>
  <c r="P47058" i="3"/>
  <c r="P47050" i="3"/>
  <c r="P47042" i="3"/>
  <c r="P47034" i="3"/>
  <c r="P50026" i="3"/>
  <c r="P49826" i="3"/>
  <c r="P49774" i="3"/>
  <c r="P49728" i="3"/>
  <c r="P49686" i="3"/>
  <c r="P49639" i="3"/>
  <c r="P49591" i="3"/>
  <c r="P49549" i="3"/>
  <c r="P49503" i="3"/>
  <c r="P49454" i="3"/>
  <c r="P49415" i="3"/>
  <c r="P49383" i="3"/>
  <c r="P49345" i="3"/>
  <c r="P49322" i="3"/>
  <c r="P49291" i="3"/>
  <c r="P49264" i="3"/>
  <c r="P49242" i="3"/>
  <c r="P49215" i="3"/>
  <c r="P49190" i="3"/>
  <c r="P49163" i="3"/>
  <c r="P49134" i="3"/>
  <c r="P49114" i="3"/>
  <c r="P49086" i="3"/>
  <c r="P49064" i="3"/>
  <c r="P49042" i="3"/>
  <c r="P49018" i="3"/>
  <c r="P48999" i="3"/>
  <c r="P48978" i="3"/>
  <c r="P48962" i="3"/>
  <c r="P48945" i="3"/>
  <c r="P48927" i="3"/>
  <c r="P48915" i="3"/>
  <c r="P48899" i="3"/>
  <c r="P48885" i="3"/>
  <c r="P48870" i="3"/>
  <c r="P48854" i="3"/>
  <c r="P48841" i="3"/>
  <c r="P48825" i="3"/>
  <c r="P48812" i="3"/>
  <c r="P48797" i="3"/>
  <c r="P48781" i="3"/>
  <c r="P48768" i="3"/>
  <c r="P48752" i="3"/>
  <c r="P48739" i="3"/>
  <c r="P48724" i="3"/>
  <c r="P48708" i="3"/>
  <c r="P48695" i="3"/>
  <c r="P48679" i="3"/>
  <c r="P48665" i="3"/>
  <c r="P48651" i="3"/>
  <c r="P48635" i="3"/>
  <c r="P48622" i="3"/>
  <c r="P48606" i="3"/>
  <c r="P48592" i="3"/>
  <c r="P48577" i="3"/>
  <c r="P48561" i="3"/>
  <c r="P48549" i="3"/>
  <c r="P48533" i="3"/>
  <c r="P48519" i="3"/>
  <c r="P48504" i="3"/>
  <c r="P48488" i="3"/>
  <c r="P48476" i="3"/>
  <c r="P48460" i="3"/>
  <c r="P48446" i="3"/>
  <c r="P48431" i="3"/>
  <c r="P48415" i="3"/>
  <c r="P48403" i="3"/>
  <c r="P48387" i="3"/>
  <c r="P48373" i="3"/>
  <c r="P48358" i="3"/>
  <c r="P48342" i="3"/>
  <c r="P48329" i="3"/>
  <c r="P48313" i="3"/>
  <c r="P48300" i="3"/>
  <c r="P48285" i="3"/>
  <c r="P48269" i="3"/>
  <c r="P48256" i="3"/>
  <c r="P48240" i="3"/>
  <c r="P48227" i="3"/>
  <c r="P48212" i="3"/>
  <c r="P48196" i="3"/>
  <c r="P48183" i="3"/>
  <c r="P48167" i="3"/>
  <c r="P48153" i="3"/>
  <c r="P48139" i="3"/>
  <c r="P48125" i="3"/>
  <c r="P48114" i="3"/>
  <c r="P48100" i="3"/>
  <c r="P48088" i="3"/>
  <c r="P48075" i="3"/>
  <c r="P48061" i="3"/>
  <c r="P48050" i="3"/>
  <c r="P48036" i="3"/>
  <c r="P48024" i="3"/>
  <c r="P48011" i="3"/>
  <c r="P47997" i="3"/>
  <c r="P47986" i="3"/>
  <c r="P47972" i="3"/>
  <c r="P47960" i="3"/>
  <c r="P47947" i="3"/>
  <c r="P47933" i="3"/>
  <c r="P47922" i="3"/>
  <c r="P47910" i="3"/>
  <c r="P47901" i="3"/>
  <c r="P47892" i="3"/>
  <c r="P47883" i="3"/>
  <c r="P47874" i="3"/>
  <c r="P47864" i="3"/>
  <c r="P47855" i="3"/>
  <c r="P47846" i="3"/>
  <c r="P47837" i="3"/>
  <c r="P47828" i="3"/>
  <c r="P47819" i="3"/>
  <c r="P47810" i="3"/>
  <c r="P47800" i="3"/>
  <c r="P47791" i="3"/>
  <c r="P47782" i="3"/>
  <c r="P47773" i="3"/>
  <c r="P47764" i="3"/>
  <c r="P47755" i="3"/>
  <c r="P47746" i="3"/>
  <c r="P47736" i="3"/>
  <c r="P47727" i="3"/>
  <c r="P47718" i="3"/>
  <c r="P47709" i="3"/>
  <c r="P47700" i="3"/>
  <c r="P47691" i="3"/>
  <c r="P47682" i="3"/>
  <c r="P47672" i="3"/>
  <c r="P47663" i="3"/>
  <c r="P47654" i="3"/>
  <c r="P47645" i="3"/>
  <c r="P47636" i="3"/>
  <c r="P47627" i="3"/>
  <c r="P47618" i="3"/>
  <c r="P47608" i="3"/>
  <c r="P47599" i="3"/>
  <c r="P47590" i="3"/>
  <c r="P47581" i="3"/>
  <c r="P47572" i="3"/>
  <c r="P47563" i="3"/>
  <c r="P47554" i="3"/>
  <c r="P47544" i="3"/>
  <c r="P47535" i="3"/>
  <c r="P47526" i="3"/>
  <c r="P47517" i="3"/>
  <c r="P47508" i="3"/>
  <c r="P47499" i="3"/>
  <c r="P47490" i="3"/>
  <c r="P47480" i="3"/>
  <c r="P47471" i="3"/>
  <c r="P47462" i="3"/>
  <c r="P47453" i="3"/>
  <c r="P47444" i="3"/>
  <c r="P47435" i="3"/>
  <c r="P47426" i="3"/>
  <c r="P47417" i="3"/>
  <c r="P47409" i="3"/>
  <c r="P47401" i="3"/>
  <c r="P47393" i="3"/>
  <c r="P47385" i="3"/>
  <c r="P47377" i="3"/>
  <c r="P47369" i="3"/>
  <c r="P47361" i="3"/>
  <c r="P47353" i="3"/>
  <c r="P47345" i="3"/>
  <c r="P47337" i="3"/>
  <c r="P47329" i="3"/>
  <c r="P47321" i="3"/>
  <c r="P47313" i="3"/>
  <c r="P50410" i="3"/>
  <c r="P50346" i="3"/>
  <c r="P49932" i="3"/>
  <c r="P49809" i="3"/>
  <c r="P49761" i="3"/>
  <c r="P49719" i="3"/>
  <c r="P49673" i="3"/>
  <c r="P49624" i="3"/>
  <c r="P49582" i="3"/>
  <c r="P49536" i="3"/>
  <c r="P49489" i="3"/>
  <c r="P49447" i="3"/>
  <c r="P49405" i="3"/>
  <c r="P49366" i="3"/>
  <c r="P49336" i="3"/>
  <c r="P49310" i="3"/>
  <c r="P49280" i="3"/>
  <c r="P49261" i="3"/>
  <c r="P49231" i="3"/>
  <c r="P49206" i="3"/>
  <c r="P49179" i="3"/>
  <c r="P49152" i="3"/>
  <c r="P49130" i="3"/>
  <c r="P49103" i="3"/>
  <c r="P49080" i="3"/>
  <c r="P49055" i="3"/>
  <c r="P49032" i="3"/>
  <c r="P49013" i="3"/>
  <c r="P48989" i="3"/>
  <c r="P48973" i="3"/>
  <c r="P48955" i="3"/>
  <c r="P48937" i="3"/>
  <c r="P48924" i="3"/>
  <c r="P48908" i="3"/>
  <c r="P48894" i="3"/>
  <c r="P48879" i="3"/>
  <c r="P48863" i="3"/>
  <c r="P48851" i="3"/>
  <c r="P48835" i="3"/>
  <c r="P48821" i="3"/>
  <c r="P48806" i="3"/>
  <c r="P48790" i="3"/>
  <c r="P48777" i="3"/>
  <c r="P48761" i="3"/>
  <c r="P48748" i="3"/>
  <c r="P48733" i="3"/>
  <c r="P48717" i="3"/>
  <c r="P48704" i="3"/>
  <c r="P48688" i="3"/>
  <c r="P48675" i="3"/>
  <c r="P48660" i="3"/>
  <c r="P48644" i="3"/>
  <c r="P48631" i="3"/>
  <c r="P48615" i="3"/>
  <c r="P48601" i="3"/>
  <c r="P48587" i="3"/>
  <c r="P48571" i="3"/>
  <c r="P48558" i="3"/>
  <c r="P48542" i="3"/>
  <c r="P48528" i="3"/>
  <c r="P48513" i="3"/>
  <c r="P48497" i="3"/>
  <c r="P48485" i="3"/>
  <c r="P48469" i="3"/>
  <c r="P48455" i="3"/>
  <c r="P48440" i="3"/>
  <c r="P48424" i="3"/>
  <c r="P48412" i="3"/>
  <c r="P48396" i="3"/>
  <c r="P48382" i="3"/>
  <c r="P48367" i="3"/>
  <c r="P48351" i="3"/>
  <c r="P48339" i="3"/>
  <c r="P48323" i="3"/>
  <c r="P48309" i="3"/>
  <c r="P48294" i="3"/>
  <c r="P48278" i="3"/>
  <c r="P48265" i="3"/>
  <c r="P48249" i="3"/>
  <c r="P48236" i="3"/>
  <c r="P48221" i="3"/>
  <c r="P48205" i="3"/>
  <c r="P48192" i="3"/>
  <c r="P48176" i="3"/>
  <c r="P48163" i="3"/>
  <c r="P48148" i="3"/>
  <c r="P50196" i="3"/>
  <c r="P49874" i="3"/>
  <c r="P49794" i="3"/>
  <c r="P49752" i="3"/>
  <c r="P49706" i="3"/>
  <c r="P49661" i="3"/>
  <c r="P49617" i="3"/>
  <c r="P49569" i="3"/>
  <c r="P49525" i="3"/>
  <c r="P49481" i="3"/>
  <c r="P49432" i="3"/>
  <c r="P49399" i="3"/>
  <c r="P49365" i="3"/>
  <c r="P49328" i="3"/>
  <c r="P49309" i="3"/>
  <c r="P49279" i="3"/>
  <c r="P49254" i="3"/>
  <c r="P49227" i="3"/>
  <c r="P49200" i="3"/>
  <c r="P49178" i="3"/>
  <c r="P49855" i="3"/>
  <c r="P49745" i="3"/>
  <c r="P49655" i="3"/>
  <c r="P49567" i="3"/>
  <c r="P49472" i="3"/>
  <c r="P49386" i="3"/>
  <c r="P49326" i="3"/>
  <c r="P49277" i="3"/>
  <c r="P49224" i="3"/>
  <c r="P49168" i="3"/>
  <c r="P49126" i="3"/>
  <c r="P49085" i="3"/>
  <c r="P49051" i="3"/>
  <c r="P49014" i="3"/>
  <c r="P48983" i="3"/>
  <c r="P48954" i="3"/>
  <c r="P48926" i="3"/>
  <c r="P48905" i="3"/>
  <c r="P48880" i="3"/>
  <c r="P48860" i="3"/>
  <c r="P48833" i="3"/>
  <c r="P48808" i="3"/>
  <c r="P48788" i="3"/>
  <c r="P48763" i="3"/>
  <c r="P48742" i="3"/>
  <c r="P48716" i="3"/>
  <c r="P48693" i="3"/>
  <c r="P48670" i="3"/>
  <c r="P48647" i="3"/>
  <c r="P48624" i="3"/>
  <c r="P48598" i="3"/>
  <c r="P48576" i="3"/>
  <c r="P48552" i="3"/>
  <c r="P48531" i="3"/>
  <c r="P48507" i="3"/>
  <c r="P48483" i="3"/>
  <c r="P48459" i="3"/>
  <c r="P48437" i="3"/>
  <c r="P48413" i="3"/>
  <c r="P48391" i="3"/>
  <c r="P48366" i="3"/>
  <c r="P48341" i="3"/>
  <c r="P48320" i="3"/>
  <c r="P48295" i="3"/>
  <c r="P48275" i="3"/>
  <c r="P48248" i="3"/>
  <c r="P48223" i="3"/>
  <c r="P48203" i="3"/>
  <c r="P48177" i="3"/>
  <c r="P48157" i="3"/>
  <c r="P48133" i="3"/>
  <c r="P48117" i="3"/>
  <c r="P48099" i="3"/>
  <c r="P48083" i="3"/>
  <c r="P48067" i="3"/>
  <c r="P48048" i="3"/>
  <c r="P48032" i="3"/>
  <c r="P48016" i="3"/>
  <c r="P47996" i="3"/>
  <c r="P47980" i="3"/>
  <c r="P47964" i="3"/>
  <c r="P47946" i="3"/>
  <c r="P47930" i="3"/>
  <c r="P47915" i="3"/>
  <c r="P47900" i="3"/>
  <c r="P47888" i="3"/>
  <c r="P47877" i="3"/>
  <c r="P47863" i="3"/>
  <c r="P47852" i="3"/>
  <c r="P47840" i="3"/>
  <c r="P47827" i="3"/>
  <c r="P47815" i="3"/>
  <c r="P47804" i="3"/>
  <c r="P47790" i="3"/>
  <c r="P47779" i="3"/>
  <c r="P47767" i="3"/>
  <c r="P47754" i="3"/>
  <c r="P47742" i="3"/>
  <c r="P47731" i="3"/>
  <c r="P47717" i="3"/>
  <c r="P47706" i="3"/>
  <c r="P47694" i="3"/>
  <c r="P47680" i="3"/>
  <c r="P47669" i="3"/>
  <c r="P47658" i="3"/>
  <c r="P47644" i="3"/>
  <c r="P47632" i="3"/>
  <c r="P47621" i="3"/>
  <c r="P47607" i="3"/>
  <c r="P47596" i="3"/>
  <c r="P47584" i="3"/>
  <c r="P47571" i="3"/>
  <c r="P47559" i="3"/>
  <c r="P47548" i="3"/>
  <c r="P47534" i="3"/>
  <c r="P47523" i="3"/>
  <c r="P47511" i="3"/>
  <c r="P47498" i="3"/>
  <c r="P47486" i="3"/>
  <c r="P47475" i="3"/>
  <c r="P47461" i="3"/>
  <c r="P47450" i="3"/>
  <c r="P47438" i="3"/>
  <c r="P47424" i="3"/>
  <c r="P47414" i="3"/>
  <c r="P47404" i="3"/>
  <c r="P47392" i="3"/>
  <c r="P47382" i="3"/>
  <c r="P47372" i="3"/>
  <c r="P47360" i="3"/>
  <c r="P47350" i="3"/>
  <c r="P47340" i="3"/>
  <c r="P47328" i="3"/>
  <c r="P47318" i="3"/>
  <c r="P47308" i="3"/>
  <c r="P47299" i="3"/>
  <c r="P47289" i="3"/>
  <c r="P47280" i="3"/>
  <c r="P47271" i="3"/>
  <c r="P47262" i="3"/>
  <c r="P47253" i="3"/>
  <c r="P47244" i="3"/>
  <c r="P47235" i="3"/>
  <c r="P47225" i="3"/>
  <c r="P47216" i="3"/>
  <c r="P47207" i="3"/>
  <c r="P47198" i="3"/>
  <c r="P47189" i="3"/>
  <c r="P47180" i="3"/>
  <c r="P47171" i="3"/>
  <c r="P47161" i="3"/>
  <c r="P47152" i="3"/>
  <c r="P47143" i="3"/>
  <c r="P47134" i="3"/>
  <c r="P47125" i="3"/>
  <c r="P47116" i="3"/>
  <c r="P47107" i="3"/>
  <c r="P47097" i="3"/>
  <c r="P47088" i="3"/>
  <c r="P47079" i="3"/>
  <c r="P47070" i="3"/>
  <c r="P47061" i="3"/>
  <c r="P47052" i="3"/>
  <c r="P47043" i="3"/>
  <c r="P47033" i="3"/>
  <c r="P47025" i="3"/>
  <c r="P47017" i="3"/>
  <c r="P47009" i="3"/>
  <c r="P47001" i="3"/>
  <c r="P46993" i="3"/>
  <c r="P46985" i="3"/>
  <c r="P46977" i="3"/>
  <c r="P46969" i="3"/>
  <c r="P46961" i="3"/>
  <c r="P46953" i="3"/>
  <c r="P46945" i="3"/>
  <c r="P46937" i="3"/>
  <c r="P46929" i="3"/>
  <c r="P46921" i="3"/>
  <c r="P46913" i="3"/>
  <c r="P46905" i="3"/>
  <c r="P46897" i="3"/>
  <c r="P46889" i="3"/>
  <c r="P46881" i="3"/>
  <c r="P46873" i="3"/>
  <c r="P46865" i="3"/>
  <c r="P46857" i="3"/>
  <c r="P46849" i="3"/>
  <c r="P46841" i="3"/>
  <c r="P46833" i="3"/>
  <c r="P46825" i="3"/>
  <c r="P46817" i="3"/>
  <c r="P46809" i="3"/>
  <c r="P46801" i="3"/>
  <c r="P46793" i="3"/>
  <c r="P46785" i="3"/>
  <c r="P46777" i="3"/>
  <c r="P46769" i="3"/>
  <c r="P46761" i="3"/>
  <c r="P46753" i="3"/>
  <c r="P46745" i="3"/>
  <c r="P46737" i="3"/>
  <c r="P46729" i="3"/>
  <c r="P46721" i="3"/>
  <c r="P46713" i="3"/>
  <c r="P46705" i="3"/>
  <c r="P46697" i="3"/>
  <c r="P46689" i="3"/>
  <c r="P46681" i="3"/>
  <c r="P46673" i="3"/>
  <c r="P46665" i="3"/>
  <c r="P46657" i="3"/>
  <c r="P46649" i="3"/>
  <c r="P46641" i="3"/>
  <c r="P46633" i="3"/>
  <c r="P46625" i="3"/>
  <c r="P46617" i="3"/>
  <c r="P46609" i="3"/>
  <c r="P46601" i="3"/>
  <c r="P46593" i="3"/>
  <c r="P46585" i="3"/>
  <c r="P46577" i="3"/>
  <c r="P46569" i="3"/>
  <c r="P46561" i="3"/>
  <c r="P46553" i="3"/>
  <c r="P46545" i="3"/>
  <c r="P46537" i="3"/>
  <c r="P46529" i="3"/>
  <c r="P46521" i="3"/>
  <c r="P46513" i="3"/>
  <c r="P46505" i="3"/>
  <c r="P46497" i="3"/>
  <c r="P46489" i="3"/>
  <c r="P46481" i="3"/>
  <c r="P46473" i="3"/>
  <c r="P46465" i="3"/>
  <c r="P46457" i="3"/>
  <c r="P46449" i="3"/>
  <c r="P46441" i="3"/>
  <c r="P46433" i="3"/>
  <c r="P46425" i="3"/>
  <c r="P46417" i="3"/>
  <c r="P46409" i="3"/>
  <c r="P46401" i="3"/>
  <c r="P46393" i="3"/>
  <c r="P46385" i="3"/>
  <c r="P46377" i="3"/>
  <c r="P46369" i="3"/>
  <c r="P46361" i="3"/>
  <c r="P46353" i="3"/>
  <c r="P46345" i="3"/>
  <c r="P46337" i="3"/>
  <c r="P46329" i="3"/>
  <c r="P46321" i="3"/>
  <c r="P46313" i="3"/>
  <c r="P46305" i="3"/>
  <c r="P46297" i="3"/>
  <c r="P46289" i="3"/>
  <c r="P46281" i="3"/>
  <c r="P46273" i="3"/>
  <c r="P46265" i="3"/>
  <c r="P46257" i="3"/>
  <c r="P46249" i="3"/>
  <c r="P46241" i="3"/>
  <c r="P46233" i="3"/>
  <c r="P46225" i="3"/>
  <c r="P46217" i="3"/>
  <c r="P46209" i="3"/>
  <c r="P46201" i="3"/>
  <c r="P46193" i="3"/>
  <c r="P46185" i="3"/>
  <c r="P46177" i="3"/>
  <c r="P46169" i="3"/>
  <c r="P46161" i="3"/>
  <c r="P46153" i="3"/>
  <c r="P46145" i="3"/>
  <c r="P46137" i="3"/>
  <c r="P46129" i="3"/>
  <c r="P46121" i="3"/>
  <c r="P46113" i="3"/>
  <c r="P46105" i="3"/>
  <c r="P46097" i="3"/>
  <c r="P46089" i="3"/>
  <c r="P46081" i="3"/>
  <c r="P46073" i="3"/>
  <c r="P46065" i="3"/>
  <c r="P46057" i="3"/>
  <c r="P46049" i="3"/>
  <c r="P46041" i="3"/>
  <c r="P46033" i="3"/>
  <c r="P46025" i="3"/>
  <c r="P46017" i="3"/>
  <c r="P46009" i="3"/>
  <c r="P46001" i="3"/>
  <c r="P45993" i="3"/>
  <c r="P45985" i="3"/>
  <c r="P45977" i="3"/>
  <c r="P45969" i="3"/>
  <c r="P45961" i="3"/>
  <c r="P45953" i="3"/>
  <c r="P45945" i="3"/>
  <c r="P45937" i="3"/>
  <c r="P45929" i="3"/>
  <c r="P45921" i="3"/>
  <c r="P45913" i="3"/>
  <c r="P45905" i="3"/>
  <c r="P45897" i="3"/>
  <c r="P45889" i="3"/>
  <c r="P45881" i="3"/>
  <c r="P45873" i="3"/>
  <c r="P45865" i="3"/>
  <c r="P45857" i="3"/>
  <c r="P45849" i="3"/>
  <c r="P45841" i="3"/>
  <c r="P45833" i="3"/>
  <c r="P45825" i="3"/>
  <c r="P45817" i="3"/>
  <c r="P45809" i="3"/>
  <c r="P45801" i="3"/>
  <c r="P45793" i="3"/>
  <c r="P45785" i="3"/>
  <c r="P45777" i="3"/>
  <c r="P45769" i="3"/>
  <c r="P45761" i="3"/>
  <c r="P45753" i="3"/>
  <c r="P45745" i="3"/>
  <c r="P45737" i="3"/>
  <c r="P45729" i="3"/>
  <c r="P45721" i="3"/>
  <c r="P45713" i="3"/>
  <c r="P45705" i="3"/>
  <c r="P45697" i="3"/>
  <c r="P45689" i="3"/>
  <c r="P45681" i="3"/>
  <c r="P45673" i="3"/>
  <c r="P45665" i="3"/>
  <c r="P45657" i="3"/>
  <c r="P45649" i="3"/>
  <c r="P45641" i="3"/>
  <c r="P45633" i="3"/>
  <c r="P45625" i="3"/>
  <c r="P45617" i="3"/>
  <c r="P45609" i="3"/>
  <c r="P45601" i="3"/>
  <c r="P45593" i="3"/>
  <c r="P45585" i="3"/>
  <c r="P45577" i="3"/>
  <c r="P45569" i="3"/>
  <c r="P45561" i="3"/>
  <c r="P45553" i="3"/>
  <c r="P45545" i="3"/>
  <c r="P45537" i="3"/>
  <c r="P45529" i="3"/>
  <c r="P45521" i="3"/>
  <c r="P45513" i="3"/>
  <c r="P45505" i="3"/>
  <c r="P45497" i="3"/>
  <c r="P45489" i="3"/>
  <c r="P45481" i="3"/>
  <c r="P45473" i="3"/>
  <c r="P45465" i="3"/>
  <c r="P49815" i="3"/>
  <c r="P49727" i="3"/>
  <c r="P49634" i="3"/>
  <c r="P49543" i="3"/>
  <c r="P49453" i="3"/>
  <c r="P49377" i="3"/>
  <c r="P49314" i="3"/>
  <c r="P49263" i="3"/>
  <c r="P49214" i="3"/>
  <c r="P49162" i="3"/>
  <c r="P49118" i="3"/>
  <c r="P49082" i="3"/>
  <c r="P49045" i="3"/>
  <c r="P49009" i="3"/>
  <c r="P48977" i="3"/>
  <c r="P48952" i="3"/>
  <c r="P48925" i="3"/>
  <c r="P48903" i="3"/>
  <c r="P48878" i="3"/>
  <c r="P48853" i="3"/>
  <c r="P48832" i="3"/>
  <c r="P48807" i="3"/>
  <c r="P48787" i="3"/>
  <c r="P48760" i="3"/>
  <c r="P48735" i="3"/>
  <c r="P48715" i="3"/>
  <c r="P48689" i="3"/>
  <c r="P48669" i="3"/>
  <c r="P48643" i="3"/>
  <c r="P48620" i="3"/>
  <c r="P48597" i="3"/>
  <c r="P48574" i="3"/>
  <c r="P48551" i="3"/>
  <c r="P48525" i="3"/>
  <c r="P48503" i="3"/>
  <c r="P48479" i="3"/>
  <c r="P48457" i="3"/>
  <c r="P48433" i="3"/>
  <c r="P48409" i="3"/>
  <c r="P48385" i="3"/>
  <c r="P48364" i="3"/>
  <c r="P48340" i="3"/>
  <c r="P48318" i="3"/>
  <c r="P48293" i="3"/>
  <c r="P48268" i="3"/>
  <c r="P48247" i="3"/>
  <c r="P48222" i="3"/>
  <c r="P48201" i="3"/>
  <c r="P48175" i="3"/>
  <c r="P48150" i="3"/>
  <c r="P48132" i="3"/>
  <c r="P48116" i="3"/>
  <c r="P48098" i="3"/>
  <c r="P48082" i="3"/>
  <c r="P48066" i="3"/>
  <c r="P48045" i="3"/>
  <c r="P48029" i="3"/>
  <c r="P48013" i="3"/>
  <c r="P47995" i="3"/>
  <c r="P47979" i="3"/>
  <c r="P47963" i="3"/>
  <c r="P47944" i="3"/>
  <c r="P47928" i="3"/>
  <c r="P47914" i="3"/>
  <c r="P47899" i="3"/>
  <c r="P47887" i="3"/>
  <c r="P47876" i="3"/>
  <c r="P47862" i="3"/>
  <c r="P47851" i="3"/>
  <c r="P47839" i="3"/>
  <c r="P47826" i="3"/>
  <c r="P47814" i="3"/>
  <c r="P47803" i="3"/>
  <c r="P47789" i="3"/>
  <c r="P47778" i="3"/>
  <c r="P47766" i="3"/>
  <c r="P47752" i="3"/>
  <c r="P47741" i="3"/>
  <c r="P47730" i="3"/>
  <c r="P47716" i="3"/>
  <c r="P47704" i="3"/>
  <c r="P47693" i="3"/>
  <c r="P47679" i="3"/>
  <c r="P47668" i="3"/>
  <c r="P47656" i="3"/>
  <c r="P47643" i="3"/>
  <c r="P47631" i="3"/>
  <c r="P47620" i="3"/>
  <c r="P47606" i="3"/>
  <c r="P47595" i="3"/>
  <c r="P47583" i="3"/>
  <c r="P47570" i="3"/>
  <c r="P47558" i="3"/>
  <c r="P47547" i="3"/>
  <c r="P47533" i="3"/>
  <c r="P47522" i="3"/>
  <c r="P47510" i="3"/>
  <c r="P47496" i="3"/>
  <c r="P47485" i="3"/>
  <c r="P47474" i="3"/>
  <c r="P47460" i="3"/>
  <c r="P47448" i="3"/>
  <c r="P47437" i="3"/>
  <c r="P47423" i="3"/>
  <c r="P47413" i="3"/>
  <c r="P47403" i="3"/>
  <c r="P47391" i="3"/>
  <c r="P47381" i="3"/>
  <c r="P47371" i="3"/>
  <c r="P47359" i="3"/>
  <c r="P47349" i="3"/>
  <c r="P47339" i="3"/>
  <c r="P47327" i="3"/>
  <c r="P47317" i="3"/>
  <c r="P47307" i="3"/>
  <c r="P47297" i="3"/>
  <c r="P47288" i="3"/>
  <c r="P47279" i="3"/>
  <c r="P47270" i="3"/>
  <c r="P47261" i="3"/>
  <c r="P47252" i="3"/>
  <c r="P47243" i="3"/>
  <c r="P47233" i="3"/>
  <c r="P47224" i="3"/>
  <c r="P47215" i="3"/>
  <c r="P47206" i="3"/>
  <c r="P47197" i="3"/>
  <c r="P47188" i="3"/>
  <c r="P47179" i="3"/>
  <c r="P47169" i="3"/>
  <c r="P47160" i="3"/>
  <c r="P47151" i="3"/>
  <c r="P47142" i="3"/>
  <c r="P47133" i="3"/>
  <c r="P47124" i="3"/>
  <c r="P47115" i="3"/>
  <c r="P47105" i="3"/>
  <c r="P47096" i="3"/>
  <c r="P47087" i="3"/>
  <c r="P47078" i="3"/>
  <c r="P47069" i="3"/>
  <c r="P47060" i="3"/>
  <c r="P47051" i="3"/>
  <c r="P47041" i="3"/>
  <c r="P47032" i="3"/>
  <c r="P47024" i="3"/>
  <c r="P47016" i="3"/>
  <c r="P47008" i="3"/>
  <c r="P47000" i="3"/>
  <c r="P46992" i="3"/>
  <c r="P46984" i="3"/>
  <c r="P46976" i="3"/>
  <c r="P46968" i="3"/>
  <c r="P46960" i="3"/>
  <c r="P46952" i="3"/>
  <c r="P46944" i="3"/>
  <c r="P46936" i="3"/>
  <c r="P46928" i="3"/>
  <c r="P46920" i="3"/>
  <c r="P46912" i="3"/>
  <c r="P46904" i="3"/>
  <c r="P46896" i="3"/>
  <c r="P46888" i="3"/>
  <c r="P46880" i="3"/>
  <c r="P46872" i="3"/>
  <c r="P46864" i="3"/>
  <c r="P46856" i="3"/>
  <c r="P46848" i="3"/>
  <c r="P46840" i="3"/>
  <c r="P46832" i="3"/>
  <c r="P46824" i="3"/>
  <c r="P46816" i="3"/>
  <c r="P46808" i="3"/>
  <c r="P46800" i="3"/>
  <c r="P46792" i="3"/>
  <c r="P46784" i="3"/>
  <c r="P46776" i="3"/>
  <c r="P46768" i="3"/>
  <c r="P46760" i="3"/>
  <c r="P46752" i="3"/>
  <c r="P46744" i="3"/>
  <c r="P46736" i="3"/>
  <c r="P46728" i="3"/>
  <c r="P46720" i="3"/>
  <c r="P46712" i="3"/>
  <c r="P46704" i="3"/>
  <c r="P46696" i="3"/>
  <c r="P46688" i="3"/>
  <c r="P46680" i="3"/>
  <c r="P46672" i="3"/>
  <c r="P46664" i="3"/>
  <c r="P46656" i="3"/>
  <c r="P46648" i="3"/>
  <c r="P46640" i="3"/>
  <c r="P46632" i="3"/>
  <c r="P46624" i="3"/>
  <c r="P46616" i="3"/>
  <c r="P46608" i="3"/>
  <c r="P46600" i="3"/>
  <c r="P46592" i="3"/>
  <c r="P46584" i="3"/>
  <c r="P46576" i="3"/>
  <c r="P46568" i="3"/>
  <c r="P46560" i="3"/>
  <c r="P46552" i="3"/>
  <c r="P46544" i="3"/>
  <c r="P46536" i="3"/>
  <c r="P46528" i="3"/>
  <c r="P46520" i="3"/>
  <c r="P46512" i="3"/>
  <c r="P46504" i="3"/>
  <c r="P46496" i="3"/>
  <c r="P46488" i="3"/>
  <c r="P46480" i="3"/>
  <c r="P46472" i="3"/>
  <c r="P46464" i="3"/>
  <c r="P46456" i="3"/>
  <c r="P46448" i="3"/>
  <c r="P46440" i="3"/>
  <c r="P46432" i="3"/>
  <c r="P46424" i="3"/>
  <c r="P46416" i="3"/>
  <c r="P46408" i="3"/>
  <c r="P46400" i="3"/>
  <c r="P46392" i="3"/>
  <c r="P46384" i="3"/>
  <c r="P46376" i="3"/>
  <c r="P46368" i="3"/>
  <c r="P46360" i="3"/>
  <c r="P46352" i="3"/>
  <c r="P46344" i="3"/>
  <c r="P46336" i="3"/>
  <c r="P46328" i="3"/>
  <c r="P46320" i="3"/>
  <c r="P46312" i="3"/>
  <c r="P46304" i="3"/>
  <c r="P46296" i="3"/>
  <c r="P46288" i="3"/>
  <c r="P46280" i="3"/>
  <c r="P46272" i="3"/>
  <c r="P46264" i="3"/>
  <c r="P46256" i="3"/>
  <c r="P46248" i="3"/>
  <c r="P46240" i="3"/>
  <c r="P46232" i="3"/>
  <c r="P46224" i="3"/>
  <c r="P46216" i="3"/>
  <c r="P46208" i="3"/>
  <c r="P46200" i="3"/>
  <c r="P46192" i="3"/>
  <c r="P46184" i="3"/>
  <c r="P46176" i="3"/>
  <c r="P46168" i="3"/>
  <c r="P46160" i="3"/>
  <c r="P46152" i="3"/>
  <c r="P46144" i="3"/>
  <c r="P46136" i="3"/>
  <c r="P46128" i="3"/>
  <c r="P46120" i="3"/>
  <c r="P46112" i="3"/>
  <c r="P46104" i="3"/>
  <c r="P46096" i="3"/>
  <c r="P46088" i="3"/>
  <c r="P46080" i="3"/>
  <c r="P46072" i="3"/>
  <c r="P46064" i="3"/>
  <c r="P46056" i="3"/>
  <c r="P46048" i="3"/>
  <c r="P46040" i="3"/>
  <c r="P46032" i="3"/>
  <c r="P46024" i="3"/>
  <c r="P46016" i="3"/>
  <c r="P46008" i="3"/>
  <c r="P46000" i="3"/>
  <c r="P45992" i="3"/>
  <c r="P45984" i="3"/>
  <c r="P45976" i="3"/>
  <c r="P45968" i="3"/>
  <c r="P45960" i="3"/>
  <c r="P45952" i="3"/>
  <c r="P45944" i="3"/>
  <c r="P45936" i="3"/>
  <c r="P45928" i="3"/>
  <c r="P45920" i="3"/>
  <c r="P45912" i="3"/>
  <c r="P45904" i="3"/>
  <c r="P45896" i="3"/>
  <c r="P45888" i="3"/>
  <c r="P45880" i="3"/>
  <c r="P45872" i="3"/>
  <c r="P45864" i="3"/>
  <c r="P45856" i="3"/>
  <c r="P45848" i="3"/>
  <c r="P45840" i="3"/>
  <c r="P45832" i="3"/>
  <c r="P45824" i="3"/>
  <c r="P45816" i="3"/>
  <c r="P45808" i="3"/>
  <c r="P45800" i="3"/>
  <c r="P45792" i="3"/>
  <c r="P45784" i="3"/>
  <c r="P45776" i="3"/>
  <c r="P45768" i="3"/>
  <c r="P45760" i="3"/>
  <c r="P45752" i="3"/>
  <c r="P45744" i="3"/>
  <c r="P45736" i="3"/>
  <c r="P45728" i="3"/>
  <c r="P45720" i="3"/>
  <c r="P45712" i="3"/>
  <c r="P45704" i="3"/>
  <c r="P45696" i="3"/>
  <c r="P50412" i="3"/>
  <c r="P49814" i="3"/>
  <c r="P49725" i="3"/>
  <c r="P49633" i="3"/>
  <c r="P49538" i="3"/>
  <c r="P49450" i="3"/>
  <c r="P49367" i="3"/>
  <c r="P49313" i="3"/>
  <c r="P49262" i="3"/>
  <c r="P49213" i="3"/>
  <c r="P49158" i="3"/>
  <c r="P49117" i="3"/>
  <c r="P49073" i="3"/>
  <c r="P49041" i="3"/>
  <c r="P49003" i="3"/>
  <c r="P48975" i="3"/>
  <c r="P48947" i="3"/>
  <c r="P48921" i="3"/>
  <c r="P48897" i="3"/>
  <c r="P48876" i="3"/>
  <c r="P48852" i="3"/>
  <c r="P48830" i="3"/>
  <c r="P48805" i="3"/>
  <c r="P48780" i="3"/>
  <c r="P48759" i="3"/>
  <c r="P48734" i="3"/>
  <c r="P48713" i="3"/>
  <c r="P48687" i="3"/>
  <c r="P48662" i="3"/>
  <c r="P48641" i="3"/>
  <c r="P48616" i="3"/>
  <c r="P48596" i="3"/>
  <c r="P48569" i="3"/>
  <c r="P48547" i="3"/>
  <c r="P48524" i="3"/>
  <c r="P48501" i="3"/>
  <c r="P48478" i="3"/>
  <c r="P48452" i="3"/>
  <c r="P48430" i="3"/>
  <c r="P48406" i="3"/>
  <c r="P48384" i="3"/>
  <c r="P48360" i="3"/>
  <c r="P48336" i="3"/>
  <c r="P48312" i="3"/>
  <c r="P48291" i="3"/>
  <c r="P48267" i="3"/>
  <c r="P48245" i="3"/>
  <c r="P48220" i="3"/>
  <c r="P48195" i="3"/>
  <c r="P48174" i="3"/>
  <c r="P48149" i="3"/>
  <c r="P48131" i="3"/>
  <c r="P48112" i="3"/>
  <c r="P48096" i="3"/>
  <c r="P48080" i="3"/>
  <c r="P48060" i="3"/>
  <c r="P48044" i="3"/>
  <c r="P48028" i="3"/>
  <c r="P48010" i="3"/>
  <c r="P47994" i="3"/>
  <c r="P47978" i="3"/>
  <c r="P47957" i="3"/>
  <c r="P47941" i="3"/>
  <c r="P47925" i="3"/>
  <c r="P47909" i="3"/>
  <c r="P47898" i="3"/>
  <c r="P47886" i="3"/>
  <c r="P47872" i="3"/>
  <c r="P47861" i="3"/>
  <c r="P47850" i="3"/>
  <c r="P47836" i="3"/>
  <c r="P47824" i="3"/>
  <c r="P47813" i="3"/>
  <c r="P47799" i="3"/>
  <c r="P47788" i="3"/>
  <c r="P47776" i="3"/>
  <c r="P47763" i="3"/>
  <c r="P47751" i="3"/>
  <c r="P47740" i="3"/>
  <c r="P47726" i="3"/>
  <c r="P47715" i="3"/>
  <c r="P47703" i="3"/>
  <c r="P47690" i="3"/>
  <c r="P47678" i="3"/>
  <c r="P47667" i="3"/>
  <c r="P47653" i="3"/>
  <c r="P47642" i="3"/>
  <c r="P47630" i="3"/>
  <c r="P47616" i="3"/>
  <c r="P47605" i="3"/>
  <c r="P47594" i="3"/>
  <c r="P47580" i="3"/>
  <c r="P47568" i="3"/>
  <c r="P47557" i="3"/>
  <c r="P47543" i="3"/>
  <c r="P47532" i="3"/>
  <c r="P47520" i="3"/>
  <c r="P47507" i="3"/>
  <c r="P47495" i="3"/>
  <c r="P47484" i="3"/>
  <c r="P47470" i="3"/>
  <c r="P47459" i="3"/>
  <c r="P47447" i="3"/>
  <c r="P47434" i="3"/>
  <c r="P47422" i="3"/>
  <c r="P47412" i="3"/>
  <c r="P47400" i="3"/>
  <c r="P47390" i="3"/>
  <c r="P47380" i="3"/>
  <c r="P47368" i="3"/>
  <c r="P47358" i="3"/>
  <c r="P47348" i="3"/>
  <c r="P47336" i="3"/>
  <c r="P47326" i="3"/>
  <c r="P47316" i="3"/>
  <c r="P47305" i="3"/>
  <c r="P47296" i="3"/>
  <c r="P47287" i="3"/>
  <c r="P47278" i="3"/>
  <c r="P47269" i="3"/>
  <c r="P47260" i="3"/>
  <c r="P47251" i="3"/>
  <c r="P47241" i="3"/>
  <c r="P47232" i="3"/>
  <c r="P47223" i="3"/>
  <c r="P47214" i="3"/>
  <c r="P47205" i="3"/>
  <c r="P47196" i="3"/>
  <c r="P47187" i="3"/>
  <c r="P47177" i="3"/>
  <c r="P47168" i="3"/>
  <c r="P47159" i="3"/>
  <c r="P47150" i="3"/>
  <c r="P47141" i="3"/>
  <c r="P47132" i="3"/>
  <c r="P47123" i="3"/>
  <c r="P47113" i="3"/>
  <c r="P47104" i="3"/>
  <c r="P47095" i="3"/>
  <c r="P47086" i="3"/>
  <c r="P47077" i="3"/>
  <c r="P47068" i="3"/>
  <c r="P47059" i="3"/>
  <c r="P47049" i="3"/>
  <c r="P47040" i="3"/>
  <c r="P47031" i="3"/>
  <c r="P47023" i="3"/>
  <c r="P47015" i="3"/>
  <c r="P47007" i="3"/>
  <c r="P46999" i="3"/>
  <c r="P46991" i="3"/>
  <c r="P46983" i="3"/>
  <c r="P46975" i="3"/>
  <c r="P46967" i="3"/>
  <c r="P46959" i="3"/>
  <c r="P46951" i="3"/>
  <c r="P46943" i="3"/>
  <c r="P46935" i="3"/>
  <c r="P46927" i="3"/>
  <c r="P46919" i="3"/>
  <c r="P46911" i="3"/>
  <c r="P46903" i="3"/>
  <c r="P46895" i="3"/>
  <c r="P46887" i="3"/>
  <c r="P46879" i="3"/>
  <c r="P46871" i="3"/>
  <c r="P46863" i="3"/>
  <c r="P46855" i="3"/>
  <c r="P46847" i="3"/>
  <c r="P46839" i="3"/>
  <c r="P46831" i="3"/>
  <c r="P46823" i="3"/>
  <c r="P46815" i="3"/>
  <c r="P46807" i="3"/>
  <c r="P46799" i="3"/>
  <c r="P46791" i="3"/>
  <c r="P46783" i="3"/>
  <c r="P46775" i="3"/>
  <c r="P46767" i="3"/>
  <c r="P46759" i="3"/>
  <c r="P46751" i="3"/>
  <c r="P46743" i="3"/>
  <c r="P46735" i="3"/>
  <c r="P46727" i="3"/>
  <c r="P46719" i="3"/>
  <c r="P46711" i="3"/>
  <c r="P46703" i="3"/>
  <c r="P46695" i="3"/>
  <c r="P46687" i="3"/>
  <c r="P46679" i="3"/>
  <c r="P46671" i="3"/>
  <c r="P46663" i="3"/>
  <c r="P46655" i="3"/>
  <c r="P46647" i="3"/>
  <c r="P46639" i="3"/>
  <c r="P46631" i="3"/>
  <c r="P46623" i="3"/>
  <c r="P46615" i="3"/>
  <c r="P46607" i="3"/>
  <c r="P46599" i="3"/>
  <c r="P46591" i="3"/>
  <c r="P46583" i="3"/>
  <c r="P46575" i="3"/>
  <c r="P46567" i="3"/>
  <c r="P46559" i="3"/>
  <c r="P46551" i="3"/>
  <c r="P46543" i="3"/>
  <c r="P46535" i="3"/>
  <c r="P46527" i="3"/>
  <c r="P46519" i="3"/>
  <c r="P46511" i="3"/>
  <c r="P46503" i="3"/>
  <c r="P46495" i="3"/>
  <c r="P46487" i="3"/>
  <c r="P46479" i="3"/>
  <c r="P46471" i="3"/>
  <c r="P46463" i="3"/>
  <c r="P46455" i="3"/>
  <c r="P46447" i="3"/>
  <c r="P46439" i="3"/>
  <c r="P46431" i="3"/>
  <c r="P46423" i="3"/>
  <c r="P46415" i="3"/>
  <c r="P46407" i="3"/>
  <c r="P46399" i="3"/>
  <c r="P46391" i="3"/>
  <c r="P46383" i="3"/>
  <c r="P46375" i="3"/>
  <c r="P46367" i="3"/>
  <c r="P46359" i="3"/>
  <c r="P46351" i="3"/>
  <c r="P46343" i="3"/>
  <c r="P46335" i="3"/>
  <c r="P46327" i="3"/>
  <c r="P46319" i="3"/>
  <c r="P46311" i="3"/>
  <c r="P46303" i="3"/>
  <c r="P46295" i="3"/>
  <c r="P46287" i="3"/>
  <c r="P46279" i="3"/>
  <c r="P46271" i="3"/>
  <c r="P46263" i="3"/>
  <c r="P46255" i="3"/>
  <c r="P46247" i="3"/>
  <c r="P46239" i="3"/>
  <c r="P46231" i="3"/>
  <c r="P46223" i="3"/>
  <c r="P46215" i="3"/>
  <c r="P46207" i="3"/>
  <c r="P46199" i="3"/>
  <c r="P46191" i="3"/>
  <c r="P46183" i="3"/>
  <c r="P46175" i="3"/>
  <c r="P46167" i="3"/>
  <c r="P46159" i="3"/>
  <c r="P46151" i="3"/>
  <c r="P46143" i="3"/>
  <c r="P46135" i="3"/>
  <c r="P46127" i="3"/>
  <c r="P46119" i="3"/>
  <c r="P46111" i="3"/>
  <c r="P46103" i="3"/>
  <c r="P46095" i="3"/>
  <c r="P46087" i="3"/>
  <c r="P46079" i="3"/>
  <c r="P46071" i="3"/>
  <c r="P46063" i="3"/>
  <c r="P46055" i="3"/>
  <c r="P46047" i="3"/>
  <c r="P46039" i="3"/>
  <c r="P46031" i="3"/>
  <c r="P46023" i="3"/>
  <c r="P46015" i="3"/>
  <c r="P46007" i="3"/>
  <c r="P45999" i="3"/>
  <c r="P45991" i="3"/>
  <c r="P45983" i="3"/>
  <c r="P45975" i="3"/>
  <c r="P45967" i="3"/>
  <c r="P45959" i="3"/>
  <c r="P45951" i="3"/>
  <c r="P45943" i="3"/>
  <c r="P45935" i="3"/>
  <c r="P45927" i="3"/>
  <c r="P45919" i="3"/>
  <c r="P45911" i="3"/>
  <c r="P45903" i="3"/>
  <c r="P45895" i="3"/>
  <c r="P45887" i="3"/>
  <c r="P45879" i="3"/>
  <c r="P45871" i="3"/>
  <c r="P45863" i="3"/>
  <c r="P45855" i="3"/>
  <c r="P45847" i="3"/>
  <c r="P45839" i="3"/>
  <c r="P45831" i="3"/>
  <c r="P45823" i="3"/>
  <c r="P45815" i="3"/>
  <c r="P45807" i="3"/>
  <c r="P45799" i="3"/>
  <c r="P45791" i="3"/>
  <c r="P45783" i="3"/>
  <c r="P45775" i="3"/>
  <c r="P45767" i="3"/>
  <c r="P45759" i="3"/>
  <c r="P45751" i="3"/>
  <c r="P45743" i="3"/>
  <c r="P45735" i="3"/>
  <c r="P45727" i="3"/>
  <c r="P45719" i="3"/>
  <c r="P45711" i="3"/>
  <c r="P45703" i="3"/>
  <c r="P45695" i="3"/>
  <c r="P45687" i="3"/>
  <c r="P45679" i="3"/>
  <c r="P45671" i="3"/>
  <c r="P45663" i="3"/>
  <c r="P45655" i="3"/>
  <c r="P45647" i="3"/>
  <c r="P45639" i="3"/>
  <c r="P45631" i="3"/>
  <c r="P45623" i="3"/>
  <c r="P45615" i="3"/>
  <c r="P45607" i="3"/>
  <c r="P45599" i="3"/>
  <c r="P45591" i="3"/>
  <c r="P45583" i="3"/>
  <c r="P45575" i="3"/>
  <c r="P45567" i="3"/>
  <c r="P45559" i="3"/>
  <c r="P45551" i="3"/>
  <c r="P45543" i="3"/>
  <c r="P45535" i="3"/>
  <c r="P45527" i="3"/>
  <c r="P45519" i="3"/>
  <c r="P45511" i="3"/>
  <c r="P45503" i="3"/>
  <c r="P45495" i="3"/>
  <c r="P45487" i="3"/>
  <c r="P45479" i="3"/>
  <c r="P45471" i="3"/>
  <c r="P49792" i="3"/>
  <c r="P49656" i="3"/>
  <c r="P49501" i="3"/>
  <c r="P49361" i="3"/>
  <c r="P49288" i="3"/>
  <c r="P49195" i="3"/>
  <c r="P49131" i="3"/>
  <c r="P49061" i="3"/>
  <c r="P49002" i="3"/>
  <c r="P48959" i="3"/>
  <c r="P48917" i="3"/>
  <c r="P48881" i="3"/>
  <c r="P48844" i="3"/>
  <c r="P48803" i="3"/>
  <c r="P48771" i="3"/>
  <c r="P48729" i="3"/>
  <c r="P48697" i="3"/>
  <c r="P48656" i="3"/>
  <c r="P48614" i="3"/>
  <c r="P48583" i="3"/>
  <c r="P48541" i="3"/>
  <c r="P48510" i="3"/>
  <c r="P48468" i="3"/>
  <c r="P48428" i="3"/>
  <c r="P48395" i="3"/>
  <c r="P48355" i="3"/>
  <c r="P48321" i="3"/>
  <c r="P48281" i="3"/>
  <c r="P48239" i="3"/>
  <c r="P48208" i="3"/>
  <c r="P48166" i="3"/>
  <c r="P48136" i="3"/>
  <c r="P48107" i="3"/>
  <c r="P48077" i="3"/>
  <c r="P48053" i="3"/>
  <c r="P48021" i="3"/>
  <c r="P48002" i="3"/>
  <c r="P47970" i="3"/>
  <c r="P47940" i="3"/>
  <c r="P47917" i="3"/>
  <c r="P47895" i="3"/>
  <c r="P47878" i="3"/>
  <c r="P47858" i="3"/>
  <c r="P47835" i="3"/>
  <c r="P47818" i="3"/>
  <c r="P47797" i="3"/>
  <c r="P47780" i="3"/>
  <c r="P47759" i="3"/>
  <c r="P47739" i="3"/>
  <c r="P47722" i="3"/>
  <c r="P47699" i="3"/>
  <c r="P47684" i="3"/>
  <c r="P47661" i="3"/>
  <c r="P47640" i="3"/>
  <c r="P47623" i="3"/>
  <c r="P47603" i="3"/>
  <c r="P47586" i="3"/>
  <c r="P47565" i="3"/>
  <c r="P47542" i="3"/>
  <c r="P47525" i="3"/>
  <c r="P47504" i="3"/>
  <c r="P47487" i="3"/>
  <c r="P47467" i="3"/>
  <c r="P47446" i="3"/>
  <c r="P47429" i="3"/>
  <c r="P47408" i="3"/>
  <c r="P47395" i="3"/>
  <c r="P47375" i="3"/>
  <c r="P47357" i="3"/>
  <c r="P47342" i="3"/>
  <c r="P47324" i="3"/>
  <c r="P47309" i="3"/>
  <c r="P47293" i="3"/>
  <c r="P47277" i="3"/>
  <c r="P47264" i="3"/>
  <c r="P47248" i="3"/>
  <c r="P47236" i="3"/>
  <c r="P47220" i="3"/>
  <c r="P47204" i="3"/>
  <c r="P47191" i="3"/>
  <c r="P47175" i="3"/>
  <c r="P47163" i="3"/>
  <c r="P47147" i="3"/>
  <c r="P47131" i="3"/>
  <c r="P47118" i="3"/>
  <c r="P47102" i="3"/>
  <c r="P47089" i="3"/>
  <c r="P47073" i="3"/>
  <c r="P47057" i="3"/>
  <c r="P47045" i="3"/>
  <c r="P47029" i="3"/>
  <c r="P47018" i="3"/>
  <c r="P47004" i="3"/>
  <c r="P46990" i="3"/>
  <c r="P46979" i="3"/>
  <c r="P46965" i="3"/>
  <c r="P46954" i="3"/>
  <c r="P46940" i="3"/>
  <c r="P46926" i="3"/>
  <c r="P46915" i="3"/>
  <c r="P46901" i="3"/>
  <c r="P46890" i="3"/>
  <c r="P46876" i="3"/>
  <c r="P46862" i="3"/>
  <c r="P46851" i="3"/>
  <c r="P46837" i="3"/>
  <c r="P46826" i="3"/>
  <c r="P46812" i="3"/>
  <c r="P46798" i="3"/>
  <c r="P46787" i="3"/>
  <c r="P46773" i="3"/>
  <c r="P46762" i="3"/>
  <c r="P46748" i="3"/>
  <c r="P46734" i="3"/>
  <c r="P46723" i="3"/>
  <c r="P46709" i="3"/>
  <c r="P46698" i="3"/>
  <c r="P46684" i="3"/>
  <c r="P46670" i="3"/>
  <c r="P46659" i="3"/>
  <c r="P46645" i="3"/>
  <c r="P46634" i="3"/>
  <c r="P46620" i="3"/>
  <c r="P46606" i="3"/>
  <c r="P46595" i="3"/>
  <c r="P46581" i="3"/>
  <c r="P46570" i="3"/>
  <c r="P46556" i="3"/>
  <c r="P46542" i="3"/>
  <c r="P46531" i="3"/>
  <c r="P46517" i="3"/>
  <c r="P46506" i="3"/>
  <c r="P46492" i="3"/>
  <c r="P46478" i="3"/>
  <c r="P46467" i="3"/>
  <c r="P46453" i="3"/>
  <c r="P46442" i="3"/>
  <c r="P46428" i="3"/>
  <c r="P46414" i="3"/>
  <c r="P46403" i="3"/>
  <c r="P46389" i="3"/>
  <c r="P46378" i="3"/>
  <c r="P46364" i="3"/>
  <c r="P46350" i="3"/>
  <c r="P46339" i="3"/>
  <c r="P46325" i="3"/>
  <c r="P46314" i="3"/>
  <c r="P46300" i="3"/>
  <c r="P46286" i="3"/>
  <c r="P46275" i="3"/>
  <c r="P46261" i="3"/>
  <c r="P46250" i="3"/>
  <c r="P46236" i="3"/>
  <c r="P46222" i="3"/>
  <c r="P46211" i="3"/>
  <c r="P46197" i="3"/>
  <c r="P46186" i="3"/>
  <c r="P46172" i="3"/>
  <c r="P46158" i="3"/>
  <c r="P49773" i="3"/>
  <c r="P49610" i="3"/>
  <c r="P49496" i="3"/>
  <c r="P49353" i="3"/>
  <c r="P49278" i="3"/>
  <c r="P49182" i="3"/>
  <c r="P49107" i="3"/>
  <c r="P49059" i="3"/>
  <c r="P48997" i="3"/>
  <c r="P48957" i="3"/>
  <c r="P48912" i="3"/>
  <c r="P48872" i="3"/>
  <c r="P48839" i="3"/>
  <c r="P48799" i="3"/>
  <c r="P48766" i="3"/>
  <c r="P48726" i="3"/>
  <c r="P48686" i="3"/>
  <c r="P48653" i="3"/>
  <c r="P48613" i="3"/>
  <c r="P48580" i="3"/>
  <c r="P48540" i="3"/>
  <c r="P48496" i="3"/>
  <c r="P48467" i="3"/>
  <c r="P48423" i="3"/>
  <c r="P48393" i="3"/>
  <c r="P48350" i="3"/>
  <c r="P48311" i="3"/>
  <c r="P48277" i="3"/>
  <c r="P48238" i="3"/>
  <c r="P48204" i="3"/>
  <c r="P48165" i="3"/>
  <c r="P48130" i="3"/>
  <c r="P48106" i="3"/>
  <c r="P48074" i="3"/>
  <c r="P48052" i="3"/>
  <c r="P48020" i="3"/>
  <c r="P47992" i="3"/>
  <c r="P47968" i="3"/>
  <c r="P47939" i="3"/>
  <c r="P47916" i="3"/>
  <c r="P47894" i="3"/>
  <c r="P47871" i="3"/>
  <c r="P47854" i="3"/>
  <c r="P47834" i="3"/>
  <c r="P47816" i="3"/>
  <c r="P47796" i="3"/>
  <c r="P47775" i="3"/>
  <c r="P47758" i="3"/>
  <c r="P47735" i="3"/>
  <c r="P47720" i="3"/>
  <c r="P47698" i="3"/>
  <c r="P47677" i="3"/>
  <c r="P47660" i="3"/>
  <c r="P47639" i="3"/>
  <c r="P47622" i="3"/>
  <c r="P47602" i="3"/>
  <c r="P47579" i="3"/>
  <c r="P47562" i="3"/>
  <c r="P47541" i="3"/>
  <c r="P47524" i="3"/>
  <c r="P47503" i="3"/>
  <c r="P47483" i="3"/>
  <c r="P47466" i="3"/>
  <c r="P47443" i="3"/>
  <c r="P47428" i="3"/>
  <c r="P47407" i="3"/>
  <c r="P47389" i="3"/>
  <c r="P47374" i="3"/>
  <c r="P47356" i="3"/>
  <c r="P47341" i="3"/>
  <c r="P47323" i="3"/>
  <c r="P47304" i="3"/>
  <c r="P47292" i="3"/>
  <c r="P47276" i="3"/>
  <c r="P47263" i="3"/>
  <c r="P47247" i="3"/>
  <c r="P47231" i="3"/>
  <c r="P47219" i="3"/>
  <c r="P47203" i="3"/>
  <c r="P47190" i="3"/>
  <c r="P47174" i="3"/>
  <c r="P47158" i="3"/>
  <c r="P47145" i="3"/>
  <c r="P47129" i="3"/>
  <c r="P47117" i="3"/>
  <c r="P47101" i="3"/>
  <c r="P47085" i="3"/>
  <c r="P47072" i="3"/>
  <c r="P47056" i="3"/>
  <c r="P47044" i="3"/>
  <c r="P47028" i="3"/>
  <c r="P47014" i="3"/>
  <c r="P47003" i="3"/>
  <c r="P46989" i="3"/>
  <c r="P46978" i="3"/>
  <c r="P46964" i="3"/>
  <c r="P46950" i="3"/>
  <c r="P46939" i="3"/>
  <c r="P46925" i="3"/>
  <c r="P46914" i="3"/>
  <c r="P46900" i="3"/>
  <c r="P46886" i="3"/>
  <c r="P46875" i="3"/>
  <c r="P46861" i="3"/>
  <c r="P46850" i="3"/>
  <c r="P46836" i="3"/>
  <c r="P46822" i="3"/>
  <c r="P46811" i="3"/>
  <c r="P46797" i="3"/>
  <c r="P46786" i="3"/>
  <c r="P46772" i="3"/>
  <c r="P46758" i="3"/>
  <c r="P46747" i="3"/>
  <c r="P46733" i="3"/>
  <c r="P46722" i="3"/>
  <c r="P46708" i="3"/>
  <c r="P46694" i="3"/>
  <c r="P46683" i="3"/>
  <c r="P46669" i="3"/>
  <c r="P46658" i="3"/>
  <c r="P46644" i="3"/>
  <c r="P46630" i="3"/>
  <c r="P46619" i="3"/>
  <c r="P46605" i="3"/>
  <c r="P46594" i="3"/>
  <c r="P46580" i="3"/>
  <c r="P46566" i="3"/>
  <c r="P46555" i="3"/>
  <c r="P46541" i="3"/>
  <c r="P46530" i="3"/>
  <c r="P46516" i="3"/>
  <c r="P46502" i="3"/>
  <c r="P46491" i="3"/>
  <c r="P46477" i="3"/>
  <c r="P46466" i="3"/>
  <c r="P46452" i="3"/>
  <c r="P46438" i="3"/>
  <c r="P46427" i="3"/>
  <c r="P46413" i="3"/>
  <c r="P46402" i="3"/>
  <c r="P46388" i="3"/>
  <c r="P46374" i="3"/>
  <c r="P46363" i="3"/>
  <c r="P46349" i="3"/>
  <c r="P46338" i="3"/>
  <c r="P46324" i="3"/>
  <c r="P46310" i="3"/>
  <c r="P46299" i="3"/>
  <c r="P46285" i="3"/>
  <c r="P46274" i="3"/>
  <c r="P46260" i="3"/>
  <c r="P46246" i="3"/>
  <c r="P46235" i="3"/>
  <c r="P46221" i="3"/>
  <c r="P46210" i="3"/>
  <c r="P46196" i="3"/>
  <c r="P46182" i="3"/>
  <c r="P46171" i="3"/>
  <c r="P46157" i="3"/>
  <c r="P46146" i="3"/>
  <c r="P46132" i="3"/>
  <c r="P46118" i="3"/>
  <c r="P46107" i="3"/>
  <c r="P46093" i="3"/>
  <c r="P46082" i="3"/>
  <c r="P46068" i="3"/>
  <c r="P46054" i="3"/>
  <c r="P46043" i="3"/>
  <c r="P46029" i="3"/>
  <c r="P46018" i="3"/>
  <c r="P46004" i="3"/>
  <c r="P45990" i="3"/>
  <c r="P45979" i="3"/>
  <c r="P45965" i="3"/>
  <c r="P45954" i="3"/>
  <c r="P45940" i="3"/>
  <c r="P45926" i="3"/>
  <c r="P45915" i="3"/>
  <c r="P45901" i="3"/>
  <c r="P45890" i="3"/>
  <c r="P45876" i="3"/>
  <c r="P45862" i="3"/>
  <c r="P45851" i="3"/>
  <c r="P45837" i="3"/>
  <c r="P45826" i="3"/>
  <c r="P45812" i="3"/>
  <c r="P45798" i="3"/>
  <c r="P45787" i="3"/>
  <c r="P45773" i="3"/>
  <c r="P45762" i="3"/>
  <c r="P45748" i="3"/>
  <c r="P45734" i="3"/>
  <c r="P45723" i="3"/>
  <c r="P45709" i="3"/>
  <c r="P45698" i="3"/>
  <c r="P45685" i="3"/>
  <c r="P45675" i="3"/>
  <c r="P45664" i="3"/>
  <c r="P45653" i="3"/>
  <c r="P45643" i="3"/>
  <c r="P45632" i="3"/>
  <c r="P45621" i="3"/>
  <c r="P45611" i="3"/>
  <c r="P45600" i="3"/>
  <c r="P45589" i="3"/>
  <c r="P45579" i="3"/>
  <c r="P45568" i="3"/>
  <c r="P45557" i="3"/>
  <c r="P45547" i="3"/>
  <c r="P45536" i="3"/>
  <c r="P45525" i="3"/>
  <c r="P45515" i="3"/>
  <c r="P45504" i="3"/>
  <c r="P45493" i="3"/>
  <c r="P45483" i="3"/>
  <c r="P45472" i="3"/>
  <c r="P45462" i="3"/>
  <c r="P45454" i="3"/>
  <c r="P45446" i="3"/>
  <c r="P45438" i="3"/>
  <c r="P45430" i="3"/>
  <c r="P45422" i="3"/>
  <c r="P45414" i="3"/>
  <c r="P50194" i="3"/>
  <c r="P49770" i="3"/>
  <c r="P49609" i="3"/>
  <c r="P49473" i="3"/>
  <c r="P49342" i="3"/>
  <c r="P49250" i="3"/>
  <c r="P49181" i="3"/>
  <c r="P49104" i="3"/>
  <c r="P49054" i="3"/>
  <c r="P48990" i="3"/>
  <c r="P48944" i="3"/>
  <c r="P48909" i="3"/>
  <c r="P48869" i="3"/>
  <c r="P48836" i="3"/>
  <c r="P48796" i="3"/>
  <c r="P48757" i="3"/>
  <c r="P48723" i="3"/>
  <c r="P48684" i="3"/>
  <c r="P48649" i="3"/>
  <c r="P48611" i="3"/>
  <c r="P48568" i="3"/>
  <c r="P48537" i="3"/>
  <c r="P48495" i="3"/>
  <c r="P48464" i="3"/>
  <c r="P48422" i="3"/>
  <c r="P48379" i="3"/>
  <c r="P48349" i="3"/>
  <c r="P48305" i="3"/>
  <c r="P48276" i="3"/>
  <c r="P48232" i="3"/>
  <c r="P48193" i="3"/>
  <c r="P48159" i="3"/>
  <c r="P48124" i="3"/>
  <c r="P48104" i="3"/>
  <c r="P48072" i="3"/>
  <c r="P48043" i="3"/>
  <c r="P48019" i="3"/>
  <c r="P47989" i="3"/>
  <c r="P47965" i="3"/>
  <c r="P47938" i="3"/>
  <c r="P47908" i="3"/>
  <c r="P47891" i="3"/>
  <c r="P47870" i="3"/>
  <c r="P47853" i="3"/>
  <c r="P47832" i="3"/>
  <c r="P47812" i="3"/>
  <c r="P47795" i="3"/>
  <c r="P47772" i="3"/>
  <c r="P47757" i="3"/>
  <c r="P47734" i="3"/>
  <c r="P47714" i="3"/>
  <c r="P47696" i="3"/>
  <c r="P47676" i="3"/>
  <c r="P47659" i="3"/>
  <c r="P47638" i="3"/>
  <c r="P47615" i="3"/>
  <c r="P47598" i="3"/>
  <c r="P47578" i="3"/>
  <c r="P47560" i="3"/>
  <c r="P47540" i="3"/>
  <c r="P47519" i="3"/>
  <c r="P47502" i="3"/>
  <c r="P47479" i="3"/>
  <c r="P47464" i="3"/>
  <c r="P47442" i="3"/>
  <c r="P47421" i="3"/>
  <c r="P47406" i="3"/>
  <c r="P47388" i="3"/>
  <c r="P47373" i="3"/>
  <c r="P47355" i="3"/>
  <c r="P47335" i="3"/>
  <c r="P47320" i="3"/>
  <c r="P47303" i="3"/>
  <c r="P47291" i="3"/>
  <c r="P47275" i="3"/>
  <c r="P47259" i="3"/>
  <c r="P47246" i="3"/>
  <c r="P47230" i="3"/>
  <c r="P47217" i="3"/>
  <c r="P47201" i="3"/>
  <c r="P47185" i="3"/>
  <c r="P47173" i="3"/>
  <c r="P47157" i="3"/>
  <c r="P47144" i="3"/>
  <c r="P47128" i="3"/>
  <c r="P47112" i="3"/>
  <c r="P47100" i="3"/>
  <c r="P47084" i="3"/>
  <c r="P47071" i="3"/>
  <c r="P47055" i="3"/>
  <c r="P47039" i="3"/>
  <c r="P47027" i="3"/>
  <c r="P47013" i="3"/>
  <c r="P47002" i="3"/>
  <c r="P46988" i="3"/>
  <c r="P46974" i="3"/>
  <c r="P46963" i="3"/>
  <c r="P46949" i="3"/>
  <c r="P46938" i="3"/>
  <c r="P46924" i="3"/>
  <c r="P46910" i="3"/>
  <c r="P46899" i="3"/>
  <c r="P46885" i="3"/>
  <c r="P46874" i="3"/>
  <c r="P46860" i="3"/>
  <c r="P46846" i="3"/>
  <c r="P46835" i="3"/>
  <c r="P46821" i="3"/>
  <c r="P46810" i="3"/>
  <c r="P46796" i="3"/>
  <c r="P46782" i="3"/>
  <c r="P46771" i="3"/>
  <c r="P46757" i="3"/>
  <c r="P46746" i="3"/>
  <c r="P46732" i="3"/>
  <c r="P46718" i="3"/>
  <c r="P46707" i="3"/>
  <c r="P46693" i="3"/>
  <c r="P46682" i="3"/>
  <c r="P46668" i="3"/>
  <c r="P46654" i="3"/>
  <c r="P46643" i="3"/>
  <c r="P46629" i="3"/>
  <c r="P46618" i="3"/>
  <c r="P46604" i="3"/>
  <c r="P46590" i="3"/>
  <c r="P46579" i="3"/>
  <c r="P46565" i="3"/>
  <c r="P46554" i="3"/>
  <c r="P46540" i="3"/>
  <c r="P46526" i="3"/>
  <c r="P46515" i="3"/>
  <c r="P46501" i="3"/>
  <c r="P46490" i="3"/>
  <c r="P46476" i="3"/>
  <c r="P46462" i="3"/>
  <c r="P46451" i="3"/>
  <c r="P46437" i="3"/>
  <c r="P46426" i="3"/>
  <c r="P46412" i="3"/>
  <c r="P46398" i="3"/>
  <c r="P46387" i="3"/>
  <c r="P46373" i="3"/>
  <c r="P46362" i="3"/>
  <c r="P46348" i="3"/>
  <c r="P46334" i="3"/>
  <c r="P46323" i="3"/>
  <c r="P46309" i="3"/>
  <c r="P46298" i="3"/>
  <c r="P46284" i="3"/>
  <c r="P46270" i="3"/>
  <c r="P46259" i="3"/>
  <c r="P46245" i="3"/>
  <c r="P46234" i="3"/>
  <c r="P46220" i="3"/>
  <c r="P46206" i="3"/>
  <c r="P46195" i="3"/>
  <c r="P46181" i="3"/>
  <c r="P46170" i="3"/>
  <c r="P50156" i="3"/>
  <c r="P49749" i="3"/>
  <c r="P49590" i="3"/>
  <c r="P49431" i="3"/>
  <c r="P49341" i="3"/>
  <c r="P49249" i="3"/>
  <c r="P49176" i="3"/>
  <c r="P49097" i="3"/>
  <c r="P49039" i="3"/>
  <c r="P48987" i="3"/>
  <c r="P48942" i="3"/>
  <c r="P48907" i="3"/>
  <c r="P48867" i="3"/>
  <c r="P48824" i="3"/>
  <c r="P48793" i="3"/>
  <c r="P48751" i="3"/>
  <c r="P48720" i="3"/>
  <c r="P48678" i="3"/>
  <c r="P48640" i="3"/>
  <c r="P48605" i="3"/>
  <c r="P48567" i="3"/>
  <c r="P48532" i="3"/>
  <c r="P48494" i="3"/>
  <c r="P48451" i="3"/>
  <c r="P48421" i="3"/>
  <c r="P48377" i="3"/>
  <c r="P48348" i="3"/>
  <c r="P48304" i="3"/>
  <c r="P48263" i="3"/>
  <c r="P48231" i="3"/>
  <c r="P48190" i="3"/>
  <c r="P48158" i="3"/>
  <c r="P48123" i="3"/>
  <c r="P48093" i="3"/>
  <c r="P48069" i="3"/>
  <c r="P48042" i="3"/>
  <c r="P48018" i="3"/>
  <c r="P47988" i="3"/>
  <c r="P47956" i="3"/>
  <c r="P47932" i="3"/>
  <c r="P47907" i="3"/>
  <c r="P47890" i="3"/>
  <c r="P47869" i="3"/>
  <c r="P47848" i="3"/>
  <c r="P47831" i="3"/>
  <c r="P47808" i="3"/>
  <c r="P47794" i="3"/>
  <c r="P47771" i="3"/>
  <c r="P47750" i="3"/>
  <c r="P47733" i="3"/>
  <c r="P47712" i="3"/>
  <c r="P47695" i="3"/>
  <c r="P47675" i="3"/>
  <c r="P47652" i="3"/>
  <c r="P47635" i="3"/>
  <c r="P47614" i="3"/>
  <c r="P47597" i="3"/>
  <c r="P47576" i="3"/>
  <c r="P47556" i="3"/>
  <c r="P47539" i="3"/>
  <c r="P47516" i="3"/>
  <c r="P47501" i="3"/>
  <c r="P47478" i="3"/>
  <c r="P47458" i="3"/>
  <c r="P47440" i="3"/>
  <c r="P47420" i="3"/>
  <c r="P47405" i="3"/>
  <c r="P47387" i="3"/>
  <c r="P47367" i="3"/>
  <c r="P47352" i="3"/>
  <c r="P47334" i="3"/>
  <c r="P47319" i="3"/>
  <c r="P47302" i="3"/>
  <c r="P47286" i="3"/>
  <c r="P47273" i="3"/>
  <c r="P47257" i="3"/>
  <c r="P47245" i="3"/>
  <c r="P47229" i="3"/>
  <c r="P47213" i="3"/>
  <c r="P47200" i="3"/>
  <c r="P47184" i="3"/>
  <c r="P47172" i="3"/>
  <c r="P47156" i="3"/>
  <c r="P47140" i="3"/>
  <c r="P47127" i="3"/>
  <c r="P47111" i="3"/>
  <c r="P47099" i="3"/>
  <c r="P47083" i="3"/>
  <c r="P47067" i="3"/>
  <c r="P47054" i="3"/>
  <c r="P47038" i="3"/>
  <c r="P47026" i="3"/>
  <c r="P47012" i="3"/>
  <c r="P46998" i="3"/>
  <c r="P46987" i="3"/>
  <c r="P46973" i="3"/>
  <c r="P46962" i="3"/>
  <c r="P46948" i="3"/>
  <c r="P46934" i="3"/>
  <c r="P46923" i="3"/>
  <c r="P46909" i="3"/>
  <c r="P46898" i="3"/>
  <c r="P46884" i="3"/>
  <c r="P46870" i="3"/>
  <c r="P46859" i="3"/>
  <c r="P46845" i="3"/>
  <c r="P46834" i="3"/>
  <c r="P46820" i="3"/>
  <c r="P46806" i="3"/>
  <c r="P46795" i="3"/>
  <c r="P46781" i="3"/>
  <c r="P46770" i="3"/>
  <c r="P46756" i="3"/>
  <c r="P46742" i="3"/>
  <c r="P46731" i="3"/>
  <c r="P46717" i="3"/>
  <c r="P46706" i="3"/>
  <c r="P46692" i="3"/>
  <c r="P46678" i="3"/>
  <c r="P46667" i="3"/>
  <c r="P46653" i="3"/>
  <c r="P46642" i="3"/>
  <c r="P46628" i="3"/>
  <c r="P46614" i="3"/>
  <c r="P46603" i="3"/>
  <c r="P46589" i="3"/>
  <c r="P46578" i="3"/>
  <c r="P46564" i="3"/>
  <c r="P46550" i="3"/>
  <c r="P46539" i="3"/>
  <c r="P46525" i="3"/>
  <c r="P46514" i="3"/>
  <c r="P46500" i="3"/>
  <c r="P46486" i="3"/>
  <c r="P46475" i="3"/>
  <c r="P46461" i="3"/>
  <c r="P46450" i="3"/>
  <c r="P46436" i="3"/>
  <c r="P46422" i="3"/>
  <c r="P49972" i="3"/>
  <c r="P49705" i="3"/>
  <c r="P49589" i="3"/>
  <c r="P49430" i="3"/>
  <c r="P49327" i="3"/>
  <c r="P49240" i="3"/>
  <c r="P49151" i="3"/>
  <c r="P49096" i="3"/>
  <c r="P49031" i="3"/>
  <c r="P48986" i="3"/>
  <c r="P48936" i="3"/>
  <c r="P48896" i="3"/>
  <c r="P48862" i="3"/>
  <c r="P48823" i="3"/>
  <c r="P48789" i="3"/>
  <c r="P48750" i="3"/>
  <c r="P48707" i="3"/>
  <c r="P48677" i="3"/>
  <c r="P48633" i="3"/>
  <c r="P48604" i="3"/>
  <c r="P48560" i="3"/>
  <c r="P48523" i="3"/>
  <c r="P48487" i="3"/>
  <c r="P48449" i="3"/>
  <c r="P48414" i="3"/>
  <c r="P48376" i="3"/>
  <c r="P48333" i="3"/>
  <c r="P48303" i="3"/>
  <c r="P48260" i="3"/>
  <c r="P48230" i="3"/>
  <c r="P48187" i="3"/>
  <c r="P48147" i="3"/>
  <c r="P48122" i="3"/>
  <c r="P48092" i="3"/>
  <c r="P48068" i="3"/>
  <c r="P48040" i="3"/>
  <c r="P48008" i="3"/>
  <c r="P47984" i="3"/>
  <c r="P47955" i="3"/>
  <c r="P47931" i="3"/>
  <c r="P47906" i="3"/>
  <c r="P47885" i="3"/>
  <c r="P47868" i="3"/>
  <c r="P47845" i="3"/>
  <c r="P47830" i="3"/>
  <c r="P47807" i="3"/>
  <c r="P47787" i="3"/>
  <c r="P47770" i="3"/>
  <c r="P47749" i="3"/>
  <c r="P47732" i="3"/>
  <c r="P47711" i="3"/>
  <c r="P47688" i="3"/>
  <c r="P47671" i="3"/>
  <c r="P47651" i="3"/>
  <c r="P47634" i="3"/>
  <c r="P47613" i="3"/>
  <c r="P47592" i="3"/>
  <c r="P47575" i="3"/>
  <c r="P47552" i="3"/>
  <c r="P47538" i="3"/>
  <c r="P47515" i="3"/>
  <c r="P47494" i="3"/>
  <c r="P47477" i="3"/>
  <c r="P47456" i="3"/>
  <c r="P47439" i="3"/>
  <c r="P47419" i="3"/>
  <c r="P47399" i="3"/>
  <c r="P47384" i="3"/>
  <c r="P47366" i="3"/>
  <c r="P47351" i="3"/>
  <c r="P47333" i="3"/>
  <c r="P47315" i="3"/>
  <c r="P47301" i="3"/>
  <c r="P47285" i="3"/>
  <c r="P47272" i="3"/>
  <c r="P47256" i="3"/>
  <c r="P47240" i="3"/>
  <c r="P47228" i="3"/>
  <c r="P47212" i="3"/>
  <c r="P47199" i="3"/>
  <c r="P47183" i="3"/>
  <c r="P47167" i="3"/>
  <c r="P47155" i="3"/>
  <c r="P47139" i="3"/>
  <c r="P47126" i="3"/>
  <c r="P47110" i="3"/>
  <c r="P47094" i="3"/>
  <c r="P47081" i="3"/>
  <c r="P47065" i="3"/>
  <c r="P47053" i="3"/>
  <c r="P47037" i="3"/>
  <c r="P47022" i="3"/>
  <c r="P47011" i="3"/>
  <c r="P46997" i="3"/>
  <c r="P46986" i="3"/>
  <c r="P46972" i="3"/>
  <c r="P46958" i="3"/>
  <c r="P46947" i="3"/>
  <c r="P46933" i="3"/>
  <c r="P46922" i="3"/>
  <c r="P46908" i="3"/>
  <c r="P46894" i="3"/>
  <c r="P46883" i="3"/>
  <c r="P46869" i="3"/>
  <c r="P46858" i="3"/>
  <c r="P46844" i="3"/>
  <c r="P46830" i="3"/>
  <c r="P46819" i="3"/>
  <c r="P46805" i="3"/>
  <c r="P46794" i="3"/>
  <c r="P46780" i="3"/>
  <c r="P46766" i="3"/>
  <c r="P46755" i="3"/>
  <c r="P46741" i="3"/>
  <c r="P46730" i="3"/>
  <c r="P46716" i="3"/>
  <c r="P46702" i="3"/>
  <c r="P46691" i="3"/>
  <c r="P46677" i="3"/>
  <c r="P46666" i="3"/>
  <c r="P46652" i="3"/>
  <c r="P46638" i="3"/>
  <c r="P46627" i="3"/>
  <c r="P46613" i="3"/>
  <c r="P46602" i="3"/>
  <c r="P46588" i="3"/>
  <c r="P46574" i="3"/>
  <c r="P46563" i="3"/>
  <c r="P46549" i="3"/>
  <c r="P46538" i="3"/>
  <c r="P46524" i="3"/>
  <c r="P46510" i="3"/>
  <c r="P46499" i="3"/>
  <c r="P46485" i="3"/>
  <c r="P46474" i="3"/>
  <c r="P46460" i="3"/>
  <c r="P46446" i="3"/>
  <c r="P46435" i="3"/>
  <c r="P46421" i="3"/>
  <c r="P46410" i="3"/>
  <c r="P46396" i="3"/>
  <c r="P46382" i="3"/>
  <c r="P46371" i="3"/>
  <c r="P46357" i="3"/>
  <c r="P46346" i="3"/>
  <c r="P46332" i="3"/>
  <c r="P46318" i="3"/>
  <c r="P46307" i="3"/>
  <c r="P46293" i="3"/>
  <c r="P46282" i="3"/>
  <c r="P46268" i="3"/>
  <c r="P46254" i="3"/>
  <c r="P46243" i="3"/>
  <c r="P46229" i="3"/>
  <c r="P46218" i="3"/>
  <c r="P46204" i="3"/>
  <c r="P46190" i="3"/>
  <c r="P46179" i="3"/>
  <c r="P46165" i="3"/>
  <c r="P46154" i="3"/>
  <c r="P46140" i="3"/>
  <c r="P46126" i="3"/>
  <c r="P46115" i="3"/>
  <c r="P46101" i="3"/>
  <c r="P46090" i="3"/>
  <c r="P46076" i="3"/>
  <c r="P46062" i="3"/>
  <c r="P46051" i="3"/>
  <c r="P46037" i="3"/>
  <c r="P46026" i="3"/>
  <c r="P49959" i="3"/>
  <c r="P49703" i="3"/>
  <c r="P49568" i="3"/>
  <c r="P49410" i="3"/>
  <c r="P49304" i="3"/>
  <c r="P49232" i="3"/>
  <c r="P49145" i="3"/>
  <c r="P49094" i="3"/>
  <c r="P49030" i="3"/>
  <c r="P48969" i="3"/>
  <c r="P48935" i="3"/>
  <c r="P48891" i="3"/>
  <c r="P48861" i="3"/>
  <c r="P48817" i="3"/>
  <c r="P48779" i="3"/>
  <c r="P48744" i="3"/>
  <c r="P48705" i="3"/>
  <c r="P48671" i="3"/>
  <c r="P48632" i="3"/>
  <c r="P48589" i="3"/>
  <c r="P48559" i="3"/>
  <c r="P48516" i="3"/>
  <c r="P48486" i="3"/>
  <c r="P48443" i="3"/>
  <c r="P48405" i="3"/>
  <c r="P48369" i="3"/>
  <c r="P48332" i="3"/>
  <c r="P48296" i="3"/>
  <c r="P48259" i="3"/>
  <c r="P48217" i="3"/>
  <c r="P48185" i="3"/>
  <c r="P48144" i="3"/>
  <c r="P48120" i="3"/>
  <c r="P48091" i="3"/>
  <c r="P48059" i="3"/>
  <c r="P48035" i="3"/>
  <c r="P48005" i="3"/>
  <c r="P49868" i="3"/>
  <c r="P49678" i="3"/>
  <c r="P49521" i="3"/>
  <c r="P49407" i="3"/>
  <c r="P49298" i="3"/>
  <c r="P49226" i="3"/>
  <c r="P49144" i="3"/>
  <c r="P49072" i="3"/>
  <c r="P49027" i="3"/>
  <c r="P48968" i="3"/>
  <c r="P48934" i="3"/>
  <c r="P48889" i="3"/>
  <c r="P48848" i="3"/>
  <c r="P48816" i="3"/>
  <c r="P48775" i="3"/>
  <c r="P48743" i="3"/>
  <c r="P48702" i="3"/>
  <c r="P48661" i="3"/>
  <c r="P48629" i="3"/>
  <c r="P48588" i="3"/>
  <c r="P48556" i="3"/>
  <c r="P48515" i="3"/>
  <c r="P48473" i="3"/>
  <c r="P48441" i="3"/>
  <c r="P48400" i="3"/>
  <c r="P48368" i="3"/>
  <c r="P48327" i="3"/>
  <c r="P48287" i="3"/>
  <c r="P48254" i="3"/>
  <c r="P48214" i="3"/>
  <c r="P48181" i="3"/>
  <c r="P48141" i="3"/>
  <c r="P48109" i="3"/>
  <c r="P48085" i="3"/>
  <c r="P49133" i="3"/>
  <c r="P48772" i="3"/>
  <c r="P48470" i="3"/>
  <c r="P48172" i="3"/>
  <c r="P48004" i="3"/>
  <c r="P47924" i="3"/>
  <c r="P47879" i="3"/>
  <c r="P47822" i="3"/>
  <c r="P47768" i="3"/>
  <c r="P47723" i="3"/>
  <c r="P47666" i="3"/>
  <c r="P47612" i="3"/>
  <c r="P47566" i="3"/>
  <c r="P47512" i="3"/>
  <c r="P47455" i="3"/>
  <c r="P47411" i="3"/>
  <c r="P47364" i="3"/>
  <c r="P47312" i="3"/>
  <c r="P47281" i="3"/>
  <c r="P47238" i="3"/>
  <c r="P47195" i="3"/>
  <c r="P47164" i="3"/>
  <c r="P47120" i="3"/>
  <c r="P47080" i="3"/>
  <c r="P47046" i="3"/>
  <c r="P47006" i="3"/>
  <c r="P46971" i="3"/>
  <c r="P46941" i="3"/>
  <c r="P46906" i="3"/>
  <c r="P46868" i="3"/>
  <c r="P46838" i="3"/>
  <c r="P46803" i="3"/>
  <c r="P46765" i="3"/>
  <c r="P46738" i="3"/>
  <c r="P46700" i="3"/>
  <c r="P46662" i="3"/>
  <c r="P46635" i="3"/>
  <c r="P46597" i="3"/>
  <c r="P46562" i="3"/>
  <c r="P46532" i="3"/>
  <c r="P46494" i="3"/>
  <c r="P46459" i="3"/>
  <c r="P46429" i="3"/>
  <c r="P46397" i="3"/>
  <c r="P46372" i="3"/>
  <c r="P46347" i="3"/>
  <c r="P46322" i="3"/>
  <c r="P46294" i="3"/>
  <c r="P46269" i="3"/>
  <c r="P46244" i="3"/>
  <c r="P46219" i="3"/>
  <c r="P46194" i="3"/>
  <c r="P46166" i="3"/>
  <c r="P46148" i="3"/>
  <c r="P46131" i="3"/>
  <c r="P46114" i="3"/>
  <c r="P46098" i="3"/>
  <c r="P46078" i="3"/>
  <c r="P46061" i="3"/>
  <c r="P46045" i="3"/>
  <c r="P46028" i="3"/>
  <c r="P46012" i="3"/>
  <c r="P45997" i="3"/>
  <c r="P45982" i="3"/>
  <c r="P45970" i="3"/>
  <c r="P45955" i="3"/>
  <c r="P45939" i="3"/>
  <c r="P45924" i="3"/>
  <c r="P45909" i="3"/>
  <c r="P45894" i="3"/>
  <c r="P45882" i="3"/>
  <c r="P45867" i="3"/>
  <c r="P45852" i="3"/>
  <c r="P45836" i="3"/>
  <c r="P45821" i="3"/>
  <c r="P45806" i="3"/>
  <c r="P45794" i="3"/>
  <c r="P45779" i="3"/>
  <c r="P45764" i="3"/>
  <c r="P45749" i="3"/>
  <c r="P45733" i="3"/>
  <c r="P45718" i="3"/>
  <c r="P45706" i="3"/>
  <c r="P45691" i="3"/>
  <c r="P45678" i="3"/>
  <c r="P45667" i="3"/>
  <c r="P45654" i="3"/>
  <c r="P45642" i="3"/>
  <c r="P45629" i="3"/>
  <c r="P45618" i="3"/>
  <c r="P45605" i="3"/>
  <c r="P45594" i="3"/>
  <c r="P45581" i="3"/>
  <c r="P45570" i="3"/>
  <c r="P45556" i="3"/>
  <c r="P45544" i="3"/>
  <c r="P45532" i="3"/>
  <c r="P45520" i="3"/>
  <c r="P45508" i="3"/>
  <c r="P45496" i="3"/>
  <c r="P45484" i="3"/>
  <c r="P45470" i="3"/>
  <c r="P45460" i="3"/>
  <c r="P45451" i="3"/>
  <c r="P45442" i="3"/>
  <c r="P45433" i="3"/>
  <c r="P45424" i="3"/>
  <c r="P45415" i="3"/>
  <c r="P45406" i="3"/>
  <c r="P45398" i="3"/>
  <c r="P45390" i="3"/>
  <c r="P45382" i="3"/>
  <c r="P45374" i="3"/>
  <c r="P45366" i="3"/>
  <c r="P45358" i="3"/>
  <c r="P45350" i="3"/>
  <c r="P45342" i="3"/>
  <c r="P45334" i="3"/>
  <c r="P45326" i="3"/>
  <c r="P45318" i="3"/>
  <c r="P45310" i="3"/>
  <c r="P45302" i="3"/>
  <c r="P45294" i="3"/>
  <c r="P45286" i="3"/>
  <c r="P45278" i="3"/>
  <c r="P45270" i="3"/>
  <c r="P45262" i="3"/>
  <c r="P45254" i="3"/>
  <c r="P45246" i="3"/>
  <c r="P45238" i="3"/>
  <c r="P45230" i="3"/>
  <c r="P45222" i="3"/>
  <c r="P45214" i="3"/>
  <c r="P45206" i="3"/>
  <c r="P45198" i="3"/>
  <c r="P45190" i="3"/>
  <c r="P45182" i="3"/>
  <c r="P45174" i="3"/>
  <c r="P45166" i="3"/>
  <c r="P45158" i="3"/>
  <c r="P45150" i="3"/>
  <c r="P45142" i="3"/>
  <c r="P45134" i="3"/>
  <c r="P45126" i="3"/>
  <c r="P45118" i="3"/>
  <c r="P45110" i="3"/>
  <c r="P45102" i="3"/>
  <c r="P45094" i="3"/>
  <c r="P45086" i="3"/>
  <c r="P45078" i="3"/>
  <c r="P45070" i="3"/>
  <c r="P45062" i="3"/>
  <c r="P45054" i="3"/>
  <c r="P45046" i="3"/>
  <c r="P45038" i="3"/>
  <c r="P45030" i="3"/>
  <c r="P45022" i="3"/>
  <c r="P45014" i="3"/>
  <c r="P45006" i="3"/>
  <c r="P44998" i="3"/>
  <c r="P44990" i="3"/>
  <c r="P44982" i="3"/>
  <c r="P44974" i="3"/>
  <c r="P44966" i="3"/>
  <c r="P44958" i="3"/>
  <c r="P44950" i="3"/>
  <c r="P44942" i="3"/>
  <c r="P44934" i="3"/>
  <c r="P44926" i="3"/>
  <c r="P44918" i="3"/>
  <c r="P44910" i="3"/>
  <c r="P44902" i="3"/>
  <c r="P44894" i="3"/>
  <c r="P44886" i="3"/>
  <c r="P44878" i="3"/>
  <c r="P44870" i="3"/>
  <c r="P44862" i="3"/>
  <c r="P44854" i="3"/>
  <c r="P44846" i="3"/>
  <c r="P44838" i="3"/>
  <c r="P44830" i="3"/>
  <c r="P44822" i="3"/>
  <c r="P44814" i="3"/>
  <c r="P44806" i="3"/>
  <c r="P44798" i="3"/>
  <c r="P44790" i="3"/>
  <c r="P44782" i="3"/>
  <c r="P44774" i="3"/>
  <c r="P44766" i="3"/>
  <c r="P44758" i="3"/>
  <c r="P44750" i="3"/>
  <c r="P44742" i="3"/>
  <c r="P44734" i="3"/>
  <c r="P44726" i="3"/>
  <c r="P44718" i="3"/>
  <c r="P44710" i="3"/>
  <c r="P44702" i="3"/>
  <c r="P44694" i="3"/>
  <c r="P44686" i="3"/>
  <c r="P44678" i="3"/>
  <c r="P44670" i="3"/>
  <c r="P44662" i="3"/>
  <c r="P44654" i="3"/>
  <c r="P44646" i="3"/>
  <c r="P44638" i="3"/>
  <c r="P44630" i="3"/>
  <c r="P44622" i="3"/>
  <c r="P44614" i="3"/>
  <c r="P44606" i="3"/>
  <c r="P44598" i="3"/>
  <c r="P44590" i="3"/>
  <c r="P44582" i="3"/>
  <c r="P44574" i="3"/>
  <c r="P44566" i="3"/>
  <c r="P44558" i="3"/>
  <c r="P44550" i="3"/>
  <c r="P44542" i="3"/>
  <c r="P44534" i="3"/>
  <c r="P44526" i="3"/>
  <c r="P44518" i="3"/>
  <c r="P44510" i="3"/>
  <c r="P44502" i="3"/>
  <c r="P44494" i="3"/>
  <c r="P44486" i="3"/>
  <c r="P44478" i="3"/>
  <c r="P44470" i="3"/>
  <c r="P44462" i="3"/>
  <c r="P44454" i="3"/>
  <c r="P44446" i="3"/>
  <c r="P44438" i="3"/>
  <c r="P44430" i="3"/>
  <c r="P44422" i="3"/>
  <c r="P44414" i="3"/>
  <c r="P44406" i="3"/>
  <c r="P44398" i="3"/>
  <c r="P44390" i="3"/>
  <c r="P44382" i="3"/>
  <c r="P44374" i="3"/>
  <c r="P44366" i="3"/>
  <c r="P44358" i="3"/>
  <c r="P44350" i="3"/>
  <c r="P44342" i="3"/>
  <c r="P44334" i="3"/>
  <c r="P44326" i="3"/>
  <c r="P44318" i="3"/>
  <c r="P44310" i="3"/>
  <c r="P44302" i="3"/>
  <c r="P44294" i="3"/>
  <c r="P44286" i="3"/>
  <c r="P44278" i="3"/>
  <c r="P44270" i="3"/>
  <c r="P44262" i="3"/>
  <c r="P44254" i="3"/>
  <c r="P44246" i="3"/>
  <c r="P44238" i="3"/>
  <c r="P44230" i="3"/>
  <c r="P44222" i="3"/>
  <c r="P44214" i="3"/>
  <c r="P44206" i="3"/>
  <c r="P44198" i="3"/>
  <c r="P44190" i="3"/>
  <c r="P44182" i="3"/>
  <c r="P44174" i="3"/>
  <c r="P44166" i="3"/>
  <c r="P44158" i="3"/>
  <c r="P44150" i="3"/>
  <c r="P44142" i="3"/>
  <c r="P44134" i="3"/>
  <c r="P44126" i="3"/>
  <c r="P44118" i="3"/>
  <c r="P44110" i="3"/>
  <c r="P44102" i="3"/>
  <c r="P44094" i="3"/>
  <c r="P44086" i="3"/>
  <c r="P44078" i="3"/>
  <c r="P44070" i="3"/>
  <c r="P44062" i="3"/>
  <c r="P44054" i="3"/>
  <c r="P44046" i="3"/>
  <c r="P44038" i="3"/>
  <c r="P44030" i="3"/>
  <c r="P44022" i="3"/>
  <c r="P44014" i="3"/>
  <c r="P44006" i="3"/>
  <c r="P43998" i="3"/>
  <c r="P43990" i="3"/>
  <c r="P43982" i="3"/>
  <c r="P43974" i="3"/>
  <c r="P43966" i="3"/>
  <c r="P43958" i="3"/>
  <c r="P43950" i="3"/>
  <c r="P43942" i="3"/>
  <c r="P43934" i="3"/>
  <c r="P43926" i="3"/>
  <c r="P43918" i="3"/>
  <c r="P43910" i="3"/>
  <c r="P43902" i="3"/>
  <c r="P43894" i="3"/>
  <c r="P43886" i="3"/>
  <c r="P43878" i="3"/>
  <c r="P43870" i="3"/>
  <c r="P43862" i="3"/>
  <c r="P43854" i="3"/>
  <c r="P43846" i="3"/>
  <c r="P43838" i="3"/>
  <c r="P43830" i="3"/>
  <c r="P43822" i="3"/>
  <c r="P43814" i="3"/>
  <c r="P43806" i="3"/>
  <c r="P43798" i="3"/>
  <c r="P43790" i="3"/>
  <c r="P43782" i="3"/>
  <c r="P43774" i="3"/>
  <c r="P43766" i="3"/>
  <c r="P43758" i="3"/>
  <c r="P43750" i="3"/>
  <c r="P43742" i="3"/>
  <c r="P43734" i="3"/>
  <c r="P43726" i="3"/>
  <c r="P43718" i="3"/>
  <c r="P43710" i="3"/>
  <c r="P43702" i="3"/>
  <c r="P43694" i="3"/>
  <c r="P43686" i="3"/>
  <c r="P49071" i="3"/>
  <c r="P48732" i="3"/>
  <c r="P48439" i="3"/>
  <c r="P48138" i="3"/>
  <c r="P48003" i="3"/>
  <c r="P47920" i="3"/>
  <c r="P47867" i="3"/>
  <c r="P47821" i="3"/>
  <c r="P47762" i="3"/>
  <c r="P47708" i="3"/>
  <c r="P47662" i="3"/>
  <c r="P47611" i="3"/>
  <c r="P47551" i="3"/>
  <c r="P47506" i="3"/>
  <c r="P47452" i="3"/>
  <c r="P47398" i="3"/>
  <c r="P47363" i="3"/>
  <c r="P47311" i="3"/>
  <c r="P47268" i="3"/>
  <c r="P47237" i="3"/>
  <c r="P47193" i="3"/>
  <c r="P47153" i="3"/>
  <c r="P47119" i="3"/>
  <c r="P47076" i="3"/>
  <c r="P47036" i="3"/>
  <c r="P47005" i="3"/>
  <c r="P46970" i="3"/>
  <c r="P46932" i="3"/>
  <c r="P46902" i="3"/>
  <c r="P46867" i="3"/>
  <c r="P46829" i="3"/>
  <c r="P46802" i="3"/>
  <c r="P46764" i="3"/>
  <c r="P46726" i="3"/>
  <c r="P46699" i="3"/>
  <c r="P46661" i="3"/>
  <c r="P46626" i="3"/>
  <c r="P46596" i="3"/>
  <c r="P46558" i="3"/>
  <c r="P46523" i="3"/>
  <c r="P46493" i="3"/>
  <c r="P46458" i="3"/>
  <c r="P46420" i="3"/>
  <c r="P46395" i="3"/>
  <c r="P46370" i="3"/>
  <c r="P46342" i="3"/>
  <c r="P46317" i="3"/>
  <c r="P46292" i="3"/>
  <c r="P46267" i="3"/>
  <c r="P46242" i="3"/>
  <c r="P46214" i="3"/>
  <c r="P46189" i="3"/>
  <c r="P46164" i="3"/>
  <c r="P46147" i="3"/>
  <c r="P46130" i="3"/>
  <c r="P46110" i="3"/>
  <c r="P46094" i="3"/>
  <c r="P46077" i="3"/>
  <c r="P46060" i="3"/>
  <c r="P46044" i="3"/>
  <c r="P46027" i="3"/>
  <c r="P46011" i="3"/>
  <c r="P45996" i="3"/>
  <c r="P45981" i="3"/>
  <c r="P45966" i="3"/>
  <c r="P45950" i="3"/>
  <c r="P45938" i="3"/>
  <c r="P45923" i="3"/>
  <c r="P45908" i="3"/>
  <c r="P45893" i="3"/>
  <c r="P45878" i="3"/>
  <c r="P45866" i="3"/>
  <c r="P45850" i="3"/>
  <c r="P45835" i="3"/>
  <c r="P45820" i="3"/>
  <c r="P45805" i="3"/>
  <c r="P45790" i="3"/>
  <c r="P45778" i="3"/>
  <c r="P45763" i="3"/>
  <c r="P45747" i="3"/>
  <c r="P45732" i="3"/>
  <c r="P45717" i="3"/>
  <c r="P45702" i="3"/>
  <c r="P45690" i="3"/>
  <c r="P45677" i="3"/>
  <c r="P45666" i="3"/>
  <c r="P45652" i="3"/>
  <c r="P45640" i="3"/>
  <c r="P45628" i="3"/>
  <c r="P45616" i="3"/>
  <c r="P45604" i="3"/>
  <c r="P45592" i="3"/>
  <c r="P45580" i="3"/>
  <c r="P45566" i="3"/>
  <c r="P45555" i="3"/>
  <c r="P45542" i="3"/>
  <c r="P45531" i="3"/>
  <c r="P45518" i="3"/>
  <c r="P45507" i="3"/>
  <c r="P45494" i="3"/>
  <c r="P45482" i="3"/>
  <c r="P45469" i="3"/>
  <c r="P45459" i="3"/>
  <c r="P45450" i="3"/>
  <c r="P45441" i="3"/>
  <c r="P45432" i="3"/>
  <c r="P45423" i="3"/>
  <c r="P45413" i="3"/>
  <c r="P45405" i="3"/>
  <c r="P45397" i="3"/>
  <c r="P45389" i="3"/>
  <c r="P45381" i="3"/>
  <c r="P45373" i="3"/>
  <c r="P45365" i="3"/>
  <c r="P45357" i="3"/>
  <c r="P45349" i="3"/>
  <c r="P45341" i="3"/>
  <c r="P45333" i="3"/>
  <c r="P45325" i="3"/>
  <c r="P45317" i="3"/>
  <c r="P45309" i="3"/>
  <c r="P45301" i="3"/>
  <c r="P45293" i="3"/>
  <c r="P45285" i="3"/>
  <c r="P45277" i="3"/>
  <c r="P45269" i="3"/>
  <c r="P45261" i="3"/>
  <c r="P45253" i="3"/>
  <c r="P45245" i="3"/>
  <c r="P45237" i="3"/>
  <c r="P45229" i="3"/>
  <c r="P45221" i="3"/>
  <c r="P45213" i="3"/>
  <c r="P45205" i="3"/>
  <c r="P45197" i="3"/>
  <c r="P45189" i="3"/>
  <c r="P45181" i="3"/>
  <c r="P45173" i="3"/>
  <c r="P45165" i="3"/>
  <c r="P45157" i="3"/>
  <c r="P45149" i="3"/>
  <c r="P45141" i="3"/>
  <c r="P45133" i="3"/>
  <c r="P45125" i="3"/>
  <c r="P45117" i="3"/>
  <c r="P45109" i="3"/>
  <c r="P45101" i="3"/>
  <c r="P45093" i="3"/>
  <c r="P45085" i="3"/>
  <c r="P45077" i="3"/>
  <c r="P45069" i="3"/>
  <c r="P45061" i="3"/>
  <c r="P45053" i="3"/>
  <c r="P45045" i="3"/>
  <c r="P45037" i="3"/>
  <c r="P45029" i="3"/>
  <c r="P45021" i="3"/>
  <c r="P45013" i="3"/>
  <c r="P45005" i="3"/>
  <c r="P44997" i="3"/>
  <c r="P44989" i="3"/>
  <c r="P44981" i="3"/>
  <c r="P44973" i="3"/>
  <c r="P44965" i="3"/>
  <c r="P44957" i="3"/>
  <c r="P44949" i="3"/>
  <c r="P44941" i="3"/>
  <c r="P44933" i="3"/>
  <c r="P44925" i="3"/>
  <c r="P44917" i="3"/>
  <c r="P44909" i="3"/>
  <c r="P44901" i="3"/>
  <c r="P44893" i="3"/>
  <c r="P44885" i="3"/>
  <c r="P44877" i="3"/>
  <c r="P44869" i="3"/>
  <c r="P44861" i="3"/>
  <c r="P44853" i="3"/>
  <c r="P44845" i="3"/>
  <c r="P44837" i="3"/>
  <c r="P44829" i="3"/>
  <c r="P44821" i="3"/>
  <c r="P44813" i="3"/>
  <c r="P44805" i="3"/>
  <c r="P44797" i="3"/>
  <c r="P44789" i="3"/>
  <c r="P44781" i="3"/>
  <c r="P44773" i="3"/>
  <c r="P44765" i="3"/>
  <c r="P44757" i="3"/>
  <c r="P44749" i="3"/>
  <c r="P44741" i="3"/>
  <c r="P44733" i="3"/>
  <c r="P44725" i="3"/>
  <c r="P44717" i="3"/>
  <c r="P44709" i="3"/>
  <c r="P44701" i="3"/>
  <c r="P44693" i="3"/>
  <c r="P44685" i="3"/>
  <c r="P44677" i="3"/>
  <c r="P44669" i="3"/>
  <c r="P44661" i="3"/>
  <c r="P44653" i="3"/>
  <c r="P44645" i="3"/>
  <c r="P44637" i="3"/>
  <c r="P44629" i="3"/>
  <c r="P44621" i="3"/>
  <c r="P44613" i="3"/>
  <c r="P44605" i="3"/>
  <c r="P44597" i="3"/>
  <c r="P44589" i="3"/>
  <c r="P44581" i="3"/>
  <c r="P44573" i="3"/>
  <c r="P44565" i="3"/>
  <c r="P44557" i="3"/>
  <c r="P44549" i="3"/>
  <c r="P44541" i="3"/>
  <c r="P44533" i="3"/>
  <c r="P44525" i="3"/>
  <c r="P44517" i="3"/>
  <c r="P44509" i="3"/>
  <c r="P44501" i="3"/>
  <c r="P44493" i="3"/>
  <c r="P44485" i="3"/>
  <c r="P44477" i="3"/>
  <c r="P44469" i="3"/>
  <c r="P44461" i="3"/>
  <c r="P44453" i="3"/>
  <c r="P44445" i="3"/>
  <c r="P44437" i="3"/>
  <c r="P44429" i="3"/>
  <c r="P44421" i="3"/>
  <c r="P44413" i="3"/>
  <c r="P44405" i="3"/>
  <c r="P44397" i="3"/>
  <c r="P44389" i="3"/>
  <c r="P44381" i="3"/>
  <c r="P44373" i="3"/>
  <c r="P44365" i="3"/>
  <c r="P44357" i="3"/>
  <c r="P44349" i="3"/>
  <c r="P44341" i="3"/>
  <c r="P44333" i="3"/>
  <c r="P44325" i="3"/>
  <c r="P44317" i="3"/>
  <c r="P44309" i="3"/>
  <c r="P44301" i="3"/>
  <c r="P44293" i="3"/>
  <c r="P44285" i="3"/>
  <c r="P44277" i="3"/>
  <c r="P44269" i="3"/>
  <c r="P44261" i="3"/>
  <c r="P44253" i="3"/>
  <c r="P44245" i="3"/>
  <c r="P44237" i="3"/>
  <c r="P44229" i="3"/>
  <c r="P44221" i="3"/>
  <c r="P44213" i="3"/>
  <c r="P44205" i="3"/>
  <c r="P44197" i="3"/>
  <c r="P44189" i="3"/>
  <c r="P44181" i="3"/>
  <c r="P44173" i="3"/>
  <c r="P44165" i="3"/>
  <c r="P44157" i="3"/>
  <c r="P44149" i="3"/>
  <c r="P44141" i="3"/>
  <c r="P44133" i="3"/>
  <c r="P44125" i="3"/>
  <c r="P44117" i="3"/>
  <c r="P44109" i="3"/>
  <c r="P44101" i="3"/>
  <c r="P44093" i="3"/>
  <c r="P44085" i="3"/>
  <c r="P44077" i="3"/>
  <c r="P44069" i="3"/>
  <c r="P44061" i="3"/>
  <c r="P44053" i="3"/>
  <c r="P44045" i="3"/>
  <c r="P44037" i="3"/>
  <c r="P44029" i="3"/>
  <c r="P44021" i="3"/>
  <c r="P44013" i="3"/>
  <c r="P44005" i="3"/>
  <c r="P43997" i="3"/>
  <c r="P43989" i="3"/>
  <c r="P43981" i="3"/>
  <c r="P43973" i="3"/>
  <c r="P43965" i="3"/>
  <c r="P43957" i="3"/>
  <c r="P43949" i="3"/>
  <c r="P43941" i="3"/>
  <c r="P43933" i="3"/>
  <c r="P43925" i="3"/>
  <c r="P43917" i="3"/>
  <c r="P43909" i="3"/>
  <c r="P43901" i="3"/>
  <c r="P43893" i="3"/>
  <c r="P43885" i="3"/>
  <c r="P43877" i="3"/>
  <c r="P43869" i="3"/>
  <c r="P43861" i="3"/>
  <c r="P43853" i="3"/>
  <c r="P43845" i="3"/>
  <c r="P43837" i="3"/>
  <c r="P43829" i="3"/>
  <c r="P43821" i="3"/>
  <c r="P43813" i="3"/>
  <c r="P43805" i="3"/>
  <c r="P43797" i="3"/>
  <c r="P43789" i="3"/>
  <c r="P43781" i="3"/>
  <c r="P43773" i="3"/>
  <c r="P43765" i="3"/>
  <c r="P43757" i="3"/>
  <c r="P43749" i="3"/>
  <c r="P43741" i="3"/>
  <c r="P43733" i="3"/>
  <c r="P43725" i="3"/>
  <c r="P43717" i="3"/>
  <c r="P43709" i="3"/>
  <c r="P43701" i="3"/>
  <c r="P49793" i="3"/>
  <c r="P49017" i="3"/>
  <c r="P48699" i="3"/>
  <c r="P48397" i="3"/>
  <c r="P48108" i="3"/>
  <c r="P47981" i="3"/>
  <c r="P47918" i="3"/>
  <c r="P47860" i="3"/>
  <c r="P47806" i="3"/>
  <c r="P47760" i="3"/>
  <c r="P47707" i="3"/>
  <c r="P47650" i="3"/>
  <c r="P47604" i="3"/>
  <c r="P47550" i="3"/>
  <c r="P47493" i="3"/>
  <c r="P47451" i="3"/>
  <c r="P47397" i="3"/>
  <c r="P47347" i="3"/>
  <c r="P47310" i="3"/>
  <c r="P47267" i="3"/>
  <c r="P47227" i="3"/>
  <c r="P47192" i="3"/>
  <c r="P47149" i="3"/>
  <c r="P47109" i="3"/>
  <c r="P47075" i="3"/>
  <c r="P47035" i="3"/>
  <c r="P46996" i="3"/>
  <c r="P46966" i="3"/>
  <c r="P46931" i="3"/>
  <c r="P46893" i="3"/>
  <c r="P46866" i="3"/>
  <c r="P46828" i="3"/>
  <c r="P46790" i="3"/>
  <c r="P46763" i="3"/>
  <c r="P46725" i="3"/>
  <c r="P46690" i="3"/>
  <c r="P46660" i="3"/>
  <c r="P46622" i="3"/>
  <c r="P46587" i="3"/>
  <c r="P46557" i="3"/>
  <c r="P46522" i="3"/>
  <c r="P46484" i="3"/>
  <c r="P46454" i="3"/>
  <c r="P46419" i="3"/>
  <c r="P46394" i="3"/>
  <c r="P46366" i="3"/>
  <c r="P46341" i="3"/>
  <c r="P46316" i="3"/>
  <c r="P46291" i="3"/>
  <c r="P46266" i="3"/>
  <c r="P46238" i="3"/>
  <c r="P46213" i="3"/>
  <c r="P46188" i="3"/>
  <c r="P46163" i="3"/>
  <c r="P46142" i="3"/>
  <c r="P46125" i="3"/>
  <c r="P46109" i="3"/>
  <c r="P46092" i="3"/>
  <c r="P46075" i="3"/>
  <c r="P46059" i="3"/>
  <c r="P46042" i="3"/>
  <c r="P46022" i="3"/>
  <c r="P46010" i="3"/>
  <c r="P45995" i="3"/>
  <c r="P45980" i="3"/>
  <c r="P45964" i="3"/>
  <c r="P45949" i="3"/>
  <c r="P45934" i="3"/>
  <c r="P45922" i="3"/>
  <c r="P45907" i="3"/>
  <c r="P45892" i="3"/>
  <c r="P45877" i="3"/>
  <c r="P45861" i="3"/>
  <c r="P45846" i="3"/>
  <c r="P45834" i="3"/>
  <c r="P45819" i="3"/>
  <c r="P45804" i="3"/>
  <c r="P45789" i="3"/>
  <c r="P45774" i="3"/>
  <c r="P45758" i="3"/>
  <c r="P45746" i="3"/>
  <c r="P45731" i="3"/>
  <c r="P45716" i="3"/>
  <c r="P45701" i="3"/>
  <c r="P45688" i="3"/>
  <c r="P45676" i="3"/>
  <c r="P45662" i="3"/>
  <c r="P45651" i="3"/>
  <c r="P45638" i="3"/>
  <c r="P45627" i="3"/>
  <c r="P45614" i="3"/>
  <c r="P45603" i="3"/>
  <c r="P45590" i="3"/>
  <c r="P45578" i="3"/>
  <c r="P45565" i="3"/>
  <c r="P45554" i="3"/>
  <c r="P45541" i="3"/>
  <c r="P45530" i="3"/>
  <c r="P45517" i="3"/>
  <c r="P45506" i="3"/>
  <c r="P45492" i="3"/>
  <c r="P45480" i="3"/>
  <c r="P45468" i="3"/>
  <c r="P45458" i="3"/>
  <c r="P45449" i="3"/>
  <c r="P45440" i="3"/>
  <c r="P45431" i="3"/>
  <c r="P45421" i="3"/>
  <c r="P45412" i="3"/>
  <c r="P45404" i="3"/>
  <c r="P45396" i="3"/>
  <c r="P45388" i="3"/>
  <c r="P45380" i="3"/>
  <c r="P45372" i="3"/>
  <c r="P45364" i="3"/>
  <c r="P45356" i="3"/>
  <c r="P45348" i="3"/>
  <c r="P45340" i="3"/>
  <c r="P45332" i="3"/>
  <c r="P45324" i="3"/>
  <c r="P45316" i="3"/>
  <c r="P45308" i="3"/>
  <c r="P45300" i="3"/>
  <c r="P45292" i="3"/>
  <c r="P45284" i="3"/>
  <c r="P45276" i="3"/>
  <c r="P45268" i="3"/>
  <c r="P45260" i="3"/>
  <c r="P45252" i="3"/>
  <c r="P45244" i="3"/>
  <c r="P45236" i="3"/>
  <c r="P45228" i="3"/>
  <c r="P45220" i="3"/>
  <c r="P45212" i="3"/>
  <c r="P45204" i="3"/>
  <c r="P45196" i="3"/>
  <c r="P45188" i="3"/>
  <c r="P45180" i="3"/>
  <c r="P45172" i="3"/>
  <c r="P45164" i="3"/>
  <c r="P45156" i="3"/>
  <c r="P45148" i="3"/>
  <c r="P45140" i="3"/>
  <c r="P45132" i="3"/>
  <c r="P45124" i="3"/>
  <c r="P45116" i="3"/>
  <c r="P45108" i="3"/>
  <c r="P45100" i="3"/>
  <c r="P45092" i="3"/>
  <c r="P45084" i="3"/>
  <c r="P45076" i="3"/>
  <c r="P45068" i="3"/>
  <c r="P45060" i="3"/>
  <c r="P45052" i="3"/>
  <c r="P45044" i="3"/>
  <c r="P45036" i="3"/>
  <c r="P45028" i="3"/>
  <c r="P45020" i="3"/>
  <c r="P45012" i="3"/>
  <c r="P45004" i="3"/>
  <c r="P44996" i="3"/>
  <c r="P44988" i="3"/>
  <c r="P44980" i="3"/>
  <c r="P44972" i="3"/>
  <c r="P44964" i="3"/>
  <c r="P44956" i="3"/>
  <c r="P44948" i="3"/>
  <c r="P44940" i="3"/>
  <c r="P44932" i="3"/>
  <c r="P44924" i="3"/>
  <c r="P44916" i="3"/>
  <c r="P44908" i="3"/>
  <c r="P44900" i="3"/>
  <c r="P44892" i="3"/>
  <c r="P44884" i="3"/>
  <c r="P44876" i="3"/>
  <c r="P44868" i="3"/>
  <c r="P44860" i="3"/>
  <c r="P44852" i="3"/>
  <c r="P44844" i="3"/>
  <c r="P44836" i="3"/>
  <c r="P49677" i="3"/>
  <c r="P48966" i="3"/>
  <c r="P48659" i="3"/>
  <c r="P48357" i="3"/>
  <c r="P48084" i="3"/>
  <c r="P47976" i="3"/>
  <c r="P47904" i="3"/>
  <c r="P47859" i="3"/>
  <c r="P47805" i="3"/>
  <c r="P47748" i="3"/>
  <c r="P47702" i="3"/>
  <c r="P47648" i="3"/>
  <c r="P47589" i="3"/>
  <c r="P47549" i="3"/>
  <c r="P47492" i="3"/>
  <c r="P47432" i="3"/>
  <c r="P47396" i="3"/>
  <c r="P47344" i="3"/>
  <c r="P47300" i="3"/>
  <c r="P47265" i="3"/>
  <c r="P47222" i="3"/>
  <c r="P47182" i="3"/>
  <c r="P47148" i="3"/>
  <c r="P47108" i="3"/>
  <c r="P47064" i="3"/>
  <c r="P47030" i="3"/>
  <c r="P46995" i="3"/>
  <c r="P46957" i="3"/>
  <c r="P46930" i="3"/>
  <c r="P46892" i="3"/>
  <c r="P46854" i="3"/>
  <c r="P46827" i="3"/>
  <c r="P46789" i="3"/>
  <c r="P46754" i="3"/>
  <c r="P46724" i="3"/>
  <c r="P46686" i="3"/>
  <c r="P46651" i="3"/>
  <c r="P46621" i="3"/>
  <c r="P46586" i="3"/>
  <c r="P46548" i="3"/>
  <c r="P46518" i="3"/>
  <c r="P46483" i="3"/>
  <c r="P46445" i="3"/>
  <c r="P46418" i="3"/>
  <c r="P46390" i="3"/>
  <c r="P46365" i="3"/>
  <c r="P46340" i="3"/>
  <c r="P46315" i="3"/>
  <c r="P46290" i="3"/>
  <c r="P46262" i="3"/>
  <c r="P46237" i="3"/>
  <c r="P46212" i="3"/>
  <c r="P46187" i="3"/>
  <c r="P46162" i="3"/>
  <c r="P46141" i="3"/>
  <c r="P46124" i="3"/>
  <c r="P46108" i="3"/>
  <c r="P46091" i="3"/>
  <c r="P46074" i="3"/>
  <c r="P46058" i="3"/>
  <c r="P46038" i="3"/>
  <c r="P46021" i="3"/>
  <c r="P46006" i="3"/>
  <c r="P45994" i="3"/>
  <c r="P45978" i="3"/>
  <c r="P45963" i="3"/>
  <c r="P45948" i="3"/>
  <c r="P45933" i="3"/>
  <c r="P45918" i="3"/>
  <c r="P45906" i="3"/>
  <c r="P45891" i="3"/>
  <c r="P45875" i="3"/>
  <c r="P45860" i="3"/>
  <c r="P45845" i="3"/>
  <c r="P49518" i="3"/>
  <c r="P48918" i="3"/>
  <c r="P48625" i="3"/>
  <c r="P48324" i="3"/>
  <c r="P48058" i="3"/>
  <c r="P47971" i="3"/>
  <c r="P47903" i="3"/>
  <c r="P47844" i="3"/>
  <c r="P47798" i="3"/>
  <c r="P47744" i="3"/>
  <c r="P47687" i="3"/>
  <c r="P47647" i="3"/>
  <c r="P47588" i="3"/>
  <c r="P47531" i="3"/>
  <c r="P47488" i="3"/>
  <c r="P47431" i="3"/>
  <c r="P47383" i="3"/>
  <c r="P47343" i="3"/>
  <c r="P47295" i="3"/>
  <c r="P47255" i="3"/>
  <c r="P47221" i="3"/>
  <c r="P47181" i="3"/>
  <c r="P47137" i="3"/>
  <c r="P47103" i="3"/>
  <c r="P47063" i="3"/>
  <c r="P47021" i="3"/>
  <c r="P46994" i="3"/>
  <c r="P46956" i="3"/>
  <c r="P46918" i="3"/>
  <c r="P46891" i="3"/>
  <c r="P46853" i="3"/>
  <c r="P46818" i="3"/>
  <c r="P46788" i="3"/>
  <c r="P46750" i="3"/>
  <c r="P46715" i="3"/>
  <c r="P46685" i="3"/>
  <c r="P46650" i="3"/>
  <c r="P46612" i="3"/>
  <c r="P46582" i="3"/>
  <c r="P46547" i="3"/>
  <c r="P46509" i="3"/>
  <c r="P46482" i="3"/>
  <c r="P46444" i="3"/>
  <c r="P46411" i="3"/>
  <c r="P46386" i="3"/>
  <c r="P46358" i="3"/>
  <c r="P46333" i="3"/>
  <c r="P46308" i="3"/>
  <c r="P46283" i="3"/>
  <c r="P46258" i="3"/>
  <c r="P46230" i="3"/>
  <c r="P46205" i="3"/>
  <c r="P46180" i="3"/>
  <c r="P46156" i="3"/>
  <c r="P46139" i="3"/>
  <c r="P46123" i="3"/>
  <c r="P46106" i="3"/>
  <c r="P46086" i="3"/>
  <c r="P46070" i="3"/>
  <c r="P46053" i="3"/>
  <c r="P46036" i="3"/>
  <c r="P46020" i="3"/>
  <c r="P46005" i="3"/>
  <c r="P45989" i="3"/>
  <c r="P45974" i="3"/>
  <c r="P45962" i="3"/>
  <c r="P45947" i="3"/>
  <c r="P45932" i="3"/>
  <c r="P45917" i="3"/>
  <c r="P45902" i="3"/>
  <c r="P45886" i="3"/>
  <c r="P45874" i="3"/>
  <c r="P45859" i="3"/>
  <c r="P45844" i="3"/>
  <c r="P45829" i="3"/>
  <c r="P45814" i="3"/>
  <c r="P45802" i="3"/>
  <c r="P45786" i="3"/>
  <c r="P45771" i="3"/>
  <c r="P45756" i="3"/>
  <c r="P45741" i="3"/>
  <c r="P45726" i="3"/>
  <c r="P45714" i="3"/>
  <c r="P45699" i="3"/>
  <c r="P45684" i="3"/>
  <c r="P45672" i="3"/>
  <c r="P45660" i="3"/>
  <c r="P45648" i="3"/>
  <c r="P45636" i="3"/>
  <c r="P45624" i="3"/>
  <c r="P45612" i="3"/>
  <c r="P45598" i="3"/>
  <c r="P45587" i="3"/>
  <c r="P45574" i="3"/>
  <c r="P45563" i="3"/>
  <c r="P45550" i="3"/>
  <c r="P45539" i="3"/>
  <c r="P45526" i="3"/>
  <c r="P45514" i="3"/>
  <c r="P45501" i="3"/>
  <c r="P45490" i="3"/>
  <c r="P45477" i="3"/>
  <c r="P45466" i="3"/>
  <c r="P45456" i="3"/>
  <c r="P45447" i="3"/>
  <c r="P45437" i="3"/>
  <c r="P45428" i="3"/>
  <c r="P45419" i="3"/>
  <c r="P45410" i="3"/>
  <c r="P45402" i="3"/>
  <c r="P45394" i="3"/>
  <c r="P45386" i="3"/>
  <c r="P45378" i="3"/>
  <c r="P45370" i="3"/>
  <c r="P45362" i="3"/>
  <c r="P45354" i="3"/>
  <c r="P45346" i="3"/>
  <c r="P45338" i="3"/>
  <c r="P45330" i="3"/>
  <c r="P45322" i="3"/>
  <c r="P45314" i="3"/>
  <c r="P45306" i="3"/>
  <c r="P45298" i="3"/>
  <c r="P45290" i="3"/>
  <c r="P45282" i="3"/>
  <c r="P45274" i="3"/>
  <c r="P45266" i="3"/>
  <c r="P45258" i="3"/>
  <c r="P45250" i="3"/>
  <c r="P45242" i="3"/>
  <c r="P45234" i="3"/>
  <c r="P45226" i="3"/>
  <c r="P45218" i="3"/>
  <c r="P49389" i="3"/>
  <c r="P48888" i="3"/>
  <c r="P48585" i="3"/>
  <c r="P48284" i="3"/>
  <c r="P48056" i="3"/>
  <c r="P47954" i="3"/>
  <c r="P47896" i="3"/>
  <c r="P47843" i="3"/>
  <c r="P47786" i="3"/>
  <c r="P47743" i="3"/>
  <c r="P47686" i="3"/>
  <c r="P47629" i="3"/>
  <c r="P47587" i="3"/>
  <c r="P47530" i="3"/>
  <c r="P47476" i="3"/>
  <c r="P47430" i="3"/>
  <c r="P47379" i="3"/>
  <c r="P47332" i="3"/>
  <c r="P47294" i="3"/>
  <c r="P47254" i="3"/>
  <c r="P47211" i="3"/>
  <c r="P47176" i="3"/>
  <c r="P47136" i="3"/>
  <c r="P47093" i="3"/>
  <c r="P47062" i="3"/>
  <c r="P47020" i="3"/>
  <c r="P46982" i="3"/>
  <c r="P46955" i="3"/>
  <c r="P46917" i="3"/>
  <c r="P46882" i="3"/>
  <c r="P46852" i="3"/>
  <c r="P46814" i="3"/>
  <c r="P46779" i="3"/>
  <c r="P46749" i="3"/>
  <c r="P46714" i="3"/>
  <c r="P46676" i="3"/>
  <c r="P46646" i="3"/>
  <c r="P46611" i="3"/>
  <c r="P46573" i="3"/>
  <c r="P46546" i="3"/>
  <c r="P46508" i="3"/>
  <c r="P46470" i="3"/>
  <c r="P46443" i="3"/>
  <c r="P46406" i="3"/>
  <c r="P46381" i="3"/>
  <c r="P46356" i="3"/>
  <c r="P46331" i="3"/>
  <c r="P46306" i="3"/>
  <c r="P46278" i="3"/>
  <c r="P46253" i="3"/>
  <c r="P46228" i="3"/>
  <c r="P46203" i="3"/>
  <c r="P46178" i="3"/>
  <c r="P46155" i="3"/>
  <c r="P46138" i="3"/>
  <c r="P46122" i="3"/>
  <c r="P46102" i="3"/>
  <c r="P46085" i="3"/>
  <c r="P46069" i="3"/>
  <c r="P46052" i="3"/>
  <c r="P46035" i="3"/>
  <c r="P46019" i="3"/>
  <c r="P46003" i="3"/>
  <c r="P45988" i="3"/>
  <c r="P45973" i="3"/>
  <c r="P45958" i="3"/>
  <c r="P45946" i="3"/>
  <c r="P45931" i="3"/>
  <c r="P45916" i="3"/>
  <c r="P45900" i="3"/>
  <c r="P45885" i="3"/>
  <c r="P45870" i="3"/>
  <c r="P45858" i="3"/>
  <c r="P45843" i="3"/>
  <c r="P45828" i="3"/>
  <c r="P45813" i="3"/>
  <c r="P45797" i="3"/>
  <c r="P45782" i="3"/>
  <c r="P45770" i="3"/>
  <c r="P45755" i="3"/>
  <c r="P45740" i="3"/>
  <c r="P45725" i="3"/>
  <c r="P45710" i="3"/>
  <c r="P45694" i="3"/>
  <c r="P45683" i="3"/>
  <c r="P45670" i="3"/>
  <c r="P45659" i="3"/>
  <c r="P45646" i="3"/>
  <c r="P45635" i="3"/>
  <c r="P45622" i="3"/>
  <c r="P45610" i="3"/>
  <c r="P45597" i="3"/>
  <c r="P45586" i="3"/>
  <c r="P45573" i="3"/>
  <c r="P45562" i="3"/>
  <c r="P45549" i="3"/>
  <c r="P45538" i="3"/>
  <c r="P45524" i="3"/>
  <c r="P45512" i="3"/>
  <c r="P45500" i="3"/>
  <c r="P45488" i="3"/>
  <c r="P45476" i="3"/>
  <c r="P45464" i="3"/>
  <c r="P45455" i="3"/>
  <c r="P45445" i="3"/>
  <c r="P45436" i="3"/>
  <c r="P45427" i="3"/>
  <c r="P45418" i="3"/>
  <c r="P45409" i="3"/>
  <c r="P45401" i="3"/>
  <c r="P45393" i="3"/>
  <c r="P45385" i="3"/>
  <c r="P45377" i="3"/>
  <c r="P45369" i="3"/>
  <c r="P45361" i="3"/>
  <c r="P45353" i="3"/>
  <c r="P45345" i="3"/>
  <c r="P45337" i="3"/>
  <c r="P45329" i="3"/>
  <c r="P45321" i="3"/>
  <c r="P45313" i="3"/>
  <c r="P45305" i="3"/>
  <c r="P45297" i="3"/>
  <c r="P45289" i="3"/>
  <c r="P45281" i="3"/>
  <c r="P45273" i="3"/>
  <c r="P45265" i="3"/>
  <c r="P45257" i="3"/>
  <c r="P45249" i="3"/>
  <c r="P45241" i="3"/>
  <c r="P45233" i="3"/>
  <c r="P45225" i="3"/>
  <c r="P45217" i="3"/>
  <c r="P45209" i="3"/>
  <c r="P45201" i="3"/>
  <c r="P45193" i="3"/>
  <c r="P45185" i="3"/>
  <c r="P45177" i="3"/>
  <c r="P45169" i="3"/>
  <c r="P45161" i="3"/>
  <c r="P45153" i="3"/>
  <c r="P45145" i="3"/>
  <c r="P45137" i="3"/>
  <c r="P45129" i="3"/>
  <c r="P45121" i="3"/>
  <c r="P45113" i="3"/>
  <c r="P45105" i="3"/>
  <c r="P45097" i="3"/>
  <c r="P45089" i="3"/>
  <c r="P45081" i="3"/>
  <c r="P45073" i="3"/>
  <c r="P45065" i="3"/>
  <c r="P45057" i="3"/>
  <c r="P45049" i="3"/>
  <c r="P45041" i="3"/>
  <c r="P45033" i="3"/>
  <c r="P45025" i="3"/>
  <c r="P45017" i="3"/>
  <c r="P45009" i="3"/>
  <c r="P45001" i="3"/>
  <c r="P44993" i="3"/>
  <c r="P44985" i="3"/>
  <c r="P44977" i="3"/>
  <c r="P44969" i="3"/>
  <c r="P44961" i="3"/>
  <c r="P44953" i="3"/>
  <c r="P44945" i="3"/>
  <c r="P44937" i="3"/>
  <c r="P44929" i="3"/>
  <c r="P44921" i="3"/>
  <c r="P49290" i="3"/>
  <c r="P48845" i="3"/>
  <c r="P48543" i="3"/>
  <c r="P48251" i="3"/>
  <c r="P48034" i="3"/>
  <c r="P47952" i="3"/>
  <c r="P47882" i="3"/>
  <c r="P47842" i="3"/>
  <c r="P47784" i="3"/>
  <c r="P47725" i="3"/>
  <c r="P47685" i="3"/>
  <c r="P47626" i="3"/>
  <c r="P47574" i="3"/>
  <c r="P47528" i="3"/>
  <c r="P47469" i="3"/>
  <c r="P47416" i="3"/>
  <c r="P47376" i="3"/>
  <c r="P47331" i="3"/>
  <c r="P47284" i="3"/>
  <c r="P47249" i="3"/>
  <c r="P47209" i="3"/>
  <c r="P47166" i="3"/>
  <c r="P47135" i="3"/>
  <c r="P47092" i="3"/>
  <c r="P47048" i="3"/>
  <c r="P47019" i="3"/>
  <c r="P46981" i="3"/>
  <c r="P46946" i="3"/>
  <c r="P46916" i="3"/>
  <c r="P46878" i="3"/>
  <c r="P46843" i="3"/>
  <c r="P46813" i="3"/>
  <c r="P46778" i="3"/>
  <c r="P46740" i="3"/>
  <c r="P46710" i="3"/>
  <c r="P46675" i="3"/>
  <c r="P46637" i="3"/>
  <c r="P46610" i="3"/>
  <c r="P46572" i="3"/>
  <c r="P46534" i="3"/>
  <c r="P46507" i="3"/>
  <c r="P46469" i="3"/>
  <c r="P46434" i="3"/>
  <c r="P46405" i="3"/>
  <c r="P46380" i="3"/>
  <c r="P46355" i="3"/>
  <c r="P46330" i="3"/>
  <c r="P46302" i="3"/>
  <c r="P46277" i="3"/>
  <c r="P46252" i="3"/>
  <c r="P46227" i="3"/>
  <c r="P46202" i="3"/>
  <c r="P46174" i="3"/>
  <c r="P46150" i="3"/>
  <c r="P46134" i="3"/>
  <c r="P46117" i="3"/>
  <c r="P46100" i="3"/>
  <c r="P46084" i="3"/>
  <c r="P46067" i="3"/>
  <c r="P46050" i="3"/>
  <c r="P46034" i="3"/>
  <c r="P46014" i="3"/>
  <c r="P46002" i="3"/>
  <c r="P45987" i="3"/>
  <c r="P45972" i="3"/>
  <c r="P45957" i="3"/>
  <c r="P45942" i="3"/>
  <c r="P45930" i="3"/>
  <c r="P45914" i="3"/>
  <c r="P45899" i="3"/>
  <c r="P45884" i="3"/>
  <c r="P45869" i="3"/>
  <c r="P45854" i="3"/>
  <c r="P45842" i="3"/>
  <c r="P45827" i="3"/>
  <c r="P45811" i="3"/>
  <c r="P45796" i="3"/>
  <c r="P49199" i="3"/>
  <c r="P48815" i="3"/>
  <c r="P48512" i="3"/>
  <c r="P48211" i="3"/>
  <c r="P48027" i="3"/>
  <c r="P47949" i="3"/>
  <c r="P47880" i="3"/>
  <c r="P47823" i="3"/>
  <c r="P47781" i="3"/>
  <c r="P47724" i="3"/>
  <c r="P47670" i="3"/>
  <c r="P47624" i="3"/>
  <c r="P47567" i="3"/>
  <c r="P47514" i="3"/>
  <c r="P47468" i="3"/>
  <c r="P47415" i="3"/>
  <c r="P47365" i="3"/>
  <c r="P47325" i="3"/>
  <c r="P47283" i="3"/>
  <c r="P47239" i="3"/>
  <c r="P47208" i="3"/>
  <c r="P47165" i="3"/>
  <c r="P47121" i="3"/>
  <c r="P47091" i="3"/>
  <c r="P47047" i="3"/>
  <c r="P47010" i="3"/>
  <c r="P46980" i="3"/>
  <c r="P46942" i="3"/>
  <c r="P46907" i="3"/>
  <c r="P46877" i="3"/>
  <c r="P46842" i="3"/>
  <c r="P46804" i="3"/>
  <c r="P46774" i="3"/>
  <c r="P46739" i="3"/>
  <c r="P46701" i="3"/>
  <c r="P46674" i="3"/>
  <c r="P46636" i="3"/>
  <c r="P46598" i="3"/>
  <c r="P46571" i="3"/>
  <c r="P46354" i="3"/>
  <c r="P46149" i="3"/>
  <c r="P46013" i="3"/>
  <c r="P45898" i="3"/>
  <c r="P45810" i="3"/>
  <c r="P45765" i="3"/>
  <c r="P45724" i="3"/>
  <c r="P45686" i="3"/>
  <c r="P45656" i="3"/>
  <c r="P45620" i="3"/>
  <c r="P45588" i="3"/>
  <c r="P45558" i="3"/>
  <c r="P45523" i="3"/>
  <c r="P45491" i="3"/>
  <c r="P45461" i="3"/>
  <c r="P45435" i="3"/>
  <c r="P45411" i="3"/>
  <c r="P45391" i="3"/>
  <c r="P45368" i="3"/>
  <c r="P45347" i="3"/>
  <c r="P45327" i="3"/>
  <c r="P45304" i="3"/>
  <c r="P45283" i="3"/>
  <c r="P45263" i="3"/>
  <c r="P45240" i="3"/>
  <c r="P45219" i="3"/>
  <c r="P45202" i="3"/>
  <c r="P45186" i="3"/>
  <c r="P45170" i="3"/>
  <c r="P45154" i="3"/>
  <c r="P45138" i="3"/>
  <c r="P45122" i="3"/>
  <c r="P45106" i="3"/>
  <c r="P45090" i="3"/>
  <c r="P45074" i="3"/>
  <c r="P45058" i="3"/>
  <c r="P45042" i="3"/>
  <c r="P45026" i="3"/>
  <c r="P45010" i="3"/>
  <c r="P44994" i="3"/>
  <c r="P44978" i="3"/>
  <c r="P44962" i="3"/>
  <c r="P44946" i="3"/>
  <c r="P44930" i="3"/>
  <c r="P44914" i="3"/>
  <c r="P44903" i="3"/>
  <c r="P44889" i="3"/>
  <c r="P44875" i="3"/>
  <c r="P44864" i="3"/>
  <c r="P44850" i="3"/>
  <c r="P44839" i="3"/>
  <c r="P44826" i="3"/>
  <c r="P44816" i="3"/>
  <c r="P44804" i="3"/>
  <c r="P44794" i="3"/>
  <c r="P44784" i="3"/>
  <c r="P44772" i="3"/>
  <c r="P44762" i="3"/>
  <c r="P44752" i="3"/>
  <c r="P44740" i="3"/>
  <c r="P44730" i="3"/>
  <c r="P44720" i="3"/>
  <c r="P44708" i="3"/>
  <c r="P44698" i="3"/>
  <c r="P44688" i="3"/>
  <c r="P44676" i="3"/>
  <c r="P44666" i="3"/>
  <c r="P44656" i="3"/>
  <c r="P44644" i="3"/>
  <c r="P44634" i="3"/>
  <c r="P44624" i="3"/>
  <c r="P44612" i="3"/>
  <c r="P44602" i="3"/>
  <c r="P44592" i="3"/>
  <c r="P44580" i="3"/>
  <c r="P44570" i="3"/>
  <c r="P44560" i="3"/>
  <c r="P44548" i="3"/>
  <c r="P44538" i="3"/>
  <c r="P44528" i="3"/>
  <c r="P44516" i="3"/>
  <c r="P44506" i="3"/>
  <c r="P44496" i="3"/>
  <c r="P44484" i="3"/>
  <c r="P44474" i="3"/>
  <c r="P44464" i="3"/>
  <c r="P44452" i="3"/>
  <c r="P44442" i="3"/>
  <c r="P44432" i="3"/>
  <c r="P44420" i="3"/>
  <c r="P44410" i="3"/>
  <c r="P44400" i="3"/>
  <c r="P44388" i="3"/>
  <c r="P44378" i="3"/>
  <c r="P44368" i="3"/>
  <c r="P44356" i="3"/>
  <c r="P44346" i="3"/>
  <c r="P44336" i="3"/>
  <c r="P44324" i="3"/>
  <c r="P44314" i="3"/>
  <c r="P44304" i="3"/>
  <c r="P44292" i="3"/>
  <c r="P44282" i="3"/>
  <c r="P44272" i="3"/>
  <c r="P44260" i="3"/>
  <c r="P44250" i="3"/>
  <c r="P44240" i="3"/>
  <c r="P44228" i="3"/>
  <c r="P44218" i="3"/>
  <c r="P44208" i="3"/>
  <c r="P44196" i="3"/>
  <c r="P44186" i="3"/>
  <c r="P44176" i="3"/>
  <c r="P44164" i="3"/>
  <c r="P44154" i="3"/>
  <c r="P44144" i="3"/>
  <c r="P44132" i="3"/>
  <c r="P44122" i="3"/>
  <c r="P44112" i="3"/>
  <c r="P44100" i="3"/>
  <c r="P44090" i="3"/>
  <c r="P44080" i="3"/>
  <c r="P44068" i="3"/>
  <c r="P44058" i="3"/>
  <c r="P44048" i="3"/>
  <c r="P44036" i="3"/>
  <c r="P44026" i="3"/>
  <c r="P44016" i="3"/>
  <c r="P44004" i="3"/>
  <c r="P43994" i="3"/>
  <c r="P43984" i="3"/>
  <c r="P43972" i="3"/>
  <c r="P43962" i="3"/>
  <c r="P43952" i="3"/>
  <c r="P43940" i="3"/>
  <c r="P43930" i="3"/>
  <c r="P43920" i="3"/>
  <c r="P43908" i="3"/>
  <c r="P43898" i="3"/>
  <c r="P43888" i="3"/>
  <c r="P43876" i="3"/>
  <c r="P43866" i="3"/>
  <c r="P43856" i="3"/>
  <c r="P43844" i="3"/>
  <c r="P43834" i="3"/>
  <c r="P43824" i="3"/>
  <c r="P43812" i="3"/>
  <c r="P43802" i="3"/>
  <c r="P43792" i="3"/>
  <c r="P43780" i="3"/>
  <c r="P43770" i="3"/>
  <c r="P43760" i="3"/>
  <c r="P43748" i="3"/>
  <c r="P43738" i="3"/>
  <c r="P43728" i="3"/>
  <c r="P43716" i="3"/>
  <c r="P43706" i="3"/>
  <c r="P43696" i="3"/>
  <c r="P43687" i="3"/>
  <c r="P43678" i="3"/>
  <c r="P43670" i="3"/>
  <c r="P43662" i="3"/>
  <c r="P43654" i="3"/>
  <c r="P43646" i="3"/>
  <c r="P43638" i="3"/>
  <c r="P43630" i="3"/>
  <c r="P43622" i="3"/>
  <c r="P43614" i="3"/>
  <c r="P43606" i="3"/>
  <c r="P43598" i="3"/>
  <c r="P43590" i="3"/>
  <c r="P46326" i="3"/>
  <c r="P46133" i="3"/>
  <c r="P45998" i="3"/>
  <c r="P45883" i="3"/>
  <c r="P45803" i="3"/>
  <c r="P45757" i="3"/>
  <c r="P45722" i="3"/>
  <c r="P45682" i="3"/>
  <c r="P45650" i="3"/>
  <c r="P45619" i="3"/>
  <c r="P45584" i="3"/>
  <c r="P45552" i="3"/>
  <c r="P45522" i="3"/>
  <c r="P45486" i="3"/>
  <c r="P45457" i="3"/>
  <c r="P45434" i="3"/>
  <c r="P45408" i="3"/>
  <c r="P45387" i="3"/>
  <c r="P45367" i="3"/>
  <c r="P45344" i="3"/>
  <c r="P45323" i="3"/>
  <c r="P45303" i="3"/>
  <c r="P45280" i="3"/>
  <c r="P45259" i="3"/>
  <c r="P45239" i="3"/>
  <c r="P45216" i="3"/>
  <c r="P45200" i="3"/>
  <c r="P45184" i="3"/>
  <c r="P45168" i="3"/>
  <c r="P45152" i="3"/>
  <c r="P45136" i="3"/>
  <c r="P45120" i="3"/>
  <c r="P45104" i="3"/>
  <c r="P45088" i="3"/>
  <c r="P45072" i="3"/>
  <c r="P45056" i="3"/>
  <c r="P45040" i="3"/>
  <c r="P45024" i="3"/>
  <c r="P45008" i="3"/>
  <c r="P44992" i="3"/>
  <c r="P44976" i="3"/>
  <c r="P44960" i="3"/>
  <c r="P44944" i="3"/>
  <c r="P44928" i="3"/>
  <c r="P44913" i="3"/>
  <c r="P44899" i="3"/>
  <c r="P44888" i="3"/>
  <c r="P44874" i="3"/>
  <c r="P44863" i="3"/>
  <c r="P44849" i="3"/>
  <c r="P44835" i="3"/>
  <c r="P44825" i="3"/>
  <c r="P44815" i="3"/>
  <c r="P44803" i="3"/>
  <c r="P44793" i="3"/>
  <c r="P44783" i="3"/>
  <c r="P44771" i="3"/>
  <c r="P44761" i="3"/>
  <c r="P44751" i="3"/>
  <c r="P44739" i="3"/>
  <c r="P44729" i="3"/>
  <c r="P44719" i="3"/>
  <c r="P44707" i="3"/>
  <c r="P44697" i="3"/>
  <c r="P44687" i="3"/>
  <c r="P44675" i="3"/>
  <c r="P44665" i="3"/>
  <c r="P44655" i="3"/>
  <c r="P44643" i="3"/>
  <c r="P44633" i="3"/>
  <c r="P44623" i="3"/>
  <c r="P44611" i="3"/>
  <c r="P44601" i="3"/>
  <c r="P44591" i="3"/>
  <c r="P44579" i="3"/>
  <c r="P44569" i="3"/>
  <c r="P44559" i="3"/>
  <c r="P44547" i="3"/>
  <c r="P44537" i="3"/>
  <c r="P44527" i="3"/>
  <c r="P44515" i="3"/>
  <c r="P44505" i="3"/>
  <c r="P44495" i="3"/>
  <c r="P44483" i="3"/>
  <c r="P44473" i="3"/>
  <c r="P44463" i="3"/>
  <c r="P44451" i="3"/>
  <c r="P44441" i="3"/>
  <c r="P44431" i="3"/>
  <c r="P44419" i="3"/>
  <c r="P44409" i="3"/>
  <c r="P44399" i="3"/>
  <c r="P44387" i="3"/>
  <c r="P44377" i="3"/>
  <c r="P44367" i="3"/>
  <c r="P44355" i="3"/>
  <c r="P44345" i="3"/>
  <c r="P44335" i="3"/>
  <c r="P44323" i="3"/>
  <c r="P44313" i="3"/>
  <c r="P44303" i="3"/>
  <c r="P44291" i="3"/>
  <c r="P44281" i="3"/>
  <c r="P44271" i="3"/>
  <c r="P44259" i="3"/>
  <c r="P44249" i="3"/>
  <c r="P44239" i="3"/>
  <c r="P44227" i="3"/>
  <c r="P44217" i="3"/>
  <c r="P44207" i="3"/>
  <c r="P44195" i="3"/>
  <c r="P44185" i="3"/>
  <c r="P44175" i="3"/>
  <c r="P44163" i="3"/>
  <c r="P44153" i="3"/>
  <c r="P44143" i="3"/>
  <c r="P44131" i="3"/>
  <c r="P44121" i="3"/>
  <c r="P44111" i="3"/>
  <c r="P44099" i="3"/>
  <c r="P44089" i="3"/>
  <c r="P44079" i="3"/>
  <c r="P44067" i="3"/>
  <c r="P44057" i="3"/>
  <c r="P44047" i="3"/>
  <c r="P44035" i="3"/>
  <c r="P44025" i="3"/>
  <c r="P44015" i="3"/>
  <c r="P44003" i="3"/>
  <c r="P43993" i="3"/>
  <c r="P43983" i="3"/>
  <c r="P43971" i="3"/>
  <c r="P43961" i="3"/>
  <c r="P43951" i="3"/>
  <c r="P43939" i="3"/>
  <c r="P43929" i="3"/>
  <c r="P43919" i="3"/>
  <c r="P43907" i="3"/>
  <c r="P43897" i="3"/>
  <c r="P43887" i="3"/>
  <c r="P43875" i="3"/>
  <c r="P43865" i="3"/>
  <c r="P43855" i="3"/>
  <c r="P43843" i="3"/>
  <c r="P43833" i="3"/>
  <c r="P43823" i="3"/>
  <c r="P43811" i="3"/>
  <c r="P43801" i="3"/>
  <c r="P43791" i="3"/>
  <c r="P43779" i="3"/>
  <c r="P43769" i="3"/>
  <c r="P43759" i="3"/>
  <c r="P43747" i="3"/>
  <c r="P43737" i="3"/>
  <c r="P43727" i="3"/>
  <c r="P43715" i="3"/>
  <c r="P43705" i="3"/>
  <c r="P43695" i="3"/>
  <c r="P43685" i="3"/>
  <c r="P43677" i="3"/>
  <c r="P43669" i="3"/>
  <c r="P43661" i="3"/>
  <c r="P43653" i="3"/>
  <c r="P43645" i="3"/>
  <c r="P43637" i="3"/>
  <c r="P43629" i="3"/>
  <c r="P43621" i="3"/>
  <c r="P43613" i="3"/>
  <c r="P43605" i="3"/>
  <c r="P43597" i="3"/>
  <c r="P43589" i="3"/>
  <c r="P43581" i="3"/>
  <c r="P43573" i="3"/>
  <c r="P43565" i="3"/>
  <c r="P43557" i="3"/>
  <c r="P43549" i="3"/>
  <c r="P43541" i="3"/>
  <c r="P43533" i="3"/>
  <c r="P43525" i="3"/>
  <c r="P43517" i="3"/>
  <c r="P43509" i="3"/>
  <c r="P43501" i="3"/>
  <c r="P43493" i="3"/>
  <c r="P43485" i="3"/>
  <c r="P43477" i="3"/>
  <c r="P43469" i="3"/>
  <c r="P43461" i="3"/>
  <c r="P43453" i="3"/>
  <c r="P43445" i="3"/>
  <c r="P43437" i="3"/>
  <c r="P43429" i="3"/>
  <c r="P43421" i="3"/>
  <c r="P43413" i="3"/>
  <c r="P43405" i="3"/>
  <c r="P43397" i="3"/>
  <c r="P43389" i="3"/>
  <c r="P43381" i="3"/>
  <c r="P43373" i="3"/>
  <c r="P43365" i="3"/>
  <c r="P43357" i="3"/>
  <c r="P43349" i="3"/>
  <c r="P43341" i="3"/>
  <c r="P43333" i="3"/>
  <c r="P43325" i="3"/>
  <c r="P43317" i="3"/>
  <c r="P43309" i="3"/>
  <c r="P43301" i="3"/>
  <c r="P43293" i="3"/>
  <c r="P43285" i="3"/>
  <c r="P43277" i="3"/>
  <c r="P43269" i="3"/>
  <c r="P43261" i="3"/>
  <c r="P43253" i="3"/>
  <c r="P43245" i="3"/>
  <c r="P43237" i="3"/>
  <c r="P43229" i="3"/>
  <c r="P43221" i="3"/>
  <c r="P43213" i="3"/>
  <c r="P43205" i="3"/>
  <c r="P43197" i="3"/>
  <c r="P43189" i="3"/>
  <c r="P43181" i="3"/>
  <c r="P43173" i="3"/>
  <c r="P43165" i="3"/>
  <c r="P43157" i="3"/>
  <c r="P43149" i="3"/>
  <c r="P43141" i="3"/>
  <c r="P43133" i="3"/>
  <c r="P43125" i="3"/>
  <c r="P43117" i="3"/>
  <c r="P43109" i="3"/>
  <c r="P43101" i="3"/>
  <c r="P43093" i="3"/>
  <c r="P43085" i="3"/>
  <c r="P43077" i="3"/>
  <c r="P43069" i="3"/>
  <c r="P43061" i="3"/>
  <c r="P43053" i="3"/>
  <c r="P43045" i="3"/>
  <c r="P43037" i="3"/>
  <c r="P43029" i="3"/>
  <c r="P43021" i="3"/>
  <c r="P43013" i="3"/>
  <c r="P43005" i="3"/>
  <c r="P42997" i="3"/>
  <c r="P42989" i="3"/>
  <c r="P42981" i="3"/>
  <c r="P42973" i="3"/>
  <c r="P42965" i="3"/>
  <c r="P42957" i="3"/>
  <c r="P42949" i="3"/>
  <c r="P42941" i="3"/>
  <c r="P42933" i="3"/>
  <c r="P42925" i="3"/>
  <c r="P42917" i="3"/>
  <c r="P42909" i="3"/>
  <c r="P42901" i="3"/>
  <c r="P42893" i="3"/>
  <c r="P42885" i="3"/>
  <c r="P42877" i="3"/>
  <c r="P42869" i="3"/>
  <c r="P42861" i="3"/>
  <c r="P42853" i="3"/>
  <c r="P42845" i="3"/>
  <c r="P42837" i="3"/>
  <c r="P42829" i="3"/>
  <c r="P42821" i="3"/>
  <c r="P46533" i="3"/>
  <c r="P46301" i="3"/>
  <c r="P46116" i="3"/>
  <c r="P45986" i="3"/>
  <c r="P45868" i="3"/>
  <c r="P45795" i="3"/>
  <c r="P45754" i="3"/>
  <c r="P45715" i="3"/>
  <c r="P45680" i="3"/>
  <c r="P45645" i="3"/>
  <c r="P45613" i="3"/>
  <c r="P45582" i="3"/>
  <c r="P45548" i="3"/>
  <c r="P45516" i="3"/>
  <c r="P45485" i="3"/>
  <c r="P45453" i="3"/>
  <c r="P45429" i="3"/>
  <c r="P45407" i="3"/>
  <c r="P45384" i="3"/>
  <c r="P45363" i="3"/>
  <c r="P45343" i="3"/>
  <c r="P45320" i="3"/>
  <c r="P45299" i="3"/>
  <c r="P45279" i="3"/>
  <c r="P45256" i="3"/>
  <c r="P45235" i="3"/>
  <c r="P45215" i="3"/>
  <c r="P45199" i="3"/>
  <c r="P45183" i="3"/>
  <c r="P45167" i="3"/>
  <c r="P45151" i="3"/>
  <c r="P45135" i="3"/>
  <c r="P45119" i="3"/>
  <c r="P45103" i="3"/>
  <c r="P45087" i="3"/>
  <c r="P45071" i="3"/>
  <c r="P45055" i="3"/>
  <c r="P45039" i="3"/>
  <c r="P45023" i="3"/>
  <c r="P45007" i="3"/>
  <c r="P44991" i="3"/>
  <c r="P44975" i="3"/>
  <c r="P44959" i="3"/>
  <c r="P44943" i="3"/>
  <c r="P44927" i="3"/>
  <c r="P44912" i="3"/>
  <c r="P44898" i="3"/>
  <c r="P44887" i="3"/>
  <c r="P44873" i="3"/>
  <c r="P44859" i="3"/>
  <c r="P44848" i="3"/>
  <c r="P44834" i="3"/>
  <c r="P44824" i="3"/>
  <c r="P44812" i="3"/>
  <c r="P44802" i="3"/>
  <c r="P44792" i="3"/>
  <c r="P44780" i="3"/>
  <c r="P44770" i="3"/>
  <c r="P44760" i="3"/>
  <c r="P44748" i="3"/>
  <c r="P44738" i="3"/>
  <c r="P44728" i="3"/>
  <c r="P44716" i="3"/>
  <c r="P44706" i="3"/>
  <c r="P44696" i="3"/>
  <c r="P44684" i="3"/>
  <c r="P44674" i="3"/>
  <c r="P44664" i="3"/>
  <c r="P44652" i="3"/>
  <c r="P44642" i="3"/>
  <c r="P44632" i="3"/>
  <c r="P44620" i="3"/>
  <c r="P44610" i="3"/>
  <c r="P44600" i="3"/>
  <c r="P44588" i="3"/>
  <c r="P44578" i="3"/>
  <c r="P44568" i="3"/>
  <c r="P44556" i="3"/>
  <c r="P44546" i="3"/>
  <c r="P44536" i="3"/>
  <c r="P44524" i="3"/>
  <c r="P44514" i="3"/>
  <c r="P44504" i="3"/>
  <c r="P44492" i="3"/>
  <c r="P44482" i="3"/>
  <c r="P44472" i="3"/>
  <c r="P44460" i="3"/>
  <c r="P44450" i="3"/>
  <c r="P44440" i="3"/>
  <c r="P44428" i="3"/>
  <c r="P44418" i="3"/>
  <c r="P44408" i="3"/>
  <c r="P44396" i="3"/>
  <c r="P44386" i="3"/>
  <c r="P44376" i="3"/>
  <c r="P44364" i="3"/>
  <c r="P44354" i="3"/>
  <c r="P44344" i="3"/>
  <c r="P44332" i="3"/>
  <c r="P44322" i="3"/>
  <c r="P44312" i="3"/>
  <c r="P44300" i="3"/>
  <c r="P44290" i="3"/>
  <c r="P44280" i="3"/>
  <c r="P44268" i="3"/>
  <c r="P44258" i="3"/>
  <c r="P44248" i="3"/>
  <c r="P44236" i="3"/>
  <c r="P44226" i="3"/>
  <c r="P44216" i="3"/>
  <c r="P44204" i="3"/>
  <c r="P44194" i="3"/>
  <c r="P44184" i="3"/>
  <c r="P44172" i="3"/>
  <c r="P44162" i="3"/>
  <c r="P44152" i="3"/>
  <c r="P44140" i="3"/>
  <c r="P44130" i="3"/>
  <c r="P44120" i="3"/>
  <c r="P44108" i="3"/>
  <c r="P44098" i="3"/>
  <c r="P44088" i="3"/>
  <c r="P44076" i="3"/>
  <c r="P44066" i="3"/>
  <c r="P44056" i="3"/>
  <c r="P44044" i="3"/>
  <c r="P44034" i="3"/>
  <c r="P44024" i="3"/>
  <c r="P44012" i="3"/>
  <c r="P44002" i="3"/>
  <c r="P43992" i="3"/>
  <c r="P43980" i="3"/>
  <c r="P43970" i="3"/>
  <c r="P43960" i="3"/>
  <c r="P43948" i="3"/>
  <c r="P43938" i="3"/>
  <c r="P43928" i="3"/>
  <c r="P43916" i="3"/>
  <c r="P43906" i="3"/>
  <c r="P43896" i="3"/>
  <c r="P43884" i="3"/>
  <c r="P43874" i="3"/>
  <c r="P43864" i="3"/>
  <c r="P43852" i="3"/>
  <c r="P43842" i="3"/>
  <c r="P43832" i="3"/>
  <c r="P43820" i="3"/>
  <c r="P43810" i="3"/>
  <c r="P43800" i="3"/>
  <c r="P43788" i="3"/>
  <c r="P43778" i="3"/>
  <c r="P43768" i="3"/>
  <c r="P43756" i="3"/>
  <c r="P43746" i="3"/>
  <c r="P43736" i="3"/>
  <c r="P43724" i="3"/>
  <c r="P43714" i="3"/>
  <c r="P43704" i="3"/>
  <c r="P43693" i="3"/>
  <c r="P43684" i="3"/>
  <c r="P43676" i="3"/>
  <c r="P43668" i="3"/>
  <c r="P43660" i="3"/>
  <c r="P43652" i="3"/>
  <c r="P43644" i="3"/>
  <c r="P43636" i="3"/>
  <c r="P43628" i="3"/>
  <c r="P43620" i="3"/>
  <c r="P43612" i="3"/>
  <c r="P43604" i="3"/>
  <c r="P43596" i="3"/>
  <c r="P43588" i="3"/>
  <c r="P43580" i="3"/>
  <c r="P43572" i="3"/>
  <c r="P43564" i="3"/>
  <c r="P43556" i="3"/>
  <c r="P43548" i="3"/>
  <c r="P43540" i="3"/>
  <c r="P43532" i="3"/>
  <c r="P43524" i="3"/>
  <c r="P43516" i="3"/>
  <c r="P43508" i="3"/>
  <c r="P43500" i="3"/>
  <c r="P43492" i="3"/>
  <c r="P43484" i="3"/>
  <c r="P43476" i="3"/>
  <c r="P43468" i="3"/>
  <c r="P43460" i="3"/>
  <c r="P43452" i="3"/>
  <c r="P43444" i="3"/>
  <c r="P43436" i="3"/>
  <c r="P43428" i="3"/>
  <c r="P43420" i="3"/>
  <c r="P43412" i="3"/>
  <c r="P43404" i="3"/>
  <c r="P43396" i="3"/>
  <c r="P43388" i="3"/>
  <c r="P43380" i="3"/>
  <c r="P43372" i="3"/>
  <c r="P43364" i="3"/>
  <c r="P43356" i="3"/>
  <c r="P43348" i="3"/>
  <c r="P43340" i="3"/>
  <c r="P43332" i="3"/>
  <c r="P43324" i="3"/>
  <c r="P43316" i="3"/>
  <c r="P43308" i="3"/>
  <c r="P43300" i="3"/>
  <c r="P43292" i="3"/>
  <c r="P43284" i="3"/>
  <c r="P43276" i="3"/>
  <c r="P43268" i="3"/>
  <c r="P43260" i="3"/>
  <c r="P43252" i="3"/>
  <c r="P43244" i="3"/>
  <c r="P43236" i="3"/>
  <c r="P43228" i="3"/>
  <c r="P43220" i="3"/>
  <c r="P43212" i="3"/>
  <c r="P43204" i="3"/>
  <c r="P43196" i="3"/>
  <c r="P43188" i="3"/>
  <c r="P43180" i="3"/>
  <c r="P43172" i="3"/>
  <c r="P43164" i="3"/>
  <c r="P43156" i="3"/>
  <c r="P43148" i="3"/>
  <c r="P43140" i="3"/>
  <c r="P43132" i="3"/>
  <c r="P43124" i="3"/>
  <c r="P43116" i="3"/>
  <c r="P43108" i="3"/>
  <c r="P43100" i="3"/>
  <c r="P43092" i="3"/>
  <c r="P43084" i="3"/>
  <c r="P43076" i="3"/>
  <c r="P43068" i="3"/>
  <c r="P43060" i="3"/>
  <c r="P43052" i="3"/>
  <c r="P43044" i="3"/>
  <c r="P43036" i="3"/>
  <c r="P43028" i="3"/>
  <c r="P43020" i="3"/>
  <c r="P43012" i="3"/>
  <c r="P43004" i="3"/>
  <c r="P42996" i="3"/>
  <c r="P42988" i="3"/>
  <c r="P42980" i="3"/>
  <c r="P42972" i="3"/>
  <c r="P42964" i="3"/>
  <c r="P42956" i="3"/>
  <c r="P42948" i="3"/>
  <c r="P42940" i="3"/>
  <c r="P42932" i="3"/>
  <c r="P42924" i="3"/>
  <c r="P42916" i="3"/>
  <c r="P42908" i="3"/>
  <c r="P42900" i="3"/>
  <c r="P42892" i="3"/>
  <c r="P42884" i="3"/>
  <c r="P42876" i="3"/>
  <c r="P42868" i="3"/>
  <c r="P42860" i="3"/>
  <c r="P42852" i="3"/>
  <c r="P42844" i="3"/>
  <c r="P42836" i="3"/>
  <c r="P42828" i="3"/>
  <c r="P42820" i="3"/>
  <c r="P42812" i="3"/>
  <c r="P42804" i="3"/>
  <c r="P42796" i="3"/>
  <c r="P42788" i="3"/>
  <c r="P42780" i="3"/>
  <c r="P42772" i="3"/>
  <c r="P42764" i="3"/>
  <c r="P42756" i="3"/>
  <c r="P42748" i="3"/>
  <c r="P42740" i="3"/>
  <c r="P42732" i="3"/>
  <c r="P42724" i="3"/>
  <c r="P42716" i="3"/>
  <c r="P42708" i="3"/>
  <c r="P42700" i="3"/>
  <c r="P42692" i="3"/>
  <c r="P42684" i="3"/>
  <c r="P42676" i="3"/>
  <c r="P42668" i="3"/>
  <c r="P42660" i="3"/>
  <c r="P42652" i="3"/>
  <c r="P42644" i="3"/>
  <c r="P42636" i="3"/>
  <c r="P42628" i="3"/>
  <c r="P42620" i="3"/>
  <c r="P42612" i="3"/>
  <c r="P42604" i="3"/>
  <c r="P42596" i="3"/>
  <c r="P42588" i="3"/>
  <c r="P42580" i="3"/>
  <c r="P42572" i="3"/>
  <c r="P42564" i="3"/>
  <c r="P42556" i="3"/>
  <c r="P42548" i="3"/>
  <c r="P42540" i="3"/>
  <c r="P42532" i="3"/>
  <c r="P42524" i="3"/>
  <c r="P42516" i="3"/>
  <c r="P42508" i="3"/>
  <c r="P42500" i="3"/>
  <c r="P42492" i="3"/>
  <c r="P42484" i="3"/>
  <c r="P42476" i="3"/>
  <c r="P42468" i="3"/>
  <c r="P42460" i="3"/>
  <c r="P42452" i="3"/>
  <c r="P42444" i="3"/>
  <c r="P42436" i="3"/>
  <c r="P42428" i="3"/>
  <c r="P42420" i="3"/>
  <c r="P42412" i="3"/>
  <c r="P42404" i="3"/>
  <c r="P42396" i="3"/>
  <c r="P42388" i="3"/>
  <c r="P42380" i="3"/>
  <c r="P42372" i="3"/>
  <c r="P42364" i="3"/>
  <c r="P42356" i="3"/>
  <c r="P42348" i="3"/>
  <c r="P42340" i="3"/>
  <c r="P42332" i="3"/>
  <c r="P42324" i="3"/>
  <c r="P42316" i="3"/>
  <c r="P42308" i="3"/>
  <c r="P42300" i="3"/>
  <c r="P42292" i="3"/>
  <c r="P46498" i="3"/>
  <c r="P46276" i="3"/>
  <c r="P46099" i="3"/>
  <c r="P45971" i="3"/>
  <c r="P45853" i="3"/>
  <c r="P45788" i="3"/>
  <c r="P45750" i="3"/>
  <c r="P45708" i="3"/>
  <c r="P45674" i="3"/>
  <c r="P45644" i="3"/>
  <c r="P45608" i="3"/>
  <c r="P45576" i="3"/>
  <c r="P45546" i="3"/>
  <c r="P45510" i="3"/>
  <c r="P45478" i="3"/>
  <c r="P45452" i="3"/>
  <c r="P45426" i="3"/>
  <c r="P45403" i="3"/>
  <c r="P45383" i="3"/>
  <c r="P45360" i="3"/>
  <c r="P45339" i="3"/>
  <c r="P45319" i="3"/>
  <c r="P45296" i="3"/>
  <c r="P45275" i="3"/>
  <c r="P45255" i="3"/>
  <c r="P45232" i="3"/>
  <c r="P45211" i="3"/>
  <c r="P45195" i="3"/>
  <c r="P45179" i="3"/>
  <c r="P45163" i="3"/>
  <c r="P45147" i="3"/>
  <c r="P45131" i="3"/>
  <c r="P45115" i="3"/>
  <c r="P45099" i="3"/>
  <c r="P45083" i="3"/>
  <c r="P45067" i="3"/>
  <c r="P45051" i="3"/>
  <c r="P45035" i="3"/>
  <c r="P45019" i="3"/>
  <c r="P45003" i="3"/>
  <c r="P44987" i="3"/>
  <c r="P44971" i="3"/>
  <c r="P44955" i="3"/>
  <c r="P44939" i="3"/>
  <c r="P44923" i="3"/>
  <c r="P44911" i="3"/>
  <c r="P44897" i="3"/>
  <c r="P44883" i="3"/>
  <c r="P44872" i="3"/>
  <c r="P44858" i="3"/>
  <c r="P44847" i="3"/>
  <c r="P44833" i="3"/>
  <c r="P44823" i="3"/>
  <c r="P44811" i="3"/>
  <c r="P44801" i="3"/>
  <c r="P44791" i="3"/>
  <c r="P44779" i="3"/>
  <c r="P44769" i="3"/>
  <c r="P44759" i="3"/>
  <c r="P44747" i="3"/>
  <c r="P44737" i="3"/>
  <c r="P44727" i="3"/>
  <c r="P44715" i="3"/>
  <c r="P44705" i="3"/>
  <c r="P44695" i="3"/>
  <c r="P44683" i="3"/>
  <c r="P44673" i="3"/>
  <c r="P44663" i="3"/>
  <c r="P44651" i="3"/>
  <c r="P44641" i="3"/>
  <c r="P44631" i="3"/>
  <c r="P44619" i="3"/>
  <c r="P44609" i="3"/>
  <c r="P44599" i="3"/>
  <c r="P44587" i="3"/>
  <c r="P44577" i="3"/>
  <c r="P44567" i="3"/>
  <c r="P44555" i="3"/>
  <c r="P44545" i="3"/>
  <c r="P44535" i="3"/>
  <c r="P44523" i="3"/>
  <c r="P44513" i="3"/>
  <c r="P44503" i="3"/>
  <c r="P44491" i="3"/>
  <c r="P44481" i="3"/>
  <c r="P44471" i="3"/>
  <c r="P44459" i="3"/>
  <c r="P44449" i="3"/>
  <c r="P44439" i="3"/>
  <c r="P44427" i="3"/>
  <c r="P44417" i="3"/>
  <c r="P44407" i="3"/>
  <c r="P44395" i="3"/>
  <c r="P44385" i="3"/>
  <c r="P44375" i="3"/>
  <c r="P44363" i="3"/>
  <c r="P44353" i="3"/>
  <c r="P44343" i="3"/>
  <c r="P44331" i="3"/>
  <c r="P44321" i="3"/>
  <c r="P44311" i="3"/>
  <c r="P44299" i="3"/>
  <c r="P44289" i="3"/>
  <c r="P44279" i="3"/>
  <c r="P44267" i="3"/>
  <c r="P44257" i="3"/>
  <c r="P44247" i="3"/>
  <c r="P44235" i="3"/>
  <c r="P44225" i="3"/>
  <c r="P44215" i="3"/>
  <c r="P44203" i="3"/>
  <c r="P44193" i="3"/>
  <c r="P44183" i="3"/>
  <c r="P44171" i="3"/>
  <c r="P44161" i="3"/>
  <c r="P44151" i="3"/>
  <c r="P44139" i="3"/>
  <c r="P44129" i="3"/>
  <c r="P44119" i="3"/>
  <c r="P44107" i="3"/>
  <c r="P44097" i="3"/>
  <c r="P44087" i="3"/>
  <c r="P44075" i="3"/>
  <c r="P44065" i="3"/>
  <c r="P44055" i="3"/>
  <c r="P44043" i="3"/>
  <c r="P44033" i="3"/>
  <c r="P44023" i="3"/>
  <c r="P44011" i="3"/>
  <c r="P44001" i="3"/>
  <c r="P43991" i="3"/>
  <c r="P43979" i="3"/>
  <c r="P43969" i="3"/>
  <c r="P43959" i="3"/>
  <c r="P43947" i="3"/>
  <c r="P43937" i="3"/>
  <c r="P43927" i="3"/>
  <c r="P43915" i="3"/>
  <c r="P43905" i="3"/>
  <c r="P43895" i="3"/>
  <c r="P43883" i="3"/>
  <c r="P43873" i="3"/>
  <c r="P43863" i="3"/>
  <c r="P43851" i="3"/>
  <c r="P43841" i="3"/>
  <c r="P43831" i="3"/>
  <c r="P43819" i="3"/>
  <c r="P43809" i="3"/>
  <c r="P43799" i="3"/>
  <c r="P43787" i="3"/>
  <c r="P43777" i="3"/>
  <c r="P43767" i="3"/>
  <c r="P43755" i="3"/>
  <c r="P43745" i="3"/>
  <c r="P43735" i="3"/>
  <c r="P43723" i="3"/>
  <c r="P43713" i="3"/>
  <c r="P43703" i="3"/>
  <c r="P43692" i="3"/>
  <c r="P43683" i="3"/>
  <c r="P43675" i="3"/>
  <c r="P43667" i="3"/>
  <c r="P43659" i="3"/>
  <c r="P43651" i="3"/>
  <c r="P43643" i="3"/>
  <c r="P43635" i="3"/>
  <c r="P43627" i="3"/>
  <c r="P43619" i="3"/>
  <c r="P43611" i="3"/>
  <c r="P43603" i="3"/>
  <c r="P46468" i="3"/>
  <c r="P46251" i="3"/>
  <c r="P46083" i="3"/>
  <c r="P45956" i="3"/>
  <c r="P45838" i="3"/>
  <c r="P45781" i="3"/>
  <c r="P45742" i="3"/>
  <c r="P45707" i="3"/>
  <c r="P45669" i="3"/>
  <c r="P45637" i="3"/>
  <c r="P45606" i="3"/>
  <c r="P45572" i="3"/>
  <c r="P45540" i="3"/>
  <c r="P45509" i="3"/>
  <c r="P45475" i="3"/>
  <c r="P45448" i="3"/>
  <c r="P45425" i="3"/>
  <c r="P45400" i="3"/>
  <c r="P45379" i="3"/>
  <c r="P45359" i="3"/>
  <c r="P45336" i="3"/>
  <c r="P45315" i="3"/>
  <c r="P45295" i="3"/>
  <c r="P45272" i="3"/>
  <c r="P45251" i="3"/>
  <c r="P45231" i="3"/>
  <c r="P45210" i="3"/>
  <c r="P45194" i="3"/>
  <c r="P45178" i="3"/>
  <c r="P45162" i="3"/>
  <c r="P45146" i="3"/>
  <c r="P45130" i="3"/>
  <c r="P45114" i="3"/>
  <c r="P45098" i="3"/>
  <c r="P45082" i="3"/>
  <c r="P45066" i="3"/>
  <c r="P45050" i="3"/>
  <c r="P45034" i="3"/>
  <c r="P45018" i="3"/>
  <c r="P45002" i="3"/>
  <c r="P44986" i="3"/>
  <c r="P44970" i="3"/>
  <c r="P44954" i="3"/>
  <c r="P44938" i="3"/>
  <c r="P44922" i="3"/>
  <c r="P44907" i="3"/>
  <c r="P44896" i="3"/>
  <c r="P44882" i="3"/>
  <c r="P44871" i="3"/>
  <c r="P44857" i="3"/>
  <c r="P44843" i="3"/>
  <c r="P44832" i="3"/>
  <c r="P44820" i="3"/>
  <c r="P44810" i="3"/>
  <c r="P44800" i="3"/>
  <c r="P44788" i="3"/>
  <c r="P44778" i="3"/>
  <c r="P44768" i="3"/>
  <c r="P44756" i="3"/>
  <c r="P44746" i="3"/>
  <c r="P44736" i="3"/>
  <c r="P44724" i="3"/>
  <c r="P44714" i="3"/>
  <c r="P44704" i="3"/>
  <c r="P44692" i="3"/>
  <c r="P44682" i="3"/>
  <c r="P44672" i="3"/>
  <c r="P44660" i="3"/>
  <c r="P44650" i="3"/>
  <c r="P44640" i="3"/>
  <c r="P44628" i="3"/>
  <c r="P44618" i="3"/>
  <c r="P44608" i="3"/>
  <c r="P44596" i="3"/>
  <c r="P44586" i="3"/>
  <c r="P44576" i="3"/>
  <c r="P44564" i="3"/>
  <c r="P44554" i="3"/>
  <c r="P44544" i="3"/>
  <c r="P44532" i="3"/>
  <c r="P44522" i="3"/>
  <c r="P44512" i="3"/>
  <c r="P44500" i="3"/>
  <c r="P44490" i="3"/>
  <c r="P44480" i="3"/>
  <c r="P44468" i="3"/>
  <c r="P44458" i="3"/>
  <c r="P44448" i="3"/>
  <c r="P44436" i="3"/>
  <c r="P44426" i="3"/>
  <c r="P44416" i="3"/>
  <c r="P44404" i="3"/>
  <c r="P44394" i="3"/>
  <c r="P44384" i="3"/>
  <c r="P44372" i="3"/>
  <c r="P44362" i="3"/>
  <c r="P44352" i="3"/>
  <c r="P44340" i="3"/>
  <c r="P44330" i="3"/>
  <c r="P44320" i="3"/>
  <c r="P44308" i="3"/>
  <c r="P44298" i="3"/>
  <c r="P44288" i="3"/>
  <c r="P44276" i="3"/>
  <c r="P44266" i="3"/>
  <c r="P44256" i="3"/>
  <c r="P44244" i="3"/>
  <c r="P44234" i="3"/>
  <c r="P44224" i="3"/>
  <c r="P44212" i="3"/>
  <c r="P44202" i="3"/>
  <c r="P44192" i="3"/>
  <c r="P44180" i="3"/>
  <c r="P44170" i="3"/>
  <c r="P44160" i="3"/>
  <c r="P44148" i="3"/>
  <c r="P44138" i="3"/>
  <c r="P44128" i="3"/>
  <c r="P44116" i="3"/>
  <c r="P44106" i="3"/>
  <c r="P44096" i="3"/>
  <c r="P44084" i="3"/>
  <c r="P44074" i="3"/>
  <c r="P44064" i="3"/>
  <c r="P44052" i="3"/>
  <c r="P44042" i="3"/>
  <c r="P44032" i="3"/>
  <c r="P44020" i="3"/>
  <c r="P44010" i="3"/>
  <c r="P44000" i="3"/>
  <c r="P43988" i="3"/>
  <c r="P43978" i="3"/>
  <c r="P43968" i="3"/>
  <c r="P43956" i="3"/>
  <c r="P43946" i="3"/>
  <c r="P43936" i="3"/>
  <c r="P43924" i="3"/>
  <c r="P43914" i="3"/>
  <c r="P43904" i="3"/>
  <c r="P43892" i="3"/>
  <c r="P43882" i="3"/>
  <c r="P43872" i="3"/>
  <c r="P43860" i="3"/>
  <c r="P43850" i="3"/>
  <c r="P43840" i="3"/>
  <c r="P43828" i="3"/>
  <c r="P43818" i="3"/>
  <c r="P43808" i="3"/>
  <c r="P43796" i="3"/>
  <c r="P43786" i="3"/>
  <c r="P43776" i="3"/>
  <c r="P43764" i="3"/>
  <c r="P43754" i="3"/>
  <c r="P43744" i="3"/>
  <c r="P43732" i="3"/>
  <c r="P43722" i="3"/>
  <c r="P43712" i="3"/>
  <c r="P43700" i="3"/>
  <c r="P43691" i="3"/>
  <c r="P43682" i="3"/>
  <c r="P43674" i="3"/>
  <c r="P43666" i="3"/>
  <c r="P43658" i="3"/>
  <c r="P43650" i="3"/>
  <c r="P43642" i="3"/>
  <c r="P43634" i="3"/>
  <c r="P43626" i="3"/>
  <c r="P43618" i="3"/>
  <c r="P43610" i="3"/>
  <c r="P43602" i="3"/>
  <c r="P43594" i="3"/>
  <c r="P43586" i="3"/>
  <c r="P43578" i="3"/>
  <c r="P43570" i="3"/>
  <c r="P43562" i="3"/>
  <c r="P43554" i="3"/>
  <c r="P43546" i="3"/>
  <c r="P43538" i="3"/>
  <c r="P43530" i="3"/>
  <c r="P43522" i="3"/>
  <c r="P43514" i="3"/>
  <c r="P43506" i="3"/>
  <c r="P43498" i="3"/>
  <c r="P43490" i="3"/>
  <c r="P43482" i="3"/>
  <c r="P43474" i="3"/>
  <c r="P43466" i="3"/>
  <c r="P43458" i="3"/>
  <c r="P43450" i="3"/>
  <c r="P43442" i="3"/>
  <c r="P43434" i="3"/>
  <c r="P43426" i="3"/>
  <c r="P43418" i="3"/>
  <c r="P43410" i="3"/>
  <c r="P43402" i="3"/>
  <c r="P43394" i="3"/>
  <c r="P43386" i="3"/>
  <c r="P43378" i="3"/>
  <c r="P43370" i="3"/>
  <c r="P43362" i="3"/>
  <c r="P43354" i="3"/>
  <c r="P43346" i="3"/>
  <c r="P43338" i="3"/>
  <c r="P43330" i="3"/>
  <c r="P43322" i="3"/>
  <c r="P43314" i="3"/>
  <c r="P43306" i="3"/>
  <c r="P43298" i="3"/>
  <c r="P43290" i="3"/>
  <c r="P43282" i="3"/>
  <c r="P43274" i="3"/>
  <c r="P43266" i="3"/>
  <c r="P43258" i="3"/>
  <c r="P43250" i="3"/>
  <c r="P43242" i="3"/>
  <c r="P43234" i="3"/>
  <c r="P43226" i="3"/>
  <c r="P43218" i="3"/>
  <c r="P43210" i="3"/>
  <c r="P43202" i="3"/>
  <c r="P43194" i="3"/>
  <c r="P43186" i="3"/>
  <c r="P43178" i="3"/>
  <c r="P43170" i="3"/>
  <c r="P43162" i="3"/>
  <c r="P43154" i="3"/>
  <c r="P43146" i="3"/>
  <c r="P43138" i="3"/>
  <c r="P43130" i="3"/>
  <c r="P43122" i="3"/>
  <c r="P43114" i="3"/>
  <c r="P43106" i="3"/>
  <c r="P43098" i="3"/>
  <c r="P43090" i="3"/>
  <c r="P43082" i="3"/>
  <c r="P43074" i="3"/>
  <c r="P43066" i="3"/>
  <c r="P43058" i="3"/>
  <c r="P43050" i="3"/>
  <c r="P43042" i="3"/>
  <c r="P43034" i="3"/>
  <c r="P43026" i="3"/>
  <c r="P43018" i="3"/>
  <c r="P43010" i="3"/>
  <c r="P43002" i="3"/>
  <c r="P42994" i="3"/>
  <c r="P42986" i="3"/>
  <c r="P42978" i="3"/>
  <c r="P42970" i="3"/>
  <c r="P42962" i="3"/>
  <c r="P42954" i="3"/>
  <c r="P42946" i="3"/>
  <c r="P42938" i="3"/>
  <c r="P42930" i="3"/>
  <c r="P42922" i="3"/>
  <c r="P42914" i="3"/>
  <c r="P42906" i="3"/>
  <c r="P42898" i="3"/>
  <c r="P42890" i="3"/>
  <c r="P42882" i="3"/>
  <c r="P42874" i="3"/>
  <c r="P42866" i="3"/>
  <c r="P42858" i="3"/>
  <c r="P42850" i="3"/>
  <c r="P42842" i="3"/>
  <c r="P42834" i="3"/>
  <c r="P42826" i="3"/>
  <c r="P42818" i="3"/>
  <c r="P42810" i="3"/>
  <c r="P42802" i="3"/>
  <c r="P42794" i="3"/>
  <c r="P42786" i="3"/>
  <c r="P42778" i="3"/>
  <c r="P42770" i="3"/>
  <c r="P42762" i="3"/>
  <c r="P42754" i="3"/>
  <c r="P42746" i="3"/>
  <c r="P42738" i="3"/>
  <c r="P42730" i="3"/>
  <c r="P42722" i="3"/>
  <c r="P42714" i="3"/>
  <c r="P42706" i="3"/>
  <c r="P42698" i="3"/>
  <c r="P42690" i="3"/>
  <c r="P42682" i="3"/>
  <c r="P42674" i="3"/>
  <c r="P46430" i="3"/>
  <c r="P46226" i="3"/>
  <c r="P46066" i="3"/>
  <c r="P45941" i="3"/>
  <c r="P45830" i="3"/>
  <c r="P45780" i="3"/>
  <c r="P45739" i="3"/>
  <c r="P45700" i="3"/>
  <c r="P45668" i="3"/>
  <c r="P45634" i="3"/>
  <c r="P45602" i="3"/>
  <c r="P45571" i="3"/>
  <c r="P45534" i="3"/>
  <c r="P45502" i="3"/>
  <c r="P45474" i="3"/>
  <c r="P45444" i="3"/>
  <c r="P45420" i="3"/>
  <c r="P45399" i="3"/>
  <c r="P45376" i="3"/>
  <c r="P45355" i="3"/>
  <c r="P45335" i="3"/>
  <c r="P45312" i="3"/>
  <c r="P45291" i="3"/>
  <c r="P45271" i="3"/>
  <c r="P45248" i="3"/>
  <c r="P45227" i="3"/>
  <c r="P45208" i="3"/>
  <c r="P45192" i="3"/>
  <c r="P45176" i="3"/>
  <c r="P45160" i="3"/>
  <c r="P45144" i="3"/>
  <c r="P45128" i="3"/>
  <c r="P45112" i="3"/>
  <c r="P45096" i="3"/>
  <c r="P45080" i="3"/>
  <c r="P45064" i="3"/>
  <c r="P45048" i="3"/>
  <c r="P45032" i="3"/>
  <c r="P45016" i="3"/>
  <c r="P45000" i="3"/>
  <c r="P44984" i="3"/>
  <c r="P44968" i="3"/>
  <c r="P44952" i="3"/>
  <c r="P44936" i="3"/>
  <c r="P44920" i="3"/>
  <c r="P44906" i="3"/>
  <c r="P44895" i="3"/>
  <c r="P44881" i="3"/>
  <c r="P44867" i="3"/>
  <c r="P44856" i="3"/>
  <c r="P44842" i="3"/>
  <c r="P44831" i="3"/>
  <c r="P44819" i="3"/>
  <c r="P44809" i="3"/>
  <c r="P44799" i="3"/>
  <c r="P44787" i="3"/>
  <c r="P44777" i="3"/>
  <c r="P44767" i="3"/>
  <c r="P44755" i="3"/>
  <c r="P44745" i="3"/>
  <c r="P44735" i="3"/>
  <c r="P44723" i="3"/>
  <c r="P44713" i="3"/>
  <c r="P44703" i="3"/>
  <c r="P44691" i="3"/>
  <c r="P44681" i="3"/>
  <c r="P44671" i="3"/>
  <c r="P44659" i="3"/>
  <c r="P44649" i="3"/>
  <c r="P44639" i="3"/>
  <c r="P44627" i="3"/>
  <c r="P44617" i="3"/>
  <c r="P44607" i="3"/>
  <c r="P44595" i="3"/>
  <c r="P44585" i="3"/>
  <c r="P44575" i="3"/>
  <c r="P44563" i="3"/>
  <c r="P44553" i="3"/>
  <c r="P44543" i="3"/>
  <c r="P44531" i="3"/>
  <c r="P44521" i="3"/>
  <c r="P44511" i="3"/>
  <c r="P44499" i="3"/>
  <c r="P44489" i="3"/>
  <c r="P44479" i="3"/>
  <c r="P44467" i="3"/>
  <c r="P44457" i="3"/>
  <c r="P44447" i="3"/>
  <c r="P44435" i="3"/>
  <c r="P44425" i="3"/>
  <c r="P44415" i="3"/>
  <c r="P44403" i="3"/>
  <c r="P44393" i="3"/>
  <c r="P44383" i="3"/>
  <c r="P44371" i="3"/>
  <c r="P44361" i="3"/>
  <c r="P44351" i="3"/>
  <c r="P44339" i="3"/>
  <c r="P44329" i="3"/>
  <c r="P44319" i="3"/>
  <c r="P44307" i="3"/>
  <c r="P44297" i="3"/>
  <c r="P44287" i="3"/>
  <c r="P44275" i="3"/>
  <c r="P44265" i="3"/>
  <c r="P44255" i="3"/>
  <c r="P44243" i="3"/>
  <c r="P44233" i="3"/>
  <c r="P44223" i="3"/>
  <c r="P44211" i="3"/>
  <c r="P44201" i="3"/>
  <c r="P44191" i="3"/>
  <c r="P44179" i="3"/>
  <c r="P44169" i="3"/>
  <c r="P44159" i="3"/>
  <c r="P44147" i="3"/>
  <c r="P44137" i="3"/>
  <c r="P44127" i="3"/>
  <c r="P44115" i="3"/>
  <c r="P44105" i="3"/>
  <c r="P44095" i="3"/>
  <c r="P44083" i="3"/>
  <c r="P44073" i="3"/>
  <c r="P44063" i="3"/>
  <c r="P44051" i="3"/>
  <c r="P44041" i="3"/>
  <c r="P44031" i="3"/>
  <c r="P44019" i="3"/>
  <c r="P44009" i="3"/>
  <c r="P43999" i="3"/>
  <c r="P43987" i="3"/>
  <c r="P43977" i="3"/>
  <c r="P43967" i="3"/>
  <c r="P43955" i="3"/>
  <c r="P43945" i="3"/>
  <c r="P43935" i="3"/>
  <c r="P43923" i="3"/>
  <c r="P43913" i="3"/>
  <c r="P43903" i="3"/>
  <c r="P43891" i="3"/>
  <c r="P43881" i="3"/>
  <c r="P43871" i="3"/>
  <c r="P43859" i="3"/>
  <c r="P43849" i="3"/>
  <c r="P43839" i="3"/>
  <c r="P43827" i="3"/>
  <c r="P43817" i="3"/>
  <c r="P43807" i="3"/>
  <c r="P43795" i="3"/>
  <c r="P43785" i="3"/>
  <c r="P43775" i="3"/>
  <c r="P43763" i="3"/>
  <c r="P43753" i="3"/>
  <c r="P43743" i="3"/>
  <c r="P43731" i="3"/>
  <c r="P43721" i="3"/>
  <c r="P43711" i="3"/>
  <c r="P43699" i="3"/>
  <c r="P43690" i="3"/>
  <c r="P43681" i="3"/>
  <c r="P43673" i="3"/>
  <c r="P43665" i="3"/>
  <c r="P43657" i="3"/>
  <c r="P43649" i="3"/>
  <c r="P43641" i="3"/>
  <c r="P43633" i="3"/>
  <c r="P43625" i="3"/>
  <c r="P43617" i="3"/>
  <c r="P43609" i="3"/>
  <c r="P43601" i="3"/>
  <c r="P43593" i="3"/>
  <c r="P43585" i="3"/>
  <c r="P43577" i="3"/>
  <c r="P43569" i="3"/>
  <c r="P43561" i="3"/>
  <c r="P43553" i="3"/>
  <c r="P43545" i="3"/>
  <c r="P43537" i="3"/>
  <c r="P43529" i="3"/>
  <c r="P43521" i="3"/>
  <c r="P43513" i="3"/>
  <c r="P43505" i="3"/>
  <c r="P43497" i="3"/>
  <c r="P43489" i="3"/>
  <c r="P43481" i="3"/>
  <c r="P43473" i="3"/>
  <c r="P43465" i="3"/>
  <c r="P43457" i="3"/>
  <c r="P43449" i="3"/>
  <c r="P43441" i="3"/>
  <c r="P43433" i="3"/>
  <c r="P43425" i="3"/>
  <c r="P43417" i="3"/>
  <c r="P43409" i="3"/>
  <c r="P43401" i="3"/>
  <c r="P43393" i="3"/>
  <c r="P43385" i="3"/>
  <c r="P43377" i="3"/>
  <c r="P45925" i="3"/>
  <c r="P45693" i="3"/>
  <c r="P45564" i="3"/>
  <c r="P45443" i="3"/>
  <c r="P45352" i="3"/>
  <c r="P45267" i="3"/>
  <c r="P45191" i="3"/>
  <c r="P45127" i="3"/>
  <c r="P45063" i="3"/>
  <c r="P44999" i="3"/>
  <c r="P44935" i="3"/>
  <c r="P44880" i="3"/>
  <c r="P44828" i="3"/>
  <c r="P44786" i="3"/>
  <c r="P44744" i="3"/>
  <c r="P44700" i="3"/>
  <c r="P44658" i="3"/>
  <c r="P44616" i="3"/>
  <c r="P44572" i="3"/>
  <c r="P44530" i="3"/>
  <c r="P44488" i="3"/>
  <c r="P44444" i="3"/>
  <c r="P44402" i="3"/>
  <c r="P44360" i="3"/>
  <c r="P44316" i="3"/>
  <c r="P44274" i="3"/>
  <c r="P44232" i="3"/>
  <c r="P44188" i="3"/>
  <c r="P44146" i="3"/>
  <c r="P44104" i="3"/>
  <c r="P44060" i="3"/>
  <c r="P44018" i="3"/>
  <c r="P43976" i="3"/>
  <c r="P43932" i="3"/>
  <c r="P43890" i="3"/>
  <c r="P43848" i="3"/>
  <c r="P43804" i="3"/>
  <c r="P43762" i="3"/>
  <c r="P43720" i="3"/>
  <c r="P43680" i="3"/>
  <c r="P43648" i="3"/>
  <c r="P43616" i="3"/>
  <c r="P43591" i="3"/>
  <c r="P43574" i="3"/>
  <c r="P43558" i="3"/>
  <c r="P43542" i="3"/>
  <c r="P43526" i="3"/>
  <c r="P43510" i="3"/>
  <c r="P43494" i="3"/>
  <c r="P43478" i="3"/>
  <c r="P43462" i="3"/>
  <c r="P43446" i="3"/>
  <c r="P43430" i="3"/>
  <c r="P43414" i="3"/>
  <c r="P43398" i="3"/>
  <c r="P43382" i="3"/>
  <c r="P43367" i="3"/>
  <c r="P43353" i="3"/>
  <c r="P43342" i="3"/>
  <c r="P43328" i="3"/>
  <c r="P43315" i="3"/>
  <c r="P43303" i="3"/>
  <c r="P43289" i="3"/>
  <c r="P43278" i="3"/>
  <c r="P43264" i="3"/>
  <c r="P43251" i="3"/>
  <c r="P43239" i="3"/>
  <c r="P43225" i="3"/>
  <c r="P43214" i="3"/>
  <c r="P43200" i="3"/>
  <c r="P43187" i="3"/>
  <c r="P43175" i="3"/>
  <c r="P43161" i="3"/>
  <c r="P43150" i="3"/>
  <c r="P43136" i="3"/>
  <c r="P43123" i="3"/>
  <c r="P43111" i="3"/>
  <c r="P43097" i="3"/>
  <c r="P43086" i="3"/>
  <c r="P43072" i="3"/>
  <c r="P43059" i="3"/>
  <c r="P43047" i="3"/>
  <c r="P43033" i="3"/>
  <c r="P43022" i="3"/>
  <c r="P43008" i="3"/>
  <c r="P42995" i="3"/>
  <c r="P42983" i="3"/>
  <c r="P42969" i="3"/>
  <c r="P42958" i="3"/>
  <c r="P42944" i="3"/>
  <c r="P42931" i="3"/>
  <c r="P42919" i="3"/>
  <c r="P42905" i="3"/>
  <c r="P42894" i="3"/>
  <c r="P42880" i="3"/>
  <c r="P42867" i="3"/>
  <c r="P42855" i="3"/>
  <c r="P42841" i="3"/>
  <c r="P42830" i="3"/>
  <c r="P42816" i="3"/>
  <c r="P42806" i="3"/>
  <c r="P42795" i="3"/>
  <c r="P42784" i="3"/>
  <c r="P42774" i="3"/>
  <c r="P42763" i="3"/>
  <c r="P42752" i="3"/>
  <c r="P42742" i="3"/>
  <c r="P42731" i="3"/>
  <c r="P42720" i="3"/>
  <c r="P42710" i="3"/>
  <c r="P42699" i="3"/>
  <c r="P42688" i="3"/>
  <c r="P42678" i="3"/>
  <c r="P42667" i="3"/>
  <c r="P42658" i="3"/>
  <c r="P42649" i="3"/>
  <c r="P42640" i="3"/>
  <c r="P42631" i="3"/>
  <c r="P42622" i="3"/>
  <c r="P42613" i="3"/>
  <c r="P42603" i="3"/>
  <c r="P42594" i="3"/>
  <c r="P42585" i="3"/>
  <c r="P42576" i="3"/>
  <c r="P42567" i="3"/>
  <c r="P42558" i="3"/>
  <c r="P42549" i="3"/>
  <c r="P42539" i="3"/>
  <c r="P42530" i="3"/>
  <c r="P42521" i="3"/>
  <c r="P42512" i="3"/>
  <c r="P42503" i="3"/>
  <c r="P42494" i="3"/>
  <c r="P42485" i="3"/>
  <c r="P42475" i="3"/>
  <c r="P42466" i="3"/>
  <c r="P42457" i="3"/>
  <c r="P42448" i="3"/>
  <c r="P42439" i="3"/>
  <c r="P42430" i="3"/>
  <c r="P42421" i="3"/>
  <c r="P42411" i="3"/>
  <c r="P42402" i="3"/>
  <c r="P42393" i="3"/>
  <c r="P42384" i="3"/>
  <c r="P42375" i="3"/>
  <c r="P42366" i="3"/>
  <c r="P42357" i="3"/>
  <c r="P42347" i="3"/>
  <c r="P42338" i="3"/>
  <c r="P42329" i="3"/>
  <c r="P42320" i="3"/>
  <c r="P42311" i="3"/>
  <c r="P42302" i="3"/>
  <c r="P42293" i="3"/>
  <c r="P42284" i="3"/>
  <c r="P42276" i="3"/>
  <c r="P42268" i="3"/>
  <c r="P42260" i="3"/>
  <c r="P42252" i="3"/>
  <c r="P42244" i="3"/>
  <c r="P42236" i="3"/>
  <c r="P42228" i="3"/>
  <c r="P42220" i="3"/>
  <c r="P42212" i="3"/>
  <c r="P42204" i="3"/>
  <c r="P42196" i="3"/>
  <c r="P42188" i="3"/>
  <c r="P42180" i="3"/>
  <c r="P42172" i="3"/>
  <c r="P42164" i="3"/>
  <c r="P42156" i="3"/>
  <c r="P42148" i="3"/>
  <c r="P42140" i="3"/>
  <c r="P42132" i="3"/>
  <c r="P42124" i="3"/>
  <c r="P42116" i="3"/>
  <c r="P42108" i="3"/>
  <c r="P42100" i="3"/>
  <c r="P42092" i="3"/>
  <c r="P42084" i="3"/>
  <c r="P42076" i="3"/>
  <c r="P42068" i="3"/>
  <c r="P42060" i="3"/>
  <c r="P42052" i="3"/>
  <c r="P42044" i="3"/>
  <c r="P42036" i="3"/>
  <c r="P42028" i="3"/>
  <c r="P42020" i="3"/>
  <c r="P42012" i="3"/>
  <c r="P42004" i="3"/>
  <c r="P41996" i="3"/>
  <c r="P41988" i="3"/>
  <c r="P41980" i="3"/>
  <c r="P41972" i="3"/>
  <c r="P41964" i="3"/>
  <c r="P41956" i="3"/>
  <c r="P41948" i="3"/>
  <c r="P41940" i="3"/>
  <c r="P41932" i="3"/>
  <c r="P41924" i="3"/>
  <c r="P41916" i="3"/>
  <c r="P41908" i="3"/>
  <c r="P41900" i="3"/>
  <c r="P41892" i="3"/>
  <c r="P41884" i="3"/>
  <c r="P41876" i="3"/>
  <c r="P41868" i="3"/>
  <c r="P41860" i="3"/>
  <c r="P41852" i="3"/>
  <c r="P41844" i="3"/>
  <c r="P41836" i="3"/>
  <c r="P41828" i="3"/>
  <c r="P41820" i="3"/>
  <c r="P41812" i="3"/>
  <c r="P41804" i="3"/>
  <c r="P41796" i="3"/>
  <c r="P41788" i="3"/>
  <c r="P41780" i="3"/>
  <c r="P41772" i="3"/>
  <c r="P41764" i="3"/>
  <c r="P41756" i="3"/>
  <c r="P41748" i="3"/>
  <c r="P41740" i="3"/>
  <c r="P41732" i="3"/>
  <c r="P41724" i="3"/>
  <c r="P41716" i="3"/>
  <c r="P41708" i="3"/>
  <c r="P41700" i="3"/>
  <c r="P41692" i="3"/>
  <c r="P41684" i="3"/>
  <c r="P41676" i="3"/>
  <c r="P41668" i="3"/>
  <c r="P41660" i="3"/>
  <c r="P41652" i="3"/>
  <c r="P41644" i="3"/>
  <c r="P41636" i="3"/>
  <c r="P41628" i="3"/>
  <c r="P41620" i="3"/>
  <c r="P41612" i="3"/>
  <c r="P41604" i="3"/>
  <c r="P41596" i="3"/>
  <c r="P41588" i="3"/>
  <c r="P41580" i="3"/>
  <c r="P41572" i="3"/>
  <c r="P41564" i="3"/>
  <c r="P41556" i="3"/>
  <c r="P41548" i="3"/>
  <c r="P41540" i="3"/>
  <c r="P41532" i="3"/>
  <c r="P41524" i="3"/>
  <c r="P41516" i="3"/>
  <c r="P41508" i="3"/>
  <c r="P41500" i="3"/>
  <c r="P41492" i="3"/>
  <c r="P41484" i="3"/>
  <c r="P41476" i="3"/>
  <c r="P41468" i="3"/>
  <c r="P41460" i="3"/>
  <c r="P41452" i="3"/>
  <c r="P41444" i="3"/>
  <c r="P41436" i="3"/>
  <c r="P41428" i="3"/>
  <c r="P41420" i="3"/>
  <c r="P41412" i="3"/>
  <c r="P41404" i="3"/>
  <c r="P41396" i="3"/>
  <c r="P41388" i="3"/>
  <c r="P41380" i="3"/>
  <c r="P41372" i="3"/>
  <c r="P41364" i="3"/>
  <c r="P41356" i="3"/>
  <c r="P41348" i="3"/>
  <c r="P41340" i="3"/>
  <c r="P41332" i="3"/>
  <c r="P41324" i="3"/>
  <c r="P41316" i="3"/>
  <c r="P41308" i="3"/>
  <c r="P41300" i="3"/>
  <c r="P41292" i="3"/>
  <c r="P41284" i="3"/>
  <c r="P41276" i="3"/>
  <c r="P41268" i="3"/>
  <c r="P41260" i="3"/>
  <c r="P41252" i="3"/>
  <c r="P41244" i="3"/>
  <c r="P41236" i="3"/>
  <c r="P41228" i="3"/>
  <c r="P41220" i="3"/>
  <c r="P41212" i="3"/>
  <c r="P41204" i="3"/>
  <c r="P41196" i="3"/>
  <c r="P41188" i="3"/>
  <c r="P41180" i="3"/>
  <c r="P41172" i="3"/>
  <c r="P41164" i="3"/>
  <c r="P41156" i="3"/>
  <c r="P41148" i="3"/>
  <c r="P41140" i="3"/>
  <c r="P41132" i="3"/>
  <c r="P41124" i="3"/>
  <c r="P41116" i="3"/>
  <c r="P41108" i="3"/>
  <c r="P41100" i="3"/>
  <c r="P41092" i="3"/>
  <c r="P41084" i="3"/>
  <c r="P41076" i="3"/>
  <c r="P41068" i="3"/>
  <c r="P41060" i="3"/>
  <c r="P41052" i="3"/>
  <c r="P41044" i="3"/>
  <c r="P41036" i="3"/>
  <c r="P41028" i="3"/>
  <c r="P41020" i="3"/>
  <c r="P41012" i="3"/>
  <c r="P41004" i="3"/>
  <c r="P40996" i="3"/>
  <c r="P40988" i="3"/>
  <c r="P40980" i="3"/>
  <c r="P40972" i="3"/>
  <c r="P40964" i="3"/>
  <c r="P40956" i="3"/>
  <c r="P40948" i="3"/>
  <c r="P40940" i="3"/>
  <c r="P40932" i="3"/>
  <c r="P40924" i="3"/>
  <c r="P40916" i="3"/>
  <c r="P40908" i="3"/>
  <c r="P40900" i="3"/>
  <c r="P40892" i="3"/>
  <c r="P45910" i="3"/>
  <c r="P45692" i="3"/>
  <c r="P45560" i="3"/>
  <c r="P45439" i="3"/>
  <c r="P45351" i="3"/>
  <c r="P45264" i="3"/>
  <c r="P45187" i="3"/>
  <c r="P45123" i="3"/>
  <c r="P45059" i="3"/>
  <c r="P44995" i="3"/>
  <c r="P44931" i="3"/>
  <c r="P44879" i="3"/>
  <c r="P44827" i="3"/>
  <c r="P44785" i="3"/>
  <c r="P44743" i="3"/>
  <c r="P44699" i="3"/>
  <c r="P44657" i="3"/>
  <c r="P44615" i="3"/>
  <c r="P44571" i="3"/>
  <c r="P44529" i="3"/>
  <c r="P44487" i="3"/>
  <c r="P44443" i="3"/>
  <c r="P44401" i="3"/>
  <c r="P44359" i="3"/>
  <c r="P44315" i="3"/>
  <c r="P44273" i="3"/>
  <c r="P44231" i="3"/>
  <c r="P44187" i="3"/>
  <c r="P44145" i="3"/>
  <c r="P44103" i="3"/>
  <c r="P44059" i="3"/>
  <c r="P44017" i="3"/>
  <c r="P43975" i="3"/>
  <c r="P43931" i="3"/>
  <c r="P43889" i="3"/>
  <c r="P43847" i="3"/>
  <c r="P43803" i="3"/>
  <c r="P43761" i="3"/>
  <c r="P43719" i="3"/>
  <c r="P43679" i="3"/>
  <c r="P43647" i="3"/>
  <c r="P43615" i="3"/>
  <c r="P43587" i="3"/>
  <c r="P43571" i="3"/>
  <c r="P43555" i="3"/>
  <c r="P43539" i="3"/>
  <c r="P43523" i="3"/>
  <c r="P43507" i="3"/>
  <c r="P43491" i="3"/>
  <c r="P43475" i="3"/>
  <c r="P43459" i="3"/>
  <c r="P43443" i="3"/>
  <c r="P43427" i="3"/>
  <c r="P43411" i="3"/>
  <c r="P43395" i="3"/>
  <c r="P43379" i="3"/>
  <c r="P43366" i="3"/>
  <c r="P43352" i="3"/>
  <c r="P43339" i="3"/>
  <c r="P43327" i="3"/>
  <c r="P43313" i="3"/>
  <c r="P43302" i="3"/>
  <c r="P43288" i="3"/>
  <c r="P43275" i="3"/>
  <c r="P43263" i="3"/>
  <c r="P43249" i="3"/>
  <c r="P43238" i="3"/>
  <c r="P43224" i="3"/>
  <c r="P43211" i="3"/>
  <c r="P43199" i="3"/>
  <c r="P43185" i="3"/>
  <c r="P43174" i="3"/>
  <c r="P43160" i="3"/>
  <c r="P43147" i="3"/>
  <c r="P43135" i="3"/>
  <c r="P43121" i="3"/>
  <c r="P43110" i="3"/>
  <c r="P43096" i="3"/>
  <c r="P43083" i="3"/>
  <c r="P43071" i="3"/>
  <c r="P43057" i="3"/>
  <c r="P43046" i="3"/>
  <c r="P43032" i="3"/>
  <c r="P43019" i="3"/>
  <c r="P43007" i="3"/>
  <c r="P42993" i="3"/>
  <c r="P42982" i="3"/>
  <c r="P42968" i="3"/>
  <c r="P42955" i="3"/>
  <c r="P42943" i="3"/>
  <c r="P42929" i="3"/>
  <c r="P42918" i="3"/>
  <c r="P42904" i="3"/>
  <c r="P42891" i="3"/>
  <c r="P42879" i="3"/>
  <c r="P42865" i="3"/>
  <c r="P42854" i="3"/>
  <c r="P42840" i="3"/>
  <c r="P42827" i="3"/>
  <c r="P42815" i="3"/>
  <c r="P42805" i="3"/>
  <c r="P42793" i="3"/>
  <c r="P42783" i="3"/>
  <c r="P42773" i="3"/>
  <c r="P42761" i="3"/>
  <c r="P42751" i="3"/>
  <c r="P42741" i="3"/>
  <c r="P42729" i="3"/>
  <c r="P42719" i="3"/>
  <c r="P42709" i="3"/>
  <c r="P42697" i="3"/>
  <c r="P42687" i="3"/>
  <c r="P42677" i="3"/>
  <c r="P42666" i="3"/>
  <c r="P42657" i="3"/>
  <c r="P42648" i="3"/>
  <c r="P42639" i="3"/>
  <c r="P42630" i="3"/>
  <c r="P42621" i="3"/>
  <c r="P42611" i="3"/>
  <c r="P42602" i="3"/>
  <c r="P42593" i="3"/>
  <c r="P42584" i="3"/>
  <c r="P42575" i="3"/>
  <c r="P42566" i="3"/>
  <c r="P42557" i="3"/>
  <c r="P42547" i="3"/>
  <c r="P42538" i="3"/>
  <c r="P42529" i="3"/>
  <c r="P42520" i="3"/>
  <c r="P42511" i="3"/>
  <c r="P42502" i="3"/>
  <c r="P42493" i="3"/>
  <c r="P42483" i="3"/>
  <c r="P42474" i="3"/>
  <c r="P42465" i="3"/>
  <c r="P42456" i="3"/>
  <c r="P42447" i="3"/>
  <c r="P42438" i="3"/>
  <c r="P42429" i="3"/>
  <c r="P42419" i="3"/>
  <c r="P42410" i="3"/>
  <c r="P42401" i="3"/>
  <c r="P42392" i="3"/>
  <c r="P42383" i="3"/>
  <c r="P42374" i="3"/>
  <c r="P42365" i="3"/>
  <c r="P42355" i="3"/>
  <c r="P42346" i="3"/>
  <c r="P42337" i="3"/>
  <c r="P42328" i="3"/>
  <c r="P42319" i="3"/>
  <c r="P42310" i="3"/>
  <c r="P42301" i="3"/>
  <c r="P42291" i="3"/>
  <c r="P42283" i="3"/>
  <c r="P42275" i="3"/>
  <c r="P42267" i="3"/>
  <c r="P42259" i="3"/>
  <c r="P42251" i="3"/>
  <c r="P42243" i="3"/>
  <c r="P42235" i="3"/>
  <c r="P42227" i="3"/>
  <c r="P42219" i="3"/>
  <c r="P42211" i="3"/>
  <c r="P42203" i="3"/>
  <c r="P42195" i="3"/>
  <c r="P42187" i="3"/>
  <c r="P42179" i="3"/>
  <c r="P42171" i="3"/>
  <c r="P42163" i="3"/>
  <c r="P42155" i="3"/>
  <c r="P42147" i="3"/>
  <c r="P42139" i="3"/>
  <c r="P42131" i="3"/>
  <c r="P42123" i="3"/>
  <c r="P42115" i="3"/>
  <c r="P42107" i="3"/>
  <c r="P42099" i="3"/>
  <c r="P42091" i="3"/>
  <c r="P42083" i="3"/>
  <c r="P42075" i="3"/>
  <c r="P42067" i="3"/>
  <c r="P42059" i="3"/>
  <c r="P42051" i="3"/>
  <c r="P42043" i="3"/>
  <c r="P42035" i="3"/>
  <c r="P42027" i="3"/>
  <c r="P42019" i="3"/>
  <c r="P42011" i="3"/>
  <c r="P42003" i="3"/>
  <c r="P41995" i="3"/>
  <c r="P41987" i="3"/>
  <c r="P41979" i="3"/>
  <c r="P41971" i="3"/>
  <c r="P41963" i="3"/>
  <c r="P41955" i="3"/>
  <c r="P41947" i="3"/>
  <c r="P41939" i="3"/>
  <c r="P41931" i="3"/>
  <c r="P41923" i="3"/>
  <c r="P41915" i="3"/>
  <c r="P41907" i="3"/>
  <c r="P41899" i="3"/>
  <c r="P41891" i="3"/>
  <c r="P41883" i="3"/>
  <c r="P41875" i="3"/>
  <c r="P41867" i="3"/>
  <c r="P41859" i="3"/>
  <c r="P41851" i="3"/>
  <c r="P41843" i="3"/>
  <c r="P41835" i="3"/>
  <c r="P41827" i="3"/>
  <c r="P41819" i="3"/>
  <c r="P41811" i="3"/>
  <c r="P41803" i="3"/>
  <c r="P41795" i="3"/>
  <c r="P41787" i="3"/>
  <c r="P41779" i="3"/>
  <c r="P41771" i="3"/>
  <c r="P41763" i="3"/>
  <c r="P41755" i="3"/>
  <c r="P41747" i="3"/>
  <c r="P41739" i="3"/>
  <c r="P41731" i="3"/>
  <c r="P41723" i="3"/>
  <c r="P41715" i="3"/>
  <c r="P41707" i="3"/>
  <c r="P41699" i="3"/>
  <c r="P41691" i="3"/>
  <c r="P41683" i="3"/>
  <c r="P41675" i="3"/>
  <c r="P41667" i="3"/>
  <c r="P41659" i="3"/>
  <c r="P41651" i="3"/>
  <c r="P41643" i="3"/>
  <c r="P41635" i="3"/>
  <c r="P41627" i="3"/>
  <c r="P41619" i="3"/>
  <c r="P41611" i="3"/>
  <c r="P41603" i="3"/>
  <c r="P41595" i="3"/>
  <c r="P41587" i="3"/>
  <c r="P41579" i="3"/>
  <c r="P41571" i="3"/>
  <c r="P41563" i="3"/>
  <c r="P41555" i="3"/>
  <c r="P41547" i="3"/>
  <c r="P41539" i="3"/>
  <c r="P41531" i="3"/>
  <c r="P41523" i="3"/>
  <c r="P41515" i="3"/>
  <c r="P41507" i="3"/>
  <c r="P41499" i="3"/>
  <c r="P41491" i="3"/>
  <c r="P41483" i="3"/>
  <c r="P41475" i="3"/>
  <c r="P41467" i="3"/>
  <c r="P41459" i="3"/>
  <c r="P41451" i="3"/>
  <c r="P41443" i="3"/>
  <c r="P41435" i="3"/>
  <c r="P41427" i="3"/>
  <c r="P41419" i="3"/>
  <c r="P41411" i="3"/>
  <c r="P41403" i="3"/>
  <c r="P41395" i="3"/>
  <c r="P41387" i="3"/>
  <c r="P41379" i="3"/>
  <c r="P41371" i="3"/>
  <c r="P41363" i="3"/>
  <c r="P41355" i="3"/>
  <c r="P41347" i="3"/>
  <c r="P41339" i="3"/>
  <c r="P41331" i="3"/>
  <c r="P41323" i="3"/>
  <c r="P41315" i="3"/>
  <c r="P41307" i="3"/>
  <c r="P41299" i="3"/>
  <c r="P41291" i="3"/>
  <c r="P41283" i="3"/>
  <c r="P41275" i="3"/>
  <c r="P41267" i="3"/>
  <c r="P41259" i="3"/>
  <c r="P41251" i="3"/>
  <c r="P41243" i="3"/>
  <c r="P41235" i="3"/>
  <c r="P41227" i="3"/>
  <c r="P41219" i="3"/>
  <c r="P41211" i="3"/>
  <c r="P41203" i="3"/>
  <c r="P41195" i="3"/>
  <c r="P41187" i="3"/>
  <c r="P41179" i="3"/>
  <c r="P41171" i="3"/>
  <c r="P41163" i="3"/>
  <c r="P41155" i="3"/>
  <c r="P41147" i="3"/>
  <c r="P41139" i="3"/>
  <c r="P41131" i="3"/>
  <c r="P41123" i="3"/>
  <c r="P41115" i="3"/>
  <c r="P41107" i="3"/>
  <c r="P41099" i="3"/>
  <c r="P41091" i="3"/>
  <c r="P41083" i="3"/>
  <c r="P41075" i="3"/>
  <c r="P41067" i="3"/>
  <c r="P41059" i="3"/>
  <c r="P41051" i="3"/>
  <c r="P41043" i="3"/>
  <c r="P41035" i="3"/>
  <c r="P41027" i="3"/>
  <c r="P41019" i="3"/>
  <c r="P41011" i="3"/>
  <c r="P41003" i="3"/>
  <c r="P40995" i="3"/>
  <c r="P40987" i="3"/>
  <c r="P40979" i="3"/>
  <c r="P40971" i="3"/>
  <c r="P40963" i="3"/>
  <c r="P40955" i="3"/>
  <c r="P40947" i="3"/>
  <c r="P40939" i="3"/>
  <c r="P40931" i="3"/>
  <c r="P40923" i="3"/>
  <c r="P40915" i="3"/>
  <c r="P40907" i="3"/>
  <c r="P40899" i="3"/>
  <c r="P40891" i="3"/>
  <c r="P40883" i="3"/>
  <c r="P40875" i="3"/>
  <c r="P40867" i="3"/>
  <c r="P40859" i="3"/>
  <c r="P40851" i="3"/>
  <c r="P40843" i="3"/>
  <c r="P40835" i="3"/>
  <c r="P40827" i="3"/>
  <c r="P40819" i="3"/>
  <c r="P40811" i="3"/>
  <c r="P40803" i="3"/>
  <c r="P46404" i="3"/>
  <c r="P45822" i="3"/>
  <c r="P45661" i="3"/>
  <c r="P45533" i="3"/>
  <c r="P45417" i="3"/>
  <c r="P45331" i="3"/>
  <c r="P45247" i="3"/>
  <c r="P45175" i="3"/>
  <c r="P45111" i="3"/>
  <c r="P45047" i="3"/>
  <c r="P44983" i="3"/>
  <c r="P44919" i="3"/>
  <c r="P44866" i="3"/>
  <c r="P44818" i="3"/>
  <c r="P44776" i="3"/>
  <c r="P44732" i="3"/>
  <c r="P44690" i="3"/>
  <c r="P44648" i="3"/>
  <c r="P44604" i="3"/>
  <c r="P44562" i="3"/>
  <c r="P44520" i="3"/>
  <c r="P44476" i="3"/>
  <c r="P44434" i="3"/>
  <c r="P44392" i="3"/>
  <c r="P44348" i="3"/>
  <c r="P44306" i="3"/>
  <c r="P44264" i="3"/>
  <c r="P44220" i="3"/>
  <c r="P44178" i="3"/>
  <c r="P44136" i="3"/>
  <c r="P44092" i="3"/>
  <c r="P44050" i="3"/>
  <c r="P44008" i="3"/>
  <c r="P43964" i="3"/>
  <c r="P43922" i="3"/>
  <c r="P43880" i="3"/>
  <c r="P43836" i="3"/>
  <c r="P43794" i="3"/>
  <c r="P43752" i="3"/>
  <c r="P43708" i="3"/>
  <c r="P43672" i="3"/>
  <c r="P43640" i="3"/>
  <c r="P43608" i="3"/>
  <c r="P43584" i="3"/>
  <c r="P43568" i="3"/>
  <c r="P43552" i="3"/>
  <c r="P43536" i="3"/>
  <c r="P43520" i="3"/>
  <c r="P43504" i="3"/>
  <c r="P43488" i="3"/>
  <c r="P43472" i="3"/>
  <c r="P43456" i="3"/>
  <c r="P43440" i="3"/>
  <c r="P43424" i="3"/>
  <c r="P43408" i="3"/>
  <c r="P43392" i="3"/>
  <c r="P43376" i="3"/>
  <c r="P43363" i="3"/>
  <c r="P43351" i="3"/>
  <c r="P43337" i="3"/>
  <c r="P43326" i="3"/>
  <c r="P43312" i="3"/>
  <c r="P43299" i="3"/>
  <c r="P43287" i="3"/>
  <c r="P43273" i="3"/>
  <c r="P43262" i="3"/>
  <c r="P43248" i="3"/>
  <c r="P43235" i="3"/>
  <c r="P43223" i="3"/>
  <c r="P43209" i="3"/>
  <c r="P43198" i="3"/>
  <c r="P43184" i="3"/>
  <c r="P43171" i="3"/>
  <c r="P43159" i="3"/>
  <c r="P43145" i="3"/>
  <c r="P43134" i="3"/>
  <c r="P43120" i="3"/>
  <c r="P43107" i="3"/>
  <c r="P43095" i="3"/>
  <c r="P43081" i="3"/>
  <c r="P43070" i="3"/>
  <c r="P43056" i="3"/>
  <c r="P43043" i="3"/>
  <c r="P43031" i="3"/>
  <c r="P43017" i="3"/>
  <c r="P43006" i="3"/>
  <c r="P42992" i="3"/>
  <c r="P42979" i="3"/>
  <c r="P42967" i="3"/>
  <c r="P42953" i="3"/>
  <c r="P42942" i="3"/>
  <c r="P42928" i="3"/>
  <c r="P42915" i="3"/>
  <c r="P42903" i="3"/>
  <c r="P42889" i="3"/>
  <c r="P42878" i="3"/>
  <c r="P42864" i="3"/>
  <c r="P42851" i="3"/>
  <c r="P42839" i="3"/>
  <c r="P42825" i="3"/>
  <c r="P42814" i="3"/>
  <c r="P42803" i="3"/>
  <c r="P42792" i="3"/>
  <c r="P42782" i="3"/>
  <c r="P42771" i="3"/>
  <c r="P42760" i="3"/>
  <c r="P42750" i="3"/>
  <c r="P42739" i="3"/>
  <c r="P42728" i="3"/>
  <c r="P42718" i="3"/>
  <c r="P42707" i="3"/>
  <c r="P42696" i="3"/>
  <c r="P42686" i="3"/>
  <c r="P42675" i="3"/>
  <c r="P42665" i="3"/>
  <c r="P42656" i="3"/>
  <c r="P42647" i="3"/>
  <c r="P42638" i="3"/>
  <c r="P42629" i="3"/>
  <c r="P42619" i="3"/>
  <c r="P42610" i="3"/>
  <c r="P42601" i="3"/>
  <c r="P42592" i="3"/>
  <c r="P42583" i="3"/>
  <c r="P42574" i="3"/>
  <c r="P42565" i="3"/>
  <c r="P42555" i="3"/>
  <c r="P42546" i="3"/>
  <c r="P42537" i="3"/>
  <c r="P42528" i="3"/>
  <c r="P42519" i="3"/>
  <c r="P42510" i="3"/>
  <c r="P42501" i="3"/>
  <c r="P42491" i="3"/>
  <c r="P42482" i="3"/>
  <c r="P42473" i="3"/>
  <c r="P42464" i="3"/>
  <c r="P42455" i="3"/>
  <c r="P42446" i="3"/>
  <c r="P42437" i="3"/>
  <c r="P42427" i="3"/>
  <c r="P42418" i="3"/>
  <c r="P42409" i="3"/>
  <c r="P42400" i="3"/>
  <c r="P42391" i="3"/>
  <c r="P42382" i="3"/>
  <c r="P42373" i="3"/>
  <c r="P42363" i="3"/>
  <c r="P42354" i="3"/>
  <c r="P42345" i="3"/>
  <c r="P42336" i="3"/>
  <c r="P42327" i="3"/>
  <c r="P42318" i="3"/>
  <c r="P42309" i="3"/>
  <c r="P42299" i="3"/>
  <c r="P42290" i="3"/>
  <c r="P42282" i="3"/>
  <c r="P42274" i="3"/>
  <c r="P42266" i="3"/>
  <c r="P42258" i="3"/>
  <c r="P42250" i="3"/>
  <c r="P42242" i="3"/>
  <c r="P42234" i="3"/>
  <c r="P42226" i="3"/>
  <c r="P42218" i="3"/>
  <c r="P42210" i="3"/>
  <c r="P42202" i="3"/>
  <c r="P42194" i="3"/>
  <c r="P42186" i="3"/>
  <c r="P42178" i="3"/>
  <c r="P42170" i="3"/>
  <c r="P42162" i="3"/>
  <c r="P42154" i="3"/>
  <c r="P42146" i="3"/>
  <c r="P42138" i="3"/>
  <c r="P42130" i="3"/>
  <c r="P42122" i="3"/>
  <c r="P42114" i="3"/>
  <c r="P42106" i="3"/>
  <c r="P42098" i="3"/>
  <c r="P42090" i="3"/>
  <c r="P42082" i="3"/>
  <c r="P42074" i="3"/>
  <c r="P42066" i="3"/>
  <c r="P42058" i="3"/>
  <c r="P42050" i="3"/>
  <c r="P42042" i="3"/>
  <c r="P42034" i="3"/>
  <c r="P42026" i="3"/>
  <c r="P42018" i="3"/>
  <c r="P42010" i="3"/>
  <c r="P42002" i="3"/>
  <c r="P41994" i="3"/>
  <c r="P41986" i="3"/>
  <c r="P41978" i="3"/>
  <c r="P41970" i="3"/>
  <c r="P41962" i="3"/>
  <c r="P41954" i="3"/>
  <c r="P41946" i="3"/>
  <c r="P41938" i="3"/>
  <c r="P41930" i="3"/>
  <c r="P41922" i="3"/>
  <c r="P41914" i="3"/>
  <c r="P41906" i="3"/>
  <c r="P41898" i="3"/>
  <c r="P41890" i="3"/>
  <c r="P41882" i="3"/>
  <c r="P41874" i="3"/>
  <c r="P41866" i="3"/>
  <c r="P41858" i="3"/>
  <c r="P41850" i="3"/>
  <c r="P41842" i="3"/>
  <c r="P41834" i="3"/>
  <c r="P41826" i="3"/>
  <c r="P41818" i="3"/>
  <c r="P41810" i="3"/>
  <c r="P41802" i="3"/>
  <c r="P41794" i="3"/>
  <c r="P41786" i="3"/>
  <c r="P41778" i="3"/>
  <c r="P41770" i="3"/>
  <c r="P41762" i="3"/>
  <c r="P41754" i="3"/>
  <c r="P41746" i="3"/>
  <c r="P41738" i="3"/>
  <c r="P41730" i="3"/>
  <c r="P41722" i="3"/>
  <c r="P41714" i="3"/>
  <c r="P41706" i="3"/>
  <c r="P41698" i="3"/>
  <c r="P41690" i="3"/>
  <c r="P41682" i="3"/>
  <c r="P41674" i="3"/>
  <c r="P41666" i="3"/>
  <c r="P41658" i="3"/>
  <c r="P41650" i="3"/>
  <c r="P41642" i="3"/>
  <c r="P41634" i="3"/>
  <c r="P41626" i="3"/>
  <c r="P41618" i="3"/>
  <c r="P41610" i="3"/>
  <c r="P41602" i="3"/>
  <c r="P41594" i="3"/>
  <c r="P41586" i="3"/>
  <c r="P41578" i="3"/>
  <c r="P41570" i="3"/>
  <c r="P41562" i="3"/>
  <c r="P41554" i="3"/>
  <c r="P41546" i="3"/>
  <c r="P41538" i="3"/>
  <c r="P41530" i="3"/>
  <c r="P41522" i="3"/>
  <c r="P41514" i="3"/>
  <c r="P46379" i="3"/>
  <c r="P45818" i="3"/>
  <c r="P45658" i="3"/>
  <c r="P45528" i="3"/>
  <c r="P45416" i="3"/>
  <c r="P45328" i="3"/>
  <c r="P45243" i="3"/>
  <c r="P45171" i="3"/>
  <c r="P45107" i="3"/>
  <c r="P45043" i="3"/>
  <c r="P44979" i="3"/>
  <c r="P44915" i="3"/>
  <c r="P44865" i="3"/>
  <c r="P44817" i="3"/>
  <c r="P44775" i="3"/>
  <c r="P44731" i="3"/>
  <c r="P44689" i="3"/>
  <c r="P44647" i="3"/>
  <c r="P44603" i="3"/>
  <c r="P44561" i="3"/>
  <c r="P44519" i="3"/>
  <c r="P44475" i="3"/>
  <c r="P44433" i="3"/>
  <c r="P44391" i="3"/>
  <c r="P44347" i="3"/>
  <c r="P44305" i="3"/>
  <c r="P44263" i="3"/>
  <c r="P44219" i="3"/>
  <c r="P44177" i="3"/>
  <c r="P44135" i="3"/>
  <c r="P44091" i="3"/>
  <c r="P44049" i="3"/>
  <c r="P44007" i="3"/>
  <c r="P43963" i="3"/>
  <c r="P43921" i="3"/>
  <c r="P43879" i="3"/>
  <c r="P43835" i="3"/>
  <c r="P43793" i="3"/>
  <c r="P43751" i="3"/>
  <c r="P43707" i="3"/>
  <c r="P43671" i="3"/>
  <c r="P43639" i="3"/>
  <c r="P43607" i="3"/>
  <c r="P43583" i="3"/>
  <c r="P43567" i="3"/>
  <c r="P43551" i="3"/>
  <c r="P43535" i="3"/>
  <c r="P43519" i="3"/>
  <c r="P43503" i="3"/>
  <c r="P43487" i="3"/>
  <c r="P43471" i="3"/>
  <c r="P43455" i="3"/>
  <c r="P43439" i="3"/>
  <c r="P43423" i="3"/>
  <c r="P43407" i="3"/>
  <c r="P43391" i="3"/>
  <c r="P43375" i="3"/>
  <c r="P43361" i="3"/>
  <c r="P43350" i="3"/>
  <c r="P43336" i="3"/>
  <c r="P43323" i="3"/>
  <c r="P43311" i="3"/>
  <c r="P43297" i="3"/>
  <c r="P43286" i="3"/>
  <c r="P43272" i="3"/>
  <c r="P43259" i="3"/>
  <c r="P43247" i="3"/>
  <c r="P43233" i="3"/>
  <c r="P43222" i="3"/>
  <c r="P43208" i="3"/>
  <c r="P43195" i="3"/>
  <c r="P43183" i="3"/>
  <c r="P43169" i="3"/>
  <c r="P43158" i="3"/>
  <c r="P43144" i="3"/>
  <c r="P43131" i="3"/>
  <c r="P43119" i="3"/>
  <c r="P43105" i="3"/>
  <c r="P43094" i="3"/>
  <c r="P43080" i="3"/>
  <c r="P43067" i="3"/>
  <c r="P43055" i="3"/>
  <c r="P43041" i="3"/>
  <c r="P43030" i="3"/>
  <c r="P43016" i="3"/>
  <c r="P43003" i="3"/>
  <c r="P42991" i="3"/>
  <c r="P42977" i="3"/>
  <c r="P42966" i="3"/>
  <c r="P42952" i="3"/>
  <c r="P42939" i="3"/>
  <c r="P42927" i="3"/>
  <c r="P42913" i="3"/>
  <c r="P42902" i="3"/>
  <c r="P42888" i="3"/>
  <c r="P42875" i="3"/>
  <c r="P42863" i="3"/>
  <c r="P42849" i="3"/>
  <c r="P42838" i="3"/>
  <c r="P42824" i="3"/>
  <c r="P42813" i="3"/>
  <c r="P42801" i="3"/>
  <c r="P42791" i="3"/>
  <c r="P42781" i="3"/>
  <c r="P42769" i="3"/>
  <c r="P42759" i="3"/>
  <c r="P42749" i="3"/>
  <c r="P42737" i="3"/>
  <c r="P42727" i="3"/>
  <c r="P42717" i="3"/>
  <c r="P42705" i="3"/>
  <c r="P42695" i="3"/>
  <c r="P42685" i="3"/>
  <c r="P42673" i="3"/>
  <c r="P42664" i="3"/>
  <c r="P42655" i="3"/>
  <c r="P42646" i="3"/>
  <c r="P42637" i="3"/>
  <c r="P42627" i="3"/>
  <c r="P42618" i="3"/>
  <c r="P42609" i="3"/>
  <c r="P42600" i="3"/>
  <c r="P42591" i="3"/>
  <c r="P42582" i="3"/>
  <c r="P42573" i="3"/>
  <c r="P42563" i="3"/>
  <c r="P42554" i="3"/>
  <c r="P42545" i="3"/>
  <c r="P42536" i="3"/>
  <c r="P42527" i="3"/>
  <c r="P42518" i="3"/>
  <c r="P42509" i="3"/>
  <c r="P42499" i="3"/>
  <c r="P42490" i="3"/>
  <c r="P42481" i="3"/>
  <c r="P42472" i="3"/>
  <c r="P42463" i="3"/>
  <c r="P42454" i="3"/>
  <c r="P42445" i="3"/>
  <c r="P42435" i="3"/>
  <c r="P42426" i="3"/>
  <c r="P42417" i="3"/>
  <c r="P42408" i="3"/>
  <c r="P42399" i="3"/>
  <c r="P42390" i="3"/>
  <c r="P42381" i="3"/>
  <c r="P42371" i="3"/>
  <c r="P42362" i="3"/>
  <c r="P42353" i="3"/>
  <c r="P42344" i="3"/>
  <c r="P42335" i="3"/>
  <c r="P42326" i="3"/>
  <c r="P42317" i="3"/>
  <c r="P42307" i="3"/>
  <c r="P42298" i="3"/>
  <c r="P42289" i="3"/>
  <c r="P42281" i="3"/>
  <c r="P42273" i="3"/>
  <c r="P42265" i="3"/>
  <c r="P42257" i="3"/>
  <c r="P42249" i="3"/>
  <c r="P42241" i="3"/>
  <c r="P42233" i="3"/>
  <c r="P42225" i="3"/>
  <c r="P42217" i="3"/>
  <c r="P42209" i="3"/>
  <c r="P42201" i="3"/>
  <c r="P42193" i="3"/>
  <c r="P42185" i="3"/>
  <c r="P42177" i="3"/>
  <c r="P42169" i="3"/>
  <c r="P42161" i="3"/>
  <c r="P42153" i="3"/>
  <c r="P42145" i="3"/>
  <c r="P42137" i="3"/>
  <c r="P42129" i="3"/>
  <c r="P42121" i="3"/>
  <c r="P42113" i="3"/>
  <c r="P42105" i="3"/>
  <c r="P42097" i="3"/>
  <c r="P46198" i="3"/>
  <c r="P45772" i="3"/>
  <c r="P45630" i="3"/>
  <c r="P45499" i="3"/>
  <c r="P45395" i="3"/>
  <c r="P45311" i="3"/>
  <c r="P45224" i="3"/>
  <c r="P45159" i="3"/>
  <c r="P45095" i="3"/>
  <c r="P45031" i="3"/>
  <c r="P44967" i="3"/>
  <c r="P44905" i="3"/>
  <c r="P44855" i="3"/>
  <c r="P44808" i="3"/>
  <c r="P44764" i="3"/>
  <c r="P44722" i="3"/>
  <c r="P44680" i="3"/>
  <c r="P44636" i="3"/>
  <c r="P44594" i="3"/>
  <c r="P44552" i="3"/>
  <c r="P44508" i="3"/>
  <c r="P44466" i="3"/>
  <c r="P44424" i="3"/>
  <c r="P44380" i="3"/>
  <c r="P44338" i="3"/>
  <c r="P44296" i="3"/>
  <c r="P44252" i="3"/>
  <c r="P44210" i="3"/>
  <c r="P44168" i="3"/>
  <c r="P44124" i="3"/>
  <c r="P44082" i="3"/>
  <c r="P44040" i="3"/>
  <c r="P43996" i="3"/>
  <c r="P43954" i="3"/>
  <c r="P43912" i="3"/>
  <c r="P43868" i="3"/>
  <c r="P43826" i="3"/>
  <c r="P43784" i="3"/>
  <c r="P43740" i="3"/>
  <c r="P43698" i="3"/>
  <c r="P43664" i="3"/>
  <c r="P43632" i="3"/>
  <c r="P43600" i="3"/>
  <c r="P43582" i="3"/>
  <c r="P43566" i="3"/>
  <c r="P43550" i="3"/>
  <c r="P43534" i="3"/>
  <c r="P43518" i="3"/>
  <c r="P43502" i="3"/>
  <c r="P43486" i="3"/>
  <c r="P43470" i="3"/>
  <c r="P43454" i="3"/>
  <c r="P43438" i="3"/>
  <c r="P43422" i="3"/>
  <c r="P43406" i="3"/>
  <c r="P43390" i="3"/>
  <c r="P43374" i="3"/>
  <c r="P43360" i="3"/>
  <c r="P43347" i="3"/>
  <c r="P43335" i="3"/>
  <c r="P43321" i="3"/>
  <c r="P43310" i="3"/>
  <c r="P43296" i="3"/>
  <c r="P43283" i="3"/>
  <c r="P43271" i="3"/>
  <c r="P43257" i="3"/>
  <c r="P43246" i="3"/>
  <c r="P43232" i="3"/>
  <c r="P43219" i="3"/>
  <c r="P43207" i="3"/>
  <c r="P43193" i="3"/>
  <c r="P43182" i="3"/>
  <c r="P43168" i="3"/>
  <c r="P43155" i="3"/>
  <c r="P43143" i="3"/>
  <c r="P43129" i="3"/>
  <c r="P43118" i="3"/>
  <c r="P43104" i="3"/>
  <c r="P43091" i="3"/>
  <c r="P43079" i="3"/>
  <c r="P43065" i="3"/>
  <c r="P43054" i="3"/>
  <c r="P43040" i="3"/>
  <c r="P43027" i="3"/>
  <c r="P43015" i="3"/>
  <c r="P43001" i="3"/>
  <c r="P42990" i="3"/>
  <c r="P42976" i="3"/>
  <c r="P42963" i="3"/>
  <c r="P42951" i="3"/>
  <c r="P42937" i="3"/>
  <c r="P42926" i="3"/>
  <c r="P42912" i="3"/>
  <c r="P42899" i="3"/>
  <c r="P42887" i="3"/>
  <c r="P42873" i="3"/>
  <c r="P42862" i="3"/>
  <c r="P42848" i="3"/>
  <c r="P42835" i="3"/>
  <c r="P42823" i="3"/>
  <c r="P42811" i="3"/>
  <c r="P42800" i="3"/>
  <c r="P42790" i="3"/>
  <c r="P42779" i="3"/>
  <c r="P42768" i="3"/>
  <c r="P42758" i="3"/>
  <c r="P42747" i="3"/>
  <c r="P42736" i="3"/>
  <c r="P42726" i="3"/>
  <c r="P42715" i="3"/>
  <c r="P42704" i="3"/>
  <c r="P42694" i="3"/>
  <c r="P42683" i="3"/>
  <c r="P42672" i="3"/>
  <c r="P42663" i="3"/>
  <c r="P42654" i="3"/>
  <c r="P42645" i="3"/>
  <c r="P42635" i="3"/>
  <c r="P42626" i="3"/>
  <c r="P42617" i="3"/>
  <c r="P42608" i="3"/>
  <c r="P42599" i="3"/>
  <c r="P42590" i="3"/>
  <c r="P42581" i="3"/>
  <c r="P42571" i="3"/>
  <c r="P42562" i="3"/>
  <c r="P42553" i="3"/>
  <c r="P42544" i="3"/>
  <c r="P42535" i="3"/>
  <c r="P42526" i="3"/>
  <c r="P42517" i="3"/>
  <c r="P42507" i="3"/>
  <c r="P42498" i="3"/>
  <c r="P42489" i="3"/>
  <c r="P42480" i="3"/>
  <c r="P42471" i="3"/>
  <c r="P42462" i="3"/>
  <c r="P42453" i="3"/>
  <c r="P42443" i="3"/>
  <c r="P42434" i="3"/>
  <c r="P42425" i="3"/>
  <c r="P42416" i="3"/>
  <c r="P42407" i="3"/>
  <c r="P42398" i="3"/>
  <c r="P42389" i="3"/>
  <c r="P42379" i="3"/>
  <c r="P42370" i="3"/>
  <c r="P42361" i="3"/>
  <c r="P42352" i="3"/>
  <c r="P42343" i="3"/>
  <c r="P42334" i="3"/>
  <c r="P42325" i="3"/>
  <c r="P42315" i="3"/>
  <c r="P42306" i="3"/>
  <c r="P42297" i="3"/>
  <c r="P42288" i="3"/>
  <c r="P42280" i="3"/>
  <c r="P42272" i="3"/>
  <c r="P42264" i="3"/>
  <c r="P42256" i="3"/>
  <c r="P42248" i="3"/>
  <c r="P42240" i="3"/>
  <c r="P42232" i="3"/>
  <c r="P42224" i="3"/>
  <c r="P42216" i="3"/>
  <c r="P42208" i="3"/>
  <c r="P46173" i="3"/>
  <c r="P45766" i="3"/>
  <c r="P45626" i="3"/>
  <c r="P45498" i="3"/>
  <c r="P45392" i="3"/>
  <c r="P45307" i="3"/>
  <c r="P45223" i="3"/>
  <c r="P45155" i="3"/>
  <c r="P45091" i="3"/>
  <c r="P45027" i="3"/>
  <c r="P44963" i="3"/>
  <c r="P44904" i="3"/>
  <c r="P44851" i="3"/>
  <c r="P44807" i="3"/>
  <c r="P44763" i="3"/>
  <c r="P44721" i="3"/>
  <c r="P44679" i="3"/>
  <c r="P44635" i="3"/>
  <c r="P44593" i="3"/>
  <c r="P44551" i="3"/>
  <c r="P44507" i="3"/>
  <c r="P44465" i="3"/>
  <c r="P44423" i="3"/>
  <c r="P44379" i="3"/>
  <c r="P44337" i="3"/>
  <c r="P44295" i="3"/>
  <c r="P44251" i="3"/>
  <c r="P44209" i="3"/>
  <c r="P44167" i="3"/>
  <c r="P44123" i="3"/>
  <c r="P44081" i="3"/>
  <c r="P44039" i="3"/>
  <c r="P43995" i="3"/>
  <c r="P43953" i="3"/>
  <c r="P43911" i="3"/>
  <c r="P43867" i="3"/>
  <c r="P43825" i="3"/>
  <c r="P43783" i="3"/>
  <c r="P43739" i="3"/>
  <c r="P43697" i="3"/>
  <c r="P43663" i="3"/>
  <c r="P43631" i="3"/>
  <c r="P43599" i="3"/>
  <c r="P43579" i="3"/>
  <c r="P43563" i="3"/>
  <c r="P43547" i="3"/>
  <c r="P43531" i="3"/>
  <c r="P43515" i="3"/>
  <c r="P43499" i="3"/>
  <c r="P43483" i="3"/>
  <c r="P43467" i="3"/>
  <c r="P43451" i="3"/>
  <c r="P43435" i="3"/>
  <c r="P43419" i="3"/>
  <c r="P43403" i="3"/>
  <c r="P43387" i="3"/>
  <c r="P43371" i="3"/>
  <c r="P43359" i="3"/>
  <c r="P43345" i="3"/>
  <c r="P43334" i="3"/>
  <c r="P43320" i="3"/>
  <c r="P43307" i="3"/>
  <c r="P43295" i="3"/>
  <c r="P43281" i="3"/>
  <c r="P43270" i="3"/>
  <c r="P43256" i="3"/>
  <c r="P43243" i="3"/>
  <c r="P43231" i="3"/>
  <c r="P43217" i="3"/>
  <c r="P43206" i="3"/>
  <c r="P43192" i="3"/>
  <c r="P43179" i="3"/>
  <c r="P43167" i="3"/>
  <c r="P43153" i="3"/>
  <c r="P43142" i="3"/>
  <c r="P43128" i="3"/>
  <c r="P43115" i="3"/>
  <c r="P43103" i="3"/>
  <c r="P43089" i="3"/>
  <c r="P43078" i="3"/>
  <c r="P43064" i="3"/>
  <c r="P43051" i="3"/>
  <c r="P43039" i="3"/>
  <c r="P43025" i="3"/>
  <c r="P43014" i="3"/>
  <c r="P43000" i="3"/>
  <c r="P42987" i="3"/>
  <c r="P42975" i="3"/>
  <c r="P42961" i="3"/>
  <c r="P42950" i="3"/>
  <c r="P42936" i="3"/>
  <c r="P42923" i="3"/>
  <c r="P42911" i="3"/>
  <c r="P42897" i="3"/>
  <c r="P42886" i="3"/>
  <c r="P42872" i="3"/>
  <c r="P42859" i="3"/>
  <c r="P42847" i="3"/>
  <c r="P42833" i="3"/>
  <c r="P42822" i="3"/>
  <c r="P42809" i="3"/>
  <c r="P42799" i="3"/>
  <c r="P42789" i="3"/>
  <c r="P42777" i="3"/>
  <c r="P42767" i="3"/>
  <c r="P42757" i="3"/>
  <c r="P42745" i="3"/>
  <c r="P42735" i="3"/>
  <c r="P42725" i="3"/>
  <c r="P42713" i="3"/>
  <c r="P42703" i="3"/>
  <c r="P42693" i="3"/>
  <c r="P42681" i="3"/>
  <c r="P42671" i="3"/>
  <c r="P42662" i="3"/>
  <c r="P42653" i="3"/>
  <c r="P42643" i="3"/>
  <c r="P42634" i="3"/>
  <c r="P42625" i="3"/>
  <c r="P42616" i="3"/>
  <c r="P42607" i="3"/>
  <c r="P42598" i="3"/>
  <c r="P42589" i="3"/>
  <c r="P42579" i="3"/>
  <c r="P42570" i="3"/>
  <c r="P42561" i="3"/>
  <c r="P42552" i="3"/>
  <c r="P42543" i="3"/>
  <c r="P42534" i="3"/>
  <c r="P42525" i="3"/>
  <c r="P42515" i="3"/>
  <c r="P42506" i="3"/>
  <c r="P42497" i="3"/>
  <c r="P42488" i="3"/>
  <c r="P42479" i="3"/>
  <c r="P42470" i="3"/>
  <c r="P42461" i="3"/>
  <c r="P42451" i="3"/>
  <c r="P42442" i="3"/>
  <c r="P42433" i="3"/>
  <c r="P42424" i="3"/>
  <c r="P42415" i="3"/>
  <c r="P42406" i="3"/>
  <c r="P42397" i="3"/>
  <c r="P42387" i="3"/>
  <c r="P42378" i="3"/>
  <c r="P42369" i="3"/>
  <c r="P42360" i="3"/>
  <c r="P42351" i="3"/>
  <c r="P42342" i="3"/>
  <c r="P42333" i="3"/>
  <c r="P42323" i="3"/>
  <c r="P42314" i="3"/>
  <c r="P42305" i="3"/>
  <c r="P42296" i="3"/>
  <c r="P42287" i="3"/>
  <c r="P42279" i="3"/>
  <c r="P42271" i="3"/>
  <c r="P42263" i="3"/>
  <c r="P42255" i="3"/>
  <c r="P42247" i="3"/>
  <c r="P42239" i="3"/>
  <c r="P42231" i="3"/>
  <c r="P45467" i="3"/>
  <c r="P45143" i="3"/>
  <c r="P44891" i="3"/>
  <c r="P44712" i="3"/>
  <c r="P44540" i="3"/>
  <c r="P44370" i="3"/>
  <c r="P44200" i="3"/>
  <c r="P44028" i="3"/>
  <c r="P43858" i="3"/>
  <c r="P43689" i="3"/>
  <c r="P43576" i="3"/>
  <c r="P43512" i="3"/>
  <c r="P43448" i="3"/>
  <c r="P43384" i="3"/>
  <c r="P43331" i="3"/>
  <c r="P43280" i="3"/>
  <c r="P43230" i="3"/>
  <c r="P43177" i="3"/>
  <c r="P43127" i="3"/>
  <c r="P43075" i="3"/>
  <c r="P43024" i="3"/>
  <c r="P42974" i="3"/>
  <c r="P42921" i="3"/>
  <c r="P42871" i="3"/>
  <c r="P42819" i="3"/>
  <c r="P42776" i="3"/>
  <c r="P42734" i="3"/>
  <c r="P42691" i="3"/>
  <c r="P42651" i="3"/>
  <c r="P42615" i="3"/>
  <c r="P42578" i="3"/>
  <c r="P42542" i="3"/>
  <c r="P42505" i="3"/>
  <c r="P42469" i="3"/>
  <c r="P42432" i="3"/>
  <c r="P42395" i="3"/>
  <c r="P42359" i="3"/>
  <c r="P42322" i="3"/>
  <c r="P42286" i="3"/>
  <c r="P42254" i="3"/>
  <c r="P42223" i="3"/>
  <c r="P42205" i="3"/>
  <c r="P42189" i="3"/>
  <c r="P42173" i="3"/>
  <c r="P42157" i="3"/>
  <c r="P42141" i="3"/>
  <c r="P42125" i="3"/>
  <c r="P42109" i="3"/>
  <c r="P42093" i="3"/>
  <c r="P42079" i="3"/>
  <c r="P42065" i="3"/>
  <c r="P42054" i="3"/>
  <c r="P42040" i="3"/>
  <c r="P42029" i="3"/>
  <c r="P42015" i="3"/>
  <c r="P42001" i="3"/>
  <c r="P41990" i="3"/>
  <c r="P41976" i="3"/>
  <c r="P41965" i="3"/>
  <c r="P41951" i="3"/>
  <c r="P41937" i="3"/>
  <c r="P41926" i="3"/>
  <c r="P41912" i="3"/>
  <c r="P41901" i="3"/>
  <c r="P41887" i="3"/>
  <c r="P41873" i="3"/>
  <c r="P41862" i="3"/>
  <c r="P41848" i="3"/>
  <c r="P41837" i="3"/>
  <c r="P41823" i="3"/>
  <c r="P41809" i="3"/>
  <c r="P41798" i="3"/>
  <c r="P41784" i="3"/>
  <c r="P41773" i="3"/>
  <c r="P41759" i="3"/>
  <c r="P41745" i="3"/>
  <c r="P41734" i="3"/>
  <c r="P41720" i="3"/>
  <c r="P41709" i="3"/>
  <c r="P41695" i="3"/>
  <c r="P41681" i="3"/>
  <c r="P41670" i="3"/>
  <c r="P41656" i="3"/>
  <c r="P41645" i="3"/>
  <c r="P41631" i="3"/>
  <c r="P41617" i="3"/>
  <c r="P41606" i="3"/>
  <c r="P41592" i="3"/>
  <c r="P41581" i="3"/>
  <c r="P41567" i="3"/>
  <c r="P41553" i="3"/>
  <c r="P41542" i="3"/>
  <c r="P41528" i="3"/>
  <c r="P41517" i="3"/>
  <c r="P41504" i="3"/>
  <c r="P41494" i="3"/>
  <c r="P41482" i="3"/>
  <c r="P41472" i="3"/>
  <c r="P41462" i="3"/>
  <c r="P41450" i="3"/>
  <c r="P41440" i="3"/>
  <c r="P41430" i="3"/>
  <c r="P41418" i="3"/>
  <c r="P41408" i="3"/>
  <c r="P41398" i="3"/>
  <c r="P41386" i="3"/>
  <c r="P41376" i="3"/>
  <c r="P41366" i="3"/>
  <c r="P41354" i="3"/>
  <c r="P41344" i="3"/>
  <c r="P41334" i="3"/>
  <c r="P41322" i="3"/>
  <c r="P41312" i="3"/>
  <c r="P41302" i="3"/>
  <c r="P41290" i="3"/>
  <c r="P41280" i="3"/>
  <c r="P41270" i="3"/>
  <c r="P41258" i="3"/>
  <c r="P41248" i="3"/>
  <c r="P41238" i="3"/>
  <c r="P41226" i="3"/>
  <c r="P41216" i="3"/>
  <c r="P41206" i="3"/>
  <c r="P41194" i="3"/>
  <c r="P41184" i="3"/>
  <c r="P41174" i="3"/>
  <c r="P41162" i="3"/>
  <c r="P41152" i="3"/>
  <c r="P41142" i="3"/>
  <c r="P41130" i="3"/>
  <c r="P41120" i="3"/>
  <c r="P41110" i="3"/>
  <c r="P41098" i="3"/>
  <c r="P41088" i="3"/>
  <c r="P41078" i="3"/>
  <c r="P41066" i="3"/>
  <c r="P41056" i="3"/>
  <c r="P41046" i="3"/>
  <c r="P41034" i="3"/>
  <c r="P41024" i="3"/>
  <c r="P41014" i="3"/>
  <c r="P41002" i="3"/>
  <c r="P40992" i="3"/>
  <c r="P40982" i="3"/>
  <c r="P40970" i="3"/>
  <c r="P40960" i="3"/>
  <c r="P40950" i="3"/>
  <c r="P40938" i="3"/>
  <c r="P40928" i="3"/>
  <c r="P40918" i="3"/>
  <c r="P40906" i="3"/>
  <c r="P40896" i="3"/>
  <c r="P40886" i="3"/>
  <c r="P40877" i="3"/>
  <c r="P40868" i="3"/>
  <c r="P40858" i="3"/>
  <c r="P40849" i="3"/>
  <c r="P40840" i="3"/>
  <c r="P40831" i="3"/>
  <c r="P40822" i="3"/>
  <c r="P40813" i="3"/>
  <c r="P40804" i="3"/>
  <c r="P40795" i="3"/>
  <c r="P40787" i="3"/>
  <c r="P40779" i="3"/>
  <c r="P40771" i="3"/>
  <c r="P40763" i="3"/>
  <c r="P40755" i="3"/>
  <c r="P40747" i="3"/>
  <c r="P40739" i="3"/>
  <c r="P40731" i="3"/>
  <c r="P40723" i="3"/>
  <c r="P40715" i="3"/>
  <c r="P40707" i="3"/>
  <c r="P40699" i="3"/>
  <c r="P40691" i="3"/>
  <c r="P40683" i="3"/>
  <c r="P40675" i="3"/>
  <c r="P40667" i="3"/>
  <c r="P40659" i="3"/>
  <c r="P40651" i="3"/>
  <c r="P40643" i="3"/>
  <c r="P40635" i="3"/>
  <c r="P40627" i="3"/>
  <c r="P40619" i="3"/>
  <c r="P40611" i="3"/>
  <c r="P40603" i="3"/>
  <c r="P40595" i="3"/>
  <c r="P40587" i="3"/>
  <c r="P40579" i="3"/>
  <c r="P40571" i="3"/>
  <c r="P40563" i="3"/>
  <c r="P40555" i="3"/>
  <c r="P40547" i="3"/>
  <c r="P40539" i="3"/>
  <c r="P40531" i="3"/>
  <c r="P40523" i="3"/>
  <c r="P40515" i="3"/>
  <c r="P40507" i="3"/>
  <c r="P40499" i="3"/>
  <c r="P40491" i="3"/>
  <c r="P40483" i="3"/>
  <c r="P40475" i="3"/>
  <c r="P40467" i="3"/>
  <c r="P40459" i="3"/>
  <c r="P40451" i="3"/>
  <c r="P40443" i="3"/>
  <c r="P40435" i="3"/>
  <c r="P40427" i="3"/>
  <c r="P40419" i="3"/>
  <c r="P40411" i="3"/>
  <c r="P40403" i="3"/>
  <c r="P40395" i="3"/>
  <c r="P40387" i="3"/>
  <c r="P40379" i="3"/>
  <c r="P40371" i="3"/>
  <c r="P40363" i="3"/>
  <c r="P40355" i="3"/>
  <c r="P40347" i="3"/>
  <c r="P40339" i="3"/>
  <c r="P40331" i="3"/>
  <c r="P40323" i="3"/>
  <c r="P40315" i="3"/>
  <c r="P40307" i="3"/>
  <c r="P40299" i="3"/>
  <c r="P40291" i="3"/>
  <c r="P40283" i="3"/>
  <c r="P40275" i="3"/>
  <c r="P40267" i="3"/>
  <c r="P40259" i="3"/>
  <c r="P40251" i="3"/>
  <c r="P40243" i="3"/>
  <c r="P40235" i="3"/>
  <c r="P40227" i="3"/>
  <c r="P40219" i="3"/>
  <c r="P40211" i="3"/>
  <c r="P40203" i="3"/>
  <c r="P40195" i="3"/>
  <c r="P40187" i="3"/>
  <c r="P40179" i="3"/>
  <c r="P40171" i="3"/>
  <c r="P40163" i="3"/>
  <c r="P40155" i="3"/>
  <c r="P40147" i="3"/>
  <c r="P40139" i="3"/>
  <c r="P40131" i="3"/>
  <c r="P40123" i="3"/>
  <c r="P40115" i="3"/>
  <c r="P40107" i="3"/>
  <c r="P40099" i="3"/>
  <c r="P40091" i="3"/>
  <c r="P40083" i="3"/>
  <c r="P40075" i="3"/>
  <c r="P40067" i="3"/>
  <c r="P40059" i="3"/>
  <c r="P40051" i="3"/>
  <c r="P40043" i="3"/>
  <c r="P40035" i="3"/>
  <c r="P40027" i="3"/>
  <c r="P40019" i="3"/>
  <c r="P40011" i="3"/>
  <c r="P40003" i="3"/>
  <c r="P39995" i="3"/>
  <c r="P39987" i="3"/>
  <c r="P39979" i="3"/>
  <c r="P39971" i="3"/>
  <c r="P39963" i="3"/>
  <c r="P39955" i="3"/>
  <c r="P39947" i="3"/>
  <c r="P39939" i="3"/>
  <c r="P39931" i="3"/>
  <c r="P39923" i="3"/>
  <c r="P39915" i="3"/>
  <c r="P39907" i="3"/>
  <c r="P39899" i="3"/>
  <c r="P39891" i="3"/>
  <c r="P39883" i="3"/>
  <c r="P39875" i="3"/>
  <c r="P39867" i="3"/>
  <c r="P39859" i="3"/>
  <c r="P39851" i="3"/>
  <c r="P39843" i="3"/>
  <c r="P39835" i="3"/>
  <c r="P39827" i="3"/>
  <c r="P39819" i="3"/>
  <c r="P39811" i="3"/>
  <c r="P39803" i="3"/>
  <c r="P39795" i="3"/>
  <c r="P39787" i="3"/>
  <c r="P39779" i="3"/>
  <c r="P39771" i="3"/>
  <c r="P39763" i="3"/>
  <c r="P39755" i="3"/>
  <c r="P39747" i="3"/>
  <c r="P39739" i="3"/>
  <c r="P39731" i="3"/>
  <c r="P39723" i="3"/>
  <c r="P39715" i="3"/>
  <c r="P39707" i="3"/>
  <c r="P39699" i="3"/>
  <c r="P39691" i="3"/>
  <c r="P39683" i="3"/>
  <c r="P39675" i="3"/>
  <c r="P39667" i="3"/>
  <c r="P39659" i="3"/>
  <c r="P39651" i="3"/>
  <c r="P39643" i="3"/>
  <c r="P39635" i="3"/>
  <c r="P39627" i="3"/>
  <c r="P39619" i="3"/>
  <c r="P39611" i="3"/>
  <c r="P39603" i="3"/>
  <c r="P39595" i="3"/>
  <c r="P39587" i="3"/>
  <c r="P39579" i="3"/>
  <c r="P39571" i="3"/>
  <c r="P39563" i="3"/>
  <c r="P39555" i="3"/>
  <c r="P39547" i="3"/>
  <c r="P39539" i="3"/>
  <c r="P39531" i="3"/>
  <c r="P39523" i="3"/>
  <c r="P39515" i="3"/>
  <c r="P39507" i="3"/>
  <c r="P39499" i="3"/>
  <c r="P39491" i="3"/>
  <c r="P39483" i="3"/>
  <c r="P39475" i="3"/>
  <c r="P39467" i="3"/>
  <c r="P39459" i="3"/>
  <c r="P39451" i="3"/>
  <c r="P39443" i="3"/>
  <c r="P39435" i="3"/>
  <c r="P39427" i="3"/>
  <c r="P39419" i="3"/>
  <c r="P39411" i="3"/>
  <c r="P39403" i="3"/>
  <c r="P39395" i="3"/>
  <c r="P39387" i="3"/>
  <c r="P45463" i="3"/>
  <c r="P45139" i="3"/>
  <c r="P44890" i="3"/>
  <c r="P44711" i="3"/>
  <c r="P44539" i="3"/>
  <c r="P44369" i="3"/>
  <c r="P44199" i="3"/>
  <c r="P44027" i="3"/>
  <c r="P43857" i="3"/>
  <c r="P43688" i="3"/>
  <c r="P43575" i="3"/>
  <c r="P43511" i="3"/>
  <c r="P43447" i="3"/>
  <c r="P43383" i="3"/>
  <c r="P43329" i="3"/>
  <c r="P43279" i="3"/>
  <c r="P43227" i="3"/>
  <c r="P43176" i="3"/>
  <c r="P43126" i="3"/>
  <c r="P43073" i="3"/>
  <c r="P43023" i="3"/>
  <c r="P42971" i="3"/>
  <c r="P42920" i="3"/>
  <c r="P42870" i="3"/>
  <c r="P42817" i="3"/>
  <c r="P42775" i="3"/>
  <c r="P42733" i="3"/>
  <c r="P42689" i="3"/>
  <c r="P42650" i="3"/>
  <c r="P42614" i="3"/>
  <c r="P42577" i="3"/>
  <c r="P42541" i="3"/>
  <c r="P42504" i="3"/>
  <c r="P42467" i="3"/>
  <c r="P42431" i="3"/>
  <c r="P42394" i="3"/>
  <c r="P42358" i="3"/>
  <c r="P42321" i="3"/>
  <c r="P42285" i="3"/>
  <c r="P42253" i="3"/>
  <c r="P42222" i="3"/>
  <c r="P42200" i="3"/>
  <c r="P42184" i="3"/>
  <c r="P42168" i="3"/>
  <c r="P42152" i="3"/>
  <c r="P42136" i="3"/>
  <c r="P42120" i="3"/>
  <c r="P42104" i="3"/>
  <c r="P42089" i="3"/>
  <c r="P42078" i="3"/>
  <c r="P42064" i="3"/>
  <c r="P42053" i="3"/>
  <c r="P42039" i="3"/>
  <c r="P42025" i="3"/>
  <c r="P42014" i="3"/>
  <c r="P42000" i="3"/>
  <c r="P41989" i="3"/>
  <c r="P41975" i="3"/>
  <c r="P41961" i="3"/>
  <c r="P41950" i="3"/>
  <c r="P41936" i="3"/>
  <c r="P41925" i="3"/>
  <c r="P41911" i="3"/>
  <c r="P41897" i="3"/>
  <c r="P41886" i="3"/>
  <c r="P41872" i="3"/>
  <c r="P41861" i="3"/>
  <c r="P41847" i="3"/>
  <c r="P41833" i="3"/>
  <c r="P41822" i="3"/>
  <c r="P41808" i="3"/>
  <c r="P41797" i="3"/>
  <c r="P41783" i="3"/>
  <c r="P41769" i="3"/>
  <c r="P41758" i="3"/>
  <c r="P41744" i="3"/>
  <c r="P41733" i="3"/>
  <c r="P41719" i="3"/>
  <c r="P41705" i="3"/>
  <c r="P41694" i="3"/>
  <c r="P41680" i="3"/>
  <c r="P41669" i="3"/>
  <c r="P41655" i="3"/>
  <c r="P41641" i="3"/>
  <c r="P41630" i="3"/>
  <c r="P41616" i="3"/>
  <c r="P41605" i="3"/>
  <c r="P41591" i="3"/>
  <c r="P41577" i="3"/>
  <c r="P41566" i="3"/>
  <c r="P41552" i="3"/>
  <c r="P41541" i="3"/>
  <c r="P41527" i="3"/>
  <c r="P41513" i="3"/>
  <c r="P41503" i="3"/>
  <c r="P41493" i="3"/>
  <c r="P41481" i="3"/>
  <c r="P41471" i="3"/>
  <c r="P41461" i="3"/>
  <c r="P41449" i="3"/>
  <c r="P41439" i="3"/>
  <c r="P41429" i="3"/>
  <c r="P41417" i="3"/>
  <c r="P41407" i="3"/>
  <c r="P41397" i="3"/>
  <c r="P41385" i="3"/>
  <c r="P41375" i="3"/>
  <c r="P41365" i="3"/>
  <c r="P41353" i="3"/>
  <c r="P41343" i="3"/>
  <c r="P41333" i="3"/>
  <c r="P41321" i="3"/>
  <c r="P41311" i="3"/>
  <c r="P41301" i="3"/>
  <c r="P41289" i="3"/>
  <c r="P41279" i="3"/>
  <c r="P41269" i="3"/>
  <c r="P41257" i="3"/>
  <c r="P41247" i="3"/>
  <c r="P41237" i="3"/>
  <c r="P41225" i="3"/>
  <c r="P41215" i="3"/>
  <c r="P41205" i="3"/>
  <c r="P41193" i="3"/>
  <c r="P41183" i="3"/>
  <c r="P41173" i="3"/>
  <c r="P41161" i="3"/>
  <c r="P41151" i="3"/>
  <c r="P41141" i="3"/>
  <c r="P41129" i="3"/>
  <c r="P41119" i="3"/>
  <c r="P41109" i="3"/>
  <c r="P41097" i="3"/>
  <c r="P41087" i="3"/>
  <c r="P41077" i="3"/>
  <c r="P41065" i="3"/>
  <c r="P41055" i="3"/>
  <c r="P41045" i="3"/>
  <c r="P41033" i="3"/>
  <c r="P41023" i="3"/>
  <c r="P41013" i="3"/>
  <c r="P41001" i="3"/>
  <c r="P40991" i="3"/>
  <c r="P40981" i="3"/>
  <c r="P40969" i="3"/>
  <c r="P40959" i="3"/>
  <c r="P40949" i="3"/>
  <c r="P40937" i="3"/>
  <c r="P40927" i="3"/>
  <c r="P40917" i="3"/>
  <c r="P40905" i="3"/>
  <c r="P40895" i="3"/>
  <c r="P40885" i="3"/>
  <c r="P40876" i="3"/>
  <c r="P40866" i="3"/>
  <c r="P40857" i="3"/>
  <c r="P40848" i="3"/>
  <c r="P40839" i="3"/>
  <c r="P40830" i="3"/>
  <c r="P40821" i="3"/>
  <c r="P40812" i="3"/>
  <c r="P40802" i="3"/>
  <c r="P40794" i="3"/>
  <c r="P40786" i="3"/>
  <c r="P40778" i="3"/>
  <c r="P40770" i="3"/>
  <c r="P40762" i="3"/>
  <c r="P40754" i="3"/>
  <c r="P40746" i="3"/>
  <c r="P40738" i="3"/>
  <c r="P40730" i="3"/>
  <c r="P40722" i="3"/>
  <c r="P40714" i="3"/>
  <c r="P40706" i="3"/>
  <c r="P40698" i="3"/>
  <c r="P40690" i="3"/>
  <c r="P40682" i="3"/>
  <c r="P40674" i="3"/>
  <c r="P40666" i="3"/>
  <c r="P40658" i="3"/>
  <c r="P40650" i="3"/>
  <c r="P40642" i="3"/>
  <c r="P46046" i="3"/>
  <c r="P45375" i="3"/>
  <c r="P45079" i="3"/>
  <c r="P44841" i="3"/>
  <c r="P44668" i="3"/>
  <c r="P44498" i="3"/>
  <c r="P44328" i="3"/>
  <c r="P44156" i="3"/>
  <c r="P43986" i="3"/>
  <c r="P43816" i="3"/>
  <c r="P43656" i="3"/>
  <c r="P43560" i="3"/>
  <c r="P43496" i="3"/>
  <c r="P43432" i="3"/>
  <c r="P43369" i="3"/>
  <c r="P43319" i="3"/>
  <c r="P43267" i="3"/>
  <c r="P43216" i="3"/>
  <c r="P43166" i="3"/>
  <c r="P43113" i="3"/>
  <c r="P43063" i="3"/>
  <c r="P43011" i="3"/>
  <c r="P42960" i="3"/>
  <c r="P42910" i="3"/>
  <c r="P42857" i="3"/>
  <c r="P42808" i="3"/>
  <c r="P42766" i="3"/>
  <c r="P42723" i="3"/>
  <c r="P42680" i="3"/>
  <c r="P42642" i="3"/>
  <c r="P42606" i="3"/>
  <c r="P42569" i="3"/>
  <c r="P42533" i="3"/>
  <c r="P42496" i="3"/>
  <c r="P42459" i="3"/>
  <c r="P42423" i="3"/>
  <c r="P42386" i="3"/>
  <c r="P42350" i="3"/>
  <c r="P42313" i="3"/>
  <c r="P42278" i="3"/>
  <c r="P42246" i="3"/>
  <c r="P42221" i="3"/>
  <c r="P42199" i="3"/>
  <c r="P42183" i="3"/>
  <c r="P42167" i="3"/>
  <c r="P42151" i="3"/>
  <c r="P42135" i="3"/>
  <c r="P42119" i="3"/>
  <c r="P42103" i="3"/>
  <c r="P42088" i="3"/>
  <c r="P42077" i="3"/>
  <c r="P42063" i="3"/>
  <c r="P42049" i="3"/>
  <c r="P42038" i="3"/>
  <c r="P42024" i="3"/>
  <c r="P42013" i="3"/>
  <c r="P41999" i="3"/>
  <c r="P41985" i="3"/>
  <c r="P41974" i="3"/>
  <c r="P41960" i="3"/>
  <c r="P41949" i="3"/>
  <c r="P41935" i="3"/>
  <c r="P41921" i="3"/>
  <c r="P41910" i="3"/>
  <c r="P41896" i="3"/>
  <c r="P41885" i="3"/>
  <c r="P41871" i="3"/>
  <c r="P41857" i="3"/>
  <c r="P41846" i="3"/>
  <c r="P41832" i="3"/>
  <c r="P41821" i="3"/>
  <c r="P41807" i="3"/>
  <c r="P41793" i="3"/>
  <c r="P41782" i="3"/>
  <c r="P41768" i="3"/>
  <c r="P41757" i="3"/>
  <c r="P41743" i="3"/>
  <c r="P41729" i="3"/>
  <c r="P41718" i="3"/>
  <c r="P41704" i="3"/>
  <c r="P41693" i="3"/>
  <c r="P41679" i="3"/>
  <c r="P41665" i="3"/>
  <c r="P41654" i="3"/>
  <c r="P41640" i="3"/>
  <c r="P41629" i="3"/>
  <c r="P41615" i="3"/>
  <c r="P41601" i="3"/>
  <c r="P41590" i="3"/>
  <c r="P41576" i="3"/>
  <c r="P41565" i="3"/>
  <c r="P41551" i="3"/>
  <c r="P41537" i="3"/>
  <c r="P41526" i="3"/>
  <c r="P41512" i="3"/>
  <c r="P41502" i="3"/>
  <c r="P41490" i="3"/>
  <c r="P41480" i="3"/>
  <c r="P41470" i="3"/>
  <c r="P41458" i="3"/>
  <c r="P41448" i="3"/>
  <c r="P41438" i="3"/>
  <c r="P41426" i="3"/>
  <c r="P41416" i="3"/>
  <c r="P41406" i="3"/>
  <c r="P41394" i="3"/>
  <c r="P41384" i="3"/>
  <c r="P41374" i="3"/>
  <c r="P41362" i="3"/>
  <c r="P41352" i="3"/>
  <c r="P41342" i="3"/>
  <c r="P41330" i="3"/>
  <c r="P41320" i="3"/>
  <c r="P41310" i="3"/>
  <c r="P41298" i="3"/>
  <c r="P41288" i="3"/>
  <c r="P41278" i="3"/>
  <c r="P41266" i="3"/>
  <c r="P41256" i="3"/>
  <c r="P41246" i="3"/>
  <c r="P41234" i="3"/>
  <c r="P41224" i="3"/>
  <c r="P41214" i="3"/>
  <c r="P41202" i="3"/>
  <c r="P41192" i="3"/>
  <c r="P41182" i="3"/>
  <c r="P41170" i="3"/>
  <c r="P41160" i="3"/>
  <c r="P41150" i="3"/>
  <c r="P41138" i="3"/>
  <c r="P41128" i="3"/>
  <c r="P41118" i="3"/>
  <c r="P41106" i="3"/>
  <c r="P41096" i="3"/>
  <c r="P41086" i="3"/>
  <c r="P41074" i="3"/>
  <c r="P41064" i="3"/>
  <c r="P41054" i="3"/>
  <c r="P41042" i="3"/>
  <c r="P41032" i="3"/>
  <c r="P41022" i="3"/>
  <c r="P41010" i="3"/>
  <c r="P41000" i="3"/>
  <c r="P40990" i="3"/>
  <c r="P40978" i="3"/>
  <c r="P40968" i="3"/>
  <c r="P40958" i="3"/>
  <c r="P40946" i="3"/>
  <c r="P40936" i="3"/>
  <c r="P40926" i="3"/>
  <c r="P40914" i="3"/>
  <c r="P40904" i="3"/>
  <c r="P40894" i="3"/>
  <c r="P40884" i="3"/>
  <c r="P40874" i="3"/>
  <c r="P40865" i="3"/>
  <c r="P40856" i="3"/>
  <c r="P40847" i="3"/>
  <c r="P40838" i="3"/>
  <c r="P40829" i="3"/>
  <c r="P40820" i="3"/>
  <c r="P40810" i="3"/>
  <c r="P40801" i="3"/>
  <c r="P40793" i="3"/>
  <c r="P40785" i="3"/>
  <c r="P40777" i="3"/>
  <c r="P40769" i="3"/>
  <c r="P40761" i="3"/>
  <c r="P40753" i="3"/>
  <c r="P40745" i="3"/>
  <c r="P40737" i="3"/>
  <c r="P40729" i="3"/>
  <c r="P40721" i="3"/>
  <c r="P40713" i="3"/>
  <c r="P40705" i="3"/>
  <c r="P40697" i="3"/>
  <c r="P40689" i="3"/>
  <c r="P40681" i="3"/>
  <c r="P40673" i="3"/>
  <c r="P40665" i="3"/>
  <c r="P40657" i="3"/>
  <c r="P40649" i="3"/>
  <c r="P40641" i="3"/>
  <c r="P40633" i="3"/>
  <c r="P40625" i="3"/>
  <c r="P40617" i="3"/>
  <c r="P40609" i="3"/>
  <c r="P40601" i="3"/>
  <c r="P40593" i="3"/>
  <c r="P40585" i="3"/>
  <c r="P40577" i="3"/>
  <c r="P40569" i="3"/>
  <c r="P40561" i="3"/>
  <c r="P40553" i="3"/>
  <c r="P40545" i="3"/>
  <c r="P40537" i="3"/>
  <c r="P40529" i="3"/>
  <c r="P40521" i="3"/>
  <c r="P40513" i="3"/>
  <c r="P40505" i="3"/>
  <c r="P40497" i="3"/>
  <c r="P40489" i="3"/>
  <c r="P40481" i="3"/>
  <c r="P40473" i="3"/>
  <c r="P40465" i="3"/>
  <c r="P40457" i="3"/>
  <c r="P46030" i="3"/>
  <c r="P45371" i="3"/>
  <c r="P45075" i="3"/>
  <c r="P44840" i="3"/>
  <c r="P44667" i="3"/>
  <c r="P44497" i="3"/>
  <c r="P44327" i="3"/>
  <c r="P44155" i="3"/>
  <c r="P43985" i="3"/>
  <c r="P43815" i="3"/>
  <c r="P43655" i="3"/>
  <c r="P43559" i="3"/>
  <c r="P43495" i="3"/>
  <c r="P43431" i="3"/>
  <c r="P43368" i="3"/>
  <c r="P43318" i="3"/>
  <c r="P43265" i="3"/>
  <c r="P43215" i="3"/>
  <c r="P43163" i="3"/>
  <c r="P43112" i="3"/>
  <c r="P43062" i="3"/>
  <c r="P43009" i="3"/>
  <c r="P42959" i="3"/>
  <c r="P42907" i="3"/>
  <c r="P42856" i="3"/>
  <c r="P42807" i="3"/>
  <c r="P42765" i="3"/>
  <c r="P42721" i="3"/>
  <c r="P42679" i="3"/>
  <c r="P42641" i="3"/>
  <c r="P42605" i="3"/>
  <c r="P42568" i="3"/>
  <c r="P42531" i="3"/>
  <c r="P42495" i="3"/>
  <c r="P42458" i="3"/>
  <c r="P42422" i="3"/>
  <c r="P42385" i="3"/>
  <c r="P42349" i="3"/>
  <c r="P42312" i="3"/>
  <c r="P42277" i="3"/>
  <c r="P42245" i="3"/>
  <c r="P42215" i="3"/>
  <c r="P42198" i="3"/>
  <c r="P42182" i="3"/>
  <c r="P42166" i="3"/>
  <c r="P42150" i="3"/>
  <c r="P42134" i="3"/>
  <c r="P42118" i="3"/>
  <c r="P42102" i="3"/>
  <c r="P42087" i="3"/>
  <c r="P42073" i="3"/>
  <c r="P42062" i="3"/>
  <c r="P42048" i="3"/>
  <c r="P42037" i="3"/>
  <c r="P42023" i="3"/>
  <c r="P42009" i="3"/>
  <c r="P41998" i="3"/>
  <c r="P41984" i="3"/>
  <c r="P41973" i="3"/>
  <c r="P41959" i="3"/>
  <c r="P41945" i="3"/>
  <c r="P41934" i="3"/>
  <c r="P41920" i="3"/>
  <c r="P41909" i="3"/>
  <c r="P41895" i="3"/>
  <c r="P41881" i="3"/>
  <c r="P41870" i="3"/>
  <c r="P41856" i="3"/>
  <c r="P41845" i="3"/>
  <c r="P41831" i="3"/>
  <c r="P41817" i="3"/>
  <c r="P41806" i="3"/>
  <c r="P41792" i="3"/>
  <c r="P41781" i="3"/>
  <c r="P41767" i="3"/>
  <c r="P41753" i="3"/>
  <c r="P41742" i="3"/>
  <c r="P41728" i="3"/>
  <c r="P41717" i="3"/>
  <c r="P41703" i="3"/>
  <c r="P41689" i="3"/>
  <c r="P41678" i="3"/>
  <c r="P41664" i="3"/>
  <c r="P41653" i="3"/>
  <c r="P41639" i="3"/>
  <c r="P41625" i="3"/>
  <c r="P41614" i="3"/>
  <c r="P41600" i="3"/>
  <c r="P41589" i="3"/>
  <c r="P41575" i="3"/>
  <c r="P41561" i="3"/>
  <c r="P41550" i="3"/>
  <c r="P41536" i="3"/>
  <c r="P41525" i="3"/>
  <c r="P41511" i="3"/>
  <c r="P41501" i="3"/>
  <c r="P41489" i="3"/>
  <c r="P41479" i="3"/>
  <c r="P41469" i="3"/>
  <c r="P41457" i="3"/>
  <c r="P41447" i="3"/>
  <c r="P41437" i="3"/>
  <c r="P41425" i="3"/>
  <c r="P41415" i="3"/>
  <c r="P41405" i="3"/>
  <c r="P41393" i="3"/>
  <c r="P41383" i="3"/>
  <c r="P41373" i="3"/>
  <c r="P41361" i="3"/>
  <c r="P41351" i="3"/>
  <c r="P41341" i="3"/>
  <c r="P41329" i="3"/>
  <c r="P41319" i="3"/>
  <c r="P41309" i="3"/>
  <c r="P41297" i="3"/>
  <c r="P41287" i="3"/>
  <c r="P41277" i="3"/>
  <c r="P41265" i="3"/>
  <c r="P41255" i="3"/>
  <c r="P41245" i="3"/>
  <c r="P41233" i="3"/>
  <c r="P41223" i="3"/>
  <c r="P41213" i="3"/>
  <c r="P41201" i="3"/>
  <c r="P41191" i="3"/>
  <c r="P41181" i="3"/>
  <c r="P41169" i="3"/>
  <c r="P41159" i="3"/>
  <c r="P41149" i="3"/>
  <c r="P41137" i="3"/>
  <c r="P41127" i="3"/>
  <c r="P41117" i="3"/>
  <c r="P41105" i="3"/>
  <c r="P41095" i="3"/>
  <c r="P41085" i="3"/>
  <c r="P41073" i="3"/>
  <c r="P41063" i="3"/>
  <c r="P41053" i="3"/>
  <c r="P41041" i="3"/>
  <c r="P41031" i="3"/>
  <c r="P41021" i="3"/>
  <c r="P41009" i="3"/>
  <c r="P40999" i="3"/>
  <c r="P40989" i="3"/>
  <c r="P40977" i="3"/>
  <c r="P40967" i="3"/>
  <c r="P40957" i="3"/>
  <c r="P40945" i="3"/>
  <c r="P40935" i="3"/>
  <c r="P40925" i="3"/>
  <c r="P40913" i="3"/>
  <c r="P40903" i="3"/>
  <c r="P40893" i="3"/>
  <c r="P40882" i="3"/>
  <c r="P40873" i="3"/>
  <c r="P40864" i="3"/>
  <c r="P40855" i="3"/>
  <c r="P40846" i="3"/>
  <c r="P40837" i="3"/>
  <c r="P40828" i="3"/>
  <c r="P40818" i="3"/>
  <c r="P40809" i="3"/>
  <c r="P40800" i="3"/>
  <c r="P40792" i="3"/>
  <c r="P40784" i="3"/>
  <c r="P40776" i="3"/>
  <c r="P40768" i="3"/>
  <c r="P40760" i="3"/>
  <c r="P40752" i="3"/>
  <c r="P40744" i="3"/>
  <c r="P40736" i="3"/>
  <c r="P40728" i="3"/>
  <c r="P40720" i="3"/>
  <c r="P40712" i="3"/>
  <c r="P40704" i="3"/>
  <c r="P40696" i="3"/>
  <c r="P40688" i="3"/>
  <c r="P40680" i="3"/>
  <c r="P40672" i="3"/>
  <c r="P40664" i="3"/>
  <c r="P40656" i="3"/>
  <c r="P40648" i="3"/>
  <c r="P40640" i="3"/>
  <c r="P40632" i="3"/>
  <c r="P40624" i="3"/>
  <c r="P40616" i="3"/>
  <c r="P40608" i="3"/>
  <c r="P40600" i="3"/>
  <c r="P40592" i="3"/>
  <c r="P40584" i="3"/>
  <c r="P40576" i="3"/>
  <c r="P40568" i="3"/>
  <c r="P40560" i="3"/>
  <c r="P40552" i="3"/>
  <c r="P40544" i="3"/>
  <c r="P40536" i="3"/>
  <c r="P40528" i="3"/>
  <c r="P40520" i="3"/>
  <c r="P40512" i="3"/>
  <c r="P40504" i="3"/>
  <c r="P40496" i="3"/>
  <c r="P40488" i="3"/>
  <c r="P40480" i="3"/>
  <c r="P40472" i="3"/>
  <c r="P40464" i="3"/>
  <c r="P40456" i="3"/>
  <c r="P40448" i="3"/>
  <c r="P40440" i="3"/>
  <c r="P40432" i="3"/>
  <c r="P40424" i="3"/>
  <c r="P40416" i="3"/>
  <c r="P40408" i="3"/>
  <c r="P40400" i="3"/>
  <c r="P40392" i="3"/>
  <c r="P40384" i="3"/>
  <c r="P40376" i="3"/>
  <c r="P40368" i="3"/>
  <c r="P40360" i="3"/>
  <c r="P40352" i="3"/>
  <c r="P40344" i="3"/>
  <c r="P40336" i="3"/>
  <c r="P40328" i="3"/>
  <c r="P40320" i="3"/>
  <c r="P40312" i="3"/>
  <c r="P40304" i="3"/>
  <c r="P40296" i="3"/>
  <c r="P40288" i="3"/>
  <c r="P40280" i="3"/>
  <c r="P40272" i="3"/>
  <c r="P40264" i="3"/>
  <c r="P40256" i="3"/>
  <c r="P40248" i="3"/>
  <c r="P40240" i="3"/>
  <c r="P40232" i="3"/>
  <c r="P40224" i="3"/>
  <c r="P40216" i="3"/>
  <c r="P40208" i="3"/>
  <c r="P40200" i="3"/>
  <c r="P40192" i="3"/>
  <c r="P40184" i="3"/>
  <c r="P40176" i="3"/>
  <c r="P40168" i="3"/>
  <c r="P40160" i="3"/>
  <c r="P40152" i="3"/>
  <c r="P40144" i="3"/>
  <c r="P40136" i="3"/>
  <c r="P40128" i="3"/>
  <c r="P40120" i="3"/>
  <c r="P40112" i="3"/>
  <c r="P40104" i="3"/>
  <c r="P40096" i="3"/>
  <c r="P40088" i="3"/>
  <c r="P40080" i="3"/>
  <c r="P40072" i="3"/>
  <c r="P40064" i="3"/>
  <c r="P40056" i="3"/>
  <c r="P40048" i="3"/>
  <c r="P40040" i="3"/>
  <c r="P40032" i="3"/>
  <c r="P40024" i="3"/>
  <c r="P40016" i="3"/>
  <c r="P40008" i="3"/>
  <c r="P40000" i="3"/>
  <c r="P39992" i="3"/>
  <c r="P39984" i="3"/>
  <c r="P39976" i="3"/>
  <c r="P39968" i="3"/>
  <c r="P39960" i="3"/>
  <c r="P39952" i="3"/>
  <c r="P45738" i="3"/>
  <c r="P45288" i="3"/>
  <c r="P45015" i="3"/>
  <c r="P44796" i="3"/>
  <c r="P44626" i="3"/>
  <c r="P44456" i="3"/>
  <c r="P44284" i="3"/>
  <c r="P44114" i="3"/>
  <c r="P43944" i="3"/>
  <c r="P43772" i="3"/>
  <c r="P43624" i="3"/>
  <c r="P43544" i="3"/>
  <c r="P43480" i="3"/>
  <c r="P43416" i="3"/>
  <c r="P43358" i="3"/>
  <c r="P43305" i="3"/>
  <c r="P43255" i="3"/>
  <c r="P43203" i="3"/>
  <c r="P43152" i="3"/>
  <c r="P43102" i="3"/>
  <c r="P43049" i="3"/>
  <c r="P42999" i="3"/>
  <c r="P42947" i="3"/>
  <c r="P42896" i="3"/>
  <c r="P42846" i="3"/>
  <c r="P42798" i="3"/>
  <c r="P42755" i="3"/>
  <c r="P42712" i="3"/>
  <c r="P42670" i="3"/>
  <c r="P42633" i="3"/>
  <c r="P42597" i="3"/>
  <c r="P42560" i="3"/>
  <c r="P42523" i="3"/>
  <c r="P42487" i="3"/>
  <c r="P42450" i="3"/>
  <c r="P42414" i="3"/>
  <c r="P42377" i="3"/>
  <c r="P42341" i="3"/>
  <c r="P42304" i="3"/>
  <c r="P42270" i="3"/>
  <c r="P42238" i="3"/>
  <c r="P42214" i="3"/>
  <c r="P42197" i="3"/>
  <c r="P42181" i="3"/>
  <c r="P42165" i="3"/>
  <c r="P42149" i="3"/>
  <c r="P42133" i="3"/>
  <c r="P42117" i="3"/>
  <c r="P42101" i="3"/>
  <c r="P42086" i="3"/>
  <c r="P42072" i="3"/>
  <c r="P42061" i="3"/>
  <c r="P42047" i="3"/>
  <c r="P42033" i="3"/>
  <c r="P42022" i="3"/>
  <c r="P42008" i="3"/>
  <c r="P41997" i="3"/>
  <c r="P41983" i="3"/>
  <c r="P41969" i="3"/>
  <c r="P41958" i="3"/>
  <c r="P41944" i="3"/>
  <c r="P41933" i="3"/>
  <c r="P41919" i="3"/>
  <c r="P41905" i="3"/>
  <c r="P41894" i="3"/>
  <c r="P41880" i="3"/>
  <c r="P41869" i="3"/>
  <c r="P41855" i="3"/>
  <c r="P41841" i="3"/>
  <c r="P41830" i="3"/>
  <c r="P41816" i="3"/>
  <c r="P41805" i="3"/>
  <c r="P41791" i="3"/>
  <c r="P41777" i="3"/>
  <c r="P41766" i="3"/>
  <c r="P41752" i="3"/>
  <c r="P41741" i="3"/>
  <c r="P41727" i="3"/>
  <c r="P41713" i="3"/>
  <c r="P41702" i="3"/>
  <c r="P41688" i="3"/>
  <c r="P41677" i="3"/>
  <c r="P41663" i="3"/>
  <c r="P41649" i="3"/>
  <c r="P41638" i="3"/>
  <c r="P41624" i="3"/>
  <c r="P41613" i="3"/>
  <c r="P41599" i="3"/>
  <c r="P41585" i="3"/>
  <c r="P41574" i="3"/>
  <c r="P41560" i="3"/>
  <c r="P41549" i="3"/>
  <c r="P41535" i="3"/>
  <c r="P41521" i="3"/>
  <c r="P41510" i="3"/>
  <c r="P41498" i="3"/>
  <c r="P41488" i="3"/>
  <c r="P41478" i="3"/>
  <c r="P41466" i="3"/>
  <c r="P41456" i="3"/>
  <c r="P41446" i="3"/>
  <c r="P41434" i="3"/>
  <c r="P41424" i="3"/>
  <c r="P41414" i="3"/>
  <c r="P41402" i="3"/>
  <c r="P41392" i="3"/>
  <c r="P41382" i="3"/>
  <c r="P41370" i="3"/>
  <c r="P41360" i="3"/>
  <c r="P41350" i="3"/>
  <c r="P41338" i="3"/>
  <c r="P41328" i="3"/>
  <c r="P41318" i="3"/>
  <c r="P41306" i="3"/>
  <c r="P41296" i="3"/>
  <c r="P41286" i="3"/>
  <c r="P41274" i="3"/>
  <c r="P41264" i="3"/>
  <c r="P41254" i="3"/>
  <c r="P41242" i="3"/>
  <c r="P41232" i="3"/>
  <c r="P41222" i="3"/>
  <c r="P41210" i="3"/>
  <c r="P41200" i="3"/>
  <c r="P41190" i="3"/>
  <c r="P41178" i="3"/>
  <c r="P41168" i="3"/>
  <c r="P41158" i="3"/>
  <c r="P41146" i="3"/>
  <c r="P41136" i="3"/>
  <c r="P45730" i="3"/>
  <c r="P45287" i="3"/>
  <c r="P45011" i="3"/>
  <c r="P44795" i="3"/>
  <c r="P44625" i="3"/>
  <c r="P44455" i="3"/>
  <c r="P44283" i="3"/>
  <c r="P44113" i="3"/>
  <c r="P43943" i="3"/>
  <c r="P43771" i="3"/>
  <c r="P43623" i="3"/>
  <c r="P43543" i="3"/>
  <c r="P43479" i="3"/>
  <c r="P43415" i="3"/>
  <c r="P43355" i="3"/>
  <c r="P43304" i="3"/>
  <c r="P43254" i="3"/>
  <c r="P43201" i="3"/>
  <c r="P43151" i="3"/>
  <c r="P43099" i="3"/>
  <c r="P43048" i="3"/>
  <c r="P42998" i="3"/>
  <c r="P42945" i="3"/>
  <c r="P42895" i="3"/>
  <c r="P42843" i="3"/>
  <c r="P42797" i="3"/>
  <c r="P42753" i="3"/>
  <c r="P42711" i="3"/>
  <c r="P42669" i="3"/>
  <c r="P42632" i="3"/>
  <c r="P42595" i="3"/>
  <c r="P42559" i="3"/>
  <c r="P42522" i="3"/>
  <c r="P42486" i="3"/>
  <c r="P42449" i="3"/>
  <c r="P42413" i="3"/>
  <c r="P42376" i="3"/>
  <c r="P42339" i="3"/>
  <c r="P42303" i="3"/>
  <c r="P42269" i="3"/>
  <c r="P42237" i="3"/>
  <c r="P42213" i="3"/>
  <c r="P42192" i="3"/>
  <c r="P42176" i="3"/>
  <c r="P42160" i="3"/>
  <c r="P42144" i="3"/>
  <c r="P42128" i="3"/>
  <c r="P42112" i="3"/>
  <c r="P42096" i="3"/>
  <c r="P42085" i="3"/>
  <c r="P42071" i="3"/>
  <c r="P42057" i="3"/>
  <c r="P42046" i="3"/>
  <c r="P42032" i="3"/>
  <c r="P42021" i="3"/>
  <c r="P42007" i="3"/>
  <c r="P41993" i="3"/>
  <c r="P41982" i="3"/>
  <c r="P41968" i="3"/>
  <c r="P41957" i="3"/>
  <c r="P41943" i="3"/>
  <c r="P41929" i="3"/>
  <c r="P41918" i="3"/>
  <c r="P41904" i="3"/>
  <c r="P41893" i="3"/>
  <c r="P41879" i="3"/>
  <c r="P41865" i="3"/>
  <c r="P41854" i="3"/>
  <c r="P41840" i="3"/>
  <c r="P41829" i="3"/>
  <c r="P41815" i="3"/>
  <c r="P41801" i="3"/>
  <c r="P41790" i="3"/>
  <c r="P41776" i="3"/>
  <c r="P41765" i="3"/>
  <c r="P41751" i="3"/>
  <c r="P41737" i="3"/>
  <c r="P41726" i="3"/>
  <c r="P41712" i="3"/>
  <c r="P41701" i="3"/>
  <c r="P41687" i="3"/>
  <c r="P41673" i="3"/>
  <c r="P41662" i="3"/>
  <c r="P41648" i="3"/>
  <c r="P41637" i="3"/>
  <c r="P41623" i="3"/>
  <c r="P41609" i="3"/>
  <c r="P41598" i="3"/>
  <c r="P41584" i="3"/>
  <c r="P41573" i="3"/>
  <c r="P41559" i="3"/>
  <c r="P41545" i="3"/>
  <c r="P41534" i="3"/>
  <c r="P41520" i="3"/>
  <c r="P41509" i="3"/>
  <c r="P41497" i="3"/>
  <c r="P41487" i="3"/>
  <c r="P41477" i="3"/>
  <c r="P41465" i="3"/>
  <c r="P41455" i="3"/>
  <c r="P41445" i="3"/>
  <c r="P41433" i="3"/>
  <c r="P41423" i="3"/>
  <c r="P41413" i="3"/>
  <c r="P41401" i="3"/>
  <c r="P41391" i="3"/>
  <c r="P41381" i="3"/>
  <c r="P41369" i="3"/>
  <c r="P41359" i="3"/>
  <c r="P41349" i="3"/>
  <c r="P41337" i="3"/>
  <c r="P41327" i="3"/>
  <c r="P41317" i="3"/>
  <c r="P41305" i="3"/>
  <c r="P41295" i="3"/>
  <c r="P41285" i="3"/>
  <c r="P41273" i="3"/>
  <c r="P41263" i="3"/>
  <c r="P41253" i="3"/>
  <c r="P41241" i="3"/>
  <c r="P41231" i="3"/>
  <c r="P41221" i="3"/>
  <c r="P41209" i="3"/>
  <c r="P41199" i="3"/>
  <c r="P41189" i="3"/>
  <c r="P41177" i="3"/>
  <c r="P41167" i="3"/>
  <c r="P41157" i="3"/>
  <c r="P41145" i="3"/>
  <c r="P41135" i="3"/>
  <c r="P41125" i="3"/>
  <c r="P41113" i="3"/>
  <c r="P41103" i="3"/>
  <c r="P41093" i="3"/>
  <c r="P41081" i="3"/>
  <c r="P41071" i="3"/>
  <c r="P41061" i="3"/>
  <c r="P41049" i="3"/>
  <c r="P41039" i="3"/>
  <c r="P41029" i="3"/>
  <c r="P41017" i="3"/>
  <c r="P41007" i="3"/>
  <c r="P40997" i="3"/>
  <c r="P40985" i="3"/>
  <c r="P40975" i="3"/>
  <c r="P40965" i="3"/>
  <c r="P40953" i="3"/>
  <c r="P40943" i="3"/>
  <c r="P40933" i="3"/>
  <c r="P40921" i="3"/>
  <c r="P40911" i="3"/>
  <c r="P40901" i="3"/>
  <c r="P40889" i="3"/>
  <c r="P40880" i="3"/>
  <c r="P40871" i="3"/>
  <c r="P40862" i="3"/>
  <c r="P40853" i="3"/>
  <c r="P40844" i="3"/>
  <c r="P40834" i="3"/>
  <c r="P40825" i="3"/>
  <c r="P40816" i="3"/>
  <c r="P40807" i="3"/>
  <c r="P40798" i="3"/>
  <c r="P40790" i="3"/>
  <c r="P40782" i="3"/>
  <c r="P40774" i="3"/>
  <c r="P40766" i="3"/>
  <c r="P40758" i="3"/>
  <c r="P40750" i="3"/>
  <c r="P40742" i="3"/>
  <c r="P40734" i="3"/>
  <c r="P40726" i="3"/>
  <c r="P40718" i="3"/>
  <c r="P40710" i="3"/>
  <c r="P40702" i="3"/>
  <c r="P40694" i="3"/>
  <c r="P40686" i="3"/>
  <c r="P40678" i="3"/>
  <c r="P40670" i="3"/>
  <c r="P40662" i="3"/>
  <c r="P40654" i="3"/>
  <c r="P40646" i="3"/>
  <c r="P40638" i="3"/>
  <c r="P40630" i="3"/>
  <c r="P40622" i="3"/>
  <c r="P40614" i="3"/>
  <c r="P40606" i="3"/>
  <c r="P40598" i="3"/>
  <c r="P40590" i="3"/>
  <c r="P40582" i="3"/>
  <c r="P40574" i="3"/>
  <c r="P40566" i="3"/>
  <c r="P40558" i="3"/>
  <c r="P40550" i="3"/>
  <c r="P40542" i="3"/>
  <c r="P40534" i="3"/>
  <c r="P40526" i="3"/>
  <c r="P40518" i="3"/>
  <c r="P40510" i="3"/>
  <c r="P40502" i="3"/>
  <c r="P40494" i="3"/>
  <c r="P40486" i="3"/>
  <c r="P40478" i="3"/>
  <c r="P40470" i="3"/>
  <c r="P40462" i="3"/>
  <c r="P40454" i="3"/>
  <c r="P40446" i="3"/>
  <c r="P40438" i="3"/>
  <c r="P40430" i="3"/>
  <c r="P40422" i="3"/>
  <c r="P40414" i="3"/>
  <c r="P40406" i="3"/>
  <c r="P40398" i="3"/>
  <c r="P40390" i="3"/>
  <c r="P40382" i="3"/>
  <c r="P40374" i="3"/>
  <c r="P40366" i="3"/>
  <c r="P40358" i="3"/>
  <c r="P40350" i="3"/>
  <c r="P40342" i="3"/>
  <c r="P45596" i="3"/>
  <c r="P45207" i="3"/>
  <c r="P44951" i="3"/>
  <c r="P44754" i="3"/>
  <c r="P44584" i="3"/>
  <c r="P44412" i="3"/>
  <c r="P44242" i="3"/>
  <c r="P44072" i="3"/>
  <c r="P43900" i="3"/>
  <c r="P43730" i="3"/>
  <c r="P43595" i="3"/>
  <c r="P43528" i="3"/>
  <c r="P43464" i="3"/>
  <c r="P43400" i="3"/>
  <c r="P43344" i="3"/>
  <c r="P43294" i="3"/>
  <c r="P43241" i="3"/>
  <c r="P43191" i="3"/>
  <c r="P43139" i="3"/>
  <c r="P43088" i="3"/>
  <c r="P43038" i="3"/>
  <c r="P42985" i="3"/>
  <c r="P42935" i="3"/>
  <c r="P42883" i="3"/>
  <c r="P42832" i="3"/>
  <c r="P42787" i="3"/>
  <c r="P42744" i="3"/>
  <c r="P42702" i="3"/>
  <c r="P42661" i="3"/>
  <c r="P42624" i="3"/>
  <c r="P42587" i="3"/>
  <c r="P42551" i="3"/>
  <c r="P42514" i="3"/>
  <c r="P42478" i="3"/>
  <c r="P42441" i="3"/>
  <c r="P42405" i="3"/>
  <c r="P42368" i="3"/>
  <c r="P42331" i="3"/>
  <c r="P42295" i="3"/>
  <c r="P42262" i="3"/>
  <c r="P42230" i="3"/>
  <c r="P42207" i="3"/>
  <c r="P42191" i="3"/>
  <c r="P42175" i="3"/>
  <c r="P42159" i="3"/>
  <c r="P42143" i="3"/>
  <c r="P42127" i="3"/>
  <c r="P42111" i="3"/>
  <c r="P42095" i="3"/>
  <c r="P42081" i="3"/>
  <c r="P42070" i="3"/>
  <c r="P42056" i="3"/>
  <c r="P42045" i="3"/>
  <c r="P42031" i="3"/>
  <c r="P42017" i="3"/>
  <c r="P42006" i="3"/>
  <c r="P41992" i="3"/>
  <c r="P41981" i="3"/>
  <c r="P41967" i="3"/>
  <c r="P41953" i="3"/>
  <c r="P41942" i="3"/>
  <c r="P41928" i="3"/>
  <c r="P41917" i="3"/>
  <c r="P41903" i="3"/>
  <c r="P41889" i="3"/>
  <c r="P41878" i="3"/>
  <c r="P41864" i="3"/>
  <c r="P41853" i="3"/>
  <c r="P41839" i="3"/>
  <c r="P41825" i="3"/>
  <c r="P41814" i="3"/>
  <c r="P41800" i="3"/>
  <c r="P41789" i="3"/>
  <c r="P41775" i="3"/>
  <c r="P41761" i="3"/>
  <c r="P41750" i="3"/>
  <c r="P41736" i="3"/>
  <c r="P41725" i="3"/>
  <c r="P41711" i="3"/>
  <c r="P41697" i="3"/>
  <c r="P41686" i="3"/>
  <c r="P41672" i="3"/>
  <c r="P41661" i="3"/>
  <c r="P41647" i="3"/>
  <c r="P41633" i="3"/>
  <c r="P44241" i="3"/>
  <c r="P43343" i="3"/>
  <c r="P42934" i="3"/>
  <c r="P42586" i="3"/>
  <c r="P42294" i="3"/>
  <c r="P42126" i="3"/>
  <c r="P42016" i="3"/>
  <c r="P41913" i="3"/>
  <c r="P41813" i="3"/>
  <c r="P41710" i="3"/>
  <c r="P41621" i="3"/>
  <c r="P41568" i="3"/>
  <c r="P41518" i="3"/>
  <c r="P41473" i="3"/>
  <c r="P41431" i="3"/>
  <c r="P41389" i="3"/>
  <c r="P41345" i="3"/>
  <c r="P41303" i="3"/>
  <c r="P41261" i="3"/>
  <c r="P41217" i="3"/>
  <c r="P41175" i="3"/>
  <c r="P41133" i="3"/>
  <c r="P41102" i="3"/>
  <c r="P41072" i="3"/>
  <c r="P41047" i="3"/>
  <c r="P41016" i="3"/>
  <c r="P40986" i="3"/>
  <c r="P40961" i="3"/>
  <c r="P40930" i="3"/>
  <c r="P40902" i="3"/>
  <c r="P40878" i="3"/>
  <c r="P40852" i="3"/>
  <c r="P40826" i="3"/>
  <c r="P40805" i="3"/>
  <c r="P40781" i="3"/>
  <c r="P40759" i="3"/>
  <c r="P40740" i="3"/>
  <c r="P40717" i="3"/>
  <c r="P40695" i="3"/>
  <c r="P40676" i="3"/>
  <c r="P40653" i="3"/>
  <c r="P40634" i="3"/>
  <c r="P40618" i="3"/>
  <c r="P40602" i="3"/>
  <c r="P40586" i="3"/>
  <c r="P40570" i="3"/>
  <c r="P40554" i="3"/>
  <c r="P40538" i="3"/>
  <c r="P40522" i="3"/>
  <c r="P40506" i="3"/>
  <c r="P40490" i="3"/>
  <c r="P40474" i="3"/>
  <c r="P40458" i="3"/>
  <c r="P40444" i="3"/>
  <c r="P40431" i="3"/>
  <c r="P40418" i="3"/>
  <c r="P40405" i="3"/>
  <c r="P40393" i="3"/>
  <c r="P40380" i="3"/>
  <c r="P40367" i="3"/>
  <c r="P40354" i="3"/>
  <c r="P40341" i="3"/>
  <c r="P40330" i="3"/>
  <c r="P40319" i="3"/>
  <c r="P40309" i="3"/>
  <c r="P40298" i="3"/>
  <c r="P40287" i="3"/>
  <c r="P40277" i="3"/>
  <c r="P40266" i="3"/>
  <c r="P40255" i="3"/>
  <c r="P40245" i="3"/>
  <c r="P40234" i="3"/>
  <c r="P40223" i="3"/>
  <c r="P40213" i="3"/>
  <c r="P40202" i="3"/>
  <c r="P40191" i="3"/>
  <c r="P40181" i="3"/>
  <c r="P40170" i="3"/>
  <c r="P40159" i="3"/>
  <c r="P40149" i="3"/>
  <c r="P40138" i="3"/>
  <c r="P40127" i="3"/>
  <c r="P40117" i="3"/>
  <c r="P40106" i="3"/>
  <c r="P40095" i="3"/>
  <c r="P40085" i="3"/>
  <c r="P40074" i="3"/>
  <c r="P40063" i="3"/>
  <c r="P40053" i="3"/>
  <c r="P40042" i="3"/>
  <c r="P40031" i="3"/>
  <c r="P40021" i="3"/>
  <c r="P40010" i="3"/>
  <c r="P39999" i="3"/>
  <c r="P39989" i="3"/>
  <c r="P39978" i="3"/>
  <c r="P39967" i="3"/>
  <c r="P39957" i="3"/>
  <c r="P39946" i="3"/>
  <c r="P39937" i="3"/>
  <c r="P39928" i="3"/>
  <c r="P39919" i="3"/>
  <c r="P39910" i="3"/>
  <c r="P39901" i="3"/>
  <c r="P39892" i="3"/>
  <c r="P39882" i="3"/>
  <c r="P39873" i="3"/>
  <c r="P39864" i="3"/>
  <c r="P39855" i="3"/>
  <c r="P39846" i="3"/>
  <c r="P39837" i="3"/>
  <c r="P39828" i="3"/>
  <c r="P39818" i="3"/>
  <c r="P39809" i="3"/>
  <c r="P39800" i="3"/>
  <c r="P39791" i="3"/>
  <c r="P39782" i="3"/>
  <c r="P39773" i="3"/>
  <c r="P39764" i="3"/>
  <c r="P39754" i="3"/>
  <c r="P39745" i="3"/>
  <c r="P39736" i="3"/>
  <c r="P39727" i="3"/>
  <c r="P39718" i="3"/>
  <c r="P39709" i="3"/>
  <c r="P39700" i="3"/>
  <c r="P39690" i="3"/>
  <c r="P39681" i="3"/>
  <c r="P39672" i="3"/>
  <c r="P39663" i="3"/>
  <c r="P39654" i="3"/>
  <c r="P39645" i="3"/>
  <c r="P39636" i="3"/>
  <c r="P39626" i="3"/>
  <c r="P39617" i="3"/>
  <c r="P39608" i="3"/>
  <c r="P39599" i="3"/>
  <c r="P39590" i="3"/>
  <c r="P39581" i="3"/>
  <c r="P39572" i="3"/>
  <c r="P39562" i="3"/>
  <c r="P39553" i="3"/>
  <c r="P39544" i="3"/>
  <c r="P39535" i="3"/>
  <c r="P39526" i="3"/>
  <c r="P39517" i="3"/>
  <c r="P39508" i="3"/>
  <c r="P39498" i="3"/>
  <c r="P39489" i="3"/>
  <c r="P39480" i="3"/>
  <c r="P39471" i="3"/>
  <c r="P39462" i="3"/>
  <c r="P39453" i="3"/>
  <c r="P39444" i="3"/>
  <c r="P39434" i="3"/>
  <c r="P39425" i="3"/>
  <c r="P39416" i="3"/>
  <c r="P39407" i="3"/>
  <c r="P39398" i="3"/>
  <c r="P39389" i="3"/>
  <c r="P39380" i="3"/>
  <c r="P39372" i="3"/>
  <c r="P39364" i="3"/>
  <c r="P39356" i="3"/>
  <c r="P39348" i="3"/>
  <c r="P39340" i="3"/>
  <c r="P39332" i="3"/>
  <c r="P39324" i="3"/>
  <c r="P39316" i="3"/>
  <c r="P39308" i="3"/>
  <c r="P39300" i="3"/>
  <c r="P39292" i="3"/>
  <c r="P39284" i="3"/>
  <c r="P39276" i="3"/>
  <c r="P39268" i="3"/>
  <c r="P39260" i="3"/>
  <c r="P39252" i="3"/>
  <c r="P39244" i="3"/>
  <c r="P39236" i="3"/>
  <c r="P39228" i="3"/>
  <c r="P39220" i="3"/>
  <c r="P39212" i="3"/>
  <c r="P39204" i="3"/>
  <c r="P39196" i="3"/>
  <c r="P39188" i="3"/>
  <c r="P39180" i="3"/>
  <c r="P39172" i="3"/>
  <c r="P39164" i="3"/>
  <c r="P39156" i="3"/>
  <c r="P39148" i="3"/>
  <c r="P39140" i="3"/>
  <c r="P39132" i="3"/>
  <c r="P39124" i="3"/>
  <c r="P39116" i="3"/>
  <c r="P39108" i="3"/>
  <c r="P39100" i="3"/>
  <c r="P39092" i="3"/>
  <c r="P39084" i="3"/>
  <c r="P39076" i="3"/>
  <c r="P39068" i="3"/>
  <c r="P39060" i="3"/>
  <c r="P39052" i="3"/>
  <c r="P39044" i="3"/>
  <c r="P39036" i="3"/>
  <c r="P39028" i="3"/>
  <c r="P39020" i="3"/>
  <c r="P39012" i="3"/>
  <c r="P39004" i="3"/>
  <c r="P38996" i="3"/>
  <c r="P38988" i="3"/>
  <c r="P38980" i="3"/>
  <c r="P38972" i="3"/>
  <c r="P38964" i="3"/>
  <c r="P38956" i="3"/>
  <c r="P38948" i="3"/>
  <c r="P38940" i="3"/>
  <c r="P38932" i="3"/>
  <c r="P38924" i="3"/>
  <c r="P38916" i="3"/>
  <c r="P38908" i="3"/>
  <c r="P38900" i="3"/>
  <c r="P38892" i="3"/>
  <c r="P38884" i="3"/>
  <c r="P38876" i="3"/>
  <c r="P38868" i="3"/>
  <c r="P38860" i="3"/>
  <c r="P38852" i="3"/>
  <c r="P38844" i="3"/>
  <c r="P38836" i="3"/>
  <c r="P38828" i="3"/>
  <c r="P38820" i="3"/>
  <c r="P38812" i="3"/>
  <c r="P38804" i="3"/>
  <c r="P38796" i="3"/>
  <c r="P38788" i="3"/>
  <c r="P38780" i="3"/>
  <c r="P38772" i="3"/>
  <c r="P38764" i="3"/>
  <c r="P44071" i="3"/>
  <c r="P43291" i="3"/>
  <c r="P42881" i="3"/>
  <c r="P42550" i="3"/>
  <c r="P42261" i="3"/>
  <c r="P42110" i="3"/>
  <c r="P42005" i="3"/>
  <c r="P41902" i="3"/>
  <c r="P41799" i="3"/>
  <c r="P41696" i="3"/>
  <c r="P41608" i="3"/>
  <c r="P41558" i="3"/>
  <c r="P41506" i="3"/>
  <c r="P41464" i="3"/>
  <c r="P41422" i="3"/>
  <c r="P41378" i="3"/>
  <c r="P41336" i="3"/>
  <c r="P41294" i="3"/>
  <c r="P41250" i="3"/>
  <c r="P41208" i="3"/>
  <c r="P41166" i="3"/>
  <c r="P41126" i="3"/>
  <c r="P41101" i="3"/>
  <c r="P41070" i="3"/>
  <c r="P41040" i="3"/>
  <c r="P41015" i="3"/>
  <c r="P40984" i="3"/>
  <c r="P40954" i="3"/>
  <c r="P40929" i="3"/>
  <c r="P40898" i="3"/>
  <c r="P40872" i="3"/>
  <c r="P40850" i="3"/>
  <c r="P40824" i="3"/>
  <c r="P40799" i="3"/>
  <c r="P40780" i="3"/>
  <c r="P40757" i="3"/>
  <c r="P40735" i="3"/>
  <c r="P40716" i="3"/>
  <c r="P40693" i="3"/>
  <c r="P40671" i="3"/>
  <c r="P40652" i="3"/>
  <c r="P40631" i="3"/>
  <c r="P40615" i="3"/>
  <c r="P40599" i="3"/>
  <c r="P40583" i="3"/>
  <c r="P40567" i="3"/>
  <c r="P40551" i="3"/>
  <c r="P40535" i="3"/>
  <c r="P40519" i="3"/>
  <c r="P40503" i="3"/>
  <c r="P40487" i="3"/>
  <c r="P40471" i="3"/>
  <c r="P40455" i="3"/>
  <c r="P40442" i="3"/>
  <c r="P40429" i="3"/>
  <c r="P40417" i="3"/>
  <c r="P40404" i="3"/>
  <c r="P40391" i="3"/>
  <c r="P40378" i="3"/>
  <c r="P40365" i="3"/>
  <c r="P40353" i="3"/>
  <c r="P40340" i="3"/>
  <c r="P40329" i="3"/>
  <c r="P40318" i="3"/>
  <c r="P40308" i="3"/>
  <c r="P40297" i="3"/>
  <c r="P40286" i="3"/>
  <c r="P40276" i="3"/>
  <c r="P40265" i="3"/>
  <c r="P40254" i="3"/>
  <c r="P40244" i="3"/>
  <c r="P40233" i="3"/>
  <c r="P40222" i="3"/>
  <c r="P40212" i="3"/>
  <c r="P40201" i="3"/>
  <c r="P40190" i="3"/>
  <c r="P40180" i="3"/>
  <c r="P40169" i="3"/>
  <c r="P40158" i="3"/>
  <c r="P40148" i="3"/>
  <c r="P40137" i="3"/>
  <c r="P40126" i="3"/>
  <c r="P40116" i="3"/>
  <c r="P40105" i="3"/>
  <c r="P40094" i="3"/>
  <c r="P40084" i="3"/>
  <c r="P40073" i="3"/>
  <c r="P40062" i="3"/>
  <c r="P40052" i="3"/>
  <c r="P40041" i="3"/>
  <c r="P40030" i="3"/>
  <c r="P40020" i="3"/>
  <c r="P40009" i="3"/>
  <c r="P39998" i="3"/>
  <c r="P39988" i="3"/>
  <c r="P39977" i="3"/>
  <c r="P39966" i="3"/>
  <c r="P39956" i="3"/>
  <c r="P39945" i="3"/>
  <c r="P39936" i="3"/>
  <c r="P39927" i="3"/>
  <c r="P39918" i="3"/>
  <c r="P39909" i="3"/>
  <c r="P39900" i="3"/>
  <c r="P39890" i="3"/>
  <c r="P39881" i="3"/>
  <c r="P39872" i="3"/>
  <c r="P39863" i="3"/>
  <c r="P39854" i="3"/>
  <c r="P39845" i="3"/>
  <c r="P39836" i="3"/>
  <c r="P39826" i="3"/>
  <c r="P39817" i="3"/>
  <c r="P39808" i="3"/>
  <c r="P39799" i="3"/>
  <c r="P39790" i="3"/>
  <c r="P39781" i="3"/>
  <c r="P39772" i="3"/>
  <c r="P39762" i="3"/>
  <c r="P39753" i="3"/>
  <c r="P39744" i="3"/>
  <c r="P39735" i="3"/>
  <c r="P39726" i="3"/>
  <c r="P39717" i="3"/>
  <c r="P39708" i="3"/>
  <c r="P39698" i="3"/>
  <c r="P39689" i="3"/>
  <c r="P39680" i="3"/>
  <c r="P39671" i="3"/>
  <c r="P39662" i="3"/>
  <c r="P39653" i="3"/>
  <c r="P39644" i="3"/>
  <c r="P39634" i="3"/>
  <c r="P39625" i="3"/>
  <c r="P39616" i="3"/>
  <c r="P39607" i="3"/>
  <c r="P39598" i="3"/>
  <c r="P39589" i="3"/>
  <c r="P39580" i="3"/>
  <c r="P39570" i="3"/>
  <c r="P39561" i="3"/>
  <c r="P39552" i="3"/>
  <c r="P39543" i="3"/>
  <c r="P39534" i="3"/>
  <c r="P39525" i="3"/>
  <c r="P39516" i="3"/>
  <c r="P39506" i="3"/>
  <c r="P39497" i="3"/>
  <c r="P39488" i="3"/>
  <c r="P39479" i="3"/>
  <c r="P39470" i="3"/>
  <c r="P39461" i="3"/>
  <c r="P39452" i="3"/>
  <c r="P39442" i="3"/>
  <c r="P39433" i="3"/>
  <c r="P39424" i="3"/>
  <c r="P39415" i="3"/>
  <c r="P39406" i="3"/>
  <c r="P39397" i="3"/>
  <c r="P39388" i="3"/>
  <c r="P39379" i="3"/>
  <c r="P39371" i="3"/>
  <c r="P39363" i="3"/>
  <c r="P39355" i="3"/>
  <c r="P39347" i="3"/>
  <c r="P39339" i="3"/>
  <c r="P39331" i="3"/>
  <c r="P39323" i="3"/>
  <c r="P39315" i="3"/>
  <c r="P39307" i="3"/>
  <c r="P39299" i="3"/>
  <c r="P39291" i="3"/>
  <c r="P39283" i="3"/>
  <c r="P39275" i="3"/>
  <c r="P39267" i="3"/>
  <c r="P39259" i="3"/>
  <c r="P39251" i="3"/>
  <c r="P39243" i="3"/>
  <c r="P39235" i="3"/>
  <c r="P39227" i="3"/>
  <c r="P39219" i="3"/>
  <c r="P39211" i="3"/>
  <c r="P39203" i="3"/>
  <c r="P39195" i="3"/>
  <c r="P39187" i="3"/>
  <c r="P39179" i="3"/>
  <c r="P39171" i="3"/>
  <c r="P39163" i="3"/>
  <c r="P39155" i="3"/>
  <c r="P39147" i="3"/>
  <c r="P39139" i="3"/>
  <c r="P39131" i="3"/>
  <c r="P39123" i="3"/>
  <c r="P39115" i="3"/>
  <c r="P39107" i="3"/>
  <c r="P39099" i="3"/>
  <c r="P39091" i="3"/>
  <c r="P39083" i="3"/>
  <c r="P39075" i="3"/>
  <c r="P39067" i="3"/>
  <c r="P39059" i="3"/>
  <c r="P39051" i="3"/>
  <c r="P39043" i="3"/>
  <c r="P39035" i="3"/>
  <c r="P39027" i="3"/>
  <c r="P39019" i="3"/>
  <c r="P39011" i="3"/>
  <c r="P39003" i="3"/>
  <c r="P38995" i="3"/>
  <c r="P38987" i="3"/>
  <c r="P38979" i="3"/>
  <c r="P38971" i="3"/>
  <c r="P38963" i="3"/>
  <c r="P38955" i="3"/>
  <c r="P38947" i="3"/>
  <c r="P38939" i="3"/>
  <c r="P38931" i="3"/>
  <c r="P38923" i="3"/>
  <c r="P38915" i="3"/>
  <c r="P38907" i="3"/>
  <c r="P38899" i="3"/>
  <c r="P38891" i="3"/>
  <c r="P38883" i="3"/>
  <c r="P38875" i="3"/>
  <c r="P38867" i="3"/>
  <c r="P38859" i="3"/>
  <c r="P38851" i="3"/>
  <c r="P38843" i="3"/>
  <c r="P38835" i="3"/>
  <c r="P38827" i="3"/>
  <c r="P38819" i="3"/>
  <c r="P38811" i="3"/>
  <c r="P38803" i="3"/>
  <c r="P38795" i="3"/>
  <c r="P38787" i="3"/>
  <c r="P38779" i="3"/>
  <c r="P38771" i="3"/>
  <c r="P38763" i="3"/>
  <c r="P38755" i="3"/>
  <c r="P38747" i="3"/>
  <c r="P38739" i="3"/>
  <c r="P38731" i="3"/>
  <c r="P38723" i="3"/>
  <c r="P38715" i="3"/>
  <c r="P38707" i="3"/>
  <c r="P38699" i="3"/>
  <c r="P38691" i="3"/>
  <c r="P38683" i="3"/>
  <c r="P38675" i="3"/>
  <c r="P38667" i="3"/>
  <c r="P38659" i="3"/>
  <c r="P38651" i="3"/>
  <c r="P38643" i="3"/>
  <c r="P38635" i="3"/>
  <c r="P38627" i="3"/>
  <c r="P38619" i="3"/>
  <c r="P38611" i="3"/>
  <c r="P38603" i="3"/>
  <c r="P38595" i="3"/>
  <c r="P38587" i="3"/>
  <c r="P38579" i="3"/>
  <c r="P38571" i="3"/>
  <c r="P38563" i="3"/>
  <c r="P38555" i="3"/>
  <c r="P38547" i="3"/>
  <c r="P38539" i="3"/>
  <c r="P38531" i="3"/>
  <c r="P38523" i="3"/>
  <c r="P38515" i="3"/>
  <c r="P38507" i="3"/>
  <c r="P38499" i="3"/>
  <c r="P38491" i="3"/>
  <c r="P38483" i="3"/>
  <c r="P38475" i="3"/>
  <c r="P38467" i="3"/>
  <c r="P38459" i="3"/>
  <c r="P38451" i="3"/>
  <c r="P38443" i="3"/>
  <c r="P38435" i="3"/>
  <c r="P38427" i="3"/>
  <c r="P38419" i="3"/>
  <c r="P38411" i="3"/>
  <c r="P38403" i="3"/>
  <c r="P38395" i="3"/>
  <c r="P38387" i="3"/>
  <c r="P38379" i="3"/>
  <c r="P38371" i="3"/>
  <c r="P38363" i="3"/>
  <c r="P38355" i="3"/>
  <c r="P38347" i="3"/>
  <c r="P38339" i="3"/>
  <c r="P38331" i="3"/>
  <c r="P38323" i="3"/>
  <c r="P38315" i="3"/>
  <c r="P38307" i="3"/>
  <c r="P38299" i="3"/>
  <c r="P38291" i="3"/>
  <c r="P38283" i="3"/>
  <c r="P38275" i="3"/>
  <c r="P38267" i="3"/>
  <c r="P38259" i="3"/>
  <c r="P38251" i="3"/>
  <c r="P38243" i="3"/>
  <c r="P38235" i="3"/>
  <c r="P38227" i="3"/>
  <c r="P38219" i="3"/>
  <c r="P38211" i="3"/>
  <c r="P38203" i="3"/>
  <c r="P38195" i="3"/>
  <c r="P38187" i="3"/>
  <c r="P38179" i="3"/>
  <c r="P38171" i="3"/>
  <c r="P38163" i="3"/>
  <c r="P38155" i="3"/>
  <c r="P38147" i="3"/>
  <c r="P38139" i="3"/>
  <c r="P38131" i="3"/>
  <c r="P38123" i="3"/>
  <c r="P38115" i="3"/>
  <c r="P38107" i="3"/>
  <c r="P38099" i="3"/>
  <c r="P38091" i="3"/>
  <c r="P38083" i="3"/>
  <c r="P38075" i="3"/>
  <c r="P38067" i="3"/>
  <c r="P38059" i="3"/>
  <c r="P38051" i="3"/>
  <c r="P38043" i="3"/>
  <c r="P38035" i="3"/>
  <c r="P45595" i="3"/>
  <c r="P43899" i="3"/>
  <c r="P43240" i="3"/>
  <c r="P42831" i="3"/>
  <c r="P42513" i="3"/>
  <c r="P42229" i="3"/>
  <c r="P42094" i="3"/>
  <c r="P41991" i="3"/>
  <c r="P41888" i="3"/>
  <c r="P41785" i="3"/>
  <c r="P41685" i="3"/>
  <c r="P41607" i="3"/>
  <c r="P41557" i="3"/>
  <c r="P41505" i="3"/>
  <c r="P41463" i="3"/>
  <c r="P41421" i="3"/>
  <c r="P41377" i="3"/>
  <c r="P41335" i="3"/>
  <c r="P41293" i="3"/>
  <c r="P41249" i="3"/>
  <c r="P41207" i="3"/>
  <c r="P41165" i="3"/>
  <c r="P41122" i="3"/>
  <c r="P41094" i="3"/>
  <c r="P41069" i="3"/>
  <c r="P41038" i="3"/>
  <c r="P41008" i="3"/>
  <c r="P40983" i="3"/>
  <c r="P40952" i="3"/>
  <c r="P40922" i="3"/>
  <c r="P40897" i="3"/>
  <c r="P40870" i="3"/>
  <c r="P40845" i="3"/>
  <c r="P40823" i="3"/>
  <c r="P40797" i="3"/>
  <c r="P40775" i="3"/>
  <c r="P40756" i="3"/>
  <c r="P40733" i="3"/>
  <c r="P40711" i="3"/>
  <c r="P40692" i="3"/>
  <c r="P40669" i="3"/>
  <c r="P40647" i="3"/>
  <c r="P40629" i="3"/>
  <c r="P40613" i="3"/>
  <c r="P40597" i="3"/>
  <c r="P40581" i="3"/>
  <c r="P40565" i="3"/>
  <c r="P40549" i="3"/>
  <c r="P40533" i="3"/>
  <c r="P40517" i="3"/>
  <c r="P40501" i="3"/>
  <c r="P40485" i="3"/>
  <c r="P40469" i="3"/>
  <c r="P40453" i="3"/>
  <c r="P40441" i="3"/>
  <c r="P40428" i="3"/>
  <c r="P40415" i="3"/>
  <c r="P40402" i="3"/>
  <c r="P40389" i="3"/>
  <c r="P40377" i="3"/>
  <c r="P40364" i="3"/>
  <c r="P40351" i="3"/>
  <c r="P40338" i="3"/>
  <c r="P40327" i="3"/>
  <c r="P40317" i="3"/>
  <c r="P40306" i="3"/>
  <c r="P40295" i="3"/>
  <c r="P40285" i="3"/>
  <c r="P40274" i="3"/>
  <c r="P40263" i="3"/>
  <c r="P40253" i="3"/>
  <c r="P40242" i="3"/>
  <c r="P40231" i="3"/>
  <c r="P40221" i="3"/>
  <c r="P40210" i="3"/>
  <c r="P40199" i="3"/>
  <c r="P40189" i="3"/>
  <c r="P40178" i="3"/>
  <c r="P40167" i="3"/>
  <c r="P40157" i="3"/>
  <c r="P40146" i="3"/>
  <c r="P40135" i="3"/>
  <c r="P40125" i="3"/>
  <c r="P40114" i="3"/>
  <c r="P40103" i="3"/>
  <c r="P40093" i="3"/>
  <c r="P40082" i="3"/>
  <c r="P40071" i="3"/>
  <c r="P40061" i="3"/>
  <c r="P40050" i="3"/>
  <c r="P40039" i="3"/>
  <c r="P40029" i="3"/>
  <c r="P40018" i="3"/>
  <c r="P40007" i="3"/>
  <c r="P39997" i="3"/>
  <c r="P39986" i="3"/>
  <c r="P39975" i="3"/>
  <c r="P39965" i="3"/>
  <c r="P39954" i="3"/>
  <c r="P39944" i="3"/>
  <c r="P39935" i="3"/>
  <c r="P39926" i="3"/>
  <c r="P39917" i="3"/>
  <c r="P39908" i="3"/>
  <c r="P39898" i="3"/>
  <c r="P39889" i="3"/>
  <c r="P39880" i="3"/>
  <c r="P39871" i="3"/>
  <c r="P39862" i="3"/>
  <c r="P39853" i="3"/>
  <c r="P39844" i="3"/>
  <c r="P39834" i="3"/>
  <c r="P39825" i="3"/>
  <c r="P39816" i="3"/>
  <c r="P39807" i="3"/>
  <c r="P39798" i="3"/>
  <c r="P39789" i="3"/>
  <c r="P39780" i="3"/>
  <c r="P39770" i="3"/>
  <c r="P39761" i="3"/>
  <c r="P39752" i="3"/>
  <c r="P39743" i="3"/>
  <c r="P39734" i="3"/>
  <c r="P39725" i="3"/>
  <c r="P39716" i="3"/>
  <c r="P39706" i="3"/>
  <c r="P39697" i="3"/>
  <c r="P39688" i="3"/>
  <c r="P39679" i="3"/>
  <c r="P39670" i="3"/>
  <c r="P39661" i="3"/>
  <c r="P39652" i="3"/>
  <c r="P39642" i="3"/>
  <c r="P39633" i="3"/>
  <c r="P39624" i="3"/>
  <c r="P39615" i="3"/>
  <c r="P39606" i="3"/>
  <c r="P39597" i="3"/>
  <c r="P39588" i="3"/>
  <c r="P39578" i="3"/>
  <c r="P39569" i="3"/>
  <c r="P39560" i="3"/>
  <c r="P39551" i="3"/>
  <c r="P39542" i="3"/>
  <c r="P39533" i="3"/>
  <c r="P39524" i="3"/>
  <c r="P39514" i="3"/>
  <c r="P39505" i="3"/>
  <c r="P39496" i="3"/>
  <c r="P39487" i="3"/>
  <c r="P39478" i="3"/>
  <c r="P39469" i="3"/>
  <c r="P39460" i="3"/>
  <c r="P39450" i="3"/>
  <c r="P39441" i="3"/>
  <c r="P39432" i="3"/>
  <c r="P39423" i="3"/>
  <c r="P39414" i="3"/>
  <c r="P39405" i="3"/>
  <c r="P39396" i="3"/>
  <c r="P39386" i="3"/>
  <c r="P39378" i="3"/>
  <c r="P39370" i="3"/>
  <c r="P39362" i="3"/>
  <c r="P39354" i="3"/>
  <c r="P39346" i="3"/>
  <c r="P39338" i="3"/>
  <c r="P39330" i="3"/>
  <c r="P39322" i="3"/>
  <c r="P39314" i="3"/>
  <c r="P39306" i="3"/>
  <c r="P39298" i="3"/>
  <c r="P39290" i="3"/>
  <c r="P39282" i="3"/>
  <c r="P39274" i="3"/>
  <c r="P39266" i="3"/>
  <c r="P39258" i="3"/>
  <c r="P39250" i="3"/>
  <c r="P39242" i="3"/>
  <c r="P39234" i="3"/>
  <c r="P39226" i="3"/>
  <c r="P39218" i="3"/>
  <c r="P39210" i="3"/>
  <c r="P39202" i="3"/>
  <c r="P39194" i="3"/>
  <c r="P39186" i="3"/>
  <c r="P39178" i="3"/>
  <c r="P39170" i="3"/>
  <c r="P39162" i="3"/>
  <c r="P39154" i="3"/>
  <c r="P39146" i="3"/>
  <c r="P39138" i="3"/>
  <c r="P39130" i="3"/>
  <c r="P39122" i="3"/>
  <c r="P39114" i="3"/>
  <c r="P39106" i="3"/>
  <c r="P39098" i="3"/>
  <c r="P39090" i="3"/>
  <c r="P39082" i="3"/>
  <c r="P39074" i="3"/>
  <c r="P39066" i="3"/>
  <c r="P39058" i="3"/>
  <c r="P39050" i="3"/>
  <c r="P39042" i="3"/>
  <c r="P39034" i="3"/>
  <c r="P39026" i="3"/>
  <c r="P39018" i="3"/>
  <c r="P39010" i="3"/>
  <c r="P39002" i="3"/>
  <c r="P38994" i="3"/>
  <c r="P38986" i="3"/>
  <c r="P38978" i="3"/>
  <c r="P38970" i="3"/>
  <c r="P38962" i="3"/>
  <c r="P38954" i="3"/>
  <c r="P38946" i="3"/>
  <c r="P38938" i="3"/>
  <c r="P38930" i="3"/>
  <c r="P38922" i="3"/>
  <c r="P38914" i="3"/>
  <c r="P38906" i="3"/>
  <c r="P38898" i="3"/>
  <c r="P38890" i="3"/>
  <c r="P38882" i="3"/>
  <c r="P38874" i="3"/>
  <c r="P38866" i="3"/>
  <c r="P38858" i="3"/>
  <c r="P38850" i="3"/>
  <c r="P38842" i="3"/>
  <c r="P38834" i="3"/>
  <c r="P38826" i="3"/>
  <c r="P38818" i="3"/>
  <c r="P38810" i="3"/>
  <c r="P38802" i="3"/>
  <c r="P38794" i="3"/>
  <c r="P38786" i="3"/>
  <c r="P38778" i="3"/>
  <c r="P38770" i="3"/>
  <c r="P38762" i="3"/>
  <c r="P38754" i="3"/>
  <c r="P38746" i="3"/>
  <c r="P38738" i="3"/>
  <c r="P38730" i="3"/>
  <c r="P38722" i="3"/>
  <c r="P38714" i="3"/>
  <c r="P38706" i="3"/>
  <c r="P38698" i="3"/>
  <c r="P38690" i="3"/>
  <c r="P38682" i="3"/>
  <c r="P38674" i="3"/>
  <c r="P38666" i="3"/>
  <c r="P38658" i="3"/>
  <c r="P38650" i="3"/>
  <c r="P38642" i="3"/>
  <c r="P38634" i="3"/>
  <c r="P38626" i="3"/>
  <c r="P38618" i="3"/>
  <c r="P38610" i="3"/>
  <c r="P38602" i="3"/>
  <c r="P38594" i="3"/>
  <c r="P38586" i="3"/>
  <c r="P38578" i="3"/>
  <c r="P38570" i="3"/>
  <c r="P38562" i="3"/>
  <c r="P38554" i="3"/>
  <c r="P38546" i="3"/>
  <c r="P38538" i="3"/>
  <c r="P38530" i="3"/>
  <c r="P38522" i="3"/>
  <c r="P38514" i="3"/>
  <c r="P38506" i="3"/>
  <c r="P38498" i="3"/>
  <c r="P38490" i="3"/>
  <c r="P38482" i="3"/>
  <c r="P38474" i="3"/>
  <c r="P38466" i="3"/>
  <c r="P38458" i="3"/>
  <c r="P38450" i="3"/>
  <c r="P38442" i="3"/>
  <c r="P38434" i="3"/>
  <c r="P38426" i="3"/>
  <c r="P38418" i="3"/>
  <c r="P38410" i="3"/>
  <c r="P38402" i="3"/>
  <c r="P38394" i="3"/>
  <c r="P38386" i="3"/>
  <c r="P38378" i="3"/>
  <c r="P38370" i="3"/>
  <c r="P38362" i="3"/>
  <c r="P38354" i="3"/>
  <c r="P38346" i="3"/>
  <c r="P38338" i="3"/>
  <c r="P38330" i="3"/>
  <c r="P38322" i="3"/>
  <c r="P38314" i="3"/>
  <c r="P38306" i="3"/>
  <c r="P38298" i="3"/>
  <c r="P38290" i="3"/>
  <c r="P38282" i="3"/>
  <c r="P38274" i="3"/>
  <c r="P38266" i="3"/>
  <c r="P38258" i="3"/>
  <c r="P38250" i="3"/>
  <c r="P38242" i="3"/>
  <c r="P38234" i="3"/>
  <c r="P38226" i="3"/>
  <c r="P38218" i="3"/>
  <c r="P38210" i="3"/>
  <c r="P38202" i="3"/>
  <c r="P38194" i="3"/>
  <c r="P38186" i="3"/>
  <c r="P38178" i="3"/>
  <c r="P38170" i="3"/>
  <c r="P38162" i="3"/>
  <c r="P38154" i="3"/>
  <c r="P38146" i="3"/>
  <c r="P38138" i="3"/>
  <c r="P38130" i="3"/>
  <c r="P38122" i="3"/>
  <c r="P38114" i="3"/>
  <c r="P38106" i="3"/>
  <c r="P38098" i="3"/>
  <c r="P38090" i="3"/>
  <c r="P38082" i="3"/>
  <c r="P38074" i="3"/>
  <c r="P38066" i="3"/>
  <c r="P38058" i="3"/>
  <c r="P38050" i="3"/>
  <c r="P45203" i="3"/>
  <c r="P43729" i="3"/>
  <c r="P43190" i="3"/>
  <c r="P42785" i="3"/>
  <c r="P42477" i="3"/>
  <c r="P42206" i="3"/>
  <c r="P42080" i="3"/>
  <c r="P41977" i="3"/>
  <c r="P41877" i="3"/>
  <c r="P41774" i="3"/>
  <c r="P41671" i="3"/>
  <c r="P41597" i="3"/>
  <c r="P41544" i="3"/>
  <c r="P41496" i="3"/>
  <c r="P41454" i="3"/>
  <c r="P41410" i="3"/>
  <c r="P41368" i="3"/>
  <c r="P41326" i="3"/>
  <c r="P41282" i="3"/>
  <c r="P41240" i="3"/>
  <c r="P41198" i="3"/>
  <c r="P41154" i="3"/>
  <c r="P41121" i="3"/>
  <c r="P41090" i="3"/>
  <c r="P41062" i="3"/>
  <c r="P41037" i="3"/>
  <c r="P41006" i="3"/>
  <c r="P40976" i="3"/>
  <c r="P40951" i="3"/>
  <c r="P40920" i="3"/>
  <c r="P40890" i="3"/>
  <c r="P40869" i="3"/>
  <c r="P40842" i="3"/>
  <c r="P40817" i="3"/>
  <c r="P40796" i="3"/>
  <c r="P40773" i="3"/>
  <c r="P40751" i="3"/>
  <c r="P40732" i="3"/>
  <c r="P40709" i="3"/>
  <c r="P40687" i="3"/>
  <c r="P40668" i="3"/>
  <c r="P40645" i="3"/>
  <c r="P40628" i="3"/>
  <c r="P40612" i="3"/>
  <c r="P40596" i="3"/>
  <c r="P40580" i="3"/>
  <c r="P40564" i="3"/>
  <c r="P40548" i="3"/>
  <c r="P40532" i="3"/>
  <c r="P40516" i="3"/>
  <c r="P40500" i="3"/>
  <c r="P40484" i="3"/>
  <c r="P40468" i="3"/>
  <c r="P40452" i="3"/>
  <c r="P40439" i="3"/>
  <c r="P40426" i="3"/>
  <c r="P40413" i="3"/>
  <c r="P40401" i="3"/>
  <c r="P40388" i="3"/>
  <c r="P40375" i="3"/>
  <c r="P40362" i="3"/>
  <c r="P40349" i="3"/>
  <c r="P40337" i="3"/>
  <c r="P40326" i="3"/>
  <c r="P40316" i="3"/>
  <c r="P40305" i="3"/>
  <c r="P40294" i="3"/>
  <c r="P40284" i="3"/>
  <c r="P40273" i="3"/>
  <c r="P40262" i="3"/>
  <c r="P40252" i="3"/>
  <c r="P40241" i="3"/>
  <c r="P40230" i="3"/>
  <c r="P40220" i="3"/>
  <c r="P40209" i="3"/>
  <c r="P40198" i="3"/>
  <c r="P40188" i="3"/>
  <c r="P40177" i="3"/>
  <c r="P40166" i="3"/>
  <c r="P40156" i="3"/>
  <c r="P40145" i="3"/>
  <c r="P40134" i="3"/>
  <c r="P40124" i="3"/>
  <c r="P40113" i="3"/>
  <c r="P40102" i="3"/>
  <c r="P40092" i="3"/>
  <c r="P40081" i="3"/>
  <c r="P40070" i="3"/>
  <c r="P40060" i="3"/>
  <c r="P40049" i="3"/>
  <c r="P40038" i="3"/>
  <c r="P40028" i="3"/>
  <c r="P40017" i="3"/>
  <c r="P40006" i="3"/>
  <c r="P39996" i="3"/>
  <c r="P39985" i="3"/>
  <c r="P39974" i="3"/>
  <c r="P39964" i="3"/>
  <c r="P39953" i="3"/>
  <c r="P39943" i="3"/>
  <c r="P39934" i="3"/>
  <c r="P39925" i="3"/>
  <c r="P39916" i="3"/>
  <c r="P39906" i="3"/>
  <c r="P39897" i="3"/>
  <c r="P39888" i="3"/>
  <c r="P39879" i="3"/>
  <c r="P39870" i="3"/>
  <c r="P39861" i="3"/>
  <c r="P39852" i="3"/>
  <c r="P39842" i="3"/>
  <c r="P39833" i="3"/>
  <c r="P39824" i="3"/>
  <c r="P39815" i="3"/>
  <c r="P39806" i="3"/>
  <c r="P39797" i="3"/>
  <c r="P39788" i="3"/>
  <c r="P39778" i="3"/>
  <c r="P39769" i="3"/>
  <c r="P39760" i="3"/>
  <c r="P39751" i="3"/>
  <c r="P39742" i="3"/>
  <c r="P39733" i="3"/>
  <c r="P39724" i="3"/>
  <c r="P39714" i="3"/>
  <c r="P39705" i="3"/>
  <c r="P39696" i="3"/>
  <c r="P39687" i="3"/>
  <c r="P39678" i="3"/>
  <c r="P39669" i="3"/>
  <c r="P39660" i="3"/>
  <c r="P39650" i="3"/>
  <c r="P39641" i="3"/>
  <c r="P39632" i="3"/>
  <c r="P39623" i="3"/>
  <c r="P39614" i="3"/>
  <c r="P39605" i="3"/>
  <c r="P39596" i="3"/>
  <c r="P39586" i="3"/>
  <c r="P39577" i="3"/>
  <c r="P39568" i="3"/>
  <c r="P39559" i="3"/>
  <c r="P39550" i="3"/>
  <c r="P39541" i="3"/>
  <c r="P39532" i="3"/>
  <c r="P39522" i="3"/>
  <c r="P39513" i="3"/>
  <c r="P39504" i="3"/>
  <c r="P39495" i="3"/>
  <c r="P39486" i="3"/>
  <c r="P39477" i="3"/>
  <c r="P39468" i="3"/>
  <c r="P39458" i="3"/>
  <c r="P39449" i="3"/>
  <c r="P39440" i="3"/>
  <c r="P39431" i="3"/>
  <c r="P39422" i="3"/>
  <c r="P39413" i="3"/>
  <c r="P39404" i="3"/>
  <c r="P39394" i="3"/>
  <c r="P39385" i="3"/>
  <c r="P39377" i="3"/>
  <c r="P39369" i="3"/>
  <c r="P39361" i="3"/>
  <c r="P39353" i="3"/>
  <c r="P39345" i="3"/>
  <c r="P39337" i="3"/>
  <c r="P39329" i="3"/>
  <c r="P39321" i="3"/>
  <c r="P39313" i="3"/>
  <c r="P39305" i="3"/>
  <c r="P39297" i="3"/>
  <c r="P39289" i="3"/>
  <c r="P39281" i="3"/>
  <c r="P39273" i="3"/>
  <c r="P39265" i="3"/>
  <c r="P39257" i="3"/>
  <c r="P39249" i="3"/>
  <c r="P39241" i="3"/>
  <c r="P39233" i="3"/>
  <c r="P39225" i="3"/>
  <c r="P39217" i="3"/>
  <c r="P39209" i="3"/>
  <c r="P39201" i="3"/>
  <c r="P39193" i="3"/>
  <c r="P39185" i="3"/>
  <c r="P39177" i="3"/>
  <c r="P39169" i="3"/>
  <c r="P39161" i="3"/>
  <c r="P39153" i="3"/>
  <c r="P39145" i="3"/>
  <c r="P39137" i="3"/>
  <c r="P39129" i="3"/>
  <c r="P39121" i="3"/>
  <c r="P39113" i="3"/>
  <c r="P39105" i="3"/>
  <c r="P39097" i="3"/>
  <c r="P39089" i="3"/>
  <c r="P39081" i="3"/>
  <c r="P39073" i="3"/>
  <c r="P39065" i="3"/>
  <c r="P39057" i="3"/>
  <c r="P39049" i="3"/>
  <c r="P39041" i="3"/>
  <c r="P39033" i="3"/>
  <c r="P39025" i="3"/>
  <c r="P39017" i="3"/>
  <c r="P39009" i="3"/>
  <c r="P39001" i="3"/>
  <c r="P38993" i="3"/>
  <c r="P38985" i="3"/>
  <c r="P38977" i="3"/>
  <c r="P38969" i="3"/>
  <c r="P38961" i="3"/>
  <c r="P38953" i="3"/>
  <c r="P38945" i="3"/>
  <c r="P38937" i="3"/>
  <c r="P38929" i="3"/>
  <c r="P38921" i="3"/>
  <c r="P38913" i="3"/>
  <c r="P38905" i="3"/>
  <c r="P38897" i="3"/>
  <c r="P38889" i="3"/>
  <c r="P38881" i="3"/>
  <c r="P38873" i="3"/>
  <c r="P38865" i="3"/>
  <c r="P38857" i="3"/>
  <c r="P38849" i="3"/>
  <c r="P38841" i="3"/>
  <c r="P38833" i="3"/>
  <c r="P38825" i="3"/>
  <c r="P38817" i="3"/>
  <c r="P38809" i="3"/>
  <c r="P38801" i="3"/>
  <c r="P38793" i="3"/>
  <c r="P44947" i="3"/>
  <c r="P43592" i="3"/>
  <c r="P43137" i="3"/>
  <c r="P42743" i="3"/>
  <c r="P42440" i="3"/>
  <c r="P42190" i="3"/>
  <c r="P42069" i="3"/>
  <c r="P41966" i="3"/>
  <c r="P41863" i="3"/>
  <c r="P41760" i="3"/>
  <c r="P41657" i="3"/>
  <c r="P41593" i="3"/>
  <c r="P41543" i="3"/>
  <c r="P41495" i="3"/>
  <c r="P41453" i="3"/>
  <c r="P41409" i="3"/>
  <c r="P41367" i="3"/>
  <c r="P41325" i="3"/>
  <c r="P41281" i="3"/>
  <c r="P41239" i="3"/>
  <c r="P41197" i="3"/>
  <c r="P41153" i="3"/>
  <c r="P41114" i="3"/>
  <c r="P41089" i="3"/>
  <c r="P41058" i="3"/>
  <c r="P41030" i="3"/>
  <c r="P41005" i="3"/>
  <c r="P40974" i="3"/>
  <c r="P40944" i="3"/>
  <c r="P40919" i="3"/>
  <c r="P40888" i="3"/>
  <c r="P40863" i="3"/>
  <c r="P40841" i="3"/>
  <c r="P40815" i="3"/>
  <c r="P40791" i="3"/>
  <c r="P40772" i="3"/>
  <c r="P40749" i="3"/>
  <c r="P40727" i="3"/>
  <c r="P40708" i="3"/>
  <c r="P40685" i="3"/>
  <c r="P40663" i="3"/>
  <c r="P40644" i="3"/>
  <c r="P40626" i="3"/>
  <c r="P40610" i="3"/>
  <c r="P40594" i="3"/>
  <c r="P40578" i="3"/>
  <c r="P40562" i="3"/>
  <c r="P40546" i="3"/>
  <c r="P40530" i="3"/>
  <c r="P40514" i="3"/>
  <c r="P40498" i="3"/>
  <c r="P40482" i="3"/>
  <c r="P40466" i="3"/>
  <c r="P40450" i="3"/>
  <c r="P40437" i="3"/>
  <c r="P40425" i="3"/>
  <c r="P40412" i="3"/>
  <c r="P40399" i="3"/>
  <c r="P40386" i="3"/>
  <c r="P40373" i="3"/>
  <c r="P40361" i="3"/>
  <c r="P40348" i="3"/>
  <c r="P40335" i="3"/>
  <c r="P40325" i="3"/>
  <c r="P40314" i="3"/>
  <c r="P40303" i="3"/>
  <c r="P40293" i="3"/>
  <c r="P40282" i="3"/>
  <c r="P40271" i="3"/>
  <c r="P40261" i="3"/>
  <c r="P40250" i="3"/>
  <c r="P40239" i="3"/>
  <c r="P40229" i="3"/>
  <c r="P40218" i="3"/>
  <c r="P40207" i="3"/>
  <c r="P40197" i="3"/>
  <c r="P40186" i="3"/>
  <c r="P40175" i="3"/>
  <c r="P40165" i="3"/>
  <c r="P40154" i="3"/>
  <c r="P40143" i="3"/>
  <c r="P40133" i="3"/>
  <c r="P40122" i="3"/>
  <c r="P40111" i="3"/>
  <c r="P40101" i="3"/>
  <c r="P40090" i="3"/>
  <c r="P40079" i="3"/>
  <c r="P40069" i="3"/>
  <c r="P40058" i="3"/>
  <c r="P40047" i="3"/>
  <c r="P40037" i="3"/>
  <c r="P40026" i="3"/>
  <c r="P40015" i="3"/>
  <c r="P40005" i="3"/>
  <c r="P39994" i="3"/>
  <c r="P39983" i="3"/>
  <c r="P39973" i="3"/>
  <c r="P39962" i="3"/>
  <c r="P39951" i="3"/>
  <c r="P39942" i="3"/>
  <c r="P39933" i="3"/>
  <c r="P39924" i="3"/>
  <c r="P39914" i="3"/>
  <c r="P39905" i="3"/>
  <c r="P39896" i="3"/>
  <c r="P39887" i="3"/>
  <c r="P39878" i="3"/>
  <c r="P39869" i="3"/>
  <c r="P39860" i="3"/>
  <c r="P39850" i="3"/>
  <c r="P39841" i="3"/>
  <c r="P39832" i="3"/>
  <c r="P39823" i="3"/>
  <c r="P39814" i="3"/>
  <c r="P39805" i="3"/>
  <c r="P39796" i="3"/>
  <c r="P39786" i="3"/>
  <c r="P39777" i="3"/>
  <c r="P39768" i="3"/>
  <c r="P39759" i="3"/>
  <c r="P39750" i="3"/>
  <c r="P39741" i="3"/>
  <c r="P39732" i="3"/>
  <c r="P39722" i="3"/>
  <c r="P39713" i="3"/>
  <c r="P39704" i="3"/>
  <c r="P39695" i="3"/>
  <c r="P39686" i="3"/>
  <c r="P39677" i="3"/>
  <c r="P39668" i="3"/>
  <c r="P39658" i="3"/>
  <c r="P39649" i="3"/>
  <c r="P39640" i="3"/>
  <c r="P39631" i="3"/>
  <c r="P39622" i="3"/>
  <c r="P39613" i="3"/>
  <c r="P39604" i="3"/>
  <c r="P39594" i="3"/>
  <c r="P39585" i="3"/>
  <c r="P39576" i="3"/>
  <c r="P39567" i="3"/>
  <c r="P39558" i="3"/>
  <c r="P39549" i="3"/>
  <c r="P39540" i="3"/>
  <c r="P39530" i="3"/>
  <c r="P39521" i="3"/>
  <c r="P39512" i="3"/>
  <c r="P39503" i="3"/>
  <c r="P39494" i="3"/>
  <c r="P39485" i="3"/>
  <c r="P39476" i="3"/>
  <c r="P39466" i="3"/>
  <c r="P39457" i="3"/>
  <c r="P39448" i="3"/>
  <c r="P39439" i="3"/>
  <c r="P39430" i="3"/>
  <c r="P39421" i="3"/>
  <c r="P39412" i="3"/>
  <c r="P39402" i="3"/>
  <c r="P39393" i="3"/>
  <c r="P39384" i="3"/>
  <c r="P39376" i="3"/>
  <c r="P39368" i="3"/>
  <c r="P39360" i="3"/>
  <c r="P39352" i="3"/>
  <c r="P39344" i="3"/>
  <c r="P39336" i="3"/>
  <c r="P39328" i="3"/>
  <c r="P39320" i="3"/>
  <c r="P39312" i="3"/>
  <c r="P39304" i="3"/>
  <c r="P39296" i="3"/>
  <c r="P39288" i="3"/>
  <c r="P39280" i="3"/>
  <c r="P39272" i="3"/>
  <c r="P39264" i="3"/>
  <c r="P39256" i="3"/>
  <c r="P39248" i="3"/>
  <c r="P39240" i="3"/>
  <c r="P39232" i="3"/>
  <c r="P39224" i="3"/>
  <c r="P39216" i="3"/>
  <c r="P39208" i="3"/>
  <c r="P39200" i="3"/>
  <c r="P39192" i="3"/>
  <c r="P39184" i="3"/>
  <c r="P39176" i="3"/>
  <c r="P39168" i="3"/>
  <c r="P39160" i="3"/>
  <c r="P39152" i="3"/>
  <c r="P39144" i="3"/>
  <c r="P39136" i="3"/>
  <c r="P39128" i="3"/>
  <c r="P39120" i="3"/>
  <c r="P39112" i="3"/>
  <c r="P39104" i="3"/>
  <c r="P39096" i="3"/>
  <c r="P39088" i="3"/>
  <c r="P39080" i="3"/>
  <c r="P39072" i="3"/>
  <c r="P39064" i="3"/>
  <c r="P39056" i="3"/>
  <c r="P39048" i="3"/>
  <c r="P39040" i="3"/>
  <c r="P39032" i="3"/>
  <c r="P39024" i="3"/>
  <c r="P39016" i="3"/>
  <c r="P39008" i="3"/>
  <c r="P39000" i="3"/>
  <c r="P38992" i="3"/>
  <c r="P38984" i="3"/>
  <c r="P38976" i="3"/>
  <c r="P38968" i="3"/>
  <c r="P38960" i="3"/>
  <c r="P38952" i="3"/>
  <c r="P38944" i="3"/>
  <c r="P38936" i="3"/>
  <c r="P38928" i="3"/>
  <c r="P38920" i="3"/>
  <c r="P38912" i="3"/>
  <c r="P38904" i="3"/>
  <c r="P38896" i="3"/>
  <c r="P38888" i="3"/>
  <c r="P38880" i="3"/>
  <c r="P38872" i="3"/>
  <c r="P38864" i="3"/>
  <c r="P38856" i="3"/>
  <c r="P44583" i="3"/>
  <c r="P43463" i="3"/>
  <c r="P43035" i="3"/>
  <c r="P42659" i="3"/>
  <c r="P42367" i="3"/>
  <c r="P42158" i="3"/>
  <c r="P42041" i="3"/>
  <c r="P41941" i="3"/>
  <c r="P41838" i="3"/>
  <c r="P41735" i="3"/>
  <c r="P41632" i="3"/>
  <c r="P41582" i="3"/>
  <c r="P41529" i="3"/>
  <c r="P41485" i="3"/>
  <c r="P41441" i="3"/>
  <c r="P41399" i="3"/>
  <c r="P41357" i="3"/>
  <c r="P41313" i="3"/>
  <c r="P41271" i="3"/>
  <c r="P41229" i="3"/>
  <c r="P41185" i="3"/>
  <c r="P41143" i="3"/>
  <c r="P41111" i="3"/>
  <c r="P41080" i="3"/>
  <c r="P41050" i="3"/>
  <c r="P41025" i="3"/>
  <c r="P40994" i="3"/>
  <c r="P40966" i="3"/>
  <c r="P40941" i="3"/>
  <c r="P40910" i="3"/>
  <c r="P40881" i="3"/>
  <c r="P40860" i="3"/>
  <c r="P40833" i="3"/>
  <c r="P40808" i="3"/>
  <c r="P40788" i="3"/>
  <c r="P40765" i="3"/>
  <c r="P40743" i="3"/>
  <c r="P40724" i="3"/>
  <c r="P40701" i="3"/>
  <c r="P40679" i="3"/>
  <c r="P40660" i="3"/>
  <c r="P40637" i="3"/>
  <c r="P40621" i="3"/>
  <c r="P40605" i="3"/>
  <c r="P40589" i="3"/>
  <c r="P40573" i="3"/>
  <c r="P40557" i="3"/>
  <c r="P40541" i="3"/>
  <c r="P40525" i="3"/>
  <c r="P40509" i="3"/>
  <c r="P40493" i="3"/>
  <c r="P40477" i="3"/>
  <c r="P40461" i="3"/>
  <c r="P40447" i="3"/>
  <c r="P40434" i="3"/>
  <c r="P40421" i="3"/>
  <c r="P40409" i="3"/>
  <c r="P40396" i="3"/>
  <c r="P40383" i="3"/>
  <c r="P40370" i="3"/>
  <c r="P40357" i="3"/>
  <c r="P40345" i="3"/>
  <c r="P40333" i="3"/>
  <c r="P40322" i="3"/>
  <c r="P40311" i="3"/>
  <c r="P40301" i="3"/>
  <c r="P40290" i="3"/>
  <c r="P40279" i="3"/>
  <c r="P40269" i="3"/>
  <c r="P40258" i="3"/>
  <c r="P40247" i="3"/>
  <c r="P40237" i="3"/>
  <c r="P40226" i="3"/>
  <c r="P40215" i="3"/>
  <c r="P40205" i="3"/>
  <c r="P40194" i="3"/>
  <c r="P40183" i="3"/>
  <c r="P40173" i="3"/>
  <c r="P40162" i="3"/>
  <c r="P40151" i="3"/>
  <c r="P40141" i="3"/>
  <c r="P40130" i="3"/>
  <c r="P40119" i="3"/>
  <c r="P40109" i="3"/>
  <c r="P40098" i="3"/>
  <c r="P40087" i="3"/>
  <c r="P40077" i="3"/>
  <c r="P40066" i="3"/>
  <c r="P40055" i="3"/>
  <c r="P40045" i="3"/>
  <c r="P40034" i="3"/>
  <c r="P40023" i="3"/>
  <c r="P40013" i="3"/>
  <c r="P40002" i="3"/>
  <c r="P39991" i="3"/>
  <c r="P39981" i="3"/>
  <c r="P39970" i="3"/>
  <c r="P39959" i="3"/>
  <c r="P39949" i="3"/>
  <c r="P39940" i="3"/>
  <c r="P39930" i="3"/>
  <c r="P39921" i="3"/>
  <c r="P39912" i="3"/>
  <c r="P39903" i="3"/>
  <c r="P39894" i="3"/>
  <c r="P39885" i="3"/>
  <c r="P39876" i="3"/>
  <c r="P39866" i="3"/>
  <c r="P39857" i="3"/>
  <c r="P39848" i="3"/>
  <c r="P39839" i="3"/>
  <c r="P44411" i="3"/>
  <c r="P43399" i="3"/>
  <c r="P42984" i="3"/>
  <c r="P42623" i="3"/>
  <c r="P42330" i="3"/>
  <c r="P42142" i="3"/>
  <c r="P42030" i="3"/>
  <c r="P41927" i="3"/>
  <c r="P41824" i="3"/>
  <c r="P41721" i="3"/>
  <c r="P41622" i="3"/>
  <c r="P41569" i="3"/>
  <c r="P41519" i="3"/>
  <c r="P41474" i="3"/>
  <c r="P41432" i="3"/>
  <c r="P41390" i="3"/>
  <c r="P41346" i="3"/>
  <c r="P41304" i="3"/>
  <c r="P41262" i="3"/>
  <c r="P41218" i="3"/>
  <c r="P41176" i="3"/>
  <c r="P41134" i="3"/>
  <c r="P41104" i="3"/>
  <c r="P41079" i="3"/>
  <c r="P41048" i="3"/>
  <c r="P41018" i="3"/>
  <c r="P40993" i="3"/>
  <c r="P40962" i="3"/>
  <c r="P40934" i="3"/>
  <c r="P40909" i="3"/>
  <c r="P40879" i="3"/>
  <c r="P40854" i="3"/>
  <c r="P40832" i="3"/>
  <c r="P40806" i="3"/>
  <c r="P40783" i="3"/>
  <c r="P40764" i="3"/>
  <c r="P40741" i="3"/>
  <c r="P40719" i="3"/>
  <c r="P40700" i="3"/>
  <c r="P40677" i="3"/>
  <c r="P40655" i="3"/>
  <c r="P40636" i="3"/>
  <c r="P40620" i="3"/>
  <c r="P40604" i="3"/>
  <c r="P40588" i="3"/>
  <c r="P40572" i="3"/>
  <c r="P40556" i="3"/>
  <c r="P40540" i="3"/>
  <c r="P40524" i="3"/>
  <c r="P40508" i="3"/>
  <c r="P40492" i="3"/>
  <c r="P40476" i="3"/>
  <c r="P40460" i="3"/>
  <c r="P40445" i="3"/>
  <c r="P40433" i="3"/>
  <c r="P40420" i="3"/>
  <c r="P40407" i="3"/>
  <c r="P40394" i="3"/>
  <c r="P40381" i="3"/>
  <c r="P40369" i="3"/>
  <c r="P40356" i="3"/>
  <c r="P40343" i="3"/>
  <c r="P40332" i="3"/>
  <c r="P40321" i="3"/>
  <c r="P40310" i="3"/>
  <c r="P40300" i="3"/>
  <c r="P40289" i="3"/>
  <c r="P40278" i="3"/>
  <c r="P40268" i="3"/>
  <c r="P40257" i="3"/>
  <c r="P40246" i="3"/>
  <c r="P40236" i="3"/>
  <c r="P40225" i="3"/>
  <c r="P40214" i="3"/>
  <c r="P40204" i="3"/>
  <c r="P40193" i="3"/>
  <c r="P40182" i="3"/>
  <c r="P40172" i="3"/>
  <c r="P40161" i="3"/>
  <c r="P40150" i="3"/>
  <c r="P40140" i="3"/>
  <c r="P40129" i="3"/>
  <c r="P40118" i="3"/>
  <c r="P40108" i="3"/>
  <c r="P40097" i="3"/>
  <c r="P42055" i="3"/>
  <c r="P41442" i="3"/>
  <c r="P41112" i="3"/>
  <c r="P40887" i="3"/>
  <c r="P40703" i="3"/>
  <c r="P40559" i="3"/>
  <c r="P40436" i="3"/>
  <c r="P40334" i="3"/>
  <c r="P40249" i="3"/>
  <c r="P40164" i="3"/>
  <c r="P40086" i="3"/>
  <c r="P40044" i="3"/>
  <c r="P40001" i="3"/>
  <c r="P39958" i="3"/>
  <c r="P39920" i="3"/>
  <c r="P39884" i="3"/>
  <c r="P39847" i="3"/>
  <c r="P39820" i="3"/>
  <c r="P39793" i="3"/>
  <c r="P39767" i="3"/>
  <c r="P39746" i="3"/>
  <c r="P39720" i="3"/>
  <c r="P39694" i="3"/>
  <c r="P39673" i="3"/>
  <c r="P39647" i="3"/>
  <c r="P39621" i="3"/>
  <c r="P39600" i="3"/>
  <c r="P39574" i="3"/>
  <c r="P39548" i="3"/>
  <c r="P39527" i="3"/>
  <c r="P39501" i="3"/>
  <c r="P39474" i="3"/>
  <c r="P39454" i="3"/>
  <c r="P39428" i="3"/>
  <c r="P39401" i="3"/>
  <c r="P39381" i="3"/>
  <c r="P39358" i="3"/>
  <c r="P39335" i="3"/>
  <c r="P39317" i="3"/>
  <c r="P39294" i="3"/>
  <c r="P39271" i="3"/>
  <c r="P39253" i="3"/>
  <c r="P39230" i="3"/>
  <c r="P39207" i="3"/>
  <c r="P39189" i="3"/>
  <c r="P39166" i="3"/>
  <c r="P39143" i="3"/>
  <c r="P39125" i="3"/>
  <c r="P39102" i="3"/>
  <c r="P39079" i="3"/>
  <c r="P39061" i="3"/>
  <c r="P39038" i="3"/>
  <c r="P39015" i="3"/>
  <c r="P38997" i="3"/>
  <c r="P38974" i="3"/>
  <c r="P38951" i="3"/>
  <c r="P38933" i="3"/>
  <c r="P38910" i="3"/>
  <c r="P38887" i="3"/>
  <c r="P38869" i="3"/>
  <c r="P38847" i="3"/>
  <c r="P38831" i="3"/>
  <c r="P38815" i="3"/>
  <c r="P38799" i="3"/>
  <c r="P38784" i="3"/>
  <c r="P38773" i="3"/>
  <c r="P38759" i="3"/>
  <c r="P38749" i="3"/>
  <c r="P38737" i="3"/>
  <c r="P38727" i="3"/>
  <c r="P38717" i="3"/>
  <c r="P38705" i="3"/>
  <c r="P38695" i="3"/>
  <c r="P38685" i="3"/>
  <c r="P38673" i="3"/>
  <c r="P38663" i="3"/>
  <c r="P38653" i="3"/>
  <c r="P38641" i="3"/>
  <c r="P38631" i="3"/>
  <c r="P38621" i="3"/>
  <c r="P38609" i="3"/>
  <c r="P38599" i="3"/>
  <c r="P38589" i="3"/>
  <c r="P38577" i="3"/>
  <c r="P38567" i="3"/>
  <c r="P38557" i="3"/>
  <c r="P38545" i="3"/>
  <c r="P38535" i="3"/>
  <c r="P38525" i="3"/>
  <c r="P38513" i="3"/>
  <c r="P38503" i="3"/>
  <c r="P38493" i="3"/>
  <c r="P38481" i="3"/>
  <c r="P38471" i="3"/>
  <c r="P38461" i="3"/>
  <c r="P38449" i="3"/>
  <c r="P38439" i="3"/>
  <c r="P38429" i="3"/>
  <c r="P38417" i="3"/>
  <c r="P38407" i="3"/>
  <c r="P38397" i="3"/>
  <c r="P38385" i="3"/>
  <c r="P38375" i="3"/>
  <c r="P38365" i="3"/>
  <c r="P38353" i="3"/>
  <c r="P38343" i="3"/>
  <c r="P38333" i="3"/>
  <c r="P38321" i="3"/>
  <c r="P38311" i="3"/>
  <c r="P38301" i="3"/>
  <c r="P38289" i="3"/>
  <c r="P38279" i="3"/>
  <c r="P38269" i="3"/>
  <c r="P38257" i="3"/>
  <c r="P38247" i="3"/>
  <c r="P38237" i="3"/>
  <c r="P38225" i="3"/>
  <c r="P38215" i="3"/>
  <c r="P38205" i="3"/>
  <c r="P38193" i="3"/>
  <c r="P38183" i="3"/>
  <c r="P38173" i="3"/>
  <c r="P38161" i="3"/>
  <c r="P38151" i="3"/>
  <c r="P38141" i="3"/>
  <c r="P38129" i="3"/>
  <c r="P38119" i="3"/>
  <c r="P38109" i="3"/>
  <c r="P38097" i="3"/>
  <c r="P38087" i="3"/>
  <c r="P38077" i="3"/>
  <c r="P38065" i="3"/>
  <c r="P38055" i="3"/>
  <c r="P38045" i="3"/>
  <c r="P38036" i="3"/>
  <c r="P38027" i="3"/>
  <c r="P38019" i="3"/>
  <c r="P38011" i="3"/>
  <c r="P38003" i="3"/>
  <c r="P37995" i="3"/>
  <c r="P37987" i="3"/>
  <c r="P37979" i="3"/>
  <c r="P37971" i="3"/>
  <c r="P37963" i="3"/>
  <c r="P37955" i="3"/>
  <c r="P37947" i="3"/>
  <c r="P37939" i="3"/>
  <c r="P37931" i="3"/>
  <c r="P37923" i="3"/>
  <c r="P37915" i="3"/>
  <c r="P37907" i="3"/>
  <c r="P37899" i="3"/>
  <c r="P37891" i="3"/>
  <c r="P37883" i="3"/>
  <c r="P37875" i="3"/>
  <c r="P37867" i="3"/>
  <c r="P37859" i="3"/>
  <c r="P37851" i="3"/>
  <c r="P37843" i="3"/>
  <c r="P37835" i="3"/>
  <c r="P37827" i="3"/>
  <c r="P37819" i="3"/>
  <c r="P37811" i="3"/>
  <c r="P37803" i="3"/>
  <c r="P37795" i="3"/>
  <c r="P37787" i="3"/>
  <c r="P37779" i="3"/>
  <c r="P37771" i="3"/>
  <c r="P37763" i="3"/>
  <c r="P37755" i="3"/>
  <c r="P37747" i="3"/>
  <c r="P37739" i="3"/>
  <c r="P37731" i="3"/>
  <c r="P37723" i="3"/>
  <c r="P37715" i="3"/>
  <c r="P37707" i="3"/>
  <c r="P37699" i="3"/>
  <c r="P37691" i="3"/>
  <c r="P37683" i="3"/>
  <c r="P37675" i="3"/>
  <c r="P37667" i="3"/>
  <c r="P37659" i="3"/>
  <c r="P37651" i="3"/>
  <c r="P37643" i="3"/>
  <c r="P37635" i="3"/>
  <c r="P37627" i="3"/>
  <c r="P37619" i="3"/>
  <c r="P37611" i="3"/>
  <c r="P37603" i="3"/>
  <c r="P37595" i="3"/>
  <c r="P37587" i="3"/>
  <c r="P37579" i="3"/>
  <c r="P37571" i="3"/>
  <c r="P37563" i="3"/>
  <c r="P37555" i="3"/>
  <c r="P37547" i="3"/>
  <c r="P37539" i="3"/>
  <c r="P37531" i="3"/>
  <c r="P37523" i="3"/>
  <c r="P37515" i="3"/>
  <c r="P37507" i="3"/>
  <c r="P37499" i="3"/>
  <c r="P37491" i="3"/>
  <c r="P37483" i="3"/>
  <c r="P37475" i="3"/>
  <c r="P37467" i="3"/>
  <c r="P37459" i="3"/>
  <c r="P37451" i="3"/>
  <c r="P37443" i="3"/>
  <c r="P37435" i="3"/>
  <c r="P37427" i="3"/>
  <c r="P37419" i="3"/>
  <c r="P37411" i="3"/>
  <c r="P37403" i="3"/>
  <c r="P37395" i="3"/>
  <c r="P37387" i="3"/>
  <c r="P37379" i="3"/>
  <c r="P37371" i="3"/>
  <c r="P37363" i="3"/>
  <c r="P37355" i="3"/>
  <c r="P37347" i="3"/>
  <c r="P37339" i="3"/>
  <c r="P37331" i="3"/>
  <c r="P37323" i="3"/>
  <c r="P37315" i="3"/>
  <c r="P37307" i="3"/>
  <c r="P37299" i="3"/>
  <c r="P37291" i="3"/>
  <c r="P37283" i="3"/>
  <c r="P37275" i="3"/>
  <c r="P37267" i="3"/>
  <c r="P37259" i="3"/>
  <c r="P37251" i="3"/>
  <c r="P37243" i="3"/>
  <c r="P37235" i="3"/>
  <c r="P37227" i="3"/>
  <c r="P37219" i="3"/>
  <c r="P37211" i="3"/>
  <c r="P37203" i="3"/>
  <c r="P37195" i="3"/>
  <c r="P37187" i="3"/>
  <c r="P37179" i="3"/>
  <c r="P37171" i="3"/>
  <c r="P37163" i="3"/>
  <c r="P37155" i="3"/>
  <c r="P37147" i="3"/>
  <c r="P37139" i="3"/>
  <c r="P37131" i="3"/>
  <c r="P37123" i="3"/>
  <c r="P37115" i="3"/>
  <c r="P37107" i="3"/>
  <c r="P37099" i="3"/>
  <c r="P37091" i="3"/>
  <c r="P37083" i="3"/>
  <c r="P37075" i="3"/>
  <c r="P37067" i="3"/>
  <c r="P37059" i="3"/>
  <c r="P37051" i="3"/>
  <c r="P37043" i="3"/>
  <c r="P37035" i="3"/>
  <c r="P37027" i="3"/>
  <c r="P37019" i="3"/>
  <c r="P37011" i="3"/>
  <c r="P37003" i="3"/>
  <c r="P36995" i="3"/>
  <c r="P36987" i="3"/>
  <c r="P36979" i="3"/>
  <c r="P36971" i="3"/>
  <c r="P36963" i="3"/>
  <c r="P36955" i="3"/>
  <c r="P36947" i="3"/>
  <c r="P36939" i="3"/>
  <c r="P36931" i="3"/>
  <c r="P36923" i="3"/>
  <c r="P36915" i="3"/>
  <c r="P36907" i="3"/>
  <c r="P36899" i="3"/>
  <c r="P36891" i="3"/>
  <c r="P36883" i="3"/>
  <c r="P36875" i="3"/>
  <c r="P36867" i="3"/>
  <c r="P36859" i="3"/>
  <c r="P36851" i="3"/>
  <c r="P36843" i="3"/>
  <c r="P36835" i="3"/>
  <c r="P36827" i="3"/>
  <c r="P36819" i="3"/>
  <c r="P36811" i="3"/>
  <c r="P36803" i="3"/>
  <c r="P36795" i="3"/>
  <c r="P36787" i="3"/>
  <c r="P36779" i="3"/>
  <c r="P36771" i="3"/>
  <c r="P36763" i="3"/>
  <c r="P36755" i="3"/>
  <c r="P36747" i="3"/>
  <c r="P36739" i="3"/>
  <c r="P36731" i="3"/>
  <c r="P36723" i="3"/>
  <c r="P36715" i="3"/>
  <c r="P36707" i="3"/>
  <c r="P36699" i="3"/>
  <c r="P36691" i="3"/>
  <c r="P36683" i="3"/>
  <c r="P36675" i="3"/>
  <c r="P36667" i="3"/>
  <c r="P36659" i="3"/>
  <c r="P36651" i="3"/>
  <c r="P36643" i="3"/>
  <c r="P36635" i="3"/>
  <c r="P36627" i="3"/>
  <c r="P36619" i="3"/>
  <c r="P36611" i="3"/>
  <c r="P36603" i="3"/>
  <c r="P36595" i="3"/>
  <c r="P36587" i="3"/>
  <c r="P36579" i="3"/>
  <c r="P36571" i="3"/>
  <c r="P36563" i="3"/>
  <c r="P36555" i="3"/>
  <c r="P36547" i="3"/>
  <c r="P36539" i="3"/>
  <c r="P36531" i="3"/>
  <c r="P36523" i="3"/>
  <c r="P36515" i="3"/>
  <c r="P36507" i="3"/>
  <c r="P36499" i="3"/>
  <c r="P36491" i="3"/>
  <c r="P36483" i="3"/>
  <c r="P36475" i="3"/>
  <c r="P36467" i="3"/>
  <c r="P36459" i="3"/>
  <c r="P36451" i="3"/>
  <c r="P36443" i="3"/>
  <c r="P36435" i="3"/>
  <c r="P36427" i="3"/>
  <c r="P36419" i="3"/>
  <c r="P36411" i="3"/>
  <c r="P36403" i="3"/>
  <c r="P36395" i="3"/>
  <c r="P36387" i="3"/>
  <c r="P36379" i="3"/>
  <c r="P36371" i="3"/>
  <c r="P36363" i="3"/>
  <c r="P36355" i="3"/>
  <c r="P36347" i="3"/>
  <c r="P36339" i="3"/>
  <c r="P36331" i="3"/>
  <c r="P36323" i="3"/>
  <c r="P36315" i="3"/>
  <c r="P36307" i="3"/>
  <c r="P36299" i="3"/>
  <c r="P36291" i="3"/>
  <c r="P36283" i="3"/>
  <c r="P36275" i="3"/>
  <c r="P36267" i="3"/>
  <c r="P36259" i="3"/>
  <c r="P36251" i="3"/>
  <c r="P36243" i="3"/>
  <c r="P36235" i="3"/>
  <c r="P36227" i="3"/>
  <c r="P36219" i="3"/>
  <c r="P36211" i="3"/>
  <c r="P36203" i="3"/>
  <c r="P36195" i="3"/>
  <c r="P36187" i="3"/>
  <c r="P36179" i="3"/>
  <c r="P36171" i="3"/>
  <c r="P36163" i="3"/>
  <c r="P36155" i="3"/>
  <c r="P36147" i="3"/>
  <c r="P36139" i="3"/>
  <c r="P36131" i="3"/>
  <c r="P36123" i="3"/>
  <c r="P36115" i="3"/>
  <c r="P36107" i="3"/>
  <c r="P36099" i="3"/>
  <c r="P36091" i="3"/>
  <c r="P36083" i="3"/>
  <c r="P36075" i="3"/>
  <c r="P36067" i="3"/>
  <c r="P36059" i="3"/>
  <c r="P36051" i="3"/>
  <c r="P36043" i="3"/>
  <c r="P36035" i="3"/>
  <c r="P36027" i="3"/>
  <c r="P36019" i="3"/>
  <c r="P36011" i="3"/>
  <c r="P36003" i="3"/>
  <c r="P35995" i="3"/>
  <c r="P35987" i="3"/>
  <c r="P35979" i="3"/>
  <c r="P35971" i="3"/>
  <c r="P35963" i="3"/>
  <c r="P35955" i="3"/>
  <c r="P35947" i="3"/>
  <c r="P35939" i="3"/>
  <c r="P35931" i="3"/>
  <c r="P35923" i="3"/>
  <c r="P35915" i="3"/>
  <c r="P35907" i="3"/>
  <c r="P35899" i="3"/>
  <c r="P35891" i="3"/>
  <c r="P35883" i="3"/>
  <c r="P35875" i="3"/>
  <c r="P35867" i="3"/>
  <c r="P35859" i="3"/>
  <c r="P35851" i="3"/>
  <c r="P35843" i="3"/>
  <c r="P35835" i="3"/>
  <c r="P35827" i="3"/>
  <c r="P35819" i="3"/>
  <c r="P35811" i="3"/>
  <c r="P35803" i="3"/>
  <c r="P35795" i="3"/>
  <c r="P35787" i="3"/>
  <c r="P35779" i="3"/>
  <c r="P35771" i="3"/>
  <c r="P35763" i="3"/>
  <c r="P35755" i="3"/>
  <c r="P35747" i="3"/>
  <c r="P35739" i="3"/>
  <c r="P35731" i="3"/>
  <c r="P35723" i="3"/>
  <c r="P35715" i="3"/>
  <c r="P35707" i="3"/>
  <c r="P35699" i="3"/>
  <c r="P35691" i="3"/>
  <c r="P35683" i="3"/>
  <c r="P35675" i="3"/>
  <c r="P35667" i="3"/>
  <c r="P35659" i="3"/>
  <c r="P35651" i="3"/>
  <c r="P35643" i="3"/>
  <c r="P35635" i="3"/>
  <c r="P35627" i="3"/>
  <c r="P35619" i="3"/>
  <c r="P35611" i="3"/>
  <c r="P35603" i="3"/>
  <c r="P35595" i="3"/>
  <c r="P35587" i="3"/>
  <c r="P35579" i="3"/>
  <c r="P35571" i="3"/>
  <c r="P35563" i="3"/>
  <c r="P35555" i="3"/>
  <c r="P35547" i="3"/>
  <c r="P35539" i="3"/>
  <c r="P35531" i="3"/>
  <c r="P35523" i="3"/>
  <c r="P35515" i="3"/>
  <c r="P35507" i="3"/>
  <c r="P35499" i="3"/>
  <c r="P35491" i="3"/>
  <c r="P35483" i="3"/>
  <c r="P35475" i="3"/>
  <c r="P35467" i="3"/>
  <c r="P35459" i="3"/>
  <c r="P35451" i="3"/>
  <c r="P35443" i="3"/>
  <c r="P35435" i="3"/>
  <c r="P35427" i="3"/>
  <c r="P35419" i="3"/>
  <c r="P35411" i="3"/>
  <c r="P35403" i="3"/>
  <c r="P35395" i="3"/>
  <c r="P35387" i="3"/>
  <c r="P35379" i="3"/>
  <c r="P35371" i="3"/>
  <c r="P35363" i="3"/>
  <c r="P35355" i="3"/>
  <c r="P35347" i="3"/>
  <c r="P35339" i="3"/>
  <c r="P35331" i="3"/>
  <c r="P41952" i="3"/>
  <c r="P41400" i="3"/>
  <c r="P41082" i="3"/>
  <c r="P40861" i="3"/>
  <c r="P40684" i="3"/>
  <c r="P40543" i="3"/>
  <c r="P40423" i="3"/>
  <c r="P40324" i="3"/>
  <c r="P40238" i="3"/>
  <c r="P40153" i="3"/>
  <c r="P40078" i="3"/>
  <c r="P40036" i="3"/>
  <c r="P39993" i="3"/>
  <c r="P39950" i="3"/>
  <c r="P39913" i="3"/>
  <c r="P39877" i="3"/>
  <c r="P39840" i="3"/>
  <c r="P39813" i="3"/>
  <c r="P39792" i="3"/>
  <c r="P39766" i="3"/>
  <c r="P39740" i="3"/>
  <c r="P39719" i="3"/>
  <c r="P39693" i="3"/>
  <c r="P39666" i="3"/>
  <c r="P39646" i="3"/>
  <c r="P39620" i="3"/>
  <c r="P39593" i="3"/>
  <c r="P39573" i="3"/>
  <c r="P39546" i="3"/>
  <c r="P39520" i="3"/>
  <c r="P39500" i="3"/>
  <c r="P39473" i="3"/>
  <c r="P39447" i="3"/>
  <c r="P39426" i="3"/>
  <c r="P39400" i="3"/>
  <c r="P39375" i="3"/>
  <c r="P39357" i="3"/>
  <c r="P39334" i="3"/>
  <c r="P39311" i="3"/>
  <c r="P39293" i="3"/>
  <c r="P39270" i="3"/>
  <c r="P39247" i="3"/>
  <c r="P39229" i="3"/>
  <c r="P39206" i="3"/>
  <c r="P39183" i="3"/>
  <c r="P39165" i="3"/>
  <c r="P39142" i="3"/>
  <c r="P39119" i="3"/>
  <c r="P39101" i="3"/>
  <c r="P39078" i="3"/>
  <c r="P39055" i="3"/>
  <c r="P39037" i="3"/>
  <c r="P39014" i="3"/>
  <c r="P38991" i="3"/>
  <c r="P38973" i="3"/>
  <c r="P38950" i="3"/>
  <c r="P38927" i="3"/>
  <c r="P38909" i="3"/>
  <c r="P38886" i="3"/>
  <c r="P38863" i="3"/>
  <c r="P38846" i="3"/>
  <c r="P38830" i="3"/>
  <c r="P38814" i="3"/>
  <c r="P38798" i="3"/>
  <c r="P38783" i="3"/>
  <c r="P38769" i="3"/>
  <c r="P38758" i="3"/>
  <c r="P38748" i="3"/>
  <c r="P38736" i="3"/>
  <c r="P38726" i="3"/>
  <c r="P38716" i="3"/>
  <c r="P38704" i="3"/>
  <c r="P38694" i="3"/>
  <c r="P38684" i="3"/>
  <c r="P38672" i="3"/>
  <c r="P38662" i="3"/>
  <c r="P38652" i="3"/>
  <c r="P38640" i="3"/>
  <c r="P38630" i="3"/>
  <c r="P38620" i="3"/>
  <c r="P38608" i="3"/>
  <c r="P38598" i="3"/>
  <c r="P38588" i="3"/>
  <c r="P38576" i="3"/>
  <c r="P38566" i="3"/>
  <c r="P38556" i="3"/>
  <c r="P38544" i="3"/>
  <c r="P38534" i="3"/>
  <c r="P38524" i="3"/>
  <c r="P38512" i="3"/>
  <c r="P38502" i="3"/>
  <c r="P38492" i="3"/>
  <c r="P38480" i="3"/>
  <c r="P38470" i="3"/>
  <c r="P38460" i="3"/>
  <c r="P38448" i="3"/>
  <c r="P38438" i="3"/>
  <c r="P38428" i="3"/>
  <c r="P38416" i="3"/>
  <c r="P38406" i="3"/>
  <c r="P38396" i="3"/>
  <c r="P38384" i="3"/>
  <c r="P38374" i="3"/>
  <c r="P38364" i="3"/>
  <c r="P38352" i="3"/>
  <c r="P38342" i="3"/>
  <c r="P38332" i="3"/>
  <c r="P38320" i="3"/>
  <c r="P38310" i="3"/>
  <c r="P38300" i="3"/>
  <c r="P38288" i="3"/>
  <c r="P38278" i="3"/>
  <c r="P38268" i="3"/>
  <c r="P38256" i="3"/>
  <c r="P38246" i="3"/>
  <c r="P38236" i="3"/>
  <c r="P38224" i="3"/>
  <c r="P38214" i="3"/>
  <c r="P38204" i="3"/>
  <c r="P38192" i="3"/>
  <c r="P38182" i="3"/>
  <c r="P38172" i="3"/>
  <c r="P38160" i="3"/>
  <c r="P38150" i="3"/>
  <c r="P38140" i="3"/>
  <c r="P38128" i="3"/>
  <c r="P38118" i="3"/>
  <c r="P38108" i="3"/>
  <c r="P38096" i="3"/>
  <c r="P38086" i="3"/>
  <c r="P38076" i="3"/>
  <c r="P38064" i="3"/>
  <c r="P38054" i="3"/>
  <c r="P38044" i="3"/>
  <c r="P38034" i="3"/>
  <c r="P38026" i="3"/>
  <c r="P38018" i="3"/>
  <c r="P38010" i="3"/>
  <c r="P38002" i="3"/>
  <c r="P37994" i="3"/>
  <c r="P37986" i="3"/>
  <c r="P37978" i="3"/>
  <c r="P37970" i="3"/>
  <c r="P37962" i="3"/>
  <c r="P37954" i="3"/>
  <c r="P37946" i="3"/>
  <c r="P37938" i="3"/>
  <c r="P37930" i="3"/>
  <c r="P37922" i="3"/>
  <c r="P37914" i="3"/>
  <c r="P37906" i="3"/>
  <c r="P37898" i="3"/>
  <c r="P37890" i="3"/>
  <c r="P37882" i="3"/>
  <c r="P37874" i="3"/>
  <c r="P37866" i="3"/>
  <c r="P37858" i="3"/>
  <c r="P37850" i="3"/>
  <c r="P37842" i="3"/>
  <c r="P37834" i="3"/>
  <c r="P37826" i="3"/>
  <c r="P37818" i="3"/>
  <c r="P37810" i="3"/>
  <c r="P37802" i="3"/>
  <c r="P37794" i="3"/>
  <c r="P37786" i="3"/>
  <c r="P37778" i="3"/>
  <c r="P37770" i="3"/>
  <c r="P37762" i="3"/>
  <c r="P37754" i="3"/>
  <c r="P37746" i="3"/>
  <c r="P37738" i="3"/>
  <c r="P37730" i="3"/>
  <c r="P37722" i="3"/>
  <c r="P37714" i="3"/>
  <c r="P37706" i="3"/>
  <c r="P37698" i="3"/>
  <c r="P37690" i="3"/>
  <c r="P37682" i="3"/>
  <c r="P37674" i="3"/>
  <c r="P37666" i="3"/>
  <c r="P37658" i="3"/>
  <c r="P37650" i="3"/>
  <c r="P37642" i="3"/>
  <c r="P37634" i="3"/>
  <c r="P37626" i="3"/>
  <c r="P37618" i="3"/>
  <c r="P37610" i="3"/>
  <c r="P37602" i="3"/>
  <c r="P37594" i="3"/>
  <c r="P37586" i="3"/>
  <c r="P37578" i="3"/>
  <c r="P37570" i="3"/>
  <c r="P37562" i="3"/>
  <c r="P37554" i="3"/>
  <c r="P37546" i="3"/>
  <c r="P37538" i="3"/>
  <c r="P37530" i="3"/>
  <c r="P37522" i="3"/>
  <c r="P37514" i="3"/>
  <c r="P37506" i="3"/>
  <c r="P37498" i="3"/>
  <c r="P37490" i="3"/>
  <c r="P37482" i="3"/>
  <c r="P37474" i="3"/>
  <c r="P37466" i="3"/>
  <c r="P37458" i="3"/>
  <c r="P37450" i="3"/>
  <c r="P37442" i="3"/>
  <c r="P37434" i="3"/>
  <c r="P37426" i="3"/>
  <c r="P37418" i="3"/>
  <c r="P37410" i="3"/>
  <c r="P37402" i="3"/>
  <c r="P37394" i="3"/>
  <c r="P37386" i="3"/>
  <c r="P37378" i="3"/>
  <c r="P37370" i="3"/>
  <c r="P37362" i="3"/>
  <c r="P37354" i="3"/>
  <c r="P37346" i="3"/>
  <c r="P37338" i="3"/>
  <c r="P37330" i="3"/>
  <c r="P37322" i="3"/>
  <c r="P37314" i="3"/>
  <c r="P37306" i="3"/>
  <c r="P37298" i="3"/>
  <c r="P37290" i="3"/>
  <c r="P37282" i="3"/>
  <c r="P37274" i="3"/>
  <c r="P37266" i="3"/>
  <c r="P37258" i="3"/>
  <c r="P37250" i="3"/>
  <c r="P37242" i="3"/>
  <c r="P37234" i="3"/>
  <c r="P37226" i="3"/>
  <c r="P37218" i="3"/>
  <c r="P37210" i="3"/>
  <c r="P37202" i="3"/>
  <c r="P37194" i="3"/>
  <c r="P37186" i="3"/>
  <c r="P37178" i="3"/>
  <c r="P37170" i="3"/>
  <c r="P37162" i="3"/>
  <c r="P37154" i="3"/>
  <c r="P37146" i="3"/>
  <c r="P37138" i="3"/>
  <c r="P37130" i="3"/>
  <c r="P37122" i="3"/>
  <c r="P37114" i="3"/>
  <c r="P37106" i="3"/>
  <c r="P37098" i="3"/>
  <c r="P37090" i="3"/>
  <c r="P37082" i="3"/>
  <c r="P37074" i="3"/>
  <c r="P37066" i="3"/>
  <c r="P37058" i="3"/>
  <c r="P37050" i="3"/>
  <c r="P37042" i="3"/>
  <c r="P37034" i="3"/>
  <c r="P37026" i="3"/>
  <c r="P37018" i="3"/>
  <c r="P37010" i="3"/>
  <c r="P37002" i="3"/>
  <c r="P36994" i="3"/>
  <c r="P36986" i="3"/>
  <c r="P36978" i="3"/>
  <c r="P36970" i="3"/>
  <c r="P36962" i="3"/>
  <c r="P36954" i="3"/>
  <c r="P36946" i="3"/>
  <c r="P36938" i="3"/>
  <c r="P36930" i="3"/>
  <c r="P36922" i="3"/>
  <c r="P36914" i="3"/>
  <c r="P36906" i="3"/>
  <c r="P36898" i="3"/>
  <c r="P36890" i="3"/>
  <c r="P36882" i="3"/>
  <c r="P36874" i="3"/>
  <c r="P36866" i="3"/>
  <c r="P36858" i="3"/>
  <c r="P36850" i="3"/>
  <c r="P36842" i="3"/>
  <c r="P36834" i="3"/>
  <c r="P36826" i="3"/>
  <c r="P36818" i="3"/>
  <c r="P36810" i="3"/>
  <c r="P36802" i="3"/>
  <c r="P36794" i="3"/>
  <c r="P36786" i="3"/>
  <c r="P36778" i="3"/>
  <c r="P36770" i="3"/>
  <c r="P36762" i="3"/>
  <c r="P36754" i="3"/>
  <c r="P36746" i="3"/>
  <c r="P36738" i="3"/>
  <c r="P36730" i="3"/>
  <c r="P36722" i="3"/>
  <c r="P36714" i="3"/>
  <c r="P36706" i="3"/>
  <c r="P36698" i="3"/>
  <c r="P36690" i="3"/>
  <c r="P36682" i="3"/>
  <c r="P36674" i="3"/>
  <c r="P36666" i="3"/>
  <c r="P36658" i="3"/>
  <c r="P36650" i="3"/>
  <c r="P36642" i="3"/>
  <c r="P36634" i="3"/>
  <c r="P36626" i="3"/>
  <c r="P36618" i="3"/>
  <c r="P36610" i="3"/>
  <c r="P36602" i="3"/>
  <c r="P36594" i="3"/>
  <c r="P36586" i="3"/>
  <c r="P36578" i="3"/>
  <c r="P36570" i="3"/>
  <c r="P36562" i="3"/>
  <c r="P36554" i="3"/>
  <c r="P36546" i="3"/>
  <c r="P36538" i="3"/>
  <c r="P36530" i="3"/>
  <c r="P36522" i="3"/>
  <c r="P36514" i="3"/>
  <c r="P36506" i="3"/>
  <c r="P36498" i="3"/>
  <c r="P36490" i="3"/>
  <c r="P36482" i="3"/>
  <c r="P36474" i="3"/>
  <c r="P36466" i="3"/>
  <c r="P36458" i="3"/>
  <c r="P36450" i="3"/>
  <c r="P36442" i="3"/>
  <c r="P36434" i="3"/>
  <c r="P36426" i="3"/>
  <c r="P36418" i="3"/>
  <c r="P36410" i="3"/>
  <c r="P36402" i="3"/>
  <c r="P36394" i="3"/>
  <c r="P36386" i="3"/>
  <c r="P36378" i="3"/>
  <c r="P36370" i="3"/>
  <c r="P36362" i="3"/>
  <c r="P36354" i="3"/>
  <c r="P36346" i="3"/>
  <c r="P36338" i="3"/>
  <c r="P36330" i="3"/>
  <c r="P36322" i="3"/>
  <c r="P36314" i="3"/>
  <c r="P36306" i="3"/>
  <c r="P36298" i="3"/>
  <c r="P36290" i="3"/>
  <c r="P36282" i="3"/>
  <c r="P36274" i="3"/>
  <c r="P36266" i="3"/>
  <c r="P36258" i="3"/>
  <c r="P36250" i="3"/>
  <c r="P36242" i="3"/>
  <c r="P36234" i="3"/>
  <c r="P36226" i="3"/>
  <c r="P36218" i="3"/>
  <c r="P36210" i="3"/>
  <c r="P36202" i="3"/>
  <c r="P36194" i="3"/>
  <c r="P36186" i="3"/>
  <c r="P36178" i="3"/>
  <c r="P36170" i="3"/>
  <c r="P36162" i="3"/>
  <c r="P36154" i="3"/>
  <c r="P36146" i="3"/>
  <c r="P36138" i="3"/>
  <c r="P36130" i="3"/>
  <c r="P36122" i="3"/>
  <c r="P36114" i="3"/>
  <c r="P36106" i="3"/>
  <c r="P36098" i="3"/>
  <c r="P36090" i="3"/>
  <c r="P36082" i="3"/>
  <c r="P36074" i="3"/>
  <c r="P36066" i="3"/>
  <c r="P36058" i="3"/>
  <c r="P36050" i="3"/>
  <c r="P36042" i="3"/>
  <c r="P36034" i="3"/>
  <c r="P36026" i="3"/>
  <c r="P36018" i="3"/>
  <c r="P36010" i="3"/>
  <c r="P36002" i="3"/>
  <c r="P35994" i="3"/>
  <c r="P35986" i="3"/>
  <c r="P35978" i="3"/>
  <c r="P35970" i="3"/>
  <c r="P35962" i="3"/>
  <c r="P35954" i="3"/>
  <c r="P35946" i="3"/>
  <c r="P35938" i="3"/>
  <c r="P35930" i="3"/>
  <c r="P35922" i="3"/>
  <c r="P35914" i="3"/>
  <c r="P35906" i="3"/>
  <c r="P35898" i="3"/>
  <c r="P35890" i="3"/>
  <c r="P35882" i="3"/>
  <c r="P35874" i="3"/>
  <c r="P35866" i="3"/>
  <c r="P35858" i="3"/>
  <c r="P35850" i="3"/>
  <c r="P35842" i="3"/>
  <c r="P35834" i="3"/>
  <c r="P35826" i="3"/>
  <c r="P35818" i="3"/>
  <c r="P35810" i="3"/>
  <c r="P35802" i="3"/>
  <c r="P35794" i="3"/>
  <c r="P35786" i="3"/>
  <c r="P35778" i="3"/>
  <c r="P35770" i="3"/>
  <c r="P35762" i="3"/>
  <c r="P35754" i="3"/>
  <c r="P35746" i="3"/>
  <c r="P35738" i="3"/>
  <c r="P35730" i="3"/>
  <c r="P35722" i="3"/>
  <c r="P35714" i="3"/>
  <c r="P35706" i="3"/>
  <c r="P35698" i="3"/>
  <c r="P35690" i="3"/>
  <c r="P35682" i="3"/>
  <c r="P35674" i="3"/>
  <c r="P35666" i="3"/>
  <c r="P35658" i="3"/>
  <c r="P44753" i="3"/>
  <c r="P41849" i="3"/>
  <c r="P41358" i="3"/>
  <c r="P41057" i="3"/>
  <c r="P40836" i="3"/>
  <c r="P40661" i="3"/>
  <c r="P40527" i="3"/>
  <c r="P40410" i="3"/>
  <c r="P40313" i="3"/>
  <c r="P40228" i="3"/>
  <c r="P40142" i="3"/>
  <c r="P40076" i="3"/>
  <c r="P40033" i="3"/>
  <c r="P39990" i="3"/>
  <c r="P39948" i="3"/>
  <c r="P39911" i="3"/>
  <c r="P39874" i="3"/>
  <c r="P39838" i="3"/>
  <c r="P39812" i="3"/>
  <c r="P39785" i="3"/>
  <c r="P39765" i="3"/>
  <c r="P39738" i="3"/>
  <c r="P39712" i="3"/>
  <c r="P39692" i="3"/>
  <c r="P39665" i="3"/>
  <c r="P39639" i="3"/>
  <c r="P39618" i="3"/>
  <c r="P39592" i="3"/>
  <c r="P39566" i="3"/>
  <c r="P39545" i="3"/>
  <c r="P39519" i="3"/>
  <c r="P39493" i="3"/>
  <c r="P39472" i="3"/>
  <c r="P39446" i="3"/>
  <c r="P39420" i="3"/>
  <c r="P39399" i="3"/>
  <c r="P39374" i="3"/>
  <c r="P39351" i="3"/>
  <c r="P39333" i="3"/>
  <c r="P39310" i="3"/>
  <c r="P39287" i="3"/>
  <c r="P39269" i="3"/>
  <c r="P39246" i="3"/>
  <c r="P39223" i="3"/>
  <c r="P39205" i="3"/>
  <c r="P39182" i="3"/>
  <c r="P39159" i="3"/>
  <c r="P39141" i="3"/>
  <c r="P39118" i="3"/>
  <c r="P39095" i="3"/>
  <c r="P39077" i="3"/>
  <c r="P39054" i="3"/>
  <c r="P39031" i="3"/>
  <c r="P39013" i="3"/>
  <c r="P38990" i="3"/>
  <c r="P38967" i="3"/>
  <c r="P38949" i="3"/>
  <c r="P38926" i="3"/>
  <c r="P38903" i="3"/>
  <c r="P38885" i="3"/>
  <c r="P38862" i="3"/>
  <c r="P38845" i="3"/>
  <c r="P38829" i="3"/>
  <c r="P38813" i="3"/>
  <c r="P38797" i="3"/>
  <c r="P38782" i="3"/>
  <c r="P38768" i="3"/>
  <c r="P38757" i="3"/>
  <c r="P38745" i="3"/>
  <c r="P38735" i="3"/>
  <c r="P38725" i="3"/>
  <c r="P38713" i="3"/>
  <c r="P38703" i="3"/>
  <c r="P38693" i="3"/>
  <c r="P38681" i="3"/>
  <c r="P38671" i="3"/>
  <c r="P38661" i="3"/>
  <c r="P38649" i="3"/>
  <c r="P38639" i="3"/>
  <c r="P38629" i="3"/>
  <c r="P38617" i="3"/>
  <c r="P38607" i="3"/>
  <c r="P38597" i="3"/>
  <c r="P38585" i="3"/>
  <c r="P38575" i="3"/>
  <c r="P38565" i="3"/>
  <c r="P38553" i="3"/>
  <c r="P38543" i="3"/>
  <c r="P38533" i="3"/>
  <c r="P38521" i="3"/>
  <c r="P38511" i="3"/>
  <c r="P38501" i="3"/>
  <c r="P38489" i="3"/>
  <c r="P38479" i="3"/>
  <c r="P38469" i="3"/>
  <c r="P38457" i="3"/>
  <c r="P38447" i="3"/>
  <c r="P38437" i="3"/>
  <c r="P38425" i="3"/>
  <c r="P38415" i="3"/>
  <c r="P38405" i="3"/>
  <c r="P38393" i="3"/>
  <c r="P38383" i="3"/>
  <c r="P38373" i="3"/>
  <c r="P38361" i="3"/>
  <c r="P38351" i="3"/>
  <c r="P38341" i="3"/>
  <c r="P38329" i="3"/>
  <c r="P38319" i="3"/>
  <c r="P38309" i="3"/>
  <c r="P38297" i="3"/>
  <c r="P38287" i="3"/>
  <c r="P38277" i="3"/>
  <c r="P38265" i="3"/>
  <c r="P38255" i="3"/>
  <c r="P38245" i="3"/>
  <c r="P38233" i="3"/>
  <c r="P38223" i="3"/>
  <c r="P38213" i="3"/>
  <c r="P38201" i="3"/>
  <c r="P38191" i="3"/>
  <c r="P38181" i="3"/>
  <c r="P38169" i="3"/>
  <c r="P38159" i="3"/>
  <c r="P38149" i="3"/>
  <c r="P38137" i="3"/>
  <c r="P38127" i="3"/>
  <c r="P38117" i="3"/>
  <c r="P38105" i="3"/>
  <c r="P38095" i="3"/>
  <c r="P38085" i="3"/>
  <c r="P38073" i="3"/>
  <c r="P38063" i="3"/>
  <c r="P38053" i="3"/>
  <c r="P38042" i="3"/>
  <c r="P38033" i="3"/>
  <c r="P38025" i="3"/>
  <c r="P38017" i="3"/>
  <c r="P38009" i="3"/>
  <c r="P38001" i="3"/>
  <c r="P37993" i="3"/>
  <c r="P37985" i="3"/>
  <c r="P37977" i="3"/>
  <c r="P37969" i="3"/>
  <c r="P37961" i="3"/>
  <c r="P37953" i="3"/>
  <c r="P37945" i="3"/>
  <c r="P37937" i="3"/>
  <c r="P37929" i="3"/>
  <c r="P37921" i="3"/>
  <c r="P37913" i="3"/>
  <c r="P37905" i="3"/>
  <c r="P37897" i="3"/>
  <c r="P37889" i="3"/>
  <c r="P37881" i="3"/>
  <c r="P37873" i="3"/>
  <c r="P37865" i="3"/>
  <c r="P37857" i="3"/>
  <c r="P37849" i="3"/>
  <c r="P37841" i="3"/>
  <c r="P37833" i="3"/>
  <c r="P37825" i="3"/>
  <c r="P37817" i="3"/>
  <c r="P37809" i="3"/>
  <c r="P37801" i="3"/>
  <c r="P37793" i="3"/>
  <c r="P37785" i="3"/>
  <c r="P37777" i="3"/>
  <c r="P37769" i="3"/>
  <c r="P37761" i="3"/>
  <c r="P37753" i="3"/>
  <c r="P37745" i="3"/>
  <c r="P37737" i="3"/>
  <c r="P37729" i="3"/>
  <c r="P37721" i="3"/>
  <c r="P37713" i="3"/>
  <c r="P37705" i="3"/>
  <c r="P37697" i="3"/>
  <c r="P37689" i="3"/>
  <c r="P37681" i="3"/>
  <c r="P37673" i="3"/>
  <c r="P37665" i="3"/>
  <c r="P37657" i="3"/>
  <c r="P37649" i="3"/>
  <c r="P37641" i="3"/>
  <c r="P37633" i="3"/>
  <c r="P37625" i="3"/>
  <c r="P37617" i="3"/>
  <c r="P37609" i="3"/>
  <c r="P37601" i="3"/>
  <c r="P37593" i="3"/>
  <c r="P37585" i="3"/>
  <c r="P37577" i="3"/>
  <c r="P37569" i="3"/>
  <c r="P37561" i="3"/>
  <c r="P37553" i="3"/>
  <c r="P37545" i="3"/>
  <c r="P37537" i="3"/>
  <c r="P37529" i="3"/>
  <c r="P37521" i="3"/>
  <c r="P37513" i="3"/>
  <c r="P37505" i="3"/>
  <c r="P37497" i="3"/>
  <c r="P37489" i="3"/>
  <c r="P37481" i="3"/>
  <c r="P37473" i="3"/>
  <c r="P37465" i="3"/>
  <c r="P37457" i="3"/>
  <c r="P37449" i="3"/>
  <c r="P37441" i="3"/>
  <c r="P37433" i="3"/>
  <c r="P37425" i="3"/>
  <c r="P37417" i="3"/>
  <c r="P37409" i="3"/>
  <c r="P37401" i="3"/>
  <c r="P37393" i="3"/>
  <c r="P37385" i="3"/>
  <c r="P37377" i="3"/>
  <c r="P37369" i="3"/>
  <c r="P37361" i="3"/>
  <c r="P37353" i="3"/>
  <c r="P37345" i="3"/>
  <c r="P37337" i="3"/>
  <c r="P37329" i="3"/>
  <c r="P37321" i="3"/>
  <c r="P37313" i="3"/>
  <c r="P37305" i="3"/>
  <c r="P37297" i="3"/>
  <c r="P37289" i="3"/>
  <c r="P37281" i="3"/>
  <c r="P37273" i="3"/>
  <c r="P37265" i="3"/>
  <c r="P37257" i="3"/>
  <c r="P37249" i="3"/>
  <c r="P37241" i="3"/>
  <c r="P37233" i="3"/>
  <c r="P37225" i="3"/>
  <c r="P37217" i="3"/>
  <c r="P37209" i="3"/>
  <c r="P37201" i="3"/>
  <c r="P37193" i="3"/>
  <c r="P37185" i="3"/>
  <c r="P37177" i="3"/>
  <c r="P37169" i="3"/>
  <c r="P37161" i="3"/>
  <c r="P37153" i="3"/>
  <c r="P37145" i="3"/>
  <c r="P37137" i="3"/>
  <c r="P37129" i="3"/>
  <c r="P37121" i="3"/>
  <c r="P37113" i="3"/>
  <c r="P37105" i="3"/>
  <c r="P37097" i="3"/>
  <c r="P37089" i="3"/>
  <c r="P37081" i="3"/>
  <c r="P37073" i="3"/>
  <c r="P37065" i="3"/>
  <c r="P37057" i="3"/>
  <c r="P37049" i="3"/>
  <c r="P37041" i="3"/>
  <c r="P37033" i="3"/>
  <c r="P37025" i="3"/>
  <c r="P37017" i="3"/>
  <c r="P37009" i="3"/>
  <c r="P37001" i="3"/>
  <c r="P36993" i="3"/>
  <c r="P36985" i="3"/>
  <c r="P36977" i="3"/>
  <c r="P36969" i="3"/>
  <c r="P36961" i="3"/>
  <c r="P36953" i="3"/>
  <c r="P36945" i="3"/>
  <c r="P36937" i="3"/>
  <c r="P36929" i="3"/>
  <c r="P36921" i="3"/>
  <c r="P36913" i="3"/>
  <c r="P36905" i="3"/>
  <c r="P36897" i="3"/>
  <c r="P36889" i="3"/>
  <c r="P36881" i="3"/>
  <c r="P36873" i="3"/>
  <c r="P36865" i="3"/>
  <c r="P36857" i="3"/>
  <c r="P36849" i="3"/>
  <c r="P36841" i="3"/>
  <c r="P36833" i="3"/>
  <c r="P36825" i="3"/>
  <c r="P36817" i="3"/>
  <c r="P36809" i="3"/>
  <c r="P36801" i="3"/>
  <c r="P36793" i="3"/>
  <c r="P36785" i="3"/>
  <c r="P36777" i="3"/>
  <c r="P36769" i="3"/>
  <c r="P36761" i="3"/>
  <c r="P36753" i="3"/>
  <c r="P36745" i="3"/>
  <c r="P36737" i="3"/>
  <c r="P36729" i="3"/>
  <c r="P36721" i="3"/>
  <c r="P36713" i="3"/>
  <c r="P36705" i="3"/>
  <c r="P36697" i="3"/>
  <c r="P36689" i="3"/>
  <c r="P36681" i="3"/>
  <c r="P36673" i="3"/>
  <c r="P36665" i="3"/>
  <c r="P36657" i="3"/>
  <c r="P36649" i="3"/>
  <c r="P36641" i="3"/>
  <c r="P36633" i="3"/>
  <c r="P36625" i="3"/>
  <c r="P36617" i="3"/>
  <c r="P36609" i="3"/>
  <c r="P36601" i="3"/>
  <c r="P36593" i="3"/>
  <c r="P36585" i="3"/>
  <c r="P36577" i="3"/>
  <c r="P36569" i="3"/>
  <c r="P36561" i="3"/>
  <c r="P36553" i="3"/>
  <c r="P36545" i="3"/>
  <c r="P36537" i="3"/>
  <c r="P36529" i="3"/>
  <c r="P36521" i="3"/>
  <c r="P36513" i="3"/>
  <c r="P36505" i="3"/>
  <c r="P36497" i="3"/>
  <c r="P36489" i="3"/>
  <c r="P36481" i="3"/>
  <c r="P36473" i="3"/>
  <c r="P36465" i="3"/>
  <c r="P36457" i="3"/>
  <c r="P36449" i="3"/>
  <c r="P36441" i="3"/>
  <c r="P36433" i="3"/>
  <c r="P36425" i="3"/>
  <c r="P36417" i="3"/>
  <c r="P36409" i="3"/>
  <c r="P36401" i="3"/>
  <c r="P36393" i="3"/>
  <c r="P36385" i="3"/>
  <c r="P36377" i="3"/>
  <c r="P36369" i="3"/>
  <c r="P43527" i="3"/>
  <c r="P41749" i="3"/>
  <c r="P41314" i="3"/>
  <c r="P41026" i="3"/>
  <c r="P40814" i="3"/>
  <c r="P40639" i="3"/>
  <c r="P40511" i="3"/>
  <c r="P40397" i="3"/>
  <c r="P40302" i="3"/>
  <c r="P40217" i="3"/>
  <c r="P40132" i="3"/>
  <c r="P40068" i="3"/>
  <c r="P40025" i="3"/>
  <c r="P39982" i="3"/>
  <c r="P39941" i="3"/>
  <c r="P39904" i="3"/>
  <c r="P39868" i="3"/>
  <c r="P39831" i="3"/>
  <c r="P39810" i="3"/>
  <c r="P39784" i="3"/>
  <c r="P39758" i="3"/>
  <c r="P39737" i="3"/>
  <c r="P39711" i="3"/>
  <c r="P39685" i="3"/>
  <c r="P39664" i="3"/>
  <c r="P39638" i="3"/>
  <c r="P39612" i="3"/>
  <c r="P39591" i="3"/>
  <c r="P39565" i="3"/>
  <c r="P39538" i="3"/>
  <c r="P39518" i="3"/>
  <c r="P39492" i="3"/>
  <c r="P39465" i="3"/>
  <c r="P39445" i="3"/>
  <c r="P39418" i="3"/>
  <c r="P39392" i="3"/>
  <c r="P39373" i="3"/>
  <c r="P39350" i="3"/>
  <c r="P39327" i="3"/>
  <c r="P39309" i="3"/>
  <c r="P39286" i="3"/>
  <c r="P39263" i="3"/>
  <c r="P39245" i="3"/>
  <c r="P39222" i="3"/>
  <c r="P39199" i="3"/>
  <c r="P39181" i="3"/>
  <c r="P39158" i="3"/>
  <c r="P39135" i="3"/>
  <c r="P39117" i="3"/>
  <c r="P39094" i="3"/>
  <c r="P39071" i="3"/>
  <c r="P39053" i="3"/>
  <c r="P39030" i="3"/>
  <c r="P39007" i="3"/>
  <c r="P38989" i="3"/>
  <c r="P38966" i="3"/>
  <c r="P38943" i="3"/>
  <c r="P38925" i="3"/>
  <c r="P38902" i="3"/>
  <c r="P38879" i="3"/>
  <c r="P38861" i="3"/>
  <c r="P38840" i="3"/>
  <c r="P38824" i="3"/>
  <c r="P38808" i="3"/>
  <c r="P38792" i="3"/>
  <c r="P38781" i="3"/>
  <c r="P38767" i="3"/>
  <c r="P38756" i="3"/>
  <c r="P38744" i="3"/>
  <c r="P38734" i="3"/>
  <c r="P38724" i="3"/>
  <c r="P38712" i="3"/>
  <c r="P38702" i="3"/>
  <c r="P38692" i="3"/>
  <c r="P38680" i="3"/>
  <c r="P38670" i="3"/>
  <c r="P38660" i="3"/>
  <c r="P38648" i="3"/>
  <c r="P38638" i="3"/>
  <c r="P38628" i="3"/>
  <c r="P38616" i="3"/>
  <c r="P38606" i="3"/>
  <c r="P38596" i="3"/>
  <c r="P38584" i="3"/>
  <c r="P38574" i="3"/>
  <c r="P38564" i="3"/>
  <c r="P38552" i="3"/>
  <c r="P38542" i="3"/>
  <c r="P38532" i="3"/>
  <c r="P38520" i="3"/>
  <c r="P38510" i="3"/>
  <c r="P38500" i="3"/>
  <c r="P38488" i="3"/>
  <c r="P38478" i="3"/>
  <c r="P38468" i="3"/>
  <c r="P38456" i="3"/>
  <c r="P38446" i="3"/>
  <c r="P38436" i="3"/>
  <c r="P38424" i="3"/>
  <c r="P38414" i="3"/>
  <c r="P38404" i="3"/>
  <c r="P38392" i="3"/>
  <c r="P38382" i="3"/>
  <c r="P38372" i="3"/>
  <c r="P38360" i="3"/>
  <c r="P38350" i="3"/>
  <c r="P38340" i="3"/>
  <c r="P38328" i="3"/>
  <c r="P38318" i="3"/>
  <c r="P38308" i="3"/>
  <c r="P38296" i="3"/>
  <c r="P38286" i="3"/>
  <c r="P38276" i="3"/>
  <c r="P38264" i="3"/>
  <c r="P38254" i="3"/>
  <c r="P38244" i="3"/>
  <c r="P38232" i="3"/>
  <c r="P38222" i="3"/>
  <c r="P38212" i="3"/>
  <c r="P38200" i="3"/>
  <c r="P38190" i="3"/>
  <c r="P38180" i="3"/>
  <c r="P38168" i="3"/>
  <c r="P38158" i="3"/>
  <c r="P38148" i="3"/>
  <c r="P38136" i="3"/>
  <c r="P38126" i="3"/>
  <c r="P38116" i="3"/>
  <c r="P38104" i="3"/>
  <c r="P38094" i="3"/>
  <c r="P38084" i="3"/>
  <c r="P38072" i="3"/>
  <c r="P38062" i="3"/>
  <c r="P38052" i="3"/>
  <c r="P38041" i="3"/>
  <c r="P38032" i="3"/>
  <c r="P38024" i="3"/>
  <c r="P38016" i="3"/>
  <c r="P38008" i="3"/>
  <c r="P38000" i="3"/>
  <c r="P37992" i="3"/>
  <c r="P37984" i="3"/>
  <c r="P37976" i="3"/>
  <c r="P37968" i="3"/>
  <c r="P37960" i="3"/>
  <c r="P37952" i="3"/>
  <c r="P37944" i="3"/>
  <c r="P37936" i="3"/>
  <c r="P37928" i="3"/>
  <c r="P37920" i="3"/>
  <c r="P37912" i="3"/>
  <c r="P37904" i="3"/>
  <c r="P37896" i="3"/>
  <c r="P37888" i="3"/>
  <c r="P37880" i="3"/>
  <c r="P37872" i="3"/>
  <c r="P37864" i="3"/>
  <c r="P37856" i="3"/>
  <c r="P37848" i="3"/>
  <c r="P37840" i="3"/>
  <c r="P37832" i="3"/>
  <c r="P37824" i="3"/>
  <c r="P37816" i="3"/>
  <c r="P37808" i="3"/>
  <c r="P37800" i="3"/>
  <c r="P37792" i="3"/>
  <c r="P37784" i="3"/>
  <c r="P37776" i="3"/>
  <c r="P37768" i="3"/>
  <c r="P37760" i="3"/>
  <c r="P37752" i="3"/>
  <c r="P37744" i="3"/>
  <c r="P37736" i="3"/>
  <c r="P37728" i="3"/>
  <c r="P37720" i="3"/>
  <c r="P37712" i="3"/>
  <c r="P37704" i="3"/>
  <c r="P37696" i="3"/>
  <c r="P37688" i="3"/>
  <c r="P37680" i="3"/>
  <c r="P37672" i="3"/>
  <c r="P37664" i="3"/>
  <c r="P37656" i="3"/>
  <c r="P37648" i="3"/>
  <c r="P37640" i="3"/>
  <c r="P37632" i="3"/>
  <c r="P37624" i="3"/>
  <c r="P37616" i="3"/>
  <c r="P37608" i="3"/>
  <c r="P37600" i="3"/>
  <c r="P37592" i="3"/>
  <c r="P37584" i="3"/>
  <c r="P37576" i="3"/>
  <c r="P37568" i="3"/>
  <c r="P37560" i="3"/>
  <c r="P37552" i="3"/>
  <c r="P37544" i="3"/>
  <c r="P37536" i="3"/>
  <c r="P37528" i="3"/>
  <c r="P37520" i="3"/>
  <c r="P37512" i="3"/>
  <c r="P37504" i="3"/>
  <c r="P37496" i="3"/>
  <c r="P37488" i="3"/>
  <c r="P37480" i="3"/>
  <c r="P37472" i="3"/>
  <c r="P37464" i="3"/>
  <c r="P37456" i="3"/>
  <c r="P37448" i="3"/>
  <c r="P37440" i="3"/>
  <c r="P37432" i="3"/>
  <c r="P37424" i="3"/>
  <c r="P37416" i="3"/>
  <c r="P37408" i="3"/>
  <c r="P37400" i="3"/>
  <c r="P37392" i="3"/>
  <c r="P37384" i="3"/>
  <c r="P37376" i="3"/>
  <c r="P37368" i="3"/>
  <c r="P37360" i="3"/>
  <c r="P37352" i="3"/>
  <c r="P37344" i="3"/>
  <c r="P37336" i="3"/>
  <c r="P37328" i="3"/>
  <c r="P37320" i="3"/>
  <c r="P37312" i="3"/>
  <c r="P37304" i="3"/>
  <c r="P37296" i="3"/>
  <c r="P37288" i="3"/>
  <c r="P37280" i="3"/>
  <c r="P37272" i="3"/>
  <c r="P37264" i="3"/>
  <c r="P37256" i="3"/>
  <c r="P37248" i="3"/>
  <c r="P37240" i="3"/>
  <c r="P37232" i="3"/>
  <c r="P37224" i="3"/>
  <c r="P37216" i="3"/>
  <c r="P37208" i="3"/>
  <c r="P37200" i="3"/>
  <c r="P37192" i="3"/>
  <c r="P37184" i="3"/>
  <c r="P37176" i="3"/>
  <c r="P37168" i="3"/>
  <c r="P37160" i="3"/>
  <c r="P37152" i="3"/>
  <c r="P37144" i="3"/>
  <c r="P37136" i="3"/>
  <c r="P37128" i="3"/>
  <c r="P37120" i="3"/>
  <c r="P37112" i="3"/>
  <c r="P37104" i="3"/>
  <c r="P37096" i="3"/>
  <c r="P37088" i="3"/>
  <c r="P37080" i="3"/>
  <c r="P37072" i="3"/>
  <c r="P37064" i="3"/>
  <c r="P37056" i="3"/>
  <c r="P37048" i="3"/>
  <c r="P37040" i="3"/>
  <c r="P37032" i="3"/>
  <c r="P37024" i="3"/>
  <c r="P37016" i="3"/>
  <c r="P37008" i="3"/>
  <c r="P37000" i="3"/>
  <c r="P36992" i="3"/>
  <c r="P36984" i="3"/>
  <c r="P36976" i="3"/>
  <c r="P36968" i="3"/>
  <c r="P36960" i="3"/>
  <c r="P36952" i="3"/>
  <c r="P36944" i="3"/>
  <c r="P36936" i="3"/>
  <c r="P36928" i="3"/>
  <c r="P36920" i="3"/>
  <c r="P36912" i="3"/>
  <c r="P36904" i="3"/>
  <c r="P36896" i="3"/>
  <c r="P36888" i="3"/>
  <c r="P36880" i="3"/>
  <c r="P36872" i="3"/>
  <c r="P36864" i="3"/>
  <c r="P36856" i="3"/>
  <c r="P36848" i="3"/>
  <c r="P36840" i="3"/>
  <c r="P36832" i="3"/>
  <c r="P36824" i="3"/>
  <c r="P36816" i="3"/>
  <c r="P36808" i="3"/>
  <c r="P36800" i="3"/>
  <c r="P36792" i="3"/>
  <c r="P36784" i="3"/>
  <c r="P36776" i="3"/>
  <c r="P36768" i="3"/>
  <c r="P36760" i="3"/>
  <c r="P36752" i="3"/>
  <c r="P36744" i="3"/>
  <c r="P36736" i="3"/>
  <c r="P36728" i="3"/>
  <c r="P36720" i="3"/>
  <c r="P36712" i="3"/>
  <c r="P36704" i="3"/>
  <c r="P36696" i="3"/>
  <c r="P36688" i="3"/>
  <c r="P36680" i="3"/>
  <c r="P36672" i="3"/>
  <c r="P36664" i="3"/>
  <c r="P36656" i="3"/>
  <c r="P36648" i="3"/>
  <c r="P36640" i="3"/>
  <c r="P36632" i="3"/>
  <c r="P36624" i="3"/>
  <c r="P36616" i="3"/>
  <c r="P36608" i="3"/>
  <c r="P36600" i="3"/>
  <c r="P36592" i="3"/>
  <c r="P36584" i="3"/>
  <c r="P36576" i="3"/>
  <c r="P36568" i="3"/>
  <c r="P36560" i="3"/>
  <c r="P36552" i="3"/>
  <c r="P36544" i="3"/>
  <c r="P36536" i="3"/>
  <c r="P36528" i="3"/>
  <c r="P36520" i="3"/>
  <c r="P36512" i="3"/>
  <c r="P36504" i="3"/>
  <c r="P36496" i="3"/>
  <c r="P36488" i="3"/>
  <c r="P36480" i="3"/>
  <c r="P36472" i="3"/>
  <c r="P36464" i="3"/>
  <c r="P36456" i="3"/>
  <c r="P36448" i="3"/>
  <c r="P36440" i="3"/>
  <c r="P36432" i="3"/>
  <c r="P36424" i="3"/>
  <c r="P36416" i="3"/>
  <c r="P36408" i="3"/>
  <c r="P36400" i="3"/>
  <c r="P36392" i="3"/>
  <c r="P43087" i="3"/>
  <c r="P41646" i="3"/>
  <c r="P41272" i="3"/>
  <c r="P40998" i="3"/>
  <c r="P40789" i="3"/>
  <c r="P40623" i="3"/>
  <c r="P40495" i="3"/>
  <c r="P40385" i="3"/>
  <c r="P40292" i="3"/>
  <c r="P40206" i="3"/>
  <c r="P40121" i="3"/>
  <c r="P40065" i="3"/>
  <c r="P40022" i="3"/>
  <c r="P39980" i="3"/>
  <c r="P39938" i="3"/>
  <c r="P39902" i="3"/>
  <c r="P39865" i="3"/>
  <c r="P39830" i="3"/>
  <c r="P39804" i="3"/>
  <c r="P39783" i="3"/>
  <c r="P39757" i="3"/>
  <c r="P39730" i="3"/>
  <c r="P39710" i="3"/>
  <c r="P39684" i="3"/>
  <c r="P39657" i="3"/>
  <c r="P39637" i="3"/>
  <c r="P39610" i="3"/>
  <c r="P39584" i="3"/>
  <c r="P39564" i="3"/>
  <c r="P39537" i="3"/>
  <c r="P39511" i="3"/>
  <c r="P39490" i="3"/>
  <c r="P39464" i="3"/>
  <c r="P39438" i="3"/>
  <c r="P39417" i="3"/>
  <c r="P39391" i="3"/>
  <c r="P39367" i="3"/>
  <c r="P39349" i="3"/>
  <c r="P39326" i="3"/>
  <c r="P39303" i="3"/>
  <c r="P39285" i="3"/>
  <c r="P39262" i="3"/>
  <c r="P39239" i="3"/>
  <c r="P39221" i="3"/>
  <c r="P39198" i="3"/>
  <c r="P39175" i="3"/>
  <c r="P39157" i="3"/>
  <c r="P39134" i="3"/>
  <c r="P39111" i="3"/>
  <c r="P39093" i="3"/>
  <c r="P39070" i="3"/>
  <c r="P39047" i="3"/>
  <c r="P39029" i="3"/>
  <c r="P39006" i="3"/>
  <c r="P38983" i="3"/>
  <c r="P38965" i="3"/>
  <c r="P38942" i="3"/>
  <c r="P38919" i="3"/>
  <c r="P38901" i="3"/>
  <c r="P38878" i="3"/>
  <c r="P38855" i="3"/>
  <c r="P38839" i="3"/>
  <c r="P38823" i="3"/>
  <c r="P38807" i="3"/>
  <c r="P38791" i="3"/>
  <c r="P38777" i="3"/>
  <c r="P38766" i="3"/>
  <c r="P38753" i="3"/>
  <c r="P38743" i="3"/>
  <c r="P38733" i="3"/>
  <c r="P38721" i="3"/>
  <c r="P38711" i="3"/>
  <c r="P38701" i="3"/>
  <c r="P38689" i="3"/>
  <c r="P38679" i="3"/>
  <c r="P38669" i="3"/>
  <c r="P38657" i="3"/>
  <c r="P41230" i="3"/>
  <c r="P40725" i="3"/>
  <c r="P40359" i="3"/>
  <c r="P40110" i="3"/>
  <c r="P40004" i="3"/>
  <c r="P39893" i="3"/>
  <c r="P39802" i="3"/>
  <c r="P39748" i="3"/>
  <c r="P39676" i="3"/>
  <c r="P39609" i="3"/>
  <c r="P39554" i="3"/>
  <c r="P39482" i="3"/>
  <c r="P39410" i="3"/>
  <c r="P39359" i="3"/>
  <c r="P39301" i="3"/>
  <c r="P39238" i="3"/>
  <c r="P39190" i="3"/>
  <c r="P39127" i="3"/>
  <c r="P39069" i="3"/>
  <c r="P39021" i="3"/>
  <c r="P38958" i="3"/>
  <c r="P38895" i="3"/>
  <c r="P38848" i="3"/>
  <c r="P38805" i="3"/>
  <c r="P38765" i="3"/>
  <c r="P38740" i="3"/>
  <c r="P38709" i="3"/>
  <c r="P38678" i="3"/>
  <c r="P38654" i="3"/>
  <c r="P38632" i="3"/>
  <c r="P38612" i="3"/>
  <c r="P38590" i="3"/>
  <c r="P38568" i="3"/>
  <c r="P38548" i="3"/>
  <c r="P38526" i="3"/>
  <c r="P38504" i="3"/>
  <c r="P38484" i="3"/>
  <c r="P38462" i="3"/>
  <c r="P38440" i="3"/>
  <c r="P38420" i="3"/>
  <c r="P38398" i="3"/>
  <c r="P38376" i="3"/>
  <c r="P38356" i="3"/>
  <c r="P38334" i="3"/>
  <c r="P38312" i="3"/>
  <c r="P38292" i="3"/>
  <c r="P38270" i="3"/>
  <c r="P38248" i="3"/>
  <c r="P38228" i="3"/>
  <c r="P38206" i="3"/>
  <c r="P38184" i="3"/>
  <c r="P38164" i="3"/>
  <c r="P38142" i="3"/>
  <c r="P38120" i="3"/>
  <c r="P38100" i="3"/>
  <c r="P38078" i="3"/>
  <c r="P38056" i="3"/>
  <c r="P38037" i="3"/>
  <c r="P38020" i="3"/>
  <c r="P38004" i="3"/>
  <c r="P37988" i="3"/>
  <c r="P37972" i="3"/>
  <c r="P37956" i="3"/>
  <c r="P37940" i="3"/>
  <c r="P37924" i="3"/>
  <c r="P37908" i="3"/>
  <c r="P37892" i="3"/>
  <c r="P37876" i="3"/>
  <c r="P37860" i="3"/>
  <c r="P37844" i="3"/>
  <c r="P37828" i="3"/>
  <c r="P37812" i="3"/>
  <c r="P37796" i="3"/>
  <c r="P37780" i="3"/>
  <c r="P37764" i="3"/>
  <c r="P37748" i="3"/>
  <c r="P37732" i="3"/>
  <c r="P37716" i="3"/>
  <c r="P37700" i="3"/>
  <c r="P37684" i="3"/>
  <c r="P37668" i="3"/>
  <c r="P37652" i="3"/>
  <c r="P37636" i="3"/>
  <c r="P37620" i="3"/>
  <c r="P37604" i="3"/>
  <c r="P37588" i="3"/>
  <c r="P37572" i="3"/>
  <c r="P37556" i="3"/>
  <c r="P37540" i="3"/>
  <c r="P37524" i="3"/>
  <c r="P37508" i="3"/>
  <c r="P37492" i="3"/>
  <c r="P37476" i="3"/>
  <c r="P37460" i="3"/>
  <c r="P37444" i="3"/>
  <c r="P37428" i="3"/>
  <c r="P37412" i="3"/>
  <c r="P37396" i="3"/>
  <c r="P37380" i="3"/>
  <c r="P37364" i="3"/>
  <c r="P37348" i="3"/>
  <c r="P37332" i="3"/>
  <c r="P37316" i="3"/>
  <c r="P37300" i="3"/>
  <c r="P37284" i="3"/>
  <c r="P37268" i="3"/>
  <c r="P37252" i="3"/>
  <c r="P37236" i="3"/>
  <c r="P37220" i="3"/>
  <c r="P37204" i="3"/>
  <c r="P37188" i="3"/>
  <c r="P37172" i="3"/>
  <c r="P37156" i="3"/>
  <c r="P37140" i="3"/>
  <c r="P37124" i="3"/>
  <c r="P37108" i="3"/>
  <c r="P37092" i="3"/>
  <c r="P37076" i="3"/>
  <c r="P37060" i="3"/>
  <c r="P37044" i="3"/>
  <c r="P37028" i="3"/>
  <c r="P37012" i="3"/>
  <c r="P36996" i="3"/>
  <c r="P36980" i="3"/>
  <c r="P36964" i="3"/>
  <c r="P36948" i="3"/>
  <c r="P36932" i="3"/>
  <c r="P36916" i="3"/>
  <c r="P36900" i="3"/>
  <c r="P36884" i="3"/>
  <c r="P36868" i="3"/>
  <c r="P36852" i="3"/>
  <c r="P36836" i="3"/>
  <c r="P36820" i="3"/>
  <c r="P36804" i="3"/>
  <c r="P36788" i="3"/>
  <c r="P36772" i="3"/>
  <c r="P36756" i="3"/>
  <c r="P36740" i="3"/>
  <c r="P36724" i="3"/>
  <c r="P36708" i="3"/>
  <c r="P36692" i="3"/>
  <c r="P36676" i="3"/>
  <c r="P36660" i="3"/>
  <c r="P36644" i="3"/>
  <c r="P36628" i="3"/>
  <c r="P36612" i="3"/>
  <c r="P36596" i="3"/>
  <c r="P36580" i="3"/>
  <c r="P36564" i="3"/>
  <c r="P36548" i="3"/>
  <c r="P36532" i="3"/>
  <c r="P36516" i="3"/>
  <c r="P36500" i="3"/>
  <c r="P36484" i="3"/>
  <c r="P36468" i="3"/>
  <c r="P36452" i="3"/>
  <c r="P36436" i="3"/>
  <c r="P36420" i="3"/>
  <c r="P36404" i="3"/>
  <c r="P36388" i="3"/>
  <c r="P36374" i="3"/>
  <c r="P36361" i="3"/>
  <c r="P36351" i="3"/>
  <c r="P36341" i="3"/>
  <c r="P36329" i="3"/>
  <c r="P36319" i="3"/>
  <c r="P36309" i="3"/>
  <c r="P36297" i="3"/>
  <c r="P36287" i="3"/>
  <c r="P36277" i="3"/>
  <c r="P36265" i="3"/>
  <c r="P36255" i="3"/>
  <c r="P36245" i="3"/>
  <c r="P36233" i="3"/>
  <c r="P36223" i="3"/>
  <c r="P36213" i="3"/>
  <c r="P36201" i="3"/>
  <c r="P36191" i="3"/>
  <c r="P36181" i="3"/>
  <c r="P36169" i="3"/>
  <c r="P36159" i="3"/>
  <c r="P36149" i="3"/>
  <c r="P36137" i="3"/>
  <c r="P36127" i="3"/>
  <c r="P36117" i="3"/>
  <c r="P36105" i="3"/>
  <c r="P36095" i="3"/>
  <c r="P36085" i="3"/>
  <c r="P36073" i="3"/>
  <c r="P36063" i="3"/>
  <c r="P36053" i="3"/>
  <c r="P36041" i="3"/>
  <c r="P36031" i="3"/>
  <c r="P36021" i="3"/>
  <c r="P36009" i="3"/>
  <c r="P35999" i="3"/>
  <c r="P35989" i="3"/>
  <c r="P35977" i="3"/>
  <c r="P35967" i="3"/>
  <c r="P35957" i="3"/>
  <c r="P35945" i="3"/>
  <c r="P35935" i="3"/>
  <c r="P35925" i="3"/>
  <c r="P35913" i="3"/>
  <c r="P35903" i="3"/>
  <c r="P35893" i="3"/>
  <c r="P35881" i="3"/>
  <c r="P35871" i="3"/>
  <c r="P35861" i="3"/>
  <c r="P35849" i="3"/>
  <c r="P35839" i="3"/>
  <c r="P35829" i="3"/>
  <c r="P35817" i="3"/>
  <c r="P35807" i="3"/>
  <c r="P35797" i="3"/>
  <c r="P35785" i="3"/>
  <c r="P35775" i="3"/>
  <c r="P35765" i="3"/>
  <c r="P35753" i="3"/>
  <c r="P35743" i="3"/>
  <c r="P35733" i="3"/>
  <c r="P35721" i="3"/>
  <c r="P35711" i="3"/>
  <c r="P35701" i="3"/>
  <c r="P35689" i="3"/>
  <c r="P35679" i="3"/>
  <c r="P35669" i="3"/>
  <c r="P35657" i="3"/>
  <c r="P35648" i="3"/>
  <c r="P35639" i="3"/>
  <c r="P35630" i="3"/>
  <c r="P35621" i="3"/>
  <c r="P35612" i="3"/>
  <c r="P35602" i="3"/>
  <c r="P35593" i="3"/>
  <c r="P35584" i="3"/>
  <c r="P35575" i="3"/>
  <c r="P35566" i="3"/>
  <c r="P35557" i="3"/>
  <c r="P35548" i="3"/>
  <c r="P35538" i="3"/>
  <c r="P35529" i="3"/>
  <c r="P35520" i="3"/>
  <c r="P35511" i="3"/>
  <c r="P35502" i="3"/>
  <c r="P35493" i="3"/>
  <c r="P35484" i="3"/>
  <c r="P35474" i="3"/>
  <c r="P35465" i="3"/>
  <c r="P35456" i="3"/>
  <c r="P35447" i="3"/>
  <c r="P35438" i="3"/>
  <c r="P35429" i="3"/>
  <c r="P35420" i="3"/>
  <c r="P35410" i="3"/>
  <c r="P35401" i="3"/>
  <c r="P35392" i="3"/>
  <c r="P35383" i="3"/>
  <c r="P35374" i="3"/>
  <c r="P35365" i="3"/>
  <c r="P35356" i="3"/>
  <c r="P35346" i="3"/>
  <c r="P35337" i="3"/>
  <c r="P35328" i="3"/>
  <c r="P35320" i="3"/>
  <c r="P35312" i="3"/>
  <c r="P35304" i="3"/>
  <c r="P35296" i="3"/>
  <c r="P35288" i="3"/>
  <c r="P35280" i="3"/>
  <c r="P35272" i="3"/>
  <c r="P35264" i="3"/>
  <c r="P35256" i="3"/>
  <c r="P35248" i="3"/>
  <c r="P35240" i="3"/>
  <c r="P35232" i="3"/>
  <c r="P35224" i="3"/>
  <c r="P35216" i="3"/>
  <c r="P35208" i="3"/>
  <c r="P35200" i="3"/>
  <c r="P35192" i="3"/>
  <c r="P35184" i="3"/>
  <c r="P35176" i="3"/>
  <c r="P35168" i="3"/>
  <c r="P35160" i="3"/>
  <c r="P35152" i="3"/>
  <c r="P35144" i="3"/>
  <c r="P35136" i="3"/>
  <c r="P35128" i="3"/>
  <c r="P35120" i="3"/>
  <c r="P35112" i="3"/>
  <c r="P35104" i="3"/>
  <c r="P35096" i="3"/>
  <c r="P35088" i="3"/>
  <c r="P35080" i="3"/>
  <c r="P35072" i="3"/>
  <c r="P35064" i="3"/>
  <c r="P35056" i="3"/>
  <c r="P35048" i="3"/>
  <c r="P35040" i="3"/>
  <c r="P35032" i="3"/>
  <c r="P35024" i="3"/>
  <c r="P35016" i="3"/>
  <c r="P35008" i="3"/>
  <c r="P35000" i="3"/>
  <c r="P34992" i="3"/>
  <c r="P34984" i="3"/>
  <c r="P34976" i="3"/>
  <c r="P34968" i="3"/>
  <c r="P34960" i="3"/>
  <c r="P34952" i="3"/>
  <c r="P34944" i="3"/>
  <c r="P34936" i="3"/>
  <c r="P34928" i="3"/>
  <c r="P34920" i="3"/>
  <c r="P34912" i="3"/>
  <c r="P34904" i="3"/>
  <c r="P34896" i="3"/>
  <c r="P34888" i="3"/>
  <c r="P34880" i="3"/>
  <c r="P34872" i="3"/>
  <c r="P34864" i="3"/>
  <c r="P34856" i="3"/>
  <c r="P34848" i="3"/>
  <c r="P34840" i="3"/>
  <c r="P34832" i="3"/>
  <c r="P34824" i="3"/>
  <c r="P34816" i="3"/>
  <c r="P34808" i="3"/>
  <c r="P34800" i="3"/>
  <c r="P34792" i="3"/>
  <c r="P34784" i="3"/>
  <c r="P34776" i="3"/>
  <c r="P34768" i="3"/>
  <c r="P34760" i="3"/>
  <c r="P34752" i="3"/>
  <c r="P34744" i="3"/>
  <c r="P34736" i="3"/>
  <c r="P34728" i="3"/>
  <c r="P34720" i="3"/>
  <c r="P34712" i="3"/>
  <c r="P34704" i="3"/>
  <c r="P34696" i="3"/>
  <c r="P34688" i="3"/>
  <c r="P34680" i="3"/>
  <c r="P34672" i="3"/>
  <c r="P34664" i="3"/>
  <c r="P34656" i="3"/>
  <c r="P34648" i="3"/>
  <c r="P34640" i="3"/>
  <c r="P34632" i="3"/>
  <c r="P34624" i="3"/>
  <c r="P34616" i="3"/>
  <c r="P34608" i="3"/>
  <c r="P34600" i="3"/>
  <c r="P34592" i="3"/>
  <c r="P34584" i="3"/>
  <c r="P34576" i="3"/>
  <c r="P34568" i="3"/>
  <c r="P34560" i="3"/>
  <c r="P34552" i="3"/>
  <c r="P34544" i="3"/>
  <c r="P34536" i="3"/>
  <c r="P34528" i="3"/>
  <c r="P34520" i="3"/>
  <c r="P34512" i="3"/>
  <c r="P34504" i="3"/>
  <c r="P34496" i="3"/>
  <c r="P34488" i="3"/>
  <c r="P34480" i="3"/>
  <c r="P34472" i="3"/>
  <c r="P34464" i="3"/>
  <c r="P34456" i="3"/>
  <c r="P34448" i="3"/>
  <c r="P34440" i="3"/>
  <c r="P34432" i="3"/>
  <c r="P34424" i="3"/>
  <c r="P34416" i="3"/>
  <c r="P34408" i="3"/>
  <c r="P34400" i="3"/>
  <c r="P34392" i="3"/>
  <c r="P34384" i="3"/>
  <c r="P34376" i="3"/>
  <c r="P34368" i="3"/>
  <c r="P34360" i="3"/>
  <c r="P34352" i="3"/>
  <c r="P34344" i="3"/>
  <c r="P34336" i="3"/>
  <c r="P34328" i="3"/>
  <c r="P34320" i="3"/>
  <c r="P34312" i="3"/>
  <c r="P34304" i="3"/>
  <c r="P34296" i="3"/>
  <c r="P34288" i="3"/>
  <c r="P34280" i="3"/>
  <c r="P34272" i="3"/>
  <c r="P34264" i="3"/>
  <c r="P34256" i="3"/>
  <c r="P34248" i="3"/>
  <c r="P34240" i="3"/>
  <c r="P34232" i="3"/>
  <c r="P34224" i="3"/>
  <c r="P34216" i="3"/>
  <c r="P34208" i="3"/>
  <c r="P34200" i="3"/>
  <c r="P34192" i="3"/>
  <c r="P34184" i="3"/>
  <c r="P34176" i="3"/>
  <c r="P34168" i="3"/>
  <c r="P34160" i="3"/>
  <c r="P34152" i="3"/>
  <c r="P34144" i="3"/>
  <c r="P34136" i="3"/>
  <c r="P34128" i="3"/>
  <c r="P34120" i="3"/>
  <c r="P34112" i="3"/>
  <c r="P34104" i="3"/>
  <c r="P34096" i="3"/>
  <c r="P34088" i="3"/>
  <c r="P34080" i="3"/>
  <c r="P34072" i="3"/>
  <c r="P34064" i="3"/>
  <c r="P34056" i="3"/>
  <c r="P34048" i="3"/>
  <c r="P34040" i="3"/>
  <c r="P34032" i="3"/>
  <c r="P34024" i="3"/>
  <c r="P34016" i="3"/>
  <c r="P34008" i="3"/>
  <c r="P34000" i="3"/>
  <c r="P33992" i="3"/>
  <c r="P33984" i="3"/>
  <c r="P33976" i="3"/>
  <c r="P33968" i="3"/>
  <c r="P33960" i="3"/>
  <c r="P33952" i="3"/>
  <c r="P33944" i="3"/>
  <c r="P33936" i="3"/>
  <c r="P33928" i="3"/>
  <c r="P33920" i="3"/>
  <c r="P33912" i="3"/>
  <c r="P33904" i="3"/>
  <c r="P33896" i="3"/>
  <c r="P33888" i="3"/>
  <c r="P33880" i="3"/>
  <c r="P33872" i="3"/>
  <c r="P33864" i="3"/>
  <c r="P33856" i="3"/>
  <c r="P33848" i="3"/>
  <c r="P33840" i="3"/>
  <c r="P33832" i="3"/>
  <c r="P33824" i="3"/>
  <c r="P33816" i="3"/>
  <c r="P33808" i="3"/>
  <c r="P33800" i="3"/>
  <c r="P33792" i="3"/>
  <c r="P33784" i="3"/>
  <c r="P33776" i="3"/>
  <c r="P33768" i="3"/>
  <c r="P33760" i="3"/>
  <c r="P33752" i="3"/>
  <c r="P33744" i="3"/>
  <c r="P33736" i="3"/>
  <c r="P33728" i="3"/>
  <c r="P33720" i="3"/>
  <c r="P33712" i="3"/>
  <c r="P33704" i="3"/>
  <c r="P33696" i="3"/>
  <c r="P41186" i="3"/>
  <c r="P40607" i="3"/>
  <c r="P40346" i="3"/>
  <c r="P40100" i="3"/>
  <c r="P39972" i="3"/>
  <c r="P39886" i="3"/>
  <c r="P39801" i="3"/>
  <c r="P39729" i="3"/>
  <c r="P39674" i="3"/>
  <c r="P39602" i="3"/>
  <c r="P39536" i="3"/>
  <c r="P39481" i="3"/>
  <c r="P39409" i="3"/>
  <c r="P39343" i="3"/>
  <c r="P39295" i="3"/>
  <c r="P39237" i="3"/>
  <c r="P39174" i="3"/>
  <c r="P39126" i="3"/>
  <c r="P39063" i="3"/>
  <c r="P39005" i="3"/>
  <c r="P38957" i="3"/>
  <c r="P38894" i="3"/>
  <c r="P38838" i="3"/>
  <c r="P38800" i="3"/>
  <c r="P38761" i="3"/>
  <c r="P38732" i="3"/>
  <c r="P38708" i="3"/>
  <c r="P38677" i="3"/>
  <c r="P38647" i="3"/>
  <c r="P38625" i="3"/>
  <c r="P38605" i="3"/>
  <c r="P38583" i="3"/>
  <c r="P38561" i="3"/>
  <c r="P38541" i="3"/>
  <c r="P38519" i="3"/>
  <c r="P38497" i="3"/>
  <c r="P38477" i="3"/>
  <c r="P38455" i="3"/>
  <c r="P38433" i="3"/>
  <c r="P38413" i="3"/>
  <c r="P38391" i="3"/>
  <c r="P38369" i="3"/>
  <c r="P38349" i="3"/>
  <c r="P38327" i="3"/>
  <c r="P38305" i="3"/>
  <c r="P38285" i="3"/>
  <c r="P38263" i="3"/>
  <c r="P38241" i="3"/>
  <c r="P38221" i="3"/>
  <c r="P38199" i="3"/>
  <c r="P38177" i="3"/>
  <c r="P38157" i="3"/>
  <c r="P38135" i="3"/>
  <c r="P38113" i="3"/>
  <c r="P38093" i="3"/>
  <c r="P38071" i="3"/>
  <c r="P38049" i="3"/>
  <c r="P38031" i="3"/>
  <c r="P38015" i="3"/>
  <c r="P37999" i="3"/>
  <c r="P37983" i="3"/>
  <c r="P37967" i="3"/>
  <c r="P37951" i="3"/>
  <c r="P37935" i="3"/>
  <c r="P37919" i="3"/>
  <c r="P37903" i="3"/>
  <c r="P37887" i="3"/>
  <c r="P37871" i="3"/>
  <c r="P37855" i="3"/>
  <c r="P37839" i="3"/>
  <c r="P37823" i="3"/>
  <c r="P37807" i="3"/>
  <c r="P37791" i="3"/>
  <c r="P37775" i="3"/>
  <c r="P37759" i="3"/>
  <c r="P37743" i="3"/>
  <c r="P37727" i="3"/>
  <c r="P37711" i="3"/>
  <c r="P37695" i="3"/>
  <c r="P37679" i="3"/>
  <c r="P37663" i="3"/>
  <c r="P37647" i="3"/>
  <c r="P37631" i="3"/>
  <c r="P37615" i="3"/>
  <c r="P37599" i="3"/>
  <c r="P37583" i="3"/>
  <c r="P37567" i="3"/>
  <c r="P37551" i="3"/>
  <c r="P37535" i="3"/>
  <c r="P37519" i="3"/>
  <c r="P37503" i="3"/>
  <c r="P37487" i="3"/>
  <c r="P37471" i="3"/>
  <c r="P37455" i="3"/>
  <c r="P37439" i="3"/>
  <c r="P37423" i="3"/>
  <c r="P37407" i="3"/>
  <c r="P37391" i="3"/>
  <c r="P37375" i="3"/>
  <c r="P37359" i="3"/>
  <c r="P37343" i="3"/>
  <c r="P37327" i="3"/>
  <c r="P37311" i="3"/>
  <c r="P37295" i="3"/>
  <c r="P37279" i="3"/>
  <c r="P37263" i="3"/>
  <c r="P37247" i="3"/>
  <c r="P37231" i="3"/>
  <c r="P37215" i="3"/>
  <c r="P37199" i="3"/>
  <c r="P37183" i="3"/>
  <c r="P37167" i="3"/>
  <c r="P37151" i="3"/>
  <c r="P37135" i="3"/>
  <c r="P37119" i="3"/>
  <c r="P37103" i="3"/>
  <c r="P37087" i="3"/>
  <c r="P37071" i="3"/>
  <c r="P37055" i="3"/>
  <c r="P37039" i="3"/>
  <c r="P37023" i="3"/>
  <c r="P37007" i="3"/>
  <c r="P36991" i="3"/>
  <c r="P36975" i="3"/>
  <c r="P36959" i="3"/>
  <c r="P36943" i="3"/>
  <c r="P36927" i="3"/>
  <c r="P36911" i="3"/>
  <c r="P36895" i="3"/>
  <c r="P36879" i="3"/>
  <c r="P36863" i="3"/>
  <c r="P36847" i="3"/>
  <c r="P36831" i="3"/>
  <c r="P36815" i="3"/>
  <c r="P36799" i="3"/>
  <c r="P36783" i="3"/>
  <c r="P36767" i="3"/>
  <c r="P36751" i="3"/>
  <c r="P36735" i="3"/>
  <c r="P36719" i="3"/>
  <c r="P36703" i="3"/>
  <c r="P36687" i="3"/>
  <c r="P36671" i="3"/>
  <c r="P36655" i="3"/>
  <c r="P36639" i="3"/>
  <c r="P36623" i="3"/>
  <c r="P36607" i="3"/>
  <c r="P36591" i="3"/>
  <c r="P36575" i="3"/>
  <c r="P36559" i="3"/>
  <c r="P36543" i="3"/>
  <c r="P36527" i="3"/>
  <c r="P36511" i="3"/>
  <c r="P36495" i="3"/>
  <c r="P36479" i="3"/>
  <c r="P36463" i="3"/>
  <c r="P36447" i="3"/>
  <c r="P36431" i="3"/>
  <c r="P36415" i="3"/>
  <c r="P36399" i="3"/>
  <c r="P36384" i="3"/>
  <c r="P36373" i="3"/>
  <c r="P36360" i="3"/>
  <c r="P36350" i="3"/>
  <c r="P36340" i="3"/>
  <c r="P36328" i="3"/>
  <c r="P36318" i="3"/>
  <c r="P36308" i="3"/>
  <c r="P36296" i="3"/>
  <c r="P36286" i="3"/>
  <c r="P36276" i="3"/>
  <c r="P36264" i="3"/>
  <c r="P36254" i="3"/>
  <c r="P36244" i="3"/>
  <c r="P36232" i="3"/>
  <c r="P36222" i="3"/>
  <c r="P36212" i="3"/>
  <c r="P36200" i="3"/>
  <c r="P36190" i="3"/>
  <c r="P36180" i="3"/>
  <c r="P36168" i="3"/>
  <c r="P36158" i="3"/>
  <c r="P36148" i="3"/>
  <c r="P36136" i="3"/>
  <c r="P36126" i="3"/>
  <c r="P36116" i="3"/>
  <c r="P36104" i="3"/>
  <c r="P36094" i="3"/>
  <c r="P36084" i="3"/>
  <c r="P36072" i="3"/>
  <c r="P36062" i="3"/>
  <c r="P36052" i="3"/>
  <c r="P36040" i="3"/>
  <c r="P36030" i="3"/>
  <c r="P36020" i="3"/>
  <c r="P36008" i="3"/>
  <c r="P35998" i="3"/>
  <c r="P35988" i="3"/>
  <c r="P35976" i="3"/>
  <c r="P35966" i="3"/>
  <c r="P35956" i="3"/>
  <c r="P35944" i="3"/>
  <c r="P35934" i="3"/>
  <c r="P35924" i="3"/>
  <c r="P35912" i="3"/>
  <c r="P35902" i="3"/>
  <c r="P35892" i="3"/>
  <c r="P35880" i="3"/>
  <c r="P35870" i="3"/>
  <c r="P35860" i="3"/>
  <c r="P35848" i="3"/>
  <c r="P35838" i="3"/>
  <c r="P35828" i="3"/>
  <c r="P35816" i="3"/>
  <c r="P35806" i="3"/>
  <c r="P35796" i="3"/>
  <c r="P35784" i="3"/>
  <c r="P35774" i="3"/>
  <c r="P35764" i="3"/>
  <c r="P35752" i="3"/>
  <c r="P35742" i="3"/>
  <c r="P35732" i="3"/>
  <c r="P35720" i="3"/>
  <c r="P35710" i="3"/>
  <c r="P35700" i="3"/>
  <c r="P35688" i="3"/>
  <c r="P35678" i="3"/>
  <c r="P35668" i="3"/>
  <c r="P35656" i="3"/>
  <c r="P35647" i="3"/>
  <c r="P35638" i="3"/>
  <c r="P35629" i="3"/>
  <c r="P35620" i="3"/>
  <c r="P35610" i="3"/>
  <c r="P35601" i="3"/>
  <c r="P35592" i="3"/>
  <c r="P35583" i="3"/>
  <c r="P35574" i="3"/>
  <c r="P35565" i="3"/>
  <c r="P35556" i="3"/>
  <c r="P35546" i="3"/>
  <c r="P35537" i="3"/>
  <c r="P35528" i="3"/>
  <c r="P35519" i="3"/>
  <c r="P35510" i="3"/>
  <c r="P35501" i="3"/>
  <c r="P35492" i="3"/>
  <c r="P35482" i="3"/>
  <c r="P35473" i="3"/>
  <c r="P35464" i="3"/>
  <c r="P35455" i="3"/>
  <c r="P35446" i="3"/>
  <c r="P35437" i="3"/>
  <c r="P35428" i="3"/>
  <c r="P35418" i="3"/>
  <c r="P35409" i="3"/>
  <c r="P35400" i="3"/>
  <c r="P35391" i="3"/>
  <c r="P35382" i="3"/>
  <c r="P35373" i="3"/>
  <c r="P35364" i="3"/>
  <c r="P35354" i="3"/>
  <c r="P35345" i="3"/>
  <c r="P35336" i="3"/>
  <c r="P35327" i="3"/>
  <c r="P35319" i="3"/>
  <c r="P35311" i="3"/>
  <c r="P35303" i="3"/>
  <c r="P35295" i="3"/>
  <c r="P35287" i="3"/>
  <c r="P35279" i="3"/>
  <c r="P35271" i="3"/>
  <c r="P35263" i="3"/>
  <c r="P35255" i="3"/>
  <c r="P35247" i="3"/>
  <c r="P35239" i="3"/>
  <c r="P35231" i="3"/>
  <c r="P35223" i="3"/>
  <c r="P35215" i="3"/>
  <c r="P35207" i="3"/>
  <c r="P35199" i="3"/>
  <c r="P35191" i="3"/>
  <c r="P35183" i="3"/>
  <c r="P35175" i="3"/>
  <c r="P35167" i="3"/>
  <c r="P35159" i="3"/>
  <c r="P35151" i="3"/>
  <c r="P35143" i="3"/>
  <c r="P35135" i="3"/>
  <c r="P35127" i="3"/>
  <c r="P35119" i="3"/>
  <c r="P35111" i="3"/>
  <c r="P35103" i="3"/>
  <c r="P35095" i="3"/>
  <c r="P35087" i="3"/>
  <c r="P35079" i="3"/>
  <c r="P35071" i="3"/>
  <c r="P35063" i="3"/>
  <c r="P35055" i="3"/>
  <c r="P35047" i="3"/>
  <c r="P35039" i="3"/>
  <c r="P35031" i="3"/>
  <c r="P35023" i="3"/>
  <c r="P35015" i="3"/>
  <c r="P35007" i="3"/>
  <c r="P34999" i="3"/>
  <c r="P34991" i="3"/>
  <c r="P34983" i="3"/>
  <c r="P34975" i="3"/>
  <c r="P34967" i="3"/>
  <c r="P34959" i="3"/>
  <c r="P34951" i="3"/>
  <c r="P34943" i="3"/>
  <c r="P34935" i="3"/>
  <c r="P34927" i="3"/>
  <c r="P34919" i="3"/>
  <c r="P34911" i="3"/>
  <c r="P34903" i="3"/>
  <c r="P34895" i="3"/>
  <c r="P34887" i="3"/>
  <c r="P34879" i="3"/>
  <c r="P34871" i="3"/>
  <c r="P34863" i="3"/>
  <c r="P34855" i="3"/>
  <c r="P34847" i="3"/>
  <c r="P34839" i="3"/>
  <c r="P34831" i="3"/>
  <c r="P34823" i="3"/>
  <c r="P34815" i="3"/>
  <c r="P34807" i="3"/>
  <c r="P34799" i="3"/>
  <c r="P34791" i="3"/>
  <c r="P34783" i="3"/>
  <c r="P34775" i="3"/>
  <c r="P34767" i="3"/>
  <c r="P34759" i="3"/>
  <c r="P34751" i="3"/>
  <c r="P34743" i="3"/>
  <c r="P34735" i="3"/>
  <c r="P34727" i="3"/>
  <c r="P34719" i="3"/>
  <c r="P34711" i="3"/>
  <c r="P34703" i="3"/>
  <c r="P34695" i="3"/>
  <c r="P34687" i="3"/>
  <c r="P34679" i="3"/>
  <c r="P34671" i="3"/>
  <c r="P34663" i="3"/>
  <c r="P34655" i="3"/>
  <c r="P34647" i="3"/>
  <c r="P34639" i="3"/>
  <c r="P34631" i="3"/>
  <c r="P34623" i="3"/>
  <c r="P34615" i="3"/>
  <c r="P34607" i="3"/>
  <c r="P34599" i="3"/>
  <c r="P34591" i="3"/>
  <c r="P34583" i="3"/>
  <c r="P34575" i="3"/>
  <c r="P34567" i="3"/>
  <c r="P34559" i="3"/>
  <c r="P34551" i="3"/>
  <c r="P34543" i="3"/>
  <c r="P34535" i="3"/>
  <c r="P34527" i="3"/>
  <c r="P34519" i="3"/>
  <c r="P34511" i="3"/>
  <c r="P34503" i="3"/>
  <c r="P34495" i="3"/>
  <c r="P34487" i="3"/>
  <c r="P34479" i="3"/>
  <c r="P34471" i="3"/>
  <c r="P34463" i="3"/>
  <c r="P34455" i="3"/>
  <c r="P34447" i="3"/>
  <c r="P34439" i="3"/>
  <c r="P34431" i="3"/>
  <c r="P34423" i="3"/>
  <c r="P34415" i="3"/>
  <c r="P34407" i="3"/>
  <c r="P34399" i="3"/>
  <c r="P34391" i="3"/>
  <c r="P34383" i="3"/>
  <c r="P34375" i="3"/>
  <c r="P34367" i="3"/>
  <c r="P34359" i="3"/>
  <c r="P34351" i="3"/>
  <c r="P34343" i="3"/>
  <c r="P42701" i="3"/>
  <c r="P41144" i="3"/>
  <c r="P40591" i="3"/>
  <c r="P40281" i="3"/>
  <c r="P40089" i="3"/>
  <c r="P39969" i="3"/>
  <c r="P39858" i="3"/>
  <c r="P39794" i="3"/>
  <c r="P39728" i="3"/>
  <c r="P39656" i="3"/>
  <c r="P39601" i="3"/>
  <c r="P39529" i="3"/>
  <c r="P39463" i="3"/>
  <c r="P39408" i="3"/>
  <c r="P39342" i="3"/>
  <c r="P39279" i="3"/>
  <c r="P39231" i="3"/>
  <c r="P39173" i="3"/>
  <c r="P39110" i="3"/>
  <c r="P39062" i="3"/>
  <c r="P38999" i="3"/>
  <c r="P38941" i="3"/>
  <c r="P38893" i="3"/>
  <c r="P38837" i="3"/>
  <c r="P38790" i="3"/>
  <c r="P38760" i="3"/>
  <c r="P38729" i="3"/>
  <c r="P38700" i="3"/>
  <c r="P38676" i="3"/>
  <c r="P38646" i="3"/>
  <c r="P38624" i="3"/>
  <c r="P38604" i="3"/>
  <c r="P38582" i="3"/>
  <c r="P38560" i="3"/>
  <c r="P38540" i="3"/>
  <c r="P38518" i="3"/>
  <c r="P38496" i="3"/>
  <c r="P38476" i="3"/>
  <c r="P38454" i="3"/>
  <c r="P38432" i="3"/>
  <c r="P38412" i="3"/>
  <c r="P38390" i="3"/>
  <c r="P38368" i="3"/>
  <c r="P38348" i="3"/>
  <c r="P38326" i="3"/>
  <c r="P38304" i="3"/>
  <c r="P38284" i="3"/>
  <c r="P38262" i="3"/>
  <c r="P38240" i="3"/>
  <c r="P38220" i="3"/>
  <c r="P38198" i="3"/>
  <c r="P38176" i="3"/>
  <c r="P38156" i="3"/>
  <c r="P38134" i="3"/>
  <c r="P38112" i="3"/>
  <c r="P38092" i="3"/>
  <c r="P38070" i="3"/>
  <c r="P38048" i="3"/>
  <c r="P38030" i="3"/>
  <c r="P38014" i="3"/>
  <c r="P37998" i="3"/>
  <c r="P37982" i="3"/>
  <c r="P37966" i="3"/>
  <c r="P37950" i="3"/>
  <c r="P37934" i="3"/>
  <c r="P37918" i="3"/>
  <c r="P37902" i="3"/>
  <c r="P37886" i="3"/>
  <c r="P37870" i="3"/>
  <c r="P37854" i="3"/>
  <c r="P37838" i="3"/>
  <c r="P37822" i="3"/>
  <c r="P37806" i="3"/>
  <c r="P37790" i="3"/>
  <c r="P37774" i="3"/>
  <c r="P37758" i="3"/>
  <c r="P37742" i="3"/>
  <c r="P37726" i="3"/>
  <c r="P37710" i="3"/>
  <c r="P37694" i="3"/>
  <c r="P37678" i="3"/>
  <c r="P37662" i="3"/>
  <c r="P37646" i="3"/>
  <c r="P37630" i="3"/>
  <c r="P37614" i="3"/>
  <c r="P37598" i="3"/>
  <c r="P37582" i="3"/>
  <c r="P37566" i="3"/>
  <c r="P37550" i="3"/>
  <c r="P37534" i="3"/>
  <c r="P37518" i="3"/>
  <c r="P37502" i="3"/>
  <c r="P37486" i="3"/>
  <c r="P37470" i="3"/>
  <c r="P37454" i="3"/>
  <c r="P37438" i="3"/>
  <c r="P37422" i="3"/>
  <c r="P37406" i="3"/>
  <c r="P37390" i="3"/>
  <c r="P37374" i="3"/>
  <c r="P37358" i="3"/>
  <c r="P37342" i="3"/>
  <c r="P37326" i="3"/>
  <c r="P37310" i="3"/>
  <c r="P37294" i="3"/>
  <c r="P37278" i="3"/>
  <c r="P37262" i="3"/>
  <c r="P37246" i="3"/>
  <c r="P37230" i="3"/>
  <c r="P37214" i="3"/>
  <c r="P37198" i="3"/>
  <c r="P37182" i="3"/>
  <c r="P37166" i="3"/>
  <c r="P37150" i="3"/>
  <c r="P37134" i="3"/>
  <c r="P37118" i="3"/>
  <c r="P37102" i="3"/>
  <c r="P37086" i="3"/>
  <c r="P37070" i="3"/>
  <c r="P37054" i="3"/>
  <c r="P37038" i="3"/>
  <c r="P37022" i="3"/>
  <c r="P37006" i="3"/>
  <c r="P36990" i="3"/>
  <c r="P36974" i="3"/>
  <c r="P36958" i="3"/>
  <c r="P36942" i="3"/>
  <c r="P36926" i="3"/>
  <c r="P36910" i="3"/>
  <c r="P36894" i="3"/>
  <c r="P36878" i="3"/>
  <c r="P36862" i="3"/>
  <c r="P36846" i="3"/>
  <c r="P36830" i="3"/>
  <c r="P36814" i="3"/>
  <c r="P36798" i="3"/>
  <c r="P36782" i="3"/>
  <c r="P36766" i="3"/>
  <c r="P36750" i="3"/>
  <c r="P36734" i="3"/>
  <c r="P36718" i="3"/>
  <c r="P36702" i="3"/>
  <c r="P36686" i="3"/>
  <c r="P36670" i="3"/>
  <c r="P36654" i="3"/>
  <c r="P36638" i="3"/>
  <c r="P36622" i="3"/>
  <c r="P36606" i="3"/>
  <c r="P36590" i="3"/>
  <c r="P36574" i="3"/>
  <c r="P36558" i="3"/>
  <c r="P36542" i="3"/>
  <c r="P36526" i="3"/>
  <c r="P36510" i="3"/>
  <c r="P36494" i="3"/>
  <c r="P36478" i="3"/>
  <c r="P36462" i="3"/>
  <c r="P36446" i="3"/>
  <c r="P36430" i="3"/>
  <c r="P36414" i="3"/>
  <c r="P36398" i="3"/>
  <c r="P36383" i="3"/>
  <c r="P36372" i="3"/>
  <c r="P36359" i="3"/>
  <c r="P36349" i="3"/>
  <c r="P36337" i="3"/>
  <c r="P36327" i="3"/>
  <c r="P36317" i="3"/>
  <c r="P36305" i="3"/>
  <c r="P36295" i="3"/>
  <c r="P36285" i="3"/>
  <c r="P36273" i="3"/>
  <c r="P36263" i="3"/>
  <c r="P36253" i="3"/>
  <c r="P36241" i="3"/>
  <c r="P36231" i="3"/>
  <c r="P36221" i="3"/>
  <c r="P36209" i="3"/>
  <c r="P36199" i="3"/>
  <c r="P36189" i="3"/>
  <c r="P36177" i="3"/>
  <c r="P36167" i="3"/>
  <c r="P36157" i="3"/>
  <c r="P36145" i="3"/>
  <c r="P36135" i="3"/>
  <c r="P36125" i="3"/>
  <c r="P36113" i="3"/>
  <c r="P36103" i="3"/>
  <c r="P36093" i="3"/>
  <c r="P36081" i="3"/>
  <c r="P36071" i="3"/>
  <c r="P36061" i="3"/>
  <c r="P36049" i="3"/>
  <c r="P36039" i="3"/>
  <c r="P36029" i="3"/>
  <c r="P36017" i="3"/>
  <c r="P36007" i="3"/>
  <c r="P35997" i="3"/>
  <c r="P35985" i="3"/>
  <c r="P35975" i="3"/>
  <c r="P35965" i="3"/>
  <c r="P35953" i="3"/>
  <c r="P35943" i="3"/>
  <c r="P35933" i="3"/>
  <c r="P35921" i="3"/>
  <c r="P35911" i="3"/>
  <c r="P35901" i="3"/>
  <c r="P35889" i="3"/>
  <c r="P35879" i="3"/>
  <c r="P35869" i="3"/>
  <c r="P35857" i="3"/>
  <c r="P35847" i="3"/>
  <c r="P35837" i="3"/>
  <c r="P35825" i="3"/>
  <c r="P35815" i="3"/>
  <c r="P35805" i="3"/>
  <c r="P35793" i="3"/>
  <c r="P35783" i="3"/>
  <c r="P35773" i="3"/>
  <c r="P35761" i="3"/>
  <c r="P35751" i="3"/>
  <c r="P35741" i="3"/>
  <c r="P35729" i="3"/>
  <c r="P35719" i="3"/>
  <c r="P35709" i="3"/>
  <c r="P35697" i="3"/>
  <c r="P35687" i="3"/>
  <c r="P35677" i="3"/>
  <c r="P35665" i="3"/>
  <c r="P35655" i="3"/>
  <c r="P35646" i="3"/>
  <c r="P35637" i="3"/>
  <c r="P35628" i="3"/>
  <c r="P35618" i="3"/>
  <c r="P35609" i="3"/>
  <c r="P35600" i="3"/>
  <c r="P35591" i="3"/>
  <c r="P35582" i="3"/>
  <c r="P35573" i="3"/>
  <c r="P35564" i="3"/>
  <c r="P35554" i="3"/>
  <c r="P35545" i="3"/>
  <c r="P35536" i="3"/>
  <c r="P35527" i="3"/>
  <c r="P35518" i="3"/>
  <c r="P35509" i="3"/>
  <c r="P35500" i="3"/>
  <c r="P35490" i="3"/>
  <c r="P35481" i="3"/>
  <c r="P35472" i="3"/>
  <c r="P35463" i="3"/>
  <c r="P35454" i="3"/>
  <c r="P35445" i="3"/>
  <c r="P35436" i="3"/>
  <c r="P35426" i="3"/>
  <c r="P35417" i="3"/>
  <c r="P35408" i="3"/>
  <c r="P35399" i="3"/>
  <c r="P35390" i="3"/>
  <c r="P35381" i="3"/>
  <c r="P35372" i="3"/>
  <c r="P35362" i="3"/>
  <c r="P35353" i="3"/>
  <c r="P35344" i="3"/>
  <c r="P35335" i="3"/>
  <c r="P35326" i="3"/>
  <c r="P35318" i="3"/>
  <c r="P35310" i="3"/>
  <c r="P35302" i="3"/>
  <c r="P35294" i="3"/>
  <c r="P35286" i="3"/>
  <c r="P35278" i="3"/>
  <c r="P35270" i="3"/>
  <c r="P35262" i="3"/>
  <c r="P35254" i="3"/>
  <c r="P35246" i="3"/>
  <c r="P35238" i="3"/>
  <c r="P35230" i="3"/>
  <c r="P35222" i="3"/>
  <c r="P35214" i="3"/>
  <c r="P35206" i="3"/>
  <c r="P35198" i="3"/>
  <c r="P35190" i="3"/>
  <c r="P35182" i="3"/>
  <c r="P35174" i="3"/>
  <c r="P35166" i="3"/>
  <c r="P35158" i="3"/>
  <c r="P35150" i="3"/>
  <c r="P35142" i="3"/>
  <c r="P35134" i="3"/>
  <c r="P35126" i="3"/>
  <c r="P35118" i="3"/>
  <c r="P35110" i="3"/>
  <c r="P35102" i="3"/>
  <c r="P35094" i="3"/>
  <c r="P35086" i="3"/>
  <c r="P35078" i="3"/>
  <c r="P35070" i="3"/>
  <c r="P35062" i="3"/>
  <c r="P35054" i="3"/>
  <c r="P35046" i="3"/>
  <c r="P35038" i="3"/>
  <c r="P35030" i="3"/>
  <c r="P42403" i="3"/>
  <c r="P40973" i="3"/>
  <c r="P40575" i="3"/>
  <c r="P40270" i="3"/>
  <c r="P40057" i="3"/>
  <c r="P39961" i="3"/>
  <c r="P39856" i="3"/>
  <c r="P39776" i="3"/>
  <c r="P39721" i="3"/>
  <c r="P39655" i="3"/>
  <c r="P39583" i="3"/>
  <c r="P39528" i="3"/>
  <c r="P39456" i="3"/>
  <c r="P39390" i="3"/>
  <c r="P39341" i="3"/>
  <c r="P39278" i="3"/>
  <c r="P39215" i="3"/>
  <c r="P39167" i="3"/>
  <c r="P39109" i="3"/>
  <c r="P39046" i="3"/>
  <c r="P38998" i="3"/>
  <c r="P38935" i="3"/>
  <c r="P38877" i="3"/>
  <c r="P38832" i="3"/>
  <c r="P38789" i="3"/>
  <c r="P38752" i="3"/>
  <c r="P38728" i="3"/>
  <c r="P38697" i="3"/>
  <c r="P38668" i="3"/>
  <c r="P38645" i="3"/>
  <c r="P38623" i="3"/>
  <c r="P38601" i="3"/>
  <c r="P38581" i="3"/>
  <c r="P38559" i="3"/>
  <c r="P38537" i="3"/>
  <c r="P38517" i="3"/>
  <c r="P38495" i="3"/>
  <c r="P38473" i="3"/>
  <c r="P38453" i="3"/>
  <c r="P38431" i="3"/>
  <c r="P38409" i="3"/>
  <c r="P38389" i="3"/>
  <c r="P38367" i="3"/>
  <c r="P38345" i="3"/>
  <c r="P38325" i="3"/>
  <c r="P38303" i="3"/>
  <c r="P38281" i="3"/>
  <c r="P38261" i="3"/>
  <c r="P38239" i="3"/>
  <c r="P38217" i="3"/>
  <c r="P38197" i="3"/>
  <c r="P38175" i="3"/>
  <c r="P38153" i="3"/>
  <c r="P38133" i="3"/>
  <c r="P38111" i="3"/>
  <c r="P38089" i="3"/>
  <c r="P38069" i="3"/>
  <c r="P38047" i="3"/>
  <c r="P38029" i="3"/>
  <c r="P38013" i="3"/>
  <c r="P37997" i="3"/>
  <c r="P37981" i="3"/>
  <c r="P37965" i="3"/>
  <c r="P37949" i="3"/>
  <c r="P37933" i="3"/>
  <c r="P37917" i="3"/>
  <c r="P37901" i="3"/>
  <c r="P37885" i="3"/>
  <c r="P37869" i="3"/>
  <c r="P37853" i="3"/>
  <c r="P37837" i="3"/>
  <c r="P37821" i="3"/>
  <c r="P37805" i="3"/>
  <c r="P37789" i="3"/>
  <c r="P37773" i="3"/>
  <c r="P37757" i="3"/>
  <c r="P37741" i="3"/>
  <c r="P37725" i="3"/>
  <c r="P37709" i="3"/>
  <c r="P37693" i="3"/>
  <c r="P37677" i="3"/>
  <c r="P37661" i="3"/>
  <c r="P37645" i="3"/>
  <c r="P37629" i="3"/>
  <c r="P37613" i="3"/>
  <c r="P37597" i="3"/>
  <c r="P37581" i="3"/>
  <c r="P37565" i="3"/>
  <c r="P37549" i="3"/>
  <c r="P37533" i="3"/>
  <c r="P37517" i="3"/>
  <c r="P37501" i="3"/>
  <c r="P37485" i="3"/>
  <c r="P37469" i="3"/>
  <c r="P37453" i="3"/>
  <c r="P37437" i="3"/>
  <c r="P37421" i="3"/>
  <c r="P37405" i="3"/>
  <c r="P37389" i="3"/>
  <c r="P37373" i="3"/>
  <c r="P37357" i="3"/>
  <c r="P37341" i="3"/>
  <c r="P37325" i="3"/>
  <c r="P37309" i="3"/>
  <c r="P37293" i="3"/>
  <c r="P37277" i="3"/>
  <c r="P37261" i="3"/>
  <c r="P37245" i="3"/>
  <c r="P37229" i="3"/>
  <c r="P37213" i="3"/>
  <c r="P37197" i="3"/>
  <c r="P37181" i="3"/>
  <c r="P37165" i="3"/>
  <c r="P37149" i="3"/>
  <c r="P37133" i="3"/>
  <c r="P37117" i="3"/>
  <c r="P37101" i="3"/>
  <c r="P37085" i="3"/>
  <c r="P37069" i="3"/>
  <c r="P37053" i="3"/>
  <c r="P37037" i="3"/>
  <c r="P37021" i="3"/>
  <c r="P37005" i="3"/>
  <c r="P36989" i="3"/>
  <c r="P36973" i="3"/>
  <c r="P36957" i="3"/>
  <c r="P36941" i="3"/>
  <c r="P36925" i="3"/>
  <c r="P36909" i="3"/>
  <c r="P36893" i="3"/>
  <c r="P36877" i="3"/>
  <c r="P36861" i="3"/>
  <c r="P36845" i="3"/>
  <c r="P36829" i="3"/>
  <c r="P36813" i="3"/>
  <c r="P36797" i="3"/>
  <c r="P36781" i="3"/>
  <c r="P36765" i="3"/>
  <c r="P36749" i="3"/>
  <c r="P36733" i="3"/>
  <c r="P36717" i="3"/>
  <c r="P36701" i="3"/>
  <c r="P36685" i="3"/>
  <c r="P36669" i="3"/>
  <c r="P36653" i="3"/>
  <c r="P36637" i="3"/>
  <c r="P36621" i="3"/>
  <c r="P36605" i="3"/>
  <c r="P36589" i="3"/>
  <c r="P36573" i="3"/>
  <c r="P36557" i="3"/>
  <c r="P36541" i="3"/>
  <c r="P36525" i="3"/>
  <c r="P36509" i="3"/>
  <c r="P36493" i="3"/>
  <c r="P36477" i="3"/>
  <c r="P36461" i="3"/>
  <c r="P36445" i="3"/>
  <c r="P36429" i="3"/>
  <c r="P36413" i="3"/>
  <c r="P36397" i="3"/>
  <c r="P36382" i="3"/>
  <c r="P36368" i="3"/>
  <c r="P36358" i="3"/>
  <c r="P36348" i="3"/>
  <c r="P36336" i="3"/>
  <c r="P36326" i="3"/>
  <c r="P36316" i="3"/>
  <c r="P36304" i="3"/>
  <c r="P36294" i="3"/>
  <c r="P36284" i="3"/>
  <c r="P36272" i="3"/>
  <c r="P36262" i="3"/>
  <c r="P36252" i="3"/>
  <c r="P36240" i="3"/>
  <c r="P36230" i="3"/>
  <c r="P36220" i="3"/>
  <c r="P36208" i="3"/>
  <c r="P36198" i="3"/>
  <c r="P36188" i="3"/>
  <c r="P36176" i="3"/>
  <c r="P36166" i="3"/>
  <c r="P36156" i="3"/>
  <c r="P36144" i="3"/>
  <c r="P36134" i="3"/>
  <c r="P36124" i="3"/>
  <c r="P36112" i="3"/>
  <c r="P36102" i="3"/>
  <c r="P36092" i="3"/>
  <c r="P36080" i="3"/>
  <c r="P36070" i="3"/>
  <c r="P36060" i="3"/>
  <c r="P36048" i="3"/>
  <c r="P36038" i="3"/>
  <c r="P36028" i="3"/>
  <c r="P36016" i="3"/>
  <c r="P36006" i="3"/>
  <c r="P35996" i="3"/>
  <c r="P35984" i="3"/>
  <c r="P35974" i="3"/>
  <c r="P35964" i="3"/>
  <c r="P35952" i="3"/>
  <c r="P35942" i="3"/>
  <c r="P35932" i="3"/>
  <c r="P35920" i="3"/>
  <c r="P35910" i="3"/>
  <c r="P35900" i="3"/>
  <c r="P35888" i="3"/>
  <c r="P35878" i="3"/>
  <c r="P35868" i="3"/>
  <c r="P35856" i="3"/>
  <c r="P35846" i="3"/>
  <c r="P35836" i="3"/>
  <c r="P35824" i="3"/>
  <c r="P35814" i="3"/>
  <c r="P35804" i="3"/>
  <c r="P35792" i="3"/>
  <c r="P35782" i="3"/>
  <c r="P35772" i="3"/>
  <c r="P35760" i="3"/>
  <c r="P35750" i="3"/>
  <c r="P35740" i="3"/>
  <c r="P35728" i="3"/>
  <c r="P35718" i="3"/>
  <c r="P35708" i="3"/>
  <c r="P35696" i="3"/>
  <c r="P35686" i="3"/>
  <c r="P35676" i="3"/>
  <c r="P35664" i="3"/>
  <c r="P35654" i="3"/>
  <c r="P35645" i="3"/>
  <c r="P35636" i="3"/>
  <c r="P35626" i="3"/>
  <c r="P35617" i="3"/>
  <c r="P35608" i="3"/>
  <c r="P35599" i="3"/>
  <c r="P35590" i="3"/>
  <c r="P35581" i="3"/>
  <c r="P35572" i="3"/>
  <c r="P35562" i="3"/>
  <c r="P35553" i="3"/>
  <c r="P35544" i="3"/>
  <c r="P35535" i="3"/>
  <c r="P35526" i="3"/>
  <c r="P35517" i="3"/>
  <c r="P35508" i="3"/>
  <c r="P35498" i="3"/>
  <c r="P35489" i="3"/>
  <c r="P35480" i="3"/>
  <c r="P35471" i="3"/>
  <c r="P35462" i="3"/>
  <c r="P35453" i="3"/>
  <c r="P35444" i="3"/>
  <c r="P35434" i="3"/>
  <c r="P35425" i="3"/>
  <c r="P35416" i="3"/>
  <c r="P35407" i="3"/>
  <c r="P35398" i="3"/>
  <c r="P35389" i="3"/>
  <c r="P35380" i="3"/>
  <c r="P42174" i="3"/>
  <c r="P40942" i="3"/>
  <c r="P40479" i="3"/>
  <c r="P40260" i="3"/>
  <c r="P40054" i="3"/>
  <c r="P39932" i="3"/>
  <c r="P39849" i="3"/>
  <c r="P39775" i="3"/>
  <c r="P39703" i="3"/>
  <c r="P39648" i="3"/>
  <c r="P39582" i="3"/>
  <c r="P39510" i="3"/>
  <c r="P39455" i="3"/>
  <c r="P39383" i="3"/>
  <c r="P39325" i="3"/>
  <c r="P39277" i="3"/>
  <c r="P39214" i="3"/>
  <c r="P39151" i="3"/>
  <c r="P39103" i="3"/>
  <c r="P39045" i="3"/>
  <c r="P38982" i="3"/>
  <c r="P38934" i="3"/>
  <c r="P38871" i="3"/>
  <c r="P38822" i="3"/>
  <c r="P38785" i="3"/>
  <c r="P38751" i="3"/>
  <c r="P38720" i="3"/>
  <c r="P38696" i="3"/>
  <c r="P38665" i="3"/>
  <c r="P38644" i="3"/>
  <c r="P38622" i="3"/>
  <c r="P38600" i="3"/>
  <c r="P38580" i="3"/>
  <c r="P38558" i="3"/>
  <c r="P38536" i="3"/>
  <c r="P38516" i="3"/>
  <c r="P38494" i="3"/>
  <c r="P38472" i="3"/>
  <c r="P38452" i="3"/>
  <c r="P38430" i="3"/>
  <c r="P38408" i="3"/>
  <c r="P38388" i="3"/>
  <c r="P38366" i="3"/>
  <c r="P38344" i="3"/>
  <c r="P38324" i="3"/>
  <c r="P38302" i="3"/>
  <c r="P38280" i="3"/>
  <c r="P38260" i="3"/>
  <c r="P38238" i="3"/>
  <c r="P38216" i="3"/>
  <c r="P38196" i="3"/>
  <c r="P38174" i="3"/>
  <c r="P38152" i="3"/>
  <c r="P38132" i="3"/>
  <c r="P38110" i="3"/>
  <c r="P38088" i="3"/>
  <c r="P38068" i="3"/>
  <c r="P38046" i="3"/>
  <c r="P38028" i="3"/>
  <c r="P38012" i="3"/>
  <c r="P37996" i="3"/>
  <c r="P37980" i="3"/>
  <c r="P37964" i="3"/>
  <c r="P37948" i="3"/>
  <c r="P37932" i="3"/>
  <c r="P37916" i="3"/>
  <c r="P37900" i="3"/>
  <c r="P37884" i="3"/>
  <c r="P37868" i="3"/>
  <c r="P37852" i="3"/>
  <c r="P37836" i="3"/>
  <c r="P37820" i="3"/>
  <c r="P37804" i="3"/>
  <c r="P37788" i="3"/>
  <c r="P37772" i="3"/>
  <c r="P37756" i="3"/>
  <c r="P37740" i="3"/>
  <c r="P37724" i="3"/>
  <c r="P37708" i="3"/>
  <c r="P37692" i="3"/>
  <c r="P37676" i="3"/>
  <c r="P37660" i="3"/>
  <c r="P37644" i="3"/>
  <c r="P37628" i="3"/>
  <c r="P37612" i="3"/>
  <c r="P37596" i="3"/>
  <c r="P37580" i="3"/>
  <c r="P37564" i="3"/>
  <c r="P37548" i="3"/>
  <c r="P37532" i="3"/>
  <c r="P37516" i="3"/>
  <c r="P37500" i="3"/>
  <c r="P37484" i="3"/>
  <c r="P37468" i="3"/>
  <c r="P37452" i="3"/>
  <c r="P37436" i="3"/>
  <c r="P37420" i="3"/>
  <c r="P37404" i="3"/>
  <c r="P37388" i="3"/>
  <c r="P37372" i="3"/>
  <c r="P37356" i="3"/>
  <c r="P37340" i="3"/>
  <c r="P37324" i="3"/>
  <c r="P37308" i="3"/>
  <c r="P37292" i="3"/>
  <c r="P37276" i="3"/>
  <c r="P37260" i="3"/>
  <c r="P37244" i="3"/>
  <c r="P37228" i="3"/>
  <c r="P37212" i="3"/>
  <c r="P37196" i="3"/>
  <c r="P37180" i="3"/>
  <c r="P37164" i="3"/>
  <c r="P37148" i="3"/>
  <c r="P37132" i="3"/>
  <c r="P37116" i="3"/>
  <c r="P37100" i="3"/>
  <c r="P37084" i="3"/>
  <c r="P37068" i="3"/>
  <c r="P37052" i="3"/>
  <c r="P37036" i="3"/>
  <c r="P37020" i="3"/>
  <c r="P37004" i="3"/>
  <c r="P36988" i="3"/>
  <c r="P36972" i="3"/>
  <c r="P36956" i="3"/>
  <c r="P36940" i="3"/>
  <c r="P36924" i="3"/>
  <c r="P36908" i="3"/>
  <c r="P36892" i="3"/>
  <c r="P36876" i="3"/>
  <c r="P36860" i="3"/>
  <c r="P36844" i="3"/>
  <c r="P36828" i="3"/>
  <c r="P36812" i="3"/>
  <c r="P36796" i="3"/>
  <c r="P36780" i="3"/>
  <c r="P36764" i="3"/>
  <c r="P36748" i="3"/>
  <c r="P36732" i="3"/>
  <c r="P36716" i="3"/>
  <c r="P36700" i="3"/>
  <c r="P36684" i="3"/>
  <c r="P36668" i="3"/>
  <c r="P36652" i="3"/>
  <c r="P36636" i="3"/>
  <c r="P36620" i="3"/>
  <c r="P36604" i="3"/>
  <c r="P36588" i="3"/>
  <c r="P36572" i="3"/>
  <c r="P36556" i="3"/>
  <c r="P36540" i="3"/>
  <c r="P36524" i="3"/>
  <c r="P36508" i="3"/>
  <c r="P36492" i="3"/>
  <c r="P36476" i="3"/>
  <c r="P36460" i="3"/>
  <c r="P36444" i="3"/>
  <c r="P36428" i="3"/>
  <c r="P36412" i="3"/>
  <c r="P36396" i="3"/>
  <c r="P36381" i="3"/>
  <c r="P36367" i="3"/>
  <c r="P36357" i="3"/>
  <c r="P36345" i="3"/>
  <c r="P36335" i="3"/>
  <c r="P36325" i="3"/>
  <c r="P36313" i="3"/>
  <c r="P36303" i="3"/>
  <c r="P36293" i="3"/>
  <c r="P36281" i="3"/>
  <c r="P36271" i="3"/>
  <c r="P36261" i="3"/>
  <c r="P36249" i="3"/>
  <c r="P36239" i="3"/>
  <c r="P36229" i="3"/>
  <c r="P36217" i="3"/>
  <c r="P36207" i="3"/>
  <c r="P36197" i="3"/>
  <c r="P36185" i="3"/>
  <c r="P36175" i="3"/>
  <c r="P36165" i="3"/>
  <c r="P36153" i="3"/>
  <c r="P36143" i="3"/>
  <c r="P36133" i="3"/>
  <c r="P36121" i="3"/>
  <c r="P36111" i="3"/>
  <c r="P36101" i="3"/>
  <c r="P36089" i="3"/>
  <c r="P36079" i="3"/>
  <c r="P36069" i="3"/>
  <c r="P36057" i="3"/>
  <c r="P36047" i="3"/>
  <c r="P36037" i="3"/>
  <c r="P36025" i="3"/>
  <c r="P36015" i="3"/>
  <c r="P36005" i="3"/>
  <c r="P35993" i="3"/>
  <c r="P35983" i="3"/>
  <c r="P35973" i="3"/>
  <c r="P35961" i="3"/>
  <c r="P35951" i="3"/>
  <c r="P35941" i="3"/>
  <c r="P35929" i="3"/>
  <c r="P35919" i="3"/>
  <c r="P35909" i="3"/>
  <c r="P35897" i="3"/>
  <c r="P35887" i="3"/>
  <c r="P35877" i="3"/>
  <c r="P35865" i="3"/>
  <c r="P35855" i="3"/>
  <c r="P35845" i="3"/>
  <c r="P35833" i="3"/>
  <c r="P35823" i="3"/>
  <c r="P35813" i="3"/>
  <c r="P35801" i="3"/>
  <c r="P35791" i="3"/>
  <c r="P35781" i="3"/>
  <c r="P35769" i="3"/>
  <c r="P35759" i="3"/>
  <c r="P35749" i="3"/>
  <c r="P35737" i="3"/>
  <c r="P35727" i="3"/>
  <c r="P35717" i="3"/>
  <c r="P35705" i="3"/>
  <c r="P35695" i="3"/>
  <c r="P35685" i="3"/>
  <c r="P35673" i="3"/>
  <c r="P35663" i="3"/>
  <c r="P35653" i="3"/>
  <c r="P35644" i="3"/>
  <c r="P35634" i="3"/>
  <c r="P35625" i="3"/>
  <c r="P35616" i="3"/>
  <c r="P35607" i="3"/>
  <c r="P35598" i="3"/>
  <c r="P35589" i="3"/>
  <c r="P35580" i="3"/>
  <c r="P35570" i="3"/>
  <c r="P35561" i="3"/>
  <c r="P35552" i="3"/>
  <c r="P35543" i="3"/>
  <c r="P35534" i="3"/>
  <c r="P35525" i="3"/>
  <c r="P35516" i="3"/>
  <c r="P35506" i="3"/>
  <c r="P35497" i="3"/>
  <c r="P41533" i="3"/>
  <c r="P40767" i="3"/>
  <c r="P40449" i="3"/>
  <c r="P40185" i="3"/>
  <c r="P40014" i="3"/>
  <c r="P39922" i="3"/>
  <c r="P39822" i="3"/>
  <c r="P39756" i="3"/>
  <c r="P39701" i="3"/>
  <c r="P39629" i="3"/>
  <c r="P39557" i="3"/>
  <c r="P39502" i="3"/>
  <c r="P39436" i="3"/>
  <c r="P39366" i="3"/>
  <c r="P39318" i="3"/>
  <c r="P39255" i="3"/>
  <c r="P39197" i="3"/>
  <c r="P39149" i="3"/>
  <c r="P39086" i="3"/>
  <c r="P39023" i="3"/>
  <c r="P38975" i="3"/>
  <c r="P38917" i="3"/>
  <c r="P38854" i="3"/>
  <c r="P38816" i="3"/>
  <c r="P38775" i="3"/>
  <c r="P38742" i="3"/>
  <c r="P38718" i="3"/>
  <c r="P38687" i="3"/>
  <c r="P38656" i="3"/>
  <c r="P38636" i="3"/>
  <c r="P38614" i="3"/>
  <c r="P38592" i="3"/>
  <c r="P38572" i="3"/>
  <c r="P38550" i="3"/>
  <c r="P38528" i="3"/>
  <c r="P38508" i="3"/>
  <c r="P38486" i="3"/>
  <c r="P38464" i="3"/>
  <c r="P38444" i="3"/>
  <c r="P38422" i="3"/>
  <c r="P38400" i="3"/>
  <c r="P38380" i="3"/>
  <c r="P38358" i="3"/>
  <c r="P38336" i="3"/>
  <c r="P38316" i="3"/>
  <c r="P38294" i="3"/>
  <c r="P38272" i="3"/>
  <c r="P38252" i="3"/>
  <c r="P38230" i="3"/>
  <c r="P38208" i="3"/>
  <c r="P38188" i="3"/>
  <c r="P38166" i="3"/>
  <c r="P38144" i="3"/>
  <c r="P38124" i="3"/>
  <c r="P38102" i="3"/>
  <c r="P38080" i="3"/>
  <c r="P38060" i="3"/>
  <c r="P38039" i="3"/>
  <c r="P38022" i="3"/>
  <c r="P38006" i="3"/>
  <c r="P37990" i="3"/>
  <c r="P37974" i="3"/>
  <c r="P37958" i="3"/>
  <c r="P37942" i="3"/>
  <c r="P37926" i="3"/>
  <c r="P37910" i="3"/>
  <c r="P37894" i="3"/>
  <c r="P37878" i="3"/>
  <c r="P37862" i="3"/>
  <c r="P37846" i="3"/>
  <c r="P37830" i="3"/>
  <c r="P37814" i="3"/>
  <c r="P37798" i="3"/>
  <c r="P37782" i="3"/>
  <c r="P37766" i="3"/>
  <c r="P37750" i="3"/>
  <c r="P37734" i="3"/>
  <c r="P37718" i="3"/>
  <c r="P37702" i="3"/>
  <c r="P37686" i="3"/>
  <c r="P37670" i="3"/>
  <c r="P37654" i="3"/>
  <c r="P37638" i="3"/>
  <c r="P37622" i="3"/>
  <c r="P37606" i="3"/>
  <c r="P37590" i="3"/>
  <c r="P37574" i="3"/>
  <c r="P37558" i="3"/>
  <c r="P37542" i="3"/>
  <c r="P37526" i="3"/>
  <c r="P37510" i="3"/>
  <c r="P37494" i="3"/>
  <c r="P37478" i="3"/>
  <c r="P37462" i="3"/>
  <c r="P37446" i="3"/>
  <c r="P37430" i="3"/>
  <c r="P37414" i="3"/>
  <c r="P37398" i="3"/>
  <c r="P37382" i="3"/>
  <c r="P37366" i="3"/>
  <c r="P37350" i="3"/>
  <c r="P37334" i="3"/>
  <c r="P37318" i="3"/>
  <c r="P37302" i="3"/>
  <c r="P37286" i="3"/>
  <c r="P37270" i="3"/>
  <c r="P37254" i="3"/>
  <c r="P37238" i="3"/>
  <c r="P37222" i="3"/>
  <c r="P37206" i="3"/>
  <c r="P37190" i="3"/>
  <c r="P37174" i="3"/>
  <c r="P37158" i="3"/>
  <c r="P37142" i="3"/>
  <c r="P37126" i="3"/>
  <c r="P37110" i="3"/>
  <c r="P37094" i="3"/>
  <c r="P37078" i="3"/>
  <c r="P37062" i="3"/>
  <c r="P37046" i="3"/>
  <c r="P37030" i="3"/>
  <c r="P37014" i="3"/>
  <c r="P36998" i="3"/>
  <c r="P36982" i="3"/>
  <c r="P36966" i="3"/>
  <c r="P36950" i="3"/>
  <c r="P36934" i="3"/>
  <c r="P36918" i="3"/>
  <c r="P36902" i="3"/>
  <c r="P36886" i="3"/>
  <c r="P36870" i="3"/>
  <c r="P36854" i="3"/>
  <c r="P36838" i="3"/>
  <c r="P36822" i="3"/>
  <c r="P36806" i="3"/>
  <c r="P36790" i="3"/>
  <c r="P36774" i="3"/>
  <c r="P36758" i="3"/>
  <c r="P36742" i="3"/>
  <c r="P36726" i="3"/>
  <c r="P36710" i="3"/>
  <c r="P36694" i="3"/>
  <c r="P36678" i="3"/>
  <c r="P36662" i="3"/>
  <c r="P36646" i="3"/>
  <c r="P36630" i="3"/>
  <c r="P36614" i="3"/>
  <c r="P36598" i="3"/>
  <c r="P36582" i="3"/>
  <c r="P36566" i="3"/>
  <c r="P36550" i="3"/>
  <c r="P36534" i="3"/>
  <c r="P36518" i="3"/>
  <c r="P36502" i="3"/>
  <c r="P36486" i="3"/>
  <c r="P36470" i="3"/>
  <c r="P36454" i="3"/>
  <c r="P36438" i="3"/>
  <c r="P36422" i="3"/>
  <c r="P36406" i="3"/>
  <c r="P36390" i="3"/>
  <c r="P36376" i="3"/>
  <c r="P36365" i="3"/>
  <c r="P36353" i="3"/>
  <c r="P36343" i="3"/>
  <c r="P36333" i="3"/>
  <c r="P36321" i="3"/>
  <c r="P36311" i="3"/>
  <c r="P36301" i="3"/>
  <c r="P36289" i="3"/>
  <c r="P40196" i="3"/>
  <c r="P39774" i="3"/>
  <c r="P39509" i="3"/>
  <c r="P39261" i="3"/>
  <c r="P39039" i="3"/>
  <c r="P38821" i="3"/>
  <c r="P38688" i="3"/>
  <c r="P38593" i="3"/>
  <c r="P38509" i="3"/>
  <c r="P38423" i="3"/>
  <c r="P38337" i="3"/>
  <c r="P38253" i="3"/>
  <c r="P38167" i="3"/>
  <c r="P38081" i="3"/>
  <c r="P38007" i="3"/>
  <c r="P37943" i="3"/>
  <c r="P37879" i="3"/>
  <c r="P37815" i="3"/>
  <c r="P37751" i="3"/>
  <c r="P37687" i="3"/>
  <c r="P37623" i="3"/>
  <c r="P37559" i="3"/>
  <c r="P37495" i="3"/>
  <c r="P37431" i="3"/>
  <c r="P37367" i="3"/>
  <c r="P37303" i="3"/>
  <c r="P37239" i="3"/>
  <c r="P37175" i="3"/>
  <c r="P37111" i="3"/>
  <c r="P37047" i="3"/>
  <c r="P36983" i="3"/>
  <c r="P36919" i="3"/>
  <c r="P36855" i="3"/>
  <c r="P36791" i="3"/>
  <c r="P36727" i="3"/>
  <c r="P36663" i="3"/>
  <c r="P36599" i="3"/>
  <c r="P36535" i="3"/>
  <c r="P36471" i="3"/>
  <c r="P36407" i="3"/>
  <c r="P36356" i="3"/>
  <c r="P36312" i="3"/>
  <c r="P36278" i="3"/>
  <c r="P36247" i="3"/>
  <c r="P36216" i="3"/>
  <c r="P36192" i="3"/>
  <c r="P36161" i="3"/>
  <c r="P36132" i="3"/>
  <c r="P36108" i="3"/>
  <c r="P36077" i="3"/>
  <c r="P36046" i="3"/>
  <c r="P36022" i="3"/>
  <c r="P35991" i="3"/>
  <c r="P35960" i="3"/>
  <c r="P35936" i="3"/>
  <c r="P35905" i="3"/>
  <c r="P35876" i="3"/>
  <c r="P35852" i="3"/>
  <c r="P35821" i="3"/>
  <c r="P35790" i="3"/>
  <c r="P35766" i="3"/>
  <c r="P35735" i="3"/>
  <c r="P35704" i="3"/>
  <c r="P35680" i="3"/>
  <c r="P35650" i="3"/>
  <c r="P35624" i="3"/>
  <c r="P35604" i="3"/>
  <c r="P35577" i="3"/>
  <c r="P35551" i="3"/>
  <c r="P35530" i="3"/>
  <c r="P35504" i="3"/>
  <c r="P35485" i="3"/>
  <c r="P35466" i="3"/>
  <c r="P35448" i="3"/>
  <c r="P35430" i="3"/>
  <c r="P35412" i="3"/>
  <c r="P35393" i="3"/>
  <c r="P35375" i="3"/>
  <c r="P35359" i="3"/>
  <c r="P35343" i="3"/>
  <c r="P35330" i="3"/>
  <c r="P35316" i="3"/>
  <c r="P35305" i="3"/>
  <c r="P35291" i="3"/>
  <c r="P35277" i="3"/>
  <c r="P35266" i="3"/>
  <c r="P35252" i="3"/>
  <c r="P35241" i="3"/>
  <c r="P35227" i="3"/>
  <c r="P35213" i="3"/>
  <c r="P35202" i="3"/>
  <c r="P35188" i="3"/>
  <c r="P35177" i="3"/>
  <c r="P35163" i="3"/>
  <c r="P35149" i="3"/>
  <c r="P35138" i="3"/>
  <c r="P35124" i="3"/>
  <c r="P35113" i="3"/>
  <c r="P35099" i="3"/>
  <c r="P35085" i="3"/>
  <c r="P35074" i="3"/>
  <c r="P35060" i="3"/>
  <c r="P35049" i="3"/>
  <c r="P35035" i="3"/>
  <c r="P35022" i="3"/>
  <c r="P35012" i="3"/>
  <c r="P35002" i="3"/>
  <c r="P34990" i="3"/>
  <c r="P34980" i="3"/>
  <c r="P34970" i="3"/>
  <c r="P34958" i="3"/>
  <c r="P34948" i="3"/>
  <c r="P34938" i="3"/>
  <c r="P34926" i="3"/>
  <c r="P34916" i="3"/>
  <c r="P34906" i="3"/>
  <c r="P34894" i="3"/>
  <c r="P34884" i="3"/>
  <c r="P34874" i="3"/>
  <c r="P34862" i="3"/>
  <c r="P34852" i="3"/>
  <c r="P34842" i="3"/>
  <c r="P34830" i="3"/>
  <c r="P34820" i="3"/>
  <c r="P34810" i="3"/>
  <c r="P34798" i="3"/>
  <c r="P34788" i="3"/>
  <c r="P34778" i="3"/>
  <c r="P34766" i="3"/>
  <c r="P34756" i="3"/>
  <c r="P34746" i="3"/>
  <c r="P34734" i="3"/>
  <c r="P34724" i="3"/>
  <c r="P34714" i="3"/>
  <c r="P34702" i="3"/>
  <c r="P34692" i="3"/>
  <c r="P34682" i="3"/>
  <c r="P34670" i="3"/>
  <c r="P34660" i="3"/>
  <c r="P34650" i="3"/>
  <c r="P34638" i="3"/>
  <c r="P34628" i="3"/>
  <c r="P34618" i="3"/>
  <c r="P34606" i="3"/>
  <c r="P34596" i="3"/>
  <c r="P34586" i="3"/>
  <c r="P34574" i="3"/>
  <c r="P34564" i="3"/>
  <c r="P34554" i="3"/>
  <c r="P34542" i="3"/>
  <c r="P34532" i="3"/>
  <c r="P34522" i="3"/>
  <c r="P34510" i="3"/>
  <c r="P34500" i="3"/>
  <c r="P34490" i="3"/>
  <c r="P34478" i="3"/>
  <c r="P34468" i="3"/>
  <c r="P34458" i="3"/>
  <c r="P34446" i="3"/>
  <c r="P34436" i="3"/>
  <c r="P34426" i="3"/>
  <c r="P34414" i="3"/>
  <c r="P34404" i="3"/>
  <c r="P34394" i="3"/>
  <c r="P34382" i="3"/>
  <c r="P34372" i="3"/>
  <c r="P34362" i="3"/>
  <c r="P34350" i="3"/>
  <c r="P34340" i="3"/>
  <c r="P34331" i="3"/>
  <c r="P34322" i="3"/>
  <c r="P34313" i="3"/>
  <c r="P34303" i="3"/>
  <c r="P34294" i="3"/>
  <c r="P34285" i="3"/>
  <c r="P34276" i="3"/>
  <c r="P34267" i="3"/>
  <c r="P34258" i="3"/>
  <c r="P34249" i="3"/>
  <c r="P34239" i="3"/>
  <c r="P34230" i="3"/>
  <c r="P34221" i="3"/>
  <c r="P34212" i="3"/>
  <c r="P34203" i="3"/>
  <c r="P34194" i="3"/>
  <c r="P34185" i="3"/>
  <c r="P34175" i="3"/>
  <c r="P34166" i="3"/>
  <c r="P34157" i="3"/>
  <c r="P34148" i="3"/>
  <c r="P34139" i="3"/>
  <c r="P34130" i="3"/>
  <c r="P34121" i="3"/>
  <c r="P34111" i="3"/>
  <c r="P34102" i="3"/>
  <c r="P34093" i="3"/>
  <c r="P34084" i="3"/>
  <c r="P34075" i="3"/>
  <c r="P34066" i="3"/>
  <c r="P34057" i="3"/>
  <c r="P34047" i="3"/>
  <c r="P34038" i="3"/>
  <c r="P34029" i="3"/>
  <c r="P34020" i="3"/>
  <c r="P34011" i="3"/>
  <c r="P34002" i="3"/>
  <c r="P33993" i="3"/>
  <c r="P33983" i="3"/>
  <c r="P33974" i="3"/>
  <c r="P33965" i="3"/>
  <c r="P33956" i="3"/>
  <c r="P33947" i="3"/>
  <c r="P33938" i="3"/>
  <c r="P33929" i="3"/>
  <c r="P33919" i="3"/>
  <c r="P33910" i="3"/>
  <c r="P33901" i="3"/>
  <c r="P33892" i="3"/>
  <c r="P33883" i="3"/>
  <c r="P33874" i="3"/>
  <c r="P33865" i="3"/>
  <c r="P33855" i="3"/>
  <c r="P33846" i="3"/>
  <c r="P33837" i="3"/>
  <c r="P33828" i="3"/>
  <c r="P33819" i="3"/>
  <c r="P33810" i="3"/>
  <c r="P33801" i="3"/>
  <c r="P33791" i="3"/>
  <c r="P33782" i="3"/>
  <c r="P33773" i="3"/>
  <c r="P33764" i="3"/>
  <c r="P33755" i="3"/>
  <c r="P33746" i="3"/>
  <c r="P33737" i="3"/>
  <c r="P33727" i="3"/>
  <c r="P33718" i="3"/>
  <c r="P33709" i="3"/>
  <c r="P33700" i="3"/>
  <c r="P33691" i="3"/>
  <c r="P33683" i="3"/>
  <c r="P33675" i="3"/>
  <c r="P33667" i="3"/>
  <c r="P33659" i="3"/>
  <c r="P33651" i="3"/>
  <c r="P33643" i="3"/>
  <c r="P33635" i="3"/>
  <c r="P33627" i="3"/>
  <c r="P33619" i="3"/>
  <c r="P33611" i="3"/>
  <c r="P33603" i="3"/>
  <c r="P33595" i="3"/>
  <c r="P33587" i="3"/>
  <c r="P33579" i="3"/>
  <c r="P33571" i="3"/>
  <c r="P33563" i="3"/>
  <c r="P33555" i="3"/>
  <c r="P33547" i="3"/>
  <c r="P33539" i="3"/>
  <c r="P33531" i="3"/>
  <c r="P33523" i="3"/>
  <c r="P33515" i="3"/>
  <c r="P33507" i="3"/>
  <c r="P33499" i="3"/>
  <c r="P33491" i="3"/>
  <c r="P33483" i="3"/>
  <c r="P33475" i="3"/>
  <c r="P33467" i="3"/>
  <c r="P33459" i="3"/>
  <c r="P33451" i="3"/>
  <c r="P33443" i="3"/>
  <c r="P33435" i="3"/>
  <c r="P33427" i="3"/>
  <c r="P33419" i="3"/>
  <c r="P33411" i="3"/>
  <c r="P40174" i="3"/>
  <c r="P39749" i="3"/>
  <c r="P39484" i="3"/>
  <c r="P39254" i="3"/>
  <c r="P39022" i="3"/>
  <c r="P38806" i="3"/>
  <c r="P38686" i="3"/>
  <c r="P38591" i="3"/>
  <c r="P38505" i="3"/>
  <c r="P38421" i="3"/>
  <c r="P38335" i="3"/>
  <c r="P38249" i="3"/>
  <c r="P38165" i="3"/>
  <c r="P38079" i="3"/>
  <c r="P38005" i="3"/>
  <c r="P37941" i="3"/>
  <c r="P37877" i="3"/>
  <c r="P37813" i="3"/>
  <c r="P37749" i="3"/>
  <c r="P37685" i="3"/>
  <c r="P37621" i="3"/>
  <c r="P37557" i="3"/>
  <c r="P37493" i="3"/>
  <c r="P37429" i="3"/>
  <c r="P37365" i="3"/>
  <c r="P37301" i="3"/>
  <c r="P37237" i="3"/>
  <c r="P37173" i="3"/>
  <c r="P37109" i="3"/>
  <c r="P37045" i="3"/>
  <c r="P36981" i="3"/>
  <c r="P36917" i="3"/>
  <c r="P36853" i="3"/>
  <c r="P36789" i="3"/>
  <c r="P36725" i="3"/>
  <c r="P36661" i="3"/>
  <c r="P36597" i="3"/>
  <c r="P36533" i="3"/>
  <c r="P36469" i="3"/>
  <c r="P36405" i="3"/>
  <c r="P36352" i="3"/>
  <c r="P36310" i="3"/>
  <c r="P36270" i="3"/>
  <c r="P36246" i="3"/>
  <c r="P36215" i="3"/>
  <c r="P36184" i="3"/>
  <c r="P36160" i="3"/>
  <c r="P36129" i="3"/>
  <c r="P36100" i="3"/>
  <c r="P36076" i="3"/>
  <c r="P36045" i="3"/>
  <c r="P36014" i="3"/>
  <c r="P35990" i="3"/>
  <c r="P35959" i="3"/>
  <c r="P35928" i="3"/>
  <c r="P35904" i="3"/>
  <c r="P35873" i="3"/>
  <c r="P35844" i="3"/>
  <c r="P35820" i="3"/>
  <c r="P35789" i="3"/>
  <c r="P35758" i="3"/>
  <c r="P35734" i="3"/>
  <c r="P35703" i="3"/>
  <c r="P35672" i="3"/>
  <c r="P35649" i="3"/>
  <c r="P35623" i="3"/>
  <c r="P35597" i="3"/>
  <c r="P35576" i="3"/>
  <c r="P35550" i="3"/>
  <c r="P35524" i="3"/>
  <c r="P35503" i="3"/>
  <c r="P35479" i="3"/>
  <c r="P35461" i="3"/>
  <c r="P35442" i="3"/>
  <c r="P35424" i="3"/>
  <c r="P35406" i="3"/>
  <c r="P35388" i="3"/>
  <c r="P35370" i="3"/>
  <c r="P35358" i="3"/>
  <c r="P35342" i="3"/>
  <c r="P35329" i="3"/>
  <c r="P35315" i="3"/>
  <c r="P35301" i="3"/>
  <c r="P35290" i="3"/>
  <c r="P35276" i="3"/>
  <c r="P35265" i="3"/>
  <c r="P35251" i="3"/>
  <c r="P35237" i="3"/>
  <c r="P35226" i="3"/>
  <c r="P35212" i="3"/>
  <c r="P35201" i="3"/>
  <c r="P35187" i="3"/>
  <c r="P35173" i="3"/>
  <c r="P35162" i="3"/>
  <c r="P35148" i="3"/>
  <c r="P35137" i="3"/>
  <c r="P35123" i="3"/>
  <c r="P35109" i="3"/>
  <c r="P35098" i="3"/>
  <c r="P35084" i="3"/>
  <c r="P35073" i="3"/>
  <c r="P35059" i="3"/>
  <c r="P35045" i="3"/>
  <c r="P35034" i="3"/>
  <c r="P35021" i="3"/>
  <c r="P35011" i="3"/>
  <c r="P35001" i="3"/>
  <c r="P34989" i="3"/>
  <c r="P34979" i="3"/>
  <c r="P34969" i="3"/>
  <c r="P34957" i="3"/>
  <c r="P34947" i="3"/>
  <c r="P34937" i="3"/>
  <c r="P34925" i="3"/>
  <c r="P34915" i="3"/>
  <c r="P34905" i="3"/>
  <c r="P34893" i="3"/>
  <c r="P34883" i="3"/>
  <c r="P34873" i="3"/>
  <c r="P34861" i="3"/>
  <c r="P34851" i="3"/>
  <c r="P34841" i="3"/>
  <c r="P34829" i="3"/>
  <c r="P34819" i="3"/>
  <c r="P34809" i="3"/>
  <c r="P34797" i="3"/>
  <c r="P34787" i="3"/>
  <c r="P34777" i="3"/>
  <c r="P34765" i="3"/>
  <c r="P34755" i="3"/>
  <c r="P34745" i="3"/>
  <c r="P34733" i="3"/>
  <c r="P34723" i="3"/>
  <c r="P34713" i="3"/>
  <c r="P34701" i="3"/>
  <c r="P34691" i="3"/>
  <c r="P34681" i="3"/>
  <c r="P34669" i="3"/>
  <c r="P34659" i="3"/>
  <c r="P34649" i="3"/>
  <c r="P34637" i="3"/>
  <c r="P34627" i="3"/>
  <c r="P34617" i="3"/>
  <c r="P34605" i="3"/>
  <c r="P34595" i="3"/>
  <c r="P34585" i="3"/>
  <c r="P34573" i="3"/>
  <c r="P34563" i="3"/>
  <c r="P34553" i="3"/>
  <c r="P34541" i="3"/>
  <c r="P34531" i="3"/>
  <c r="P34521" i="3"/>
  <c r="P34509" i="3"/>
  <c r="P34499" i="3"/>
  <c r="P34489" i="3"/>
  <c r="P34477" i="3"/>
  <c r="P34467" i="3"/>
  <c r="P34457" i="3"/>
  <c r="P34445" i="3"/>
  <c r="P34435" i="3"/>
  <c r="P34425" i="3"/>
  <c r="P34413" i="3"/>
  <c r="P34403" i="3"/>
  <c r="P34393" i="3"/>
  <c r="P34381" i="3"/>
  <c r="P34371" i="3"/>
  <c r="P34361" i="3"/>
  <c r="P34349" i="3"/>
  <c r="P34339" i="3"/>
  <c r="P34330" i="3"/>
  <c r="P34321" i="3"/>
  <c r="P34311" i="3"/>
  <c r="P34302" i="3"/>
  <c r="P34293" i="3"/>
  <c r="P34284" i="3"/>
  <c r="P34275" i="3"/>
  <c r="P34266" i="3"/>
  <c r="P34257" i="3"/>
  <c r="P34247" i="3"/>
  <c r="P34238" i="3"/>
  <c r="P34229" i="3"/>
  <c r="P34220" i="3"/>
  <c r="P34211" i="3"/>
  <c r="P34202" i="3"/>
  <c r="P34193" i="3"/>
  <c r="P34183" i="3"/>
  <c r="P34174" i="3"/>
  <c r="P34165" i="3"/>
  <c r="P34156" i="3"/>
  <c r="P34147" i="3"/>
  <c r="P34138" i="3"/>
  <c r="P34129" i="3"/>
  <c r="P34119" i="3"/>
  <c r="P34110" i="3"/>
  <c r="P34101" i="3"/>
  <c r="P34092" i="3"/>
  <c r="P34083" i="3"/>
  <c r="P34074" i="3"/>
  <c r="P34065" i="3"/>
  <c r="P34055" i="3"/>
  <c r="P34046" i="3"/>
  <c r="P34037" i="3"/>
  <c r="P34028" i="3"/>
  <c r="P34019" i="3"/>
  <c r="P34010" i="3"/>
  <c r="P34001" i="3"/>
  <c r="P33991" i="3"/>
  <c r="P33982" i="3"/>
  <c r="P33973" i="3"/>
  <c r="P33964" i="3"/>
  <c r="P33955" i="3"/>
  <c r="P33946" i="3"/>
  <c r="P33937" i="3"/>
  <c r="P33927" i="3"/>
  <c r="P33918" i="3"/>
  <c r="P33909" i="3"/>
  <c r="P33900" i="3"/>
  <c r="P33891" i="3"/>
  <c r="P33882" i="3"/>
  <c r="P33873" i="3"/>
  <c r="P33863" i="3"/>
  <c r="P33854" i="3"/>
  <c r="P33845" i="3"/>
  <c r="P33836" i="3"/>
  <c r="P33827" i="3"/>
  <c r="P33818" i="3"/>
  <c r="P33809" i="3"/>
  <c r="P33799" i="3"/>
  <c r="P33790" i="3"/>
  <c r="P33781" i="3"/>
  <c r="P33772" i="3"/>
  <c r="P33763" i="3"/>
  <c r="P33754" i="3"/>
  <c r="P33745" i="3"/>
  <c r="P33735" i="3"/>
  <c r="P33726" i="3"/>
  <c r="P33717" i="3"/>
  <c r="P33708" i="3"/>
  <c r="P33699" i="3"/>
  <c r="P33690" i="3"/>
  <c r="P33682" i="3"/>
  <c r="P33674" i="3"/>
  <c r="P33666" i="3"/>
  <c r="P33658" i="3"/>
  <c r="P33650" i="3"/>
  <c r="P33642" i="3"/>
  <c r="P33634" i="3"/>
  <c r="P33626" i="3"/>
  <c r="P33618" i="3"/>
  <c r="P33610" i="3"/>
  <c r="P33602" i="3"/>
  <c r="P33594" i="3"/>
  <c r="P33586" i="3"/>
  <c r="P33578" i="3"/>
  <c r="P33570" i="3"/>
  <c r="P33562" i="3"/>
  <c r="P33554" i="3"/>
  <c r="P33546" i="3"/>
  <c r="P33538" i="3"/>
  <c r="P33530" i="3"/>
  <c r="P33522" i="3"/>
  <c r="P33514" i="3"/>
  <c r="P33506" i="3"/>
  <c r="P33498" i="3"/>
  <c r="P33490" i="3"/>
  <c r="P33482" i="3"/>
  <c r="P33474" i="3"/>
  <c r="P33466" i="3"/>
  <c r="P33458" i="3"/>
  <c r="P33450" i="3"/>
  <c r="P33442" i="3"/>
  <c r="P33434" i="3"/>
  <c r="P33426" i="3"/>
  <c r="P33418" i="3"/>
  <c r="P33410" i="3"/>
  <c r="P33402" i="3"/>
  <c r="P33394" i="3"/>
  <c r="P33386" i="3"/>
  <c r="P33378" i="3"/>
  <c r="P33370" i="3"/>
  <c r="P33362" i="3"/>
  <c r="P33354" i="3"/>
  <c r="P33346" i="3"/>
  <c r="P33338" i="3"/>
  <c r="P33330" i="3"/>
  <c r="P33322" i="3"/>
  <c r="P33314" i="3"/>
  <c r="P33306" i="3"/>
  <c r="P33298" i="3"/>
  <c r="P33290" i="3"/>
  <c r="P33282" i="3"/>
  <c r="P33274" i="3"/>
  <c r="P33266" i="3"/>
  <c r="P33258" i="3"/>
  <c r="P33250" i="3"/>
  <c r="P33242" i="3"/>
  <c r="P33234" i="3"/>
  <c r="P33226" i="3"/>
  <c r="P33218" i="3"/>
  <c r="P33210" i="3"/>
  <c r="P33202" i="3"/>
  <c r="P33194" i="3"/>
  <c r="P33186" i="3"/>
  <c r="P33178" i="3"/>
  <c r="P33170" i="3"/>
  <c r="P33162" i="3"/>
  <c r="P33154" i="3"/>
  <c r="P33146" i="3"/>
  <c r="P33138" i="3"/>
  <c r="P33130" i="3"/>
  <c r="P33122" i="3"/>
  <c r="P33114" i="3"/>
  <c r="P33106" i="3"/>
  <c r="P33098" i="3"/>
  <c r="P33090" i="3"/>
  <c r="P33082" i="3"/>
  <c r="P33074" i="3"/>
  <c r="P33066" i="3"/>
  <c r="P33058" i="3"/>
  <c r="P33050" i="3"/>
  <c r="P33042" i="3"/>
  <c r="P33034" i="3"/>
  <c r="P33026" i="3"/>
  <c r="P33018" i="3"/>
  <c r="P33010" i="3"/>
  <c r="P33002" i="3"/>
  <c r="P32994" i="3"/>
  <c r="P32986" i="3"/>
  <c r="P32978" i="3"/>
  <c r="P32970" i="3"/>
  <c r="P32962" i="3"/>
  <c r="P32954" i="3"/>
  <c r="P32946" i="3"/>
  <c r="P32938" i="3"/>
  <c r="P32930" i="3"/>
  <c r="P32922" i="3"/>
  <c r="P32914" i="3"/>
  <c r="P32906" i="3"/>
  <c r="P32898" i="3"/>
  <c r="P32890" i="3"/>
  <c r="P32882" i="3"/>
  <c r="P32874" i="3"/>
  <c r="P32866" i="3"/>
  <c r="P32858" i="3"/>
  <c r="P32850" i="3"/>
  <c r="P32842" i="3"/>
  <c r="P32834" i="3"/>
  <c r="P32826" i="3"/>
  <c r="P32818" i="3"/>
  <c r="P32810" i="3"/>
  <c r="P32802" i="3"/>
  <c r="P32794" i="3"/>
  <c r="P32786" i="3"/>
  <c r="P32778" i="3"/>
  <c r="P32770" i="3"/>
  <c r="P32762" i="3"/>
  <c r="P32754" i="3"/>
  <c r="P32746" i="3"/>
  <c r="P32738" i="3"/>
  <c r="P32730" i="3"/>
  <c r="P32722" i="3"/>
  <c r="P32714" i="3"/>
  <c r="P32706" i="3"/>
  <c r="P32698" i="3"/>
  <c r="P32690" i="3"/>
  <c r="P32682" i="3"/>
  <c r="P32674" i="3"/>
  <c r="P32666" i="3"/>
  <c r="P32658" i="3"/>
  <c r="P32650" i="3"/>
  <c r="P32642" i="3"/>
  <c r="P32634" i="3"/>
  <c r="P32626" i="3"/>
  <c r="P32618" i="3"/>
  <c r="P32610" i="3"/>
  <c r="P32602" i="3"/>
  <c r="P32594" i="3"/>
  <c r="P32586" i="3"/>
  <c r="P32578" i="3"/>
  <c r="P32570" i="3"/>
  <c r="P32562" i="3"/>
  <c r="P32554" i="3"/>
  <c r="P32546" i="3"/>
  <c r="P32538" i="3"/>
  <c r="P32530" i="3"/>
  <c r="P32522" i="3"/>
  <c r="P32514" i="3"/>
  <c r="P32506" i="3"/>
  <c r="P32498" i="3"/>
  <c r="P32490" i="3"/>
  <c r="P32482" i="3"/>
  <c r="P32474" i="3"/>
  <c r="P32466" i="3"/>
  <c r="P32458" i="3"/>
  <c r="P32450" i="3"/>
  <c r="P32442" i="3"/>
  <c r="P32434" i="3"/>
  <c r="P32426" i="3"/>
  <c r="P32418" i="3"/>
  <c r="P32410" i="3"/>
  <c r="P32402" i="3"/>
  <c r="P32394" i="3"/>
  <c r="P32386" i="3"/>
  <c r="P32378" i="3"/>
  <c r="P32370" i="3"/>
  <c r="P32362" i="3"/>
  <c r="P32354" i="3"/>
  <c r="P32346" i="3"/>
  <c r="P32338" i="3"/>
  <c r="P32330" i="3"/>
  <c r="P32322" i="3"/>
  <c r="P32314" i="3"/>
  <c r="P32306" i="3"/>
  <c r="P32298" i="3"/>
  <c r="P32290" i="3"/>
  <c r="P32282" i="3"/>
  <c r="P32274" i="3"/>
  <c r="P32266" i="3"/>
  <c r="P32258" i="3"/>
  <c r="P32250" i="3"/>
  <c r="P32242" i="3"/>
  <c r="P32234" i="3"/>
  <c r="P32226" i="3"/>
  <c r="P32218" i="3"/>
  <c r="P32210" i="3"/>
  <c r="P32202" i="3"/>
  <c r="P32194" i="3"/>
  <c r="P32186" i="3"/>
  <c r="P32178" i="3"/>
  <c r="P32170" i="3"/>
  <c r="P32162" i="3"/>
  <c r="P32154" i="3"/>
  <c r="P32146" i="3"/>
  <c r="P32138" i="3"/>
  <c r="P32130" i="3"/>
  <c r="P32122" i="3"/>
  <c r="P32114" i="3"/>
  <c r="P32106" i="3"/>
  <c r="P32098" i="3"/>
  <c r="P32090" i="3"/>
  <c r="P32082" i="3"/>
  <c r="P32074" i="3"/>
  <c r="P32066" i="3"/>
  <c r="P32058" i="3"/>
  <c r="P32050" i="3"/>
  <c r="P32042" i="3"/>
  <c r="P32034" i="3"/>
  <c r="P32026" i="3"/>
  <c r="P32018" i="3"/>
  <c r="P32010" i="3"/>
  <c r="P32002" i="3"/>
  <c r="P31994" i="3"/>
  <c r="P31986" i="3"/>
  <c r="P31978" i="3"/>
  <c r="P31970" i="3"/>
  <c r="P31962" i="3"/>
  <c r="P31954" i="3"/>
  <c r="P31946" i="3"/>
  <c r="P31938" i="3"/>
  <c r="P31930" i="3"/>
  <c r="P31922" i="3"/>
  <c r="P31914" i="3"/>
  <c r="P31906" i="3"/>
  <c r="P31898" i="3"/>
  <c r="P31890" i="3"/>
  <c r="P31882" i="3"/>
  <c r="P31874" i="3"/>
  <c r="P31866" i="3"/>
  <c r="P31858" i="3"/>
  <c r="P31850" i="3"/>
  <c r="P31842" i="3"/>
  <c r="P31834" i="3"/>
  <c r="P31826" i="3"/>
  <c r="P31818" i="3"/>
  <c r="P31810" i="3"/>
  <c r="P31802" i="3"/>
  <c r="P31794" i="3"/>
  <c r="P31786" i="3"/>
  <c r="P31778" i="3"/>
  <c r="P31770" i="3"/>
  <c r="P31762" i="3"/>
  <c r="P41583" i="3"/>
  <c r="P40046" i="3"/>
  <c r="P39702" i="3"/>
  <c r="P39437" i="3"/>
  <c r="P39213" i="3"/>
  <c r="P38981" i="3"/>
  <c r="P38776" i="3"/>
  <c r="P38664" i="3"/>
  <c r="P38573" i="3"/>
  <c r="P38487" i="3"/>
  <c r="P38401" i="3"/>
  <c r="P38317" i="3"/>
  <c r="P38231" i="3"/>
  <c r="P38145" i="3"/>
  <c r="P38061" i="3"/>
  <c r="P37991" i="3"/>
  <c r="P37927" i="3"/>
  <c r="P37863" i="3"/>
  <c r="P37799" i="3"/>
  <c r="P37735" i="3"/>
  <c r="P37671" i="3"/>
  <c r="P37607" i="3"/>
  <c r="P37543" i="3"/>
  <c r="P37479" i="3"/>
  <c r="P37415" i="3"/>
  <c r="P37351" i="3"/>
  <c r="P37287" i="3"/>
  <c r="P37223" i="3"/>
  <c r="P37159" i="3"/>
  <c r="P37095" i="3"/>
  <c r="P37031" i="3"/>
  <c r="P36967" i="3"/>
  <c r="P36903" i="3"/>
  <c r="P36839" i="3"/>
  <c r="P36775" i="3"/>
  <c r="P36711" i="3"/>
  <c r="P36647" i="3"/>
  <c r="P36583" i="3"/>
  <c r="P36519" i="3"/>
  <c r="P36455" i="3"/>
  <c r="P36391" i="3"/>
  <c r="P36344" i="3"/>
  <c r="P36302" i="3"/>
  <c r="P36269" i="3"/>
  <c r="P36238" i="3"/>
  <c r="P36214" i="3"/>
  <c r="P36183" i="3"/>
  <c r="P36152" i="3"/>
  <c r="P36128" i="3"/>
  <c r="P36097" i="3"/>
  <c r="P36068" i="3"/>
  <c r="P36044" i="3"/>
  <c r="P36013" i="3"/>
  <c r="P35982" i="3"/>
  <c r="P35958" i="3"/>
  <c r="P35927" i="3"/>
  <c r="P35896" i="3"/>
  <c r="P35872" i="3"/>
  <c r="P35841" i="3"/>
  <c r="P35812" i="3"/>
  <c r="P35788" i="3"/>
  <c r="P35757" i="3"/>
  <c r="P35726" i="3"/>
  <c r="P35702" i="3"/>
  <c r="P35671" i="3"/>
  <c r="P35642" i="3"/>
  <c r="P35622" i="3"/>
  <c r="P35596" i="3"/>
  <c r="P35569" i="3"/>
  <c r="P35549" i="3"/>
  <c r="P35522" i="3"/>
  <c r="P35496" i="3"/>
  <c r="P35478" i="3"/>
  <c r="P35460" i="3"/>
  <c r="P35441" i="3"/>
  <c r="P35423" i="3"/>
  <c r="P35405" i="3"/>
  <c r="P35386" i="3"/>
  <c r="P35369" i="3"/>
  <c r="P35357" i="3"/>
  <c r="P35341" i="3"/>
  <c r="P35325" i="3"/>
  <c r="P35314" i="3"/>
  <c r="P35300" i="3"/>
  <c r="P35289" i="3"/>
  <c r="P35275" i="3"/>
  <c r="P35261" i="3"/>
  <c r="P35250" i="3"/>
  <c r="P35236" i="3"/>
  <c r="P35225" i="3"/>
  <c r="P35211" i="3"/>
  <c r="P35197" i="3"/>
  <c r="P35186" i="3"/>
  <c r="P35172" i="3"/>
  <c r="P35161" i="3"/>
  <c r="P35147" i="3"/>
  <c r="P35133" i="3"/>
  <c r="P35122" i="3"/>
  <c r="P35108" i="3"/>
  <c r="P35097" i="3"/>
  <c r="P35083" i="3"/>
  <c r="P35069" i="3"/>
  <c r="P35058" i="3"/>
  <c r="P35044" i="3"/>
  <c r="P35033" i="3"/>
  <c r="P35020" i="3"/>
  <c r="P35010" i="3"/>
  <c r="P34998" i="3"/>
  <c r="P34988" i="3"/>
  <c r="P34978" i="3"/>
  <c r="P34966" i="3"/>
  <c r="P34956" i="3"/>
  <c r="P34946" i="3"/>
  <c r="P34934" i="3"/>
  <c r="P34924" i="3"/>
  <c r="P34914" i="3"/>
  <c r="P34902" i="3"/>
  <c r="P34892" i="3"/>
  <c r="P34882" i="3"/>
  <c r="P34870" i="3"/>
  <c r="P34860" i="3"/>
  <c r="P34850" i="3"/>
  <c r="P34838" i="3"/>
  <c r="P34828" i="3"/>
  <c r="P34818" i="3"/>
  <c r="P34806" i="3"/>
  <c r="P34796" i="3"/>
  <c r="P34786" i="3"/>
  <c r="P34774" i="3"/>
  <c r="P34764" i="3"/>
  <c r="P34754" i="3"/>
  <c r="P34742" i="3"/>
  <c r="P34732" i="3"/>
  <c r="P34722" i="3"/>
  <c r="P34710" i="3"/>
  <c r="P34700" i="3"/>
  <c r="P34690" i="3"/>
  <c r="P34678" i="3"/>
  <c r="P34668" i="3"/>
  <c r="P34658" i="3"/>
  <c r="P34646" i="3"/>
  <c r="P34636" i="3"/>
  <c r="P34626" i="3"/>
  <c r="P34614" i="3"/>
  <c r="P34604" i="3"/>
  <c r="P34594" i="3"/>
  <c r="P34582" i="3"/>
  <c r="P34572" i="3"/>
  <c r="P34562" i="3"/>
  <c r="P34550" i="3"/>
  <c r="P34540" i="3"/>
  <c r="P34530" i="3"/>
  <c r="P34518" i="3"/>
  <c r="P34508" i="3"/>
  <c r="P34498" i="3"/>
  <c r="P34486" i="3"/>
  <c r="P34476" i="3"/>
  <c r="P34466" i="3"/>
  <c r="P34454" i="3"/>
  <c r="P34444" i="3"/>
  <c r="P34434" i="3"/>
  <c r="P34422" i="3"/>
  <c r="P34412" i="3"/>
  <c r="P34402" i="3"/>
  <c r="P34390" i="3"/>
  <c r="P34380" i="3"/>
  <c r="P34370" i="3"/>
  <c r="P34358" i="3"/>
  <c r="P34348" i="3"/>
  <c r="P34338" i="3"/>
  <c r="P34329" i="3"/>
  <c r="P34319" i="3"/>
  <c r="P34310" i="3"/>
  <c r="P34301" i="3"/>
  <c r="P34292" i="3"/>
  <c r="P34283" i="3"/>
  <c r="P34274" i="3"/>
  <c r="P34265" i="3"/>
  <c r="P34255" i="3"/>
  <c r="P34246" i="3"/>
  <c r="P34237" i="3"/>
  <c r="P34228" i="3"/>
  <c r="P34219" i="3"/>
  <c r="P34210" i="3"/>
  <c r="P34201" i="3"/>
  <c r="P34191" i="3"/>
  <c r="P34182" i="3"/>
  <c r="P34173" i="3"/>
  <c r="P34164" i="3"/>
  <c r="P34155" i="3"/>
  <c r="P34146" i="3"/>
  <c r="P34137" i="3"/>
  <c r="P34127" i="3"/>
  <c r="P34118" i="3"/>
  <c r="P34109" i="3"/>
  <c r="P34100" i="3"/>
  <c r="P34091" i="3"/>
  <c r="P34082" i="3"/>
  <c r="P34073" i="3"/>
  <c r="P34063" i="3"/>
  <c r="P34054" i="3"/>
  <c r="P34045" i="3"/>
  <c r="P34036" i="3"/>
  <c r="P34027" i="3"/>
  <c r="P34018" i="3"/>
  <c r="P34009" i="3"/>
  <c r="P33999" i="3"/>
  <c r="P33990" i="3"/>
  <c r="P33981" i="3"/>
  <c r="P33972" i="3"/>
  <c r="P33963" i="3"/>
  <c r="P33954" i="3"/>
  <c r="P33945" i="3"/>
  <c r="P33935" i="3"/>
  <c r="P33926" i="3"/>
  <c r="P33917" i="3"/>
  <c r="P33908" i="3"/>
  <c r="P33899" i="3"/>
  <c r="P33890" i="3"/>
  <c r="P33881" i="3"/>
  <c r="P33871" i="3"/>
  <c r="P33862" i="3"/>
  <c r="P33853" i="3"/>
  <c r="P33844" i="3"/>
  <c r="P33835" i="3"/>
  <c r="P33826" i="3"/>
  <c r="P33817" i="3"/>
  <c r="P33807" i="3"/>
  <c r="P33798" i="3"/>
  <c r="P33789" i="3"/>
  <c r="P33780" i="3"/>
  <c r="P33771" i="3"/>
  <c r="P33762" i="3"/>
  <c r="P33753" i="3"/>
  <c r="P33743" i="3"/>
  <c r="P33734" i="3"/>
  <c r="P33725" i="3"/>
  <c r="P33716" i="3"/>
  <c r="P33707" i="3"/>
  <c r="P33698" i="3"/>
  <c r="P33689" i="3"/>
  <c r="P33681" i="3"/>
  <c r="P33673" i="3"/>
  <c r="P33665" i="3"/>
  <c r="P33657" i="3"/>
  <c r="P33649" i="3"/>
  <c r="P33641" i="3"/>
  <c r="P33633" i="3"/>
  <c r="P33625" i="3"/>
  <c r="P33617" i="3"/>
  <c r="P33609" i="3"/>
  <c r="P33601" i="3"/>
  <c r="P33593" i="3"/>
  <c r="P33585" i="3"/>
  <c r="P33577" i="3"/>
  <c r="P33569" i="3"/>
  <c r="P33561" i="3"/>
  <c r="P33553" i="3"/>
  <c r="P33545" i="3"/>
  <c r="P33537" i="3"/>
  <c r="P33529" i="3"/>
  <c r="P33521" i="3"/>
  <c r="P33513" i="3"/>
  <c r="P33505" i="3"/>
  <c r="P33497" i="3"/>
  <c r="P33489" i="3"/>
  <c r="P33481" i="3"/>
  <c r="P33473" i="3"/>
  <c r="P33465" i="3"/>
  <c r="P33457" i="3"/>
  <c r="P33449" i="3"/>
  <c r="P33441" i="3"/>
  <c r="P33433" i="3"/>
  <c r="P33425" i="3"/>
  <c r="P33417" i="3"/>
  <c r="P33409" i="3"/>
  <c r="P33401" i="3"/>
  <c r="P33393" i="3"/>
  <c r="P33385" i="3"/>
  <c r="P33377" i="3"/>
  <c r="P33369" i="3"/>
  <c r="P33361" i="3"/>
  <c r="P33353" i="3"/>
  <c r="P33345" i="3"/>
  <c r="P33337" i="3"/>
  <c r="P33329" i="3"/>
  <c r="P33321" i="3"/>
  <c r="P33313" i="3"/>
  <c r="P33305" i="3"/>
  <c r="P33297" i="3"/>
  <c r="P33289" i="3"/>
  <c r="P33281" i="3"/>
  <c r="P33273" i="3"/>
  <c r="P33265" i="3"/>
  <c r="P33257" i="3"/>
  <c r="P33249" i="3"/>
  <c r="P33241" i="3"/>
  <c r="P33233" i="3"/>
  <c r="P33225" i="3"/>
  <c r="P33217" i="3"/>
  <c r="P33209" i="3"/>
  <c r="P33201" i="3"/>
  <c r="P33193" i="3"/>
  <c r="P33185" i="3"/>
  <c r="P33177" i="3"/>
  <c r="P33169" i="3"/>
  <c r="P33161" i="3"/>
  <c r="P33153" i="3"/>
  <c r="P33145" i="3"/>
  <c r="P33137" i="3"/>
  <c r="P33129" i="3"/>
  <c r="P33121" i="3"/>
  <c r="P33113" i="3"/>
  <c r="P33105" i="3"/>
  <c r="P33097" i="3"/>
  <c r="P33089" i="3"/>
  <c r="P33081" i="3"/>
  <c r="P33073" i="3"/>
  <c r="P33065" i="3"/>
  <c r="P33057" i="3"/>
  <c r="P33049" i="3"/>
  <c r="P33041" i="3"/>
  <c r="P33033" i="3"/>
  <c r="P33025" i="3"/>
  <c r="P33017" i="3"/>
  <c r="P33009" i="3"/>
  <c r="P33001" i="3"/>
  <c r="P32993" i="3"/>
  <c r="P32985" i="3"/>
  <c r="P32977" i="3"/>
  <c r="P32969" i="3"/>
  <c r="P32961" i="3"/>
  <c r="P32953" i="3"/>
  <c r="P32945" i="3"/>
  <c r="P32937" i="3"/>
  <c r="P32929" i="3"/>
  <c r="P32921" i="3"/>
  <c r="P32913" i="3"/>
  <c r="P32905" i="3"/>
  <c r="P32897" i="3"/>
  <c r="P32889" i="3"/>
  <c r="P32881" i="3"/>
  <c r="P32873" i="3"/>
  <c r="P32865" i="3"/>
  <c r="P32857" i="3"/>
  <c r="P32849" i="3"/>
  <c r="P32841" i="3"/>
  <c r="P32833" i="3"/>
  <c r="P32825" i="3"/>
  <c r="P32817" i="3"/>
  <c r="P32809" i="3"/>
  <c r="P32801" i="3"/>
  <c r="P32793" i="3"/>
  <c r="P32785" i="3"/>
  <c r="P32777" i="3"/>
  <c r="P32769" i="3"/>
  <c r="P32761" i="3"/>
  <c r="P32753" i="3"/>
  <c r="P32745" i="3"/>
  <c r="P32737" i="3"/>
  <c r="P32729" i="3"/>
  <c r="P32721" i="3"/>
  <c r="P32713" i="3"/>
  <c r="P32705" i="3"/>
  <c r="P32697" i="3"/>
  <c r="P32689" i="3"/>
  <c r="P32681" i="3"/>
  <c r="P32673" i="3"/>
  <c r="P32665" i="3"/>
  <c r="P32657" i="3"/>
  <c r="P32649" i="3"/>
  <c r="P32641" i="3"/>
  <c r="P32633" i="3"/>
  <c r="P32625" i="3"/>
  <c r="P32617" i="3"/>
  <c r="P32609" i="3"/>
  <c r="P32601" i="3"/>
  <c r="P32593" i="3"/>
  <c r="P32585" i="3"/>
  <c r="P32577" i="3"/>
  <c r="P32569" i="3"/>
  <c r="P32561" i="3"/>
  <c r="P32553" i="3"/>
  <c r="P32545" i="3"/>
  <c r="P32537" i="3"/>
  <c r="P32529" i="3"/>
  <c r="P32521" i="3"/>
  <c r="P32513" i="3"/>
  <c r="P32505" i="3"/>
  <c r="P32497" i="3"/>
  <c r="P32489" i="3"/>
  <c r="P32481" i="3"/>
  <c r="P32473" i="3"/>
  <c r="P32465" i="3"/>
  <c r="P32457" i="3"/>
  <c r="P32449" i="3"/>
  <c r="P32441" i="3"/>
  <c r="P32433" i="3"/>
  <c r="P32425" i="3"/>
  <c r="P32417" i="3"/>
  <c r="P32409" i="3"/>
  <c r="P32401" i="3"/>
  <c r="P32393" i="3"/>
  <c r="P32385" i="3"/>
  <c r="P32377" i="3"/>
  <c r="P32369" i="3"/>
  <c r="P32361" i="3"/>
  <c r="P32353" i="3"/>
  <c r="P32345" i="3"/>
  <c r="P32337" i="3"/>
  <c r="P32329" i="3"/>
  <c r="P41486" i="3"/>
  <c r="P40012" i="3"/>
  <c r="P39682" i="3"/>
  <c r="P39429" i="3"/>
  <c r="P39191" i="3"/>
  <c r="P38959" i="3"/>
  <c r="P38774" i="3"/>
  <c r="P38655" i="3"/>
  <c r="P38569" i="3"/>
  <c r="P38485" i="3"/>
  <c r="P38399" i="3"/>
  <c r="P38313" i="3"/>
  <c r="P38229" i="3"/>
  <c r="P38143" i="3"/>
  <c r="P38057" i="3"/>
  <c r="P37989" i="3"/>
  <c r="P37925" i="3"/>
  <c r="P37861" i="3"/>
  <c r="P37797" i="3"/>
  <c r="P37733" i="3"/>
  <c r="P37669" i="3"/>
  <c r="P37605" i="3"/>
  <c r="P37541" i="3"/>
  <c r="P37477" i="3"/>
  <c r="P37413" i="3"/>
  <c r="P37349" i="3"/>
  <c r="P37285" i="3"/>
  <c r="P37221" i="3"/>
  <c r="P37157" i="3"/>
  <c r="P37093" i="3"/>
  <c r="P37029" i="3"/>
  <c r="P36965" i="3"/>
  <c r="P36901" i="3"/>
  <c r="P36837" i="3"/>
  <c r="P36773" i="3"/>
  <c r="P36709" i="3"/>
  <c r="P36645" i="3"/>
  <c r="P36581" i="3"/>
  <c r="P36517" i="3"/>
  <c r="P36453" i="3"/>
  <c r="P36389" i="3"/>
  <c r="P36342" i="3"/>
  <c r="P36300" i="3"/>
  <c r="P36268" i="3"/>
  <c r="P36237" i="3"/>
  <c r="P36206" i="3"/>
  <c r="P36182" i="3"/>
  <c r="P36151" i="3"/>
  <c r="P36120" i="3"/>
  <c r="P36096" i="3"/>
  <c r="P36065" i="3"/>
  <c r="P36036" i="3"/>
  <c r="P36012" i="3"/>
  <c r="P35981" i="3"/>
  <c r="P35950" i="3"/>
  <c r="P35926" i="3"/>
  <c r="P35895" i="3"/>
  <c r="P35864" i="3"/>
  <c r="P35840" i="3"/>
  <c r="P35809" i="3"/>
  <c r="P35780" i="3"/>
  <c r="P35756" i="3"/>
  <c r="P35725" i="3"/>
  <c r="P35694" i="3"/>
  <c r="P35670" i="3"/>
  <c r="P35641" i="3"/>
  <c r="P35615" i="3"/>
  <c r="P35594" i="3"/>
  <c r="P35568" i="3"/>
  <c r="P35542" i="3"/>
  <c r="P35521" i="3"/>
  <c r="P35495" i="3"/>
  <c r="P35477" i="3"/>
  <c r="P35458" i="3"/>
  <c r="P35440" i="3"/>
  <c r="P35422" i="3"/>
  <c r="P35404" i="3"/>
  <c r="P35385" i="3"/>
  <c r="P35368" i="3"/>
  <c r="P35352" i="3"/>
  <c r="P35340" i="3"/>
  <c r="P35324" i="3"/>
  <c r="P35313" i="3"/>
  <c r="P35299" i="3"/>
  <c r="P35285" i="3"/>
  <c r="P35274" i="3"/>
  <c r="P35260" i="3"/>
  <c r="P35249" i="3"/>
  <c r="P35235" i="3"/>
  <c r="P35221" i="3"/>
  <c r="P35210" i="3"/>
  <c r="P35196" i="3"/>
  <c r="P35185" i="3"/>
  <c r="P35171" i="3"/>
  <c r="P35157" i="3"/>
  <c r="P35146" i="3"/>
  <c r="P35132" i="3"/>
  <c r="P35121" i="3"/>
  <c r="P35107" i="3"/>
  <c r="P35093" i="3"/>
  <c r="P35082" i="3"/>
  <c r="P35068" i="3"/>
  <c r="P35057" i="3"/>
  <c r="P35043" i="3"/>
  <c r="P35029" i="3"/>
  <c r="P35019" i="3"/>
  <c r="P35009" i="3"/>
  <c r="P34997" i="3"/>
  <c r="P34987" i="3"/>
  <c r="P34977" i="3"/>
  <c r="P34965" i="3"/>
  <c r="P34955" i="3"/>
  <c r="P34945" i="3"/>
  <c r="P34933" i="3"/>
  <c r="P34923" i="3"/>
  <c r="P34913" i="3"/>
  <c r="P34901" i="3"/>
  <c r="P34891" i="3"/>
  <c r="P34881" i="3"/>
  <c r="P34869" i="3"/>
  <c r="P34859" i="3"/>
  <c r="P34849" i="3"/>
  <c r="P34837" i="3"/>
  <c r="P34827" i="3"/>
  <c r="P34817" i="3"/>
  <c r="P34805" i="3"/>
  <c r="P34795" i="3"/>
  <c r="P34785" i="3"/>
  <c r="P34773" i="3"/>
  <c r="P34763" i="3"/>
  <c r="P34753" i="3"/>
  <c r="P34741" i="3"/>
  <c r="P34731" i="3"/>
  <c r="P34721" i="3"/>
  <c r="P34709" i="3"/>
  <c r="P34699" i="3"/>
  <c r="P34689" i="3"/>
  <c r="P34677" i="3"/>
  <c r="P34667" i="3"/>
  <c r="P34657" i="3"/>
  <c r="P34645" i="3"/>
  <c r="P34635" i="3"/>
  <c r="P34625" i="3"/>
  <c r="P34613" i="3"/>
  <c r="P34603" i="3"/>
  <c r="P34593" i="3"/>
  <c r="P34581" i="3"/>
  <c r="P34571" i="3"/>
  <c r="P34561" i="3"/>
  <c r="P34549" i="3"/>
  <c r="P34539" i="3"/>
  <c r="P34529" i="3"/>
  <c r="P34517" i="3"/>
  <c r="P34507" i="3"/>
  <c r="P34497" i="3"/>
  <c r="P34485" i="3"/>
  <c r="P34475" i="3"/>
  <c r="P34465" i="3"/>
  <c r="P34453" i="3"/>
  <c r="P34443" i="3"/>
  <c r="P34433" i="3"/>
  <c r="P34421" i="3"/>
  <c r="P34411" i="3"/>
  <c r="P34401" i="3"/>
  <c r="P34389" i="3"/>
  <c r="P34379" i="3"/>
  <c r="P34369" i="3"/>
  <c r="P34357" i="3"/>
  <c r="P34347" i="3"/>
  <c r="P34337" i="3"/>
  <c r="P34327" i="3"/>
  <c r="P34318" i="3"/>
  <c r="P34309" i="3"/>
  <c r="P34300" i="3"/>
  <c r="P34291" i="3"/>
  <c r="P34282" i="3"/>
  <c r="P34273" i="3"/>
  <c r="P34263" i="3"/>
  <c r="P34254" i="3"/>
  <c r="P34245" i="3"/>
  <c r="P34236" i="3"/>
  <c r="P34227" i="3"/>
  <c r="P34218" i="3"/>
  <c r="P34209" i="3"/>
  <c r="P34199" i="3"/>
  <c r="P34190" i="3"/>
  <c r="P34181" i="3"/>
  <c r="P34172" i="3"/>
  <c r="P34163" i="3"/>
  <c r="P34154" i="3"/>
  <c r="P34145" i="3"/>
  <c r="P34135" i="3"/>
  <c r="P34126" i="3"/>
  <c r="P34117" i="3"/>
  <c r="P34108" i="3"/>
  <c r="P34099" i="3"/>
  <c r="P34090" i="3"/>
  <c r="P34081" i="3"/>
  <c r="P34071" i="3"/>
  <c r="P34062" i="3"/>
  <c r="P34053" i="3"/>
  <c r="P34044" i="3"/>
  <c r="P34035" i="3"/>
  <c r="P34026" i="3"/>
  <c r="P34017" i="3"/>
  <c r="P34007" i="3"/>
  <c r="P33998" i="3"/>
  <c r="P33989" i="3"/>
  <c r="P33980" i="3"/>
  <c r="P33971" i="3"/>
  <c r="P33962" i="3"/>
  <c r="P33953" i="3"/>
  <c r="P33943" i="3"/>
  <c r="P33934" i="3"/>
  <c r="P33925" i="3"/>
  <c r="P33916" i="3"/>
  <c r="P33907" i="3"/>
  <c r="P33898" i="3"/>
  <c r="P33889" i="3"/>
  <c r="P33879" i="3"/>
  <c r="P33870" i="3"/>
  <c r="P33861" i="3"/>
  <c r="P33852" i="3"/>
  <c r="P33843" i="3"/>
  <c r="P33834" i="3"/>
  <c r="P33825" i="3"/>
  <c r="P33815" i="3"/>
  <c r="P33806" i="3"/>
  <c r="P33797" i="3"/>
  <c r="P33788" i="3"/>
  <c r="P33779" i="3"/>
  <c r="P33770" i="3"/>
  <c r="P33761" i="3"/>
  <c r="P33751" i="3"/>
  <c r="P33742" i="3"/>
  <c r="P33733" i="3"/>
  <c r="P33724" i="3"/>
  <c r="P33715" i="3"/>
  <c r="P33706" i="3"/>
  <c r="P33697" i="3"/>
  <c r="P33688" i="3"/>
  <c r="P33680" i="3"/>
  <c r="P33672" i="3"/>
  <c r="P33664" i="3"/>
  <c r="P33656" i="3"/>
  <c r="P33648" i="3"/>
  <c r="P33640" i="3"/>
  <c r="P33632" i="3"/>
  <c r="P33624" i="3"/>
  <c r="P33616" i="3"/>
  <c r="P33608" i="3"/>
  <c r="P33600" i="3"/>
  <c r="P33592" i="3"/>
  <c r="P33584" i="3"/>
  <c r="P33576" i="3"/>
  <c r="P33568" i="3"/>
  <c r="P33560" i="3"/>
  <c r="P33552" i="3"/>
  <c r="P33544" i="3"/>
  <c r="P33536" i="3"/>
  <c r="P33528" i="3"/>
  <c r="P33520" i="3"/>
  <c r="P33512" i="3"/>
  <c r="P40912" i="3"/>
  <c r="P39929" i="3"/>
  <c r="P39630" i="3"/>
  <c r="P39382" i="3"/>
  <c r="P39150" i="3"/>
  <c r="P38918" i="3"/>
  <c r="P38750" i="3"/>
  <c r="P38637" i="3"/>
  <c r="P38551" i="3"/>
  <c r="P38465" i="3"/>
  <c r="P38381" i="3"/>
  <c r="P38295" i="3"/>
  <c r="P38209" i="3"/>
  <c r="P38125" i="3"/>
  <c r="P38040" i="3"/>
  <c r="P37975" i="3"/>
  <c r="P37911" i="3"/>
  <c r="P37847" i="3"/>
  <c r="P37783" i="3"/>
  <c r="P37719" i="3"/>
  <c r="P37655" i="3"/>
  <c r="P37591" i="3"/>
  <c r="P37527" i="3"/>
  <c r="P37463" i="3"/>
  <c r="P37399" i="3"/>
  <c r="P37335" i="3"/>
  <c r="P37271" i="3"/>
  <c r="P37207" i="3"/>
  <c r="P37143" i="3"/>
  <c r="P37079" i="3"/>
  <c r="P37015" i="3"/>
  <c r="P36951" i="3"/>
  <c r="P36887" i="3"/>
  <c r="P36823" i="3"/>
  <c r="P36759" i="3"/>
  <c r="P36695" i="3"/>
  <c r="P36631" i="3"/>
  <c r="P36567" i="3"/>
  <c r="P36503" i="3"/>
  <c r="P36439" i="3"/>
  <c r="P36380" i="3"/>
  <c r="P36334" i="3"/>
  <c r="P36292" i="3"/>
  <c r="P36260" i="3"/>
  <c r="P36236" i="3"/>
  <c r="P36205" i="3"/>
  <c r="P36174" i="3"/>
  <c r="P36150" i="3"/>
  <c r="P36119" i="3"/>
  <c r="P36088" i="3"/>
  <c r="P36064" i="3"/>
  <c r="P36033" i="3"/>
  <c r="P36004" i="3"/>
  <c r="P35980" i="3"/>
  <c r="P35949" i="3"/>
  <c r="P35918" i="3"/>
  <c r="P35894" i="3"/>
  <c r="P35863" i="3"/>
  <c r="P35832" i="3"/>
  <c r="P35808" i="3"/>
  <c r="P35777" i="3"/>
  <c r="P35748" i="3"/>
  <c r="P35724" i="3"/>
  <c r="P35693" i="3"/>
  <c r="P35662" i="3"/>
  <c r="P35640" i="3"/>
  <c r="P35614" i="3"/>
  <c r="P35588" i="3"/>
  <c r="P35567" i="3"/>
  <c r="P35541" i="3"/>
  <c r="P35514" i="3"/>
  <c r="P35494" i="3"/>
  <c r="P35476" i="3"/>
  <c r="P35457" i="3"/>
  <c r="P35439" i="3"/>
  <c r="P35421" i="3"/>
  <c r="P35402" i="3"/>
  <c r="P35384" i="3"/>
  <c r="P35367" i="3"/>
  <c r="P35351" i="3"/>
  <c r="P35338" i="3"/>
  <c r="P35323" i="3"/>
  <c r="P35309" i="3"/>
  <c r="P35298" i="3"/>
  <c r="P35284" i="3"/>
  <c r="P35273" i="3"/>
  <c r="P35259" i="3"/>
  <c r="P35245" i="3"/>
  <c r="P35234" i="3"/>
  <c r="P35220" i="3"/>
  <c r="P35209" i="3"/>
  <c r="P35195" i="3"/>
  <c r="P35181" i="3"/>
  <c r="P35170" i="3"/>
  <c r="P35156" i="3"/>
  <c r="P35145" i="3"/>
  <c r="P35131" i="3"/>
  <c r="P35117" i="3"/>
  <c r="P35106" i="3"/>
  <c r="P35092" i="3"/>
  <c r="P35081" i="3"/>
  <c r="P35067" i="3"/>
  <c r="P35053" i="3"/>
  <c r="P35042" i="3"/>
  <c r="P35028" i="3"/>
  <c r="P35018" i="3"/>
  <c r="P35006" i="3"/>
  <c r="P34996" i="3"/>
  <c r="P34986" i="3"/>
  <c r="P34974" i="3"/>
  <c r="P34964" i="3"/>
  <c r="P34954" i="3"/>
  <c r="P34942" i="3"/>
  <c r="P34932" i="3"/>
  <c r="P34922" i="3"/>
  <c r="P34910" i="3"/>
  <c r="P34900" i="3"/>
  <c r="P34890" i="3"/>
  <c r="P34878" i="3"/>
  <c r="P34868" i="3"/>
  <c r="P34858" i="3"/>
  <c r="P34846" i="3"/>
  <c r="P34836" i="3"/>
  <c r="P34826" i="3"/>
  <c r="P34814" i="3"/>
  <c r="P34804" i="3"/>
  <c r="P34794" i="3"/>
  <c r="P34782" i="3"/>
  <c r="P34772" i="3"/>
  <c r="P34762" i="3"/>
  <c r="P34750" i="3"/>
  <c r="P34740" i="3"/>
  <c r="P34730" i="3"/>
  <c r="P34718" i="3"/>
  <c r="P34708" i="3"/>
  <c r="P34698" i="3"/>
  <c r="P34686" i="3"/>
  <c r="P34676" i="3"/>
  <c r="P34666" i="3"/>
  <c r="P34654" i="3"/>
  <c r="P34644" i="3"/>
  <c r="P34634" i="3"/>
  <c r="P34622" i="3"/>
  <c r="P34612" i="3"/>
  <c r="P34602" i="3"/>
  <c r="P34590" i="3"/>
  <c r="P34580" i="3"/>
  <c r="P34570" i="3"/>
  <c r="P34558" i="3"/>
  <c r="P34548" i="3"/>
  <c r="P34538" i="3"/>
  <c r="P34526" i="3"/>
  <c r="P34516" i="3"/>
  <c r="P34506" i="3"/>
  <c r="P34494" i="3"/>
  <c r="P34484" i="3"/>
  <c r="P34474" i="3"/>
  <c r="P34462" i="3"/>
  <c r="P34452" i="3"/>
  <c r="P34442" i="3"/>
  <c r="P34430" i="3"/>
  <c r="P34420" i="3"/>
  <c r="P34410" i="3"/>
  <c r="P34398" i="3"/>
  <c r="P34388" i="3"/>
  <c r="P34378" i="3"/>
  <c r="P34366" i="3"/>
  <c r="P34356" i="3"/>
  <c r="P34346" i="3"/>
  <c r="P34335" i="3"/>
  <c r="P34326" i="3"/>
  <c r="P34317" i="3"/>
  <c r="P34308" i="3"/>
  <c r="P34299" i="3"/>
  <c r="P34290" i="3"/>
  <c r="P34281" i="3"/>
  <c r="P34271" i="3"/>
  <c r="P34262" i="3"/>
  <c r="P34253" i="3"/>
  <c r="P34244" i="3"/>
  <c r="P34235" i="3"/>
  <c r="P34226" i="3"/>
  <c r="P34217" i="3"/>
  <c r="P34207" i="3"/>
  <c r="P34198" i="3"/>
  <c r="P34189" i="3"/>
  <c r="P34180" i="3"/>
  <c r="P34171" i="3"/>
  <c r="P34162" i="3"/>
  <c r="P34153" i="3"/>
  <c r="P34143" i="3"/>
  <c r="P34134" i="3"/>
  <c r="P34125" i="3"/>
  <c r="P34116" i="3"/>
  <c r="P34107" i="3"/>
  <c r="P34098" i="3"/>
  <c r="P34089" i="3"/>
  <c r="P34079" i="3"/>
  <c r="P34070" i="3"/>
  <c r="P34061" i="3"/>
  <c r="P34052" i="3"/>
  <c r="P34043" i="3"/>
  <c r="P34034" i="3"/>
  <c r="P34025" i="3"/>
  <c r="P34015" i="3"/>
  <c r="P34006" i="3"/>
  <c r="P33997" i="3"/>
  <c r="P33988" i="3"/>
  <c r="P33979" i="3"/>
  <c r="P33970" i="3"/>
  <c r="P33961" i="3"/>
  <c r="P33951" i="3"/>
  <c r="P33942" i="3"/>
  <c r="P33933" i="3"/>
  <c r="P33924" i="3"/>
  <c r="P33915" i="3"/>
  <c r="P33906" i="3"/>
  <c r="P33897" i="3"/>
  <c r="P33887" i="3"/>
  <c r="P33878" i="3"/>
  <c r="P33869" i="3"/>
  <c r="P33860" i="3"/>
  <c r="P33851" i="3"/>
  <c r="P33842" i="3"/>
  <c r="P33833" i="3"/>
  <c r="P33823" i="3"/>
  <c r="P33814" i="3"/>
  <c r="P33805" i="3"/>
  <c r="P33796" i="3"/>
  <c r="P33787" i="3"/>
  <c r="P33778" i="3"/>
  <c r="P33769" i="3"/>
  <c r="P33759" i="3"/>
  <c r="P33750" i="3"/>
  <c r="P33741" i="3"/>
  <c r="P33732" i="3"/>
  <c r="P33723" i="3"/>
  <c r="P33714" i="3"/>
  <c r="P33705" i="3"/>
  <c r="P33695" i="3"/>
  <c r="P40748" i="3"/>
  <c r="P39895" i="3"/>
  <c r="P39628" i="3"/>
  <c r="P39365" i="3"/>
  <c r="P39133" i="3"/>
  <c r="P38911" i="3"/>
  <c r="P38741" i="3"/>
  <c r="P38633" i="3"/>
  <c r="P38549" i="3"/>
  <c r="P38463" i="3"/>
  <c r="P38377" i="3"/>
  <c r="P38293" i="3"/>
  <c r="P38207" i="3"/>
  <c r="P38121" i="3"/>
  <c r="P38038" i="3"/>
  <c r="P37973" i="3"/>
  <c r="P37909" i="3"/>
  <c r="P37845" i="3"/>
  <c r="P37781" i="3"/>
  <c r="P37717" i="3"/>
  <c r="P37653" i="3"/>
  <c r="P37589" i="3"/>
  <c r="P37525" i="3"/>
  <c r="P37461" i="3"/>
  <c r="P37397" i="3"/>
  <c r="P37333" i="3"/>
  <c r="P37269" i="3"/>
  <c r="P37205" i="3"/>
  <c r="P37141" i="3"/>
  <c r="P37077" i="3"/>
  <c r="P37013" i="3"/>
  <c r="P36949" i="3"/>
  <c r="P36885" i="3"/>
  <c r="P36821" i="3"/>
  <c r="P36757" i="3"/>
  <c r="P36693" i="3"/>
  <c r="P36629" i="3"/>
  <c r="P36565" i="3"/>
  <c r="P36501" i="3"/>
  <c r="P36437" i="3"/>
  <c r="P36375" i="3"/>
  <c r="P36332" i="3"/>
  <c r="P36288" i="3"/>
  <c r="P36257" i="3"/>
  <c r="P36228" i="3"/>
  <c r="P36204" i="3"/>
  <c r="P36173" i="3"/>
  <c r="P36142" i="3"/>
  <c r="P36118" i="3"/>
  <c r="P36087" i="3"/>
  <c r="P36056" i="3"/>
  <c r="P36032" i="3"/>
  <c r="P36001" i="3"/>
  <c r="P35972" i="3"/>
  <c r="P35948" i="3"/>
  <c r="P35917" i="3"/>
  <c r="P35886" i="3"/>
  <c r="P35862" i="3"/>
  <c r="P35831" i="3"/>
  <c r="P35800" i="3"/>
  <c r="P35776" i="3"/>
  <c r="P35745" i="3"/>
  <c r="P35716" i="3"/>
  <c r="P35692" i="3"/>
  <c r="P35661" i="3"/>
  <c r="P35633" i="3"/>
  <c r="P35613" i="3"/>
  <c r="P35586" i="3"/>
  <c r="P35560" i="3"/>
  <c r="P35540" i="3"/>
  <c r="P35513" i="3"/>
  <c r="P35488" i="3"/>
  <c r="P35470" i="3"/>
  <c r="P35452" i="3"/>
  <c r="P35433" i="3"/>
  <c r="P35415" i="3"/>
  <c r="P35397" i="3"/>
  <c r="P35378" i="3"/>
  <c r="P35366" i="3"/>
  <c r="P35350" i="3"/>
  <c r="P35334" i="3"/>
  <c r="P35322" i="3"/>
  <c r="P35308" i="3"/>
  <c r="P35297" i="3"/>
  <c r="P35283" i="3"/>
  <c r="P35269" i="3"/>
  <c r="P35258" i="3"/>
  <c r="P35244" i="3"/>
  <c r="P35233" i="3"/>
  <c r="P35219" i="3"/>
  <c r="P35205" i="3"/>
  <c r="P35194" i="3"/>
  <c r="P35180" i="3"/>
  <c r="P35169" i="3"/>
  <c r="P35155" i="3"/>
  <c r="P35141" i="3"/>
  <c r="P35130" i="3"/>
  <c r="P35116" i="3"/>
  <c r="P35105" i="3"/>
  <c r="P35091" i="3"/>
  <c r="P35077" i="3"/>
  <c r="P35066" i="3"/>
  <c r="P35052" i="3"/>
  <c r="P35041" i="3"/>
  <c r="P35027" i="3"/>
  <c r="P35017" i="3"/>
  <c r="P35005" i="3"/>
  <c r="P34995" i="3"/>
  <c r="P34985" i="3"/>
  <c r="P34973" i="3"/>
  <c r="P34963" i="3"/>
  <c r="P34953" i="3"/>
  <c r="P34941" i="3"/>
  <c r="P34931" i="3"/>
  <c r="P34921" i="3"/>
  <c r="P34909" i="3"/>
  <c r="P34899" i="3"/>
  <c r="P34889" i="3"/>
  <c r="P34877" i="3"/>
  <c r="P34867" i="3"/>
  <c r="P34857" i="3"/>
  <c r="P34845" i="3"/>
  <c r="P34835" i="3"/>
  <c r="P34825" i="3"/>
  <c r="P34813" i="3"/>
  <c r="P34803" i="3"/>
  <c r="P34793" i="3"/>
  <c r="P34781" i="3"/>
  <c r="P34771" i="3"/>
  <c r="P34761" i="3"/>
  <c r="P34749" i="3"/>
  <c r="P34739" i="3"/>
  <c r="P34729" i="3"/>
  <c r="P34717" i="3"/>
  <c r="P34707" i="3"/>
  <c r="P34697" i="3"/>
  <c r="P34685" i="3"/>
  <c r="P34675" i="3"/>
  <c r="P34665" i="3"/>
  <c r="P34653" i="3"/>
  <c r="P34643" i="3"/>
  <c r="P34633" i="3"/>
  <c r="P34621" i="3"/>
  <c r="P34611" i="3"/>
  <c r="P34601" i="3"/>
  <c r="P34589" i="3"/>
  <c r="P34579" i="3"/>
  <c r="P34569" i="3"/>
  <c r="P34557" i="3"/>
  <c r="P34547" i="3"/>
  <c r="P34537" i="3"/>
  <c r="P34525" i="3"/>
  <c r="P34515" i="3"/>
  <c r="P34505" i="3"/>
  <c r="P34493" i="3"/>
  <c r="P34483" i="3"/>
  <c r="P34473" i="3"/>
  <c r="P34461" i="3"/>
  <c r="P34451" i="3"/>
  <c r="P34441" i="3"/>
  <c r="P34429" i="3"/>
  <c r="P34419" i="3"/>
  <c r="P34409" i="3"/>
  <c r="P34397" i="3"/>
  <c r="P34387" i="3"/>
  <c r="P34377" i="3"/>
  <c r="P34365" i="3"/>
  <c r="P34355" i="3"/>
  <c r="P34345" i="3"/>
  <c r="P34334" i="3"/>
  <c r="P34325" i="3"/>
  <c r="P34316" i="3"/>
  <c r="P34307" i="3"/>
  <c r="P34298" i="3"/>
  <c r="P34289" i="3"/>
  <c r="P34279" i="3"/>
  <c r="P34270" i="3"/>
  <c r="P34261" i="3"/>
  <c r="P34252" i="3"/>
  <c r="P34243" i="3"/>
  <c r="P34234" i="3"/>
  <c r="P34225" i="3"/>
  <c r="P34215" i="3"/>
  <c r="P34206" i="3"/>
  <c r="P34197" i="3"/>
  <c r="P34188" i="3"/>
  <c r="P34179" i="3"/>
  <c r="P34170" i="3"/>
  <c r="P34161" i="3"/>
  <c r="P34151" i="3"/>
  <c r="P34142" i="3"/>
  <c r="P34133" i="3"/>
  <c r="P34124" i="3"/>
  <c r="P34115" i="3"/>
  <c r="P34106" i="3"/>
  <c r="P34097" i="3"/>
  <c r="P34087" i="3"/>
  <c r="P34078" i="3"/>
  <c r="P34069" i="3"/>
  <c r="P34060" i="3"/>
  <c r="P34051" i="3"/>
  <c r="P34042" i="3"/>
  <c r="P34033" i="3"/>
  <c r="P34023" i="3"/>
  <c r="P34014" i="3"/>
  <c r="P34005" i="3"/>
  <c r="P33996" i="3"/>
  <c r="P33987" i="3"/>
  <c r="P33978" i="3"/>
  <c r="P33969" i="3"/>
  <c r="P33959" i="3"/>
  <c r="P33950" i="3"/>
  <c r="P33941" i="3"/>
  <c r="P33932" i="3"/>
  <c r="P33923" i="3"/>
  <c r="P33914" i="3"/>
  <c r="P33905" i="3"/>
  <c r="P33895" i="3"/>
  <c r="P33886" i="3"/>
  <c r="P33877" i="3"/>
  <c r="P33868" i="3"/>
  <c r="P33859" i="3"/>
  <c r="P33850" i="3"/>
  <c r="P33841" i="3"/>
  <c r="P33831" i="3"/>
  <c r="P33822" i="3"/>
  <c r="P33813" i="3"/>
  <c r="P33804" i="3"/>
  <c r="P33795" i="3"/>
  <c r="P33786" i="3"/>
  <c r="P33777" i="3"/>
  <c r="P33767" i="3"/>
  <c r="P33758" i="3"/>
  <c r="P33749" i="3"/>
  <c r="P33740" i="3"/>
  <c r="P33731" i="3"/>
  <c r="P33722" i="3"/>
  <c r="P33713" i="3"/>
  <c r="P40463" i="3"/>
  <c r="P39829" i="3"/>
  <c r="P39575" i="3"/>
  <c r="P39319" i="3"/>
  <c r="P39087" i="3"/>
  <c r="P38870" i="3"/>
  <c r="P38719" i="3"/>
  <c r="P38615" i="3"/>
  <c r="P38529" i="3"/>
  <c r="P38445" i="3"/>
  <c r="P38359" i="3"/>
  <c r="P38273" i="3"/>
  <c r="P38189" i="3"/>
  <c r="P38103" i="3"/>
  <c r="P38023" i="3"/>
  <c r="P37959" i="3"/>
  <c r="P37895" i="3"/>
  <c r="P37831" i="3"/>
  <c r="P37767" i="3"/>
  <c r="P37703" i="3"/>
  <c r="P37639" i="3"/>
  <c r="P37575" i="3"/>
  <c r="P37511" i="3"/>
  <c r="P37447" i="3"/>
  <c r="P37383" i="3"/>
  <c r="P37319" i="3"/>
  <c r="P37255" i="3"/>
  <c r="P37191" i="3"/>
  <c r="P37127" i="3"/>
  <c r="P37063" i="3"/>
  <c r="P36999" i="3"/>
  <c r="P36935" i="3"/>
  <c r="P36871" i="3"/>
  <c r="P36807" i="3"/>
  <c r="P36743" i="3"/>
  <c r="P36679" i="3"/>
  <c r="P36615" i="3"/>
  <c r="P36551" i="3"/>
  <c r="P36487" i="3"/>
  <c r="P36423" i="3"/>
  <c r="P36366" i="3"/>
  <c r="P36324" i="3"/>
  <c r="P36280" i="3"/>
  <c r="P36256" i="3"/>
  <c r="P36225" i="3"/>
  <c r="P36196" i="3"/>
  <c r="P36172" i="3"/>
  <c r="P36141" i="3"/>
  <c r="P36110" i="3"/>
  <c r="P36086" i="3"/>
  <c r="P36055" i="3"/>
  <c r="P36024" i="3"/>
  <c r="P36000" i="3"/>
  <c r="P35969" i="3"/>
  <c r="P35940" i="3"/>
  <c r="P35916" i="3"/>
  <c r="P35885" i="3"/>
  <c r="P35854" i="3"/>
  <c r="P35830" i="3"/>
  <c r="P35799" i="3"/>
  <c r="P35768" i="3"/>
  <c r="P35744" i="3"/>
  <c r="P35713" i="3"/>
  <c r="P35684" i="3"/>
  <c r="P35660" i="3"/>
  <c r="P35632" i="3"/>
  <c r="P35606" i="3"/>
  <c r="P35585" i="3"/>
  <c r="P35559" i="3"/>
  <c r="P35533" i="3"/>
  <c r="P35512" i="3"/>
  <c r="P35487" i="3"/>
  <c r="P35469" i="3"/>
  <c r="P35450" i="3"/>
  <c r="P35432" i="3"/>
  <c r="P35414" i="3"/>
  <c r="P35396" i="3"/>
  <c r="P35377" i="3"/>
  <c r="P35361" i="3"/>
  <c r="P35349" i="3"/>
  <c r="P35333" i="3"/>
  <c r="P35321" i="3"/>
  <c r="P35307" i="3"/>
  <c r="P35293" i="3"/>
  <c r="P35282" i="3"/>
  <c r="P35268" i="3"/>
  <c r="P35257" i="3"/>
  <c r="P35243" i="3"/>
  <c r="P35229" i="3"/>
  <c r="P35218" i="3"/>
  <c r="P35204" i="3"/>
  <c r="P35193" i="3"/>
  <c r="P35179" i="3"/>
  <c r="P35165" i="3"/>
  <c r="P35154" i="3"/>
  <c r="P35140" i="3"/>
  <c r="P35129" i="3"/>
  <c r="P35115" i="3"/>
  <c r="P35101" i="3"/>
  <c r="P35090" i="3"/>
  <c r="P35076" i="3"/>
  <c r="P35065" i="3"/>
  <c r="P35051" i="3"/>
  <c r="P35037" i="3"/>
  <c r="P35026" i="3"/>
  <c r="P35014" i="3"/>
  <c r="P35004" i="3"/>
  <c r="P34994" i="3"/>
  <c r="P34982" i="3"/>
  <c r="P34972" i="3"/>
  <c r="P34962" i="3"/>
  <c r="P34950" i="3"/>
  <c r="P34940" i="3"/>
  <c r="P34930" i="3"/>
  <c r="P34918" i="3"/>
  <c r="P34908" i="3"/>
  <c r="P34898" i="3"/>
  <c r="P34886" i="3"/>
  <c r="P34876" i="3"/>
  <c r="P34866" i="3"/>
  <c r="P34854" i="3"/>
  <c r="P34844" i="3"/>
  <c r="P34834" i="3"/>
  <c r="P34822" i="3"/>
  <c r="P34812" i="3"/>
  <c r="P34802" i="3"/>
  <c r="P34790" i="3"/>
  <c r="P34780" i="3"/>
  <c r="P34770" i="3"/>
  <c r="P34758" i="3"/>
  <c r="P34748" i="3"/>
  <c r="P34738" i="3"/>
  <c r="P34726" i="3"/>
  <c r="P34716" i="3"/>
  <c r="P34706" i="3"/>
  <c r="P34694" i="3"/>
  <c r="P34684" i="3"/>
  <c r="P34674" i="3"/>
  <c r="P34662" i="3"/>
  <c r="P34652" i="3"/>
  <c r="P34642" i="3"/>
  <c r="P34630" i="3"/>
  <c r="P34620" i="3"/>
  <c r="P34610" i="3"/>
  <c r="P34598" i="3"/>
  <c r="P34588" i="3"/>
  <c r="P34578" i="3"/>
  <c r="P34566" i="3"/>
  <c r="P34556" i="3"/>
  <c r="P34546" i="3"/>
  <c r="P34534" i="3"/>
  <c r="P34524" i="3"/>
  <c r="P34514" i="3"/>
  <c r="P34502" i="3"/>
  <c r="P34492" i="3"/>
  <c r="P34482" i="3"/>
  <c r="P34470" i="3"/>
  <c r="P34460" i="3"/>
  <c r="P34450" i="3"/>
  <c r="P34438" i="3"/>
  <c r="P34428" i="3"/>
  <c r="P34418" i="3"/>
  <c r="P34406" i="3"/>
  <c r="P34396" i="3"/>
  <c r="P34386" i="3"/>
  <c r="P34374" i="3"/>
  <c r="P34364" i="3"/>
  <c r="P34354" i="3"/>
  <c r="P34342" i="3"/>
  <c r="P34333" i="3"/>
  <c r="P34324" i="3"/>
  <c r="P34315" i="3"/>
  <c r="P34306" i="3"/>
  <c r="P34297" i="3"/>
  <c r="P34287" i="3"/>
  <c r="P34278" i="3"/>
  <c r="P34269" i="3"/>
  <c r="P34260" i="3"/>
  <c r="P34251" i="3"/>
  <c r="P34242" i="3"/>
  <c r="P34233" i="3"/>
  <c r="P34223" i="3"/>
  <c r="P34214" i="3"/>
  <c r="P34205" i="3"/>
  <c r="P34196" i="3"/>
  <c r="P34187" i="3"/>
  <c r="P34178" i="3"/>
  <c r="P34169" i="3"/>
  <c r="P34159" i="3"/>
  <c r="P34150" i="3"/>
  <c r="P34141" i="3"/>
  <c r="P34132" i="3"/>
  <c r="P34123" i="3"/>
  <c r="P34114" i="3"/>
  <c r="P34105" i="3"/>
  <c r="P34095" i="3"/>
  <c r="P34086" i="3"/>
  <c r="P34077" i="3"/>
  <c r="P34068" i="3"/>
  <c r="P34059" i="3"/>
  <c r="P34050" i="3"/>
  <c r="P34041" i="3"/>
  <c r="P40372" i="3"/>
  <c r="P39821" i="3"/>
  <c r="P39556" i="3"/>
  <c r="P39302" i="3"/>
  <c r="P39085" i="3"/>
  <c r="P38853" i="3"/>
  <c r="P38710" i="3"/>
  <c r="P38613" i="3"/>
  <c r="P38527" i="3"/>
  <c r="P38441" i="3"/>
  <c r="P38357" i="3"/>
  <c r="P38271" i="3"/>
  <c r="P38185" i="3"/>
  <c r="P38101" i="3"/>
  <c r="P38021" i="3"/>
  <c r="P37957" i="3"/>
  <c r="P37893" i="3"/>
  <c r="P37829" i="3"/>
  <c r="P37765" i="3"/>
  <c r="P37701" i="3"/>
  <c r="P37637" i="3"/>
  <c r="P37573" i="3"/>
  <c r="P37509" i="3"/>
  <c r="P37445" i="3"/>
  <c r="P37381" i="3"/>
  <c r="P37317" i="3"/>
  <c r="P37253" i="3"/>
  <c r="P37189" i="3"/>
  <c r="P37125" i="3"/>
  <c r="P37061" i="3"/>
  <c r="P36997" i="3"/>
  <c r="P36933" i="3"/>
  <c r="P36869" i="3"/>
  <c r="P36805" i="3"/>
  <c r="P36741" i="3"/>
  <c r="P36677" i="3"/>
  <c r="P36613" i="3"/>
  <c r="P36549" i="3"/>
  <c r="P36485" i="3"/>
  <c r="P36421" i="3"/>
  <c r="P36364" i="3"/>
  <c r="P36320" i="3"/>
  <c r="P36279" i="3"/>
  <c r="P36248" i="3"/>
  <c r="P36224" i="3"/>
  <c r="P36193" i="3"/>
  <c r="P36164" i="3"/>
  <c r="P36140" i="3"/>
  <c r="P36109" i="3"/>
  <c r="P36078" i="3"/>
  <c r="P36054" i="3"/>
  <c r="P36023" i="3"/>
  <c r="P35992" i="3"/>
  <c r="P35968" i="3"/>
  <c r="P35937" i="3"/>
  <c r="P35908" i="3"/>
  <c r="P35884" i="3"/>
  <c r="P35853" i="3"/>
  <c r="P35822" i="3"/>
  <c r="P35798" i="3"/>
  <c r="P35767" i="3"/>
  <c r="P35736" i="3"/>
  <c r="P35712" i="3"/>
  <c r="P35681" i="3"/>
  <c r="P35652" i="3"/>
  <c r="P35631" i="3"/>
  <c r="P35605" i="3"/>
  <c r="P35578" i="3"/>
  <c r="P35558" i="3"/>
  <c r="P35532" i="3"/>
  <c r="P35505" i="3"/>
  <c r="P35486" i="3"/>
  <c r="P35468" i="3"/>
  <c r="P35449" i="3"/>
  <c r="P35431" i="3"/>
  <c r="P35413" i="3"/>
  <c r="P35394" i="3"/>
  <c r="P35376" i="3"/>
  <c r="P35360" i="3"/>
  <c r="P35348" i="3"/>
  <c r="P35332" i="3"/>
  <c r="P35317" i="3"/>
  <c r="P35306" i="3"/>
  <c r="P35292" i="3"/>
  <c r="P35281" i="3"/>
  <c r="P35267" i="3"/>
  <c r="P35253" i="3"/>
  <c r="P35242" i="3"/>
  <c r="P35228" i="3"/>
  <c r="P35217" i="3"/>
  <c r="P35203" i="3"/>
  <c r="P35189" i="3"/>
  <c r="P35178" i="3"/>
  <c r="P35164" i="3"/>
  <c r="P35153" i="3"/>
  <c r="P35139" i="3"/>
  <c r="P35125" i="3"/>
  <c r="P35114" i="3"/>
  <c r="P35100" i="3"/>
  <c r="P35089" i="3"/>
  <c r="P35075" i="3"/>
  <c r="P35061" i="3"/>
  <c r="P35050" i="3"/>
  <c r="P35036" i="3"/>
  <c r="P35025" i="3"/>
  <c r="P35013" i="3"/>
  <c r="P35003" i="3"/>
  <c r="P34993" i="3"/>
  <c r="P34981" i="3"/>
  <c r="P34971" i="3"/>
  <c r="P34961" i="3"/>
  <c r="P34949" i="3"/>
  <c r="P34939" i="3"/>
  <c r="P34929" i="3"/>
  <c r="P34917" i="3"/>
  <c r="P34907" i="3"/>
  <c r="P34897" i="3"/>
  <c r="P34885" i="3"/>
  <c r="P34875" i="3"/>
  <c r="P34865" i="3"/>
  <c r="P34853" i="3"/>
  <c r="P34843" i="3"/>
  <c r="P34833" i="3"/>
  <c r="P34821" i="3"/>
  <c r="P34811" i="3"/>
  <c r="P34801" i="3"/>
  <c r="P34789" i="3"/>
  <c r="P34779" i="3"/>
  <c r="P34769" i="3"/>
  <c r="P34757" i="3"/>
  <c r="P34747" i="3"/>
  <c r="P34737" i="3"/>
  <c r="P34725" i="3"/>
  <c r="P34715" i="3"/>
  <c r="P34705" i="3"/>
  <c r="P34693" i="3"/>
  <c r="P34683" i="3"/>
  <c r="P34673" i="3"/>
  <c r="P34661" i="3"/>
  <c r="P34651" i="3"/>
  <c r="P34641" i="3"/>
  <c r="P34629" i="3"/>
  <c r="P34619" i="3"/>
  <c r="P34609" i="3"/>
  <c r="P34597" i="3"/>
  <c r="P34587" i="3"/>
  <c r="P34577" i="3"/>
  <c r="P34565" i="3"/>
  <c r="P34555" i="3"/>
  <c r="P34545" i="3"/>
  <c r="P34533" i="3"/>
  <c r="P34523" i="3"/>
  <c r="P34513" i="3"/>
  <c r="P34501" i="3"/>
  <c r="P34491" i="3"/>
  <c r="P34481" i="3"/>
  <c r="P34469" i="3"/>
  <c r="P34459" i="3"/>
  <c r="P34449" i="3"/>
  <c r="P34437" i="3"/>
  <c r="P34427" i="3"/>
  <c r="P34417" i="3"/>
  <c r="P34405" i="3"/>
  <c r="P34395" i="3"/>
  <c r="P34385" i="3"/>
  <c r="P34373" i="3"/>
  <c r="P34363" i="3"/>
  <c r="P34353" i="3"/>
  <c r="P34341" i="3"/>
  <c r="P34332" i="3"/>
  <c r="P34268" i="3"/>
  <c r="P34195" i="3"/>
  <c r="P34122" i="3"/>
  <c r="P34049" i="3"/>
  <c r="P34004" i="3"/>
  <c r="P33967" i="3"/>
  <c r="P33931" i="3"/>
  <c r="P33894" i="3"/>
  <c r="P33858" i="3"/>
  <c r="P33821" i="3"/>
  <c r="P33785" i="3"/>
  <c r="P33748" i="3"/>
  <c r="P33711" i="3"/>
  <c r="P33687" i="3"/>
  <c r="P33671" i="3"/>
  <c r="P33655" i="3"/>
  <c r="P33639" i="3"/>
  <c r="P33623" i="3"/>
  <c r="P33607" i="3"/>
  <c r="P33591" i="3"/>
  <c r="P33575" i="3"/>
  <c r="P33559" i="3"/>
  <c r="P33543" i="3"/>
  <c r="P33527" i="3"/>
  <c r="P33511" i="3"/>
  <c r="P33500" i="3"/>
  <c r="P33486" i="3"/>
  <c r="P33472" i="3"/>
  <c r="P33461" i="3"/>
  <c r="P33447" i="3"/>
  <c r="P33436" i="3"/>
  <c r="P33422" i="3"/>
  <c r="P33408" i="3"/>
  <c r="P33398" i="3"/>
  <c r="P33388" i="3"/>
  <c r="P33376" i="3"/>
  <c r="P33366" i="3"/>
  <c r="P33356" i="3"/>
  <c r="P33344" i="3"/>
  <c r="P33334" i="3"/>
  <c r="P33324" i="3"/>
  <c r="P33312" i="3"/>
  <c r="P33302" i="3"/>
  <c r="P33292" i="3"/>
  <c r="P33280" i="3"/>
  <c r="P33270" i="3"/>
  <c r="P33260" i="3"/>
  <c r="P33248" i="3"/>
  <c r="P33238" i="3"/>
  <c r="P33228" i="3"/>
  <c r="P33216" i="3"/>
  <c r="P33206" i="3"/>
  <c r="P33196" i="3"/>
  <c r="P33184" i="3"/>
  <c r="P33174" i="3"/>
  <c r="P33164" i="3"/>
  <c r="P33152" i="3"/>
  <c r="P33142" i="3"/>
  <c r="P33132" i="3"/>
  <c r="P33120" i="3"/>
  <c r="P33110" i="3"/>
  <c r="P33100" i="3"/>
  <c r="P33088" i="3"/>
  <c r="P33078" i="3"/>
  <c r="P33068" i="3"/>
  <c r="P33056" i="3"/>
  <c r="P33046" i="3"/>
  <c r="P33036" i="3"/>
  <c r="P33024" i="3"/>
  <c r="P33014" i="3"/>
  <c r="P33004" i="3"/>
  <c r="P32992" i="3"/>
  <c r="P32982" i="3"/>
  <c r="P32972" i="3"/>
  <c r="P32960" i="3"/>
  <c r="P32950" i="3"/>
  <c r="P32940" i="3"/>
  <c r="P32928" i="3"/>
  <c r="P32918" i="3"/>
  <c r="P32908" i="3"/>
  <c r="P32896" i="3"/>
  <c r="P32886" i="3"/>
  <c r="P32876" i="3"/>
  <c r="P32864" i="3"/>
  <c r="P32854" i="3"/>
  <c r="P32844" i="3"/>
  <c r="P32832" i="3"/>
  <c r="P32822" i="3"/>
  <c r="P32812" i="3"/>
  <c r="P32800" i="3"/>
  <c r="P32790" i="3"/>
  <c r="P32780" i="3"/>
  <c r="P32768" i="3"/>
  <c r="P32758" i="3"/>
  <c r="P32748" i="3"/>
  <c r="P32736" i="3"/>
  <c r="P32726" i="3"/>
  <c r="P32716" i="3"/>
  <c r="P32704" i="3"/>
  <c r="P32694" i="3"/>
  <c r="P32684" i="3"/>
  <c r="P32672" i="3"/>
  <c r="P32662" i="3"/>
  <c r="P32652" i="3"/>
  <c r="P32640" i="3"/>
  <c r="P32630" i="3"/>
  <c r="P32620" i="3"/>
  <c r="P32608" i="3"/>
  <c r="P32598" i="3"/>
  <c r="P32588" i="3"/>
  <c r="P32576" i="3"/>
  <c r="P32566" i="3"/>
  <c r="P32556" i="3"/>
  <c r="P32544" i="3"/>
  <c r="P32534" i="3"/>
  <c r="P32524" i="3"/>
  <c r="P32512" i="3"/>
  <c r="P32502" i="3"/>
  <c r="P32492" i="3"/>
  <c r="P32480" i="3"/>
  <c r="P32470" i="3"/>
  <c r="P32460" i="3"/>
  <c r="P32448" i="3"/>
  <c r="P32438" i="3"/>
  <c r="P32428" i="3"/>
  <c r="P32416" i="3"/>
  <c r="P32406" i="3"/>
  <c r="P32396" i="3"/>
  <c r="P32384" i="3"/>
  <c r="P32374" i="3"/>
  <c r="P32364" i="3"/>
  <c r="P32352" i="3"/>
  <c r="P32342" i="3"/>
  <c r="P32332" i="3"/>
  <c r="P32321" i="3"/>
  <c r="P32312" i="3"/>
  <c r="P32303" i="3"/>
  <c r="P32294" i="3"/>
  <c r="P32285" i="3"/>
  <c r="P32276" i="3"/>
  <c r="P32267" i="3"/>
  <c r="P32257" i="3"/>
  <c r="P32248" i="3"/>
  <c r="P32239" i="3"/>
  <c r="P32230" i="3"/>
  <c r="P32221" i="3"/>
  <c r="P32212" i="3"/>
  <c r="P32203" i="3"/>
  <c r="P32193" i="3"/>
  <c r="P32184" i="3"/>
  <c r="P32175" i="3"/>
  <c r="P32166" i="3"/>
  <c r="P32157" i="3"/>
  <c r="P32148" i="3"/>
  <c r="P32139" i="3"/>
  <c r="P32129" i="3"/>
  <c r="P32120" i="3"/>
  <c r="P32111" i="3"/>
  <c r="P32102" i="3"/>
  <c r="P32093" i="3"/>
  <c r="P32084" i="3"/>
  <c r="P32075" i="3"/>
  <c r="P32065" i="3"/>
  <c r="P32056" i="3"/>
  <c r="P32047" i="3"/>
  <c r="P32038" i="3"/>
  <c r="P32029" i="3"/>
  <c r="P32020" i="3"/>
  <c r="P32011" i="3"/>
  <c r="P32001" i="3"/>
  <c r="P31992" i="3"/>
  <c r="P31983" i="3"/>
  <c r="P31974" i="3"/>
  <c r="P31965" i="3"/>
  <c r="P31956" i="3"/>
  <c r="P31947" i="3"/>
  <c r="P31937" i="3"/>
  <c r="P31928" i="3"/>
  <c r="P31919" i="3"/>
  <c r="P31910" i="3"/>
  <c r="P31901" i="3"/>
  <c r="P31892" i="3"/>
  <c r="P31883" i="3"/>
  <c r="P31873" i="3"/>
  <c r="P31864" i="3"/>
  <c r="P31855" i="3"/>
  <c r="P31846" i="3"/>
  <c r="P31837" i="3"/>
  <c r="P31828" i="3"/>
  <c r="P31819" i="3"/>
  <c r="P31809" i="3"/>
  <c r="P31800" i="3"/>
  <c r="P31791" i="3"/>
  <c r="P31782" i="3"/>
  <c r="P31773" i="3"/>
  <c r="P31764" i="3"/>
  <c r="P31755" i="3"/>
  <c r="P31747" i="3"/>
  <c r="P31739" i="3"/>
  <c r="P31731" i="3"/>
  <c r="P31723" i="3"/>
  <c r="P31715" i="3"/>
  <c r="P31707" i="3"/>
  <c r="P31699" i="3"/>
  <c r="P31691" i="3"/>
  <c r="P31683" i="3"/>
  <c r="P31675" i="3"/>
  <c r="P31667" i="3"/>
  <c r="P31659" i="3"/>
  <c r="P31651" i="3"/>
  <c r="P31643" i="3"/>
  <c r="P31635" i="3"/>
  <c r="P31627" i="3"/>
  <c r="P31619" i="3"/>
  <c r="P31611" i="3"/>
  <c r="P31603" i="3"/>
  <c r="P31595" i="3"/>
  <c r="P31587" i="3"/>
  <c r="P31579" i="3"/>
  <c r="P31571" i="3"/>
  <c r="P31563" i="3"/>
  <c r="P31555" i="3"/>
  <c r="P31547" i="3"/>
  <c r="P31539" i="3"/>
  <c r="P31531" i="3"/>
  <c r="P31523" i="3"/>
  <c r="P31515" i="3"/>
  <c r="P31507" i="3"/>
  <c r="P31499" i="3"/>
  <c r="P31491" i="3"/>
  <c r="P31483" i="3"/>
  <c r="P31475" i="3"/>
  <c r="P31467" i="3"/>
  <c r="P31459" i="3"/>
  <c r="P31451" i="3"/>
  <c r="P31443" i="3"/>
  <c r="P31435" i="3"/>
  <c r="P31427" i="3"/>
  <c r="P31419" i="3"/>
  <c r="P31411" i="3"/>
  <c r="P31403" i="3"/>
  <c r="P31395" i="3"/>
  <c r="P31387" i="3"/>
  <c r="P31379" i="3"/>
  <c r="P31371" i="3"/>
  <c r="P31363" i="3"/>
  <c r="P31355" i="3"/>
  <c r="P31347" i="3"/>
  <c r="P31339" i="3"/>
  <c r="P31331" i="3"/>
  <c r="P31323" i="3"/>
  <c r="P31315" i="3"/>
  <c r="P31307" i="3"/>
  <c r="P31299" i="3"/>
  <c r="P31291" i="3"/>
  <c r="P31283" i="3"/>
  <c r="P31275" i="3"/>
  <c r="P31267" i="3"/>
  <c r="P31259" i="3"/>
  <c r="P31251" i="3"/>
  <c r="P31243" i="3"/>
  <c r="P31235" i="3"/>
  <c r="P31227" i="3"/>
  <c r="P31219" i="3"/>
  <c r="P31211" i="3"/>
  <c r="P31203" i="3"/>
  <c r="P31195" i="3"/>
  <c r="P31187" i="3"/>
  <c r="P31179" i="3"/>
  <c r="P31171" i="3"/>
  <c r="P31163" i="3"/>
  <c r="P31155" i="3"/>
  <c r="P31147" i="3"/>
  <c r="P31139" i="3"/>
  <c r="P31131" i="3"/>
  <c r="P31123" i="3"/>
  <c r="P31115" i="3"/>
  <c r="P31107" i="3"/>
  <c r="P31099" i="3"/>
  <c r="P31091" i="3"/>
  <c r="P31083" i="3"/>
  <c r="P31075" i="3"/>
  <c r="P31067" i="3"/>
  <c r="P31059" i="3"/>
  <c r="P31051" i="3"/>
  <c r="P31043" i="3"/>
  <c r="P31035" i="3"/>
  <c r="P31027" i="3"/>
  <c r="P31019" i="3"/>
  <c r="P31011" i="3"/>
  <c r="P31003" i="3"/>
  <c r="P30995" i="3"/>
  <c r="P30987" i="3"/>
  <c r="P30979" i="3"/>
  <c r="P30971" i="3"/>
  <c r="P30963" i="3"/>
  <c r="P30955" i="3"/>
  <c r="P30947" i="3"/>
  <c r="P30939" i="3"/>
  <c r="P30931" i="3"/>
  <c r="P30923" i="3"/>
  <c r="P30915" i="3"/>
  <c r="P30907" i="3"/>
  <c r="P30899" i="3"/>
  <c r="P30891" i="3"/>
  <c r="P30883" i="3"/>
  <c r="P30875" i="3"/>
  <c r="P30867" i="3"/>
  <c r="P30859" i="3"/>
  <c r="P30851" i="3"/>
  <c r="P30843" i="3"/>
  <c r="P30835" i="3"/>
  <c r="P30827" i="3"/>
  <c r="P30819" i="3"/>
  <c r="P30811" i="3"/>
  <c r="P30803" i="3"/>
  <c r="P30795" i="3"/>
  <c r="P30787" i="3"/>
  <c r="P30779" i="3"/>
  <c r="P30771" i="3"/>
  <c r="P30763" i="3"/>
  <c r="P30755" i="3"/>
  <c r="P30747" i="3"/>
  <c r="P30739" i="3"/>
  <c r="P30731" i="3"/>
  <c r="P30723" i="3"/>
  <c r="P30715" i="3"/>
  <c r="P30707" i="3"/>
  <c r="P30699" i="3"/>
  <c r="P34259" i="3"/>
  <c r="P34186" i="3"/>
  <c r="P34113" i="3"/>
  <c r="P34039" i="3"/>
  <c r="P34003" i="3"/>
  <c r="P33966" i="3"/>
  <c r="P33930" i="3"/>
  <c r="P33893" i="3"/>
  <c r="P33857" i="3"/>
  <c r="P33820" i="3"/>
  <c r="P33783" i="3"/>
  <c r="P33747" i="3"/>
  <c r="P33710" i="3"/>
  <c r="P33686" i="3"/>
  <c r="P33670" i="3"/>
  <c r="P33654" i="3"/>
  <c r="P33638" i="3"/>
  <c r="P33622" i="3"/>
  <c r="P33606" i="3"/>
  <c r="P33590" i="3"/>
  <c r="P33574" i="3"/>
  <c r="P33558" i="3"/>
  <c r="P33542" i="3"/>
  <c r="P33526" i="3"/>
  <c r="P33510" i="3"/>
  <c r="P33496" i="3"/>
  <c r="P33485" i="3"/>
  <c r="P33471" i="3"/>
  <c r="P33460" i="3"/>
  <c r="P33446" i="3"/>
  <c r="P33432" i="3"/>
  <c r="P33421" i="3"/>
  <c r="P33407" i="3"/>
  <c r="P33397" i="3"/>
  <c r="P33387" i="3"/>
  <c r="P33375" i="3"/>
  <c r="P33365" i="3"/>
  <c r="P33355" i="3"/>
  <c r="P33343" i="3"/>
  <c r="P33333" i="3"/>
  <c r="P33323" i="3"/>
  <c r="P33311" i="3"/>
  <c r="P33301" i="3"/>
  <c r="P33291" i="3"/>
  <c r="P33279" i="3"/>
  <c r="P33269" i="3"/>
  <c r="P33259" i="3"/>
  <c r="P33247" i="3"/>
  <c r="P33237" i="3"/>
  <c r="P33227" i="3"/>
  <c r="P33215" i="3"/>
  <c r="P33205" i="3"/>
  <c r="P33195" i="3"/>
  <c r="P33183" i="3"/>
  <c r="P33173" i="3"/>
  <c r="P33163" i="3"/>
  <c r="P33151" i="3"/>
  <c r="P33141" i="3"/>
  <c r="P33131" i="3"/>
  <c r="P33119" i="3"/>
  <c r="P33109" i="3"/>
  <c r="P33099" i="3"/>
  <c r="P33087" i="3"/>
  <c r="P33077" i="3"/>
  <c r="P33067" i="3"/>
  <c r="P33055" i="3"/>
  <c r="P33045" i="3"/>
  <c r="P33035" i="3"/>
  <c r="P33023" i="3"/>
  <c r="P33013" i="3"/>
  <c r="P33003" i="3"/>
  <c r="P32991" i="3"/>
  <c r="P32981" i="3"/>
  <c r="P32971" i="3"/>
  <c r="P32959" i="3"/>
  <c r="P32949" i="3"/>
  <c r="P32939" i="3"/>
  <c r="P32927" i="3"/>
  <c r="P32917" i="3"/>
  <c r="P32907" i="3"/>
  <c r="P32895" i="3"/>
  <c r="P32885" i="3"/>
  <c r="P32875" i="3"/>
  <c r="P32863" i="3"/>
  <c r="P32853" i="3"/>
  <c r="P32843" i="3"/>
  <c r="P32831" i="3"/>
  <c r="P32821" i="3"/>
  <c r="P32811" i="3"/>
  <c r="P32799" i="3"/>
  <c r="P32789" i="3"/>
  <c r="P32779" i="3"/>
  <c r="P32767" i="3"/>
  <c r="P32757" i="3"/>
  <c r="P32747" i="3"/>
  <c r="P32735" i="3"/>
  <c r="P32725" i="3"/>
  <c r="P32715" i="3"/>
  <c r="P32703" i="3"/>
  <c r="P32693" i="3"/>
  <c r="P32683" i="3"/>
  <c r="P32671" i="3"/>
  <c r="P32661" i="3"/>
  <c r="P32651" i="3"/>
  <c r="P32639" i="3"/>
  <c r="P32629" i="3"/>
  <c r="P32619" i="3"/>
  <c r="P32607" i="3"/>
  <c r="P32597" i="3"/>
  <c r="P32587" i="3"/>
  <c r="P32575" i="3"/>
  <c r="P32565" i="3"/>
  <c r="P32555" i="3"/>
  <c r="P32543" i="3"/>
  <c r="P32533" i="3"/>
  <c r="P32523" i="3"/>
  <c r="P32511" i="3"/>
  <c r="P32501" i="3"/>
  <c r="P32491" i="3"/>
  <c r="P32479" i="3"/>
  <c r="P32469" i="3"/>
  <c r="P32459" i="3"/>
  <c r="P32447" i="3"/>
  <c r="P32437" i="3"/>
  <c r="P32427" i="3"/>
  <c r="P32415" i="3"/>
  <c r="P32405" i="3"/>
  <c r="P32395" i="3"/>
  <c r="P32383" i="3"/>
  <c r="P32373" i="3"/>
  <c r="P32363" i="3"/>
  <c r="P32351" i="3"/>
  <c r="P32341" i="3"/>
  <c r="P32331" i="3"/>
  <c r="P32320" i="3"/>
  <c r="P32311" i="3"/>
  <c r="P32302" i="3"/>
  <c r="P32293" i="3"/>
  <c r="P32284" i="3"/>
  <c r="P32275" i="3"/>
  <c r="P32265" i="3"/>
  <c r="P32256" i="3"/>
  <c r="P32247" i="3"/>
  <c r="P32238" i="3"/>
  <c r="P32229" i="3"/>
  <c r="P32220" i="3"/>
  <c r="P32211" i="3"/>
  <c r="P32201" i="3"/>
  <c r="P32192" i="3"/>
  <c r="P32183" i="3"/>
  <c r="P32174" i="3"/>
  <c r="P32165" i="3"/>
  <c r="P32156" i="3"/>
  <c r="P32147" i="3"/>
  <c r="P32137" i="3"/>
  <c r="P32128" i="3"/>
  <c r="P32119" i="3"/>
  <c r="P32110" i="3"/>
  <c r="P32101" i="3"/>
  <c r="P32092" i="3"/>
  <c r="P32083" i="3"/>
  <c r="P32073" i="3"/>
  <c r="P32064" i="3"/>
  <c r="P32055" i="3"/>
  <c r="P32046" i="3"/>
  <c r="P32037" i="3"/>
  <c r="P32028" i="3"/>
  <c r="P32019" i="3"/>
  <c r="P32009" i="3"/>
  <c r="P32000" i="3"/>
  <c r="P31991" i="3"/>
  <c r="P31982" i="3"/>
  <c r="P31973" i="3"/>
  <c r="P31964" i="3"/>
  <c r="P31955" i="3"/>
  <c r="P31945" i="3"/>
  <c r="P31936" i="3"/>
  <c r="P31927" i="3"/>
  <c r="P31918" i="3"/>
  <c r="P31909" i="3"/>
  <c r="P31900" i="3"/>
  <c r="P31891" i="3"/>
  <c r="P31881" i="3"/>
  <c r="P31872" i="3"/>
  <c r="P31863" i="3"/>
  <c r="P31854" i="3"/>
  <c r="P31845" i="3"/>
  <c r="P31836" i="3"/>
  <c r="P31827" i="3"/>
  <c r="P31817" i="3"/>
  <c r="P31808" i="3"/>
  <c r="P31799" i="3"/>
  <c r="P31790" i="3"/>
  <c r="P31781" i="3"/>
  <c r="P31772" i="3"/>
  <c r="P31763" i="3"/>
  <c r="P31754" i="3"/>
  <c r="P31746" i="3"/>
  <c r="P31738" i="3"/>
  <c r="P31730" i="3"/>
  <c r="P31722" i="3"/>
  <c r="P31714" i="3"/>
  <c r="P31706" i="3"/>
  <c r="P31698" i="3"/>
  <c r="P31690" i="3"/>
  <c r="P31682" i="3"/>
  <c r="P31674" i="3"/>
  <c r="P31666" i="3"/>
  <c r="P31658" i="3"/>
  <c r="P31650" i="3"/>
  <c r="P31642" i="3"/>
  <c r="P31634" i="3"/>
  <c r="P31626" i="3"/>
  <c r="P31618" i="3"/>
  <c r="P31610" i="3"/>
  <c r="P31602" i="3"/>
  <c r="P31594" i="3"/>
  <c r="P31586" i="3"/>
  <c r="P31578" i="3"/>
  <c r="P31570" i="3"/>
  <c r="P31562" i="3"/>
  <c r="P31554" i="3"/>
  <c r="P31546" i="3"/>
  <c r="P31538" i="3"/>
  <c r="P31530" i="3"/>
  <c r="P31522" i="3"/>
  <c r="P31514" i="3"/>
  <c r="P31506" i="3"/>
  <c r="P31498" i="3"/>
  <c r="P31490" i="3"/>
  <c r="P31482" i="3"/>
  <c r="P31474" i="3"/>
  <c r="P31466" i="3"/>
  <c r="P31458" i="3"/>
  <c r="P31450" i="3"/>
  <c r="P31442" i="3"/>
  <c r="P31434" i="3"/>
  <c r="P31426" i="3"/>
  <c r="P31418" i="3"/>
  <c r="P31410" i="3"/>
  <c r="P31402" i="3"/>
  <c r="P31394" i="3"/>
  <c r="P31386" i="3"/>
  <c r="P31378" i="3"/>
  <c r="P31370" i="3"/>
  <c r="P31362" i="3"/>
  <c r="P31354" i="3"/>
  <c r="P31346" i="3"/>
  <c r="P31338" i="3"/>
  <c r="P31330" i="3"/>
  <c r="P31322" i="3"/>
  <c r="P31314" i="3"/>
  <c r="P31306" i="3"/>
  <c r="P31298" i="3"/>
  <c r="P31290" i="3"/>
  <c r="P31282" i="3"/>
  <c r="P31274" i="3"/>
  <c r="P31266" i="3"/>
  <c r="P31258" i="3"/>
  <c r="P31250" i="3"/>
  <c r="P31242" i="3"/>
  <c r="P31234" i="3"/>
  <c r="P31226" i="3"/>
  <c r="P31218" i="3"/>
  <c r="P31210" i="3"/>
  <c r="P31202" i="3"/>
  <c r="P31194" i="3"/>
  <c r="P31186" i="3"/>
  <c r="P31178" i="3"/>
  <c r="P31170" i="3"/>
  <c r="P31162" i="3"/>
  <c r="P31154" i="3"/>
  <c r="P31146" i="3"/>
  <c r="P31138" i="3"/>
  <c r="P31130" i="3"/>
  <c r="P31122" i="3"/>
  <c r="P31114" i="3"/>
  <c r="P31106" i="3"/>
  <c r="P31098" i="3"/>
  <c r="P31090" i="3"/>
  <c r="P31082" i="3"/>
  <c r="P31074" i="3"/>
  <c r="P31066" i="3"/>
  <c r="P31058" i="3"/>
  <c r="P31050" i="3"/>
  <c r="P31042" i="3"/>
  <c r="P31034" i="3"/>
  <c r="P31026" i="3"/>
  <c r="P31018" i="3"/>
  <c r="P31010" i="3"/>
  <c r="P31002" i="3"/>
  <c r="P30994" i="3"/>
  <c r="P30986" i="3"/>
  <c r="P30978" i="3"/>
  <c r="P30970" i="3"/>
  <c r="P30962" i="3"/>
  <c r="P30954" i="3"/>
  <c r="P30946" i="3"/>
  <c r="P30938" i="3"/>
  <c r="P30930" i="3"/>
  <c r="P30922" i="3"/>
  <c r="P30914" i="3"/>
  <c r="P30906" i="3"/>
  <c r="P30898" i="3"/>
  <c r="P30890" i="3"/>
  <c r="P30882" i="3"/>
  <c r="P30874" i="3"/>
  <c r="P30866" i="3"/>
  <c r="P30858" i="3"/>
  <c r="P30850" i="3"/>
  <c r="P30842" i="3"/>
  <c r="P30834" i="3"/>
  <c r="P30826" i="3"/>
  <c r="P30818" i="3"/>
  <c r="P30810" i="3"/>
  <c r="P30802" i="3"/>
  <c r="P30794" i="3"/>
  <c r="P30786" i="3"/>
  <c r="P30778" i="3"/>
  <c r="P30770" i="3"/>
  <c r="P30762" i="3"/>
  <c r="P30754" i="3"/>
  <c r="P30746" i="3"/>
  <c r="P30738" i="3"/>
  <c r="P30730" i="3"/>
  <c r="P30722" i="3"/>
  <c r="P30714" i="3"/>
  <c r="P30706" i="3"/>
  <c r="P34323" i="3"/>
  <c r="P34250" i="3"/>
  <c r="P34177" i="3"/>
  <c r="P34103" i="3"/>
  <c r="P34031" i="3"/>
  <c r="P33995" i="3"/>
  <c r="P33958" i="3"/>
  <c r="P33922" i="3"/>
  <c r="P33885" i="3"/>
  <c r="P33849" i="3"/>
  <c r="P33812" i="3"/>
  <c r="P33775" i="3"/>
  <c r="P33739" i="3"/>
  <c r="P33703" i="3"/>
  <c r="P33685" i="3"/>
  <c r="P33669" i="3"/>
  <c r="P33653" i="3"/>
  <c r="P33637" i="3"/>
  <c r="P33621" i="3"/>
  <c r="P33605" i="3"/>
  <c r="P33589" i="3"/>
  <c r="P33573" i="3"/>
  <c r="P33557" i="3"/>
  <c r="P33541" i="3"/>
  <c r="P33525" i="3"/>
  <c r="P33509" i="3"/>
  <c r="P33495" i="3"/>
  <c r="P33484" i="3"/>
  <c r="P33470" i="3"/>
  <c r="P33456" i="3"/>
  <c r="P33445" i="3"/>
  <c r="P33431" i="3"/>
  <c r="P33420" i="3"/>
  <c r="P33406" i="3"/>
  <c r="P33396" i="3"/>
  <c r="P33384" i="3"/>
  <c r="P33374" i="3"/>
  <c r="P33364" i="3"/>
  <c r="P33352" i="3"/>
  <c r="P33342" i="3"/>
  <c r="P33332" i="3"/>
  <c r="P33320" i="3"/>
  <c r="P33310" i="3"/>
  <c r="P33300" i="3"/>
  <c r="P33288" i="3"/>
  <c r="P33278" i="3"/>
  <c r="P33268" i="3"/>
  <c r="P33256" i="3"/>
  <c r="P33246" i="3"/>
  <c r="P33236" i="3"/>
  <c r="P33224" i="3"/>
  <c r="P33214" i="3"/>
  <c r="P33204" i="3"/>
  <c r="P33192" i="3"/>
  <c r="P33182" i="3"/>
  <c r="P33172" i="3"/>
  <c r="P33160" i="3"/>
  <c r="P33150" i="3"/>
  <c r="P33140" i="3"/>
  <c r="P33128" i="3"/>
  <c r="P33118" i="3"/>
  <c r="P33108" i="3"/>
  <c r="P33096" i="3"/>
  <c r="P33086" i="3"/>
  <c r="P33076" i="3"/>
  <c r="P33064" i="3"/>
  <c r="P33054" i="3"/>
  <c r="P33044" i="3"/>
  <c r="P33032" i="3"/>
  <c r="P33022" i="3"/>
  <c r="P33012" i="3"/>
  <c r="P33000" i="3"/>
  <c r="P32990" i="3"/>
  <c r="P32980" i="3"/>
  <c r="P32968" i="3"/>
  <c r="P32958" i="3"/>
  <c r="P32948" i="3"/>
  <c r="P32936" i="3"/>
  <c r="P32926" i="3"/>
  <c r="P32916" i="3"/>
  <c r="P32904" i="3"/>
  <c r="P32894" i="3"/>
  <c r="P32884" i="3"/>
  <c r="P32872" i="3"/>
  <c r="P32862" i="3"/>
  <c r="P32852" i="3"/>
  <c r="P32840" i="3"/>
  <c r="P32830" i="3"/>
  <c r="P32820" i="3"/>
  <c r="P32808" i="3"/>
  <c r="P32798" i="3"/>
  <c r="P32788" i="3"/>
  <c r="P32776" i="3"/>
  <c r="P32766" i="3"/>
  <c r="P32756" i="3"/>
  <c r="P32744" i="3"/>
  <c r="P32734" i="3"/>
  <c r="P32724" i="3"/>
  <c r="P32712" i="3"/>
  <c r="P32702" i="3"/>
  <c r="P32692" i="3"/>
  <c r="P32680" i="3"/>
  <c r="P32670" i="3"/>
  <c r="P32660" i="3"/>
  <c r="P32648" i="3"/>
  <c r="P32638" i="3"/>
  <c r="P32628" i="3"/>
  <c r="P32616" i="3"/>
  <c r="P32606" i="3"/>
  <c r="P32596" i="3"/>
  <c r="P32584" i="3"/>
  <c r="P32574" i="3"/>
  <c r="P32564" i="3"/>
  <c r="P32552" i="3"/>
  <c r="P32542" i="3"/>
  <c r="P32532" i="3"/>
  <c r="P32520" i="3"/>
  <c r="P32510" i="3"/>
  <c r="P32500" i="3"/>
  <c r="P32488" i="3"/>
  <c r="P32478" i="3"/>
  <c r="P32468" i="3"/>
  <c r="P32456" i="3"/>
  <c r="P32446" i="3"/>
  <c r="P32436" i="3"/>
  <c r="P32424" i="3"/>
  <c r="P32414" i="3"/>
  <c r="P32404" i="3"/>
  <c r="P32392" i="3"/>
  <c r="P32382" i="3"/>
  <c r="P32372" i="3"/>
  <c r="P32360" i="3"/>
  <c r="P32350" i="3"/>
  <c r="P32340" i="3"/>
  <c r="P32328" i="3"/>
  <c r="P32319" i="3"/>
  <c r="P32310" i="3"/>
  <c r="P32301" i="3"/>
  <c r="P32292" i="3"/>
  <c r="P32283" i="3"/>
  <c r="P32273" i="3"/>
  <c r="P32264" i="3"/>
  <c r="P32255" i="3"/>
  <c r="P32246" i="3"/>
  <c r="P32237" i="3"/>
  <c r="P32228" i="3"/>
  <c r="P32219" i="3"/>
  <c r="P32209" i="3"/>
  <c r="P32200" i="3"/>
  <c r="P32191" i="3"/>
  <c r="P32182" i="3"/>
  <c r="P32173" i="3"/>
  <c r="P32164" i="3"/>
  <c r="P32155" i="3"/>
  <c r="P32145" i="3"/>
  <c r="P32136" i="3"/>
  <c r="P32127" i="3"/>
  <c r="P32118" i="3"/>
  <c r="P32109" i="3"/>
  <c r="P32100" i="3"/>
  <c r="P32091" i="3"/>
  <c r="P32081" i="3"/>
  <c r="P32072" i="3"/>
  <c r="P32063" i="3"/>
  <c r="P32054" i="3"/>
  <c r="P32045" i="3"/>
  <c r="P32036" i="3"/>
  <c r="P32027" i="3"/>
  <c r="P32017" i="3"/>
  <c r="P32008" i="3"/>
  <c r="P31999" i="3"/>
  <c r="P31990" i="3"/>
  <c r="P31981" i="3"/>
  <c r="P31972" i="3"/>
  <c r="P31963" i="3"/>
  <c r="P31953" i="3"/>
  <c r="P31944" i="3"/>
  <c r="P31935" i="3"/>
  <c r="P31926" i="3"/>
  <c r="P31917" i="3"/>
  <c r="P31908" i="3"/>
  <c r="P31899" i="3"/>
  <c r="P31889" i="3"/>
  <c r="P31880" i="3"/>
  <c r="P31871" i="3"/>
  <c r="P31862" i="3"/>
  <c r="P31853" i="3"/>
  <c r="P31844" i="3"/>
  <c r="P31835" i="3"/>
  <c r="P31825" i="3"/>
  <c r="P31816" i="3"/>
  <c r="P31807" i="3"/>
  <c r="P31798" i="3"/>
  <c r="P31789" i="3"/>
  <c r="P31780" i="3"/>
  <c r="P31771" i="3"/>
  <c r="P31761" i="3"/>
  <c r="P31753" i="3"/>
  <c r="P31745" i="3"/>
  <c r="P31737" i="3"/>
  <c r="P31729" i="3"/>
  <c r="P31721" i="3"/>
  <c r="P31713" i="3"/>
  <c r="P31705" i="3"/>
  <c r="P31697" i="3"/>
  <c r="P31689" i="3"/>
  <c r="P31681" i="3"/>
  <c r="P31673" i="3"/>
  <c r="P31665" i="3"/>
  <c r="P31657" i="3"/>
  <c r="P31649" i="3"/>
  <c r="P31641" i="3"/>
  <c r="P31633" i="3"/>
  <c r="P31625" i="3"/>
  <c r="P31617" i="3"/>
  <c r="P31609" i="3"/>
  <c r="P31601" i="3"/>
  <c r="P31593" i="3"/>
  <c r="P31585" i="3"/>
  <c r="P31577" i="3"/>
  <c r="P31569" i="3"/>
  <c r="P31561" i="3"/>
  <c r="P31553" i="3"/>
  <c r="P31545" i="3"/>
  <c r="P31537" i="3"/>
  <c r="P31529" i="3"/>
  <c r="P31521" i="3"/>
  <c r="P31513" i="3"/>
  <c r="P31505" i="3"/>
  <c r="P31497" i="3"/>
  <c r="P31489" i="3"/>
  <c r="P31481" i="3"/>
  <c r="P31473" i="3"/>
  <c r="P31465" i="3"/>
  <c r="P31457" i="3"/>
  <c r="P31449" i="3"/>
  <c r="P31441" i="3"/>
  <c r="P31433" i="3"/>
  <c r="P31425" i="3"/>
  <c r="P31417" i="3"/>
  <c r="P31409" i="3"/>
  <c r="P31401" i="3"/>
  <c r="P31393" i="3"/>
  <c r="P31385" i="3"/>
  <c r="P31377" i="3"/>
  <c r="P31369" i="3"/>
  <c r="P31361" i="3"/>
  <c r="P31353" i="3"/>
  <c r="P31345" i="3"/>
  <c r="P31337" i="3"/>
  <c r="P31329" i="3"/>
  <c r="P31321" i="3"/>
  <c r="P31313" i="3"/>
  <c r="P31305" i="3"/>
  <c r="P31297" i="3"/>
  <c r="P31289" i="3"/>
  <c r="P31281" i="3"/>
  <c r="P31273" i="3"/>
  <c r="P31265" i="3"/>
  <c r="P31257" i="3"/>
  <c r="P31249" i="3"/>
  <c r="P31241" i="3"/>
  <c r="P31233" i="3"/>
  <c r="P31225" i="3"/>
  <c r="P31217" i="3"/>
  <c r="P31209" i="3"/>
  <c r="P31201" i="3"/>
  <c r="P31193" i="3"/>
  <c r="P31185" i="3"/>
  <c r="P31177" i="3"/>
  <c r="P31169" i="3"/>
  <c r="P31161" i="3"/>
  <c r="P31153" i="3"/>
  <c r="P31145" i="3"/>
  <c r="P31137" i="3"/>
  <c r="P31129" i="3"/>
  <c r="P31121" i="3"/>
  <c r="P31113" i="3"/>
  <c r="P31105" i="3"/>
  <c r="P31097" i="3"/>
  <c r="P31089" i="3"/>
  <c r="P31081" i="3"/>
  <c r="P31073" i="3"/>
  <c r="P31065" i="3"/>
  <c r="P31057" i="3"/>
  <c r="P31049" i="3"/>
  <c r="P31041" i="3"/>
  <c r="P31033" i="3"/>
  <c r="P31025" i="3"/>
  <c r="P31017" i="3"/>
  <c r="P31009" i="3"/>
  <c r="P31001" i="3"/>
  <c r="P30993" i="3"/>
  <c r="P30985" i="3"/>
  <c r="P30977" i="3"/>
  <c r="P30969" i="3"/>
  <c r="P30961" i="3"/>
  <c r="P30953" i="3"/>
  <c r="P30945" i="3"/>
  <c r="P30937" i="3"/>
  <c r="P30929" i="3"/>
  <c r="P30921" i="3"/>
  <c r="P30913" i="3"/>
  <c r="P30905" i="3"/>
  <c r="P30897" i="3"/>
  <c r="P30889" i="3"/>
  <c r="P30881" i="3"/>
  <c r="P30873" i="3"/>
  <c r="P30865" i="3"/>
  <c r="P30857" i="3"/>
  <c r="P30849" i="3"/>
  <c r="P30841" i="3"/>
  <c r="P30833" i="3"/>
  <c r="P30825" i="3"/>
  <c r="P30817" i="3"/>
  <c r="P30809" i="3"/>
  <c r="P30801" i="3"/>
  <c r="P30793" i="3"/>
  <c r="P30785" i="3"/>
  <c r="P30777" i="3"/>
  <c r="P30769" i="3"/>
  <c r="P30761" i="3"/>
  <c r="P30753" i="3"/>
  <c r="P30745" i="3"/>
  <c r="P30737" i="3"/>
  <c r="P30729" i="3"/>
  <c r="P30721" i="3"/>
  <c r="P30713" i="3"/>
  <c r="P30705" i="3"/>
  <c r="P30697" i="3"/>
  <c r="P30689" i="3"/>
  <c r="P30681" i="3"/>
  <c r="P30673" i="3"/>
  <c r="P30665" i="3"/>
  <c r="P30657" i="3"/>
  <c r="P30649" i="3"/>
  <c r="P30641" i="3"/>
  <c r="P30633" i="3"/>
  <c r="P30625" i="3"/>
  <c r="P30617" i="3"/>
  <c r="P30609" i="3"/>
  <c r="P30601" i="3"/>
  <c r="P30593" i="3"/>
  <c r="P30585" i="3"/>
  <c r="P30577" i="3"/>
  <c r="P30569" i="3"/>
  <c r="P30561" i="3"/>
  <c r="P30553" i="3"/>
  <c r="P30545" i="3"/>
  <c r="P30537" i="3"/>
  <c r="P30529" i="3"/>
  <c r="P30521" i="3"/>
  <c r="P30513" i="3"/>
  <c r="P30505" i="3"/>
  <c r="P30497" i="3"/>
  <c r="P30489" i="3"/>
  <c r="P30481" i="3"/>
  <c r="P30473" i="3"/>
  <c r="P30465" i="3"/>
  <c r="P30457" i="3"/>
  <c r="P30449" i="3"/>
  <c r="P30441" i="3"/>
  <c r="P30433" i="3"/>
  <c r="P30425" i="3"/>
  <c r="P30417" i="3"/>
  <c r="P30409" i="3"/>
  <c r="P30401" i="3"/>
  <c r="P30393" i="3"/>
  <c r="P30385" i="3"/>
  <c r="P30377" i="3"/>
  <c r="P30369" i="3"/>
  <c r="P30361" i="3"/>
  <c r="P30353" i="3"/>
  <c r="P30345" i="3"/>
  <c r="P30337" i="3"/>
  <c r="P30329" i="3"/>
  <c r="P30321" i="3"/>
  <c r="P30313" i="3"/>
  <c r="P30305" i="3"/>
  <c r="P30297" i="3"/>
  <c r="P30289" i="3"/>
  <c r="P30281" i="3"/>
  <c r="P30273" i="3"/>
  <c r="P30265" i="3"/>
  <c r="P30257" i="3"/>
  <c r="P30249" i="3"/>
  <c r="P30241" i="3"/>
  <c r="P30233" i="3"/>
  <c r="P30225" i="3"/>
  <c r="P30217" i="3"/>
  <c r="P30209" i="3"/>
  <c r="P30201" i="3"/>
  <c r="P30193" i="3"/>
  <c r="P30185" i="3"/>
  <c r="P30177" i="3"/>
  <c r="P30169" i="3"/>
  <c r="P30161" i="3"/>
  <c r="P30153" i="3"/>
  <c r="P30145" i="3"/>
  <c r="P30137" i="3"/>
  <c r="P30129" i="3"/>
  <c r="P30121" i="3"/>
  <c r="P30113" i="3"/>
  <c r="P30105" i="3"/>
  <c r="P30097" i="3"/>
  <c r="P30089" i="3"/>
  <c r="P30081" i="3"/>
  <c r="P30073" i="3"/>
  <c r="P30065" i="3"/>
  <c r="P30057" i="3"/>
  <c r="P30049" i="3"/>
  <c r="P30041" i="3"/>
  <c r="P30033" i="3"/>
  <c r="P30025" i="3"/>
  <c r="P30017" i="3"/>
  <c r="P30009" i="3"/>
  <c r="P30001" i="3"/>
  <c r="P29993" i="3"/>
  <c r="P29985" i="3"/>
  <c r="P29977" i="3"/>
  <c r="P29969" i="3"/>
  <c r="P34314" i="3"/>
  <c r="P34241" i="3"/>
  <c r="P34167" i="3"/>
  <c r="P34094" i="3"/>
  <c r="P34030" i="3"/>
  <c r="P33994" i="3"/>
  <c r="P33957" i="3"/>
  <c r="P33921" i="3"/>
  <c r="P33884" i="3"/>
  <c r="P33847" i="3"/>
  <c r="P33811" i="3"/>
  <c r="P33774" i="3"/>
  <c r="P33738" i="3"/>
  <c r="P33702" i="3"/>
  <c r="P33684" i="3"/>
  <c r="P33668" i="3"/>
  <c r="P33652" i="3"/>
  <c r="P33636" i="3"/>
  <c r="P33620" i="3"/>
  <c r="P33604" i="3"/>
  <c r="P33588" i="3"/>
  <c r="P33572" i="3"/>
  <c r="P33556" i="3"/>
  <c r="P33540" i="3"/>
  <c r="P33524" i="3"/>
  <c r="P33508" i="3"/>
  <c r="P33494" i="3"/>
  <c r="P33480" i="3"/>
  <c r="P33469" i="3"/>
  <c r="P33455" i="3"/>
  <c r="P33444" i="3"/>
  <c r="P33430" i="3"/>
  <c r="P33416" i="3"/>
  <c r="P33405" i="3"/>
  <c r="P33395" i="3"/>
  <c r="P33383" i="3"/>
  <c r="P33373" i="3"/>
  <c r="P33363" i="3"/>
  <c r="P33351" i="3"/>
  <c r="P33341" i="3"/>
  <c r="P33331" i="3"/>
  <c r="P33319" i="3"/>
  <c r="P33309" i="3"/>
  <c r="P33299" i="3"/>
  <c r="P33287" i="3"/>
  <c r="P33277" i="3"/>
  <c r="P33267" i="3"/>
  <c r="P33255" i="3"/>
  <c r="P33245" i="3"/>
  <c r="P33235" i="3"/>
  <c r="P33223" i="3"/>
  <c r="P33213" i="3"/>
  <c r="P33203" i="3"/>
  <c r="P33191" i="3"/>
  <c r="P33181" i="3"/>
  <c r="P33171" i="3"/>
  <c r="P33159" i="3"/>
  <c r="P33149" i="3"/>
  <c r="P33139" i="3"/>
  <c r="P33127" i="3"/>
  <c r="P33117" i="3"/>
  <c r="P33107" i="3"/>
  <c r="P33095" i="3"/>
  <c r="P33085" i="3"/>
  <c r="P33075" i="3"/>
  <c r="P33063" i="3"/>
  <c r="P33053" i="3"/>
  <c r="P33043" i="3"/>
  <c r="P33031" i="3"/>
  <c r="P33021" i="3"/>
  <c r="P33011" i="3"/>
  <c r="P32999" i="3"/>
  <c r="P32989" i="3"/>
  <c r="P32979" i="3"/>
  <c r="P32967" i="3"/>
  <c r="P32957" i="3"/>
  <c r="P32947" i="3"/>
  <c r="P32935" i="3"/>
  <c r="P32925" i="3"/>
  <c r="P32915" i="3"/>
  <c r="P32903" i="3"/>
  <c r="P32893" i="3"/>
  <c r="P32883" i="3"/>
  <c r="P32871" i="3"/>
  <c r="P32861" i="3"/>
  <c r="P32851" i="3"/>
  <c r="P32839" i="3"/>
  <c r="P32829" i="3"/>
  <c r="P32819" i="3"/>
  <c r="P32807" i="3"/>
  <c r="P32797" i="3"/>
  <c r="P32787" i="3"/>
  <c r="P32775" i="3"/>
  <c r="P32765" i="3"/>
  <c r="P32755" i="3"/>
  <c r="P32743" i="3"/>
  <c r="P32733" i="3"/>
  <c r="P32723" i="3"/>
  <c r="P32711" i="3"/>
  <c r="P32701" i="3"/>
  <c r="P32691" i="3"/>
  <c r="P32679" i="3"/>
  <c r="P32669" i="3"/>
  <c r="P32659" i="3"/>
  <c r="P32647" i="3"/>
  <c r="P32637" i="3"/>
  <c r="P32627" i="3"/>
  <c r="P32615" i="3"/>
  <c r="P32605" i="3"/>
  <c r="P32595" i="3"/>
  <c r="P32583" i="3"/>
  <c r="P32573" i="3"/>
  <c r="P32563" i="3"/>
  <c r="P32551" i="3"/>
  <c r="P32541" i="3"/>
  <c r="P32531" i="3"/>
  <c r="P32519" i="3"/>
  <c r="P32509" i="3"/>
  <c r="P32499" i="3"/>
  <c r="P32487" i="3"/>
  <c r="P32477" i="3"/>
  <c r="P32467" i="3"/>
  <c r="P32455" i="3"/>
  <c r="P32445" i="3"/>
  <c r="P32435" i="3"/>
  <c r="P32423" i="3"/>
  <c r="P32413" i="3"/>
  <c r="P32403" i="3"/>
  <c r="P32391" i="3"/>
  <c r="P32381" i="3"/>
  <c r="P32371" i="3"/>
  <c r="P32359" i="3"/>
  <c r="P32349" i="3"/>
  <c r="P32339" i="3"/>
  <c r="P32327" i="3"/>
  <c r="P32318" i="3"/>
  <c r="P32309" i="3"/>
  <c r="P32300" i="3"/>
  <c r="P32291" i="3"/>
  <c r="P32281" i="3"/>
  <c r="P32272" i="3"/>
  <c r="P32263" i="3"/>
  <c r="P32254" i="3"/>
  <c r="P32245" i="3"/>
  <c r="P32236" i="3"/>
  <c r="P32227" i="3"/>
  <c r="P32217" i="3"/>
  <c r="P32208" i="3"/>
  <c r="P32199" i="3"/>
  <c r="P32190" i="3"/>
  <c r="P32181" i="3"/>
  <c r="P32172" i="3"/>
  <c r="P32163" i="3"/>
  <c r="P32153" i="3"/>
  <c r="P32144" i="3"/>
  <c r="P32135" i="3"/>
  <c r="P32126" i="3"/>
  <c r="P32117" i="3"/>
  <c r="P32108" i="3"/>
  <c r="P32099" i="3"/>
  <c r="P32089" i="3"/>
  <c r="P32080" i="3"/>
  <c r="P32071" i="3"/>
  <c r="P32062" i="3"/>
  <c r="P32053" i="3"/>
  <c r="P32044" i="3"/>
  <c r="P32035" i="3"/>
  <c r="P32025" i="3"/>
  <c r="P32016" i="3"/>
  <c r="P32007" i="3"/>
  <c r="P31998" i="3"/>
  <c r="P31989" i="3"/>
  <c r="P31980" i="3"/>
  <c r="P31971" i="3"/>
  <c r="P31961" i="3"/>
  <c r="P31952" i="3"/>
  <c r="P31943" i="3"/>
  <c r="P31934" i="3"/>
  <c r="P31925" i="3"/>
  <c r="P31916" i="3"/>
  <c r="P31907" i="3"/>
  <c r="P31897" i="3"/>
  <c r="P31888" i="3"/>
  <c r="P31879" i="3"/>
  <c r="P31870" i="3"/>
  <c r="P31861" i="3"/>
  <c r="P31852" i="3"/>
  <c r="P31843" i="3"/>
  <c r="P31833" i="3"/>
  <c r="P31824" i="3"/>
  <c r="P31815" i="3"/>
  <c r="P31806" i="3"/>
  <c r="P31797" i="3"/>
  <c r="P31788" i="3"/>
  <c r="P31779" i="3"/>
  <c r="P31769" i="3"/>
  <c r="P31760" i="3"/>
  <c r="P31752" i="3"/>
  <c r="P31744" i="3"/>
  <c r="P31736" i="3"/>
  <c r="P31728" i="3"/>
  <c r="P31720" i="3"/>
  <c r="P31712" i="3"/>
  <c r="P31704" i="3"/>
  <c r="P31696" i="3"/>
  <c r="P31688" i="3"/>
  <c r="P31680" i="3"/>
  <c r="P31672" i="3"/>
  <c r="P31664" i="3"/>
  <c r="P31656" i="3"/>
  <c r="P31648" i="3"/>
  <c r="P31640" i="3"/>
  <c r="P31632" i="3"/>
  <c r="P31624" i="3"/>
  <c r="P31616" i="3"/>
  <c r="P31608" i="3"/>
  <c r="P31600" i="3"/>
  <c r="P31592" i="3"/>
  <c r="P31584" i="3"/>
  <c r="P31576" i="3"/>
  <c r="P31568" i="3"/>
  <c r="P31560" i="3"/>
  <c r="P31552" i="3"/>
  <c r="P31544" i="3"/>
  <c r="P31536" i="3"/>
  <c r="P31528" i="3"/>
  <c r="P31520" i="3"/>
  <c r="P31512" i="3"/>
  <c r="P31504" i="3"/>
  <c r="P31496" i="3"/>
  <c r="P31488" i="3"/>
  <c r="P31480" i="3"/>
  <c r="P31472" i="3"/>
  <c r="P31464" i="3"/>
  <c r="P31456" i="3"/>
  <c r="P31448" i="3"/>
  <c r="P31440" i="3"/>
  <c r="P31432" i="3"/>
  <c r="P31424" i="3"/>
  <c r="P31416" i="3"/>
  <c r="P31408" i="3"/>
  <c r="P31400" i="3"/>
  <c r="P31392" i="3"/>
  <c r="P31384" i="3"/>
  <c r="P31376" i="3"/>
  <c r="P31368" i="3"/>
  <c r="P31360" i="3"/>
  <c r="P31352" i="3"/>
  <c r="P31344" i="3"/>
  <c r="P31336" i="3"/>
  <c r="P31328" i="3"/>
  <c r="P31320" i="3"/>
  <c r="P31312" i="3"/>
  <c r="P31304" i="3"/>
  <c r="P31296" i="3"/>
  <c r="P31288" i="3"/>
  <c r="P31280" i="3"/>
  <c r="P31272" i="3"/>
  <c r="P31264" i="3"/>
  <c r="P31256" i="3"/>
  <c r="P31248" i="3"/>
  <c r="P31240" i="3"/>
  <c r="P31232" i="3"/>
  <c r="P31224" i="3"/>
  <c r="P31216" i="3"/>
  <c r="P31208" i="3"/>
  <c r="P31200" i="3"/>
  <c r="P31192" i="3"/>
  <c r="P31184" i="3"/>
  <c r="P31176" i="3"/>
  <c r="P31168" i="3"/>
  <c r="P31160" i="3"/>
  <c r="P31152" i="3"/>
  <c r="P31144" i="3"/>
  <c r="P31136" i="3"/>
  <c r="P31128" i="3"/>
  <c r="P31120" i="3"/>
  <c r="P31112" i="3"/>
  <c r="P31104" i="3"/>
  <c r="P31096" i="3"/>
  <c r="P31088" i="3"/>
  <c r="P31080" i="3"/>
  <c r="P31072" i="3"/>
  <c r="P31064" i="3"/>
  <c r="P31056" i="3"/>
  <c r="P31048" i="3"/>
  <c r="P31040" i="3"/>
  <c r="P31032" i="3"/>
  <c r="P31024" i="3"/>
  <c r="P31016" i="3"/>
  <c r="P31008" i="3"/>
  <c r="P31000" i="3"/>
  <c r="P30992" i="3"/>
  <c r="P30984" i="3"/>
  <c r="P30976" i="3"/>
  <c r="P30968" i="3"/>
  <c r="P30960" i="3"/>
  <c r="P30952" i="3"/>
  <c r="P30944" i="3"/>
  <c r="P30936" i="3"/>
  <c r="P30928" i="3"/>
  <c r="P30920" i="3"/>
  <c r="P30912" i="3"/>
  <c r="P30904" i="3"/>
  <c r="P30896" i="3"/>
  <c r="P30888" i="3"/>
  <c r="P30880" i="3"/>
  <c r="P30872" i="3"/>
  <c r="P30864" i="3"/>
  <c r="P30856" i="3"/>
  <c r="P30848" i="3"/>
  <c r="P30840" i="3"/>
  <c r="P30832" i="3"/>
  <c r="P30824" i="3"/>
  <c r="P30816" i="3"/>
  <c r="P30808" i="3"/>
  <c r="P30800" i="3"/>
  <c r="P30792" i="3"/>
  <c r="P30784" i="3"/>
  <c r="P30776" i="3"/>
  <c r="P30768" i="3"/>
  <c r="P30760" i="3"/>
  <c r="P30752" i="3"/>
  <c r="P30744" i="3"/>
  <c r="P30736" i="3"/>
  <c r="P30728" i="3"/>
  <c r="P30720" i="3"/>
  <c r="P34305" i="3"/>
  <c r="P34231" i="3"/>
  <c r="P34158" i="3"/>
  <c r="P34085" i="3"/>
  <c r="P34022" i="3"/>
  <c r="P33986" i="3"/>
  <c r="P33949" i="3"/>
  <c r="P33913" i="3"/>
  <c r="P33876" i="3"/>
  <c r="P33839" i="3"/>
  <c r="P33803" i="3"/>
  <c r="P33766" i="3"/>
  <c r="P33730" i="3"/>
  <c r="P33701" i="3"/>
  <c r="P33679" i="3"/>
  <c r="P33663" i="3"/>
  <c r="P33647" i="3"/>
  <c r="P33631" i="3"/>
  <c r="P33615" i="3"/>
  <c r="P33599" i="3"/>
  <c r="P33583" i="3"/>
  <c r="P33567" i="3"/>
  <c r="P33551" i="3"/>
  <c r="P33535" i="3"/>
  <c r="P33519" i="3"/>
  <c r="P33504" i="3"/>
  <c r="P33493" i="3"/>
  <c r="P33479" i="3"/>
  <c r="P33468" i="3"/>
  <c r="P33454" i="3"/>
  <c r="P33440" i="3"/>
  <c r="P33429" i="3"/>
  <c r="P33415" i="3"/>
  <c r="P33404" i="3"/>
  <c r="P33392" i="3"/>
  <c r="P33382" i="3"/>
  <c r="P33372" i="3"/>
  <c r="P33360" i="3"/>
  <c r="P33350" i="3"/>
  <c r="P33340" i="3"/>
  <c r="P33328" i="3"/>
  <c r="P33318" i="3"/>
  <c r="P33308" i="3"/>
  <c r="P33296" i="3"/>
  <c r="P33286" i="3"/>
  <c r="P33276" i="3"/>
  <c r="P33264" i="3"/>
  <c r="P33254" i="3"/>
  <c r="P33244" i="3"/>
  <c r="P33232" i="3"/>
  <c r="P33222" i="3"/>
  <c r="P33212" i="3"/>
  <c r="P33200" i="3"/>
  <c r="P33190" i="3"/>
  <c r="P33180" i="3"/>
  <c r="P33168" i="3"/>
  <c r="P33158" i="3"/>
  <c r="P33148" i="3"/>
  <c r="P33136" i="3"/>
  <c r="P33126" i="3"/>
  <c r="P33116" i="3"/>
  <c r="P33104" i="3"/>
  <c r="P33094" i="3"/>
  <c r="P33084" i="3"/>
  <c r="P33072" i="3"/>
  <c r="P33062" i="3"/>
  <c r="P33052" i="3"/>
  <c r="P33040" i="3"/>
  <c r="P33030" i="3"/>
  <c r="P33020" i="3"/>
  <c r="P33008" i="3"/>
  <c r="P32998" i="3"/>
  <c r="P32988" i="3"/>
  <c r="P32976" i="3"/>
  <c r="P32966" i="3"/>
  <c r="P32956" i="3"/>
  <c r="P32944" i="3"/>
  <c r="P32934" i="3"/>
  <c r="P32924" i="3"/>
  <c r="P32912" i="3"/>
  <c r="P32902" i="3"/>
  <c r="P32892" i="3"/>
  <c r="P32880" i="3"/>
  <c r="P32870" i="3"/>
  <c r="P32860" i="3"/>
  <c r="P32848" i="3"/>
  <c r="P32838" i="3"/>
  <c r="P32828" i="3"/>
  <c r="P32816" i="3"/>
  <c r="P32806" i="3"/>
  <c r="P32796" i="3"/>
  <c r="P32784" i="3"/>
  <c r="P32774" i="3"/>
  <c r="P32764" i="3"/>
  <c r="P32752" i="3"/>
  <c r="P32742" i="3"/>
  <c r="P32732" i="3"/>
  <c r="P32720" i="3"/>
  <c r="P32710" i="3"/>
  <c r="P32700" i="3"/>
  <c r="P32688" i="3"/>
  <c r="P32678" i="3"/>
  <c r="P32668" i="3"/>
  <c r="P32656" i="3"/>
  <c r="P32646" i="3"/>
  <c r="P32636" i="3"/>
  <c r="P32624" i="3"/>
  <c r="P32614" i="3"/>
  <c r="P32604" i="3"/>
  <c r="P32592" i="3"/>
  <c r="P32582" i="3"/>
  <c r="P32572" i="3"/>
  <c r="P32560" i="3"/>
  <c r="P32550" i="3"/>
  <c r="P32540" i="3"/>
  <c r="P32528" i="3"/>
  <c r="P32518" i="3"/>
  <c r="P32508" i="3"/>
  <c r="P32496" i="3"/>
  <c r="P32486" i="3"/>
  <c r="P32476" i="3"/>
  <c r="P32464" i="3"/>
  <c r="P32454" i="3"/>
  <c r="P32444" i="3"/>
  <c r="P32432" i="3"/>
  <c r="P32422" i="3"/>
  <c r="P32412" i="3"/>
  <c r="P32400" i="3"/>
  <c r="P32390" i="3"/>
  <c r="P32380" i="3"/>
  <c r="P32368" i="3"/>
  <c r="P32358" i="3"/>
  <c r="P32348" i="3"/>
  <c r="P32336" i="3"/>
  <c r="P32326" i="3"/>
  <c r="P32317" i="3"/>
  <c r="P32308" i="3"/>
  <c r="P32299" i="3"/>
  <c r="P32289" i="3"/>
  <c r="P32280" i="3"/>
  <c r="P32271" i="3"/>
  <c r="P32262" i="3"/>
  <c r="P32253" i="3"/>
  <c r="P32244" i="3"/>
  <c r="P32235" i="3"/>
  <c r="P32225" i="3"/>
  <c r="P32216" i="3"/>
  <c r="P32207" i="3"/>
  <c r="P32198" i="3"/>
  <c r="P32189" i="3"/>
  <c r="P32180" i="3"/>
  <c r="P32171" i="3"/>
  <c r="P32161" i="3"/>
  <c r="P32152" i="3"/>
  <c r="P32143" i="3"/>
  <c r="P32134" i="3"/>
  <c r="P32125" i="3"/>
  <c r="P32116" i="3"/>
  <c r="P32107" i="3"/>
  <c r="P32097" i="3"/>
  <c r="P32088" i="3"/>
  <c r="P32079" i="3"/>
  <c r="P32070" i="3"/>
  <c r="P32061" i="3"/>
  <c r="P32052" i="3"/>
  <c r="P32043" i="3"/>
  <c r="P32033" i="3"/>
  <c r="P32024" i="3"/>
  <c r="P32015" i="3"/>
  <c r="P32006" i="3"/>
  <c r="P31997" i="3"/>
  <c r="P31988" i="3"/>
  <c r="P31979" i="3"/>
  <c r="P31969" i="3"/>
  <c r="P31960" i="3"/>
  <c r="P31951" i="3"/>
  <c r="P31942" i="3"/>
  <c r="P31933" i="3"/>
  <c r="P31924" i="3"/>
  <c r="P31915" i="3"/>
  <c r="P31905" i="3"/>
  <c r="P31896" i="3"/>
  <c r="P31887" i="3"/>
  <c r="P31878" i="3"/>
  <c r="P31869" i="3"/>
  <c r="P31860" i="3"/>
  <c r="P31851" i="3"/>
  <c r="P31841" i="3"/>
  <c r="P31832" i="3"/>
  <c r="P31823" i="3"/>
  <c r="P31814" i="3"/>
  <c r="P31805" i="3"/>
  <c r="P31796" i="3"/>
  <c r="P31787" i="3"/>
  <c r="P31777" i="3"/>
  <c r="P31768" i="3"/>
  <c r="P31759" i="3"/>
  <c r="P31751" i="3"/>
  <c r="P31743" i="3"/>
  <c r="P31735" i="3"/>
  <c r="P31727" i="3"/>
  <c r="P31719" i="3"/>
  <c r="P31711" i="3"/>
  <c r="P31703" i="3"/>
  <c r="P31695" i="3"/>
  <c r="P31687" i="3"/>
  <c r="P31679" i="3"/>
  <c r="P31671" i="3"/>
  <c r="P31663" i="3"/>
  <c r="P31655" i="3"/>
  <c r="P31647" i="3"/>
  <c r="P31639" i="3"/>
  <c r="P31631" i="3"/>
  <c r="P31623" i="3"/>
  <c r="P31615" i="3"/>
  <c r="P31607" i="3"/>
  <c r="P31599" i="3"/>
  <c r="P31591" i="3"/>
  <c r="P31583" i="3"/>
  <c r="P31575" i="3"/>
  <c r="P31567" i="3"/>
  <c r="P31559" i="3"/>
  <c r="P31551" i="3"/>
  <c r="P31543" i="3"/>
  <c r="P31535" i="3"/>
  <c r="P31527" i="3"/>
  <c r="P31519" i="3"/>
  <c r="P31511" i="3"/>
  <c r="P31503" i="3"/>
  <c r="P31495" i="3"/>
  <c r="P31487" i="3"/>
  <c r="P31479" i="3"/>
  <c r="P31471" i="3"/>
  <c r="P31463" i="3"/>
  <c r="P31455" i="3"/>
  <c r="P31447" i="3"/>
  <c r="P31439" i="3"/>
  <c r="P31431" i="3"/>
  <c r="P31423" i="3"/>
  <c r="P31415" i="3"/>
  <c r="P31407" i="3"/>
  <c r="P31399" i="3"/>
  <c r="P31391" i="3"/>
  <c r="P31383" i="3"/>
  <c r="P31375" i="3"/>
  <c r="P31367" i="3"/>
  <c r="P31359" i="3"/>
  <c r="P31351" i="3"/>
  <c r="P31343" i="3"/>
  <c r="P31335" i="3"/>
  <c r="P31327" i="3"/>
  <c r="P31319" i="3"/>
  <c r="P31311" i="3"/>
  <c r="P31303" i="3"/>
  <c r="P31295" i="3"/>
  <c r="P31287" i="3"/>
  <c r="P31279" i="3"/>
  <c r="P31271" i="3"/>
  <c r="P31263" i="3"/>
  <c r="P31255" i="3"/>
  <c r="P31247" i="3"/>
  <c r="P31239" i="3"/>
  <c r="P31231" i="3"/>
  <c r="P31223" i="3"/>
  <c r="P31215" i="3"/>
  <c r="P31207" i="3"/>
  <c r="P31199" i="3"/>
  <c r="P31191" i="3"/>
  <c r="P31183" i="3"/>
  <c r="P31175" i="3"/>
  <c r="P31167" i="3"/>
  <c r="P31159" i="3"/>
  <c r="P31151" i="3"/>
  <c r="P31143" i="3"/>
  <c r="P31135" i="3"/>
  <c r="P31127" i="3"/>
  <c r="P31119" i="3"/>
  <c r="P31111" i="3"/>
  <c r="P31103" i="3"/>
  <c r="P31095" i="3"/>
  <c r="P31087" i="3"/>
  <c r="P31079" i="3"/>
  <c r="P31071" i="3"/>
  <c r="P31063" i="3"/>
  <c r="P31055" i="3"/>
  <c r="P31047" i="3"/>
  <c r="P31039" i="3"/>
  <c r="P31031" i="3"/>
  <c r="P31023" i="3"/>
  <c r="P31015" i="3"/>
  <c r="P31007" i="3"/>
  <c r="P30999" i="3"/>
  <c r="P30991" i="3"/>
  <c r="P30983" i="3"/>
  <c r="P30975" i="3"/>
  <c r="P30967" i="3"/>
  <c r="P30959" i="3"/>
  <c r="P30951" i="3"/>
  <c r="P30943" i="3"/>
  <c r="P30935" i="3"/>
  <c r="P30927" i="3"/>
  <c r="P30919" i="3"/>
  <c r="P30911" i="3"/>
  <c r="P30903" i="3"/>
  <c r="P30895" i="3"/>
  <c r="P30887" i="3"/>
  <c r="P30879" i="3"/>
  <c r="P30871" i="3"/>
  <c r="P30863" i="3"/>
  <c r="P30855" i="3"/>
  <c r="P30847" i="3"/>
  <c r="P30839" i="3"/>
  <c r="P30831" i="3"/>
  <c r="P30823" i="3"/>
  <c r="P30815" i="3"/>
  <c r="P30807" i="3"/>
  <c r="P30799" i="3"/>
  <c r="P30791" i="3"/>
  <c r="P30783" i="3"/>
  <c r="P30775" i="3"/>
  <c r="P30767" i="3"/>
  <c r="P30759" i="3"/>
  <c r="P30751" i="3"/>
  <c r="P30743" i="3"/>
  <c r="P30735" i="3"/>
  <c r="P30727" i="3"/>
  <c r="P30719" i="3"/>
  <c r="P30711" i="3"/>
  <c r="P30703" i="3"/>
  <c r="P30695" i="3"/>
  <c r="P30687" i="3"/>
  <c r="P30679" i="3"/>
  <c r="P30671" i="3"/>
  <c r="P30663" i="3"/>
  <c r="P30655" i="3"/>
  <c r="P30647" i="3"/>
  <c r="P30639" i="3"/>
  <c r="P30631" i="3"/>
  <c r="P30623" i="3"/>
  <c r="P30615" i="3"/>
  <c r="P30607" i="3"/>
  <c r="P34295" i="3"/>
  <c r="P34222" i="3"/>
  <c r="P34149" i="3"/>
  <c r="P34076" i="3"/>
  <c r="P34021" i="3"/>
  <c r="P33985" i="3"/>
  <c r="P33948" i="3"/>
  <c r="P33911" i="3"/>
  <c r="P33875" i="3"/>
  <c r="P33838" i="3"/>
  <c r="P33802" i="3"/>
  <c r="P33765" i="3"/>
  <c r="P33729" i="3"/>
  <c r="P33694" i="3"/>
  <c r="P33678" i="3"/>
  <c r="P33662" i="3"/>
  <c r="P33646" i="3"/>
  <c r="P33630" i="3"/>
  <c r="P33614" i="3"/>
  <c r="P33598" i="3"/>
  <c r="P33582" i="3"/>
  <c r="P33566" i="3"/>
  <c r="P33550" i="3"/>
  <c r="P33534" i="3"/>
  <c r="P33518" i="3"/>
  <c r="P33503" i="3"/>
  <c r="P33492" i="3"/>
  <c r="P33478" i="3"/>
  <c r="P33464" i="3"/>
  <c r="P33453" i="3"/>
  <c r="P33439" i="3"/>
  <c r="P33428" i="3"/>
  <c r="P33414" i="3"/>
  <c r="P33403" i="3"/>
  <c r="P33391" i="3"/>
  <c r="P33381" i="3"/>
  <c r="P33371" i="3"/>
  <c r="P33359" i="3"/>
  <c r="P33349" i="3"/>
  <c r="P33339" i="3"/>
  <c r="P33327" i="3"/>
  <c r="P33317" i="3"/>
  <c r="P33307" i="3"/>
  <c r="P33295" i="3"/>
  <c r="P33285" i="3"/>
  <c r="P33275" i="3"/>
  <c r="P33263" i="3"/>
  <c r="P33253" i="3"/>
  <c r="P33243" i="3"/>
  <c r="P33231" i="3"/>
  <c r="P33221" i="3"/>
  <c r="P33211" i="3"/>
  <c r="P33199" i="3"/>
  <c r="P33189" i="3"/>
  <c r="P33179" i="3"/>
  <c r="P33167" i="3"/>
  <c r="P33157" i="3"/>
  <c r="P33147" i="3"/>
  <c r="P33135" i="3"/>
  <c r="P33125" i="3"/>
  <c r="P33115" i="3"/>
  <c r="P33103" i="3"/>
  <c r="P33093" i="3"/>
  <c r="P33083" i="3"/>
  <c r="P33071" i="3"/>
  <c r="P33061" i="3"/>
  <c r="P33051" i="3"/>
  <c r="P33039" i="3"/>
  <c r="P33029" i="3"/>
  <c r="P33019" i="3"/>
  <c r="P33007" i="3"/>
  <c r="P32997" i="3"/>
  <c r="P32987" i="3"/>
  <c r="P32975" i="3"/>
  <c r="P32965" i="3"/>
  <c r="P32955" i="3"/>
  <c r="P32943" i="3"/>
  <c r="P32933" i="3"/>
  <c r="P32923" i="3"/>
  <c r="P32911" i="3"/>
  <c r="P32901" i="3"/>
  <c r="P32891" i="3"/>
  <c r="P32879" i="3"/>
  <c r="P32869" i="3"/>
  <c r="P32859" i="3"/>
  <c r="P32847" i="3"/>
  <c r="P32837" i="3"/>
  <c r="P32827" i="3"/>
  <c r="P32815" i="3"/>
  <c r="P32805" i="3"/>
  <c r="P32795" i="3"/>
  <c r="P32783" i="3"/>
  <c r="P32773" i="3"/>
  <c r="P32763" i="3"/>
  <c r="P32751" i="3"/>
  <c r="P32741" i="3"/>
  <c r="P32731" i="3"/>
  <c r="P32719" i="3"/>
  <c r="P32709" i="3"/>
  <c r="P32699" i="3"/>
  <c r="P32687" i="3"/>
  <c r="P32677" i="3"/>
  <c r="P32667" i="3"/>
  <c r="P32655" i="3"/>
  <c r="P32645" i="3"/>
  <c r="P32635" i="3"/>
  <c r="P32623" i="3"/>
  <c r="P32613" i="3"/>
  <c r="P32603" i="3"/>
  <c r="P32591" i="3"/>
  <c r="P32581" i="3"/>
  <c r="P32571" i="3"/>
  <c r="P32559" i="3"/>
  <c r="P32549" i="3"/>
  <c r="P32539" i="3"/>
  <c r="P32527" i="3"/>
  <c r="P32517" i="3"/>
  <c r="P32507" i="3"/>
  <c r="P32495" i="3"/>
  <c r="P32485" i="3"/>
  <c r="P32475" i="3"/>
  <c r="P32463" i="3"/>
  <c r="P32453" i="3"/>
  <c r="P32443" i="3"/>
  <c r="P32431" i="3"/>
  <c r="P32421" i="3"/>
  <c r="P32411" i="3"/>
  <c r="P32399" i="3"/>
  <c r="P32389" i="3"/>
  <c r="P32379" i="3"/>
  <c r="P32367" i="3"/>
  <c r="P32357" i="3"/>
  <c r="P32347" i="3"/>
  <c r="P32335" i="3"/>
  <c r="P32325" i="3"/>
  <c r="P32316" i="3"/>
  <c r="P32307" i="3"/>
  <c r="P32297" i="3"/>
  <c r="P32288" i="3"/>
  <c r="P32279" i="3"/>
  <c r="P32270" i="3"/>
  <c r="P32261" i="3"/>
  <c r="P32252" i="3"/>
  <c r="P32243" i="3"/>
  <c r="P32233" i="3"/>
  <c r="P32224" i="3"/>
  <c r="P32215" i="3"/>
  <c r="P32206" i="3"/>
  <c r="P32197" i="3"/>
  <c r="P32188" i="3"/>
  <c r="P32179" i="3"/>
  <c r="P32169" i="3"/>
  <c r="P32160" i="3"/>
  <c r="P32151" i="3"/>
  <c r="P32142" i="3"/>
  <c r="P32133" i="3"/>
  <c r="P32124" i="3"/>
  <c r="P32115" i="3"/>
  <c r="P32105" i="3"/>
  <c r="P32096" i="3"/>
  <c r="P32087" i="3"/>
  <c r="P32078" i="3"/>
  <c r="P32069" i="3"/>
  <c r="P32060" i="3"/>
  <c r="P32051" i="3"/>
  <c r="P32041" i="3"/>
  <c r="P32032" i="3"/>
  <c r="P32023" i="3"/>
  <c r="P32014" i="3"/>
  <c r="P32005" i="3"/>
  <c r="P31996" i="3"/>
  <c r="P31987" i="3"/>
  <c r="P31977" i="3"/>
  <c r="P31968" i="3"/>
  <c r="P31959" i="3"/>
  <c r="P31950" i="3"/>
  <c r="P31941" i="3"/>
  <c r="P31932" i="3"/>
  <c r="P31923" i="3"/>
  <c r="P31913" i="3"/>
  <c r="P31904" i="3"/>
  <c r="P31895" i="3"/>
  <c r="P31886" i="3"/>
  <c r="P31877" i="3"/>
  <c r="P31868" i="3"/>
  <c r="P31859" i="3"/>
  <c r="P31849" i="3"/>
  <c r="P31840" i="3"/>
  <c r="P31831" i="3"/>
  <c r="P31822" i="3"/>
  <c r="P31813" i="3"/>
  <c r="P31804" i="3"/>
  <c r="P31795" i="3"/>
  <c r="P31785" i="3"/>
  <c r="P31776" i="3"/>
  <c r="P31767" i="3"/>
  <c r="P31758" i="3"/>
  <c r="P31750" i="3"/>
  <c r="P31742" i="3"/>
  <c r="P31734" i="3"/>
  <c r="P31726" i="3"/>
  <c r="P31718" i="3"/>
  <c r="P31710" i="3"/>
  <c r="P31702" i="3"/>
  <c r="P31694" i="3"/>
  <c r="P31686" i="3"/>
  <c r="P31678" i="3"/>
  <c r="P31670" i="3"/>
  <c r="P31662" i="3"/>
  <c r="P31654" i="3"/>
  <c r="P31646" i="3"/>
  <c r="P31638" i="3"/>
  <c r="P31630" i="3"/>
  <c r="P31622" i="3"/>
  <c r="P31614" i="3"/>
  <c r="P31606" i="3"/>
  <c r="P31598" i="3"/>
  <c r="P31590" i="3"/>
  <c r="P31582" i="3"/>
  <c r="P31574" i="3"/>
  <c r="P34286" i="3"/>
  <c r="P34213" i="3"/>
  <c r="P34140" i="3"/>
  <c r="P34067" i="3"/>
  <c r="P34013" i="3"/>
  <c r="P33977" i="3"/>
  <c r="P33940" i="3"/>
  <c r="P33903" i="3"/>
  <c r="P33867" i="3"/>
  <c r="P33830" i="3"/>
  <c r="P33794" i="3"/>
  <c r="P33757" i="3"/>
  <c r="P33721" i="3"/>
  <c r="P33693" i="3"/>
  <c r="P33677" i="3"/>
  <c r="P33661" i="3"/>
  <c r="P33645" i="3"/>
  <c r="P33629" i="3"/>
  <c r="P33613" i="3"/>
  <c r="P33597" i="3"/>
  <c r="P33581" i="3"/>
  <c r="P33565" i="3"/>
  <c r="P33549" i="3"/>
  <c r="P33533" i="3"/>
  <c r="P33517" i="3"/>
  <c r="P33502" i="3"/>
  <c r="P33488" i="3"/>
  <c r="P33477" i="3"/>
  <c r="P33463" i="3"/>
  <c r="P33452" i="3"/>
  <c r="P33438" i="3"/>
  <c r="P33424" i="3"/>
  <c r="P33413" i="3"/>
  <c r="P33400" i="3"/>
  <c r="P33390" i="3"/>
  <c r="P33380" i="3"/>
  <c r="P33368" i="3"/>
  <c r="P33358" i="3"/>
  <c r="P33348" i="3"/>
  <c r="P33336" i="3"/>
  <c r="P33326" i="3"/>
  <c r="P33316" i="3"/>
  <c r="P33304" i="3"/>
  <c r="P33294" i="3"/>
  <c r="P33284" i="3"/>
  <c r="P33272" i="3"/>
  <c r="P33262" i="3"/>
  <c r="P33252" i="3"/>
  <c r="P33240" i="3"/>
  <c r="P33230" i="3"/>
  <c r="P33220" i="3"/>
  <c r="P33208" i="3"/>
  <c r="P33198" i="3"/>
  <c r="P33188" i="3"/>
  <c r="P33176" i="3"/>
  <c r="P33166" i="3"/>
  <c r="P33156" i="3"/>
  <c r="P33144" i="3"/>
  <c r="P33134" i="3"/>
  <c r="P33124" i="3"/>
  <c r="P33112" i="3"/>
  <c r="P33102" i="3"/>
  <c r="P33092" i="3"/>
  <c r="P33080" i="3"/>
  <c r="P33070" i="3"/>
  <c r="P33060" i="3"/>
  <c r="P33048" i="3"/>
  <c r="P33038" i="3"/>
  <c r="P33028" i="3"/>
  <c r="P33016" i="3"/>
  <c r="P33006" i="3"/>
  <c r="P32996" i="3"/>
  <c r="P32984" i="3"/>
  <c r="P32974" i="3"/>
  <c r="P32964" i="3"/>
  <c r="P32952" i="3"/>
  <c r="P32942" i="3"/>
  <c r="P32932" i="3"/>
  <c r="P32920" i="3"/>
  <c r="P32910" i="3"/>
  <c r="P32900" i="3"/>
  <c r="P32888" i="3"/>
  <c r="P32878" i="3"/>
  <c r="P32868" i="3"/>
  <c r="P32856" i="3"/>
  <c r="P32846" i="3"/>
  <c r="P32836" i="3"/>
  <c r="P32824" i="3"/>
  <c r="P32814" i="3"/>
  <c r="P32804" i="3"/>
  <c r="P32792" i="3"/>
  <c r="P32782" i="3"/>
  <c r="P32772" i="3"/>
  <c r="P32760" i="3"/>
  <c r="P32750" i="3"/>
  <c r="P32740" i="3"/>
  <c r="P32728" i="3"/>
  <c r="P32718" i="3"/>
  <c r="P32708" i="3"/>
  <c r="P32696" i="3"/>
  <c r="P32686" i="3"/>
  <c r="P32676" i="3"/>
  <c r="P32664" i="3"/>
  <c r="P32654" i="3"/>
  <c r="P32644" i="3"/>
  <c r="P32632" i="3"/>
  <c r="P32622" i="3"/>
  <c r="P32612" i="3"/>
  <c r="P32600" i="3"/>
  <c r="P32590" i="3"/>
  <c r="P32580" i="3"/>
  <c r="P32568" i="3"/>
  <c r="P32558" i="3"/>
  <c r="P32548" i="3"/>
  <c r="P32536" i="3"/>
  <c r="P32526" i="3"/>
  <c r="P32516" i="3"/>
  <c r="P32504" i="3"/>
  <c r="P32494" i="3"/>
  <c r="P32484" i="3"/>
  <c r="P32472" i="3"/>
  <c r="P32462" i="3"/>
  <c r="P32452" i="3"/>
  <c r="P32440" i="3"/>
  <c r="P32430" i="3"/>
  <c r="P32420" i="3"/>
  <c r="P32408" i="3"/>
  <c r="P32398" i="3"/>
  <c r="P32388" i="3"/>
  <c r="P32376" i="3"/>
  <c r="P32366" i="3"/>
  <c r="P32356" i="3"/>
  <c r="P32344" i="3"/>
  <c r="P32334" i="3"/>
  <c r="P32324" i="3"/>
  <c r="P32315" i="3"/>
  <c r="P32305" i="3"/>
  <c r="P32296" i="3"/>
  <c r="P32287" i="3"/>
  <c r="P32278" i="3"/>
  <c r="P32269" i="3"/>
  <c r="P32260" i="3"/>
  <c r="P32251" i="3"/>
  <c r="P32241" i="3"/>
  <c r="P32232" i="3"/>
  <c r="P32223" i="3"/>
  <c r="P32214" i="3"/>
  <c r="P32205" i="3"/>
  <c r="P32196" i="3"/>
  <c r="P32187" i="3"/>
  <c r="P32177" i="3"/>
  <c r="P32168" i="3"/>
  <c r="P32159" i="3"/>
  <c r="P32150" i="3"/>
  <c r="P32141" i="3"/>
  <c r="P32132" i="3"/>
  <c r="P32123" i="3"/>
  <c r="P32113" i="3"/>
  <c r="P32104" i="3"/>
  <c r="P32095" i="3"/>
  <c r="P32086" i="3"/>
  <c r="P32077" i="3"/>
  <c r="P32068" i="3"/>
  <c r="P32059" i="3"/>
  <c r="P32049" i="3"/>
  <c r="P32040" i="3"/>
  <c r="P32031" i="3"/>
  <c r="P32022" i="3"/>
  <c r="P32013" i="3"/>
  <c r="P32004" i="3"/>
  <c r="P31995" i="3"/>
  <c r="P31985" i="3"/>
  <c r="P31976" i="3"/>
  <c r="P31967" i="3"/>
  <c r="P31958" i="3"/>
  <c r="P31949" i="3"/>
  <c r="P31940" i="3"/>
  <c r="P31931" i="3"/>
  <c r="P31921" i="3"/>
  <c r="P31912" i="3"/>
  <c r="P31903" i="3"/>
  <c r="P31894" i="3"/>
  <c r="P31885" i="3"/>
  <c r="P31876" i="3"/>
  <c r="P31867" i="3"/>
  <c r="P31857" i="3"/>
  <c r="P31848" i="3"/>
  <c r="P31839" i="3"/>
  <c r="P31830" i="3"/>
  <c r="P31821" i="3"/>
  <c r="P31812" i="3"/>
  <c r="P31803" i="3"/>
  <c r="P31793" i="3"/>
  <c r="P31784" i="3"/>
  <c r="P31775" i="3"/>
  <c r="P31766" i="3"/>
  <c r="P31757" i="3"/>
  <c r="P31749" i="3"/>
  <c r="P31741" i="3"/>
  <c r="P31733" i="3"/>
  <c r="P31725" i="3"/>
  <c r="P31717" i="3"/>
  <c r="P31709" i="3"/>
  <c r="P31701" i="3"/>
  <c r="P31693" i="3"/>
  <c r="P31685" i="3"/>
  <c r="P31677" i="3"/>
  <c r="P31669" i="3"/>
  <c r="P31661" i="3"/>
  <c r="P31653" i="3"/>
  <c r="P31645" i="3"/>
  <c r="P31637" i="3"/>
  <c r="P31629" i="3"/>
  <c r="P31621" i="3"/>
  <c r="P31613" i="3"/>
  <c r="P31605" i="3"/>
  <c r="P31597" i="3"/>
  <c r="P31589" i="3"/>
  <c r="P31581" i="3"/>
  <c r="P31573" i="3"/>
  <c r="P31565" i="3"/>
  <c r="P31557" i="3"/>
  <c r="P31549" i="3"/>
  <c r="P31541" i="3"/>
  <c r="P31533" i="3"/>
  <c r="P31525" i="3"/>
  <c r="P34277" i="3"/>
  <c r="P34204" i="3"/>
  <c r="P34131" i="3"/>
  <c r="P34058" i="3"/>
  <c r="P34012" i="3"/>
  <c r="P33975" i="3"/>
  <c r="P33939" i="3"/>
  <c r="P33902" i="3"/>
  <c r="P33866" i="3"/>
  <c r="P33829" i="3"/>
  <c r="P33793" i="3"/>
  <c r="P33756" i="3"/>
  <c r="P33719" i="3"/>
  <c r="P33692" i="3"/>
  <c r="P33676" i="3"/>
  <c r="P33660" i="3"/>
  <c r="P33644" i="3"/>
  <c r="P33628" i="3"/>
  <c r="P33612" i="3"/>
  <c r="P33596" i="3"/>
  <c r="P33580" i="3"/>
  <c r="P33564" i="3"/>
  <c r="P33548" i="3"/>
  <c r="P33532" i="3"/>
  <c r="P33516" i="3"/>
  <c r="P33501" i="3"/>
  <c r="P33487" i="3"/>
  <c r="P33476" i="3"/>
  <c r="P33462" i="3"/>
  <c r="P33448" i="3"/>
  <c r="P33437" i="3"/>
  <c r="P33423" i="3"/>
  <c r="P33412" i="3"/>
  <c r="P33399" i="3"/>
  <c r="P33389" i="3"/>
  <c r="P33379" i="3"/>
  <c r="P33367" i="3"/>
  <c r="P33357" i="3"/>
  <c r="P33347" i="3"/>
  <c r="P33335" i="3"/>
  <c r="P33325" i="3"/>
  <c r="P33315" i="3"/>
  <c r="P33303" i="3"/>
  <c r="P33293" i="3"/>
  <c r="P33283" i="3"/>
  <c r="P33271" i="3"/>
  <c r="P33261" i="3"/>
  <c r="P33251" i="3"/>
  <c r="P33239" i="3"/>
  <c r="P33229" i="3"/>
  <c r="P33219" i="3"/>
  <c r="P33207" i="3"/>
  <c r="P33197" i="3"/>
  <c r="P33187" i="3"/>
  <c r="P33175" i="3"/>
  <c r="P33165" i="3"/>
  <c r="P33155" i="3"/>
  <c r="P33143" i="3"/>
  <c r="P33133" i="3"/>
  <c r="P33123" i="3"/>
  <c r="P33111" i="3"/>
  <c r="P33101" i="3"/>
  <c r="P33091" i="3"/>
  <c r="P33079" i="3"/>
  <c r="P33069" i="3"/>
  <c r="P33059" i="3"/>
  <c r="P33047" i="3"/>
  <c r="P33037" i="3"/>
  <c r="P33027" i="3"/>
  <c r="P33015" i="3"/>
  <c r="P33005" i="3"/>
  <c r="P32995" i="3"/>
  <c r="P32983" i="3"/>
  <c r="P32973" i="3"/>
  <c r="P32963" i="3"/>
  <c r="P32951" i="3"/>
  <c r="P32941" i="3"/>
  <c r="P32931" i="3"/>
  <c r="P32919" i="3"/>
  <c r="P32909" i="3"/>
  <c r="P32899" i="3"/>
  <c r="P32887" i="3"/>
  <c r="P32877" i="3"/>
  <c r="P32867" i="3"/>
  <c r="P32855" i="3"/>
  <c r="P32845" i="3"/>
  <c r="P32835" i="3"/>
  <c r="P32823" i="3"/>
  <c r="P32813" i="3"/>
  <c r="P32803" i="3"/>
  <c r="P32791" i="3"/>
  <c r="P32781" i="3"/>
  <c r="P32771" i="3"/>
  <c r="P32759" i="3"/>
  <c r="P32749" i="3"/>
  <c r="P32739" i="3"/>
  <c r="P32727" i="3"/>
  <c r="P32717" i="3"/>
  <c r="P32707" i="3"/>
  <c r="P32695" i="3"/>
  <c r="P32685" i="3"/>
  <c r="P32675" i="3"/>
  <c r="P32663" i="3"/>
  <c r="P32653" i="3"/>
  <c r="P32643" i="3"/>
  <c r="P32631" i="3"/>
  <c r="P32621" i="3"/>
  <c r="P32611" i="3"/>
  <c r="P32599" i="3"/>
  <c r="P32589" i="3"/>
  <c r="P32579" i="3"/>
  <c r="P32567" i="3"/>
  <c r="P32557" i="3"/>
  <c r="P32547" i="3"/>
  <c r="P32535" i="3"/>
  <c r="P32525" i="3"/>
  <c r="P32515" i="3"/>
  <c r="P32503" i="3"/>
  <c r="P32493" i="3"/>
  <c r="P32483" i="3"/>
  <c r="P32471" i="3"/>
  <c r="P32461" i="3"/>
  <c r="P32451" i="3"/>
  <c r="P32439" i="3"/>
  <c r="P32429" i="3"/>
  <c r="P32419" i="3"/>
  <c r="P32407" i="3"/>
  <c r="P32397" i="3"/>
  <c r="P32387" i="3"/>
  <c r="P32375" i="3"/>
  <c r="P32365" i="3"/>
  <c r="P32355" i="3"/>
  <c r="P32343" i="3"/>
  <c r="P32333" i="3"/>
  <c r="P32323" i="3"/>
  <c r="P32313" i="3"/>
  <c r="P32304" i="3"/>
  <c r="P32295" i="3"/>
  <c r="P32286" i="3"/>
  <c r="P32277" i="3"/>
  <c r="P32268" i="3"/>
  <c r="P32259" i="3"/>
  <c r="P32249" i="3"/>
  <c r="P32240" i="3"/>
  <c r="P32231" i="3"/>
  <c r="P32222" i="3"/>
  <c r="P32213" i="3"/>
  <c r="P32204" i="3"/>
  <c r="P32195" i="3"/>
  <c r="P32185" i="3"/>
  <c r="P32176" i="3"/>
  <c r="P32167" i="3"/>
  <c r="P32158" i="3"/>
  <c r="P32149" i="3"/>
  <c r="P32140" i="3"/>
  <c r="P32076" i="3"/>
  <c r="P32003" i="3"/>
  <c r="P31929" i="3"/>
  <c r="P31856" i="3"/>
  <c r="P31783" i="3"/>
  <c r="P31716" i="3"/>
  <c r="P31652" i="3"/>
  <c r="P31588" i="3"/>
  <c r="P31548" i="3"/>
  <c r="P31517" i="3"/>
  <c r="P31494" i="3"/>
  <c r="P31476" i="3"/>
  <c r="P31453" i="3"/>
  <c r="P31430" i="3"/>
  <c r="P31412" i="3"/>
  <c r="P31389" i="3"/>
  <c r="P31366" i="3"/>
  <c r="P31348" i="3"/>
  <c r="P31325" i="3"/>
  <c r="P31302" i="3"/>
  <c r="P31284" i="3"/>
  <c r="P31261" i="3"/>
  <c r="P31238" i="3"/>
  <c r="P31220" i="3"/>
  <c r="P31197" i="3"/>
  <c r="P31174" i="3"/>
  <c r="P31156" i="3"/>
  <c r="P31133" i="3"/>
  <c r="P31110" i="3"/>
  <c r="P31092" i="3"/>
  <c r="P31069" i="3"/>
  <c r="P31046" i="3"/>
  <c r="P31028" i="3"/>
  <c r="P31005" i="3"/>
  <c r="P30982" i="3"/>
  <c r="P30964" i="3"/>
  <c r="P30941" i="3"/>
  <c r="P30918" i="3"/>
  <c r="P30900" i="3"/>
  <c r="P30877" i="3"/>
  <c r="P30854" i="3"/>
  <c r="P30836" i="3"/>
  <c r="P30813" i="3"/>
  <c r="P30790" i="3"/>
  <c r="P30772" i="3"/>
  <c r="P30749" i="3"/>
  <c r="P30726" i="3"/>
  <c r="P30709" i="3"/>
  <c r="P30694" i="3"/>
  <c r="P30684" i="3"/>
  <c r="P30674" i="3"/>
  <c r="P30662" i="3"/>
  <c r="P30652" i="3"/>
  <c r="P30642" i="3"/>
  <c r="P30630" i="3"/>
  <c r="P30620" i="3"/>
  <c r="P30610" i="3"/>
  <c r="P30599" i="3"/>
  <c r="P30590" i="3"/>
  <c r="P30581" i="3"/>
  <c r="P30572" i="3"/>
  <c r="P30563" i="3"/>
  <c r="P30554" i="3"/>
  <c r="P30544" i="3"/>
  <c r="P30535" i="3"/>
  <c r="P30526" i="3"/>
  <c r="P30517" i="3"/>
  <c r="P30508" i="3"/>
  <c r="P30499" i="3"/>
  <c r="P30490" i="3"/>
  <c r="P30480" i="3"/>
  <c r="P30471" i="3"/>
  <c r="P30462" i="3"/>
  <c r="P30453" i="3"/>
  <c r="P30444" i="3"/>
  <c r="P30435" i="3"/>
  <c r="P30426" i="3"/>
  <c r="P30416" i="3"/>
  <c r="P30407" i="3"/>
  <c r="P30398" i="3"/>
  <c r="P30389" i="3"/>
  <c r="P30380" i="3"/>
  <c r="P30371" i="3"/>
  <c r="P30362" i="3"/>
  <c r="P30352" i="3"/>
  <c r="P30343" i="3"/>
  <c r="P30334" i="3"/>
  <c r="P30325" i="3"/>
  <c r="P30316" i="3"/>
  <c r="P30307" i="3"/>
  <c r="P30298" i="3"/>
  <c r="P30288" i="3"/>
  <c r="P30279" i="3"/>
  <c r="P30270" i="3"/>
  <c r="P30261" i="3"/>
  <c r="P30252" i="3"/>
  <c r="P30243" i="3"/>
  <c r="P30234" i="3"/>
  <c r="P30224" i="3"/>
  <c r="P30215" i="3"/>
  <c r="P30206" i="3"/>
  <c r="P30197" i="3"/>
  <c r="P30188" i="3"/>
  <c r="P30179" i="3"/>
  <c r="P30170" i="3"/>
  <c r="P30160" i="3"/>
  <c r="P30151" i="3"/>
  <c r="P30142" i="3"/>
  <c r="P30133" i="3"/>
  <c r="P30124" i="3"/>
  <c r="P30115" i="3"/>
  <c r="P30106" i="3"/>
  <c r="P30096" i="3"/>
  <c r="P30087" i="3"/>
  <c r="P30078" i="3"/>
  <c r="P30069" i="3"/>
  <c r="P30060" i="3"/>
  <c r="P30051" i="3"/>
  <c r="P30042" i="3"/>
  <c r="P30032" i="3"/>
  <c r="P30023" i="3"/>
  <c r="P30014" i="3"/>
  <c r="P30005" i="3"/>
  <c r="P29996" i="3"/>
  <c r="P29987" i="3"/>
  <c r="P29978" i="3"/>
  <c r="P29968" i="3"/>
  <c r="P29960" i="3"/>
  <c r="P29952" i="3"/>
  <c r="P29944" i="3"/>
  <c r="P29936" i="3"/>
  <c r="P29928" i="3"/>
  <c r="P29920" i="3"/>
  <c r="P29912" i="3"/>
  <c r="P29904" i="3"/>
  <c r="P29896" i="3"/>
  <c r="P29888" i="3"/>
  <c r="P29880" i="3"/>
  <c r="P29872" i="3"/>
  <c r="P29864" i="3"/>
  <c r="P29856" i="3"/>
  <c r="P29848" i="3"/>
  <c r="P29840" i="3"/>
  <c r="P29832" i="3"/>
  <c r="P29824" i="3"/>
  <c r="P29816" i="3"/>
  <c r="P29808" i="3"/>
  <c r="P29800" i="3"/>
  <c r="P29792" i="3"/>
  <c r="P29784" i="3"/>
  <c r="P29776" i="3"/>
  <c r="P29768" i="3"/>
  <c r="P29760" i="3"/>
  <c r="P29752" i="3"/>
  <c r="P29744" i="3"/>
  <c r="P29736" i="3"/>
  <c r="P29728" i="3"/>
  <c r="P29720" i="3"/>
  <c r="P29712" i="3"/>
  <c r="P29704" i="3"/>
  <c r="P29696" i="3"/>
  <c r="P29688" i="3"/>
  <c r="P29680" i="3"/>
  <c r="P29672" i="3"/>
  <c r="P29664" i="3"/>
  <c r="P29656" i="3"/>
  <c r="P29648" i="3"/>
  <c r="P29640" i="3"/>
  <c r="P29632" i="3"/>
  <c r="P29624" i="3"/>
  <c r="P29616" i="3"/>
  <c r="P29608" i="3"/>
  <c r="P29600" i="3"/>
  <c r="P29592" i="3"/>
  <c r="P29584" i="3"/>
  <c r="P29576" i="3"/>
  <c r="P29568" i="3"/>
  <c r="P29560" i="3"/>
  <c r="P29552" i="3"/>
  <c r="P29544" i="3"/>
  <c r="P29536" i="3"/>
  <c r="P29528" i="3"/>
  <c r="P29520" i="3"/>
  <c r="P29512" i="3"/>
  <c r="P29504" i="3"/>
  <c r="P29496" i="3"/>
  <c r="P29488" i="3"/>
  <c r="P29480" i="3"/>
  <c r="P29472" i="3"/>
  <c r="P29464" i="3"/>
  <c r="P29456" i="3"/>
  <c r="P29448" i="3"/>
  <c r="P29440" i="3"/>
  <c r="P29432" i="3"/>
  <c r="P29424" i="3"/>
  <c r="P29416" i="3"/>
  <c r="P29408" i="3"/>
  <c r="P29400" i="3"/>
  <c r="P29392" i="3"/>
  <c r="P29384" i="3"/>
  <c r="P29376" i="3"/>
  <c r="P29368" i="3"/>
  <c r="P29360" i="3"/>
  <c r="P29352" i="3"/>
  <c r="P29344" i="3"/>
  <c r="P29336" i="3"/>
  <c r="P29328" i="3"/>
  <c r="P29320" i="3"/>
  <c r="P29312" i="3"/>
  <c r="P29304" i="3"/>
  <c r="P29296" i="3"/>
  <c r="P29288" i="3"/>
  <c r="P29280" i="3"/>
  <c r="P29272" i="3"/>
  <c r="P29264" i="3"/>
  <c r="P29256" i="3"/>
  <c r="P29248" i="3"/>
  <c r="P29240" i="3"/>
  <c r="P29232" i="3"/>
  <c r="P29224" i="3"/>
  <c r="P29216" i="3"/>
  <c r="P29208" i="3"/>
  <c r="P29200" i="3"/>
  <c r="P29192" i="3"/>
  <c r="P29184" i="3"/>
  <c r="P29176" i="3"/>
  <c r="P29168" i="3"/>
  <c r="P29160" i="3"/>
  <c r="P29152" i="3"/>
  <c r="P29144" i="3"/>
  <c r="P29136" i="3"/>
  <c r="P29128" i="3"/>
  <c r="P29120" i="3"/>
  <c r="P29112" i="3"/>
  <c r="P29104" i="3"/>
  <c r="P29096" i="3"/>
  <c r="P29088" i="3"/>
  <c r="P29080" i="3"/>
  <c r="P29072" i="3"/>
  <c r="P29064" i="3"/>
  <c r="P29056" i="3"/>
  <c r="P29048" i="3"/>
  <c r="P29040" i="3"/>
  <c r="P29032" i="3"/>
  <c r="P29024" i="3"/>
  <c r="P29016" i="3"/>
  <c r="P29008" i="3"/>
  <c r="P29000" i="3"/>
  <c r="P28992" i="3"/>
  <c r="P28984" i="3"/>
  <c r="P28976" i="3"/>
  <c r="P28968" i="3"/>
  <c r="P28960" i="3"/>
  <c r="P28952" i="3"/>
  <c r="P28944" i="3"/>
  <c r="P28936" i="3"/>
  <c r="P28928" i="3"/>
  <c r="P28920" i="3"/>
  <c r="P28912" i="3"/>
  <c r="P28904" i="3"/>
  <c r="P28896" i="3"/>
  <c r="P28888" i="3"/>
  <c r="P28880" i="3"/>
  <c r="P28872" i="3"/>
  <c r="P28864" i="3"/>
  <c r="P28856" i="3"/>
  <c r="P28848" i="3"/>
  <c r="P28840" i="3"/>
  <c r="P28832" i="3"/>
  <c r="P28824" i="3"/>
  <c r="P28816" i="3"/>
  <c r="P28808" i="3"/>
  <c r="P28800" i="3"/>
  <c r="P28792" i="3"/>
  <c r="P28784" i="3"/>
  <c r="P28776" i="3"/>
  <c r="P28768" i="3"/>
  <c r="P28760" i="3"/>
  <c r="P28752" i="3"/>
  <c r="P28744" i="3"/>
  <c r="P28736" i="3"/>
  <c r="P28728" i="3"/>
  <c r="P28720" i="3"/>
  <c r="P28712" i="3"/>
  <c r="P28704" i="3"/>
  <c r="P28696" i="3"/>
  <c r="P28688" i="3"/>
  <c r="P28680" i="3"/>
  <c r="P28672" i="3"/>
  <c r="P28664" i="3"/>
  <c r="P28656" i="3"/>
  <c r="P28648" i="3"/>
  <c r="P28640" i="3"/>
  <c r="P28632" i="3"/>
  <c r="P28624" i="3"/>
  <c r="P28616" i="3"/>
  <c r="P28608" i="3"/>
  <c r="P28600" i="3"/>
  <c r="P28592" i="3"/>
  <c r="P28584" i="3"/>
  <c r="P28576" i="3"/>
  <c r="P28568" i="3"/>
  <c r="P28560" i="3"/>
  <c r="P28552" i="3"/>
  <c r="P28544" i="3"/>
  <c r="P28536" i="3"/>
  <c r="P28528" i="3"/>
  <c r="P28520" i="3"/>
  <c r="P28512" i="3"/>
  <c r="P28504" i="3"/>
  <c r="P28496" i="3"/>
  <c r="P28488" i="3"/>
  <c r="P28480" i="3"/>
  <c r="P28472" i="3"/>
  <c r="P28464" i="3"/>
  <c r="P28456" i="3"/>
  <c r="P28448" i="3"/>
  <c r="P28440" i="3"/>
  <c r="P28432" i="3"/>
  <c r="P28424" i="3"/>
  <c r="P28416" i="3"/>
  <c r="P28408" i="3"/>
  <c r="P28400" i="3"/>
  <c r="P28392" i="3"/>
  <c r="P28384" i="3"/>
  <c r="P28376" i="3"/>
  <c r="P28368" i="3"/>
  <c r="P28360" i="3"/>
  <c r="P28352" i="3"/>
  <c r="P28344" i="3"/>
  <c r="P28336" i="3"/>
  <c r="P28328" i="3"/>
  <c r="P28320" i="3"/>
  <c r="P28312" i="3"/>
  <c r="P28304" i="3"/>
  <c r="P28296" i="3"/>
  <c r="P28288" i="3"/>
  <c r="P28280" i="3"/>
  <c r="P28272" i="3"/>
  <c r="P28264" i="3"/>
  <c r="P28256" i="3"/>
  <c r="P28248" i="3"/>
  <c r="P28240" i="3"/>
  <c r="P28232" i="3"/>
  <c r="P28224" i="3"/>
  <c r="P28216" i="3"/>
  <c r="P28208" i="3"/>
  <c r="P28200" i="3"/>
  <c r="P28192" i="3"/>
  <c r="P28184" i="3"/>
  <c r="P28176" i="3"/>
  <c r="P28168" i="3"/>
  <c r="P28160" i="3"/>
  <c r="P28152" i="3"/>
  <c r="P28144" i="3"/>
  <c r="P28136" i="3"/>
  <c r="P28128" i="3"/>
  <c r="P28120" i="3"/>
  <c r="P28112" i="3"/>
  <c r="P28104" i="3"/>
  <c r="P28096" i="3"/>
  <c r="P28088" i="3"/>
  <c r="P28080" i="3"/>
  <c r="P28072" i="3"/>
  <c r="P28064" i="3"/>
  <c r="P28056" i="3"/>
  <c r="P28048" i="3"/>
  <c r="P28040" i="3"/>
  <c r="P28032" i="3"/>
  <c r="P28024" i="3"/>
  <c r="P28016" i="3"/>
  <c r="P28008" i="3"/>
  <c r="P28000" i="3"/>
  <c r="P27992" i="3"/>
  <c r="P27984" i="3"/>
  <c r="P27976" i="3"/>
  <c r="P27968" i="3"/>
  <c r="P27960" i="3"/>
  <c r="P27952" i="3"/>
  <c r="P27944" i="3"/>
  <c r="P27936" i="3"/>
  <c r="P27928" i="3"/>
  <c r="P27920" i="3"/>
  <c r="P27912" i="3"/>
  <c r="P27904" i="3"/>
  <c r="P27896" i="3"/>
  <c r="P27888" i="3"/>
  <c r="P27880" i="3"/>
  <c r="P27872" i="3"/>
  <c r="P27864" i="3"/>
  <c r="P27856" i="3"/>
  <c r="P27848" i="3"/>
  <c r="P27840" i="3"/>
  <c r="P27832" i="3"/>
  <c r="P27824" i="3"/>
  <c r="P27816" i="3"/>
  <c r="P27808" i="3"/>
  <c r="P27800" i="3"/>
  <c r="P27792" i="3"/>
  <c r="P27784" i="3"/>
  <c r="P27776" i="3"/>
  <c r="P27768" i="3"/>
  <c r="P27760" i="3"/>
  <c r="P27752" i="3"/>
  <c r="P27744" i="3"/>
  <c r="P27736" i="3"/>
  <c r="P27728" i="3"/>
  <c r="P27720" i="3"/>
  <c r="P27712" i="3"/>
  <c r="P27704" i="3"/>
  <c r="P27696" i="3"/>
  <c r="P27688" i="3"/>
  <c r="P27680" i="3"/>
  <c r="P27672" i="3"/>
  <c r="P27664" i="3"/>
  <c r="P27656" i="3"/>
  <c r="P27648" i="3"/>
  <c r="P27640" i="3"/>
  <c r="P27632" i="3"/>
  <c r="P27624" i="3"/>
  <c r="P27616" i="3"/>
  <c r="P27608" i="3"/>
  <c r="P27600" i="3"/>
  <c r="P27592" i="3"/>
  <c r="P27584" i="3"/>
  <c r="P27576" i="3"/>
  <c r="P27568" i="3"/>
  <c r="P27560" i="3"/>
  <c r="P27552" i="3"/>
  <c r="P27544" i="3"/>
  <c r="P27536" i="3"/>
  <c r="P27528" i="3"/>
  <c r="P27520" i="3"/>
  <c r="P27512" i="3"/>
  <c r="P27504" i="3"/>
  <c r="P27496" i="3"/>
  <c r="P27488" i="3"/>
  <c r="P27480" i="3"/>
  <c r="P27472" i="3"/>
  <c r="P27464" i="3"/>
  <c r="P27456" i="3"/>
  <c r="P27448" i="3"/>
  <c r="P27440" i="3"/>
  <c r="P27432" i="3"/>
  <c r="P27424" i="3"/>
  <c r="P27416" i="3"/>
  <c r="P27408" i="3"/>
  <c r="P27400" i="3"/>
  <c r="P27392" i="3"/>
  <c r="P27384" i="3"/>
  <c r="P27376" i="3"/>
  <c r="P27368" i="3"/>
  <c r="P27360" i="3"/>
  <c r="P27352" i="3"/>
  <c r="P27344" i="3"/>
  <c r="P27336" i="3"/>
  <c r="P27328" i="3"/>
  <c r="P27320" i="3"/>
  <c r="P27312" i="3"/>
  <c r="P27304" i="3"/>
  <c r="P27296" i="3"/>
  <c r="P27288" i="3"/>
  <c r="P27280" i="3"/>
  <c r="P27272" i="3"/>
  <c r="P27264" i="3"/>
  <c r="P27256" i="3"/>
  <c r="P27248" i="3"/>
  <c r="P27240" i="3"/>
  <c r="P27232" i="3"/>
  <c r="P27224" i="3"/>
  <c r="P27216" i="3"/>
  <c r="P27208" i="3"/>
  <c r="P27200" i="3"/>
  <c r="P27192" i="3"/>
  <c r="P27184" i="3"/>
  <c r="P27176" i="3"/>
  <c r="P27168" i="3"/>
  <c r="P27160" i="3"/>
  <c r="P27152" i="3"/>
  <c r="P27144" i="3"/>
  <c r="P27136" i="3"/>
  <c r="P27128" i="3"/>
  <c r="P27120" i="3"/>
  <c r="P27112" i="3"/>
  <c r="P27104" i="3"/>
  <c r="P27096" i="3"/>
  <c r="P27088" i="3"/>
  <c r="P27080" i="3"/>
  <c r="P32067" i="3"/>
  <c r="P31993" i="3"/>
  <c r="P31920" i="3"/>
  <c r="P31847" i="3"/>
  <c r="P31774" i="3"/>
  <c r="P31708" i="3"/>
  <c r="P31644" i="3"/>
  <c r="P31580" i="3"/>
  <c r="P31542" i="3"/>
  <c r="P31516" i="3"/>
  <c r="P31493" i="3"/>
  <c r="P31470" i="3"/>
  <c r="P31452" i="3"/>
  <c r="P31429" i="3"/>
  <c r="P31406" i="3"/>
  <c r="P31388" i="3"/>
  <c r="P31365" i="3"/>
  <c r="P31342" i="3"/>
  <c r="P31324" i="3"/>
  <c r="P31301" i="3"/>
  <c r="P31278" i="3"/>
  <c r="P31260" i="3"/>
  <c r="P31237" i="3"/>
  <c r="P31214" i="3"/>
  <c r="P31196" i="3"/>
  <c r="P31173" i="3"/>
  <c r="P31150" i="3"/>
  <c r="P31132" i="3"/>
  <c r="P31109" i="3"/>
  <c r="P31086" i="3"/>
  <c r="P31068" i="3"/>
  <c r="P31045" i="3"/>
  <c r="P31022" i="3"/>
  <c r="P31004" i="3"/>
  <c r="P30981" i="3"/>
  <c r="P30958" i="3"/>
  <c r="P30940" i="3"/>
  <c r="P30917" i="3"/>
  <c r="P30894" i="3"/>
  <c r="P30876" i="3"/>
  <c r="P30853" i="3"/>
  <c r="P30830" i="3"/>
  <c r="P30812" i="3"/>
  <c r="P30789" i="3"/>
  <c r="P30766" i="3"/>
  <c r="P30748" i="3"/>
  <c r="P30725" i="3"/>
  <c r="P30708" i="3"/>
  <c r="P30693" i="3"/>
  <c r="P30683" i="3"/>
  <c r="P30672" i="3"/>
  <c r="P30661" i="3"/>
  <c r="P30651" i="3"/>
  <c r="P30640" i="3"/>
  <c r="P30629" i="3"/>
  <c r="P30619" i="3"/>
  <c r="P30608" i="3"/>
  <c r="P30598" i="3"/>
  <c r="P30589" i="3"/>
  <c r="P30580" i="3"/>
  <c r="P30571" i="3"/>
  <c r="P30562" i="3"/>
  <c r="P30552" i="3"/>
  <c r="P30543" i="3"/>
  <c r="P30534" i="3"/>
  <c r="P30525" i="3"/>
  <c r="P30516" i="3"/>
  <c r="P30507" i="3"/>
  <c r="P30498" i="3"/>
  <c r="P30488" i="3"/>
  <c r="P30479" i="3"/>
  <c r="P30470" i="3"/>
  <c r="P30461" i="3"/>
  <c r="P30452" i="3"/>
  <c r="P30443" i="3"/>
  <c r="P30434" i="3"/>
  <c r="P30424" i="3"/>
  <c r="P30415" i="3"/>
  <c r="P30406" i="3"/>
  <c r="P30397" i="3"/>
  <c r="P30388" i="3"/>
  <c r="P30379" i="3"/>
  <c r="P30370" i="3"/>
  <c r="P30360" i="3"/>
  <c r="P30351" i="3"/>
  <c r="P30342" i="3"/>
  <c r="P30333" i="3"/>
  <c r="P30324" i="3"/>
  <c r="P30315" i="3"/>
  <c r="P30306" i="3"/>
  <c r="P30296" i="3"/>
  <c r="P30287" i="3"/>
  <c r="P30278" i="3"/>
  <c r="P30269" i="3"/>
  <c r="P30260" i="3"/>
  <c r="P30251" i="3"/>
  <c r="P30242" i="3"/>
  <c r="P30232" i="3"/>
  <c r="P30223" i="3"/>
  <c r="P30214" i="3"/>
  <c r="P30205" i="3"/>
  <c r="P30196" i="3"/>
  <c r="P30187" i="3"/>
  <c r="P30178" i="3"/>
  <c r="P30168" i="3"/>
  <c r="P30159" i="3"/>
  <c r="P30150" i="3"/>
  <c r="P30141" i="3"/>
  <c r="P30132" i="3"/>
  <c r="P30123" i="3"/>
  <c r="P30114" i="3"/>
  <c r="P30104" i="3"/>
  <c r="P30095" i="3"/>
  <c r="P30086" i="3"/>
  <c r="P30077" i="3"/>
  <c r="P30068" i="3"/>
  <c r="P30059" i="3"/>
  <c r="P30050" i="3"/>
  <c r="P30040" i="3"/>
  <c r="P30031" i="3"/>
  <c r="P30022" i="3"/>
  <c r="P30013" i="3"/>
  <c r="P30004" i="3"/>
  <c r="P29995" i="3"/>
  <c r="P29986" i="3"/>
  <c r="P29976" i="3"/>
  <c r="P29967" i="3"/>
  <c r="P29959" i="3"/>
  <c r="P29951" i="3"/>
  <c r="P29943" i="3"/>
  <c r="P29935" i="3"/>
  <c r="P29927" i="3"/>
  <c r="P29919" i="3"/>
  <c r="P29911" i="3"/>
  <c r="P29903" i="3"/>
  <c r="P29895" i="3"/>
  <c r="P29887" i="3"/>
  <c r="P29879" i="3"/>
  <c r="P29871" i="3"/>
  <c r="P29863" i="3"/>
  <c r="P29855" i="3"/>
  <c r="P29847" i="3"/>
  <c r="P29839" i="3"/>
  <c r="P29831" i="3"/>
  <c r="P29823" i="3"/>
  <c r="P29815" i="3"/>
  <c r="P29807" i="3"/>
  <c r="P29799" i="3"/>
  <c r="P29791" i="3"/>
  <c r="P29783" i="3"/>
  <c r="P29775" i="3"/>
  <c r="P29767" i="3"/>
  <c r="P29759" i="3"/>
  <c r="P29751" i="3"/>
  <c r="P29743" i="3"/>
  <c r="P29735" i="3"/>
  <c r="P29727" i="3"/>
  <c r="P29719" i="3"/>
  <c r="P29711" i="3"/>
  <c r="P29703" i="3"/>
  <c r="P29695" i="3"/>
  <c r="P29687" i="3"/>
  <c r="P29679" i="3"/>
  <c r="P29671" i="3"/>
  <c r="P29663" i="3"/>
  <c r="P29655" i="3"/>
  <c r="P29647" i="3"/>
  <c r="P29639" i="3"/>
  <c r="P29631" i="3"/>
  <c r="P29623" i="3"/>
  <c r="P29615" i="3"/>
  <c r="P29607" i="3"/>
  <c r="P29599" i="3"/>
  <c r="P29591" i="3"/>
  <c r="P29583" i="3"/>
  <c r="P29575" i="3"/>
  <c r="P29567" i="3"/>
  <c r="P29559" i="3"/>
  <c r="P29551" i="3"/>
  <c r="P29543" i="3"/>
  <c r="P29535" i="3"/>
  <c r="P29527" i="3"/>
  <c r="P29519" i="3"/>
  <c r="P29511" i="3"/>
  <c r="P29503" i="3"/>
  <c r="P29495" i="3"/>
  <c r="P29487" i="3"/>
  <c r="P29479" i="3"/>
  <c r="P29471" i="3"/>
  <c r="P29463" i="3"/>
  <c r="P29455" i="3"/>
  <c r="P29447" i="3"/>
  <c r="P29439" i="3"/>
  <c r="P29431" i="3"/>
  <c r="P29423" i="3"/>
  <c r="P29415" i="3"/>
  <c r="P29407" i="3"/>
  <c r="P29399" i="3"/>
  <c r="P29391" i="3"/>
  <c r="P29383" i="3"/>
  <c r="P29375" i="3"/>
  <c r="P29367" i="3"/>
  <c r="P29359" i="3"/>
  <c r="P29351" i="3"/>
  <c r="P29343" i="3"/>
  <c r="P29335" i="3"/>
  <c r="P29327" i="3"/>
  <c r="P29319" i="3"/>
  <c r="P29311" i="3"/>
  <c r="P29303" i="3"/>
  <c r="P29295" i="3"/>
  <c r="P29287" i="3"/>
  <c r="P29279" i="3"/>
  <c r="P29271" i="3"/>
  <c r="P29263" i="3"/>
  <c r="P29255" i="3"/>
  <c r="P29247" i="3"/>
  <c r="P29239" i="3"/>
  <c r="P29231" i="3"/>
  <c r="P29223" i="3"/>
  <c r="P29215" i="3"/>
  <c r="P29207" i="3"/>
  <c r="P29199" i="3"/>
  <c r="P29191" i="3"/>
  <c r="P29183" i="3"/>
  <c r="P29175" i="3"/>
  <c r="P29167" i="3"/>
  <c r="P29159" i="3"/>
  <c r="P29151" i="3"/>
  <c r="P29143" i="3"/>
  <c r="P29135" i="3"/>
  <c r="P29127" i="3"/>
  <c r="P29119" i="3"/>
  <c r="P29111" i="3"/>
  <c r="P29103" i="3"/>
  <c r="P29095" i="3"/>
  <c r="P29087" i="3"/>
  <c r="P29079" i="3"/>
  <c r="P29071" i="3"/>
  <c r="P29063" i="3"/>
  <c r="P29055" i="3"/>
  <c r="P29047" i="3"/>
  <c r="P29039" i="3"/>
  <c r="P29031" i="3"/>
  <c r="P29023" i="3"/>
  <c r="P29015" i="3"/>
  <c r="P29007" i="3"/>
  <c r="P28999" i="3"/>
  <c r="P28991" i="3"/>
  <c r="P28983" i="3"/>
  <c r="P28975" i="3"/>
  <c r="P28967" i="3"/>
  <c r="P28959" i="3"/>
  <c r="P28951" i="3"/>
  <c r="P28943" i="3"/>
  <c r="P28935" i="3"/>
  <c r="P28927" i="3"/>
  <c r="P28919" i="3"/>
  <c r="P28911" i="3"/>
  <c r="P28903" i="3"/>
  <c r="P28895" i="3"/>
  <c r="P28887" i="3"/>
  <c r="P28879" i="3"/>
  <c r="P28871" i="3"/>
  <c r="P28863" i="3"/>
  <c r="P28855" i="3"/>
  <c r="P28847" i="3"/>
  <c r="P28839" i="3"/>
  <c r="P28831" i="3"/>
  <c r="P28823" i="3"/>
  <c r="P28815" i="3"/>
  <c r="P28807" i="3"/>
  <c r="P28799" i="3"/>
  <c r="P28791" i="3"/>
  <c r="P28783" i="3"/>
  <c r="P28775" i="3"/>
  <c r="P28767" i="3"/>
  <c r="P28759" i="3"/>
  <c r="P28751" i="3"/>
  <c r="P28743" i="3"/>
  <c r="P28735" i="3"/>
  <c r="P28727" i="3"/>
  <c r="P28719" i="3"/>
  <c r="P28711" i="3"/>
  <c r="P28703" i="3"/>
  <c r="P28695" i="3"/>
  <c r="P28687" i="3"/>
  <c r="P28679" i="3"/>
  <c r="P28671" i="3"/>
  <c r="P28663" i="3"/>
  <c r="P28655" i="3"/>
  <c r="P28647" i="3"/>
  <c r="P28639" i="3"/>
  <c r="P28631" i="3"/>
  <c r="P28623" i="3"/>
  <c r="P28615" i="3"/>
  <c r="P28607" i="3"/>
  <c r="P28599" i="3"/>
  <c r="P28591" i="3"/>
  <c r="P28583" i="3"/>
  <c r="P28575" i="3"/>
  <c r="P28567" i="3"/>
  <c r="P28559" i="3"/>
  <c r="P28551" i="3"/>
  <c r="P28543" i="3"/>
  <c r="P28535" i="3"/>
  <c r="P28527" i="3"/>
  <c r="P28519" i="3"/>
  <c r="P28511" i="3"/>
  <c r="P28503" i="3"/>
  <c r="P28495" i="3"/>
  <c r="P28487" i="3"/>
  <c r="P28479" i="3"/>
  <c r="P28471" i="3"/>
  <c r="P28463" i="3"/>
  <c r="P28455" i="3"/>
  <c r="P28447" i="3"/>
  <c r="P28439" i="3"/>
  <c r="P28431" i="3"/>
  <c r="P28423" i="3"/>
  <c r="P28415" i="3"/>
  <c r="P28407" i="3"/>
  <c r="P28399" i="3"/>
  <c r="P28391" i="3"/>
  <c r="P28383" i="3"/>
  <c r="P28375" i="3"/>
  <c r="P28367" i="3"/>
  <c r="P28359" i="3"/>
  <c r="P28351" i="3"/>
  <c r="P28343" i="3"/>
  <c r="P28335" i="3"/>
  <c r="P28327" i="3"/>
  <c r="P28319" i="3"/>
  <c r="P28311" i="3"/>
  <c r="P28303" i="3"/>
  <c r="P28295" i="3"/>
  <c r="P28287" i="3"/>
  <c r="P28279" i="3"/>
  <c r="P28271" i="3"/>
  <c r="P28263" i="3"/>
  <c r="P28255" i="3"/>
  <c r="P28247" i="3"/>
  <c r="P28239" i="3"/>
  <c r="P28231" i="3"/>
  <c r="P28223" i="3"/>
  <c r="P28215" i="3"/>
  <c r="P28207" i="3"/>
  <c r="P28199" i="3"/>
  <c r="P28191" i="3"/>
  <c r="P28183" i="3"/>
  <c r="P28175" i="3"/>
  <c r="P28167" i="3"/>
  <c r="P28159" i="3"/>
  <c r="P28151" i="3"/>
  <c r="P28143" i="3"/>
  <c r="P28135" i="3"/>
  <c r="P28127" i="3"/>
  <c r="P28119" i="3"/>
  <c r="P28111" i="3"/>
  <c r="P28103" i="3"/>
  <c r="P28095" i="3"/>
  <c r="P28087" i="3"/>
  <c r="P28079" i="3"/>
  <c r="P28071" i="3"/>
  <c r="P28063" i="3"/>
  <c r="P28055" i="3"/>
  <c r="P28047" i="3"/>
  <c r="P28039" i="3"/>
  <c r="P28031" i="3"/>
  <c r="P28023" i="3"/>
  <c r="P28015" i="3"/>
  <c r="P28007" i="3"/>
  <c r="P27999" i="3"/>
  <c r="P27991" i="3"/>
  <c r="P27983" i="3"/>
  <c r="P27975" i="3"/>
  <c r="P27967" i="3"/>
  <c r="P27959" i="3"/>
  <c r="P27951" i="3"/>
  <c r="P27943" i="3"/>
  <c r="P27935" i="3"/>
  <c r="P27927" i="3"/>
  <c r="P27919" i="3"/>
  <c r="P27911" i="3"/>
  <c r="P27903" i="3"/>
  <c r="P27895" i="3"/>
  <c r="P27887" i="3"/>
  <c r="P27879" i="3"/>
  <c r="P27871" i="3"/>
  <c r="P27863" i="3"/>
  <c r="P27855" i="3"/>
  <c r="P27847" i="3"/>
  <c r="P27839" i="3"/>
  <c r="P27831" i="3"/>
  <c r="P27823" i="3"/>
  <c r="P27815" i="3"/>
  <c r="P27807" i="3"/>
  <c r="P27799" i="3"/>
  <c r="P27791" i="3"/>
  <c r="P27783" i="3"/>
  <c r="P27775" i="3"/>
  <c r="P27767" i="3"/>
  <c r="P27759" i="3"/>
  <c r="P27751" i="3"/>
  <c r="P27743" i="3"/>
  <c r="P27735" i="3"/>
  <c r="P27727" i="3"/>
  <c r="P27719" i="3"/>
  <c r="P27711" i="3"/>
  <c r="P27703" i="3"/>
  <c r="P27695" i="3"/>
  <c r="P27687" i="3"/>
  <c r="P27679" i="3"/>
  <c r="P27671" i="3"/>
  <c r="P27663" i="3"/>
  <c r="P27655" i="3"/>
  <c r="P27647" i="3"/>
  <c r="P27639" i="3"/>
  <c r="P27631" i="3"/>
  <c r="P27623" i="3"/>
  <c r="P27615" i="3"/>
  <c r="P27607" i="3"/>
  <c r="P27599" i="3"/>
  <c r="P27591" i="3"/>
  <c r="P27583" i="3"/>
  <c r="P27575" i="3"/>
  <c r="P27567" i="3"/>
  <c r="P27559" i="3"/>
  <c r="P27551" i="3"/>
  <c r="P27543" i="3"/>
  <c r="P27535" i="3"/>
  <c r="P27527" i="3"/>
  <c r="P27519" i="3"/>
  <c r="P27511" i="3"/>
  <c r="P27503" i="3"/>
  <c r="P27495" i="3"/>
  <c r="P27487" i="3"/>
  <c r="P27479" i="3"/>
  <c r="P27471" i="3"/>
  <c r="P27463" i="3"/>
  <c r="P27455" i="3"/>
  <c r="P27447" i="3"/>
  <c r="P27439" i="3"/>
  <c r="P27431" i="3"/>
  <c r="P27423" i="3"/>
  <c r="P27415" i="3"/>
  <c r="P27407" i="3"/>
  <c r="P27399" i="3"/>
  <c r="P27391" i="3"/>
  <c r="P27383" i="3"/>
  <c r="P27375" i="3"/>
  <c r="P27367" i="3"/>
  <c r="P27359" i="3"/>
  <c r="P27351" i="3"/>
  <c r="P27343" i="3"/>
  <c r="P27335" i="3"/>
  <c r="P27327" i="3"/>
  <c r="P27319" i="3"/>
  <c r="P27311" i="3"/>
  <c r="P27303" i="3"/>
  <c r="P27295" i="3"/>
  <c r="P27287" i="3"/>
  <c r="P27279" i="3"/>
  <c r="P27271" i="3"/>
  <c r="P27263" i="3"/>
  <c r="P27255" i="3"/>
  <c r="P27247" i="3"/>
  <c r="P27239" i="3"/>
  <c r="P27231" i="3"/>
  <c r="P27223" i="3"/>
  <c r="P27215" i="3"/>
  <c r="P27207" i="3"/>
  <c r="P27199" i="3"/>
  <c r="P27191" i="3"/>
  <c r="P27183" i="3"/>
  <c r="P27175" i="3"/>
  <c r="P27167" i="3"/>
  <c r="P27159" i="3"/>
  <c r="P27151" i="3"/>
  <c r="P27143" i="3"/>
  <c r="P27135" i="3"/>
  <c r="P27127" i="3"/>
  <c r="P27119" i="3"/>
  <c r="P27111" i="3"/>
  <c r="P27103" i="3"/>
  <c r="P27095" i="3"/>
  <c r="P27087" i="3"/>
  <c r="P27079" i="3"/>
  <c r="P27071" i="3"/>
  <c r="P27063" i="3"/>
  <c r="P27055" i="3"/>
  <c r="P27047" i="3"/>
  <c r="P27039" i="3"/>
  <c r="P27031" i="3"/>
  <c r="P27023" i="3"/>
  <c r="P27015" i="3"/>
  <c r="P27007" i="3"/>
  <c r="P26999" i="3"/>
  <c r="P26991" i="3"/>
  <c r="P26983" i="3"/>
  <c r="P26975" i="3"/>
  <c r="P26967" i="3"/>
  <c r="P26959" i="3"/>
  <c r="P26951" i="3"/>
  <c r="P26943" i="3"/>
  <c r="P26935" i="3"/>
  <c r="P26927" i="3"/>
  <c r="P26919" i="3"/>
  <c r="P26911" i="3"/>
  <c r="P26903" i="3"/>
  <c r="P26895" i="3"/>
  <c r="P26887" i="3"/>
  <c r="P26879" i="3"/>
  <c r="P26871" i="3"/>
  <c r="P26863" i="3"/>
  <c r="P26855" i="3"/>
  <c r="P26847" i="3"/>
  <c r="P26839" i="3"/>
  <c r="P26831" i="3"/>
  <c r="P26823" i="3"/>
  <c r="P26815" i="3"/>
  <c r="P26807" i="3"/>
  <c r="P26799" i="3"/>
  <c r="P26791" i="3"/>
  <c r="P26783" i="3"/>
  <c r="P26775" i="3"/>
  <c r="P26767" i="3"/>
  <c r="P26759" i="3"/>
  <c r="P26751" i="3"/>
  <c r="P26743" i="3"/>
  <c r="P26735" i="3"/>
  <c r="P26727" i="3"/>
  <c r="P26719" i="3"/>
  <c r="P26711" i="3"/>
  <c r="P26703" i="3"/>
  <c r="P26695" i="3"/>
  <c r="P26687" i="3"/>
  <c r="P26679" i="3"/>
  <c r="P26671" i="3"/>
  <c r="P26663" i="3"/>
  <c r="P26655" i="3"/>
  <c r="P26647" i="3"/>
  <c r="P26639" i="3"/>
  <c r="P26631" i="3"/>
  <c r="P26623" i="3"/>
  <c r="P26615" i="3"/>
  <c r="P26607" i="3"/>
  <c r="P26599" i="3"/>
  <c r="P26591" i="3"/>
  <c r="P26583" i="3"/>
  <c r="P26575" i="3"/>
  <c r="P26567" i="3"/>
  <c r="P26559" i="3"/>
  <c r="P26551" i="3"/>
  <c r="P26543" i="3"/>
  <c r="P26535" i="3"/>
  <c r="P26527" i="3"/>
  <c r="P26519" i="3"/>
  <c r="P26511" i="3"/>
  <c r="P32131" i="3"/>
  <c r="P32057" i="3"/>
  <c r="P31984" i="3"/>
  <c r="P31911" i="3"/>
  <c r="P31838" i="3"/>
  <c r="P31765" i="3"/>
  <c r="P31700" i="3"/>
  <c r="P31636" i="3"/>
  <c r="P31572" i="3"/>
  <c r="P31540" i="3"/>
  <c r="P31510" i="3"/>
  <c r="P31492" i="3"/>
  <c r="P31469" i="3"/>
  <c r="P31446" i="3"/>
  <c r="P31428" i="3"/>
  <c r="P31405" i="3"/>
  <c r="P31382" i="3"/>
  <c r="P31364" i="3"/>
  <c r="P31341" i="3"/>
  <c r="P31318" i="3"/>
  <c r="P31300" i="3"/>
  <c r="P31277" i="3"/>
  <c r="P31254" i="3"/>
  <c r="P31236" i="3"/>
  <c r="P31213" i="3"/>
  <c r="P31190" i="3"/>
  <c r="P31172" i="3"/>
  <c r="P31149" i="3"/>
  <c r="P31126" i="3"/>
  <c r="P31108" i="3"/>
  <c r="P31085" i="3"/>
  <c r="P31062" i="3"/>
  <c r="P31044" i="3"/>
  <c r="P31021" i="3"/>
  <c r="P30998" i="3"/>
  <c r="P30980" i="3"/>
  <c r="P30957" i="3"/>
  <c r="P30934" i="3"/>
  <c r="P30916" i="3"/>
  <c r="P30893" i="3"/>
  <c r="P30870" i="3"/>
  <c r="P30852" i="3"/>
  <c r="P30829" i="3"/>
  <c r="P30806" i="3"/>
  <c r="P30788" i="3"/>
  <c r="P30765" i="3"/>
  <c r="P30742" i="3"/>
  <c r="P30724" i="3"/>
  <c r="P30704" i="3"/>
  <c r="P30692" i="3"/>
  <c r="P30682" i="3"/>
  <c r="P30670" i="3"/>
  <c r="P30660" i="3"/>
  <c r="P30650" i="3"/>
  <c r="P30638" i="3"/>
  <c r="P30628" i="3"/>
  <c r="P30618" i="3"/>
  <c r="P30606" i="3"/>
  <c r="P30597" i="3"/>
  <c r="P30588" i="3"/>
  <c r="P30579" i="3"/>
  <c r="P30570" i="3"/>
  <c r="P30560" i="3"/>
  <c r="P30551" i="3"/>
  <c r="P30542" i="3"/>
  <c r="P30533" i="3"/>
  <c r="P30524" i="3"/>
  <c r="P30515" i="3"/>
  <c r="P30506" i="3"/>
  <c r="P30496" i="3"/>
  <c r="P30487" i="3"/>
  <c r="P30478" i="3"/>
  <c r="P30469" i="3"/>
  <c r="P30460" i="3"/>
  <c r="P30451" i="3"/>
  <c r="P30442" i="3"/>
  <c r="P30432" i="3"/>
  <c r="P30423" i="3"/>
  <c r="P30414" i="3"/>
  <c r="P30405" i="3"/>
  <c r="P30396" i="3"/>
  <c r="P30387" i="3"/>
  <c r="P30378" i="3"/>
  <c r="P30368" i="3"/>
  <c r="P30359" i="3"/>
  <c r="P30350" i="3"/>
  <c r="P30341" i="3"/>
  <c r="P30332" i="3"/>
  <c r="P30323" i="3"/>
  <c r="P30314" i="3"/>
  <c r="P30304" i="3"/>
  <c r="P30295" i="3"/>
  <c r="P30286" i="3"/>
  <c r="P30277" i="3"/>
  <c r="P30268" i="3"/>
  <c r="P30259" i="3"/>
  <c r="P30250" i="3"/>
  <c r="P30240" i="3"/>
  <c r="P30231" i="3"/>
  <c r="P30222" i="3"/>
  <c r="P30213" i="3"/>
  <c r="P30204" i="3"/>
  <c r="P30195" i="3"/>
  <c r="P30186" i="3"/>
  <c r="P30176" i="3"/>
  <c r="P30167" i="3"/>
  <c r="P30158" i="3"/>
  <c r="P30149" i="3"/>
  <c r="P30140" i="3"/>
  <c r="P30131" i="3"/>
  <c r="P30122" i="3"/>
  <c r="P30112" i="3"/>
  <c r="P30103" i="3"/>
  <c r="P30094" i="3"/>
  <c r="P30085" i="3"/>
  <c r="P30076" i="3"/>
  <c r="P30067" i="3"/>
  <c r="P30058" i="3"/>
  <c r="P30048" i="3"/>
  <c r="P30039" i="3"/>
  <c r="P30030" i="3"/>
  <c r="P30021" i="3"/>
  <c r="P30012" i="3"/>
  <c r="P30003" i="3"/>
  <c r="P29994" i="3"/>
  <c r="P29984" i="3"/>
  <c r="P29975" i="3"/>
  <c r="P29966" i="3"/>
  <c r="P29958" i="3"/>
  <c r="P29950" i="3"/>
  <c r="P29942" i="3"/>
  <c r="P29934" i="3"/>
  <c r="P29926" i="3"/>
  <c r="P29918" i="3"/>
  <c r="P29910" i="3"/>
  <c r="P29902" i="3"/>
  <c r="P29894" i="3"/>
  <c r="P29886" i="3"/>
  <c r="P29878" i="3"/>
  <c r="P29870" i="3"/>
  <c r="P29862" i="3"/>
  <c r="P29854" i="3"/>
  <c r="P29846" i="3"/>
  <c r="P29838" i="3"/>
  <c r="P29830" i="3"/>
  <c r="P29822" i="3"/>
  <c r="P29814" i="3"/>
  <c r="P29806" i="3"/>
  <c r="P29798" i="3"/>
  <c r="P29790" i="3"/>
  <c r="P29782" i="3"/>
  <c r="P29774" i="3"/>
  <c r="P29766" i="3"/>
  <c r="P29758" i="3"/>
  <c r="P29750" i="3"/>
  <c r="P29742" i="3"/>
  <c r="P29734" i="3"/>
  <c r="P29726" i="3"/>
  <c r="P29718" i="3"/>
  <c r="P29710" i="3"/>
  <c r="P29702" i="3"/>
  <c r="P29694" i="3"/>
  <c r="P29686" i="3"/>
  <c r="P29678" i="3"/>
  <c r="P29670" i="3"/>
  <c r="P29662" i="3"/>
  <c r="P29654" i="3"/>
  <c r="P29646" i="3"/>
  <c r="P29638" i="3"/>
  <c r="P29630" i="3"/>
  <c r="P29622" i="3"/>
  <c r="P29614" i="3"/>
  <c r="P29606" i="3"/>
  <c r="P29598" i="3"/>
  <c r="P29590" i="3"/>
  <c r="P29582" i="3"/>
  <c r="P29574" i="3"/>
  <c r="P29566" i="3"/>
  <c r="P29558" i="3"/>
  <c r="P29550" i="3"/>
  <c r="P29542" i="3"/>
  <c r="P29534" i="3"/>
  <c r="P29526" i="3"/>
  <c r="P29518" i="3"/>
  <c r="P29510" i="3"/>
  <c r="P29502" i="3"/>
  <c r="P29494" i="3"/>
  <c r="P29486" i="3"/>
  <c r="P29478" i="3"/>
  <c r="P29470" i="3"/>
  <c r="P29462" i="3"/>
  <c r="P29454" i="3"/>
  <c r="P29446" i="3"/>
  <c r="P29438" i="3"/>
  <c r="P29430" i="3"/>
  <c r="P29422" i="3"/>
  <c r="P29414" i="3"/>
  <c r="P29406" i="3"/>
  <c r="P29398" i="3"/>
  <c r="P29390" i="3"/>
  <c r="P29382" i="3"/>
  <c r="P29374" i="3"/>
  <c r="P29366" i="3"/>
  <c r="P29358" i="3"/>
  <c r="P29350" i="3"/>
  <c r="P29342" i="3"/>
  <c r="P29334" i="3"/>
  <c r="P29326" i="3"/>
  <c r="P29318" i="3"/>
  <c r="P29310" i="3"/>
  <c r="P29302" i="3"/>
  <c r="P29294" i="3"/>
  <c r="P29286" i="3"/>
  <c r="P29278" i="3"/>
  <c r="P29270" i="3"/>
  <c r="P29262" i="3"/>
  <c r="P29254" i="3"/>
  <c r="P29246" i="3"/>
  <c r="P29238" i="3"/>
  <c r="P29230" i="3"/>
  <c r="P29222" i="3"/>
  <c r="P29214" i="3"/>
  <c r="P29206" i="3"/>
  <c r="P29198" i="3"/>
  <c r="P29190" i="3"/>
  <c r="P29182" i="3"/>
  <c r="P29174" i="3"/>
  <c r="P29166" i="3"/>
  <c r="P29158" i="3"/>
  <c r="P29150" i="3"/>
  <c r="P29142" i="3"/>
  <c r="P29134" i="3"/>
  <c r="P29126" i="3"/>
  <c r="P29118" i="3"/>
  <c r="P29110" i="3"/>
  <c r="P29102" i="3"/>
  <c r="P29094" i="3"/>
  <c r="P29086" i="3"/>
  <c r="P29078" i="3"/>
  <c r="P29070" i="3"/>
  <c r="P29062" i="3"/>
  <c r="P29054" i="3"/>
  <c r="P29046" i="3"/>
  <c r="P29038" i="3"/>
  <c r="P29030" i="3"/>
  <c r="P29022" i="3"/>
  <c r="P29014" i="3"/>
  <c r="P29006" i="3"/>
  <c r="P28998" i="3"/>
  <c r="P28990" i="3"/>
  <c r="P28982" i="3"/>
  <c r="P28974" i="3"/>
  <c r="P28966" i="3"/>
  <c r="P28958" i="3"/>
  <c r="P28950" i="3"/>
  <c r="P28942" i="3"/>
  <c r="P28934" i="3"/>
  <c r="P28926" i="3"/>
  <c r="P28918" i="3"/>
  <c r="P28910" i="3"/>
  <c r="P28902" i="3"/>
  <c r="P28894" i="3"/>
  <c r="P28886" i="3"/>
  <c r="P28878" i="3"/>
  <c r="P28870" i="3"/>
  <c r="P28862" i="3"/>
  <c r="P28854" i="3"/>
  <c r="P28846" i="3"/>
  <c r="P28838" i="3"/>
  <c r="P28830" i="3"/>
  <c r="P28822" i="3"/>
  <c r="P28814" i="3"/>
  <c r="P28806" i="3"/>
  <c r="P28798" i="3"/>
  <c r="P28790" i="3"/>
  <c r="P28782" i="3"/>
  <c r="P28774" i="3"/>
  <c r="P28766" i="3"/>
  <c r="P28758" i="3"/>
  <c r="P28750" i="3"/>
  <c r="P28742" i="3"/>
  <c r="P28734" i="3"/>
  <c r="P28726" i="3"/>
  <c r="P28718" i="3"/>
  <c r="P28710" i="3"/>
  <c r="P28702" i="3"/>
  <c r="P28694" i="3"/>
  <c r="P28686" i="3"/>
  <c r="P28678" i="3"/>
  <c r="P28670" i="3"/>
  <c r="P28662" i="3"/>
  <c r="P28654" i="3"/>
  <c r="P28646" i="3"/>
  <c r="P28638" i="3"/>
  <c r="P28630" i="3"/>
  <c r="P28622" i="3"/>
  <c r="P28614" i="3"/>
  <c r="P28606" i="3"/>
  <c r="P28598" i="3"/>
  <c r="P28590" i="3"/>
  <c r="P28582" i="3"/>
  <c r="P28574" i="3"/>
  <c r="P28566" i="3"/>
  <c r="P28558" i="3"/>
  <c r="P28550" i="3"/>
  <c r="P28542" i="3"/>
  <c r="P28534" i="3"/>
  <c r="P28526" i="3"/>
  <c r="P28518" i="3"/>
  <c r="P28510" i="3"/>
  <c r="P28502" i="3"/>
  <c r="P28494" i="3"/>
  <c r="P28486" i="3"/>
  <c r="P28478" i="3"/>
  <c r="P28470" i="3"/>
  <c r="P28462" i="3"/>
  <c r="P28454" i="3"/>
  <c r="P28446" i="3"/>
  <c r="P28438" i="3"/>
  <c r="P28430" i="3"/>
  <c r="P28422" i="3"/>
  <c r="P28414" i="3"/>
  <c r="P28406" i="3"/>
  <c r="P28398" i="3"/>
  <c r="P28390" i="3"/>
  <c r="P28382" i="3"/>
  <c r="P28374" i="3"/>
  <c r="P28366" i="3"/>
  <c r="P28358" i="3"/>
  <c r="P28350" i="3"/>
  <c r="P28342" i="3"/>
  <c r="P28334" i="3"/>
  <c r="P28326" i="3"/>
  <c r="P28318" i="3"/>
  <c r="P28310" i="3"/>
  <c r="P28302" i="3"/>
  <c r="P28294" i="3"/>
  <c r="P28286" i="3"/>
  <c r="P28278" i="3"/>
  <c r="P28270" i="3"/>
  <c r="P28262" i="3"/>
  <c r="P28254" i="3"/>
  <c r="P28246" i="3"/>
  <c r="P28238" i="3"/>
  <c r="P28230" i="3"/>
  <c r="P28222" i="3"/>
  <c r="P28214" i="3"/>
  <c r="P28206" i="3"/>
  <c r="P28198" i="3"/>
  <c r="P28190" i="3"/>
  <c r="P28182" i="3"/>
  <c r="P28174" i="3"/>
  <c r="P28166" i="3"/>
  <c r="P28158" i="3"/>
  <c r="P28150" i="3"/>
  <c r="P28142" i="3"/>
  <c r="P28134" i="3"/>
  <c r="P28126" i="3"/>
  <c r="P28118" i="3"/>
  <c r="P28110" i="3"/>
  <c r="P28102" i="3"/>
  <c r="P28094" i="3"/>
  <c r="P28086" i="3"/>
  <c r="P28078" i="3"/>
  <c r="P28070" i="3"/>
  <c r="P28062" i="3"/>
  <c r="P28054" i="3"/>
  <c r="P28046" i="3"/>
  <c r="P28038" i="3"/>
  <c r="P28030" i="3"/>
  <c r="P28022" i="3"/>
  <c r="P28014" i="3"/>
  <c r="P28006" i="3"/>
  <c r="P27998" i="3"/>
  <c r="P27990" i="3"/>
  <c r="P27982" i="3"/>
  <c r="P27974" i="3"/>
  <c r="P27966" i="3"/>
  <c r="P27958" i="3"/>
  <c r="P27950" i="3"/>
  <c r="P27942" i="3"/>
  <c r="P27934" i="3"/>
  <c r="P27926" i="3"/>
  <c r="P27918" i="3"/>
  <c r="P27910" i="3"/>
  <c r="P27902" i="3"/>
  <c r="P27894" i="3"/>
  <c r="P27886" i="3"/>
  <c r="P27878" i="3"/>
  <c r="P27870" i="3"/>
  <c r="P27862" i="3"/>
  <c r="P27854" i="3"/>
  <c r="P27846" i="3"/>
  <c r="P27838" i="3"/>
  <c r="P27830" i="3"/>
  <c r="P27822" i="3"/>
  <c r="P27814" i="3"/>
  <c r="P27806" i="3"/>
  <c r="P27798" i="3"/>
  <c r="P27790" i="3"/>
  <c r="P27782" i="3"/>
  <c r="P27774" i="3"/>
  <c r="P27766" i="3"/>
  <c r="P27758" i="3"/>
  <c r="P27750" i="3"/>
  <c r="P27742" i="3"/>
  <c r="P27734" i="3"/>
  <c r="P27726" i="3"/>
  <c r="P27718" i="3"/>
  <c r="P27710" i="3"/>
  <c r="P27702" i="3"/>
  <c r="P27694" i="3"/>
  <c r="P27686" i="3"/>
  <c r="P27678" i="3"/>
  <c r="P27670" i="3"/>
  <c r="P27662" i="3"/>
  <c r="P27654" i="3"/>
  <c r="P27646" i="3"/>
  <c r="P27638" i="3"/>
  <c r="P27630" i="3"/>
  <c r="P27622" i="3"/>
  <c r="P27614" i="3"/>
  <c r="P27606" i="3"/>
  <c r="P27598" i="3"/>
  <c r="P27590" i="3"/>
  <c r="P27582" i="3"/>
  <c r="P27574" i="3"/>
  <c r="P27566" i="3"/>
  <c r="P27558" i="3"/>
  <c r="P27550" i="3"/>
  <c r="P27542" i="3"/>
  <c r="P27534" i="3"/>
  <c r="P27526" i="3"/>
  <c r="P27518" i="3"/>
  <c r="P27510" i="3"/>
  <c r="P27502" i="3"/>
  <c r="P27494" i="3"/>
  <c r="P27486" i="3"/>
  <c r="P27478" i="3"/>
  <c r="P27470" i="3"/>
  <c r="P27462" i="3"/>
  <c r="P27454" i="3"/>
  <c r="P27446" i="3"/>
  <c r="P27438" i="3"/>
  <c r="P27430" i="3"/>
  <c r="P27422" i="3"/>
  <c r="P27414" i="3"/>
  <c r="P27406" i="3"/>
  <c r="P27398" i="3"/>
  <c r="P27390" i="3"/>
  <c r="P27382" i="3"/>
  <c r="P27374" i="3"/>
  <c r="P27366" i="3"/>
  <c r="P27358" i="3"/>
  <c r="P27350" i="3"/>
  <c r="P27342" i="3"/>
  <c r="P27334" i="3"/>
  <c r="P27326" i="3"/>
  <c r="P27318" i="3"/>
  <c r="P27310" i="3"/>
  <c r="P27302" i="3"/>
  <c r="P27294" i="3"/>
  <c r="P27286" i="3"/>
  <c r="P27278" i="3"/>
  <c r="P27270" i="3"/>
  <c r="P27262" i="3"/>
  <c r="P27254" i="3"/>
  <c r="P27246" i="3"/>
  <c r="P27238" i="3"/>
  <c r="P27230" i="3"/>
  <c r="P27222" i="3"/>
  <c r="P27214" i="3"/>
  <c r="P27206" i="3"/>
  <c r="P27198" i="3"/>
  <c r="P27190" i="3"/>
  <c r="P27182" i="3"/>
  <c r="P27174" i="3"/>
  <c r="P27166" i="3"/>
  <c r="P27158" i="3"/>
  <c r="P27150" i="3"/>
  <c r="P27142" i="3"/>
  <c r="P27134" i="3"/>
  <c r="P27126" i="3"/>
  <c r="P27118" i="3"/>
  <c r="P27110" i="3"/>
  <c r="P27102" i="3"/>
  <c r="P27094" i="3"/>
  <c r="P27086" i="3"/>
  <c r="P27078" i="3"/>
  <c r="P27070" i="3"/>
  <c r="P27062" i="3"/>
  <c r="P27054" i="3"/>
  <c r="P27046" i="3"/>
  <c r="P27038" i="3"/>
  <c r="P27030" i="3"/>
  <c r="P27022" i="3"/>
  <c r="P27014" i="3"/>
  <c r="P27006" i="3"/>
  <c r="P26998" i="3"/>
  <c r="P26990" i="3"/>
  <c r="P26982" i="3"/>
  <c r="P26974" i="3"/>
  <c r="P26966" i="3"/>
  <c r="P26958" i="3"/>
  <c r="P26950" i="3"/>
  <c r="P26942" i="3"/>
  <c r="P26934" i="3"/>
  <c r="P26926" i="3"/>
  <c r="P26918" i="3"/>
  <c r="P26910" i="3"/>
  <c r="P32121" i="3"/>
  <c r="P32048" i="3"/>
  <c r="P31975" i="3"/>
  <c r="P31902" i="3"/>
  <c r="P31829" i="3"/>
  <c r="P31756" i="3"/>
  <c r="P31692" i="3"/>
  <c r="P31628" i="3"/>
  <c r="P31566" i="3"/>
  <c r="P31534" i="3"/>
  <c r="P31509" i="3"/>
  <c r="P31486" i="3"/>
  <c r="P31468" i="3"/>
  <c r="P31445" i="3"/>
  <c r="P31422" i="3"/>
  <c r="P31404" i="3"/>
  <c r="P31381" i="3"/>
  <c r="P31358" i="3"/>
  <c r="P31340" i="3"/>
  <c r="P31317" i="3"/>
  <c r="P31294" i="3"/>
  <c r="P31276" i="3"/>
  <c r="P31253" i="3"/>
  <c r="P31230" i="3"/>
  <c r="P31212" i="3"/>
  <c r="P31189" i="3"/>
  <c r="P31166" i="3"/>
  <c r="P31148" i="3"/>
  <c r="P31125" i="3"/>
  <c r="P31102" i="3"/>
  <c r="P31084" i="3"/>
  <c r="P31061" i="3"/>
  <c r="P31038" i="3"/>
  <c r="P31020" i="3"/>
  <c r="P30997" i="3"/>
  <c r="P30974" i="3"/>
  <c r="P30956" i="3"/>
  <c r="P30933" i="3"/>
  <c r="P30910" i="3"/>
  <c r="P30892" i="3"/>
  <c r="P30869" i="3"/>
  <c r="P30846" i="3"/>
  <c r="P30828" i="3"/>
  <c r="P30805" i="3"/>
  <c r="P30782" i="3"/>
  <c r="P30764" i="3"/>
  <c r="P30741" i="3"/>
  <c r="P30718" i="3"/>
  <c r="P30702" i="3"/>
  <c r="P30691" i="3"/>
  <c r="P30680" i="3"/>
  <c r="P30669" i="3"/>
  <c r="P30659" i="3"/>
  <c r="P30648" i="3"/>
  <c r="P30637" i="3"/>
  <c r="P30627" i="3"/>
  <c r="P30616" i="3"/>
  <c r="P30605" i="3"/>
  <c r="P30596" i="3"/>
  <c r="P30587" i="3"/>
  <c r="P30578" i="3"/>
  <c r="P30568" i="3"/>
  <c r="P30559" i="3"/>
  <c r="P30550" i="3"/>
  <c r="P30541" i="3"/>
  <c r="P30532" i="3"/>
  <c r="P30523" i="3"/>
  <c r="P30514" i="3"/>
  <c r="P30504" i="3"/>
  <c r="P30495" i="3"/>
  <c r="P30486" i="3"/>
  <c r="P30477" i="3"/>
  <c r="P30468" i="3"/>
  <c r="P30459" i="3"/>
  <c r="P30450" i="3"/>
  <c r="P30440" i="3"/>
  <c r="P30431" i="3"/>
  <c r="P30422" i="3"/>
  <c r="P30413" i="3"/>
  <c r="P30404" i="3"/>
  <c r="P30395" i="3"/>
  <c r="P30386" i="3"/>
  <c r="P30376" i="3"/>
  <c r="P30367" i="3"/>
  <c r="P30358" i="3"/>
  <c r="P30349" i="3"/>
  <c r="P30340" i="3"/>
  <c r="P30331" i="3"/>
  <c r="P30322" i="3"/>
  <c r="P30312" i="3"/>
  <c r="P30303" i="3"/>
  <c r="P30294" i="3"/>
  <c r="P30285" i="3"/>
  <c r="P30276" i="3"/>
  <c r="P30267" i="3"/>
  <c r="P30258" i="3"/>
  <c r="P30248" i="3"/>
  <c r="P30239" i="3"/>
  <c r="P30230" i="3"/>
  <c r="P30221" i="3"/>
  <c r="P30212" i="3"/>
  <c r="P30203" i="3"/>
  <c r="P30194" i="3"/>
  <c r="P30184" i="3"/>
  <c r="P30175" i="3"/>
  <c r="P30166" i="3"/>
  <c r="P30157" i="3"/>
  <c r="P30148" i="3"/>
  <c r="P30139" i="3"/>
  <c r="P30130" i="3"/>
  <c r="P30120" i="3"/>
  <c r="P30111" i="3"/>
  <c r="P30102" i="3"/>
  <c r="P30093" i="3"/>
  <c r="P30084" i="3"/>
  <c r="P30075" i="3"/>
  <c r="P30066" i="3"/>
  <c r="P30056" i="3"/>
  <c r="P30047" i="3"/>
  <c r="P30038" i="3"/>
  <c r="P30029" i="3"/>
  <c r="P30020" i="3"/>
  <c r="P30011" i="3"/>
  <c r="P30002" i="3"/>
  <c r="P29992" i="3"/>
  <c r="P29983" i="3"/>
  <c r="P29974" i="3"/>
  <c r="P29965" i="3"/>
  <c r="P29957" i="3"/>
  <c r="P29949" i="3"/>
  <c r="P29941" i="3"/>
  <c r="P29933" i="3"/>
  <c r="P29925" i="3"/>
  <c r="P29917" i="3"/>
  <c r="P29909" i="3"/>
  <c r="P29901" i="3"/>
  <c r="P29893" i="3"/>
  <c r="P29885" i="3"/>
  <c r="P29877" i="3"/>
  <c r="P29869" i="3"/>
  <c r="P29861" i="3"/>
  <c r="P29853" i="3"/>
  <c r="P29845" i="3"/>
  <c r="P29837" i="3"/>
  <c r="P29829" i="3"/>
  <c r="P29821" i="3"/>
  <c r="P29813" i="3"/>
  <c r="P29805" i="3"/>
  <c r="P29797" i="3"/>
  <c r="P29789" i="3"/>
  <c r="P29781" i="3"/>
  <c r="P29773" i="3"/>
  <c r="P29765" i="3"/>
  <c r="P29757" i="3"/>
  <c r="P29749" i="3"/>
  <c r="P29741" i="3"/>
  <c r="P29733" i="3"/>
  <c r="P29725" i="3"/>
  <c r="P29717" i="3"/>
  <c r="P29709" i="3"/>
  <c r="P29701" i="3"/>
  <c r="P29693" i="3"/>
  <c r="P29685" i="3"/>
  <c r="P29677" i="3"/>
  <c r="P29669" i="3"/>
  <c r="P29661" i="3"/>
  <c r="P29653" i="3"/>
  <c r="P29645" i="3"/>
  <c r="P29637" i="3"/>
  <c r="P29629" i="3"/>
  <c r="P29621" i="3"/>
  <c r="P29613" i="3"/>
  <c r="P29605" i="3"/>
  <c r="P29597" i="3"/>
  <c r="P29589" i="3"/>
  <c r="P29581" i="3"/>
  <c r="P29573" i="3"/>
  <c r="P29565" i="3"/>
  <c r="P29557" i="3"/>
  <c r="P29549" i="3"/>
  <c r="P29541" i="3"/>
  <c r="P29533" i="3"/>
  <c r="P29525" i="3"/>
  <c r="P29517" i="3"/>
  <c r="P29509" i="3"/>
  <c r="P29501" i="3"/>
  <c r="P29493" i="3"/>
  <c r="P29485" i="3"/>
  <c r="P29477" i="3"/>
  <c r="P29469" i="3"/>
  <c r="P29461" i="3"/>
  <c r="P29453" i="3"/>
  <c r="P29445" i="3"/>
  <c r="P29437" i="3"/>
  <c r="P29429" i="3"/>
  <c r="P29421" i="3"/>
  <c r="P29413" i="3"/>
  <c r="P29405" i="3"/>
  <c r="P29397" i="3"/>
  <c r="P29389" i="3"/>
  <c r="P29381" i="3"/>
  <c r="P29373" i="3"/>
  <c r="P29365" i="3"/>
  <c r="P29357" i="3"/>
  <c r="P29349" i="3"/>
  <c r="P29341" i="3"/>
  <c r="P29333" i="3"/>
  <c r="P29325" i="3"/>
  <c r="P29317" i="3"/>
  <c r="P29309" i="3"/>
  <c r="P29301" i="3"/>
  <c r="P29293" i="3"/>
  <c r="P29285" i="3"/>
  <c r="P29277" i="3"/>
  <c r="P29269" i="3"/>
  <c r="P29261" i="3"/>
  <c r="P29253" i="3"/>
  <c r="P29245" i="3"/>
  <c r="P29237" i="3"/>
  <c r="P29229" i="3"/>
  <c r="P29221" i="3"/>
  <c r="P29213" i="3"/>
  <c r="P29205" i="3"/>
  <c r="P29197" i="3"/>
  <c r="P29189" i="3"/>
  <c r="P29181" i="3"/>
  <c r="P29173" i="3"/>
  <c r="P29165" i="3"/>
  <c r="P29157" i="3"/>
  <c r="P29149" i="3"/>
  <c r="P29141" i="3"/>
  <c r="P29133" i="3"/>
  <c r="P29125" i="3"/>
  <c r="P29117" i="3"/>
  <c r="P29109" i="3"/>
  <c r="P29101" i="3"/>
  <c r="P29093" i="3"/>
  <c r="P29085" i="3"/>
  <c r="P29077" i="3"/>
  <c r="P29069" i="3"/>
  <c r="P29061" i="3"/>
  <c r="P29053" i="3"/>
  <c r="P29045" i="3"/>
  <c r="P29037" i="3"/>
  <c r="P29029" i="3"/>
  <c r="P29021" i="3"/>
  <c r="P29013" i="3"/>
  <c r="P29005" i="3"/>
  <c r="P28997" i="3"/>
  <c r="P28989" i="3"/>
  <c r="P28981" i="3"/>
  <c r="P28973" i="3"/>
  <c r="P28965" i="3"/>
  <c r="P28957" i="3"/>
  <c r="P28949" i="3"/>
  <c r="P28941" i="3"/>
  <c r="P28933" i="3"/>
  <c r="P28925" i="3"/>
  <c r="P28917" i="3"/>
  <c r="P28909" i="3"/>
  <c r="P28901" i="3"/>
  <c r="P28893" i="3"/>
  <c r="P28885" i="3"/>
  <c r="P28877" i="3"/>
  <c r="P28869" i="3"/>
  <c r="P28861" i="3"/>
  <c r="P28853" i="3"/>
  <c r="P28845" i="3"/>
  <c r="P28837" i="3"/>
  <c r="P28829" i="3"/>
  <c r="P28821" i="3"/>
  <c r="P28813" i="3"/>
  <c r="P28805" i="3"/>
  <c r="P28797" i="3"/>
  <c r="P28789" i="3"/>
  <c r="P28781" i="3"/>
  <c r="P28773" i="3"/>
  <c r="P28765" i="3"/>
  <c r="P28757" i="3"/>
  <c r="P28749" i="3"/>
  <c r="P28741" i="3"/>
  <c r="P32112" i="3"/>
  <c r="P32039" i="3"/>
  <c r="P31966" i="3"/>
  <c r="P31893" i="3"/>
  <c r="P31820" i="3"/>
  <c r="P31748" i="3"/>
  <c r="P31684" i="3"/>
  <c r="P31620" i="3"/>
  <c r="P31564" i="3"/>
  <c r="P31532" i="3"/>
  <c r="P31508" i="3"/>
  <c r="P31485" i="3"/>
  <c r="P31462" i="3"/>
  <c r="P31444" i="3"/>
  <c r="P31421" i="3"/>
  <c r="P31398" i="3"/>
  <c r="P31380" i="3"/>
  <c r="P31357" i="3"/>
  <c r="P31334" i="3"/>
  <c r="P31316" i="3"/>
  <c r="P31293" i="3"/>
  <c r="P31270" i="3"/>
  <c r="P31252" i="3"/>
  <c r="P31229" i="3"/>
  <c r="P31206" i="3"/>
  <c r="P31188" i="3"/>
  <c r="P31165" i="3"/>
  <c r="P31142" i="3"/>
  <c r="P31124" i="3"/>
  <c r="P31101" i="3"/>
  <c r="P31078" i="3"/>
  <c r="P31060" i="3"/>
  <c r="P31037" i="3"/>
  <c r="P31014" i="3"/>
  <c r="P30996" i="3"/>
  <c r="P30973" i="3"/>
  <c r="P30950" i="3"/>
  <c r="P30932" i="3"/>
  <c r="P30909" i="3"/>
  <c r="P30886" i="3"/>
  <c r="P30868" i="3"/>
  <c r="P30845" i="3"/>
  <c r="P30822" i="3"/>
  <c r="P30804" i="3"/>
  <c r="P30781" i="3"/>
  <c r="P30758" i="3"/>
  <c r="P30740" i="3"/>
  <c r="P30717" i="3"/>
  <c r="P30701" i="3"/>
  <c r="P30690" i="3"/>
  <c r="P30678" i="3"/>
  <c r="P30668" i="3"/>
  <c r="P30658" i="3"/>
  <c r="P30646" i="3"/>
  <c r="P30636" i="3"/>
  <c r="P30626" i="3"/>
  <c r="P30614" i="3"/>
  <c r="P30604" i="3"/>
  <c r="P30595" i="3"/>
  <c r="P30586" i="3"/>
  <c r="P30576" i="3"/>
  <c r="P30567" i="3"/>
  <c r="P30558" i="3"/>
  <c r="P30549" i="3"/>
  <c r="P30540" i="3"/>
  <c r="P30531" i="3"/>
  <c r="P30522" i="3"/>
  <c r="P30512" i="3"/>
  <c r="P30503" i="3"/>
  <c r="P30494" i="3"/>
  <c r="P30485" i="3"/>
  <c r="P30476" i="3"/>
  <c r="P30467" i="3"/>
  <c r="P30458" i="3"/>
  <c r="P30448" i="3"/>
  <c r="P30439" i="3"/>
  <c r="P30430" i="3"/>
  <c r="P30421" i="3"/>
  <c r="P30412" i="3"/>
  <c r="P30403" i="3"/>
  <c r="P30394" i="3"/>
  <c r="P30384" i="3"/>
  <c r="P30375" i="3"/>
  <c r="P30366" i="3"/>
  <c r="P30357" i="3"/>
  <c r="P30348" i="3"/>
  <c r="P30339" i="3"/>
  <c r="P30330" i="3"/>
  <c r="P30320" i="3"/>
  <c r="P30311" i="3"/>
  <c r="P30302" i="3"/>
  <c r="P30293" i="3"/>
  <c r="P30284" i="3"/>
  <c r="P30275" i="3"/>
  <c r="P30266" i="3"/>
  <c r="P30256" i="3"/>
  <c r="P30247" i="3"/>
  <c r="P30238" i="3"/>
  <c r="P30229" i="3"/>
  <c r="P30220" i="3"/>
  <c r="P30211" i="3"/>
  <c r="P30202" i="3"/>
  <c r="P30192" i="3"/>
  <c r="P30183" i="3"/>
  <c r="P30174" i="3"/>
  <c r="P30165" i="3"/>
  <c r="P30156" i="3"/>
  <c r="P30147" i="3"/>
  <c r="P30138" i="3"/>
  <c r="P30128" i="3"/>
  <c r="P30119" i="3"/>
  <c r="P30110" i="3"/>
  <c r="P30101" i="3"/>
  <c r="P30092" i="3"/>
  <c r="P30083" i="3"/>
  <c r="P30074" i="3"/>
  <c r="P30064" i="3"/>
  <c r="P30055" i="3"/>
  <c r="P30046" i="3"/>
  <c r="P30037" i="3"/>
  <c r="P30028" i="3"/>
  <c r="P30019" i="3"/>
  <c r="P30010" i="3"/>
  <c r="P30000" i="3"/>
  <c r="P29991" i="3"/>
  <c r="P29982" i="3"/>
  <c r="P29973" i="3"/>
  <c r="P29964" i="3"/>
  <c r="P29956" i="3"/>
  <c r="P29948" i="3"/>
  <c r="P29940" i="3"/>
  <c r="P29932" i="3"/>
  <c r="P29924" i="3"/>
  <c r="P29916" i="3"/>
  <c r="P29908" i="3"/>
  <c r="P29900" i="3"/>
  <c r="P29892" i="3"/>
  <c r="P29884" i="3"/>
  <c r="P29876" i="3"/>
  <c r="P29868" i="3"/>
  <c r="P29860" i="3"/>
  <c r="P29852" i="3"/>
  <c r="P29844" i="3"/>
  <c r="P29836" i="3"/>
  <c r="P29828" i="3"/>
  <c r="P29820" i="3"/>
  <c r="P29812" i="3"/>
  <c r="P29804" i="3"/>
  <c r="P29796" i="3"/>
  <c r="P29788" i="3"/>
  <c r="P29780" i="3"/>
  <c r="P29772" i="3"/>
  <c r="P29764" i="3"/>
  <c r="P29756" i="3"/>
  <c r="P29748" i="3"/>
  <c r="P29740" i="3"/>
  <c r="P29732" i="3"/>
  <c r="P29724" i="3"/>
  <c r="P29716" i="3"/>
  <c r="P29708" i="3"/>
  <c r="P29700" i="3"/>
  <c r="P29692" i="3"/>
  <c r="P29684" i="3"/>
  <c r="P29676" i="3"/>
  <c r="P29668" i="3"/>
  <c r="P29660" i="3"/>
  <c r="P29652" i="3"/>
  <c r="P29644" i="3"/>
  <c r="P29636" i="3"/>
  <c r="P29628" i="3"/>
  <c r="P29620" i="3"/>
  <c r="P29612" i="3"/>
  <c r="P29604" i="3"/>
  <c r="P29596" i="3"/>
  <c r="P29588" i="3"/>
  <c r="P29580" i="3"/>
  <c r="P29572" i="3"/>
  <c r="P29564" i="3"/>
  <c r="P29556" i="3"/>
  <c r="P29548" i="3"/>
  <c r="P29540" i="3"/>
  <c r="P29532" i="3"/>
  <c r="P29524" i="3"/>
  <c r="P29516" i="3"/>
  <c r="P29508" i="3"/>
  <c r="P29500" i="3"/>
  <c r="P29492" i="3"/>
  <c r="P29484" i="3"/>
  <c r="P29476" i="3"/>
  <c r="P29468" i="3"/>
  <c r="P29460" i="3"/>
  <c r="P29452" i="3"/>
  <c r="P29444" i="3"/>
  <c r="P29436" i="3"/>
  <c r="P29428" i="3"/>
  <c r="P29420" i="3"/>
  <c r="P29412" i="3"/>
  <c r="P29404" i="3"/>
  <c r="P29396" i="3"/>
  <c r="P29388" i="3"/>
  <c r="P29380" i="3"/>
  <c r="P29372" i="3"/>
  <c r="P29364" i="3"/>
  <c r="P29356" i="3"/>
  <c r="P29348" i="3"/>
  <c r="P29340" i="3"/>
  <c r="P29332" i="3"/>
  <c r="P29324" i="3"/>
  <c r="P29316" i="3"/>
  <c r="P29308" i="3"/>
  <c r="P29300" i="3"/>
  <c r="P29292" i="3"/>
  <c r="P29284" i="3"/>
  <c r="P29276" i="3"/>
  <c r="P29268" i="3"/>
  <c r="P29260" i="3"/>
  <c r="P29252" i="3"/>
  <c r="P29244" i="3"/>
  <c r="P29236" i="3"/>
  <c r="P29228" i="3"/>
  <c r="P29220" i="3"/>
  <c r="P29212" i="3"/>
  <c r="P29204" i="3"/>
  <c r="P29196" i="3"/>
  <c r="P29188" i="3"/>
  <c r="P29180" i="3"/>
  <c r="P29172" i="3"/>
  <c r="P29164" i="3"/>
  <c r="P29156" i="3"/>
  <c r="P29148" i="3"/>
  <c r="P29140" i="3"/>
  <c r="P29132" i="3"/>
  <c r="P29124" i="3"/>
  <c r="P29116" i="3"/>
  <c r="P29108" i="3"/>
  <c r="P29100" i="3"/>
  <c r="P29092" i="3"/>
  <c r="P29084" i="3"/>
  <c r="P29076" i="3"/>
  <c r="P29068" i="3"/>
  <c r="P29060" i="3"/>
  <c r="P29052" i="3"/>
  <c r="P29044" i="3"/>
  <c r="P29036" i="3"/>
  <c r="P29028" i="3"/>
  <c r="P29020" i="3"/>
  <c r="P29012" i="3"/>
  <c r="P29004" i="3"/>
  <c r="P28996" i="3"/>
  <c r="P28988" i="3"/>
  <c r="P28980" i="3"/>
  <c r="P28972" i="3"/>
  <c r="P28964" i="3"/>
  <c r="P28956" i="3"/>
  <c r="P28948" i="3"/>
  <c r="P28940" i="3"/>
  <c r="P28932" i="3"/>
  <c r="P28924" i="3"/>
  <c r="P28916" i="3"/>
  <c r="P28908" i="3"/>
  <c r="P28900" i="3"/>
  <c r="P28892" i="3"/>
  <c r="P28884" i="3"/>
  <c r="P28876" i="3"/>
  <c r="P28868" i="3"/>
  <c r="P28860" i="3"/>
  <c r="P28852" i="3"/>
  <c r="P28844" i="3"/>
  <c r="P28836" i="3"/>
  <c r="P28828" i="3"/>
  <c r="P28820" i="3"/>
  <c r="P28812" i="3"/>
  <c r="P28804" i="3"/>
  <c r="P28796" i="3"/>
  <c r="P28788" i="3"/>
  <c r="P28780" i="3"/>
  <c r="P28772" i="3"/>
  <c r="P28764" i="3"/>
  <c r="P28756" i="3"/>
  <c r="P28748" i="3"/>
  <c r="P28740" i="3"/>
  <c r="P28732" i="3"/>
  <c r="P28724" i="3"/>
  <c r="P28716" i="3"/>
  <c r="P28708" i="3"/>
  <c r="P28700" i="3"/>
  <c r="P28692" i="3"/>
  <c r="P28684" i="3"/>
  <c r="P28676" i="3"/>
  <c r="P28668" i="3"/>
  <c r="P28660" i="3"/>
  <c r="P28652" i="3"/>
  <c r="P28644" i="3"/>
  <c r="P28636" i="3"/>
  <c r="P28628" i="3"/>
  <c r="P28620" i="3"/>
  <c r="P28612" i="3"/>
  <c r="P28604" i="3"/>
  <c r="P28596" i="3"/>
  <c r="P28588" i="3"/>
  <c r="P32103" i="3"/>
  <c r="P32030" i="3"/>
  <c r="P31957" i="3"/>
  <c r="P31884" i="3"/>
  <c r="P31811" i="3"/>
  <c r="P31740" i="3"/>
  <c r="P31676" i="3"/>
  <c r="P31612" i="3"/>
  <c r="P31558" i="3"/>
  <c r="P31526" i="3"/>
  <c r="P31502" i="3"/>
  <c r="P31484" i="3"/>
  <c r="P31461" i="3"/>
  <c r="P31438" i="3"/>
  <c r="P31420" i="3"/>
  <c r="P31397" i="3"/>
  <c r="P31374" i="3"/>
  <c r="P31356" i="3"/>
  <c r="P31333" i="3"/>
  <c r="P31310" i="3"/>
  <c r="P31292" i="3"/>
  <c r="P31269" i="3"/>
  <c r="P31246" i="3"/>
  <c r="P31228" i="3"/>
  <c r="P31205" i="3"/>
  <c r="P31182" i="3"/>
  <c r="P31164" i="3"/>
  <c r="P31141" i="3"/>
  <c r="P31118" i="3"/>
  <c r="P31100" i="3"/>
  <c r="P31077" i="3"/>
  <c r="P31054" i="3"/>
  <c r="P31036" i="3"/>
  <c r="P31013" i="3"/>
  <c r="P30990" i="3"/>
  <c r="P30972" i="3"/>
  <c r="P30949" i="3"/>
  <c r="P30926" i="3"/>
  <c r="P30908" i="3"/>
  <c r="P30885" i="3"/>
  <c r="P30862" i="3"/>
  <c r="P30844" i="3"/>
  <c r="P30821" i="3"/>
  <c r="P30798" i="3"/>
  <c r="P30780" i="3"/>
  <c r="P30757" i="3"/>
  <c r="P30734" i="3"/>
  <c r="P30716" i="3"/>
  <c r="P30700" i="3"/>
  <c r="P30688" i="3"/>
  <c r="P30677" i="3"/>
  <c r="P30667" i="3"/>
  <c r="P30656" i="3"/>
  <c r="P30645" i="3"/>
  <c r="P30635" i="3"/>
  <c r="P30624" i="3"/>
  <c r="P30613" i="3"/>
  <c r="P30603" i="3"/>
  <c r="P30594" i="3"/>
  <c r="P30584" i="3"/>
  <c r="P30575" i="3"/>
  <c r="P30566" i="3"/>
  <c r="P30557" i="3"/>
  <c r="P30548" i="3"/>
  <c r="P30539" i="3"/>
  <c r="P30530" i="3"/>
  <c r="P30520" i="3"/>
  <c r="P30511" i="3"/>
  <c r="P30502" i="3"/>
  <c r="P30493" i="3"/>
  <c r="P30484" i="3"/>
  <c r="P30475" i="3"/>
  <c r="P30466" i="3"/>
  <c r="P30456" i="3"/>
  <c r="P30447" i="3"/>
  <c r="P30438" i="3"/>
  <c r="P30429" i="3"/>
  <c r="P30420" i="3"/>
  <c r="P30411" i="3"/>
  <c r="P30402" i="3"/>
  <c r="P30392" i="3"/>
  <c r="P30383" i="3"/>
  <c r="P30374" i="3"/>
  <c r="P30365" i="3"/>
  <c r="P30356" i="3"/>
  <c r="P30347" i="3"/>
  <c r="P30338" i="3"/>
  <c r="P30328" i="3"/>
  <c r="P30319" i="3"/>
  <c r="P30310" i="3"/>
  <c r="P30301" i="3"/>
  <c r="P30292" i="3"/>
  <c r="P30283" i="3"/>
  <c r="P30274" i="3"/>
  <c r="P30264" i="3"/>
  <c r="P30255" i="3"/>
  <c r="P30246" i="3"/>
  <c r="P30237" i="3"/>
  <c r="P30228" i="3"/>
  <c r="P30219" i="3"/>
  <c r="P30210" i="3"/>
  <c r="P30200" i="3"/>
  <c r="P30191" i="3"/>
  <c r="P30182" i="3"/>
  <c r="P30173" i="3"/>
  <c r="P30164" i="3"/>
  <c r="P30155" i="3"/>
  <c r="P30146" i="3"/>
  <c r="P30136" i="3"/>
  <c r="P30127" i="3"/>
  <c r="P30118" i="3"/>
  <c r="P30109" i="3"/>
  <c r="P30100" i="3"/>
  <c r="P30091" i="3"/>
  <c r="P30082" i="3"/>
  <c r="P30072" i="3"/>
  <c r="P30063" i="3"/>
  <c r="P30054" i="3"/>
  <c r="P30045" i="3"/>
  <c r="P30036" i="3"/>
  <c r="P30027" i="3"/>
  <c r="P30018" i="3"/>
  <c r="P30008" i="3"/>
  <c r="P29999" i="3"/>
  <c r="P29990" i="3"/>
  <c r="P29981" i="3"/>
  <c r="P29972" i="3"/>
  <c r="P29963" i="3"/>
  <c r="P29955" i="3"/>
  <c r="P29947" i="3"/>
  <c r="P29939" i="3"/>
  <c r="P29931" i="3"/>
  <c r="P29923" i="3"/>
  <c r="P29915" i="3"/>
  <c r="P29907" i="3"/>
  <c r="P29899" i="3"/>
  <c r="P29891" i="3"/>
  <c r="P29883" i="3"/>
  <c r="P29875" i="3"/>
  <c r="P29867" i="3"/>
  <c r="P29859" i="3"/>
  <c r="P29851" i="3"/>
  <c r="P29843" i="3"/>
  <c r="P29835" i="3"/>
  <c r="P29827" i="3"/>
  <c r="P29819" i="3"/>
  <c r="P29811" i="3"/>
  <c r="P29803" i="3"/>
  <c r="P29795" i="3"/>
  <c r="P29787" i="3"/>
  <c r="P29779" i="3"/>
  <c r="P29771" i="3"/>
  <c r="P29763" i="3"/>
  <c r="P29755" i="3"/>
  <c r="P29747" i="3"/>
  <c r="P29739" i="3"/>
  <c r="P29731" i="3"/>
  <c r="P29723" i="3"/>
  <c r="P29715" i="3"/>
  <c r="P29707" i="3"/>
  <c r="P29699" i="3"/>
  <c r="P29691" i="3"/>
  <c r="P29683" i="3"/>
  <c r="P29675" i="3"/>
  <c r="P29667" i="3"/>
  <c r="P29659" i="3"/>
  <c r="P29651" i="3"/>
  <c r="P29643" i="3"/>
  <c r="P29635" i="3"/>
  <c r="P29627" i="3"/>
  <c r="P29619" i="3"/>
  <c r="P29611" i="3"/>
  <c r="P29603" i="3"/>
  <c r="P29595" i="3"/>
  <c r="P29587" i="3"/>
  <c r="P29579" i="3"/>
  <c r="P29571" i="3"/>
  <c r="P29563" i="3"/>
  <c r="P29555" i="3"/>
  <c r="P29547" i="3"/>
  <c r="P29539" i="3"/>
  <c r="P29531" i="3"/>
  <c r="P29523" i="3"/>
  <c r="P29515" i="3"/>
  <c r="P29507" i="3"/>
  <c r="P29499" i="3"/>
  <c r="P29491" i="3"/>
  <c r="P29483" i="3"/>
  <c r="P29475" i="3"/>
  <c r="P29467" i="3"/>
  <c r="P29459" i="3"/>
  <c r="P29451" i="3"/>
  <c r="P29443" i="3"/>
  <c r="P29435" i="3"/>
  <c r="P29427" i="3"/>
  <c r="P29419" i="3"/>
  <c r="P29411" i="3"/>
  <c r="P29403" i="3"/>
  <c r="P29395" i="3"/>
  <c r="P29387" i="3"/>
  <c r="P29379" i="3"/>
  <c r="P29371" i="3"/>
  <c r="P29363" i="3"/>
  <c r="P29355" i="3"/>
  <c r="P29347" i="3"/>
  <c r="P29339" i="3"/>
  <c r="P29331" i="3"/>
  <c r="P29323" i="3"/>
  <c r="P29315" i="3"/>
  <c r="P29307" i="3"/>
  <c r="P29299" i="3"/>
  <c r="P29291" i="3"/>
  <c r="P29283" i="3"/>
  <c r="P29275" i="3"/>
  <c r="P29267" i="3"/>
  <c r="P29259" i="3"/>
  <c r="P29251" i="3"/>
  <c r="P29243" i="3"/>
  <c r="P29235" i="3"/>
  <c r="P29227" i="3"/>
  <c r="P29219" i="3"/>
  <c r="P29211" i="3"/>
  <c r="P29203" i="3"/>
  <c r="P29195" i="3"/>
  <c r="P29187" i="3"/>
  <c r="P29179" i="3"/>
  <c r="P29171" i="3"/>
  <c r="P29163" i="3"/>
  <c r="P29155" i="3"/>
  <c r="P29147" i="3"/>
  <c r="P29139" i="3"/>
  <c r="P29131" i="3"/>
  <c r="P29123" i="3"/>
  <c r="P29115" i="3"/>
  <c r="P29107" i="3"/>
  <c r="P29099" i="3"/>
  <c r="P29091" i="3"/>
  <c r="P29083" i="3"/>
  <c r="P29075" i="3"/>
  <c r="P29067" i="3"/>
  <c r="P29059" i="3"/>
  <c r="P29051" i="3"/>
  <c r="P29043" i="3"/>
  <c r="P29035" i="3"/>
  <c r="P29027" i="3"/>
  <c r="P29019" i="3"/>
  <c r="P29011" i="3"/>
  <c r="P29003" i="3"/>
  <c r="P28995" i="3"/>
  <c r="P28987" i="3"/>
  <c r="P28979" i="3"/>
  <c r="P28971" i="3"/>
  <c r="P28963" i="3"/>
  <c r="P28955" i="3"/>
  <c r="P28947" i="3"/>
  <c r="P28939" i="3"/>
  <c r="P28931" i="3"/>
  <c r="P28923" i="3"/>
  <c r="P28915" i="3"/>
  <c r="P28907" i="3"/>
  <c r="P28899" i="3"/>
  <c r="P28891" i="3"/>
  <c r="P28883" i="3"/>
  <c r="P28875" i="3"/>
  <c r="P28867" i="3"/>
  <c r="P28859" i="3"/>
  <c r="P28851" i="3"/>
  <c r="P28843" i="3"/>
  <c r="P28835" i="3"/>
  <c r="P28827" i="3"/>
  <c r="P28819" i="3"/>
  <c r="P28811" i="3"/>
  <c r="P28803" i="3"/>
  <c r="P28795" i="3"/>
  <c r="P28787" i="3"/>
  <c r="P28779" i="3"/>
  <c r="P28771" i="3"/>
  <c r="P28763" i="3"/>
  <c r="P28755" i="3"/>
  <c r="P28747" i="3"/>
  <c r="P28739" i="3"/>
  <c r="P28731" i="3"/>
  <c r="P28723" i="3"/>
  <c r="P28715" i="3"/>
  <c r="P28707" i="3"/>
  <c r="P28699" i="3"/>
  <c r="P28691" i="3"/>
  <c r="P28683" i="3"/>
  <c r="P28675" i="3"/>
  <c r="P28667" i="3"/>
  <c r="P28659" i="3"/>
  <c r="P28651" i="3"/>
  <c r="P28643" i="3"/>
  <c r="P28635" i="3"/>
  <c r="P28627" i="3"/>
  <c r="P28619" i="3"/>
  <c r="P28611" i="3"/>
  <c r="P28603" i="3"/>
  <c r="P28595" i="3"/>
  <c r="P28587" i="3"/>
  <c r="P28579" i="3"/>
  <c r="P28571" i="3"/>
  <c r="P28563" i="3"/>
  <c r="P28555" i="3"/>
  <c r="P28547" i="3"/>
  <c r="P28539" i="3"/>
  <c r="P28531" i="3"/>
  <c r="P28523" i="3"/>
  <c r="P28515" i="3"/>
  <c r="P28507" i="3"/>
  <c r="P28499" i="3"/>
  <c r="P28491" i="3"/>
  <c r="P28483" i="3"/>
  <c r="P28475" i="3"/>
  <c r="P28467" i="3"/>
  <c r="P28459" i="3"/>
  <c r="P28451" i="3"/>
  <c r="P28443" i="3"/>
  <c r="P28435" i="3"/>
  <c r="P28427" i="3"/>
  <c r="P28419" i="3"/>
  <c r="P28411" i="3"/>
  <c r="P28403" i="3"/>
  <c r="P28395" i="3"/>
  <c r="P28387" i="3"/>
  <c r="P28379" i="3"/>
  <c r="P28371" i="3"/>
  <c r="P28363" i="3"/>
  <c r="P28355" i="3"/>
  <c r="P28347" i="3"/>
  <c r="P28339" i="3"/>
  <c r="P28331" i="3"/>
  <c r="P28323" i="3"/>
  <c r="P28315" i="3"/>
  <c r="P28307" i="3"/>
  <c r="P28299" i="3"/>
  <c r="P28291" i="3"/>
  <c r="P28283" i="3"/>
  <c r="P28275" i="3"/>
  <c r="P28267" i="3"/>
  <c r="P28259" i="3"/>
  <c r="P32094" i="3"/>
  <c r="P32021" i="3"/>
  <c r="P31948" i="3"/>
  <c r="P31875" i="3"/>
  <c r="P31801" i="3"/>
  <c r="P31732" i="3"/>
  <c r="P31668" i="3"/>
  <c r="P31604" i="3"/>
  <c r="P31556" i="3"/>
  <c r="P31524" i="3"/>
  <c r="P31501" i="3"/>
  <c r="P31478" i="3"/>
  <c r="P31460" i="3"/>
  <c r="P31437" i="3"/>
  <c r="P31414" i="3"/>
  <c r="P31396" i="3"/>
  <c r="P31373" i="3"/>
  <c r="P31350" i="3"/>
  <c r="P31332" i="3"/>
  <c r="P31309" i="3"/>
  <c r="P31286" i="3"/>
  <c r="P31268" i="3"/>
  <c r="P31245" i="3"/>
  <c r="P31222" i="3"/>
  <c r="P31204" i="3"/>
  <c r="P31181" i="3"/>
  <c r="P31158" i="3"/>
  <c r="P31140" i="3"/>
  <c r="P31117" i="3"/>
  <c r="P31094" i="3"/>
  <c r="P31076" i="3"/>
  <c r="P31053" i="3"/>
  <c r="P31030" i="3"/>
  <c r="P31012" i="3"/>
  <c r="P30989" i="3"/>
  <c r="P30966" i="3"/>
  <c r="P30948" i="3"/>
  <c r="P30925" i="3"/>
  <c r="P30902" i="3"/>
  <c r="P30884" i="3"/>
  <c r="P30861" i="3"/>
  <c r="P30838" i="3"/>
  <c r="P30820" i="3"/>
  <c r="P30797" i="3"/>
  <c r="P30774" i="3"/>
  <c r="P30756" i="3"/>
  <c r="P30733" i="3"/>
  <c r="P30712" i="3"/>
  <c r="P30698" i="3"/>
  <c r="P30686" i="3"/>
  <c r="P30676" i="3"/>
  <c r="P30666" i="3"/>
  <c r="P30654" i="3"/>
  <c r="P30644" i="3"/>
  <c r="P30634" i="3"/>
  <c r="P30622" i="3"/>
  <c r="P30612" i="3"/>
  <c r="P30602" i="3"/>
  <c r="P30592" i="3"/>
  <c r="P30583" i="3"/>
  <c r="P30574" i="3"/>
  <c r="P30565" i="3"/>
  <c r="P30556" i="3"/>
  <c r="P30547" i="3"/>
  <c r="P30538" i="3"/>
  <c r="P30528" i="3"/>
  <c r="P30519" i="3"/>
  <c r="P30510" i="3"/>
  <c r="P30501" i="3"/>
  <c r="P30492" i="3"/>
  <c r="P30483" i="3"/>
  <c r="P30474" i="3"/>
  <c r="P30464" i="3"/>
  <c r="P30455" i="3"/>
  <c r="P30446" i="3"/>
  <c r="P30437" i="3"/>
  <c r="P30428" i="3"/>
  <c r="P30419" i="3"/>
  <c r="P30410" i="3"/>
  <c r="P30400" i="3"/>
  <c r="P30391" i="3"/>
  <c r="P30382" i="3"/>
  <c r="P30373" i="3"/>
  <c r="P30364" i="3"/>
  <c r="P30355" i="3"/>
  <c r="P30346" i="3"/>
  <c r="P30336" i="3"/>
  <c r="P30327" i="3"/>
  <c r="P30318" i="3"/>
  <c r="P30309" i="3"/>
  <c r="P30300" i="3"/>
  <c r="P30291" i="3"/>
  <c r="P30282" i="3"/>
  <c r="P30272" i="3"/>
  <c r="P30263" i="3"/>
  <c r="P30254" i="3"/>
  <c r="P30245" i="3"/>
  <c r="P30236" i="3"/>
  <c r="P30227" i="3"/>
  <c r="P30218" i="3"/>
  <c r="P30208" i="3"/>
  <c r="P30199" i="3"/>
  <c r="P30190" i="3"/>
  <c r="P30181" i="3"/>
  <c r="P30172" i="3"/>
  <c r="P30163" i="3"/>
  <c r="P30154" i="3"/>
  <c r="P30144" i="3"/>
  <c r="P30135" i="3"/>
  <c r="P30126" i="3"/>
  <c r="P30117" i="3"/>
  <c r="P30108" i="3"/>
  <c r="P30099" i="3"/>
  <c r="P30090" i="3"/>
  <c r="P30080" i="3"/>
  <c r="P30071" i="3"/>
  <c r="P30062" i="3"/>
  <c r="P30053" i="3"/>
  <c r="P30044" i="3"/>
  <c r="P30035" i="3"/>
  <c r="P30026" i="3"/>
  <c r="P30016" i="3"/>
  <c r="P30007" i="3"/>
  <c r="P29998" i="3"/>
  <c r="P29989" i="3"/>
  <c r="P29980" i="3"/>
  <c r="P29971" i="3"/>
  <c r="P29962" i="3"/>
  <c r="P29954" i="3"/>
  <c r="P29946" i="3"/>
  <c r="P29938" i="3"/>
  <c r="P29930" i="3"/>
  <c r="P29922" i="3"/>
  <c r="P29914" i="3"/>
  <c r="P29906" i="3"/>
  <c r="P29898" i="3"/>
  <c r="P29890" i="3"/>
  <c r="P29882" i="3"/>
  <c r="P29874" i="3"/>
  <c r="P29866" i="3"/>
  <c r="P29858" i="3"/>
  <c r="P29850" i="3"/>
  <c r="P29842" i="3"/>
  <c r="P29834" i="3"/>
  <c r="P29826" i="3"/>
  <c r="P29818" i="3"/>
  <c r="P29810" i="3"/>
  <c r="P29802" i="3"/>
  <c r="P29794" i="3"/>
  <c r="P29786" i="3"/>
  <c r="P29778" i="3"/>
  <c r="P29770" i="3"/>
  <c r="P29762" i="3"/>
  <c r="P29754" i="3"/>
  <c r="P29746" i="3"/>
  <c r="P29738" i="3"/>
  <c r="P29730" i="3"/>
  <c r="P29722" i="3"/>
  <c r="P29714" i="3"/>
  <c r="P29706" i="3"/>
  <c r="P29698" i="3"/>
  <c r="P29690" i="3"/>
  <c r="P29682" i="3"/>
  <c r="P29674" i="3"/>
  <c r="P29666" i="3"/>
  <c r="P29658" i="3"/>
  <c r="P29650" i="3"/>
  <c r="P29642" i="3"/>
  <c r="P29634" i="3"/>
  <c r="P29626" i="3"/>
  <c r="P29618" i="3"/>
  <c r="P29610" i="3"/>
  <c r="P29602" i="3"/>
  <c r="P29594" i="3"/>
  <c r="P29586" i="3"/>
  <c r="P29578" i="3"/>
  <c r="P29570" i="3"/>
  <c r="P29562" i="3"/>
  <c r="P29554" i="3"/>
  <c r="P29546" i="3"/>
  <c r="P29538" i="3"/>
  <c r="P29530" i="3"/>
  <c r="P29522" i="3"/>
  <c r="P29514" i="3"/>
  <c r="P29506" i="3"/>
  <c r="P29498" i="3"/>
  <c r="P29490" i="3"/>
  <c r="P29482" i="3"/>
  <c r="P29474" i="3"/>
  <c r="P29466" i="3"/>
  <c r="P29458" i="3"/>
  <c r="P29450" i="3"/>
  <c r="P29442" i="3"/>
  <c r="P29434" i="3"/>
  <c r="P29426" i="3"/>
  <c r="P29418" i="3"/>
  <c r="P29410" i="3"/>
  <c r="P29402" i="3"/>
  <c r="P29394" i="3"/>
  <c r="P29386" i="3"/>
  <c r="P29378" i="3"/>
  <c r="P29370" i="3"/>
  <c r="P29362" i="3"/>
  <c r="P29354" i="3"/>
  <c r="P29346" i="3"/>
  <c r="P29338" i="3"/>
  <c r="P29330" i="3"/>
  <c r="P29322" i="3"/>
  <c r="P29314" i="3"/>
  <c r="P29306" i="3"/>
  <c r="P29298" i="3"/>
  <c r="P29290" i="3"/>
  <c r="P29282" i="3"/>
  <c r="P29274" i="3"/>
  <c r="P29266" i="3"/>
  <c r="P29258" i="3"/>
  <c r="P29250" i="3"/>
  <c r="P29242" i="3"/>
  <c r="P29234" i="3"/>
  <c r="P29226" i="3"/>
  <c r="P29218" i="3"/>
  <c r="P29210" i="3"/>
  <c r="P29202" i="3"/>
  <c r="P29194" i="3"/>
  <c r="P29186" i="3"/>
  <c r="P29178" i="3"/>
  <c r="P29170" i="3"/>
  <c r="P29162" i="3"/>
  <c r="P29154" i="3"/>
  <c r="P29146" i="3"/>
  <c r="P29138" i="3"/>
  <c r="P29130" i="3"/>
  <c r="P29122" i="3"/>
  <c r="P29114" i="3"/>
  <c r="P29106" i="3"/>
  <c r="P29098" i="3"/>
  <c r="P29090" i="3"/>
  <c r="P29082" i="3"/>
  <c r="P29074" i="3"/>
  <c r="P29066" i="3"/>
  <c r="P29058" i="3"/>
  <c r="P29050" i="3"/>
  <c r="P29042" i="3"/>
  <c r="P29034" i="3"/>
  <c r="P29026" i="3"/>
  <c r="P29018" i="3"/>
  <c r="P29010" i="3"/>
  <c r="P29002" i="3"/>
  <c r="P28994" i="3"/>
  <c r="P28986" i="3"/>
  <c r="P28978" i="3"/>
  <c r="P28970" i="3"/>
  <c r="P28962" i="3"/>
  <c r="P28954" i="3"/>
  <c r="P28946" i="3"/>
  <c r="P28938" i="3"/>
  <c r="P28930" i="3"/>
  <c r="P28922" i="3"/>
  <c r="P28914" i="3"/>
  <c r="P28906" i="3"/>
  <c r="P28898" i="3"/>
  <c r="P28890" i="3"/>
  <c r="P28882" i="3"/>
  <c r="P28874" i="3"/>
  <c r="P28866" i="3"/>
  <c r="P28858" i="3"/>
  <c r="P28850" i="3"/>
  <c r="P28842" i="3"/>
  <c r="P28834" i="3"/>
  <c r="P28826" i="3"/>
  <c r="P28818" i="3"/>
  <c r="P28810" i="3"/>
  <c r="P28802" i="3"/>
  <c r="P28794" i="3"/>
  <c r="P28786" i="3"/>
  <c r="P28778" i="3"/>
  <c r="P28770" i="3"/>
  <c r="P28762" i="3"/>
  <c r="P28754" i="3"/>
  <c r="P28746" i="3"/>
  <c r="P28738" i="3"/>
  <c r="P28730" i="3"/>
  <c r="P28722" i="3"/>
  <c r="P28714" i="3"/>
  <c r="P28706" i="3"/>
  <c r="P28698" i="3"/>
  <c r="P28690" i="3"/>
  <c r="P28682" i="3"/>
  <c r="P28674" i="3"/>
  <c r="P28666" i="3"/>
  <c r="P28658" i="3"/>
  <c r="P28650" i="3"/>
  <c r="P28642" i="3"/>
  <c r="P28634" i="3"/>
  <c r="P28626" i="3"/>
  <c r="P28618" i="3"/>
  <c r="P28610" i="3"/>
  <c r="P28602" i="3"/>
  <c r="P28594" i="3"/>
  <c r="P28586" i="3"/>
  <c r="P28578" i="3"/>
  <c r="P28570" i="3"/>
  <c r="P28562" i="3"/>
  <c r="P28554" i="3"/>
  <c r="P28546" i="3"/>
  <c r="P28538" i="3"/>
  <c r="P28530" i="3"/>
  <c r="P28522" i="3"/>
  <c r="P28514" i="3"/>
  <c r="P28506" i="3"/>
  <c r="P28498" i="3"/>
  <c r="P28490" i="3"/>
  <c r="P28482" i="3"/>
  <c r="P28474" i="3"/>
  <c r="P28466" i="3"/>
  <c r="P28458" i="3"/>
  <c r="P28450" i="3"/>
  <c r="P28442" i="3"/>
  <c r="P28434" i="3"/>
  <c r="P28426" i="3"/>
  <c r="P28418" i="3"/>
  <c r="P28410" i="3"/>
  <c r="P28402" i="3"/>
  <c r="P28394" i="3"/>
  <c r="P28386" i="3"/>
  <c r="P28378" i="3"/>
  <c r="P28370" i="3"/>
  <c r="P28362" i="3"/>
  <c r="P28354" i="3"/>
  <c r="P28346" i="3"/>
  <c r="P28338" i="3"/>
  <c r="P32085" i="3"/>
  <c r="P32012" i="3"/>
  <c r="P31939" i="3"/>
  <c r="P31865" i="3"/>
  <c r="P31792" i="3"/>
  <c r="P31724" i="3"/>
  <c r="P31660" i="3"/>
  <c r="P31596" i="3"/>
  <c r="P31550" i="3"/>
  <c r="P31518" i="3"/>
  <c r="P31500" i="3"/>
  <c r="P31477" i="3"/>
  <c r="P31454" i="3"/>
  <c r="P31436" i="3"/>
  <c r="P31413" i="3"/>
  <c r="P31390" i="3"/>
  <c r="P31372" i="3"/>
  <c r="P31349" i="3"/>
  <c r="P31326" i="3"/>
  <c r="P31308" i="3"/>
  <c r="P31285" i="3"/>
  <c r="P31262" i="3"/>
  <c r="P31244" i="3"/>
  <c r="P31221" i="3"/>
  <c r="P31198" i="3"/>
  <c r="P31180" i="3"/>
  <c r="P31157" i="3"/>
  <c r="P31134" i="3"/>
  <c r="P31116" i="3"/>
  <c r="P31093" i="3"/>
  <c r="P31070" i="3"/>
  <c r="P31052" i="3"/>
  <c r="P31029" i="3"/>
  <c r="P31006" i="3"/>
  <c r="P30988" i="3"/>
  <c r="P30965" i="3"/>
  <c r="P30942" i="3"/>
  <c r="P30924" i="3"/>
  <c r="P30901" i="3"/>
  <c r="P30878" i="3"/>
  <c r="P30860" i="3"/>
  <c r="P30837" i="3"/>
  <c r="P30814" i="3"/>
  <c r="P30796" i="3"/>
  <c r="P30773" i="3"/>
  <c r="P30750" i="3"/>
  <c r="P30732" i="3"/>
  <c r="P30710" i="3"/>
  <c r="P30696" i="3"/>
  <c r="P30685" i="3"/>
  <c r="P30675" i="3"/>
  <c r="P30664" i="3"/>
  <c r="P30653" i="3"/>
  <c r="P30643" i="3"/>
  <c r="P30632" i="3"/>
  <c r="P30621" i="3"/>
  <c r="P30611" i="3"/>
  <c r="P30600" i="3"/>
  <c r="P30591" i="3"/>
  <c r="P30582" i="3"/>
  <c r="P30573" i="3"/>
  <c r="P30564" i="3"/>
  <c r="P30555" i="3"/>
  <c r="P30546" i="3"/>
  <c r="P30536" i="3"/>
  <c r="P30527" i="3"/>
  <c r="P30518" i="3"/>
  <c r="P30509" i="3"/>
  <c r="P30500" i="3"/>
  <c r="P30491" i="3"/>
  <c r="P30482" i="3"/>
  <c r="P30472" i="3"/>
  <c r="P30463" i="3"/>
  <c r="P30454" i="3"/>
  <c r="P30445" i="3"/>
  <c r="P30436" i="3"/>
  <c r="P30427" i="3"/>
  <c r="P30418" i="3"/>
  <c r="P30408" i="3"/>
  <c r="P30399" i="3"/>
  <c r="P30390" i="3"/>
  <c r="P30381" i="3"/>
  <c r="P30372" i="3"/>
  <c r="P30363" i="3"/>
  <c r="P30354" i="3"/>
  <c r="P30344" i="3"/>
  <c r="P30335" i="3"/>
  <c r="P30326" i="3"/>
  <c r="P30317" i="3"/>
  <c r="P30308" i="3"/>
  <c r="P30299" i="3"/>
  <c r="P30290" i="3"/>
  <c r="P30280" i="3"/>
  <c r="P30271" i="3"/>
  <c r="P30262" i="3"/>
  <c r="P30253" i="3"/>
  <c r="P30244" i="3"/>
  <c r="P30235" i="3"/>
  <c r="P30226" i="3"/>
  <c r="P30216" i="3"/>
  <c r="P30207" i="3"/>
  <c r="P30198" i="3"/>
  <c r="P30189" i="3"/>
  <c r="P30180" i="3"/>
  <c r="P30171" i="3"/>
  <c r="P30162" i="3"/>
  <c r="P30152" i="3"/>
  <c r="P30143" i="3"/>
  <c r="P30134" i="3"/>
  <c r="P30125" i="3"/>
  <c r="P30116" i="3"/>
  <c r="P30107" i="3"/>
  <c r="P30098" i="3"/>
  <c r="P30088" i="3"/>
  <c r="P30079" i="3"/>
  <c r="P30070" i="3"/>
  <c r="P30061" i="3"/>
  <c r="P30052" i="3"/>
  <c r="P30043" i="3"/>
  <c r="P30034" i="3"/>
  <c r="P30024" i="3"/>
  <c r="P30015" i="3"/>
  <c r="P30006" i="3"/>
  <c r="P29997" i="3"/>
  <c r="P29988" i="3"/>
  <c r="P29979" i="3"/>
  <c r="P29970" i="3"/>
  <c r="P29961" i="3"/>
  <c r="P29953" i="3"/>
  <c r="P29945" i="3"/>
  <c r="P29937" i="3"/>
  <c r="P29929" i="3"/>
  <c r="P29921" i="3"/>
  <c r="P29913" i="3"/>
  <c r="P29905" i="3"/>
  <c r="P29897" i="3"/>
  <c r="P29889" i="3"/>
  <c r="P29881" i="3"/>
  <c r="P29873" i="3"/>
  <c r="P29865" i="3"/>
  <c r="P29857" i="3"/>
  <c r="P29849" i="3"/>
  <c r="P29841" i="3"/>
  <c r="P29833" i="3"/>
  <c r="P29825" i="3"/>
  <c r="P29817" i="3"/>
  <c r="P29809" i="3"/>
  <c r="P29801" i="3"/>
  <c r="P29793" i="3"/>
  <c r="P29785" i="3"/>
  <c r="P29777" i="3"/>
  <c r="P29769" i="3"/>
  <c r="P29761" i="3"/>
  <c r="P29753" i="3"/>
  <c r="P29745" i="3"/>
  <c r="P29737" i="3"/>
  <c r="P29729" i="3"/>
  <c r="P29721" i="3"/>
  <c r="P29713" i="3"/>
  <c r="P29705" i="3"/>
  <c r="P29697" i="3"/>
  <c r="P29689" i="3"/>
  <c r="P29681" i="3"/>
  <c r="P29673" i="3"/>
  <c r="P29665" i="3"/>
  <c r="P29657" i="3"/>
  <c r="P29649" i="3"/>
  <c r="P29641" i="3"/>
  <c r="P29633" i="3"/>
  <c r="P29625" i="3"/>
  <c r="P29617" i="3"/>
  <c r="P29609" i="3"/>
  <c r="P29601" i="3"/>
  <c r="P29593" i="3"/>
  <c r="P29585" i="3"/>
  <c r="P29577" i="3"/>
  <c r="P29569" i="3"/>
  <c r="P29561" i="3"/>
  <c r="P29553" i="3"/>
  <c r="P29545" i="3"/>
  <c r="P29537" i="3"/>
  <c r="P29529" i="3"/>
  <c r="P29521" i="3"/>
  <c r="P29513" i="3"/>
  <c r="P29505" i="3"/>
  <c r="P29497" i="3"/>
  <c r="P29489" i="3"/>
  <c r="P29481" i="3"/>
  <c r="P29473" i="3"/>
  <c r="P29465" i="3"/>
  <c r="P29457" i="3"/>
  <c r="P29449" i="3"/>
  <c r="P29441" i="3"/>
  <c r="P29433" i="3"/>
  <c r="P29425" i="3"/>
  <c r="P29417" i="3"/>
  <c r="P29409" i="3"/>
  <c r="P29401" i="3"/>
  <c r="P29393" i="3"/>
  <c r="P29385" i="3"/>
  <c r="P29377" i="3"/>
  <c r="P29369" i="3"/>
  <c r="P29361" i="3"/>
  <c r="P29353" i="3"/>
  <c r="P29345" i="3"/>
  <c r="P29337" i="3"/>
  <c r="P29329" i="3"/>
  <c r="P29321" i="3"/>
  <c r="P29313" i="3"/>
  <c r="P29305" i="3"/>
  <c r="P29297" i="3"/>
  <c r="P29289" i="3"/>
  <c r="P29281" i="3"/>
  <c r="P29273" i="3"/>
  <c r="P29265" i="3"/>
  <c r="P29257" i="3"/>
  <c r="P29249" i="3"/>
  <c r="P29241" i="3"/>
  <c r="P29233" i="3"/>
  <c r="P29225" i="3"/>
  <c r="P29217" i="3"/>
  <c r="P29209" i="3"/>
  <c r="P29201" i="3"/>
  <c r="P29193" i="3"/>
  <c r="P29185" i="3"/>
  <c r="P29177" i="3"/>
  <c r="P29169" i="3"/>
  <c r="P29161" i="3"/>
  <c r="P29153" i="3"/>
  <c r="P29145" i="3"/>
  <c r="P29137" i="3"/>
  <c r="P29129" i="3"/>
  <c r="P29121" i="3"/>
  <c r="P29113" i="3"/>
  <c r="P29105" i="3"/>
  <c r="P29097" i="3"/>
  <c r="P29089" i="3"/>
  <c r="P29081" i="3"/>
  <c r="P29073" i="3"/>
  <c r="P29065" i="3"/>
  <c r="P29057" i="3"/>
  <c r="P29049" i="3"/>
  <c r="P29041" i="3"/>
  <c r="P29033" i="3"/>
  <c r="P29025" i="3"/>
  <c r="P29017" i="3"/>
  <c r="P29009" i="3"/>
  <c r="P29001" i="3"/>
  <c r="P28993" i="3"/>
  <c r="P28985" i="3"/>
  <c r="P28977" i="3"/>
  <c r="P28969" i="3"/>
  <c r="P28961" i="3"/>
  <c r="P28953" i="3"/>
  <c r="P28945" i="3"/>
  <c r="P28937" i="3"/>
  <c r="P28929" i="3"/>
  <c r="P28921" i="3"/>
  <c r="P28913" i="3"/>
  <c r="P28905" i="3"/>
  <c r="P28897" i="3"/>
  <c r="P28889" i="3"/>
  <c r="P28881" i="3"/>
  <c r="P28873" i="3"/>
  <c r="P28865" i="3"/>
  <c r="P28857" i="3"/>
  <c r="P28849" i="3"/>
  <c r="P28841" i="3"/>
  <c r="P28833" i="3"/>
  <c r="P28777" i="3"/>
  <c r="P28725" i="3"/>
  <c r="P28693" i="3"/>
  <c r="P28661" i="3"/>
  <c r="P28629" i="3"/>
  <c r="P28597" i="3"/>
  <c r="P28572" i="3"/>
  <c r="P28549" i="3"/>
  <c r="P28529" i="3"/>
  <c r="P28508" i="3"/>
  <c r="P28485" i="3"/>
  <c r="P28465" i="3"/>
  <c r="P28444" i="3"/>
  <c r="P28421" i="3"/>
  <c r="P28401" i="3"/>
  <c r="P28380" i="3"/>
  <c r="P28357" i="3"/>
  <c r="P28337" i="3"/>
  <c r="P28321" i="3"/>
  <c r="P28305" i="3"/>
  <c r="P28289" i="3"/>
  <c r="P28273" i="3"/>
  <c r="P28257" i="3"/>
  <c r="P28243" i="3"/>
  <c r="P28229" i="3"/>
  <c r="P28218" i="3"/>
  <c r="P28204" i="3"/>
  <c r="P28193" i="3"/>
  <c r="P28179" i="3"/>
  <c r="P28165" i="3"/>
  <c r="P28154" i="3"/>
  <c r="P28140" i="3"/>
  <c r="P28129" i="3"/>
  <c r="P28115" i="3"/>
  <c r="P28101" i="3"/>
  <c r="P28090" i="3"/>
  <c r="P28076" i="3"/>
  <c r="P28065" i="3"/>
  <c r="P28051" i="3"/>
  <c r="P28037" i="3"/>
  <c r="P28026" i="3"/>
  <c r="P28012" i="3"/>
  <c r="P28001" i="3"/>
  <c r="P27987" i="3"/>
  <c r="P27973" i="3"/>
  <c r="P27962" i="3"/>
  <c r="P27948" i="3"/>
  <c r="P27937" i="3"/>
  <c r="P27923" i="3"/>
  <c r="P27909" i="3"/>
  <c r="P27898" i="3"/>
  <c r="P28769" i="3"/>
  <c r="P28721" i="3"/>
  <c r="P28689" i="3"/>
  <c r="P28657" i="3"/>
  <c r="P28625" i="3"/>
  <c r="P28593" i="3"/>
  <c r="P28569" i="3"/>
  <c r="P28548" i="3"/>
  <c r="P28525" i="3"/>
  <c r="P28505" i="3"/>
  <c r="P28484" i="3"/>
  <c r="P28461" i="3"/>
  <c r="P28441" i="3"/>
  <c r="P28420" i="3"/>
  <c r="P28397" i="3"/>
  <c r="P28377" i="3"/>
  <c r="P28356" i="3"/>
  <c r="P28333" i="3"/>
  <c r="P28317" i="3"/>
  <c r="P28301" i="3"/>
  <c r="P28285" i="3"/>
  <c r="P28269" i="3"/>
  <c r="P28253" i="3"/>
  <c r="P28242" i="3"/>
  <c r="P28228" i="3"/>
  <c r="P28217" i="3"/>
  <c r="P28203" i="3"/>
  <c r="P28189" i="3"/>
  <c r="P28178" i="3"/>
  <c r="P28164" i="3"/>
  <c r="P28153" i="3"/>
  <c r="P28139" i="3"/>
  <c r="P28125" i="3"/>
  <c r="P28114" i="3"/>
  <c r="P28100" i="3"/>
  <c r="P28089" i="3"/>
  <c r="P28075" i="3"/>
  <c r="P28061" i="3"/>
  <c r="P28050" i="3"/>
  <c r="P28036" i="3"/>
  <c r="P28025" i="3"/>
  <c r="P28011" i="3"/>
  <c r="P27997" i="3"/>
  <c r="P27986" i="3"/>
  <c r="P27972" i="3"/>
  <c r="P27961" i="3"/>
  <c r="P27947" i="3"/>
  <c r="P27933" i="3"/>
  <c r="P27922" i="3"/>
  <c r="P27908" i="3"/>
  <c r="P27897" i="3"/>
  <c r="P27883" i="3"/>
  <c r="P27869" i="3"/>
  <c r="P27858" i="3"/>
  <c r="P27844" i="3"/>
  <c r="P27833" i="3"/>
  <c r="P27819" i="3"/>
  <c r="P27805" i="3"/>
  <c r="P27794" i="3"/>
  <c r="P27780" i="3"/>
  <c r="P27769" i="3"/>
  <c r="P27755" i="3"/>
  <c r="P27741" i="3"/>
  <c r="P27730" i="3"/>
  <c r="P27716" i="3"/>
  <c r="P27705" i="3"/>
  <c r="P27691" i="3"/>
  <c r="P27677" i="3"/>
  <c r="P27666" i="3"/>
  <c r="P27652" i="3"/>
  <c r="P27641" i="3"/>
  <c r="P27627" i="3"/>
  <c r="P27613" i="3"/>
  <c r="P27602" i="3"/>
  <c r="P27588" i="3"/>
  <c r="P27577" i="3"/>
  <c r="P27563" i="3"/>
  <c r="P27549" i="3"/>
  <c r="P27538" i="3"/>
  <c r="P27524" i="3"/>
  <c r="P27513" i="3"/>
  <c r="P27499" i="3"/>
  <c r="P27485" i="3"/>
  <c r="P27474" i="3"/>
  <c r="P27460" i="3"/>
  <c r="P27449" i="3"/>
  <c r="P27435" i="3"/>
  <c r="P27421" i="3"/>
  <c r="P27410" i="3"/>
  <c r="P27396" i="3"/>
  <c r="P27385" i="3"/>
  <c r="P27371" i="3"/>
  <c r="P27357" i="3"/>
  <c r="P27346" i="3"/>
  <c r="P27332" i="3"/>
  <c r="P27321" i="3"/>
  <c r="P27307" i="3"/>
  <c r="P27293" i="3"/>
  <c r="P27282" i="3"/>
  <c r="P27268" i="3"/>
  <c r="P27257" i="3"/>
  <c r="P27243" i="3"/>
  <c r="P27229" i="3"/>
  <c r="P27218" i="3"/>
  <c r="P27204" i="3"/>
  <c r="P27193" i="3"/>
  <c r="P27179" i="3"/>
  <c r="P27165" i="3"/>
  <c r="P27154" i="3"/>
  <c r="P27140" i="3"/>
  <c r="P27129" i="3"/>
  <c r="P27115" i="3"/>
  <c r="P27101" i="3"/>
  <c r="P27090" i="3"/>
  <c r="P27076" i="3"/>
  <c r="P27066" i="3"/>
  <c r="P27056" i="3"/>
  <c r="P27044" i="3"/>
  <c r="P27034" i="3"/>
  <c r="P27024" i="3"/>
  <c r="P27012" i="3"/>
  <c r="P27002" i="3"/>
  <c r="P26992" i="3"/>
  <c r="P26980" i="3"/>
  <c r="P26970" i="3"/>
  <c r="P26960" i="3"/>
  <c r="P26948" i="3"/>
  <c r="P26938" i="3"/>
  <c r="P26928" i="3"/>
  <c r="P26916" i="3"/>
  <c r="P26906" i="3"/>
  <c r="P26897" i="3"/>
  <c r="P26888" i="3"/>
  <c r="P26878" i="3"/>
  <c r="P26869" i="3"/>
  <c r="P26860" i="3"/>
  <c r="P26851" i="3"/>
  <c r="P26842" i="3"/>
  <c r="P26833" i="3"/>
  <c r="P26824" i="3"/>
  <c r="P26814" i="3"/>
  <c r="P26805" i="3"/>
  <c r="P26796" i="3"/>
  <c r="P26787" i="3"/>
  <c r="P26778" i="3"/>
  <c r="P26769" i="3"/>
  <c r="P26760" i="3"/>
  <c r="P26750" i="3"/>
  <c r="P26741" i="3"/>
  <c r="P26732" i="3"/>
  <c r="P26723" i="3"/>
  <c r="P26714" i="3"/>
  <c r="P26705" i="3"/>
  <c r="P26696" i="3"/>
  <c r="P26686" i="3"/>
  <c r="P26677" i="3"/>
  <c r="P26668" i="3"/>
  <c r="P26659" i="3"/>
  <c r="P26650" i="3"/>
  <c r="P26641" i="3"/>
  <c r="P26632" i="3"/>
  <c r="P26622" i="3"/>
  <c r="P26613" i="3"/>
  <c r="P26604" i="3"/>
  <c r="P26595" i="3"/>
  <c r="P26586" i="3"/>
  <c r="P26577" i="3"/>
  <c r="P26568" i="3"/>
  <c r="P26558" i="3"/>
  <c r="P26549" i="3"/>
  <c r="P26540" i="3"/>
  <c r="P26531" i="3"/>
  <c r="P26522" i="3"/>
  <c r="P26513" i="3"/>
  <c r="P26504" i="3"/>
  <c r="P26496" i="3"/>
  <c r="P26488" i="3"/>
  <c r="P26480" i="3"/>
  <c r="P26472" i="3"/>
  <c r="P26464" i="3"/>
  <c r="P26456" i="3"/>
  <c r="P26448" i="3"/>
  <c r="P26440" i="3"/>
  <c r="P26432" i="3"/>
  <c r="P26424" i="3"/>
  <c r="P26416" i="3"/>
  <c r="P26408" i="3"/>
  <c r="P26400" i="3"/>
  <c r="P26392" i="3"/>
  <c r="P26384" i="3"/>
  <c r="P26376" i="3"/>
  <c r="P26368" i="3"/>
  <c r="P26360" i="3"/>
  <c r="P26352" i="3"/>
  <c r="P26344" i="3"/>
  <c r="P26336" i="3"/>
  <c r="P26328" i="3"/>
  <c r="P26320" i="3"/>
  <c r="P26312" i="3"/>
  <c r="P26304" i="3"/>
  <c r="P26296" i="3"/>
  <c r="P26288" i="3"/>
  <c r="P26280" i="3"/>
  <c r="P26272" i="3"/>
  <c r="P26264" i="3"/>
  <c r="P26256" i="3"/>
  <c r="P26248" i="3"/>
  <c r="P26240" i="3"/>
  <c r="P26232" i="3"/>
  <c r="P26224" i="3"/>
  <c r="P26216" i="3"/>
  <c r="P26208" i="3"/>
  <c r="P26200" i="3"/>
  <c r="P26192" i="3"/>
  <c r="P26184" i="3"/>
  <c r="P26176" i="3"/>
  <c r="P26168" i="3"/>
  <c r="P26160" i="3"/>
  <c r="P26152" i="3"/>
  <c r="P26144" i="3"/>
  <c r="P26136" i="3"/>
  <c r="P26128" i="3"/>
  <c r="P26120" i="3"/>
  <c r="P26112" i="3"/>
  <c r="P26104" i="3"/>
  <c r="P26096" i="3"/>
  <c r="P26088" i="3"/>
  <c r="P26080" i="3"/>
  <c r="P26072" i="3"/>
  <c r="P26064" i="3"/>
  <c r="P26056" i="3"/>
  <c r="P26048" i="3"/>
  <c r="P26040" i="3"/>
  <c r="P26032" i="3"/>
  <c r="P26024" i="3"/>
  <c r="P26016" i="3"/>
  <c r="P26008" i="3"/>
  <c r="P26000" i="3"/>
  <c r="P25992" i="3"/>
  <c r="P25984" i="3"/>
  <c r="P25976" i="3"/>
  <c r="P25968" i="3"/>
  <c r="P25960" i="3"/>
  <c r="P25952" i="3"/>
  <c r="P25944" i="3"/>
  <c r="P25936" i="3"/>
  <c r="P25928" i="3"/>
  <c r="P25920" i="3"/>
  <c r="P25912" i="3"/>
  <c r="P25904" i="3"/>
  <c r="P25896" i="3"/>
  <c r="P25888" i="3"/>
  <c r="P25880" i="3"/>
  <c r="P25872" i="3"/>
  <c r="P25864" i="3"/>
  <c r="P25856" i="3"/>
  <c r="P25848" i="3"/>
  <c r="P25840" i="3"/>
  <c r="P25832" i="3"/>
  <c r="P25824" i="3"/>
  <c r="P25816" i="3"/>
  <c r="P25808" i="3"/>
  <c r="P25800" i="3"/>
  <c r="P25792" i="3"/>
  <c r="P25784" i="3"/>
  <c r="P25776" i="3"/>
  <c r="P25768" i="3"/>
  <c r="P25760" i="3"/>
  <c r="P25752" i="3"/>
  <c r="P25744" i="3"/>
  <c r="P25736" i="3"/>
  <c r="P25728" i="3"/>
  <c r="P25720" i="3"/>
  <c r="P25712" i="3"/>
  <c r="P25704" i="3"/>
  <c r="P25696" i="3"/>
  <c r="P25688" i="3"/>
  <c r="P25680" i="3"/>
  <c r="P25672" i="3"/>
  <c r="P25664" i="3"/>
  <c r="P25656" i="3"/>
  <c r="P25648" i="3"/>
  <c r="P25640" i="3"/>
  <c r="P25632" i="3"/>
  <c r="P25624" i="3"/>
  <c r="P25616" i="3"/>
  <c r="P25608" i="3"/>
  <c r="P25600" i="3"/>
  <c r="P25592" i="3"/>
  <c r="P25584" i="3"/>
  <c r="P25576" i="3"/>
  <c r="P25568" i="3"/>
  <c r="P25560" i="3"/>
  <c r="P25552" i="3"/>
  <c r="P25544" i="3"/>
  <c r="P25536" i="3"/>
  <c r="P25528" i="3"/>
  <c r="P25520" i="3"/>
  <c r="P25512" i="3"/>
  <c r="P25504" i="3"/>
  <c r="P25496" i="3"/>
  <c r="P25488" i="3"/>
  <c r="P25480" i="3"/>
  <c r="P25472" i="3"/>
  <c r="P25464" i="3"/>
  <c r="P25456" i="3"/>
  <c r="P25448" i="3"/>
  <c r="P25440" i="3"/>
  <c r="P25432" i="3"/>
  <c r="P25424" i="3"/>
  <c r="P25416" i="3"/>
  <c r="P25408" i="3"/>
  <c r="P25400" i="3"/>
  <c r="P25392" i="3"/>
  <c r="P25384" i="3"/>
  <c r="P25376" i="3"/>
  <c r="P25368" i="3"/>
  <c r="P25360" i="3"/>
  <c r="P25352" i="3"/>
  <c r="P25344" i="3"/>
  <c r="P25336" i="3"/>
  <c r="P25328" i="3"/>
  <c r="P25320" i="3"/>
  <c r="P25312" i="3"/>
  <c r="P25304" i="3"/>
  <c r="P25296" i="3"/>
  <c r="P25288" i="3"/>
  <c r="P25280" i="3"/>
  <c r="P25272" i="3"/>
  <c r="P25264" i="3"/>
  <c r="P25256" i="3"/>
  <c r="P25248" i="3"/>
  <c r="P25240" i="3"/>
  <c r="P25232" i="3"/>
  <c r="P25224" i="3"/>
  <c r="P25216" i="3"/>
  <c r="P25208" i="3"/>
  <c r="P25200" i="3"/>
  <c r="P25192" i="3"/>
  <c r="P25184" i="3"/>
  <c r="P25176" i="3"/>
  <c r="P25168" i="3"/>
  <c r="P25160" i="3"/>
  <c r="P25152" i="3"/>
  <c r="P25144" i="3"/>
  <c r="P25136" i="3"/>
  <c r="P25128" i="3"/>
  <c r="P25120" i="3"/>
  <c r="P25112" i="3"/>
  <c r="P25104" i="3"/>
  <c r="P25096" i="3"/>
  <c r="P25088" i="3"/>
  <c r="P25080" i="3"/>
  <c r="P25072" i="3"/>
  <c r="P25064" i="3"/>
  <c r="P25056" i="3"/>
  <c r="P25048" i="3"/>
  <c r="P25040" i="3"/>
  <c r="P25032" i="3"/>
  <c r="P25024" i="3"/>
  <c r="P25016" i="3"/>
  <c r="P25008" i="3"/>
  <c r="P25000" i="3"/>
  <c r="P24992" i="3"/>
  <c r="P24984" i="3"/>
  <c r="P24976" i="3"/>
  <c r="P24968" i="3"/>
  <c r="P24960" i="3"/>
  <c r="P24952" i="3"/>
  <c r="P24944" i="3"/>
  <c r="P24936" i="3"/>
  <c r="P24928" i="3"/>
  <c r="P24920" i="3"/>
  <c r="P24912" i="3"/>
  <c r="P24904" i="3"/>
  <c r="P24896" i="3"/>
  <c r="P24888" i="3"/>
  <c r="P24880" i="3"/>
  <c r="P24872" i="3"/>
  <c r="P24864" i="3"/>
  <c r="P24856" i="3"/>
  <c r="P24848" i="3"/>
  <c r="P24840" i="3"/>
  <c r="P24832" i="3"/>
  <c r="P24824" i="3"/>
  <c r="P24816" i="3"/>
  <c r="P24808" i="3"/>
  <c r="P24800" i="3"/>
  <c r="P24792" i="3"/>
  <c r="P24784" i="3"/>
  <c r="P24776" i="3"/>
  <c r="P24768" i="3"/>
  <c r="P24760" i="3"/>
  <c r="P24752" i="3"/>
  <c r="P24744" i="3"/>
  <c r="P24736" i="3"/>
  <c r="P24728" i="3"/>
  <c r="P24720" i="3"/>
  <c r="P24712" i="3"/>
  <c r="P24704" i="3"/>
  <c r="P24696" i="3"/>
  <c r="P24688" i="3"/>
  <c r="P24680" i="3"/>
  <c r="P24672" i="3"/>
  <c r="P24664" i="3"/>
  <c r="P24656" i="3"/>
  <c r="P24648" i="3"/>
  <c r="P24640" i="3"/>
  <c r="P24632" i="3"/>
  <c r="P24624" i="3"/>
  <c r="P24616" i="3"/>
  <c r="P24608" i="3"/>
  <c r="P24600" i="3"/>
  <c r="P24592" i="3"/>
  <c r="P24584" i="3"/>
  <c r="P24576" i="3"/>
  <c r="P24568" i="3"/>
  <c r="P24560" i="3"/>
  <c r="P24552" i="3"/>
  <c r="P24544" i="3"/>
  <c r="P24536" i="3"/>
  <c r="P24528" i="3"/>
  <c r="P24520" i="3"/>
  <c r="P24512" i="3"/>
  <c r="P24504" i="3"/>
  <c r="P24496" i="3"/>
  <c r="P24488" i="3"/>
  <c r="P24480" i="3"/>
  <c r="P24472" i="3"/>
  <c r="P24464" i="3"/>
  <c r="P24456" i="3"/>
  <c r="P24448" i="3"/>
  <c r="P24440" i="3"/>
  <c r="P24432" i="3"/>
  <c r="P24424" i="3"/>
  <c r="P24416" i="3"/>
  <c r="P24408" i="3"/>
  <c r="P24400" i="3"/>
  <c r="P24392" i="3"/>
  <c r="P24384" i="3"/>
  <c r="P24376" i="3"/>
  <c r="P24368" i="3"/>
  <c r="P24360" i="3"/>
  <c r="P24352" i="3"/>
  <c r="P24344" i="3"/>
  <c r="P24336" i="3"/>
  <c r="P24328" i="3"/>
  <c r="P24320" i="3"/>
  <c r="P24312" i="3"/>
  <c r="P24304" i="3"/>
  <c r="P24296" i="3"/>
  <c r="P24288" i="3"/>
  <c r="P28825" i="3"/>
  <c r="P28761" i="3"/>
  <c r="P28717" i="3"/>
  <c r="P28685" i="3"/>
  <c r="P28653" i="3"/>
  <c r="P28621" i="3"/>
  <c r="P28589" i="3"/>
  <c r="P28565" i="3"/>
  <c r="P28545" i="3"/>
  <c r="P28524" i="3"/>
  <c r="P28501" i="3"/>
  <c r="P28481" i="3"/>
  <c r="P28460" i="3"/>
  <c r="P28437" i="3"/>
  <c r="P28417" i="3"/>
  <c r="P28396" i="3"/>
  <c r="P28373" i="3"/>
  <c r="P28353" i="3"/>
  <c r="P28332" i="3"/>
  <c r="P28316" i="3"/>
  <c r="P28300" i="3"/>
  <c r="P28284" i="3"/>
  <c r="P28268" i="3"/>
  <c r="P28252" i="3"/>
  <c r="P28241" i="3"/>
  <c r="P28227" i="3"/>
  <c r="P28213" i="3"/>
  <c r="P28202" i="3"/>
  <c r="P28188" i="3"/>
  <c r="P28177" i="3"/>
  <c r="P28163" i="3"/>
  <c r="P28149" i="3"/>
  <c r="P28138" i="3"/>
  <c r="P28124" i="3"/>
  <c r="P28113" i="3"/>
  <c r="P28099" i="3"/>
  <c r="P28085" i="3"/>
  <c r="P28074" i="3"/>
  <c r="P28060" i="3"/>
  <c r="P28049" i="3"/>
  <c r="P28035" i="3"/>
  <c r="P28021" i="3"/>
  <c r="P28010" i="3"/>
  <c r="P27996" i="3"/>
  <c r="P27985" i="3"/>
  <c r="P27971" i="3"/>
  <c r="P27957" i="3"/>
  <c r="P27946" i="3"/>
  <c r="P27932" i="3"/>
  <c r="P27921" i="3"/>
  <c r="P27907" i="3"/>
  <c r="P27893" i="3"/>
  <c r="P27882" i="3"/>
  <c r="P27868" i="3"/>
  <c r="P27857" i="3"/>
  <c r="P27843" i="3"/>
  <c r="P27829" i="3"/>
  <c r="P27818" i="3"/>
  <c r="P27804" i="3"/>
  <c r="P27793" i="3"/>
  <c r="P27779" i="3"/>
  <c r="P27765" i="3"/>
  <c r="P27754" i="3"/>
  <c r="P27740" i="3"/>
  <c r="P27729" i="3"/>
  <c r="P27715" i="3"/>
  <c r="P27701" i="3"/>
  <c r="P27690" i="3"/>
  <c r="P27676" i="3"/>
  <c r="P27665" i="3"/>
  <c r="P27651" i="3"/>
  <c r="P27637" i="3"/>
  <c r="P27626" i="3"/>
  <c r="P27612" i="3"/>
  <c r="P27601" i="3"/>
  <c r="P27587" i="3"/>
  <c r="P27573" i="3"/>
  <c r="P27562" i="3"/>
  <c r="P27548" i="3"/>
  <c r="P27537" i="3"/>
  <c r="P27523" i="3"/>
  <c r="P27509" i="3"/>
  <c r="P27498" i="3"/>
  <c r="P27484" i="3"/>
  <c r="P27473" i="3"/>
  <c r="P27459" i="3"/>
  <c r="P27445" i="3"/>
  <c r="P27434" i="3"/>
  <c r="P27420" i="3"/>
  <c r="P27409" i="3"/>
  <c r="P27395" i="3"/>
  <c r="P27381" i="3"/>
  <c r="P27370" i="3"/>
  <c r="P27356" i="3"/>
  <c r="P27345" i="3"/>
  <c r="P27331" i="3"/>
  <c r="P27317" i="3"/>
  <c r="P27306" i="3"/>
  <c r="P27292" i="3"/>
  <c r="P27281" i="3"/>
  <c r="P27267" i="3"/>
  <c r="P27253" i="3"/>
  <c r="P27242" i="3"/>
  <c r="P27228" i="3"/>
  <c r="P27217" i="3"/>
  <c r="P27203" i="3"/>
  <c r="P27189" i="3"/>
  <c r="P27178" i="3"/>
  <c r="P27164" i="3"/>
  <c r="P27153" i="3"/>
  <c r="P27139" i="3"/>
  <c r="P27125" i="3"/>
  <c r="P27114" i="3"/>
  <c r="P27100" i="3"/>
  <c r="P27089" i="3"/>
  <c r="P27075" i="3"/>
  <c r="P27065" i="3"/>
  <c r="P27053" i="3"/>
  <c r="P27043" i="3"/>
  <c r="P27033" i="3"/>
  <c r="P27021" i="3"/>
  <c r="P27011" i="3"/>
  <c r="P27001" i="3"/>
  <c r="P26989" i="3"/>
  <c r="P26979" i="3"/>
  <c r="P26969" i="3"/>
  <c r="P26957" i="3"/>
  <c r="P26947" i="3"/>
  <c r="P26937" i="3"/>
  <c r="P26925" i="3"/>
  <c r="P26915" i="3"/>
  <c r="P26905" i="3"/>
  <c r="P26896" i="3"/>
  <c r="P26886" i="3"/>
  <c r="P26877" i="3"/>
  <c r="P26868" i="3"/>
  <c r="P26859" i="3"/>
  <c r="P26850" i="3"/>
  <c r="P26841" i="3"/>
  <c r="P26832" i="3"/>
  <c r="P26822" i="3"/>
  <c r="P26813" i="3"/>
  <c r="P26804" i="3"/>
  <c r="P26795" i="3"/>
  <c r="P26786" i="3"/>
  <c r="P26777" i="3"/>
  <c r="P26768" i="3"/>
  <c r="P26758" i="3"/>
  <c r="P26749" i="3"/>
  <c r="P26740" i="3"/>
  <c r="P26731" i="3"/>
  <c r="P26722" i="3"/>
  <c r="P26713" i="3"/>
  <c r="P26704" i="3"/>
  <c r="P26694" i="3"/>
  <c r="P26685" i="3"/>
  <c r="P26676" i="3"/>
  <c r="P26667" i="3"/>
  <c r="P26658" i="3"/>
  <c r="P26649" i="3"/>
  <c r="P26640" i="3"/>
  <c r="P26630" i="3"/>
  <c r="P26621" i="3"/>
  <c r="P26612" i="3"/>
  <c r="P26603" i="3"/>
  <c r="P26594" i="3"/>
  <c r="P26585" i="3"/>
  <c r="P26576" i="3"/>
  <c r="P26566" i="3"/>
  <c r="P26557" i="3"/>
  <c r="P26548" i="3"/>
  <c r="P26539" i="3"/>
  <c r="P26530" i="3"/>
  <c r="P26521" i="3"/>
  <c r="P26512" i="3"/>
  <c r="P26503" i="3"/>
  <c r="P26495" i="3"/>
  <c r="P26487" i="3"/>
  <c r="P26479" i="3"/>
  <c r="P26471" i="3"/>
  <c r="P26463" i="3"/>
  <c r="P26455" i="3"/>
  <c r="P26447" i="3"/>
  <c r="P26439" i="3"/>
  <c r="P26431" i="3"/>
  <c r="P26423" i="3"/>
  <c r="P26415" i="3"/>
  <c r="P26407" i="3"/>
  <c r="P26399" i="3"/>
  <c r="P26391" i="3"/>
  <c r="P26383" i="3"/>
  <c r="P26375" i="3"/>
  <c r="P26367" i="3"/>
  <c r="P26359" i="3"/>
  <c r="P26351" i="3"/>
  <c r="P26343" i="3"/>
  <c r="P26335" i="3"/>
  <c r="P26327" i="3"/>
  <c r="P26319" i="3"/>
  <c r="P26311" i="3"/>
  <c r="P26303" i="3"/>
  <c r="P26295" i="3"/>
  <c r="P26287" i="3"/>
  <c r="P26279" i="3"/>
  <c r="P26271" i="3"/>
  <c r="P26263" i="3"/>
  <c r="P26255" i="3"/>
  <c r="P26247" i="3"/>
  <c r="P26239" i="3"/>
  <c r="P26231" i="3"/>
  <c r="P26223" i="3"/>
  <c r="P26215" i="3"/>
  <c r="P26207" i="3"/>
  <c r="P26199" i="3"/>
  <c r="P26191" i="3"/>
  <c r="P26183" i="3"/>
  <c r="P26175" i="3"/>
  <c r="P26167" i="3"/>
  <c r="P26159" i="3"/>
  <c r="P26151" i="3"/>
  <c r="P26143" i="3"/>
  <c r="P26135" i="3"/>
  <c r="P26127" i="3"/>
  <c r="P26119" i="3"/>
  <c r="P26111" i="3"/>
  <c r="P26103" i="3"/>
  <c r="P26095" i="3"/>
  <c r="P26087" i="3"/>
  <c r="P26079" i="3"/>
  <c r="P26071" i="3"/>
  <c r="P26063" i="3"/>
  <c r="P26055" i="3"/>
  <c r="P26047" i="3"/>
  <c r="P26039" i="3"/>
  <c r="P26031" i="3"/>
  <c r="P26023" i="3"/>
  <c r="P26015" i="3"/>
  <c r="P26007" i="3"/>
  <c r="P25999" i="3"/>
  <c r="P25991" i="3"/>
  <c r="P25983" i="3"/>
  <c r="P25975" i="3"/>
  <c r="P25967" i="3"/>
  <c r="P25959" i="3"/>
  <c r="P25951" i="3"/>
  <c r="P25943" i="3"/>
  <c r="P25935" i="3"/>
  <c r="P25927" i="3"/>
  <c r="P25919" i="3"/>
  <c r="P25911" i="3"/>
  <c r="P25903" i="3"/>
  <c r="P25895" i="3"/>
  <c r="P25887" i="3"/>
  <c r="P25879" i="3"/>
  <c r="P25871" i="3"/>
  <c r="P25863" i="3"/>
  <c r="P25855" i="3"/>
  <c r="P25847" i="3"/>
  <c r="P25839" i="3"/>
  <c r="P25831" i="3"/>
  <c r="P25823" i="3"/>
  <c r="P25815" i="3"/>
  <c r="P25807" i="3"/>
  <c r="P25799" i="3"/>
  <c r="P25791" i="3"/>
  <c r="P25783" i="3"/>
  <c r="P25775" i="3"/>
  <c r="P25767" i="3"/>
  <c r="P25759" i="3"/>
  <c r="P25751" i="3"/>
  <c r="P25743" i="3"/>
  <c r="P25735" i="3"/>
  <c r="P25727" i="3"/>
  <c r="P25719" i="3"/>
  <c r="P25711" i="3"/>
  <c r="P25703" i="3"/>
  <c r="P25695" i="3"/>
  <c r="P25687" i="3"/>
  <c r="P25679" i="3"/>
  <c r="P25671" i="3"/>
  <c r="P25663" i="3"/>
  <c r="P25655" i="3"/>
  <c r="P25647" i="3"/>
  <c r="P25639" i="3"/>
  <c r="P25631" i="3"/>
  <c r="P25623" i="3"/>
  <c r="P25615" i="3"/>
  <c r="P25607" i="3"/>
  <c r="P25599" i="3"/>
  <c r="P25591" i="3"/>
  <c r="P25583" i="3"/>
  <c r="P25575" i="3"/>
  <c r="P25567" i="3"/>
  <c r="P25559" i="3"/>
  <c r="P25551" i="3"/>
  <c r="P25543" i="3"/>
  <c r="P25535" i="3"/>
  <c r="P25527" i="3"/>
  <c r="P25519" i="3"/>
  <c r="P25511" i="3"/>
  <c r="P25503" i="3"/>
  <c r="P25495" i="3"/>
  <c r="P25487" i="3"/>
  <c r="P25479" i="3"/>
  <c r="P25471" i="3"/>
  <c r="P25463" i="3"/>
  <c r="P25455" i="3"/>
  <c r="P25447" i="3"/>
  <c r="P25439" i="3"/>
  <c r="P25431" i="3"/>
  <c r="P25423" i="3"/>
  <c r="P25415" i="3"/>
  <c r="P25407" i="3"/>
  <c r="P25399" i="3"/>
  <c r="P25391" i="3"/>
  <c r="P25383" i="3"/>
  <c r="P25375" i="3"/>
  <c r="P25367" i="3"/>
  <c r="P25359" i="3"/>
  <c r="P25351" i="3"/>
  <c r="P25343" i="3"/>
  <c r="P25335" i="3"/>
  <c r="P25327" i="3"/>
  <c r="P25319" i="3"/>
  <c r="P25311" i="3"/>
  <c r="P25303" i="3"/>
  <c r="P25295" i="3"/>
  <c r="P25287" i="3"/>
  <c r="P25279" i="3"/>
  <c r="P25271" i="3"/>
  <c r="P25263" i="3"/>
  <c r="P25255" i="3"/>
  <c r="P25247" i="3"/>
  <c r="P25239" i="3"/>
  <c r="P25231" i="3"/>
  <c r="P25223" i="3"/>
  <c r="P25215" i="3"/>
  <c r="P25207" i="3"/>
  <c r="P25199" i="3"/>
  <c r="P25191" i="3"/>
  <c r="P25183" i="3"/>
  <c r="P25175" i="3"/>
  <c r="P25167" i="3"/>
  <c r="P25159" i="3"/>
  <c r="P25151" i="3"/>
  <c r="P25143" i="3"/>
  <c r="P25135" i="3"/>
  <c r="P25127" i="3"/>
  <c r="P25119" i="3"/>
  <c r="P25111" i="3"/>
  <c r="P25103" i="3"/>
  <c r="P25095" i="3"/>
  <c r="P25087" i="3"/>
  <c r="P25079" i="3"/>
  <c r="P25071" i="3"/>
  <c r="P25063" i="3"/>
  <c r="P25055" i="3"/>
  <c r="P25047" i="3"/>
  <c r="P25039" i="3"/>
  <c r="P28817" i="3"/>
  <c r="P28753" i="3"/>
  <c r="P28713" i="3"/>
  <c r="P28681" i="3"/>
  <c r="P28649" i="3"/>
  <c r="P28617" i="3"/>
  <c r="P28585" i="3"/>
  <c r="P28564" i="3"/>
  <c r="P28541" i="3"/>
  <c r="P28521" i="3"/>
  <c r="P28500" i="3"/>
  <c r="P28477" i="3"/>
  <c r="P28457" i="3"/>
  <c r="P28436" i="3"/>
  <c r="P28413" i="3"/>
  <c r="P28393" i="3"/>
  <c r="P28372" i="3"/>
  <c r="P28349" i="3"/>
  <c r="P28330" i="3"/>
  <c r="P28314" i="3"/>
  <c r="P28298" i="3"/>
  <c r="P28282" i="3"/>
  <c r="P28266" i="3"/>
  <c r="P28251" i="3"/>
  <c r="P28237" i="3"/>
  <c r="P28226" i="3"/>
  <c r="P28212" i="3"/>
  <c r="P28201" i="3"/>
  <c r="P28187" i="3"/>
  <c r="P28173" i="3"/>
  <c r="P28162" i="3"/>
  <c r="P28148" i="3"/>
  <c r="P28137" i="3"/>
  <c r="P28123" i="3"/>
  <c r="P28109" i="3"/>
  <c r="P28098" i="3"/>
  <c r="P28084" i="3"/>
  <c r="P28073" i="3"/>
  <c r="P28059" i="3"/>
  <c r="P28045" i="3"/>
  <c r="P28034" i="3"/>
  <c r="P28020" i="3"/>
  <c r="P28009" i="3"/>
  <c r="P27995" i="3"/>
  <c r="P27981" i="3"/>
  <c r="P27970" i="3"/>
  <c r="P27956" i="3"/>
  <c r="P27945" i="3"/>
  <c r="P27931" i="3"/>
  <c r="P27917" i="3"/>
  <c r="P27906" i="3"/>
  <c r="P27892" i="3"/>
  <c r="P27881" i="3"/>
  <c r="P27867" i="3"/>
  <c r="P27853" i="3"/>
  <c r="P27842" i="3"/>
  <c r="P27828" i="3"/>
  <c r="P27817" i="3"/>
  <c r="P27803" i="3"/>
  <c r="P27789" i="3"/>
  <c r="P27778" i="3"/>
  <c r="P27764" i="3"/>
  <c r="P27753" i="3"/>
  <c r="P27739" i="3"/>
  <c r="P27725" i="3"/>
  <c r="P27714" i="3"/>
  <c r="P27700" i="3"/>
  <c r="P27689" i="3"/>
  <c r="P27675" i="3"/>
  <c r="P27661" i="3"/>
  <c r="P27650" i="3"/>
  <c r="P27636" i="3"/>
  <c r="P27625" i="3"/>
  <c r="P27611" i="3"/>
  <c r="P27597" i="3"/>
  <c r="P27586" i="3"/>
  <c r="P27572" i="3"/>
  <c r="P27561" i="3"/>
  <c r="P27547" i="3"/>
  <c r="P27533" i="3"/>
  <c r="P27522" i="3"/>
  <c r="P27508" i="3"/>
  <c r="P27497" i="3"/>
  <c r="P27483" i="3"/>
  <c r="P27469" i="3"/>
  <c r="P27458" i="3"/>
  <c r="P27444" i="3"/>
  <c r="P27433" i="3"/>
  <c r="P27419" i="3"/>
  <c r="P27405" i="3"/>
  <c r="P27394" i="3"/>
  <c r="P27380" i="3"/>
  <c r="P27369" i="3"/>
  <c r="P27355" i="3"/>
  <c r="P27341" i="3"/>
  <c r="P27330" i="3"/>
  <c r="P27316" i="3"/>
  <c r="P27305" i="3"/>
  <c r="P27291" i="3"/>
  <c r="P27277" i="3"/>
  <c r="P27266" i="3"/>
  <c r="P27252" i="3"/>
  <c r="P27241" i="3"/>
  <c r="P27227" i="3"/>
  <c r="P27213" i="3"/>
  <c r="P27202" i="3"/>
  <c r="P27188" i="3"/>
  <c r="P27177" i="3"/>
  <c r="P27163" i="3"/>
  <c r="P27149" i="3"/>
  <c r="P27138" i="3"/>
  <c r="P27124" i="3"/>
  <c r="P27113" i="3"/>
  <c r="P27099" i="3"/>
  <c r="P27085" i="3"/>
  <c r="P27074" i="3"/>
  <c r="P27064" i="3"/>
  <c r="P27052" i="3"/>
  <c r="P27042" i="3"/>
  <c r="P27032" i="3"/>
  <c r="P27020" i="3"/>
  <c r="P27010" i="3"/>
  <c r="P27000" i="3"/>
  <c r="P26988" i="3"/>
  <c r="P26978" i="3"/>
  <c r="P26968" i="3"/>
  <c r="P26956" i="3"/>
  <c r="P26946" i="3"/>
  <c r="P26936" i="3"/>
  <c r="P26924" i="3"/>
  <c r="P26914" i="3"/>
  <c r="P26904" i="3"/>
  <c r="P26894" i="3"/>
  <c r="P26885" i="3"/>
  <c r="P26876" i="3"/>
  <c r="P26867" i="3"/>
  <c r="P26858" i="3"/>
  <c r="P26849" i="3"/>
  <c r="P26840" i="3"/>
  <c r="P26830" i="3"/>
  <c r="P26821" i="3"/>
  <c r="P26812" i="3"/>
  <c r="P26803" i="3"/>
  <c r="P26794" i="3"/>
  <c r="P26785" i="3"/>
  <c r="P26776" i="3"/>
  <c r="P26766" i="3"/>
  <c r="P26757" i="3"/>
  <c r="P26748" i="3"/>
  <c r="P26739" i="3"/>
  <c r="P26730" i="3"/>
  <c r="P26721" i="3"/>
  <c r="P26712" i="3"/>
  <c r="P26702" i="3"/>
  <c r="P26693" i="3"/>
  <c r="P26684" i="3"/>
  <c r="P26675" i="3"/>
  <c r="P26666" i="3"/>
  <c r="P26657" i="3"/>
  <c r="P26648" i="3"/>
  <c r="P26638" i="3"/>
  <c r="P26629" i="3"/>
  <c r="P26620" i="3"/>
  <c r="P26611" i="3"/>
  <c r="P26602" i="3"/>
  <c r="P26593" i="3"/>
  <c r="P26584" i="3"/>
  <c r="P26574" i="3"/>
  <c r="P26565" i="3"/>
  <c r="P26556" i="3"/>
  <c r="P26547" i="3"/>
  <c r="P26538" i="3"/>
  <c r="P26529" i="3"/>
  <c r="P26520" i="3"/>
  <c r="P26510" i="3"/>
  <c r="P26502" i="3"/>
  <c r="P26494" i="3"/>
  <c r="P26486" i="3"/>
  <c r="P26478" i="3"/>
  <c r="P26470" i="3"/>
  <c r="P26462" i="3"/>
  <c r="P26454" i="3"/>
  <c r="P26446" i="3"/>
  <c r="P26438" i="3"/>
  <c r="P26430" i="3"/>
  <c r="P26422" i="3"/>
  <c r="P26414" i="3"/>
  <c r="P26406" i="3"/>
  <c r="P26398" i="3"/>
  <c r="P26390" i="3"/>
  <c r="P26382" i="3"/>
  <c r="P26374" i="3"/>
  <c r="P26366" i="3"/>
  <c r="P26358" i="3"/>
  <c r="P26350" i="3"/>
  <c r="P26342" i="3"/>
  <c r="P26334" i="3"/>
  <c r="P26326" i="3"/>
  <c r="P26318" i="3"/>
  <c r="P26310" i="3"/>
  <c r="P26302" i="3"/>
  <c r="P26294" i="3"/>
  <c r="P26286" i="3"/>
  <c r="P26278" i="3"/>
  <c r="P26270" i="3"/>
  <c r="P26262" i="3"/>
  <c r="P26254" i="3"/>
  <c r="P26246" i="3"/>
  <c r="P26238" i="3"/>
  <c r="P26230" i="3"/>
  <c r="P26222" i="3"/>
  <c r="P26214" i="3"/>
  <c r="P26206" i="3"/>
  <c r="P26198" i="3"/>
  <c r="P26190" i="3"/>
  <c r="P26182" i="3"/>
  <c r="P26174" i="3"/>
  <c r="P26166" i="3"/>
  <c r="P26158" i="3"/>
  <c r="P26150" i="3"/>
  <c r="P26142" i="3"/>
  <c r="P26134" i="3"/>
  <c r="P26126" i="3"/>
  <c r="P26118" i="3"/>
  <c r="P26110" i="3"/>
  <c r="P26102" i="3"/>
  <c r="P26094" i="3"/>
  <c r="P26086" i="3"/>
  <c r="P26078" i="3"/>
  <c r="P26070" i="3"/>
  <c r="P26062" i="3"/>
  <c r="P26054" i="3"/>
  <c r="P26046" i="3"/>
  <c r="P26038" i="3"/>
  <c r="P26030" i="3"/>
  <c r="P26022" i="3"/>
  <c r="P26014" i="3"/>
  <c r="P26006" i="3"/>
  <c r="P25998" i="3"/>
  <c r="P25990" i="3"/>
  <c r="P25982" i="3"/>
  <c r="P25974" i="3"/>
  <c r="P25966" i="3"/>
  <c r="P25958" i="3"/>
  <c r="P25950" i="3"/>
  <c r="P25942" i="3"/>
  <c r="P25934" i="3"/>
  <c r="P25926" i="3"/>
  <c r="P25918" i="3"/>
  <c r="P25910" i="3"/>
  <c r="P25902" i="3"/>
  <c r="P25894" i="3"/>
  <c r="P25886" i="3"/>
  <c r="P25878" i="3"/>
  <c r="P25870" i="3"/>
  <c r="P25862" i="3"/>
  <c r="P25854" i="3"/>
  <c r="P25846" i="3"/>
  <c r="P25838" i="3"/>
  <c r="P25830" i="3"/>
  <c r="P25822" i="3"/>
  <c r="P25814" i="3"/>
  <c r="P25806" i="3"/>
  <c r="P25798" i="3"/>
  <c r="P25790" i="3"/>
  <c r="P25782" i="3"/>
  <c r="P25774" i="3"/>
  <c r="P25766" i="3"/>
  <c r="P25758" i="3"/>
  <c r="P25750" i="3"/>
  <c r="P25742" i="3"/>
  <c r="P25734" i="3"/>
  <c r="P25726" i="3"/>
  <c r="P25718" i="3"/>
  <c r="P25710" i="3"/>
  <c r="P25702" i="3"/>
  <c r="P25694" i="3"/>
  <c r="P25686" i="3"/>
  <c r="P25678" i="3"/>
  <c r="P25670" i="3"/>
  <c r="P25662" i="3"/>
  <c r="P25654" i="3"/>
  <c r="P25646" i="3"/>
  <c r="P25638" i="3"/>
  <c r="P25630" i="3"/>
  <c r="P25622" i="3"/>
  <c r="P25614" i="3"/>
  <c r="P25606" i="3"/>
  <c r="P25598" i="3"/>
  <c r="P25590" i="3"/>
  <c r="P25582" i="3"/>
  <c r="P25574" i="3"/>
  <c r="P25566" i="3"/>
  <c r="P25558" i="3"/>
  <c r="P25550" i="3"/>
  <c r="P25542" i="3"/>
  <c r="P25534" i="3"/>
  <c r="P25526" i="3"/>
  <c r="P25518" i="3"/>
  <c r="P25510" i="3"/>
  <c r="P25502" i="3"/>
  <c r="P25494" i="3"/>
  <c r="P25486" i="3"/>
  <c r="P25478" i="3"/>
  <c r="P25470" i="3"/>
  <c r="P25462" i="3"/>
  <c r="P25454" i="3"/>
  <c r="P25446" i="3"/>
  <c r="P25438" i="3"/>
  <c r="P25430" i="3"/>
  <c r="P25422" i="3"/>
  <c r="P25414" i="3"/>
  <c r="P25406" i="3"/>
  <c r="P25398" i="3"/>
  <c r="P25390" i="3"/>
  <c r="P25382" i="3"/>
  <c r="P25374" i="3"/>
  <c r="P25366" i="3"/>
  <c r="P25358" i="3"/>
  <c r="P25350" i="3"/>
  <c r="P25342" i="3"/>
  <c r="P25334" i="3"/>
  <c r="P25326" i="3"/>
  <c r="P25318" i="3"/>
  <c r="P25310" i="3"/>
  <c r="P25302" i="3"/>
  <c r="P25294" i="3"/>
  <c r="P25286" i="3"/>
  <c r="P25278" i="3"/>
  <c r="P25270" i="3"/>
  <c r="P25262" i="3"/>
  <c r="P25254" i="3"/>
  <c r="P25246" i="3"/>
  <c r="P25238" i="3"/>
  <c r="P25230" i="3"/>
  <c r="P25222" i="3"/>
  <c r="P25214" i="3"/>
  <c r="P25206" i="3"/>
  <c r="P25198" i="3"/>
  <c r="P25190" i="3"/>
  <c r="P25182" i="3"/>
  <c r="P25174" i="3"/>
  <c r="P25166" i="3"/>
  <c r="P25158" i="3"/>
  <c r="P25150" i="3"/>
  <c r="P25142" i="3"/>
  <c r="P25134" i="3"/>
  <c r="P25126" i="3"/>
  <c r="P25118" i="3"/>
  <c r="P25110" i="3"/>
  <c r="P25102" i="3"/>
  <c r="P25094" i="3"/>
  <c r="P25086" i="3"/>
  <c r="P25078" i="3"/>
  <c r="P25070" i="3"/>
  <c r="P25062" i="3"/>
  <c r="P25054" i="3"/>
  <c r="P25046" i="3"/>
  <c r="P25038" i="3"/>
  <c r="P25030" i="3"/>
  <c r="P25022" i="3"/>
  <c r="P25014" i="3"/>
  <c r="P25006" i="3"/>
  <c r="P24998" i="3"/>
  <c r="P24990" i="3"/>
  <c r="P24982" i="3"/>
  <c r="P24974" i="3"/>
  <c r="P24966" i="3"/>
  <c r="P24958" i="3"/>
  <c r="P24950" i="3"/>
  <c r="P24942" i="3"/>
  <c r="P24934" i="3"/>
  <c r="P24926" i="3"/>
  <c r="P24918" i="3"/>
  <c r="P24910" i="3"/>
  <c r="P24902" i="3"/>
  <c r="P24894" i="3"/>
  <c r="P24886" i="3"/>
  <c r="P24878" i="3"/>
  <c r="P24870" i="3"/>
  <c r="P24862" i="3"/>
  <c r="P24854" i="3"/>
  <c r="P24846" i="3"/>
  <c r="P24838" i="3"/>
  <c r="P24830" i="3"/>
  <c r="P24822" i="3"/>
  <c r="P24814" i="3"/>
  <c r="P24806" i="3"/>
  <c r="P24798" i="3"/>
  <c r="P24790" i="3"/>
  <c r="P24782" i="3"/>
  <c r="P24774" i="3"/>
  <c r="P24766" i="3"/>
  <c r="P24758" i="3"/>
  <c r="P24750" i="3"/>
  <c r="P24742" i="3"/>
  <c r="P24734" i="3"/>
  <c r="P24726" i="3"/>
  <c r="P24718" i="3"/>
  <c r="P24710" i="3"/>
  <c r="P24702" i="3"/>
  <c r="P24694" i="3"/>
  <c r="P24686" i="3"/>
  <c r="P24678" i="3"/>
  <c r="P24670" i="3"/>
  <c r="P24662" i="3"/>
  <c r="P24654" i="3"/>
  <c r="P24646" i="3"/>
  <c r="P24638" i="3"/>
  <c r="P24630" i="3"/>
  <c r="P24622" i="3"/>
  <c r="P24614" i="3"/>
  <c r="P24606" i="3"/>
  <c r="P24598" i="3"/>
  <c r="P24590" i="3"/>
  <c r="P24582" i="3"/>
  <c r="P24574" i="3"/>
  <c r="P24566" i="3"/>
  <c r="P24558" i="3"/>
  <c r="P24550" i="3"/>
  <c r="P24542" i="3"/>
  <c r="P24534" i="3"/>
  <c r="P24526" i="3"/>
  <c r="P24518" i="3"/>
  <c r="P24510" i="3"/>
  <c r="P24502" i="3"/>
  <c r="P24494" i="3"/>
  <c r="P24486" i="3"/>
  <c r="P24478" i="3"/>
  <c r="P24470" i="3"/>
  <c r="P24462" i="3"/>
  <c r="P24454" i="3"/>
  <c r="P24446" i="3"/>
  <c r="P24438" i="3"/>
  <c r="P24430" i="3"/>
  <c r="P24422" i="3"/>
  <c r="P24414" i="3"/>
  <c r="P24406" i="3"/>
  <c r="P24398" i="3"/>
  <c r="P24390" i="3"/>
  <c r="P24382" i="3"/>
  <c r="P24374" i="3"/>
  <c r="P24366" i="3"/>
  <c r="P24358" i="3"/>
  <c r="P24350" i="3"/>
  <c r="P24342" i="3"/>
  <c r="P24334" i="3"/>
  <c r="P24326" i="3"/>
  <c r="P24318" i="3"/>
  <c r="P24310" i="3"/>
  <c r="P24302" i="3"/>
  <c r="P24294" i="3"/>
  <c r="P24286" i="3"/>
  <c r="P28809" i="3"/>
  <c r="P28745" i="3"/>
  <c r="P28709" i="3"/>
  <c r="P28677" i="3"/>
  <c r="P28645" i="3"/>
  <c r="P28613" i="3"/>
  <c r="P28581" i="3"/>
  <c r="P28561" i="3"/>
  <c r="P28540" i="3"/>
  <c r="P28517" i="3"/>
  <c r="P28497" i="3"/>
  <c r="P28476" i="3"/>
  <c r="P28453" i="3"/>
  <c r="P28433" i="3"/>
  <c r="P28412" i="3"/>
  <c r="P28389" i="3"/>
  <c r="P28369" i="3"/>
  <c r="P28348" i="3"/>
  <c r="P28329" i="3"/>
  <c r="P28313" i="3"/>
  <c r="P28297" i="3"/>
  <c r="P28281" i="3"/>
  <c r="P28265" i="3"/>
  <c r="P28250" i="3"/>
  <c r="P28236" i="3"/>
  <c r="P28225" i="3"/>
  <c r="P28211" i="3"/>
  <c r="P28793" i="3"/>
  <c r="P28733" i="3"/>
  <c r="P28701" i="3"/>
  <c r="P28669" i="3"/>
  <c r="P28637" i="3"/>
  <c r="P28605" i="3"/>
  <c r="P28577" i="3"/>
  <c r="P28556" i="3"/>
  <c r="P28533" i="3"/>
  <c r="P28513" i="3"/>
  <c r="P28492" i="3"/>
  <c r="P28469" i="3"/>
  <c r="P28449" i="3"/>
  <c r="P28428" i="3"/>
  <c r="P28405" i="3"/>
  <c r="P28385" i="3"/>
  <c r="P28364" i="3"/>
  <c r="P28341" i="3"/>
  <c r="P28324" i="3"/>
  <c r="P28308" i="3"/>
  <c r="P28292" i="3"/>
  <c r="P28276" i="3"/>
  <c r="P28260" i="3"/>
  <c r="P28245" i="3"/>
  <c r="P28234" i="3"/>
  <c r="P28220" i="3"/>
  <c r="P28209" i="3"/>
  <c r="P28195" i="3"/>
  <c r="P28181" i="3"/>
  <c r="P28170" i="3"/>
  <c r="P28156" i="3"/>
  <c r="P28145" i="3"/>
  <c r="P28131" i="3"/>
  <c r="P28117" i="3"/>
  <c r="P28106" i="3"/>
  <c r="P28092" i="3"/>
  <c r="P28081" i="3"/>
  <c r="P28067" i="3"/>
  <c r="P28053" i="3"/>
  <c r="P28042" i="3"/>
  <c r="P28028" i="3"/>
  <c r="P28017" i="3"/>
  <c r="P28003" i="3"/>
  <c r="P27989" i="3"/>
  <c r="P27978" i="3"/>
  <c r="P27964" i="3"/>
  <c r="P27953" i="3"/>
  <c r="P27939" i="3"/>
  <c r="P27925" i="3"/>
  <c r="P27914" i="3"/>
  <c r="P27900" i="3"/>
  <c r="P27889" i="3"/>
  <c r="P27875" i="3"/>
  <c r="P27861" i="3"/>
  <c r="P27850" i="3"/>
  <c r="P27836" i="3"/>
  <c r="P27825" i="3"/>
  <c r="P27811" i="3"/>
  <c r="P27797" i="3"/>
  <c r="P27786" i="3"/>
  <c r="P27772" i="3"/>
  <c r="P27761" i="3"/>
  <c r="P27747" i="3"/>
  <c r="P27733" i="3"/>
  <c r="P27722" i="3"/>
  <c r="P27708" i="3"/>
  <c r="P27697" i="3"/>
  <c r="P27683" i="3"/>
  <c r="P27669" i="3"/>
  <c r="P27658" i="3"/>
  <c r="P27644" i="3"/>
  <c r="P27633" i="3"/>
  <c r="P27619" i="3"/>
  <c r="P27605" i="3"/>
  <c r="P27594" i="3"/>
  <c r="P27580" i="3"/>
  <c r="P27569" i="3"/>
  <c r="P27555" i="3"/>
  <c r="P27541" i="3"/>
  <c r="P27530" i="3"/>
  <c r="P27516" i="3"/>
  <c r="P27505" i="3"/>
  <c r="P27491" i="3"/>
  <c r="P27477" i="3"/>
  <c r="P27466" i="3"/>
  <c r="P27452" i="3"/>
  <c r="P27441" i="3"/>
  <c r="P27427" i="3"/>
  <c r="P27413" i="3"/>
  <c r="P27402" i="3"/>
  <c r="P27388" i="3"/>
  <c r="P27377" i="3"/>
  <c r="P27363" i="3"/>
  <c r="P27349" i="3"/>
  <c r="P27338" i="3"/>
  <c r="P27324" i="3"/>
  <c r="P27313" i="3"/>
  <c r="P27299" i="3"/>
  <c r="P27285" i="3"/>
  <c r="P27274" i="3"/>
  <c r="P27260" i="3"/>
  <c r="P27249" i="3"/>
  <c r="P27235" i="3"/>
  <c r="P27221" i="3"/>
  <c r="P27210" i="3"/>
  <c r="P27196" i="3"/>
  <c r="P27185" i="3"/>
  <c r="P27171" i="3"/>
  <c r="P27157" i="3"/>
  <c r="P27146" i="3"/>
  <c r="P27132" i="3"/>
  <c r="P27121" i="3"/>
  <c r="P27107" i="3"/>
  <c r="P27093" i="3"/>
  <c r="P27082" i="3"/>
  <c r="P27069" i="3"/>
  <c r="P27059" i="3"/>
  <c r="P27049" i="3"/>
  <c r="P27037" i="3"/>
  <c r="P27027" i="3"/>
  <c r="P27017" i="3"/>
  <c r="P27005" i="3"/>
  <c r="P26995" i="3"/>
  <c r="P26985" i="3"/>
  <c r="P26973" i="3"/>
  <c r="P26963" i="3"/>
  <c r="P26953" i="3"/>
  <c r="P26941" i="3"/>
  <c r="P26931" i="3"/>
  <c r="P26921" i="3"/>
  <c r="P26909" i="3"/>
  <c r="P26900" i="3"/>
  <c r="P26891" i="3"/>
  <c r="P26882" i="3"/>
  <c r="P26873" i="3"/>
  <c r="P26864" i="3"/>
  <c r="P26854" i="3"/>
  <c r="P26845" i="3"/>
  <c r="P26836" i="3"/>
  <c r="P26827" i="3"/>
  <c r="P26818" i="3"/>
  <c r="P26809" i="3"/>
  <c r="P26800" i="3"/>
  <c r="P26790" i="3"/>
  <c r="P26781" i="3"/>
  <c r="P26772" i="3"/>
  <c r="P26763" i="3"/>
  <c r="P26754" i="3"/>
  <c r="P26745" i="3"/>
  <c r="P26736" i="3"/>
  <c r="P26726" i="3"/>
  <c r="P26717" i="3"/>
  <c r="P26708" i="3"/>
  <c r="P26699" i="3"/>
  <c r="P26690" i="3"/>
  <c r="P26681" i="3"/>
  <c r="P26672" i="3"/>
  <c r="P26662" i="3"/>
  <c r="P26653" i="3"/>
  <c r="P26644" i="3"/>
  <c r="P26635" i="3"/>
  <c r="P26626" i="3"/>
  <c r="P26617" i="3"/>
  <c r="P26608" i="3"/>
  <c r="P26598" i="3"/>
  <c r="P26589" i="3"/>
  <c r="P26580" i="3"/>
  <c r="P26571" i="3"/>
  <c r="P26562" i="3"/>
  <c r="P26553" i="3"/>
  <c r="P26544" i="3"/>
  <c r="P26534" i="3"/>
  <c r="P26525" i="3"/>
  <c r="P26516" i="3"/>
  <c r="P26507" i="3"/>
  <c r="P26499" i="3"/>
  <c r="P26491" i="3"/>
  <c r="P26483" i="3"/>
  <c r="P26475" i="3"/>
  <c r="P26467" i="3"/>
  <c r="P26459" i="3"/>
  <c r="P26451" i="3"/>
  <c r="P26443" i="3"/>
  <c r="P26435" i="3"/>
  <c r="P26427" i="3"/>
  <c r="P26419" i="3"/>
  <c r="P26411" i="3"/>
  <c r="P26403" i="3"/>
  <c r="P26395" i="3"/>
  <c r="P26387" i="3"/>
  <c r="P26379" i="3"/>
  <c r="P26371" i="3"/>
  <c r="P26363" i="3"/>
  <c r="P26355" i="3"/>
  <c r="P26347" i="3"/>
  <c r="P26339" i="3"/>
  <c r="P26331" i="3"/>
  <c r="P26323" i="3"/>
  <c r="P26315" i="3"/>
  <c r="P26307" i="3"/>
  <c r="P26299" i="3"/>
  <c r="P26291" i="3"/>
  <c r="P26283" i="3"/>
  <c r="P26275" i="3"/>
  <c r="P26267" i="3"/>
  <c r="P26259" i="3"/>
  <c r="P26251" i="3"/>
  <c r="P26243" i="3"/>
  <c r="P26235" i="3"/>
  <c r="P26227" i="3"/>
  <c r="P26219" i="3"/>
  <c r="P26211" i="3"/>
  <c r="P26203" i="3"/>
  <c r="P26195" i="3"/>
  <c r="P26187" i="3"/>
  <c r="P26179" i="3"/>
  <c r="P26171" i="3"/>
  <c r="P26163" i="3"/>
  <c r="P26155" i="3"/>
  <c r="P26147" i="3"/>
  <c r="P26139" i="3"/>
  <c r="P26131" i="3"/>
  <c r="P26123" i="3"/>
  <c r="P26115" i="3"/>
  <c r="P26107" i="3"/>
  <c r="P26099" i="3"/>
  <c r="P26091" i="3"/>
  <c r="P26083" i="3"/>
  <c r="P26075" i="3"/>
  <c r="P26067" i="3"/>
  <c r="P26059" i="3"/>
  <c r="P26051" i="3"/>
  <c r="P26043" i="3"/>
  <c r="P26035" i="3"/>
  <c r="P26027" i="3"/>
  <c r="P26019" i="3"/>
  <c r="P26011" i="3"/>
  <c r="P26003" i="3"/>
  <c r="P25995" i="3"/>
  <c r="P25987" i="3"/>
  <c r="P25979" i="3"/>
  <c r="P25971" i="3"/>
  <c r="P25963" i="3"/>
  <c r="P25955" i="3"/>
  <c r="P25947" i="3"/>
  <c r="P25939" i="3"/>
  <c r="P25931" i="3"/>
  <c r="P25923" i="3"/>
  <c r="P25915" i="3"/>
  <c r="P25907" i="3"/>
  <c r="P25899" i="3"/>
  <c r="P25891" i="3"/>
  <c r="P25883" i="3"/>
  <c r="P25875" i="3"/>
  <c r="P25867" i="3"/>
  <c r="P25859" i="3"/>
  <c r="P25851" i="3"/>
  <c r="P25843" i="3"/>
  <c r="P25835" i="3"/>
  <c r="P25827" i="3"/>
  <c r="P25819" i="3"/>
  <c r="P25811" i="3"/>
  <c r="P25803" i="3"/>
  <c r="P25795" i="3"/>
  <c r="P25787" i="3"/>
  <c r="P25779" i="3"/>
  <c r="P25771" i="3"/>
  <c r="P25763" i="3"/>
  <c r="P25755" i="3"/>
  <c r="P25747" i="3"/>
  <c r="P25739" i="3"/>
  <c r="P25731" i="3"/>
  <c r="P25723" i="3"/>
  <c r="P25715" i="3"/>
  <c r="P25707" i="3"/>
  <c r="P25699" i="3"/>
  <c r="P25691" i="3"/>
  <c r="P25683" i="3"/>
  <c r="P25675" i="3"/>
  <c r="P25667" i="3"/>
  <c r="P25659" i="3"/>
  <c r="P25651" i="3"/>
  <c r="P25643" i="3"/>
  <c r="P25635" i="3"/>
  <c r="P25627" i="3"/>
  <c r="P25619" i="3"/>
  <c r="P25611" i="3"/>
  <c r="P25603" i="3"/>
  <c r="P25595" i="3"/>
  <c r="P25587" i="3"/>
  <c r="P25579" i="3"/>
  <c r="P25571" i="3"/>
  <c r="P25563" i="3"/>
  <c r="P25555" i="3"/>
  <c r="P25547" i="3"/>
  <c r="P25539" i="3"/>
  <c r="P25531" i="3"/>
  <c r="P25523" i="3"/>
  <c r="P25515" i="3"/>
  <c r="P25507" i="3"/>
  <c r="P25499" i="3"/>
  <c r="P25491" i="3"/>
  <c r="P25483" i="3"/>
  <c r="P25475" i="3"/>
  <c r="P25467" i="3"/>
  <c r="P25459" i="3"/>
  <c r="P25451" i="3"/>
  <c r="P25443" i="3"/>
  <c r="P25435" i="3"/>
  <c r="P25427" i="3"/>
  <c r="P25419" i="3"/>
  <c r="P25411" i="3"/>
  <c r="P25403" i="3"/>
  <c r="P25395" i="3"/>
  <c r="P25387" i="3"/>
  <c r="P25379" i="3"/>
  <c r="P25371" i="3"/>
  <c r="P25363" i="3"/>
  <c r="P25355" i="3"/>
  <c r="P25347" i="3"/>
  <c r="P25339" i="3"/>
  <c r="P25331" i="3"/>
  <c r="P25323" i="3"/>
  <c r="P25315" i="3"/>
  <c r="P25307" i="3"/>
  <c r="P25299" i="3"/>
  <c r="P25291" i="3"/>
  <c r="P25283" i="3"/>
  <c r="P25275" i="3"/>
  <c r="P25267" i="3"/>
  <c r="P25259" i="3"/>
  <c r="P25251" i="3"/>
  <c r="P25243" i="3"/>
  <c r="P25235" i="3"/>
  <c r="P25227" i="3"/>
  <c r="P25219" i="3"/>
  <c r="P25211" i="3"/>
  <c r="P25203" i="3"/>
  <c r="P25195" i="3"/>
  <c r="P25187" i="3"/>
  <c r="P25179" i="3"/>
  <c r="P28673" i="3"/>
  <c r="P28557" i="3"/>
  <c r="P28473" i="3"/>
  <c r="P28388" i="3"/>
  <c r="P28309" i="3"/>
  <c r="P28249" i="3"/>
  <c r="P28197" i="3"/>
  <c r="P28169" i="3"/>
  <c r="P28132" i="3"/>
  <c r="P28097" i="3"/>
  <c r="P28066" i="3"/>
  <c r="P28029" i="3"/>
  <c r="P27994" i="3"/>
  <c r="P27963" i="3"/>
  <c r="P27929" i="3"/>
  <c r="P27891" i="3"/>
  <c r="P27866" i="3"/>
  <c r="P27841" i="3"/>
  <c r="P27813" i="3"/>
  <c r="P27788" i="3"/>
  <c r="P27763" i="3"/>
  <c r="P27738" i="3"/>
  <c r="P27713" i="3"/>
  <c r="P27685" i="3"/>
  <c r="P27660" i="3"/>
  <c r="P27635" i="3"/>
  <c r="P27610" i="3"/>
  <c r="P27585" i="3"/>
  <c r="P27557" i="3"/>
  <c r="P27532" i="3"/>
  <c r="P27507" i="3"/>
  <c r="P27482" i="3"/>
  <c r="P27457" i="3"/>
  <c r="P27429" i="3"/>
  <c r="P27404" i="3"/>
  <c r="P27379" i="3"/>
  <c r="P27354" i="3"/>
  <c r="P27329" i="3"/>
  <c r="P27301" i="3"/>
  <c r="P27276" i="3"/>
  <c r="P27251" i="3"/>
  <c r="P27226" i="3"/>
  <c r="P27201" i="3"/>
  <c r="P27173" i="3"/>
  <c r="P27148" i="3"/>
  <c r="P27123" i="3"/>
  <c r="P27098" i="3"/>
  <c r="P27073" i="3"/>
  <c r="P27051" i="3"/>
  <c r="P27029" i="3"/>
  <c r="P27009" i="3"/>
  <c r="P26987" i="3"/>
  <c r="P26965" i="3"/>
  <c r="P26945" i="3"/>
  <c r="P26923" i="3"/>
  <c r="P26902" i="3"/>
  <c r="P26884" i="3"/>
  <c r="P26866" i="3"/>
  <c r="P26848" i="3"/>
  <c r="P26829" i="3"/>
  <c r="P26811" i="3"/>
  <c r="P26793" i="3"/>
  <c r="P26774" i="3"/>
  <c r="P26756" i="3"/>
  <c r="P26738" i="3"/>
  <c r="P26720" i="3"/>
  <c r="P26701" i="3"/>
  <c r="P26683" i="3"/>
  <c r="P26665" i="3"/>
  <c r="P26646" i="3"/>
  <c r="P26628" i="3"/>
  <c r="P26610" i="3"/>
  <c r="P26592" i="3"/>
  <c r="P26573" i="3"/>
  <c r="P26555" i="3"/>
  <c r="P26537" i="3"/>
  <c r="P26518" i="3"/>
  <c r="P26501" i="3"/>
  <c r="P26485" i="3"/>
  <c r="P26469" i="3"/>
  <c r="P26453" i="3"/>
  <c r="P26437" i="3"/>
  <c r="P26421" i="3"/>
  <c r="P26405" i="3"/>
  <c r="P26389" i="3"/>
  <c r="P26373" i="3"/>
  <c r="P26357" i="3"/>
  <c r="P26341" i="3"/>
  <c r="P26325" i="3"/>
  <c r="P26309" i="3"/>
  <c r="P26293" i="3"/>
  <c r="P26277" i="3"/>
  <c r="P26261" i="3"/>
  <c r="P26245" i="3"/>
  <c r="P26229" i="3"/>
  <c r="P26213" i="3"/>
  <c r="P26197" i="3"/>
  <c r="P26181" i="3"/>
  <c r="P26165" i="3"/>
  <c r="P26149" i="3"/>
  <c r="P26133" i="3"/>
  <c r="P26117" i="3"/>
  <c r="P26101" i="3"/>
  <c r="P26085" i="3"/>
  <c r="P26069" i="3"/>
  <c r="P26053" i="3"/>
  <c r="P26037" i="3"/>
  <c r="P26021" i="3"/>
  <c r="P26005" i="3"/>
  <c r="P25989" i="3"/>
  <c r="P25973" i="3"/>
  <c r="P25957" i="3"/>
  <c r="P25941" i="3"/>
  <c r="P25925" i="3"/>
  <c r="P25909" i="3"/>
  <c r="P25893" i="3"/>
  <c r="P25877" i="3"/>
  <c r="P25861" i="3"/>
  <c r="P25845" i="3"/>
  <c r="P25829" i="3"/>
  <c r="P25813" i="3"/>
  <c r="P25797" i="3"/>
  <c r="P25781" i="3"/>
  <c r="P25765" i="3"/>
  <c r="P25749" i="3"/>
  <c r="P25733" i="3"/>
  <c r="P25717" i="3"/>
  <c r="P25701" i="3"/>
  <c r="P25685" i="3"/>
  <c r="P25669" i="3"/>
  <c r="P25653" i="3"/>
  <c r="P25637" i="3"/>
  <c r="P25621" i="3"/>
  <c r="P25605" i="3"/>
  <c r="P25589" i="3"/>
  <c r="P25573" i="3"/>
  <c r="P25557" i="3"/>
  <c r="P25541" i="3"/>
  <c r="P25525" i="3"/>
  <c r="P25509" i="3"/>
  <c r="P25493" i="3"/>
  <c r="P25477" i="3"/>
  <c r="P25461" i="3"/>
  <c r="P25445" i="3"/>
  <c r="P25429" i="3"/>
  <c r="P25413" i="3"/>
  <c r="P25397" i="3"/>
  <c r="P25381" i="3"/>
  <c r="P25365" i="3"/>
  <c r="P25349" i="3"/>
  <c r="P25333" i="3"/>
  <c r="P25317" i="3"/>
  <c r="P25301" i="3"/>
  <c r="P25285" i="3"/>
  <c r="P25269" i="3"/>
  <c r="P25253" i="3"/>
  <c r="P25237" i="3"/>
  <c r="P25221" i="3"/>
  <c r="P25205" i="3"/>
  <c r="P25189" i="3"/>
  <c r="P25173" i="3"/>
  <c r="P25162" i="3"/>
  <c r="P25148" i="3"/>
  <c r="P25137" i="3"/>
  <c r="P25123" i="3"/>
  <c r="P25109" i="3"/>
  <c r="P25098" i="3"/>
  <c r="P25084" i="3"/>
  <c r="P25073" i="3"/>
  <c r="P25059" i="3"/>
  <c r="P25045" i="3"/>
  <c r="P25034" i="3"/>
  <c r="P25023" i="3"/>
  <c r="P25012" i="3"/>
  <c r="P25002" i="3"/>
  <c r="P24991" i="3"/>
  <c r="P24980" i="3"/>
  <c r="P24970" i="3"/>
  <c r="P24959" i="3"/>
  <c r="P24948" i="3"/>
  <c r="P24938" i="3"/>
  <c r="P24927" i="3"/>
  <c r="P24916" i="3"/>
  <c r="P24906" i="3"/>
  <c r="P24895" i="3"/>
  <c r="P24884" i="3"/>
  <c r="P24874" i="3"/>
  <c r="P24863" i="3"/>
  <c r="P24852" i="3"/>
  <c r="P24842" i="3"/>
  <c r="P24831" i="3"/>
  <c r="P24820" i="3"/>
  <c r="P24810" i="3"/>
  <c r="P24799" i="3"/>
  <c r="P24788" i="3"/>
  <c r="P24778" i="3"/>
  <c r="P24767" i="3"/>
  <c r="P24756" i="3"/>
  <c r="P24746" i="3"/>
  <c r="P24735" i="3"/>
  <c r="P24724" i="3"/>
  <c r="P24714" i="3"/>
  <c r="P24703" i="3"/>
  <c r="P24692" i="3"/>
  <c r="P24682" i="3"/>
  <c r="P24671" i="3"/>
  <c r="P24660" i="3"/>
  <c r="P24650" i="3"/>
  <c r="P24639" i="3"/>
  <c r="P24628" i="3"/>
  <c r="P24618" i="3"/>
  <c r="P24607" i="3"/>
  <c r="P24596" i="3"/>
  <c r="P24586" i="3"/>
  <c r="P24575" i="3"/>
  <c r="P24564" i="3"/>
  <c r="P24554" i="3"/>
  <c r="P24543" i="3"/>
  <c r="P24532" i="3"/>
  <c r="P24522" i="3"/>
  <c r="P24511" i="3"/>
  <c r="P24500" i="3"/>
  <c r="P24490" i="3"/>
  <c r="P24479" i="3"/>
  <c r="P24468" i="3"/>
  <c r="P24458" i="3"/>
  <c r="P24447" i="3"/>
  <c r="P24436" i="3"/>
  <c r="P24426" i="3"/>
  <c r="P24415" i="3"/>
  <c r="P24404" i="3"/>
  <c r="P24394" i="3"/>
  <c r="P24383" i="3"/>
  <c r="P24372" i="3"/>
  <c r="P24362" i="3"/>
  <c r="P24351" i="3"/>
  <c r="P24340" i="3"/>
  <c r="P24330" i="3"/>
  <c r="P24319" i="3"/>
  <c r="P24308" i="3"/>
  <c r="P24298" i="3"/>
  <c r="P24287" i="3"/>
  <c r="P24278" i="3"/>
  <c r="P24270" i="3"/>
  <c r="P24262" i="3"/>
  <c r="P24254" i="3"/>
  <c r="P24246" i="3"/>
  <c r="P24238" i="3"/>
  <c r="P24230" i="3"/>
  <c r="P24222" i="3"/>
  <c r="P24214" i="3"/>
  <c r="P24206" i="3"/>
  <c r="P24198" i="3"/>
  <c r="P24190" i="3"/>
  <c r="P24182" i="3"/>
  <c r="P24174" i="3"/>
  <c r="P24166" i="3"/>
  <c r="P24158" i="3"/>
  <c r="P24150" i="3"/>
  <c r="P24142" i="3"/>
  <c r="P24134" i="3"/>
  <c r="P24126" i="3"/>
  <c r="P24118" i="3"/>
  <c r="P24110" i="3"/>
  <c r="P24102" i="3"/>
  <c r="P24094" i="3"/>
  <c r="P24086" i="3"/>
  <c r="P24078" i="3"/>
  <c r="P24070" i="3"/>
  <c r="P24062" i="3"/>
  <c r="P24054" i="3"/>
  <c r="P24046" i="3"/>
  <c r="P24038" i="3"/>
  <c r="P24030" i="3"/>
  <c r="P24022" i="3"/>
  <c r="P24014" i="3"/>
  <c r="P24006" i="3"/>
  <c r="P23998" i="3"/>
  <c r="P23990" i="3"/>
  <c r="P23982" i="3"/>
  <c r="P23974" i="3"/>
  <c r="P23966" i="3"/>
  <c r="P23958" i="3"/>
  <c r="P23950" i="3"/>
  <c r="P23942" i="3"/>
  <c r="P23934" i="3"/>
  <c r="P23926" i="3"/>
  <c r="P23918" i="3"/>
  <c r="P23910" i="3"/>
  <c r="P23902" i="3"/>
  <c r="P23894" i="3"/>
  <c r="P23886" i="3"/>
  <c r="P23878" i="3"/>
  <c r="P23870" i="3"/>
  <c r="P23862" i="3"/>
  <c r="P23854" i="3"/>
  <c r="P23846" i="3"/>
  <c r="P23838" i="3"/>
  <c r="P23830" i="3"/>
  <c r="P23822" i="3"/>
  <c r="P23814" i="3"/>
  <c r="P23806" i="3"/>
  <c r="P23798" i="3"/>
  <c r="P23790" i="3"/>
  <c r="P23782" i="3"/>
  <c r="P23774" i="3"/>
  <c r="P23766" i="3"/>
  <c r="P23758" i="3"/>
  <c r="P23750" i="3"/>
  <c r="P23742" i="3"/>
  <c r="P23734" i="3"/>
  <c r="P23726" i="3"/>
  <c r="P23718" i="3"/>
  <c r="P23710" i="3"/>
  <c r="P23702" i="3"/>
  <c r="P23694" i="3"/>
  <c r="P23686" i="3"/>
  <c r="P23678" i="3"/>
  <c r="P23670" i="3"/>
  <c r="P23662" i="3"/>
  <c r="P23654" i="3"/>
  <c r="P23646" i="3"/>
  <c r="P23638" i="3"/>
  <c r="P23630" i="3"/>
  <c r="P23622" i="3"/>
  <c r="P23614" i="3"/>
  <c r="P23606" i="3"/>
  <c r="P23598" i="3"/>
  <c r="P23590" i="3"/>
  <c r="P23582" i="3"/>
  <c r="P23574" i="3"/>
  <c r="P23566" i="3"/>
  <c r="P23558" i="3"/>
  <c r="P23550" i="3"/>
  <c r="P23542" i="3"/>
  <c r="P23534" i="3"/>
  <c r="P23526" i="3"/>
  <c r="P23518" i="3"/>
  <c r="P23510" i="3"/>
  <c r="P23502" i="3"/>
  <c r="P23494" i="3"/>
  <c r="P23486" i="3"/>
  <c r="P23478" i="3"/>
  <c r="P23470" i="3"/>
  <c r="P23462" i="3"/>
  <c r="P23454" i="3"/>
  <c r="P23446" i="3"/>
  <c r="P23438" i="3"/>
  <c r="P23430" i="3"/>
  <c r="P23422" i="3"/>
  <c r="P23414" i="3"/>
  <c r="P23406" i="3"/>
  <c r="P23398" i="3"/>
  <c r="P23390" i="3"/>
  <c r="P23382" i="3"/>
  <c r="P23374" i="3"/>
  <c r="P23366" i="3"/>
  <c r="P23358" i="3"/>
  <c r="P23350" i="3"/>
  <c r="P23342" i="3"/>
  <c r="P23334" i="3"/>
  <c r="P23326" i="3"/>
  <c r="P23318" i="3"/>
  <c r="P23310" i="3"/>
  <c r="P23302" i="3"/>
  <c r="P23294" i="3"/>
  <c r="P23286" i="3"/>
  <c r="P23278" i="3"/>
  <c r="P23270" i="3"/>
  <c r="P23262" i="3"/>
  <c r="P23254" i="3"/>
  <c r="P23246" i="3"/>
  <c r="P23238" i="3"/>
  <c r="P23230" i="3"/>
  <c r="P23222" i="3"/>
  <c r="P23214" i="3"/>
  <c r="P23206" i="3"/>
  <c r="P23198" i="3"/>
  <c r="P23190" i="3"/>
  <c r="P23182" i="3"/>
  <c r="P23174" i="3"/>
  <c r="P23166" i="3"/>
  <c r="P23158" i="3"/>
  <c r="P23150" i="3"/>
  <c r="P23142" i="3"/>
  <c r="P23134" i="3"/>
  <c r="P23126" i="3"/>
  <c r="P23118" i="3"/>
  <c r="P23110" i="3"/>
  <c r="P23102" i="3"/>
  <c r="P23094" i="3"/>
  <c r="P23086" i="3"/>
  <c r="P23078" i="3"/>
  <c r="P23070" i="3"/>
  <c r="P23062" i="3"/>
  <c r="P23054" i="3"/>
  <c r="P23046" i="3"/>
  <c r="P23038" i="3"/>
  <c r="P23030" i="3"/>
  <c r="P23022" i="3"/>
  <c r="P23014" i="3"/>
  <c r="P23006" i="3"/>
  <c r="P22998" i="3"/>
  <c r="P22990" i="3"/>
  <c r="P22982" i="3"/>
  <c r="P22974" i="3"/>
  <c r="P22966" i="3"/>
  <c r="P22958" i="3"/>
  <c r="P22950" i="3"/>
  <c r="P22942" i="3"/>
  <c r="P22934" i="3"/>
  <c r="P22926" i="3"/>
  <c r="P22918" i="3"/>
  <c r="P22910" i="3"/>
  <c r="P22902" i="3"/>
  <c r="P22894" i="3"/>
  <c r="P22886" i="3"/>
  <c r="P22878" i="3"/>
  <c r="P22870" i="3"/>
  <c r="P22862" i="3"/>
  <c r="P22854" i="3"/>
  <c r="P22846" i="3"/>
  <c r="P22838" i="3"/>
  <c r="P22830" i="3"/>
  <c r="P22822" i="3"/>
  <c r="P22814" i="3"/>
  <c r="P22806" i="3"/>
  <c r="P22798" i="3"/>
  <c r="P22790" i="3"/>
  <c r="P22782" i="3"/>
  <c r="P22774" i="3"/>
  <c r="P22766" i="3"/>
  <c r="P22758" i="3"/>
  <c r="P22750" i="3"/>
  <c r="P22742" i="3"/>
  <c r="P22734" i="3"/>
  <c r="P22726" i="3"/>
  <c r="P22718" i="3"/>
  <c r="P22710" i="3"/>
  <c r="P22702" i="3"/>
  <c r="P22694" i="3"/>
  <c r="P22686" i="3"/>
  <c r="P22678" i="3"/>
  <c r="P22670" i="3"/>
  <c r="P22662" i="3"/>
  <c r="P22654" i="3"/>
  <c r="P22646" i="3"/>
  <c r="P22638" i="3"/>
  <c r="P22630" i="3"/>
  <c r="P22622" i="3"/>
  <c r="P22614" i="3"/>
  <c r="P22606" i="3"/>
  <c r="P22598" i="3"/>
  <c r="P22590" i="3"/>
  <c r="P22582" i="3"/>
  <c r="P22574" i="3"/>
  <c r="P22566" i="3"/>
  <c r="P22558" i="3"/>
  <c r="P22550" i="3"/>
  <c r="P22542" i="3"/>
  <c r="P22534" i="3"/>
  <c r="P22526" i="3"/>
  <c r="P22518" i="3"/>
  <c r="P22510" i="3"/>
  <c r="P22502" i="3"/>
  <c r="P22494" i="3"/>
  <c r="P22486" i="3"/>
  <c r="P22478" i="3"/>
  <c r="P22470" i="3"/>
  <c r="P22462" i="3"/>
  <c r="P22454" i="3"/>
  <c r="P22446" i="3"/>
  <c r="P22438" i="3"/>
  <c r="P22430" i="3"/>
  <c r="P22422" i="3"/>
  <c r="P22414" i="3"/>
  <c r="P22406" i="3"/>
  <c r="P22398" i="3"/>
  <c r="P22390" i="3"/>
  <c r="P22382" i="3"/>
  <c r="P22374" i="3"/>
  <c r="P22366" i="3"/>
  <c r="P22358" i="3"/>
  <c r="P22350" i="3"/>
  <c r="P22342" i="3"/>
  <c r="P22334" i="3"/>
  <c r="P22326" i="3"/>
  <c r="P22318" i="3"/>
  <c r="P22310" i="3"/>
  <c r="P22302" i="3"/>
  <c r="P22294" i="3"/>
  <c r="P22286" i="3"/>
  <c r="P22278" i="3"/>
  <c r="P22270" i="3"/>
  <c r="P22262" i="3"/>
  <c r="P22254" i="3"/>
  <c r="P22246" i="3"/>
  <c r="P22238" i="3"/>
  <c r="P22230" i="3"/>
  <c r="P22222" i="3"/>
  <c r="P22214" i="3"/>
  <c r="P22206" i="3"/>
  <c r="P22198" i="3"/>
  <c r="P22190" i="3"/>
  <c r="P22182" i="3"/>
  <c r="P22174" i="3"/>
  <c r="P22166" i="3"/>
  <c r="P22158" i="3"/>
  <c r="P22150" i="3"/>
  <c r="P22142" i="3"/>
  <c r="P22134" i="3"/>
  <c r="P22126" i="3"/>
  <c r="P22118" i="3"/>
  <c r="P22110" i="3"/>
  <c r="P22102" i="3"/>
  <c r="P22094" i="3"/>
  <c r="P22086" i="3"/>
  <c r="P22078" i="3"/>
  <c r="P22070" i="3"/>
  <c r="P22062" i="3"/>
  <c r="P22054" i="3"/>
  <c r="P22046" i="3"/>
  <c r="P22038" i="3"/>
  <c r="P22030" i="3"/>
  <c r="P22022" i="3"/>
  <c r="P22014" i="3"/>
  <c r="P22006" i="3"/>
  <c r="P21998" i="3"/>
  <c r="P21990" i="3"/>
  <c r="P21982" i="3"/>
  <c r="P21974" i="3"/>
  <c r="P21966" i="3"/>
  <c r="P21958" i="3"/>
  <c r="P21950" i="3"/>
  <c r="P21942" i="3"/>
  <c r="P21934" i="3"/>
  <c r="P21926" i="3"/>
  <c r="P21918" i="3"/>
  <c r="P21910" i="3"/>
  <c r="P21902" i="3"/>
  <c r="P21894" i="3"/>
  <c r="P21886" i="3"/>
  <c r="P21878" i="3"/>
  <c r="P21870" i="3"/>
  <c r="P21862" i="3"/>
  <c r="P21854" i="3"/>
  <c r="P21846" i="3"/>
  <c r="P21838" i="3"/>
  <c r="P21830" i="3"/>
  <c r="P21822" i="3"/>
  <c r="P21814" i="3"/>
  <c r="P21806" i="3"/>
  <c r="P21798" i="3"/>
  <c r="P21790" i="3"/>
  <c r="P21782" i="3"/>
  <c r="P21774" i="3"/>
  <c r="P21766" i="3"/>
  <c r="P21758" i="3"/>
  <c r="P21750" i="3"/>
  <c r="P21742" i="3"/>
  <c r="P21734" i="3"/>
  <c r="P21726" i="3"/>
  <c r="P21718" i="3"/>
  <c r="P21710" i="3"/>
  <c r="P21702" i="3"/>
  <c r="P21694" i="3"/>
  <c r="P21686" i="3"/>
  <c r="P21678" i="3"/>
  <c r="P21670" i="3"/>
  <c r="P21662" i="3"/>
  <c r="P21654" i="3"/>
  <c r="P21646" i="3"/>
  <c r="P21638" i="3"/>
  <c r="P21630" i="3"/>
  <c r="P21622" i="3"/>
  <c r="P21614" i="3"/>
  <c r="P21606" i="3"/>
  <c r="P21598" i="3"/>
  <c r="P21590" i="3"/>
  <c r="P21582" i="3"/>
  <c r="P21574" i="3"/>
  <c r="P21566" i="3"/>
  <c r="P21558" i="3"/>
  <c r="P21550" i="3"/>
  <c r="P21542" i="3"/>
  <c r="P21534" i="3"/>
  <c r="P21526" i="3"/>
  <c r="P21518" i="3"/>
  <c r="P21510" i="3"/>
  <c r="P21502" i="3"/>
  <c r="P21494" i="3"/>
  <c r="P21486" i="3"/>
  <c r="P21478" i="3"/>
  <c r="P21470" i="3"/>
  <c r="P21462" i="3"/>
  <c r="P21454" i="3"/>
  <c r="P21446" i="3"/>
  <c r="P21438" i="3"/>
  <c r="P21430" i="3"/>
  <c r="P21422" i="3"/>
  <c r="P21414" i="3"/>
  <c r="P21406" i="3"/>
  <c r="P21398" i="3"/>
  <c r="P21390" i="3"/>
  <c r="P21382" i="3"/>
  <c r="P21374" i="3"/>
  <c r="P21366" i="3"/>
  <c r="P21358" i="3"/>
  <c r="P21350" i="3"/>
  <c r="P21342" i="3"/>
  <c r="P21334" i="3"/>
  <c r="P21326" i="3"/>
  <c r="P21318" i="3"/>
  <c r="P21310" i="3"/>
  <c r="P21302" i="3"/>
  <c r="P21294" i="3"/>
  <c r="P21286" i="3"/>
  <c r="P21278" i="3"/>
  <c r="P21270" i="3"/>
  <c r="P21262" i="3"/>
  <c r="P21254" i="3"/>
  <c r="P21246" i="3"/>
  <c r="P21238" i="3"/>
  <c r="P21230" i="3"/>
  <c r="P21222" i="3"/>
  <c r="P21214" i="3"/>
  <c r="P21206" i="3"/>
  <c r="P21198" i="3"/>
  <c r="P21190" i="3"/>
  <c r="P21182" i="3"/>
  <c r="P21174" i="3"/>
  <c r="P21166" i="3"/>
  <c r="P21158" i="3"/>
  <c r="P21150" i="3"/>
  <c r="P21142" i="3"/>
  <c r="P21134" i="3"/>
  <c r="P21126" i="3"/>
  <c r="P21118" i="3"/>
  <c r="P21110" i="3"/>
  <c r="P21102" i="3"/>
  <c r="P21094" i="3"/>
  <c r="P21086" i="3"/>
  <c r="P21078" i="3"/>
  <c r="P21070" i="3"/>
  <c r="P21062" i="3"/>
  <c r="P21054" i="3"/>
  <c r="P21046" i="3"/>
  <c r="P21038" i="3"/>
  <c r="P21030" i="3"/>
  <c r="P21022" i="3"/>
  <c r="P21014" i="3"/>
  <c r="P21006" i="3"/>
  <c r="P20998" i="3"/>
  <c r="P20990" i="3"/>
  <c r="P20982" i="3"/>
  <c r="P20974" i="3"/>
  <c r="P20966" i="3"/>
  <c r="P20958" i="3"/>
  <c r="P20950" i="3"/>
  <c r="P20942" i="3"/>
  <c r="P20934" i="3"/>
  <c r="P20926" i="3"/>
  <c r="P20918" i="3"/>
  <c r="P20910" i="3"/>
  <c r="P20902" i="3"/>
  <c r="P20894" i="3"/>
  <c r="P20886" i="3"/>
  <c r="P20878" i="3"/>
  <c r="P20870" i="3"/>
  <c r="P20862" i="3"/>
  <c r="P28665" i="3"/>
  <c r="P28553" i="3"/>
  <c r="P28468" i="3"/>
  <c r="P28381" i="3"/>
  <c r="P28306" i="3"/>
  <c r="P28244" i="3"/>
  <c r="P28196" i="3"/>
  <c r="P28161" i="3"/>
  <c r="P28130" i="3"/>
  <c r="P28093" i="3"/>
  <c r="P28058" i="3"/>
  <c r="P28027" i="3"/>
  <c r="P27993" i="3"/>
  <c r="P27955" i="3"/>
  <c r="P27924" i="3"/>
  <c r="P27890" i="3"/>
  <c r="P27865" i="3"/>
  <c r="P27837" i="3"/>
  <c r="P27812" i="3"/>
  <c r="P27787" i="3"/>
  <c r="P27762" i="3"/>
  <c r="P27737" i="3"/>
  <c r="P27709" i="3"/>
  <c r="P27684" i="3"/>
  <c r="P27659" i="3"/>
  <c r="P27634" i="3"/>
  <c r="P27609" i="3"/>
  <c r="P27581" i="3"/>
  <c r="P27556" i="3"/>
  <c r="P27531" i="3"/>
  <c r="P27506" i="3"/>
  <c r="P27481" i="3"/>
  <c r="P27453" i="3"/>
  <c r="P27428" i="3"/>
  <c r="P27403" i="3"/>
  <c r="P27378" i="3"/>
  <c r="P27353" i="3"/>
  <c r="P27325" i="3"/>
  <c r="P27300" i="3"/>
  <c r="P27275" i="3"/>
  <c r="P27250" i="3"/>
  <c r="P27225" i="3"/>
  <c r="P27197" i="3"/>
  <c r="P27172" i="3"/>
  <c r="P27147" i="3"/>
  <c r="P27122" i="3"/>
  <c r="P27097" i="3"/>
  <c r="P27072" i="3"/>
  <c r="P27050" i="3"/>
  <c r="P27028" i="3"/>
  <c r="P27008" i="3"/>
  <c r="P26986" i="3"/>
  <c r="P26964" i="3"/>
  <c r="P26944" i="3"/>
  <c r="P26922" i="3"/>
  <c r="P26901" i="3"/>
  <c r="P26883" i="3"/>
  <c r="P26865" i="3"/>
  <c r="P26846" i="3"/>
  <c r="P26828" i="3"/>
  <c r="P26810" i="3"/>
  <c r="P26792" i="3"/>
  <c r="P26773" i="3"/>
  <c r="P26755" i="3"/>
  <c r="P26737" i="3"/>
  <c r="P26718" i="3"/>
  <c r="P26700" i="3"/>
  <c r="P26682" i="3"/>
  <c r="P26664" i="3"/>
  <c r="P26645" i="3"/>
  <c r="P26627" i="3"/>
  <c r="P26609" i="3"/>
  <c r="P26590" i="3"/>
  <c r="P26572" i="3"/>
  <c r="P26554" i="3"/>
  <c r="P26536" i="3"/>
  <c r="P26517" i="3"/>
  <c r="P26500" i="3"/>
  <c r="P26484" i="3"/>
  <c r="P26468" i="3"/>
  <c r="P26452" i="3"/>
  <c r="P26436" i="3"/>
  <c r="P26420" i="3"/>
  <c r="P26404" i="3"/>
  <c r="P26388" i="3"/>
  <c r="P26372" i="3"/>
  <c r="P26356" i="3"/>
  <c r="P26340" i="3"/>
  <c r="P26324" i="3"/>
  <c r="P26308" i="3"/>
  <c r="P26292" i="3"/>
  <c r="P26276" i="3"/>
  <c r="P26260" i="3"/>
  <c r="P26244" i="3"/>
  <c r="P26228" i="3"/>
  <c r="P26212" i="3"/>
  <c r="P26196" i="3"/>
  <c r="P26180" i="3"/>
  <c r="P26164" i="3"/>
  <c r="P26148" i="3"/>
  <c r="P26132" i="3"/>
  <c r="P26116" i="3"/>
  <c r="P26100" i="3"/>
  <c r="P26084" i="3"/>
  <c r="P26068" i="3"/>
  <c r="P26052" i="3"/>
  <c r="P26036" i="3"/>
  <c r="P26020" i="3"/>
  <c r="P26004" i="3"/>
  <c r="P25988" i="3"/>
  <c r="P25972" i="3"/>
  <c r="P25956" i="3"/>
  <c r="P25940" i="3"/>
  <c r="P25924" i="3"/>
  <c r="P25908" i="3"/>
  <c r="P25892" i="3"/>
  <c r="P25876" i="3"/>
  <c r="P25860" i="3"/>
  <c r="P25844" i="3"/>
  <c r="P25828" i="3"/>
  <c r="P25812" i="3"/>
  <c r="P25796" i="3"/>
  <c r="P25780" i="3"/>
  <c r="P25764" i="3"/>
  <c r="P25748" i="3"/>
  <c r="P25732" i="3"/>
  <c r="P25716" i="3"/>
  <c r="P25700" i="3"/>
  <c r="P25684" i="3"/>
  <c r="P25668" i="3"/>
  <c r="P25652" i="3"/>
  <c r="P25636" i="3"/>
  <c r="P25620" i="3"/>
  <c r="P25604" i="3"/>
  <c r="P25588" i="3"/>
  <c r="P25572" i="3"/>
  <c r="P25556" i="3"/>
  <c r="P25540" i="3"/>
  <c r="P25524" i="3"/>
  <c r="P25508" i="3"/>
  <c r="P25492" i="3"/>
  <c r="P25476" i="3"/>
  <c r="P25460" i="3"/>
  <c r="P25444" i="3"/>
  <c r="P25428" i="3"/>
  <c r="P25412" i="3"/>
  <c r="P25396" i="3"/>
  <c r="P25380" i="3"/>
  <c r="P25364" i="3"/>
  <c r="P25348" i="3"/>
  <c r="P25332" i="3"/>
  <c r="P25316" i="3"/>
  <c r="P25300" i="3"/>
  <c r="P25284" i="3"/>
  <c r="P25268" i="3"/>
  <c r="P25252" i="3"/>
  <c r="P25236" i="3"/>
  <c r="P25220" i="3"/>
  <c r="P25204" i="3"/>
  <c r="P25188" i="3"/>
  <c r="P25172" i="3"/>
  <c r="P25161" i="3"/>
  <c r="P25147" i="3"/>
  <c r="P25133" i="3"/>
  <c r="P25122" i="3"/>
  <c r="P25108" i="3"/>
  <c r="P25097" i="3"/>
  <c r="P25083" i="3"/>
  <c r="P25069" i="3"/>
  <c r="P25058" i="3"/>
  <c r="P25044" i="3"/>
  <c r="P25033" i="3"/>
  <c r="P25021" i="3"/>
  <c r="P25011" i="3"/>
  <c r="P25001" i="3"/>
  <c r="P24989" i="3"/>
  <c r="P24979" i="3"/>
  <c r="P24969" i="3"/>
  <c r="P24957" i="3"/>
  <c r="P24947" i="3"/>
  <c r="P24937" i="3"/>
  <c r="P24925" i="3"/>
  <c r="P24915" i="3"/>
  <c r="P24905" i="3"/>
  <c r="P24893" i="3"/>
  <c r="P24883" i="3"/>
  <c r="P24873" i="3"/>
  <c r="P24861" i="3"/>
  <c r="P24851" i="3"/>
  <c r="P24841" i="3"/>
  <c r="P24829" i="3"/>
  <c r="P24819" i="3"/>
  <c r="P24809" i="3"/>
  <c r="P24797" i="3"/>
  <c r="P24787" i="3"/>
  <c r="P24777" i="3"/>
  <c r="P24765" i="3"/>
  <c r="P24755" i="3"/>
  <c r="P24745" i="3"/>
  <c r="P24733" i="3"/>
  <c r="P24723" i="3"/>
  <c r="P24713" i="3"/>
  <c r="P24701" i="3"/>
  <c r="P24691" i="3"/>
  <c r="P24681" i="3"/>
  <c r="P24669" i="3"/>
  <c r="P24659" i="3"/>
  <c r="P24649" i="3"/>
  <c r="P24637" i="3"/>
  <c r="P24627" i="3"/>
  <c r="P24617" i="3"/>
  <c r="P24605" i="3"/>
  <c r="P24595" i="3"/>
  <c r="P24585" i="3"/>
  <c r="P24573" i="3"/>
  <c r="P24563" i="3"/>
  <c r="P24553" i="3"/>
  <c r="P24541" i="3"/>
  <c r="P24531" i="3"/>
  <c r="P24521" i="3"/>
  <c r="P24509" i="3"/>
  <c r="P24499" i="3"/>
  <c r="P24489" i="3"/>
  <c r="P24477" i="3"/>
  <c r="P24467" i="3"/>
  <c r="P24457" i="3"/>
  <c r="P24445" i="3"/>
  <c r="P24435" i="3"/>
  <c r="P24425" i="3"/>
  <c r="P24413" i="3"/>
  <c r="P24403" i="3"/>
  <c r="P24393" i="3"/>
  <c r="P24381" i="3"/>
  <c r="P24371" i="3"/>
  <c r="P24361" i="3"/>
  <c r="P24349" i="3"/>
  <c r="P24339" i="3"/>
  <c r="P24329" i="3"/>
  <c r="P24317" i="3"/>
  <c r="P24307" i="3"/>
  <c r="P24297" i="3"/>
  <c r="P24285" i="3"/>
  <c r="P24277" i="3"/>
  <c r="P24269" i="3"/>
  <c r="P24261" i="3"/>
  <c r="P24253" i="3"/>
  <c r="P24245" i="3"/>
  <c r="P24237" i="3"/>
  <c r="P24229" i="3"/>
  <c r="P24221" i="3"/>
  <c r="P24213" i="3"/>
  <c r="P24205" i="3"/>
  <c r="P24197" i="3"/>
  <c r="P24189" i="3"/>
  <c r="P24181" i="3"/>
  <c r="P24173" i="3"/>
  <c r="P24165" i="3"/>
  <c r="P24157" i="3"/>
  <c r="P24149" i="3"/>
  <c r="P24141" i="3"/>
  <c r="P24133" i="3"/>
  <c r="P24125" i="3"/>
  <c r="P24117" i="3"/>
  <c r="P24109" i="3"/>
  <c r="P24101" i="3"/>
  <c r="P24093" i="3"/>
  <c r="P24085" i="3"/>
  <c r="P24077" i="3"/>
  <c r="P24069" i="3"/>
  <c r="P24061" i="3"/>
  <c r="P24053" i="3"/>
  <c r="P24045" i="3"/>
  <c r="P24037" i="3"/>
  <c r="P24029" i="3"/>
  <c r="P24021" i="3"/>
  <c r="P24013" i="3"/>
  <c r="P24005" i="3"/>
  <c r="P23997" i="3"/>
  <c r="P23989" i="3"/>
  <c r="P23981" i="3"/>
  <c r="P23973" i="3"/>
  <c r="P23965" i="3"/>
  <c r="P23957" i="3"/>
  <c r="P23949" i="3"/>
  <c r="P23941" i="3"/>
  <c r="P23933" i="3"/>
  <c r="P23925" i="3"/>
  <c r="P23917" i="3"/>
  <c r="P23909" i="3"/>
  <c r="P23901" i="3"/>
  <c r="P23893" i="3"/>
  <c r="P23885" i="3"/>
  <c r="P23877" i="3"/>
  <c r="P23869" i="3"/>
  <c r="P23861" i="3"/>
  <c r="P23853" i="3"/>
  <c r="P23845" i="3"/>
  <c r="P23837" i="3"/>
  <c r="P23829" i="3"/>
  <c r="P23821" i="3"/>
  <c r="P23813" i="3"/>
  <c r="P23805" i="3"/>
  <c r="P23797" i="3"/>
  <c r="P23789" i="3"/>
  <c r="P23781" i="3"/>
  <c r="P23773" i="3"/>
  <c r="P23765" i="3"/>
  <c r="P23757" i="3"/>
  <c r="P23749" i="3"/>
  <c r="P23741" i="3"/>
  <c r="P23733" i="3"/>
  <c r="P23725" i="3"/>
  <c r="P23717" i="3"/>
  <c r="P23709" i="3"/>
  <c r="P23701" i="3"/>
  <c r="P23693" i="3"/>
  <c r="P23685" i="3"/>
  <c r="P23677" i="3"/>
  <c r="P23669" i="3"/>
  <c r="P23661" i="3"/>
  <c r="P23653" i="3"/>
  <c r="P23645" i="3"/>
  <c r="P23637" i="3"/>
  <c r="P23629" i="3"/>
  <c r="P23621" i="3"/>
  <c r="P23613" i="3"/>
  <c r="P23605" i="3"/>
  <c r="P23597" i="3"/>
  <c r="P23589" i="3"/>
  <c r="P23581" i="3"/>
  <c r="P23573" i="3"/>
  <c r="P23565" i="3"/>
  <c r="P23557" i="3"/>
  <c r="P23549" i="3"/>
  <c r="P23541" i="3"/>
  <c r="P23533" i="3"/>
  <c r="P23525" i="3"/>
  <c r="P23517" i="3"/>
  <c r="P23509" i="3"/>
  <c r="P23501" i="3"/>
  <c r="P23493" i="3"/>
  <c r="P23485" i="3"/>
  <c r="P23477" i="3"/>
  <c r="P23469" i="3"/>
  <c r="P23461" i="3"/>
  <c r="P23453" i="3"/>
  <c r="P23445" i="3"/>
  <c r="P23437" i="3"/>
  <c r="P23429" i="3"/>
  <c r="P23421" i="3"/>
  <c r="P23413" i="3"/>
  <c r="P23405" i="3"/>
  <c r="P23397" i="3"/>
  <c r="P23389" i="3"/>
  <c r="P23381" i="3"/>
  <c r="P23373" i="3"/>
  <c r="P23365" i="3"/>
  <c r="P23357" i="3"/>
  <c r="P23349" i="3"/>
  <c r="P23341" i="3"/>
  <c r="P23333" i="3"/>
  <c r="P23325" i="3"/>
  <c r="P23317" i="3"/>
  <c r="P23309" i="3"/>
  <c r="P23301" i="3"/>
  <c r="P23293" i="3"/>
  <c r="P23285" i="3"/>
  <c r="P23277" i="3"/>
  <c r="P23269" i="3"/>
  <c r="P23261" i="3"/>
  <c r="P23253" i="3"/>
  <c r="P23245" i="3"/>
  <c r="P23237" i="3"/>
  <c r="P23229" i="3"/>
  <c r="P23221" i="3"/>
  <c r="P23213" i="3"/>
  <c r="P23205" i="3"/>
  <c r="P23197" i="3"/>
  <c r="P23189" i="3"/>
  <c r="P23181" i="3"/>
  <c r="P23173" i="3"/>
  <c r="P23165" i="3"/>
  <c r="P23157" i="3"/>
  <c r="P23149" i="3"/>
  <c r="P23141" i="3"/>
  <c r="P23133" i="3"/>
  <c r="P23125" i="3"/>
  <c r="P23117" i="3"/>
  <c r="P23109" i="3"/>
  <c r="P23101" i="3"/>
  <c r="P23093" i="3"/>
  <c r="P23085" i="3"/>
  <c r="P23077" i="3"/>
  <c r="P23069" i="3"/>
  <c r="P23061" i="3"/>
  <c r="P23053" i="3"/>
  <c r="P23045" i="3"/>
  <c r="P23037" i="3"/>
  <c r="P23029" i="3"/>
  <c r="P23021" i="3"/>
  <c r="P23013" i="3"/>
  <c r="P23005" i="3"/>
  <c r="P22997" i="3"/>
  <c r="P22989" i="3"/>
  <c r="P22981" i="3"/>
  <c r="P22973" i="3"/>
  <c r="P22965" i="3"/>
  <c r="P22957" i="3"/>
  <c r="P22949" i="3"/>
  <c r="P22941" i="3"/>
  <c r="P22933" i="3"/>
  <c r="P22925" i="3"/>
  <c r="P22917" i="3"/>
  <c r="P22909" i="3"/>
  <c r="P22901" i="3"/>
  <c r="P22893" i="3"/>
  <c r="P22885" i="3"/>
  <c r="P22877" i="3"/>
  <c r="P22869" i="3"/>
  <c r="P22861" i="3"/>
  <c r="P22853" i="3"/>
  <c r="P22845" i="3"/>
  <c r="P22837" i="3"/>
  <c r="P22829" i="3"/>
  <c r="P22821" i="3"/>
  <c r="P22813" i="3"/>
  <c r="P22805" i="3"/>
  <c r="P22797" i="3"/>
  <c r="P22789" i="3"/>
  <c r="P22781" i="3"/>
  <c r="P22773" i="3"/>
  <c r="P22765" i="3"/>
  <c r="P22757" i="3"/>
  <c r="P22749" i="3"/>
  <c r="P22741" i="3"/>
  <c r="P22733" i="3"/>
  <c r="P22725" i="3"/>
  <c r="P22717" i="3"/>
  <c r="P22709" i="3"/>
  <c r="P22701" i="3"/>
  <c r="P22693" i="3"/>
  <c r="P22685" i="3"/>
  <c r="P22677" i="3"/>
  <c r="P22669" i="3"/>
  <c r="P22661" i="3"/>
  <c r="P22653" i="3"/>
  <c r="P22645" i="3"/>
  <c r="P22637" i="3"/>
  <c r="P22629" i="3"/>
  <c r="P22621" i="3"/>
  <c r="P22613" i="3"/>
  <c r="P22605" i="3"/>
  <c r="P22597" i="3"/>
  <c r="P22589" i="3"/>
  <c r="P22581" i="3"/>
  <c r="P22573" i="3"/>
  <c r="P22565" i="3"/>
  <c r="P22557" i="3"/>
  <c r="P22549" i="3"/>
  <c r="P22541" i="3"/>
  <c r="P22533" i="3"/>
  <c r="P22525" i="3"/>
  <c r="P22517" i="3"/>
  <c r="P22509" i="3"/>
  <c r="P22501" i="3"/>
  <c r="P22493" i="3"/>
  <c r="P22485" i="3"/>
  <c r="P22477" i="3"/>
  <c r="P22469" i="3"/>
  <c r="P22461" i="3"/>
  <c r="P22453" i="3"/>
  <c r="P22445" i="3"/>
  <c r="P22437" i="3"/>
  <c r="P22429" i="3"/>
  <c r="P22421" i="3"/>
  <c r="P22413" i="3"/>
  <c r="P22405" i="3"/>
  <c r="P22397" i="3"/>
  <c r="P22389" i="3"/>
  <c r="P22381" i="3"/>
  <c r="P22373" i="3"/>
  <c r="P22365" i="3"/>
  <c r="P22357" i="3"/>
  <c r="P22349" i="3"/>
  <c r="P22341" i="3"/>
  <c r="P22333" i="3"/>
  <c r="P22325" i="3"/>
  <c r="P22317" i="3"/>
  <c r="P22309" i="3"/>
  <c r="P22301" i="3"/>
  <c r="P22293" i="3"/>
  <c r="P22285" i="3"/>
  <c r="P22277" i="3"/>
  <c r="P22269" i="3"/>
  <c r="P22261" i="3"/>
  <c r="P22253" i="3"/>
  <c r="P22245" i="3"/>
  <c r="P22237" i="3"/>
  <c r="P22229" i="3"/>
  <c r="P22221" i="3"/>
  <c r="P22213" i="3"/>
  <c r="P22205" i="3"/>
  <c r="P22197" i="3"/>
  <c r="P22189" i="3"/>
  <c r="P22181" i="3"/>
  <c r="P22173" i="3"/>
  <c r="P22165" i="3"/>
  <c r="P22157" i="3"/>
  <c r="P22149" i="3"/>
  <c r="P22141" i="3"/>
  <c r="P22133" i="3"/>
  <c r="P22125" i="3"/>
  <c r="P22117" i="3"/>
  <c r="P22109" i="3"/>
  <c r="P22101" i="3"/>
  <c r="P22093" i="3"/>
  <c r="P22085" i="3"/>
  <c r="P22077" i="3"/>
  <c r="P22069" i="3"/>
  <c r="P22061" i="3"/>
  <c r="P22053" i="3"/>
  <c r="P22045" i="3"/>
  <c r="P22037" i="3"/>
  <c r="P22029" i="3"/>
  <c r="P22021" i="3"/>
  <c r="P22013" i="3"/>
  <c r="P22005" i="3"/>
  <c r="P21997" i="3"/>
  <c r="P21989" i="3"/>
  <c r="P21981" i="3"/>
  <c r="P21973" i="3"/>
  <c r="P21965" i="3"/>
  <c r="P21957" i="3"/>
  <c r="P21949" i="3"/>
  <c r="P21941" i="3"/>
  <c r="P21933" i="3"/>
  <c r="P21925" i="3"/>
  <c r="P21917" i="3"/>
  <c r="P21909" i="3"/>
  <c r="P21901" i="3"/>
  <c r="P21893" i="3"/>
  <c r="P21885" i="3"/>
  <c r="P21877" i="3"/>
  <c r="P21869" i="3"/>
  <c r="P21861" i="3"/>
  <c r="P21853" i="3"/>
  <c r="P21845" i="3"/>
  <c r="P21837" i="3"/>
  <c r="P21829" i="3"/>
  <c r="P21821" i="3"/>
  <c r="P21813" i="3"/>
  <c r="P21805" i="3"/>
  <c r="P21797" i="3"/>
  <c r="P21789" i="3"/>
  <c r="P21781" i="3"/>
  <c r="P21773" i="3"/>
  <c r="P21765" i="3"/>
  <c r="P21757" i="3"/>
  <c r="P21749" i="3"/>
  <c r="P21741" i="3"/>
  <c r="P21733" i="3"/>
  <c r="P21725" i="3"/>
  <c r="P21717" i="3"/>
  <c r="P21709" i="3"/>
  <c r="P21701" i="3"/>
  <c r="P21693" i="3"/>
  <c r="P21685" i="3"/>
  <c r="P21677" i="3"/>
  <c r="P21669" i="3"/>
  <c r="P21661" i="3"/>
  <c r="P21653" i="3"/>
  <c r="P21645" i="3"/>
  <c r="P21637" i="3"/>
  <c r="P21629" i="3"/>
  <c r="P21621" i="3"/>
  <c r="P21613" i="3"/>
  <c r="P21605" i="3"/>
  <c r="P21597" i="3"/>
  <c r="P21589" i="3"/>
  <c r="P21581" i="3"/>
  <c r="P21573" i="3"/>
  <c r="P21565" i="3"/>
  <c r="P21557" i="3"/>
  <c r="P21549" i="3"/>
  <c r="P21541" i="3"/>
  <c r="P21533" i="3"/>
  <c r="P21525" i="3"/>
  <c r="P21517" i="3"/>
  <c r="P21509" i="3"/>
  <c r="P21501" i="3"/>
  <c r="P21493" i="3"/>
  <c r="P21485" i="3"/>
  <c r="P21477" i="3"/>
  <c r="P21469" i="3"/>
  <c r="P21461" i="3"/>
  <c r="P21453" i="3"/>
  <c r="P21445" i="3"/>
  <c r="P21437" i="3"/>
  <c r="P21429" i="3"/>
  <c r="P21421" i="3"/>
  <c r="P21413" i="3"/>
  <c r="P21405" i="3"/>
  <c r="P21397" i="3"/>
  <c r="P21389" i="3"/>
  <c r="P21381" i="3"/>
  <c r="P21373" i="3"/>
  <c r="P21365" i="3"/>
  <c r="P21357" i="3"/>
  <c r="P21349" i="3"/>
  <c r="P21341" i="3"/>
  <c r="P21333" i="3"/>
  <c r="P21325" i="3"/>
  <c r="P21317" i="3"/>
  <c r="P21309" i="3"/>
  <c r="P21301" i="3"/>
  <c r="P21293" i="3"/>
  <c r="P21285" i="3"/>
  <c r="P21277" i="3"/>
  <c r="P21269" i="3"/>
  <c r="P21261" i="3"/>
  <c r="P21253" i="3"/>
  <c r="P21245" i="3"/>
  <c r="P21237" i="3"/>
  <c r="P21229" i="3"/>
  <c r="P21221" i="3"/>
  <c r="P21213" i="3"/>
  <c r="P21205" i="3"/>
  <c r="P21197" i="3"/>
  <c r="P21189" i="3"/>
  <c r="P21181" i="3"/>
  <c r="P21173" i="3"/>
  <c r="P21165" i="3"/>
  <c r="P21157" i="3"/>
  <c r="P21149" i="3"/>
  <c r="P21141" i="3"/>
  <c r="P21133" i="3"/>
  <c r="P21125" i="3"/>
  <c r="P21117" i="3"/>
  <c r="P21109" i="3"/>
  <c r="P21101" i="3"/>
  <c r="P21093" i="3"/>
  <c r="P21085" i="3"/>
  <c r="P21077" i="3"/>
  <c r="P21069" i="3"/>
  <c r="P21061" i="3"/>
  <c r="P21053" i="3"/>
  <c r="P21045" i="3"/>
  <c r="P21037" i="3"/>
  <c r="P21029" i="3"/>
  <c r="P21021" i="3"/>
  <c r="P21013" i="3"/>
  <c r="P21005" i="3"/>
  <c r="P20997" i="3"/>
  <c r="P20989" i="3"/>
  <c r="P20981" i="3"/>
  <c r="P20973" i="3"/>
  <c r="P20965" i="3"/>
  <c r="P20957" i="3"/>
  <c r="P20949" i="3"/>
  <c r="P20941" i="3"/>
  <c r="P20933" i="3"/>
  <c r="P20925" i="3"/>
  <c r="P20917" i="3"/>
  <c r="P20909" i="3"/>
  <c r="P20901" i="3"/>
  <c r="P20893" i="3"/>
  <c r="P20885" i="3"/>
  <c r="P20877" i="3"/>
  <c r="P20869" i="3"/>
  <c r="P20861" i="3"/>
  <c r="P20853" i="3"/>
  <c r="P20845" i="3"/>
  <c r="P20837" i="3"/>
  <c r="P20829" i="3"/>
  <c r="P20821" i="3"/>
  <c r="P20813" i="3"/>
  <c r="P20805" i="3"/>
  <c r="P20797" i="3"/>
  <c r="P20789" i="3"/>
  <c r="P20781" i="3"/>
  <c r="P20773" i="3"/>
  <c r="P20765" i="3"/>
  <c r="P28801" i="3"/>
  <c r="P28641" i="3"/>
  <c r="P28537" i="3"/>
  <c r="P28452" i="3"/>
  <c r="P28365" i="3"/>
  <c r="P28293" i="3"/>
  <c r="P28235" i="3"/>
  <c r="P28194" i="3"/>
  <c r="P28157" i="3"/>
  <c r="P28122" i="3"/>
  <c r="P28091" i="3"/>
  <c r="P28057" i="3"/>
  <c r="P28019" i="3"/>
  <c r="P27988" i="3"/>
  <c r="P27954" i="3"/>
  <c r="P27916" i="3"/>
  <c r="P27885" i="3"/>
  <c r="P27860" i="3"/>
  <c r="P27835" i="3"/>
  <c r="P27810" i="3"/>
  <c r="P27785" i="3"/>
  <c r="P27757" i="3"/>
  <c r="P27732" i="3"/>
  <c r="P27707" i="3"/>
  <c r="P27682" i="3"/>
  <c r="P27657" i="3"/>
  <c r="P27629" i="3"/>
  <c r="P27604" i="3"/>
  <c r="P27579" i="3"/>
  <c r="P27554" i="3"/>
  <c r="P27529" i="3"/>
  <c r="P27501" i="3"/>
  <c r="P27476" i="3"/>
  <c r="P27451" i="3"/>
  <c r="P27426" i="3"/>
  <c r="P27401" i="3"/>
  <c r="P27373" i="3"/>
  <c r="P27348" i="3"/>
  <c r="P27323" i="3"/>
  <c r="P27298" i="3"/>
  <c r="P27273" i="3"/>
  <c r="P27245" i="3"/>
  <c r="P27220" i="3"/>
  <c r="P27195" i="3"/>
  <c r="P27170" i="3"/>
  <c r="P27145" i="3"/>
  <c r="P27117" i="3"/>
  <c r="P27092" i="3"/>
  <c r="P27068" i="3"/>
  <c r="P27048" i="3"/>
  <c r="P27026" i="3"/>
  <c r="P27004" i="3"/>
  <c r="P26984" i="3"/>
  <c r="P26962" i="3"/>
  <c r="P26940" i="3"/>
  <c r="P26920" i="3"/>
  <c r="P26899" i="3"/>
  <c r="P26881" i="3"/>
  <c r="P26862" i="3"/>
  <c r="P26844" i="3"/>
  <c r="P26826" i="3"/>
  <c r="P26808" i="3"/>
  <c r="P26789" i="3"/>
  <c r="P26771" i="3"/>
  <c r="P26753" i="3"/>
  <c r="P26734" i="3"/>
  <c r="P26716" i="3"/>
  <c r="P26698" i="3"/>
  <c r="P26680" i="3"/>
  <c r="P26661" i="3"/>
  <c r="P26643" i="3"/>
  <c r="P26625" i="3"/>
  <c r="P26606" i="3"/>
  <c r="P26588" i="3"/>
  <c r="P26570" i="3"/>
  <c r="P26552" i="3"/>
  <c r="P26533" i="3"/>
  <c r="P26515" i="3"/>
  <c r="P26498" i="3"/>
  <c r="P26482" i="3"/>
  <c r="P26466" i="3"/>
  <c r="P26450" i="3"/>
  <c r="P26434" i="3"/>
  <c r="P26418" i="3"/>
  <c r="P26402" i="3"/>
  <c r="P26386" i="3"/>
  <c r="P26370" i="3"/>
  <c r="P26354" i="3"/>
  <c r="P26338" i="3"/>
  <c r="P26322" i="3"/>
  <c r="P26306" i="3"/>
  <c r="P26290" i="3"/>
  <c r="P26274" i="3"/>
  <c r="P26258" i="3"/>
  <c r="P26242" i="3"/>
  <c r="P26226" i="3"/>
  <c r="P26210" i="3"/>
  <c r="P26194" i="3"/>
  <c r="P26178" i="3"/>
  <c r="P26162" i="3"/>
  <c r="P26146" i="3"/>
  <c r="P26130" i="3"/>
  <c r="P26114" i="3"/>
  <c r="P26098" i="3"/>
  <c r="P26082" i="3"/>
  <c r="P26066" i="3"/>
  <c r="P26050" i="3"/>
  <c r="P26034" i="3"/>
  <c r="P26018" i="3"/>
  <c r="P26002" i="3"/>
  <c r="P25986" i="3"/>
  <c r="P25970" i="3"/>
  <c r="P25954" i="3"/>
  <c r="P25938" i="3"/>
  <c r="P25922" i="3"/>
  <c r="P25906" i="3"/>
  <c r="P25890" i="3"/>
  <c r="P25874" i="3"/>
  <c r="P25858" i="3"/>
  <c r="P25842" i="3"/>
  <c r="P25826" i="3"/>
  <c r="P25810" i="3"/>
  <c r="P25794" i="3"/>
  <c r="P25778" i="3"/>
  <c r="P25762" i="3"/>
  <c r="P25746" i="3"/>
  <c r="P25730" i="3"/>
  <c r="P25714" i="3"/>
  <c r="P25698" i="3"/>
  <c r="P25682" i="3"/>
  <c r="P25666" i="3"/>
  <c r="P25650" i="3"/>
  <c r="P25634" i="3"/>
  <c r="P25618" i="3"/>
  <c r="P25602" i="3"/>
  <c r="P25586" i="3"/>
  <c r="P25570" i="3"/>
  <c r="P25554" i="3"/>
  <c r="P25538" i="3"/>
  <c r="P25522" i="3"/>
  <c r="P25506" i="3"/>
  <c r="P25490" i="3"/>
  <c r="P25474" i="3"/>
  <c r="P25458" i="3"/>
  <c r="P25442" i="3"/>
  <c r="P25426" i="3"/>
  <c r="P25410" i="3"/>
  <c r="P25394" i="3"/>
  <c r="P25378" i="3"/>
  <c r="P25362" i="3"/>
  <c r="P25346" i="3"/>
  <c r="P25330" i="3"/>
  <c r="P25314" i="3"/>
  <c r="P25298" i="3"/>
  <c r="P25282" i="3"/>
  <c r="P25266" i="3"/>
  <c r="P25250" i="3"/>
  <c r="P25234" i="3"/>
  <c r="P25218" i="3"/>
  <c r="P25202" i="3"/>
  <c r="P25186" i="3"/>
  <c r="P25171" i="3"/>
  <c r="P25157" i="3"/>
  <c r="P25146" i="3"/>
  <c r="P25132" i="3"/>
  <c r="P25121" i="3"/>
  <c r="P25107" i="3"/>
  <c r="P25093" i="3"/>
  <c r="P25082" i="3"/>
  <c r="P25068" i="3"/>
  <c r="P25057" i="3"/>
  <c r="P25043" i="3"/>
  <c r="P25031" i="3"/>
  <c r="P25020" i="3"/>
  <c r="P25010" i="3"/>
  <c r="P24999" i="3"/>
  <c r="P24988" i="3"/>
  <c r="P24978" i="3"/>
  <c r="P24967" i="3"/>
  <c r="P24956" i="3"/>
  <c r="P24946" i="3"/>
  <c r="P24935" i="3"/>
  <c r="P24924" i="3"/>
  <c r="P24914" i="3"/>
  <c r="P24903" i="3"/>
  <c r="P24892" i="3"/>
  <c r="P24882" i="3"/>
  <c r="P24871" i="3"/>
  <c r="P24860" i="3"/>
  <c r="P24850" i="3"/>
  <c r="P24839" i="3"/>
  <c r="P24828" i="3"/>
  <c r="P24818" i="3"/>
  <c r="P24807" i="3"/>
  <c r="P24796" i="3"/>
  <c r="P24786" i="3"/>
  <c r="P24775" i="3"/>
  <c r="P24764" i="3"/>
  <c r="P24754" i="3"/>
  <c r="P24743" i="3"/>
  <c r="P24732" i="3"/>
  <c r="P24722" i="3"/>
  <c r="P24711" i="3"/>
  <c r="P24700" i="3"/>
  <c r="P24690" i="3"/>
  <c r="P24679" i="3"/>
  <c r="P24668" i="3"/>
  <c r="P24658" i="3"/>
  <c r="P24647" i="3"/>
  <c r="P24636" i="3"/>
  <c r="P24626" i="3"/>
  <c r="P24615" i="3"/>
  <c r="P24604" i="3"/>
  <c r="P24594" i="3"/>
  <c r="P24583" i="3"/>
  <c r="P24572" i="3"/>
  <c r="P24562" i="3"/>
  <c r="P24551" i="3"/>
  <c r="P24540" i="3"/>
  <c r="P24530" i="3"/>
  <c r="P24519" i="3"/>
  <c r="P24508" i="3"/>
  <c r="P24498" i="3"/>
  <c r="P24487" i="3"/>
  <c r="P24476" i="3"/>
  <c r="P24466" i="3"/>
  <c r="P24455" i="3"/>
  <c r="P24444" i="3"/>
  <c r="P24434" i="3"/>
  <c r="P24423" i="3"/>
  <c r="P24412" i="3"/>
  <c r="P24402" i="3"/>
  <c r="P24391" i="3"/>
  <c r="P24380" i="3"/>
  <c r="P24370" i="3"/>
  <c r="P24359" i="3"/>
  <c r="P24348" i="3"/>
  <c r="P24338" i="3"/>
  <c r="P24327" i="3"/>
  <c r="P24316" i="3"/>
  <c r="P24306" i="3"/>
  <c r="P24295" i="3"/>
  <c r="P24284" i="3"/>
  <c r="P24276" i="3"/>
  <c r="P24268" i="3"/>
  <c r="P24260" i="3"/>
  <c r="P24252" i="3"/>
  <c r="P24244" i="3"/>
  <c r="P24236" i="3"/>
  <c r="P24228" i="3"/>
  <c r="P24220" i="3"/>
  <c r="P24212" i="3"/>
  <c r="P24204" i="3"/>
  <c r="P24196" i="3"/>
  <c r="P24188" i="3"/>
  <c r="P24180" i="3"/>
  <c r="P24172" i="3"/>
  <c r="P24164" i="3"/>
  <c r="P24156" i="3"/>
  <c r="P24148" i="3"/>
  <c r="P24140" i="3"/>
  <c r="P24132" i="3"/>
  <c r="P24124" i="3"/>
  <c r="P24116" i="3"/>
  <c r="P24108" i="3"/>
  <c r="P24100" i="3"/>
  <c r="P24092" i="3"/>
  <c r="P24084" i="3"/>
  <c r="P24076" i="3"/>
  <c r="P24068" i="3"/>
  <c r="P24060" i="3"/>
  <c r="P24052" i="3"/>
  <c r="P24044" i="3"/>
  <c r="P24036" i="3"/>
  <c r="P24028" i="3"/>
  <c r="P24020" i="3"/>
  <c r="P24012" i="3"/>
  <c r="P24004" i="3"/>
  <c r="P23996" i="3"/>
  <c r="P23988" i="3"/>
  <c r="P23980" i="3"/>
  <c r="P23972" i="3"/>
  <c r="P23964" i="3"/>
  <c r="P23956" i="3"/>
  <c r="P23948" i="3"/>
  <c r="P23940" i="3"/>
  <c r="P23932" i="3"/>
  <c r="P23924" i="3"/>
  <c r="P23916" i="3"/>
  <c r="P23908" i="3"/>
  <c r="P23900" i="3"/>
  <c r="P23892" i="3"/>
  <c r="P23884" i="3"/>
  <c r="P23876" i="3"/>
  <c r="P23868" i="3"/>
  <c r="P23860" i="3"/>
  <c r="P23852" i="3"/>
  <c r="P23844" i="3"/>
  <c r="P23836" i="3"/>
  <c r="P23828" i="3"/>
  <c r="P23820" i="3"/>
  <c r="P23812" i="3"/>
  <c r="P23804" i="3"/>
  <c r="P23796" i="3"/>
  <c r="P23788" i="3"/>
  <c r="P23780" i="3"/>
  <c r="P23772" i="3"/>
  <c r="P23764" i="3"/>
  <c r="P23756" i="3"/>
  <c r="P23748" i="3"/>
  <c r="P23740" i="3"/>
  <c r="P23732" i="3"/>
  <c r="P23724" i="3"/>
  <c r="P23716" i="3"/>
  <c r="P23708" i="3"/>
  <c r="P23700" i="3"/>
  <c r="P23692" i="3"/>
  <c r="P23684" i="3"/>
  <c r="P23676" i="3"/>
  <c r="P23668" i="3"/>
  <c r="P23660" i="3"/>
  <c r="P23652" i="3"/>
  <c r="P23644" i="3"/>
  <c r="P23636" i="3"/>
  <c r="P23628" i="3"/>
  <c r="P23620" i="3"/>
  <c r="P23612" i="3"/>
  <c r="P23604" i="3"/>
  <c r="P23596" i="3"/>
  <c r="P23588" i="3"/>
  <c r="P23580" i="3"/>
  <c r="P23572" i="3"/>
  <c r="P23564" i="3"/>
  <c r="P23556" i="3"/>
  <c r="P23548" i="3"/>
  <c r="P23540" i="3"/>
  <c r="P23532" i="3"/>
  <c r="P23524" i="3"/>
  <c r="P23516" i="3"/>
  <c r="P23508" i="3"/>
  <c r="P23500" i="3"/>
  <c r="P23492" i="3"/>
  <c r="P23484" i="3"/>
  <c r="P23476" i="3"/>
  <c r="P23468" i="3"/>
  <c r="P23460" i="3"/>
  <c r="P23452" i="3"/>
  <c r="P23444" i="3"/>
  <c r="P23436" i="3"/>
  <c r="P23428" i="3"/>
  <c r="P23420" i="3"/>
  <c r="P23412" i="3"/>
  <c r="P23404" i="3"/>
  <c r="P23396" i="3"/>
  <c r="P23388" i="3"/>
  <c r="P23380" i="3"/>
  <c r="P23372" i="3"/>
  <c r="P23364" i="3"/>
  <c r="P23356" i="3"/>
  <c r="P23348" i="3"/>
  <c r="P23340" i="3"/>
  <c r="P23332" i="3"/>
  <c r="P23324" i="3"/>
  <c r="P23316" i="3"/>
  <c r="P23308" i="3"/>
  <c r="P23300" i="3"/>
  <c r="P23292" i="3"/>
  <c r="P23284" i="3"/>
  <c r="P23276" i="3"/>
  <c r="P23268" i="3"/>
  <c r="P23260" i="3"/>
  <c r="P23252" i="3"/>
  <c r="P23244" i="3"/>
  <c r="P23236" i="3"/>
  <c r="P23228" i="3"/>
  <c r="P23220" i="3"/>
  <c r="P23212" i="3"/>
  <c r="P23204" i="3"/>
  <c r="P23196" i="3"/>
  <c r="P23188" i="3"/>
  <c r="P23180" i="3"/>
  <c r="P23172" i="3"/>
  <c r="P23164" i="3"/>
  <c r="P23156" i="3"/>
  <c r="P23148" i="3"/>
  <c r="P23140" i="3"/>
  <c r="P23132" i="3"/>
  <c r="P23124" i="3"/>
  <c r="P23116" i="3"/>
  <c r="P23108" i="3"/>
  <c r="P23100" i="3"/>
  <c r="P23092" i="3"/>
  <c r="P23084" i="3"/>
  <c r="P23076" i="3"/>
  <c r="P23068" i="3"/>
  <c r="P23060" i="3"/>
  <c r="P23052" i="3"/>
  <c r="P23044" i="3"/>
  <c r="P23036" i="3"/>
  <c r="P23028" i="3"/>
  <c r="P23020" i="3"/>
  <c r="P23012" i="3"/>
  <c r="P23004" i="3"/>
  <c r="P22996" i="3"/>
  <c r="P22988" i="3"/>
  <c r="P22980" i="3"/>
  <c r="P22972" i="3"/>
  <c r="P22964" i="3"/>
  <c r="P22956" i="3"/>
  <c r="P22948" i="3"/>
  <c r="P22940" i="3"/>
  <c r="P22932" i="3"/>
  <c r="P22924" i="3"/>
  <c r="P22916" i="3"/>
  <c r="P22908" i="3"/>
  <c r="P22900" i="3"/>
  <c r="P22892" i="3"/>
  <c r="P22884" i="3"/>
  <c r="P22876" i="3"/>
  <c r="P22868" i="3"/>
  <c r="P22860" i="3"/>
  <c r="P22852" i="3"/>
  <c r="P22844" i="3"/>
  <c r="P22836" i="3"/>
  <c r="P22828" i="3"/>
  <c r="P22820" i="3"/>
  <c r="P22812" i="3"/>
  <c r="P22804" i="3"/>
  <c r="P22796" i="3"/>
  <c r="P22788" i="3"/>
  <c r="P22780" i="3"/>
  <c r="P22772" i="3"/>
  <c r="P22764" i="3"/>
  <c r="P22756" i="3"/>
  <c r="P22748" i="3"/>
  <c r="P22740" i="3"/>
  <c r="P22732" i="3"/>
  <c r="P22724" i="3"/>
  <c r="P22716" i="3"/>
  <c r="P22708" i="3"/>
  <c r="P22700" i="3"/>
  <c r="P22692" i="3"/>
  <c r="P22684" i="3"/>
  <c r="P22676" i="3"/>
  <c r="P22668" i="3"/>
  <c r="P22660" i="3"/>
  <c r="P22652" i="3"/>
  <c r="P22644" i="3"/>
  <c r="P22636" i="3"/>
  <c r="P22628" i="3"/>
  <c r="P22620" i="3"/>
  <c r="P22612" i="3"/>
  <c r="P22604" i="3"/>
  <c r="P22596" i="3"/>
  <c r="P22588" i="3"/>
  <c r="P22580" i="3"/>
  <c r="P22572" i="3"/>
  <c r="P22564" i="3"/>
  <c r="P22556" i="3"/>
  <c r="P22548" i="3"/>
  <c r="P22540" i="3"/>
  <c r="P22532" i="3"/>
  <c r="P22524" i="3"/>
  <c r="P22516" i="3"/>
  <c r="P22508" i="3"/>
  <c r="P22500" i="3"/>
  <c r="P22492" i="3"/>
  <c r="P22484" i="3"/>
  <c r="P22476" i="3"/>
  <c r="P22468" i="3"/>
  <c r="P22460" i="3"/>
  <c r="P22452" i="3"/>
  <c r="P22444" i="3"/>
  <c r="P22436" i="3"/>
  <c r="P22428" i="3"/>
  <c r="P22420" i="3"/>
  <c r="P22412" i="3"/>
  <c r="P22404" i="3"/>
  <c r="P22396" i="3"/>
  <c r="P22388" i="3"/>
  <c r="P22380" i="3"/>
  <c r="P22372" i="3"/>
  <c r="P22364" i="3"/>
  <c r="P22356" i="3"/>
  <c r="P22348" i="3"/>
  <c r="P22340" i="3"/>
  <c r="P22332" i="3"/>
  <c r="P22324" i="3"/>
  <c r="P22316" i="3"/>
  <c r="P22308" i="3"/>
  <c r="P22300" i="3"/>
  <c r="P22292" i="3"/>
  <c r="P22284" i="3"/>
  <c r="P22276" i="3"/>
  <c r="P22268" i="3"/>
  <c r="P22260" i="3"/>
  <c r="P22252" i="3"/>
  <c r="P22244" i="3"/>
  <c r="P22236" i="3"/>
  <c r="P22228" i="3"/>
  <c r="P22220" i="3"/>
  <c r="P22212" i="3"/>
  <c r="P22204" i="3"/>
  <c r="P22196" i="3"/>
  <c r="P22188" i="3"/>
  <c r="P22180" i="3"/>
  <c r="P22172" i="3"/>
  <c r="P22164" i="3"/>
  <c r="P22156" i="3"/>
  <c r="P22148" i="3"/>
  <c r="P22140" i="3"/>
  <c r="P22132" i="3"/>
  <c r="P22124" i="3"/>
  <c r="P22116" i="3"/>
  <c r="P22108" i="3"/>
  <c r="P22100" i="3"/>
  <c r="P22092" i="3"/>
  <c r="P22084" i="3"/>
  <c r="P22076" i="3"/>
  <c r="P22068" i="3"/>
  <c r="P22060" i="3"/>
  <c r="P22052" i="3"/>
  <c r="P22044" i="3"/>
  <c r="P22036" i="3"/>
  <c r="P22028" i="3"/>
  <c r="P22020" i="3"/>
  <c r="P22012" i="3"/>
  <c r="P22004" i="3"/>
  <c r="P21996" i="3"/>
  <c r="P21988" i="3"/>
  <c r="P21980" i="3"/>
  <c r="P21972" i="3"/>
  <c r="P21964" i="3"/>
  <c r="P21956" i="3"/>
  <c r="P21948" i="3"/>
  <c r="P21940" i="3"/>
  <c r="P21932" i="3"/>
  <c r="P21924" i="3"/>
  <c r="P21916" i="3"/>
  <c r="P21908" i="3"/>
  <c r="P21900" i="3"/>
  <c r="P21892" i="3"/>
  <c r="P21884" i="3"/>
  <c r="P21876" i="3"/>
  <c r="P21868" i="3"/>
  <c r="P21860" i="3"/>
  <c r="P21852" i="3"/>
  <c r="P21844" i="3"/>
  <c r="P21836" i="3"/>
  <c r="P21828" i="3"/>
  <c r="P21820" i="3"/>
  <c r="P21812" i="3"/>
  <c r="P21804" i="3"/>
  <c r="P21796" i="3"/>
  <c r="P21788" i="3"/>
  <c r="P21780" i="3"/>
  <c r="P21772" i="3"/>
  <c r="P28785" i="3"/>
  <c r="P28633" i="3"/>
  <c r="P28532" i="3"/>
  <c r="P28445" i="3"/>
  <c r="P28361" i="3"/>
  <c r="P28290" i="3"/>
  <c r="P28233" i="3"/>
  <c r="P28186" i="3"/>
  <c r="P28155" i="3"/>
  <c r="P28121" i="3"/>
  <c r="P28083" i="3"/>
  <c r="P28052" i="3"/>
  <c r="P28018" i="3"/>
  <c r="P27980" i="3"/>
  <c r="P27949" i="3"/>
  <c r="P27915" i="3"/>
  <c r="P27884" i="3"/>
  <c r="P27859" i="3"/>
  <c r="P27834" i="3"/>
  <c r="P27809" i="3"/>
  <c r="P27781" i="3"/>
  <c r="P27756" i="3"/>
  <c r="P27731" i="3"/>
  <c r="P27706" i="3"/>
  <c r="P27681" i="3"/>
  <c r="P27653" i="3"/>
  <c r="P27628" i="3"/>
  <c r="P27603" i="3"/>
  <c r="P27578" i="3"/>
  <c r="P27553" i="3"/>
  <c r="P27525" i="3"/>
  <c r="P27500" i="3"/>
  <c r="P27475" i="3"/>
  <c r="P27450" i="3"/>
  <c r="P27425" i="3"/>
  <c r="P27397" i="3"/>
  <c r="P27372" i="3"/>
  <c r="P27347" i="3"/>
  <c r="P27322" i="3"/>
  <c r="P27297" i="3"/>
  <c r="P27269" i="3"/>
  <c r="P27244" i="3"/>
  <c r="P27219" i="3"/>
  <c r="P27194" i="3"/>
  <c r="P27169" i="3"/>
  <c r="P27141" i="3"/>
  <c r="P27116" i="3"/>
  <c r="P27091" i="3"/>
  <c r="P27067" i="3"/>
  <c r="P27045" i="3"/>
  <c r="P27025" i="3"/>
  <c r="P27003" i="3"/>
  <c r="P26981" i="3"/>
  <c r="P26961" i="3"/>
  <c r="P26939" i="3"/>
  <c r="P26917" i="3"/>
  <c r="P26898" i="3"/>
  <c r="P26880" i="3"/>
  <c r="P26861" i="3"/>
  <c r="P26843" i="3"/>
  <c r="P26825" i="3"/>
  <c r="P26806" i="3"/>
  <c r="P26788" i="3"/>
  <c r="P26770" i="3"/>
  <c r="P26752" i="3"/>
  <c r="P26733" i="3"/>
  <c r="P26715" i="3"/>
  <c r="P26697" i="3"/>
  <c r="P26678" i="3"/>
  <c r="P26660" i="3"/>
  <c r="P26642" i="3"/>
  <c r="P26624" i="3"/>
  <c r="P26605" i="3"/>
  <c r="P26587" i="3"/>
  <c r="P26569" i="3"/>
  <c r="P26550" i="3"/>
  <c r="P26532" i="3"/>
  <c r="P26514" i="3"/>
  <c r="P26497" i="3"/>
  <c r="P26481" i="3"/>
  <c r="P26465" i="3"/>
  <c r="P26449" i="3"/>
  <c r="P26433" i="3"/>
  <c r="P26417" i="3"/>
  <c r="P26401" i="3"/>
  <c r="P26385" i="3"/>
  <c r="P26369" i="3"/>
  <c r="P26353" i="3"/>
  <c r="P26337" i="3"/>
  <c r="P26321" i="3"/>
  <c r="P26305" i="3"/>
  <c r="P26289" i="3"/>
  <c r="P26273" i="3"/>
  <c r="P26257" i="3"/>
  <c r="P26241" i="3"/>
  <c r="P26225" i="3"/>
  <c r="P26209" i="3"/>
  <c r="P26193" i="3"/>
  <c r="P26177" i="3"/>
  <c r="P26161" i="3"/>
  <c r="P26145" i="3"/>
  <c r="P26129" i="3"/>
  <c r="P26113" i="3"/>
  <c r="P26097" i="3"/>
  <c r="P26081" i="3"/>
  <c r="P26065" i="3"/>
  <c r="P26049" i="3"/>
  <c r="P26033" i="3"/>
  <c r="P26017" i="3"/>
  <c r="P26001" i="3"/>
  <c r="P25985" i="3"/>
  <c r="P25969" i="3"/>
  <c r="P25953" i="3"/>
  <c r="P25937" i="3"/>
  <c r="P25921" i="3"/>
  <c r="P25905" i="3"/>
  <c r="P25889" i="3"/>
  <c r="P25873" i="3"/>
  <c r="P25857" i="3"/>
  <c r="P25841" i="3"/>
  <c r="P25825" i="3"/>
  <c r="P25809" i="3"/>
  <c r="P25793" i="3"/>
  <c r="P25777" i="3"/>
  <c r="P25761" i="3"/>
  <c r="P25745" i="3"/>
  <c r="P25729" i="3"/>
  <c r="P25713" i="3"/>
  <c r="P25697" i="3"/>
  <c r="P25681" i="3"/>
  <c r="P25665" i="3"/>
  <c r="P25649" i="3"/>
  <c r="P25633" i="3"/>
  <c r="P25617" i="3"/>
  <c r="P25601" i="3"/>
  <c r="P25585" i="3"/>
  <c r="P25569" i="3"/>
  <c r="P25553" i="3"/>
  <c r="P25537" i="3"/>
  <c r="P25521" i="3"/>
  <c r="P25505" i="3"/>
  <c r="P25489" i="3"/>
  <c r="P25473" i="3"/>
  <c r="P25457" i="3"/>
  <c r="P25441" i="3"/>
  <c r="P25425" i="3"/>
  <c r="P25409" i="3"/>
  <c r="P25393" i="3"/>
  <c r="P25377" i="3"/>
  <c r="P25361" i="3"/>
  <c r="P25345" i="3"/>
  <c r="P25329" i="3"/>
  <c r="P25313" i="3"/>
  <c r="P25297" i="3"/>
  <c r="P25281" i="3"/>
  <c r="P25265" i="3"/>
  <c r="P25249" i="3"/>
  <c r="P25233" i="3"/>
  <c r="P25217" i="3"/>
  <c r="P25201" i="3"/>
  <c r="P25185" i="3"/>
  <c r="P25170" i="3"/>
  <c r="P25156" i="3"/>
  <c r="P25145" i="3"/>
  <c r="P25131" i="3"/>
  <c r="P25117" i="3"/>
  <c r="P25106" i="3"/>
  <c r="P25092" i="3"/>
  <c r="P25081" i="3"/>
  <c r="P25067" i="3"/>
  <c r="P25053" i="3"/>
  <c r="P25042" i="3"/>
  <c r="P25029" i="3"/>
  <c r="P25019" i="3"/>
  <c r="P25009" i="3"/>
  <c r="P24997" i="3"/>
  <c r="P24987" i="3"/>
  <c r="P24977" i="3"/>
  <c r="P24965" i="3"/>
  <c r="P24955" i="3"/>
  <c r="P24945" i="3"/>
  <c r="P24933" i="3"/>
  <c r="P24923" i="3"/>
  <c r="P24913" i="3"/>
  <c r="P24901" i="3"/>
  <c r="P24891" i="3"/>
  <c r="P24881" i="3"/>
  <c r="P24869" i="3"/>
  <c r="P24859" i="3"/>
  <c r="P24849" i="3"/>
  <c r="P24837" i="3"/>
  <c r="P24827" i="3"/>
  <c r="P24817" i="3"/>
  <c r="P24805" i="3"/>
  <c r="P24795" i="3"/>
  <c r="P24785" i="3"/>
  <c r="P24773" i="3"/>
  <c r="P24763" i="3"/>
  <c r="P24753" i="3"/>
  <c r="P24741" i="3"/>
  <c r="P24731" i="3"/>
  <c r="P24721" i="3"/>
  <c r="P24709" i="3"/>
  <c r="P24699" i="3"/>
  <c r="P24689" i="3"/>
  <c r="P24677" i="3"/>
  <c r="P24667" i="3"/>
  <c r="P24657" i="3"/>
  <c r="P24645" i="3"/>
  <c r="P24635" i="3"/>
  <c r="P24625" i="3"/>
  <c r="P24613" i="3"/>
  <c r="P24603" i="3"/>
  <c r="P24593" i="3"/>
  <c r="P24581" i="3"/>
  <c r="P24571" i="3"/>
  <c r="P24561" i="3"/>
  <c r="P24549" i="3"/>
  <c r="P24539" i="3"/>
  <c r="P24529" i="3"/>
  <c r="P24517" i="3"/>
  <c r="P24507" i="3"/>
  <c r="P24497" i="3"/>
  <c r="P24485" i="3"/>
  <c r="P24475" i="3"/>
  <c r="P24465" i="3"/>
  <c r="P24453" i="3"/>
  <c r="P24443" i="3"/>
  <c r="P24433" i="3"/>
  <c r="P24421" i="3"/>
  <c r="P24411" i="3"/>
  <c r="P24401" i="3"/>
  <c r="P24389" i="3"/>
  <c r="P24379" i="3"/>
  <c r="P24369" i="3"/>
  <c r="P24357" i="3"/>
  <c r="P24347" i="3"/>
  <c r="P24337" i="3"/>
  <c r="P24325" i="3"/>
  <c r="P24315" i="3"/>
  <c r="P24305" i="3"/>
  <c r="P24293" i="3"/>
  <c r="P24283" i="3"/>
  <c r="P24275" i="3"/>
  <c r="P24267" i="3"/>
  <c r="P24259" i="3"/>
  <c r="P24251" i="3"/>
  <c r="P24243" i="3"/>
  <c r="P24235" i="3"/>
  <c r="P24227" i="3"/>
  <c r="P24219" i="3"/>
  <c r="P24211" i="3"/>
  <c r="P24203" i="3"/>
  <c r="P24195" i="3"/>
  <c r="P24187" i="3"/>
  <c r="P24179" i="3"/>
  <c r="P24171" i="3"/>
  <c r="P24163" i="3"/>
  <c r="P24155" i="3"/>
  <c r="P24147" i="3"/>
  <c r="P24139" i="3"/>
  <c r="P24131" i="3"/>
  <c r="P24123" i="3"/>
  <c r="P24115" i="3"/>
  <c r="P24107" i="3"/>
  <c r="P24099" i="3"/>
  <c r="P24091" i="3"/>
  <c r="P24083" i="3"/>
  <c r="P24075" i="3"/>
  <c r="P24067" i="3"/>
  <c r="P24059" i="3"/>
  <c r="P24051" i="3"/>
  <c r="P24043" i="3"/>
  <c r="P24035" i="3"/>
  <c r="P24027" i="3"/>
  <c r="P24019" i="3"/>
  <c r="P24011" i="3"/>
  <c r="P24003" i="3"/>
  <c r="P23995" i="3"/>
  <c r="P23987" i="3"/>
  <c r="P23979" i="3"/>
  <c r="P23971" i="3"/>
  <c r="P23963" i="3"/>
  <c r="P23955" i="3"/>
  <c r="P23947" i="3"/>
  <c r="P23939" i="3"/>
  <c r="P23931" i="3"/>
  <c r="P23923" i="3"/>
  <c r="P23915" i="3"/>
  <c r="P23907" i="3"/>
  <c r="P23899" i="3"/>
  <c r="P23891" i="3"/>
  <c r="P23883" i="3"/>
  <c r="P23875" i="3"/>
  <c r="P28580" i="3"/>
  <c r="P28409" i="3"/>
  <c r="P28261" i="3"/>
  <c r="P28172" i="3"/>
  <c r="P28107" i="3"/>
  <c r="P28041" i="3"/>
  <c r="P27969" i="3"/>
  <c r="P27901" i="3"/>
  <c r="P27849" i="3"/>
  <c r="P27796" i="3"/>
  <c r="P27746" i="3"/>
  <c r="P27693" i="3"/>
  <c r="P27643" i="3"/>
  <c r="P27593" i="3"/>
  <c r="P27540" i="3"/>
  <c r="P27490" i="3"/>
  <c r="P27437" i="3"/>
  <c r="P27387" i="3"/>
  <c r="P27337" i="3"/>
  <c r="P27284" i="3"/>
  <c r="P27234" i="3"/>
  <c r="P27181" i="3"/>
  <c r="P27131" i="3"/>
  <c r="P27081" i="3"/>
  <c r="P27036" i="3"/>
  <c r="P26994" i="3"/>
  <c r="P26952" i="3"/>
  <c r="P26908" i="3"/>
  <c r="P26872" i="3"/>
  <c r="P26835" i="3"/>
  <c r="P26798" i="3"/>
  <c r="P26762" i="3"/>
  <c r="P26725" i="3"/>
  <c r="P26689" i="3"/>
  <c r="P26652" i="3"/>
  <c r="P26616" i="3"/>
  <c r="P26579" i="3"/>
  <c r="P26542" i="3"/>
  <c r="P26506" i="3"/>
  <c r="P26474" i="3"/>
  <c r="P26442" i="3"/>
  <c r="P26410" i="3"/>
  <c r="P26378" i="3"/>
  <c r="P26346" i="3"/>
  <c r="P26314" i="3"/>
  <c r="P26282" i="3"/>
  <c r="P26250" i="3"/>
  <c r="P26218" i="3"/>
  <c r="P26186" i="3"/>
  <c r="P26154" i="3"/>
  <c r="P26122" i="3"/>
  <c r="P26090" i="3"/>
  <c r="P26058" i="3"/>
  <c r="P26026" i="3"/>
  <c r="P25994" i="3"/>
  <c r="P25962" i="3"/>
  <c r="P25930" i="3"/>
  <c r="P25898" i="3"/>
  <c r="P25866" i="3"/>
  <c r="P25834" i="3"/>
  <c r="P25802" i="3"/>
  <c r="P25770" i="3"/>
  <c r="P25738" i="3"/>
  <c r="P25706" i="3"/>
  <c r="P25674" i="3"/>
  <c r="P25642" i="3"/>
  <c r="P25610" i="3"/>
  <c r="P25578" i="3"/>
  <c r="P25546" i="3"/>
  <c r="P25514" i="3"/>
  <c r="P25482" i="3"/>
  <c r="P25450" i="3"/>
  <c r="P25418" i="3"/>
  <c r="P25386" i="3"/>
  <c r="P25354" i="3"/>
  <c r="P25322" i="3"/>
  <c r="P25290" i="3"/>
  <c r="P25258" i="3"/>
  <c r="P25226" i="3"/>
  <c r="P25194" i="3"/>
  <c r="P25164" i="3"/>
  <c r="P25139" i="3"/>
  <c r="P25114" i="3"/>
  <c r="P25089" i="3"/>
  <c r="P25061" i="3"/>
  <c r="P25036" i="3"/>
  <c r="P25015" i="3"/>
  <c r="P24994" i="3"/>
  <c r="P24972" i="3"/>
  <c r="P24951" i="3"/>
  <c r="P24930" i="3"/>
  <c r="P24908" i="3"/>
  <c r="P24887" i="3"/>
  <c r="P24866" i="3"/>
  <c r="P24844" i="3"/>
  <c r="P24823" i="3"/>
  <c r="P24802" i="3"/>
  <c r="P24780" i="3"/>
  <c r="P24759" i="3"/>
  <c r="P24738" i="3"/>
  <c r="P24716" i="3"/>
  <c r="P24695" i="3"/>
  <c r="P24674" i="3"/>
  <c r="P24652" i="3"/>
  <c r="P24631" i="3"/>
  <c r="P24610" i="3"/>
  <c r="P24588" i="3"/>
  <c r="P24567" i="3"/>
  <c r="P24546" i="3"/>
  <c r="P24524" i="3"/>
  <c r="P24503" i="3"/>
  <c r="P24482" i="3"/>
  <c r="P24460" i="3"/>
  <c r="P24439" i="3"/>
  <c r="P24418" i="3"/>
  <c r="P24396" i="3"/>
  <c r="P24375" i="3"/>
  <c r="P24354" i="3"/>
  <c r="P24332" i="3"/>
  <c r="P24311" i="3"/>
  <c r="P24290" i="3"/>
  <c r="P24272" i="3"/>
  <c r="P24256" i="3"/>
  <c r="P24240" i="3"/>
  <c r="P24224" i="3"/>
  <c r="P24208" i="3"/>
  <c r="P24192" i="3"/>
  <c r="P24176" i="3"/>
  <c r="P24160" i="3"/>
  <c r="P24144" i="3"/>
  <c r="P24128" i="3"/>
  <c r="P24112" i="3"/>
  <c r="P24096" i="3"/>
  <c r="P24080" i="3"/>
  <c r="P24064" i="3"/>
  <c r="P24048" i="3"/>
  <c r="P24032" i="3"/>
  <c r="P24016" i="3"/>
  <c r="P24000" i="3"/>
  <c r="P23984" i="3"/>
  <c r="P23968" i="3"/>
  <c r="P23952" i="3"/>
  <c r="P23936" i="3"/>
  <c r="P23920" i="3"/>
  <c r="P23904" i="3"/>
  <c r="P23888" i="3"/>
  <c r="P23872" i="3"/>
  <c r="P23858" i="3"/>
  <c r="P23847" i="3"/>
  <c r="P23833" i="3"/>
  <c r="P23819" i="3"/>
  <c r="P23808" i="3"/>
  <c r="P23794" i="3"/>
  <c r="P23783" i="3"/>
  <c r="P23769" i="3"/>
  <c r="P23755" i="3"/>
  <c r="P23744" i="3"/>
  <c r="P23730" i="3"/>
  <c r="P23719" i="3"/>
  <c r="P23705" i="3"/>
  <c r="P23691" i="3"/>
  <c r="P23680" i="3"/>
  <c r="P23666" i="3"/>
  <c r="P23655" i="3"/>
  <c r="P23641" i="3"/>
  <c r="P23627" i="3"/>
  <c r="P23616" i="3"/>
  <c r="P23602" i="3"/>
  <c r="P23591" i="3"/>
  <c r="P23577" i="3"/>
  <c r="P23563" i="3"/>
  <c r="P23552" i="3"/>
  <c r="P23538" i="3"/>
  <c r="P23527" i="3"/>
  <c r="P23513" i="3"/>
  <c r="P23499" i="3"/>
  <c r="P23488" i="3"/>
  <c r="P23474" i="3"/>
  <c r="P23463" i="3"/>
  <c r="P23449" i="3"/>
  <c r="P23435" i="3"/>
  <c r="P23424" i="3"/>
  <c r="P23410" i="3"/>
  <c r="P23399" i="3"/>
  <c r="P23385" i="3"/>
  <c r="P23371" i="3"/>
  <c r="P23360" i="3"/>
  <c r="P23346" i="3"/>
  <c r="P23335" i="3"/>
  <c r="P23321" i="3"/>
  <c r="P23307" i="3"/>
  <c r="P23296" i="3"/>
  <c r="P23282" i="3"/>
  <c r="P23271" i="3"/>
  <c r="P23257" i="3"/>
  <c r="P23243" i="3"/>
  <c r="P23232" i="3"/>
  <c r="P23218" i="3"/>
  <c r="P23207" i="3"/>
  <c r="P23193" i="3"/>
  <c r="P23179" i="3"/>
  <c r="P23168" i="3"/>
  <c r="P23154" i="3"/>
  <c r="P23143" i="3"/>
  <c r="P23129" i="3"/>
  <c r="P23115" i="3"/>
  <c r="P23104" i="3"/>
  <c r="P23090" i="3"/>
  <c r="P23079" i="3"/>
  <c r="P23065" i="3"/>
  <c r="P23051" i="3"/>
  <c r="P23040" i="3"/>
  <c r="P23026" i="3"/>
  <c r="P23015" i="3"/>
  <c r="P23001" i="3"/>
  <c r="P22987" i="3"/>
  <c r="P22976" i="3"/>
  <c r="P22962" i="3"/>
  <c r="P22951" i="3"/>
  <c r="P22937" i="3"/>
  <c r="P22923" i="3"/>
  <c r="P22912" i="3"/>
  <c r="P22898" i="3"/>
  <c r="P22887" i="3"/>
  <c r="P22873" i="3"/>
  <c r="P22859" i="3"/>
  <c r="P22848" i="3"/>
  <c r="P22834" i="3"/>
  <c r="P22823" i="3"/>
  <c r="P22809" i="3"/>
  <c r="P22795" i="3"/>
  <c r="P22784" i="3"/>
  <c r="P22770" i="3"/>
  <c r="P22759" i="3"/>
  <c r="P22745" i="3"/>
  <c r="P22731" i="3"/>
  <c r="P22720" i="3"/>
  <c r="P22706" i="3"/>
  <c r="P22695" i="3"/>
  <c r="P22681" i="3"/>
  <c r="P22667" i="3"/>
  <c r="P22656" i="3"/>
  <c r="P22642" i="3"/>
  <c r="P22631" i="3"/>
  <c r="P22617" i="3"/>
  <c r="P22603" i="3"/>
  <c r="P22592" i="3"/>
  <c r="P22578" i="3"/>
  <c r="P22567" i="3"/>
  <c r="P22553" i="3"/>
  <c r="P22539" i="3"/>
  <c r="P22528" i="3"/>
  <c r="P22514" i="3"/>
  <c r="P22503" i="3"/>
  <c r="P22489" i="3"/>
  <c r="P22475" i="3"/>
  <c r="P22464" i="3"/>
  <c r="P22450" i="3"/>
  <c r="P22439" i="3"/>
  <c r="P22425" i="3"/>
  <c r="P22411" i="3"/>
  <c r="P22400" i="3"/>
  <c r="P22386" i="3"/>
  <c r="P22375" i="3"/>
  <c r="P22361" i="3"/>
  <c r="P22347" i="3"/>
  <c r="P22336" i="3"/>
  <c r="P22322" i="3"/>
  <c r="P22311" i="3"/>
  <c r="P22297" i="3"/>
  <c r="P22283" i="3"/>
  <c r="P22272" i="3"/>
  <c r="P22258" i="3"/>
  <c r="P22247" i="3"/>
  <c r="P22233" i="3"/>
  <c r="P22219" i="3"/>
  <c r="P22208" i="3"/>
  <c r="P22194" i="3"/>
  <c r="P22183" i="3"/>
  <c r="P22169" i="3"/>
  <c r="P22155" i="3"/>
  <c r="P22144" i="3"/>
  <c r="P22130" i="3"/>
  <c r="P22119" i="3"/>
  <c r="P22105" i="3"/>
  <c r="P22091" i="3"/>
  <c r="P22080" i="3"/>
  <c r="P22066" i="3"/>
  <c r="P22055" i="3"/>
  <c r="P22041" i="3"/>
  <c r="P22027" i="3"/>
  <c r="P22016" i="3"/>
  <c r="P22002" i="3"/>
  <c r="P21991" i="3"/>
  <c r="P21977" i="3"/>
  <c r="P21963" i="3"/>
  <c r="P21952" i="3"/>
  <c r="P21938" i="3"/>
  <c r="P21927" i="3"/>
  <c r="P21913" i="3"/>
  <c r="P21899" i="3"/>
  <c r="P21888" i="3"/>
  <c r="P21874" i="3"/>
  <c r="P21863" i="3"/>
  <c r="P21849" i="3"/>
  <c r="P21835" i="3"/>
  <c r="P21824" i="3"/>
  <c r="P21810" i="3"/>
  <c r="P21799" i="3"/>
  <c r="P21785" i="3"/>
  <c r="P21771" i="3"/>
  <c r="P21761" i="3"/>
  <c r="P21751" i="3"/>
  <c r="P21739" i="3"/>
  <c r="P21729" i="3"/>
  <c r="P21719" i="3"/>
  <c r="P21707" i="3"/>
  <c r="P21697" i="3"/>
  <c r="P21687" i="3"/>
  <c r="P21675" i="3"/>
  <c r="P21665" i="3"/>
  <c r="P21655" i="3"/>
  <c r="P21643" i="3"/>
  <c r="P21633" i="3"/>
  <c r="P21623" i="3"/>
  <c r="P21611" i="3"/>
  <c r="P21601" i="3"/>
  <c r="P21591" i="3"/>
  <c r="P21579" i="3"/>
  <c r="P21569" i="3"/>
  <c r="P21559" i="3"/>
  <c r="P21547" i="3"/>
  <c r="P21537" i="3"/>
  <c r="P21527" i="3"/>
  <c r="P21515" i="3"/>
  <c r="P21505" i="3"/>
  <c r="P21495" i="3"/>
  <c r="P21483" i="3"/>
  <c r="P21473" i="3"/>
  <c r="P21463" i="3"/>
  <c r="P21451" i="3"/>
  <c r="P21441" i="3"/>
  <c r="P21431" i="3"/>
  <c r="P21419" i="3"/>
  <c r="P21409" i="3"/>
  <c r="P21399" i="3"/>
  <c r="P21387" i="3"/>
  <c r="P21377" i="3"/>
  <c r="P21367" i="3"/>
  <c r="P21355" i="3"/>
  <c r="P21345" i="3"/>
  <c r="P21335" i="3"/>
  <c r="P21323" i="3"/>
  <c r="P21313" i="3"/>
  <c r="P21303" i="3"/>
  <c r="P21291" i="3"/>
  <c r="P21281" i="3"/>
  <c r="P21271" i="3"/>
  <c r="P21259" i="3"/>
  <c r="P21249" i="3"/>
  <c r="P21239" i="3"/>
  <c r="P21227" i="3"/>
  <c r="P21217" i="3"/>
  <c r="P21207" i="3"/>
  <c r="P21195" i="3"/>
  <c r="P21185" i="3"/>
  <c r="P21175" i="3"/>
  <c r="P21163" i="3"/>
  <c r="P21153" i="3"/>
  <c r="P21143" i="3"/>
  <c r="P21131" i="3"/>
  <c r="P21121" i="3"/>
  <c r="P21111" i="3"/>
  <c r="P21099" i="3"/>
  <c r="P21089" i="3"/>
  <c r="P21079" i="3"/>
  <c r="P21067" i="3"/>
  <c r="P21057" i="3"/>
  <c r="P21047" i="3"/>
  <c r="P21035" i="3"/>
  <c r="P21025" i="3"/>
  <c r="P21015" i="3"/>
  <c r="P21003" i="3"/>
  <c r="P20993" i="3"/>
  <c r="P20983" i="3"/>
  <c r="P20971" i="3"/>
  <c r="P20961" i="3"/>
  <c r="P20951" i="3"/>
  <c r="P20939" i="3"/>
  <c r="P20929" i="3"/>
  <c r="P20919" i="3"/>
  <c r="P20907" i="3"/>
  <c r="P20897" i="3"/>
  <c r="P20887" i="3"/>
  <c r="P20875" i="3"/>
  <c r="P20865" i="3"/>
  <c r="P20855" i="3"/>
  <c r="P20846" i="3"/>
  <c r="P20836" i="3"/>
  <c r="P20827" i="3"/>
  <c r="P20818" i="3"/>
  <c r="P20809" i="3"/>
  <c r="P20800" i="3"/>
  <c r="P20791" i="3"/>
  <c r="P20782" i="3"/>
  <c r="P20772" i="3"/>
  <c r="P20763" i="3"/>
  <c r="P20755" i="3"/>
  <c r="P20747" i="3"/>
  <c r="P20739" i="3"/>
  <c r="P20731" i="3"/>
  <c r="P20723" i="3"/>
  <c r="P20715" i="3"/>
  <c r="P20707" i="3"/>
  <c r="P20699" i="3"/>
  <c r="P20691" i="3"/>
  <c r="P20683" i="3"/>
  <c r="P20675" i="3"/>
  <c r="P20667" i="3"/>
  <c r="P20659" i="3"/>
  <c r="P20651" i="3"/>
  <c r="P20643" i="3"/>
  <c r="P20635" i="3"/>
  <c r="P20627" i="3"/>
  <c r="P20619" i="3"/>
  <c r="P20611" i="3"/>
  <c r="P20603" i="3"/>
  <c r="P20595" i="3"/>
  <c r="P20587" i="3"/>
  <c r="P20579" i="3"/>
  <c r="P20571" i="3"/>
  <c r="P20563" i="3"/>
  <c r="P20555" i="3"/>
  <c r="P20547" i="3"/>
  <c r="P20539" i="3"/>
  <c r="P20531" i="3"/>
  <c r="P20523" i="3"/>
  <c r="P20515" i="3"/>
  <c r="P20507" i="3"/>
  <c r="P20499" i="3"/>
  <c r="P20491" i="3"/>
  <c r="P20483" i="3"/>
  <c r="P20475" i="3"/>
  <c r="P20467" i="3"/>
  <c r="P20459" i="3"/>
  <c r="P20451" i="3"/>
  <c r="P20443" i="3"/>
  <c r="P20435" i="3"/>
  <c r="P20427" i="3"/>
  <c r="P20419" i="3"/>
  <c r="P20411" i="3"/>
  <c r="P20403" i="3"/>
  <c r="P20395" i="3"/>
  <c r="P20387" i="3"/>
  <c r="P20379" i="3"/>
  <c r="P20371" i="3"/>
  <c r="P20363" i="3"/>
  <c r="P20355" i="3"/>
  <c r="P20347" i="3"/>
  <c r="P20339" i="3"/>
  <c r="P20331" i="3"/>
  <c r="P20323" i="3"/>
  <c r="P20315" i="3"/>
  <c r="P20307" i="3"/>
  <c r="P20299" i="3"/>
  <c r="P20291" i="3"/>
  <c r="P20283" i="3"/>
  <c r="P20275" i="3"/>
  <c r="P20267" i="3"/>
  <c r="P20259" i="3"/>
  <c r="P20251" i="3"/>
  <c r="P20243" i="3"/>
  <c r="P20235" i="3"/>
  <c r="P20227" i="3"/>
  <c r="P20219" i="3"/>
  <c r="P20211" i="3"/>
  <c r="P20203" i="3"/>
  <c r="P20195" i="3"/>
  <c r="P20187" i="3"/>
  <c r="P20179" i="3"/>
  <c r="P20171" i="3"/>
  <c r="P20163" i="3"/>
  <c r="P20155" i="3"/>
  <c r="P20147" i="3"/>
  <c r="P20139" i="3"/>
  <c r="P20131" i="3"/>
  <c r="P20123" i="3"/>
  <c r="P20115" i="3"/>
  <c r="P20107" i="3"/>
  <c r="P20099" i="3"/>
  <c r="P20091" i="3"/>
  <c r="P20083" i="3"/>
  <c r="P20075" i="3"/>
  <c r="P20067" i="3"/>
  <c r="P20059" i="3"/>
  <c r="P20051" i="3"/>
  <c r="P20043" i="3"/>
  <c r="P20035" i="3"/>
  <c r="P20027" i="3"/>
  <c r="P20019" i="3"/>
  <c r="P20011" i="3"/>
  <c r="P20003" i="3"/>
  <c r="P19995" i="3"/>
  <c r="P19987" i="3"/>
  <c r="P19979" i="3"/>
  <c r="P19971" i="3"/>
  <c r="P19963" i="3"/>
  <c r="P19955" i="3"/>
  <c r="P19947" i="3"/>
  <c r="P19939" i="3"/>
  <c r="P19931" i="3"/>
  <c r="P19923" i="3"/>
  <c r="P19915" i="3"/>
  <c r="P19907" i="3"/>
  <c r="P19899" i="3"/>
  <c r="P19891" i="3"/>
  <c r="P19883" i="3"/>
  <c r="P19875" i="3"/>
  <c r="P19867" i="3"/>
  <c r="P19859" i="3"/>
  <c r="P19851" i="3"/>
  <c r="P19843" i="3"/>
  <c r="P19835" i="3"/>
  <c r="P19827" i="3"/>
  <c r="P19819" i="3"/>
  <c r="P19811" i="3"/>
  <c r="P19803" i="3"/>
  <c r="P19795" i="3"/>
  <c r="P19787" i="3"/>
  <c r="P19779" i="3"/>
  <c r="P19771" i="3"/>
  <c r="P19763" i="3"/>
  <c r="P19755" i="3"/>
  <c r="P19747" i="3"/>
  <c r="P19739" i="3"/>
  <c r="P19731" i="3"/>
  <c r="P19723" i="3"/>
  <c r="P19715" i="3"/>
  <c r="P19707" i="3"/>
  <c r="P19699" i="3"/>
  <c r="P19691" i="3"/>
  <c r="P19683" i="3"/>
  <c r="P19675" i="3"/>
  <c r="P19667" i="3"/>
  <c r="P19659" i="3"/>
  <c r="P19651" i="3"/>
  <c r="P19643" i="3"/>
  <c r="P19635" i="3"/>
  <c r="P19627" i="3"/>
  <c r="P19619" i="3"/>
  <c r="P19611" i="3"/>
  <c r="P19603" i="3"/>
  <c r="P19595" i="3"/>
  <c r="P19587" i="3"/>
  <c r="P19579" i="3"/>
  <c r="P19571" i="3"/>
  <c r="P19563" i="3"/>
  <c r="P19555" i="3"/>
  <c r="P19547" i="3"/>
  <c r="P19539" i="3"/>
  <c r="P19531" i="3"/>
  <c r="P19523" i="3"/>
  <c r="P19515" i="3"/>
  <c r="P19507" i="3"/>
  <c r="P19499" i="3"/>
  <c r="P19491" i="3"/>
  <c r="P19483" i="3"/>
  <c r="P19475" i="3"/>
  <c r="P19467" i="3"/>
  <c r="P19459" i="3"/>
  <c r="P19451" i="3"/>
  <c r="P19443" i="3"/>
  <c r="P19435" i="3"/>
  <c r="P19427" i="3"/>
  <c r="P19419" i="3"/>
  <c r="P19411" i="3"/>
  <c r="P19403" i="3"/>
  <c r="P19395" i="3"/>
  <c r="P19387" i="3"/>
  <c r="P19379" i="3"/>
  <c r="P19371" i="3"/>
  <c r="P19363" i="3"/>
  <c r="P19355" i="3"/>
  <c r="P19347" i="3"/>
  <c r="P19339" i="3"/>
  <c r="P19331" i="3"/>
  <c r="P19323" i="3"/>
  <c r="P19315" i="3"/>
  <c r="P19307" i="3"/>
  <c r="P19299" i="3"/>
  <c r="P19291" i="3"/>
  <c r="P19283" i="3"/>
  <c r="P19275" i="3"/>
  <c r="P19267" i="3"/>
  <c r="P19259" i="3"/>
  <c r="P19251" i="3"/>
  <c r="P19243" i="3"/>
  <c r="P19235" i="3"/>
  <c r="P19227" i="3"/>
  <c r="P19219" i="3"/>
  <c r="P19211" i="3"/>
  <c r="P19203" i="3"/>
  <c r="P19195" i="3"/>
  <c r="P19187" i="3"/>
  <c r="P19179" i="3"/>
  <c r="P19171" i="3"/>
  <c r="P19163" i="3"/>
  <c r="P19155" i="3"/>
  <c r="P19147" i="3"/>
  <c r="P19139" i="3"/>
  <c r="P19131" i="3"/>
  <c r="P19123" i="3"/>
  <c r="P19115" i="3"/>
  <c r="P19107" i="3"/>
  <c r="P19099" i="3"/>
  <c r="P19091" i="3"/>
  <c r="P19083" i="3"/>
  <c r="P19075" i="3"/>
  <c r="P19067" i="3"/>
  <c r="P19059" i="3"/>
  <c r="P19051" i="3"/>
  <c r="P19043" i="3"/>
  <c r="P19035" i="3"/>
  <c r="P19027" i="3"/>
  <c r="P19019" i="3"/>
  <c r="P19011" i="3"/>
  <c r="P19003" i="3"/>
  <c r="P18995" i="3"/>
  <c r="P18987" i="3"/>
  <c r="P18979" i="3"/>
  <c r="P18971" i="3"/>
  <c r="P18963" i="3"/>
  <c r="P18955" i="3"/>
  <c r="P18947" i="3"/>
  <c r="P18939" i="3"/>
  <c r="P18931" i="3"/>
  <c r="P18923" i="3"/>
  <c r="P18915" i="3"/>
  <c r="P18907" i="3"/>
  <c r="P18899" i="3"/>
  <c r="P18891" i="3"/>
  <c r="P18883" i="3"/>
  <c r="P18875" i="3"/>
  <c r="P18867" i="3"/>
  <c r="P18859" i="3"/>
  <c r="P18851" i="3"/>
  <c r="P18843" i="3"/>
  <c r="P18835" i="3"/>
  <c r="P18827" i="3"/>
  <c r="P18819" i="3"/>
  <c r="P18811" i="3"/>
  <c r="P18803" i="3"/>
  <c r="P18795" i="3"/>
  <c r="P18787" i="3"/>
  <c r="P18779" i="3"/>
  <c r="P18771" i="3"/>
  <c r="P18763" i="3"/>
  <c r="P18755" i="3"/>
  <c r="P18747" i="3"/>
  <c r="P18739" i="3"/>
  <c r="P18731" i="3"/>
  <c r="P18723" i="3"/>
  <c r="P18715" i="3"/>
  <c r="P18707" i="3"/>
  <c r="P18699" i="3"/>
  <c r="P18691" i="3"/>
  <c r="P18683" i="3"/>
  <c r="P18675" i="3"/>
  <c r="P18667" i="3"/>
  <c r="P18659" i="3"/>
  <c r="P18651" i="3"/>
  <c r="P18643" i="3"/>
  <c r="P18635" i="3"/>
  <c r="P18627" i="3"/>
  <c r="P18619" i="3"/>
  <c r="P18611" i="3"/>
  <c r="P18603" i="3"/>
  <c r="P18595" i="3"/>
  <c r="P18587" i="3"/>
  <c r="P18579" i="3"/>
  <c r="P18571" i="3"/>
  <c r="P18563" i="3"/>
  <c r="P28573" i="3"/>
  <c r="P28404" i="3"/>
  <c r="P28258" i="3"/>
  <c r="P28171" i="3"/>
  <c r="P28105" i="3"/>
  <c r="P28033" i="3"/>
  <c r="P27965" i="3"/>
  <c r="P27899" i="3"/>
  <c r="P27845" i="3"/>
  <c r="P27795" i="3"/>
  <c r="P27745" i="3"/>
  <c r="P27692" i="3"/>
  <c r="P27642" i="3"/>
  <c r="P27589" i="3"/>
  <c r="P27539" i="3"/>
  <c r="P27489" i="3"/>
  <c r="P27436" i="3"/>
  <c r="P27386" i="3"/>
  <c r="P27333" i="3"/>
  <c r="P27283" i="3"/>
  <c r="P27233" i="3"/>
  <c r="P27180" i="3"/>
  <c r="P27130" i="3"/>
  <c r="P27077" i="3"/>
  <c r="P27035" i="3"/>
  <c r="P26993" i="3"/>
  <c r="P26949" i="3"/>
  <c r="P26907" i="3"/>
  <c r="P26870" i="3"/>
  <c r="P26834" i="3"/>
  <c r="P26797" i="3"/>
  <c r="P26761" i="3"/>
  <c r="P26724" i="3"/>
  <c r="P26688" i="3"/>
  <c r="P26651" i="3"/>
  <c r="P26614" i="3"/>
  <c r="P26578" i="3"/>
  <c r="P26541" i="3"/>
  <c r="P26505" i="3"/>
  <c r="P26473" i="3"/>
  <c r="P26441" i="3"/>
  <c r="P26409" i="3"/>
  <c r="P26377" i="3"/>
  <c r="P26345" i="3"/>
  <c r="P26313" i="3"/>
  <c r="P26281" i="3"/>
  <c r="P26249" i="3"/>
  <c r="P26217" i="3"/>
  <c r="P26185" i="3"/>
  <c r="P26153" i="3"/>
  <c r="P26121" i="3"/>
  <c r="P26089" i="3"/>
  <c r="P26057" i="3"/>
  <c r="P26025" i="3"/>
  <c r="P25993" i="3"/>
  <c r="P25961" i="3"/>
  <c r="P25929" i="3"/>
  <c r="P25897" i="3"/>
  <c r="P25865" i="3"/>
  <c r="P25833" i="3"/>
  <c r="P25801" i="3"/>
  <c r="P25769" i="3"/>
  <c r="P25737" i="3"/>
  <c r="P25705" i="3"/>
  <c r="P25673" i="3"/>
  <c r="P25641" i="3"/>
  <c r="P25609" i="3"/>
  <c r="P25577" i="3"/>
  <c r="P25545" i="3"/>
  <c r="P25513" i="3"/>
  <c r="P25481" i="3"/>
  <c r="P25449" i="3"/>
  <c r="P25417" i="3"/>
  <c r="P25385" i="3"/>
  <c r="P25353" i="3"/>
  <c r="P25321" i="3"/>
  <c r="P25289" i="3"/>
  <c r="P25257" i="3"/>
  <c r="P25225" i="3"/>
  <c r="P25193" i="3"/>
  <c r="P25163" i="3"/>
  <c r="P25138" i="3"/>
  <c r="P25113" i="3"/>
  <c r="P25085" i="3"/>
  <c r="P25060" i="3"/>
  <c r="P25035" i="3"/>
  <c r="P25013" i="3"/>
  <c r="P24993" i="3"/>
  <c r="P24971" i="3"/>
  <c r="P24949" i="3"/>
  <c r="P24929" i="3"/>
  <c r="P24907" i="3"/>
  <c r="P24885" i="3"/>
  <c r="P24865" i="3"/>
  <c r="P24843" i="3"/>
  <c r="P24821" i="3"/>
  <c r="P24801" i="3"/>
  <c r="P24779" i="3"/>
  <c r="P24757" i="3"/>
  <c r="P24737" i="3"/>
  <c r="P24715" i="3"/>
  <c r="P24693" i="3"/>
  <c r="P24673" i="3"/>
  <c r="P24651" i="3"/>
  <c r="P24629" i="3"/>
  <c r="P24609" i="3"/>
  <c r="P24587" i="3"/>
  <c r="P24565" i="3"/>
  <c r="P24545" i="3"/>
  <c r="P24523" i="3"/>
  <c r="P24501" i="3"/>
  <c r="P24481" i="3"/>
  <c r="P24459" i="3"/>
  <c r="P24437" i="3"/>
  <c r="P24417" i="3"/>
  <c r="P24395" i="3"/>
  <c r="P24373" i="3"/>
  <c r="P24353" i="3"/>
  <c r="P24331" i="3"/>
  <c r="P24309" i="3"/>
  <c r="P24289" i="3"/>
  <c r="P24271" i="3"/>
  <c r="P24255" i="3"/>
  <c r="P24239" i="3"/>
  <c r="P24223" i="3"/>
  <c r="P24207" i="3"/>
  <c r="P24191" i="3"/>
  <c r="P24175" i="3"/>
  <c r="P24159" i="3"/>
  <c r="P24143" i="3"/>
  <c r="P24127" i="3"/>
  <c r="P24111" i="3"/>
  <c r="P24095" i="3"/>
  <c r="P24079" i="3"/>
  <c r="P24063" i="3"/>
  <c r="P24047" i="3"/>
  <c r="P24031" i="3"/>
  <c r="P24015" i="3"/>
  <c r="P23999" i="3"/>
  <c r="P23983" i="3"/>
  <c r="P23967" i="3"/>
  <c r="P23951" i="3"/>
  <c r="P23935" i="3"/>
  <c r="P23919" i="3"/>
  <c r="P23903" i="3"/>
  <c r="P23887" i="3"/>
  <c r="P23871" i="3"/>
  <c r="P23857" i="3"/>
  <c r="P23843" i="3"/>
  <c r="P23832" i="3"/>
  <c r="P23818" i="3"/>
  <c r="P23807" i="3"/>
  <c r="P23793" i="3"/>
  <c r="P23779" i="3"/>
  <c r="P23768" i="3"/>
  <c r="P23754" i="3"/>
  <c r="P23743" i="3"/>
  <c r="P23729" i="3"/>
  <c r="P23715" i="3"/>
  <c r="P23704" i="3"/>
  <c r="P23690" i="3"/>
  <c r="P23679" i="3"/>
  <c r="P23665" i="3"/>
  <c r="P23651" i="3"/>
  <c r="P23640" i="3"/>
  <c r="P23626" i="3"/>
  <c r="P23615" i="3"/>
  <c r="P23601" i="3"/>
  <c r="P23587" i="3"/>
  <c r="P23576" i="3"/>
  <c r="P23562" i="3"/>
  <c r="P23551" i="3"/>
  <c r="P23537" i="3"/>
  <c r="P23523" i="3"/>
  <c r="P23512" i="3"/>
  <c r="P23498" i="3"/>
  <c r="P23487" i="3"/>
  <c r="P23473" i="3"/>
  <c r="P23459" i="3"/>
  <c r="P23448" i="3"/>
  <c r="P23434" i="3"/>
  <c r="P23423" i="3"/>
  <c r="P23409" i="3"/>
  <c r="P23395" i="3"/>
  <c r="P23384" i="3"/>
  <c r="P23370" i="3"/>
  <c r="P23359" i="3"/>
  <c r="P23345" i="3"/>
  <c r="P23331" i="3"/>
  <c r="P23320" i="3"/>
  <c r="P23306" i="3"/>
  <c r="P23295" i="3"/>
  <c r="P23281" i="3"/>
  <c r="P23267" i="3"/>
  <c r="P23256" i="3"/>
  <c r="P23242" i="3"/>
  <c r="P23231" i="3"/>
  <c r="P23217" i="3"/>
  <c r="P23203" i="3"/>
  <c r="P23192" i="3"/>
  <c r="P23178" i="3"/>
  <c r="P23167" i="3"/>
  <c r="P23153" i="3"/>
  <c r="P23139" i="3"/>
  <c r="P23128" i="3"/>
  <c r="P23114" i="3"/>
  <c r="P23103" i="3"/>
  <c r="P23089" i="3"/>
  <c r="P23075" i="3"/>
  <c r="P23064" i="3"/>
  <c r="P23050" i="3"/>
  <c r="P23039" i="3"/>
  <c r="P23025" i="3"/>
  <c r="P23011" i="3"/>
  <c r="P23000" i="3"/>
  <c r="P22986" i="3"/>
  <c r="P22975" i="3"/>
  <c r="P22961" i="3"/>
  <c r="P22947" i="3"/>
  <c r="P22936" i="3"/>
  <c r="P22922" i="3"/>
  <c r="P22911" i="3"/>
  <c r="P22897" i="3"/>
  <c r="P22883" i="3"/>
  <c r="P22872" i="3"/>
  <c r="P22858" i="3"/>
  <c r="P22847" i="3"/>
  <c r="P22833" i="3"/>
  <c r="P22819" i="3"/>
  <c r="P22808" i="3"/>
  <c r="P22794" i="3"/>
  <c r="P22783" i="3"/>
  <c r="P22769" i="3"/>
  <c r="P22755" i="3"/>
  <c r="P22744" i="3"/>
  <c r="P22730" i="3"/>
  <c r="P22719" i="3"/>
  <c r="P22705" i="3"/>
  <c r="P22691" i="3"/>
  <c r="P22680" i="3"/>
  <c r="P22666" i="3"/>
  <c r="P22655" i="3"/>
  <c r="P22641" i="3"/>
  <c r="P22627" i="3"/>
  <c r="P22616" i="3"/>
  <c r="P22602" i="3"/>
  <c r="P22591" i="3"/>
  <c r="P22577" i="3"/>
  <c r="P22563" i="3"/>
  <c r="P22552" i="3"/>
  <c r="P22538" i="3"/>
  <c r="P22527" i="3"/>
  <c r="P22513" i="3"/>
  <c r="P22499" i="3"/>
  <c r="P22488" i="3"/>
  <c r="P22474" i="3"/>
  <c r="P22463" i="3"/>
  <c r="P22449" i="3"/>
  <c r="P22435" i="3"/>
  <c r="P22424" i="3"/>
  <c r="P22410" i="3"/>
  <c r="P22399" i="3"/>
  <c r="P22385" i="3"/>
  <c r="P22371" i="3"/>
  <c r="P22360" i="3"/>
  <c r="P22346" i="3"/>
  <c r="P22335" i="3"/>
  <c r="P22321" i="3"/>
  <c r="P22307" i="3"/>
  <c r="P22296" i="3"/>
  <c r="P22282" i="3"/>
  <c r="P22271" i="3"/>
  <c r="P22257" i="3"/>
  <c r="P22243" i="3"/>
  <c r="P22232" i="3"/>
  <c r="P22218" i="3"/>
  <c r="P22207" i="3"/>
  <c r="P22193" i="3"/>
  <c r="P22179" i="3"/>
  <c r="P22168" i="3"/>
  <c r="P22154" i="3"/>
  <c r="P22143" i="3"/>
  <c r="P22129" i="3"/>
  <c r="P22115" i="3"/>
  <c r="P22104" i="3"/>
  <c r="P22090" i="3"/>
  <c r="P22079" i="3"/>
  <c r="P22065" i="3"/>
  <c r="P22051" i="3"/>
  <c r="P22040" i="3"/>
  <c r="P22026" i="3"/>
  <c r="P22015" i="3"/>
  <c r="P22001" i="3"/>
  <c r="P21987" i="3"/>
  <c r="P21976" i="3"/>
  <c r="P21962" i="3"/>
  <c r="P21951" i="3"/>
  <c r="P21937" i="3"/>
  <c r="P21923" i="3"/>
  <c r="P21912" i="3"/>
  <c r="P21898" i="3"/>
  <c r="P21887" i="3"/>
  <c r="P21873" i="3"/>
  <c r="P21859" i="3"/>
  <c r="P21848" i="3"/>
  <c r="P21834" i="3"/>
  <c r="P21823" i="3"/>
  <c r="P21809" i="3"/>
  <c r="P21795" i="3"/>
  <c r="P21784" i="3"/>
  <c r="P21770" i="3"/>
  <c r="P21760" i="3"/>
  <c r="P21748" i="3"/>
  <c r="P21738" i="3"/>
  <c r="P21728" i="3"/>
  <c r="P21716" i="3"/>
  <c r="P21706" i="3"/>
  <c r="P21696" i="3"/>
  <c r="P21684" i="3"/>
  <c r="P21674" i="3"/>
  <c r="P21664" i="3"/>
  <c r="P21652" i="3"/>
  <c r="P21642" i="3"/>
  <c r="P21632" i="3"/>
  <c r="P21620" i="3"/>
  <c r="P21610" i="3"/>
  <c r="P21600" i="3"/>
  <c r="P21588" i="3"/>
  <c r="P21578" i="3"/>
  <c r="P21568" i="3"/>
  <c r="P21556" i="3"/>
  <c r="P21546" i="3"/>
  <c r="P21536" i="3"/>
  <c r="P21524" i="3"/>
  <c r="P21514" i="3"/>
  <c r="P21504" i="3"/>
  <c r="P21492" i="3"/>
  <c r="P21482" i="3"/>
  <c r="P21472" i="3"/>
  <c r="P21460" i="3"/>
  <c r="P21450" i="3"/>
  <c r="P21440" i="3"/>
  <c r="P21428" i="3"/>
  <c r="P21418" i="3"/>
  <c r="P21408" i="3"/>
  <c r="P21396" i="3"/>
  <c r="P21386" i="3"/>
  <c r="P21376" i="3"/>
  <c r="P21364" i="3"/>
  <c r="P21354" i="3"/>
  <c r="P21344" i="3"/>
  <c r="P21332" i="3"/>
  <c r="P21322" i="3"/>
  <c r="P21312" i="3"/>
  <c r="P21300" i="3"/>
  <c r="P21290" i="3"/>
  <c r="P21280" i="3"/>
  <c r="P21268" i="3"/>
  <c r="P21258" i="3"/>
  <c r="P21248" i="3"/>
  <c r="P21236" i="3"/>
  <c r="P21226" i="3"/>
  <c r="P21216" i="3"/>
  <c r="P21204" i="3"/>
  <c r="P21194" i="3"/>
  <c r="P21184" i="3"/>
  <c r="P21172" i="3"/>
  <c r="P21162" i="3"/>
  <c r="P21152" i="3"/>
  <c r="P21140" i="3"/>
  <c r="P21130" i="3"/>
  <c r="P21120" i="3"/>
  <c r="P21108" i="3"/>
  <c r="P21098" i="3"/>
  <c r="P21088" i="3"/>
  <c r="P21076" i="3"/>
  <c r="P21066" i="3"/>
  <c r="P21056" i="3"/>
  <c r="P21044" i="3"/>
  <c r="P21034" i="3"/>
  <c r="P21024" i="3"/>
  <c r="P21012" i="3"/>
  <c r="P21002" i="3"/>
  <c r="P20992" i="3"/>
  <c r="P20980" i="3"/>
  <c r="P20970" i="3"/>
  <c r="P20960" i="3"/>
  <c r="P20948" i="3"/>
  <c r="P20938" i="3"/>
  <c r="P20928" i="3"/>
  <c r="P20916" i="3"/>
  <c r="P20906" i="3"/>
  <c r="P20896" i="3"/>
  <c r="P20884" i="3"/>
  <c r="P20874" i="3"/>
  <c r="P20864" i="3"/>
  <c r="P20854" i="3"/>
  <c r="P20844" i="3"/>
  <c r="P20835" i="3"/>
  <c r="P20826" i="3"/>
  <c r="P20817" i="3"/>
  <c r="P20808" i="3"/>
  <c r="P20799" i="3"/>
  <c r="P20790" i="3"/>
  <c r="P20780" i="3"/>
  <c r="P20771" i="3"/>
  <c r="P20762" i="3"/>
  <c r="P20754" i="3"/>
  <c r="P20746" i="3"/>
  <c r="P20738" i="3"/>
  <c r="P20730" i="3"/>
  <c r="P20722" i="3"/>
  <c r="P20714" i="3"/>
  <c r="P20706" i="3"/>
  <c r="P20698" i="3"/>
  <c r="P20690" i="3"/>
  <c r="P20682" i="3"/>
  <c r="P20674" i="3"/>
  <c r="P20666" i="3"/>
  <c r="P20658" i="3"/>
  <c r="P20650" i="3"/>
  <c r="P20642" i="3"/>
  <c r="P20634" i="3"/>
  <c r="P20626" i="3"/>
  <c r="P20618" i="3"/>
  <c r="P20610" i="3"/>
  <c r="P20602" i="3"/>
  <c r="P20594" i="3"/>
  <c r="P20586" i="3"/>
  <c r="P20578" i="3"/>
  <c r="P20570" i="3"/>
  <c r="P20562" i="3"/>
  <c r="P20554" i="3"/>
  <c r="P20546" i="3"/>
  <c r="P20538" i="3"/>
  <c r="P20530" i="3"/>
  <c r="P20522" i="3"/>
  <c r="P20514" i="3"/>
  <c r="P20506" i="3"/>
  <c r="P20498" i="3"/>
  <c r="P20490" i="3"/>
  <c r="P20482" i="3"/>
  <c r="P20474" i="3"/>
  <c r="P20466" i="3"/>
  <c r="P20458" i="3"/>
  <c r="P20450" i="3"/>
  <c r="P20442" i="3"/>
  <c r="P20434" i="3"/>
  <c r="P20426" i="3"/>
  <c r="P20418" i="3"/>
  <c r="P20410" i="3"/>
  <c r="P20402" i="3"/>
  <c r="P20394" i="3"/>
  <c r="P20386" i="3"/>
  <c r="P20378" i="3"/>
  <c r="P20370" i="3"/>
  <c r="P20362" i="3"/>
  <c r="P20354" i="3"/>
  <c r="P20346" i="3"/>
  <c r="P20338" i="3"/>
  <c r="P20330" i="3"/>
  <c r="P20322" i="3"/>
  <c r="P20314" i="3"/>
  <c r="P20306" i="3"/>
  <c r="P20298" i="3"/>
  <c r="P20290" i="3"/>
  <c r="P20282" i="3"/>
  <c r="P20274" i="3"/>
  <c r="P20266" i="3"/>
  <c r="P20258" i="3"/>
  <c r="P20250" i="3"/>
  <c r="P20242" i="3"/>
  <c r="P20234" i="3"/>
  <c r="P20226" i="3"/>
  <c r="P20218" i="3"/>
  <c r="P20210" i="3"/>
  <c r="P20202" i="3"/>
  <c r="P20194" i="3"/>
  <c r="P20186" i="3"/>
  <c r="P20178" i="3"/>
  <c r="P20170" i="3"/>
  <c r="P20162" i="3"/>
  <c r="P20154" i="3"/>
  <c r="P20146" i="3"/>
  <c r="P20138" i="3"/>
  <c r="P20130" i="3"/>
  <c r="P20122" i="3"/>
  <c r="P20114" i="3"/>
  <c r="P20106" i="3"/>
  <c r="P20098" i="3"/>
  <c r="P20090" i="3"/>
  <c r="P20082" i="3"/>
  <c r="P20074" i="3"/>
  <c r="P20066" i="3"/>
  <c r="P20058" i="3"/>
  <c r="P20050" i="3"/>
  <c r="P20042" i="3"/>
  <c r="P20034" i="3"/>
  <c r="P20026" i="3"/>
  <c r="P20018" i="3"/>
  <c r="P20010" i="3"/>
  <c r="P20002" i="3"/>
  <c r="P19994" i="3"/>
  <c r="P19986" i="3"/>
  <c r="P19978" i="3"/>
  <c r="P19970" i="3"/>
  <c r="P19962" i="3"/>
  <c r="P19954" i="3"/>
  <c r="P19946" i="3"/>
  <c r="P19938" i="3"/>
  <c r="P19930" i="3"/>
  <c r="P19922" i="3"/>
  <c r="P19914" i="3"/>
  <c r="P19906" i="3"/>
  <c r="P19898" i="3"/>
  <c r="P19890" i="3"/>
  <c r="P19882" i="3"/>
  <c r="P19874" i="3"/>
  <c r="P19866" i="3"/>
  <c r="P19858" i="3"/>
  <c r="P19850" i="3"/>
  <c r="P19842" i="3"/>
  <c r="P19834" i="3"/>
  <c r="P19826" i="3"/>
  <c r="P19818" i="3"/>
  <c r="P19810" i="3"/>
  <c r="P19802" i="3"/>
  <c r="P19794" i="3"/>
  <c r="P19786" i="3"/>
  <c r="P19778" i="3"/>
  <c r="P19770" i="3"/>
  <c r="P19762" i="3"/>
  <c r="P19754" i="3"/>
  <c r="P19746" i="3"/>
  <c r="P19738" i="3"/>
  <c r="P19730" i="3"/>
  <c r="P19722" i="3"/>
  <c r="P19714" i="3"/>
  <c r="P19706" i="3"/>
  <c r="P19698" i="3"/>
  <c r="P19690" i="3"/>
  <c r="P19682" i="3"/>
  <c r="P19674" i="3"/>
  <c r="P19666" i="3"/>
  <c r="P19658" i="3"/>
  <c r="P19650" i="3"/>
  <c r="P19642" i="3"/>
  <c r="P19634" i="3"/>
  <c r="P19626" i="3"/>
  <c r="P19618" i="3"/>
  <c r="P19610" i="3"/>
  <c r="P19602" i="3"/>
  <c r="P19594" i="3"/>
  <c r="P19586" i="3"/>
  <c r="P19578" i="3"/>
  <c r="P19570" i="3"/>
  <c r="P19562" i="3"/>
  <c r="P19554" i="3"/>
  <c r="P19546" i="3"/>
  <c r="P19538" i="3"/>
  <c r="P19530" i="3"/>
  <c r="P19522" i="3"/>
  <c r="P19514" i="3"/>
  <c r="P19506" i="3"/>
  <c r="P19498" i="3"/>
  <c r="P19490" i="3"/>
  <c r="P19482" i="3"/>
  <c r="P19474" i="3"/>
  <c r="P19466" i="3"/>
  <c r="P19458" i="3"/>
  <c r="P19450" i="3"/>
  <c r="P19442" i="3"/>
  <c r="P19434" i="3"/>
  <c r="P19426" i="3"/>
  <c r="P19418" i="3"/>
  <c r="P19410" i="3"/>
  <c r="P19402" i="3"/>
  <c r="P19394" i="3"/>
  <c r="P19386" i="3"/>
  <c r="P19378" i="3"/>
  <c r="P19370" i="3"/>
  <c r="P19362" i="3"/>
  <c r="P19354" i="3"/>
  <c r="P19346" i="3"/>
  <c r="P19338" i="3"/>
  <c r="P19330" i="3"/>
  <c r="P19322" i="3"/>
  <c r="P19314" i="3"/>
  <c r="P19306" i="3"/>
  <c r="P19298" i="3"/>
  <c r="P19290" i="3"/>
  <c r="P19282" i="3"/>
  <c r="P19274" i="3"/>
  <c r="P19266" i="3"/>
  <c r="P19258" i="3"/>
  <c r="P19250" i="3"/>
  <c r="P19242" i="3"/>
  <c r="P19234" i="3"/>
  <c r="P19226" i="3"/>
  <c r="P19218" i="3"/>
  <c r="P19210" i="3"/>
  <c r="P19202" i="3"/>
  <c r="P19194" i="3"/>
  <c r="P19186" i="3"/>
  <c r="P19178" i="3"/>
  <c r="P19170" i="3"/>
  <c r="P19162" i="3"/>
  <c r="P19154" i="3"/>
  <c r="P19146" i="3"/>
  <c r="P19138" i="3"/>
  <c r="P19130" i="3"/>
  <c r="P19122" i="3"/>
  <c r="P19114" i="3"/>
  <c r="P19106" i="3"/>
  <c r="P19098" i="3"/>
  <c r="P19090" i="3"/>
  <c r="P19082" i="3"/>
  <c r="P19074" i="3"/>
  <c r="P19066" i="3"/>
  <c r="P19058" i="3"/>
  <c r="P19050" i="3"/>
  <c r="P19042" i="3"/>
  <c r="P19034" i="3"/>
  <c r="P19026" i="3"/>
  <c r="P19018" i="3"/>
  <c r="P19010" i="3"/>
  <c r="P19002" i="3"/>
  <c r="P18994" i="3"/>
  <c r="P18986" i="3"/>
  <c r="P18978" i="3"/>
  <c r="P18970" i="3"/>
  <c r="P18962" i="3"/>
  <c r="P18954" i="3"/>
  <c r="P18946" i="3"/>
  <c r="P18938" i="3"/>
  <c r="P18930" i="3"/>
  <c r="P18922" i="3"/>
  <c r="P18914" i="3"/>
  <c r="P18906" i="3"/>
  <c r="P18898" i="3"/>
  <c r="P18890" i="3"/>
  <c r="P18882" i="3"/>
  <c r="P18874" i="3"/>
  <c r="P18866" i="3"/>
  <c r="P18858" i="3"/>
  <c r="P18850" i="3"/>
  <c r="P18842" i="3"/>
  <c r="P18834" i="3"/>
  <c r="P18826" i="3"/>
  <c r="P18818" i="3"/>
  <c r="P18810" i="3"/>
  <c r="P18802" i="3"/>
  <c r="P18794" i="3"/>
  <c r="P18786" i="3"/>
  <c r="P18778" i="3"/>
  <c r="P18770" i="3"/>
  <c r="P18762" i="3"/>
  <c r="P18754" i="3"/>
  <c r="P18746" i="3"/>
  <c r="P18738" i="3"/>
  <c r="P18730" i="3"/>
  <c r="P18722" i="3"/>
  <c r="P18714" i="3"/>
  <c r="P18706" i="3"/>
  <c r="P18698" i="3"/>
  <c r="P18690" i="3"/>
  <c r="P18682" i="3"/>
  <c r="P18674" i="3"/>
  <c r="P18666" i="3"/>
  <c r="P18658" i="3"/>
  <c r="P18650" i="3"/>
  <c r="P18642" i="3"/>
  <c r="P18634" i="3"/>
  <c r="P18626" i="3"/>
  <c r="P18618" i="3"/>
  <c r="P18610" i="3"/>
  <c r="P18602" i="3"/>
  <c r="P18594" i="3"/>
  <c r="P18586" i="3"/>
  <c r="P18578" i="3"/>
  <c r="P18570" i="3"/>
  <c r="P18562" i="3"/>
  <c r="P18554" i="3"/>
  <c r="P18546" i="3"/>
  <c r="P18538" i="3"/>
  <c r="P28737" i="3"/>
  <c r="P28516" i="3"/>
  <c r="P28345" i="3"/>
  <c r="P28221" i="3"/>
  <c r="P28147" i="3"/>
  <c r="P28082" i="3"/>
  <c r="P28013" i="3"/>
  <c r="P27941" i="3"/>
  <c r="P27877" i="3"/>
  <c r="P27827" i="3"/>
  <c r="P27777" i="3"/>
  <c r="P27724" i="3"/>
  <c r="P27674" i="3"/>
  <c r="P27621" i="3"/>
  <c r="P27571" i="3"/>
  <c r="P27521" i="3"/>
  <c r="P27468" i="3"/>
  <c r="P27418" i="3"/>
  <c r="P27365" i="3"/>
  <c r="P27315" i="3"/>
  <c r="P27265" i="3"/>
  <c r="P27212" i="3"/>
  <c r="P27162" i="3"/>
  <c r="P27109" i="3"/>
  <c r="P27061" i="3"/>
  <c r="P27019" i="3"/>
  <c r="P26977" i="3"/>
  <c r="P26933" i="3"/>
  <c r="P26893" i="3"/>
  <c r="P26857" i="3"/>
  <c r="P26820" i="3"/>
  <c r="P26784" i="3"/>
  <c r="P26747" i="3"/>
  <c r="P26710" i="3"/>
  <c r="P26674" i="3"/>
  <c r="P26637" i="3"/>
  <c r="P26601" i="3"/>
  <c r="P26564" i="3"/>
  <c r="P26528" i="3"/>
  <c r="P26493" i="3"/>
  <c r="P26461" i="3"/>
  <c r="P26429" i="3"/>
  <c r="P26397" i="3"/>
  <c r="P26365" i="3"/>
  <c r="P26333" i="3"/>
  <c r="P26301" i="3"/>
  <c r="P26269" i="3"/>
  <c r="P26237" i="3"/>
  <c r="P26205" i="3"/>
  <c r="P26173" i="3"/>
  <c r="P26141" i="3"/>
  <c r="P26109" i="3"/>
  <c r="P26077" i="3"/>
  <c r="P26045" i="3"/>
  <c r="P26013" i="3"/>
  <c r="P25981" i="3"/>
  <c r="P25949" i="3"/>
  <c r="P25917" i="3"/>
  <c r="P25885" i="3"/>
  <c r="P25853" i="3"/>
  <c r="P25821" i="3"/>
  <c r="P25789" i="3"/>
  <c r="P25757" i="3"/>
  <c r="P25725" i="3"/>
  <c r="P25693" i="3"/>
  <c r="P25661" i="3"/>
  <c r="P25629" i="3"/>
  <c r="P25597" i="3"/>
  <c r="P25565" i="3"/>
  <c r="P25533" i="3"/>
  <c r="P25501" i="3"/>
  <c r="P25469" i="3"/>
  <c r="P25437" i="3"/>
  <c r="P25405" i="3"/>
  <c r="P25373" i="3"/>
  <c r="P25341" i="3"/>
  <c r="P25309" i="3"/>
  <c r="P25277" i="3"/>
  <c r="P25245" i="3"/>
  <c r="P25213" i="3"/>
  <c r="P25181" i="3"/>
  <c r="P25155" i="3"/>
  <c r="P25130" i="3"/>
  <c r="P25105" i="3"/>
  <c r="P25077" i="3"/>
  <c r="P25052" i="3"/>
  <c r="P25028" i="3"/>
  <c r="P25007" i="3"/>
  <c r="P24986" i="3"/>
  <c r="P24964" i="3"/>
  <c r="P24943" i="3"/>
  <c r="P24922" i="3"/>
  <c r="P24900" i="3"/>
  <c r="P24879" i="3"/>
  <c r="P24858" i="3"/>
  <c r="P24836" i="3"/>
  <c r="P24815" i="3"/>
  <c r="P24794" i="3"/>
  <c r="P24772" i="3"/>
  <c r="P24751" i="3"/>
  <c r="P24730" i="3"/>
  <c r="P24708" i="3"/>
  <c r="P24687" i="3"/>
  <c r="P24666" i="3"/>
  <c r="P24644" i="3"/>
  <c r="P24623" i="3"/>
  <c r="P24602" i="3"/>
  <c r="P24580" i="3"/>
  <c r="P24559" i="3"/>
  <c r="P24538" i="3"/>
  <c r="P24516" i="3"/>
  <c r="P24495" i="3"/>
  <c r="P24474" i="3"/>
  <c r="P24452" i="3"/>
  <c r="P24431" i="3"/>
  <c r="P24410" i="3"/>
  <c r="P24388" i="3"/>
  <c r="P24367" i="3"/>
  <c r="P24346" i="3"/>
  <c r="P24324" i="3"/>
  <c r="P24303" i="3"/>
  <c r="P24282" i="3"/>
  <c r="P24266" i="3"/>
  <c r="P24250" i="3"/>
  <c r="P24234" i="3"/>
  <c r="P24218" i="3"/>
  <c r="P24202" i="3"/>
  <c r="P24186" i="3"/>
  <c r="P24170" i="3"/>
  <c r="P24154" i="3"/>
  <c r="P24138" i="3"/>
  <c r="P24122" i="3"/>
  <c r="P24106" i="3"/>
  <c r="P24090" i="3"/>
  <c r="P24074" i="3"/>
  <c r="P24058" i="3"/>
  <c r="P24042" i="3"/>
  <c r="P24026" i="3"/>
  <c r="P24010" i="3"/>
  <c r="P23994" i="3"/>
  <c r="P23978" i="3"/>
  <c r="P23962" i="3"/>
  <c r="P23946" i="3"/>
  <c r="P23930" i="3"/>
  <c r="P23914" i="3"/>
  <c r="P23898" i="3"/>
  <c r="P23882" i="3"/>
  <c r="P23867" i="3"/>
  <c r="P23856" i="3"/>
  <c r="P23842" i="3"/>
  <c r="P23831" i="3"/>
  <c r="P23817" i="3"/>
  <c r="P23803" i="3"/>
  <c r="P23792" i="3"/>
  <c r="P23778" i="3"/>
  <c r="P23767" i="3"/>
  <c r="P23753" i="3"/>
  <c r="P23739" i="3"/>
  <c r="P23728" i="3"/>
  <c r="P23714" i="3"/>
  <c r="P23703" i="3"/>
  <c r="P23689" i="3"/>
  <c r="P23675" i="3"/>
  <c r="P23664" i="3"/>
  <c r="P23650" i="3"/>
  <c r="P23639" i="3"/>
  <c r="P23625" i="3"/>
  <c r="P23611" i="3"/>
  <c r="P23600" i="3"/>
  <c r="P23586" i="3"/>
  <c r="P23575" i="3"/>
  <c r="P23561" i="3"/>
  <c r="P23547" i="3"/>
  <c r="P23536" i="3"/>
  <c r="P23522" i="3"/>
  <c r="P23511" i="3"/>
  <c r="P23497" i="3"/>
  <c r="P23483" i="3"/>
  <c r="P23472" i="3"/>
  <c r="P23458" i="3"/>
  <c r="P23447" i="3"/>
  <c r="P23433" i="3"/>
  <c r="P23419" i="3"/>
  <c r="P23408" i="3"/>
  <c r="P23394" i="3"/>
  <c r="P23383" i="3"/>
  <c r="P23369" i="3"/>
  <c r="P23355" i="3"/>
  <c r="P23344" i="3"/>
  <c r="P23330" i="3"/>
  <c r="P23319" i="3"/>
  <c r="P23305" i="3"/>
  <c r="P23291" i="3"/>
  <c r="P23280" i="3"/>
  <c r="P23266" i="3"/>
  <c r="P23255" i="3"/>
  <c r="P23241" i="3"/>
  <c r="P23227" i="3"/>
  <c r="P23216" i="3"/>
  <c r="P23202" i="3"/>
  <c r="P23191" i="3"/>
  <c r="P23177" i="3"/>
  <c r="P23163" i="3"/>
  <c r="P23152" i="3"/>
  <c r="P23138" i="3"/>
  <c r="P23127" i="3"/>
  <c r="P23113" i="3"/>
  <c r="P23099" i="3"/>
  <c r="P23088" i="3"/>
  <c r="P23074" i="3"/>
  <c r="P23063" i="3"/>
  <c r="P23049" i="3"/>
  <c r="P23035" i="3"/>
  <c r="P23024" i="3"/>
  <c r="P23010" i="3"/>
  <c r="P22999" i="3"/>
  <c r="P22985" i="3"/>
  <c r="P22971" i="3"/>
  <c r="P22960" i="3"/>
  <c r="P22946" i="3"/>
  <c r="P22935" i="3"/>
  <c r="P22921" i="3"/>
  <c r="P22907" i="3"/>
  <c r="P22896" i="3"/>
  <c r="P22882" i="3"/>
  <c r="P22871" i="3"/>
  <c r="P22857" i="3"/>
  <c r="P22843" i="3"/>
  <c r="P22832" i="3"/>
  <c r="P22818" i="3"/>
  <c r="P22807" i="3"/>
  <c r="P22793" i="3"/>
  <c r="P22779" i="3"/>
  <c r="P22768" i="3"/>
  <c r="P22754" i="3"/>
  <c r="P22743" i="3"/>
  <c r="P22729" i="3"/>
  <c r="P22715" i="3"/>
  <c r="P22704" i="3"/>
  <c r="P22690" i="3"/>
  <c r="P22679" i="3"/>
  <c r="P22665" i="3"/>
  <c r="P22651" i="3"/>
  <c r="P22640" i="3"/>
  <c r="P22626" i="3"/>
  <c r="P22615" i="3"/>
  <c r="P22601" i="3"/>
  <c r="P22587" i="3"/>
  <c r="P22576" i="3"/>
  <c r="P22562" i="3"/>
  <c r="P22551" i="3"/>
  <c r="P22537" i="3"/>
  <c r="P22523" i="3"/>
  <c r="P22512" i="3"/>
  <c r="P22498" i="3"/>
  <c r="P22487" i="3"/>
  <c r="P22473" i="3"/>
  <c r="P22459" i="3"/>
  <c r="P22448" i="3"/>
  <c r="P22434" i="3"/>
  <c r="P22423" i="3"/>
  <c r="P22409" i="3"/>
  <c r="P22395" i="3"/>
  <c r="P22384" i="3"/>
  <c r="P22370" i="3"/>
  <c r="P22359" i="3"/>
  <c r="P22345" i="3"/>
  <c r="P22331" i="3"/>
  <c r="P22320" i="3"/>
  <c r="P22306" i="3"/>
  <c r="P22295" i="3"/>
  <c r="P22281" i="3"/>
  <c r="P22267" i="3"/>
  <c r="P22256" i="3"/>
  <c r="P22242" i="3"/>
  <c r="P22231" i="3"/>
  <c r="P22217" i="3"/>
  <c r="P22203" i="3"/>
  <c r="P22192" i="3"/>
  <c r="P22178" i="3"/>
  <c r="P22167" i="3"/>
  <c r="P22153" i="3"/>
  <c r="P22139" i="3"/>
  <c r="P22128" i="3"/>
  <c r="P22114" i="3"/>
  <c r="P22103" i="3"/>
  <c r="P22089" i="3"/>
  <c r="P22075" i="3"/>
  <c r="P22064" i="3"/>
  <c r="P22050" i="3"/>
  <c r="P22039" i="3"/>
  <c r="P22025" i="3"/>
  <c r="P22011" i="3"/>
  <c r="P22000" i="3"/>
  <c r="P21986" i="3"/>
  <c r="P21975" i="3"/>
  <c r="P21961" i="3"/>
  <c r="P21947" i="3"/>
  <c r="P21936" i="3"/>
  <c r="P21922" i="3"/>
  <c r="P21911" i="3"/>
  <c r="P21897" i="3"/>
  <c r="P21883" i="3"/>
  <c r="P21872" i="3"/>
  <c r="P21858" i="3"/>
  <c r="P21847" i="3"/>
  <c r="P21833" i="3"/>
  <c r="P21819" i="3"/>
  <c r="P21808" i="3"/>
  <c r="P21794" i="3"/>
  <c r="P21783" i="3"/>
  <c r="P21769" i="3"/>
  <c r="P21759" i="3"/>
  <c r="P21747" i="3"/>
  <c r="P21737" i="3"/>
  <c r="P21727" i="3"/>
  <c r="P21715" i="3"/>
  <c r="P21705" i="3"/>
  <c r="P21695" i="3"/>
  <c r="P21683" i="3"/>
  <c r="P21673" i="3"/>
  <c r="P21663" i="3"/>
  <c r="P21651" i="3"/>
  <c r="P21641" i="3"/>
  <c r="P21631" i="3"/>
  <c r="P21619" i="3"/>
  <c r="P21609" i="3"/>
  <c r="P21599" i="3"/>
  <c r="P21587" i="3"/>
  <c r="P21577" i="3"/>
  <c r="P21567" i="3"/>
  <c r="P21555" i="3"/>
  <c r="P21545" i="3"/>
  <c r="P21535" i="3"/>
  <c r="P21523" i="3"/>
  <c r="P21513" i="3"/>
  <c r="P21503" i="3"/>
  <c r="P21491" i="3"/>
  <c r="P21481" i="3"/>
  <c r="P21471" i="3"/>
  <c r="P21459" i="3"/>
  <c r="P21449" i="3"/>
  <c r="P21439" i="3"/>
  <c r="P21427" i="3"/>
  <c r="P21417" i="3"/>
  <c r="P21407" i="3"/>
  <c r="P21395" i="3"/>
  <c r="P21385" i="3"/>
  <c r="P21375" i="3"/>
  <c r="P21363" i="3"/>
  <c r="P21353" i="3"/>
  <c r="P21343" i="3"/>
  <c r="P21331" i="3"/>
  <c r="P21321" i="3"/>
  <c r="P21311" i="3"/>
  <c r="P21299" i="3"/>
  <c r="P21289" i="3"/>
  <c r="P21279" i="3"/>
  <c r="P21267" i="3"/>
  <c r="P21257" i="3"/>
  <c r="P21247" i="3"/>
  <c r="P21235" i="3"/>
  <c r="P21225" i="3"/>
  <c r="P21215" i="3"/>
  <c r="P21203" i="3"/>
  <c r="P21193" i="3"/>
  <c r="P21183" i="3"/>
  <c r="P21171" i="3"/>
  <c r="P21161" i="3"/>
  <c r="P21151" i="3"/>
  <c r="P21139" i="3"/>
  <c r="P21129" i="3"/>
  <c r="P21119" i="3"/>
  <c r="P21107" i="3"/>
  <c r="P21097" i="3"/>
  <c r="P21087" i="3"/>
  <c r="P21075" i="3"/>
  <c r="P21065" i="3"/>
  <c r="P21055" i="3"/>
  <c r="P21043" i="3"/>
  <c r="P21033" i="3"/>
  <c r="P21023" i="3"/>
  <c r="P21011" i="3"/>
  <c r="P21001" i="3"/>
  <c r="P20991" i="3"/>
  <c r="P20979" i="3"/>
  <c r="P20969" i="3"/>
  <c r="P20959" i="3"/>
  <c r="P20947" i="3"/>
  <c r="P20937" i="3"/>
  <c r="P20927" i="3"/>
  <c r="P20915" i="3"/>
  <c r="P20905" i="3"/>
  <c r="P20895" i="3"/>
  <c r="P20883" i="3"/>
  <c r="P20873" i="3"/>
  <c r="P20863" i="3"/>
  <c r="P20852" i="3"/>
  <c r="P20843" i="3"/>
  <c r="P20834" i="3"/>
  <c r="P20825" i="3"/>
  <c r="P20816" i="3"/>
  <c r="P20807" i="3"/>
  <c r="P20798" i="3"/>
  <c r="P20788" i="3"/>
  <c r="P20779" i="3"/>
  <c r="P20770" i="3"/>
  <c r="P20761" i="3"/>
  <c r="P20753" i="3"/>
  <c r="P20745" i="3"/>
  <c r="P20737" i="3"/>
  <c r="P20729" i="3"/>
  <c r="P20721" i="3"/>
  <c r="P20713" i="3"/>
  <c r="P20705" i="3"/>
  <c r="P20697" i="3"/>
  <c r="P20689" i="3"/>
  <c r="P20681" i="3"/>
  <c r="P20673" i="3"/>
  <c r="P20665" i="3"/>
  <c r="P20657" i="3"/>
  <c r="P20649" i="3"/>
  <c r="P20641" i="3"/>
  <c r="P20633" i="3"/>
  <c r="P20625" i="3"/>
  <c r="P20617" i="3"/>
  <c r="P20609" i="3"/>
  <c r="P20601" i="3"/>
  <c r="P20593" i="3"/>
  <c r="P20585" i="3"/>
  <c r="P20577" i="3"/>
  <c r="P20569" i="3"/>
  <c r="P20561" i="3"/>
  <c r="P20553" i="3"/>
  <c r="P20545" i="3"/>
  <c r="P20537" i="3"/>
  <c r="P20529" i="3"/>
  <c r="P20521" i="3"/>
  <c r="P20513" i="3"/>
  <c r="P20505" i="3"/>
  <c r="P20497" i="3"/>
  <c r="P20489" i="3"/>
  <c r="P20481" i="3"/>
  <c r="P20473" i="3"/>
  <c r="P20465" i="3"/>
  <c r="P20457" i="3"/>
  <c r="P20449" i="3"/>
  <c r="P20441" i="3"/>
  <c r="P20433" i="3"/>
  <c r="P20425" i="3"/>
  <c r="P20417" i="3"/>
  <c r="P20409" i="3"/>
  <c r="P20401" i="3"/>
  <c r="P20393" i="3"/>
  <c r="P20385" i="3"/>
  <c r="P20377" i="3"/>
  <c r="P20369" i="3"/>
  <c r="P20361" i="3"/>
  <c r="P20353" i="3"/>
  <c r="P20345" i="3"/>
  <c r="P20337" i="3"/>
  <c r="P20329" i="3"/>
  <c r="P20321" i="3"/>
  <c r="P20313" i="3"/>
  <c r="P20305" i="3"/>
  <c r="P20297" i="3"/>
  <c r="P20289" i="3"/>
  <c r="P20281" i="3"/>
  <c r="P20273" i="3"/>
  <c r="P20265" i="3"/>
  <c r="P20257" i="3"/>
  <c r="P20249" i="3"/>
  <c r="P20241" i="3"/>
  <c r="P20233" i="3"/>
  <c r="P20225" i="3"/>
  <c r="P20217" i="3"/>
  <c r="P20209" i="3"/>
  <c r="P20201" i="3"/>
  <c r="P20193" i="3"/>
  <c r="P20185" i="3"/>
  <c r="P20177" i="3"/>
  <c r="P20169" i="3"/>
  <c r="P20161" i="3"/>
  <c r="P20153" i="3"/>
  <c r="P20145" i="3"/>
  <c r="P20137" i="3"/>
  <c r="P20129" i="3"/>
  <c r="P20121" i="3"/>
  <c r="P20113" i="3"/>
  <c r="P20105" i="3"/>
  <c r="P20097" i="3"/>
  <c r="P20089" i="3"/>
  <c r="P20081" i="3"/>
  <c r="P20073" i="3"/>
  <c r="P20065" i="3"/>
  <c r="P20057" i="3"/>
  <c r="P20049" i="3"/>
  <c r="P20041" i="3"/>
  <c r="P20033" i="3"/>
  <c r="P20025" i="3"/>
  <c r="P20017" i="3"/>
  <c r="P20009" i="3"/>
  <c r="P20001" i="3"/>
  <c r="P19993" i="3"/>
  <c r="P19985" i="3"/>
  <c r="P19977" i="3"/>
  <c r="P19969" i="3"/>
  <c r="P19961" i="3"/>
  <c r="P19953" i="3"/>
  <c r="P19945" i="3"/>
  <c r="P19937" i="3"/>
  <c r="P19929" i="3"/>
  <c r="P19921" i="3"/>
  <c r="P19913" i="3"/>
  <c r="P19905" i="3"/>
  <c r="P19897" i="3"/>
  <c r="P19889" i="3"/>
  <c r="P19881" i="3"/>
  <c r="P19873" i="3"/>
  <c r="P19865" i="3"/>
  <c r="P19857" i="3"/>
  <c r="P19849" i="3"/>
  <c r="P19841" i="3"/>
  <c r="P19833" i="3"/>
  <c r="P19825" i="3"/>
  <c r="P19817" i="3"/>
  <c r="P19809" i="3"/>
  <c r="P28729" i="3"/>
  <c r="P28509" i="3"/>
  <c r="P28340" i="3"/>
  <c r="P28219" i="3"/>
  <c r="P28146" i="3"/>
  <c r="P28077" i="3"/>
  <c r="P28005" i="3"/>
  <c r="P27940" i="3"/>
  <c r="P27876" i="3"/>
  <c r="P27826" i="3"/>
  <c r="P27773" i="3"/>
  <c r="P27723" i="3"/>
  <c r="P27673" i="3"/>
  <c r="P27620" i="3"/>
  <c r="P27570" i="3"/>
  <c r="P27517" i="3"/>
  <c r="P27467" i="3"/>
  <c r="P27417" i="3"/>
  <c r="P27364" i="3"/>
  <c r="P27314" i="3"/>
  <c r="P27261" i="3"/>
  <c r="P27211" i="3"/>
  <c r="P27161" i="3"/>
  <c r="P27108" i="3"/>
  <c r="P27060" i="3"/>
  <c r="P27018" i="3"/>
  <c r="P26976" i="3"/>
  <c r="P26932" i="3"/>
  <c r="P26892" i="3"/>
  <c r="P26856" i="3"/>
  <c r="P26819" i="3"/>
  <c r="P26782" i="3"/>
  <c r="P26746" i="3"/>
  <c r="P26709" i="3"/>
  <c r="P26673" i="3"/>
  <c r="P26636" i="3"/>
  <c r="P26600" i="3"/>
  <c r="P26563" i="3"/>
  <c r="P26526" i="3"/>
  <c r="P26492" i="3"/>
  <c r="P26460" i="3"/>
  <c r="P26428" i="3"/>
  <c r="P26396" i="3"/>
  <c r="P26364" i="3"/>
  <c r="P26332" i="3"/>
  <c r="P26300" i="3"/>
  <c r="P26268" i="3"/>
  <c r="P26236" i="3"/>
  <c r="P26204" i="3"/>
  <c r="P26172" i="3"/>
  <c r="P26140" i="3"/>
  <c r="P26108" i="3"/>
  <c r="P26076" i="3"/>
  <c r="P26044" i="3"/>
  <c r="P26012" i="3"/>
  <c r="P25980" i="3"/>
  <c r="P25948" i="3"/>
  <c r="P25916" i="3"/>
  <c r="P25884" i="3"/>
  <c r="P25852" i="3"/>
  <c r="P25820" i="3"/>
  <c r="P25788" i="3"/>
  <c r="P25756" i="3"/>
  <c r="P25724" i="3"/>
  <c r="P25692" i="3"/>
  <c r="P25660" i="3"/>
  <c r="P25628" i="3"/>
  <c r="P25596" i="3"/>
  <c r="P25564" i="3"/>
  <c r="P25532" i="3"/>
  <c r="P25500" i="3"/>
  <c r="P25468" i="3"/>
  <c r="P25436" i="3"/>
  <c r="P25404" i="3"/>
  <c r="P25372" i="3"/>
  <c r="P25340" i="3"/>
  <c r="P25308" i="3"/>
  <c r="P25276" i="3"/>
  <c r="P25244" i="3"/>
  <c r="P25212" i="3"/>
  <c r="P25180" i="3"/>
  <c r="P25154" i="3"/>
  <c r="P25129" i="3"/>
  <c r="P25101" i="3"/>
  <c r="P25076" i="3"/>
  <c r="P25051" i="3"/>
  <c r="P25027" i="3"/>
  <c r="P25005" i="3"/>
  <c r="P24985" i="3"/>
  <c r="P24963" i="3"/>
  <c r="P24941" i="3"/>
  <c r="P24921" i="3"/>
  <c r="P24899" i="3"/>
  <c r="P24877" i="3"/>
  <c r="P24857" i="3"/>
  <c r="P24835" i="3"/>
  <c r="P24813" i="3"/>
  <c r="P24793" i="3"/>
  <c r="P24771" i="3"/>
  <c r="P24749" i="3"/>
  <c r="P24729" i="3"/>
  <c r="P24707" i="3"/>
  <c r="P24685" i="3"/>
  <c r="P24665" i="3"/>
  <c r="P24643" i="3"/>
  <c r="P24621" i="3"/>
  <c r="P24601" i="3"/>
  <c r="P24579" i="3"/>
  <c r="P24557" i="3"/>
  <c r="P24537" i="3"/>
  <c r="P24515" i="3"/>
  <c r="P24493" i="3"/>
  <c r="P24473" i="3"/>
  <c r="P24451" i="3"/>
  <c r="P24429" i="3"/>
  <c r="P24409" i="3"/>
  <c r="P24387" i="3"/>
  <c r="P24365" i="3"/>
  <c r="P24345" i="3"/>
  <c r="P24323" i="3"/>
  <c r="P24301" i="3"/>
  <c r="P24281" i="3"/>
  <c r="P24265" i="3"/>
  <c r="P24249" i="3"/>
  <c r="P24233" i="3"/>
  <c r="P24217" i="3"/>
  <c r="P24201" i="3"/>
  <c r="P24185" i="3"/>
  <c r="P24169" i="3"/>
  <c r="P24153" i="3"/>
  <c r="P24137" i="3"/>
  <c r="P24121" i="3"/>
  <c r="P24105" i="3"/>
  <c r="P24089" i="3"/>
  <c r="P24073" i="3"/>
  <c r="P24057" i="3"/>
  <c r="P24041" i="3"/>
  <c r="P24025" i="3"/>
  <c r="P24009" i="3"/>
  <c r="P23993" i="3"/>
  <c r="P23977" i="3"/>
  <c r="P23961" i="3"/>
  <c r="P23945" i="3"/>
  <c r="P23929" i="3"/>
  <c r="P23913" i="3"/>
  <c r="P23897" i="3"/>
  <c r="P23881" i="3"/>
  <c r="P23866" i="3"/>
  <c r="P23855" i="3"/>
  <c r="P23841" i="3"/>
  <c r="P23827" i="3"/>
  <c r="P23816" i="3"/>
  <c r="P23802" i="3"/>
  <c r="P23791" i="3"/>
  <c r="P23777" i="3"/>
  <c r="P23763" i="3"/>
  <c r="P23752" i="3"/>
  <c r="P23738" i="3"/>
  <c r="P23727" i="3"/>
  <c r="P23713" i="3"/>
  <c r="P23699" i="3"/>
  <c r="P23688" i="3"/>
  <c r="P23674" i="3"/>
  <c r="P23663" i="3"/>
  <c r="P23649" i="3"/>
  <c r="P23635" i="3"/>
  <c r="P23624" i="3"/>
  <c r="P23610" i="3"/>
  <c r="P23599" i="3"/>
  <c r="P23585" i="3"/>
  <c r="P23571" i="3"/>
  <c r="P23560" i="3"/>
  <c r="P23546" i="3"/>
  <c r="P23535" i="3"/>
  <c r="P23521" i="3"/>
  <c r="P23507" i="3"/>
  <c r="P23496" i="3"/>
  <c r="P23482" i="3"/>
  <c r="P23471" i="3"/>
  <c r="P23457" i="3"/>
  <c r="P23443" i="3"/>
  <c r="P23432" i="3"/>
  <c r="P23418" i="3"/>
  <c r="P23407" i="3"/>
  <c r="P23393" i="3"/>
  <c r="P23379" i="3"/>
  <c r="P23368" i="3"/>
  <c r="P23354" i="3"/>
  <c r="P23343" i="3"/>
  <c r="P23329" i="3"/>
  <c r="P23315" i="3"/>
  <c r="P23304" i="3"/>
  <c r="P23290" i="3"/>
  <c r="P23279" i="3"/>
  <c r="P23265" i="3"/>
  <c r="P23251" i="3"/>
  <c r="P23240" i="3"/>
  <c r="P23226" i="3"/>
  <c r="P23215" i="3"/>
  <c r="P23201" i="3"/>
  <c r="P23187" i="3"/>
  <c r="P23176" i="3"/>
  <c r="P23162" i="3"/>
  <c r="P23151" i="3"/>
  <c r="P23137" i="3"/>
  <c r="P23123" i="3"/>
  <c r="P23112" i="3"/>
  <c r="P23098" i="3"/>
  <c r="P23087" i="3"/>
  <c r="P23073" i="3"/>
  <c r="P23059" i="3"/>
  <c r="P23048" i="3"/>
  <c r="P23034" i="3"/>
  <c r="P23023" i="3"/>
  <c r="P23009" i="3"/>
  <c r="P22995" i="3"/>
  <c r="P22984" i="3"/>
  <c r="P22970" i="3"/>
  <c r="P22959" i="3"/>
  <c r="P22945" i="3"/>
  <c r="P22931" i="3"/>
  <c r="P22920" i="3"/>
  <c r="P22906" i="3"/>
  <c r="P22895" i="3"/>
  <c r="P22881" i="3"/>
  <c r="P22867" i="3"/>
  <c r="P22856" i="3"/>
  <c r="P22842" i="3"/>
  <c r="P22831" i="3"/>
  <c r="P22817" i="3"/>
  <c r="P22803" i="3"/>
  <c r="P22792" i="3"/>
  <c r="P22778" i="3"/>
  <c r="P22767" i="3"/>
  <c r="P22753" i="3"/>
  <c r="P22739" i="3"/>
  <c r="P22728" i="3"/>
  <c r="P22714" i="3"/>
  <c r="P22703" i="3"/>
  <c r="P22689" i="3"/>
  <c r="P22675" i="3"/>
  <c r="P22664" i="3"/>
  <c r="P22650" i="3"/>
  <c r="P22639" i="3"/>
  <c r="P22625" i="3"/>
  <c r="P22611" i="3"/>
  <c r="P22600" i="3"/>
  <c r="P22586" i="3"/>
  <c r="P22575" i="3"/>
  <c r="P22561" i="3"/>
  <c r="P22547" i="3"/>
  <c r="P22536" i="3"/>
  <c r="P22522" i="3"/>
  <c r="P22511" i="3"/>
  <c r="P22497" i="3"/>
  <c r="P22483" i="3"/>
  <c r="P22472" i="3"/>
  <c r="P22458" i="3"/>
  <c r="P22447" i="3"/>
  <c r="P22433" i="3"/>
  <c r="P22419" i="3"/>
  <c r="P22408" i="3"/>
  <c r="P22394" i="3"/>
  <c r="P22383" i="3"/>
  <c r="P22369" i="3"/>
  <c r="P22355" i="3"/>
  <c r="P22344" i="3"/>
  <c r="P22330" i="3"/>
  <c r="P22319" i="3"/>
  <c r="P22305" i="3"/>
  <c r="P22291" i="3"/>
  <c r="P22280" i="3"/>
  <c r="P22266" i="3"/>
  <c r="P22255" i="3"/>
  <c r="P22241" i="3"/>
  <c r="P22227" i="3"/>
  <c r="P22216" i="3"/>
  <c r="P22202" i="3"/>
  <c r="P22191" i="3"/>
  <c r="P22177" i="3"/>
  <c r="P22163" i="3"/>
  <c r="P22152" i="3"/>
  <c r="P22138" i="3"/>
  <c r="P22127" i="3"/>
  <c r="P22113" i="3"/>
  <c r="P22099" i="3"/>
  <c r="P22088" i="3"/>
  <c r="P22074" i="3"/>
  <c r="P22063" i="3"/>
  <c r="P22049" i="3"/>
  <c r="P22035" i="3"/>
  <c r="P22024" i="3"/>
  <c r="P22010" i="3"/>
  <c r="P21999" i="3"/>
  <c r="P21985" i="3"/>
  <c r="P21971" i="3"/>
  <c r="P21960" i="3"/>
  <c r="P21946" i="3"/>
  <c r="P21935" i="3"/>
  <c r="P21921" i="3"/>
  <c r="P21907" i="3"/>
  <c r="P21896" i="3"/>
  <c r="P21882" i="3"/>
  <c r="P21871" i="3"/>
  <c r="P21857" i="3"/>
  <c r="P21843" i="3"/>
  <c r="P21832" i="3"/>
  <c r="P21818" i="3"/>
  <c r="P21807" i="3"/>
  <c r="P21793" i="3"/>
  <c r="P21779" i="3"/>
  <c r="P21768" i="3"/>
  <c r="P21756" i="3"/>
  <c r="P21746" i="3"/>
  <c r="P21736" i="3"/>
  <c r="P21724" i="3"/>
  <c r="P21714" i="3"/>
  <c r="P21704" i="3"/>
  <c r="P21692" i="3"/>
  <c r="P21682" i="3"/>
  <c r="P21672" i="3"/>
  <c r="P21660" i="3"/>
  <c r="P21650" i="3"/>
  <c r="P21640" i="3"/>
  <c r="P21628" i="3"/>
  <c r="P21618" i="3"/>
  <c r="P21608" i="3"/>
  <c r="P21596" i="3"/>
  <c r="P21586" i="3"/>
  <c r="P21576" i="3"/>
  <c r="P21564" i="3"/>
  <c r="P21554" i="3"/>
  <c r="P21544" i="3"/>
  <c r="P21532" i="3"/>
  <c r="P21522" i="3"/>
  <c r="P21512" i="3"/>
  <c r="P21500" i="3"/>
  <c r="P21490" i="3"/>
  <c r="P21480" i="3"/>
  <c r="P21468" i="3"/>
  <c r="P21458" i="3"/>
  <c r="P21448" i="3"/>
  <c r="P21436" i="3"/>
  <c r="P21426" i="3"/>
  <c r="P21416" i="3"/>
  <c r="P21404" i="3"/>
  <c r="P21394" i="3"/>
  <c r="P21384" i="3"/>
  <c r="P21372" i="3"/>
  <c r="P21362" i="3"/>
  <c r="P21352" i="3"/>
  <c r="P21340" i="3"/>
  <c r="P21330" i="3"/>
  <c r="P21320" i="3"/>
  <c r="P21308" i="3"/>
  <c r="P21298" i="3"/>
  <c r="P21288" i="3"/>
  <c r="P21276" i="3"/>
  <c r="P21266" i="3"/>
  <c r="P21256" i="3"/>
  <c r="P21244" i="3"/>
  <c r="P21234" i="3"/>
  <c r="P21224" i="3"/>
  <c r="P21212" i="3"/>
  <c r="P21202" i="3"/>
  <c r="P21192" i="3"/>
  <c r="P21180" i="3"/>
  <c r="P21170" i="3"/>
  <c r="P21160" i="3"/>
  <c r="P21148" i="3"/>
  <c r="P21138" i="3"/>
  <c r="P21128" i="3"/>
  <c r="P21116" i="3"/>
  <c r="P21106" i="3"/>
  <c r="P21096" i="3"/>
  <c r="P21084" i="3"/>
  <c r="P21074" i="3"/>
  <c r="P21064" i="3"/>
  <c r="P21052" i="3"/>
  <c r="P21042" i="3"/>
  <c r="P21032" i="3"/>
  <c r="P21020" i="3"/>
  <c r="P21010" i="3"/>
  <c r="P21000" i="3"/>
  <c r="P20988" i="3"/>
  <c r="P20978" i="3"/>
  <c r="P20968" i="3"/>
  <c r="P20956" i="3"/>
  <c r="P20946" i="3"/>
  <c r="P20936" i="3"/>
  <c r="P20924" i="3"/>
  <c r="P20914" i="3"/>
  <c r="P20904" i="3"/>
  <c r="P20892" i="3"/>
  <c r="P20882" i="3"/>
  <c r="P20872" i="3"/>
  <c r="P20860" i="3"/>
  <c r="P20851" i="3"/>
  <c r="P20842" i="3"/>
  <c r="P20833" i="3"/>
  <c r="P20824" i="3"/>
  <c r="P20815" i="3"/>
  <c r="P20806" i="3"/>
  <c r="P20796" i="3"/>
  <c r="P20787" i="3"/>
  <c r="P20778" i="3"/>
  <c r="P20769" i="3"/>
  <c r="P20760" i="3"/>
  <c r="P20752" i="3"/>
  <c r="P20744" i="3"/>
  <c r="P20736" i="3"/>
  <c r="P20728" i="3"/>
  <c r="P20720" i="3"/>
  <c r="P20712" i="3"/>
  <c r="P20704" i="3"/>
  <c r="P20696" i="3"/>
  <c r="P20688" i="3"/>
  <c r="P20680" i="3"/>
  <c r="P20672" i="3"/>
  <c r="P20664" i="3"/>
  <c r="P20656" i="3"/>
  <c r="P20648" i="3"/>
  <c r="P20640" i="3"/>
  <c r="P20632" i="3"/>
  <c r="P20624" i="3"/>
  <c r="P20616" i="3"/>
  <c r="P20608" i="3"/>
  <c r="P20600" i="3"/>
  <c r="P20592" i="3"/>
  <c r="P20584" i="3"/>
  <c r="P20576" i="3"/>
  <c r="P20568" i="3"/>
  <c r="P20560" i="3"/>
  <c r="P20552" i="3"/>
  <c r="P20544" i="3"/>
  <c r="P20536" i="3"/>
  <c r="P20528" i="3"/>
  <c r="P20520" i="3"/>
  <c r="P20512" i="3"/>
  <c r="P20504" i="3"/>
  <c r="P20496" i="3"/>
  <c r="P20488" i="3"/>
  <c r="P20480" i="3"/>
  <c r="P20472" i="3"/>
  <c r="P20464" i="3"/>
  <c r="P20456" i="3"/>
  <c r="P20448" i="3"/>
  <c r="P20440" i="3"/>
  <c r="P20432" i="3"/>
  <c r="P20424" i="3"/>
  <c r="P20416" i="3"/>
  <c r="P20408" i="3"/>
  <c r="P20400" i="3"/>
  <c r="P20392" i="3"/>
  <c r="P20384" i="3"/>
  <c r="P20376" i="3"/>
  <c r="P20368" i="3"/>
  <c r="P20360" i="3"/>
  <c r="P20352" i="3"/>
  <c r="P20344" i="3"/>
  <c r="P20336" i="3"/>
  <c r="P20328" i="3"/>
  <c r="P20320" i="3"/>
  <c r="P20312" i="3"/>
  <c r="P20304" i="3"/>
  <c r="P20296" i="3"/>
  <c r="P20288" i="3"/>
  <c r="P20280" i="3"/>
  <c r="P20272" i="3"/>
  <c r="P20264" i="3"/>
  <c r="P20256" i="3"/>
  <c r="P20248" i="3"/>
  <c r="P20240" i="3"/>
  <c r="P20232" i="3"/>
  <c r="P20224" i="3"/>
  <c r="P20216" i="3"/>
  <c r="P20208" i="3"/>
  <c r="P20200" i="3"/>
  <c r="P20192" i="3"/>
  <c r="P20184" i="3"/>
  <c r="P20176" i="3"/>
  <c r="P20168" i="3"/>
  <c r="P20160" i="3"/>
  <c r="P20152" i="3"/>
  <c r="P20144" i="3"/>
  <c r="P20136" i="3"/>
  <c r="P20128" i="3"/>
  <c r="P20120" i="3"/>
  <c r="P20112" i="3"/>
  <c r="P20104" i="3"/>
  <c r="P20096" i="3"/>
  <c r="P20088" i="3"/>
  <c r="P20080" i="3"/>
  <c r="P20072" i="3"/>
  <c r="P20064" i="3"/>
  <c r="P20056" i="3"/>
  <c r="P20048" i="3"/>
  <c r="P20040" i="3"/>
  <c r="P20032" i="3"/>
  <c r="P28705" i="3"/>
  <c r="P28493" i="3"/>
  <c r="P28325" i="3"/>
  <c r="P28210" i="3"/>
  <c r="P28141" i="3"/>
  <c r="P28069" i="3"/>
  <c r="P28004" i="3"/>
  <c r="P27938" i="3"/>
  <c r="P27874" i="3"/>
  <c r="P27821" i="3"/>
  <c r="P27771" i="3"/>
  <c r="P27721" i="3"/>
  <c r="P27668" i="3"/>
  <c r="P27618" i="3"/>
  <c r="P27565" i="3"/>
  <c r="P27515" i="3"/>
  <c r="P27465" i="3"/>
  <c r="P27412" i="3"/>
  <c r="P27362" i="3"/>
  <c r="P27309" i="3"/>
  <c r="P27259" i="3"/>
  <c r="P27209" i="3"/>
  <c r="P27156" i="3"/>
  <c r="P27106" i="3"/>
  <c r="P27058" i="3"/>
  <c r="P27016" i="3"/>
  <c r="P26972" i="3"/>
  <c r="P26930" i="3"/>
  <c r="P26890" i="3"/>
  <c r="P26853" i="3"/>
  <c r="P26817" i="3"/>
  <c r="P26780" i="3"/>
  <c r="P26744" i="3"/>
  <c r="P26707" i="3"/>
  <c r="P26670" i="3"/>
  <c r="P26634" i="3"/>
  <c r="P26597" i="3"/>
  <c r="P26561" i="3"/>
  <c r="P26524" i="3"/>
  <c r="P26490" i="3"/>
  <c r="P26458" i="3"/>
  <c r="P26426" i="3"/>
  <c r="P26394" i="3"/>
  <c r="P26362" i="3"/>
  <c r="P26330" i="3"/>
  <c r="P26298" i="3"/>
  <c r="P26266" i="3"/>
  <c r="P26234" i="3"/>
  <c r="P26202" i="3"/>
  <c r="P26170" i="3"/>
  <c r="P26138" i="3"/>
  <c r="P26106" i="3"/>
  <c r="P26074" i="3"/>
  <c r="P26042" i="3"/>
  <c r="P26010" i="3"/>
  <c r="P25978" i="3"/>
  <c r="P25946" i="3"/>
  <c r="P25914" i="3"/>
  <c r="P25882" i="3"/>
  <c r="P25850" i="3"/>
  <c r="P25818" i="3"/>
  <c r="P25786" i="3"/>
  <c r="P25754" i="3"/>
  <c r="P25722" i="3"/>
  <c r="P25690" i="3"/>
  <c r="P25658" i="3"/>
  <c r="P25626" i="3"/>
  <c r="P25594" i="3"/>
  <c r="P25562" i="3"/>
  <c r="P25530" i="3"/>
  <c r="P25498" i="3"/>
  <c r="P25466" i="3"/>
  <c r="P25434" i="3"/>
  <c r="P25402" i="3"/>
  <c r="P25370" i="3"/>
  <c r="P25338" i="3"/>
  <c r="P25306" i="3"/>
  <c r="P25274" i="3"/>
  <c r="P25242" i="3"/>
  <c r="P25210" i="3"/>
  <c r="P25178" i="3"/>
  <c r="P25153" i="3"/>
  <c r="P25125" i="3"/>
  <c r="P25100" i="3"/>
  <c r="P25075" i="3"/>
  <c r="P25050" i="3"/>
  <c r="P25026" i="3"/>
  <c r="P25004" i="3"/>
  <c r="P24983" i="3"/>
  <c r="P24962" i="3"/>
  <c r="P24940" i="3"/>
  <c r="P24919" i="3"/>
  <c r="P24898" i="3"/>
  <c r="P24876" i="3"/>
  <c r="P24855" i="3"/>
  <c r="P24834" i="3"/>
  <c r="P24812" i="3"/>
  <c r="P24791" i="3"/>
  <c r="P24770" i="3"/>
  <c r="P24748" i="3"/>
  <c r="P24727" i="3"/>
  <c r="P24706" i="3"/>
  <c r="P24684" i="3"/>
  <c r="P24663" i="3"/>
  <c r="P24642" i="3"/>
  <c r="P24620" i="3"/>
  <c r="P24599" i="3"/>
  <c r="P24578" i="3"/>
  <c r="P24556" i="3"/>
  <c r="P24535" i="3"/>
  <c r="P24514" i="3"/>
  <c r="P24492" i="3"/>
  <c r="P24471" i="3"/>
  <c r="P24450" i="3"/>
  <c r="P24428" i="3"/>
  <c r="P24407" i="3"/>
  <c r="P24386" i="3"/>
  <c r="P24364" i="3"/>
  <c r="P24343" i="3"/>
  <c r="P24322" i="3"/>
  <c r="P24300" i="3"/>
  <c r="P24280" i="3"/>
  <c r="P24264" i="3"/>
  <c r="P24248" i="3"/>
  <c r="P24232" i="3"/>
  <c r="P24216" i="3"/>
  <c r="P24200" i="3"/>
  <c r="P24184" i="3"/>
  <c r="P24168" i="3"/>
  <c r="P24152" i="3"/>
  <c r="P24136" i="3"/>
  <c r="P24120" i="3"/>
  <c r="P24104" i="3"/>
  <c r="P24088" i="3"/>
  <c r="P24072" i="3"/>
  <c r="P24056" i="3"/>
  <c r="P24040" i="3"/>
  <c r="P24024" i="3"/>
  <c r="P24008" i="3"/>
  <c r="P23992" i="3"/>
  <c r="P23976" i="3"/>
  <c r="P23960" i="3"/>
  <c r="P23944" i="3"/>
  <c r="P23928" i="3"/>
  <c r="P23912" i="3"/>
  <c r="P23896" i="3"/>
  <c r="P23880" i="3"/>
  <c r="P23865" i="3"/>
  <c r="P23851" i="3"/>
  <c r="P23840" i="3"/>
  <c r="P23826" i="3"/>
  <c r="P23815" i="3"/>
  <c r="P23801" i="3"/>
  <c r="P23787" i="3"/>
  <c r="P23776" i="3"/>
  <c r="P23762" i="3"/>
  <c r="P23751" i="3"/>
  <c r="P23737" i="3"/>
  <c r="P23723" i="3"/>
  <c r="P23712" i="3"/>
  <c r="P23698" i="3"/>
  <c r="P23687" i="3"/>
  <c r="P23673" i="3"/>
  <c r="P23659" i="3"/>
  <c r="P23648" i="3"/>
  <c r="P23634" i="3"/>
  <c r="P23623" i="3"/>
  <c r="P23609" i="3"/>
  <c r="P23595" i="3"/>
  <c r="P23584" i="3"/>
  <c r="P23570" i="3"/>
  <c r="P23559" i="3"/>
  <c r="P23545" i="3"/>
  <c r="P23531" i="3"/>
  <c r="P23520" i="3"/>
  <c r="P23506" i="3"/>
  <c r="P23495" i="3"/>
  <c r="P23481" i="3"/>
  <c r="P23467" i="3"/>
  <c r="P23456" i="3"/>
  <c r="P23442" i="3"/>
  <c r="P23431" i="3"/>
  <c r="P23417" i="3"/>
  <c r="P23403" i="3"/>
  <c r="P23392" i="3"/>
  <c r="P23378" i="3"/>
  <c r="P23367" i="3"/>
  <c r="P23353" i="3"/>
  <c r="P23339" i="3"/>
  <c r="P23328" i="3"/>
  <c r="P23314" i="3"/>
  <c r="P23303" i="3"/>
  <c r="P23289" i="3"/>
  <c r="P23275" i="3"/>
  <c r="P23264" i="3"/>
  <c r="P23250" i="3"/>
  <c r="P23239" i="3"/>
  <c r="P23225" i="3"/>
  <c r="P23211" i="3"/>
  <c r="P23200" i="3"/>
  <c r="P23186" i="3"/>
  <c r="P23175" i="3"/>
  <c r="P23161" i="3"/>
  <c r="P23147" i="3"/>
  <c r="P23136" i="3"/>
  <c r="P23122" i="3"/>
  <c r="P23111" i="3"/>
  <c r="P23097" i="3"/>
  <c r="P23083" i="3"/>
  <c r="P23072" i="3"/>
  <c r="P23058" i="3"/>
  <c r="P23047" i="3"/>
  <c r="P23033" i="3"/>
  <c r="P23019" i="3"/>
  <c r="P23008" i="3"/>
  <c r="P22994" i="3"/>
  <c r="P22983" i="3"/>
  <c r="P22969" i="3"/>
  <c r="P22955" i="3"/>
  <c r="P22944" i="3"/>
  <c r="P22930" i="3"/>
  <c r="P22919" i="3"/>
  <c r="P22905" i="3"/>
  <c r="P22891" i="3"/>
  <c r="P22880" i="3"/>
  <c r="P22866" i="3"/>
  <c r="P22855" i="3"/>
  <c r="P22841" i="3"/>
  <c r="P22827" i="3"/>
  <c r="P22816" i="3"/>
  <c r="P22802" i="3"/>
  <c r="P22791" i="3"/>
  <c r="P22777" i="3"/>
  <c r="P22763" i="3"/>
  <c r="P22752" i="3"/>
  <c r="P22738" i="3"/>
  <c r="P22727" i="3"/>
  <c r="P22713" i="3"/>
  <c r="P22699" i="3"/>
  <c r="P22688" i="3"/>
  <c r="P22674" i="3"/>
  <c r="P22663" i="3"/>
  <c r="P22649" i="3"/>
  <c r="P22635" i="3"/>
  <c r="P22624" i="3"/>
  <c r="P22610" i="3"/>
  <c r="P22599" i="3"/>
  <c r="P22585" i="3"/>
  <c r="P22571" i="3"/>
  <c r="P22560" i="3"/>
  <c r="P22546" i="3"/>
  <c r="P22535" i="3"/>
  <c r="P22521" i="3"/>
  <c r="P22507" i="3"/>
  <c r="P22496" i="3"/>
  <c r="P22482" i="3"/>
  <c r="P22471" i="3"/>
  <c r="P22457" i="3"/>
  <c r="P22443" i="3"/>
  <c r="P22432" i="3"/>
  <c r="P22418" i="3"/>
  <c r="P22407" i="3"/>
  <c r="P22393" i="3"/>
  <c r="P22379" i="3"/>
  <c r="P22368" i="3"/>
  <c r="P22354" i="3"/>
  <c r="P22343" i="3"/>
  <c r="P22329" i="3"/>
  <c r="P22315" i="3"/>
  <c r="P22304" i="3"/>
  <c r="P22290" i="3"/>
  <c r="P22279" i="3"/>
  <c r="P22265" i="3"/>
  <c r="P22251" i="3"/>
  <c r="P22240" i="3"/>
  <c r="P22226" i="3"/>
  <c r="P22215" i="3"/>
  <c r="P22201" i="3"/>
  <c r="P22187" i="3"/>
  <c r="P22176" i="3"/>
  <c r="P22162" i="3"/>
  <c r="P22151" i="3"/>
  <c r="P22137" i="3"/>
  <c r="P22123" i="3"/>
  <c r="P22112" i="3"/>
  <c r="P22098" i="3"/>
  <c r="P22087" i="3"/>
  <c r="P22073" i="3"/>
  <c r="P22059" i="3"/>
  <c r="P22048" i="3"/>
  <c r="P22034" i="3"/>
  <c r="P22023" i="3"/>
  <c r="P22009" i="3"/>
  <c r="P21995" i="3"/>
  <c r="P21984" i="3"/>
  <c r="P21970" i="3"/>
  <c r="P21959" i="3"/>
  <c r="P21945" i="3"/>
  <c r="P21931" i="3"/>
  <c r="P21920" i="3"/>
  <c r="P21906" i="3"/>
  <c r="P21895" i="3"/>
  <c r="P21881" i="3"/>
  <c r="P21867" i="3"/>
  <c r="P21856" i="3"/>
  <c r="P21842" i="3"/>
  <c r="P21831" i="3"/>
  <c r="P21817" i="3"/>
  <c r="P21803" i="3"/>
  <c r="P21792" i="3"/>
  <c r="P21778" i="3"/>
  <c r="P21767" i="3"/>
  <c r="P21755" i="3"/>
  <c r="P21745" i="3"/>
  <c r="P21735" i="3"/>
  <c r="P21723" i="3"/>
  <c r="P21713" i="3"/>
  <c r="P21703" i="3"/>
  <c r="P21691" i="3"/>
  <c r="P21681" i="3"/>
  <c r="P21671" i="3"/>
  <c r="P21659" i="3"/>
  <c r="P21649" i="3"/>
  <c r="P21639" i="3"/>
  <c r="P21627" i="3"/>
  <c r="P21617" i="3"/>
  <c r="P21607" i="3"/>
  <c r="P28697" i="3"/>
  <c r="P28489" i="3"/>
  <c r="P28322" i="3"/>
  <c r="P28205" i="3"/>
  <c r="P28133" i="3"/>
  <c r="P28068" i="3"/>
  <c r="P28002" i="3"/>
  <c r="P27930" i="3"/>
  <c r="P27873" i="3"/>
  <c r="P27820" i="3"/>
  <c r="P27770" i="3"/>
  <c r="P27717" i="3"/>
  <c r="P27667" i="3"/>
  <c r="P27617" i="3"/>
  <c r="P27564" i="3"/>
  <c r="P27514" i="3"/>
  <c r="P27461" i="3"/>
  <c r="P27411" i="3"/>
  <c r="P27361" i="3"/>
  <c r="P27308" i="3"/>
  <c r="P27258" i="3"/>
  <c r="P27205" i="3"/>
  <c r="P27155" i="3"/>
  <c r="P27105" i="3"/>
  <c r="P27057" i="3"/>
  <c r="P27013" i="3"/>
  <c r="P26971" i="3"/>
  <c r="P26929" i="3"/>
  <c r="P26889" i="3"/>
  <c r="P26852" i="3"/>
  <c r="P26816" i="3"/>
  <c r="P26779" i="3"/>
  <c r="P26742" i="3"/>
  <c r="P26706" i="3"/>
  <c r="P26669" i="3"/>
  <c r="P26633" i="3"/>
  <c r="P26596" i="3"/>
  <c r="P26560" i="3"/>
  <c r="P26523" i="3"/>
  <c r="P26489" i="3"/>
  <c r="P26457" i="3"/>
  <c r="P26425" i="3"/>
  <c r="P26393" i="3"/>
  <c r="P26361" i="3"/>
  <c r="P26329" i="3"/>
  <c r="P26297" i="3"/>
  <c r="P26265" i="3"/>
  <c r="P26233" i="3"/>
  <c r="P26201" i="3"/>
  <c r="P26169" i="3"/>
  <c r="P26137" i="3"/>
  <c r="P26105" i="3"/>
  <c r="P26073" i="3"/>
  <c r="P26041" i="3"/>
  <c r="P26009" i="3"/>
  <c r="P25977" i="3"/>
  <c r="P25945" i="3"/>
  <c r="P25913" i="3"/>
  <c r="P25881" i="3"/>
  <c r="P25849" i="3"/>
  <c r="P25817" i="3"/>
  <c r="P25785" i="3"/>
  <c r="P25753" i="3"/>
  <c r="P25721" i="3"/>
  <c r="P25689" i="3"/>
  <c r="P25657" i="3"/>
  <c r="P25625" i="3"/>
  <c r="P25593" i="3"/>
  <c r="P25561" i="3"/>
  <c r="P25529" i="3"/>
  <c r="P25497" i="3"/>
  <c r="P25465" i="3"/>
  <c r="P25433" i="3"/>
  <c r="P25401" i="3"/>
  <c r="P25369" i="3"/>
  <c r="P25337" i="3"/>
  <c r="P25305" i="3"/>
  <c r="P25273" i="3"/>
  <c r="P25241" i="3"/>
  <c r="P25209" i="3"/>
  <c r="P25177" i="3"/>
  <c r="P25149" i="3"/>
  <c r="P25124" i="3"/>
  <c r="P25099" i="3"/>
  <c r="P25074" i="3"/>
  <c r="P25049" i="3"/>
  <c r="P25025" i="3"/>
  <c r="P25003" i="3"/>
  <c r="P24981" i="3"/>
  <c r="P24961" i="3"/>
  <c r="P24939" i="3"/>
  <c r="P24917" i="3"/>
  <c r="P24897" i="3"/>
  <c r="P24875" i="3"/>
  <c r="P24853" i="3"/>
  <c r="P24833" i="3"/>
  <c r="P24811" i="3"/>
  <c r="P24789" i="3"/>
  <c r="P24769" i="3"/>
  <c r="P24747" i="3"/>
  <c r="P24725" i="3"/>
  <c r="P24705" i="3"/>
  <c r="P24683" i="3"/>
  <c r="P24661" i="3"/>
  <c r="P24641" i="3"/>
  <c r="P24619" i="3"/>
  <c r="P24597" i="3"/>
  <c r="P24577" i="3"/>
  <c r="P24555" i="3"/>
  <c r="P24533" i="3"/>
  <c r="P24513" i="3"/>
  <c r="P24491" i="3"/>
  <c r="P24469" i="3"/>
  <c r="P24449" i="3"/>
  <c r="P24427" i="3"/>
  <c r="P24405" i="3"/>
  <c r="P24385" i="3"/>
  <c r="P24363" i="3"/>
  <c r="P24341" i="3"/>
  <c r="P24321" i="3"/>
  <c r="P24299" i="3"/>
  <c r="P24279" i="3"/>
  <c r="P24263" i="3"/>
  <c r="P24247" i="3"/>
  <c r="P24231" i="3"/>
  <c r="P24215" i="3"/>
  <c r="P24199" i="3"/>
  <c r="P24183" i="3"/>
  <c r="P24167" i="3"/>
  <c r="P24151" i="3"/>
  <c r="P24135" i="3"/>
  <c r="P24119" i="3"/>
  <c r="P24103" i="3"/>
  <c r="P24087" i="3"/>
  <c r="P24071" i="3"/>
  <c r="P24055" i="3"/>
  <c r="P24039" i="3"/>
  <c r="P24023" i="3"/>
  <c r="P24007" i="3"/>
  <c r="P23991" i="3"/>
  <c r="P23975" i="3"/>
  <c r="P23959" i="3"/>
  <c r="P23943" i="3"/>
  <c r="P23927" i="3"/>
  <c r="P23911" i="3"/>
  <c r="P23895" i="3"/>
  <c r="P23879" i="3"/>
  <c r="P23864" i="3"/>
  <c r="P23850" i="3"/>
  <c r="P23839" i="3"/>
  <c r="P23825" i="3"/>
  <c r="P23811" i="3"/>
  <c r="P23800" i="3"/>
  <c r="P23786" i="3"/>
  <c r="P23775" i="3"/>
  <c r="P23761" i="3"/>
  <c r="P23747" i="3"/>
  <c r="P23736" i="3"/>
  <c r="P23722" i="3"/>
  <c r="P23711" i="3"/>
  <c r="P23697" i="3"/>
  <c r="P23683" i="3"/>
  <c r="P23672" i="3"/>
  <c r="P23658" i="3"/>
  <c r="P23647" i="3"/>
  <c r="P23633" i="3"/>
  <c r="P23619" i="3"/>
  <c r="P23608" i="3"/>
  <c r="P23594" i="3"/>
  <c r="P23583" i="3"/>
  <c r="P23569" i="3"/>
  <c r="P23555" i="3"/>
  <c r="P23544" i="3"/>
  <c r="P23530" i="3"/>
  <c r="P23519" i="3"/>
  <c r="P23505" i="3"/>
  <c r="P23491" i="3"/>
  <c r="P23480" i="3"/>
  <c r="P23466" i="3"/>
  <c r="P23455" i="3"/>
  <c r="P23441" i="3"/>
  <c r="P23427" i="3"/>
  <c r="P23416" i="3"/>
  <c r="P23402" i="3"/>
  <c r="P23391" i="3"/>
  <c r="P23377" i="3"/>
  <c r="P23363" i="3"/>
  <c r="P23352" i="3"/>
  <c r="P23338" i="3"/>
  <c r="P23327" i="3"/>
  <c r="P23313" i="3"/>
  <c r="P23299" i="3"/>
  <c r="P23288" i="3"/>
  <c r="P23274" i="3"/>
  <c r="P23263" i="3"/>
  <c r="P23249" i="3"/>
  <c r="P23235" i="3"/>
  <c r="P23224" i="3"/>
  <c r="P23210" i="3"/>
  <c r="P23199" i="3"/>
  <c r="P23185" i="3"/>
  <c r="P23171" i="3"/>
  <c r="P23160" i="3"/>
  <c r="P23146" i="3"/>
  <c r="P23135" i="3"/>
  <c r="P23121" i="3"/>
  <c r="P23107" i="3"/>
  <c r="P23096" i="3"/>
  <c r="P23082" i="3"/>
  <c r="P23071" i="3"/>
  <c r="P23057" i="3"/>
  <c r="P23043" i="3"/>
  <c r="P23032" i="3"/>
  <c r="P23018" i="3"/>
  <c r="P23007" i="3"/>
  <c r="P22993" i="3"/>
  <c r="P22979" i="3"/>
  <c r="P22968" i="3"/>
  <c r="P22954" i="3"/>
  <c r="P22943" i="3"/>
  <c r="P22929" i="3"/>
  <c r="P22915" i="3"/>
  <c r="P22904" i="3"/>
  <c r="P22890" i="3"/>
  <c r="P22879" i="3"/>
  <c r="P22865" i="3"/>
  <c r="P22851" i="3"/>
  <c r="P22840" i="3"/>
  <c r="P22826" i="3"/>
  <c r="P22815" i="3"/>
  <c r="P22801" i="3"/>
  <c r="P22787" i="3"/>
  <c r="P22776" i="3"/>
  <c r="P22762" i="3"/>
  <c r="P22751" i="3"/>
  <c r="P22737" i="3"/>
  <c r="P22723" i="3"/>
  <c r="P22712" i="3"/>
  <c r="P22698" i="3"/>
  <c r="P22687" i="3"/>
  <c r="P22673" i="3"/>
  <c r="P22659" i="3"/>
  <c r="P22648" i="3"/>
  <c r="P22634" i="3"/>
  <c r="P22623" i="3"/>
  <c r="P22609" i="3"/>
  <c r="P22595" i="3"/>
  <c r="P22584" i="3"/>
  <c r="P22570" i="3"/>
  <c r="P22559" i="3"/>
  <c r="P22545" i="3"/>
  <c r="P22531" i="3"/>
  <c r="P22520" i="3"/>
  <c r="P22506" i="3"/>
  <c r="P22495" i="3"/>
  <c r="P22481" i="3"/>
  <c r="P22467" i="3"/>
  <c r="P22456" i="3"/>
  <c r="P22442" i="3"/>
  <c r="P22431" i="3"/>
  <c r="P22417" i="3"/>
  <c r="P22403" i="3"/>
  <c r="P22392" i="3"/>
  <c r="P22378" i="3"/>
  <c r="P22367" i="3"/>
  <c r="P22353" i="3"/>
  <c r="P22339" i="3"/>
  <c r="P22328" i="3"/>
  <c r="P22314" i="3"/>
  <c r="P22303" i="3"/>
  <c r="P22289" i="3"/>
  <c r="P22275" i="3"/>
  <c r="P22264" i="3"/>
  <c r="P22250" i="3"/>
  <c r="P22239" i="3"/>
  <c r="P22225" i="3"/>
  <c r="P22211" i="3"/>
  <c r="P22200" i="3"/>
  <c r="P22186" i="3"/>
  <c r="P22175" i="3"/>
  <c r="P22161" i="3"/>
  <c r="P22147" i="3"/>
  <c r="P22136" i="3"/>
  <c r="P22122" i="3"/>
  <c r="P22111" i="3"/>
  <c r="P22097" i="3"/>
  <c r="P22083" i="3"/>
  <c r="P22072" i="3"/>
  <c r="P22058" i="3"/>
  <c r="P22047" i="3"/>
  <c r="P22033" i="3"/>
  <c r="P22019" i="3"/>
  <c r="P22008" i="3"/>
  <c r="P21994" i="3"/>
  <c r="P21983" i="3"/>
  <c r="P21969" i="3"/>
  <c r="P21955" i="3"/>
  <c r="P21944" i="3"/>
  <c r="P21930" i="3"/>
  <c r="P21919" i="3"/>
  <c r="P21905" i="3"/>
  <c r="P21891" i="3"/>
  <c r="P21880" i="3"/>
  <c r="P21866" i="3"/>
  <c r="P21855" i="3"/>
  <c r="P21841" i="3"/>
  <c r="P21827" i="3"/>
  <c r="P21816" i="3"/>
  <c r="P21802" i="3"/>
  <c r="P21791" i="3"/>
  <c r="P21777" i="3"/>
  <c r="P21764" i="3"/>
  <c r="P21754" i="3"/>
  <c r="P21744" i="3"/>
  <c r="P21732" i="3"/>
  <c r="P21722" i="3"/>
  <c r="P21712" i="3"/>
  <c r="P21700" i="3"/>
  <c r="P21690" i="3"/>
  <c r="P21680" i="3"/>
  <c r="P21668" i="3"/>
  <c r="P21658" i="3"/>
  <c r="P21648" i="3"/>
  <c r="P21636" i="3"/>
  <c r="P21626" i="3"/>
  <c r="P21616" i="3"/>
  <c r="P21604" i="3"/>
  <c r="P21594" i="3"/>
  <c r="P21584" i="3"/>
  <c r="P21572" i="3"/>
  <c r="P21562" i="3"/>
  <c r="P21552" i="3"/>
  <c r="P21540" i="3"/>
  <c r="P21530" i="3"/>
  <c r="P21520" i="3"/>
  <c r="P21508" i="3"/>
  <c r="P21498" i="3"/>
  <c r="P21488" i="3"/>
  <c r="P21476" i="3"/>
  <c r="P21466" i="3"/>
  <c r="P21456" i="3"/>
  <c r="P21444" i="3"/>
  <c r="P21434" i="3"/>
  <c r="P21424" i="3"/>
  <c r="P21412" i="3"/>
  <c r="P21402" i="3"/>
  <c r="P21392" i="3"/>
  <c r="P21380" i="3"/>
  <c r="P21370" i="3"/>
  <c r="P21360" i="3"/>
  <c r="P21348" i="3"/>
  <c r="P21338" i="3"/>
  <c r="P21328" i="3"/>
  <c r="P21316" i="3"/>
  <c r="P21306" i="3"/>
  <c r="P21296" i="3"/>
  <c r="P21284" i="3"/>
  <c r="P21274" i="3"/>
  <c r="P21264" i="3"/>
  <c r="P21252" i="3"/>
  <c r="P21242" i="3"/>
  <c r="P21232" i="3"/>
  <c r="P21220" i="3"/>
  <c r="P21210" i="3"/>
  <c r="P21200" i="3"/>
  <c r="P21188" i="3"/>
  <c r="P21178" i="3"/>
  <c r="P21168" i="3"/>
  <c r="P21156" i="3"/>
  <c r="P21146" i="3"/>
  <c r="P21136" i="3"/>
  <c r="P21124" i="3"/>
  <c r="P21114" i="3"/>
  <c r="P21104" i="3"/>
  <c r="P21092" i="3"/>
  <c r="P21082" i="3"/>
  <c r="P21072" i="3"/>
  <c r="P21060" i="3"/>
  <c r="P21050" i="3"/>
  <c r="P21040" i="3"/>
  <c r="P21028" i="3"/>
  <c r="P21018" i="3"/>
  <c r="P21008" i="3"/>
  <c r="P20996" i="3"/>
  <c r="P20986" i="3"/>
  <c r="P20976" i="3"/>
  <c r="P20964" i="3"/>
  <c r="P20954" i="3"/>
  <c r="P20944" i="3"/>
  <c r="P20932" i="3"/>
  <c r="P20922" i="3"/>
  <c r="P20912" i="3"/>
  <c r="P20900" i="3"/>
  <c r="P20890" i="3"/>
  <c r="P20880" i="3"/>
  <c r="P20868" i="3"/>
  <c r="P20858" i="3"/>
  <c r="P20849" i="3"/>
  <c r="P20840" i="3"/>
  <c r="P20831" i="3"/>
  <c r="P20822" i="3"/>
  <c r="P20812" i="3"/>
  <c r="P20803" i="3"/>
  <c r="P20794" i="3"/>
  <c r="P20785" i="3"/>
  <c r="P20776" i="3"/>
  <c r="P20767" i="3"/>
  <c r="P20758" i="3"/>
  <c r="P20750" i="3"/>
  <c r="P20742" i="3"/>
  <c r="P20734" i="3"/>
  <c r="P20726" i="3"/>
  <c r="P20718" i="3"/>
  <c r="P20710" i="3"/>
  <c r="P20702" i="3"/>
  <c r="P20694" i="3"/>
  <c r="P20686" i="3"/>
  <c r="P20678" i="3"/>
  <c r="P20670" i="3"/>
  <c r="P20662" i="3"/>
  <c r="P20654" i="3"/>
  <c r="P20646" i="3"/>
  <c r="P20638" i="3"/>
  <c r="P20630" i="3"/>
  <c r="P20622" i="3"/>
  <c r="P20614" i="3"/>
  <c r="P20606" i="3"/>
  <c r="P20598" i="3"/>
  <c r="P20590" i="3"/>
  <c r="P20582" i="3"/>
  <c r="P20574" i="3"/>
  <c r="P20566" i="3"/>
  <c r="P20558" i="3"/>
  <c r="P20550" i="3"/>
  <c r="P20542" i="3"/>
  <c r="P20534" i="3"/>
  <c r="P20526" i="3"/>
  <c r="P20518" i="3"/>
  <c r="P20510" i="3"/>
  <c r="P20502" i="3"/>
  <c r="P20494" i="3"/>
  <c r="P20486" i="3"/>
  <c r="P20478" i="3"/>
  <c r="P20470" i="3"/>
  <c r="P20462" i="3"/>
  <c r="P20454" i="3"/>
  <c r="P20446" i="3"/>
  <c r="P20438" i="3"/>
  <c r="P20430" i="3"/>
  <c r="P20422" i="3"/>
  <c r="P20414" i="3"/>
  <c r="P20406" i="3"/>
  <c r="P20398" i="3"/>
  <c r="P20390" i="3"/>
  <c r="P20382" i="3"/>
  <c r="P20374" i="3"/>
  <c r="P20366" i="3"/>
  <c r="P20358" i="3"/>
  <c r="P20350" i="3"/>
  <c r="P20342" i="3"/>
  <c r="P20334" i="3"/>
  <c r="P20326" i="3"/>
  <c r="P28185" i="3"/>
  <c r="P27913" i="3"/>
  <c r="P27699" i="3"/>
  <c r="P27493" i="3"/>
  <c r="P27290" i="3"/>
  <c r="P27084" i="3"/>
  <c r="P26913" i="3"/>
  <c r="P26765" i="3"/>
  <c r="P26619" i="3"/>
  <c r="P26477" i="3"/>
  <c r="P26349" i="3"/>
  <c r="P26221" i="3"/>
  <c r="P26093" i="3"/>
  <c r="P25965" i="3"/>
  <c r="P25837" i="3"/>
  <c r="P25709" i="3"/>
  <c r="P25581" i="3"/>
  <c r="P25453" i="3"/>
  <c r="P25325" i="3"/>
  <c r="P25197" i="3"/>
  <c r="P25091" i="3"/>
  <c r="P24996" i="3"/>
  <c r="P24911" i="3"/>
  <c r="P24826" i="3"/>
  <c r="P24740" i="3"/>
  <c r="P24655" i="3"/>
  <c r="P24570" i="3"/>
  <c r="P24484" i="3"/>
  <c r="P24399" i="3"/>
  <c r="P24314" i="3"/>
  <c r="P24242" i="3"/>
  <c r="P24178" i="3"/>
  <c r="P24114" i="3"/>
  <c r="P24050" i="3"/>
  <c r="P23986" i="3"/>
  <c r="P23922" i="3"/>
  <c r="P23863" i="3"/>
  <c r="P23810" i="3"/>
  <c r="P23760" i="3"/>
  <c r="P23707" i="3"/>
  <c r="P23657" i="3"/>
  <c r="P23607" i="3"/>
  <c r="P23554" i="3"/>
  <c r="P23504" i="3"/>
  <c r="P23451" i="3"/>
  <c r="P23401" i="3"/>
  <c r="P23351" i="3"/>
  <c r="P23298" i="3"/>
  <c r="P23248" i="3"/>
  <c r="P23195" i="3"/>
  <c r="P23145" i="3"/>
  <c r="P23095" i="3"/>
  <c r="P23042" i="3"/>
  <c r="P22992" i="3"/>
  <c r="P22939" i="3"/>
  <c r="P22889" i="3"/>
  <c r="P22839" i="3"/>
  <c r="P22786" i="3"/>
  <c r="P22736" i="3"/>
  <c r="P22683" i="3"/>
  <c r="P22633" i="3"/>
  <c r="P22583" i="3"/>
  <c r="P22530" i="3"/>
  <c r="P22480" i="3"/>
  <c r="P22427" i="3"/>
  <c r="P22377" i="3"/>
  <c r="P22327" i="3"/>
  <c r="P22274" i="3"/>
  <c r="P22224" i="3"/>
  <c r="P22171" i="3"/>
  <c r="P22121" i="3"/>
  <c r="P22071" i="3"/>
  <c r="P22018" i="3"/>
  <c r="P21968" i="3"/>
  <c r="P21915" i="3"/>
  <c r="P21865" i="3"/>
  <c r="P21815" i="3"/>
  <c r="P21763" i="3"/>
  <c r="P21721" i="3"/>
  <c r="P21679" i="3"/>
  <c r="P21635" i="3"/>
  <c r="P21595" i="3"/>
  <c r="P21570" i="3"/>
  <c r="P21539" i="3"/>
  <c r="P21511" i="3"/>
  <c r="P21484" i="3"/>
  <c r="P21455" i="3"/>
  <c r="P21425" i="3"/>
  <c r="P21400" i="3"/>
  <c r="P21369" i="3"/>
  <c r="P21339" i="3"/>
  <c r="P21314" i="3"/>
  <c r="P21283" i="3"/>
  <c r="P21255" i="3"/>
  <c r="P21228" i="3"/>
  <c r="P21199" i="3"/>
  <c r="P21169" i="3"/>
  <c r="P21144" i="3"/>
  <c r="P21113" i="3"/>
  <c r="P21083" i="3"/>
  <c r="P21058" i="3"/>
  <c r="P21027" i="3"/>
  <c r="P20999" i="3"/>
  <c r="P20972" i="3"/>
  <c r="P20943" i="3"/>
  <c r="P20913" i="3"/>
  <c r="P20888" i="3"/>
  <c r="P20857" i="3"/>
  <c r="P20832" i="3"/>
  <c r="P20810" i="3"/>
  <c r="P20784" i="3"/>
  <c r="P20759" i="3"/>
  <c r="P20740" i="3"/>
  <c r="P20717" i="3"/>
  <c r="P20695" i="3"/>
  <c r="P20676" i="3"/>
  <c r="P20653" i="3"/>
  <c r="P20631" i="3"/>
  <c r="P20612" i="3"/>
  <c r="P20589" i="3"/>
  <c r="P20567" i="3"/>
  <c r="P20548" i="3"/>
  <c r="P20525" i="3"/>
  <c r="P20503" i="3"/>
  <c r="P20484" i="3"/>
  <c r="P20461" i="3"/>
  <c r="P20439" i="3"/>
  <c r="P20420" i="3"/>
  <c r="P20397" i="3"/>
  <c r="P20375" i="3"/>
  <c r="P20356" i="3"/>
  <c r="P20333" i="3"/>
  <c r="P20316" i="3"/>
  <c r="P20300" i="3"/>
  <c r="P20284" i="3"/>
  <c r="P20268" i="3"/>
  <c r="P20252" i="3"/>
  <c r="P20236" i="3"/>
  <c r="P20220" i="3"/>
  <c r="P20204" i="3"/>
  <c r="P20188" i="3"/>
  <c r="P20172" i="3"/>
  <c r="P20156" i="3"/>
  <c r="P20140" i="3"/>
  <c r="P20124" i="3"/>
  <c r="P20108" i="3"/>
  <c r="P20092" i="3"/>
  <c r="P20076" i="3"/>
  <c r="P20060" i="3"/>
  <c r="P20044" i="3"/>
  <c r="P20028" i="3"/>
  <c r="P20014" i="3"/>
  <c r="P20000" i="3"/>
  <c r="P19989" i="3"/>
  <c r="P19975" i="3"/>
  <c r="P19964" i="3"/>
  <c r="P19950" i="3"/>
  <c r="P19936" i="3"/>
  <c r="P19925" i="3"/>
  <c r="P19911" i="3"/>
  <c r="P19900" i="3"/>
  <c r="P19886" i="3"/>
  <c r="P19872" i="3"/>
  <c r="P19861" i="3"/>
  <c r="P19847" i="3"/>
  <c r="P19836" i="3"/>
  <c r="P19822" i="3"/>
  <c r="P19808" i="3"/>
  <c r="P19798" i="3"/>
  <c r="P19788" i="3"/>
  <c r="P19776" i="3"/>
  <c r="P19766" i="3"/>
  <c r="P19756" i="3"/>
  <c r="P19744" i="3"/>
  <c r="P19734" i="3"/>
  <c r="P19724" i="3"/>
  <c r="P19712" i="3"/>
  <c r="P19702" i="3"/>
  <c r="P19692" i="3"/>
  <c r="P19680" i="3"/>
  <c r="P19670" i="3"/>
  <c r="P19660" i="3"/>
  <c r="P19648" i="3"/>
  <c r="P19638" i="3"/>
  <c r="P19628" i="3"/>
  <c r="P19616" i="3"/>
  <c r="P19606" i="3"/>
  <c r="P19596" i="3"/>
  <c r="P19584" i="3"/>
  <c r="P19574" i="3"/>
  <c r="P19564" i="3"/>
  <c r="P19552" i="3"/>
  <c r="P19542" i="3"/>
  <c r="P19532" i="3"/>
  <c r="P19520" i="3"/>
  <c r="P19510" i="3"/>
  <c r="P19500" i="3"/>
  <c r="P19488" i="3"/>
  <c r="P19478" i="3"/>
  <c r="P19468" i="3"/>
  <c r="P19456" i="3"/>
  <c r="P19446" i="3"/>
  <c r="P19436" i="3"/>
  <c r="P19424" i="3"/>
  <c r="P19414" i="3"/>
  <c r="P19404" i="3"/>
  <c r="P19392" i="3"/>
  <c r="P19382" i="3"/>
  <c r="P19372" i="3"/>
  <c r="P19360" i="3"/>
  <c r="P19350" i="3"/>
  <c r="P19340" i="3"/>
  <c r="P19328" i="3"/>
  <c r="P19318" i="3"/>
  <c r="P19308" i="3"/>
  <c r="P19296" i="3"/>
  <c r="P19286" i="3"/>
  <c r="P19276" i="3"/>
  <c r="P19264" i="3"/>
  <c r="P19254" i="3"/>
  <c r="P19244" i="3"/>
  <c r="P19232" i="3"/>
  <c r="P19222" i="3"/>
  <c r="P19212" i="3"/>
  <c r="P19200" i="3"/>
  <c r="P19190" i="3"/>
  <c r="P19180" i="3"/>
  <c r="P19168" i="3"/>
  <c r="P19158" i="3"/>
  <c r="P19148" i="3"/>
  <c r="P19136" i="3"/>
  <c r="P19126" i="3"/>
  <c r="P19116" i="3"/>
  <c r="P19104" i="3"/>
  <c r="P19094" i="3"/>
  <c r="P19084" i="3"/>
  <c r="P19072" i="3"/>
  <c r="P19062" i="3"/>
  <c r="P19052" i="3"/>
  <c r="P19040" i="3"/>
  <c r="P19030" i="3"/>
  <c r="P19020" i="3"/>
  <c r="P19008" i="3"/>
  <c r="P18998" i="3"/>
  <c r="P18988" i="3"/>
  <c r="P18976" i="3"/>
  <c r="P18966" i="3"/>
  <c r="P18956" i="3"/>
  <c r="P18944" i="3"/>
  <c r="P18934" i="3"/>
  <c r="P18924" i="3"/>
  <c r="P18912" i="3"/>
  <c r="P18902" i="3"/>
  <c r="P18892" i="3"/>
  <c r="P18880" i="3"/>
  <c r="P18870" i="3"/>
  <c r="P18860" i="3"/>
  <c r="P18848" i="3"/>
  <c r="P18838" i="3"/>
  <c r="P18828" i="3"/>
  <c r="P18816" i="3"/>
  <c r="P18806" i="3"/>
  <c r="P18796" i="3"/>
  <c r="P18784" i="3"/>
  <c r="P18774" i="3"/>
  <c r="P18764" i="3"/>
  <c r="P18752" i="3"/>
  <c r="P18742" i="3"/>
  <c r="P18732" i="3"/>
  <c r="P18720" i="3"/>
  <c r="P18710" i="3"/>
  <c r="P18700" i="3"/>
  <c r="P18688" i="3"/>
  <c r="P18678" i="3"/>
  <c r="P18668" i="3"/>
  <c r="P18656" i="3"/>
  <c r="P18646" i="3"/>
  <c r="P18636" i="3"/>
  <c r="P18624" i="3"/>
  <c r="P18614" i="3"/>
  <c r="P18604" i="3"/>
  <c r="P18592" i="3"/>
  <c r="P18582" i="3"/>
  <c r="P18572" i="3"/>
  <c r="P18560" i="3"/>
  <c r="P18551" i="3"/>
  <c r="P18542" i="3"/>
  <c r="P18533" i="3"/>
  <c r="P18525" i="3"/>
  <c r="P18517" i="3"/>
  <c r="P18509" i="3"/>
  <c r="P18501" i="3"/>
  <c r="P18493" i="3"/>
  <c r="P18485" i="3"/>
  <c r="P18477" i="3"/>
  <c r="P18469" i="3"/>
  <c r="P18461" i="3"/>
  <c r="P18453" i="3"/>
  <c r="P18445" i="3"/>
  <c r="P18437" i="3"/>
  <c r="P18429" i="3"/>
  <c r="P18421" i="3"/>
  <c r="P18413" i="3"/>
  <c r="P18405" i="3"/>
  <c r="P18397" i="3"/>
  <c r="P18389" i="3"/>
  <c r="P18381" i="3"/>
  <c r="P18373" i="3"/>
  <c r="P18365" i="3"/>
  <c r="P18357" i="3"/>
  <c r="P18349" i="3"/>
  <c r="P18341" i="3"/>
  <c r="P18333" i="3"/>
  <c r="P18325" i="3"/>
  <c r="P18317" i="3"/>
  <c r="P18309" i="3"/>
  <c r="P18301" i="3"/>
  <c r="P18293" i="3"/>
  <c r="P18285" i="3"/>
  <c r="P18277" i="3"/>
  <c r="P18269" i="3"/>
  <c r="P18261" i="3"/>
  <c r="P18253" i="3"/>
  <c r="P18245" i="3"/>
  <c r="P18237" i="3"/>
  <c r="P18229" i="3"/>
  <c r="P18221" i="3"/>
  <c r="P18213" i="3"/>
  <c r="P18205" i="3"/>
  <c r="P18197" i="3"/>
  <c r="P18189" i="3"/>
  <c r="P18181" i="3"/>
  <c r="P18173" i="3"/>
  <c r="P18165" i="3"/>
  <c r="P18157" i="3"/>
  <c r="P18149" i="3"/>
  <c r="P18141" i="3"/>
  <c r="P18133" i="3"/>
  <c r="P18125" i="3"/>
  <c r="P18117" i="3"/>
  <c r="P18109" i="3"/>
  <c r="P18101" i="3"/>
  <c r="P18093" i="3"/>
  <c r="P18085" i="3"/>
  <c r="P18077" i="3"/>
  <c r="P18069" i="3"/>
  <c r="P18061" i="3"/>
  <c r="P18053" i="3"/>
  <c r="P18045" i="3"/>
  <c r="P18037" i="3"/>
  <c r="P18029" i="3"/>
  <c r="P18021" i="3"/>
  <c r="P18013" i="3"/>
  <c r="P18005" i="3"/>
  <c r="P17997" i="3"/>
  <c r="P17989" i="3"/>
  <c r="P17981" i="3"/>
  <c r="P17973" i="3"/>
  <c r="P17965" i="3"/>
  <c r="P17957" i="3"/>
  <c r="P17949" i="3"/>
  <c r="P17941" i="3"/>
  <c r="P17933" i="3"/>
  <c r="P17925" i="3"/>
  <c r="P17917" i="3"/>
  <c r="P17909" i="3"/>
  <c r="P17901" i="3"/>
  <c r="P17893" i="3"/>
  <c r="P17885" i="3"/>
  <c r="P17877" i="3"/>
  <c r="P17869" i="3"/>
  <c r="P17861" i="3"/>
  <c r="P17853" i="3"/>
  <c r="P17845" i="3"/>
  <c r="P17837" i="3"/>
  <c r="P17829" i="3"/>
  <c r="P17821" i="3"/>
  <c r="P17813" i="3"/>
  <c r="P17805" i="3"/>
  <c r="P17797" i="3"/>
  <c r="P17789" i="3"/>
  <c r="P17781" i="3"/>
  <c r="P17773" i="3"/>
  <c r="P17765" i="3"/>
  <c r="P17757" i="3"/>
  <c r="P17749" i="3"/>
  <c r="P17741" i="3"/>
  <c r="P17733" i="3"/>
  <c r="P17725" i="3"/>
  <c r="P17717" i="3"/>
  <c r="P17709" i="3"/>
  <c r="P17701" i="3"/>
  <c r="P17693" i="3"/>
  <c r="P17685" i="3"/>
  <c r="P17677" i="3"/>
  <c r="P17669" i="3"/>
  <c r="P17661" i="3"/>
  <c r="P17653" i="3"/>
  <c r="P17645" i="3"/>
  <c r="P17637" i="3"/>
  <c r="P17629" i="3"/>
  <c r="P17621" i="3"/>
  <c r="P17613" i="3"/>
  <c r="P17605" i="3"/>
  <c r="P17597" i="3"/>
  <c r="P17589" i="3"/>
  <c r="P17581" i="3"/>
  <c r="P17573" i="3"/>
  <c r="P17565" i="3"/>
  <c r="P17557" i="3"/>
  <c r="P17549" i="3"/>
  <c r="P17541" i="3"/>
  <c r="P17533" i="3"/>
  <c r="P17525" i="3"/>
  <c r="P17517" i="3"/>
  <c r="P17509" i="3"/>
  <c r="P17501" i="3"/>
  <c r="P17493" i="3"/>
  <c r="P17485" i="3"/>
  <c r="P17477" i="3"/>
  <c r="P17469" i="3"/>
  <c r="P17461" i="3"/>
  <c r="P17453" i="3"/>
  <c r="P17445" i="3"/>
  <c r="P17437" i="3"/>
  <c r="P17429" i="3"/>
  <c r="P17421" i="3"/>
  <c r="P17413" i="3"/>
  <c r="P17405" i="3"/>
  <c r="P17397" i="3"/>
  <c r="P17389" i="3"/>
  <c r="P17381" i="3"/>
  <c r="P17373" i="3"/>
  <c r="P17365" i="3"/>
  <c r="P17357" i="3"/>
  <c r="P17349" i="3"/>
  <c r="P17341" i="3"/>
  <c r="P17333" i="3"/>
  <c r="P17325" i="3"/>
  <c r="P17317" i="3"/>
  <c r="P17309" i="3"/>
  <c r="P17301" i="3"/>
  <c r="P17293" i="3"/>
  <c r="P17285" i="3"/>
  <c r="P17277" i="3"/>
  <c r="P17269" i="3"/>
  <c r="P17261" i="3"/>
  <c r="P17253" i="3"/>
  <c r="P17245" i="3"/>
  <c r="P17237" i="3"/>
  <c r="P17229" i="3"/>
  <c r="P17221" i="3"/>
  <c r="P17213" i="3"/>
  <c r="P17205" i="3"/>
  <c r="P17197" i="3"/>
  <c r="P17189" i="3"/>
  <c r="P17181" i="3"/>
  <c r="P17173" i="3"/>
  <c r="P17165" i="3"/>
  <c r="P17157" i="3"/>
  <c r="P17149" i="3"/>
  <c r="P17141" i="3"/>
  <c r="P17133" i="3"/>
  <c r="P17125" i="3"/>
  <c r="P17117" i="3"/>
  <c r="P17109" i="3"/>
  <c r="P17101" i="3"/>
  <c r="P17093" i="3"/>
  <c r="P17085" i="3"/>
  <c r="P17077" i="3"/>
  <c r="P17069" i="3"/>
  <c r="P17061" i="3"/>
  <c r="P17053" i="3"/>
  <c r="P17045" i="3"/>
  <c r="P17037" i="3"/>
  <c r="P17029" i="3"/>
  <c r="P17021" i="3"/>
  <c r="P17013" i="3"/>
  <c r="P17005" i="3"/>
  <c r="P16997" i="3"/>
  <c r="P16989" i="3"/>
  <c r="P16981" i="3"/>
  <c r="P16973" i="3"/>
  <c r="P16965" i="3"/>
  <c r="P16957" i="3"/>
  <c r="P16949" i="3"/>
  <c r="P16941" i="3"/>
  <c r="P16933" i="3"/>
  <c r="P16925" i="3"/>
  <c r="P16917" i="3"/>
  <c r="P16909" i="3"/>
  <c r="P16901" i="3"/>
  <c r="P16893" i="3"/>
  <c r="P16885" i="3"/>
  <c r="P16877" i="3"/>
  <c r="P16869" i="3"/>
  <c r="P16861" i="3"/>
  <c r="P16853" i="3"/>
  <c r="P16845" i="3"/>
  <c r="P16837" i="3"/>
  <c r="P16829" i="3"/>
  <c r="P16821" i="3"/>
  <c r="P16813" i="3"/>
  <c r="P16805" i="3"/>
  <c r="P16797" i="3"/>
  <c r="P16789" i="3"/>
  <c r="P16781" i="3"/>
  <c r="P16773" i="3"/>
  <c r="P16765" i="3"/>
  <c r="P16757" i="3"/>
  <c r="P16749" i="3"/>
  <c r="P16741" i="3"/>
  <c r="P16733" i="3"/>
  <c r="P16725" i="3"/>
  <c r="P16717" i="3"/>
  <c r="P16709" i="3"/>
  <c r="P16701" i="3"/>
  <c r="P16693" i="3"/>
  <c r="P16685" i="3"/>
  <c r="P16677" i="3"/>
  <c r="P16669" i="3"/>
  <c r="P16661" i="3"/>
  <c r="P16653" i="3"/>
  <c r="P16645" i="3"/>
  <c r="P16637" i="3"/>
  <c r="P16629" i="3"/>
  <c r="P16621" i="3"/>
  <c r="P16613" i="3"/>
  <c r="P16605" i="3"/>
  <c r="P16597" i="3"/>
  <c r="P16589" i="3"/>
  <c r="P16581" i="3"/>
  <c r="P16573" i="3"/>
  <c r="P16565" i="3"/>
  <c r="P16557" i="3"/>
  <c r="P16549" i="3"/>
  <c r="P16541" i="3"/>
  <c r="P16533" i="3"/>
  <c r="P16525" i="3"/>
  <c r="P16517" i="3"/>
  <c r="P16509" i="3"/>
  <c r="P16501" i="3"/>
  <c r="P16493" i="3"/>
  <c r="P16485" i="3"/>
  <c r="P16477" i="3"/>
  <c r="P16469" i="3"/>
  <c r="P16461" i="3"/>
  <c r="P16453" i="3"/>
  <c r="P16445" i="3"/>
  <c r="P16437" i="3"/>
  <c r="P16429" i="3"/>
  <c r="P16421" i="3"/>
  <c r="P16413" i="3"/>
  <c r="P16405" i="3"/>
  <c r="P16397" i="3"/>
  <c r="P16389" i="3"/>
  <c r="P16381" i="3"/>
  <c r="P16373" i="3"/>
  <c r="P16365" i="3"/>
  <c r="P16357" i="3"/>
  <c r="P16349" i="3"/>
  <c r="P16341" i="3"/>
  <c r="P16333" i="3"/>
  <c r="P16325" i="3"/>
  <c r="P16317" i="3"/>
  <c r="P16309" i="3"/>
  <c r="P16301" i="3"/>
  <c r="P16293" i="3"/>
  <c r="P16285" i="3"/>
  <c r="P16277" i="3"/>
  <c r="P16269" i="3"/>
  <c r="P16261" i="3"/>
  <c r="P16253" i="3"/>
  <c r="P16245" i="3"/>
  <c r="P16237" i="3"/>
  <c r="P16229" i="3"/>
  <c r="P16221" i="3"/>
  <c r="P16213" i="3"/>
  <c r="P16205" i="3"/>
  <c r="P16197" i="3"/>
  <c r="P16189" i="3"/>
  <c r="P16181" i="3"/>
  <c r="P16173" i="3"/>
  <c r="P16165" i="3"/>
  <c r="P16157" i="3"/>
  <c r="P16149" i="3"/>
  <c r="P16141" i="3"/>
  <c r="P16133" i="3"/>
  <c r="P16125" i="3"/>
  <c r="P16117" i="3"/>
  <c r="P16109" i="3"/>
  <c r="P16101" i="3"/>
  <c r="P16093" i="3"/>
  <c r="P16085" i="3"/>
  <c r="P16077" i="3"/>
  <c r="P16069" i="3"/>
  <c r="P16061" i="3"/>
  <c r="P16053" i="3"/>
  <c r="P16045" i="3"/>
  <c r="P16037" i="3"/>
  <c r="P16029" i="3"/>
  <c r="P16021" i="3"/>
  <c r="P16013" i="3"/>
  <c r="P16005" i="3"/>
  <c r="P15997" i="3"/>
  <c r="P15989" i="3"/>
  <c r="P15981" i="3"/>
  <c r="P15973" i="3"/>
  <c r="P15965" i="3"/>
  <c r="P15957" i="3"/>
  <c r="P15949" i="3"/>
  <c r="P15941" i="3"/>
  <c r="P15933" i="3"/>
  <c r="P15925" i="3"/>
  <c r="P15917" i="3"/>
  <c r="P15909" i="3"/>
  <c r="P15901" i="3"/>
  <c r="P15893" i="3"/>
  <c r="P15885" i="3"/>
  <c r="P15877" i="3"/>
  <c r="P15869" i="3"/>
  <c r="P15861" i="3"/>
  <c r="P15853" i="3"/>
  <c r="P15845" i="3"/>
  <c r="P15837" i="3"/>
  <c r="P15829" i="3"/>
  <c r="P15821" i="3"/>
  <c r="P15813" i="3"/>
  <c r="P15805" i="3"/>
  <c r="P15797" i="3"/>
  <c r="P15789" i="3"/>
  <c r="P15781" i="3"/>
  <c r="P15773" i="3"/>
  <c r="P15765" i="3"/>
  <c r="P15757" i="3"/>
  <c r="P15749" i="3"/>
  <c r="P15741" i="3"/>
  <c r="P15733" i="3"/>
  <c r="P15725" i="3"/>
  <c r="P15717" i="3"/>
  <c r="P15709" i="3"/>
  <c r="P15701" i="3"/>
  <c r="P15693" i="3"/>
  <c r="P15685" i="3"/>
  <c r="P15677" i="3"/>
  <c r="P15669" i="3"/>
  <c r="P15661" i="3"/>
  <c r="P15653" i="3"/>
  <c r="P15645" i="3"/>
  <c r="P15637" i="3"/>
  <c r="P15629" i="3"/>
  <c r="P15621" i="3"/>
  <c r="P15613" i="3"/>
  <c r="P15605" i="3"/>
  <c r="P15597" i="3"/>
  <c r="P15589" i="3"/>
  <c r="P15581" i="3"/>
  <c r="P15573" i="3"/>
  <c r="P15565" i="3"/>
  <c r="P15557" i="3"/>
  <c r="P15549" i="3"/>
  <c r="P15541" i="3"/>
  <c r="P15533" i="3"/>
  <c r="P15525" i="3"/>
  <c r="P15517" i="3"/>
  <c r="P15509" i="3"/>
  <c r="P15501" i="3"/>
  <c r="P15493" i="3"/>
  <c r="P15485" i="3"/>
  <c r="P15477" i="3"/>
  <c r="P15469" i="3"/>
  <c r="P15461" i="3"/>
  <c r="P15453" i="3"/>
  <c r="P15445" i="3"/>
  <c r="P15437" i="3"/>
  <c r="P15429" i="3"/>
  <c r="P15421" i="3"/>
  <c r="P15413" i="3"/>
  <c r="P15405" i="3"/>
  <c r="P15397" i="3"/>
  <c r="P15389" i="3"/>
  <c r="P15381" i="3"/>
  <c r="P15373" i="3"/>
  <c r="P15365" i="3"/>
  <c r="P15357" i="3"/>
  <c r="P15349" i="3"/>
  <c r="P15341" i="3"/>
  <c r="P15333" i="3"/>
  <c r="P15325" i="3"/>
  <c r="P15317" i="3"/>
  <c r="P15309" i="3"/>
  <c r="P15301" i="3"/>
  <c r="P15293" i="3"/>
  <c r="P15285" i="3"/>
  <c r="P15277" i="3"/>
  <c r="P15269" i="3"/>
  <c r="P15261" i="3"/>
  <c r="P15253" i="3"/>
  <c r="P15245" i="3"/>
  <c r="P15237" i="3"/>
  <c r="P15229" i="3"/>
  <c r="P15221" i="3"/>
  <c r="P15213" i="3"/>
  <c r="P15205" i="3"/>
  <c r="P15197" i="3"/>
  <c r="P15189" i="3"/>
  <c r="P15181" i="3"/>
  <c r="P15173" i="3"/>
  <c r="P15165" i="3"/>
  <c r="P15157" i="3"/>
  <c r="P15149" i="3"/>
  <c r="P15141" i="3"/>
  <c r="P15133" i="3"/>
  <c r="P15125" i="3"/>
  <c r="P15117" i="3"/>
  <c r="P15109" i="3"/>
  <c r="P15101" i="3"/>
  <c r="P15093" i="3"/>
  <c r="P15085" i="3"/>
  <c r="P15077" i="3"/>
  <c r="P15069" i="3"/>
  <c r="P15061" i="3"/>
  <c r="P15053" i="3"/>
  <c r="P15045" i="3"/>
  <c r="P15037" i="3"/>
  <c r="P15029" i="3"/>
  <c r="P15021" i="3"/>
  <c r="P15013" i="3"/>
  <c r="P15005" i="3"/>
  <c r="P14997" i="3"/>
  <c r="P14989" i="3"/>
  <c r="P14981" i="3"/>
  <c r="P14973" i="3"/>
  <c r="P14965" i="3"/>
  <c r="P14957" i="3"/>
  <c r="P14949" i="3"/>
  <c r="P14941" i="3"/>
  <c r="P14933" i="3"/>
  <c r="P14925" i="3"/>
  <c r="P14917" i="3"/>
  <c r="P14909" i="3"/>
  <c r="P14901" i="3"/>
  <c r="P14893" i="3"/>
  <c r="P14885" i="3"/>
  <c r="P14877" i="3"/>
  <c r="P14869" i="3"/>
  <c r="P14861" i="3"/>
  <c r="P14853" i="3"/>
  <c r="P14845" i="3"/>
  <c r="P14837" i="3"/>
  <c r="P14829" i="3"/>
  <c r="P14821" i="3"/>
  <c r="P14813" i="3"/>
  <c r="P14805" i="3"/>
  <c r="P14797" i="3"/>
  <c r="P14789" i="3"/>
  <c r="P14781" i="3"/>
  <c r="P14773" i="3"/>
  <c r="P14765" i="3"/>
  <c r="P14757" i="3"/>
  <c r="P14749" i="3"/>
  <c r="P14741" i="3"/>
  <c r="P14733" i="3"/>
  <c r="P14725" i="3"/>
  <c r="P14717" i="3"/>
  <c r="P14709" i="3"/>
  <c r="P14701" i="3"/>
  <c r="P14693" i="3"/>
  <c r="P14685" i="3"/>
  <c r="P14677" i="3"/>
  <c r="P14669" i="3"/>
  <c r="P14661" i="3"/>
  <c r="P14653" i="3"/>
  <c r="P14645" i="3"/>
  <c r="P14637" i="3"/>
  <c r="P14629" i="3"/>
  <c r="P14621" i="3"/>
  <c r="P14613" i="3"/>
  <c r="P14605" i="3"/>
  <c r="P14597" i="3"/>
  <c r="P14589" i="3"/>
  <c r="P14581" i="3"/>
  <c r="P14573" i="3"/>
  <c r="P14565" i="3"/>
  <c r="P14557" i="3"/>
  <c r="P14549" i="3"/>
  <c r="P14541" i="3"/>
  <c r="P14533" i="3"/>
  <c r="P14525" i="3"/>
  <c r="P14517" i="3"/>
  <c r="P14509" i="3"/>
  <c r="P14501" i="3"/>
  <c r="P14493" i="3"/>
  <c r="P14485" i="3"/>
  <c r="P14477" i="3"/>
  <c r="P14469" i="3"/>
  <c r="P14461" i="3"/>
  <c r="P14453" i="3"/>
  <c r="P14445" i="3"/>
  <c r="P14437" i="3"/>
  <c r="P14429" i="3"/>
  <c r="P14421" i="3"/>
  <c r="P14413" i="3"/>
  <c r="P14405" i="3"/>
  <c r="P14397" i="3"/>
  <c r="P14389" i="3"/>
  <c r="P14381" i="3"/>
  <c r="P14373" i="3"/>
  <c r="P14365" i="3"/>
  <c r="P14357" i="3"/>
  <c r="P14349" i="3"/>
  <c r="P14341" i="3"/>
  <c r="P14333" i="3"/>
  <c r="P14325" i="3"/>
  <c r="P14317" i="3"/>
  <c r="P14309" i="3"/>
  <c r="P14301" i="3"/>
  <c r="P14293" i="3"/>
  <c r="P14285" i="3"/>
  <c r="P14277" i="3"/>
  <c r="P14269" i="3"/>
  <c r="P28609" i="3"/>
  <c r="P28116" i="3"/>
  <c r="P27852" i="3"/>
  <c r="P27649" i="3"/>
  <c r="P27443" i="3"/>
  <c r="P27237" i="3"/>
  <c r="P27041" i="3"/>
  <c r="P26875" i="3"/>
  <c r="P26729" i="3"/>
  <c r="P26582" i="3"/>
  <c r="P26445" i="3"/>
  <c r="P26317" i="3"/>
  <c r="P26189" i="3"/>
  <c r="P26061" i="3"/>
  <c r="P25933" i="3"/>
  <c r="P25805" i="3"/>
  <c r="P25677" i="3"/>
  <c r="P25549" i="3"/>
  <c r="P25421" i="3"/>
  <c r="P25293" i="3"/>
  <c r="P25169" i="3"/>
  <c r="P25066" i="3"/>
  <c r="P24975" i="3"/>
  <c r="P24890" i="3"/>
  <c r="P24804" i="3"/>
  <c r="P24719" i="3"/>
  <c r="P24634" i="3"/>
  <c r="P24548" i="3"/>
  <c r="P24463" i="3"/>
  <c r="P24378" i="3"/>
  <c r="P24292" i="3"/>
  <c r="P24226" i="3"/>
  <c r="P24162" i="3"/>
  <c r="P24098" i="3"/>
  <c r="P24034" i="3"/>
  <c r="P23970" i="3"/>
  <c r="P23906" i="3"/>
  <c r="P23849" i="3"/>
  <c r="P23799" i="3"/>
  <c r="P23746" i="3"/>
  <c r="P23696" i="3"/>
  <c r="P23643" i="3"/>
  <c r="P23593" i="3"/>
  <c r="P23543" i="3"/>
  <c r="P23490" i="3"/>
  <c r="P23440" i="3"/>
  <c r="P23387" i="3"/>
  <c r="P23337" i="3"/>
  <c r="P23287" i="3"/>
  <c r="P23234" i="3"/>
  <c r="P23184" i="3"/>
  <c r="P23131" i="3"/>
  <c r="P23081" i="3"/>
  <c r="P23031" i="3"/>
  <c r="P22978" i="3"/>
  <c r="P22928" i="3"/>
  <c r="P22875" i="3"/>
  <c r="P22825" i="3"/>
  <c r="P22775" i="3"/>
  <c r="P22722" i="3"/>
  <c r="P22672" i="3"/>
  <c r="P22619" i="3"/>
  <c r="P22569" i="3"/>
  <c r="P22519" i="3"/>
  <c r="P22466" i="3"/>
  <c r="P22416" i="3"/>
  <c r="P22363" i="3"/>
  <c r="P22313" i="3"/>
  <c r="P22263" i="3"/>
  <c r="P22210" i="3"/>
  <c r="P22160" i="3"/>
  <c r="P22107" i="3"/>
  <c r="P22057" i="3"/>
  <c r="P22007" i="3"/>
  <c r="P21954" i="3"/>
  <c r="P21904" i="3"/>
  <c r="P21851" i="3"/>
  <c r="P21801" i="3"/>
  <c r="P21753" i="3"/>
  <c r="P21711" i="3"/>
  <c r="P21667" i="3"/>
  <c r="P21625" i="3"/>
  <c r="P21592" i="3"/>
  <c r="P21561" i="3"/>
  <c r="P21531" i="3"/>
  <c r="P21506" i="3"/>
  <c r="P21475" i="3"/>
  <c r="P21447" i="3"/>
  <c r="P21420" i="3"/>
  <c r="P21391" i="3"/>
  <c r="P21361" i="3"/>
  <c r="P21336" i="3"/>
  <c r="P21305" i="3"/>
  <c r="P21275" i="3"/>
  <c r="P21250" i="3"/>
  <c r="P21219" i="3"/>
  <c r="P21191" i="3"/>
  <c r="P21164" i="3"/>
  <c r="P21135" i="3"/>
  <c r="P21105" i="3"/>
  <c r="P21080" i="3"/>
  <c r="P21049" i="3"/>
  <c r="P21019" i="3"/>
  <c r="P20994" i="3"/>
  <c r="P20963" i="3"/>
  <c r="P20935" i="3"/>
  <c r="P20908" i="3"/>
  <c r="P20879" i="3"/>
  <c r="P20850" i="3"/>
  <c r="P20828" i="3"/>
  <c r="P20802" i="3"/>
  <c r="P20777" i="3"/>
  <c r="P20756" i="3"/>
  <c r="P20733" i="3"/>
  <c r="P20711" i="3"/>
  <c r="P20692" i="3"/>
  <c r="P20669" i="3"/>
  <c r="P20647" i="3"/>
  <c r="P20628" i="3"/>
  <c r="P20605" i="3"/>
  <c r="P20583" i="3"/>
  <c r="P20564" i="3"/>
  <c r="P20541" i="3"/>
  <c r="P20519" i="3"/>
  <c r="P20500" i="3"/>
  <c r="P20477" i="3"/>
  <c r="P20455" i="3"/>
  <c r="P20436" i="3"/>
  <c r="P20413" i="3"/>
  <c r="P20391" i="3"/>
  <c r="P20372" i="3"/>
  <c r="P20349" i="3"/>
  <c r="P20327" i="3"/>
  <c r="P20310" i="3"/>
  <c r="P20294" i="3"/>
  <c r="P20278" i="3"/>
  <c r="P20262" i="3"/>
  <c r="P20246" i="3"/>
  <c r="P20230" i="3"/>
  <c r="P20214" i="3"/>
  <c r="P20198" i="3"/>
  <c r="P20182" i="3"/>
  <c r="P20166" i="3"/>
  <c r="P20150" i="3"/>
  <c r="P20134" i="3"/>
  <c r="P20118" i="3"/>
  <c r="P20102" i="3"/>
  <c r="P20086" i="3"/>
  <c r="P20070" i="3"/>
  <c r="P20054" i="3"/>
  <c r="P20038" i="3"/>
  <c r="P20023" i="3"/>
  <c r="P20012" i="3"/>
  <c r="P19998" i="3"/>
  <c r="P19984" i="3"/>
  <c r="P19973" i="3"/>
  <c r="P19959" i="3"/>
  <c r="P19948" i="3"/>
  <c r="P19934" i="3"/>
  <c r="P19920" i="3"/>
  <c r="P19909" i="3"/>
  <c r="P19895" i="3"/>
  <c r="P19884" i="3"/>
  <c r="P19870" i="3"/>
  <c r="P19856" i="3"/>
  <c r="P19845" i="3"/>
  <c r="P19831" i="3"/>
  <c r="P19820" i="3"/>
  <c r="P19806" i="3"/>
  <c r="P19796" i="3"/>
  <c r="P19784" i="3"/>
  <c r="P19774" i="3"/>
  <c r="P19764" i="3"/>
  <c r="P19752" i="3"/>
  <c r="P19742" i="3"/>
  <c r="P19732" i="3"/>
  <c r="P19720" i="3"/>
  <c r="P19710" i="3"/>
  <c r="P19700" i="3"/>
  <c r="P19688" i="3"/>
  <c r="P19678" i="3"/>
  <c r="P19668" i="3"/>
  <c r="P19656" i="3"/>
  <c r="P19646" i="3"/>
  <c r="P19636" i="3"/>
  <c r="P19624" i="3"/>
  <c r="P19614" i="3"/>
  <c r="P19604" i="3"/>
  <c r="P19592" i="3"/>
  <c r="P19582" i="3"/>
  <c r="P19572" i="3"/>
  <c r="P19560" i="3"/>
  <c r="P19550" i="3"/>
  <c r="P19540" i="3"/>
  <c r="P19528" i="3"/>
  <c r="P19518" i="3"/>
  <c r="P19508" i="3"/>
  <c r="P19496" i="3"/>
  <c r="P19486" i="3"/>
  <c r="P19476" i="3"/>
  <c r="P19464" i="3"/>
  <c r="P19454" i="3"/>
  <c r="P19444" i="3"/>
  <c r="P19432" i="3"/>
  <c r="P19422" i="3"/>
  <c r="P19412" i="3"/>
  <c r="P19400" i="3"/>
  <c r="P19390" i="3"/>
  <c r="P19380" i="3"/>
  <c r="P19368" i="3"/>
  <c r="P19358" i="3"/>
  <c r="P19348" i="3"/>
  <c r="P19336" i="3"/>
  <c r="P19326" i="3"/>
  <c r="P19316" i="3"/>
  <c r="P19304" i="3"/>
  <c r="P19294" i="3"/>
  <c r="P19284" i="3"/>
  <c r="P19272" i="3"/>
  <c r="P19262" i="3"/>
  <c r="P19252" i="3"/>
  <c r="P19240" i="3"/>
  <c r="P19230" i="3"/>
  <c r="P19220" i="3"/>
  <c r="P19208" i="3"/>
  <c r="P19198" i="3"/>
  <c r="P19188" i="3"/>
  <c r="P19176" i="3"/>
  <c r="P19166" i="3"/>
  <c r="P19156" i="3"/>
  <c r="P19144" i="3"/>
  <c r="P19134" i="3"/>
  <c r="P19124" i="3"/>
  <c r="P19112" i="3"/>
  <c r="P19102" i="3"/>
  <c r="P19092" i="3"/>
  <c r="P19080" i="3"/>
  <c r="P19070" i="3"/>
  <c r="P19060" i="3"/>
  <c r="P19048" i="3"/>
  <c r="P19038" i="3"/>
  <c r="P19028" i="3"/>
  <c r="P19016" i="3"/>
  <c r="P19006" i="3"/>
  <c r="P18996" i="3"/>
  <c r="P18984" i="3"/>
  <c r="P18974" i="3"/>
  <c r="P18964" i="3"/>
  <c r="P18952" i="3"/>
  <c r="P18942" i="3"/>
  <c r="P18932" i="3"/>
  <c r="P18920" i="3"/>
  <c r="P18910" i="3"/>
  <c r="P18900" i="3"/>
  <c r="P18888" i="3"/>
  <c r="P18878" i="3"/>
  <c r="P18868" i="3"/>
  <c r="P18856" i="3"/>
  <c r="P18846" i="3"/>
  <c r="P18836" i="3"/>
  <c r="P18824" i="3"/>
  <c r="P18814" i="3"/>
  <c r="P18804" i="3"/>
  <c r="P18792" i="3"/>
  <c r="P18782" i="3"/>
  <c r="P18772" i="3"/>
  <c r="P18760" i="3"/>
  <c r="P18750" i="3"/>
  <c r="P18740" i="3"/>
  <c r="P18728" i="3"/>
  <c r="P18718" i="3"/>
  <c r="P18708" i="3"/>
  <c r="P18696" i="3"/>
  <c r="P18686" i="3"/>
  <c r="P18676" i="3"/>
  <c r="P18664" i="3"/>
  <c r="P18654" i="3"/>
  <c r="P18644" i="3"/>
  <c r="P18632" i="3"/>
  <c r="P18622" i="3"/>
  <c r="P18612" i="3"/>
  <c r="P18600" i="3"/>
  <c r="P18590" i="3"/>
  <c r="P18580" i="3"/>
  <c r="P18568" i="3"/>
  <c r="P18558" i="3"/>
  <c r="P18549" i="3"/>
  <c r="P18540" i="3"/>
  <c r="P18531" i="3"/>
  <c r="P18523" i="3"/>
  <c r="P18515" i="3"/>
  <c r="P18507" i="3"/>
  <c r="P18499" i="3"/>
  <c r="P18491" i="3"/>
  <c r="P18483" i="3"/>
  <c r="P18475" i="3"/>
  <c r="P18467" i="3"/>
  <c r="P18459" i="3"/>
  <c r="P18451" i="3"/>
  <c r="P18443" i="3"/>
  <c r="P18435" i="3"/>
  <c r="P18427" i="3"/>
  <c r="P18419" i="3"/>
  <c r="P18411" i="3"/>
  <c r="P18403" i="3"/>
  <c r="P18395" i="3"/>
  <c r="P18387" i="3"/>
  <c r="P18379" i="3"/>
  <c r="P18371" i="3"/>
  <c r="P18363" i="3"/>
  <c r="P18355" i="3"/>
  <c r="P18347" i="3"/>
  <c r="P18339" i="3"/>
  <c r="P18331" i="3"/>
  <c r="P18323" i="3"/>
  <c r="P18315" i="3"/>
  <c r="P18307" i="3"/>
  <c r="P18299" i="3"/>
  <c r="P18291" i="3"/>
  <c r="P18283" i="3"/>
  <c r="P18275" i="3"/>
  <c r="P18267" i="3"/>
  <c r="P18259" i="3"/>
  <c r="P18251" i="3"/>
  <c r="P18243" i="3"/>
  <c r="P18235" i="3"/>
  <c r="P18227" i="3"/>
  <c r="P18219" i="3"/>
  <c r="P18211" i="3"/>
  <c r="P18203" i="3"/>
  <c r="P18195" i="3"/>
  <c r="P18187" i="3"/>
  <c r="P18179" i="3"/>
  <c r="P18171" i="3"/>
  <c r="P18163" i="3"/>
  <c r="P18155" i="3"/>
  <c r="P18147" i="3"/>
  <c r="P18139" i="3"/>
  <c r="P18131" i="3"/>
  <c r="P18123" i="3"/>
  <c r="P18115" i="3"/>
  <c r="P18107" i="3"/>
  <c r="P18099" i="3"/>
  <c r="P18091" i="3"/>
  <c r="P18083" i="3"/>
  <c r="P18075" i="3"/>
  <c r="P18067" i="3"/>
  <c r="P18059" i="3"/>
  <c r="P18051" i="3"/>
  <c r="P18043" i="3"/>
  <c r="P18035" i="3"/>
  <c r="P18027" i="3"/>
  <c r="P18019" i="3"/>
  <c r="P18011" i="3"/>
  <c r="P18003" i="3"/>
  <c r="P17995" i="3"/>
  <c r="P17987" i="3"/>
  <c r="P17979" i="3"/>
  <c r="P17971" i="3"/>
  <c r="P17963" i="3"/>
  <c r="P17955" i="3"/>
  <c r="P17947" i="3"/>
  <c r="P17939" i="3"/>
  <c r="P17931" i="3"/>
  <c r="P17923" i="3"/>
  <c r="P17915" i="3"/>
  <c r="P17907" i="3"/>
  <c r="P17899" i="3"/>
  <c r="P17891" i="3"/>
  <c r="P17883" i="3"/>
  <c r="P17875" i="3"/>
  <c r="P17867" i="3"/>
  <c r="P17859" i="3"/>
  <c r="P17851" i="3"/>
  <c r="P17843" i="3"/>
  <c r="P17835" i="3"/>
  <c r="P17827" i="3"/>
  <c r="P17819" i="3"/>
  <c r="P17811" i="3"/>
  <c r="P17803" i="3"/>
  <c r="P17795" i="3"/>
  <c r="P17787" i="3"/>
  <c r="P17779" i="3"/>
  <c r="P17771" i="3"/>
  <c r="P17763" i="3"/>
  <c r="P17755" i="3"/>
  <c r="P17747" i="3"/>
  <c r="P17739" i="3"/>
  <c r="P17731" i="3"/>
  <c r="P17723" i="3"/>
  <c r="P17715" i="3"/>
  <c r="P17707" i="3"/>
  <c r="P17699" i="3"/>
  <c r="P17691" i="3"/>
  <c r="P17683" i="3"/>
  <c r="P17675" i="3"/>
  <c r="P17667" i="3"/>
  <c r="P17659" i="3"/>
  <c r="P17651" i="3"/>
  <c r="P17643" i="3"/>
  <c r="P17635" i="3"/>
  <c r="P17627" i="3"/>
  <c r="P17619" i="3"/>
  <c r="P17611" i="3"/>
  <c r="P17603" i="3"/>
  <c r="P17595" i="3"/>
  <c r="P17587" i="3"/>
  <c r="P17579" i="3"/>
  <c r="P17571" i="3"/>
  <c r="P17563" i="3"/>
  <c r="P17555" i="3"/>
  <c r="P17547" i="3"/>
  <c r="P17539" i="3"/>
  <c r="P17531" i="3"/>
  <c r="P17523" i="3"/>
  <c r="P17515" i="3"/>
  <c r="P17507" i="3"/>
  <c r="P17499" i="3"/>
  <c r="P17491" i="3"/>
  <c r="P17483" i="3"/>
  <c r="P17475" i="3"/>
  <c r="P17467" i="3"/>
  <c r="P17459" i="3"/>
  <c r="P17451" i="3"/>
  <c r="P17443" i="3"/>
  <c r="P17435" i="3"/>
  <c r="P17427" i="3"/>
  <c r="P17419" i="3"/>
  <c r="P17411" i="3"/>
  <c r="P17403" i="3"/>
  <c r="P17395" i="3"/>
  <c r="P17387" i="3"/>
  <c r="P17379" i="3"/>
  <c r="P17371" i="3"/>
  <c r="P17363" i="3"/>
  <c r="P17355" i="3"/>
  <c r="P17347" i="3"/>
  <c r="P17339" i="3"/>
  <c r="P17331" i="3"/>
  <c r="P17323" i="3"/>
  <c r="P17315" i="3"/>
  <c r="P17307" i="3"/>
  <c r="P17299" i="3"/>
  <c r="P17291" i="3"/>
  <c r="P17283" i="3"/>
  <c r="P17275" i="3"/>
  <c r="P17267" i="3"/>
  <c r="P17259" i="3"/>
  <c r="P17251" i="3"/>
  <c r="P17243" i="3"/>
  <c r="P17235" i="3"/>
  <c r="P17227" i="3"/>
  <c r="P17219" i="3"/>
  <c r="P17211" i="3"/>
  <c r="P17203" i="3"/>
  <c r="P17195" i="3"/>
  <c r="P17187" i="3"/>
  <c r="P17179" i="3"/>
  <c r="P17171" i="3"/>
  <c r="P17163" i="3"/>
  <c r="P17155" i="3"/>
  <c r="P17147" i="3"/>
  <c r="P17139" i="3"/>
  <c r="P17131" i="3"/>
  <c r="P17123" i="3"/>
  <c r="P17115" i="3"/>
  <c r="P17107" i="3"/>
  <c r="P17099" i="3"/>
  <c r="P17091" i="3"/>
  <c r="P17083" i="3"/>
  <c r="P17075" i="3"/>
  <c r="P17067" i="3"/>
  <c r="P17059" i="3"/>
  <c r="P17051" i="3"/>
  <c r="P17043" i="3"/>
  <c r="P17035" i="3"/>
  <c r="P17027" i="3"/>
  <c r="P17019" i="3"/>
  <c r="P17011" i="3"/>
  <c r="P17003" i="3"/>
  <c r="P16995" i="3"/>
  <c r="P16987" i="3"/>
  <c r="P16979" i="3"/>
  <c r="P16971" i="3"/>
  <c r="P16963" i="3"/>
  <c r="P16955" i="3"/>
  <c r="P16947" i="3"/>
  <c r="P16939" i="3"/>
  <c r="P16931" i="3"/>
  <c r="P16923" i="3"/>
  <c r="P16915" i="3"/>
  <c r="P16907" i="3"/>
  <c r="P16899" i="3"/>
  <c r="P16891" i="3"/>
  <c r="P16883" i="3"/>
  <c r="P16875" i="3"/>
  <c r="P16867" i="3"/>
  <c r="P16859" i="3"/>
  <c r="P16851" i="3"/>
  <c r="P16843" i="3"/>
  <c r="P16835" i="3"/>
  <c r="P16827" i="3"/>
  <c r="P16819" i="3"/>
  <c r="P16811" i="3"/>
  <c r="P16803" i="3"/>
  <c r="P16795" i="3"/>
  <c r="P16787" i="3"/>
  <c r="P16779" i="3"/>
  <c r="P16771" i="3"/>
  <c r="P16763" i="3"/>
  <c r="P16755" i="3"/>
  <c r="P16747" i="3"/>
  <c r="P16739" i="3"/>
  <c r="P16731" i="3"/>
  <c r="P16723" i="3"/>
  <c r="P16715" i="3"/>
  <c r="P16707" i="3"/>
  <c r="P16699" i="3"/>
  <c r="P16691" i="3"/>
  <c r="P16683" i="3"/>
  <c r="P16675" i="3"/>
  <c r="P16667" i="3"/>
  <c r="P16659" i="3"/>
  <c r="P16651" i="3"/>
  <c r="P16643" i="3"/>
  <c r="P16635" i="3"/>
  <c r="P16627" i="3"/>
  <c r="P16619" i="3"/>
  <c r="P16611" i="3"/>
  <c r="P16603" i="3"/>
  <c r="P16595" i="3"/>
  <c r="P16587" i="3"/>
  <c r="P16579" i="3"/>
  <c r="P16571" i="3"/>
  <c r="P16563" i="3"/>
  <c r="P16555" i="3"/>
  <c r="P16547" i="3"/>
  <c r="P16539" i="3"/>
  <c r="P16531" i="3"/>
  <c r="P16523" i="3"/>
  <c r="P16515" i="3"/>
  <c r="P16507" i="3"/>
  <c r="P16499" i="3"/>
  <c r="P16491" i="3"/>
  <c r="P16483" i="3"/>
  <c r="P16475" i="3"/>
  <c r="P16467" i="3"/>
  <c r="P16459" i="3"/>
  <c r="P16451" i="3"/>
  <c r="P16443" i="3"/>
  <c r="P16435" i="3"/>
  <c r="P16427" i="3"/>
  <c r="P16419" i="3"/>
  <c r="P16411" i="3"/>
  <c r="P16403" i="3"/>
  <c r="P16395" i="3"/>
  <c r="P16387" i="3"/>
  <c r="P16379" i="3"/>
  <c r="P16371" i="3"/>
  <c r="P16363" i="3"/>
  <c r="P16355" i="3"/>
  <c r="P16347" i="3"/>
  <c r="P16339" i="3"/>
  <c r="P16331" i="3"/>
  <c r="P16323" i="3"/>
  <c r="P16315" i="3"/>
  <c r="P16307" i="3"/>
  <c r="P16299" i="3"/>
  <c r="P16291" i="3"/>
  <c r="P16283" i="3"/>
  <c r="P16275" i="3"/>
  <c r="P16267" i="3"/>
  <c r="P16259" i="3"/>
  <c r="P16251" i="3"/>
  <c r="P16243" i="3"/>
  <c r="P16235" i="3"/>
  <c r="P16227" i="3"/>
  <c r="P16219" i="3"/>
  <c r="P16211" i="3"/>
  <c r="P16203" i="3"/>
  <c r="P16195" i="3"/>
  <c r="P16187" i="3"/>
  <c r="P16179" i="3"/>
  <c r="P16171" i="3"/>
  <c r="P16163" i="3"/>
  <c r="P16155" i="3"/>
  <c r="P16147" i="3"/>
  <c r="P16139" i="3"/>
  <c r="P16131" i="3"/>
  <c r="P16123" i="3"/>
  <c r="P16115" i="3"/>
  <c r="P16107" i="3"/>
  <c r="P16099" i="3"/>
  <c r="P16091" i="3"/>
  <c r="P16083" i="3"/>
  <c r="P16075" i="3"/>
  <c r="P16067" i="3"/>
  <c r="P16059" i="3"/>
  <c r="P16051" i="3"/>
  <c r="P16043" i="3"/>
  <c r="P16035" i="3"/>
  <c r="P16027" i="3"/>
  <c r="P16019" i="3"/>
  <c r="P16011" i="3"/>
  <c r="P16003" i="3"/>
  <c r="P15995" i="3"/>
  <c r="P15987" i="3"/>
  <c r="P15979" i="3"/>
  <c r="P15971" i="3"/>
  <c r="P15963" i="3"/>
  <c r="P15955" i="3"/>
  <c r="P15947" i="3"/>
  <c r="P15939" i="3"/>
  <c r="P15931" i="3"/>
  <c r="P15923" i="3"/>
  <c r="P15915" i="3"/>
  <c r="P15907" i="3"/>
  <c r="P15899" i="3"/>
  <c r="P15891" i="3"/>
  <c r="P15883" i="3"/>
  <c r="P15875" i="3"/>
  <c r="P15867" i="3"/>
  <c r="P15859" i="3"/>
  <c r="P15851" i="3"/>
  <c r="P15843" i="3"/>
  <c r="P15835" i="3"/>
  <c r="P15827" i="3"/>
  <c r="P15819" i="3"/>
  <c r="P15811" i="3"/>
  <c r="P15803" i="3"/>
  <c r="P15795" i="3"/>
  <c r="P15787" i="3"/>
  <c r="P15779" i="3"/>
  <c r="P15771" i="3"/>
  <c r="P15763" i="3"/>
  <c r="P15755" i="3"/>
  <c r="P15747" i="3"/>
  <c r="P15739" i="3"/>
  <c r="P15731" i="3"/>
  <c r="P15723" i="3"/>
  <c r="P15715" i="3"/>
  <c r="P15707" i="3"/>
  <c r="P15699" i="3"/>
  <c r="P15691" i="3"/>
  <c r="P15683" i="3"/>
  <c r="P15675" i="3"/>
  <c r="P15667" i="3"/>
  <c r="P15659" i="3"/>
  <c r="P15651" i="3"/>
  <c r="P15643" i="3"/>
  <c r="P15635" i="3"/>
  <c r="P15627" i="3"/>
  <c r="P15619" i="3"/>
  <c r="P15611" i="3"/>
  <c r="P15603" i="3"/>
  <c r="P15595" i="3"/>
  <c r="P15587" i="3"/>
  <c r="P15579" i="3"/>
  <c r="P15571" i="3"/>
  <c r="P15563" i="3"/>
  <c r="P15555" i="3"/>
  <c r="P15547" i="3"/>
  <c r="P15539" i="3"/>
  <c r="P15531" i="3"/>
  <c r="P15523" i="3"/>
  <c r="P15515" i="3"/>
  <c r="P15507" i="3"/>
  <c r="P15499" i="3"/>
  <c r="P15491" i="3"/>
  <c r="P15483" i="3"/>
  <c r="P15475" i="3"/>
  <c r="P15467" i="3"/>
  <c r="P15459" i="3"/>
  <c r="P15451" i="3"/>
  <c r="P15443" i="3"/>
  <c r="P15435" i="3"/>
  <c r="P15427" i="3"/>
  <c r="P15419" i="3"/>
  <c r="P15411" i="3"/>
  <c r="P15403" i="3"/>
  <c r="P15395" i="3"/>
  <c r="P15387" i="3"/>
  <c r="P28601" i="3"/>
  <c r="P28108" i="3"/>
  <c r="P27851" i="3"/>
  <c r="P27645" i="3"/>
  <c r="P27442" i="3"/>
  <c r="P27236" i="3"/>
  <c r="P27040" i="3"/>
  <c r="P26874" i="3"/>
  <c r="P26728" i="3"/>
  <c r="P26581" i="3"/>
  <c r="P26444" i="3"/>
  <c r="P26316" i="3"/>
  <c r="P26188" i="3"/>
  <c r="P26060" i="3"/>
  <c r="P25932" i="3"/>
  <c r="P25804" i="3"/>
  <c r="P25676" i="3"/>
  <c r="P25548" i="3"/>
  <c r="P25420" i="3"/>
  <c r="P25292" i="3"/>
  <c r="P25165" i="3"/>
  <c r="P25065" i="3"/>
  <c r="P24973" i="3"/>
  <c r="P24889" i="3"/>
  <c r="P24803" i="3"/>
  <c r="P24717" i="3"/>
  <c r="P24633" i="3"/>
  <c r="P24547" i="3"/>
  <c r="P24461" i="3"/>
  <c r="P24377" i="3"/>
  <c r="P24291" i="3"/>
  <c r="P24225" i="3"/>
  <c r="P24161" i="3"/>
  <c r="P24097" i="3"/>
  <c r="P24033" i="3"/>
  <c r="P23969" i="3"/>
  <c r="P23905" i="3"/>
  <c r="P23848" i="3"/>
  <c r="P23795" i="3"/>
  <c r="P23745" i="3"/>
  <c r="P23695" i="3"/>
  <c r="P23642" i="3"/>
  <c r="P23592" i="3"/>
  <c r="P23539" i="3"/>
  <c r="P23489" i="3"/>
  <c r="P23439" i="3"/>
  <c r="P23386" i="3"/>
  <c r="P23336" i="3"/>
  <c r="P23283" i="3"/>
  <c r="P23233" i="3"/>
  <c r="P23183" i="3"/>
  <c r="P23130" i="3"/>
  <c r="P23080" i="3"/>
  <c r="P23027" i="3"/>
  <c r="P22977" i="3"/>
  <c r="P22927" i="3"/>
  <c r="P22874" i="3"/>
  <c r="P22824" i="3"/>
  <c r="P22771" i="3"/>
  <c r="P22721" i="3"/>
  <c r="P22671" i="3"/>
  <c r="P22618" i="3"/>
  <c r="P22568" i="3"/>
  <c r="P22515" i="3"/>
  <c r="P22465" i="3"/>
  <c r="P22415" i="3"/>
  <c r="P22362" i="3"/>
  <c r="P22312" i="3"/>
  <c r="P22259" i="3"/>
  <c r="P22209" i="3"/>
  <c r="P22159" i="3"/>
  <c r="P22106" i="3"/>
  <c r="P22056" i="3"/>
  <c r="P22003" i="3"/>
  <c r="P21953" i="3"/>
  <c r="P21903" i="3"/>
  <c r="P21850" i="3"/>
  <c r="P21800" i="3"/>
  <c r="P21752" i="3"/>
  <c r="P21708" i="3"/>
  <c r="P21666" i="3"/>
  <c r="P21624" i="3"/>
  <c r="P21585" i="3"/>
  <c r="P21560" i="3"/>
  <c r="P21529" i="3"/>
  <c r="P21499" i="3"/>
  <c r="P21474" i="3"/>
  <c r="P21443" i="3"/>
  <c r="P21415" i="3"/>
  <c r="P21388" i="3"/>
  <c r="P21359" i="3"/>
  <c r="P21329" i="3"/>
  <c r="P21304" i="3"/>
  <c r="P21273" i="3"/>
  <c r="P21243" i="3"/>
  <c r="P21218" i="3"/>
  <c r="P21187" i="3"/>
  <c r="P21159" i="3"/>
  <c r="P21132" i="3"/>
  <c r="P21103" i="3"/>
  <c r="P21073" i="3"/>
  <c r="P21048" i="3"/>
  <c r="P21017" i="3"/>
  <c r="P20987" i="3"/>
  <c r="P20962" i="3"/>
  <c r="P20931" i="3"/>
  <c r="P20903" i="3"/>
  <c r="P20876" i="3"/>
  <c r="P20848" i="3"/>
  <c r="P20823" i="3"/>
  <c r="P20801" i="3"/>
  <c r="P20775" i="3"/>
  <c r="P20751" i="3"/>
  <c r="P20732" i="3"/>
  <c r="P20709" i="3"/>
  <c r="P20687" i="3"/>
  <c r="P20668" i="3"/>
  <c r="P20645" i="3"/>
  <c r="P20623" i="3"/>
  <c r="P20604" i="3"/>
  <c r="P20581" i="3"/>
  <c r="P20559" i="3"/>
  <c r="P20540" i="3"/>
  <c r="P20517" i="3"/>
  <c r="P20495" i="3"/>
  <c r="P20476" i="3"/>
  <c r="P20453" i="3"/>
  <c r="P20431" i="3"/>
  <c r="P20412" i="3"/>
  <c r="P20389" i="3"/>
  <c r="P20367" i="3"/>
  <c r="P20348" i="3"/>
  <c r="P20325" i="3"/>
  <c r="P20309" i="3"/>
  <c r="P20293" i="3"/>
  <c r="P20277" i="3"/>
  <c r="P20261" i="3"/>
  <c r="P20245" i="3"/>
  <c r="P20229" i="3"/>
  <c r="P20213" i="3"/>
  <c r="P20197" i="3"/>
  <c r="P20181" i="3"/>
  <c r="P20165" i="3"/>
  <c r="P20149" i="3"/>
  <c r="P20133" i="3"/>
  <c r="P20117" i="3"/>
  <c r="P20101" i="3"/>
  <c r="P20085" i="3"/>
  <c r="P20069" i="3"/>
  <c r="P20053" i="3"/>
  <c r="P20037" i="3"/>
  <c r="P20022" i="3"/>
  <c r="P20008" i="3"/>
  <c r="P19997" i="3"/>
  <c r="P19983" i="3"/>
  <c r="P19972" i="3"/>
  <c r="P19958" i="3"/>
  <c r="P19944" i="3"/>
  <c r="P19933" i="3"/>
  <c r="P19919" i="3"/>
  <c r="P19908" i="3"/>
  <c r="P19894" i="3"/>
  <c r="P19880" i="3"/>
  <c r="P19869" i="3"/>
  <c r="P19855" i="3"/>
  <c r="P19844" i="3"/>
  <c r="P19830" i="3"/>
  <c r="P19816" i="3"/>
  <c r="P19805" i="3"/>
  <c r="P19793" i="3"/>
  <c r="P19783" i="3"/>
  <c r="P19773" i="3"/>
  <c r="P19761" i="3"/>
  <c r="P19751" i="3"/>
  <c r="P19741" i="3"/>
  <c r="P19729" i="3"/>
  <c r="P19719" i="3"/>
  <c r="P19709" i="3"/>
  <c r="P19697" i="3"/>
  <c r="P19687" i="3"/>
  <c r="P19677" i="3"/>
  <c r="P19665" i="3"/>
  <c r="P19655" i="3"/>
  <c r="P19645" i="3"/>
  <c r="P19633" i="3"/>
  <c r="P19623" i="3"/>
  <c r="P19613" i="3"/>
  <c r="P19601" i="3"/>
  <c r="P19591" i="3"/>
  <c r="P19581" i="3"/>
  <c r="P19569" i="3"/>
  <c r="P19559" i="3"/>
  <c r="P19549" i="3"/>
  <c r="P19537" i="3"/>
  <c r="P19527" i="3"/>
  <c r="P19517" i="3"/>
  <c r="P19505" i="3"/>
  <c r="P19495" i="3"/>
  <c r="P19485" i="3"/>
  <c r="P19473" i="3"/>
  <c r="P19463" i="3"/>
  <c r="P19453" i="3"/>
  <c r="P19441" i="3"/>
  <c r="P19431" i="3"/>
  <c r="P19421" i="3"/>
  <c r="P19409" i="3"/>
  <c r="P19399" i="3"/>
  <c r="P19389" i="3"/>
  <c r="P19377" i="3"/>
  <c r="P19367" i="3"/>
  <c r="P19357" i="3"/>
  <c r="P19345" i="3"/>
  <c r="P19335" i="3"/>
  <c r="P19325" i="3"/>
  <c r="P19313" i="3"/>
  <c r="P19303" i="3"/>
  <c r="P19293" i="3"/>
  <c r="P19281" i="3"/>
  <c r="P19271" i="3"/>
  <c r="P19261" i="3"/>
  <c r="P19249" i="3"/>
  <c r="P19239" i="3"/>
  <c r="P19229" i="3"/>
  <c r="P19217" i="3"/>
  <c r="P19207" i="3"/>
  <c r="P19197" i="3"/>
  <c r="P19185" i="3"/>
  <c r="P19175" i="3"/>
  <c r="P19165" i="3"/>
  <c r="P19153" i="3"/>
  <c r="P19143" i="3"/>
  <c r="P19133" i="3"/>
  <c r="P19121" i="3"/>
  <c r="P19111" i="3"/>
  <c r="P19101" i="3"/>
  <c r="P19089" i="3"/>
  <c r="P19079" i="3"/>
  <c r="P19069" i="3"/>
  <c r="P19057" i="3"/>
  <c r="P19047" i="3"/>
  <c r="P19037" i="3"/>
  <c r="P19025" i="3"/>
  <c r="P19015" i="3"/>
  <c r="P19005" i="3"/>
  <c r="P18993" i="3"/>
  <c r="P18983" i="3"/>
  <c r="P28429" i="3"/>
  <c r="P28044" i="3"/>
  <c r="P27802" i="3"/>
  <c r="P27596" i="3"/>
  <c r="P27393" i="3"/>
  <c r="P27187" i="3"/>
  <c r="P26997" i="3"/>
  <c r="P26838" i="3"/>
  <c r="P26692" i="3"/>
  <c r="P26546" i="3"/>
  <c r="P26413" i="3"/>
  <c r="P26285" i="3"/>
  <c r="P26157" i="3"/>
  <c r="P26029" i="3"/>
  <c r="P25901" i="3"/>
  <c r="P25773" i="3"/>
  <c r="P25645" i="3"/>
  <c r="P25517" i="3"/>
  <c r="P25389" i="3"/>
  <c r="P25261" i="3"/>
  <c r="P25141" i="3"/>
  <c r="P25041" i="3"/>
  <c r="P24954" i="3"/>
  <c r="P24868" i="3"/>
  <c r="P24783" i="3"/>
  <c r="P24698" i="3"/>
  <c r="P24612" i="3"/>
  <c r="P24527" i="3"/>
  <c r="P24442" i="3"/>
  <c r="P24356" i="3"/>
  <c r="P24274" i="3"/>
  <c r="P24210" i="3"/>
  <c r="P24146" i="3"/>
  <c r="P24082" i="3"/>
  <c r="P24018" i="3"/>
  <c r="P23954" i="3"/>
  <c r="P23890" i="3"/>
  <c r="P23835" i="3"/>
  <c r="P23785" i="3"/>
  <c r="P23735" i="3"/>
  <c r="P23682" i="3"/>
  <c r="P23632" i="3"/>
  <c r="P23579" i="3"/>
  <c r="P23529" i="3"/>
  <c r="P23479" i="3"/>
  <c r="P23426" i="3"/>
  <c r="P23376" i="3"/>
  <c r="P23323" i="3"/>
  <c r="P23273" i="3"/>
  <c r="P23223" i="3"/>
  <c r="P23170" i="3"/>
  <c r="P23120" i="3"/>
  <c r="P23067" i="3"/>
  <c r="P23017" i="3"/>
  <c r="P22967" i="3"/>
  <c r="P22914" i="3"/>
  <c r="P22864" i="3"/>
  <c r="P22811" i="3"/>
  <c r="P22761" i="3"/>
  <c r="P22711" i="3"/>
  <c r="P22658" i="3"/>
  <c r="P22608" i="3"/>
  <c r="P22555" i="3"/>
  <c r="P22505" i="3"/>
  <c r="P22455" i="3"/>
  <c r="P22402" i="3"/>
  <c r="P22352" i="3"/>
  <c r="P22299" i="3"/>
  <c r="P22249" i="3"/>
  <c r="P22199" i="3"/>
  <c r="P22146" i="3"/>
  <c r="P22096" i="3"/>
  <c r="P22043" i="3"/>
  <c r="P21993" i="3"/>
  <c r="P21943" i="3"/>
  <c r="P21890" i="3"/>
  <c r="P21840" i="3"/>
  <c r="P21787" i="3"/>
  <c r="P21743" i="3"/>
  <c r="P21699" i="3"/>
  <c r="P21657" i="3"/>
  <c r="P21615" i="3"/>
  <c r="P21583" i="3"/>
  <c r="P21553" i="3"/>
  <c r="P21528" i="3"/>
  <c r="P21497" i="3"/>
  <c r="P21467" i="3"/>
  <c r="P21442" i="3"/>
  <c r="P21411" i="3"/>
  <c r="P21383" i="3"/>
  <c r="P21356" i="3"/>
  <c r="P21327" i="3"/>
  <c r="P21297" i="3"/>
  <c r="P21272" i="3"/>
  <c r="P21241" i="3"/>
  <c r="P21211" i="3"/>
  <c r="P21186" i="3"/>
  <c r="P21155" i="3"/>
  <c r="P21127" i="3"/>
  <c r="P21100" i="3"/>
  <c r="P21071" i="3"/>
  <c r="P21041" i="3"/>
  <c r="P21016" i="3"/>
  <c r="P20985" i="3"/>
  <c r="P20955" i="3"/>
  <c r="P20930" i="3"/>
  <c r="P20899" i="3"/>
  <c r="P20871" i="3"/>
  <c r="P20847" i="3"/>
  <c r="P20820" i="3"/>
  <c r="P20795" i="3"/>
  <c r="P20774" i="3"/>
  <c r="P20749" i="3"/>
  <c r="P20727" i="3"/>
  <c r="P20708" i="3"/>
  <c r="P20685" i="3"/>
  <c r="P20663" i="3"/>
  <c r="P20644" i="3"/>
  <c r="P20621" i="3"/>
  <c r="P20599" i="3"/>
  <c r="P20580" i="3"/>
  <c r="P20557" i="3"/>
  <c r="P20535" i="3"/>
  <c r="P20516" i="3"/>
  <c r="P20493" i="3"/>
  <c r="P20471" i="3"/>
  <c r="P20452" i="3"/>
  <c r="P20429" i="3"/>
  <c r="P20407" i="3"/>
  <c r="P20388" i="3"/>
  <c r="P20365" i="3"/>
  <c r="P20343" i="3"/>
  <c r="P20324" i="3"/>
  <c r="P20308" i="3"/>
  <c r="P20292" i="3"/>
  <c r="P20276" i="3"/>
  <c r="P20260" i="3"/>
  <c r="P20244" i="3"/>
  <c r="P20228" i="3"/>
  <c r="P20212" i="3"/>
  <c r="P20196" i="3"/>
  <c r="P20180" i="3"/>
  <c r="P20164" i="3"/>
  <c r="P20148" i="3"/>
  <c r="P20132" i="3"/>
  <c r="P20116" i="3"/>
  <c r="P20100" i="3"/>
  <c r="P20084" i="3"/>
  <c r="P20068" i="3"/>
  <c r="P20052" i="3"/>
  <c r="P20036" i="3"/>
  <c r="P20021" i="3"/>
  <c r="P20007" i="3"/>
  <c r="P19996" i="3"/>
  <c r="P19982" i="3"/>
  <c r="P19968" i="3"/>
  <c r="P19957" i="3"/>
  <c r="P19943" i="3"/>
  <c r="P19932" i="3"/>
  <c r="P19918" i="3"/>
  <c r="P19904" i="3"/>
  <c r="P19893" i="3"/>
  <c r="P19879" i="3"/>
  <c r="P19868" i="3"/>
  <c r="P19854" i="3"/>
  <c r="P19840" i="3"/>
  <c r="P19829" i="3"/>
  <c r="P19815" i="3"/>
  <c r="P19804" i="3"/>
  <c r="P19792" i="3"/>
  <c r="P19782" i="3"/>
  <c r="P19772" i="3"/>
  <c r="P19760" i="3"/>
  <c r="P19750" i="3"/>
  <c r="P19740" i="3"/>
  <c r="P19728" i="3"/>
  <c r="P19718" i="3"/>
  <c r="P19708" i="3"/>
  <c r="P19696" i="3"/>
  <c r="P19686" i="3"/>
  <c r="P19676" i="3"/>
  <c r="P19664" i="3"/>
  <c r="P19654" i="3"/>
  <c r="P19644" i="3"/>
  <c r="P19632" i="3"/>
  <c r="P19622" i="3"/>
  <c r="P19612" i="3"/>
  <c r="P19600" i="3"/>
  <c r="P19590" i="3"/>
  <c r="P19580" i="3"/>
  <c r="P19568" i="3"/>
  <c r="P19558" i="3"/>
  <c r="P19548" i="3"/>
  <c r="P19536" i="3"/>
  <c r="P19526" i="3"/>
  <c r="P19516" i="3"/>
  <c r="P19504" i="3"/>
  <c r="P19494" i="3"/>
  <c r="P19484" i="3"/>
  <c r="P19472" i="3"/>
  <c r="P19462" i="3"/>
  <c r="P19452" i="3"/>
  <c r="P19440" i="3"/>
  <c r="P19430" i="3"/>
  <c r="P19420" i="3"/>
  <c r="P19408" i="3"/>
  <c r="P19398" i="3"/>
  <c r="P19388" i="3"/>
  <c r="P19376" i="3"/>
  <c r="P19366" i="3"/>
  <c r="P19356" i="3"/>
  <c r="P19344" i="3"/>
  <c r="P19334" i="3"/>
  <c r="P19324" i="3"/>
  <c r="P19312" i="3"/>
  <c r="P19302" i="3"/>
  <c r="P19292" i="3"/>
  <c r="P19280" i="3"/>
  <c r="P19270" i="3"/>
  <c r="P19260" i="3"/>
  <c r="P19248" i="3"/>
  <c r="P19238" i="3"/>
  <c r="P19228" i="3"/>
  <c r="P19216" i="3"/>
  <c r="P19206" i="3"/>
  <c r="P19196" i="3"/>
  <c r="P19184" i="3"/>
  <c r="P19174" i="3"/>
  <c r="P19164" i="3"/>
  <c r="P19152" i="3"/>
  <c r="P19142" i="3"/>
  <c r="P19132" i="3"/>
  <c r="P19120" i="3"/>
  <c r="P19110" i="3"/>
  <c r="P19100" i="3"/>
  <c r="P19088" i="3"/>
  <c r="P19078" i="3"/>
  <c r="P19068" i="3"/>
  <c r="P19056" i="3"/>
  <c r="P19046" i="3"/>
  <c r="P19036" i="3"/>
  <c r="P19024" i="3"/>
  <c r="P19014" i="3"/>
  <c r="P19004" i="3"/>
  <c r="P18992" i="3"/>
  <c r="P18982" i="3"/>
  <c r="P18972" i="3"/>
  <c r="P18960" i="3"/>
  <c r="P18950" i="3"/>
  <c r="P18940" i="3"/>
  <c r="P18928" i="3"/>
  <c r="P18918" i="3"/>
  <c r="P18908" i="3"/>
  <c r="P18896" i="3"/>
  <c r="P18886" i="3"/>
  <c r="P18876" i="3"/>
  <c r="P18864" i="3"/>
  <c r="P18854" i="3"/>
  <c r="P18844" i="3"/>
  <c r="P18832" i="3"/>
  <c r="P18822" i="3"/>
  <c r="P18812" i="3"/>
  <c r="P18800" i="3"/>
  <c r="P18790" i="3"/>
  <c r="P18780" i="3"/>
  <c r="P18768" i="3"/>
  <c r="P18758" i="3"/>
  <c r="P18748" i="3"/>
  <c r="P18736" i="3"/>
  <c r="P18726" i="3"/>
  <c r="P18716" i="3"/>
  <c r="P18704" i="3"/>
  <c r="P18694" i="3"/>
  <c r="P18684" i="3"/>
  <c r="P18672" i="3"/>
  <c r="P18662" i="3"/>
  <c r="P18652" i="3"/>
  <c r="P18640" i="3"/>
  <c r="P18630" i="3"/>
  <c r="P18620" i="3"/>
  <c r="P18608" i="3"/>
  <c r="P18598" i="3"/>
  <c r="P18588" i="3"/>
  <c r="P18576" i="3"/>
  <c r="P18566" i="3"/>
  <c r="P18556" i="3"/>
  <c r="P18547" i="3"/>
  <c r="P18537" i="3"/>
  <c r="P18529" i="3"/>
  <c r="P18521" i="3"/>
  <c r="P18513" i="3"/>
  <c r="P18505" i="3"/>
  <c r="P18497" i="3"/>
  <c r="P18489" i="3"/>
  <c r="P18481" i="3"/>
  <c r="P18473" i="3"/>
  <c r="P18465" i="3"/>
  <c r="P18457" i="3"/>
  <c r="P18449" i="3"/>
  <c r="P18441" i="3"/>
  <c r="P18433" i="3"/>
  <c r="P18425" i="3"/>
  <c r="P18417" i="3"/>
  <c r="P18409" i="3"/>
  <c r="P18401" i="3"/>
  <c r="P18393" i="3"/>
  <c r="P18385" i="3"/>
  <c r="P18377" i="3"/>
  <c r="P18369" i="3"/>
  <c r="P18361" i="3"/>
  <c r="P18353" i="3"/>
  <c r="P18345" i="3"/>
  <c r="P18337" i="3"/>
  <c r="P18329" i="3"/>
  <c r="P18321" i="3"/>
  <c r="P18313" i="3"/>
  <c r="P18305" i="3"/>
  <c r="P18297" i="3"/>
  <c r="P18289" i="3"/>
  <c r="P18281" i="3"/>
  <c r="P18273" i="3"/>
  <c r="P18265" i="3"/>
  <c r="P18257" i="3"/>
  <c r="P18249" i="3"/>
  <c r="P18241" i="3"/>
  <c r="P18233" i="3"/>
  <c r="P18225" i="3"/>
  <c r="P18217" i="3"/>
  <c r="P18209" i="3"/>
  <c r="P18201" i="3"/>
  <c r="P18193" i="3"/>
  <c r="P18185" i="3"/>
  <c r="P18177" i="3"/>
  <c r="P18169" i="3"/>
  <c r="P18161" i="3"/>
  <c r="P18153" i="3"/>
  <c r="P18145" i="3"/>
  <c r="P18137" i="3"/>
  <c r="P18129" i="3"/>
  <c r="P18121" i="3"/>
  <c r="P18113" i="3"/>
  <c r="P18105" i="3"/>
  <c r="P18097" i="3"/>
  <c r="P18089" i="3"/>
  <c r="P18081" i="3"/>
  <c r="P18073" i="3"/>
  <c r="P18065" i="3"/>
  <c r="P18057" i="3"/>
  <c r="P18049" i="3"/>
  <c r="P18041" i="3"/>
  <c r="P18033" i="3"/>
  <c r="P18025" i="3"/>
  <c r="P18017" i="3"/>
  <c r="P18009" i="3"/>
  <c r="P18001" i="3"/>
  <c r="P17993" i="3"/>
  <c r="P17985" i="3"/>
  <c r="P17977" i="3"/>
  <c r="P17969" i="3"/>
  <c r="P17961" i="3"/>
  <c r="P17953" i="3"/>
  <c r="P17945" i="3"/>
  <c r="P17937" i="3"/>
  <c r="P17929" i="3"/>
  <c r="P17921" i="3"/>
  <c r="P17913" i="3"/>
  <c r="P17905" i="3"/>
  <c r="P17897" i="3"/>
  <c r="P17889" i="3"/>
  <c r="P17881" i="3"/>
  <c r="P17873" i="3"/>
  <c r="P17865" i="3"/>
  <c r="P17857" i="3"/>
  <c r="P17849" i="3"/>
  <c r="P17841" i="3"/>
  <c r="P17833" i="3"/>
  <c r="P17825" i="3"/>
  <c r="P17817" i="3"/>
  <c r="P17809" i="3"/>
  <c r="P17801" i="3"/>
  <c r="P17793" i="3"/>
  <c r="P17785" i="3"/>
  <c r="P17777" i="3"/>
  <c r="P17769" i="3"/>
  <c r="P17761" i="3"/>
  <c r="P17753" i="3"/>
  <c r="P17745" i="3"/>
  <c r="P17737" i="3"/>
  <c r="P17729" i="3"/>
  <c r="P17721" i="3"/>
  <c r="P17713" i="3"/>
  <c r="P17705" i="3"/>
  <c r="P17697" i="3"/>
  <c r="P17689" i="3"/>
  <c r="P17681" i="3"/>
  <c r="P17673" i="3"/>
  <c r="P17665" i="3"/>
  <c r="P17657" i="3"/>
  <c r="P17649" i="3"/>
  <c r="P17641" i="3"/>
  <c r="P17633" i="3"/>
  <c r="P17625" i="3"/>
  <c r="P17617" i="3"/>
  <c r="P17609" i="3"/>
  <c r="P17601" i="3"/>
  <c r="P17593" i="3"/>
  <c r="P17585" i="3"/>
  <c r="P17577" i="3"/>
  <c r="P17569" i="3"/>
  <c r="P17561" i="3"/>
  <c r="P17553" i="3"/>
  <c r="P17545" i="3"/>
  <c r="P17537" i="3"/>
  <c r="P17529" i="3"/>
  <c r="P17521" i="3"/>
  <c r="P17513" i="3"/>
  <c r="P17505" i="3"/>
  <c r="P17497" i="3"/>
  <c r="P17489" i="3"/>
  <c r="P17481" i="3"/>
  <c r="P17473" i="3"/>
  <c r="P17465" i="3"/>
  <c r="P17457" i="3"/>
  <c r="P17449" i="3"/>
  <c r="P17441" i="3"/>
  <c r="P17433" i="3"/>
  <c r="P17425" i="3"/>
  <c r="P17417" i="3"/>
  <c r="P17409" i="3"/>
  <c r="P17401" i="3"/>
  <c r="P17393" i="3"/>
  <c r="P17385" i="3"/>
  <c r="P17377" i="3"/>
  <c r="P17369" i="3"/>
  <c r="P17361" i="3"/>
  <c r="P17353" i="3"/>
  <c r="P17345" i="3"/>
  <c r="P17337" i="3"/>
  <c r="P17329" i="3"/>
  <c r="P17321" i="3"/>
  <c r="P17313" i="3"/>
  <c r="P17305" i="3"/>
  <c r="P17297" i="3"/>
  <c r="P17289" i="3"/>
  <c r="P17281" i="3"/>
  <c r="P17273" i="3"/>
  <c r="P17265" i="3"/>
  <c r="P17257" i="3"/>
  <c r="P17249" i="3"/>
  <c r="P17241" i="3"/>
  <c r="P17233" i="3"/>
  <c r="P17225" i="3"/>
  <c r="P17217" i="3"/>
  <c r="P17209" i="3"/>
  <c r="P17201" i="3"/>
  <c r="P17193" i="3"/>
  <c r="P17185" i="3"/>
  <c r="P17177" i="3"/>
  <c r="P17169" i="3"/>
  <c r="P17161" i="3"/>
  <c r="P17153" i="3"/>
  <c r="P17145" i="3"/>
  <c r="P17137" i="3"/>
  <c r="P17129" i="3"/>
  <c r="P17121" i="3"/>
  <c r="P17113" i="3"/>
  <c r="P17105" i="3"/>
  <c r="P17097" i="3"/>
  <c r="P17089" i="3"/>
  <c r="P17081" i="3"/>
  <c r="P17073" i="3"/>
  <c r="P17065" i="3"/>
  <c r="P17057" i="3"/>
  <c r="P17049" i="3"/>
  <c r="P17041" i="3"/>
  <c r="P17033" i="3"/>
  <c r="P17025" i="3"/>
  <c r="P17017" i="3"/>
  <c r="P17009" i="3"/>
  <c r="P17001" i="3"/>
  <c r="P16993" i="3"/>
  <c r="P16985" i="3"/>
  <c r="P16977" i="3"/>
  <c r="P16969" i="3"/>
  <c r="P16961" i="3"/>
  <c r="P16953" i="3"/>
  <c r="P16945" i="3"/>
  <c r="P16937" i="3"/>
  <c r="P16929" i="3"/>
  <c r="P16921" i="3"/>
  <c r="P16913" i="3"/>
  <c r="P16905" i="3"/>
  <c r="P16897" i="3"/>
  <c r="P16889" i="3"/>
  <c r="P16881" i="3"/>
  <c r="P16873" i="3"/>
  <c r="P16865" i="3"/>
  <c r="P16857" i="3"/>
  <c r="P16849" i="3"/>
  <c r="P16841" i="3"/>
  <c r="P16833" i="3"/>
  <c r="P16825" i="3"/>
  <c r="P16817" i="3"/>
  <c r="P16809" i="3"/>
  <c r="P16801" i="3"/>
  <c r="P16793" i="3"/>
  <c r="P16785" i="3"/>
  <c r="P16777" i="3"/>
  <c r="P16769" i="3"/>
  <c r="P16761" i="3"/>
  <c r="P16753" i="3"/>
  <c r="P16745" i="3"/>
  <c r="P16737" i="3"/>
  <c r="P16729" i="3"/>
  <c r="P16721" i="3"/>
  <c r="P28425" i="3"/>
  <c r="P28043" i="3"/>
  <c r="P27801" i="3"/>
  <c r="P27595" i="3"/>
  <c r="P27389" i="3"/>
  <c r="P27186" i="3"/>
  <c r="P26996" i="3"/>
  <c r="P26837" i="3"/>
  <c r="P26691" i="3"/>
  <c r="P26545" i="3"/>
  <c r="P26412" i="3"/>
  <c r="P26284" i="3"/>
  <c r="P26156" i="3"/>
  <c r="P26028" i="3"/>
  <c r="P25900" i="3"/>
  <c r="P25772" i="3"/>
  <c r="P25644" i="3"/>
  <c r="P25516" i="3"/>
  <c r="P25388" i="3"/>
  <c r="P25260" i="3"/>
  <c r="P25140" i="3"/>
  <c r="P25037" i="3"/>
  <c r="P24953" i="3"/>
  <c r="P24867" i="3"/>
  <c r="P24781" i="3"/>
  <c r="P24697" i="3"/>
  <c r="P24611" i="3"/>
  <c r="P24525" i="3"/>
  <c r="P24441" i="3"/>
  <c r="P24355" i="3"/>
  <c r="P24273" i="3"/>
  <c r="P24209" i="3"/>
  <c r="P24145" i="3"/>
  <c r="P24081" i="3"/>
  <c r="P24017" i="3"/>
  <c r="P23953" i="3"/>
  <c r="P23889" i="3"/>
  <c r="P23834" i="3"/>
  <c r="P23784" i="3"/>
  <c r="P23731" i="3"/>
  <c r="P23681" i="3"/>
  <c r="P23631" i="3"/>
  <c r="P23578" i="3"/>
  <c r="P23528" i="3"/>
  <c r="P23475" i="3"/>
  <c r="P23425" i="3"/>
  <c r="P23375" i="3"/>
  <c r="P23322" i="3"/>
  <c r="P23272" i="3"/>
  <c r="P23219" i="3"/>
  <c r="P23169" i="3"/>
  <c r="P23119" i="3"/>
  <c r="P23066" i="3"/>
  <c r="P23016" i="3"/>
  <c r="P22963" i="3"/>
  <c r="P22913" i="3"/>
  <c r="P22863" i="3"/>
  <c r="P22810" i="3"/>
  <c r="P22760" i="3"/>
  <c r="P22707" i="3"/>
  <c r="P22657" i="3"/>
  <c r="P22607" i="3"/>
  <c r="P22554" i="3"/>
  <c r="P22504" i="3"/>
  <c r="P22451" i="3"/>
  <c r="P22401" i="3"/>
  <c r="P22351" i="3"/>
  <c r="P22298" i="3"/>
  <c r="P22248" i="3"/>
  <c r="P22195" i="3"/>
  <c r="P22145" i="3"/>
  <c r="P22095" i="3"/>
  <c r="P22042" i="3"/>
  <c r="P21992" i="3"/>
  <c r="P21939" i="3"/>
  <c r="P21889" i="3"/>
  <c r="P21839" i="3"/>
  <c r="P21786" i="3"/>
  <c r="P21740" i="3"/>
  <c r="P21698" i="3"/>
  <c r="P21656" i="3"/>
  <c r="P21612" i="3"/>
  <c r="P21580" i="3"/>
  <c r="P21551" i="3"/>
  <c r="P21521" i="3"/>
  <c r="P21496" i="3"/>
  <c r="P21465" i="3"/>
  <c r="P21435" i="3"/>
  <c r="P21410" i="3"/>
  <c r="P21379" i="3"/>
  <c r="P21351" i="3"/>
  <c r="P21324" i="3"/>
  <c r="P21295" i="3"/>
  <c r="P21265" i="3"/>
  <c r="P21240" i="3"/>
  <c r="P21209" i="3"/>
  <c r="P21179" i="3"/>
  <c r="P21154" i="3"/>
  <c r="P21123" i="3"/>
  <c r="P21095" i="3"/>
  <c r="P21068" i="3"/>
  <c r="P21039" i="3"/>
  <c r="P21009" i="3"/>
  <c r="P20984" i="3"/>
  <c r="P20953" i="3"/>
  <c r="P20923" i="3"/>
  <c r="P20898" i="3"/>
  <c r="P20867" i="3"/>
  <c r="P20841" i="3"/>
  <c r="P20819" i="3"/>
  <c r="P20793" i="3"/>
  <c r="P20768" i="3"/>
  <c r="P20748" i="3"/>
  <c r="P20725" i="3"/>
  <c r="P20703" i="3"/>
  <c r="P20684" i="3"/>
  <c r="P20661" i="3"/>
  <c r="P20639" i="3"/>
  <c r="P20620" i="3"/>
  <c r="P20597" i="3"/>
  <c r="P20575" i="3"/>
  <c r="P20556" i="3"/>
  <c r="P20533" i="3"/>
  <c r="P20511" i="3"/>
  <c r="P20492" i="3"/>
  <c r="P20469" i="3"/>
  <c r="P20447" i="3"/>
  <c r="P20428" i="3"/>
  <c r="P20405" i="3"/>
  <c r="P20383" i="3"/>
  <c r="P20364" i="3"/>
  <c r="P20341" i="3"/>
  <c r="P20319" i="3"/>
  <c r="P20303" i="3"/>
  <c r="P20287" i="3"/>
  <c r="P20271" i="3"/>
  <c r="P20255" i="3"/>
  <c r="P20239" i="3"/>
  <c r="P20223" i="3"/>
  <c r="P20207" i="3"/>
  <c r="P20191" i="3"/>
  <c r="P20175" i="3"/>
  <c r="P20159" i="3"/>
  <c r="P20143" i="3"/>
  <c r="P20127" i="3"/>
  <c r="P20111" i="3"/>
  <c r="P20095" i="3"/>
  <c r="P20079" i="3"/>
  <c r="P20063" i="3"/>
  <c r="P20047" i="3"/>
  <c r="P20031" i="3"/>
  <c r="P20020" i="3"/>
  <c r="P20006" i="3"/>
  <c r="P19992" i="3"/>
  <c r="P19981" i="3"/>
  <c r="P19967" i="3"/>
  <c r="P19956" i="3"/>
  <c r="P19942" i="3"/>
  <c r="P19928" i="3"/>
  <c r="P19917" i="3"/>
  <c r="P19903" i="3"/>
  <c r="P19892" i="3"/>
  <c r="P19878" i="3"/>
  <c r="P19864" i="3"/>
  <c r="P19853" i="3"/>
  <c r="P19839" i="3"/>
  <c r="P19828" i="3"/>
  <c r="P19814" i="3"/>
  <c r="P19801" i="3"/>
  <c r="P19791" i="3"/>
  <c r="P19781" i="3"/>
  <c r="P19769" i="3"/>
  <c r="P19759" i="3"/>
  <c r="P19749" i="3"/>
  <c r="P19737" i="3"/>
  <c r="P19727" i="3"/>
  <c r="P19717" i="3"/>
  <c r="P19705" i="3"/>
  <c r="P19695" i="3"/>
  <c r="P19685" i="3"/>
  <c r="P19673" i="3"/>
  <c r="P19663" i="3"/>
  <c r="P19653" i="3"/>
  <c r="P19641" i="3"/>
  <c r="P19631" i="3"/>
  <c r="P19621" i="3"/>
  <c r="P19609" i="3"/>
  <c r="P19599" i="3"/>
  <c r="P19589" i="3"/>
  <c r="P19577" i="3"/>
  <c r="P19567" i="3"/>
  <c r="P19557" i="3"/>
  <c r="P19545" i="3"/>
  <c r="P19535" i="3"/>
  <c r="P19525" i="3"/>
  <c r="P19513" i="3"/>
  <c r="P19503" i="3"/>
  <c r="P19493" i="3"/>
  <c r="P19481" i="3"/>
  <c r="P19471" i="3"/>
  <c r="P19461" i="3"/>
  <c r="P19449" i="3"/>
  <c r="P19439" i="3"/>
  <c r="P19429" i="3"/>
  <c r="P19417" i="3"/>
  <c r="P19407" i="3"/>
  <c r="P19397" i="3"/>
  <c r="P19385" i="3"/>
  <c r="P19375" i="3"/>
  <c r="P19365" i="3"/>
  <c r="P19353" i="3"/>
  <c r="P19343" i="3"/>
  <c r="P19333" i="3"/>
  <c r="P19321" i="3"/>
  <c r="P19311" i="3"/>
  <c r="P19301" i="3"/>
  <c r="P19289" i="3"/>
  <c r="P19279" i="3"/>
  <c r="P19269" i="3"/>
  <c r="P19257" i="3"/>
  <c r="P19247" i="3"/>
  <c r="P19237" i="3"/>
  <c r="P19225" i="3"/>
  <c r="P19215" i="3"/>
  <c r="P19205" i="3"/>
  <c r="P19193" i="3"/>
  <c r="P19183" i="3"/>
  <c r="P19173" i="3"/>
  <c r="P19161" i="3"/>
  <c r="P19151" i="3"/>
  <c r="P19141" i="3"/>
  <c r="P19129" i="3"/>
  <c r="P19119" i="3"/>
  <c r="P19109" i="3"/>
  <c r="P19097" i="3"/>
  <c r="P19087" i="3"/>
  <c r="P19077" i="3"/>
  <c r="P19065" i="3"/>
  <c r="P19055" i="3"/>
  <c r="P19045" i="3"/>
  <c r="P19033" i="3"/>
  <c r="P19023" i="3"/>
  <c r="P19013" i="3"/>
  <c r="P19001" i="3"/>
  <c r="P18991" i="3"/>
  <c r="P18981" i="3"/>
  <c r="P18969" i="3"/>
  <c r="P18959" i="3"/>
  <c r="P18949" i="3"/>
  <c r="P18937" i="3"/>
  <c r="P18927" i="3"/>
  <c r="P18917" i="3"/>
  <c r="P18905" i="3"/>
  <c r="P18895" i="3"/>
  <c r="P18885" i="3"/>
  <c r="P18873" i="3"/>
  <c r="P18863" i="3"/>
  <c r="P18853" i="3"/>
  <c r="P18841" i="3"/>
  <c r="P18831" i="3"/>
  <c r="P18821" i="3"/>
  <c r="P18809" i="3"/>
  <c r="P18799" i="3"/>
  <c r="P18789" i="3"/>
  <c r="P18777" i="3"/>
  <c r="P18767" i="3"/>
  <c r="P18757" i="3"/>
  <c r="P18745" i="3"/>
  <c r="P18735" i="3"/>
  <c r="P18725" i="3"/>
  <c r="P18713" i="3"/>
  <c r="P18703" i="3"/>
  <c r="P18693" i="3"/>
  <c r="P18681" i="3"/>
  <c r="P18671" i="3"/>
  <c r="P18661" i="3"/>
  <c r="P18649" i="3"/>
  <c r="P18639" i="3"/>
  <c r="P18629" i="3"/>
  <c r="P18617" i="3"/>
  <c r="P18607" i="3"/>
  <c r="P18597" i="3"/>
  <c r="P18585" i="3"/>
  <c r="P18575" i="3"/>
  <c r="P18565" i="3"/>
  <c r="P18555" i="3"/>
  <c r="P18545" i="3"/>
  <c r="P18536" i="3"/>
  <c r="P18528" i="3"/>
  <c r="P18520" i="3"/>
  <c r="P18512" i="3"/>
  <c r="P18504" i="3"/>
  <c r="P18496" i="3"/>
  <c r="P18488" i="3"/>
  <c r="P18480" i="3"/>
  <c r="P18472" i="3"/>
  <c r="P18464" i="3"/>
  <c r="P18456" i="3"/>
  <c r="P18448" i="3"/>
  <c r="P18440" i="3"/>
  <c r="P18432" i="3"/>
  <c r="P18424" i="3"/>
  <c r="P18416" i="3"/>
  <c r="P18408" i="3"/>
  <c r="P18400" i="3"/>
  <c r="P18392" i="3"/>
  <c r="P18384" i="3"/>
  <c r="P18376" i="3"/>
  <c r="P18368" i="3"/>
  <c r="P18360" i="3"/>
  <c r="P18352" i="3"/>
  <c r="P18344" i="3"/>
  <c r="P18336" i="3"/>
  <c r="P18328" i="3"/>
  <c r="P18320" i="3"/>
  <c r="P18312" i="3"/>
  <c r="P18304" i="3"/>
  <c r="P18296" i="3"/>
  <c r="P18288" i="3"/>
  <c r="P18280" i="3"/>
  <c r="P18272" i="3"/>
  <c r="P18264" i="3"/>
  <c r="P18256" i="3"/>
  <c r="P18248" i="3"/>
  <c r="P18240" i="3"/>
  <c r="P18232" i="3"/>
  <c r="P18224" i="3"/>
  <c r="P18216" i="3"/>
  <c r="P18208" i="3"/>
  <c r="P18200" i="3"/>
  <c r="P18192" i="3"/>
  <c r="P18184" i="3"/>
  <c r="P18176" i="3"/>
  <c r="P18168" i="3"/>
  <c r="P18160" i="3"/>
  <c r="P18152" i="3"/>
  <c r="P18144" i="3"/>
  <c r="P18136" i="3"/>
  <c r="P18128" i="3"/>
  <c r="P18120" i="3"/>
  <c r="P18112" i="3"/>
  <c r="P18104" i="3"/>
  <c r="P18096" i="3"/>
  <c r="P18088" i="3"/>
  <c r="P18080" i="3"/>
  <c r="P18072" i="3"/>
  <c r="P18064" i="3"/>
  <c r="P18056" i="3"/>
  <c r="P18048" i="3"/>
  <c r="P18040" i="3"/>
  <c r="P18032" i="3"/>
  <c r="P18024" i="3"/>
  <c r="P18016" i="3"/>
  <c r="P18008" i="3"/>
  <c r="P18000" i="3"/>
  <c r="P17992" i="3"/>
  <c r="P17984" i="3"/>
  <c r="P17976" i="3"/>
  <c r="P17968" i="3"/>
  <c r="P17960" i="3"/>
  <c r="P17952" i="3"/>
  <c r="P17944" i="3"/>
  <c r="P17936" i="3"/>
  <c r="P17928" i="3"/>
  <c r="P17920" i="3"/>
  <c r="P17912" i="3"/>
  <c r="P17904" i="3"/>
  <c r="P17896" i="3"/>
  <c r="P17888" i="3"/>
  <c r="P17880" i="3"/>
  <c r="P17872" i="3"/>
  <c r="P17864" i="3"/>
  <c r="P17856" i="3"/>
  <c r="P17848" i="3"/>
  <c r="P17840" i="3"/>
  <c r="P17832" i="3"/>
  <c r="P17824" i="3"/>
  <c r="P17816" i="3"/>
  <c r="P17808" i="3"/>
  <c r="P17800" i="3"/>
  <c r="P17792" i="3"/>
  <c r="P17784" i="3"/>
  <c r="P17776" i="3"/>
  <c r="P17768" i="3"/>
  <c r="P17760" i="3"/>
  <c r="P17752" i="3"/>
  <c r="P17744" i="3"/>
  <c r="P17736" i="3"/>
  <c r="P17728" i="3"/>
  <c r="P17720" i="3"/>
  <c r="P17712" i="3"/>
  <c r="P17704" i="3"/>
  <c r="P17696" i="3"/>
  <c r="P17688" i="3"/>
  <c r="P17680" i="3"/>
  <c r="P17672" i="3"/>
  <c r="P17664" i="3"/>
  <c r="P17656" i="3"/>
  <c r="P17648" i="3"/>
  <c r="P17640" i="3"/>
  <c r="P17632" i="3"/>
  <c r="P17624" i="3"/>
  <c r="P17616" i="3"/>
  <c r="P17608" i="3"/>
  <c r="P17600" i="3"/>
  <c r="P17592" i="3"/>
  <c r="P17584" i="3"/>
  <c r="P17576" i="3"/>
  <c r="P17568" i="3"/>
  <c r="P17560" i="3"/>
  <c r="P17552" i="3"/>
  <c r="P17544" i="3"/>
  <c r="P17536" i="3"/>
  <c r="P17528" i="3"/>
  <c r="P17520" i="3"/>
  <c r="P17512" i="3"/>
  <c r="P17504" i="3"/>
  <c r="P17496" i="3"/>
  <c r="P17488" i="3"/>
  <c r="P17480" i="3"/>
  <c r="P17472" i="3"/>
  <c r="P17464" i="3"/>
  <c r="P17456" i="3"/>
  <c r="P17448" i="3"/>
  <c r="P17440" i="3"/>
  <c r="P17432" i="3"/>
  <c r="P17424" i="3"/>
  <c r="P17416" i="3"/>
  <c r="P17408" i="3"/>
  <c r="P17400" i="3"/>
  <c r="P17392" i="3"/>
  <c r="P17384" i="3"/>
  <c r="P17376" i="3"/>
  <c r="P17368" i="3"/>
  <c r="P17360" i="3"/>
  <c r="P17352" i="3"/>
  <c r="P17344" i="3"/>
  <c r="P17336" i="3"/>
  <c r="P17328" i="3"/>
  <c r="P17320" i="3"/>
  <c r="P17312" i="3"/>
  <c r="P17304" i="3"/>
  <c r="P17296" i="3"/>
  <c r="P17288" i="3"/>
  <c r="P17280" i="3"/>
  <c r="P17272" i="3"/>
  <c r="P17264" i="3"/>
  <c r="P17256" i="3"/>
  <c r="P17248" i="3"/>
  <c r="P17240" i="3"/>
  <c r="P17232" i="3"/>
  <c r="P17224" i="3"/>
  <c r="P17216" i="3"/>
  <c r="P17208" i="3"/>
  <c r="P17200" i="3"/>
  <c r="P17192" i="3"/>
  <c r="P17184" i="3"/>
  <c r="P17176" i="3"/>
  <c r="P17168" i="3"/>
  <c r="P17160" i="3"/>
  <c r="P17152" i="3"/>
  <c r="P17144" i="3"/>
  <c r="P17136" i="3"/>
  <c r="P17128" i="3"/>
  <c r="P17120" i="3"/>
  <c r="P17112" i="3"/>
  <c r="P17104" i="3"/>
  <c r="P17096" i="3"/>
  <c r="P17088" i="3"/>
  <c r="P17080" i="3"/>
  <c r="P17072" i="3"/>
  <c r="P17064" i="3"/>
  <c r="P17056" i="3"/>
  <c r="P17048" i="3"/>
  <c r="P17040" i="3"/>
  <c r="P17032" i="3"/>
  <c r="P17024" i="3"/>
  <c r="P17016" i="3"/>
  <c r="P17008" i="3"/>
  <c r="P17000" i="3"/>
  <c r="P16992" i="3"/>
  <c r="P16984" i="3"/>
  <c r="P16976" i="3"/>
  <c r="P16968" i="3"/>
  <c r="P16960" i="3"/>
  <c r="P16952" i="3"/>
  <c r="P16944" i="3"/>
  <c r="P16936" i="3"/>
  <c r="P16928" i="3"/>
  <c r="P16920" i="3"/>
  <c r="P16912" i="3"/>
  <c r="P16904" i="3"/>
  <c r="P16896" i="3"/>
  <c r="P16888" i="3"/>
  <c r="P16880" i="3"/>
  <c r="P16872" i="3"/>
  <c r="P16864" i="3"/>
  <c r="P16856" i="3"/>
  <c r="P16848" i="3"/>
  <c r="P16840" i="3"/>
  <c r="P16832" i="3"/>
  <c r="P16824" i="3"/>
  <c r="P16816" i="3"/>
  <c r="P16808" i="3"/>
  <c r="P16800" i="3"/>
  <c r="P16792" i="3"/>
  <c r="P16784" i="3"/>
  <c r="P16776" i="3"/>
  <c r="P16768" i="3"/>
  <c r="P16760" i="3"/>
  <c r="P16752" i="3"/>
  <c r="P16744" i="3"/>
  <c r="P16736" i="3"/>
  <c r="P16728" i="3"/>
  <c r="P16720" i="3"/>
  <c r="P16712" i="3"/>
  <c r="P16704" i="3"/>
  <c r="P16696" i="3"/>
  <c r="P16688" i="3"/>
  <c r="P16680" i="3"/>
  <c r="P16672" i="3"/>
  <c r="P16664" i="3"/>
  <c r="P16656" i="3"/>
  <c r="P16648" i="3"/>
  <c r="P16640" i="3"/>
  <c r="P16632" i="3"/>
  <c r="P16624" i="3"/>
  <c r="P16616" i="3"/>
  <c r="P16608" i="3"/>
  <c r="P16600" i="3"/>
  <c r="P16592" i="3"/>
  <c r="P16584" i="3"/>
  <c r="P16576" i="3"/>
  <c r="P16568" i="3"/>
  <c r="P16560" i="3"/>
  <c r="P16552" i="3"/>
  <c r="P16544" i="3"/>
  <c r="P16536" i="3"/>
  <c r="P16528" i="3"/>
  <c r="P16520" i="3"/>
  <c r="P16512" i="3"/>
  <c r="P16504" i="3"/>
  <c r="P16496" i="3"/>
  <c r="P16488" i="3"/>
  <c r="P16480" i="3"/>
  <c r="P16472" i="3"/>
  <c r="P16464" i="3"/>
  <c r="P16456" i="3"/>
  <c r="P16448" i="3"/>
  <c r="P16440" i="3"/>
  <c r="P16432" i="3"/>
  <c r="P16424" i="3"/>
  <c r="P16416" i="3"/>
  <c r="P16408" i="3"/>
  <c r="P16400" i="3"/>
  <c r="P16392" i="3"/>
  <c r="P16384" i="3"/>
  <c r="P16376" i="3"/>
  <c r="P16368" i="3"/>
  <c r="P16360" i="3"/>
  <c r="P16352" i="3"/>
  <c r="P16344" i="3"/>
  <c r="P16336" i="3"/>
  <c r="P16328" i="3"/>
  <c r="P16320" i="3"/>
  <c r="P16312" i="3"/>
  <c r="P16304" i="3"/>
  <c r="P16296" i="3"/>
  <c r="P16288" i="3"/>
  <c r="P16280" i="3"/>
  <c r="P16272" i="3"/>
  <c r="P16264" i="3"/>
  <c r="P16256" i="3"/>
  <c r="P16248" i="3"/>
  <c r="P16240" i="3"/>
  <c r="P16232" i="3"/>
  <c r="P16224" i="3"/>
  <c r="P16216" i="3"/>
  <c r="P16208" i="3"/>
  <c r="P16200" i="3"/>
  <c r="P16192" i="3"/>
  <c r="P16184" i="3"/>
  <c r="P16176" i="3"/>
  <c r="P16168" i="3"/>
  <c r="P16160" i="3"/>
  <c r="P16152" i="3"/>
  <c r="P16144" i="3"/>
  <c r="P16136" i="3"/>
  <c r="P16128" i="3"/>
  <c r="P16120" i="3"/>
  <c r="P16112" i="3"/>
  <c r="P16104" i="3"/>
  <c r="P16096" i="3"/>
  <c r="P16088" i="3"/>
  <c r="P16080" i="3"/>
  <c r="P27749" i="3"/>
  <c r="P27289" i="3"/>
  <c r="P26801" i="3"/>
  <c r="P26381" i="3"/>
  <c r="P26092" i="3"/>
  <c r="P25740" i="3"/>
  <c r="P25357" i="3"/>
  <c r="P25090" i="3"/>
  <c r="P24845" i="3"/>
  <c r="P24591" i="3"/>
  <c r="P24397" i="3"/>
  <c r="P24193" i="3"/>
  <c r="P24002" i="3"/>
  <c r="P23859" i="3"/>
  <c r="P23720" i="3"/>
  <c r="P23568" i="3"/>
  <c r="P23450" i="3"/>
  <c r="P23311" i="3"/>
  <c r="P23159" i="3"/>
  <c r="P23041" i="3"/>
  <c r="P22899" i="3"/>
  <c r="P22747" i="3"/>
  <c r="P22632" i="3"/>
  <c r="P22490" i="3"/>
  <c r="P22338" i="3"/>
  <c r="P22223" i="3"/>
  <c r="P22081" i="3"/>
  <c r="P21929" i="3"/>
  <c r="P21811" i="3"/>
  <c r="P21688" i="3"/>
  <c r="P21575" i="3"/>
  <c r="P21507" i="3"/>
  <c r="P21432" i="3"/>
  <c r="P21347" i="3"/>
  <c r="P21282" i="3"/>
  <c r="P21201" i="3"/>
  <c r="P21122" i="3"/>
  <c r="P21051" i="3"/>
  <c r="P20975" i="3"/>
  <c r="P20891" i="3"/>
  <c r="P20830" i="3"/>
  <c r="P20764" i="3"/>
  <c r="P20701" i="3"/>
  <c r="P20652" i="3"/>
  <c r="P20591" i="3"/>
  <c r="P20532" i="3"/>
  <c r="P20479" i="3"/>
  <c r="P20421" i="3"/>
  <c r="P20359" i="3"/>
  <c r="P20311" i="3"/>
  <c r="P20269" i="3"/>
  <c r="P20222" i="3"/>
  <c r="P20183" i="3"/>
  <c r="P20141" i="3"/>
  <c r="P20094" i="3"/>
  <c r="P20055" i="3"/>
  <c r="P20015" i="3"/>
  <c r="P19980" i="3"/>
  <c r="P19949" i="3"/>
  <c r="P19912" i="3"/>
  <c r="P19877" i="3"/>
  <c r="P19846" i="3"/>
  <c r="P19812" i="3"/>
  <c r="P19780" i="3"/>
  <c r="P19753" i="3"/>
  <c r="P19725" i="3"/>
  <c r="P19694" i="3"/>
  <c r="P19669" i="3"/>
  <c r="P19639" i="3"/>
  <c r="P19608" i="3"/>
  <c r="P19583" i="3"/>
  <c r="P19553" i="3"/>
  <c r="P19524" i="3"/>
  <c r="P19497" i="3"/>
  <c r="P19469" i="3"/>
  <c r="P19438" i="3"/>
  <c r="P19413" i="3"/>
  <c r="P19383" i="3"/>
  <c r="P19352" i="3"/>
  <c r="P19327" i="3"/>
  <c r="P19297" i="3"/>
  <c r="P19268" i="3"/>
  <c r="P19241" i="3"/>
  <c r="P19213" i="3"/>
  <c r="P19182" i="3"/>
  <c r="P19157" i="3"/>
  <c r="P19127" i="3"/>
  <c r="P19096" i="3"/>
  <c r="P19071" i="3"/>
  <c r="P19041" i="3"/>
  <c r="P19012" i="3"/>
  <c r="P18985" i="3"/>
  <c r="P18961" i="3"/>
  <c r="P18941" i="3"/>
  <c r="P18919" i="3"/>
  <c r="P18897" i="3"/>
  <c r="P18877" i="3"/>
  <c r="P18855" i="3"/>
  <c r="P18833" i="3"/>
  <c r="P18813" i="3"/>
  <c r="P18791" i="3"/>
  <c r="P18769" i="3"/>
  <c r="P18749" i="3"/>
  <c r="P18727" i="3"/>
  <c r="P18705" i="3"/>
  <c r="P18685" i="3"/>
  <c r="P18663" i="3"/>
  <c r="P18641" i="3"/>
  <c r="P18621" i="3"/>
  <c r="P18599" i="3"/>
  <c r="P18577" i="3"/>
  <c r="P18557" i="3"/>
  <c r="P18539" i="3"/>
  <c r="P18522" i="3"/>
  <c r="P18506" i="3"/>
  <c r="P18490" i="3"/>
  <c r="P18474" i="3"/>
  <c r="P18458" i="3"/>
  <c r="P18442" i="3"/>
  <c r="P18426" i="3"/>
  <c r="P18410" i="3"/>
  <c r="P18394" i="3"/>
  <c r="P18378" i="3"/>
  <c r="P18362" i="3"/>
  <c r="P18346" i="3"/>
  <c r="P18330" i="3"/>
  <c r="P18314" i="3"/>
  <c r="P18298" i="3"/>
  <c r="P18282" i="3"/>
  <c r="P18266" i="3"/>
  <c r="P18250" i="3"/>
  <c r="P18234" i="3"/>
  <c r="P18218" i="3"/>
  <c r="P18202" i="3"/>
  <c r="P18186" i="3"/>
  <c r="P18170" i="3"/>
  <c r="P18154" i="3"/>
  <c r="P18138" i="3"/>
  <c r="P18122" i="3"/>
  <c r="P18106" i="3"/>
  <c r="P18090" i="3"/>
  <c r="P18074" i="3"/>
  <c r="P18058" i="3"/>
  <c r="P18042" i="3"/>
  <c r="P18026" i="3"/>
  <c r="P18010" i="3"/>
  <c r="P17994" i="3"/>
  <c r="P17978" i="3"/>
  <c r="P17962" i="3"/>
  <c r="P17946" i="3"/>
  <c r="P17930" i="3"/>
  <c r="P17914" i="3"/>
  <c r="P17898" i="3"/>
  <c r="P17882" i="3"/>
  <c r="P17866" i="3"/>
  <c r="P17850" i="3"/>
  <c r="P17834" i="3"/>
  <c r="P17818" i="3"/>
  <c r="P17802" i="3"/>
  <c r="P17786" i="3"/>
  <c r="P17770" i="3"/>
  <c r="P17754" i="3"/>
  <c r="P17738" i="3"/>
  <c r="P17722" i="3"/>
  <c r="P17706" i="3"/>
  <c r="P17690" i="3"/>
  <c r="P17674" i="3"/>
  <c r="P17658" i="3"/>
  <c r="P17642" i="3"/>
  <c r="P17626" i="3"/>
  <c r="P17610" i="3"/>
  <c r="P17594" i="3"/>
  <c r="P17578" i="3"/>
  <c r="P17562" i="3"/>
  <c r="P17546" i="3"/>
  <c r="P17530" i="3"/>
  <c r="P17514" i="3"/>
  <c r="P17498" i="3"/>
  <c r="P17482" i="3"/>
  <c r="P17466" i="3"/>
  <c r="P17450" i="3"/>
  <c r="P17434" i="3"/>
  <c r="P17418" i="3"/>
  <c r="P17402" i="3"/>
  <c r="P17386" i="3"/>
  <c r="P17370" i="3"/>
  <c r="P17354" i="3"/>
  <c r="P17338" i="3"/>
  <c r="P17322" i="3"/>
  <c r="P17306" i="3"/>
  <c r="P17290" i="3"/>
  <c r="P17274" i="3"/>
  <c r="P17258" i="3"/>
  <c r="P17242" i="3"/>
  <c r="P17226" i="3"/>
  <c r="P17210" i="3"/>
  <c r="P17194" i="3"/>
  <c r="P17178" i="3"/>
  <c r="P17162" i="3"/>
  <c r="P17146" i="3"/>
  <c r="P17130" i="3"/>
  <c r="P17114" i="3"/>
  <c r="P17098" i="3"/>
  <c r="P17082" i="3"/>
  <c r="P17066" i="3"/>
  <c r="P17050" i="3"/>
  <c r="P17034" i="3"/>
  <c r="P17018" i="3"/>
  <c r="P17002" i="3"/>
  <c r="P16986" i="3"/>
  <c r="P16970" i="3"/>
  <c r="P16954" i="3"/>
  <c r="P16938" i="3"/>
  <c r="P16922" i="3"/>
  <c r="P16906" i="3"/>
  <c r="P16890" i="3"/>
  <c r="P16874" i="3"/>
  <c r="P16858" i="3"/>
  <c r="P16842" i="3"/>
  <c r="P16826" i="3"/>
  <c r="P16810" i="3"/>
  <c r="P16794" i="3"/>
  <c r="P16778" i="3"/>
  <c r="P16762" i="3"/>
  <c r="P16746" i="3"/>
  <c r="P16730" i="3"/>
  <c r="P16714" i="3"/>
  <c r="P16702" i="3"/>
  <c r="P16689" i="3"/>
  <c r="P16676" i="3"/>
  <c r="P16663" i="3"/>
  <c r="P16650" i="3"/>
  <c r="P16638" i="3"/>
  <c r="P16625" i="3"/>
  <c r="P16612" i="3"/>
  <c r="P16599" i="3"/>
  <c r="P16586" i="3"/>
  <c r="P16574" i="3"/>
  <c r="P16561" i="3"/>
  <c r="P16548" i="3"/>
  <c r="P16535" i="3"/>
  <c r="P16522" i="3"/>
  <c r="P16510" i="3"/>
  <c r="P16497" i="3"/>
  <c r="P16484" i="3"/>
  <c r="P16471" i="3"/>
  <c r="P16458" i="3"/>
  <c r="P16446" i="3"/>
  <c r="P16433" i="3"/>
  <c r="P16420" i="3"/>
  <c r="P16407" i="3"/>
  <c r="P16394" i="3"/>
  <c r="P16382" i="3"/>
  <c r="P16369" i="3"/>
  <c r="P16356" i="3"/>
  <c r="P16343" i="3"/>
  <c r="P16330" i="3"/>
  <c r="P16318" i="3"/>
  <c r="P16305" i="3"/>
  <c r="P16292" i="3"/>
  <c r="P16279" i="3"/>
  <c r="P16266" i="3"/>
  <c r="P16254" i="3"/>
  <c r="P16241" i="3"/>
  <c r="P16228" i="3"/>
  <c r="P16215" i="3"/>
  <c r="P16202" i="3"/>
  <c r="P16190" i="3"/>
  <c r="P16177" i="3"/>
  <c r="P16164" i="3"/>
  <c r="P16151" i="3"/>
  <c r="P16138" i="3"/>
  <c r="P16126" i="3"/>
  <c r="P16113" i="3"/>
  <c r="P16100" i="3"/>
  <c r="P16087" i="3"/>
  <c r="P16074" i="3"/>
  <c r="P16064" i="3"/>
  <c r="P16054" i="3"/>
  <c r="P16042" i="3"/>
  <c r="P16032" i="3"/>
  <c r="P16022" i="3"/>
  <c r="P16010" i="3"/>
  <c r="P16000" i="3"/>
  <c r="P15990" i="3"/>
  <c r="P15978" i="3"/>
  <c r="P15968" i="3"/>
  <c r="P15958" i="3"/>
  <c r="P15946" i="3"/>
  <c r="P15936" i="3"/>
  <c r="P15926" i="3"/>
  <c r="P15914" i="3"/>
  <c r="P15904" i="3"/>
  <c r="P15894" i="3"/>
  <c r="P15882" i="3"/>
  <c r="P15872" i="3"/>
  <c r="P15862" i="3"/>
  <c r="P15850" i="3"/>
  <c r="P15840" i="3"/>
  <c r="P15830" i="3"/>
  <c r="P15818" i="3"/>
  <c r="P15808" i="3"/>
  <c r="P15798" i="3"/>
  <c r="P15786" i="3"/>
  <c r="P15776" i="3"/>
  <c r="P15766" i="3"/>
  <c r="P15754" i="3"/>
  <c r="P15744" i="3"/>
  <c r="P15734" i="3"/>
  <c r="P15722" i="3"/>
  <c r="P15712" i="3"/>
  <c r="P15702" i="3"/>
  <c r="P15690" i="3"/>
  <c r="P15680" i="3"/>
  <c r="P15670" i="3"/>
  <c r="P15658" i="3"/>
  <c r="P15648" i="3"/>
  <c r="P15638" i="3"/>
  <c r="P15626" i="3"/>
  <c r="P15616" i="3"/>
  <c r="P15606" i="3"/>
  <c r="P15594" i="3"/>
  <c r="P15584" i="3"/>
  <c r="P15574" i="3"/>
  <c r="P15562" i="3"/>
  <c r="P15552" i="3"/>
  <c r="P15542" i="3"/>
  <c r="P15530" i="3"/>
  <c r="P15520" i="3"/>
  <c r="P15510" i="3"/>
  <c r="P15498" i="3"/>
  <c r="P15488" i="3"/>
  <c r="P15478" i="3"/>
  <c r="P15466" i="3"/>
  <c r="P15456" i="3"/>
  <c r="P15446" i="3"/>
  <c r="P15434" i="3"/>
  <c r="P15424" i="3"/>
  <c r="P15414" i="3"/>
  <c r="P15402" i="3"/>
  <c r="P15392" i="3"/>
  <c r="P15382" i="3"/>
  <c r="P15372" i="3"/>
  <c r="P15363" i="3"/>
  <c r="P15354" i="3"/>
  <c r="P15345" i="3"/>
  <c r="P15336" i="3"/>
  <c r="P15327" i="3"/>
  <c r="P15318" i="3"/>
  <c r="P15308" i="3"/>
  <c r="P15299" i="3"/>
  <c r="P15290" i="3"/>
  <c r="P15281" i="3"/>
  <c r="P15272" i="3"/>
  <c r="P15263" i="3"/>
  <c r="P15254" i="3"/>
  <c r="P15244" i="3"/>
  <c r="P15235" i="3"/>
  <c r="P15226" i="3"/>
  <c r="P15217" i="3"/>
  <c r="P15208" i="3"/>
  <c r="P15199" i="3"/>
  <c r="P15190" i="3"/>
  <c r="P15180" i="3"/>
  <c r="P15171" i="3"/>
  <c r="P15162" i="3"/>
  <c r="P15153" i="3"/>
  <c r="P15144" i="3"/>
  <c r="P15135" i="3"/>
  <c r="P15126" i="3"/>
  <c r="P15116" i="3"/>
  <c r="P15107" i="3"/>
  <c r="P15098" i="3"/>
  <c r="P15089" i="3"/>
  <c r="P15080" i="3"/>
  <c r="P15071" i="3"/>
  <c r="P15062" i="3"/>
  <c r="P15052" i="3"/>
  <c r="P15043" i="3"/>
  <c r="P15034" i="3"/>
  <c r="P15025" i="3"/>
  <c r="P15016" i="3"/>
  <c r="P15007" i="3"/>
  <c r="P14998" i="3"/>
  <c r="P14988" i="3"/>
  <c r="P14979" i="3"/>
  <c r="P14970" i="3"/>
  <c r="P14961" i="3"/>
  <c r="P14952" i="3"/>
  <c r="P14943" i="3"/>
  <c r="P14934" i="3"/>
  <c r="P14924" i="3"/>
  <c r="P14915" i="3"/>
  <c r="P14906" i="3"/>
  <c r="P14897" i="3"/>
  <c r="P14888" i="3"/>
  <c r="P14879" i="3"/>
  <c r="P14870" i="3"/>
  <c r="P14860" i="3"/>
  <c r="P14851" i="3"/>
  <c r="P14842" i="3"/>
  <c r="P14833" i="3"/>
  <c r="P14824" i="3"/>
  <c r="P14815" i="3"/>
  <c r="P14806" i="3"/>
  <c r="P14796" i="3"/>
  <c r="P14787" i="3"/>
  <c r="P14778" i="3"/>
  <c r="P14769" i="3"/>
  <c r="P14760" i="3"/>
  <c r="P14751" i="3"/>
  <c r="P14742" i="3"/>
  <c r="P14732" i="3"/>
  <c r="P14723" i="3"/>
  <c r="P14714" i="3"/>
  <c r="P14705" i="3"/>
  <c r="P14696" i="3"/>
  <c r="P14687" i="3"/>
  <c r="P14678" i="3"/>
  <c r="P14668" i="3"/>
  <c r="P14659" i="3"/>
  <c r="P14650" i="3"/>
  <c r="P14641" i="3"/>
  <c r="P14632" i="3"/>
  <c r="P14623" i="3"/>
  <c r="P14614" i="3"/>
  <c r="P14604" i="3"/>
  <c r="P14595" i="3"/>
  <c r="P14586" i="3"/>
  <c r="P14577" i="3"/>
  <c r="P14568" i="3"/>
  <c r="P14559" i="3"/>
  <c r="P14550" i="3"/>
  <c r="P14540" i="3"/>
  <c r="P14531" i="3"/>
  <c r="P14522" i="3"/>
  <c r="P14513" i="3"/>
  <c r="P14504" i="3"/>
  <c r="P14495" i="3"/>
  <c r="P14486" i="3"/>
  <c r="P14476" i="3"/>
  <c r="P14467" i="3"/>
  <c r="P14458" i="3"/>
  <c r="P14449" i="3"/>
  <c r="P14440" i="3"/>
  <c r="P14431" i="3"/>
  <c r="P14422" i="3"/>
  <c r="P14412" i="3"/>
  <c r="P14403" i="3"/>
  <c r="P14394" i="3"/>
  <c r="P14385" i="3"/>
  <c r="P14376" i="3"/>
  <c r="P14367" i="3"/>
  <c r="P14358" i="3"/>
  <c r="P14348" i="3"/>
  <c r="P14339" i="3"/>
  <c r="P14330" i="3"/>
  <c r="P14321" i="3"/>
  <c r="P14312" i="3"/>
  <c r="P14303" i="3"/>
  <c r="P14294" i="3"/>
  <c r="P14284" i="3"/>
  <c r="P14275" i="3"/>
  <c r="P14266" i="3"/>
  <c r="P14258" i="3"/>
  <c r="P14250" i="3"/>
  <c r="P14242" i="3"/>
  <c r="P14234" i="3"/>
  <c r="P14226" i="3"/>
  <c r="P14218" i="3"/>
  <c r="P14210" i="3"/>
  <c r="P14202" i="3"/>
  <c r="P14194" i="3"/>
  <c r="P14186" i="3"/>
  <c r="P14178" i="3"/>
  <c r="P14170" i="3"/>
  <c r="P14162" i="3"/>
  <c r="P14154" i="3"/>
  <c r="P14146" i="3"/>
  <c r="P14138" i="3"/>
  <c r="P14130" i="3"/>
  <c r="P14122" i="3"/>
  <c r="P14114" i="3"/>
  <c r="P14106" i="3"/>
  <c r="P14098" i="3"/>
  <c r="P14090" i="3"/>
  <c r="P14082" i="3"/>
  <c r="P14074" i="3"/>
  <c r="P14066" i="3"/>
  <c r="P14058" i="3"/>
  <c r="P14050" i="3"/>
  <c r="P14042" i="3"/>
  <c r="P14034" i="3"/>
  <c r="P14026" i="3"/>
  <c r="P14018" i="3"/>
  <c r="P14010" i="3"/>
  <c r="P14002" i="3"/>
  <c r="P13994" i="3"/>
  <c r="P13986" i="3"/>
  <c r="P13978" i="3"/>
  <c r="P13970" i="3"/>
  <c r="P13962" i="3"/>
  <c r="P13954" i="3"/>
  <c r="P13946" i="3"/>
  <c r="P13938" i="3"/>
  <c r="P13930" i="3"/>
  <c r="P13922" i="3"/>
  <c r="P13914" i="3"/>
  <c r="P13906" i="3"/>
  <c r="P13898" i="3"/>
  <c r="P13890" i="3"/>
  <c r="P13882" i="3"/>
  <c r="P13874" i="3"/>
  <c r="P13866" i="3"/>
  <c r="P13858" i="3"/>
  <c r="P13850" i="3"/>
  <c r="P13842" i="3"/>
  <c r="P13834" i="3"/>
  <c r="P13826" i="3"/>
  <c r="P13818" i="3"/>
  <c r="P13810" i="3"/>
  <c r="P13802" i="3"/>
  <c r="P13794" i="3"/>
  <c r="P13786" i="3"/>
  <c r="P13778" i="3"/>
  <c r="P13770" i="3"/>
  <c r="P13762" i="3"/>
  <c r="P13754" i="3"/>
  <c r="P13746" i="3"/>
  <c r="P13738" i="3"/>
  <c r="P13730" i="3"/>
  <c r="P13722" i="3"/>
  <c r="P13714" i="3"/>
  <c r="P13706" i="3"/>
  <c r="P13698" i="3"/>
  <c r="P13690" i="3"/>
  <c r="P13682" i="3"/>
  <c r="P13674" i="3"/>
  <c r="P13666" i="3"/>
  <c r="P13658" i="3"/>
  <c r="P13650" i="3"/>
  <c r="P13642" i="3"/>
  <c r="P13634" i="3"/>
  <c r="P13626" i="3"/>
  <c r="P13618" i="3"/>
  <c r="P13610" i="3"/>
  <c r="P13602" i="3"/>
  <c r="P13594" i="3"/>
  <c r="P13586" i="3"/>
  <c r="P13578" i="3"/>
  <c r="P13570" i="3"/>
  <c r="P13562" i="3"/>
  <c r="P13554" i="3"/>
  <c r="P13546" i="3"/>
  <c r="P13538" i="3"/>
  <c r="P13530" i="3"/>
  <c r="P13522" i="3"/>
  <c r="P13514" i="3"/>
  <c r="P13506" i="3"/>
  <c r="P13498" i="3"/>
  <c r="P13490" i="3"/>
  <c r="P13482" i="3"/>
  <c r="P13474" i="3"/>
  <c r="P13466" i="3"/>
  <c r="P13458" i="3"/>
  <c r="P13450" i="3"/>
  <c r="P13442" i="3"/>
  <c r="P13434" i="3"/>
  <c r="P13426" i="3"/>
  <c r="P13418" i="3"/>
  <c r="P13410" i="3"/>
  <c r="P13402" i="3"/>
  <c r="P13394" i="3"/>
  <c r="P13386" i="3"/>
  <c r="P13378" i="3"/>
  <c r="P13370" i="3"/>
  <c r="P13362" i="3"/>
  <c r="P13354" i="3"/>
  <c r="P13346" i="3"/>
  <c r="P13338" i="3"/>
  <c r="P13330" i="3"/>
  <c r="P13322" i="3"/>
  <c r="P13314" i="3"/>
  <c r="P13306" i="3"/>
  <c r="P13298" i="3"/>
  <c r="P13290" i="3"/>
  <c r="P13282" i="3"/>
  <c r="P13274" i="3"/>
  <c r="P13266" i="3"/>
  <c r="P13258" i="3"/>
  <c r="P13250" i="3"/>
  <c r="P13242" i="3"/>
  <c r="P13234" i="3"/>
  <c r="P13226" i="3"/>
  <c r="P13218" i="3"/>
  <c r="P13210" i="3"/>
  <c r="P13202" i="3"/>
  <c r="P13194" i="3"/>
  <c r="P13186" i="3"/>
  <c r="P13178" i="3"/>
  <c r="P13170" i="3"/>
  <c r="P13162" i="3"/>
  <c r="P13154" i="3"/>
  <c r="P13146" i="3"/>
  <c r="P13138" i="3"/>
  <c r="P13130" i="3"/>
  <c r="P13122" i="3"/>
  <c r="P13114" i="3"/>
  <c r="P13106" i="3"/>
  <c r="P13098" i="3"/>
  <c r="P13090" i="3"/>
  <c r="P13082" i="3"/>
  <c r="P13074" i="3"/>
  <c r="P13066" i="3"/>
  <c r="P13058" i="3"/>
  <c r="P13050" i="3"/>
  <c r="P13042" i="3"/>
  <c r="P13034" i="3"/>
  <c r="P13026" i="3"/>
  <c r="P13018" i="3"/>
  <c r="P13010" i="3"/>
  <c r="P13002" i="3"/>
  <c r="P12994" i="3"/>
  <c r="P12986" i="3"/>
  <c r="P12978" i="3"/>
  <c r="P12970" i="3"/>
  <c r="P12962" i="3"/>
  <c r="P12954" i="3"/>
  <c r="P12946" i="3"/>
  <c r="P12938" i="3"/>
  <c r="P12930" i="3"/>
  <c r="P12922" i="3"/>
  <c r="P12914" i="3"/>
  <c r="P12906" i="3"/>
  <c r="P12898" i="3"/>
  <c r="P12890" i="3"/>
  <c r="P12882" i="3"/>
  <c r="P12874" i="3"/>
  <c r="P12866" i="3"/>
  <c r="P12858" i="3"/>
  <c r="P12850" i="3"/>
  <c r="P12842" i="3"/>
  <c r="P12834" i="3"/>
  <c r="P12826" i="3"/>
  <c r="P12818" i="3"/>
  <c r="P12810" i="3"/>
  <c r="P12802" i="3"/>
  <c r="P12794" i="3"/>
  <c r="P12786" i="3"/>
  <c r="P12778" i="3"/>
  <c r="P12770" i="3"/>
  <c r="P12762" i="3"/>
  <c r="P12754" i="3"/>
  <c r="P12746" i="3"/>
  <c r="P12738" i="3"/>
  <c r="P12730" i="3"/>
  <c r="P12722" i="3"/>
  <c r="P12714" i="3"/>
  <c r="P12706" i="3"/>
  <c r="P12698" i="3"/>
  <c r="P12690" i="3"/>
  <c r="P12682" i="3"/>
  <c r="P12674" i="3"/>
  <c r="P12666" i="3"/>
  <c r="P12658" i="3"/>
  <c r="P12650" i="3"/>
  <c r="P12642" i="3"/>
  <c r="P12634" i="3"/>
  <c r="P12626" i="3"/>
  <c r="P12618" i="3"/>
  <c r="P12610" i="3"/>
  <c r="P12602" i="3"/>
  <c r="P12594" i="3"/>
  <c r="P12586" i="3"/>
  <c r="P12578" i="3"/>
  <c r="P12570" i="3"/>
  <c r="P12562" i="3"/>
  <c r="P12554" i="3"/>
  <c r="P12546" i="3"/>
  <c r="P12538" i="3"/>
  <c r="P12530" i="3"/>
  <c r="P12522" i="3"/>
  <c r="P12514" i="3"/>
  <c r="P12506" i="3"/>
  <c r="P12498" i="3"/>
  <c r="P12490" i="3"/>
  <c r="P12482" i="3"/>
  <c r="P12474" i="3"/>
  <c r="P12466" i="3"/>
  <c r="P12458" i="3"/>
  <c r="P12450" i="3"/>
  <c r="P12442" i="3"/>
  <c r="P12434" i="3"/>
  <c r="P12426" i="3"/>
  <c r="P12418" i="3"/>
  <c r="P12410" i="3"/>
  <c r="P12402" i="3"/>
  <c r="P12394" i="3"/>
  <c r="P12386" i="3"/>
  <c r="P12378" i="3"/>
  <c r="P12370" i="3"/>
  <c r="P12362" i="3"/>
  <c r="P12354" i="3"/>
  <c r="P12346" i="3"/>
  <c r="P12338" i="3"/>
  <c r="P12330" i="3"/>
  <c r="P12322" i="3"/>
  <c r="P12314" i="3"/>
  <c r="P12306" i="3"/>
  <c r="P12298" i="3"/>
  <c r="P12290" i="3"/>
  <c r="P12282" i="3"/>
  <c r="P12274" i="3"/>
  <c r="P12266" i="3"/>
  <c r="P12258" i="3"/>
  <c r="P12250" i="3"/>
  <c r="P12242" i="3"/>
  <c r="P12234" i="3"/>
  <c r="P12226" i="3"/>
  <c r="P12218" i="3"/>
  <c r="P12210" i="3"/>
  <c r="P12202" i="3"/>
  <c r="P12194" i="3"/>
  <c r="P12186" i="3"/>
  <c r="P12178" i="3"/>
  <c r="P12170" i="3"/>
  <c r="P12162" i="3"/>
  <c r="P12154" i="3"/>
  <c r="P12146" i="3"/>
  <c r="P12138" i="3"/>
  <c r="P12130" i="3"/>
  <c r="P12122" i="3"/>
  <c r="P12114" i="3"/>
  <c r="P12106" i="3"/>
  <c r="P12098" i="3"/>
  <c r="P12090" i="3"/>
  <c r="P12082" i="3"/>
  <c r="P12074" i="3"/>
  <c r="P12066" i="3"/>
  <c r="P12058" i="3"/>
  <c r="P12050" i="3"/>
  <c r="P12042" i="3"/>
  <c r="P12034" i="3"/>
  <c r="P12026" i="3"/>
  <c r="P12018" i="3"/>
  <c r="P12010" i="3"/>
  <c r="P12002" i="3"/>
  <c r="P11994" i="3"/>
  <c r="P11986" i="3"/>
  <c r="P11978" i="3"/>
  <c r="P11970" i="3"/>
  <c r="P11962" i="3"/>
  <c r="P11954" i="3"/>
  <c r="P11946" i="3"/>
  <c r="P11938" i="3"/>
  <c r="P11930" i="3"/>
  <c r="P11922" i="3"/>
  <c r="P11914" i="3"/>
  <c r="P11906" i="3"/>
  <c r="P11898" i="3"/>
  <c r="P11890" i="3"/>
  <c r="P11882" i="3"/>
  <c r="P11874" i="3"/>
  <c r="P11866" i="3"/>
  <c r="P11858" i="3"/>
  <c r="P11850" i="3"/>
  <c r="P11842" i="3"/>
  <c r="P11834" i="3"/>
  <c r="P11826" i="3"/>
  <c r="P11818" i="3"/>
  <c r="P11810" i="3"/>
  <c r="P11802" i="3"/>
  <c r="P11794" i="3"/>
  <c r="P11786" i="3"/>
  <c r="P11778" i="3"/>
  <c r="P11770" i="3"/>
  <c r="P11762" i="3"/>
  <c r="P11754" i="3"/>
  <c r="P11746" i="3"/>
  <c r="P11738" i="3"/>
  <c r="P11730" i="3"/>
  <c r="P11722" i="3"/>
  <c r="P11714" i="3"/>
  <c r="P11706" i="3"/>
  <c r="P11698" i="3"/>
  <c r="P11690" i="3"/>
  <c r="P11682" i="3"/>
  <c r="P11674" i="3"/>
  <c r="P11666" i="3"/>
  <c r="P11658" i="3"/>
  <c r="P11650" i="3"/>
  <c r="P11642" i="3"/>
  <c r="P11634" i="3"/>
  <c r="P11626" i="3"/>
  <c r="P11618" i="3"/>
  <c r="P11610" i="3"/>
  <c r="P11602" i="3"/>
  <c r="P11594" i="3"/>
  <c r="P11586" i="3"/>
  <c r="P11578" i="3"/>
  <c r="P11570" i="3"/>
  <c r="P11562" i="3"/>
  <c r="P11554" i="3"/>
  <c r="P11546" i="3"/>
  <c r="P11538" i="3"/>
  <c r="P11530" i="3"/>
  <c r="P11522" i="3"/>
  <c r="P11514" i="3"/>
  <c r="P11506" i="3"/>
  <c r="P11498" i="3"/>
  <c r="P11490" i="3"/>
  <c r="P11482" i="3"/>
  <c r="P28277" i="3"/>
  <c r="P27698" i="3"/>
  <c r="P27133" i="3"/>
  <c r="P26656" i="3"/>
  <c r="P26348" i="3"/>
  <c r="P25996" i="3"/>
  <c r="P25613" i="3"/>
  <c r="P25324" i="3"/>
  <c r="P25017" i="3"/>
  <c r="P24762" i="3"/>
  <c r="P24569" i="3"/>
  <c r="P24333" i="3"/>
  <c r="P24130" i="3"/>
  <c r="P23985" i="3"/>
  <c r="P23823" i="3"/>
  <c r="P23671" i="3"/>
  <c r="P23553" i="3"/>
  <c r="P23411" i="3"/>
  <c r="P23259" i="3"/>
  <c r="P23144" i="3"/>
  <c r="P23002" i="3"/>
  <c r="P22850" i="3"/>
  <c r="P22735" i="3"/>
  <c r="P22593" i="3"/>
  <c r="P22441" i="3"/>
  <c r="P22323" i="3"/>
  <c r="P22184" i="3"/>
  <c r="P22032" i="3"/>
  <c r="P21914" i="3"/>
  <c r="P21775" i="3"/>
  <c r="P21647" i="3"/>
  <c r="P21563" i="3"/>
  <c r="P21487" i="3"/>
  <c r="P21403" i="3"/>
  <c r="P21337" i="3"/>
  <c r="P21260" i="3"/>
  <c r="P21177" i="3"/>
  <c r="P21112" i="3"/>
  <c r="P21031" i="3"/>
  <c r="P20952" i="3"/>
  <c r="P20881" i="3"/>
  <c r="P20811" i="3"/>
  <c r="P20743" i="3"/>
  <c r="P20693" i="3"/>
  <c r="P20636" i="3"/>
  <c r="P20573" i="3"/>
  <c r="P20524" i="3"/>
  <c r="P20463" i="3"/>
  <c r="P20404" i="3"/>
  <c r="P20351" i="3"/>
  <c r="P20301" i="3"/>
  <c r="P20254" i="3"/>
  <c r="P20215" i="3"/>
  <c r="P20173" i="3"/>
  <c r="P20126" i="3"/>
  <c r="P20087" i="3"/>
  <c r="P20045" i="3"/>
  <c r="P20005" i="3"/>
  <c r="P19974" i="3"/>
  <c r="P19940" i="3"/>
  <c r="P19902" i="3"/>
  <c r="P19871" i="3"/>
  <c r="P19837" i="3"/>
  <c r="P19800" i="3"/>
  <c r="P19775" i="3"/>
  <c r="P19745" i="3"/>
  <c r="P19716" i="3"/>
  <c r="P19689" i="3"/>
  <c r="P19661" i="3"/>
  <c r="P19630" i="3"/>
  <c r="P19605" i="3"/>
  <c r="P19575" i="3"/>
  <c r="P19544" i="3"/>
  <c r="P19519" i="3"/>
  <c r="P19489" i="3"/>
  <c r="P19460" i="3"/>
  <c r="P19433" i="3"/>
  <c r="P19405" i="3"/>
  <c r="P19374" i="3"/>
  <c r="P19349" i="3"/>
  <c r="P19319" i="3"/>
  <c r="P19288" i="3"/>
  <c r="P19263" i="3"/>
  <c r="P19233" i="3"/>
  <c r="P19204" i="3"/>
  <c r="P19177" i="3"/>
  <c r="P19149" i="3"/>
  <c r="P19118" i="3"/>
  <c r="P19093" i="3"/>
  <c r="P19063" i="3"/>
  <c r="P19032" i="3"/>
  <c r="P19007" i="3"/>
  <c r="P18977" i="3"/>
  <c r="P18957" i="3"/>
  <c r="P18935" i="3"/>
  <c r="P18913" i="3"/>
  <c r="P18893" i="3"/>
  <c r="P18871" i="3"/>
  <c r="P18849" i="3"/>
  <c r="P18829" i="3"/>
  <c r="P18807" i="3"/>
  <c r="P18785" i="3"/>
  <c r="P18765" i="3"/>
  <c r="P18743" i="3"/>
  <c r="P18721" i="3"/>
  <c r="P18701" i="3"/>
  <c r="P18679" i="3"/>
  <c r="P18657" i="3"/>
  <c r="P18637" i="3"/>
  <c r="P18615" i="3"/>
  <c r="P18593" i="3"/>
  <c r="P18573" i="3"/>
  <c r="P18552" i="3"/>
  <c r="P18534" i="3"/>
  <c r="P18518" i="3"/>
  <c r="P18502" i="3"/>
  <c r="P18486" i="3"/>
  <c r="P18470" i="3"/>
  <c r="P18454" i="3"/>
  <c r="P18438" i="3"/>
  <c r="P18422" i="3"/>
  <c r="P18406" i="3"/>
  <c r="P18390" i="3"/>
  <c r="P18374" i="3"/>
  <c r="P18358" i="3"/>
  <c r="P18342" i="3"/>
  <c r="P18326" i="3"/>
  <c r="P18310" i="3"/>
  <c r="P18294" i="3"/>
  <c r="P18278" i="3"/>
  <c r="P18262" i="3"/>
  <c r="P18246" i="3"/>
  <c r="P18230" i="3"/>
  <c r="P18214" i="3"/>
  <c r="P18198" i="3"/>
  <c r="P18182" i="3"/>
  <c r="P18166" i="3"/>
  <c r="P18150" i="3"/>
  <c r="P18134" i="3"/>
  <c r="P18118" i="3"/>
  <c r="P18102" i="3"/>
  <c r="P18086" i="3"/>
  <c r="P18070" i="3"/>
  <c r="P18054" i="3"/>
  <c r="P18038" i="3"/>
  <c r="P18022" i="3"/>
  <c r="P18006" i="3"/>
  <c r="P17990" i="3"/>
  <c r="P17974" i="3"/>
  <c r="P17958" i="3"/>
  <c r="P17942" i="3"/>
  <c r="P17926" i="3"/>
  <c r="P17910" i="3"/>
  <c r="P17894" i="3"/>
  <c r="P17878" i="3"/>
  <c r="P17862" i="3"/>
  <c r="P17846" i="3"/>
  <c r="P17830" i="3"/>
  <c r="P17814" i="3"/>
  <c r="P17798" i="3"/>
  <c r="P17782" i="3"/>
  <c r="P17766" i="3"/>
  <c r="P17750" i="3"/>
  <c r="P17734" i="3"/>
  <c r="P17718" i="3"/>
  <c r="P17702" i="3"/>
  <c r="P17686" i="3"/>
  <c r="P17670" i="3"/>
  <c r="P17654" i="3"/>
  <c r="P17638" i="3"/>
  <c r="P17622" i="3"/>
  <c r="P17606" i="3"/>
  <c r="P17590" i="3"/>
  <c r="P17574" i="3"/>
  <c r="P17558" i="3"/>
  <c r="P17542" i="3"/>
  <c r="P17526" i="3"/>
  <c r="P17510" i="3"/>
  <c r="P17494" i="3"/>
  <c r="P17478" i="3"/>
  <c r="P17462" i="3"/>
  <c r="P17446" i="3"/>
  <c r="P17430" i="3"/>
  <c r="P17414" i="3"/>
  <c r="P17398" i="3"/>
  <c r="P17382" i="3"/>
  <c r="P17366" i="3"/>
  <c r="P17350" i="3"/>
  <c r="P17334" i="3"/>
  <c r="P17318" i="3"/>
  <c r="P17302" i="3"/>
  <c r="P17286" i="3"/>
  <c r="P17270" i="3"/>
  <c r="P17254" i="3"/>
  <c r="P17238" i="3"/>
  <c r="P17222" i="3"/>
  <c r="P17206" i="3"/>
  <c r="P17190" i="3"/>
  <c r="P17174" i="3"/>
  <c r="P17158" i="3"/>
  <c r="P17142" i="3"/>
  <c r="P17126" i="3"/>
  <c r="P17110" i="3"/>
  <c r="P17094" i="3"/>
  <c r="P17078" i="3"/>
  <c r="P17062" i="3"/>
  <c r="P17046" i="3"/>
  <c r="P17030" i="3"/>
  <c r="P17014" i="3"/>
  <c r="P16998" i="3"/>
  <c r="P16982" i="3"/>
  <c r="P16966" i="3"/>
  <c r="P16950" i="3"/>
  <c r="P16934" i="3"/>
  <c r="P16918" i="3"/>
  <c r="P16902" i="3"/>
  <c r="P16886" i="3"/>
  <c r="P16870" i="3"/>
  <c r="P16854" i="3"/>
  <c r="P16838" i="3"/>
  <c r="P16822" i="3"/>
  <c r="P16806" i="3"/>
  <c r="P16790" i="3"/>
  <c r="P16774" i="3"/>
  <c r="P16758" i="3"/>
  <c r="P16742" i="3"/>
  <c r="P16726" i="3"/>
  <c r="P16711" i="3"/>
  <c r="P16698" i="3"/>
  <c r="P16686" i="3"/>
  <c r="P16673" i="3"/>
  <c r="P16660" i="3"/>
  <c r="P16647" i="3"/>
  <c r="P16634" i="3"/>
  <c r="P16622" i="3"/>
  <c r="P16609" i="3"/>
  <c r="P16596" i="3"/>
  <c r="P16583" i="3"/>
  <c r="P16570" i="3"/>
  <c r="P16558" i="3"/>
  <c r="P16545" i="3"/>
  <c r="P16532" i="3"/>
  <c r="P16519" i="3"/>
  <c r="P16506" i="3"/>
  <c r="P16494" i="3"/>
  <c r="P16481" i="3"/>
  <c r="P16468" i="3"/>
  <c r="P16455" i="3"/>
  <c r="P16442" i="3"/>
  <c r="P16430" i="3"/>
  <c r="P16417" i="3"/>
  <c r="P16404" i="3"/>
  <c r="P16391" i="3"/>
  <c r="P16378" i="3"/>
  <c r="P16366" i="3"/>
  <c r="P16353" i="3"/>
  <c r="P16340" i="3"/>
  <c r="P16327" i="3"/>
  <c r="P16314" i="3"/>
  <c r="P16302" i="3"/>
  <c r="P16289" i="3"/>
  <c r="P16276" i="3"/>
  <c r="P16263" i="3"/>
  <c r="P16250" i="3"/>
  <c r="P16238" i="3"/>
  <c r="P16225" i="3"/>
  <c r="P16212" i="3"/>
  <c r="P16199" i="3"/>
  <c r="P16186" i="3"/>
  <c r="P16174" i="3"/>
  <c r="P16161" i="3"/>
  <c r="P16148" i="3"/>
  <c r="P16135" i="3"/>
  <c r="P16122" i="3"/>
  <c r="P16110" i="3"/>
  <c r="P16097" i="3"/>
  <c r="P16084" i="3"/>
  <c r="P16072" i="3"/>
  <c r="P16062" i="3"/>
  <c r="P16050" i="3"/>
  <c r="P16040" i="3"/>
  <c r="P16030" i="3"/>
  <c r="P16018" i="3"/>
  <c r="P16008" i="3"/>
  <c r="P15998" i="3"/>
  <c r="P15986" i="3"/>
  <c r="P15976" i="3"/>
  <c r="P15966" i="3"/>
  <c r="P15954" i="3"/>
  <c r="P15944" i="3"/>
  <c r="P15934" i="3"/>
  <c r="P15922" i="3"/>
  <c r="P15912" i="3"/>
  <c r="P15902" i="3"/>
  <c r="P15890" i="3"/>
  <c r="P15880" i="3"/>
  <c r="P15870" i="3"/>
  <c r="P15858" i="3"/>
  <c r="P15848" i="3"/>
  <c r="P15838" i="3"/>
  <c r="P15826" i="3"/>
  <c r="P15816" i="3"/>
  <c r="P15806" i="3"/>
  <c r="P15794" i="3"/>
  <c r="P15784" i="3"/>
  <c r="P15774" i="3"/>
  <c r="P15762" i="3"/>
  <c r="P15752" i="3"/>
  <c r="P15742" i="3"/>
  <c r="P15730" i="3"/>
  <c r="P15720" i="3"/>
  <c r="P15710" i="3"/>
  <c r="P15698" i="3"/>
  <c r="P15688" i="3"/>
  <c r="P15678" i="3"/>
  <c r="P15666" i="3"/>
  <c r="P15656" i="3"/>
  <c r="P15646" i="3"/>
  <c r="P15634" i="3"/>
  <c r="P15624" i="3"/>
  <c r="P15614" i="3"/>
  <c r="P15602" i="3"/>
  <c r="P15592" i="3"/>
  <c r="P15582" i="3"/>
  <c r="P15570" i="3"/>
  <c r="P15560" i="3"/>
  <c r="P15550" i="3"/>
  <c r="P15538" i="3"/>
  <c r="P15528" i="3"/>
  <c r="P15518" i="3"/>
  <c r="P15506" i="3"/>
  <c r="P15496" i="3"/>
  <c r="P15486" i="3"/>
  <c r="P15474" i="3"/>
  <c r="P15464" i="3"/>
  <c r="P15454" i="3"/>
  <c r="P15442" i="3"/>
  <c r="P15432" i="3"/>
  <c r="P15422" i="3"/>
  <c r="P15410" i="3"/>
  <c r="P15400" i="3"/>
  <c r="P15390" i="3"/>
  <c r="P15379" i="3"/>
  <c r="P15370" i="3"/>
  <c r="P15361" i="3"/>
  <c r="P15352" i="3"/>
  <c r="P15343" i="3"/>
  <c r="P15334" i="3"/>
  <c r="P15324" i="3"/>
  <c r="P15315" i="3"/>
  <c r="P15306" i="3"/>
  <c r="P15297" i="3"/>
  <c r="P15288" i="3"/>
  <c r="P15279" i="3"/>
  <c r="P15270" i="3"/>
  <c r="P15260" i="3"/>
  <c r="P15251" i="3"/>
  <c r="P15242" i="3"/>
  <c r="P15233" i="3"/>
  <c r="P15224" i="3"/>
  <c r="P15215" i="3"/>
  <c r="P15206" i="3"/>
  <c r="P15196" i="3"/>
  <c r="P15187" i="3"/>
  <c r="P15178" i="3"/>
  <c r="P15169" i="3"/>
  <c r="P15160" i="3"/>
  <c r="P15151" i="3"/>
  <c r="P15142" i="3"/>
  <c r="P15132" i="3"/>
  <c r="P15123" i="3"/>
  <c r="P15114" i="3"/>
  <c r="P15105" i="3"/>
  <c r="P15096" i="3"/>
  <c r="P15087" i="3"/>
  <c r="P15078" i="3"/>
  <c r="P15068" i="3"/>
  <c r="P15059" i="3"/>
  <c r="P15050" i="3"/>
  <c r="P15041" i="3"/>
  <c r="P15032" i="3"/>
  <c r="P15023" i="3"/>
  <c r="P15014" i="3"/>
  <c r="P15004" i="3"/>
  <c r="P14995" i="3"/>
  <c r="P14986" i="3"/>
  <c r="P14977" i="3"/>
  <c r="P14968" i="3"/>
  <c r="P14959" i="3"/>
  <c r="P14950" i="3"/>
  <c r="P14940" i="3"/>
  <c r="P14931" i="3"/>
  <c r="P14922" i="3"/>
  <c r="P14913" i="3"/>
  <c r="P14904" i="3"/>
  <c r="P14895" i="3"/>
  <c r="P14886" i="3"/>
  <c r="P14876" i="3"/>
  <c r="P14867" i="3"/>
  <c r="P14858" i="3"/>
  <c r="P14849" i="3"/>
  <c r="P14840" i="3"/>
  <c r="P14831" i="3"/>
  <c r="P14822" i="3"/>
  <c r="P14812" i="3"/>
  <c r="P14803" i="3"/>
  <c r="P14794" i="3"/>
  <c r="P14785" i="3"/>
  <c r="P14776" i="3"/>
  <c r="P14767" i="3"/>
  <c r="P14758" i="3"/>
  <c r="P14748" i="3"/>
  <c r="P14739" i="3"/>
  <c r="P14730" i="3"/>
  <c r="P14721" i="3"/>
  <c r="P14712" i="3"/>
  <c r="P14703" i="3"/>
  <c r="P14694" i="3"/>
  <c r="P14684" i="3"/>
  <c r="P14675" i="3"/>
  <c r="P14666" i="3"/>
  <c r="P14657" i="3"/>
  <c r="P14648" i="3"/>
  <c r="P14639" i="3"/>
  <c r="P14630" i="3"/>
  <c r="P14620" i="3"/>
  <c r="P14611" i="3"/>
  <c r="P14602" i="3"/>
  <c r="P14593" i="3"/>
  <c r="P14584" i="3"/>
  <c r="P14575" i="3"/>
  <c r="P14566" i="3"/>
  <c r="P14556" i="3"/>
  <c r="P14547" i="3"/>
  <c r="P14538" i="3"/>
  <c r="P14529" i="3"/>
  <c r="P14520" i="3"/>
  <c r="P14511" i="3"/>
  <c r="P14502" i="3"/>
  <c r="P14492" i="3"/>
  <c r="P14483" i="3"/>
  <c r="P14474" i="3"/>
  <c r="P14465" i="3"/>
  <c r="P14456" i="3"/>
  <c r="P14447" i="3"/>
  <c r="P14438" i="3"/>
  <c r="P14428" i="3"/>
  <c r="P14419" i="3"/>
  <c r="P14410" i="3"/>
  <c r="P14401" i="3"/>
  <c r="P14392" i="3"/>
  <c r="P14383" i="3"/>
  <c r="P14374" i="3"/>
  <c r="P14364" i="3"/>
  <c r="P14355" i="3"/>
  <c r="P14346" i="3"/>
  <c r="P14337" i="3"/>
  <c r="P14328" i="3"/>
  <c r="P14319" i="3"/>
  <c r="P14310" i="3"/>
  <c r="P14300" i="3"/>
  <c r="P14291" i="3"/>
  <c r="P14282" i="3"/>
  <c r="P14273" i="3"/>
  <c r="P14264" i="3"/>
  <c r="P14256" i="3"/>
  <c r="P14248" i="3"/>
  <c r="P14240" i="3"/>
  <c r="P14232" i="3"/>
  <c r="P14224" i="3"/>
  <c r="P14216" i="3"/>
  <c r="P14208" i="3"/>
  <c r="P14200" i="3"/>
  <c r="P14192" i="3"/>
  <c r="P14184" i="3"/>
  <c r="P14176" i="3"/>
  <c r="P14168" i="3"/>
  <c r="P14160" i="3"/>
  <c r="P14152" i="3"/>
  <c r="P14144" i="3"/>
  <c r="P14136" i="3"/>
  <c r="P14128" i="3"/>
  <c r="P14120" i="3"/>
  <c r="P14112" i="3"/>
  <c r="P14104" i="3"/>
  <c r="P14096" i="3"/>
  <c r="P14088" i="3"/>
  <c r="P14080" i="3"/>
  <c r="P14072" i="3"/>
  <c r="P14064" i="3"/>
  <c r="P14056" i="3"/>
  <c r="P14048" i="3"/>
  <c r="P14040" i="3"/>
  <c r="P14032" i="3"/>
  <c r="P14024" i="3"/>
  <c r="P14016" i="3"/>
  <c r="P14008" i="3"/>
  <c r="P14000" i="3"/>
  <c r="P13992" i="3"/>
  <c r="P13984" i="3"/>
  <c r="P13976" i="3"/>
  <c r="P13968" i="3"/>
  <c r="P13960" i="3"/>
  <c r="P13952" i="3"/>
  <c r="P13944" i="3"/>
  <c r="P13936" i="3"/>
  <c r="P13928" i="3"/>
  <c r="P13920" i="3"/>
  <c r="P13912" i="3"/>
  <c r="P13904" i="3"/>
  <c r="P13896" i="3"/>
  <c r="P13888" i="3"/>
  <c r="P13880" i="3"/>
  <c r="P13872" i="3"/>
  <c r="P13864" i="3"/>
  <c r="P13856" i="3"/>
  <c r="P13848" i="3"/>
  <c r="P13840" i="3"/>
  <c r="P13832" i="3"/>
  <c r="P13824" i="3"/>
  <c r="P13816" i="3"/>
  <c r="P13808" i="3"/>
  <c r="P13800" i="3"/>
  <c r="P13792" i="3"/>
  <c r="P13784" i="3"/>
  <c r="P13776" i="3"/>
  <c r="P13768" i="3"/>
  <c r="P13760" i="3"/>
  <c r="P13752" i="3"/>
  <c r="P13744" i="3"/>
  <c r="P13736" i="3"/>
  <c r="P13728" i="3"/>
  <c r="P13720" i="3"/>
  <c r="P13712" i="3"/>
  <c r="P13704" i="3"/>
  <c r="P13696" i="3"/>
  <c r="P13688" i="3"/>
  <c r="P13680" i="3"/>
  <c r="P13672" i="3"/>
  <c r="P13664" i="3"/>
  <c r="P13656" i="3"/>
  <c r="P13648" i="3"/>
  <c r="P13640" i="3"/>
  <c r="P13632" i="3"/>
  <c r="P13624" i="3"/>
  <c r="P13616" i="3"/>
  <c r="P13608" i="3"/>
  <c r="P13600" i="3"/>
  <c r="P13592" i="3"/>
  <c r="P13584" i="3"/>
  <c r="P13576" i="3"/>
  <c r="P13568" i="3"/>
  <c r="P13560" i="3"/>
  <c r="P13552" i="3"/>
  <c r="P13544" i="3"/>
  <c r="P13536" i="3"/>
  <c r="P13528" i="3"/>
  <c r="P13520" i="3"/>
  <c r="P13512" i="3"/>
  <c r="P13504" i="3"/>
  <c r="P13496" i="3"/>
  <c r="P13488" i="3"/>
  <c r="P13480" i="3"/>
  <c r="P13472" i="3"/>
  <c r="P13464" i="3"/>
  <c r="P13456" i="3"/>
  <c r="P13448" i="3"/>
  <c r="P13440" i="3"/>
  <c r="P13432" i="3"/>
  <c r="P13424" i="3"/>
  <c r="P13416" i="3"/>
  <c r="P13408" i="3"/>
  <c r="P13400" i="3"/>
  <c r="P13392" i="3"/>
  <c r="P13384" i="3"/>
  <c r="P13376" i="3"/>
  <c r="P13368" i="3"/>
  <c r="P13360" i="3"/>
  <c r="P13352" i="3"/>
  <c r="P13344" i="3"/>
  <c r="P13336" i="3"/>
  <c r="P13328" i="3"/>
  <c r="P13320" i="3"/>
  <c r="P13312" i="3"/>
  <c r="P13304" i="3"/>
  <c r="P13296" i="3"/>
  <c r="P13288" i="3"/>
  <c r="P13280" i="3"/>
  <c r="P13272" i="3"/>
  <c r="P13264" i="3"/>
  <c r="P13256" i="3"/>
  <c r="P13248" i="3"/>
  <c r="P13240" i="3"/>
  <c r="P13232" i="3"/>
  <c r="P13224" i="3"/>
  <c r="P13216" i="3"/>
  <c r="P13208" i="3"/>
  <c r="P13200" i="3"/>
  <c r="P13192" i="3"/>
  <c r="P13184" i="3"/>
  <c r="P13176" i="3"/>
  <c r="P13168" i="3"/>
  <c r="P13160" i="3"/>
  <c r="P13152" i="3"/>
  <c r="P13144" i="3"/>
  <c r="P13136" i="3"/>
  <c r="P13128" i="3"/>
  <c r="P13120" i="3"/>
  <c r="P13112" i="3"/>
  <c r="P13104" i="3"/>
  <c r="P13096" i="3"/>
  <c r="P13088" i="3"/>
  <c r="P13080" i="3"/>
  <c r="P13072" i="3"/>
  <c r="P13064" i="3"/>
  <c r="P13056" i="3"/>
  <c r="P13048" i="3"/>
  <c r="P13040" i="3"/>
  <c r="P13032" i="3"/>
  <c r="P13024" i="3"/>
  <c r="P13016" i="3"/>
  <c r="P13008" i="3"/>
  <c r="P13000" i="3"/>
  <c r="P12992" i="3"/>
  <c r="P12984" i="3"/>
  <c r="P12976" i="3"/>
  <c r="P12968" i="3"/>
  <c r="P12960" i="3"/>
  <c r="P12952" i="3"/>
  <c r="P12944" i="3"/>
  <c r="P12936" i="3"/>
  <c r="P12928" i="3"/>
  <c r="P12920" i="3"/>
  <c r="P12912" i="3"/>
  <c r="P12904" i="3"/>
  <c r="P12896" i="3"/>
  <c r="P12888" i="3"/>
  <c r="P12880" i="3"/>
  <c r="P12872" i="3"/>
  <c r="P12864" i="3"/>
  <c r="P12856" i="3"/>
  <c r="P12848" i="3"/>
  <c r="P12840" i="3"/>
  <c r="P12832" i="3"/>
  <c r="P12824" i="3"/>
  <c r="P12816" i="3"/>
  <c r="P12808" i="3"/>
  <c r="P12800" i="3"/>
  <c r="P12792" i="3"/>
  <c r="P12784" i="3"/>
  <c r="P12776" i="3"/>
  <c r="P12768" i="3"/>
  <c r="P12760" i="3"/>
  <c r="P12752" i="3"/>
  <c r="P12744" i="3"/>
  <c r="P12736" i="3"/>
  <c r="P12728" i="3"/>
  <c r="P12720" i="3"/>
  <c r="P12712" i="3"/>
  <c r="P12704" i="3"/>
  <c r="P12696" i="3"/>
  <c r="P12688" i="3"/>
  <c r="P12680" i="3"/>
  <c r="P12672" i="3"/>
  <c r="P12664" i="3"/>
  <c r="P12656" i="3"/>
  <c r="P12648" i="3"/>
  <c r="P12640" i="3"/>
  <c r="P12632" i="3"/>
  <c r="P12624" i="3"/>
  <c r="P12616" i="3"/>
  <c r="P12608" i="3"/>
  <c r="P12600" i="3"/>
  <c r="P12592" i="3"/>
  <c r="P12584" i="3"/>
  <c r="P12576" i="3"/>
  <c r="P12568" i="3"/>
  <c r="P12560" i="3"/>
  <c r="P12552" i="3"/>
  <c r="P12544" i="3"/>
  <c r="P12536" i="3"/>
  <c r="P12528" i="3"/>
  <c r="P12520" i="3"/>
  <c r="P12512" i="3"/>
  <c r="P12504" i="3"/>
  <c r="P12496" i="3"/>
  <c r="P12488" i="3"/>
  <c r="P12480" i="3"/>
  <c r="P12472" i="3"/>
  <c r="P12464" i="3"/>
  <c r="P12456" i="3"/>
  <c r="P12448" i="3"/>
  <c r="P12440" i="3"/>
  <c r="P12432" i="3"/>
  <c r="P12424" i="3"/>
  <c r="P12416" i="3"/>
  <c r="P12408" i="3"/>
  <c r="P12400" i="3"/>
  <c r="P12392" i="3"/>
  <c r="P12384" i="3"/>
  <c r="P12376" i="3"/>
  <c r="P12368" i="3"/>
  <c r="P12360" i="3"/>
  <c r="P12352" i="3"/>
  <c r="P12344" i="3"/>
  <c r="P12336" i="3"/>
  <c r="P12328" i="3"/>
  <c r="P12320" i="3"/>
  <c r="P12312" i="3"/>
  <c r="P12304" i="3"/>
  <c r="P12296" i="3"/>
  <c r="P12288" i="3"/>
  <c r="P12280" i="3"/>
  <c r="P12272" i="3"/>
  <c r="P12264" i="3"/>
  <c r="P12256" i="3"/>
  <c r="P12248" i="3"/>
  <c r="P12240" i="3"/>
  <c r="P12232" i="3"/>
  <c r="P12224" i="3"/>
  <c r="P12216" i="3"/>
  <c r="P12208" i="3"/>
  <c r="P12200" i="3"/>
  <c r="P12192" i="3"/>
  <c r="P12184" i="3"/>
  <c r="P12176" i="3"/>
  <c r="P12168" i="3"/>
  <c r="P12160" i="3"/>
  <c r="P12152" i="3"/>
  <c r="P12144" i="3"/>
  <c r="P12136" i="3"/>
  <c r="P12128" i="3"/>
  <c r="P12120" i="3"/>
  <c r="P12112" i="3"/>
  <c r="P12104" i="3"/>
  <c r="P12096" i="3"/>
  <c r="P12088" i="3"/>
  <c r="P12080" i="3"/>
  <c r="P12072" i="3"/>
  <c r="P12064" i="3"/>
  <c r="P12056" i="3"/>
  <c r="P12048" i="3"/>
  <c r="P12040" i="3"/>
  <c r="P12032" i="3"/>
  <c r="P12024" i="3"/>
  <c r="P12016" i="3"/>
  <c r="P12008" i="3"/>
  <c r="P12000" i="3"/>
  <c r="P11992" i="3"/>
  <c r="P11984" i="3"/>
  <c r="P11976" i="3"/>
  <c r="P11968" i="3"/>
  <c r="P11960" i="3"/>
  <c r="P11952" i="3"/>
  <c r="P11944" i="3"/>
  <c r="P11936" i="3"/>
  <c r="P11928" i="3"/>
  <c r="P11920" i="3"/>
  <c r="P11912" i="3"/>
  <c r="P11904" i="3"/>
  <c r="P11896" i="3"/>
  <c r="P11888" i="3"/>
  <c r="P11880" i="3"/>
  <c r="P11872" i="3"/>
  <c r="P11864" i="3"/>
  <c r="P11856" i="3"/>
  <c r="P11848" i="3"/>
  <c r="P11840" i="3"/>
  <c r="P11832" i="3"/>
  <c r="P11824" i="3"/>
  <c r="P11816" i="3"/>
  <c r="P11808" i="3"/>
  <c r="P11800" i="3"/>
  <c r="P11792" i="3"/>
  <c r="P11784" i="3"/>
  <c r="P11776" i="3"/>
  <c r="P11768" i="3"/>
  <c r="P11760" i="3"/>
  <c r="P11752" i="3"/>
  <c r="P11744" i="3"/>
  <c r="P11736" i="3"/>
  <c r="P11728" i="3"/>
  <c r="P11720" i="3"/>
  <c r="P11712" i="3"/>
  <c r="P11704" i="3"/>
  <c r="P11696" i="3"/>
  <c r="P11688" i="3"/>
  <c r="P11680" i="3"/>
  <c r="P11672" i="3"/>
  <c r="P11664" i="3"/>
  <c r="P11656" i="3"/>
  <c r="P11648" i="3"/>
  <c r="P11640" i="3"/>
  <c r="P11632" i="3"/>
  <c r="P11624" i="3"/>
  <c r="P11616" i="3"/>
  <c r="P11608" i="3"/>
  <c r="P11600" i="3"/>
  <c r="P11592" i="3"/>
  <c r="P11584" i="3"/>
  <c r="P11576" i="3"/>
  <c r="P11568" i="3"/>
  <c r="P11560" i="3"/>
  <c r="P11552" i="3"/>
  <c r="P11544" i="3"/>
  <c r="P11536" i="3"/>
  <c r="P28274" i="3"/>
  <c r="P27546" i="3"/>
  <c r="P27083" i="3"/>
  <c r="P26654" i="3"/>
  <c r="P26253" i="3"/>
  <c r="P25964" i="3"/>
  <c r="P25612" i="3"/>
  <c r="P25229" i="3"/>
  <c r="P24995" i="3"/>
  <c r="P24761" i="3"/>
  <c r="P24506" i="3"/>
  <c r="P24313" i="3"/>
  <c r="P24129" i="3"/>
  <c r="P23938" i="3"/>
  <c r="P23809" i="3"/>
  <c r="P23667" i="3"/>
  <c r="P23515" i="3"/>
  <c r="P23400" i="3"/>
  <c r="P23258" i="3"/>
  <c r="P23106" i="3"/>
  <c r="P22991" i="3"/>
  <c r="P22849" i="3"/>
  <c r="P22697" i="3"/>
  <c r="P22579" i="3"/>
  <c r="P22440" i="3"/>
  <c r="P22288" i="3"/>
  <c r="P22170" i="3"/>
  <c r="P22031" i="3"/>
  <c r="P21879" i="3"/>
  <c r="P21762" i="3"/>
  <c r="P21644" i="3"/>
  <c r="P21548" i="3"/>
  <c r="P21479" i="3"/>
  <c r="P21401" i="3"/>
  <c r="P21319" i="3"/>
  <c r="P21251" i="3"/>
  <c r="P21176" i="3"/>
  <c r="P21091" i="3"/>
  <c r="P21026" i="3"/>
  <c r="P20945" i="3"/>
  <c r="P20866" i="3"/>
  <c r="P20804" i="3"/>
  <c r="P20741" i="3"/>
  <c r="P20679" i="3"/>
  <c r="P20629" i="3"/>
  <c r="P20572" i="3"/>
  <c r="P20509" i="3"/>
  <c r="P20460" i="3"/>
  <c r="P20399" i="3"/>
  <c r="P20340" i="3"/>
  <c r="P20295" i="3"/>
  <c r="P20253" i="3"/>
  <c r="P20206" i="3"/>
  <c r="P20167" i="3"/>
  <c r="P20125" i="3"/>
  <c r="P20078" i="3"/>
  <c r="P20039" i="3"/>
  <c r="P20004" i="3"/>
  <c r="P19966" i="3"/>
  <c r="P19935" i="3"/>
  <c r="P19901" i="3"/>
  <c r="P19863" i="3"/>
  <c r="P19832" i="3"/>
  <c r="P19799" i="3"/>
  <c r="P19768" i="3"/>
  <c r="P19743" i="3"/>
  <c r="P19713" i="3"/>
  <c r="P19684" i="3"/>
  <c r="P19657" i="3"/>
  <c r="P19629" i="3"/>
  <c r="P19598" i="3"/>
  <c r="P19573" i="3"/>
  <c r="P19543" i="3"/>
  <c r="P19512" i="3"/>
  <c r="P19487" i="3"/>
  <c r="P19457" i="3"/>
  <c r="P19428" i="3"/>
  <c r="P19401" i="3"/>
  <c r="P19373" i="3"/>
  <c r="P19342" i="3"/>
  <c r="P19317" i="3"/>
  <c r="P19287" i="3"/>
  <c r="P19256" i="3"/>
  <c r="P19231" i="3"/>
  <c r="P19201" i="3"/>
  <c r="P19172" i="3"/>
  <c r="P19145" i="3"/>
  <c r="P19117" i="3"/>
  <c r="P19086" i="3"/>
  <c r="P19061" i="3"/>
  <c r="P19031" i="3"/>
  <c r="P19000" i="3"/>
  <c r="P18975" i="3"/>
  <c r="P18953" i="3"/>
  <c r="P18933" i="3"/>
  <c r="P18911" i="3"/>
  <c r="P18889" i="3"/>
  <c r="P18869" i="3"/>
  <c r="P18847" i="3"/>
  <c r="P18825" i="3"/>
  <c r="P18805" i="3"/>
  <c r="P18783" i="3"/>
  <c r="P18761" i="3"/>
  <c r="P18741" i="3"/>
  <c r="P18719" i="3"/>
  <c r="P18697" i="3"/>
  <c r="P18677" i="3"/>
  <c r="P18655" i="3"/>
  <c r="P18633" i="3"/>
  <c r="P18613" i="3"/>
  <c r="P18591" i="3"/>
  <c r="P18569" i="3"/>
  <c r="P18550" i="3"/>
  <c r="P18532" i="3"/>
  <c r="P18516" i="3"/>
  <c r="P18500" i="3"/>
  <c r="P18484" i="3"/>
  <c r="P18468" i="3"/>
  <c r="P18452" i="3"/>
  <c r="P18436" i="3"/>
  <c r="P18420" i="3"/>
  <c r="P18404" i="3"/>
  <c r="P18388" i="3"/>
  <c r="P18372" i="3"/>
  <c r="P18356" i="3"/>
  <c r="P18340" i="3"/>
  <c r="P18324" i="3"/>
  <c r="P18308" i="3"/>
  <c r="P18292" i="3"/>
  <c r="P18276" i="3"/>
  <c r="P18260" i="3"/>
  <c r="P18244" i="3"/>
  <c r="P18228" i="3"/>
  <c r="P18212" i="3"/>
  <c r="P18196" i="3"/>
  <c r="P18180" i="3"/>
  <c r="P18164" i="3"/>
  <c r="P18148" i="3"/>
  <c r="P18132" i="3"/>
  <c r="P18116" i="3"/>
  <c r="P18100" i="3"/>
  <c r="P18084" i="3"/>
  <c r="P18068" i="3"/>
  <c r="P18052" i="3"/>
  <c r="P18036" i="3"/>
  <c r="P18020" i="3"/>
  <c r="P18004" i="3"/>
  <c r="P17988" i="3"/>
  <c r="P17972" i="3"/>
  <c r="P17956" i="3"/>
  <c r="P17940" i="3"/>
  <c r="P17924" i="3"/>
  <c r="P17908" i="3"/>
  <c r="P17892" i="3"/>
  <c r="P17876" i="3"/>
  <c r="P17860" i="3"/>
  <c r="P17844" i="3"/>
  <c r="P17828" i="3"/>
  <c r="P17812" i="3"/>
  <c r="P17796" i="3"/>
  <c r="P17780" i="3"/>
  <c r="P17764" i="3"/>
  <c r="P17748" i="3"/>
  <c r="P17732" i="3"/>
  <c r="P17716" i="3"/>
  <c r="P17700" i="3"/>
  <c r="P17684" i="3"/>
  <c r="P17668" i="3"/>
  <c r="P17652" i="3"/>
  <c r="P17636" i="3"/>
  <c r="P17620" i="3"/>
  <c r="P17604" i="3"/>
  <c r="P17588" i="3"/>
  <c r="P17572" i="3"/>
  <c r="P17556" i="3"/>
  <c r="P17540" i="3"/>
  <c r="P17524" i="3"/>
  <c r="P17508" i="3"/>
  <c r="P17492" i="3"/>
  <c r="P17476" i="3"/>
  <c r="P17460" i="3"/>
  <c r="P17444" i="3"/>
  <c r="P17428" i="3"/>
  <c r="P17412" i="3"/>
  <c r="P17396" i="3"/>
  <c r="P17380" i="3"/>
  <c r="P17364" i="3"/>
  <c r="P17348" i="3"/>
  <c r="P17332" i="3"/>
  <c r="P17316" i="3"/>
  <c r="P17300" i="3"/>
  <c r="P17284" i="3"/>
  <c r="P17268" i="3"/>
  <c r="P17252" i="3"/>
  <c r="P17236" i="3"/>
  <c r="P17220" i="3"/>
  <c r="P17204" i="3"/>
  <c r="P17188" i="3"/>
  <c r="P17172" i="3"/>
  <c r="P17156" i="3"/>
  <c r="P17140" i="3"/>
  <c r="P17124" i="3"/>
  <c r="P17108" i="3"/>
  <c r="P17092" i="3"/>
  <c r="P17076" i="3"/>
  <c r="P17060" i="3"/>
  <c r="P17044" i="3"/>
  <c r="P17028" i="3"/>
  <c r="P17012" i="3"/>
  <c r="P16996" i="3"/>
  <c r="P16980" i="3"/>
  <c r="P16964" i="3"/>
  <c r="P16948" i="3"/>
  <c r="P16932" i="3"/>
  <c r="P16916" i="3"/>
  <c r="P16900" i="3"/>
  <c r="P16884" i="3"/>
  <c r="P16868" i="3"/>
  <c r="P16852" i="3"/>
  <c r="P16836" i="3"/>
  <c r="P16820" i="3"/>
  <c r="P16804" i="3"/>
  <c r="P16788" i="3"/>
  <c r="P16772" i="3"/>
  <c r="P16756" i="3"/>
  <c r="P16740" i="3"/>
  <c r="P16724" i="3"/>
  <c r="P16710" i="3"/>
  <c r="P16697" i="3"/>
  <c r="P16684" i="3"/>
  <c r="P16671" i="3"/>
  <c r="P16658" i="3"/>
  <c r="P16646" i="3"/>
  <c r="P16633" i="3"/>
  <c r="P16620" i="3"/>
  <c r="P16607" i="3"/>
  <c r="P16594" i="3"/>
  <c r="P16582" i="3"/>
  <c r="P16569" i="3"/>
  <c r="P16556" i="3"/>
  <c r="P16543" i="3"/>
  <c r="P16530" i="3"/>
  <c r="P16518" i="3"/>
  <c r="P16505" i="3"/>
  <c r="P16492" i="3"/>
  <c r="P16479" i="3"/>
  <c r="P16466" i="3"/>
  <c r="P16454" i="3"/>
  <c r="P16441" i="3"/>
  <c r="P16428" i="3"/>
  <c r="P16415" i="3"/>
  <c r="P16402" i="3"/>
  <c r="P16390" i="3"/>
  <c r="P16377" i="3"/>
  <c r="P16364" i="3"/>
  <c r="P16351" i="3"/>
  <c r="P16338" i="3"/>
  <c r="P16326" i="3"/>
  <c r="P16313" i="3"/>
  <c r="P16300" i="3"/>
  <c r="P16287" i="3"/>
  <c r="P16274" i="3"/>
  <c r="P16262" i="3"/>
  <c r="P16249" i="3"/>
  <c r="P16236" i="3"/>
  <c r="P16223" i="3"/>
  <c r="P16210" i="3"/>
  <c r="P16198" i="3"/>
  <c r="P16185" i="3"/>
  <c r="P16172" i="3"/>
  <c r="P16159" i="3"/>
  <c r="P16146" i="3"/>
  <c r="P16134" i="3"/>
  <c r="P16121" i="3"/>
  <c r="P16108" i="3"/>
  <c r="P16095" i="3"/>
  <c r="P16082" i="3"/>
  <c r="P16071" i="3"/>
  <c r="P16060" i="3"/>
  <c r="P16049" i="3"/>
  <c r="P16039" i="3"/>
  <c r="P16028" i="3"/>
  <c r="P16017" i="3"/>
  <c r="P16007" i="3"/>
  <c r="P15996" i="3"/>
  <c r="P15985" i="3"/>
  <c r="P15975" i="3"/>
  <c r="P15964" i="3"/>
  <c r="P15953" i="3"/>
  <c r="P15943" i="3"/>
  <c r="P15932" i="3"/>
  <c r="P15921" i="3"/>
  <c r="P15911" i="3"/>
  <c r="P15900" i="3"/>
  <c r="P15889" i="3"/>
  <c r="P15879" i="3"/>
  <c r="P15868" i="3"/>
  <c r="P15857" i="3"/>
  <c r="P15847" i="3"/>
  <c r="P15836" i="3"/>
  <c r="P15825" i="3"/>
  <c r="P15815" i="3"/>
  <c r="P15804" i="3"/>
  <c r="P15793" i="3"/>
  <c r="P15783" i="3"/>
  <c r="P15772" i="3"/>
  <c r="P15761" i="3"/>
  <c r="P15751" i="3"/>
  <c r="P15740" i="3"/>
  <c r="P15729" i="3"/>
  <c r="P15719" i="3"/>
  <c r="P15708" i="3"/>
  <c r="P15697" i="3"/>
  <c r="P15687" i="3"/>
  <c r="P15676" i="3"/>
  <c r="P15665" i="3"/>
  <c r="P15655" i="3"/>
  <c r="P15644" i="3"/>
  <c r="P15633" i="3"/>
  <c r="P15623" i="3"/>
  <c r="P15612" i="3"/>
  <c r="P15601" i="3"/>
  <c r="P15591" i="3"/>
  <c r="P15580" i="3"/>
  <c r="P15569" i="3"/>
  <c r="P15559" i="3"/>
  <c r="P15548" i="3"/>
  <c r="P15537" i="3"/>
  <c r="P15527" i="3"/>
  <c r="P15516" i="3"/>
  <c r="P15505" i="3"/>
  <c r="P15495" i="3"/>
  <c r="P15484" i="3"/>
  <c r="P15473" i="3"/>
  <c r="P15463" i="3"/>
  <c r="P15452" i="3"/>
  <c r="P15441" i="3"/>
  <c r="P15431" i="3"/>
  <c r="P15420" i="3"/>
  <c r="P15409" i="3"/>
  <c r="P15399" i="3"/>
  <c r="P15388" i="3"/>
  <c r="P15378" i="3"/>
  <c r="P15369" i="3"/>
  <c r="P15360" i="3"/>
  <c r="P15351" i="3"/>
  <c r="P15342" i="3"/>
  <c r="P15332" i="3"/>
  <c r="P15323" i="3"/>
  <c r="P15314" i="3"/>
  <c r="P15305" i="3"/>
  <c r="P15296" i="3"/>
  <c r="P15287" i="3"/>
  <c r="P15278" i="3"/>
  <c r="P15268" i="3"/>
  <c r="P15259" i="3"/>
  <c r="P15250" i="3"/>
  <c r="P15241" i="3"/>
  <c r="P15232" i="3"/>
  <c r="P15223" i="3"/>
  <c r="P15214" i="3"/>
  <c r="P15204" i="3"/>
  <c r="P15195" i="3"/>
  <c r="P15186" i="3"/>
  <c r="P15177" i="3"/>
  <c r="P15168" i="3"/>
  <c r="P15159" i="3"/>
  <c r="P15150" i="3"/>
  <c r="P15140" i="3"/>
  <c r="P15131" i="3"/>
  <c r="P15122" i="3"/>
  <c r="P15113" i="3"/>
  <c r="P15104" i="3"/>
  <c r="P15095" i="3"/>
  <c r="P15086" i="3"/>
  <c r="P15076" i="3"/>
  <c r="P15067" i="3"/>
  <c r="P15058" i="3"/>
  <c r="P15049" i="3"/>
  <c r="P15040" i="3"/>
  <c r="P15031" i="3"/>
  <c r="P15022" i="3"/>
  <c r="P15012" i="3"/>
  <c r="P15003" i="3"/>
  <c r="P14994" i="3"/>
  <c r="P14985" i="3"/>
  <c r="P14976" i="3"/>
  <c r="P14967" i="3"/>
  <c r="P14958" i="3"/>
  <c r="P14948" i="3"/>
  <c r="P14939" i="3"/>
  <c r="P14930" i="3"/>
  <c r="P14921" i="3"/>
  <c r="P14912" i="3"/>
  <c r="P14903" i="3"/>
  <c r="P14894" i="3"/>
  <c r="P14884" i="3"/>
  <c r="P14875" i="3"/>
  <c r="P14866" i="3"/>
  <c r="P14857" i="3"/>
  <c r="P14848" i="3"/>
  <c r="P14839" i="3"/>
  <c r="P14830" i="3"/>
  <c r="P14820" i="3"/>
  <c r="P14811" i="3"/>
  <c r="P14802" i="3"/>
  <c r="P14793" i="3"/>
  <c r="P14784" i="3"/>
  <c r="P14775" i="3"/>
  <c r="P14766" i="3"/>
  <c r="P14756" i="3"/>
  <c r="P14747" i="3"/>
  <c r="P14738" i="3"/>
  <c r="P14729" i="3"/>
  <c r="P14720" i="3"/>
  <c r="P14711" i="3"/>
  <c r="P14702" i="3"/>
  <c r="P14692" i="3"/>
  <c r="P14683" i="3"/>
  <c r="P14674" i="3"/>
  <c r="P14665" i="3"/>
  <c r="P14656" i="3"/>
  <c r="P14647" i="3"/>
  <c r="P14638" i="3"/>
  <c r="P14628" i="3"/>
  <c r="P14619" i="3"/>
  <c r="P14610" i="3"/>
  <c r="P14601" i="3"/>
  <c r="P14592" i="3"/>
  <c r="P14583" i="3"/>
  <c r="P14574" i="3"/>
  <c r="P14564" i="3"/>
  <c r="P14555" i="3"/>
  <c r="P14546" i="3"/>
  <c r="P14537" i="3"/>
  <c r="P14528" i="3"/>
  <c r="P14519" i="3"/>
  <c r="P14510" i="3"/>
  <c r="P14500" i="3"/>
  <c r="P14491" i="3"/>
  <c r="P14482" i="3"/>
  <c r="P14473" i="3"/>
  <c r="P14464" i="3"/>
  <c r="P14455" i="3"/>
  <c r="P14446" i="3"/>
  <c r="P14436" i="3"/>
  <c r="P14427" i="3"/>
  <c r="P14418" i="3"/>
  <c r="P14409" i="3"/>
  <c r="P14400" i="3"/>
  <c r="P14391" i="3"/>
  <c r="P14382" i="3"/>
  <c r="P14372" i="3"/>
  <c r="P14363" i="3"/>
  <c r="P14354" i="3"/>
  <c r="P14345" i="3"/>
  <c r="P14336" i="3"/>
  <c r="P14327" i="3"/>
  <c r="P14318" i="3"/>
  <c r="P14308" i="3"/>
  <c r="P14299" i="3"/>
  <c r="P14290" i="3"/>
  <c r="P14281" i="3"/>
  <c r="P14272" i="3"/>
  <c r="P14263" i="3"/>
  <c r="P14255" i="3"/>
  <c r="P14247" i="3"/>
  <c r="P14239" i="3"/>
  <c r="P14231" i="3"/>
  <c r="P14223" i="3"/>
  <c r="P14215" i="3"/>
  <c r="P14207" i="3"/>
  <c r="P14199" i="3"/>
  <c r="P14191" i="3"/>
  <c r="P14183" i="3"/>
  <c r="P14175" i="3"/>
  <c r="P14167" i="3"/>
  <c r="P14159" i="3"/>
  <c r="P14151" i="3"/>
  <c r="P14143" i="3"/>
  <c r="P14135" i="3"/>
  <c r="P14127" i="3"/>
  <c r="P14119" i="3"/>
  <c r="P14111" i="3"/>
  <c r="P14103" i="3"/>
  <c r="P14095" i="3"/>
  <c r="P14087" i="3"/>
  <c r="P14079" i="3"/>
  <c r="P14071" i="3"/>
  <c r="P14063" i="3"/>
  <c r="P28180" i="3"/>
  <c r="P27545" i="3"/>
  <c r="P26955" i="3"/>
  <c r="P26618" i="3"/>
  <c r="P26252" i="3"/>
  <c r="P25869" i="3"/>
  <c r="P25580" i="3"/>
  <c r="P25228" i="3"/>
  <c r="P24932" i="3"/>
  <c r="P24739" i="3"/>
  <c r="P24505" i="3"/>
  <c r="P24258" i="3"/>
  <c r="P24113" i="3"/>
  <c r="P23937" i="3"/>
  <c r="P23771" i="3"/>
  <c r="P23656" i="3"/>
  <c r="P23514" i="3"/>
  <c r="P23362" i="3"/>
  <c r="P23247" i="3"/>
  <c r="P23105" i="3"/>
  <c r="P22953" i="3"/>
  <c r="P22835" i="3"/>
  <c r="P22696" i="3"/>
  <c r="P22544" i="3"/>
  <c r="P22426" i="3"/>
  <c r="P22287" i="3"/>
  <c r="P22135" i="3"/>
  <c r="P22017" i="3"/>
  <c r="P21875" i="3"/>
  <c r="P21731" i="3"/>
  <c r="P21634" i="3"/>
  <c r="P21543" i="3"/>
  <c r="P21464" i="3"/>
  <c r="P21393" i="3"/>
  <c r="P21315" i="3"/>
  <c r="P21233" i="3"/>
  <c r="P21167" i="3"/>
  <c r="P21090" i="3"/>
  <c r="P21007" i="3"/>
  <c r="P20940" i="3"/>
  <c r="P20859" i="3"/>
  <c r="P20792" i="3"/>
  <c r="P20735" i="3"/>
  <c r="P20677" i="3"/>
  <c r="P20615" i="3"/>
  <c r="P20565" i="3"/>
  <c r="P20508" i="3"/>
  <c r="P20445" i="3"/>
  <c r="P20396" i="3"/>
  <c r="P20335" i="3"/>
  <c r="P20286" i="3"/>
  <c r="P20247" i="3"/>
  <c r="P20205" i="3"/>
  <c r="P20158" i="3"/>
  <c r="P20119" i="3"/>
  <c r="P20077" i="3"/>
  <c r="P20030" i="3"/>
  <c r="P19999" i="3"/>
  <c r="P19965" i="3"/>
  <c r="P19927" i="3"/>
  <c r="P19896" i="3"/>
  <c r="P19862" i="3"/>
  <c r="P19824" i="3"/>
  <c r="P19797" i="3"/>
  <c r="P19767" i="3"/>
  <c r="P19736" i="3"/>
  <c r="P19711" i="3"/>
  <c r="P19681" i="3"/>
  <c r="P19652" i="3"/>
  <c r="P19625" i="3"/>
  <c r="P19597" i="3"/>
  <c r="P19566" i="3"/>
  <c r="P19541" i="3"/>
  <c r="P19511" i="3"/>
  <c r="P19480" i="3"/>
  <c r="P19455" i="3"/>
  <c r="P19425" i="3"/>
  <c r="P19396" i="3"/>
  <c r="P19369" i="3"/>
  <c r="P19341" i="3"/>
  <c r="P19310" i="3"/>
  <c r="P19285" i="3"/>
  <c r="P19255" i="3"/>
  <c r="P19224" i="3"/>
  <c r="P19199" i="3"/>
  <c r="P19169" i="3"/>
  <c r="P19140" i="3"/>
  <c r="P19113" i="3"/>
  <c r="P19085" i="3"/>
  <c r="P19054" i="3"/>
  <c r="P19029" i="3"/>
  <c r="P18999" i="3"/>
  <c r="P18973" i="3"/>
  <c r="P18951" i="3"/>
  <c r="P18929" i="3"/>
  <c r="P18909" i="3"/>
  <c r="P18887" i="3"/>
  <c r="P18865" i="3"/>
  <c r="P18845" i="3"/>
  <c r="P18823" i="3"/>
  <c r="P18801" i="3"/>
  <c r="P18781" i="3"/>
  <c r="P18759" i="3"/>
  <c r="P18737" i="3"/>
  <c r="P18717" i="3"/>
  <c r="P18695" i="3"/>
  <c r="P18673" i="3"/>
  <c r="P18653" i="3"/>
  <c r="P18631" i="3"/>
  <c r="P18609" i="3"/>
  <c r="P18589" i="3"/>
  <c r="P18567" i="3"/>
  <c r="P18548" i="3"/>
  <c r="P18530" i="3"/>
  <c r="P18514" i="3"/>
  <c r="P18498" i="3"/>
  <c r="P18482" i="3"/>
  <c r="P18466" i="3"/>
  <c r="P18450" i="3"/>
  <c r="P18434" i="3"/>
  <c r="P18418" i="3"/>
  <c r="P18402" i="3"/>
  <c r="P18386" i="3"/>
  <c r="P18370" i="3"/>
  <c r="P18354" i="3"/>
  <c r="P18338" i="3"/>
  <c r="P18322" i="3"/>
  <c r="P18306" i="3"/>
  <c r="P18290" i="3"/>
  <c r="P18274" i="3"/>
  <c r="P18258" i="3"/>
  <c r="P18242" i="3"/>
  <c r="P18226" i="3"/>
  <c r="P18210" i="3"/>
  <c r="P18194" i="3"/>
  <c r="P18178" i="3"/>
  <c r="P18162" i="3"/>
  <c r="P18146" i="3"/>
  <c r="P18130" i="3"/>
  <c r="P18114" i="3"/>
  <c r="P18098" i="3"/>
  <c r="P18082" i="3"/>
  <c r="P18066" i="3"/>
  <c r="P18050" i="3"/>
  <c r="P18034" i="3"/>
  <c r="P18018" i="3"/>
  <c r="P18002" i="3"/>
  <c r="P17986" i="3"/>
  <c r="P17970" i="3"/>
  <c r="P17954" i="3"/>
  <c r="P17938" i="3"/>
  <c r="P17922" i="3"/>
  <c r="P17906" i="3"/>
  <c r="P17890" i="3"/>
  <c r="P17874" i="3"/>
  <c r="P17858" i="3"/>
  <c r="P17842" i="3"/>
  <c r="P17826" i="3"/>
  <c r="P17810" i="3"/>
  <c r="P17794" i="3"/>
  <c r="P17778" i="3"/>
  <c r="P17762" i="3"/>
  <c r="P17746" i="3"/>
  <c r="P17730" i="3"/>
  <c r="P17714" i="3"/>
  <c r="P17698" i="3"/>
  <c r="P17682" i="3"/>
  <c r="P17666" i="3"/>
  <c r="P17650" i="3"/>
  <c r="P17634" i="3"/>
  <c r="P17618" i="3"/>
  <c r="P17602" i="3"/>
  <c r="P17586" i="3"/>
  <c r="P17570" i="3"/>
  <c r="P17554" i="3"/>
  <c r="P17538" i="3"/>
  <c r="P17522" i="3"/>
  <c r="P17506" i="3"/>
  <c r="P17490" i="3"/>
  <c r="P17474" i="3"/>
  <c r="P17458" i="3"/>
  <c r="P17442" i="3"/>
  <c r="P17426" i="3"/>
  <c r="P17410" i="3"/>
  <c r="P17394" i="3"/>
  <c r="P17378" i="3"/>
  <c r="P17362" i="3"/>
  <c r="P17346" i="3"/>
  <c r="P17330" i="3"/>
  <c r="P17314" i="3"/>
  <c r="P17298" i="3"/>
  <c r="P17282" i="3"/>
  <c r="P17266" i="3"/>
  <c r="P17250" i="3"/>
  <c r="P17234" i="3"/>
  <c r="P17218" i="3"/>
  <c r="P17202" i="3"/>
  <c r="P17186" i="3"/>
  <c r="P17170" i="3"/>
  <c r="P17154" i="3"/>
  <c r="P17138" i="3"/>
  <c r="P17122" i="3"/>
  <c r="P17106" i="3"/>
  <c r="P17090" i="3"/>
  <c r="P17074" i="3"/>
  <c r="P17058" i="3"/>
  <c r="P17042" i="3"/>
  <c r="P17026" i="3"/>
  <c r="P17010" i="3"/>
  <c r="P16994" i="3"/>
  <c r="P16978" i="3"/>
  <c r="P16962" i="3"/>
  <c r="P16946" i="3"/>
  <c r="P16930" i="3"/>
  <c r="P16914" i="3"/>
  <c r="P16898" i="3"/>
  <c r="P16882" i="3"/>
  <c r="P16866" i="3"/>
  <c r="P16850" i="3"/>
  <c r="P16834" i="3"/>
  <c r="P16818" i="3"/>
  <c r="P16802" i="3"/>
  <c r="P16786" i="3"/>
  <c r="P16770" i="3"/>
  <c r="P16754" i="3"/>
  <c r="P16738" i="3"/>
  <c r="P16722" i="3"/>
  <c r="P16708" i="3"/>
  <c r="P16695" i="3"/>
  <c r="P16682" i="3"/>
  <c r="P16670" i="3"/>
  <c r="P16657" i="3"/>
  <c r="P16644" i="3"/>
  <c r="P16631" i="3"/>
  <c r="P16618" i="3"/>
  <c r="P16606" i="3"/>
  <c r="P16593" i="3"/>
  <c r="P16580" i="3"/>
  <c r="P16567" i="3"/>
  <c r="P16554" i="3"/>
  <c r="P16542" i="3"/>
  <c r="P16529" i="3"/>
  <c r="P16516" i="3"/>
  <c r="P16503" i="3"/>
  <c r="P16490" i="3"/>
  <c r="P16478" i="3"/>
  <c r="P16465" i="3"/>
  <c r="P16452" i="3"/>
  <c r="P16439" i="3"/>
  <c r="P16426" i="3"/>
  <c r="P16414" i="3"/>
  <c r="P16401" i="3"/>
  <c r="P16388" i="3"/>
  <c r="P16375" i="3"/>
  <c r="P16362" i="3"/>
  <c r="P16350" i="3"/>
  <c r="P16337" i="3"/>
  <c r="P16324" i="3"/>
  <c r="P16311" i="3"/>
  <c r="P16298" i="3"/>
  <c r="P16286" i="3"/>
  <c r="P16273" i="3"/>
  <c r="P16260" i="3"/>
  <c r="P16247" i="3"/>
  <c r="P16234" i="3"/>
  <c r="P16222" i="3"/>
  <c r="P16209" i="3"/>
  <c r="P16196" i="3"/>
  <c r="P16183" i="3"/>
  <c r="P16170" i="3"/>
  <c r="P16158" i="3"/>
  <c r="P16145" i="3"/>
  <c r="P16132" i="3"/>
  <c r="P16119" i="3"/>
  <c r="P16106" i="3"/>
  <c r="P16094" i="3"/>
  <c r="P16081" i="3"/>
  <c r="P16070" i="3"/>
  <c r="P16058" i="3"/>
  <c r="P16048" i="3"/>
  <c r="P16038" i="3"/>
  <c r="P16026" i="3"/>
  <c r="P16016" i="3"/>
  <c r="P16006" i="3"/>
  <c r="P15994" i="3"/>
  <c r="P15984" i="3"/>
  <c r="P15974" i="3"/>
  <c r="P15962" i="3"/>
  <c r="P15952" i="3"/>
  <c r="P15942" i="3"/>
  <c r="P15930" i="3"/>
  <c r="P15920" i="3"/>
  <c r="P15910" i="3"/>
  <c r="P15898" i="3"/>
  <c r="P15888" i="3"/>
  <c r="P15878" i="3"/>
  <c r="P15866" i="3"/>
  <c r="P15856" i="3"/>
  <c r="P15846" i="3"/>
  <c r="P15834" i="3"/>
  <c r="P15824" i="3"/>
  <c r="P15814" i="3"/>
  <c r="P15802" i="3"/>
  <c r="P15792" i="3"/>
  <c r="P15782" i="3"/>
  <c r="P15770" i="3"/>
  <c r="P15760" i="3"/>
  <c r="P15750" i="3"/>
  <c r="P15738" i="3"/>
  <c r="P15728" i="3"/>
  <c r="P15718" i="3"/>
  <c r="P15706" i="3"/>
  <c r="P15696" i="3"/>
  <c r="P15686" i="3"/>
  <c r="P15674" i="3"/>
  <c r="P15664" i="3"/>
  <c r="P15654" i="3"/>
  <c r="P15642" i="3"/>
  <c r="P15632" i="3"/>
  <c r="P15622" i="3"/>
  <c r="P15610" i="3"/>
  <c r="P15600" i="3"/>
  <c r="P15590" i="3"/>
  <c r="P15578" i="3"/>
  <c r="P15568" i="3"/>
  <c r="P15558" i="3"/>
  <c r="P15546" i="3"/>
  <c r="P15536" i="3"/>
  <c r="P15526" i="3"/>
  <c r="P15514" i="3"/>
  <c r="P15504" i="3"/>
  <c r="P15494" i="3"/>
  <c r="P15482" i="3"/>
  <c r="P15472" i="3"/>
  <c r="P15462" i="3"/>
  <c r="P15450" i="3"/>
  <c r="P15440" i="3"/>
  <c r="P15430" i="3"/>
  <c r="P15418" i="3"/>
  <c r="P15408" i="3"/>
  <c r="P15398" i="3"/>
  <c r="P15386" i="3"/>
  <c r="P15377" i="3"/>
  <c r="P15368" i="3"/>
  <c r="P15359" i="3"/>
  <c r="P15350" i="3"/>
  <c r="P15340" i="3"/>
  <c r="P15331" i="3"/>
  <c r="P15322" i="3"/>
  <c r="P15313" i="3"/>
  <c r="P15304" i="3"/>
  <c r="P15295" i="3"/>
  <c r="P15286" i="3"/>
  <c r="P15276" i="3"/>
  <c r="P15267" i="3"/>
  <c r="P15258" i="3"/>
  <c r="P15249" i="3"/>
  <c r="P15240" i="3"/>
  <c r="P15231" i="3"/>
  <c r="P15222" i="3"/>
  <c r="P15212" i="3"/>
  <c r="P15203" i="3"/>
  <c r="P15194" i="3"/>
  <c r="P15185" i="3"/>
  <c r="P15176" i="3"/>
  <c r="P15167" i="3"/>
  <c r="P15158" i="3"/>
  <c r="P15148" i="3"/>
  <c r="P15139" i="3"/>
  <c r="P15130" i="3"/>
  <c r="P15121" i="3"/>
  <c r="P15112" i="3"/>
  <c r="P15103" i="3"/>
  <c r="P15094" i="3"/>
  <c r="P15084" i="3"/>
  <c r="P15075" i="3"/>
  <c r="P15066" i="3"/>
  <c r="P15057" i="3"/>
  <c r="P15048" i="3"/>
  <c r="P15039" i="3"/>
  <c r="P15030" i="3"/>
  <c r="P15020" i="3"/>
  <c r="P15011" i="3"/>
  <c r="P15002" i="3"/>
  <c r="P14993" i="3"/>
  <c r="P14984" i="3"/>
  <c r="P14975" i="3"/>
  <c r="P14966" i="3"/>
  <c r="P14956" i="3"/>
  <c r="P14947" i="3"/>
  <c r="P14938" i="3"/>
  <c r="P14929" i="3"/>
  <c r="P14920" i="3"/>
  <c r="P14911" i="3"/>
  <c r="P14902" i="3"/>
  <c r="P14892" i="3"/>
  <c r="P14883" i="3"/>
  <c r="P14874" i="3"/>
  <c r="P14865" i="3"/>
  <c r="P14856" i="3"/>
  <c r="P14847" i="3"/>
  <c r="P14838" i="3"/>
  <c r="P14828" i="3"/>
  <c r="P14819" i="3"/>
  <c r="P14810" i="3"/>
  <c r="P14801" i="3"/>
  <c r="P14792" i="3"/>
  <c r="P14783" i="3"/>
  <c r="P14774" i="3"/>
  <c r="P14764" i="3"/>
  <c r="P14755" i="3"/>
  <c r="P14746" i="3"/>
  <c r="P14737" i="3"/>
  <c r="P14728" i="3"/>
  <c r="P14719" i="3"/>
  <c r="P14710" i="3"/>
  <c r="P14700" i="3"/>
  <c r="P14691" i="3"/>
  <c r="P14682" i="3"/>
  <c r="P14673" i="3"/>
  <c r="P14664" i="3"/>
  <c r="P14655" i="3"/>
  <c r="P14646" i="3"/>
  <c r="P14636" i="3"/>
  <c r="P14627" i="3"/>
  <c r="P14618" i="3"/>
  <c r="P14609" i="3"/>
  <c r="P14600" i="3"/>
  <c r="P14591" i="3"/>
  <c r="P14582" i="3"/>
  <c r="P14572" i="3"/>
  <c r="P14563" i="3"/>
  <c r="P14554" i="3"/>
  <c r="P14545" i="3"/>
  <c r="P14536" i="3"/>
  <c r="P14527" i="3"/>
  <c r="P14518" i="3"/>
  <c r="P14508" i="3"/>
  <c r="P14499" i="3"/>
  <c r="P14490" i="3"/>
  <c r="P14481" i="3"/>
  <c r="P14472" i="3"/>
  <c r="P14463" i="3"/>
  <c r="P14454" i="3"/>
  <c r="P14444" i="3"/>
  <c r="P14435" i="3"/>
  <c r="P14426" i="3"/>
  <c r="P14417" i="3"/>
  <c r="P14408" i="3"/>
  <c r="P14399" i="3"/>
  <c r="P14390" i="3"/>
  <c r="P14380" i="3"/>
  <c r="P14371" i="3"/>
  <c r="P14362" i="3"/>
  <c r="P14353" i="3"/>
  <c r="P14344" i="3"/>
  <c r="P14335" i="3"/>
  <c r="P14326" i="3"/>
  <c r="P14316" i="3"/>
  <c r="P14307" i="3"/>
  <c r="P14298" i="3"/>
  <c r="P14289" i="3"/>
  <c r="P14280" i="3"/>
  <c r="P14271" i="3"/>
  <c r="P14262" i="3"/>
  <c r="P14254" i="3"/>
  <c r="P14246" i="3"/>
  <c r="P14238" i="3"/>
  <c r="P14230" i="3"/>
  <c r="P14222" i="3"/>
  <c r="P14214" i="3"/>
  <c r="P14206" i="3"/>
  <c r="P14198" i="3"/>
  <c r="P14190" i="3"/>
  <c r="P14182" i="3"/>
  <c r="P14174" i="3"/>
  <c r="P14166" i="3"/>
  <c r="P14158" i="3"/>
  <c r="P14150" i="3"/>
  <c r="P14142" i="3"/>
  <c r="P14134" i="3"/>
  <c r="P14126" i="3"/>
  <c r="P14118" i="3"/>
  <c r="P14110" i="3"/>
  <c r="P14102" i="3"/>
  <c r="P14094" i="3"/>
  <c r="P14086" i="3"/>
  <c r="P14078" i="3"/>
  <c r="P14070" i="3"/>
  <c r="P14062" i="3"/>
  <c r="P14054" i="3"/>
  <c r="P14046" i="3"/>
  <c r="P14038" i="3"/>
  <c r="P14030" i="3"/>
  <c r="P14022" i="3"/>
  <c r="P14014" i="3"/>
  <c r="P14006" i="3"/>
  <c r="P13998" i="3"/>
  <c r="P13990" i="3"/>
  <c r="P13982" i="3"/>
  <c r="P13974" i="3"/>
  <c r="P13966" i="3"/>
  <c r="P13958" i="3"/>
  <c r="P13950" i="3"/>
  <c r="P13942" i="3"/>
  <c r="P13934" i="3"/>
  <c r="P13926" i="3"/>
  <c r="P13918" i="3"/>
  <c r="P13910" i="3"/>
  <c r="P13902" i="3"/>
  <c r="P13894" i="3"/>
  <c r="P13886" i="3"/>
  <c r="P13878" i="3"/>
  <c r="P13870" i="3"/>
  <c r="P13862" i="3"/>
  <c r="P13854" i="3"/>
  <c r="P13846" i="3"/>
  <c r="P13838" i="3"/>
  <c r="P13830" i="3"/>
  <c r="P13822" i="3"/>
  <c r="P13814" i="3"/>
  <c r="P13806" i="3"/>
  <c r="P13798" i="3"/>
  <c r="P13790" i="3"/>
  <c r="P13782" i="3"/>
  <c r="P13774" i="3"/>
  <c r="P13766" i="3"/>
  <c r="P13758" i="3"/>
  <c r="P13750" i="3"/>
  <c r="P13742" i="3"/>
  <c r="P13734" i="3"/>
  <c r="P13726" i="3"/>
  <c r="P13718" i="3"/>
  <c r="P13710" i="3"/>
  <c r="P13702" i="3"/>
  <c r="P13694" i="3"/>
  <c r="P13686" i="3"/>
  <c r="P13678" i="3"/>
  <c r="P13670" i="3"/>
  <c r="P13662" i="3"/>
  <c r="P13654" i="3"/>
  <c r="P13646" i="3"/>
  <c r="P13638" i="3"/>
  <c r="P13630" i="3"/>
  <c r="P13622" i="3"/>
  <c r="P13614" i="3"/>
  <c r="P13606" i="3"/>
  <c r="P13598" i="3"/>
  <c r="P13590" i="3"/>
  <c r="P13582" i="3"/>
  <c r="P13574" i="3"/>
  <c r="P13566" i="3"/>
  <c r="P13558" i="3"/>
  <c r="P13550" i="3"/>
  <c r="P13542" i="3"/>
  <c r="P13534" i="3"/>
  <c r="P13526" i="3"/>
  <c r="P13518" i="3"/>
  <c r="P13510" i="3"/>
  <c r="P13502" i="3"/>
  <c r="P13494" i="3"/>
  <c r="P13486" i="3"/>
  <c r="P13478" i="3"/>
  <c r="P13470" i="3"/>
  <c r="P13462" i="3"/>
  <c r="P13454" i="3"/>
  <c r="P13446" i="3"/>
  <c r="P13438" i="3"/>
  <c r="P13430" i="3"/>
  <c r="P13422" i="3"/>
  <c r="P13414" i="3"/>
  <c r="P13406" i="3"/>
  <c r="P13398" i="3"/>
  <c r="P13390" i="3"/>
  <c r="P13382" i="3"/>
  <c r="P13374" i="3"/>
  <c r="P13366" i="3"/>
  <c r="P13358" i="3"/>
  <c r="P13350" i="3"/>
  <c r="P13342" i="3"/>
  <c r="P13334" i="3"/>
  <c r="P13326" i="3"/>
  <c r="P13318" i="3"/>
  <c r="P13310" i="3"/>
  <c r="P13302" i="3"/>
  <c r="P13294" i="3"/>
  <c r="P13286" i="3"/>
  <c r="P13278" i="3"/>
  <c r="P13270" i="3"/>
  <c r="P13262" i="3"/>
  <c r="P13254" i="3"/>
  <c r="P13246" i="3"/>
  <c r="P13238" i="3"/>
  <c r="P13230" i="3"/>
  <c r="P13222" i="3"/>
  <c r="P13214" i="3"/>
  <c r="P13206" i="3"/>
  <c r="P13198" i="3"/>
  <c r="P13190" i="3"/>
  <c r="P13182" i="3"/>
  <c r="P13174" i="3"/>
  <c r="P13166" i="3"/>
  <c r="P13158" i="3"/>
  <c r="P13150" i="3"/>
  <c r="P13142" i="3"/>
  <c r="P13134" i="3"/>
  <c r="P13126" i="3"/>
  <c r="P13118" i="3"/>
  <c r="P13110" i="3"/>
  <c r="P13102" i="3"/>
  <c r="P13094" i="3"/>
  <c r="P13086" i="3"/>
  <c r="P13078" i="3"/>
  <c r="P13070" i="3"/>
  <c r="P13062" i="3"/>
  <c r="P13054" i="3"/>
  <c r="P13046" i="3"/>
  <c r="P13038" i="3"/>
  <c r="P13030" i="3"/>
  <c r="P13022" i="3"/>
  <c r="P13014" i="3"/>
  <c r="P13006" i="3"/>
  <c r="P12998" i="3"/>
  <c r="P12990" i="3"/>
  <c r="P12982" i="3"/>
  <c r="P12974" i="3"/>
  <c r="P12966" i="3"/>
  <c r="P12958" i="3"/>
  <c r="P12950" i="3"/>
  <c r="P12942" i="3"/>
  <c r="P12934" i="3"/>
  <c r="P12926" i="3"/>
  <c r="P12918" i="3"/>
  <c r="P12910" i="3"/>
  <c r="P12902" i="3"/>
  <c r="P12894" i="3"/>
  <c r="P12886" i="3"/>
  <c r="P12878" i="3"/>
  <c r="P12870" i="3"/>
  <c r="P12862" i="3"/>
  <c r="P12854" i="3"/>
  <c r="P12846" i="3"/>
  <c r="P12838" i="3"/>
  <c r="P12830" i="3"/>
  <c r="P12822" i="3"/>
  <c r="P12814" i="3"/>
  <c r="P12806" i="3"/>
  <c r="P12798" i="3"/>
  <c r="P12790" i="3"/>
  <c r="P12782" i="3"/>
  <c r="P12774" i="3"/>
  <c r="P12766" i="3"/>
  <c r="P12758" i="3"/>
  <c r="P12750" i="3"/>
  <c r="P12742" i="3"/>
  <c r="P12734" i="3"/>
  <c r="P12726" i="3"/>
  <c r="P12718" i="3"/>
  <c r="P12710" i="3"/>
  <c r="P12702" i="3"/>
  <c r="P12694" i="3"/>
  <c r="P12686" i="3"/>
  <c r="P12678" i="3"/>
  <c r="P12670" i="3"/>
  <c r="P12662" i="3"/>
  <c r="P12654" i="3"/>
  <c r="P12646" i="3"/>
  <c r="P12638" i="3"/>
  <c r="P12630" i="3"/>
  <c r="P12622" i="3"/>
  <c r="P12614" i="3"/>
  <c r="P12606" i="3"/>
  <c r="P12598" i="3"/>
  <c r="P12590" i="3"/>
  <c r="P12582" i="3"/>
  <c r="P12574" i="3"/>
  <c r="P12566" i="3"/>
  <c r="P12558" i="3"/>
  <c r="P12550" i="3"/>
  <c r="P12542" i="3"/>
  <c r="P12534" i="3"/>
  <c r="P12526" i="3"/>
  <c r="P27977" i="3"/>
  <c r="P27340" i="3"/>
  <c r="P26912" i="3"/>
  <c r="P26508" i="3"/>
  <c r="P26125" i="3"/>
  <c r="P25836" i="3"/>
  <c r="P25484" i="3"/>
  <c r="P25116" i="3"/>
  <c r="P24909" i="3"/>
  <c r="P24675" i="3"/>
  <c r="P24420" i="3"/>
  <c r="P24241" i="3"/>
  <c r="P24065" i="3"/>
  <c r="P23874" i="3"/>
  <c r="P23759" i="3"/>
  <c r="P23617" i="3"/>
  <c r="P23465" i="3"/>
  <c r="P23347" i="3"/>
  <c r="P23208" i="3"/>
  <c r="P23056" i="3"/>
  <c r="P22938" i="3"/>
  <c r="P22799" i="3"/>
  <c r="P22647" i="3"/>
  <c r="P22529" i="3"/>
  <c r="P22387" i="3"/>
  <c r="P22235" i="3"/>
  <c r="P22120" i="3"/>
  <c r="P21978" i="3"/>
  <c r="P21826" i="3"/>
  <c r="P21720" i="3"/>
  <c r="P21602" i="3"/>
  <c r="P21519" i="3"/>
  <c r="P21452" i="3"/>
  <c r="P21371" i="3"/>
  <c r="P21292" i="3"/>
  <c r="P21223" i="3"/>
  <c r="P21145" i="3"/>
  <c r="P21063" i="3"/>
  <c r="P20995" i="3"/>
  <c r="P20920" i="3"/>
  <c r="P20839" i="3"/>
  <c r="P20783" i="3"/>
  <c r="P20719" i="3"/>
  <c r="P20660" i="3"/>
  <c r="P20607" i="3"/>
  <c r="P20549" i="3"/>
  <c r="P20487" i="3"/>
  <c r="P20437" i="3"/>
  <c r="P20380" i="3"/>
  <c r="P20318" i="3"/>
  <c r="P20279" i="3"/>
  <c r="P20237" i="3"/>
  <c r="P20190" i="3"/>
  <c r="P20151" i="3"/>
  <c r="P20109" i="3"/>
  <c r="P20062" i="3"/>
  <c r="P20024" i="3"/>
  <c r="P19990" i="3"/>
  <c r="P19952" i="3"/>
  <c r="P19924" i="3"/>
  <c r="P19887" i="3"/>
  <c r="P19852" i="3"/>
  <c r="P19821" i="3"/>
  <c r="P19789" i="3"/>
  <c r="P19758" i="3"/>
  <c r="P19733" i="3"/>
  <c r="P19703" i="3"/>
  <c r="P19672" i="3"/>
  <c r="P19647" i="3"/>
  <c r="P19617" i="3"/>
  <c r="P19588" i="3"/>
  <c r="P19561" i="3"/>
  <c r="P19533" i="3"/>
  <c r="P19502" i="3"/>
  <c r="P19477" i="3"/>
  <c r="P19447" i="3"/>
  <c r="P19416" i="3"/>
  <c r="P19391" i="3"/>
  <c r="P19361" i="3"/>
  <c r="P19332" i="3"/>
  <c r="P19305" i="3"/>
  <c r="P19277" i="3"/>
  <c r="P19246" i="3"/>
  <c r="P19221" i="3"/>
  <c r="P19191" i="3"/>
  <c r="P19160" i="3"/>
  <c r="P19135" i="3"/>
  <c r="P19105" i="3"/>
  <c r="P19076" i="3"/>
  <c r="P19049" i="3"/>
  <c r="P19021" i="3"/>
  <c r="P18990" i="3"/>
  <c r="P18967" i="3"/>
  <c r="P18945" i="3"/>
  <c r="P18925" i="3"/>
  <c r="P18903" i="3"/>
  <c r="P18881" i="3"/>
  <c r="P18861" i="3"/>
  <c r="P18839" i="3"/>
  <c r="P18817" i="3"/>
  <c r="P18797" i="3"/>
  <c r="P18775" i="3"/>
  <c r="P18753" i="3"/>
  <c r="P18733" i="3"/>
  <c r="P18711" i="3"/>
  <c r="P18689" i="3"/>
  <c r="P18669" i="3"/>
  <c r="P18647" i="3"/>
  <c r="P18625" i="3"/>
  <c r="P18605" i="3"/>
  <c r="P18583" i="3"/>
  <c r="P18561" i="3"/>
  <c r="P18543" i="3"/>
  <c r="P18526" i="3"/>
  <c r="P18510" i="3"/>
  <c r="P18494" i="3"/>
  <c r="P18478" i="3"/>
  <c r="P18462" i="3"/>
  <c r="P18446" i="3"/>
  <c r="P18430" i="3"/>
  <c r="P18414" i="3"/>
  <c r="P18398" i="3"/>
  <c r="P18382" i="3"/>
  <c r="P18366" i="3"/>
  <c r="P18350" i="3"/>
  <c r="P18334" i="3"/>
  <c r="P18318" i="3"/>
  <c r="P18302" i="3"/>
  <c r="P18286" i="3"/>
  <c r="P18270" i="3"/>
  <c r="P18254" i="3"/>
  <c r="P18238" i="3"/>
  <c r="P18222" i="3"/>
  <c r="P18206" i="3"/>
  <c r="P18190" i="3"/>
  <c r="P18174" i="3"/>
  <c r="P18158" i="3"/>
  <c r="P18142" i="3"/>
  <c r="P18126" i="3"/>
  <c r="P18110" i="3"/>
  <c r="P18094" i="3"/>
  <c r="P18078" i="3"/>
  <c r="P18062" i="3"/>
  <c r="P18046" i="3"/>
  <c r="P18030" i="3"/>
  <c r="P18014" i="3"/>
  <c r="P17998" i="3"/>
  <c r="P17982" i="3"/>
  <c r="P17966" i="3"/>
  <c r="P17950" i="3"/>
  <c r="P17934" i="3"/>
  <c r="P17918" i="3"/>
  <c r="P17902" i="3"/>
  <c r="P17886" i="3"/>
  <c r="P17870" i="3"/>
  <c r="P17854" i="3"/>
  <c r="P17838" i="3"/>
  <c r="P17822" i="3"/>
  <c r="P17806" i="3"/>
  <c r="P17790" i="3"/>
  <c r="P17774" i="3"/>
  <c r="P17758" i="3"/>
  <c r="P17742" i="3"/>
  <c r="P17726" i="3"/>
  <c r="P17710" i="3"/>
  <c r="P17694" i="3"/>
  <c r="P17678" i="3"/>
  <c r="P17662" i="3"/>
  <c r="P17646" i="3"/>
  <c r="P17630" i="3"/>
  <c r="P17614" i="3"/>
  <c r="P17598" i="3"/>
  <c r="P17582" i="3"/>
  <c r="P17566" i="3"/>
  <c r="P17550" i="3"/>
  <c r="P17534" i="3"/>
  <c r="P17518" i="3"/>
  <c r="P17502" i="3"/>
  <c r="P17486" i="3"/>
  <c r="P17470" i="3"/>
  <c r="P17454" i="3"/>
  <c r="P17438" i="3"/>
  <c r="P17422" i="3"/>
  <c r="P17406" i="3"/>
  <c r="P17390" i="3"/>
  <c r="P17374" i="3"/>
  <c r="P17358" i="3"/>
  <c r="P17342" i="3"/>
  <c r="P17326" i="3"/>
  <c r="P17310" i="3"/>
  <c r="P17294" i="3"/>
  <c r="P17278" i="3"/>
  <c r="P17262" i="3"/>
  <c r="P17246" i="3"/>
  <c r="P17230" i="3"/>
  <c r="P17214" i="3"/>
  <c r="P17198" i="3"/>
  <c r="P17182" i="3"/>
  <c r="P17166" i="3"/>
  <c r="P17150" i="3"/>
  <c r="P17134" i="3"/>
  <c r="P17118" i="3"/>
  <c r="P17102" i="3"/>
  <c r="P17086" i="3"/>
  <c r="P17070" i="3"/>
  <c r="P17054" i="3"/>
  <c r="P17038" i="3"/>
  <c r="P17022" i="3"/>
  <c r="P17006" i="3"/>
  <c r="P16990" i="3"/>
  <c r="P16974" i="3"/>
  <c r="P16958" i="3"/>
  <c r="P16942" i="3"/>
  <c r="P16926" i="3"/>
  <c r="P16910" i="3"/>
  <c r="P16894" i="3"/>
  <c r="P16878" i="3"/>
  <c r="P16862" i="3"/>
  <c r="P16846" i="3"/>
  <c r="P16830" i="3"/>
  <c r="P16814" i="3"/>
  <c r="P16798" i="3"/>
  <c r="P16782" i="3"/>
  <c r="P16766" i="3"/>
  <c r="P16750" i="3"/>
  <c r="P16734" i="3"/>
  <c r="P16718" i="3"/>
  <c r="P16705" i="3"/>
  <c r="P16692" i="3"/>
  <c r="P16679" i="3"/>
  <c r="P16666" i="3"/>
  <c r="P16654" i="3"/>
  <c r="P16641" i="3"/>
  <c r="P16628" i="3"/>
  <c r="P16615" i="3"/>
  <c r="P16602" i="3"/>
  <c r="P16590" i="3"/>
  <c r="P16577" i="3"/>
  <c r="P16564" i="3"/>
  <c r="P16551" i="3"/>
  <c r="P16538" i="3"/>
  <c r="P16526" i="3"/>
  <c r="P16513" i="3"/>
  <c r="P16500" i="3"/>
  <c r="P16487" i="3"/>
  <c r="P16474" i="3"/>
  <c r="P16462" i="3"/>
  <c r="P16449" i="3"/>
  <c r="P16436" i="3"/>
  <c r="P16423" i="3"/>
  <c r="P16410" i="3"/>
  <c r="P16398" i="3"/>
  <c r="P16385" i="3"/>
  <c r="P16372" i="3"/>
  <c r="P16359" i="3"/>
  <c r="P16346" i="3"/>
  <c r="P16334" i="3"/>
  <c r="P16321" i="3"/>
  <c r="P16308" i="3"/>
  <c r="P16295" i="3"/>
  <c r="P16282" i="3"/>
  <c r="P16270" i="3"/>
  <c r="P16257" i="3"/>
  <c r="P16244" i="3"/>
  <c r="P16231" i="3"/>
  <c r="P16218" i="3"/>
  <c r="P16206" i="3"/>
  <c r="P16193" i="3"/>
  <c r="P16180" i="3"/>
  <c r="P16167" i="3"/>
  <c r="P16154" i="3"/>
  <c r="P16142" i="3"/>
  <c r="P16129" i="3"/>
  <c r="P16116" i="3"/>
  <c r="P16103" i="3"/>
  <c r="P16090" i="3"/>
  <c r="P16078" i="3"/>
  <c r="P16066" i="3"/>
  <c r="P16056" i="3"/>
  <c r="P16046" i="3"/>
  <c r="P16034" i="3"/>
  <c r="P16024" i="3"/>
  <c r="P16014" i="3"/>
  <c r="P16002" i="3"/>
  <c r="P15992" i="3"/>
  <c r="P15982" i="3"/>
  <c r="P15970" i="3"/>
  <c r="P15960" i="3"/>
  <c r="P15950" i="3"/>
  <c r="P15938" i="3"/>
  <c r="P15928" i="3"/>
  <c r="P15918" i="3"/>
  <c r="P15906" i="3"/>
  <c r="P15896" i="3"/>
  <c r="P15886" i="3"/>
  <c r="P15874" i="3"/>
  <c r="P15864" i="3"/>
  <c r="P15854" i="3"/>
  <c r="P15842" i="3"/>
  <c r="P15832" i="3"/>
  <c r="P15822" i="3"/>
  <c r="P15810" i="3"/>
  <c r="P15800" i="3"/>
  <c r="P15790" i="3"/>
  <c r="P15778" i="3"/>
  <c r="P15768" i="3"/>
  <c r="P15758" i="3"/>
  <c r="P15746" i="3"/>
  <c r="P15736" i="3"/>
  <c r="P15726" i="3"/>
  <c r="P15714" i="3"/>
  <c r="P15704" i="3"/>
  <c r="P15694" i="3"/>
  <c r="P15682" i="3"/>
  <c r="P15672" i="3"/>
  <c r="P15662" i="3"/>
  <c r="P15650" i="3"/>
  <c r="P15640" i="3"/>
  <c r="P15630" i="3"/>
  <c r="P15618" i="3"/>
  <c r="P15608" i="3"/>
  <c r="P15598" i="3"/>
  <c r="P15586" i="3"/>
  <c r="P15576" i="3"/>
  <c r="P15566" i="3"/>
  <c r="P15554" i="3"/>
  <c r="P15544" i="3"/>
  <c r="P15534" i="3"/>
  <c r="P15522" i="3"/>
  <c r="P15512" i="3"/>
  <c r="P15502" i="3"/>
  <c r="P15490" i="3"/>
  <c r="P15480" i="3"/>
  <c r="P15470" i="3"/>
  <c r="P15458" i="3"/>
  <c r="P15448" i="3"/>
  <c r="P15438" i="3"/>
  <c r="P15426" i="3"/>
  <c r="P15416" i="3"/>
  <c r="P15406" i="3"/>
  <c r="P15394" i="3"/>
  <c r="P15384" i="3"/>
  <c r="P15375" i="3"/>
  <c r="P15366" i="3"/>
  <c r="P15356" i="3"/>
  <c r="P15347" i="3"/>
  <c r="P15338" i="3"/>
  <c r="P15329" i="3"/>
  <c r="P15320" i="3"/>
  <c r="P15311" i="3"/>
  <c r="P15302" i="3"/>
  <c r="P15292" i="3"/>
  <c r="P15283" i="3"/>
  <c r="P15274" i="3"/>
  <c r="P15265" i="3"/>
  <c r="P15256" i="3"/>
  <c r="P15247" i="3"/>
  <c r="P15238" i="3"/>
  <c r="P15228" i="3"/>
  <c r="P15219" i="3"/>
  <c r="P15210" i="3"/>
  <c r="P15201" i="3"/>
  <c r="P15192" i="3"/>
  <c r="P15183" i="3"/>
  <c r="P15174" i="3"/>
  <c r="P15164" i="3"/>
  <c r="P15155" i="3"/>
  <c r="P15146" i="3"/>
  <c r="P15137" i="3"/>
  <c r="P15128" i="3"/>
  <c r="P15119" i="3"/>
  <c r="P15110" i="3"/>
  <c r="P15100" i="3"/>
  <c r="P15091" i="3"/>
  <c r="P15082" i="3"/>
  <c r="P15073" i="3"/>
  <c r="P15064" i="3"/>
  <c r="P15055" i="3"/>
  <c r="P15046" i="3"/>
  <c r="P15036" i="3"/>
  <c r="P26954" i="3"/>
  <c r="P25997" i="3"/>
  <c r="P25115" i="3"/>
  <c r="P24483" i="3"/>
  <c r="P24001" i="3"/>
  <c r="P23603" i="3"/>
  <c r="P23209" i="3"/>
  <c r="P22888" i="3"/>
  <c r="P22491" i="3"/>
  <c r="P22131" i="3"/>
  <c r="P21776" i="3"/>
  <c r="P21516" i="3"/>
  <c r="P21307" i="3"/>
  <c r="P21115" i="3"/>
  <c r="P20911" i="3"/>
  <c r="P20724" i="3"/>
  <c r="P20588" i="3"/>
  <c r="P20423" i="3"/>
  <c r="P20285" i="3"/>
  <c r="P20174" i="3"/>
  <c r="P20061" i="3"/>
  <c r="P19960" i="3"/>
  <c r="P19876" i="3"/>
  <c r="P19785" i="3"/>
  <c r="P19704" i="3"/>
  <c r="P19637" i="3"/>
  <c r="P19556" i="3"/>
  <c r="P19479" i="3"/>
  <c r="P19406" i="3"/>
  <c r="P19329" i="3"/>
  <c r="P19253" i="3"/>
  <c r="P19181" i="3"/>
  <c r="P19103" i="3"/>
  <c r="P19022" i="3"/>
  <c r="P18958" i="3"/>
  <c r="P18901" i="3"/>
  <c r="P18840" i="3"/>
  <c r="P18788" i="3"/>
  <c r="P18729" i="3"/>
  <c r="P18670" i="3"/>
  <c r="P18616" i="3"/>
  <c r="P18559" i="3"/>
  <c r="P18511" i="3"/>
  <c r="P18471" i="3"/>
  <c r="P18428" i="3"/>
  <c r="P18383" i="3"/>
  <c r="P18343" i="3"/>
  <c r="P18300" i="3"/>
  <c r="P18255" i="3"/>
  <c r="P18215" i="3"/>
  <c r="P18172" i="3"/>
  <c r="P18127" i="3"/>
  <c r="P18087" i="3"/>
  <c r="P18044" i="3"/>
  <c r="P17999" i="3"/>
  <c r="P17959" i="3"/>
  <c r="P17916" i="3"/>
  <c r="P17871" i="3"/>
  <c r="P17831" i="3"/>
  <c r="P17788" i="3"/>
  <c r="P17743" i="3"/>
  <c r="P17703" i="3"/>
  <c r="P17660" i="3"/>
  <c r="P17615" i="3"/>
  <c r="P17575" i="3"/>
  <c r="P17532" i="3"/>
  <c r="P17487" i="3"/>
  <c r="P17447" i="3"/>
  <c r="P17404" i="3"/>
  <c r="P17359" i="3"/>
  <c r="P17319" i="3"/>
  <c r="P17276" i="3"/>
  <c r="P17231" i="3"/>
  <c r="P17191" i="3"/>
  <c r="P17148" i="3"/>
  <c r="P17103" i="3"/>
  <c r="P17063" i="3"/>
  <c r="P17020" i="3"/>
  <c r="P16975" i="3"/>
  <c r="P16935" i="3"/>
  <c r="P16892" i="3"/>
  <c r="P16847" i="3"/>
  <c r="P16807" i="3"/>
  <c r="P16764" i="3"/>
  <c r="P16719" i="3"/>
  <c r="P16687" i="3"/>
  <c r="P16652" i="3"/>
  <c r="P16617" i="3"/>
  <c r="P16585" i="3"/>
  <c r="P16550" i="3"/>
  <c r="P16514" i="3"/>
  <c r="P16482" i="3"/>
  <c r="P16447" i="3"/>
  <c r="P16412" i="3"/>
  <c r="P16380" i="3"/>
  <c r="P16345" i="3"/>
  <c r="P16310" i="3"/>
  <c r="P16278" i="3"/>
  <c r="P16242" i="3"/>
  <c r="P16207" i="3"/>
  <c r="P16175" i="3"/>
  <c r="P16140" i="3"/>
  <c r="P16105" i="3"/>
  <c r="P16073" i="3"/>
  <c r="P16044" i="3"/>
  <c r="P16015" i="3"/>
  <c r="P15988" i="3"/>
  <c r="P15959" i="3"/>
  <c r="P15929" i="3"/>
  <c r="P15903" i="3"/>
  <c r="P15873" i="3"/>
  <c r="P15844" i="3"/>
  <c r="P15817" i="3"/>
  <c r="P15788" i="3"/>
  <c r="P15759" i="3"/>
  <c r="P15732" i="3"/>
  <c r="P15703" i="3"/>
  <c r="P15673" i="3"/>
  <c r="P15647" i="3"/>
  <c r="P15617" i="3"/>
  <c r="P15588" i="3"/>
  <c r="P15561" i="3"/>
  <c r="P15532" i="3"/>
  <c r="P15503" i="3"/>
  <c r="P15476" i="3"/>
  <c r="P15447" i="3"/>
  <c r="P15417" i="3"/>
  <c r="P15391" i="3"/>
  <c r="P15364" i="3"/>
  <c r="P15339" i="3"/>
  <c r="P15316" i="3"/>
  <c r="P15291" i="3"/>
  <c r="P15266" i="3"/>
  <c r="P15243" i="3"/>
  <c r="P15218" i="3"/>
  <c r="P15193" i="3"/>
  <c r="P15170" i="3"/>
  <c r="P15145" i="3"/>
  <c r="P15120" i="3"/>
  <c r="P15097" i="3"/>
  <c r="P15072" i="3"/>
  <c r="P15047" i="3"/>
  <c r="P15026" i="3"/>
  <c r="P15008" i="3"/>
  <c r="P14990" i="3"/>
  <c r="P14971" i="3"/>
  <c r="P14953" i="3"/>
  <c r="P14935" i="3"/>
  <c r="P14916" i="3"/>
  <c r="P14898" i="3"/>
  <c r="P14880" i="3"/>
  <c r="P14862" i="3"/>
  <c r="P14843" i="3"/>
  <c r="P14825" i="3"/>
  <c r="P14807" i="3"/>
  <c r="P14788" i="3"/>
  <c r="P14770" i="3"/>
  <c r="P14752" i="3"/>
  <c r="P14734" i="3"/>
  <c r="P14715" i="3"/>
  <c r="P14697" i="3"/>
  <c r="P14679" i="3"/>
  <c r="P14660" i="3"/>
  <c r="P14642" i="3"/>
  <c r="P14624" i="3"/>
  <c r="P14606" i="3"/>
  <c r="P14587" i="3"/>
  <c r="P14569" i="3"/>
  <c r="P14551" i="3"/>
  <c r="P14532" i="3"/>
  <c r="P14514" i="3"/>
  <c r="P14496" i="3"/>
  <c r="P14478" i="3"/>
  <c r="P14459" i="3"/>
  <c r="P14441" i="3"/>
  <c r="P14423" i="3"/>
  <c r="P14404" i="3"/>
  <c r="P14386" i="3"/>
  <c r="P14368" i="3"/>
  <c r="P14350" i="3"/>
  <c r="P14331" i="3"/>
  <c r="P14313" i="3"/>
  <c r="P14295" i="3"/>
  <c r="P14276" i="3"/>
  <c r="P14259" i="3"/>
  <c r="P14243" i="3"/>
  <c r="P14227" i="3"/>
  <c r="P14211" i="3"/>
  <c r="P14195" i="3"/>
  <c r="P14179" i="3"/>
  <c r="P14163" i="3"/>
  <c r="P14147" i="3"/>
  <c r="P14131" i="3"/>
  <c r="P14115" i="3"/>
  <c r="P14099" i="3"/>
  <c r="P14083" i="3"/>
  <c r="P14067" i="3"/>
  <c r="P14052" i="3"/>
  <c r="P14039" i="3"/>
  <c r="P14027" i="3"/>
  <c r="P14013" i="3"/>
  <c r="P14001" i="3"/>
  <c r="P13988" i="3"/>
  <c r="P13975" i="3"/>
  <c r="P13963" i="3"/>
  <c r="P13949" i="3"/>
  <c r="P13937" i="3"/>
  <c r="P13924" i="3"/>
  <c r="P13911" i="3"/>
  <c r="P13899" i="3"/>
  <c r="P13885" i="3"/>
  <c r="P13873" i="3"/>
  <c r="P13860" i="3"/>
  <c r="P13847" i="3"/>
  <c r="P13835" i="3"/>
  <c r="P13821" i="3"/>
  <c r="P13809" i="3"/>
  <c r="P13796" i="3"/>
  <c r="P13783" i="3"/>
  <c r="P13771" i="3"/>
  <c r="P13757" i="3"/>
  <c r="P13745" i="3"/>
  <c r="P13732" i="3"/>
  <c r="P13719" i="3"/>
  <c r="P13707" i="3"/>
  <c r="P13693" i="3"/>
  <c r="P13681" i="3"/>
  <c r="P13668" i="3"/>
  <c r="P13655" i="3"/>
  <c r="P13643" i="3"/>
  <c r="P13629" i="3"/>
  <c r="P13617" i="3"/>
  <c r="P13604" i="3"/>
  <c r="P13591" i="3"/>
  <c r="P13579" i="3"/>
  <c r="P13565" i="3"/>
  <c r="P13553" i="3"/>
  <c r="P13540" i="3"/>
  <c r="P13527" i="3"/>
  <c r="P13515" i="3"/>
  <c r="P13501" i="3"/>
  <c r="P13489" i="3"/>
  <c r="P13476" i="3"/>
  <c r="P13463" i="3"/>
  <c r="P13451" i="3"/>
  <c r="P13437" i="3"/>
  <c r="P13425" i="3"/>
  <c r="P13412" i="3"/>
  <c r="P13399" i="3"/>
  <c r="P13387" i="3"/>
  <c r="P13373" i="3"/>
  <c r="P13361" i="3"/>
  <c r="P13348" i="3"/>
  <c r="P13335" i="3"/>
  <c r="P13323" i="3"/>
  <c r="P13309" i="3"/>
  <c r="P13297" i="3"/>
  <c r="P13284" i="3"/>
  <c r="P13271" i="3"/>
  <c r="P13259" i="3"/>
  <c r="P13245" i="3"/>
  <c r="P13233" i="3"/>
  <c r="P13220" i="3"/>
  <c r="P13207" i="3"/>
  <c r="P13195" i="3"/>
  <c r="P13181" i="3"/>
  <c r="P13169" i="3"/>
  <c r="P13156" i="3"/>
  <c r="P13143" i="3"/>
  <c r="P13131" i="3"/>
  <c r="P13117" i="3"/>
  <c r="P13105" i="3"/>
  <c r="P13092" i="3"/>
  <c r="P13079" i="3"/>
  <c r="P13067" i="3"/>
  <c r="P13053" i="3"/>
  <c r="P13041" i="3"/>
  <c r="P13028" i="3"/>
  <c r="P13015" i="3"/>
  <c r="P13003" i="3"/>
  <c r="P12989" i="3"/>
  <c r="P12977" i="3"/>
  <c r="P12964" i="3"/>
  <c r="P12951" i="3"/>
  <c r="P12939" i="3"/>
  <c r="P12925" i="3"/>
  <c r="P12913" i="3"/>
  <c r="P12900" i="3"/>
  <c r="P12887" i="3"/>
  <c r="P12875" i="3"/>
  <c r="P12861" i="3"/>
  <c r="P12849" i="3"/>
  <c r="P12836" i="3"/>
  <c r="P12823" i="3"/>
  <c r="P12811" i="3"/>
  <c r="P12797" i="3"/>
  <c r="P12785" i="3"/>
  <c r="P12772" i="3"/>
  <c r="P12759" i="3"/>
  <c r="P12747" i="3"/>
  <c r="P12733" i="3"/>
  <c r="P12721" i="3"/>
  <c r="P12708" i="3"/>
  <c r="P12695" i="3"/>
  <c r="P12683" i="3"/>
  <c r="P12669" i="3"/>
  <c r="P12657" i="3"/>
  <c r="P12644" i="3"/>
  <c r="P12631" i="3"/>
  <c r="P12619" i="3"/>
  <c r="P12605" i="3"/>
  <c r="P12593" i="3"/>
  <c r="P12580" i="3"/>
  <c r="P12567" i="3"/>
  <c r="P12555" i="3"/>
  <c r="P12541" i="3"/>
  <c r="P12529" i="3"/>
  <c r="P12517" i="3"/>
  <c r="P12507" i="3"/>
  <c r="P12495" i="3"/>
  <c r="P12485" i="3"/>
  <c r="P12475" i="3"/>
  <c r="P12463" i="3"/>
  <c r="P12453" i="3"/>
  <c r="P12443" i="3"/>
  <c r="P12431" i="3"/>
  <c r="P12421" i="3"/>
  <c r="P12411" i="3"/>
  <c r="P12399" i="3"/>
  <c r="P12389" i="3"/>
  <c r="P12379" i="3"/>
  <c r="P12367" i="3"/>
  <c r="P12357" i="3"/>
  <c r="P12347" i="3"/>
  <c r="P12335" i="3"/>
  <c r="P12325" i="3"/>
  <c r="P12315" i="3"/>
  <c r="P12303" i="3"/>
  <c r="P12293" i="3"/>
  <c r="P12283" i="3"/>
  <c r="P12271" i="3"/>
  <c r="P12261" i="3"/>
  <c r="P12251" i="3"/>
  <c r="P12239" i="3"/>
  <c r="P12229" i="3"/>
  <c r="P12219" i="3"/>
  <c r="P12207" i="3"/>
  <c r="P12197" i="3"/>
  <c r="P12187" i="3"/>
  <c r="P12175" i="3"/>
  <c r="P12165" i="3"/>
  <c r="P12155" i="3"/>
  <c r="P12143" i="3"/>
  <c r="P12133" i="3"/>
  <c r="P12123" i="3"/>
  <c r="P12111" i="3"/>
  <c r="P12101" i="3"/>
  <c r="P12091" i="3"/>
  <c r="P12079" i="3"/>
  <c r="P12069" i="3"/>
  <c r="P12059" i="3"/>
  <c r="P12047" i="3"/>
  <c r="P12037" i="3"/>
  <c r="P12027" i="3"/>
  <c r="P12015" i="3"/>
  <c r="P12005" i="3"/>
  <c r="P11995" i="3"/>
  <c r="P11983" i="3"/>
  <c r="P11973" i="3"/>
  <c r="P11963" i="3"/>
  <c r="P11951" i="3"/>
  <c r="P11941" i="3"/>
  <c r="P11931" i="3"/>
  <c r="P11919" i="3"/>
  <c r="P11909" i="3"/>
  <c r="P11899" i="3"/>
  <c r="P11887" i="3"/>
  <c r="P11877" i="3"/>
  <c r="P11867" i="3"/>
  <c r="P11855" i="3"/>
  <c r="P11845" i="3"/>
  <c r="P11835" i="3"/>
  <c r="P11823" i="3"/>
  <c r="P11813" i="3"/>
  <c r="P11803" i="3"/>
  <c r="P11791" i="3"/>
  <c r="P11781" i="3"/>
  <c r="P11771" i="3"/>
  <c r="P11759" i="3"/>
  <c r="P11749" i="3"/>
  <c r="P11739" i="3"/>
  <c r="P11727" i="3"/>
  <c r="P11717" i="3"/>
  <c r="P11707" i="3"/>
  <c r="P11695" i="3"/>
  <c r="P11685" i="3"/>
  <c r="P11675" i="3"/>
  <c r="P11663" i="3"/>
  <c r="P11653" i="3"/>
  <c r="P11643" i="3"/>
  <c r="P11631" i="3"/>
  <c r="P11621" i="3"/>
  <c r="P11611" i="3"/>
  <c r="P11599" i="3"/>
  <c r="P11589" i="3"/>
  <c r="P11579" i="3"/>
  <c r="P11567" i="3"/>
  <c r="P11557" i="3"/>
  <c r="P11547" i="3"/>
  <c r="P11535" i="3"/>
  <c r="P11526" i="3"/>
  <c r="P11517" i="3"/>
  <c r="P11508" i="3"/>
  <c r="P11499" i="3"/>
  <c r="P11489" i="3"/>
  <c r="P11480" i="3"/>
  <c r="P11472" i="3"/>
  <c r="P11464" i="3"/>
  <c r="P11456" i="3"/>
  <c r="P11448" i="3"/>
  <c r="P11440" i="3"/>
  <c r="P11432" i="3"/>
  <c r="P11424" i="3"/>
  <c r="P11416" i="3"/>
  <c r="P11408" i="3"/>
  <c r="P11400" i="3"/>
  <c r="P11392" i="3"/>
  <c r="P11384" i="3"/>
  <c r="P11376" i="3"/>
  <c r="P11368" i="3"/>
  <c r="P11360" i="3"/>
  <c r="P11352" i="3"/>
  <c r="P11344" i="3"/>
  <c r="P11336" i="3"/>
  <c r="P11328" i="3"/>
  <c r="P11320" i="3"/>
  <c r="P11312" i="3"/>
  <c r="P11304" i="3"/>
  <c r="P11296" i="3"/>
  <c r="P11288" i="3"/>
  <c r="P11280" i="3"/>
  <c r="P11272" i="3"/>
  <c r="P11264" i="3"/>
  <c r="P11256" i="3"/>
  <c r="P11248" i="3"/>
  <c r="P11240" i="3"/>
  <c r="P11232" i="3"/>
  <c r="P11224" i="3"/>
  <c r="P11216" i="3"/>
  <c r="P11208" i="3"/>
  <c r="P11200" i="3"/>
  <c r="P11192" i="3"/>
  <c r="P11184" i="3"/>
  <c r="P11176" i="3"/>
  <c r="P11168" i="3"/>
  <c r="P11160" i="3"/>
  <c r="P11152" i="3"/>
  <c r="P11144" i="3"/>
  <c r="P11136" i="3"/>
  <c r="P11128" i="3"/>
  <c r="P11120" i="3"/>
  <c r="P11112" i="3"/>
  <c r="P11104" i="3"/>
  <c r="P11096" i="3"/>
  <c r="P11088" i="3"/>
  <c r="P11080" i="3"/>
  <c r="P11072" i="3"/>
  <c r="P11064" i="3"/>
  <c r="P11056" i="3"/>
  <c r="P11048" i="3"/>
  <c r="P11040" i="3"/>
  <c r="P11032" i="3"/>
  <c r="P11024" i="3"/>
  <c r="P11016" i="3"/>
  <c r="P11008" i="3"/>
  <c r="P11000" i="3"/>
  <c r="P10992" i="3"/>
  <c r="P10984" i="3"/>
  <c r="P10976" i="3"/>
  <c r="P10968" i="3"/>
  <c r="P10960" i="3"/>
  <c r="P10952" i="3"/>
  <c r="P10944" i="3"/>
  <c r="P10936" i="3"/>
  <c r="P10928" i="3"/>
  <c r="P10920" i="3"/>
  <c r="P10912" i="3"/>
  <c r="P10904" i="3"/>
  <c r="P10896" i="3"/>
  <c r="P10888" i="3"/>
  <c r="P10880" i="3"/>
  <c r="P10872" i="3"/>
  <c r="P10864" i="3"/>
  <c r="P10856" i="3"/>
  <c r="P10848" i="3"/>
  <c r="P10840" i="3"/>
  <c r="P10832" i="3"/>
  <c r="P10824" i="3"/>
  <c r="P10816" i="3"/>
  <c r="P10808" i="3"/>
  <c r="P10800" i="3"/>
  <c r="P10792" i="3"/>
  <c r="P10784" i="3"/>
  <c r="P10776" i="3"/>
  <c r="P10768" i="3"/>
  <c r="P10760" i="3"/>
  <c r="P10752" i="3"/>
  <c r="P10744" i="3"/>
  <c r="P10736" i="3"/>
  <c r="P10728" i="3"/>
  <c r="P10720" i="3"/>
  <c r="P10712" i="3"/>
  <c r="P10704" i="3"/>
  <c r="P10696" i="3"/>
  <c r="P10688" i="3"/>
  <c r="P10680" i="3"/>
  <c r="P10672" i="3"/>
  <c r="P10664" i="3"/>
  <c r="P10656" i="3"/>
  <c r="P10648" i="3"/>
  <c r="P10640" i="3"/>
  <c r="P10632" i="3"/>
  <c r="P10624" i="3"/>
  <c r="P10616" i="3"/>
  <c r="P10608" i="3"/>
  <c r="P10600" i="3"/>
  <c r="P10592" i="3"/>
  <c r="P10584" i="3"/>
  <c r="P10576" i="3"/>
  <c r="P10568" i="3"/>
  <c r="P10560" i="3"/>
  <c r="P10552" i="3"/>
  <c r="P10544" i="3"/>
  <c r="P10536" i="3"/>
  <c r="P10528" i="3"/>
  <c r="P10520" i="3"/>
  <c r="P10512" i="3"/>
  <c r="P10504" i="3"/>
  <c r="P10496" i="3"/>
  <c r="P10488" i="3"/>
  <c r="P10480" i="3"/>
  <c r="P10472" i="3"/>
  <c r="P10464" i="3"/>
  <c r="P10456" i="3"/>
  <c r="P10448" i="3"/>
  <c r="P10440" i="3"/>
  <c r="P10432" i="3"/>
  <c r="P10424" i="3"/>
  <c r="P10416" i="3"/>
  <c r="P10408" i="3"/>
  <c r="P10400" i="3"/>
  <c r="P10392" i="3"/>
  <c r="P10384" i="3"/>
  <c r="P10376" i="3"/>
  <c r="P10368" i="3"/>
  <c r="P10360" i="3"/>
  <c r="P10352" i="3"/>
  <c r="P10344" i="3"/>
  <c r="P10336" i="3"/>
  <c r="P10328" i="3"/>
  <c r="P10320" i="3"/>
  <c r="P10312" i="3"/>
  <c r="P10304" i="3"/>
  <c r="P10296" i="3"/>
  <c r="P10288" i="3"/>
  <c r="P10280" i="3"/>
  <c r="P10272" i="3"/>
  <c r="P10264" i="3"/>
  <c r="P10256" i="3"/>
  <c r="P10248" i="3"/>
  <c r="P10240" i="3"/>
  <c r="P10232" i="3"/>
  <c r="P10224" i="3"/>
  <c r="P10216" i="3"/>
  <c r="P10208" i="3"/>
  <c r="P10200" i="3"/>
  <c r="P10192" i="3"/>
  <c r="P10184" i="3"/>
  <c r="P10176" i="3"/>
  <c r="P10168" i="3"/>
  <c r="P10160" i="3"/>
  <c r="P10152" i="3"/>
  <c r="P10144" i="3"/>
  <c r="P10136" i="3"/>
  <c r="P10128" i="3"/>
  <c r="P10120" i="3"/>
  <c r="P10112" i="3"/>
  <c r="P10104" i="3"/>
  <c r="P10096" i="3"/>
  <c r="P10088" i="3"/>
  <c r="P10080" i="3"/>
  <c r="P10072" i="3"/>
  <c r="P10064" i="3"/>
  <c r="P10056" i="3"/>
  <c r="P10048" i="3"/>
  <c r="P10040" i="3"/>
  <c r="P10032" i="3"/>
  <c r="P10024" i="3"/>
  <c r="P10016" i="3"/>
  <c r="P10008" i="3"/>
  <c r="P10000" i="3"/>
  <c r="P9992" i="3"/>
  <c r="P9984" i="3"/>
  <c r="P9976" i="3"/>
  <c r="P9968" i="3"/>
  <c r="P9960" i="3"/>
  <c r="P9952" i="3"/>
  <c r="P9944" i="3"/>
  <c r="P9936" i="3"/>
  <c r="P9928" i="3"/>
  <c r="P9920" i="3"/>
  <c r="P9912" i="3"/>
  <c r="P9904" i="3"/>
  <c r="P9896" i="3"/>
  <c r="P9888" i="3"/>
  <c r="P9880" i="3"/>
  <c r="P9872" i="3"/>
  <c r="P9864" i="3"/>
  <c r="P9856" i="3"/>
  <c r="P9848" i="3"/>
  <c r="P9840" i="3"/>
  <c r="P9832" i="3"/>
  <c r="P9824" i="3"/>
  <c r="P9816" i="3"/>
  <c r="P9808" i="3"/>
  <c r="P9800" i="3"/>
  <c r="P9792" i="3"/>
  <c r="P9784" i="3"/>
  <c r="P9776" i="3"/>
  <c r="P9768" i="3"/>
  <c r="P9760" i="3"/>
  <c r="P9752" i="3"/>
  <c r="P9744" i="3"/>
  <c r="P9736" i="3"/>
  <c r="P9728" i="3"/>
  <c r="P9720" i="3"/>
  <c r="P9712" i="3"/>
  <c r="P9704" i="3"/>
  <c r="P9696" i="3"/>
  <c r="P9688" i="3"/>
  <c r="P9680" i="3"/>
  <c r="P9672" i="3"/>
  <c r="P9664" i="3"/>
  <c r="P9656" i="3"/>
  <c r="P9648" i="3"/>
  <c r="P9640" i="3"/>
  <c r="P9632" i="3"/>
  <c r="P9624" i="3"/>
  <c r="P9616" i="3"/>
  <c r="P9608" i="3"/>
  <c r="P9600" i="3"/>
  <c r="P9592" i="3"/>
  <c r="P9584" i="3"/>
  <c r="P9576" i="3"/>
  <c r="P9568" i="3"/>
  <c r="P9560" i="3"/>
  <c r="P9552" i="3"/>
  <c r="P9544" i="3"/>
  <c r="P9536" i="3"/>
  <c r="P9528" i="3"/>
  <c r="P9520" i="3"/>
  <c r="P9512" i="3"/>
  <c r="P9504" i="3"/>
  <c r="P9496" i="3"/>
  <c r="P9488" i="3"/>
  <c r="P9480" i="3"/>
  <c r="P9472" i="3"/>
  <c r="P9464" i="3"/>
  <c r="P9456" i="3"/>
  <c r="P9448" i="3"/>
  <c r="P9440" i="3"/>
  <c r="P9432" i="3"/>
  <c r="P9424" i="3"/>
  <c r="P9416" i="3"/>
  <c r="P9408" i="3"/>
  <c r="P9400" i="3"/>
  <c r="P9392" i="3"/>
  <c r="P9384" i="3"/>
  <c r="P9376" i="3"/>
  <c r="P9368" i="3"/>
  <c r="P9360" i="3"/>
  <c r="P9352" i="3"/>
  <c r="P9344" i="3"/>
  <c r="P9336" i="3"/>
  <c r="P9328" i="3"/>
  <c r="P9320" i="3"/>
  <c r="P9312" i="3"/>
  <c r="P9304" i="3"/>
  <c r="P9296" i="3"/>
  <c r="P9288" i="3"/>
  <c r="P9280" i="3"/>
  <c r="P9272" i="3"/>
  <c r="P9264" i="3"/>
  <c r="P9256" i="3"/>
  <c r="P9248" i="3"/>
  <c r="P9240" i="3"/>
  <c r="P9232" i="3"/>
  <c r="P9224" i="3"/>
  <c r="P9216" i="3"/>
  <c r="P9208" i="3"/>
  <c r="P9200" i="3"/>
  <c r="P9192" i="3"/>
  <c r="P9184" i="3"/>
  <c r="P9176" i="3"/>
  <c r="P9168" i="3"/>
  <c r="P9160" i="3"/>
  <c r="P9152" i="3"/>
  <c r="P9144" i="3"/>
  <c r="P9136" i="3"/>
  <c r="P9128" i="3"/>
  <c r="P9120" i="3"/>
  <c r="P9112" i="3"/>
  <c r="P9104" i="3"/>
  <c r="P9096" i="3"/>
  <c r="P9088" i="3"/>
  <c r="P9080" i="3"/>
  <c r="P9072" i="3"/>
  <c r="P9064" i="3"/>
  <c r="P9056" i="3"/>
  <c r="P9048" i="3"/>
  <c r="P9040" i="3"/>
  <c r="P9032" i="3"/>
  <c r="P9024" i="3"/>
  <c r="P9016" i="3"/>
  <c r="P9008" i="3"/>
  <c r="P9000" i="3"/>
  <c r="P8992" i="3"/>
  <c r="P8984" i="3"/>
  <c r="P8976" i="3"/>
  <c r="P8968" i="3"/>
  <c r="P8960" i="3"/>
  <c r="P8952" i="3"/>
  <c r="P8944" i="3"/>
  <c r="P8936" i="3"/>
  <c r="P8928" i="3"/>
  <c r="P8920" i="3"/>
  <c r="P8912" i="3"/>
  <c r="P8904" i="3"/>
  <c r="P8896" i="3"/>
  <c r="P8888" i="3"/>
  <c r="P8880" i="3"/>
  <c r="P8872" i="3"/>
  <c r="P8864" i="3"/>
  <c r="P8856" i="3"/>
  <c r="P8848" i="3"/>
  <c r="P8840" i="3"/>
  <c r="P8832" i="3"/>
  <c r="P8824" i="3"/>
  <c r="P8816" i="3"/>
  <c r="P8808" i="3"/>
  <c r="P8800" i="3"/>
  <c r="P8792" i="3"/>
  <c r="P8784" i="3"/>
  <c r="P8776" i="3"/>
  <c r="P8768" i="3"/>
  <c r="P8760" i="3"/>
  <c r="P8752" i="3"/>
  <c r="P8744" i="3"/>
  <c r="P8736" i="3"/>
  <c r="P8728" i="3"/>
  <c r="P8720" i="3"/>
  <c r="P8712" i="3"/>
  <c r="P8704" i="3"/>
  <c r="P8696" i="3"/>
  <c r="P8688" i="3"/>
  <c r="P8680" i="3"/>
  <c r="P8672" i="3"/>
  <c r="P8664" i="3"/>
  <c r="P8656" i="3"/>
  <c r="P8648" i="3"/>
  <c r="P8640" i="3"/>
  <c r="P8632" i="3"/>
  <c r="P8624" i="3"/>
  <c r="P8616" i="3"/>
  <c r="P8608" i="3"/>
  <c r="P8600" i="3"/>
  <c r="P8592" i="3"/>
  <c r="P8584" i="3"/>
  <c r="P8576" i="3"/>
  <c r="P8568" i="3"/>
  <c r="P8560" i="3"/>
  <c r="P8552" i="3"/>
  <c r="P8544" i="3"/>
  <c r="P8536" i="3"/>
  <c r="P8528" i="3"/>
  <c r="P8520" i="3"/>
  <c r="P8512" i="3"/>
  <c r="P8504" i="3"/>
  <c r="P8496" i="3"/>
  <c r="P8488" i="3"/>
  <c r="P8480" i="3"/>
  <c r="P8472" i="3"/>
  <c r="P8464" i="3"/>
  <c r="P8456" i="3"/>
  <c r="P8448" i="3"/>
  <c r="P8440" i="3"/>
  <c r="P8432" i="3"/>
  <c r="P8424" i="3"/>
  <c r="P8416" i="3"/>
  <c r="P8408" i="3"/>
  <c r="P8400" i="3"/>
  <c r="P8392" i="3"/>
  <c r="P8384" i="3"/>
  <c r="P8376" i="3"/>
  <c r="P8368" i="3"/>
  <c r="P8360" i="3"/>
  <c r="P8352" i="3"/>
  <c r="P8344" i="3"/>
  <c r="P8336" i="3"/>
  <c r="P8328" i="3"/>
  <c r="P8320" i="3"/>
  <c r="P8312" i="3"/>
  <c r="P8304" i="3"/>
  <c r="P8296" i="3"/>
  <c r="P8288" i="3"/>
  <c r="P8280" i="3"/>
  <c r="P8272" i="3"/>
  <c r="P8264" i="3"/>
  <c r="P8256" i="3"/>
  <c r="P8248" i="3"/>
  <c r="P8240" i="3"/>
  <c r="P8232" i="3"/>
  <c r="P8224" i="3"/>
  <c r="P8216" i="3"/>
  <c r="P8208" i="3"/>
  <c r="P8200" i="3"/>
  <c r="P8192" i="3"/>
  <c r="P8184" i="3"/>
  <c r="P8176" i="3"/>
  <c r="P8168" i="3"/>
  <c r="P8160" i="3"/>
  <c r="P8152" i="3"/>
  <c r="P8144" i="3"/>
  <c r="P8136" i="3"/>
  <c r="P8128" i="3"/>
  <c r="P8120" i="3"/>
  <c r="P8112" i="3"/>
  <c r="P8104" i="3"/>
  <c r="P8096" i="3"/>
  <c r="P8088" i="3"/>
  <c r="P8080" i="3"/>
  <c r="P8072" i="3"/>
  <c r="P8064" i="3"/>
  <c r="P8056" i="3"/>
  <c r="P8048" i="3"/>
  <c r="P8040" i="3"/>
  <c r="P8032" i="3"/>
  <c r="P8024" i="3"/>
  <c r="P8016" i="3"/>
  <c r="P8008" i="3"/>
  <c r="P8000" i="3"/>
  <c r="P7992" i="3"/>
  <c r="P7984" i="3"/>
  <c r="P7976" i="3"/>
  <c r="P7968" i="3"/>
  <c r="P7960" i="3"/>
  <c r="P7952" i="3"/>
  <c r="P7944" i="3"/>
  <c r="P7936" i="3"/>
  <c r="P7928" i="3"/>
  <c r="P7920" i="3"/>
  <c r="P7912" i="3"/>
  <c r="P7904" i="3"/>
  <c r="P7896" i="3"/>
  <c r="P7888" i="3"/>
  <c r="P7880" i="3"/>
  <c r="P7872" i="3"/>
  <c r="P7864" i="3"/>
  <c r="P7856" i="3"/>
  <c r="P7848" i="3"/>
  <c r="P7840" i="3"/>
  <c r="P7832" i="3"/>
  <c r="P7824" i="3"/>
  <c r="P7816" i="3"/>
  <c r="P7808" i="3"/>
  <c r="P7800" i="3"/>
  <c r="P7792" i="3"/>
  <c r="P7784" i="3"/>
  <c r="P7776" i="3"/>
  <c r="P7768" i="3"/>
  <c r="P7760" i="3"/>
  <c r="P7752" i="3"/>
  <c r="P7744" i="3"/>
  <c r="P7736" i="3"/>
  <c r="P7728" i="3"/>
  <c r="P7720" i="3"/>
  <c r="P7712" i="3"/>
  <c r="P7704" i="3"/>
  <c r="P7696" i="3"/>
  <c r="P7688" i="3"/>
  <c r="P7680" i="3"/>
  <c r="P7672" i="3"/>
  <c r="P7664" i="3"/>
  <c r="P7656" i="3"/>
  <c r="P7648" i="3"/>
  <c r="P7640" i="3"/>
  <c r="P7632" i="3"/>
  <c r="P7624" i="3"/>
  <c r="P7616" i="3"/>
  <c r="P7608" i="3"/>
  <c r="P7600" i="3"/>
  <c r="P7592" i="3"/>
  <c r="P7584" i="3"/>
  <c r="P7576" i="3"/>
  <c r="P7568" i="3"/>
  <c r="P7560" i="3"/>
  <c r="P7552" i="3"/>
  <c r="P7544" i="3"/>
  <c r="P7536" i="3"/>
  <c r="P7528" i="3"/>
  <c r="P7520" i="3"/>
  <c r="P7512" i="3"/>
  <c r="P7504" i="3"/>
  <c r="P7496" i="3"/>
  <c r="P7488" i="3"/>
  <c r="P7480" i="3"/>
  <c r="P7472" i="3"/>
  <c r="P7464" i="3"/>
  <c r="P7456" i="3"/>
  <c r="P7448" i="3"/>
  <c r="P7440" i="3"/>
  <c r="P7432" i="3"/>
  <c r="P7424" i="3"/>
  <c r="P7416" i="3"/>
  <c r="P7408" i="3"/>
  <c r="P7400" i="3"/>
  <c r="P7392" i="3"/>
  <c r="P7384" i="3"/>
  <c r="P7376" i="3"/>
  <c r="P7368" i="3"/>
  <c r="P7360" i="3"/>
  <c r="P7352" i="3"/>
  <c r="P7344" i="3"/>
  <c r="P7336" i="3"/>
  <c r="P7328" i="3"/>
  <c r="P7320" i="3"/>
  <c r="P7312" i="3"/>
  <c r="P7304" i="3"/>
  <c r="P7296" i="3"/>
  <c r="P7288" i="3"/>
  <c r="P7280" i="3"/>
  <c r="P7272" i="3"/>
  <c r="P7264" i="3"/>
  <c r="P7256" i="3"/>
  <c r="P7248" i="3"/>
  <c r="P7240" i="3"/>
  <c r="P7232" i="3"/>
  <c r="P7224" i="3"/>
  <c r="P7216" i="3"/>
  <c r="P7208" i="3"/>
  <c r="P7200" i="3"/>
  <c r="P7192" i="3"/>
  <c r="P7184" i="3"/>
  <c r="P7176" i="3"/>
  <c r="P7168" i="3"/>
  <c r="P7160" i="3"/>
  <c r="P7152" i="3"/>
  <c r="P7144" i="3"/>
  <c r="P7136" i="3"/>
  <c r="P7128" i="3"/>
  <c r="P7120" i="3"/>
  <c r="P7112" i="3"/>
  <c r="P7104" i="3"/>
  <c r="P7096" i="3"/>
  <c r="P7088" i="3"/>
  <c r="P7080" i="3"/>
  <c r="P7072" i="3"/>
  <c r="P7064" i="3"/>
  <c r="P7056" i="3"/>
  <c r="P7048" i="3"/>
  <c r="P7040" i="3"/>
  <c r="P7032" i="3"/>
  <c r="P7024" i="3"/>
  <c r="P7016" i="3"/>
  <c r="P7008" i="3"/>
  <c r="P7000" i="3"/>
  <c r="P6992" i="3"/>
  <c r="P6984" i="3"/>
  <c r="P6976" i="3"/>
  <c r="P6968" i="3"/>
  <c r="P6960" i="3"/>
  <c r="P6952" i="3"/>
  <c r="P6944" i="3"/>
  <c r="P6936" i="3"/>
  <c r="P6928" i="3"/>
  <c r="P6920" i="3"/>
  <c r="P6912" i="3"/>
  <c r="P6904" i="3"/>
  <c r="P6896" i="3"/>
  <c r="P6888" i="3"/>
  <c r="P6880" i="3"/>
  <c r="P6872" i="3"/>
  <c r="P6864" i="3"/>
  <c r="P6856" i="3"/>
  <c r="P6848" i="3"/>
  <c r="P6840" i="3"/>
  <c r="P6832" i="3"/>
  <c r="P6824" i="3"/>
  <c r="P6816" i="3"/>
  <c r="P6808" i="3"/>
  <c r="P6800" i="3"/>
  <c r="P6792" i="3"/>
  <c r="P6784" i="3"/>
  <c r="P6776" i="3"/>
  <c r="P6768" i="3"/>
  <c r="P6760" i="3"/>
  <c r="P6752" i="3"/>
  <c r="P6744" i="3"/>
  <c r="P6736" i="3"/>
  <c r="P6728" i="3"/>
  <c r="P6720" i="3"/>
  <c r="P6712" i="3"/>
  <c r="P6704" i="3"/>
  <c r="P6696" i="3"/>
  <c r="P6688" i="3"/>
  <c r="P6680" i="3"/>
  <c r="P6672" i="3"/>
  <c r="P6664" i="3"/>
  <c r="P6656" i="3"/>
  <c r="P6648" i="3"/>
  <c r="P6640" i="3"/>
  <c r="P6632" i="3"/>
  <c r="P6624" i="3"/>
  <c r="P6616" i="3"/>
  <c r="P6608" i="3"/>
  <c r="P6600" i="3"/>
  <c r="P6592" i="3"/>
  <c r="P6584" i="3"/>
  <c r="P6576" i="3"/>
  <c r="P6568" i="3"/>
  <c r="P6560" i="3"/>
  <c r="P6552" i="3"/>
  <c r="P6544" i="3"/>
  <c r="P6536" i="3"/>
  <c r="P6528" i="3"/>
  <c r="P26802" i="3"/>
  <c r="P25868" i="3"/>
  <c r="P25018" i="3"/>
  <c r="P24419" i="3"/>
  <c r="P23921" i="3"/>
  <c r="P23567" i="3"/>
  <c r="P23194" i="3"/>
  <c r="P22800" i="3"/>
  <c r="P22479" i="3"/>
  <c r="P22082" i="3"/>
  <c r="P21730" i="3"/>
  <c r="P21489" i="3"/>
  <c r="P21287" i="3"/>
  <c r="P21081" i="3"/>
  <c r="P20889" i="3"/>
  <c r="P20716" i="3"/>
  <c r="P20551" i="3"/>
  <c r="P20415" i="3"/>
  <c r="P20270" i="3"/>
  <c r="P20157" i="3"/>
  <c r="P20046" i="3"/>
  <c r="P19951" i="3"/>
  <c r="P19860" i="3"/>
  <c r="P19777" i="3"/>
  <c r="P19701" i="3"/>
  <c r="P19620" i="3"/>
  <c r="P19551" i="3"/>
  <c r="P19470" i="3"/>
  <c r="P19393" i="3"/>
  <c r="P19320" i="3"/>
  <c r="P19245" i="3"/>
  <c r="P19167" i="3"/>
  <c r="P19095" i="3"/>
  <c r="P19017" i="3"/>
  <c r="P18948" i="3"/>
  <c r="P18894" i="3"/>
  <c r="P18837" i="3"/>
  <c r="P18776" i="3"/>
  <c r="P18724" i="3"/>
  <c r="P18665" i="3"/>
  <c r="P18606" i="3"/>
  <c r="P18553" i="3"/>
  <c r="P18508" i="3"/>
  <c r="P18463" i="3"/>
  <c r="P18423" i="3"/>
  <c r="P18380" i="3"/>
  <c r="P18335" i="3"/>
  <c r="P18295" i="3"/>
  <c r="P18252" i="3"/>
  <c r="P18207" i="3"/>
  <c r="P18167" i="3"/>
  <c r="P18124" i="3"/>
  <c r="P18079" i="3"/>
  <c r="P18039" i="3"/>
  <c r="P17996" i="3"/>
  <c r="P17951" i="3"/>
  <c r="P17911" i="3"/>
  <c r="P17868" i="3"/>
  <c r="P17823" i="3"/>
  <c r="P17783" i="3"/>
  <c r="P17740" i="3"/>
  <c r="P17695" i="3"/>
  <c r="P17655" i="3"/>
  <c r="P17612" i="3"/>
  <c r="P17567" i="3"/>
  <c r="P17527" i="3"/>
  <c r="P17484" i="3"/>
  <c r="P17439" i="3"/>
  <c r="P17399" i="3"/>
  <c r="P17356" i="3"/>
  <c r="P17311" i="3"/>
  <c r="P17271" i="3"/>
  <c r="P17228" i="3"/>
  <c r="P17183" i="3"/>
  <c r="P17143" i="3"/>
  <c r="P17100" i="3"/>
  <c r="P27979" i="3"/>
  <c r="P26764" i="3"/>
  <c r="P25741" i="3"/>
  <c r="P24931" i="3"/>
  <c r="P24335" i="3"/>
  <c r="P23873" i="3"/>
  <c r="P23503" i="3"/>
  <c r="P23155" i="3"/>
  <c r="P22785" i="3"/>
  <c r="P22391" i="3"/>
  <c r="P22067" i="3"/>
  <c r="P21689" i="3"/>
  <c r="P21457" i="3"/>
  <c r="P21263" i="3"/>
  <c r="P21059" i="3"/>
  <c r="P20856" i="3"/>
  <c r="P20700" i="3"/>
  <c r="P20543" i="3"/>
  <c r="P20381" i="3"/>
  <c r="P20263" i="3"/>
  <c r="P20142" i="3"/>
  <c r="P20029" i="3"/>
  <c r="P19941" i="3"/>
  <c r="P19848" i="3"/>
  <c r="P19765" i="3"/>
  <c r="P19693" i="3"/>
  <c r="P19615" i="3"/>
  <c r="P19534" i="3"/>
  <c r="P19465" i="3"/>
  <c r="P19384" i="3"/>
  <c r="P19309" i="3"/>
  <c r="P19236" i="3"/>
  <c r="P19159" i="3"/>
  <c r="P19081" i="3"/>
  <c r="P19009" i="3"/>
  <c r="P18943" i="3"/>
  <c r="P18884" i="3"/>
  <c r="P18830" i="3"/>
  <c r="P18773" i="3"/>
  <c r="P18712" i="3"/>
  <c r="P18660" i="3"/>
  <c r="P18601" i="3"/>
  <c r="P18544" i="3"/>
  <c r="P18503" i="3"/>
  <c r="P18460" i="3"/>
  <c r="P18415" i="3"/>
  <c r="P18375" i="3"/>
  <c r="P18332" i="3"/>
  <c r="P18287" i="3"/>
  <c r="P18247" i="3"/>
  <c r="P18204" i="3"/>
  <c r="P18159" i="3"/>
  <c r="P18119" i="3"/>
  <c r="P18076" i="3"/>
  <c r="P18031" i="3"/>
  <c r="P17991" i="3"/>
  <c r="P17948" i="3"/>
  <c r="P17903" i="3"/>
  <c r="P17863" i="3"/>
  <c r="P17820" i="3"/>
  <c r="P17775" i="3"/>
  <c r="P17735" i="3"/>
  <c r="P17692" i="3"/>
  <c r="P17647" i="3"/>
  <c r="P17607" i="3"/>
  <c r="P17564" i="3"/>
  <c r="P17519" i="3"/>
  <c r="P17479" i="3"/>
  <c r="P17436" i="3"/>
  <c r="P17391" i="3"/>
  <c r="P17351" i="3"/>
  <c r="P17308" i="3"/>
  <c r="P17263" i="3"/>
  <c r="P17223" i="3"/>
  <c r="P17180" i="3"/>
  <c r="P17135" i="3"/>
  <c r="P17095" i="3"/>
  <c r="P17052" i="3"/>
  <c r="P17007" i="3"/>
  <c r="P16967" i="3"/>
  <c r="P16924" i="3"/>
  <c r="P16879" i="3"/>
  <c r="P16839" i="3"/>
  <c r="P16796" i="3"/>
  <c r="P16751" i="3"/>
  <c r="P16713" i="3"/>
  <c r="P16678" i="3"/>
  <c r="P16642" i="3"/>
  <c r="P16610" i="3"/>
  <c r="P16575" i="3"/>
  <c r="P16540" i="3"/>
  <c r="P16508" i="3"/>
  <c r="P16473" i="3"/>
  <c r="P16438" i="3"/>
  <c r="P16406" i="3"/>
  <c r="P16370" i="3"/>
  <c r="P16335" i="3"/>
  <c r="P16303" i="3"/>
  <c r="P16268" i="3"/>
  <c r="P16233" i="3"/>
  <c r="P16201" i="3"/>
  <c r="P16166" i="3"/>
  <c r="P16130" i="3"/>
  <c r="P16098" i="3"/>
  <c r="P16065" i="3"/>
  <c r="P16036" i="3"/>
  <c r="P16009" i="3"/>
  <c r="P15980" i="3"/>
  <c r="P15951" i="3"/>
  <c r="P15924" i="3"/>
  <c r="P15895" i="3"/>
  <c r="P15865" i="3"/>
  <c r="P15839" i="3"/>
  <c r="P15809" i="3"/>
  <c r="P15780" i="3"/>
  <c r="P15753" i="3"/>
  <c r="P15724" i="3"/>
  <c r="P15695" i="3"/>
  <c r="P15668" i="3"/>
  <c r="P15639" i="3"/>
  <c r="P15609" i="3"/>
  <c r="P15583" i="3"/>
  <c r="P15553" i="3"/>
  <c r="P15524" i="3"/>
  <c r="P15497" i="3"/>
  <c r="P15468" i="3"/>
  <c r="P15439" i="3"/>
  <c r="P15412" i="3"/>
  <c r="P15383" i="3"/>
  <c r="P15358" i="3"/>
  <c r="P15335" i="3"/>
  <c r="P15310" i="3"/>
  <c r="P15284" i="3"/>
  <c r="P15262" i="3"/>
  <c r="P15236" i="3"/>
  <c r="P15211" i="3"/>
  <c r="P15188" i="3"/>
  <c r="P15163" i="3"/>
  <c r="P15138" i="3"/>
  <c r="P15115" i="3"/>
  <c r="P15090" i="3"/>
  <c r="P15065" i="3"/>
  <c r="P15042" i="3"/>
  <c r="P15019" i="3"/>
  <c r="P15001" i="3"/>
  <c r="P14983" i="3"/>
  <c r="P14964" i="3"/>
  <c r="P14946" i="3"/>
  <c r="P14928" i="3"/>
  <c r="P14910" i="3"/>
  <c r="P14891" i="3"/>
  <c r="P14873" i="3"/>
  <c r="P14855" i="3"/>
  <c r="P14836" i="3"/>
  <c r="P14818" i="3"/>
  <c r="P14800" i="3"/>
  <c r="P14782" i="3"/>
  <c r="P14763" i="3"/>
  <c r="P14745" i="3"/>
  <c r="P14727" i="3"/>
  <c r="P14708" i="3"/>
  <c r="P14690" i="3"/>
  <c r="P14672" i="3"/>
  <c r="P14654" i="3"/>
  <c r="P14635" i="3"/>
  <c r="P14617" i="3"/>
  <c r="P14599" i="3"/>
  <c r="P14580" i="3"/>
  <c r="P14562" i="3"/>
  <c r="P14544" i="3"/>
  <c r="P14526" i="3"/>
  <c r="P14507" i="3"/>
  <c r="P14489" i="3"/>
  <c r="P14471" i="3"/>
  <c r="P14452" i="3"/>
  <c r="P14434" i="3"/>
  <c r="P14416" i="3"/>
  <c r="P14398" i="3"/>
  <c r="P14379" i="3"/>
  <c r="P14361" i="3"/>
  <c r="P14343" i="3"/>
  <c r="P14324" i="3"/>
  <c r="P14306" i="3"/>
  <c r="P14288" i="3"/>
  <c r="P14270" i="3"/>
  <c r="P14253" i="3"/>
  <c r="P14237" i="3"/>
  <c r="P14221" i="3"/>
  <c r="P14205" i="3"/>
  <c r="P14189" i="3"/>
  <c r="P14173" i="3"/>
  <c r="P14157" i="3"/>
  <c r="P14141" i="3"/>
  <c r="P14125" i="3"/>
  <c r="P14109" i="3"/>
  <c r="P14093" i="3"/>
  <c r="P14077" i="3"/>
  <c r="P14061" i="3"/>
  <c r="P14049" i="3"/>
  <c r="P14036" i="3"/>
  <c r="P14023" i="3"/>
  <c r="P14011" i="3"/>
  <c r="P13997" i="3"/>
  <c r="P13985" i="3"/>
  <c r="P13972" i="3"/>
  <c r="P13959" i="3"/>
  <c r="P13947" i="3"/>
  <c r="P13933" i="3"/>
  <c r="P13921" i="3"/>
  <c r="P13908" i="3"/>
  <c r="P13895" i="3"/>
  <c r="P13883" i="3"/>
  <c r="P13869" i="3"/>
  <c r="P13857" i="3"/>
  <c r="P13844" i="3"/>
  <c r="P13831" i="3"/>
  <c r="P13819" i="3"/>
  <c r="P13805" i="3"/>
  <c r="P13793" i="3"/>
  <c r="P13780" i="3"/>
  <c r="P13767" i="3"/>
  <c r="P13755" i="3"/>
  <c r="P13741" i="3"/>
  <c r="P13729" i="3"/>
  <c r="P13716" i="3"/>
  <c r="P13703" i="3"/>
  <c r="P13691" i="3"/>
  <c r="P13677" i="3"/>
  <c r="P13665" i="3"/>
  <c r="P13652" i="3"/>
  <c r="P13639" i="3"/>
  <c r="P13627" i="3"/>
  <c r="P13613" i="3"/>
  <c r="P13601" i="3"/>
  <c r="P13588" i="3"/>
  <c r="P13575" i="3"/>
  <c r="P13563" i="3"/>
  <c r="P13549" i="3"/>
  <c r="P13537" i="3"/>
  <c r="P13524" i="3"/>
  <c r="P13511" i="3"/>
  <c r="P13499" i="3"/>
  <c r="P13485" i="3"/>
  <c r="P13473" i="3"/>
  <c r="P13460" i="3"/>
  <c r="P13447" i="3"/>
  <c r="P13435" i="3"/>
  <c r="P13421" i="3"/>
  <c r="P13409" i="3"/>
  <c r="P13396" i="3"/>
  <c r="P13383" i="3"/>
  <c r="P13371" i="3"/>
  <c r="P13357" i="3"/>
  <c r="P13345" i="3"/>
  <c r="P13332" i="3"/>
  <c r="P13319" i="3"/>
  <c r="P13307" i="3"/>
  <c r="P13293" i="3"/>
  <c r="P13281" i="3"/>
  <c r="P13268" i="3"/>
  <c r="P13255" i="3"/>
  <c r="P13243" i="3"/>
  <c r="P13229" i="3"/>
  <c r="P13217" i="3"/>
  <c r="P13204" i="3"/>
  <c r="P13191" i="3"/>
  <c r="P13179" i="3"/>
  <c r="P13165" i="3"/>
  <c r="P13153" i="3"/>
  <c r="P13140" i="3"/>
  <c r="P13127" i="3"/>
  <c r="P13115" i="3"/>
  <c r="P13101" i="3"/>
  <c r="P13089" i="3"/>
  <c r="P13076" i="3"/>
  <c r="P13063" i="3"/>
  <c r="P13051" i="3"/>
  <c r="P13037" i="3"/>
  <c r="P13025" i="3"/>
  <c r="P13012" i="3"/>
  <c r="P12999" i="3"/>
  <c r="P12987" i="3"/>
  <c r="P12973" i="3"/>
  <c r="P12961" i="3"/>
  <c r="P12948" i="3"/>
  <c r="P12935" i="3"/>
  <c r="P12923" i="3"/>
  <c r="P12909" i="3"/>
  <c r="P12897" i="3"/>
  <c r="P12884" i="3"/>
  <c r="P12871" i="3"/>
  <c r="P12859" i="3"/>
  <c r="P12845" i="3"/>
  <c r="P12833" i="3"/>
  <c r="P12820" i="3"/>
  <c r="P12807" i="3"/>
  <c r="P12795" i="3"/>
  <c r="P12781" i="3"/>
  <c r="P12769" i="3"/>
  <c r="P12756" i="3"/>
  <c r="P12743" i="3"/>
  <c r="P12731" i="3"/>
  <c r="P12717" i="3"/>
  <c r="P12705" i="3"/>
  <c r="P12692" i="3"/>
  <c r="P12679" i="3"/>
  <c r="P12667" i="3"/>
  <c r="P12653" i="3"/>
  <c r="P12641" i="3"/>
  <c r="P12628" i="3"/>
  <c r="P12615" i="3"/>
  <c r="P12603" i="3"/>
  <c r="P12589" i="3"/>
  <c r="P12577" i="3"/>
  <c r="P12564" i="3"/>
  <c r="P12551" i="3"/>
  <c r="P12539" i="3"/>
  <c r="P12525" i="3"/>
  <c r="P12515" i="3"/>
  <c r="P12503" i="3"/>
  <c r="P12493" i="3"/>
  <c r="P12483" i="3"/>
  <c r="P12471" i="3"/>
  <c r="P12461" i="3"/>
  <c r="P12451" i="3"/>
  <c r="P12439" i="3"/>
  <c r="P12429" i="3"/>
  <c r="P12419" i="3"/>
  <c r="P12407" i="3"/>
  <c r="P12397" i="3"/>
  <c r="P12387" i="3"/>
  <c r="P12375" i="3"/>
  <c r="P12365" i="3"/>
  <c r="P12355" i="3"/>
  <c r="P12343" i="3"/>
  <c r="P12333" i="3"/>
  <c r="P12323" i="3"/>
  <c r="P12311" i="3"/>
  <c r="P12301" i="3"/>
  <c r="P12291" i="3"/>
  <c r="P12279" i="3"/>
  <c r="P12269" i="3"/>
  <c r="P12259" i="3"/>
  <c r="P12247" i="3"/>
  <c r="P12237" i="3"/>
  <c r="P12227" i="3"/>
  <c r="P12215" i="3"/>
  <c r="P12205" i="3"/>
  <c r="P12195" i="3"/>
  <c r="P12183" i="3"/>
  <c r="P12173" i="3"/>
  <c r="P12163" i="3"/>
  <c r="P12151" i="3"/>
  <c r="P12141" i="3"/>
  <c r="P12131" i="3"/>
  <c r="P12119" i="3"/>
  <c r="P12109" i="3"/>
  <c r="P12099" i="3"/>
  <c r="P12087" i="3"/>
  <c r="P12077" i="3"/>
  <c r="P12067" i="3"/>
  <c r="P12055" i="3"/>
  <c r="P12045" i="3"/>
  <c r="P12035" i="3"/>
  <c r="P12023" i="3"/>
  <c r="P12013" i="3"/>
  <c r="P12003" i="3"/>
  <c r="P11991" i="3"/>
  <c r="P11981" i="3"/>
  <c r="P11971" i="3"/>
  <c r="P11959" i="3"/>
  <c r="P11949" i="3"/>
  <c r="P11939" i="3"/>
  <c r="P11927" i="3"/>
  <c r="P11917" i="3"/>
  <c r="P11907" i="3"/>
  <c r="P11895" i="3"/>
  <c r="P11885" i="3"/>
  <c r="P11875" i="3"/>
  <c r="P11863" i="3"/>
  <c r="P11853" i="3"/>
  <c r="P11843" i="3"/>
  <c r="P11831" i="3"/>
  <c r="P11821" i="3"/>
  <c r="P11811" i="3"/>
  <c r="P11799" i="3"/>
  <c r="P11789" i="3"/>
  <c r="P11779" i="3"/>
  <c r="P11767" i="3"/>
  <c r="P11757" i="3"/>
  <c r="P11747" i="3"/>
  <c r="P11735" i="3"/>
  <c r="P11725" i="3"/>
  <c r="P11715" i="3"/>
  <c r="P11703" i="3"/>
  <c r="P11693" i="3"/>
  <c r="P11683" i="3"/>
  <c r="P11671" i="3"/>
  <c r="P11661" i="3"/>
  <c r="P11651" i="3"/>
  <c r="P11639" i="3"/>
  <c r="P11629" i="3"/>
  <c r="P11619" i="3"/>
  <c r="P11607" i="3"/>
  <c r="P11597" i="3"/>
  <c r="P11587" i="3"/>
  <c r="P11575" i="3"/>
  <c r="P11565" i="3"/>
  <c r="P11555" i="3"/>
  <c r="P11543" i="3"/>
  <c r="P11533" i="3"/>
  <c r="P11524" i="3"/>
  <c r="P11515" i="3"/>
  <c r="P11505" i="3"/>
  <c r="P11496" i="3"/>
  <c r="P11487" i="3"/>
  <c r="P11478" i="3"/>
  <c r="P11470" i="3"/>
  <c r="P11462" i="3"/>
  <c r="P11454" i="3"/>
  <c r="P11446" i="3"/>
  <c r="P11438" i="3"/>
  <c r="P11430" i="3"/>
  <c r="P11422" i="3"/>
  <c r="P11414" i="3"/>
  <c r="P11406" i="3"/>
  <c r="P11398" i="3"/>
  <c r="P11390" i="3"/>
  <c r="P11382" i="3"/>
  <c r="P11374" i="3"/>
  <c r="P11366" i="3"/>
  <c r="P11358" i="3"/>
  <c r="P11350" i="3"/>
  <c r="P11342" i="3"/>
  <c r="P11334" i="3"/>
  <c r="P11326" i="3"/>
  <c r="P11318" i="3"/>
  <c r="P11310" i="3"/>
  <c r="P11302" i="3"/>
  <c r="P11294" i="3"/>
  <c r="P11286" i="3"/>
  <c r="P11278" i="3"/>
  <c r="P11270" i="3"/>
  <c r="P11262" i="3"/>
  <c r="P11254" i="3"/>
  <c r="P11246" i="3"/>
  <c r="P11238" i="3"/>
  <c r="P11230" i="3"/>
  <c r="P11222" i="3"/>
  <c r="P11214" i="3"/>
  <c r="P11206" i="3"/>
  <c r="P11198" i="3"/>
  <c r="P11190" i="3"/>
  <c r="P11182" i="3"/>
  <c r="P11174" i="3"/>
  <c r="P11166" i="3"/>
  <c r="P11158" i="3"/>
  <c r="P11150" i="3"/>
  <c r="P11142" i="3"/>
  <c r="P11134" i="3"/>
  <c r="P11126" i="3"/>
  <c r="P11118" i="3"/>
  <c r="P11110" i="3"/>
  <c r="P11102" i="3"/>
  <c r="P11094" i="3"/>
  <c r="P11086" i="3"/>
  <c r="P11078" i="3"/>
  <c r="P11070" i="3"/>
  <c r="P11062" i="3"/>
  <c r="P11054" i="3"/>
  <c r="P11046" i="3"/>
  <c r="P11038" i="3"/>
  <c r="P11030" i="3"/>
  <c r="P11022" i="3"/>
  <c r="P11014" i="3"/>
  <c r="P11006" i="3"/>
  <c r="P10998" i="3"/>
  <c r="P10990" i="3"/>
  <c r="P10982" i="3"/>
  <c r="P10974" i="3"/>
  <c r="P10966" i="3"/>
  <c r="P10958" i="3"/>
  <c r="P10950" i="3"/>
  <c r="P10942" i="3"/>
  <c r="P10934" i="3"/>
  <c r="P10926" i="3"/>
  <c r="P10918" i="3"/>
  <c r="P10910" i="3"/>
  <c r="P10902" i="3"/>
  <c r="P10894" i="3"/>
  <c r="P10886" i="3"/>
  <c r="P10878" i="3"/>
  <c r="P10870" i="3"/>
  <c r="P10862" i="3"/>
  <c r="P10854" i="3"/>
  <c r="P10846" i="3"/>
  <c r="P10838" i="3"/>
  <c r="P10830" i="3"/>
  <c r="P10822" i="3"/>
  <c r="P10814" i="3"/>
  <c r="P10806" i="3"/>
  <c r="P10798" i="3"/>
  <c r="P10790" i="3"/>
  <c r="P10782" i="3"/>
  <c r="P10774" i="3"/>
  <c r="P10766" i="3"/>
  <c r="P10758" i="3"/>
  <c r="P10750" i="3"/>
  <c r="P10742" i="3"/>
  <c r="P10734" i="3"/>
  <c r="P10726" i="3"/>
  <c r="P10718" i="3"/>
  <c r="P10710" i="3"/>
  <c r="P10702" i="3"/>
  <c r="P10694" i="3"/>
  <c r="P10686" i="3"/>
  <c r="P10678" i="3"/>
  <c r="P10670" i="3"/>
  <c r="P10662" i="3"/>
  <c r="P10654" i="3"/>
  <c r="P10646" i="3"/>
  <c r="P10638" i="3"/>
  <c r="P10630" i="3"/>
  <c r="P10622" i="3"/>
  <c r="P10614" i="3"/>
  <c r="P10606" i="3"/>
  <c r="P10598" i="3"/>
  <c r="P10590" i="3"/>
  <c r="P10582" i="3"/>
  <c r="P10574" i="3"/>
  <c r="P10566" i="3"/>
  <c r="P10558" i="3"/>
  <c r="P10550" i="3"/>
  <c r="P10542" i="3"/>
  <c r="P10534" i="3"/>
  <c r="P10526" i="3"/>
  <c r="P10518" i="3"/>
  <c r="P10510" i="3"/>
  <c r="P10502" i="3"/>
  <c r="P10494" i="3"/>
  <c r="P10486" i="3"/>
  <c r="P10478" i="3"/>
  <c r="P10470" i="3"/>
  <c r="P10462" i="3"/>
  <c r="P10454" i="3"/>
  <c r="P10446" i="3"/>
  <c r="P10438" i="3"/>
  <c r="P10430" i="3"/>
  <c r="P10422" i="3"/>
  <c r="P10414" i="3"/>
  <c r="P10406" i="3"/>
  <c r="P10398" i="3"/>
  <c r="P10390" i="3"/>
  <c r="P10382" i="3"/>
  <c r="P10374" i="3"/>
  <c r="P10366" i="3"/>
  <c r="P10358" i="3"/>
  <c r="P10350" i="3"/>
  <c r="P10342" i="3"/>
  <c r="P10334" i="3"/>
  <c r="P10326" i="3"/>
  <c r="P10318" i="3"/>
  <c r="P10310" i="3"/>
  <c r="P10302" i="3"/>
  <c r="P10294" i="3"/>
  <c r="P10286" i="3"/>
  <c r="P10278" i="3"/>
  <c r="P10270" i="3"/>
  <c r="P10262" i="3"/>
  <c r="P10254" i="3"/>
  <c r="P10246" i="3"/>
  <c r="P10238" i="3"/>
  <c r="P10230" i="3"/>
  <c r="P10222" i="3"/>
  <c r="P10214" i="3"/>
  <c r="P10206" i="3"/>
  <c r="P10198" i="3"/>
  <c r="P10190" i="3"/>
  <c r="P10182" i="3"/>
  <c r="P10174" i="3"/>
  <c r="P10166" i="3"/>
  <c r="P10158" i="3"/>
  <c r="P10150" i="3"/>
  <c r="P10142" i="3"/>
  <c r="P10134" i="3"/>
  <c r="P10126" i="3"/>
  <c r="P10118" i="3"/>
  <c r="P10110" i="3"/>
  <c r="P10102" i="3"/>
  <c r="P10094" i="3"/>
  <c r="P10086" i="3"/>
  <c r="P10078" i="3"/>
  <c r="P10070" i="3"/>
  <c r="P10062" i="3"/>
  <c r="P10054" i="3"/>
  <c r="P10046" i="3"/>
  <c r="P10038" i="3"/>
  <c r="P10030" i="3"/>
  <c r="P10022" i="3"/>
  <c r="P10014" i="3"/>
  <c r="P10006" i="3"/>
  <c r="P9998" i="3"/>
  <c r="P9990" i="3"/>
  <c r="P9982" i="3"/>
  <c r="P9974" i="3"/>
  <c r="P9966" i="3"/>
  <c r="P9958" i="3"/>
  <c r="P9950" i="3"/>
  <c r="P9942" i="3"/>
  <c r="P9934" i="3"/>
  <c r="P9926" i="3"/>
  <c r="P9918" i="3"/>
  <c r="P9910" i="3"/>
  <c r="P9902" i="3"/>
  <c r="P9894" i="3"/>
  <c r="P9886" i="3"/>
  <c r="P9878" i="3"/>
  <c r="P9870" i="3"/>
  <c r="P9862" i="3"/>
  <c r="P9854" i="3"/>
  <c r="P9846" i="3"/>
  <c r="P9838" i="3"/>
  <c r="P9830" i="3"/>
  <c r="P9822" i="3"/>
  <c r="P9814" i="3"/>
  <c r="P9806" i="3"/>
  <c r="P9798" i="3"/>
  <c r="P9790" i="3"/>
  <c r="P9782" i="3"/>
  <c r="P9774" i="3"/>
  <c r="P9766" i="3"/>
  <c r="P9758" i="3"/>
  <c r="P9750" i="3"/>
  <c r="P9742" i="3"/>
  <c r="P9734" i="3"/>
  <c r="P9726" i="3"/>
  <c r="P9718" i="3"/>
  <c r="P9710" i="3"/>
  <c r="P9702" i="3"/>
  <c r="P9694" i="3"/>
  <c r="P9686" i="3"/>
  <c r="P9678" i="3"/>
  <c r="P9670" i="3"/>
  <c r="P9662" i="3"/>
  <c r="P9654" i="3"/>
  <c r="P9646" i="3"/>
  <c r="P9638" i="3"/>
  <c r="P9630" i="3"/>
  <c r="P9622" i="3"/>
  <c r="P9614" i="3"/>
  <c r="P9606" i="3"/>
  <c r="P9598" i="3"/>
  <c r="P9590" i="3"/>
  <c r="P9582" i="3"/>
  <c r="P9574" i="3"/>
  <c r="P9566" i="3"/>
  <c r="P9558" i="3"/>
  <c r="P9550" i="3"/>
  <c r="P9542" i="3"/>
  <c r="P9534" i="3"/>
  <c r="P9526" i="3"/>
  <c r="P9518" i="3"/>
  <c r="P9510" i="3"/>
  <c r="P9502" i="3"/>
  <c r="P9494" i="3"/>
  <c r="P9486" i="3"/>
  <c r="P9478" i="3"/>
  <c r="P9470" i="3"/>
  <c r="P9462" i="3"/>
  <c r="P9454" i="3"/>
  <c r="P9446" i="3"/>
  <c r="P9438" i="3"/>
  <c r="P9430" i="3"/>
  <c r="P9422" i="3"/>
  <c r="P9414" i="3"/>
  <c r="P9406" i="3"/>
  <c r="P9398" i="3"/>
  <c r="P9390" i="3"/>
  <c r="P9382" i="3"/>
  <c r="P9374" i="3"/>
  <c r="P9366" i="3"/>
  <c r="P9358" i="3"/>
  <c r="P9350" i="3"/>
  <c r="P9342" i="3"/>
  <c r="P9334" i="3"/>
  <c r="P9326" i="3"/>
  <c r="P9318" i="3"/>
  <c r="P9310" i="3"/>
  <c r="P9302" i="3"/>
  <c r="P9294" i="3"/>
  <c r="P9286" i="3"/>
  <c r="P9278" i="3"/>
  <c r="P9270" i="3"/>
  <c r="P9262" i="3"/>
  <c r="P9254" i="3"/>
  <c r="P9246" i="3"/>
  <c r="P9238" i="3"/>
  <c r="P9230" i="3"/>
  <c r="P9222" i="3"/>
  <c r="P9214" i="3"/>
  <c r="P9206" i="3"/>
  <c r="P9198" i="3"/>
  <c r="P9190" i="3"/>
  <c r="P9182" i="3"/>
  <c r="P9174" i="3"/>
  <c r="P9166" i="3"/>
  <c r="P9158" i="3"/>
  <c r="P9150" i="3"/>
  <c r="P9142" i="3"/>
  <c r="P9134" i="3"/>
  <c r="P9126" i="3"/>
  <c r="P9118" i="3"/>
  <c r="P9110" i="3"/>
  <c r="P9102" i="3"/>
  <c r="P9094" i="3"/>
  <c r="P9086" i="3"/>
  <c r="P9078" i="3"/>
  <c r="P9070" i="3"/>
  <c r="P9062" i="3"/>
  <c r="P9054" i="3"/>
  <c r="P9046" i="3"/>
  <c r="P9038" i="3"/>
  <c r="P9030" i="3"/>
  <c r="P9022" i="3"/>
  <c r="P9014" i="3"/>
  <c r="P9006" i="3"/>
  <c r="P8998" i="3"/>
  <c r="P8990" i="3"/>
  <c r="P8982" i="3"/>
  <c r="P8974" i="3"/>
  <c r="P8966" i="3"/>
  <c r="P8958" i="3"/>
  <c r="P8950" i="3"/>
  <c r="P8942" i="3"/>
  <c r="P8934" i="3"/>
  <c r="P8926" i="3"/>
  <c r="P8918" i="3"/>
  <c r="P8910" i="3"/>
  <c r="P8902" i="3"/>
  <c r="P8894" i="3"/>
  <c r="P8886" i="3"/>
  <c r="P8878" i="3"/>
  <c r="P8870" i="3"/>
  <c r="P8862" i="3"/>
  <c r="P8854" i="3"/>
  <c r="P8846" i="3"/>
  <c r="P8838" i="3"/>
  <c r="P8830" i="3"/>
  <c r="P8822" i="3"/>
  <c r="P8814" i="3"/>
  <c r="P8806" i="3"/>
  <c r="P8798" i="3"/>
  <c r="P8790" i="3"/>
  <c r="P8782" i="3"/>
  <c r="P8774" i="3"/>
  <c r="P8766" i="3"/>
  <c r="P8758" i="3"/>
  <c r="P8750" i="3"/>
  <c r="P8742" i="3"/>
  <c r="P8734" i="3"/>
  <c r="P8726" i="3"/>
  <c r="P8718" i="3"/>
  <c r="P8710" i="3"/>
  <c r="P8702" i="3"/>
  <c r="P8694" i="3"/>
  <c r="P8686" i="3"/>
  <c r="P8678" i="3"/>
  <c r="P8670" i="3"/>
  <c r="P8662" i="3"/>
  <c r="P8654" i="3"/>
  <c r="P8646" i="3"/>
  <c r="P8638" i="3"/>
  <c r="P8630" i="3"/>
  <c r="P8622" i="3"/>
  <c r="P8614" i="3"/>
  <c r="P8606" i="3"/>
  <c r="P8598" i="3"/>
  <c r="P8590" i="3"/>
  <c r="P8582" i="3"/>
  <c r="P8574" i="3"/>
  <c r="P8566" i="3"/>
  <c r="P8558" i="3"/>
  <c r="P8550" i="3"/>
  <c r="P8542" i="3"/>
  <c r="P8534" i="3"/>
  <c r="P8526" i="3"/>
  <c r="P8518" i="3"/>
  <c r="P8510" i="3"/>
  <c r="P8502" i="3"/>
  <c r="P8494" i="3"/>
  <c r="P8486" i="3"/>
  <c r="P8478" i="3"/>
  <c r="P8470" i="3"/>
  <c r="P8462" i="3"/>
  <c r="P8454" i="3"/>
  <c r="P8446" i="3"/>
  <c r="P8438" i="3"/>
  <c r="P8430" i="3"/>
  <c r="P8422" i="3"/>
  <c r="P8414" i="3"/>
  <c r="P8406" i="3"/>
  <c r="P8398" i="3"/>
  <c r="P8390" i="3"/>
  <c r="P8382" i="3"/>
  <c r="P8374" i="3"/>
  <c r="P8366" i="3"/>
  <c r="P8358" i="3"/>
  <c r="P8350" i="3"/>
  <c r="P8342" i="3"/>
  <c r="P8334" i="3"/>
  <c r="P8326" i="3"/>
  <c r="P8318" i="3"/>
  <c r="P8310" i="3"/>
  <c r="P8302" i="3"/>
  <c r="P8294" i="3"/>
  <c r="P8286" i="3"/>
  <c r="P8278" i="3"/>
  <c r="P8270" i="3"/>
  <c r="P8262" i="3"/>
  <c r="P8254" i="3"/>
  <c r="P8246" i="3"/>
  <c r="P8238" i="3"/>
  <c r="P8230" i="3"/>
  <c r="P8222" i="3"/>
  <c r="P8214" i="3"/>
  <c r="P8206" i="3"/>
  <c r="P8198" i="3"/>
  <c r="P8190" i="3"/>
  <c r="P8182" i="3"/>
  <c r="P8174" i="3"/>
  <c r="P8166" i="3"/>
  <c r="P8158" i="3"/>
  <c r="P8150" i="3"/>
  <c r="P8142" i="3"/>
  <c r="P8134" i="3"/>
  <c r="P8126" i="3"/>
  <c r="P8118" i="3"/>
  <c r="P8110" i="3"/>
  <c r="P8102" i="3"/>
  <c r="P8094" i="3"/>
  <c r="P8086" i="3"/>
  <c r="P8078" i="3"/>
  <c r="P8070" i="3"/>
  <c r="P8062" i="3"/>
  <c r="P8054" i="3"/>
  <c r="P8046" i="3"/>
  <c r="P8038" i="3"/>
  <c r="P8030" i="3"/>
  <c r="P8022" i="3"/>
  <c r="P8014" i="3"/>
  <c r="P8006" i="3"/>
  <c r="P7998" i="3"/>
  <c r="P7990" i="3"/>
  <c r="P7982" i="3"/>
  <c r="P7974" i="3"/>
  <c r="P7966" i="3"/>
  <c r="P7958" i="3"/>
  <c r="P7950" i="3"/>
  <c r="P7942" i="3"/>
  <c r="P7934" i="3"/>
  <c r="P7926" i="3"/>
  <c r="P7918" i="3"/>
  <c r="P7910" i="3"/>
  <c r="P7902" i="3"/>
  <c r="P7894" i="3"/>
  <c r="P7886" i="3"/>
  <c r="P7878" i="3"/>
  <c r="P7870" i="3"/>
  <c r="P7862" i="3"/>
  <c r="P7854" i="3"/>
  <c r="P7846" i="3"/>
  <c r="P7838" i="3"/>
  <c r="P7830" i="3"/>
  <c r="P7822" i="3"/>
  <c r="P7814" i="3"/>
  <c r="P7806" i="3"/>
  <c r="P7798" i="3"/>
  <c r="P7790" i="3"/>
  <c r="P7782" i="3"/>
  <c r="P7774" i="3"/>
  <c r="P7766" i="3"/>
  <c r="P7758" i="3"/>
  <c r="P7750" i="3"/>
  <c r="P7742" i="3"/>
  <c r="P7734" i="3"/>
  <c r="P7726" i="3"/>
  <c r="P7718" i="3"/>
  <c r="P7710" i="3"/>
  <c r="P7702" i="3"/>
  <c r="P7694" i="3"/>
  <c r="P7686" i="3"/>
  <c r="P7678" i="3"/>
  <c r="P7670" i="3"/>
  <c r="P7662" i="3"/>
  <c r="P7654" i="3"/>
  <c r="P7646" i="3"/>
  <c r="P7638" i="3"/>
  <c r="P7630" i="3"/>
  <c r="P7622" i="3"/>
  <c r="P7614" i="3"/>
  <c r="P7606" i="3"/>
  <c r="P7598" i="3"/>
  <c r="P7590" i="3"/>
  <c r="P7582" i="3"/>
  <c r="P7574" i="3"/>
  <c r="P7566" i="3"/>
  <c r="P7558" i="3"/>
  <c r="P7550" i="3"/>
  <c r="P7542" i="3"/>
  <c r="P7534" i="3"/>
  <c r="P7526" i="3"/>
  <c r="P7518" i="3"/>
  <c r="P7510" i="3"/>
  <c r="P7502" i="3"/>
  <c r="P7494" i="3"/>
  <c r="P7486" i="3"/>
  <c r="P7478" i="3"/>
  <c r="P7470" i="3"/>
  <c r="P7462" i="3"/>
  <c r="P7454" i="3"/>
  <c r="P7446" i="3"/>
  <c r="P7438" i="3"/>
  <c r="P7430" i="3"/>
  <c r="P7422" i="3"/>
  <c r="P7414" i="3"/>
  <c r="P7406" i="3"/>
  <c r="P7398" i="3"/>
  <c r="P7390" i="3"/>
  <c r="P7382" i="3"/>
  <c r="P7374" i="3"/>
  <c r="P7366" i="3"/>
  <c r="P7358" i="3"/>
  <c r="P7350" i="3"/>
  <c r="P7342" i="3"/>
  <c r="P7334" i="3"/>
  <c r="P7326" i="3"/>
  <c r="P7318" i="3"/>
  <c r="P7310" i="3"/>
  <c r="P7302" i="3"/>
  <c r="P7294" i="3"/>
  <c r="P7286" i="3"/>
  <c r="P7278" i="3"/>
  <c r="P7270" i="3"/>
  <c r="P7262" i="3"/>
  <c r="P7254" i="3"/>
  <c r="P7246" i="3"/>
  <c r="P7238" i="3"/>
  <c r="P7230" i="3"/>
  <c r="P7222" i="3"/>
  <c r="P7214" i="3"/>
  <c r="P7206" i="3"/>
  <c r="P7198" i="3"/>
  <c r="P7190" i="3"/>
  <c r="P7182" i="3"/>
  <c r="P7174" i="3"/>
  <c r="P7166" i="3"/>
  <c r="P7158" i="3"/>
  <c r="P7150" i="3"/>
  <c r="P7142" i="3"/>
  <c r="P7134" i="3"/>
  <c r="P7126" i="3"/>
  <c r="P27905" i="3"/>
  <c r="P26509" i="3"/>
  <c r="P25708" i="3"/>
  <c r="P24847" i="3"/>
  <c r="P24257" i="3"/>
  <c r="P23824" i="3"/>
  <c r="P23464" i="3"/>
  <c r="P23091" i="3"/>
  <c r="P22746" i="3"/>
  <c r="P22376" i="3"/>
  <c r="P21979" i="3"/>
  <c r="P21676" i="3"/>
  <c r="P21433" i="3"/>
  <c r="P21231" i="3"/>
  <c r="P21036" i="3"/>
  <c r="P20838" i="3"/>
  <c r="P20671" i="3"/>
  <c r="P20527" i="3"/>
  <c r="P20373" i="3"/>
  <c r="P20238" i="3"/>
  <c r="P20135" i="3"/>
  <c r="P20016" i="3"/>
  <c r="P19926" i="3"/>
  <c r="P19838" i="3"/>
  <c r="P19757" i="3"/>
  <c r="P19679" i="3"/>
  <c r="P19607" i="3"/>
  <c r="P19529" i="3"/>
  <c r="P19448" i="3"/>
  <c r="P19381" i="3"/>
  <c r="P19300" i="3"/>
  <c r="P19223" i="3"/>
  <c r="P19150" i="3"/>
  <c r="P19073" i="3"/>
  <c r="P18997" i="3"/>
  <c r="P18936" i="3"/>
  <c r="P18879" i="3"/>
  <c r="P18820" i="3"/>
  <c r="P18766" i="3"/>
  <c r="P18709" i="3"/>
  <c r="P18648" i="3"/>
  <c r="P18596" i="3"/>
  <c r="P18541" i="3"/>
  <c r="P18495" i="3"/>
  <c r="P18455" i="3"/>
  <c r="P18412" i="3"/>
  <c r="P18367" i="3"/>
  <c r="P18327" i="3"/>
  <c r="P18284" i="3"/>
  <c r="P18239" i="3"/>
  <c r="P18199" i="3"/>
  <c r="P18156" i="3"/>
  <c r="P18111" i="3"/>
  <c r="P18071" i="3"/>
  <c r="P18028" i="3"/>
  <c r="P17983" i="3"/>
  <c r="P17943" i="3"/>
  <c r="P17900" i="3"/>
  <c r="P17855" i="3"/>
  <c r="P17815" i="3"/>
  <c r="P17772" i="3"/>
  <c r="P17727" i="3"/>
  <c r="P17687" i="3"/>
  <c r="P17644" i="3"/>
  <c r="P17599" i="3"/>
  <c r="P17559" i="3"/>
  <c r="P17516" i="3"/>
  <c r="P17471" i="3"/>
  <c r="P17431" i="3"/>
  <c r="P17388" i="3"/>
  <c r="P17343" i="3"/>
  <c r="P17303" i="3"/>
  <c r="P17260" i="3"/>
  <c r="P17215" i="3"/>
  <c r="P17175" i="3"/>
  <c r="P17132" i="3"/>
  <c r="P17087" i="3"/>
  <c r="P17047" i="3"/>
  <c r="P17004" i="3"/>
  <c r="P16959" i="3"/>
  <c r="P16919" i="3"/>
  <c r="P16876" i="3"/>
  <c r="P16831" i="3"/>
  <c r="P16791" i="3"/>
  <c r="P16748" i="3"/>
  <c r="P16706" i="3"/>
  <c r="P16674" i="3"/>
  <c r="P16639" i="3"/>
  <c r="P16604" i="3"/>
  <c r="P16572" i="3"/>
  <c r="P16537" i="3"/>
  <c r="P16502" i="3"/>
  <c r="P16470" i="3"/>
  <c r="P16434" i="3"/>
  <c r="P16399" i="3"/>
  <c r="P16367" i="3"/>
  <c r="P16332" i="3"/>
  <c r="P16297" i="3"/>
  <c r="P16265" i="3"/>
  <c r="P16230" i="3"/>
  <c r="P16194" i="3"/>
  <c r="P16162" i="3"/>
  <c r="P16127" i="3"/>
  <c r="P16092" i="3"/>
  <c r="P16063" i="3"/>
  <c r="P16033" i="3"/>
  <c r="P16004" i="3"/>
  <c r="P15977" i="3"/>
  <c r="P15948" i="3"/>
  <c r="P15919" i="3"/>
  <c r="P15892" i="3"/>
  <c r="P15863" i="3"/>
  <c r="P15833" i="3"/>
  <c r="P15807" i="3"/>
  <c r="P15777" i="3"/>
  <c r="P15748" i="3"/>
  <c r="P15721" i="3"/>
  <c r="P15692" i="3"/>
  <c r="P15663" i="3"/>
  <c r="P15636" i="3"/>
  <c r="P15607" i="3"/>
  <c r="P15577" i="3"/>
  <c r="P15551" i="3"/>
  <c r="P15521" i="3"/>
  <c r="P15492" i="3"/>
  <c r="P15465" i="3"/>
  <c r="P15436" i="3"/>
  <c r="P15407" i="3"/>
  <c r="P15380" i="3"/>
  <c r="P15355" i="3"/>
  <c r="P15330" i="3"/>
  <c r="P15307" i="3"/>
  <c r="P15282" i="3"/>
  <c r="P15257" i="3"/>
  <c r="P15234" i="3"/>
  <c r="P15209" i="3"/>
  <c r="P15184" i="3"/>
  <c r="P15161" i="3"/>
  <c r="P15136" i="3"/>
  <c r="P15111" i="3"/>
  <c r="P15088" i="3"/>
  <c r="P15063" i="3"/>
  <c r="P15038" i="3"/>
  <c r="P15018" i="3"/>
  <c r="P15000" i="3"/>
  <c r="P14982" i="3"/>
  <c r="P14963" i="3"/>
  <c r="P14945" i="3"/>
  <c r="P14927" i="3"/>
  <c r="P14908" i="3"/>
  <c r="P14890" i="3"/>
  <c r="P14872" i="3"/>
  <c r="P14854" i="3"/>
  <c r="P14835" i="3"/>
  <c r="P14817" i="3"/>
  <c r="P14799" i="3"/>
  <c r="P14780" i="3"/>
  <c r="P14762" i="3"/>
  <c r="P14744" i="3"/>
  <c r="P14726" i="3"/>
  <c r="P14707" i="3"/>
  <c r="P14689" i="3"/>
  <c r="P14671" i="3"/>
  <c r="P14652" i="3"/>
  <c r="P14634" i="3"/>
  <c r="P14616" i="3"/>
  <c r="P14598" i="3"/>
  <c r="P14579" i="3"/>
  <c r="P14561" i="3"/>
  <c r="P14543" i="3"/>
  <c r="P14524" i="3"/>
  <c r="P14506" i="3"/>
  <c r="P14488" i="3"/>
  <c r="P14470" i="3"/>
  <c r="P14451" i="3"/>
  <c r="P14433" i="3"/>
  <c r="P14415" i="3"/>
  <c r="P14396" i="3"/>
  <c r="P14378" i="3"/>
  <c r="P14360" i="3"/>
  <c r="P14342" i="3"/>
  <c r="P14323" i="3"/>
  <c r="P14305" i="3"/>
  <c r="P14287" i="3"/>
  <c r="P14268" i="3"/>
  <c r="P14252" i="3"/>
  <c r="P14236" i="3"/>
  <c r="P14220" i="3"/>
  <c r="P14204" i="3"/>
  <c r="P14188" i="3"/>
  <c r="P14172" i="3"/>
  <c r="P14156" i="3"/>
  <c r="P14140" i="3"/>
  <c r="P14124" i="3"/>
  <c r="P14108" i="3"/>
  <c r="P14092" i="3"/>
  <c r="P14076" i="3"/>
  <c r="P14060" i="3"/>
  <c r="P14047" i="3"/>
  <c r="P14035" i="3"/>
  <c r="P14021" i="3"/>
  <c r="P14009" i="3"/>
  <c r="P13996" i="3"/>
  <c r="P13983" i="3"/>
  <c r="P13971" i="3"/>
  <c r="P13957" i="3"/>
  <c r="P13945" i="3"/>
  <c r="P13932" i="3"/>
  <c r="P13919" i="3"/>
  <c r="P13907" i="3"/>
  <c r="P13893" i="3"/>
  <c r="P13881" i="3"/>
  <c r="P13868" i="3"/>
  <c r="P13855" i="3"/>
  <c r="P13843" i="3"/>
  <c r="P13829" i="3"/>
  <c r="P13817" i="3"/>
  <c r="P13804" i="3"/>
  <c r="P13791" i="3"/>
  <c r="P13779" i="3"/>
  <c r="P13765" i="3"/>
  <c r="P13753" i="3"/>
  <c r="P13740" i="3"/>
  <c r="P13727" i="3"/>
  <c r="P13715" i="3"/>
  <c r="P13701" i="3"/>
  <c r="P13689" i="3"/>
  <c r="P13676" i="3"/>
  <c r="P13663" i="3"/>
  <c r="P13651" i="3"/>
  <c r="P13637" i="3"/>
  <c r="P13625" i="3"/>
  <c r="P13612" i="3"/>
  <c r="P13599" i="3"/>
  <c r="P13587" i="3"/>
  <c r="P13573" i="3"/>
  <c r="P13561" i="3"/>
  <c r="P13548" i="3"/>
  <c r="P13535" i="3"/>
  <c r="P13523" i="3"/>
  <c r="P13509" i="3"/>
  <c r="P13497" i="3"/>
  <c r="P13484" i="3"/>
  <c r="P13471" i="3"/>
  <c r="P13459" i="3"/>
  <c r="P13445" i="3"/>
  <c r="P13433" i="3"/>
  <c r="P13420" i="3"/>
  <c r="P13407" i="3"/>
  <c r="P13395" i="3"/>
  <c r="P13381" i="3"/>
  <c r="P13369" i="3"/>
  <c r="P13356" i="3"/>
  <c r="P13343" i="3"/>
  <c r="P13331" i="3"/>
  <c r="P13317" i="3"/>
  <c r="P13305" i="3"/>
  <c r="P13292" i="3"/>
  <c r="P13279" i="3"/>
  <c r="P13267" i="3"/>
  <c r="P13253" i="3"/>
  <c r="P13241" i="3"/>
  <c r="P13228" i="3"/>
  <c r="P13215" i="3"/>
  <c r="P13203" i="3"/>
  <c r="P13189" i="3"/>
  <c r="P13177" i="3"/>
  <c r="P13164" i="3"/>
  <c r="P13151" i="3"/>
  <c r="P13139" i="3"/>
  <c r="P13125" i="3"/>
  <c r="P13113" i="3"/>
  <c r="P13100" i="3"/>
  <c r="P13087" i="3"/>
  <c r="P13075" i="3"/>
  <c r="P13061" i="3"/>
  <c r="P13049" i="3"/>
  <c r="P13036" i="3"/>
  <c r="P13023" i="3"/>
  <c r="P13011" i="3"/>
  <c r="P12997" i="3"/>
  <c r="P12985" i="3"/>
  <c r="P12972" i="3"/>
  <c r="P12959" i="3"/>
  <c r="P12947" i="3"/>
  <c r="P12933" i="3"/>
  <c r="P12921" i="3"/>
  <c r="P12908" i="3"/>
  <c r="P12895" i="3"/>
  <c r="P12883" i="3"/>
  <c r="P12869" i="3"/>
  <c r="P12857" i="3"/>
  <c r="P12844" i="3"/>
  <c r="P12831" i="3"/>
  <c r="P12819" i="3"/>
  <c r="P12805" i="3"/>
  <c r="P12793" i="3"/>
  <c r="P12780" i="3"/>
  <c r="P12767" i="3"/>
  <c r="P12755" i="3"/>
  <c r="P12741" i="3"/>
  <c r="P12729" i="3"/>
  <c r="P12716" i="3"/>
  <c r="P12703" i="3"/>
  <c r="P12691" i="3"/>
  <c r="P12677" i="3"/>
  <c r="P12665" i="3"/>
  <c r="P12652" i="3"/>
  <c r="P12639" i="3"/>
  <c r="P12627" i="3"/>
  <c r="P12613" i="3"/>
  <c r="P12601" i="3"/>
  <c r="P12588" i="3"/>
  <c r="P12575" i="3"/>
  <c r="P12563" i="3"/>
  <c r="P12549" i="3"/>
  <c r="P12537" i="3"/>
  <c r="P12524" i="3"/>
  <c r="P12513" i="3"/>
  <c r="P12502" i="3"/>
  <c r="P12492" i="3"/>
  <c r="P12481" i="3"/>
  <c r="P12470" i="3"/>
  <c r="P12460" i="3"/>
  <c r="P12449" i="3"/>
  <c r="P12438" i="3"/>
  <c r="P12428" i="3"/>
  <c r="P12417" i="3"/>
  <c r="P12406" i="3"/>
  <c r="P12396" i="3"/>
  <c r="P12385" i="3"/>
  <c r="P12374" i="3"/>
  <c r="P12364" i="3"/>
  <c r="P12353" i="3"/>
  <c r="P12342" i="3"/>
  <c r="P12332" i="3"/>
  <c r="P12321" i="3"/>
  <c r="P12310" i="3"/>
  <c r="P12300" i="3"/>
  <c r="P12289" i="3"/>
  <c r="P12278" i="3"/>
  <c r="P12268" i="3"/>
  <c r="P12257" i="3"/>
  <c r="P12246" i="3"/>
  <c r="P12236" i="3"/>
  <c r="P12225" i="3"/>
  <c r="P12214" i="3"/>
  <c r="P12204" i="3"/>
  <c r="P12193" i="3"/>
  <c r="P12182" i="3"/>
  <c r="P12172" i="3"/>
  <c r="P12161" i="3"/>
  <c r="P12150" i="3"/>
  <c r="P12140" i="3"/>
  <c r="P12129" i="3"/>
  <c r="P12118" i="3"/>
  <c r="P12108" i="3"/>
  <c r="P12097" i="3"/>
  <c r="P12086" i="3"/>
  <c r="P12076" i="3"/>
  <c r="P12065" i="3"/>
  <c r="P12054" i="3"/>
  <c r="P12044" i="3"/>
  <c r="P12033" i="3"/>
  <c r="P12022" i="3"/>
  <c r="P12012" i="3"/>
  <c r="P12001" i="3"/>
  <c r="P11990" i="3"/>
  <c r="P11980" i="3"/>
  <c r="P11969" i="3"/>
  <c r="P11958" i="3"/>
  <c r="P11948" i="3"/>
  <c r="P11937" i="3"/>
  <c r="P11926" i="3"/>
  <c r="P11916" i="3"/>
  <c r="P11905" i="3"/>
  <c r="P11894" i="3"/>
  <c r="P11884" i="3"/>
  <c r="P11873" i="3"/>
  <c r="P11862" i="3"/>
  <c r="P11852" i="3"/>
  <c r="P11841" i="3"/>
  <c r="P11830" i="3"/>
  <c r="P11820" i="3"/>
  <c r="P11809" i="3"/>
  <c r="P11798" i="3"/>
  <c r="P11788" i="3"/>
  <c r="P11777" i="3"/>
  <c r="P11766" i="3"/>
  <c r="P11756" i="3"/>
  <c r="P11745" i="3"/>
  <c r="P11734" i="3"/>
  <c r="P11724" i="3"/>
  <c r="P11713" i="3"/>
  <c r="P11702" i="3"/>
  <c r="P11692" i="3"/>
  <c r="P11681" i="3"/>
  <c r="P11670" i="3"/>
  <c r="P11660" i="3"/>
  <c r="P11649" i="3"/>
  <c r="P11638" i="3"/>
  <c r="P11628" i="3"/>
  <c r="P11617" i="3"/>
  <c r="P11606" i="3"/>
  <c r="P11596" i="3"/>
  <c r="P11585" i="3"/>
  <c r="P11574" i="3"/>
  <c r="P11564" i="3"/>
  <c r="P11553" i="3"/>
  <c r="P11542" i="3"/>
  <c r="P11532" i="3"/>
  <c r="P11523" i="3"/>
  <c r="P11513" i="3"/>
  <c r="P11504" i="3"/>
  <c r="P11495" i="3"/>
  <c r="P11486" i="3"/>
  <c r="P11477" i="3"/>
  <c r="P11469" i="3"/>
  <c r="P11461" i="3"/>
  <c r="P11453" i="3"/>
  <c r="P11445" i="3"/>
  <c r="P11437" i="3"/>
  <c r="P11429" i="3"/>
  <c r="P11421" i="3"/>
  <c r="P11413" i="3"/>
  <c r="P11405" i="3"/>
  <c r="P11397" i="3"/>
  <c r="P11389" i="3"/>
  <c r="P11381" i="3"/>
  <c r="P11373" i="3"/>
  <c r="P11365" i="3"/>
  <c r="P11357" i="3"/>
  <c r="P11349" i="3"/>
  <c r="P11341" i="3"/>
  <c r="P11333" i="3"/>
  <c r="P11325" i="3"/>
  <c r="P11317" i="3"/>
  <c r="P11309" i="3"/>
  <c r="P11301" i="3"/>
  <c r="P11293" i="3"/>
  <c r="P11285" i="3"/>
  <c r="P11277" i="3"/>
  <c r="P11269" i="3"/>
  <c r="P11261" i="3"/>
  <c r="P11253" i="3"/>
  <c r="P11245" i="3"/>
  <c r="P11237" i="3"/>
  <c r="P11229" i="3"/>
  <c r="P11221" i="3"/>
  <c r="P11213" i="3"/>
  <c r="P11205" i="3"/>
  <c r="P11197" i="3"/>
  <c r="P11189" i="3"/>
  <c r="P11181" i="3"/>
  <c r="P11173" i="3"/>
  <c r="P11165" i="3"/>
  <c r="P11157" i="3"/>
  <c r="P11149" i="3"/>
  <c r="P11141" i="3"/>
  <c r="P11133" i="3"/>
  <c r="P11125" i="3"/>
  <c r="P11117" i="3"/>
  <c r="P11109" i="3"/>
  <c r="P11101" i="3"/>
  <c r="P11093" i="3"/>
  <c r="P11085" i="3"/>
  <c r="P11077" i="3"/>
  <c r="P11069" i="3"/>
  <c r="P11061" i="3"/>
  <c r="P11053" i="3"/>
  <c r="P11045" i="3"/>
  <c r="P11037" i="3"/>
  <c r="P11029" i="3"/>
  <c r="P11021" i="3"/>
  <c r="P11013" i="3"/>
  <c r="P11005" i="3"/>
  <c r="P10997" i="3"/>
  <c r="P10989" i="3"/>
  <c r="P10981" i="3"/>
  <c r="P10973" i="3"/>
  <c r="P10965" i="3"/>
  <c r="P10957" i="3"/>
  <c r="P10949" i="3"/>
  <c r="P10941" i="3"/>
  <c r="P10933" i="3"/>
  <c r="P10925" i="3"/>
  <c r="P10917" i="3"/>
  <c r="P10909" i="3"/>
  <c r="P10901" i="3"/>
  <c r="P10893" i="3"/>
  <c r="P10885" i="3"/>
  <c r="P10877" i="3"/>
  <c r="P10869" i="3"/>
  <c r="P10861" i="3"/>
  <c r="P10853" i="3"/>
  <c r="P10845" i="3"/>
  <c r="P10837" i="3"/>
  <c r="P10829" i="3"/>
  <c r="P10821" i="3"/>
  <c r="P10813" i="3"/>
  <c r="P10805" i="3"/>
  <c r="P10797" i="3"/>
  <c r="P10789" i="3"/>
  <c r="P10781" i="3"/>
  <c r="P10773" i="3"/>
  <c r="P10765" i="3"/>
  <c r="P10757" i="3"/>
  <c r="P10749" i="3"/>
  <c r="P10741" i="3"/>
  <c r="P10733" i="3"/>
  <c r="P10725" i="3"/>
  <c r="P10717" i="3"/>
  <c r="P10709" i="3"/>
  <c r="P10701" i="3"/>
  <c r="P10693" i="3"/>
  <c r="P10685" i="3"/>
  <c r="P10677" i="3"/>
  <c r="P10669" i="3"/>
  <c r="P10661" i="3"/>
  <c r="P10653" i="3"/>
  <c r="P10645" i="3"/>
  <c r="P10637" i="3"/>
  <c r="P10629" i="3"/>
  <c r="P10621" i="3"/>
  <c r="P10613" i="3"/>
  <c r="P10605" i="3"/>
  <c r="P10597" i="3"/>
  <c r="P10589" i="3"/>
  <c r="P10581" i="3"/>
  <c r="P10573" i="3"/>
  <c r="P10565" i="3"/>
  <c r="P10557" i="3"/>
  <c r="P10549" i="3"/>
  <c r="P10541" i="3"/>
  <c r="P10533" i="3"/>
  <c r="P10525" i="3"/>
  <c r="P10517" i="3"/>
  <c r="P10509" i="3"/>
  <c r="P10501" i="3"/>
  <c r="P10493" i="3"/>
  <c r="P10485" i="3"/>
  <c r="P10477" i="3"/>
  <c r="P10469" i="3"/>
  <c r="P10461" i="3"/>
  <c r="P10453" i="3"/>
  <c r="P10445" i="3"/>
  <c r="P10437" i="3"/>
  <c r="P10429" i="3"/>
  <c r="P10421" i="3"/>
  <c r="P10413" i="3"/>
  <c r="P10405" i="3"/>
  <c r="P10397" i="3"/>
  <c r="P10389" i="3"/>
  <c r="P10381" i="3"/>
  <c r="P10373" i="3"/>
  <c r="P10365" i="3"/>
  <c r="P10357" i="3"/>
  <c r="P10349" i="3"/>
  <c r="P10341" i="3"/>
  <c r="P10333" i="3"/>
  <c r="P10325" i="3"/>
  <c r="P10317" i="3"/>
  <c r="P10309" i="3"/>
  <c r="P10301" i="3"/>
  <c r="P10293" i="3"/>
  <c r="P10285" i="3"/>
  <c r="P10277" i="3"/>
  <c r="P10269" i="3"/>
  <c r="P10261" i="3"/>
  <c r="P10253" i="3"/>
  <c r="P10245" i="3"/>
  <c r="P10237" i="3"/>
  <c r="P10229" i="3"/>
  <c r="P10221" i="3"/>
  <c r="P10213" i="3"/>
  <c r="P10205" i="3"/>
  <c r="P10197" i="3"/>
  <c r="P10189" i="3"/>
  <c r="P10181" i="3"/>
  <c r="P10173" i="3"/>
  <c r="P10165" i="3"/>
  <c r="P10157" i="3"/>
  <c r="P10149" i="3"/>
  <c r="P10141" i="3"/>
  <c r="P10133" i="3"/>
  <c r="P10125" i="3"/>
  <c r="P10117" i="3"/>
  <c r="P10109" i="3"/>
  <c r="P10101" i="3"/>
  <c r="P10093" i="3"/>
  <c r="P10085" i="3"/>
  <c r="P10077" i="3"/>
  <c r="P10069" i="3"/>
  <c r="P10061" i="3"/>
  <c r="P10053" i="3"/>
  <c r="P10045" i="3"/>
  <c r="P10037" i="3"/>
  <c r="P10029" i="3"/>
  <c r="P10021" i="3"/>
  <c r="P10013" i="3"/>
  <c r="P10005" i="3"/>
  <c r="P9997" i="3"/>
  <c r="P9989" i="3"/>
  <c r="P9981" i="3"/>
  <c r="P9973" i="3"/>
  <c r="P9965" i="3"/>
  <c r="P9957" i="3"/>
  <c r="P9949" i="3"/>
  <c r="P9941" i="3"/>
  <c r="P9933" i="3"/>
  <c r="P9925" i="3"/>
  <c r="P9917" i="3"/>
  <c r="P9909" i="3"/>
  <c r="P9901" i="3"/>
  <c r="P9893" i="3"/>
  <c r="P9885" i="3"/>
  <c r="P9877" i="3"/>
  <c r="P9869" i="3"/>
  <c r="P9861" i="3"/>
  <c r="P9853" i="3"/>
  <c r="P9845" i="3"/>
  <c r="P9837" i="3"/>
  <c r="P9829" i="3"/>
  <c r="P9821" i="3"/>
  <c r="P9813" i="3"/>
  <c r="P9805" i="3"/>
  <c r="P9797" i="3"/>
  <c r="P9789" i="3"/>
  <c r="P9781" i="3"/>
  <c r="P9773" i="3"/>
  <c r="P9765" i="3"/>
  <c r="P9757" i="3"/>
  <c r="P9749" i="3"/>
  <c r="P9741" i="3"/>
  <c r="P9733" i="3"/>
  <c r="P9725" i="3"/>
  <c r="P9717" i="3"/>
  <c r="P9709" i="3"/>
  <c r="P9701" i="3"/>
  <c r="P9693" i="3"/>
  <c r="P9685" i="3"/>
  <c r="P9677" i="3"/>
  <c r="P9669" i="3"/>
  <c r="P9661" i="3"/>
  <c r="P9653" i="3"/>
  <c r="P9645" i="3"/>
  <c r="P9637" i="3"/>
  <c r="P9629" i="3"/>
  <c r="P9621" i="3"/>
  <c r="P9613" i="3"/>
  <c r="P9605" i="3"/>
  <c r="P9597" i="3"/>
  <c r="P9589" i="3"/>
  <c r="P9581" i="3"/>
  <c r="P9573" i="3"/>
  <c r="P9565" i="3"/>
  <c r="P9557" i="3"/>
  <c r="P9549" i="3"/>
  <c r="P9541" i="3"/>
  <c r="P9533" i="3"/>
  <c r="P9525" i="3"/>
  <c r="P9517" i="3"/>
  <c r="P9509" i="3"/>
  <c r="P9501" i="3"/>
  <c r="P9493" i="3"/>
  <c r="P9485" i="3"/>
  <c r="P9477" i="3"/>
  <c r="P9469" i="3"/>
  <c r="P9461" i="3"/>
  <c r="P9453" i="3"/>
  <c r="P9445" i="3"/>
  <c r="P9437" i="3"/>
  <c r="P9429" i="3"/>
  <c r="P9421" i="3"/>
  <c r="P9413" i="3"/>
  <c r="P9405" i="3"/>
  <c r="P9397" i="3"/>
  <c r="P9389" i="3"/>
  <c r="P9381" i="3"/>
  <c r="P9373" i="3"/>
  <c r="P9365" i="3"/>
  <c r="P9357" i="3"/>
  <c r="P27748" i="3"/>
  <c r="P26476" i="3"/>
  <c r="P25485" i="3"/>
  <c r="P24825" i="3"/>
  <c r="P24194" i="3"/>
  <c r="P23770" i="3"/>
  <c r="P23415" i="3"/>
  <c r="P23055" i="3"/>
  <c r="P22682" i="3"/>
  <c r="P22337" i="3"/>
  <c r="P21967" i="3"/>
  <c r="P21603" i="3"/>
  <c r="P21423" i="3"/>
  <c r="P21208" i="3"/>
  <c r="P21004" i="3"/>
  <c r="P20814" i="3"/>
  <c r="P20655" i="3"/>
  <c r="P20501" i="3"/>
  <c r="P20357" i="3"/>
  <c r="P20231" i="3"/>
  <c r="P20110" i="3"/>
  <c r="P20013" i="3"/>
  <c r="P19916" i="3"/>
  <c r="P19823" i="3"/>
  <c r="P19748" i="3"/>
  <c r="P19671" i="3"/>
  <c r="P19593" i="3"/>
  <c r="P19521" i="3"/>
  <c r="P19445" i="3"/>
  <c r="P19364" i="3"/>
  <c r="P19295" i="3"/>
  <c r="P19214" i="3"/>
  <c r="P19137" i="3"/>
  <c r="P19064" i="3"/>
  <c r="P18989" i="3"/>
  <c r="P18926" i="3"/>
  <c r="P18872" i="3"/>
  <c r="P18815" i="3"/>
  <c r="P18756" i="3"/>
  <c r="P18702" i="3"/>
  <c r="P18645" i="3"/>
  <c r="P18584" i="3"/>
  <c r="P18535" i="3"/>
  <c r="P18492" i="3"/>
  <c r="P18447" i="3"/>
  <c r="P18407" i="3"/>
  <c r="P18364" i="3"/>
  <c r="P18319" i="3"/>
  <c r="P18279" i="3"/>
  <c r="P18236" i="3"/>
  <c r="P18191" i="3"/>
  <c r="P18151" i="3"/>
  <c r="P18108" i="3"/>
  <c r="P18063" i="3"/>
  <c r="P18023" i="3"/>
  <c r="P17980" i="3"/>
  <c r="P17935" i="3"/>
  <c r="P17895" i="3"/>
  <c r="P17852" i="3"/>
  <c r="P17807" i="3"/>
  <c r="P17767" i="3"/>
  <c r="P17724" i="3"/>
  <c r="P17679" i="3"/>
  <c r="P17639" i="3"/>
  <c r="P17596" i="3"/>
  <c r="P17551" i="3"/>
  <c r="P17511" i="3"/>
  <c r="P17468" i="3"/>
  <c r="P17423" i="3"/>
  <c r="P17383" i="3"/>
  <c r="P17340" i="3"/>
  <c r="P17295" i="3"/>
  <c r="P17255" i="3"/>
  <c r="P17212" i="3"/>
  <c r="P17167" i="3"/>
  <c r="P17127" i="3"/>
  <c r="P17084" i="3"/>
  <c r="P17039" i="3"/>
  <c r="P16999" i="3"/>
  <c r="P16956" i="3"/>
  <c r="P16911" i="3"/>
  <c r="P16871" i="3"/>
  <c r="P16828" i="3"/>
  <c r="P16783" i="3"/>
  <c r="P16743" i="3"/>
  <c r="P16703" i="3"/>
  <c r="P16668" i="3"/>
  <c r="P16636" i="3"/>
  <c r="P16601" i="3"/>
  <c r="P16566" i="3"/>
  <c r="P16534" i="3"/>
  <c r="P16498" i="3"/>
  <c r="P16463" i="3"/>
  <c r="P16431" i="3"/>
  <c r="P16396" i="3"/>
  <c r="P16361" i="3"/>
  <c r="P16329" i="3"/>
  <c r="P16294" i="3"/>
  <c r="P16258" i="3"/>
  <c r="P16226" i="3"/>
  <c r="P16191" i="3"/>
  <c r="P16156" i="3"/>
  <c r="P16124" i="3"/>
  <c r="P16089" i="3"/>
  <c r="P16057" i="3"/>
  <c r="P16031" i="3"/>
  <c r="P16001" i="3"/>
  <c r="P15972" i="3"/>
  <c r="P15945" i="3"/>
  <c r="P15916" i="3"/>
  <c r="P15887" i="3"/>
  <c r="P15860" i="3"/>
  <c r="P15831" i="3"/>
  <c r="P15801" i="3"/>
  <c r="P15775" i="3"/>
  <c r="P15745" i="3"/>
  <c r="P15716" i="3"/>
  <c r="P15689" i="3"/>
  <c r="P15660" i="3"/>
  <c r="P15631" i="3"/>
  <c r="P15604" i="3"/>
  <c r="P15575" i="3"/>
  <c r="P15545" i="3"/>
  <c r="P15519" i="3"/>
  <c r="P15489" i="3"/>
  <c r="P15460" i="3"/>
  <c r="P15433" i="3"/>
  <c r="P15404" i="3"/>
  <c r="P15376" i="3"/>
  <c r="P15353" i="3"/>
  <c r="P15328" i="3"/>
  <c r="P15303" i="3"/>
  <c r="P15280" i="3"/>
  <c r="P15255" i="3"/>
  <c r="P15230" i="3"/>
  <c r="P15207" i="3"/>
  <c r="P15182" i="3"/>
  <c r="P15156" i="3"/>
  <c r="P15134" i="3"/>
  <c r="P15108" i="3"/>
  <c r="P15083" i="3"/>
  <c r="P15060" i="3"/>
  <c r="P15035" i="3"/>
  <c r="P15017" i="3"/>
  <c r="P14999" i="3"/>
  <c r="P14980" i="3"/>
  <c r="P14962" i="3"/>
  <c r="P14944" i="3"/>
  <c r="P14926" i="3"/>
  <c r="P14907" i="3"/>
  <c r="P14889" i="3"/>
  <c r="P14871" i="3"/>
  <c r="P14852" i="3"/>
  <c r="P14834" i="3"/>
  <c r="P14816" i="3"/>
  <c r="P14798" i="3"/>
  <c r="P14779" i="3"/>
  <c r="P14761" i="3"/>
  <c r="P14743" i="3"/>
  <c r="P14724" i="3"/>
  <c r="P14706" i="3"/>
  <c r="P14688" i="3"/>
  <c r="P14670" i="3"/>
  <c r="P14651" i="3"/>
  <c r="P14633" i="3"/>
  <c r="P14615" i="3"/>
  <c r="P14596" i="3"/>
  <c r="P14578" i="3"/>
  <c r="P14560" i="3"/>
  <c r="P14542" i="3"/>
  <c r="P14523" i="3"/>
  <c r="P14505" i="3"/>
  <c r="P14487" i="3"/>
  <c r="P14468" i="3"/>
  <c r="P14450" i="3"/>
  <c r="P14432" i="3"/>
  <c r="P14414" i="3"/>
  <c r="P14395" i="3"/>
  <c r="P14377" i="3"/>
  <c r="P14359" i="3"/>
  <c r="P14340" i="3"/>
  <c r="P14322" i="3"/>
  <c r="P14304" i="3"/>
  <c r="P14286" i="3"/>
  <c r="P14267" i="3"/>
  <c r="P14251" i="3"/>
  <c r="P14235" i="3"/>
  <c r="P14219" i="3"/>
  <c r="P14203" i="3"/>
  <c r="P14187" i="3"/>
  <c r="P14171" i="3"/>
  <c r="P14155" i="3"/>
  <c r="P14139" i="3"/>
  <c r="P14123" i="3"/>
  <c r="P14107" i="3"/>
  <c r="P14091" i="3"/>
  <c r="P14075" i="3"/>
  <c r="P14059" i="3"/>
  <c r="P14045" i="3"/>
  <c r="P14033" i="3"/>
  <c r="P14020" i="3"/>
  <c r="P14007" i="3"/>
  <c r="P13995" i="3"/>
  <c r="P13981" i="3"/>
  <c r="P13969" i="3"/>
  <c r="P13956" i="3"/>
  <c r="P13943" i="3"/>
  <c r="P13931" i="3"/>
  <c r="P13917" i="3"/>
  <c r="P13905" i="3"/>
  <c r="P13892" i="3"/>
  <c r="P13879" i="3"/>
  <c r="P13867" i="3"/>
  <c r="P13853" i="3"/>
  <c r="P13841" i="3"/>
  <c r="P13828" i="3"/>
  <c r="P13815" i="3"/>
  <c r="P13803" i="3"/>
  <c r="P13789" i="3"/>
  <c r="P13777" i="3"/>
  <c r="P13764" i="3"/>
  <c r="P13751" i="3"/>
  <c r="P13739" i="3"/>
  <c r="P13725" i="3"/>
  <c r="P13713" i="3"/>
  <c r="P13700" i="3"/>
  <c r="P13687" i="3"/>
  <c r="P13675" i="3"/>
  <c r="P13661" i="3"/>
  <c r="P13649" i="3"/>
  <c r="P13636" i="3"/>
  <c r="P13623" i="3"/>
  <c r="P13611" i="3"/>
  <c r="P13597" i="3"/>
  <c r="P13585" i="3"/>
  <c r="P13572" i="3"/>
  <c r="P13559" i="3"/>
  <c r="P13547" i="3"/>
  <c r="P13533" i="3"/>
  <c r="P13521" i="3"/>
  <c r="P13508" i="3"/>
  <c r="P13495" i="3"/>
  <c r="P13483" i="3"/>
  <c r="P13469" i="3"/>
  <c r="P13457" i="3"/>
  <c r="P13444" i="3"/>
  <c r="P13431" i="3"/>
  <c r="P13419" i="3"/>
  <c r="P13405" i="3"/>
  <c r="P13393" i="3"/>
  <c r="P13380" i="3"/>
  <c r="P13367" i="3"/>
  <c r="P13355" i="3"/>
  <c r="P13341" i="3"/>
  <c r="P13329" i="3"/>
  <c r="P13316" i="3"/>
  <c r="P13303" i="3"/>
  <c r="P13291" i="3"/>
  <c r="P13277" i="3"/>
  <c r="P13265" i="3"/>
  <c r="P13252" i="3"/>
  <c r="P13239" i="3"/>
  <c r="P13227" i="3"/>
  <c r="P13213" i="3"/>
  <c r="P13201" i="3"/>
  <c r="P13188" i="3"/>
  <c r="P13175" i="3"/>
  <c r="P13163" i="3"/>
  <c r="P13149" i="3"/>
  <c r="P13137" i="3"/>
  <c r="P13124" i="3"/>
  <c r="P13111" i="3"/>
  <c r="P13099" i="3"/>
  <c r="P13085" i="3"/>
  <c r="P13073" i="3"/>
  <c r="P13060" i="3"/>
  <c r="P13047" i="3"/>
  <c r="P13035" i="3"/>
  <c r="P13021" i="3"/>
  <c r="P13009" i="3"/>
  <c r="P12996" i="3"/>
  <c r="P12983" i="3"/>
  <c r="P12971" i="3"/>
  <c r="P12957" i="3"/>
  <c r="P12945" i="3"/>
  <c r="P12932" i="3"/>
  <c r="P12919" i="3"/>
  <c r="P12907" i="3"/>
  <c r="P12893" i="3"/>
  <c r="P12881" i="3"/>
  <c r="P12868" i="3"/>
  <c r="P12855" i="3"/>
  <c r="P12843" i="3"/>
  <c r="P12829" i="3"/>
  <c r="P12817" i="3"/>
  <c r="P12804" i="3"/>
  <c r="P12791" i="3"/>
  <c r="P12779" i="3"/>
  <c r="P12765" i="3"/>
  <c r="P12753" i="3"/>
  <c r="P12740" i="3"/>
  <c r="P12727" i="3"/>
  <c r="P12715" i="3"/>
  <c r="P12701" i="3"/>
  <c r="P12689" i="3"/>
  <c r="P12676" i="3"/>
  <c r="P12663" i="3"/>
  <c r="P12651" i="3"/>
  <c r="P12637" i="3"/>
  <c r="P12625" i="3"/>
  <c r="P12612" i="3"/>
  <c r="P12599" i="3"/>
  <c r="P12587" i="3"/>
  <c r="P12573" i="3"/>
  <c r="P12561" i="3"/>
  <c r="P12548" i="3"/>
  <c r="P12535" i="3"/>
  <c r="P12523" i="3"/>
  <c r="P12511" i="3"/>
  <c r="P12501" i="3"/>
  <c r="P12491" i="3"/>
  <c r="P12479" i="3"/>
  <c r="P12469" i="3"/>
  <c r="P12459" i="3"/>
  <c r="P12447" i="3"/>
  <c r="P12437" i="3"/>
  <c r="P12427" i="3"/>
  <c r="P12415" i="3"/>
  <c r="P12405" i="3"/>
  <c r="P12395" i="3"/>
  <c r="P12383" i="3"/>
  <c r="P12373" i="3"/>
  <c r="P12363" i="3"/>
  <c r="P12351" i="3"/>
  <c r="P12341" i="3"/>
  <c r="P12331" i="3"/>
  <c r="P12319" i="3"/>
  <c r="P12309" i="3"/>
  <c r="P12299" i="3"/>
  <c r="P12287" i="3"/>
  <c r="P12277" i="3"/>
  <c r="P12267" i="3"/>
  <c r="P12255" i="3"/>
  <c r="P12245" i="3"/>
  <c r="P12235" i="3"/>
  <c r="P12223" i="3"/>
  <c r="P12213" i="3"/>
  <c r="P12203" i="3"/>
  <c r="P12191" i="3"/>
  <c r="P12181" i="3"/>
  <c r="P12171" i="3"/>
  <c r="P12159" i="3"/>
  <c r="P12149" i="3"/>
  <c r="P12139" i="3"/>
  <c r="P12127" i="3"/>
  <c r="P12117" i="3"/>
  <c r="P12107" i="3"/>
  <c r="P12095" i="3"/>
  <c r="P12085" i="3"/>
  <c r="P12075" i="3"/>
  <c r="P12063" i="3"/>
  <c r="P12053" i="3"/>
  <c r="P12043" i="3"/>
  <c r="P12031" i="3"/>
  <c r="P12021" i="3"/>
  <c r="P12011" i="3"/>
  <c r="P11999" i="3"/>
  <c r="P11989" i="3"/>
  <c r="P11979" i="3"/>
  <c r="P11967" i="3"/>
  <c r="P11957" i="3"/>
  <c r="P11947" i="3"/>
  <c r="P11935" i="3"/>
  <c r="P11925" i="3"/>
  <c r="P11915" i="3"/>
  <c r="P11903" i="3"/>
  <c r="P11893" i="3"/>
  <c r="P11883" i="3"/>
  <c r="P11871" i="3"/>
  <c r="P11861" i="3"/>
  <c r="P11851" i="3"/>
  <c r="P11839" i="3"/>
  <c r="P11829" i="3"/>
  <c r="P11819" i="3"/>
  <c r="P11807" i="3"/>
  <c r="P11797" i="3"/>
  <c r="P11787" i="3"/>
  <c r="P11775" i="3"/>
  <c r="P11765" i="3"/>
  <c r="P11755" i="3"/>
  <c r="P11743" i="3"/>
  <c r="P11733" i="3"/>
  <c r="P11723" i="3"/>
  <c r="P11711" i="3"/>
  <c r="P11701" i="3"/>
  <c r="P11691" i="3"/>
  <c r="P11679" i="3"/>
  <c r="P11669" i="3"/>
  <c r="P11659" i="3"/>
  <c r="P11647" i="3"/>
  <c r="P11637" i="3"/>
  <c r="P11627" i="3"/>
  <c r="P11615" i="3"/>
  <c r="P11605" i="3"/>
  <c r="P11595" i="3"/>
  <c r="P11583" i="3"/>
  <c r="P11573" i="3"/>
  <c r="P11563" i="3"/>
  <c r="P11551" i="3"/>
  <c r="P11541" i="3"/>
  <c r="P11531" i="3"/>
  <c r="P11521" i="3"/>
  <c r="P11512" i="3"/>
  <c r="P11503" i="3"/>
  <c r="P11494" i="3"/>
  <c r="P11485" i="3"/>
  <c r="P11476" i="3"/>
  <c r="P11468" i="3"/>
  <c r="P11460" i="3"/>
  <c r="P11452" i="3"/>
  <c r="P11444" i="3"/>
  <c r="P11436" i="3"/>
  <c r="P11428" i="3"/>
  <c r="P11420" i="3"/>
  <c r="P11412" i="3"/>
  <c r="P11404" i="3"/>
  <c r="P11396" i="3"/>
  <c r="P11388" i="3"/>
  <c r="P11380" i="3"/>
  <c r="P11372" i="3"/>
  <c r="P11364" i="3"/>
  <c r="P11356" i="3"/>
  <c r="P11348" i="3"/>
  <c r="P11340" i="3"/>
  <c r="P11332" i="3"/>
  <c r="P11324" i="3"/>
  <c r="P11316" i="3"/>
  <c r="P11308" i="3"/>
  <c r="P11300" i="3"/>
  <c r="P11292" i="3"/>
  <c r="P11284" i="3"/>
  <c r="P11276" i="3"/>
  <c r="P11268" i="3"/>
  <c r="P11260" i="3"/>
  <c r="P11252" i="3"/>
  <c r="P11244" i="3"/>
  <c r="P11236" i="3"/>
  <c r="P11228" i="3"/>
  <c r="P11220" i="3"/>
  <c r="P11212" i="3"/>
  <c r="P11204" i="3"/>
  <c r="P11196" i="3"/>
  <c r="P11188" i="3"/>
  <c r="P11180" i="3"/>
  <c r="P11172" i="3"/>
  <c r="P11164" i="3"/>
  <c r="P11156" i="3"/>
  <c r="P11148" i="3"/>
  <c r="P11140" i="3"/>
  <c r="P11132" i="3"/>
  <c r="P11124" i="3"/>
  <c r="P11116" i="3"/>
  <c r="P11108" i="3"/>
  <c r="P11100" i="3"/>
  <c r="P11092" i="3"/>
  <c r="P11084" i="3"/>
  <c r="P11076" i="3"/>
  <c r="P11068" i="3"/>
  <c r="P11060" i="3"/>
  <c r="P11052" i="3"/>
  <c r="P11044" i="3"/>
  <c r="P11036" i="3"/>
  <c r="P11028" i="3"/>
  <c r="P11020" i="3"/>
  <c r="P11012" i="3"/>
  <c r="P11004" i="3"/>
  <c r="P10996" i="3"/>
  <c r="P10988" i="3"/>
  <c r="P10980" i="3"/>
  <c r="P10972" i="3"/>
  <c r="P10964" i="3"/>
  <c r="P10956" i="3"/>
  <c r="P10948" i="3"/>
  <c r="P10940" i="3"/>
  <c r="P10932" i="3"/>
  <c r="P10924" i="3"/>
  <c r="P10916" i="3"/>
  <c r="P10908" i="3"/>
  <c r="P10900" i="3"/>
  <c r="P10892" i="3"/>
  <c r="P10884" i="3"/>
  <c r="P10876" i="3"/>
  <c r="P10868" i="3"/>
  <c r="P10860" i="3"/>
  <c r="P10852" i="3"/>
  <c r="P10844" i="3"/>
  <c r="P10836" i="3"/>
  <c r="P10828" i="3"/>
  <c r="P10820" i="3"/>
  <c r="P10812" i="3"/>
  <c r="P10804" i="3"/>
  <c r="P10796" i="3"/>
  <c r="P10788" i="3"/>
  <c r="P10780" i="3"/>
  <c r="P10772" i="3"/>
  <c r="P10764" i="3"/>
  <c r="P10756" i="3"/>
  <c r="P10748" i="3"/>
  <c r="P10740" i="3"/>
  <c r="P10732" i="3"/>
  <c r="P10724" i="3"/>
  <c r="P10716" i="3"/>
  <c r="P10708" i="3"/>
  <c r="P10700" i="3"/>
  <c r="P10692" i="3"/>
  <c r="P10684" i="3"/>
  <c r="P10676" i="3"/>
  <c r="P10668" i="3"/>
  <c r="P10660" i="3"/>
  <c r="P10652" i="3"/>
  <c r="P10644" i="3"/>
  <c r="P10636" i="3"/>
  <c r="P10628" i="3"/>
  <c r="P10620" i="3"/>
  <c r="P10612" i="3"/>
  <c r="P10604" i="3"/>
  <c r="P10596" i="3"/>
  <c r="P10588" i="3"/>
  <c r="P10580" i="3"/>
  <c r="P10572" i="3"/>
  <c r="P10564" i="3"/>
  <c r="P10556" i="3"/>
  <c r="P10548" i="3"/>
  <c r="P10540" i="3"/>
  <c r="P10532" i="3"/>
  <c r="P10524" i="3"/>
  <c r="P10516" i="3"/>
  <c r="P10508" i="3"/>
  <c r="P10500" i="3"/>
  <c r="P10492" i="3"/>
  <c r="P10484" i="3"/>
  <c r="P10476" i="3"/>
  <c r="P10468" i="3"/>
  <c r="P10460" i="3"/>
  <c r="P10452" i="3"/>
  <c r="P10444" i="3"/>
  <c r="P10436" i="3"/>
  <c r="P10428" i="3"/>
  <c r="P10420" i="3"/>
  <c r="P10412" i="3"/>
  <c r="P10404" i="3"/>
  <c r="P10396" i="3"/>
  <c r="P10388" i="3"/>
  <c r="P10380" i="3"/>
  <c r="P10372" i="3"/>
  <c r="P10364" i="3"/>
  <c r="P10356" i="3"/>
  <c r="P10348" i="3"/>
  <c r="P10340" i="3"/>
  <c r="P10332" i="3"/>
  <c r="P10324" i="3"/>
  <c r="P10316" i="3"/>
  <c r="P10308" i="3"/>
  <c r="P10300" i="3"/>
  <c r="P10292" i="3"/>
  <c r="P10284" i="3"/>
  <c r="P10276" i="3"/>
  <c r="P10268" i="3"/>
  <c r="P10260" i="3"/>
  <c r="P10252" i="3"/>
  <c r="P10244" i="3"/>
  <c r="P10236" i="3"/>
  <c r="P10228" i="3"/>
  <c r="P10220" i="3"/>
  <c r="P10212" i="3"/>
  <c r="P10204" i="3"/>
  <c r="P10196" i="3"/>
  <c r="P10188" i="3"/>
  <c r="P10180" i="3"/>
  <c r="P10172" i="3"/>
  <c r="P10164" i="3"/>
  <c r="P10156" i="3"/>
  <c r="P10148" i="3"/>
  <c r="P10140" i="3"/>
  <c r="P10132" i="3"/>
  <c r="P10124" i="3"/>
  <c r="P10116" i="3"/>
  <c r="P10108" i="3"/>
  <c r="P10100" i="3"/>
  <c r="P10092" i="3"/>
  <c r="P10084" i="3"/>
  <c r="P10076" i="3"/>
  <c r="P10068" i="3"/>
  <c r="P10060" i="3"/>
  <c r="P10052" i="3"/>
  <c r="P10044" i="3"/>
  <c r="P10036" i="3"/>
  <c r="P10028" i="3"/>
  <c r="P10020" i="3"/>
  <c r="P10012" i="3"/>
  <c r="P10004" i="3"/>
  <c r="P9996" i="3"/>
  <c r="P9988" i="3"/>
  <c r="P9980" i="3"/>
  <c r="P9972" i="3"/>
  <c r="P9964" i="3"/>
  <c r="P9956" i="3"/>
  <c r="P27339" i="3"/>
  <c r="P26220" i="3"/>
  <c r="P25356" i="3"/>
  <c r="P24653" i="3"/>
  <c r="P24066" i="3"/>
  <c r="P23706" i="3"/>
  <c r="P23312" i="3"/>
  <c r="P22952" i="3"/>
  <c r="P22594" i="3"/>
  <c r="P22234" i="3"/>
  <c r="P21864" i="3"/>
  <c r="P21571" i="3"/>
  <c r="P21368" i="3"/>
  <c r="P21147" i="3"/>
  <c r="P20967" i="3"/>
  <c r="P20766" i="3"/>
  <c r="P20613" i="3"/>
  <c r="P20468" i="3"/>
  <c r="P20317" i="3"/>
  <c r="P20199" i="3"/>
  <c r="P20093" i="3"/>
  <c r="P19988" i="3"/>
  <c r="P19888" i="3"/>
  <c r="P19807" i="3"/>
  <c r="P19726" i="3"/>
  <c r="P19649" i="3"/>
  <c r="P19576" i="3"/>
  <c r="P19501" i="3"/>
  <c r="P19423" i="3"/>
  <c r="P19351" i="3"/>
  <c r="P19273" i="3"/>
  <c r="P19192" i="3"/>
  <c r="P19125" i="3"/>
  <c r="P19044" i="3"/>
  <c r="P18968" i="3"/>
  <c r="P18916" i="3"/>
  <c r="P18857" i="3"/>
  <c r="P18798" i="3"/>
  <c r="P18744" i="3"/>
  <c r="P18687" i="3"/>
  <c r="P18628" i="3"/>
  <c r="P18574" i="3"/>
  <c r="P18524" i="3"/>
  <c r="P18479" i="3"/>
  <c r="P18439" i="3"/>
  <c r="P18396" i="3"/>
  <c r="P18351" i="3"/>
  <c r="P18311" i="3"/>
  <c r="P18268" i="3"/>
  <c r="P18223" i="3"/>
  <c r="P18183" i="3"/>
  <c r="P18140" i="3"/>
  <c r="P18095" i="3"/>
  <c r="P18055" i="3"/>
  <c r="P18012" i="3"/>
  <c r="P17967" i="3"/>
  <c r="P17927" i="3"/>
  <c r="P17884" i="3"/>
  <c r="P17839" i="3"/>
  <c r="P17799" i="3"/>
  <c r="P17756" i="3"/>
  <c r="P17711" i="3"/>
  <c r="P17671" i="3"/>
  <c r="P17628" i="3"/>
  <c r="P17583" i="3"/>
  <c r="P17543" i="3"/>
  <c r="P17500" i="3"/>
  <c r="P17455" i="3"/>
  <c r="P17415" i="3"/>
  <c r="P17372" i="3"/>
  <c r="P17327" i="3"/>
  <c r="P17287" i="3"/>
  <c r="P17244" i="3"/>
  <c r="P17199" i="3"/>
  <c r="P17159" i="3"/>
  <c r="P17116" i="3"/>
  <c r="P17071" i="3"/>
  <c r="P17031" i="3"/>
  <c r="P16988" i="3"/>
  <c r="P16943" i="3"/>
  <c r="P16903" i="3"/>
  <c r="P16860" i="3"/>
  <c r="P16815" i="3"/>
  <c r="P16775" i="3"/>
  <c r="P16732" i="3"/>
  <c r="P16694" i="3"/>
  <c r="P16662" i="3"/>
  <c r="P16626" i="3"/>
  <c r="P16591" i="3"/>
  <c r="P16559" i="3"/>
  <c r="P16524" i="3"/>
  <c r="P16489" i="3"/>
  <c r="P16457" i="3"/>
  <c r="P16422" i="3"/>
  <c r="P16386" i="3"/>
  <c r="P16354" i="3"/>
  <c r="P16319" i="3"/>
  <c r="P16284" i="3"/>
  <c r="P16252" i="3"/>
  <c r="P16217" i="3"/>
  <c r="P16182" i="3"/>
  <c r="P16150" i="3"/>
  <c r="P16114" i="3"/>
  <c r="P16079" i="3"/>
  <c r="P16052" i="3"/>
  <c r="P16023" i="3"/>
  <c r="P15993" i="3"/>
  <c r="P15967" i="3"/>
  <c r="P15937" i="3"/>
  <c r="P15908" i="3"/>
  <c r="P15881" i="3"/>
  <c r="P15852" i="3"/>
  <c r="P15823" i="3"/>
  <c r="P15796" i="3"/>
  <c r="P15767" i="3"/>
  <c r="P15737" i="3"/>
  <c r="P15711" i="3"/>
  <c r="P15681" i="3"/>
  <c r="P15652" i="3"/>
  <c r="P15625" i="3"/>
  <c r="P15596" i="3"/>
  <c r="P15567" i="3"/>
  <c r="P15540" i="3"/>
  <c r="P15511" i="3"/>
  <c r="P15481" i="3"/>
  <c r="P15455" i="3"/>
  <c r="P15425" i="3"/>
  <c r="P15396" i="3"/>
  <c r="P15371" i="3"/>
  <c r="P15346" i="3"/>
  <c r="P15321" i="3"/>
  <c r="P15298" i="3"/>
  <c r="P15273" i="3"/>
  <c r="P15248" i="3"/>
  <c r="P15225" i="3"/>
  <c r="P15200" i="3"/>
  <c r="P15175" i="3"/>
  <c r="P15152" i="3"/>
  <c r="P15127" i="3"/>
  <c r="P15102" i="3"/>
  <c r="P15079" i="3"/>
  <c r="P15054" i="3"/>
  <c r="P15028" i="3"/>
  <c r="P15010" i="3"/>
  <c r="P14992" i="3"/>
  <c r="P14974" i="3"/>
  <c r="P14955" i="3"/>
  <c r="P14937" i="3"/>
  <c r="P14919" i="3"/>
  <c r="P14900" i="3"/>
  <c r="P14882" i="3"/>
  <c r="P14864" i="3"/>
  <c r="P14846" i="3"/>
  <c r="P14827" i="3"/>
  <c r="P14809" i="3"/>
  <c r="P14791" i="3"/>
  <c r="P14772" i="3"/>
  <c r="P14754" i="3"/>
  <c r="P14736" i="3"/>
  <c r="P14718" i="3"/>
  <c r="P14699" i="3"/>
  <c r="P14681" i="3"/>
  <c r="P14663" i="3"/>
  <c r="P14644" i="3"/>
  <c r="P14626" i="3"/>
  <c r="P14608" i="3"/>
  <c r="P14590" i="3"/>
  <c r="P14571" i="3"/>
  <c r="P14553" i="3"/>
  <c r="P14535" i="3"/>
  <c r="P14516" i="3"/>
  <c r="P14498" i="3"/>
  <c r="P14480" i="3"/>
  <c r="P14462" i="3"/>
  <c r="P14443" i="3"/>
  <c r="P14425" i="3"/>
  <c r="P14407" i="3"/>
  <c r="P14388" i="3"/>
  <c r="P14370" i="3"/>
  <c r="P14352" i="3"/>
  <c r="P14334" i="3"/>
  <c r="P14315" i="3"/>
  <c r="P14297" i="3"/>
  <c r="P14279" i="3"/>
  <c r="P14261" i="3"/>
  <c r="P14245" i="3"/>
  <c r="P14229" i="3"/>
  <c r="P14213" i="3"/>
  <c r="P14197" i="3"/>
  <c r="P14181" i="3"/>
  <c r="P14165" i="3"/>
  <c r="P14149" i="3"/>
  <c r="P14133" i="3"/>
  <c r="P14117" i="3"/>
  <c r="P14101" i="3"/>
  <c r="P14085" i="3"/>
  <c r="P14069" i="3"/>
  <c r="P14055" i="3"/>
  <c r="P14043" i="3"/>
  <c r="P14029" i="3"/>
  <c r="P14017" i="3"/>
  <c r="P14004" i="3"/>
  <c r="P13991" i="3"/>
  <c r="P13979" i="3"/>
  <c r="P13965" i="3"/>
  <c r="P13953" i="3"/>
  <c r="P13940" i="3"/>
  <c r="P13927" i="3"/>
  <c r="P13915" i="3"/>
  <c r="P13901" i="3"/>
  <c r="P13889" i="3"/>
  <c r="P13876" i="3"/>
  <c r="P13863" i="3"/>
  <c r="P13851" i="3"/>
  <c r="P13837" i="3"/>
  <c r="P13825" i="3"/>
  <c r="P13812" i="3"/>
  <c r="P13799" i="3"/>
  <c r="P13787" i="3"/>
  <c r="P13773" i="3"/>
  <c r="P13761" i="3"/>
  <c r="P13748" i="3"/>
  <c r="P13735" i="3"/>
  <c r="P13723" i="3"/>
  <c r="P13709" i="3"/>
  <c r="P13697" i="3"/>
  <c r="P13684" i="3"/>
  <c r="P13671" i="3"/>
  <c r="P13659" i="3"/>
  <c r="P13645" i="3"/>
  <c r="P13633" i="3"/>
  <c r="P13620" i="3"/>
  <c r="P13607" i="3"/>
  <c r="P13595" i="3"/>
  <c r="P13581" i="3"/>
  <c r="P13569" i="3"/>
  <c r="P13556" i="3"/>
  <c r="P13543" i="3"/>
  <c r="P13531" i="3"/>
  <c r="P13517" i="3"/>
  <c r="P13505" i="3"/>
  <c r="P13492" i="3"/>
  <c r="P13479" i="3"/>
  <c r="P13467" i="3"/>
  <c r="P13453" i="3"/>
  <c r="P13441" i="3"/>
  <c r="P13428" i="3"/>
  <c r="P13415" i="3"/>
  <c r="P13403" i="3"/>
  <c r="P13389" i="3"/>
  <c r="P13377" i="3"/>
  <c r="P13364" i="3"/>
  <c r="P13351" i="3"/>
  <c r="P13339" i="3"/>
  <c r="P13325" i="3"/>
  <c r="P13313" i="3"/>
  <c r="P13300" i="3"/>
  <c r="P13287" i="3"/>
  <c r="P13275" i="3"/>
  <c r="P13261" i="3"/>
  <c r="P13249" i="3"/>
  <c r="P13236" i="3"/>
  <c r="P13223" i="3"/>
  <c r="P13211" i="3"/>
  <c r="P13197" i="3"/>
  <c r="P13185" i="3"/>
  <c r="P13172" i="3"/>
  <c r="P13159" i="3"/>
  <c r="P13147" i="3"/>
  <c r="P13133" i="3"/>
  <c r="P13121" i="3"/>
  <c r="P13108" i="3"/>
  <c r="P13095" i="3"/>
  <c r="P13083" i="3"/>
  <c r="P13069" i="3"/>
  <c r="P13057" i="3"/>
  <c r="P13044" i="3"/>
  <c r="P13031" i="3"/>
  <c r="P13019" i="3"/>
  <c r="P13005" i="3"/>
  <c r="P12993" i="3"/>
  <c r="P12980" i="3"/>
  <c r="P12967" i="3"/>
  <c r="P12955" i="3"/>
  <c r="P12941" i="3"/>
  <c r="P12929" i="3"/>
  <c r="P12916" i="3"/>
  <c r="P12903" i="3"/>
  <c r="P12891" i="3"/>
  <c r="P12877" i="3"/>
  <c r="P12865" i="3"/>
  <c r="P12852" i="3"/>
  <c r="P12839" i="3"/>
  <c r="P12827" i="3"/>
  <c r="P12813" i="3"/>
  <c r="P12801" i="3"/>
  <c r="P12788" i="3"/>
  <c r="P12775" i="3"/>
  <c r="P12763" i="3"/>
  <c r="P12749" i="3"/>
  <c r="P12737" i="3"/>
  <c r="P12724" i="3"/>
  <c r="P12711" i="3"/>
  <c r="P12699" i="3"/>
  <c r="P12685" i="3"/>
  <c r="P12673" i="3"/>
  <c r="P12660" i="3"/>
  <c r="P12647" i="3"/>
  <c r="P12635" i="3"/>
  <c r="P12621" i="3"/>
  <c r="P12609" i="3"/>
  <c r="P12596" i="3"/>
  <c r="P12583" i="3"/>
  <c r="P12571" i="3"/>
  <c r="P12557" i="3"/>
  <c r="P12545" i="3"/>
  <c r="P12532" i="3"/>
  <c r="P12519" i="3"/>
  <c r="P12509" i="3"/>
  <c r="P12499" i="3"/>
  <c r="P12487" i="3"/>
  <c r="P12477" i="3"/>
  <c r="P12467" i="3"/>
  <c r="P12455" i="3"/>
  <c r="P12445" i="3"/>
  <c r="P12435" i="3"/>
  <c r="P12423" i="3"/>
  <c r="P12413" i="3"/>
  <c r="P12403" i="3"/>
  <c r="P12391" i="3"/>
  <c r="P12381" i="3"/>
  <c r="P12371" i="3"/>
  <c r="P12359" i="3"/>
  <c r="P12349" i="3"/>
  <c r="P12339" i="3"/>
  <c r="P12327" i="3"/>
  <c r="P12317" i="3"/>
  <c r="P12307" i="3"/>
  <c r="P12295" i="3"/>
  <c r="P12285" i="3"/>
  <c r="P12275" i="3"/>
  <c r="P12263" i="3"/>
  <c r="P12253" i="3"/>
  <c r="P12243" i="3"/>
  <c r="P12231" i="3"/>
  <c r="P12221" i="3"/>
  <c r="P12211" i="3"/>
  <c r="P12199" i="3"/>
  <c r="P12189" i="3"/>
  <c r="P12179" i="3"/>
  <c r="P12167" i="3"/>
  <c r="P12157" i="3"/>
  <c r="P12147" i="3"/>
  <c r="P12135" i="3"/>
  <c r="P12125" i="3"/>
  <c r="P12115" i="3"/>
  <c r="P12103" i="3"/>
  <c r="P12093" i="3"/>
  <c r="P12083" i="3"/>
  <c r="P12071" i="3"/>
  <c r="P12061" i="3"/>
  <c r="P12051" i="3"/>
  <c r="P12039" i="3"/>
  <c r="P12029" i="3"/>
  <c r="P12019" i="3"/>
  <c r="P12007" i="3"/>
  <c r="P11997" i="3"/>
  <c r="P11987" i="3"/>
  <c r="P11975" i="3"/>
  <c r="P11965" i="3"/>
  <c r="P11955" i="3"/>
  <c r="P11943" i="3"/>
  <c r="P11933" i="3"/>
  <c r="P11923" i="3"/>
  <c r="P11911" i="3"/>
  <c r="P11901" i="3"/>
  <c r="P11891" i="3"/>
  <c r="P11879" i="3"/>
  <c r="P11869" i="3"/>
  <c r="P11859" i="3"/>
  <c r="P11847" i="3"/>
  <c r="P11837" i="3"/>
  <c r="P11827" i="3"/>
  <c r="P11815" i="3"/>
  <c r="P11805" i="3"/>
  <c r="P11795" i="3"/>
  <c r="P11783" i="3"/>
  <c r="P11773" i="3"/>
  <c r="P11763" i="3"/>
  <c r="P11751" i="3"/>
  <c r="P11741" i="3"/>
  <c r="P11731" i="3"/>
  <c r="P11719" i="3"/>
  <c r="P11709" i="3"/>
  <c r="P11699" i="3"/>
  <c r="P11687" i="3"/>
  <c r="P11677" i="3"/>
  <c r="P11667" i="3"/>
  <c r="P11655" i="3"/>
  <c r="P11645" i="3"/>
  <c r="P11635" i="3"/>
  <c r="P11623" i="3"/>
  <c r="P11613" i="3"/>
  <c r="P11603" i="3"/>
  <c r="P11591" i="3"/>
  <c r="P11581" i="3"/>
  <c r="P11571" i="3"/>
  <c r="P11559" i="3"/>
  <c r="P11549" i="3"/>
  <c r="P11539" i="3"/>
  <c r="P11528" i="3"/>
  <c r="P11519" i="3"/>
  <c r="P11510" i="3"/>
  <c r="P11501" i="3"/>
  <c r="P11492" i="3"/>
  <c r="P11483" i="3"/>
  <c r="P11474" i="3"/>
  <c r="P11466" i="3"/>
  <c r="P11458" i="3"/>
  <c r="P11450" i="3"/>
  <c r="P11442" i="3"/>
  <c r="P11434" i="3"/>
  <c r="P11426" i="3"/>
  <c r="P11418" i="3"/>
  <c r="P11410" i="3"/>
  <c r="P11402" i="3"/>
  <c r="P11394" i="3"/>
  <c r="P11386" i="3"/>
  <c r="P11378" i="3"/>
  <c r="P11370" i="3"/>
  <c r="P11362" i="3"/>
  <c r="P11354" i="3"/>
  <c r="P11346" i="3"/>
  <c r="P11338" i="3"/>
  <c r="P11330" i="3"/>
  <c r="P11322" i="3"/>
  <c r="P11314" i="3"/>
  <c r="P11306" i="3"/>
  <c r="P11298" i="3"/>
  <c r="P11290" i="3"/>
  <c r="P11282" i="3"/>
  <c r="P11274" i="3"/>
  <c r="P11266" i="3"/>
  <c r="P11258" i="3"/>
  <c r="P11250" i="3"/>
  <c r="P11242" i="3"/>
  <c r="P11234" i="3"/>
  <c r="P11226" i="3"/>
  <c r="P11218" i="3"/>
  <c r="P11210" i="3"/>
  <c r="P11202" i="3"/>
  <c r="P11194" i="3"/>
  <c r="P11186" i="3"/>
  <c r="P11178" i="3"/>
  <c r="P11170" i="3"/>
  <c r="P11162" i="3"/>
  <c r="P11154" i="3"/>
  <c r="P11146" i="3"/>
  <c r="P11138" i="3"/>
  <c r="P11130" i="3"/>
  <c r="P11122" i="3"/>
  <c r="P11114" i="3"/>
  <c r="P11106" i="3"/>
  <c r="P11098" i="3"/>
  <c r="P11090" i="3"/>
  <c r="P11082" i="3"/>
  <c r="P11074" i="3"/>
  <c r="P11066" i="3"/>
  <c r="P11058" i="3"/>
  <c r="P11050" i="3"/>
  <c r="P11042" i="3"/>
  <c r="P11034" i="3"/>
  <c r="P11026" i="3"/>
  <c r="P11018" i="3"/>
  <c r="P11010" i="3"/>
  <c r="P11002" i="3"/>
  <c r="P10994" i="3"/>
  <c r="P10986" i="3"/>
  <c r="P10978" i="3"/>
  <c r="P10970" i="3"/>
  <c r="P10962" i="3"/>
  <c r="P10954" i="3"/>
  <c r="P10946" i="3"/>
  <c r="P10938" i="3"/>
  <c r="P10930" i="3"/>
  <c r="P10922" i="3"/>
  <c r="P10914" i="3"/>
  <c r="P10906" i="3"/>
  <c r="P10898" i="3"/>
  <c r="P10890" i="3"/>
  <c r="P10882" i="3"/>
  <c r="P10874" i="3"/>
  <c r="P10866" i="3"/>
  <c r="P10858" i="3"/>
  <c r="P10850" i="3"/>
  <c r="P10842" i="3"/>
  <c r="P10834" i="3"/>
  <c r="P10826" i="3"/>
  <c r="P10818" i="3"/>
  <c r="P10810" i="3"/>
  <c r="P10802" i="3"/>
  <c r="P10794" i="3"/>
  <c r="P10786" i="3"/>
  <c r="P10778" i="3"/>
  <c r="P10770" i="3"/>
  <c r="P10762" i="3"/>
  <c r="P10754" i="3"/>
  <c r="P10746" i="3"/>
  <c r="P10738" i="3"/>
  <c r="P10730" i="3"/>
  <c r="P10722" i="3"/>
  <c r="P10714" i="3"/>
  <c r="P10706" i="3"/>
  <c r="P10698" i="3"/>
  <c r="P10690" i="3"/>
  <c r="P10682" i="3"/>
  <c r="P10674" i="3"/>
  <c r="P10666" i="3"/>
  <c r="P10658" i="3"/>
  <c r="P10650" i="3"/>
  <c r="P10642" i="3"/>
  <c r="P10634" i="3"/>
  <c r="P10626" i="3"/>
  <c r="P10618" i="3"/>
  <c r="P10610" i="3"/>
  <c r="P10602" i="3"/>
  <c r="P10594" i="3"/>
  <c r="P10586" i="3"/>
  <c r="P10578" i="3"/>
  <c r="P10570" i="3"/>
  <c r="P10562" i="3"/>
  <c r="P10554" i="3"/>
  <c r="P10546" i="3"/>
  <c r="P10538" i="3"/>
  <c r="P10530" i="3"/>
  <c r="P10522" i="3"/>
  <c r="P10514" i="3"/>
  <c r="P10506" i="3"/>
  <c r="P10498" i="3"/>
  <c r="P10490" i="3"/>
  <c r="P10482" i="3"/>
  <c r="P10474" i="3"/>
  <c r="P10466" i="3"/>
  <c r="P10458" i="3"/>
  <c r="P10450" i="3"/>
  <c r="P10442" i="3"/>
  <c r="P10434" i="3"/>
  <c r="P10426" i="3"/>
  <c r="P10418" i="3"/>
  <c r="P10410" i="3"/>
  <c r="P10402" i="3"/>
  <c r="P10394" i="3"/>
  <c r="P10386" i="3"/>
  <c r="P10378" i="3"/>
  <c r="P10370" i="3"/>
  <c r="P10362" i="3"/>
  <c r="P10354" i="3"/>
  <c r="P10346" i="3"/>
  <c r="P10338" i="3"/>
  <c r="P10330" i="3"/>
  <c r="P10322" i="3"/>
  <c r="P10314" i="3"/>
  <c r="P10306" i="3"/>
  <c r="P10298" i="3"/>
  <c r="P10290" i="3"/>
  <c r="P10282" i="3"/>
  <c r="P10274" i="3"/>
  <c r="P10266" i="3"/>
  <c r="P10258" i="3"/>
  <c r="P10250" i="3"/>
  <c r="P10242" i="3"/>
  <c r="P10234" i="3"/>
  <c r="P10226" i="3"/>
  <c r="P10218" i="3"/>
  <c r="P10210" i="3"/>
  <c r="P10202" i="3"/>
  <c r="P10194" i="3"/>
  <c r="P10186" i="3"/>
  <c r="P10178" i="3"/>
  <c r="P10170" i="3"/>
  <c r="P10162" i="3"/>
  <c r="P10154" i="3"/>
  <c r="P10146" i="3"/>
  <c r="P10138" i="3"/>
  <c r="P10130" i="3"/>
  <c r="P10122" i="3"/>
  <c r="P10114" i="3"/>
  <c r="P10106" i="3"/>
  <c r="P10098" i="3"/>
  <c r="P10090" i="3"/>
  <c r="P10082" i="3"/>
  <c r="P10074" i="3"/>
  <c r="P10066" i="3"/>
  <c r="P10058" i="3"/>
  <c r="P10050" i="3"/>
  <c r="P10042" i="3"/>
  <c r="P10034" i="3"/>
  <c r="P10026" i="3"/>
  <c r="P10018" i="3"/>
  <c r="P10010" i="3"/>
  <c r="P10002" i="3"/>
  <c r="P9994" i="3"/>
  <c r="P9986" i="3"/>
  <c r="P9978" i="3"/>
  <c r="P9970" i="3"/>
  <c r="P9962" i="3"/>
  <c r="P9954" i="3"/>
  <c r="P9946" i="3"/>
  <c r="P9938" i="3"/>
  <c r="P9930" i="3"/>
  <c r="P9922" i="3"/>
  <c r="P9914" i="3"/>
  <c r="P9906" i="3"/>
  <c r="P9898" i="3"/>
  <c r="P9890" i="3"/>
  <c r="P9882" i="3"/>
  <c r="P9874" i="3"/>
  <c r="P9866" i="3"/>
  <c r="P9858" i="3"/>
  <c r="P9850" i="3"/>
  <c r="P9842" i="3"/>
  <c r="P9834" i="3"/>
  <c r="P9826" i="3"/>
  <c r="P9818" i="3"/>
  <c r="P9810" i="3"/>
  <c r="P9802" i="3"/>
  <c r="P9794" i="3"/>
  <c r="P9786" i="3"/>
  <c r="P9778" i="3"/>
  <c r="P9770" i="3"/>
  <c r="P9762" i="3"/>
  <c r="P9754" i="3"/>
  <c r="P9746" i="3"/>
  <c r="P9738" i="3"/>
  <c r="P9730" i="3"/>
  <c r="P9722" i="3"/>
  <c r="P9714" i="3"/>
  <c r="P9706" i="3"/>
  <c r="P9698" i="3"/>
  <c r="P9690" i="3"/>
  <c r="P9682" i="3"/>
  <c r="P9674" i="3"/>
  <c r="P9666" i="3"/>
  <c r="P9658" i="3"/>
  <c r="P9650" i="3"/>
  <c r="P9642" i="3"/>
  <c r="P9634" i="3"/>
  <c r="P9626" i="3"/>
  <c r="P9618" i="3"/>
  <c r="P9610" i="3"/>
  <c r="P9602" i="3"/>
  <c r="P9594" i="3"/>
  <c r="P9586" i="3"/>
  <c r="P9578" i="3"/>
  <c r="P9570" i="3"/>
  <c r="P9562" i="3"/>
  <c r="P9554" i="3"/>
  <c r="P9546" i="3"/>
  <c r="P9538" i="3"/>
  <c r="P9530" i="3"/>
  <c r="P9522" i="3"/>
  <c r="P9514" i="3"/>
  <c r="P9506" i="3"/>
  <c r="P9498" i="3"/>
  <c r="P9490" i="3"/>
  <c r="P9482" i="3"/>
  <c r="P9474" i="3"/>
  <c r="P9466" i="3"/>
  <c r="P9458" i="3"/>
  <c r="P9450" i="3"/>
  <c r="P9442" i="3"/>
  <c r="P9434" i="3"/>
  <c r="P9426" i="3"/>
  <c r="P9418" i="3"/>
  <c r="P9410" i="3"/>
  <c r="P9402" i="3"/>
  <c r="P9394" i="3"/>
  <c r="P9386" i="3"/>
  <c r="P9378" i="3"/>
  <c r="P9370" i="3"/>
  <c r="P9362" i="3"/>
  <c r="P9354" i="3"/>
  <c r="P24589" i="3"/>
  <c r="P22903" i="3"/>
  <c r="P21538" i="3"/>
  <c r="P20757" i="3"/>
  <c r="P20189" i="3"/>
  <c r="P19790" i="3"/>
  <c r="P19492" i="3"/>
  <c r="P19189" i="3"/>
  <c r="P18904" i="3"/>
  <c r="P18680" i="3"/>
  <c r="P18476" i="3"/>
  <c r="P18303" i="3"/>
  <c r="P18135" i="3"/>
  <c r="P17964" i="3"/>
  <c r="P17791" i="3"/>
  <c r="P17623" i="3"/>
  <c r="P17452" i="3"/>
  <c r="P17279" i="3"/>
  <c r="P17111" i="3"/>
  <c r="P16983" i="3"/>
  <c r="P16863" i="3"/>
  <c r="P16759" i="3"/>
  <c r="P16655" i="3"/>
  <c r="P16562" i="3"/>
  <c r="P16476" i="3"/>
  <c r="P16383" i="3"/>
  <c r="P16290" i="3"/>
  <c r="P16204" i="3"/>
  <c r="P16111" i="3"/>
  <c r="P16025" i="3"/>
  <c r="P15956" i="3"/>
  <c r="P15876" i="3"/>
  <c r="P15799" i="3"/>
  <c r="P15727" i="3"/>
  <c r="P15649" i="3"/>
  <c r="P15572" i="3"/>
  <c r="P15500" i="3"/>
  <c r="P15423" i="3"/>
  <c r="P15348" i="3"/>
  <c r="P15289" i="3"/>
  <c r="P15220" i="3"/>
  <c r="P15154" i="3"/>
  <c r="P15092" i="3"/>
  <c r="P15027" i="3"/>
  <c r="P14978" i="3"/>
  <c r="P14932" i="3"/>
  <c r="P14881" i="3"/>
  <c r="P14832" i="3"/>
  <c r="P14786" i="3"/>
  <c r="P14735" i="3"/>
  <c r="P14686" i="3"/>
  <c r="P14640" i="3"/>
  <c r="P14588" i="3"/>
  <c r="P14539" i="3"/>
  <c r="P14494" i="3"/>
  <c r="P14442" i="3"/>
  <c r="P14393" i="3"/>
  <c r="P14347" i="3"/>
  <c r="P14296" i="3"/>
  <c r="P14249" i="3"/>
  <c r="P14209" i="3"/>
  <c r="P14164" i="3"/>
  <c r="P14121" i="3"/>
  <c r="P14081" i="3"/>
  <c r="P14041" i="3"/>
  <c r="P14005" i="3"/>
  <c r="P13973" i="3"/>
  <c r="P13939" i="3"/>
  <c r="P13903" i="3"/>
  <c r="P13871" i="3"/>
  <c r="P13836" i="3"/>
  <c r="P13801" i="3"/>
  <c r="P13769" i="3"/>
  <c r="P13733" i="3"/>
  <c r="P13699" i="3"/>
  <c r="P13667" i="3"/>
  <c r="P13631" i="3"/>
  <c r="P13596" i="3"/>
  <c r="P13564" i="3"/>
  <c r="P13529" i="3"/>
  <c r="P13493" i="3"/>
  <c r="P13461" i="3"/>
  <c r="P13427" i="3"/>
  <c r="P13391" i="3"/>
  <c r="P13359" i="3"/>
  <c r="P13324" i="3"/>
  <c r="P13289" i="3"/>
  <c r="P13257" i="3"/>
  <c r="P13221" i="3"/>
  <c r="P13187" i="3"/>
  <c r="P13155" i="3"/>
  <c r="P13119" i="3"/>
  <c r="P13084" i="3"/>
  <c r="P13052" i="3"/>
  <c r="P13017" i="3"/>
  <c r="P12981" i="3"/>
  <c r="P12949" i="3"/>
  <c r="P12915" i="3"/>
  <c r="P12879" i="3"/>
  <c r="P12847" i="3"/>
  <c r="P12812" i="3"/>
  <c r="P12777" i="3"/>
  <c r="P12745" i="3"/>
  <c r="P12709" i="3"/>
  <c r="P12675" i="3"/>
  <c r="P12643" i="3"/>
  <c r="P12607" i="3"/>
  <c r="P12572" i="3"/>
  <c r="P12540" i="3"/>
  <c r="P12508" i="3"/>
  <c r="P12478" i="3"/>
  <c r="P12452" i="3"/>
  <c r="P12422" i="3"/>
  <c r="P12393" i="3"/>
  <c r="P12366" i="3"/>
  <c r="P12337" i="3"/>
  <c r="P12308" i="3"/>
  <c r="P12281" i="3"/>
  <c r="P12252" i="3"/>
  <c r="P12222" i="3"/>
  <c r="P12196" i="3"/>
  <c r="P12166" i="3"/>
  <c r="P12137" i="3"/>
  <c r="P12110" i="3"/>
  <c r="P12081" i="3"/>
  <c r="P12052" i="3"/>
  <c r="P12025" i="3"/>
  <c r="P11996" i="3"/>
  <c r="P11966" i="3"/>
  <c r="P11940" i="3"/>
  <c r="P11910" i="3"/>
  <c r="P11881" i="3"/>
  <c r="P11854" i="3"/>
  <c r="P11825" i="3"/>
  <c r="P11796" i="3"/>
  <c r="P11769" i="3"/>
  <c r="P11740" i="3"/>
  <c r="P11710" i="3"/>
  <c r="P11684" i="3"/>
  <c r="P11654" i="3"/>
  <c r="P11625" i="3"/>
  <c r="P11598" i="3"/>
  <c r="P11569" i="3"/>
  <c r="P11540" i="3"/>
  <c r="P11516" i="3"/>
  <c r="P11491" i="3"/>
  <c r="P11467" i="3"/>
  <c r="P11447" i="3"/>
  <c r="P11425" i="3"/>
  <c r="P11403" i="3"/>
  <c r="P11383" i="3"/>
  <c r="P11361" i="3"/>
  <c r="P11339" i="3"/>
  <c r="P11319" i="3"/>
  <c r="P11297" i="3"/>
  <c r="P11275" i="3"/>
  <c r="P11255" i="3"/>
  <c r="P11233" i="3"/>
  <c r="P11211" i="3"/>
  <c r="P11191" i="3"/>
  <c r="P11169" i="3"/>
  <c r="P11147" i="3"/>
  <c r="P11127" i="3"/>
  <c r="P11105" i="3"/>
  <c r="P11083" i="3"/>
  <c r="P11063" i="3"/>
  <c r="P11041" i="3"/>
  <c r="P11019" i="3"/>
  <c r="P10999" i="3"/>
  <c r="P10977" i="3"/>
  <c r="P10955" i="3"/>
  <c r="P10935" i="3"/>
  <c r="P10913" i="3"/>
  <c r="P10891" i="3"/>
  <c r="P10871" i="3"/>
  <c r="P10849" i="3"/>
  <c r="P10827" i="3"/>
  <c r="P10807" i="3"/>
  <c r="P10785" i="3"/>
  <c r="P10763" i="3"/>
  <c r="P10743" i="3"/>
  <c r="P10721" i="3"/>
  <c r="P10699" i="3"/>
  <c r="P10679" i="3"/>
  <c r="P10657" i="3"/>
  <c r="P10635" i="3"/>
  <c r="P10615" i="3"/>
  <c r="P10593" i="3"/>
  <c r="P10571" i="3"/>
  <c r="P10551" i="3"/>
  <c r="P10529" i="3"/>
  <c r="P10507" i="3"/>
  <c r="P10487" i="3"/>
  <c r="P10465" i="3"/>
  <c r="P10443" i="3"/>
  <c r="P10423" i="3"/>
  <c r="P10401" i="3"/>
  <c r="P10379" i="3"/>
  <c r="P10359" i="3"/>
  <c r="P10337" i="3"/>
  <c r="P10315" i="3"/>
  <c r="P10295" i="3"/>
  <c r="P10273" i="3"/>
  <c r="P10251" i="3"/>
  <c r="P10231" i="3"/>
  <c r="P10209" i="3"/>
  <c r="P10187" i="3"/>
  <c r="P10167" i="3"/>
  <c r="P10145" i="3"/>
  <c r="P10123" i="3"/>
  <c r="P10103" i="3"/>
  <c r="P10081" i="3"/>
  <c r="P10059" i="3"/>
  <c r="P10039" i="3"/>
  <c r="P10017" i="3"/>
  <c r="P9995" i="3"/>
  <c r="P9975" i="3"/>
  <c r="P9953" i="3"/>
  <c r="P9937" i="3"/>
  <c r="P9921" i="3"/>
  <c r="P9905" i="3"/>
  <c r="P9889" i="3"/>
  <c r="P9873" i="3"/>
  <c r="P9857" i="3"/>
  <c r="P9841" i="3"/>
  <c r="P9825" i="3"/>
  <c r="P9809" i="3"/>
  <c r="P9793" i="3"/>
  <c r="P9777" i="3"/>
  <c r="P9761" i="3"/>
  <c r="P9745" i="3"/>
  <c r="P9729" i="3"/>
  <c r="P9713" i="3"/>
  <c r="P9697" i="3"/>
  <c r="P9681" i="3"/>
  <c r="P9665" i="3"/>
  <c r="P9649" i="3"/>
  <c r="P9633" i="3"/>
  <c r="P9617" i="3"/>
  <c r="P9601" i="3"/>
  <c r="P9585" i="3"/>
  <c r="P9569" i="3"/>
  <c r="P9553" i="3"/>
  <c r="P9537" i="3"/>
  <c r="P9521" i="3"/>
  <c r="P9505" i="3"/>
  <c r="P9489" i="3"/>
  <c r="P9473" i="3"/>
  <c r="P9457" i="3"/>
  <c r="P9441" i="3"/>
  <c r="P9425" i="3"/>
  <c r="P9409" i="3"/>
  <c r="P9393" i="3"/>
  <c r="P9377" i="3"/>
  <c r="P9361" i="3"/>
  <c r="P9347" i="3"/>
  <c r="P9337" i="3"/>
  <c r="P9325" i="3"/>
  <c r="P9315" i="3"/>
  <c r="P9305" i="3"/>
  <c r="P9293" i="3"/>
  <c r="P9283" i="3"/>
  <c r="P9273" i="3"/>
  <c r="P9261" i="3"/>
  <c r="P9251" i="3"/>
  <c r="P9241" i="3"/>
  <c r="P9229" i="3"/>
  <c r="P9219" i="3"/>
  <c r="P9209" i="3"/>
  <c r="P9197" i="3"/>
  <c r="P9187" i="3"/>
  <c r="P9177" i="3"/>
  <c r="P9165" i="3"/>
  <c r="P9155" i="3"/>
  <c r="P9145" i="3"/>
  <c r="P9133" i="3"/>
  <c r="P9123" i="3"/>
  <c r="P9113" i="3"/>
  <c r="P9101" i="3"/>
  <c r="P9091" i="3"/>
  <c r="P9081" i="3"/>
  <c r="P9069" i="3"/>
  <c r="P9059" i="3"/>
  <c r="P9049" i="3"/>
  <c r="P9037" i="3"/>
  <c r="P9027" i="3"/>
  <c r="P9017" i="3"/>
  <c r="P9005" i="3"/>
  <c r="P8995" i="3"/>
  <c r="P8985" i="3"/>
  <c r="P8973" i="3"/>
  <c r="P8963" i="3"/>
  <c r="P8953" i="3"/>
  <c r="P8941" i="3"/>
  <c r="P8931" i="3"/>
  <c r="P8921" i="3"/>
  <c r="P8909" i="3"/>
  <c r="P8899" i="3"/>
  <c r="P8889" i="3"/>
  <c r="P8877" i="3"/>
  <c r="P8867" i="3"/>
  <c r="P8857" i="3"/>
  <c r="P8845" i="3"/>
  <c r="P8835" i="3"/>
  <c r="P8825" i="3"/>
  <c r="P8813" i="3"/>
  <c r="P8803" i="3"/>
  <c r="P8793" i="3"/>
  <c r="P8781" i="3"/>
  <c r="P8771" i="3"/>
  <c r="P8761" i="3"/>
  <c r="P8749" i="3"/>
  <c r="P8739" i="3"/>
  <c r="P8729" i="3"/>
  <c r="P8717" i="3"/>
  <c r="P8707" i="3"/>
  <c r="P8697" i="3"/>
  <c r="P8685" i="3"/>
  <c r="P8675" i="3"/>
  <c r="P8665" i="3"/>
  <c r="P8653" i="3"/>
  <c r="P8643" i="3"/>
  <c r="P8633" i="3"/>
  <c r="P8621" i="3"/>
  <c r="P8611" i="3"/>
  <c r="P8601" i="3"/>
  <c r="P8589" i="3"/>
  <c r="P8579" i="3"/>
  <c r="P8569" i="3"/>
  <c r="P8557" i="3"/>
  <c r="P8547" i="3"/>
  <c r="P8537" i="3"/>
  <c r="P8525" i="3"/>
  <c r="P8515" i="3"/>
  <c r="P8505" i="3"/>
  <c r="P8493" i="3"/>
  <c r="P8483" i="3"/>
  <c r="P8473" i="3"/>
  <c r="P8461" i="3"/>
  <c r="P8451" i="3"/>
  <c r="P8441" i="3"/>
  <c r="P8429" i="3"/>
  <c r="P8419" i="3"/>
  <c r="P8409" i="3"/>
  <c r="P8397" i="3"/>
  <c r="P8387" i="3"/>
  <c r="P8377" i="3"/>
  <c r="P8365" i="3"/>
  <c r="P8355" i="3"/>
  <c r="P8345" i="3"/>
  <c r="P8333" i="3"/>
  <c r="P8323" i="3"/>
  <c r="P8313" i="3"/>
  <c r="P8301" i="3"/>
  <c r="P8291" i="3"/>
  <c r="P8281" i="3"/>
  <c r="P8269" i="3"/>
  <c r="P8259" i="3"/>
  <c r="P8249" i="3"/>
  <c r="P8237" i="3"/>
  <c r="P8227" i="3"/>
  <c r="P8217" i="3"/>
  <c r="P8205" i="3"/>
  <c r="P8195" i="3"/>
  <c r="P8185" i="3"/>
  <c r="P8173" i="3"/>
  <c r="P8163" i="3"/>
  <c r="P8153" i="3"/>
  <c r="P8141" i="3"/>
  <c r="P8131" i="3"/>
  <c r="P8121" i="3"/>
  <c r="P8109" i="3"/>
  <c r="P8099" i="3"/>
  <c r="P8089" i="3"/>
  <c r="P8077" i="3"/>
  <c r="P8067" i="3"/>
  <c r="P8057" i="3"/>
  <c r="P8045" i="3"/>
  <c r="P8035" i="3"/>
  <c r="P8025" i="3"/>
  <c r="P8013" i="3"/>
  <c r="P8003" i="3"/>
  <c r="P7993" i="3"/>
  <c r="P7981" i="3"/>
  <c r="P7971" i="3"/>
  <c r="P7961" i="3"/>
  <c r="P7949" i="3"/>
  <c r="P7939" i="3"/>
  <c r="P7929" i="3"/>
  <c r="P7917" i="3"/>
  <c r="P7907" i="3"/>
  <c r="P7897" i="3"/>
  <c r="P7885" i="3"/>
  <c r="P7875" i="3"/>
  <c r="P7865" i="3"/>
  <c r="P7853" i="3"/>
  <c r="P7843" i="3"/>
  <c r="P7833" i="3"/>
  <c r="P7821" i="3"/>
  <c r="P7811" i="3"/>
  <c r="P7801" i="3"/>
  <c r="P7789" i="3"/>
  <c r="P7779" i="3"/>
  <c r="P7769" i="3"/>
  <c r="P7757" i="3"/>
  <c r="P7747" i="3"/>
  <c r="P7737" i="3"/>
  <c r="P7725" i="3"/>
  <c r="P7715" i="3"/>
  <c r="P7705" i="3"/>
  <c r="P7693" i="3"/>
  <c r="P7683" i="3"/>
  <c r="P7673" i="3"/>
  <c r="P7661" i="3"/>
  <c r="P7651" i="3"/>
  <c r="P7641" i="3"/>
  <c r="P7629" i="3"/>
  <c r="P7619" i="3"/>
  <c r="P7609" i="3"/>
  <c r="P7597" i="3"/>
  <c r="P7587" i="3"/>
  <c r="P7577" i="3"/>
  <c r="P7565" i="3"/>
  <c r="P7555" i="3"/>
  <c r="P7545" i="3"/>
  <c r="P7533" i="3"/>
  <c r="P7523" i="3"/>
  <c r="P7513" i="3"/>
  <c r="P7501" i="3"/>
  <c r="P7491" i="3"/>
  <c r="P7481" i="3"/>
  <c r="P7469" i="3"/>
  <c r="P7459" i="3"/>
  <c r="P7449" i="3"/>
  <c r="P7437" i="3"/>
  <c r="P7427" i="3"/>
  <c r="P7417" i="3"/>
  <c r="P7405" i="3"/>
  <c r="P7395" i="3"/>
  <c r="P7385" i="3"/>
  <c r="P7373" i="3"/>
  <c r="P7363" i="3"/>
  <c r="P7353" i="3"/>
  <c r="P7341" i="3"/>
  <c r="P7331" i="3"/>
  <c r="P7321" i="3"/>
  <c r="P7309" i="3"/>
  <c r="P7299" i="3"/>
  <c r="P7289" i="3"/>
  <c r="P7277" i="3"/>
  <c r="P7267" i="3"/>
  <c r="P7257" i="3"/>
  <c r="P7245" i="3"/>
  <c r="P7235" i="3"/>
  <c r="P7225" i="3"/>
  <c r="P7213" i="3"/>
  <c r="P7203" i="3"/>
  <c r="P7193" i="3"/>
  <c r="P7181" i="3"/>
  <c r="P7171" i="3"/>
  <c r="P7161" i="3"/>
  <c r="P7149" i="3"/>
  <c r="P7139" i="3"/>
  <c r="P7129" i="3"/>
  <c r="P7118" i="3"/>
  <c r="P7109" i="3"/>
  <c r="P7100" i="3"/>
  <c r="P7091" i="3"/>
  <c r="P7082" i="3"/>
  <c r="P7073" i="3"/>
  <c r="P7063" i="3"/>
  <c r="P7054" i="3"/>
  <c r="P7045" i="3"/>
  <c r="P7036" i="3"/>
  <c r="P7027" i="3"/>
  <c r="P7018" i="3"/>
  <c r="P7009" i="3"/>
  <c r="P6999" i="3"/>
  <c r="P6990" i="3"/>
  <c r="P6981" i="3"/>
  <c r="P6972" i="3"/>
  <c r="P6963" i="3"/>
  <c r="P6954" i="3"/>
  <c r="P6945" i="3"/>
  <c r="P6935" i="3"/>
  <c r="P6926" i="3"/>
  <c r="P6917" i="3"/>
  <c r="P6908" i="3"/>
  <c r="P6899" i="3"/>
  <c r="P6890" i="3"/>
  <c r="P6881" i="3"/>
  <c r="P6871" i="3"/>
  <c r="P6862" i="3"/>
  <c r="P6853" i="3"/>
  <c r="P6844" i="3"/>
  <c r="P6835" i="3"/>
  <c r="P6826" i="3"/>
  <c r="P6817" i="3"/>
  <c r="P6807" i="3"/>
  <c r="P6798" i="3"/>
  <c r="P6789" i="3"/>
  <c r="P6780" i="3"/>
  <c r="P6771" i="3"/>
  <c r="P6762" i="3"/>
  <c r="P6753" i="3"/>
  <c r="P6743" i="3"/>
  <c r="P6734" i="3"/>
  <c r="P6725" i="3"/>
  <c r="P6716" i="3"/>
  <c r="P6707" i="3"/>
  <c r="P6698" i="3"/>
  <c r="P6689" i="3"/>
  <c r="P6679" i="3"/>
  <c r="P6670" i="3"/>
  <c r="P6661" i="3"/>
  <c r="P6652" i="3"/>
  <c r="P6643" i="3"/>
  <c r="P6634" i="3"/>
  <c r="P6625" i="3"/>
  <c r="P6615" i="3"/>
  <c r="P6606" i="3"/>
  <c r="P6597" i="3"/>
  <c r="P6588" i="3"/>
  <c r="P6579" i="3"/>
  <c r="P6570" i="3"/>
  <c r="P6561" i="3"/>
  <c r="P6551" i="3"/>
  <c r="P6542" i="3"/>
  <c r="P6533" i="3"/>
  <c r="P6524" i="3"/>
  <c r="P6516" i="3"/>
  <c r="P6508" i="3"/>
  <c r="P6500" i="3"/>
  <c r="P6492" i="3"/>
  <c r="P6484" i="3"/>
  <c r="P6476" i="3"/>
  <c r="P6468" i="3"/>
  <c r="P6460" i="3"/>
  <c r="P6452" i="3"/>
  <c r="P6444" i="3"/>
  <c r="P6436" i="3"/>
  <c r="P6428" i="3"/>
  <c r="P6420" i="3"/>
  <c r="P6412" i="3"/>
  <c r="P6404" i="3"/>
  <c r="P6396" i="3"/>
  <c r="P6388" i="3"/>
  <c r="P6380" i="3"/>
  <c r="P6372" i="3"/>
  <c r="P6364" i="3"/>
  <c r="P6356" i="3"/>
  <c r="P6348" i="3"/>
  <c r="P6340" i="3"/>
  <c r="P6332" i="3"/>
  <c r="P6324" i="3"/>
  <c r="P6316" i="3"/>
  <c r="P6308" i="3"/>
  <c r="P6300" i="3"/>
  <c r="P6292" i="3"/>
  <c r="P6284" i="3"/>
  <c r="P6276" i="3"/>
  <c r="P6268" i="3"/>
  <c r="P6260" i="3"/>
  <c r="P6252" i="3"/>
  <c r="P6244" i="3"/>
  <c r="P6236" i="3"/>
  <c r="P6228" i="3"/>
  <c r="P6220" i="3"/>
  <c r="P6212" i="3"/>
  <c r="P6204" i="3"/>
  <c r="P6196" i="3"/>
  <c r="P6188" i="3"/>
  <c r="P6180" i="3"/>
  <c r="P6172" i="3"/>
  <c r="P6164" i="3"/>
  <c r="P6156" i="3"/>
  <c r="P6148" i="3"/>
  <c r="P6140" i="3"/>
  <c r="P6132" i="3"/>
  <c r="P6124" i="3"/>
  <c r="P6116" i="3"/>
  <c r="P6108" i="3"/>
  <c r="P6100" i="3"/>
  <c r="P6092" i="3"/>
  <c r="P6084" i="3"/>
  <c r="P6076" i="3"/>
  <c r="P6068" i="3"/>
  <c r="P6060" i="3"/>
  <c r="P6052" i="3"/>
  <c r="P6044" i="3"/>
  <c r="P6036" i="3"/>
  <c r="P6028" i="3"/>
  <c r="P6020" i="3"/>
  <c r="P6012" i="3"/>
  <c r="P6004" i="3"/>
  <c r="P5996" i="3"/>
  <c r="P5988" i="3"/>
  <c r="P5980" i="3"/>
  <c r="P5972" i="3"/>
  <c r="P5964" i="3"/>
  <c r="P5956" i="3"/>
  <c r="P5948" i="3"/>
  <c r="P5940" i="3"/>
  <c r="P5932" i="3"/>
  <c r="P5924" i="3"/>
  <c r="P5916" i="3"/>
  <c r="P5908" i="3"/>
  <c r="P5900" i="3"/>
  <c r="P5892" i="3"/>
  <c r="P5884" i="3"/>
  <c r="P5876" i="3"/>
  <c r="P5868" i="3"/>
  <c r="P5860" i="3"/>
  <c r="P5852" i="3"/>
  <c r="P5844" i="3"/>
  <c r="P5836" i="3"/>
  <c r="P5828" i="3"/>
  <c r="P5820" i="3"/>
  <c r="P5812" i="3"/>
  <c r="P5804" i="3"/>
  <c r="P5796" i="3"/>
  <c r="P5788" i="3"/>
  <c r="P5780" i="3"/>
  <c r="P5772" i="3"/>
  <c r="P5764" i="3"/>
  <c r="P5756" i="3"/>
  <c r="P5748" i="3"/>
  <c r="P5740" i="3"/>
  <c r="P5732" i="3"/>
  <c r="P5724" i="3"/>
  <c r="P5716" i="3"/>
  <c r="P5708" i="3"/>
  <c r="P5700" i="3"/>
  <c r="P5692" i="3"/>
  <c r="P5684" i="3"/>
  <c r="P5676" i="3"/>
  <c r="P5668" i="3"/>
  <c r="P5660" i="3"/>
  <c r="P5652" i="3"/>
  <c r="P5644" i="3"/>
  <c r="P5636" i="3"/>
  <c r="P5628" i="3"/>
  <c r="P5620" i="3"/>
  <c r="P5612" i="3"/>
  <c r="P5604" i="3"/>
  <c r="P5596" i="3"/>
  <c r="P5588" i="3"/>
  <c r="P5580" i="3"/>
  <c r="P5572" i="3"/>
  <c r="P5564" i="3"/>
  <c r="P5556" i="3"/>
  <c r="P5548" i="3"/>
  <c r="P5540" i="3"/>
  <c r="P5532" i="3"/>
  <c r="P5524" i="3"/>
  <c r="P5516" i="3"/>
  <c r="P5508" i="3"/>
  <c r="P5500" i="3"/>
  <c r="P5492" i="3"/>
  <c r="P5484" i="3"/>
  <c r="P5476" i="3"/>
  <c r="P5468" i="3"/>
  <c r="P5460" i="3"/>
  <c r="P5452" i="3"/>
  <c r="P5444" i="3"/>
  <c r="P5436" i="3"/>
  <c r="P5428" i="3"/>
  <c r="P5420" i="3"/>
  <c r="P5412" i="3"/>
  <c r="P5404" i="3"/>
  <c r="P5396" i="3"/>
  <c r="P5388" i="3"/>
  <c r="P5380" i="3"/>
  <c r="P5372" i="3"/>
  <c r="P5364" i="3"/>
  <c r="P5356" i="3"/>
  <c r="P5348" i="3"/>
  <c r="P5340" i="3"/>
  <c r="P5332" i="3"/>
  <c r="P5324" i="3"/>
  <c r="P5316" i="3"/>
  <c r="P5308" i="3"/>
  <c r="P5300" i="3"/>
  <c r="P5292" i="3"/>
  <c r="P5284" i="3"/>
  <c r="P5276" i="3"/>
  <c r="P5268" i="3"/>
  <c r="P5260" i="3"/>
  <c r="P5252" i="3"/>
  <c r="P5244" i="3"/>
  <c r="P5236" i="3"/>
  <c r="P5228" i="3"/>
  <c r="P5220" i="3"/>
  <c r="P5212" i="3"/>
  <c r="P5204" i="3"/>
  <c r="P5196" i="3"/>
  <c r="P5188" i="3"/>
  <c r="P5180" i="3"/>
  <c r="P5172" i="3"/>
  <c r="P5164" i="3"/>
  <c r="P5156" i="3"/>
  <c r="P5148" i="3"/>
  <c r="P5140" i="3"/>
  <c r="P5132" i="3"/>
  <c r="P5124" i="3"/>
  <c r="P5116" i="3"/>
  <c r="P5108" i="3"/>
  <c r="P5100" i="3"/>
  <c r="P5092" i="3"/>
  <c r="P5084" i="3"/>
  <c r="P5076" i="3"/>
  <c r="P5068" i="3"/>
  <c r="P5060" i="3"/>
  <c r="P5052" i="3"/>
  <c r="P5044" i="3"/>
  <c r="P5036" i="3"/>
  <c r="P5028" i="3"/>
  <c r="P5020" i="3"/>
  <c r="P5012" i="3"/>
  <c r="P5004" i="3"/>
  <c r="P4996" i="3"/>
  <c r="P4988" i="3"/>
  <c r="P4980" i="3"/>
  <c r="P4972" i="3"/>
  <c r="P4964" i="3"/>
  <c r="P4956" i="3"/>
  <c r="P4948" i="3"/>
  <c r="P4940" i="3"/>
  <c r="P4932" i="3"/>
  <c r="P4924" i="3"/>
  <c r="P4916" i="3"/>
  <c r="P4908" i="3"/>
  <c r="P4900" i="3"/>
  <c r="P4892" i="3"/>
  <c r="P4884" i="3"/>
  <c r="P4876" i="3"/>
  <c r="P4868" i="3"/>
  <c r="P4860" i="3"/>
  <c r="P4852" i="3"/>
  <c r="P4844" i="3"/>
  <c r="P4836" i="3"/>
  <c r="P4828" i="3"/>
  <c r="P4820" i="3"/>
  <c r="P4812" i="3"/>
  <c r="P4804" i="3"/>
  <c r="P4796" i="3"/>
  <c r="P4788" i="3"/>
  <c r="P4780" i="3"/>
  <c r="P4772" i="3"/>
  <c r="P4764" i="3"/>
  <c r="P4756" i="3"/>
  <c r="P4748" i="3"/>
  <c r="P4740" i="3"/>
  <c r="P4732" i="3"/>
  <c r="P4724" i="3"/>
  <c r="P4716" i="3"/>
  <c r="P4708" i="3"/>
  <c r="P4700" i="3"/>
  <c r="P4692" i="3"/>
  <c r="P4684" i="3"/>
  <c r="P4676" i="3"/>
  <c r="P4668" i="3"/>
  <c r="P4660" i="3"/>
  <c r="P4652" i="3"/>
  <c r="P4644" i="3"/>
  <c r="P4636" i="3"/>
  <c r="P4628" i="3"/>
  <c r="P4620" i="3"/>
  <c r="P4612" i="3"/>
  <c r="P4604" i="3"/>
  <c r="P4596" i="3"/>
  <c r="P4588" i="3"/>
  <c r="P4580" i="3"/>
  <c r="P4572" i="3"/>
  <c r="P4564" i="3"/>
  <c r="P4556" i="3"/>
  <c r="P4548" i="3"/>
  <c r="P4540" i="3"/>
  <c r="P4532" i="3"/>
  <c r="P4524" i="3"/>
  <c r="P4516" i="3"/>
  <c r="P4508" i="3"/>
  <c r="P4500" i="3"/>
  <c r="P4492" i="3"/>
  <c r="P4484" i="3"/>
  <c r="P4476" i="3"/>
  <c r="P4468" i="3"/>
  <c r="P4460" i="3"/>
  <c r="P4452" i="3"/>
  <c r="P4444" i="3"/>
  <c r="P4436" i="3"/>
  <c r="P4428" i="3"/>
  <c r="P4420" i="3"/>
  <c r="P4412" i="3"/>
  <c r="P4404" i="3"/>
  <c r="P4396" i="3"/>
  <c r="P4388" i="3"/>
  <c r="P4380" i="3"/>
  <c r="P4372" i="3"/>
  <c r="P4364" i="3"/>
  <c r="P4356" i="3"/>
  <c r="P4348" i="3"/>
  <c r="P4340" i="3"/>
  <c r="P4332" i="3"/>
  <c r="P4324" i="3"/>
  <c r="P4316" i="3"/>
  <c r="P4308" i="3"/>
  <c r="P4300" i="3"/>
  <c r="P4292" i="3"/>
  <c r="P4284" i="3"/>
  <c r="P4276" i="3"/>
  <c r="P4268" i="3"/>
  <c r="P4260" i="3"/>
  <c r="P4252" i="3"/>
  <c r="P4244" i="3"/>
  <c r="P4236" i="3"/>
  <c r="P4228" i="3"/>
  <c r="P4220" i="3"/>
  <c r="P4212" i="3"/>
  <c r="P4204" i="3"/>
  <c r="P4196" i="3"/>
  <c r="P4188" i="3"/>
  <c r="P4180" i="3"/>
  <c r="P4172" i="3"/>
  <c r="P4164" i="3"/>
  <c r="P4156" i="3"/>
  <c r="P4148" i="3"/>
  <c r="P4140" i="3"/>
  <c r="P4132" i="3"/>
  <c r="P4124" i="3"/>
  <c r="P4116" i="3"/>
  <c r="P4108" i="3"/>
  <c r="P4100" i="3"/>
  <c r="P4092" i="3"/>
  <c r="P4084" i="3"/>
  <c r="P4076" i="3"/>
  <c r="P4068" i="3"/>
  <c r="P4060" i="3"/>
  <c r="P4052" i="3"/>
  <c r="P4044" i="3"/>
  <c r="P4036" i="3"/>
  <c r="P4028" i="3"/>
  <c r="P4020" i="3"/>
  <c r="P4012" i="3"/>
  <c r="P4004" i="3"/>
  <c r="P3996" i="3"/>
  <c r="P3988" i="3"/>
  <c r="P3980" i="3"/>
  <c r="P3972" i="3"/>
  <c r="P3964" i="3"/>
  <c r="P3956" i="3"/>
  <c r="P3948" i="3"/>
  <c r="P3940" i="3"/>
  <c r="P3932" i="3"/>
  <c r="P3924" i="3"/>
  <c r="P3916" i="3"/>
  <c r="P3908" i="3"/>
  <c r="P3900" i="3"/>
  <c r="P3892" i="3"/>
  <c r="P3884" i="3"/>
  <c r="P3876" i="3"/>
  <c r="P3868" i="3"/>
  <c r="P3860" i="3"/>
  <c r="P3852" i="3"/>
  <c r="P3844" i="3"/>
  <c r="P3836" i="3"/>
  <c r="P3828" i="3"/>
  <c r="P3820" i="3"/>
  <c r="P3812" i="3"/>
  <c r="P3804" i="3"/>
  <c r="P3796" i="3"/>
  <c r="P3788" i="3"/>
  <c r="P3780" i="3"/>
  <c r="P3772" i="3"/>
  <c r="P3764" i="3"/>
  <c r="P3756" i="3"/>
  <c r="P3748" i="3"/>
  <c r="P3740" i="3"/>
  <c r="P3732" i="3"/>
  <c r="P3724" i="3"/>
  <c r="P3716" i="3"/>
  <c r="P3708" i="3"/>
  <c r="P3700" i="3"/>
  <c r="P3692" i="3"/>
  <c r="P3684" i="3"/>
  <c r="P3676" i="3"/>
  <c r="P3668" i="3"/>
  <c r="P3660" i="3"/>
  <c r="P3652" i="3"/>
  <c r="P3644" i="3"/>
  <c r="P3636" i="3"/>
  <c r="P3628" i="3"/>
  <c r="P3620" i="3"/>
  <c r="P3612" i="3"/>
  <c r="P3604" i="3"/>
  <c r="P3596" i="3"/>
  <c r="P3588" i="3"/>
  <c r="P3580" i="3"/>
  <c r="P3572" i="3"/>
  <c r="P3564" i="3"/>
  <c r="P3556" i="3"/>
  <c r="P3548" i="3"/>
  <c r="P3540" i="3"/>
  <c r="P3532" i="3"/>
  <c r="P3524" i="3"/>
  <c r="P3516" i="3"/>
  <c r="P3508" i="3"/>
  <c r="P3500" i="3"/>
  <c r="P3492" i="3"/>
  <c r="P3484" i="3"/>
  <c r="P3476" i="3"/>
  <c r="P3468" i="3"/>
  <c r="P3460" i="3"/>
  <c r="P3452" i="3"/>
  <c r="P3444" i="3"/>
  <c r="P3436" i="3"/>
  <c r="P3428" i="3"/>
  <c r="P3420" i="3"/>
  <c r="P3412" i="3"/>
  <c r="P3404" i="3"/>
  <c r="P3396" i="3"/>
  <c r="P3388" i="3"/>
  <c r="P3380" i="3"/>
  <c r="P3372" i="3"/>
  <c r="P3364" i="3"/>
  <c r="P3356" i="3"/>
  <c r="P3348" i="3"/>
  <c r="P3340" i="3"/>
  <c r="P3332" i="3"/>
  <c r="P3324" i="3"/>
  <c r="P27492" i="3"/>
  <c r="P24177" i="3"/>
  <c r="P22643" i="3"/>
  <c r="P21378" i="3"/>
  <c r="P20637" i="3"/>
  <c r="P20103" i="3"/>
  <c r="P19735" i="3"/>
  <c r="P19437" i="3"/>
  <c r="P19128" i="3"/>
  <c r="P18862" i="3"/>
  <c r="P18638" i="3"/>
  <c r="P18444" i="3"/>
  <c r="P18271" i="3"/>
  <c r="P18103" i="3"/>
  <c r="P17932" i="3"/>
  <c r="P17759" i="3"/>
  <c r="P17591" i="3"/>
  <c r="P17420" i="3"/>
  <c r="P17247" i="3"/>
  <c r="P17079" i="3"/>
  <c r="P16972" i="3"/>
  <c r="P16855" i="3"/>
  <c r="P16735" i="3"/>
  <c r="P16649" i="3"/>
  <c r="P16553" i="3"/>
  <c r="P16460" i="3"/>
  <c r="P16374" i="3"/>
  <c r="P16281" i="3"/>
  <c r="P16188" i="3"/>
  <c r="P16102" i="3"/>
  <c r="P16020" i="3"/>
  <c r="P15940" i="3"/>
  <c r="P15871" i="3"/>
  <c r="P15791" i="3"/>
  <c r="P15713" i="3"/>
  <c r="P15641" i="3"/>
  <c r="P15564" i="3"/>
  <c r="P15487" i="3"/>
  <c r="P15415" i="3"/>
  <c r="P15344" i="3"/>
  <c r="P15275" i="3"/>
  <c r="P15216" i="3"/>
  <c r="P15147" i="3"/>
  <c r="P15081" i="3"/>
  <c r="P15024" i="3"/>
  <c r="P14972" i="3"/>
  <c r="P14923" i="3"/>
  <c r="P14878" i="3"/>
  <c r="P14826" i="3"/>
  <c r="P14777" i="3"/>
  <c r="P14731" i="3"/>
  <c r="P14680" i="3"/>
  <c r="P14631" i="3"/>
  <c r="P14585" i="3"/>
  <c r="P14534" i="3"/>
  <c r="P14484" i="3"/>
  <c r="P14439" i="3"/>
  <c r="P14387" i="3"/>
  <c r="P14338" i="3"/>
  <c r="P14292" i="3"/>
  <c r="P14244" i="3"/>
  <c r="P14201" i="3"/>
  <c r="P14161" i="3"/>
  <c r="P14116" i="3"/>
  <c r="P14073" i="3"/>
  <c r="P14037" i="3"/>
  <c r="P14003" i="3"/>
  <c r="P13967" i="3"/>
  <c r="P13935" i="3"/>
  <c r="P13900" i="3"/>
  <c r="P13865" i="3"/>
  <c r="P13833" i="3"/>
  <c r="P13797" i="3"/>
  <c r="P13763" i="3"/>
  <c r="P13731" i="3"/>
  <c r="P13695" i="3"/>
  <c r="P13660" i="3"/>
  <c r="P13628" i="3"/>
  <c r="P13593" i="3"/>
  <c r="P13557" i="3"/>
  <c r="P13525" i="3"/>
  <c r="P13491" i="3"/>
  <c r="P13455" i="3"/>
  <c r="P13423" i="3"/>
  <c r="P13388" i="3"/>
  <c r="P13353" i="3"/>
  <c r="P13321" i="3"/>
  <c r="P13285" i="3"/>
  <c r="P13251" i="3"/>
  <c r="P13219" i="3"/>
  <c r="P13183" i="3"/>
  <c r="P13148" i="3"/>
  <c r="P13116" i="3"/>
  <c r="P13081" i="3"/>
  <c r="P13045" i="3"/>
  <c r="P13013" i="3"/>
  <c r="P12979" i="3"/>
  <c r="P12943" i="3"/>
  <c r="P12911" i="3"/>
  <c r="P12876" i="3"/>
  <c r="P12841" i="3"/>
  <c r="P12809" i="3"/>
  <c r="P12773" i="3"/>
  <c r="P12739" i="3"/>
  <c r="P12707" i="3"/>
  <c r="P12671" i="3"/>
  <c r="P12636" i="3"/>
  <c r="P12604" i="3"/>
  <c r="P12569" i="3"/>
  <c r="P12533" i="3"/>
  <c r="P12505" i="3"/>
  <c r="P12476" i="3"/>
  <c r="P12446" i="3"/>
  <c r="P12420" i="3"/>
  <c r="P12390" i="3"/>
  <c r="P12361" i="3"/>
  <c r="P12334" i="3"/>
  <c r="P12305" i="3"/>
  <c r="P12276" i="3"/>
  <c r="P12249" i="3"/>
  <c r="P12220" i="3"/>
  <c r="P12190" i="3"/>
  <c r="P12164" i="3"/>
  <c r="P12134" i="3"/>
  <c r="P12105" i="3"/>
  <c r="P12078" i="3"/>
  <c r="P12049" i="3"/>
  <c r="P12020" i="3"/>
  <c r="P11993" i="3"/>
  <c r="P11964" i="3"/>
  <c r="P11934" i="3"/>
  <c r="P11908" i="3"/>
  <c r="P11878" i="3"/>
  <c r="P11849" i="3"/>
  <c r="P11822" i="3"/>
  <c r="P11793" i="3"/>
  <c r="P11764" i="3"/>
  <c r="P11737" i="3"/>
  <c r="P11708" i="3"/>
  <c r="P11678" i="3"/>
  <c r="P11652" i="3"/>
  <c r="P11622" i="3"/>
  <c r="P11593" i="3"/>
  <c r="P11566" i="3"/>
  <c r="P11537" i="3"/>
  <c r="P11511" i="3"/>
  <c r="P11488" i="3"/>
  <c r="P11465" i="3"/>
  <c r="P11443" i="3"/>
  <c r="P11423" i="3"/>
  <c r="P11401" i="3"/>
  <c r="P11379" i="3"/>
  <c r="P11359" i="3"/>
  <c r="P11337" i="3"/>
  <c r="P11315" i="3"/>
  <c r="P11295" i="3"/>
  <c r="P11273" i="3"/>
  <c r="P11251" i="3"/>
  <c r="P11231" i="3"/>
  <c r="P11209" i="3"/>
  <c r="P11187" i="3"/>
  <c r="P11167" i="3"/>
  <c r="P11145" i="3"/>
  <c r="P11123" i="3"/>
  <c r="P11103" i="3"/>
  <c r="P11081" i="3"/>
  <c r="P11059" i="3"/>
  <c r="P11039" i="3"/>
  <c r="P11017" i="3"/>
  <c r="P10995" i="3"/>
  <c r="P10975" i="3"/>
  <c r="P10953" i="3"/>
  <c r="P10931" i="3"/>
  <c r="P10911" i="3"/>
  <c r="P10889" i="3"/>
  <c r="P10867" i="3"/>
  <c r="P10847" i="3"/>
  <c r="P10825" i="3"/>
  <c r="P10803" i="3"/>
  <c r="P10783" i="3"/>
  <c r="P10761" i="3"/>
  <c r="P10739" i="3"/>
  <c r="P10719" i="3"/>
  <c r="P10697" i="3"/>
  <c r="P10675" i="3"/>
  <c r="P10655" i="3"/>
  <c r="P10633" i="3"/>
  <c r="P10611" i="3"/>
  <c r="P10591" i="3"/>
  <c r="P10569" i="3"/>
  <c r="P10547" i="3"/>
  <c r="P10527" i="3"/>
  <c r="P10505" i="3"/>
  <c r="P10483" i="3"/>
  <c r="P10463" i="3"/>
  <c r="P10441" i="3"/>
  <c r="P10419" i="3"/>
  <c r="P10399" i="3"/>
  <c r="P10377" i="3"/>
  <c r="P10355" i="3"/>
  <c r="P10335" i="3"/>
  <c r="P10313" i="3"/>
  <c r="P10291" i="3"/>
  <c r="P10271" i="3"/>
  <c r="P10249" i="3"/>
  <c r="P10227" i="3"/>
  <c r="P10207" i="3"/>
  <c r="P10185" i="3"/>
  <c r="P10163" i="3"/>
  <c r="P10143" i="3"/>
  <c r="P10121" i="3"/>
  <c r="P10099" i="3"/>
  <c r="P10079" i="3"/>
  <c r="P10057" i="3"/>
  <c r="P10035" i="3"/>
  <c r="P10015" i="3"/>
  <c r="P9993" i="3"/>
  <c r="P9971" i="3"/>
  <c r="P9951" i="3"/>
  <c r="P9935" i="3"/>
  <c r="P9919" i="3"/>
  <c r="P9903" i="3"/>
  <c r="P9887" i="3"/>
  <c r="P9871" i="3"/>
  <c r="P9855" i="3"/>
  <c r="P9839" i="3"/>
  <c r="P9823" i="3"/>
  <c r="P9807" i="3"/>
  <c r="P9791" i="3"/>
  <c r="P9775" i="3"/>
  <c r="P9759" i="3"/>
  <c r="P9743" i="3"/>
  <c r="P9727" i="3"/>
  <c r="P9711" i="3"/>
  <c r="P9695" i="3"/>
  <c r="P9679" i="3"/>
  <c r="P9663" i="3"/>
  <c r="P9647" i="3"/>
  <c r="P9631" i="3"/>
  <c r="P9615" i="3"/>
  <c r="P9599" i="3"/>
  <c r="P9583" i="3"/>
  <c r="P9567" i="3"/>
  <c r="P9551" i="3"/>
  <c r="P9535" i="3"/>
  <c r="P9519" i="3"/>
  <c r="P9503" i="3"/>
  <c r="P9487" i="3"/>
  <c r="P9471" i="3"/>
  <c r="P9455" i="3"/>
  <c r="P9439" i="3"/>
  <c r="P9423" i="3"/>
  <c r="P9407" i="3"/>
  <c r="P9391" i="3"/>
  <c r="P9375" i="3"/>
  <c r="P9359" i="3"/>
  <c r="P9346" i="3"/>
  <c r="P9335" i="3"/>
  <c r="P9324" i="3"/>
  <c r="P9314" i="3"/>
  <c r="P9303" i="3"/>
  <c r="P9292" i="3"/>
  <c r="P9282" i="3"/>
  <c r="P9271" i="3"/>
  <c r="P9260" i="3"/>
  <c r="P9250" i="3"/>
  <c r="P9239" i="3"/>
  <c r="P9228" i="3"/>
  <c r="P9218" i="3"/>
  <c r="P9207" i="3"/>
  <c r="P9196" i="3"/>
  <c r="P9186" i="3"/>
  <c r="P9175" i="3"/>
  <c r="P9164" i="3"/>
  <c r="P9154" i="3"/>
  <c r="P9143" i="3"/>
  <c r="P9132" i="3"/>
  <c r="P9122" i="3"/>
  <c r="P9111" i="3"/>
  <c r="P9100" i="3"/>
  <c r="P9090" i="3"/>
  <c r="P9079" i="3"/>
  <c r="P9068" i="3"/>
  <c r="P9058" i="3"/>
  <c r="P9047" i="3"/>
  <c r="P9036" i="3"/>
  <c r="P9026" i="3"/>
  <c r="P9015" i="3"/>
  <c r="P9004" i="3"/>
  <c r="P8994" i="3"/>
  <c r="P8983" i="3"/>
  <c r="P8972" i="3"/>
  <c r="P8962" i="3"/>
  <c r="P8951" i="3"/>
  <c r="P8940" i="3"/>
  <c r="P8930" i="3"/>
  <c r="P8919" i="3"/>
  <c r="P8908" i="3"/>
  <c r="P8898" i="3"/>
  <c r="P8887" i="3"/>
  <c r="P8876" i="3"/>
  <c r="P8866" i="3"/>
  <c r="P8855" i="3"/>
  <c r="P8844" i="3"/>
  <c r="P8834" i="3"/>
  <c r="P8823" i="3"/>
  <c r="P8812" i="3"/>
  <c r="P8802" i="3"/>
  <c r="P8791" i="3"/>
  <c r="P8780" i="3"/>
  <c r="P8770" i="3"/>
  <c r="P8759" i="3"/>
  <c r="P8748" i="3"/>
  <c r="P8738" i="3"/>
  <c r="P8727" i="3"/>
  <c r="P8716" i="3"/>
  <c r="P8706" i="3"/>
  <c r="P8695" i="3"/>
  <c r="P8684" i="3"/>
  <c r="P8674" i="3"/>
  <c r="P8663" i="3"/>
  <c r="P8652" i="3"/>
  <c r="P8642" i="3"/>
  <c r="P8631" i="3"/>
  <c r="P8620" i="3"/>
  <c r="P8610" i="3"/>
  <c r="P8599" i="3"/>
  <c r="P8588" i="3"/>
  <c r="P8578" i="3"/>
  <c r="P8567" i="3"/>
  <c r="P8556" i="3"/>
  <c r="P8546" i="3"/>
  <c r="P8535" i="3"/>
  <c r="P8524" i="3"/>
  <c r="P8514" i="3"/>
  <c r="P8503" i="3"/>
  <c r="P8492" i="3"/>
  <c r="P8482" i="3"/>
  <c r="P8471" i="3"/>
  <c r="P8460" i="3"/>
  <c r="P8450" i="3"/>
  <c r="P8439" i="3"/>
  <c r="P8428" i="3"/>
  <c r="P8418" i="3"/>
  <c r="P8407" i="3"/>
  <c r="P8396" i="3"/>
  <c r="P8386" i="3"/>
  <c r="P8375" i="3"/>
  <c r="P8364" i="3"/>
  <c r="P8354" i="3"/>
  <c r="P8343" i="3"/>
  <c r="P8332" i="3"/>
  <c r="P8322" i="3"/>
  <c r="P8311" i="3"/>
  <c r="P8300" i="3"/>
  <c r="P8290" i="3"/>
  <c r="P8279" i="3"/>
  <c r="P8268" i="3"/>
  <c r="P8258" i="3"/>
  <c r="P8247" i="3"/>
  <c r="P8236" i="3"/>
  <c r="P8226" i="3"/>
  <c r="P8215" i="3"/>
  <c r="P8204" i="3"/>
  <c r="P8194" i="3"/>
  <c r="P8183" i="3"/>
  <c r="P8172" i="3"/>
  <c r="P8162" i="3"/>
  <c r="P8151" i="3"/>
  <c r="P8140" i="3"/>
  <c r="P8130" i="3"/>
  <c r="P8119" i="3"/>
  <c r="P8108" i="3"/>
  <c r="P8098" i="3"/>
  <c r="P8087" i="3"/>
  <c r="P8076" i="3"/>
  <c r="P8066" i="3"/>
  <c r="P8055" i="3"/>
  <c r="P8044" i="3"/>
  <c r="P8034" i="3"/>
  <c r="P8023" i="3"/>
  <c r="P8012" i="3"/>
  <c r="P8002" i="3"/>
  <c r="P7991" i="3"/>
  <c r="P7980" i="3"/>
  <c r="P7970" i="3"/>
  <c r="P7959" i="3"/>
  <c r="P7948" i="3"/>
  <c r="P7938" i="3"/>
  <c r="P7927" i="3"/>
  <c r="P7916" i="3"/>
  <c r="P7906" i="3"/>
  <c r="P7895" i="3"/>
  <c r="P7884" i="3"/>
  <c r="P7874" i="3"/>
  <c r="P7863" i="3"/>
  <c r="P7852" i="3"/>
  <c r="P7842" i="3"/>
  <c r="P7831" i="3"/>
  <c r="P7820" i="3"/>
  <c r="P7810" i="3"/>
  <c r="P7799" i="3"/>
  <c r="P7788" i="3"/>
  <c r="P7778" i="3"/>
  <c r="P7767" i="3"/>
  <c r="P7756" i="3"/>
  <c r="P7746" i="3"/>
  <c r="P7735" i="3"/>
  <c r="P7724" i="3"/>
  <c r="P7714" i="3"/>
  <c r="P7703" i="3"/>
  <c r="P7692" i="3"/>
  <c r="P7682" i="3"/>
  <c r="P7671" i="3"/>
  <c r="P7660" i="3"/>
  <c r="P7650" i="3"/>
  <c r="P7639" i="3"/>
  <c r="P7628" i="3"/>
  <c r="P7618" i="3"/>
  <c r="P7607" i="3"/>
  <c r="P7596" i="3"/>
  <c r="P7586" i="3"/>
  <c r="P7575" i="3"/>
  <c r="P7564" i="3"/>
  <c r="P7554" i="3"/>
  <c r="P7543" i="3"/>
  <c r="P7532" i="3"/>
  <c r="P7522" i="3"/>
  <c r="P7511" i="3"/>
  <c r="P7500" i="3"/>
  <c r="P7490" i="3"/>
  <c r="P7479" i="3"/>
  <c r="P7468" i="3"/>
  <c r="P7458" i="3"/>
  <c r="P7447" i="3"/>
  <c r="P7436" i="3"/>
  <c r="P7426" i="3"/>
  <c r="P7415" i="3"/>
  <c r="P7404" i="3"/>
  <c r="P7394" i="3"/>
  <c r="P7383" i="3"/>
  <c r="P7372" i="3"/>
  <c r="P7362" i="3"/>
  <c r="P7351" i="3"/>
  <c r="P7340" i="3"/>
  <c r="P7330" i="3"/>
  <c r="P7319" i="3"/>
  <c r="P7308" i="3"/>
  <c r="P7298" i="3"/>
  <c r="P7287" i="3"/>
  <c r="P7276" i="3"/>
  <c r="P7266" i="3"/>
  <c r="P7255" i="3"/>
  <c r="P7244" i="3"/>
  <c r="P7234" i="3"/>
  <c r="P7223" i="3"/>
  <c r="P7212" i="3"/>
  <c r="P7202" i="3"/>
  <c r="P7191" i="3"/>
  <c r="P7180" i="3"/>
  <c r="P7170" i="3"/>
  <c r="P7159" i="3"/>
  <c r="P7148" i="3"/>
  <c r="P7138" i="3"/>
  <c r="P7127" i="3"/>
  <c r="P7117" i="3"/>
  <c r="P7108" i="3"/>
  <c r="P7099" i="3"/>
  <c r="P7090" i="3"/>
  <c r="P7081" i="3"/>
  <c r="P7071" i="3"/>
  <c r="P7062" i="3"/>
  <c r="P7053" i="3"/>
  <c r="P7044" i="3"/>
  <c r="P7035" i="3"/>
  <c r="P7026" i="3"/>
  <c r="P7017" i="3"/>
  <c r="P7007" i="3"/>
  <c r="P6998" i="3"/>
  <c r="P6989" i="3"/>
  <c r="P6980" i="3"/>
  <c r="P6971" i="3"/>
  <c r="P6962" i="3"/>
  <c r="P6953" i="3"/>
  <c r="P6943" i="3"/>
  <c r="P6934" i="3"/>
  <c r="P6925" i="3"/>
  <c r="P6916" i="3"/>
  <c r="P6907" i="3"/>
  <c r="P6898" i="3"/>
  <c r="P6889" i="3"/>
  <c r="P6879" i="3"/>
  <c r="P6870" i="3"/>
  <c r="P6861" i="3"/>
  <c r="P6852" i="3"/>
  <c r="P6843" i="3"/>
  <c r="P6834" i="3"/>
  <c r="P6825" i="3"/>
  <c r="P6815" i="3"/>
  <c r="P6806" i="3"/>
  <c r="P6797" i="3"/>
  <c r="P6788" i="3"/>
  <c r="P6779" i="3"/>
  <c r="P6770" i="3"/>
  <c r="P6761" i="3"/>
  <c r="P6751" i="3"/>
  <c r="P6742" i="3"/>
  <c r="P6733" i="3"/>
  <c r="P6724" i="3"/>
  <c r="P6715" i="3"/>
  <c r="P6706" i="3"/>
  <c r="P6697" i="3"/>
  <c r="P6687" i="3"/>
  <c r="P6678" i="3"/>
  <c r="P6669" i="3"/>
  <c r="P6660" i="3"/>
  <c r="P6651" i="3"/>
  <c r="P6642" i="3"/>
  <c r="P6633" i="3"/>
  <c r="P6623" i="3"/>
  <c r="P6614" i="3"/>
  <c r="P6605" i="3"/>
  <c r="P6596" i="3"/>
  <c r="P6587" i="3"/>
  <c r="P6578" i="3"/>
  <c r="P6569" i="3"/>
  <c r="P6559" i="3"/>
  <c r="P6550" i="3"/>
  <c r="P6541" i="3"/>
  <c r="P6532" i="3"/>
  <c r="P6523" i="3"/>
  <c r="P6515" i="3"/>
  <c r="P6507" i="3"/>
  <c r="P6499" i="3"/>
  <c r="P6491" i="3"/>
  <c r="P6483" i="3"/>
  <c r="P6475" i="3"/>
  <c r="P6467" i="3"/>
  <c r="P6459" i="3"/>
  <c r="P6451" i="3"/>
  <c r="P6443" i="3"/>
  <c r="P6435" i="3"/>
  <c r="P6427" i="3"/>
  <c r="P6419" i="3"/>
  <c r="P6411" i="3"/>
  <c r="P6403" i="3"/>
  <c r="P6395" i="3"/>
  <c r="P6387" i="3"/>
  <c r="P6379" i="3"/>
  <c r="P6371" i="3"/>
  <c r="P6363" i="3"/>
  <c r="P6355" i="3"/>
  <c r="P6347" i="3"/>
  <c r="P6339" i="3"/>
  <c r="P6331" i="3"/>
  <c r="P6323" i="3"/>
  <c r="P6315" i="3"/>
  <c r="P6307" i="3"/>
  <c r="P6299" i="3"/>
  <c r="P6291" i="3"/>
  <c r="P6283" i="3"/>
  <c r="P6275" i="3"/>
  <c r="P6267" i="3"/>
  <c r="P6259" i="3"/>
  <c r="P6251" i="3"/>
  <c r="P6243" i="3"/>
  <c r="P6235" i="3"/>
  <c r="P6227" i="3"/>
  <c r="P6219" i="3"/>
  <c r="P6211" i="3"/>
  <c r="P6203" i="3"/>
  <c r="P6195" i="3"/>
  <c r="P6187" i="3"/>
  <c r="P6179" i="3"/>
  <c r="P6171" i="3"/>
  <c r="P6163" i="3"/>
  <c r="P6155" i="3"/>
  <c r="P6147" i="3"/>
  <c r="P6139" i="3"/>
  <c r="P6131" i="3"/>
  <c r="P6123" i="3"/>
  <c r="P6115" i="3"/>
  <c r="P6107" i="3"/>
  <c r="P6099" i="3"/>
  <c r="P6091" i="3"/>
  <c r="P6083" i="3"/>
  <c r="P6075" i="3"/>
  <c r="P6067" i="3"/>
  <c r="P6059" i="3"/>
  <c r="P6051" i="3"/>
  <c r="P6043" i="3"/>
  <c r="P6035" i="3"/>
  <c r="P6027" i="3"/>
  <c r="P6019" i="3"/>
  <c r="P6011" i="3"/>
  <c r="P6003" i="3"/>
  <c r="P5995" i="3"/>
  <c r="P5987" i="3"/>
  <c r="P5979" i="3"/>
  <c r="P5971" i="3"/>
  <c r="P5963" i="3"/>
  <c r="P5955" i="3"/>
  <c r="P5947" i="3"/>
  <c r="P5939" i="3"/>
  <c r="P5931" i="3"/>
  <c r="P5923" i="3"/>
  <c r="P5915" i="3"/>
  <c r="P5907" i="3"/>
  <c r="P5899" i="3"/>
  <c r="P5891" i="3"/>
  <c r="P5883" i="3"/>
  <c r="P5875" i="3"/>
  <c r="P5867" i="3"/>
  <c r="P5859" i="3"/>
  <c r="P5851" i="3"/>
  <c r="P5843" i="3"/>
  <c r="P5835" i="3"/>
  <c r="P5827" i="3"/>
  <c r="P5819" i="3"/>
  <c r="P5811" i="3"/>
  <c r="P5803" i="3"/>
  <c r="P5795" i="3"/>
  <c r="P5787" i="3"/>
  <c r="P5779" i="3"/>
  <c r="P5771" i="3"/>
  <c r="P5763" i="3"/>
  <c r="P5755" i="3"/>
  <c r="P5747" i="3"/>
  <c r="P5739" i="3"/>
  <c r="P5731" i="3"/>
  <c r="P5723" i="3"/>
  <c r="P5715" i="3"/>
  <c r="P5707" i="3"/>
  <c r="P5699" i="3"/>
  <c r="P5691" i="3"/>
  <c r="P5683" i="3"/>
  <c r="P5675" i="3"/>
  <c r="P5667" i="3"/>
  <c r="P5659" i="3"/>
  <c r="P5651" i="3"/>
  <c r="P5643" i="3"/>
  <c r="P5635" i="3"/>
  <c r="P5627" i="3"/>
  <c r="P5619" i="3"/>
  <c r="P5611" i="3"/>
  <c r="P5603" i="3"/>
  <c r="P5595" i="3"/>
  <c r="P5587" i="3"/>
  <c r="P5579" i="3"/>
  <c r="P5571" i="3"/>
  <c r="P5563" i="3"/>
  <c r="P5555" i="3"/>
  <c r="P5547" i="3"/>
  <c r="P5539" i="3"/>
  <c r="P5531" i="3"/>
  <c r="P5523" i="3"/>
  <c r="P5515" i="3"/>
  <c r="P5507" i="3"/>
  <c r="P5499" i="3"/>
  <c r="P5491" i="3"/>
  <c r="P5483" i="3"/>
  <c r="P5475" i="3"/>
  <c r="P5467" i="3"/>
  <c r="P5459" i="3"/>
  <c r="P5451" i="3"/>
  <c r="P5443" i="3"/>
  <c r="P5435" i="3"/>
  <c r="P5427" i="3"/>
  <c r="P5419" i="3"/>
  <c r="P5411" i="3"/>
  <c r="P5403" i="3"/>
  <c r="P5395" i="3"/>
  <c r="P5387" i="3"/>
  <c r="P5379" i="3"/>
  <c r="P5371" i="3"/>
  <c r="P5363" i="3"/>
  <c r="P5355" i="3"/>
  <c r="P5347" i="3"/>
  <c r="P5339" i="3"/>
  <c r="P5331" i="3"/>
  <c r="P5323" i="3"/>
  <c r="P5315" i="3"/>
  <c r="P5307" i="3"/>
  <c r="P5299" i="3"/>
  <c r="P5291" i="3"/>
  <c r="P5283" i="3"/>
  <c r="P5275" i="3"/>
  <c r="P5267" i="3"/>
  <c r="P5259" i="3"/>
  <c r="P5251" i="3"/>
  <c r="P5243" i="3"/>
  <c r="P5235" i="3"/>
  <c r="P5227" i="3"/>
  <c r="P5219" i="3"/>
  <c r="P5211" i="3"/>
  <c r="P5203" i="3"/>
  <c r="P5195" i="3"/>
  <c r="P5187" i="3"/>
  <c r="P5179" i="3"/>
  <c r="P5171" i="3"/>
  <c r="P5163" i="3"/>
  <c r="P5155" i="3"/>
  <c r="P5147" i="3"/>
  <c r="P5139" i="3"/>
  <c r="P5131" i="3"/>
  <c r="P5123" i="3"/>
  <c r="P5115" i="3"/>
  <c r="P5107" i="3"/>
  <c r="P5099" i="3"/>
  <c r="P5091" i="3"/>
  <c r="P5083" i="3"/>
  <c r="P5075" i="3"/>
  <c r="P5067" i="3"/>
  <c r="P5059" i="3"/>
  <c r="P5051" i="3"/>
  <c r="P5043" i="3"/>
  <c r="P5035" i="3"/>
  <c r="P5027" i="3"/>
  <c r="P5019" i="3"/>
  <c r="P5011" i="3"/>
  <c r="P5003" i="3"/>
  <c r="P4995" i="3"/>
  <c r="P4987" i="3"/>
  <c r="P4979" i="3"/>
  <c r="P4971" i="3"/>
  <c r="P4963" i="3"/>
  <c r="P4955" i="3"/>
  <c r="P4947" i="3"/>
  <c r="P4939" i="3"/>
  <c r="P4931" i="3"/>
  <c r="P4923" i="3"/>
  <c r="P4915" i="3"/>
  <c r="P4907" i="3"/>
  <c r="P4899" i="3"/>
  <c r="P4891" i="3"/>
  <c r="P4883" i="3"/>
  <c r="P4875" i="3"/>
  <c r="P4867" i="3"/>
  <c r="P4859" i="3"/>
  <c r="P4851" i="3"/>
  <c r="P4843" i="3"/>
  <c r="P4835" i="3"/>
  <c r="P4827" i="3"/>
  <c r="P4819" i="3"/>
  <c r="P4811" i="3"/>
  <c r="P4803" i="3"/>
  <c r="P4795" i="3"/>
  <c r="P4787" i="3"/>
  <c r="P4779" i="3"/>
  <c r="P4771" i="3"/>
  <c r="P4763" i="3"/>
  <c r="P4755" i="3"/>
  <c r="P4747" i="3"/>
  <c r="P4739" i="3"/>
  <c r="P4731" i="3"/>
  <c r="P4723" i="3"/>
  <c r="P4715" i="3"/>
  <c r="P4707" i="3"/>
  <c r="P4699" i="3"/>
  <c r="P4691" i="3"/>
  <c r="P4683" i="3"/>
  <c r="P4675" i="3"/>
  <c r="P4667" i="3"/>
  <c r="P4659" i="3"/>
  <c r="P4651" i="3"/>
  <c r="P4643" i="3"/>
  <c r="P4635" i="3"/>
  <c r="P4627" i="3"/>
  <c r="P4619" i="3"/>
  <c r="P4611" i="3"/>
  <c r="P4603" i="3"/>
  <c r="P4595" i="3"/>
  <c r="P4587" i="3"/>
  <c r="P4579" i="3"/>
  <c r="P4571" i="3"/>
  <c r="P4563" i="3"/>
  <c r="P4555" i="3"/>
  <c r="P4547" i="3"/>
  <c r="P4539" i="3"/>
  <c r="P4531" i="3"/>
  <c r="P4523" i="3"/>
  <c r="P4515" i="3"/>
  <c r="P4507" i="3"/>
  <c r="P4499" i="3"/>
  <c r="P4491" i="3"/>
  <c r="P4483" i="3"/>
  <c r="P4475" i="3"/>
  <c r="P4467" i="3"/>
  <c r="P4459" i="3"/>
  <c r="P4451" i="3"/>
  <c r="P4443" i="3"/>
  <c r="P4435" i="3"/>
  <c r="P4427" i="3"/>
  <c r="P4419" i="3"/>
  <c r="P4411" i="3"/>
  <c r="P4403" i="3"/>
  <c r="P4395" i="3"/>
  <c r="P4387" i="3"/>
  <c r="P4379" i="3"/>
  <c r="P4371" i="3"/>
  <c r="P4363" i="3"/>
  <c r="P4355" i="3"/>
  <c r="P4347" i="3"/>
  <c r="P4339" i="3"/>
  <c r="P4331" i="3"/>
  <c r="P4323" i="3"/>
  <c r="P4315" i="3"/>
  <c r="P4307" i="3"/>
  <c r="P4299" i="3"/>
  <c r="P4291" i="3"/>
  <c r="P4283" i="3"/>
  <c r="P4275" i="3"/>
  <c r="P4267" i="3"/>
  <c r="P4259" i="3"/>
  <c r="P4251" i="3"/>
  <c r="P4243" i="3"/>
  <c r="P4235" i="3"/>
  <c r="P4227" i="3"/>
  <c r="P4219" i="3"/>
  <c r="P4211" i="3"/>
  <c r="P4203" i="3"/>
  <c r="P4195" i="3"/>
  <c r="P4187" i="3"/>
  <c r="P4179" i="3"/>
  <c r="P4171" i="3"/>
  <c r="P4163" i="3"/>
  <c r="P4155" i="3"/>
  <c r="P4147" i="3"/>
  <c r="P4139" i="3"/>
  <c r="P4131" i="3"/>
  <c r="P4123" i="3"/>
  <c r="P4115" i="3"/>
  <c r="P4107" i="3"/>
  <c r="P4099" i="3"/>
  <c r="P4091" i="3"/>
  <c r="P4083" i="3"/>
  <c r="P4075" i="3"/>
  <c r="P4067" i="3"/>
  <c r="P4059" i="3"/>
  <c r="P4051" i="3"/>
  <c r="P4043" i="3"/>
  <c r="P4035" i="3"/>
  <c r="P4027" i="3"/>
  <c r="P4019" i="3"/>
  <c r="P4011" i="3"/>
  <c r="P4003" i="3"/>
  <c r="P3995" i="3"/>
  <c r="P3987" i="3"/>
  <c r="P3979" i="3"/>
  <c r="P3971" i="3"/>
  <c r="P3963" i="3"/>
  <c r="P3955" i="3"/>
  <c r="P3947" i="3"/>
  <c r="P3939" i="3"/>
  <c r="P3931" i="3"/>
  <c r="P3923" i="3"/>
  <c r="P3915" i="3"/>
  <c r="P3907" i="3"/>
  <c r="P3899" i="3"/>
  <c r="P3891" i="3"/>
  <c r="P3883" i="3"/>
  <c r="P3875" i="3"/>
  <c r="P27137" i="3"/>
  <c r="P24049" i="3"/>
  <c r="P22543" i="3"/>
  <c r="P21346" i="3"/>
  <c r="P20596" i="3"/>
  <c r="P20071" i="3"/>
  <c r="P19721" i="3"/>
  <c r="P19415" i="3"/>
  <c r="P19108" i="3"/>
  <c r="P18852" i="3"/>
  <c r="P18623" i="3"/>
  <c r="P18431" i="3"/>
  <c r="P18263" i="3"/>
  <c r="P18092" i="3"/>
  <c r="P17919" i="3"/>
  <c r="P17751" i="3"/>
  <c r="P17580" i="3"/>
  <c r="P17407" i="3"/>
  <c r="P17239" i="3"/>
  <c r="P17068" i="3"/>
  <c r="P16951" i="3"/>
  <c r="P16844" i="3"/>
  <c r="P16727" i="3"/>
  <c r="P16630" i="3"/>
  <c r="P16546" i="3"/>
  <c r="P16450" i="3"/>
  <c r="P16358" i="3"/>
  <c r="P16271" i="3"/>
  <c r="P16178" i="3"/>
  <c r="P16086" i="3"/>
  <c r="P16012" i="3"/>
  <c r="P15935" i="3"/>
  <c r="P15855" i="3"/>
  <c r="P15785" i="3"/>
  <c r="P15705" i="3"/>
  <c r="P15628" i="3"/>
  <c r="P15556" i="3"/>
  <c r="P15479" i="3"/>
  <c r="P15401" i="3"/>
  <c r="P15337" i="3"/>
  <c r="P15271" i="3"/>
  <c r="P15202" i="3"/>
  <c r="P15143" i="3"/>
  <c r="P15074" i="3"/>
  <c r="P15015" i="3"/>
  <c r="P14969" i="3"/>
  <c r="P14918" i="3"/>
  <c r="P14868" i="3"/>
  <c r="P14823" i="3"/>
  <c r="P14771" i="3"/>
  <c r="P14722" i="3"/>
  <c r="P14676" i="3"/>
  <c r="P14625" i="3"/>
  <c r="P14576" i="3"/>
  <c r="P14530" i="3"/>
  <c r="P14479" i="3"/>
  <c r="P14430" i="3"/>
  <c r="P14384" i="3"/>
  <c r="P14332" i="3"/>
  <c r="P14283" i="3"/>
  <c r="P14241" i="3"/>
  <c r="P14196" i="3"/>
  <c r="P14153" i="3"/>
  <c r="P14113" i="3"/>
  <c r="P14068" i="3"/>
  <c r="P14031" i="3"/>
  <c r="P13999" i="3"/>
  <c r="P13964" i="3"/>
  <c r="P13929" i="3"/>
  <c r="P13897" i="3"/>
  <c r="P13861" i="3"/>
  <c r="P13827" i="3"/>
  <c r="P13795" i="3"/>
  <c r="P13759" i="3"/>
  <c r="P13724" i="3"/>
  <c r="P13692" i="3"/>
  <c r="P13657" i="3"/>
  <c r="P13621" i="3"/>
  <c r="P13589" i="3"/>
  <c r="P13555" i="3"/>
  <c r="P13519" i="3"/>
  <c r="P13487" i="3"/>
  <c r="P13452" i="3"/>
  <c r="P13417" i="3"/>
  <c r="P13385" i="3"/>
  <c r="P13349" i="3"/>
  <c r="P13315" i="3"/>
  <c r="P13283" i="3"/>
  <c r="P13247" i="3"/>
  <c r="P13212" i="3"/>
  <c r="P13180" i="3"/>
  <c r="P13145" i="3"/>
  <c r="P13109" i="3"/>
  <c r="P13077" i="3"/>
  <c r="P13043" i="3"/>
  <c r="P13007" i="3"/>
  <c r="P12975" i="3"/>
  <c r="P12940" i="3"/>
  <c r="P12905" i="3"/>
  <c r="P12873" i="3"/>
  <c r="P12837" i="3"/>
  <c r="P12803" i="3"/>
  <c r="P12771" i="3"/>
  <c r="P12735" i="3"/>
  <c r="P12700" i="3"/>
  <c r="P12668" i="3"/>
  <c r="P12633" i="3"/>
  <c r="P12597" i="3"/>
  <c r="P12565" i="3"/>
  <c r="P12531" i="3"/>
  <c r="P12500" i="3"/>
  <c r="P12473" i="3"/>
  <c r="P12444" i="3"/>
  <c r="P12414" i="3"/>
  <c r="P12388" i="3"/>
  <c r="P12358" i="3"/>
  <c r="P12329" i="3"/>
  <c r="P12302" i="3"/>
  <c r="P12273" i="3"/>
  <c r="P12244" i="3"/>
  <c r="P12217" i="3"/>
  <c r="P12188" i="3"/>
  <c r="P12158" i="3"/>
  <c r="P12132" i="3"/>
  <c r="P12102" i="3"/>
  <c r="P12073" i="3"/>
  <c r="P12046" i="3"/>
  <c r="P12017" i="3"/>
  <c r="P11988" i="3"/>
  <c r="P11961" i="3"/>
  <c r="P11932" i="3"/>
  <c r="P11902" i="3"/>
  <c r="P11876" i="3"/>
  <c r="P11846" i="3"/>
  <c r="P11817" i="3"/>
  <c r="P11790" i="3"/>
  <c r="P11761" i="3"/>
  <c r="P11732" i="3"/>
  <c r="P11705" i="3"/>
  <c r="P11676" i="3"/>
  <c r="P11646" i="3"/>
  <c r="P11620" i="3"/>
  <c r="P11590" i="3"/>
  <c r="P11561" i="3"/>
  <c r="P11534" i="3"/>
  <c r="P11509" i="3"/>
  <c r="P11484" i="3"/>
  <c r="P11463" i="3"/>
  <c r="P11441" i="3"/>
  <c r="P11419" i="3"/>
  <c r="P11399" i="3"/>
  <c r="P11377" i="3"/>
  <c r="P11355" i="3"/>
  <c r="P11335" i="3"/>
  <c r="P11313" i="3"/>
  <c r="P11291" i="3"/>
  <c r="P11271" i="3"/>
  <c r="P11249" i="3"/>
  <c r="P11227" i="3"/>
  <c r="P11207" i="3"/>
  <c r="P11185" i="3"/>
  <c r="P11163" i="3"/>
  <c r="P11143" i="3"/>
  <c r="P11121" i="3"/>
  <c r="P11099" i="3"/>
  <c r="P11079" i="3"/>
  <c r="P11057" i="3"/>
  <c r="P11035" i="3"/>
  <c r="P11015" i="3"/>
  <c r="P10993" i="3"/>
  <c r="P10971" i="3"/>
  <c r="P10951" i="3"/>
  <c r="P10929" i="3"/>
  <c r="P10907" i="3"/>
  <c r="P10887" i="3"/>
  <c r="P10865" i="3"/>
  <c r="P10843" i="3"/>
  <c r="P10823" i="3"/>
  <c r="P10801" i="3"/>
  <c r="P10779" i="3"/>
  <c r="P10759" i="3"/>
  <c r="P10737" i="3"/>
  <c r="P10715" i="3"/>
  <c r="P10695" i="3"/>
  <c r="P10673" i="3"/>
  <c r="P10651" i="3"/>
  <c r="P10631" i="3"/>
  <c r="P10609" i="3"/>
  <c r="P10587" i="3"/>
  <c r="P10567" i="3"/>
  <c r="P10545" i="3"/>
  <c r="P10523" i="3"/>
  <c r="P10503" i="3"/>
  <c r="P10481" i="3"/>
  <c r="P10459" i="3"/>
  <c r="P10439" i="3"/>
  <c r="P10417" i="3"/>
  <c r="P10395" i="3"/>
  <c r="P10375" i="3"/>
  <c r="P10353" i="3"/>
  <c r="P10331" i="3"/>
  <c r="P10311" i="3"/>
  <c r="P10289" i="3"/>
  <c r="P10267" i="3"/>
  <c r="P10247" i="3"/>
  <c r="P10225" i="3"/>
  <c r="P10203" i="3"/>
  <c r="P10183" i="3"/>
  <c r="P10161" i="3"/>
  <c r="P10139" i="3"/>
  <c r="P10119" i="3"/>
  <c r="P10097" i="3"/>
  <c r="P10075" i="3"/>
  <c r="P10055" i="3"/>
  <c r="P10033" i="3"/>
  <c r="P10011" i="3"/>
  <c r="P9991" i="3"/>
  <c r="P9969" i="3"/>
  <c r="P9948" i="3"/>
  <c r="P9932" i="3"/>
  <c r="P9916" i="3"/>
  <c r="P9900" i="3"/>
  <c r="P9884" i="3"/>
  <c r="P9868" i="3"/>
  <c r="P9852" i="3"/>
  <c r="P9836" i="3"/>
  <c r="P9820" i="3"/>
  <c r="P9804" i="3"/>
  <c r="P9788" i="3"/>
  <c r="P9772" i="3"/>
  <c r="P9756" i="3"/>
  <c r="P9740" i="3"/>
  <c r="P9724" i="3"/>
  <c r="P9708" i="3"/>
  <c r="P9692" i="3"/>
  <c r="P9676" i="3"/>
  <c r="P9660" i="3"/>
  <c r="P9644" i="3"/>
  <c r="P9628" i="3"/>
  <c r="P9612" i="3"/>
  <c r="P9596" i="3"/>
  <c r="P9580" i="3"/>
  <c r="P9564" i="3"/>
  <c r="P9548" i="3"/>
  <c r="P9532" i="3"/>
  <c r="P9516" i="3"/>
  <c r="P26380" i="3"/>
  <c r="P23721" i="3"/>
  <c r="P22273" i="3"/>
  <c r="P21196" i="3"/>
  <c r="P20485" i="3"/>
  <c r="P19991" i="3"/>
  <c r="P19662" i="3"/>
  <c r="P19359" i="3"/>
  <c r="P19053" i="3"/>
  <c r="P18808" i="3"/>
  <c r="P18581" i="3"/>
  <c r="P18399" i="3"/>
  <c r="P18231" i="3"/>
  <c r="P18060" i="3"/>
  <c r="P17887" i="3"/>
  <c r="P17719" i="3"/>
  <c r="P17548" i="3"/>
  <c r="P17375" i="3"/>
  <c r="P17207" i="3"/>
  <c r="P17055" i="3"/>
  <c r="P16940" i="3"/>
  <c r="P16823" i="3"/>
  <c r="P16716" i="3"/>
  <c r="P16623" i="3"/>
  <c r="P16527" i="3"/>
  <c r="P16444" i="3"/>
  <c r="P16348" i="3"/>
  <c r="P16255" i="3"/>
  <c r="P16169" i="3"/>
  <c r="P16076" i="3"/>
  <c r="P15999" i="3"/>
  <c r="P15927" i="3"/>
  <c r="P15849" i="3"/>
  <c r="P15769" i="3"/>
  <c r="P15700" i="3"/>
  <c r="P15620" i="3"/>
  <c r="P15543" i="3"/>
  <c r="P15471" i="3"/>
  <c r="P15393" i="3"/>
  <c r="P15326" i="3"/>
  <c r="P15264" i="3"/>
  <c r="P15198" i="3"/>
  <c r="P15129" i="3"/>
  <c r="P15070" i="3"/>
  <c r="P15009" i="3"/>
  <c r="P14960" i="3"/>
  <c r="P14914" i="3"/>
  <c r="P14863" i="3"/>
  <c r="P14814" i="3"/>
  <c r="P14768" i="3"/>
  <c r="P14716" i="3"/>
  <c r="P14667" i="3"/>
  <c r="P14622" i="3"/>
  <c r="P14570" i="3"/>
  <c r="P14521" i="3"/>
  <c r="P14475" i="3"/>
  <c r="P14424" i="3"/>
  <c r="P14375" i="3"/>
  <c r="P14329" i="3"/>
  <c r="P14278" i="3"/>
  <c r="P14233" i="3"/>
  <c r="P14193" i="3"/>
  <c r="P14148" i="3"/>
  <c r="P14105" i="3"/>
  <c r="P14065" i="3"/>
  <c r="P14028" i="3"/>
  <c r="P13993" i="3"/>
  <c r="P13961" i="3"/>
  <c r="P13925" i="3"/>
  <c r="P13891" i="3"/>
  <c r="P13859" i="3"/>
  <c r="P13823" i="3"/>
  <c r="P13788" i="3"/>
  <c r="P13756" i="3"/>
  <c r="P13721" i="3"/>
  <c r="P13685" i="3"/>
  <c r="P13653" i="3"/>
  <c r="P13619" i="3"/>
  <c r="P13583" i="3"/>
  <c r="P13551" i="3"/>
  <c r="P13516" i="3"/>
  <c r="P13481" i="3"/>
  <c r="P13449" i="3"/>
  <c r="P13413" i="3"/>
  <c r="P13379" i="3"/>
  <c r="P13347" i="3"/>
  <c r="P13311" i="3"/>
  <c r="P13276" i="3"/>
  <c r="P13244" i="3"/>
  <c r="P13209" i="3"/>
  <c r="P13173" i="3"/>
  <c r="P13141" i="3"/>
  <c r="P13107" i="3"/>
  <c r="P13071" i="3"/>
  <c r="P13039" i="3"/>
  <c r="P13004" i="3"/>
  <c r="P12969" i="3"/>
  <c r="P12937" i="3"/>
  <c r="P12901" i="3"/>
  <c r="P12867" i="3"/>
  <c r="P12835" i="3"/>
  <c r="P12799" i="3"/>
  <c r="P12764" i="3"/>
  <c r="P12732" i="3"/>
  <c r="P12697" i="3"/>
  <c r="P12661" i="3"/>
  <c r="P12629" i="3"/>
  <c r="P12595" i="3"/>
  <c r="P12559" i="3"/>
  <c r="P12527" i="3"/>
  <c r="P12497" i="3"/>
  <c r="P12468" i="3"/>
  <c r="P12441" i="3"/>
  <c r="P12412" i="3"/>
  <c r="P12382" i="3"/>
  <c r="P12356" i="3"/>
  <c r="P12326" i="3"/>
  <c r="P12297" i="3"/>
  <c r="P12270" i="3"/>
  <c r="P12241" i="3"/>
  <c r="P12212" i="3"/>
  <c r="P12185" i="3"/>
  <c r="P12156" i="3"/>
  <c r="P12126" i="3"/>
  <c r="P12100" i="3"/>
  <c r="P12070" i="3"/>
  <c r="P12041" i="3"/>
  <c r="P12014" i="3"/>
  <c r="P11985" i="3"/>
  <c r="P11956" i="3"/>
  <c r="P11929" i="3"/>
  <c r="P11900" i="3"/>
  <c r="P11870" i="3"/>
  <c r="P11844" i="3"/>
  <c r="P11814" i="3"/>
  <c r="P11785" i="3"/>
  <c r="P11758" i="3"/>
  <c r="P11729" i="3"/>
  <c r="P11700" i="3"/>
  <c r="P11673" i="3"/>
  <c r="P11644" i="3"/>
  <c r="P11614" i="3"/>
  <c r="P11588" i="3"/>
  <c r="P11558" i="3"/>
  <c r="P11529" i="3"/>
  <c r="P11507" i="3"/>
  <c r="P11481" i="3"/>
  <c r="P11459" i="3"/>
  <c r="P11439" i="3"/>
  <c r="P11417" i="3"/>
  <c r="P11395" i="3"/>
  <c r="P11375" i="3"/>
  <c r="P11353" i="3"/>
  <c r="P11331" i="3"/>
  <c r="P11311" i="3"/>
  <c r="P11289" i="3"/>
  <c r="P11267" i="3"/>
  <c r="P11247" i="3"/>
  <c r="P11225" i="3"/>
  <c r="P11203" i="3"/>
  <c r="P11183" i="3"/>
  <c r="P11161" i="3"/>
  <c r="P11139" i="3"/>
  <c r="P11119" i="3"/>
  <c r="P11097" i="3"/>
  <c r="P11075" i="3"/>
  <c r="P11055" i="3"/>
  <c r="P11033" i="3"/>
  <c r="P11011" i="3"/>
  <c r="P10991" i="3"/>
  <c r="P10969" i="3"/>
  <c r="P10947" i="3"/>
  <c r="P10927" i="3"/>
  <c r="P10905" i="3"/>
  <c r="P10883" i="3"/>
  <c r="P10863" i="3"/>
  <c r="P10841" i="3"/>
  <c r="P10819" i="3"/>
  <c r="P10799" i="3"/>
  <c r="P10777" i="3"/>
  <c r="P10755" i="3"/>
  <c r="P10735" i="3"/>
  <c r="P10713" i="3"/>
  <c r="P10691" i="3"/>
  <c r="P10671" i="3"/>
  <c r="P10649" i="3"/>
  <c r="P10627" i="3"/>
  <c r="P10607" i="3"/>
  <c r="P10585" i="3"/>
  <c r="P10563" i="3"/>
  <c r="P10543" i="3"/>
  <c r="P10521" i="3"/>
  <c r="P10499" i="3"/>
  <c r="P10479" i="3"/>
  <c r="P10457" i="3"/>
  <c r="P10435" i="3"/>
  <c r="P10415" i="3"/>
  <c r="P10393" i="3"/>
  <c r="P26124" i="3"/>
  <c r="P23618" i="3"/>
  <c r="P22185" i="3"/>
  <c r="P21137" i="3"/>
  <c r="P20444" i="3"/>
  <c r="P19976" i="3"/>
  <c r="P19640" i="3"/>
  <c r="P19337" i="3"/>
  <c r="P19039" i="3"/>
  <c r="P18793" i="3"/>
  <c r="P18564" i="3"/>
  <c r="P18391" i="3"/>
  <c r="P18220" i="3"/>
  <c r="P18047" i="3"/>
  <c r="P17879" i="3"/>
  <c r="P17708" i="3"/>
  <c r="P17535" i="3"/>
  <c r="P17367" i="3"/>
  <c r="P17196" i="3"/>
  <c r="P17036" i="3"/>
  <c r="P16927" i="3"/>
  <c r="P16812" i="3"/>
  <c r="P16700" i="3"/>
  <c r="P16614" i="3"/>
  <c r="P16521" i="3"/>
  <c r="P16425" i="3"/>
  <c r="P16342" i="3"/>
  <c r="P16246" i="3"/>
  <c r="P16153" i="3"/>
  <c r="P16068" i="3"/>
  <c r="P15991" i="3"/>
  <c r="P15913" i="3"/>
  <c r="P15841" i="3"/>
  <c r="P15764" i="3"/>
  <c r="P15684" i="3"/>
  <c r="P15615" i="3"/>
  <c r="P15535" i="3"/>
  <c r="P15457" i="3"/>
  <c r="P15385" i="3"/>
  <c r="P15319" i="3"/>
  <c r="P15252" i="3"/>
  <c r="P15191" i="3"/>
  <c r="P15124" i="3"/>
  <c r="P15056" i="3"/>
  <c r="P15006" i="3"/>
  <c r="P14954" i="3"/>
  <c r="P14905" i="3"/>
  <c r="P14859" i="3"/>
  <c r="P14808" i="3"/>
  <c r="P14759" i="3"/>
  <c r="P14713" i="3"/>
  <c r="P14662" i="3"/>
  <c r="P14612" i="3"/>
  <c r="P14567" i="3"/>
  <c r="P14515" i="3"/>
  <c r="P14466" i="3"/>
  <c r="P14420" i="3"/>
  <c r="P14369" i="3"/>
  <c r="P14320" i="3"/>
  <c r="P14274" i="3"/>
  <c r="P14228" i="3"/>
  <c r="P14185" i="3"/>
  <c r="P14145" i="3"/>
  <c r="P14100" i="3"/>
  <c r="P14057" i="3"/>
  <c r="P14025" i="3"/>
  <c r="P13989" i="3"/>
  <c r="P13955" i="3"/>
  <c r="P13923" i="3"/>
  <c r="P13887" i="3"/>
  <c r="P13852" i="3"/>
  <c r="P13820" i="3"/>
  <c r="P13785" i="3"/>
  <c r="P13749" i="3"/>
  <c r="P13717" i="3"/>
  <c r="P13683" i="3"/>
  <c r="P13647" i="3"/>
  <c r="P13615" i="3"/>
  <c r="P13580" i="3"/>
  <c r="P13545" i="3"/>
  <c r="P13513" i="3"/>
  <c r="P13477" i="3"/>
  <c r="P13443" i="3"/>
  <c r="P13411" i="3"/>
  <c r="P13375" i="3"/>
  <c r="P13340" i="3"/>
  <c r="P13308" i="3"/>
  <c r="P13273" i="3"/>
  <c r="P13237" i="3"/>
  <c r="P13205" i="3"/>
  <c r="P13171" i="3"/>
  <c r="P13135" i="3"/>
  <c r="P13103" i="3"/>
  <c r="P13068" i="3"/>
  <c r="P13033" i="3"/>
  <c r="P13001" i="3"/>
  <c r="P12965" i="3"/>
  <c r="P12931" i="3"/>
  <c r="P12899" i="3"/>
  <c r="P12863" i="3"/>
  <c r="P12828" i="3"/>
  <c r="P12796" i="3"/>
  <c r="P12761" i="3"/>
  <c r="P12725" i="3"/>
  <c r="P12693" i="3"/>
  <c r="P12659" i="3"/>
  <c r="P12623" i="3"/>
  <c r="P12591" i="3"/>
  <c r="P12556" i="3"/>
  <c r="P12521" i="3"/>
  <c r="P12494" i="3"/>
  <c r="P12465" i="3"/>
  <c r="P12436" i="3"/>
  <c r="P12409" i="3"/>
  <c r="P12380" i="3"/>
  <c r="P12350" i="3"/>
  <c r="P12324" i="3"/>
  <c r="P12294" i="3"/>
  <c r="P12265" i="3"/>
  <c r="P12238" i="3"/>
  <c r="P12209" i="3"/>
  <c r="P12180" i="3"/>
  <c r="P12153" i="3"/>
  <c r="P12124" i="3"/>
  <c r="P12094" i="3"/>
  <c r="P12068" i="3"/>
  <c r="P12038" i="3"/>
  <c r="P12009" i="3"/>
  <c r="P11982" i="3"/>
  <c r="P11953" i="3"/>
  <c r="P11924" i="3"/>
  <c r="P11897" i="3"/>
  <c r="P11868" i="3"/>
  <c r="P11838" i="3"/>
  <c r="P11812" i="3"/>
  <c r="P11782" i="3"/>
  <c r="P11753" i="3"/>
  <c r="P11726" i="3"/>
  <c r="P11697" i="3"/>
  <c r="P11668" i="3"/>
  <c r="P11641" i="3"/>
  <c r="P11612" i="3"/>
  <c r="P11582" i="3"/>
  <c r="P11556" i="3"/>
  <c r="P11527" i="3"/>
  <c r="P11502" i="3"/>
  <c r="P11479" i="3"/>
  <c r="P11457" i="3"/>
  <c r="P11435" i="3"/>
  <c r="P11415" i="3"/>
  <c r="P11393" i="3"/>
  <c r="P11371" i="3"/>
  <c r="P11351" i="3"/>
  <c r="P11329" i="3"/>
  <c r="P11307" i="3"/>
  <c r="P11287" i="3"/>
  <c r="P11265" i="3"/>
  <c r="P11243" i="3"/>
  <c r="P11223" i="3"/>
  <c r="P11201" i="3"/>
  <c r="P11179" i="3"/>
  <c r="P11159" i="3"/>
  <c r="P11137" i="3"/>
  <c r="P11115" i="3"/>
  <c r="P11095" i="3"/>
  <c r="P11073" i="3"/>
  <c r="P11051" i="3"/>
  <c r="P11031" i="3"/>
  <c r="P11009" i="3"/>
  <c r="P10987" i="3"/>
  <c r="P10967" i="3"/>
  <c r="P10945" i="3"/>
  <c r="P10923" i="3"/>
  <c r="P10903" i="3"/>
  <c r="P10881" i="3"/>
  <c r="P10859" i="3"/>
  <c r="P10839" i="3"/>
  <c r="P10817" i="3"/>
  <c r="P10795" i="3"/>
  <c r="P10775" i="3"/>
  <c r="P10753" i="3"/>
  <c r="P10731" i="3"/>
  <c r="P10711" i="3"/>
  <c r="P10689" i="3"/>
  <c r="P10667" i="3"/>
  <c r="P10647" i="3"/>
  <c r="P10625" i="3"/>
  <c r="P10603" i="3"/>
  <c r="P10583" i="3"/>
  <c r="P10561" i="3"/>
  <c r="P10539" i="3"/>
  <c r="P10519" i="3"/>
  <c r="P10497" i="3"/>
  <c r="P10475" i="3"/>
  <c r="P10455" i="3"/>
  <c r="P10433" i="3"/>
  <c r="P10411" i="3"/>
  <c r="P10391" i="3"/>
  <c r="P10369" i="3"/>
  <c r="P10347" i="3"/>
  <c r="P10327" i="3"/>
  <c r="P10305" i="3"/>
  <c r="P10283" i="3"/>
  <c r="P10263" i="3"/>
  <c r="P10241" i="3"/>
  <c r="P10219" i="3"/>
  <c r="P10199" i="3"/>
  <c r="P10177" i="3"/>
  <c r="P10155" i="3"/>
  <c r="P10135" i="3"/>
  <c r="P10113" i="3"/>
  <c r="P10091" i="3"/>
  <c r="P10071" i="3"/>
  <c r="P10049" i="3"/>
  <c r="P10027" i="3"/>
  <c r="P10007" i="3"/>
  <c r="P9985" i="3"/>
  <c r="P9963" i="3"/>
  <c r="P9945" i="3"/>
  <c r="P9929" i="3"/>
  <c r="P9913" i="3"/>
  <c r="P9897" i="3"/>
  <c r="P9881" i="3"/>
  <c r="P9865" i="3"/>
  <c r="P9849" i="3"/>
  <c r="P9833" i="3"/>
  <c r="P9817" i="3"/>
  <c r="P9801" i="3"/>
  <c r="P9785" i="3"/>
  <c r="P9769" i="3"/>
  <c r="P9753" i="3"/>
  <c r="P9737" i="3"/>
  <c r="P9721" i="3"/>
  <c r="P9705" i="3"/>
  <c r="P9689" i="3"/>
  <c r="P9673" i="3"/>
  <c r="P9657" i="3"/>
  <c r="P9641" i="3"/>
  <c r="P9625" i="3"/>
  <c r="P9609" i="3"/>
  <c r="P9593" i="3"/>
  <c r="P9577" i="3"/>
  <c r="P9561" i="3"/>
  <c r="P9545" i="3"/>
  <c r="P9529" i="3"/>
  <c r="P9513" i="3"/>
  <c r="P9497" i="3"/>
  <c r="P9481" i="3"/>
  <c r="P9465" i="3"/>
  <c r="P9449" i="3"/>
  <c r="P9433" i="3"/>
  <c r="P9417" i="3"/>
  <c r="P9401" i="3"/>
  <c r="P9385" i="3"/>
  <c r="P9369" i="3"/>
  <c r="P9353" i="3"/>
  <c r="P9341" i="3"/>
  <c r="P9331" i="3"/>
  <c r="P9321" i="3"/>
  <c r="P9309" i="3"/>
  <c r="P9299" i="3"/>
  <c r="P9289" i="3"/>
  <c r="P9277" i="3"/>
  <c r="P9267" i="3"/>
  <c r="P9257" i="3"/>
  <c r="P9245" i="3"/>
  <c r="P9235" i="3"/>
  <c r="P9225" i="3"/>
  <c r="P9213" i="3"/>
  <c r="P9203" i="3"/>
  <c r="P9193" i="3"/>
  <c r="P9181" i="3"/>
  <c r="P9171" i="3"/>
  <c r="P9161" i="3"/>
  <c r="P9149" i="3"/>
  <c r="P9139" i="3"/>
  <c r="P9129" i="3"/>
  <c r="P9117" i="3"/>
  <c r="P9107" i="3"/>
  <c r="P9097" i="3"/>
  <c r="P9085" i="3"/>
  <c r="P9075" i="3"/>
  <c r="P9065" i="3"/>
  <c r="P9053" i="3"/>
  <c r="P9043" i="3"/>
  <c r="P9033" i="3"/>
  <c r="P9021" i="3"/>
  <c r="P9011" i="3"/>
  <c r="P9001" i="3"/>
  <c r="P8989" i="3"/>
  <c r="P8979" i="3"/>
  <c r="P8969" i="3"/>
  <c r="P8957" i="3"/>
  <c r="P8947" i="3"/>
  <c r="P8937" i="3"/>
  <c r="P8925" i="3"/>
  <c r="P8915" i="3"/>
  <c r="P8905" i="3"/>
  <c r="P8893" i="3"/>
  <c r="P8883" i="3"/>
  <c r="P8873" i="3"/>
  <c r="P8861" i="3"/>
  <c r="P8851" i="3"/>
  <c r="P8841" i="3"/>
  <c r="P8829" i="3"/>
  <c r="P8819" i="3"/>
  <c r="P8809" i="3"/>
  <c r="P8797" i="3"/>
  <c r="P8787" i="3"/>
  <c r="P8777" i="3"/>
  <c r="P8765" i="3"/>
  <c r="P8755" i="3"/>
  <c r="P8745" i="3"/>
  <c r="P8733" i="3"/>
  <c r="P8723" i="3"/>
  <c r="P8713" i="3"/>
  <c r="P8701" i="3"/>
  <c r="P8691" i="3"/>
  <c r="P8681" i="3"/>
  <c r="P8669" i="3"/>
  <c r="P8659" i="3"/>
  <c r="P8649" i="3"/>
  <c r="P8637" i="3"/>
  <c r="P8627" i="3"/>
  <c r="P8617" i="3"/>
  <c r="P8605" i="3"/>
  <c r="P8595" i="3"/>
  <c r="P8585" i="3"/>
  <c r="P8573" i="3"/>
  <c r="P8563" i="3"/>
  <c r="P8553" i="3"/>
  <c r="P8541" i="3"/>
  <c r="P8531" i="3"/>
  <c r="P8521" i="3"/>
  <c r="P8509" i="3"/>
  <c r="P8499" i="3"/>
  <c r="P8489" i="3"/>
  <c r="P8477" i="3"/>
  <c r="P8467" i="3"/>
  <c r="P8457" i="3"/>
  <c r="P8445" i="3"/>
  <c r="P8435" i="3"/>
  <c r="P8425" i="3"/>
  <c r="P8413" i="3"/>
  <c r="P8403" i="3"/>
  <c r="P8393" i="3"/>
  <c r="P8381" i="3"/>
  <c r="P8371" i="3"/>
  <c r="P8361" i="3"/>
  <c r="P8349" i="3"/>
  <c r="P8339" i="3"/>
  <c r="P8329" i="3"/>
  <c r="P8317" i="3"/>
  <c r="P8307" i="3"/>
  <c r="P8297" i="3"/>
  <c r="P8285" i="3"/>
  <c r="P8275" i="3"/>
  <c r="P8265" i="3"/>
  <c r="P8253" i="3"/>
  <c r="P8243" i="3"/>
  <c r="P8233" i="3"/>
  <c r="P8221" i="3"/>
  <c r="P8211" i="3"/>
  <c r="P8201" i="3"/>
  <c r="P8189" i="3"/>
  <c r="P8179" i="3"/>
  <c r="P8169" i="3"/>
  <c r="P8157" i="3"/>
  <c r="P8147" i="3"/>
  <c r="P8137" i="3"/>
  <c r="P8125" i="3"/>
  <c r="P8115" i="3"/>
  <c r="P8105" i="3"/>
  <c r="P8093" i="3"/>
  <c r="P8083" i="3"/>
  <c r="P8073" i="3"/>
  <c r="P8061" i="3"/>
  <c r="P8051" i="3"/>
  <c r="P8041" i="3"/>
  <c r="P8029" i="3"/>
  <c r="P8019" i="3"/>
  <c r="P8009" i="3"/>
  <c r="P7997" i="3"/>
  <c r="P7987" i="3"/>
  <c r="P7977" i="3"/>
  <c r="P7965" i="3"/>
  <c r="P7955" i="3"/>
  <c r="P7945" i="3"/>
  <c r="P7933" i="3"/>
  <c r="P7923" i="3"/>
  <c r="P7913" i="3"/>
  <c r="P7901" i="3"/>
  <c r="P7891" i="3"/>
  <c r="P7881" i="3"/>
  <c r="P7869" i="3"/>
  <c r="P7859" i="3"/>
  <c r="P7849" i="3"/>
  <c r="P7837" i="3"/>
  <c r="P7827" i="3"/>
  <c r="P7817" i="3"/>
  <c r="P7805" i="3"/>
  <c r="P7795" i="3"/>
  <c r="P7785" i="3"/>
  <c r="P7773" i="3"/>
  <c r="P7763" i="3"/>
  <c r="P7753" i="3"/>
  <c r="P7741" i="3"/>
  <c r="P7731" i="3"/>
  <c r="P7721" i="3"/>
  <c r="P7709" i="3"/>
  <c r="P7699" i="3"/>
  <c r="P7689" i="3"/>
  <c r="P7677" i="3"/>
  <c r="P7667" i="3"/>
  <c r="P7657" i="3"/>
  <c r="P7645" i="3"/>
  <c r="P7635" i="3"/>
  <c r="P7625" i="3"/>
  <c r="P7613" i="3"/>
  <c r="P7603" i="3"/>
  <c r="P7593" i="3"/>
  <c r="P7581" i="3"/>
  <c r="P7571" i="3"/>
  <c r="P7561" i="3"/>
  <c r="P7549" i="3"/>
  <c r="P7539" i="3"/>
  <c r="P7529" i="3"/>
  <c r="P7517" i="3"/>
  <c r="P7507" i="3"/>
  <c r="P7497" i="3"/>
  <c r="P7485" i="3"/>
  <c r="P7475" i="3"/>
  <c r="P7465" i="3"/>
  <c r="P7453" i="3"/>
  <c r="P7443" i="3"/>
  <c r="P7433" i="3"/>
  <c r="P7421" i="3"/>
  <c r="P7411" i="3"/>
  <c r="P7401" i="3"/>
  <c r="P7389" i="3"/>
  <c r="P7379" i="3"/>
  <c r="P7369" i="3"/>
  <c r="P7357" i="3"/>
  <c r="P7347" i="3"/>
  <c r="P7337" i="3"/>
  <c r="P7325" i="3"/>
  <c r="P7315" i="3"/>
  <c r="P7305" i="3"/>
  <c r="P7293" i="3"/>
  <c r="P7283" i="3"/>
  <c r="P7273" i="3"/>
  <c r="P7261" i="3"/>
  <c r="P7251" i="3"/>
  <c r="P7241" i="3"/>
  <c r="P7229" i="3"/>
  <c r="P7219" i="3"/>
  <c r="P7209" i="3"/>
  <c r="P7197" i="3"/>
  <c r="P7187" i="3"/>
  <c r="P7177" i="3"/>
  <c r="P7165" i="3"/>
  <c r="P7155" i="3"/>
  <c r="P7145" i="3"/>
  <c r="P7133" i="3"/>
  <c r="P7123" i="3"/>
  <c r="P7114" i="3"/>
  <c r="P7105" i="3"/>
  <c r="P7095" i="3"/>
  <c r="P7086" i="3"/>
  <c r="P7077" i="3"/>
  <c r="P7068" i="3"/>
  <c r="P7059" i="3"/>
  <c r="P7050" i="3"/>
  <c r="P7041" i="3"/>
  <c r="P7031" i="3"/>
  <c r="P7022" i="3"/>
  <c r="P7013" i="3"/>
  <c r="P7004" i="3"/>
  <c r="P6995" i="3"/>
  <c r="P6986" i="3"/>
  <c r="P6977" i="3"/>
  <c r="P6967" i="3"/>
  <c r="P6958" i="3"/>
  <c r="P6949" i="3"/>
  <c r="P6940" i="3"/>
  <c r="P6931" i="3"/>
  <c r="P6922" i="3"/>
  <c r="P6913" i="3"/>
  <c r="P6903" i="3"/>
  <c r="P6894" i="3"/>
  <c r="P6885" i="3"/>
  <c r="P6876" i="3"/>
  <c r="P6867" i="3"/>
  <c r="P6858" i="3"/>
  <c r="P6849" i="3"/>
  <c r="P6839" i="3"/>
  <c r="P6830" i="3"/>
  <c r="P6821" i="3"/>
  <c r="P6812" i="3"/>
  <c r="P6803" i="3"/>
  <c r="P6794" i="3"/>
  <c r="P6785" i="3"/>
  <c r="P6775" i="3"/>
  <c r="P6766" i="3"/>
  <c r="P6757" i="3"/>
  <c r="P6748" i="3"/>
  <c r="P6739" i="3"/>
  <c r="P6730" i="3"/>
  <c r="P6721" i="3"/>
  <c r="P6711" i="3"/>
  <c r="P6702" i="3"/>
  <c r="P6693" i="3"/>
  <c r="P6684" i="3"/>
  <c r="P6675" i="3"/>
  <c r="P6666" i="3"/>
  <c r="P6657" i="3"/>
  <c r="P6647" i="3"/>
  <c r="P6638" i="3"/>
  <c r="P6629" i="3"/>
  <c r="P6620" i="3"/>
  <c r="P6611" i="3"/>
  <c r="P6602" i="3"/>
  <c r="P6593" i="3"/>
  <c r="P6583" i="3"/>
  <c r="P6574" i="3"/>
  <c r="P6565" i="3"/>
  <c r="P6556" i="3"/>
  <c r="P6547" i="3"/>
  <c r="P6538" i="3"/>
  <c r="P6529" i="3"/>
  <c r="P6520" i="3"/>
  <c r="P6512" i="3"/>
  <c r="P6504" i="3"/>
  <c r="P6496" i="3"/>
  <c r="P6488" i="3"/>
  <c r="P6480" i="3"/>
  <c r="P6472" i="3"/>
  <c r="P6464" i="3"/>
  <c r="P6456" i="3"/>
  <c r="P6448" i="3"/>
  <c r="P6440" i="3"/>
  <c r="P6432" i="3"/>
  <c r="P6424" i="3"/>
  <c r="P6416" i="3"/>
  <c r="P6408" i="3"/>
  <c r="P6400" i="3"/>
  <c r="P6392" i="3"/>
  <c r="P6384" i="3"/>
  <c r="P6376" i="3"/>
  <c r="P6368" i="3"/>
  <c r="P6360" i="3"/>
  <c r="P6352" i="3"/>
  <c r="P6344" i="3"/>
  <c r="P6336" i="3"/>
  <c r="P6328" i="3"/>
  <c r="P6320" i="3"/>
  <c r="P6312" i="3"/>
  <c r="P6304" i="3"/>
  <c r="P6296" i="3"/>
  <c r="P6288" i="3"/>
  <c r="P6280" i="3"/>
  <c r="P6272" i="3"/>
  <c r="P6264" i="3"/>
  <c r="P6256" i="3"/>
  <c r="P6248" i="3"/>
  <c r="P6240" i="3"/>
  <c r="P6232" i="3"/>
  <c r="P6224" i="3"/>
  <c r="P6216" i="3"/>
  <c r="P6208" i="3"/>
  <c r="P6200" i="3"/>
  <c r="P6192" i="3"/>
  <c r="P6184" i="3"/>
  <c r="P6176" i="3"/>
  <c r="P6168" i="3"/>
  <c r="P6160" i="3"/>
  <c r="P6152" i="3"/>
  <c r="P6144" i="3"/>
  <c r="P6136" i="3"/>
  <c r="P6128" i="3"/>
  <c r="P6120" i="3"/>
  <c r="P6112" i="3"/>
  <c r="P6104" i="3"/>
  <c r="P6096" i="3"/>
  <c r="P6088" i="3"/>
  <c r="P6080" i="3"/>
  <c r="P6072" i="3"/>
  <c r="P6064" i="3"/>
  <c r="P6056" i="3"/>
  <c r="P6048" i="3"/>
  <c r="P6040" i="3"/>
  <c r="P6032" i="3"/>
  <c r="P6024" i="3"/>
  <c r="P6016" i="3"/>
  <c r="P6008" i="3"/>
  <c r="P6000" i="3"/>
  <c r="P5992" i="3"/>
  <c r="P5984" i="3"/>
  <c r="P5976" i="3"/>
  <c r="P5968" i="3"/>
  <c r="P5960" i="3"/>
  <c r="P5952" i="3"/>
  <c r="P5944" i="3"/>
  <c r="P5936" i="3"/>
  <c r="P5928" i="3"/>
  <c r="P5920" i="3"/>
  <c r="P5912" i="3"/>
  <c r="P5904" i="3"/>
  <c r="P5896" i="3"/>
  <c r="P5888" i="3"/>
  <c r="P5880" i="3"/>
  <c r="P5872" i="3"/>
  <c r="P5864" i="3"/>
  <c r="P5856" i="3"/>
  <c r="P5848" i="3"/>
  <c r="P5840" i="3"/>
  <c r="P5832" i="3"/>
  <c r="P5824" i="3"/>
  <c r="P5816" i="3"/>
  <c r="P5808" i="3"/>
  <c r="P5800" i="3"/>
  <c r="P5792" i="3"/>
  <c r="P5784" i="3"/>
  <c r="P5776" i="3"/>
  <c r="P5768" i="3"/>
  <c r="P5760" i="3"/>
  <c r="P5752" i="3"/>
  <c r="P5744" i="3"/>
  <c r="P5736" i="3"/>
  <c r="P5728" i="3"/>
  <c r="P5720" i="3"/>
  <c r="P5712" i="3"/>
  <c r="P5704" i="3"/>
  <c r="P5696" i="3"/>
  <c r="P5688" i="3"/>
  <c r="P5680" i="3"/>
  <c r="P5672" i="3"/>
  <c r="P5664" i="3"/>
  <c r="P5656" i="3"/>
  <c r="P5648" i="3"/>
  <c r="P5640" i="3"/>
  <c r="P5632" i="3"/>
  <c r="P5624" i="3"/>
  <c r="P5616" i="3"/>
  <c r="P5608" i="3"/>
  <c r="P5600" i="3"/>
  <c r="P5592" i="3"/>
  <c r="P5584" i="3"/>
  <c r="P5576" i="3"/>
  <c r="P5568" i="3"/>
  <c r="P5560" i="3"/>
  <c r="P5552" i="3"/>
  <c r="P5544" i="3"/>
  <c r="P5536" i="3"/>
  <c r="P5528" i="3"/>
  <c r="P5520" i="3"/>
  <c r="P5512" i="3"/>
  <c r="P5504" i="3"/>
  <c r="P5496" i="3"/>
  <c r="P5488" i="3"/>
  <c r="P5480" i="3"/>
  <c r="P5472" i="3"/>
  <c r="P5464" i="3"/>
  <c r="P5456" i="3"/>
  <c r="P5448" i="3"/>
  <c r="P5440" i="3"/>
  <c r="P5432" i="3"/>
  <c r="P5424" i="3"/>
  <c r="P5416" i="3"/>
  <c r="P5408" i="3"/>
  <c r="P5400" i="3"/>
  <c r="P5392" i="3"/>
  <c r="P5384" i="3"/>
  <c r="P5376" i="3"/>
  <c r="P5368" i="3"/>
  <c r="P5360" i="3"/>
  <c r="P5352" i="3"/>
  <c r="P5344" i="3"/>
  <c r="P5336" i="3"/>
  <c r="P5328" i="3"/>
  <c r="P5320" i="3"/>
  <c r="P5312" i="3"/>
  <c r="P21825" i="3"/>
  <c r="P19910" i="3"/>
  <c r="P19209" i="3"/>
  <c r="P18519" i="3"/>
  <c r="P18015" i="3"/>
  <c r="P17631" i="3"/>
  <c r="P17151" i="3"/>
  <c r="P16799" i="3"/>
  <c r="P16578" i="3"/>
  <c r="P16316" i="3"/>
  <c r="P16055" i="3"/>
  <c r="P15884" i="3"/>
  <c r="P15671" i="3"/>
  <c r="P15449" i="3"/>
  <c r="P15294" i="3"/>
  <c r="P15106" i="3"/>
  <c r="P14951" i="3"/>
  <c r="P14841" i="3"/>
  <c r="P14698" i="3"/>
  <c r="P14558" i="3"/>
  <c r="P14448" i="3"/>
  <c r="P14311" i="3"/>
  <c r="P14180" i="3"/>
  <c r="P14084" i="3"/>
  <c r="P13980" i="3"/>
  <c r="P13884" i="3"/>
  <c r="P13807" i="3"/>
  <c r="P13708" i="3"/>
  <c r="P13609" i="3"/>
  <c r="P13532" i="3"/>
  <c r="P13436" i="3"/>
  <c r="P13337" i="3"/>
  <c r="P13260" i="3"/>
  <c r="P13161" i="3"/>
  <c r="P13065" i="3"/>
  <c r="P12988" i="3"/>
  <c r="P12889" i="3"/>
  <c r="P12789" i="3"/>
  <c r="P12713" i="3"/>
  <c r="P12617" i="3"/>
  <c r="P12518" i="3"/>
  <c r="P12454" i="3"/>
  <c r="P12372" i="3"/>
  <c r="P12292" i="3"/>
  <c r="P12228" i="3"/>
  <c r="P12145" i="3"/>
  <c r="P12062" i="3"/>
  <c r="P11998" i="3"/>
  <c r="P11918" i="3"/>
  <c r="P11836" i="3"/>
  <c r="P11772" i="3"/>
  <c r="P11689" i="3"/>
  <c r="P11609" i="3"/>
  <c r="P11545" i="3"/>
  <c r="P11473" i="3"/>
  <c r="P11411" i="3"/>
  <c r="P11363" i="3"/>
  <c r="P11303" i="3"/>
  <c r="P11241" i="3"/>
  <c r="P11193" i="3"/>
  <c r="P11131" i="3"/>
  <c r="P11071" i="3"/>
  <c r="P11023" i="3"/>
  <c r="P10961" i="3"/>
  <c r="P10899" i="3"/>
  <c r="P10851" i="3"/>
  <c r="P10791" i="3"/>
  <c r="P10729" i="3"/>
  <c r="P10681" i="3"/>
  <c r="P10619" i="3"/>
  <c r="P10559" i="3"/>
  <c r="P10511" i="3"/>
  <c r="P10449" i="3"/>
  <c r="P10387" i="3"/>
  <c r="P10345" i="3"/>
  <c r="P10303" i="3"/>
  <c r="P10259" i="3"/>
  <c r="P10217" i="3"/>
  <c r="P10175" i="3"/>
  <c r="P10131" i="3"/>
  <c r="P10089" i="3"/>
  <c r="P10047" i="3"/>
  <c r="P10003" i="3"/>
  <c r="P9961" i="3"/>
  <c r="P9927" i="3"/>
  <c r="P9895" i="3"/>
  <c r="P9863" i="3"/>
  <c r="P9831" i="3"/>
  <c r="P9799" i="3"/>
  <c r="P9767" i="3"/>
  <c r="P9735" i="3"/>
  <c r="P9703" i="3"/>
  <c r="P9671" i="3"/>
  <c r="P9639" i="3"/>
  <c r="P9607" i="3"/>
  <c r="P9575" i="3"/>
  <c r="P9543" i="3"/>
  <c r="P9511" i="3"/>
  <c r="P9484" i="3"/>
  <c r="P9460" i="3"/>
  <c r="P9435" i="3"/>
  <c r="P9411" i="3"/>
  <c r="P9383" i="3"/>
  <c r="P9356" i="3"/>
  <c r="P9339" i="3"/>
  <c r="P9322" i="3"/>
  <c r="P9306" i="3"/>
  <c r="P9287" i="3"/>
  <c r="P9269" i="3"/>
  <c r="P9253" i="3"/>
  <c r="P9236" i="3"/>
  <c r="P9220" i="3"/>
  <c r="P9202" i="3"/>
  <c r="P9185" i="3"/>
  <c r="P9169" i="3"/>
  <c r="P9151" i="3"/>
  <c r="P9135" i="3"/>
  <c r="P9116" i="3"/>
  <c r="P9099" i="3"/>
  <c r="P9083" i="3"/>
  <c r="P9066" i="3"/>
  <c r="P9050" i="3"/>
  <c r="P9031" i="3"/>
  <c r="P9013" i="3"/>
  <c r="P8997" i="3"/>
  <c r="P8980" i="3"/>
  <c r="P8964" i="3"/>
  <c r="P8946" i="3"/>
  <c r="P8929" i="3"/>
  <c r="P8913" i="3"/>
  <c r="P8895" i="3"/>
  <c r="P8879" i="3"/>
  <c r="P8860" i="3"/>
  <c r="P8843" i="3"/>
  <c r="P8827" i="3"/>
  <c r="P8810" i="3"/>
  <c r="P8794" i="3"/>
  <c r="P8775" i="3"/>
  <c r="P8757" i="3"/>
  <c r="P8741" i="3"/>
  <c r="P8724" i="3"/>
  <c r="P8708" i="3"/>
  <c r="P8690" i="3"/>
  <c r="P8673" i="3"/>
  <c r="P8657" i="3"/>
  <c r="P8639" i="3"/>
  <c r="P8623" i="3"/>
  <c r="P8604" i="3"/>
  <c r="P8587" i="3"/>
  <c r="P8571" i="3"/>
  <c r="P8554" i="3"/>
  <c r="P8538" i="3"/>
  <c r="P8519" i="3"/>
  <c r="P8501" i="3"/>
  <c r="P8485" i="3"/>
  <c r="P8468" i="3"/>
  <c r="P8452" i="3"/>
  <c r="P8434" i="3"/>
  <c r="P8417" i="3"/>
  <c r="P8401" i="3"/>
  <c r="P8383" i="3"/>
  <c r="P8367" i="3"/>
  <c r="P8348" i="3"/>
  <c r="P8331" i="3"/>
  <c r="P8315" i="3"/>
  <c r="P8298" i="3"/>
  <c r="P8282" i="3"/>
  <c r="P8263" i="3"/>
  <c r="P8245" i="3"/>
  <c r="P8229" i="3"/>
  <c r="P8212" i="3"/>
  <c r="P8196" i="3"/>
  <c r="P8178" i="3"/>
  <c r="P8161" i="3"/>
  <c r="P8145" i="3"/>
  <c r="P8127" i="3"/>
  <c r="P8111" i="3"/>
  <c r="P8092" i="3"/>
  <c r="P8075" i="3"/>
  <c r="P8059" i="3"/>
  <c r="P8042" i="3"/>
  <c r="P8026" i="3"/>
  <c r="P8007" i="3"/>
  <c r="P7989" i="3"/>
  <c r="P7973" i="3"/>
  <c r="P7956" i="3"/>
  <c r="P7940" i="3"/>
  <c r="P7922" i="3"/>
  <c r="P7905" i="3"/>
  <c r="P7889" i="3"/>
  <c r="P7871" i="3"/>
  <c r="P7855" i="3"/>
  <c r="P7836" i="3"/>
  <c r="P7819" i="3"/>
  <c r="P7803" i="3"/>
  <c r="P7786" i="3"/>
  <c r="P7770" i="3"/>
  <c r="P7751" i="3"/>
  <c r="P7733" i="3"/>
  <c r="P7717" i="3"/>
  <c r="P7700" i="3"/>
  <c r="P7684" i="3"/>
  <c r="P7666" i="3"/>
  <c r="P7649" i="3"/>
  <c r="P7633" i="3"/>
  <c r="P7615" i="3"/>
  <c r="P7599" i="3"/>
  <c r="P7580" i="3"/>
  <c r="P7563" i="3"/>
  <c r="P7547" i="3"/>
  <c r="P7530" i="3"/>
  <c r="P7514" i="3"/>
  <c r="P7495" i="3"/>
  <c r="P7477" i="3"/>
  <c r="P7461" i="3"/>
  <c r="P7444" i="3"/>
  <c r="P7428" i="3"/>
  <c r="P7410" i="3"/>
  <c r="P7393" i="3"/>
  <c r="P7377" i="3"/>
  <c r="P7359" i="3"/>
  <c r="P7343" i="3"/>
  <c r="P7324" i="3"/>
  <c r="P7307" i="3"/>
  <c r="P7291" i="3"/>
  <c r="P7274" i="3"/>
  <c r="P7258" i="3"/>
  <c r="P7239" i="3"/>
  <c r="P7221" i="3"/>
  <c r="P7205" i="3"/>
  <c r="P7188" i="3"/>
  <c r="P7172" i="3"/>
  <c r="P7154" i="3"/>
  <c r="P7137" i="3"/>
  <c r="P7121" i="3"/>
  <c r="P7106" i="3"/>
  <c r="P7092" i="3"/>
  <c r="P7076" i="3"/>
  <c r="P7061" i="3"/>
  <c r="P7047" i="3"/>
  <c r="P7033" i="3"/>
  <c r="P7019" i="3"/>
  <c r="P7003" i="3"/>
  <c r="P6988" i="3"/>
  <c r="P6974" i="3"/>
  <c r="P6959" i="3"/>
  <c r="P6946" i="3"/>
  <c r="P6930" i="3"/>
  <c r="P6915" i="3"/>
  <c r="P6901" i="3"/>
  <c r="P6886" i="3"/>
  <c r="P6873" i="3"/>
  <c r="P6857" i="3"/>
  <c r="P6842" i="3"/>
  <c r="P6828" i="3"/>
  <c r="P6813" i="3"/>
  <c r="P6799" i="3"/>
  <c r="P6783" i="3"/>
  <c r="P6769" i="3"/>
  <c r="P6755" i="3"/>
  <c r="P6740" i="3"/>
  <c r="P6726" i="3"/>
  <c r="P6710" i="3"/>
  <c r="P6695" i="3"/>
  <c r="P6682" i="3"/>
  <c r="P6667" i="3"/>
  <c r="P6653" i="3"/>
  <c r="P6637" i="3"/>
  <c r="P6622" i="3"/>
  <c r="P6609" i="3"/>
  <c r="P6594" i="3"/>
  <c r="P6580" i="3"/>
  <c r="P6564" i="3"/>
  <c r="P6549" i="3"/>
  <c r="P6535" i="3"/>
  <c r="P6521" i="3"/>
  <c r="P6509" i="3"/>
  <c r="P6495" i="3"/>
  <c r="P6482" i="3"/>
  <c r="P6470" i="3"/>
  <c r="P6457" i="3"/>
  <c r="P6445" i="3"/>
  <c r="P6431" i="3"/>
  <c r="P6418" i="3"/>
  <c r="P6406" i="3"/>
  <c r="P6393" i="3"/>
  <c r="P6381" i="3"/>
  <c r="P6367" i="3"/>
  <c r="P6354" i="3"/>
  <c r="P6342" i="3"/>
  <c r="P6329" i="3"/>
  <c r="P6317" i="3"/>
  <c r="P6303" i="3"/>
  <c r="P6290" i="3"/>
  <c r="P6278" i="3"/>
  <c r="P6265" i="3"/>
  <c r="P6253" i="3"/>
  <c r="P6239" i="3"/>
  <c r="P6226" i="3"/>
  <c r="P6214" i="3"/>
  <c r="P6201" i="3"/>
  <c r="P6189" i="3"/>
  <c r="P6175" i="3"/>
  <c r="P6162" i="3"/>
  <c r="P6150" i="3"/>
  <c r="P6137" i="3"/>
  <c r="P6125" i="3"/>
  <c r="P6111" i="3"/>
  <c r="P6098" i="3"/>
  <c r="P6086" i="3"/>
  <c r="P6073" i="3"/>
  <c r="P6061" i="3"/>
  <c r="P6047" i="3"/>
  <c r="P6034" i="3"/>
  <c r="P6022" i="3"/>
  <c r="P6009" i="3"/>
  <c r="P5997" i="3"/>
  <c r="P5983" i="3"/>
  <c r="P5970" i="3"/>
  <c r="P5958" i="3"/>
  <c r="P5945" i="3"/>
  <c r="P5933" i="3"/>
  <c r="P5919" i="3"/>
  <c r="P5906" i="3"/>
  <c r="P5894" i="3"/>
  <c r="P5881" i="3"/>
  <c r="P5869" i="3"/>
  <c r="P5855" i="3"/>
  <c r="P5842" i="3"/>
  <c r="P5830" i="3"/>
  <c r="P5817" i="3"/>
  <c r="P5805" i="3"/>
  <c r="P5791" i="3"/>
  <c r="P5778" i="3"/>
  <c r="P5766" i="3"/>
  <c r="P5753" i="3"/>
  <c r="P5741" i="3"/>
  <c r="P5727" i="3"/>
  <c r="P5714" i="3"/>
  <c r="P5702" i="3"/>
  <c r="P5689" i="3"/>
  <c r="P5677" i="3"/>
  <c r="P5663" i="3"/>
  <c r="P5650" i="3"/>
  <c r="P5638" i="3"/>
  <c r="P5625" i="3"/>
  <c r="P5613" i="3"/>
  <c r="P5599" i="3"/>
  <c r="P5586" i="3"/>
  <c r="P5574" i="3"/>
  <c r="P5561" i="3"/>
  <c r="P5549" i="3"/>
  <c r="P5535" i="3"/>
  <c r="P5522" i="3"/>
  <c r="P5510" i="3"/>
  <c r="P5497" i="3"/>
  <c r="P5485" i="3"/>
  <c r="P5471" i="3"/>
  <c r="P5458" i="3"/>
  <c r="P5446" i="3"/>
  <c r="P5433" i="3"/>
  <c r="P5421" i="3"/>
  <c r="P5407" i="3"/>
  <c r="P5394" i="3"/>
  <c r="P5382" i="3"/>
  <c r="P5369" i="3"/>
  <c r="P5357" i="3"/>
  <c r="P5343" i="3"/>
  <c r="P5330" i="3"/>
  <c r="P5318" i="3"/>
  <c r="P5305" i="3"/>
  <c r="P5295" i="3"/>
  <c r="P5285" i="3"/>
  <c r="P5273" i="3"/>
  <c r="P5263" i="3"/>
  <c r="P5253" i="3"/>
  <c r="P5241" i="3"/>
  <c r="P5231" i="3"/>
  <c r="P5221" i="3"/>
  <c r="P5209" i="3"/>
  <c r="P5199" i="3"/>
  <c r="P5189" i="3"/>
  <c r="P5177" i="3"/>
  <c r="P5167" i="3"/>
  <c r="P5157" i="3"/>
  <c r="P5145" i="3"/>
  <c r="P5135" i="3"/>
  <c r="P5125" i="3"/>
  <c r="P5113" i="3"/>
  <c r="P5103" i="3"/>
  <c r="P5093" i="3"/>
  <c r="P5081" i="3"/>
  <c r="P5071" i="3"/>
  <c r="P5061" i="3"/>
  <c r="P5049" i="3"/>
  <c r="P5039" i="3"/>
  <c r="P5029" i="3"/>
  <c r="P5017" i="3"/>
  <c r="P5007" i="3"/>
  <c r="P4997" i="3"/>
  <c r="P4985" i="3"/>
  <c r="P4975" i="3"/>
  <c r="P4965" i="3"/>
  <c r="P4953" i="3"/>
  <c r="P4943" i="3"/>
  <c r="P4933" i="3"/>
  <c r="P4921" i="3"/>
  <c r="P4911" i="3"/>
  <c r="P4901" i="3"/>
  <c r="P4889" i="3"/>
  <c r="P4879" i="3"/>
  <c r="P4869" i="3"/>
  <c r="P4857" i="3"/>
  <c r="P4847" i="3"/>
  <c r="P4837" i="3"/>
  <c r="P4825" i="3"/>
  <c r="P4815" i="3"/>
  <c r="P4805" i="3"/>
  <c r="P4793" i="3"/>
  <c r="P4783" i="3"/>
  <c r="P4773" i="3"/>
  <c r="P4761" i="3"/>
  <c r="P4751" i="3"/>
  <c r="P4741" i="3"/>
  <c r="P4729" i="3"/>
  <c r="P4719" i="3"/>
  <c r="P4709" i="3"/>
  <c r="P4697" i="3"/>
  <c r="P4687" i="3"/>
  <c r="P4677" i="3"/>
  <c r="P4665" i="3"/>
  <c r="P4655" i="3"/>
  <c r="P4645" i="3"/>
  <c r="P4633" i="3"/>
  <c r="P4623" i="3"/>
  <c r="P4613" i="3"/>
  <c r="P4601" i="3"/>
  <c r="P4591" i="3"/>
  <c r="P4581" i="3"/>
  <c r="P4569" i="3"/>
  <c r="P4559" i="3"/>
  <c r="P4549" i="3"/>
  <c r="P4537" i="3"/>
  <c r="P4527" i="3"/>
  <c r="P4517" i="3"/>
  <c r="P4505" i="3"/>
  <c r="P4495" i="3"/>
  <c r="P4485" i="3"/>
  <c r="P4473" i="3"/>
  <c r="P4463" i="3"/>
  <c r="P4453" i="3"/>
  <c r="P4441" i="3"/>
  <c r="P4431" i="3"/>
  <c r="P4421" i="3"/>
  <c r="P4409" i="3"/>
  <c r="P4399" i="3"/>
  <c r="P4389" i="3"/>
  <c r="P4377" i="3"/>
  <c r="P4367" i="3"/>
  <c r="P4357" i="3"/>
  <c r="P4345" i="3"/>
  <c r="P4335" i="3"/>
  <c r="P4325" i="3"/>
  <c r="P4313" i="3"/>
  <c r="P4303" i="3"/>
  <c r="P4293" i="3"/>
  <c r="P4281" i="3"/>
  <c r="P4271" i="3"/>
  <c r="P4261" i="3"/>
  <c r="P4249" i="3"/>
  <c r="P4239" i="3"/>
  <c r="P4229" i="3"/>
  <c r="P4217" i="3"/>
  <c r="P4207" i="3"/>
  <c r="P4197" i="3"/>
  <c r="P4185" i="3"/>
  <c r="P4175" i="3"/>
  <c r="P4165" i="3"/>
  <c r="P4153" i="3"/>
  <c r="P4143" i="3"/>
  <c r="P4133" i="3"/>
  <c r="P4121" i="3"/>
  <c r="P4111" i="3"/>
  <c r="P4101" i="3"/>
  <c r="P4089" i="3"/>
  <c r="P4079" i="3"/>
  <c r="P4069" i="3"/>
  <c r="P4057" i="3"/>
  <c r="P4047" i="3"/>
  <c r="P4037" i="3"/>
  <c r="P4025" i="3"/>
  <c r="P4015" i="3"/>
  <c r="P4005" i="3"/>
  <c r="P3993" i="3"/>
  <c r="P3983" i="3"/>
  <c r="P3973" i="3"/>
  <c r="P3961" i="3"/>
  <c r="P3951" i="3"/>
  <c r="P3941" i="3"/>
  <c r="P3929" i="3"/>
  <c r="P3919" i="3"/>
  <c r="P3909" i="3"/>
  <c r="P3897" i="3"/>
  <c r="P3887" i="3"/>
  <c r="P3877" i="3"/>
  <c r="P3866" i="3"/>
  <c r="P3857" i="3"/>
  <c r="P3848" i="3"/>
  <c r="P3839" i="3"/>
  <c r="P3830" i="3"/>
  <c r="P3821" i="3"/>
  <c r="P3811" i="3"/>
  <c r="P3802" i="3"/>
  <c r="P3793" i="3"/>
  <c r="P3784" i="3"/>
  <c r="P3775" i="3"/>
  <c r="P3766" i="3"/>
  <c r="P3757" i="3"/>
  <c r="P3747" i="3"/>
  <c r="P3738" i="3"/>
  <c r="P3729" i="3"/>
  <c r="P3720" i="3"/>
  <c r="P3711" i="3"/>
  <c r="P3702" i="3"/>
  <c r="P3693" i="3"/>
  <c r="P3683" i="3"/>
  <c r="P3674" i="3"/>
  <c r="P3665" i="3"/>
  <c r="P3656" i="3"/>
  <c r="P3647" i="3"/>
  <c r="P3638" i="3"/>
  <c r="P3629" i="3"/>
  <c r="P3619" i="3"/>
  <c r="P3610" i="3"/>
  <c r="P3601" i="3"/>
  <c r="P3592" i="3"/>
  <c r="P3583" i="3"/>
  <c r="P3574" i="3"/>
  <c r="P3565" i="3"/>
  <c r="P3555" i="3"/>
  <c r="P3546" i="3"/>
  <c r="P3537" i="3"/>
  <c r="P3528" i="3"/>
  <c r="P3519" i="3"/>
  <c r="P3510" i="3"/>
  <c r="P3501" i="3"/>
  <c r="P3491" i="3"/>
  <c r="P3482" i="3"/>
  <c r="P3473" i="3"/>
  <c r="P3464" i="3"/>
  <c r="P3455" i="3"/>
  <c r="P3446" i="3"/>
  <c r="P3437" i="3"/>
  <c r="P3427" i="3"/>
  <c r="P3418" i="3"/>
  <c r="P3409" i="3"/>
  <c r="P3400" i="3"/>
  <c r="P3391" i="3"/>
  <c r="P3382" i="3"/>
  <c r="P3373" i="3"/>
  <c r="P3363" i="3"/>
  <c r="P3354" i="3"/>
  <c r="P3345" i="3"/>
  <c r="P3336" i="3"/>
  <c r="P3327" i="3"/>
  <c r="P3318" i="3"/>
  <c r="P3310" i="3"/>
  <c r="P3302" i="3"/>
  <c r="P3294" i="3"/>
  <c r="P3286" i="3"/>
  <c r="P3278" i="3"/>
  <c r="P3270" i="3"/>
  <c r="P3262" i="3"/>
  <c r="P3254" i="3"/>
  <c r="P3246" i="3"/>
  <c r="P3238" i="3"/>
  <c r="P3230" i="3"/>
  <c r="P3222" i="3"/>
  <c r="P3214" i="3"/>
  <c r="P3206" i="3"/>
  <c r="P3198" i="3"/>
  <c r="P3190" i="3"/>
  <c r="P3182" i="3"/>
  <c r="P3174" i="3"/>
  <c r="P3166" i="3"/>
  <c r="P3158" i="3"/>
  <c r="P3150" i="3"/>
  <c r="P3142" i="3"/>
  <c r="P3134" i="3"/>
  <c r="P3126" i="3"/>
  <c r="P3118" i="3"/>
  <c r="P3110" i="3"/>
  <c r="P3102" i="3"/>
  <c r="P3094" i="3"/>
  <c r="P3086" i="3"/>
  <c r="P3078" i="3"/>
  <c r="P3070" i="3"/>
  <c r="P3062" i="3"/>
  <c r="P3054" i="3"/>
  <c r="P3046" i="3"/>
  <c r="P3038" i="3"/>
  <c r="P3030" i="3"/>
  <c r="P3022" i="3"/>
  <c r="P3014" i="3"/>
  <c r="P3006" i="3"/>
  <c r="P2998" i="3"/>
  <c r="P2990" i="3"/>
  <c r="P2982" i="3"/>
  <c r="P2974" i="3"/>
  <c r="P2966" i="3"/>
  <c r="P2958" i="3"/>
  <c r="P2950" i="3"/>
  <c r="P2942" i="3"/>
  <c r="P2934" i="3"/>
  <c r="P2926" i="3"/>
  <c r="P2918" i="3"/>
  <c r="P2910" i="3"/>
  <c r="P2902" i="3"/>
  <c r="P2894" i="3"/>
  <c r="P2886" i="3"/>
  <c r="P2878" i="3"/>
  <c r="P2870" i="3"/>
  <c r="P2862" i="3"/>
  <c r="P2854" i="3"/>
  <c r="P2846" i="3"/>
  <c r="P2838" i="3"/>
  <c r="P2830" i="3"/>
  <c r="P2822" i="3"/>
  <c r="P2814" i="3"/>
  <c r="P2806" i="3"/>
  <c r="P2798" i="3"/>
  <c r="P2790" i="3"/>
  <c r="P2782" i="3"/>
  <c r="P2774" i="3"/>
  <c r="P2766" i="3"/>
  <c r="P2758" i="3"/>
  <c r="P2750" i="3"/>
  <c r="P2742" i="3"/>
  <c r="P2734" i="3"/>
  <c r="P2726" i="3"/>
  <c r="P2718" i="3"/>
  <c r="P2710" i="3"/>
  <c r="P2702" i="3"/>
  <c r="P2694" i="3"/>
  <c r="P2686" i="3"/>
  <c r="P2678" i="3"/>
  <c r="P2670" i="3"/>
  <c r="P2662" i="3"/>
  <c r="P2654" i="3"/>
  <c r="P2646" i="3"/>
  <c r="P2638" i="3"/>
  <c r="P2630" i="3"/>
  <c r="P2622" i="3"/>
  <c r="P2614" i="3"/>
  <c r="P2606" i="3"/>
  <c r="P2598" i="3"/>
  <c r="P2590" i="3"/>
  <c r="P2582" i="3"/>
  <c r="P2574" i="3"/>
  <c r="P2566" i="3"/>
  <c r="P2558" i="3"/>
  <c r="P2550" i="3"/>
  <c r="P2542" i="3"/>
  <c r="P2534" i="3"/>
  <c r="P2526" i="3"/>
  <c r="P2518" i="3"/>
  <c r="P2510" i="3"/>
  <c r="P2502" i="3"/>
  <c r="P2494" i="3"/>
  <c r="P2486" i="3"/>
  <c r="P2478" i="3"/>
  <c r="P2470" i="3"/>
  <c r="P2462" i="3"/>
  <c r="P2454" i="3"/>
  <c r="P2446" i="3"/>
  <c r="P2438" i="3"/>
  <c r="P2430" i="3"/>
  <c r="P2422" i="3"/>
  <c r="P2414" i="3"/>
  <c r="P2406" i="3"/>
  <c r="P2398" i="3"/>
  <c r="P2390" i="3"/>
  <c r="P2382" i="3"/>
  <c r="P2374" i="3"/>
  <c r="P2366" i="3"/>
  <c r="P2358" i="3"/>
  <c r="P2350" i="3"/>
  <c r="P2342" i="3"/>
  <c r="P2334" i="3"/>
  <c r="P2326" i="3"/>
  <c r="P2318" i="3"/>
  <c r="P2310" i="3"/>
  <c r="P2302" i="3"/>
  <c r="P2294" i="3"/>
  <c r="P2286" i="3"/>
  <c r="P2278" i="3"/>
  <c r="P2270" i="3"/>
  <c r="P2262" i="3"/>
  <c r="P2254" i="3"/>
  <c r="P2246" i="3"/>
  <c r="P2238" i="3"/>
  <c r="P2230" i="3"/>
  <c r="P2222" i="3"/>
  <c r="P2214" i="3"/>
  <c r="P2206" i="3"/>
  <c r="P2198" i="3"/>
  <c r="P2190" i="3"/>
  <c r="P2182" i="3"/>
  <c r="P2174" i="3"/>
  <c r="P2166" i="3"/>
  <c r="P2158" i="3"/>
  <c r="P2150" i="3"/>
  <c r="P2142" i="3"/>
  <c r="P2134" i="3"/>
  <c r="P2126" i="3"/>
  <c r="P2118" i="3"/>
  <c r="P2110" i="3"/>
  <c r="P2102" i="3"/>
  <c r="P2094" i="3"/>
  <c r="P2086" i="3"/>
  <c r="P2078" i="3"/>
  <c r="P2070" i="3"/>
  <c r="P2062" i="3"/>
  <c r="P2054" i="3"/>
  <c r="P2046" i="3"/>
  <c r="P2038" i="3"/>
  <c r="P2030" i="3"/>
  <c r="P2022" i="3"/>
  <c r="P2014" i="3"/>
  <c r="P2006" i="3"/>
  <c r="P1998" i="3"/>
  <c r="P1990" i="3"/>
  <c r="P1982" i="3"/>
  <c r="P1974" i="3"/>
  <c r="P1966" i="3"/>
  <c r="P1958" i="3"/>
  <c r="P1950" i="3"/>
  <c r="P1942" i="3"/>
  <c r="P1934" i="3"/>
  <c r="P1926" i="3"/>
  <c r="P1918" i="3"/>
  <c r="P1910" i="3"/>
  <c r="P1902" i="3"/>
  <c r="P1894" i="3"/>
  <c r="P1886" i="3"/>
  <c r="P1878" i="3"/>
  <c r="P1870" i="3"/>
  <c r="P1862" i="3"/>
  <c r="P1854" i="3"/>
  <c r="P1846" i="3"/>
  <c r="P1838" i="3"/>
  <c r="P1830" i="3"/>
  <c r="P1822" i="3"/>
  <c r="P1814" i="3"/>
  <c r="P1806" i="3"/>
  <c r="P1798" i="3"/>
  <c r="P1790" i="3"/>
  <c r="P1782" i="3"/>
  <c r="P1774" i="3"/>
  <c r="P1766" i="3"/>
  <c r="P1758" i="3"/>
  <c r="P1750" i="3"/>
  <c r="P1742" i="3"/>
  <c r="P1734" i="3"/>
  <c r="P1726" i="3"/>
  <c r="P1718" i="3"/>
  <c r="P1710" i="3"/>
  <c r="P1702" i="3"/>
  <c r="P1694" i="3"/>
  <c r="P1686" i="3"/>
  <c r="P1678" i="3"/>
  <c r="P1670" i="3"/>
  <c r="P1662" i="3"/>
  <c r="P1654" i="3"/>
  <c r="P1646" i="3"/>
  <c r="P1638" i="3"/>
  <c r="P1630" i="3"/>
  <c r="P1622" i="3"/>
  <c r="P1614" i="3"/>
  <c r="P1606" i="3"/>
  <c r="P1598" i="3"/>
  <c r="P1590" i="3"/>
  <c r="P1582" i="3"/>
  <c r="P1574" i="3"/>
  <c r="P1566" i="3"/>
  <c r="P1558" i="3"/>
  <c r="P1550" i="3"/>
  <c r="P1542" i="3"/>
  <c r="P1534" i="3"/>
  <c r="P1526" i="3"/>
  <c r="P1518" i="3"/>
  <c r="P1510" i="3"/>
  <c r="P1502" i="3"/>
  <c r="P1494" i="3"/>
  <c r="P1486" i="3"/>
  <c r="P1478" i="3"/>
  <c r="P1470" i="3"/>
  <c r="P1462" i="3"/>
  <c r="P1454" i="3"/>
  <c r="P1446" i="3"/>
  <c r="P1438" i="3"/>
  <c r="P1430" i="3"/>
  <c r="P1422" i="3"/>
  <c r="P1414" i="3"/>
  <c r="P1406" i="3"/>
  <c r="P1398" i="3"/>
  <c r="P1390" i="3"/>
  <c r="P1382" i="3"/>
  <c r="P1374" i="3"/>
  <c r="P1366" i="3"/>
  <c r="P1358" i="3"/>
  <c r="P1350" i="3"/>
  <c r="P1342" i="3"/>
  <c r="P1334" i="3"/>
  <c r="P1326" i="3"/>
  <c r="P1318" i="3"/>
  <c r="P1310" i="3"/>
  <c r="P1302" i="3"/>
  <c r="P1294" i="3"/>
  <c r="P1286" i="3"/>
  <c r="P1278" i="3"/>
  <c r="P1270" i="3"/>
  <c r="P1262" i="3"/>
  <c r="P1254" i="3"/>
  <c r="P1246" i="3"/>
  <c r="P1238" i="3"/>
  <c r="P1230" i="3"/>
  <c r="P1222" i="3"/>
  <c r="P1214" i="3"/>
  <c r="P1206" i="3"/>
  <c r="P1198" i="3"/>
  <c r="P1190" i="3"/>
  <c r="P1182" i="3"/>
  <c r="P1174" i="3"/>
  <c r="P1166" i="3"/>
  <c r="P1158" i="3"/>
  <c r="P1150" i="3"/>
  <c r="P1142" i="3"/>
  <c r="P1134" i="3"/>
  <c r="P1126" i="3"/>
  <c r="P1118" i="3"/>
  <c r="P1110" i="3"/>
  <c r="P1102" i="3"/>
  <c r="P1094" i="3"/>
  <c r="P1086" i="3"/>
  <c r="P1078" i="3"/>
  <c r="P1070" i="3"/>
  <c r="P1062" i="3"/>
  <c r="P1054" i="3"/>
  <c r="P1046" i="3"/>
  <c r="P1038" i="3"/>
  <c r="P1030" i="3"/>
  <c r="P1022" i="3"/>
  <c r="P1014" i="3"/>
  <c r="P1006" i="3"/>
  <c r="P998" i="3"/>
  <c r="P990" i="3"/>
  <c r="P982" i="3"/>
  <c r="P974" i="3"/>
  <c r="P966" i="3"/>
  <c r="P958" i="3"/>
  <c r="P950" i="3"/>
  <c r="P942" i="3"/>
  <c r="P934" i="3"/>
  <c r="P926" i="3"/>
  <c r="P918" i="3"/>
  <c r="P910" i="3"/>
  <c r="P902" i="3"/>
  <c r="P894" i="3"/>
  <c r="P886" i="3"/>
  <c r="P878" i="3"/>
  <c r="P870" i="3"/>
  <c r="P862" i="3"/>
  <c r="P854" i="3"/>
  <c r="P846" i="3"/>
  <c r="P838" i="3"/>
  <c r="P830" i="3"/>
  <c r="P822" i="3"/>
  <c r="P814" i="3"/>
  <c r="P806" i="3"/>
  <c r="P798" i="3"/>
  <c r="P790" i="3"/>
  <c r="P782" i="3"/>
  <c r="P774" i="3"/>
  <c r="P766" i="3"/>
  <c r="P758" i="3"/>
  <c r="P750" i="3"/>
  <c r="P742" i="3"/>
  <c r="P734" i="3"/>
  <c r="P726" i="3"/>
  <c r="P718" i="3"/>
  <c r="P710" i="3"/>
  <c r="P702" i="3"/>
  <c r="P694" i="3"/>
  <c r="P686" i="3"/>
  <c r="P678" i="3"/>
  <c r="P670" i="3"/>
  <c r="P662" i="3"/>
  <c r="P654" i="3"/>
  <c r="P646" i="3"/>
  <c r="P638" i="3"/>
  <c r="P630" i="3"/>
  <c r="P622" i="3"/>
  <c r="P614" i="3"/>
  <c r="P606" i="3"/>
  <c r="P598" i="3"/>
  <c r="P590" i="3"/>
  <c r="P582" i="3"/>
  <c r="P574" i="3"/>
  <c r="P566" i="3"/>
  <c r="P558" i="3"/>
  <c r="P550" i="3"/>
  <c r="P542" i="3"/>
  <c r="P534" i="3"/>
  <c r="P526" i="3"/>
  <c r="P518" i="3"/>
  <c r="P510" i="3"/>
  <c r="P502" i="3"/>
  <c r="P494" i="3"/>
  <c r="P486" i="3"/>
  <c r="P478" i="3"/>
  <c r="P470" i="3"/>
  <c r="P462" i="3"/>
  <c r="P454" i="3"/>
  <c r="P446" i="3"/>
  <c r="P438" i="3"/>
  <c r="P430" i="3"/>
  <c r="P422" i="3"/>
  <c r="P414" i="3"/>
  <c r="P406" i="3"/>
  <c r="P398" i="3"/>
  <c r="P390" i="3"/>
  <c r="P382" i="3"/>
  <c r="P374" i="3"/>
  <c r="P366" i="3"/>
  <c r="P358" i="3"/>
  <c r="P350" i="3"/>
  <c r="P342" i="3"/>
  <c r="P334" i="3"/>
  <c r="P326" i="3"/>
  <c r="P318" i="3"/>
  <c r="P310" i="3"/>
  <c r="P302" i="3"/>
  <c r="P294" i="3"/>
  <c r="P286" i="3"/>
  <c r="P278" i="3"/>
  <c r="P270" i="3"/>
  <c r="P262" i="3"/>
  <c r="P254" i="3"/>
  <c r="P246" i="3"/>
  <c r="P238" i="3"/>
  <c r="P230" i="3"/>
  <c r="P222" i="3"/>
  <c r="P214" i="3"/>
  <c r="P206" i="3"/>
  <c r="P198" i="3"/>
  <c r="P190" i="3"/>
  <c r="P182" i="3"/>
  <c r="P174" i="3"/>
  <c r="P166" i="3"/>
  <c r="P158" i="3"/>
  <c r="P150" i="3"/>
  <c r="P142" i="3"/>
  <c r="P134" i="3"/>
  <c r="P126" i="3"/>
  <c r="P118" i="3"/>
  <c r="P110" i="3"/>
  <c r="P102" i="3"/>
  <c r="P94" i="3"/>
  <c r="P86" i="3"/>
  <c r="P78" i="3"/>
  <c r="P70" i="3"/>
  <c r="P62" i="3"/>
  <c r="P54" i="3"/>
  <c r="P46" i="3"/>
  <c r="P38" i="3"/>
  <c r="P30" i="3"/>
  <c r="P22" i="3"/>
  <c r="P14" i="3"/>
  <c r="P6" i="3"/>
  <c r="P25452" i="3"/>
  <c r="P21593" i="3"/>
  <c r="P19885" i="3"/>
  <c r="P18980" i="3"/>
  <c r="P18487" i="3"/>
  <c r="P18007" i="3"/>
  <c r="P17503" i="3"/>
  <c r="P17119" i="3"/>
  <c r="P16780" i="3"/>
  <c r="P16511" i="3"/>
  <c r="P16306" i="3"/>
  <c r="P16047" i="3"/>
  <c r="P15828" i="3"/>
  <c r="P15657" i="3"/>
  <c r="P15444" i="3"/>
  <c r="P15246" i="3"/>
  <c r="P15099" i="3"/>
  <c r="P14942" i="3"/>
  <c r="P14804" i="3"/>
  <c r="P14695" i="3"/>
  <c r="P14552" i="3"/>
  <c r="P14411" i="3"/>
  <c r="P14302" i="3"/>
  <c r="P14177" i="3"/>
  <c r="P14053" i="3"/>
  <c r="P13977" i="3"/>
  <c r="P13877" i="3"/>
  <c r="P13781" i="3"/>
  <c r="P13705" i="3"/>
  <c r="P13605" i="3"/>
  <c r="P13507" i="3"/>
  <c r="P13429" i="3"/>
  <c r="P13333" i="3"/>
  <c r="P13235" i="3"/>
  <c r="P13157" i="3"/>
  <c r="P13059" i="3"/>
  <c r="P12963" i="3"/>
  <c r="P12885" i="3"/>
  <c r="P12787" i="3"/>
  <c r="P12687" i="3"/>
  <c r="P12611" i="3"/>
  <c r="P12516" i="3"/>
  <c r="P12433" i="3"/>
  <c r="P12369" i="3"/>
  <c r="P12286" i="3"/>
  <c r="P12206" i="3"/>
  <c r="P12142" i="3"/>
  <c r="P12060" i="3"/>
  <c r="P11977" i="3"/>
  <c r="P11913" i="3"/>
  <c r="P11833" i="3"/>
  <c r="P11750" i="3"/>
  <c r="P11686" i="3"/>
  <c r="P11604" i="3"/>
  <c r="P11525" i="3"/>
  <c r="P11471" i="3"/>
  <c r="P11409" i="3"/>
  <c r="P11347" i="3"/>
  <c r="P11299" i="3"/>
  <c r="P11239" i="3"/>
  <c r="P11177" i="3"/>
  <c r="P11129" i="3"/>
  <c r="P11067" i="3"/>
  <c r="P11007" i="3"/>
  <c r="P10959" i="3"/>
  <c r="P10897" i="3"/>
  <c r="P10835" i="3"/>
  <c r="P10787" i="3"/>
  <c r="P10727" i="3"/>
  <c r="P10665" i="3"/>
  <c r="P10617" i="3"/>
  <c r="P10555" i="3"/>
  <c r="P10495" i="3"/>
  <c r="P10447" i="3"/>
  <c r="P10385" i="3"/>
  <c r="P10343" i="3"/>
  <c r="P10299" i="3"/>
  <c r="P10257" i="3"/>
  <c r="P10215" i="3"/>
  <c r="P10171" i="3"/>
  <c r="P10129" i="3"/>
  <c r="P10087" i="3"/>
  <c r="P10043" i="3"/>
  <c r="P10001" i="3"/>
  <c r="P9959" i="3"/>
  <c r="P9924" i="3"/>
  <c r="P9892" i="3"/>
  <c r="P9860" i="3"/>
  <c r="P9828" i="3"/>
  <c r="P9796" i="3"/>
  <c r="P9764" i="3"/>
  <c r="P9732" i="3"/>
  <c r="P9700" i="3"/>
  <c r="P9668" i="3"/>
  <c r="P9636" i="3"/>
  <c r="P9604" i="3"/>
  <c r="P9572" i="3"/>
  <c r="P9540" i="3"/>
  <c r="P9508" i="3"/>
  <c r="P9483" i="3"/>
  <c r="P9459" i="3"/>
  <c r="P9431" i="3"/>
  <c r="P9404" i="3"/>
  <c r="P9380" i="3"/>
  <c r="P9355" i="3"/>
  <c r="P9338" i="3"/>
  <c r="P9319" i="3"/>
  <c r="P9301" i="3"/>
  <c r="P9285" i="3"/>
  <c r="P9268" i="3"/>
  <c r="P9252" i="3"/>
  <c r="P9234" i="3"/>
  <c r="P9217" i="3"/>
  <c r="P9201" i="3"/>
  <c r="P9183" i="3"/>
  <c r="P9167" i="3"/>
  <c r="P9148" i="3"/>
  <c r="P9131" i="3"/>
  <c r="P9115" i="3"/>
  <c r="P9098" i="3"/>
  <c r="P9082" i="3"/>
  <c r="P9063" i="3"/>
  <c r="P9045" i="3"/>
  <c r="P9029" i="3"/>
  <c r="P9012" i="3"/>
  <c r="P8996" i="3"/>
  <c r="P8978" i="3"/>
  <c r="P8961" i="3"/>
  <c r="P8945" i="3"/>
  <c r="P8927" i="3"/>
  <c r="P8911" i="3"/>
  <c r="P8892" i="3"/>
  <c r="P8875" i="3"/>
  <c r="P8859" i="3"/>
  <c r="P8842" i="3"/>
  <c r="P8826" i="3"/>
  <c r="P8807" i="3"/>
  <c r="P8789" i="3"/>
  <c r="P8773" i="3"/>
  <c r="P8756" i="3"/>
  <c r="P8740" i="3"/>
  <c r="P8722" i="3"/>
  <c r="P8705" i="3"/>
  <c r="P8689" i="3"/>
  <c r="P8671" i="3"/>
  <c r="P8655" i="3"/>
  <c r="P8636" i="3"/>
  <c r="P8619" i="3"/>
  <c r="P8603" i="3"/>
  <c r="P8586" i="3"/>
  <c r="P8570" i="3"/>
  <c r="P8551" i="3"/>
  <c r="P8533" i="3"/>
  <c r="P8517" i="3"/>
  <c r="P8500" i="3"/>
  <c r="P8484" i="3"/>
  <c r="P8466" i="3"/>
  <c r="P8449" i="3"/>
  <c r="P8433" i="3"/>
  <c r="P8415" i="3"/>
  <c r="P8399" i="3"/>
  <c r="P8380" i="3"/>
  <c r="P8363" i="3"/>
  <c r="P8347" i="3"/>
  <c r="P8330" i="3"/>
  <c r="P8314" i="3"/>
  <c r="P8295" i="3"/>
  <c r="P8277" i="3"/>
  <c r="P8261" i="3"/>
  <c r="P8244" i="3"/>
  <c r="P8228" i="3"/>
  <c r="P8210" i="3"/>
  <c r="P8193" i="3"/>
  <c r="P8177" i="3"/>
  <c r="P8159" i="3"/>
  <c r="P8143" i="3"/>
  <c r="P8124" i="3"/>
  <c r="P8107" i="3"/>
  <c r="P8091" i="3"/>
  <c r="P8074" i="3"/>
  <c r="P8058" i="3"/>
  <c r="P8039" i="3"/>
  <c r="P8021" i="3"/>
  <c r="P8005" i="3"/>
  <c r="P7988" i="3"/>
  <c r="P7972" i="3"/>
  <c r="P7954" i="3"/>
  <c r="P7937" i="3"/>
  <c r="P7921" i="3"/>
  <c r="P7903" i="3"/>
  <c r="P7887" i="3"/>
  <c r="P7868" i="3"/>
  <c r="P7851" i="3"/>
  <c r="P7835" i="3"/>
  <c r="P7818" i="3"/>
  <c r="P7802" i="3"/>
  <c r="P7783" i="3"/>
  <c r="P7765" i="3"/>
  <c r="P7749" i="3"/>
  <c r="P7732" i="3"/>
  <c r="P7716" i="3"/>
  <c r="P7698" i="3"/>
  <c r="P7681" i="3"/>
  <c r="P7665" i="3"/>
  <c r="P7647" i="3"/>
  <c r="P7631" i="3"/>
  <c r="P7612" i="3"/>
  <c r="P7595" i="3"/>
  <c r="P7579" i="3"/>
  <c r="P7562" i="3"/>
  <c r="P7546" i="3"/>
  <c r="P7527" i="3"/>
  <c r="P7509" i="3"/>
  <c r="P7493" i="3"/>
  <c r="P7476" i="3"/>
  <c r="P7460" i="3"/>
  <c r="P7442" i="3"/>
  <c r="P7425" i="3"/>
  <c r="P7409" i="3"/>
  <c r="P7391" i="3"/>
  <c r="P7375" i="3"/>
  <c r="P7356" i="3"/>
  <c r="P7339" i="3"/>
  <c r="P7323" i="3"/>
  <c r="P7306" i="3"/>
  <c r="P7290" i="3"/>
  <c r="P7271" i="3"/>
  <c r="P7253" i="3"/>
  <c r="P7237" i="3"/>
  <c r="P7220" i="3"/>
  <c r="P7204" i="3"/>
  <c r="P7186" i="3"/>
  <c r="P7169" i="3"/>
  <c r="P7153" i="3"/>
  <c r="P7135" i="3"/>
  <c r="P7119" i="3"/>
  <c r="P7103" i="3"/>
  <c r="P7089" i="3"/>
  <c r="P7075" i="3"/>
  <c r="P7060" i="3"/>
  <c r="P7046" i="3"/>
  <c r="P7030" i="3"/>
  <c r="P7015" i="3"/>
  <c r="P7002" i="3"/>
  <c r="P6987" i="3"/>
  <c r="P6973" i="3"/>
  <c r="P6957" i="3"/>
  <c r="P6942" i="3"/>
  <c r="P6929" i="3"/>
  <c r="P6914" i="3"/>
  <c r="P6900" i="3"/>
  <c r="P6884" i="3"/>
  <c r="P6869" i="3"/>
  <c r="P6855" i="3"/>
  <c r="P6841" i="3"/>
  <c r="P6827" i="3"/>
  <c r="P6811" i="3"/>
  <c r="P6796" i="3"/>
  <c r="P6782" i="3"/>
  <c r="P6767" i="3"/>
  <c r="P6754" i="3"/>
  <c r="P6738" i="3"/>
  <c r="P6723" i="3"/>
  <c r="P6709" i="3"/>
  <c r="P6694" i="3"/>
  <c r="P6681" i="3"/>
  <c r="P6665" i="3"/>
  <c r="P6650" i="3"/>
  <c r="P6636" i="3"/>
  <c r="P6621" i="3"/>
  <c r="P6607" i="3"/>
  <c r="P6591" i="3"/>
  <c r="P6577" i="3"/>
  <c r="P6563" i="3"/>
  <c r="P6548" i="3"/>
  <c r="P6534" i="3"/>
  <c r="P6519" i="3"/>
  <c r="P6506" i="3"/>
  <c r="P6494" i="3"/>
  <c r="P6481" i="3"/>
  <c r="P6469" i="3"/>
  <c r="P6455" i="3"/>
  <c r="P6442" i="3"/>
  <c r="P6430" i="3"/>
  <c r="P6417" i="3"/>
  <c r="P6405" i="3"/>
  <c r="P6391" i="3"/>
  <c r="P6378" i="3"/>
  <c r="P6366" i="3"/>
  <c r="P6353" i="3"/>
  <c r="P6341" i="3"/>
  <c r="P6327" i="3"/>
  <c r="P6314" i="3"/>
  <c r="P6302" i="3"/>
  <c r="P6289" i="3"/>
  <c r="P6277" i="3"/>
  <c r="P6263" i="3"/>
  <c r="P6250" i="3"/>
  <c r="P6238" i="3"/>
  <c r="P6225" i="3"/>
  <c r="P6213" i="3"/>
  <c r="P6199" i="3"/>
  <c r="P6186" i="3"/>
  <c r="P6174" i="3"/>
  <c r="P6161" i="3"/>
  <c r="P6149" i="3"/>
  <c r="P6135" i="3"/>
  <c r="P6122" i="3"/>
  <c r="P6110" i="3"/>
  <c r="P6097" i="3"/>
  <c r="P6085" i="3"/>
  <c r="P6071" i="3"/>
  <c r="P6058" i="3"/>
  <c r="P6046" i="3"/>
  <c r="P6033" i="3"/>
  <c r="P6021" i="3"/>
  <c r="P6007" i="3"/>
  <c r="P5994" i="3"/>
  <c r="P5982" i="3"/>
  <c r="P5969" i="3"/>
  <c r="P5957" i="3"/>
  <c r="P5943" i="3"/>
  <c r="P5930" i="3"/>
  <c r="P5918" i="3"/>
  <c r="P5905" i="3"/>
  <c r="P5893" i="3"/>
  <c r="P5879" i="3"/>
  <c r="P5866" i="3"/>
  <c r="P5854" i="3"/>
  <c r="P5841" i="3"/>
  <c r="P5829" i="3"/>
  <c r="P5815" i="3"/>
  <c r="P5802" i="3"/>
  <c r="P5790" i="3"/>
  <c r="P5777" i="3"/>
  <c r="P5765" i="3"/>
  <c r="P5751" i="3"/>
  <c r="P5738" i="3"/>
  <c r="P5726" i="3"/>
  <c r="P5713" i="3"/>
  <c r="P5701" i="3"/>
  <c r="P5687" i="3"/>
  <c r="P5674" i="3"/>
  <c r="P5662" i="3"/>
  <c r="P5649" i="3"/>
  <c r="P5637" i="3"/>
  <c r="P5623" i="3"/>
  <c r="P5610" i="3"/>
  <c r="P5598" i="3"/>
  <c r="P5585" i="3"/>
  <c r="P5573" i="3"/>
  <c r="P5559" i="3"/>
  <c r="P5546" i="3"/>
  <c r="P5534" i="3"/>
  <c r="P5521" i="3"/>
  <c r="P5509" i="3"/>
  <c r="P5495" i="3"/>
  <c r="P5482" i="3"/>
  <c r="P5470" i="3"/>
  <c r="P5457" i="3"/>
  <c r="P5445" i="3"/>
  <c r="P5431" i="3"/>
  <c r="P5418" i="3"/>
  <c r="P5406" i="3"/>
  <c r="P5393" i="3"/>
  <c r="P5381" i="3"/>
  <c r="P5367" i="3"/>
  <c r="P5354" i="3"/>
  <c r="P5342" i="3"/>
  <c r="P5329" i="3"/>
  <c r="P5317" i="3"/>
  <c r="P5304" i="3"/>
  <c r="P5294" i="3"/>
  <c r="P5282" i="3"/>
  <c r="P5272" i="3"/>
  <c r="P5262" i="3"/>
  <c r="P5250" i="3"/>
  <c r="P5240" i="3"/>
  <c r="P5230" i="3"/>
  <c r="P5218" i="3"/>
  <c r="P5208" i="3"/>
  <c r="P5198" i="3"/>
  <c r="P5186" i="3"/>
  <c r="P5176" i="3"/>
  <c r="P5166" i="3"/>
  <c r="P5154" i="3"/>
  <c r="P5144" i="3"/>
  <c r="P5134" i="3"/>
  <c r="P5122" i="3"/>
  <c r="P5112" i="3"/>
  <c r="P5102" i="3"/>
  <c r="P5090" i="3"/>
  <c r="P5080" i="3"/>
  <c r="P5070" i="3"/>
  <c r="P5058" i="3"/>
  <c r="P5048" i="3"/>
  <c r="P5038" i="3"/>
  <c r="P5026" i="3"/>
  <c r="P5016" i="3"/>
  <c r="P5006" i="3"/>
  <c r="P4994" i="3"/>
  <c r="P4984" i="3"/>
  <c r="P4974" i="3"/>
  <c r="P4962" i="3"/>
  <c r="P4952" i="3"/>
  <c r="P4942" i="3"/>
  <c r="P4930" i="3"/>
  <c r="P4920" i="3"/>
  <c r="P4910" i="3"/>
  <c r="P4898" i="3"/>
  <c r="P4888" i="3"/>
  <c r="P4878" i="3"/>
  <c r="P4866" i="3"/>
  <c r="P4856" i="3"/>
  <c r="P4846" i="3"/>
  <c r="P4834" i="3"/>
  <c r="P4824" i="3"/>
  <c r="P4814" i="3"/>
  <c r="P4802" i="3"/>
  <c r="P4792" i="3"/>
  <c r="P4782" i="3"/>
  <c r="P4770" i="3"/>
  <c r="P4760" i="3"/>
  <c r="P4750" i="3"/>
  <c r="P4738" i="3"/>
  <c r="P4728" i="3"/>
  <c r="P4718" i="3"/>
  <c r="P4706" i="3"/>
  <c r="P4696" i="3"/>
  <c r="P4686" i="3"/>
  <c r="P4674" i="3"/>
  <c r="P4664" i="3"/>
  <c r="P4654" i="3"/>
  <c r="P4642" i="3"/>
  <c r="P4632" i="3"/>
  <c r="P4622" i="3"/>
  <c r="P4610" i="3"/>
  <c r="P4600" i="3"/>
  <c r="P4590" i="3"/>
  <c r="P4578" i="3"/>
  <c r="P4568" i="3"/>
  <c r="P4558" i="3"/>
  <c r="P4546" i="3"/>
  <c r="P4536" i="3"/>
  <c r="P4526" i="3"/>
  <c r="P4514" i="3"/>
  <c r="P4504" i="3"/>
  <c r="P4494" i="3"/>
  <c r="P4482" i="3"/>
  <c r="P4472" i="3"/>
  <c r="P4462" i="3"/>
  <c r="P4450" i="3"/>
  <c r="P4440" i="3"/>
  <c r="P4430" i="3"/>
  <c r="P4418" i="3"/>
  <c r="P4408" i="3"/>
  <c r="P4398" i="3"/>
  <c r="P4386" i="3"/>
  <c r="P4376" i="3"/>
  <c r="P4366" i="3"/>
  <c r="P4354" i="3"/>
  <c r="P4344" i="3"/>
  <c r="P4334" i="3"/>
  <c r="P4322" i="3"/>
  <c r="P4312" i="3"/>
  <c r="P4302" i="3"/>
  <c r="P4290" i="3"/>
  <c r="P4280" i="3"/>
  <c r="P4270" i="3"/>
  <c r="P4258" i="3"/>
  <c r="P4248" i="3"/>
  <c r="P4238" i="3"/>
  <c r="P4226" i="3"/>
  <c r="P4216" i="3"/>
  <c r="P4206" i="3"/>
  <c r="P4194" i="3"/>
  <c r="P4184" i="3"/>
  <c r="P4174" i="3"/>
  <c r="P4162" i="3"/>
  <c r="P4152" i="3"/>
  <c r="P4142" i="3"/>
  <c r="P4130" i="3"/>
  <c r="P4120" i="3"/>
  <c r="P4110" i="3"/>
  <c r="P4098" i="3"/>
  <c r="P4088" i="3"/>
  <c r="P4078" i="3"/>
  <c r="P4066" i="3"/>
  <c r="P4056" i="3"/>
  <c r="P4046" i="3"/>
  <c r="P4034" i="3"/>
  <c r="P4024" i="3"/>
  <c r="P4014" i="3"/>
  <c r="P4002" i="3"/>
  <c r="P3992" i="3"/>
  <c r="P3982" i="3"/>
  <c r="P3970" i="3"/>
  <c r="P3960" i="3"/>
  <c r="P3950" i="3"/>
  <c r="P3938" i="3"/>
  <c r="P3928" i="3"/>
  <c r="P3918" i="3"/>
  <c r="P3906" i="3"/>
  <c r="P3896" i="3"/>
  <c r="P3886" i="3"/>
  <c r="P3874" i="3"/>
  <c r="P3865" i="3"/>
  <c r="P3856" i="3"/>
  <c r="P3847" i="3"/>
  <c r="P3838" i="3"/>
  <c r="P3829" i="3"/>
  <c r="P3819" i="3"/>
  <c r="P3810" i="3"/>
  <c r="P3801" i="3"/>
  <c r="P3792" i="3"/>
  <c r="P3783" i="3"/>
  <c r="P3774" i="3"/>
  <c r="P3765" i="3"/>
  <c r="P3755" i="3"/>
  <c r="P3746" i="3"/>
  <c r="P3737" i="3"/>
  <c r="P3728" i="3"/>
  <c r="P3719" i="3"/>
  <c r="P3710" i="3"/>
  <c r="P3701" i="3"/>
  <c r="P3691" i="3"/>
  <c r="P3682" i="3"/>
  <c r="P3673" i="3"/>
  <c r="P3664" i="3"/>
  <c r="P3655" i="3"/>
  <c r="P3646" i="3"/>
  <c r="P3637" i="3"/>
  <c r="P3627" i="3"/>
  <c r="P3618" i="3"/>
  <c r="P3609" i="3"/>
  <c r="P3600" i="3"/>
  <c r="P3591" i="3"/>
  <c r="P3582" i="3"/>
  <c r="P3573" i="3"/>
  <c r="P3563" i="3"/>
  <c r="P3554" i="3"/>
  <c r="P3545" i="3"/>
  <c r="P3536" i="3"/>
  <c r="P3527" i="3"/>
  <c r="P3518" i="3"/>
  <c r="P3509" i="3"/>
  <c r="P3499" i="3"/>
  <c r="P3490" i="3"/>
  <c r="P3481" i="3"/>
  <c r="P3472" i="3"/>
  <c r="P3463" i="3"/>
  <c r="P3454" i="3"/>
  <c r="P3445" i="3"/>
  <c r="P3435" i="3"/>
  <c r="P3426" i="3"/>
  <c r="P3417" i="3"/>
  <c r="P3408" i="3"/>
  <c r="P3399" i="3"/>
  <c r="P3390" i="3"/>
  <c r="P3381" i="3"/>
  <c r="P3371" i="3"/>
  <c r="P3362" i="3"/>
  <c r="P3353" i="3"/>
  <c r="P3344" i="3"/>
  <c r="P3335" i="3"/>
  <c r="P3326" i="3"/>
  <c r="P3317" i="3"/>
  <c r="P3309" i="3"/>
  <c r="P3301" i="3"/>
  <c r="P3293" i="3"/>
  <c r="P3285" i="3"/>
  <c r="P3277" i="3"/>
  <c r="P3269" i="3"/>
  <c r="P3261" i="3"/>
  <c r="P3253" i="3"/>
  <c r="P3245" i="3"/>
  <c r="P3237" i="3"/>
  <c r="P3229" i="3"/>
  <c r="P3221" i="3"/>
  <c r="P3213" i="3"/>
  <c r="P3205" i="3"/>
  <c r="P3197" i="3"/>
  <c r="P3189" i="3"/>
  <c r="P3181" i="3"/>
  <c r="P3173" i="3"/>
  <c r="P3165" i="3"/>
  <c r="P3157" i="3"/>
  <c r="P3149" i="3"/>
  <c r="P3141" i="3"/>
  <c r="P3133" i="3"/>
  <c r="P3125" i="3"/>
  <c r="P3117" i="3"/>
  <c r="P3109" i="3"/>
  <c r="P3101" i="3"/>
  <c r="P3093" i="3"/>
  <c r="P3085" i="3"/>
  <c r="P3077" i="3"/>
  <c r="P3069" i="3"/>
  <c r="P3061" i="3"/>
  <c r="P3053" i="3"/>
  <c r="P3045" i="3"/>
  <c r="P3037" i="3"/>
  <c r="P3029" i="3"/>
  <c r="P3021" i="3"/>
  <c r="P3013" i="3"/>
  <c r="P3005" i="3"/>
  <c r="P2997" i="3"/>
  <c r="P2989" i="3"/>
  <c r="P2981" i="3"/>
  <c r="P2973" i="3"/>
  <c r="P2965" i="3"/>
  <c r="P2957" i="3"/>
  <c r="P2949" i="3"/>
  <c r="P2941" i="3"/>
  <c r="P2933" i="3"/>
  <c r="P2925" i="3"/>
  <c r="P2917" i="3"/>
  <c r="P2909" i="3"/>
  <c r="P2901" i="3"/>
  <c r="P2893" i="3"/>
  <c r="P2885" i="3"/>
  <c r="P2877" i="3"/>
  <c r="P2869" i="3"/>
  <c r="P2861" i="3"/>
  <c r="P2853" i="3"/>
  <c r="P2845" i="3"/>
  <c r="P2837" i="3"/>
  <c r="P2829" i="3"/>
  <c r="P2821" i="3"/>
  <c r="P2813" i="3"/>
  <c r="P2805" i="3"/>
  <c r="P2797" i="3"/>
  <c r="P2789" i="3"/>
  <c r="P2781" i="3"/>
  <c r="P2773" i="3"/>
  <c r="P2765" i="3"/>
  <c r="P2757" i="3"/>
  <c r="P2749" i="3"/>
  <c r="P2741" i="3"/>
  <c r="P2733" i="3"/>
  <c r="P2725" i="3"/>
  <c r="P2717" i="3"/>
  <c r="P2709" i="3"/>
  <c r="P2701" i="3"/>
  <c r="P2693" i="3"/>
  <c r="P2685" i="3"/>
  <c r="P2677" i="3"/>
  <c r="P2669" i="3"/>
  <c r="P2661" i="3"/>
  <c r="P2653" i="3"/>
  <c r="P2645" i="3"/>
  <c r="P2637" i="3"/>
  <c r="P2629" i="3"/>
  <c r="P2621" i="3"/>
  <c r="P2613" i="3"/>
  <c r="P2605" i="3"/>
  <c r="P2597" i="3"/>
  <c r="P2589" i="3"/>
  <c r="P2581" i="3"/>
  <c r="P2573" i="3"/>
  <c r="P2565" i="3"/>
  <c r="P2557" i="3"/>
  <c r="P2549" i="3"/>
  <c r="P2541" i="3"/>
  <c r="P2533" i="3"/>
  <c r="P2525" i="3"/>
  <c r="P2517" i="3"/>
  <c r="P2509" i="3"/>
  <c r="P2501" i="3"/>
  <c r="P2493" i="3"/>
  <c r="P2485" i="3"/>
  <c r="P2477" i="3"/>
  <c r="P2469" i="3"/>
  <c r="P2461" i="3"/>
  <c r="P2453" i="3"/>
  <c r="P2445" i="3"/>
  <c r="P2437" i="3"/>
  <c r="P2429" i="3"/>
  <c r="P2421" i="3"/>
  <c r="P2413" i="3"/>
  <c r="P2405" i="3"/>
  <c r="P2397" i="3"/>
  <c r="P2389" i="3"/>
  <c r="P2381" i="3"/>
  <c r="P2373" i="3"/>
  <c r="P2365" i="3"/>
  <c r="P2357" i="3"/>
  <c r="P2349" i="3"/>
  <c r="P2341" i="3"/>
  <c r="P2333" i="3"/>
  <c r="P2325" i="3"/>
  <c r="P2317" i="3"/>
  <c r="P2309" i="3"/>
  <c r="P2301" i="3"/>
  <c r="P2293" i="3"/>
  <c r="P2285" i="3"/>
  <c r="P2277" i="3"/>
  <c r="P2269" i="3"/>
  <c r="P2261" i="3"/>
  <c r="P2253" i="3"/>
  <c r="P2245" i="3"/>
  <c r="P2237" i="3"/>
  <c r="P2229" i="3"/>
  <c r="P2221" i="3"/>
  <c r="P2213" i="3"/>
  <c r="P2205" i="3"/>
  <c r="P2197" i="3"/>
  <c r="P2189" i="3"/>
  <c r="P2181" i="3"/>
  <c r="P2173" i="3"/>
  <c r="P2165" i="3"/>
  <c r="P2157" i="3"/>
  <c r="P2149" i="3"/>
  <c r="P2141" i="3"/>
  <c r="P2133" i="3"/>
  <c r="P2125" i="3"/>
  <c r="P2117" i="3"/>
  <c r="P2109" i="3"/>
  <c r="P2101" i="3"/>
  <c r="P2093" i="3"/>
  <c r="P2085" i="3"/>
  <c r="P2077" i="3"/>
  <c r="P2069" i="3"/>
  <c r="P2061" i="3"/>
  <c r="P2053" i="3"/>
  <c r="P2045" i="3"/>
  <c r="P2037" i="3"/>
  <c r="P2029" i="3"/>
  <c r="P2021" i="3"/>
  <c r="P2013" i="3"/>
  <c r="P2005" i="3"/>
  <c r="P1997" i="3"/>
  <c r="P1989" i="3"/>
  <c r="P1981" i="3"/>
  <c r="P1973" i="3"/>
  <c r="P1965" i="3"/>
  <c r="P1957" i="3"/>
  <c r="P1949" i="3"/>
  <c r="P1941" i="3"/>
  <c r="P1933" i="3"/>
  <c r="P1925" i="3"/>
  <c r="P1917" i="3"/>
  <c r="P1909" i="3"/>
  <c r="P1901" i="3"/>
  <c r="P1893" i="3"/>
  <c r="P1885" i="3"/>
  <c r="P1877" i="3"/>
  <c r="P1869" i="3"/>
  <c r="P1861" i="3"/>
  <c r="P1853" i="3"/>
  <c r="P1845" i="3"/>
  <c r="P1837" i="3"/>
  <c r="P1829" i="3"/>
  <c r="P1821" i="3"/>
  <c r="P1813" i="3"/>
  <c r="P1805" i="3"/>
  <c r="P1797" i="3"/>
  <c r="P1789" i="3"/>
  <c r="P1781" i="3"/>
  <c r="P1773" i="3"/>
  <c r="P1765" i="3"/>
  <c r="P1757" i="3"/>
  <c r="P1749" i="3"/>
  <c r="P1741" i="3"/>
  <c r="P1733" i="3"/>
  <c r="P1725" i="3"/>
  <c r="P1717" i="3"/>
  <c r="P1709" i="3"/>
  <c r="P1701" i="3"/>
  <c r="P1693" i="3"/>
  <c r="P1685" i="3"/>
  <c r="P1677" i="3"/>
  <c r="P1669" i="3"/>
  <c r="P1661" i="3"/>
  <c r="P1653" i="3"/>
  <c r="P1645" i="3"/>
  <c r="P1637" i="3"/>
  <c r="P1629" i="3"/>
  <c r="P1621" i="3"/>
  <c r="P1613" i="3"/>
  <c r="P1605" i="3"/>
  <c r="P1597" i="3"/>
  <c r="P1589" i="3"/>
  <c r="P1581" i="3"/>
  <c r="P1573" i="3"/>
  <c r="P1565" i="3"/>
  <c r="P1557" i="3"/>
  <c r="P1549" i="3"/>
  <c r="P1541" i="3"/>
  <c r="P1533" i="3"/>
  <c r="P1525" i="3"/>
  <c r="P1517" i="3"/>
  <c r="P1509" i="3"/>
  <c r="P1501" i="3"/>
  <c r="P1493" i="3"/>
  <c r="P1485" i="3"/>
  <c r="P1477" i="3"/>
  <c r="P1469" i="3"/>
  <c r="P1461" i="3"/>
  <c r="P1453" i="3"/>
  <c r="P1445" i="3"/>
  <c r="P1437" i="3"/>
  <c r="P1429" i="3"/>
  <c r="P1421" i="3"/>
  <c r="P1413" i="3"/>
  <c r="P1405" i="3"/>
  <c r="P1397" i="3"/>
  <c r="P1389" i="3"/>
  <c r="P1381" i="3"/>
  <c r="P1373" i="3"/>
  <c r="P1365" i="3"/>
  <c r="P1357" i="3"/>
  <c r="P1349" i="3"/>
  <c r="P1341" i="3"/>
  <c r="P1333" i="3"/>
  <c r="P1325" i="3"/>
  <c r="P1317" i="3"/>
  <c r="P1309" i="3"/>
  <c r="P1301" i="3"/>
  <c r="P1293" i="3"/>
  <c r="P1285" i="3"/>
  <c r="P1277" i="3"/>
  <c r="P1269" i="3"/>
  <c r="P1261" i="3"/>
  <c r="P1253" i="3"/>
  <c r="P1245" i="3"/>
  <c r="P1237" i="3"/>
  <c r="P1229" i="3"/>
  <c r="P1221" i="3"/>
  <c r="P1213" i="3"/>
  <c r="P1205" i="3"/>
  <c r="P1197" i="3"/>
  <c r="P1189" i="3"/>
  <c r="P1181" i="3"/>
  <c r="P1173" i="3"/>
  <c r="P1165" i="3"/>
  <c r="P1157" i="3"/>
  <c r="P1149" i="3"/>
  <c r="P1141" i="3"/>
  <c r="P1133" i="3"/>
  <c r="P1125" i="3"/>
  <c r="P1117" i="3"/>
  <c r="P1109" i="3"/>
  <c r="P1101" i="3"/>
  <c r="P1093" i="3"/>
  <c r="P1085" i="3"/>
  <c r="P1077" i="3"/>
  <c r="P1069" i="3"/>
  <c r="P1061" i="3"/>
  <c r="P1053" i="3"/>
  <c r="P1045" i="3"/>
  <c r="P1037" i="3"/>
  <c r="P1029" i="3"/>
  <c r="P1021" i="3"/>
  <c r="P1013" i="3"/>
  <c r="P1005" i="3"/>
  <c r="P997" i="3"/>
  <c r="P989" i="3"/>
  <c r="P981" i="3"/>
  <c r="P973" i="3"/>
  <c r="P965" i="3"/>
  <c r="P957" i="3"/>
  <c r="P949" i="3"/>
  <c r="P941" i="3"/>
  <c r="P933" i="3"/>
  <c r="P925" i="3"/>
  <c r="P917" i="3"/>
  <c r="P909" i="3"/>
  <c r="P901" i="3"/>
  <c r="P893" i="3"/>
  <c r="P885" i="3"/>
  <c r="P877" i="3"/>
  <c r="P869" i="3"/>
  <c r="P861" i="3"/>
  <c r="P853" i="3"/>
  <c r="P845" i="3"/>
  <c r="P837" i="3"/>
  <c r="P829" i="3"/>
  <c r="P821" i="3"/>
  <c r="P813" i="3"/>
  <c r="P805" i="3"/>
  <c r="P797" i="3"/>
  <c r="P789" i="3"/>
  <c r="P781" i="3"/>
  <c r="P773" i="3"/>
  <c r="P765" i="3"/>
  <c r="P757" i="3"/>
  <c r="P749" i="3"/>
  <c r="P741" i="3"/>
  <c r="P733" i="3"/>
  <c r="P725" i="3"/>
  <c r="P717" i="3"/>
  <c r="P709" i="3"/>
  <c r="P701" i="3"/>
  <c r="P693" i="3"/>
  <c r="P685" i="3"/>
  <c r="P677" i="3"/>
  <c r="P669" i="3"/>
  <c r="P661" i="3"/>
  <c r="P653" i="3"/>
  <c r="P645" i="3"/>
  <c r="P637" i="3"/>
  <c r="P629" i="3"/>
  <c r="P621" i="3"/>
  <c r="P613" i="3"/>
  <c r="P605" i="3"/>
  <c r="P597" i="3"/>
  <c r="P589" i="3"/>
  <c r="P581" i="3"/>
  <c r="P573" i="3"/>
  <c r="P565" i="3"/>
  <c r="P557" i="3"/>
  <c r="P549" i="3"/>
  <c r="P541" i="3"/>
  <c r="P533" i="3"/>
  <c r="P525" i="3"/>
  <c r="P517" i="3"/>
  <c r="P509" i="3"/>
  <c r="P501" i="3"/>
  <c r="P493" i="3"/>
  <c r="P485" i="3"/>
  <c r="P477" i="3"/>
  <c r="P469" i="3"/>
  <c r="P461" i="3"/>
  <c r="P453" i="3"/>
  <c r="P445" i="3"/>
  <c r="P437" i="3"/>
  <c r="P429" i="3"/>
  <c r="P421" i="3"/>
  <c r="P413" i="3"/>
  <c r="P405" i="3"/>
  <c r="P397" i="3"/>
  <c r="P389" i="3"/>
  <c r="P381" i="3"/>
  <c r="P373" i="3"/>
  <c r="P365" i="3"/>
  <c r="P357" i="3"/>
  <c r="P349" i="3"/>
  <c r="P341" i="3"/>
  <c r="P333" i="3"/>
  <c r="P325" i="3"/>
  <c r="P317" i="3"/>
  <c r="P309" i="3"/>
  <c r="P301" i="3"/>
  <c r="P293" i="3"/>
  <c r="P285" i="3"/>
  <c r="P277" i="3"/>
  <c r="P269" i="3"/>
  <c r="P261" i="3"/>
  <c r="P253" i="3"/>
  <c r="P245" i="3"/>
  <c r="P237" i="3"/>
  <c r="P229" i="3"/>
  <c r="P221" i="3"/>
  <c r="P213" i="3"/>
  <c r="P205" i="3"/>
  <c r="P197" i="3"/>
  <c r="P189" i="3"/>
  <c r="P181" i="3"/>
  <c r="P173" i="3"/>
  <c r="P165" i="3"/>
  <c r="P157" i="3"/>
  <c r="P149" i="3"/>
  <c r="P141" i="3"/>
  <c r="P133" i="3"/>
  <c r="P125" i="3"/>
  <c r="P117" i="3"/>
  <c r="P109" i="3"/>
  <c r="P101" i="3"/>
  <c r="P93" i="3"/>
  <c r="P85" i="3"/>
  <c r="P77" i="3"/>
  <c r="P69" i="3"/>
  <c r="P61" i="3"/>
  <c r="P53" i="3"/>
  <c r="P45" i="3"/>
  <c r="P37" i="3"/>
  <c r="P29" i="3"/>
  <c r="P21" i="3"/>
  <c r="P13" i="3"/>
  <c r="P5" i="3"/>
  <c r="P25196" i="3"/>
  <c r="P20977" i="3"/>
  <c r="P19813" i="3"/>
  <c r="P18965" i="3"/>
  <c r="P18359" i="3"/>
  <c r="P17975" i="3"/>
  <c r="P17495" i="3"/>
  <c r="P17023" i="3"/>
  <c r="P16767" i="3"/>
  <c r="P16495" i="3"/>
  <c r="P16239" i="3"/>
  <c r="P16041" i="3"/>
  <c r="P15820" i="3"/>
  <c r="P15599" i="3"/>
  <c r="P15428" i="3"/>
  <c r="P15239" i="3"/>
  <c r="P15051" i="3"/>
  <c r="P14936" i="3"/>
  <c r="P14795" i="3"/>
  <c r="P14658" i="3"/>
  <c r="P14548" i="3"/>
  <c r="P14406" i="3"/>
  <c r="P14265" i="3"/>
  <c r="P14169" i="3"/>
  <c r="P24676" i="3"/>
  <c r="P20921" i="3"/>
  <c r="P19585" i="3"/>
  <c r="P18921" i="3"/>
  <c r="P18348" i="3"/>
  <c r="P17847" i="3"/>
  <c r="P17463" i="3"/>
  <c r="P17015" i="3"/>
  <c r="P16690" i="3"/>
  <c r="P16486" i="3"/>
  <c r="P16220" i="3"/>
  <c r="P15983" i="3"/>
  <c r="P15812" i="3"/>
  <c r="P15593" i="3"/>
  <c r="P15374" i="3"/>
  <c r="P15227" i="3"/>
  <c r="P15044" i="3"/>
  <c r="P14899" i="3"/>
  <c r="P14790" i="3"/>
  <c r="P14649" i="3"/>
  <c r="P14512" i="3"/>
  <c r="P14402" i="3"/>
  <c r="P14260" i="3"/>
  <c r="P14137" i="3"/>
  <c r="P14044" i="3"/>
  <c r="P13948" i="3"/>
  <c r="P13849" i="3"/>
  <c r="P13772" i="3"/>
  <c r="P13673" i="3"/>
  <c r="P13577" i="3"/>
  <c r="P13500" i="3"/>
  <c r="P13401" i="3"/>
  <c r="P13301" i="3"/>
  <c r="P13225" i="3"/>
  <c r="P13129" i="3"/>
  <c r="P13029" i="3"/>
  <c r="P12953" i="3"/>
  <c r="P12853" i="3"/>
  <c r="P12757" i="3"/>
  <c r="P12681" i="3"/>
  <c r="P12581" i="3"/>
  <c r="P12489" i="3"/>
  <c r="P12425" i="3"/>
  <c r="P12345" i="3"/>
  <c r="P12262" i="3"/>
  <c r="P12198" i="3"/>
  <c r="P12116" i="3"/>
  <c r="P12036" i="3"/>
  <c r="P11972" i="3"/>
  <c r="P11889" i="3"/>
  <c r="P11806" i="3"/>
  <c r="P11742" i="3"/>
  <c r="P11662" i="3"/>
  <c r="P11580" i="3"/>
  <c r="P11518" i="3"/>
  <c r="P11451" i="3"/>
  <c r="P11391" i="3"/>
  <c r="P11343" i="3"/>
  <c r="P11281" i="3"/>
  <c r="P11219" i="3"/>
  <c r="P11171" i="3"/>
  <c r="P11111" i="3"/>
  <c r="P11049" i="3"/>
  <c r="P11001" i="3"/>
  <c r="P10939" i="3"/>
  <c r="P10879" i="3"/>
  <c r="P10831" i="3"/>
  <c r="P10769" i="3"/>
  <c r="P10707" i="3"/>
  <c r="P10659" i="3"/>
  <c r="P10599" i="3"/>
  <c r="P10537" i="3"/>
  <c r="P10489" i="3"/>
  <c r="P10427" i="3"/>
  <c r="P10371" i="3"/>
  <c r="P10329" i="3"/>
  <c r="P10287" i="3"/>
  <c r="P10243" i="3"/>
  <c r="P10201" i="3"/>
  <c r="P10159" i="3"/>
  <c r="P10115" i="3"/>
  <c r="P10073" i="3"/>
  <c r="P10031" i="3"/>
  <c r="P9987" i="3"/>
  <c r="P9947" i="3"/>
  <c r="P9915" i="3"/>
  <c r="P9883" i="3"/>
  <c r="P9851" i="3"/>
  <c r="P9819" i="3"/>
  <c r="P9787" i="3"/>
  <c r="P9755" i="3"/>
  <c r="P9723" i="3"/>
  <c r="P9691" i="3"/>
  <c r="P9659" i="3"/>
  <c r="P9627" i="3"/>
  <c r="P9595" i="3"/>
  <c r="P9563" i="3"/>
  <c r="P9531" i="3"/>
  <c r="P9500" i="3"/>
  <c r="P9476" i="3"/>
  <c r="P9451" i="3"/>
  <c r="P9427" i="3"/>
  <c r="P9399" i="3"/>
  <c r="P9372" i="3"/>
  <c r="P9349" i="3"/>
  <c r="P9332" i="3"/>
  <c r="P9316" i="3"/>
  <c r="P9298" i="3"/>
  <c r="P9281" i="3"/>
  <c r="P9265" i="3"/>
  <c r="P9247" i="3"/>
  <c r="P9231" i="3"/>
  <c r="P9212" i="3"/>
  <c r="P9195" i="3"/>
  <c r="P9179" i="3"/>
  <c r="P9162" i="3"/>
  <c r="P9146" i="3"/>
  <c r="P9127" i="3"/>
  <c r="P9109" i="3"/>
  <c r="P9093" i="3"/>
  <c r="P9076" i="3"/>
  <c r="P9060" i="3"/>
  <c r="P9042" i="3"/>
  <c r="P9025" i="3"/>
  <c r="P9009" i="3"/>
  <c r="P8991" i="3"/>
  <c r="P8975" i="3"/>
  <c r="P8956" i="3"/>
  <c r="P8939" i="3"/>
  <c r="P8923" i="3"/>
  <c r="P8906" i="3"/>
  <c r="P8890" i="3"/>
  <c r="P8871" i="3"/>
  <c r="P8853" i="3"/>
  <c r="P8837" i="3"/>
  <c r="P8820" i="3"/>
  <c r="P8804" i="3"/>
  <c r="P8786" i="3"/>
  <c r="P8769" i="3"/>
  <c r="P8753" i="3"/>
  <c r="P8735" i="3"/>
  <c r="P8719" i="3"/>
  <c r="P8700" i="3"/>
  <c r="P8683" i="3"/>
  <c r="P8667" i="3"/>
  <c r="P8650" i="3"/>
  <c r="P8634" i="3"/>
  <c r="P8615" i="3"/>
  <c r="P8597" i="3"/>
  <c r="P8581" i="3"/>
  <c r="P8564" i="3"/>
  <c r="P8548" i="3"/>
  <c r="P8530" i="3"/>
  <c r="P8513" i="3"/>
  <c r="P8497" i="3"/>
  <c r="P8479" i="3"/>
  <c r="P8463" i="3"/>
  <c r="P8444" i="3"/>
  <c r="P8427" i="3"/>
  <c r="P8411" i="3"/>
  <c r="P8394" i="3"/>
  <c r="P8378" i="3"/>
  <c r="P8359" i="3"/>
  <c r="P8341" i="3"/>
  <c r="P8325" i="3"/>
  <c r="P8308" i="3"/>
  <c r="P8292" i="3"/>
  <c r="P8274" i="3"/>
  <c r="P8257" i="3"/>
  <c r="P8241" i="3"/>
  <c r="P8223" i="3"/>
  <c r="P8207" i="3"/>
  <c r="P8188" i="3"/>
  <c r="P8171" i="3"/>
  <c r="P8155" i="3"/>
  <c r="P8138" i="3"/>
  <c r="P8122" i="3"/>
  <c r="P8103" i="3"/>
  <c r="P8085" i="3"/>
  <c r="P8069" i="3"/>
  <c r="P8052" i="3"/>
  <c r="P8036" i="3"/>
  <c r="P8018" i="3"/>
  <c r="P8001" i="3"/>
  <c r="P7985" i="3"/>
  <c r="P7967" i="3"/>
  <c r="P7951" i="3"/>
  <c r="P7932" i="3"/>
  <c r="P7915" i="3"/>
  <c r="P7899" i="3"/>
  <c r="P7882" i="3"/>
  <c r="P7866" i="3"/>
  <c r="P7847" i="3"/>
  <c r="P7829" i="3"/>
  <c r="P7813" i="3"/>
  <c r="P7796" i="3"/>
  <c r="P7780" i="3"/>
  <c r="P7762" i="3"/>
  <c r="P7745" i="3"/>
  <c r="P7729" i="3"/>
  <c r="P7711" i="3"/>
  <c r="P7695" i="3"/>
  <c r="P7676" i="3"/>
  <c r="P7659" i="3"/>
  <c r="P7643" i="3"/>
  <c r="P7626" i="3"/>
  <c r="P7610" i="3"/>
  <c r="P7591" i="3"/>
  <c r="P7573" i="3"/>
  <c r="P7557" i="3"/>
  <c r="P7540" i="3"/>
  <c r="P7524" i="3"/>
  <c r="P7506" i="3"/>
  <c r="P7489" i="3"/>
  <c r="P7473" i="3"/>
  <c r="P7455" i="3"/>
  <c r="P7439" i="3"/>
  <c r="P7420" i="3"/>
  <c r="P7403" i="3"/>
  <c r="P7387" i="3"/>
  <c r="P7370" i="3"/>
  <c r="P7354" i="3"/>
  <c r="P7335" i="3"/>
  <c r="P7317" i="3"/>
  <c r="P7301" i="3"/>
  <c r="P7284" i="3"/>
  <c r="P7268" i="3"/>
  <c r="P7250" i="3"/>
  <c r="P7233" i="3"/>
  <c r="P7217" i="3"/>
  <c r="P7199" i="3"/>
  <c r="P7183" i="3"/>
  <c r="P7164" i="3"/>
  <c r="P7147" i="3"/>
  <c r="P7131" i="3"/>
  <c r="P7115" i="3"/>
  <c r="P7101" i="3"/>
  <c r="P7085" i="3"/>
  <c r="P7070" i="3"/>
  <c r="P7057" i="3"/>
  <c r="P7042" i="3"/>
  <c r="P7028" i="3"/>
  <c r="P7012" i="3"/>
  <c r="P6997" i="3"/>
  <c r="P6983" i="3"/>
  <c r="P6969" i="3"/>
  <c r="P6955" i="3"/>
  <c r="P6939" i="3"/>
  <c r="P6924" i="3"/>
  <c r="P6910" i="3"/>
  <c r="P6895" i="3"/>
  <c r="P6882" i="3"/>
  <c r="P6866" i="3"/>
  <c r="P6851" i="3"/>
  <c r="P6837" i="3"/>
  <c r="P6822" i="3"/>
  <c r="P6809" i="3"/>
  <c r="P6793" i="3"/>
  <c r="P6778" i="3"/>
  <c r="P6764" i="3"/>
  <c r="P6749" i="3"/>
  <c r="P6735" i="3"/>
  <c r="P6719" i="3"/>
  <c r="P6705" i="3"/>
  <c r="P6691" i="3"/>
  <c r="P6676" i="3"/>
  <c r="P6662" i="3"/>
  <c r="P6646" i="3"/>
  <c r="P6631" i="3"/>
  <c r="P6618" i="3"/>
  <c r="P6603" i="3"/>
  <c r="P6589" i="3"/>
  <c r="P6573" i="3"/>
  <c r="P6558" i="3"/>
  <c r="P6545" i="3"/>
  <c r="P6530" i="3"/>
  <c r="P6517" i="3"/>
  <c r="P6503" i="3"/>
  <c r="P6490" i="3"/>
  <c r="P6478" i="3"/>
  <c r="P6465" i="3"/>
  <c r="P6453" i="3"/>
  <c r="P6439" i="3"/>
  <c r="P6426" i="3"/>
  <c r="P6414" i="3"/>
  <c r="P6401" i="3"/>
  <c r="P6389" i="3"/>
  <c r="P6375" i="3"/>
  <c r="P6362" i="3"/>
  <c r="P6350" i="3"/>
  <c r="P6337" i="3"/>
  <c r="P6325" i="3"/>
  <c r="P6311" i="3"/>
  <c r="P6298" i="3"/>
  <c r="P6286" i="3"/>
  <c r="P6273" i="3"/>
  <c r="P6261" i="3"/>
  <c r="P6247" i="3"/>
  <c r="P6234" i="3"/>
  <c r="P6222" i="3"/>
  <c r="P6209" i="3"/>
  <c r="P6197" i="3"/>
  <c r="P6183" i="3"/>
  <c r="P6170" i="3"/>
  <c r="P6158" i="3"/>
  <c r="P6145" i="3"/>
  <c r="P6133" i="3"/>
  <c r="P6119" i="3"/>
  <c r="P6106" i="3"/>
  <c r="P6094" i="3"/>
  <c r="P6081" i="3"/>
  <c r="P6069" i="3"/>
  <c r="P6055" i="3"/>
  <c r="P6042" i="3"/>
  <c r="P6030" i="3"/>
  <c r="P6017" i="3"/>
  <c r="P6005" i="3"/>
  <c r="P5991" i="3"/>
  <c r="P5978" i="3"/>
  <c r="P5966" i="3"/>
  <c r="P5953" i="3"/>
  <c r="P5941" i="3"/>
  <c r="P5927" i="3"/>
  <c r="P5914" i="3"/>
  <c r="P5902" i="3"/>
  <c r="P5889" i="3"/>
  <c r="P5877" i="3"/>
  <c r="P5863" i="3"/>
  <c r="P5850" i="3"/>
  <c r="P5838" i="3"/>
  <c r="P5825" i="3"/>
  <c r="P5813" i="3"/>
  <c r="P5799" i="3"/>
  <c r="P5786" i="3"/>
  <c r="P5774" i="3"/>
  <c r="P5761" i="3"/>
  <c r="P5749" i="3"/>
  <c r="P5735" i="3"/>
  <c r="P5722" i="3"/>
  <c r="P5710" i="3"/>
  <c r="P5697" i="3"/>
  <c r="P5685" i="3"/>
  <c r="P5671" i="3"/>
  <c r="P5658" i="3"/>
  <c r="P5646" i="3"/>
  <c r="P5633" i="3"/>
  <c r="P5621" i="3"/>
  <c r="P5607" i="3"/>
  <c r="P5594" i="3"/>
  <c r="P5582" i="3"/>
  <c r="P5569" i="3"/>
  <c r="P5557" i="3"/>
  <c r="P5543" i="3"/>
  <c r="P5530" i="3"/>
  <c r="P5518" i="3"/>
  <c r="P5505" i="3"/>
  <c r="P5493" i="3"/>
  <c r="P5479" i="3"/>
  <c r="P5466" i="3"/>
  <c r="P5454" i="3"/>
  <c r="P5441" i="3"/>
  <c r="P5429" i="3"/>
  <c r="P5415" i="3"/>
  <c r="P5402" i="3"/>
  <c r="P5390" i="3"/>
  <c r="P5377" i="3"/>
  <c r="P5365" i="3"/>
  <c r="P5351" i="3"/>
  <c r="P5338" i="3"/>
  <c r="P5326" i="3"/>
  <c r="P5313" i="3"/>
  <c r="P5302" i="3"/>
  <c r="P5290" i="3"/>
  <c r="P5280" i="3"/>
  <c r="P5270" i="3"/>
  <c r="P5258" i="3"/>
  <c r="P5248" i="3"/>
  <c r="P5238" i="3"/>
  <c r="P5226" i="3"/>
  <c r="P5216" i="3"/>
  <c r="P5206" i="3"/>
  <c r="P5194" i="3"/>
  <c r="P5184" i="3"/>
  <c r="P5174" i="3"/>
  <c r="P5162" i="3"/>
  <c r="P5152" i="3"/>
  <c r="P5142" i="3"/>
  <c r="P5130" i="3"/>
  <c r="P5120" i="3"/>
  <c r="P5110" i="3"/>
  <c r="P5098" i="3"/>
  <c r="P5088" i="3"/>
  <c r="P5078" i="3"/>
  <c r="P5066" i="3"/>
  <c r="P5056" i="3"/>
  <c r="P5046" i="3"/>
  <c r="P5034" i="3"/>
  <c r="P5024" i="3"/>
  <c r="P5014" i="3"/>
  <c r="P5002" i="3"/>
  <c r="P4992" i="3"/>
  <c r="P4982" i="3"/>
  <c r="P4970" i="3"/>
  <c r="P4960" i="3"/>
  <c r="P4950" i="3"/>
  <c r="P4938" i="3"/>
  <c r="P4928" i="3"/>
  <c r="P4918" i="3"/>
  <c r="P4906" i="3"/>
  <c r="P4896" i="3"/>
  <c r="P4886" i="3"/>
  <c r="P4874" i="3"/>
  <c r="P4864" i="3"/>
  <c r="P4854" i="3"/>
  <c r="P4842" i="3"/>
  <c r="P4832" i="3"/>
  <c r="P4822" i="3"/>
  <c r="P4810" i="3"/>
  <c r="P4800" i="3"/>
  <c r="P4790" i="3"/>
  <c r="P4778" i="3"/>
  <c r="P4768" i="3"/>
  <c r="P4758" i="3"/>
  <c r="P4746" i="3"/>
  <c r="P4736" i="3"/>
  <c r="P4726" i="3"/>
  <c r="P4714" i="3"/>
  <c r="P4704" i="3"/>
  <c r="P4694" i="3"/>
  <c r="P4682" i="3"/>
  <c r="P4672" i="3"/>
  <c r="P4662" i="3"/>
  <c r="P4650" i="3"/>
  <c r="P4640" i="3"/>
  <c r="P4630" i="3"/>
  <c r="P4618" i="3"/>
  <c r="P4608" i="3"/>
  <c r="P4598" i="3"/>
  <c r="P4586" i="3"/>
  <c r="P4576" i="3"/>
  <c r="P4566" i="3"/>
  <c r="P4554" i="3"/>
  <c r="P4544" i="3"/>
  <c r="P4534" i="3"/>
  <c r="P4522" i="3"/>
  <c r="P4512" i="3"/>
  <c r="P4502" i="3"/>
  <c r="P4490" i="3"/>
  <c r="P4480" i="3"/>
  <c r="P4470" i="3"/>
  <c r="P4458" i="3"/>
  <c r="P4448" i="3"/>
  <c r="P4438" i="3"/>
  <c r="P4426" i="3"/>
  <c r="P4416" i="3"/>
  <c r="P4406" i="3"/>
  <c r="P4394" i="3"/>
  <c r="P4384" i="3"/>
  <c r="P4374" i="3"/>
  <c r="P4362" i="3"/>
  <c r="P4352" i="3"/>
  <c r="P4342" i="3"/>
  <c r="P4330" i="3"/>
  <c r="P4320" i="3"/>
  <c r="P4310" i="3"/>
  <c r="P4298" i="3"/>
  <c r="P4288" i="3"/>
  <c r="P4278" i="3"/>
  <c r="P4266" i="3"/>
  <c r="P4256" i="3"/>
  <c r="P4246" i="3"/>
  <c r="P4234" i="3"/>
  <c r="P4224" i="3"/>
  <c r="P4214" i="3"/>
  <c r="P4202" i="3"/>
  <c r="P4192" i="3"/>
  <c r="P4182" i="3"/>
  <c r="P4170" i="3"/>
  <c r="P4160" i="3"/>
  <c r="P4150" i="3"/>
  <c r="P4138" i="3"/>
  <c r="P4128" i="3"/>
  <c r="P4118" i="3"/>
  <c r="P4106" i="3"/>
  <c r="P4096" i="3"/>
  <c r="P4086" i="3"/>
  <c r="P4074" i="3"/>
  <c r="P4064" i="3"/>
  <c r="P4054" i="3"/>
  <c r="P4042" i="3"/>
  <c r="P4032" i="3"/>
  <c r="P4022" i="3"/>
  <c r="P4010" i="3"/>
  <c r="P4000" i="3"/>
  <c r="P3990" i="3"/>
  <c r="P3978" i="3"/>
  <c r="P3968" i="3"/>
  <c r="P3958" i="3"/>
  <c r="P3946" i="3"/>
  <c r="P3936" i="3"/>
  <c r="P3926" i="3"/>
  <c r="P3914" i="3"/>
  <c r="P3904" i="3"/>
  <c r="P3894" i="3"/>
  <c r="P3882" i="3"/>
  <c r="P3872" i="3"/>
  <c r="P3863" i="3"/>
  <c r="P3854" i="3"/>
  <c r="P3845" i="3"/>
  <c r="P3835" i="3"/>
  <c r="P3826" i="3"/>
  <c r="P3817" i="3"/>
  <c r="P3808" i="3"/>
  <c r="P3799" i="3"/>
  <c r="P3790" i="3"/>
  <c r="P3781" i="3"/>
  <c r="P3771" i="3"/>
  <c r="P3762" i="3"/>
  <c r="P3753" i="3"/>
  <c r="P3744" i="3"/>
  <c r="P3735" i="3"/>
  <c r="P3726" i="3"/>
  <c r="P3717" i="3"/>
  <c r="P3707" i="3"/>
  <c r="P3698" i="3"/>
  <c r="P3689" i="3"/>
  <c r="P3680" i="3"/>
  <c r="P3671" i="3"/>
  <c r="P3662" i="3"/>
  <c r="P3653" i="3"/>
  <c r="P3643" i="3"/>
  <c r="P3634" i="3"/>
  <c r="P3625" i="3"/>
  <c r="P3616" i="3"/>
  <c r="P3607" i="3"/>
  <c r="P3598" i="3"/>
  <c r="P3589" i="3"/>
  <c r="P3579" i="3"/>
  <c r="P3570" i="3"/>
  <c r="P3561" i="3"/>
  <c r="P3552" i="3"/>
  <c r="P3543" i="3"/>
  <c r="P3534" i="3"/>
  <c r="P3525" i="3"/>
  <c r="P3515" i="3"/>
  <c r="P3506" i="3"/>
  <c r="P3497" i="3"/>
  <c r="P3488" i="3"/>
  <c r="P3479" i="3"/>
  <c r="P3470" i="3"/>
  <c r="P3461" i="3"/>
  <c r="P3451" i="3"/>
  <c r="P3442" i="3"/>
  <c r="P3433" i="3"/>
  <c r="P3424" i="3"/>
  <c r="P3415" i="3"/>
  <c r="P3406" i="3"/>
  <c r="P3397" i="3"/>
  <c r="P3387" i="3"/>
  <c r="P3378" i="3"/>
  <c r="P3369" i="3"/>
  <c r="P3360" i="3"/>
  <c r="P3351" i="3"/>
  <c r="P3342" i="3"/>
  <c r="P3333" i="3"/>
  <c r="P3323" i="3"/>
  <c r="P3315" i="3"/>
  <c r="P3307" i="3"/>
  <c r="P3299" i="3"/>
  <c r="P3291" i="3"/>
  <c r="P3283" i="3"/>
  <c r="P3275" i="3"/>
  <c r="P3267" i="3"/>
  <c r="P3259" i="3"/>
  <c r="P3251" i="3"/>
  <c r="P3243" i="3"/>
  <c r="P3235" i="3"/>
  <c r="P3227" i="3"/>
  <c r="P3219" i="3"/>
  <c r="P3211" i="3"/>
  <c r="P3203" i="3"/>
  <c r="P3195" i="3"/>
  <c r="P3187" i="3"/>
  <c r="P3179" i="3"/>
  <c r="P3171" i="3"/>
  <c r="P3163" i="3"/>
  <c r="P3155" i="3"/>
  <c r="P3147" i="3"/>
  <c r="P3139" i="3"/>
  <c r="P3131" i="3"/>
  <c r="P3123" i="3"/>
  <c r="P3115" i="3"/>
  <c r="P3107" i="3"/>
  <c r="P3099" i="3"/>
  <c r="P3091" i="3"/>
  <c r="P3083" i="3"/>
  <c r="P3075" i="3"/>
  <c r="P3067" i="3"/>
  <c r="P3059" i="3"/>
  <c r="P3051" i="3"/>
  <c r="P3043" i="3"/>
  <c r="P3035" i="3"/>
  <c r="P3027" i="3"/>
  <c r="P3019" i="3"/>
  <c r="P3011" i="3"/>
  <c r="P3003" i="3"/>
  <c r="P2995" i="3"/>
  <c r="P2987" i="3"/>
  <c r="P2979" i="3"/>
  <c r="P2971" i="3"/>
  <c r="P2963" i="3"/>
  <c r="P2955" i="3"/>
  <c r="P2947" i="3"/>
  <c r="P2939" i="3"/>
  <c r="P2931" i="3"/>
  <c r="P2923" i="3"/>
  <c r="P2915" i="3"/>
  <c r="P2907" i="3"/>
  <c r="P2899" i="3"/>
  <c r="P2891" i="3"/>
  <c r="P2883" i="3"/>
  <c r="P2875" i="3"/>
  <c r="P2867" i="3"/>
  <c r="P2859" i="3"/>
  <c r="P2851" i="3"/>
  <c r="P2843" i="3"/>
  <c r="P2835" i="3"/>
  <c r="P2827" i="3"/>
  <c r="P2819" i="3"/>
  <c r="P2811" i="3"/>
  <c r="P2803" i="3"/>
  <c r="P2795" i="3"/>
  <c r="P2787" i="3"/>
  <c r="P2779" i="3"/>
  <c r="P2771" i="3"/>
  <c r="P2763" i="3"/>
  <c r="P2755" i="3"/>
  <c r="P2747" i="3"/>
  <c r="P2739" i="3"/>
  <c r="P2731" i="3"/>
  <c r="P2723" i="3"/>
  <c r="P2715" i="3"/>
  <c r="P2707" i="3"/>
  <c r="P2699" i="3"/>
  <c r="P2691" i="3"/>
  <c r="P2683" i="3"/>
  <c r="P2675" i="3"/>
  <c r="P2667" i="3"/>
  <c r="P2659" i="3"/>
  <c r="P2651" i="3"/>
  <c r="P2643" i="3"/>
  <c r="P2635" i="3"/>
  <c r="P2627" i="3"/>
  <c r="P2619" i="3"/>
  <c r="P2611" i="3"/>
  <c r="P2603" i="3"/>
  <c r="P2595" i="3"/>
  <c r="P2587" i="3"/>
  <c r="P2579" i="3"/>
  <c r="P2571" i="3"/>
  <c r="P2563" i="3"/>
  <c r="P2555" i="3"/>
  <c r="P2547" i="3"/>
  <c r="P2539" i="3"/>
  <c r="P2531" i="3"/>
  <c r="P2523" i="3"/>
  <c r="P2515" i="3"/>
  <c r="P2507" i="3"/>
  <c r="P2499" i="3"/>
  <c r="P2491" i="3"/>
  <c r="P2483" i="3"/>
  <c r="P2475" i="3"/>
  <c r="P2467" i="3"/>
  <c r="P2459" i="3"/>
  <c r="P2451" i="3"/>
  <c r="P2443" i="3"/>
  <c r="P2435" i="3"/>
  <c r="P2427" i="3"/>
  <c r="P2419" i="3"/>
  <c r="P2411" i="3"/>
  <c r="P2403" i="3"/>
  <c r="P2395" i="3"/>
  <c r="P2387" i="3"/>
  <c r="P2379" i="3"/>
  <c r="P2371" i="3"/>
  <c r="P2363" i="3"/>
  <c r="P2355" i="3"/>
  <c r="P2347" i="3"/>
  <c r="P2339" i="3"/>
  <c r="P2331" i="3"/>
  <c r="P2323" i="3"/>
  <c r="P2315" i="3"/>
  <c r="P2307" i="3"/>
  <c r="P2299" i="3"/>
  <c r="P2291" i="3"/>
  <c r="P2283" i="3"/>
  <c r="P2275" i="3"/>
  <c r="P2267" i="3"/>
  <c r="P2259" i="3"/>
  <c r="P2251" i="3"/>
  <c r="P2243" i="3"/>
  <c r="P2235" i="3"/>
  <c r="P2227" i="3"/>
  <c r="P2219" i="3"/>
  <c r="P2211" i="3"/>
  <c r="P2203" i="3"/>
  <c r="P2195" i="3"/>
  <c r="P2187" i="3"/>
  <c r="P2179" i="3"/>
  <c r="P2171" i="3"/>
  <c r="P2163" i="3"/>
  <c r="P2155" i="3"/>
  <c r="P2147" i="3"/>
  <c r="P2139" i="3"/>
  <c r="P2131" i="3"/>
  <c r="P2123" i="3"/>
  <c r="P2115" i="3"/>
  <c r="P2107" i="3"/>
  <c r="P2099" i="3"/>
  <c r="P2091" i="3"/>
  <c r="P2083" i="3"/>
  <c r="P2075" i="3"/>
  <c r="P2067" i="3"/>
  <c r="P2059" i="3"/>
  <c r="P2051" i="3"/>
  <c r="P2043" i="3"/>
  <c r="P2035" i="3"/>
  <c r="P2027" i="3"/>
  <c r="P2019" i="3"/>
  <c r="P2011" i="3"/>
  <c r="P2003" i="3"/>
  <c r="P1995" i="3"/>
  <c r="P1987" i="3"/>
  <c r="P1979" i="3"/>
  <c r="P1971" i="3"/>
  <c r="P1963" i="3"/>
  <c r="P1955" i="3"/>
  <c r="P1947" i="3"/>
  <c r="P1939" i="3"/>
  <c r="P1931" i="3"/>
  <c r="P1923" i="3"/>
  <c r="P1915" i="3"/>
  <c r="P1907" i="3"/>
  <c r="P1899" i="3"/>
  <c r="P1891" i="3"/>
  <c r="P1883" i="3"/>
  <c r="P1875" i="3"/>
  <c r="P1867" i="3"/>
  <c r="P1859" i="3"/>
  <c r="P1851" i="3"/>
  <c r="P1843" i="3"/>
  <c r="P1835" i="3"/>
  <c r="P1827" i="3"/>
  <c r="P1819" i="3"/>
  <c r="P1811" i="3"/>
  <c r="P1803" i="3"/>
  <c r="P1795" i="3"/>
  <c r="P1787" i="3"/>
  <c r="P1779" i="3"/>
  <c r="P1771" i="3"/>
  <c r="P1763" i="3"/>
  <c r="P1755" i="3"/>
  <c r="P1747" i="3"/>
  <c r="P1739" i="3"/>
  <c r="P1731" i="3"/>
  <c r="P1723" i="3"/>
  <c r="P1715" i="3"/>
  <c r="P1707" i="3"/>
  <c r="P1699" i="3"/>
  <c r="P1691" i="3"/>
  <c r="P1683" i="3"/>
  <c r="P1675" i="3"/>
  <c r="P1667" i="3"/>
  <c r="P1659" i="3"/>
  <c r="P1651" i="3"/>
  <c r="P1643" i="3"/>
  <c r="P1635" i="3"/>
  <c r="P1627" i="3"/>
  <c r="P1619" i="3"/>
  <c r="P1611" i="3"/>
  <c r="P1603" i="3"/>
  <c r="P1595" i="3"/>
  <c r="P1587" i="3"/>
  <c r="P1579" i="3"/>
  <c r="P1571" i="3"/>
  <c r="P1563" i="3"/>
  <c r="P1555" i="3"/>
  <c r="P1547" i="3"/>
  <c r="P1539" i="3"/>
  <c r="P1531" i="3"/>
  <c r="P1523" i="3"/>
  <c r="P1515" i="3"/>
  <c r="P1507" i="3"/>
  <c r="P1499" i="3"/>
  <c r="P1491" i="3"/>
  <c r="P1483" i="3"/>
  <c r="P1475" i="3"/>
  <c r="P1467" i="3"/>
  <c r="P1459" i="3"/>
  <c r="P1451" i="3"/>
  <c r="P1443" i="3"/>
  <c r="P1435" i="3"/>
  <c r="P1427" i="3"/>
  <c r="P1419" i="3"/>
  <c r="P1411" i="3"/>
  <c r="P1403" i="3"/>
  <c r="P1395" i="3"/>
  <c r="P1387" i="3"/>
  <c r="P1379" i="3"/>
  <c r="P1371" i="3"/>
  <c r="P1363" i="3"/>
  <c r="P1355" i="3"/>
  <c r="P1347" i="3"/>
  <c r="P1339" i="3"/>
  <c r="P1331" i="3"/>
  <c r="P1323" i="3"/>
  <c r="P1315" i="3"/>
  <c r="P1307" i="3"/>
  <c r="P1299" i="3"/>
  <c r="P1291" i="3"/>
  <c r="P1283" i="3"/>
  <c r="P1275" i="3"/>
  <c r="P1267" i="3"/>
  <c r="P1259" i="3"/>
  <c r="P1251" i="3"/>
  <c r="P1243" i="3"/>
  <c r="P1235" i="3"/>
  <c r="P1227" i="3"/>
  <c r="P1219" i="3"/>
  <c r="P1211" i="3"/>
  <c r="P1203" i="3"/>
  <c r="P1195" i="3"/>
  <c r="P1187" i="3"/>
  <c r="P1179" i="3"/>
  <c r="P1171" i="3"/>
  <c r="P1163" i="3"/>
  <c r="P1155" i="3"/>
  <c r="P1147" i="3"/>
  <c r="P1139" i="3"/>
  <c r="P1131" i="3"/>
  <c r="P1123" i="3"/>
  <c r="P1115" i="3"/>
  <c r="P1107" i="3"/>
  <c r="P1099" i="3"/>
  <c r="P1091" i="3"/>
  <c r="P1083" i="3"/>
  <c r="P1075" i="3"/>
  <c r="P1067" i="3"/>
  <c r="P1059" i="3"/>
  <c r="P1051" i="3"/>
  <c r="P1043" i="3"/>
  <c r="P1035" i="3"/>
  <c r="P1027" i="3"/>
  <c r="P1019" i="3"/>
  <c r="P1011" i="3"/>
  <c r="P1003" i="3"/>
  <c r="P995" i="3"/>
  <c r="P987" i="3"/>
  <c r="P979" i="3"/>
  <c r="P971" i="3"/>
  <c r="P963" i="3"/>
  <c r="P955" i="3"/>
  <c r="P947" i="3"/>
  <c r="P939" i="3"/>
  <c r="P931" i="3"/>
  <c r="P923" i="3"/>
  <c r="P915" i="3"/>
  <c r="P907" i="3"/>
  <c r="P899" i="3"/>
  <c r="P891" i="3"/>
  <c r="P883" i="3"/>
  <c r="P875" i="3"/>
  <c r="P867" i="3"/>
  <c r="P859" i="3"/>
  <c r="P851" i="3"/>
  <c r="P843" i="3"/>
  <c r="P835" i="3"/>
  <c r="P827" i="3"/>
  <c r="P819" i="3"/>
  <c r="P811" i="3"/>
  <c r="P803" i="3"/>
  <c r="P795" i="3"/>
  <c r="P787" i="3"/>
  <c r="P779" i="3"/>
  <c r="P771" i="3"/>
  <c r="P763" i="3"/>
  <c r="P755" i="3"/>
  <c r="P747" i="3"/>
  <c r="P739" i="3"/>
  <c r="P731" i="3"/>
  <c r="P723" i="3"/>
  <c r="P715" i="3"/>
  <c r="P707" i="3"/>
  <c r="P699" i="3"/>
  <c r="P691" i="3"/>
  <c r="P683" i="3"/>
  <c r="P675" i="3"/>
  <c r="P667" i="3"/>
  <c r="P659" i="3"/>
  <c r="P651" i="3"/>
  <c r="P643" i="3"/>
  <c r="P635" i="3"/>
  <c r="P627" i="3"/>
  <c r="P619" i="3"/>
  <c r="P611" i="3"/>
  <c r="P603" i="3"/>
  <c r="P595" i="3"/>
  <c r="P587" i="3"/>
  <c r="P579" i="3"/>
  <c r="P571" i="3"/>
  <c r="P563" i="3"/>
  <c r="P555" i="3"/>
  <c r="P547" i="3"/>
  <c r="P539" i="3"/>
  <c r="P531" i="3"/>
  <c r="P523" i="3"/>
  <c r="P515" i="3"/>
  <c r="P507" i="3"/>
  <c r="P499" i="3"/>
  <c r="P491" i="3"/>
  <c r="P483" i="3"/>
  <c r="P475" i="3"/>
  <c r="P467" i="3"/>
  <c r="P459" i="3"/>
  <c r="P451" i="3"/>
  <c r="P443" i="3"/>
  <c r="P435" i="3"/>
  <c r="P427" i="3"/>
  <c r="P419" i="3"/>
  <c r="P411" i="3"/>
  <c r="P403" i="3"/>
  <c r="P395" i="3"/>
  <c r="P387" i="3"/>
  <c r="P379" i="3"/>
  <c r="P371" i="3"/>
  <c r="P363" i="3"/>
  <c r="P355" i="3"/>
  <c r="P347" i="3"/>
  <c r="P339" i="3"/>
  <c r="P331" i="3"/>
  <c r="P323" i="3"/>
  <c r="P315" i="3"/>
  <c r="P307" i="3"/>
  <c r="P299" i="3"/>
  <c r="P291" i="3"/>
  <c r="P283" i="3"/>
  <c r="P275" i="3"/>
  <c r="P267" i="3"/>
  <c r="P259" i="3"/>
  <c r="P251" i="3"/>
  <c r="P243" i="3"/>
  <c r="P235" i="3"/>
  <c r="P227" i="3"/>
  <c r="P219" i="3"/>
  <c r="P211" i="3"/>
  <c r="P203" i="3"/>
  <c r="P195" i="3"/>
  <c r="P187" i="3"/>
  <c r="P179" i="3"/>
  <c r="P171" i="3"/>
  <c r="P163" i="3"/>
  <c r="P155" i="3"/>
  <c r="P147" i="3"/>
  <c r="P139" i="3"/>
  <c r="P131" i="3"/>
  <c r="P123" i="3"/>
  <c r="P115" i="3"/>
  <c r="P107" i="3"/>
  <c r="P99" i="3"/>
  <c r="P91" i="3"/>
  <c r="P83" i="3"/>
  <c r="P75" i="3"/>
  <c r="P67" i="3"/>
  <c r="P59" i="3"/>
  <c r="P51" i="3"/>
  <c r="P43" i="3"/>
  <c r="P35" i="3"/>
  <c r="P27" i="3"/>
  <c r="P19" i="3"/>
  <c r="P11" i="3"/>
  <c r="P3" i="3"/>
  <c r="P23361" i="3"/>
  <c r="P20786" i="3"/>
  <c r="P19565" i="3"/>
  <c r="P18751" i="3"/>
  <c r="P18316" i="3"/>
  <c r="P17836" i="3"/>
  <c r="P17335" i="3"/>
  <c r="P16991" i="3"/>
  <c r="P16681" i="3"/>
  <c r="P16418" i="3"/>
  <c r="P16214" i="3"/>
  <c r="P15969" i="3"/>
  <c r="P15756" i="3"/>
  <c r="P15585" i="3"/>
  <c r="P15367" i="3"/>
  <c r="P15179" i="3"/>
  <c r="P15033" i="3"/>
  <c r="P14896" i="3"/>
  <c r="P14753" i="3"/>
  <c r="P14643" i="3"/>
  <c r="P14503" i="3"/>
  <c r="P14366" i="3"/>
  <c r="P14257" i="3"/>
  <c r="P14132" i="3"/>
  <c r="P14019" i="3"/>
  <c r="P13941" i="3"/>
  <c r="P13845" i="3"/>
  <c r="P13747" i="3"/>
  <c r="P13669" i="3"/>
  <c r="P13571" i="3"/>
  <c r="P13475" i="3"/>
  <c r="P13397" i="3"/>
  <c r="P13299" i="3"/>
  <c r="P13199" i="3"/>
  <c r="P13123" i="3"/>
  <c r="P13027" i="3"/>
  <c r="P12927" i="3"/>
  <c r="P12851" i="3"/>
  <c r="P12751" i="3"/>
  <c r="P12655" i="3"/>
  <c r="P12579" i="3"/>
  <c r="P12486" i="3"/>
  <c r="P12404" i="3"/>
  <c r="P12340" i="3"/>
  <c r="P12260" i="3"/>
  <c r="P12177" i="3"/>
  <c r="P12113" i="3"/>
  <c r="P12030" i="3"/>
  <c r="P11950" i="3"/>
  <c r="P11886" i="3"/>
  <c r="P11804" i="3"/>
  <c r="P11721" i="3"/>
  <c r="P11657" i="3"/>
  <c r="P11577" i="3"/>
  <c r="P11500" i="3"/>
  <c r="P11449" i="3"/>
  <c r="P11387" i="3"/>
  <c r="P11327" i="3"/>
  <c r="P11279" i="3"/>
  <c r="P11217" i="3"/>
  <c r="P11155" i="3"/>
  <c r="P11107" i="3"/>
  <c r="P11047" i="3"/>
  <c r="P10985" i="3"/>
  <c r="P10937" i="3"/>
  <c r="P10875" i="3"/>
  <c r="P10815" i="3"/>
  <c r="P10767" i="3"/>
  <c r="P10705" i="3"/>
  <c r="P10643" i="3"/>
  <c r="P10595" i="3"/>
  <c r="P10535" i="3"/>
  <c r="P10473" i="3"/>
  <c r="P10425" i="3"/>
  <c r="P10367" i="3"/>
  <c r="P10323" i="3"/>
  <c r="P10281" i="3"/>
  <c r="P10239" i="3"/>
  <c r="P10195" i="3"/>
  <c r="P10153" i="3"/>
  <c r="P10111" i="3"/>
  <c r="P10067" i="3"/>
  <c r="P10025" i="3"/>
  <c r="P9983" i="3"/>
  <c r="P9943" i="3"/>
  <c r="P9911" i="3"/>
  <c r="P9879" i="3"/>
  <c r="P9847" i="3"/>
  <c r="P9815" i="3"/>
  <c r="P9783" i="3"/>
  <c r="P9751" i="3"/>
  <c r="P9719" i="3"/>
  <c r="P9687" i="3"/>
  <c r="P9655" i="3"/>
  <c r="P9623" i="3"/>
  <c r="P9591" i="3"/>
  <c r="P9559" i="3"/>
  <c r="P9527" i="3"/>
  <c r="P9499" i="3"/>
  <c r="P9475" i="3"/>
  <c r="P9447" i="3"/>
  <c r="P9420" i="3"/>
  <c r="P9396" i="3"/>
  <c r="P9371" i="3"/>
  <c r="P9348" i="3"/>
  <c r="P9330" i="3"/>
  <c r="P9313" i="3"/>
  <c r="P9297" i="3"/>
  <c r="P9279" i="3"/>
  <c r="P9263" i="3"/>
  <c r="P9244" i="3"/>
  <c r="P9227" i="3"/>
  <c r="P9211" i="3"/>
  <c r="P9194" i="3"/>
  <c r="P9178" i="3"/>
  <c r="P9159" i="3"/>
  <c r="P9141" i="3"/>
  <c r="P9125" i="3"/>
  <c r="P9108" i="3"/>
  <c r="P9092" i="3"/>
  <c r="P9074" i="3"/>
  <c r="P9057" i="3"/>
  <c r="P9041" i="3"/>
  <c r="P9023" i="3"/>
  <c r="P9007" i="3"/>
  <c r="P8988" i="3"/>
  <c r="P8971" i="3"/>
  <c r="P8955" i="3"/>
  <c r="P8938" i="3"/>
  <c r="P8922" i="3"/>
  <c r="P8903" i="3"/>
  <c r="P8885" i="3"/>
  <c r="P8869" i="3"/>
  <c r="P8852" i="3"/>
  <c r="P8836" i="3"/>
  <c r="P8818" i="3"/>
  <c r="P8801" i="3"/>
  <c r="P8785" i="3"/>
  <c r="P8767" i="3"/>
  <c r="P8751" i="3"/>
  <c r="P8732" i="3"/>
  <c r="P8715" i="3"/>
  <c r="P8699" i="3"/>
  <c r="P8682" i="3"/>
  <c r="P8666" i="3"/>
  <c r="P8647" i="3"/>
  <c r="P8629" i="3"/>
  <c r="P8613" i="3"/>
  <c r="P8596" i="3"/>
  <c r="P8580" i="3"/>
  <c r="P8562" i="3"/>
  <c r="P8545" i="3"/>
  <c r="P8529" i="3"/>
  <c r="P8511" i="3"/>
  <c r="P8495" i="3"/>
  <c r="P8476" i="3"/>
  <c r="P8459" i="3"/>
  <c r="P8443" i="3"/>
  <c r="P8426" i="3"/>
  <c r="P8410" i="3"/>
  <c r="P8391" i="3"/>
  <c r="P8373" i="3"/>
  <c r="P8357" i="3"/>
  <c r="P8340" i="3"/>
  <c r="P8324" i="3"/>
  <c r="P8306" i="3"/>
  <c r="P8289" i="3"/>
  <c r="P8273" i="3"/>
  <c r="P8255" i="3"/>
  <c r="P8239" i="3"/>
  <c r="P8220" i="3"/>
  <c r="P8203" i="3"/>
  <c r="P8187" i="3"/>
  <c r="P8170" i="3"/>
  <c r="P8154" i="3"/>
  <c r="P8135" i="3"/>
  <c r="P8117" i="3"/>
  <c r="P8101" i="3"/>
  <c r="P8084" i="3"/>
  <c r="P8068" i="3"/>
  <c r="P8050" i="3"/>
  <c r="P8033" i="3"/>
  <c r="P8017" i="3"/>
  <c r="P7999" i="3"/>
  <c r="P7983" i="3"/>
  <c r="P7964" i="3"/>
  <c r="P7947" i="3"/>
  <c r="P7931" i="3"/>
  <c r="P7914" i="3"/>
  <c r="P7898" i="3"/>
  <c r="P7879" i="3"/>
  <c r="P7861" i="3"/>
  <c r="P7845" i="3"/>
  <c r="P7828" i="3"/>
  <c r="P7812" i="3"/>
  <c r="P7794" i="3"/>
  <c r="P7777" i="3"/>
  <c r="P7761" i="3"/>
  <c r="P7743" i="3"/>
  <c r="P7727" i="3"/>
  <c r="P7708" i="3"/>
  <c r="P7691" i="3"/>
  <c r="P7675" i="3"/>
  <c r="P7658" i="3"/>
  <c r="P7642" i="3"/>
  <c r="P7623" i="3"/>
  <c r="P7605" i="3"/>
  <c r="P7589" i="3"/>
  <c r="P7572" i="3"/>
  <c r="P7556" i="3"/>
  <c r="P7538" i="3"/>
  <c r="P7521" i="3"/>
  <c r="P7505" i="3"/>
  <c r="P7487" i="3"/>
  <c r="P7471" i="3"/>
  <c r="P7452" i="3"/>
  <c r="P7435" i="3"/>
  <c r="P7419" i="3"/>
  <c r="P7402" i="3"/>
  <c r="P7386" i="3"/>
  <c r="P7367" i="3"/>
  <c r="P7349" i="3"/>
  <c r="P7333" i="3"/>
  <c r="P7316" i="3"/>
  <c r="P7300" i="3"/>
  <c r="P7282" i="3"/>
  <c r="P7265" i="3"/>
  <c r="P7249" i="3"/>
  <c r="P7231" i="3"/>
  <c r="P7215" i="3"/>
  <c r="P7196" i="3"/>
  <c r="P7179" i="3"/>
  <c r="P7163" i="3"/>
  <c r="P7146" i="3"/>
  <c r="P7130" i="3"/>
  <c r="P7113" i="3"/>
  <c r="P7098" i="3"/>
  <c r="P7084" i="3"/>
  <c r="P7069" i="3"/>
  <c r="P7055" i="3"/>
  <c r="P7039" i="3"/>
  <c r="P7025" i="3"/>
  <c r="P7011" i="3"/>
  <c r="P6996" i="3"/>
  <c r="P6982" i="3"/>
  <c r="P6966" i="3"/>
  <c r="P6951" i="3"/>
  <c r="P6938" i="3"/>
  <c r="P6923" i="3"/>
  <c r="P6909" i="3"/>
  <c r="P6893" i="3"/>
  <c r="P6878" i="3"/>
  <c r="P6865" i="3"/>
  <c r="P6850" i="3"/>
  <c r="P6836" i="3"/>
  <c r="P6820" i="3"/>
  <c r="P6805" i="3"/>
  <c r="P6791" i="3"/>
  <c r="P6777" i="3"/>
  <c r="P6763" i="3"/>
  <c r="P6747" i="3"/>
  <c r="P6732" i="3"/>
  <c r="P6718" i="3"/>
  <c r="P6703" i="3"/>
  <c r="P6690" i="3"/>
  <c r="P6674" i="3"/>
  <c r="P6659" i="3"/>
  <c r="P6645" i="3"/>
  <c r="P6630" i="3"/>
  <c r="P6617" i="3"/>
  <c r="P6601" i="3"/>
  <c r="P6586" i="3"/>
  <c r="P6572" i="3"/>
  <c r="P6557" i="3"/>
  <c r="P6543" i="3"/>
  <c r="P6527" i="3"/>
  <c r="P6514" i="3"/>
  <c r="P6502" i="3"/>
  <c r="P6489" i="3"/>
  <c r="P6477" i="3"/>
  <c r="P6463" i="3"/>
  <c r="P6450" i="3"/>
  <c r="P6438" i="3"/>
  <c r="P6425" i="3"/>
  <c r="P6413" i="3"/>
  <c r="P6399" i="3"/>
  <c r="P6386" i="3"/>
  <c r="P6374" i="3"/>
  <c r="P6361" i="3"/>
  <c r="P6349" i="3"/>
  <c r="P6335" i="3"/>
  <c r="P6322" i="3"/>
  <c r="P6310" i="3"/>
  <c r="P6297" i="3"/>
  <c r="P6285" i="3"/>
  <c r="P6271" i="3"/>
  <c r="P6258" i="3"/>
  <c r="P6246" i="3"/>
  <c r="P6233" i="3"/>
  <c r="P6221" i="3"/>
  <c r="P6207" i="3"/>
  <c r="P6194" i="3"/>
  <c r="P6182" i="3"/>
  <c r="P6169" i="3"/>
  <c r="P6157" i="3"/>
  <c r="P6143" i="3"/>
  <c r="P6130" i="3"/>
  <c r="P6118" i="3"/>
  <c r="P6105" i="3"/>
  <c r="P6093" i="3"/>
  <c r="P6079" i="3"/>
  <c r="P6066" i="3"/>
  <c r="P6054" i="3"/>
  <c r="P6041" i="3"/>
  <c r="P6029" i="3"/>
  <c r="P6015" i="3"/>
  <c r="P6002" i="3"/>
  <c r="P5990" i="3"/>
  <c r="P5977" i="3"/>
  <c r="P5965" i="3"/>
  <c r="P5951" i="3"/>
  <c r="P5938" i="3"/>
  <c r="P5926" i="3"/>
  <c r="P5913" i="3"/>
  <c r="P5901" i="3"/>
  <c r="P5887" i="3"/>
  <c r="P5874" i="3"/>
  <c r="P5862" i="3"/>
  <c r="P5849" i="3"/>
  <c r="P5837" i="3"/>
  <c r="P5823" i="3"/>
  <c r="P5810" i="3"/>
  <c r="P5798" i="3"/>
  <c r="P5785" i="3"/>
  <c r="P5773" i="3"/>
  <c r="P5759" i="3"/>
  <c r="P5746" i="3"/>
  <c r="P5734" i="3"/>
  <c r="P5721" i="3"/>
  <c r="P5709" i="3"/>
  <c r="P5695" i="3"/>
  <c r="P5682" i="3"/>
  <c r="P5670" i="3"/>
  <c r="P5657" i="3"/>
  <c r="P5645" i="3"/>
  <c r="P5631" i="3"/>
  <c r="P5618" i="3"/>
  <c r="P5606" i="3"/>
  <c r="P5593" i="3"/>
  <c r="P5581" i="3"/>
  <c r="P5567" i="3"/>
  <c r="P5554" i="3"/>
  <c r="P5542" i="3"/>
  <c r="P5529" i="3"/>
  <c r="P5517" i="3"/>
  <c r="P5503" i="3"/>
  <c r="P5490" i="3"/>
  <c r="P5478" i="3"/>
  <c r="P5465" i="3"/>
  <c r="P5453" i="3"/>
  <c r="P5439" i="3"/>
  <c r="P5426" i="3"/>
  <c r="P5414" i="3"/>
  <c r="P5401" i="3"/>
  <c r="P5389" i="3"/>
  <c r="P5375" i="3"/>
  <c r="P5362" i="3"/>
  <c r="P5350" i="3"/>
  <c r="P5337" i="3"/>
  <c r="P5325" i="3"/>
  <c r="P5311" i="3"/>
  <c r="P5301" i="3"/>
  <c r="P5289" i="3"/>
  <c r="P5279" i="3"/>
  <c r="P5269" i="3"/>
  <c r="P5257" i="3"/>
  <c r="P5247" i="3"/>
  <c r="P5237" i="3"/>
  <c r="P5225" i="3"/>
  <c r="P5215" i="3"/>
  <c r="P5205" i="3"/>
  <c r="P5193" i="3"/>
  <c r="P5183" i="3"/>
  <c r="P5173" i="3"/>
  <c r="P5161" i="3"/>
  <c r="P5151" i="3"/>
  <c r="P5141" i="3"/>
  <c r="P5129" i="3"/>
  <c r="P5119" i="3"/>
  <c r="P5109" i="3"/>
  <c r="P5097" i="3"/>
  <c r="P5087" i="3"/>
  <c r="P5077" i="3"/>
  <c r="P5065" i="3"/>
  <c r="P5055" i="3"/>
  <c r="P5045" i="3"/>
  <c r="P5033" i="3"/>
  <c r="P5023" i="3"/>
  <c r="P5013" i="3"/>
  <c r="P5001" i="3"/>
  <c r="P4991" i="3"/>
  <c r="P4981" i="3"/>
  <c r="P4969" i="3"/>
  <c r="P4959" i="3"/>
  <c r="P4949" i="3"/>
  <c r="P4937" i="3"/>
  <c r="P4927" i="3"/>
  <c r="P4917" i="3"/>
  <c r="P4905" i="3"/>
  <c r="P4895" i="3"/>
  <c r="P4885" i="3"/>
  <c r="P4873" i="3"/>
  <c r="P4863" i="3"/>
  <c r="P4853" i="3"/>
  <c r="P4841" i="3"/>
  <c r="P4831" i="3"/>
  <c r="P4821" i="3"/>
  <c r="P4809" i="3"/>
  <c r="P4799" i="3"/>
  <c r="P4789" i="3"/>
  <c r="P4777" i="3"/>
  <c r="P4767" i="3"/>
  <c r="P4757" i="3"/>
  <c r="P4745" i="3"/>
  <c r="P4735" i="3"/>
  <c r="P4725" i="3"/>
  <c r="P4713" i="3"/>
  <c r="P4703" i="3"/>
  <c r="P4693" i="3"/>
  <c r="P4681" i="3"/>
  <c r="P4671" i="3"/>
  <c r="P4661" i="3"/>
  <c r="P4649" i="3"/>
  <c r="P4639" i="3"/>
  <c r="P4629" i="3"/>
  <c r="P4617" i="3"/>
  <c r="P4607" i="3"/>
  <c r="P4597" i="3"/>
  <c r="P4585" i="3"/>
  <c r="P4575" i="3"/>
  <c r="P4565" i="3"/>
  <c r="P4553" i="3"/>
  <c r="P4543" i="3"/>
  <c r="P4533" i="3"/>
  <c r="P4521" i="3"/>
  <c r="P4511" i="3"/>
  <c r="P4501" i="3"/>
  <c r="P4489" i="3"/>
  <c r="P4479" i="3"/>
  <c r="P4469" i="3"/>
  <c r="P4457" i="3"/>
  <c r="P4447" i="3"/>
  <c r="P4437" i="3"/>
  <c r="P4425" i="3"/>
  <c r="P4415" i="3"/>
  <c r="P4405" i="3"/>
  <c r="P4393" i="3"/>
  <c r="P4383" i="3"/>
  <c r="P4373" i="3"/>
  <c r="P4361" i="3"/>
  <c r="P4351" i="3"/>
  <c r="P4341" i="3"/>
  <c r="P4329" i="3"/>
  <c r="P4319" i="3"/>
  <c r="P4309" i="3"/>
  <c r="P4297" i="3"/>
  <c r="P4287" i="3"/>
  <c r="P4277" i="3"/>
  <c r="P4265" i="3"/>
  <c r="P4255" i="3"/>
  <c r="P4245" i="3"/>
  <c r="P4233" i="3"/>
  <c r="P4223" i="3"/>
  <c r="P4213" i="3"/>
  <c r="P4201" i="3"/>
  <c r="P4191" i="3"/>
  <c r="P4181" i="3"/>
  <c r="P4169" i="3"/>
  <c r="P4159" i="3"/>
  <c r="P4149" i="3"/>
  <c r="P4137" i="3"/>
  <c r="P4127" i="3"/>
  <c r="P4117" i="3"/>
  <c r="P4105" i="3"/>
  <c r="P4095" i="3"/>
  <c r="P4085" i="3"/>
  <c r="P4073" i="3"/>
  <c r="P4063" i="3"/>
  <c r="P4053" i="3"/>
  <c r="P4041" i="3"/>
  <c r="P4031" i="3"/>
  <c r="P4021" i="3"/>
  <c r="P4009" i="3"/>
  <c r="P3999" i="3"/>
  <c r="P3989" i="3"/>
  <c r="P3977" i="3"/>
  <c r="P3967" i="3"/>
  <c r="P3957" i="3"/>
  <c r="P3945" i="3"/>
  <c r="P3935" i="3"/>
  <c r="P3925" i="3"/>
  <c r="P3913" i="3"/>
  <c r="P3903" i="3"/>
  <c r="P3893" i="3"/>
  <c r="P3881" i="3"/>
  <c r="P3871" i="3"/>
  <c r="P3862" i="3"/>
  <c r="P3853" i="3"/>
  <c r="P3843" i="3"/>
  <c r="P3834" i="3"/>
  <c r="P3825" i="3"/>
  <c r="P3816" i="3"/>
  <c r="P3807" i="3"/>
  <c r="P3798" i="3"/>
  <c r="P3789" i="3"/>
  <c r="P3779" i="3"/>
  <c r="P3770" i="3"/>
  <c r="P3761" i="3"/>
  <c r="P3752" i="3"/>
  <c r="P3743" i="3"/>
  <c r="P3734" i="3"/>
  <c r="P3725" i="3"/>
  <c r="P3715" i="3"/>
  <c r="P3706" i="3"/>
  <c r="P3697" i="3"/>
  <c r="P3688" i="3"/>
  <c r="P3679" i="3"/>
  <c r="P3670" i="3"/>
  <c r="P3661" i="3"/>
  <c r="P3651" i="3"/>
  <c r="P3642" i="3"/>
  <c r="P3633" i="3"/>
  <c r="P3624" i="3"/>
  <c r="P3615" i="3"/>
  <c r="P3606" i="3"/>
  <c r="P3597" i="3"/>
  <c r="P3587" i="3"/>
  <c r="P3578" i="3"/>
  <c r="P3569" i="3"/>
  <c r="P3560" i="3"/>
  <c r="P3551" i="3"/>
  <c r="P3542" i="3"/>
  <c r="P3533" i="3"/>
  <c r="P3523" i="3"/>
  <c r="P3514" i="3"/>
  <c r="P3505" i="3"/>
  <c r="P3496" i="3"/>
  <c r="P3487" i="3"/>
  <c r="P3478" i="3"/>
  <c r="P3469" i="3"/>
  <c r="P3459" i="3"/>
  <c r="P3450" i="3"/>
  <c r="P3441" i="3"/>
  <c r="P3432" i="3"/>
  <c r="P3423" i="3"/>
  <c r="P3414" i="3"/>
  <c r="P3405" i="3"/>
  <c r="P3395" i="3"/>
  <c r="P3386" i="3"/>
  <c r="P3377" i="3"/>
  <c r="P3368" i="3"/>
  <c r="P3359" i="3"/>
  <c r="P3350" i="3"/>
  <c r="P3341" i="3"/>
  <c r="P3331" i="3"/>
  <c r="P3322" i="3"/>
  <c r="P3314" i="3"/>
  <c r="P3306" i="3"/>
  <c r="P3298" i="3"/>
  <c r="P3290" i="3"/>
  <c r="P3282" i="3"/>
  <c r="P3274" i="3"/>
  <c r="P3266" i="3"/>
  <c r="P3258" i="3"/>
  <c r="P3250" i="3"/>
  <c r="P3242" i="3"/>
  <c r="P3234" i="3"/>
  <c r="P3226" i="3"/>
  <c r="P3218" i="3"/>
  <c r="P3210" i="3"/>
  <c r="P3202" i="3"/>
  <c r="P3194" i="3"/>
  <c r="P3186" i="3"/>
  <c r="P3178" i="3"/>
  <c r="P3170" i="3"/>
  <c r="P3162" i="3"/>
  <c r="P3154" i="3"/>
  <c r="P3146" i="3"/>
  <c r="P3138" i="3"/>
  <c r="P3130" i="3"/>
  <c r="P3122" i="3"/>
  <c r="P3114" i="3"/>
  <c r="P3106" i="3"/>
  <c r="P3098" i="3"/>
  <c r="P3090" i="3"/>
  <c r="P3082" i="3"/>
  <c r="P3074" i="3"/>
  <c r="P3066" i="3"/>
  <c r="P3058" i="3"/>
  <c r="P3050" i="3"/>
  <c r="P3042" i="3"/>
  <c r="P3034" i="3"/>
  <c r="P3026" i="3"/>
  <c r="P3018" i="3"/>
  <c r="P3010" i="3"/>
  <c r="P3002" i="3"/>
  <c r="P2994" i="3"/>
  <c r="P2986" i="3"/>
  <c r="P2978" i="3"/>
  <c r="P2970" i="3"/>
  <c r="P2962" i="3"/>
  <c r="P2954" i="3"/>
  <c r="P2946" i="3"/>
  <c r="P2938" i="3"/>
  <c r="P2930" i="3"/>
  <c r="P2922" i="3"/>
  <c r="P2914" i="3"/>
  <c r="P2906" i="3"/>
  <c r="P2898" i="3"/>
  <c r="P2890" i="3"/>
  <c r="P2882" i="3"/>
  <c r="P2874" i="3"/>
  <c r="P2866" i="3"/>
  <c r="P2858" i="3"/>
  <c r="P2850" i="3"/>
  <c r="P2842" i="3"/>
  <c r="P2834" i="3"/>
  <c r="P2826" i="3"/>
  <c r="P2818" i="3"/>
  <c r="P2810" i="3"/>
  <c r="P2802" i="3"/>
  <c r="P2794" i="3"/>
  <c r="P2786" i="3"/>
  <c r="P2778" i="3"/>
  <c r="P2770" i="3"/>
  <c r="P2762" i="3"/>
  <c r="P2754" i="3"/>
  <c r="P2746" i="3"/>
  <c r="P2738" i="3"/>
  <c r="P2730" i="3"/>
  <c r="P2722" i="3"/>
  <c r="P2714" i="3"/>
  <c r="P2706" i="3"/>
  <c r="P2698" i="3"/>
  <c r="P2690" i="3"/>
  <c r="P2682" i="3"/>
  <c r="P2674" i="3"/>
  <c r="P2666" i="3"/>
  <c r="P2658" i="3"/>
  <c r="P2650" i="3"/>
  <c r="P2642" i="3"/>
  <c r="P2634" i="3"/>
  <c r="P2626" i="3"/>
  <c r="P2618" i="3"/>
  <c r="P2610" i="3"/>
  <c r="P2602" i="3"/>
  <c r="P2594" i="3"/>
  <c r="P2586" i="3"/>
  <c r="P2578" i="3"/>
  <c r="P2570" i="3"/>
  <c r="P2562" i="3"/>
  <c r="P2554" i="3"/>
  <c r="P2546" i="3"/>
  <c r="P2538" i="3"/>
  <c r="P2530" i="3"/>
  <c r="P2522" i="3"/>
  <c r="P2514" i="3"/>
  <c r="P2506" i="3"/>
  <c r="P2498" i="3"/>
  <c r="P2490" i="3"/>
  <c r="P2482" i="3"/>
  <c r="P2474" i="3"/>
  <c r="P2466" i="3"/>
  <c r="P2458" i="3"/>
  <c r="P2450" i="3"/>
  <c r="P2442" i="3"/>
  <c r="P2434" i="3"/>
  <c r="P2426" i="3"/>
  <c r="P2418" i="3"/>
  <c r="P2410" i="3"/>
  <c r="P2402" i="3"/>
  <c r="P2394" i="3"/>
  <c r="P2386" i="3"/>
  <c r="P2378" i="3"/>
  <c r="P2370" i="3"/>
  <c r="P2362" i="3"/>
  <c r="P2354" i="3"/>
  <c r="P2346" i="3"/>
  <c r="P2338" i="3"/>
  <c r="P2330" i="3"/>
  <c r="P2322" i="3"/>
  <c r="P2314" i="3"/>
  <c r="P2306" i="3"/>
  <c r="P2298" i="3"/>
  <c r="P2290" i="3"/>
  <c r="P2282" i="3"/>
  <c r="P2274" i="3"/>
  <c r="P2266" i="3"/>
  <c r="P2258" i="3"/>
  <c r="P2250" i="3"/>
  <c r="P2242" i="3"/>
  <c r="P2234" i="3"/>
  <c r="P2226" i="3"/>
  <c r="P2218" i="3"/>
  <c r="P2210" i="3"/>
  <c r="P2202" i="3"/>
  <c r="P2194" i="3"/>
  <c r="P2186" i="3"/>
  <c r="P2178" i="3"/>
  <c r="P2170" i="3"/>
  <c r="P2162" i="3"/>
  <c r="P2154" i="3"/>
  <c r="P2146" i="3"/>
  <c r="P2138" i="3"/>
  <c r="P2130" i="3"/>
  <c r="P2122" i="3"/>
  <c r="P2114" i="3"/>
  <c r="P2106" i="3"/>
  <c r="P2098" i="3"/>
  <c r="P2090" i="3"/>
  <c r="P2082" i="3"/>
  <c r="P2074" i="3"/>
  <c r="P2066" i="3"/>
  <c r="P2058" i="3"/>
  <c r="P2050" i="3"/>
  <c r="P2042" i="3"/>
  <c r="P2034" i="3"/>
  <c r="P2026" i="3"/>
  <c r="P2018" i="3"/>
  <c r="P2010" i="3"/>
  <c r="P2002" i="3"/>
  <c r="P1994" i="3"/>
  <c r="P1986" i="3"/>
  <c r="P1978" i="3"/>
  <c r="P1970" i="3"/>
  <c r="P1962" i="3"/>
  <c r="P1954" i="3"/>
  <c r="P1946" i="3"/>
  <c r="P1938" i="3"/>
  <c r="P1930" i="3"/>
  <c r="P1922" i="3"/>
  <c r="P1914" i="3"/>
  <c r="P1906" i="3"/>
  <c r="P1898" i="3"/>
  <c r="P1890" i="3"/>
  <c r="P1882" i="3"/>
  <c r="P1874" i="3"/>
  <c r="P1866" i="3"/>
  <c r="P1858" i="3"/>
  <c r="P1850" i="3"/>
  <c r="P1842" i="3"/>
  <c r="P1834" i="3"/>
  <c r="P1826" i="3"/>
  <c r="P1818" i="3"/>
  <c r="P1810" i="3"/>
  <c r="P1802" i="3"/>
  <c r="P1794" i="3"/>
  <c r="P1786" i="3"/>
  <c r="P1778" i="3"/>
  <c r="P1770" i="3"/>
  <c r="P1762" i="3"/>
  <c r="P1754" i="3"/>
  <c r="P1746" i="3"/>
  <c r="P1738" i="3"/>
  <c r="P1730" i="3"/>
  <c r="P1722" i="3"/>
  <c r="P1714" i="3"/>
  <c r="P1706" i="3"/>
  <c r="P1698" i="3"/>
  <c r="P1690" i="3"/>
  <c r="P1682" i="3"/>
  <c r="P1674" i="3"/>
  <c r="P1666" i="3"/>
  <c r="P1658" i="3"/>
  <c r="P1650" i="3"/>
  <c r="P1642" i="3"/>
  <c r="P1634" i="3"/>
  <c r="P1626" i="3"/>
  <c r="P1618" i="3"/>
  <c r="P1610" i="3"/>
  <c r="P1602" i="3"/>
  <c r="P1594" i="3"/>
  <c r="P1586" i="3"/>
  <c r="P1578" i="3"/>
  <c r="P1570" i="3"/>
  <c r="P1562" i="3"/>
  <c r="P1554" i="3"/>
  <c r="P1546" i="3"/>
  <c r="P1538" i="3"/>
  <c r="P1530" i="3"/>
  <c r="P1522" i="3"/>
  <c r="P1514" i="3"/>
  <c r="P1506" i="3"/>
  <c r="P1498" i="3"/>
  <c r="P1490" i="3"/>
  <c r="P1482" i="3"/>
  <c r="P1474" i="3"/>
  <c r="P1466" i="3"/>
  <c r="P1458" i="3"/>
  <c r="P1450" i="3"/>
  <c r="P1442" i="3"/>
  <c r="P1434" i="3"/>
  <c r="P1426" i="3"/>
  <c r="P1418" i="3"/>
  <c r="P1410" i="3"/>
  <c r="P1402" i="3"/>
  <c r="P1394" i="3"/>
  <c r="P1386" i="3"/>
  <c r="P1378" i="3"/>
  <c r="P1370" i="3"/>
  <c r="P1362" i="3"/>
  <c r="P1354" i="3"/>
  <c r="P1346" i="3"/>
  <c r="P1338" i="3"/>
  <c r="P1330" i="3"/>
  <c r="P1322" i="3"/>
  <c r="P1314" i="3"/>
  <c r="P1306" i="3"/>
  <c r="P1298" i="3"/>
  <c r="P1290" i="3"/>
  <c r="P1282" i="3"/>
  <c r="P1274" i="3"/>
  <c r="P1266" i="3"/>
  <c r="P1258" i="3"/>
  <c r="P1250" i="3"/>
  <c r="P1242" i="3"/>
  <c r="P1234" i="3"/>
  <c r="P1226" i="3"/>
  <c r="P1218" i="3"/>
  <c r="P1210" i="3"/>
  <c r="P1202" i="3"/>
  <c r="P1194" i="3"/>
  <c r="P1186" i="3"/>
  <c r="P1178" i="3"/>
  <c r="P1170" i="3"/>
  <c r="P1162" i="3"/>
  <c r="P1154" i="3"/>
  <c r="P1146" i="3"/>
  <c r="P1138" i="3"/>
  <c r="P1130" i="3"/>
  <c r="P1122" i="3"/>
  <c r="P1114" i="3"/>
  <c r="P1106" i="3"/>
  <c r="P1098" i="3"/>
  <c r="P1090" i="3"/>
  <c r="P1082" i="3"/>
  <c r="P1074" i="3"/>
  <c r="P1066" i="3"/>
  <c r="P1058" i="3"/>
  <c r="P1050" i="3"/>
  <c r="P1042" i="3"/>
  <c r="P1034" i="3"/>
  <c r="P1026" i="3"/>
  <c r="P1018" i="3"/>
  <c r="P1010" i="3"/>
  <c r="P1002" i="3"/>
  <c r="P994" i="3"/>
  <c r="P986" i="3"/>
  <c r="P978" i="3"/>
  <c r="P970" i="3"/>
  <c r="P962" i="3"/>
  <c r="P954" i="3"/>
  <c r="P946" i="3"/>
  <c r="P938" i="3"/>
  <c r="P930" i="3"/>
  <c r="P922" i="3"/>
  <c r="P914" i="3"/>
  <c r="P906" i="3"/>
  <c r="P898" i="3"/>
  <c r="P890" i="3"/>
  <c r="P882" i="3"/>
  <c r="P874" i="3"/>
  <c r="P866" i="3"/>
  <c r="P858" i="3"/>
  <c r="P850" i="3"/>
  <c r="P842" i="3"/>
  <c r="P834" i="3"/>
  <c r="P826" i="3"/>
  <c r="P818" i="3"/>
  <c r="P810" i="3"/>
  <c r="P802" i="3"/>
  <c r="P794" i="3"/>
  <c r="P786" i="3"/>
  <c r="P778" i="3"/>
  <c r="P770" i="3"/>
  <c r="P762" i="3"/>
  <c r="P754" i="3"/>
  <c r="P746" i="3"/>
  <c r="P738" i="3"/>
  <c r="P730" i="3"/>
  <c r="P722" i="3"/>
  <c r="P714" i="3"/>
  <c r="P706" i="3"/>
  <c r="P698" i="3"/>
  <c r="P690" i="3"/>
  <c r="P682" i="3"/>
  <c r="P674" i="3"/>
  <c r="P666" i="3"/>
  <c r="P658" i="3"/>
  <c r="P650" i="3"/>
  <c r="P642" i="3"/>
  <c r="P634" i="3"/>
  <c r="P626" i="3"/>
  <c r="P618" i="3"/>
  <c r="P610" i="3"/>
  <c r="P602" i="3"/>
  <c r="P594" i="3"/>
  <c r="P586" i="3"/>
  <c r="P578" i="3"/>
  <c r="P570" i="3"/>
  <c r="P562" i="3"/>
  <c r="P554" i="3"/>
  <c r="P546" i="3"/>
  <c r="P538" i="3"/>
  <c r="P530" i="3"/>
  <c r="P522" i="3"/>
  <c r="P514" i="3"/>
  <c r="P506" i="3"/>
  <c r="P498" i="3"/>
  <c r="P490" i="3"/>
  <c r="P482" i="3"/>
  <c r="P474" i="3"/>
  <c r="P466" i="3"/>
  <c r="P458" i="3"/>
  <c r="P450" i="3"/>
  <c r="P442" i="3"/>
  <c r="P434" i="3"/>
  <c r="P426" i="3"/>
  <c r="P418" i="3"/>
  <c r="P410" i="3"/>
  <c r="P402" i="3"/>
  <c r="P394" i="3"/>
  <c r="P386" i="3"/>
  <c r="P378" i="3"/>
  <c r="P370" i="3"/>
  <c r="P362" i="3"/>
  <c r="P354" i="3"/>
  <c r="P346" i="3"/>
  <c r="P338" i="3"/>
  <c r="P330" i="3"/>
  <c r="P322" i="3"/>
  <c r="P314" i="3"/>
  <c r="P306" i="3"/>
  <c r="P298" i="3"/>
  <c r="P290" i="3"/>
  <c r="P282" i="3"/>
  <c r="P274" i="3"/>
  <c r="P266" i="3"/>
  <c r="P258" i="3"/>
  <c r="P250" i="3"/>
  <c r="P242" i="3"/>
  <c r="P234" i="3"/>
  <c r="P226" i="3"/>
  <c r="P218" i="3"/>
  <c r="P210" i="3"/>
  <c r="P202" i="3"/>
  <c r="P194" i="3"/>
  <c r="P186" i="3"/>
  <c r="P178" i="3"/>
  <c r="P170" i="3"/>
  <c r="P162" i="3"/>
  <c r="P154" i="3"/>
  <c r="P146" i="3"/>
  <c r="P138" i="3"/>
  <c r="P130" i="3"/>
  <c r="P122" i="3"/>
  <c r="P114" i="3"/>
  <c r="P106" i="3"/>
  <c r="P98" i="3"/>
  <c r="P90" i="3"/>
  <c r="P82" i="3"/>
  <c r="P74" i="3"/>
  <c r="P66" i="3"/>
  <c r="P58" i="3"/>
  <c r="P50" i="3"/>
  <c r="P42" i="3"/>
  <c r="P34" i="3"/>
  <c r="P26" i="3"/>
  <c r="P18" i="3"/>
  <c r="P10" i="3"/>
  <c r="P23297" i="3"/>
  <c r="P20332" i="3"/>
  <c r="P19509" i="3"/>
  <c r="P18734" i="3"/>
  <c r="P18188" i="3"/>
  <c r="P17804" i="3"/>
  <c r="P17324" i="3"/>
  <c r="P16908" i="3"/>
  <c r="P16665" i="3"/>
  <c r="P16409" i="3"/>
  <c r="P16143" i="3"/>
  <c r="P15961" i="3"/>
  <c r="P15743" i="3"/>
  <c r="P15529" i="3"/>
  <c r="P15362" i="3"/>
  <c r="P15172" i="3"/>
  <c r="P14996" i="3"/>
  <c r="P14887" i="3"/>
  <c r="P14750" i="3"/>
  <c r="P14607" i="3"/>
  <c r="P14497" i="3"/>
  <c r="P14356" i="3"/>
  <c r="P14225" i="3"/>
  <c r="P14129" i="3"/>
  <c r="P14015" i="3"/>
  <c r="P13916" i="3"/>
  <c r="P13839" i="3"/>
  <c r="P13743" i="3"/>
  <c r="P13644" i="3"/>
  <c r="P13567" i="3"/>
  <c r="P13468" i="3"/>
  <c r="P13372" i="3"/>
  <c r="P13295" i="3"/>
  <c r="P13196" i="3"/>
  <c r="P13097" i="3"/>
  <c r="P13020" i="3"/>
  <c r="P12924" i="3"/>
  <c r="P12825" i="3"/>
  <c r="P12748" i="3"/>
  <c r="P12649" i="3"/>
  <c r="P12553" i="3"/>
  <c r="P12484" i="3"/>
  <c r="P12401" i="3"/>
  <c r="P12318" i="3"/>
  <c r="P12254" i="3"/>
  <c r="P12174" i="3"/>
  <c r="P12092" i="3"/>
  <c r="P12028" i="3"/>
  <c r="P11945" i="3"/>
  <c r="P11865" i="3"/>
  <c r="P11801" i="3"/>
  <c r="P11718" i="3"/>
  <c r="P11636" i="3"/>
  <c r="P11572" i="3"/>
  <c r="P11497" i="3"/>
  <c r="P11433" i="3"/>
  <c r="P11385" i="3"/>
  <c r="P11323" i="3"/>
  <c r="P11263" i="3"/>
  <c r="P11215" i="3"/>
  <c r="P11153" i="3"/>
  <c r="P11091" i="3"/>
  <c r="P11043" i="3"/>
  <c r="P10983" i="3"/>
  <c r="P10921" i="3"/>
  <c r="P10873" i="3"/>
  <c r="P10811" i="3"/>
  <c r="P10751" i="3"/>
  <c r="P10703" i="3"/>
  <c r="P10641" i="3"/>
  <c r="P10579" i="3"/>
  <c r="P10531" i="3"/>
  <c r="P10471" i="3"/>
  <c r="P10409" i="3"/>
  <c r="P10363" i="3"/>
  <c r="P10321" i="3"/>
  <c r="P10279" i="3"/>
  <c r="P10235" i="3"/>
  <c r="P10193" i="3"/>
  <c r="P10151" i="3"/>
  <c r="P10107" i="3"/>
  <c r="P10065" i="3"/>
  <c r="P10023" i="3"/>
  <c r="P9979" i="3"/>
  <c r="P9940" i="3"/>
  <c r="P9908" i="3"/>
  <c r="P9876" i="3"/>
  <c r="P9844" i="3"/>
  <c r="P9812" i="3"/>
  <c r="P9780" i="3"/>
  <c r="P9748" i="3"/>
  <c r="P9716" i="3"/>
  <c r="P9684" i="3"/>
  <c r="P9652" i="3"/>
  <c r="P9620" i="3"/>
  <c r="P9588" i="3"/>
  <c r="P9556" i="3"/>
  <c r="P9524" i="3"/>
  <c r="P9495" i="3"/>
  <c r="P9468" i="3"/>
  <c r="P9444" i="3"/>
  <c r="P9419" i="3"/>
  <c r="P9395" i="3"/>
  <c r="P9367" i="3"/>
  <c r="P9345" i="3"/>
  <c r="P9329" i="3"/>
  <c r="P9311" i="3"/>
  <c r="P9295" i="3"/>
  <c r="P9276" i="3"/>
  <c r="P9259" i="3"/>
  <c r="P9243" i="3"/>
  <c r="P9226" i="3"/>
  <c r="P9210" i="3"/>
  <c r="P9191" i="3"/>
  <c r="P9173" i="3"/>
  <c r="P9157" i="3"/>
  <c r="P9140" i="3"/>
  <c r="P9124" i="3"/>
  <c r="P9106" i="3"/>
  <c r="P9089" i="3"/>
  <c r="P9073" i="3"/>
  <c r="P9055" i="3"/>
  <c r="P9039" i="3"/>
  <c r="P9020" i="3"/>
  <c r="P9003" i="3"/>
  <c r="P8987" i="3"/>
  <c r="P8970" i="3"/>
  <c r="P8954" i="3"/>
  <c r="P8935" i="3"/>
  <c r="P8917" i="3"/>
  <c r="P8901" i="3"/>
  <c r="P8884" i="3"/>
  <c r="P8868" i="3"/>
  <c r="P8850" i="3"/>
  <c r="P8833" i="3"/>
  <c r="P8817" i="3"/>
  <c r="P8799" i="3"/>
  <c r="P8783" i="3"/>
  <c r="P8764" i="3"/>
  <c r="P8747" i="3"/>
  <c r="P8731" i="3"/>
  <c r="P8714" i="3"/>
  <c r="P8698" i="3"/>
  <c r="P8679" i="3"/>
  <c r="P8661" i="3"/>
  <c r="P8645" i="3"/>
  <c r="P8628" i="3"/>
  <c r="P8612" i="3"/>
  <c r="P8594" i="3"/>
  <c r="P8577" i="3"/>
  <c r="P8561" i="3"/>
  <c r="P8543" i="3"/>
  <c r="P8527" i="3"/>
  <c r="P8508" i="3"/>
  <c r="P8491" i="3"/>
  <c r="P8475" i="3"/>
  <c r="P8458" i="3"/>
  <c r="P8442" i="3"/>
  <c r="P8423" i="3"/>
  <c r="P8405" i="3"/>
  <c r="P8389" i="3"/>
  <c r="P8372" i="3"/>
  <c r="P8356" i="3"/>
  <c r="P8338" i="3"/>
  <c r="P8321" i="3"/>
  <c r="P8305" i="3"/>
  <c r="P8287" i="3"/>
  <c r="P8271" i="3"/>
  <c r="P8252" i="3"/>
  <c r="P8235" i="3"/>
  <c r="P8219" i="3"/>
  <c r="P8202" i="3"/>
  <c r="P8186" i="3"/>
  <c r="P8167" i="3"/>
  <c r="P8149" i="3"/>
  <c r="P8133" i="3"/>
  <c r="P8116" i="3"/>
  <c r="P8100" i="3"/>
  <c r="P8082" i="3"/>
  <c r="P8065" i="3"/>
  <c r="P8049" i="3"/>
  <c r="P8031" i="3"/>
  <c r="P8015" i="3"/>
  <c r="P7996" i="3"/>
  <c r="P7979" i="3"/>
  <c r="P7963" i="3"/>
  <c r="P7946" i="3"/>
  <c r="P7930" i="3"/>
  <c r="P7911" i="3"/>
  <c r="P7893" i="3"/>
  <c r="P7877" i="3"/>
  <c r="P7860" i="3"/>
  <c r="P7844" i="3"/>
  <c r="P7826" i="3"/>
  <c r="P7809" i="3"/>
  <c r="P7793" i="3"/>
  <c r="P7775" i="3"/>
  <c r="P7759" i="3"/>
  <c r="P7740" i="3"/>
  <c r="P7723" i="3"/>
  <c r="P7707" i="3"/>
  <c r="P7690" i="3"/>
  <c r="P7674" i="3"/>
  <c r="P7655" i="3"/>
  <c r="P7637" i="3"/>
  <c r="P7621" i="3"/>
  <c r="P7604" i="3"/>
  <c r="P7588" i="3"/>
  <c r="P7570" i="3"/>
  <c r="P7553" i="3"/>
  <c r="P7537" i="3"/>
  <c r="P7519" i="3"/>
  <c r="P7503" i="3"/>
  <c r="P7484" i="3"/>
  <c r="P7467" i="3"/>
  <c r="P7451" i="3"/>
  <c r="P7434" i="3"/>
  <c r="P7418" i="3"/>
  <c r="P7399" i="3"/>
  <c r="P7381" i="3"/>
  <c r="P7365" i="3"/>
  <c r="P7348" i="3"/>
  <c r="P7332" i="3"/>
  <c r="P7314" i="3"/>
  <c r="P7297" i="3"/>
  <c r="P7281" i="3"/>
  <c r="P7263" i="3"/>
  <c r="P7247" i="3"/>
  <c r="P7228" i="3"/>
  <c r="P7211" i="3"/>
  <c r="P7195" i="3"/>
  <c r="P7178" i="3"/>
  <c r="P7162" i="3"/>
  <c r="P7143" i="3"/>
  <c r="P7125" i="3"/>
  <c r="P7111" i="3"/>
  <c r="P7097" i="3"/>
  <c r="P7083" i="3"/>
  <c r="P7067" i="3"/>
  <c r="P7052" i="3"/>
  <c r="P7038" i="3"/>
  <c r="P7023" i="3"/>
  <c r="P7010" i="3"/>
  <c r="P6994" i="3"/>
  <c r="P6979" i="3"/>
  <c r="P6965" i="3"/>
  <c r="P6950" i="3"/>
  <c r="P6937" i="3"/>
  <c r="P6921" i="3"/>
  <c r="P6906" i="3"/>
  <c r="P6892" i="3"/>
  <c r="P6877" i="3"/>
  <c r="P6863" i="3"/>
  <c r="P6847" i="3"/>
  <c r="P6833" i="3"/>
  <c r="P6819" i="3"/>
  <c r="P6804" i="3"/>
  <c r="P6790" i="3"/>
  <c r="P6774" i="3"/>
  <c r="P6759" i="3"/>
  <c r="P6746" i="3"/>
  <c r="P6731" i="3"/>
  <c r="P6717" i="3"/>
  <c r="P6701" i="3"/>
  <c r="P6686" i="3"/>
  <c r="P6673" i="3"/>
  <c r="P6658" i="3"/>
  <c r="P6644" i="3"/>
  <c r="P6628" i="3"/>
  <c r="P6613" i="3"/>
  <c r="P6599" i="3"/>
  <c r="P6585" i="3"/>
  <c r="P6571" i="3"/>
  <c r="P6555" i="3"/>
  <c r="P6540" i="3"/>
  <c r="P6526" i="3"/>
  <c r="P6513" i="3"/>
  <c r="P6501" i="3"/>
  <c r="P6487" i="3"/>
  <c r="P6474" i="3"/>
  <c r="P6462" i="3"/>
  <c r="P6449" i="3"/>
  <c r="P6437" i="3"/>
  <c r="P6423" i="3"/>
  <c r="P6410" i="3"/>
  <c r="P6398" i="3"/>
  <c r="P6385" i="3"/>
  <c r="P6373" i="3"/>
  <c r="P6359" i="3"/>
  <c r="P6346" i="3"/>
  <c r="P6334" i="3"/>
  <c r="P6321" i="3"/>
  <c r="P6309" i="3"/>
  <c r="P6295" i="3"/>
  <c r="P6282" i="3"/>
  <c r="P6270" i="3"/>
  <c r="P6257" i="3"/>
  <c r="P6245" i="3"/>
  <c r="P6231" i="3"/>
  <c r="P6218" i="3"/>
  <c r="P6206" i="3"/>
  <c r="P6193" i="3"/>
  <c r="P6181" i="3"/>
  <c r="P6167" i="3"/>
  <c r="P6154" i="3"/>
  <c r="P6142" i="3"/>
  <c r="P6129" i="3"/>
  <c r="P6117" i="3"/>
  <c r="P6103" i="3"/>
  <c r="P6090" i="3"/>
  <c r="P6078" i="3"/>
  <c r="P6065" i="3"/>
  <c r="P6053" i="3"/>
  <c r="P6039" i="3"/>
  <c r="P6026" i="3"/>
  <c r="P6014" i="3"/>
  <c r="P6001" i="3"/>
  <c r="P5989" i="3"/>
  <c r="P5975" i="3"/>
  <c r="P5962" i="3"/>
  <c r="P5950" i="3"/>
  <c r="P5937" i="3"/>
  <c r="P5925" i="3"/>
  <c r="P5911" i="3"/>
  <c r="P5898" i="3"/>
  <c r="P5886" i="3"/>
  <c r="P5873" i="3"/>
  <c r="P5861" i="3"/>
  <c r="P5847" i="3"/>
  <c r="P5834" i="3"/>
  <c r="P5822" i="3"/>
  <c r="P5809" i="3"/>
  <c r="P5797" i="3"/>
  <c r="P5783" i="3"/>
  <c r="P5770" i="3"/>
  <c r="P5758" i="3"/>
  <c r="P5745" i="3"/>
  <c r="P5733" i="3"/>
  <c r="P5719" i="3"/>
  <c r="P5706" i="3"/>
  <c r="P5694" i="3"/>
  <c r="P5681" i="3"/>
  <c r="P5669" i="3"/>
  <c r="P5655" i="3"/>
  <c r="P5642" i="3"/>
  <c r="P5630" i="3"/>
  <c r="P5617" i="3"/>
  <c r="P5605" i="3"/>
  <c r="P5591" i="3"/>
  <c r="P5578" i="3"/>
  <c r="P5566" i="3"/>
  <c r="P5553" i="3"/>
  <c r="P5541" i="3"/>
  <c r="P5527" i="3"/>
  <c r="P5514" i="3"/>
  <c r="P5502" i="3"/>
  <c r="P5489" i="3"/>
  <c r="P5477" i="3"/>
  <c r="P5463" i="3"/>
  <c r="P5450" i="3"/>
  <c r="P5438" i="3"/>
  <c r="P5425" i="3"/>
  <c r="P5413" i="3"/>
  <c r="P5399" i="3"/>
  <c r="P5386" i="3"/>
  <c r="P5374" i="3"/>
  <c r="P5361" i="3"/>
  <c r="P5349" i="3"/>
  <c r="P5335" i="3"/>
  <c r="P5322" i="3"/>
  <c r="P5310" i="3"/>
  <c r="P5298" i="3"/>
  <c r="P5288" i="3"/>
  <c r="P5278" i="3"/>
  <c r="P5266" i="3"/>
  <c r="P5256" i="3"/>
  <c r="P5246" i="3"/>
  <c r="P5234" i="3"/>
  <c r="P5224" i="3"/>
  <c r="P5214" i="3"/>
  <c r="P5202" i="3"/>
  <c r="P5192" i="3"/>
  <c r="P5182" i="3"/>
  <c r="P5170" i="3"/>
  <c r="P5160" i="3"/>
  <c r="P5150" i="3"/>
  <c r="P5138" i="3"/>
  <c r="P5128" i="3"/>
  <c r="P5118" i="3"/>
  <c r="P5106" i="3"/>
  <c r="P5096" i="3"/>
  <c r="P5086" i="3"/>
  <c r="P5074" i="3"/>
  <c r="P5064" i="3"/>
  <c r="P5054" i="3"/>
  <c r="P5042" i="3"/>
  <c r="P5032" i="3"/>
  <c r="P5022" i="3"/>
  <c r="P5010" i="3"/>
  <c r="P5000" i="3"/>
  <c r="P4990" i="3"/>
  <c r="P4978" i="3"/>
  <c r="P4968" i="3"/>
  <c r="P4958" i="3"/>
  <c r="P4946" i="3"/>
  <c r="P4936" i="3"/>
  <c r="P4926" i="3"/>
  <c r="P4914" i="3"/>
  <c r="P4904" i="3"/>
  <c r="P4894" i="3"/>
  <c r="P4882" i="3"/>
  <c r="P4872" i="3"/>
  <c r="P4862" i="3"/>
  <c r="P4850" i="3"/>
  <c r="P4840" i="3"/>
  <c r="P4830" i="3"/>
  <c r="P4818" i="3"/>
  <c r="P4808" i="3"/>
  <c r="P4798" i="3"/>
  <c r="P4786" i="3"/>
  <c r="P4776" i="3"/>
  <c r="P4766" i="3"/>
  <c r="P4754" i="3"/>
  <c r="P4744" i="3"/>
  <c r="P4734" i="3"/>
  <c r="P4722" i="3"/>
  <c r="P4712" i="3"/>
  <c r="P4702" i="3"/>
  <c r="P4690" i="3"/>
  <c r="P4680" i="3"/>
  <c r="P4670" i="3"/>
  <c r="P4658" i="3"/>
  <c r="P4648" i="3"/>
  <c r="P4638" i="3"/>
  <c r="P4626" i="3"/>
  <c r="P4616" i="3"/>
  <c r="P4606" i="3"/>
  <c r="P4594" i="3"/>
  <c r="P4584" i="3"/>
  <c r="P4574" i="3"/>
  <c r="P4562" i="3"/>
  <c r="P4552" i="3"/>
  <c r="P4542" i="3"/>
  <c r="P4530" i="3"/>
  <c r="P4520" i="3"/>
  <c r="P4510" i="3"/>
  <c r="P4498" i="3"/>
  <c r="P4488" i="3"/>
  <c r="P4478" i="3"/>
  <c r="P4466" i="3"/>
  <c r="P4456" i="3"/>
  <c r="P4446" i="3"/>
  <c r="P4434" i="3"/>
  <c r="P4424" i="3"/>
  <c r="P4414" i="3"/>
  <c r="P4402" i="3"/>
  <c r="P4392" i="3"/>
  <c r="P4382" i="3"/>
  <c r="P4370" i="3"/>
  <c r="P4360" i="3"/>
  <c r="P4350" i="3"/>
  <c r="P4338" i="3"/>
  <c r="P4328" i="3"/>
  <c r="P4318" i="3"/>
  <c r="P4306" i="3"/>
  <c r="P4296" i="3"/>
  <c r="P4286" i="3"/>
  <c r="P4274" i="3"/>
  <c r="P4264" i="3"/>
  <c r="P4254" i="3"/>
  <c r="P4242" i="3"/>
  <c r="P4232" i="3"/>
  <c r="P4222" i="3"/>
  <c r="P4210" i="3"/>
  <c r="P4200" i="3"/>
  <c r="P4190" i="3"/>
  <c r="P4178" i="3"/>
  <c r="P4168" i="3"/>
  <c r="P4158" i="3"/>
  <c r="P4146" i="3"/>
  <c r="P4136" i="3"/>
  <c r="P4126" i="3"/>
  <c r="P4114" i="3"/>
  <c r="P4104" i="3"/>
  <c r="P4094" i="3"/>
  <c r="P4082" i="3"/>
  <c r="P4072" i="3"/>
  <c r="P4062" i="3"/>
  <c r="P4050" i="3"/>
  <c r="P4040" i="3"/>
  <c r="P4030" i="3"/>
  <c r="P4018" i="3"/>
  <c r="P4008" i="3"/>
  <c r="P3998" i="3"/>
  <c r="P3986" i="3"/>
  <c r="P3976" i="3"/>
  <c r="P3966" i="3"/>
  <c r="P3954" i="3"/>
  <c r="P3944" i="3"/>
  <c r="P3934" i="3"/>
  <c r="P3922" i="3"/>
  <c r="P3912" i="3"/>
  <c r="P3902" i="3"/>
  <c r="P3890" i="3"/>
  <c r="P3880" i="3"/>
  <c r="P3870" i="3"/>
  <c r="P3861" i="3"/>
  <c r="P3851" i="3"/>
  <c r="P3842" i="3"/>
  <c r="P3833" i="3"/>
  <c r="P3824" i="3"/>
  <c r="P3815" i="3"/>
  <c r="P3806" i="3"/>
  <c r="P3797" i="3"/>
  <c r="P3787" i="3"/>
  <c r="P3778" i="3"/>
  <c r="P3769" i="3"/>
  <c r="P3760" i="3"/>
  <c r="P3751" i="3"/>
  <c r="P3742" i="3"/>
  <c r="P3733" i="3"/>
  <c r="P3723" i="3"/>
  <c r="P3714" i="3"/>
  <c r="P3705" i="3"/>
  <c r="P3696" i="3"/>
  <c r="P3687" i="3"/>
  <c r="P3678" i="3"/>
  <c r="P3669" i="3"/>
  <c r="P3659" i="3"/>
  <c r="P3650" i="3"/>
  <c r="P3641" i="3"/>
  <c r="P3632" i="3"/>
  <c r="P3623" i="3"/>
  <c r="P3614" i="3"/>
  <c r="P3605" i="3"/>
  <c r="P3595" i="3"/>
  <c r="P3586" i="3"/>
  <c r="P3577" i="3"/>
  <c r="P3568" i="3"/>
  <c r="P3559" i="3"/>
  <c r="P3550" i="3"/>
  <c r="P3541" i="3"/>
  <c r="P3531" i="3"/>
  <c r="P3522" i="3"/>
  <c r="P3513" i="3"/>
  <c r="P3504" i="3"/>
  <c r="P3495" i="3"/>
  <c r="P3486" i="3"/>
  <c r="P3477" i="3"/>
  <c r="P3467" i="3"/>
  <c r="P3458" i="3"/>
  <c r="P3449" i="3"/>
  <c r="P3440" i="3"/>
  <c r="P3431" i="3"/>
  <c r="P3422" i="3"/>
  <c r="P3413" i="3"/>
  <c r="P3403" i="3"/>
  <c r="P3394" i="3"/>
  <c r="P3385" i="3"/>
  <c r="P3376" i="3"/>
  <c r="P3367" i="3"/>
  <c r="P3358" i="3"/>
  <c r="P3349" i="3"/>
  <c r="P3339" i="3"/>
  <c r="P3330" i="3"/>
  <c r="P3321" i="3"/>
  <c r="P3313" i="3"/>
  <c r="P3305" i="3"/>
  <c r="P3297" i="3"/>
  <c r="P3289" i="3"/>
  <c r="P3281" i="3"/>
  <c r="P3273" i="3"/>
  <c r="P3265" i="3"/>
  <c r="P3257" i="3"/>
  <c r="P3249" i="3"/>
  <c r="P3241" i="3"/>
  <c r="P3233" i="3"/>
  <c r="P3225" i="3"/>
  <c r="P3217" i="3"/>
  <c r="P3209" i="3"/>
  <c r="P3201" i="3"/>
  <c r="P3193" i="3"/>
  <c r="P3185" i="3"/>
  <c r="P3177" i="3"/>
  <c r="P3169" i="3"/>
  <c r="P3161" i="3"/>
  <c r="P3153" i="3"/>
  <c r="P3145" i="3"/>
  <c r="P3137" i="3"/>
  <c r="P3129" i="3"/>
  <c r="P3121" i="3"/>
  <c r="P3113" i="3"/>
  <c r="P3105" i="3"/>
  <c r="P3097" i="3"/>
  <c r="P3089" i="3"/>
  <c r="P3081" i="3"/>
  <c r="P3073" i="3"/>
  <c r="P3065" i="3"/>
  <c r="P3057" i="3"/>
  <c r="P3049" i="3"/>
  <c r="P3041" i="3"/>
  <c r="P3033" i="3"/>
  <c r="P3025" i="3"/>
  <c r="P3017" i="3"/>
  <c r="P3009" i="3"/>
  <c r="P3001" i="3"/>
  <c r="P2993" i="3"/>
  <c r="P2985" i="3"/>
  <c r="P2977" i="3"/>
  <c r="P2969" i="3"/>
  <c r="P2961" i="3"/>
  <c r="P2953" i="3"/>
  <c r="P2945" i="3"/>
  <c r="P2937" i="3"/>
  <c r="P2929" i="3"/>
  <c r="P2921" i="3"/>
  <c r="P2913" i="3"/>
  <c r="P2905" i="3"/>
  <c r="P2897" i="3"/>
  <c r="P2889" i="3"/>
  <c r="P2881" i="3"/>
  <c r="P2873" i="3"/>
  <c r="P2865" i="3"/>
  <c r="P2857" i="3"/>
  <c r="P2849" i="3"/>
  <c r="P2841" i="3"/>
  <c r="P2833" i="3"/>
  <c r="P2825" i="3"/>
  <c r="P2817" i="3"/>
  <c r="P2809" i="3"/>
  <c r="P2801" i="3"/>
  <c r="P2793" i="3"/>
  <c r="P2785" i="3"/>
  <c r="P2777" i="3"/>
  <c r="P2769" i="3"/>
  <c r="P2761" i="3"/>
  <c r="P2753" i="3"/>
  <c r="P2745" i="3"/>
  <c r="P2737" i="3"/>
  <c r="P2729" i="3"/>
  <c r="P2721" i="3"/>
  <c r="P2713" i="3"/>
  <c r="P2705" i="3"/>
  <c r="P2697" i="3"/>
  <c r="P2689" i="3"/>
  <c r="P2681" i="3"/>
  <c r="P2673" i="3"/>
  <c r="P2665" i="3"/>
  <c r="P2657" i="3"/>
  <c r="P2649" i="3"/>
  <c r="P2641" i="3"/>
  <c r="P2633" i="3"/>
  <c r="P2625" i="3"/>
  <c r="P2617" i="3"/>
  <c r="P2609" i="3"/>
  <c r="P2601" i="3"/>
  <c r="P2593" i="3"/>
  <c r="P2585" i="3"/>
  <c r="P2577" i="3"/>
  <c r="P2569" i="3"/>
  <c r="P2561" i="3"/>
  <c r="P2553" i="3"/>
  <c r="P2545" i="3"/>
  <c r="P2537" i="3"/>
  <c r="P2529" i="3"/>
  <c r="P2521" i="3"/>
  <c r="P2513" i="3"/>
  <c r="P2505" i="3"/>
  <c r="P2497" i="3"/>
  <c r="P2489" i="3"/>
  <c r="P2481" i="3"/>
  <c r="P2473" i="3"/>
  <c r="P2465" i="3"/>
  <c r="P2457" i="3"/>
  <c r="P2449" i="3"/>
  <c r="P2441" i="3"/>
  <c r="P2433" i="3"/>
  <c r="P2425" i="3"/>
  <c r="P2417" i="3"/>
  <c r="P2409" i="3"/>
  <c r="P2401" i="3"/>
  <c r="P2393" i="3"/>
  <c r="P2385" i="3"/>
  <c r="P2377" i="3"/>
  <c r="P2369" i="3"/>
  <c r="P2361" i="3"/>
  <c r="P2353" i="3"/>
  <c r="P2345" i="3"/>
  <c r="P2337" i="3"/>
  <c r="P2329" i="3"/>
  <c r="P2321" i="3"/>
  <c r="P2313" i="3"/>
  <c r="P2305" i="3"/>
  <c r="P2297" i="3"/>
  <c r="P2289" i="3"/>
  <c r="P2281" i="3"/>
  <c r="P2273" i="3"/>
  <c r="P2265" i="3"/>
  <c r="P2257" i="3"/>
  <c r="P2249" i="3"/>
  <c r="P2241" i="3"/>
  <c r="P2233" i="3"/>
  <c r="P2225" i="3"/>
  <c r="P2217" i="3"/>
  <c r="P2209" i="3"/>
  <c r="P2201" i="3"/>
  <c r="P2193" i="3"/>
  <c r="P2185" i="3"/>
  <c r="P2177" i="3"/>
  <c r="P2169" i="3"/>
  <c r="P2161" i="3"/>
  <c r="P2153" i="3"/>
  <c r="P2145" i="3"/>
  <c r="P2137" i="3"/>
  <c r="P2129" i="3"/>
  <c r="P2121" i="3"/>
  <c r="P2113" i="3"/>
  <c r="P2105" i="3"/>
  <c r="P2097" i="3"/>
  <c r="P2089" i="3"/>
  <c r="P2081" i="3"/>
  <c r="P2073" i="3"/>
  <c r="P2065" i="3"/>
  <c r="P2057" i="3"/>
  <c r="P2049" i="3"/>
  <c r="P2041" i="3"/>
  <c r="P2033" i="3"/>
  <c r="P2025" i="3"/>
  <c r="P2017" i="3"/>
  <c r="P2009" i="3"/>
  <c r="P2001" i="3"/>
  <c r="P1993" i="3"/>
  <c r="P1985" i="3"/>
  <c r="P1977" i="3"/>
  <c r="P1969" i="3"/>
  <c r="P1961" i="3"/>
  <c r="P1953" i="3"/>
  <c r="P1945" i="3"/>
  <c r="P1937" i="3"/>
  <c r="P1929" i="3"/>
  <c r="P1921" i="3"/>
  <c r="P1913" i="3"/>
  <c r="P1905" i="3"/>
  <c r="P1897" i="3"/>
  <c r="P1889" i="3"/>
  <c r="P1881" i="3"/>
  <c r="P1873" i="3"/>
  <c r="P1865" i="3"/>
  <c r="P1857" i="3"/>
  <c r="P1849" i="3"/>
  <c r="P1841" i="3"/>
  <c r="P1833" i="3"/>
  <c r="P1825" i="3"/>
  <c r="P1817" i="3"/>
  <c r="P1809" i="3"/>
  <c r="P1801" i="3"/>
  <c r="P1793" i="3"/>
  <c r="P1785" i="3"/>
  <c r="P1777" i="3"/>
  <c r="P1769" i="3"/>
  <c r="P1761" i="3"/>
  <c r="P1753" i="3"/>
  <c r="P1745" i="3"/>
  <c r="P1737" i="3"/>
  <c r="P1729" i="3"/>
  <c r="P1721" i="3"/>
  <c r="P1713" i="3"/>
  <c r="P1705" i="3"/>
  <c r="P1697" i="3"/>
  <c r="P1689" i="3"/>
  <c r="P1681" i="3"/>
  <c r="P1673" i="3"/>
  <c r="P1665" i="3"/>
  <c r="P1657" i="3"/>
  <c r="P1649" i="3"/>
  <c r="P1641" i="3"/>
  <c r="P1633" i="3"/>
  <c r="P1625" i="3"/>
  <c r="P1617" i="3"/>
  <c r="P1609" i="3"/>
  <c r="P1601" i="3"/>
  <c r="P1593" i="3"/>
  <c r="P1585" i="3"/>
  <c r="P1577" i="3"/>
  <c r="P1569" i="3"/>
  <c r="P1561" i="3"/>
  <c r="P1553" i="3"/>
  <c r="P1545" i="3"/>
  <c r="P1537" i="3"/>
  <c r="P1529" i="3"/>
  <c r="P1521" i="3"/>
  <c r="P1513" i="3"/>
  <c r="P1505" i="3"/>
  <c r="P1497" i="3"/>
  <c r="P1489" i="3"/>
  <c r="P1481" i="3"/>
  <c r="P1473" i="3"/>
  <c r="P1465" i="3"/>
  <c r="P1457" i="3"/>
  <c r="P1449" i="3"/>
  <c r="P1441" i="3"/>
  <c r="P1433" i="3"/>
  <c r="P1425" i="3"/>
  <c r="P1417" i="3"/>
  <c r="P1409" i="3"/>
  <c r="P1401" i="3"/>
  <c r="P1393" i="3"/>
  <c r="P1385" i="3"/>
  <c r="P1377" i="3"/>
  <c r="P1369" i="3"/>
  <c r="P1361" i="3"/>
  <c r="P1353" i="3"/>
  <c r="P1345" i="3"/>
  <c r="P1337" i="3"/>
  <c r="P1329" i="3"/>
  <c r="P1321" i="3"/>
  <c r="P1313" i="3"/>
  <c r="P1305" i="3"/>
  <c r="P1297" i="3"/>
  <c r="P1289" i="3"/>
  <c r="P1281" i="3"/>
  <c r="P1273" i="3"/>
  <c r="P1265" i="3"/>
  <c r="P1257" i="3"/>
  <c r="P1249" i="3"/>
  <c r="P1241" i="3"/>
  <c r="P1233" i="3"/>
  <c r="P1225" i="3"/>
  <c r="P1217" i="3"/>
  <c r="P1209" i="3"/>
  <c r="P1201" i="3"/>
  <c r="P1193" i="3"/>
  <c r="P1185" i="3"/>
  <c r="P1177" i="3"/>
  <c r="P1169" i="3"/>
  <c r="P1161" i="3"/>
  <c r="P1153" i="3"/>
  <c r="P1145" i="3"/>
  <c r="P1137" i="3"/>
  <c r="P1129" i="3"/>
  <c r="P1121" i="3"/>
  <c r="P1113" i="3"/>
  <c r="P1105" i="3"/>
  <c r="P1097" i="3"/>
  <c r="P1089" i="3"/>
  <c r="P1081" i="3"/>
  <c r="P1073" i="3"/>
  <c r="P1065" i="3"/>
  <c r="P1057" i="3"/>
  <c r="P1049" i="3"/>
  <c r="P1041" i="3"/>
  <c r="P1033" i="3"/>
  <c r="P1025" i="3"/>
  <c r="P1017" i="3"/>
  <c r="P1009" i="3"/>
  <c r="P1001" i="3"/>
  <c r="P993" i="3"/>
  <c r="P985" i="3"/>
  <c r="P977" i="3"/>
  <c r="P969" i="3"/>
  <c r="P961" i="3"/>
  <c r="P953" i="3"/>
  <c r="P945" i="3"/>
  <c r="P937" i="3"/>
  <c r="P929" i="3"/>
  <c r="P921" i="3"/>
  <c r="P913" i="3"/>
  <c r="P905" i="3"/>
  <c r="P897" i="3"/>
  <c r="P889" i="3"/>
  <c r="P881" i="3"/>
  <c r="P873" i="3"/>
  <c r="P865" i="3"/>
  <c r="P857" i="3"/>
  <c r="P849" i="3"/>
  <c r="P841" i="3"/>
  <c r="P833" i="3"/>
  <c r="P825" i="3"/>
  <c r="P817" i="3"/>
  <c r="P809" i="3"/>
  <c r="P801" i="3"/>
  <c r="P793" i="3"/>
  <c r="P785" i="3"/>
  <c r="P777" i="3"/>
  <c r="P769" i="3"/>
  <c r="P761" i="3"/>
  <c r="P753" i="3"/>
  <c r="P745" i="3"/>
  <c r="P737" i="3"/>
  <c r="P729" i="3"/>
  <c r="P721" i="3"/>
  <c r="P713" i="3"/>
  <c r="P705" i="3"/>
  <c r="P697" i="3"/>
  <c r="P689" i="3"/>
  <c r="P681" i="3"/>
  <c r="P673" i="3"/>
  <c r="P665" i="3"/>
  <c r="P657" i="3"/>
  <c r="P649" i="3"/>
  <c r="P641" i="3"/>
  <c r="P633" i="3"/>
  <c r="P625" i="3"/>
  <c r="P617" i="3"/>
  <c r="P609" i="3"/>
  <c r="P601" i="3"/>
  <c r="P593" i="3"/>
  <c r="P585" i="3"/>
  <c r="P577" i="3"/>
  <c r="P569" i="3"/>
  <c r="P561" i="3"/>
  <c r="P553" i="3"/>
  <c r="P545" i="3"/>
  <c r="P537" i="3"/>
  <c r="P529" i="3"/>
  <c r="P521" i="3"/>
  <c r="P513" i="3"/>
  <c r="P505" i="3"/>
  <c r="P497" i="3"/>
  <c r="P489" i="3"/>
  <c r="P481" i="3"/>
  <c r="P473" i="3"/>
  <c r="P465" i="3"/>
  <c r="P457" i="3"/>
  <c r="P449" i="3"/>
  <c r="P441" i="3"/>
  <c r="P433" i="3"/>
  <c r="P425" i="3"/>
  <c r="P417" i="3"/>
  <c r="P409" i="3"/>
  <c r="P401" i="3"/>
  <c r="P393" i="3"/>
  <c r="P385" i="3"/>
  <c r="P377" i="3"/>
  <c r="P369" i="3"/>
  <c r="P361" i="3"/>
  <c r="P353" i="3"/>
  <c r="P345" i="3"/>
  <c r="P337" i="3"/>
  <c r="P329" i="3"/>
  <c r="P321" i="3"/>
  <c r="P313" i="3"/>
  <c r="P305" i="3"/>
  <c r="P297" i="3"/>
  <c r="P289" i="3"/>
  <c r="P281" i="3"/>
  <c r="P273" i="3"/>
  <c r="P265" i="3"/>
  <c r="P257" i="3"/>
  <c r="P249" i="3"/>
  <c r="P241" i="3"/>
  <c r="P233" i="3"/>
  <c r="P225" i="3"/>
  <c r="P217" i="3"/>
  <c r="P209" i="3"/>
  <c r="P201" i="3"/>
  <c r="P193" i="3"/>
  <c r="P185" i="3"/>
  <c r="P177" i="3"/>
  <c r="P169" i="3"/>
  <c r="P161" i="3"/>
  <c r="P153" i="3"/>
  <c r="P145" i="3"/>
  <c r="P137" i="3"/>
  <c r="P129" i="3"/>
  <c r="P121" i="3"/>
  <c r="P113" i="3"/>
  <c r="P105" i="3"/>
  <c r="P97" i="3"/>
  <c r="P89" i="3"/>
  <c r="P81" i="3"/>
  <c r="P73" i="3"/>
  <c r="P65" i="3"/>
  <c r="P57" i="3"/>
  <c r="P49" i="3"/>
  <c r="P41" i="3"/>
  <c r="P33" i="3"/>
  <c r="P25" i="3"/>
  <c r="P17" i="3"/>
  <c r="P9" i="3"/>
  <c r="P2" i="3"/>
  <c r="P18692" i="3"/>
  <c r="P16895" i="3"/>
  <c r="P15905" i="3"/>
  <c r="P15166" i="3"/>
  <c r="P14603" i="3"/>
  <c r="P14097" i="3"/>
  <c r="P13875" i="3"/>
  <c r="P13635" i="3"/>
  <c r="P13365" i="3"/>
  <c r="P13132" i="3"/>
  <c r="P12892" i="3"/>
  <c r="P12645" i="3"/>
  <c r="P12430" i="3"/>
  <c r="P12230" i="3"/>
  <c r="P12006" i="3"/>
  <c r="P11828" i="3"/>
  <c r="P11630" i="3"/>
  <c r="P11431" i="3"/>
  <c r="P11283" i="3"/>
  <c r="P11135" i="3"/>
  <c r="P10979" i="3"/>
  <c r="P10833" i="3"/>
  <c r="P10683" i="3"/>
  <c r="P10515" i="3"/>
  <c r="P10383" i="3"/>
  <c r="P10265" i="3"/>
  <c r="P10147" i="3"/>
  <c r="P10041" i="3"/>
  <c r="P9931" i="3"/>
  <c r="P9843" i="3"/>
  <c r="P9763" i="3"/>
  <c r="P9675" i="3"/>
  <c r="P9587" i="3"/>
  <c r="P9507" i="3"/>
  <c r="P9436" i="3"/>
  <c r="P9364" i="3"/>
  <c r="P9317" i="3"/>
  <c r="P9274" i="3"/>
  <c r="P9223" i="3"/>
  <c r="P9180" i="3"/>
  <c r="P9137" i="3"/>
  <c r="P9087" i="3"/>
  <c r="P9044" i="3"/>
  <c r="P8999" i="3"/>
  <c r="P8949" i="3"/>
  <c r="P8907" i="3"/>
  <c r="P8863" i="3"/>
  <c r="P8815" i="3"/>
  <c r="P8772" i="3"/>
  <c r="P8725" i="3"/>
  <c r="P8677" i="3"/>
  <c r="P8635" i="3"/>
  <c r="P8591" i="3"/>
  <c r="P8540" i="3"/>
  <c r="P8498" i="3"/>
  <c r="P8453" i="3"/>
  <c r="P8404" i="3"/>
  <c r="P8362" i="3"/>
  <c r="P8316" i="3"/>
  <c r="P8267" i="3"/>
  <c r="P8225" i="3"/>
  <c r="P8180" i="3"/>
  <c r="P8132" i="3"/>
  <c r="P8090" i="3"/>
  <c r="P8043" i="3"/>
  <c r="P7995" i="3"/>
  <c r="P7953" i="3"/>
  <c r="P7908" i="3"/>
  <c r="P7858" i="3"/>
  <c r="P7815" i="3"/>
  <c r="P7771" i="3"/>
  <c r="P7722" i="3"/>
  <c r="P7679" i="3"/>
  <c r="P7634" i="3"/>
  <c r="P7585" i="3"/>
  <c r="P7541" i="3"/>
  <c r="P7498" i="3"/>
  <c r="P7450" i="3"/>
  <c r="P7407" i="3"/>
  <c r="P7361" i="3"/>
  <c r="P7313" i="3"/>
  <c r="P7269" i="3"/>
  <c r="P7226" i="3"/>
  <c r="P7175" i="3"/>
  <c r="P7132" i="3"/>
  <c r="P7093" i="3"/>
  <c r="P7051" i="3"/>
  <c r="P7014" i="3"/>
  <c r="P6975" i="3"/>
  <c r="P6933" i="3"/>
  <c r="P6897" i="3"/>
  <c r="P6859" i="3"/>
  <c r="P6818" i="3"/>
  <c r="P6781" i="3"/>
  <c r="P6741" i="3"/>
  <c r="P6700" i="3"/>
  <c r="P6663" i="3"/>
  <c r="P6626" i="3"/>
  <c r="P6582" i="3"/>
  <c r="P6546" i="3"/>
  <c r="P6510" i="3"/>
  <c r="P6473" i="3"/>
  <c r="P6441" i="3"/>
  <c r="P6407" i="3"/>
  <c r="P6370" i="3"/>
  <c r="P6338" i="3"/>
  <c r="P6305" i="3"/>
  <c r="P6269" i="3"/>
  <c r="P6237" i="3"/>
  <c r="P6202" i="3"/>
  <c r="P6166" i="3"/>
  <c r="P6134" i="3"/>
  <c r="P6101" i="3"/>
  <c r="P6063" i="3"/>
  <c r="P6031" i="3"/>
  <c r="P5998" i="3"/>
  <c r="P5961" i="3"/>
  <c r="P5929" i="3"/>
  <c r="P5895" i="3"/>
  <c r="P5858" i="3"/>
  <c r="P5826" i="3"/>
  <c r="P5793" i="3"/>
  <c r="P5757" i="3"/>
  <c r="P5725" i="3"/>
  <c r="P5690" i="3"/>
  <c r="P5654" i="3"/>
  <c r="P5622" i="3"/>
  <c r="P5589" i="3"/>
  <c r="P5551" i="3"/>
  <c r="P5519" i="3"/>
  <c r="P5486" i="3"/>
  <c r="P5449" i="3"/>
  <c r="P5417" i="3"/>
  <c r="P5383" i="3"/>
  <c r="P5346" i="3"/>
  <c r="P5314" i="3"/>
  <c r="P5286" i="3"/>
  <c r="P5255" i="3"/>
  <c r="P5229" i="3"/>
  <c r="P5200" i="3"/>
  <c r="P5169" i="3"/>
  <c r="P5143" i="3"/>
  <c r="P5114" i="3"/>
  <c r="P5085" i="3"/>
  <c r="P5057" i="3"/>
  <c r="P5030" i="3"/>
  <c r="P4999" i="3"/>
  <c r="P4973" i="3"/>
  <c r="P4944" i="3"/>
  <c r="P4913" i="3"/>
  <c r="P4887" i="3"/>
  <c r="P4858" i="3"/>
  <c r="P4829" i="3"/>
  <c r="P4801" i="3"/>
  <c r="P4774" i="3"/>
  <c r="P4743" i="3"/>
  <c r="P4717" i="3"/>
  <c r="P4688" i="3"/>
  <c r="P4657" i="3"/>
  <c r="P4631" i="3"/>
  <c r="P4602" i="3"/>
  <c r="P4573" i="3"/>
  <c r="P4545" i="3"/>
  <c r="P4518" i="3"/>
  <c r="P4487" i="3"/>
  <c r="P4461" i="3"/>
  <c r="P4432" i="3"/>
  <c r="P4401" i="3"/>
  <c r="P4375" i="3"/>
  <c r="P4346" i="3"/>
  <c r="P4317" i="3"/>
  <c r="P4289" i="3"/>
  <c r="P4262" i="3"/>
  <c r="P4231" i="3"/>
  <c r="P4205" i="3"/>
  <c r="P4176" i="3"/>
  <c r="P4145" i="3"/>
  <c r="P4119" i="3"/>
  <c r="P4090" i="3"/>
  <c r="P4061" i="3"/>
  <c r="P4033" i="3"/>
  <c r="P4006" i="3"/>
  <c r="P3975" i="3"/>
  <c r="P3949" i="3"/>
  <c r="P3920" i="3"/>
  <c r="P3889" i="3"/>
  <c r="P3864" i="3"/>
  <c r="P3840" i="3"/>
  <c r="P3814" i="3"/>
  <c r="P3791" i="3"/>
  <c r="P3767" i="3"/>
  <c r="P3741" i="3"/>
  <c r="P3718" i="3"/>
  <c r="P3694" i="3"/>
  <c r="P3667" i="3"/>
  <c r="P3645" i="3"/>
  <c r="P3621" i="3"/>
  <c r="P3594" i="3"/>
  <c r="P3571" i="3"/>
  <c r="P3547" i="3"/>
  <c r="P3521" i="3"/>
  <c r="P3498" i="3"/>
  <c r="P3474" i="3"/>
  <c r="P3448" i="3"/>
  <c r="P3425" i="3"/>
  <c r="P3401" i="3"/>
  <c r="P3375" i="3"/>
  <c r="P3352" i="3"/>
  <c r="P3328" i="3"/>
  <c r="P3304" i="3"/>
  <c r="P3284" i="3"/>
  <c r="P3263" i="3"/>
  <c r="P3240" i="3"/>
  <c r="P3220" i="3"/>
  <c r="P3199" i="3"/>
  <c r="P3176" i="3"/>
  <c r="P3156" i="3"/>
  <c r="P3135" i="3"/>
  <c r="P3112" i="3"/>
  <c r="P3092" i="3"/>
  <c r="P3071" i="3"/>
  <c r="P3048" i="3"/>
  <c r="P3028" i="3"/>
  <c r="P3007" i="3"/>
  <c r="P2984" i="3"/>
  <c r="P2964" i="3"/>
  <c r="P2943" i="3"/>
  <c r="P2920" i="3"/>
  <c r="P2900" i="3"/>
  <c r="P2879" i="3"/>
  <c r="P2856" i="3"/>
  <c r="P2836" i="3"/>
  <c r="P2815" i="3"/>
  <c r="P2792" i="3"/>
  <c r="P2772" i="3"/>
  <c r="P2751" i="3"/>
  <c r="P2728" i="3"/>
  <c r="P2708" i="3"/>
  <c r="P2687" i="3"/>
  <c r="P2664" i="3"/>
  <c r="P2644" i="3"/>
  <c r="P2623" i="3"/>
  <c r="P2600" i="3"/>
  <c r="P2580" i="3"/>
  <c r="P2559" i="3"/>
  <c r="P2536" i="3"/>
  <c r="P2516" i="3"/>
  <c r="P2495" i="3"/>
  <c r="P2472" i="3"/>
  <c r="P2452" i="3"/>
  <c r="P2431" i="3"/>
  <c r="P2408" i="3"/>
  <c r="P2388" i="3"/>
  <c r="P2367" i="3"/>
  <c r="P2344" i="3"/>
  <c r="P2324" i="3"/>
  <c r="P2303" i="3"/>
  <c r="P2280" i="3"/>
  <c r="P2260" i="3"/>
  <c r="P2239" i="3"/>
  <c r="P2216" i="3"/>
  <c r="P2196" i="3"/>
  <c r="P2175" i="3"/>
  <c r="P2152" i="3"/>
  <c r="P2132" i="3"/>
  <c r="P2111" i="3"/>
  <c r="P2088" i="3"/>
  <c r="P2068" i="3"/>
  <c r="P2047" i="3"/>
  <c r="P2024" i="3"/>
  <c r="P2004" i="3"/>
  <c r="P1983" i="3"/>
  <c r="P1960" i="3"/>
  <c r="P1940" i="3"/>
  <c r="P1919" i="3"/>
  <c r="P1896" i="3"/>
  <c r="P1876" i="3"/>
  <c r="P1855" i="3"/>
  <c r="P1832" i="3"/>
  <c r="P1812" i="3"/>
  <c r="P1791" i="3"/>
  <c r="P1768" i="3"/>
  <c r="P1748" i="3"/>
  <c r="P1727" i="3"/>
  <c r="P1704" i="3"/>
  <c r="P1684" i="3"/>
  <c r="P1663" i="3"/>
  <c r="P1640" i="3"/>
  <c r="P1620" i="3"/>
  <c r="P1599" i="3"/>
  <c r="P1576" i="3"/>
  <c r="P1556" i="3"/>
  <c r="P1535" i="3"/>
  <c r="P1512" i="3"/>
  <c r="P1492" i="3"/>
  <c r="P1471" i="3"/>
  <c r="P1448" i="3"/>
  <c r="P1428" i="3"/>
  <c r="P1407" i="3"/>
  <c r="P1384" i="3"/>
  <c r="P1364" i="3"/>
  <c r="P1343" i="3"/>
  <c r="P1320" i="3"/>
  <c r="P1300" i="3"/>
  <c r="P1279" i="3"/>
  <c r="P1256" i="3"/>
  <c r="P1236" i="3"/>
  <c r="P1215" i="3"/>
  <c r="P1192" i="3"/>
  <c r="P1172" i="3"/>
  <c r="P1151" i="3"/>
  <c r="P1128" i="3"/>
  <c r="P1108" i="3"/>
  <c r="P1087" i="3"/>
  <c r="P1064" i="3"/>
  <c r="P1044" i="3"/>
  <c r="P1023" i="3"/>
  <c r="P1000" i="3"/>
  <c r="P980" i="3"/>
  <c r="P959" i="3"/>
  <c r="P936" i="3"/>
  <c r="P916" i="3"/>
  <c r="P895" i="3"/>
  <c r="P872" i="3"/>
  <c r="P852" i="3"/>
  <c r="P831" i="3"/>
  <c r="P808" i="3"/>
  <c r="P788" i="3"/>
  <c r="P767" i="3"/>
  <c r="P744" i="3"/>
  <c r="P724" i="3"/>
  <c r="P703" i="3"/>
  <c r="P680" i="3"/>
  <c r="P660" i="3"/>
  <c r="P639" i="3"/>
  <c r="P616" i="3"/>
  <c r="P596" i="3"/>
  <c r="P575" i="3"/>
  <c r="P552" i="3"/>
  <c r="P532" i="3"/>
  <c r="P511" i="3"/>
  <c r="P488" i="3"/>
  <c r="P468" i="3"/>
  <c r="P447" i="3"/>
  <c r="P424" i="3"/>
  <c r="P404" i="3"/>
  <c r="P383" i="3"/>
  <c r="P360" i="3"/>
  <c r="P340" i="3"/>
  <c r="P319" i="3"/>
  <c r="P296" i="3"/>
  <c r="P276" i="3"/>
  <c r="P255" i="3"/>
  <c r="P232" i="3"/>
  <c r="P212" i="3"/>
  <c r="P191" i="3"/>
  <c r="P168" i="3"/>
  <c r="P148" i="3"/>
  <c r="P127" i="3"/>
  <c r="P104" i="3"/>
  <c r="P84" i="3"/>
  <c r="P63" i="3"/>
  <c r="P40" i="3"/>
  <c r="P20" i="3"/>
  <c r="P18527" i="3"/>
  <c r="P16887" i="3"/>
  <c r="P15897" i="3"/>
  <c r="P15118" i="3"/>
  <c r="P14594" i="3"/>
  <c r="P14089" i="3"/>
  <c r="P13813" i="3"/>
  <c r="P13603" i="3"/>
  <c r="P13363" i="3"/>
  <c r="P13093" i="3"/>
  <c r="P12860" i="3"/>
  <c r="P12620" i="3"/>
  <c r="P12398" i="3"/>
  <c r="P12201" i="3"/>
  <c r="P12004" i="3"/>
  <c r="P11780" i="3"/>
  <c r="P11601" i="3"/>
  <c r="P11427" i="3"/>
  <c r="P11259" i="3"/>
  <c r="P11113" i="3"/>
  <c r="P10963" i="3"/>
  <c r="P10809" i="3"/>
  <c r="P10663" i="3"/>
  <c r="P10513" i="3"/>
  <c r="P10361" i="3"/>
  <c r="P10255" i="3"/>
  <c r="P10137" i="3"/>
  <c r="P10019" i="3"/>
  <c r="P9923" i="3"/>
  <c r="P9835" i="3"/>
  <c r="P9747" i="3"/>
  <c r="P9667" i="3"/>
  <c r="P9579" i="3"/>
  <c r="P9492" i="3"/>
  <c r="P9428" i="3"/>
  <c r="P9363" i="3"/>
  <c r="P9308" i="3"/>
  <c r="P9266" i="3"/>
  <c r="P9221" i="3"/>
  <c r="P9172" i="3"/>
  <c r="P9130" i="3"/>
  <c r="P9084" i="3"/>
  <c r="P9035" i="3"/>
  <c r="P8993" i="3"/>
  <c r="P8948" i="3"/>
  <c r="P8900" i="3"/>
  <c r="P8858" i="3"/>
  <c r="P8811" i="3"/>
  <c r="P8763" i="3"/>
  <c r="P8721" i="3"/>
  <c r="P8676" i="3"/>
  <c r="P8626" i="3"/>
  <c r="P8583" i="3"/>
  <c r="P8539" i="3"/>
  <c r="P8490" i="3"/>
  <c r="P8447" i="3"/>
  <c r="P8402" i="3"/>
  <c r="P8353" i="3"/>
  <c r="P8309" i="3"/>
  <c r="P8266" i="3"/>
  <c r="P8218" i="3"/>
  <c r="P8175" i="3"/>
  <c r="P8129" i="3"/>
  <c r="P8081" i="3"/>
  <c r="P8037" i="3"/>
  <c r="P7994" i="3"/>
  <c r="P7943" i="3"/>
  <c r="P7900" i="3"/>
  <c r="P7857" i="3"/>
  <c r="P7807" i="3"/>
  <c r="P7764" i="3"/>
  <c r="P7719" i="3"/>
  <c r="P7669" i="3"/>
  <c r="P7627" i="3"/>
  <c r="P7583" i="3"/>
  <c r="P7535" i="3"/>
  <c r="P7492" i="3"/>
  <c r="P7445" i="3"/>
  <c r="P7397" i="3"/>
  <c r="P7355" i="3"/>
  <c r="P7311" i="3"/>
  <c r="P7260" i="3"/>
  <c r="P7218" i="3"/>
  <c r="P7173" i="3"/>
  <c r="P7124" i="3"/>
  <c r="P7087" i="3"/>
  <c r="P7049" i="3"/>
  <c r="P7006" i="3"/>
  <c r="P6970" i="3"/>
  <c r="P6932" i="3"/>
  <c r="P6891" i="3"/>
  <c r="P6854" i="3"/>
  <c r="P6814" i="3"/>
  <c r="P6773" i="3"/>
  <c r="P6737" i="3"/>
  <c r="P6699" i="3"/>
  <c r="P6655" i="3"/>
  <c r="P6619" i="3"/>
  <c r="P6581" i="3"/>
  <c r="P6539" i="3"/>
  <c r="P6505" i="3"/>
  <c r="P6471" i="3"/>
  <c r="P6434" i="3"/>
  <c r="P6402" i="3"/>
  <c r="P6369" i="3"/>
  <c r="P6333" i="3"/>
  <c r="P6301" i="3"/>
  <c r="P6266" i="3"/>
  <c r="P6230" i="3"/>
  <c r="P6198" i="3"/>
  <c r="P6165" i="3"/>
  <c r="P6127" i="3"/>
  <c r="P6095" i="3"/>
  <c r="P6062" i="3"/>
  <c r="P6025" i="3"/>
  <c r="P5993" i="3"/>
  <c r="P5959" i="3"/>
  <c r="P5922" i="3"/>
  <c r="P5890" i="3"/>
  <c r="P5857" i="3"/>
  <c r="P5821" i="3"/>
  <c r="P5789" i="3"/>
  <c r="P5754" i="3"/>
  <c r="P5718" i="3"/>
  <c r="P5686" i="3"/>
  <c r="P5653" i="3"/>
  <c r="P5615" i="3"/>
  <c r="P5583" i="3"/>
  <c r="P5550" i="3"/>
  <c r="P5513" i="3"/>
  <c r="P5481" i="3"/>
  <c r="P5447" i="3"/>
  <c r="P5410" i="3"/>
  <c r="P5378" i="3"/>
  <c r="P5345" i="3"/>
  <c r="P5309" i="3"/>
  <c r="P5281" i="3"/>
  <c r="P5254" i="3"/>
  <c r="P5223" i="3"/>
  <c r="P5197" i="3"/>
  <c r="P5168" i="3"/>
  <c r="P5137" i="3"/>
  <c r="P5111" i="3"/>
  <c r="P5082" i="3"/>
  <c r="P5053" i="3"/>
  <c r="P5025" i="3"/>
  <c r="P4998" i="3"/>
  <c r="P4967" i="3"/>
  <c r="P4941" i="3"/>
  <c r="P4912" i="3"/>
  <c r="P4881" i="3"/>
  <c r="P4855" i="3"/>
  <c r="P4826" i="3"/>
  <c r="P4797" i="3"/>
  <c r="P4769" i="3"/>
  <c r="P4742" i="3"/>
  <c r="P4711" i="3"/>
  <c r="P4685" i="3"/>
  <c r="P4656" i="3"/>
  <c r="P4625" i="3"/>
  <c r="P4599" i="3"/>
  <c r="P4570" i="3"/>
  <c r="P4541" i="3"/>
  <c r="P4513" i="3"/>
  <c r="P4486" i="3"/>
  <c r="P4455" i="3"/>
  <c r="P4429" i="3"/>
  <c r="P4400" i="3"/>
  <c r="P4369" i="3"/>
  <c r="P4343" i="3"/>
  <c r="P4314" i="3"/>
  <c r="P4285" i="3"/>
  <c r="P4257" i="3"/>
  <c r="P4230" i="3"/>
  <c r="P4199" i="3"/>
  <c r="P4173" i="3"/>
  <c r="P4144" i="3"/>
  <c r="P4113" i="3"/>
  <c r="P4087" i="3"/>
  <c r="P4058" i="3"/>
  <c r="P4029" i="3"/>
  <c r="P4001" i="3"/>
  <c r="P3974" i="3"/>
  <c r="P3943" i="3"/>
  <c r="P3917" i="3"/>
  <c r="P3888" i="3"/>
  <c r="P3859" i="3"/>
  <c r="P3837" i="3"/>
  <c r="P3813" i="3"/>
  <c r="P3786" i="3"/>
  <c r="P3763" i="3"/>
  <c r="P3739" i="3"/>
  <c r="P3713" i="3"/>
  <c r="P3690" i="3"/>
  <c r="P3666" i="3"/>
  <c r="P3640" i="3"/>
  <c r="P3617" i="3"/>
  <c r="P3593" i="3"/>
  <c r="P3567" i="3"/>
  <c r="P3544" i="3"/>
  <c r="P3520" i="3"/>
  <c r="P3494" i="3"/>
  <c r="P3471" i="3"/>
  <c r="P3447" i="3"/>
  <c r="P3421" i="3"/>
  <c r="P3398" i="3"/>
  <c r="P3374" i="3"/>
  <c r="P3347" i="3"/>
  <c r="P3325" i="3"/>
  <c r="P3303" i="3"/>
  <c r="P3280" i="3"/>
  <c r="P3260" i="3"/>
  <c r="P3239" i="3"/>
  <c r="P3216" i="3"/>
  <c r="P3196" i="3"/>
  <c r="P3175" i="3"/>
  <c r="P3152" i="3"/>
  <c r="P3132" i="3"/>
  <c r="P3111" i="3"/>
  <c r="P3088" i="3"/>
  <c r="P3068" i="3"/>
  <c r="P3047" i="3"/>
  <c r="P3024" i="3"/>
  <c r="P3004" i="3"/>
  <c r="P2983" i="3"/>
  <c r="P2960" i="3"/>
  <c r="P2940" i="3"/>
  <c r="P2919" i="3"/>
  <c r="P2896" i="3"/>
  <c r="P2876" i="3"/>
  <c r="P2855" i="3"/>
  <c r="P2832" i="3"/>
  <c r="P2812" i="3"/>
  <c r="P2791" i="3"/>
  <c r="P2768" i="3"/>
  <c r="P2748" i="3"/>
  <c r="P2727" i="3"/>
  <c r="P2704" i="3"/>
  <c r="P2684" i="3"/>
  <c r="P2663" i="3"/>
  <c r="P2640" i="3"/>
  <c r="P2620" i="3"/>
  <c r="P2599" i="3"/>
  <c r="P2576" i="3"/>
  <c r="P2556" i="3"/>
  <c r="P2535" i="3"/>
  <c r="P2512" i="3"/>
  <c r="P2492" i="3"/>
  <c r="P2471" i="3"/>
  <c r="P2448" i="3"/>
  <c r="P2428" i="3"/>
  <c r="P2407" i="3"/>
  <c r="P2384" i="3"/>
  <c r="P2364" i="3"/>
  <c r="P2343" i="3"/>
  <c r="P2320" i="3"/>
  <c r="P2300" i="3"/>
  <c r="P2279" i="3"/>
  <c r="P2256" i="3"/>
  <c r="P2236" i="3"/>
  <c r="P2215" i="3"/>
  <c r="P2192" i="3"/>
  <c r="P2172" i="3"/>
  <c r="P2151" i="3"/>
  <c r="P2128" i="3"/>
  <c r="P2108" i="3"/>
  <c r="P2087" i="3"/>
  <c r="P2064" i="3"/>
  <c r="P2044" i="3"/>
  <c r="P2023" i="3"/>
  <c r="P2000" i="3"/>
  <c r="P1980" i="3"/>
  <c r="P1959" i="3"/>
  <c r="P1936" i="3"/>
  <c r="P1916" i="3"/>
  <c r="P1895" i="3"/>
  <c r="P1872" i="3"/>
  <c r="P1852" i="3"/>
  <c r="P1831" i="3"/>
  <c r="P1808" i="3"/>
  <c r="P1788" i="3"/>
  <c r="P1767" i="3"/>
  <c r="P1744" i="3"/>
  <c r="P1724" i="3"/>
  <c r="P1703" i="3"/>
  <c r="P1680" i="3"/>
  <c r="P1660" i="3"/>
  <c r="P1639" i="3"/>
  <c r="P1616" i="3"/>
  <c r="P1596" i="3"/>
  <c r="P1575" i="3"/>
  <c r="P1552" i="3"/>
  <c r="P1532" i="3"/>
  <c r="P1511" i="3"/>
  <c r="P1488" i="3"/>
  <c r="P1468" i="3"/>
  <c r="P1447" i="3"/>
  <c r="P1424" i="3"/>
  <c r="P1404" i="3"/>
  <c r="P1383" i="3"/>
  <c r="P1360" i="3"/>
  <c r="P1340" i="3"/>
  <c r="P1319" i="3"/>
  <c r="P1296" i="3"/>
  <c r="P1276" i="3"/>
  <c r="P1255" i="3"/>
  <c r="P1232" i="3"/>
  <c r="P1212" i="3"/>
  <c r="P1191" i="3"/>
  <c r="P1168" i="3"/>
  <c r="P1148" i="3"/>
  <c r="P1127" i="3"/>
  <c r="P1104" i="3"/>
  <c r="P1084" i="3"/>
  <c r="P1063" i="3"/>
  <c r="P1040" i="3"/>
  <c r="P1020" i="3"/>
  <c r="P999" i="3"/>
  <c r="P976" i="3"/>
  <c r="P956" i="3"/>
  <c r="P935" i="3"/>
  <c r="P912" i="3"/>
  <c r="P892" i="3"/>
  <c r="P871" i="3"/>
  <c r="P848" i="3"/>
  <c r="P828" i="3"/>
  <c r="P807" i="3"/>
  <c r="P784" i="3"/>
  <c r="P764" i="3"/>
  <c r="P743" i="3"/>
  <c r="P720" i="3"/>
  <c r="P700" i="3"/>
  <c r="P679" i="3"/>
  <c r="P656" i="3"/>
  <c r="P636" i="3"/>
  <c r="P615" i="3"/>
  <c r="P592" i="3"/>
  <c r="P572" i="3"/>
  <c r="P551" i="3"/>
  <c r="P528" i="3"/>
  <c r="P508" i="3"/>
  <c r="P487" i="3"/>
  <c r="P464" i="3"/>
  <c r="P444" i="3"/>
  <c r="P423" i="3"/>
  <c r="P400" i="3"/>
  <c r="P380" i="3"/>
  <c r="P359" i="3"/>
  <c r="P336" i="3"/>
  <c r="P316" i="3"/>
  <c r="P295" i="3"/>
  <c r="P272" i="3"/>
  <c r="P252" i="3"/>
  <c r="P231" i="3"/>
  <c r="P208" i="3"/>
  <c r="P188" i="3"/>
  <c r="P167" i="3"/>
  <c r="P144" i="3"/>
  <c r="P124" i="3"/>
  <c r="P103" i="3"/>
  <c r="P80" i="3"/>
  <c r="P60" i="3"/>
  <c r="P39" i="3"/>
  <c r="P16" i="3"/>
  <c r="P23003" i="3"/>
  <c r="P18175" i="3"/>
  <c r="P16598" i="3"/>
  <c r="P15735" i="3"/>
  <c r="P14991" i="3"/>
  <c r="P14460" i="3"/>
  <c r="P14051" i="3"/>
  <c r="P13811" i="3"/>
  <c r="P13541" i="3"/>
  <c r="P13327" i="3"/>
  <c r="P13091" i="3"/>
  <c r="P12821" i="3"/>
  <c r="P12585" i="3"/>
  <c r="P12377" i="3"/>
  <c r="P12169" i="3"/>
  <c r="P11974" i="3"/>
  <c r="P11774" i="3"/>
  <c r="P11550" i="3"/>
  <c r="P11407" i="3"/>
  <c r="P11257" i="3"/>
  <c r="P11089" i="3"/>
  <c r="P10943" i="3"/>
  <c r="P10793" i="3"/>
  <c r="P10639" i="3"/>
  <c r="P10491" i="3"/>
  <c r="P10351" i="3"/>
  <c r="P10233" i="3"/>
  <c r="P10127" i="3"/>
  <c r="P10009" i="3"/>
  <c r="P9907" i="3"/>
  <c r="P9827" i="3"/>
  <c r="P9739" i="3"/>
  <c r="P9651" i="3"/>
  <c r="P9571" i="3"/>
  <c r="P9491" i="3"/>
  <c r="P9415" i="3"/>
  <c r="P9351" i="3"/>
  <c r="P9307" i="3"/>
  <c r="P9258" i="3"/>
  <c r="P9215" i="3"/>
  <c r="P9170" i="3"/>
  <c r="P9121" i="3"/>
  <c r="P9077" i="3"/>
  <c r="P9034" i="3"/>
  <c r="P8986" i="3"/>
  <c r="P8943" i="3"/>
  <c r="P8897" i="3"/>
  <c r="P8849" i="3"/>
  <c r="P8805" i="3"/>
  <c r="P8762" i="3"/>
  <c r="P8711" i="3"/>
  <c r="P8668" i="3"/>
  <c r="P8625" i="3"/>
  <c r="P8575" i="3"/>
  <c r="P8532" i="3"/>
  <c r="P8487" i="3"/>
  <c r="P8437" i="3"/>
  <c r="P8395" i="3"/>
  <c r="P8351" i="3"/>
  <c r="P8303" i="3"/>
  <c r="P8260" i="3"/>
  <c r="P8213" i="3"/>
  <c r="P8165" i="3"/>
  <c r="P8123" i="3"/>
  <c r="P8079" i="3"/>
  <c r="P8028" i="3"/>
  <c r="P7986" i="3"/>
  <c r="P7941" i="3"/>
  <c r="P7892" i="3"/>
  <c r="P7850" i="3"/>
  <c r="P7804" i="3"/>
  <c r="P7755" i="3"/>
  <c r="P7713" i="3"/>
  <c r="P7668" i="3"/>
  <c r="P7620" i="3"/>
  <c r="P7578" i="3"/>
  <c r="P7531" i="3"/>
  <c r="P7483" i="3"/>
  <c r="P7441" i="3"/>
  <c r="P7396" i="3"/>
  <c r="P7346" i="3"/>
  <c r="P7303" i="3"/>
  <c r="P7259" i="3"/>
  <c r="P7210" i="3"/>
  <c r="P7167" i="3"/>
  <c r="P7122" i="3"/>
  <c r="P7079" i="3"/>
  <c r="P7043" i="3"/>
  <c r="P7005" i="3"/>
  <c r="P6964" i="3"/>
  <c r="P6927" i="3"/>
  <c r="P6887" i="3"/>
  <c r="P6846" i="3"/>
  <c r="P6810" i="3"/>
  <c r="P6772" i="3"/>
  <c r="P6729" i="3"/>
  <c r="P6692" i="3"/>
  <c r="P6654" i="3"/>
  <c r="P6612" i="3"/>
  <c r="P6575" i="3"/>
  <c r="P6537" i="3"/>
  <c r="P6498" i="3"/>
  <c r="P6466" i="3"/>
  <c r="P6433" i="3"/>
  <c r="P6397" i="3"/>
  <c r="P6365" i="3"/>
  <c r="P6330" i="3"/>
  <c r="P6294" i="3"/>
  <c r="P6262" i="3"/>
  <c r="P6229" i="3"/>
  <c r="P6191" i="3"/>
  <c r="P6159" i="3"/>
  <c r="P6126" i="3"/>
  <c r="P6089" i="3"/>
  <c r="P6057" i="3"/>
  <c r="P6023" i="3"/>
  <c r="P5986" i="3"/>
  <c r="P5954" i="3"/>
  <c r="P5921" i="3"/>
  <c r="P5885" i="3"/>
  <c r="P5853" i="3"/>
  <c r="P5818" i="3"/>
  <c r="P5782" i="3"/>
  <c r="P5750" i="3"/>
  <c r="P5717" i="3"/>
  <c r="P5679" i="3"/>
  <c r="P5647" i="3"/>
  <c r="P5614" i="3"/>
  <c r="P5577" i="3"/>
  <c r="P5545" i="3"/>
  <c r="P5511" i="3"/>
  <c r="P5474" i="3"/>
  <c r="P5442" i="3"/>
  <c r="P5409" i="3"/>
  <c r="P5373" i="3"/>
  <c r="P5341" i="3"/>
  <c r="P5306" i="3"/>
  <c r="P5277" i="3"/>
  <c r="P5249" i="3"/>
  <c r="P5222" i="3"/>
  <c r="P5191" i="3"/>
  <c r="P5165" i="3"/>
  <c r="P5136" i="3"/>
  <c r="P5105" i="3"/>
  <c r="P5079" i="3"/>
  <c r="P5050" i="3"/>
  <c r="P5021" i="3"/>
  <c r="P4993" i="3"/>
  <c r="P4966" i="3"/>
  <c r="P4935" i="3"/>
  <c r="P4909" i="3"/>
  <c r="P4880" i="3"/>
  <c r="P4849" i="3"/>
  <c r="P4823" i="3"/>
  <c r="P4794" i="3"/>
  <c r="P4765" i="3"/>
  <c r="P4737" i="3"/>
  <c r="P4710" i="3"/>
  <c r="P4679" i="3"/>
  <c r="P4653" i="3"/>
  <c r="P4624" i="3"/>
  <c r="P4593" i="3"/>
  <c r="P4567" i="3"/>
  <c r="P4538" i="3"/>
  <c r="P4509" i="3"/>
  <c r="P4481" i="3"/>
  <c r="P4454" i="3"/>
  <c r="P4423" i="3"/>
  <c r="P4397" i="3"/>
  <c r="P4368" i="3"/>
  <c r="P4337" i="3"/>
  <c r="P4311" i="3"/>
  <c r="P4282" i="3"/>
  <c r="P4253" i="3"/>
  <c r="P4225" i="3"/>
  <c r="P4198" i="3"/>
  <c r="P4167" i="3"/>
  <c r="P4141" i="3"/>
  <c r="P4112" i="3"/>
  <c r="P4081" i="3"/>
  <c r="P4055" i="3"/>
  <c r="P4026" i="3"/>
  <c r="P3997" i="3"/>
  <c r="P3969" i="3"/>
  <c r="P3942" i="3"/>
  <c r="P3911" i="3"/>
  <c r="P3885" i="3"/>
  <c r="P3858" i="3"/>
  <c r="P3832" i="3"/>
  <c r="P3809" i="3"/>
  <c r="P3785" i="3"/>
  <c r="P3759" i="3"/>
  <c r="P3736" i="3"/>
  <c r="P3712" i="3"/>
  <c r="P3686" i="3"/>
  <c r="P3663" i="3"/>
  <c r="P3639" i="3"/>
  <c r="P3613" i="3"/>
  <c r="P3590" i="3"/>
  <c r="P3566" i="3"/>
  <c r="P3539" i="3"/>
  <c r="P3517" i="3"/>
  <c r="P3493" i="3"/>
  <c r="P3466" i="3"/>
  <c r="P3443" i="3"/>
  <c r="P3419" i="3"/>
  <c r="P3393" i="3"/>
  <c r="P3370" i="3"/>
  <c r="P3346" i="3"/>
  <c r="P3320" i="3"/>
  <c r="P3300" i="3"/>
  <c r="P3279" i="3"/>
  <c r="P3256" i="3"/>
  <c r="P3236" i="3"/>
  <c r="P3215" i="3"/>
  <c r="P3192" i="3"/>
  <c r="P3172" i="3"/>
  <c r="P3151" i="3"/>
  <c r="P3128" i="3"/>
  <c r="P3108" i="3"/>
  <c r="P3087" i="3"/>
  <c r="P3064" i="3"/>
  <c r="P3044" i="3"/>
  <c r="P3023" i="3"/>
  <c r="P3000" i="3"/>
  <c r="P2980" i="3"/>
  <c r="P2959" i="3"/>
  <c r="P2936" i="3"/>
  <c r="P2916" i="3"/>
  <c r="P2895" i="3"/>
  <c r="P2872" i="3"/>
  <c r="P2852" i="3"/>
  <c r="P2831" i="3"/>
  <c r="P2808" i="3"/>
  <c r="P2788" i="3"/>
  <c r="P2767" i="3"/>
  <c r="P2744" i="3"/>
  <c r="P2724" i="3"/>
  <c r="P2703" i="3"/>
  <c r="P2680" i="3"/>
  <c r="P2660" i="3"/>
  <c r="P2639" i="3"/>
  <c r="P2616" i="3"/>
  <c r="P2596" i="3"/>
  <c r="P2575" i="3"/>
  <c r="P2552" i="3"/>
  <c r="P2532" i="3"/>
  <c r="P2511" i="3"/>
  <c r="P2488" i="3"/>
  <c r="P2468" i="3"/>
  <c r="P2447" i="3"/>
  <c r="P2424" i="3"/>
  <c r="P2404" i="3"/>
  <c r="P2383" i="3"/>
  <c r="P2360" i="3"/>
  <c r="P2340" i="3"/>
  <c r="P2319" i="3"/>
  <c r="P2296" i="3"/>
  <c r="P2276" i="3"/>
  <c r="P2255" i="3"/>
  <c r="P2232" i="3"/>
  <c r="P2212" i="3"/>
  <c r="P2191" i="3"/>
  <c r="P2168" i="3"/>
  <c r="P2148" i="3"/>
  <c r="P2127" i="3"/>
  <c r="P2104" i="3"/>
  <c r="P2084" i="3"/>
  <c r="P2063" i="3"/>
  <c r="P2040" i="3"/>
  <c r="P2020" i="3"/>
  <c r="P1999" i="3"/>
  <c r="P1976" i="3"/>
  <c r="P1956" i="3"/>
  <c r="P1935" i="3"/>
  <c r="P1912" i="3"/>
  <c r="P1892" i="3"/>
  <c r="P1871" i="3"/>
  <c r="P1848" i="3"/>
  <c r="P1828" i="3"/>
  <c r="P1807" i="3"/>
  <c r="P1784" i="3"/>
  <c r="P1764" i="3"/>
  <c r="P1743" i="3"/>
  <c r="P1720" i="3"/>
  <c r="P1700" i="3"/>
  <c r="P1679" i="3"/>
  <c r="P1656" i="3"/>
  <c r="P1636" i="3"/>
  <c r="P1615" i="3"/>
  <c r="P1592" i="3"/>
  <c r="P1572" i="3"/>
  <c r="P1551" i="3"/>
  <c r="P1528" i="3"/>
  <c r="P1508" i="3"/>
  <c r="P1487" i="3"/>
  <c r="P1464" i="3"/>
  <c r="P1444" i="3"/>
  <c r="P1423" i="3"/>
  <c r="P1400" i="3"/>
  <c r="P1380" i="3"/>
  <c r="P1359" i="3"/>
  <c r="P1336" i="3"/>
  <c r="P1316" i="3"/>
  <c r="P1295" i="3"/>
  <c r="P1272" i="3"/>
  <c r="P1252" i="3"/>
  <c r="P1231" i="3"/>
  <c r="P1208" i="3"/>
  <c r="P1188" i="3"/>
  <c r="P1167" i="3"/>
  <c r="P1144" i="3"/>
  <c r="P1124" i="3"/>
  <c r="P1103" i="3"/>
  <c r="P1080" i="3"/>
  <c r="P1060" i="3"/>
  <c r="P1039" i="3"/>
  <c r="P1016" i="3"/>
  <c r="P996" i="3"/>
  <c r="P975" i="3"/>
  <c r="P952" i="3"/>
  <c r="P932" i="3"/>
  <c r="P911" i="3"/>
  <c r="P888" i="3"/>
  <c r="P868" i="3"/>
  <c r="P847" i="3"/>
  <c r="P824" i="3"/>
  <c r="P804" i="3"/>
  <c r="P783" i="3"/>
  <c r="P760" i="3"/>
  <c r="P740" i="3"/>
  <c r="P719" i="3"/>
  <c r="P696" i="3"/>
  <c r="P676" i="3"/>
  <c r="P655" i="3"/>
  <c r="P632" i="3"/>
  <c r="P612" i="3"/>
  <c r="P591" i="3"/>
  <c r="P568" i="3"/>
  <c r="P548" i="3"/>
  <c r="P527" i="3"/>
  <c r="P504" i="3"/>
  <c r="P484" i="3"/>
  <c r="P463" i="3"/>
  <c r="P440" i="3"/>
  <c r="P420" i="3"/>
  <c r="P399" i="3"/>
  <c r="P376" i="3"/>
  <c r="P356" i="3"/>
  <c r="P335" i="3"/>
  <c r="P312" i="3"/>
  <c r="P292" i="3"/>
  <c r="P271" i="3"/>
  <c r="P248" i="3"/>
  <c r="P228" i="3"/>
  <c r="P207" i="3"/>
  <c r="P184" i="3"/>
  <c r="P164" i="3"/>
  <c r="P143" i="3"/>
  <c r="P120" i="3"/>
  <c r="P100" i="3"/>
  <c r="P79" i="3"/>
  <c r="P56" i="3"/>
  <c r="P36" i="3"/>
  <c r="P15" i="3"/>
  <c r="P21928" i="3"/>
  <c r="P18143" i="3"/>
  <c r="P16588" i="3"/>
  <c r="P15679" i="3"/>
  <c r="P14987" i="3"/>
  <c r="P14457" i="3"/>
  <c r="P14012" i="3"/>
  <c r="P13775" i="3"/>
  <c r="P13539" i="3"/>
  <c r="P13269" i="3"/>
  <c r="P13055" i="3"/>
  <c r="P12815" i="3"/>
  <c r="P12547" i="3"/>
  <c r="P12348" i="3"/>
  <c r="P12148" i="3"/>
  <c r="P11942" i="3"/>
  <c r="P11748" i="3"/>
  <c r="P11548" i="3"/>
  <c r="P11369" i="3"/>
  <c r="P11235" i="3"/>
  <c r="P11087" i="3"/>
  <c r="P10919" i="3"/>
  <c r="P10771" i="3"/>
  <c r="P10623" i="3"/>
  <c r="P10467" i="3"/>
  <c r="P10339" i="3"/>
  <c r="P10223" i="3"/>
  <c r="P10105" i="3"/>
  <c r="P9999" i="3"/>
  <c r="P9899" i="3"/>
  <c r="P9811" i="3"/>
  <c r="P9731" i="3"/>
  <c r="P9643" i="3"/>
  <c r="P9555" i="3"/>
  <c r="P9479" i="3"/>
  <c r="P9412" i="3"/>
  <c r="P9343" i="3"/>
  <c r="P9300" i="3"/>
  <c r="P9255" i="3"/>
  <c r="P9205" i="3"/>
  <c r="P9163" i="3"/>
  <c r="P9119" i="3"/>
  <c r="P9071" i="3"/>
  <c r="P9028" i="3"/>
  <c r="P8981" i="3"/>
  <c r="P8933" i="3"/>
  <c r="P8891" i="3"/>
  <c r="P8847" i="3"/>
  <c r="P8796" i="3"/>
  <c r="P8754" i="3"/>
  <c r="P8709" i="3"/>
  <c r="P8660" i="3"/>
  <c r="P8618" i="3"/>
  <c r="P8572" i="3"/>
  <c r="P8523" i="3"/>
  <c r="P8481" i="3"/>
  <c r="P8436" i="3"/>
  <c r="P8388" i="3"/>
  <c r="P8346" i="3"/>
  <c r="P8299" i="3"/>
  <c r="P8251" i="3"/>
  <c r="P8209" i="3"/>
  <c r="P8164" i="3"/>
  <c r="P8114" i="3"/>
  <c r="P8071" i="3"/>
  <c r="P8027" i="3"/>
  <c r="P7978" i="3"/>
  <c r="P7935" i="3"/>
  <c r="P7890" i="3"/>
  <c r="P7841" i="3"/>
  <c r="P7797" i="3"/>
  <c r="P7754" i="3"/>
  <c r="P7706" i="3"/>
  <c r="P7663" i="3"/>
  <c r="P7617" i="3"/>
  <c r="P7569" i="3"/>
  <c r="P7525" i="3"/>
  <c r="P7482" i="3"/>
  <c r="P7431" i="3"/>
  <c r="P7388" i="3"/>
  <c r="P7345" i="3"/>
  <c r="P7295" i="3"/>
  <c r="P7252" i="3"/>
  <c r="P7207" i="3"/>
  <c r="P7157" i="3"/>
  <c r="P7116" i="3"/>
  <c r="P7078" i="3"/>
  <c r="P7037" i="3"/>
  <c r="P7001" i="3"/>
  <c r="P6961" i="3"/>
  <c r="P6919" i="3"/>
  <c r="P6883" i="3"/>
  <c r="P6845" i="3"/>
  <c r="P6802" i="3"/>
  <c r="P6765" i="3"/>
  <c r="P6727" i="3"/>
  <c r="P6685" i="3"/>
  <c r="P6649" i="3"/>
  <c r="P6610" i="3"/>
  <c r="P6567" i="3"/>
  <c r="P6531" i="3"/>
  <c r="P6497" i="3"/>
  <c r="P6461" i="3"/>
  <c r="P6429" i="3"/>
  <c r="P6394" i="3"/>
  <c r="P6358" i="3"/>
  <c r="P6326" i="3"/>
  <c r="P6293" i="3"/>
  <c r="P6255" i="3"/>
  <c r="P6223" i="3"/>
  <c r="P6190" i="3"/>
  <c r="P6153" i="3"/>
  <c r="P6121" i="3"/>
  <c r="P6087" i="3"/>
  <c r="P6050" i="3"/>
  <c r="P6018" i="3"/>
  <c r="P5985" i="3"/>
  <c r="P5949" i="3"/>
  <c r="P5917" i="3"/>
  <c r="P5882" i="3"/>
  <c r="P5846" i="3"/>
  <c r="P5814" i="3"/>
  <c r="P5781" i="3"/>
  <c r="P5743" i="3"/>
  <c r="P5711" i="3"/>
  <c r="P5678" i="3"/>
  <c r="P5641" i="3"/>
  <c r="P5609" i="3"/>
  <c r="P5575" i="3"/>
  <c r="P5538" i="3"/>
  <c r="P5506" i="3"/>
  <c r="P5473" i="3"/>
  <c r="P5437" i="3"/>
  <c r="P5405" i="3"/>
  <c r="P5370" i="3"/>
  <c r="P5334" i="3"/>
  <c r="P5303" i="3"/>
  <c r="P5274" i="3"/>
  <c r="P5245" i="3"/>
  <c r="P5217" i="3"/>
  <c r="P5190" i="3"/>
  <c r="P5159" i="3"/>
  <c r="P5133" i="3"/>
  <c r="P5104" i="3"/>
  <c r="P5073" i="3"/>
  <c r="P5047" i="3"/>
  <c r="P5018" i="3"/>
  <c r="P4989" i="3"/>
  <c r="P4961" i="3"/>
  <c r="P4934" i="3"/>
  <c r="P4903" i="3"/>
  <c r="P4877" i="3"/>
  <c r="P4848" i="3"/>
  <c r="P4817" i="3"/>
  <c r="P4791" i="3"/>
  <c r="P4762" i="3"/>
  <c r="P4733" i="3"/>
  <c r="P4705" i="3"/>
  <c r="P4678" i="3"/>
  <c r="P4647" i="3"/>
  <c r="P4621" i="3"/>
  <c r="P4592" i="3"/>
  <c r="P4561" i="3"/>
  <c r="P4535" i="3"/>
  <c r="P4506" i="3"/>
  <c r="P4477" i="3"/>
  <c r="P4449" i="3"/>
  <c r="P4422" i="3"/>
  <c r="P4391" i="3"/>
  <c r="P4365" i="3"/>
  <c r="P4336" i="3"/>
  <c r="P4305" i="3"/>
  <c r="P4279" i="3"/>
  <c r="P4250" i="3"/>
  <c r="P4221" i="3"/>
  <c r="P4193" i="3"/>
  <c r="P4166" i="3"/>
  <c r="P4135" i="3"/>
  <c r="P4109" i="3"/>
  <c r="P4080" i="3"/>
  <c r="P4049" i="3"/>
  <c r="P4023" i="3"/>
  <c r="P3994" i="3"/>
  <c r="P3965" i="3"/>
  <c r="P3937" i="3"/>
  <c r="P3910" i="3"/>
  <c r="P3879" i="3"/>
  <c r="P3855" i="3"/>
  <c r="P3831" i="3"/>
  <c r="P3805" i="3"/>
  <c r="P3782" i="3"/>
  <c r="P3758" i="3"/>
  <c r="P3731" i="3"/>
  <c r="P3709" i="3"/>
  <c r="P3685" i="3"/>
  <c r="P3658" i="3"/>
  <c r="P3635" i="3"/>
  <c r="P3611" i="3"/>
  <c r="P3585" i="3"/>
  <c r="P3562" i="3"/>
  <c r="P3538" i="3"/>
  <c r="P3512" i="3"/>
  <c r="P3489" i="3"/>
  <c r="P3465" i="3"/>
  <c r="P3439" i="3"/>
  <c r="P3416" i="3"/>
  <c r="P3392" i="3"/>
  <c r="P3366" i="3"/>
  <c r="P3343" i="3"/>
  <c r="P3319" i="3"/>
  <c r="P3296" i="3"/>
  <c r="P3276" i="3"/>
  <c r="P3255" i="3"/>
  <c r="P3232" i="3"/>
  <c r="P3212" i="3"/>
  <c r="P3191" i="3"/>
  <c r="P3168" i="3"/>
  <c r="P3148" i="3"/>
  <c r="P3127" i="3"/>
  <c r="P3104" i="3"/>
  <c r="P3084" i="3"/>
  <c r="P3063" i="3"/>
  <c r="P3040" i="3"/>
  <c r="P3020" i="3"/>
  <c r="P2999" i="3"/>
  <c r="P2976" i="3"/>
  <c r="P2956" i="3"/>
  <c r="P2935" i="3"/>
  <c r="P2912" i="3"/>
  <c r="P2892" i="3"/>
  <c r="P2871" i="3"/>
  <c r="P2848" i="3"/>
  <c r="P2828" i="3"/>
  <c r="P2807" i="3"/>
  <c r="P2784" i="3"/>
  <c r="P2764" i="3"/>
  <c r="P2743" i="3"/>
  <c r="P2720" i="3"/>
  <c r="P2700" i="3"/>
  <c r="P2679" i="3"/>
  <c r="P2656" i="3"/>
  <c r="P2636" i="3"/>
  <c r="P2615" i="3"/>
  <c r="P2592" i="3"/>
  <c r="P2572" i="3"/>
  <c r="P2551" i="3"/>
  <c r="P2528" i="3"/>
  <c r="P2508" i="3"/>
  <c r="P2487" i="3"/>
  <c r="P2464" i="3"/>
  <c r="P2444" i="3"/>
  <c r="P2423" i="3"/>
  <c r="P2400" i="3"/>
  <c r="P2380" i="3"/>
  <c r="P2359" i="3"/>
  <c r="P2336" i="3"/>
  <c r="P2316" i="3"/>
  <c r="P2295" i="3"/>
  <c r="P2272" i="3"/>
  <c r="P2252" i="3"/>
  <c r="P2231" i="3"/>
  <c r="P2208" i="3"/>
  <c r="P2188" i="3"/>
  <c r="P2167" i="3"/>
  <c r="P2144" i="3"/>
  <c r="P2124" i="3"/>
  <c r="P2103" i="3"/>
  <c r="P2080" i="3"/>
  <c r="P2060" i="3"/>
  <c r="P2039" i="3"/>
  <c r="P2016" i="3"/>
  <c r="P1996" i="3"/>
  <c r="P1975" i="3"/>
  <c r="P1952" i="3"/>
  <c r="P1932" i="3"/>
  <c r="P1911" i="3"/>
  <c r="P1888" i="3"/>
  <c r="P1868" i="3"/>
  <c r="P1847" i="3"/>
  <c r="P1824" i="3"/>
  <c r="P1804" i="3"/>
  <c r="P1783" i="3"/>
  <c r="P1760" i="3"/>
  <c r="P1740" i="3"/>
  <c r="P1719" i="3"/>
  <c r="P1696" i="3"/>
  <c r="P1676" i="3"/>
  <c r="P1655" i="3"/>
  <c r="P1632" i="3"/>
  <c r="P1612" i="3"/>
  <c r="P1591" i="3"/>
  <c r="P1568" i="3"/>
  <c r="P1548" i="3"/>
  <c r="P1527" i="3"/>
  <c r="P1504" i="3"/>
  <c r="P1484" i="3"/>
  <c r="P1463" i="3"/>
  <c r="P1440" i="3"/>
  <c r="P1420" i="3"/>
  <c r="P1399" i="3"/>
  <c r="P1376" i="3"/>
  <c r="P1356" i="3"/>
  <c r="P1335" i="3"/>
  <c r="P1312" i="3"/>
  <c r="P1292" i="3"/>
  <c r="P1271" i="3"/>
  <c r="P1248" i="3"/>
  <c r="P1228" i="3"/>
  <c r="P1207" i="3"/>
  <c r="P1184" i="3"/>
  <c r="P1164" i="3"/>
  <c r="P1143" i="3"/>
  <c r="P1120" i="3"/>
  <c r="P1100" i="3"/>
  <c r="P1079" i="3"/>
  <c r="P1056" i="3"/>
  <c r="P1036" i="3"/>
  <c r="P1015" i="3"/>
  <c r="P992" i="3"/>
  <c r="P972" i="3"/>
  <c r="P951" i="3"/>
  <c r="P928" i="3"/>
  <c r="P908" i="3"/>
  <c r="P887" i="3"/>
  <c r="P864" i="3"/>
  <c r="P844" i="3"/>
  <c r="P823" i="3"/>
  <c r="P800" i="3"/>
  <c r="P780" i="3"/>
  <c r="P759" i="3"/>
  <c r="P736" i="3"/>
  <c r="P716" i="3"/>
  <c r="P695" i="3"/>
  <c r="P672" i="3"/>
  <c r="P652" i="3"/>
  <c r="P631" i="3"/>
  <c r="P608" i="3"/>
  <c r="P588" i="3"/>
  <c r="P567" i="3"/>
  <c r="P544" i="3"/>
  <c r="P524" i="3"/>
  <c r="P503" i="3"/>
  <c r="P480" i="3"/>
  <c r="P460" i="3"/>
  <c r="P439" i="3"/>
  <c r="P416" i="3"/>
  <c r="P396" i="3"/>
  <c r="P375" i="3"/>
  <c r="P352" i="3"/>
  <c r="P332" i="3"/>
  <c r="P311" i="3"/>
  <c r="P288" i="3"/>
  <c r="P268" i="3"/>
  <c r="P247" i="3"/>
  <c r="P224" i="3"/>
  <c r="P204" i="3"/>
  <c r="P183" i="3"/>
  <c r="P160" i="3"/>
  <c r="P140" i="3"/>
  <c r="P119" i="3"/>
  <c r="P96" i="3"/>
  <c r="P76" i="3"/>
  <c r="P55" i="3"/>
  <c r="P32" i="3"/>
  <c r="P12" i="3"/>
  <c r="P20302" i="3"/>
  <c r="P17676" i="3"/>
  <c r="P16393" i="3"/>
  <c r="P15513" i="3"/>
  <c r="P14850" i="3"/>
  <c r="P14351" i="3"/>
  <c r="P13987" i="3"/>
  <c r="P13737" i="3"/>
  <c r="P13503" i="3"/>
  <c r="P13263" i="3"/>
  <c r="P12995" i="3"/>
  <c r="P12783" i="3"/>
  <c r="P12543" i="3"/>
  <c r="P12316" i="3"/>
  <c r="P12121" i="3"/>
  <c r="P11921" i="3"/>
  <c r="P11716" i="3"/>
  <c r="P11520" i="3"/>
  <c r="P11367" i="3"/>
  <c r="P11199" i="3"/>
  <c r="P11065" i="3"/>
  <c r="P10915" i="3"/>
  <c r="P10747" i="3"/>
  <c r="P10601" i="3"/>
  <c r="P10451" i="3"/>
  <c r="P10319" i="3"/>
  <c r="P10211" i="3"/>
  <c r="P10095" i="3"/>
  <c r="P9977" i="3"/>
  <c r="P9891" i="3"/>
  <c r="P9803" i="3"/>
  <c r="P9715" i="3"/>
  <c r="P9635" i="3"/>
  <c r="P9547" i="3"/>
  <c r="P9467" i="3"/>
  <c r="P9403" i="3"/>
  <c r="P9340" i="3"/>
  <c r="P9291" i="3"/>
  <c r="P9249" i="3"/>
  <c r="P9204" i="3"/>
  <c r="P9156" i="3"/>
  <c r="P9114" i="3"/>
  <c r="P9067" i="3"/>
  <c r="P9019" i="3"/>
  <c r="P8977" i="3"/>
  <c r="P8932" i="3"/>
  <c r="P8882" i="3"/>
  <c r="P8839" i="3"/>
  <c r="P8795" i="3"/>
  <c r="P8746" i="3"/>
  <c r="P8703" i="3"/>
  <c r="P8658" i="3"/>
  <c r="P8609" i="3"/>
  <c r="P8565" i="3"/>
  <c r="P8522" i="3"/>
  <c r="P8474" i="3"/>
  <c r="P8431" i="3"/>
  <c r="P8385" i="3"/>
  <c r="P8337" i="3"/>
  <c r="P8293" i="3"/>
  <c r="P8250" i="3"/>
  <c r="P8199" i="3"/>
  <c r="P8156" i="3"/>
  <c r="P8113" i="3"/>
  <c r="P8063" i="3"/>
  <c r="P8020" i="3"/>
  <c r="P7975" i="3"/>
  <c r="P7925" i="3"/>
  <c r="P7883" i="3"/>
  <c r="P7839" i="3"/>
  <c r="P7791" i="3"/>
  <c r="P7748" i="3"/>
  <c r="P7701" i="3"/>
  <c r="P7653" i="3"/>
  <c r="P7611" i="3"/>
  <c r="P7567" i="3"/>
  <c r="P7516" i="3"/>
  <c r="P7474" i="3"/>
  <c r="P7429" i="3"/>
  <c r="P7380" i="3"/>
  <c r="P7338" i="3"/>
  <c r="P7292" i="3"/>
  <c r="P7243" i="3"/>
  <c r="P7201" i="3"/>
  <c r="P7156" i="3"/>
  <c r="P7110" i="3"/>
  <c r="P7074" i="3"/>
  <c r="P7034" i="3"/>
  <c r="P6993" i="3"/>
  <c r="P6956" i="3"/>
  <c r="P6918" i="3"/>
  <c r="P6875" i="3"/>
  <c r="P6838" i="3"/>
  <c r="P6801" i="3"/>
  <c r="P6758" i="3"/>
  <c r="P6722" i="3"/>
  <c r="P6683" i="3"/>
  <c r="P6641" i="3"/>
  <c r="P6604" i="3"/>
  <c r="P6566" i="3"/>
  <c r="P6525" i="3"/>
  <c r="P6493" i="3"/>
  <c r="P6458" i="3"/>
  <c r="P6422" i="3"/>
  <c r="P6390" i="3"/>
  <c r="P6357" i="3"/>
  <c r="P6319" i="3"/>
  <c r="P6287" i="3"/>
  <c r="P6254" i="3"/>
  <c r="P6217" i="3"/>
  <c r="P6185" i="3"/>
  <c r="P6151" i="3"/>
  <c r="P6114" i="3"/>
  <c r="P6082" i="3"/>
  <c r="P6049" i="3"/>
  <c r="P6013" i="3"/>
  <c r="P5981" i="3"/>
  <c r="P5946" i="3"/>
  <c r="P5910" i="3"/>
  <c r="P5878" i="3"/>
  <c r="P5845" i="3"/>
  <c r="P5807" i="3"/>
  <c r="P5775" i="3"/>
  <c r="P5742" i="3"/>
  <c r="P5705" i="3"/>
  <c r="P5673" i="3"/>
  <c r="P5639" i="3"/>
  <c r="P5602" i="3"/>
  <c r="P5570" i="3"/>
  <c r="P5537" i="3"/>
  <c r="P5501" i="3"/>
  <c r="P5469" i="3"/>
  <c r="P5434" i="3"/>
  <c r="P5398" i="3"/>
  <c r="P5366" i="3"/>
  <c r="P5333" i="3"/>
  <c r="P5297" i="3"/>
  <c r="P5271" i="3"/>
  <c r="P5242" i="3"/>
  <c r="P5213" i="3"/>
  <c r="P5185" i="3"/>
  <c r="P5158" i="3"/>
  <c r="P5127" i="3"/>
  <c r="P5101" i="3"/>
  <c r="P5072" i="3"/>
  <c r="P5041" i="3"/>
  <c r="P5015" i="3"/>
  <c r="P4986" i="3"/>
  <c r="P4957" i="3"/>
  <c r="P4929" i="3"/>
  <c r="P4902" i="3"/>
  <c r="P4871" i="3"/>
  <c r="P4845" i="3"/>
  <c r="P4816" i="3"/>
  <c r="P4785" i="3"/>
  <c r="P4759" i="3"/>
  <c r="P4730" i="3"/>
  <c r="P4701" i="3"/>
  <c r="P4673" i="3"/>
  <c r="P4646" i="3"/>
  <c r="P4615" i="3"/>
  <c r="P4589" i="3"/>
  <c r="P4560" i="3"/>
  <c r="P4529" i="3"/>
  <c r="P4503" i="3"/>
  <c r="P4474" i="3"/>
  <c r="P4445" i="3"/>
  <c r="P4417" i="3"/>
  <c r="P4390" i="3"/>
  <c r="P4359" i="3"/>
  <c r="P4333" i="3"/>
  <c r="P4304" i="3"/>
  <c r="P4273" i="3"/>
  <c r="P4247" i="3"/>
  <c r="P4218" i="3"/>
  <c r="P4189" i="3"/>
  <c r="P4161" i="3"/>
  <c r="P4134" i="3"/>
  <c r="P4103" i="3"/>
  <c r="P4077" i="3"/>
  <c r="P4048" i="3"/>
  <c r="P4017" i="3"/>
  <c r="P3991" i="3"/>
  <c r="P3962" i="3"/>
  <c r="P3933" i="3"/>
  <c r="P3905" i="3"/>
  <c r="P3878" i="3"/>
  <c r="P3850" i="3"/>
  <c r="P3827" i="3"/>
  <c r="P3803" i="3"/>
  <c r="P3777" i="3"/>
  <c r="P3754" i="3"/>
  <c r="P3730" i="3"/>
  <c r="P3704" i="3"/>
  <c r="P3681" i="3"/>
  <c r="P3657" i="3"/>
  <c r="P3631" i="3"/>
  <c r="P3608" i="3"/>
  <c r="P3584" i="3"/>
  <c r="P3558" i="3"/>
  <c r="P3535" i="3"/>
  <c r="P3511" i="3"/>
  <c r="P3485" i="3"/>
  <c r="P3462" i="3"/>
  <c r="P3438" i="3"/>
  <c r="P3411" i="3"/>
  <c r="P3389" i="3"/>
  <c r="P3365" i="3"/>
  <c r="P3338" i="3"/>
  <c r="P3316" i="3"/>
  <c r="P3295" i="3"/>
  <c r="P3272" i="3"/>
  <c r="P3252" i="3"/>
  <c r="P3231" i="3"/>
  <c r="P3208" i="3"/>
  <c r="P3188" i="3"/>
  <c r="P3167" i="3"/>
  <c r="P3144" i="3"/>
  <c r="P3124" i="3"/>
  <c r="P3103" i="3"/>
  <c r="P3080" i="3"/>
  <c r="P3060" i="3"/>
  <c r="P3039" i="3"/>
  <c r="P3016" i="3"/>
  <c r="P2996" i="3"/>
  <c r="P2975" i="3"/>
  <c r="P2952" i="3"/>
  <c r="P2932" i="3"/>
  <c r="P2911" i="3"/>
  <c r="P2888" i="3"/>
  <c r="P2868" i="3"/>
  <c r="P2847" i="3"/>
  <c r="P2824" i="3"/>
  <c r="P2804" i="3"/>
  <c r="P2783" i="3"/>
  <c r="P2760" i="3"/>
  <c r="P2740" i="3"/>
  <c r="P2719" i="3"/>
  <c r="P2696" i="3"/>
  <c r="P2676" i="3"/>
  <c r="P2655" i="3"/>
  <c r="P2632" i="3"/>
  <c r="P2612" i="3"/>
  <c r="P2591" i="3"/>
  <c r="P2568" i="3"/>
  <c r="P2548" i="3"/>
  <c r="P2527" i="3"/>
  <c r="P2504" i="3"/>
  <c r="P2484" i="3"/>
  <c r="P2463" i="3"/>
  <c r="P2440" i="3"/>
  <c r="P2420" i="3"/>
  <c r="P2399" i="3"/>
  <c r="P2376" i="3"/>
  <c r="P2356" i="3"/>
  <c r="P2335" i="3"/>
  <c r="P2312" i="3"/>
  <c r="P2292" i="3"/>
  <c r="P2271" i="3"/>
  <c r="P2248" i="3"/>
  <c r="P2228" i="3"/>
  <c r="P2207" i="3"/>
  <c r="P2184" i="3"/>
  <c r="P2164" i="3"/>
  <c r="P2143" i="3"/>
  <c r="P2120" i="3"/>
  <c r="P2100" i="3"/>
  <c r="P2079" i="3"/>
  <c r="P2056" i="3"/>
  <c r="P2036" i="3"/>
  <c r="P2015" i="3"/>
  <c r="P1992" i="3"/>
  <c r="P1972" i="3"/>
  <c r="P1951" i="3"/>
  <c r="P1928" i="3"/>
  <c r="P1908" i="3"/>
  <c r="P1887" i="3"/>
  <c r="P1864" i="3"/>
  <c r="P1844" i="3"/>
  <c r="P1823" i="3"/>
  <c r="P1800" i="3"/>
  <c r="P1780" i="3"/>
  <c r="P1759" i="3"/>
  <c r="P1736" i="3"/>
  <c r="P1716" i="3"/>
  <c r="P1695" i="3"/>
  <c r="P1672" i="3"/>
  <c r="P1652" i="3"/>
  <c r="P1631" i="3"/>
  <c r="P1608" i="3"/>
  <c r="P1588" i="3"/>
  <c r="P1567" i="3"/>
  <c r="P1544" i="3"/>
  <c r="P1524" i="3"/>
  <c r="P1503" i="3"/>
  <c r="P1480" i="3"/>
  <c r="P1460" i="3"/>
  <c r="P1439" i="3"/>
  <c r="P1416" i="3"/>
  <c r="P1396" i="3"/>
  <c r="P1375" i="3"/>
  <c r="P1352" i="3"/>
  <c r="P1332" i="3"/>
  <c r="P1311" i="3"/>
  <c r="P1288" i="3"/>
  <c r="P1268" i="3"/>
  <c r="P1247" i="3"/>
  <c r="P1224" i="3"/>
  <c r="P1204" i="3"/>
  <c r="P1183" i="3"/>
  <c r="P1160" i="3"/>
  <c r="P1140" i="3"/>
  <c r="P1119" i="3"/>
  <c r="P1096" i="3"/>
  <c r="P1076" i="3"/>
  <c r="P1055" i="3"/>
  <c r="P1032" i="3"/>
  <c r="P1012" i="3"/>
  <c r="P991" i="3"/>
  <c r="P968" i="3"/>
  <c r="P948" i="3"/>
  <c r="P927" i="3"/>
  <c r="P904" i="3"/>
  <c r="P884" i="3"/>
  <c r="P863" i="3"/>
  <c r="P840" i="3"/>
  <c r="P820" i="3"/>
  <c r="P799" i="3"/>
  <c r="P776" i="3"/>
  <c r="P756" i="3"/>
  <c r="P735" i="3"/>
  <c r="P712" i="3"/>
  <c r="P692" i="3"/>
  <c r="P671" i="3"/>
  <c r="P648" i="3"/>
  <c r="P628" i="3"/>
  <c r="P607" i="3"/>
  <c r="P584" i="3"/>
  <c r="P564" i="3"/>
  <c r="P543" i="3"/>
  <c r="P520" i="3"/>
  <c r="P500" i="3"/>
  <c r="P479" i="3"/>
  <c r="P456" i="3"/>
  <c r="P436" i="3"/>
  <c r="P415" i="3"/>
  <c r="P392" i="3"/>
  <c r="P372" i="3"/>
  <c r="P351" i="3"/>
  <c r="P328" i="3"/>
  <c r="P308" i="3"/>
  <c r="P287" i="3"/>
  <c r="P264" i="3"/>
  <c r="P244" i="3"/>
  <c r="P223" i="3"/>
  <c r="P200" i="3"/>
  <c r="P180" i="3"/>
  <c r="P159" i="3"/>
  <c r="P136" i="3"/>
  <c r="P116" i="3"/>
  <c r="P95" i="3"/>
  <c r="P72" i="3"/>
  <c r="P52" i="3"/>
  <c r="P31" i="3"/>
  <c r="P8" i="3"/>
  <c r="P20221" i="3"/>
  <c r="P17663" i="3"/>
  <c r="P16322" i="3"/>
  <c r="P15508" i="3"/>
  <c r="P14844" i="3"/>
  <c r="P14314" i="3"/>
  <c r="P13951" i="3"/>
  <c r="P13711" i="3"/>
  <c r="P13465" i="3"/>
  <c r="P13231" i="3"/>
  <c r="P12991" i="3"/>
  <c r="P12723" i="3"/>
  <c r="P12510" i="3"/>
  <c r="P12313" i="3"/>
  <c r="P12089" i="3"/>
  <c r="P11892" i="3"/>
  <c r="P11694" i="3"/>
  <c r="P11493" i="3"/>
  <c r="P11345" i="3"/>
  <c r="P11195" i="3"/>
  <c r="P11027" i="3"/>
  <c r="P10895" i="3"/>
  <c r="P10745" i="3"/>
  <c r="P10577" i="3"/>
  <c r="P10431" i="3"/>
  <c r="P10307" i="3"/>
  <c r="P10191" i="3"/>
  <c r="P10083" i="3"/>
  <c r="P9967" i="3"/>
  <c r="P9875" i="3"/>
  <c r="P9795" i="3"/>
  <c r="P9707" i="3"/>
  <c r="P9619" i="3"/>
  <c r="P9539" i="3"/>
  <c r="P9463" i="3"/>
  <c r="P9388" i="3"/>
  <c r="P9333" i="3"/>
  <c r="P9290" i="3"/>
  <c r="P9242" i="3"/>
  <c r="P9199" i="3"/>
  <c r="P9153" i="3"/>
  <c r="P9105" i="3"/>
  <c r="P9061" i="3"/>
  <c r="P9018" i="3"/>
  <c r="P8967" i="3"/>
  <c r="P8924" i="3"/>
  <c r="P8881" i="3"/>
  <c r="P8831" i="3"/>
  <c r="P8788" i="3"/>
  <c r="P8743" i="3"/>
  <c r="P8693" i="3"/>
  <c r="P8651" i="3"/>
  <c r="P8607" i="3"/>
  <c r="P8559" i="3"/>
  <c r="P8516" i="3"/>
  <c r="P8469" i="3"/>
  <c r="P8421" i="3"/>
  <c r="P8379" i="3"/>
  <c r="P8335" i="3"/>
  <c r="P8284" i="3"/>
  <c r="P8242" i="3"/>
  <c r="P8197" i="3"/>
  <c r="P8148" i="3"/>
  <c r="P8106" i="3"/>
  <c r="P8060" i="3"/>
  <c r="P8011" i="3"/>
  <c r="P7969" i="3"/>
  <c r="P7924" i="3"/>
  <c r="P7876" i="3"/>
  <c r="P7834" i="3"/>
  <c r="P7787" i="3"/>
  <c r="P7739" i="3"/>
  <c r="P7697" i="3"/>
  <c r="P7652" i="3"/>
  <c r="P7602" i="3"/>
  <c r="P7559" i="3"/>
  <c r="P7515" i="3"/>
  <c r="P7466" i="3"/>
  <c r="P7423" i="3"/>
  <c r="P7378" i="3"/>
  <c r="P7329" i="3"/>
  <c r="P7285" i="3"/>
  <c r="P7242" i="3"/>
  <c r="P7194" i="3"/>
  <c r="P7151" i="3"/>
  <c r="P7107" i="3"/>
  <c r="P7066" i="3"/>
  <c r="P7029" i="3"/>
  <c r="P6991" i="3"/>
  <c r="P6948" i="3"/>
  <c r="P6911" i="3"/>
  <c r="P6874" i="3"/>
  <c r="P6831" i="3"/>
  <c r="P6795" i="3"/>
  <c r="P6756" i="3"/>
  <c r="P6714" i="3"/>
  <c r="P6677" i="3"/>
  <c r="P6639" i="3"/>
  <c r="P6598" i="3"/>
  <c r="P6562" i="3"/>
  <c r="P6522" i="3"/>
  <c r="P6486" i="3"/>
  <c r="P6454" i="3"/>
  <c r="P6421" i="3"/>
  <c r="P6383" i="3"/>
  <c r="P6351" i="3"/>
  <c r="P6318" i="3"/>
  <c r="P6281" i="3"/>
  <c r="P6249" i="3"/>
  <c r="P6215" i="3"/>
  <c r="P6178" i="3"/>
  <c r="P6146" i="3"/>
  <c r="P6113" i="3"/>
  <c r="P6077" i="3"/>
  <c r="P6045" i="3"/>
  <c r="P6010" i="3"/>
  <c r="P5974" i="3"/>
  <c r="P5942" i="3"/>
  <c r="P5909" i="3"/>
  <c r="P5871" i="3"/>
  <c r="P5839" i="3"/>
  <c r="P5806" i="3"/>
  <c r="P5769" i="3"/>
  <c r="P5737" i="3"/>
  <c r="P5703" i="3"/>
  <c r="P5666" i="3"/>
  <c r="P5634" i="3"/>
  <c r="P5601" i="3"/>
  <c r="P5565" i="3"/>
  <c r="P5533" i="3"/>
  <c r="P5498" i="3"/>
  <c r="P5462" i="3"/>
  <c r="P5430" i="3"/>
  <c r="P5397" i="3"/>
  <c r="P5359" i="3"/>
  <c r="P5327" i="3"/>
  <c r="P5296" i="3"/>
  <c r="P5265" i="3"/>
  <c r="P5239" i="3"/>
  <c r="P5210" i="3"/>
  <c r="P5181" i="3"/>
  <c r="P5153" i="3"/>
  <c r="P5126" i="3"/>
  <c r="P5095" i="3"/>
  <c r="P5069" i="3"/>
  <c r="P5040" i="3"/>
  <c r="P5009" i="3"/>
  <c r="P4983" i="3"/>
  <c r="P4954" i="3"/>
  <c r="P4925" i="3"/>
  <c r="P4897" i="3"/>
  <c r="P4870" i="3"/>
  <c r="P4839" i="3"/>
  <c r="P4813" i="3"/>
  <c r="P4784" i="3"/>
  <c r="P4753" i="3"/>
  <c r="P4727" i="3"/>
  <c r="P4698" i="3"/>
  <c r="P4669" i="3"/>
  <c r="P4641" i="3"/>
  <c r="P4614" i="3"/>
  <c r="P4583" i="3"/>
  <c r="P4557" i="3"/>
  <c r="P4528" i="3"/>
  <c r="P4497" i="3"/>
  <c r="P4471" i="3"/>
  <c r="P4442" i="3"/>
  <c r="P4413" i="3"/>
  <c r="P4385" i="3"/>
  <c r="P4358" i="3"/>
  <c r="P4327" i="3"/>
  <c r="P4301" i="3"/>
  <c r="P4272" i="3"/>
  <c r="P4241" i="3"/>
  <c r="P4215" i="3"/>
  <c r="P4186" i="3"/>
  <c r="P4157" i="3"/>
  <c r="P4129" i="3"/>
  <c r="P4102" i="3"/>
  <c r="P4071" i="3"/>
  <c r="P4045" i="3"/>
  <c r="P4016" i="3"/>
  <c r="P3985" i="3"/>
  <c r="P3959" i="3"/>
  <c r="P3930" i="3"/>
  <c r="P3901" i="3"/>
  <c r="P3873" i="3"/>
  <c r="P3849" i="3"/>
  <c r="P3823" i="3"/>
  <c r="P3800" i="3"/>
  <c r="P3776" i="3"/>
  <c r="P3750" i="3"/>
  <c r="P3727" i="3"/>
  <c r="P3703" i="3"/>
  <c r="P3677" i="3"/>
  <c r="P3654" i="3"/>
  <c r="P3630" i="3"/>
  <c r="P3603" i="3"/>
  <c r="P3581" i="3"/>
  <c r="P3557" i="3"/>
  <c r="P3530" i="3"/>
  <c r="P3507" i="3"/>
  <c r="P3483" i="3"/>
  <c r="P3457" i="3"/>
  <c r="P3434" i="3"/>
  <c r="P3410" i="3"/>
  <c r="P3384" i="3"/>
  <c r="P3361" i="3"/>
  <c r="P3337" i="3"/>
  <c r="P3312" i="3"/>
  <c r="P3292" i="3"/>
  <c r="P3271" i="3"/>
  <c r="P3248" i="3"/>
  <c r="P3228" i="3"/>
  <c r="P3207" i="3"/>
  <c r="P3184" i="3"/>
  <c r="P3164" i="3"/>
  <c r="P3143" i="3"/>
  <c r="P3120" i="3"/>
  <c r="P3100" i="3"/>
  <c r="P3079" i="3"/>
  <c r="P3056" i="3"/>
  <c r="P3036" i="3"/>
  <c r="P3015" i="3"/>
  <c r="P2992" i="3"/>
  <c r="P2972" i="3"/>
  <c r="P2951" i="3"/>
  <c r="P2928" i="3"/>
  <c r="P2908" i="3"/>
  <c r="P2887" i="3"/>
  <c r="P2864" i="3"/>
  <c r="P2844" i="3"/>
  <c r="P2823" i="3"/>
  <c r="P2800" i="3"/>
  <c r="P2780" i="3"/>
  <c r="P2759" i="3"/>
  <c r="P2736" i="3"/>
  <c r="P2716" i="3"/>
  <c r="P2695" i="3"/>
  <c r="P2672" i="3"/>
  <c r="P2652" i="3"/>
  <c r="P2631" i="3"/>
  <c r="P2608" i="3"/>
  <c r="P2588" i="3"/>
  <c r="P2567" i="3"/>
  <c r="P2544" i="3"/>
  <c r="P2524" i="3"/>
  <c r="P2503" i="3"/>
  <c r="P2480" i="3"/>
  <c r="P2460" i="3"/>
  <c r="P2439" i="3"/>
  <c r="P2416" i="3"/>
  <c r="P2396" i="3"/>
  <c r="P2375" i="3"/>
  <c r="P2352" i="3"/>
  <c r="P2332" i="3"/>
  <c r="P2311" i="3"/>
  <c r="P2288" i="3"/>
  <c r="P2268" i="3"/>
  <c r="P2247" i="3"/>
  <c r="P2224" i="3"/>
  <c r="P2204" i="3"/>
  <c r="P2183" i="3"/>
  <c r="P2160" i="3"/>
  <c r="P2140" i="3"/>
  <c r="P2119" i="3"/>
  <c r="P2096" i="3"/>
  <c r="P2076" i="3"/>
  <c r="P2055" i="3"/>
  <c r="P2032" i="3"/>
  <c r="P2012" i="3"/>
  <c r="P1991" i="3"/>
  <c r="P1968" i="3"/>
  <c r="P1948" i="3"/>
  <c r="P1927" i="3"/>
  <c r="P1904" i="3"/>
  <c r="P1884" i="3"/>
  <c r="P1863" i="3"/>
  <c r="P1840" i="3"/>
  <c r="P1820" i="3"/>
  <c r="P1799" i="3"/>
  <c r="P1776" i="3"/>
  <c r="P1756" i="3"/>
  <c r="P1735" i="3"/>
  <c r="P1712" i="3"/>
  <c r="P1692" i="3"/>
  <c r="P1671" i="3"/>
  <c r="P1648" i="3"/>
  <c r="P1628" i="3"/>
  <c r="P1607" i="3"/>
  <c r="P1584" i="3"/>
  <c r="P1564" i="3"/>
  <c r="P1543" i="3"/>
  <c r="P1520" i="3"/>
  <c r="P1500" i="3"/>
  <c r="P1479" i="3"/>
  <c r="P1456" i="3"/>
  <c r="P1436" i="3"/>
  <c r="P1415" i="3"/>
  <c r="P1392" i="3"/>
  <c r="P1372" i="3"/>
  <c r="P1351" i="3"/>
  <c r="P1328" i="3"/>
  <c r="P1308" i="3"/>
  <c r="P1287" i="3"/>
  <c r="P1264" i="3"/>
  <c r="P1244" i="3"/>
  <c r="P1223" i="3"/>
  <c r="P1200" i="3"/>
  <c r="P1180" i="3"/>
  <c r="P1159" i="3"/>
  <c r="P1136" i="3"/>
  <c r="P1116" i="3"/>
  <c r="P1095" i="3"/>
  <c r="P1072" i="3"/>
  <c r="P1052" i="3"/>
  <c r="P1031" i="3"/>
  <c r="P1008" i="3"/>
  <c r="P988" i="3"/>
  <c r="P967" i="3"/>
  <c r="P944" i="3"/>
  <c r="P924" i="3"/>
  <c r="P903" i="3"/>
  <c r="P880" i="3"/>
  <c r="P860" i="3"/>
  <c r="P839" i="3"/>
  <c r="P816" i="3"/>
  <c r="P796" i="3"/>
  <c r="P775" i="3"/>
  <c r="P752" i="3"/>
  <c r="P732" i="3"/>
  <c r="P711" i="3"/>
  <c r="P688" i="3"/>
  <c r="P668" i="3"/>
  <c r="P647" i="3"/>
  <c r="P624" i="3"/>
  <c r="P604" i="3"/>
  <c r="P583" i="3"/>
  <c r="P560" i="3"/>
  <c r="P540" i="3"/>
  <c r="P519" i="3"/>
  <c r="P496" i="3"/>
  <c r="P476" i="3"/>
  <c r="P455" i="3"/>
  <c r="P432" i="3"/>
  <c r="P412" i="3"/>
  <c r="P391" i="3"/>
  <c r="P368" i="3"/>
  <c r="P348" i="3"/>
  <c r="P327" i="3"/>
  <c r="P304" i="3"/>
  <c r="P284" i="3"/>
  <c r="P263" i="3"/>
  <c r="P240" i="3"/>
  <c r="P220" i="3"/>
  <c r="P199" i="3"/>
  <c r="P176" i="3"/>
  <c r="P156" i="3"/>
  <c r="P135" i="3"/>
  <c r="P112" i="3"/>
  <c r="P92" i="3"/>
  <c r="P71" i="3"/>
  <c r="P48" i="3"/>
  <c r="P28" i="3"/>
  <c r="P7" i="3"/>
  <c r="P15312" i="3"/>
  <c r="P13679" i="3"/>
  <c r="P12719" i="3"/>
  <c r="P11860" i="3"/>
  <c r="P11175" i="3"/>
  <c r="P10575" i="3"/>
  <c r="P10063" i="3"/>
  <c r="P9699" i="3"/>
  <c r="P9387" i="3"/>
  <c r="P9189" i="3"/>
  <c r="P9010" i="3"/>
  <c r="P8828" i="3"/>
  <c r="P8644" i="3"/>
  <c r="P8465" i="3"/>
  <c r="P8283" i="3"/>
  <c r="P8097" i="3"/>
  <c r="P7919" i="3"/>
  <c r="P7738" i="3"/>
  <c r="P7551" i="3"/>
  <c r="P7371" i="3"/>
  <c r="P7189" i="3"/>
  <c r="P7021" i="3"/>
  <c r="P6868" i="3"/>
  <c r="P6713" i="3"/>
  <c r="P6554" i="3"/>
  <c r="P6415" i="3"/>
  <c r="P6279" i="3"/>
  <c r="P6141" i="3"/>
  <c r="P6006" i="3"/>
  <c r="P5870" i="3"/>
  <c r="P5730" i="3"/>
  <c r="P5597" i="3"/>
  <c r="P5461" i="3"/>
  <c r="P5321" i="3"/>
  <c r="P5207" i="3"/>
  <c r="P5094" i="3"/>
  <c r="P4977" i="3"/>
  <c r="P4865" i="3"/>
  <c r="P4752" i="3"/>
  <c r="P4637" i="3"/>
  <c r="P4525" i="3"/>
  <c r="P4410" i="3"/>
  <c r="P4295" i="3"/>
  <c r="P4183" i="3"/>
  <c r="P4070" i="3"/>
  <c r="P3953" i="3"/>
  <c r="P3846" i="3"/>
  <c r="P3749" i="3"/>
  <c r="P3649" i="3"/>
  <c r="P3553" i="3"/>
  <c r="P3456" i="3"/>
  <c r="P3357" i="3"/>
  <c r="P3268" i="3"/>
  <c r="P3183" i="3"/>
  <c r="P3096" i="3"/>
  <c r="P3012" i="3"/>
  <c r="P2927" i="3"/>
  <c r="P2840" i="3"/>
  <c r="P2756" i="3"/>
  <c r="P2671" i="3"/>
  <c r="P2584" i="3"/>
  <c r="P2500" i="3"/>
  <c r="P2415" i="3"/>
  <c r="P2328" i="3"/>
  <c r="P2244" i="3"/>
  <c r="P2159" i="3"/>
  <c r="P2072" i="3"/>
  <c r="P1988" i="3"/>
  <c r="P1903" i="3"/>
  <c r="P1816" i="3"/>
  <c r="P1732" i="3"/>
  <c r="P1647" i="3"/>
  <c r="P1560" i="3"/>
  <c r="P1476" i="3"/>
  <c r="P1391" i="3"/>
  <c r="P1304" i="3"/>
  <c r="P1220" i="3"/>
  <c r="P1135" i="3"/>
  <c r="P1048" i="3"/>
  <c r="P964" i="3"/>
  <c r="P879" i="3"/>
  <c r="P792" i="3"/>
  <c r="P708" i="3"/>
  <c r="P623" i="3"/>
  <c r="P536" i="3"/>
  <c r="P452" i="3"/>
  <c r="P367" i="3"/>
  <c r="P280" i="3"/>
  <c r="P196" i="3"/>
  <c r="P111" i="3"/>
  <c r="P24" i="3"/>
  <c r="P15300" i="3"/>
  <c r="P13641" i="3"/>
  <c r="P12684" i="3"/>
  <c r="P11857" i="3"/>
  <c r="P11151" i="3"/>
  <c r="P10553" i="3"/>
  <c r="P10051" i="3"/>
  <c r="P9683" i="3"/>
  <c r="P9379" i="3"/>
  <c r="P9188" i="3"/>
  <c r="P9002" i="3"/>
  <c r="P8821" i="3"/>
  <c r="P8641" i="3"/>
  <c r="P8455" i="3"/>
  <c r="P8276" i="3"/>
  <c r="P8095" i="3"/>
  <c r="P7909" i="3"/>
  <c r="P7730" i="3"/>
  <c r="P7548" i="3"/>
  <c r="P7364" i="3"/>
  <c r="P7185" i="3"/>
  <c r="P7020" i="3"/>
  <c r="P6860" i="3"/>
  <c r="P6708" i="3"/>
  <c r="P6553" i="3"/>
  <c r="P6409" i="3"/>
  <c r="P6274" i="3"/>
  <c r="P6138" i="3"/>
  <c r="P5999" i="3"/>
  <c r="P5865" i="3"/>
  <c r="P5729" i="3"/>
  <c r="P5590" i="3"/>
  <c r="P5455" i="3"/>
  <c r="P5319" i="3"/>
  <c r="P5201" i="3"/>
  <c r="P5089" i="3"/>
  <c r="P4976" i="3"/>
  <c r="P4861" i="3"/>
  <c r="P4749" i="3"/>
  <c r="P4634" i="3"/>
  <c r="P4519" i="3"/>
  <c r="P4407" i="3"/>
  <c r="P4294" i="3"/>
  <c r="P4177" i="3"/>
  <c r="P4065" i="3"/>
  <c r="P3952" i="3"/>
  <c r="P3841" i="3"/>
  <c r="P3745" i="3"/>
  <c r="P3648" i="3"/>
  <c r="P3549" i="3"/>
  <c r="P3453" i="3"/>
  <c r="P3355" i="3"/>
  <c r="P3264" i="3"/>
  <c r="P3180" i="3"/>
  <c r="P3095" i="3"/>
  <c r="P3008" i="3"/>
  <c r="P2924" i="3"/>
  <c r="P2839" i="3"/>
  <c r="P2752" i="3"/>
  <c r="P2668" i="3"/>
  <c r="P2583" i="3"/>
  <c r="P2496" i="3"/>
  <c r="P2412" i="3"/>
  <c r="P2327" i="3"/>
  <c r="P2240" i="3"/>
  <c r="P2156" i="3"/>
  <c r="P2071" i="3"/>
  <c r="P1984" i="3"/>
  <c r="P1900" i="3"/>
  <c r="P1815" i="3"/>
  <c r="P1728" i="3"/>
  <c r="P1644" i="3"/>
  <c r="P1559" i="3"/>
  <c r="P1472" i="3"/>
  <c r="P1388" i="3"/>
  <c r="P1303" i="3"/>
  <c r="P1216" i="3"/>
  <c r="P1132" i="3"/>
  <c r="P1047" i="3"/>
  <c r="P960" i="3"/>
  <c r="P876" i="3"/>
  <c r="P791" i="3"/>
  <c r="P704" i="3"/>
  <c r="P620" i="3"/>
  <c r="P535" i="3"/>
  <c r="P448" i="3"/>
  <c r="P364" i="3"/>
  <c r="P279" i="3"/>
  <c r="P192" i="3"/>
  <c r="P108" i="3"/>
  <c r="P23" i="3"/>
  <c r="P19278" i="3"/>
  <c r="P14740" i="3"/>
  <c r="P13439" i="3"/>
  <c r="P12462" i="3"/>
  <c r="P11665" i="3"/>
  <c r="P11025" i="3"/>
  <c r="P10407" i="3"/>
  <c r="P9955" i="3"/>
  <c r="P9611" i="3"/>
  <c r="P9327" i="3"/>
  <c r="P9147" i="3"/>
  <c r="P8965" i="3"/>
  <c r="P8779" i="3"/>
  <c r="P8602" i="3"/>
  <c r="P8420" i="3"/>
  <c r="P8234" i="3"/>
  <c r="P8053" i="3"/>
  <c r="P7873" i="3"/>
  <c r="P7687" i="3"/>
  <c r="P7508" i="3"/>
  <c r="P7327" i="3"/>
  <c r="P7141" i="3"/>
  <c r="P6985" i="3"/>
  <c r="P6829" i="3"/>
  <c r="P6671" i="3"/>
  <c r="P6518" i="3"/>
  <c r="P6382" i="3"/>
  <c r="P6242" i="3"/>
  <c r="P6109" i="3"/>
  <c r="P5973" i="3"/>
  <c r="P5833" i="3"/>
  <c r="P5698" i="3"/>
  <c r="P5562" i="3"/>
  <c r="P5423" i="3"/>
  <c r="P5293" i="3"/>
  <c r="P5178" i="3"/>
  <c r="P5063" i="3"/>
  <c r="P4951" i="3"/>
  <c r="P4838" i="3"/>
  <c r="P4721" i="3"/>
  <c r="P4609" i="3"/>
  <c r="P4496" i="3"/>
  <c r="P4381" i="3"/>
  <c r="P4269" i="3"/>
  <c r="P4154" i="3"/>
  <c r="P4039" i="3"/>
  <c r="P3927" i="3"/>
  <c r="P3822" i="3"/>
  <c r="P3722" i="3"/>
  <c r="P3626" i="3"/>
  <c r="P3529" i="3"/>
  <c r="P3430" i="3"/>
  <c r="P3334" i="3"/>
  <c r="P3247" i="3"/>
  <c r="P3160" i="3"/>
  <c r="P3076" i="3"/>
  <c r="P2991" i="3"/>
  <c r="P2904" i="3"/>
  <c r="P2820" i="3"/>
  <c r="P2735" i="3"/>
  <c r="P2648" i="3"/>
  <c r="P2564" i="3"/>
  <c r="P2479" i="3"/>
  <c r="P2392" i="3"/>
  <c r="P2308" i="3"/>
  <c r="P2223" i="3"/>
  <c r="P2136" i="3"/>
  <c r="P2052" i="3"/>
  <c r="P1967" i="3"/>
  <c r="P1880" i="3"/>
  <c r="P1796" i="3"/>
  <c r="P1711" i="3"/>
  <c r="P1624" i="3"/>
  <c r="P1540" i="3"/>
  <c r="P1455" i="3"/>
  <c r="P1368" i="3"/>
  <c r="P1284" i="3"/>
  <c r="P1199" i="3"/>
  <c r="P1112" i="3"/>
  <c r="P1028" i="3"/>
  <c r="P943" i="3"/>
  <c r="P856" i="3"/>
  <c r="P772" i="3"/>
  <c r="P687" i="3"/>
  <c r="P600" i="3"/>
  <c r="P516" i="3"/>
  <c r="P431" i="3"/>
  <c r="P344" i="3"/>
  <c r="P260" i="3"/>
  <c r="P175" i="3"/>
  <c r="P88" i="3"/>
  <c r="P4" i="3"/>
  <c r="P19265" i="3"/>
  <c r="P14704" i="3"/>
  <c r="P13404" i="3"/>
  <c r="P12457" i="3"/>
  <c r="P11633" i="3"/>
  <c r="P11003" i="3"/>
  <c r="P10403" i="3"/>
  <c r="P9939" i="3"/>
  <c r="P9603" i="3"/>
  <c r="P9323" i="3"/>
  <c r="P9138" i="3"/>
  <c r="P8959" i="3"/>
  <c r="P8778" i="3"/>
  <c r="P8593" i="3"/>
  <c r="P8412" i="3"/>
  <c r="P8231" i="3"/>
  <c r="P8047" i="3"/>
  <c r="P7867" i="3"/>
  <c r="P7685" i="3"/>
  <c r="P7499" i="3"/>
  <c r="P7322" i="3"/>
  <c r="P7140" i="3"/>
  <c r="P6978" i="3"/>
  <c r="P6823" i="3"/>
  <c r="P6668" i="3"/>
  <c r="P6511" i="3"/>
  <c r="P6377" i="3"/>
  <c r="P6241" i="3"/>
  <c r="P6102" i="3"/>
  <c r="P5967" i="3"/>
  <c r="P5831" i="3"/>
  <c r="P5693" i="3"/>
  <c r="P5558" i="3"/>
  <c r="P5422" i="3"/>
  <c r="P5287" i="3"/>
  <c r="P5175" i="3"/>
  <c r="P5062" i="3"/>
  <c r="P4945" i="3"/>
  <c r="P4833" i="3"/>
  <c r="P4720" i="3"/>
  <c r="P4605" i="3"/>
  <c r="P4493" i="3"/>
  <c r="P4378" i="3"/>
  <c r="P4263" i="3"/>
  <c r="P4151" i="3"/>
  <c r="P4038" i="3"/>
  <c r="P3921" i="3"/>
  <c r="P3818" i="3"/>
  <c r="P3721" i="3"/>
  <c r="P3622" i="3"/>
  <c r="P3526" i="3"/>
  <c r="P3429" i="3"/>
  <c r="P3329" i="3"/>
  <c r="P3244" i="3"/>
  <c r="P3159" i="3"/>
  <c r="P3072" i="3"/>
  <c r="P2988" i="3"/>
  <c r="P2903" i="3"/>
  <c r="P2816" i="3"/>
  <c r="P2732" i="3"/>
  <c r="P2647" i="3"/>
  <c r="P2560" i="3"/>
  <c r="P2476" i="3"/>
  <c r="P2391" i="3"/>
  <c r="P2304" i="3"/>
  <c r="P2220" i="3"/>
  <c r="P2135" i="3"/>
  <c r="P2048" i="3"/>
  <c r="P1964" i="3"/>
  <c r="P1879" i="3"/>
  <c r="P1792" i="3"/>
  <c r="P1708" i="3"/>
  <c r="P1623" i="3"/>
  <c r="P1536" i="3"/>
  <c r="P1452" i="3"/>
  <c r="P1367" i="3"/>
  <c r="P1280" i="3"/>
  <c r="P1196" i="3"/>
  <c r="P1111" i="3"/>
  <c r="P1024" i="3"/>
  <c r="P940" i="3"/>
  <c r="P855" i="3"/>
  <c r="P768" i="3"/>
  <c r="P684" i="3"/>
  <c r="P599" i="3"/>
  <c r="P512" i="3"/>
  <c r="P428" i="3"/>
  <c r="P343" i="3"/>
  <c r="P256" i="3"/>
  <c r="P172" i="3"/>
  <c r="P87" i="3"/>
  <c r="P17292" i="3"/>
  <c r="P14217" i="3"/>
  <c r="P13193" i="3"/>
  <c r="P12284" i="3"/>
  <c r="P11475" i="3"/>
  <c r="P10857" i="3"/>
  <c r="P10297" i="3"/>
  <c r="P9867" i="3"/>
  <c r="P9523" i="3"/>
  <c r="P9284" i="3"/>
  <c r="P9103" i="3"/>
  <c r="P8916" i="3"/>
  <c r="P8737" i="3"/>
  <c r="P8555" i="3"/>
  <c r="P8370" i="3"/>
  <c r="P8191" i="3"/>
  <c r="P8010" i="3"/>
  <c r="P7825" i="3"/>
  <c r="P7644" i="3"/>
  <c r="P7463" i="3"/>
  <c r="P7279" i="3"/>
  <c r="P7102" i="3"/>
  <c r="P6947" i="3"/>
  <c r="P6787" i="3"/>
  <c r="P6635" i="3"/>
  <c r="P6485" i="3"/>
  <c r="P6345" i="3"/>
  <c r="P6210" i="3"/>
  <c r="P6074" i="3"/>
  <c r="P5935" i="3"/>
  <c r="P5801" i="3"/>
  <c r="P5665" i="3"/>
  <c r="P5526" i="3"/>
  <c r="P5391" i="3"/>
  <c r="P5264" i="3"/>
  <c r="P5149" i="3"/>
  <c r="P5037" i="3"/>
  <c r="P4922" i="3"/>
  <c r="P4807" i="3"/>
  <c r="P4695" i="3"/>
  <c r="P4582" i="3"/>
  <c r="P4465" i="3"/>
  <c r="P4353" i="3"/>
  <c r="P4240" i="3"/>
  <c r="P4125" i="3"/>
  <c r="P4013" i="3"/>
  <c r="P3898" i="3"/>
  <c r="P3795" i="3"/>
  <c r="P3699" i="3"/>
  <c r="P3602" i="3"/>
  <c r="P3503" i="3"/>
  <c r="P3407" i="3"/>
  <c r="P3311" i="3"/>
  <c r="P3224" i="3"/>
  <c r="P3140" i="3"/>
  <c r="P3055" i="3"/>
  <c r="P2968" i="3"/>
  <c r="P2884" i="3"/>
  <c r="P2799" i="3"/>
  <c r="P2712" i="3"/>
  <c r="P2628" i="3"/>
  <c r="P2543" i="3"/>
  <c r="P2456" i="3"/>
  <c r="P2372" i="3"/>
  <c r="P2287" i="3"/>
  <c r="P2200" i="3"/>
  <c r="P2116" i="3"/>
  <c r="P2031" i="3"/>
  <c r="P1944" i="3"/>
  <c r="P1860" i="3"/>
  <c r="P1775" i="3"/>
  <c r="P1688" i="3"/>
  <c r="P1604" i="3"/>
  <c r="P1519" i="3"/>
  <c r="P1432" i="3"/>
  <c r="P1348" i="3"/>
  <c r="P1263" i="3"/>
  <c r="P1176" i="3"/>
  <c r="P1092" i="3"/>
  <c r="P1007" i="3"/>
  <c r="P920" i="3"/>
  <c r="P836" i="3"/>
  <c r="P751" i="3"/>
  <c r="P664" i="3"/>
  <c r="P580" i="3"/>
  <c r="P495" i="3"/>
  <c r="P408" i="3"/>
  <c r="P324" i="3"/>
  <c r="P239" i="3"/>
  <c r="P152" i="3"/>
  <c r="P68" i="3"/>
  <c r="P17164" i="3"/>
  <c r="P14212" i="3"/>
  <c r="P13167" i="3"/>
  <c r="P12233" i="3"/>
  <c r="P11455" i="3"/>
  <c r="P10855" i="3"/>
  <c r="P10275" i="3"/>
  <c r="P9859" i="3"/>
  <c r="P9515" i="3"/>
  <c r="P9275" i="3"/>
  <c r="P9095" i="3"/>
  <c r="P8914" i="3"/>
  <c r="P8730" i="3"/>
  <c r="P8549" i="3"/>
  <c r="P8369" i="3"/>
  <c r="P8181" i="3"/>
  <c r="P8004" i="3"/>
  <c r="P7823" i="3"/>
  <c r="P7636" i="3"/>
  <c r="P7457" i="3"/>
  <c r="P7275" i="3"/>
  <c r="P7094" i="3"/>
  <c r="P6941" i="3"/>
  <c r="P6786" i="3"/>
  <c r="P6627" i="3"/>
  <c r="P6479" i="3"/>
  <c r="P6343" i="3"/>
  <c r="P6205" i="3"/>
  <c r="P6070" i="3"/>
  <c r="P5934" i="3"/>
  <c r="P5794" i="3"/>
  <c r="P5661" i="3"/>
  <c r="P5525" i="3"/>
  <c r="P5385" i="3"/>
  <c r="P5261" i="3"/>
  <c r="P5146" i="3"/>
  <c r="P5031" i="3"/>
  <c r="P4919" i="3"/>
  <c r="P4806" i="3"/>
  <c r="P4689" i="3"/>
  <c r="P4577" i="3"/>
  <c r="P4464" i="3"/>
  <c r="P4349" i="3"/>
  <c r="P4237" i="3"/>
  <c r="P4122" i="3"/>
  <c r="P4007" i="3"/>
  <c r="P3895" i="3"/>
  <c r="P3794" i="3"/>
  <c r="P3695" i="3"/>
  <c r="P3599" i="3"/>
  <c r="P3502" i="3"/>
  <c r="P3402" i="3"/>
  <c r="P3308" i="3"/>
  <c r="P3223" i="3"/>
  <c r="P3136" i="3"/>
  <c r="P3052" i="3"/>
  <c r="P2967" i="3"/>
  <c r="P2880" i="3"/>
  <c r="P2796" i="3"/>
  <c r="P2711" i="3"/>
  <c r="P2624" i="3"/>
  <c r="P2540" i="3"/>
  <c r="P2455" i="3"/>
  <c r="P2368" i="3"/>
  <c r="P2284" i="3"/>
  <c r="P2199" i="3"/>
  <c r="P2112" i="3"/>
  <c r="P2028" i="3"/>
  <c r="P1943" i="3"/>
  <c r="P1856" i="3"/>
  <c r="P1772" i="3"/>
  <c r="P1687" i="3"/>
  <c r="P1600" i="3"/>
  <c r="P1516" i="3"/>
  <c r="P1431" i="3"/>
  <c r="P1344" i="3"/>
  <c r="P1260" i="3"/>
  <c r="P1175" i="3"/>
  <c r="P1088" i="3"/>
  <c r="P1004" i="3"/>
  <c r="P919" i="3"/>
  <c r="P832" i="3"/>
  <c r="P748" i="3"/>
  <c r="P663" i="3"/>
  <c r="P576" i="3"/>
  <c r="P492" i="3"/>
  <c r="P407" i="3"/>
  <c r="P320" i="3"/>
  <c r="P236" i="3"/>
  <c r="P151" i="3"/>
  <c r="P64" i="3"/>
  <c r="P16137" i="3"/>
  <c r="P13913" i="3"/>
  <c r="P12956" i="3"/>
  <c r="P12084" i="3"/>
  <c r="P11321" i="3"/>
  <c r="P10723" i="3"/>
  <c r="P10179" i="3"/>
  <c r="P9779" i="3"/>
  <c r="P9452" i="3"/>
  <c r="P9237" i="3"/>
  <c r="P9052" i="3"/>
  <c r="P8874" i="3"/>
  <c r="P8692" i="3"/>
  <c r="P8507" i="3"/>
  <c r="P8327" i="3"/>
  <c r="P8146" i="3"/>
  <c r="P7962" i="3"/>
  <c r="P7781" i="3"/>
  <c r="P7601" i="3"/>
  <c r="P7413" i="3"/>
  <c r="P7236" i="3"/>
  <c r="P7065" i="3"/>
  <c r="P6905" i="3"/>
  <c r="P6750" i="3"/>
  <c r="P6595" i="3"/>
  <c r="P6447" i="3"/>
  <c r="P6313" i="3"/>
  <c r="P6177" i="3"/>
  <c r="P6038" i="3"/>
  <c r="P5903" i="3"/>
  <c r="P5767" i="3"/>
  <c r="P5629" i="3"/>
  <c r="P5494" i="3"/>
  <c r="P5358" i="3"/>
  <c r="P5233" i="3"/>
  <c r="P5121" i="3"/>
  <c r="P5008" i="3"/>
  <c r="P4893" i="3"/>
  <c r="P4781" i="3"/>
  <c r="P4666" i="3"/>
  <c r="P4551" i="3"/>
  <c r="P4439" i="3"/>
  <c r="P4326" i="3"/>
  <c r="P4209" i="3"/>
  <c r="P4097" i="3"/>
  <c r="P3984" i="3"/>
  <c r="P3869" i="3"/>
  <c r="P3773" i="3"/>
  <c r="P3675" i="3"/>
  <c r="P3576" i="3"/>
  <c r="P3480" i="3"/>
  <c r="P3383" i="3"/>
  <c r="P3288" i="3"/>
  <c r="P3204" i="3"/>
  <c r="P3119" i="3"/>
  <c r="P3032" i="3"/>
  <c r="P2948" i="3"/>
  <c r="P2863" i="3"/>
  <c r="P2776" i="3"/>
  <c r="P2692" i="3"/>
  <c r="P2607" i="3"/>
  <c r="P2520" i="3"/>
  <c r="P2436" i="3"/>
  <c r="P2351" i="3"/>
  <c r="P2264" i="3"/>
  <c r="P2180" i="3"/>
  <c r="P2095" i="3"/>
  <c r="P2008" i="3"/>
  <c r="P1924" i="3"/>
  <c r="P1839" i="3"/>
  <c r="P1752" i="3"/>
  <c r="P1668" i="3"/>
  <c r="P1583" i="3"/>
  <c r="P1496" i="3"/>
  <c r="P1412" i="3"/>
  <c r="P1327" i="3"/>
  <c r="P1240" i="3"/>
  <c r="P1156" i="3"/>
  <c r="P1071" i="3"/>
  <c r="P984" i="3"/>
  <c r="P900" i="3"/>
  <c r="P815" i="3"/>
  <c r="P728" i="3"/>
  <c r="P644" i="3"/>
  <c r="P559" i="3"/>
  <c r="P472" i="3"/>
  <c r="P388" i="3"/>
  <c r="P303" i="3"/>
  <c r="P216" i="3"/>
  <c r="P132" i="3"/>
  <c r="P47" i="3"/>
  <c r="P10169" i="3"/>
  <c r="P8319" i="3"/>
  <c r="P6902" i="3"/>
  <c r="P5762" i="3"/>
  <c r="P4775" i="3"/>
  <c r="P3867" i="3"/>
  <c r="P3116" i="3"/>
  <c r="P2432" i="3"/>
  <c r="P1751" i="3"/>
  <c r="P1068" i="3"/>
  <c r="P384" i="3"/>
  <c r="P9771" i="3"/>
  <c r="P8139" i="3"/>
  <c r="P6745" i="3"/>
  <c r="P5626" i="3"/>
  <c r="P4663" i="3"/>
  <c r="P3768" i="3"/>
  <c r="P3031" i="3"/>
  <c r="P2348" i="3"/>
  <c r="P1664" i="3"/>
  <c r="P983" i="3"/>
  <c r="P300" i="3"/>
  <c r="P16118" i="3"/>
  <c r="P9443" i="3"/>
  <c r="P7957" i="3"/>
  <c r="P6590" i="3"/>
  <c r="P5487" i="3"/>
  <c r="P4550" i="3"/>
  <c r="P3672" i="3"/>
  <c r="P2944" i="3"/>
  <c r="P2263" i="3"/>
  <c r="P1580" i="3"/>
  <c r="P896" i="3"/>
  <c r="P215" i="3"/>
  <c r="P13909" i="3"/>
  <c r="P9233" i="3"/>
  <c r="P7772" i="3"/>
  <c r="P6446" i="3"/>
  <c r="P5353" i="3"/>
  <c r="P4433" i="3"/>
  <c r="P3575" i="3"/>
  <c r="P2860" i="3"/>
  <c r="P2176" i="3"/>
  <c r="P1495" i="3"/>
  <c r="P812" i="3"/>
  <c r="P128" i="3"/>
  <c r="P12917" i="3"/>
  <c r="P9051" i="3"/>
  <c r="P7594" i="3"/>
  <c r="P6306" i="3"/>
  <c r="P5232" i="3"/>
  <c r="P4321" i="3"/>
  <c r="P3475" i="3"/>
  <c r="P2775" i="3"/>
  <c r="P2092" i="3"/>
  <c r="P1408" i="3"/>
  <c r="P727" i="3"/>
  <c r="P44" i="3"/>
  <c r="P12057" i="3"/>
  <c r="P8865" i="3"/>
  <c r="P7412" i="3"/>
  <c r="P6173" i="3"/>
  <c r="P5117" i="3"/>
  <c r="P4208" i="3"/>
  <c r="P3379" i="3"/>
  <c r="P2688" i="3"/>
  <c r="P2007" i="3"/>
  <c r="P1324" i="3"/>
  <c r="P640" i="3"/>
  <c r="P11305" i="3"/>
  <c r="P8687" i="3"/>
  <c r="P7227" i="3"/>
  <c r="P6037" i="3"/>
  <c r="P5005" i="3"/>
  <c r="P4093" i="3"/>
  <c r="P3287" i="3"/>
  <c r="P2604" i="3"/>
  <c r="P1920" i="3"/>
  <c r="P1239" i="3"/>
  <c r="P556" i="3"/>
  <c r="P3200" i="3"/>
  <c r="P2519" i="3"/>
  <c r="P10687" i="3"/>
  <c r="P1836" i="3"/>
  <c r="P8506" i="3"/>
  <c r="P1152" i="3"/>
  <c r="P4890" i="3"/>
  <c r="P3981" i="3"/>
  <c r="P7058" i="3"/>
  <c r="P5897" i="3"/>
  <c r="P471" i="3"/>
  <c r="K11409" i="3"/>
  <c r="K11417" i="3"/>
  <c r="K11425" i="3"/>
  <c r="K11433" i="3"/>
  <c r="K11441" i="3"/>
  <c r="K11449" i="3"/>
  <c r="K11457" i="3"/>
  <c r="K11465" i="3"/>
  <c r="K11473" i="3"/>
  <c r="K11481" i="3"/>
  <c r="K11489" i="3"/>
  <c r="K11497" i="3"/>
  <c r="K11505" i="3"/>
  <c r="K11513" i="3"/>
  <c r="K11521" i="3"/>
  <c r="K11529" i="3"/>
  <c r="K11537" i="3"/>
  <c r="K11545" i="3"/>
  <c r="K11553" i="3"/>
  <c r="K11561" i="3"/>
  <c r="K11569" i="3"/>
  <c r="K11577" i="3"/>
  <c r="K11585" i="3"/>
  <c r="K11593" i="3"/>
  <c r="K11601" i="3"/>
  <c r="K11609" i="3"/>
  <c r="K11617" i="3"/>
  <c r="K11625" i="3"/>
  <c r="K11633" i="3"/>
  <c r="K11641" i="3"/>
  <c r="K11649" i="3"/>
  <c r="K11657" i="3"/>
  <c r="K11665" i="3"/>
  <c r="K11673" i="3"/>
  <c r="K11681" i="3"/>
  <c r="K11689" i="3"/>
  <c r="K11697" i="3"/>
  <c r="K11705" i="3"/>
  <c r="K11713" i="3"/>
  <c r="K11721" i="3"/>
  <c r="K11729" i="3"/>
  <c r="K11737" i="3"/>
  <c r="K11745" i="3"/>
  <c r="K11753" i="3"/>
  <c r="K11761" i="3"/>
  <c r="K11769" i="3"/>
  <c r="K11777" i="3"/>
  <c r="K11785" i="3"/>
  <c r="K11793" i="3"/>
  <c r="K11801" i="3"/>
  <c r="K11809" i="3"/>
  <c r="K11817" i="3"/>
  <c r="K11825" i="3"/>
  <c r="K11833" i="3"/>
  <c r="K11841" i="3"/>
  <c r="K11849" i="3"/>
  <c r="K11857" i="3"/>
  <c r="K11865" i="3"/>
  <c r="K11873" i="3"/>
  <c r="K11881" i="3"/>
  <c r="K11889" i="3"/>
  <c r="K11897" i="3"/>
  <c r="K11905" i="3"/>
  <c r="K11913" i="3"/>
  <c r="K11921" i="3"/>
  <c r="K11929" i="3"/>
  <c r="K11937" i="3"/>
  <c r="K11945" i="3"/>
  <c r="K11953" i="3"/>
  <c r="K11961" i="3"/>
  <c r="K11969" i="3"/>
  <c r="K11977" i="3"/>
  <c r="K11985" i="3"/>
  <c r="K11993" i="3"/>
  <c r="K12001" i="3"/>
  <c r="K12009" i="3"/>
  <c r="K12017" i="3"/>
  <c r="K12025" i="3"/>
  <c r="K12033" i="3"/>
  <c r="K12041" i="3"/>
  <c r="K12049" i="3"/>
  <c r="K12057" i="3"/>
  <c r="K12073" i="3"/>
  <c r="K12081" i="3"/>
  <c r="K12089" i="3"/>
  <c r="K12097" i="3"/>
  <c r="K12105" i="3"/>
  <c r="K12113" i="3"/>
  <c r="K12121" i="3"/>
  <c r="K12129" i="3"/>
  <c r="K12137" i="3"/>
  <c r="K12145" i="3"/>
  <c r="K12153" i="3"/>
  <c r="K12161" i="3"/>
  <c r="K12169" i="3"/>
  <c r="K12177" i="3"/>
  <c r="K12185" i="3"/>
  <c r="K12193" i="3"/>
  <c r="K12201" i="3"/>
  <c r="K12209" i="3"/>
  <c r="K12217" i="3"/>
  <c r="K12225" i="3"/>
  <c r="K12233" i="3"/>
  <c r="K12241" i="3"/>
  <c r="K12249" i="3"/>
  <c r="K12257" i="3"/>
  <c r="K12265" i="3"/>
  <c r="K12273" i="3"/>
  <c r="K12281" i="3"/>
  <c r="K12289" i="3"/>
  <c r="K12297" i="3"/>
  <c r="K12305" i="3"/>
  <c r="K12313" i="3"/>
  <c r="K12321" i="3"/>
  <c r="K12329" i="3"/>
  <c r="K12337" i="3"/>
  <c r="K12345" i="3"/>
  <c r="K12353" i="3"/>
  <c r="K12361" i="3"/>
  <c r="K12369" i="3"/>
  <c r="K12377" i="3"/>
  <c r="K12385" i="3"/>
  <c r="K12393" i="3"/>
  <c r="K12401" i="3"/>
  <c r="K12409" i="3"/>
  <c r="K12417" i="3"/>
  <c r="K12425" i="3"/>
  <c r="K12433" i="3"/>
  <c r="K12441" i="3"/>
  <c r="K12449" i="3"/>
  <c r="K12457" i="3"/>
  <c r="K12465" i="3"/>
  <c r="K12473" i="3"/>
  <c r="K12481" i="3"/>
  <c r="K12489" i="3"/>
  <c r="K12497" i="3"/>
  <c r="K12505" i="3"/>
  <c r="K12513" i="3"/>
  <c r="K12521" i="3"/>
  <c r="K12529" i="3"/>
  <c r="K12537" i="3"/>
  <c r="K12545" i="3"/>
  <c r="K12553" i="3"/>
  <c r="K12561" i="3"/>
  <c r="K12569" i="3"/>
  <c r="K12577" i="3"/>
  <c r="K12585" i="3"/>
  <c r="K12593" i="3"/>
  <c r="K12601" i="3"/>
  <c r="K12609" i="3"/>
  <c r="K12617" i="3"/>
  <c r="K12625" i="3"/>
  <c r="K12633" i="3"/>
  <c r="K12641" i="3"/>
  <c r="K12649" i="3"/>
  <c r="K12657" i="3"/>
  <c r="K12665" i="3"/>
  <c r="K12673" i="3"/>
  <c r="K12681" i="3"/>
  <c r="K12689" i="3"/>
  <c r="K12697" i="3"/>
  <c r="K12705" i="3"/>
  <c r="K12713" i="3"/>
  <c r="K12721" i="3"/>
  <c r="K12729" i="3"/>
  <c r="K12737" i="3"/>
  <c r="K12745" i="3"/>
  <c r="K12753" i="3"/>
  <c r="K12761" i="3"/>
  <c r="K12769" i="3"/>
  <c r="K12777" i="3"/>
  <c r="K12785" i="3"/>
  <c r="K12793" i="3"/>
  <c r="K12801" i="3"/>
  <c r="K12809" i="3"/>
  <c r="K12817" i="3"/>
  <c r="K12825" i="3"/>
  <c r="K12833" i="3"/>
  <c r="K12841" i="3"/>
  <c r="K12849" i="3"/>
  <c r="K12857" i="3"/>
  <c r="K12865" i="3"/>
  <c r="K12873" i="3"/>
  <c r="K12881" i="3"/>
  <c r="K12889" i="3"/>
  <c r="K12897" i="3"/>
  <c r="K12905" i="3"/>
  <c r="K12913" i="3"/>
  <c r="K12921" i="3"/>
  <c r="K12929" i="3"/>
  <c r="K12937" i="3"/>
  <c r="K12945" i="3"/>
  <c r="K12953" i="3"/>
  <c r="K12961" i="3"/>
  <c r="K12969" i="3"/>
  <c r="K12977" i="3"/>
  <c r="K12985" i="3"/>
  <c r="K12993" i="3"/>
  <c r="K13001" i="3"/>
  <c r="K13009" i="3"/>
  <c r="K13017" i="3"/>
  <c r="K13025" i="3"/>
  <c r="K13033" i="3"/>
  <c r="K13041" i="3"/>
  <c r="K13049" i="3"/>
  <c r="K13057" i="3"/>
  <c r="K13065" i="3"/>
  <c r="K13073" i="3"/>
  <c r="K13081" i="3"/>
  <c r="K13089" i="3"/>
  <c r="K13097" i="3"/>
  <c r="K13105" i="3"/>
  <c r="K13113" i="3"/>
  <c r="K13121" i="3"/>
  <c r="K13129" i="3"/>
  <c r="K13137" i="3"/>
  <c r="K13145" i="3"/>
  <c r="K13153" i="3"/>
  <c r="K13161" i="3"/>
  <c r="K13169" i="3"/>
  <c r="K13177" i="3"/>
  <c r="K13185" i="3"/>
  <c r="K13193" i="3"/>
  <c r="K13201" i="3"/>
  <c r="K13209" i="3"/>
  <c r="K13217" i="3"/>
  <c r="K13225" i="3"/>
  <c r="K13233" i="3"/>
  <c r="K13241" i="3"/>
  <c r="K13249" i="3"/>
  <c r="K13257" i="3"/>
  <c r="K13265" i="3"/>
  <c r="K13273" i="3"/>
  <c r="K13281" i="3"/>
  <c r="K13289" i="3"/>
  <c r="K13297" i="3"/>
  <c r="K13305" i="3"/>
  <c r="K13313" i="3"/>
  <c r="K13321" i="3"/>
  <c r="K13329" i="3"/>
  <c r="K13337" i="3"/>
  <c r="K13345" i="3"/>
  <c r="K13353" i="3"/>
  <c r="K13361" i="3"/>
  <c r="K13369" i="3"/>
  <c r="K13377" i="3"/>
  <c r="K13385" i="3"/>
  <c r="K13393" i="3"/>
  <c r="K13401" i="3"/>
  <c r="K13409" i="3"/>
  <c r="K13417" i="3"/>
  <c r="K13425" i="3"/>
  <c r="K13433" i="3"/>
  <c r="K13441" i="3"/>
  <c r="K13449" i="3"/>
  <c r="K13457" i="3"/>
  <c r="K13465" i="3"/>
  <c r="K13473" i="3"/>
  <c r="K13481" i="3"/>
  <c r="K13489" i="3"/>
  <c r="K13497" i="3"/>
  <c r="K13505" i="3"/>
  <c r="K13513" i="3"/>
  <c r="K13521" i="3"/>
  <c r="K13529" i="3"/>
  <c r="K13537" i="3"/>
  <c r="K13545" i="3"/>
  <c r="K13553" i="3"/>
  <c r="K13561" i="3"/>
  <c r="K13569" i="3"/>
  <c r="K13577" i="3"/>
  <c r="K13585" i="3"/>
  <c r="K13593" i="3"/>
  <c r="K13601" i="3"/>
  <c r="K13609" i="3"/>
  <c r="K13617" i="3"/>
  <c r="K13625" i="3"/>
  <c r="K13633" i="3"/>
  <c r="K13641" i="3"/>
  <c r="K13649" i="3"/>
  <c r="K13657" i="3"/>
  <c r="K13665" i="3"/>
  <c r="K13673" i="3"/>
  <c r="K13681" i="3"/>
  <c r="K13689" i="3"/>
  <c r="K13697" i="3"/>
  <c r="K13705" i="3"/>
  <c r="K13713" i="3"/>
  <c r="K13721" i="3"/>
  <c r="K13729" i="3"/>
  <c r="K13737" i="3"/>
  <c r="K13745" i="3"/>
  <c r="K13753" i="3"/>
  <c r="K13761" i="3"/>
  <c r="K13769" i="3"/>
  <c r="K13777" i="3"/>
  <c r="K13785" i="3"/>
  <c r="K13793" i="3"/>
  <c r="K13801" i="3"/>
  <c r="K13809" i="3"/>
  <c r="K13817" i="3"/>
  <c r="K13825" i="3"/>
  <c r="K13833" i="3"/>
  <c r="K13841" i="3"/>
  <c r="K13849" i="3"/>
  <c r="K13857" i="3"/>
  <c r="K13865" i="3"/>
  <c r="K13873" i="3"/>
  <c r="K13881" i="3"/>
  <c r="K13889" i="3"/>
  <c r="K13897" i="3"/>
  <c r="K13905" i="3"/>
  <c r="K13913" i="3"/>
  <c r="K13921" i="3"/>
  <c r="K13929" i="3"/>
  <c r="K13937" i="3"/>
  <c r="K13945" i="3"/>
  <c r="K13953" i="3"/>
  <c r="K13961" i="3"/>
  <c r="K13969" i="3"/>
  <c r="K13977" i="3"/>
  <c r="K13985" i="3"/>
  <c r="K13993" i="3"/>
  <c r="K14001" i="3"/>
  <c r="K14009" i="3"/>
  <c r="K14017" i="3"/>
  <c r="K14025" i="3"/>
  <c r="K14033" i="3"/>
  <c r="K14041" i="3"/>
  <c r="K14049" i="3"/>
  <c r="K14057" i="3"/>
  <c r="K14065" i="3"/>
  <c r="K14073" i="3"/>
  <c r="K14081" i="3"/>
  <c r="K14089" i="3"/>
  <c r="K14097" i="3"/>
  <c r="K14105" i="3"/>
  <c r="K14113" i="3"/>
  <c r="K14121" i="3"/>
  <c r="K14129" i="3"/>
  <c r="K14137" i="3"/>
  <c r="K14145" i="3"/>
  <c r="K14153" i="3"/>
  <c r="K14161" i="3"/>
  <c r="K14169" i="3"/>
  <c r="K14177" i="3"/>
  <c r="K14185" i="3"/>
  <c r="K14193" i="3"/>
  <c r="K14201" i="3"/>
  <c r="K14209" i="3"/>
  <c r="K14217" i="3"/>
  <c r="K14225" i="3"/>
  <c r="K14233" i="3"/>
  <c r="K14241" i="3"/>
  <c r="K14249" i="3"/>
  <c r="K14257" i="3"/>
  <c r="K14265" i="3"/>
  <c r="K14273" i="3"/>
  <c r="K14281" i="3"/>
  <c r="K14289" i="3"/>
  <c r="K14297" i="3"/>
  <c r="K14305" i="3"/>
  <c r="K14313" i="3"/>
  <c r="K14321" i="3"/>
  <c r="K14329" i="3"/>
  <c r="K14337" i="3"/>
  <c r="K14345" i="3"/>
  <c r="K14353" i="3"/>
  <c r="K14361" i="3"/>
  <c r="K14369" i="3"/>
  <c r="K14377" i="3"/>
  <c r="K14385" i="3"/>
  <c r="K14393" i="3"/>
  <c r="K14401" i="3"/>
  <c r="K14409" i="3"/>
  <c r="K14417" i="3"/>
  <c r="K14425" i="3"/>
  <c r="K14433" i="3"/>
  <c r="K14441" i="3"/>
  <c r="K14449" i="3"/>
  <c r="K14457" i="3"/>
  <c r="K14465" i="3"/>
  <c r="K14473" i="3"/>
  <c r="K14481" i="3"/>
  <c r="K14489" i="3"/>
  <c r="K14497" i="3"/>
  <c r="K14505" i="3"/>
  <c r="K14513" i="3"/>
  <c r="K14521" i="3"/>
  <c r="K14529" i="3"/>
  <c r="K14537" i="3"/>
  <c r="K14545" i="3"/>
  <c r="K14553" i="3"/>
  <c r="K14561" i="3"/>
  <c r="K14569" i="3"/>
  <c r="K14577" i="3"/>
  <c r="K14585" i="3"/>
  <c r="K14593" i="3"/>
  <c r="K14601" i="3"/>
  <c r="K14609" i="3"/>
  <c r="K14617" i="3"/>
  <c r="K14625" i="3"/>
  <c r="K14633" i="3"/>
  <c r="K14641" i="3"/>
  <c r="K14649" i="3"/>
  <c r="K14657" i="3"/>
  <c r="K14665" i="3"/>
  <c r="K14673" i="3"/>
  <c r="K14681" i="3"/>
  <c r="K14689" i="3"/>
  <c r="K14697" i="3"/>
  <c r="K14705" i="3"/>
  <c r="K14713" i="3"/>
  <c r="K14721" i="3"/>
  <c r="K14729" i="3"/>
  <c r="K14737" i="3"/>
  <c r="K14745" i="3"/>
  <c r="K14753" i="3"/>
  <c r="K14761" i="3"/>
  <c r="K14769" i="3"/>
  <c r="K14777" i="3"/>
  <c r="K14785" i="3"/>
  <c r="K14793" i="3"/>
  <c r="K14801" i="3"/>
  <c r="K14809" i="3"/>
  <c r="K14817" i="3"/>
  <c r="K14825" i="3"/>
  <c r="K14833" i="3"/>
  <c r="K14841" i="3"/>
  <c r="K14849" i="3"/>
  <c r="K14857" i="3"/>
  <c r="K14865" i="3"/>
  <c r="K14873" i="3"/>
  <c r="K14881" i="3"/>
  <c r="K14889" i="3"/>
  <c r="K14897" i="3"/>
  <c r="K14905" i="3"/>
  <c r="K14913" i="3"/>
  <c r="K14921" i="3"/>
  <c r="K14929" i="3"/>
  <c r="K14937" i="3"/>
  <c r="K14945" i="3"/>
  <c r="K14953" i="3"/>
  <c r="K14961" i="3"/>
  <c r="K14969" i="3"/>
  <c r="K14977" i="3"/>
  <c r="K14985" i="3"/>
  <c r="K14993" i="3"/>
  <c r="K15001" i="3"/>
  <c r="K15009" i="3"/>
  <c r="K15017" i="3"/>
  <c r="K15025" i="3"/>
  <c r="K15033" i="3"/>
  <c r="K15041" i="3"/>
  <c r="K15049" i="3"/>
  <c r="K15057" i="3"/>
  <c r="K15065" i="3"/>
  <c r="K15073" i="3"/>
  <c r="K15081" i="3"/>
  <c r="K15089" i="3"/>
  <c r="K15097" i="3"/>
  <c r="K15105" i="3"/>
  <c r="K15113" i="3"/>
  <c r="K15121" i="3"/>
  <c r="K15129" i="3"/>
  <c r="K15137" i="3"/>
  <c r="K15145" i="3"/>
  <c r="K15153" i="3"/>
  <c r="K15161" i="3"/>
  <c r="K15169" i="3"/>
  <c r="K15177" i="3"/>
  <c r="K15185" i="3"/>
  <c r="K15193" i="3"/>
  <c r="K15201" i="3"/>
  <c r="K15209" i="3"/>
  <c r="K15217" i="3"/>
  <c r="K15225" i="3"/>
  <c r="K15233" i="3"/>
  <c r="K15241" i="3"/>
  <c r="K15249" i="3"/>
  <c r="K15257" i="3"/>
  <c r="K15265" i="3"/>
  <c r="K15273" i="3"/>
  <c r="K15281" i="3"/>
  <c r="K15289" i="3"/>
  <c r="K15297" i="3"/>
  <c r="K15305" i="3"/>
  <c r="K15313" i="3"/>
  <c r="K15321" i="3"/>
  <c r="K15329" i="3"/>
  <c r="K15337" i="3"/>
  <c r="K15345" i="3"/>
  <c r="K15353" i="3"/>
  <c r="K15361" i="3"/>
  <c r="K15369" i="3"/>
  <c r="K15377" i="3"/>
  <c r="K15385" i="3"/>
  <c r="K15393" i="3"/>
  <c r="K15401" i="3"/>
  <c r="K15409" i="3"/>
  <c r="K15417" i="3"/>
  <c r="K15425" i="3"/>
  <c r="K15433" i="3"/>
  <c r="K15441" i="3"/>
  <c r="K15449" i="3"/>
  <c r="K15457" i="3"/>
  <c r="K15465" i="3"/>
  <c r="K15473" i="3"/>
  <c r="K15481" i="3"/>
  <c r="K15489" i="3"/>
  <c r="K15497" i="3"/>
  <c r="K15505" i="3"/>
  <c r="K15513" i="3"/>
  <c r="K15521" i="3"/>
  <c r="K15529" i="3"/>
  <c r="K15537" i="3"/>
  <c r="K15545" i="3"/>
  <c r="K15553" i="3"/>
  <c r="K15561" i="3"/>
  <c r="K15569" i="3"/>
  <c r="K15577" i="3"/>
  <c r="K15585" i="3"/>
  <c r="K15593" i="3"/>
  <c r="K15601" i="3"/>
  <c r="K15609" i="3"/>
  <c r="K15617" i="3"/>
  <c r="K15625" i="3"/>
  <c r="K15633" i="3"/>
  <c r="K15641" i="3"/>
  <c r="K15649" i="3"/>
  <c r="K15657" i="3"/>
  <c r="K15665" i="3"/>
  <c r="K15673" i="3"/>
  <c r="K15681" i="3"/>
  <c r="K15689" i="3"/>
  <c r="K15697" i="3"/>
  <c r="K15705" i="3"/>
  <c r="K15713" i="3"/>
  <c r="K15721" i="3"/>
  <c r="K15729" i="3"/>
  <c r="K15737" i="3"/>
  <c r="K15745" i="3"/>
  <c r="K15753" i="3"/>
  <c r="K15761" i="3"/>
  <c r="K15769" i="3"/>
  <c r="K15777" i="3"/>
  <c r="K15785" i="3"/>
  <c r="K15793" i="3"/>
  <c r="K15801" i="3"/>
  <c r="K15809" i="3"/>
  <c r="K15817" i="3"/>
  <c r="K15825" i="3"/>
  <c r="K15833" i="3"/>
  <c r="K15841" i="3"/>
  <c r="K15849" i="3"/>
  <c r="K15857" i="3"/>
  <c r="K15865" i="3"/>
  <c r="K15873" i="3"/>
  <c r="K15881" i="3"/>
  <c r="K15889" i="3"/>
  <c r="K15897" i="3"/>
  <c r="K15905" i="3"/>
  <c r="K15913" i="3"/>
  <c r="K15921" i="3"/>
  <c r="K15929" i="3"/>
  <c r="K15937" i="3"/>
  <c r="K15945" i="3"/>
  <c r="K15953" i="3"/>
  <c r="K15961" i="3"/>
  <c r="K15969" i="3"/>
  <c r="K15977" i="3"/>
  <c r="K15985" i="3"/>
  <c r="K15993" i="3"/>
  <c r="K16001" i="3"/>
  <c r="K16009" i="3"/>
  <c r="K16017" i="3"/>
  <c r="K16025" i="3"/>
  <c r="K16033" i="3"/>
  <c r="K16041" i="3"/>
  <c r="K16049" i="3"/>
  <c r="K16057" i="3"/>
  <c r="K16065" i="3"/>
  <c r="K16073" i="3"/>
  <c r="K16081" i="3"/>
  <c r="K16089" i="3"/>
  <c r="K16097" i="3"/>
  <c r="K16105" i="3"/>
  <c r="K16113" i="3"/>
  <c r="K16121" i="3"/>
  <c r="K16129" i="3"/>
  <c r="K16137" i="3"/>
  <c r="K16145" i="3"/>
  <c r="K16153" i="3"/>
  <c r="K16161" i="3"/>
  <c r="K16169" i="3"/>
  <c r="K16177" i="3"/>
  <c r="K16185" i="3"/>
  <c r="K16193" i="3"/>
  <c r="K16201" i="3"/>
  <c r="K16209" i="3"/>
  <c r="K16217" i="3"/>
  <c r="K16225" i="3"/>
  <c r="K16233" i="3"/>
  <c r="K16241" i="3"/>
  <c r="K16249" i="3"/>
  <c r="K16257" i="3"/>
  <c r="K16265" i="3"/>
  <c r="K16273" i="3"/>
  <c r="K16281" i="3"/>
  <c r="K16289" i="3"/>
  <c r="K16297" i="3"/>
  <c r="K16305" i="3"/>
  <c r="K16313" i="3"/>
  <c r="K16321" i="3"/>
  <c r="K16329" i="3"/>
  <c r="K16337" i="3"/>
  <c r="K16345" i="3"/>
  <c r="K16353" i="3"/>
  <c r="K16361" i="3"/>
  <c r="K16369" i="3"/>
  <c r="K16377" i="3"/>
  <c r="K16385" i="3"/>
  <c r="K16393" i="3"/>
  <c r="K16401" i="3"/>
  <c r="K16409" i="3"/>
  <c r="K16417" i="3"/>
  <c r="K16425" i="3"/>
  <c r="K16433" i="3"/>
  <c r="K16441" i="3"/>
  <c r="K16449" i="3"/>
  <c r="K16457" i="3"/>
  <c r="K16465" i="3"/>
  <c r="K16473" i="3"/>
  <c r="K16481" i="3"/>
  <c r="K16489" i="3"/>
  <c r="K16497" i="3"/>
  <c r="K16505" i="3"/>
  <c r="K16513" i="3"/>
  <c r="K16521" i="3"/>
  <c r="K16529" i="3"/>
  <c r="K16537" i="3"/>
  <c r="K16545" i="3"/>
  <c r="K16553" i="3"/>
  <c r="K16561" i="3"/>
  <c r="K16569" i="3"/>
  <c r="K16577" i="3"/>
  <c r="K16585" i="3"/>
  <c r="K16593" i="3"/>
  <c r="K16601" i="3"/>
  <c r="K16609" i="3"/>
  <c r="K16617" i="3"/>
  <c r="K16625" i="3"/>
  <c r="K16633" i="3"/>
  <c r="K16641" i="3"/>
  <c r="K16649" i="3"/>
  <c r="K16657" i="3"/>
  <c r="K16665" i="3"/>
  <c r="K16673" i="3"/>
  <c r="K16681" i="3"/>
  <c r="K16689" i="3"/>
  <c r="K16697" i="3"/>
  <c r="K16705" i="3"/>
  <c r="K16713" i="3"/>
  <c r="K16721" i="3"/>
  <c r="K16729" i="3"/>
  <c r="K16737" i="3"/>
  <c r="K16745" i="3"/>
  <c r="K16753" i="3"/>
  <c r="K16761" i="3"/>
  <c r="K16769" i="3"/>
  <c r="K16777" i="3"/>
  <c r="K16785" i="3"/>
  <c r="K16793" i="3"/>
  <c r="K16801" i="3"/>
  <c r="K16809" i="3"/>
  <c r="K16817" i="3"/>
  <c r="K16825" i="3"/>
  <c r="K16833" i="3"/>
  <c r="K16841" i="3"/>
  <c r="K16849" i="3"/>
  <c r="K16857" i="3"/>
  <c r="K16865" i="3"/>
  <c r="K16873" i="3"/>
  <c r="K16881" i="3"/>
  <c r="K16889" i="3"/>
  <c r="K16897" i="3"/>
  <c r="K16905" i="3"/>
  <c r="K16913" i="3"/>
  <c r="K16921" i="3"/>
  <c r="K16929" i="3"/>
  <c r="K16937" i="3"/>
  <c r="K16945" i="3"/>
  <c r="K16953" i="3"/>
  <c r="K16961" i="3"/>
  <c r="K16969" i="3"/>
  <c r="K16977" i="3"/>
  <c r="K16985" i="3"/>
  <c r="K16993" i="3"/>
  <c r="K17001" i="3"/>
  <c r="K17009" i="3"/>
  <c r="K17017" i="3"/>
  <c r="K17025" i="3"/>
  <c r="K17033" i="3"/>
  <c r="K17041" i="3"/>
  <c r="K17049" i="3"/>
  <c r="K17057" i="3"/>
  <c r="K17065" i="3"/>
  <c r="K17073" i="3"/>
  <c r="K17081" i="3"/>
  <c r="K17089" i="3"/>
  <c r="K17097" i="3"/>
  <c r="K17105" i="3"/>
  <c r="K17113" i="3"/>
  <c r="K17121" i="3"/>
  <c r="K17129" i="3"/>
  <c r="K17137" i="3"/>
  <c r="K17145" i="3"/>
  <c r="K17153" i="3"/>
  <c r="K17161" i="3"/>
  <c r="K17169" i="3"/>
  <c r="K17177" i="3"/>
  <c r="K17185" i="3"/>
  <c r="K17193" i="3"/>
  <c r="K17201" i="3"/>
  <c r="K17209" i="3"/>
  <c r="K17217" i="3"/>
  <c r="K17225" i="3"/>
  <c r="K17233" i="3"/>
  <c r="K17241" i="3"/>
  <c r="K17249" i="3"/>
  <c r="K17257" i="3"/>
  <c r="K17265" i="3"/>
  <c r="K17273" i="3"/>
  <c r="K17281" i="3"/>
  <c r="K17289" i="3"/>
  <c r="K17297" i="3"/>
  <c r="K17305" i="3"/>
  <c r="K17313" i="3"/>
  <c r="K17321" i="3"/>
  <c r="K17329" i="3"/>
  <c r="K17337" i="3"/>
  <c r="K17345" i="3"/>
  <c r="K17353" i="3"/>
  <c r="K17361" i="3"/>
  <c r="K17369" i="3"/>
  <c r="K17377" i="3"/>
  <c r="K17385" i="3"/>
  <c r="K17393" i="3"/>
  <c r="K17401" i="3"/>
  <c r="K17409" i="3"/>
  <c r="K17417" i="3"/>
  <c r="K17425" i="3"/>
  <c r="K17433" i="3"/>
  <c r="K17441" i="3"/>
  <c r="K17449" i="3"/>
  <c r="K17457" i="3"/>
  <c r="K17465" i="3"/>
  <c r="K17473" i="3"/>
  <c r="K17481" i="3"/>
  <c r="K17489" i="3"/>
  <c r="K17497" i="3"/>
  <c r="K17505" i="3"/>
  <c r="K17513" i="3"/>
  <c r="K17521" i="3"/>
  <c r="K17529" i="3"/>
  <c r="K17537" i="3"/>
  <c r="K17545" i="3"/>
  <c r="K17553" i="3"/>
  <c r="K17561" i="3"/>
  <c r="K17569" i="3"/>
  <c r="K17577" i="3"/>
  <c r="K17585" i="3"/>
  <c r="K17593" i="3"/>
  <c r="K17601" i="3"/>
  <c r="K17609" i="3"/>
  <c r="K17617" i="3"/>
  <c r="K17625" i="3"/>
  <c r="K17633" i="3"/>
  <c r="K17641" i="3"/>
  <c r="K17649" i="3"/>
  <c r="K17657" i="3"/>
  <c r="K17665" i="3"/>
  <c r="K17673" i="3"/>
  <c r="K17681" i="3"/>
  <c r="K17689" i="3"/>
  <c r="K17697" i="3"/>
  <c r="K17705" i="3"/>
  <c r="K17713" i="3"/>
  <c r="K17721" i="3"/>
  <c r="K17729" i="3"/>
  <c r="K17737" i="3"/>
  <c r="K17745" i="3"/>
  <c r="K17753" i="3"/>
  <c r="K17761" i="3"/>
  <c r="K17769" i="3"/>
  <c r="K17777" i="3"/>
  <c r="K17785" i="3"/>
  <c r="K17793" i="3"/>
  <c r="K17801" i="3"/>
  <c r="K17809" i="3"/>
  <c r="K17817" i="3"/>
  <c r="K17825" i="3"/>
  <c r="K17833" i="3"/>
  <c r="K17841" i="3"/>
  <c r="K17849" i="3"/>
  <c r="K17857" i="3"/>
  <c r="K17865" i="3"/>
  <c r="K17873" i="3"/>
  <c r="K17881" i="3"/>
  <c r="K17889" i="3"/>
  <c r="K17897" i="3"/>
  <c r="K17905" i="3"/>
  <c r="K17913" i="3"/>
  <c r="K17921" i="3"/>
  <c r="K17929" i="3"/>
  <c r="K17937" i="3"/>
  <c r="K17945" i="3"/>
  <c r="K17953" i="3"/>
  <c r="K17961" i="3"/>
  <c r="K17969" i="3"/>
  <c r="K17977" i="3"/>
  <c r="K17985" i="3"/>
  <c r="K17993" i="3"/>
  <c r="K18001" i="3"/>
  <c r="K18009" i="3"/>
  <c r="K18017" i="3"/>
  <c r="K18025" i="3"/>
  <c r="K18033" i="3"/>
  <c r="K18041" i="3"/>
  <c r="K18049" i="3"/>
  <c r="K18057" i="3"/>
  <c r="K18065" i="3"/>
  <c r="K18073" i="3"/>
  <c r="K18081" i="3"/>
  <c r="K18089" i="3"/>
  <c r="K18097" i="3"/>
  <c r="K18105" i="3"/>
  <c r="K18113" i="3"/>
  <c r="K18121" i="3"/>
  <c r="K18129" i="3"/>
  <c r="K18137" i="3"/>
  <c r="K18145" i="3"/>
  <c r="K18153" i="3"/>
  <c r="K18161" i="3"/>
  <c r="K18169" i="3"/>
  <c r="K18177" i="3"/>
  <c r="K18185" i="3"/>
  <c r="K18193" i="3"/>
  <c r="K18201" i="3"/>
  <c r="K18209" i="3"/>
  <c r="K18217" i="3"/>
  <c r="K18225" i="3"/>
  <c r="K18233" i="3"/>
  <c r="K18241" i="3"/>
  <c r="K18249" i="3"/>
  <c r="K18257" i="3"/>
  <c r="K18265" i="3"/>
  <c r="K18273" i="3"/>
  <c r="K18281" i="3"/>
  <c r="K18289" i="3"/>
  <c r="K18297" i="3"/>
  <c r="K18305" i="3"/>
  <c r="K18313" i="3"/>
  <c r="K18321" i="3"/>
  <c r="K18329" i="3"/>
  <c r="K18337" i="3"/>
  <c r="K18345" i="3"/>
  <c r="K18353" i="3"/>
  <c r="K18361" i="3"/>
  <c r="K18369" i="3"/>
  <c r="K18377" i="3"/>
  <c r="K18385" i="3"/>
  <c r="K18393" i="3"/>
  <c r="K18401" i="3"/>
  <c r="K18409" i="3"/>
  <c r="K18417" i="3"/>
  <c r="K18425" i="3"/>
  <c r="K18433" i="3"/>
  <c r="K18441" i="3"/>
  <c r="K18449" i="3"/>
  <c r="K18457" i="3"/>
  <c r="K18465" i="3"/>
  <c r="K18473" i="3"/>
  <c r="K18481" i="3"/>
  <c r="K18489" i="3"/>
  <c r="K18497" i="3"/>
  <c r="K18505" i="3"/>
  <c r="K18513" i="3"/>
  <c r="K18521" i="3"/>
  <c r="K18529" i="3"/>
  <c r="K18537" i="3"/>
  <c r="K18545" i="3"/>
  <c r="K18553" i="3"/>
  <c r="K18561" i="3"/>
  <c r="K18569" i="3"/>
  <c r="K18577" i="3"/>
  <c r="K18585" i="3"/>
  <c r="K18593" i="3"/>
  <c r="K18601" i="3"/>
  <c r="K18609" i="3"/>
  <c r="K18617" i="3"/>
  <c r="K18625" i="3"/>
  <c r="K18633" i="3"/>
  <c r="K18641" i="3"/>
  <c r="K18649" i="3"/>
  <c r="K18657" i="3"/>
  <c r="K18665" i="3"/>
  <c r="K18673" i="3"/>
  <c r="K18681" i="3"/>
  <c r="K18689" i="3"/>
  <c r="K18697" i="3"/>
  <c r="K18705" i="3"/>
  <c r="K18713" i="3"/>
  <c r="K18721" i="3"/>
  <c r="K18729" i="3"/>
  <c r="K18737" i="3"/>
  <c r="K18745" i="3"/>
  <c r="K18753" i="3"/>
  <c r="K18761" i="3"/>
  <c r="K18769" i="3"/>
  <c r="K18777" i="3"/>
  <c r="K18785" i="3"/>
  <c r="K18793" i="3"/>
  <c r="K18801" i="3"/>
  <c r="K18809" i="3"/>
  <c r="K18817" i="3"/>
  <c r="K18825" i="3"/>
  <c r="K18833" i="3"/>
  <c r="K18841" i="3"/>
  <c r="K18849" i="3"/>
  <c r="K18857" i="3"/>
  <c r="K18865" i="3"/>
  <c r="K18873" i="3"/>
  <c r="K18881" i="3"/>
  <c r="K18889" i="3"/>
  <c r="K18897" i="3"/>
  <c r="K18905" i="3"/>
  <c r="K18913" i="3"/>
  <c r="K18921" i="3"/>
  <c r="K18929" i="3"/>
  <c r="K18937" i="3"/>
  <c r="K18945" i="3"/>
  <c r="K18953" i="3"/>
  <c r="K18961" i="3"/>
  <c r="K18969" i="3"/>
  <c r="K18977" i="3"/>
  <c r="K18985" i="3"/>
  <c r="K18993" i="3"/>
  <c r="K19001" i="3"/>
  <c r="K19009" i="3"/>
  <c r="K19017" i="3"/>
  <c r="K19025" i="3"/>
  <c r="K19033" i="3"/>
  <c r="K19041" i="3"/>
  <c r="K19049" i="3"/>
  <c r="K19057" i="3"/>
  <c r="K19065" i="3"/>
  <c r="K19073" i="3"/>
  <c r="K19081" i="3"/>
  <c r="K19089" i="3"/>
  <c r="K19097" i="3"/>
  <c r="K19105" i="3"/>
  <c r="K19113" i="3"/>
  <c r="K19121" i="3"/>
  <c r="K19129" i="3"/>
  <c r="K19137" i="3"/>
  <c r="K19145" i="3"/>
  <c r="K19153" i="3"/>
  <c r="K19161" i="3"/>
  <c r="K19169" i="3"/>
  <c r="K19177" i="3"/>
  <c r="K19185" i="3"/>
  <c r="K19193" i="3"/>
  <c r="K19201" i="3"/>
  <c r="K19209" i="3"/>
  <c r="K19217" i="3"/>
  <c r="K19225" i="3"/>
  <c r="K19233" i="3"/>
  <c r="K19241" i="3"/>
  <c r="K19249" i="3"/>
  <c r="K19257" i="3"/>
  <c r="K19265" i="3"/>
  <c r="K19273" i="3"/>
  <c r="K19281" i="3"/>
  <c r="K19289" i="3"/>
  <c r="K19297" i="3"/>
  <c r="K19305" i="3"/>
  <c r="K19313" i="3"/>
  <c r="K19321" i="3"/>
  <c r="K19329" i="3"/>
  <c r="K19337" i="3"/>
  <c r="K19345" i="3"/>
  <c r="K19353" i="3"/>
  <c r="K19361" i="3"/>
  <c r="K19369" i="3"/>
  <c r="K19377" i="3"/>
  <c r="K19385" i="3"/>
  <c r="K19393" i="3"/>
  <c r="K19401" i="3"/>
  <c r="K19409" i="3"/>
  <c r="K19417" i="3"/>
  <c r="K19425" i="3"/>
  <c r="K19433" i="3"/>
  <c r="K19441" i="3"/>
  <c r="K19449" i="3"/>
  <c r="K19457" i="3"/>
  <c r="K19465" i="3"/>
  <c r="K19473" i="3"/>
  <c r="K19481" i="3"/>
  <c r="K19489" i="3"/>
  <c r="K19497" i="3"/>
  <c r="K19505" i="3"/>
  <c r="K19513" i="3"/>
  <c r="K19521" i="3"/>
  <c r="K19529" i="3"/>
  <c r="K19537" i="3"/>
  <c r="K19545" i="3"/>
  <c r="K19553" i="3"/>
  <c r="K19561" i="3"/>
  <c r="K19569" i="3"/>
  <c r="K19577" i="3"/>
  <c r="K19585" i="3"/>
  <c r="K19593" i="3"/>
  <c r="K19601" i="3"/>
  <c r="K19609" i="3"/>
  <c r="K19617" i="3"/>
  <c r="K19625" i="3"/>
  <c r="K19633" i="3"/>
  <c r="K19641" i="3"/>
  <c r="K19649" i="3"/>
  <c r="K19657" i="3"/>
  <c r="K19665" i="3"/>
  <c r="K19673" i="3"/>
  <c r="K19681" i="3"/>
  <c r="K19689" i="3"/>
  <c r="K19697" i="3"/>
  <c r="K19705" i="3"/>
  <c r="K19713" i="3"/>
  <c r="K19721" i="3"/>
  <c r="K19729" i="3"/>
  <c r="K19737" i="3"/>
  <c r="K19745" i="3"/>
  <c r="K19753" i="3"/>
  <c r="K19761" i="3"/>
  <c r="K19769" i="3"/>
  <c r="K19777" i="3"/>
  <c r="K19785" i="3"/>
  <c r="K19793" i="3"/>
  <c r="K19801" i="3"/>
  <c r="K19809" i="3"/>
  <c r="K19817" i="3"/>
  <c r="K19825" i="3"/>
  <c r="K19833" i="3"/>
  <c r="K19841" i="3"/>
  <c r="K19849" i="3"/>
  <c r="K19857" i="3"/>
  <c r="K19865" i="3"/>
  <c r="K19873" i="3"/>
  <c r="K19881" i="3"/>
  <c r="K19889" i="3"/>
  <c r="K19897" i="3"/>
  <c r="K19905" i="3"/>
  <c r="K19913" i="3"/>
  <c r="K19921" i="3"/>
  <c r="K19929" i="3"/>
  <c r="K19937" i="3"/>
  <c r="K19945" i="3"/>
  <c r="K19953" i="3"/>
  <c r="K19961" i="3"/>
  <c r="K19969" i="3"/>
  <c r="K19977" i="3"/>
  <c r="K19985" i="3"/>
  <c r="K19993" i="3"/>
  <c r="K20001" i="3"/>
  <c r="K20009" i="3"/>
  <c r="K20017" i="3"/>
  <c r="K20025" i="3"/>
  <c r="K20033" i="3"/>
  <c r="K20041" i="3"/>
  <c r="K20049" i="3"/>
  <c r="K20057" i="3"/>
  <c r="K20065" i="3"/>
  <c r="K20073" i="3"/>
  <c r="K20081" i="3"/>
  <c r="K20089" i="3"/>
  <c r="K20097" i="3"/>
  <c r="K20105" i="3"/>
  <c r="K20113" i="3"/>
  <c r="K20121" i="3"/>
  <c r="K20129" i="3"/>
  <c r="K20137" i="3"/>
  <c r="K20145" i="3"/>
  <c r="K20153" i="3"/>
  <c r="K20161" i="3"/>
  <c r="K20169" i="3"/>
  <c r="K20177" i="3"/>
  <c r="K20185" i="3"/>
  <c r="K20193" i="3"/>
  <c r="K20201" i="3"/>
  <c r="K20209" i="3"/>
  <c r="K20217" i="3"/>
  <c r="K20225" i="3"/>
  <c r="K20233" i="3"/>
  <c r="K20241" i="3"/>
  <c r="K20249" i="3"/>
  <c r="K20257" i="3"/>
  <c r="K20265" i="3"/>
  <c r="K20273" i="3"/>
  <c r="K20281" i="3"/>
  <c r="K20289" i="3"/>
  <c r="K20297" i="3"/>
  <c r="K20305" i="3"/>
  <c r="K20313" i="3"/>
  <c r="K20321" i="3"/>
  <c r="K20329" i="3"/>
  <c r="K20337" i="3"/>
  <c r="K20345" i="3"/>
  <c r="K20353" i="3"/>
  <c r="K20361" i="3"/>
  <c r="K20369" i="3"/>
  <c r="K20377" i="3"/>
  <c r="K20385" i="3"/>
  <c r="K20393" i="3"/>
  <c r="K20401" i="3"/>
  <c r="K20409" i="3"/>
  <c r="K20417" i="3"/>
  <c r="K20425" i="3"/>
  <c r="K20433" i="3"/>
  <c r="K20441" i="3"/>
  <c r="K20449" i="3"/>
  <c r="K20457" i="3"/>
  <c r="K20465" i="3"/>
  <c r="K20473" i="3"/>
  <c r="K20481" i="3"/>
  <c r="K20489" i="3"/>
  <c r="K20497" i="3"/>
  <c r="K20505" i="3"/>
  <c r="K20513" i="3"/>
  <c r="K20521" i="3"/>
  <c r="K20529" i="3"/>
  <c r="K20537" i="3"/>
  <c r="K20545" i="3"/>
  <c r="K20553" i="3"/>
  <c r="K20561" i="3"/>
  <c r="K20569" i="3"/>
  <c r="K20577" i="3"/>
  <c r="K20585" i="3"/>
  <c r="K20593" i="3"/>
  <c r="K20601" i="3"/>
  <c r="K20609" i="3"/>
  <c r="K20617" i="3"/>
  <c r="K20625" i="3"/>
  <c r="K20633" i="3"/>
  <c r="K20641" i="3"/>
  <c r="K20649" i="3"/>
  <c r="K20657" i="3"/>
  <c r="K20665" i="3"/>
  <c r="K20673" i="3"/>
  <c r="K20681" i="3"/>
  <c r="K20689" i="3"/>
  <c r="K20697" i="3"/>
  <c r="K20705" i="3"/>
  <c r="K20713" i="3"/>
  <c r="K20721" i="3"/>
  <c r="K20729" i="3"/>
  <c r="K20737" i="3"/>
  <c r="K20745" i="3"/>
  <c r="K20753" i="3"/>
  <c r="K20761" i="3"/>
  <c r="K20769" i="3"/>
  <c r="K20777" i="3"/>
  <c r="K20785" i="3"/>
  <c r="K20793" i="3"/>
  <c r="K20801" i="3"/>
  <c r="K20809" i="3"/>
  <c r="K20817" i="3"/>
  <c r="K20825" i="3"/>
  <c r="K20833" i="3"/>
  <c r="K20841" i="3"/>
  <c r="K20849" i="3"/>
  <c r="K20857" i="3"/>
  <c r="K20865" i="3"/>
  <c r="K20873" i="3"/>
  <c r="K20881" i="3"/>
  <c r="K20889" i="3"/>
  <c r="K20897" i="3"/>
  <c r="K20905" i="3"/>
  <c r="K20913" i="3"/>
  <c r="K20921" i="3"/>
  <c r="K20929" i="3"/>
  <c r="K20937" i="3"/>
  <c r="K20945" i="3"/>
  <c r="K20953" i="3"/>
  <c r="K20961" i="3"/>
  <c r="K20969" i="3"/>
  <c r="K20977" i="3"/>
  <c r="K20985" i="3"/>
  <c r="K20993" i="3"/>
  <c r="K21001" i="3"/>
  <c r="K21009" i="3"/>
  <c r="K21017" i="3"/>
  <c r="K21025" i="3"/>
  <c r="K21033" i="3"/>
  <c r="K21041" i="3"/>
  <c r="K21049" i="3"/>
  <c r="K21057" i="3"/>
  <c r="K21065" i="3"/>
  <c r="K21073" i="3"/>
  <c r="K21081" i="3"/>
  <c r="K21089" i="3"/>
  <c r="K21097" i="3"/>
  <c r="K21105" i="3"/>
  <c r="K21113" i="3"/>
  <c r="K21121" i="3"/>
  <c r="K21129" i="3"/>
  <c r="K21137" i="3"/>
  <c r="K21145" i="3"/>
  <c r="K21153" i="3"/>
  <c r="K21161" i="3"/>
  <c r="K21169" i="3"/>
  <c r="K21177" i="3"/>
  <c r="K21185" i="3"/>
  <c r="K21193" i="3"/>
  <c r="K21201" i="3"/>
  <c r="K21209" i="3"/>
  <c r="K21217" i="3"/>
  <c r="K21225" i="3"/>
  <c r="K21233" i="3"/>
  <c r="K21241" i="3"/>
  <c r="K21249" i="3"/>
  <c r="K21257" i="3"/>
  <c r="K21265" i="3"/>
  <c r="K21273" i="3"/>
  <c r="K21281" i="3"/>
  <c r="K21289" i="3"/>
  <c r="K21297" i="3"/>
  <c r="K21305" i="3"/>
  <c r="K21313" i="3"/>
  <c r="K21321" i="3"/>
  <c r="K21329" i="3"/>
  <c r="K21337" i="3"/>
  <c r="K21345" i="3"/>
  <c r="K21353" i="3"/>
  <c r="K21361" i="3"/>
  <c r="K21369" i="3"/>
  <c r="K21377" i="3"/>
  <c r="K21385" i="3"/>
  <c r="K21393" i="3"/>
  <c r="K21401" i="3"/>
  <c r="K21409" i="3"/>
  <c r="K21417" i="3"/>
  <c r="K21425" i="3"/>
  <c r="K21433" i="3"/>
  <c r="K21441" i="3"/>
  <c r="K21449" i="3"/>
  <c r="K21457" i="3"/>
  <c r="K21465" i="3"/>
  <c r="K21473" i="3"/>
  <c r="K21481" i="3"/>
  <c r="K21489" i="3"/>
  <c r="K21497" i="3"/>
  <c r="K21505" i="3"/>
  <c r="K21513" i="3"/>
  <c r="K21521" i="3"/>
  <c r="K21529" i="3"/>
  <c r="K21537" i="3"/>
  <c r="K21545" i="3"/>
  <c r="K21553" i="3"/>
  <c r="K21561" i="3"/>
  <c r="K21569" i="3"/>
  <c r="K21577" i="3"/>
  <c r="K21585" i="3"/>
  <c r="K21593" i="3"/>
  <c r="K21601" i="3"/>
  <c r="K21609" i="3"/>
  <c r="K21617" i="3"/>
  <c r="K21625" i="3"/>
  <c r="K21633" i="3"/>
  <c r="K21641" i="3"/>
  <c r="K21649" i="3"/>
  <c r="K21657" i="3"/>
  <c r="K21665" i="3"/>
  <c r="K21673" i="3"/>
  <c r="K21681" i="3"/>
  <c r="K21689" i="3"/>
  <c r="K21697" i="3"/>
  <c r="K21705" i="3"/>
  <c r="K21713" i="3"/>
  <c r="K21721" i="3"/>
  <c r="K21729" i="3"/>
  <c r="K21737" i="3"/>
  <c r="K21745" i="3"/>
  <c r="K21753" i="3"/>
  <c r="K21761" i="3"/>
  <c r="K21769" i="3"/>
  <c r="K21777" i="3"/>
  <c r="K21785" i="3"/>
  <c r="K21793" i="3"/>
  <c r="K21801" i="3"/>
  <c r="K21809" i="3"/>
  <c r="K21817" i="3"/>
  <c r="K21825" i="3"/>
  <c r="K21833" i="3"/>
  <c r="K21841" i="3"/>
  <c r="K21849" i="3"/>
  <c r="K21857" i="3"/>
  <c r="K21865" i="3"/>
  <c r="K21873" i="3"/>
  <c r="K21881" i="3"/>
  <c r="K21889" i="3"/>
  <c r="K21897" i="3"/>
  <c r="K21905" i="3"/>
  <c r="K21913" i="3"/>
  <c r="K21921" i="3"/>
  <c r="K21929" i="3"/>
  <c r="K21937" i="3"/>
  <c r="K21945" i="3"/>
  <c r="K21953" i="3"/>
  <c r="K21961" i="3"/>
  <c r="K21969" i="3"/>
  <c r="K21977" i="3"/>
  <c r="K21985" i="3"/>
  <c r="K21993" i="3"/>
  <c r="K22001" i="3"/>
  <c r="K22009" i="3"/>
  <c r="K22017" i="3"/>
  <c r="K22025" i="3"/>
  <c r="K22033" i="3"/>
  <c r="K22041" i="3"/>
  <c r="K22049" i="3"/>
  <c r="K22057" i="3"/>
  <c r="K22065" i="3"/>
  <c r="K22073" i="3"/>
  <c r="K22081" i="3"/>
  <c r="K22089" i="3"/>
  <c r="K22097" i="3"/>
  <c r="K22105" i="3"/>
  <c r="K22113" i="3"/>
  <c r="K22121" i="3"/>
  <c r="K22129" i="3"/>
  <c r="K22137" i="3"/>
  <c r="K22145" i="3"/>
  <c r="K22153" i="3"/>
  <c r="K22161" i="3"/>
  <c r="K22169" i="3"/>
  <c r="K22177" i="3"/>
  <c r="K22185" i="3"/>
  <c r="K22193" i="3"/>
  <c r="K22201" i="3"/>
  <c r="K22209" i="3"/>
  <c r="K22217" i="3"/>
  <c r="K22225" i="3"/>
  <c r="K22233" i="3"/>
  <c r="K22241" i="3"/>
  <c r="K22249" i="3"/>
  <c r="K22257" i="3"/>
  <c r="K22265" i="3"/>
  <c r="K22273" i="3"/>
  <c r="K22281" i="3"/>
  <c r="K22289" i="3"/>
  <c r="K22297" i="3"/>
  <c r="K22305" i="3"/>
  <c r="K22313" i="3"/>
  <c r="K22321" i="3"/>
  <c r="K22329" i="3"/>
  <c r="K22337" i="3"/>
  <c r="K22345" i="3"/>
  <c r="K22353" i="3"/>
  <c r="K22361" i="3"/>
  <c r="K22369" i="3"/>
  <c r="K22377" i="3"/>
  <c r="K22385" i="3"/>
  <c r="K22393" i="3"/>
  <c r="K22401" i="3"/>
  <c r="K22409" i="3"/>
  <c r="K22417" i="3"/>
  <c r="K22425" i="3"/>
  <c r="K22433" i="3"/>
  <c r="K22441" i="3"/>
  <c r="K22449" i="3"/>
  <c r="K22457" i="3"/>
  <c r="K22465" i="3"/>
  <c r="K22473" i="3"/>
  <c r="K22481" i="3"/>
  <c r="K22489" i="3"/>
  <c r="K22497" i="3"/>
  <c r="K22505" i="3"/>
  <c r="K22513" i="3"/>
  <c r="K22521" i="3"/>
  <c r="K22529" i="3"/>
  <c r="K22537" i="3"/>
  <c r="K22545" i="3"/>
  <c r="K22553" i="3"/>
  <c r="K22561" i="3"/>
  <c r="K22569" i="3"/>
  <c r="K22577" i="3"/>
  <c r="K22585" i="3"/>
  <c r="K22593" i="3"/>
  <c r="K22601" i="3"/>
  <c r="K22609" i="3"/>
  <c r="K22617" i="3"/>
  <c r="K22625" i="3"/>
  <c r="K22633" i="3"/>
  <c r="K22641" i="3"/>
  <c r="K22649" i="3"/>
  <c r="K22657" i="3"/>
  <c r="K22665" i="3"/>
  <c r="K22673" i="3"/>
  <c r="K22681" i="3"/>
  <c r="K22689" i="3"/>
  <c r="K22697" i="3"/>
  <c r="K22705" i="3"/>
  <c r="K22713" i="3"/>
  <c r="K22721" i="3"/>
  <c r="K22729" i="3"/>
  <c r="K22737" i="3"/>
  <c r="K22745" i="3"/>
  <c r="K22753" i="3"/>
  <c r="K22761" i="3"/>
  <c r="K22769" i="3"/>
  <c r="K22777" i="3"/>
  <c r="K22785" i="3"/>
  <c r="K22793" i="3"/>
  <c r="K22801" i="3"/>
  <c r="K22809" i="3"/>
  <c r="K22817" i="3"/>
  <c r="K22825" i="3"/>
  <c r="K22833" i="3"/>
  <c r="K22841" i="3"/>
  <c r="K22849" i="3"/>
  <c r="K22857" i="3"/>
  <c r="K22865" i="3"/>
  <c r="K22873" i="3"/>
  <c r="K22881" i="3"/>
  <c r="K22889" i="3"/>
  <c r="K22897" i="3"/>
  <c r="K22905" i="3"/>
  <c r="K22913" i="3"/>
  <c r="K22921" i="3"/>
  <c r="K22929" i="3"/>
  <c r="K22937" i="3"/>
  <c r="K22945" i="3"/>
  <c r="K22953" i="3"/>
  <c r="K22961" i="3"/>
  <c r="K22969" i="3"/>
  <c r="K22977" i="3"/>
  <c r="K22985" i="3"/>
  <c r="K22993" i="3"/>
  <c r="K23001" i="3"/>
  <c r="K23009" i="3"/>
  <c r="K23017" i="3"/>
  <c r="K23025" i="3"/>
  <c r="K23033" i="3"/>
  <c r="K23041" i="3"/>
  <c r="K23049" i="3"/>
  <c r="K23057" i="3"/>
  <c r="K23065" i="3"/>
  <c r="K23073" i="3"/>
  <c r="K23081" i="3"/>
  <c r="K23089" i="3"/>
  <c r="K23097" i="3"/>
  <c r="K23105" i="3"/>
  <c r="K23113" i="3"/>
  <c r="K23121" i="3"/>
  <c r="K23129" i="3"/>
  <c r="K23137" i="3"/>
  <c r="K23145" i="3"/>
  <c r="K23153" i="3"/>
  <c r="K23161" i="3"/>
  <c r="K23169" i="3"/>
  <c r="K23177" i="3"/>
  <c r="K23185" i="3"/>
  <c r="K23193" i="3"/>
  <c r="K23201" i="3"/>
  <c r="K23209" i="3"/>
  <c r="K23217" i="3"/>
  <c r="K23225" i="3"/>
  <c r="K23233" i="3"/>
  <c r="K23241" i="3"/>
  <c r="K23249" i="3"/>
  <c r="K23257" i="3"/>
  <c r="K23265" i="3"/>
  <c r="K23273" i="3"/>
  <c r="K23281" i="3"/>
  <c r="K23289" i="3"/>
  <c r="K23297" i="3"/>
  <c r="K23305" i="3"/>
  <c r="K23313" i="3"/>
  <c r="K23321" i="3"/>
  <c r="K23329" i="3"/>
  <c r="K23337" i="3"/>
  <c r="K23345" i="3"/>
  <c r="K23353" i="3"/>
  <c r="K23361" i="3"/>
  <c r="K23369" i="3"/>
  <c r="K23377" i="3"/>
  <c r="K23385" i="3"/>
  <c r="K23393" i="3"/>
  <c r="K23401" i="3"/>
  <c r="K23409" i="3"/>
  <c r="K23417" i="3"/>
  <c r="K23425" i="3"/>
  <c r="K23433" i="3"/>
  <c r="K23441" i="3"/>
  <c r="K23449" i="3"/>
  <c r="K23457" i="3"/>
  <c r="K23465" i="3"/>
  <c r="K23473" i="3"/>
  <c r="K23481" i="3"/>
  <c r="K23489" i="3"/>
  <c r="K23497" i="3"/>
  <c r="K23505" i="3"/>
  <c r="K23513" i="3"/>
  <c r="K23521" i="3"/>
  <c r="K23529" i="3"/>
  <c r="K23537" i="3"/>
  <c r="K23545" i="3"/>
  <c r="K23553" i="3"/>
  <c r="K23561" i="3"/>
  <c r="K23569" i="3"/>
  <c r="K23577" i="3"/>
  <c r="K23585" i="3"/>
  <c r="K23593" i="3"/>
  <c r="K23601" i="3"/>
  <c r="K23609" i="3"/>
  <c r="K23617" i="3"/>
  <c r="K23625" i="3"/>
  <c r="K23633" i="3"/>
  <c r="K23641" i="3"/>
  <c r="K23649" i="3"/>
  <c r="K23657" i="3"/>
  <c r="K23665" i="3"/>
  <c r="K23673" i="3"/>
  <c r="K23681" i="3"/>
  <c r="K23689" i="3"/>
  <c r="K23697" i="3"/>
  <c r="K23705" i="3"/>
  <c r="K23713" i="3"/>
  <c r="K23721" i="3"/>
  <c r="K23729" i="3"/>
  <c r="K23737" i="3"/>
  <c r="K23745" i="3"/>
  <c r="K23753" i="3"/>
  <c r="K23761" i="3"/>
  <c r="K23769" i="3"/>
  <c r="K23777" i="3"/>
  <c r="K23785" i="3"/>
  <c r="K23793" i="3"/>
  <c r="K23801" i="3"/>
  <c r="K23809" i="3"/>
  <c r="K23817" i="3"/>
  <c r="K23825" i="3"/>
  <c r="K23833" i="3"/>
  <c r="K23841" i="3"/>
  <c r="K23849" i="3"/>
  <c r="K23857" i="3"/>
  <c r="K23865" i="3"/>
  <c r="K23873" i="3"/>
  <c r="K23881" i="3"/>
  <c r="K23889" i="3"/>
  <c r="K23897" i="3"/>
  <c r="K23905" i="3"/>
  <c r="K23913" i="3"/>
  <c r="K23921" i="3"/>
  <c r="K23929" i="3"/>
  <c r="K23937" i="3"/>
  <c r="K23945" i="3"/>
  <c r="K23953" i="3"/>
  <c r="K23961" i="3"/>
  <c r="K23969" i="3"/>
  <c r="K23977" i="3"/>
  <c r="K23985" i="3"/>
  <c r="K23993" i="3"/>
  <c r="K24001" i="3"/>
  <c r="K24009" i="3"/>
  <c r="K24017" i="3"/>
  <c r="K24025" i="3"/>
  <c r="K24033" i="3"/>
  <c r="K24041" i="3"/>
  <c r="K24049" i="3"/>
  <c r="K24057" i="3"/>
  <c r="K24065" i="3"/>
  <c r="K24073" i="3"/>
  <c r="K24081" i="3"/>
  <c r="K24089" i="3"/>
  <c r="K24097" i="3"/>
  <c r="K24105" i="3"/>
  <c r="K24113" i="3"/>
  <c r="K24121" i="3"/>
  <c r="K24129" i="3"/>
  <c r="K24137" i="3"/>
  <c r="K24145" i="3"/>
  <c r="K24153" i="3"/>
  <c r="K24161" i="3"/>
  <c r="K24169" i="3"/>
  <c r="K24177" i="3"/>
  <c r="K24185" i="3"/>
  <c r="K24193" i="3"/>
  <c r="K24201" i="3"/>
  <c r="K24209" i="3"/>
  <c r="K24217" i="3"/>
  <c r="K24225" i="3"/>
  <c r="K24233" i="3"/>
  <c r="K24241" i="3"/>
  <c r="K24249" i="3"/>
  <c r="K24257" i="3"/>
  <c r="K24265" i="3"/>
  <c r="K24273" i="3"/>
  <c r="K24281" i="3"/>
  <c r="K24289" i="3"/>
  <c r="K24297" i="3"/>
  <c r="K24305" i="3"/>
  <c r="K24313" i="3"/>
  <c r="K24321" i="3"/>
  <c r="K24329" i="3"/>
  <c r="K24337" i="3"/>
  <c r="K24345" i="3"/>
  <c r="K24353" i="3"/>
  <c r="K24361" i="3"/>
  <c r="K24369" i="3"/>
  <c r="K24377" i="3"/>
  <c r="K24385" i="3"/>
  <c r="K24393" i="3"/>
  <c r="K24401" i="3"/>
  <c r="K24409" i="3"/>
  <c r="K24417" i="3"/>
  <c r="K24425" i="3"/>
  <c r="K24433" i="3"/>
  <c r="K24441" i="3"/>
  <c r="K24449" i="3"/>
  <c r="K24457" i="3"/>
  <c r="K24465" i="3"/>
  <c r="K24473" i="3"/>
  <c r="K24481" i="3"/>
  <c r="K24489" i="3"/>
  <c r="K24497" i="3"/>
  <c r="K24505" i="3"/>
  <c r="K24513" i="3"/>
  <c r="K24521" i="3"/>
  <c r="K24529" i="3"/>
  <c r="K24537" i="3"/>
  <c r="K24545" i="3"/>
  <c r="K24553" i="3"/>
  <c r="K24561" i="3"/>
  <c r="K24569" i="3"/>
  <c r="K24577" i="3"/>
  <c r="K24585" i="3"/>
  <c r="K24593" i="3"/>
  <c r="K24601" i="3"/>
  <c r="K24609" i="3"/>
  <c r="K24617" i="3"/>
  <c r="K24625" i="3"/>
  <c r="K24633" i="3"/>
  <c r="K24641" i="3"/>
  <c r="K24649" i="3"/>
  <c r="K24657" i="3"/>
  <c r="K24665" i="3"/>
  <c r="K24673" i="3"/>
  <c r="K24681" i="3"/>
  <c r="K24689" i="3"/>
  <c r="K24697" i="3"/>
  <c r="K24705" i="3"/>
  <c r="K24713" i="3"/>
  <c r="K24721" i="3"/>
  <c r="K24729" i="3"/>
  <c r="K24737" i="3"/>
  <c r="K24745" i="3"/>
  <c r="K24753" i="3"/>
  <c r="K24761" i="3"/>
  <c r="K24769" i="3"/>
  <c r="K24777" i="3"/>
  <c r="K24785" i="3"/>
  <c r="K24793" i="3"/>
  <c r="K24801" i="3"/>
  <c r="K24809" i="3"/>
  <c r="K24817" i="3"/>
  <c r="K24825" i="3"/>
  <c r="K24833" i="3"/>
  <c r="K24841" i="3"/>
  <c r="K24849" i="3"/>
  <c r="K24857" i="3"/>
  <c r="K24865" i="3"/>
  <c r="K24873" i="3"/>
  <c r="K24881" i="3"/>
  <c r="K24889" i="3"/>
  <c r="K24897" i="3"/>
  <c r="K24905" i="3"/>
  <c r="K24913" i="3"/>
  <c r="K24921" i="3"/>
  <c r="K24929" i="3"/>
  <c r="K24937" i="3"/>
  <c r="K24945" i="3"/>
  <c r="K24953" i="3"/>
  <c r="K24961" i="3"/>
  <c r="K24969" i="3"/>
  <c r="K24977" i="3"/>
  <c r="K24985" i="3"/>
  <c r="K24993" i="3"/>
  <c r="K25001" i="3"/>
  <c r="K25009" i="3"/>
  <c r="K25017" i="3"/>
  <c r="K25025" i="3"/>
  <c r="K25033" i="3"/>
  <c r="K25041" i="3"/>
  <c r="K25049" i="3"/>
  <c r="K25057" i="3"/>
  <c r="K25065" i="3"/>
  <c r="K25073" i="3"/>
  <c r="K25081" i="3"/>
  <c r="K25089" i="3"/>
  <c r="K25097" i="3"/>
  <c r="K25105" i="3"/>
  <c r="K25113" i="3"/>
  <c r="K25121" i="3"/>
  <c r="K25129" i="3"/>
  <c r="K25137" i="3"/>
  <c r="K25145" i="3"/>
  <c r="K25153" i="3"/>
  <c r="K25161" i="3"/>
  <c r="K25169" i="3"/>
  <c r="K25177" i="3"/>
  <c r="K25185" i="3"/>
  <c r="K25193" i="3"/>
  <c r="K25201" i="3"/>
  <c r="K25209" i="3"/>
  <c r="K25217" i="3"/>
  <c r="K25225" i="3"/>
  <c r="K25233" i="3"/>
  <c r="K25241" i="3"/>
  <c r="K25249" i="3"/>
  <c r="K25257" i="3"/>
  <c r="K25265" i="3"/>
  <c r="K25273" i="3"/>
  <c r="K25281" i="3"/>
  <c r="K25289" i="3"/>
  <c r="K25297" i="3"/>
  <c r="K25305" i="3"/>
  <c r="K25313" i="3"/>
  <c r="K25321" i="3"/>
  <c r="K25329" i="3"/>
  <c r="K25337" i="3"/>
  <c r="K25345" i="3"/>
  <c r="K25353" i="3"/>
  <c r="K25361" i="3"/>
  <c r="K25369" i="3"/>
  <c r="K25377" i="3"/>
  <c r="K25385" i="3"/>
  <c r="K25393" i="3"/>
  <c r="K25401" i="3"/>
  <c r="K25409" i="3"/>
  <c r="K25417" i="3"/>
  <c r="K25425" i="3"/>
  <c r="K25433" i="3"/>
  <c r="K25441" i="3"/>
  <c r="K25449" i="3"/>
  <c r="K25457" i="3"/>
  <c r="K25465" i="3"/>
  <c r="K25473" i="3"/>
  <c r="K25481" i="3"/>
  <c r="K25489" i="3"/>
  <c r="K25497" i="3"/>
  <c r="K25505" i="3"/>
  <c r="K25513" i="3"/>
  <c r="K25521" i="3"/>
  <c r="K25529" i="3"/>
  <c r="K25537" i="3"/>
  <c r="K25545" i="3"/>
  <c r="K25553" i="3"/>
  <c r="K25561" i="3"/>
  <c r="K25569" i="3"/>
  <c r="K25577" i="3"/>
  <c r="K25585" i="3"/>
  <c r="K25593" i="3"/>
  <c r="K25601" i="3"/>
  <c r="K25609" i="3"/>
  <c r="K25617" i="3"/>
  <c r="K25625" i="3"/>
  <c r="K25633" i="3"/>
  <c r="K25641" i="3"/>
  <c r="K25649" i="3"/>
  <c r="K25657" i="3"/>
  <c r="K25665" i="3"/>
  <c r="K25673" i="3"/>
  <c r="K25681" i="3"/>
  <c r="K25689" i="3"/>
  <c r="K25697" i="3"/>
  <c r="K25705" i="3"/>
  <c r="K25713" i="3"/>
  <c r="K25721" i="3"/>
  <c r="K25729" i="3"/>
  <c r="K25737" i="3"/>
  <c r="K25745" i="3"/>
  <c r="K25753" i="3"/>
  <c r="K25761" i="3"/>
  <c r="K25769" i="3"/>
  <c r="K25777" i="3"/>
  <c r="K25785" i="3"/>
  <c r="K25793" i="3"/>
  <c r="K25801" i="3"/>
  <c r="K25809" i="3"/>
  <c r="K25817" i="3"/>
  <c r="K25825" i="3"/>
  <c r="K25833" i="3"/>
  <c r="K25841" i="3"/>
  <c r="K25849" i="3"/>
  <c r="K25857" i="3"/>
  <c r="K25865" i="3"/>
  <c r="K25873" i="3"/>
  <c r="K25881" i="3"/>
  <c r="K25889" i="3"/>
  <c r="K25897" i="3"/>
  <c r="K25905" i="3"/>
  <c r="K25913" i="3"/>
  <c r="K25921" i="3"/>
  <c r="K25929" i="3"/>
  <c r="K25937" i="3"/>
  <c r="K25945" i="3"/>
  <c r="K25953" i="3"/>
  <c r="K25961" i="3"/>
  <c r="K25969" i="3"/>
  <c r="K25977" i="3"/>
  <c r="K25985" i="3"/>
  <c r="K25993" i="3"/>
  <c r="K26001" i="3"/>
  <c r="K26009" i="3"/>
  <c r="K26017" i="3"/>
  <c r="K26025" i="3"/>
  <c r="K26033" i="3"/>
  <c r="K26041" i="3"/>
  <c r="K26049" i="3"/>
  <c r="K26057" i="3"/>
  <c r="K26065" i="3"/>
  <c r="K26073" i="3"/>
  <c r="K26081" i="3"/>
  <c r="K26089" i="3"/>
  <c r="K26097" i="3"/>
  <c r="K26105" i="3"/>
  <c r="K26113" i="3"/>
  <c r="K26121" i="3"/>
  <c r="K26129" i="3"/>
  <c r="K26137" i="3"/>
  <c r="K26145" i="3"/>
  <c r="K26153" i="3"/>
  <c r="K26161" i="3"/>
  <c r="K26169" i="3"/>
  <c r="K26177" i="3"/>
  <c r="K26185" i="3"/>
  <c r="K26193" i="3"/>
  <c r="K26201" i="3"/>
  <c r="K26209" i="3"/>
  <c r="K26217" i="3"/>
  <c r="K26225" i="3"/>
  <c r="K26233" i="3"/>
  <c r="K26241" i="3"/>
  <c r="K26249" i="3"/>
  <c r="K26257" i="3"/>
  <c r="K26265" i="3"/>
  <c r="K26273" i="3"/>
  <c r="K26281" i="3"/>
  <c r="K26289" i="3"/>
  <c r="K26297" i="3"/>
  <c r="K26305" i="3"/>
  <c r="K26313" i="3"/>
  <c r="K26321" i="3"/>
  <c r="K26329" i="3"/>
  <c r="K26337" i="3"/>
  <c r="K26345" i="3"/>
  <c r="K26353" i="3"/>
  <c r="K26361" i="3"/>
  <c r="K26369" i="3"/>
  <c r="K26377" i="3"/>
  <c r="K26385" i="3"/>
  <c r="K26393" i="3"/>
  <c r="K26401" i="3"/>
  <c r="K26409" i="3"/>
  <c r="K26417" i="3"/>
  <c r="K26425" i="3"/>
  <c r="K26433" i="3"/>
  <c r="K26441" i="3"/>
  <c r="K26449" i="3"/>
  <c r="K26457" i="3"/>
  <c r="K26465" i="3"/>
  <c r="K26473" i="3"/>
  <c r="K26481" i="3"/>
  <c r="K26489" i="3"/>
  <c r="K26497" i="3"/>
  <c r="K26505" i="3"/>
  <c r="K26513" i="3"/>
  <c r="K26521" i="3"/>
  <c r="K26529" i="3"/>
  <c r="K26537" i="3"/>
  <c r="K26545" i="3"/>
  <c r="K26553" i="3"/>
  <c r="K26561" i="3"/>
  <c r="K26569" i="3"/>
  <c r="K26577" i="3"/>
  <c r="K26585" i="3"/>
  <c r="K26593" i="3"/>
  <c r="K26601" i="3"/>
  <c r="K26609" i="3"/>
  <c r="K26617" i="3"/>
  <c r="K26625" i="3"/>
  <c r="K26633" i="3"/>
  <c r="K26641" i="3"/>
  <c r="K26649" i="3"/>
  <c r="K26657" i="3"/>
  <c r="K26665" i="3"/>
  <c r="K26673" i="3"/>
  <c r="K26681" i="3"/>
  <c r="K26689" i="3"/>
  <c r="K26697" i="3"/>
  <c r="K26705" i="3"/>
  <c r="K26713" i="3"/>
  <c r="K26721" i="3"/>
  <c r="K26729" i="3"/>
  <c r="K26737" i="3"/>
  <c r="K26745" i="3"/>
  <c r="K26753" i="3"/>
  <c r="K26761" i="3"/>
  <c r="K26769" i="3"/>
  <c r="K26777" i="3"/>
  <c r="K26785" i="3"/>
  <c r="K26793" i="3"/>
  <c r="K26801" i="3"/>
  <c r="K26809" i="3"/>
  <c r="K26817" i="3"/>
  <c r="K26825" i="3"/>
  <c r="K26833" i="3"/>
  <c r="K26841" i="3"/>
  <c r="K26849" i="3"/>
  <c r="K26857" i="3"/>
  <c r="K26865" i="3"/>
  <c r="K26873" i="3"/>
  <c r="K26881" i="3"/>
  <c r="K26889" i="3"/>
  <c r="K26897" i="3"/>
  <c r="K26905" i="3"/>
  <c r="K26913" i="3"/>
  <c r="K26921" i="3"/>
  <c r="K26929" i="3"/>
  <c r="K26937" i="3"/>
  <c r="K26945" i="3"/>
  <c r="K26953" i="3"/>
  <c r="K26961" i="3"/>
  <c r="K26969" i="3"/>
  <c r="K26977" i="3"/>
  <c r="K26985" i="3"/>
  <c r="K26993" i="3"/>
  <c r="K27001" i="3"/>
  <c r="K27009" i="3"/>
  <c r="K27017" i="3"/>
  <c r="K27025" i="3"/>
  <c r="K27033" i="3"/>
  <c r="K27041" i="3"/>
  <c r="K27049" i="3"/>
  <c r="K27057" i="3"/>
  <c r="K27065" i="3"/>
  <c r="K27073" i="3"/>
  <c r="K27081" i="3"/>
  <c r="K27089" i="3"/>
  <c r="K27097" i="3"/>
  <c r="K27105" i="3"/>
  <c r="K27113" i="3"/>
  <c r="K27121" i="3"/>
  <c r="K27129" i="3"/>
  <c r="K27137" i="3"/>
  <c r="K27145" i="3"/>
  <c r="K27153" i="3"/>
  <c r="K27161" i="3"/>
  <c r="K27169" i="3"/>
  <c r="K27177" i="3"/>
  <c r="K27185" i="3"/>
  <c r="K27193" i="3"/>
  <c r="K27201" i="3"/>
  <c r="K27209" i="3"/>
  <c r="K27217" i="3"/>
  <c r="K27225" i="3"/>
  <c r="K27233" i="3"/>
  <c r="K27241" i="3"/>
  <c r="K27249" i="3"/>
  <c r="K27257" i="3"/>
  <c r="K27265" i="3"/>
  <c r="K27273" i="3"/>
  <c r="K27281" i="3"/>
  <c r="K27289" i="3"/>
  <c r="K27297" i="3"/>
  <c r="K27305" i="3"/>
  <c r="K27313" i="3"/>
  <c r="K27321" i="3"/>
  <c r="K27329" i="3"/>
  <c r="K27337" i="3"/>
  <c r="K27345" i="3"/>
  <c r="K27353" i="3"/>
  <c r="K27361" i="3"/>
  <c r="K27369" i="3"/>
  <c r="K27377" i="3"/>
  <c r="K27385" i="3"/>
  <c r="K27393" i="3"/>
  <c r="K27401" i="3"/>
  <c r="K27409" i="3"/>
  <c r="K27417" i="3"/>
  <c r="K27425" i="3"/>
  <c r="K27433" i="3"/>
  <c r="K27441" i="3"/>
  <c r="K27449" i="3"/>
  <c r="K27457" i="3"/>
  <c r="K27465" i="3"/>
  <c r="K27473" i="3"/>
  <c r="K27481" i="3"/>
  <c r="K27489" i="3"/>
  <c r="K27497" i="3"/>
  <c r="K27505" i="3"/>
  <c r="K27513" i="3"/>
  <c r="K27521" i="3"/>
  <c r="K27529" i="3"/>
  <c r="K27537" i="3"/>
  <c r="K27545" i="3"/>
  <c r="K27553" i="3"/>
  <c r="K27561" i="3"/>
  <c r="K27569" i="3"/>
  <c r="K27577" i="3"/>
  <c r="K27585" i="3"/>
  <c r="K27593" i="3"/>
  <c r="K27601" i="3"/>
  <c r="K27609" i="3"/>
  <c r="K27617" i="3"/>
  <c r="K27625" i="3"/>
  <c r="K27633" i="3"/>
  <c r="K27641" i="3"/>
  <c r="K27651" i="3"/>
  <c r="K27661" i="3"/>
  <c r="K27673" i="3"/>
  <c r="K27684" i="3"/>
  <c r="K27699" i="3"/>
  <c r="K27722" i="3"/>
  <c r="K27740" i="3"/>
  <c r="K27763" i="3"/>
  <c r="K27786" i="3"/>
  <c r="K27804" i="3"/>
  <c r="K27827" i="3"/>
  <c r="K27850" i="3"/>
  <c r="K27868" i="3"/>
  <c r="K27891" i="3"/>
  <c r="K27914" i="3"/>
  <c r="K27932" i="3"/>
  <c r="K27955" i="3"/>
  <c r="K27978" i="3"/>
  <c r="K27996" i="3"/>
  <c r="K28019" i="3"/>
  <c r="K28042" i="3"/>
  <c r="K28060" i="3"/>
  <c r="K28083" i="3"/>
  <c r="K28106" i="3"/>
  <c r="K28124" i="3"/>
  <c r="K28147" i="3"/>
  <c r="K28170" i="3"/>
  <c r="K28188" i="3"/>
  <c r="K28211" i="3"/>
  <c r="K28234" i="3"/>
  <c r="K28252" i="3"/>
  <c r="K28275" i="3"/>
  <c r="K28298" i="3"/>
  <c r="K28316" i="3"/>
  <c r="K28339" i="3"/>
  <c r="K28362" i="3"/>
  <c r="K28380" i="3"/>
  <c r="K28403" i="3"/>
  <c r="K28426" i="3"/>
  <c r="K28444" i="3"/>
  <c r="K28467" i="3"/>
  <c r="K28490" i="3"/>
  <c r="K28508" i="3"/>
  <c r="K28531" i="3"/>
  <c r="K28554" i="3"/>
  <c r="K28572" i="3"/>
  <c r="K28595" i="3"/>
  <c r="K28618" i="3"/>
  <c r="K28650" i="3"/>
  <c r="K28682" i="3"/>
  <c r="K28714" i="3"/>
  <c r="K28746" i="3"/>
  <c r="K28778" i="3"/>
  <c r="K28810" i="3"/>
  <c r="K28842" i="3"/>
  <c r="K28874" i="3"/>
  <c r="K28906" i="3"/>
  <c r="K28938" i="3"/>
  <c r="K28970" i="3"/>
  <c r="K29002" i="3"/>
  <c r="K29034" i="3"/>
  <c r="K29066" i="3"/>
  <c r="K29098" i="3"/>
  <c r="K29130" i="3"/>
  <c r="K29162" i="3"/>
  <c r="K29194" i="3"/>
  <c r="K29226" i="3"/>
  <c r="K29258" i="3"/>
  <c r="K29290" i="3"/>
  <c r="K29322" i="3"/>
  <c r="K29354" i="3"/>
  <c r="K29386" i="3"/>
  <c r="K29418" i="3"/>
  <c r="K29450" i="3"/>
  <c r="K29482" i="3"/>
  <c r="K29514" i="3"/>
  <c r="K29546" i="3"/>
  <c r="K29578" i="3"/>
  <c r="K29610" i="3"/>
  <c r="K29642" i="3"/>
  <c r="K29674" i="3"/>
  <c r="K29706" i="3"/>
  <c r="K29738" i="3"/>
  <c r="K29770" i="3"/>
  <c r="K29802" i="3"/>
  <c r="K29834" i="3"/>
  <c r="K29866" i="3"/>
  <c r="K29898" i="3"/>
  <c r="K29930" i="3"/>
  <c r="K29962" i="3"/>
  <c r="K29994" i="3"/>
  <c r="K30026" i="3"/>
  <c r="K30058" i="3"/>
  <c r="K30090" i="3"/>
  <c r="K30122" i="3"/>
  <c r="K30154" i="3"/>
  <c r="K30186" i="3"/>
  <c r="K30218" i="3"/>
  <c r="K30250" i="3"/>
  <c r="K30282" i="3"/>
  <c r="K30314" i="3"/>
  <c r="K30346" i="3"/>
  <c r="K30378" i="3"/>
  <c r="K30410" i="3"/>
  <c r="K30442" i="3"/>
  <c r="K30474" i="3"/>
  <c r="K30506" i="3"/>
  <c r="K30538" i="3"/>
  <c r="K30570" i="3"/>
  <c r="K30602" i="3"/>
  <c r="K30634" i="3"/>
  <c r="K30666" i="3"/>
  <c r="K30698" i="3"/>
  <c r="K30730" i="3"/>
  <c r="K30762" i="3"/>
  <c r="K30794" i="3"/>
  <c r="K30826" i="3"/>
  <c r="K30858" i="3"/>
  <c r="K30890" i="3"/>
  <c r="K30922" i="3"/>
  <c r="K30954" i="3"/>
  <c r="K30986" i="3"/>
  <c r="K31018" i="3"/>
  <c r="K31050" i="3"/>
  <c r="K31082" i="3"/>
  <c r="K31114" i="3"/>
  <c r="K31146" i="3"/>
  <c r="K31178" i="3"/>
  <c r="K31210" i="3"/>
  <c r="K31242" i="3"/>
  <c r="K31274" i="3"/>
  <c r="K31306" i="3"/>
  <c r="K31338" i="3"/>
  <c r="K31370" i="3"/>
  <c r="K31402" i="3"/>
  <c r="K31434" i="3"/>
  <c r="K31466" i="3"/>
  <c r="K31498" i="3"/>
  <c r="K31530" i="3"/>
  <c r="K31562" i="3"/>
  <c r="K31594" i="3"/>
  <c r="K31626" i="3"/>
  <c r="K31658" i="3"/>
  <c r="K31690" i="3"/>
  <c r="K31722" i="3"/>
  <c r="K31754" i="3"/>
  <c r="K31786" i="3"/>
  <c r="K31818" i="3"/>
  <c r="K31850" i="3"/>
  <c r="K31882" i="3"/>
  <c r="K31914" i="3"/>
  <c r="K31946" i="3"/>
  <c r="K31978" i="3"/>
  <c r="K32010" i="3"/>
  <c r="K32042" i="3"/>
  <c r="K32074" i="3"/>
  <c r="K32106" i="3"/>
  <c r="K32138" i="3"/>
  <c r="K32170" i="3"/>
  <c r="K32202" i="3"/>
  <c r="K32234" i="3"/>
  <c r="K32266" i="3"/>
  <c r="K32298" i="3"/>
  <c r="K32330" i="3"/>
  <c r="K32362" i="3"/>
  <c r="K32394" i="3"/>
  <c r="K32426" i="3"/>
  <c r="K32458" i="3"/>
  <c r="K32490" i="3"/>
  <c r="K32522" i="3"/>
  <c r="K32554" i="3"/>
  <c r="K32586" i="3"/>
  <c r="K32618" i="3"/>
  <c r="K32650" i="3"/>
  <c r="K32682" i="3"/>
  <c r="K32714" i="3"/>
  <c r="K32746" i="3"/>
  <c r="K32778" i="3"/>
  <c r="K32810" i="3"/>
  <c r="K32842" i="3"/>
  <c r="K32874" i="3"/>
  <c r="K32906" i="3"/>
  <c r="K32938" i="3"/>
  <c r="K32970" i="3"/>
  <c r="K33002" i="3"/>
  <c r="K33034" i="3"/>
  <c r="K33066" i="3"/>
  <c r="K33098" i="3"/>
  <c r="K33130" i="3"/>
  <c r="K33162" i="3"/>
  <c r="K33194" i="3"/>
  <c r="K33226" i="3"/>
  <c r="K33258" i="3"/>
  <c r="K33290" i="3"/>
  <c r="K33322" i="3"/>
  <c r="K33354" i="3"/>
  <c r="K33386" i="3"/>
  <c r="K33418" i="3"/>
  <c r="K33450" i="3"/>
  <c r="K33482" i="3"/>
  <c r="K33514" i="3"/>
  <c r="K33546" i="3"/>
  <c r="K33578" i="3"/>
  <c r="K33610" i="3"/>
  <c r="K33642" i="3"/>
  <c r="K33674" i="3"/>
  <c r="K33706" i="3"/>
  <c r="K33738" i="3"/>
  <c r="K33770" i="3"/>
  <c r="K33802" i="3"/>
  <c r="K33834" i="3"/>
  <c r="K33866" i="3"/>
  <c r="K33898" i="3"/>
  <c r="K33930" i="3"/>
  <c r="K33962" i="3"/>
  <c r="K33994" i="3"/>
  <c r="K34026" i="3"/>
  <c r="K34058" i="3"/>
  <c r="K34090" i="3"/>
  <c r="K34122" i="3"/>
  <c r="K34154" i="3"/>
  <c r="K34186" i="3"/>
  <c r="K34218" i="3"/>
  <c r="K34250" i="3"/>
  <c r="K34282" i="3"/>
  <c r="K34314" i="3"/>
  <c r="K34346" i="3"/>
  <c r="K34378" i="3"/>
  <c r="K34410" i="3"/>
  <c r="K34442" i="3"/>
  <c r="K34474" i="3"/>
  <c r="K34506" i="3"/>
  <c r="K34538" i="3"/>
  <c r="K34570" i="3"/>
  <c r="K34602" i="3"/>
  <c r="K34634" i="3"/>
  <c r="K34666" i="3"/>
  <c r="K34698" i="3"/>
  <c r="K34730" i="3"/>
  <c r="K34762" i="3"/>
  <c r="K34794" i="3"/>
  <c r="K34826" i="3"/>
  <c r="K34858" i="3"/>
  <c r="K34890" i="3"/>
  <c r="K34922" i="3"/>
  <c r="K34954" i="3"/>
  <c r="K34986" i="3"/>
  <c r="K35018" i="3"/>
  <c r="K35050" i="3"/>
  <c r="K35082" i="3"/>
  <c r="K35114" i="3"/>
  <c r="K35146" i="3"/>
  <c r="K35178" i="3"/>
  <c r="K35210" i="3"/>
  <c r="K35242" i="3"/>
  <c r="K35274" i="3"/>
  <c r="K35306" i="3"/>
  <c r="K35338" i="3"/>
  <c r="K35370" i="3"/>
  <c r="K35402" i="3"/>
  <c r="K35434" i="3"/>
  <c r="K35466" i="3"/>
  <c r="K35498" i="3"/>
  <c r="K35530" i="3"/>
  <c r="K35562" i="3"/>
  <c r="K35594" i="3"/>
  <c r="K35626" i="3"/>
  <c r="K35658" i="3"/>
  <c r="K35690" i="3"/>
  <c r="K35722" i="3"/>
  <c r="K35754" i="3"/>
  <c r="K35786" i="3"/>
  <c r="K35818" i="3"/>
  <c r="K35850" i="3"/>
  <c r="K35882" i="3"/>
  <c r="K35914" i="3"/>
  <c r="K35946" i="3"/>
  <c r="K35978" i="3"/>
  <c r="K36010" i="3"/>
  <c r="K36042" i="3"/>
  <c r="K36074" i="3"/>
  <c r="K36106" i="3"/>
  <c r="K36138" i="3"/>
  <c r="K36170" i="3"/>
  <c r="K36202" i="3"/>
  <c r="K36234" i="3"/>
  <c r="K36266" i="3"/>
  <c r="K36298" i="3"/>
  <c r="K36330" i="3"/>
  <c r="K36362" i="3"/>
  <c r="K36394" i="3"/>
  <c r="K36426" i="3"/>
  <c r="K36458" i="3"/>
  <c r="K36490" i="3"/>
  <c r="K36522" i="3"/>
  <c r="K36554" i="3"/>
  <c r="K36586" i="3"/>
  <c r="K36618" i="3"/>
  <c r="K36650" i="3"/>
  <c r="K36682" i="3"/>
  <c r="K36714" i="3"/>
  <c r="K36746" i="3"/>
  <c r="K36778" i="3"/>
  <c r="K36810" i="3"/>
  <c r="K36842" i="3"/>
  <c r="K36874" i="3"/>
  <c r="K36906" i="3"/>
  <c r="K36938" i="3"/>
  <c r="K36970" i="3"/>
  <c r="K37002" i="3"/>
  <c r="K37034" i="3"/>
  <c r="K37066" i="3"/>
  <c r="K37098" i="3"/>
  <c r="K37130" i="3"/>
  <c r="K37162" i="3"/>
  <c r="K37194" i="3"/>
  <c r="K37226" i="3"/>
  <c r="K37258" i="3"/>
  <c r="K37290" i="3"/>
  <c r="K37322" i="3"/>
  <c r="K37354" i="3"/>
  <c r="K37386" i="3"/>
  <c r="K37418" i="3"/>
  <c r="K37450" i="3"/>
  <c r="K37482" i="3"/>
  <c r="K37514" i="3"/>
  <c r="K37546" i="3"/>
  <c r="K37578" i="3"/>
  <c r="K37610" i="3"/>
  <c r="K37642" i="3"/>
  <c r="K37674" i="3"/>
  <c r="K37706" i="3"/>
  <c r="K37738" i="3"/>
  <c r="K37770" i="3"/>
  <c r="K37802" i="3"/>
  <c r="K37834" i="3"/>
  <c r="K37866" i="3"/>
  <c r="K37898" i="3"/>
  <c r="K37930" i="3"/>
  <c r="K37962" i="3"/>
  <c r="K37994" i="3"/>
  <c r="K38026" i="3"/>
  <c r="K38058" i="3"/>
  <c r="K38090" i="3"/>
  <c r="K38122" i="3"/>
  <c r="K38154" i="3"/>
  <c r="K38186" i="3"/>
  <c r="K38218" i="3"/>
  <c r="K38250" i="3"/>
  <c r="K38282" i="3"/>
  <c r="K38314" i="3"/>
  <c r="K38346" i="3"/>
  <c r="K38378" i="3"/>
  <c r="K38410" i="3"/>
  <c r="K38442" i="3"/>
  <c r="K38474" i="3"/>
  <c r="K38506" i="3"/>
  <c r="K38538" i="3"/>
  <c r="K38570" i="3"/>
  <c r="K38602" i="3"/>
  <c r="K38634" i="3"/>
  <c r="K38666" i="3"/>
  <c r="K38698" i="3"/>
  <c r="K38730" i="3"/>
  <c r="K38762" i="3"/>
  <c r="K38794" i="3"/>
  <c r="K38826" i="3"/>
  <c r="K38858" i="3"/>
  <c r="K38890" i="3"/>
  <c r="K38922" i="3"/>
  <c r="K38954" i="3"/>
  <c r="K38986" i="3"/>
  <c r="K39018" i="3"/>
  <c r="K39050" i="3"/>
  <c r="K39082" i="3"/>
  <c r="K39114" i="3"/>
  <c r="K39146" i="3"/>
  <c r="K39178" i="3"/>
  <c r="K39210" i="3"/>
  <c r="K39242" i="3"/>
  <c r="K39274" i="3"/>
  <c r="K39306" i="3"/>
  <c r="K39338" i="3"/>
  <c r="K39370" i="3"/>
  <c r="K39402" i="3"/>
  <c r="K39434" i="3"/>
  <c r="K39466" i="3"/>
  <c r="K39498" i="3"/>
  <c r="K39530" i="3"/>
  <c r="K39562" i="3"/>
  <c r="K39594" i="3"/>
  <c r="K39626" i="3"/>
  <c r="K39658" i="3"/>
  <c r="K39690" i="3"/>
  <c r="K39722" i="3"/>
  <c r="K39754" i="3"/>
  <c r="K39786" i="3"/>
  <c r="K39818" i="3"/>
  <c r="K39850" i="3"/>
  <c r="K39882" i="3"/>
  <c r="K39914" i="3"/>
  <c r="K39946" i="3"/>
  <c r="K39978" i="3"/>
  <c r="K40010" i="3"/>
  <c r="K40042" i="3"/>
  <c r="K40074" i="3"/>
  <c r="K40106" i="3"/>
  <c r="K40138" i="3"/>
  <c r="K40170" i="3"/>
  <c r="K40202" i="3"/>
  <c r="K40234" i="3"/>
  <c r="K40266" i="3"/>
  <c r="K40298" i="3"/>
  <c r="K40330" i="3"/>
  <c r="K40362" i="3"/>
  <c r="K40394" i="3"/>
  <c r="K40426" i="3"/>
  <c r="K40458" i="3"/>
  <c r="K40490" i="3"/>
  <c r="K40522" i="3"/>
  <c r="K40554" i="3"/>
  <c r="K40586" i="3"/>
  <c r="K40618" i="3"/>
  <c r="K40650" i="3"/>
  <c r="K40682" i="3"/>
  <c r="K40714" i="3"/>
  <c r="K40746" i="3"/>
  <c r="K40778" i="3"/>
  <c r="K40810" i="3"/>
  <c r="K40842" i="3"/>
  <c r="K40874" i="3"/>
  <c r="K40906" i="3"/>
  <c r="K40938" i="3"/>
  <c r="K40970" i="3"/>
  <c r="K41002" i="3"/>
  <c r="K41034" i="3"/>
  <c r="K41066" i="3"/>
  <c r="K41098" i="3"/>
  <c r="K41130" i="3"/>
  <c r="K41162" i="3"/>
  <c r="K41194" i="3"/>
  <c r="K41226" i="3"/>
  <c r="K41258" i="3"/>
  <c r="K41290" i="3"/>
  <c r="K41322" i="3"/>
  <c r="K41354" i="3"/>
  <c r="K41386" i="3"/>
  <c r="K41418" i="3"/>
  <c r="K41450" i="3"/>
  <c r="K41482" i="3"/>
  <c r="K41514" i="3"/>
  <c r="K41546" i="3"/>
  <c r="K41578" i="3"/>
  <c r="K41610" i="3"/>
  <c r="K41642" i="3"/>
  <c r="K41674" i="3"/>
  <c r="K41706" i="3"/>
  <c r="K41738" i="3"/>
  <c r="K41770" i="3"/>
  <c r="K41802" i="3"/>
  <c r="K41834" i="3"/>
  <c r="K41866" i="3"/>
  <c r="K41898" i="3"/>
  <c r="K41930" i="3"/>
  <c r="K41962" i="3"/>
  <c r="K41994" i="3"/>
  <c r="K42026" i="3"/>
  <c r="K42058" i="3"/>
  <c r="K42090" i="3"/>
  <c r="K42122" i="3"/>
  <c r="K42154" i="3"/>
  <c r="K42186" i="3"/>
  <c r="K42218" i="3"/>
  <c r="K42250" i="3"/>
  <c r="K42282" i="3"/>
  <c r="K42314" i="3"/>
  <c r="K42346" i="3"/>
  <c r="K42378" i="3"/>
  <c r="K42410" i="3"/>
  <c r="K42442" i="3"/>
  <c r="K42474" i="3"/>
  <c r="K42506" i="3"/>
  <c r="K42538" i="3"/>
  <c r="K42570" i="3"/>
  <c r="K42602" i="3"/>
  <c r="K42634" i="3"/>
  <c r="K42666" i="3"/>
  <c r="K42698" i="3"/>
  <c r="K42730" i="3"/>
  <c r="K42762" i="3"/>
  <c r="K42794" i="3"/>
  <c r="K42826" i="3"/>
  <c r="K42858" i="3"/>
  <c r="K42890" i="3"/>
  <c r="K42922" i="3"/>
  <c r="K42954" i="3"/>
  <c r="K42986" i="3"/>
  <c r="K43018" i="3"/>
  <c r="K43050" i="3"/>
  <c r="K43082" i="3"/>
  <c r="K43114" i="3"/>
  <c r="K43146" i="3"/>
  <c r="K43178" i="3"/>
  <c r="K43210" i="3"/>
  <c r="K43242" i="3"/>
  <c r="K43274" i="3"/>
  <c r="K43306" i="3"/>
  <c r="K43338" i="3"/>
  <c r="K43370" i="3"/>
  <c r="K43402" i="3"/>
  <c r="K43434" i="3"/>
  <c r="K43466" i="3"/>
  <c r="K43498" i="3"/>
  <c r="K43530" i="3"/>
  <c r="K43562" i="3"/>
  <c r="K43594" i="3"/>
  <c r="K43626" i="3"/>
  <c r="K43658" i="3"/>
  <c r="K43690" i="3"/>
  <c r="K43722" i="3"/>
  <c r="K43754" i="3"/>
  <c r="K43786" i="3"/>
  <c r="K43818" i="3"/>
  <c r="K43850" i="3"/>
  <c r="K43882" i="3"/>
  <c r="K43914" i="3"/>
  <c r="K43946" i="3"/>
  <c r="K43978" i="3"/>
  <c r="K44010" i="3"/>
  <c r="K44042" i="3"/>
  <c r="K44074" i="3"/>
  <c r="K44106" i="3"/>
  <c r="K44138" i="3"/>
  <c r="K44170" i="3"/>
  <c r="K44202" i="3"/>
  <c r="K44234" i="3"/>
  <c r="K44266" i="3"/>
  <c r="K44298" i="3"/>
  <c r="K44330" i="3"/>
  <c r="K44362" i="3"/>
  <c r="K44394" i="3"/>
  <c r="K44426" i="3"/>
  <c r="K44458" i="3"/>
  <c r="K44490" i="3"/>
  <c r="K44522" i="3"/>
  <c r="K44554" i="3"/>
  <c r="K44586" i="3"/>
  <c r="K44618" i="3"/>
  <c r="K44650" i="3"/>
  <c r="K44682" i="3"/>
  <c r="K44714" i="3"/>
  <c r="K44746" i="3"/>
  <c r="K44778" i="3"/>
  <c r="K44810" i="3"/>
  <c r="K44842" i="3"/>
  <c r="K44874" i="3"/>
  <c r="K44906" i="3"/>
  <c r="K44938" i="3"/>
  <c r="K44970" i="3"/>
  <c r="K45002" i="3"/>
  <c r="K45034" i="3"/>
  <c r="K45066" i="3"/>
  <c r="K45098" i="3"/>
  <c r="K45130" i="3"/>
  <c r="K45162" i="3"/>
  <c r="K45194" i="3"/>
  <c r="K45226" i="3"/>
  <c r="K45258" i="3"/>
  <c r="K45290" i="3"/>
  <c r="K45322" i="3"/>
  <c r="K45354" i="3"/>
  <c r="K45386" i="3"/>
  <c r="K45418" i="3"/>
  <c r="K45450" i="3"/>
  <c r="K45482" i="3"/>
  <c r="K45514" i="3"/>
  <c r="K45546" i="3"/>
  <c r="K45578" i="3"/>
  <c r="K45610" i="3"/>
  <c r="K45642" i="3"/>
  <c r="K45674" i="3"/>
  <c r="K45706" i="3"/>
  <c r="K45738" i="3"/>
  <c r="K45770" i="3"/>
  <c r="K45802" i="3"/>
  <c r="K45834" i="3"/>
  <c r="K45866" i="3"/>
  <c r="K45898" i="3"/>
  <c r="K45930" i="3"/>
  <c r="K45962" i="3"/>
  <c r="K45994" i="3"/>
  <c r="K46026" i="3"/>
  <c r="K46058" i="3"/>
  <c r="K46090" i="3"/>
  <c r="K46122" i="3"/>
  <c r="K46154" i="3"/>
  <c r="K46186" i="3"/>
  <c r="K46218" i="3"/>
  <c r="K46250" i="3"/>
  <c r="K46282" i="3"/>
  <c r="K46314" i="3"/>
  <c r="K46346" i="3"/>
  <c r="K46378" i="3"/>
  <c r="K46410" i="3"/>
  <c r="K46442" i="3"/>
  <c r="K46474" i="3"/>
  <c r="K46506" i="3"/>
  <c r="K46538" i="3"/>
  <c r="K46570" i="3"/>
  <c r="K46602" i="3"/>
  <c r="K46634" i="3"/>
  <c r="K46666" i="3"/>
  <c r="K46698" i="3"/>
  <c r="K46730" i="3"/>
  <c r="K46762" i="3"/>
  <c r="K46794" i="3"/>
  <c r="K46826" i="3"/>
  <c r="K46858" i="3"/>
  <c r="K46890" i="3"/>
  <c r="K46922" i="3"/>
  <c r="K46954" i="3"/>
  <c r="K46986" i="3"/>
  <c r="K47018" i="3"/>
  <c r="K47050" i="3"/>
  <c r="K47082" i="3"/>
  <c r="K47114" i="3"/>
  <c r="K47146" i="3"/>
  <c r="K47178" i="3"/>
  <c r="K47210" i="3"/>
  <c r="K47242" i="3"/>
  <c r="K47274" i="3"/>
  <c r="K47306" i="3"/>
  <c r="K47338" i="3"/>
  <c r="K47370" i="3"/>
  <c r="K47402" i="3"/>
  <c r="K47434" i="3"/>
  <c r="K47466" i="3"/>
  <c r="K47498" i="3"/>
  <c r="K47530" i="3"/>
  <c r="K47562" i="3"/>
  <c r="K47594" i="3"/>
  <c r="K47626" i="3"/>
  <c r="K47658" i="3"/>
  <c r="K47690" i="3"/>
  <c r="K47722" i="3"/>
  <c r="K47754" i="3"/>
  <c r="K47786" i="3"/>
  <c r="K47818" i="3"/>
  <c r="K47850" i="3"/>
  <c r="K47882" i="3"/>
  <c r="K47921" i="3"/>
  <c r="K47964" i="3"/>
  <c r="K48007" i="3"/>
  <c r="K48050" i="3"/>
  <c r="K48103" i="3"/>
  <c r="K48153" i="3"/>
  <c r="K48204" i="3"/>
  <c r="K48256" i="3"/>
  <c r="K48306" i="3"/>
  <c r="K48359" i="3"/>
  <c r="K48409" i="3"/>
  <c r="K48460" i="3"/>
  <c r="K48512" i="3"/>
  <c r="K48562" i="3"/>
  <c r="K48615" i="3"/>
  <c r="K48665" i="3"/>
  <c r="K48716" i="3"/>
  <c r="K48768" i="3"/>
  <c r="K48818" i="3"/>
  <c r="K48871" i="3"/>
  <c r="K48921" i="3"/>
  <c r="K48972" i="3"/>
  <c r="K49024" i="3"/>
  <c r="K49074" i="3"/>
  <c r="K49127" i="3"/>
  <c r="K49177" i="3"/>
  <c r="K49228" i="3"/>
  <c r="K49280" i="3"/>
  <c r="K49330" i="3"/>
  <c r="K49383" i="3"/>
  <c r="K49433" i="3"/>
  <c r="K49484" i="3"/>
  <c r="K49536" i="3"/>
  <c r="K49586" i="3"/>
  <c r="K49639" i="3"/>
  <c r="K49689" i="3"/>
  <c r="K49740" i="3"/>
  <c r="K49792" i="3"/>
  <c r="K49842" i="3"/>
  <c r="K49895" i="3"/>
  <c r="K49945" i="3"/>
  <c r="K49996" i="3"/>
  <c r="K50048" i="3"/>
  <c r="K50098" i="3"/>
  <c r="K50151" i="3"/>
  <c r="K50201" i="3"/>
  <c r="K50252" i="3"/>
  <c r="K50304" i="3"/>
  <c r="K50354" i="3"/>
  <c r="K50407" i="3"/>
  <c r="K50494" i="3"/>
  <c r="K50486" i="3"/>
  <c r="K50478" i="3"/>
  <c r="K50470" i="3"/>
  <c r="K50462" i="3"/>
  <c r="K50454" i="3"/>
  <c r="K50446" i="3"/>
  <c r="K50438" i="3"/>
  <c r="K50430" i="3"/>
  <c r="K50422" i="3"/>
  <c r="K50414" i="3"/>
  <c r="K50406" i="3"/>
  <c r="K50398" i="3"/>
  <c r="K50390" i="3"/>
  <c r="K50382" i="3"/>
  <c r="K50374" i="3"/>
  <c r="K50366" i="3"/>
  <c r="K50358" i="3"/>
  <c r="K50350" i="3"/>
  <c r="K50342" i="3"/>
  <c r="K50334" i="3"/>
  <c r="K50326" i="3"/>
  <c r="K50318" i="3"/>
  <c r="K50310" i="3"/>
  <c r="K50302" i="3"/>
  <c r="K50294" i="3"/>
  <c r="K50286" i="3"/>
  <c r="K50278" i="3"/>
  <c r="K50270" i="3"/>
  <c r="K50262" i="3"/>
  <c r="K50254" i="3"/>
  <c r="K50246" i="3"/>
  <c r="K50238" i="3"/>
  <c r="K50230" i="3"/>
  <c r="K50222" i="3"/>
  <c r="K50214" i="3"/>
  <c r="K50206" i="3"/>
  <c r="K50198" i="3"/>
  <c r="K50190" i="3"/>
  <c r="K50182" i="3"/>
  <c r="K50174" i="3"/>
  <c r="K50166" i="3"/>
  <c r="K50158" i="3"/>
  <c r="K50150" i="3"/>
  <c r="K50142" i="3"/>
  <c r="K50134" i="3"/>
  <c r="K50126" i="3"/>
  <c r="K50118" i="3"/>
  <c r="K50110" i="3"/>
  <c r="K50102" i="3"/>
  <c r="K50094" i="3"/>
  <c r="K50086" i="3"/>
  <c r="K50078" i="3"/>
  <c r="K50070" i="3"/>
  <c r="K50062" i="3"/>
  <c r="K50054" i="3"/>
  <c r="K50046" i="3"/>
  <c r="K50038" i="3"/>
  <c r="K50030" i="3"/>
  <c r="K50022" i="3"/>
  <c r="K50014" i="3"/>
  <c r="K50006" i="3"/>
  <c r="K49998" i="3"/>
  <c r="K49990" i="3"/>
  <c r="K49982" i="3"/>
  <c r="K49974" i="3"/>
  <c r="K49966" i="3"/>
  <c r="K49958" i="3"/>
  <c r="K49950" i="3"/>
  <c r="K49942" i="3"/>
  <c r="K49934" i="3"/>
  <c r="K49926" i="3"/>
  <c r="K49918" i="3"/>
  <c r="K49910" i="3"/>
  <c r="K49902" i="3"/>
  <c r="K49894" i="3"/>
  <c r="K49886" i="3"/>
  <c r="K49878" i="3"/>
  <c r="K49870" i="3"/>
  <c r="K49862" i="3"/>
  <c r="K49854" i="3"/>
  <c r="K49846" i="3"/>
  <c r="K49838" i="3"/>
  <c r="K49830" i="3"/>
  <c r="K49822" i="3"/>
  <c r="K49814" i="3"/>
  <c r="K49806" i="3"/>
  <c r="K49798" i="3"/>
  <c r="K49790" i="3"/>
  <c r="K49782" i="3"/>
  <c r="K49774" i="3"/>
  <c r="K49766" i="3"/>
  <c r="K49758" i="3"/>
  <c r="K49750" i="3"/>
  <c r="K49742" i="3"/>
  <c r="K49734" i="3"/>
  <c r="K49726" i="3"/>
  <c r="K49718" i="3"/>
  <c r="K49710" i="3"/>
  <c r="K49702" i="3"/>
  <c r="K49694" i="3"/>
  <c r="K49686" i="3"/>
  <c r="K49678" i="3"/>
  <c r="K49670" i="3"/>
  <c r="K49662" i="3"/>
  <c r="K49654" i="3"/>
  <c r="K49646" i="3"/>
  <c r="K49638" i="3"/>
  <c r="K49630" i="3"/>
  <c r="K49622" i="3"/>
  <c r="K49614" i="3"/>
  <c r="K49606" i="3"/>
  <c r="K49598" i="3"/>
  <c r="K49590" i="3"/>
  <c r="K49582" i="3"/>
  <c r="K49574" i="3"/>
  <c r="K49566" i="3"/>
  <c r="K49558" i="3"/>
  <c r="K49550" i="3"/>
  <c r="K49542" i="3"/>
  <c r="K49534" i="3"/>
  <c r="K49526" i="3"/>
  <c r="K49518" i="3"/>
  <c r="K49510" i="3"/>
  <c r="K49502" i="3"/>
  <c r="K49494" i="3"/>
  <c r="K49486" i="3"/>
  <c r="K49478" i="3"/>
  <c r="K49470" i="3"/>
  <c r="K49462" i="3"/>
  <c r="K49454" i="3"/>
  <c r="K49446" i="3"/>
  <c r="K49438" i="3"/>
  <c r="K49430" i="3"/>
  <c r="K49422" i="3"/>
  <c r="K49414" i="3"/>
  <c r="K49406" i="3"/>
  <c r="K49398" i="3"/>
  <c r="K49390" i="3"/>
  <c r="K49382" i="3"/>
  <c r="K49374" i="3"/>
  <c r="K49366" i="3"/>
  <c r="K49358" i="3"/>
  <c r="K49350" i="3"/>
  <c r="K49342" i="3"/>
  <c r="K49334" i="3"/>
  <c r="K49326" i="3"/>
  <c r="K49318" i="3"/>
  <c r="K49310" i="3"/>
  <c r="K49302" i="3"/>
  <c r="K49294" i="3"/>
  <c r="K49286" i="3"/>
  <c r="K49278" i="3"/>
  <c r="K49270" i="3"/>
  <c r="K49262" i="3"/>
  <c r="K49254" i="3"/>
  <c r="K49246" i="3"/>
  <c r="K49238" i="3"/>
  <c r="K49230" i="3"/>
  <c r="K49222" i="3"/>
  <c r="K49214" i="3"/>
  <c r="K49206" i="3"/>
  <c r="K49198" i="3"/>
  <c r="K49190" i="3"/>
  <c r="K49182" i="3"/>
  <c r="K49174" i="3"/>
  <c r="K49166" i="3"/>
  <c r="K49158" i="3"/>
  <c r="K49150" i="3"/>
  <c r="K49142" i="3"/>
  <c r="K49134" i="3"/>
  <c r="K49126" i="3"/>
  <c r="K49118" i="3"/>
  <c r="K49110" i="3"/>
  <c r="K49102" i="3"/>
  <c r="K49094" i="3"/>
  <c r="K49086" i="3"/>
  <c r="K49078" i="3"/>
  <c r="K49070" i="3"/>
  <c r="K49062" i="3"/>
  <c r="K49054" i="3"/>
  <c r="K49046" i="3"/>
  <c r="K49038" i="3"/>
  <c r="K49030" i="3"/>
  <c r="K49022" i="3"/>
  <c r="K49014" i="3"/>
  <c r="K49006" i="3"/>
  <c r="K48998" i="3"/>
  <c r="K48990" i="3"/>
  <c r="K48982" i="3"/>
  <c r="K48974" i="3"/>
  <c r="K48966" i="3"/>
  <c r="K48958" i="3"/>
  <c r="K48950" i="3"/>
  <c r="K48942" i="3"/>
  <c r="K48934" i="3"/>
  <c r="K48926" i="3"/>
  <c r="K48918" i="3"/>
  <c r="K48910" i="3"/>
  <c r="K48902" i="3"/>
  <c r="K48894" i="3"/>
  <c r="K48886" i="3"/>
  <c r="K48878" i="3"/>
  <c r="K48870" i="3"/>
  <c r="K48862" i="3"/>
  <c r="K48854" i="3"/>
  <c r="K48846" i="3"/>
  <c r="K48838" i="3"/>
  <c r="K48830" i="3"/>
  <c r="K48822" i="3"/>
  <c r="K48814" i="3"/>
  <c r="K48806" i="3"/>
  <c r="K48798" i="3"/>
  <c r="K48790" i="3"/>
  <c r="K48782" i="3"/>
  <c r="K48774" i="3"/>
  <c r="K48766" i="3"/>
  <c r="K48758" i="3"/>
  <c r="K48750" i="3"/>
  <c r="K48742" i="3"/>
  <c r="K48734" i="3"/>
  <c r="K48726" i="3"/>
  <c r="K48718" i="3"/>
  <c r="K48710" i="3"/>
  <c r="K48702" i="3"/>
  <c r="K48694" i="3"/>
  <c r="K48686" i="3"/>
  <c r="K48678" i="3"/>
  <c r="K48670" i="3"/>
  <c r="K48662" i="3"/>
  <c r="K48654" i="3"/>
  <c r="K48646" i="3"/>
  <c r="K48638" i="3"/>
  <c r="K48630" i="3"/>
  <c r="K48622" i="3"/>
  <c r="K48614" i="3"/>
  <c r="K48606" i="3"/>
  <c r="K48598" i="3"/>
  <c r="K48590" i="3"/>
  <c r="K48582" i="3"/>
  <c r="K48574" i="3"/>
  <c r="K48566" i="3"/>
  <c r="K48558" i="3"/>
  <c r="K48550" i="3"/>
  <c r="K48542" i="3"/>
  <c r="K48534" i="3"/>
  <c r="K48526" i="3"/>
  <c r="K48518" i="3"/>
  <c r="K48510" i="3"/>
  <c r="K48502" i="3"/>
  <c r="K48494" i="3"/>
  <c r="K48486" i="3"/>
  <c r="K48478" i="3"/>
  <c r="K48470" i="3"/>
  <c r="K48462" i="3"/>
  <c r="K48454" i="3"/>
  <c r="K48446" i="3"/>
  <c r="K48438" i="3"/>
  <c r="K48430" i="3"/>
  <c r="K48422" i="3"/>
  <c r="K48414" i="3"/>
  <c r="K48406" i="3"/>
  <c r="K48398" i="3"/>
  <c r="K48390" i="3"/>
  <c r="K48382" i="3"/>
  <c r="K48374" i="3"/>
  <c r="K48366" i="3"/>
  <c r="K48358" i="3"/>
  <c r="K48350" i="3"/>
  <c r="K48342" i="3"/>
  <c r="K48334" i="3"/>
  <c r="K48326" i="3"/>
  <c r="K48318" i="3"/>
  <c r="K48310" i="3"/>
  <c r="K48302" i="3"/>
  <c r="K48294" i="3"/>
  <c r="K48286" i="3"/>
  <c r="K48278" i="3"/>
  <c r="K48270" i="3"/>
  <c r="K48262" i="3"/>
  <c r="K48254" i="3"/>
  <c r="K48246" i="3"/>
  <c r="K48238" i="3"/>
  <c r="K48230" i="3"/>
  <c r="K48222" i="3"/>
  <c r="K48214" i="3"/>
  <c r="K48206" i="3"/>
  <c r="K48198" i="3"/>
  <c r="K48190" i="3"/>
  <c r="K48182" i="3"/>
  <c r="K48174" i="3"/>
  <c r="K48166" i="3"/>
  <c r="K48158" i="3"/>
  <c r="K48150" i="3"/>
  <c r="K48142" i="3"/>
  <c r="K48134" i="3"/>
  <c r="K48126" i="3"/>
  <c r="K48118" i="3"/>
  <c r="K48110" i="3"/>
  <c r="K48102" i="3"/>
  <c r="K48094" i="3"/>
  <c r="K48086" i="3"/>
  <c r="K48078" i="3"/>
  <c r="K48070" i="3"/>
  <c r="K48062" i="3"/>
  <c r="K48054" i="3"/>
  <c r="K48046" i="3"/>
  <c r="K48038" i="3"/>
  <c r="K48030" i="3"/>
  <c r="K48022" i="3"/>
  <c r="K48014" i="3"/>
  <c r="K48006" i="3"/>
  <c r="K47998" i="3"/>
  <c r="K47990" i="3"/>
  <c r="K47982" i="3"/>
  <c r="K47974" i="3"/>
  <c r="K47966" i="3"/>
  <c r="K47958" i="3"/>
  <c r="K47950" i="3"/>
  <c r="K47942" i="3"/>
  <c r="K47934" i="3"/>
  <c r="K47926" i="3"/>
  <c r="K47918" i="3"/>
  <c r="K47910" i="3"/>
  <c r="K47902" i="3"/>
  <c r="K47894" i="3"/>
  <c r="K50493" i="3"/>
  <c r="K50485" i="3"/>
  <c r="K50477" i="3"/>
  <c r="K50469" i="3"/>
  <c r="K50461" i="3"/>
  <c r="K50453" i="3"/>
  <c r="K50445" i="3"/>
  <c r="K50437" i="3"/>
  <c r="K50429" i="3"/>
  <c r="K50421" i="3"/>
  <c r="K50413" i="3"/>
  <c r="K50405" i="3"/>
  <c r="K50397" i="3"/>
  <c r="K50389" i="3"/>
  <c r="K50381" i="3"/>
  <c r="K50373" i="3"/>
  <c r="K50365" i="3"/>
  <c r="K50357" i="3"/>
  <c r="K50349" i="3"/>
  <c r="K50341" i="3"/>
  <c r="K50333" i="3"/>
  <c r="K50325" i="3"/>
  <c r="K50317" i="3"/>
  <c r="K50309" i="3"/>
  <c r="K50301" i="3"/>
  <c r="K50293" i="3"/>
  <c r="K50285" i="3"/>
  <c r="K50277" i="3"/>
  <c r="K50269" i="3"/>
  <c r="K50261" i="3"/>
  <c r="K50253" i="3"/>
  <c r="K50245" i="3"/>
  <c r="K50237" i="3"/>
  <c r="K50229" i="3"/>
  <c r="K50221" i="3"/>
  <c r="K50213" i="3"/>
  <c r="K50205" i="3"/>
  <c r="K50197" i="3"/>
  <c r="K50189" i="3"/>
  <c r="K50181" i="3"/>
  <c r="K50173" i="3"/>
  <c r="K50165" i="3"/>
  <c r="K50157" i="3"/>
  <c r="K50149" i="3"/>
  <c r="K50141" i="3"/>
  <c r="K50133" i="3"/>
  <c r="K50125" i="3"/>
  <c r="K50117" i="3"/>
  <c r="K50109" i="3"/>
  <c r="K50101" i="3"/>
  <c r="K50093" i="3"/>
  <c r="K50085" i="3"/>
  <c r="K50077" i="3"/>
  <c r="K50069" i="3"/>
  <c r="K50061" i="3"/>
  <c r="K50053" i="3"/>
  <c r="K50045" i="3"/>
  <c r="K50037" i="3"/>
  <c r="K50029" i="3"/>
  <c r="K50021" i="3"/>
  <c r="K50013" i="3"/>
  <c r="K50005" i="3"/>
  <c r="K49997" i="3"/>
  <c r="K49989" i="3"/>
  <c r="K49981" i="3"/>
  <c r="K49973" i="3"/>
  <c r="K49965" i="3"/>
  <c r="K49957" i="3"/>
  <c r="K49949" i="3"/>
  <c r="K49941" i="3"/>
  <c r="K49933" i="3"/>
  <c r="K49925" i="3"/>
  <c r="K49917" i="3"/>
  <c r="K49909" i="3"/>
  <c r="K49901" i="3"/>
  <c r="K49893" i="3"/>
  <c r="K49885" i="3"/>
  <c r="K49877" i="3"/>
  <c r="K49869" i="3"/>
  <c r="K49861" i="3"/>
  <c r="K49853" i="3"/>
  <c r="K49845" i="3"/>
  <c r="K49837" i="3"/>
  <c r="K49829" i="3"/>
  <c r="K49821" i="3"/>
  <c r="K49813" i="3"/>
  <c r="K49805" i="3"/>
  <c r="K49797" i="3"/>
  <c r="K49789" i="3"/>
  <c r="K49781" i="3"/>
  <c r="K49773" i="3"/>
  <c r="K49765" i="3"/>
  <c r="K49757" i="3"/>
  <c r="K49749" i="3"/>
  <c r="K49741" i="3"/>
  <c r="K49733" i="3"/>
  <c r="K49725" i="3"/>
  <c r="K49717" i="3"/>
  <c r="K49709" i="3"/>
  <c r="K49701" i="3"/>
  <c r="K49693" i="3"/>
  <c r="K49685" i="3"/>
  <c r="K49677" i="3"/>
  <c r="K49669" i="3"/>
  <c r="K49661" i="3"/>
  <c r="K49653" i="3"/>
  <c r="K49645" i="3"/>
  <c r="K49637" i="3"/>
  <c r="K49629" i="3"/>
  <c r="K49621" i="3"/>
  <c r="K49613" i="3"/>
  <c r="K49605" i="3"/>
  <c r="K49597" i="3"/>
  <c r="K49589" i="3"/>
  <c r="K49581" i="3"/>
  <c r="K49573" i="3"/>
  <c r="K49565" i="3"/>
  <c r="K49557" i="3"/>
  <c r="K49549" i="3"/>
  <c r="K49541" i="3"/>
  <c r="K49533" i="3"/>
  <c r="K49525" i="3"/>
  <c r="K49517" i="3"/>
  <c r="K49509" i="3"/>
  <c r="K49501" i="3"/>
  <c r="K49493" i="3"/>
  <c r="K49485" i="3"/>
  <c r="K49477" i="3"/>
  <c r="K49469" i="3"/>
  <c r="K49461" i="3"/>
  <c r="K49453" i="3"/>
  <c r="K49445" i="3"/>
  <c r="K49437" i="3"/>
  <c r="K49429" i="3"/>
  <c r="K49421" i="3"/>
  <c r="K49413" i="3"/>
  <c r="K49405" i="3"/>
  <c r="K49397" i="3"/>
  <c r="K49389" i="3"/>
  <c r="K49381" i="3"/>
  <c r="K49373" i="3"/>
  <c r="K49365" i="3"/>
  <c r="K49357" i="3"/>
  <c r="K49349" i="3"/>
  <c r="K49341" i="3"/>
  <c r="K49333" i="3"/>
  <c r="K49325" i="3"/>
  <c r="K49317" i="3"/>
  <c r="K49309" i="3"/>
  <c r="K49301" i="3"/>
  <c r="K49293" i="3"/>
  <c r="K49285" i="3"/>
  <c r="K49277" i="3"/>
  <c r="K49269" i="3"/>
  <c r="K49261" i="3"/>
  <c r="K49253" i="3"/>
  <c r="K49245" i="3"/>
  <c r="K49237" i="3"/>
  <c r="K49229" i="3"/>
  <c r="K49221" i="3"/>
  <c r="K49213" i="3"/>
  <c r="K49205" i="3"/>
  <c r="K49197" i="3"/>
  <c r="K49189" i="3"/>
  <c r="K49181" i="3"/>
  <c r="K49173" i="3"/>
  <c r="K49165" i="3"/>
  <c r="K49157" i="3"/>
  <c r="K49149" i="3"/>
  <c r="K49141" i="3"/>
  <c r="K49133" i="3"/>
  <c r="K49125" i="3"/>
  <c r="K49117" i="3"/>
  <c r="K49109" i="3"/>
  <c r="K49101" i="3"/>
  <c r="K49093" i="3"/>
  <c r="K49085" i="3"/>
  <c r="K49077" i="3"/>
  <c r="K49069" i="3"/>
  <c r="K49061" i="3"/>
  <c r="K49053" i="3"/>
  <c r="K49045" i="3"/>
  <c r="K49037" i="3"/>
  <c r="K49029" i="3"/>
  <c r="K49021" i="3"/>
  <c r="K49013" i="3"/>
  <c r="K49005" i="3"/>
  <c r="K48997" i="3"/>
  <c r="K48989" i="3"/>
  <c r="K48981" i="3"/>
  <c r="K48973" i="3"/>
  <c r="K48965" i="3"/>
  <c r="K48957" i="3"/>
  <c r="K48949" i="3"/>
  <c r="K48941" i="3"/>
  <c r="K48933" i="3"/>
  <c r="K48925" i="3"/>
  <c r="K48917" i="3"/>
  <c r="K48909" i="3"/>
  <c r="K48901" i="3"/>
  <c r="K48893" i="3"/>
  <c r="K48885" i="3"/>
  <c r="K48877" i="3"/>
  <c r="K48869" i="3"/>
  <c r="K48861" i="3"/>
  <c r="K48853" i="3"/>
  <c r="K48845" i="3"/>
  <c r="K48837" i="3"/>
  <c r="K48829" i="3"/>
  <c r="K48821" i="3"/>
  <c r="K48813" i="3"/>
  <c r="K48805" i="3"/>
  <c r="K48797" i="3"/>
  <c r="K48789" i="3"/>
  <c r="K48781" i="3"/>
  <c r="K48773" i="3"/>
  <c r="K48765" i="3"/>
  <c r="K48757" i="3"/>
  <c r="K48749" i="3"/>
  <c r="K48741" i="3"/>
  <c r="K48733" i="3"/>
  <c r="K48725" i="3"/>
  <c r="K48717" i="3"/>
  <c r="K48709" i="3"/>
  <c r="K48701" i="3"/>
  <c r="K48693" i="3"/>
  <c r="K48685" i="3"/>
  <c r="K48677" i="3"/>
  <c r="K48669" i="3"/>
  <c r="K48661" i="3"/>
  <c r="K48653" i="3"/>
  <c r="K48645" i="3"/>
  <c r="K48637" i="3"/>
  <c r="K48629" i="3"/>
  <c r="K48621" i="3"/>
  <c r="K48613" i="3"/>
  <c r="K48605" i="3"/>
  <c r="K48597" i="3"/>
  <c r="K48589" i="3"/>
  <c r="K48581" i="3"/>
  <c r="K48573" i="3"/>
  <c r="K48565" i="3"/>
  <c r="K48557" i="3"/>
  <c r="K48549" i="3"/>
  <c r="K48541" i="3"/>
  <c r="K48533" i="3"/>
  <c r="K48525" i="3"/>
  <c r="K48517" i="3"/>
  <c r="K48509" i="3"/>
  <c r="K48501" i="3"/>
  <c r="K48493" i="3"/>
  <c r="K48485" i="3"/>
  <c r="K48477" i="3"/>
  <c r="K48469" i="3"/>
  <c r="K48461" i="3"/>
  <c r="K48453" i="3"/>
  <c r="K48445" i="3"/>
  <c r="K48437" i="3"/>
  <c r="K48429" i="3"/>
  <c r="K48421" i="3"/>
  <c r="K48413" i="3"/>
  <c r="K48405" i="3"/>
  <c r="K48397" i="3"/>
  <c r="K48389" i="3"/>
  <c r="K48381" i="3"/>
  <c r="K48373" i="3"/>
  <c r="K48365" i="3"/>
  <c r="K48357" i="3"/>
  <c r="K48349" i="3"/>
  <c r="K48341" i="3"/>
  <c r="K48333" i="3"/>
  <c r="K48325" i="3"/>
  <c r="K48317" i="3"/>
  <c r="K48309" i="3"/>
  <c r="K48301" i="3"/>
  <c r="K48293" i="3"/>
  <c r="K48285" i="3"/>
  <c r="K48277" i="3"/>
  <c r="K48269" i="3"/>
  <c r="K48261" i="3"/>
  <c r="K48253" i="3"/>
  <c r="K48245" i="3"/>
  <c r="K48237" i="3"/>
  <c r="K48229" i="3"/>
  <c r="K48221" i="3"/>
  <c r="K48213" i="3"/>
  <c r="K48205" i="3"/>
  <c r="K48197" i="3"/>
  <c r="K48189" i="3"/>
  <c r="K48181" i="3"/>
  <c r="K48173" i="3"/>
  <c r="K48165" i="3"/>
  <c r="K48157" i="3"/>
  <c r="K48149" i="3"/>
  <c r="K48141" i="3"/>
  <c r="K48133" i="3"/>
  <c r="K48125" i="3"/>
  <c r="K48117" i="3"/>
  <c r="K48109" i="3"/>
  <c r="K48101" i="3"/>
  <c r="K48093" i="3"/>
  <c r="K48085" i="3"/>
  <c r="K48077" i="3"/>
  <c r="K48069" i="3"/>
  <c r="K48061" i="3"/>
  <c r="K48053" i="3"/>
  <c r="K48045" i="3"/>
  <c r="K50491" i="3"/>
  <c r="K50483" i="3"/>
  <c r="K50475" i="3"/>
  <c r="K50467" i="3"/>
  <c r="K50459" i="3"/>
  <c r="K50451" i="3"/>
  <c r="K50443" i="3"/>
  <c r="K50435" i="3"/>
  <c r="K50427" i="3"/>
  <c r="K50419" i="3"/>
  <c r="K50411" i="3"/>
  <c r="K50403" i="3"/>
  <c r="K50395" i="3"/>
  <c r="K50387" i="3"/>
  <c r="K50379" i="3"/>
  <c r="K50371" i="3"/>
  <c r="K50363" i="3"/>
  <c r="K50355" i="3"/>
  <c r="K50347" i="3"/>
  <c r="K50339" i="3"/>
  <c r="K50331" i="3"/>
  <c r="K50323" i="3"/>
  <c r="K50315" i="3"/>
  <c r="K50307" i="3"/>
  <c r="K50299" i="3"/>
  <c r="K50291" i="3"/>
  <c r="K50283" i="3"/>
  <c r="K50275" i="3"/>
  <c r="K50267" i="3"/>
  <c r="K50259" i="3"/>
  <c r="K50251" i="3"/>
  <c r="K50243" i="3"/>
  <c r="K50235" i="3"/>
  <c r="K50227" i="3"/>
  <c r="K50219" i="3"/>
  <c r="K50211" i="3"/>
  <c r="K50203" i="3"/>
  <c r="K50195" i="3"/>
  <c r="K50187" i="3"/>
  <c r="K50179" i="3"/>
  <c r="K50171" i="3"/>
  <c r="K50163" i="3"/>
  <c r="K50155" i="3"/>
  <c r="K50147" i="3"/>
  <c r="K50139" i="3"/>
  <c r="K50131" i="3"/>
  <c r="K50123" i="3"/>
  <c r="K50115" i="3"/>
  <c r="K50107" i="3"/>
  <c r="K50099" i="3"/>
  <c r="K50091" i="3"/>
  <c r="K50083" i="3"/>
  <c r="K50075" i="3"/>
  <c r="K50067" i="3"/>
  <c r="K50059" i="3"/>
  <c r="K50051" i="3"/>
  <c r="K50043" i="3"/>
  <c r="K50035" i="3"/>
  <c r="K50027" i="3"/>
  <c r="K50019" i="3"/>
  <c r="K50011" i="3"/>
  <c r="K50003" i="3"/>
  <c r="K49995" i="3"/>
  <c r="K49987" i="3"/>
  <c r="K49979" i="3"/>
  <c r="K49971" i="3"/>
  <c r="K49963" i="3"/>
  <c r="K49955" i="3"/>
  <c r="K49947" i="3"/>
  <c r="K49939" i="3"/>
  <c r="K49931" i="3"/>
  <c r="K49923" i="3"/>
  <c r="K49915" i="3"/>
  <c r="K49907" i="3"/>
  <c r="K49899" i="3"/>
  <c r="K49891" i="3"/>
  <c r="K49883" i="3"/>
  <c r="K49875" i="3"/>
  <c r="K49867" i="3"/>
  <c r="K49859" i="3"/>
  <c r="K49851" i="3"/>
  <c r="K49843" i="3"/>
  <c r="K49835" i="3"/>
  <c r="K49827" i="3"/>
  <c r="K49819" i="3"/>
  <c r="K49811" i="3"/>
  <c r="K49803" i="3"/>
  <c r="K49795" i="3"/>
  <c r="K49787" i="3"/>
  <c r="K49779" i="3"/>
  <c r="K49771" i="3"/>
  <c r="K49763" i="3"/>
  <c r="K49755" i="3"/>
  <c r="K49747" i="3"/>
  <c r="K49739" i="3"/>
  <c r="K49731" i="3"/>
  <c r="K49723" i="3"/>
  <c r="K49715" i="3"/>
  <c r="K49707" i="3"/>
  <c r="K49699" i="3"/>
  <c r="K49691" i="3"/>
  <c r="K49683" i="3"/>
  <c r="K49675" i="3"/>
  <c r="K49667" i="3"/>
  <c r="K49659" i="3"/>
  <c r="K49651" i="3"/>
  <c r="K49643" i="3"/>
  <c r="K49635" i="3"/>
  <c r="K49627" i="3"/>
  <c r="K49619" i="3"/>
  <c r="K49611" i="3"/>
  <c r="K49603" i="3"/>
  <c r="K49595" i="3"/>
  <c r="K49587" i="3"/>
  <c r="K49579" i="3"/>
  <c r="K49571" i="3"/>
  <c r="K49563" i="3"/>
  <c r="K49555" i="3"/>
  <c r="K49547" i="3"/>
  <c r="K49539" i="3"/>
  <c r="K49531" i="3"/>
  <c r="K49523" i="3"/>
  <c r="K49515" i="3"/>
  <c r="K49507" i="3"/>
  <c r="K49499" i="3"/>
  <c r="K49491" i="3"/>
  <c r="K49483" i="3"/>
  <c r="K49475" i="3"/>
  <c r="K49467" i="3"/>
  <c r="K49459" i="3"/>
  <c r="K49451" i="3"/>
  <c r="K49443" i="3"/>
  <c r="K49435" i="3"/>
  <c r="K49427" i="3"/>
  <c r="K49419" i="3"/>
  <c r="K49411" i="3"/>
  <c r="K49403" i="3"/>
  <c r="K49395" i="3"/>
  <c r="K49387" i="3"/>
  <c r="K49379" i="3"/>
  <c r="K49371" i="3"/>
  <c r="K49363" i="3"/>
  <c r="K49355" i="3"/>
  <c r="K49347" i="3"/>
  <c r="K49339" i="3"/>
  <c r="K49331" i="3"/>
  <c r="K49323" i="3"/>
  <c r="K49315" i="3"/>
  <c r="K49307" i="3"/>
  <c r="K49299" i="3"/>
  <c r="K49291" i="3"/>
  <c r="K49283" i="3"/>
  <c r="K49275" i="3"/>
  <c r="K49267" i="3"/>
  <c r="K49259" i="3"/>
  <c r="K49251" i="3"/>
  <c r="K49243" i="3"/>
  <c r="K49235" i="3"/>
  <c r="K49227" i="3"/>
  <c r="K49219" i="3"/>
  <c r="K49211" i="3"/>
  <c r="K49203" i="3"/>
  <c r="K49195" i="3"/>
  <c r="K49187" i="3"/>
  <c r="K49179" i="3"/>
  <c r="K49171" i="3"/>
  <c r="K49163" i="3"/>
  <c r="K49155" i="3"/>
  <c r="K49147" i="3"/>
  <c r="K49139" i="3"/>
  <c r="K49131" i="3"/>
  <c r="K49123" i="3"/>
  <c r="K49115" i="3"/>
  <c r="K49107" i="3"/>
  <c r="K49099" i="3"/>
  <c r="K49091" i="3"/>
  <c r="K49083" i="3"/>
  <c r="K49075" i="3"/>
  <c r="K49067" i="3"/>
  <c r="K49059" i="3"/>
  <c r="K49051" i="3"/>
  <c r="K49043" i="3"/>
  <c r="K49035" i="3"/>
  <c r="K49027" i="3"/>
  <c r="K49019" i="3"/>
  <c r="K49011" i="3"/>
  <c r="K49003" i="3"/>
  <c r="K48995" i="3"/>
  <c r="K48987" i="3"/>
  <c r="K48979" i="3"/>
  <c r="K48971" i="3"/>
  <c r="K48963" i="3"/>
  <c r="K48955" i="3"/>
  <c r="K48947" i="3"/>
  <c r="K48939" i="3"/>
  <c r="K48931" i="3"/>
  <c r="K48923" i="3"/>
  <c r="K48915" i="3"/>
  <c r="K48907" i="3"/>
  <c r="K48899" i="3"/>
  <c r="K48891" i="3"/>
  <c r="K48883" i="3"/>
  <c r="K48875" i="3"/>
  <c r="K48867" i="3"/>
  <c r="K48859" i="3"/>
  <c r="K48851" i="3"/>
  <c r="K48843" i="3"/>
  <c r="K48835" i="3"/>
  <c r="K48827" i="3"/>
  <c r="K48819" i="3"/>
  <c r="K48811" i="3"/>
  <c r="K48803" i="3"/>
  <c r="K48795" i="3"/>
  <c r="K48787" i="3"/>
  <c r="K48779" i="3"/>
  <c r="K48771" i="3"/>
  <c r="K48763" i="3"/>
  <c r="K48755" i="3"/>
  <c r="K48747" i="3"/>
  <c r="K48739" i="3"/>
  <c r="K48731" i="3"/>
  <c r="K48723" i="3"/>
  <c r="K48715" i="3"/>
  <c r="K48707" i="3"/>
  <c r="K48699" i="3"/>
  <c r="K48691" i="3"/>
  <c r="K48683" i="3"/>
  <c r="K48675" i="3"/>
  <c r="K48667" i="3"/>
  <c r="K48659" i="3"/>
  <c r="K48651" i="3"/>
  <c r="K48643" i="3"/>
  <c r="K48635" i="3"/>
  <c r="K48627" i="3"/>
  <c r="K48619" i="3"/>
  <c r="K48611" i="3"/>
  <c r="K48603" i="3"/>
  <c r="K48595" i="3"/>
  <c r="K48587" i="3"/>
  <c r="K48579" i="3"/>
  <c r="K48571" i="3"/>
  <c r="K48563" i="3"/>
  <c r="K48555" i="3"/>
  <c r="K48547" i="3"/>
  <c r="K48539" i="3"/>
  <c r="K48531" i="3"/>
  <c r="K48523" i="3"/>
  <c r="K48515" i="3"/>
  <c r="K48507" i="3"/>
  <c r="K48499" i="3"/>
  <c r="K48491" i="3"/>
  <c r="K48483" i="3"/>
  <c r="K48475" i="3"/>
  <c r="K48467" i="3"/>
  <c r="K48459" i="3"/>
  <c r="K48451" i="3"/>
  <c r="K48443" i="3"/>
  <c r="K48435" i="3"/>
  <c r="K48427" i="3"/>
  <c r="K48419" i="3"/>
  <c r="K48411" i="3"/>
  <c r="K48403" i="3"/>
  <c r="K48395" i="3"/>
  <c r="K48387" i="3"/>
  <c r="K48379" i="3"/>
  <c r="K48371" i="3"/>
  <c r="K48363" i="3"/>
  <c r="K48355" i="3"/>
  <c r="K48347" i="3"/>
  <c r="K48339" i="3"/>
  <c r="K48331" i="3"/>
  <c r="K48323" i="3"/>
  <c r="K48315" i="3"/>
  <c r="K48307" i="3"/>
  <c r="K48299" i="3"/>
  <c r="K48291" i="3"/>
  <c r="K48283" i="3"/>
  <c r="K48275" i="3"/>
  <c r="K48267" i="3"/>
  <c r="K48259" i="3"/>
  <c r="K48251" i="3"/>
  <c r="K48243" i="3"/>
  <c r="K48235" i="3"/>
  <c r="K48227" i="3"/>
  <c r="K48219" i="3"/>
  <c r="K48211" i="3"/>
  <c r="K48203" i="3"/>
  <c r="K48195" i="3"/>
  <c r="K48187" i="3"/>
  <c r="K48179" i="3"/>
  <c r="K48171" i="3"/>
  <c r="K48163" i="3"/>
  <c r="K48155" i="3"/>
  <c r="K48147" i="3"/>
  <c r="K48139" i="3"/>
  <c r="K48131" i="3"/>
  <c r="K48123" i="3"/>
  <c r="K48115" i="3"/>
  <c r="K48107" i="3"/>
  <c r="K48099" i="3"/>
  <c r="K48091" i="3"/>
  <c r="K48083" i="3"/>
  <c r="K48075" i="3"/>
  <c r="K48067" i="3"/>
  <c r="K48059" i="3"/>
  <c r="K48051" i="3"/>
  <c r="K48043" i="3"/>
  <c r="K48035" i="3"/>
  <c r="K48027" i="3"/>
  <c r="K48019" i="3"/>
  <c r="K48011" i="3"/>
  <c r="K48003" i="3"/>
  <c r="K47995" i="3"/>
  <c r="K47987" i="3"/>
  <c r="K47979" i="3"/>
  <c r="K47971" i="3"/>
  <c r="K47963" i="3"/>
  <c r="K47955" i="3"/>
  <c r="K47947" i="3"/>
  <c r="K47939" i="3"/>
  <c r="K47931" i="3"/>
  <c r="K47923" i="3"/>
  <c r="K47915" i="3"/>
  <c r="K47907" i="3"/>
  <c r="K47899" i="3"/>
  <c r="K50498" i="3"/>
  <c r="K50490" i="3"/>
  <c r="K50496" i="3"/>
  <c r="K50481" i="3"/>
  <c r="K50468" i="3"/>
  <c r="K50456" i="3"/>
  <c r="K50442" i="3"/>
  <c r="K50431" i="3"/>
  <c r="K50417" i="3"/>
  <c r="K50404" i="3"/>
  <c r="K50392" i="3"/>
  <c r="K50378" i="3"/>
  <c r="K50367" i="3"/>
  <c r="K50353" i="3"/>
  <c r="K50340" i="3"/>
  <c r="K50328" i="3"/>
  <c r="K50314" i="3"/>
  <c r="K50303" i="3"/>
  <c r="K50289" i="3"/>
  <c r="K50276" i="3"/>
  <c r="K50264" i="3"/>
  <c r="K50250" i="3"/>
  <c r="K50239" i="3"/>
  <c r="K50225" i="3"/>
  <c r="K50212" i="3"/>
  <c r="K50200" i="3"/>
  <c r="K50186" i="3"/>
  <c r="K50175" i="3"/>
  <c r="K50161" i="3"/>
  <c r="K50148" i="3"/>
  <c r="K50136" i="3"/>
  <c r="K50122" i="3"/>
  <c r="K50111" i="3"/>
  <c r="K50097" i="3"/>
  <c r="K50084" i="3"/>
  <c r="K50072" i="3"/>
  <c r="K50058" i="3"/>
  <c r="K50047" i="3"/>
  <c r="K50033" i="3"/>
  <c r="K50020" i="3"/>
  <c r="K50008" i="3"/>
  <c r="K49994" i="3"/>
  <c r="K49983" i="3"/>
  <c r="K49969" i="3"/>
  <c r="K49956" i="3"/>
  <c r="K49944" i="3"/>
  <c r="K49930" i="3"/>
  <c r="K49919" i="3"/>
  <c r="K49905" i="3"/>
  <c r="K49892" i="3"/>
  <c r="K49880" i="3"/>
  <c r="K49866" i="3"/>
  <c r="K49855" i="3"/>
  <c r="K49841" i="3"/>
  <c r="K49828" i="3"/>
  <c r="K49816" i="3"/>
  <c r="K49802" i="3"/>
  <c r="K49791" i="3"/>
  <c r="K49777" i="3"/>
  <c r="K49764" i="3"/>
  <c r="K49752" i="3"/>
  <c r="K49738" i="3"/>
  <c r="K49727" i="3"/>
  <c r="K49713" i="3"/>
  <c r="K49700" i="3"/>
  <c r="K49688" i="3"/>
  <c r="K49674" i="3"/>
  <c r="K49663" i="3"/>
  <c r="K49649" i="3"/>
  <c r="K49636" i="3"/>
  <c r="K49624" i="3"/>
  <c r="K49610" i="3"/>
  <c r="K49599" i="3"/>
  <c r="K49585" i="3"/>
  <c r="K49572" i="3"/>
  <c r="K49560" i="3"/>
  <c r="K49546" i="3"/>
  <c r="K49535" i="3"/>
  <c r="K49521" i="3"/>
  <c r="K49508" i="3"/>
  <c r="K49496" i="3"/>
  <c r="K49482" i="3"/>
  <c r="K49471" i="3"/>
  <c r="K49457" i="3"/>
  <c r="K49444" i="3"/>
  <c r="K49432" i="3"/>
  <c r="K49418" i="3"/>
  <c r="K49407" i="3"/>
  <c r="K49393" i="3"/>
  <c r="K49380" i="3"/>
  <c r="K49368" i="3"/>
  <c r="K49354" i="3"/>
  <c r="K49343" i="3"/>
  <c r="K49329" i="3"/>
  <c r="K49316" i="3"/>
  <c r="K49304" i="3"/>
  <c r="K49290" i="3"/>
  <c r="K49279" i="3"/>
  <c r="K49265" i="3"/>
  <c r="K49252" i="3"/>
  <c r="K49240" i="3"/>
  <c r="K49226" i="3"/>
  <c r="K49215" i="3"/>
  <c r="K49201" i="3"/>
  <c r="K49188" i="3"/>
  <c r="K49176" i="3"/>
  <c r="K49162" i="3"/>
  <c r="K49151" i="3"/>
  <c r="K49137" i="3"/>
  <c r="K49124" i="3"/>
  <c r="K49112" i="3"/>
  <c r="K49098" i="3"/>
  <c r="K49087" i="3"/>
  <c r="K49073" i="3"/>
  <c r="K49060" i="3"/>
  <c r="K49048" i="3"/>
  <c r="K49034" i="3"/>
  <c r="K49023" i="3"/>
  <c r="K49009" i="3"/>
  <c r="K48996" i="3"/>
  <c r="K48984" i="3"/>
  <c r="K48970" i="3"/>
  <c r="K48959" i="3"/>
  <c r="K48945" i="3"/>
  <c r="K48932" i="3"/>
  <c r="K48920" i="3"/>
  <c r="K48906" i="3"/>
  <c r="K48895" i="3"/>
  <c r="K48881" i="3"/>
  <c r="K48868" i="3"/>
  <c r="K48856" i="3"/>
  <c r="K48842" i="3"/>
  <c r="K48831" i="3"/>
  <c r="K48817" i="3"/>
  <c r="K48804" i="3"/>
  <c r="K48792" i="3"/>
  <c r="K48778" i="3"/>
  <c r="K48767" i="3"/>
  <c r="K48753" i="3"/>
  <c r="K48740" i="3"/>
  <c r="K48728" i="3"/>
  <c r="K48714" i="3"/>
  <c r="K48703" i="3"/>
  <c r="K48689" i="3"/>
  <c r="K48676" i="3"/>
  <c r="K48664" i="3"/>
  <c r="K48650" i="3"/>
  <c r="K48639" i="3"/>
  <c r="K48625" i="3"/>
  <c r="K48612" i="3"/>
  <c r="K48600" i="3"/>
  <c r="K48586" i="3"/>
  <c r="K48575" i="3"/>
  <c r="K48561" i="3"/>
  <c r="K48548" i="3"/>
  <c r="K48536" i="3"/>
  <c r="K48522" i="3"/>
  <c r="K48511" i="3"/>
  <c r="K48497" i="3"/>
  <c r="K48484" i="3"/>
  <c r="K48472" i="3"/>
  <c r="K48458" i="3"/>
  <c r="K48447" i="3"/>
  <c r="K48433" i="3"/>
  <c r="K48420" i="3"/>
  <c r="K48408" i="3"/>
  <c r="K48394" i="3"/>
  <c r="K48383" i="3"/>
  <c r="K48369" i="3"/>
  <c r="K48356" i="3"/>
  <c r="K48344" i="3"/>
  <c r="K48330" i="3"/>
  <c r="K48319" i="3"/>
  <c r="K48305" i="3"/>
  <c r="K48292" i="3"/>
  <c r="K48280" i="3"/>
  <c r="K48266" i="3"/>
  <c r="K48255" i="3"/>
  <c r="K48241" i="3"/>
  <c r="K48228" i="3"/>
  <c r="K48216" i="3"/>
  <c r="K48202" i="3"/>
  <c r="K48191" i="3"/>
  <c r="K48177" i="3"/>
  <c r="K48164" i="3"/>
  <c r="K48152" i="3"/>
  <c r="K48138" i="3"/>
  <c r="K48127" i="3"/>
  <c r="K48113" i="3"/>
  <c r="K48100" i="3"/>
  <c r="K48088" i="3"/>
  <c r="K48074" i="3"/>
  <c r="K48063" i="3"/>
  <c r="K48049" i="3"/>
  <c r="K48037" i="3"/>
  <c r="K48026" i="3"/>
  <c r="K48016" i="3"/>
  <c r="K48005" i="3"/>
  <c r="K47994" i="3"/>
  <c r="K47984" i="3"/>
  <c r="K47973" i="3"/>
  <c r="K47962" i="3"/>
  <c r="K47952" i="3"/>
  <c r="K47941" i="3"/>
  <c r="K47930" i="3"/>
  <c r="K47920" i="3"/>
  <c r="K47909" i="3"/>
  <c r="K47898" i="3"/>
  <c r="K47889" i="3"/>
  <c r="K47881" i="3"/>
  <c r="K47873" i="3"/>
  <c r="K47865" i="3"/>
  <c r="K47857" i="3"/>
  <c r="K47849" i="3"/>
  <c r="K47841" i="3"/>
  <c r="K47833" i="3"/>
  <c r="K47825" i="3"/>
  <c r="K47817" i="3"/>
  <c r="K47809" i="3"/>
  <c r="K47801" i="3"/>
  <c r="K47793" i="3"/>
  <c r="K47785" i="3"/>
  <c r="K47777" i="3"/>
  <c r="K47769" i="3"/>
  <c r="K47761" i="3"/>
  <c r="K47753" i="3"/>
  <c r="K47745" i="3"/>
  <c r="K47737" i="3"/>
  <c r="K47729" i="3"/>
  <c r="K47721" i="3"/>
  <c r="K47713" i="3"/>
  <c r="K47705" i="3"/>
  <c r="K47697" i="3"/>
  <c r="K47689" i="3"/>
  <c r="K47681" i="3"/>
  <c r="K47673" i="3"/>
  <c r="K47665" i="3"/>
  <c r="K47657" i="3"/>
  <c r="K47649" i="3"/>
  <c r="K47641" i="3"/>
  <c r="K47633" i="3"/>
  <c r="K47625" i="3"/>
  <c r="K47617" i="3"/>
  <c r="K47609" i="3"/>
  <c r="K47601" i="3"/>
  <c r="K47593" i="3"/>
  <c r="K47585" i="3"/>
  <c r="K47577" i="3"/>
  <c r="K47569" i="3"/>
  <c r="K47561" i="3"/>
  <c r="K47553" i="3"/>
  <c r="K47545" i="3"/>
  <c r="K47537" i="3"/>
  <c r="K47529" i="3"/>
  <c r="K47521" i="3"/>
  <c r="K47513" i="3"/>
  <c r="K47505" i="3"/>
  <c r="K47497" i="3"/>
  <c r="K47489" i="3"/>
  <c r="K47481" i="3"/>
  <c r="K47473" i="3"/>
  <c r="K47465" i="3"/>
  <c r="K47457" i="3"/>
  <c r="K47449" i="3"/>
  <c r="K47441" i="3"/>
  <c r="K47433" i="3"/>
  <c r="K47425" i="3"/>
  <c r="K47417" i="3"/>
  <c r="K47409" i="3"/>
  <c r="K47401" i="3"/>
  <c r="K47393" i="3"/>
  <c r="K47385" i="3"/>
  <c r="K47377" i="3"/>
  <c r="K47369" i="3"/>
  <c r="K47361" i="3"/>
  <c r="K47353" i="3"/>
  <c r="K47345" i="3"/>
  <c r="K47337" i="3"/>
  <c r="K47329" i="3"/>
  <c r="K47321" i="3"/>
  <c r="K47313" i="3"/>
  <c r="K47305" i="3"/>
  <c r="K47297" i="3"/>
  <c r="K47289" i="3"/>
  <c r="K47281" i="3"/>
  <c r="K47273" i="3"/>
  <c r="K47265" i="3"/>
  <c r="K47257" i="3"/>
  <c r="K47249" i="3"/>
  <c r="K47241" i="3"/>
  <c r="K47233" i="3"/>
  <c r="K47225" i="3"/>
  <c r="K47217" i="3"/>
  <c r="K47209" i="3"/>
  <c r="K47201" i="3"/>
  <c r="K47193" i="3"/>
  <c r="K47185" i="3"/>
  <c r="K47177" i="3"/>
  <c r="K47169" i="3"/>
  <c r="K47161" i="3"/>
  <c r="K47153" i="3"/>
  <c r="K47145" i="3"/>
  <c r="K47137" i="3"/>
  <c r="K47129" i="3"/>
  <c r="K47121" i="3"/>
  <c r="K47113" i="3"/>
  <c r="K47105" i="3"/>
  <c r="K47097" i="3"/>
  <c r="K47089" i="3"/>
  <c r="K47081" i="3"/>
  <c r="K47073" i="3"/>
  <c r="K47065" i="3"/>
  <c r="K47057" i="3"/>
  <c r="K47049" i="3"/>
  <c r="K47041" i="3"/>
  <c r="K47033" i="3"/>
  <c r="K47025" i="3"/>
  <c r="K47017" i="3"/>
  <c r="K47009" i="3"/>
  <c r="K47001" i="3"/>
  <c r="K46993" i="3"/>
  <c r="K46985" i="3"/>
  <c r="K46977" i="3"/>
  <c r="K46969" i="3"/>
  <c r="K46961" i="3"/>
  <c r="K46953" i="3"/>
  <c r="K46945" i="3"/>
  <c r="K46937" i="3"/>
  <c r="K46929" i="3"/>
  <c r="K46921" i="3"/>
  <c r="K46913" i="3"/>
  <c r="K46905" i="3"/>
  <c r="K46897" i="3"/>
  <c r="K46889" i="3"/>
  <c r="K46881" i="3"/>
  <c r="K46873" i="3"/>
  <c r="K46865" i="3"/>
  <c r="K46857" i="3"/>
  <c r="K46849" i="3"/>
  <c r="K46841" i="3"/>
  <c r="K46833" i="3"/>
  <c r="K46825" i="3"/>
  <c r="K46817" i="3"/>
  <c r="K46809" i="3"/>
  <c r="K46801" i="3"/>
  <c r="K46793" i="3"/>
  <c r="K46785" i="3"/>
  <c r="K46777" i="3"/>
  <c r="K46769" i="3"/>
  <c r="K46761" i="3"/>
  <c r="K46753" i="3"/>
  <c r="K46745" i="3"/>
  <c r="K46737" i="3"/>
  <c r="K46729" i="3"/>
  <c r="K46721" i="3"/>
  <c r="K46713" i="3"/>
  <c r="K46705" i="3"/>
  <c r="K46697" i="3"/>
  <c r="K46689" i="3"/>
  <c r="K46681" i="3"/>
  <c r="K46673" i="3"/>
  <c r="K46665" i="3"/>
  <c r="K46657" i="3"/>
  <c r="K46649" i="3"/>
  <c r="K46641" i="3"/>
  <c r="K46633" i="3"/>
  <c r="K46625" i="3"/>
  <c r="K46617" i="3"/>
  <c r="K46609" i="3"/>
  <c r="K46601" i="3"/>
  <c r="K46593" i="3"/>
  <c r="K46585" i="3"/>
  <c r="K46577" i="3"/>
  <c r="K46569" i="3"/>
  <c r="K46561" i="3"/>
  <c r="K46553" i="3"/>
  <c r="K46545" i="3"/>
  <c r="K46537" i="3"/>
  <c r="K46529" i="3"/>
  <c r="K46521" i="3"/>
  <c r="K46513" i="3"/>
  <c r="K46505" i="3"/>
  <c r="K46497" i="3"/>
  <c r="K46489" i="3"/>
  <c r="K46481" i="3"/>
  <c r="K46473" i="3"/>
  <c r="K46465" i="3"/>
  <c r="K46457" i="3"/>
  <c r="K46449" i="3"/>
  <c r="K46441" i="3"/>
  <c r="K46433" i="3"/>
  <c r="K46425" i="3"/>
  <c r="K46417" i="3"/>
  <c r="K46409" i="3"/>
  <c r="K46401" i="3"/>
  <c r="K46393" i="3"/>
  <c r="K46385" i="3"/>
  <c r="K46377" i="3"/>
  <c r="K46369" i="3"/>
  <c r="K46361" i="3"/>
  <c r="K46353" i="3"/>
  <c r="K46345" i="3"/>
  <c r="K46337" i="3"/>
  <c r="K46329" i="3"/>
  <c r="K46321" i="3"/>
  <c r="K46313" i="3"/>
  <c r="K46305" i="3"/>
  <c r="K46297" i="3"/>
  <c r="K46289" i="3"/>
  <c r="K46281" i="3"/>
  <c r="K46273" i="3"/>
  <c r="K46265" i="3"/>
  <c r="K46257" i="3"/>
  <c r="K46249" i="3"/>
  <c r="K46241" i="3"/>
  <c r="K46233" i="3"/>
  <c r="K46225" i="3"/>
  <c r="K46217" i="3"/>
  <c r="K46209" i="3"/>
  <c r="K46201" i="3"/>
  <c r="K46193" i="3"/>
  <c r="K46185" i="3"/>
  <c r="K46177" i="3"/>
  <c r="K46169" i="3"/>
  <c r="K46161" i="3"/>
  <c r="K46153" i="3"/>
  <c r="K46145" i="3"/>
  <c r="K46137" i="3"/>
  <c r="K46129" i="3"/>
  <c r="K46121" i="3"/>
  <c r="K46113" i="3"/>
  <c r="K46105" i="3"/>
  <c r="K46097" i="3"/>
  <c r="K46089" i="3"/>
  <c r="K46081" i="3"/>
  <c r="K46073" i="3"/>
  <c r="K46065" i="3"/>
  <c r="K46057" i="3"/>
  <c r="K46049" i="3"/>
  <c r="K46041" i="3"/>
  <c r="K46033" i="3"/>
  <c r="K46025" i="3"/>
  <c r="K46017" i="3"/>
  <c r="K46009" i="3"/>
  <c r="K46001" i="3"/>
  <c r="K45993" i="3"/>
  <c r="K45985" i="3"/>
  <c r="K45977" i="3"/>
  <c r="K45969" i="3"/>
  <c r="K45961" i="3"/>
  <c r="K45953" i="3"/>
  <c r="K45945" i="3"/>
  <c r="K45937" i="3"/>
  <c r="K45929" i="3"/>
  <c r="K45921" i="3"/>
  <c r="K45913" i="3"/>
  <c r="K45905" i="3"/>
  <c r="K45897" i="3"/>
  <c r="K45889" i="3"/>
  <c r="K45881" i="3"/>
  <c r="K45873" i="3"/>
  <c r="K45865" i="3"/>
  <c r="K45857" i="3"/>
  <c r="K45849" i="3"/>
  <c r="K45841" i="3"/>
  <c r="K45833" i="3"/>
  <c r="K45825" i="3"/>
  <c r="K45817" i="3"/>
  <c r="K45809" i="3"/>
  <c r="K45801" i="3"/>
  <c r="K45793" i="3"/>
  <c r="K45785" i="3"/>
  <c r="K45777" i="3"/>
  <c r="K45769" i="3"/>
  <c r="K45761" i="3"/>
  <c r="K45753" i="3"/>
  <c r="K45745" i="3"/>
  <c r="K45737" i="3"/>
  <c r="K45729" i="3"/>
  <c r="K45721" i="3"/>
  <c r="K45713" i="3"/>
  <c r="K45705" i="3"/>
  <c r="K45697" i="3"/>
  <c r="K45689" i="3"/>
  <c r="K45681" i="3"/>
  <c r="K45673" i="3"/>
  <c r="K45665" i="3"/>
  <c r="K45657" i="3"/>
  <c r="K45649" i="3"/>
  <c r="K45641" i="3"/>
  <c r="K45633" i="3"/>
  <c r="K45625" i="3"/>
  <c r="K45617" i="3"/>
  <c r="K45609" i="3"/>
  <c r="K45601" i="3"/>
  <c r="K45593" i="3"/>
  <c r="K45585" i="3"/>
  <c r="K45577" i="3"/>
  <c r="K45569" i="3"/>
  <c r="K45561" i="3"/>
  <c r="K45553" i="3"/>
  <c r="K45545" i="3"/>
  <c r="K45537" i="3"/>
  <c r="K45529" i="3"/>
  <c r="K45521" i="3"/>
  <c r="K45513" i="3"/>
  <c r="K45505" i="3"/>
  <c r="K45497" i="3"/>
  <c r="K45489" i="3"/>
  <c r="K45481" i="3"/>
  <c r="K45473" i="3"/>
  <c r="K45465" i="3"/>
  <c r="K45457" i="3"/>
  <c r="K45449" i="3"/>
  <c r="K45441" i="3"/>
  <c r="K45433" i="3"/>
  <c r="K45425" i="3"/>
  <c r="K45417" i="3"/>
  <c r="K45409" i="3"/>
  <c r="K45401" i="3"/>
  <c r="K45393" i="3"/>
  <c r="K45385" i="3"/>
  <c r="K45377" i="3"/>
  <c r="K45369" i="3"/>
  <c r="K45361" i="3"/>
  <c r="K45353" i="3"/>
  <c r="K45345" i="3"/>
  <c r="K45337" i="3"/>
  <c r="K45329" i="3"/>
  <c r="K45321" i="3"/>
  <c r="K45313" i="3"/>
  <c r="K45305" i="3"/>
  <c r="K45297" i="3"/>
  <c r="K45289" i="3"/>
  <c r="K45281" i="3"/>
  <c r="K45273" i="3"/>
  <c r="K45265" i="3"/>
  <c r="K45257" i="3"/>
  <c r="K45249" i="3"/>
  <c r="K45241" i="3"/>
  <c r="K45233" i="3"/>
  <c r="K45225" i="3"/>
  <c r="K45217" i="3"/>
  <c r="K45209" i="3"/>
  <c r="K45201" i="3"/>
  <c r="K45193" i="3"/>
  <c r="K45185" i="3"/>
  <c r="K45177" i="3"/>
  <c r="K45169" i="3"/>
  <c r="K45161" i="3"/>
  <c r="K45153" i="3"/>
  <c r="K45145" i="3"/>
  <c r="K45137" i="3"/>
  <c r="K45129" i="3"/>
  <c r="K45121" i="3"/>
  <c r="K45113" i="3"/>
  <c r="K45105" i="3"/>
  <c r="K45097" i="3"/>
  <c r="K45089" i="3"/>
  <c r="K45081" i="3"/>
  <c r="K45073" i="3"/>
  <c r="K45065" i="3"/>
  <c r="K45057" i="3"/>
  <c r="K45049" i="3"/>
  <c r="K45041" i="3"/>
  <c r="K45033" i="3"/>
  <c r="K45025" i="3"/>
  <c r="K45017" i="3"/>
  <c r="K45009" i="3"/>
  <c r="K45001" i="3"/>
  <c r="K44993" i="3"/>
  <c r="K44985" i="3"/>
  <c r="K44977" i="3"/>
  <c r="K44969" i="3"/>
  <c r="K44961" i="3"/>
  <c r="K44953" i="3"/>
  <c r="K44945" i="3"/>
  <c r="K44937" i="3"/>
  <c r="K44929" i="3"/>
  <c r="K44921" i="3"/>
  <c r="K44913" i="3"/>
  <c r="K44905" i="3"/>
  <c r="K44897" i="3"/>
  <c r="K44889" i="3"/>
  <c r="K44881" i="3"/>
  <c r="K44873" i="3"/>
  <c r="K44865" i="3"/>
  <c r="K44857" i="3"/>
  <c r="K44849" i="3"/>
  <c r="K44841" i="3"/>
  <c r="K44833" i="3"/>
  <c r="K44825" i="3"/>
  <c r="K44817" i="3"/>
  <c r="K44809" i="3"/>
  <c r="K44801" i="3"/>
  <c r="K44793" i="3"/>
  <c r="K44785" i="3"/>
  <c r="K44777" i="3"/>
  <c r="K44769" i="3"/>
  <c r="K44761" i="3"/>
  <c r="K44753" i="3"/>
  <c r="K44745" i="3"/>
  <c r="K44737" i="3"/>
  <c r="K44729" i="3"/>
  <c r="K44721" i="3"/>
  <c r="K44713" i="3"/>
  <c r="K44705" i="3"/>
  <c r="K44697" i="3"/>
  <c r="K44689" i="3"/>
  <c r="K44681" i="3"/>
  <c r="K44673" i="3"/>
  <c r="K44665" i="3"/>
  <c r="K44657" i="3"/>
  <c r="K44649" i="3"/>
  <c r="K44641" i="3"/>
  <c r="K44633" i="3"/>
  <c r="K44625" i="3"/>
  <c r="K44617" i="3"/>
  <c r="K44609" i="3"/>
  <c r="K44601" i="3"/>
  <c r="K44593" i="3"/>
  <c r="K44585" i="3"/>
  <c r="K44577" i="3"/>
  <c r="K44569" i="3"/>
  <c r="K44561" i="3"/>
  <c r="K44553" i="3"/>
  <c r="K44545" i="3"/>
  <c r="K44537" i="3"/>
  <c r="K44529" i="3"/>
  <c r="K44521" i="3"/>
  <c r="K44513" i="3"/>
  <c r="K44505" i="3"/>
  <c r="K44497" i="3"/>
  <c r="K44489" i="3"/>
  <c r="K44481" i="3"/>
  <c r="K44473" i="3"/>
  <c r="K44465" i="3"/>
  <c r="K44457" i="3"/>
  <c r="K44449" i="3"/>
  <c r="K44441" i="3"/>
  <c r="K44433" i="3"/>
  <c r="K44425" i="3"/>
  <c r="K44417" i="3"/>
  <c r="K44409" i="3"/>
  <c r="K44401" i="3"/>
  <c r="K44393" i="3"/>
  <c r="K44385" i="3"/>
  <c r="K44377" i="3"/>
  <c r="K44369" i="3"/>
  <c r="K44361" i="3"/>
  <c r="K44353" i="3"/>
  <c r="K44345" i="3"/>
  <c r="K44337" i="3"/>
  <c r="K44329" i="3"/>
  <c r="K44321" i="3"/>
  <c r="K44313" i="3"/>
  <c r="K44305" i="3"/>
  <c r="K44297" i="3"/>
  <c r="K44289" i="3"/>
  <c r="K44281" i="3"/>
  <c r="K44273" i="3"/>
  <c r="K44265" i="3"/>
  <c r="K44257" i="3"/>
  <c r="K44249" i="3"/>
  <c r="K44241" i="3"/>
  <c r="K44233" i="3"/>
  <c r="K44225" i="3"/>
  <c r="K44217" i="3"/>
  <c r="K44209" i="3"/>
  <c r="K44201" i="3"/>
  <c r="K44193" i="3"/>
  <c r="K44185" i="3"/>
  <c r="K44177" i="3"/>
  <c r="K44169" i="3"/>
  <c r="K44161" i="3"/>
  <c r="K44153" i="3"/>
  <c r="K44145" i="3"/>
  <c r="K44137" i="3"/>
  <c r="K44129" i="3"/>
  <c r="K44121" i="3"/>
  <c r="K44113" i="3"/>
  <c r="K44105" i="3"/>
  <c r="K44097" i="3"/>
  <c r="K44089" i="3"/>
  <c r="K44081" i="3"/>
  <c r="K44073" i="3"/>
  <c r="K44065" i="3"/>
  <c r="K44057" i="3"/>
  <c r="K44049" i="3"/>
  <c r="K44041" i="3"/>
  <c r="K44033" i="3"/>
  <c r="K44025" i="3"/>
  <c r="K44017" i="3"/>
  <c r="K44009" i="3"/>
  <c r="K44001" i="3"/>
  <c r="K43993" i="3"/>
  <c r="K43985" i="3"/>
  <c r="K43977" i="3"/>
  <c r="K43969" i="3"/>
  <c r="K43961" i="3"/>
  <c r="K43953" i="3"/>
  <c r="K43945" i="3"/>
  <c r="K43937" i="3"/>
  <c r="K43929" i="3"/>
  <c r="K43921" i="3"/>
  <c r="K43913" i="3"/>
  <c r="K43905" i="3"/>
  <c r="K43897" i="3"/>
  <c r="K43889" i="3"/>
  <c r="K43881" i="3"/>
  <c r="K43873" i="3"/>
  <c r="K43865" i="3"/>
  <c r="K43857" i="3"/>
  <c r="K43849" i="3"/>
  <c r="K43841" i="3"/>
  <c r="K43833" i="3"/>
  <c r="K43825" i="3"/>
  <c r="K43817" i="3"/>
  <c r="K43809" i="3"/>
  <c r="K43801" i="3"/>
  <c r="K43793" i="3"/>
  <c r="K43785" i="3"/>
  <c r="K43777" i="3"/>
  <c r="K43769" i="3"/>
  <c r="K43761" i="3"/>
  <c r="K43753" i="3"/>
  <c r="K43745" i="3"/>
  <c r="K43737" i="3"/>
  <c r="K43729" i="3"/>
  <c r="K43721" i="3"/>
  <c r="K43713" i="3"/>
  <c r="K43705" i="3"/>
  <c r="K43697" i="3"/>
  <c r="K43689" i="3"/>
  <c r="K43681" i="3"/>
  <c r="K43673" i="3"/>
  <c r="K43665" i="3"/>
  <c r="K43657" i="3"/>
  <c r="K43649" i="3"/>
  <c r="K43641" i="3"/>
  <c r="K43633" i="3"/>
  <c r="K43625" i="3"/>
  <c r="K43617" i="3"/>
  <c r="K43609" i="3"/>
  <c r="K43601" i="3"/>
  <c r="K43593" i="3"/>
  <c r="K43585" i="3"/>
  <c r="K43577" i="3"/>
  <c r="K43569" i="3"/>
  <c r="K43561" i="3"/>
  <c r="K43553" i="3"/>
  <c r="K43545" i="3"/>
  <c r="K43537" i="3"/>
  <c r="K43529" i="3"/>
  <c r="K43521" i="3"/>
  <c r="K43513" i="3"/>
  <c r="K43505" i="3"/>
  <c r="K43497" i="3"/>
  <c r="K43489" i="3"/>
  <c r="K43481" i="3"/>
  <c r="K43473" i="3"/>
  <c r="K43465" i="3"/>
  <c r="K43457" i="3"/>
  <c r="K43449" i="3"/>
  <c r="K43441" i="3"/>
  <c r="K43433" i="3"/>
  <c r="K43425" i="3"/>
  <c r="K43417" i="3"/>
  <c r="K43409" i="3"/>
  <c r="K43401" i="3"/>
  <c r="K43393" i="3"/>
  <c r="K43385" i="3"/>
  <c r="K43377" i="3"/>
  <c r="K43369" i="3"/>
  <c r="K43361" i="3"/>
  <c r="K43353" i="3"/>
  <c r="K43345" i="3"/>
  <c r="K43337" i="3"/>
  <c r="K43329" i="3"/>
  <c r="K43321" i="3"/>
  <c r="K43313" i="3"/>
  <c r="K43305" i="3"/>
  <c r="K43297" i="3"/>
  <c r="K43289" i="3"/>
  <c r="K43281" i="3"/>
  <c r="K43273" i="3"/>
  <c r="K43265" i="3"/>
  <c r="K43257" i="3"/>
  <c r="K43249" i="3"/>
  <c r="K43241" i="3"/>
  <c r="K43233" i="3"/>
  <c r="K43225" i="3"/>
  <c r="K43217" i="3"/>
  <c r="K43209" i="3"/>
  <c r="K43201" i="3"/>
  <c r="K43193" i="3"/>
  <c r="K43185" i="3"/>
  <c r="K43177" i="3"/>
  <c r="K43169" i="3"/>
  <c r="K43161" i="3"/>
  <c r="K43153" i="3"/>
  <c r="K43145" i="3"/>
  <c r="K43137" i="3"/>
  <c r="K43129" i="3"/>
  <c r="K43121" i="3"/>
  <c r="K43113" i="3"/>
  <c r="K43105" i="3"/>
  <c r="K43097" i="3"/>
  <c r="K43089" i="3"/>
  <c r="K43081" i="3"/>
  <c r="K43073" i="3"/>
  <c r="K43065" i="3"/>
  <c r="K43057" i="3"/>
  <c r="K43049" i="3"/>
  <c r="K43041" i="3"/>
  <c r="K43033" i="3"/>
  <c r="K43025" i="3"/>
  <c r="K43017" i="3"/>
  <c r="K43009" i="3"/>
  <c r="K43001" i="3"/>
  <c r="K42993" i="3"/>
  <c r="K42985" i="3"/>
  <c r="K42977" i="3"/>
  <c r="K42969" i="3"/>
  <c r="K42961" i="3"/>
  <c r="K42953" i="3"/>
  <c r="K42945" i="3"/>
  <c r="K42937" i="3"/>
  <c r="K42929" i="3"/>
  <c r="K42921" i="3"/>
  <c r="K42913" i="3"/>
  <c r="K42905" i="3"/>
  <c r="K42897" i="3"/>
  <c r="K42889" i="3"/>
  <c r="K42881" i="3"/>
  <c r="K42873" i="3"/>
  <c r="K42865" i="3"/>
  <c r="K42857" i="3"/>
  <c r="K42849" i="3"/>
  <c r="K42841" i="3"/>
  <c r="K42833" i="3"/>
  <c r="K42825" i="3"/>
  <c r="K42817" i="3"/>
  <c r="K42809" i="3"/>
  <c r="K42801" i="3"/>
  <c r="K42793" i="3"/>
  <c r="K42785" i="3"/>
  <c r="K42777" i="3"/>
  <c r="K42769" i="3"/>
  <c r="K42761" i="3"/>
  <c r="K42753" i="3"/>
  <c r="K42745" i="3"/>
  <c r="K42737" i="3"/>
  <c r="K42729" i="3"/>
  <c r="K42721" i="3"/>
  <c r="K42713" i="3"/>
  <c r="K42705" i="3"/>
  <c r="K42697" i="3"/>
  <c r="K42689" i="3"/>
  <c r="K42681" i="3"/>
  <c r="K42673" i="3"/>
  <c r="K42665" i="3"/>
  <c r="K42657" i="3"/>
  <c r="K42649" i="3"/>
  <c r="K42641" i="3"/>
  <c r="K42633" i="3"/>
  <c r="K42625" i="3"/>
  <c r="K42617" i="3"/>
  <c r="K42609" i="3"/>
  <c r="K42601" i="3"/>
  <c r="K42593" i="3"/>
  <c r="K42585" i="3"/>
  <c r="K42577" i="3"/>
  <c r="K42569" i="3"/>
  <c r="K42561" i="3"/>
  <c r="K42553" i="3"/>
  <c r="K42545" i="3"/>
  <c r="K42537" i="3"/>
  <c r="K42529" i="3"/>
  <c r="K42521" i="3"/>
  <c r="K42513" i="3"/>
  <c r="K42505" i="3"/>
  <c r="K42497" i="3"/>
  <c r="K42489" i="3"/>
  <c r="K42481" i="3"/>
  <c r="K42473" i="3"/>
  <c r="K42465" i="3"/>
  <c r="K42457" i="3"/>
  <c r="K42449" i="3"/>
  <c r="K42441" i="3"/>
  <c r="K42433" i="3"/>
  <c r="K42425" i="3"/>
  <c r="K42417" i="3"/>
  <c r="K42409" i="3"/>
  <c r="K42401" i="3"/>
  <c r="K42393" i="3"/>
  <c r="K42385" i="3"/>
  <c r="K42377" i="3"/>
  <c r="K42369" i="3"/>
  <c r="K42361" i="3"/>
  <c r="K42353" i="3"/>
  <c r="K42345" i="3"/>
  <c r="K42337" i="3"/>
  <c r="K42329" i="3"/>
  <c r="K42321" i="3"/>
  <c r="K42313" i="3"/>
  <c r="K42305" i="3"/>
  <c r="K42297" i="3"/>
  <c r="K42289" i="3"/>
  <c r="K42281" i="3"/>
  <c r="K42273" i="3"/>
  <c r="K42265" i="3"/>
  <c r="K42257" i="3"/>
  <c r="K42249" i="3"/>
  <c r="K42241" i="3"/>
  <c r="K42233" i="3"/>
  <c r="K42225" i="3"/>
  <c r="K42217" i="3"/>
  <c r="K42209" i="3"/>
  <c r="K42201" i="3"/>
  <c r="K42193" i="3"/>
  <c r="K42185" i="3"/>
  <c r="K42177" i="3"/>
  <c r="K42169" i="3"/>
  <c r="K42161" i="3"/>
  <c r="K42153" i="3"/>
  <c r="K42145" i="3"/>
  <c r="K42137" i="3"/>
  <c r="K42129" i="3"/>
  <c r="K42121" i="3"/>
  <c r="K42113" i="3"/>
  <c r="K42105" i="3"/>
  <c r="K42097" i="3"/>
  <c r="K42089" i="3"/>
  <c r="K42081" i="3"/>
  <c r="K42073" i="3"/>
  <c r="K42065" i="3"/>
  <c r="K42057" i="3"/>
  <c r="K42049" i="3"/>
  <c r="K42041" i="3"/>
  <c r="K42033" i="3"/>
  <c r="K42025" i="3"/>
  <c r="K42017" i="3"/>
  <c r="K42009" i="3"/>
  <c r="K42001" i="3"/>
  <c r="K41993" i="3"/>
  <c r="K41985" i="3"/>
  <c r="K41977" i="3"/>
  <c r="K41969" i="3"/>
  <c r="K41961" i="3"/>
  <c r="K41953" i="3"/>
  <c r="K41945" i="3"/>
  <c r="K41937" i="3"/>
  <c r="K41929" i="3"/>
  <c r="K41921" i="3"/>
  <c r="K41913" i="3"/>
  <c r="K41905" i="3"/>
  <c r="K41897" i="3"/>
  <c r="K41889" i="3"/>
  <c r="K41881" i="3"/>
  <c r="K41873" i="3"/>
  <c r="K41865" i="3"/>
  <c r="K41857" i="3"/>
  <c r="K41849" i="3"/>
  <c r="K41841" i="3"/>
  <c r="K41833" i="3"/>
  <c r="K41825" i="3"/>
  <c r="K41817" i="3"/>
  <c r="K41809" i="3"/>
  <c r="K41801" i="3"/>
  <c r="K41793" i="3"/>
  <c r="K41785" i="3"/>
  <c r="K41777" i="3"/>
  <c r="K41769" i="3"/>
  <c r="K41761" i="3"/>
  <c r="K41753" i="3"/>
  <c r="K41745" i="3"/>
  <c r="K41737" i="3"/>
  <c r="K41729" i="3"/>
  <c r="K41721" i="3"/>
  <c r="K41713" i="3"/>
  <c r="K41705" i="3"/>
  <c r="K41697" i="3"/>
  <c r="K41689" i="3"/>
  <c r="K41681" i="3"/>
  <c r="K41673" i="3"/>
  <c r="K41665" i="3"/>
  <c r="K41657" i="3"/>
  <c r="K41649" i="3"/>
  <c r="K41641" i="3"/>
  <c r="K41633" i="3"/>
  <c r="K41625" i="3"/>
  <c r="K41617" i="3"/>
  <c r="K41609" i="3"/>
  <c r="K41601" i="3"/>
  <c r="K41593" i="3"/>
  <c r="K41585" i="3"/>
  <c r="K41577" i="3"/>
  <c r="K41569" i="3"/>
  <c r="K41561" i="3"/>
  <c r="K41553" i="3"/>
  <c r="K41545" i="3"/>
  <c r="K41537" i="3"/>
  <c r="K41529" i="3"/>
  <c r="K41521" i="3"/>
  <c r="K41513" i="3"/>
  <c r="K41505" i="3"/>
  <c r="K41497" i="3"/>
  <c r="K41489" i="3"/>
  <c r="K41481" i="3"/>
  <c r="K41473" i="3"/>
  <c r="K41465" i="3"/>
  <c r="K41457" i="3"/>
  <c r="K41449" i="3"/>
  <c r="K41441" i="3"/>
  <c r="K41433" i="3"/>
  <c r="K41425" i="3"/>
  <c r="K41417" i="3"/>
  <c r="K41409" i="3"/>
  <c r="K41401" i="3"/>
  <c r="K41393" i="3"/>
  <c r="K41385" i="3"/>
  <c r="K41377" i="3"/>
  <c r="K41369" i="3"/>
  <c r="K41361" i="3"/>
  <c r="K41353" i="3"/>
  <c r="K41345" i="3"/>
  <c r="K41337" i="3"/>
  <c r="K41329" i="3"/>
  <c r="K41321" i="3"/>
  <c r="K41313" i="3"/>
  <c r="K41305" i="3"/>
  <c r="K41297" i="3"/>
  <c r="K41289" i="3"/>
  <c r="K41281" i="3"/>
  <c r="K41273" i="3"/>
  <c r="K41265" i="3"/>
  <c r="K41257" i="3"/>
  <c r="K41249" i="3"/>
  <c r="K41241" i="3"/>
  <c r="K41233" i="3"/>
  <c r="K41225" i="3"/>
  <c r="K41217" i="3"/>
  <c r="K41209" i="3"/>
  <c r="K41201" i="3"/>
  <c r="K41193" i="3"/>
  <c r="K41185" i="3"/>
  <c r="K41177" i="3"/>
  <c r="K41169" i="3"/>
  <c r="K41161" i="3"/>
  <c r="K41153" i="3"/>
  <c r="K41145" i="3"/>
  <c r="K41137" i="3"/>
  <c r="K41129" i="3"/>
  <c r="K41121" i="3"/>
  <c r="K41113" i="3"/>
  <c r="K41105" i="3"/>
  <c r="K41097" i="3"/>
  <c r="K41089" i="3"/>
  <c r="K41081" i="3"/>
  <c r="K41073" i="3"/>
  <c r="K41065" i="3"/>
  <c r="K41057" i="3"/>
  <c r="K41049" i="3"/>
  <c r="K41041" i="3"/>
  <c r="K41033" i="3"/>
  <c r="K41025" i="3"/>
  <c r="K41017" i="3"/>
  <c r="K41009" i="3"/>
  <c r="K41001" i="3"/>
  <c r="K40993" i="3"/>
  <c r="K40985" i="3"/>
  <c r="K40977" i="3"/>
  <c r="K40969" i="3"/>
  <c r="K40961" i="3"/>
  <c r="K40953" i="3"/>
  <c r="K40945" i="3"/>
  <c r="K40937" i="3"/>
  <c r="K40929" i="3"/>
  <c r="K40921" i="3"/>
  <c r="K40913" i="3"/>
  <c r="K40905" i="3"/>
  <c r="K40897" i="3"/>
  <c r="K40889" i="3"/>
  <c r="K40881" i="3"/>
  <c r="K40873" i="3"/>
  <c r="K40865" i="3"/>
  <c r="K40857" i="3"/>
  <c r="K40849" i="3"/>
  <c r="K40841" i="3"/>
  <c r="K40833" i="3"/>
  <c r="K40825" i="3"/>
  <c r="K40817" i="3"/>
  <c r="K40809" i="3"/>
  <c r="K40801" i="3"/>
  <c r="K40793" i="3"/>
  <c r="K40785" i="3"/>
  <c r="K40777" i="3"/>
  <c r="K40769" i="3"/>
  <c r="K40761" i="3"/>
  <c r="K40753" i="3"/>
  <c r="K40745" i="3"/>
  <c r="K40737" i="3"/>
  <c r="K40729" i="3"/>
  <c r="K40721" i="3"/>
  <c r="K40713" i="3"/>
  <c r="K40705" i="3"/>
  <c r="K40697" i="3"/>
  <c r="K40689" i="3"/>
  <c r="K40681" i="3"/>
  <c r="K40673" i="3"/>
  <c r="K40665" i="3"/>
  <c r="K40657" i="3"/>
  <c r="K40649" i="3"/>
  <c r="K40641" i="3"/>
  <c r="K40633" i="3"/>
  <c r="K40625" i="3"/>
  <c r="K40617" i="3"/>
  <c r="K40609" i="3"/>
  <c r="K40601" i="3"/>
  <c r="K40593" i="3"/>
  <c r="K40585" i="3"/>
  <c r="K40577" i="3"/>
  <c r="K40569" i="3"/>
  <c r="K40561" i="3"/>
  <c r="K40553" i="3"/>
  <c r="K40545" i="3"/>
  <c r="K40537" i="3"/>
  <c r="K40529" i="3"/>
  <c r="K40521" i="3"/>
  <c r="K40513" i="3"/>
  <c r="K40505" i="3"/>
  <c r="K40497" i="3"/>
  <c r="K40489" i="3"/>
  <c r="K40481" i="3"/>
  <c r="K40473" i="3"/>
  <c r="K40465" i="3"/>
  <c r="K40457" i="3"/>
  <c r="K40449" i="3"/>
  <c r="K40441" i="3"/>
  <c r="K40433" i="3"/>
  <c r="K40425" i="3"/>
  <c r="K40417" i="3"/>
  <c r="K40409" i="3"/>
  <c r="K40401" i="3"/>
  <c r="K40393" i="3"/>
  <c r="K40385" i="3"/>
  <c r="K40377" i="3"/>
  <c r="K40369" i="3"/>
  <c r="K40361" i="3"/>
  <c r="K40353" i="3"/>
  <c r="K40345" i="3"/>
  <c r="K40337" i="3"/>
  <c r="K40329" i="3"/>
  <c r="K40321" i="3"/>
  <c r="K40313" i="3"/>
  <c r="K40305" i="3"/>
  <c r="K40297" i="3"/>
  <c r="K40289" i="3"/>
  <c r="K40281" i="3"/>
  <c r="K40273" i="3"/>
  <c r="K40265" i="3"/>
  <c r="K40257" i="3"/>
  <c r="K40249" i="3"/>
  <c r="K40241" i="3"/>
  <c r="K40233" i="3"/>
  <c r="K40225" i="3"/>
  <c r="K40217" i="3"/>
  <c r="K40209" i="3"/>
  <c r="K40201" i="3"/>
  <c r="K40193" i="3"/>
  <c r="K40185" i="3"/>
  <c r="K40177" i="3"/>
  <c r="K40169" i="3"/>
  <c r="K40161" i="3"/>
  <c r="K40153" i="3"/>
  <c r="K40145" i="3"/>
  <c r="K40137" i="3"/>
  <c r="K40129" i="3"/>
  <c r="K40121" i="3"/>
  <c r="K40113" i="3"/>
  <c r="K40105" i="3"/>
  <c r="K40097" i="3"/>
  <c r="K40089" i="3"/>
  <c r="K40081" i="3"/>
  <c r="K40073" i="3"/>
  <c r="K40065" i="3"/>
  <c r="K40057" i="3"/>
  <c r="K40049" i="3"/>
  <c r="K40041" i="3"/>
  <c r="K40033" i="3"/>
  <c r="K40025" i="3"/>
  <c r="K40017" i="3"/>
  <c r="K40009" i="3"/>
  <c r="K40001" i="3"/>
  <c r="K39993" i="3"/>
  <c r="K39985" i="3"/>
  <c r="K39977" i="3"/>
  <c r="K39969" i="3"/>
  <c r="K39961" i="3"/>
  <c r="K39953" i="3"/>
  <c r="K39945" i="3"/>
  <c r="K39937" i="3"/>
  <c r="K39929" i="3"/>
  <c r="K39921" i="3"/>
  <c r="K39913" i="3"/>
  <c r="K39905" i="3"/>
  <c r="K39897" i="3"/>
  <c r="K39889" i="3"/>
  <c r="K39881" i="3"/>
  <c r="K39873" i="3"/>
  <c r="K39865" i="3"/>
  <c r="K39857" i="3"/>
  <c r="K39849" i="3"/>
  <c r="K39841" i="3"/>
  <c r="K39833" i="3"/>
  <c r="K39825" i="3"/>
  <c r="K39817" i="3"/>
  <c r="K39809" i="3"/>
  <c r="K39801" i="3"/>
  <c r="K39793" i="3"/>
  <c r="K39785" i="3"/>
  <c r="K39777" i="3"/>
  <c r="K39769" i="3"/>
  <c r="K39761" i="3"/>
  <c r="K39753" i="3"/>
  <c r="K39745" i="3"/>
  <c r="K39737" i="3"/>
  <c r="K39729" i="3"/>
  <c r="K39721" i="3"/>
  <c r="K39713" i="3"/>
  <c r="K39705" i="3"/>
  <c r="K39697" i="3"/>
  <c r="K39689" i="3"/>
  <c r="K39681" i="3"/>
  <c r="K39673" i="3"/>
  <c r="K39665" i="3"/>
  <c r="K39657" i="3"/>
  <c r="K39649" i="3"/>
  <c r="K39641" i="3"/>
  <c r="K39633" i="3"/>
  <c r="K39625" i="3"/>
  <c r="K39617" i="3"/>
  <c r="K39609" i="3"/>
  <c r="K39601" i="3"/>
  <c r="K39593" i="3"/>
  <c r="K39585" i="3"/>
  <c r="K39577" i="3"/>
  <c r="K39569" i="3"/>
  <c r="K39561" i="3"/>
  <c r="K39553" i="3"/>
  <c r="K39545" i="3"/>
  <c r="K39537" i="3"/>
  <c r="K39529" i="3"/>
  <c r="K39521" i="3"/>
  <c r="K39513" i="3"/>
  <c r="K39505" i="3"/>
  <c r="K39497" i="3"/>
  <c r="K39489" i="3"/>
  <c r="K39481" i="3"/>
  <c r="K39473" i="3"/>
  <c r="K39465" i="3"/>
  <c r="K39457" i="3"/>
  <c r="K39449" i="3"/>
  <c r="K39441" i="3"/>
  <c r="K39433" i="3"/>
  <c r="K39425" i="3"/>
  <c r="K39417" i="3"/>
  <c r="K39409" i="3"/>
  <c r="K39401" i="3"/>
  <c r="K39393" i="3"/>
  <c r="K39385" i="3"/>
  <c r="K39377" i="3"/>
  <c r="K39369" i="3"/>
  <c r="K39361" i="3"/>
  <c r="K39353" i="3"/>
  <c r="K39345" i="3"/>
  <c r="K39337" i="3"/>
  <c r="K39329" i="3"/>
  <c r="K39321" i="3"/>
  <c r="K39313" i="3"/>
  <c r="K39305" i="3"/>
  <c r="K39297" i="3"/>
  <c r="K39289" i="3"/>
  <c r="K39281" i="3"/>
  <c r="K39273" i="3"/>
  <c r="K39265" i="3"/>
  <c r="K39257" i="3"/>
  <c r="K39249" i="3"/>
  <c r="K39241" i="3"/>
  <c r="K39233" i="3"/>
  <c r="K39225" i="3"/>
  <c r="K39217" i="3"/>
  <c r="K39209" i="3"/>
  <c r="K39201" i="3"/>
  <c r="K39193" i="3"/>
  <c r="K39185" i="3"/>
  <c r="K39177" i="3"/>
  <c r="K39169" i="3"/>
  <c r="K39161" i="3"/>
  <c r="K39153" i="3"/>
  <c r="K39145" i="3"/>
  <c r="K39137" i="3"/>
  <c r="K39129" i="3"/>
  <c r="K39121" i="3"/>
  <c r="K39113" i="3"/>
  <c r="K39105" i="3"/>
  <c r="K39097" i="3"/>
  <c r="K39089" i="3"/>
  <c r="K39081" i="3"/>
  <c r="K39073" i="3"/>
  <c r="K39065" i="3"/>
  <c r="K39057" i="3"/>
  <c r="K39049" i="3"/>
  <c r="K39041" i="3"/>
  <c r="K39033" i="3"/>
  <c r="K39025" i="3"/>
  <c r="K39017" i="3"/>
  <c r="K39009" i="3"/>
  <c r="K39001" i="3"/>
  <c r="K38993" i="3"/>
  <c r="K38985" i="3"/>
  <c r="K38977" i="3"/>
  <c r="K38969" i="3"/>
  <c r="K38961" i="3"/>
  <c r="K38953" i="3"/>
  <c r="K38945" i="3"/>
  <c r="K38937" i="3"/>
  <c r="K38929" i="3"/>
  <c r="K38921" i="3"/>
  <c r="K38913" i="3"/>
  <c r="K38905" i="3"/>
  <c r="K38897" i="3"/>
  <c r="K38889" i="3"/>
  <c r="K38881" i="3"/>
  <c r="K38873" i="3"/>
  <c r="K38865" i="3"/>
  <c r="K38857" i="3"/>
  <c r="K38849" i="3"/>
  <c r="K38841" i="3"/>
  <c r="K38833" i="3"/>
  <c r="K38825" i="3"/>
  <c r="K38817" i="3"/>
  <c r="K38809" i="3"/>
  <c r="K38801" i="3"/>
  <c r="K38793" i="3"/>
  <c r="K38785" i="3"/>
  <c r="K38777" i="3"/>
  <c r="K38769" i="3"/>
  <c r="K38761" i="3"/>
  <c r="K38753" i="3"/>
  <c r="K38745" i="3"/>
  <c r="K38737" i="3"/>
  <c r="K38729" i="3"/>
  <c r="K38721" i="3"/>
  <c r="K38713" i="3"/>
  <c r="K38705" i="3"/>
  <c r="K38697" i="3"/>
  <c r="K38689" i="3"/>
  <c r="K38681" i="3"/>
  <c r="K38673" i="3"/>
  <c r="K38665" i="3"/>
  <c r="K38657" i="3"/>
  <c r="K38649" i="3"/>
  <c r="K38641" i="3"/>
  <c r="K38633" i="3"/>
  <c r="K38625" i="3"/>
  <c r="K38617" i="3"/>
  <c r="K38609" i="3"/>
  <c r="K38601" i="3"/>
  <c r="K38593" i="3"/>
  <c r="K38585" i="3"/>
  <c r="K38577" i="3"/>
  <c r="K38569" i="3"/>
  <c r="K38561" i="3"/>
  <c r="K38553" i="3"/>
  <c r="K38545" i="3"/>
  <c r="K38537" i="3"/>
  <c r="K38529" i="3"/>
  <c r="K38521" i="3"/>
  <c r="K38513" i="3"/>
  <c r="K38505" i="3"/>
  <c r="K38497" i="3"/>
  <c r="K38489" i="3"/>
  <c r="K38481" i="3"/>
  <c r="K38473" i="3"/>
  <c r="K38465" i="3"/>
  <c r="K38457" i="3"/>
  <c r="K38449" i="3"/>
  <c r="K38441" i="3"/>
  <c r="K38433" i="3"/>
  <c r="K38425" i="3"/>
  <c r="K38417" i="3"/>
  <c r="K38409" i="3"/>
  <c r="K38401" i="3"/>
  <c r="K38393" i="3"/>
  <c r="K38385" i="3"/>
  <c r="K38377" i="3"/>
  <c r="K38369" i="3"/>
  <c r="K38361" i="3"/>
  <c r="K38353" i="3"/>
  <c r="K38345" i="3"/>
  <c r="K38337" i="3"/>
  <c r="K38329" i="3"/>
  <c r="K38321" i="3"/>
  <c r="K38313" i="3"/>
  <c r="K38305" i="3"/>
  <c r="K38297" i="3"/>
  <c r="K38289" i="3"/>
  <c r="K38281" i="3"/>
  <c r="K38273" i="3"/>
  <c r="K38265" i="3"/>
  <c r="K38257" i="3"/>
  <c r="K38249" i="3"/>
  <c r="K38241" i="3"/>
  <c r="K38233" i="3"/>
  <c r="K38225" i="3"/>
  <c r="K38217" i="3"/>
  <c r="K38209" i="3"/>
  <c r="K38201" i="3"/>
  <c r="K38193" i="3"/>
  <c r="K38185" i="3"/>
  <c r="K38177" i="3"/>
  <c r="K38169" i="3"/>
  <c r="K38161" i="3"/>
  <c r="K38153" i="3"/>
  <c r="K38145" i="3"/>
  <c r="K38137" i="3"/>
  <c r="K38129" i="3"/>
  <c r="K38121" i="3"/>
  <c r="K38113" i="3"/>
  <c r="K38105" i="3"/>
  <c r="K38097" i="3"/>
  <c r="K38089" i="3"/>
  <c r="K38081" i="3"/>
  <c r="K38073" i="3"/>
  <c r="K38065" i="3"/>
  <c r="K38057" i="3"/>
  <c r="K38049" i="3"/>
  <c r="K38041" i="3"/>
  <c r="K38033" i="3"/>
  <c r="K38025" i="3"/>
  <c r="K38017" i="3"/>
  <c r="K38009" i="3"/>
  <c r="K38001" i="3"/>
  <c r="K37993" i="3"/>
  <c r="K37985" i="3"/>
  <c r="K37977" i="3"/>
  <c r="K37969" i="3"/>
  <c r="K37961" i="3"/>
  <c r="K37953" i="3"/>
  <c r="K37945" i="3"/>
  <c r="K37937" i="3"/>
  <c r="K37929" i="3"/>
  <c r="K37921" i="3"/>
  <c r="K37913" i="3"/>
  <c r="K37905" i="3"/>
  <c r="K37897" i="3"/>
  <c r="K37889" i="3"/>
  <c r="K37881" i="3"/>
  <c r="K37873" i="3"/>
  <c r="K37865" i="3"/>
  <c r="K37857" i="3"/>
  <c r="K37849" i="3"/>
  <c r="K37841" i="3"/>
  <c r="K37833" i="3"/>
  <c r="K37825" i="3"/>
  <c r="K37817" i="3"/>
  <c r="K37809" i="3"/>
  <c r="K37801" i="3"/>
  <c r="K37793" i="3"/>
  <c r="K37785" i="3"/>
  <c r="K37777" i="3"/>
  <c r="K37769" i="3"/>
  <c r="K37761" i="3"/>
  <c r="K37753" i="3"/>
  <c r="K37745" i="3"/>
  <c r="K37737" i="3"/>
  <c r="K37729" i="3"/>
  <c r="K37721" i="3"/>
  <c r="K37713" i="3"/>
  <c r="K37705" i="3"/>
  <c r="K37697" i="3"/>
  <c r="K37689" i="3"/>
  <c r="K37681" i="3"/>
  <c r="K37673" i="3"/>
  <c r="K37665" i="3"/>
  <c r="K37657" i="3"/>
  <c r="K37649" i="3"/>
  <c r="K37641" i="3"/>
  <c r="K37633" i="3"/>
  <c r="K37625" i="3"/>
  <c r="K37617" i="3"/>
  <c r="K37609" i="3"/>
  <c r="K37601" i="3"/>
  <c r="K37593" i="3"/>
  <c r="K37585" i="3"/>
  <c r="K37577" i="3"/>
  <c r="K37569" i="3"/>
  <c r="K37561" i="3"/>
  <c r="K37553" i="3"/>
  <c r="K37545" i="3"/>
  <c r="K37537" i="3"/>
  <c r="K37529" i="3"/>
  <c r="K37521" i="3"/>
  <c r="K37513" i="3"/>
  <c r="K37505" i="3"/>
  <c r="K37497" i="3"/>
  <c r="K37489" i="3"/>
  <c r="K37481" i="3"/>
  <c r="K37473" i="3"/>
  <c r="K37465" i="3"/>
  <c r="K37457" i="3"/>
  <c r="K37449" i="3"/>
  <c r="K37441" i="3"/>
  <c r="K37433" i="3"/>
  <c r="K37425" i="3"/>
  <c r="K37417" i="3"/>
  <c r="K37409" i="3"/>
  <c r="K37401" i="3"/>
  <c r="K37393" i="3"/>
  <c r="K37385" i="3"/>
  <c r="K37377" i="3"/>
  <c r="K37369" i="3"/>
  <c r="K37361" i="3"/>
  <c r="K37353" i="3"/>
  <c r="K37345" i="3"/>
  <c r="K37337" i="3"/>
  <c r="K37329" i="3"/>
  <c r="K37321" i="3"/>
  <c r="K37313" i="3"/>
  <c r="K37305" i="3"/>
  <c r="K37297" i="3"/>
  <c r="K37289" i="3"/>
  <c r="K37281" i="3"/>
  <c r="K37273" i="3"/>
  <c r="K37265" i="3"/>
  <c r="K37257" i="3"/>
  <c r="K37249" i="3"/>
  <c r="K37241" i="3"/>
  <c r="K37233" i="3"/>
  <c r="K37225" i="3"/>
  <c r="K37217" i="3"/>
  <c r="K37209" i="3"/>
  <c r="K37201" i="3"/>
  <c r="K37193" i="3"/>
  <c r="K37185" i="3"/>
  <c r="K37177" i="3"/>
  <c r="K37169" i="3"/>
  <c r="K37161" i="3"/>
  <c r="K37153" i="3"/>
  <c r="K37145" i="3"/>
  <c r="K37137" i="3"/>
  <c r="K37129" i="3"/>
  <c r="K37121" i="3"/>
  <c r="K37113" i="3"/>
  <c r="K37105" i="3"/>
  <c r="K37097" i="3"/>
  <c r="K37089" i="3"/>
  <c r="K37081" i="3"/>
  <c r="K37073" i="3"/>
  <c r="K37065" i="3"/>
  <c r="K37057" i="3"/>
  <c r="K37049" i="3"/>
  <c r="K37041" i="3"/>
  <c r="K37033" i="3"/>
  <c r="K37025" i="3"/>
  <c r="K37017" i="3"/>
  <c r="K37009" i="3"/>
  <c r="K37001" i="3"/>
  <c r="K36993" i="3"/>
  <c r="K36985" i="3"/>
  <c r="K36977" i="3"/>
  <c r="K36969" i="3"/>
  <c r="K36961" i="3"/>
  <c r="K36953" i="3"/>
  <c r="K36945" i="3"/>
  <c r="K36937" i="3"/>
  <c r="K36929" i="3"/>
  <c r="K36921" i="3"/>
  <c r="K36913" i="3"/>
  <c r="K36905" i="3"/>
  <c r="K36897" i="3"/>
  <c r="K36889" i="3"/>
  <c r="K36881" i="3"/>
  <c r="K36873" i="3"/>
  <c r="K36865" i="3"/>
  <c r="K36857" i="3"/>
  <c r="K36849" i="3"/>
  <c r="K36841" i="3"/>
  <c r="K36833" i="3"/>
  <c r="K36825" i="3"/>
  <c r="K36817" i="3"/>
  <c r="K36809" i="3"/>
  <c r="K36801" i="3"/>
  <c r="K36793" i="3"/>
  <c r="K36785" i="3"/>
  <c r="K36777" i="3"/>
  <c r="K36769" i="3"/>
  <c r="K36761" i="3"/>
  <c r="K36753" i="3"/>
  <c r="K36745" i="3"/>
  <c r="K36737" i="3"/>
  <c r="K36729" i="3"/>
  <c r="K36721" i="3"/>
  <c r="K36713" i="3"/>
  <c r="K36705" i="3"/>
  <c r="K36697" i="3"/>
  <c r="K36689" i="3"/>
  <c r="K36681" i="3"/>
  <c r="K36673" i="3"/>
  <c r="K36665" i="3"/>
  <c r="K36657" i="3"/>
  <c r="K36649" i="3"/>
  <c r="K36641" i="3"/>
  <c r="K36633" i="3"/>
  <c r="K36625" i="3"/>
  <c r="K36617" i="3"/>
  <c r="K36609" i="3"/>
  <c r="K36601" i="3"/>
  <c r="K36593" i="3"/>
  <c r="K36585" i="3"/>
  <c r="K36577" i="3"/>
  <c r="K36569" i="3"/>
  <c r="K36561" i="3"/>
  <c r="K36553" i="3"/>
  <c r="K36545" i="3"/>
  <c r="K36537" i="3"/>
  <c r="K36529" i="3"/>
  <c r="K36521" i="3"/>
  <c r="K36513" i="3"/>
  <c r="K36505" i="3"/>
  <c r="K36497" i="3"/>
  <c r="K36489" i="3"/>
  <c r="K36481" i="3"/>
  <c r="K36473" i="3"/>
  <c r="K36465" i="3"/>
  <c r="K36457" i="3"/>
  <c r="K36449" i="3"/>
  <c r="K36441" i="3"/>
  <c r="K36433" i="3"/>
  <c r="K36425" i="3"/>
  <c r="K36417" i="3"/>
  <c r="K36409" i="3"/>
  <c r="K36401" i="3"/>
  <c r="K36393" i="3"/>
  <c r="K36385" i="3"/>
  <c r="K36377" i="3"/>
  <c r="K36369" i="3"/>
  <c r="K36361" i="3"/>
  <c r="K36353" i="3"/>
  <c r="K36345" i="3"/>
  <c r="K36337" i="3"/>
  <c r="K36329" i="3"/>
  <c r="K36321" i="3"/>
  <c r="K36313" i="3"/>
  <c r="K36305" i="3"/>
  <c r="K36297" i="3"/>
  <c r="K36289" i="3"/>
  <c r="K36281" i="3"/>
  <c r="K36273" i="3"/>
  <c r="K36265" i="3"/>
  <c r="K36257" i="3"/>
  <c r="K36249" i="3"/>
  <c r="K36241" i="3"/>
  <c r="K36233" i="3"/>
  <c r="K36225" i="3"/>
  <c r="K36217" i="3"/>
  <c r="K36209" i="3"/>
  <c r="K36201" i="3"/>
  <c r="K36193" i="3"/>
  <c r="K36185" i="3"/>
  <c r="K36177" i="3"/>
  <c r="K36169" i="3"/>
  <c r="K36161" i="3"/>
  <c r="K36153" i="3"/>
  <c r="K36145" i="3"/>
  <c r="K36137" i="3"/>
  <c r="K36129" i="3"/>
  <c r="K36121" i="3"/>
  <c r="K36113" i="3"/>
  <c r="K36105" i="3"/>
  <c r="K36097" i="3"/>
  <c r="K36089" i="3"/>
  <c r="K36081" i="3"/>
  <c r="K36073" i="3"/>
  <c r="K36065" i="3"/>
  <c r="K36057" i="3"/>
  <c r="K36049" i="3"/>
  <c r="K36041" i="3"/>
  <c r="K36033" i="3"/>
  <c r="K36025" i="3"/>
  <c r="K36017" i="3"/>
  <c r="K36009" i="3"/>
  <c r="K36001" i="3"/>
  <c r="K35993" i="3"/>
  <c r="K35985" i="3"/>
  <c r="K35977" i="3"/>
  <c r="K35969" i="3"/>
  <c r="K35961" i="3"/>
  <c r="K35953" i="3"/>
  <c r="K35945" i="3"/>
  <c r="K35937" i="3"/>
  <c r="K35929" i="3"/>
  <c r="K35921" i="3"/>
  <c r="K35913" i="3"/>
  <c r="K35905" i="3"/>
  <c r="K35897" i="3"/>
  <c r="K35889" i="3"/>
  <c r="K35881" i="3"/>
  <c r="K35873" i="3"/>
  <c r="K35865" i="3"/>
  <c r="K35857" i="3"/>
  <c r="K35849" i="3"/>
  <c r="K35841" i="3"/>
  <c r="K35833" i="3"/>
  <c r="K35825" i="3"/>
  <c r="K35817" i="3"/>
  <c r="K35809" i="3"/>
  <c r="K35801" i="3"/>
  <c r="K35793" i="3"/>
  <c r="K35785" i="3"/>
  <c r="K35777" i="3"/>
  <c r="K35769" i="3"/>
  <c r="K35761" i="3"/>
  <c r="K35753" i="3"/>
  <c r="K35745" i="3"/>
  <c r="K35737" i="3"/>
  <c r="K35729" i="3"/>
  <c r="K35721" i="3"/>
  <c r="K35713" i="3"/>
  <c r="K35705" i="3"/>
  <c r="K35697" i="3"/>
  <c r="K35689" i="3"/>
  <c r="K35681" i="3"/>
  <c r="K35673" i="3"/>
  <c r="K35665" i="3"/>
  <c r="K35657" i="3"/>
  <c r="K35649" i="3"/>
  <c r="K35641" i="3"/>
  <c r="K35633" i="3"/>
  <c r="K35625" i="3"/>
  <c r="K35617" i="3"/>
  <c r="K35609" i="3"/>
  <c r="K35601" i="3"/>
  <c r="K35593" i="3"/>
  <c r="K35585" i="3"/>
  <c r="K35577" i="3"/>
  <c r="K35569" i="3"/>
  <c r="K35561" i="3"/>
  <c r="K35553" i="3"/>
  <c r="K35545" i="3"/>
  <c r="K35537" i="3"/>
  <c r="K35529" i="3"/>
  <c r="K35521" i="3"/>
  <c r="K35513" i="3"/>
  <c r="K35505" i="3"/>
  <c r="K35497" i="3"/>
  <c r="K35489" i="3"/>
  <c r="K35481" i="3"/>
  <c r="K35473" i="3"/>
  <c r="K35465" i="3"/>
  <c r="K35457" i="3"/>
  <c r="K35449" i="3"/>
  <c r="K35441" i="3"/>
  <c r="K35433" i="3"/>
  <c r="K35425" i="3"/>
  <c r="K35417" i="3"/>
  <c r="K35409" i="3"/>
  <c r="K35401" i="3"/>
  <c r="K35393" i="3"/>
  <c r="K35385" i="3"/>
  <c r="K35377" i="3"/>
  <c r="K35369" i="3"/>
  <c r="K35361" i="3"/>
  <c r="K35353" i="3"/>
  <c r="K35345" i="3"/>
  <c r="K35337" i="3"/>
  <c r="K35329" i="3"/>
  <c r="K35321" i="3"/>
  <c r="K35313" i="3"/>
  <c r="K35305" i="3"/>
  <c r="K35297" i="3"/>
  <c r="K35289" i="3"/>
  <c r="K35281" i="3"/>
  <c r="K35273" i="3"/>
  <c r="K35265" i="3"/>
  <c r="K35257" i="3"/>
  <c r="K35249" i="3"/>
  <c r="K35241" i="3"/>
  <c r="K35233" i="3"/>
  <c r="K35225" i="3"/>
  <c r="K35217" i="3"/>
  <c r="K35209" i="3"/>
  <c r="K35201" i="3"/>
  <c r="K35193" i="3"/>
  <c r="K35185" i="3"/>
  <c r="K35177" i="3"/>
  <c r="K35169" i="3"/>
  <c r="K35161" i="3"/>
  <c r="K35153" i="3"/>
  <c r="K35145" i="3"/>
  <c r="K35137" i="3"/>
  <c r="K35129" i="3"/>
  <c r="K35121" i="3"/>
  <c r="K35113" i="3"/>
  <c r="K35105" i="3"/>
  <c r="K35097" i="3"/>
  <c r="K35089" i="3"/>
  <c r="K35081" i="3"/>
  <c r="K35073" i="3"/>
  <c r="K35065" i="3"/>
  <c r="K35057" i="3"/>
  <c r="K35049" i="3"/>
  <c r="K35041" i="3"/>
  <c r="K35033" i="3"/>
  <c r="K35025" i="3"/>
  <c r="K35017" i="3"/>
  <c r="K35009" i="3"/>
  <c r="K35001" i="3"/>
  <c r="K34993" i="3"/>
  <c r="K34985" i="3"/>
  <c r="K34977" i="3"/>
  <c r="K34969" i="3"/>
  <c r="K34961" i="3"/>
  <c r="K34953" i="3"/>
  <c r="K34945" i="3"/>
  <c r="K34937" i="3"/>
  <c r="K34929" i="3"/>
  <c r="K34921" i="3"/>
  <c r="K34913" i="3"/>
  <c r="K34905" i="3"/>
  <c r="K34897" i="3"/>
  <c r="K34889" i="3"/>
  <c r="K34881" i="3"/>
  <c r="K34873" i="3"/>
  <c r="K34865" i="3"/>
  <c r="K34857" i="3"/>
  <c r="K34849" i="3"/>
  <c r="K34841" i="3"/>
  <c r="K34833" i="3"/>
  <c r="K34825" i="3"/>
  <c r="K34817" i="3"/>
  <c r="K34809" i="3"/>
  <c r="K34801" i="3"/>
  <c r="K34793" i="3"/>
  <c r="K34785" i="3"/>
  <c r="K34777" i="3"/>
  <c r="K34769" i="3"/>
  <c r="K34761" i="3"/>
  <c r="K34753" i="3"/>
  <c r="K34745" i="3"/>
  <c r="K34737" i="3"/>
  <c r="K34729" i="3"/>
  <c r="K34721" i="3"/>
  <c r="K34713" i="3"/>
  <c r="K34705" i="3"/>
  <c r="K34697" i="3"/>
  <c r="K34689" i="3"/>
  <c r="K34681" i="3"/>
  <c r="K34673" i="3"/>
  <c r="K34665" i="3"/>
  <c r="K34657" i="3"/>
  <c r="K34649" i="3"/>
  <c r="K34641" i="3"/>
  <c r="K34633" i="3"/>
  <c r="K34625" i="3"/>
  <c r="K34617" i="3"/>
  <c r="K34609" i="3"/>
  <c r="K34601" i="3"/>
  <c r="K34593" i="3"/>
  <c r="K34585" i="3"/>
  <c r="K34577" i="3"/>
  <c r="K34569" i="3"/>
  <c r="K34561" i="3"/>
  <c r="K34553" i="3"/>
  <c r="K34545" i="3"/>
  <c r="K34537" i="3"/>
  <c r="K34529" i="3"/>
  <c r="K34521" i="3"/>
  <c r="K34513" i="3"/>
  <c r="K34505" i="3"/>
  <c r="K34497" i="3"/>
  <c r="K34489" i="3"/>
  <c r="K34481" i="3"/>
  <c r="K34473" i="3"/>
  <c r="K34465" i="3"/>
  <c r="K34457" i="3"/>
  <c r="K34449" i="3"/>
  <c r="K34441" i="3"/>
  <c r="K34433" i="3"/>
  <c r="K34425" i="3"/>
  <c r="K34417" i="3"/>
  <c r="K34409" i="3"/>
  <c r="K34401" i="3"/>
  <c r="K34393" i="3"/>
  <c r="K34385" i="3"/>
  <c r="K34377" i="3"/>
  <c r="K34369" i="3"/>
  <c r="K34361" i="3"/>
  <c r="K34353" i="3"/>
  <c r="K34345" i="3"/>
  <c r="K34337" i="3"/>
  <c r="K34329" i="3"/>
  <c r="K34321" i="3"/>
  <c r="K34313" i="3"/>
  <c r="K34305" i="3"/>
  <c r="K34297" i="3"/>
  <c r="K34289" i="3"/>
  <c r="K34281" i="3"/>
  <c r="K34273" i="3"/>
  <c r="K34265" i="3"/>
  <c r="K34257" i="3"/>
  <c r="K34249" i="3"/>
  <c r="K34241" i="3"/>
  <c r="K34233" i="3"/>
  <c r="K34225" i="3"/>
  <c r="K34217" i="3"/>
  <c r="K34209" i="3"/>
  <c r="K34201" i="3"/>
  <c r="K34193" i="3"/>
  <c r="K34185" i="3"/>
  <c r="K34177" i="3"/>
  <c r="K34169" i="3"/>
  <c r="K34161" i="3"/>
  <c r="K34153" i="3"/>
  <c r="K34145" i="3"/>
  <c r="K34137" i="3"/>
  <c r="K34129" i="3"/>
  <c r="K34121" i="3"/>
  <c r="K34113" i="3"/>
  <c r="K34105" i="3"/>
  <c r="K34097" i="3"/>
  <c r="K34089" i="3"/>
  <c r="K34081" i="3"/>
  <c r="K34073" i="3"/>
  <c r="K34065" i="3"/>
  <c r="K34057" i="3"/>
  <c r="K34049" i="3"/>
  <c r="K34041" i="3"/>
  <c r="K34033" i="3"/>
  <c r="K34025" i="3"/>
  <c r="K34017" i="3"/>
  <c r="K34009" i="3"/>
  <c r="K34001" i="3"/>
  <c r="K33993" i="3"/>
  <c r="K33985" i="3"/>
  <c r="K33977" i="3"/>
  <c r="K33969" i="3"/>
  <c r="K33961" i="3"/>
  <c r="K33953" i="3"/>
  <c r="K33945" i="3"/>
  <c r="K33937" i="3"/>
  <c r="K33929" i="3"/>
  <c r="K33921" i="3"/>
  <c r="K33913" i="3"/>
  <c r="K33905" i="3"/>
  <c r="K33897" i="3"/>
  <c r="K33889" i="3"/>
  <c r="K33881" i="3"/>
  <c r="K33873" i="3"/>
  <c r="K33865" i="3"/>
  <c r="K33857" i="3"/>
  <c r="K33849" i="3"/>
  <c r="K33841" i="3"/>
  <c r="K33833" i="3"/>
  <c r="K33825" i="3"/>
  <c r="K33817" i="3"/>
  <c r="K33809" i="3"/>
  <c r="K33801" i="3"/>
  <c r="K33793" i="3"/>
  <c r="K33785" i="3"/>
  <c r="K33777" i="3"/>
  <c r="K33769" i="3"/>
  <c r="K33761" i="3"/>
  <c r="K33753" i="3"/>
  <c r="K33745" i="3"/>
  <c r="K33737" i="3"/>
  <c r="K33729" i="3"/>
  <c r="K33721" i="3"/>
  <c r="K33713" i="3"/>
  <c r="K33705" i="3"/>
  <c r="K33697" i="3"/>
  <c r="K33689" i="3"/>
  <c r="K33681" i="3"/>
  <c r="K33673" i="3"/>
  <c r="K33665" i="3"/>
  <c r="K33657" i="3"/>
  <c r="K33649" i="3"/>
  <c r="K33641" i="3"/>
  <c r="K33633" i="3"/>
  <c r="K33625" i="3"/>
  <c r="K33617" i="3"/>
  <c r="K33609" i="3"/>
  <c r="K33601" i="3"/>
  <c r="K33593" i="3"/>
  <c r="K33585" i="3"/>
  <c r="K33577" i="3"/>
  <c r="K33569" i="3"/>
  <c r="K33561" i="3"/>
  <c r="K33553" i="3"/>
  <c r="K33545" i="3"/>
  <c r="K33537" i="3"/>
  <c r="K33529" i="3"/>
  <c r="K33521" i="3"/>
  <c r="K33513" i="3"/>
  <c r="K33505" i="3"/>
  <c r="K33497" i="3"/>
  <c r="K33489" i="3"/>
  <c r="K33481" i="3"/>
  <c r="K33473" i="3"/>
  <c r="K33465" i="3"/>
  <c r="K33457" i="3"/>
  <c r="K33449" i="3"/>
  <c r="K33441" i="3"/>
  <c r="K33433" i="3"/>
  <c r="K33425" i="3"/>
  <c r="K33417" i="3"/>
  <c r="K33409" i="3"/>
  <c r="K33401" i="3"/>
  <c r="K33393" i="3"/>
  <c r="K33385" i="3"/>
  <c r="K33377" i="3"/>
  <c r="K33369" i="3"/>
  <c r="K33361" i="3"/>
  <c r="K33353" i="3"/>
  <c r="K33345" i="3"/>
  <c r="K33337" i="3"/>
  <c r="K33329" i="3"/>
  <c r="K33321" i="3"/>
  <c r="K33313" i="3"/>
  <c r="K33305" i="3"/>
  <c r="K33297" i="3"/>
  <c r="K33289" i="3"/>
  <c r="K33281" i="3"/>
  <c r="K33273" i="3"/>
  <c r="K33265" i="3"/>
  <c r="K33257" i="3"/>
  <c r="K33249" i="3"/>
  <c r="K33241" i="3"/>
  <c r="K33233" i="3"/>
  <c r="K33225" i="3"/>
  <c r="K33217" i="3"/>
  <c r="K33209" i="3"/>
  <c r="K33201" i="3"/>
  <c r="K33193" i="3"/>
  <c r="K33185" i="3"/>
  <c r="K33177" i="3"/>
  <c r="K33169" i="3"/>
  <c r="K33161" i="3"/>
  <c r="K33153" i="3"/>
  <c r="K33145" i="3"/>
  <c r="K33137" i="3"/>
  <c r="K33129" i="3"/>
  <c r="K33121" i="3"/>
  <c r="K33113" i="3"/>
  <c r="K33105" i="3"/>
  <c r="K33097" i="3"/>
  <c r="K33089" i="3"/>
  <c r="K33081" i="3"/>
  <c r="K33073" i="3"/>
  <c r="K33065" i="3"/>
  <c r="K33057" i="3"/>
  <c r="K33049" i="3"/>
  <c r="K33041" i="3"/>
  <c r="K33033" i="3"/>
  <c r="K33025" i="3"/>
  <c r="K33017" i="3"/>
  <c r="K33009" i="3"/>
  <c r="K33001" i="3"/>
  <c r="K32993" i="3"/>
  <c r="K32985" i="3"/>
  <c r="K32977" i="3"/>
  <c r="K32969" i="3"/>
  <c r="K32961" i="3"/>
  <c r="K32953" i="3"/>
  <c r="K32945" i="3"/>
  <c r="K32937" i="3"/>
  <c r="K32929" i="3"/>
  <c r="K32921" i="3"/>
  <c r="K32913" i="3"/>
  <c r="K32905" i="3"/>
  <c r="K32897" i="3"/>
  <c r="K32889" i="3"/>
  <c r="K32881" i="3"/>
  <c r="K32873" i="3"/>
  <c r="K32865" i="3"/>
  <c r="K32857" i="3"/>
  <c r="K32849" i="3"/>
  <c r="K32841" i="3"/>
  <c r="K32833" i="3"/>
  <c r="K32825" i="3"/>
  <c r="K32817" i="3"/>
  <c r="K32809" i="3"/>
  <c r="K32801" i="3"/>
  <c r="K32793" i="3"/>
  <c r="K32785" i="3"/>
  <c r="K32777" i="3"/>
  <c r="K32769" i="3"/>
  <c r="K32761" i="3"/>
  <c r="K32753" i="3"/>
  <c r="K32745" i="3"/>
  <c r="K32737" i="3"/>
  <c r="K32729" i="3"/>
  <c r="K32721" i="3"/>
  <c r="K32713" i="3"/>
  <c r="K32705" i="3"/>
  <c r="K32697" i="3"/>
  <c r="K32689" i="3"/>
  <c r="K32681" i="3"/>
  <c r="K32673" i="3"/>
  <c r="K32665" i="3"/>
  <c r="K32657" i="3"/>
  <c r="K32649" i="3"/>
  <c r="K32641" i="3"/>
  <c r="K32633" i="3"/>
  <c r="K32625" i="3"/>
  <c r="K32617" i="3"/>
  <c r="K32609" i="3"/>
  <c r="K32601" i="3"/>
  <c r="K32593" i="3"/>
  <c r="K32585" i="3"/>
  <c r="K32577" i="3"/>
  <c r="K32569" i="3"/>
  <c r="K32561" i="3"/>
  <c r="K32553" i="3"/>
  <c r="K32545" i="3"/>
  <c r="K32537" i="3"/>
  <c r="K32529" i="3"/>
  <c r="K32521" i="3"/>
  <c r="K32513" i="3"/>
  <c r="K32505" i="3"/>
  <c r="K32497" i="3"/>
  <c r="K32489" i="3"/>
  <c r="K32481" i="3"/>
  <c r="K32473" i="3"/>
  <c r="K32465" i="3"/>
  <c r="K32457" i="3"/>
  <c r="K32449" i="3"/>
  <c r="K32441" i="3"/>
  <c r="K32433" i="3"/>
  <c r="K32425" i="3"/>
  <c r="K32417" i="3"/>
  <c r="K32409" i="3"/>
  <c r="K32401" i="3"/>
  <c r="K32393" i="3"/>
  <c r="K32385" i="3"/>
  <c r="K32377" i="3"/>
  <c r="K32369" i="3"/>
  <c r="K32361" i="3"/>
  <c r="K32353" i="3"/>
  <c r="K32345" i="3"/>
  <c r="K32337" i="3"/>
  <c r="K32329" i="3"/>
  <c r="K32321" i="3"/>
  <c r="K32313" i="3"/>
  <c r="K32305" i="3"/>
  <c r="K32297" i="3"/>
  <c r="K32289" i="3"/>
  <c r="K32281" i="3"/>
  <c r="K32273" i="3"/>
  <c r="K32265" i="3"/>
  <c r="K32257" i="3"/>
  <c r="K32249" i="3"/>
  <c r="K32241" i="3"/>
  <c r="K32233" i="3"/>
  <c r="K32225" i="3"/>
  <c r="K32217" i="3"/>
  <c r="K32209" i="3"/>
  <c r="K32201" i="3"/>
  <c r="K32193" i="3"/>
  <c r="K32185" i="3"/>
  <c r="K32177" i="3"/>
  <c r="K32169" i="3"/>
  <c r="K32161" i="3"/>
  <c r="K32153" i="3"/>
  <c r="K32145" i="3"/>
  <c r="K32137" i="3"/>
  <c r="K32129" i="3"/>
  <c r="K32121" i="3"/>
  <c r="K32113" i="3"/>
  <c r="K32105" i="3"/>
  <c r="K32097" i="3"/>
  <c r="K32089" i="3"/>
  <c r="K32081" i="3"/>
  <c r="K32073" i="3"/>
  <c r="K32065" i="3"/>
  <c r="K32057" i="3"/>
  <c r="K32049" i="3"/>
  <c r="K32041" i="3"/>
  <c r="K32033" i="3"/>
  <c r="K32025" i="3"/>
  <c r="K32017" i="3"/>
  <c r="K32009" i="3"/>
  <c r="K32001" i="3"/>
  <c r="K31993" i="3"/>
  <c r="K31985" i="3"/>
  <c r="K31977" i="3"/>
  <c r="K31969" i="3"/>
  <c r="K31961" i="3"/>
  <c r="K31953" i="3"/>
  <c r="K31945" i="3"/>
  <c r="K31937" i="3"/>
  <c r="K31929" i="3"/>
  <c r="K31921" i="3"/>
  <c r="K31913" i="3"/>
  <c r="K31905" i="3"/>
  <c r="K31897" i="3"/>
  <c r="K31889" i="3"/>
  <c r="K31881" i="3"/>
  <c r="K31873" i="3"/>
  <c r="K31865" i="3"/>
  <c r="K31857" i="3"/>
  <c r="K31849" i="3"/>
  <c r="K31841" i="3"/>
  <c r="K31833" i="3"/>
  <c r="K31825" i="3"/>
  <c r="K31817" i="3"/>
  <c r="K31809" i="3"/>
  <c r="K31801" i="3"/>
  <c r="K31793" i="3"/>
  <c r="K31785" i="3"/>
  <c r="K31777" i="3"/>
  <c r="K31769" i="3"/>
  <c r="K31761" i="3"/>
  <c r="K31753" i="3"/>
  <c r="K31745" i="3"/>
  <c r="K31737" i="3"/>
  <c r="K31729" i="3"/>
  <c r="K31721" i="3"/>
  <c r="K31713" i="3"/>
  <c r="K31705" i="3"/>
  <c r="K31697" i="3"/>
  <c r="K31689" i="3"/>
  <c r="K31681" i="3"/>
  <c r="K31673" i="3"/>
  <c r="K31665" i="3"/>
  <c r="K31657" i="3"/>
  <c r="K31649" i="3"/>
  <c r="K31641" i="3"/>
  <c r="K31633" i="3"/>
  <c r="K31625" i="3"/>
  <c r="K31617" i="3"/>
  <c r="K31609" i="3"/>
  <c r="K31601" i="3"/>
  <c r="K31593" i="3"/>
  <c r="K31585" i="3"/>
  <c r="K31577" i="3"/>
  <c r="K31569" i="3"/>
  <c r="K31561" i="3"/>
  <c r="K31553" i="3"/>
  <c r="K31545" i="3"/>
  <c r="K31537" i="3"/>
  <c r="K31529" i="3"/>
  <c r="K31521" i="3"/>
  <c r="K31513" i="3"/>
  <c r="K31505" i="3"/>
  <c r="K31497" i="3"/>
  <c r="K31489" i="3"/>
  <c r="K31481" i="3"/>
  <c r="K31473" i="3"/>
  <c r="K31465" i="3"/>
  <c r="K31457" i="3"/>
  <c r="K31449" i="3"/>
  <c r="K31441" i="3"/>
  <c r="K31433" i="3"/>
  <c r="K31425" i="3"/>
  <c r="K31417" i="3"/>
  <c r="K31409" i="3"/>
  <c r="K31401" i="3"/>
  <c r="K31393" i="3"/>
  <c r="K31385" i="3"/>
  <c r="K31377" i="3"/>
  <c r="K31369" i="3"/>
  <c r="K31361" i="3"/>
  <c r="K31353" i="3"/>
  <c r="K31345" i="3"/>
  <c r="K31337" i="3"/>
  <c r="K31329" i="3"/>
  <c r="K31321" i="3"/>
  <c r="K31313" i="3"/>
  <c r="K31305" i="3"/>
  <c r="K31297" i="3"/>
  <c r="K31289" i="3"/>
  <c r="K31281" i="3"/>
  <c r="K31273" i="3"/>
  <c r="K31265" i="3"/>
  <c r="K31257" i="3"/>
  <c r="K31249" i="3"/>
  <c r="K31241" i="3"/>
  <c r="K31233" i="3"/>
  <c r="K31225" i="3"/>
  <c r="K31217" i="3"/>
  <c r="K31209" i="3"/>
  <c r="K31201" i="3"/>
  <c r="K31193" i="3"/>
  <c r="K31185" i="3"/>
  <c r="K31177" i="3"/>
  <c r="K31169" i="3"/>
  <c r="K31161" i="3"/>
  <c r="K31153" i="3"/>
  <c r="K31145" i="3"/>
  <c r="K31137" i="3"/>
  <c r="K31129" i="3"/>
  <c r="K31121" i="3"/>
  <c r="K31113" i="3"/>
  <c r="K31105" i="3"/>
  <c r="K31097" i="3"/>
  <c r="K31089" i="3"/>
  <c r="K31081" i="3"/>
  <c r="K31073" i="3"/>
  <c r="K31065" i="3"/>
  <c r="K31057" i="3"/>
  <c r="K31049" i="3"/>
  <c r="K31041" i="3"/>
  <c r="K31033" i="3"/>
  <c r="K31025" i="3"/>
  <c r="K31017" i="3"/>
  <c r="K31009" i="3"/>
  <c r="K31001" i="3"/>
  <c r="K30993" i="3"/>
  <c r="K30985" i="3"/>
  <c r="K30977" i="3"/>
  <c r="K30969" i="3"/>
  <c r="K30961" i="3"/>
  <c r="K30953" i="3"/>
  <c r="K30945" i="3"/>
  <c r="K30937" i="3"/>
  <c r="K30929" i="3"/>
  <c r="K30921" i="3"/>
  <c r="K30913" i="3"/>
  <c r="K30905" i="3"/>
  <c r="K30897" i="3"/>
  <c r="K30889" i="3"/>
  <c r="K30881" i="3"/>
  <c r="K30873" i="3"/>
  <c r="K30865" i="3"/>
  <c r="K30857" i="3"/>
  <c r="K30849" i="3"/>
  <c r="K30841" i="3"/>
  <c r="K30833" i="3"/>
  <c r="K30825" i="3"/>
  <c r="K30817" i="3"/>
  <c r="K30809" i="3"/>
  <c r="K30801" i="3"/>
  <c r="K30793" i="3"/>
  <c r="K30785" i="3"/>
  <c r="K30777" i="3"/>
  <c r="K30769" i="3"/>
  <c r="K30761" i="3"/>
  <c r="K30753" i="3"/>
  <c r="K30745" i="3"/>
  <c r="K30737" i="3"/>
  <c r="K30729" i="3"/>
  <c r="K30721" i="3"/>
  <c r="K30713" i="3"/>
  <c r="K30705" i="3"/>
  <c r="K30697" i="3"/>
  <c r="K30689" i="3"/>
  <c r="K30681" i="3"/>
  <c r="K30673" i="3"/>
  <c r="K30665" i="3"/>
  <c r="K30657" i="3"/>
  <c r="K30649" i="3"/>
  <c r="K30641" i="3"/>
  <c r="K30633" i="3"/>
  <c r="K30625" i="3"/>
  <c r="K30617" i="3"/>
  <c r="K30609" i="3"/>
  <c r="K30601" i="3"/>
  <c r="K30593" i="3"/>
  <c r="K30585" i="3"/>
  <c r="K30577" i="3"/>
  <c r="K30569" i="3"/>
  <c r="K30561" i="3"/>
  <c r="K30553" i="3"/>
  <c r="K30545" i="3"/>
  <c r="K30537" i="3"/>
  <c r="K30529" i="3"/>
  <c r="K30521" i="3"/>
  <c r="K30513" i="3"/>
  <c r="K30505" i="3"/>
  <c r="K30497" i="3"/>
  <c r="K30489" i="3"/>
  <c r="K30481" i="3"/>
  <c r="K30473" i="3"/>
  <c r="K30465" i="3"/>
  <c r="K30457" i="3"/>
  <c r="K30449" i="3"/>
  <c r="K30441" i="3"/>
  <c r="K30433" i="3"/>
  <c r="K30425" i="3"/>
  <c r="K30417" i="3"/>
  <c r="K30409" i="3"/>
  <c r="K30401" i="3"/>
  <c r="K30393" i="3"/>
  <c r="K30385" i="3"/>
  <c r="K30377" i="3"/>
  <c r="K30369" i="3"/>
  <c r="K30361" i="3"/>
  <c r="K30353" i="3"/>
  <c r="K30345" i="3"/>
  <c r="K30337" i="3"/>
  <c r="K30329" i="3"/>
  <c r="K30321" i="3"/>
  <c r="K30313" i="3"/>
  <c r="K30305" i="3"/>
  <c r="K30297" i="3"/>
  <c r="K30289" i="3"/>
  <c r="K30281" i="3"/>
  <c r="K30273" i="3"/>
  <c r="K30265" i="3"/>
  <c r="K30257" i="3"/>
  <c r="K30249" i="3"/>
  <c r="K30241" i="3"/>
  <c r="K30233" i="3"/>
  <c r="K30225" i="3"/>
  <c r="K30217" i="3"/>
  <c r="K30209" i="3"/>
  <c r="K30201" i="3"/>
  <c r="K30193" i="3"/>
  <c r="K30185" i="3"/>
  <c r="K30177" i="3"/>
  <c r="K30169" i="3"/>
  <c r="K30161" i="3"/>
  <c r="K30153" i="3"/>
  <c r="K30145" i="3"/>
  <c r="K30137" i="3"/>
  <c r="K30129" i="3"/>
  <c r="K30121" i="3"/>
  <c r="K30113" i="3"/>
  <c r="K30105" i="3"/>
  <c r="K30097" i="3"/>
  <c r="K30089" i="3"/>
  <c r="K30081" i="3"/>
  <c r="K30073" i="3"/>
  <c r="K30065" i="3"/>
  <c r="K30057" i="3"/>
  <c r="K30049" i="3"/>
  <c r="K30041" i="3"/>
  <c r="K30033" i="3"/>
  <c r="K30025" i="3"/>
  <c r="K30017" i="3"/>
  <c r="K30009" i="3"/>
  <c r="K30001" i="3"/>
  <c r="K29993" i="3"/>
  <c r="K29985" i="3"/>
  <c r="K29977" i="3"/>
  <c r="K29969" i="3"/>
  <c r="K29961" i="3"/>
  <c r="K29953" i="3"/>
  <c r="K29945" i="3"/>
  <c r="K29937" i="3"/>
  <c r="K29929" i="3"/>
  <c r="K29921" i="3"/>
  <c r="K29913" i="3"/>
  <c r="K29905" i="3"/>
  <c r="K29897" i="3"/>
  <c r="K29889" i="3"/>
  <c r="K29881" i="3"/>
  <c r="K29873" i="3"/>
  <c r="K29865" i="3"/>
  <c r="K29857" i="3"/>
  <c r="K29849" i="3"/>
  <c r="K29841" i="3"/>
  <c r="K29833" i="3"/>
  <c r="K29825" i="3"/>
  <c r="K29817" i="3"/>
  <c r="K29809" i="3"/>
  <c r="K29801" i="3"/>
  <c r="K29793" i="3"/>
  <c r="K29785" i="3"/>
  <c r="K29777" i="3"/>
  <c r="K29769" i="3"/>
  <c r="K29761" i="3"/>
  <c r="K29753" i="3"/>
  <c r="K29745" i="3"/>
  <c r="K29737" i="3"/>
  <c r="K29729" i="3"/>
  <c r="K29721" i="3"/>
  <c r="K29713" i="3"/>
  <c r="K29705" i="3"/>
  <c r="K29697" i="3"/>
  <c r="K29689" i="3"/>
  <c r="K29681" i="3"/>
  <c r="K29673" i="3"/>
  <c r="K29665" i="3"/>
  <c r="K29657" i="3"/>
  <c r="K29649" i="3"/>
  <c r="K29641" i="3"/>
  <c r="K29633" i="3"/>
  <c r="K29625" i="3"/>
  <c r="K29617" i="3"/>
  <c r="K29609" i="3"/>
  <c r="K29601" i="3"/>
  <c r="K29593" i="3"/>
  <c r="K29585" i="3"/>
  <c r="K29577" i="3"/>
  <c r="K29569" i="3"/>
  <c r="K29561" i="3"/>
  <c r="K29553" i="3"/>
  <c r="K29545" i="3"/>
  <c r="K29537" i="3"/>
  <c r="K29529" i="3"/>
  <c r="K29521" i="3"/>
  <c r="K29513" i="3"/>
  <c r="K29505" i="3"/>
  <c r="K29497" i="3"/>
  <c r="K29489" i="3"/>
  <c r="K29481" i="3"/>
  <c r="K29473" i="3"/>
  <c r="K29465" i="3"/>
  <c r="K29457" i="3"/>
  <c r="K29449" i="3"/>
  <c r="K29441" i="3"/>
  <c r="K29433" i="3"/>
  <c r="K29425" i="3"/>
  <c r="K29417" i="3"/>
  <c r="K29409" i="3"/>
  <c r="K29401" i="3"/>
  <c r="K29393" i="3"/>
  <c r="K29385" i="3"/>
  <c r="K29377" i="3"/>
  <c r="K29369" i="3"/>
  <c r="K29361" i="3"/>
  <c r="K29353" i="3"/>
  <c r="K29345" i="3"/>
  <c r="K29337" i="3"/>
  <c r="K29329" i="3"/>
  <c r="K29321" i="3"/>
  <c r="K29313" i="3"/>
  <c r="K29305" i="3"/>
  <c r="K29297" i="3"/>
  <c r="K29289" i="3"/>
  <c r="K29281" i="3"/>
  <c r="K29273" i="3"/>
  <c r="K29265" i="3"/>
  <c r="K29257" i="3"/>
  <c r="K29249" i="3"/>
  <c r="K29241" i="3"/>
  <c r="K29233" i="3"/>
  <c r="K29225" i="3"/>
  <c r="K29217" i="3"/>
  <c r="K29209" i="3"/>
  <c r="K29201" i="3"/>
  <c r="K29193" i="3"/>
  <c r="K29185" i="3"/>
  <c r="K29177" i="3"/>
  <c r="K29169" i="3"/>
  <c r="K29161" i="3"/>
  <c r="K29153" i="3"/>
  <c r="K29145" i="3"/>
  <c r="K29137" i="3"/>
  <c r="K29129" i="3"/>
  <c r="K29121" i="3"/>
  <c r="K29113" i="3"/>
  <c r="K29105" i="3"/>
  <c r="K29097" i="3"/>
  <c r="K29089" i="3"/>
  <c r="K29081" i="3"/>
  <c r="K29073" i="3"/>
  <c r="K29065" i="3"/>
  <c r="K29057" i="3"/>
  <c r="K29049" i="3"/>
  <c r="K29041" i="3"/>
  <c r="K29033" i="3"/>
  <c r="K29025" i="3"/>
  <c r="K29017" i="3"/>
  <c r="K29009" i="3"/>
  <c r="K29001" i="3"/>
  <c r="K28993" i="3"/>
  <c r="K28985" i="3"/>
  <c r="K28977" i="3"/>
  <c r="K28969" i="3"/>
  <c r="K28961" i="3"/>
  <c r="K28953" i="3"/>
  <c r="K28945" i="3"/>
  <c r="K28937" i="3"/>
  <c r="K28929" i="3"/>
  <c r="K28921" i="3"/>
  <c r="K28913" i="3"/>
  <c r="K28905" i="3"/>
  <c r="K28897" i="3"/>
  <c r="K28889" i="3"/>
  <c r="K28881" i="3"/>
  <c r="K28873" i="3"/>
  <c r="K28865" i="3"/>
  <c r="K28857" i="3"/>
  <c r="K28849" i="3"/>
  <c r="K28841" i="3"/>
  <c r="K28833" i="3"/>
  <c r="K28825" i="3"/>
  <c r="K28817" i="3"/>
  <c r="K28809" i="3"/>
  <c r="K28801" i="3"/>
  <c r="K28793" i="3"/>
  <c r="K28785" i="3"/>
  <c r="K28777" i="3"/>
  <c r="K28769" i="3"/>
  <c r="K28761" i="3"/>
  <c r="K28753" i="3"/>
  <c r="K28745" i="3"/>
  <c r="K28737" i="3"/>
  <c r="K28729" i="3"/>
  <c r="K28721" i="3"/>
  <c r="K28713" i="3"/>
  <c r="K28705" i="3"/>
  <c r="K28697" i="3"/>
  <c r="K28689" i="3"/>
  <c r="K28681" i="3"/>
  <c r="K28673" i="3"/>
  <c r="K28665" i="3"/>
  <c r="K28657" i="3"/>
  <c r="K28649" i="3"/>
  <c r="K28641" i="3"/>
  <c r="K28633" i="3"/>
  <c r="K28625" i="3"/>
  <c r="K28617" i="3"/>
  <c r="K28609" i="3"/>
  <c r="K28601" i="3"/>
  <c r="K28593" i="3"/>
  <c r="K28585" i="3"/>
  <c r="K28577" i="3"/>
  <c r="K28569" i="3"/>
  <c r="K28561" i="3"/>
  <c r="K28553" i="3"/>
  <c r="K28545" i="3"/>
  <c r="K28537" i="3"/>
  <c r="K28529" i="3"/>
  <c r="K28521" i="3"/>
  <c r="K28513" i="3"/>
  <c r="K28505" i="3"/>
  <c r="K28497" i="3"/>
  <c r="K28489" i="3"/>
  <c r="K28481" i="3"/>
  <c r="K28473" i="3"/>
  <c r="K28465" i="3"/>
  <c r="K28457" i="3"/>
  <c r="K28449" i="3"/>
  <c r="K28441" i="3"/>
  <c r="K28433" i="3"/>
  <c r="K28425" i="3"/>
  <c r="K28417" i="3"/>
  <c r="K28409" i="3"/>
  <c r="K28401" i="3"/>
  <c r="K28393" i="3"/>
  <c r="K28385" i="3"/>
  <c r="K28377" i="3"/>
  <c r="K28369" i="3"/>
  <c r="K28361" i="3"/>
  <c r="K28353" i="3"/>
  <c r="K28345" i="3"/>
  <c r="K28337" i="3"/>
  <c r="K28329" i="3"/>
  <c r="K28321" i="3"/>
  <c r="K28313" i="3"/>
  <c r="K28305" i="3"/>
  <c r="K28297" i="3"/>
  <c r="K28289" i="3"/>
  <c r="K28281" i="3"/>
  <c r="K28273" i="3"/>
  <c r="K28265" i="3"/>
  <c r="K28257" i="3"/>
  <c r="K28249" i="3"/>
  <c r="K28241" i="3"/>
  <c r="K28233" i="3"/>
  <c r="K28225" i="3"/>
  <c r="K28217" i="3"/>
  <c r="K28209" i="3"/>
  <c r="K28201" i="3"/>
  <c r="K28193" i="3"/>
  <c r="K28185" i="3"/>
  <c r="K28177" i="3"/>
  <c r="K28169" i="3"/>
  <c r="K28161" i="3"/>
  <c r="K28153" i="3"/>
  <c r="K28145" i="3"/>
  <c r="K28137" i="3"/>
  <c r="K28129" i="3"/>
  <c r="K28121" i="3"/>
  <c r="K28113" i="3"/>
  <c r="K28105" i="3"/>
  <c r="K28097" i="3"/>
  <c r="K28089" i="3"/>
  <c r="K28081" i="3"/>
  <c r="K28073" i="3"/>
  <c r="K28065" i="3"/>
  <c r="K28057" i="3"/>
  <c r="K28049" i="3"/>
  <c r="K28041" i="3"/>
  <c r="K28033" i="3"/>
  <c r="K28025" i="3"/>
  <c r="K28017" i="3"/>
  <c r="K28009" i="3"/>
  <c r="K28001" i="3"/>
  <c r="K27993" i="3"/>
  <c r="K27985" i="3"/>
  <c r="K27977" i="3"/>
  <c r="K27969" i="3"/>
  <c r="K27961" i="3"/>
  <c r="K27953" i="3"/>
  <c r="K27945" i="3"/>
  <c r="K27937" i="3"/>
  <c r="K27929" i="3"/>
  <c r="K27921" i="3"/>
  <c r="K27913" i="3"/>
  <c r="K27905" i="3"/>
  <c r="K27897" i="3"/>
  <c r="K27889" i="3"/>
  <c r="K27881" i="3"/>
  <c r="K27873" i="3"/>
  <c r="K27865" i="3"/>
  <c r="K27857" i="3"/>
  <c r="K27849" i="3"/>
  <c r="K27841" i="3"/>
  <c r="K27833" i="3"/>
  <c r="K27825" i="3"/>
  <c r="K27817" i="3"/>
  <c r="K27809" i="3"/>
  <c r="K27801" i="3"/>
  <c r="K27793" i="3"/>
  <c r="K27785" i="3"/>
  <c r="K27777" i="3"/>
  <c r="K27769" i="3"/>
  <c r="K27761" i="3"/>
  <c r="K27753" i="3"/>
  <c r="K27745" i="3"/>
  <c r="K27737" i="3"/>
  <c r="K27729" i="3"/>
  <c r="K27721" i="3"/>
  <c r="K27713" i="3"/>
  <c r="K27705" i="3"/>
  <c r="K27697" i="3"/>
  <c r="K50495" i="3"/>
  <c r="K50480" i="3"/>
  <c r="K50466" i="3"/>
  <c r="K50455" i="3"/>
  <c r="K50441" i="3"/>
  <c r="K50428" i="3"/>
  <c r="K50416" i="3"/>
  <c r="K50402" i="3"/>
  <c r="K50391" i="3"/>
  <c r="K50377" i="3"/>
  <c r="K50364" i="3"/>
  <c r="K50352" i="3"/>
  <c r="K50338" i="3"/>
  <c r="K50327" i="3"/>
  <c r="K50313" i="3"/>
  <c r="K50300" i="3"/>
  <c r="K50288" i="3"/>
  <c r="K50274" i="3"/>
  <c r="K50263" i="3"/>
  <c r="K50249" i="3"/>
  <c r="K50236" i="3"/>
  <c r="K50224" i="3"/>
  <c r="K50210" i="3"/>
  <c r="K50199" i="3"/>
  <c r="K50185" i="3"/>
  <c r="K50172" i="3"/>
  <c r="K50160" i="3"/>
  <c r="K50146" i="3"/>
  <c r="K50135" i="3"/>
  <c r="K50121" i="3"/>
  <c r="K50108" i="3"/>
  <c r="K50096" i="3"/>
  <c r="K50082" i="3"/>
  <c r="K50071" i="3"/>
  <c r="K50057" i="3"/>
  <c r="K50044" i="3"/>
  <c r="K50032" i="3"/>
  <c r="K50018" i="3"/>
  <c r="K50007" i="3"/>
  <c r="K49993" i="3"/>
  <c r="K49980" i="3"/>
  <c r="K49968" i="3"/>
  <c r="K49954" i="3"/>
  <c r="K49943" i="3"/>
  <c r="K49929" i="3"/>
  <c r="K49916" i="3"/>
  <c r="K49904" i="3"/>
  <c r="K49890" i="3"/>
  <c r="K49879" i="3"/>
  <c r="K49865" i="3"/>
  <c r="K49852" i="3"/>
  <c r="K49840" i="3"/>
  <c r="K49826" i="3"/>
  <c r="K49815" i="3"/>
  <c r="K49801" i="3"/>
  <c r="K49788" i="3"/>
  <c r="K49776" i="3"/>
  <c r="K49762" i="3"/>
  <c r="K49751" i="3"/>
  <c r="K49737" i="3"/>
  <c r="K49724" i="3"/>
  <c r="K49712" i="3"/>
  <c r="K49698" i="3"/>
  <c r="K49687" i="3"/>
  <c r="K49673" i="3"/>
  <c r="K49660" i="3"/>
  <c r="K49648" i="3"/>
  <c r="K49634" i="3"/>
  <c r="K49623" i="3"/>
  <c r="K49609" i="3"/>
  <c r="K49596" i="3"/>
  <c r="K49584" i="3"/>
  <c r="K49570" i="3"/>
  <c r="K49559" i="3"/>
  <c r="K49545" i="3"/>
  <c r="K49532" i="3"/>
  <c r="K49520" i="3"/>
  <c r="K49506" i="3"/>
  <c r="K49495" i="3"/>
  <c r="K49481" i="3"/>
  <c r="K49468" i="3"/>
  <c r="K49456" i="3"/>
  <c r="K49442" i="3"/>
  <c r="K49431" i="3"/>
  <c r="K49417" i="3"/>
  <c r="K49404" i="3"/>
  <c r="K49392" i="3"/>
  <c r="K49378" i="3"/>
  <c r="K49367" i="3"/>
  <c r="K49353" i="3"/>
  <c r="K49340" i="3"/>
  <c r="K49328" i="3"/>
  <c r="K49314" i="3"/>
  <c r="K49303" i="3"/>
  <c r="K49289" i="3"/>
  <c r="K49276" i="3"/>
  <c r="K49264" i="3"/>
  <c r="K49250" i="3"/>
  <c r="K49239" i="3"/>
  <c r="K49225" i="3"/>
  <c r="K49212" i="3"/>
  <c r="K49200" i="3"/>
  <c r="K49186" i="3"/>
  <c r="K49175" i="3"/>
  <c r="K49161" i="3"/>
  <c r="K49148" i="3"/>
  <c r="K49136" i="3"/>
  <c r="K49122" i="3"/>
  <c r="K49111" i="3"/>
  <c r="K49097" i="3"/>
  <c r="K49084" i="3"/>
  <c r="K49072" i="3"/>
  <c r="K49058" i="3"/>
  <c r="K49047" i="3"/>
  <c r="K49033" i="3"/>
  <c r="K49020" i="3"/>
  <c r="K49008" i="3"/>
  <c r="K48994" i="3"/>
  <c r="K48983" i="3"/>
  <c r="K48969" i="3"/>
  <c r="K48956" i="3"/>
  <c r="K48944" i="3"/>
  <c r="K48930" i="3"/>
  <c r="K48919" i="3"/>
  <c r="K48905" i="3"/>
  <c r="K48892" i="3"/>
  <c r="K48880" i="3"/>
  <c r="K48866" i="3"/>
  <c r="K48855" i="3"/>
  <c r="K48841" i="3"/>
  <c r="K48828" i="3"/>
  <c r="K48816" i="3"/>
  <c r="K48802" i="3"/>
  <c r="K48791" i="3"/>
  <c r="K48777" i="3"/>
  <c r="K48764" i="3"/>
  <c r="K48752" i="3"/>
  <c r="K48738" i="3"/>
  <c r="K48727" i="3"/>
  <c r="K48713" i="3"/>
  <c r="K48700" i="3"/>
  <c r="K48688" i="3"/>
  <c r="K48674" i="3"/>
  <c r="K48663" i="3"/>
  <c r="K48649" i="3"/>
  <c r="K48636" i="3"/>
  <c r="K48624" i="3"/>
  <c r="K48610" i="3"/>
  <c r="K48599" i="3"/>
  <c r="K48585" i="3"/>
  <c r="K48572" i="3"/>
  <c r="K48560" i="3"/>
  <c r="K48546" i="3"/>
  <c r="K48535" i="3"/>
  <c r="K48521" i="3"/>
  <c r="K48508" i="3"/>
  <c r="K48496" i="3"/>
  <c r="K48482" i="3"/>
  <c r="K48471" i="3"/>
  <c r="K48457" i="3"/>
  <c r="K48444" i="3"/>
  <c r="K48432" i="3"/>
  <c r="K48418" i="3"/>
  <c r="K48407" i="3"/>
  <c r="K48393" i="3"/>
  <c r="K48380" i="3"/>
  <c r="K48368" i="3"/>
  <c r="K48354" i="3"/>
  <c r="K48343" i="3"/>
  <c r="K48329" i="3"/>
  <c r="K48316" i="3"/>
  <c r="K48304" i="3"/>
  <c r="K48290" i="3"/>
  <c r="K48279" i="3"/>
  <c r="K48265" i="3"/>
  <c r="K48252" i="3"/>
  <c r="K48240" i="3"/>
  <c r="K48226" i="3"/>
  <c r="K48215" i="3"/>
  <c r="K48201" i="3"/>
  <c r="K48188" i="3"/>
  <c r="K48176" i="3"/>
  <c r="K48162" i="3"/>
  <c r="K48151" i="3"/>
  <c r="K48137" i="3"/>
  <c r="K48124" i="3"/>
  <c r="K48112" i="3"/>
  <c r="K48098" i="3"/>
  <c r="K48087" i="3"/>
  <c r="K48073" i="3"/>
  <c r="K48060" i="3"/>
  <c r="K48048" i="3"/>
  <c r="K48036" i="3"/>
  <c r="K48025" i="3"/>
  <c r="K48015" i="3"/>
  <c r="K48004" i="3"/>
  <c r="K47993" i="3"/>
  <c r="K47983" i="3"/>
  <c r="K47972" i="3"/>
  <c r="K47961" i="3"/>
  <c r="K47951" i="3"/>
  <c r="K47940" i="3"/>
  <c r="K47929" i="3"/>
  <c r="K47919" i="3"/>
  <c r="K47908" i="3"/>
  <c r="K47897" i="3"/>
  <c r="K47888" i="3"/>
  <c r="K47880" i="3"/>
  <c r="K47872" i="3"/>
  <c r="K47864" i="3"/>
  <c r="K47856" i="3"/>
  <c r="K47848" i="3"/>
  <c r="K47840" i="3"/>
  <c r="K47832" i="3"/>
  <c r="K47824" i="3"/>
  <c r="K47816" i="3"/>
  <c r="K47808" i="3"/>
  <c r="K47800" i="3"/>
  <c r="K47792" i="3"/>
  <c r="K47784" i="3"/>
  <c r="K47776" i="3"/>
  <c r="K47768" i="3"/>
  <c r="K47760" i="3"/>
  <c r="K47752" i="3"/>
  <c r="K47744" i="3"/>
  <c r="K47736" i="3"/>
  <c r="K47728" i="3"/>
  <c r="K47720" i="3"/>
  <c r="K47712" i="3"/>
  <c r="K47704" i="3"/>
  <c r="K47696" i="3"/>
  <c r="K47688" i="3"/>
  <c r="K47680" i="3"/>
  <c r="K47672" i="3"/>
  <c r="K47664" i="3"/>
  <c r="K47656" i="3"/>
  <c r="K47648" i="3"/>
  <c r="K47640" i="3"/>
  <c r="K47632" i="3"/>
  <c r="K47624" i="3"/>
  <c r="K47616" i="3"/>
  <c r="K47608" i="3"/>
  <c r="K47600" i="3"/>
  <c r="K47592" i="3"/>
  <c r="K47584" i="3"/>
  <c r="K47576" i="3"/>
  <c r="K47568" i="3"/>
  <c r="K47560" i="3"/>
  <c r="K47552" i="3"/>
  <c r="K47544" i="3"/>
  <c r="K47536" i="3"/>
  <c r="K47528" i="3"/>
  <c r="K47520" i="3"/>
  <c r="K47512" i="3"/>
  <c r="K47504" i="3"/>
  <c r="K47496" i="3"/>
  <c r="K47488" i="3"/>
  <c r="K47480" i="3"/>
  <c r="K47472" i="3"/>
  <c r="K47464" i="3"/>
  <c r="K47456" i="3"/>
  <c r="K47448" i="3"/>
  <c r="K47440" i="3"/>
  <c r="K47432" i="3"/>
  <c r="K47424" i="3"/>
  <c r="K47416" i="3"/>
  <c r="K47408" i="3"/>
  <c r="K47400" i="3"/>
  <c r="K47392" i="3"/>
  <c r="K47384" i="3"/>
  <c r="K47376" i="3"/>
  <c r="K47368" i="3"/>
  <c r="K47360" i="3"/>
  <c r="K47352" i="3"/>
  <c r="K47344" i="3"/>
  <c r="K47336" i="3"/>
  <c r="K47328" i="3"/>
  <c r="K47320" i="3"/>
  <c r="K47312" i="3"/>
  <c r="K47304" i="3"/>
  <c r="K47296" i="3"/>
  <c r="K47288" i="3"/>
  <c r="K47280" i="3"/>
  <c r="K47272" i="3"/>
  <c r="K47264" i="3"/>
  <c r="K47256" i="3"/>
  <c r="K47248" i="3"/>
  <c r="K47240" i="3"/>
  <c r="K47232" i="3"/>
  <c r="K47224" i="3"/>
  <c r="K47216" i="3"/>
  <c r="K47208" i="3"/>
  <c r="K47200" i="3"/>
  <c r="K47192" i="3"/>
  <c r="K47184" i="3"/>
  <c r="K47176" i="3"/>
  <c r="K47168" i="3"/>
  <c r="K47160" i="3"/>
  <c r="K47152" i="3"/>
  <c r="K47144" i="3"/>
  <c r="K47136" i="3"/>
  <c r="K47128" i="3"/>
  <c r="K47120" i="3"/>
  <c r="K47112" i="3"/>
  <c r="K47104" i="3"/>
  <c r="K47096" i="3"/>
  <c r="K47088" i="3"/>
  <c r="K47080" i="3"/>
  <c r="K47072" i="3"/>
  <c r="K47064" i="3"/>
  <c r="K47056" i="3"/>
  <c r="K47048" i="3"/>
  <c r="K47040" i="3"/>
  <c r="K47032" i="3"/>
  <c r="K47024" i="3"/>
  <c r="K47016" i="3"/>
  <c r="K47008" i="3"/>
  <c r="K47000" i="3"/>
  <c r="K46992" i="3"/>
  <c r="K46984" i="3"/>
  <c r="K46976" i="3"/>
  <c r="K46968" i="3"/>
  <c r="K46960" i="3"/>
  <c r="K46952" i="3"/>
  <c r="K46944" i="3"/>
  <c r="K46936" i="3"/>
  <c r="K46928" i="3"/>
  <c r="K46920" i="3"/>
  <c r="K46912" i="3"/>
  <c r="K46904" i="3"/>
  <c r="K46896" i="3"/>
  <c r="K46888" i="3"/>
  <c r="K46880" i="3"/>
  <c r="K46872" i="3"/>
  <c r="K46864" i="3"/>
  <c r="K46856" i="3"/>
  <c r="K46848" i="3"/>
  <c r="K46840" i="3"/>
  <c r="K46832" i="3"/>
  <c r="K46824" i="3"/>
  <c r="K46816" i="3"/>
  <c r="K46808" i="3"/>
  <c r="K46800" i="3"/>
  <c r="K46792" i="3"/>
  <c r="K46784" i="3"/>
  <c r="K46776" i="3"/>
  <c r="K46768" i="3"/>
  <c r="K46760" i="3"/>
  <c r="K46752" i="3"/>
  <c r="K46744" i="3"/>
  <c r="K46736" i="3"/>
  <c r="K46728" i="3"/>
  <c r="K46720" i="3"/>
  <c r="K46712" i="3"/>
  <c r="K46704" i="3"/>
  <c r="K46696" i="3"/>
  <c r="K46688" i="3"/>
  <c r="K46680" i="3"/>
  <c r="K46672" i="3"/>
  <c r="K46664" i="3"/>
  <c r="K46656" i="3"/>
  <c r="K46648" i="3"/>
  <c r="K46640" i="3"/>
  <c r="K46632" i="3"/>
  <c r="K46624" i="3"/>
  <c r="K46616" i="3"/>
  <c r="K46608" i="3"/>
  <c r="K46600" i="3"/>
  <c r="K46592" i="3"/>
  <c r="K46584" i="3"/>
  <c r="K46576" i="3"/>
  <c r="K46568" i="3"/>
  <c r="K46560" i="3"/>
  <c r="K46552" i="3"/>
  <c r="K46544" i="3"/>
  <c r="K46536" i="3"/>
  <c r="K46528" i="3"/>
  <c r="K46520" i="3"/>
  <c r="K46512" i="3"/>
  <c r="K46504" i="3"/>
  <c r="K46496" i="3"/>
  <c r="K46488" i="3"/>
  <c r="K46480" i="3"/>
  <c r="K46472" i="3"/>
  <c r="K46464" i="3"/>
  <c r="K46456" i="3"/>
  <c r="K46448" i="3"/>
  <c r="K46440" i="3"/>
  <c r="K46432" i="3"/>
  <c r="K46424" i="3"/>
  <c r="K46416" i="3"/>
  <c r="K46408" i="3"/>
  <c r="K46400" i="3"/>
  <c r="K46392" i="3"/>
  <c r="K46384" i="3"/>
  <c r="K46376" i="3"/>
  <c r="K46368" i="3"/>
  <c r="K46360" i="3"/>
  <c r="K46352" i="3"/>
  <c r="K46344" i="3"/>
  <c r="K46336" i="3"/>
  <c r="K46328" i="3"/>
  <c r="K46320" i="3"/>
  <c r="K46312" i="3"/>
  <c r="K46304" i="3"/>
  <c r="K46296" i="3"/>
  <c r="K46288" i="3"/>
  <c r="K46280" i="3"/>
  <c r="K46272" i="3"/>
  <c r="K46264" i="3"/>
  <c r="K46256" i="3"/>
  <c r="K46248" i="3"/>
  <c r="K46240" i="3"/>
  <c r="K46232" i="3"/>
  <c r="K46224" i="3"/>
  <c r="K46216" i="3"/>
  <c r="K46208" i="3"/>
  <c r="K46200" i="3"/>
  <c r="K46192" i="3"/>
  <c r="K46184" i="3"/>
  <c r="K46176" i="3"/>
  <c r="K46168" i="3"/>
  <c r="K46160" i="3"/>
  <c r="K46152" i="3"/>
  <c r="K46144" i="3"/>
  <c r="K46136" i="3"/>
  <c r="K46128" i="3"/>
  <c r="K46120" i="3"/>
  <c r="K46112" i="3"/>
  <c r="K46104" i="3"/>
  <c r="K46096" i="3"/>
  <c r="K46088" i="3"/>
  <c r="K46080" i="3"/>
  <c r="K46072" i="3"/>
  <c r="K46064" i="3"/>
  <c r="K46056" i="3"/>
  <c r="K46048" i="3"/>
  <c r="K46040" i="3"/>
  <c r="K46032" i="3"/>
  <c r="K46024" i="3"/>
  <c r="K46016" i="3"/>
  <c r="K46008" i="3"/>
  <c r="K46000" i="3"/>
  <c r="K45992" i="3"/>
  <c r="K45984" i="3"/>
  <c r="K45976" i="3"/>
  <c r="K45968" i="3"/>
  <c r="K45960" i="3"/>
  <c r="K45952" i="3"/>
  <c r="K45944" i="3"/>
  <c r="K45936" i="3"/>
  <c r="K45928" i="3"/>
  <c r="K45920" i="3"/>
  <c r="K45912" i="3"/>
  <c r="K45904" i="3"/>
  <c r="K45896" i="3"/>
  <c r="K45888" i="3"/>
  <c r="K45880" i="3"/>
  <c r="K45872" i="3"/>
  <c r="K45864" i="3"/>
  <c r="K45856" i="3"/>
  <c r="K45848" i="3"/>
  <c r="K45840" i="3"/>
  <c r="K45832" i="3"/>
  <c r="K45824" i="3"/>
  <c r="K45816" i="3"/>
  <c r="K45808" i="3"/>
  <c r="K45800" i="3"/>
  <c r="K45792" i="3"/>
  <c r="K45784" i="3"/>
  <c r="K45776" i="3"/>
  <c r="K45768" i="3"/>
  <c r="K45760" i="3"/>
  <c r="K45752" i="3"/>
  <c r="K45744" i="3"/>
  <c r="K45736" i="3"/>
  <c r="K45728" i="3"/>
  <c r="K45720" i="3"/>
  <c r="K45712" i="3"/>
  <c r="K45704" i="3"/>
  <c r="K45696" i="3"/>
  <c r="K45688" i="3"/>
  <c r="K45680" i="3"/>
  <c r="K45672" i="3"/>
  <c r="K45664" i="3"/>
  <c r="K45656" i="3"/>
  <c r="K45648" i="3"/>
  <c r="K45640" i="3"/>
  <c r="K45632" i="3"/>
  <c r="K45624" i="3"/>
  <c r="K45616" i="3"/>
  <c r="K45608" i="3"/>
  <c r="K45600" i="3"/>
  <c r="K45592" i="3"/>
  <c r="K45584" i="3"/>
  <c r="K45576" i="3"/>
  <c r="K45568" i="3"/>
  <c r="K45560" i="3"/>
  <c r="K45552" i="3"/>
  <c r="K45544" i="3"/>
  <c r="K45536" i="3"/>
  <c r="K45528" i="3"/>
  <c r="K45520" i="3"/>
  <c r="K45512" i="3"/>
  <c r="K45504" i="3"/>
  <c r="K45496" i="3"/>
  <c r="K45488" i="3"/>
  <c r="K45480" i="3"/>
  <c r="K45472" i="3"/>
  <c r="K45464" i="3"/>
  <c r="K45456" i="3"/>
  <c r="K45448" i="3"/>
  <c r="K45440" i="3"/>
  <c r="K45432" i="3"/>
  <c r="K45424" i="3"/>
  <c r="K45416" i="3"/>
  <c r="K45408" i="3"/>
  <c r="K45400" i="3"/>
  <c r="K45392" i="3"/>
  <c r="K45384" i="3"/>
  <c r="K45376" i="3"/>
  <c r="K45368" i="3"/>
  <c r="K45360" i="3"/>
  <c r="K45352" i="3"/>
  <c r="K45344" i="3"/>
  <c r="K45336" i="3"/>
  <c r="K45328" i="3"/>
  <c r="K45320" i="3"/>
  <c r="K45312" i="3"/>
  <c r="K45304" i="3"/>
  <c r="K45296" i="3"/>
  <c r="K45288" i="3"/>
  <c r="K45280" i="3"/>
  <c r="K45272" i="3"/>
  <c r="K45264" i="3"/>
  <c r="K45256" i="3"/>
  <c r="K45248" i="3"/>
  <c r="K45240" i="3"/>
  <c r="K45232" i="3"/>
  <c r="K45224" i="3"/>
  <c r="K45216" i="3"/>
  <c r="K45208" i="3"/>
  <c r="K45200" i="3"/>
  <c r="K45192" i="3"/>
  <c r="K45184" i="3"/>
  <c r="K45176" i="3"/>
  <c r="K45168" i="3"/>
  <c r="K45160" i="3"/>
  <c r="K45152" i="3"/>
  <c r="K45144" i="3"/>
  <c r="K45136" i="3"/>
  <c r="K45128" i="3"/>
  <c r="K45120" i="3"/>
  <c r="K45112" i="3"/>
  <c r="K45104" i="3"/>
  <c r="K45096" i="3"/>
  <c r="K45088" i="3"/>
  <c r="K45080" i="3"/>
  <c r="K45072" i="3"/>
  <c r="K45064" i="3"/>
  <c r="K45056" i="3"/>
  <c r="K45048" i="3"/>
  <c r="K45040" i="3"/>
  <c r="K45032" i="3"/>
  <c r="K45024" i="3"/>
  <c r="K45016" i="3"/>
  <c r="K45008" i="3"/>
  <c r="K45000" i="3"/>
  <c r="K44992" i="3"/>
  <c r="K44984" i="3"/>
  <c r="K44976" i="3"/>
  <c r="K44968" i="3"/>
  <c r="K44960" i="3"/>
  <c r="K44952" i="3"/>
  <c r="K44944" i="3"/>
  <c r="K44936" i="3"/>
  <c r="K44928" i="3"/>
  <c r="K44920" i="3"/>
  <c r="K44912" i="3"/>
  <c r="K44904" i="3"/>
  <c r="K44896" i="3"/>
  <c r="K44888" i="3"/>
  <c r="K44880" i="3"/>
  <c r="K44872" i="3"/>
  <c r="K44864" i="3"/>
  <c r="K44856" i="3"/>
  <c r="K44848" i="3"/>
  <c r="K44840" i="3"/>
  <c r="K44832" i="3"/>
  <c r="K44824" i="3"/>
  <c r="K44816" i="3"/>
  <c r="K44808" i="3"/>
  <c r="K44800" i="3"/>
  <c r="K44792" i="3"/>
  <c r="K44784" i="3"/>
  <c r="K44776" i="3"/>
  <c r="K44768" i="3"/>
  <c r="K44760" i="3"/>
  <c r="K44752" i="3"/>
  <c r="K44744" i="3"/>
  <c r="K44736" i="3"/>
  <c r="K44728" i="3"/>
  <c r="K44720" i="3"/>
  <c r="K44712" i="3"/>
  <c r="K44704" i="3"/>
  <c r="K44696" i="3"/>
  <c r="K44688" i="3"/>
  <c r="K44680" i="3"/>
  <c r="K44672" i="3"/>
  <c r="K44664" i="3"/>
  <c r="K44656" i="3"/>
  <c r="K44648" i="3"/>
  <c r="K44640" i="3"/>
  <c r="K44632" i="3"/>
  <c r="K44624" i="3"/>
  <c r="K44616" i="3"/>
  <c r="K44608" i="3"/>
  <c r="K44600" i="3"/>
  <c r="K44592" i="3"/>
  <c r="K44584" i="3"/>
  <c r="K44576" i="3"/>
  <c r="K44568" i="3"/>
  <c r="K44560" i="3"/>
  <c r="K44552" i="3"/>
  <c r="K44544" i="3"/>
  <c r="K44536" i="3"/>
  <c r="K44528" i="3"/>
  <c r="K44520" i="3"/>
  <c r="K44512" i="3"/>
  <c r="K44504" i="3"/>
  <c r="K44496" i="3"/>
  <c r="K44488" i="3"/>
  <c r="K44480" i="3"/>
  <c r="K44472" i="3"/>
  <c r="K44464" i="3"/>
  <c r="K44456" i="3"/>
  <c r="K44448" i="3"/>
  <c r="K44440" i="3"/>
  <c r="K44432" i="3"/>
  <c r="K44424" i="3"/>
  <c r="K44416" i="3"/>
  <c r="K44408" i="3"/>
  <c r="K44400" i="3"/>
  <c r="K44392" i="3"/>
  <c r="K44384" i="3"/>
  <c r="K44376" i="3"/>
  <c r="K44368" i="3"/>
  <c r="K44360" i="3"/>
  <c r="K44352" i="3"/>
  <c r="K44344" i="3"/>
  <c r="K44336" i="3"/>
  <c r="K44328" i="3"/>
  <c r="K44320" i="3"/>
  <c r="K44312" i="3"/>
  <c r="K44304" i="3"/>
  <c r="K44296" i="3"/>
  <c r="K44288" i="3"/>
  <c r="K44280" i="3"/>
  <c r="K44272" i="3"/>
  <c r="K44264" i="3"/>
  <c r="K44256" i="3"/>
  <c r="K44248" i="3"/>
  <c r="K44240" i="3"/>
  <c r="K44232" i="3"/>
  <c r="K44224" i="3"/>
  <c r="K44216" i="3"/>
  <c r="K44208" i="3"/>
  <c r="K44200" i="3"/>
  <c r="K44192" i="3"/>
  <c r="K44184" i="3"/>
  <c r="K44176" i="3"/>
  <c r="K44168" i="3"/>
  <c r="K44160" i="3"/>
  <c r="K44152" i="3"/>
  <c r="K44144" i="3"/>
  <c r="K44136" i="3"/>
  <c r="K44128" i="3"/>
  <c r="K44120" i="3"/>
  <c r="K44112" i="3"/>
  <c r="K44104" i="3"/>
  <c r="K44096" i="3"/>
  <c r="K44088" i="3"/>
  <c r="K44080" i="3"/>
  <c r="K44072" i="3"/>
  <c r="K44064" i="3"/>
  <c r="K44056" i="3"/>
  <c r="K44048" i="3"/>
  <c r="K44040" i="3"/>
  <c r="K44032" i="3"/>
  <c r="K44024" i="3"/>
  <c r="K44016" i="3"/>
  <c r="K44008" i="3"/>
  <c r="K44000" i="3"/>
  <c r="K43992" i="3"/>
  <c r="K43984" i="3"/>
  <c r="K43976" i="3"/>
  <c r="K43968" i="3"/>
  <c r="K43960" i="3"/>
  <c r="K43952" i="3"/>
  <c r="K43944" i="3"/>
  <c r="K43936" i="3"/>
  <c r="K43928" i="3"/>
  <c r="K43920" i="3"/>
  <c r="K43912" i="3"/>
  <c r="K43904" i="3"/>
  <c r="K43896" i="3"/>
  <c r="K43888" i="3"/>
  <c r="K43880" i="3"/>
  <c r="K43872" i="3"/>
  <c r="K43864" i="3"/>
  <c r="K43856" i="3"/>
  <c r="K43848" i="3"/>
  <c r="K43840" i="3"/>
  <c r="K43832" i="3"/>
  <c r="K43824" i="3"/>
  <c r="K43816" i="3"/>
  <c r="K43808" i="3"/>
  <c r="K43800" i="3"/>
  <c r="K43792" i="3"/>
  <c r="K43784" i="3"/>
  <c r="K43776" i="3"/>
  <c r="K43768" i="3"/>
  <c r="K43760" i="3"/>
  <c r="K43752" i="3"/>
  <c r="K43744" i="3"/>
  <c r="K43736" i="3"/>
  <c r="K43728" i="3"/>
  <c r="K43720" i="3"/>
  <c r="K43712" i="3"/>
  <c r="K43704" i="3"/>
  <c r="K43696" i="3"/>
  <c r="K43688" i="3"/>
  <c r="K43680" i="3"/>
  <c r="K43672" i="3"/>
  <c r="K43664" i="3"/>
  <c r="K43656" i="3"/>
  <c r="K43648" i="3"/>
  <c r="K43640" i="3"/>
  <c r="K43632" i="3"/>
  <c r="K43624" i="3"/>
  <c r="K43616" i="3"/>
  <c r="K43608" i="3"/>
  <c r="K43600" i="3"/>
  <c r="K43592" i="3"/>
  <c r="K43584" i="3"/>
  <c r="K43576" i="3"/>
  <c r="K43568" i="3"/>
  <c r="K43560" i="3"/>
  <c r="K43552" i="3"/>
  <c r="K43544" i="3"/>
  <c r="K43536" i="3"/>
  <c r="K43528" i="3"/>
  <c r="K43520" i="3"/>
  <c r="K43512" i="3"/>
  <c r="K43504" i="3"/>
  <c r="K43496" i="3"/>
  <c r="K43488" i="3"/>
  <c r="K43480" i="3"/>
  <c r="K43472" i="3"/>
  <c r="K43464" i="3"/>
  <c r="K43456" i="3"/>
  <c r="K43448" i="3"/>
  <c r="K43440" i="3"/>
  <c r="K43432" i="3"/>
  <c r="K43424" i="3"/>
  <c r="K43416" i="3"/>
  <c r="K43408" i="3"/>
  <c r="K43400" i="3"/>
  <c r="K43392" i="3"/>
  <c r="K43384" i="3"/>
  <c r="K43376" i="3"/>
  <c r="K43368" i="3"/>
  <c r="K43360" i="3"/>
  <c r="K43352" i="3"/>
  <c r="K43344" i="3"/>
  <c r="K43336" i="3"/>
  <c r="K43328" i="3"/>
  <c r="K43320" i="3"/>
  <c r="K43312" i="3"/>
  <c r="K43304" i="3"/>
  <c r="K43296" i="3"/>
  <c r="K43288" i="3"/>
  <c r="K43280" i="3"/>
  <c r="K43272" i="3"/>
  <c r="K43264" i="3"/>
  <c r="K43256" i="3"/>
  <c r="K43248" i="3"/>
  <c r="K43240" i="3"/>
  <c r="K43232" i="3"/>
  <c r="K43224" i="3"/>
  <c r="K43216" i="3"/>
  <c r="K43208" i="3"/>
  <c r="K43200" i="3"/>
  <c r="K43192" i="3"/>
  <c r="K43184" i="3"/>
  <c r="K43176" i="3"/>
  <c r="K43168" i="3"/>
  <c r="K43160" i="3"/>
  <c r="K43152" i="3"/>
  <c r="K43144" i="3"/>
  <c r="K43136" i="3"/>
  <c r="K43128" i="3"/>
  <c r="K43120" i="3"/>
  <c r="K43112" i="3"/>
  <c r="K43104" i="3"/>
  <c r="K43096" i="3"/>
  <c r="K43088" i="3"/>
  <c r="K43080" i="3"/>
  <c r="K43072" i="3"/>
  <c r="K43064" i="3"/>
  <c r="K43056" i="3"/>
  <c r="K43048" i="3"/>
  <c r="K43040" i="3"/>
  <c r="K43032" i="3"/>
  <c r="K43024" i="3"/>
  <c r="K43016" i="3"/>
  <c r="K43008" i="3"/>
  <c r="K43000" i="3"/>
  <c r="K42992" i="3"/>
  <c r="K42984" i="3"/>
  <c r="K42976" i="3"/>
  <c r="K42968" i="3"/>
  <c r="K42960" i="3"/>
  <c r="K42952" i="3"/>
  <c r="K42944" i="3"/>
  <c r="K42936" i="3"/>
  <c r="K42928" i="3"/>
  <c r="K42920" i="3"/>
  <c r="K42912" i="3"/>
  <c r="K42904" i="3"/>
  <c r="K42896" i="3"/>
  <c r="K42888" i="3"/>
  <c r="K42880" i="3"/>
  <c r="K42872" i="3"/>
  <c r="K42864" i="3"/>
  <c r="K42856" i="3"/>
  <c r="K42848" i="3"/>
  <c r="K42840" i="3"/>
  <c r="K42832" i="3"/>
  <c r="K42824" i="3"/>
  <c r="K42816" i="3"/>
  <c r="K42808" i="3"/>
  <c r="K42800" i="3"/>
  <c r="K42792" i="3"/>
  <c r="K42784" i="3"/>
  <c r="K42776" i="3"/>
  <c r="K42768" i="3"/>
  <c r="K42760" i="3"/>
  <c r="K42752" i="3"/>
  <c r="K42744" i="3"/>
  <c r="K42736" i="3"/>
  <c r="K42728" i="3"/>
  <c r="K42720" i="3"/>
  <c r="K42712" i="3"/>
  <c r="K42704" i="3"/>
  <c r="K42696" i="3"/>
  <c r="K42688" i="3"/>
  <c r="K42680" i="3"/>
  <c r="K42672" i="3"/>
  <c r="K42664" i="3"/>
  <c r="K42656" i="3"/>
  <c r="K42648" i="3"/>
  <c r="K42640" i="3"/>
  <c r="K42632" i="3"/>
  <c r="K42624" i="3"/>
  <c r="K42616" i="3"/>
  <c r="K42608" i="3"/>
  <c r="K42600" i="3"/>
  <c r="K42592" i="3"/>
  <c r="K42584" i="3"/>
  <c r="K42576" i="3"/>
  <c r="K42568" i="3"/>
  <c r="K42560" i="3"/>
  <c r="K42552" i="3"/>
  <c r="K42544" i="3"/>
  <c r="K42536" i="3"/>
  <c r="K42528" i="3"/>
  <c r="K42520" i="3"/>
  <c r="K42512" i="3"/>
  <c r="K42504" i="3"/>
  <c r="K42496" i="3"/>
  <c r="K42488" i="3"/>
  <c r="K42480" i="3"/>
  <c r="K42472" i="3"/>
  <c r="K42464" i="3"/>
  <c r="K42456" i="3"/>
  <c r="K42448" i="3"/>
  <c r="K42440" i="3"/>
  <c r="K42432" i="3"/>
  <c r="K42424" i="3"/>
  <c r="K42416" i="3"/>
  <c r="K42408" i="3"/>
  <c r="K42400" i="3"/>
  <c r="K42392" i="3"/>
  <c r="K42384" i="3"/>
  <c r="K42376" i="3"/>
  <c r="K42368" i="3"/>
  <c r="K42360" i="3"/>
  <c r="K42352" i="3"/>
  <c r="K42344" i="3"/>
  <c r="K42336" i="3"/>
  <c r="K42328" i="3"/>
  <c r="K42320" i="3"/>
  <c r="K42312" i="3"/>
  <c r="K42304" i="3"/>
  <c r="K42296" i="3"/>
  <c r="K42288" i="3"/>
  <c r="K42280" i="3"/>
  <c r="K42272" i="3"/>
  <c r="K42264" i="3"/>
  <c r="K42256" i="3"/>
  <c r="K42248" i="3"/>
  <c r="K42240" i="3"/>
  <c r="K42232" i="3"/>
  <c r="K42224" i="3"/>
  <c r="K42216" i="3"/>
  <c r="K42208" i="3"/>
  <c r="K42200" i="3"/>
  <c r="K42192" i="3"/>
  <c r="K42184" i="3"/>
  <c r="K42176" i="3"/>
  <c r="K42168" i="3"/>
  <c r="K42160" i="3"/>
  <c r="K42152" i="3"/>
  <c r="K42144" i="3"/>
  <c r="K42136" i="3"/>
  <c r="K42128" i="3"/>
  <c r="K42120" i="3"/>
  <c r="K42112" i="3"/>
  <c r="K42104" i="3"/>
  <c r="K42096" i="3"/>
  <c r="K42088" i="3"/>
  <c r="K42080" i="3"/>
  <c r="K42072" i="3"/>
  <c r="K42064" i="3"/>
  <c r="K42056" i="3"/>
  <c r="K42048" i="3"/>
  <c r="K42040" i="3"/>
  <c r="K42032" i="3"/>
  <c r="K42024" i="3"/>
  <c r="K42016" i="3"/>
  <c r="K42008" i="3"/>
  <c r="K42000" i="3"/>
  <c r="K41992" i="3"/>
  <c r="K41984" i="3"/>
  <c r="K41976" i="3"/>
  <c r="K41968" i="3"/>
  <c r="K41960" i="3"/>
  <c r="K41952" i="3"/>
  <c r="K41944" i="3"/>
  <c r="K41936" i="3"/>
  <c r="K41928" i="3"/>
  <c r="K41920" i="3"/>
  <c r="K41912" i="3"/>
  <c r="K41904" i="3"/>
  <c r="K41896" i="3"/>
  <c r="K41888" i="3"/>
  <c r="K41880" i="3"/>
  <c r="K41872" i="3"/>
  <c r="K41864" i="3"/>
  <c r="K41856" i="3"/>
  <c r="K41848" i="3"/>
  <c r="K41840" i="3"/>
  <c r="K41832" i="3"/>
  <c r="K41824" i="3"/>
  <c r="K41816" i="3"/>
  <c r="K41808" i="3"/>
  <c r="K41800" i="3"/>
  <c r="K41792" i="3"/>
  <c r="K41784" i="3"/>
  <c r="K41776" i="3"/>
  <c r="K41768" i="3"/>
  <c r="K41760" i="3"/>
  <c r="K41752" i="3"/>
  <c r="K41744" i="3"/>
  <c r="K41736" i="3"/>
  <c r="K41728" i="3"/>
  <c r="K41720" i="3"/>
  <c r="K41712" i="3"/>
  <c r="K41704" i="3"/>
  <c r="K41696" i="3"/>
  <c r="K41688" i="3"/>
  <c r="K41680" i="3"/>
  <c r="K41672" i="3"/>
  <c r="K41664" i="3"/>
  <c r="K41656" i="3"/>
  <c r="K41648" i="3"/>
  <c r="K41640" i="3"/>
  <c r="K41632" i="3"/>
  <c r="K41624" i="3"/>
  <c r="K41616" i="3"/>
  <c r="K41608" i="3"/>
  <c r="K41600" i="3"/>
  <c r="K41592" i="3"/>
  <c r="K41584" i="3"/>
  <c r="K41576" i="3"/>
  <c r="K41568" i="3"/>
  <c r="K41560" i="3"/>
  <c r="K41552" i="3"/>
  <c r="K41544" i="3"/>
  <c r="K41536" i="3"/>
  <c r="K41528" i="3"/>
  <c r="K41520" i="3"/>
  <c r="K41512" i="3"/>
  <c r="K41504" i="3"/>
  <c r="K41496" i="3"/>
  <c r="K41488" i="3"/>
  <c r="K41480" i="3"/>
  <c r="K41472" i="3"/>
  <c r="K41464" i="3"/>
  <c r="K41456" i="3"/>
  <c r="K41448" i="3"/>
  <c r="K41440" i="3"/>
  <c r="K41432" i="3"/>
  <c r="K41424" i="3"/>
  <c r="K41416" i="3"/>
  <c r="K41408" i="3"/>
  <c r="K41400" i="3"/>
  <c r="K41392" i="3"/>
  <c r="K41384" i="3"/>
  <c r="K41376" i="3"/>
  <c r="K41368" i="3"/>
  <c r="K41360" i="3"/>
  <c r="K41352" i="3"/>
  <c r="K41344" i="3"/>
  <c r="K41336" i="3"/>
  <c r="K41328" i="3"/>
  <c r="K41320" i="3"/>
  <c r="K41312" i="3"/>
  <c r="K41304" i="3"/>
  <c r="K41296" i="3"/>
  <c r="K41288" i="3"/>
  <c r="K41280" i="3"/>
  <c r="K41272" i="3"/>
  <c r="K41264" i="3"/>
  <c r="K41256" i="3"/>
  <c r="K41248" i="3"/>
  <c r="K41240" i="3"/>
  <c r="K41232" i="3"/>
  <c r="K41224" i="3"/>
  <c r="K41216" i="3"/>
  <c r="K41208" i="3"/>
  <c r="K41200" i="3"/>
  <c r="K41192" i="3"/>
  <c r="K41184" i="3"/>
  <c r="K41176" i="3"/>
  <c r="K41168" i="3"/>
  <c r="K41160" i="3"/>
  <c r="K41152" i="3"/>
  <c r="K41144" i="3"/>
  <c r="K41136" i="3"/>
  <c r="K41128" i="3"/>
  <c r="K41120" i="3"/>
  <c r="K41112" i="3"/>
  <c r="K41104" i="3"/>
  <c r="K41096" i="3"/>
  <c r="K41088" i="3"/>
  <c r="K41080" i="3"/>
  <c r="K41072" i="3"/>
  <c r="K41064" i="3"/>
  <c r="K41056" i="3"/>
  <c r="K41048" i="3"/>
  <c r="K41040" i="3"/>
  <c r="K41032" i="3"/>
  <c r="K41024" i="3"/>
  <c r="K41016" i="3"/>
  <c r="K41008" i="3"/>
  <c r="K41000" i="3"/>
  <c r="K40992" i="3"/>
  <c r="K40984" i="3"/>
  <c r="K40976" i="3"/>
  <c r="K40968" i="3"/>
  <c r="K40960" i="3"/>
  <c r="K40952" i="3"/>
  <c r="K40944" i="3"/>
  <c r="K40936" i="3"/>
  <c r="K40928" i="3"/>
  <c r="K40920" i="3"/>
  <c r="K40912" i="3"/>
  <c r="K40904" i="3"/>
  <c r="K40896" i="3"/>
  <c r="K40888" i="3"/>
  <c r="K40880" i="3"/>
  <c r="K40872" i="3"/>
  <c r="K40864" i="3"/>
  <c r="K40856" i="3"/>
  <c r="K40848" i="3"/>
  <c r="K40840" i="3"/>
  <c r="K40832" i="3"/>
  <c r="K40824" i="3"/>
  <c r="K40816" i="3"/>
  <c r="K40808" i="3"/>
  <c r="K40800" i="3"/>
  <c r="K40792" i="3"/>
  <c r="K40784" i="3"/>
  <c r="K40776" i="3"/>
  <c r="K40768" i="3"/>
  <c r="K40760" i="3"/>
  <c r="K40752" i="3"/>
  <c r="K40744" i="3"/>
  <c r="K40736" i="3"/>
  <c r="K40728" i="3"/>
  <c r="K40720" i="3"/>
  <c r="K40712" i="3"/>
  <c r="K40704" i="3"/>
  <c r="K40696" i="3"/>
  <c r="K40688" i="3"/>
  <c r="K40680" i="3"/>
  <c r="K40672" i="3"/>
  <c r="K40664" i="3"/>
  <c r="K40656" i="3"/>
  <c r="K40648" i="3"/>
  <c r="K40640" i="3"/>
  <c r="K40632" i="3"/>
  <c r="K40624" i="3"/>
  <c r="K40616" i="3"/>
  <c r="K40608" i="3"/>
  <c r="K40600" i="3"/>
  <c r="K40592" i="3"/>
  <c r="K40584" i="3"/>
  <c r="K40576" i="3"/>
  <c r="K40568" i="3"/>
  <c r="K40560" i="3"/>
  <c r="K40552" i="3"/>
  <c r="K40544" i="3"/>
  <c r="K40536" i="3"/>
  <c r="K40528" i="3"/>
  <c r="K40520" i="3"/>
  <c r="K40512" i="3"/>
  <c r="K40504" i="3"/>
  <c r="K40496" i="3"/>
  <c r="K40488" i="3"/>
  <c r="K40480" i="3"/>
  <c r="K40472" i="3"/>
  <c r="K40464" i="3"/>
  <c r="K40456" i="3"/>
  <c r="K40448" i="3"/>
  <c r="K40440" i="3"/>
  <c r="K40432" i="3"/>
  <c r="K40424" i="3"/>
  <c r="K40416" i="3"/>
  <c r="K40408" i="3"/>
  <c r="K40400" i="3"/>
  <c r="K40392" i="3"/>
  <c r="K40384" i="3"/>
  <c r="K40376" i="3"/>
  <c r="K40368" i="3"/>
  <c r="K40360" i="3"/>
  <c r="K40352" i="3"/>
  <c r="K40344" i="3"/>
  <c r="K40336" i="3"/>
  <c r="K40328" i="3"/>
  <c r="K40320" i="3"/>
  <c r="K40312" i="3"/>
  <c r="K40304" i="3"/>
  <c r="K40296" i="3"/>
  <c r="K40288" i="3"/>
  <c r="K40280" i="3"/>
  <c r="K40272" i="3"/>
  <c r="K40264" i="3"/>
  <c r="K40256" i="3"/>
  <c r="K40248" i="3"/>
  <c r="K40240" i="3"/>
  <c r="K40232" i="3"/>
  <c r="K40224" i="3"/>
  <c r="K40216" i="3"/>
  <c r="K40208" i="3"/>
  <c r="K40200" i="3"/>
  <c r="K40192" i="3"/>
  <c r="K40184" i="3"/>
  <c r="K40176" i="3"/>
  <c r="K40168" i="3"/>
  <c r="K40160" i="3"/>
  <c r="K40152" i="3"/>
  <c r="K40144" i="3"/>
  <c r="K40136" i="3"/>
  <c r="K40128" i="3"/>
  <c r="K40120" i="3"/>
  <c r="K40112" i="3"/>
  <c r="K40104" i="3"/>
  <c r="K40096" i="3"/>
  <c r="K40088" i="3"/>
  <c r="K40080" i="3"/>
  <c r="K40072" i="3"/>
  <c r="K40064" i="3"/>
  <c r="K40056" i="3"/>
  <c r="K40048" i="3"/>
  <c r="K40040" i="3"/>
  <c r="K40032" i="3"/>
  <c r="K40024" i="3"/>
  <c r="K40016" i="3"/>
  <c r="K40008" i="3"/>
  <c r="K40000" i="3"/>
  <c r="K39992" i="3"/>
  <c r="K39984" i="3"/>
  <c r="K39976" i="3"/>
  <c r="K39968" i="3"/>
  <c r="K39960" i="3"/>
  <c r="K39952" i="3"/>
  <c r="K39944" i="3"/>
  <c r="K39936" i="3"/>
  <c r="K39928" i="3"/>
  <c r="K39920" i="3"/>
  <c r="K39912" i="3"/>
  <c r="K39904" i="3"/>
  <c r="K39896" i="3"/>
  <c r="K39888" i="3"/>
  <c r="K39880" i="3"/>
  <c r="K39872" i="3"/>
  <c r="K39864" i="3"/>
  <c r="K39856" i="3"/>
  <c r="K39848" i="3"/>
  <c r="K39840" i="3"/>
  <c r="K39832" i="3"/>
  <c r="K39824" i="3"/>
  <c r="K39816" i="3"/>
  <c r="K39808" i="3"/>
  <c r="K39800" i="3"/>
  <c r="K39792" i="3"/>
  <c r="K39784" i="3"/>
  <c r="K39776" i="3"/>
  <c r="K39768" i="3"/>
  <c r="K39760" i="3"/>
  <c r="K39752" i="3"/>
  <c r="K39744" i="3"/>
  <c r="K39736" i="3"/>
  <c r="K39728" i="3"/>
  <c r="K39720" i="3"/>
  <c r="K39712" i="3"/>
  <c r="K39704" i="3"/>
  <c r="K39696" i="3"/>
  <c r="K39688" i="3"/>
  <c r="K39680" i="3"/>
  <c r="K39672" i="3"/>
  <c r="K39664" i="3"/>
  <c r="K39656" i="3"/>
  <c r="K39648" i="3"/>
  <c r="K39640" i="3"/>
  <c r="K39632" i="3"/>
  <c r="K39624" i="3"/>
  <c r="K39616" i="3"/>
  <c r="K39608" i="3"/>
  <c r="K39600" i="3"/>
  <c r="K39592" i="3"/>
  <c r="K39584" i="3"/>
  <c r="K39576" i="3"/>
  <c r="K39568" i="3"/>
  <c r="K39560" i="3"/>
  <c r="K39552" i="3"/>
  <c r="K39544" i="3"/>
  <c r="K39536" i="3"/>
  <c r="K39528" i="3"/>
  <c r="K39520" i="3"/>
  <c r="K39512" i="3"/>
  <c r="K39504" i="3"/>
  <c r="K39496" i="3"/>
  <c r="K39488" i="3"/>
  <c r="K39480" i="3"/>
  <c r="K39472" i="3"/>
  <c r="K39464" i="3"/>
  <c r="K39456" i="3"/>
  <c r="K39448" i="3"/>
  <c r="K39440" i="3"/>
  <c r="K39432" i="3"/>
  <c r="K39424" i="3"/>
  <c r="K39416" i="3"/>
  <c r="K39408" i="3"/>
  <c r="K39400" i="3"/>
  <c r="K39392" i="3"/>
  <c r="K39384" i="3"/>
  <c r="K39376" i="3"/>
  <c r="K39368" i="3"/>
  <c r="K39360" i="3"/>
  <c r="K39352" i="3"/>
  <c r="K39344" i="3"/>
  <c r="K39336" i="3"/>
  <c r="K39328" i="3"/>
  <c r="K39320" i="3"/>
  <c r="K39312" i="3"/>
  <c r="K39304" i="3"/>
  <c r="K39296" i="3"/>
  <c r="K39288" i="3"/>
  <c r="K39280" i="3"/>
  <c r="K39272" i="3"/>
  <c r="K39264" i="3"/>
  <c r="K39256" i="3"/>
  <c r="K39248" i="3"/>
  <c r="K39240" i="3"/>
  <c r="K39232" i="3"/>
  <c r="K39224" i="3"/>
  <c r="K39216" i="3"/>
  <c r="K39208" i="3"/>
  <c r="K39200" i="3"/>
  <c r="K39192" i="3"/>
  <c r="K39184" i="3"/>
  <c r="K39176" i="3"/>
  <c r="K39168" i="3"/>
  <c r="K39160" i="3"/>
  <c r="K39152" i="3"/>
  <c r="K39144" i="3"/>
  <c r="K39136" i="3"/>
  <c r="K39128" i="3"/>
  <c r="K39120" i="3"/>
  <c r="K39112" i="3"/>
  <c r="K39104" i="3"/>
  <c r="K39096" i="3"/>
  <c r="K39088" i="3"/>
  <c r="K39080" i="3"/>
  <c r="K39072" i="3"/>
  <c r="K39064" i="3"/>
  <c r="K39056" i="3"/>
  <c r="K39048" i="3"/>
  <c r="K39040" i="3"/>
  <c r="K39032" i="3"/>
  <c r="K39024" i="3"/>
  <c r="K39016" i="3"/>
  <c r="K39008" i="3"/>
  <c r="K39000" i="3"/>
  <c r="K38992" i="3"/>
  <c r="K38984" i="3"/>
  <c r="K38976" i="3"/>
  <c r="K38968" i="3"/>
  <c r="K38960" i="3"/>
  <c r="K38952" i="3"/>
  <c r="K38944" i="3"/>
  <c r="K38936" i="3"/>
  <c r="K38928" i="3"/>
  <c r="K38920" i="3"/>
  <c r="K38912" i="3"/>
  <c r="K38904" i="3"/>
  <c r="K38896" i="3"/>
  <c r="K38888" i="3"/>
  <c r="K38880" i="3"/>
  <c r="K38872" i="3"/>
  <c r="K38864" i="3"/>
  <c r="K38856" i="3"/>
  <c r="K38848" i="3"/>
  <c r="K38840" i="3"/>
  <c r="K38832" i="3"/>
  <c r="K38824" i="3"/>
  <c r="K38816" i="3"/>
  <c r="K38808" i="3"/>
  <c r="K38800" i="3"/>
  <c r="K38792" i="3"/>
  <c r="K38784" i="3"/>
  <c r="K38776" i="3"/>
  <c r="K38768" i="3"/>
  <c r="K38760" i="3"/>
  <c r="K38752" i="3"/>
  <c r="K38744" i="3"/>
  <c r="K38736" i="3"/>
  <c r="K38728" i="3"/>
  <c r="K38720" i="3"/>
  <c r="K38712" i="3"/>
  <c r="K38704" i="3"/>
  <c r="K38696" i="3"/>
  <c r="K38688" i="3"/>
  <c r="K38680" i="3"/>
  <c r="K38672" i="3"/>
  <c r="K38664" i="3"/>
  <c r="K38656" i="3"/>
  <c r="K38648" i="3"/>
  <c r="K38640" i="3"/>
  <c r="K38632" i="3"/>
  <c r="K38624" i="3"/>
  <c r="K38616" i="3"/>
  <c r="K38608" i="3"/>
  <c r="K38600" i="3"/>
  <c r="K38592" i="3"/>
  <c r="K38584" i="3"/>
  <c r="K38576" i="3"/>
  <c r="K38568" i="3"/>
  <c r="K38560" i="3"/>
  <c r="K38552" i="3"/>
  <c r="K38544" i="3"/>
  <c r="K38536" i="3"/>
  <c r="K38528" i="3"/>
  <c r="K38520" i="3"/>
  <c r="K38512" i="3"/>
  <c r="K38504" i="3"/>
  <c r="K38496" i="3"/>
  <c r="K38488" i="3"/>
  <c r="K38480" i="3"/>
  <c r="K38472" i="3"/>
  <c r="K38464" i="3"/>
  <c r="K38456" i="3"/>
  <c r="K38448" i="3"/>
  <c r="K38440" i="3"/>
  <c r="K38432" i="3"/>
  <c r="K38424" i="3"/>
  <c r="K38416" i="3"/>
  <c r="K38408" i="3"/>
  <c r="K38400" i="3"/>
  <c r="K38392" i="3"/>
  <c r="K38384" i="3"/>
  <c r="K38376" i="3"/>
  <c r="K38368" i="3"/>
  <c r="K38360" i="3"/>
  <c r="K38352" i="3"/>
  <c r="K38344" i="3"/>
  <c r="K38336" i="3"/>
  <c r="K38328" i="3"/>
  <c r="K38320" i="3"/>
  <c r="K38312" i="3"/>
  <c r="K38304" i="3"/>
  <c r="K38296" i="3"/>
  <c r="K38288" i="3"/>
  <c r="K38280" i="3"/>
  <c r="K38272" i="3"/>
  <c r="K38264" i="3"/>
  <c r="K38256" i="3"/>
  <c r="K38248" i="3"/>
  <c r="K38240" i="3"/>
  <c r="K38232" i="3"/>
  <c r="K38224" i="3"/>
  <c r="K38216" i="3"/>
  <c r="K38208" i="3"/>
  <c r="K38200" i="3"/>
  <c r="K38192" i="3"/>
  <c r="K38184" i="3"/>
  <c r="K38176" i="3"/>
  <c r="K38168" i="3"/>
  <c r="K38160" i="3"/>
  <c r="K38152" i="3"/>
  <c r="K38144" i="3"/>
  <c r="K38136" i="3"/>
  <c r="K38128" i="3"/>
  <c r="K38120" i="3"/>
  <c r="K38112" i="3"/>
  <c r="K38104" i="3"/>
  <c r="K38096" i="3"/>
  <c r="K38088" i="3"/>
  <c r="K38080" i="3"/>
  <c r="K38072" i="3"/>
  <c r="K38064" i="3"/>
  <c r="K38056" i="3"/>
  <c r="K38048" i="3"/>
  <c r="K38040" i="3"/>
  <c r="K38032" i="3"/>
  <c r="K38024" i="3"/>
  <c r="K38016" i="3"/>
  <c r="K38008" i="3"/>
  <c r="K38000" i="3"/>
  <c r="K37992" i="3"/>
  <c r="K37984" i="3"/>
  <c r="K37976" i="3"/>
  <c r="K37968" i="3"/>
  <c r="K37960" i="3"/>
  <c r="K37952" i="3"/>
  <c r="K37944" i="3"/>
  <c r="K37936" i="3"/>
  <c r="K37928" i="3"/>
  <c r="K37920" i="3"/>
  <c r="K37912" i="3"/>
  <c r="K37904" i="3"/>
  <c r="K37896" i="3"/>
  <c r="K37888" i="3"/>
  <c r="K37880" i="3"/>
  <c r="K37872" i="3"/>
  <c r="K37864" i="3"/>
  <c r="K37856" i="3"/>
  <c r="K37848" i="3"/>
  <c r="K37840" i="3"/>
  <c r="K37832" i="3"/>
  <c r="K37824" i="3"/>
  <c r="K37816" i="3"/>
  <c r="K37808" i="3"/>
  <c r="K37800" i="3"/>
  <c r="K37792" i="3"/>
  <c r="K37784" i="3"/>
  <c r="K37776" i="3"/>
  <c r="K37768" i="3"/>
  <c r="K37760" i="3"/>
  <c r="K37752" i="3"/>
  <c r="K37744" i="3"/>
  <c r="K37736" i="3"/>
  <c r="K37728" i="3"/>
  <c r="K37720" i="3"/>
  <c r="K37712" i="3"/>
  <c r="K37704" i="3"/>
  <c r="K37696" i="3"/>
  <c r="K37688" i="3"/>
  <c r="K37680" i="3"/>
  <c r="K37672" i="3"/>
  <c r="K37664" i="3"/>
  <c r="K37656" i="3"/>
  <c r="K37648" i="3"/>
  <c r="K37640" i="3"/>
  <c r="K37632" i="3"/>
  <c r="K37624" i="3"/>
  <c r="K37616" i="3"/>
  <c r="K37608" i="3"/>
  <c r="K37600" i="3"/>
  <c r="K37592" i="3"/>
  <c r="K37584" i="3"/>
  <c r="K37576" i="3"/>
  <c r="K37568" i="3"/>
  <c r="K37560" i="3"/>
  <c r="K37552" i="3"/>
  <c r="K37544" i="3"/>
  <c r="K37536" i="3"/>
  <c r="K37528" i="3"/>
  <c r="K37520" i="3"/>
  <c r="K37512" i="3"/>
  <c r="K37504" i="3"/>
  <c r="K37496" i="3"/>
  <c r="K37488" i="3"/>
  <c r="K37480" i="3"/>
  <c r="K37472" i="3"/>
  <c r="K37464" i="3"/>
  <c r="K37456" i="3"/>
  <c r="K37448" i="3"/>
  <c r="K37440" i="3"/>
  <c r="K37432" i="3"/>
  <c r="K37424" i="3"/>
  <c r="K37416" i="3"/>
  <c r="K37408" i="3"/>
  <c r="K37400" i="3"/>
  <c r="K37392" i="3"/>
  <c r="K37384" i="3"/>
  <c r="K37376" i="3"/>
  <c r="K37368" i="3"/>
  <c r="K37360" i="3"/>
  <c r="K37352" i="3"/>
  <c r="K37344" i="3"/>
  <c r="K37336" i="3"/>
  <c r="K37328" i="3"/>
  <c r="K37320" i="3"/>
  <c r="K37312" i="3"/>
  <c r="K37304" i="3"/>
  <c r="K37296" i="3"/>
  <c r="K37288" i="3"/>
  <c r="K37280" i="3"/>
  <c r="K37272" i="3"/>
  <c r="K37264" i="3"/>
  <c r="K37256" i="3"/>
  <c r="K37248" i="3"/>
  <c r="K37240" i="3"/>
  <c r="K37232" i="3"/>
  <c r="K37224" i="3"/>
  <c r="K37216" i="3"/>
  <c r="K37208" i="3"/>
  <c r="K37200" i="3"/>
  <c r="K37192" i="3"/>
  <c r="K37184" i="3"/>
  <c r="K37176" i="3"/>
  <c r="K37168" i="3"/>
  <c r="K37160" i="3"/>
  <c r="K37152" i="3"/>
  <c r="K37144" i="3"/>
  <c r="K37136" i="3"/>
  <c r="K37128" i="3"/>
  <c r="K37120" i="3"/>
  <c r="K37112" i="3"/>
  <c r="K37104" i="3"/>
  <c r="K37096" i="3"/>
  <c r="K37088" i="3"/>
  <c r="K37080" i="3"/>
  <c r="K37072" i="3"/>
  <c r="K37064" i="3"/>
  <c r="K37056" i="3"/>
  <c r="K37048" i="3"/>
  <c r="K37040" i="3"/>
  <c r="K37032" i="3"/>
  <c r="K37024" i="3"/>
  <c r="K37016" i="3"/>
  <c r="K37008" i="3"/>
  <c r="K37000" i="3"/>
  <c r="K36992" i="3"/>
  <c r="K36984" i="3"/>
  <c r="K36976" i="3"/>
  <c r="K36968" i="3"/>
  <c r="K36960" i="3"/>
  <c r="K36952" i="3"/>
  <c r="K36944" i="3"/>
  <c r="K36936" i="3"/>
  <c r="K36928" i="3"/>
  <c r="K36920" i="3"/>
  <c r="K36912" i="3"/>
  <c r="K36904" i="3"/>
  <c r="K36896" i="3"/>
  <c r="K36888" i="3"/>
  <c r="K36880" i="3"/>
  <c r="K36872" i="3"/>
  <c r="K36864" i="3"/>
  <c r="K36856" i="3"/>
  <c r="K36848" i="3"/>
  <c r="K36840" i="3"/>
  <c r="K36832" i="3"/>
  <c r="K36824" i="3"/>
  <c r="K36816" i="3"/>
  <c r="K36808" i="3"/>
  <c r="K36800" i="3"/>
  <c r="K36792" i="3"/>
  <c r="K36784" i="3"/>
  <c r="K36776" i="3"/>
  <c r="K36768" i="3"/>
  <c r="K36760" i="3"/>
  <c r="K36752" i="3"/>
  <c r="K36744" i="3"/>
  <c r="K36736" i="3"/>
  <c r="K36728" i="3"/>
  <c r="K36720" i="3"/>
  <c r="K36712" i="3"/>
  <c r="K36704" i="3"/>
  <c r="K36696" i="3"/>
  <c r="K36688" i="3"/>
  <c r="K36680" i="3"/>
  <c r="K36672" i="3"/>
  <c r="K36664" i="3"/>
  <c r="K36656" i="3"/>
  <c r="K36648" i="3"/>
  <c r="K36640" i="3"/>
  <c r="K36632" i="3"/>
  <c r="K36624" i="3"/>
  <c r="K36616" i="3"/>
  <c r="K36608" i="3"/>
  <c r="K36600" i="3"/>
  <c r="K36592" i="3"/>
  <c r="K36584" i="3"/>
  <c r="K36576" i="3"/>
  <c r="K36568" i="3"/>
  <c r="K36560" i="3"/>
  <c r="K36552" i="3"/>
  <c r="K36544" i="3"/>
  <c r="K36536" i="3"/>
  <c r="K36528" i="3"/>
  <c r="K36520" i="3"/>
  <c r="K36512" i="3"/>
  <c r="K36504" i="3"/>
  <c r="K36496" i="3"/>
  <c r="K36488" i="3"/>
  <c r="K36480" i="3"/>
  <c r="K36472" i="3"/>
  <c r="K36464" i="3"/>
  <c r="K36456" i="3"/>
  <c r="K36448" i="3"/>
  <c r="K36440" i="3"/>
  <c r="K36432" i="3"/>
  <c r="K36424" i="3"/>
  <c r="K36416" i="3"/>
  <c r="K36408" i="3"/>
  <c r="K36400" i="3"/>
  <c r="K36392" i="3"/>
  <c r="K36384" i="3"/>
  <c r="K36376" i="3"/>
  <c r="K36368" i="3"/>
  <c r="K36360" i="3"/>
  <c r="K36352" i="3"/>
  <c r="K36344" i="3"/>
  <c r="K36336" i="3"/>
  <c r="K36328" i="3"/>
  <c r="K36320" i="3"/>
  <c r="K36312" i="3"/>
  <c r="K36304" i="3"/>
  <c r="K36296" i="3"/>
  <c r="K36288" i="3"/>
  <c r="K36280" i="3"/>
  <c r="K36272" i="3"/>
  <c r="K36264" i="3"/>
  <c r="K36256" i="3"/>
  <c r="K36248" i="3"/>
  <c r="K36240" i="3"/>
  <c r="K36232" i="3"/>
  <c r="K36224" i="3"/>
  <c r="K36216" i="3"/>
  <c r="K36208" i="3"/>
  <c r="K36200" i="3"/>
  <c r="K36192" i="3"/>
  <c r="K36184" i="3"/>
  <c r="K36176" i="3"/>
  <c r="K36168" i="3"/>
  <c r="K36160" i="3"/>
  <c r="K36152" i="3"/>
  <c r="K36144" i="3"/>
  <c r="K36136" i="3"/>
  <c r="K36128" i="3"/>
  <c r="K36120" i="3"/>
  <c r="K36112" i="3"/>
  <c r="K36104" i="3"/>
  <c r="K36096" i="3"/>
  <c r="K36088" i="3"/>
  <c r="K36080" i="3"/>
  <c r="K36072" i="3"/>
  <c r="K36064" i="3"/>
  <c r="K36056" i="3"/>
  <c r="K36048" i="3"/>
  <c r="K36040" i="3"/>
  <c r="K36032" i="3"/>
  <c r="K36024" i="3"/>
  <c r="K36016" i="3"/>
  <c r="K36008" i="3"/>
  <c r="K36000" i="3"/>
  <c r="K35992" i="3"/>
  <c r="K35984" i="3"/>
  <c r="K35976" i="3"/>
  <c r="K35968" i="3"/>
  <c r="K35960" i="3"/>
  <c r="K35952" i="3"/>
  <c r="K35944" i="3"/>
  <c r="K35936" i="3"/>
  <c r="K35928" i="3"/>
  <c r="K35920" i="3"/>
  <c r="K35912" i="3"/>
  <c r="K35904" i="3"/>
  <c r="K35896" i="3"/>
  <c r="K35888" i="3"/>
  <c r="K35880" i="3"/>
  <c r="K35872" i="3"/>
  <c r="K35864" i="3"/>
  <c r="K35856" i="3"/>
  <c r="K35848" i="3"/>
  <c r="K35840" i="3"/>
  <c r="K35832" i="3"/>
  <c r="K35824" i="3"/>
  <c r="K35816" i="3"/>
  <c r="K35808" i="3"/>
  <c r="K35800" i="3"/>
  <c r="K35792" i="3"/>
  <c r="K35784" i="3"/>
  <c r="K35776" i="3"/>
  <c r="K35768" i="3"/>
  <c r="K35760" i="3"/>
  <c r="K35752" i="3"/>
  <c r="K35744" i="3"/>
  <c r="K35736" i="3"/>
  <c r="K35728" i="3"/>
  <c r="K35720" i="3"/>
  <c r="K35712" i="3"/>
  <c r="K35704" i="3"/>
  <c r="K35696" i="3"/>
  <c r="K35688" i="3"/>
  <c r="K35680" i="3"/>
  <c r="K35672" i="3"/>
  <c r="K35664" i="3"/>
  <c r="K35656" i="3"/>
  <c r="K35648" i="3"/>
  <c r="K35640" i="3"/>
  <c r="K35632" i="3"/>
  <c r="K35624" i="3"/>
  <c r="K35616" i="3"/>
  <c r="K35608" i="3"/>
  <c r="K35600" i="3"/>
  <c r="K35592" i="3"/>
  <c r="K35584" i="3"/>
  <c r="K35576" i="3"/>
  <c r="K35568" i="3"/>
  <c r="K35560" i="3"/>
  <c r="K35552" i="3"/>
  <c r="K35544" i="3"/>
  <c r="K35536" i="3"/>
  <c r="K35528" i="3"/>
  <c r="K35520" i="3"/>
  <c r="K35512" i="3"/>
  <c r="K35504" i="3"/>
  <c r="K35496" i="3"/>
  <c r="K35488" i="3"/>
  <c r="K35480" i="3"/>
  <c r="K35472" i="3"/>
  <c r="K35464" i="3"/>
  <c r="K35456" i="3"/>
  <c r="K35448" i="3"/>
  <c r="K35440" i="3"/>
  <c r="K35432" i="3"/>
  <c r="K35424" i="3"/>
  <c r="K35416" i="3"/>
  <c r="K35408" i="3"/>
  <c r="K35400" i="3"/>
  <c r="K35392" i="3"/>
  <c r="K35384" i="3"/>
  <c r="K35376" i="3"/>
  <c r="K35368" i="3"/>
  <c r="K35360" i="3"/>
  <c r="K35352" i="3"/>
  <c r="K35344" i="3"/>
  <c r="K35336" i="3"/>
  <c r="K35328" i="3"/>
  <c r="K35320" i="3"/>
  <c r="K35312" i="3"/>
  <c r="K35304" i="3"/>
  <c r="K35296" i="3"/>
  <c r="K35288" i="3"/>
  <c r="K35280" i="3"/>
  <c r="K35272" i="3"/>
  <c r="K35264" i="3"/>
  <c r="K35256" i="3"/>
  <c r="K35248" i="3"/>
  <c r="K35240" i="3"/>
  <c r="K35232" i="3"/>
  <c r="K35224" i="3"/>
  <c r="K35216" i="3"/>
  <c r="K35208" i="3"/>
  <c r="K35200" i="3"/>
  <c r="K35192" i="3"/>
  <c r="K35184" i="3"/>
  <c r="K35176" i="3"/>
  <c r="K35168" i="3"/>
  <c r="K35160" i="3"/>
  <c r="K35152" i="3"/>
  <c r="K35144" i="3"/>
  <c r="K35136" i="3"/>
  <c r="K35128" i="3"/>
  <c r="K35120" i="3"/>
  <c r="K35112" i="3"/>
  <c r="K35104" i="3"/>
  <c r="K35096" i="3"/>
  <c r="K35088" i="3"/>
  <c r="K35080" i="3"/>
  <c r="K35072" i="3"/>
  <c r="K35064" i="3"/>
  <c r="K35056" i="3"/>
  <c r="K35048" i="3"/>
  <c r="K35040" i="3"/>
  <c r="K35032" i="3"/>
  <c r="K35024" i="3"/>
  <c r="K35016" i="3"/>
  <c r="K35008" i="3"/>
  <c r="K35000" i="3"/>
  <c r="K34992" i="3"/>
  <c r="K34984" i="3"/>
  <c r="K34976" i="3"/>
  <c r="K34968" i="3"/>
  <c r="K34960" i="3"/>
  <c r="K34952" i="3"/>
  <c r="K34944" i="3"/>
  <c r="K34936" i="3"/>
  <c r="K34928" i="3"/>
  <c r="K34920" i="3"/>
  <c r="K34912" i="3"/>
  <c r="K34904" i="3"/>
  <c r="K34896" i="3"/>
  <c r="K34888" i="3"/>
  <c r="K34880" i="3"/>
  <c r="K34872" i="3"/>
  <c r="K34864" i="3"/>
  <c r="K34856" i="3"/>
  <c r="K34848" i="3"/>
  <c r="K34840" i="3"/>
  <c r="K34832" i="3"/>
  <c r="K34824" i="3"/>
  <c r="K34816" i="3"/>
  <c r="K34808" i="3"/>
  <c r="K34800" i="3"/>
  <c r="K34792" i="3"/>
  <c r="K34784" i="3"/>
  <c r="K34776" i="3"/>
  <c r="K34768" i="3"/>
  <c r="K34760" i="3"/>
  <c r="K34752" i="3"/>
  <c r="K34744" i="3"/>
  <c r="K34736" i="3"/>
  <c r="K34728" i="3"/>
  <c r="K34720" i="3"/>
  <c r="K34712" i="3"/>
  <c r="K34704" i="3"/>
  <c r="K34696" i="3"/>
  <c r="K34688" i="3"/>
  <c r="K34680" i="3"/>
  <c r="K34672" i="3"/>
  <c r="K34664" i="3"/>
  <c r="K34656" i="3"/>
  <c r="K34648" i="3"/>
  <c r="K34640" i="3"/>
  <c r="K34632" i="3"/>
  <c r="K34624" i="3"/>
  <c r="K34616" i="3"/>
  <c r="K34608" i="3"/>
  <c r="K34600" i="3"/>
  <c r="K34592" i="3"/>
  <c r="K34584" i="3"/>
  <c r="K34576" i="3"/>
  <c r="K34568" i="3"/>
  <c r="K34560" i="3"/>
  <c r="K34552" i="3"/>
  <c r="K34544" i="3"/>
  <c r="K34536" i="3"/>
  <c r="K34528" i="3"/>
  <c r="K34520" i="3"/>
  <c r="K34512" i="3"/>
  <c r="K34504" i="3"/>
  <c r="K34496" i="3"/>
  <c r="K34488" i="3"/>
  <c r="K34480" i="3"/>
  <c r="K34472" i="3"/>
  <c r="K34464" i="3"/>
  <c r="K34456" i="3"/>
  <c r="K34448" i="3"/>
  <c r="K34440" i="3"/>
  <c r="K34432" i="3"/>
  <c r="K34424" i="3"/>
  <c r="K34416" i="3"/>
  <c r="K34408" i="3"/>
  <c r="K34400" i="3"/>
  <c r="K34392" i="3"/>
  <c r="K34384" i="3"/>
  <c r="K34376" i="3"/>
  <c r="K34368" i="3"/>
  <c r="K34360" i="3"/>
  <c r="K34352" i="3"/>
  <c r="K34344" i="3"/>
  <c r="K34336" i="3"/>
  <c r="K34328" i="3"/>
  <c r="K34320" i="3"/>
  <c r="K34312" i="3"/>
  <c r="K34304" i="3"/>
  <c r="K34296" i="3"/>
  <c r="K34288" i="3"/>
  <c r="K34280" i="3"/>
  <c r="K34272" i="3"/>
  <c r="K34264" i="3"/>
  <c r="K34256" i="3"/>
  <c r="K34248" i="3"/>
  <c r="K34240" i="3"/>
  <c r="K34232" i="3"/>
  <c r="K34224" i="3"/>
  <c r="K34216" i="3"/>
  <c r="K34208" i="3"/>
  <c r="K34200" i="3"/>
  <c r="K34192" i="3"/>
  <c r="K34184" i="3"/>
  <c r="K34176" i="3"/>
  <c r="K34168" i="3"/>
  <c r="K34160" i="3"/>
  <c r="K34152" i="3"/>
  <c r="K34144" i="3"/>
  <c r="K34136" i="3"/>
  <c r="K34128" i="3"/>
  <c r="K34120" i="3"/>
  <c r="K34112" i="3"/>
  <c r="K34104" i="3"/>
  <c r="K34096" i="3"/>
  <c r="K34088" i="3"/>
  <c r="K34080" i="3"/>
  <c r="K34072" i="3"/>
  <c r="K34064" i="3"/>
  <c r="K34056" i="3"/>
  <c r="K34048" i="3"/>
  <c r="K34040" i="3"/>
  <c r="K34032" i="3"/>
  <c r="K34024" i="3"/>
  <c r="K34016" i="3"/>
  <c r="K34008" i="3"/>
  <c r="K34000" i="3"/>
  <c r="K33992" i="3"/>
  <c r="K33984" i="3"/>
  <c r="K33976" i="3"/>
  <c r="K33968" i="3"/>
  <c r="K33960" i="3"/>
  <c r="K33952" i="3"/>
  <c r="K33944" i="3"/>
  <c r="K33936" i="3"/>
  <c r="K33928" i="3"/>
  <c r="K33920" i="3"/>
  <c r="K33912" i="3"/>
  <c r="K33904" i="3"/>
  <c r="K33896" i="3"/>
  <c r="K33888" i="3"/>
  <c r="K33880" i="3"/>
  <c r="K33872" i="3"/>
  <c r="K33864" i="3"/>
  <c r="K33856" i="3"/>
  <c r="K33848" i="3"/>
  <c r="K33840" i="3"/>
  <c r="K33832" i="3"/>
  <c r="K33824" i="3"/>
  <c r="K33816" i="3"/>
  <c r="K33808" i="3"/>
  <c r="K33800" i="3"/>
  <c r="K33792" i="3"/>
  <c r="K33784" i="3"/>
  <c r="K33776" i="3"/>
  <c r="K33768" i="3"/>
  <c r="K33760" i="3"/>
  <c r="K33752" i="3"/>
  <c r="K33744" i="3"/>
  <c r="K33736" i="3"/>
  <c r="K33728" i="3"/>
  <c r="K33720" i="3"/>
  <c r="K33712" i="3"/>
  <c r="K33704" i="3"/>
  <c r="K33696" i="3"/>
  <c r="K33688" i="3"/>
  <c r="K33680" i="3"/>
  <c r="K33672" i="3"/>
  <c r="K33664" i="3"/>
  <c r="K33656" i="3"/>
  <c r="K33648" i="3"/>
  <c r="K33640" i="3"/>
  <c r="K33632" i="3"/>
  <c r="K33624" i="3"/>
  <c r="K33616" i="3"/>
  <c r="K33608" i="3"/>
  <c r="K33600" i="3"/>
  <c r="K33592" i="3"/>
  <c r="K33584" i="3"/>
  <c r="K33576" i="3"/>
  <c r="K33568" i="3"/>
  <c r="K33560" i="3"/>
  <c r="K33552" i="3"/>
  <c r="K33544" i="3"/>
  <c r="K33536" i="3"/>
  <c r="K33528" i="3"/>
  <c r="K33520" i="3"/>
  <c r="K33512" i="3"/>
  <c r="K33504" i="3"/>
  <c r="K33496" i="3"/>
  <c r="K33488" i="3"/>
  <c r="K33480" i="3"/>
  <c r="K33472" i="3"/>
  <c r="K33464" i="3"/>
  <c r="K33456" i="3"/>
  <c r="K33448" i="3"/>
  <c r="K33440" i="3"/>
  <c r="K33432" i="3"/>
  <c r="K33424" i="3"/>
  <c r="K33416" i="3"/>
  <c r="K33408" i="3"/>
  <c r="K33400" i="3"/>
  <c r="K33392" i="3"/>
  <c r="K33384" i="3"/>
  <c r="K33376" i="3"/>
  <c r="K33368" i="3"/>
  <c r="K33360" i="3"/>
  <c r="K33352" i="3"/>
  <c r="K33344" i="3"/>
  <c r="K33336" i="3"/>
  <c r="K33328" i="3"/>
  <c r="K33320" i="3"/>
  <c r="K33312" i="3"/>
  <c r="K33304" i="3"/>
  <c r="K33296" i="3"/>
  <c r="K33288" i="3"/>
  <c r="K33280" i="3"/>
  <c r="K33272" i="3"/>
  <c r="K33264" i="3"/>
  <c r="K33256" i="3"/>
  <c r="K33248" i="3"/>
  <c r="K33240" i="3"/>
  <c r="K33232" i="3"/>
  <c r="K33224" i="3"/>
  <c r="K33216" i="3"/>
  <c r="K33208" i="3"/>
  <c r="K33200" i="3"/>
  <c r="K33192" i="3"/>
  <c r="K33184" i="3"/>
  <c r="K33176" i="3"/>
  <c r="K33168" i="3"/>
  <c r="K33160" i="3"/>
  <c r="K33152" i="3"/>
  <c r="K33144" i="3"/>
  <c r="K33136" i="3"/>
  <c r="K33128" i="3"/>
  <c r="K33120" i="3"/>
  <c r="K33112" i="3"/>
  <c r="K33104" i="3"/>
  <c r="K33096" i="3"/>
  <c r="K33088" i="3"/>
  <c r="K33080" i="3"/>
  <c r="K33072" i="3"/>
  <c r="K33064" i="3"/>
  <c r="K33056" i="3"/>
  <c r="K33048" i="3"/>
  <c r="K33040" i="3"/>
  <c r="K33032" i="3"/>
  <c r="K33024" i="3"/>
  <c r="K33016" i="3"/>
  <c r="K33008" i="3"/>
  <c r="K33000" i="3"/>
  <c r="K32992" i="3"/>
  <c r="K32984" i="3"/>
  <c r="K32976" i="3"/>
  <c r="K32968" i="3"/>
  <c r="K32960" i="3"/>
  <c r="K32952" i="3"/>
  <c r="K32944" i="3"/>
  <c r="K32936" i="3"/>
  <c r="K32928" i="3"/>
  <c r="K32920" i="3"/>
  <c r="K32912" i="3"/>
  <c r="K32904" i="3"/>
  <c r="K32896" i="3"/>
  <c r="K32888" i="3"/>
  <c r="K32880" i="3"/>
  <c r="K32872" i="3"/>
  <c r="K32864" i="3"/>
  <c r="K32856" i="3"/>
  <c r="K32848" i="3"/>
  <c r="K32840" i="3"/>
  <c r="K32832" i="3"/>
  <c r="K32824" i="3"/>
  <c r="K32816" i="3"/>
  <c r="K32808" i="3"/>
  <c r="K32800" i="3"/>
  <c r="K32792" i="3"/>
  <c r="K32784" i="3"/>
  <c r="K32776" i="3"/>
  <c r="K32768" i="3"/>
  <c r="K32760" i="3"/>
  <c r="K32752" i="3"/>
  <c r="K32744" i="3"/>
  <c r="K32736" i="3"/>
  <c r="K32728" i="3"/>
  <c r="K32720" i="3"/>
  <c r="K32712" i="3"/>
  <c r="K32704" i="3"/>
  <c r="K32696" i="3"/>
  <c r="K32688" i="3"/>
  <c r="K32680" i="3"/>
  <c r="K32672" i="3"/>
  <c r="K32664" i="3"/>
  <c r="K32656" i="3"/>
  <c r="K32648" i="3"/>
  <c r="K32640" i="3"/>
  <c r="K32632" i="3"/>
  <c r="K32624" i="3"/>
  <c r="K32616" i="3"/>
  <c r="K32608" i="3"/>
  <c r="K32600" i="3"/>
  <c r="K32592" i="3"/>
  <c r="K32584" i="3"/>
  <c r="K32576" i="3"/>
  <c r="K32568" i="3"/>
  <c r="K32560" i="3"/>
  <c r="K32552" i="3"/>
  <c r="K32544" i="3"/>
  <c r="K32536" i="3"/>
  <c r="K32528" i="3"/>
  <c r="K32520" i="3"/>
  <c r="K32512" i="3"/>
  <c r="K32504" i="3"/>
  <c r="K32496" i="3"/>
  <c r="K32488" i="3"/>
  <c r="K32480" i="3"/>
  <c r="K32472" i="3"/>
  <c r="K32464" i="3"/>
  <c r="K32456" i="3"/>
  <c r="K32448" i="3"/>
  <c r="K32440" i="3"/>
  <c r="K32432" i="3"/>
  <c r="K32424" i="3"/>
  <c r="K32416" i="3"/>
  <c r="K32408" i="3"/>
  <c r="K32400" i="3"/>
  <c r="K32392" i="3"/>
  <c r="K32384" i="3"/>
  <c r="K32376" i="3"/>
  <c r="K32368" i="3"/>
  <c r="K32360" i="3"/>
  <c r="K32352" i="3"/>
  <c r="K32344" i="3"/>
  <c r="K32336" i="3"/>
  <c r="K32328" i="3"/>
  <c r="K32320" i="3"/>
  <c r="K32312" i="3"/>
  <c r="K32304" i="3"/>
  <c r="K32296" i="3"/>
  <c r="K32288" i="3"/>
  <c r="K32280" i="3"/>
  <c r="K32272" i="3"/>
  <c r="K32264" i="3"/>
  <c r="K32256" i="3"/>
  <c r="K32248" i="3"/>
  <c r="K32240" i="3"/>
  <c r="K32232" i="3"/>
  <c r="K32224" i="3"/>
  <c r="K32216" i="3"/>
  <c r="K32208" i="3"/>
  <c r="K32200" i="3"/>
  <c r="K32192" i="3"/>
  <c r="K32184" i="3"/>
  <c r="K32176" i="3"/>
  <c r="K32168" i="3"/>
  <c r="K32160" i="3"/>
  <c r="K32152" i="3"/>
  <c r="K32144" i="3"/>
  <c r="K32136" i="3"/>
  <c r="K32128" i="3"/>
  <c r="K32120" i="3"/>
  <c r="K32112" i="3"/>
  <c r="K32104" i="3"/>
  <c r="K32096" i="3"/>
  <c r="K32088" i="3"/>
  <c r="K32080" i="3"/>
  <c r="K32072" i="3"/>
  <c r="K32064" i="3"/>
  <c r="K32056" i="3"/>
  <c r="K32048" i="3"/>
  <c r="K32040" i="3"/>
  <c r="K32032" i="3"/>
  <c r="K32024" i="3"/>
  <c r="K32016" i="3"/>
  <c r="K32008" i="3"/>
  <c r="K32000" i="3"/>
  <c r="K31992" i="3"/>
  <c r="K31984" i="3"/>
  <c r="K31976" i="3"/>
  <c r="K31968" i="3"/>
  <c r="K31960" i="3"/>
  <c r="K31952" i="3"/>
  <c r="K31944" i="3"/>
  <c r="K31936" i="3"/>
  <c r="K31928" i="3"/>
  <c r="K31920" i="3"/>
  <c r="K31912" i="3"/>
  <c r="K31904" i="3"/>
  <c r="K31896" i="3"/>
  <c r="K31888" i="3"/>
  <c r="K31880" i="3"/>
  <c r="K31872" i="3"/>
  <c r="K31864" i="3"/>
  <c r="K31856" i="3"/>
  <c r="K31848" i="3"/>
  <c r="K31840" i="3"/>
  <c r="K31832" i="3"/>
  <c r="K31824" i="3"/>
  <c r="K31816" i="3"/>
  <c r="K31808" i="3"/>
  <c r="K31800" i="3"/>
  <c r="K31792" i="3"/>
  <c r="K31784" i="3"/>
  <c r="K31776" i="3"/>
  <c r="K31768" i="3"/>
  <c r="K31760" i="3"/>
  <c r="K31752" i="3"/>
  <c r="K31744" i="3"/>
  <c r="K31736" i="3"/>
  <c r="K31728" i="3"/>
  <c r="K31720" i="3"/>
  <c r="K31712" i="3"/>
  <c r="K31704" i="3"/>
  <c r="K31696" i="3"/>
  <c r="K31688" i="3"/>
  <c r="K31680" i="3"/>
  <c r="K31672" i="3"/>
  <c r="K31664" i="3"/>
  <c r="K31656" i="3"/>
  <c r="K31648" i="3"/>
  <c r="K31640" i="3"/>
  <c r="K31632" i="3"/>
  <c r="K31624" i="3"/>
  <c r="K31616" i="3"/>
  <c r="K31608" i="3"/>
  <c r="K31600" i="3"/>
  <c r="K31592" i="3"/>
  <c r="K31584" i="3"/>
  <c r="K31576" i="3"/>
  <c r="K31568" i="3"/>
  <c r="K31560" i="3"/>
  <c r="K31552" i="3"/>
  <c r="K31544" i="3"/>
  <c r="K31536" i="3"/>
  <c r="K31528" i="3"/>
  <c r="K31520" i="3"/>
  <c r="K31512" i="3"/>
  <c r="K31504" i="3"/>
  <c r="K31496" i="3"/>
  <c r="K31488" i="3"/>
  <c r="K31480" i="3"/>
  <c r="K31472" i="3"/>
  <c r="K31464" i="3"/>
  <c r="K31456" i="3"/>
  <c r="K31448" i="3"/>
  <c r="K31440" i="3"/>
  <c r="K31432" i="3"/>
  <c r="K31424" i="3"/>
  <c r="K31416" i="3"/>
  <c r="K31408" i="3"/>
  <c r="K31400" i="3"/>
  <c r="K31392" i="3"/>
  <c r="K31384" i="3"/>
  <c r="K31376" i="3"/>
  <c r="K31368" i="3"/>
  <c r="K31360" i="3"/>
  <c r="K31352" i="3"/>
  <c r="K31344" i="3"/>
  <c r="K31336" i="3"/>
  <c r="K31328" i="3"/>
  <c r="K31320" i="3"/>
  <c r="K31312" i="3"/>
  <c r="K31304" i="3"/>
  <c r="K31296" i="3"/>
  <c r="K31288" i="3"/>
  <c r="K31280" i="3"/>
  <c r="K31272" i="3"/>
  <c r="K31264" i="3"/>
  <c r="K31256" i="3"/>
  <c r="K31248" i="3"/>
  <c r="K31240" i="3"/>
  <c r="K31232" i="3"/>
  <c r="K31224" i="3"/>
  <c r="K31216" i="3"/>
  <c r="K31208" i="3"/>
  <c r="K31200" i="3"/>
  <c r="K31192" i="3"/>
  <c r="K31184" i="3"/>
  <c r="K31176" i="3"/>
  <c r="K31168" i="3"/>
  <c r="K31160" i="3"/>
  <c r="K31152" i="3"/>
  <c r="K31144" i="3"/>
  <c r="K31136" i="3"/>
  <c r="K31128" i="3"/>
  <c r="K31120" i="3"/>
  <c r="K31112" i="3"/>
  <c r="K31104" i="3"/>
  <c r="K31096" i="3"/>
  <c r="K31088" i="3"/>
  <c r="K31080" i="3"/>
  <c r="K31072" i="3"/>
  <c r="K31064" i="3"/>
  <c r="K31056" i="3"/>
  <c r="K31048" i="3"/>
  <c r="K31040" i="3"/>
  <c r="K31032" i="3"/>
  <c r="K31024" i="3"/>
  <c r="K31016" i="3"/>
  <c r="K31008" i="3"/>
  <c r="K31000" i="3"/>
  <c r="K30992" i="3"/>
  <c r="K30984" i="3"/>
  <c r="K30976" i="3"/>
  <c r="K30968" i="3"/>
  <c r="K30960" i="3"/>
  <c r="K30952" i="3"/>
  <c r="K30944" i="3"/>
  <c r="K30936" i="3"/>
  <c r="K30928" i="3"/>
  <c r="K30920" i="3"/>
  <c r="K30912" i="3"/>
  <c r="K30904" i="3"/>
  <c r="K30896" i="3"/>
  <c r="K30888" i="3"/>
  <c r="K30880" i="3"/>
  <c r="K30872" i="3"/>
  <c r="K30864" i="3"/>
  <c r="K30856" i="3"/>
  <c r="K30848" i="3"/>
  <c r="K30840" i="3"/>
  <c r="K30832" i="3"/>
  <c r="K30824" i="3"/>
  <c r="K30816" i="3"/>
  <c r="K30808" i="3"/>
  <c r="K30800" i="3"/>
  <c r="K30792" i="3"/>
  <c r="K30784" i="3"/>
  <c r="K30776" i="3"/>
  <c r="K30768" i="3"/>
  <c r="K30760" i="3"/>
  <c r="K30752" i="3"/>
  <c r="K30744" i="3"/>
  <c r="K30736" i="3"/>
  <c r="K30728" i="3"/>
  <c r="K30720" i="3"/>
  <c r="K30712" i="3"/>
  <c r="K30704" i="3"/>
  <c r="K30696" i="3"/>
  <c r="K30688" i="3"/>
  <c r="K30680" i="3"/>
  <c r="K30672" i="3"/>
  <c r="K30664" i="3"/>
  <c r="K30656" i="3"/>
  <c r="K30648" i="3"/>
  <c r="K30640" i="3"/>
  <c r="K30632" i="3"/>
  <c r="K30624" i="3"/>
  <c r="K30616" i="3"/>
  <c r="K30608" i="3"/>
  <c r="K30600" i="3"/>
  <c r="K30592" i="3"/>
  <c r="K30584" i="3"/>
  <c r="K30576" i="3"/>
  <c r="K30568" i="3"/>
  <c r="K30560" i="3"/>
  <c r="K30552" i="3"/>
  <c r="K30544" i="3"/>
  <c r="K30536" i="3"/>
  <c r="K30528" i="3"/>
  <c r="K30520" i="3"/>
  <c r="K30512" i="3"/>
  <c r="K30504" i="3"/>
  <c r="K30496" i="3"/>
  <c r="K30488" i="3"/>
  <c r="K30480" i="3"/>
  <c r="K30472" i="3"/>
  <c r="K30464" i="3"/>
  <c r="K30456" i="3"/>
  <c r="K30448" i="3"/>
  <c r="K30440" i="3"/>
  <c r="K30432" i="3"/>
  <c r="K30424" i="3"/>
  <c r="K30416" i="3"/>
  <c r="K30408" i="3"/>
  <c r="K30400" i="3"/>
  <c r="K30392" i="3"/>
  <c r="K30384" i="3"/>
  <c r="K30376" i="3"/>
  <c r="K30368" i="3"/>
  <c r="K30360" i="3"/>
  <c r="K30352" i="3"/>
  <c r="K30344" i="3"/>
  <c r="K30336" i="3"/>
  <c r="K30328" i="3"/>
  <c r="K30320" i="3"/>
  <c r="K30312" i="3"/>
  <c r="K30304" i="3"/>
  <c r="K30296" i="3"/>
  <c r="K30288" i="3"/>
  <c r="K30280" i="3"/>
  <c r="K30272" i="3"/>
  <c r="K30264" i="3"/>
  <c r="K30256" i="3"/>
  <c r="K30248" i="3"/>
  <c r="K30240" i="3"/>
  <c r="K30232" i="3"/>
  <c r="K30224" i="3"/>
  <c r="K30216" i="3"/>
  <c r="K30208" i="3"/>
  <c r="K30200" i="3"/>
  <c r="K30192" i="3"/>
  <c r="K30184" i="3"/>
  <c r="K30176" i="3"/>
  <c r="K30168" i="3"/>
  <c r="K30160" i="3"/>
  <c r="K30152" i="3"/>
  <c r="K30144" i="3"/>
  <c r="K30136" i="3"/>
  <c r="K30128" i="3"/>
  <c r="K30120" i="3"/>
  <c r="K30112" i="3"/>
  <c r="K30104" i="3"/>
  <c r="K30096" i="3"/>
  <c r="K30088" i="3"/>
  <c r="K30080" i="3"/>
  <c r="K30072" i="3"/>
  <c r="K30064" i="3"/>
  <c r="K30056" i="3"/>
  <c r="K30048" i="3"/>
  <c r="K30040" i="3"/>
  <c r="K30032" i="3"/>
  <c r="K30024" i="3"/>
  <c r="K30016" i="3"/>
  <c r="K30008" i="3"/>
  <c r="K30000" i="3"/>
  <c r="K29992" i="3"/>
  <c r="K29984" i="3"/>
  <c r="K29976" i="3"/>
  <c r="K29968" i="3"/>
  <c r="K29960" i="3"/>
  <c r="K29952" i="3"/>
  <c r="K29944" i="3"/>
  <c r="K29936" i="3"/>
  <c r="K29928" i="3"/>
  <c r="K29920" i="3"/>
  <c r="K29912" i="3"/>
  <c r="K29904" i="3"/>
  <c r="K29896" i="3"/>
  <c r="K29888" i="3"/>
  <c r="K29880" i="3"/>
  <c r="K29872" i="3"/>
  <c r="K29864" i="3"/>
  <c r="K29856" i="3"/>
  <c r="K29848" i="3"/>
  <c r="K29840" i="3"/>
  <c r="K29832" i="3"/>
  <c r="K29824" i="3"/>
  <c r="K29816" i="3"/>
  <c r="K29808" i="3"/>
  <c r="K29800" i="3"/>
  <c r="K29792" i="3"/>
  <c r="K29784" i="3"/>
  <c r="K29776" i="3"/>
  <c r="K29768" i="3"/>
  <c r="K29760" i="3"/>
  <c r="K29752" i="3"/>
  <c r="K29744" i="3"/>
  <c r="K29736" i="3"/>
  <c r="K29728" i="3"/>
  <c r="K29720" i="3"/>
  <c r="K29712" i="3"/>
  <c r="K29704" i="3"/>
  <c r="K29696" i="3"/>
  <c r="K29688" i="3"/>
  <c r="K29680" i="3"/>
  <c r="K29672" i="3"/>
  <c r="K29664" i="3"/>
  <c r="K29656" i="3"/>
  <c r="K29648" i="3"/>
  <c r="K29640" i="3"/>
  <c r="K29632" i="3"/>
  <c r="K29624" i="3"/>
  <c r="K29616" i="3"/>
  <c r="K29608" i="3"/>
  <c r="K29600" i="3"/>
  <c r="K29592" i="3"/>
  <c r="K29584" i="3"/>
  <c r="K29576" i="3"/>
  <c r="K29568" i="3"/>
  <c r="K29560" i="3"/>
  <c r="K29552" i="3"/>
  <c r="K29544" i="3"/>
  <c r="K29536" i="3"/>
  <c r="K29528" i="3"/>
  <c r="K29520" i="3"/>
  <c r="K29512" i="3"/>
  <c r="K29504" i="3"/>
  <c r="K29496" i="3"/>
  <c r="K29488" i="3"/>
  <c r="K29480" i="3"/>
  <c r="K29472" i="3"/>
  <c r="K29464" i="3"/>
  <c r="K29456" i="3"/>
  <c r="K29448" i="3"/>
  <c r="K29440" i="3"/>
  <c r="K29432" i="3"/>
  <c r="K29424" i="3"/>
  <c r="K29416" i="3"/>
  <c r="K29408" i="3"/>
  <c r="K29400" i="3"/>
  <c r="K29392" i="3"/>
  <c r="K29384" i="3"/>
  <c r="K29376" i="3"/>
  <c r="K29368" i="3"/>
  <c r="K29360" i="3"/>
  <c r="K29352" i="3"/>
  <c r="K29344" i="3"/>
  <c r="K29336" i="3"/>
  <c r="K29328" i="3"/>
  <c r="K29320" i="3"/>
  <c r="K29312" i="3"/>
  <c r="K29304" i="3"/>
  <c r="K29296" i="3"/>
  <c r="K29288" i="3"/>
  <c r="K29280" i="3"/>
  <c r="K29272" i="3"/>
  <c r="K29264" i="3"/>
  <c r="K29256" i="3"/>
  <c r="K29248" i="3"/>
  <c r="K29240" i="3"/>
  <c r="K29232" i="3"/>
  <c r="K29224" i="3"/>
  <c r="K29216" i="3"/>
  <c r="K29208" i="3"/>
  <c r="K29200" i="3"/>
  <c r="K29192" i="3"/>
  <c r="K29184" i="3"/>
  <c r="K29176" i="3"/>
  <c r="K29168" i="3"/>
  <c r="K29160" i="3"/>
  <c r="K29152" i="3"/>
  <c r="K29144" i="3"/>
  <c r="K29136" i="3"/>
  <c r="K29128" i="3"/>
  <c r="K29120" i="3"/>
  <c r="K29112" i="3"/>
  <c r="K29104" i="3"/>
  <c r="K29096" i="3"/>
  <c r="K29088" i="3"/>
  <c r="K29080" i="3"/>
  <c r="K29072" i="3"/>
  <c r="K29064" i="3"/>
  <c r="K29056" i="3"/>
  <c r="K29048" i="3"/>
  <c r="K29040" i="3"/>
  <c r="K29032" i="3"/>
  <c r="K29024" i="3"/>
  <c r="K29016" i="3"/>
  <c r="K29008" i="3"/>
  <c r="K29000" i="3"/>
  <c r="K28992" i="3"/>
  <c r="K28984" i="3"/>
  <c r="K28976" i="3"/>
  <c r="K28968" i="3"/>
  <c r="K28960" i="3"/>
  <c r="K28952" i="3"/>
  <c r="K28944" i="3"/>
  <c r="K28936" i="3"/>
  <c r="K28928" i="3"/>
  <c r="K28920" i="3"/>
  <c r="K28912" i="3"/>
  <c r="K28904" i="3"/>
  <c r="K28896" i="3"/>
  <c r="K28888" i="3"/>
  <c r="K28880" i="3"/>
  <c r="K28872" i="3"/>
  <c r="K28864" i="3"/>
  <c r="K28856" i="3"/>
  <c r="K28848" i="3"/>
  <c r="K28840" i="3"/>
  <c r="K28832" i="3"/>
  <c r="K28824" i="3"/>
  <c r="K28816" i="3"/>
  <c r="K28808" i="3"/>
  <c r="K28800" i="3"/>
  <c r="K28792" i="3"/>
  <c r="K28784" i="3"/>
  <c r="K28776" i="3"/>
  <c r="K28768" i="3"/>
  <c r="K28760" i="3"/>
  <c r="K28752" i="3"/>
  <c r="K28744" i="3"/>
  <c r="K28736" i="3"/>
  <c r="K28728" i="3"/>
  <c r="K28720" i="3"/>
  <c r="K28712" i="3"/>
  <c r="K28704" i="3"/>
  <c r="K28696" i="3"/>
  <c r="K28688" i="3"/>
  <c r="K28680" i="3"/>
  <c r="K28672" i="3"/>
  <c r="K28664" i="3"/>
  <c r="K28656" i="3"/>
  <c r="K28648" i="3"/>
  <c r="K28640" i="3"/>
  <c r="K28632" i="3"/>
  <c r="K28624" i="3"/>
  <c r="K28616" i="3"/>
  <c r="K28608" i="3"/>
  <c r="K28600" i="3"/>
  <c r="K28592" i="3"/>
  <c r="K28584" i="3"/>
  <c r="K28576" i="3"/>
  <c r="K28568" i="3"/>
  <c r="K28560" i="3"/>
  <c r="K28552" i="3"/>
  <c r="K28544" i="3"/>
  <c r="K28536" i="3"/>
  <c r="K28528" i="3"/>
  <c r="K28520" i="3"/>
  <c r="K28512" i="3"/>
  <c r="K28504" i="3"/>
  <c r="K28496" i="3"/>
  <c r="K28488" i="3"/>
  <c r="K28480" i="3"/>
  <c r="K28472" i="3"/>
  <c r="K28464" i="3"/>
  <c r="K28456" i="3"/>
  <c r="K28448" i="3"/>
  <c r="K28440" i="3"/>
  <c r="K28432" i="3"/>
  <c r="K28424" i="3"/>
  <c r="K28416" i="3"/>
  <c r="K28408" i="3"/>
  <c r="K28400" i="3"/>
  <c r="K28392" i="3"/>
  <c r="K28384" i="3"/>
  <c r="K28376" i="3"/>
  <c r="K28368" i="3"/>
  <c r="K28360" i="3"/>
  <c r="K28352" i="3"/>
  <c r="K28344" i="3"/>
  <c r="K28336" i="3"/>
  <c r="K28328" i="3"/>
  <c r="K28320" i="3"/>
  <c r="K28312" i="3"/>
  <c r="K28304" i="3"/>
  <c r="K28296" i="3"/>
  <c r="K28288" i="3"/>
  <c r="K28280" i="3"/>
  <c r="K28272" i="3"/>
  <c r="K28264" i="3"/>
  <c r="K28256" i="3"/>
  <c r="K28248" i="3"/>
  <c r="K28240" i="3"/>
  <c r="K28232" i="3"/>
  <c r="K28224" i="3"/>
  <c r="K28216" i="3"/>
  <c r="K28208" i="3"/>
  <c r="K28200" i="3"/>
  <c r="K28192" i="3"/>
  <c r="K28184" i="3"/>
  <c r="K28176" i="3"/>
  <c r="K28168" i="3"/>
  <c r="K28160" i="3"/>
  <c r="K28152" i="3"/>
  <c r="K28144" i="3"/>
  <c r="K28136" i="3"/>
  <c r="K28128" i="3"/>
  <c r="K28120" i="3"/>
  <c r="K28112" i="3"/>
  <c r="K28104" i="3"/>
  <c r="K28096" i="3"/>
  <c r="K28088" i="3"/>
  <c r="K28080" i="3"/>
  <c r="K28072" i="3"/>
  <c r="K28064" i="3"/>
  <c r="K28056" i="3"/>
  <c r="K28048" i="3"/>
  <c r="K28040" i="3"/>
  <c r="K28032" i="3"/>
  <c r="K28024" i="3"/>
  <c r="K28016" i="3"/>
  <c r="K28008" i="3"/>
  <c r="K28000" i="3"/>
  <c r="K27992" i="3"/>
  <c r="K27984" i="3"/>
  <c r="K27976" i="3"/>
  <c r="K27968" i="3"/>
  <c r="K27960" i="3"/>
  <c r="K27952" i="3"/>
  <c r="K27944" i="3"/>
  <c r="K27936" i="3"/>
  <c r="K27928" i="3"/>
  <c r="K27920" i="3"/>
  <c r="K27912" i="3"/>
  <c r="K27904" i="3"/>
  <c r="K27896" i="3"/>
  <c r="K27888" i="3"/>
  <c r="K27880" i="3"/>
  <c r="K27872" i="3"/>
  <c r="K27864" i="3"/>
  <c r="K27856" i="3"/>
  <c r="K27848" i="3"/>
  <c r="K27840" i="3"/>
  <c r="K27832" i="3"/>
  <c r="K27824" i="3"/>
  <c r="K27816" i="3"/>
  <c r="K27808" i="3"/>
  <c r="K27800" i="3"/>
  <c r="K27792" i="3"/>
  <c r="K27784" i="3"/>
  <c r="K27776" i="3"/>
  <c r="K27768" i="3"/>
  <c r="K27760" i="3"/>
  <c r="K27752" i="3"/>
  <c r="K27744" i="3"/>
  <c r="K27736" i="3"/>
  <c r="K27728" i="3"/>
  <c r="K27720" i="3"/>
  <c r="K27712" i="3"/>
  <c r="K27704" i="3"/>
  <c r="K27696" i="3"/>
  <c r="K27688" i="3"/>
  <c r="K27680" i="3"/>
  <c r="K27672" i="3"/>
  <c r="K27664" i="3"/>
  <c r="K27656" i="3"/>
  <c r="K27648" i="3"/>
  <c r="K50492" i="3"/>
  <c r="K50479" i="3"/>
  <c r="K50465" i="3"/>
  <c r="K50452" i="3"/>
  <c r="K50440" i="3"/>
  <c r="K50426" i="3"/>
  <c r="K50415" i="3"/>
  <c r="K50401" i="3"/>
  <c r="K50388" i="3"/>
  <c r="K50376" i="3"/>
  <c r="K50362" i="3"/>
  <c r="K50351" i="3"/>
  <c r="K50337" i="3"/>
  <c r="K50324" i="3"/>
  <c r="K50312" i="3"/>
  <c r="K50298" i="3"/>
  <c r="K50287" i="3"/>
  <c r="K50273" i="3"/>
  <c r="K50260" i="3"/>
  <c r="K50248" i="3"/>
  <c r="K50234" i="3"/>
  <c r="K50223" i="3"/>
  <c r="K50209" i="3"/>
  <c r="K50196" i="3"/>
  <c r="K50184" i="3"/>
  <c r="K50170" i="3"/>
  <c r="K50159" i="3"/>
  <c r="K50145" i="3"/>
  <c r="K50132" i="3"/>
  <c r="K50120" i="3"/>
  <c r="K50106" i="3"/>
  <c r="K50095" i="3"/>
  <c r="K50081" i="3"/>
  <c r="K50068" i="3"/>
  <c r="K50056" i="3"/>
  <c r="K50042" i="3"/>
  <c r="K50031" i="3"/>
  <c r="K50017" i="3"/>
  <c r="K50004" i="3"/>
  <c r="K49992" i="3"/>
  <c r="K49978" i="3"/>
  <c r="K49967" i="3"/>
  <c r="K49953" i="3"/>
  <c r="K49940" i="3"/>
  <c r="K49928" i="3"/>
  <c r="K49914" i="3"/>
  <c r="K49903" i="3"/>
  <c r="K49889" i="3"/>
  <c r="K49876" i="3"/>
  <c r="K49864" i="3"/>
  <c r="K49850" i="3"/>
  <c r="K49839" i="3"/>
  <c r="K49825" i="3"/>
  <c r="K49812" i="3"/>
  <c r="K49800" i="3"/>
  <c r="K49786" i="3"/>
  <c r="K49775" i="3"/>
  <c r="K49761" i="3"/>
  <c r="K49748" i="3"/>
  <c r="K49736" i="3"/>
  <c r="K49722" i="3"/>
  <c r="K49711" i="3"/>
  <c r="K49697" i="3"/>
  <c r="K49684" i="3"/>
  <c r="K49672" i="3"/>
  <c r="K49658" i="3"/>
  <c r="K49647" i="3"/>
  <c r="K49633" i="3"/>
  <c r="K49620" i="3"/>
  <c r="K49608" i="3"/>
  <c r="K49594" i="3"/>
  <c r="K49583" i="3"/>
  <c r="K49569" i="3"/>
  <c r="K49556" i="3"/>
  <c r="K49544" i="3"/>
  <c r="K49530" i="3"/>
  <c r="K49519" i="3"/>
  <c r="K49505" i="3"/>
  <c r="K49492" i="3"/>
  <c r="K49480" i="3"/>
  <c r="K49466" i="3"/>
  <c r="K49455" i="3"/>
  <c r="K49441" i="3"/>
  <c r="K49428" i="3"/>
  <c r="K49416" i="3"/>
  <c r="K49402" i="3"/>
  <c r="K49391" i="3"/>
  <c r="K49377" i="3"/>
  <c r="K49364" i="3"/>
  <c r="K49352" i="3"/>
  <c r="K49338" i="3"/>
  <c r="K49327" i="3"/>
  <c r="K49313" i="3"/>
  <c r="K49300" i="3"/>
  <c r="K49288" i="3"/>
  <c r="K49274" i="3"/>
  <c r="K49263" i="3"/>
  <c r="K49249" i="3"/>
  <c r="K49236" i="3"/>
  <c r="K49224" i="3"/>
  <c r="K49210" i="3"/>
  <c r="K49199" i="3"/>
  <c r="K49185" i="3"/>
  <c r="K49172" i="3"/>
  <c r="K49160" i="3"/>
  <c r="K49146" i="3"/>
  <c r="K49135" i="3"/>
  <c r="K49121" i="3"/>
  <c r="K49108" i="3"/>
  <c r="K49096" i="3"/>
  <c r="K49082" i="3"/>
  <c r="K49071" i="3"/>
  <c r="K49057" i="3"/>
  <c r="K49044" i="3"/>
  <c r="K49032" i="3"/>
  <c r="K49018" i="3"/>
  <c r="K49007" i="3"/>
  <c r="K48993" i="3"/>
  <c r="K48980" i="3"/>
  <c r="K48968" i="3"/>
  <c r="K48954" i="3"/>
  <c r="K48943" i="3"/>
  <c r="K48929" i="3"/>
  <c r="K48916" i="3"/>
  <c r="K48904" i="3"/>
  <c r="K48890" i="3"/>
  <c r="K48879" i="3"/>
  <c r="K48865" i="3"/>
  <c r="K48852" i="3"/>
  <c r="K48840" i="3"/>
  <c r="K48826" i="3"/>
  <c r="K48815" i="3"/>
  <c r="K48801" i="3"/>
  <c r="K48788" i="3"/>
  <c r="K48776" i="3"/>
  <c r="K48762" i="3"/>
  <c r="K48751" i="3"/>
  <c r="K48737" i="3"/>
  <c r="K48724" i="3"/>
  <c r="K48712" i="3"/>
  <c r="K48698" i="3"/>
  <c r="K48687" i="3"/>
  <c r="K48673" i="3"/>
  <c r="K48660" i="3"/>
  <c r="K48648" i="3"/>
  <c r="K48634" i="3"/>
  <c r="K48623" i="3"/>
  <c r="K48609" i="3"/>
  <c r="K48596" i="3"/>
  <c r="K48584" i="3"/>
  <c r="K48570" i="3"/>
  <c r="K48559" i="3"/>
  <c r="K48545" i="3"/>
  <c r="K48532" i="3"/>
  <c r="K48520" i="3"/>
  <c r="K48506" i="3"/>
  <c r="K48495" i="3"/>
  <c r="K48481" i="3"/>
  <c r="K48468" i="3"/>
  <c r="K48456" i="3"/>
  <c r="K48442" i="3"/>
  <c r="K48431" i="3"/>
  <c r="K48417" i="3"/>
  <c r="K48404" i="3"/>
  <c r="K48392" i="3"/>
  <c r="K48378" i="3"/>
  <c r="K48367" i="3"/>
  <c r="K48353" i="3"/>
  <c r="K48340" i="3"/>
  <c r="K48328" i="3"/>
  <c r="K48314" i="3"/>
  <c r="K48303" i="3"/>
  <c r="K48289" i="3"/>
  <c r="K48276" i="3"/>
  <c r="K48264" i="3"/>
  <c r="K48250" i="3"/>
  <c r="K48239" i="3"/>
  <c r="K48225" i="3"/>
  <c r="K48212" i="3"/>
  <c r="K48200" i="3"/>
  <c r="K48186" i="3"/>
  <c r="K48175" i="3"/>
  <c r="K48161" i="3"/>
  <c r="K48148" i="3"/>
  <c r="K48136" i="3"/>
  <c r="K48122" i="3"/>
  <c r="K48111" i="3"/>
  <c r="K48097" i="3"/>
  <c r="K48084" i="3"/>
  <c r="K48072" i="3"/>
  <c r="K48058" i="3"/>
  <c r="K48047" i="3"/>
  <c r="K48034" i="3"/>
  <c r="K48024" i="3"/>
  <c r="K48013" i="3"/>
  <c r="K48002" i="3"/>
  <c r="K47992" i="3"/>
  <c r="K47981" i="3"/>
  <c r="K47970" i="3"/>
  <c r="K47960" i="3"/>
  <c r="K47949" i="3"/>
  <c r="K47938" i="3"/>
  <c r="K47928" i="3"/>
  <c r="K47917" i="3"/>
  <c r="K47906" i="3"/>
  <c r="K47896" i="3"/>
  <c r="K47887" i="3"/>
  <c r="K47879" i="3"/>
  <c r="K47871" i="3"/>
  <c r="K47863" i="3"/>
  <c r="K47855" i="3"/>
  <c r="K47847" i="3"/>
  <c r="K47839" i="3"/>
  <c r="K47831" i="3"/>
  <c r="K47823" i="3"/>
  <c r="K47815" i="3"/>
  <c r="K47807" i="3"/>
  <c r="K47799" i="3"/>
  <c r="K47791" i="3"/>
  <c r="K47783" i="3"/>
  <c r="K47775" i="3"/>
  <c r="K47767" i="3"/>
  <c r="K47759" i="3"/>
  <c r="K47751" i="3"/>
  <c r="K47743" i="3"/>
  <c r="K47735" i="3"/>
  <c r="K47727" i="3"/>
  <c r="K47719" i="3"/>
  <c r="K47711" i="3"/>
  <c r="K47703" i="3"/>
  <c r="K47695" i="3"/>
  <c r="K47687" i="3"/>
  <c r="K47679" i="3"/>
  <c r="K47671" i="3"/>
  <c r="K47663" i="3"/>
  <c r="K47655" i="3"/>
  <c r="K47647" i="3"/>
  <c r="K47639" i="3"/>
  <c r="K47631" i="3"/>
  <c r="K47623" i="3"/>
  <c r="K47615" i="3"/>
  <c r="K47607" i="3"/>
  <c r="K47599" i="3"/>
  <c r="K47591" i="3"/>
  <c r="K47583" i="3"/>
  <c r="K47575" i="3"/>
  <c r="K47567" i="3"/>
  <c r="K47559" i="3"/>
  <c r="K47551" i="3"/>
  <c r="K47543" i="3"/>
  <c r="K47535" i="3"/>
  <c r="K47527" i="3"/>
  <c r="K47519" i="3"/>
  <c r="K47511" i="3"/>
  <c r="K47503" i="3"/>
  <c r="K47495" i="3"/>
  <c r="K47487" i="3"/>
  <c r="K47479" i="3"/>
  <c r="K47471" i="3"/>
  <c r="K47463" i="3"/>
  <c r="K47455" i="3"/>
  <c r="K47447" i="3"/>
  <c r="K47439" i="3"/>
  <c r="K47431" i="3"/>
  <c r="K47423" i="3"/>
  <c r="K47415" i="3"/>
  <c r="K47407" i="3"/>
  <c r="K47399" i="3"/>
  <c r="K47391" i="3"/>
  <c r="K47383" i="3"/>
  <c r="K47375" i="3"/>
  <c r="K47367" i="3"/>
  <c r="K47359" i="3"/>
  <c r="K47351" i="3"/>
  <c r="K47343" i="3"/>
  <c r="K47335" i="3"/>
  <c r="K47327" i="3"/>
  <c r="K47319" i="3"/>
  <c r="K47311" i="3"/>
  <c r="K47303" i="3"/>
  <c r="K47295" i="3"/>
  <c r="K47287" i="3"/>
  <c r="K47279" i="3"/>
  <c r="K47271" i="3"/>
  <c r="K47263" i="3"/>
  <c r="K47255" i="3"/>
  <c r="K47247" i="3"/>
  <c r="K47239" i="3"/>
  <c r="K47231" i="3"/>
  <c r="K47223" i="3"/>
  <c r="K47215" i="3"/>
  <c r="K47207" i="3"/>
  <c r="K47199" i="3"/>
  <c r="K47191" i="3"/>
  <c r="K47183" i="3"/>
  <c r="K47175" i="3"/>
  <c r="K47167" i="3"/>
  <c r="K47159" i="3"/>
  <c r="K47151" i="3"/>
  <c r="K47143" i="3"/>
  <c r="K47135" i="3"/>
  <c r="K47127" i="3"/>
  <c r="K47119" i="3"/>
  <c r="K47111" i="3"/>
  <c r="K47103" i="3"/>
  <c r="K47095" i="3"/>
  <c r="K47087" i="3"/>
  <c r="K47079" i="3"/>
  <c r="K47071" i="3"/>
  <c r="K47063" i="3"/>
  <c r="K47055" i="3"/>
  <c r="K47047" i="3"/>
  <c r="K47039" i="3"/>
  <c r="K47031" i="3"/>
  <c r="K47023" i="3"/>
  <c r="K47015" i="3"/>
  <c r="K47007" i="3"/>
  <c r="K46999" i="3"/>
  <c r="K46991" i="3"/>
  <c r="K46983" i="3"/>
  <c r="K46975" i="3"/>
  <c r="K46967" i="3"/>
  <c r="K46959" i="3"/>
  <c r="K46951" i="3"/>
  <c r="K46943" i="3"/>
  <c r="K46935" i="3"/>
  <c r="K46927" i="3"/>
  <c r="K46919" i="3"/>
  <c r="K46911" i="3"/>
  <c r="K46903" i="3"/>
  <c r="K46895" i="3"/>
  <c r="K46887" i="3"/>
  <c r="K46879" i="3"/>
  <c r="K46871" i="3"/>
  <c r="K46863" i="3"/>
  <c r="K46855" i="3"/>
  <c r="K46847" i="3"/>
  <c r="K46839" i="3"/>
  <c r="K46831" i="3"/>
  <c r="K46823" i="3"/>
  <c r="K46815" i="3"/>
  <c r="K46807" i="3"/>
  <c r="K46799" i="3"/>
  <c r="K46791" i="3"/>
  <c r="K46783" i="3"/>
  <c r="K46775" i="3"/>
  <c r="K46767" i="3"/>
  <c r="K46759" i="3"/>
  <c r="K46751" i="3"/>
  <c r="K46743" i="3"/>
  <c r="K46735" i="3"/>
  <c r="K46727" i="3"/>
  <c r="K46719" i="3"/>
  <c r="K46711" i="3"/>
  <c r="K46703" i="3"/>
  <c r="K46695" i="3"/>
  <c r="K46687" i="3"/>
  <c r="K46679" i="3"/>
  <c r="K46671" i="3"/>
  <c r="K46663" i="3"/>
  <c r="K46655" i="3"/>
  <c r="K46647" i="3"/>
  <c r="K46639" i="3"/>
  <c r="K46631" i="3"/>
  <c r="K46623" i="3"/>
  <c r="K46615" i="3"/>
  <c r="K46607" i="3"/>
  <c r="K46599" i="3"/>
  <c r="K46591" i="3"/>
  <c r="K46583" i="3"/>
  <c r="K46575" i="3"/>
  <c r="K46567" i="3"/>
  <c r="K46559" i="3"/>
  <c r="K46551" i="3"/>
  <c r="K46543" i="3"/>
  <c r="K46535" i="3"/>
  <c r="K46527" i="3"/>
  <c r="K46519" i="3"/>
  <c r="K46511" i="3"/>
  <c r="K46503" i="3"/>
  <c r="K46495" i="3"/>
  <c r="K46487" i="3"/>
  <c r="K46479" i="3"/>
  <c r="K46471" i="3"/>
  <c r="K46463" i="3"/>
  <c r="K46455" i="3"/>
  <c r="K46447" i="3"/>
  <c r="K46439" i="3"/>
  <c r="K46431" i="3"/>
  <c r="K46423" i="3"/>
  <c r="K46415" i="3"/>
  <c r="K46407" i="3"/>
  <c r="K46399" i="3"/>
  <c r="K46391" i="3"/>
  <c r="K46383" i="3"/>
  <c r="K46375" i="3"/>
  <c r="K46367" i="3"/>
  <c r="K46359" i="3"/>
  <c r="K46351" i="3"/>
  <c r="K46343" i="3"/>
  <c r="K46335" i="3"/>
  <c r="K46327" i="3"/>
  <c r="K46319" i="3"/>
  <c r="K46311" i="3"/>
  <c r="K46303" i="3"/>
  <c r="K46295" i="3"/>
  <c r="K46287" i="3"/>
  <c r="K46279" i="3"/>
  <c r="K46271" i="3"/>
  <c r="K46263" i="3"/>
  <c r="K46255" i="3"/>
  <c r="K46247" i="3"/>
  <c r="K46239" i="3"/>
  <c r="K46231" i="3"/>
  <c r="K46223" i="3"/>
  <c r="K46215" i="3"/>
  <c r="K46207" i="3"/>
  <c r="K46199" i="3"/>
  <c r="K46191" i="3"/>
  <c r="K46183" i="3"/>
  <c r="K46175" i="3"/>
  <c r="K46167" i="3"/>
  <c r="K46159" i="3"/>
  <c r="K46151" i="3"/>
  <c r="K46143" i="3"/>
  <c r="K46135" i="3"/>
  <c r="K46127" i="3"/>
  <c r="K46119" i="3"/>
  <c r="K46111" i="3"/>
  <c r="K46103" i="3"/>
  <c r="K46095" i="3"/>
  <c r="K46087" i="3"/>
  <c r="K46079" i="3"/>
  <c r="K46071" i="3"/>
  <c r="K46063" i="3"/>
  <c r="K46055" i="3"/>
  <c r="K46047" i="3"/>
  <c r="K46039" i="3"/>
  <c r="K46031" i="3"/>
  <c r="K46023" i="3"/>
  <c r="K46015" i="3"/>
  <c r="K46007" i="3"/>
  <c r="K45999" i="3"/>
  <c r="K45991" i="3"/>
  <c r="K45983" i="3"/>
  <c r="K45975" i="3"/>
  <c r="K45967" i="3"/>
  <c r="K45959" i="3"/>
  <c r="K45951" i="3"/>
  <c r="K45943" i="3"/>
  <c r="K45935" i="3"/>
  <c r="K45927" i="3"/>
  <c r="K45919" i="3"/>
  <c r="K45911" i="3"/>
  <c r="K45903" i="3"/>
  <c r="K45895" i="3"/>
  <c r="K45887" i="3"/>
  <c r="K45879" i="3"/>
  <c r="K45871" i="3"/>
  <c r="K45863" i="3"/>
  <c r="K45855" i="3"/>
  <c r="K45847" i="3"/>
  <c r="K45839" i="3"/>
  <c r="K45831" i="3"/>
  <c r="K45823" i="3"/>
  <c r="K45815" i="3"/>
  <c r="K45807" i="3"/>
  <c r="K45799" i="3"/>
  <c r="K45791" i="3"/>
  <c r="K45783" i="3"/>
  <c r="K45775" i="3"/>
  <c r="K45767" i="3"/>
  <c r="K45759" i="3"/>
  <c r="K45751" i="3"/>
  <c r="K45743" i="3"/>
  <c r="K45735" i="3"/>
  <c r="K45727" i="3"/>
  <c r="K45719" i="3"/>
  <c r="K45711" i="3"/>
  <c r="K45703" i="3"/>
  <c r="K45695" i="3"/>
  <c r="K45687" i="3"/>
  <c r="K45679" i="3"/>
  <c r="K45671" i="3"/>
  <c r="K45663" i="3"/>
  <c r="K45655" i="3"/>
  <c r="K45647" i="3"/>
  <c r="K45639" i="3"/>
  <c r="K45631" i="3"/>
  <c r="K45623" i="3"/>
  <c r="K45615" i="3"/>
  <c r="K45607" i="3"/>
  <c r="K45599" i="3"/>
  <c r="K45591" i="3"/>
  <c r="K45583" i="3"/>
  <c r="K45575" i="3"/>
  <c r="K45567" i="3"/>
  <c r="K45559" i="3"/>
  <c r="K45551" i="3"/>
  <c r="K45543" i="3"/>
  <c r="K45535" i="3"/>
  <c r="K45527" i="3"/>
  <c r="K45519" i="3"/>
  <c r="K45511" i="3"/>
  <c r="K45503" i="3"/>
  <c r="K45495" i="3"/>
  <c r="K45487" i="3"/>
  <c r="K45479" i="3"/>
  <c r="K45471" i="3"/>
  <c r="K45463" i="3"/>
  <c r="K45455" i="3"/>
  <c r="K45447" i="3"/>
  <c r="K45439" i="3"/>
  <c r="K45431" i="3"/>
  <c r="K45423" i="3"/>
  <c r="K45415" i="3"/>
  <c r="K45407" i="3"/>
  <c r="K45399" i="3"/>
  <c r="K45391" i="3"/>
  <c r="K45383" i="3"/>
  <c r="K45375" i="3"/>
  <c r="K45367" i="3"/>
  <c r="K45359" i="3"/>
  <c r="K45351" i="3"/>
  <c r="K45343" i="3"/>
  <c r="K45335" i="3"/>
  <c r="K45327" i="3"/>
  <c r="K45319" i="3"/>
  <c r="K45311" i="3"/>
  <c r="K45303" i="3"/>
  <c r="K45295" i="3"/>
  <c r="K45287" i="3"/>
  <c r="K45279" i="3"/>
  <c r="K45271" i="3"/>
  <c r="K45263" i="3"/>
  <c r="K45255" i="3"/>
  <c r="K45247" i="3"/>
  <c r="K45239" i="3"/>
  <c r="K45231" i="3"/>
  <c r="K45223" i="3"/>
  <c r="K45215" i="3"/>
  <c r="K45207" i="3"/>
  <c r="K45199" i="3"/>
  <c r="K45191" i="3"/>
  <c r="K45183" i="3"/>
  <c r="K45175" i="3"/>
  <c r="K45167" i="3"/>
  <c r="K45159" i="3"/>
  <c r="K45151" i="3"/>
  <c r="K45143" i="3"/>
  <c r="K45135" i="3"/>
  <c r="K45127" i="3"/>
  <c r="K45119" i="3"/>
  <c r="K45111" i="3"/>
  <c r="K45103" i="3"/>
  <c r="K45095" i="3"/>
  <c r="K45087" i="3"/>
  <c r="K45079" i="3"/>
  <c r="K45071" i="3"/>
  <c r="K45063" i="3"/>
  <c r="K45055" i="3"/>
  <c r="K45047" i="3"/>
  <c r="K45039" i="3"/>
  <c r="K45031" i="3"/>
  <c r="K45023" i="3"/>
  <c r="K45015" i="3"/>
  <c r="K45007" i="3"/>
  <c r="K44999" i="3"/>
  <c r="K44991" i="3"/>
  <c r="K44983" i="3"/>
  <c r="K44975" i="3"/>
  <c r="K44967" i="3"/>
  <c r="K44959" i="3"/>
  <c r="K44951" i="3"/>
  <c r="K44943" i="3"/>
  <c r="K44935" i="3"/>
  <c r="K44927" i="3"/>
  <c r="K44919" i="3"/>
  <c r="K44911" i="3"/>
  <c r="K44903" i="3"/>
  <c r="K44895" i="3"/>
  <c r="K44887" i="3"/>
  <c r="K44879" i="3"/>
  <c r="K44871" i="3"/>
  <c r="K44863" i="3"/>
  <c r="K44855" i="3"/>
  <c r="K44847" i="3"/>
  <c r="K44839" i="3"/>
  <c r="K44831" i="3"/>
  <c r="K44823" i="3"/>
  <c r="K44815" i="3"/>
  <c r="K44807" i="3"/>
  <c r="K44799" i="3"/>
  <c r="K44791" i="3"/>
  <c r="K44783" i="3"/>
  <c r="K44775" i="3"/>
  <c r="K44767" i="3"/>
  <c r="K44759" i="3"/>
  <c r="K44751" i="3"/>
  <c r="K44743" i="3"/>
  <c r="K44735" i="3"/>
  <c r="K44727" i="3"/>
  <c r="K44719" i="3"/>
  <c r="K44711" i="3"/>
  <c r="K44703" i="3"/>
  <c r="K44695" i="3"/>
  <c r="K44687" i="3"/>
  <c r="K44679" i="3"/>
  <c r="K44671" i="3"/>
  <c r="K44663" i="3"/>
  <c r="K44655" i="3"/>
  <c r="K44647" i="3"/>
  <c r="K44639" i="3"/>
  <c r="K44631" i="3"/>
  <c r="K44623" i="3"/>
  <c r="K44615" i="3"/>
  <c r="K44607" i="3"/>
  <c r="K44599" i="3"/>
  <c r="K44591" i="3"/>
  <c r="K44583" i="3"/>
  <c r="K44575" i="3"/>
  <c r="K44567" i="3"/>
  <c r="K44559" i="3"/>
  <c r="K44551" i="3"/>
  <c r="K44543" i="3"/>
  <c r="K44535" i="3"/>
  <c r="K44527" i="3"/>
  <c r="K44519" i="3"/>
  <c r="K44511" i="3"/>
  <c r="K44503" i="3"/>
  <c r="K44495" i="3"/>
  <c r="K44487" i="3"/>
  <c r="K44479" i="3"/>
  <c r="K44471" i="3"/>
  <c r="K44463" i="3"/>
  <c r="K44455" i="3"/>
  <c r="K44447" i="3"/>
  <c r="K44439" i="3"/>
  <c r="K44431" i="3"/>
  <c r="K44423" i="3"/>
  <c r="K44415" i="3"/>
  <c r="K44407" i="3"/>
  <c r="K44399" i="3"/>
  <c r="K44391" i="3"/>
  <c r="K44383" i="3"/>
  <c r="K44375" i="3"/>
  <c r="K44367" i="3"/>
  <c r="K44359" i="3"/>
  <c r="K44351" i="3"/>
  <c r="K44343" i="3"/>
  <c r="K44335" i="3"/>
  <c r="K44327" i="3"/>
  <c r="K44319" i="3"/>
  <c r="K44311" i="3"/>
  <c r="K44303" i="3"/>
  <c r="K44295" i="3"/>
  <c r="K44287" i="3"/>
  <c r="K44279" i="3"/>
  <c r="K44271" i="3"/>
  <c r="K44263" i="3"/>
  <c r="K44255" i="3"/>
  <c r="K44247" i="3"/>
  <c r="K44239" i="3"/>
  <c r="K44231" i="3"/>
  <c r="K44223" i="3"/>
  <c r="K44215" i="3"/>
  <c r="K44207" i="3"/>
  <c r="K44199" i="3"/>
  <c r="K44191" i="3"/>
  <c r="K44183" i="3"/>
  <c r="K44175" i="3"/>
  <c r="K44167" i="3"/>
  <c r="K44159" i="3"/>
  <c r="K44151" i="3"/>
  <c r="K44143" i="3"/>
  <c r="K44135" i="3"/>
  <c r="K44127" i="3"/>
  <c r="K44119" i="3"/>
  <c r="K44111" i="3"/>
  <c r="K44103" i="3"/>
  <c r="K44095" i="3"/>
  <c r="K44087" i="3"/>
  <c r="K44079" i="3"/>
  <c r="K44071" i="3"/>
  <c r="K44063" i="3"/>
  <c r="K44055" i="3"/>
  <c r="K44047" i="3"/>
  <c r="K44039" i="3"/>
  <c r="K44031" i="3"/>
  <c r="K44023" i="3"/>
  <c r="K44015" i="3"/>
  <c r="K44007" i="3"/>
  <c r="K43999" i="3"/>
  <c r="K43991" i="3"/>
  <c r="K43983" i="3"/>
  <c r="K43975" i="3"/>
  <c r="K43967" i="3"/>
  <c r="K43959" i="3"/>
  <c r="K43951" i="3"/>
  <c r="K43943" i="3"/>
  <c r="K43935" i="3"/>
  <c r="K43927" i="3"/>
  <c r="K43919" i="3"/>
  <c r="K43911" i="3"/>
  <c r="K43903" i="3"/>
  <c r="K43895" i="3"/>
  <c r="K43887" i="3"/>
  <c r="K43879" i="3"/>
  <c r="K43871" i="3"/>
  <c r="K43863" i="3"/>
  <c r="K43855" i="3"/>
  <c r="K43847" i="3"/>
  <c r="K43839" i="3"/>
  <c r="K43831" i="3"/>
  <c r="K43823" i="3"/>
  <c r="K43815" i="3"/>
  <c r="K43807" i="3"/>
  <c r="K43799" i="3"/>
  <c r="K43791" i="3"/>
  <c r="K43783" i="3"/>
  <c r="K43775" i="3"/>
  <c r="K43767" i="3"/>
  <c r="K43759" i="3"/>
  <c r="K43751" i="3"/>
  <c r="K43743" i="3"/>
  <c r="K43735" i="3"/>
  <c r="K43727" i="3"/>
  <c r="K43719" i="3"/>
  <c r="K43711" i="3"/>
  <c r="K43703" i="3"/>
  <c r="K43695" i="3"/>
  <c r="K43687" i="3"/>
  <c r="K43679" i="3"/>
  <c r="K43671" i="3"/>
  <c r="K43663" i="3"/>
  <c r="K43655" i="3"/>
  <c r="K43647" i="3"/>
  <c r="K43639" i="3"/>
  <c r="K43631" i="3"/>
  <c r="K43623" i="3"/>
  <c r="K43615" i="3"/>
  <c r="K43607" i="3"/>
  <c r="K43599" i="3"/>
  <c r="K43591" i="3"/>
  <c r="K43583" i="3"/>
  <c r="K43575" i="3"/>
  <c r="K43567" i="3"/>
  <c r="K43559" i="3"/>
  <c r="K43551" i="3"/>
  <c r="K43543" i="3"/>
  <c r="K43535" i="3"/>
  <c r="K43527" i="3"/>
  <c r="K43519" i="3"/>
  <c r="K43511" i="3"/>
  <c r="K43503" i="3"/>
  <c r="K43495" i="3"/>
  <c r="K43487" i="3"/>
  <c r="K43479" i="3"/>
  <c r="K43471" i="3"/>
  <c r="K43463" i="3"/>
  <c r="K43455" i="3"/>
  <c r="K43447" i="3"/>
  <c r="K43439" i="3"/>
  <c r="K43431" i="3"/>
  <c r="K43423" i="3"/>
  <c r="K43415" i="3"/>
  <c r="K43407" i="3"/>
  <c r="K43399" i="3"/>
  <c r="K43391" i="3"/>
  <c r="K43383" i="3"/>
  <c r="K43375" i="3"/>
  <c r="K43367" i="3"/>
  <c r="K43359" i="3"/>
  <c r="K43351" i="3"/>
  <c r="K43343" i="3"/>
  <c r="K43335" i="3"/>
  <c r="K43327" i="3"/>
  <c r="K43319" i="3"/>
  <c r="K43311" i="3"/>
  <c r="K43303" i="3"/>
  <c r="K43295" i="3"/>
  <c r="K43287" i="3"/>
  <c r="K43279" i="3"/>
  <c r="K43271" i="3"/>
  <c r="K43263" i="3"/>
  <c r="K43255" i="3"/>
  <c r="K43247" i="3"/>
  <c r="K43239" i="3"/>
  <c r="K43231" i="3"/>
  <c r="K43223" i="3"/>
  <c r="K43215" i="3"/>
  <c r="K43207" i="3"/>
  <c r="K43199" i="3"/>
  <c r="K43191" i="3"/>
  <c r="K43183" i="3"/>
  <c r="K43175" i="3"/>
  <c r="K43167" i="3"/>
  <c r="K43159" i="3"/>
  <c r="K43151" i="3"/>
  <c r="K43143" i="3"/>
  <c r="K43135" i="3"/>
  <c r="K43127" i="3"/>
  <c r="K43119" i="3"/>
  <c r="K43111" i="3"/>
  <c r="K43103" i="3"/>
  <c r="K43095" i="3"/>
  <c r="K43087" i="3"/>
  <c r="K43079" i="3"/>
  <c r="K43071" i="3"/>
  <c r="K43063" i="3"/>
  <c r="K43055" i="3"/>
  <c r="K43047" i="3"/>
  <c r="K43039" i="3"/>
  <c r="K43031" i="3"/>
  <c r="K43023" i="3"/>
  <c r="K43015" i="3"/>
  <c r="K43007" i="3"/>
  <c r="K42999" i="3"/>
  <c r="K42991" i="3"/>
  <c r="K42983" i="3"/>
  <c r="K42975" i="3"/>
  <c r="K42967" i="3"/>
  <c r="K42959" i="3"/>
  <c r="K42951" i="3"/>
  <c r="K42943" i="3"/>
  <c r="K42935" i="3"/>
  <c r="K42927" i="3"/>
  <c r="K42919" i="3"/>
  <c r="K42911" i="3"/>
  <c r="K42903" i="3"/>
  <c r="K42895" i="3"/>
  <c r="K42887" i="3"/>
  <c r="K42879" i="3"/>
  <c r="K42871" i="3"/>
  <c r="K42863" i="3"/>
  <c r="K42855" i="3"/>
  <c r="K42847" i="3"/>
  <c r="K42839" i="3"/>
  <c r="K42831" i="3"/>
  <c r="K42823" i="3"/>
  <c r="K42815" i="3"/>
  <c r="K42807" i="3"/>
  <c r="K42799" i="3"/>
  <c r="K42791" i="3"/>
  <c r="K42783" i="3"/>
  <c r="K42775" i="3"/>
  <c r="K42767" i="3"/>
  <c r="K42759" i="3"/>
  <c r="K42751" i="3"/>
  <c r="K42743" i="3"/>
  <c r="K42735" i="3"/>
  <c r="K42727" i="3"/>
  <c r="K42719" i="3"/>
  <c r="K42711" i="3"/>
  <c r="K42703" i="3"/>
  <c r="K42695" i="3"/>
  <c r="K42687" i="3"/>
  <c r="K42679" i="3"/>
  <c r="K42671" i="3"/>
  <c r="K42663" i="3"/>
  <c r="K42655" i="3"/>
  <c r="K42647" i="3"/>
  <c r="K42639" i="3"/>
  <c r="K42631" i="3"/>
  <c r="K42623" i="3"/>
  <c r="K42615" i="3"/>
  <c r="K42607" i="3"/>
  <c r="K42599" i="3"/>
  <c r="K42591" i="3"/>
  <c r="K42583" i="3"/>
  <c r="K42575" i="3"/>
  <c r="K42567" i="3"/>
  <c r="K42559" i="3"/>
  <c r="K42551" i="3"/>
  <c r="K42543" i="3"/>
  <c r="K42535" i="3"/>
  <c r="K42527" i="3"/>
  <c r="K42519" i="3"/>
  <c r="K42511" i="3"/>
  <c r="K42503" i="3"/>
  <c r="K42495" i="3"/>
  <c r="K42487" i="3"/>
  <c r="K42479" i="3"/>
  <c r="K42471" i="3"/>
  <c r="K42463" i="3"/>
  <c r="K42455" i="3"/>
  <c r="K42447" i="3"/>
  <c r="K42439" i="3"/>
  <c r="K42431" i="3"/>
  <c r="K42423" i="3"/>
  <c r="K42415" i="3"/>
  <c r="K42407" i="3"/>
  <c r="K42399" i="3"/>
  <c r="K42391" i="3"/>
  <c r="K42383" i="3"/>
  <c r="K42375" i="3"/>
  <c r="K42367" i="3"/>
  <c r="K42359" i="3"/>
  <c r="K42351" i="3"/>
  <c r="K42343" i="3"/>
  <c r="K42335" i="3"/>
  <c r="K42327" i="3"/>
  <c r="K42319" i="3"/>
  <c r="K42311" i="3"/>
  <c r="K42303" i="3"/>
  <c r="K42295" i="3"/>
  <c r="K42287" i="3"/>
  <c r="K42279" i="3"/>
  <c r="K42271" i="3"/>
  <c r="K42263" i="3"/>
  <c r="K42255" i="3"/>
  <c r="K42247" i="3"/>
  <c r="K42239" i="3"/>
  <c r="K42231" i="3"/>
  <c r="K42223" i="3"/>
  <c r="K42215" i="3"/>
  <c r="K42207" i="3"/>
  <c r="K42199" i="3"/>
  <c r="K42191" i="3"/>
  <c r="K42183" i="3"/>
  <c r="K42175" i="3"/>
  <c r="K42167" i="3"/>
  <c r="K42159" i="3"/>
  <c r="K42151" i="3"/>
  <c r="K42143" i="3"/>
  <c r="K42135" i="3"/>
  <c r="K42127" i="3"/>
  <c r="K42119" i="3"/>
  <c r="K42111" i="3"/>
  <c r="K42103" i="3"/>
  <c r="K42095" i="3"/>
  <c r="K42087" i="3"/>
  <c r="K42079" i="3"/>
  <c r="K42071" i="3"/>
  <c r="K42063" i="3"/>
  <c r="K42055" i="3"/>
  <c r="K42047" i="3"/>
  <c r="K42039" i="3"/>
  <c r="K42031" i="3"/>
  <c r="K42023" i="3"/>
  <c r="K42015" i="3"/>
  <c r="K42007" i="3"/>
  <c r="K41999" i="3"/>
  <c r="K41991" i="3"/>
  <c r="K41983" i="3"/>
  <c r="K41975" i="3"/>
  <c r="K41967" i="3"/>
  <c r="K41959" i="3"/>
  <c r="K41951" i="3"/>
  <c r="K41943" i="3"/>
  <c r="K41935" i="3"/>
  <c r="K41927" i="3"/>
  <c r="K41919" i="3"/>
  <c r="K41911" i="3"/>
  <c r="K41903" i="3"/>
  <c r="K41895" i="3"/>
  <c r="K41887" i="3"/>
  <c r="K41879" i="3"/>
  <c r="K41871" i="3"/>
  <c r="K41863" i="3"/>
  <c r="K41855" i="3"/>
  <c r="K41847" i="3"/>
  <c r="K41839" i="3"/>
  <c r="K41831" i="3"/>
  <c r="K41823" i="3"/>
  <c r="K41815" i="3"/>
  <c r="K41807" i="3"/>
  <c r="K41799" i="3"/>
  <c r="K41791" i="3"/>
  <c r="K41783" i="3"/>
  <c r="K41775" i="3"/>
  <c r="K41767" i="3"/>
  <c r="K41759" i="3"/>
  <c r="K41751" i="3"/>
  <c r="K41743" i="3"/>
  <c r="K41735" i="3"/>
  <c r="K41727" i="3"/>
  <c r="K41719" i="3"/>
  <c r="K41711" i="3"/>
  <c r="K41703" i="3"/>
  <c r="K41695" i="3"/>
  <c r="K41687" i="3"/>
  <c r="K41679" i="3"/>
  <c r="K41671" i="3"/>
  <c r="K41663" i="3"/>
  <c r="K41655" i="3"/>
  <c r="K41647" i="3"/>
  <c r="K41639" i="3"/>
  <c r="K41631" i="3"/>
  <c r="K41623" i="3"/>
  <c r="K41615" i="3"/>
  <c r="K41607" i="3"/>
  <c r="K41599" i="3"/>
  <c r="K41591" i="3"/>
  <c r="K41583" i="3"/>
  <c r="K41575" i="3"/>
  <c r="K41567" i="3"/>
  <c r="K41559" i="3"/>
  <c r="K41551" i="3"/>
  <c r="K41543" i="3"/>
  <c r="K41535" i="3"/>
  <c r="K41527" i="3"/>
  <c r="K41519" i="3"/>
  <c r="K41511" i="3"/>
  <c r="K41503" i="3"/>
  <c r="K41495" i="3"/>
  <c r="K41487" i="3"/>
  <c r="K41479" i="3"/>
  <c r="K41471" i="3"/>
  <c r="K41463" i="3"/>
  <c r="K41455" i="3"/>
  <c r="K41447" i="3"/>
  <c r="K41439" i="3"/>
  <c r="K41431" i="3"/>
  <c r="K41423" i="3"/>
  <c r="K41415" i="3"/>
  <c r="K41407" i="3"/>
  <c r="K41399" i="3"/>
  <c r="K41391" i="3"/>
  <c r="K41383" i="3"/>
  <c r="K41375" i="3"/>
  <c r="K41367" i="3"/>
  <c r="K41359" i="3"/>
  <c r="K41351" i="3"/>
  <c r="K41343" i="3"/>
  <c r="K41335" i="3"/>
  <c r="K41327" i="3"/>
  <c r="K41319" i="3"/>
  <c r="K41311" i="3"/>
  <c r="K41303" i="3"/>
  <c r="K41295" i="3"/>
  <c r="K41287" i="3"/>
  <c r="K41279" i="3"/>
  <c r="K41271" i="3"/>
  <c r="K41263" i="3"/>
  <c r="K41255" i="3"/>
  <c r="K41247" i="3"/>
  <c r="K41239" i="3"/>
  <c r="K41231" i="3"/>
  <c r="K41223" i="3"/>
  <c r="K41215" i="3"/>
  <c r="K41207" i="3"/>
  <c r="K41199" i="3"/>
  <c r="K41191" i="3"/>
  <c r="K41183" i="3"/>
  <c r="K41175" i="3"/>
  <c r="K41167" i="3"/>
  <c r="K41159" i="3"/>
  <c r="K41151" i="3"/>
  <c r="K41143" i="3"/>
  <c r="K41135" i="3"/>
  <c r="K41127" i="3"/>
  <c r="K41119" i="3"/>
  <c r="K41111" i="3"/>
  <c r="K41103" i="3"/>
  <c r="K41095" i="3"/>
  <c r="K41087" i="3"/>
  <c r="K41079" i="3"/>
  <c r="K41071" i="3"/>
  <c r="K41063" i="3"/>
  <c r="K41055" i="3"/>
  <c r="K41047" i="3"/>
  <c r="K41039" i="3"/>
  <c r="K41031" i="3"/>
  <c r="K41023" i="3"/>
  <c r="K41015" i="3"/>
  <c r="K41007" i="3"/>
  <c r="K40999" i="3"/>
  <c r="K40991" i="3"/>
  <c r="K40983" i="3"/>
  <c r="K40975" i="3"/>
  <c r="K40967" i="3"/>
  <c r="K40959" i="3"/>
  <c r="K40951" i="3"/>
  <c r="K40943" i="3"/>
  <c r="K40935" i="3"/>
  <c r="K40927" i="3"/>
  <c r="K40919" i="3"/>
  <c r="K40911" i="3"/>
  <c r="K40903" i="3"/>
  <c r="K40895" i="3"/>
  <c r="K40887" i="3"/>
  <c r="K40879" i="3"/>
  <c r="K40871" i="3"/>
  <c r="K40863" i="3"/>
  <c r="K40855" i="3"/>
  <c r="K40847" i="3"/>
  <c r="K40839" i="3"/>
  <c r="K40831" i="3"/>
  <c r="K40823" i="3"/>
  <c r="K40815" i="3"/>
  <c r="K40807" i="3"/>
  <c r="K40799" i="3"/>
  <c r="K40791" i="3"/>
  <c r="K40783" i="3"/>
  <c r="K40775" i="3"/>
  <c r="K40767" i="3"/>
  <c r="K40759" i="3"/>
  <c r="K40751" i="3"/>
  <c r="K40743" i="3"/>
  <c r="K40735" i="3"/>
  <c r="K40727" i="3"/>
  <c r="K40719" i="3"/>
  <c r="K40711" i="3"/>
  <c r="K40703" i="3"/>
  <c r="K40695" i="3"/>
  <c r="K40687" i="3"/>
  <c r="K40679" i="3"/>
  <c r="K40671" i="3"/>
  <c r="K40663" i="3"/>
  <c r="K40655" i="3"/>
  <c r="K40647" i="3"/>
  <c r="K40639" i="3"/>
  <c r="K40631" i="3"/>
  <c r="K40623" i="3"/>
  <c r="K40615" i="3"/>
  <c r="K40607" i="3"/>
  <c r="K40599" i="3"/>
  <c r="K40591" i="3"/>
  <c r="K40583" i="3"/>
  <c r="K40575" i="3"/>
  <c r="K40567" i="3"/>
  <c r="K40559" i="3"/>
  <c r="K40551" i="3"/>
  <c r="K40543" i="3"/>
  <c r="K40535" i="3"/>
  <c r="K40527" i="3"/>
  <c r="K40519" i="3"/>
  <c r="K40511" i="3"/>
  <c r="K40503" i="3"/>
  <c r="K40495" i="3"/>
  <c r="K40487" i="3"/>
  <c r="K40479" i="3"/>
  <c r="K40471" i="3"/>
  <c r="K40463" i="3"/>
  <c r="K40455" i="3"/>
  <c r="K40447" i="3"/>
  <c r="K40439" i="3"/>
  <c r="K40431" i="3"/>
  <c r="K40423" i="3"/>
  <c r="K40415" i="3"/>
  <c r="K40407" i="3"/>
  <c r="K40399" i="3"/>
  <c r="K40391" i="3"/>
  <c r="K40383" i="3"/>
  <c r="K40375" i="3"/>
  <c r="K40367" i="3"/>
  <c r="K40359" i="3"/>
  <c r="K40351" i="3"/>
  <c r="K40343" i="3"/>
  <c r="K40335" i="3"/>
  <c r="K40327" i="3"/>
  <c r="K40319" i="3"/>
  <c r="K40311" i="3"/>
  <c r="K40303" i="3"/>
  <c r="K40295" i="3"/>
  <c r="K40287" i="3"/>
  <c r="K40279" i="3"/>
  <c r="K40271" i="3"/>
  <c r="K40263" i="3"/>
  <c r="K40255" i="3"/>
  <c r="K40247" i="3"/>
  <c r="K40239" i="3"/>
  <c r="K40231" i="3"/>
  <c r="K40223" i="3"/>
  <c r="K40215" i="3"/>
  <c r="K40207" i="3"/>
  <c r="K40199" i="3"/>
  <c r="K40191" i="3"/>
  <c r="K40183" i="3"/>
  <c r="K40175" i="3"/>
  <c r="K40167" i="3"/>
  <c r="K40159" i="3"/>
  <c r="K40151" i="3"/>
  <c r="K40143" i="3"/>
  <c r="K40135" i="3"/>
  <c r="K40127" i="3"/>
  <c r="K40119" i="3"/>
  <c r="K40111" i="3"/>
  <c r="K40103" i="3"/>
  <c r="K40095" i="3"/>
  <c r="K40087" i="3"/>
  <c r="K40079" i="3"/>
  <c r="K40071" i="3"/>
  <c r="K40063" i="3"/>
  <c r="K40055" i="3"/>
  <c r="K40047" i="3"/>
  <c r="K40039" i="3"/>
  <c r="K40031" i="3"/>
  <c r="K40023" i="3"/>
  <c r="K40015" i="3"/>
  <c r="K40007" i="3"/>
  <c r="K39999" i="3"/>
  <c r="K39991" i="3"/>
  <c r="K39983" i="3"/>
  <c r="K39975" i="3"/>
  <c r="K39967" i="3"/>
  <c r="K39959" i="3"/>
  <c r="K39951" i="3"/>
  <c r="K39943" i="3"/>
  <c r="K39935" i="3"/>
  <c r="K39927" i="3"/>
  <c r="K39919" i="3"/>
  <c r="K39911" i="3"/>
  <c r="K39903" i="3"/>
  <c r="K39895" i="3"/>
  <c r="K39887" i="3"/>
  <c r="K39879" i="3"/>
  <c r="K39871" i="3"/>
  <c r="K39863" i="3"/>
  <c r="K39855" i="3"/>
  <c r="K39847" i="3"/>
  <c r="K39839" i="3"/>
  <c r="K39831" i="3"/>
  <c r="K39823" i="3"/>
  <c r="K39815" i="3"/>
  <c r="K39807" i="3"/>
  <c r="K39799" i="3"/>
  <c r="K39791" i="3"/>
  <c r="K39783" i="3"/>
  <c r="K39775" i="3"/>
  <c r="K39767" i="3"/>
  <c r="K39759" i="3"/>
  <c r="K39751" i="3"/>
  <c r="K39743" i="3"/>
  <c r="K39735" i="3"/>
  <c r="K39727" i="3"/>
  <c r="K39719" i="3"/>
  <c r="K39711" i="3"/>
  <c r="K39703" i="3"/>
  <c r="K39695" i="3"/>
  <c r="K39687" i="3"/>
  <c r="K39679" i="3"/>
  <c r="K39671" i="3"/>
  <c r="K39663" i="3"/>
  <c r="K39655" i="3"/>
  <c r="K39647" i="3"/>
  <c r="K39639" i="3"/>
  <c r="K39631" i="3"/>
  <c r="K39623" i="3"/>
  <c r="K39615" i="3"/>
  <c r="K39607" i="3"/>
  <c r="K39599" i="3"/>
  <c r="K39591" i="3"/>
  <c r="K39583" i="3"/>
  <c r="K39575" i="3"/>
  <c r="K39567" i="3"/>
  <c r="K39559" i="3"/>
  <c r="K39551" i="3"/>
  <c r="K39543" i="3"/>
  <c r="K39535" i="3"/>
  <c r="K39527" i="3"/>
  <c r="K39519" i="3"/>
  <c r="K39511" i="3"/>
  <c r="K39503" i="3"/>
  <c r="K39495" i="3"/>
  <c r="K39487" i="3"/>
  <c r="K39479" i="3"/>
  <c r="K39471" i="3"/>
  <c r="K39463" i="3"/>
  <c r="K39455" i="3"/>
  <c r="K39447" i="3"/>
  <c r="K39439" i="3"/>
  <c r="K39431" i="3"/>
  <c r="K39423" i="3"/>
  <c r="K39415" i="3"/>
  <c r="K39407" i="3"/>
  <c r="K39399" i="3"/>
  <c r="K39391" i="3"/>
  <c r="K39383" i="3"/>
  <c r="K39375" i="3"/>
  <c r="K39367" i="3"/>
  <c r="K39359" i="3"/>
  <c r="K39351" i="3"/>
  <c r="K39343" i="3"/>
  <c r="K39335" i="3"/>
  <c r="K39327" i="3"/>
  <c r="K39319" i="3"/>
  <c r="K39311" i="3"/>
  <c r="K39303" i="3"/>
  <c r="K39295" i="3"/>
  <c r="K39287" i="3"/>
  <c r="K39279" i="3"/>
  <c r="K39271" i="3"/>
  <c r="K39263" i="3"/>
  <c r="K39255" i="3"/>
  <c r="K39247" i="3"/>
  <c r="K39239" i="3"/>
  <c r="K39231" i="3"/>
  <c r="K39223" i="3"/>
  <c r="K39215" i="3"/>
  <c r="K39207" i="3"/>
  <c r="K39199" i="3"/>
  <c r="K39191" i="3"/>
  <c r="K39183" i="3"/>
  <c r="K39175" i="3"/>
  <c r="K39167" i="3"/>
  <c r="K39159" i="3"/>
  <c r="K39151" i="3"/>
  <c r="K39143" i="3"/>
  <c r="K39135" i="3"/>
  <c r="K39127" i="3"/>
  <c r="K39119" i="3"/>
  <c r="K39111" i="3"/>
  <c r="K39103" i="3"/>
  <c r="K39095" i="3"/>
  <c r="K39087" i="3"/>
  <c r="K39079" i="3"/>
  <c r="K39071" i="3"/>
  <c r="K39063" i="3"/>
  <c r="K39055" i="3"/>
  <c r="K39047" i="3"/>
  <c r="K39039" i="3"/>
  <c r="K39031" i="3"/>
  <c r="K39023" i="3"/>
  <c r="K39015" i="3"/>
  <c r="K39007" i="3"/>
  <c r="K38999" i="3"/>
  <c r="K38991" i="3"/>
  <c r="K38983" i="3"/>
  <c r="K38975" i="3"/>
  <c r="K38967" i="3"/>
  <c r="K38959" i="3"/>
  <c r="K38951" i="3"/>
  <c r="K38943" i="3"/>
  <c r="K38935" i="3"/>
  <c r="K38927" i="3"/>
  <c r="K38919" i="3"/>
  <c r="K38911" i="3"/>
  <c r="K38903" i="3"/>
  <c r="K38895" i="3"/>
  <c r="K38887" i="3"/>
  <c r="K38879" i="3"/>
  <c r="K38871" i="3"/>
  <c r="K38863" i="3"/>
  <c r="K38855" i="3"/>
  <c r="K38847" i="3"/>
  <c r="K38839" i="3"/>
  <c r="K38831" i="3"/>
  <c r="K38823" i="3"/>
  <c r="K38815" i="3"/>
  <c r="K38807" i="3"/>
  <c r="K38799" i="3"/>
  <c r="K38791" i="3"/>
  <c r="K38783" i="3"/>
  <c r="K38775" i="3"/>
  <c r="K38767" i="3"/>
  <c r="K38759" i="3"/>
  <c r="K38751" i="3"/>
  <c r="K38743" i="3"/>
  <c r="K38735" i="3"/>
  <c r="K38727" i="3"/>
  <c r="K38719" i="3"/>
  <c r="K38711" i="3"/>
  <c r="K38703" i="3"/>
  <c r="K38695" i="3"/>
  <c r="K38687" i="3"/>
  <c r="K38679" i="3"/>
  <c r="K38671" i="3"/>
  <c r="K38663" i="3"/>
  <c r="K38655" i="3"/>
  <c r="K38647" i="3"/>
  <c r="K38639" i="3"/>
  <c r="K38631" i="3"/>
  <c r="K38623" i="3"/>
  <c r="K38615" i="3"/>
  <c r="K38607" i="3"/>
  <c r="K38599" i="3"/>
  <c r="K38591" i="3"/>
  <c r="K38583" i="3"/>
  <c r="K38575" i="3"/>
  <c r="K38567" i="3"/>
  <c r="K38559" i="3"/>
  <c r="K38551" i="3"/>
  <c r="K38543" i="3"/>
  <c r="K38535" i="3"/>
  <c r="K38527" i="3"/>
  <c r="K38519" i="3"/>
  <c r="K38511" i="3"/>
  <c r="K38503" i="3"/>
  <c r="K38495" i="3"/>
  <c r="K38487" i="3"/>
  <c r="K38479" i="3"/>
  <c r="K38471" i="3"/>
  <c r="K38463" i="3"/>
  <c r="K38455" i="3"/>
  <c r="K38447" i="3"/>
  <c r="K38439" i="3"/>
  <c r="K38431" i="3"/>
  <c r="K38423" i="3"/>
  <c r="K38415" i="3"/>
  <c r="K38407" i="3"/>
  <c r="K38399" i="3"/>
  <c r="K38391" i="3"/>
  <c r="K38383" i="3"/>
  <c r="K38375" i="3"/>
  <c r="K38367" i="3"/>
  <c r="K38359" i="3"/>
  <c r="K38351" i="3"/>
  <c r="K38343" i="3"/>
  <c r="K38335" i="3"/>
  <c r="K38327" i="3"/>
  <c r="K38319" i="3"/>
  <c r="K38311" i="3"/>
  <c r="K38303" i="3"/>
  <c r="K38295" i="3"/>
  <c r="K38287" i="3"/>
  <c r="K38279" i="3"/>
  <c r="K38271" i="3"/>
  <c r="K38263" i="3"/>
  <c r="K38255" i="3"/>
  <c r="K38247" i="3"/>
  <c r="K38239" i="3"/>
  <c r="K38231" i="3"/>
  <c r="K38223" i="3"/>
  <c r="K38215" i="3"/>
  <c r="K38207" i="3"/>
  <c r="K38199" i="3"/>
  <c r="K38191" i="3"/>
  <c r="K38183" i="3"/>
  <c r="K38175" i="3"/>
  <c r="K38167" i="3"/>
  <c r="K38159" i="3"/>
  <c r="K38151" i="3"/>
  <c r="K38143" i="3"/>
  <c r="K38135" i="3"/>
  <c r="K38127" i="3"/>
  <c r="K38119" i="3"/>
  <c r="K38111" i="3"/>
  <c r="K38103" i="3"/>
  <c r="K38095" i="3"/>
  <c r="K38087" i="3"/>
  <c r="K38079" i="3"/>
  <c r="K38071" i="3"/>
  <c r="K38063" i="3"/>
  <c r="K38055" i="3"/>
  <c r="K38047" i="3"/>
  <c r="K38039" i="3"/>
  <c r="K38031" i="3"/>
  <c r="K38023" i="3"/>
  <c r="K38015" i="3"/>
  <c r="K38007" i="3"/>
  <c r="K37999" i="3"/>
  <c r="K37991" i="3"/>
  <c r="K37983" i="3"/>
  <c r="K37975" i="3"/>
  <c r="K37967" i="3"/>
  <c r="K37959" i="3"/>
  <c r="K37951" i="3"/>
  <c r="K37943" i="3"/>
  <c r="K37935" i="3"/>
  <c r="K37927" i="3"/>
  <c r="K37919" i="3"/>
  <c r="K37911" i="3"/>
  <c r="K37903" i="3"/>
  <c r="K37895" i="3"/>
  <c r="K37887" i="3"/>
  <c r="K37879" i="3"/>
  <c r="K37871" i="3"/>
  <c r="K37863" i="3"/>
  <c r="K37855" i="3"/>
  <c r="K37847" i="3"/>
  <c r="K37839" i="3"/>
  <c r="K37831" i="3"/>
  <c r="K37823" i="3"/>
  <c r="K37815" i="3"/>
  <c r="K37807" i="3"/>
  <c r="K37799" i="3"/>
  <c r="K37791" i="3"/>
  <c r="K37783" i="3"/>
  <c r="K37775" i="3"/>
  <c r="K37767" i="3"/>
  <c r="K37759" i="3"/>
  <c r="K37751" i="3"/>
  <c r="K37743" i="3"/>
  <c r="K37735" i="3"/>
  <c r="K37727" i="3"/>
  <c r="K37719" i="3"/>
  <c r="K37711" i="3"/>
  <c r="K37703" i="3"/>
  <c r="K37695" i="3"/>
  <c r="K37687" i="3"/>
  <c r="K37679" i="3"/>
  <c r="K37671" i="3"/>
  <c r="K37663" i="3"/>
  <c r="K37655" i="3"/>
  <c r="K37647" i="3"/>
  <c r="K37639" i="3"/>
  <c r="K37631" i="3"/>
  <c r="K37623" i="3"/>
  <c r="K37615" i="3"/>
  <c r="K37607" i="3"/>
  <c r="K37599" i="3"/>
  <c r="K37591" i="3"/>
  <c r="K37583" i="3"/>
  <c r="K37575" i="3"/>
  <c r="K37567" i="3"/>
  <c r="K37559" i="3"/>
  <c r="K37551" i="3"/>
  <c r="K37543" i="3"/>
  <c r="K37535" i="3"/>
  <c r="K37527" i="3"/>
  <c r="K37519" i="3"/>
  <c r="K37511" i="3"/>
  <c r="K37503" i="3"/>
  <c r="K37495" i="3"/>
  <c r="K37487" i="3"/>
  <c r="K37479" i="3"/>
  <c r="K37471" i="3"/>
  <c r="K37463" i="3"/>
  <c r="K37455" i="3"/>
  <c r="K37447" i="3"/>
  <c r="K37439" i="3"/>
  <c r="K37431" i="3"/>
  <c r="K37423" i="3"/>
  <c r="K37415" i="3"/>
  <c r="K37407" i="3"/>
  <c r="K37399" i="3"/>
  <c r="K37391" i="3"/>
  <c r="K37383" i="3"/>
  <c r="K37375" i="3"/>
  <c r="K37367" i="3"/>
  <c r="K37359" i="3"/>
  <c r="K37351" i="3"/>
  <c r="K37343" i="3"/>
  <c r="K37335" i="3"/>
  <c r="K37327" i="3"/>
  <c r="K37319" i="3"/>
  <c r="K37311" i="3"/>
  <c r="K37303" i="3"/>
  <c r="K37295" i="3"/>
  <c r="K37287" i="3"/>
  <c r="K37279" i="3"/>
  <c r="K37271" i="3"/>
  <c r="K37263" i="3"/>
  <c r="K37255" i="3"/>
  <c r="K37247" i="3"/>
  <c r="K37239" i="3"/>
  <c r="K37231" i="3"/>
  <c r="K37223" i="3"/>
  <c r="K37215" i="3"/>
  <c r="K37207" i="3"/>
  <c r="K37199" i="3"/>
  <c r="K37191" i="3"/>
  <c r="K37183" i="3"/>
  <c r="K37175" i="3"/>
  <c r="K37167" i="3"/>
  <c r="K37159" i="3"/>
  <c r="K37151" i="3"/>
  <c r="K37143" i="3"/>
  <c r="K37135" i="3"/>
  <c r="K37127" i="3"/>
  <c r="K37119" i="3"/>
  <c r="K37111" i="3"/>
  <c r="K37103" i="3"/>
  <c r="K37095" i="3"/>
  <c r="K37087" i="3"/>
  <c r="K37079" i="3"/>
  <c r="K37071" i="3"/>
  <c r="K37063" i="3"/>
  <c r="K37055" i="3"/>
  <c r="K37047" i="3"/>
  <c r="K37039" i="3"/>
  <c r="K37031" i="3"/>
  <c r="K37023" i="3"/>
  <c r="K37015" i="3"/>
  <c r="K37007" i="3"/>
  <c r="K36999" i="3"/>
  <c r="K36991" i="3"/>
  <c r="K36983" i="3"/>
  <c r="K36975" i="3"/>
  <c r="K36967" i="3"/>
  <c r="K36959" i="3"/>
  <c r="K36951" i="3"/>
  <c r="K36943" i="3"/>
  <c r="K36935" i="3"/>
  <c r="K36927" i="3"/>
  <c r="K36919" i="3"/>
  <c r="K36911" i="3"/>
  <c r="K36903" i="3"/>
  <c r="K36895" i="3"/>
  <c r="K36887" i="3"/>
  <c r="K36879" i="3"/>
  <c r="K36871" i="3"/>
  <c r="K36863" i="3"/>
  <c r="K36855" i="3"/>
  <c r="K36847" i="3"/>
  <c r="K36839" i="3"/>
  <c r="K36831" i="3"/>
  <c r="K36823" i="3"/>
  <c r="K36815" i="3"/>
  <c r="K36807" i="3"/>
  <c r="K36799" i="3"/>
  <c r="K36791" i="3"/>
  <c r="K36783" i="3"/>
  <c r="K36775" i="3"/>
  <c r="K36767" i="3"/>
  <c r="K36759" i="3"/>
  <c r="K36751" i="3"/>
  <c r="K36743" i="3"/>
  <c r="K36735" i="3"/>
  <c r="K36727" i="3"/>
  <c r="K36719" i="3"/>
  <c r="K36711" i="3"/>
  <c r="K36703" i="3"/>
  <c r="K36695" i="3"/>
  <c r="K36687" i="3"/>
  <c r="K36679" i="3"/>
  <c r="K36671" i="3"/>
  <c r="K36663" i="3"/>
  <c r="K36655" i="3"/>
  <c r="K36647" i="3"/>
  <c r="K36639" i="3"/>
  <c r="K36631" i="3"/>
  <c r="K36623" i="3"/>
  <c r="K36615" i="3"/>
  <c r="K36607" i="3"/>
  <c r="K36599" i="3"/>
  <c r="K36591" i="3"/>
  <c r="K36583" i="3"/>
  <c r="K36575" i="3"/>
  <c r="K36567" i="3"/>
  <c r="K36559" i="3"/>
  <c r="K36551" i="3"/>
  <c r="K36543" i="3"/>
  <c r="K36535" i="3"/>
  <c r="K36527" i="3"/>
  <c r="K36519" i="3"/>
  <c r="K36511" i="3"/>
  <c r="K36503" i="3"/>
  <c r="K36495" i="3"/>
  <c r="K36487" i="3"/>
  <c r="K36479" i="3"/>
  <c r="K36471" i="3"/>
  <c r="K36463" i="3"/>
  <c r="K36455" i="3"/>
  <c r="K36447" i="3"/>
  <c r="K36439" i="3"/>
  <c r="K36431" i="3"/>
  <c r="K36423" i="3"/>
  <c r="K36415" i="3"/>
  <c r="K36407" i="3"/>
  <c r="K36399" i="3"/>
  <c r="K36391" i="3"/>
  <c r="K36383" i="3"/>
  <c r="K36375" i="3"/>
  <c r="K36367" i="3"/>
  <c r="K36359" i="3"/>
  <c r="K36351" i="3"/>
  <c r="K36343" i="3"/>
  <c r="K36335" i="3"/>
  <c r="K36327" i="3"/>
  <c r="K36319" i="3"/>
  <c r="K36311" i="3"/>
  <c r="K36303" i="3"/>
  <c r="K36295" i="3"/>
  <c r="K36287" i="3"/>
  <c r="K36279" i="3"/>
  <c r="K36271" i="3"/>
  <c r="K36263" i="3"/>
  <c r="K36255" i="3"/>
  <c r="K36247" i="3"/>
  <c r="K36239" i="3"/>
  <c r="K36231" i="3"/>
  <c r="K36223" i="3"/>
  <c r="K36215" i="3"/>
  <c r="K36207" i="3"/>
  <c r="K36199" i="3"/>
  <c r="K36191" i="3"/>
  <c r="K36183" i="3"/>
  <c r="K36175" i="3"/>
  <c r="K36167" i="3"/>
  <c r="K36159" i="3"/>
  <c r="K36151" i="3"/>
  <c r="K36143" i="3"/>
  <c r="K36135" i="3"/>
  <c r="K36127" i="3"/>
  <c r="K36119" i="3"/>
  <c r="K36111" i="3"/>
  <c r="K36103" i="3"/>
  <c r="K36095" i="3"/>
  <c r="K36087" i="3"/>
  <c r="K36079" i="3"/>
  <c r="K36071" i="3"/>
  <c r="K36063" i="3"/>
  <c r="K36055" i="3"/>
  <c r="K36047" i="3"/>
  <c r="K36039" i="3"/>
  <c r="K36031" i="3"/>
  <c r="K36023" i="3"/>
  <c r="K36015" i="3"/>
  <c r="K36007" i="3"/>
  <c r="K35999" i="3"/>
  <c r="K35991" i="3"/>
  <c r="K35983" i="3"/>
  <c r="K35975" i="3"/>
  <c r="K35967" i="3"/>
  <c r="K35959" i="3"/>
  <c r="K35951" i="3"/>
  <c r="K35943" i="3"/>
  <c r="K35935" i="3"/>
  <c r="K35927" i="3"/>
  <c r="K35919" i="3"/>
  <c r="K35911" i="3"/>
  <c r="K35903" i="3"/>
  <c r="K35895" i="3"/>
  <c r="K35887" i="3"/>
  <c r="K35879" i="3"/>
  <c r="K35871" i="3"/>
  <c r="K35863" i="3"/>
  <c r="K35855" i="3"/>
  <c r="K35847" i="3"/>
  <c r="K35839" i="3"/>
  <c r="K35831" i="3"/>
  <c r="K35823" i="3"/>
  <c r="K35815" i="3"/>
  <c r="K35807" i="3"/>
  <c r="K35799" i="3"/>
  <c r="K35791" i="3"/>
  <c r="K35783" i="3"/>
  <c r="K35775" i="3"/>
  <c r="K35767" i="3"/>
  <c r="K35759" i="3"/>
  <c r="K35751" i="3"/>
  <c r="K35743" i="3"/>
  <c r="K35735" i="3"/>
  <c r="K35727" i="3"/>
  <c r="K35719" i="3"/>
  <c r="K35711" i="3"/>
  <c r="K35703" i="3"/>
  <c r="K35695" i="3"/>
  <c r="K35687" i="3"/>
  <c r="K35679" i="3"/>
  <c r="K35671" i="3"/>
  <c r="K35663" i="3"/>
  <c r="K35655" i="3"/>
  <c r="K35647" i="3"/>
  <c r="K35639" i="3"/>
  <c r="K35631" i="3"/>
  <c r="K35623" i="3"/>
  <c r="K35615" i="3"/>
  <c r="K35607" i="3"/>
  <c r="K35599" i="3"/>
  <c r="K35591" i="3"/>
  <c r="K35583" i="3"/>
  <c r="K35575" i="3"/>
  <c r="K35567" i="3"/>
  <c r="K35559" i="3"/>
  <c r="K35551" i="3"/>
  <c r="K35543" i="3"/>
  <c r="K35535" i="3"/>
  <c r="K35527" i="3"/>
  <c r="K35519" i="3"/>
  <c r="K35511" i="3"/>
  <c r="K35503" i="3"/>
  <c r="K35495" i="3"/>
  <c r="K35487" i="3"/>
  <c r="K35479" i="3"/>
  <c r="K35471" i="3"/>
  <c r="K35463" i="3"/>
  <c r="K35455" i="3"/>
  <c r="K35447" i="3"/>
  <c r="K35439" i="3"/>
  <c r="K35431" i="3"/>
  <c r="K35423" i="3"/>
  <c r="K35415" i="3"/>
  <c r="K35407" i="3"/>
  <c r="K35399" i="3"/>
  <c r="K35391" i="3"/>
  <c r="K35383" i="3"/>
  <c r="K35375" i="3"/>
  <c r="K35367" i="3"/>
  <c r="K35359" i="3"/>
  <c r="K35351" i="3"/>
  <c r="K35343" i="3"/>
  <c r="K35335" i="3"/>
  <c r="K35327" i="3"/>
  <c r="K35319" i="3"/>
  <c r="K35311" i="3"/>
  <c r="K35303" i="3"/>
  <c r="K35295" i="3"/>
  <c r="K35287" i="3"/>
  <c r="K35279" i="3"/>
  <c r="K35271" i="3"/>
  <c r="K35263" i="3"/>
  <c r="K35255" i="3"/>
  <c r="K35247" i="3"/>
  <c r="K35239" i="3"/>
  <c r="K35231" i="3"/>
  <c r="K35223" i="3"/>
  <c r="K35215" i="3"/>
  <c r="K35207" i="3"/>
  <c r="K35199" i="3"/>
  <c r="K35191" i="3"/>
  <c r="K35183" i="3"/>
  <c r="K35175" i="3"/>
  <c r="K35167" i="3"/>
  <c r="K35159" i="3"/>
  <c r="K35151" i="3"/>
  <c r="K35143" i="3"/>
  <c r="K35135" i="3"/>
  <c r="K35127" i="3"/>
  <c r="K35119" i="3"/>
  <c r="K35111" i="3"/>
  <c r="K35103" i="3"/>
  <c r="K35095" i="3"/>
  <c r="K35087" i="3"/>
  <c r="K35079" i="3"/>
  <c r="K35071" i="3"/>
  <c r="K35063" i="3"/>
  <c r="K35055" i="3"/>
  <c r="K35047" i="3"/>
  <c r="K35039" i="3"/>
  <c r="K35031" i="3"/>
  <c r="K35023" i="3"/>
  <c r="K35015" i="3"/>
  <c r="K35007" i="3"/>
  <c r="K34999" i="3"/>
  <c r="K34991" i="3"/>
  <c r="K34983" i="3"/>
  <c r="K34975" i="3"/>
  <c r="K34967" i="3"/>
  <c r="K34959" i="3"/>
  <c r="K34951" i="3"/>
  <c r="K34943" i="3"/>
  <c r="K34935" i="3"/>
  <c r="K34927" i="3"/>
  <c r="K34919" i="3"/>
  <c r="K34911" i="3"/>
  <c r="K34903" i="3"/>
  <c r="K34895" i="3"/>
  <c r="K34887" i="3"/>
  <c r="K34879" i="3"/>
  <c r="K34871" i="3"/>
  <c r="K34863" i="3"/>
  <c r="K34855" i="3"/>
  <c r="K34847" i="3"/>
  <c r="K34839" i="3"/>
  <c r="K34831" i="3"/>
  <c r="K34823" i="3"/>
  <c r="K34815" i="3"/>
  <c r="K34807" i="3"/>
  <c r="K34799" i="3"/>
  <c r="K34791" i="3"/>
  <c r="K34783" i="3"/>
  <c r="K34775" i="3"/>
  <c r="K34767" i="3"/>
  <c r="K34759" i="3"/>
  <c r="K34751" i="3"/>
  <c r="K34743" i="3"/>
  <c r="K34735" i="3"/>
  <c r="K34727" i="3"/>
  <c r="K34719" i="3"/>
  <c r="K34711" i="3"/>
  <c r="K34703" i="3"/>
  <c r="K34695" i="3"/>
  <c r="K34687" i="3"/>
  <c r="K34679" i="3"/>
  <c r="K34671" i="3"/>
  <c r="K34663" i="3"/>
  <c r="K34655" i="3"/>
  <c r="K34647" i="3"/>
  <c r="K34639" i="3"/>
  <c r="K34631" i="3"/>
  <c r="K34623" i="3"/>
  <c r="K34615" i="3"/>
  <c r="K34607" i="3"/>
  <c r="K34599" i="3"/>
  <c r="K34591" i="3"/>
  <c r="K34583" i="3"/>
  <c r="K34575" i="3"/>
  <c r="K34567" i="3"/>
  <c r="K34559" i="3"/>
  <c r="K34551" i="3"/>
  <c r="K34543" i="3"/>
  <c r="K34535" i="3"/>
  <c r="K34527" i="3"/>
  <c r="K34519" i="3"/>
  <c r="K34511" i="3"/>
  <c r="K34503" i="3"/>
  <c r="K34495" i="3"/>
  <c r="K34487" i="3"/>
  <c r="K34479" i="3"/>
  <c r="K34471" i="3"/>
  <c r="K34463" i="3"/>
  <c r="K34455" i="3"/>
  <c r="K34447" i="3"/>
  <c r="K34439" i="3"/>
  <c r="K34431" i="3"/>
  <c r="K34423" i="3"/>
  <c r="K34415" i="3"/>
  <c r="K34407" i="3"/>
  <c r="K34399" i="3"/>
  <c r="K34391" i="3"/>
  <c r="K34383" i="3"/>
  <c r="K34375" i="3"/>
  <c r="K34367" i="3"/>
  <c r="K34359" i="3"/>
  <c r="K34351" i="3"/>
  <c r="K34343" i="3"/>
  <c r="K34335" i="3"/>
  <c r="K34327" i="3"/>
  <c r="K34319" i="3"/>
  <c r="K34311" i="3"/>
  <c r="K34303" i="3"/>
  <c r="K34295" i="3"/>
  <c r="K34287" i="3"/>
  <c r="K34279" i="3"/>
  <c r="K34271" i="3"/>
  <c r="K34263" i="3"/>
  <c r="K34255" i="3"/>
  <c r="K34247" i="3"/>
  <c r="K34239" i="3"/>
  <c r="K34231" i="3"/>
  <c r="K34223" i="3"/>
  <c r="K34215" i="3"/>
  <c r="K34207" i="3"/>
  <c r="K34199" i="3"/>
  <c r="K34191" i="3"/>
  <c r="K34183" i="3"/>
  <c r="K34175" i="3"/>
  <c r="K34167" i="3"/>
  <c r="K34159" i="3"/>
  <c r="K34151" i="3"/>
  <c r="K34143" i="3"/>
  <c r="K34135" i="3"/>
  <c r="K34127" i="3"/>
  <c r="K34119" i="3"/>
  <c r="K34111" i="3"/>
  <c r="K34103" i="3"/>
  <c r="K34095" i="3"/>
  <c r="K34087" i="3"/>
  <c r="K34079" i="3"/>
  <c r="K34071" i="3"/>
  <c r="K34063" i="3"/>
  <c r="K34055" i="3"/>
  <c r="K34047" i="3"/>
  <c r="K34039" i="3"/>
  <c r="K34031" i="3"/>
  <c r="K34023" i="3"/>
  <c r="K34015" i="3"/>
  <c r="K34007" i="3"/>
  <c r="K33999" i="3"/>
  <c r="K33991" i="3"/>
  <c r="K33983" i="3"/>
  <c r="K33975" i="3"/>
  <c r="K33967" i="3"/>
  <c r="K33959" i="3"/>
  <c r="K33951" i="3"/>
  <c r="K33943" i="3"/>
  <c r="K33935" i="3"/>
  <c r="K33927" i="3"/>
  <c r="K33919" i="3"/>
  <c r="K33911" i="3"/>
  <c r="K33903" i="3"/>
  <c r="K33895" i="3"/>
  <c r="K33887" i="3"/>
  <c r="K33879" i="3"/>
  <c r="K33871" i="3"/>
  <c r="K33863" i="3"/>
  <c r="K33855" i="3"/>
  <c r="K33847" i="3"/>
  <c r="K33839" i="3"/>
  <c r="K33831" i="3"/>
  <c r="K33823" i="3"/>
  <c r="K33815" i="3"/>
  <c r="K33807" i="3"/>
  <c r="K33799" i="3"/>
  <c r="K33791" i="3"/>
  <c r="K33783" i="3"/>
  <c r="K33775" i="3"/>
  <c r="K33767" i="3"/>
  <c r="K33759" i="3"/>
  <c r="K33751" i="3"/>
  <c r="K33743" i="3"/>
  <c r="K33735" i="3"/>
  <c r="K33727" i="3"/>
  <c r="K33719" i="3"/>
  <c r="K33711" i="3"/>
  <c r="K33703" i="3"/>
  <c r="K33695" i="3"/>
  <c r="K33687" i="3"/>
  <c r="K33679" i="3"/>
  <c r="K33671" i="3"/>
  <c r="K33663" i="3"/>
  <c r="K33655" i="3"/>
  <c r="K33647" i="3"/>
  <c r="K33639" i="3"/>
  <c r="K33631" i="3"/>
  <c r="K33623" i="3"/>
  <c r="K33615" i="3"/>
  <c r="K33607" i="3"/>
  <c r="K33599" i="3"/>
  <c r="K33591" i="3"/>
  <c r="K33583" i="3"/>
  <c r="K33575" i="3"/>
  <c r="K33567" i="3"/>
  <c r="K33559" i="3"/>
  <c r="K33551" i="3"/>
  <c r="K33543" i="3"/>
  <c r="K33535" i="3"/>
  <c r="K33527" i="3"/>
  <c r="K33519" i="3"/>
  <c r="K33511" i="3"/>
  <c r="K33503" i="3"/>
  <c r="K33495" i="3"/>
  <c r="K33487" i="3"/>
  <c r="K33479" i="3"/>
  <c r="K33471" i="3"/>
  <c r="K33463" i="3"/>
  <c r="K33455" i="3"/>
  <c r="K33447" i="3"/>
  <c r="K33439" i="3"/>
  <c r="K33431" i="3"/>
  <c r="K33423" i="3"/>
  <c r="K33415" i="3"/>
  <c r="K33407" i="3"/>
  <c r="K33399" i="3"/>
  <c r="K33391" i="3"/>
  <c r="K33383" i="3"/>
  <c r="K33375" i="3"/>
  <c r="K33367" i="3"/>
  <c r="K33359" i="3"/>
  <c r="K33351" i="3"/>
  <c r="K33343" i="3"/>
  <c r="K33335" i="3"/>
  <c r="K33327" i="3"/>
  <c r="K33319" i="3"/>
  <c r="K33311" i="3"/>
  <c r="K33303" i="3"/>
  <c r="K33295" i="3"/>
  <c r="K33287" i="3"/>
  <c r="K33279" i="3"/>
  <c r="K33271" i="3"/>
  <c r="K33263" i="3"/>
  <c r="K33255" i="3"/>
  <c r="K33247" i="3"/>
  <c r="K33239" i="3"/>
  <c r="K33231" i="3"/>
  <c r="K33223" i="3"/>
  <c r="K33215" i="3"/>
  <c r="K33207" i="3"/>
  <c r="K33199" i="3"/>
  <c r="K33191" i="3"/>
  <c r="K33183" i="3"/>
  <c r="K33175" i="3"/>
  <c r="K33167" i="3"/>
  <c r="K33159" i="3"/>
  <c r="K33151" i="3"/>
  <c r="K33143" i="3"/>
  <c r="K33135" i="3"/>
  <c r="K33127" i="3"/>
  <c r="K33119" i="3"/>
  <c r="K33111" i="3"/>
  <c r="K33103" i="3"/>
  <c r="K33095" i="3"/>
  <c r="K33087" i="3"/>
  <c r="K33079" i="3"/>
  <c r="K33071" i="3"/>
  <c r="K33063" i="3"/>
  <c r="K33055" i="3"/>
  <c r="K33047" i="3"/>
  <c r="K33039" i="3"/>
  <c r="K33031" i="3"/>
  <c r="K33023" i="3"/>
  <c r="K33015" i="3"/>
  <c r="K33007" i="3"/>
  <c r="K32999" i="3"/>
  <c r="K32991" i="3"/>
  <c r="K32983" i="3"/>
  <c r="K32975" i="3"/>
  <c r="K32967" i="3"/>
  <c r="K32959" i="3"/>
  <c r="K32951" i="3"/>
  <c r="K32943" i="3"/>
  <c r="K32935" i="3"/>
  <c r="K32927" i="3"/>
  <c r="K32919" i="3"/>
  <c r="K32911" i="3"/>
  <c r="K32903" i="3"/>
  <c r="K32895" i="3"/>
  <c r="K32887" i="3"/>
  <c r="K32879" i="3"/>
  <c r="K32871" i="3"/>
  <c r="K32863" i="3"/>
  <c r="K32855" i="3"/>
  <c r="K32847" i="3"/>
  <c r="K32839" i="3"/>
  <c r="K32831" i="3"/>
  <c r="K32823" i="3"/>
  <c r="K32815" i="3"/>
  <c r="K32807" i="3"/>
  <c r="K32799" i="3"/>
  <c r="K32791" i="3"/>
  <c r="K32783" i="3"/>
  <c r="K32775" i="3"/>
  <c r="K32767" i="3"/>
  <c r="K32759" i="3"/>
  <c r="K32751" i="3"/>
  <c r="K32743" i="3"/>
  <c r="K32735" i="3"/>
  <c r="K32727" i="3"/>
  <c r="K32719" i="3"/>
  <c r="K32711" i="3"/>
  <c r="K32703" i="3"/>
  <c r="K32695" i="3"/>
  <c r="K32687" i="3"/>
  <c r="K32679" i="3"/>
  <c r="K32671" i="3"/>
  <c r="K32663" i="3"/>
  <c r="K32655" i="3"/>
  <c r="K32647" i="3"/>
  <c r="K32639" i="3"/>
  <c r="K32631" i="3"/>
  <c r="K32623" i="3"/>
  <c r="K32615" i="3"/>
  <c r="K32607" i="3"/>
  <c r="K32599" i="3"/>
  <c r="K32591" i="3"/>
  <c r="K32583" i="3"/>
  <c r="K32575" i="3"/>
  <c r="K32567" i="3"/>
  <c r="K32559" i="3"/>
  <c r="K32551" i="3"/>
  <c r="K32543" i="3"/>
  <c r="K32535" i="3"/>
  <c r="K32527" i="3"/>
  <c r="K32519" i="3"/>
  <c r="K32511" i="3"/>
  <c r="K32503" i="3"/>
  <c r="K32495" i="3"/>
  <c r="K32487" i="3"/>
  <c r="K32479" i="3"/>
  <c r="K32471" i="3"/>
  <c r="K32463" i="3"/>
  <c r="K32455" i="3"/>
  <c r="K32447" i="3"/>
  <c r="K32439" i="3"/>
  <c r="K32431" i="3"/>
  <c r="K32423" i="3"/>
  <c r="K32415" i="3"/>
  <c r="K32407" i="3"/>
  <c r="K32399" i="3"/>
  <c r="K32391" i="3"/>
  <c r="K32383" i="3"/>
  <c r="K32375" i="3"/>
  <c r="K32367" i="3"/>
  <c r="K32359" i="3"/>
  <c r="K32351" i="3"/>
  <c r="K32343" i="3"/>
  <c r="K32335" i="3"/>
  <c r="K32327" i="3"/>
  <c r="K32319" i="3"/>
  <c r="K32311" i="3"/>
  <c r="K32303" i="3"/>
  <c r="K32295" i="3"/>
  <c r="K32287" i="3"/>
  <c r="K32279" i="3"/>
  <c r="K32271" i="3"/>
  <c r="K32263" i="3"/>
  <c r="K32255" i="3"/>
  <c r="K32247" i="3"/>
  <c r="K32239" i="3"/>
  <c r="K32231" i="3"/>
  <c r="K32223" i="3"/>
  <c r="K32215" i="3"/>
  <c r="K32207" i="3"/>
  <c r="K32199" i="3"/>
  <c r="K32191" i="3"/>
  <c r="K32183" i="3"/>
  <c r="K32175" i="3"/>
  <c r="K32167" i="3"/>
  <c r="K32159" i="3"/>
  <c r="K32151" i="3"/>
  <c r="K32143" i="3"/>
  <c r="K32135" i="3"/>
  <c r="K32127" i="3"/>
  <c r="K32119" i="3"/>
  <c r="K32111" i="3"/>
  <c r="K32103" i="3"/>
  <c r="K32095" i="3"/>
  <c r="K32087" i="3"/>
  <c r="K32079" i="3"/>
  <c r="K32071" i="3"/>
  <c r="K32063" i="3"/>
  <c r="K32055" i="3"/>
  <c r="K32047" i="3"/>
  <c r="K32039" i="3"/>
  <c r="K32031" i="3"/>
  <c r="K32023" i="3"/>
  <c r="K32015" i="3"/>
  <c r="K32007" i="3"/>
  <c r="K31999" i="3"/>
  <c r="K31991" i="3"/>
  <c r="K31983" i="3"/>
  <c r="K31975" i="3"/>
  <c r="K31967" i="3"/>
  <c r="K31959" i="3"/>
  <c r="K31951" i="3"/>
  <c r="K31943" i="3"/>
  <c r="K31935" i="3"/>
  <c r="K31927" i="3"/>
  <c r="K31919" i="3"/>
  <c r="K31911" i="3"/>
  <c r="K31903" i="3"/>
  <c r="K31895" i="3"/>
  <c r="K31887" i="3"/>
  <c r="K31879" i="3"/>
  <c r="K31871" i="3"/>
  <c r="K31863" i="3"/>
  <c r="K31855" i="3"/>
  <c r="K31847" i="3"/>
  <c r="K31839" i="3"/>
  <c r="K31831" i="3"/>
  <c r="K31823" i="3"/>
  <c r="K31815" i="3"/>
  <c r="K31807" i="3"/>
  <c r="K31799" i="3"/>
  <c r="K31791" i="3"/>
  <c r="K31783" i="3"/>
  <c r="K31775" i="3"/>
  <c r="K31767" i="3"/>
  <c r="K31759" i="3"/>
  <c r="K31751" i="3"/>
  <c r="K31743" i="3"/>
  <c r="K31735" i="3"/>
  <c r="K31727" i="3"/>
  <c r="K31719" i="3"/>
  <c r="K31711" i="3"/>
  <c r="K31703" i="3"/>
  <c r="K31695" i="3"/>
  <c r="K31687" i="3"/>
  <c r="K31679" i="3"/>
  <c r="K31671" i="3"/>
  <c r="K31663" i="3"/>
  <c r="K31655" i="3"/>
  <c r="K31647" i="3"/>
  <c r="K31639" i="3"/>
  <c r="K31631" i="3"/>
  <c r="K31623" i="3"/>
  <c r="K31615" i="3"/>
  <c r="K31607" i="3"/>
  <c r="K31599" i="3"/>
  <c r="K31591" i="3"/>
  <c r="K31583" i="3"/>
  <c r="K31575" i="3"/>
  <c r="K31567" i="3"/>
  <c r="K31559" i="3"/>
  <c r="K31551" i="3"/>
  <c r="K31543" i="3"/>
  <c r="K31535" i="3"/>
  <c r="K31527" i="3"/>
  <c r="K31519" i="3"/>
  <c r="K31511" i="3"/>
  <c r="K31503" i="3"/>
  <c r="K31495" i="3"/>
  <c r="K31487" i="3"/>
  <c r="K31479" i="3"/>
  <c r="K31471" i="3"/>
  <c r="K31463" i="3"/>
  <c r="K31455" i="3"/>
  <c r="K31447" i="3"/>
  <c r="K31439" i="3"/>
  <c r="K31431" i="3"/>
  <c r="K31423" i="3"/>
  <c r="K31415" i="3"/>
  <c r="K31407" i="3"/>
  <c r="K31399" i="3"/>
  <c r="K31391" i="3"/>
  <c r="K31383" i="3"/>
  <c r="K31375" i="3"/>
  <c r="K31367" i="3"/>
  <c r="K31359" i="3"/>
  <c r="K31351" i="3"/>
  <c r="K31343" i="3"/>
  <c r="K31335" i="3"/>
  <c r="K31327" i="3"/>
  <c r="K31319" i="3"/>
  <c r="K31311" i="3"/>
  <c r="K31303" i="3"/>
  <c r="K31295" i="3"/>
  <c r="K31287" i="3"/>
  <c r="K31279" i="3"/>
  <c r="K31271" i="3"/>
  <c r="K31263" i="3"/>
  <c r="K31255" i="3"/>
  <c r="K31247" i="3"/>
  <c r="K31239" i="3"/>
  <c r="K31231" i="3"/>
  <c r="K31223" i="3"/>
  <c r="K31215" i="3"/>
  <c r="K31207" i="3"/>
  <c r="K31199" i="3"/>
  <c r="K31191" i="3"/>
  <c r="K31183" i="3"/>
  <c r="K31175" i="3"/>
  <c r="K31167" i="3"/>
  <c r="K31159" i="3"/>
  <c r="K31151" i="3"/>
  <c r="K31143" i="3"/>
  <c r="K31135" i="3"/>
  <c r="K31127" i="3"/>
  <c r="K31119" i="3"/>
  <c r="K31111" i="3"/>
  <c r="K31103" i="3"/>
  <c r="K31095" i="3"/>
  <c r="K31087" i="3"/>
  <c r="K31079" i="3"/>
  <c r="K31071" i="3"/>
  <c r="K31063" i="3"/>
  <c r="K31055" i="3"/>
  <c r="K31047" i="3"/>
  <c r="K31039" i="3"/>
  <c r="K31031" i="3"/>
  <c r="K31023" i="3"/>
  <c r="K31015" i="3"/>
  <c r="K31007" i="3"/>
  <c r="K30999" i="3"/>
  <c r="K30991" i="3"/>
  <c r="K30983" i="3"/>
  <c r="K30975" i="3"/>
  <c r="K30967" i="3"/>
  <c r="K30959" i="3"/>
  <c r="K30951" i="3"/>
  <c r="K30943" i="3"/>
  <c r="K30935" i="3"/>
  <c r="K30927" i="3"/>
  <c r="K30919" i="3"/>
  <c r="K30911" i="3"/>
  <c r="K30903" i="3"/>
  <c r="K30895" i="3"/>
  <c r="K30887" i="3"/>
  <c r="K30879" i="3"/>
  <c r="K30871" i="3"/>
  <c r="K30863" i="3"/>
  <c r="K30855" i="3"/>
  <c r="K30847" i="3"/>
  <c r="K30839" i="3"/>
  <c r="K30831" i="3"/>
  <c r="K30823" i="3"/>
  <c r="K30815" i="3"/>
  <c r="K30807" i="3"/>
  <c r="K30799" i="3"/>
  <c r="K30791" i="3"/>
  <c r="K30783" i="3"/>
  <c r="K30775" i="3"/>
  <c r="K30767" i="3"/>
  <c r="K30759" i="3"/>
  <c r="K30751" i="3"/>
  <c r="K30743" i="3"/>
  <c r="K30735" i="3"/>
  <c r="K30727" i="3"/>
  <c r="K30719" i="3"/>
  <c r="K30711" i="3"/>
  <c r="K30703" i="3"/>
  <c r="K30695" i="3"/>
  <c r="K30687" i="3"/>
  <c r="K30679" i="3"/>
  <c r="K30671" i="3"/>
  <c r="K30663" i="3"/>
  <c r="K30655" i="3"/>
  <c r="K30647" i="3"/>
  <c r="K30639" i="3"/>
  <c r="K30631" i="3"/>
  <c r="K30623" i="3"/>
  <c r="K30615" i="3"/>
  <c r="K30607" i="3"/>
  <c r="K30599" i="3"/>
  <c r="K30591" i="3"/>
  <c r="K30583" i="3"/>
  <c r="K30575" i="3"/>
  <c r="K30567" i="3"/>
  <c r="K30559" i="3"/>
  <c r="K30551" i="3"/>
  <c r="K30543" i="3"/>
  <c r="K30535" i="3"/>
  <c r="K30527" i="3"/>
  <c r="K30519" i="3"/>
  <c r="K30511" i="3"/>
  <c r="K30503" i="3"/>
  <c r="K30495" i="3"/>
  <c r="K30487" i="3"/>
  <c r="K30479" i="3"/>
  <c r="K30471" i="3"/>
  <c r="K30463" i="3"/>
  <c r="K30455" i="3"/>
  <c r="K30447" i="3"/>
  <c r="K30439" i="3"/>
  <c r="K30431" i="3"/>
  <c r="K30423" i="3"/>
  <c r="K30415" i="3"/>
  <c r="K30407" i="3"/>
  <c r="K30399" i="3"/>
  <c r="K30391" i="3"/>
  <c r="K30383" i="3"/>
  <c r="K30375" i="3"/>
  <c r="K30367" i="3"/>
  <c r="K30359" i="3"/>
  <c r="K30351" i="3"/>
  <c r="K30343" i="3"/>
  <c r="K30335" i="3"/>
  <c r="K30327" i="3"/>
  <c r="K30319" i="3"/>
  <c r="K30311" i="3"/>
  <c r="K30303" i="3"/>
  <c r="K30295" i="3"/>
  <c r="K30287" i="3"/>
  <c r="K30279" i="3"/>
  <c r="K30271" i="3"/>
  <c r="K30263" i="3"/>
  <c r="K30255" i="3"/>
  <c r="K30247" i="3"/>
  <c r="K30239" i="3"/>
  <c r="K30231" i="3"/>
  <c r="K30223" i="3"/>
  <c r="K30215" i="3"/>
  <c r="K30207" i="3"/>
  <c r="K30199" i="3"/>
  <c r="K30191" i="3"/>
  <c r="K30183" i="3"/>
  <c r="K30175" i="3"/>
  <c r="K30167" i="3"/>
  <c r="K30159" i="3"/>
  <c r="K30151" i="3"/>
  <c r="K30143" i="3"/>
  <c r="K30135" i="3"/>
  <c r="K30127" i="3"/>
  <c r="K30119" i="3"/>
  <c r="K30111" i="3"/>
  <c r="K30103" i="3"/>
  <c r="K30095" i="3"/>
  <c r="K30087" i="3"/>
  <c r="K30079" i="3"/>
  <c r="K30071" i="3"/>
  <c r="K30063" i="3"/>
  <c r="K30055" i="3"/>
  <c r="K30047" i="3"/>
  <c r="K30039" i="3"/>
  <c r="K30031" i="3"/>
  <c r="K30023" i="3"/>
  <c r="K30015" i="3"/>
  <c r="K30007" i="3"/>
  <c r="K29999" i="3"/>
  <c r="K29991" i="3"/>
  <c r="K29983" i="3"/>
  <c r="K29975" i="3"/>
  <c r="K29967" i="3"/>
  <c r="K29959" i="3"/>
  <c r="K29951" i="3"/>
  <c r="K29943" i="3"/>
  <c r="K29935" i="3"/>
  <c r="K29927" i="3"/>
  <c r="K29919" i="3"/>
  <c r="K29911" i="3"/>
  <c r="K29903" i="3"/>
  <c r="K29895" i="3"/>
  <c r="K29887" i="3"/>
  <c r="K29879" i="3"/>
  <c r="K29871" i="3"/>
  <c r="K29863" i="3"/>
  <c r="K29855" i="3"/>
  <c r="K29847" i="3"/>
  <c r="K29839" i="3"/>
  <c r="K29831" i="3"/>
  <c r="K29823" i="3"/>
  <c r="K29815" i="3"/>
  <c r="K29807" i="3"/>
  <c r="K29799" i="3"/>
  <c r="K29791" i="3"/>
  <c r="K29783" i="3"/>
  <c r="K29775" i="3"/>
  <c r="K29767" i="3"/>
  <c r="K29759" i="3"/>
  <c r="K29751" i="3"/>
  <c r="K29743" i="3"/>
  <c r="K29735" i="3"/>
  <c r="K29727" i="3"/>
  <c r="K29719" i="3"/>
  <c r="K29711" i="3"/>
  <c r="K29703" i="3"/>
  <c r="K29695" i="3"/>
  <c r="K29687" i="3"/>
  <c r="K29679" i="3"/>
  <c r="K29671" i="3"/>
  <c r="K29663" i="3"/>
  <c r="K29655" i="3"/>
  <c r="K29647" i="3"/>
  <c r="K29639" i="3"/>
  <c r="K29631" i="3"/>
  <c r="K29623" i="3"/>
  <c r="K29615" i="3"/>
  <c r="K29607" i="3"/>
  <c r="K29599" i="3"/>
  <c r="K29591" i="3"/>
  <c r="K29583" i="3"/>
  <c r="K29575" i="3"/>
  <c r="K29567" i="3"/>
  <c r="K29559" i="3"/>
  <c r="K29551" i="3"/>
  <c r="K29543" i="3"/>
  <c r="K29535" i="3"/>
  <c r="K29527" i="3"/>
  <c r="K29519" i="3"/>
  <c r="K29511" i="3"/>
  <c r="K29503" i="3"/>
  <c r="K29495" i="3"/>
  <c r="K29487" i="3"/>
  <c r="K29479" i="3"/>
  <c r="K29471" i="3"/>
  <c r="K29463" i="3"/>
  <c r="K29455" i="3"/>
  <c r="K29447" i="3"/>
  <c r="K29439" i="3"/>
  <c r="K29431" i="3"/>
  <c r="K29423" i="3"/>
  <c r="K29415" i="3"/>
  <c r="K29407" i="3"/>
  <c r="K29399" i="3"/>
  <c r="K29391" i="3"/>
  <c r="K29383" i="3"/>
  <c r="K29375" i="3"/>
  <c r="K29367" i="3"/>
  <c r="K29359" i="3"/>
  <c r="K29351" i="3"/>
  <c r="K29343" i="3"/>
  <c r="K29335" i="3"/>
  <c r="K29327" i="3"/>
  <c r="K29319" i="3"/>
  <c r="K29311" i="3"/>
  <c r="K29303" i="3"/>
  <c r="K29295" i="3"/>
  <c r="K29287" i="3"/>
  <c r="K29279" i="3"/>
  <c r="K29271" i="3"/>
  <c r="K29263" i="3"/>
  <c r="K29255" i="3"/>
  <c r="K29247" i="3"/>
  <c r="K29239" i="3"/>
  <c r="K29231" i="3"/>
  <c r="K29223" i="3"/>
  <c r="K29215" i="3"/>
  <c r="K29207" i="3"/>
  <c r="K29199" i="3"/>
  <c r="K29191" i="3"/>
  <c r="K29183" i="3"/>
  <c r="K29175" i="3"/>
  <c r="K29167" i="3"/>
  <c r="K29159" i="3"/>
  <c r="K29151" i="3"/>
  <c r="K29143" i="3"/>
  <c r="K29135" i="3"/>
  <c r="K29127" i="3"/>
  <c r="K29119" i="3"/>
  <c r="K29111" i="3"/>
  <c r="K29103" i="3"/>
  <c r="K29095" i="3"/>
  <c r="K29087" i="3"/>
  <c r="K29079" i="3"/>
  <c r="K29071" i="3"/>
  <c r="K29063" i="3"/>
  <c r="K29055" i="3"/>
  <c r="K29047" i="3"/>
  <c r="K29039" i="3"/>
  <c r="K29031" i="3"/>
  <c r="K29023" i="3"/>
  <c r="K29015" i="3"/>
  <c r="K29007" i="3"/>
  <c r="K28999" i="3"/>
  <c r="K28991" i="3"/>
  <c r="K28983" i="3"/>
  <c r="K28975" i="3"/>
  <c r="K28967" i="3"/>
  <c r="K28959" i="3"/>
  <c r="K28951" i="3"/>
  <c r="K28943" i="3"/>
  <c r="K28935" i="3"/>
  <c r="K28927" i="3"/>
  <c r="K28919" i="3"/>
  <c r="K28911" i="3"/>
  <c r="K28903" i="3"/>
  <c r="K28895" i="3"/>
  <c r="K28887" i="3"/>
  <c r="K28879" i="3"/>
  <c r="K28871" i="3"/>
  <c r="K28863" i="3"/>
  <c r="K28855" i="3"/>
  <c r="K28847" i="3"/>
  <c r="K28839" i="3"/>
  <c r="K28831" i="3"/>
  <c r="K28823" i="3"/>
  <c r="K28815" i="3"/>
  <c r="K28807" i="3"/>
  <c r="K28799" i="3"/>
  <c r="K28791" i="3"/>
  <c r="K28783" i="3"/>
  <c r="K28775" i="3"/>
  <c r="K28767" i="3"/>
  <c r="K28759" i="3"/>
  <c r="K28751" i="3"/>
  <c r="K28743" i="3"/>
  <c r="K28735" i="3"/>
  <c r="K28727" i="3"/>
  <c r="K28719" i="3"/>
  <c r="K28711" i="3"/>
  <c r="K28703" i="3"/>
  <c r="K28695" i="3"/>
  <c r="K28687" i="3"/>
  <c r="K28679" i="3"/>
  <c r="K28671" i="3"/>
  <c r="K28663" i="3"/>
  <c r="K28655" i="3"/>
  <c r="K28647" i="3"/>
  <c r="K28639" i="3"/>
  <c r="K28631" i="3"/>
  <c r="K28623" i="3"/>
  <c r="K28615" i="3"/>
  <c r="K28607" i="3"/>
  <c r="K28599" i="3"/>
  <c r="K28591" i="3"/>
  <c r="K28583" i="3"/>
  <c r="K28575" i="3"/>
  <c r="K28567" i="3"/>
  <c r="K28559" i="3"/>
  <c r="K28551" i="3"/>
  <c r="K28543" i="3"/>
  <c r="K28535" i="3"/>
  <c r="K28527" i="3"/>
  <c r="K28519" i="3"/>
  <c r="K28511" i="3"/>
  <c r="K28503" i="3"/>
  <c r="K28495" i="3"/>
  <c r="K28487" i="3"/>
  <c r="K28479" i="3"/>
  <c r="K28471" i="3"/>
  <c r="K28463" i="3"/>
  <c r="K28455" i="3"/>
  <c r="K28447" i="3"/>
  <c r="K28439" i="3"/>
  <c r="K28431" i="3"/>
  <c r="K28423" i="3"/>
  <c r="K28415" i="3"/>
  <c r="K28407" i="3"/>
  <c r="K28399" i="3"/>
  <c r="K28391" i="3"/>
  <c r="K28383" i="3"/>
  <c r="K28375" i="3"/>
  <c r="K28367" i="3"/>
  <c r="K28359" i="3"/>
  <c r="K28351" i="3"/>
  <c r="K28343" i="3"/>
  <c r="K28335" i="3"/>
  <c r="K28327" i="3"/>
  <c r="K28319" i="3"/>
  <c r="K28311" i="3"/>
  <c r="K28303" i="3"/>
  <c r="K28295" i="3"/>
  <c r="K28287" i="3"/>
  <c r="K28279" i="3"/>
  <c r="K28271" i="3"/>
  <c r="K28263" i="3"/>
  <c r="K28255" i="3"/>
  <c r="K28247" i="3"/>
  <c r="K28239" i="3"/>
  <c r="K28231" i="3"/>
  <c r="K28223" i="3"/>
  <c r="K28215" i="3"/>
  <c r="K28207" i="3"/>
  <c r="K28199" i="3"/>
  <c r="K28191" i="3"/>
  <c r="K28183" i="3"/>
  <c r="K28175" i="3"/>
  <c r="K28167" i="3"/>
  <c r="K28159" i="3"/>
  <c r="K28151" i="3"/>
  <c r="K28143" i="3"/>
  <c r="K28135" i="3"/>
  <c r="K28127" i="3"/>
  <c r="K28119" i="3"/>
  <c r="K28111" i="3"/>
  <c r="K28103" i="3"/>
  <c r="K28095" i="3"/>
  <c r="K28087" i="3"/>
  <c r="K28079" i="3"/>
  <c r="K28071" i="3"/>
  <c r="K28063" i="3"/>
  <c r="K28055" i="3"/>
  <c r="K28047" i="3"/>
  <c r="K28039" i="3"/>
  <c r="K28031" i="3"/>
  <c r="K28023" i="3"/>
  <c r="K28015" i="3"/>
  <c r="K28007" i="3"/>
  <c r="K27999" i="3"/>
  <c r="K27991" i="3"/>
  <c r="K27983" i="3"/>
  <c r="K27975" i="3"/>
  <c r="K27967" i="3"/>
  <c r="K27959" i="3"/>
  <c r="K27951" i="3"/>
  <c r="K27943" i="3"/>
  <c r="K27935" i="3"/>
  <c r="K27927" i="3"/>
  <c r="K27919" i="3"/>
  <c r="K27911" i="3"/>
  <c r="K27903" i="3"/>
  <c r="K27895" i="3"/>
  <c r="K27887" i="3"/>
  <c r="K27879" i="3"/>
  <c r="K27871" i="3"/>
  <c r="K27863" i="3"/>
  <c r="K27855" i="3"/>
  <c r="K27847" i="3"/>
  <c r="K27839" i="3"/>
  <c r="K27831" i="3"/>
  <c r="K27823" i="3"/>
  <c r="K27815" i="3"/>
  <c r="K27807" i="3"/>
  <c r="K27799" i="3"/>
  <c r="K27791" i="3"/>
  <c r="K27783" i="3"/>
  <c r="K27775" i="3"/>
  <c r="K27767" i="3"/>
  <c r="K27759" i="3"/>
  <c r="K27751" i="3"/>
  <c r="K27743" i="3"/>
  <c r="K27735" i="3"/>
  <c r="K27727" i="3"/>
  <c r="K27719" i="3"/>
  <c r="K27711" i="3"/>
  <c r="K27703" i="3"/>
  <c r="K50489" i="3"/>
  <c r="K50476" i="3"/>
  <c r="K50464" i="3"/>
  <c r="K50450" i="3"/>
  <c r="K50439" i="3"/>
  <c r="K50425" i="3"/>
  <c r="K50412" i="3"/>
  <c r="K50400" i="3"/>
  <c r="K50386" i="3"/>
  <c r="K50375" i="3"/>
  <c r="K50361" i="3"/>
  <c r="K50348" i="3"/>
  <c r="K50336" i="3"/>
  <c r="K50322" i="3"/>
  <c r="K50311" i="3"/>
  <c r="K50297" i="3"/>
  <c r="K50284" i="3"/>
  <c r="K50272" i="3"/>
  <c r="K50258" i="3"/>
  <c r="K50247" i="3"/>
  <c r="K50233" i="3"/>
  <c r="K50220" i="3"/>
  <c r="K50208" i="3"/>
  <c r="K50194" i="3"/>
  <c r="K50183" i="3"/>
  <c r="K50169" i="3"/>
  <c r="K50156" i="3"/>
  <c r="K50144" i="3"/>
  <c r="K50130" i="3"/>
  <c r="K50119" i="3"/>
  <c r="K50105" i="3"/>
  <c r="K50092" i="3"/>
  <c r="K50080" i="3"/>
  <c r="K50066" i="3"/>
  <c r="K50055" i="3"/>
  <c r="K50041" i="3"/>
  <c r="K50028" i="3"/>
  <c r="K50016" i="3"/>
  <c r="K50002" i="3"/>
  <c r="K49991" i="3"/>
  <c r="K49977" i="3"/>
  <c r="K49964" i="3"/>
  <c r="K49952" i="3"/>
  <c r="K49938" i="3"/>
  <c r="K49927" i="3"/>
  <c r="K49913" i="3"/>
  <c r="K49900" i="3"/>
  <c r="K49888" i="3"/>
  <c r="K49874" i="3"/>
  <c r="K49863" i="3"/>
  <c r="K49849" i="3"/>
  <c r="K49836" i="3"/>
  <c r="K49824" i="3"/>
  <c r="K49810" i="3"/>
  <c r="K49799" i="3"/>
  <c r="K49785" i="3"/>
  <c r="K49772" i="3"/>
  <c r="K49760" i="3"/>
  <c r="K49746" i="3"/>
  <c r="K49735" i="3"/>
  <c r="K49721" i="3"/>
  <c r="K49708" i="3"/>
  <c r="K49696" i="3"/>
  <c r="K49682" i="3"/>
  <c r="K49671" i="3"/>
  <c r="K49657" i="3"/>
  <c r="K49644" i="3"/>
  <c r="K49632" i="3"/>
  <c r="K49618" i="3"/>
  <c r="K49607" i="3"/>
  <c r="K49593" i="3"/>
  <c r="K49580" i="3"/>
  <c r="K49568" i="3"/>
  <c r="K49554" i="3"/>
  <c r="K49543" i="3"/>
  <c r="K49529" i="3"/>
  <c r="K49516" i="3"/>
  <c r="K49504" i="3"/>
  <c r="K49490" i="3"/>
  <c r="K49479" i="3"/>
  <c r="K49465" i="3"/>
  <c r="K49452" i="3"/>
  <c r="K49440" i="3"/>
  <c r="K49426" i="3"/>
  <c r="K49415" i="3"/>
  <c r="K49401" i="3"/>
  <c r="K49388" i="3"/>
  <c r="K49376" i="3"/>
  <c r="K49362" i="3"/>
  <c r="K49351" i="3"/>
  <c r="K49337" i="3"/>
  <c r="K49324" i="3"/>
  <c r="K49312" i="3"/>
  <c r="K49298" i="3"/>
  <c r="K49287" i="3"/>
  <c r="K49273" i="3"/>
  <c r="K49260" i="3"/>
  <c r="K49248" i="3"/>
  <c r="K49234" i="3"/>
  <c r="K49223" i="3"/>
  <c r="K49209" i="3"/>
  <c r="K49196" i="3"/>
  <c r="K49184" i="3"/>
  <c r="K49170" i="3"/>
  <c r="K49159" i="3"/>
  <c r="K49145" i="3"/>
  <c r="K49132" i="3"/>
  <c r="K49120" i="3"/>
  <c r="K49106" i="3"/>
  <c r="K49095" i="3"/>
  <c r="K49081" i="3"/>
  <c r="K49068" i="3"/>
  <c r="K49056" i="3"/>
  <c r="K49042" i="3"/>
  <c r="K49031" i="3"/>
  <c r="K49017" i="3"/>
  <c r="K49004" i="3"/>
  <c r="K48992" i="3"/>
  <c r="K48978" i="3"/>
  <c r="K48967" i="3"/>
  <c r="K48953" i="3"/>
  <c r="K48940" i="3"/>
  <c r="K48928" i="3"/>
  <c r="K48914" i="3"/>
  <c r="K48903" i="3"/>
  <c r="K48889" i="3"/>
  <c r="K48876" i="3"/>
  <c r="K48864" i="3"/>
  <c r="K48850" i="3"/>
  <c r="K48839" i="3"/>
  <c r="K48825" i="3"/>
  <c r="K48812" i="3"/>
  <c r="K48800" i="3"/>
  <c r="K48786" i="3"/>
  <c r="K48775" i="3"/>
  <c r="K48761" i="3"/>
  <c r="K48748" i="3"/>
  <c r="K48736" i="3"/>
  <c r="K48722" i="3"/>
  <c r="K48711" i="3"/>
  <c r="K48697" i="3"/>
  <c r="K48684" i="3"/>
  <c r="K48672" i="3"/>
  <c r="K48658" i="3"/>
  <c r="K48647" i="3"/>
  <c r="K48633" i="3"/>
  <c r="K48620" i="3"/>
  <c r="K48608" i="3"/>
  <c r="K48594" i="3"/>
  <c r="K48583" i="3"/>
  <c r="K48569" i="3"/>
  <c r="K48556" i="3"/>
  <c r="K48544" i="3"/>
  <c r="K48530" i="3"/>
  <c r="K48519" i="3"/>
  <c r="K48505" i="3"/>
  <c r="K48492" i="3"/>
  <c r="K48480" i="3"/>
  <c r="K48466" i="3"/>
  <c r="K48455" i="3"/>
  <c r="K48441" i="3"/>
  <c r="K48428" i="3"/>
  <c r="K48416" i="3"/>
  <c r="K48402" i="3"/>
  <c r="K48391" i="3"/>
  <c r="K48377" i="3"/>
  <c r="K48364" i="3"/>
  <c r="K48352" i="3"/>
  <c r="K48338" i="3"/>
  <c r="K48327" i="3"/>
  <c r="K48313" i="3"/>
  <c r="K48300" i="3"/>
  <c r="K48288" i="3"/>
  <c r="K48274" i="3"/>
  <c r="K48263" i="3"/>
  <c r="K48249" i="3"/>
  <c r="K48236" i="3"/>
  <c r="K48224" i="3"/>
  <c r="K48210" i="3"/>
  <c r="K48199" i="3"/>
  <c r="K48185" i="3"/>
  <c r="K48172" i="3"/>
  <c r="K48160" i="3"/>
  <c r="K48146" i="3"/>
  <c r="K48135" i="3"/>
  <c r="K48121" i="3"/>
  <c r="K48108" i="3"/>
  <c r="K48096" i="3"/>
  <c r="K48082" i="3"/>
  <c r="K48071" i="3"/>
  <c r="K48057" i="3"/>
  <c r="K48044" i="3"/>
  <c r="K48033" i="3"/>
  <c r="K48023" i="3"/>
  <c r="K48012" i="3"/>
  <c r="K48001" i="3"/>
  <c r="K47991" i="3"/>
  <c r="K47980" i="3"/>
  <c r="K47969" i="3"/>
  <c r="K47959" i="3"/>
  <c r="K47948" i="3"/>
  <c r="K47937" i="3"/>
  <c r="K47927" i="3"/>
  <c r="K47916" i="3"/>
  <c r="K47905" i="3"/>
  <c r="K47895" i="3"/>
  <c r="K47886" i="3"/>
  <c r="K47878" i="3"/>
  <c r="K47870" i="3"/>
  <c r="K47862" i="3"/>
  <c r="K47854" i="3"/>
  <c r="K47846" i="3"/>
  <c r="K47838" i="3"/>
  <c r="K47830" i="3"/>
  <c r="K47822" i="3"/>
  <c r="K47814" i="3"/>
  <c r="K47806" i="3"/>
  <c r="K47798" i="3"/>
  <c r="K47790" i="3"/>
  <c r="K47782" i="3"/>
  <c r="K47774" i="3"/>
  <c r="K47766" i="3"/>
  <c r="K47758" i="3"/>
  <c r="K47750" i="3"/>
  <c r="K47742" i="3"/>
  <c r="K47734" i="3"/>
  <c r="K47726" i="3"/>
  <c r="K47718" i="3"/>
  <c r="K47710" i="3"/>
  <c r="K47702" i="3"/>
  <c r="K47694" i="3"/>
  <c r="K47686" i="3"/>
  <c r="K47678" i="3"/>
  <c r="K47670" i="3"/>
  <c r="K47662" i="3"/>
  <c r="K47654" i="3"/>
  <c r="K47646" i="3"/>
  <c r="K47638" i="3"/>
  <c r="K47630" i="3"/>
  <c r="K47622" i="3"/>
  <c r="K47614" i="3"/>
  <c r="K47606" i="3"/>
  <c r="K47598" i="3"/>
  <c r="K47590" i="3"/>
  <c r="K47582" i="3"/>
  <c r="K47574" i="3"/>
  <c r="K47566" i="3"/>
  <c r="K47558" i="3"/>
  <c r="K47550" i="3"/>
  <c r="K47542" i="3"/>
  <c r="K47534" i="3"/>
  <c r="K47526" i="3"/>
  <c r="K47518" i="3"/>
  <c r="K47510" i="3"/>
  <c r="K47502" i="3"/>
  <c r="K47494" i="3"/>
  <c r="K47486" i="3"/>
  <c r="K47478" i="3"/>
  <c r="K47470" i="3"/>
  <c r="K47462" i="3"/>
  <c r="K47454" i="3"/>
  <c r="K47446" i="3"/>
  <c r="K47438" i="3"/>
  <c r="K47430" i="3"/>
  <c r="K47422" i="3"/>
  <c r="K47414" i="3"/>
  <c r="K47406" i="3"/>
  <c r="K47398" i="3"/>
  <c r="K47390" i="3"/>
  <c r="K47382" i="3"/>
  <c r="K47374" i="3"/>
  <c r="K47366" i="3"/>
  <c r="K47358" i="3"/>
  <c r="K47350" i="3"/>
  <c r="K47342" i="3"/>
  <c r="K47334" i="3"/>
  <c r="K47326" i="3"/>
  <c r="K47318" i="3"/>
  <c r="K47310" i="3"/>
  <c r="K47302" i="3"/>
  <c r="K47294" i="3"/>
  <c r="K47286" i="3"/>
  <c r="K47278" i="3"/>
  <c r="K47270" i="3"/>
  <c r="K47262" i="3"/>
  <c r="K47254" i="3"/>
  <c r="K47246" i="3"/>
  <c r="K47238" i="3"/>
  <c r="K47230" i="3"/>
  <c r="K47222" i="3"/>
  <c r="K47214" i="3"/>
  <c r="K47206" i="3"/>
  <c r="K47198" i="3"/>
  <c r="K47190" i="3"/>
  <c r="K47182" i="3"/>
  <c r="K47174" i="3"/>
  <c r="K47166" i="3"/>
  <c r="K47158" i="3"/>
  <c r="K47150" i="3"/>
  <c r="K47142" i="3"/>
  <c r="K47134" i="3"/>
  <c r="K47126" i="3"/>
  <c r="K47118" i="3"/>
  <c r="K47110" i="3"/>
  <c r="K47102" i="3"/>
  <c r="K47094" i="3"/>
  <c r="K47086" i="3"/>
  <c r="K47078" i="3"/>
  <c r="K47070" i="3"/>
  <c r="K47062" i="3"/>
  <c r="K47054" i="3"/>
  <c r="K47046" i="3"/>
  <c r="K47038" i="3"/>
  <c r="K47030" i="3"/>
  <c r="K47022" i="3"/>
  <c r="K47014" i="3"/>
  <c r="K47006" i="3"/>
  <c r="K46998" i="3"/>
  <c r="K46990" i="3"/>
  <c r="K46982" i="3"/>
  <c r="K46974" i="3"/>
  <c r="K46966" i="3"/>
  <c r="K46958" i="3"/>
  <c r="K46950" i="3"/>
  <c r="K46942" i="3"/>
  <c r="K46934" i="3"/>
  <c r="K46926" i="3"/>
  <c r="K46918" i="3"/>
  <c r="K46910" i="3"/>
  <c r="K46902" i="3"/>
  <c r="K46894" i="3"/>
  <c r="K46886" i="3"/>
  <c r="K46878" i="3"/>
  <c r="K46870" i="3"/>
  <c r="K46862" i="3"/>
  <c r="K46854" i="3"/>
  <c r="K46846" i="3"/>
  <c r="K46838" i="3"/>
  <c r="K46830" i="3"/>
  <c r="K46822" i="3"/>
  <c r="K46814" i="3"/>
  <c r="K46806" i="3"/>
  <c r="K46798" i="3"/>
  <c r="K46790" i="3"/>
  <c r="K46782" i="3"/>
  <c r="K46774" i="3"/>
  <c r="K46766" i="3"/>
  <c r="K46758" i="3"/>
  <c r="K46750" i="3"/>
  <c r="K46742" i="3"/>
  <c r="K46734" i="3"/>
  <c r="K46726" i="3"/>
  <c r="K46718" i="3"/>
  <c r="K46710" i="3"/>
  <c r="K46702" i="3"/>
  <c r="K46694" i="3"/>
  <c r="K46686" i="3"/>
  <c r="K46678" i="3"/>
  <c r="K46670" i="3"/>
  <c r="K46662" i="3"/>
  <c r="K46654" i="3"/>
  <c r="K46646" i="3"/>
  <c r="K46638" i="3"/>
  <c r="K46630" i="3"/>
  <c r="K46622" i="3"/>
  <c r="K46614" i="3"/>
  <c r="K46606" i="3"/>
  <c r="K46598" i="3"/>
  <c r="K46590" i="3"/>
  <c r="K46582" i="3"/>
  <c r="K46574" i="3"/>
  <c r="K46566" i="3"/>
  <c r="K46558" i="3"/>
  <c r="K46550" i="3"/>
  <c r="K46542" i="3"/>
  <c r="K46534" i="3"/>
  <c r="K46526" i="3"/>
  <c r="K46518" i="3"/>
  <c r="K46510" i="3"/>
  <c r="K46502" i="3"/>
  <c r="K46494" i="3"/>
  <c r="K46486" i="3"/>
  <c r="K46478" i="3"/>
  <c r="K46470" i="3"/>
  <c r="K46462" i="3"/>
  <c r="K46454" i="3"/>
  <c r="K46446" i="3"/>
  <c r="K46438" i="3"/>
  <c r="K46430" i="3"/>
  <c r="K46422" i="3"/>
  <c r="K46414" i="3"/>
  <c r="K46406" i="3"/>
  <c r="K46398" i="3"/>
  <c r="K46390" i="3"/>
  <c r="K46382" i="3"/>
  <c r="K46374" i="3"/>
  <c r="K46366" i="3"/>
  <c r="K46358" i="3"/>
  <c r="K46350" i="3"/>
  <c r="K46342" i="3"/>
  <c r="K46334" i="3"/>
  <c r="K46326" i="3"/>
  <c r="K46318" i="3"/>
  <c r="K46310" i="3"/>
  <c r="K46302" i="3"/>
  <c r="K46294" i="3"/>
  <c r="K46286" i="3"/>
  <c r="K46278" i="3"/>
  <c r="K46270" i="3"/>
  <c r="K46262" i="3"/>
  <c r="K46254" i="3"/>
  <c r="K46246" i="3"/>
  <c r="K46238" i="3"/>
  <c r="K46230" i="3"/>
  <c r="K46222" i="3"/>
  <c r="K46214" i="3"/>
  <c r="K46206" i="3"/>
  <c r="K46198" i="3"/>
  <c r="K46190" i="3"/>
  <c r="K46182" i="3"/>
  <c r="K46174" i="3"/>
  <c r="K46166" i="3"/>
  <c r="K46158" i="3"/>
  <c r="K46150" i="3"/>
  <c r="K46142" i="3"/>
  <c r="K46134" i="3"/>
  <c r="K46126" i="3"/>
  <c r="K46118" i="3"/>
  <c r="K46110" i="3"/>
  <c r="K46102" i="3"/>
  <c r="K46094" i="3"/>
  <c r="K46086" i="3"/>
  <c r="K46078" i="3"/>
  <c r="K46070" i="3"/>
  <c r="K46062" i="3"/>
  <c r="K46054" i="3"/>
  <c r="K46046" i="3"/>
  <c r="K46038" i="3"/>
  <c r="K46030" i="3"/>
  <c r="K46022" i="3"/>
  <c r="K46014" i="3"/>
  <c r="K46006" i="3"/>
  <c r="K45998" i="3"/>
  <c r="K45990" i="3"/>
  <c r="K45982" i="3"/>
  <c r="K45974" i="3"/>
  <c r="K45966" i="3"/>
  <c r="K45958" i="3"/>
  <c r="K45950" i="3"/>
  <c r="K45942" i="3"/>
  <c r="K45934" i="3"/>
  <c r="K45926" i="3"/>
  <c r="K45918" i="3"/>
  <c r="K45910" i="3"/>
  <c r="K45902" i="3"/>
  <c r="K45894" i="3"/>
  <c r="K45886" i="3"/>
  <c r="K45878" i="3"/>
  <c r="K45870" i="3"/>
  <c r="K45862" i="3"/>
  <c r="K45854" i="3"/>
  <c r="K45846" i="3"/>
  <c r="K45838" i="3"/>
  <c r="K45830" i="3"/>
  <c r="K45822" i="3"/>
  <c r="K45814" i="3"/>
  <c r="K45806" i="3"/>
  <c r="K45798" i="3"/>
  <c r="K45790" i="3"/>
  <c r="K45782" i="3"/>
  <c r="K45774" i="3"/>
  <c r="K45766" i="3"/>
  <c r="K45758" i="3"/>
  <c r="K45750" i="3"/>
  <c r="K45742" i="3"/>
  <c r="K45734" i="3"/>
  <c r="K45726" i="3"/>
  <c r="K45718" i="3"/>
  <c r="K45710" i="3"/>
  <c r="K45702" i="3"/>
  <c r="K45694" i="3"/>
  <c r="K45686" i="3"/>
  <c r="K45678" i="3"/>
  <c r="K45670" i="3"/>
  <c r="K45662" i="3"/>
  <c r="K45654" i="3"/>
  <c r="K45646" i="3"/>
  <c r="K45638" i="3"/>
  <c r="K45630" i="3"/>
  <c r="K45622" i="3"/>
  <c r="K45614" i="3"/>
  <c r="K45606" i="3"/>
  <c r="K45598" i="3"/>
  <c r="K45590" i="3"/>
  <c r="K45582" i="3"/>
  <c r="K45574" i="3"/>
  <c r="K45566" i="3"/>
  <c r="K45558" i="3"/>
  <c r="K45550" i="3"/>
  <c r="K45542" i="3"/>
  <c r="K45534" i="3"/>
  <c r="K45526" i="3"/>
  <c r="K45518" i="3"/>
  <c r="K45510" i="3"/>
  <c r="K45502" i="3"/>
  <c r="K45494" i="3"/>
  <c r="K45486" i="3"/>
  <c r="K45478" i="3"/>
  <c r="K45470" i="3"/>
  <c r="K45462" i="3"/>
  <c r="K45454" i="3"/>
  <c r="K45446" i="3"/>
  <c r="K45438" i="3"/>
  <c r="K45430" i="3"/>
  <c r="K45422" i="3"/>
  <c r="K45414" i="3"/>
  <c r="K45406" i="3"/>
  <c r="K45398" i="3"/>
  <c r="K45390" i="3"/>
  <c r="K45382" i="3"/>
  <c r="K45374" i="3"/>
  <c r="K45366" i="3"/>
  <c r="K45358" i="3"/>
  <c r="K45350" i="3"/>
  <c r="K45342" i="3"/>
  <c r="K45334" i="3"/>
  <c r="K45326" i="3"/>
  <c r="K45318" i="3"/>
  <c r="K45310" i="3"/>
  <c r="K45302" i="3"/>
  <c r="K45294" i="3"/>
  <c r="K45286" i="3"/>
  <c r="K45278" i="3"/>
  <c r="K45270" i="3"/>
  <c r="K45262" i="3"/>
  <c r="K45254" i="3"/>
  <c r="K45246" i="3"/>
  <c r="K45238" i="3"/>
  <c r="K45230" i="3"/>
  <c r="K45222" i="3"/>
  <c r="K45214" i="3"/>
  <c r="K45206" i="3"/>
  <c r="K45198" i="3"/>
  <c r="K45190" i="3"/>
  <c r="K45182" i="3"/>
  <c r="K45174" i="3"/>
  <c r="K45166" i="3"/>
  <c r="K45158" i="3"/>
  <c r="K45150" i="3"/>
  <c r="K45142" i="3"/>
  <c r="K45134" i="3"/>
  <c r="K45126" i="3"/>
  <c r="K45118" i="3"/>
  <c r="K45110" i="3"/>
  <c r="K45102" i="3"/>
  <c r="K45094" i="3"/>
  <c r="K45086" i="3"/>
  <c r="K45078" i="3"/>
  <c r="K45070" i="3"/>
  <c r="K45062" i="3"/>
  <c r="K45054" i="3"/>
  <c r="K45046" i="3"/>
  <c r="K45038" i="3"/>
  <c r="K45030" i="3"/>
  <c r="K45022" i="3"/>
  <c r="K45014" i="3"/>
  <c r="K45006" i="3"/>
  <c r="K44998" i="3"/>
  <c r="K44990" i="3"/>
  <c r="K44982" i="3"/>
  <c r="K44974" i="3"/>
  <c r="K44966" i="3"/>
  <c r="K44958" i="3"/>
  <c r="K44950" i="3"/>
  <c r="K44942" i="3"/>
  <c r="K44934" i="3"/>
  <c r="K44926" i="3"/>
  <c r="K44918" i="3"/>
  <c r="K44910" i="3"/>
  <c r="K44902" i="3"/>
  <c r="K44894" i="3"/>
  <c r="K44886" i="3"/>
  <c r="K44878" i="3"/>
  <c r="K44870" i="3"/>
  <c r="K44862" i="3"/>
  <c r="K44854" i="3"/>
  <c r="K44846" i="3"/>
  <c r="K44838" i="3"/>
  <c r="K44830" i="3"/>
  <c r="K44822" i="3"/>
  <c r="K44814" i="3"/>
  <c r="K44806" i="3"/>
  <c r="K44798" i="3"/>
  <c r="K44790" i="3"/>
  <c r="K44782" i="3"/>
  <c r="K44774" i="3"/>
  <c r="K44766" i="3"/>
  <c r="K44758" i="3"/>
  <c r="K44750" i="3"/>
  <c r="K44742" i="3"/>
  <c r="K44734" i="3"/>
  <c r="K44726" i="3"/>
  <c r="K44718" i="3"/>
  <c r="K44710" i="3"/>
  <c r="K44702" i="3"/>
  <c r="K44694" i="3"/>
  <c r="K44686" i="3"/>
  <c r="K44678" i="3"/>
  <c r="K44670" i="3"/>
  <c r="K44662" i="3"/>
  <c r="K44654" i="3"/>
  <c r="K44646" i="3"/>
  <c r="K44638" i="3"/>
  <c r="K44630" i="3"/>
  <c r="K44622" i="3"/>
  <c r="K44614" i="3"/>
  <c r="K44606" i="3"/>
  <c r="K44598" i="3"/>
  <c r="K44590" i="3"/>
  <c r="K44582" i="3"/>
  <c r="K44574" i="3"/>
  <c r="K44566" i="3"/>
  <c r="K44558" i="3"/>
  <c r="K44550" i="3"/>
  <c r="K44542" i="3"/>
  <c r="K44534" i="3"/>
  <c r="K44526" i="3"/>
  <c r="K44518" i="3"/>
  <c r="K44510" i="3"/>
  <c r="K44502" i="3"/>
  <c r="K44494" i="3"/>
  <c r="K44486" i="3"/>
  <c r="K44478" i="3"/>
  <c r="K44470" i="3"/>
  <c r="K44462" i="3"/>
  <c r="K44454" i="3"/>
  <c r="K44446" i="3"/>
  <c r="K44438" i="3"/>
  <c r="K44430" i="3"/>
  <c r="K44422" i="3"/>
  <c r="K44414" i="3"/>
  <c r="K44406" i="3"/>
  <c r="K44398" i="3"/>
  <c r="K44390" i="3"/>
  <c r="K44382" i="3"/>
  <c r="K44374" i="3"/>
  <c r="K44366" i="3"/>
  <c r="K44358" i="3"/>
  <c r="K44350" i="3"/>
  <c r="K44342" i="3"/>
  <c r="K44334" i="3"/>
  <c r="K44326" i="3"/>
  <c r="K44318" i="3"/>
  <c r="K44310" i="3"/>
  <c r="K44302" i="3"/>
  <c r="K44294" i="3"/>
  <c r="K44286" i="3"/>
  <c r="K44278" i="3"/>
  <c r="K44270" i="3"/>
  <c r="K44262" i="3"/>
  <c r="K44254" i="3"/>
  <c r="K44246" i="3"/>
  <c r="K44238" i="3"/>
  <c r="K44230" i="3"/>
  <c r="K44222" i="3"/>
  <c r="K44214" i="3"/>
  <c r="K44206" i="3"/>
  <c r="K44198" i="3"/>
  <c r="K44190" i="3"/>
  <c r="K44182" i="3"/>
  <c r="K44174" i="3"/>
  <c r="K44166" i="3"/>
  <c r="K44158" i="3"/>
  <c r="K44150" i="3"/>
  <c r="K44142" i="3"/>
  <c r="K44134" i="3"/>
  <c r="K44126" i="3"/>
  <c r="K44118" i="3"/>
  <c r="K44110" i="3"/>
  <c r="K44102" i="3"/>
  <c r="K44094" i="3"/>
  <c r="K44086" i="3"/>
  <c r="K44078" i="3"/>
  <c r="K44070" i="3"/>
  <c r="K44062" i="3"/>
  <c r="K44054" i="3"/>
  <c r="K44046" i="3"/>
  <c r="K44038" i="3"/>
  <c r="K44030" i="3"/>
  <c r="K44022" i="3"/>
  <c r="K44014" i="3"/>
  <c r="K44006" i="3"/>
  <c r="K43998" i="3"/>
  <c r="K43990" i="3"/>
  <c r="K43982" i="3"/>
  <c r="K43974" i="3"/>
  <c r="K43966" i="3"/>
  <c r="K43958" i="3"/>
  <c r="K43950" i="3"/>
  <c r="K43942" i="3"/>
  <c r="K43934" i="3"/>
  <c r="K43926" i="3"/>
  <c r="K43918" i="3"/>
  <c r="K43910" i="3"/>
  <c r="K43902" i="3"/>
  <c r="K43894" i="3"/>
  <c r="K43886" i="3"/>
  <c r="K43878" i="3"/>
  <c r="K43870" i="3"/>
  <c r="K43862" i="3"/>
  <c r="K43854" i="3"/>
  <c r="K43846" i="3"/>
  <c r="K43838" i="3"/>
  <c r="K43830" i="3"/>
  <c r="K43822" i="3"/>
  <c r="K43814" i="3"/>
  <c r="K43806" i="3"/>
  <c r="K43798" i="3"/>
  <c r="K43790" i="3"/>
  <c r="K43782" i="3"/>
  <c r="K43774" i="3"/>
  <c r="K43766" i="3"/>
  <c r="K43758" i="3"/>
  <c r="K43750" i="3"/>
  <c r="K43742" i="3"/>
  <c r="K43734" i="3"/>
  <c r="K43726" i="3"/>
  <c r="K43718" i="3"/>
  <c r="K43710" i="3"/>
  <c r="K43702" i="3"/>
  <c r="K43694" i="3"/>
  <c r="K43686" i="3"/>
  <c r="K43678" i="3"/>
  <c r="K43670" i="3"/>
  <c r="K43662" i="3"/>
  <c r="K43654" i="3"/>
  <c r="K43646" i="3"/>
  <c r="K43638" i="3"/>
  <c r="K43630" i="3"/>
  <c r="K43622" i="3"/>
  <c r="K43614" i="3"/>
  <c r="K43606" i="3"/>
  <c r="K43598" i="3"/>
  <c r="K43590" i="3"/>
  <c r="K43582" i="3"/>
  <c r="K43574" i="3"/>
  <c r="K43566" i="3"/>
  <c r="K43558" i="3"/>
  <c r="K43550" i="3"/>
  <c r="K43542" i="3"/>
  <c r="K43534" i="3"/>
  <c r="K43526" i="3"/>
  <c r="K43518" i="3"/>
  <c r="K43510" i="3"/>
  <c r="K43502" i="3"/>
  <c r="K43494" i="3"/>
  <c r="K43486" i="3"/>
  <c r="K43478" i="3"/>
  <c r="K43470" i="3"/>
  <c r="K43462" i="3"/>
  <c r="K43454" i="3"/>
  <c r="K43446" i="3"/>
  <c r="K43438" i="3"/>
  <c r="K43430" i="3"/>
  <c r="K43422" i="3"/>
  <c r="K43414" i="3"/>
  <c r="K43406" i="3"/>
  <c r="K43398" i="3"/>
  <c r="K43390" i="3"/>
  <c r="K43382" i="3"/>
  <c r="K43374" i="3"/>
  <c r="K43366" i="3"/>
  <c r="K43358" i="3"/>
  <c r="K43350" i="3"/>
  <c r="K43342" i="3"/>
  <c r="K43334" i="3"/>
  <c r="K43326" i="3"/>
  <c r="K43318" i="3"/>
  <c r="K43310" i="3"/>
  <c r="K43302" i="3"/>
  <c r="K43294" i="3"/>
  <c r="K43286" i="3"/>
  <c r="K43278" i="3"/>
  <c r="K43270" i="3"/>
  <c r="K43262" i="3"/>
  <c r="K43254" i="3"/>
  <c r="K43246" i="3"/>
  <c r="K43238" i="3"/>
  <c r="K43230" i="3"/>
  <c r="K43222" i="3"/>
  <c r="K43214" i="3"/>
  <c r="K43206" i="3"/>
  <c r="K43198" i="3"/>
  <c r="K43190" i="3"/>
  <c r="K43182" i="3"/>
  <c r="K43174" i="3"/>
  <c r="K43166" i="3"/>
  <c r="K43158" i="3"/>
  <c r="K43150" i="3"/>
  <c r="K43142" i="3"/>
  <c r="K43134" i="3"/>
  <c r="K43126" i="3"/>
  <c r="K43118" i="3"/>
  <c r="K43110" i="3"/>
  <c r="K43102" i="3"/>
  <c r="K43094" i="3"/>
  <c r="K43086" i="3"/>
  <c r="K43078" i="3"/>
  <c r="K43070" i="3"/>
  <c r="K43062" i="3"/>
  <c r="K43054" i="3"/>
  <c r="K43046" i="3"/>
  <c r="K43038" i="3"/>
  <c r="K43030" i="3"/>
  <c r="K43022" i="3"/>
  <c r="K43014" i="3"/>
  <c r="K43006" i="3"/>
  <c r="K42998" i="3"/>
  <c r="K42990" i="3"/>
  <c r="K42982" i="3"/>
  <c r="K42974" i="3"/>
  <c r="K42966" i="3"/>
  <c r="K42958" i="3"/>
  <c r="K42950" i="3"/>
  <c r="K42942" i="3"/>
  <c r="K42934" i="3"/>
  <c r="K42926" i="3"/>
  <c r="K42918" i="3"/>
  <c r="K42910" i="3"/>
  <c r="K42902" i="3"/>
  <c r="K42894" i="3"/>
  <c r="K42886" i="3"/>
  <c r="K42878" i="3"/>
  <c r="K42870" i="3"/>
  <c r="K42862" i="3"/>
  <c r="K42854" i="3"/>
  <c r="K42846" i="3"/>
  <c r="K42838" i="3"/>
  <c r="K42830" i="3"/>
  <c r="K42822" i="3"/>
  <c r="K42814" i="3"/>
  <c r="K42806" i="3"/>
  <c r="K42798" i="3"/>
  <c r="K42790" i="3"/>
  <c r="K42782" i="3"/>
  <c r="K42774" i="3"/>
  <c r="K42766" i="3"/>
  <c r="K42758" i="3"/>
  <c r="K42750" i="3"/>
  <c r="K42742" i="3"/>
  <c r="K42734" i="3"/>
  <c r="K42726" i="3"/>
  <c r="K42718" i="3"/>
  <c r="K42710" i="3"/>
  <c r="K42702" i="3"/>
  <c r="K42694" i="3"/>
  <c r="K42686" i="3"/>
  <c r="K42678" i="3"/>
  <c r="K42670" i="3"/>
  <c r="K42662" i="3"/>
  <c r="K42654" i="3"/>
  <c r="K42646" i="3"/>
  <c r="K42638" i="3"/>
  <c r="K42630" i="3"/>
  <c r="K42622" i="3"/>
  <c r="K42614" i="3"/>
  <c r="K42606" i="3"/>
  <c r="K42598" i="3"/>
  <c r="K42590" i="3"/>
  <c r="K42582" i="3"/>
  <c r="K42574" i="3"/>
  <c r="K42566" i="3"/>
  <c r="K42558" i="3"/>
  <c r="K42550" i="3"/>
  <c r="K42542" i="3"/>
  <c r="K42534" i="3"/>
  <c r="K42526" i="3"/>
  <c r="K42518" i="3"/>
  <c r="K42510" i="3"/>
  <c r="K42502" i="3"/>
  <c r="K42494" i="3"/>
  <c r="K42486" i="3"/>
  <c r="K42478" i="3"/>
  <c r="K42470" i="3"/>
  <c r="K42462" i="3"/>
  <c r="K42454" i="3"/>
  <c r="K42446" i="3"/>
  <c r="K42438" i="3"/>
  <c r="K42430" i="3"/>
  <c r="K42422" i="3"/>
  <c r="K42414" i="3"/>
  <c r="K42406" i="3"/>
  <c r="K42398" i="3"/>
  <c r="K42390" i="3"/>
  <c r="K42382" i="3"/>
  <c r="K42374" i="3"/>
  <c r="K42366" i="3"/>
  <c r="K42358" i="3"/>
  <c r="K42350" i="3"/>
  <c r="K42342" i="3"/>
  <c r="K42334" i="3"/>
  <c r="K42326" i="3"/>
  <c r="K42318" i="3"/>
  <c r="K42310" i="3"/>
  <c r="K42302" i="3"/>
  <c r="K42294" i="3"/>
  <c r="K42286" i="3"/>
  <c r="K42278" i="3"/>
  <c r="K42270" i="3"/>
  <c r="K42262" i="3"/>
  <c r="K42254" i="3"/>
  <c r="K42246" i="3"/>
  <c r="K42238" i="3"/>
  <c r="K42230" i="3"/>
  <c r="K42222" i="3"/>
  <c r="K42214" i="3"/>
  <c r="K42206" i="3"/>
  <c r="K42198" i="3"/>
  <c r="K42190" i="3"/>
  <c r="K42182" i="3"/>
  <c r="K42174" i="3"/>
  <c r="K42166" i="3"/>
  <c r="K42158" i="3"/>
  <c r="K42150" i="3"/>
  <c r="K42142" i="3"/>
  <c r="K42134" i="3"/>
  <c r="K42126" i="3"/>
  <c r="K42118" i="3"/>
  <c r="K42110" i="3"/>
  <c r="K42102" i="3"/>
  <c r="K42094" i="3"/>
  <c r="K42086" i="3"/>
  <c r="K42078" i="3"/>
  <c r="K42070" i="3"/>
  <c r="K42062" i="3"/>
  <c r="K42054" i="3"/>
  <c r="K42046" i="3"/>
  <c r="K42038" i="3"/>
  <c r="K42030" i="3"/>
  <c r="K42022" i="3"/>
  <c r="K42014" i="3"/>
  <c r="K42006" i="3"/>
  <c r="K41998" i="3"/>
  <c r="K41990" i="3"/>
  <c r="K41982" i="3"/>
  <c r="K41974" i="3"/>
  <c r="K41966" i="3"/>
  <c r="K41958" i="3"/>
  <c r="K41950" i="3"/>
  <c r="K41942" i="3"/>
  <c r="K41934" i="3"/>
  <c r="K41926" i="3"/>
  <c r="K41918" i="3"/>
  <c r="K41910" i="3"/>
  <c r="K41902" i="3"/>
  <c r="K41894" i="3"/>
  <c r="K41886" i="3"/>
  <c r="K41878" i="3"/>
  <c r="K41870" i="3"/>
  <c r="K41862" i="3"/>
  <c r="K41854" i="3"/>
  <c r="K41846" i="3"/>
  <c r="K41838" i="3"/>
  <c r="K41830" i="3"/>
  <c r="K41822" i="3"/>
  <c r="K41814" i="3"/>
  <c r="K41806" i="3"/>
  <c r="K41798" i="3"/>
  <c r="K41790" i="3"/>
  <c r="K41782" i="3"/>
  <c r="K41774" i="3"/>
  <c r="K41766" i="3"/>
  <c r="K41758" i="3"/>
  <c r="K41750" i="3"/>
  <c r="K41742" i="3"/>
  <c r="K41734" i="3"/>
  <c r="K41726" i="3"/>
  <c r="K41718" i="3"/>
  <c r="K41710" i="3"/>
  <c r="K41702" i="3"/>
  <c r="K41694" i="3"/>
  <c r="K41686" i="3"/>
  <c r="K41678" i="3"/>
  <c r="K41670" i="3"/>
  <c r="K41662" i="3"/>
  <c r="K41654" i="3"/>
  <c r="K41646" i="3"/>
  <c r="K41638" i="3"/>
  <c r="K41630" i="3"/>
  <c r="K41622" i="3"/>
  <c r="K41614" i="3"/>
  <c r="K41606" i="3"/>
  <c r="K41598" i="3"/>
  <c r="K41590" i="3"/>
  <c r="K41582" i="3"/>
  <c r="K41574" i="3"/>
  <c r="K41566" i="3"/>
  <c r="K41558" i="3"/>
  <c r="K41550" i="3"/>
  <c r="K41542" i="3"/>
  <c r="K41534" i="3"/>
  <c r="K41526" i="3"/>
  <c r="K41518" i="3"/>
  <c r="K41510" i="3"/>
  <c r="K41502" i="3"/>
  <c r="K41494" i="3"/>
  <c r="K41486" i="3"/>
  <c r="K41478" i="3"/>
  <c r="K41470" i="3"/>
  <c r="K41462" i="3"/>
  <c r="K41454" i="3"/>
  <c r="K41446" i="3"/>
  <c r="K41438" i="3"/>
  <c r="K41430" i="3"/>
  <c r="K41422" i="3"/>
  <c r="K41414" i="3"/>
  <c r="K41406" i="3"/>
  <c r="K41398" i="3"/>
  <c r="K41390" i="3"/>
  <c r="K41382" i="3"/>
  <c r="K41374" i="3"/>
  <c r="K41366" i="3"/>
  <c r="K41358" i="3"/>
  <c r="K41350" i="3"/>
  <c r="K41342" i="3"/>
  <c r="K41334" i="3"/>
  <c r="K41326" i="3"/>
  <c r="K41318" i="3"/>
  <c r="K41310" i="3"/>
  <c r="K41302" i="3"/>
  <c r="K41294" i="3"/>
  <c r="K41286" i="3"/>
  <c r="K41278" i="3"/>
  <c r="K41270" i="3"/>
  <c r="K41262" i="3"/>
  <c r="K41254" i="3"/>
  <c r="K41246" i="3"/>
  <c r="K41238" i="3"/>
  <c r="K41230" i="3"/>
  <c r="K41222" i="3"/>
  <c r="K41214" i="3"/>
  <c r="K41206" i="3"/>
  <c r="K41198" i="3"/>
  <c r="K41190" i="3"/>
  <c r="K41182" i="3"/>
  <c r="K41174" i="3"/>
  <c r="K41166" i="3"/>
  <c r="K41158" i="3"/>
  <c r="K41150" i="3"/>
  <c r="K41142" i="3"/>
  <c r="K41134" i="3"/>
  <c r="K41126" i="3"/>
  <c r="K41118" i="3"/>
  <c r="K41110" i="3"/>
  <c r="K41102" i="3"/>
  <c r="K41094" i="3"/>
  <c r="K41086" i="3"/>
  <c r="K41078" i="3"/>
  <c r="K41070" i="3"/>
  <c r="K41062" i="3"/>
  <c r="K41054" i="3"/>
  <c r="K41046" i="3"/>
  <c r="K41038" i="3"/>
  <c r="K41030" i="3"/>
  <c r="K41022" i="3"/>
  <c r="K41014" i="3"/>
  <c r="K41006" i="3"/>
  <c r="K40998" i="3"/>
  <c r="K40990" i="3"/>
  <c r="K40982" i="3"/>
  <c r="K40974" i="3"/>
  <c r="K40966" i="3"/>
  <c r="K40958" i="3"/>
  <c r="K40950" i="3"/>
  <c r="K40942" i="3"/>
  <c r="K40934" i="3"/>
  <c r="K40926" i="3"/>
  <c r="K40918" i="3"/>
  <c r="K40910" i="3"/>
  <c r="K40902" i="3"/>
  <c r="K40894" i="3"/>
  <c r="K40886" i="3"/>
  <c r="K40878" i="3"/>
  <c r="K40870" i="3"/>
  <c r="K40862" i="3"/>
  <c r="K40854" i="3"/>
  <c r="K40846" i="3"/>
  <c r="K40838" i="3"/>
  <c r="K40830" i="3"/>
  <c r="K40822" i="3"/>
  <c r="K40814" i="3"/>
  <c r="K40806" i="3"/>
  <c r="K40798" i="3"/>
  <c r="K40790" i="3"/>
  <c r="K40782" i="3"/>
  <c r="K40774" i="3"/>
  <c r="K40766" i="3"/>
  <c r="K40758" i="3"/>
  <c r="K40750" i="3"/>
  <c r="K40742" i="3"/>
  <c r="K40734" i="3"/>
  <c r="K40726" i="3"/>
  <c r="K40718" i="3"/>
  <c r="K40710" i="3"/>
  <c r="K40702" i="3"/>
  <c r="K40694" i="3"/>
  <c r="K40686" i="3"/>
  <c r="K40678" i="3"/>
  <c r="K40670" i="3"/>
  <c r="K40662" i="3"/>
  <c r="K40654" i="3"/>
  <c r="K40646" i="3"/>
  <c r="K40638" i="3"/>
  <c r="K40630" i="3"/>
  <c r="K40622" i="3"/>
  <c r="K40614" i="3"/>
  <c r="K40606" i="3"/>
  <c r="K40598" i="3"/>
  <c r="K40590" i="3"/>
  <c r="K40582" i="3"/>
  <c r="K40574" i="3"/>
  <c r="K40566" i="3"/>
  <c r="K40558" i="3"/>
  <c r="K40550" i="3"/>
  <c r="K40542" i="3"/>
  <c r="K40534" i="3"/>
  <c r="K40526" i="3"/>
  <c r="K40518" i="3"/>
  <c r="K40510" i="3"/>
  <c r="K40502" i="3"/>
  <c r="K40494" i="3"/>
  <c r="K40486" i="3"/>
  <c r="K40478" i="3"/>
  <c r="K40470" i="3"/>
  <c r="K40462" i="3"/>
  <c r="K40454" i="3"/>
  <c r="K40446" i="3"/>
  <c r="K40438" i="3"/>
  <c r="K40430" i="3"/>
  <c r="K40422" i="3"/>
  <c r="K40414" i="3"/>
  <c r="K40406" i="3"/>
  <c r="K40398" i="3"/>
  <c r="K40390" i="3"/>
  <c r="K40382" i="3"/>
  <c r="K40374" i="3"/>
  <c r="K40366" i="3"/>
  <c r="K40358" i="3"/>
  <c r="K40350" i="3"/>
  <c r="K40342" i="3"/>
  <c r="K40334" i="3"/>
  <c r="K40326" i="3"/>
  <c r="K40318" i="3"/>
  <c r="K40310" i="3"/>
  <c r="K40302" i="3"/>
  <c r="K40294" i="3"/>
  <c r="K40286" i="3"/>
  <c r="K40278" i="3"/>
  <c r="K40270" i="3"/>
  <c r="K40262" i="3"/>
  <c r="K40254" i="3"/>
  <c r="K40246" i="3"/>
  <c r="K40238" i="3"/>
  <c r="K40230" i="3"/>
  <c r="K40222" i="3"/>
  <c r="K40214" i="3"/>
  <c r="K40206" i="3"/>
  <c r="K40198" i="3"/>
  <c r="K40190" i="3"/>
  <c r="K40182" i="3"/>
  <c r="K40174" i="3"/>
  <c r="K40166" i="3"/>
  <c r="K40158" i="3"/>
  <c r="K40150" i="3"/>
  <c r="K40142" i="3"/>
  <c r="K40134" i="3"/>
  <c r="K40126" i="3"/>
  <c r="K40118" i="3"/>
  <c r="K40110" i="3"/>
  <c r="K40102" i="3"/>
  <c r="K40094" i="3"/>
  <c r="K40086" i="3"/>
  <c r="K40078" i="3"/>
  <c r="K40070" i="3"/>
  <c r="K40062" i="3"/>
  <c r="K40054" i="3"/>
  <c r="K40046" i="3"/>
  <c r="K40038" i="3"/>
  <c r="K40030" i="3"/>
  <c r="K40022" i="3"/>
  <c r="K40014" i="3"/>
  <c r="K40006" i="3"/>
  <c r="K39998" i="3"/>
  <c r="K39990" i="3"/>
  <c r="K39982" i="3"/>
  <c r="K39974" i="3"/>
  <c r="K39966" i="3"/>
  <c r="K39958" i="3"/>
  <c r="K39950" i="3"/>
  <c r="K39942" i="3"/>
  <c r="K39934" i="3"/>
  <c r="K39926" i="3"/>
  <c r="K39918" i="3"/>
  <c r="K39910" i="3"/>
  <c r="K39902" i="3"/>
  <c r="K39894" i="3"/>
  <c r="K39886" i="3"/>
  <c r="K39878" i="3"/>
  <c r="K39870" i="3"/>
  <c r="K39862" i="3"/>
  <c r="K39854" i="3"/>
  <c r="K39846" i="3"/>
  <c r="K39838" i="3"/>
  <c r="K39830" i="3"/>
  <c r="K39822" i="3"/>
  <c r="K39814" i="3"/>
  <c r="K39806" i="3"/>
  <c r="K39798" i="3"/>
  <c r="K39790" i="3"/>
  <c r="K39782" i="3"/>
  <c r="K39774" i="3"/>
  <c r="K39766" i="3"/>
  <c r="K39758" i="3"/>
  <c r="K39750" i="3"/>
  <c r="K39742" i="3"/>
  <c r="K39734" i="3"/>
  <c r="K39726" i="3"/>
  <c r="K39718" i="3"/>
  <c r="K39710" i="3"/>
  <c r="K39702" i="3"/>
  <c r="K39694" i="3"/>
  <c r="K39686" i="3"/>
  <c r="K39678" i="3"/>
  <c r="K39670" i="3"/>
  <c r="K39662" i="3"/>
  <c r="K39654" i="3"/>
  <c r="K39646" i="3"/>
  <c r="K39638" i="3"/>
  <c r="K39630" i="3"/>
  <c r="K39622" i="3"/>
  <c r="K39614" i="3"/>
  <c r="K39606" i="3"/>
  <c r="K39598" i="3"/>
  <c r="K39590" i="3"/>
  <c r="K39582" i="3"/>
  <c r="K39574" i="3"/>
  <c r="K39566" i="3"/>
  <c r="K39558" i="3"/>
  <c r="K39550" i="3"/>
  <c r="K39542" i="3"/>
  <c r="K39534" i="3"/>
  <c r="K39526" i="3"/>
  <c r="K39518" i="3"/>
  <c r="K39510" i="3"/>
  <c r="K39502" i="3"/>
  <c r="K39494" i="3"/>
  <c r="K39486" i="3"/>
  <c r="K39478" i="3"/>
  <c r="K39470" i="3"/>
  <c r="K39462" i="3"/>
  <c r="K39454" i="3"/>
  <c r="K39446" i="3"/>
  <c r="K39438" i="3"/>
  <c r="K39430" i="3"/>
  <c r="K39422" i="3"/>
  <c r="K39414" i="3"/>
  <c r="K39406" i="3"/>
  <c r="K39398" i="3"/>
  <c r="K39390" i="3"/>
  <c r="K39382" i="3"/>
  <c r="K39374" i="3"/>
  <c r="K39366" i="3"/>
  <c r="K39358" i="3"/>
  <c r="K39350" i="3"/>
  <c r="K39342" i="3"/>
  <c r="K39334" i="3"/>
  <c r="K39326" i="3"/>
  <c r="K39318" i="3"/>
  <c r="K39310" i="3"/>
  <c r="K39302" i="3"/>
  <c r="K39294" i="3"/>
  <c r="K39286" i="3"/>
  <c r="K39278" i="3"/>
  <c r="K39270" i="3"/>
  <c r="K39262" i="3"/>
  <c r="K39254" i="3"/>
  <c r="K39246" i="3"/>
  <c r="K39238" i="3"/>
  <c r="K39230" i="3"/>
  <c r="K39222" i="3"/>
  <c r="K39214" i="3"/>
  <c r="K39206" i="3"/>
  <c r="K39198" i="3"/>
  <c r="K39190" i="3"/>
  <c r="K39182" i="3"/>
  <c r="K39174" i="3"/>
  <c r="K39166" i="3"/>
  <c r="K39158" i="3"/>
  <c r="K39150" i="3"/>
  <c r="K39142" i="3"/>
  <c r="K39134" i="3"/>
  <c r="K39126" i="3"/>
  <c r="K39118" i="3"/>
  <c r="K39110" i="3"/>
  <c r="K39102" i="3"/>
  <c r="K39094" i="3"/>
  <c r="K39086" i="3"/>
  <c r="K39078" i="3"/>
  <c r="K39070" i="3"/>
  <c r="K39062" i="3"/>
  <c r="K39054" i="3"/>
  <c r="K39046" i="3"/>
  <c r="K39038" i="3"/>
  <c r="K39030" i="3"/>
  <c r="K39022" i="3"/>
  <c r="K39014" i="3"/>
  <c r="K39006" i="3"/>
  <c r="K38998" i="3"/>
  <c r="K38990" i="3"/>
  <c r="K38982" i="3"/>
  <c r="K38974" i="3"/>
  <c r="K38966" i="3"/>
  <c r="K38958" i="3"/>
  <c r="K38950" i="3"/>
  <c r="K38942" i="3"/>
  <c r="K38934" i="3"/>
  <c r="K38926" i="3"/>
  <c r="K38918" i="3"/>
  <c r="K38910" i="3"/>
  <c r="K38902" i="3"/>
  <c r="K38894" i="3"/>
  <c r="K38886" i="3"/>
  <c r="K38878" i="3"/>
  <c r="K38870" i="3"/>
  <c r="K38862" i="3"/>
  <c r="K38854" i="3"/>
  <c r="K38846" i="3"/>
  <c r="K38838" i="3"/>
  <c r="K38830" i="3"/>
  <c r="K38822" i="3"/>
  <c r="K38814" i="3"/>
  <c r="K38806" i="3"/>
  <c r="K38798" i="3"/>
  <c r="K38790" i="3"/>
  <c r="K38782" i="3"/>
  <c r="K38774" i="3"/>
  <c r="K38766" i="3"/>
  <c r="K38758" i="3"/>
  <c r="K38750" i="3"/>
  <c r="K38742" i="3"/>
  <c r="K38734" i="3"/>
  <c r="K38726" i="3"/>
  <c r="K38718" i="3"/>
  <c r="K38710" i="3"/>
  <c r="K38702" i="3"/>
  <c r="K38694" i="3"/>
  <c r="K38686" i="3"/>
  <c r="K38678" i="3"/>
  <c r="K38670" i="3"/>
  <c r="K38662" i="3"/>
  <c r="K38654" i="3"/>
  <c r="K38646" i="3"/>
  <c r="K38638" i="3"/>
  <c r="K38630" i="3"/>
  <c r="K38622" i="3"/>
  <c r="K38614" i="3"/>
  <c r="K38606" i="3"/>
  <c r="K38598" i="3"/>
  <c r="K38590" i="3"/>
  <c r="K38582" i="3"/>
  <c r="K38574" i="3"/>
  <c r="K38566" i="3"/>
  <c r="K38558" i="3"/>
  <c r="K38550" i="3"/>
  <c r="K38542" i="3"/>
  <c r="K38534" i="3"/>
  <c r="K38526" i="3"/>
  <c r="K38518" i="3"/>
  <c r="K38510" i="3"/>
  <c r="K38502" i="3"/>
  <c r="K38494" i="3"/>
  <c r="K38486" i="3"/>
  <c r="K38478" i="3"/>
  <c r="K38470" i="3"/>
  <c r="K38462" i="3"/>
  <c r="K38454" i="3"/>
  <c r="K38446" i="3"/>
  <c r="K38438" i="3"/>
  <c r="K38430" i="3"/>
  <c r="K38422" i="3"/>
  <c r="K38414" i="3"/>
  <c r="K38406" i="3"/>
  <c r="K38398" i="3"/>
  <c r="K38390" i="3"/>
  <c r="K38382" i="3"/>
  <c r="K38374" i="3"/>
  <c r="K38366" i="3"/>
  <c r="K38358" i="3"/>
  <c r="K38350" i="3"/>
  <c r="K38342" i="3"/>
  <c r="K38334" i="3"/>
  <c r="K38326" i="3"/>
  <c r="K38318" i="3"/>
  <c r="K38310" i="3"/>
  <c r="K38302" i="3"/>
  <c r="K38294" i="3"/>
  <c r="K38286" i="3"/>
  <c r="K38278" i="3"/>
  <c r="K38270" i="3"/>
  <c r="K38262" i="3"/>
  <c r="K38254" i="3"/>
  <c r="K38246" i="3"/>
  <c r="K38238" i="3"/>
  <c r="K38230" i="3"/>
  <c r="K38222" i="3"/>
  <c r="K38214" i="3"/>
  <c r="K38206" i="3"/>
  <c r="K38198" i="3"/>
  <c r="K38190" i="3"/>
  <c r="K38182" i="3"/>
  <c r="K38174" i="3"/>
  <c r="K38166" i="3"/>
  <c r="K38158" i="3"/>
  <c r="K38150" i="3"/>
  <c r="K38142" i="3"/>
  <c r="K38134" i="3"/>
  <c r="K38126" i="3"/>
  <c r="K38118" i="3"/>
  <c r="K38110" i="3"/>
  <c r="K38102" i="3"/>
  <c r="K38094" i="3"/>
  <c r="K38086" i="3"/>
  <c r="K38078" i="3"/>
  <c r="K38070" i="3"/>
  <c r="K38062" i="3"/>
  <c r="K38054" i="3"/>
  <c r="K38046" i="3"/>
  <c r="K38038" i="3"/>
  <c r="K38030" i="3"/>
  <c r="K38022" i="3"/>
  <c r="K38014" i="3"/>
  <c r="K38006" i="3"/>
  <c r="K37998" i="3"/>
  <c r="K37990" i="3"/>
  <c r="K37982" i="3"/>
  <c r="K37974" i="3"/>
  <c r="K37966" i="3"/>
  <c r="K37958" i="3"/>
  <c r="K37950" i="3"/>
  <c r="K37942" i="3"/>
  <c r="K37934" i="3"/>
  <c r="K37926" i="3"/>
  <c r="K37918" i="3"/>
  <c r="K37910" i="3"/>
  <c r="K37902" i="3"/>
  <c r="K37894" i="3"/>
  <c r="K37886" i="3"/>
  <c r="K37878" i="3"/>
  <c r="K37870" i="3"/>
  <c r="K37862" i="3"/>
  <c r="K37854" i="3"/>
  <c r="K37846" i="3"/>
  <c r="K37838" i="3"/>
  <c r="K37830" i="3"/>
  <c r="K37822" i="3"/>
  <c r="K37814" i="3"/>
  <c r="K37806" i="3"/>
  <c r="K37798" i="3"/>
  <c r="K37790" i="3"/>
  <c r="K37782" i="3"/>
  <c r="K37774" i="3"/>
  <c r="K37766" i="3"/>
  <c r="K37758" i="3"/>
  <c r="K37750" i="3"/>
  <c r="K37742" i="3"/>
  <c r="K37734" i="3"/>
  <c r="K37726" i="3"/>
  <c r="K37718" i="3"/>
  <c r="K37710" i="3"/>
  <c r="K37702" i="3"/>
  <c r="K37694" i="3"/>
  <c r="K37686" i="3"/>
  <c r="K37678" i="3"/>
  <c r="K37670" i="3"/>
  <c r="K37662" i="3"/>
  <c r="K37654" i="3"/>
  <c r="K37646" i="3"/>
  <c r="K37638" i="3"/>
  <c r="K37630" i="3"/>
  <c r="K37622" i="3"/>
  <c r="K37614" i="3"/>
  <c r="K37606" i="3"/>
  <c r="K37598" i="3"/>
  <c r="K37590" i="3"/>
  <c r="K37582" i="3"/>
  <c r="K37574" i="3"/>
  <c r="K37566" i="3"/>
  <c r="K37558" i="3"/>
  <c r="K37550" i="3"/>
  <c r="K37542" i="3"/>
  <c r="K37534" i="3"/>
  <c r="K37526" i="3"/>
  <c r="K37518" i="3"/>
  <c r="K37510" i="3"/>
  <c r="K37502" i="3"/>
  <c r="K37494" i="3"/>
  <c r="K37486" i="3"/>
  <c r="K37478" i="3"/>
  <c r="K37470" i="3"/>
  <c r="K37462" i="3"/>
  <c r="K37454" i="3"/>
  <c r="K37446" i="3"/>
  <c r="K37438" i="3"/>
  <c r="K37430" i="3"/>
  <c r="K37422" i="3"/>
  <c r="K37414" i="3"/>
  <c r="K37406" i="3"/>
  <c r="K37398" i="3"/>
  <c r="K37390" i="3"/>
  <c r="K37382" i="3"/>
  <c r="K37374" i="3"/>
  <c r="K37366" i="3"/>
  <c r="K37358" i="3"/>
  <c r="K37350" i="3"/>
  <c r="K37342" i="3"/>
  <c r="K37334" i="3"/>
  <c r="K37326" i="3"/>
  <c r="K37318" i="3"/>
  <c r="K37310" i="3"/>
  <c r="K37302" i="3"/>
  <c r="K37294" i="3"/>
  <c r="K37286" i="3"/>
  <c r="K37278" i="3"/>
  <c r="K37270" i="3"/>
  <c r="K37262" i="3"/>
  <c r="K37254" i="3"/>
  <c r="K37246" i="3"/>
  <c r="K37238" i="3"/>
  <c r="K37230" i="3"/>
  <c r="K37222" i="3"/>
  <c r="K37214" i="3"/>
  <c r="K37206" i="3"/>
  <c r="K37198" i="3"/>
  <c r="K37190" i="3"/>
  <c r="K37182" i="3"/>
  <c r="K37174" i="3"/>
  <c r="K37166" i="3"/>
  <c r="K37158" i="3"/>
  <c r="K37150" i="3"/>
  <c r="K37142" i="3"/>
  <c r="K37134" i="3"/>
  <c r="K37126" i="3"/>
  <c r="K37118" i="3"/>
  <c r="K37110" i="3"/>
  <c r="K37102" i="3"/>
  <c r="K37094" i="3"/>
  <c r="K37086" i="3"/>
  <c r="K37078" i="3"/>
  <c r="K37070" i="3"/>
  <c r="K37062" i="3"/>
  <c r="K37054" i="3"/>
  <c r="K37046" i="3"/>
  <c r="K37038" i="3"/>
  <c r="K37030" i="3"/>
  <c r="K37022" i="3"/>
  <c r="K37014" i="3"/>
  <c r="K37006" i="3"/>
  <c r="K36998" i="3"/>
  <c r="K36990" i="3"/>
  <c r="K36982" i="3"/>
  <c r="K36974" i="3"/>
  <c r="K36966" i="3"/>
  <c r="K36958" i="3"/>
  <c r="K36950" i="3"/>
  <c r="K36942" i="3"/>
  <c r="K36934" i="3"/>
  <c r="K36926" i="3"/>
  <c r="K36918" i="3"/>
  <c r="K36910" i="3"/>
  <c r="K36902" i="3"/>
  <c r="K36894" i="3"/>
  <c r="K36886" i="3"/>
  <c r="K36878" i="3"/>
  <c r="K36870" i="3"/>
  <c r="K36862" i="3"/>
  <c r="K36854" i="3"/>
  <c r="K36846" i="3"/>
  <c r="K36838" i="3"/>
  <c r="K36830" i="3"/>
  <c r="K36822" i="3"/>
  <c r="K36814" i="3"/>
  <c r="K36806" i="3"/>
  <c r="K36798" i="3"/>
  <c r="K36790" i="3"/>
  <c r="K36782" i="3"/>
  <c r="K36774" i="3"/>
  <c r="K36766" i="3"/>
  <c r="K36758" i="3"/>
  <c r="K36750" i="3"/>
  <c r="K36742" i="3"/>
  <c r="K36734" i="3"/>
  <c r="K36726" i="3"/>
  <c r="K36718" i="3"/>
  <c r="K36710" i="3"/>
  <c r="K36702" i="3"/>
  <c r="K36694" i="3"/>
  <c r="K36686" i="3"/>
  <c r="K36678" i="3"/>
  <c r="K36670" i="3"/>
  <c r="K36662" i="3"/>
  <c r="K36654" i="3"/>
  <c r="K36646" i="3"/>
  <c r="K36638" i="3"/>
  <c r="K36630" i="3"/>
  <c r="K36622" i="3"/>
  <c r="K36614" i="3"/>
  <c r="K36606" i="3"/>
  <c r="K36598" i="3"/>
  <c r="K36590" i="3"/>
  <c r="K36582" i="3"/>
  <c r="K36574" i="3"/>
  <c r="K36566" i="3"/>
  <c r="K36558" i="3"/>
  <c r="K36550" i="3"/>
  <c r="K36542" i="3"/>
  <c r="K36534" i="3"/>
  <c r="K36526" i="3"/>
  <c r="K36518" i="3"/>
  <c r="K36510" i="3"/>
  <c r="K36502" i="3"/>
  <c r="K36494" i="3"/>
  <c r="K36486" i="3"/>
  <c r="K36478" i="3"/>
  <c r="K36470" i="3"/>
  <c r="K36462" i="3"/>
  <c r="K36454" i="3"/>
  <c r="K36446" i="3"/>
  <c r="K36438" i="3"/>
  <c r="K36430" i="3"/>
  <c r="K36422" i="3"/>
  <c r="K36414" i="3"/>
  <c r="K36406" i="3"/>
  <c r="K36398" i="3"/>
  <c r="K36390" i="3"/>
  <c r="K36382" i="3"/>
  <c r="K36374" i="3"/>
  <c r="K36366" i="3"/>
  <c r="K36358" i="3"/>
  <c r="K36350" i="3"/>
  <c r="K36342" i="3"/>
  <c r="K36334" i="3"/>
  <c r="K36326" i="3"/>
  <c r="K36318" i="3"/>
  <c r="K36310" i="3"/>
  <c r="K36302" i="3"/>
  <c r="K36294" i="3"/>
  <c r="K36286" i="3"/>
  <c r="K36278" i="3"/>
  <c r="K36270" i="3"/>
  <c r="K36262" i="3"/>
  <c r="K36254" i="3"/>
  <c r="K36246" i="3"/>
  <c r="K36238" i="3"/>
  <c r="K36230" i="3"/>
  <c r="K36222" i="3"/>
  <c r="K36214" i="3"/>
  <c r="K36206" i="3"/>
  <c r="K36198" i="3"/>
  <c r="K36190" i="3"/>
  <c r="K36182" i="3"/>
  <c r="K36174" i="3"/>
  <c r="K36166" i="3"/>
  <c r="K36158" i="3"/>
  <c r="K36150" i="3"/>
  <c r="K36142" i="3"/>
  <c r="K36134" i="3"/>
  <c r="K36126" i="3"/>
  <c r="K36118" i="3"/>
  <c r="K36110" i="3"/>
  <c r="K36102" i="3"/>
  <c r="K36094" i="3"/>
  <c r="K36086" i="3"/>
  <c r="K36078" i="3"/>
  <c r="K36070" i="3"/>
  <c r="K36062" i="3"/>
  <c r="K36054" i="3"/>
  <c r="K36046" i="3"/>
  <c r="K36038" i="3"/>
  <c r="K36030" i="3"/>
  <c r="K36022" i="3"/>
  <c r="K36014" i="3"/>
  <c r="K36006" i="3"/>
  <c r="K35998" i="3"/>
  <c r="K35990" i="3"/>
  <c r="K35982" i="3"/>
  <c r="K35974" i="3"/>
  <c r="K35966" i="3"/>
  <c r="K35958" i="3"/>
  <c r="K35950" i="3"/>
  <c r="K35942" i="3"/>
  <c r="K35934" i="3"/>
  <c r="K35926" i="3"/>
  <c r="K35918" i="3"/>
  <c r="K35910" i="3"/>
  <c r="K35902" i="3"/>
  <c r="K35894" i="3"/>
  <c r="K35886" i="3"/>
  <c r="K35878" i="3"/>
  <c r="K35870" i="3"/>
  <c r="K35862" i="3"/>
  <c r="K35854" i="3"/>
  <c r="K35846" i="3"/>
  <c r="K35838" i="3"/>
  <c r="K35830" i="3"/>
  <c r="K35822" i="3"/>
  <c r="K35814" i="3"/>
  <c r="K35806" i="3"/>
  <c r="K35798" i="3"/>
  <c r="K35790" i="3"/>
  <c r="K35782" i="3"/>
  <c r="K35774" i="3"/>
  <c r="K35766" i="3"/>
  <c r="K35758" i="3"/>
  <c r="K35750" i="3"/>
  <c r="K35742" i="3"/>
  <c r="K35734" i="3"/>
  <c r="K35726" i="3"/>
  <c r="K35718" i="3"/>
  <c r="K35710" i="3"/>
  <c r="K35702" i="3"/>
  <c r="K35694" i="3"/>
  <c r="K35686" i="3"/>
  <c r="K35678" i="3"/>
  <c r="K35670" i="3"/>
  <c r="K35662" i="3"/>
  <c r="K35654" i="3"/>
  <c r="K35646" i="3"/>
  <c r="K35638" i="3"/>
  <c r="K35630" i="3"/>
  <c r="K35622" i="3"/>
  <c r="K35614" i="3"/>
  <c r="K35606" i="3"/>
  <c r="K35598" i="3"/>
  <c r="K35590" i="3"/>
  <c r="K35582" i="3"/>
  <c r="K35574" i="3"/>
  <c r="K35566" i="3"/>
  <c r="K35558" i="3"/>
  <c r="K35550" i="3"/>
  <c r="K35542" i="3"/>
  <c r="K35534" i="3"/>
  <c r="K35526" i="3"/>
  <c r="K35518" i="3"/>
  <c r="K35510" i="3"/>
  <c r="K35502" i="3"/>
  <c r="K35494" i="3"/>
  <c r="K35486" i="3"/>
  <c r="K35478" i="3"/>
  <c r="K35470" i="3"/>
  <c r="K35462" i="3"/>
  <c r="K35454" i="3"/>
  <c r="K35446" i="3"/>
  <c r="K35438" i="3"/>
  <c r="K35430" i="3"/>
  <c r="K35422" i="3"/>
  <c r="K35414" i="3"/>
  <c r="K35406" i="3"/>
  <c r="K35398" i="3"/>
  <c r="K35390" i="3"/>
  <c r="K35382" i="3"/>
  <c r="K35374" i="3"/>
  <c r="K35366" i="3"/>
  <c r="K35358" i="3"/>
  <c r="K35350" i="3"/>
  <c r="K35342" i="3"/>
  <c r="K35334" i="3"/>
  <c r="K35326" i="3"/>
  <c r="K35318" i="3"/>
  <c r="K35310" i="3"/>
  <c r="K35302" i="3"/>
  <c r="K35294" i="3"/>
  <c r="K35286" i="3"/>
  <c r="K35278" i="3"/>
  <c r="K35270" i="3"/>
  <c r="K35262" i="3"/>
  <c r="K35254" i="3"/>
  <c r="K35246" i="3"/>
  <c r="K35238" i="3"/>
  <c r="K35230" i="3"/>
  <c r="K35222" i="3"/>
  <c r="K35214" i="3"/>
  <c r="K35206" i="3"/>
  <c r="K35198" i="3"/>
  <c r="K35190" i="3"/>
  <c r="K35182" i="3"/>
  <c r="K35174" i="3"/>
  <c r="K35166" i="3"/>
  <c r="K35158" i="3"/>
  <c r="K35150" i="3"/>
  <c r="K35142" i="3"/>
  <c r="K35134" i="3"/>
  <c r="K35126" i="3"/>
  <c r="K35118" i="3"/>
  <c r="K35110" i="3"/>
  <c r="K35102" i="3"/>
  <c r="K35094" i="3"/>
  <c r="K35086" i="3"/>
  <c r="K35078" i="3"/>
  <c r="K35070" i="3"/>
  <c r="K35062" i="3"/>
  <c r="K35054" i="3"/>
  <c r="K35046" i="3"/>
  <c r="K35038" i="3"/>
  <c r="K35030" i="3"/>
  <c r="K35022" i="3"/>
  <c r="K35014" i="3"/>
  <c r="K35006" i="3"/>
  <c r="K34998" i="3"/>
  <c r="K34990" i="3"/>
  <c r="K34982" i="3"/>
  <c r="K34974" i="3"/>
  <c r="K34966" i="3"/>
  <c r="K34958" i="3"/>
  <c r="K34950" i="3"/>
  <c r="K34942" i="3"/>
  <c r="K34934" i="3"/>
  <c r="K34926" i="3"/>
  <c r="K34918" i="3"/>
  <c r="K34910" i="3"/>
  <c r="K34902" i="3"/>
  <c r="K34894" i="3"/>
  <c r="K34886" i="3"/>
  <c r="K34878" i="3"/>
  <c r="K34870" i="3"/>
  <c r="K34862" i="3"/>
  <c r="K34854" i="3"/>
  <c r="K34846" i="3"/>
  <c r="K34838" i="3"/>
  <c r="K34830" i="3"/>
  <c r="K34822" i="3"/>
  <c r="K34814" i="3"/>
  <c r="K34806" i="3"/>
  <c r="K34798" i="3"/>
  <c r="K34790" i="3"/>
  <c r="K34782" i="3"/>
  <c r="K34774" i="3"/>
  <c r="K34766" i="3"/>
  <c r="K34758" i="3"/>
  <c r="K34750" i="3"/>
  <c r="K34742" i="3"/>
  <c r="K34734" i="3"/>
  <c r="K34726" i="3"/>
  <c r="K34718" i="3"/>
  <c r="K34710" i="3"/>
  <c r="K34702" i="3"/>
  <c r="K34694" i="3"/>
  <c r="K34686" i="3"/>
  <c r="K34678" i="3"/>
  <c r="K34670" i="3"/>
  <c r="K34662" i="3"/>
  <c r="K34654" i="3"/>
  <c r="K34646" i="3"/>
  <c r="K34638" i="3"/>
  <c r="K34630" i="3"/>
  <c r="K34622" i="3"/>
  <c r="K34614" i="3"/>
  <c r="K34606" i="3"/>
  <c r="K34598" i="3"/>
  <c r="K34590" i="3"/>
  <c r="K34582" i="3"/>
  <c r="K34574" i="3"/>
  <c r="K34566" i="3"/>
  <c r="K34558" i="3"/>
  <c r="K34550" i="3"/>
  <c r="K34542" i="3"/>
  <c r="K34534" i="3"/>
  <c r="K34526" i="3"/>
  <c r="K34518" i="3"/>
  <c r="K34510" i="3"/>
  <c r="K34502" i="3"/>
  <c r="K34494" i="3"/>
  <c r="K34486" i="3"/>
  <c r="K34478" i="3"/>
  <c r="K34470" i="3"/>
  <c r="K34462" i="3"/>
  <c r="K34454" i="3"/>
  <c r="K34446" i="3"/>
  <c r="K34438" i="3"/>
  <c r="K34430" i="3"/>
  <c r="K34422" i="3"/>
  <c r="K34414" i="3"/>
  <c r="K34406" i="3"/>
  <c r="K34398" i="3"/>
  <c r="K34390" i="3"/>
  <c r="K34382" i="3"/>
  <c r="K34374" i="3"/>
  <c r="K34366" i="3"/>
  <c r="K34358" i="3"/>
  <c r="K34350" i="3"/>
  <c r="K34342" i="3"/>
  <c r="K34334" i="3"/>
  <c r="K34326" i="3"/>
  <c r="K34318" i="3"/>
  <c r="K34310" i="3"/>
  <c r="K34302" i="3"/>
  <c r="K34294" i="3"/>
  <c r="K34286" i="3"/>
  <c r="K34278" i="3"/>
  <c r="K34270" i="3"/>
  <c r="K34262" i="3"/>
  <c r="K34254" i="3"/>
  <c r="K34246" i="3"/>
  <c r="K34238" i="3"/>
  <c r="K34230" i="3"/>
  <c r="K34222" i="3"/>
  <c r="K34214" i="3"/>
  <c r="K34206" i="3"/>
  <c r="K34198" i="3"/>
  <c r="K34190" i="3"/>
  <c r="K34182" i="3"/>
  <c r="K34174" i="3"/>
  <c r="K34166" i="3"/>
  <c r="K34158" i="3"/>
  <c r="K34150" i="3"/>
  <c r="K34142" i="3"/>
  <c r="K34134" i="3"/>
  <c r="K34126" i="3"/>
  <c r="K34118" i="3"/>
  <c r="K34110" i="3"/>
  <c r="K34102" i="3"/>
  <c r="K34094" i="3"/>
  <c r="K34086" i="3"/>
  <c r="K34078" i="3"/>
  <c r="K34070" i="3"/>
  <c r="K34062" i="3"/>
  <c r="K34054" i="3"/>
  <c r="K34046" i="3"/>
  <c r="K34038" i="3"/>
  <c r="K34030" i="3"/>
  <c r="K34022" i="3"/>
  <c r="K34014" i="3"/>
  <c r="K34006" i="3"/>
  <c r="K33998" i="3"/>
  <c r="K33990" i="3"/>
  <c r="K33982" i="3"/>
  <c r="K33974" i="3"/>
  <c r="K33966" i="3"/>
  <c r="K33958" i="3"/>
  <c r="K33950" i="3"/>
  <c r="K33942" i="3"/>
  <c r="K33934" i="3"/>
  <c r="K33926" i="3"/>
  <c r="K33918" i="3"/>
  <c r="K33910" i="3"/>
  <c r="K33902" i="3"/>
  <c r="K33894" i="3"/>
  <c r="K33886" i="3"/>
  <c r="K33878" i="3"/>
  <c r="K33870" i="3"/>
  <c r="K33862" i="3"/>
  <c r="K33854" i="3"/>
  <c r="K33846" i="3"/>
  <c r="K33838" i="3"/>
  <c r="K33830" i="3"/>
  <c r="K33822" i="3"/>
  <c r="K33814" i="3"/>
  <c r="K33806" i="3"/>
  <c r="K33798" i="3"/>
  <c r="K33790" i="3"/>
  <c r="K33782" i="3"/>
  <c r="K33774" i="3"/>
  <c r="K33766" i="3"/>
  <c r="K33758" i="3"/>
  <c r="K33750" i="3"/>
  <c r="K33742" i="3"/>
  <c r="K33734" i="3"/>
  <c r="K33726" i="3"/>
  <c r="K33718" i="3"/>
  <c r="K33710" i="3"/>
  <c r="K33702" i="3"/>
  <c r="K33694" i="3"/>
  <c r="K33686" i="3"/>
  <c r="K33678" i="3"/>
  <c r="K33670" i="3"/>
  <c r="K33662" i="3"/>
  <c r="K33654" i="3"/>
  <c r="K33646" i="3"/>
  <c r="K33638" i="3"/>
  <c r="K33630" i="3"/>
  <c r="K33622" i="3"/>
  <c r="K33614" i="3"/>
  <c r="K33606" i="3"/>
  <c r="K33598" i="3"/>
  <c r="K33590" i="3"/>
  <c r="K33582" i="3"/>
  <c r="K33574" i="3"/>
  <c r="K33566" i="3"/>
  <c r="K33558" i="3"/>
  <c r="K33550" i="3"/>
  <c r="K33542" i="3"/>
  <c r="K33534" i="3"/>
  <c r="K33526" i="3"/>
  <c r="K33518" i="3"/>
  <c r="K33510" i="3"/>
  <c r="K33502" i="3"/>
  <c r="K33494" i="3"/>
  <c r="K33486" i="3"/>
  <c r="K33478" i="3"/>
  <c r="K33470" i="3"/>
  <c r="K33462" i="3"/>
  <c r="K33454" i="3"/>
  <c r="K33446" i="3"/>
  <c r="K33438" i="3"/>
  <c r="K33430" i="3"/>
  <c r="K33422" i="3"/>
  <c r="K33414" i="3"/>
  <c r="K33406" i="3"/>
  <c r="K33398" i="3"/>
  <c r="K33390" i="3"/>
  <c r="K33382" i="3"/>
  <c r="K33374" i="3"/>
  <c r="K33366" i="3"/>
  <c r="K33358" i="3"/>
  <c r="K33350" i="3"/>
  <c r="K33342" i="3"/>
  <c r="K33334" i="3"/>
  <c r="K33326" i="3"/>
  <c r="K33318" i="3"/>
  <c r="K33310" i="3"/>
  <c r="K33302" i="3"/>
  <c r="K33294" i="3"/>
  <c r="K33286" i="3"/>
  <c r="K33278" i="3"/>
  <c r="K33270" i="3"/>
  <c r="K33262" i="3"/>
  <c r="K33254" i="3"/>
  <c r="K33246" i="3"/>
  <c r="K33238" i="3"/>
  <c r="K33230" i="3"/>
  <c r="K33222" i="3"/>
  <c r="K33214" i="3"/>
  <c r="K33206" i="3"/>
  <c r="K33198" i="3"/>
  <c r="K33190" i="3"/>
  <c r="K33182" i="3"/>
  <c r="K33174" i="3"/>
  <c r="K33166" i="3"/>
  <c r="K33158" i="3"/>
  <c r="K33150" i="3"/>
  <c r="K33142" i="3"/>
  <c r="K33134" i="3"/>
  <c r="K33126" i="3"/>
  <c r="K33118" i="3"/>
  <c r="K33110" i="3"/>
  <c r="K33102" i="3"/>
  <c r="K33094" i="3"/>
  <c r="K33086" i="3"/>
  <c r="K33078" i="3"/>
  <c r="K33070" i="3"/>
  <c r="K33062" i="3"/>
  <c r="K33054" i="3"/>
  <c r="K33046" i="3"/>
  <c r="K33038" i="3"/>
  <c r="K33030" i="3"/>
  <c r="K33022" i="3"/>
  <c r="K33014" i="3"/>
  <c r="K33006" i="3"/>
  <c r="K32998" i="3"/>
  <c r="K32990" i="3"/>
  <c r="K32982" i="3"/>
  <c r="K32974" i="3"/>
  <c r="K32966" i="3"/>
  <c r="K32958" i="3"/>
  <c r="K32950" i="3"/>
  <c r="K32942" i="3"/>
  <c r="K32934" i="3"/>
  <c r="K32926" i="3"/>
  <c r="K32918" i="3"/>
  <c r="K32910" i="3"/>
  <c r="K32902" i="3"/>
  <c r="K32894" i="3"/>
  <c r="K32886" i="3"/>
  <c r="K32878" i="3"/>
  <c r="K32870" i="3"/>
  <c r="K32862" i="3"/>
  <c r="K32854" i="3"/>
  <c r="K32846" i="3"/>
  <c r="K32838" i="3"/>
  <c r="K32830" i="3"/>
  <c r="K32822" i="3"/>
  <c r="K32814" i="3"/>
  <c r="K32806" i="3"/>
  <c r="K32798" i="3"/>
  <c r="K32790" i="3"/>
  <c r="K32782" i="3"/>
  <c r="K32774" i="3"/>
  <c r="K32766" i="3"/>
  <c r="K32758" i="3"/>
  <c r="K32750" i="3"/>
  <c r="K32742" i="3"/>
  <c r="K32734" i="3"/>
  <c r="K32726" i="3"/>
  <c r="K32718" i="3"/>
  <c r="K32710" i="3"/>
  <c r="K32702" i="3"/>
  <c r="K32694" i="3"/>
  <c r="K32686" i="3"/>
  <c r="K32678" i="3"/>
  <c r="K32670" i="3"/>
  <c r="K32662" i="3"/>
  <c r="K32654" i="3"/>
  <c r="K32646" i="3"/>
  <c r="K32638" i="3"/>
  <c r="K32630" i="3"/>
  <c r="K32622" i="3"/>
  <c r="K32614" i="3"/>
  <c r="K32606" i="3"/>
  <c r="K32598" i="3"/>
  <c r="K32590" i="3"/>
  <c r="K32582" i="3"/>
  <c r="K32574" i="3"/>
  <c r="K32566" i="3"/>
  <c r="K32558" i="3"/>
  <c r="K32550" i="3"/>
  <c r="K32542" i="3"/>
  <c r="K32534" i="3"/>
  <c r="K32526" i="3"/>
  <c r="K32518" i="3"/>
  <c r="K32510" i="3"/>
  <c r="K32502" i="3"/>
  <c r="K32494" i="3"/>
  <c r="K32486" i="3"/>
  <c r="K32478" i="3"/>
  <c r="K32470" i="3"/>
  <c r="K32462" i="3"/>
  <c r="K32454" i="3"/>
  <c r="K32446" i="3"/>
  <c r="K32438" i="3"/>
  <c r="K32430" i="3"/>
  <c r="K32422" i="3"/>
  <c r="K32414" i="3"/>
  <c r="K32406" i="3"/>
  <c r="K32398" i="3"/>
  <c r="K32390" i="3"/>
  <c r="K32382" i="3"/>
  <c r="K32374" i="3"/>
  <c r="K32366" i="3"/>
  <c r="K32358" i="3"/>
  <c r="K32350" i="3"/>
  <c r="K32342" i="3"/>
  <c r="K32334" i="3"/>
  <c r="K32326" i="3"/>
  <c r="K32318" i="3"/>
  <c r="K32310" i="3"/>
  <c r="K32302" i="3"/>
  <c r="K32294" i="3"/>
  <c r="K32286" i="3"/>
  <c r="K32278" i="3"/>
  <c r="K32270" i="3"/>
  <c r="K32262" i="3"/>
  <c r="K32254" i="3"/>
  <c r="K32246" i="3"/>
  <c r="K32238" i="3"/>
  <c r="K32230" i="3"/>
  <c r="K32222" i="3"/>
  <c r="K32214" i="3"/>
  <c r="K32206" i="3"/>
  <c r="K32198" i="3"/>
  <c r="K32190" i="3"/>
  <c r="K32182" i="3"/>
  <c r="K32174" i="3"/>
  <c r="K32166" i="3"/>
  <c r="K32158" i="3"/>
  <c r="K32150" i="3"/>
  <c r="K32142" i="3"/>
  <c r="K32134" i="3"/>
  <c r="K32126" i="3"/>
  <c r="K32118" i="3"/>
  <c r="K32110" i="3"/>
  <c r="K32102" i="3"/>
  <c r="K32094" i="3"/>
  <c r="K32086" i="3"/>
  <c r="K32078" i="3"/>
  <c r="K32070" i="3"/>
  <c r="K32062" i="3"/>
  <c r="K32054" i="3"/>
  <c r="K32046" i="3"/>
  <c r="K32038" i="3"/>
  <c r="K32030" i="3"/>
  <c r="K32022" i="3"/>
  <c r="K32014" i="3"/>
  <c r="K32006" i="3"/>
  <c r="K31998" i="3"/>
  <c r="K31990" i="3"/>
  <c r="K31982" i="3"/>
  <c r="K31974" i="3"/>
  <c r="K31966" i="3"/>
  <c r="K31958" i="3"/>
  <c r="K31950" i="3"/>
  <c r="K31942" i="3"/>
  <c r="K31934" i="3"/>
  <c r="K31926" i="3"/>
  <c r="K31918" i="3"/>
  <c r="K31910" i="3"/>
  <c r="K31902" i="3"/>
  <c r="K31894" i="3"/>
  <c r="K31886" i="3"/>
  <c r="K31878" i="3"/>
  <c r="K31870" i="3"/>
  <c r="K31862" i="3"/>
  <c r="K31854" i="3"/>
  <c r="K31846" i="3"/>
  <c r="K31838" i="3"/>
  <c r="K31830" i="3"/>
  <c r="K31822" i="3"/>
  <c r="K31814" i="3"/>
  <c r="K31806" i="3"/>
  <c r="K31798" i="3"/>
  <c r="K31790" i="3"/>
  <c r="K31782" i="3"/>
  <c r="K31774" i="3"/>
  <c r="K31766" i="3"/>
  <c r="K31758" i="3"/>
  <c r="K31750" i="3"/>
  <c r="K31742" i="3"/>
  <c r="K31734" i="3"/>
  <c r="K31726" i="3"/>
  <c r="K31718" i="3"/>
  <c r="K31710" i="3"/>
  <c r="K31702" i="3"/>
  <c r="K31694" i="3"/>
  <c r="K31686" i="3"/>
  <c r="K31678" i="3"/>
  <c r="K31670" i="3"/>
  <c r="K31662" i="3"/>
  <c r="K31654" i="3"/>
  <c r="K31646" i="3"/>
  <c r="K31638" i="3"/>
  <c r="K31630" i="3"/>
  <c r="K31622" i="3"/>
  <c r="K31614" i="3"/>
  <c r="K31606" i="3"/>
  <c r="K31598" i="3"/>
  <c r="K31590" i="3"/>
  <c r="K31582" i="3"/>
  <c r="K31574" i="3"/>
  <c r="K31566" i="3"/>
  <c r="K31558" i="3"/>
  <c r="K31550" i="3"/>
  <c r="K31542" i="3"/>
  <c r="K31534" i="3"/>
  <c r="K31526" i="3"/>
  <c r="K31518" i="3"/>
  <c r="K31510" i="3"/>
  <c r="K31502" i="3"/>
  <c r="K31494" i="3"/>
  <c r="K31486" i="3"/>
  <c r="K31478" i="3"/>
  <c r="K31470" i="3"/>
  <c r="K31462" i="3"/>
  <c r="K31454" i="3"/>
  <c r="K31446" i="3"/>
  <c r="K31438" i="3"/>
  <c r="K31430" i="3"/>
  <c r="K31422" i="3"/>
  <c r="K31414" i="3"/>
  <c r="K31406" i="3"/>
  <c r="K31398" i="3"/>
  <c r="K31390" i="3"/>
  <c r="K31382" i="3"/>
  <c r="K31374" i="3"/>
  <c r="K31366" i="3"/>
  <c r="K31358" i="3"/>
  <c r="K31350" i="3"/>
  <c r="K31342" i="3"/>
  <c r="K31334" i="3"/>
  <c r="K31326" i="3"/>
  <c r="K31318" i="3"/>
  <c r="K31310" i="3"/>
  <c r="K31302" i="3"/>
  <c r="K31294" i="3"/>
  <c r="K31286" i="3"/>
  <c r="K31278" i="3"/>
  <c r="K31270" i="3"/>
  <c r="K31262" i="3"/>
  <c r="K31254" i="3"/>
  <c r="K31246" i="3"/>
  <c r="K31238" i="3"/>
  <c r="K31230" i="3"/>
  <c r="K31222" i="3"/>
  <c r="K31214" i="3"/>
  <c r="K31206" i="3"/>
  <c r="K31198" i="3"/>
  <c r="K31190" i="3"/>
  <c r="K31182" i="3"/>
  <c r="K31174" i="3"/>
  <c r="K31166" i="3"/>
  <c r="K31158" i="3"/>
  <c r="K31150" i="3"/>
  <c r="K31142" i="3"/>
  <c r="K31134" i="3"/>
  <c r="K31126" i="3"/>
  <c r="K31118" i="3"/>
  <c r="K31110" i="3"/>
  <c r="K31102" i="3"/>
  <c r="K31094" i="3"/>
  <c r="K31086" i="3"/>
  <c r="K31078" i="3"/>
  <c r="K31070" i="3"/>
  <c r="K31062" i="3"/>
  <c r="K31054" i="3"/>
  <c r="K31046" i="3"/>
  <c r="K31038" i="3"/>
  <c r="K31030" i="3"/>
  <c r="K31022" i="3"/>
  <c r="K31014" i="3"/>
  <c r="K31006" i="3"/>
  <c r="K30998" i="3"/>
  <c r="K30990" i="3"/>
  <c r="K30982" i="3"/>
  <c r="K30974" i="3"/>
  <c r="K30966" i="3"/>
  <c r="K30958" i="3"/>
  <c r="K30950" i="3"/>
  <c r="K30942" i="3"/>
  <c r="K30934" i="3"/>
  <c r="K30926" i="3"/>
  <c r="K30918" i="3"/>
  <c r="K30910" i="3"/>
  <c r="K30902" i="3"/>
  <c r="K30894" i="3"/>
  <c r="K30886" i="3"/>
  <c r="K30878" i="3"/>
  <c r="K30870" i="3"/>
  <c r="K30862" i="3"/>
  <c r="K30854" i="3"/>
  <c r="K30846" i="3"/>
  <c r="K30838" i="3"/>
  <c r="K30830" i="3"/>
  <c r="K30822" i="3"/>
  <c r="K30814" i="3"/>
  <c r="K30806" i="3"/>
  <c r="K30798" i="3"/>
  <c r="K30790" i="3"/>
  <c r="K30782" i="3"/>
  <c r="K30774" i="3"/>
  <c r="K30766" i="3"/>
  <c r="K30758" i="3"/>
  <c r="K30750" i="3"/>
  <c r="K30742" i="3"/>
  <c r="K30734" i="3"/>
  <c r="K30726" i="3"/>
  <c r="K30718" i="3"/>
  <c r="K30710" i="3"/>
  <c r="K30702" i="3"/>
  <c r="K30694" i="3"/>
  <c r="K30686" i="3"/>
  <c r="K30678" i="3"/>
  <c r="K30670" i="3"/>
  <c r="K30662" i="3"/>
  <c r="K30654" i="3"/>
  <c r="K30646" i="3"/>
  <c r="K30638" i="3"/>
  <c r="K30630" i="3"/>
  <c r="K30622" i="3"/>
  <c r="K30614" i="3"/>
  <c r="K30606" i="3"/>
  <c r="K30598" i="3"/>
  <c r="K30590" i="3"/>
  <c r="K30582" i="3"/>
  <c r="K30574" i="3"/>
  <c r="K30566" i="3"/>
  <c r="K30558" i="3"/>
  <c r="K30550" i="3"/>
  <c r="K30542" i="3"/>
  <c r="K30534" i="3"/>
  <c r="K30526" i="3"/>
  <c r="K30518" i="3"/>
  <c r="K30510" i="3"/>
  <c r="K30502" i="3"/>
  <c r="K30494" i="3"/>
  <c r="K30486" i="3"/>
  <c r="K30478" i="3"/>
  <c r="K30470" i="3"/>
  <c r="K30462" i="3"/>
  <c r="K30454" i="3"/>
  <c r="K30446" i="3"/>
  <c r="K30438" i="3"/>
  <c r="K30430" i="3"/>
  <c r="K30422" i="3"/>
  <c r="K30414" i="3"/>
  <c r="K30406" i="3"/>
  <c r="K30398" i="3"/>
  <c r="K30390" i="3"/>
  <c r="K30382" i="3"/>
  <c r="K30374" i="3"/>
  <c r="K30366" i="3"/>
  <c r="K30358" i="3"/>
  <c r="K30350" i="3"/>
  <c r="K30342" i="3"/>
  <c r="K30334" i="3"/>
  <c r="K30326" i="3"/>
  <c r="K30318" i="3"/>
  <c r="K30310" i="3"/>
  <c r="K30302" i="3"/>
  <c r="K30294" i="3"/>
  <c r="K30286" i="3"/>
  <c r="K30278" i="3"/>
  <c r="K30270" i="3"/>
  <c r="K30262" i="3"/>
  <c r="K30254" i="3"/>
  <c r="K30246" i="3"/>
  <c r="K30238" i="3"/>
  <c r="K30230" i="3"/>
  <c r="K30222" i="3"/>
  <c r="K30214" i="3"/>
  <c r="K30206" i="3"/>
  <c r="K30198" i="3"/>
  <c r="K30190" i="3"/>
  <c r="K30182" i="3"/>
  <c r="K30174" i="3"/>
  <c r="K30166" i="3"/>
  <c r="K30158" i="3"/>
  <c r="K30150" i="3"/>
  <c r="K30142" i="3"/>
  <c r="K30134" i="3"/>
  <c r="K30126" i="3"/>
  <c r="K30118" i="3"/>
  <c r="K30110" i="3"/>
  <c r="K30102" i="3"/>
  <c r="K30094" i="3"/>
  <c r="K30086" i="3"/>
  <c r="K30078" i="3"/>
  <c r="K30070" i="3"/>
  <c r="K30062" i="3"/>
  <c r="K30054" i="3"/>
  <c r="K30046" i="3"/>
  <c r="K30038" i="3"/>
  <c r="K30030" i="3"/>
  <c r="K30022" i="3"/>
  <c r="K30014" i="3"/>
  <c r="K30006" i="3"/>
  <c r="K29998" i="3"/>
  <c r="K29990" i="3"/>
  <c r="K29982" i="3"/>
  <c r="K29974" i="3"/>
  <c r="K29966" i="3"/>
  <c r="K29958" i="3"/>
  <c r="K29950" i="3"/>
  <c r="K29942" i="3"/>
  <c r="K29934" i="3"/>
  <c r="K29926" i="3"/>
  <c r="K29918" i="3"/>
  <c r="K29910" i="3"/>
  <c r="K29902" i="3"/>
  <c r="K29894" i="3"/>
  <c r="K29886" i="3"/>
  <c r="K29878" i="3"/>
  <c r="K29870" i="3"/>
  <c r="K29862" i="3"/>
  <c r="K29854" i="3"/>
  <c r="K29846" i="3"/>
  <c r="K29838" i="3"/>
  <c r="K29830" i="3"/>
  <c r="K29822" i="3"/>
  <c r="K29814" i="3"/>
  <c r="K29806" i="3"/>
  <c r="K29798" i="3"/>
  <c r="K29790" i="3"/>
  <c r="K29782" i="3"/>
  <c r="K29774" i="3"/>
  <c r="K29766" i="3"/>
  <c r="K29758" i="3"/>
  <c r="K29750" i="3"/>
  <c r="K29742" i="3"/>
  <c r="K29734" i="3"/>
  <c r="K29726" i="3"/>
  <c r="K29718" i="3"/>
  <c r="K29710" i="3"/>
  <c r="K29702" i="3"/>
  <c r="K29694" i="3"/>
  <c r="K29686" i="3"/>
  <c r="K29678" i="3"/>
  <c r="K29670" i="3"/>
  <c r="K29662" i="3"/>
  <c r="K29654" i="3"/>
  <c r="K29646" i="3"/>
  <c r="K29638" i="3"/>
  <c r="K29630" i="3"/>
  <c r="K29622" i="3"/>
  <c r="K29614" i="3"/>
  <c r="K29606" i="3"/>
  <c r="K29598" i="3"/>
  <c r="K29590" i="3"/>
  <c r="K29582" i="3"/>
  <c r="K29574" i="3"/>
  <c r="K29566" i="3"/>
  <c r="K29558" i="3"/>
  <c r="K29550" i="3"/>
  <c r="K29542" i="3"/>
  <c r="K29534" i="3"/>
  <c r="K29526" i="3"/>
  <c r="K29518" i="3"/>
  <c r="K29510" i="3"/>
  <c r="K29502" i="3"/>
  <c r="K29494" i="3"/>
  <c r="K29486" i="3"/>
  <c r="K29478" i="3"/>
  <c r="K29470" i="3"/>
  <c r="K29462" i="3"/>
  <c r="K29454" i="3"/>
  <c r="K29446" i="3"/>
  <c r="K29438" i="3"/>
  <c r="K29430" i="3"/>
  <c r="K29422" i="3"/>
  <c r="K29414" i="3"/>
  <c r="K29406" i="3"/>
  <c r="K29398" i="3"/>
  <c r="K29390" i="3"/>
  <c r="K29382" i="3"/>
  <c r="K29374" i="3"/>
  <c r="K29366" i="3"/>
  <c r="K29358" i="3"/>
  <c r="K29350" i="3"/>
  <c r="K29342" i="3"/>
  <c r="K29334" i="3"/>
  <c r="K29326" i="3"/>
  <c r="K29318" i="3"/>
  <c r="K29310" i="3"/>
  <c r="K29302" i="3"/>
  <c r="K29294" i="3"/>
  <c r="K29286" i="3"/>
  <c r="K29278" i="3"/>
  <c r="K29270" i="3"/>
  <c r="K29262" i="3"/>
  <c r="K29254" i="3"/>
  <c r="K29246" i="3"/>
  <c r="K29238" i="3"/>
  <c r="K29230" i="3"/>
  <c r="K29222" i="3"/>
  <c r="K29214" i="3"/>
  <c r="K29206" i="3"/>
  <c r="K29198" i="3"/>
  <c r="K29190" i="3"/>
  <c r="K29182" i="3"/>
  <c r="K29174" i="3"/>
  <c r="K29166" i="3"/>
  <c r="K29158" i="3"/>
  <c r="K29150" i="3"/>
  <c r="K29142" i="3"/>
  <c r="K29134" i="3"/>
  <c r="K29126" i="3"/>
  <c r="K29118" i="3"/>
  <c r="K29110" i="3"/>
  <c r="K29102" i="3"/>
  <c r="K29094" i="3"/>
  <c r="K29086" i="3"/>
  <c r="K29078" i="3"/>
  <c r="K29070" i="3"/>
  <c r="K29062" i="3"/>
  <c r="K29054" i="3"/>
  <c r="K29046" i="3"/>
  <c r="K29038" i="3"/>
  <c r="K29030" i="3"/>
  <c r="K29022" i="3"/>
  <c r="K29014" i="3"/>
  <c r="K29006" i="3"/>
  <c r="K28998" i="3"/>
  <c r="K28990" i="3"/>
  <c r="K28982" i="3"/>
  <c r="K28974" i="3"/>
  <c r="K28966" i="3"/>
  <c r="K28958" i="3"/>
  <c r="K28950" i="3"/>
  <c r="K28942" i="3"/>
  <c r="K28934" i="3"/>
  <c r="K28926" i="3"/>
  <c r="K28918" i="3"/>
  <c r="K28910" i="3"/>
  <c r="K28902" i="3"/>
  <c r="K28894" i="3"/>
  <c r="K28886" i="3"/>
  <c r="K28878" i="3"/>
  <c r="K28870" i="3"/>
  <c r="K28862" i="3"/>
  <c r="K28854" i="3"/>
  <c r="K28846" i="3"/>
  <c r="K28838" i="3"/>
  <c r="K28830" i="3"/>
  <c r="K28822" i="3"/>
  <c r="K28814" i="3"/>
  <c r="K28806" i="3"/>
  <c r="K28798" i="3"/>
  <c r="K28790" i="3"/>
  <c r="K28782" i="3"/>
  <c r="K28774" i="3"/>
  <c r="K28766" i="3"/>
  <c r="K28758" i="3"/>
  <c r="K28750" i="3"/>
  <c r="K28742" i="3"/>
  <c r="K28734" i="3"/>
  <c r="K28726" i="3"/>
  <c r="K28718" i="3"/>
  <c r="K28710" i="3"/>
  <c r="K28702" i="3"/>
  <c r="K28694" i="3"/>
  <c r="K28686" i="3"/>
  <c r="K28678" i="3"/>
  <c r="K28670" i="3"/>
  <c r="K28662" i="3"/>
  <c r="K28654" i="3"/>
  <c r="K28646" i="3"/>
  <c r="K28638" i="3"/>
  <c r="K28630" i="3"/>
  <c r="K28622" i="3"/>
  <c r="K28614" i="3"/>
  <c r="K28606" i="3"/>
  <c r="K28598" i="3"/>
  <c r="K28590" i="3"/>
  <c r="K28582" i="3"/>
  <c r="K28574" i="3"/>
  <c r="K28566" i="3"/>
  <c r="K28558" i="3"/>
  <c r="K28550" i="3"/>
  <c r="K28542" i="3"/>
  <c r="K28534" i="3"/>
  <c r="K28526" i="3"/>
  <c r="K28518" i="3"/>
  <c r="K28510" i="3"/>
  <c r="K28502" i="3"/>
  <c r="K28494" i="3"/>
  <c r="K28486" i="3"/>
  <c r="K28478" i="3"/>
  <c r="K28470" i="3"/>
  <c r="K28462" i="3"/>
  <c r="K28454" i="3"/>
  <c r="K28446" i="3"/>
  <c r="K28438" i="3"/>
  <c r="K28430" i="3"/>
  <c r="K28422" i="3"/>
  <c r="K28414" i="3"/>
  <c r="K28406" i="3"/>
  <c r="K28398" i="3"/>
  <c r="K28390" i="3"/>
  <c r="K28382" i="3"/>
  <c r="K28374" i="3"/>
  <c r="K28366" i="3"/>
  <c r="K28358" i="3"/>
  <c r="K28350" i="3"/>
  <c r="K28342" i="3"/>
  <c r="K28334" i="3"/>
  <c r="K28326" i="3"/>
  <c r="K28318" i="3"/>
  <c r="K28310" i="3"/>
  <c r="K28302" i="3"/>
  <c r="K28294" i="3"/>
  <c r="K28286" i="3"/>
  <c r="K28278" i="3"/>
  <c r="K28270" i="3"/>
  <c r="K28262" i="3"/>
  <c r="K28254" i="3"/>
  <c r="K28246" i="3"/>
  <c r="K28238" i="3"/>
  <c r="K28230" i="3"/>
  <c r="K28222" i="3"/>
  <c r="K28214" i="3"/>
  <c r="K28206" i="3"/>
  <c r="K28198" i="3"/>
  <c r="K28190" i="3"/>
  <c r="K28182" i="3"/>
  <c r="K28174" i="3"/>
  <c r="K28166" i="3"/>
  <c r="K28158" i="3"/>
  <c r="K28150" i="3"/>
  <c r="K28142" i="3"/>
  <c r="K28134" i="3"/>
  <c r="K28126" i="3"/>
  <c r="K28118" i="3"/>
  <c r="K28110" i="3"/>
  <c r="K28102" i="3"/>
  <c r="K28094" i="3"/>
  <c r="K28086" i="3"/>
  <c r="K28078" i="3"/>
  <c r="K28070" i="3"/>
  <c r="K28062" i="3"/>
  <c r="K28054" i="3"/>
  <c r="K28046" i="3"/>
  <c r="K28038" i="3"/>
  <c r="K28030" i="3"/>
  <c r="K28022" i="3"/>
  <c r="K28014" i="3"/>
  <c r="K28006" i="3"/>
  <c r="K27998" i="3"/>
  <c r="K27990" i="3"/>
  <c r="K27982" i="3"/>
  <c r="K27974" i="3"/>
  <c r="K27966" i="3"/>
  <c r="K27958" i="3"/>
  <c r="K27950" i="3"/>
  <c r="K27942" i="3"/>
  <c r="K27934" i="3"/>
  <c r="K27926" i="3"/>
  <c r="K27918" i="3"/>
  <c r="K27910" i="3"/>
  <c r="K27902" i="3"/>
  <c r="K27894" i="3"/>
  <c r="K27886" i="3"/>
  <c r="K27878" i="3"/>
  <c r="K27870" i="3"/>
  <c r="K27862" i="3"/>
  <c r="K27854" i="3"/>
  <c r="K27846" i="3"/>
  <c r="K27838" i="3"/>
  <c r="K27830" i="3"/>
  <c r="K27822" i="3"/>
  <c r="K27814" i="3"/>
  <c r="K27806" i="3"/>
  <c r="K27798" i="3"/>
  <c r="K27790" i="3"/>
  <c r="K27782" i="3"/>
  <c r="K27774" i="3"/>
  <c r="K27766" i="3"/>
  <c r="K27758" i="3"/>
  <c r="K27750" i="3"/>
  <c r="K27742" i="3"/>
  <c r="K27734" i="3"/>
  <c r="K27726" i="3"/>
  <c r="K27718" i="3"/>
  <c r="K27710" i="3"/>
  <c r="K27702" i="3"/>
  <c r="K27694" i="3"/>
  <c r="K27686" i="3"/>
  <c r="K27678" i="3"/>
  <c r="K27670" i="3"/>
  <c r="K27662" i="3"/>
  <c r="K27654" i="3"/>
  <c r="K27646" i="3"/>
  <c r="K50488" i="3"/>
  <c r="K50474" i="3"/>
  <c r="K50463" i="3"/>
  <c r="K50449" i="3"/>
  <c r="K50436" i="3"/>
  <c r="K50424" i="3"/>
  <c r="K50410" i="3"/>
  <c r="K50399" i="3"/>
  <c r="K50385" i="3"/>
  <c r="K50372" i="3"/>
  <c r="K50360" i="3"/>
  <c r="K50346" i="3"/>
  <c r="K50335" i="3"/>
  <c r="K50321" i="3"/>
  <c r="K50308" i="3"/>
  <c r="K50296" i="3"/>
  <c r="K50282" i="3"/>
  <c r="K50271" i="3"/>
  <c r="K50257" i="3"/>
  <c r="K50244" i="3"/>
  <c r="K50232" i="3"/>
  <c r="K50218" i="3"/>
  <c r="K50207" i="3"/>
  <c r="K50193" i="3"/>
  <c r="K50180" i="3"/>
  <c r="K50168" i="3"/>
  <c r="K50154" i="3"/>
  <c r="K50143" i="3"/>
  <c r="K50129" i="3"/>
  <c r="K50116" i="3"/>
  <c r="K50104" i="3"/>
  <c r="K50090" i="3"/>
  <c r="K50079" i="3"/>
  <c r="K50065" i="3"/>
  <c r="K50052" i="3"/>
  <c r="K50040" i="3"/>
  <c r="K50026" i="3"/>
  <c r="K50015" i="3"/>
  <c r="K50001" i="3"/>
  <c r="K49988" i="3"/>
  <c r="K49976" i="3"/>
  <c r="K49962" i="3"/>
  <c r="K49951" i="3"/>
  <c r="K49937" i="3"/>
  <c r="K49924" i="3"/>
  <c r="K49912" i="3"/>
  <c r="K49898" i="3"/>
  <c r="K49887" i="3"/>
  <c r="K49873" i="3"/>
  <c r="K49860" i="3"/>
  <c r="K49848" i="3"/>
  <c r="K49834" i="3"/>
  <c r="K49823" i="3"/>
  <c r="K49809" i="3"/>
  <c r="K49796" i="3"/>
  <c r="K49784" i="3"/>
  <c r="K49770" i="3"/>
  <c r="K49759" i="3"/>
  <c r="K49745" i="3"/>
  <c r="K49732" i="3"/>
  <c r="K49720" i="3"/>
  <c r="K49706" i="3"/>
  <c r="K49695" i="3"/>
  <c r="K49681" i="3"/>
  <c r="K49668" i="3"/>
  <c r="K49656" i="3"/>
  <c r="K49642" i="3"/>
  <c r="K49631" i="3"/>
  <c r="K49617" i="3"/>
  <c r="K49604" i="3"/>
  <c r="K49592" i="3"/>
  <c r="K49578" i="3"/>
  <c r="K49567" i="3"/>
  <c r="K49553" i="3"/>
  <c r="K49540" i="3"/>
  <c r="K49528" i="3"/>
  <c r="K49514" i="3"/>
  <c r="K49503" i="3"/>
  <c r="K49489" i="3"/>
  <c r="K49476" i="3"/>
  <c r="K49464" i="3"/>
  <c r="K49450" i="3"/>
  <c r="K49439" i="3"/>
  <c r="K49425" i="3"/>
  <c r="K49412" i="3"/>
  <c r="K49400" i="3"/>
  <c r="K49386" i="3"/>
  <c r="K49375" i="3"/>
  <c r="K49361" i="3"/>
  <c r="K49348" i="3"/>
  <c r="K49336" i="3"/>
  <c r="K49322" i="3"/>
  <c r="K49311" i="3"/>
  <c r="K49297" i="3"/>
  <c r="K49284" i="3"/>
  <c r="K49272" i="3"/>
  <c r="K49258" i="3"/>
  <c r="K49247" i="3"/>
  <c r="K49233" i="3"/>
  <c r="K49220" i="3"/>
  <c r="K49208" i="3"/>
  <c r="K49194" i="3"/>
  <c r="K49183" i="3"/>
  <c r="K49169" i="3"/>
  <c r="K49156" i="3"/>
  <c r="K49144" i="3"/>
  <c r="K49130" i="3"/>
  <c r="K49119" i="3"/>
  <c r="K49105" i="3"/>
  <c r="K49092" i="3"/>
  <c r="K49080" i="3"/>
  <c r="K49066" i="3"/>
  <c r="K49055" i="3"/>
  <c r="K49041" i="3"/>
  <c r="K49028" i="3"/>
  <c r="K49016" i="3"/>
  <c r="K49002" i="3"/>
  <c r="K48991" i="3"/>
  <c r="K48977" i="3"/>
  <c r="K48964" i="3"/>
  <c r="K48952" i="3"/>
  <c r="K48938" i="3"/>
  <c r="K48927" i="3"/>
  <c r="K48913" i="3"/>
  <c r="K48900" i="3"/>
  <c r="K48888" i="3"/>
  <c r="K48874" i="3"/>
  <c r="K48863" i="3"/>
  <c r="K48849" i="3"/>
  <c r="K48836" i="3"/>
  <c r="K48824" i="3"/>
  <c r="K48810" i="3"/>
  <c r="K48799" i="3"/>
  <c r="K48785" i="3"/>
  <c r="K48772" i="3"/>
  <c r="K48760" i="3"/>
  <c r="K48746" i="3"/>
  <c r="K48735" i="3"/>
  <c r="K48721" i="3"/>
  <c r="K48708" i="3"/>
  <c r="K48696" i="3"/>
  <c r="K48682" i="3"/>
  <c r="K48671" i="3"/>
  <c r="K48657" i="3"/>
  <c r="K48644" i="3"/>
  <c r="K48632" i="3"/>
  <c r="K48618" i="3"/>
  <c r="K48607" i="3"/>
  <c r="K48593" i="3"/>
  <c r="K48580" i="3"/>
  <c r="K48568" i="3"/>
  <c r="K48554" i="3"/>
  <c r="K48543" i="3"/>
  <c r="K48529" i="3"/>
  <c r="K48516" i="3"/>
  <c r="K48504" i="3"/>
  <c r="K48490" i="3"/>
  <c r="K48479" i="3"/>
  <c r="K48465" i="3"/>
  <c r="K48452" i="3"/>
  <c r="K48440" i="3"/>
  <c r="K48426" i="3"/>
  <c r="K48415" i="3"/>
  <c r="K48401" i="3"/>
  <c r="K48388" i="3"/>
  <c r="K48376" i="3"/>
  <c r="K48362" i="3"/>
  <c r="K48351" i="3"/>
  <c r="K48337" i="3"/>
  <c r="K48324" i="3"/>
  <c r="K48312" i="3"/>
  <c r="K48298" i="3"/>
  <c r="K48287" i="3"/>
  <c r="K48273" i="3"/>
  <c r="K48260" i="3"/>
  <c r="K48248" i="3"/>
  <c r="K48234" i="3"/>
  <c r="K48223" i="3"/>
  <c r="K48209" i="3"/>
  <c r="K48196" i="3"/>
  <c r="K48184" i="3"/>
  <c r="K48170" i="3"/>
  <c r="K48159" i="3"/>
  <c r="K48145" i="3"/>
  <c r="K48132" i="3"/>
  <c r="K48120" i="3"/>
  <c r="K48106" i="3"/>
  <c r="K48095" i="3"/>
  <c r="K48081" i="3"/>
  <c r="K48068" i="3"/>
  <c r="K48056" i="3"/>
  <c r="K48042" i="3"/>
  <c r="K48032" i="3"/>
  <c r="K48021" i="3"/>
  <c r="K48010" i="3"/>
  <c r="K48000" i="3"/>
  <c r="K47989" i="3"/>
  <c r="K47978" i="3"/>
  <c r="K47968" i="3"/>
  <c r="K47957" i="3"/>
  <c r="K47946" i="3"/>
  <c r="K47936" i="3"/>
  <c r="K47925" i="3"/>
  <c r="K47914" i="3"/>
  <c r="K47904" i="3"/>
  <c r="K47893" i="3"/>
  <c r="K47885" i="3"/>
  <c r="K47877" i="3"/>
  <c r="K47869" i="3"/>
  <c r="K47861" i="3"/>
  <c r="K47853" i="3"/>
  <c r="K47845" i="3"/>
  <c r="K47837" i="3"/>
  <c r="K47829" i="3"/>
  <c r="K47821" i="3"/>
  <c r="K47813" i="3"/>
  <c r="K47805" i="3"/>
  <c r="K47797" i="3"/>
  <c r="K47789" i="3"/>
  <c r="K47781" i="3"/>
  <c r="K47773" i="3"/>
  <c r="K47765" i="3"/>
  <c r="K47757" i="3"/>
  <c r="K47749" i="3"/>
  <c r="K47741" i="3"/>
  <c r="K47733" i="3"/>
  <c r="K47725" i="3"/>
  <c r="K47717" i="3"/>
  <c r="K47709" i="3"/>
  <c r="K47701" i="3"/>
  <c r="K47693" i="3"/>
  <c r="K47685" i="3"/>
  <c r="K47677" i="3"/>
  <c r="K47669" i="3"/>
  <c r="K47661" i="3"/>
  <c r="K47653" i="3"/>
  <c r="K47645" i="3"/>
  <c r="K47637" i="3"/>
  <c r="K47629" i="3"/>
  <c r="K47621" i="3"/>
  <c r="K47613" i="3"/>
  <c r="K47605" i="3"/>
  <c r="K47597" i="3"/>
  <c r="K47589" i="3"/>
  <c r="K47581" i="3"/>
  <c r="K47573" i="3"/>
  <c r="K47565" i="3"/>
  <c r="K47557" i="3"/>
  <c r="K47549" i="3"/>
  <c r="K47541" i="3"/>
  <c r="K47533" i="3"/>
  <c r="K47525" i="3"/>
  <c r="K47517" i="3"/>
  <c r="K47509" i="3"/>
  <c r="K47501" i="3"/>
  <c r="K47493" i="3"/>
  <c r="K47485" i="3"/>
  <c r="K47477" i="3"/>
  <c r="K47469" i="3"/>
  <c r="K47461" i="3"/>
  <c r="K47453" i="3"/>
  <c r="K47445" i="3"/>
  <c r="K47437" i="3"/>
  <c r="K47429" i="3"/>
  <c r="K47421" i="3"/>
  <c r="K47413" i="3"/>
  <c r="K47405" i="3"/>
  <c r="K47397" i="3"/>
  <c r="K47389" i="3"/>
  <c r="K47381" i="3"/>
  <c r="K47373" i="3"/>
  <c r="K47365" i="3"/>
  <c r="K47357" i="3"/>
  <c r="K47349" i="3"/>
  <c r="K47341" i="3"/>
  <c r="K47333" i="3"/>
  <c r="K47325" i="3"/>
  <c r="K47317" i="3"/>
  <c r="K47309" i="3"/>
  <c r="K47301" i="3"/>
  <c r="K47293" i="3"/>
  <c r="K47285" i="3"/>
  <c r="K47277" i="3"/>
  <c r="K47269" i="3"/>
  <c r="K47261" i="3"/>
  <c r="K47253" i="3"/>
  <c r="K47245" i="3"/>
  <c r="K47237" i="3"/>
  <c r="K47229" i="3"/>
  <c r="K47221" i="3"/>
  <c r="K47213" i="3"/>
  <c r="K47205" i="3"/>
  <c r="K47197" i="3"/>
  <c r="K47189" i="3"/>
  <c r="K47181" i="3"/>
  <c r="K47173" i="3"/>
  <c r="K47165" i="3"/>
  <c r="K47157" i="3"/>
  <c r="K47149" i="3"/>
  <c r="K47141" i="3"/>
  <c r="K47133" i="3"/>
  <c r="K47125" i="3"/>
  <c r="K47117" i="3"/>
  <c r="K47109" i="3"/>
  <c r="K47101" i="3"/>
  <c r="K47093" i="3"/>
  <c r="K47085" i="3"/>
  <c r="K47077" i="3"/>
  <c r="K47069" i="3"/>
  <c r="K47061" i="3"/>
  <c r="K47053" i="3"/>
  <c r="K47045" i="3"/>
  <c r="K47037" i="3"/>
  <c r="K47029" i="3"/>
  <c r="K47021" i="3"/>
  <c r="K47013" i="3"/>
  <c r="K47005" i="3"/>
  <c r="K46997" i="3"/>
  <c r="K46989" i="3"/>
  <c r="K46981" i="3"/>
  <c r="K46973" i="3"/>
  <c r="K46965" i="3"/>
  <c r="K46957" i="3"/>
  <c r="K46949" i="3"/>
  <c r="K46941" i="3"/>
  <c r="K46933" i="3"/>
  <c r="K46925" i="3"/>
  <c r="K46917" i="3"/>
  <c r="K46909" i="3"/>
  <c r="K46901" i="3"/>
  <c r="K46893" i="3"/>
  <c r="K46885" i="3"/>
  <c r="K46877" i="3"/>
  <c r="K46869" i="3"/>
  <c r="K46861" i="3"/>
  <c r="K46853" i="3"/>
  <c r="K46845" i="3"/>
  <c r="K46837" i="3"/>
  <c r="K46829" i="3"/>
  <c r="K46821" i="3"/>
  <c r="K46813" i="3"/>
  <c r="K46805" i="3"/>
  <c r="K46797" i="3"/>
  <c r="K46789" i="3"/>
  <c r="K46781" i="3"/>
  <c r="K46773" i="3"/>
  <c r="K46765" i="3"/>
  <c r="K46757" i="3"/>
  <c r="K46749" i="3"/>
  <c r="K46741" i="3"/>
  <c r="K46733" i="3"/>
  <c r="K46725" i="3"/>
  <c r="K46717" i="3"/>
  <c r="K46709" i="3"/>
  <c r="K46701" i="3"/>
  <c r="K46693" i="3"/>
  <c r="K46685" i="3"/>
  <c r="K46677" i="3"/>
  <c r="K46669" i="3"/>
  <c r="K46661" i="3"/>
  <c r="K46653" i="3"/>
  <c r="K46645" i="3"/>
  <c r="K46637" i="3"/>
  <c r="K46629" i="3"/>
  <c r="K46621" i="3"/>
  <c r="K46613" i="3"/>
  <c r="K46605" i="3"/>
  <c r="K46597" i="3"/>
  <c r="K46589" i="3"/>
  <c r="K46581" i="3"/>
  <c r="K46573" i="3"/>
  <c r="K46565" i="3"/>
  <c r="K46557" i="3"/>
  <c r="K46549" i="3"/>
  <c r="K46541" i="3"/>
  <c r="K46533" i="3"/>
  <c r="K46525" i="3"/>
  <c r="K46517" i="3"/>
  <c r="K46509" i="3"/>
  <c r="K46501" i="3"/>
  <c r="K46493" i="3"/>
  <c r="K46485" i="3"/>
  <c r="K46477" i="3"/>
  <c r="K46469" i="3"/>
  <c r="K46461" i="3"/>
  <c r="K46453" i="3"/>
  <c r="K46445" i="3"/>
  <c r="K46437" i="3"/>
  <c r="K46429" i="3"/>
  <c r="K46421" i="3"/>
  <c r="K46413" i="3"/>
  <c r="K46405" i="3"/>
  <c r="K46397" i="3"/>
  <c r="K46389" i="3"/>
  <c r="K46381" i="3"/>
  <c r="K46373" i="3"/>
  <c r="K46365" i="3"/>
  <c r="K46357" i="3"/>
  <c r="K46349" i="3"/>
  <c r="K46341" i="3"/>
  <c r="K46333" i="3"/>
  <c r="K46325" i="3"/>
  <c r="K46317" i="3"/>
  <c r="K46309" i="3"/>
  <c r="K46301" i="3"/>
  <c r="K46293" i="3"/>
  <c r="K46285" i="3"/>
  <c r="K46277" i="3"/>
  <c r="K46269" i="3"/>
  <c r="K46261" i="3"/>
  <c r="K46253" i="3"/>
  <c r="K46245" i="3"/>
  <c r="K46237" i="3"/>
  <c r="K46229" i="3"/>
  <c r="K46221" i="3"/>
  <c r="K46213" i="3"/>
  <c r="K46205" i="3"/>
  <c r="K46197" i="3"/>
  <c r="K46189" i="3"/>
  <c r="K46181" i="3"/>
  <c r="K46173" i="3"/>
  <c r="K46165" i="3"/>
  <c r="K46157" i="3"/>
  <c r="K46149" i="3"/>
  <c r="K46141" i="3"/>
  <c r="K46133" i="3"/>
  <c r="K46125" i="3"/>
  <c r="K46117" i="3"/>
  <c r="K46109" i="3"/>
  <c r="K46101" i="3"/>
  <c r="K46093" i="3"/>
  <c r="K46085" i="3"/>
  <c r="K46077" i="3"/>
  <c r="K46069" i="3"/>
  <c r="K46061" i="3"/>
  <c r="K46053" i="3"/>
  <c r="K46045" i="3"/>
  <c r="K46037" i="3"/>
  <c r="K46029" i="3"/>
  <c r="K46021" i="3"/>
  <c r="K46013" i="3"/>
  <c r="K46005" i="3"/>
  <c r="K45997" i="3"/>
  <c r="K45989" i="3"/>
  <c r="K45981" i="3"/>
  <c r="K45973" i="3"/>
  <c r="K45965" i="3"/>
  <c r="K45957" i="3"/>
  <c r="K45949" i="3"/>
  <c r="K45941" i="3"/>
  <c r="K45933" i="3"/>
  <c r="K45925" i="3"/>
  <c r="K45917" i="3"/>
  <c r="K45909" i="3"/>
  <c r="K45901" i="3"/>
  <c r="K45893" i="3"/>
  <c r="K45885" i="3"/>
  <c r="K45877" i="3"/>
  <c r="K45869" i="3"/>
  <c r="K45861" i="3"/>
  <c r="K45853" i="3"/>
  <c r="K45845" i="3"/>
  <c r="K45837" i="3"/>
  <c r="K45829" i="3"/>
  <c r="K45821" i="3"/>
  <c r="K45813" i="3"/>
  <c r="K45805" i="3"/>
  <c r="K45797" i="3"/>
  <c r="K45789" i="3"/>
  <c r="K45781" i="3"/>
  <c r="K45773" i="3"/>
  <c r="K45765" i="3"/>
  <c r="K45757" i="3"/>
  <c r="K45749" i="3"/>
  <c r="K45741" i="3"/>
  <c r="K45733" i="3"/>
  <c r="K45725" i="3"/>
  <c r="K45717" i="3"/>
  <c r="K45709" i="3"/>
  <c r="K45701" i="3"/>
  <c r="K45693" i="3"/>
  <c r="K45685" i="3"/>
  <c r="K45677" i="3"/>
  <c r="K45669" i="3"/>
  <c r="K45661" i="3"/>
  <c r="K45653" i="3"/>
  <c r="K45645" i="3"/>
  <c r="K45637" i="3"/>
  <c r="K45629" i="3"/>
  <c r="K45621" i="3"/>
  <c r="K45613" i="3"/>
  <c r="K45605" i="3"/>
  <c r="K45597" i="3"/>
  <c r="K45589" i="3"/>
  <c r="K45581" i="3"/>
  <c r="K45573" i="3"/>
  <c r="K45565" i="3"/>
  <c r="K45557" i="3"/>
  <c r="K45549" i="3"/>
  <c r="K45541" i="3"/>
  <c r="K45533" i="3"/>
  <c r="K45525" i="3"/>
  <c r="K45517" i="3"/>
  <c r="K45509" i="3"/>
  <c r="K45501" i="3"/>
  <c r="K45493" i="3"/>
  <c r="K45485" i="3"/>
  <c r="K45477" i="3"/>
  <c r="K45469" i="3"/>
  <c r="K45461" i="3"/>
  <c r="K45453" i="3"/>
  <c r="K45445" i="3"/>
  <c r="K45437" i="3"/>
  <c r="K45429" i="3"/>
  <c r="K45421" i="3"/>
  <c r="K45413" i="3"/>
  <c r="K45405" i="3"/>
  <c r="K45397" i="3"/>
  <c r="K45389" i="3"/>
  <c r="K45381" i="3"/>
  <c r="K45373" i="3"/>
  <c r="K45365" i="3"/>
  <c r="K45357" i="3"/>
  <c r="K45349" i="3"/>
  <c r="K45341" i="3"/>
  <c r="K45333" i="3"/>
  <c r="K45325" i="3"/>
  <c r="K45317" i="3"/>
  <c r="K45309" i="3"/>
  <c r="K45301" i="3"/>
  <c r="K45293" i="3"/>
  <c r="K45285" i="3"/>
  <c r="K45277" i="3"/>
  <c r="K45269" i="3"/>
  <c r="K45261" i="3"/>
  <c r="K45253" i="3"/>
  <c r="K45245" i="3"/>
  <c r="K45237" i="3"/>
  <c r="K45229" i="3"/>
  <c r="K45221" i="3"/>
  <c r="K45213" i="3"/>
  <c r="K45205" i="3"/>
  <c r="K45197" i="3"/>
  <c r="K45189" i="3"/>
  <c r="K45181" i="3"/>
  <c r="K45173" i="3"/>
  <c r="K45165" i="3"/>
  <c r="K45157" i="3"/>
  <c r="K45149" i="3"/>
  <c r="K45141" i="3"/>
  <c r="K45133" i="3"/>
  <c r="K45125" i="3"/>
  <c r="K45117" i="3"/>
  <c r="K45109" i="3"/>
  <c r="K45101" i="3"/>
  <c r="K45093" i="3"/>
  <c r="K45085" i="3"/>
  <c r="K45077" i="3"/>
  <c r="K45069" i="3"/>
  <c r="K45061" i="3"/>
  <c r="K45053" i="3"/>
  <c r="K45045" i="3"/>
  <c r="K45037" i="3"/>
  <c r="K45029" i="3"/>
  <c r="K45021" i="3"/>
  <c r="K45013" i="3"/>
  <c r="K45005" i="3"/>
  <c r="K44997" i="3"/>
  <c r="K44989" i="3"/>
  <c r="K44981" i="3"/>
  <c r="K44973" i="3"/>
  <c r="K44965" i="3"/>
  <c r="K44957" i="3"/>
  <c r="K44949" i="3"/>
  <c r="K44941" i="3"/>
  <c r="K44933" i="3"/>
  <c r="K44925" i="3"/>
  <c r="K44917" i="3"/>
  <c r="K44909" i="3"/>
  <c r="K44901" i="3"/>
  <c r="K44893" i="3"/>
  <c r="K44885" i="3"/>
  <c r="K44877" i="3"/>
  <c r="K44869" i="3"/>
  <c r="K44861" i="3"/>
  <c r="K44853" i="3"/>
  <c r="K44845" i="3"/>
  <c r="K44837" i="3"/>
  <c r="K44829" i="3"/>
  <c r="K44821" i="3"/>
  <c r="K44813" i="3"/>
  <c r="K44805" i="3"/>
  <c r="K44797" i="3"/>
  <c r="K44789" i="3"/>
  <c r="K44781" i="3"/>
  <c r="K44773" i="3"/>
  <c r="K44765" i="3"/>
  <c r="K44757" i="3"/>
  <c r="K44749" i="3"/>
  <c r="K44741" i="3"/>
  <c r="K44733" i="3"/>
  <c r="K44725" i="3"/>
  <c r="K44717" i="3"/>
  <c r="K44709" i="3"/>
  <c r="K44701" i="3"/>
  <c r="K44693" i="3"/>
  <c r="K44685" i="3"/>
  <c r="K44677" i="3"/>
  <c r="K44669" i="3"/>
  <c r="K44661" i="3"/>
  <c r="K44653" i="3"/>
  <c r="K44645" i="3"/>
  <c r="K44637" i="3"/>
  <c r="K44629" i="3"/>
  <c r="K44621" i="3"/>
  <c r="K44613" i="3"/>
  <c r="K44605" i="3"/>
  <c r="K44597" i="3"/>
  <c r="K44589" i="3"/>
  <c r="K44581" i="3"/>
  <c r="K44573" i="3"/>
  <c r="K44565" i="3"/>
  <c r="K44557" i="3"/>
  <c r="K44549" i="3"/>
  <c r="K44541" i="3"/>
  <c r="K44533" i="3"/>
  <c r="K44525" i="3"/>
  <c r="K44517" i="3"/>
  <c r="K44509" i="3"/>
  <c r="K44501" i="3"/>
  <c r="K44493" i="3"/>
  <c r="K44485" i="3"/>
  <c r="K44477" i="3"/>
  <c r="K44469" i="3"/>
  <c r="K44461" i="3"/>
  <c r="K44453" i="3"/>
  <c r="K44445" i="3"/>
  <c r="K44437" i="3"/>
  <c r="K44429" i="3"/>
  <c r="K44421" i="3"/>
  <c r="K44413" i="3"/>
  <c r="K44405" i="3"/>
  <c r="K44397" i="3"/>
  <c r="K44389" i="3"/>
  <c r="K44381" i="3"/>
  <c r="K44373" i="3"/>
  <c r="K44365" i="3"/>
  <c r="K44357" i="3"/>
  <c r="K44349" i="3"/>
  <c r="K44341" i="3"/>
  <c r="K44333" i="3"/>
  <c r="K44325" i="3"/>
  <c r="K44317" i="3"/>
  <c r="K44309" i="3"/>
  <c r="K44301" i="3"/>
  <c r="K44293" i="3"/>
  <c r="K44285" i="3"/>
  <c r="K44277" i="3"/>
  <c r="K44269" i="3"/>
  <c r="K44261" i="3"/>
  <c r="K44253" i="3"/>
  <c r="K44245" i="3"/>
  <c r="K44237" i="3"/>
  <c r="K44229" i="3"/>
  <c r="K44221" i="3"/>
  <c r="K44213" i="3"/>
  <c r="K44205" i="3"/>
  <c r="K44197" i="3"/>
  <c r="K44189" i="3"/>
  <c r="K44181" i="3"/>
  <c r="K44173" i="3"/>
  <c r="K44165" i="3"/>
  <c r="K44157" i="3"/>
  <c r="K44149" i="3"/>
  <c r="K44141" i="3"/>
  <c r="K44133" i="3"/>
  <c r="K44125" i="3"/>
  <c r="K44117" i="3"/>
  <c r="K44109" i="3"/>
  <c r="K44101" i="3"/>
  <c r="K44093" i="3"/>
  <c r="K44085" i="3"/>
  <c r="K44077" i="3"/>
  <c r="K44069" i="3"/>
  <c r="K44061" i="3"/>
  <c r="K44053" i="3"/>
  <c r="K44045" i="3"/>
  <c r="K44037" i="3"/>
  <c r="K44029" i="3"/>
  <c r="K44021" i="3"/>
  <c r="K44013" i="3"/>
  <c r="K44005" i="3"/>
  <c r="K43997" i="3"/>
  <c r="K43989" i="3"/>
  <c r="K43981" i="3"/>
  <c r="K43973" i="3"/>
  <c r="K43965" i="3"/>
  <c r="K43957" i="3"/>
  <c r="K43949" i="3"/>
  <c r="K43941" i="3"/>
  <c r="K43933" i="3"/>
  <c r="K43925" i="3"/>
  <c r="K43917" i="3"/>
  <c r="K43909" i="3"/>
  <c r="K43901" i="3"/>
  <c r="K43893" i="3"/>
  <c r="K43885" i="3"/>
  <c r="K43877" i="3"/>
  <c r="K43869" i="3"/>
  <c r="K43861" i="3"/>
  <c r="K43853" i="3"/>
  <c r="K43845" i="3"/>
  <c r="K43837" i="3"/>
  <c r="K43829" i="3"/>
  <c r="K43821" i="3"/>
  <c r="K43813" i="3"/>
  <c r="K43805" i="3"/>
  <c r="K43797" i="3"/>
  <c r="K43789" i="3"/>
  <c r="K43781" i="3"/>
  <c r="K43773" i="3"/>
  <c r="K43765" i="3"/>
  <c r="K43757" i="3"/>
  <c r="K43749" i="3"/>
  <c r="K43741" i="3"/>
  <c r="K43733" i="3"/>
  <c r="K43725" i="3"/>
  <c r="K43717" i="3"/>
  <c r="K43709" i="3"/>
  <c r="K43701" i="3"/>
  <c r="K43693" i="3"/>
  <c r="K43685" i="3"/>
  <c r="K43677" i="3"/>
  <c r="K43669" i="3"/>
  <c r="K43661" i="3"/>
  <c r="K43653" i="3"/>
  <c r="K43645" i="3"/>
  <c r="K43637" i="3"/>
  <c r="K43629" i="3"/>
  <c r="K43621" i="3"/>
  <c r="K43613" i="3"/>
  <c r="K43605" i="3"/>
  <c r="K43597" i="3"/>
  <c r="K43589" i="3"/>
  <c r="K43581" i="3"/>
  <c r="K43573" i="3"/>
  <c r="K43565" i="3"/>
  <c r="K43557" i="3"/>
  <c r="K43549" i="3"/>
  <c r="K43541" i="3"/>
  <c r="K43533" i="3"/>
  <c r="K43525" i="3"/>
  <c r="K43517" i="3"/>
  <c r="K43509" i="3"/>
  <c r="K43501" i="3"/>
  <c r="K43493" i="3"/>
  <c r="K43485" i="3"/>
  <c r="K43477" i="3"/>
  <c r="K43469" i="3"/>
  <c r="K43461" i="3"/>
  <c r="K43453" i="3"/>
  <c r="K43445" i="3"/>
  <c r="K43437" i="3"/>
  <c r="K43429" i="3"/>
  <c r="K43421" i="3"/>
  <c r="K43413" i="3"/>
  <c r="K43405" i="3"/>
  <c r="K43397" i="3"/>
  <c r="K43389" i="3"/>
  <c r="K43381" i="3"/>
  <c r="K43373" i="3"/>
  <c r="K43365" i="3"/>
  <c r="K43357" i="3"/>
  <c r="K43349" i="3"/>
  <c r="K43341" i="3"/>
  <c r="K43333" i="3"/>
  <c r="K43325" i="3"/>
  <c r="K43317" i="3"/>
  <c r="K43309" i="3"/>
  <c r="K43301" i="3"/>
  <c r="K43293" i="3"/>
  <c r="K43285" i="3"/>
  <c r="K43277" i="3"/>
  <c r="K43269" i="3"/>
  <c r="K43261" i="3"/>
  <c r="K43253" i="3"/>
  <c r="K43245" i="3"/>
  <c r="K43237" i="3"/>
  <c r="K43229" i="3"/>
  <c r="K43221" i="3"/>
  <c r="K43213" i="3"/>
  <c r="K43205" i="3"/>
  <c r="K43197" i="3"/>
  <c r="K43189" i="3"/>
  <c r="K43181" i="3"/>
  <c r="K43173" i="3"/>
  <c r="K43165" i="3"/>
  <c r="K43157" i="3"/>
  <c r="K43149" i="3"/>
  <c r="K43141" i="3"/>
  <c r="K43133" i="3"/>
  <c r="K43125" i="3"/>
  <c r="K43117" i="3"/>
  <c r="K43109" i="3"/>
  <c r="K43101" i="3"/>
  <c r="K43093" i="3"/>
  <c r="K43085" i="3"/>
  <c r="K43077" i="3"/>
  <c r="K43069" i="3"/>
  <c r="K43061" i="3"/>
  <c r="K43053" i="3"/>
  <c r="K43045" i="3"/>
  <c r="K43037" i="3"/>
  <c r="K43029" i="3"/>
  <c r="K43021" i="3"/>
  <c r="K43013" i="3"/>
  <c r="K43005" i="3"/>
  <c r="K42997" i="3"/>
  <c r="K42989" i="3"/>
  <c r="K42981" i="3"/>
  <c r="K42973" i="3"/>
  <c r="K42965" i="3"/>
  <c r="K42957" i="3"/>
  <c r="K42949" i="3"/>
  <c r="K42941" i="3"/>
  <c r="K42933" i="3"/>
  <c r="K42925" i="3"/>
  <c r="K42917" i="3"/>
  <c r="K42909" i="3"/>
  <c r="K42901" i="3"/>
  <c r="K42893" i="3"/>
  <c r="K42885" i="3"/>
  <c r="K42877" i="3"/>
  <c r="K42869" i="3"/>
  <c r="K42861" i="3"/>
  <c r="K42853" i="3"/>
  <c r="K42845" i="3"/>
  <c r="K42837" i="3"/>
  <c r="K42829" i="3"/>
  <c r="K42821" i="3"/>
  <c r="K42813" i="3"/>
  <c r="K42805" i="3"/>
  <c r="K42797" i="3"/>
  <c r="K42789" i="3"/>
  <c r="K42781" i="3"/>
  <c r="K42773" i="3"/>
  <c r="K42765" i="3"/>
  <c r="K42757" i="3"/>
  <c r="K42749" i="3"/>
  <c r="K42741" i="3"/>
  <c r="K42733" i="3"/>
  <c r="K42725" i="3"/>
  <c r="K42717" i="3"/>
  <c r="K42709" i="3"/>
  <c r="K42701" i="3"/>
  <c r="K42693" i="3"/>
  <c r="K42685" i="3"/>
  <c r="K42677" i="3"/>
  <c r="K42669" i="3"/>
  <c r="K42661" i="3"/>
  <c r="K42653" i="3"/>
  <c r="K42645" i="3"/>
  <c r="K42637" i="3"/>
  <c r="K42629" i="3"/>
  <c r="K42621" i="3"/>
  <c r="K42613" i="3"/>
  <c r="K42605" i="3"/>
  <c r="K42597" i="3"/>
  <c r="K42589" i="3"/>
  <c r="K42581" i="3"/>
  <c r="K42573" i="3"/>
  <c r="K42565" i="3"/>
  <c r="K42557" i="3"/>
  <c r="K42549" i="3"/>
  <c r="K42541" i="3"/>
  <c r="K42533" i="3"/>
  <c r="K42525" i="3"/>
  <c r="K42517" i="3"/>
  <c r="K42509" i="3"/>
  <c r="K42501" i="3"/>
  <c r="K42493" i="3"/>
  <c r="K42485" i="3"/>
  <c r="K42477" i="3"/>
  <c r="K42469" i="3"/>
  <c r="K42461" i="3"/>
  <c r="K42453" i="3"/>
  <c r="K42445" i="3"/>
  <c r="K42437" i="3"/>
  <c r="K42429" i="3"/>
  <c r="K42421" i="3"/>
  <c r="K42413" i="3"/>
  <c r="K42405" i="3"/>
  <c r="K42397" i="3"/>
  <c r="K42389" i="3"/>
  <c r="K42381" i="3"/>
  <c r="K42373" i="3"/>
  <c r="K42365" i="3"/>
  <c r="K42357" i="3"/>
  <c r="K42349" i="3"/>
  <c r="K42341" i="3"/>
  <c r="K42333" i="3"/>
  <c r="K42325" i="3"/>
  <c r="K42317" i="3"/>
  <c r="K42309" i="3"/>
  <c r="K42301" i="3"/>
  <c r="K42293" i="3"/>
  <c r="K42285" i="3"/>
  <c r="K42277" i="3"/>
  <c r="K42269" i="3"/>
  <c r="K42261" i="3"/>
  <c r="K42253" i="3"/>
  <c r="K42245" i="3"/>
  <c r="K42237" i="3"/>
  <c r="K42229" i="3"/>
  <c r="K42221" i="3"/>
  <c r="K42213" i="3"/>
  <c r="K42205" i="3"/>
  <c r="K42197" i="3"/>
  <c r="K42189" i="3"/>
  <c r="K42181" i="3"/>
  <c r="K42173" i="3"/>
  <c r="K42165" i="3"/>
  <c r="K42157" i="3"/>
  <c r="K42149" i="3"/>
  <c r="K42141" i="3"/>
  <c r="K42133" i="3"/>
  <c r="K42125" i="3"/>
  <c r="K42117" i="3"/>
  <c r="K42109" i="3"/>
  <c r="K42101" i="3"/>
  <c r="K42093" i="3"/>
  <c r="K42085" i="3"/>
  <c r="K42077" i="3"/>
  <c r="K42069" i="3"/>
  <c r="K42061" i="3"/>
  <c r="K42053" i="3"/>
  <c r="K42045" i="3"/>
  <c r="K42037" i="3"/>
  <c r="K42029" i="3"/>
  <c r="K42021" i="3"/>
  <c r="K42013" i="3"/>
  <c r="K42005" i="3"/>
  <c r="K41997" i="3"/>
  <c r="K41989" i="3"/>
  <c r="K41981" i="3"/>
  <c r="K41973" i="3"/>
  <c r="K41965" i="3"/>
  <c r="K41957" i="3"/>
  <c r="K41949" i="3"/>
  <c r="K41941" i="3"/>
  <c r="K41933" i="3"/>
  <c r="K41925" i="3"/>
  <c r="K41917" i="3"/>
  <c r="K41909" i="3"/>
  <c r="K41901" i="3"/>
  <c r="K41893" i="3"/>
  <c r="K41885" i="3"/>
  <c r="K41877" i="3"/>
  <c r="K41869" i="3"/>
  <c r="K41861" i="3"/>
  <c r="K41853" i="3"/>
  <c r="K41845" i="3"/>
  <c r="K41837" i="3"/>
  <c r="K41829" i="3"/>
  <c r="K41821" i="3"/>
  <c r="K41813" i="3"/>
  <c r="K41805" i="3"/>
  <c r="K41797" i="3"/>
  <c r="K41789" i="3"/>
  <c r="K41781" i="3"/>
  <c r="K41773" i="3"/>
  <c r="K41765" i="3"/>
  <c r="K41757" i="3"/>
  <c r="K41749" i="3"/>
  <c r="K41741" i="3"/>
  <c r="K41733" i="3"/>
  <c r="K41725" i="3"/>
  <c r="K41717" i="3"/>
  <c r="K41709" i="3"/>
  <c r="K41701" i="3"/>
  <c r="K41693" i="3"/>
  <c r="K41685" i="3"/>
  <c r="K41677" i="3"/>
  <c r="K41669" i="3"/>
  <c r="K41661" i="3"/>
  <c r="K41653" i="3"/>
  <c r="K41645" i="3"/>
  <c r="K41637" i="3"/>
  <c r="K41629" i="3"/>
  <c r="K41621" i="3"/>
  <c r="K41613" i="3"/>
  <c r="K41605" i="3"/>
  <c r="K41597" i="3"/>
  <c r="K41589" i="3"/>
  <c r="K41581" i="3"/>
  <c r="K41573" i="3"/>
  <c r="K41565" i="3"/>
  <c r="K41557" i="3"/>
  <c r="K41549" i="3"/>
  <c r="K41541" i="3"/>
  <c r="K41533" i="3"/>
  <c r="K41525" i="3"/>
  <c r="K41517" i="3"/>
  <c r="K41509" i="3"/>
  <c r="K41501" i="3"/>
  <c r="K41493" i="3"/>
  <c r="K41485" i="3"/>
  <c r="K41477" i="3"/>
  <c r="K41469" i="3"/>
  <c r="K41461" i="3"/>
  <c r="K41453" i="3"/>
  <c r="K41445" i="3"/>
  <c r="K41437" i="3"/>
  <c r="K41429" i="3"/>
  <c r="K41421" i="3"/>
  <c r="K41413" i="3"/>
  <c r="K41405" i="3"/>
  <c r="K41397" i="3"/>
  <c r="K41389" i="3"/>
  <c r="K41381" i="3"/>
  <c r="K41373" i="3"/>
  <c r="K41365" i="3"/>
  <c r="K41357" i="3"/>
  <c r="K41349" i="3"/>
  <c r="K41341" i="3"/>
  <c r="K41333" i="3"/>
  <c r="K41325" i="3"/>
  <c r="K41317" i="3"/>
  <c r="K41309" i="3"/>
  <c r="K41301" i="3"/>
  <c r="K41293" i="3"/>
  <c r="K41285" i="3"/>
  <c r="K41277" i="3"/>
  <c r="K41269" i="3"/>
  <c r="K41261" i="3"/>
  <c r="K41253" i="3"/>
  <c r="K41245" i="3"/>
  <c r="K41237" i="3"/>
  <c r="K41229" i="3"/>
  <c r="K41221" i="3"/>
  <c r="K41213" i="3"/>
  <c r="K41205" i="3"/>
  <c r="K41197" i="3"/>
  <c r="K41189" i="3"/>
  <c r="K41181" i="3"/>
  <c r="K41173" i="3"/>
  <c r="K41165" i="3"/>
  <c r="K41157" i="3"/>
  <c r="K41149" i="3"/>
  <c r="K41141" i="3"/>
  <c r="K41133" i="3"/>
  <c r="K41125" i="3"/>
  <c r="K41117" i="3"/>
  <c r="K41109" i="3"/>
  <c r="K41101" i="3"/>
  <c r="K41093" i="3"/>
  <c r="K41085" i="3"/>
  <c r="K41077" i="3"/>
  <c r="K41069" i="3"/>
  <c r="K41061" i="3"/>
  <c r="K41053" i="3"/>
  <c r="K41045" i="3"/>
  <c r="K41037" i="3"/>
  <c r="K41029" i="3"/>
  <c r="K41021" i="3"/>
  <c r="K41013" i="3"/>
  <c r="K41005" i="3"/>
  <c r="K40997" i="3"/>
  <c r="K40989" i="3"/>
  <c r="K40981" i="3"/>
  <c r="K40973" i="3"/>
  <c r="K40965" i="3"/>
  <c r="K40957" i="3"/>
  <c r="K40949" i="3"/>
  <c r="K40941" i="3"/>
  <c r="K40933" i="3"/>
  <c r="K40925" i="3"/>
  <c r="K40917" i="3"/>
  <c r="K40909" i="3"/>
  <c r="K40901" i="3"/>
  <c r="K40893" i="3"/>
  <c r="K40885" i="3"/>
  <c r="K40877" i="3"/>
  <c r="K40869" i="3"/>
  <c r="K40861" i="3"/>
  <c r="K40853" i="3"/>
  <c r="K40845" i="3"/>
  <c r="K40837" i="3"/>
  <c r="K40829" i="3"/>
  <c r="K40821" i="3"/>
  <c r="K40813" i="3"/>
  <c r="K40805" i="3"/>
  <c r="K40797" i="3"/>
  <c r="K40789" i="3"/>
  <c r="K40781" i="3"/>
  <c r="K40773" i="3"/>
  <c r="K40765" i="3"/>
  <c r="K40757" i="3"/>
  <c r="K40749" i="3"/>
  <c r="K40741" i="3"/>
  <c r="K40733" i="3"/>
  <c r="K40725" i="3"/>
  <c r="K40717" i="3"/>
  <c r="K40709" i="3"/>
  <c r="K40701" i="3"/>
  <c r="K40693" i="3"/>
  <c r="K40685" i="3"/>
  <c r="K40677" i="3"/>
  <c r="K40669" i="3"/>
  <c r="K40661" i="3"/>
  <c r="K40653" i="3"/>
  <c r="K40645" i="3"/>
  <c r="K40637" i="3"/>
  <c r="K40629" i="3"/>
  <c r="K40621" i="3"/>
  <c r="K40613" i="3"/>
  <c r="K40605" i="3"/>
  <c r="K40597" i="3"/>
  <c r="K40589" i="3"/>
  <c r="K40581" i="3"/>
  <c r="K40573" i="3"/>
  <c r="K40565" i="3"/>
  <c r="K40557" i="3"/>
  <c r="K40549" i="3"/>
  <c r="K40541" i="3"/>
  <c r="K40533" i="3"/>
  <c r="K40525" i="3"/>
  <c r="K40517" i="3"/>
  <c r="K40509" i="3"/>
  <c r="K40501" i="3"/>
  <c r="K40493" i="3"/>
  <c r="K40485" i="3"/>
  <c r="K40477" i="3"/>
  <c r="K40469" i="3"/>
  <c r="K40461" i="3"/>
  <c r="K40453" i="3"/>
  <c r="K40445" i="3"/>
  <c r="K40437" i="3"/>
  <c r="K40429" i="3"/>
  <c r="K40421" i="3"/>
  <c r="K40413" i="3"/>
  <c r="K40405" i="3"/>
  <c r="K40397" i="3"/>
  <c r="K40389" i="3"/>
  <c r="K40381" i="3"/>
  <c r="K40373" i="3"/>
  <c r="K40365" i="3"/>
  <c r="K40357" i="3"/>
  <c r="K40349" i="3"/>
  <c r="K40341" i="3"/>
  <c r="K40333" i="3"/>
  <c r="K40325" i="3"/>
  <c r="K40317" i="3"/>
  <c r="K40309" i="3"/>
  <c r="K40301" i="3"/>
  <c r="K40293" i="3"/>
  <c r="K40285" i="3"/>
  <c r="K40277" i="3"/>
  <c r="K40269" i="3"/>
  <c r="K40261" i="3"/>
  <c r="K40253" i="3"/>
  <c r="K40245" i="3"/>
  <c r="K40237" i="3"/>
  <c r="K40229" i="3"/>
  <c r="K40221" i="3"/>
  <c r="K40213" i="3"/>
  <c r="K40205" i="3"/>
  <c r="K40197" i="3"/>
  <c r="K40189" i="3"/>
  <c r="K40181" i="3"/>
  <c r="K40173" i="3"/>
  <c r="K40165" i="3"/>
  <c r="K40157" i="3"/>
  <c r="K40149" i="3"/>
  <c r="K40141" i="3"/>
  <c r="K40133" i="3"/>
  <c r="K40125" i="3"/>
  <c r="K40117" i="3"/>
  <c r="K40109" i="3"/>
  <c r="K40101" i="3"/>
  <c r="K40093" i="3"/>
  <c r="K40085" i="3"/>
  <c r="K40077" i="3"/>
  <c r="K40069" i="3"/>
  <c r="K40061" i="3"/>
  <c r="K40053" i="3"/>
  <c r="K40045" i="3"/>
  <c r="K40037" i="3"/>
  <c r="K40029" i="3"/>
  <c r="K40021" i="3"/>
  <c r="K40013" i="3"/>
  <c r="K40005" i="3"/>
  <c r="K39997" i="3"/>
  <c r="K39989" i="3"/>
  <c r="K39981" i="3"/>
  <c r="K39973" i="3"/>
  <c r="K39965" i="3"/>
  <c r="K39957" i="3"/>
  <c r="K39949" i="3"/>
  <c r="K39941" i="3"/>
  <c r="K39933" i="3"/>
  <c r="K39925" i="3"/>
  <c r="K39917" i="3"/>
  <c r="K39909" i="3"/>
  <c r="K39901" i="3"/>
  <c r="K39893" i="3"/>
  <c r="K39885" i="3"/>
  <c r="K39877" i="3"/>
  <c r="K39869" i="3"/>
  <c r="K39861" i="3"/>
  <c r="K39853" i="3"/>
  <c r="K39845" i="3"/>
  <c r="K39837" i="3"/>
  <c r="K39829" i="3"/>
  <c r="K39821" i="3"/>
  <c r="K39813" i="3"/>
  <c r="K39805" i="3"/>
  <c r="K39797" i="3"/>
  <c r="K39789" i="3"/>
  <c r="K39781" i="3"/>
  <c r="K39773" i="3"/>
  <c r="K39765" i="3"/>
  <c r="K39757" i="3"/>
  <c r="K39749" i="3"/>
  <c r="K39741" i="3"/>
  <c r="K39733" i="3"/>
  <c r="K39725" i="3"/>
  <c r="K39717" i="3"/>
  <c r="K39709" i="3"/>
  <c r="K39701" i="3"/>
  <c r="K39693" i="3"/>
  <c r="K39685" i="3"/>
  <c r="K39677" i="3"/>
  <c r="K39669" i="3"/>
  <c r="K39661" i="3"/>
  <c r="K39653" i="3"/>
  <c r="K39645" i="3"/>
  <c r="K39637" i="3"/>
  <c r="K39629" i="3"/>
  <c r="K39621" i="3"/>
  <c r="K39613" i="3"/>
  <c r="K39605" i="3"/>
  <c r="K39597" i="3"/>
  <c r="K39589" i="3"/>
  <c r="K39581" i="3"/>
  <c r="K39573" i="3"/>
  <c r="K39565" i="3"/>
  <c r="K39557" i="3"/>
  <c r="K39549" i="3"/>
  <c r="K39541" i="3"/>
  <c r="K39533" i="3"/>
  <c r="K39525" i="3"/>
  <c r="K39517" i="3"/>
  <c r="K39509" i="3"/>
  <c r="K39501" i="3"/>
  <c r="K39493" i="3"/>
  <c r="K39485" i="3"/>
  <c r="K39477" i="3"/>
  <c r="K39469" i="3"/>
  <c r="K39461" i="3"/>
  <c r="K39453" i="3"/>
  <c r="K39445" i="3"/>
  <c r="K39437" i="3"/>
  <c r="K39429" i="3"/>
  <c r="K39421" i="3"/>
  <c r="K39413" i="3"/>
  <c r="K39405" i="3"/>
  <c r="K39397" i="3"/>
  <c r="K39389" i="3"/>
  <c r="K39381" i="3"/>
  <c r="K39373" i="3"/>
  <c r="K39365" i="3"/>
  <c r="K39357" i="3"/>
  <c r="K39349" i="3"/>
  <c r="K39341" i="3"/>
  <c r="K39333" i="3"/>
  <c r="K39325" i="3"/>
  <c r="K39317" i="3"/>
  <c r="K39309" i="3"/>
  <c r="K39301" i="3"/>
  <c r="K39293" i="3"/>
  <c r="K39285" i="3"/>
  <c r="K39277" i="3"/>
  <c r="K39269" i="3"/>
  <c r="K39261" i="3"/>
  <c r="K39253" i="3"/>
  <c r="K39245" i="3"/>
  <c r="K39237" i="3"/>
  <c r="K39229" i="3"/>
  <c r="K39221" i="3"/>
  <c r="K39213" i="3"/>
  <c r="K39205" i="3"/>
  <c r="K39197" i="3"/>
  <c r="K39189" i="3"/>
  <c r="K39181" i="3"/>
  <c r="K39173" i="3"/>
  <c r="K39165" i="3"/>
  <c r="K39157" i="3"/>
  <c r="K39149" i="3"/>
  <c r="K39141" i="3"/>
  <c r="K39133" i="3"/>
  <c r="K39125" i="3"/>
  <c r="K39117" i="3"/>
  <c r="K39109" i="3"/>
  <c r="K39101" i="3"/>
  <c r="K39093" i="3"/>
  <c r="K39085" i="3"/>
  <c r="K39077" i="3"/>
  <c r="K39069" i="3"/>
  <c r="K39061" i="3"/>
  <c r="K39053" i="3"/>
  <c r="K39045" i="3"/>
  <c r="K39037" i="3"/>
  <c r="K39029" i="3"/>
  <c r="K39021" i="3"/>
  <c r="K39013" i="3"/>
  <c r="K39005" i="3"/>
  <c r="K38997" i="3"/>
  <c r="K38989" i="3"/>
  <c r="K38981" i="3"/>
  <c r="K38973" i="3"/>
  <c r="K38965" i="3"/>
  <c r="K38957" i="3"/>
  <c r="K38949" i="3"/>
  <c r="K38941" i="3"/>
  <c r="K38933" i="3"/>
  <c r="K38925" i="3"/>
  <c r="K38917" i="3"/>
  <c r="K38909" i="3"/>
  <c r="K38901" i="3"/>
  <c r="K38893" i="3"/>
  <c r="K38885" i="3"/>
  <c r="K38877" i="3"/>
  <c r="K38869" i="3"/>
  <c r="K38861" i="3"/>
  <c r="K38853" i="3"/>
  <c r="K38845" i="3"/>
  <c r="K38837" i="3"/>
  <c r="K38829" i="3"/>
  <c r="K38821" i="3"/>
  <c r="K38813" i="3"/>
  <c r="K38805" i="3"/>
  <c r="K38797" i="3"/>
  <c r="K38789" i="3"/>
  <c r="K38781" i="3"/>
  <c r="K38773" i="3"/>
  <c r="K38765" i="3"/>
  <c r="K38757" i="3"/>
  <c r="K38749" i="3"/>
  <c r="K38741" i="3"/>
  <c r="K38733" i="3"/>
  <c r="K38725" i="3"/>
  <c r="K38717" i="3"/>
  <c r="K38709" i="3"/>
  <c r="K38701" i="3"/>
  <c r="K38693" i="3"/>
  <c r="K38685" i="3"/>
  <c r="K38677" i="3"/>
  <c r="K38669" i="3"/>
  <c r="K38661" i="3"/>
  <c r="K38653" i="3"/>
  <c r="K38645" i="3"/>
  <c r="K38637" i="3"/>
  <c r="K38629" i="3"/>
  <c r="K38621" i="3"/>
  <c r="K38613" i="3"/>
  <c r="K38605" i="3"/>
  <c r="K38597" i="3"/>
  <c r="K38589" i="3"/>
  <c r="K38581" i="3"/>
  <c r="K38573" i="3"/>
  <c r="K38565" i="3"/>
  <c r="K38557" i="3"/>
  <c r="K38549" i="3"/>
  <c r="K38541" i="3"/>
  <c r="K38533" i="3"/>
  <c r="K38525" i="3"/>
  <c r="K38517" i="3"/>
  <c r="K38509" i="3"/>
  <c r="K38501" i="3"/>
  <c r="K38493" i="3"/>
  <c r="K38485" i="3"/>
  <c r="K38477" i="3"/>
  <c r="K38469" i="3"/>
  <c r="K38461" i="3"/>
  <c r="K38453" i="3"/>
  <c r="K38445" i="3"/>
  <c r="K38437" i="3"/>
  <c r="K38429" i="3"/>
  <c r="K38421" i="3"/>
  <c r="K38413" i="3"/>
  <c r="K38405" i="3"/>
  <c r="K38397" i="3"/>
  <c r="K38389" i="3"/>
  <c r="K38381" i="3"/>
  <c r="K38373" i="3"/>
  <c r="K38365" i="3"/>
  <c r="K38357" i="3"/>
  <c r="K38349" i="3"/>
  <c r="K38341" i="3"/>
  <c r="K38333" i="3"/>
  <c r="K38325" i="3"/>
  <c r="K38317" i="3"/>
  <c r="K38309" i="3"/>
  <c r="K38301" i="3"/>
  <c r="K38293" i="3"/>
  <c r="K38285" i="3"/>
  <c r="K38277" i="3"/>
  <c r="K38269" i="3"/>
  <c r="K38261" i="3"/>
  <c r="K38253" i="3"/>
  <c r="K38245" i="3"/>
  <c r="K38237" i="3"/>
  <c r="K38229" i="3"/>
  <c r="K38221" i="3"/>
  <c r="K38213" i="3"/>
  <c r="K38205" i="3"/>
  <c r="K38197" i="3"/>
  <c r="K38189" i="3"/>
  <c r="K38181" i="3"/>
  <c r="K38173" i="3"/>
  <c r="K38165" i="3"/>
  <c r="K38157" i="3"/>
  <c r="K38149" i="3"/>
  <c r="K38141" i="3"/>
  <c r="K38133" i="3"/>
  <c r="K38125" i="3"/>
  <c r="K38117" i="3"/>
  <c r="K38109" i="3"/>
  <c r="K38101" i="3"/>
  <c r="K38093" i="3"/>
  <c r="K38085" i="3"/>
  <c r="K38077" i="3"/>
  <c r="K38069" i="3"/>
  <c r="K38061" i="3"/>
  <c r="K38053" i="3"/>
  <c r="K38045" i="3"/>
  <c r="K38037" i="3"/>
  <c r="K38029" i="3"/>
  <c r="K38021" i="3"/>
  <c r="K38013" i="3"/>
  <c r="K38005" i="3"/>
  <c r="K37997" i="3"/>
  <c r="K37989" i="3"/>
  <c r="K37981" i="3"/>
  <c r="K37973" i="3"/>
  <c r="K37965" i="3"/>
  <c r="K37957" i="3"/>
  <c r="K37949" i="3"/>
  <c r="K37941" i="3"/>
  <c r="K37933" i="3"/>
  <c r="K37925" i="3"/>
  <c r="K37917" i="3"/>
  <c r="K37909" i="3"/>
  <c r="K37901" i="3"/>
  <c r="K37893" i="3"/>
  <c r="K37885" i="3"/>
  <c r="K37877" i="3"/>
  <c r="K37869" i="3"/>
  <c r="K37861" i="3"/>
  <c r="K37853" i="3"/>
  <c r="K37845" i="3"/>
  <c r="K37837" i="3"/>
  <c r="K37829" i="3"/>
  <c r="K37821" i="3"/>
  <c r="K37813" i="3"/>
  <c r="K37805" i="3"/>
  <c r="K37797" i="3"/>
  <c r="K37789" i="3"/>
  <c r="K37781" i="3"/>
  <c r="K37773" i="3"/>
  <c r="K37765" i="3"/>
  <c r="K37757" i="3"/>
  <c r="K37749" i="3"/>
  <c r="K37741" i="3"/>
  <c r="K37733" i="3"/>
  <c r="K37725" i="3"/>
  <c r="K37717" i="3"/>
  <c r="K37709" i="3"/>
  <c r="K37701" i="3"/>
  <c r="K37693" i="3"/>
  <c r="K37685" i="3"/>
  <c r="K37677" i="3"/>
  <c r="K37669" i="3"/>
  <c r="K37661" i="3"/>
  <c r="K37653" i="3"/>
  <c r="K37645" i="3"/>
  <c r="K37637" i="3"/>
  <c r="K37629" i="3"/>
  <c r="K37621" i="3"/>
  <c r="K37613" i="3"/>
  <c r="K37605" i="3"/>
  <c r="K37597" i="3"/>
  <c r="K37589" i="3"/>
  <c r="K37581" i="3"/>
  <c r="K37573" i="3"/>
  <c r="K37565" i="3"/>
  <c r="K37557" i="3"/>
  <c r="K37549" i="3"/>
  <c r="K37541" i="3"/>
  <c r="K37533" i="3"/>
  <c r="K37525" i="3"/>
  <c r="K37517" i="3"/>
  <c r="K37509" i="3"/>
  <c r="K37501" i="3"/>
  <c r="K37493" i="3"/>
  <c r="K37485" i="3"/>
  <c r="K37477" i="3"/>
  <c r="K37469" i="3"/>
  <c r="K37461" i="3"/>
  <c r="K37453" i="3"/>
  <c r="K37445" i="3"/>
  <c r="K37437" i="3"/>
  <c r="K37429" i="3"/>
  <c r="K37421" i="3"/>
  <c r="K37413" i="3"/>
  <c r="K37405" i="3"/>
  <c r="K37397" i="3"/>
  <c r="K37389" i="3"/>
  <c r="K37381" i="3"/>
  <c r="K37373" i="3"/>
  <c r="K37365" i="3"/>
  <c r="K37357" i="3"/>
  <c r="K37349" i="3"/>
  <c r="K37341" i="3"/>
  <c r="K37333" i="3"/>
  <c r="K37325" i="3"/>
  <c r="K37317" i="3"/>
  <c r="K37309" i="3"/>
  <c r="K37301" i="3"/>
  <c r="K37293" i="3"/>
  <c r="K37285" i="3"/>
  <c r="K37277" i="3"/>
  <c r="K37269" i="3"/>
  <c r="K37261" i="3"/>
  <c r="K37253" i="3"/>
  <c r="K37245" i="3"/>
  <c r="K37237" i="3"/>
  <c r="K37229" i="3"/>
  <c r="K37221" i="3"/>
  <c r="K37213" i="3"/>
  <c r="K37205" i="3"/>
  <c r="K37197" i="3"/>
  <c r="K37189" i="3"/>
  <c r="K37181" i="3"/>
  <c r="K37173" i="3"/>
  <c r="K37165" i="3"/>
  <c r="K37157" i="3"/>
  <c r="K37149" i="3"/>
  <c r="K37141" i="3"/>
  <c r="K37133" i="3"/>
  <c r="K37125" i="3"/>
  <c r="K37117" i="3"/>
  <c r="K37109" i="3"/>
  <c r="K37101" i="3"/>
  <c r="K37093" i="3"/>
  <c r="K37085" i="3"/>
  <c r="K37077" i="3"/>
  <c r="K37069" i="3"/>
  <c r="K37061" i="3"/>
  <c r="K37053" i="3"/>
  <c r="K37045" i="3"/>
  <c r="K37037" i="3"/>
  <c r="K37029" i="3"/>
  <c r="K37021" i="3"/>
  <c r="K37013" i="3"/>
  <c r="K37005" i="3"/>
  <c r="K36997" i="3"/>
  <c r="K36989" i="3"/>
  <c r="K36981" i="3"/>
  <c r="K36973" i="3"/>
  <c r="K36965" i="3"/>
  <c r="K36957" i="3"/>
  <c r="K36949" i="3"/>
  <c r="K36941" i="3"/>
  <c r="K36933" i="3"/>
  <c r="K36925" i="3"/>
  <c r="K36917" i="3"/>
  <c r="K36909" i="3"/>
  <c r="K36901" i="3"/>
  <c r="K36893" i="3"/>
  <c r="K36885" i="3"/>
  <c r="K36877" i="3"/>
  <c r="K36869" i="3"/>
  <c r="K36861" i="3"/>
  <c r="K36853" i="3"/>
  <c r="K36845" i="3"/>
  <c r="K36837" i="3"/>
  <c r="K36829" i="3"/>
  <c r="K36821" i="3"/>
  <c r="K36813" i="3"/>
  <c r="K36805" i="3"/>
  <c r="K36797" i="3"/>
  <c r="K36789" i="3"/>
  <c r="K36781" i="3"/>
  <c r="K36773" i="3"/>
  <c r="K36765" i="3"/>
  <c r="K36757" i="3"/>
  <c r="K36749" i="3"/>
  <c r="K36741" i="3"/>
  <c r="K36733" i="3"/>
  <c r="K36725" i="3"/>
  <c r="K36717" i="3"/>
  <c r="K36709" i="3"/>
  <c r="K36701" i="3"/>
  <c r="K36693" i="3"/>
  <c r="K36685" i="3"/>
  <c r="K36677" i="3"/>
  <c r="K36669" i="3"/>
  <c r="K36661" i="3"/>
  <c r="K36653" i="3"/>
  <c r="K36645" i="3"/>
  <c r="K36637" i="3"/>
  <c r="K36629" i="3"/>
  <c r="K36621" i="3"/>
  <c r="K36613" i="3"/>
  <c r="K36605" i="3"/>
  <c r="K36597" i="3"/>
  <c r="K36589" i="3"/>
  <c r="K36581" i="3"/>
  <c r="K36573" i="3"/>
  <c r="K36565" i="3"/>
  <c r="K36557" i="3"/>
  <c r="K36549" i="3"/>
  <c r="K36541" i="3"/>
  <c r="K36533" i="3"/>
  <c r="K36525" i="3"/>
  <c r="K36517" i="3"/>
  <c r="K36509" i="3"/>
  <c r="K36501" i="3"/>
  <c r="K36493" i="3"/>
  <c r="K36485" i="3"/>
  <c r="K36477" i="3"/>
  <c r="K36469" i="3"/>
  <c r="K36461" i="3"/>
  <c r="K36453" i="3"/>
  <c r="K36445" i="3"/>
  <c r="K36437" i="3"/>
  <c r="K36429" i="3"/>
  <c r="K36421" i="3"/>
  <c r="K36413" i="3"/>
  <c r="K36405" i="3"/>
  <c r="K36397" i="3"/>
  <c r="K36389" i="3"/>
  <c r="K36381" i="3"/>
  <c r="K36373" i="3"/>
  <c r="K36365" i="3"/>
  <c r="K36357" i="3"/>
  <c r="K36349" i="3"/>
  <c r="K36341" i="3"/>
  <c r="K36333" i="3"/>
  <c r="K36325" i="3"/>
  <c r="K36317" i="3"/>
  <c r="K36309" i="3"/>
  <c r="K36301" i="3"/>
  <c r="K36293" i="3"/>
  <c r="K36285" i="3"/>
  <c r="K36277" i="3"/>
  <c r="K36269" i="3"/>
  <c r="K36261" i="3"/>
  <c r="K36253" i="3"/>
  <c r="K36245" i="3"/>
  <c r="K36237" i="3"/>
  <c r="K36229" i="3"/>
  <c r="K36221" i="3"/>
  <c r="K36213" i="3"/>
  <c r="K36205" i="3"/>
  <c r="K36197" i="3"/>
  <c r="K36189" i="3"/>
  <c r="K36181" i="3"/>
  <c r="K36173" i="3"/>
  <c r="K36165" i="3"/>
  <c r="K36157" i="3"/>
  <c r="K36149" i="3"/>
  <c r="K36141" i="3"/>
  <c r="K36133" i="3"/>
  <c r="K36125" i="3"/>
  <c r="K36117" i="3"/>
  <c r="K36109" i="3"/>
  <c r="K36101" i="3"/>
  <c r="K36093" i="3"/>
  <c r="K36085" i="3"/>
  <c r="K36077" i="3"/>
  <c r="K36069" i="3"/>
  <c r="K36061" i="3"/>
  <c r="K36053" i="3"/>
  <c r="K36045" i="3"/>
  <c r="K36037" i="3"/>
  <c r="K36029" i="3"/>
  <c r="K36021" i="3"/>
  <c r="K36013" i="3"/>
  <c r="K36005" i="3"/>
  <c r="K35997" i="3"/>
  <c r="K35989" i="3"/>
  <c r="K35981" i="3"/>
  <c r="K35973" i="3"/>
  <c r="K35965" i="3"/>
  <c r="K35957" i="3"/>
  <c r="K35949" i="3"/>
  <c r="K35941" i="3"/>
  <c r="K35933" i="3"/>
  <c r="K35925" i="3"/>
  <c r="K35917" i="3"/>
  <c r="K35909" i="3"/>
  <c r="K35901" i="3"/>
  <c r="K35893" i="3"/>
  <c r="K35885" i="3"/>
  <c r="K35877" i="3"/>
  <c r="K35869" i="3"/>
  <c r="K35861" i="3"/>
  <c r="K35853" i="3"/>
  <c r="K35845" i="3"/>
  <c r="K35837" i="3"/>
  <c r="K35829" i="3"/>
  <c r="K35821" i="3"/>
  <c r="K35813" i="3"/>
  <c r="K35805" i="3"/>
  <c r="K35797" i="3"/>
  <c r="K35789" i="3"/>
  <c r="K35781" i="3"/>
  <c r="K35773" i="3"/>
  <c r="K35765" i="3"/>
  <c r="K35757" i="3"/>
  <c r="K35749" i="3"/>
  <c r="K35741" i="3"/>
  <c r="K35733" i="3"/>
  <c r="K35725" i="3"/>
  <c r="K35717" i="3"/>
  <c r="K35709" i="3"/>
  <c r="K35701" i="3"/>
  <c r="K35693" i="3"/>
  <c r="K35685" i="3"/>
  <c r="K35677" i="3"/>
  <c r="K35669" i="3"/>
  <c r="K35661" i="3"/>
  <c r="K35653" i="3"/>
  <c r="K35645" i="3"/>
  <c r="K35637" i="3"/>
  <c r="K35629" i="3"/>
  <c r="K35621" i="3"/>
  <c r="K35613" i="3"/>
  <c r="K35605" i="3"/>
  <c r="K35597" i="3"/>
  <c r="K35589" i="3"/>
  <c r="K35581" i="3"/>
  <c r="K35573" i="3"/>
  <c r="K35565" i="3"/>
  <c r="K35557" i="3"/>
  <c r="K35549" i="3"/>
  <c r="K35541" i="3"/>
  <c r="K35533" i="3"/>
  <c r="K35525" i="3"/>
  <c r="K35517" i="3"/>
  <c r="K35509" i="3"/>
  <c r="K35501" i="3"/>
  <c r="K35493" i="3"/>
  <c r="K35485" i="3"/>
  <c r="K35477" i="3"/>
  <c r="K35469" i="3"/>
  <c r="K35461" i="3"/>
  <c r="K35453" i="3"/>
  <c r="K35445" i="3"/>
  <c r="K35437" i="3"/>
  <c r="K35429" i="3"/>
  <c r="K35421" i="3"/>
  <c r="K35413" i="3"/>
  <c r="K35405" i="3"/>
  <c r="K35397" i="3"/>
  <c r="K35389" i="3"/>
  <c r="K35381" i="3"/>
  <c r="K35373" i="3"/>
  <c r="K35365" i="3"/>
  <c r="K35357" i="3"/>
  <c r="K35349" i="3"/>
  <c r="K35341" i="3"/>
  <c r="K35333" i="3"/>
  <c r="K35325" i="3"/>
  <c r="K35317" i="3"/>
  <c r="K35309" i="3"/>
  <c r="K35301" i="3"/>
  <c r="K35293" i="3"/>
  <c r="K35285" i="3"/>
  <c r="K35277" i="3"/>
  <c r="K35269" i="3"/>
  <c r="K35261" i="3"/>
  <c r="K35253" i="3"/>
  <c r="K35245" i="3"/>
  <c r="K35237" i="3"/>
  <c r="K35229" i="3"/>
  <c r="K35221" i="3"/>
  <c r="K35213" i="3"/>
  <c r="K35205" i="3"/>
  <c r="K35197" i="3"/>
  <c r="K35189" i="3"/>
  <c r="K35181" i="3"/>
  <c r="K35173" i="3"/>
  <c r="K35165" i="3"/>
  <c r="K35157" i="3"/>
  <c r="K35149" i="3"/>
  <c r="K35141" i="3"/>
  <c r="K35133" i="3"/>
  <c r="K35125" i="3"/>
  <c r="K35117" i="3"/>
  <c r="K35109" i="3"/>
  <c r="K35101" i="3"/>
  <c r="K35093" i="3"/>
  <c r="K35085" i="3"/>
  <c r="K35077" i="3"/>
  <c r="K35069" i="3"/>
  <c r="K35061" i="3"/>
  <c r="K35053" i="3"/>
  <c r="K35045" i="3"/>
  <c r="K35037" i="3"/>
  <c r="K35029" i="3"/>
  <c r="K35021" i="3"/>
  <c r="K35013" i="3"/>
  <c r="K35005" i="3"/>
  <c r="K34997" i="3"/>
  <c r="K34989" i="3"/>
  <c r="K34981" i="3"/>
  <c r="K34973" i="3"/>
  <c r="K34965" i="3"/>
  <c r="K34957" i="3"/>
  <c r="K34949" i="3"/>
  <c r="K34941" i="3"/>
  <c r="K34933" i="3"/>
  <c r="K34925" i="3"/>
  <c r="K34917" i="3"/>
  <c r="K34909" i="3"/>
  <c r="K34901" i="3"/>
  <c r="K34893" i="3"/>
  <c r="K34885" i="3"/>
  <c r="K34877" i="3"/>
  <c r="K34869" i="3"/>
  <c r="K34861" i="3"/>
  <c r="K34853" i="3"/>
  <c r="K34845" i="3"/>
  <c r="K34837" i="3"/>
  <c r="K34829" i="3"/>
  <c r="K34821" i="3"/>
  <c r="K34813" i="3"/>
  <c r="K34805" i="3"/>
  <c r="K34797" i="3"/>
  <c r="K34789" i="3"/>
  <c r="K34781" i="3"/>
  <c r="K34773" i="3"/>
  <c r="K34765" i="3"/>
  <c r="K34757" i="3"/>
  <c r="K34749" i="3"/>
  <c r="K34741" i="3"/>
  <c r="K34733" i="3"/>
  <c r="K34725" i="3"/>
  <c r="K34717" i="3"/>
  <c r="K34709" i="3"/>
  <c r="K34701" i="3"/>
  <c r="K34693" i="3"/>
  <c r="K34685" i="3"/>
  <c r="K34677" i="3"/>
  <c r="K34669" i="3"/>
  <c r="K34661" i="3"/>
  <c r="K34653" i="3"/>
  <c r="K34645" i="3"/>
  <c r="K34637" i="3"/>
  <c r="K34629" i="3"/>
  <c r="K34621" i="3"/>
  <c r="K34613" i="3"/>
  <c r="K34605" i="3"/>
  <c r="K34597" i="3"/>
  <c r="K34589" i="3"/>
  <c r="K34581" i="3"/>
  <c r="K34573" i="3"/>
  <c r="K34565" i="3"/>
  <c r="K34557" i="3"/>
  <c r="K34549" i="3"/>
  <c r="K34541" i="3"/>
  <c r="K34533" i="3"/>
  <c r="K34525" i="3"/>
  <c r="K34517" i="3"/>
  <c r="K34509" i="3"/>
  <c r="K34501" i="3"/>
  <c r="K34493" i="3"/>
  <c r="K34485" i="3"/>
  <c r="K34477" i="3"/>
  <c r="K34469" i="3"/>
  <c r="K34461" i="3"/>
  <c r="K34453" i="3"/>
  <c r="K34445" i="3"/>
  <c r="K34437" i="3"/>
  <c r="K34429" i="3"/>
  <c r="K34421" i="3"/>
  <c r="K34413" i="3"/>
  <c r="K34405" i="3"/>
  <c r="K34397" i="3"/>
  <c r="K34389" i="3"/>
  <c r="K34381" i="3"/>
  <c r="K34373" i="3"/>
  <c r="K34365" i="3"/>
  <c r="K34357" i="3"/>
  <c r="K34349" i="3"/>
  <c r="K34341" i="3"/>
  <c r="K34333" i="3"/>
  <c r="K34325" i="3"/>
  <c r="K34317" i="3"/>
  <c r="K34309" i="3"/>
  <c r="K34301" i="3"/>
  <c r="K34293" i="3"/>
  <c r="K34285" i="3"/>
  <c r="K34277" i="3"/>
  <c r="K34269" i="3"/>
  <c r="K34261" i="3"/>
  <c r="K34253" i="3"/>
  <c r="K34245" i="3"/>
  <c r="K34237" i="3"/>
  <c r="K34229" i="3"/>
  <c r="K34221" i="3"/>
  <c r="K34213" i="3"/>
  <c r="K34205" i="3"/>
  <c r="K34197" i="3"/>
  <c r="K34189" i="3"/>
  <c r="K34181" i="3"/>
  <c r="K34173" i="3"/>
  <c r="K34165" i="3"/>
  <c r="K34157" i="3"/>
  <c r="K34149" i="3"/>
  <c r="K34141" i="3"/>
  <c r="K34133" i="3"/>
  <c r="K34125" i="3"/>
  <c r="K34117" i="3"/>
  <c r="K34109" i="3"/>
  <c r="K34101" i="3"/>
  <c r="K34093" i="3"/>
  <c r="K34085" i="3"/>
  <c r="K34077" i="3"/>
  <c r="K34069" i="3"/>
  <c r="K34061" i="3"/>
  <c r="K34053" i="3"/>
  <c r="K34045" i="3"/>
  <c r="K34037" i="3"/>
  <c r="K34029" i="3"/>
  <c r="K34021" i="3"/>
  <c r="K34013" i="3"/>
  <c r="K34005" i="3"/>
  <c r="K33997" i="3"/>
  <c r="K33989" i="3"/>
  <c r="K33981" i="3"/>
  <c r="K33973" i="3"/>
  <c r="K33965" i="3"/>
  <c r="K33957" i="3"/>
  <c r="K33949" i="3"/>
  <c r="K33941" i="3"/>
  <c r="K33933" i="3"/>
  <c r="K33925" i="3"/>
  <c r="K33917" i="3"/>
  <c r="K33909" i="3"/>
  <c r="K33901" i="3"/>
  <c r="K33893" i="3"/>
  <c r="K33885" i="3"/>
  <c r="K33877" i="3"/>
  <c r="K33869" i="3"/>
  <c r="K33861" i="3"/>
  <c r="K33853" i="3"/>
  <c r="K33845" i="3"/>
  <c r="K33837" i="3"/>
  <c r="K33829" i="3"/>
  <c r="K33821" i="3"/>
  <c r="K33813" i="3"/>
  <c r="K33805" i="3"/>
  <c r="K33797" i="3"/>
  <c r="K33789" i="3"/>
  <c r="K33781" i="3"/>
  <c r="K33773" i="3"/>
  <c r="K33765" i="3"/>
  <c r="K33757" i="3"/>
  <c r="K33749" i="3"/>
  <c r="K33741" i="3"/>
  <c r="K33733" i="3"/>
  <c r="K33725" i="3"/>
  <c r="K33717" i="3"/>
  <c r="K33709" i="3"/>
  <c r="K33701" i="3"/>
  <c r="K33693" i="3"/>
  <c r="K33685" i="3"/>
  <c r="K33677" i="3"/>
  <c r="K33669" i="3"/>
  <c r="K33661" i="3"/>
  <c r="K33653" i="3"/>
  <c r="K33645" i="3"/>
  <c r="K33637" i="3"/>
  <c r="K33629" i="3"/>
  <c r="K33621" i="3"/>
  <c r="K33613" i="3"/>
  <c r="K33605" i="3"/>
  <c r="K33597" i="3"/>
  <c r="K33589" i="3"/>
  <c r="K33581" i="3"/>
  <c r="K33573" i="3"/>
  <c r="K33565" i="3"/>
  <c r="K33557" i="3"/>
  <c r="K33549" i="3"/>
  <c r="K33541" i="3"/>
  <c r="K33533" i="3"/>
  <c r="K33525" i="3"/>
  <c r="K33517" i="3"/>
  <c r="K33509" i="3"/>
  <c r="K33501" i="3"/>
  <c r="K33493" i="3"/>
  <c r="K33485" i="3"/>
  <c r="K33477" i="3"/>
  <c r="K33469" i="3"/>
  <c r="K33461" i="3"/>
  <c r="K33453" i="3"/>
  <c r="K33445" i="3"/>
  <c r="K33437" i="3"/>
  <c r="K33429" i="3"/>
  <c r="K33421" i="3"/>
  <c r="K33413" i="3"/>
  <c r="K33405" i="3"/>
  <c r="K33397" i="3"/>
  <c r="K33389" i="3"/>
  <c r="K33381" i="3"/>
  <c r="K33373" i="3"/>
  <c r="K33365" i="3"/>
  <c r="K33357" i="3"/>
  <c r="K33349" i="3"/>
  <c r="K33341" i="3"/>
  <c r="K33333" i="3"/>
  <c r="K33325" i="3"/>
  <c r="K33317" i="3"/>
  <c r="K33309" i="3"/>
  <c r="K33301" i="3"/>
  <c r="K33293" i="3"/>
  <c r="K33285" i="3"/>
  <c r="K33277" i="3"/>
  <c r="K33269" i="3"/>
  <c r="K33261" i="3"/>
  <c r="K33253" i="3"/>
  <c r="K33245" i="3"/>
  <c r="K33237" i="3"/>
  <c r="K33229" i="3"/>
  <c r="K33221" i="3"/>
  <c r="K33213" i="3"/>
  <c r="K33205" i="3"/>
  <c r="K33197" i="3"/>
  <c r="K33189" i="3"/>
  <c r="K33181" i="3"/>
  <c r="K33173" i="3"/>
  <c r="K33165" i="3"/>
  <c r="K33157" i="3"/>
  <c r="K33149" i="3"/>
  <c r="K33141" i="3"/>
  <c r="K33133" i="3"/>
  <c r="K33125" i="3"/>
  <c r="K33117" i="3"/>
  <c r="K33109" i="3"/>
  <c r="K33101" i="3"/>
  <c r="K33093" i="3"/>
  <c r="K33085" i="3"/>
  <c r="K33077" i="3"/>
  <c r="K33069" i="3"/>
  <c r="K33061" i="3"/>
  <c r="K33053" i="3"/>
  <c r="K33045" i="3"/>
  <c r="K33037" i="3"/>
  <c r="K33029" i="3"/>
  <c r="K33021" i="3"/>
  <c r="K33013" i="3"/>
  <c r="K33005" i="3"/>
  <c r="K32997" i="3"/>
  <c r="K32989" i="3"/>
  <c r="K32981" i="3"/>
  <c r="K32973" i="3"/>
  <c r="K32965" i="3"/>
  <c r="K32957" i="3"/>
  <c r="K32949" i="3"/>
  <c r="K32941" i="3"/>
  <c r="K32933" i="3"/>
  <c r="K32925" i="3"/>
  <c r="K32917" i="3"/>
  <c r="K32909" i="3"/>
  <c r="K32901" i="3"/>
  <c r="K32893" i="3"/>
  <c r="K32885" i="3"/>
  <c r="K32877" i="3"/>
  <c r="K32869" i="3"/>
  <c r="K32861" i="3"/>
  <c r="K32853" i="3"/>
  <c r="K32845" i="3"/>
  <c r="K32837" i="3"/>
  <c r="K32829" i="3"/>
  <c r="K32821" i="3"/>
  <c r="K32813" i="3"/>
  <c r="K32805" i="3"/>
  <c r="K32797" i="3"/>
  <c r="K32789" i="3"/>
  <c r="K32781" i="3"/>
  <c r="K32773" i="3"/>
  <c r="K32765" i="3"/>
  <c r="K32757" i="3"/>
  <c r="K32749" i="3"/>
  <c r="K32741" i="3"/>
  <c r="K32733" i="3"/>
  <c r="K32725" i="3"/>
  <c r="K32717" i="3"/>
  <c r="K32709" i="3"/>
  <c r="K32701" i="3"/>
  <c r="K32693" i="3"/>
  <c r="K32685" i="3"/>
  <c r="K32677" i="3"/>
  <c r="K32669" i="3"/>
  <c r="K32661" i="3"/>
  <c r="K32653" i="3"/>
  <c r="K32645" i="3"/>
  <c r="K32637" i="3"/>
  <c r="K32629" i="3"/>
  <c r="K32621" i="3"/>
  <c r="K32613" i="3"/>
  <c r="K32605" i="3"/>
  <c r="K32597" i="3"/>
  <c r="K32589" i="3"/>
  <c r="K32581" i="3"/>
  <c r="K32573" i="3"/>
  <c r="K32565" i="3"/>
  <c r="K32557" i="3"/>
  <c r="K32549" i="3"/>
  <c r="K32541" i="3"/>
  <c r="K32533" i="3"/>
  <c r="K32525" i="3"/>
  <c r="K32517" i="3"/>
  <c r="K32509" i="3"/>
  <c r="K32501" i="3"/>
  <c r="K32493" i="3"/>
  <c r="K32485" i="3"/>
  <c r="K32477" i="3"/>
  <c r="K32469" i="3"/>
  <c r="K32461" i="3"/>
  <c r="K32453" i="3"/>
  <c r="K32445" i="3"/>
  <c r="K32437" i="3"/>
  <c r="K32429" i="3"/>
  <c r="K32421" i="3"/>
  <c r="K32413" i="3"/>
  <c r="K32405" i="3"/>
  <c r="K32397" i="3"/>
  <c r="K32389" i="3"/>
  <c r="K32381" i="3"/>
  <c r="K32373" i="3"/>
  <c r="K32365" i="3"/>
  <c r="K32357" i="3"/>
  <c r="K32349" i="3"/>
  <c r="K32341" i="3"/>
  <c r="K32333" i="3"/>
  <c r="K32325" i="3"/>
  <c r="K32317" i="3"/>
  <c r="K32309" i="3"/>
  <c r="K32301" i="3"/>
  <c r="K32293" i="3"/>
  <c r="K32285" i="3"/>
  <c r="K32277" i="3"/>
  <c r="K32269" i="3"/>
  <c r="K32261" i="3"/>
  <c r="K32253" i="3"/>
  <c r="K32245" i="3"/>
  <c r="K32237" i="3"/>
  <c r="K32229" i="3"/>
  <c r="K32221" i="3"/>
  <c r="K32213" i="3"/>
  <c r="K32205" i="3"/>
  <c r="K32197" i="3"/>
  <c r="K32189" i="3"/>
  <c r="K32181" i="3"/>
  <c r="K32173" i="3"/>
  <c r="K32165" i="3"/>
  <c r="K32157" i="3"/>
  <c r="K32149" i="3"/>
  <c r="K32141" i="3"/>
  <c r="K32133" i="3"/>
  <c r="K32125" i="3"/>
  <c r="K32117" i="3"/>
  <c r="K32109" i="3"/>
  <c r="K32101" i="3"/>
  <c r="K32093" i="3"/>
  <c r="K32085" i="3"/>
  <c r="K32077" i="3"/>
  <c r="K32069" i="3"/>
  <c r="K32061" i="3"/>
  <c r="K32053" i="3"/>
  <c r="K32045" i="3"/>
  <c r="K32037" i="3"/>
  <c r="K32029" i="3"/>
  <c r="K32021" i="3"/>
  <c r="K32013" i="3"/>
  <c r="K32005" i="3"/>
  <c r="K31997" i="3"/>
  <c r="K31989" i="3"/>
  <c r="K31981" i="3"/>
  <c r="K31973" i="3"/>
  <c r="K31965" i="3"/>
  <c r="K31957" i="3"/>
  <c r="K31949" i="3"/>
  <c r="K31941" i="3"/>
  <c r="K31933" i="3"/>
  <c r="K31925" i="3"/>
  <c r="K31917" i="3"/>
  <c r="K31909" i="3"/>
  <c r="K31901" i="3"/>
  <c r="K31893" i="3"/>
  <c r="K31885" i="3"/>
  <c r="K31877" i="3"/>
  <c r="K31869" i="3"/>
  <c r="K31861" i="3"/>
  <c r="K31853" i="3"/>
  <c r="K31845" i="3"/>
  <c r="K31837" i="3"/>
  <c r="K31829" i="3"/>
  <c r="K31821" i="3"/>
  <c r="K31813" i="3"/>
  <c r="K31805" i="3"/>
  <c r="K31797" i="3"/>
  <c r="K31789" i="3"/>
  <c r="K31781" i="3"/>
  <c r="K31773" i="3"/>
  <c r="K31765" i="3"/>
  <c r="K31757" i="3"/>
  <c r="K31749" i="3"/>
  <c r="K31741" i="3"/>
  <c r="K31733" i="3"/>
  <c r="K31725" i="3"/>
  <c r="K31717" i="3"/>
  <c r="K31709" i="3"/>
  <c r="K31701" i="3"/>
  <c r="K31693" i="3"/>
  <c r="K31685" i="3"/>
  <c r="K31677" i="3"/>
  <c r="K31669" i="3"/>
  <c r="K31661" i="3"/>
  <c r="K31653" i="3"/>
  <c r="K31645" i="3"/>
  <c r="K31637" i="3"/>
  <c r="K31629" i="3"/>
  <c r="K31621" i="3"/>
  <c r="K31613" i="3"/>
  <c r="K31605" i="3"/>
  <c r="K31597" i="3"/>
  <c r="K31589" i="3"/>
  <c r="K31581" i="3"/>
  <c r="K31573" i="3"/>
  <c r="K31565" i="3"/>
  <c r="K31557" i="3"/>
  <c r="K31549" i="3"/>
  <c r="K31541" i="3"/>
  <c r="K31533" i="3"/>
  <c r="K31525" i="3"/>
  <c r="K31517" i="3"/>
  <c r="K31509" i="3"/>
  <c r="K31501" i="3"/>
  <c r="K31493" i="3"/>
  <c r="K31485" i="3"/>
  <c r="K31477" i="3"/>
  <c r="K31469" i="3"/>
  <c r="K31461" i="3"/>
  <c r="K31453" i="3"/>
  <c r="K31445" i="3"/>
  <c r="K31437" i="3"/>
  <c r="K31429" i="3"/>
  <c r="K31421" i="3"/>
  <c r="K31413" i="3"/>
  <c r="K31405" i="3"/>
  <c r="K31397" i="3"/>
  <c r="K31389" i="3"/>
  <c r="K31381" i="3"/>
  <c r="K31373" i="3"/>
  <c r="K31365" i="3"/>
  <c r="K31357" i="3"/>
  <c r="K31349" i="3"/>
  <c r="K31341" i="3"/>
  <c r="K31333" i="3"/>
  <c r="K31325" i="3"/>
  <c r="K31317" i="3"/>
  <c r="K31309" i="3"/>
  <c r="K31301" i="3"/>
  <c r="K31293" i="3"/>
  <c r="K31285" i="3"/>
  <c r="K31277" i="3"/>
  <c r="K31269" i="3"/>
  <c r="K31261" i="3"/>
  <c r="K31253" i="3"/>
  <c r="K31245" i="3"/>
  <c r="K31237" i="3"/>
  <c r="K31229" i="3"/>
  <c r="K31221" i="3"/>
  <c r="K31213" i="3"/>
  <c r="K31205" i="3"/>
  <c r="K31197" i="3"/>
  <c r="K31189" i="3"/>
  <c r="K31181" i="3"/>
  <c r="K31173" i="3"/>
  <c r="K31165" i="3"/>
  <c r="K31157" i="3"/>
  <c r="K31149" i="3"/>
  <c r="K31141" i="3"/>
  <c r="K31133" i="3"/>
  <c r="K31125" i="3"/>
  <c r="K31117" i="3"/>
  <c r="K31109" i="3"/>
  <c r="K31101" i="3"/>
  <c r="K31093" i="3"/>
  <c r="K31085" i="3"/>
  <c r="K31077" i="3"/>
  <c r="K31069" i="3"/>
  <c r="K31061" i="3"/>
  <c r="K31053" i="3"/>
  <c r="K31045" i="3"/>
  <c r="K31037" i="3"/>
  <c r="K31029" i="3"/>
  <c r="K31021" i="3"/>
  <c r="K31013" i="3"/>
  <c r="K31005" i="3"/>
  <c r="K30997" i="3"/>
  <c r="K30989" i="3"/>
  <c r="K30981" i="3"/>
  <c r="K30973" i="3"/>
  <c r="K30965" i="3"/>
  <c r="K30957" i="3"/>
  <c r="K30949" i="3"/>
  <c r="K30941" i="3"/>
  <c r="K30933" i="3"/>
  <c r="K30925" i="3"/>
  <c r="K30917" i="3"/>
  <c r="K30909" i="3"/>
  <c r="K30901" i="3"/>
  <c r="K30893" i="3"/>
  <c r="K30885" i="3"/>
  <c r="K30877" i="3"/>
  <c r="K30869" i="3"/>
  <c r="K30861" i="3"/>
  <c r="K30853" i="3"/>
  <c r="K30845" i="3"/>
  <c r="K30837" i="3"/>
  <c r="K30829" i="3"/>
  <c r="K30821" i="3"/>
  <c r="K30813" i="3"/>
  <c r="K30805" i="3"/>
  <c r="K30797" i="3"/>
  <c r="K30789" i="3"/>
  <c r="K30781" i="3"/>
  <c r="K30773" i="3"/>
  <c r="K30765" i="3"/>
  <c r="K30757" i="3"/>
  <c r="K30749" i="3"/>
  <c r="K30741" i="3"/>
  <c r="K30733" i="3"/>
  <c r="K30725" i="3"/>
  <c r="K30717" i="3"/>
  <c r="K30709" i="3"/>
  <c r="K30701" i="3"/>
  <c r="K30693" i="3"/>
  <c r="K30685" i="3"/>
  <c r="K30677" i="3"/>
  <c r="K30669" i="3"/>
  <c r="K30661" i="3"/>
  <c r="K30653" i="3"/>
  <c r="K30645" i="3"/>
  <c r="K30637" i="3"/>
  <c r="K30629" i="3"/>
  <c r="K30621" i="3"/>
  <c r="K30613" i="3"/>
  <c r="K30605" i="3"/>
  <c r="K30597" i="3"/>
  <c r="K30589" i="3"/>
  <c r="K30581" i="3"/>
  <c r="K30573" i="3"/>
  <c r="K30565" i="3"/>
  <c r="K30557" i="3"/>
  <c r="K30549" i="3"/>
  <c r="K30541" i="3"/>
  <c r="K30533" i="3"/>
  <c r="K30525" i="3"/>
  <c r="K30517" i="3"/>
  <c r="K30509" i="3"/>
  <c r="K30501" i="3"/>
  <c r="K30493" i="3"/>
  <c r="K30485" i="3"/>
  <c r="K30477" i="3"/>
  <c r="K30469" i="3"/>
  <c r="K30461" i="3"/>
  <c r="K30453" i="3"/>
  <c r="K30445" i="3"/>
  <c r="K30437" i="3"/>
  <c r="K30429" i="3"/>
  <c r="K30421" i="3"/>
  <c r="K30413" i="3"/>
  <c r="K30405" i="3"/>
  <c r="K30397" i="3"/>
  <c r="K30389" i="3"/>
  <c r="K30381" i="3"/>
  <c r="K30373" i="3"/>
  <c r="K30365" i="3"/>
  <c r="K30357" i="3"/>
  <c r="K30349" i="3"/>
  <c r="K30341" i="3"/>
  <c r="K30333" i="3"/>
  <c r="K30325" i="3"/>
  <c r="K30317" i="3"/>
  <c r="K30309" i="3"/>
  <c r="K30301" i="3"/>
  <c r="K30293" i="3"/>
  <c r="K30285" i="3"/>
  <c r="K30277" i="3"/>
  <c r="K30269" i="3"/>
  <c r="K30261" i="3"/>
  <c r="K30253" i="3"/>
  <c r="K30245" i="3"/>
  <c r="K30237" i="3"/>
  <c r="K30229" i="3"/>
  <c r="K30221" i="3"/>
  <c r="K30213" i="3"/>
  <c r="K30205" i="3"/>
  <c r="K30197" i="3"/>
  <c r="K30189" i="3"/>
  <c r="K30181" i="3"/>
  <c r="K30173" i="3"/>
  <c r="K30165" i="3"/>
  <c r="K30157" i="3"/>
  <c r="K30149" i="3"/>
  <c r="K30141" i="3"/>
  <c r="K30133" i="3"/>
  <c r="K30125" i="3"/>
  <c r="K30117" i="3"/>
  <c r="K30109" i="3"/>
  <c r="K30101" i="3"/>
  <c r="K30093" i="3"/>
  <c r="K30085" i="3"/>
  <c r="K30077" i="3"/>
  <c r="K30069" i="3"/>
  <c r="K30061" i="3"/>
  <c r="K30053" i="3"/>
  <c r="K30045" i="3"/>
  <c r="K30037" i="3"/>
  <c r="K30029" i="3"/>
  <c r="K30021" i="3"/>
  <c r="K30013" i="3"/>
  <c r="K30005" i="3"/>
  <c r="K29997" i="3"/>
  <c r="K29989" i="3"/>
  <c r="K29981" i="3"/>
  <c r="K29973" i="3"/>
  <c r="K29965" i="3"/>
  <c r="K29957" i="3"/>
  <c r="K29949" i="3"/>
  <c r="K29941" i="3"/>
  <c r="K29933" i="3"/>
  <c r="K29925" i="3"/>
  <c r="K29917" i="3"/>
  <c r="K29909" i="3"/>
  <c r="K29901" i="3"/>
  <c r="K29893" i="3"/>
  <c r="K29885" i="3"/>
  <c r="K29877" i="3"/>
  <c r="K29869" i="3"/>
  <c r="K29861" i="3"/>
  <c r="K29853" i="3"/>
  <c r="K29845" i="3"/>
  <c r="K29837" i="3"/>
  <c r="K29829" i="3"/>
  <c r="K29821" i="3"/>
  <c r="K29813" i="3"/>
  <c r="K29805" i="3"/>
  <c r="K29797" i="3"/>
  <c r="K29789" i="3"/>
  <c r="K29781" i="3"/>
  <c r="K29773" i="3"/>
  <c r="K29765" i="3"/>
  <c r="K29757" i="3"/>
  <c r="K29749" i="3"/>
  <c r="K29741" i="3"/>
  <c r="K29733" i="3"/>
  <c r="K29725" i="3"/>
  <c r="K29717" i="3"/>
  <c r="K29709" i="3"/>
  <c r="K29701" i="3"/>
  <c r="K29693" i="3"/>
  <c r="K29685" i="3"/>
  <c r="K29677" i="3"/>
  <c r="K29669" i="3"/>
  <c r="K29661" i="3"/>
  <c r="K29653" i="3"/>
  <c r="K29645" i="3"/>
  <c r="K29637" i="3"/>
  <c r="K29629" i="3"/>
  <c r="K29621" i="3"/>
  <c r="K29613" i="3"/>
  <c r="K29605" i="3"/>
  <c r="K29597" i="3"/>
  <c r="K29589" i="3"/>
  <c r="K29581" i="3"/>
  <c r="K29573" i="3"/>
  <c r="K29565" i="3"/>
  <c r="K29557" i="3"/>
  <c r="K29549" i="3"/>
  <c r="K29541" i="3"/>
  <c r="K29533" i="3"/>
  <c r="K29525" i="3"/>
  <c r="K29517" i="3"/>
  <c r="K29509" i="3"/>
  <c r="K29501" i="3"/>
  <c r="K29493" i="3"/>
  <c r="K29485" i="3"/>
  <c r="K29477" i="3"/>
  <c r="K29469" i="3"/>
  <c r="K29461" i="3"/>
  <c r="K29453" i="3"/>
  <c r="K29445" i="3"/>
  <c r="K29437" i="3"/>
  <c r="K29429" i="3"/>
  <c r="K29421" i="3"/>
  <c r="K29413" i="3"/>
  <c r="K29405" i="3"/>
  <c r="K29397" i="3"/>
  <c r="K29389" i="3"/>
  <c r="K29381" i="3"/>
  <c r="K29373" i="3"/>
  <c r="K29365" i="3"/>
  <c r="K29357" i="3"/>
  <c r="K29349" i="3"/>
  <c r="K29341" i="3"/>
  <c r="K29333" i="3"/>
  <c r="K29325" i="3"/>
  <c r="K29317" i="3"/>
  <c r="K29309" i="3"/>
  <c r="K29301" i="3"/>
  <c r="K29293" i="3"/>
  <c r="K29285" i="3"/>
  <c r="K29277" i="3"/>
  <c r="K29269" i="3"/>
  <c r="K29261" i="3"/>
  <c r="K29253" i="3"/>
  <c r="K29245" i="3"/>
  <c r="K29237" i="3"/>
  <c r="K29229" i="3"/>
  <c r="K29221" i="3"/>
  <c r="K29213" i="3"/>
  <c r="K29205" i="3"/>
  <c r="K29197" i="3"/>
  <c r="K29189" i="3"/>
  <c r="K29181" i="3"/>
  <c r="K29173" i="3"/>
  <c r="K29165" i="3"/>
  <c r="K29157" i="3"/>
  <c r="K29149" i="3"/>
  <c r="K29141" i="3"/>
  <c r="K29133" i="3"/>
  <c r="K29125" i="3"/>
  <c r="K29117" i="3"/>
  <c r="K29109" i="3"/>
  <c r="K29101" i="3"/>
  <c r="K29093" i="3"/>
  <c r="K29085" i="3"/>
  <c r="K29077" i="3"/>
  <c r="K29069" i="3"/>
  <c r="K29061" i="3"/>
  <c r="K29053" i="3"/>
  <c r="K29045" i="3"/>
  <c r="K29037" i="3"/>
  <c r="K29029" i="3"/>
  <c r="K29021" i="3"/>
  <c r="K29013" i="3"/>
  <c r="K29005" i="3"/>
  <c r="K28997" i="3"/>
  <c r="K28989" i="3"/>
  <c r="K28981" i="3"/>
  <c r="K28973" i="3"/>
  <c r="K28965" i="3"/>
  <c r="K28957" i="3"/>
  <c r="K28949" i="3"/>
  <c r="K28941" i="3"/>
  <c r="K28933" i="3"/>
  <c r="K28925" i="3"/>
  <c r="K28917" i="3"/>
  <c r="K28909" i="3"/>
  <c r="K28901" i="3"/>
  <c r="K28893" i="3"/>
  <c r="K28885" i="3"/>
  <c r="K28877" i="3"/>
  <c r="K28869" i="3"/>
  <c r="K28861" i="3"/>
  <c r="K28853" i="3"/>
  <c r="K28845" i="3"/>
  <c r="K28837" i="3"/>
  <c r="K28829" i="3"/>
  <c r="K28821" i="3"/>
  <c r="K28813" i="3"/>
  <c r="K28805" i="3"/>
  <c r="K28797" i="3"/>
  <c r="K28789" i="3"/>
  <c r="K28781" i="3"/>
  <c r="K28773" i="3"/>
  <c r="K28765" i="3"/>
  <c r="K28757" i="3"/>
  <c r="K28749" i="3"/>
  <c r="K28741" i="3"/>
  <c r="K28733" i="3"/>
  <c r="K28725" i="3"/>
  <c r="K28717" i="3"/>
  <c r="K28709" i="3"/>
  <c r="K28701" i="3"/>
  <c r="K28693" i="3"/>
  <c r="K28685" i="3"/>
  <c r="K28677" i="3"/>
  <c r="K28669" i="3"/>
  <c r="K28661" i="3"/>
  <c r="K28653" i="3"/>
  <c r="K28645" i="3"/>
  <c r="K28637" i="3"/>
  <c r="K28629" i="3"/>
  <c r="K28621" i="3"/>
  <c r="K28613" i="3"/>
  <c r="K28605" i="3"/>
  <c r="K28597" i="3"/>
  <c r="K28589" i="3"/>
  <c r="K28581" i="3"/>
  <c r="K28573" i="3"/>
  <c r="K28565" i="3"/>
  <c r="K28557" i="3"/>
  <c r="K28549" i="3"/>
  <c r="K28541" i="3"/>
  <c r="K28533" i="3"/>
  <c r="K28525" i="3"/>
  <c r="K28517" i="3"/>
  <c r="K28509" i="3"/>
  <c r="K28501" i="3"/>
  <c r="K28493" i="3"/>
  <c r="K28485" i="3"/>
  <c r="K28477" i="3"/>
  <c r="K28469" i="3"/>
  <c r="K28461" i="3"/>
  <c r="K28453" i="3"/>
  <c r="K28445" i="3"/>
  <c r="K28437" i="3"/>
  <c r="K28429" i="3"/>
  <c r="K28421" i="3"/>
  <c r="K28413" i="3"/>
  <c r="K28405" i="3"/>
  <c r="K28397" i="3"/>
  <c r="K28389" i="3"/>
  <c r="K28381" i="3"/>
  <c r="K28373" i="3"/>
  <c r="K28365" i="3"/>
  <c r="K28357" i="3"/>
  <c r="K28349" i="3"/>
  <c r="K28341" i="3"/>
  <c r="K28333" i="3"/>
  <c r="K28325" i="3"/>
  <c r="K28317" i="3"/>
  <c r="K28309" i="3"/>
  <c r="K28301" i="3"/>
  <c r="K28293" i="3"/>
  <c r="K28285" i="3"/>
  <c r="K28277" i="3"/>
  <c r="K28269" i="3"/>
  <c r="K28261" i="3"/>
  <c r="K28253" i="3"/>
  <c r="K28245" i="3"/>
  <c r="K28237" i="3"/>
  <c r="K28229" i="3"/>
  <c r="K28221" i="3"/>
  <c r="K28213" i="3"/>
  <c r="K28205" i="3"/>
  <c r="K28197" i="3"/>
  <c r="K28189" i="3"/>
  <c r="K28181" i="3"/>
  <c r="K28173" i="3"/>
  <c r="K28165" i="3"/>
  <c r="K28157" i="3"/>
  <c r="K28149" i="3"/>
  <c r="K28141" i="3"/>
  <c r="K28133" i="3"/>
  <c r="K28125" i="3"/>
  <c r="K28117" i="3"/>
  <c r="K28109" i="3"/>
  <c r="K28101" i="3"/>
  <c r="K28093" i="3"/>
  <c r="K28085" i="3"/>
  <c r="K28077" i="3"/>
  <c r="K28069" i="3"/>
  <c r="K28061" i="3"/>
  <c r="K28053" i="3"/>
  <c r="K28045" i="3"/>
  <c r="K28037" i="3"/>
  <c r="K28029" i="3"/>
  <c r="K28021" i="3"/>
  <c r="K28013" i="3"/>
  <c r="K28005" i="3"/>
  <c r="K27997" i="3"/>
  <c r="K27989" i="3"/>
  <c r="K27981" i="3"/>
  <c r="K27973" i="3"/>
  <c r="K27965" i="3"/>
  <c r="K27957" i="3"/>
  <c r="K27949" i="3"/>
  <c r="K27941" i="3"/>
  <c r="K27933" i="3"/>
  <c r="K27925" i="3"/>
  <c r="K27917" i="3"/>
  <c r="K27909" i="3"/>
  <c r="K27901" i="3"/>
  <c r="K27893" i="3"/>
  <c r="K27885" i="3"/>
  <c r="K27877" i="3"/>
  <c r="K27869" i="3"/>
  <c r="K27861" i="3"/>
  <c r="K27853" i="3"/>
  <c r="K27845" i="3"/>
  <c r="K27837" i="3"/>
  <c r="K27829" i="3"/>
  <c r="K27821" i="3"/>
  <c r="K27813" i="3"/>
  <c r="K27805" i="3"/>
  <c r="K27797" i="3"/>
  <c r="K27789" i="3"/>
  <c r="K27781" i="3"/>
  <c r="K27773" i="3"/>
  <c r="K27765" i="3"/>
  <c r="K27757" i="3"/>
  <c r="K27749" i="3"/>
  <c r="K27741" i="3"/>
  <c r="K27733" i="3"/>
  <c r="K27725" i="3"/>
  <c r="K27717" i="3"/>
  <c r="K27709" i="3"/>
  <c r="K27701" i="3"/>
  <c r="K27693" i="3"/>
  <c r="K27685" i="3"/>
  <c r="K27677" i="3"/>
  <c r="K50487" i="3"/>
  <c r="K50473" i="3"/>
  <c r="K50460" i="3"/>
  <c r="K50448" i="3"/>
  <c r="K50434" i="3"/>
  <c r="K50423" i="3"/>
  <c r="K50409" i="3"/>
  <c r="K50396" i="3"/>
  <c r="K50384" i="3"/>
  <c r="K50370" i="3"/>
  <c r="K50359" i="3"/>
  <c r="K50345" i="3"/>
  <c r="K50332" i="3"/>
  <c r="K50320" i="3"/>
  <c r="K50306" i="3"/>
  <c r="K50295" i="3"/>
  <c r="K50281" i="3"/>
  <c r="K50268" i="3"/>
  <c r="K50256" i="3"/>
  <c r="K50242" i="3"/>
  <c r="K50231" i="3"/>
  <c r="K50217" i="3"/>
  <c r="K50204" i="3"/>
  <c r="K50192" i="3"/>
  <c r="K50178" i="3"/>
  <c r="K50167" i="3"/>
  <c r="K50153" i="3"/>
  <c r="K50140" i="3"/>
  <c r="K50128" i="3"/>
  <c r="K50114" i="3"/>
  <c r="K50103" i="3"/>
  <c r="K50089" i="3"/>
  <c r="K50076" i="3"/>
  <c r="K50064" i="3"/>
  <c r="K50050" i="3"/>
  <c r="K50039" i="3"/>
  <c r="K50025" i="3"/>
  <c r="K50012" i="3"/>
  <c r="K50000" i="3"/>
  <c r="K49986" i="3"/>
  <c r="K49975" i="3"/>
  <c r="K49961" i="3"/>
  <c r="K49948" i="3"/>
  <c r="K49936" i="3"/>
  <c r="K49922" i="3"/>
  <c r="K49911" i="3"/>
  <c r="K49897" i="3"/>
  <c r="K49884" i="3"/>
  <c r="K49872" i="3"/>
  <c r="K49858" i="3"/>
  <c r="K49847" i="3"/>
  <c r="K49833" i="3"/>
  <c r="K49820" i="3"/>
  <c r="K49808" i="3"/>
  <c r="K49794" i="3"/>
  <c r="K49783" i="3"/>
  <c r="K49769" i="3"/>
  <c r="K49756" i="3"/>
  <c r="K49744" i="3"/>
  <c r="K49730" i="3"/>
  <c r="K49719" i="3"/>
  <c r="K49705" i="3"/>
  <c r="K49692" i="3"/>
  <c r="K49680" i="3"/>
  <c r="K49666" i="3"/>
  <c r="K49655" i="3"/>
  <c r="K49641" i="3"/>
  <c r="K49628" i="3"/>
  <c r="K49616" i="3"/>
  <c r="K49602" i="3"/>
  <c r="K49591" i="3"/>
  <c r="K49577" i="3"/>
  <c r="K49564" i="3"/>
  <c r="K49552" i="3"/>
  <c r="K49538" i="3"/>
  <c r="K49527" i="3"/>
  <c r="K49513" i="3"/>
  <c r="K49500" i="3"/>
  <c r="K49488" i="3"/>
  <c r="K49474" i="3"/>
  <c r="K49463" i="3"/>
  <c r="K49449" i="3"/>
  <c r="K49436" i="3"/>
  <c r="K49424" i="3"/>
  <c r="K49410" i="3"/>
  <c r="K49399" i="3"/>
  <c r="K49385" i="3"/>
  <c r="K49372" i="3"/>
  <c r="K49360" i="3"/>
  <c r="K49346" i="3"/>
  <c r="K49335" i="3"/>
  <c r="K49321" i="3"/>
  <c r="K49308" i="3"/>
  <c r="K49296" i="3"/>
  <c r="K49282" i="3"/>
  <c r="K49271" i="3"/>
  <c r="K49257" i="3"/>
  <c r="K49244" i="3"/>
  <c r="K49232" i="3"/>
  <c r="K49218" i="3"/>
  <c r="K49207" i="3"/>
  <c r="K49193" i="3"/>
  <c r="K49180" i="3"/>
  <c r="K49168" i="3"/>
  <c r="K49154" i="3"/>
  <c r="K49143" i="3"/>
  <c r="K49129" i="3"/>
  <c r="K49116" i="3"/>
  <c r="K49104" i="3"/>
  <c r="K49090" i="3"/>
  <c r="K49079" i="3"/>
  <c r="K49065" i="3"/>
  <c r="K49052" i="3"/>
  <c r="K49040" i="3"/>
  <c r="K49026" i="3"/>
  <c r="K49015" i="3"/>
  <c r="K49001" i="3"/>
  <c r="K48988" i="3"/>
  <c r="K48976" i="3"/>
  <c r="K48962" i="3"/>
  <c r="K48951" i="3"/>
  <c r="K48937" i="3"/>
  <c r="K48924" i="3"/>
  <c r="K48912" i="3"/>
  <c r="K48898" i="3"/>
  <c r="K48887" i="3"/>
  <c r="K48873" i="3"/>
  <c r="K48860" i="3"/>
  <c r="K48848" i="3"/>
  <c r="K48834" i="3"/>
  <c r="K48823" i="3"/>
  <c r="K48809" i="3"/>
  <c r="K48796" i="3"/>
  <c r="K48784" i="3"/>
  <c r="K48770" i="3"/>
  <c r="K48759" i="3"/>
  <c r="K48745" i="3"/>
  <c r="K48732" i="3"/>
  <c r="K48720" i="3"/>
  <c r="K48706" i="3"/>
  <c r="K48695" i="3"/>
  <c r="K48681" i="3"/>
  <c r="K48668" i="3"/>
  <c r="K48656" i="3"/>
  <c r="K48642" i="3"/>
  <c r="K48631" i="3"/>
  <c r="K48617" i="3"/>
  <c r="K48604" i="3"/>
  <c r="K48592" i="3"/>
  <c r="K48578" i="3"/>
  <c r="K48567" i="3"/>
  <c r="K48553" i="3"/>
  <c r="K48540" i="3"/>
  <c r="K48528" i="3"/>
  <c r="K48514" i="3"/>
  <c r="K48503" i="3"/>
  <c r="K48489" i="3"/>
  <c r="K48476" i="3"/>
  <c r="K48464" i="3"/>
  <c r="K48450" i="3"/>
  <c r="K48439" i="3"/>
  <c r="K48425" i="3"/>
  <c r="K48412" i="3"/>
  <c r="K48400" i="3"/>
  <c r="K48386" i="3"/>
  <c r="K48375" i="3"/>
  <c r="K48361" i="3"/>
  <c r="K48348" i="3"/>
  <c r="K48336" i="3"/>
  <c r="K48322" i="3"/>
  <c r="K48311" i="3"/>
  <c r="K48297" i="3"/>
  <c r="K48284" i="3"/>
  <c r="K48272" i="3"/>
  <c r="K48258" i="3"/>
  <c r="K48247" i="3"/>
  <c r="K48233" i="3"/>
  <c r="K48220" i="3"/>
  <c r="K48208" i="3"/>
  <c r="K48194" i="3"/>
  <c r="K48183" i="3"/>
  <c r="K48169" i="3"/>
  <c r="K48156" i="3"/>
  <c r="K48144" i="3"/>
  <c r="K48130" i="3"/>
  <c r="K48119" i="3"/>
  <c r="K48105" i="3"/>
  <c r="K48092" i="3"/>
  <c r="K48080" i="3"/>
  <c r="K48066" i="3"/>
  <c r="K48055" i="3"/>
  <c r="K48041" i="3"/>
  <c r="K48031" i="3"/>
  <c r="K48020" i="3"/>
  <c r="K48009" i="3"/>
  <c r="K47999" i="3"/>
  <c r="K47988" i="3"/>
  <c r="K47977" i="3"/>
  <c r="K47967" i="3"/>
  <c r="K47956" i="3"/>
  <c r="K47945" i="3"/>
  <c r="K47935" i="3"/>
  <c r="K47924" i="3"/>
  <c r="K47913" i="3"/>
  <c r="K47903" i="3"/>
  <c r="K47892" i="3"/>
  <c r="K47884" i="3"/>
  <c r="K47876" i="3"/>
  <c r="K47868" i="3"/>
  <c r="K47860" i="3"/>
  <c r="K47852" i="3"/>
  <c r="K47844" i="3"/>
  <c r="K47836" i="3"/>
  <c r="K47828" i="3"/>
  <c r="K47820" i="3"/>
  <c r="K47812" i="3"/>
  <c r="K47804" i="3"/>
  <c r="K47796" i="3"/>
  <c r="K47788" i="3"/>
  <c r="K47780" i="3"/>
  <c r="K47772" i="3"/>
  <c r="K47764" i="3"/>
  <c r="K47756" i="3"/>
  <c r="K47748" i="3"/>
  <c r="K47740" i="3"/>
  <c r="K47732" i="3"/>
  <c r="K47724" i="3"/>
  <c r="K47716" i="3"/>
  <c r="K47708" i="3"/>
  <c r="K47700" i="3"/>
  <c r="K47692" i="3"/>
  <c r="K47684" i="3"/>
  <c r="K47676" i="3"/>
  <c r="K47668" i="3"/>
  <c r="K47660" i="3"/>
  <c r="K47652" i="3"/>
  <c r="K47644" i="3"/>
  <c r="K47636" i="3"/>
  <c r="K47628" i="3"/>
  <c r="K47620" i="3"/>
  <c r="K47612" i="3"/>
  <c r="K47604" i="3"/>
  <c r="K47596" i="3"/>
  <c r="K47588" i="3"/>
  <c r="K47580" i="3"/>
  <c r="K47572" i="3"/>
  <c r="K47564" i="3"/>
  <c r="K47556" i="3"/>
  <c r="K47548" i="3"/>
  <c r="K47540" i="3"/>
  <c r="K47532" i="3"/>
  <c r="K47524" i="3"/>
  <c r="K47516" i="3"/>
  <c r="K47508" i="3"/>
  <c r="K47500" i="3"/>
  <c r="K47492" i="3"/>
  <c r="K47484" i="3"/>
  <c r="K47476" i="3"/>
  <c r="K47468" i="3"/>
  <c r="K47460" i="3"/>
  <c r="K47452" i="3"/>
  <c r="K47444" i="3"/>
  <c r="K47436" i="3"/>
  <c r="K47428" i="3"/>
  <c r="K47420" i="3"/>
  <c r="K47412" i="3"/>
  <c r="K47404" i="3"/>
  <c r="K47396" i="3"/>
  <c r="K47388" i="3"/>
  <c r="K47380" i="3"/>
  <c r="K47372" i="3"/>
  <c r="K47364" i="3"/>
  <c r="K47356" i="3"/>
  <c r="K47348" i="3"/>
  <c r="K47340" i="3"/>
  <c r="K47332" i="3"/>
  <c r="K47324" i="3"/>
  <c r="K47316" i="3"/>
  <c r="K47308" i="3"/>
  <c r="K47300" i="3"/>
  <c r="K47292" i="3"/>
  <c r="K47284" i="3"/>
  <c r="K47276" i="3"/>
  <c r="K47268" i="3"/>
  <c r="K47260" i="3"/>
  <c r="K47252" i="3"/>
  <c r="K47244" i="3"/>
  <c r="K47236" i="3"/>
  <c r="K47228" i="3"/>
  <c r="K47220" i="3"/>
  <c r="K47212" i="3"/>
  <c r="K47204" i="3"/>
  <c r="K47196" i="3"/>
  <c r="K47188" i="3"/>
  <c r="K47180" i="3"/>
  <c r="K47172" i="3"/>
  <c r="K47164" i="3"/>
  <c r="K47156" i="3"/>
  <c r="K47148" i="3"/>
  <c r="K47140" i="3"/>
  <c r="K47132" i="3"/>
  <c r="K47124" i="3"/>
  <c r="K47116" i="3"/>
  <c r="K47108" i="3"/>
  <c r="K47100" i="3"/>
  <c r="K47092" i="3"/>
  <c r="K47084" i="3"/>
  <c r="K47076" i="3"/>
  <c r="K47068" i="3"/>
  <c r="K47060" i="3"/>
  <c r="K47052" i="3"/>
  <c r="K47044" i="3"/>
  <c r="K47036" i="3"/>
  <c r="K47028" i="3"/>
  <c r="K47020" i="3"/>
  <c r="K47012" i="3"/>
  <c r="K47004" i="3"/>
  <c r="K46996" i="3"/>
  <c r="K46988" i="3"/>
  <c r="K46980" i="3"/>
  <c r="K46972" i="3"/>
  <c r="K46964" i="3"/>
  <c r="K46956" i="3"/>
  <c r="K46948" i="3"/>
  <c r="K46940" i="3"/>
  <c r="K46932" i="3"/>
  <c r="K46924" i="3"/>
  <c r="K46916" i="3"/>
  <c r="K46908" i="3"/>
  <c r="K46900" i="3"/>
  <c r="K46892" i="3"/>
  <c r="K46884" i="3"/>
  <c r="K46876" i="3"/>
  <c r="K46868" i="3"/>
  <c r="K46860" i="3"/>
  <c r="K46852" i="3"/>
  <c r="K46844" i="3"/>
  <c r="K46836" i="3"/>
  <c r="K46828" i="3"/>
  <c r="K46820" i="3"/>
  <c r="K46812" i="3"/>
  <c r="K46804" i="3"/>
  <c r="K46796" i="3"/>
  <c r="K46788" i="3"/>
  <c r="K46780" i="3"/>
  <c r="K46772" i="3"/>
  <c r="K46764" i="3"/>
  <c r="K46756" i="3"/>
  <c r="K46748" i="3"/>
  <c r="K46740" i="3"/>
  <c r="K46732" i="3"/>
  <c r="K46724" i="3"/>
  <c r="K46716" i="3"/>
  <c r="K46708" i="3"/>
  <c r="K46700" i="3"/>
  <c r="K46692" i="3"/>
  <c r="K46684" i="3"/>
  <c r="K46676" i="3"/>
  <c r="K46668" i="3"/>
  <c r="K46660" i="3"/>
  <c r="K46652" i="3"/>
  <c r="K46644" i="3"/>
  <c r="K46636" i="3"/>
  <c r="K46628" i="3"/>
  <c r="K46620" i="3"/>
  <c r="K46612" i="3"/>
  <c r="K46604" i="3"/>
  <c r="K46596" i="3"/>
  <c r="K46588" i="3"/>
  <c r="K46580" i="3"/>
  <c r="K46572" i="3"/>
  <c r="K46564" i="3"/>
  <c r="K46556" i="3"/>
  <c r="K46548" i="3"/>
  <c r="K46540" i="3"/>
  <c r="K46532" i="3"/>
  <c r="K46524" i="3"/>
  <c r="K46516" i="3"/>
  <c r="K46508" i="3"/>
  <c r="K46500" i="3"/>
  <c r="K46492" i="3"/>
  <c r="K46484" i="3"/>
  <c r="K46476" i="3"/>
  <c r="K46468" i="3"/>
  <c r="K46460" i="3"/>
  <c r="K46452" i="3"/>
  <c r="K46444" i="3"/>
  <c r="K46436" i="3"/>
  <c r="K46428" i="3"/>
  <c r="K46420" i="3"/>
  <c r="K46412" i="3"/>
  <c r="K46404" i="3"/>
  <c r="K46396" i="3"/>
  <c r="K46388" i="3"/>
  <c r="K46380" i="3"/>
  <c r="K46372" i="3"/>
  <c r="K46364" i="3"/>
  <c r="K46356" i="3"/>
  <c r="K46348" i="3"/>
  <c r="K46340" i="3"/>
  <c r="K46332" i="3"/>
  <c r="K46324" i="3"/>
  <c r="K46316" i="3"/>
  <c r="K46308" i="3"/>
  <c r="K46300" i="3"/>
  <c r="K46292" i="3"/>
  <c r="K46284" i="3"/>
  <c r="K46276" i="3"/>
  <c r="K46268" i="3"/>
  <c r="K46260" i="3"/>
  <c r="K46252" i="3"/>
  <c r="K46244" i="3"/>
  <c r="K46236" i="3"/>
  <c r="K46228" i="3"/>
  <c r="K46220" i="3"/>
  <c r="K46212" i="3"/>
  <c r="K46204" i="3"/>
  <c r="K46196" i="3"/>
  <c r="K46188" i="3"/>
  <c r="K46180" i="3"/>
  <c r="K46172" i="3"/>
  <c r="K46164" i="3"/>
  <c r="K46156" i="3"/>
  <c r="K46148" i="3"/>
  <c r="K46140" i="3"/>
  <c r="K46132" i="3"/>
  <c r="K46124" i="3"/>
  <c r="K46116" i="3"/>
  <c r="K46108" i="3"/>
  <c r="K46100" i="3"/>
  <c r="K46092" i="3"/>
  <c r="K46084" i="3"/>
  <c r="K46076" i="3"/>
  <c r="K46068" i="3"/>
  <c r="K46060" i="3"/>
  <c r="K46052" i="3"/>
  <c r="K46044" i="3"/>
  <c r="K46036" i="3"/>
  <c r="K46028" i="3"/>
  <c r="K46020" i="3"/>
  <c r="K46012" i="3"/>
  <c r="K46004" i="3"/>
  <c r="K45996" i="3"/>
  <c r="K45988" i="3"/>
  <c r="K45980" i="3"/>
  <c r="K45972" i="3"/>
  <c r="K45964" i="3"/>
  <c r="K45956" i="3"/>
  <c r="K45948" i="3"/>
  <c r="K45940" i="3"/>
  <c r="K45932" i="3"/>
  <c r="K45924" i="3"/>
  <c r="K45916" i="3"/>
  <c r="K45908" i="3"/>
  <c r="K45900" i="3"/>
  <c r="K45892" i="3"/>
  <c r="K45884" i="3"/>
  <c r="K45876" i="3"/>
  <c r="K45868" i="3"/>
  <c r="K45860" i="3"/>
  <c r="K45852" i="3"/>
  <c r="K45844" i="3"/>
  <c r="K45836" i="3"/>
  <c r="K45828" i="3"/>
  <c r="K45820" i="3"/>
  <c r="K45812" i="3"/>
  <c r="K45804" i="3"/>
  <c r="K45796" i="3"/>
  <c r="K45788" i="3"/>
  <c r="K45780" i="3"/>
  <c r="K45772" i="3"/>
  <c r="K45764" i="3"/>
  <c r="K45756" i="3"/>
  <c r="K45748" i="3"/>
  <c r="K45740" i="3"/>
  <c r="K45732" i="3"/>
  <c r="K45724" i="3"/>
  <c r="K45716" i="3"/>
  <c r="K45708" i="3"/>
  <c r="K45700" i="3"/>
  <c r="K45692" i="3"/>
  <c r="K45684" i="3"/>
  <c r="K45676" i="3"/>
  <c r="K45668" i="3"/>
  <c r="K45660" i="3"/>
  <c r="K45652" i="3"/>
  <c r="K45644" i="3"/>
  <c r="K45636" i="3"/>
  <c r="K45628" i="3"/>
  <c r="K45620" i="3"/>
  <c r="K45612" i="3"/>
  <c r="K45604" i="3"/>
  <c r="K45596" i="3"/>
  <c r="K45588" i="3"/>
  <c r="K45580" i="3"/>
  <c r="K45572" i="3"/>
  <c r="K45564" i="3"/>
  <c r="K45556" i="3"/>
  <c r="K45548" i="3"/>
  <c r="K45540" i="3"/>
  <c r="K45532" i="3"/>
  <c r="K45524" i="3"/>
  <c r="K45516" i="3"/>
  <c r="K45508" i="3"/>
  <c r="K45500" i="3"/>
  <c r="K45492" i="3"/>
  <c r="K45484" i="3"/>
  <c r="K45476" i="3"/>
  <c r="K45468" i="3"/>
  <c r="K45460" i="3"/>
  <c r="K45452" i="3"/>
  <c r="K45444" i="3"/>
  <c r="K45436" i="3"/>
  <c r="K45428" i="3"/>
  <c r="K45420" i="3"/>
  <c r="K45412" i="3"/>
  <c r="K45404" i="3"/>
  <c r="K45396" i="3"/>
  <c r="K45388" i="3"/>
  <c r="K45380" i="3"/>
  <c r="K45372" i="3"/>
  <c r="K45364" i="3"/>
  <c r="K45356" i="3"/>
  <c r="K45348" i="3"/>
  <c r="K45340" i="3"/>
  <c r="K45332" i="3"/>
  <c r="K45324" i="3"/>
  <c r="K45316" i="3"/>
  <c r="K45308" i="3"/>
  <c r="K45300" i="3"/>
  <c r="K45292" i="3"/>
  <c r="K45284" i="3"/>
  <c r="K45276" i="3"/>
  <c r="K45268" i="3"/>
  <c r="K45260" i="3"/>
  <c r="K45252" i="3"/>
  <c r="K45244" i="3"/>
  <c r="K45236" i="3"/>
  <c r="K45228" i="3"/>
  <c r="K45220" i="3"/>
  <c r="K45212" i="3"/>
  <c r="K45204" i="3"/>
  <c r="K45196" i="3"/>
  <c r="K45188" i="3"/>
  <c r="K45180" i="3"/>
  <c r="K45172" i="3"/>
  <c r="K45164" i="3"/>
  <c r="K45156" i="3"/>
  <c r="K45148" i="3"/>
  <c r="K45140" i="3"/>
  <c r="K45132" i="3"/>
  <c r="K45124" i="3"/>
  <c r="K45116" i="3"/>
  <c r="K45108" i="3"/>
  <c r="K45100" i="3"/>
  <c r="K45092" i="3"/>
  <c r="K45084" i="3"/>
  <c r="K45076" i="3"/>
  <c r="K45068" i="3"/>
  <c r="K45060" i="3"/>
  <c r="K45052" i="3"/>
  <c r="K45044" i="3"/>
  <c r="K45036" i="3"/>
  <c r="K45028" i="3"/>
  <c r="K45020" i="3"/>
  <c r="K45012" i="3"/>
  <c r="K45004" i="3"/>
  <c r="K44996" i="3"/>
  <c r="K44988" i="3"/>
  <c r="K44980" i="3"/>
  <c r="K44972" i="3"/>
  <c r="K44964" i="3"/>
  <c r="K44956" i="3"/>
  <c r="K44948" i="3"/>
  <c r="K44940" i="3"/>
  <c r="K44932" i="3"/>
  <c r="K44924" i="3"/>
  <c r="K44916" i="3"/>
  <c r="K44908" i="3"/>
  <c r="K44900" i="3"/>
  <c r="K44892" i="3"/>
  <c r="K44884" i="3"/>
  <c r="K44876" i="3"/>
  <c r="K44868" i="3"/>
  <c r="K44860" i="3"/>
  <c r="K44852" i="3"/>
  <c r="K44844" i="3"/>
  <c r="K44836" i="3"/>
  <c r="K44828" i="3"/>
  <c r="K44820" i="3"/>
  <c r="K44812" i="3"/>
  <c r="K44804" i="3"/>
  <c r="K44796" i="3"/>
  <c r="K44788" i="3"/>
  <c r="K44780" i="3"/>
  <c r="K44772" i="3"/>
  <c r="K44764" i="3"/>
  <c r="K44756" i="3"/>
  <c r="K44748" i="3"/>
  <c r="K44740" i="3"/>
  <c r="K44732" i="3"/>
  <c r="K44724" i="3"/>
  <c r="K44716" i="3"/>
  <c r="K44708" i="3"/>
  <c r="K44700" i="3"/>
  <c r="K44692" i="3"/>
  <c r="K44684" i="3"/>
  <c r="K44676" i="3"/>
  <c r="K44668" i="3"/>
  <c r="K44660" i="3"/>
  <c r="K44652" i="3"/>
  <c r="K44644" i="3"/>
  <c r="K44636" i="3"/>
  <c r="K44628" i="3"/>
  <c r="K44620" i="3"/>
  <c r="K44612" i="3"/>
  <c r="K44604" i="3"/>
  <c r="K44596" i="3"/>
  <c r="K44588" i="3"/>
  <c r="K44580" i="3"/>
  <c r="K44572" i="3"/>
  <c r="K44564" i="3"/>
  <c r="K44556" i="3"/>
  <c r="K44548" i="3"/>
  <c r="K44540" i="3"/>
  <c r="K44532" i="3"/>
  <c r="K44524" i="3"/>
  <c r="K44516" i="3"/>
  <c r="K44508" i="3"/>
  <c r="K44500" i="3"/>
  <c r="K44492" i="3"/>
  <c r="K44484" i="3"/>
  <c r="K44476" i="3"/>
  <c r="K44468" i="3"/>
  <c r="K44460" i="3"/>
  <c r="K44452" i="3"/>
  <c r="K44444" i="3"/>
  <c r="K44436" i="3"/>
  <c r="K44428" i="3"/>
  <c r="K44420" i="3"/>
  <c r="K44412" i="3"/>
  <c r="K44404" i="3"/>
  <c r="K44396" i="3"/>
  <c r="K44388" i="3"/>
  <c r="K44380" i="3"/>
  <c r="K44372" i="3"/>
  <c r="K44364" i="3"/>
  <c r="K44356" i="3"/>
  <c r="K44348" i="3"/>
  <c r="K44340" i="3"/>
  <c r="K44332" i="3"/>
  <c r="K44324" i="3"/>
  <c r="K44316" i="3"/>
  <c r="K44308" i="3"/>
  <c r="K44300" i="3"/>
  <c r="K44292" i="3"/>
  <c r="K44284" i="3"/>
  <c r="K44276" i="3"/>
  <c r="K44268" i="3"/>
  <c r="K44260" i="3"/>
  <c r="K44252" i="3"/>
  <c r="K44244" i="3"/>
  <c r="K44236" i="3"/>
  <c r="K44228" i="3"/>
  <c r="K44220" i="3"/>
  <c r="K44212" i="3"/>
  <c r="K44204" i="3"/>
  <c r="K44196" i="3"/>
  <c r="K44188" i="3"/>
  <c r="K44180" i="3"/>
  <c r="K44172" i="3"/>
  <c r="K44164" i="3"/>
  <c r="K44156" i="3"/>
  <c r="K44148" i="3"/>
  <c r="K44140" i="3"/>
  <c r="K44132" i="3"/>
  <c r="K44124" i="3"/>
  <c r="K44116" i="3"/>
  <c r="K44108" i="3"/>
  <c r="K44100" i="3"/>
  <c r="K44092" i="3"/>
  <c r="K44084" i="3"/>
  <c r="K44076" i="3"/>
  <c r="K44068" i="3"/>
  <c r="K44060" i="3"/>
  <c r="K44052" i="3"/>
  <c r="K44044" i="3"/>
  <c r="K44036" i="3"/>
  <c r="K44028" i="3"/>
  <c r="K44020" i="3"/>
  <c r="K44012" i="3"/>
  <c r="K44004" i="3"/>
  <c r="K43996" i="3"/>
  <c r="K43988" i="3"/>
  <c r="K43980" i="3"/>
  <c r="K43972" i="3"/>
  <c r="K43964" i="3"/>
  <c r="K43956" i="3"/>
  <c r="K43948" i="3"/>
  <c r="K43940" i="3"/>
  <c r="K43932" i="3"/>
  <c r="K43924" i="3"/>
  <c r="K43916" i="3"/>
  <c r="K43908" i="3"/>
  <c r="K43900" i="3"/>
  <c r="K43892" i="3"/>
  <c r="K43884" i="3"/>
  <c r="K43876" i="3"/>
  <c r="K43868" i="3"/>
  <c r="K43860" i="3"/>
  <c r="K43852" i="3"/>
  <c r="K43844" i="3"/>
  <c r="K43836" i="3"/>
  <c r="K43828" i="3"/>
  <c r="K43820" i="3"/>
  <c r="K43812" i="3"/>
  <c r="K43804" i="3"/>
  <c r="K43796" i="3"/>
  <c r="K43788" i="3"/>
  <c r="K43780" i="3"/>
  <c r="K43772" i="3"/>
  <c r="K43764" i="3"/>
  <c r="K43756" i="3"/>
  <c r="K43748" i="3"/>
  <c r="K43740" i="3"/>
  <c r="K43732" i="3"/>
  <c r="K43724" i="3"/>
  <c r="K43716" i="3"/>
  <c r="K43708" i="3"/>
  <c r="K43700" i="3"/>
  <c r="K43692" i="3"/>
  <c r="K43684" i="3"/>
  <c r="K43676" i="3"/>
  <c r="K43668" i="3"/>
  <c r="K43660" i="3"/>
  <c r="K43652" i="3"/>
  <c r="K43644" i="3"/>
  <c r="K43636" i="3"/>
  <c r="K43628" i="3"/>
  <c r="K43620" i="3"/>
  <c r="K43612" i="3"/>
  <c r="K43604" i="3"/>
  <c r="K43596" i="3"/>
  <c r="K43588" i="3"/>
  <c r="K43580" i="3"/>
  <c r="K43572" i="3"/>
  <c r="K43564" i="3"/>
  <c r="K43556" i="3"/>
  <c r="K43548" i="3"/>
  <c r="K43540" i="3"/>
  <c r="K43532" i="3"/>
  <c r="K43524" i="3"/>
  <c r="K43516" i="3"/>
  <c r="K43508" i="3"/>
  <c r="K43500" i="3"/>
  <c r="K43492" i="3"/>
  <c r="K43484" i="3"/>
  <c r="K43476" i="3"/>
  <c r="K43468" i="3"/>
  <c r="K43460" i="3"/>
  <c r="K43452" i="3"/>
  <c r="K43444" i="3"/>
  <c r="K43436" i="3"/>
  <c r="K43428" i="3"/>
  <c r="K43420" i="3"/>
  <c r="K43412" i="3"/>
  <c r="K43404" i="3"/>
  <c r="K43396" i="3"/>
  <c r="K43388" i="3"/>
  <c r="K43380" i="3"/>
  <c r="K43372" i="3"/>
  <c r="K43364" i="3"/>
  <c r="K43356" i="3"/>
  <c r="K43348" i="3"/>
  <c r="K43340" i="3"/>
  <c r="K43332" i="3"/>
  <c r="K43324" i="3"/>
  <c r="K43316" i="3"/>
  <c r="K43308" i="3"/>
  <c r="K43300" i="3"/>
  <c r="K43292" i="3"/>
  <c r="K43284" i="3"/>
  <c r="K43276" i="3"/>
  <c r="K43268" i="3"/>
  <c r="K43260" i="3"/>
  <c r="K43252" i="3"/>
  <c r="K43244" i="3"/>
  <c r="K43236" i="3"/>
  <c r="K43228" i="3"/>
  <c r="K43220" i="3"/>
  <c r="K43212" i="3"/>
  <c r="K43204" i="3"/>
  <c r="K43196" i="3"/>
  <c r="K43188" i="3"/>
  <c r="K43180" i="3"/>
  <c r="K43172" i="3"/>
  <c r="K43164" i="3"/>
  <c r="K43156" i="3"/>
  <c r="K43148" i="3"/>
  <c r="K43140" i="3"/>
  <c r="K43132" i="3"/>
  <c r="K43124" i="3"/>
  <c r="K43116" i="3"/>
  <c r="K43108" i="3"/>
  <c r="K43100" i="3"/>
  <c r="K43092" i="3"/>
  <c r="K43084" i="3"/>
  <c r="K43076" i="3"/>
  <c r="K43068" i="3"/>
  <c r="K43060" i="3"/>
  <c r="K43052" i="3"/>
  <c r="K43044" i="3"/>
  <c r="K43036" i="3"/>
  <c r="K43028" i="3"/>
  <c r="K43020" i="3"/>
  <c r="K43012" i="3"/>
  <c r="K43004" i="3"/>
  <c r="K42996" i="3"/>
  <c r="K42988" i="3"/>
  <c r="K42980" i="3"/>
  <c r="K42972" i="3"/>
  <c r="K42964" i="3"/>
  <c r="K42956" i="3"/>
  <c r="K42948" i="3"/>
  <c r="K42940" i="3"/>
  <c r="K42932" i="3"/>
  <c r="K42924" i="3"/>
  <c r="K42916" i="3"/>
  <c r="K42908" i="3"/>
  <c r="K42900" i="3"/>
  <c r="K42892" i="3"/>
  <c r="K42884" i="3"/>
  <c r="K42876" i="3"/>
  <c r="K42868" i="3"/>
  <c r="K42860" i="3"/>
  <c r="K42852" i="3"/>
  <c r="K42844" i="3"/>
  <c r="K42836" i="3"/>
  <c r="K42828" i="3"/>
  <c r="K42820" i="3"/>
  <c r="K42812" i="3"/>
  <c r="K42804" i="3"/>
  <c r="K42796" i="3"/>
  <c r="K42788" i="3"/>
  <c r="K42780" i="3"/>
  <c r="K42772" i="3"/>
  <c r="K42764" i="3"/>
  <c r="K42756" i="3"/>
  <c r="K42748" i="3"/>
  <c r="K42740" i="3"/>
  <c r="K42732" i="3"/>
  <c r="K42724" i="3"/>
  <c r="K42716" i="3"/>
  <c r="K42708" i="3"/>
  <c r="K42700" i="3"/>
  <c r="K42692" i="3"/>
  <c r="K42684" i="3"/>
  <c r="K42676" i="3"/>
  <c r="K42668" i="3"/>
  <c r="K42660" i="3"/>
  <c r="K42652" i="3"/>
  <c r="K42644" i="3"/>
  <c r="K42636" i="3"/>
  <c r="K42628" i="3"/>
  <c r="K42620" i="3"/>
  <c r="K42612" i="3"/>
  <c r="K42604" i="3"/>
  <c r="K42596" i="3"/>
  <c r="K42588" i="3"/>
  <c r="K42580" i="3"/>
  <c r="K42572" i="3"/>
  <c r="K42564" i="3"/>
  <c r="K42556" i="3"/>
  <c r="K42548" i="3"/>
  <c r="K42540" i="3"/>
  <c r="K42532" i="3"/>
  <c r="K42524" i="3"/>
  <c r="K42516" i="3"/>
  <c r="K42508" i="3"/>
  <c r="K42500" i="3"/>
  <c r="K42492" i="3"/>
  <c r="K42484" i="3"/>
  <c r="K42476" i="3"/>
  <c r="K42468" i="3"/>
  <c r="K42460" i="3"/>
  <c r="K42452" i="3"/>
  <c r="K42444" i="3"/>
  <c r="K42436" i="3"/>
  <c r="K42428" i="3"/>
  <c r="K42420" i="3"/>
  <c r="K42412" i="3"/>
  <c r="K42404" i="3"/>
  <c r="K42396" i="3"/>
  <c r="K42388" i="3"/>
  <c r="K42380" i="3"/>
  <c r="K42372" i="3"/>
  <c r="K42364" i="3"/>
  <c r="K42356" i="3"/>
  <c r="K42348" i="3"/>
  <c r="K42340" i="3"/>
  <c r="K42332" i="3"/>
  <c r="K42324" i="3"/>
  <c r="K42316" i="3"/>
  <c r="K42308" i="3"/>
  <c r="K42300" i="3"/>
  <c r="K42292" i="3"/>
  <c r="K42284" i="3"/>
  <c r="K42276" i="3"/>
  <c r="K42268" i="3"/>
  <c r="K42260" i="3"/>
  <c r="K42252" i="3"/>
  <c r="K42244" i="3"/>
  <c r="K42236" i="3"/>
  <c r="K42228" i="3"/>
  <c r="K42220" i="3"/>
  <c r="K42212" i="3"/>
  <c r="K42204" i="3"/>
  <c r="K42196" i="3"/>
  <c r="K42188" i="3"/>
  <c r="K42180" i="3"/>
  <c r="K42172" i="3"/>
  <c r="K42164" i="3"/>
  <c r="K42156" i="3"/>
  <c r="K42148" i="3"/>
  <c r="K42140" i="3"/>
  <c r="K42132" i="3"/>
  <c r="K42124" i="3"/>
  <c r="K42116" i="3"/>
  <c r="K42108" i="3"/>
  <c r="K42100" i="3"/>
  <c r="K42092" i="3"/>
  <c r="K42084" i="3"/>
  <c r="K42076" i="3"/>
  <c r="K42068" i="3"/>
  <c r="K42060" i="3"/>
  <c r="K42052" i="3"/>
  <c r="K42044" i="3"/>
  <c r="K42036" i="3"/>
  <c r="K42028" i="3"/>
  <c r="K42020" i="3"/>
  <c r="K42012" i="3"/>
  <c r="K42004" i="3"/>
  <c r="K41996" i="3"/>
  <c r="K41988" i="3"/>
  <c r="K41980" i="3"/>
  <c r="K41972" i="3"/>
  <c r="K41964" i="3"/>
  <c r="K41956" i="3"/>
  <c r="K41948" i="3"/>
  <c r="K41940" i="3"/>
  <c r="K41932" i="3"/>
  <c r="K41924" i="3"/>
  <c r="K41916" i="3"/>
  <c r="K41908" i="3"/>
  <c r="K41900" i="3"/>
  <c r="K41892" i="3"/>
  <c r="K41884" i="3"/>
  <c r="K41876" i="3"/>
  <c r="K41868" i="3"/>
  <c r="K41860" i="3"/>
  <c r="K41852" i="3"/>
  <c r="K41844" i="3"/>
  <c r="K41836" i="3"/>
  <c r="K41828" i="3"/>
  <c r="K41820" i="3"/>
  <c r="K41812" i="3"/>
  <c r="K41804" i="3"/>
  <c r="K41796" i="3"/>
  <c r="K41788" i="3"/>
  <c r="K41780" i="3"/>
  <c r="K41772" i="3"/>
  <c r="K41764" i="3"/>
  <c r="K41756" i="3"/>
  <c r="K41748" i="3"/>
  <c r="K41740" i="3"/>
  <c r="K41732" i="3"/>
  <c r="K41724" i="3"/>
  <c r="K41716" i="3"/>
  <c r="K41708" i="3"/>
  <c r="K41700" i="3"/>
  <c r="K41692" i="3"/>
  <c r="K41684" i="3"/>
  <c r="K41676" i="3"/>
  <c r="K41668" i="3"/>
  <c r="K41660" i="3"/>
  <c r="K41652" i="3"/>
  <c r="K41644" i="3"/>
  <c r="K41636" i="3"/>
  <c r="K41628" i="3"/>
  <c r="K41620" i="3"/>
  <c r="K41612" i="3"/>
  <c r="K41604" i="3"/>
  <c r="K41596" i="3"/>
  <c r="K41588" i="3"/>
  <c r="K41580" i="3"/>
  <c r="K41572" i="3"/>
  <c r="K41564" i="3"/>
  <c r="K41556" i="3"/>
  <c r="K41548" i="3"/>
  <c r="K41540" i="3"/>
  <c r="K41532" i="3"/>
  <c r="K41524" i="3"/>
  <c r="K41516" i="3"/>
  <c r="K41508" i="3"/>
  <c r="K41500" i="3"/>
  <c r="K41492" i="3"/>
  <c r="K41484" i="3"/>
  <c r="K41476" i="3"/>
  <c r="K41468" i="3"/>
  <c r="K41460" i="3"/>
  <c r="K41452" i="3"/>
  <c r="K41444" i="3"/>
  <c r="K41436" i="3"/>
  <c r="K41428" i="3"/>
  <c r="K41420" i="3"/>
  <c r="K41412" i="3"/>
  <c r="K41404" i="3"/>
  <c r="K41396" i="3"/>
  <c r="K41388" i="3"/>
  <c r="K41380" i="3"/>
  <c r="K41372" i="3"/>
  <c r="K41364" i="3"/>
  <c r="K41356" i="3"/>
  <c r="K41348" i="3"/>
  <c r="K41340" i="3"/>
  <c r="K41332" i="3"/>
  <c r="K41324" i="3"/>
  <c r="K41316" i="3"/>
  <c r="K41308" i="3"/>
  <c r="K41300" i="3"/>
  <c r="K41292" i="3"/>
  <c r="K41284" i="3"/>
  <c r="K41276" i="3"/>
  <c r="K41268" i="3"/>
  <c r="K41260" i="3"/>
  <c r="K41252" i="3"/>
  <c r="K41244" i="3"/>
  <c r="K41236" i="3"/>
  <c r="K41228" i="3"/>
  <c r="K41220" i="3"/>
  <c r="K41212" i="3"/>
  <c r="K41204" i="3"/>
  <c r="K41196" i="3"/>
  <c r="K41188" i="3"/>
  <c r="K41180" i="3"/>
  <c r="K41172" i="3"/>
  <c r="K41164" i="3"/>
  <c r="K41156" i="3"/>
  <c r="K41148" i="3"/>
  <c r="K41140" i="3"/>
  <c r="K41132" i="3"/>
  <c r="K41124" i="3"/>
  <c r="K41116" i="3"/>
  <c r="K41108" i="3"/>
  <c r="K41100" i="3"/>
  <c r="K41092" i="3"/>
  <c r="K41084" i="3"/>
  <c r="K41076" i="3"/>
  <c r="K41068" i="3"/>
  <c r="K41060" i="3"/>
  <c r="K41052" i="3"/>
  <c r="K41044" i="3"/>
  <c r="K41036" i="3"/>
  <c r="K41028" i="3"/>
  <c r="K41020" i="3"/>
  <c r="K41012" i="3"/>
  <c r="K41004" i="3"/>
  <c r="K40996" i="3"/>
  <c r="K40988" i="3"/>
  <c r="K40980" i="3"/>
  <c r="K40972" i="3"/>
  <c r="K40964" i="3"/>
  <c r="K40956" i="3"/>
  <c r="K40948" i="3"/>
  <c r="K40940" i="3"/>
  <c r="K40932" i="3"/>
  <c r="K40924" i="3"/>
  <c r="K40916" i="3"/>
  <c r="K40908" i="3"/>
  <c r="K40900" i="3"/>
  <c r="K40892" i="3"/>
  <c r="K40884" i="3"/>
  <c r="K40876" i="3"/>
  <c r="K40868" i="3"/>
  <c r="K40860" i="3"/>
  <c r="K40852" i="3"/>
  <c r="K40844" i="3"/>
  <c r="K40836" i="3"/>
  <c r="K40828" i="3"/>
  <c r="K40820" i="3"/>
  <c r="K40812" i="3"/>
  <c r="K40804" i="3"/>
  <c r="K40796" i="3"/>
  <c r="K40788" i="3"/>
  <c r="K40780" i="3"/>
  <c r="K40772" i="3"/>
  <c r="K40764" i="3"/>
  <c r="K40756" i="3"/>
  <c r="K40748" i="3"/>
  <c r="K40740" i="3"/>
  <c r="K40732" i="3"/>
  <c r="K40724" i="3"/>
  <c r="K40716" i="3"/>
  <c r="K40708" i="3"/>
  <c r="K40700" i="3"/>
  <c r="K40692" i="3"/>
  <c r="K40684" i="3"/>
  <c r="K40676" i="3"/>
  <c r="K40668" i="3"/>
  <c r="K40660" i="3"/>
  <c r="K40652" i="3"/>
  <c r="K40644" i="3"/>
  <c r="K40636" i="3"/>
  <c r="K40628" i="3"/>
  <c r="K40620" i="3"/>
  <c r="K40612" i="3"/>
  <c r="K40604" i="3"/>
  <c r="K40596" i="3"/>
  <c r="K40588" i="3"/>
  <c r="K40580" i="3"/>
  <c r="K40572" i="3"/>
  <c r="K40564" i="3"/>
  <c r="K40556" i="3"/>
  <c r="K40548" i="3"/>
  <c r="K40540" i="3"/>
  <c r="K40532" i="3"/>
  <c r="K40524" i="3"/>
  <c r="K40516" i="3"/>
  <c r="K40508" i="3"/>
  <c r="K40500" i="3"/>
  <c r="K40492" i="3"/>
  <c r="K40484" i="3"/>
  <c r="K40476" i="3"/>
  <c r="K40468" i="3"/>
  <c r="K40460" i="3"/>
  <c r="K40452" i="3"/>
  <c r="K40444" i="3"/>
  <c r="K40436" i="3"/>
  <c r="K40428" i="3"/>
  <c r="K40420" i="3"/>
  <c r="K40412" i="3"/>
  <c r="K40404" i="3"/>
  <c r="K40396" i="3"/>
  <c r="K40388" i="3"/>
  <c r="K40380" i="3"/>
  <c r="K40372" i="3"/>
  <c r="K40364" i="3"/>
  <c r="K40356" i="3"/>
  <c r="K40348" i="3"/>
  <c r="K40340" i="3"/>
  <c r="K40332" i="3"/>
  <c r="K40324" i="3"/>
  <c r="K40316" i="3"/>
  <c r="K40308" i="3"/>
  <c r="K40300" i="3"/>
  <c r="K40292" i="3"/>
  <c r="K40284" i="3"/>
  <c r="K40276" i="3"/>
  <c r="K40268" i="3"/>
  <c r="K40260" i="3"/>
  <c r="K40252" i="3"/>
  <c r="K40244" i="3"/>
  <c r="K40236" i="3"/>
  <c r="K40228" i="3"/>
  <c r="K40220" i="3"/>
  <c r="K40212" i="3"/>
  <c r="K40204" i="3"/>
  <c r="K40196" i="3"/>
  <c r="K40188" i="3"/>
  <c r="K40180" i="3"/>
  <c r="K40172" i="3"/>
  <c r="K40164" i="3"/>
  <c r="K40156" i="3"/>
  <c r="K40148" i="3"/>
  <c r="K40140" i="3"/>
  <c r="K40132" i="3"/>
  <c r="K40124" i="3"/>
  <c r="K40116" i="3"/>
  <c r="K40108" i="3"/>
  <c r="K40100" i="3"/>
  <c r="K40092" i="3"/>
  <c r="K40084" i="3"/>
  <c r="K40076" i="3"/>
  <c r="K40068" i="3"/>
  <c r="K40060" i="3"/>
  <c r="K40052" i="3"/>
  <c r="K40044" i="3"/>
  <c r="K40036" i="3"/>
  <c r="K40028" i="3"/>
  <c r="K40020" i="3"/>
  <c r="K40012" i="3"/>
  <c r="K40004" i="3"/>
  <c r="K39996" i="3"/>
  <c r="K39988" i="3"/>
  <c r="K39980" i="3"/>
  <c r="K39972" i="3"/>
  <c r="K39964" i="3"/>
  <c r="K39956" i="3"/>
  <c r="K39948" i="3"/>
  <c r="K39940" i="3"/>
  <c r="K39932" i="3"/>
  <c r="K39924" i="3"/>
  <c r="K39916" i="3"/>
  <c r="K39908" i="3"/>
  <c r="K39900" i="3"/>
  <c r="K39892" i="3"/>
  <c r="K39884" i="3"/>
  <c r="K39876" i="3"/>
  <c r="K39868" i="3"/>
  <c r="K39860" i="3"/>
  <c r="K39852" i="3"/>
  <c r="K39844" i="3"/>
  <c r="K39836" i="3"/>
  <c r="K39828" i="3"/>
  <c r="K39820" i="3"/>
  <c r="K39812" i="3"/>
  <c r="K39804" i="3"/>
  <c r="K39796" i="3"/>
  <c r="K39788" i="3"/>
  <c r="K39780" i="3"/>
  <c r="K39772" i="3"/>
  <c r="K39764" i="3"/>
  <c r="K39756" i="3"/>
  <c r="K39748" i="3"/>
  <c r="K39740" i="3"/>
  <c r="K39732" i="3"/>
  <c r="K39724" i="3"/>
  <c r="K39716" i="3"/>
  <c r="K39708" i="3"/>
  <c r="K39700" i="3"/>
  <c r="K39692" i="3"/>
  <c r="K39684" i="3"/>
  <c r="K39676" i="3"/>
  <c r="K39668" i="3"/>
  <c r="K39660" i="3"/>
  <c r="K39652" i="3"/>
  <c r="K39644" i="3"/>
  <c r="K39636" i="3"/>
  <c r="K39628" i="3"/>
  <c r="K39620" i="3"/>
  <c r="K39612" i="3"/>
  <c r="K39604" i="3"/>
  <c r="K39596" i="3"/>
  <c r="K39588" i="3"/>
  <c r="K39580" i="3"/>
  <c r="K39572" i="3"/>
  <c r="K39564" i="3"/>
  <c r="K39556" i="3"/>
  <c r="K39548" i="3"/>
  <c r="K39540" i="3"/>
  <c r="K39532" i="3"/>
  <c r="K39524" i="3"/>
  <c r="K39516" i="3"/>
  <c r="K39508" i="3"/>
  <c r="K39500" i="3"/>
  <c r="K39492" i="3"/>
  <c r="K39484" i="3"/>
  <c r="K39476" i="3"/>
  <c r="K39468" i="3"/>
  <c r="K39460" i="3"/>
  <c r="K39452" i="3"/>
  <c r="K39444" i="3"/>
  <c r="K39436" i="3"/>
  <c r="K39428" i="3"/>
  <c r="K39420" i="3"/>
  <c r="K39412" i="3"/>
  <c r="K39404" i="3"/>
  <c r="K39396" i="3"/>
  <c r="K39388" i="3"/>
  <c r="K39380" i="3"/>
  <c r="K39372" i="3"/>
  <c r="K39364" i="3"/>
  <c r="K39356" i="3"/>
  <c r="K39348" i="3"/>
  <c r="K39340" i="3"/>
  <c r="K39332" i="3"/>
  <c r="K39324" i="3"/>
  <c r="K39316" i="3"/>
  <c r="K39308" i="3"/>
  <c r="K39300" i="3"/>
  <c r="K39292" i="3"/>
  <c r="K39284" i="3"/>
  <c r="K39276" i="3"/>
  <c r="K39268" i="3"/>
  <c r="K39260" i="3"/>
  <c r="K39252" i="3"/>
  <c r="K39244" i="3"/>
  <c r="K39236" i="3"/>
  <c r="K39228" i="3"/>
  <c r="K39220" i="3"/>
  <c r="K39212" i="3"/>
  <c r="K39204" i="3"/>
  <c r="K39196" i="3"/>
  <c r="K39188" i="3"/>
  <c r="K39180" i="3"/>
  <c r="K39172" i="3"/>
  <c r="K39164" i="3"/>
  <c r="K39156" i="3"/>
  <c r="K39148" i="3"/>
  <c r="K39140" i="3"/>
  <c r="K39132" i="3"/>
  <c r="K39124" i="3"/>
  <c r="K39116" i="3"/>
  <c r="K39108" i="3"/>
  <c r="K39100" i="3"/>
  <c r="K39092" i="3"/>
  <c r="K39084" i="3"/>
  <c r="K39076" i="3"/>
  <c r="K39068" i="3"/>
  <c r="K39060" i="3"/>
  <c r="K39052" i="3"/>
  <c r="K39044" i="3"/>
  <c r="K39036" i="3"/>
  <c r="K39028" i="3"/>
  <c r="K39020" i="3"/>
  <c r="K39012" i="3"/>
  <c r="K39004" i="3"/>
  <c r="K38996" i="3"/>
  <c r="K38988" i="3"/>
  <c r="K38980" i="3"/>
  <c r="K38972" i="3"/>
  <c r="K38964" i="3"/>
  <c r="K38956" i="3"/>
  <c r="K38948" i="3"/>
  <c r="K38940" i="3"/>
  <c r="K38932" i="3"/>
  <c r="K38924" i="3"/>
  <c r="K38916" i="3"/>
  <c r="K38908" i="3"/>
  <c r="K38900" i="3"/>
  <c r="K38892" i="3"/>
  <c r="K38884" i="3"/>
  <c r="K38876" i="3"/>
  <c r="K38868" i="3"/>
  <c r="K38860" i="3"/>
  <c r="K38852" i="3"/>
  <c r="K38844" i="3"/>
  <c r="K38836" i="3"/>
  <c r="K38828" i="3"/>
  <c r="K38820" i="3"/>
  <c r="K38812" i="3"/>
  <c r="K38804" i="3"/>
  <c r="K38796" i="3"/>
  <c r="K38788" i="3"/>
  <c r="K38780" i="3"/>
  <c r="K38772" i="3"/>
  <c r="K38764" i="3"/>
  <c r="K38756" i="3"/>
  <c r="K38748" i="3"/>
  <c r="K38740" i="3"/>
  <c r="K38732" i="3"/>
  <c r="K38724" i="3"/>
  <c r="K38716" i="3"/>
  <c r="K38708" i="3"/>
  <c r="K38700" i="3"/>
  <c r="K38692" i="3"/>
  <c r="K38684" i="3"/>
  <c r="K38676" i="3"/>
  <c r="K38668" i="3"/>
  <c r="K38660" i="3"/>
  <c r="K38652" i="3"/>
  <c r="K38644" i="3"/>
  <c r="K38636" i="3"/>
  <c r="K38628" i="3"/>
  <c r="K38620" i="3"/>
  <c r="K38612" i="3"/>
  <c r="K38604" i="3"/>
  <c r="K38596" i="3"/>
  <c r="K38588" i="3"/>
  <c r="K38580" i="3"/>
  <c r="K38572" i="3"/>
  <c r="K38564" i="3"/>
  <c r="K38556" i="3"/>
  <c r="K38548" i="3"/>
  <c r="K38540" i="3"/>
  <c r="K38532" i="3"/>
  <c r="K38524" i="3"/>
  <c r="K38516" i="3"/>
  <c r="K38508" i="3"/>
  <c r="K38500" i="3"/>
  <c r="K38492" i="3"/>
  <c r="K38484" i="3"/>
  <c r="K38476" i="3"/>
  <c r="K38468" i="3"/>
  <c r="K38460" i="3"/>
  <c r="K38452" i="3"/>
  <c r="K38444" i="3"/>
  <c r="K38436" i="3"/>
  <c r="K38428" i="3"/>
  <c r="K38420" i="3"/>
  <c r="K38412" i="3"/>
  <c r="K38404" i="3"/>
  <c r="K38396" i="3"/>
  <c r="K38388" i="3"/>
  <c r="K38380" i="3"/>
  <c r="K38372" i="3"/>
  <c r="K38364" i="3"/>
  <c r="K38356" i="3"/>
  <c r="K38348" i="3"/>
  <c r="K38340" i="3"/>
  <c r="K38332" i="3"/>
  <c r="K38324" i="3"/>
  <c r="K38316" i="3"/>
  <c r="K38308" i="3"/>
  <c r="K38300" i="3"/>
  <c r="K38292" i="3"/>
  <c r="K38284" i="3"/>
  <c r="K38276" i="3"/>
  <c r="K38268" i="3"/>
  <c r="K38260" i="3"/>
  <c r="K38252" i="3"/>
  <c r="K38244" i="3"/>
  <c r="K38236" i="3"/>
  <c r="K38228" i="3"/>
  <c r="K38220" i="3"/>
  <c r="K38212" i="3"/>
  <c r="K38204" i="3"/>
  <c r="K38196" i="3"/>
  <c r="K38188" i="3"/>
  <c r="K38180" i="3"/>
  <c r="K38172" i="3"/>
  <c r="K38164" i="3"/>
  <c r="K38156" i="3"/>
  <c r="K38148" i="3"/>
  <c r="K38140" i="3"/>
  <c r="K38132" i="3"/>
  <c r="K38124" i="3"/>
  <c r="K38116" i="3"/>
  <c r="K38108" i="3"/>
  <c r="K38100" i="3"/>
  <c r="K38092" i="3"/>
  <c r="K38084" i="3"/>
  <c r="K38076" i="3"/>
  <c r="K38068" i="3"/>
  <c r="K38060" i="3"/>
  <c r="K38052" i="3"/>
  <c r="K38044" i="3"/>
  <c r="K38036" i="3"/>
  <c r="K38028" i="3"/>
  <c r="K38020" i="3"/>
  <c r="K38012" i="3"/>
  <c r="K38004" i="3"/>
  <c r="K37996" i="3"/>
  <c r="K37988" i="3"/>
  <c r="K37980" i="3"/>
  <c r="K37972" i="3"/>
  <c r="K37964" i="3"/>
  <c r="K37956" i="3"/>
  <c r="K37948" i="3"/>
  <c r="K37940" i="3"/>
  <c r="K37932" i="3"/>
  <c r="K37924" i="3"/>
  <c r="K37916" i="3"/>
  <c r="K37908" i="3"/>
  <c r="K37900" i="3"/>
  <c r="K37892" i="3"/>
  <c r="K37884" i="3"/>
  <c r="K37876" i="3"/>
  <c r="K37868" i="3"/>
  <c r="K37860" i="3"/>
  <c r="K37852" i="3"/>
  <c r="K37844" i="3"/>
  <c r="K37836" i="3"/>
  <c r="K37828" i="3"/>
  <c r="K37820" i="3"/>
  <c r="K37812" i="3"/>
  <c r="K37804" i="3"/>
  <c r="K37796" i="3"/>
  <c r="K37788" i="3"/>
  <c r="K37780" i="3"/>
  <c r="K37772" i="3"/>
  <c r="K37764" i="3"/>
  <c r="K37756" i="3"/>
  <c r="K37748" i="3"/>
  <c r="K37740" i="3"/>
  <c r="K37732" i="3"/>
  <c r="K37724" i="3"/>
  <c r="K37716" i="3"/>
  <c r="K37708" i="3"/>
  <c r="K37700" i="3"/>
  <c r="K37692" i="3"/>
  <c r="K37684" i="3"/>
  <c r="K37676" i="3"/>
  <c r="K37668" i="3"/>
  <c r="K37660" i="3"/>
  <c r="K37652" i="3"/>
  <c r="K37644" i="3"/>
  <c r="K37636" i="3"/>
  <c r="K37628" i="3"/>
  <c r="K37620" i="3"/>
  <c r="K37612" i="3"/>
  <c r="K37604" i="3"/>
  <c r="K37596" i="3"/>
  <c r="K37588" i="3"/>
  <c r="K37580" i="3"/>
  <c r="K37572" i="3"/>
  <c r="K37564" i="3"/>
  <c r="K37556" i="3"/>
  <c r="K37548" i="3"/>
  <c r="K37540" i="3"/>
  <c r="K37532" i="3"/>
  <c r="K37524" i="3"/>
  <c r="K37516" i="3"/>
  <c r="K37508" i="3"/>
  <c r="K37500" i="3"/>
  <c r="K37492" i="3"/>
  <c r="K37484" i="3"/>
  <c r="K37476" i="3"/>
  <c r="K37468" i="3"/>
  <c r="K37460" i="3"/>
  <c r="K37452" i="3"/>
  <c r="K37444" i="3"/>
  <c r="K37436" i="3"/>
  <c r="K37428" i="3"/>
  <c r="K37420" i="3"/>
  <c r="K37412" i="3"/>
  <c r="K37404" i="3"/>
  <c r="K37396" i="3"/>
  <c r="K37388" i="3"/>
  <c r="K37380" i="3"/>
  <c r="K37372" i="3"/>
  <c r="K37364" i="3"/>
  <c r="K37356" i="3"/>
  <c r="K37348" i="3"/>
  <c r="K37340" i="3"/>
  <c r="K37332" i="3"/>
  <c r="K37324" i="3"/>
  <c r="K37316" i="3"/>
  <c r="K37308" i="3"/>
  <c r="K37300" i="3"/>
  <c r="K37292" i="3"/>
  <c r="K37284" i="3"/>
  <c r="K37276" i="3"/>
  <c r="K37268" i="3"/>
  <c r="K37260" i="3"/>
  <c r="K37252" i="3"/>
  <c r="K37244" i="3"/>
  <c r="K37236" i="3"/>
  <c r="K37228" i="3"/>
  <c r="K37220" i="3"/>
  <c r="K37212" i="3"/>
  <c r="K37204" i="3"/>
  <c r="K37196" i="3"/>
  <c r="K37188" i="3"/>
  <c r="K37180" i="3"/>
  <c r="K37172" i="3"/>
  <c r="K37164" i="3"/>
  <c r="K37156" i="3"/>
  <c r="K37148" i="3"/>
  <c r="K37140" i="3"/>
  <c r="K37132" i="3"/>
  <c r="K37124" i="3"/>
  <c r="K37116" i="3"/>
  <c r="K37108" i="3"/>
  <c r="K37100" i="3"/>
  <c r="K37092" i="3"/>
  <c r="K37084" i="3"/>
  <c r="K37076" i="3"/>
  <c r="K37068" i="3"/>
  <c r="K37060" i="3"/>
  <c r="K37052" i="3"/>
  <c r="K37044" i="3"/>
  <c r="K37036" i="3"/>
  <c r="K37028" i="3"/>
  <c r="K37020" i="3"/>
  <c r="K37012" i="3"/>
  <c r="K37004" i="3"/>
  <c r="K36996" i="3"/>
  <c r="K36988" i="3"/>
  <c r="K36980" i="3"/>
  <c r="K36972" i="3"/>
  <c r="K36964" i="3"/>
  <c r="K36956" i="3"/>
  <c r="K36948" i="3"/>
  <c r="K36940" i="3"/>
  <c r="K36932" i="3"/>
  <c r="K36924" i="3"/>
  <c r="K36916" i="3"/>
  <c r="K36908" i="3"/>
  <c r="K36900" i="3"/>
  <c r="K36892" i="3"/>
  <c r="K36884" i="3"/>
  <c r="K36876" i="3"/>
  <c r="K36868" i="3"/>
  <c r="K36860" i="3"/>
  <c r="K36852" i="3"/>
  <c r="K36844" i="3"/>
  <c r="K36836" i="3"/>
  <c r="K36828" i="3"/>
  <c r="K36820" i="3"/>
  <c r="K36812" i="3"/>
  <c r="K36804" i="3"/>
  <c r="K36796" i="3"/>
  <c r="K36788" i="3"/>
  <c r="K36780" i="3"/>
  <c r="K36772" i="3"/>
  <c r="K36764" i="3"/>
  <c r="K36756" i="3"/>
  <c r="K36748" i="3"/>
  <c r="K36740" i="3"/>
  <c r="K36732" i="3"/>
  <c r="K36724" i="3"/>
  <c r="K36716" i="3"/>
  <c r="K36708" i="3"/>
  <c r="K36700" i="3"/>
  <c r="K36692" i="3"/>
  <c r="K36684" i="3"/>
  <c r="K36676" i="3"/>
  <c r="K36668" i="3"/>
  <c r="K36660" i="3"/>
  <c r="K36652" i="3"/>
  <c r="K36644" i="3"/>
  <c r="K36636" i="3"/>
  <c r="K36628" i="3"/>
  <c r="K36620" i="3"/>
  <c r="K36612" i="3"/>
  <c r="K36604" i="3"/>
  <c r="K36596" i="3"/>
  <c r="K36588" i="3"/>
  <c r="K36580" i="3"/>
  <c r="K36572" i="3"/>
  <c r="K36564" i="3"/>
  <c r="K36556" i="3"/>
  <c r="K36548" i="3"/>
  <c r="K36540" i="3"/>
  <c r="K36532" i="3"/>
  <c r="K36524" i="3"/>
  <c r="K36516" i="3"/>
  <c r="K36508" i="3"/>
  <c r="K36500" i="3"/>
  <c r="K36492" i="3"/>
  <c r="K36484" i="3"/>
  <c r="K36476" i="3"/>
  <c r="K36468" i="3"/>
  <c r="K36460" i="3"/>
  <c r="K36452" i="3"/>
  <c r="K36444" i="3"/>
  <c r="K36436" i="3"/>
  <c r="K36428" i="3"/>
  <c r="K36420" i="3"/>
  <c r="K36412" i="3"/>
  <c r="K36404" i="3"/>
  <c r="K36396" i="3"/>
  <c r="K36388" i="3"/>
  <c r="K36380" i="3"/>
  <c r="K36372" i="3"/>
  <c r="K36364" i="3"/>
  <c r="K36356" i="3"/>
  <c r="K36348" i="3"/>
  <c r="K36340" i="3"/>
  <c r="K36332" i="3"/>
  <c r="K36324" i="3"/>
  <c r="K36316" i="3"/>
  <c r="K36308" i="3"/>
  <c r="K36300" i="3"/>
  <c r="K36292" i="3"/>
  <c r="K36284" i="3"/>
  <c r="K36276" i="3"/>
  <c r="K36268" i="3"/>
  <c r="K36260" i="3"/>
  <c r="K36252" i="3"/>
  <c r="K36244" i="3"/>
  <c r="K36236" i="3"/>
  <c r="K36228" i="3"/>
  <c r="K36220" i="3"/>
  <c r="K36212" i="3"/>
  <c r="K36204" i="3"/>
  <c r="K36196" i="3"/>
  <c r="K36188" i="3"/>
  <c r="K36180" i="3"/>
  <c r="K36172" i="3"/>
  <c r="K36164" i="3"/>
  <c r="K36156" i="3"/>
  <c r="K36148" i="3"/>
  <c r="K36140" i="3"/>
  <c r="K36132" i="3"/>
  <c r="K36124" i="3"/>
  <c r="K36116" i="3"/>
  <c r="K36108" i="3"/>
  <c r="K36100" i="3"/>
  <c r="K36092" i="3"/>
  <c r="K36084" i="3"/>
  <c r="K36076" i="3"/>
  <c r="K36068" i="3"/>
  <c r="K36060" i="3"/>
  <c r="K36052" i="3"/>
  <c r="K36044" i="3"/>
  <c r="K36036" i="3"/>
  <c r="K36028" i="3"/>
  <c r="K36020" i="3"/>
  <c r="K36012" i="3"/>
  <c r="K36004" i="3"/>
  <c r="K35996" i="3"/>
  <c r="K35988" i="3"/>
  <c r="K35980" i="3"/>
  <c r="K35972" i="3"/>
  <c r="K35964" i="3"/>
  <c r="K35956" i="3"/>
  <c r="K35948" i="3"/>
  <c r="K35940" i="3"/>
  <c r="K35932" i="3"/>
  <c r="K35924" i="3"/>
  <c r="K35916" i="3"/>
  <c r="K35908" i="3"/>
  <c r="K35900" i="3"/>
  <c r="K35892" i="3"/>
  <c r="K35884" i="3"/>
  <c r="K35876" i="3"/>
  <c r="K35868" i="3"/>
  <c r="K35860" i="3"/>
  <c r="K35852" i="3"/>
  <c r="K35844" i="3"/>
  <c r="K35836" i="3"/>
  <c r="K35828" i="3"/>
  <c r="K35820" i="3"/>
  <c r="K35812" i="3"/>
  <c r="K35804" i="3"/>
  <c r="K35796" i="3"/>
  <c r="K35788" i="3"/>
  <c r="K35780" i="3"/>
  <c r="K35772" i="3"/>
  <c r="K35764" i="3"/>
  <c r="K35756" i="3"/>
  <c r="K35748" i="3"/>
  <c r="K35740" i="3"/>
  <c r="K35732" i="3"/>
  <c r="K35724" i="3"/>
  <c r="K35716" i="3"/>
  <c r="K35708" i="3"/>
  <c r="K35700" i="3"/>
  <c r="K35692" i="3"/>
  <c r="K35684" i="3"/>
  <c r="K35676" i="3"/>
  <c r="K35668" i="3"/>
  <c r="K35660" i="3"/>
  <c r="K35652" i="3"/>
  <c r="K35644" i="3"/>
  <c r="K35636" i="3"/>
  <c r="K35628" i="3"/>
  <c r="K35620" i="3"/>
  <c r="K35612" i="3"/>
  <c r="K35604" i="3"/>
  <c r="K35596" i="3"/>
  <c r="K35588" i="3"/>
  <c r="K35580" i="3"/>
  <c r="K35572" i="3"/>
  <c r="K35564" i="3"/>
  <c r="K35556" i="3"/>
  <c r="K35548" i="3"/>
  <c r="K35540" i="3"/>
  <c r="K35532" i="3"/>
  <c r="K35524" i="3"/>
  <c r="K35516" i="3"/>
  <c r="K35508" i="3"/>
  <c r="K35500" i="3"/>
  <c r="K35492" i="3"/>
  <c r="K35484" i="3"/>
  <c r="K35476" i="3"/>
  <c r="K35468" i="3"/>
  <c r="K35460" i="3"/>
  <c r="K35452" i="3"/>
  <c r="K35444" i="3"/>
  <c r="K35436" i="3"/>
  <c r="K35428" i="3"/>
  <c r="K35420" i="3"/>
  <c r="K35412" i="3"/>
  <c r="K35404" i="3"/>
  <c r="K35396" i="3"/>
  <c r="K35388" i="3"/>
  <c r="K35380" i="3"/>
  <c r="K35372" i="3"/>
  <c r="K35364" i="3"/>
  <c r="K35356" i="3"/>
  <c r="K35348" i="3"/>
  <c r="K35340" i="3"/>
  <c r="K35332" i="3"/>
  <c r="K35324" i="3"/>
  <c r="K35316" i="3"/>
  <c r="K35308" i="3"/>
  <c r="K35300" i="3"/>
  <c r="K35292" i="3"/>
  <c r="K35284" i="3"/>
  <c r="K35276" i="3"/>
  <c r="K35268" i="3"/>
  <c r="K35260" i="3"/>
  <c r="K35252" i="3"/>
  <c r="K35244" i="3"/>
  <c r="K35236" i="3"/>
  <c r="K35228" i="3"/>
  <c r="K35220" i="3"/>
  <c r="K35212" i="3"/>
  <c r="K35204" i="3"/>
  <c r="K35196" i="3"/>
  <c r="K35188" i="3"/>
  <c r="K35180" i="3"/>
  <c r="K35172" i="3"/>
  <c r="K35164" i="3"/>
  <c r="K35156" i="3"/>
  <c r="K35148" i="3"/>
  <c r="K35140" i="3"/>
  <c r="K35132" i="3"/>
  <c r="K35124" i="3"/>
  <c r="K35116" i="3"/>
  <c r="K35108" i="3"/>
  <c r="K35100" i="3"/>
  <c r="K35092" i="3"/>
  <c r="K35084" i="3"/>
  <c r="K35076" i="3"/>
  <c r="K35068" i="3"/>
  <c r="K35060" i="3"/>
  <c r="K35052" i="3"/>
  <c r="K35044" i="3"/>
  <c r="K35036" i="3"/>
  <c r="K35028" i="3"/>
  <c r="K35020" i="3"/>
  <c r="K35012" i="3"/>
  <c r="K35004" i="3"/>
  <c r="K34996" i="3"/>
  <c r="K34988" i="3"/>
  <c r="K34980" i="3"/>
  <c r="K34972" i="3"/>
  <c r="K34964" i="3"/>
  <c r="K34956" i="3"/>
  <c r="K34948" i="3"/>
  <c r="K34940" i="3"/>
  <c r="K34932" i="3"/>
  <c r="K34924" i="3"/>
  <c r="K34916" i="3"/>
  <c r="K34908" i="3"/>
  <c r="K34900" i="3"/>
  <c r="K34892" i="3"/>
  <c r="K34884" i="3"/>
  <c r="K34876" i="3"/>
  <c r="K34868" i="3"/>
  <c r="K34860" i="3"/>
  <c r="K34852" i="3"/>
  <c r="K34844" i="3"/>
  <c r="K34836" i="3"/>
  <c r="K34828" i="3"/>
  <c r="K34820" i="3"/>
  <c r="K34812" i="3"/>
  <c r="K34804" i="3"/>
  <c r="K34796" i="3"/>
  <c r="K34788" i="3"/>
  <c r="K34780" i="3"/>
  <c r="K34772" i="3"/>
  <c r="K34764" i="3"/>
  <c r="K34756" i="3"/>
  <c r="K34748" i="3"/>
  <c r="K34740" i="3"/>
  <c r="K34732" i="3"/>
  <c r="K34724" i="3"/>
  <c r="K34716" i="3"/>
  <c r="K34708" i="3"/>
  <c r="K34700" i="3"/>
  <c r="K34692" i="3"/>
  <c r="K34684" i="3"/>
  <c r="K34676" i="3"/>
  <c r="K34668" i="3"/>
  <c r="K34660" i="3"/>
  <c r="K34652" i="3"/>
  <c r="K34644" i="3"/>
  <c r="K34636" i="3"/>
  <c r="K34628" i="3"/>
  <c r="K34620" i="3"/>
  <c r="K34612" i="3"/>
  <c r="K34604" i="3"/>
  <c r="K34596" i="3"/>
  <c r="K34588" i="3"/>
  <c r="K34580" i="3"/>
  <c r="K34572" i="3"/>
  <c r="K34564" i="3"/>
  <c r="K34556" i="3"/>
  <c r="K34548" i="3"/>
  <c r="K34540" i="3"/>
  <c r="K34532" i="3"/>
  <c r="K34524" i="3"/>
  <c r="K34516" i="3"/>
  <c r="K34508" i="3"/>
  <c r="K34500" i="3"/>
  <c r="K34492" i="3"/>
  <c r="K34484" i="3"/>
  <c r="K34476" i="3"/>
  <c r="K34468" i="3"/>
  <c r="K34460" i="3"/>
  <c r="K34452" i="3"/>
  <c r="K34444" i="3"/>
  <c r="K34436" i="3"/>
  <c r="K34428" i="3"/>
  <c r="K34420" i="3"/>
  <c r="K34412" i="3"/>
  <c r="K34404" i="3"/>
  <c r="K34396" i="3"/>
  <c r="K34388" i="3"/>
  <c r="K34380" i="3"/>
  <c r="K34372" i="3"/>
  <c r="K34364" i="3"/>
  <c r="K34356" i="3"/>
  <c r="K34348" i="3"/>
  <c r="K34340" i="3"/>
  <c r="K34332" i="3"/>
  <c r="K34324" i="3"/>
  <c r="K34316" i="3"/>
  <c r="K34308" i="3"/>
  <c r="K34300" i="3"/>
  <c r="K34292" i="3"/>
  <c r="K34284" i="3"/>
  <c r="K34276" i="3"/>
  <c r="K34268" i="3"/>
  <c r="K34260" i="3"/>
  <c r="K34252" i="3"/>
  <c r="K34244" i="3"/>
  <c r="K34236" i="3"/>
  <c r="K34228" i="3"/>
  <c r="K34220" i="3"/>
  <c r="K34212" i="3"/>
  <c r="K34204" i="3"/>
  <c r="K34196" i="3"/>
  <c r="K34188" i="3"/>
  <c r="K34180" i="3"/>
  <c r="K34172" i="3"/>
  <c r="K34164" i="3"/>
  <c r="K34156" i="3"/>
  <c r="K34148" i="3"/>
  <c r="K34140" i="3"/>
  <c r="K34132" i="3"/>
  <c r="K34124" i="3"/>
  <c r="K34116" i="3"/>
  <c r="K34108" i="3"/>
  <c r="K34100" i="3"/>
  <c r="K34092" i="3"/>
  <c r="K34084" i="3"/>
  <c r="K34076" i="3"/>
  <c r="K34068" i="3"/>
  <c r="K34060" i="3"/>
  <c r="K34052" i="3"/>
  <c r="K34044" i="3"/>
  <c r="K34036" i="3"/>
  <c r="K34028" i="3"/>
  <c r="K34020" i="3"/>
  <c r="K34012" i="3"/>
  <c r="K34004" i="3"/>
  <c r="K33996" i="3"/>
  <c r="K33988" i="3"/>
  <c r="K33980" i="3"/>
  <c r="K33972" i="3"/>
  <c r="K33964" i="3"/>
  <c r="K33956" i="3"/>
  <c r="K33948" i="3"/>
  <c r="K33940" i="3"/>
  <c r="K33932" i="3"/>
  <c r="K33924" i="3"/>
  <c r="K33916" i="3"/>
  <c r="K33908" i="3"/>
  <c r="K33900" i="3"/>
  <c r="K33892" i="3"/>
  <c r="K33884" i="3"/>
  <c r="K33876" i="3"/>
  <c r="K33868" i="3"/>
  <c r="K33860" i="3"/>
  <c r="K33852" i="3"/>
  <c r="K33844" i="3"/>
  <c r="K33836" i="3"/>
  <c r="K33828" i="3"/>
  <c r="K33820" i="3"/>
  <c r="K33812" i="3"/>
  <c r="K33804" i="3"/>
  <c r="K33796" i="3"/>
  <c r="K33788" i="3"/>
  <c r="K33780" i="3"/>
  <c r="K33772" i="3"/>
  <c r="K33764" i="3"/>
  <c r="K33756" i="3"/>
  <c r="K33748" i="3"/>
  <c r="K33740" i="3"/>
  <c r="K33732" i="3"/>
  <c r="K33724" i="3"/>
  <c r="K33716" i="3"/>
  <c r="K33708" i="3"/>
  <c r="K33700" i="3"/>
  <c r="K33692" i="3"/>
  <c r="K33684" i="3"/>
  <c r="K33676" i="3"/>
  <c r="K33668" i="3"/>
  <c r="K33660" i="3"/>
  <c r="K33652" i="3"/>
  <c r="K33644" i="3"/>
  <c r="K33636" i="3"/>
  <c r="K33628" i="3"/>
  <c r="K33620" i="3"/>
  <c r="K33612" i="3"/>
  <c r="K33604" i="3"/>
  <c r="K33596" i="3"/>
  <c r="K33588" i="3"/>
  <c r="K33580" i="3"/>
  <c r="K33572" i="3"/>
  <c r="K33564" i="3"/>
  <c r="K33556" i="3"/>
  <c r="K33548" i="3"/>
  <c r="K33540" i="3"/>
  <c r="K33532" i="3"/>
  <c r="K33524" i="3"/>
  <c r="K33516" i="3"/>
  <c r="K33508" i="3"/>
  <c r="K33500" i="3"/>
  <c r="K33492" i="3"/>
  <c r="K33484" i="3"/>
  <c r="K33476" i="3"/>
  <c r="K33468" i="3"/>
  <c r="K33460" i="3"/>
  <c r="K33452" i="3"/>
  <c r="K33444" i="3"/>
  <c r="K33436" i="3"/>
  <c r="K33428" i="3"/>
  <c r="K33420" i="3"/>
  <c r="K33412" i="3"/>
  <c r="K33404" i="3"/>
  <c r="K33396" i="3"/>
  <c r="K33388" i="3"/>
  <c r="K33380" i="3"/>
  <c r="K33372" i="3"/>
  <c r="K33364" i="3"/>
  <c r="K33356" i="3"/>
  <c r="K33348" i="3"/>
  <c r="K33340" i="3"/>
  <c r="K33332" i="3"/>
  <c r="K33324" i="3"/>
  <c r="K33316" i="3"/>
  <c r="K33308" i="3"/>
  <c r="K33300" i="3"/>
  <c r="K33292" i="3"/>
  <c r="K33284" i="3"/>
  <c r="K33276" i="3"/>
  <c r="K33268" i="3"/>
  <c r="K33260" i="3"/>
  <c r="K33252" i="3"/>
  <c r="K33244" i="3"/>
  <c r="K33236" i="3"/>
  <c r="K33228" i="3"/>
  <c r="K33220" i="3"/>
  <c r="K33212" i="3"/>
  <c r="K33204" i="3"/>
  <c r="K33196" i="3"/>
  <c r="K33188" i="3"/>
  <c r="K33180" i="3"/>
  <c r="K33172" i="3"/>
  <c r="K33164" i="3"/>
  <c r="K33156" i="3"/>
  <c r="K33148" i="3"/>
  <c r="K33140" i="3"/>
  <c r="K33132" i="3"/>
  <c r="K33124" i="3"/>
  <c r="K33116" i="3"/>
  <c r="K33108" i="3"/>
  <c r="K33100" i="3"/>
  <c r="K33092" i="3"/>
  <c r="K33084" i="3"/>
  <c r="K33076" i="3"/>
  <c r="K33068" i="3"/>
  <c r="K33060" i="3"/>
  <c r="K33052" i="3"/>
  <c r="K33044" i="3"/>
  <c r="K33036" i="3"/>
  <c r="K33028" i="3"/>
  <c r="K33020" i="3"/>
  <c r="K33012" i="3"/>
  <c r="K33004" i="3"/>
  <c r="K32996" i="3"/>
  <c r="K32988" i="3"/>
  <c r="K32980" i="3"/>
  <c r="K32972" i="3"/>
  <c r="K32964" i="3"/>
  <c r="K32956" i="3"/>
  <c r="K32948" i="3"/>
  <c r="K32940" i="3"/>
  <c r="K32932" i="3"/>
  <c r="K32924" i="3"/>
  <c r="K32916" i="3"/>
  <c r="K32908" i="3"/>
  <c r="K32900" i="3"/>
  <c r="K32892" i="3"/>
  <c r="K32884" i="3"/>
  <c r="K32876" i="3"/>
  <c r="K32868" i="3"/>
  <c r="K32860" i="3"/>
  <c r="K32852" i="3"/>
  <c r="K32844" i="3"/>
  <c r="K32836" i="3"/>
  <c r="K32828" i="3"/>
  <c r="K32820" i="3"/>
  <c r="K32812" i="3"/>
  <c r="K32804" i="3"/>
  <c r="K32796" i="3"/>
  <c r="K32788" i="3"/>
  <c r="K32780" i="3"/>
  <c r="K32772" i="3"/>
  <c r="K32764" i="3"/>
  <c r="K32756" i="3"/>
  <c r="K32748" i="3"/>
  <c r="K32740" i="3"/>
  <c r="K32732" i="3"/>
  <c r="K32724" i="3"/>
  <c r="K32716" i="3"/>
  <c r="K32708" i="3"/>
  <c r="K32700" i="3"/>
  <c r="K32692" i="3"/>
  <c r="K32684" i="3"/>
  <c r="K32676" i="3"/>
  <c r="K32668" i="3"/>
  <c r="K32660" i="3"/>
  <c r="K32652" i="3"/>
  <c r="K32644" i="3"/>
  <c r="K32636" i="3"/>
  <c r="K32628" i="3"/>
  <c r="K32620" i="3"/>
  <c r="K32612" i="3"/>
  <c r="K32604" i="3"/>
  <c r="K32596" i="3"/>
  <c r="K32588" i="3"/>
  <c r="K32580" i="3"/>
  <c r="K32572" i="3"/>
  <c r="K32564" i="3"/>
  <c r="K32556" i="3"/>
  <c r="K32548" i="3"/>
  <c r="K32540" i="3"/>
  <c r="K32532" i="3"/>
  <c r="K32524" i="3"/>
  <c r="K32516" i="3"/>
  <c r="K32508" i="3"/>
  <c r="K32500" i="3"/>
  <c r="K32492" i="3"/>
  <c r="K32484" i="3"/>
  <c r="K32476" i="3"/>
  <c r="K32468" i="3"/>
  <c r="K32460" i="3"/>
  <c r="K32452" i="3"/>
  <c r="K32444" i="3"/>
  <c r="K32436" i="3"/>
  <c r="K32428" i="3"/>
  <c r="K32420" i="3"/>
  <c r="K32412" i="3"/>
  <c r="K32404" i="3"/>
  <c r="K32396" i="3"/>
  <c r="K32388" i="3"/>
  <c r="K32380" i="3"/>
  <c r="K32372" i="3"/>
  <c r="K32364" i="3"/>
  <c r="K32356" i="3"/>
  <c r="K32348" i="3"/>
  <c r="K32340" i="3"/>
  <c r="K32332" i="3"/>
  <c r="K32324" i="3"/>
  <c r="K32316" i="3"/>
  <c r="K32308" i="3"/>
  <c r="K32300" i="3"/>
  <c r="K32292" i="3"/>
  <c r="K32284" i="3"/>
  <c r="K32276" i="3"/>
  <c r="K32268" i="3"/>
  <c r="K32260" i="3"/>
  <c r="K32252" i="3"/>
  <c r="K32244" i="3"/>
  <c r="K32236" i="3"/>
  <c r="K32228" i="3"/>
  <c r="K32220" i="3"/>
  <c r="K32212" i="3"/>
  <c r="K32204" i="3"/>
  <c r="K32196" i="3"/>
  <c r="K32188" i="3"/>
  <c r="K32180" i="3"/>
  <c r="K32172" i="3"/>
  <c r="K32164" i="3"/>
  <c r="K32156" i="3"/>
  <c r="K32148" i="3"/>
  <c r="K32140" i="3"/>
  <c r="K32132" i="3"/>
  <c r="K32124" i="3"/>
  <c r="K32116" i="3"/>
  <c r="K32108" i="3"/>
  <c r="K32100" i="3"/>
  <c r="K32092" i="3"/>
  <c r="K32084" i="3"/>
  <c r="K32076" i="3"/>
  <c r="K32068" i="3"/>
  <c r="K32060" i="3"/>
  <c r="K32052" i="3"/>
  <c r="K32044" i="3"/>
  <c r="K32036" i="3"/>
  <c r="K32028" i="3"/>
  <c r="K32020" i="3"/>
  <c r="K32012" i="3"/>
  <c r="K32004" i="3"/>
  <c r="K31996" i="3"/>
  <c r="K31988" i="3"/>
  <c r="K31980" i="3"/>
  <c r="K31972" i="3"/>
  <c r="K31964" i="3"/>
  <c r="K31956" i="3"/>
  <c r="K31948" i="3"/>
  <c r="K31940" i="3"/>
  <c r="K31932" i="3"/>
  <c r="K31924" i="3"/>
  <c r="K31916" i="3"/>
  <c r="K31908" i="3"/>
  <c r="K31900" i="3"/>
  <c r="K31892" i="3"/>
  <c r="K31884" i="3"/>
  <c r="K31876" i="3"/>
  <c r="K31868" i="3"/>
  <c r="K31860" i="3"/>
  <c r="K31852" i="3"/>
  <c r="K31844" i="3"/>
  <c r="K31836" i="3"/>
  <c r="K31828" i="3"/>
  <c r="K31820" i="3"/>
  <c r="K31812" i="3"/>
  <c r="K31804" i="3"/>
  <c r="K31796" i="3"/>
  <c r="K31788" i="3"/>
  <c r="K31780" i="3"/>
  <c r="K31772" i="3"/>
  <c r="K31764" i="3"/>
  <c r="K31756" i="3"/>
  <c r="K31748" i="3"/>
  <c r="K31740" i="3"/>
  <c r="K31732" i="3"/>
  <c r="K31724" i="3"/>
  <c r="K31716" i="3"/>
  <c r="K31708" i="3"/>
  <c r="K31700" i="3"/>
  <c r="K31692" i="3"/>
  <c r="K31684" i="3"/>
  <c r="K31676" i="3"/>
  <c r="K31668" i="3"/>
  <c r="K31660" i="3"/>
  <c r="K31652" i="3"/>
  <c r="K31644" i="3"/>
  <c r="K31636" i="3"/>
  <c r="K31628" i="3"/>
  <c r="K31620" i="3"/>
  <c r="K31612" i="3"/>
  <c r="K31604" i="3"/>
  <c r="K31596" i="3"/>
  <c r="K31588" i="3"/>
  <c r="K31580" i="3"/>
  <c r="K31572" i="3"/>
  <c r="K31564" i="3"/>
  <c r="K31556" i="3"/>
  <c r="K31548" i="3"/>
  <c r="K31540" i="3"/>
  <c r="K31532" i="3"/>
  <c r="K31524" i="3"/>
  <c r="K31516" i="3"/>
  <c r="K31508" i="3"/>
  <c r="K31500" i="3"/>
  <c r="K31492" i="3"/>
  <c r="K31484" i="3"/>
  <c r="K31476" i="3"/>
  <c r="K31468" i="3"/>
  <c r="K31460" i="3"/>
  <c r="K31452" i="3"/>
  <c r="K31444" i="3"/>
  <c r="K31436" i="3"/>
  <c r="K31428" i="3"/>
  <c r="K31420" i="3"/>
  <c r="K31412" i="3"/>
  <c r="K31404" i="3"/>
  <c r="K31396" i="3"/>
  <c r="K31388" i="3"/>
  <c r="K31380" i="3"/>
  <c r="K31372" i="3"/>
  <c r="K31364" i="3"/>
  <c r="K31356" i="3"/>
  <c r="K31348" i="3"/>
  <c r="K31340" i="3"/>
  <c r="K31332" i="3"/>
  <c r="K31324" i="3"/>
  <c r="K31316" i="3"/>
  <c r="K31308" i="3"/>
  <c r="K31300" i="3"/>
  <c r="K31292" i="3"/>
  <c r="K31284" i="3"/>
  <c r="K31276" i="3"/>
  <c r="K31268" i="3"/>
  <c r="K31260" i="3"/>
  <c r="K31252" i="3"/>
  <c r="K31244" i="3"/>
  <c r="K31236" i="3"/>
  <c r="K31228" i="3"/>
  <c r="K31220" i="3"/>
  <c r="K31212" i="3"/>
  <c r="K31204" i="3"/>
  <c r="K31196" i="3"/>
  <c r="K31188" i="3"/>
  <c r="K31180" i="3"/>
  <c r="K31172" i="3"/>
  <c r="K31164" i="3"/>
  <c r="K31156" i="3"/>
  <c r="K31148" i="3"/>
  <c r="K31140" i="3"/>
  <c r="K31132" i="3"/>
  <c r="K31124" i="3"/>
  <c r="K31116" i="3"/>
  <c r="K31108" i="3"/>
  <c r="K31100" i="3"/>
  <c r="K31092" i="3"/>
  <c r="K31084" i="3"/>
  <c r="K31076" i="3"/>
  <c r="K31068" i="3"/>
  <c r="K31060" i="3"/>
  <c r="K31052" i="3"/>
  <c r="K31044" i="3"/>
  <c r="K31036" i="3"/>
  <c r="K31028" i="3"/>
  <c r="K31020" i="3"/>
  <c r="K31012" i="3"/>
  <c r="K31004" i="3"/>
  <c r="K30996" i="3"/>
  <c r="K30988" i="3"/>
  <c r="K30980" i="3"/>
  <c r="K30972" i="3"/>
  <c r="K30964" i="3"/>
  <c r="K30956" i="3"/>
  <c r="K30948" i="3"/>
  <c r="K30940" i="3"/>
  <c r="K30932" i="3"/>
  <c r="K30924" i="3"/>
  <c r="K30916" i="3"/>
  <c r="K30908" i="3"/>
  <c r="K30900" i="3"/>
  <c r="K30892" i="3"/>
  <c r="K30884" i="3"/>
  <c r="K30876" i="3"/>
  <c r="K30868" i="3"/>
  <c r="K30860" i="3"/>
  <c r="K30852" i="3"/>
  <c r="K30844" i="3"/>
  <c r="K30836" i="3"/>
  <c r="K30828" i="3"/>
  <c r="K30820" i="3"/>
  <c r="K30812" i="3"/>
  <c r="K30804" i="3"/>
  <c r="K30796" i="3"/>
  <c r="K30788" i="3"/>
  <c r="K30780" i="3"/>
  <c r="K30772" i="3"/>
  <c r="K30764" i="3"/>
  <c r="K30756" i="3"/>
  <c r="K30748" i="3"/>
  <c r="K30740" i="3"/>
  <c r="K30732" i="3"/>
  <c r="K30724" i="3"/>
  <c r="K30716" i="3"/>
  <c r="K30708" i="3"/>
  <c r="K30700" i="3"/>
  <c r="K30692" i="3"/>
  <c r="K30684" i="3"/>
  <c r="K30676" i="3"/>
  <c r="K30668" i="3"/>
  <c r="K30660" i="3"/>
  <c r="K30652" i="3"/>
  <c r="K30644" i="3"/>
  <c r="K30636" i="3"/>
  <c r="K30628" i="3"/>
  <c r="K30620" i="3"/>
  <c r="K30612" i="3"/>
  <c r="K30604" i="3"/>
  <c r="K30596" i="3"/>
  <c r="K30588" i="3"/>
  <c r="K30580" i="3"/>
  <c r="K30572" i="3"/>
  <c r="K30564" i="3"/>
  <c r="K30556" i="3"/>
  <c r="K30548" i="3"/>
  <c r="K30540" i="3"/>
  <c r="K30532" i="3"/>
  <c r="K30524" i="3"/>
  <c r="K30516" i="3"/>
  <c r="K30508" i="3"/>
  <c r="K30500" i="3"/>
  <c r="K30492" i="3"/>
  <c r="K30484" i="3"/>
  <c r="K30476" i="3"/>
  <c r="K30468" i="3"/>
  <c r="K30460" i="3"/>
  <c r="K30452" i="3"/>
  <c r="K30444" i="3"/>
  <c r="K30436" i="3"/>
  <c r="K30428" i="3"/>
  <c r="K30420" i="3"/>
  <c r="K30412" i="3"/>
  <c r="K30404" i="3"/>
  <c r="K30396" i="3"/>
  <c r="K30388" i="3"/>
  <c r="K30380" i="3"/>
  <c r="K30372" i="3"/>
  <c r="K30364" i="3"/>
  <c r="K30356" i="3"/>
  <c r="K30348" i="3"/>
  <c r="K30340" i="3"/>
  <c r="K30332" i="3"/>
  <c r="K30324" i="3"/>
  <c r="K30316" i="3"/>
  <c r="K30308" i="3"/>
  <c r="K30300" i="3"/>
  <c r="K30292" i="3"/>
  <c r="K30284" i="3"/>
  <c r="K30276" i="3"/>
  <c r="K30268" i="3"/>
  <c r="K30260" i="3"/>
  <c r="K30252" i="3"/>
  <c r="K30244" i="3"/>
  <c r="K30236" i="3"/>
  <c r="K30228" i="3"/>
  <c r="K30220" i="3"/>
  <c r="K30212" i="3"/>
  <c r="K30204" i="3"/>
  <c r="K30196" i="3"/>
  <c r="K30188" i="3"/>
  <c r="K30180" i="3"/>
  <c r="K30172" i="3"/>
  <c r="K30164" i="3"/>
  <c r="K30156" i="3"/>
  <c r="K30148" i="3"/>
  <c r="K30140" i="3"/>
  <c r="K30132" i="3"/>
  <c r="K30124" i="3"/>
  <c r="K30116" i="3"/>
  <c r="K30108" i="3"/>
  <c r="K30100" i="3"/>
  <c r="K30092" i="3"/>
  <c r="K30084" i="3"/>
  <c r="K30076" i="3"/>
  <c r="K30068" i="3"/>
  <c r="K30060" i="3"/>
  <c r="K30052" i="3"/>
  <c r="K30044" i="3"/>
  <c r="K30036" i="3"/>
  <c r="K30028" i="3"/>
  <c r="K30020" i="3"/>
  <c r="K30012" i="3"/>
  <c r="K30004" i="3"/>
  <c r="K29996" i="3"/>
  <c r="K29988" i="3"/>
  <c r="K29980" i="3"/>
  <c r="K29972" i="3"/>
  <c r="K29964" i="3"/>
  <c r="K29956" i="3"/>
  <c r="K29948" i="3"/>
  <c r="K29940" i="3"/>
  <c r="K29932" i="3"/>
  <c r="K29924" i="3"/>
  <c r="K29916" i="3"/>
  <c r="K29908" i="3"/>
  <c r="K29900" i="3"/>
  <c r="K29892" i="3"/>
  <c r="K29884" i="3"/>
  <c r="K29876" i="3"/>
  <c r="K29868" i="3"/>
  <c r="K29860" i="3"/>
  <c r="K29852" i="3"/>
  <c r="K29844" i="3"/>
  <c r="K29836" i="3"/>
  <c r="K29828" i="3"/>
  <c r="K29820" i="3"/>
  <c r="K29812" i="3"/>
  <c r="K29804" i="3"/>
  <c r="K29796" i="3"/>
  <c r="K29788" i="3"/>
  <c r="K29780" i="3"/>
  <c r="K29772" i="3"/>
  <c r="K29764" i="3"/>
  <c r="K29756" i="3"/>
  <c r="K29748" i="3"/>
  <c r="K29740" i="3"/>
  <c r="K29732" i="3"/>
  <c r="K29724" i="3"/>
  <c r="K29716" i="3"/>
  <c r="K29708" i="3"/>
  <c r="K29700" i="3"/>
  <c r="K29692" i="3"/>
  <c r="K29684" i="3"/>
  <c r="K29676" i="3"/>
  <c r="K29668" i="3"/>
  <c r="K29660" i="3"/>
  <c r="K29652" i="3"/>
  <c r="K29644" i="3"/>
  <c r="K29636" i="3"/>
  <c r="K29628" i="3"/>
  <c r="K29620" i="3"/>
  <c r="K29612" i="3"/>
  <c r="K29604" i="3"/>
  <c r="K29596" i="3"/>
  <c r="K29588" i="3"/>
  <c r="K29580" i="3"/>
  <c r="K29572" i="3"/>
  <c r="K29564" i="3"/>
  <c r="K29556" i="3"/>
  <c r="K29548" i="3"/>
  <c r="K29540" i="3"/>
  <c r="K29532" i="3"/>
  <c r="K29524" i="3"/>
  <c r="K29516" i="3"/>
  <c r="K29508" i="3"/>
  <c r="K29500" i="3"/>
  <c r="K29492" i="3"/>
  <c r="K29484" i="3"/>
  <c r="K29476" i="3"/>
  <c r="K29468" i="3"/>
  <c r="K29460" i="3"/>
  <c r="K29452" i="3"/>
  <c r="K29444" i="3"/>
  <c r="K29436" i="3"/>
  <c r="K29428" i="3"/>
  <c r="K29420" i="3"/>
  <c r="K29412" i="3"/>
  <c r="K29404" i="3"/>
  <c r="K29396" i="3"/>
  <c r="K29388" i="3"/>
  <c r="K29380" i="3"/>
  <c r="K29372" i="3"/>
  <c r="K29364" i="3"/>
  <c r="K29356" i="3"/>
  <c r="K29348" i="3"/>
  <c r="K29340" i="3"/>
  <c r="K29332" i="3"/>
  <c r="K29324" i="3"/>
  <c r="K29316" i="3"/>
  <c r="K29308" i="3"/>
  <c r="K29300" i="3"/>
  <c r="K29292" i="3"/>
  <c r="K29284" i="3"/>
  <c r="K29276" i="3"/>
  <c r="K29268" i="3"/>
  <c r="K29260" i="3"/>
  <c r="K29252" i="3"/>
  <c r="K29244" i="3"/>
  <c r="K29236" i="3"/>
  <c r="K29228" i="3"/>
  <c r="K29220" i="3"/>
  <c r="K29212" i="3"/>
  <c r="K29204" i="3"/>
  <c r="K29196" i="3"/>
  <c r="K29188" i="3"/>
  <c r="K29180" i="3"/>
  <c r="K29172" i="3"/>
  <c r="K29164" i="3"/>
  <c r="K29156" i="3"/>
  <c r="K29148" i="3"/>
  <c r="K29140" i="3"/>
  <c r="K29132" i="3"/>
  <c r="K29124" i="3"/>
  <c r="K29116" i="3"/>
  <c r="K29108" i="3"/>
  <c r="K29100" i="3"/>
  <c r="K29092" i="3"/>
  <c r="K29084" i="3"/>
  <c r="K29076" i="3"/>
  <c r="K29068" i="3"/>
  <c r="K29060" i="3"/>
  <c r="K29052" i="3"/>
  <c r="K29044" i="3"/>
  <c r="K29036" i="3"/>
  <c r="K29028" i="3"/>
  <c r="K29020" i="3"/>
  <c r="K29012" i="3"/>
  <c r="K29004" i="3"/>
  <c r="K28996" i="3"/>
  <c r="K28988" i="3"/>
  <c r="K28980" i="3"/>
  <c r="K28972" i="3"/>
  <c r="K28964" i="3"/>
  <c r="K28956" i="3"/>
  <c r="K28948" i="3"/>
  <c r="K28940" i="3"/>
  <c r="K28932" i="3"/>
  <c r="K28924" i="3"/>
  <c r="K28916" i="3"/>
  <c r="K28908" i="3"/>
  <c r="K28900" i="3"/>
  <c r="K28892" i="3"/>
  <c r="K28884" i="3"/>
  <c r="K28876" i="3"/>
  <c r="K28868" i="3"/>
  <c r="K28860" i="3"/>
  <c r="K28852" i="3"/>
  <c r="K28844" i="3"/>
  <c r="K28836" i="3"/>
  <c r="K28828" i="3"/>
  <c r="K28820" i="3"/>
  <c r="K28812" i="3"/>
  <c r="K28804" i="3"/>
  <c r="K28796" i="3"/>
  <c r="K28788" i="3"/>
  <c r="K28780" i="3"/>
  <c r="K28772" i="3"/>
  <c r="K28764" i="3"/>
  <c r="K28756" i="3"/>
  <c r="K28748" i="3"/>
  <c r="K28740" i="3"/>
  <c r="K28732" i="3"/>
  <c r="K28724" i="3"/>
  <c r="K28716" i="3"/>
  <c r="K28708" i="3"/>
  <c r="K28700" i="3"/>
  <c r="K28692" i="3"/>
  <c r="K28684" i="3"/>
  <c r="K28676" i="3"/>
  <c r="K28668" i="3"/>
  <c r="K28660" i="3"/>
  <c r="K28652" i="3"/>
  <c r="K28644" i="3"/>
  <c r="K28636" i="3"/>
  <c r="K28628" i="3"/>
  <c r="K28620" i="3"/>
  <c r="K10" i="3"/>
  <c r="K18" i="3"/>
  <c r="K26" i="3"/>
  <c r="K34" i="3"/>
  <c r="K42" i="3"/>
  <c r="K50" i="3"/>
  <c r="K58" i="3"/>
  <c r="K66" i="3"/>
  <c r="K74" i="3"/>
  <c r="K82" i="3"/>
  <c r="K90" i="3"/>
  <c r="K98" i="3"/>
  <c r="K106" i="3"/>
  <c r="K114" i="3"/>
  <c r="K122" i="3"/>
  <c r="K130" i="3"/>
  <c r="K138" i="3"/>
  <c r="K146" i="3"/>
  <c r="K154" i="3"/>
  <c r="K162" i="3"/>
  <c r="K170" i="3"/>
  <c r="K178" i="3"/>
  <c r="K186" i="3"/>
  <c r="K194" i="3"/>
  <c r="K202" i="3"/>
  <c r="K210" i="3"/>
  <c r="K218" i="3"/>
  <c r="K226" i="3"/>
  <c r="K234" i="3"/>
  <c r="K242" i="3"/>
  <c r="K250" i="3"/>
  <c r="K258" i="3"/>
  <c r="K266" i="3"/>
  <c r="K274" i="3"/>
  <c r="K282" i="3"/>
  <c r="K290" i="3"/>
  <c r="K298" i="3"/>
  <c r="K306" i="3"/>
  <c r="K314" i="3"/>
  <c r="K322" i="3"/>
  <c r="K330" i="3"/>
  <c r="K338" i="3"/>
  <c r="K346" i="3"/>
  <c r="K354" i="3"/>
  <c r="K362" i="3"/>
  <c r="K370" i="3"/>
  <c r="K378" i="3"/>
  <c r="K386" i="3"/>
  <c r="K394" i="3"/>
  <c r="K402" i="3"/>
  <c r="K410" i="3"/>
  <c r="K418" i="3"/>
  <c r="K426" i="3"/>
  <c r="K434" i="3"/>
  <c r="K442" i="3"/>
  <c r="K450" i="3"/>
  <c r="K458" i="3"/>
  <c r="K466" i="3"/>
  <c r="K474" i="3"/>
  <c r="K482" i="3"/>
  <c r="K490" i="3"/>
  <c r="K498" i="3"/>
  <c r="K506" i="3"/>
  <c r="K514" i="3"/>
  <c r="K522" i="3"/>
  <c r="K530" i="3"/>
  <c r="K538" i="3"/>
  <c r="K546" i="3"/>
  <c r="K554" i="3"/>
  <c r="K562" i="3"/>
  <c r="K570" i="3"/>
  <c r="K578" i="3"/>
  <c r="K586" i="3"/>
  <c r="K594" i="3"/>
  <c r="K602" i="3"/>
  <c r="K610" i="3"/>
  <c r="K618" i="3"/>
  <c r="K626" i="3"/>
  <c r="K634" i="3"/>
  <c r="K642" i="3"/>
  <c r="K650" i="3"/>
  <c r="K658" i="3"/>
  <c r="K666" i="3"/>
  <c r="K674" i="3"/>
  <c r="K682" i="3"/>
  <c r="K690" i="3"/>
  <c r="K698" i="3"/>
  <c r="K706" i="3"/>
  <c r="K714" i="3"/>
  <c r="K722" i="3"/>
  <c r="K730" i="3"/>
  <c r="K738" i="3"/>
  <c r="K746" i="3"/>
  <c r="K754" i="3"/>
  <c r="K762" i="3"/>
  <c r="K770" i="3"/>
  <c r="K778" i="3"/>
  <c r="K786" i="3"/>
  <c r="K794" i="3"/>
  <c r="K802" i="3"/>
  <c r="K810" i="3"/>
  <c r="K818" i="3"/>
  <c r="K826" i="3"/>
  <c r="K834" i="3"/>
  <c r="K842" i="3"/>
  <c r="K850" i="3"/>
  <c r="K858" i="3"/>
  <c r="K866" i="3"/>
  <c r="K874" i="3"/>
  <c r="K882" i="3"/>
  <c r="K890" i="3"/>
  <c r="K898" i="3"/>
  <c r="K906" i="3"/>
  <c r="K914" i="3"/>
  <c r="K922" i="3"/>
  <c r="K930" i="3"/>
  <c r="K938" i="3"/>
  <c r="K946" i="3"/>
  <c r="K954" i="3"/>
  <c r="K962" i="3"/>
  <c r="K970" i="3"/>
  <c r="K978" i="3"/>
  <c r="K986" i="3"/>
  <c r="K994" i="3"/>
  <c r="K1002" i="3"/>
  <c r="K1010" i="3"/>
  <c r="K1018" i="3"/>
  <c r="K1026" i="3"/>
  <c r="K1034" i="3"/>
  <c r="K1042" i="3"/>
  <c r="K1050" i="3"/>
  <c r="K1058" i="3"/>
  <c r="K1066" i="3"/>
  <c r="K1074" i="3"/>
  <c r="K1082" i="3"/>
  <c r="K1090" i="3"/>
  <c r="K1098" i="3"/>
  <c r="K1106" i="3"/>
  <c r="K1114" i="3"/>
  <c r="K1122" i="3"/>
  <c r="K1130" i="3"/>
  <c r="K1138" i="3"/>
  <c r="K1146" i="3"/>
  <c r="K1154" i="3"/>
  <c r="K1162" i="3"/>
  <c r="K1170" i="3"/>
  <c r="K1178" i="3"/>
  <c r="K1186" i="3"/>
  <c r="K1194" i="3"/>
  <c r="K1202" i="3"/>
  <c r="K1210" i="3"/>
  <c r="K1218" i="3"/>
  <c r="K1226" i="3"/>
  <c r="K1234" i="3"/>
  <c r="K1242" i="3"/>
  <c r="K1250" i="3"/>
  <c r="K1258" i="3"/>
  <c r="K1266" i="3"/>
  <c r="K1274" i="3"/>
  <c r="K1282" i="3"/>
  <c r="K1290" i="3"/>
  <c r="K1298" i="3"/>
  <c r="K1306" i="3"/>
  <c r="K1314" i="3"/>
  <c r="K1322" i="3"/>
  <c r="K1330" i="3"/>
  <c r="K1338" i="3"/>
  <c r="K1346" i="3"/>
  <c r="K1354" i="3"/>
  <c r="K1362" i="3"/>
  <c r="K1370" i="3"/>
  <c r="K1378" i="3"/>
  <c r="K1386" i="3"/>
  <c r="K1394" i="3"/>
  <c r="K1402" i="3"/>
  <c r="K1410" i="3"/>
  <c r="K1418" i="3"/>
  <c r="K1426" i="3"/>
  <c r="K1434" i="3"/>
  <c r="K1442" i="3"/>
  <c r="K1450" i="3"/>
  <c r="K1458" i="3"/>
  <c r="K1466" i="3"/>
  <c r="K1474" i="3"/>
  <c r="K1482" i="3"/>
  <c r="K1490" i="3"/>
  <c r="K1498" i="3"/>
  <c r="K1506" i="3"/>
  <c r="K1514" i="3"/>
  <c r="K1522" i="3"/>
  <c r="K1530" i="3"/>
  <c r="K1538" i="3"/>
  <c r="K1546" i="3"/>
  <c r="K1554" i="3"/>
  <c r="K1562" i="3"/>
  <c r="K1570" i="3"/>
  <c r="K1578" i="3"/>
  <c r="K1586" i="3"/>
  <c r="K1594" i="3"/>
  <c r="K1602" i="3"/>
  <c r="K1610" i="3"/>
  <c r="K1618" i="3"/>
  <c r="K1626" i="3"/>
  <c r="K1634" i="3"/>
  <c r="K1642" i="3"/>
  <c r="K1650" i="3"/>
  <c r="K1658" i="3"/>
  <c r="K1666" i="3"/>
  <c r="K1674" i="3"/>
  <c r="K1682" i="3"/>
  <c r="K1690" i="3"/>
  <c r="K1698" i="3"/>
  <c r="K1706" i="3"/>
  <c r="K1714" i="3"/>
  <c r="K1722" i="3"/>
  <c r="K1730" i="3"/>
  <c r="K1738" i="3"/>
  <c r="K1746" i="3"/>
  <c r="K1754" i="3"/>
  <c r="K1762" i="3"/>
  <c r="K1770" i="3"/>
  <c r="K1778" i="3"/>
  <c r="K1786" i="3"/>
  <c r="K1794" i="3"/>
  <c r="K1802" i="3"/>
  <c r="K1810" i="3"/>
  <c r="K1818" i="3"/>
  <c r="K1826" i="3"/>
  <c r="K1834" i="3"/>
  <c r="K1842" i="3"/>
  <c r="K1850" i="3"/>
  <c r="K1858" i="3"/>
  <c r="K1866" i="3"/>
  <c r="K1874" i="3"/>
  <c r="K1882" i="3"/>
  <c r="K1890" i="3"/>
  <c r="K1898" i="3"/>
  <c r="K1906" i="3"/>
  <c r="K1914" i="3"/>
  <c r="K1922" i="3"/>
  <c r="K1930" i="3"/>
  <c r="K1938" i="3"/>
  <c r="K1946" i="3"/>
  <c r="K1954" i="3"/>
  <c r="K1962" i="3"/>
  <c r="K1970" i="3"/>
  <c r="K1978" i="3"/>
  <c r="K1986" i="3"/>
  <c r="K1994" i="3"/>
  <c r="K2002" i="3"/>
  <c r="K2010" i="3"/>
  <c r="K2018" i="3"/>
  <c r="K2026" i="3"/>
  <c r="K2034" i="3"/>
  <c r="K2042" i="3"/>
  <c r="K2050" i="3"/>
  <c r="K2058" i="3"/>
  <c r="K2066" i="3"/>
  <c r="K2074" i="3"/>
  <c r="K2082" i="3"/>
  <c r="K2090" i="3"/>
  <c r="K2098" i="3"/>
  <c r="K2106" i="3"/>
  <c r="K2114" i="3"/>
  <c r="K2122" i="3"/>
  <c r="K2130" i="3"/>
  <c r="K2138" i="3"/>
  <c r="K2146" i="3"/>
  <c r="K2154" i="3"/>
  <c r="K2162" i="3"/>
  <c r="K2170" i="3"/>
  <c r="K2178" i="3"/>
  <c r="K2186" i="3"/>
  <c r="K2194" i="3"/>
  <c r="K2202" i="3"/>
  <c r="K2210" i="3"/>
  <c r="K2218" i="3"/>
  <c r="K2226" i="3"/>
  <c r="K2234" i="3"/>
  <c r="K2242" i="3"/>
  <c r="K2250" i="3"/>
  <c r="K2258" i="3"/>
  <c r="K2266" i="3"/>
  <c r="K2274" i="3"/>
  <c r="K2282" i="3"/>
  <c r="K2290" i="3"/>
  <c r="K2298" i="3"/>
  <c r="K2306" i="3"/>
  <c r="K2314" i="3"/>
  <c r="K2322" i="3"/>
  <c r="K2330" i="3"/>
  <c r="K2338" i="3"/>
  <c r="K2346" i="3"/>
  <c r="K2354" i="3"/>
  <c r="K2362" i="3"/>
  <c r="K2370" i="3"/>
  <c r="K2378" i="3"/>
  <c r="K2386" i="3"/>
  <c r="K2394" i="3"/>
  <c r="K2402" i="3"/>
  <c r="K2410" i="3"/>
  <c r="K2418" i="3"/>
  <c r="K2426" i="3"/>
  <c r="K2434" i="3"/>
  <c r="K2442" i="3"/>
  <c r="K2450" i="3"/>
  <c r="K2458" i="3"/>
  <c r="K2466" i="3"/>
  <c r="K2474" i="3"/>
  <c r="K2482" i="3"/>
  <c r="K2490" i="3"/>
  <c r="K2498" i="3"/>
  <c r="K2506" i="3"/>
  <c r="K2514" i="3"/>
  <c r="K2522" i="3"/>
  <c r="K2530" i="3"/>
  <c r="K2538" i="3"/>
  <c r="K2546" i="3"/>
  <c r="K2554" i="3"/>
  <c r="K2562" i="3"/>
  <c r="K2570" i="3"/>
  <c r="K2578" i="3"/>
  <c r="K2586" i="3"/>
  <c r="K2594" i="3"/>
  <c r="K2602" i="3"/>
  <c r="K2610" i="3"/>
  <c r="K2618" i="3"/>
  <c r="K2626" i="3"/>
  <c r="K2634" i="3"/>
  <c r="K2642" i="3"/>
  <c r="K2650" i="3"/>
  <c r="K2658" i="3"/>
  <c r="K2666" i="3"/>
  <c r="K2674" i="3"/>
  <c r="K2682" i="3"/>
  <c r="K2690" i="3"/>
  <c r="K2698" i="3"/>
  <c r="K2706" i="3"/>
  <c r="K2714" i="3"/>
  <c r="K2722" i="3"/>
  <c r="K2730" i="3"/>
  <c r="K2738" i="3"/>
  <c r="K2746" i="3"/>
  <c r="K2754" i="3"/>
  <c r="K2762" i="3"/>
  <c r="K2770" i="3"/>
  <c r="K2778" i="3"/>
  <c r="K2786" i="3"/>
  <c r="K2794" i="3"/>
  <c r="K2802" i="3"/>
  <c r="K2810" i="3"/>
  <c r="K2818" i="3"/>
  <c r="K2826" i="3"/>
  <c r="K2834" i="3"/>
  <c r="K2842" i="3"/>
  <c r="K2850" i="3"/>
  <c r="K2858" i="3"/>
  <c r="K2866" i="3"/>
  <c r="K2874" i="3"/>
  <c r="K2882" i="3"/>
  <c r="K2890" i="3"/>
  <c r="K2898" i="3"/>
  <c r="K2906" i="3"/>
  <c r="K2914" i="3"/>
  <c r="K2922" i="3"/>
  <c r="K2930" i="3"/>
  <c r="K2938" i="3"/>
  <c r="K2946" i="3"/>
  <c r="K2954" i="3"/>
  <c r="K2962" i="3"/>
  <c r="K2970" i="3"/>
  <c r="K2978" i="3"/>
  <c r="K2986" i="3"/>
  <c r="K2994" i="3"/>
  <c r="K3002" i="3"/>
  <c r="K3010" i="3"/>
  <c r="K3018" i="3"/>
  <c r="K3026" i="3"/>
  <c r="K3034" i="3"/>
  <c r="K3042" i="3"/>
  <c r="K3050" i="3"/>
  <c r="K3058" i="3"/>
  <c r="K3066" i="3"/>
  <c r="K3074" i="3"/>
  <c r="K3082" i="3"/>
  <c r="K3090" i="3"/>
  <c r="K3098" i="3"/>
  <c r="K3106" i="3"/>
  <c r="K3114" i="3"/>
  <c r="K3122" i="3"/>
  <c r="K3130" i="3"/>
  <c r="K3138" i="3"/>
  <c r="K3146" i="3"/>
  <c r="K3154" i="3"/>
  <c r="K3162" i="3"/>
  <c r="K3170" i="3"/>
  <c r="K3178" i="3"/>
  <c r="K3186" i="3"/>
  <c r="K3194" i="3"/>
  <c r="K3202" i="3"/>
  <c r="K3210" i="3"/>
  <c r="K3218" i="3"/>
  <c r="K3226" i="3"/>
  <c r="K3234" i="3"/>
  <c r="K3242" i="3"/>
  <c r="K3250" i="3"/>
  <c r="K3258" i="3"/>
  <c r="K3266" i="3"/>
  <c r="K3274" i="3"/>
  <c r="K3282" i="3"/>
  <c r="K3290" i="3"/>
  <c r="K3298" i="3"/>
  <c r="K3306" i="3"/>
  <c r="K3314" i="3"/>
  <c r="K3322" i="3"/>
  <c r="K3330" i="3"/>
  <c r="K3338" i="3"/>
  <c r="K3346" i="3"/>
  <c r="K3354" i="3"/>
  <c r="K3362" i="3"/>
  <c r="K3370" i="3"/>
  <c r="K3378" i="3"/>
  <c r="K3386" i="3"/>
  <c r="K3394" i="3"/>
  <c r="K3402" i="3"/>
  <c r="K3410" i="3"/>
  <c r="K3418" i="3"/>
  <c r="K3426" i="3"/>
  <c r="K3434" i="3"/>
  <c r="K3442" i="3"/>
  <c r="K3450" i="3"/>
  <c r="K3458" i="3"/>
  <c r="K3466" i="3"/>
  <c r="K3474" i="3"/>
  <c r="K3482" i="3"/>
  <c r="K3490" i="3"/>
  <c r="K3498" i="3"/>
  <c r="K3506" i="3"/>
  <c r="K3514" i="3"/>
  <c r="K3522" i="3"/>
  <c r="K3530" i="3"/>
  <c r="K3538" i="3"/>
  <c r="K3546" i="3"/>
  <c r="K3554" i="3"/>
  <c r="K3562" i="3"/>
  <c r="K3570" i="3"/>
  <c r="K3578" i="3"/>
  <c r="K3586" i="3"/>
  <c r="K3594" i="3"/>
  <c r="K3602" i="3"/>
  <c r="K3610" i="3"/>
  <c r="K3618" i="3"/>
  <c r="K3626" i="3"/>
  <c r="K3634" i="3"/>
  <c r="K3642" i="3"/>
  <c r="K3650" i="3"/>
  <c r="K3658" i="3"/>
  <c r="K3666" i="3"/>
  <c r="K3674" i="3"/>
  <c r="K3682" i="3"/>
  <c r="K3690" i="3"/>
  <c r="K3698" i="3"/>
  <c r="K3706" i="3"/>
  <c r="K3714" i="3"/>
  <c r="K3722" i="3"/>
  <c r="K3730" i="3"/>
  <c r="K3738" i="3"/>
  <c r="K3746" i="3"/>
  <c r="K3754" i="3"/>
  <c r="K3762" i="3"/>
  <c r="K3770" i="3"/>
  <c r="K3778" i="3"/>
  <c r="K3786" i="3"/>
  <c r="K3794" i="3"/>
  <c r="K3802" i="3"/>
  <c r="K3810" i="3"/>
  <c r="K3818" i="3"/>
  <c r="K3826" i="3"/>
  <c r="K3834" i="3"/>
  <c r="K3842" i="3"/>
  <c r="K3850" i="3"/>
  <c r="K3858" i="3"/>
  <c r="K3866" i="3"/>
  <c r="K3874" i="3"/>
  <c r="K3882" i="3"/>
  <c r="K3890" i="3"/>
  <c r="K3898" i="3"/>
  <c r="K3906" i="3"/>
  <c r="K3914" i="3"/>
  <c r="K3922" i="3"/>
  <c r="K3930" i="3"/>
  <c r="K3938" i="3"/>
  <c r="K3946" i="3"/>
  <c r="K3954" i="3"/>
  <c r="K3962" i="3"/>
  <c r="K3970" i="3"/>
  <c r="K3978" i="3"/>
  <c r="K3986" i="3"/>
  <c r="K3994" i="3"/>
  <c r="K4002" i="3"/>
  <c r="K4010" i="3"/>
  <c r="K4018" i="3"/>
  <c r="K4026" i="3"/>
  <c r="K4034" i="3"/>
  <c r="K4042" i="3"/>
  <c r="K4050" i="3"/>
  <c r="K4058" i="3"/>
  <c r="K4066" i="3"/>
  <c r="K4074" i="3"/>
  <c r="K4082" i="3"/>
  <c r="K4090" i="3"/>
  <c r="K4098" i="3"/>
  <c r="K4106" i="3"/>
  <c r="K4114" i="3"/>
  <c r="K4122" i="3"/>
  <c r="K4130" i="3"/>
  <c r="K4138" i="3"/>
  <c r="K4146" i="3"/>
  <c r="K4154" i="3"/>
  <c r="K4162" i="3"/>
  <c r="K4170" i="3"/>
  <c r="K4178" i="3"/>
  <c r="K4186" i="3"/>
  <c r="K4194" i="3"/>
  <c r="K4202" i="3"/>
  <c r="K4210" i="3"/>
  <c r="K4218" i="3"/>
  <c r="K4226" i="3"/>
  <c r="K4234" i="3"/>
  <c r="K4242" i="3"/>
  <c r="K4250" i="3"/>
  <c r="K4258" i="3"/>
  <c r="K4266" i="3"/>
  <c r="K4274" i="3"/>
  <c r="K4282" i="3"/>
  <c r="K4290" i="3"/>
  <c r="K4298" i="3"/>
  <c r="K4306" i="3"/>
  <c r="K4314" i="3"/>
  <c r="K4322" i="3"/>
  <c r="K4330" i="3"/>
  <c r="K4338" i="3"/>
  <c r="K4346" i="3"/>
  <c r="K4354" i="3"/>
  <c r="K4362" i="3"/>
  <c r="K4370" i="3"/>
  <c r="K4378" i="3"/>
  <c r="K4386" i="3"/>
  <c r="K4394" i="3"/>
  <c r="K4402" i="3"/>
  <c r="K4410" i="3"/>
  <c r="K4418" i="3"/>
  <c r="K4426" i="3"/>
  <c r="K4434" i="3"/>
  <c r="K4442" i="3"/>
  <c r="K4450" i="3"/>
  <c r="K4458" i="3"/>
  <c r="K4466" i="3"/>
  <c r="K4474" i="3"/>
  <c r="K4482" i="3"/>
  <c r="K4490" i="3"/>
  <c r="K4498" i="3"/>
  <c r="K4506" i="3"/>
  <c r="K4514" i="3"/>
  <c r="K4522" i="3"/>
  <c r="K4530" i="3"/>
  <c r="K4538" i="3"/>
  <c r="K4546" i="3"/>
  <c r="K4554" i="3"/>
  <c r="K4562" i="3"/>
  <c r="K4570" i="3"/>
  <c r="K4578" i="3"/>
  <c r="K4586" i="3"/>
  <c r="K4594" i="3"/>
  <c r="K4602" i="3"/>
  <c r="K4610" i="3"/>
  <c r="K4618" i="3"/>
  <c r="K4626" i="3"/>
  <c r="K4634" i="3"/>
  <c r="K4642" i="3"/>
  <c r="K4650" i="3"/>
  <c r="K4658" i="3"/>
  <c r="K4666" i="3"/>
  <c r="K4674" i="3"/>
  <c r="K4682" i="3"/>
  <c r="K4690" i="3"/>
  <c r="K4698" i="3"/>
  <c r="K4706" i="3"/>
  <c r="K4714" i="3"/>
  <c r="K4722" i="3"/>
  <c r="K4730" i="3"/>
  <c r="K4738" i="3"/>
  <c r="K4746" i="3"/>
  <c r="K4754" i="3"/>
  <c r="K4762" i="3"/>
  <c r="K4770" i="3"/>
  <c r="K4778" i="3"/>
  <c r="K4786" i="3"/>
  <c r="K4794" i="3"/>
  <c r="K4802" i="3"/>
  <c r="K4810" i="3"/>
  <c r="K4818" i="3"/>
  <c r="K4826" i="3"/>
  <c r="K4834" i="3"/>
  <c r="K4842" i="3"/>
  <c r="K4850" i="3"/>
  <c r="K4858" i="3"/>
  <c r="K4866" i="3"/>
  <c r="K4874" i="3"/>
  <c r="K4882" i="3"/>
  <c r="K4890" i="3"/>
  <c r="K4898" i="3"/>
  <c r="K4906" i="3"/>
  <c r="K4914" i="3"/>
  <c r="K4922" i="3"/>
  <c r="K4930" i="3"/>
  <c r="K4938" i="3"/>
  <c r="K4946" i="3"/>
  <c r="K4954" i="3"/>
  <c r="K4962" i="3"/>
  <c r="K4970" i="3"/>
  <c r="K4978" i="3"/>
  <c r="K4986" i="3"/>
  <c r="K4994" i="3"/>
  <c r="K5002" i="3"/>
  <c r="K5010" i="3"/>
  <c r="K5018" i="3"/>
  <c r="K5026" i="3"/>
  <c r="K5034" i="3"/>
  <c r="K5042" i="3"/>
  <c r="K5050" i="3"/>
  <c r="K5058" i="3"/>
  <c r="K5066" i="3"/>
  <c r="K5074" i="3"/>
  <c r="K5082" i="3"/>
  <c r="K5090" i="3"/>
  <c r="K5098" i="3"/>
  <c r="K5106" i="3"/>
  <c r="K5114" i="3"/>
  <c r="K5122" i="3"/>
  <c r="K5130" i="3"/>
  <c r="K5138" i="3"/>
  <c r="K5146" i="3"/>
  <c r="K5154" i="3"/>
  <c r="K5162" i="3"/>
  <c r="K5170" i="3"/>
  <c r="K5178" i="3"/>
  <c r="K5186" i="3"/>
  <c r="K5194" i="3"/>
  <c r="K5202" i="3"/>
  <c r="K5210" i="3"/>
  <c r="K5218" i="3"/>
  <c r="K5226" i="3"/>
  <c r="K5234" i="3"/>
  <c r="K5242" i="3"/>
  <c r="K5250" i="3"/>
  <c r="K5258" i="3"/>
  <c r="K5266" i="3"/>
  <c r="K5274" i="3"/>
  <c r="K5282" i="3"/>
  <c r="K5290" i="3"/>
  <c r="K5298" i="3"/>
  <c r="K5306" i="3"/>
  <c r="K5314" i="3"/>
  <c r="K5322" i="3"/>
  <c r="K5330" i="3"/>
  <c r="K5338" i="3"/>
  <c r="K5346" i="3"/>
  <c r="K5354" i="3"/>
  <c r="K5362" i="3"/>
  <c r="K5370" i="3"/>
  <c r="K5378" i="3"/>
  <c r="K5386" i="3"/>
  <c r="K5394" i="3"/>
  <c r="K5402" i="3"/>
  <c r="K5410" i="3"/>
  <c r="K5418" i="3"/>
  <c r="K5426" i="3"/>
  <c r="K5434" i="3"/>
  <c r="K5442" i="3"/>
  <c r="K5450" i="3"/>
  <c r="K5458" i="3"/>
  <c r="K5466" i="3"/>
  <c r="K5474" i="3"/>
  <c r="K5482" i="3"/>
  <c r="K5490" i="3"/>
  <c r="K5498" i="3"/>
  <c r="K5506" i="3"/>
  <c r="K5514" i="3"/>
  <c r="K5522" i="3"/>
  <c r="K5530" i="3"/>
  <c r="K5538" i="3"/>
  <c r="K5546" i="3"/>
  <c r="K5554" i="3"/>
  <c r="K5562" i="3"/>
  <c r="K5570" i="3"/>
  <c r="K5578" i="3"/>
  <c r="K5586" i="3"/>
  <c r="K5594" i="3"/>
  <c r="K5602" i="3"/>
  <c r="K5610" i="3"/>
  <c r="K5618" i="3"/>
  <c r="K5626" i="3"/>
  <c r="K5634" i="3"/>
  <c r="K5642" i="3"/>
  <c r="K5650" i="3"/>
  <c r="K5658" i="3"/>
  <c r="K5666" i="3"/>
  <c r="K5674" i="3"/>
  <c r="K5682" i="3"/>
  <c r="K5690" i="3"/>
  <c r="K5698" i="3"/>
  <c r="K5706" i="3"/>
  <c r="K5714" i="3"/>
  <c r="K5722" i="3"/>
  <c r="K5730" i="3"/>
  <c r="K5738" i="3"/>
  <c r="K5746" i="3"/>
  <c r="K5754" i="3"/>
  <c r="K5762" i="3"/>
  <c r="K5770" i="3"/>
  <c r="K5778" i="3"/>
  <c r="K5786" i="3"/>
  <c r="K5794" i="3"/>
  <c r="K5802" i="3"/>
  <c r="K5810" i="3"/>
  <c r="K5818" i="3"/>
  <c r="K5826" i="3"/>
  <c r="K5834" i="3"/>
  <c r="K5842" i="3"/>
  <c r="K5850" i="3"/>
  <c r="K5858" i="3"/>
  <c r="K5866" i="3"/>
  <c r="K5874" i="3"/>
  <c r="K5882" i="3"/>
  <c r="K5890" i="3"/>
  <c r="K5898" i="3"/>
  <c r="K5906" i="3"/>
  <c r="K5914" i="3"/>
  <c r="K5922" i="3"/>
  <c r="K5930" i="3"/>
  <c r="K5938" i="3"/>
  <c r="K5946" i="3"/>
  <c r="K5954" i="3"/>
  <c r="K5962" i="3"/>
  <c r="K5970" i="3"/>
  <c r="K5978" i="3"/>
  <c r="K5986" i="3"/>
  <c r="K5994" i="3"/>
  <c r="K6002" i="3"/>
  <c r="K6010" i="3"/>
  <c r="K6018" i="3"/>
  <c r="K6026" i="3"/>
  <c r="K6034" i="3"/>
  <c r="K6042" i="3"/>
  <c r="K6050" i="3"/>
  <c r="K6058" i="3"/>
  <c r="K6066" i="3"/>
  <c r="K6074" i="3"/>
  <c r="K6082" i="3"/>
  <c r="K6090" i="3"/>
  <c r="K6098" i="3"/>
  <c r="K6106" i="3"/>
  <c r="K6114" i="3"/>
  <c r="K6122" i="3"/>
  <c r="K6130" i="3"/>
  <c r="K6138" i="3"/>
  <c r="K6146" i="3"/>
  <c r="K6154" i="3"/>
  <c r="K6162" i="3"/>
  <c r="K6170" i="3"/>
  <c r="K6178" i="3"/>
  <c r="K6186" i="3"/>
  <c r="K6194" i="3"/>
  <c r="K6202" i="3"/>
  <c r="K6210" i="3"/>
  <c r="K6218" i="3"/>
  <c r="K6226" i="3"/>
  <c r="K6234" i="3"/>
  <c r="K6242" i="3"/>
  <c r="K6250" i="3"/>
  <c r="K6258" i="3"/>
  <c r="K6266" i="3"/>
  <c r="K6274" i="3"/>
  <c r="K6282" i="3"/>
  <c r="K6290" i="3"/>
  <c r="K6298" i="3"/>
  <c r="K6306" i="3"/>
  <c r="K6314" i="3"/>
  <c r="K6322" i="3"/>
  <c r="K6330" i="3"/>
  <c r="K6338" i="3"/>
  <c r="K6346" i="3"/>
  <c r="K6354" i="3"/>
  <c r="K6362" i="3"/>
  <c r="K6370" i="3"/>
  <c r="K6378" i="3"/>
  <c r="K6386" i="3"/>
  <c r="K6394" i="3"/>
  <c r="K6402" i="3"/>
  <c r="K6410" i="3"/>
  <c r="K6418" i="3"/>
  <c r="K6426" i="3"/>
  <c r="K6434" i="3"/>
  <c r="K6442" i="3"/>
  <c r="K6450" i="3"/>
  <c r="K6458" i="3"/>
  <c r="K6466" i="3"/>
  <c r="K6474" i="3"/>
  <c r="K6482" i="3"/>
  <c r="K6490" i="3"/>
  <c r="K6498" i="3"/>
  <c r="K6506" i="3"/>
  <c r="K6514" i="3"/>
  <c r="K6522" i="3"/>
  <c r="K6530" i="3"/>
  <c r="K6538" i="3"/>
  <c r="K6546" i="3"/>
  <c r="K6554" i="3"/>
  <c r="K6562" i="3"/>
  <c r="K6570" i="3"/>
  <c r="K6578" i="3"/>
  <c r="K6586" i="3"/>
  <c r="K6594" i="3"/>
  <c r="K6602" i="3"/>
  <c r="K6610" i="3"/>
  <c r="K6618" i="3"/>
  <c r="K6626" i="3"/>
  <c r="K6634" i="3"/>
  <c r="K6642" i="3"/>
  <c r="K6650" i="3"/>
  <c r="K6658" i="3"/>
  <c r="K6666" i="3"/>
  <c r="K6674" i="3"/>
  <c r="K6682" i="3"/>
  <c r="K6690" i="3"/>
  <c r="K6698" i="3"/>
  <c r="K6706" i="3"/>
  <c r="K6714" i="3"/>
  <c r="K6722" i="3"/>
  <c r="K6730" i="3"/>
  <c r="K6738" i="3"/>
  <c r="K6746" i="3"/>
  <c r="K6754" i="3"/>
  <c r="K6762" i="3"/>
  <c r="K6770" i="3"/>
  <c r="K6778" i="3"/>
  <c r="K6786" i="3"/>
  <c r="K6794" i="3"/>
  <c r="K6802" i="3"/>
  <c r="K6810" i="3"/>
  <c r="K6818" i="3"/>
  <c r="K6826" i="3"/>
  <c r="K6834" i="3"/>
  <c r="K6842" i="3"/>
  <c r="K6850" i="3"/>
  <c r="K6858" i="3"/>
  <c r="K6866" i="3"/>
  <c r="K6874" i="3"/>
  <c r="K6882" i="3"/>
  <c r="K6890" i="3"/>
  <c r="K6898" i="3"/>
  <c r="K6906" i="3"/>
  <c r="K6914" i="3"/>
  <c r="K6922" i="3"/>
  <c r="K6930" i="3"/>
  <c r="K6938" i="3"/>
  <c r="K6946" i="3"/>
  <c r="K6954" i="3"/>
  <c r="K6962" i="3"/>
  <c r="K6970" i="3"/>
  <c r="K6978" i="3"/>
  <c r="K6986" i="3"/>
  <c r="K6994" i="3"/>
  <c r="K7002" i="3"/>
  <c r="K7010" i="3"/>
  <c r="K7018" i="3"/>
  <c r="K7026" i="3"/>
  <c r="K7034" i="3"/>
  <c r="K7042" i="3"/>
  <c r="K7050" i="3"/>
  <c r="K7058" i="3"/>
  <c r="K7066" i="3"/>
  <c r="K7074" i="3"/>
  <c r="K7082" i="3"/>
  <c r="K7090" i="3"/>
  <c r="K7098" i="3"/>
  <c r="K7106" i="3"/>
  <c r="K7114" i="3"/>
  <c r="K7122" i="3"/>
  <c r="K7130" i="3"/>
  <c r="K7138" i="3"/>
  <c r="K7146" i="3"/>
  <c r="K7154" i="3"/>
  <c r="K7162" i="3"/>
  <c r="K7170" i="3"/>
  <c r="K7178" i="3"/>
  <c r="K7186" i="3"/>
  <c r="K7194" i="3"/>
  <c r="K7202" i="3"/>
  <c r="K7210" i="3"/>
  <c r="K7218" i="3"/>
  <c r="K7226" i="3"/>
  <c r="K7234" i="3"/>
  <c r="K7242" i="3"/>
  <c r="K7250" i="3"/>
  <c r="K7258" i="3"/>
  <c r="K7266" i="3"/>
  <c r="K7274" i="3"/>
  <c r="K7282" i="3"/>
  <c r="K7290" i="3"/>
  <c r="K7298" i="3"/>
  <c r="K7306" i="3"/>
  <c r="K7314" i="3"/>
  <c r="K7322" i="3"/>
  <c r="K7330" i="3"/>
  <c r="K7338" i="3"/>
  <c r="K7346" i="3"/>
  <c r="K7354" i="3"/>
  <c r="K7362" i="3"/>
  <c r="K7370" i="3"/>
  <c r="K7378" i="3"/>
  <c r="K7386" i="3"/>
  <c r="K7394" i="3"/>
  <c r="K7402" i="3"/>
  <c r="K7410" i="3"/>
  <c r="K7418" i="3"/>
  <c r="K7426" i="3"/>
  <c r="K7434" i="3"/>
  <c r="K7442" i="3"/>
  <c r="K7450" i="3"/>
  <c r="K7458" i="3"/>
  <c r="K7466" i="3"/>
  <c r="K7474" i="3"/>
  <c r="K7482" i="3"/>
  <c r="K7490" i="3"/>
  <c r="K7498" i="3"/>
  <c r="K7506" i="3"/>
  <c r="K7514" i="3"/>
  <c r="K7522" i="3"/>
  <c r="K7530" i="3"/>
  <c r="K7538" i="3"/>
  <c r="K7546" i="3"/>
  <c r="K7554" i="3"/>
  <c r="K7562" i="3"/>
  <c r="K7570" i="3"/>
  <c r="K7578" i="3"/>
  <c r="K7586" i="3"/>
  <c r="K7594" i="3"/>
  <c r="K7602" i="3"/>
  <c r="K7610" i="3"/>
  <c r="K7618" i="3"/>
  <c r="K7626" i="3"/>
  <c r="K7634" i="3"/>
  <c r="K7642" i="3"/>
  <c r="K7650" i="3"/>
  <c r="K7658" i="3"/>
  <c r="K7666" i="3"/>
  <c r="K7674" i="3"/>
  <c r="K7682" i="3"/>
  <c r="K7690" i="3"/>
  <c r="K7698" i="3"/>
  <c r="K7706" i="3"/>
  <c r="K7714" i="3"/>
  <c r="K7722" i="3"/>
  <c r="K7730" i="3"/>
  <c r="K7738" i="3"/>
  <c r="K7746" i="3"/>
  <c r="K7754" i="3"/>
  <c r="K7762" i="3"/>
  <c r="K7770" i="3"/>
  <c r="K7778" i="3"/>
  <c r="K7786" i="3"/>
  <c r="K7794" i="3"/>
  <c r="K7802" i="3"/>
  <c r="K7810" i="3"/>
  <c r="K7818" i="3"/>
  <c r="K7826" i="3"/>
  <c r="K7834" i="3"/>
  <c r="K7842" i="3"/>
  <c r="K7850" i="3"/>
  <c r="K7858" i="3"/>
  <c r="K7866" i="3"/>
  <c r="K7874" i="3"/>
  <c r="K7882" i="3"/>
  <c r="K7890" i="3"/>
  <c r="K7898" i="3"/>
  <c r="K7906" i="3"/>
  <c r="K7914" i="3"/>
  <c r="K7922" i="3"/>
  <c r="K7930" i="3"/>
  <c r="K7938" i="3"/>
  <c r="K7946" i="3"/>
  <c r="K7954" i="3"/>
  <c r="K7962" i="3"/>
  <c r="K7970" i="3"/>
  <c r="K7978" i="3"/>
  <c r="K7986" i="3"/>
  <c r="K7994" i="3"/>
  <c r="K8002" i="3"/>
  <c r="K8010" i="3"/>
  <c r="K8018" i="3"/>
  <c r="K8026" i="3"/>
  <c r="K8034" i="3"/>
  <c r="K8042" i="3"/>
  <c r="K8050" i="3"/>
  <c r="K8058" i="3"/>
  <c r="K8066" i="3"/>
  <c r="K8074" i="3"/>
  <c r="K8082" i="3"/>
  <c r="K8090" i="3"/>
  <c r="K8098" i="3"/>
  <c r="K8106" i="3"/>
  <c r="K8114" i="3"/>
  <c r="K8122" i="3"/>
  <c r="K8130" i="3"/>
  <c r="K8138" i="3"/>
  <c r="K8146" i="3"/>
  <c r="K8154" i="3"/>
  <c r="K8162" i="3"/>
  <c r="K8170" i="3"/>
  <c r="K8178" i="3"/>
  <c r="K8186" i="3"/>
  <c r="K8194" i="3"/>
  <c r="K8202" i="3"/>
  <c r="K8210" i="3"/>
  <c r="K8218" i="3"/>
  <c r="K8226" i="3"/>
  <c r="K8234" i="3"/>
  <c r="K8242" i="3"/>
  <c r="K8250" i="3"/>
  <c r="K8258" i="3"/>
  <c r="K8266" i="3"/>
  <c r="K8274" i="3"/>
  <c r="K8282" i="3"/>
  <c r="K8290" i="3"/>
  <c r="K8298" i="3"/>
  <c r="K8306" i="3"/>
  <c r="K8314" i="3"/>
  <c r="K8322" i="3"/>
  <c r="K8330" i="3"/>
  <c r="K8338" i="3"/>
  <c r="K8346" i="3"/>
  <c r="K8354" i="3"/>
  <c r="K8362" i="3"/>
  <c r="K8370" i="3"/>
  <c r="K8378" i="3"/>
  <c r="K8386" i="3"/>
  <c r="K8394" i="3"/>
  <c r="K8402" i="3"/>
  <c r="K8410" i="3"/>
  <c r="K8418" i="3"/>
  <c r="K8426" i="3"/>
  <c r="K8434" i="3"/>
  <c r="K8442" i="3"/>
  <c r="K8450" i="3"/>
  <c r="K8458" i="3"/>
  <c r="K8466" i="3"/>
  <c r="K8474" i="3"/>
  <c r="K8482" i="3"/>
  <c r="K8490" i="3"/>
  <c r="K8498" i="3"/>
  <c r="K8506" i="3"/>
  <c r="K8514" i="3"/>
  <c r="K8522" i="3"/>
  <c r="K8530" i="3"/>
  <c r="K8538" i="3"/>
  <c r="K8546" i="3"/>
  <c r="K8554" i="3"/>
  <c r="K8562" i="3"/>
  <c r="K8570" i="3"/>
  <c r="K8578" i="3"/>
  <c r="K8586" i="3"/>
  <c r="K8594" i="3"/>
  <c r="K8602" i="3"/>
  <c r="K8610" i="3"/>
  <c r="K8618" i="3"/>
  <c r="K8626" i="3"/>
  <c r="K8634" i="3"/>
  <c r="K8642" i="3"/>
  <c r="K8650" i="3"/>
  <c r="K8658" i="3"/>
  <c r="K8666" i="3"/>
  <c r="K8674" i="3"/>
  <c r="K8682" i="3"/>
  <c r="K8690" i="3"/>
  <c r="K8698" i="3"/>
  <c r="K8706" i="3"/>
  <c r="K8714" i="3"/>
  <c r="K8722" i="3"/>
  <c r="K8730" i="3"/>
  <c r="K8738" i="3"/>
  <c r="K8746" i="3"/>
  <c r="K8754" i="3"/>
  <c r="K8762" i="3"/>
  <c r="K8770" i="3"/>
  <c r="K8778" i="3"/>
  <c r="K8786" i="3"/>
  <c r="K8794" i="3"/>
  <c r="K8802" i="3"/>
  <c r="K8810" i="3"/>
  <c r="K8818" i="3"/>
  <c r="K8826" i="3"/>
  <c r="K8834" i="3"/>
  <c r="K8842" i="3"/>
  <c r="K8850" i="3"/>
  <c r="K8858" i="3"/>
  <c r="K8866" i="3"/>
  <c r="K8874" i="3"/>
  <c r="K8882" i="3"/>
  <c r="K8890" i="3"/>
  <c r="K8898" i="3"/>
  <c r="K8906" i="3"/>
  <c r="K8914" i="3"/>
  <c r="K8922" i="3"/>
  <c r="K8930" i="3"/>
  <c r="K8938" i="3"/>
  <c r="K8946" i="3"/>
  <c r="K8954" i="3"/>
  <c r="K8962" i="3"/>
  <c r="K8970" i="3"/>
  <c r="K8978" i="3"/>
  <c r="K8986" i="3"/>
  <c r="K8994" i="3"/>
  <c r="K9002" i="3"/>
  <c r="K9010" i="3"/>
  <c r="K9018" i="3"/>
  <c r="K9026" i="3"/>
  <c r="K9034" i="3"/>
  <c r="K9042" i="3"/>
  <c r="K9050" i="3"/>
  <c r="K9058" i="3"/>
  <c r="K9066" i="3"/>
  <c r="K9074" i="3"/>
  <c r="K9082" i="3"/>
  <c r="K9090" i="3"/>
  <c r="K9098" i="3"/>
  <c r="K9106" i="3"/>
  <c r="K9114" i="3"/>
  <c r="K9122" i="3"/>
  <c r="K9130" i="3"/>
  <c r="K9138" i="3"/>
  <c r="K9146" i="3"/>
  <c r="K9154" i="3"/>
  <c r="K9162" i="3"/>
  <c r="K9170" i="3"/>
  <c r="K9178" i="3"/>
  <c r="K9186" i="3"/>
  <c r="K9194" i="3"/>
  <c r="K9202" i="3"/>
  <c r="K9210" i="3"/>
  <c r="K9218" i="3"/>
  <c r="K9226" i="3"/>
  <c r="K9234" i="3"/>
  <c r="K9242" i="3"/>
  <c r="K9250" i="3"/>
  <c r="K9258" i="3"/>
  <c r="K9266" i="3"/>
  <c r="K9274" i="3"/>
  <c r="K9282" i="3"/>
  <c r="K9290" i="3"/>
  <c r="K9298" i="3"/>
  <c r="K9306" i="3"/>
  <c r="K9314" i="3"/>
  <c r="K9322" i="3"/>
  <c r="K9330" i="3"/>
  <c r="K9338" i="3"/>
  <c r="K9346" i="3"/>
  <c r="K9354" i="3"/>
  <c r="K9362" i="3"/>
  <c r="K9370" i="3"/>
  <c r="K9378" i="3"/>
  <c r="K9386" i="3"/>
  <c r="K9394" i="3"/>
  <c r="K9402" i="3"/>
  <c r="K9410" i="3"/>
  <c r="K9418" i="3"/>
  <c r="K9426" i="3"/>
  <c r="K9434" i="3"/>
  <c r="K9442" i="3"/>
  <c r="K9450" i="3"/>
  <c r="K9458" i="3"/>
  <c r="K9466" i="3"/>
  <c r="K9474" i="3"/>
  <c r="K9482" i="3"/>
  <c r="K9490" i="3"/>
  <c r="K9498" i="3"/>
  <c r="K9506" i="3"/>
  <c r="K9514" i="3"/>
  <c r="K9522" i="3"/>
  <c r="K9530" i="3"/>
  <c r="K9538" i="3"/>
  <c r="K9546" i="3"/>
  <c r="K9554" i="3"/>
  <c r="K9562" i="3"/>
  <c r="K9570" i="3"/>
  <c r="K9578" i="3"/>
  <c r="K9586" i="3"/>
  <c r="K9594" i="3"/>
  <c r="K9602" i="3"/>
  <c r="K9610" i="3"/>
  <c r="K9618" i="3"/>
  <c r="K9626" i="3"/>
  <c r="K9634" i="3"/>
  <c r="K9642" i="3"/>
  <c r="K9650" i="3"/>
  <c r="K9658" i="3"/>
  <c r="K9666" i="3"/>
  <c r="K9674" i="3"/>
  <c r="K9682" i="3"/>
  <c r="K9690" i="3"/>
  <c r="K9698" i="3"/>
  <c r="K9706" i="3"/>
  <c r="K9714" i="3"/>
  <c r="K9722" i="3"/>
  <c r="K9730" i="3"/>
  <c r="K9738" i="3"/>
  <c r="K9746" i="3"/>
  <c r="K9754" i="3"/>
  <c r="K9762" i="3"/>
  <c r="K9770" i="3"/>
  <c r="K9778" i="3"/>
  <c r="K9786" i="3"/>
  <c r="K9794" i="3"/>
  <c r="K9802" i="3"/>
  <c r="K9810" i="3"/>
  <c r="K9818" i="3"/>
  <c r="K9826" i="3"/>
  <c r="K9834" i="3"/>
  <c r="K9842" i="3"/>
  <c r="K9850" i="3"/>
  <c r="K9858" i="3"/>
  <c r="K9866" i="3"/>
  <c r="K9874" i="3"/>
  <c r="K9882" i="3"/>
  <c r="K9890" i="3"/>
  <c r="K9898" i="3"/>
  <c r="K9906" i="3"/>
  <c r="K9914" i="3"/>
  <c r="K9922" i="3"/>
  <c r="K9930" i="3"/>
  <c r="K9938" i="3"/>
  <c r="K9946" i="3"/>
  <c r="K9954" i="3"/>
  <c r="K9962" i="3"/>
  <c r="K9970" i="3"/>
  <c r="K9978" i="3"/>
  <c r="K9986" i="3"/>
  <c r="K9994" i="3"/>
  <c r="K10002" i="3"/>
  <c r="K10010" i="3"/>
  <c r="K10018" i="3"/>
  <c r="K10026" i="3"/>
  <c r="K10034" i="3"/>
  <c r="K10042" i="3"/>
  <c r="K10050" i="3"/>
  <c r="K10058" i="3"/>
  <c r="K10066" i="3"/>
  <c r="K10074" i="3"/>
  <c r="K10082" i="3"/>
  <c r="K10090" i="3"/>
  <c r="K10098" i="3"/>
  <c r="K10106" i="3"/>
  <c r="K10114" i="3"/>
  <c r="K10122" i="3"/>
  <c r="K10130" i="3"/>
  <c r="K10138" i="3"/>
  <c r="K10146" i="3"/>
  <c r="K10154" i="3"/>
  <c r="K10162" i="3"/>
  <c r="K10170" i="3"/>
  <c r="K10178" i="3"/>
  <c r="K10186" i="3"/>
  <c r="K10194" i="3"/>
  <c r="K10202" i="3"/>
  <c r="K10210" i="3"/>
  <c r="K10218" i="3"/>
  <c r="K10226" i="3"/>
  <c r="K10234" i="3"/>
  <c r="K10242" i="3"/>
  <c r="K10250" i="3"/>
  <c r="K10258" i="3"/>
  <c r="K10266" i="3"/>
  <c r="K10274" i="3"/>
  <c r="K10282" i="3"/>
  <c r="K10290" i="3"/>
  <c r="K10298" i="3"/>
  <c r="K10306" i="3"/>
  <c r="K10314" i="3"/>
  <c r="K10322" i="3"/>
  <c r="K10330" i="3"/>
  <c r="K10338" i="3"/>
  <c r="K10346" i="3"/>
  <c r="K10354" i="3"/>
  <c r="K10362" i="3"/>
  <c r="K10370" i="3"/>
  <c r="K10378" i="3"/>
  <c r="K10386" i="3"/>
  <c r="K10394" i="3"/>
  <c r="K10402" i="3"/>
  <c r="K10410" i="3"/>
  <c r="K10418" i="3"/>
  <c r="K10426" i="3"/>
  <c r="K10434" i="3"/>
  <c r="K10442" i="3"/>
  <c r="K10450" i="3"/>
  <c r="K10458" i="3"/>
  <c r="K10466" i="3"/>
  <c r="K10474" i="3"/>
  <c r="K10482" i="3"/>
  <c r="K10490" i="3"/>
  <c r="K10498" i="3"/>
  <c r="K10506" i="3"/>
  <c r="K10514" i="3"/>
  <c r="K10522" i="3"/>
  <c r="K10530" i="3"/>
  <c r="K10538" i="3"/>
  <c r="K10546" i="3"/>
  <c r="K10554" i="3"/>
  <c r="K10562" i="3"/>
  <c r="K10570" i="3"/>
  <c r="K10578" i="3"/>
  <c r="K10586" i="3"/>
  <c r="K10594" i="3"/>
  <c r="K10602" i="3"/>
  <c r="K10610" i="3"/>
  <c r="K10618" i="3"/>
  <c r="K10626" i="3"/>
  <c r="K10634" i="3"/>
  <c r="K10642" i="3"/>
  <c r="K10650" i="3"/>
  <c r="K10658" i="3"/>
  <c r="K10666" i="3"/>
  <c r="K10674" i="3"/>
  <c r="K10682" i="3"/>
  <c r="K10690" i="3"/>
  <c r="K10698" i="3"/>
  <c r="K10706" i="3"/>
  <c r="K10714" i="3"/>
  <c r="K10722" i="3"/>
  <c r="K10730" i="3"/>
  <c r="K10738" i="3"/>
  <c r="K10746" i="3"/>
  <c r="K10754" i="3"/>
  <c r="K10762" i="3"/>
  <c r="K10770" i="3"/>
  <c r="K10778" i="3"/>
  <c r="K10786" i="3"/>
  <c r="K10794" i="3"/>
  <c r="K10802" i="3"/>
  <c r="K10810" i="3"/>
  <c r="K10818" i="3"/>
  <c r="K10826" i="3"/>
  <c r="K10834" i="3"/>
  <c r="K10842" i="3"/>
  <c r="K10850" i="3"/>
  <c r="K10858" i="3"/>
  <c r="K10866" i="3"/>
  <c r="K10874" i="3"/>
  <c r="K10882" i="3"/>
  <c r="K10890" i="3"/>
  <c r="K10898" i="3"/>
  <c r="K10906" i="3"/>
  <c r="K10914" i="3"/>
  <c r="K10922" i="3"/>
  <c r="K10930" i="3"/>
  <c r="K10938" i="3"/>
  <c r="K10946" i="3"/>
  <c r="K10954" i="3"/>
  <c r="K10962" i="3"/>
  <c r="K10970" i="3"/>
  <c r="K10978" i="3"/>
  <c r="K10986" i="3"/>
  <c r="K10994" i="3"/>
  <c r="K11002" i="3"/>
  <c r="K11010" i="3"/>
  <c r="K11018" i="3"/>
  <c r="K11026" i="3"/>
  <c r="K11034" i="3"/>
  <c r="K11042" i="3"/>
  <c r="K11050" i="3"/>
  <c r="K11058" i="3"/>
  <c r="K11066" i="3"/>
  <c r="K11074" i="3"/>
  <c r="K11082" i="3"/>
  <c r="K11090" i="3"/>
  <c r="K11098" i="3"/>
  <c r="K11106" i="3"/>
  <c r="K11114" i="3"/>
  <c r="K11122" i="3"/>
  <c r="K11130" i="3"/>
  <c r="K11138" i="3"/>
  <c r="K11146" i="3"/>
  <c r="K11154" i="3"/>
  <c r="K11162" i="3"/>
  <c r="K11170" i="3"/>
  <c r="K11178" i="3"/>
  <c r="K11186" i="3"/>
  <c r="K11194" i="3"/>
  <c r="K11202" i="3"/>
  <c r="K11210" i="3"/>
  <c r="K11218" i="3"/>
  <c r="K11226" i="3"/>
  <c r="K11234" i="3"/>
  <c r="K11242" i="3"/>
  <c r="K11250" i="3"/>
  <c r="K11258" i="3"/>
  <c r="K11266" i="3"/>
  <c r="K11274" i="3"/>
  <c r="K11282" i="3"/>
  <c r="K11290" i="3"/>
  <c r="K11298" i="3"/>
  <c r="K11306" i="3"/>
  <c r="K11314" i="3"/>
  <c r="K11322" i="3"/>
  <c r="K11330" i="3"/>
  <c r="K11338" i="3"/>
  <c r="K11346" i="3"/>
  <c r="K11354" i="3"/>
  <c r="K11362" i="3"/>
  <c r="K11370" i="3"/>
  <c r="K11378" i="3"/>
  <c r="K11386" i="3"/>
  <c r="K11394" i="3"/>
  <c r="K11402" i="3"/>
  <c r="K11410" i="3"/>
  <c r="K11418" i="3"/>
  <c r="K11426" i="3"/>
  <c r="K11434" i="3"/>
  <c r="K11442" i="3"/>
  <c r="K11450" i="3"/>
  <c r="K11458" i="3"/>
  <c r="K11466" i="3"/>
  <c r="K11474" i="3"/>
  <c r="K11482" i="3"/>
  <c r="K11490" i="3"/>
  <c r="K11498" i="3"/>
  <c r="K11506" i="3"/>
  <c r="K11514" i="3"/>
  <c r="K11522" i="3"/>
  <c r="K11530" i="3"/>
  <c r="K11538" i="3"/>
  <c r="K11546" i="3"/>
  <c r="K11554" i="3"/>
  <c r="K11562" i="3"/>
  <c r="K11570" i="3"/>
  <c r="K11578" i="3"/>
  <c r="K11586" i="3"/>
  <c r="K11594" i="3"/>
  <c r="K11602" i="3"/>
  <c r="K11610" i="3"/>
  <c r="K11618" i="3"/>
  <c r="K11626" i="3"/>
  <c r="K11634" i="3"/>
  <c r="K11642" i="3"/>
  <c r="K11650" i="3"/>
  <c r="K11658" i="3"/>
  <c r="K11666" i="3"/>
  <c r="K11674" i="3"/>
  <c r="K11682" i="3"/>
  <c r="K11690" i="3"/>
  <c r="K11698" i="3"/>
  <c r="K11706" i="3"/>
  <c r="K11714" i="3"/>
  <c r="K11722" i="3"/>
  <c r="K11730" i="3"/>
  <c r="K11738" i="3"/>
  <c r="K11746" i="3"/>
  <c r="K11754" i="3"/>
  <c r="K11762" i="3"/>
  <c r="K11770" i="3"/>
  <c r="K11778" i="3"/>
  <c r="K11786" i="3"/>
  <c r="K11794" i="3"/>
  <c r="K11802" i="3"/>
  <c r="K11810" i="3"/>
  <c r="K11818" i="3"/>
  <c r="K11826" i="3"/>
  <c r="K11834" i="3"/>
  <c r="K11842" i="3"/>
  <c r="K11850" i="3"/>
  <c r="K11858" i="3"/>
  <c r="K11866" i="3"/>
  <c r="K11874" i="3"/>
  <c r="K11882" i="3"/>
  <c r="K11890" i="3"/>
  <c r="K11898" i="3"/>
  <c r="K11906" i="3"/>
  <c r="K11914" i="3"/>
  <c r="K11922" i="3"/>
  <c r="K11930" i="3"/>
  <c r="K11938" i="3"/>
  <c r="K11946" i="3"/>
  <c r="K11954" i="3"/>
  <c r="K11962" i="3"/>
  <c r="K11970" i="3"/>
  <c r="K11978" i="3"/>
  <c r="K11986" i="3"/>
  <c r="K11994" i="3"/>
  <c r="K12002" i="3"/>
  <c r="K12010" i="3"/>
  <c r="K12018" i="3"/>
  <c r="K12026" i="3"/>
  <c r="K12034" i="3"/>
  <c r="K12042" i="3"/>
  <c r="K12050" i="3"/>
  <c r="K12058" i="3"/>
  <c r="K12066" i="3"/>
  <c r="K12074" i="3"/>
  <c r="K12082" i="3"/>
  <c r="K12090" i="3"/>
  <c r="K12098" i="3"/>
  <c r="K12106" i="3"/>
  <c r="K12114" i="3"/>
  <c r="K12122" i="3"/>
  <c r="K12130" i="3"/>
  <c r="K12138" i="3"/>
  <c r="K12146" i="3"/>
  <c r="K12154" i="3"/>
  <c r="K12162" i="3"/>
  <c r="K12170" i="3"/>
  <c r="K12178" i="3"/>
  <c r="K12186" i="3"/>
  <c r="K12194" i="3"/>
  <c r="K12202" i="3"/>
  <c r="K12210" i="3"/>
  <c r="K12218" i="3"/>
  <c r="K12226" i="3"/>
  <c r="K12234" i="3"/>
  <c r="K12242" i="3"/>
  <c r="K12250" i="3"/>
  <c r="K12258" i="3"/>
  <c r="K12266" i="3"/>
  <c r="K12274" i="3"/>
  <c r="K12282" i="3"/>
  <c r="K12290" i="3"/>
  <c r="K12298" i="3"/>
  <c r="K12306" i="3"/>
  <c r="K12314" i="3"/>
  <c r="K12322" i="3"/>
  <c r="K12330" i="3"/>
  <c r="K12338" i="3"/>
  <c r="K12346" i="3"/>
  <c r="K12354" i="3"/>
  <c r="K12362" i="3"/>
  <c r="K12370" i="3"/>
  <c r="K12378" i="3"/>
  <c r="K12386" i="3"/>
  <c r="K12394" i="3"/>
  <c r="K12402" i="3"/>
  <c r="K12410" i="3"/>
  <c r="K12418" i="3"/>
  <c r="K12426" i="3"/>
  <c r="K12434" i="3"/>
  <c r="K12442" i="3"/>
  <c r="K12450" i="3"/>
  <c r="K12458" i="3"/>
  <c r="K12466" i="3"/>
  <c r="K12474" i="3"/>
  <c r="K12482" i="3"/>
  <c r="K12490" i="3"/>
  <c r="K12498" i="3"/>
  <c r="K12506" i="3"/>
  <c r="K12514" i="3"/>
  <c r="K12522" i="3"/>
  <c r="K12530" i="3"/>
  <c r="K12538" i="3"/>
  <c r="K12546" i="3"/>
  <c r="K12554" i="3"/>
  <c r="K12562" i="3"/>
  <c r="K12570" i="3"/>
  <c r="K12578" i="3"/>
  <c r="K12586" i="3"/>
  <c r="K12594" i="3"/>
  <c r="K12602" i="3"/>
  <c r="K12610" i="3"/>
  <c r="K12618" i="3"/>
  <c r="K12626" i="3"/>
  <c r="K12634" i="3"/>
  <c r="K12642" i="3"/>
  <c r="K12650" i="3"/>
  <c r="K12658" i="3"/>
  <c r="K12666" i="3"/>
  <c r="K12674" i="3"/>
  <c r="K12682" i="3"/>
  <c r="K12690" i="3"/>
  <c r="K12698" i="3"/>
  <c r="K12706" i="3"/>
  <c r="K12714" i="3"/>
  <c r="K12722" i="3"/>
  <c r="K12730" i="3"/>
  <c r="K12738" i="3"/>
  <c r="K12746" i="3"/>
  <c r="K12754" i="3"/>
  <c r="K12762" i="3"/>
  <c r="K12770" i="3"/>
  <c r="K12778" i="3"/>
  <c r="K12786" i="3"/>
  <c r="K12794" i="3"/>
  <c r="K12802" i="3"/>
  <c r="K12810" i="3"/>
  <c r="K12818" i="3"/>
  <c r="K12826" i="3"/>
  <c r="K12834" i="3"/>
  <c r="K12842" i="3"/>
  <c r="K12850" i="3"/>
  <c r="K12858" i="3"/>
  <c r="K12866" i="3"/>
  <c r="K12874" i="3"/>
  <c r="K12882" i="3"/>
  <c r="K12890" i="3"/>
  <c r="K12898" i="3"/>
  <c r="K12906" i="3"/>
  <c r="K12914" i="3"/>
  <c r="K12922" i="3"/>
  <c r="K12930" i="3"/>
  <c r="K12938" i="3"/>
  <c r="K12946" i="3"/>
  <c r="K12954" i="3"/>
  <c r="K12962" i="3"/>
  <c r="K12970" i="3"/>
  <c r="K12978" i="3"/>
  <c r="K12986" i="3"/>
  <c r="K12994" i="3"/>
  <c r="K13002" i="3"/>
  <c r="K13010" i="3"/>
  <c r="K13018" i="3"/>
  <c r="K13026" i="3"/>
  <c r="K13034" i="3"/>
  <c r="K13042" i="3"/>
  <c r="K13050" i="3"/>
  <c r="K13058" i="3"/>
  <c r="K13066" i="3"/>
  <c r="K13074" i="3"/>
  <c r="K13082" i="3"/>
  <c r="K13090" i="3"/>
  <c r="K13098" i="3"/>
  <c r="K13106" i="3"/>
  <c r="K13114" i="3"/>
  <c r="K13122" i="3"/>
  <c r="K13130" i="3"/>
  <c r="K13138" i="3"/>
  <c r="K13146" i="3"/>
  <c r="K13154" i="3"/>
  <c r="K13162" i="3"/>
  <c r="K13170" i="3"/>
  <c r="K13178" i="3"/>
  <c r="K13186" i="3"/>
  <c r="K13194" i="3"/>
  <c r="K13202" i="3"/>
  <c r="K13210" i="3"/>
  <c r="K13218" i="3"/>
  <c r="K13226" i="3"/>
  <c r="K13234" i="3"/>
  <c r="K13242" i="3"/>
  <c r="K13250" i="3"/>
  <c r="K13258" i="3"/>
  <c r="K13266" i="3"/>
  <c r="K13274" i="3"/>
  <c r="K13282" i="3"/>
  <c r="K13290" i="3"/>
  <c r="K13298" i="3"/>
  <c r="K13306" i="3"/>
  <c r="K13314" i="3"/>
  <c r="K13322" i="3"/>
  <c r="K13330" i="3"/>
  <c r="K13338" i="3"/>
  <c r="K13346" i="3"/>
  <c r="K13354" i="3"/>
  <c r="K13362" i="3"/>
  <c r="K13370" i="3"/>
  <c r="K13378" i="3"/>
  <c r="K13386" i="3"/>
  <c r="K13394" i="3"/>
  <c r="K13402" i="3"/>
  <c r="K13410" i="3"/>
  <c r="K13418" i="3"/>
  <c r="K13426" i="3"/>
  <c r="K13434" i="3"/>
  <c r="K13442" i="3"/>
  <c r="K13450" i="3"/>
  <c r="K13458" i="3"/>
  <c r="K13466" i="3"/>
  <c r="K13474" i="3"/>
  <c r="K13482" i="3"/>
  <c r="K13490" i="3"/>
  <c r="K13498" i="3"/>
  <c r="K13506" i="3"/>
  <c r="K13514" i="3"/>
  <c r="K13522" i="3"/>
  <c r="K13530" i="3"/>
  <c r="K13538" i="3"/>
  <c r="K13546" i="3"/>
  <c r="K13554" i="3"/>
  <c r="K13562" i="3"/>
  <c r="K13570" i="3"/>
  <c r="K13578" i="3"/>
  <c r="K13586" i="3"/>
  <c r="K13594" i="3"/>
  <c r="K13602" i="3"/>
  <c r="K13610" i="3"/>
  <c r="K13618" i="3"/>
  <c r="K13626" i="3"/>
  <c r="K13634" i="3"/>
  <c r="K13642" i="3"/>
  <c r="K13650" i="3"/>
  <c r="K13658" i="3"/>
  <c r="K13666" i="3"/>
  <c r="K13674" i="3"/>
  <c r="K13682" i="3"/>
  <c r="K13690" i="3"/>
  <c r="K13698" i="3"/>
  <c r="K13706" i="3"/>
  <c r="K13714" i="3"/>
  <c r="K13722" i="3"/>
  <c r="K13730" i="3"/>
  <c r="K13738" i="3"/>
  <c r="K13746" i="3"/>
  <c r="K13754" i="3"/>
  <c r="K13762" i="3"/>
  <c r="K13770" i="3"/>
  <c r="K13778" i="3"/>
  <c r="K13786" i="3"/>
  <c r="K13794" i="3"/>
  <c r="K13802" i="3"/>
  <c r="K13810" i="3"/>
  <c r="K13818" i="3"/>
  <c r="K13826" i="3"/>
  <c r="K13834" i="3"/>
  <c r="K13842" i="3"/>
  <c r="K13850" i="3"/>
  <c r="K13858" i="3"/>
  <c r="K13866" i="3"/>
  <c r="K13874" i="3"/>
  <c r="K13882" i="3"/>
  <c r="K13890" i="3"/>
  <c r="K13898" i="3"/>
  <c r="K13906" i="3"/>
  <c r="K13914" i="3"/>
  <c r="K13922" i="3"/>
  <c r="K13930" i="3"/>
  <c r="K13938" i="3"/>
  <c r="K13946" i="3"/>
  <c r="K13954" i="3"/>
  <c r="K13962" i="3"/>
  <c r="K13970" i="3"/>
  <c r="K13978" i="3"/>
  <c r="K13986" i="3"/>
  <c r="K13994" i="3"/>
  <c r="K14002" i="3"/>
  <c r="K14010" i="3"/>
  <c r="K14018" i="3"/>
  <c r="K14026" i="3"/>
  <c r="K14034" i="3"/>
  <c r="K14042" i="3"/>
  <c r="K14050" i="3"/>
  <c r="K14058" i="3"/>
  <c r="K14066" i="3"/>
  <c r="K14074" i="3"/>
  <c r="K14082" i="3"/>
  <c r="K14090" i="3"/>
  <c r="K14098" i="3"/>
  <c r="K14106" i="3"/>
  <c r="K14114" i="3"/>
  <c r="K14122" i="3"/>
  <c r="K14130" i="3"/>
  <c r="K14138" i="3"/>
  <c r="K14146" i="3"/>
  <c r="K14154" i="3"/>
  <c r="K14162" i="3"/>
  <c r="K14170" i="3"/>
  <c r="K14178" i="3"/>
  <c r="K14186" i="3"/>
  <c r="K14194" i="3"/>
  <c r="K14202" i="3"/>
  <c r="K14210" i="3"/>
  <c r="K14218" i="3"/>
  <c r="K14226" i="3"/>
  <c r="K14234" i="3"/>
  <c r="K14242" i="3"/>
  <c r="K14250" i="3"/>
  <c r="K14258" i="3"/>
  <c r="K14266" i="3"/>
  <c r="K14274" i="3"/>
  <c r="K14282" i="3"/>
  <c r="K14290" i="3"/>
  <c r="K14298" i="3"/>
  <c r="K14306" i="3"/>
  <c r="K14314" i="3"/>
  <c r="K14322" i="3"/>
  <c r="K14330" i="3"/>
  <c r="K14338" i="3"/>
  <c r="K14346" i="3"/>
  <c r="K14354" i="3"/>
  <c r="K14362" i="3"/>
  <c r="K14370" i="3"/>
  <c r="K14378" i="3"/>
  <c r="K14386" i="3"/>
  <c r="K14394" i="3"/>
  <c r="K14402" i="3"/>
  <c r="K14410" i="3"/>
  <c r="K14418" i="3"/>
  <c r="K14426" i="3"/>
  <c r="K14434" i="3"/>
  <c r="K14442" i="3"/>
  <c r="K14450" i="3"/>
  <c r="K14458" i="3"/>
  <c r="K14466" i="3"/>
  <c r="K14474" i="3"/>
  <c r="K14482" i="3"/>
  <c r="K14490" i="3"/>
  <c r="K14498" i="3"/>
  <c r="K14506" i="3"/>
  <c r="K14514" i="3"/>
  <c r="K14522" i="3"/>
  <c r="K14530" i="3"/>
  <c r="K14538" i="3"/>
  <c r="K14546" i="3"/>
  <c r="K14554" i="3"/>
  <c r="K14562" i="3"/>
  <c r="K14570" i="3"/>
  <c r="K14578" i="3"/>
  <c r="K14586" i="3"/>
  <c r="K14594" i="3"/>
  <c r="K14602" i="3"/>
  <c r="K14610" i="3"/>
  <c r="K14618" i="3"/>
  <c r="K14626" i="3"/>
  <c r="K14634" i="3"/>
  <c r="K14642" i="3"/>
  <c r="K14650" i="3"/>
  <c r="K14658" i="3"/>
  <c r="K14666" i="3"/>
  <c r="K14674" i="3"/>
  <c r="K14682" i="3"/>
  <c r="K14690" i="3"/>
  <c r="K14698" i="3"/>
  <c r="K14706" i="3"/>
  <c r="K14714" i="3"/>
  <c r="K14722" i="3"/>
  <c r="K14730" i="3"/>
  <c r="K14738" i="3"/>
  <c r="K14746" i="3"/>
  <c r="K14754" i="3"/>
  <c r="K14762" i="3"/>
  <c r="K14770" i="3"/>
  <c r="K14778" i="3"/>
  <c r="K14786" i="3"/>
  <c r="K14794" i="3"/>
  <c r="K14802" i="3"/>
  <c r="K14810" i="3"/>
  <c r="K14818" i="3"/>
  <c r="K14826" i="3"/>
  <c r="K14834" i="3"/>
  <c r="K14842" i="3"/>
  <c r="K14850" i="3"/>
  <c r="K14858" i="3"/>
  <c r="K14866" i="3"/>
  <c r="K14874" i="3"/>
  <c r="K14882" i="3"/>
  <c r="K14890" i="3"/>
  <c r="K14898" i="3"/>
  <c r="K14906" i="3"/>
  <c r="K14914" i="3"/>
  <c r="K14922" i="3"/>
  <c r="K14930" i="3"/>
  <c r="K14938" i="3"/>
  <c r="K14946" i="3"/>
  <c r="K14954" i="3"/>
  <c r="K14962" i="3"/>
  <c r="K14970" i="3"/>
  <c r="K14978" i="3"/>
  <c r="K14986" i="3"/>
  <c r="K14994" i="3"/>
  <c r="K15002" i="3"/>
  <c r="K15010" i="3"/>
  <c r="K15018" i="3"/>
  <c r="K15026" i="3"/>
  <c r="K15034" i="3"/>
  <c r="K15042" i="3"/>
  <c r="K15050" i="3"/>
  <c r="K15058" i="3"/>
  <c r="K15066" i="3"/>
  <c r="K15074" i="3"/>
  <c r="K15082" i="3"/>
  <c r="K15090" i="3"/>
  <c r="K15098" i="3"/>
  <c r="K15106" i="3"/>
  <c r="K15114" i="3"/>
  <c r="K15122" i="3"/>
  <c r="K15130" i="3"/>
  <c r="K15138" i="3"/>
  <c r="K15146" i="3"/>
  <c r="K15154" i="3"/>
  <c r="K15162" i="3"/>
  <c r="K15170" i="3"/>
  <c r="K15178" i="3"/>
  <c r="K15186" i="3"/>
  <c r="K15194" i="3"/>
  <c r="K15202" i="3"/>
  <c r="K15210" i="3"/>
  <c r="K15218" i="3"/>
  <c r="K15226" i="3"/>
  <c r="K15234" i="3"/>
  <c r="K15242" i="3"/>
  <c r="K15250" i="3"/>
  <c r="K15258" i="3"/>
  <c r="K15266" i="3"/>
  <c r="K15274" i="3"/>
  <c r="K15282" i="3"/>
  <c r="K15290" i="3"/>
  <c r="K15298" i="3"/>
  <c r="K15306" i="3"/>
  <c r="K15314" i="3"/>
  <c r="K15322" i="3"/>
  <c r="K15330" i="3"/>
  <c r="K15338" i="3"/>
  <c r="K15346" i="3"/>
  <c r="K15354" i="3"/>
  <c r="K15362" i="3"/>
  <c r="K15370" i="3"/>
  <c r="K15378" i="3"/>
  <c r="K15386" i="3"/>
  <c r="K15394" i="3"/>
  <c r="K15402" i="3"/>
  <c r="K15410" i="3"/>
  <c r="K15418" i="3"/>
  <c r="K15426" i="3"/>
  <c r="K15434" i="3"/>
  <c r="K15442" i="3"/>
  <c r="K15450" i="3"/>
  <c r="K15458" i="3"/>
  <c r="K15466" i="3"/>
  <c r="K15474" i="3"/>
  <c r="K15482" i="3"/>
  <c r="K15490" i="3"/>
  <c r="K15498" i="3"/>
  <c r="K15506" i="3"/>
  <c r="K15514" i="3"/>
  <c r="K15522" i="3"/>
  <c r="K15530" i="3"/>
  <c r="K15538" i="3"/>
  <c r="K15546" i="3"/>
  <c r="K15554" i="3"/>
  <c r="K15562" i="3"/>
  <c r="K15570" i="3"/>
  <c r="K15578" i="3"/>
  <c r="K15586" i="3"/>
  <c r="K15594" i="3"/>
  <c r="K15602" i="3"/>
  <c r="K15610" i="3"/>
  <c r="K15618" i="3"/>
  <c r="K15626" i="3"/>
  <c r="K15634" i="3"/>
  <c r="K15642" i="3"/>
  <c r="K15650" i="3"/>
  <c r="K15658" i="3"/>
  <c r="K15666" i="3"/>
  <c r="K15674" i="3"/>
  <c r="K15682" i="3"/>
  <c r="K15690" i="3"/>
  <c r="K15698" i="3"/>
  <c r="K15706" i="3"/>
  <c r="K15714" i="3"/>
  <c r="K15722" i="3"/>
  <c r="K15730" i="3"/>
  <c r="K15738" i="3"/>
  <c r="K15746" i="3"/>
  <c r="K15754" i="3"/>
  <c r="K15762" i="3"/>
  <c r="K15770" i="3"/>
  <c r="K15778" i="3"/>
  <c r="K15786" i="3"/>
  <c r="K15794" i="3"/>
  <c r="K15802" i="3"/>
  <c r="K15810" i="3"/>
  <c r="K15818" i="3"/>
  <c r="K15826" i="3"/>
  <c r="K15834" i="3"/>
  <c r="K15842" i="3"/>
  <c r="K15850" i="3"/>
  <c r="K15858" i="3"/>
  <c r="K15866" i="3"/>
  <c r="K15874" i="3"/>
  <c r="K15882" i="3"/>
  <c r="K15890" i="3"/>
  <c r="K15898" i="3"/>
  <c r="K15906" i="3"/>
  <c r="K15914" i="3"/>
  <c r="K15922" i="3"/>
  <c r="K15930" i="3"/>
  <c r="K15938" i="3"/>
  <c r="K15946" i="3"/>
  <c r="K15954" i="3"/>
  <c r="K15962" i="3"/>
  <c r="K15970" i="3"/>
  <c r="K15978" i="3"/>
  <c r="K15986" i="3"/>
  <c r="K15994" i="3"/>
  <c r="K16002" i="3"/>
  <c r="K16010" i="3"/>
  <c r="K16018" i="3"/>
  <c r="K16026" i="3"/>
  <c r="K16034" i="3"/>
  <c r="K16042" i="3"/>
  <c r="K16050" i="3"/>
  <c r="K16058" i="3"/>
  <c r="K16066" i="3"/>
  <c r="K16074" i="3"/>
  <c r="K16082" i="3"/>
  <c r="K16090" i="3"/>
  <c r="K16098" i="3"/>
  <c r="K16106" i="3"/>
  <c r="K16114" i="3"/>
  <c r="K16122" i="3"/>
  <c r="K16130" i="3"/>
  <c r="K16138" i="3"/>
  <c r="K16146" i="3"/>
  <c r="K16154" i="3"/>
  <c r="K16162" i="3"/>
  <c r="K16170" i="3"/>
  <c r="K16178" i="3"/>
  <c r="K16186" i="3"/>
  <c r="K16194" i="3"/>
  <c r="K16202" i="3"/>
  <c r="K16210" i="3"/>
  <c r="K16218" i="3"/>
  <c r="K16226" i="3"/>
  <c r="K16234" i="3"/>
  <c r="K16242" i="3"/>
  <c r="K16250" i="3"/>
  <c r="K16258" i="3"/>
  <c r="K16266" i="3"/>
  <c r="K16274" i="3"/>
  <c r="K16282" i="3"/>
  <c r="K16290" i="3"/>
  <c r="K16298" i="3"/>
  <c r="K16306" i="3"/>
  <c r="K16314" i="3"/>
  <c r="K16322" i="3"/>
  <c r="K16330" i="3"/>
  <c r="K16338" i="3"/>
  <c r="K16346" i="3"/>
  <c r="K16354" i="3"/>
  <c r="K16362" i="3"/>
  <c r="K16370" i="3"/>
  <c r="K16378" i="3"/>
  <c r="K16386" i="3"/>
  <c r="K16394" i="3"/>
  <c r="K16402" i="3"/>
  <c r="K16410" i="3"/>
  <c r="K16418" i="3"/>
  <c r="K16426" i="3"/>
  <c r="K16434" i="3"/>
  <c r="K16442" i="3"/>
  <c r="K16450" i="3"/>
  <c r="K16458" i="3"/>
  <c r="K16466" i="3"/>
  <c r="K16474" i="3"/>
  <c r="K16482" i="3"/>
  <c r="K16490" i="3"/>
  <c r="K16498" i="3"/>
  <c r="K16506" i="3"/>
  <c r="K16514" i="3"/>
  <c r="K16522" i="3"/>
  <c r="K16530" i="3"/>
  <c r="K16538" i="3"/>
  <c r="K16546" i="3"/>
  <c r="K16554" i="3"/>
  <c r="K16562" i="3"/>
  <c r="K16570" i="3"/>
  <c r="K16578" i="3"/>
  <c r="K16586" i="3"/>
  <c r="K16594" i="3"/>
  <c r="K16602" i="3"/>
  <c r="K16610" i="3"/>
  <c r="K16618" i="3"/>
  <c r="K16626" i="3"/>
  <c r="K16634" i="3"/>
  <c r="K16642" i="3"/>
  <c r="K16650" i="3"/>
  <c r="K16658" i="3"/>
  <c r="K16666" i="3"/>
  <c r="K16674" i="3"/>
  <c r="K16682" i="3"/>
  <c r="K16690" i="3"/>
  <c r="K16698" i="3"/>
  <c r="K16706" i="3"/>
  <c r="K16714" i="3"/>
  <c r="K16722" i="3"/>
  <c r="K16730" i="3"/>
  <c r="K16738" i="3"/>
  <c r="K16746" i="3"/>
  <c r="K16754" i="3"/>
  <c r="K16762" i="3"/>
  <c r="K16770" i="3"/>
  <c r="K16778" i="3"/>
  <c r="K16786" i="3"/>
  <c r="K16794" i="3"/>
  <c r="K16802" i="3"/>
  <c r="K16810" i="3"/>
  <c r="K16818" i="3"/>
  <c r="K16826" i="3"/>
  <c r="K16834" i="3"/>
  <c r="K16842" i="3"/>
  <c r="K16850" i="3"/>
  <c r="K16858" i="3"/>
  <c r="K16866" i="3"/>
  <c r="K16874" i="3"/>
  <c r="K16882" i="3"/>
  <c r="K16890" i="3"/>
  <c r="K16898" i="3"/>
  <c r="K16906" i="3"/>
  <c r="K16914" i="3"/>
  <c r="K16922" i="3"/>
  <c r="K16930" i="3"/>
  <c r="K16938" i="3"/>
  <c r="K16946" i="3"/>
  <c r="K16954" i="3"/>
  <c r="K16962" i="3"/>
  <c r="K16970" i="3"/>
  <c r="K16978" i="3"/>
  <c r="K16986" i="3"/>
  <c r="K16994" i="3"/>
  <c r="K17002" i="3"/>
  <c r="K17010" i="3"/>
  <c r="K17018" i="3"/>
  <c r="K17026" i="3"/>
  <c r="K17034" i="3"/>
  <c r="K17042" i="3"/>
  <c r="K17050" i="3"/>
  <c r="K17058" i="3"/>
  <c r="K17066" i="3"/>
  <c r="K17074" i="3"/>
  <c r="K17082" i="3"/>
  <c r="K17090" i="3"/>
  <c r="K17098" i="3"/>
  <c r="K17106" i="3"/>
  <c r="K17114" i="3"/>
  <c r="K17122" i="3"/>
  <c r="K17130" i="3"/>
  <c r="K17138" i="3"/>
  <c r="K17146" i="3"/>
  <c r="K17154" i="3"/>
  <c r="K17162" i="3"/>
  <c r="K17170" i="3"/>
  <c r="K17178" i="3"/>
  <c r="K17186" i="3"/>
  <c r="K17194" i="3"/>
  <c r="K17202" i="3"/>
  <c r="K17210" i="3"/>
  <c r="K17218" i="3"/>
  <c r="K17226" i="3"/>
  <c r="K17234" i="3"/>
  <c r="K17242" i="3"/>
  <c r="K17250" i="3"/>
  <c r="K17258" i="3"/>
  <c r="K17266" i="3"/>
  <c r="K17274" i="3"/>
  <c r="K17282" i="3"/>
  <c r="K17290" i="3"/>
  <c r="K17298" i="3"/>
  <c r="K17306" i="3"/>
  <c r="K17314" i="3"/>
  <c r="K17322" i="3"/>
  <c r="K17330" i="3"/>
  <c r="K17338" i="3"/>
  <c r="K17346" i="3"/>
  <c r="K17354" i="3"/>
  <c r="K17362" i="3"/>
  <c r="K17370" i="3"/>
  <c r="K17378" i="3"/>
  <c r="K17386" i="3"/>
  <c r="K17394" i="3"/>
  <c r="K17402" i="3"/>
  <c r="K17410" i="3"/>
  <c r="K17418" i="3"/>
  <c r="K17426" i="3"/>
  <c r="K17434" i="3"/>
  <c r="K17442" i="3"/>
  <c r="K17450" i="3"/>
  <c r="K17458" i="3"/>
  <c r="K17466" i="3"/>
  <c r="K17474" i="3"/>
  <c r="K17482" i="3"/>
  <c r="K17490" i="3"/>
  <c r="K17498" i="3"/>
  <c r="K17506" i="3"/>
  <c r="K17514" i="3"/>
  <c r="K17522" i="3"/>
  <c r="K17530" i="3"/>
  <c r="K17538" i="3"/>
  <c r="K17546" i="3"/>
  <c r="K17554" i="3"/>
  <c r="K17562" i="3"/>
  <c r="K17570" i="3"/>
  <c r="K17578" i="3"/>
  <c r="K17586" i="3"/>
  <c r="K17594" i="3"/>
  <c r="K17602" i="3"/>
  <c r="K17610" i="3"/>
  <c r="K17618" i="3"/>
  <c r="K17626" i="3"/>
  <c r="K17634" i="3"/>
  <c r="K17642" i="3"/>
  <c r="K17650" i="3"/>
  <c r="K17658" i="3"/>
  <c r="K17666" i="3"/>
  <c r="K17674" i="3"/>
  <c r="K17682" i="3"/>
  <c r="K17690" i="3"/>
  <c r="K17698" i="3"/>
  <c r="K17706" i="3"/>
  <c r="K17714" i="3"/>
  <c r="K17722" i="3"/>
  <c r="K17730" i="3"/>
  <c r="K17738" i="3"/>
  <c r="K17746" i="3"/>
  <c r="K17754" i="3"/>
  <c r="K17762" i="3"/>
  <c r="K17770" i="3"/>
  <c r="K17778" i="3"/>
  <c r="K17786" i="3"/>
  <c r="K17794" i="3"/>
  <c r="K17802" i="3"/>
  <c r="K17810" i="3"/>
  <c r="K17818" i="3"/>
  <c r="K17826" i="3"/>
  <c r="K17834" i="3"/>
  <c r="K17842" i="3"/>
  <c r="K17850" i="3"/>
  <c r="K17858" i="3"/>
  <c r="K17866" i="3"/>
  <c r="K17874" i="3"/>
  <c r="K17882" i="3"/>
  <c r="K17890" i="3"/>
  <c r="K17898" i="3"/>
  <c r="K17906" i="3"/>
  <c r="K17914" i="3"/>
  <c r="K17922" i="3"/>
  <c r="K17930" i="3"/>
  <c r="K17938" i="3"/>
  <c r="K17946" i="3"/>
  <c r="K17954" i="3"/>
  <c r="K17962" i="3"/>
  <c r="K17970" i="3"/>
  <c r="K17978" i="3"/>
  <c r="K17986" i="3"/>
  <c r="K17994" i="3"/>
  <c r="K18002" i="3"/>
  <c r="K18010" i="3"/>
  <c r="K18018" i="3"/>
  <c r="K18026" i="3"/>
  <c r="K18034" i="3"/>
  <c r="K18042" i="3"/>
  <c r="K18050" i="3"/>
  <c r="K18058" i="3"/>
  <c r="K18066" i="3"/>
  <c r="K18074" i="3"/>
  <c r="K18082" i="3"/>
  <c r="K18090" i="3"/>
  <c r="K18098" i="3"/>
  <c r="K18106" i="3"/>
  <c r="K18114" i="3"/>
  <c r="K18122" i="3"/>
  <c r="K18130" i="3"/>
  <c r="K18138" i="3"/>
  <c r="K18146" i="3"/>
  <c r="K18154" i="3"/>
  <c r="K18162" i="3"/>
  <c r="K18170" i="3"/>
  <c r="K18178" i="3"/>
  <c r="K18186" i="3"/>
  <c r="K18194" i="3"/>
  <c r="K18202" i="3"/>
  <c r="K18210" i="3"/>
  <c r="K18218" i="3"/>
  <c r="K18226" i="3"/>
  <c r="K18234" i="3"/>
  <c r="K18242" i="3"/>
  <c r="K18250" i="3"/>
  <c r="K18258" i="3"/>
  <c r="K18266" i="3"/>
  <c r="K18274" i="3"/>
  <c r="K18282" i="3"/>
  <c r="K18290" i="3"/>
  <c r="K18298" i="3"/>
  <c r="K18306" i="3"/>
  <c r="K18314" i="3"/>
  <c r="K18322" i="3"/>
  <c r="K18330" i="3"/>
  <c r="K18338" i="3"/>
  <c r="K18346" i="3"/>
  <c r="K18354" i="3"/>
  <c r="K18362" i="3"/>
  <c r="K18370" i="3"/>
  <c r="K18378" i="3"/>
  <c r="K18386" i="3"/>
  <c r="K18394" i="3"/>
  <c r="K18402" i="3"/>
  <c r="K18410" i="3"/>
  <c r="K18418" i="3"/>
  <c r="K18426" i="3"/>
  <c r="K18434" i="3"/>
  <c r="K18442" i="3"/>
  <c r="K18450" i="3"/>
  <c r="K18458" i="3"/>
  <c r="K18466" i="3"/>
  <c r="K18474" i="3"/>
  <c r="K18482" i="3"/>
  <c r="K18490" i="3"/>
  <c r="K18498" i="3"/>
  <c r="K18506" i="3"/>
  <c r="K18514" i="3"/>
  <c r="K18522" i="3"/>
  <c r="K18530" i="3"/>
  <c r="K18538" i="3"/>
  <c r="K18546" i="3"/>
  <c r="K18554" i="3"/>
  <c r="K18562" i="3"/>
  <c r="K18570" i="3"/>
  <c r="K18578" i="3"/>
  <c r="K18586" i="3"/>
  <c r="K18594" i="3"/>
  <c r="K18602" i="3"/>
  <c r="K18610" i="3"/>
  <c r="K18618" i="3"/>
  <c r="K18626" i="3"/>
  <c r="K18634" i="3"/>
  <c r="K18642" i="3"/>
  <c r="K18650" i="3"/>
  <c r="K18658" i="3"/>
  <c r="K18666" i="3"/>
  <c r="K18674" i="3"/>
  <c r="K18682" i="3"/>
  <c r="K18690" i="3"/>
  <c r="K18698" i="3"/>
  <c r="K18706" i="3"/>
  <c r="K18714" i="3"/>
  <c r="K18722" i="3"/>
  <c r="K18730" i="3"/>
  <c r="K18738" i="3"/>
  <c r="K18746" i="3"/>
  <c r="K18754" i="3"/>
  <c r="K18762" i="3"/>
  <c r="K18770" i="3"/>
  <c r="K18778" i="3"/>
  <c r="K18786" i="3"/>
  <c r="K18794" i="3"/>
  <c r="K18802" i="3"/>
  <c r="K18810" i="3"/>
  <c r="K18818" i="3"/>
  <c r="K18826" i="3"/>
  <c r="K18834" i="3"/>
  <c r="K18842" i="3"/>
  <c r="K18850" i="3"/>
  <c r="K18858" i="3"/>
  <c r="K18866" i="3"/>
  <c r="K18874" i="3"/>
  <c r="K18882" i="3"/>
  <c r="K18890" i="3"/>
  <c r="K18898" i="3"/>
  <c r="K18906" i="3"/>
  <c r="K18914" i="3"/>
  <c r="K18922" i="3"/>
  <c r="K18930" i="3"/>
  <c r="K18938" i="3"/>
  <c r="K18946" i="3"/>
  <c r="K18954" i="3"/>
  <c r="K18962" i="3"/>
  <c r="K18970" i="3"/>
  <c r="K18978" i="3"/>
  <c r="K18986" i="3"/>
  <c r="K18994" i="3"/>
  <c r="K19002" i="3"/>
  <c r="K19010" i="3"/>
  <c r="K19018" i="3"/>
  <c r="K19026" i="3"/>
  <c r="K19034" i="3"/>
  <c r="K19042" i="3"/>
  <c r="K19050" i="3"/>
  <c r="K19058" i="3"/>
  <c r="K19066" i="3"/>
  <c r="K19074" i="3"/>
  <c r="K19082" i="3"/>
  <c r="K19090" i="3"/>
  <c r="K19098" i="3"/>
  <c r="K19106" i="3"/>
  <c r="K19114" i="3"/>
  <c r="K19122" i="3"/>
  <c r="K19130" i="3"/>
  <c r="K19138" i="3"/>
  <c r="K19146" i="3"/>
  <c r="K19154" i="3"/>
  <c r="K19162" i="3"/>
  <c r="K19170" i="3"/>
  <c r="K19178" i="3"/>
  <c r="K19186" i="3"/>
  <c r="K19194" i="3"/>
  <c r="K19202" i="3"/>
  <c r="K19210" i="3"/>
  <c r="K19218" i="3"/>
  <c r="K19226" i="3"/>
  <c r="K19234" i="3"/>
  <c r="K19242" i="3"/>
  <c r="K19250" i="3"/>
  <c r="K19258" i="3"/>
  <c r="K19266" i="3"/>
  <c r="K19274" i="3"/>
  <c r="K19282" i="3"/>
  <c r="K19290" i="3"/>
  <c r="K19298" i="3"/>
  <c r="K19306" i="3"/>
  <c r="K19314" i="3"/>
  <c r="K19322" i="3"/>
  <c r="K19330" i="3"/>
  <c r="K19338" i="3"/>
  <c r="K19346" i="3"/>
  <c r="K19354" i="3"/>
  <c r="K19362" i="3"/>
  <c r="K19370" i="3"/>
  <c r="K19378" i="3"/>
  <c r="K19386" i="3"/>
  <c r="K19394" i="3"/>
  <c r="K19402" i="3"/>
  <c r="K19410" i="3"/>
  <c r="K19418" i="3"/>
  <c r="K19426" i="3"/>
  <c r="K19434" i="3"/>
  <c r="K19442" i="3"/>
  <c r="K19450" i="3"/>
  <c r="K19458" i="3"/>
  <c r="K19466" i="3"/>
  <c r="K19474" i="3"/>
  <c r="K19482" i="3"/>
  <c r="K19490" i="3"/>
  <c r="K19498" i="3"/>
  <c r="K19506" i="3"/>
  <c r="K19514" i="3"/>
  <c r="K19522" i="3"/>
  <c r="K19530" i="3"/>
  <c r="K19538" i="3"/>
  <c r="K19546" i="3"/>
  <c r="K19554" i="3"/>
  <c r="K19562" i="3"/>
  <c r="K19570" i="3"/>
  <c r="K19578" i="3"/>
  <c r="K19586" i="3"/>
  <c r="K19594" i="3"/>
  <c r="K19602" i="3"/>
  <c r="K19610" i="3"/>
  <c r="K19618" i="3"/>
  <c r="K19626" i="3"/>
  <c r="K19634" i="3"/>
  <c r="K19642" i="3"/>
  <c r="K19650" i="3"/>
  <c r="K19658" i="3"/>
  <c r="K19666" i="3"/>
  <c r="K19674" i="3"/>
  <c r="K19682" i="3"/>
  <c r="K19690" i="3"/>
  <c r="K19698" i="3"/>
  <c r="K19706" i="3"/>
  <c r="K19714" i="3"/>
  <c r="K19722" i="3"/>
  <c r="K19730" i="3"/>
  <c r="K19738" i="3"/>
  <c r="K19746" i="3"/>
  <c r="K19754" i="3"/>
  <c r="K19762" i="3"/>
  <c r="K19770" i="3"/>
  <c r="K19778" i="3"/>
  <c r="K19786" i="3"/>
  <c r="K19794" i="3"/>
  <c r="K19802" i="3"/>
  <c r="K19810" i="3"/>
  <c r="K19818" i="3"/>
  <c r="K19826" i="3"/>
  <c r="K19834" i="3"/>
  <c r="K19842" i="3"/>
  <c r="K19850" i="3"/>
  <c r="K19858" i="3"/>
  <c r="K19866" i="3"/>
  <c r="K19874" i="3"/>
  <c r="K19882" i="3"/>
  <c r="K19890" i="3"/>
  <c r="K19898" i="3"/>
  <c r="K19906" i="3"/>
  <c r="K19914" i="3"/>
  <c r="K19922" i="3"/>
  <c r="K19930" i="3"/>
  <c r="K19938" i="3"/>
  <c r="K19946" i="3"/>
  <c r="K19954" i="3"/>
  <c r="K19962" i="3"/>
  <c r="K19970" i="3"/>
  <c r="K19978" i="3"/>
  <c r="K19986" i="3"/>
  <c r="K19994" i="3"/>
  <c r="K20002" i="3"/>
  <c r="K20010" i="3"/>
  <c r="K20018" i="3"/>
  <c r="K20026" i="3"/>
  <c r="K20034" i="3"/>
  <c r="K20042" i="3"/>
  <c r="K20050" i="3"/>
  <c r="K20058" i="3"/>
  <c r="K20066" i="3"/>
  <c r="K20074" i="3"/>
  <c r="K20082" i="3"/>
  <c r="K20090" i="3"/>
  <c r="K20098" i="3"/>
  <c r="K20106" i="3"/>
  <c r="K20114" i="3"/>
  <c r="K20122" i="3"/>
  <c r="K20130" i="3"/>
  <c r="K20138" i="3"/>
  <c r="K20146" i="3"/>
  <c r="K20154" i="3"/>
  <c r="K20162" i="3"/>
  <c r="K20170" i="3"/>
  <c r="K20178" i="3"/>
  <c r="K20186" i="3"/>
  <c r="K20194" i="3"/>
  <c r="K20202" i="3"/>
  <c r="K20210" i="3"/>
  <c r="K20218" i="3"/>
  <c r="K20226" i="3"/>
  <c r="K20234" i="3"/>
  <c r="K20242" i="3"/>
  <c r="K20250" i="3"/>
  <c r="K20258" i="3"/>
  <c r="K20266" i="3"/>
  <c r="K20274" i="3"/>
  <c r="K20282" i="3"/>
  <c r="K20290" i="3"/>
  <c r="K20298" i="3"/>
  <c r="K20306" i="3"/>
  <c r="K20314" i="3"/>
  <c r="K20322" i="3"/>
  <c r="K20330" i="3"/>
  <c r="K20338" i="3"/>
  <c r="K20346" i="3"/>
  <c r="K20354" i="3"/>
  <c r="K20362" i="3"/>
  <c r="K20370" i="3"/>
  <c r="K20378" i="3"/>
  <c r="K20386" i="3"/>
  <c r="K20394" i="3"/>
  <c r="K20402" i="3"/>
  <c r="K20410" i="3"/>
  <c r="K20418" i="3"/>
  <c r="K20426" i="3"/>
  <c r="K20434" i="3"/>
  <c r="K20442" i="3"/>
  <c r="K20450" i="3"/>
  <c r="K20458" i="3"/>
  <c r="K20466" i="3"/>
  <c r="K20474" i="3"/>
  <c r="K20482" i="3"/>
  <c r="K20490" i="3"/>
  <c r="K20498" i="3"/>
  <c r="K20506" i="3"/>
  <c r="K20514" i="3"/>
  <c r="K20522" i="3"/>
  <c r="K20530" i="3"/>
  <c r="K20538" i="3"/>
  <c r="K20546" i="3"/>
  <c r="K20554" i="3"/>
  <c r="K20562" i="3"/>
  <c r="K20570" i="3"/>
  <c r="K20578" i="3"/>
  <c r="K20586" i="3"/>
  <c r="K20594" i="3"/>
  <c r="K20602" i="3"/>
  <c r="K20610" i="3"/>
  <c r="K20618" i="3"/>
  <c r="K20626" i="3"/>
  <c r="K20634" i="3"/>
  <c r="K20642" i="3"/>
  <c r="K20650" i="3"/>
  <c r="K20658" i="3"/>
  <c r="K20666" i="3"/>
  <c r="K20674" i="3"/>
  <c r="K20682" i="3"/>
  <c r="K20690" i="3"/>
  <c r="K20698" i="3"/>
  <c r="K20706" i="3"/>
  <c r="K20714" i="3"/>
  <c r="K20722" i="3"/>
  <c r="K20730" i="3"/>
  <c r="K20738" i="3"/>
  <c r="K20746" i="3"/>
  <c r="K20754" i="3"/>
  <c r="K20762" i="3"/>
  <c r="K20770" i="3"/>
  <c r="K20778" i="3"/>
  <c r="K20786" i="3"/>
  <c r="K20794" i="3"/>
  <c r="K20802" i="3"/>
  <c r="K20810" i="3"/>
  <c r="K20818" i="3"/>
  <c r="K20826" i="3"/>
  <c r="K20834" i="3"/>
  <c r="K20842" i="3"/>
  <c r="K20850" i="3"/>
  <c r="K20858" i="3"/>
  <c r="K20866" i="3"/>
  <c r="K20874" i="3"/>
  <c r="K20882" i="3"/>
  <c r="K20890" i="3"/>
  <c r="K20898" i="3"/>
  <c r="K20906" i="3"/>
  <c r="K20914" i="3"/>
  <c r="K20922" i="3"/>
  <c r="K20930" i="3"/>
  <c r="K20938" i="3"/>
  <c r="K20946" i="3"/>
  <c r="K20954" i="3"/>
  <c r="K20962" i="3"/>
  <c r="K20970" i="3"/>
  <c r="K20978" i="3"/>
  <c r="K20986" i="3"/>
  <c r="K20994" i="3"/>
  <c r="K21002" i="3"/>
  <c r="K21010" i="3"/>
  <c r="K21018" i="3"/>
  <c r="K21026" i="3"/>
  <c r="K21034" i="3"/>
  <c r="K21042" i="3"/>
  <c r="K21050" i="3"/>
  <c r="K21058" i="3"/>
  <c r="K21066" i="3"/>
  <c r="K21074" i="3"/>
  <c r="K21082" i="3"/>
  <c r="K21090" i="3"/>
  <c r="K21098" i="3"/>
  <c r="K21106" i="3"/>
  <c r="K21114" i="3"/>
  <c r="K21122" i="3"/>
  <c r="K21130" i="3"/>
  <c r="K21138" i="3"/>
  <c r="K21146" i="3"/>
  <c r="K21154" i="3"/>
  <c r="K21162" i="3"/>
  <c r="K21170" i="3"/>
  <c r="K21178" i="3"/>
  <c r="K21186" i="3"/>
  <c r="K21194" i="3"/>
  <c r="K21202" i="3"/>
  <c r="K21210" i="3"/>
  <c r="K21218" i="3"/>
  <c r="K21226" i="3"/>
  <c r="K21234" i="3"/>
  <c r="K21242" i="3"/>
  <c r="K21250" i="3"/>
  <c r="K21258" i="3"/>
  <c r="K21266" i="3"/>
  <c r="K21274" i="3"/>
  <c r="K21282" i="3"/>
  <c r="K21290" i="3"/>
  <c r="K21298" i="3"/>
  <c r="K21306" i="3"/>
  <c r="K21314" i="3"/>
  <c r="K21322" i="3"/>
  <c r="K21330" i="3"/>
  <c r="K21338" i="3"/>
  <c r="K21346" i="3"/>
  <c r="K21354" i="3"/>
  <c r="K21362" i="3"/>
  <c r="K21370" i="3"/>
  <c r="K21378" i="3"/>
  <c r="K21386" i="3"/>
  <c r="K21394" i="3"/>
  <c r="K21402" i="3"/>
  <c r="K21410" i="3"/>
  <c r="K21418" i="3"/>
  <c r="K21426" i="3"/>
  <c r="K21434" i="3"/>
  <c r="K21442" i="3"/>
  <c r="K21450" i="3"/>
  <c r="K21458" i="3"/>
  <c r="K21466" i="3"/>
  <c r="K21474" i="3"/>
  <c r="K21482" i="3"/>
  <c r="K21490" i="3"/>
  <c r="K21498" i="3"/>
  <c r="K21506" i="3"/>
  <c r="K21514" i="3"/>
  <c r="K21522" i="3"/>
  <c r="K21530" i="3"/>
  <c r="K21538" i="3"/>
  <c r="K21546" i="3"/>
  <c r="K21554" i="3"/>
  <c r="K21562" i="3"/>
  <c r="K21570" i="3"/>
  <c r="K21578" i="3"/>
  <c r="K21586" i="3"/>
  <c r="K21594" i="3"/>
  <c r="K21602" i="3"/>
  <c r="K21610" i="3"/>
  <c r="K21618" i="3"/>
  <c r="K21626" i="3"/>
  <c r="K21634" i="3"/>
  <c r="K21642" i="3"/>
  <c r="K21650" i="3"/>
  <c r="K21658" i="3"/>
  <c r="K21666" i="3"/>
  <c r="K21674" i="3"/>
  <c r="K21682" i="3"/>
  <c r="K21690" i="3"/>
  <c r="K21698" i="3"/>
  <c r="K21706" i="3"/>
  <c r="K21714" i="3"/>
  <c r="K21722" i="3"/>
  <c r="K21730" i="3"/>
  <c r="K21738" i="3"/>
  <c r="K21746" i="3"/>
  <c r="K21754" i="3"/>
  <c r="K21762" i="3"/>
  <c r="K21770" i="3"/>
  <c r="K21778" i="3"/>
  <c r="K21786" i="3"/>
  <c r="K21794" i="3"/>
  <c r="K21802" i="3"/>
  <c r="K21810" i="3"/>
  <c r="K21818" i="3"/>
  <c r="K21826" i="3"/>
  <c r="K21834" i="3"/>
  <c r="K21842" i="3"/>
  <c r="K21850" i="3"/>
  <c r="K21858" i="3"/>
  <c r="K21866" i="3"/>
  <c r="K21874" i="3"/>
  <c r="K21882" i="3"/>
  <c r="K21890" i="3"/>
  <c r="K21898" i="3"/>
  <c r="K21906" i="3"/>
  <c r="K21914" i="3"/>
  <c r="K21922" i="3"/>
  <c r="K21930" i="3"/>
  <c r="K21938" i="3"/>
  <c r="K21946" i="3"/>
  <c r="K21954" i="3"/>
  <c r="K21962" i="3"/>
  <c r="K21970" i="3"/>
  <c r="K21978" i="3"/>
  <c r="K21986" i="3"/>
  <c r="K21994" i="3"/>
  <c r="K22002" i="3"/>
  <c r="K22010" i="3"/>
  <c r="K22018" i="3"/>
  <c r="K22026" i="3"/>
  <c r="K22034" i="3"/>
  <c r="K22042" i="3"/>
  <c r="K22050" i="3"/>
  <c r="K22058" i="3"/>
  <c r="K22066" i="3"/>
  <c r="K22074" i="3"/>
  <c r="K22082" i="3"/>
  <c r="K22090" i="3"/>
  <c r="K22098" i="3"/>
  <c r="K22106" i="3"/>
  <c r="K22114" i="3"/>
  <c r="K22122" i="3"/>
  <c r="K22130" i="3"/>
  <c r="K22138" i="3"/>
  <c r="K22146" i="3"/>
  <c r="K22154" i="3"/>
  <c r="K22162" i="3"/>
  <c r="K22170" i="3"/>
  <c r="K22178" i="3"/>
  <c r="K22186" i="3"/>
  <c r="K22194" i="3"/>
  <c r="K22202" i="3"/>
  <c r="K22210" i="3"/>
  <c r="K22218" i="3"/>
  <c r="K22226" i="3"/>
  <c r="K22234" i="3"/>
  <c r="K22242" i="3"/>
  <c r="K22250" i="3"/>
  <c r="K22258" i="3"/>
  <c r="K22266" i="3"/>
  <c r="K22274" i="3"/>
  <c r="K22282" i="3"/>
  <c r="K22290" i="3"/>
  <c r="K22298" i="3"/>
  <c r="K22306" i="3"/>
  <c r="K22314" i="3"/>
  <c r="K22322" i="3"/>
  <c r="K22330" i="3"/>
  <c r="K22338" i="3"/>
  <c r="K22346" i="3"/>
  <c r="K22354" i="3"/>
  <c r="K22362" i="3"/>
  <c r="K22370" i="3"/>
  <c r="K22378" i="3"/>
  <c r="K22386" i="3"/>
  <c r="K22394" i="3"/>
  <c r="K22402" i="3"/>
  <c r="K22410" i="3"/>
  <c r="K22418" i="3"/>
  <c r="K22426" i="3"/>
  <c r="K22434" i="3"/>
  <c r="K22442" i="3"/>
  <c r="K22450" i="3"/>
  <c r="K22458" i="3"/>
  <c r="K22466" i="3"/>
  <c r="K22474" i="3"/>
  <c r="K22482" i="3"/>
  <c r="K22490" i="3"/>
  <c r="K22498" i="3"/>
  <c r="K22506" i="3"/>
  <c r="K22514" i="3"/>
  <c r="K22522" i="3"/>
  <c r="K22530" i="3"/>
  <c r="K22538" i="3"/>
  <c r="K22546" i="3"/>
  <c r="K22554" i="3"/>
  <c r="K22562" i="3"/>
  <c r="K22570" i="3"/>
  <c r="K22578" i="3"/>
  <c r="K22586" i="3"/>
  <c r="K22594" i="3"/>
  <c r="K22602" i="3"/>
  <c r="K22610" i="3"/>
  <c r="K22618" i="3"/>
  <c r="K22626" i="3"/>
  <c r="K22634" i="3"/>
  <c r="K22642" i="3"/>
  <c r="K22650" i="3"/>
  <c r="K22658" i="3"/>
  <c r="K22666" i="3"/>
  <c r="K22674" i="3"/>
  <c r="K22682" i="3"/>
  <c r="K22690" i="3"/>
  <c r="K22698" i="3"/>
  <c r="K22706" i="3"/>
  <c r="K22714" i="3"/>
  <c r="K22722" i="3"/>
  <c r="K22730" i="3"/>
  <c r="K22738" i="3"/>
  <c r="K22746" i="3"/>
  <c r="K22754" i="3"/>
  <c r="K22762" i="3"/>
  <c r="K22770" i="3"/>
  <c r="K22778" i="3"/>
  <c r="K22786" i="3"/>
  <c r="K22794" i="3"/>
  <c r="K22802" i="3"/>
  <c r="K22810" i="3"/>
  <c r="K22818" i="3"/>
  <c r="K22826" i="3"/>
  <c r="K22834" i="3"/>
  <c r="K22842" i="3"/>
  <c r="K22850" i="3"/>
  <c r="K22858" i="3"/>
  <c r="K22866" i="3"/>
  <c r="K22874" i="3"/>
  <c r="K22882" i="3"/>
  <c r="K22890" i="3"/>
  <c r="K22898" i="3"/>
  <c r="K22906" i="3"/>
  <c r="K22914" i="3"/>
  <c r="K22922" i="3"/>
  <c r="K22930" i="3"/>
  <c r="K22938" i="3"/>
  <c r="K22946" i="3"/>
  <c r="K22954" i="3"/>
  <c r="K22962" i="3"/>
  <c r="K22970" i="3"/>
  <c r="K22978" i="3"/>
  <c r="K22986" i="3"/>
  <c r="K22994" i="3"/>
  <c r="K23002" i="3"/>
  <c r="K23010" i="3"/>
  <c r="K23018" i="3"/>
  <c r="K23026" i="3"/>
  <c r="K23034" i="3"/>
  <c r="K23042" i="3"/>
  <c r="K23050" i="3"/>
  <c r="K23058" i="3"/>
  <c r="K23066" i="3"/>
  <c r="K23074" i="3"/>
  <c r="K23082" i="3"/>
  <c r="K23090" i="3"/>
  <c r="K23098" i="3"/>
  <c r="K23106" i="3"/>
  <c r="K23114" i="3"/>
  <c r="K23122" i="3"/>
  <c r="K23130" i="3"/>
  <c r="K23138" i="3"/>
  <c r="K23146" i="3"/>
  <c r="K23154" i="3"/>
  <c r="K23162" i="3"/>
  <c r="K23170" i="3"/>
  <c r="K23178" i="3"/>
  <c r="K23186" i="3"/>
  <c r="K23194" i="3"/>
  <c r="K23202" i="3"/>
  <c r="K23210" i="3"/>
  <c r="K23218" i="3"/>
  <c r="K23226" i="3"/>
  <c r="K23234" i="3"/>
  <c r="K23242" i="3"/>
  <c r="K23250" i="3"/>
  <c r="K23258" i="3"/>
  <c r="K23266" i="3"/>
  <c r="K23274" i="3"/>
  <c r="K23282" i="3"/>
  <c r="K23290" i="3"/>
  <c r="K23298" i="3"/>
  <c r="K23306" i="3"/>
  <c r="K23314" i="3"/>
  <c r="K23322" i="3"/>
  <c r="K23330" i="3"/>
  <c r="K23338" i="3"/>
  <c r="K23346" i="3"/>
  <c r="K23354" i="3"/>
  <c r="K23362" i="3"/>
  <c r="K23370" i="3"/>
  <c r="K23378" i="3"/>
  <c r="K23386" i="3"/>
  <c r="K23394" i="3"/>
  <c r="K23402" i="3"/>
  <c r="K23410" i="3"/>
  <c r="K23418" i="3"/>
  <c r="K23426" i="3"/>
  <c r="K23434" i="3"/>
  <c r="K23442" i="3"/>
  <c r="K23450" i="3"/>
  <c r="K23458" i="3"/>
  <c r="K23466" i="3"/>
  <c r="K23474" i="3"/>
  <c r="K23482" i="3"/>
  <c r="K23490" i="3"/>
  <c r="K23498" i="3"/>
  <c r="K23506" i="3"/>
  <c r="K23514" i="3"/>
  <c r="K23522" i="3"/>
  <c r="K23530" i="3"/>
  <c r="K23538" i="3"/>
  <c r="K23546" i="3"/>
  <c r="K23554" i="3"/>
  <c r="K23562" i="3"/>
  <c r="K23570" i="3"/>
  <c r="K23578" i="3"/>
  <c r="K23586" i="3"/>
  <c r="K23594" i="3"/>
  <c r="K23602" i="3"/>
  <c r="K23610" i="3"/>
  <c r="K23618" i="3"/>
  <c r="K23626" i="3"/>
  <c r="K23634" i="3"/>
  <c r="K23642" i="3"/>
  <c r="K23650" i="3"/>
  <c r="K23658" i="3"/>
  <c r="K23666" i="3"/>
  <c r="K23674" i="3"/>
  <c r="K23682" i="3"/>
  <c r="K23690" i="3"/>
  <c r="K23698" i="3"/>
  <c r="K23706" i="3"/>
  <c r="K23714" i="3"/>
  <c r="K23722" i="3"/>
  <c r="K23730" i="3"/>
  <c r="K23738" i="3"/>
  <c r="K23746" i="3"/>
  <c r="K23754" i="3"/>
  <c r="K23762" i="3"/>
  <c r="K23770" i="3"/>
  <c r="K23778" i="3"/>
  <c r="K23786" i="3"/>
  <c r="K23794" i="3"/>
  <c r="K23802" i="3"/>
  <c r="K23810" i="3"/>
  <c r="K23818" i="3"/>
  <c r="K23826" i="3"/>
  <c r="K23834" i="3"/>
  <c r="K23842" i="3"/>
  <c r="K23850" i="3"/>
  <c r="K23858" i="3"/>
  <c r="K23866" i="3"/>
  <c r="K23874" i="3"/>
  <c r="K23882" i="3"/>
  <c r="K23890" i="3"/>
  <c r="K23898" i="3"/>
  <c r="K23906" i="3"/>
  <c r="K23914" i="3"/>
  <c r="K23922" i="3"/>
  <c r="K23930" i="3"/>
  <c r="K23938" i="3"/>
  <c r="K23946" i="3"/>
  <c r="K23954" i="3"/>
  <c r="K23962" i="3"/>
  <c r="K23970" i="3"/>
  <c r="K23978" i="3"/>
  <c r="K23986" i="3"/>
  <c r="K23994" i="3"/>
  <c r="K24002" i="3"/>
  <c r="K24010" i="3"/>
  <c r="K24018" i="3"/>
  <c r="K24026" i="3"/>
  <c r="K24034" i="3"/>
  <c r="K24042" i="3"/>
  <c r="K24050" i="3"/>
  <c r="K24058" i="3"/>
  <c r="K24066" i="3"/>
  <c r="K24074" i="3"/>
  <c r="K24082" i="3"/>
  <c r="K24090" i="3"/>
  <c r="K24098" i="3"/>
  <c r="K24106" i="3"/>
  <c r="K24114" i="3"/>
  <c r="K24122" i="3"/>
  <c r="K24130" i="3"/>
  <c r="K24138" i="3"/>
  <c r="K24146" i="3"/>
  <c r="K24154" i="3"/>
  <c r="K24162" i="3"/>
  <c r="K24170" i="3"/>
  <c r="K24178" i="3"/>
  <c r="K24186" i="3"/>
  <c r="K24194" i="3"/>
  <c r="K24202" i="3"/>
  <c r="K24210" i="3"/>
  <c r="K24218" i="3"/>
  <c r="K24226" i="3"/>
  <c r="K24234" i="3"/>
  <c r="K24242" i="3"/>
  <c r="K24250" i="3"/>
  <c r="K24258" i="3"/>
  <c r="K24266" i="3"/>
  <c r="K24274" i="3"/>
  <c r="K24282" i="3"/>
  <c r="K24290" i="3"/>
  <c r="K24298" i="3"/>
  <c r="K24306" i="3"/>
  <c r="K24314" i="3"/>
  <c r="K24322" i="3"/>
  <c r="K24330" i="3"/>
  <c r="K24338" i="3"/>
  <c r="K24346" i="3"/>
  <c r="K24354" i="3"/>
  <c r="K24362" i="3"/>
  <c r="K24370" i="3"/>
  <c r="K24378" i="3"/>
  <c r="K24386" i="3"/>
  <c r="K24394" i="3"/>
  <c r="K24402" i="3"/>
  <c r="K24410" i="3"/>
  <c r="K24418" i="3"/>
  <c r="K24426" i="3"/>
  <c r="K24434" i="3"/>
  <c r="K24442" i="3"/>
  <c r="K24450" i="3"/>
  <c r="K24458" i="3"/>
  <c r="K24466" i="3"/>
  <c r="K24474" i="3"/>
  <c r="K24482" i="3"/>
  <c r="K24490" i="3"/>
  <c r="K24498" i="3"/>
  <c r="K24506" i="3"/>
  <c r="K24514" i="3"/>
  <c r="K24522" i="3"/>
  <c r="K24530" i="3"/>
  <c r="K24538" i="3"/>
  <c r="K24546" i="3"/>
  <c r="K24554" i="3"/>
  <c r="K24562" i="3"/>
  <c r="K24570" i="3"/>
  <c r="K24578" i="3"/>
  <c r="K24586" i="3"/>
  <c r="K24594" i="3"/>
  <c r="K24602" i="3"/>
  <c r="K24610" i="3"/>
  <c r="K24618" i="3"/>
  <c r="K24626" i="3"/>
  <c r="K24634" i="3"/>
  <c r="K24642" i="3"/>
  <c r="K24650" i="3"/>
  <c r="K24658" i="3"/>
  <c r="K24666" i="3"/>
  <c r="K24674" i="3"/>
  <c r="K24682" i="3"/>
  <c r="K24690" i="3"/>
  <c r="K24698" i="3"/>
  <c r="K24706" i="3"/>
  <c r="K24714" i="3"/>
  <c r="K24722" i="3"/>
  <c r="K24730" i="3"/>
  <c r="K24738" i="3"/>
  <c r="K24746" i="3"/>
  <c r="K24754" i="3"/>
  <c r="K24762" i="3"/>
  <c r="K24770" i="3"/>
  <c r="K24778" i="3"/>
  <c r="K24786" i="3"/>
  <c r="K24794" i="3"/>
  <c r="K24802" i="3"/>
  <c r="K24810" i="3"/>
  <c r="K24818" i="3"/>
  <c r="K24826" i="3"/>
  <c r="K24834" i="3"/>
  <c r="K24842" i="3"/>
  <c r="K24850" i="3"/>
  <c r="K24858" i="3"/>
  <c r="K24866" i="3"/>
  <c r="K24874" i="3"/>
  <c r="K24882" i="3"/>
  <c r="K24890" i="3"/>
  <c r="K24898" i="3"/>
  <c r="K24906" i="3"/>
  <c r="K24914" i="3"/>
  <c r="K24922" i="3"/>
  <c r="K24930" i="3"/>
  <c r="K24938" i="3"/>
  <c r="K24946" i="3"/>
  <c r="K24954" i="3"/>
  <c r="K24962" i="3"/>
  <c r="K24970" i="3"/>
  <c r="K24978" i="3"/>
  <c r="K24986" i="3"/>
  <c r="K24994" i="3"/>
  <c r="K25002" i="3"/>
  <c r="K25010" i="3"/>
  <c r="K25018" i="3"/>
  <c r="K25026" i="3"/>
  <c r="K25034" i="3"/>
  <c r="K25042" i="3"/>
  <c r="K25050" i="3"/>
  <c r="K25058" i="3"/>
  <c r="K25066" i="3"/>
  <c r="K25074" i="3"/>
  <c r="K25082" i="3"/>
  <c r="K25090" i="3"/>
  <c r="K25098" i="3"/>
  <c r="K25106" i="3"/>
  <c r="K25114" i="3"/>
  <c r="K25122" i="3"/>
  <c r="K25130" i="3"/>
  <c r="K25138" i="3"/>
  <c r="K25146" i="3"/>
  <c r="K25154" i="3"/>
  <c r="K25162" i="3"/>
  <c r="K25170" i="3"/>
  <c r="K25178" i="3"/>
  <c r="K25186" i="3"/>
  <c r="K25194" i="3"/>
  <c r="K25202" i="3"/>
  <c r="K25210" i="3"/>
  <c r="K25218" i="3"/>
  <c r="K25226" i="3"/>
  <c r="K25234" i="3"/>
  <c r="K25242" i="3"/>
  <c r="K25250" i="3"/>
  <c r="K25258" i="3"/>
  <c r="K25266" i="3"/>
  <c r="K25274" i="3"/>
  <c r="K25282" i="3"/>
  <c r="K25290" i="3"/>
  <c r="K25298" i="3"/>
  <c r="K25306" i="3"/>
  <c r="K25314" i="3"/>
  <c r="K25322" i="3"/>
  <c r="K25330" i="3"/>
  <c r="K25338" i="3"/>
  <c r="K25346" i="3"/>
  <c r="K25354" i="3"/>
  <c r="K25362" i="3"/>
  <c r="K25370" i="3"/>
  <c r="K25378" i="3"/>
  <c r="K25386" i="3"/>
  <c r="K25394" i="3"/>
  <c r="K25402" i="3"/>
  <c r="K25410" i="3"/>
  <c r="K25418" i="3"/>
  <c r="K25426" i="3"/>
  <c r="K25434" i="3"/>
  <c r="K25442" i="3"/>
  <c r="K25450" i="3"/>
  <c r="K25458" i="3"/>
  <c r="K25466" i="3"/>
  <c r="K25474" i="3"/>
  <c r="K25482" i="3"/>
  <c r="K25490" i="3"/>
  <c r="K25498" i="3"/>
  <c r="K25506" i="3"/>
  <c r="K25514" i="3"/>
  <c r="K25522" i="3"/>
  <c r="K25530" i="3"/>
  <c r="K25538" i="3"/>
  <c r="K25546" i="3"/>
  <c r="K25554" i="3"/>
  <c r="K25562" i="3"/>
  <c r="K25570" i="3"/>
  <c r="K25578" i="3"/>
  <c r="K25586" i="3"/>
  <c r="K25594" i="3"/>
  <c r="K25602" i="3"/>
  <c r="K25610" i="3"/>
  <c r="K25618" i="3"/>
  <c r="K25626" i="3"/>
  <c r="K25634" i="3"/>
  <c r="K25642" i="3"/>
  <c r="K25650" i="3"/>
  <c r="K25658" i="3"/>
  <c r="K25666" i="3"/>
  <c r="K25674" i="3"/>
  <c r="K25682" i="3"/>
  <c r="K25690" i="3"/>
  <c r="K25698" i="3"/>
  <c r="K25706" i="3"/>
  <c r="K25714" i="3"/>
  <c r="K25722" i="3"/>
  <c r="K25730" i="3"/>
  <c r="K25738" i="3"/>
  <c r="K25746" i="3"/>
  <c r="K25754" i="3"/>
  <c r="K25762" i="3"/>
  <c r="K25770" i="3"/>
  <c r="K25778" i="3"/>
  <c r="K25786" i="3"/>
  <c r="K25794" i="3"/>
  <c r="K25802" i="3"/>
  <c r="K25810" i="3"/>
  <c r="K25818" i="3"/>
  <c r="K25826" i="3"/>
  <c r="K25834" i="3"/>
  <c r="K25842" i="3"/>
  <c r="K25850" i="3"/>
  <c r="K25858" i="3"/>
  <c r="K25866" i="3"/>
  <c r="K25874" i="3"/>
  <c r="K25882" i="3"/>
  <c r="K25890" i="3"/>
  <c r="K25898" i="3"/>
  <c r="K25906" i="3"/>
  <c r="K25914" i="3"/>
  <c r="K25922" i="3"/>
  <c r="K25930" i="3"/>
  <c r="K25938" i="3"/>
  <c r="K25946" i="3"/>
  <c r="K25954" i="3"/>
  <c r="K25962" i="3"/>
  <c r="K25970" i="3"/>
  <c r="K25978" i="3"/>
  <c r="K25986" i="3"/>
  <c r="K25994" i="3"/>
  <c r="K26002" i="3"/>
  <c r="K26010" i="3"/>
  <c r="K26018" i="3"/>
  <c r="K26026" i="3"/>
  <c r="K26034" i="3"/>
  <c r="K26042" i="3"/>
  <c r="K26050" i="3"/>
  <c r="K26058" i="3"/>
  <c r="K26066" i="3"/>
  <c r="K26074" i="3"/>
  <c r="K26082" i="3"/>
  <c r="K26090" i="3"/>
  <c r="K26098" i="3"/>
  <c r="K26106" i="3"/>
  <c r="K26114" i="3"/>
  <c r="K26122" i="3"/>
  <c r="K26130" i="3"/>
  <c r="K26138" i="3"/>
  <c r="K26146" i="3"/>
  <c r="K26154" i="3"/>
  <c r="K26162" i="3"/>
  <c r="K26170" i="3"/>
  <c r="K26178" i="3"/>
  <c r="K26186" i="3"/>
  <c r="K26194" i="3"/>
  <c r="K26202" i="3"/>
  <c r="K26210" i="3"/>
  <c r="K26218" i="3"/>
  <c r="K26226" i="3"/>
  <c r="K26234" i="3"/>
  <c r="K26242" i="3"/>
  <c r="K26250" i="3"/>
  <c r="K26258" i="3"/>
  <c r="K26266" i="3"/>
  <c r="K26274" i="3"/>
  <c r="K26282" i="3"/>
  <c r="K26290" i="3"/>
  <c r="K26298" i="3"/>
  <c r="K26306" i="3"/>
  <c r="K26314" i="3"/>
  <c r="K26322" i="3"/>
  <c r="K26330" i="3"/>
  <c r="K26338" i="3"/>
  <c r="K26346" i="3"/>
  <c r="K26354" i="3"/>
  <c r="K26362" i="3"/>
  <c r="K26370" i="3"/>
  <c r="K26378" i="3"/>
  <c r="K26386" i="3"/>
  <c r="K26394" i="3"/>
  <c r="K26402" i="3"/>
  <c r="K26410" i="3"/>
  <c r="K26418" i="3"/>
  <c r="K26426" i="3"/>
  <c r="K26434" i="3"/>
  <c r="K26442" i="3"/>
  <c r="K26450" i="3"/>
  <c r="K26458" i="3"/>
  <c r="K26466" i="3"/>
  <c r="K26474" i="3"/>
  <c r="K26482" i="3"/>
  <c r="K26490" i="3"/>
  <c r="K26498" i="3"/>
  <c r="K26506" i="3"/>
  <c r="K26514" i="3"/>
  <c r="K26522" i="3"/>
  <c r="K26530" i="3"/>
  <c r="K26538" i="3"/>
  <c r="K26546" i="3"/>
  <c r="K26554" i="3"/>
  <c r="K26562" i="3"/>
  <c r="K26570" i="3"/>
  <c r="K26578" i="3"/>
  <c r="K26586" i="3"/>
  <c r="K26594" i="3"/>
  <c r="K26602" i="3"/>
  <c r="K26610" i="3"/>
  <c r="K26618" i="3"/>
  <c r="K26626" i="3"/>
  <c r="K26634" i="3"/>
  <c r="K26642" i="3"/>
  <c r="K26650" i="3"/>
  <c r="K26658" i="3"/>
  <c r="K26666" i="3"/>
  <c r="K26674" i="3"/>
  <c r="K26682" i="3"/>
  <c r="K26690" i="3"/>
  <c r="K26698" i="3"/>
  <c r="K26706" i="3"/>
  <c r="K26714" i="3"/>
  <c r="K26722" i="3"/>
  <c r="K26730" i="3"/>
  <c r="K26738" i="3"/>
  <c r="K26746" i="3"/>
  <c r="K26754" i="3"/>
  <c r="K26762" i="3"/>
  <c r="K26770" i="3"/>
  <c r="K26778" i="3"/>
  <c r="K26786" i="3"/>
  <c r="K26794" i="3"/>
  <c r="K26802" i="3"/>
  <c r="K26810" i="3"/>
  <c r="K26818" i="3"/>
  <c r="K26826" i="3"/>
  <c r="K26834" i="3"/>
  <c r="K26842" i="3"/>
  <c r="K26850" i="3"/>
  <c r="K26858" i="3"/>
  <c r="K26866" i="3"/>
  <c r="K26874" i="3"/>
  <c r="K26882" i="3"/>
  <c r="K26890" i="3"/>
  <c r="K26898" i="3"/>
  <c r="K26906" i="3"/>
  <c r="K26914" i="3"/>
  <c r="K26922" i="3"/>
  <c r="K26930" i="3"/>
  <c r="K26938" i="3"/>
  <c r="K26946" i="3"/>
  <c r="K26954" i="3"/>
  <c r="K26962" i="3"/>
  <c r="K26970" i="3"/>
  <c r="K26978" i="3"/>
  <c r="K26986" i="3"/>
  <c r="K26994" i="3"/>
  <c r="K27002" i="3"/>
  <c r="K27010" i="3"/>
  <c r="K27018" i="3"/>
  <c r="K27026" i="3"/>
  <c r="K27034" i="3"/>
  <c r="K27042" i="3"/>
  <c r="K27050" i="3"/>
  <c r="K27058" i="3"/>
  <c r="K27066" i="3"/>
  <c r="K27074" i="3"/>
  <c r="K27082" i="3"/>
  <c r="K27090" i="3"/>
  <c r="K27098" i="3"/>
  <c r="K27106" i="3"/>
  <c r="K27114" i="3"/>
  <c r="K27122" i="3"/>
  <c r="K27130" i="3"/>
  <c r="K27138" i="3"/>
  <c r="K27146" i="3"/>
  <c r="K27154" i="3"/>
  <c r="K27162" i="3"/>
  <c r="K27170" i="3"/>
  <c r="K27178" i="3"/>
  <c r="K27186" i="3"/>
  <c r="K27194" i="3"/>
  <c r="K27202" i="3"/>
  <c r="K27210" i="3"/>
  <c r="K27218" i="3"/>
  <c r="K27226" i="3"/>
  <c r="K27234" i="3"/>
  <c r="K27242" i="3"/>
  <c r="K27250" i="3"/>
  <c r="K27258" i="3"/>
  <c r="K27266" i="3"/>
  <c r="K27274" i="3"/>
  <c r="K27282" i="3"/>
  <c r="K27290" i="3"/>
  <c r="K27298" i="3"/>
  <c r="K27306" i="3"/>
  <c r="K27314" i="3"/>
  <c r="K27322" i="3"/>
  <c r="K27330" i="3"/>
  <c r="K27338" i="3"/>
  <c r="K27346" i="3"/>
  <c r="K27354" i="3"/>
  <c r="K27362" i="3"/>
  <c r="K27370" i="3"/>
  <c r="K27378" i="3"/>
  <c r="K27386" i="3"/>
  <c r="K27394" i="3"/>
  <c r="K27402" i="3"/>
  <c r="K27410" i="3"/>
  <c r="K27418" i="3"/>
  <c r="K27426" i="3"/>
  <c r="K27434" i="3"/>
  <c r="K27442" i="3"/>
  <c r="K27450" i="3"/>
  <c r="K27458" i="3"/>
  <c r="K27466" i="3"/>
  <c r="K27474" i="3"/>
  <c r="K27482" i="3"/>
  <c r="K27490" i="3"/>
  <c r="K27498" i="3"/>
  <c r="K27506" i="3"/>
  <c r="K27514" i="3"/>
  <c r="K27522" i="3"/>
  <c r="K27530" i="3"/>
  <c r="K27538" i="3"/>
  <c r="K27546" i="3"/>
  <c r="K27554" i="3"/>
  <c r="K27562" i="3"/>
  <c r="K27570" i="3"/>
  <c r="K27578" i="3"/>
  <c r="K27586" i="3"/>
  <c r="K27594" i="3"/>
  <c r="K27602" i="3"/>
  <c r="K27610" i="3"/>
  <c r="K27618" i="3"/>
  <c r="K27626" i="3"/>
  <c r="K27634" i="3"/>
  <c r="K27642" i="3"/>
  <c r="K27652" i="3"/>
  <c r="K27663" i="3"/>
  <c r="K27674" i="3"/>
  <c r="K27687" i="3"/>
  <c r="K27700" i="3"/>
  <c r="K27723" i="3"/>
  <c r="K27746" i="3"/>
  <c r="K27764" i="3"/>
  <c r="K27787" i="3"/>
  <c r="K27810" i="3"/>
  <c r="K27828" i="3"/>
  <c r="K27851" i="3"/>
  <c r="K27874" i="3"/>
  <c r="K27892" i="3"/>
  <c r="K27915" i="3"/>
  <c r="K27938" i="3"/>
  <c r="K27956" i="3"/>
  <c r="K27979" i="3"/>
  <c r="K28002" i="3"/>
  <c r="K28020" i="3"/>
  <c r="K28043" i="3"/>
  <c r="K28066" i="3"/>
  <c r="K28084" i="3"/>
  <c r="K28107" i="3"/>
  <c r="K28130" i="3"/>
  <c r="K28148" i="3"/>
  <c r="K28171" i="3"/>
  <c r="K28194" i="3"/>
  <c r="K28212" i="3"/>
  <c r="K28235" i="3"/>
  <c r="K28258" i="3"/>
  <c r="K28276" i="3"/>
  <c r="K28299" i="3"/>
  <c r="K28322" i="3"/>
  <c r="K28340" i="3"/>
  <c r="K28363" i="3"/>
  <c r="K28386" i="3"/>
  <c r="K28404" i="3"/>
  <c r="K28427" i="3"/>
  <c r="K28450" i="3"/>
  <c r="K28468" i="3"/>
  <c r="K28491" i="3"/>
  <c r="K28514" i="3"/>
  <c r="K28532" i="3"/>
  <c r="K28555" i="3"/>
  <c r="K28578" i="3"/>
  <c r="K28596" i="3"/>
  <c r="K28619" i="3"/>
  <c r="K28651" i="3"/>
  <c r="K28683" i="3"/>
  <c r="K28715" i="3"/>
  <c r="K28747" i="3"/>
  <c r="K28779" i="3"/>
  <c r="K28811" i="3"/>
  <c r="K28843" i="3"/>
  <c r="K28875" i="3"/>
  <c r="K28907" i="3"/>
  <c r="K28939" i="3"/>
  <c r="K28971" i="3"/>
  <c r="K29003" i="3"/>
  <c r="K29035" i="3"/>
  <c r="K29067" i="3"/>
  <c r="K29099" i="3"/>
  <c r="K29131" i="3"/>
  <c r="K29163" i="3"/>
  <c r="K29195" i="3"/>
  <c r="K29227" i="3"/>
  <c r="K29259" i="3"/>
  <c r="K29291" i="3"/>
  <c r="K29323" i="3"/>
  <c r="K29355" i="3"/>
  <c r="K29387" i="3"/>
  <c r="K29419" i="3"/>
  <c r="K29451" i="3"/>
  <c r="K29483" i="3"/>
  <c r="K29515" i="3"/>
  <c r="K29547" i="3"/>
  <c r="K29579" i="3"/>
  <c r="K29611" i="3"/>
  <c r="K29643" i="3"/>
  <c r="K29675" i="3"/>
  <c r="K29707" i="3"/>
  <c r="K29739" i="3"/>
  <c r="K29771" i="3"/>
  <c r="K29803" i="3"/>
  <c r="K29835" i="3"/>
  <c r="K29867" i="3"/>
  <c r="K29899" i="3"/>
  <c r="K29931" i="3"/>
  <c r="K29963" i="3"/>
  <c r="K29995" i="3"/>
  <c r="K30027" i="3"/>
  <c r="K30059" i="3"/>
  <c r="K30091" i="3"/>
  <c r="K30123" i="3"/>
  <c r="K30155" i="3"/>
  <c r="K30187" i="3"/>
  <c r="K30219" i="3"/>
  <c r="K30251" i="3"/>
  <c r="K30283" i="3"/>
  <c r="K30315" i="3"/>
  <c r="K30347" i="3"/>
  <c r="K30379" i="3"/>
  <c r="K30411" i="3"/>
  <c r="K30443" i="3"/>
  <c r="K30475" i="3"/>
  <c r="K30507" i="3"/>
  <c r="K30539" i="3"/>
  <c r="K30571" i="3"/>
  <c r="K30603" i="3"/>
  <c r="K30635" i="3"/>
  <c r="K30667" i="3"/>
  <c r="K30699" i="3"/>
  <c r="K30731" i="3"/>
  <c r="K30763" i="3"/>
  <c r="K30795" i="3"/>
  <c r="K30827" i="3"/>
  <c r="K30859" i="3"/>
  <c r="K30891" i="3"/>
  <c r="K30923" i="3"/>
  <c r="K30955" i="3"/>
  <c r="K30987" i="3"/>
  <c r="K31019" i="3"/>
  <c r="K31051" i="3"/>
  <c r="K31083" i="3"/>
  <c r="K31115" i="3"/>
  <c r="K31147" i="3"/>
  <c r="K31179" i="3"/>
  <c r="K31211" i="3"/>
  <c r="K31243" i="3"/>
  <c r="K31275" i="3"/>
  <c r="K31307" i="3"/>
  <c r="K31339" i="3"/>
  <c r="K31371" i="3"/>
  <c r="K31403" i="3"/>
  <c r="K31435" i="3"/>
  <c r="K31467" i="3"/>
  <c r="K31499" i="3"/>
  <c r="K31531" i="3"/>
  <c r="K31563" i="3"/>
  <c r="K31595" i="3"/>
  <c r="K31627" i="3"/>
  <c r="K31659" i="3"/>
  <c r="K31691" i="3"/>
  <c r="K31723" i="3"/>
  <c r="K31755" i="3"/>
  <c r="K31787" i="3"/>
  <c r="K31819" i="3"/>
  <c r="K31851" i="3"/>
  <c r="K31883" i="3"/>
  <c r="K31915" i="3"/>
  <c r="K31947" i="3"/>
  <c r="K31979" i="3"/>
  <c r="K32011" i="3"/>
  <c r="K32043" i="3"/>
  <c r="K32075" i="3"/>
  <c r="K32107" i="3"/>
  <c r="K32139" i="3"/>
  <c r="K32171" i="3"/>
  <c r="K32203" i="3"/>
  <c r="K32235" i="3"/>
  <c r="K32267" i="3"/>
  <c r="K32299" i="3"/>
  <c r="K32331" i="3"/>
  <c r="K32363" i="3"/>
  <c r="K32395" i="3"/>
  <c r="K32427" i="3"/>
  <c r="K32459" i="3"/>
  <c r="K32491" i="3"/>
  <c r="K32523" i="3"/>
  <c r="K32555" i="3"/>
  <c r="K32587" i="3"/>
  <c r="K32619" i="3"/>
  <c r="K32651" i="3"/>
  <c r="K32683" i="3"/>
  <c r="K32715" i="3"/>
  <c r="K32747" i="3"/>
  <c r="K32779" i="3"/>
  <c r="K32811" i="3"/>
  <c r="K32843" i="3"/>
  <c r="K32875" i="3"/>
  <c r="K32907" i="3"/>
  <c r="K32939" i="3"/>
  <c r="K32971" i="3"/>
  <c r="K33003" i="3"/>
  <c r="K33035" i="3"/>
  <c r="K33067" i="3"/>
  <c r="K33099" i="3"/>
  <c r="K33131" i="3"/>
  <c r="K33163" i="3"/>
  <c r="K33195" i="3"/>
  <c r="K33227" i="3"/>
  <c r="K33259" i="3"/>
  <c r="K33291" i="3"/>
  <c r="K33323" i="3"/>
  <c r="K33355" i="3"/>
  <c r="K33387" i="3"/>
  <c r="K33419" i="3"/>
  <c r="K33451" i="3"/>
  <c r="K33483" i="3"/>
  <c r="K33515" i="3"/>
  <c r="K33547" i="3"/>
  <c r="K33579" i="3"/>
  <c r="K33611" i="3"/>
  <c r="K33643" i="3"/>
  <c r="K33675" i="3"/>
  <c r="K33707" i="3"/>
  <c r="K33739" i="3"/>
  <c r="K33771" i="3"/>
  <c r="K33803" i="3"/>
  <c r="K33835" i="3"/>
  <c r="K33867" i="3"/>
  <c r="K33899" i="3"/>
  <c r="K33931" i="3"/>
  <c r="K33963" i="3"/>
  <c r="K33995" i="3"/>
  <c r="K34027" i="3"/>
  <c r="K34059" i="3"/>
  <c r="K34091" i="3"/>
  <c r="K34123" i="3"/>
  <c r="K34155" i="3"/>
  <c r="K34187" i="3"/>
  <c r="K34219" i="3"/>
  <c r="K34251" i="3"/>
  <c r="K34283" i="3"/>
  <c r="K34315" i="3"/>
  <c r="K34347" i="3"/>
  <c r="K34379" i="3"/>
  <c r="K34411" i="3"/>
  <c r="K34443" i="3"/>
  <c r="K34475" i="3"/>
  <c r="K34507" i="3"/>
  <c r="K34539" i="3"/>
  <c r="K34571" i="3"/>
  <c r="K34603" i="3"/>
  <c r="K34635" i="3"/>
  <c r="K34667" i="3"/>
  <c r="K34699" i="3"/>
  <c r="K34731" i="3"/>
  <c r="K34763" i="3"/>
  <c r="K34795" i="3"/>
  <c r="K34827" i="3"/>
  <c r="K34859" i="3"/>
  <c r="K34891" i="3"/>
  <c r="K34923" i="3"/>
  <c r="K34955" i="3"/>
  <c r="K34987" i="3"/>
  <c r="K35019" i="3"/>
  <c r="K35051" i="3"/>
  <c r="K35083" i="3"/>
  <c r="K35115" i="3"/>
  <c r="K35147" i="3"/>
  <c r="K35179" i="3"/>
  <c r="K35211" i="3"/>
  <c r="K35243" i="3"/>
  <c r="K35275" i="3"/>
  <c r="K35307" i="3"/>
  <c r="K35339" i="3"/>
  <c r="K35371" i="3"/>
  <c r="K35403" i="3"/>
  <c r="K35435" i="3"/>
  <c r="K35467" i="3"/>
  <c r="K35499" i="3"/>
  <c r="K35531" i="3"/>
  <c r="K35563" i="3"/>
  <c r="K35595" i="3"/>
  <c r="K35627" i="3"/>
  <c r="K35659" i="3"/>
  <c r="K35691" i="3"/>
  <c r="K35723" i="3"/>
  <c r="K35755" i="3"/>
  <c r="K35787" i="3"/>
  <c r="K35819" i="3"/>
  <c r="K35851" i="3"/>
  <c r="K35883" i="3"/>
  <c r="K35915" i="3"/>
  <c r="K35947" i="3"/>
  <c r="K35979" i="3"/>
  <c r="K36011" i="3"/>
  <c r="K36043" i="3"/>
  <c r="K36075" i="3"/>
  <c r="K36107" i="3"/>
  <c r="K36139" i="3"/>
  <c r="K36171" i="3"/>
  <c r="K36203" i="3"/>
  <c r="K36235" i="3"/>
  <c r="K36267" i="3"/>
  <c r="K36299" i="3"/>
  <c r="K36331" i="3"/>
  <c r="K36363" i="3"/>
  <c r="K36395" i="3"/>
  <c r="K36427" i="3"/>
  <c r="K36459" i="3"/>
  <c r="K36491" i="3"/>
  <c r="K36523" i="3"/>
  <c r="K36555" i="3"/>
  <c r="K36587" i="3"/>
  <c r="K36619" i="3"/>
  <c r="K36651" i="3"/>
  <c r="K36683" i="3"/>
  <c r="K36715" i="3"/>
  <c r="K36747" i="3"/>
  <c r="K36779" i="3"/>
  <c r="K36811" i="3"/>
  <c r="K36843" i="3"/>
  <c r="K36875" i="3"/>
  <c r="K36907" i="3"/>
  <c r="K36939" i="3"/>
  <c r="K36971" i="3"/>
  <c r="K37003" i="3"/>
  <c r="K37035" i="3"/>
  <c r="K37067" i="3"/>
  <c r="K37099" i="3"/>
  <c r="K37131" i="3"/>
  <c r="K37163" i="3"/>
  <c r="K37195" i="3"/>
  <c r="K37227" i="3"/>
  <c r="K37259" i="3"/>
  <c r="K37291" i="3"/>
  <c r="K37323" i="3"/>
  <c r="K37355" i="3"/>
  <c r="K37387" i="3"/>
  <c r="K37419" i="3"/>
  <c r="K37451" i="3"/>
  <c r="K37483" i="3"/>
  <c r="K37515" i="3"/>
  <c r="K37547" i="3"/>
  <c r="K37579" i="3"/>
  <c r="K37611" i="3"/>
  <c r="K37643" i="3"/>
  <c r="K37675" i="3"/>
  <c r="K37707" i="3"/>
  <c r="K37739" i="3"/>
  <c r="K37771" i="3"/>
  <c r="K37803" i="3"/>
  <c r="K37835" i="3"/>
  <c r="K37867" i="3"/>
  <c r="K37899" i="3"/>
  <c r="K37931" i="3"/>
  <c r="K37963" i="3"/>
  <c r="K37995" i="3"/>
  <c r="K38027" i="3"/>
  <c r="K38059" i="3"/>
  <c r="K38091" i="3"/>
  <c r="K38123" i="3"/>
  <c r="K38155" i="3"/>
  <c r="K38187" i="3"/>
  <c r="K38219" i="3"/>
  <c r="K38251" i="3"/>
  <c r="K38283" i="3"/>
  <c r="K38315" i="3"/>
  <c r="K38347" i="3"/>
  <c r="K38379" i="3"/>
  <c r="K38411" i="3"/>
  <c r="K38443" i="3"/>
  <c r="K38475" i="3"/>
  <c r="K38507" i="3"/>
  <c r="K38539" i="3"/>
  <c r="K38571" i="3"/>
  <c r="K38603" i="3"/>
  <c r="K38635" i="3"/>
  <c r="K38667" i="3"/>
  <c r="K38699" i="3"/>
  <c r="K38731" i="3"/>
  <c r="K38763" i="3"/>
  <c r="K38795" i="3"/>
  <c r="K38827" i="3"/>
  <c r="K38859" i="3"/>
  <c r="K38891" i="3"/>
  <c r="K38923" i="3"/>
  <c r="K38955" i="3"/>
  <c r="K38987" i="3"/>
  <c r="K39019" i="3"/>
  <c r="K39051" i="3"/>
  <c r="K39083" i="3"/>
  <c r="K39115" i="3"/>
  <c r="K39147" i="3"/>
  <c r="K39179" i="3"/>
  <c r="K39211" i="3"/>
  <c r="K39243" i="3"/>
  <c r="K39275" i="3"/>
  <c r="K39307" i="3"/>
  <c r="K39339" i="3"/>
  <c r="K39371" i="3"/>
  <c r="K39403" i="3"/>
  <c r="K39435" i="3"/>
  <c r="K39467" i="3"/>
  <c r="K39499" i="3"/>
  <c r="K39531" i="3"/>
  <c r="K39563" i="3"/>
  <c r="K39595" i="3"/>
  <c r="K39627" i="3"/>
  <c r="K39659" i="3"/>
  <c r="K39691" i="3"/>
  <c r="K39723" i="3"/>
  <c r="K39755" i="3"/>
  <c r="K39787" i="3"/>
  <c r="K39819" i="3"/>
  <c r="K39851" i="3"/>
  <c r="K39883" i="3"/>
  <c r="K39915" i="3"/>
  <c r="K39947" i="3"/>
  <c r="K39979" i="3"/>
  <c r="K40011" i="3"/>
  <c r="K40043" i="3"/>
  <c r="K40075" i="3"/>
  <c r="K40107" i="3"/>
  <c r="K40139" i="3"/>
  <c r="K40171" i="3"/>
  <c r="K40203" i="3"/>
  <c r="K40235" i="3"/>
  <c r="K40267" i="3"/>
  <c r="K40299" i="3"/>
  <c r="K40331" i="3"/>
  <c r="K40363" i="3"/>
  <c r="K40395" i="3"/>
  <c r="K40427" i="3"/>
  <c r="K40459" i="3"/>
  <c r="K40491" i="3"/>
  <c r="K40523" i="3"/>
  <c r="K40555" i="3"/>
  <c r="K40587" i="3"/>
  <c r="K40619" i="3"/>
  <c r="K40651" i="3"/>
  <c r="K40683" i="3"/>
  <c r="K40715" i="3"/>
  <c r="K40747" i="3"/>
  <c r="K40779" i="3"/>
  <c r="K40811" i="3"/>
  <c r="K40843" i="3"/>
  <c r="K40875" i="3"/>
  <c r="K40907" i="3"/>
  <c r="K40939" i="3"/>
  <c r="K40971" i="3"/>
  <c r="K41003" i="3"/>
  <c r="K41035" i="3"/>
  <c r="K41067" i="3"/>
  <c r="K41099" i="3"/>
  <c r="K41131" i="3"/>
  <c r="K41163" i="3"/>
  <c r="K41195" i="3"/>
  <c r="K41227" i="3"/>
  <c r="K41259" i="3"/>
  <c r="K41291" i="3"/>
  <c r="K41323" i="3"/>
  <c r="K41355" i="3"/>
  <c r="K41387" i="3"/>
  <c r="K41419" i="3"/>
  <c r="K41451" i="3"/>
  <c r="K41483" i="3"/>
  <c r="K41515" i="3"/>
  <c r="K41547" i="3"/>
  <c r="K41579" i="3"/>
  <c r="K41611" i="3"/>
  <c r="K41643" i="3"/>
  <c r="K41675" i="3"/>
  <c r="K41707" i="3"/>
  <c r="K41739" i="3"/>
  <c r="K41771" i="3"/>
  <c r="K41803" i="3"/>
  <c r="K41835" i="3"/>
  <c r="K41867" i="3"/>
  <c r="K41899" i="3"/>
  <c r="K41931" i="3"/>
  <c r="K41963" i="3"/>
  <c r="K41995" i="3"/>
  <c r="K42027" i="3"/>
  <c r="K42059" i="3"/>
  <c r="K42091" i="3"/>
  <c r="K42123" i="3"/>
  <c r="K42155" i="3"/>
  <c r="K42187" i="3"/>
  <c r="K42219" i="3"/>
  <c r="K42251" i="3"/>
  <c r="K42283" i="3"/>
  <c r="K42315" i="3"/>
  <c r="K42347" i="3"/>
  <c r="K42379" i="3"/>
  <c r="K42411" i="3"/>
  <c r="K42443" i="3"/>
  <c r="K42475" i="3"/>
  <c r="K42507" i="3"/>
  <c r="K42539" i="3"/>
  <c r="K42571" i="3"/>
  <c r="K42603" i="3"/>
  <c r="K42635" i="3"/>
  <c r="K42667" i="3"/>
  <c r="K42699" i="3"/>
  <c r="K42731" i="3"/>
  <c r="K42763" i="3"/>
  <c r="K42795" i="3"/>
  <c r="K42827" i="3"/>
  <c r="K42859" i="3"/>
  <c r="K42891" i="3"/>
  <c r="K42923" i="3"/>
  <c r="K42955" i="3"/>
  <c r="K42987" i="3"/>
  <c r="K43019" i="3"/>
  <c r="K43051" i="3"/>
  <c r="K43083" i="3"/>
  <c r="K43115" i="3"/>
  <c r="K43147" i="3"/>
  <c r="K43179" i="3"/>
  <c r="K43211" i="3"/>
  <c r="K43243" i="3"/>
  <c r="K43275" i="3"/>
  <c r="K43307" i="3"/>
  <c r="K43339" i="3"/>
  <c r="K43371" i="3"/>
  <c r="K43403" i="3"/>
  <c r="K43435" i="3"/>
  <c r="K43467" i="3"/>
  <c r="K43499" i="3"/>
  <c r="K43531" i="3"/>
  <c r="K43563" i="3"/>
  <c r="K43595" i="3"/>
  <c r="K43627" i="3"/>
  <c r="K43659" i="3"/>
  <c r="K43691" i="3"/>
  <c r="K43723" i="3"/>
  <c r="K43755" i="3"/>
  <c r="K43787" i="3"/>
  <c r="K43819" i="3"/>
  <c r="K43851" i="3"/>
  <c r="K43883" i="3"/>
  <c r="K43915" i="3"/>
  <c r="K43947" i="3"/>
  <c r="K43979" i="3"/>
  <c r="K44011" i="3"/>
  <c r="K44043" i="3"/>
  <c r="K44075" i="3"/>
  <c r="K44107" i="3"/>
  <c r="K44139" i="3"/>
  <c r="K44171" i="3"/>
  <c r="K44203" i="3"/>
  <c r="K44235" i="3"/>
  <c r="K44267" i="3"/>
  <c r="K44299" i="3"/>
  <c r="K44331" i="3"/>
  <c r="K44363" i="3"/>
  <c r="K44395" i="3"/>
  <c r="K44427" i="3"/>
  <c r="K44459" i="3"/>
  <c r="K44491" i="3"/>
  <c r="K44523" i="3"/>
  <c r="K44555" i="3"/>
  <c r="K44587" i="3"/>
  <c r="K44619" i="3"/>
  <c r="K44651" i="3"/>
  <c r="K44683" i="3"/>
  <c r="K44715" i="3"/>
  <c r="K44747" i="3"/>
  <c r="K44779" i="3"/>
  <c r="K44811" i="3"/>
  <c r="K44843" i="3"/>
  <c r="K44875" i="3"/>
  <c r="K44907" i="3"/>
  <c r="K44939" i="3"/>
  <c r="K44971" i="3"/>
  <c r="K45003" i="3"/>
  <c r="K45035" i="3"/>
  <c r="K45067" i="3"/>
  <c r="K45099" i="3"/>
  <c r="K45131" i="3"/>
  <c r="K45163" i="3"/>
  <c r="K45195" i="3"/>
  <c r="K45227" i="3"/>
  <c r="K45259" i="3"/>
  <c r="K45291" i="3"/>
  <c r="K45323" i="3"/>
  <c r="K45355" i="3"/>
  <c r="K45387" i="3"/>
  <c r="K45419" i="3"/>
  <c r="K45451" i="3"/>
  <c r="K45483" i="3"/>
  <c r="K45515" i="3"/>
  <c r="K45547" i="3"/>
  <c r="K45579" i="3"/>
  <c r="K45611" i="3"/>
  <c r="K45643" i="3"/>
  <c r="K45675" i="3"/>
  <c r="K45707" i="3"/>
  <c r="K45739" i="3"/>
  <c r="K45771" i="3"/>
  <c r="K45803" i="3"/>
  <c r="K45835" i="3"/>
  <c r="K45867" i="3"/>
  <c r="K45899" i="3"/>
  <c r="K45931" i="3"/>
  <c r="K45963" i="3"/>
  <c r="K45995" i="3"/>
  <c r="K46027" i="3"/>
  <c r="K46059" i="3"/>
  <c r="K46091" i="3"/>
  <c r="K46123" i="3"/>
  <c r="K46155" i="3"/>
  <c r="K46187" i="3"/>
  <c r="K46219" i="3"/>
  <c r="K46251" i="3"/>
  <c r="K46283" i="3"/>
  <c r="K46315" i="3"/>
  <c r="K46347" i="3"/>
  <c r="K46379" i="3"/>
  <c r="K46411" i="3"/>
  <c r="K46443" i="3"/>
  <c r="K46475" i="3"/>
  <c r="K46507" i="3"/>
  <c r="K46539" i="3"/>
  <c r="K46571" i="3"/>
  <c r="K46603" i="3"/>
  <c r="K46635" i="3"/>
  <c r="K46667" i="3"/>
  <c r="K46699" i="3"/>
  <c r="K46731" i="3"/>
  <c r="K46763" i="3"/>
  <c r="K46795" i="3"/>
  <c r="K46827" i="3"/>
  <c r="K46859" i="3"/>
  <c r="K46891" i="3"/>
  <c r="K46923" i="3"/>
  <c r="K46955" i="3"/>
  <c r="K46987" i="3"/>
  <c r="K47019" i="3"/>
  <c r="K47051" i="3"/>
  <c r="K47083" i="3"/>
  <c r="K47115" i="3"/>
  <c r="K47147" i="3"/>
  <c r="K47179" i="3"/>
  <c r="K47211" i="3"/>
  <c r="K47243" i="3"/>
  <c r="K47275" i="3"/>
  <c r="K47307" i="3"/>
  <c r="K47339" i="3"/>
  <c r="K47371" i="3"/>
  <c r="K47403" i="3"/>
  <c r="K47435" i="3"/>
  <c r="K47467" i="3"/>
  <c r="K47499" i="3"/>
  <c r="K47531" i="3"/>
  <c r="K47563" i="3"/>
  <c r="K47595" i="3"/>
  <c r="K47627" i="3"/>
  <c r="K47659" i="3"/>
  <c r="K47691" i="3"/>
  <c r="K47723" i="3"/>
  <c r="K47755" i="3"/>
  <c r="K47787" i="3"/>
  <c r="K47819" i="3"/>
  <c r="K47851" i="3"/>
  <c r="K47883" i="3"/>
  <c r="K47922" i="3"/>
  <c r="K47965" i="3"/>
  <c r="K48008" i="3"/>
  <c r="K48052" i="3"/>
  <c r="K48104" i="3"/>
  <c r="K48154" i="3"/>
  <c r="K48207" i="3"/>
  <c r="K48257" i="3"/>
  <c r="K48308" i="3"/>
  <c r="K48360" i="3"/>
  <c r="K48410" i="3"/>
  <c r="K48463" i="3"/>
  <c r="K48513" i="3"/>
  <c r="K48564" i="3"/>
  <c r="K48616" i="3"/>
  <c r="K48666" i="3"/>
  <c r="K48719" i="3"/>
  <c r="K48769" i="3"/>
  <c r="K48820" i="3"/>
  <c r="K48872" i="3"/>
  <c r="K48922" i="3"/>
  <c r="K48975" i="3"/>
  <c r="K49025" i="3"/>
  <c r="K49076" i="3"/>
  <c r="K49128" i="3"/>
  <c r="K49178" i="3"/>
  <c r="K49231" i="3"/>
  <c r="K49281" i="3"/>
  <c r="K49332" i="3"/>
  <c r="K49384" i="3"/>
  <c r="K49434" i="3"/>
  <c r="K49487" i="3"/>
  <c r="K49537" i="3"/>
  <c r="K49588" i="3"/>
  <c r="K49640" i="3"/>
  <c r="K49690" i="3"/>
  <c r="K49743" i="3"/>
  <c r="K49793" i="3"/>
  <c r="K49844" i="3"/>
  <c r="K49896" i="3"/>
  <c r="K49946" i="3"/>
  <c r="K49999" i="3"/>
  <c r="K50049" i="3"/>
  <c r="K50100" i="3"/>
  <c r="K50152" i="3"/>
  <c r="K50202" i="3"/>
  <c r="K50255" i="3"/>
  <c r="K50305" i="3"/>
  <c r="K50356" i="3"/>
  <c r="K50408" i="3"/>
  <c r="K50458" i="3"/>
  <c r="O2" i="3" a="1"/>
  <c r="K3" i="3"/>
  <c r="K11" i="3"/>
  <c r="K19" i="3"/>
  <c r="K27" i="3"/>
  <c r="K35" i="3"/>
  <c r="K43" i="3"/>
  <c r="K51" i="3"/>
  <c r="K59" i="3"/>
  <c r="K67" i="3"/>
  <c r="K75" i="3"/>
  <c r="K83" i="3"/>
  <c r="K91" i="3"/>
  <c r="K99" i="3"/>
  <c r="K107" i="3"/>
  <c r="K115" i="3"/>
  <c r="K123" i="3"/>
  <c r="K131" i="3"/>
  <c r="K139" i="3"/>
  <c r="K147" i="3"/>
  <c r="K155" i="3"/>
  <c r="K163" i="3"/>
  <c r="K171" i="3"/>
  <c r="K179" i="3"/>
  <c r="K187" i="3"/>
  <c r="K195" i="3"/>
  <c r="K203" i="3"/>
  <c r="K211" i="3"/>
  <c r="K219" i="3"/>
  <c r="K227" i="3"/>
  <c r="K235" i="3"/>
  <c r="K243" i="3"/>
  <c r="K251" i="3"/>
  <c r="K259" i="3"/>
  <c r="K267" i="3"/>
  <c r="K275" i="3"/>
  <c r="K283" i="3"/>
  <c r="K291" i="3"/>
  <c r="K299" i="3"/>
  <c r="K307" i="3"/>
  <c r="K315" i="3"/>
  <c r="K323" i="3"/>
  <c r="K331" i="3"/>
  <c r="K339" i="3"/>
  <c r="K347" i="3"/>
  <c r="K355" i="3"/>
  <c r="K363" i="3"/>
  <c r="K371" i="3"/>
  <c r="K379" i="3"/>
  <c r="K387" i="3"/>
  <c r="K395" i="3"/>
  <c r="K403" i="3"/>
  <c r="K411" i="3"/>
  <c r="K419" i="3"/>
  <c r="K427" i="3"/>
  <c r="K435" i="3"/>
  <c r="K443" i="3"/>
  <c r="K451" i="3"/>
  <c r="K459" i="3"/>
  <c r="K467" i="3"/>
  <c r="K475" i="3"/>
  <c r="K483" i="3"/>
  <c r="K491" i="3"/>
  <c r="K499" i="3"/>
  <c r="K507" i="3"/>
  <c r="K515" i="3"/>
  <c r="K523" i="3"/>
  <c r="K531" i="3"/>
  <c r="K539" i="3"/>
  <c r="K547" i="3"/>
  <c r="K555" i="3"/>
  <c r="K563" i="3"/>
  <c r="K571" i="3"/>
  <c r="K579" i="3"/>
  <c r="K587" i="3"/>
  <c r="K595" i="3"/>
  <c r="K603" i="3"/>
  <c r="K611" i="3"/>
  <c r="K619" i="3"/>
  <c r="K627" i="3"/>
  <c r="K635" i="3"/>
  <c r="K643" i="3"/>
  <c r="K651" i="3"/>
  <c r="K659" i="3"/>
  <c r="K667" i="3"/>
  <c r="K675" i="3"/>
  <c r="K683" i="3"/>
  <c r="K691" i="3"/>
  <c r="K699" i="3"/>
  <c r="K707" i="3"/>
  <c r="K715" i="3"/>
  <c r="K723" i="3"/>
  <c r="K731" i="3"/>
  <c r="K739" i="3"/>
  <c r="K747" i="3"/>
  <c r="K755" i="3"/>
  <c r="K763" i="3"/>
  <c r="K771" i="3"/>
  <c r="K779" i="3"/>
  <c r="K787" i="3"/>
  <c r="K795" i="3"/>
  <c r="K803" i="3"/>
  <c r="K811" i="3"/>
  <c r="K819" i="3"/>
  <c r="K827" i="3"/>
  <c r="K835" i="3"/>
  <c r="K843" i="3"/>
  <c r="K851" i="3"/>
  <c r="K859" i="3"/>
  <c r="K867" i="3"/>
  <c r="K875" i="3"/>
  <c r="K883" i="3"/>
  <c r="K891" i="3"/>
  <c r="K899" i="3"/>
  <c r="K907" i="3"/>
  <c r="K915" i="3"/>
  <c r="K923" i="3"/>
  <c r="K931" i="3"/>
  <c r="K939" i="3"/>
  <c r="K947" i="3"/>
  <c r="K955" i="3"/>
  <c r="K963" i="3"/>
  <c r="K971" i="3"/>
  <c r="K979" i="3"/>
  <c r="K987" i="3"/>
  <c r="K995" i="3"/>
  <c r="K1003" i="3"/>
  <c r="K1011" i="3"/>
  <c r="K1019" i="3"/>
  <c r="K1027" i="3"/>
  <c r="K1035" i="3"/>
  <c r="K1043" i="3"/>
  <c r="K1051" i="3"/>
  <c r="K1059" i="3"/>
  <c r="K1067" i="3"/>
  <c r="K1075" i="3"/>
  <c r="K1083" i="3"/>
  <c r="K1091" i="3"/>
  <c r="K1099" i="3"/>
  <c r="K1107" i="3"/>
  <c r="K1115" i="3"/>
  <c r="K1123" i="3"/>
  <c r="K1131" i="3"/>
  <c r="K1139" i="3"/>
  <c r="K1147" i="3"/>
  <c r="K1155" i="3"/>
  <c r="K1163" i="3"/>
  <c r="K1171" i="3"/>
  <c r="K1179" i="3"/>
  <c r="K1187" i="3"/>
  <c r="K1195" i="3"/>
  <c r="K1203" i="3"/>
  <c r="K1211" i="3"/>
  <c r="K1219" i="3"/>
  <c r="K1227" i="3"/>
  <c r="K1235" i="3"/>
  <c r="K1243" i="3"/>
  <c r="K1251" i="3"/>
  <c r="K1259" i="3"/>
  <c r="K1267" i="3"/>
  <c r="K1275" i="3"/>
  <c r="K1283" i="3"/>
  <c r="K1291" i="3"/>
  <c r="K1299" i="3"/>
  <c r="K1307" i="3"/>
  <c r="K1315" i="3"/>
  <c r="K1323" i="3"/>
  <c r="K1331" i="3"/>
  <c r="K1339" i="3"/>
  <c r="K1347" i="3"/>
  <c r="K1355" i="3"/>
  <c r="K1363" i="3"/>
  <c r="K1371" i="3"/>
  <c r="K1379" i="3"/>
  <c r="K1387" i="3"/>
  <c r="K1395" i="3"/>
  <c r="K1403" i="3"/>
  <c r="K1411" i="3"/>
  <c r="K1419" i="3"/>
  <c r="K1427" i="3"/>
  <c r="K1435" i="3"/>
  <c r="K1443" i="3"/>
  <c r="K1451" i="3"/>
  <c r="K1459" i="3"/>
  <c r="K1467" i="3"/>
  <c r="K1475" i="3"/>
  <c r="K1483" i="3"/>
  <c r="K1491" i="3"/>
  <c r="K1499" i="3"/>
  <c r="K1507" i="3"/>
  <c r="K1515" i="3"/>
  <c r="K1523" i="3"/>
  <c r="K1531" i="3"/>
  <c r="K1539" i="3"/>
  <c r="K1547" i="3"/>
  <c r="K1555" i="3"/>
  <c r="K1563" i="3"/>
  <c r="K1571" i="3"/>
  <c r="K1579" i="3"/>
  <c r="K1587" i="3"/>
  <c r="K1595" i="3"/>
  <c r="K1603" i="3"/>
  <c r="K1611" i="3"/>
  <c r="K1619" i="3"/>
  <c r="K1627" i="3"/>
  <c r="K1635" i="3"/>
  <c r="K1643" i="3"/>
  <c r="K1651" i="3"/>
  <c r="K1659" i="3"/>
  <c r="K1667" i="3"/>
  <c r="K1675" i="3"/>
  <c r="K1683" i="3"/>
  <c r="K1691" i="3"/>
  <c r="K1699" i="3"/>
  <c r="K1707" i="3"/>
  <c r="K1715" i="3"/>
  <c r="K1723" i="3"/>
  <c r="K1731" i="3"/>
  <c r="K1739" i="3"/>
  <c r="K1747" i="3"/>
  <c r="K1755" i="3"/>
  <c r="K1763" i="3"/>
  <c r="K1771" i="3"/>
  <c r="K1779" i="3"/>
  <c r="K1787" i="3"/>
  <c r="K1795" i="3"/>
  <c r="K1803" i="3"/>
  <c r="K1811" i="3"/>
  <c r="K1819" i="3"/>
  <c r="K1827" i="3"/>
  <c r="K1835" i="3"/>
  <c r="K1843" i="3"/>
  <c r="K1851" i="3"/>
  <c r="K1859" i="3"/>
  <c r="K1867" i="3"/>
  <c r="K1875" i="3"/>
  <c r="K1883" i="3"/>
  <c r="K1891" i="3"/>
  <c r="K1899" i="3"/>
  <c r="K1907" i="3"/>
  <c r="K1915" i="3"/>
  <c r="K1923" i="3"/>
  <c r="K1931" i="3"/>
  <c r="K1939" i="3"/>
  <c r="K1947" i="3"/>
  <c r="K1955" i="3"/>
  <c r="K1963" i="3"/>
  <c r="K1971" i="3"/>
  <c r="K1979" i="3"/>
  <c r="K1987" i="3"/>
  <c r="K1995" i="3"/>
  <c r="K2003" i="3"/>
  <c r="K2011" i="3"/>
  <c r="K2019" i="3"/>
  <c r="K2027" i="3"/>
  <c r="K2035" i="3"/>
  <c r="K2043" i="3"/>
  <c r="K2051" i="3"/>
  <c r="K2059" i="3"/>
  <c r="K2067" i="3"/>
  <c r="K2075" i="3"/>
  <c r="K2083" i="3"/>
  <c r="K2091" i="3"/>
  <c r="K2099" i="3"/>
  <c r="K2107" i="3"/>
  <c r="K2115" i="3"/>
  <c r="K2123" i="3"/>
  <c r="K2131" i="3"/>
  <c r="K2139" i="3"/>
  <c r="K2147" i="3"/>
  <c r="K2155" i="3"/>
  <c r="K2163" i="3"/>
  <c r="K2171" i="3"/>
  <c r="K2179" i="3"/>
  <c r="K2187" i="3"/>
  <c r="K2195" i="3"/>
  <c r="K2203" i="3"/>
  <c r="K2211" i="3"/>
  <c r="K2219" i="3"/>
  <c r="K2227" i="3"/>
  <c r="K2235" i="3"/>
  <c r="K2243" i="3"/>
  <c r="K2251" i="3"/>
  <c r="K2259" i="3"/>
  <c r="K2267" i="3"/>
  <c r="K2275" i="3"/>
  <c r="K2283" i="3"/>
  <c r="K2291" i="3"/>
  <c r="K2299" i="3"/>
  <c r="K2307" i="3"/>
  <c r="K2315" i="3"/>
  <c r="K2323" i="3"/>
  <c r="K2331" i="3"/>
  <c r="K2339" i="3"/>
  <c r="K2347" i="3"/>
  <c r="K2355" i="3"/>
  <c r="K2363" i="3"/>
  <c r="K2371" i="3"/>
  <c r="K2379" i="3"/>
  <c r="K2387" i="3"/>
  <c r="K2395" i="3"/>
  <c r="K2403" i="3"/>
  <c r="K2411" i="3"/>
  <c r="K2419" i="3"/>
  <c r="K2427" i="3"/>
  <c r="K2435" i="3"/>
  <c r="K2443" i="3"/>
  <c r="K2451" i="3"/>
  <c r="K2459" i="3"/>
  <c r="K2467" i="3"/>
  <c r="K2475" i="3"/>
  <c r="K2483" i="3"/>
  <c r="K2491" i="3"/>
  <c r="K2499" i="3"/>
  <c r="K2507" i="3"/>
  <c r="K2515" i="3"/>
  <c r="K2523" i="3"/>
  <c r="K2531" i="3"/>
  <c r="K2539" i="3"/>
  <c r="K2547" i="3"/>
  <c r="K2555" i="3"/>
  <c r="K2563" i="3"/>
  <c r="K2571" i="3"/>
  <c r="K2579" i="3"/>
  <c r="K2587" i="3"/>
  <c r="K2595" i="3"/>
  <c r="K2603" i="3"/>
  <c r="K2611" i="3"/>
  <c r="K2619" i="3"/>
  <c r="K2627" i="3"/>
  <c r="K2635" i="3"/>
  <c r="K2643" i="3"/>
  <c r="K2651" i="3"/>
  <c r="K2659" i="3"/>
  <c r="K2667" i="3"/>
  <c r="K2675" i="3"/>
  <c r="K2683" i="3"/>
  <c r="K2691" i="3"/>
  <c r="K2699" i="3"/>
  <c r="K2707" i="3"/>
  <c r="K2715" i="3"/>
  <c r="K2723" i="3"/>
  <c r="K2731" i="3"/>
  <c r="K2739" i="3"/>
  <c r="K2747" i="3"/>
  <c r="K2755" i="3"/>
  <c r="K2763" i="3"/>
  <c r="K2771" i="3"/>
  <c r="K2779" i="3"/>
  <c r="K2787" i="3"/>
  <c r="K2795" i="3"/>
  <c r="K2803" i="3"/>
  <c r="K2811" i="3"/>
  <c r="K2819" i="3"/>
  <c r="K2827" i="3"/>
  <c r="K2835" i="3"/>
  <c r="K2843" i="3"/>
  <c r="K2851" i="3"/>
  <c r="K2859" i="3"/>
  <c r="K2867" i="3"/>
  <c r="K2875" i="3"/>
  <c r="K2883" i="3"/>
  <c r="K2891" i="3"/>
  <c r="K2899" i="3"/>
  <c r="K2907" i="3"/>
  <c r="K2915" i="3"/>
  <c r="K2923" i="3"/>
  <c r="K2931" i="3"/>
  <c r="K2939" i="3"/>
  <c r="K2947" i="3"/>
  <c r="K2955" i="3"/>
  <c r="K2963" i="3"/>
  <c r="K2971" i="3"/>
  <c r="K2979" i="3"/>
  <c r="K2987" i="3"/>
  <c r="K2995" i="3"/>
  <c r="K3003" i="3"/>
  <c r="K3011" i="3"/>
  <c r="K3019" i="3"/>
  <c r="K3027" i="3"/>
  <c r="K3035" i="3"/>
  <c r="K3043" i="3"/>
  <c r="K3051" i="3"/>
  <c r="K3059" i="3"/>
  <c r="K3067" i="3"/>
  <c r="K3075" i="3"/>
  <c r="K3083" i="3"/>
  <c r="K3091" i="3"/>
  <c r="K3099" i="3"/>
  <c r="K3107" i="3"/>
  <c r="K3115" i="3"/>
  <c r="K3123" i="3"/>
  <c r="K3131" i="3"/>
  <c r="K3139" i="3"/>
  <c r="K3147" i="3"/>
  <c r="K3155" i="3"/>
  <c r="K3163" i="3"/>
  <c r="K3171" i="3"/>
  <c r="K3179" i="3"/>
  <c r="K3187" i="3"/>
  <c r="K3195" i="3"/>
  <c r="K3203" i="3"/>
  <c r="K3211" i="3"/>
  <c r="K3219" i="3"/>
  <c r="K3227" i="3"/>
  <c r="K3235" i="3"/>
  <c r="K3243" i="3"/>
  <c r="K3251" i="3"/>
  <c r="K3259" i="3"/>
  <c r="K3267" i="3"/>
  <c r="K3275" i="3"/>
  <c r="K3283" i="3"/>
  <c r="K3291" i="3"/>
  <c r="K3299" i="3"/>
  <c r="K3307" i="3"/>
  <c r="K3315" i="3"/>
  <c r="K3323" i="3"/>
  <c r="K3331" i="3"/>
  <c r="K3339" i="3"/>
  <c r="K3347" i="3"/>
  <c r="K3355" i="3"/>
  <c r="K3363" i="3"/>
  <c r="K3371" i="3"/>
  <c r="K3379" i="3"/>
  <c r="K3387" i="3"/>
  <c r="K3395" i="3"/>
  <c r="K3403" i="3"/>
  <c r="K3411" i="3"/>
  <c r="K3419" i="3"/>
  <c r="K3427" i="3"/>
  <c r="K3435" i="3"/>
  <c r="K3443" i="3"/>
  <c r="K3451" i="3"/>
  <c r="K3459" i="3"/>
  <c r="K3467" i="3"/>
  <c r="K3475" i="3"/>
  <c r="K3483" i="3"/>
  <c r="K3491" i="3"/>
  <c r="K3499" i="3"/>
  <c r="K3507" i="3"/>
  <c r="K3515" i="3"/>
  <c r="K3523" i="3"/>
  <c r="K3531" i="3"/>
  <c r="K3539" i="3"/>
  <c r="K3547" i="3"/>
  <c r="K3555" i="3"/>
  <c r="K3563" i="3"/>
  <c r="K3571" i="3"/>
  <c r="K3579" i="3"/>
  <c r="K3587" i="3"/>
  <c r="K3595" i="3"/>
  <c r="K3603" i="3"/>
  <c r="K3611" i="3"/>
  <c r="K3619" i="3"/>
  <c r="K3627" i="3"/>
  <c r="K3635" i="3"/>
  <c r="K3643" i="3"/>
  <c r="K3651" i="3"/>
  <c r="K3659" i="3"/>
  <c r="K3667" i="3"/>
  <c r="K3675" i="3"/>
  <c r="K3683" i="3"/>
  <c r="K3691" i="3"/>
  <c r="K3699" i="3"/>
  <c r="K3707" i="3"/>
  <c r="K3715" i="3"/>
  <c r="K3723" i="3"/>
  <c r="K3731" i="3"/>
  <c r="K3739" i="3"/>
  <c r="K3747" i="3"/>
  <c r="K3755" i="3"/>
  <c r="K3763" i="3"/>
  <c r="K3771" i="3"/>
  <c r="K3779" i="3"/>
  <c r="K3787" i="3"/>
  <c r="K3795" i="3"/>
  <c r="K3803" i="3"/>
  <c r="K3811" i="3"/>
  <c r="K3819" i="3"/>
  <c r="K3827" i="3"/>
  <c r="K3835" i="3"/>
  <c r="K3843" i="3"/>
  <c r="K3851" i="3"/>
  <c r="K3859" i="3"/>
  <c r="K3867" i="3"/>
  <c r="K3875" i="3"/>
  <c r="K3883" i="3"/>
  <c r="K3891" i="3"/>
  <c r="K3899" i="3"/>
  <c r="K3907" i="3"/>
  <c r="K3915" i="3"/>
  <c r="K3923" i="3"/>
  <c r="K3931" i="3"/>
  <c r="K3939" i="3"/>
  <c r="K3947" i="3"/>
  <c r="K3955" i="3"/>
  <c r="K3963" i="3"/>
  <c r="K3971" i="3"/>
  <c r="K3979" i="3"/>
  <c r="K3987" i="3"/>
  <c r="K3995" i="3"/>
  <c r="K4003" i="3"/>
  <c r="K4011" i="3"/>
  <c r="K4019" i="3"/>
  <c r="K4027" i="3"/>
  <c r="K4035" i="3"/>
  <c r="K4043" i="3"/>
  <c r="K4051" i="3"/>
  <c r="K4059" i="3"/>
  <c r="K4067" i="3"/>
  <c r="K4075" i="3"/>
  <c r="K4083" i="3"/>
  <c r="K4091" i="3"/>
  <c r="K4099" i="3"/>
  <c r="K4107" i="3"/>
  <c r="K4115" i="3"/>
  <c r="K4123" i="3"/>
  <c r="K4131" i="3"/>
  <c r="K4139" i="3"/>
  <c r="K4147" i="3"/>
  <c r="K4155" i="3"/>
  <c r="K4163" i="3"/>
  <c r="K4171" i="3"/>
  <c r="K4179" i="3"/>
  <c r="K4187" i="3"/>
  <c r="K4195" i="3"/>
  <c r="K4203" i="3"/>
  <c r="K4211" i="3"/>
  <c r="K4219" i="3"/>
  <c r="K4227" i="3"/>
  <c r="K4235" i="3"/>
  <c r="K4243" i="3"/>
  <c r="K4251" i="3"/>
  <c r="K4259" i="3"/>
  <c r="K4267" i="3"/>
  <c r="K4275" i="3"/>
  <c r="K4283" i="3"/>
  <c r="K4291" i="3"/>
  <c r="K4299" i="3"/>
  <c r="K4307" i="3"/>
  <c r="K4315" i="3"/>
  <c r="K4323" i="3"/>
  <c r="K4331" i="3"/>
  <c r="K4339" i="3"/>
  <c r="K4347" i="3"/>
  <c r="K4355" i="3"/>
  <c r="K4363" i="3"/>
  <c r="K4371" i="3"/>
  <c r="K4379" i="3"/>
  <c r="K4387" i="3"/>
  <c r="K4395" i="3"/>
  <c r="K4403" i="3"/>
  <c r="K4411" i="3"/>
  <c r="K4419" i="3"/>
  <c r="K4427" i="3"/>
  <c r="K4435" i="3"/>
  <c r="K4443" i="3"/>
  <c r="K4451" i="3"/>
  <c r="K4459" i="3"/>
  <c r="K4467" i="3"/>
  <c r="K4475" i="3"/>
  <c r="K4483" i="3"/>
  <c r="K4491" i="3"/>
  <c r="K4499" i="3"/>
  <c r="K4507" i="3"/>
  <c r="K4515" i="3"/>
  <c r="K4523" i="3"/>
  <c r="K4531" i="3"/>
  <c r="K4539" i="3"/>
  <c r="K4547" i="3"/>
  <c r="K4555" i="3"/>
  <c r="K4563" i="3"/>
  <c r="K4571" i="3"/>
  <c r="K4579" i="3"/>
  <c r="K4587" i="3"/>
  <c r="K4595" i="3"/>
  <c r="K4603" i="3"/>
  <c r="K4611" i="3"/>
  <c r="K4619" i="3"/>
  <c r="K4627" i="3"/>
  <c r="K4635" i="3"/>
  <c r="K4643" i="3"/>
  <c r="K4651" i="3"/>
  <c r="K4659" i="3"/>
  <c r="K4667" i="3"/>
  <c r="K4675" i="3"/>
  <c r="K4683" i="3"/>
  <c r="K4691" i="3"/>
  <c r="K4699" i="3"/>
  <c r="K4707" i="3"/>
  <c r="K4715" i="3"/>
  <c r="K4723" i="3"/>
  <c r="K4731" i="3"/>
  <c r="K4739" i="3"/>
  <c r="K4747" i="3"/>
  <c r="K4755" i="3"/>
  <c r="K4763" i="3"/>
  <c r="K4771" i="3"/>
  <c r="K4779" i="3"/>
  <c r="K4787" i="3"/>
  <c r="K4795" i="3"/>
  <c r="K4803" i="3"/>
  <c r="K4811" i="3"/>
  <c r="K4819" i="3"/>
  <c r="K4827" i="3"/>
  <c r="K4835" i="3"/>
  <c r="K4843" i="3"/>
  <c r="K4851" i="3"/>
  <c r="K4859" i="3"/>
  <c r="K4867" i="3"/>
  <c r="K4875" i="3"/>
  <c r="K4883" i="3"/>
  <c r="K4891" i="3"/>
  <c r="K4899" i="3"/>
  <c r="K4907" i="3"/>
  <c r="K4915" i="3"/>
  <c r="K4923" i="3"/>
  <c r="K4931" i="3"/>
  <c r="K4939" i="3"/>
  <c r="K4947" i="3"/>
  <c r="K4955" i="3"/>
  <c r="K4963" i="3"/>
  <c r="K4971" i="3"/>
  <c r="K4979" i="3"/>
  <c r="K4987" i="3"/>
  <c r="K4995" i="3"/>
  <c r="K5003" i="3"/>
  <c r="K5011" i="3"/>
  <c r="K5019" i="3"/>
  <c r="K5027" i="3"/>
  <c r="K5035" i="3"/>
  <c r="K5043" i="3"/>
  <c r="K5051" i="3"/>
  <c r="K5059" i="3"/>
  <c r="K5067" i="3"/>
  <c r="K5075" i="3"/>
  <c r="K5083" i="3"/>
  <c r="K5091" i="3"/>
  <c r="K5099" i="3"/>
  <c r="K5107" i="3"/>
  <c r="K5115" i="3"/>
  <c r="K5123" i="3"/>
  <c r="K5131" i="3"/>
  <c r="K5139" i="3"/>
  <c r="K5147" i="3"/>
  <c r="K5155" i="3"/>
  <c r="K5163" i="3"/>
  <c r="K5171" i="3"/>
  <c r="K5179" i="3"/>
  <c r="K5187" i="3"/>
  <c r="K5195" i="3"/>
  <c r="K5203" i="3"/>
  <c r="K5211" i="3"/>
  <c r="K5219" i="3"/>
  <c r="K5227" i="3"/>
  <c r="K5235" i="3"/>
  <c r="K5243" i="3"/>
  <c r="K5251" i="3"/>
  <c r="K5259" i="3"/>
  <c r="K5267" i="3"/>
  <c r="K5275" i="3"/>
  <c r="K5283" i="3"/>
  <c r="K5291" i="3"/>
  <c r="K5299" i="3"/>
  <c r="K5307" i="3"/>
  <c r="K5315" i="3"/>
  <c r="K5323" i="3"/>
  <c r="K5331" i="3"/>
  <c r="K5339" i="3"/>
  <c r="K5347" i="3"/>
  <c r="K5355" i="3"/>
  <c r="K5363" i="3"/>
  <c r="K5371" i="3"/>
  <c r="K5379" i="3"/>
  <c r="K5387" i="3"/>
  <c r="K5395" i="3"/>
  <c r="K5403" i="3"/>
  <c r="K5411" i="3"/>
  <c r="K5419" i="3"/>
  <c r="K5427" i="3"/>
  <c r="K5435" i="3"/>
  <c r="K5443" i="3"/>
  <c r="K5451" i="3"/>
  <c r="K5459" i="3"/>
  <c r="K5467" i="3"/>
  <c r="K5475" i="3"/>
  <c r="K5483" i="3"/>
  <c r="K5491" i="3"/>
  <c r="K5499" i="3"/>
  <c r="K5507" i="3"/>
  <c r="K5515" i="3"/>
  <c r="K5523" i="3"/>
  <c r="K5531" i="3"/>
  <c r="K5539" i="3"/>
  <c r="K5547" i="3"/>
  <c r="K5555" i="3"/>
  <c r="K5563" i="3"/>
  <c r="K5571" i="3"/>
  <c r="K5579" i="3"/>
  <c r="K5587" i="3"/>
  <c r="K5595" i="3"/>
  <c r="K5603" i="3"/>
  <c r="K5611" i="3"/>
  <c r="K5619" i="3"/>
  <c r="K5627" i="3"/>
  <c r="K5635" i="3"/>
  <c r="K5643" i="3"/>
  <c r="K5651" i="3"/>
  <c r="K5659" i="3"/>
  <c r="K5667" i="3"/>
  <c r="K5675" i="3"/>
  <c r="K5683" i="3"/>
  <c r="K5691" i="3"/>
  <c r="K5699" i="3"/>
  <c r="K5707" i="3"/>
  <c r="K5715" i="3"/>
  <c r="K5723" i="3"/>
  <c r="K5731" i="3"/>
  <c r="K5739" i="3"/>
  <c r="K5747" i="3"/>
  <c r="K5755" i="3"/>
  <c r="K5763" i="3"/>
  <c r="K5771" i="3"/>
  <c r="K5779" i="3"/>
  <c r="K5787" i="3"/>
  <c r="K5795" i="3"/>
  <c r="K5803" i="3"/>
  <c r="K5811" i="3"/>
  <c r="K5819" i="3"/>
  <c r="K5827" i="3"/>
  <c r="K5835" i="3"/>
  <c r="K5843" i="3"/>
  <c r="K5851" i="3"/>
  <c r="K5859" i="3"/>
  <c r="K5867" i="3"/>
  <c r="K5875" i="3"/>
  <c r="K5883" i="3"/>
  <c r="K5891" i="3"/>
  <c r="K5899" i="3"/>
  <c r="K5907" i="3"/>
  <c r="K5915" i="3"/>
  <c r="K5923" i="3"/>
  <c r="K5931" i="3"/>
  <c r="K5939" i="3"/>
  <c r="K5947" i="3"/>
  <c r="K5955" i="3"/>
  <c r="K5963" i="3"/>
  <c r="K5971" i="3"/>
  <c r="K5979" i="3"/>
  <c r="K5987" i="3"/>
  <c r="K5995" i="3"/>
  <c r="K6003" i="3"/>
  <c r="K6011" i="3"/>
  <c r="K6019" i="3"/>
  <c r="K6027" i="3"/>
  <c r="K6035" i="3"/>
  <c r="K6043" i="3"/>
  <c r="K6051" i="3"/>
  <c r="K6059" i="3"/>
  <c r="K6067" i="3"/>
  <c r="K6075" i="3"/>
  <c r="K6083" i="3"/>
  <c r="K6091" i="3"/>
  <c r="K6099" i="3"/>
  <c r="K6107" i="3"/>
  <c r="K6115" i="3"/>
  <c r="K6123" i="3"/>
  <c r="K6131" i="3"/>
  <c r="K6139" i="3"/>
  <c r="K6147" i="3"/>
  <c r="K6155" i="3"/>
  <c r="K6163" i="3"/>
  <c r="K6171" i="3"/>
  <c r="K6179" i="3"/>
  <c r="K6187" i="3"/>
  <c r="K6195" i="3"/>
  <c r="K6203" i="3"/>
  <c r="K6211" i="3"/>
  <c r="K6219" i="3"/>
  <c r="K6227" i="3"/>
  <c r="K6235" i="3"/>
  <c r="K6243" i="3"/>
  <c r="K6251" i="3"/>
  <c r="K6259" i="3"/>
  <c r="K6267" i="3"/>
  <c r="K6275" i="3"/>
  <c r="K6283" i="3"/>
  <c r="K6291" i="3"/>
  <c r="K6299" i="3"/>
  <c r="K6307" i="3"/>
  <c r="K6315" i="3"/>
  <c r="K6323" i="3"/>
  <c r="K6331" i="3"/>
  <c r="K6339" i="3"/>
  <c r="K6347" i="3"/>
  <c r="K6355" i="3"/>
  <c r="K6363" i="3"/>
  <c r="K6371" i="3"/>
  <c r="K6379" i="3"/>
  <c r="K6387" i="3"/>
  <c r="K6395" i="3"/>
  <c r="K6403" i="3"/>
  <c r="K6411" i="3"/>
  <c r="K6419" i="3"/>
  <c r="K6427" i="3"/>
  <c r="K6435" i="3"/>
  <c r="K6443" i="3"/>
  <c r="K6451" i="3"/>
  <c r="K6459" i="3"/>
  <c r="K6467" i="3"/>
  <c r="K6475" i="3"/>
  <c r="K6483" i="3"/>
  <c r="K6491" i="3"/>
  <c r="K6499" i="3"/>
  <c r="K6507" i="3"/>
  <c r="K6515" i="3"/>
  <c r="K6523" i="3"/>
  <c r="K6531" i="3"/>
  <c r="K6539" i="3"/>
  <c r="K6547" i="3"/>
  <c r="K6555" i="3"/>
  <c r="K6563" i="3"/>
  <c r="K6571" i="3"/>
  <c r="K6579" i="3"/>
  <c r="K6587" i="3"/>
  <c r="K6595" i="3"/>
  <c r="K6603" i="3"/>
  <c r="K6611" i="3"/>
  <c r="K6619" i="3"/>
  <c r="K6627" i="3"/>
  <c r="K6635" i="3"/>
  <c r="K6643" i="3"/>
  <c r="K6651" i="3"/>
  <c r="K6659" i="3"/>
  <c r="K6667" i="3"/>
  <c r="K6675" i="3"/>
  <c r="K6683" i="3"/>
  <c r="K6691" i="3"/>
  <c r="K6699" i="3"/>
  <c r="K6707" i="3"/>
  <c r="K6715" i="3"/>
  <c r="K6723" i="3"/>
  <c r="K6731" i="3"/>
  <c r="K6739" i="3"/>
  <c r="K6747" i="3"/>
  <c r="K6755" i="3"/>
  <c r="K6763" i="3"/>
  <c r="K6771" i="3"/>
  <c r="K6779" i="3"/>
  <c r="K6787" i="3"/>
  <c r="K6795" i="3"/>
  <c r="K6803" i="3"/>
  <c r="K6811" i="3"/>
  <c r="K6819" i="3"/>
  <c r="K6827" i="3"/>
  <c r="K6835" i="3"/>
  <c r="K6843" i="3"/>
  <c r="K6851" i="3"/>
  <c r="K6859" i="3"/>
  <c r="K6867" i="3"/>
  <c r="K6875" i="3"/>
  <c r="K6883" i="3"/>
  <c r="K6891" i="3"/>
  <c r="K6899" i="3"/>
  <c r="K6907" i="3"/>
  <c r="K6915" i="3"/>
  <c r="K6923" i="3"/>
  <c r="K6931" i="3"/>
  <c r="K6939" i="3"/>
  <c r="K6947" i="3"/>
  <c r="K6955" i="3"/>
  <c r="K6963" i="3"/>
  <c r="K6971" i="3"/>
  <c r="K6979" i="3"/>
  <c r="K6987" i="3"/>
  <c r="K6995" i="3"/>
  <c r="K7003" i="3"/>
  <c r="K7011" i="3"/>
  <c r="K7019" i="3"/>
  <c r="K7027" i="3"/>
  <c r="K7035" i="3"/>
  <c r="K7043" i="3"/>
  <c r="K7051" i="3"/>
  <c r="K7059" i="3"/>
  <c r="K7067" i="3"/>
  <c r="K7075" i="3"/>
  <c r="K7083" i="3"/>
  <c r="K7091" i="3"/>
  <c r="K7099" i="3"/>
  <c r="K7107" i="3"/>
  <c r="K7115" i="3"/>
  <c r="K7123" i="3"/>
  <c r="K7131" i="3"/>
  <c r="K7139" i="3"/>
  <c r="K7147" i="3"/>
  <c r="K7155" i="3"/>
  <c r="K7163" i="3"/>
  <c r="K7171" i="3"/>
  <c r="K7179" i="3"/>
  <c r="K7187" i="3"/>
  <c r="K7195" i="3"/>
  <c r="K7203" i="3"/>
  <c r="K7211" i="3"/>
  <c r="K7219" i="3"/>
  <c r="K7227" i="3"/>
  <c r="K7235" i="3"/>
  <c r="K7243" i="3"/>
  <c r="K7251" i="3"/>
  <c r="K7259" i="3"/>
  <c r="K7267" i="3"/>
  <c r="K7275" i="3"/>
  <c r="K7283" i="3"/>
  <c r="K7291" i="3"/>
  <c r="K7299" i="3"/>
  <c r="K7307" i="3"/>
  <c r="K7315" i="3"/>
  <c r="K7323" i="3"/>
  <c r="K7331" i="3"/>
  <c r="K7339" i="3"/>
  <c r="K7347" i="3"/>
  <c r="K7355" i="3"/>
  <c r="K7363" i="3"/>
  <c r="K7371" i="3"/>
  <c r="K7379" i="3"/>
  <c r="K7387" i="3"/>
  <c r="K7395" i="3"/>
  <c r="K7403" i="3"/>
  <c r="K7411" i="3"/>
  <c r="K7419" i="3"/>
  <c r="K7427" i="3"/>
  <c r="K7435" i="3"/>
  <c r="K7443" i="3"/>
  <c r="K7451" i="3"/>
  <c r="K7459" i="3"/>
  <c r="K7467" i="3"/>
  <c r="K7475" i="3"/>
  <c r="K7483" i="3"/>
  <c r="K7491" i="3"/>
  <c r="K7499" i="3"/>
  <c r="K7507" i="3"/>
  <c r="K7515" i="3"/>
  <c r="K7523" i="3"/>
  <c r="K7531" i="3"/>
  <c r="K7539" i="3"/>
  <c r="K7547" i="3"/>
  <c r="K7555" i="3"/>
  <c r="K7563" i="3"/>
  <c r="K7571" i="3"/>
  <c r="K7579" i="3"/>
  <c r="K7587" i="3"/>
  <c r="K7595" i="3"/>
  <c r="K7603" i="3"/>
  <c r="K7611" i="3"/>
  <c r="K7619" i="3"/>
  <c r="K7627" i="3"/>
  <c r="K7635" i="3"/>
  <c r="K7643" i="3"/>
  <c r="K7651" i="3"/>
  <c r="K7659" i="3"/>
  <c r="K7667" i="3"/>
  <c r="K7675" i="3"/>
  <c r="K7683" i="3"/>
  <c r="K7691" i="3"/>
  <c r="K7699" i="3"/>
  <c r="K7707" i="3"/>
  <c r="K7715" i="3"/>
  <c r="K7723" i="3"/>
  <c r="K7731" i="3"/>
  <c r="K7739" i="3"/>
  <c r="K7747" i="3"/>
  <c r="K7755" i="3"/>
  <c r="K7763" i="3"/>
  <c r="K7771" i="3"/>
  <c r="K7779" i="3"/>
  <c r="K7787" i="3"/>
  <c r="K7795" i="3"/>
  <c r="K7803" i="3"/>
  <c r="K7811" i="3"/>
  <c r="K7819" i="3"/>
  <c r="K7827" i="3"/>
  <c r="K7835" i="3"/>
  <c r="K7843" i="3"/>
  <c r="K7851" i="3"/>
  <c r="K7859" i="3"/>
  <c r="K7867" i="3"/>
  <c r="K7875" i="3"/>
  <c r="K7883" i="3"/>
  <c r="K7891" i="3"/>
  <c r="K7899" i="3"/>
  <c r="K7907" i="3"/>
  <c r="K7915" i="3"/>
  <c r="K7923" i="3"/>
  <c r="K7931" i="3"/>
  <c r="K7939" i="3"/>
  <c r="K7947" i="3"/>
  <c r="K7955" i="3"/>
  <c r="K7963" i="3"/>
  <c r="K7971" i="3"/>
  <c r="K7979" i="3"/>
  <c r="K7987" i="3"/>
  <c r="K7995" i="3"/>
  <c r="K8003" i="3"/>
  <c r="K8011" i="3"/>
  <c r="K8019" i="3"/>
  <c r="K8027" i="3"/>
  <c r="K8035" i="3"/>
  <c r="K8043" i="3"/>
  <c r="K8051" i="3"/>
  <c r="K8059" i="3"/>
  <c r="K8067" i="3"/>
  <c r="K8075" i="3"/>
  <c r="K8083" i="3"/>
  <c r="K8091" i="3"/>
  <c r="K8099" i="3"/>
  <c r="K8107" i="3"/>
  <c r="K8115" i="3"/>
  <c r="K8123" i="3"/>
  <c r="K8131" i="3"/>
  <c r="K8139" i="3"/>
  <c r="K8147" i="3"/>
  <c r="K8155" i="3"/>
  <c r="K8163" i="3"/>
  <c r="K8171" i="3"/>
  <c r="K8179" i="3"/>
  <c r="K8187" i="3"/>
  <c r="K8195" i="3"/>
  <c r="K8203" i="3"/>
  <c r="K8211" i="3"/>
  <c r="K8219" i="3"/>
  <c r="K8227" i="3"/>
  <c r="K8235" i="3"/>
  <c r="K8243" i="3"/>
  <c r="K8251" i="3"/>
  <c r="K8259" i="3"/>
  <c r="K8267" i="3"/>
  <c r="K8275" i="3"/>
  <c r="K8283" i="3"/>
  <c r="K8291" i="3"/>
  <c r="K8299" i="3"/>
  <c r="K8307" i="3"/>
  <c r="K8315" i="3"/>
  <c r="K8323" i="3"/>
  <c r="K8331" i="3"/>
  <c r="K8339" i="3"/>
  <c r="K8347" i="3"/>
  <c r="K8355" i="3"/>
  <c r="K8363" i="3"/>
  <c r="K8371" i="3"/>
  <c r="K8379" i="3"/>
  <c r="K8387" i="3"/>
  <c r="K8395" i="3"/>
  <c r="K8403" i="3"/>
  <c r="K8411" i="3"/>
  <c r="K8419" i="3"/>
  <c r="K8427" i="3"/>
  <c r="K8435" i="3"/>
  <c r="K8443" i="3"/>
  <c r="K8451" i="3"/>
  <c r="K8459" i="3"/>
  <c r="K8467" i="3"/>
  <c r="K8475" i="3"/>
  <c r="K8483" i="3"/>
  <c r="K8491" i="3"/>
  <c r="K8499" i="3"/>
  <c r="K8507" i="3"/>
  <c r="K8515" i="3"/>
  <c r="K8523" i="3"/>
  <c r="K8531" i="3"/>
  <c r="K8539" i="3"/>
  <c r="K8547" i="3"/>
  <c r="K8555" i="3"/>
  <c r="K8563" i="3"/>
  <c r="K8571" i="3"/>
  <c r="K8579" i="3"/>
  <c r="K8587" i="3"/>
  <c r="K8595" i="3"/>
  <c r="K8603" i="3"/>
  <c r="K8611" i="3"/>
  <c r="K8619" i="3"/>
  <c r="K8627" i="3"/>
  <c r="K8635" i="3"/>
  <c r="K8643" i="3"/>
  <c r="K8651" i="3"/>
  <c r="K8659" i="3"/>
  <c r="K8667" i="3"/>
  <c r="K8675" i="3"/>
  <c r="K8683" i="3"/>
  <c r="K8691" i="3"/>
  <c r="K8699" i="3"/>
  <c r="K8707" i="3"/>
  <c r="K8715" i="3"/>
  <c r="K8723" i="3"/>
  <c r="K8731" i="3"/>
  <c r="K8739" i="3"/>
  <c r="K8747" i="3"/>
  <c r="K8755" i="3"/>
  <c r="K8763" i="3"/>
  <c r="K8771" i="3"/>
  <c r="K8779" i="3"/>
  <c r="K8787" i="3"/>
  <c r="K8795" i="3"/>
  <c r="K8803" i="3"/>
  <c r="K8811" i="3"/>
  <c r="K8819" i="3"/>
  <c r="K8827" i="3"/>
  <c r="K8835" i="3"/>
  <c r="K8843" i="3"/>
  <c r="K8851" i="3"/>
  <c r="K8859" i="3"/>
  <c r="K8867" i="3"/>
  <c r="K8875" i="3"/>
  <c r="K8883" i="3"/>
  <c r="K8891" i="3"/>
  <c r="K8899" i="3"/>
  <c r="K8907" i="3"/>
  <c r="K8915" i="3"/>
  <c r="K8923" i="3"/>
  <c r="K8931" i="3"/>
  <c r="K8939" i="3"/>
  <c r="K8947" i="3"/>
  <c r="K8955" i="3"/>
  <c r="K8963" i="3"/>
  <c r="K8971" i="3"/>
  <c r="K8979" i="3"/>
  <c r="K8987" i="3"/>
  <c r="K8995" i="3"/>
  <c r="K9003" i="3"/>
  <c r="K9011" i="3"/>
  <c r="K9019" i="3"/>
  <c r="K9027" i="3"/>
  <c r="K9035" i="3"/>
  <c r="K9043" i="3"/>
  <c r="K9051" i="3"/>
  <c r="K9059" i="3"/>
  <c r="K9067" i="3"/>
  <c r="K9075" i="3"/>
  <c r="K9083" i="3"/>
  <c r="K9091" i="3"/>
  <c r="K9099" i="3"/>
  <c r="K9107" i="3"/>
  <c r="K9115" i="3"/>
  <c r="K9123" i="3"/>
  <c r="K9131" i="3"/>
  <c r="K9139" i="3"/>
  <c r="K9147" i="3"/>
  <c r="K9155" i="3"/>
  <c r="K9163" i="3"/>
  <c r="K9171" i="3"/>
  <c r="K9179" i="3"/>
  <c r="K9187" i="3"/>
  <c r="K9195" i="3"/>
  <c r="K9203" i="3"/>
  <c r="K9211" i="3"/>
  <c r="K9219" i="3"/>
  <c r="K9227" i="3"/>
  <c r="K9235" i="3"/>
  <c r="K9243" i="3"/>
  <c r="K9251" i="3"/>
  <c r="K9259" i="3"/>
  <c r="K9267" i="3"/>
  <c r="K9275" i="3"/>
  <c r="K9283" i="3"/>
  <c r="K9291" i="3"/>
  <c r="K9299" i="3"/>
  <c r="K9307" i="3"/>
  <c r="K9315" i="3"/>
  <c r="K9323" i="3"/>
  <c r="K9331" i="3"/>
  <c r="K9339" i="3"/>
  <c r="K9347" i="3"/>
  <c r="K9355" i="3"/>
  <c r="K9363" i="3"/>
  <c r="K9371" i="3"/>
  <c r="K9379" i="3"/>
  <c r="K9387" i="3"/>
  <c r="K9395" i="3"/>
  <c r="K9403" i="3"/>
  <c r="K9411" i="3"/>
  <c r="K9419" i="3"/>
  <c r="K9427" i="3"/>
  <c r="K9435" i="3"/>
  <c r="K9443" i="3"/>
  <c r="K9451" i="3"/>
  <c r="K9459" i="3"/>
  <c r="K9467" i="3"/>
  <c r="K9475" i="3"/>
  <c r="K9483" i="3"/>
  <c r="K9491" i="3"/>
  <c r="K9499" i="3"/>
  <c r="K9507" i="3"/>
  <c r="K9515" i="3"/>
  <c r="K9523" i="3"/>
  <c r="K9531" i="3"/>
  <c r="K9539" i="3"/>
  <c r="K9547" i="3"/>
  <c r="K9555" i="3"/>
  <c r="K9563" i="3"/>
  <c r="K9571" i="3"/>
  <c r="K9579" i="3"/>
  <c r="K9587" i="3"/>
  <c r="K9595" i="3"/>
  <c r="K9603" i="3"/>
  <c r="K9611" i="3"/>
  <c r="K9619" i="3"/>
  <c r="K9627" i="3"/>
  <c r="K9635" i="3"/>
  <c r="K9643" i="3"/>
  <c r="K9651" i="3"/>
  <c r="K9659" i="3"/>
  <c r="K9667" i="3"/>
  <c r="K9675" i="3"/>
  <c r="K9683" i="3"/>
  <c r="K9691" i="3"/>
  <c r="K9699" i="3"/>
  <c r="K9707" i="3"/>
  <c r="K9715" i="3"/>
  <c r="K9723" i="3"/>
  <c r="K9731" i="3"/>
  <c r="K9739" i="3"/>
  <c r="K9747" i="3"/>
  <c r="K9755" i="3"/>
  <c r="K9763" i="3"/>
  <c r="K9771" i="3"/>
  <c r="K9779" i="3"/>
  <c r="K9787" i="3"/>
  <c r="K9795" i="3"/>
  <c r="K9803" i="3"/>
  <c r="K9811" i="3"/>
  <c r="K9819" i="3"/>
  <c r="K9827" i="3"/>
  <c r="K9835" i="3"/>
  <c r="K9843" i="3"/>
  <c r="K9851" i="3"/>
  <c r="K9859" i="3"/>
  <c r="K9867" i="3"/>
  <c r="K9875" i="3"/>
  <c r="K9883" i="3"/>
  <c r="K9891" i="3"/>
  <c r="K9899" i="3"/>
  <c r="K9907" i="3"/>
  <c r="K9915" i="3"/>
  <c r="K9923" i="3"/>
  <c r="K9931" i="3"/>
  <c r="K9939" i="3"/>
  <c r="K9947" i="3"/>
  <c r="K9955" i="3"/>
  <c r="K9963" i="3"/>
  <c r="K9971" i="3"/>
  <c r="K9979" i="3"/>
  <c r="K9987" i="3"/>
  <c r="K9995" i="3"/>
  <c r="K10003" i="3"/>
  <c r="K10011" i="3"/>
  <c r="K10019" i="3"/>
  <c r="K10027" i="3"/>
  <c r="K10035" i="3"/>
  <c r="K10043" i="3"/>
  <c r="K10051" i="3"/>
  <c r="K10059" i="3"/>
  <c r="K10067" i="3"/>
  <c r="K10075" i="3"/>
  <c r="K10083" i="3"/>
  <c r="K10091" i="3"/>
  <c r="K10099" i="3"/>
  <c r="K10107" i="3"/>
  <c r="K10115" i="3"/>
  <c r="K10123" i="3"/>
  <c r="K10131" i="3"/>
  <c r="K10139" i="3"/>
  <c r="K10147" i="3"/>
  <c r="K10155" i="3"/>
  <c r="K10163" i="3"/>
  <c r="K10171" i="3"/>
  <c r="K10179" i="3"/>
  <c r="K10187" i="3"/>
  <c r="K10195" i="3"/>
  <c r="K10203" i="3"/>
  <c r="K10211" i="3"/>
  <c r="K10219" i="3"/>
  <c r="K10227" i="3"/>
  <c r="K10235" i="3"/>
  <c r="K10243" i="3"/>
  <c r="K10251" i="3"/>
  <c r="K10259" i="3"/>
  <c r="K10267" i="3"/>
  <c r="K10275" i="3"/>
  <c r="K10283" i="3"/>
  <c r="K10291" i="3"/>
  <c r="K10299" i="3"/>
  <c r="K10307" i="3"/>
  <c r="K10315" i="3"/>
  <c r="K10323" i="3"/>
  <c r="K10331" i="3"/>
  <c r="K10339" i="3"/>
  <c r="K10347" i="3"/>
  <c r="K10355" i="3"/>
  <c r="K10363" i="3"/>
  <c r="K10371" i="3"/>
  <c r="K10379" i="3"/>
  <c r="K10387" i="3"/>
  <c r="K10395" i="3"/>
  <c r="K10403" i="3"/>
  <c r="K10411" i="3"/>
  <c r="K10419" i="3"/>
  <c r="K10427" i="3"/>
  <c r="K10435" i="3"/>
  <c r="K10443" i="3"/>
  <c r="K10451" i="3"/>
  <c r="K10459" i="3"/>
  <c r="K10467" i="3"/>
  <c r="K10475" i="3"/>
  <c r="K10483" i="3"/>
  <c r="K10491" i="3"/>
  <c r="K10499" i="3"/>
  <c r="K10507" i="3"/>
  <c r="K10515" i="3"/>
  <c r="K10523" i="3"/>
  <c r="K10531" i="3"/>
  <c r="K10539" i="3"/>
  <c r="K10547" i="3"/>
  <c r="K10555" i="3"/>
  <c r="K10563" i="3"/>
  <c r="K10571" i="3"/>
  <c r="K10579" i="3"/>
  <c r="K10587" i="3"/>
  <c r="K10595" i="3"/>
  <c r="K10603" i="3"/>
  <c r="K10611" i="3"/>
  <c r="K10619" i="3"/>
  <c r="K10627" i="3"/>
  <c r="K10635" i="3"/>
  <c r="K10643" i="3"/>
  <c r="K10651" i="3"/>
  <c r="K10659" i="3"/>
  <c r="K10667" i="3"/>
  <c r="K10675" i="3"/>
  <c r="K10683" i="3"/>
  <c r="K10691" i="3"/>
  <c r="K10699" i="3"/>
  <c r="K10707" i="3"/>
  <c r="K10715" i="3"/>
  <c r="K10723" i="3"/>
  <c r="K10731" i="3"/>
  <c r="K10739" i="3"/>
  <c r="K10747" i="3"/>
  <c r="K10755" i="3"/>
  <c r="K10763" i="3"/>
  <c r="K10771" i="3"/>
  <c r="K10779" i="3"/>
  <c r="K10787" i="3"/>
  <c r="K10795" i="3"/>
  <c r="K10803" i="3"/>
  <c r="K10811" i="3"/>
  <c r="K10819" i="3"/>
  <c r="K10827" i="3"/>
  <c r="K10835" i="3"/>
  <c r="K10843" i="3"/>
  <c r="K10851" i="3"/>
  <c r="K10859" i="3"/>
  <c r="K10867" i="3"/>
  <c r="K10875" i="3"/>
  <c r="K10883" i="3"/>
  <c r="K10891" i="3"/>
  <c r="K10899" i="3"/>
  <c r="K10907" i="3"/>
  <c r="K10915" i="3"/>
  <c r="K10923" i="3"/>
  <c r="K10931" i="3"/>
  <c r="K10939" i="3"/>
  <c r="K10947" i="3"/>
  <c r="K10955" i="3"/>
  <c r="K10963" i="3"/>
  <c r="K10971" i="3"/>
  <c r="K10979" i="3"/>
  <c r="K10987" i="3"/>
  <c r="K10995" i="3"/>
  <c r="K11003" i="3"/>
  <c r="K11011" i="3"/>
  <c r="K11019" i="3"/>
  <c r="K11027" i="3"/>
  <c r="K11035" i="3"/>
  <c r="K11043" i="3"/>
  <c r="K11051" i="3"/>
  <c r="K11059" i="3"/>
  <c r="K11067" i="3"/>
  <c r="K11075" i="3"/>
  <c r="K11083" i="3"/>
  <c r="K11091" i="3"/>
  <c r="K11099" i="3"/>
  <c r="K11107" i="3"/>
  <c r="K11115" i="3"/>
  <c r="K11123" i="3"/>
  <c r="K11131" i="3"/>
  <c r="K11139" i="3"/>
  <c r="K11147" i="3"/>
  <c r="K11155" i="3"/>
  <c r="K11163" i="3"/>
  <c r="K11171" i="3"/>
  <c r="K11179" i="3"/>
  <c r="K11187" i="3"/>
  <c r="K11195" i="3"/>
  <c r="K11203" i="3"/>
  <c r="K11211" i="3"/>
  <c r="K11219" i="3"/>
  <c r="K11227" i="3"/>
  <c r="K11235" i="3"/>
  <c r="K11243" i="3"/>
  <c r="K11251" i="3"/>
  <c r="K11259" i="3"/>
  <c r="K11267" i="3"/>
  <c r="K11275" i="3"/>
  <c r="K11283" i="3"/>
  <c r="K11291" i="3"/>
  <c r="K11299" i="3"/>
  <c r="K11307" i="3"/>
  <c r="K11315" i="3"/>
  <c r="K11323" i="3"/>
  <c r="K11331" i="3"/>
  <c r="K11339" i="3"/>
  <c r="K11347" i="3"/>
  <c r="K11355" i="3"/>
  <c r="K11363" i="3"/>
  <c r="K11371" i="3"/>
  <c r="K11379" i="3"/>
  <c r="K11387" i="3"/>
  <c r="K11395" i="3"/>
  <c r="K11403" i="3"/>
  <c r="K11411" i="3"/>
  <c r="K11419" i="3"/>
  <c r="K11427" i="3"/>
  <c r="K11435" i="3"/>
  <c r="K11443" i="3"/>
  <c r="K11451" i="3"/>
  <c r="K11459" i="3"/>
  <c r="K11467" i="3"/>
  <c r="K11475" i="3"/>
  <c r="K11483" i="3"/>
  <c r="K11491" i="3"/>
  <c r="K11499" i="3"/>
  <c r="K11507" i="3"/>
  <c r="K11515" i="3"/>
  <c r="K11523" i="3"/>
  <c r="K11531" i="3"/>
  <c r="K11539" i="3"/>
  <c r="K11547" i="3"/>
  <c r="K11555" i="3"/>
  <c r="K11563" i="3"/>
  <c r="K11571" i="3"/>
  <c r="K11579" i="3"/>
  <c r="K11587" i="3"/>
  <c r="K11595" i="3"/>
  <c r="K11603" i="3"/>
  <c r="K11611" i="3"/>
  <c r="K11619" i="3"/>
  <c r="K11627" i="3"/>
  <c r="K11635" i="3"/>
  <c r="K11643" i="3"/>
  <c r="K11651" i="3"/>
  <c r="K11659" i="3"/>
  <c r="K11667" i="3"/>
  <c r="K11675" i="3"/>
  <c r="K11683" i="3"/>
  <c r="K11691" i="3"/>
  <c r="K11699" i="3"/>
  <c r="K11707" i="3"/>
  <c r="K11715" i="3"/>
  <c r="K11723" i="3"/>
  <c r="K11731" i="3"/>
  <c r="K11739" i="3"/>
  <c r="K11747" i="3"/>
  <c r="K11755" i="3"/>
  <c r="K11763" i="3"/>
  <c r="K11771" i="3"/>
  <c r="K11779" i="3"/>
  <c r="K11787" i="3"/>
  <c r="K11795" i="3"/>
  <c r="K11803" i="3"/>
  <c r="K11811" i="3"/>
  <c r="K11819" i="3"/>
  <c r="K11827" i="3"/>
  <c r="K11835" i="3"/>
  <c r="K11843" i="3"/>
  <c r="K11851" i="3"/>
  <c r="K11859" i="3"/>
  <c r="K11867" i="3"/>
  <c r="K11875" i="3"/>
  <c r="K11883" i="3"/>
  <c r="K11891" i="3"/>
  <c r="K11899" i="3"/>
  <c r="K11907" i="3"/>
  <c r="K11915" i="3"/>
  <c r="K11923" i="3"/>
  <c r="K11931" i="3"/>
  <c r="K11939" i="3"/>
  <c r="K11947" i="3"/>
  <c r="K11955" i="3"/>
  <c r="K11963" i="3"/>
  <c r="K11971" i="3"/>
  <c r="K11979" i="3"/>
  <c r="K11987" i="3"/>
  <c r="K11995" i="3"/>
  <c r="K12003" i="3"/>
  <c r="K12011" i="3"/>
  <c r="K12019" i="3"/>
  <c r="K12027" i="3"/>
  <c r="K12035" i="3"/>
  <c r="K12043" i="3"/>
  <c r="K12051" i="3"/>
  <c r="K12059" i="3"/>
  <c r="K12067" i="3"/>
  <c r="K12075" i="3"/>
  <c r="K12083" i="3"/>
  <c r="K12091" i="3"/>
  <c r="K12099" i="3"/>
  <c r="K12107" i="3"/>
  <c r="K12115" i="3"/>
  <c r="K12123" i="3"/>
  <c r="K12131" i="3"/>
  <c r="K12139" i="3"/>
  <c r="K12147" i="3"/>
  <c r="K12155" i="3"/>
  <c r="K12163" i="3"/>
  <c r="K12171" i="3"/>
  <c r="K12179" i="3"/>
  <c r="K12187" i="3"/>
  <c r="K12195" i="3"/>
  <c r="K12203" i="3"/>
  <c r="K12211" i="3"/>
  <c r="K12219" i="3"/>
  <c r="K12227" i="3"/>
  <c r="K12235" i="3"/>
  <c r="K12243" i="3"/>
  <c r="K12251" i="3"/>
  <c r="K12259" i="3"/>
  <c r="K12267" i="3"/>
  <c r="K12275" i="3"/>
  <c r="K12283" i="3"/>
  <c r="K12291" i="3"/>
  <c r="K12299" i="3"/>
  <c r="K12307" i="3"/>
  <c r="K12315" i="3"/>
  <c r="K12323" i="3"/>
  <c r="K12331" i="3"/>
  <c r="K12339" i="3"/>
  <c r="K12347" i="3"/>
  <c r="K12355" i="3"/>
  <c r="K12363" i="3"/>
  <c r="K12371" i="3"/>
  <c r="K12379" i="3"/>
  <c r="K12387" i="3"/>
  <c r="K12395" i="3"/>
  <c r="K12403" i="3"/>
  <c r="K12411" i="3"/>
  <c r="K12419" i="3"/>
  <c r="K12427" i="3"/>
  <c r="K12435" i="3"/>
  <c r="K12443" i="3"/>
  <c r="K12451" i="3"/>
  <c r="K12459" i="3"/>
  <c r="K12467" i="3"/>
  <c r="K12475" i="3"/>
  <c r="K12483" i="3"/>
  <c r="K12491" i="3"/>
  <c r="K12499" i="3"/>
  <c r="K12507" i="3"/>
  <c r="K12515" i="3"/>
  <c r="K12523" i="3"/>
  <c r="K12531" i="3"/>
  <c r="K12539" i="3"/>
  <c r="K12547" i="3"/>
  <c r="K12555" i="3"/>
  <c r="K12563" i="3"/>
  <c r="K12571" i="3"/>
  <c r="K12579" i="3"/>
  <c r="K12587" i="3"/>
  <c r="K12595" i="3"/>
  <c r="K12603" i="3"/>
  <c r="K12611" i="3"/>
  <c r="K12619" i="3"/>
  <c r="K12627" i="3"/>
  <c r="K12635" i="3"/>
  <c r="K12643" i="3"/>
  <c r="K12651" i="3"/>
  <c r="K12659" i="3"/>
  <c r="K12667" i="3"/>
  <c r="K12675" i="3"/>
  <c r="K12683" i="3"/>
  <c r="K12691" i="3"/>
  <c r="K12699" i="3"/>
  <c r="K12707" i="3"/>
  <c r="K12715" i="3"/>
  <c r="K12723" i="3"/>
  <c r="K12731" i="3"/>
  <c r="K12739" i="3"/>
  <c r="K12747" i="3"/>
  <c r="K12755" i="3"/>
  <c r="K12763" i="3"/>
  <c r="K12771" i="3"/>
  <c r="K12779" i="3"/>
  <c r="K12787" i="3"/>
  <c r="K12795" i="3"/>
  <c r="K12803" i="3"/>
  <c r="K12811" i="3"/>
  <c r="K12819" i="3"/>
  <c r="K12827" i="3"/>
  <c r="K12835" i="3"/>
  <c r="K12843" i="3"/>
  <c r="K12851" i="3"/>
  <c r="K12859" i="3"/>
  <c r="K12867" i="3"/>
  <c r="K12875" i="3"/>
  <c r="K12883" i="3"/>
  <c r="K12891" i="3"/>
  <c r="K12899" i="3"/>
  <c r="K12907" i="3"/>
  <c r="K12915" i="3"/>
  <c r="K12923" i="3"/>
  <c r="K12931" i="3"/>
  <c r="K12939" i="3"/>
  <c r="K12947" i="3"/>
  <c r="K12955" i="3"/>
  <c r="K12963" i="3"/>
  <c r="K12971" i="3"/>
  <c r="K12979" i="3"/>
  <c r="K12987" i="3"/>
  <c r="K12995" i="3"/>
  <c r="K13003" i="3"/>
  <c r="K13011" i="3"/>
  <c r="K13019" i="3"/>
  <c r="K13027" i="3"/>
  <c r="K13035" i="3"/>
  <c r="K13043" i="3"/>
  <c r="K13051" i="3"/>
  <c r="K13059" i="3"/>
  <c r="K13067" i="3"/>
  <c r="K13075" i="3"/>
  <c r="K13083" i="3"/>
  <c r="K13091" i="3"/>
  <c r="K13099" i="3"/>
  <c r="K13107" i="3"/>
  <c r="K13115" i="3"/>
  <c r="K13123" i="3"/>
  <c r="K13131" i="3"/>
  <c r="K13139" i="3"/>
  <c r="K13147" i="3"/>
  <c r="K13155" i="3"/>
  <c r="K13163" i="3"/>
  <c r="K13171" i="3"/>
  <c r="K13179" i="3"/>
  <c r="K13187" i="3"/>
  <c r="K13195" i="3"/>
  <c r="K13203" i="3"/>
  <c r="K13211" i="3"/>
  <c r="K13219" i="3"/>
  <c r="K13227" i="3"/>
  <c r="K13235" i="3"/>
  <c r="K13243" i="3"/>
  <c r="K13251" i="3"/>
  <c r="K13259" i="3"/>
  <c r="K13267" i="3"/>
  <c r="K13275" i="3"/>
  <c r="K13283" i="3"/>
  <c r="K13291" i="3"/>
  <c r="K13299" i="3"/>
  <c r="K13307" i="3"/>
  <c r="K13315" i="3"/>
  <c r="K13323" i="3"/>
  <c r="K13331" i="3"/>
  <c r="K13339" i="3"/>
  <c r="K13347" i="3"/>
  <c r="K13355" i="3"/>
  <c r="K13363" i="3"/>
  <c r="K13371" i="3"/>
  <c r="K13379" i="3"/>
  <c r="K13387" i="3"/>
  <c r="K13395" i="3"/>
  <c r="K13403" i="3"/>
  <c r="K13411" i="3"/>
  <c r="K13419" i="3"/>
  <c r="K13427" i="3"/>
  <c r="K13435" i="3"/>
  <c r="K13443" i="3"/>
  <c r="K13451" i="3"/>
  <c r="K13459" i="3"/>
  <c r="K13467" i="3"/>
  <c r="K13475" i="3"/>
  <c r="K13483" i="3"/>
  <c r="K13491" i="3"/>
  <c r="K13499" i="3"/>
  <c r="K13507" i="3"/>
  <c r="K13515" i="3"/>
  <c r="K13523" i="3"/>
  <c r="K13531" i="3"/>
  <c r="K13539" i="3"/>
  <c r="K13547" i="3"/>
  <c r="K13555" i="3"/>
  <c r="K13563" i="3"/>
  <c r="K13571" i="3"/>
  <c r="K13579" i="3"/>
  <c r="K13587" i="3"/>
  <c r="K13595" i="3"/>
  <c r="K13603" i="3"/>
  <c r="K13611" i="3"/>
  <c r="K13619" i="3"/>
  <c r="K13627" i="3"/>
  <c r="K13635" i="3"/>
  <c r="K13643" i="3"/>
  <c r="K13651" i="3"/>
  <c r="K13659" i="3"/>
  <c r="K13667" i="3"/>
  <c r="K13675" i="3"/>
  <c r="K13683" i="3"/>
  <c r="K13691" i="3"/>
  <c r="K13699" i="3"/>
  <c r="K13707" i="3"/>
  <c r="K13715" i="3"/>
  <c r="K13723" i="3"/>
  <c r="K13731" i="3"/>
  <c r="K13739" i="3"/>
  <c r="K13747" i="3"/>
  <c r="K13755" i="3"/>
  <c r="K13763" i="3"/>
  <c r="K13771" i="3"/>
  <c r="K13779" i="3"/>
  <c r="K13787" i="3"/>
  <c r="K13795" i="3"/>
  <c r="K13803" i="3"/>
  <c r="K13811" i="3"/>
  <c r="K13819" i="3"/>
  <c r="K13827" i="3"/>
  <c r="K13835" i="3"/>
  <c r="K13843" i="3"/>
  <c r="K13851" i="3"/>
  <c r="K13859" i="3"/>
  <c r="K13867" i="3"/>
  <c r="K13875" i="3"/>
  <c r="K13883" i="3"/>
  <c r="K13891" i="3"/>
  <c r="K13899" i="3"/>
  <c r="K13907" i="3"/>
  <c r="K13915" i="3"/>
  <c r="K13923" i="3"/>
  <c r="K13931" i="3"/>
  <c r="K13939" i="3"/>
  <c r="K13947" i="3"/>
  <c r="K13955" i="3"/>
  <c r="K13963" i="3"/>
  <c r="K13971" i="3"/>
  <c r="K13979" i="3"/>
  <c r="K13987" i="3"/>
  <c r="K13995" i="3"/>
  <c r="K14003" i="3"/>
  <c r="K14011" i="3"/>
  <c r="K14019" i="3"/>
  <c r="K14027" i="3"/>
  <c r="K14035" i="3"/>
  <c r="K14043" i="3"/>
  <c r="K14051" i="3"/>
  <c r="K14059" i="3"/>
  <c r="K14067" i="3"/>
  <c r="K14075" i="3"/>
  <c r="K14083" i="3"/>
  <c r="K14091" i="3"/>
  <c r="K14099" i="3"/>
  <c r="K14107" i="3"/>
  <c r="K14115" i="3"/>
  <c r="K14123" i="3"/>
  <c r="K14131" i="3"/>
  <c r="K14139" i="3"/>
  <c r="K14147" i="3"/>
  <c r="K14155" i="3"/>
  <c r="K14163" i="3"/>
  <c r="K14171" i="3"/>
  <c r="K14179" i="3"/>
  <c r="K14187" i="3"/>
  <c r="K14195" i="3"/>
  <c r="K14203" i="3"/>
  <c r="K14211" i="3"/>
  <c r="K14219" i="3"/>
  <c r="K14227" i="3"/>
  <c r="K14235" i="3"/>
  <c r="K14243" i="3"/>
  <c r="K14251" i="3"/>
  <c r="K14259" i="3"/>
  <c r="K14267" i="3"/>
  <c r="K14275" i="3"/>
  <c r="K14283" i="3"/>
  <c r="K14291" i="3"/>
  <c r="K14299" i="3"/>
  <c r="K14307" i="3"/>
  <c r="K14315" i="3"/>
  <c r="K14323" i="3"/>
  <c r="K14331" i="3"/>
  <c r="K14339" i="3"/>
  <c r="K14347" i="3"/>
  <c r="K14355" i="3"/>
  <c r="K14363" i="3"/>
  <c r="K14371" i="3"/>
  <c r="K14379" i="3"/>
  <c r="K14387" i="3"/>
  <c r="K14395" i="3"/>
  <c r="K14403" i="3"/>
  <c r="K14411" i="3"/>
  <c r="K14419" i="3"/>
  <c r="K14427" i="3"/>
  <c r="K14435" i="3"/>
  <c r="K14443" i="3"/>
  <c r="K14451" i="3"/>
  <c r="K14459" i="3"/>
  <c r="K14467" i="3"/>
  <c r="K14475" i="3"/>
  <c r="K14483" i="3"/>
  <c r="K14491" i="3"/>
  <c r="K14499" i="3"/>
  <c r="K14507" i="3"/>
  <c r="K14515" i="3"/>
  <c r="K14523" i="3"/>
  <c r="K14531" i="3"/>
  <c r="K14539" i="3"/>
  <c r="K14547" i="3"/>
  <c r="K14555" i="3"/>
  <c r="K14563" i="3"/>
  <c r="K14571" i="3"/>
  <c r="K14579" i="3"/>
  <c r="K14587" i="3"/>
  <c r="K14595" i="3"/>
  <c r="K14603" i="3"/>
  <c r="K14611" i="3"/>
  <c r="K14619" i="3"/>
  <c r="K14627" i="3"/>
  <c r="K14635" i="3"/>
  <c r="K14643" i="3"/>
  <c r="K14651" i="3"/>
  <c r="K14659" i="3"/>
  <c r="K14667" i="3"/>
  <c r="K14675" i="3"/>
  <c r="K14683" i="3"/>
  <c r="K14691" i="3"/>
  <c r="K14699" i="3"/>
  <c r="K14707" i="3"/>
  <c r="K14715" i="3"/>
  <c r="K14723" i="3"/>
  <c r="K14731" i="3"/>
  <c r="K14739" i="3"/>
  <c r="K14747" i="3"/>
  <c r="K14755" i="3"/>
  <c r="K14763" i="3"/>
  <c r="K14771" i="3"/>
  <c r="K14779" i="3"/>
  <c r="K14787" i="3"/>
  <c r="K14795" i="3"/>
  <c r="K14803" i="3"/>
  <c r="K14811" i="3"/>
  <c r="K14819" i="3"/>
  <c r="K14827" i="3"/>
  <c r="K14835" i="3"/>
  <c r="K14843" i="3"/>
  <c r="K14851" i="3"/>
  <c r="K14859" i="3"/>
  <c r="K14867" i="3"/>
  <c r="K14875" i="3"/>
  <c r="K14883" i="3"/>
  <c r="K14891" i="3"/>
  <c r="K14899" i="3"/>
  <c r="K14907" i="3"/>
  <c r="K14915" i="3"/>
  <c r="K14923" i="3"/>
  <c r="K14931" i="3"/>
  <c r="K14939" i="3"/>
  <c r="K14947" i="3"/>
  <c r="K14955" i="3"/>
  <c r="K14963" i="3"/>
  <c r="K14971" i="3"/>
  <c r="K14979" i="3"/>
  <c r="K14987" i="3"/>
  <c r="K14995" i="3"/>
  <c r="K15003" i="3"/>
  <c r="K15011" i="3"/>
  <c r="K15019" i="3"/>
  <c r="K15027" i="3"/>
  <c r="K15035" i="3"/>
  <c r="K15043" i="3"/>
  <c r="K15051" i="3"/>
  <c r="K15059" i="3"/>
  <c r="K15067" i="3"/>
  <c r="K15075" i="3"/>
  <c r="K15083" i="3"/>
  <c r="K15091" i="3"/>
  <c r="K15099" i="3"/>
  <c r="K15107" i="3"/>
  <c r="K15115" i="3"/>
  <c r="K15123" i="3"/>
  <c r="K15131" i="3"/>
  <c r="K15139" i="3"/>
  <c r="K15147" i="3"/>
  <c r="K15155" i="3"/>
  <c r="K15163" i="3"/>
  <c r="K15171" i="3"/>
  <c r="K15179" i="3"/>
  <c r="K15187" i="3"/>
  <c r="K15195" i="3"/>
  <c r="K15203" i="3"/>
  <c r="K15211" i="3"/>
  <c r="K15219" i="3"/>
  <c r="K15227" i="3"/>
  <c r="K15235" i="3"/>
  <c r="K15243" i="3"/>
  <c r="K15251" i="3"/>
  <c r="K15259" i="3"/>
  <c r="K15267" i="3"/>
  <c r="K15275" i="3"/>
  <c r="K15283" i="3"/>
  <c r="K15291" i="3"/>
  <c r="K15299" i="3"/>
  <c r="K15307" i="3"/>
  <c r="K15315" i="3"/>
  <c r="K15323" i="3"/>
  <c r="K15331" i="3"/>
  <c r="K15339" i="3"/>
  <c r="K15347" i="3"/>
  <c r="K15355" i="3"/>
  <c r="K15363" i="3"/>
  <c r="K15371" i="3"/>
  <c r="K15379" i="3"/>
  <c r="K15387" i="3"/>
  <c r="K15395" i="3"/>
  <c r="K15403" i="3"/>
  <c r="K15411" i="3"/>
  <c r="K15419" i="3"/>
  <c r="K15427" i="3"/>
  <c r="K15435" i="3"/>
  <c r="K15443" i="3"/>
  <c r="K15451" i="3"/>
  <c r="K15459" i="3"/>
  <c r="K15467" i="3"/>
  <c r="K15475" i="3"/>
  <c r="K15483" i="3"/>
  <c r="K15491" i="3"/>
  <c r="K15499" i="3"/>
  <c r="K15507" i="3"/>
  <c r="K15515" i="3"/>
  <c r="K15523" i="3"/>
  <c r="K15531" i="3"/>
  <c r="K15539" i="3"/>
  <c r="K15547" i="3"/>
  <c r="K15555" i="3"/>
  <c r="K15563" i="3"/>
  <c r="K15571" i="3"/>
  <c r="K15579" i="3"/>
  <c r="K15587" i="3"/>
  <c r="K15595" i="3"/>
  <c r="K15603" i="3"/>
  <c r="K15611" i="3"/>
  <c r="K15619" i="3"/>
  <c r="K15627" i="3"/>
  <c r="K15635" i="3"/>
  <c r="K15643" i="3"/>
  <c r="K15651" i="3"/>
  <c r="K15659" i="3"/>
  <c r="K15667" i="3"/>
  <c r="K15675" i="3"/>
  <c r="K15683" i="3"/>
  <c r="K15691" i="3"/>
  <c r="K15699" i="3"/>
  <c r="K15707" i="3"/>
  <c r="K15715" i="3"/>
  <c r="K15723" i="3"/>
  <c r="K15731" i="3"/>
  <c r="K15739" i="3"/>
  <c r="K15747" i="3"/>
  <c r="K15755" i="3"/>
  <c r="K15763" i="3"/>
  <c r="K15771" i="3"/>
  <c r="K15779" i="3"/>
  <c r="K15787" i="3"/>
  <c r="K15795" i="3"/>
  <c r="K15803" i="3"/>
  <c r="K15811" i="3"/>
  <c r="K15819" i="3"/>
  <c r="K15827" i="3"/>
  <c r="K15835" i="3"/>
  <c r="K15843" i="3"/>
  <c r="K15851" i="3"/>
  <c r="K15859" i="3"/>
  <c r="K15867" i="3"/>
  <c r="K15875" i="3"/>
  <c r="K15883" i="3"/>
  <c r="K15891" i="3"/>
  <c r="K15899" i="3"/>
  <c r="K15907" i="3"/>
  <c r="K15915" i="3"/>
  <c r="K15923" i="3"/>
  <c r="K15931" i="3"/>
  <c r="K15939" i="3"/>
  <c r="K15947" i="3"/>
  <c r="K15955" i="3"/>
  <c r="K15963" i="3"/>
  <c r="K15971" i="3"/>
  <c r="K15979" i="3"/>
  <c r="K15987" i="3"/>
  <c r="K15995" i="3"/>
  <c r="K16003" i="3"/>
  <c r="K16011" i="3"/>
  <c r="K16019" i="3"/>
  <c r="K16027" i="3"/>
  <c r="K16035" i="3"/>
  <c r="K16043" i="3"/>
  <c r="K16051" i="3"/>
  <c r="K16059" i="3"/>
  <c r="K16067" i="3"/>
  <c r="K16075" i="3"/>
  <c r="K16083" i="3"/>
  <c r="K16091" i="3"/>
  <c r="K16099" i="3"/>
  <c r="K16107" i="3"/>
  <c r="K16115" i="3"/>
  <c r="K16123" i="3"/>
  <c r="K16131" i="3"/>
  <c r="K16139" i="3"/>
  <c r="K16147" i="3"/>
  <c r="K16155" i="3"/>
  <c r="K16163" i="3"/>
  <c r="K16171" i="3"/>
  <c r="K16179" i="3"/>
  <c r="K16187" i="3"/>
  <c r="K16195" i="3"/>
  <c r="K16203" i="3"/>
  <c r="K16211" i="3"/>
  <c r="K16219" i="3"/>
  <c r="K16227" i="3"/>
  <c r="K16235" i="3"/>
  <c r="K16243" i="3"/>
  <c r="K16251" i="3"/>
  <c r="K16259" i="3"/>
  <c r="K16267" i="3"/>
  <c r="K16275" i="3"/>
  <c r="K16283" i="3"/>
  <c r="K16291" i="3"/>
  <c r="K16299" i="3"/>
  <c r="K16307" i="3"/>
  <c r="K16315" i="3"/>
  <c r="K16323" i="3"/>
  <c r="K16331" i="3"/>
  <c r="K16339" i="3"/>
  <c r="K16347" i="3"/>
  <c r="K16355" i="3"/>
  <c r="K16363" i="3"/>
  <c r="K16371" i="3"/>
  <c r="K16379" i="3"/>
  <c r="K16387" i="3"/>
  <c r="K16395" i="3"/>
  <c r="K16403" i="3"/>
  <c r="K16411" i="3"/>
  <c r="K16419" i="3"/>
  <c r="K16427" i="3"/>
  <c r="K16435" i="3"/>
  <c r="K16443" i="3"/>
  <c r="K16451" i="3"/>
  <c r="K16459" i="3"/>
  <c r="K16467" i="3"/>
  <c r="K16475" i="3"/>
  <c r="K16483" i="3"/>
  <c r="K16491" i="3"/>
  <c r="K16499" i="3"/>
  <c r="K16507" i="3"/>
  <c r="K16515" i="3"/>
  <c r="K16523" i="3"/>
  <c r="K16531" i="3"/>
  <c r="K16539" i="3"/>
  <c r="K16547" i="3"/>
  <c r="K16555" i="3"/>
  <c r="K16563" i="3"/>
  <c r="K16571" i="3"/>
  <c r="K16579" i="3"/>
  <c r="K16587" i="3"/>
  <c r="K16595" i="3"/>
  <c r="K16603" i="3"/>
  <c r="K16611" i="3"/>
  <c r="K16619" i="3"/>
  <c r="K16627" i="3"/>
  <c r="K16635" i="3"/>
  <c r="K16643" i="3"/>
  <c r="K16651" i="3"/>
  <c r="K16659" i="3"/>
  <c r="K16667" i="3"/>
  <c r="K16675" i="3"/>
  <c r="K16683" i="3"/>
  <c r="K16691" i="3"/>
  <c r="K16699" i="3"/>
  <c r="K16707" i="3"/>
  <c r="K16715" i="3"/>
  <c r="K16723" i="3"/>
  <c r="K16731" i="3"/>
  <c r="K16739" i="3"/>
  <c r="K16747" i="3"/>
  <c r="K16755" i="3"/>
  <c r="K16763" i="3"/>
  <c r="K16771" i="3"/>
  <c r="K16779" i="3"/>
  <c r="K16787" i="3"/>
  <c r="K16795" i="3"/>
  <c r="K16803" i="3"/>
  <c r="K16811" i="3"/>
  <c r="K16819" i="3"/>
  <c r="K16827" i="3"/>
  <c r="K16835" i="3"/>
  <c r="K16843" i="3"/>
  <c r="K16851" i="3"/>
  <c r="K16859" i="3"/>
  <c r="K16867" i="3"/>
  <c r="K16875" i="3"/>
  <c r="K16883" i="3"/>
  <c r="K16891" i="3"/>
  <c r="K16899" i="3"/>
  <c r="K16907" i="3"/>
  <c r="K16915" i="3"/>
  <c r="K16923" i="3"/>
  <c r="K16931" i="3"/>
  <c r="K16939" i="3"/>
  <c r="K16947" i="3"/>
  <c r="K16955" i="3"/>
  <c r="K16963" i="3"/>
  <c r="K16971" i="3"/>
  <c r="K16979" i="3"/>
  <c r="K16987" i="3"/>
  <c r="K16995" i="3"/>
  <c r="K17003" i="3"/>
  <c r="K17011" i="3"/>
  <c r="K17019" i="3"/>
  <c r="K17027" i="3"/>
  <c r="K17035" i="3"/>
  <c r="K17043" i="3"/>
  <c r="K17051" i="3"/>
  <c r="K17059" i="3"/>
  <c r="K17067" i="3"/>
  <c r="K17075" i="3"/>
  <c r="K17083" i="3"/>
  <c r="K17091" i="3"/>
  <c r="K17099" i="3"/>
  <c r="K17107" i="3"/>
  <c r="K17115" i="3"/>
  <c r="K17123" i="3"/>
  <c r="K17131" i="3"/>
  <c r="K17139" i="3"/>
  <c r="K17147" i="3"/>
  <c r="K17155" i="3"/>
  <c r="K17163" i="3"/>
  <c r="K17171" i="3"/>
  <c r="K17179" i="3"/>
  <c r="K17187" i="3"/>
  <c r="K17195" i="3"/>
  <c r="K17203" i="3"/>
  <c r="K17211" i="3"/>
  <c r="K17219" i="3"/>
  <c r="K17227" i="3"/>
  <c r="K17235" i="3"/>
  <c r="K17243" i="3"/>
  <c r="K17251" i="3"/>
  <c r="K17259" i="3"/>
  <c r="K17267" i="3"/>
  <c r="K17275" i="3"/>
  <c r="K17283" i="3"/>
  <c r="K17291" i="3"/>
  <c r="K17299" i="3"/>
  <c r="K17307" i="3"/>
  <c r="K17315" i="3"/>
  <c r="K17323" i="3"/>
  <c r="K17331" i="3"/>
  <c r="K17339" i="3"/>
  <c r="K17347" i="3"/>
  <c r="K17355" i="3"/>
  <c r="K17363" i="3"/>
  <c r="K17371" i="3"/>
  <c r="K17379" i="3"/>
  <c r="K17387" i="3"/>
  <c r="K17395" i="3"/>
  <c r="K17403" i="3"/>
  <c r="K17411" i="3"/>
  <c r="K17419" i="3"/>
  <c r="K17427" i="3"/>
  <c r="K17435" i="3"/>
  <c r="K17443" i="3"/>
  <c r="K17451" i="3"/>
  <c r="K17459" i="3"/>
  <c r="K17467" i="3"/>
  <c r="K17475" i="3"/>
  <c r="K17483" i="3"/>
  <c r="K17491" i="3"/>
  <c r="K17499" i="3"/>
  <c r="K17507" i="3"/>
  <c r="K17515" i="3"/>
  <c r="K17523" i="3"/>
  <c r="K17531" i="3"/>
  <c r="K17539" i="3"/>
  <c r="K17547" i="3"/>
  <c r="K17555" i="3"/>
  <c r="K17563" i="3"/>
  <c r="K17571" i="3"/>
  <c r="K17579" i="3"/>
  <c r="K17587" i="3"/>
  <c r="K17595" i="3"/>
  <c r="K17603" i="3"/>
  <c r="K17611" i="3"/>
  <c r="K17619" i="3"/>
  <c r="K17627" i="3"/>
  <c r="K17635" i="3"/>
  <c r="K17643" i="3"/>
  <c r="K17651" i="3"/>
  <c r="K17659" i="3"/>
  <c r="K17667" i="3"/>
  <c r="K17675" i="3"/>
  <c r="K17683" i="3"/>
  <c r="K17691" i="3"/>
  <c r="K17699" i="3"/>
  <c r="K17707" i="3"/>
  <c r="K17715" i="3"/>
  <c r="K17723" i="3"/>
  <c r="K17731" i="3"/>
  <c r="K17739" i="3"/>
  <c r="K17747" i="3"/>
  <c r="K17755" i="3"/>
  <c r="K17763" i="3"/>
  <c r="K17771" i="3"/>
  <c r="K17779" i="3"/>
  <c r="K17787" i="3"/>
  <c r="K17795" i="3"/>
  <c r="K17803" i="3"/>
  <c r="K17811" i="3"/>
  <c r="K17819" i="3"/>
  <c r="K17827" i="3"/>
  <c r="K17835" i="3"/>
  <c r="K17843" i="3"/>
  <c r="K17851" i="3"/>
  <c r="K17859" i="3"/>
  <c r="K17867" i="3"/>
  <c r="K17875" i="3"/>
  <c r="K17883" i="3"/>
  <c r="K17891" i="3"/>
  <c r="K17899" i="3"/>
  <c r="K17907" i="3"/>
  <c r="K17915" i="3"/>
  <c r="K17923" i="3"/>
  <c r="K17931" i="3"/>
  <c r="K17939" i="3"/>
  <c r="K17947" i="3"/>
  <c r="K17955" i="3"/>
  <c r="K17963" i="3"/>
  <c r="K17971" i="3"/>
  <c r="K17979" i="3"/>
  <c r="K17987" i="3"/>
  <c r="K17995" i="3"/>
  <c r="K18003" i="3"/>
  <c r="K18011" i="3"/>
  <c r="K18019" i="3"/>
  <c r="K18027" i="3"/>
  <c r="K18035" i="3"/>
  <c r="K18043" i="3"/>
  <c r="K18051" i="3"/>
  <c r="K18059" i="3"/>
  <c r="K18067" i="3"/>
  <c r="K18075" i="3"/>
  <c r="K18083" i="3"/>
  <c r="K18091" i="3"/>
  <c r="K18099" i="3"/>
  <c r="K18107" i="3"/>
  <c r="K18115" i="3"/>
  <c r="K18123" i="3"/>
  <c r="K18131" i="3"/>
  <c r="K18139" i="3"/>
  <c r="K18147" i="3"/>
  <c r="K18155" i="3"/>
  <c r="K18163" i="3"/>
  <c r="K18171" i="3"/>
  <c r="K18179" i="3"/>
  <c r="K18187" i="3"/>
  <c r="K18195" i="3"/>
  <c r="K18203" i="3"/>
  <c r="K18211" i="3"/>
  <c r="K18219" i="3"/>
  <c r="K18227" i="3"/>
  <c r="K18235" i="3"/>
  <c r="K18243" i="3"/>
  <c r="K18251" i="3"/>
  <c r="K18259" i="3"/>
  <c r="K18267" i="3"/>
  <c r="K18275" i="3"/>
  <c r="K18283" i="3"/>
  <c r="K18291" i="3"/>
  <c r="K18299" i="3"/>
  <c r="K18307" i="3"/>
  <c r="K18315" i="3"/>
  <c r="K18323" i="3"/>
  <c r="K18331" i="3"/>
  <c r="K18339" i="3"/>
  <c r="K18347" i="3"/>
  <c r="K18355" i="3"/>
  <c r="K18363" i="3"/>
  <c r="K18371" i="3"/>
  <c r="K18379" i="3"/>
  <c r="K18387" i="3"/>
  <c r="K18395" i="3"/>
  <c r="K18403" i="3"/>
  <c r="K18411" i="3"/>
  <c r="K18419" i="3"/>
  <c r="K18427" i="3"/>
  <c r="K18435" i="3"/>
  <c r="K18443" i="3"/>
  <c r="K18451" i="3"/>
  <c r="K18459" i="3"/>
  <c r="K18467" i="3"/>
  <c r="K18475" i="3"/>
  <c r="K18483" i="3"/>
  <c r="K18491" i="3"/>
  <c r="K18499" i="3"/>
  <c r="K18507" i="3"/>
  <c r="K18515" i="3"/>
  <c r="K18523" i="3"/>
  <c r="K18531" i="3"/>
  <c r="K18539" i="3"/>
  <c r="K18547" i="3"/>
  <c r="K18555" i="3"/>
  <c r="K18563" i="3"/>
  <c r="K18571" i="3"/>
  <c r="K18579" i="3"/>
  <c r="K18587" i="3"/>
  <c r="K18595" i="3"/>
  <c r="K18603" i="3"/>
  <c r="K18611" i="3"/>
  <c r="K18619" i="3"/>
  <c r="K18627" i="3"/>
  <c r="K18635" i="3"/>
  <c r="K18643" i="3"/>
  <c r="K18651" i="3"/>
  <c r="K18659" i="3"/>
  <c r="K18667" i="3"/>
  <c r="K18675" i="3"/>
  <c r="K18683" i="3"/>
  <c r="K18691" i="3"/>
  <c r="K18699" i="3"/>
  <c r="K18707" i="3"/>
  <c r="K18715" i="3"/>
  <c r="K18723" i="3"/>
  <c r="K18731" i="3"/>
  <c r="K18739" i="3"/>
  <c r="K18747" i="3"/>
  <c r="K18755" i="3"/>
  <c r="K18763" i="3"/>
  <c r="K18771" i="3"/>
  <c r="K18779" i="3"/>
  <c r="K18787" i="3"/>
  <c r="K18795" i="3"/>
  <c r="K18803" i="3"/>
  <c r="K18811" i="3"/>
  <c r="K18819" i="3"/>
  <c r="K18827" i="3"/>
  <c r="K18835" i="3"/>
  <c r="K18843" i="3"/>
  <c r="K18851" i="3"/>
  <c r="K18859" i="3"/>
  <c r="K18867" i="3"/>
  <c r="K18875" i="3"/>
  <c r="K18883" i="3"/>
  <c r="K18891" i="3"/>
  <c r="K18899" i="3"/>
  <c r="K18907" i="3"/>
  <c r="K18915" i="3"/>
  <c r="K18923" i="3"/>
  <c r="K18931" i="3"/>
  <c r="K18939" i="3"/>
  <c r="K18947" i="3"/>
  <c r="K18955" i="3"/>
  <c r="K18963" i="3"/>
  <c r="K18971" i="3"/>
  <c r="K18979" i="3"/>
  <c r="K18987" i="3"/>
  <c r="K18995" i="3"/>
  <c r="K19003" i="3"/>
  <c r="K19011" i="3"/>
  <c r="K19019" i="3"/>
  <c r="K19027" i="3"/>
  <c r="K19035" i="3"/>
  <c r="K19043" i="3"/>
  <c r="K19051" i="3"/>
  <c r="K19059" i="3"/>
  <c r="K19067" i="3"/>
  <c r="K19075" i="3"/>
  <c r="K19083" i="3"/>
  <c r="K19091" i="3"/>
  <c r="K19099" i="3"/>
  <c r="K19107" i="3"/>
  <c r="K19115" i="3"/>
  <c r="K19123" i="3"/>
  <c r="K19131" i="3"/>
  <c r="K19139" i="3"/>
  <c r="K19147" i="3"/>
  <c r="K19155" i="3"/>
  <c r="K19163" i="3"/>
  <c r="K19171" i="3"/>
  <c r="K19179" i="3"/>
  <c r="K19187" i="3"/>
  <c r="K19195" i="3"/>
  <c r="K19203" i="3"/>
  <c r="K19211" i="3"/>
  <c r="K19219" i="3"/>
  <c r="K19227" i="3"/>
  <c r="K19235" i="3"/>
  <c r="K19243" i="3"/>
  <c r="K19251" i="3"/>
  <c r="K19259" i="3"/>
  <c r="K19267" i="3"/>
  <c r="K19275" i="3"/>
  <c r="K19283" i="3"/>
  <c r="K19291" i="3"/>
  <c r="K19299" i="3"/>
  <c r="K19307" i="3"/>
  <c r="K19315" i="3"/>
  <c r="K19323" i="3"/>
  <c r="K19331" i="3"/>
  <c r="K19339" i="3"/>
  <c r="K19347" i="3"/>
  <c r="K19355" i="3"/>
  <c r="K19363" i="3"/>
  <c r="K19371" i="3"/>
  <c r="K19379" i="3"/>
  <c r="K19387" i="3"/>
  <c r="K19395" i="3"/>
  <c r="K19403" i="3"/>
  <c r="K19411" i="3"/>
  <c r="K19419" i="3"/>
  <c r="K19427" i="3"/>
  <c r="K19435" i="3"/>
  <c r="K19443" i="3"/>
  <c r="K19451" i="3"/>
  <c r="K19459" i="3"/>
  <c r="K19467" i="3"/>
  <c r="K19475" i="3"/>
  <c r="K19483" i="3"/>
  <c r="K19491" i="3"/>
  <c r="K19499" i="3"/>
  <c r="K19507" i="3"/>
  <c r="K19515" i="3"/>
  <c r="K19523" i="3"/>
  <c r="K19531" i="3"/>
  <c r="K19539" i="3"/>
  <c r="K19547" i="3"/>
  <c r="K19555" i="3"/>
  <c r="K19563" i="3"/>
  <c r="K19571" i="3"/>
  <c r="K19579" i="3"/>
  <c r="K19587" i="3"/>
  <c r="K19595" i="3"/>
  <c r="K19603" i="3"/>
  <c r="K19611" i="3"/>
  <c r="K19619" i="3"/>
  <c r="K19627" i="3"/>
  <c r="K19635" i="3"/>
  <c r="K19643" i="3"/>
  <c r="K19651" i="3"/>
  <c r="K19659" i="3"/>
  <c r="K19667" i="3"/>
  <c r="K19675" i="3"/>
  <c r="K19683" i="3"/>
  <c r="K19691" i="3"/>
  <c r="K19699" i="3"/>
  <c r="K19707" i="3"/>
  <c r="K19715" i="3"/>
  <c r="K19723" i="3"/>
  <c r="K19731" i="3"/>
  <c r="K19739" i="3"/>
  <c r="K19747" i="3"/>
  <c r="K19755" i="3"/>
  <c r="K19763" i="3"/>
  <c r="K19771" i="3"/>
  <c r="K19779" i="3"/>
  <c r="K19787" i="3"/>
  <c r="K19795" i="3"/>
  <c r="K19803" i="3"/>
  <c r="K19811" i="3"/>
  <c r="K19819" i="3"/>
  <c r="K19827" i="3"/>
  <c r="K19835" i="3"/>
  <c r="K19843" i="3"/>
  <c r="K19851" i="3"/>
  <c r="K19859" i="3"/>
  <c r="K19867" i="3"/>
  <c r="K19875" i="3"/>
  <c r="K19883" i="3"/>
  <c r="K19891" i="3"/>
  <c r="K19899" i="3"/>
  <c r="K19907" i="3"/>
  <c r="K19915" i="3"/>
  <c r="K19923" i="3"/>
  <c r="K19931" i="3"/>
  <c r="K19939" i="3"/>
  <c r="K19947" i="3"/>
  <c r="K19955" i="3"/>
  <c r="K19963" i="3"/>
  <c r="K19971" i="3"/>
  <c r="K19979" i="3"/>
  <c r="K19987" i="3"/>
  <c r="K19995" i="3"/>
  <c r="K20003" i="3"/>
  <c r="K20011" i="3"/>
  <c r="K20019" i="3"/>
  <c r="K20027" i="3"/>
  <c r="K20035" i="3"/>
  <c r="K20043" i="3"/>
  <c r="K20051" i="3"/>
  <c r="K20059" i="3"/>
  <c r="K20067" i="3"/>
  <c r="K20075" i="3"/>
  <c r="K20083" i="3"/>
  <c r="K20091" i="3"/>
  <c r="K20099" i="3"/>
  <c r="K20107" i="3"/>
  <c r="K20115" i="3"/>
  <c r="K20123" i="3"/>
  <c r="K20131" i="3"/>
  <c r="K20139" i="3"/>
  <c r="K20147" i="3"/>
  <c r="K20155" i="3"/>
  <c r="K20163" i="3"/>
  <c r="K20171" i="3"/>
  <c r="K20179" i="3"/>
  <c r="K20187" i="3"/>
  <c r="K20195" i="3"/>
  <c r="K20203" i="3"/>
  <c r="K20211" i="3"/>
  <c r="K20219" i="3"/>
  <c r="K20227" i="3"/>
  <c r="K20235" i="3"/>
  <c r="K20243" i="3"/>
  <c r="K20251" i="3"/>
  <c r="K20259" i="3"/>
  <c r="K20267" i="3"/>
  <c r="K20275" i="3"/>
  <c r="K20283" i="3"/>
  <c r="K20291" i="3"/>
  <c r="K20299" i="3"/>
  <c r="K20307" i="3"/>
  <c r="K20315" i="3"/>
  <c r="K20323" i="3"/>
  <c r="K20331" i="3"/>
  <c r="K20339" i="3"/>
  <c r="K20347" i="3"/>
  <c r="K20355" i="3"/>
  <c r="K20363" i="3"/>
  <c r="K20371" i="3"/>
  <c r="K20379" i="3"/>
  <c r="K20387" i="3"/>
  <c r="K20395" i="3"/>
  <c r="K20403" i="3"/>
  <c r="K20411" i="3"/>
  <c r="K20419" i="3"/>
  <c r="K20427" i="3"/>
  <c r="K20435" i="3"/>
  <c r="K20443" i="3"/>
  <c r="K20451" i="3"/>
  <c r="K20459" i="3"/>
  <c r="K20467" i="3"/>
  <c r="K20475" i="3"/>
  <c r="K20483" i="3"/>
  <c r="K20491" i="3"/>
  <c r="K20499" i="3"/>
  <c r="K20507" i="3"/>
  <c r="K20515" i="3"/>
  <c r="K20523" i="3"/>
  <c r="K20531" i="3"/>
  <c r="K20539" i="3"/>
  <c r="K20547" i="3"/>
  <c r="K20555" i="3"/>
  <c r="K20563" i="3"/>
  <c r="K20571" i="3"/>
  <c r="K20579" i="3"/>
  <c r="K20587" i="3"/>
  <c r="K20595" i="3"/>
  <c r="K20603" i="3"/>
  <c r="K20611" i="3"/>
  <c r="K20619" i="3"/>
  <c r="K20627" i="3"/>
  <c r="K20635" i="3"/>
  <c r="K20643" i="3"/>
  <c r="K20651" i="3"/>
  <c r="K20659" i="3"/>
  <c r="K20667" i="3"/>
  <c r="K20675" i="3"/>
  <c r="K20683" i="3"/>
  <c r="K20691" i="3"/>
  <c r="K20699" i="3"/>
  <c r="K20707" i="3"/>
  <c r="K20715" i="3"/>
  <c r="K20723" i="3"/>
  <c r="K20731" i="3"/>
  <c r="K20739" i="3"/>
  <c r="K20747" i="3"/>
  <c r="K20755" i="3"/>
  <c r="K20763" i="3"/>
  <c r="K20771" i="3"/>
  <c r="K20779" i="3"/>
  <c r="K20787" i="3"/>
  <c r="K20795" i="3"/>
  <c r="K20803" i="3"/>
  <c r="K20811" i="3"/>
  <c r="K20819" i="3"/>
  <c r="K20827" i="3"/>
  <c r="K20835" i="3"/>
  <c r="K20843" i="3"/>
  <c r="K20851" i="3"/>
  <c r="K20859" i="3"/>
  <c r="K20867" i="3"/>
  <c r="K20875" i="3"/>
  <c r="K20883" i="3"/>
  <c r="K20891" i="3"/>
  <c r="K20899" i="3"/>
  <c r="K20907" i="3"/>
  <c r="K20915" i="3"/>
  <c r="K20923" i="3"/>
  <c r="K20931" i="3"/>
  <c r="K20939" i="3"/>
  <c r="K20947" i="3"/>
  <c r="K20955" i="3"/>
  <c r="K20963" i="3"/>
  <c r="K20971" i="3"/>
  <c r="K20979" i="3"/>
  <c r="K20987" i="3"/>
  <c r="K20995" i="3"/>
  <c r="K21003" i="3"/>
  <c r="K21011" i="3"/>
  <c r="K21019" i="3"/>
  <c r="K21027" i="3"/>
  <c r="K21035" i="3"/>
  <c r="K21043" i="3"/>
  <c r="K21051" i="3"/>
  <c r="K21059" i="3"/>
  <c r="K21067" i="3"/>
  <c r="K21075" i="3"/>
  <c r="K21083" i="3"/>
  <c r="K21091" i="3"/>
  <c r="K21099" i="3"/>
  <c r="K21107" i="3"/>
  <c r="K21115" i="3"/>
  <c r="K21123" i="3"/>
  <c r="K21131" i="3"/>
  <c r="K21139" i="3"/>
  <c r="K21147" i="3"/>
  <c r="K21155" i="3"/>
  <c r="K21163" i="3"/>
  <c r="K21171" i="3"/>
  <c r="K21179" i="3"/>
  <c r="K21187" i="3"/>
  <c r="K21195" i="3"/>
  <c r="K21203" i="3"/>
  <c r="K21211" i="3"/>
  <c r="K21219" i="3"/>
  <c r="K21227" i="3"/>
  <c r="K21235" i="3"/>
  <c r="K21243" i="3"/>
  <c r="K21251" i="3"/>
  <c r="K21259" i="3"/>
  <c r="K21267" i="3"/>
  <c r="K21275" i="3"/>
  <c r="K21283" i="3"/>
  <c r="K21291" i="3"/>
  <c r="K21299" i="3"/>
  <c r="K21307" i="3"/>
  <c r="K21315" i="3"/>
  <c r="K21323" i="3"/>
  <c r="K21331" i="3"/>
  <c r="K21339" i="3"/>
  <c r="K21347" i="3"/>
  <c r="K21355" i="3"/>
  <c r="K21363" i="3"/>
  <c r="K21371" i="3"/>
  <c r="K21379" i="3"/>
  <c r="K21387" i="3"/>
  <c r="K21395" i="3"/>
  <c r="K21403" i="3"/>
  <c r="K21411" i="3"/>
  <c r="K21419" i="3"/>
  <c r="K21427" i="3"/>
  <c r="K21435" i="3"/>
  <c r="K21443" i="3"/>
  <c r="K21451" i="3"/>
  <c r="K21459" i="3"/>
  <c r="K21467" i="3"/>
  <c r="K21475" i="3"/>
  <c r="K21483" i="3"/>
  <c r="K21491" i="3"/>
  <c r="K21499" i="3"/>
  <c r="K21507" i="3"/>
  <c r="K21515" i="3"/>
  <c r="K21523" i="3"/>
  <c r="K21531" i="3"/>
  <c r="K21539" i="3"/>
  <c r="K21547" i="3"/>
  <c r="K21555" i="3"/>
  <c r="K21563" i="3"/>
  <c r="K21571" i="3"/>
  <c r="K21579" i="3"/>
  <c r="K21587" i="3"/>
  <c r="K21595" i="3"/>
  <c r="K21603" i="3"/>
  <c r="K21611" i="3"/>
  <c r="K21619" i="3"/>
  <c r="K21627" i="3"/>
  <c r="K21635" i="3"/>
  <c r="K21643" i="3"/>
  <c r="K21651" i="3"/>
  <c r="K21659" i="3"/>
  <c r="K21667" i="3"/>
  <c r="K21675" i="3"/>
  <c r="K21683" i="3"/>
  <c r="K21691" i="3"/>
  <c r="K21699" i="3"/>
  <c r="K21707" i="3"/>
  <c r="K21715" i="3"/>
  <c r="K21723" i="3"/>
  <c r="K21731" i="3"/>
  <c r="K21739" i="3"/>
  <c r="K21747" i="3"/>
  <c r="K21755" i="3"/>
  <c r="K21763" i="3"/>
  <c r="K21771" i="3"/>
  <c r="K21779" i="3"/>
  <c r="K21787" i="3"/>
  <c r="K21795" i="3"/>
  <c r="K21803" i="3"/>
  <c r="K21811" i="3"/>
  <c r="K21819" i="3"/>
  <c r="K21827" i="3"/>
  <c r="K21835" i="3"/>
  <c r="K21843" i="3"/>
  <c r="K21851" i="3"/>
  <c r="K21859" i="3"/>
  <c r="K21867" i="3"/>
  <c r="K21875" i="3"/>
  <c r="K21883" i="3"/>
  <c r="K21891" i="3"/>
  <c r="K21899" i="3"/>
  <c r="K21907" i="3"/>
  <c r="K21915" i="3"/>
  <c r="K21923" i="3"/>
  <c r="K21931" i="3"/>
  <c r="K21939" i="3"/>
  <c r="K21947" i="3"/>
  <c r="K21955" i="3"/>
  <c r="K21963" i="3"/>
  <c r="K21971" i="3"/>
  <c r="K21979" i="3"/>
  <c r="K21987" i="3"/>
  <c r="K21995" i="3"/>
  <c r="K22003" i="3"/>
  <c r="K22011" i="3"/>
  <c r="K22019" i="3"/>
  <c r="K22027" i="3"/>
  <c r="K22035" i="3"/>
  <c r="K22043" i="3"/>
  <c r="K22051" i="3"/>
  <c r="K22059" i="3"/>
  <c r="K22067" i="3"/>
  <c r="K22075" i="3"/>
  <c r="K22083" i="3"/>
  <c r="K22091" i="3"/>
  <c r="K22099" i="3"/>
  <c r="K22107" i="3"/>
  <c r="K22115" i="3"/>
  <c r="K22123" i="3"/>
  <c r="K22131" i="3"/>
  <c r="K22139" i="3"/>
  <c r="K22147" i="3"/>
  <c r="K22155" i="3"/>
  <c r="K22163" i="3"/>
  <c r="K22171" i="3"/>
  <c r="K22179" i="3"/>
  <c r="K22187" i="3"/>
  <c r="K22195" i="3"/>
  <c r="K22203" i="3"/>
  <c r="K22211" i="3"/>
  <c r="K22219" i="3"/>
  <c r="K22227" i="3"/>
  <c r="K22235" i="3"/>
  <c r="K22243" i="3"/>
  <c r="K22251" i="3"/>
  <c r="K22259" i="3"/>
  <c r="K22267" i="3"/>
  <c r="K22275" i="3"/>
  <c r="K22283" i="3"/>
  <c r="K22291" i="3"/>
  <c r="K22299" i="3"/>
  <c r="K22307" i="3"/>
  <c r="K22315" i="3"/>
  <c r="K22323" i="3"/>
  <c r="K22331" i="3"/>
  <c r="K22339" i="3"/>
  <c r="K22347" i="3"/>
  <c r="K22355" i="3"/>
  <c r="K22363" i="3"/>
  <c r="K22371" i="3"/>
  <c r="K22379" i="3"/>
  <c r="K22387" i="3"/>
  <c r="K22395" i="3"/>
  <c r="K22403" i="3"/>
  <c r="K22411" i="3"/>
  <c r="K22419" i="3"/>
  <c r="K22427" i="3"/>
  <c r="K22435" i="3"/>
  <c r="K22443" i="3"/>
  <c r="K22451" i="3"/>
  <c r="K22459" i="3"/>
  <c r="K22467" i="3"/>
  <c r="K22475" i="3"/>
  <c r="K22483" i="3"/>
  <c r="K22491" i="3"/>
  <c r="K22499" i="3"/>
  <c r="K22507" i="3"/>
  <c r="K22515" i="3"/>
  <c r="K22523" i="3"/>
  <c r="K22531" i="3"/>
  <c r="K22539" i="3"/>
  <c r="K22547" i="3"/>
  <c r="K22555" i="3"/>
  <c r="K22563" i="3"/>
  <c r="K22571" i="3"/>
  <c r="K22579" i="3"/>
  <c r="K22587" i="3"/>
  <c r="K22595" i="3"/>
  <c r="K22603" i="3"/>
  <c r="K22611" i="3"/>
  <c r="K22619" i="3"/>
  <c r="K22627" i="3"/>
  <c r="K22635" i="3"/>
  <c r="K22643" i="3"/>
  <c r="K22651" i="3"/>
  <c r="K22659" i="3"/>
  <c r="K22667" i="3"/>
  <c r="K22675" i="3"/>
  <c r="K22683" i="3"/>
  <c r="K22691" i="3"/>
  <c r="K22699" i="3"/>
  <c r="K22707" i="3"/>
  <c r="K22715" i="3"/>
  <c r="K22723" i="3"/>
  <c r="K22731" i="3"/>
  <c r="K22739" i="3"/>
  <c r="K22747" i="3"/>
  <c r="K22755" i="3"/>
  <c r="K22763" i="3"/>
  <c r="K22771" i="3"/>
  <c r="K22779" i="3"/>
  <c r="K22787" i="3"/>
  <c r="K22795" i="3"/>
  <c r="K22803" i="3"/>
  <c r="K22811" i="3"/>
  <c r="K22819" i="3"/>
  <c r="K22827" i="3"/>
  <c r="K22835" i="3"/>
  <c r="K22843" i="3"/>
  <c r="K22851" i="3"/>
  <c r="K22859" i="3"/>
  <c r="K22867" i="3"/>
  <c r="K22875" i="3"/>
  <c r="K22883" i="3"/>
  <c r="K22891" i="3"/>
  <c r="K22899" i="3"/>
  <c r="K22907" i="3"/>
  <c r="K22915" i="3"/>
  <c r="K22923" i="3"/>
  <c r="K22931" i="3"/>
  <c r="K22939" i="3"/>
  <c r="K22947" i="3"/>
  <c r="K22955" i="3"/>
  <c r="K22963" i="3"/>
  <c r="K22971" i="3"/>
  <c r="K22979" i="3"/>
  <c r="K22987" i="3"/>
  <c r="K22995" i="3"/>
  <c r="K23003" i="3"/>
  <c r="K23011" i="3"/>
  <c r="K23019" i="3"/>
  <c r="K23027" i="3"/>
  <c r="K23035" i="3"/>
  <c r="K23043" i="3"/>
  <c r="K23051" i="3"/>
  <c r="K23059" i="3"/>
  <c r="K23067" i="3"/>
  <c r="K23075" i="3"/>
  <c r="K23083" i="3"/>
  <c r="K23091" i="3"/>
  <c r="K23099" i="3"/>
  <c r="K23107" i="3"/>
  <c r="K23115" i="3"/>
  <c r="K23123" i="3"/>
  <c r="K23131" i="3"/>
  <c r="K23139" i="3"/>
  <c r="K23147" i="3"/>
  <c r="K23155" i="3"/>
  <c r="K23163" i="3"/>
  <c r="K23171" i="3"/>
  <c r="K23179" i="3"/>
  <c r="K23187" i="3"/>
  <c r="K23195" i="3"/>
  <c r="K23203" i="3"/>
  <c r="K23211" i="3"/>
  <c r="K23219" i="3"/>
  <c r="K23227" i="3"/>
  <c r="K23235" i="3"/>
  <c r="K23243" i="3"/>
  <c r="K23251" i="3"/>
  <c r="K23259" i="3"/>
  <c r="K23267" i="3"/>
  <c r="K23275" i="3"/>
  <c r="K23283" i="3"/>
  <c r="K23291" i="3"/>
  <c r="K23299" i="3"/>
  <c r="K23307" i="3"/>
  <c r="K23315" i="3"/>
  <c r="K23323" i="3"/>
  <c r="K23331" i="3"/>
  <c r="K23339" i="3"/>
  <c r="K23347" i="3"/>
  <c r="K23355" i="3"/>
  <c r="K23363" i="3"/>
  <c r="K23371" i="3"/>
  <c r="K23379" i="3"/>
  <c r="K23387" i="3"/>
  <c r="K23395" i="3"/>
  <c r="K23403" i="3"/>
  <c r="K23411" i="3"/>
  <c r="K23419" i="3"/>
  <c r="K23427" i="3"/>
  <c r="K23435" i="3"/>
  <c r="K23443" i="3"/>
  <c r="K23451" i="3"/>
  <c r="K23459" i="3"/>
  <c r="K23467" i="3"/>
  <c r="K23475" i="3"/>
  <c r="K23483" i="3"/>
  <c r="K23491" i="3"/>
  <c r="K23499" i="3"/>
  <c r="K23507" i="3"/>
  <c r="K23515" i="3"/>
  <c r="K23523" i="3"/>
  <c r="K23531" i="3"/>
  <c r="K23539" i="3"/>
  <c r="K23547" i="3"/>
  <c r="K23555" i="3"/>
  <c r="K23563" i="3"/>
  <c r="K23571" i="3"/>
  <c r="K23579" i="3"/>
  <c r="K23587" i="3"/>
  <c r="K23595" i="3"/>
  <c r="K23603" i="3"/>
  <c r="K23611" i="3"/>
  <c r="K23619" i="3"/>
  <c r="K23627" i="3"/>
  <c r="K23635" i="3"/>
  <c r="K23643" i="3"/>
  <c r="K23651" i="3"/>
  <c r="K23659" i="3"/>
  <c r="K23667" i="3"/>
  <c r="K23675" i="3"/>
  <c r="K23683" i="3"/>
  <c r="K23691" i="3"/>
  <c r="K23699" i="3"/>
  <c r="K23707" i="3"/>
  <c r="K23715" i="3"/>
  <c r="K23723" i="3"/>
  <c r="K23731" i="3"/>
  <c r="K23739" i="3"/>
  <c r="K23747" i="3"/>
  <c r="K23755" i="3"/>
  <c r="K23763" i="3"/>
  <c r="K23771" i="3"/>
  <c r="K23779" i="3"/>
  <c r="K23787" i="3"/>
  <c r="K23795" i="3"/>
  <c r="K23803" i="3"/>
  <c r="K23811" i="3"/>
  <c r="K23819" i="3"/>
  <c r="K23827" i="3"/>
  <c r="K23835" i="3"/>
  <c r="K23843" i="3"/>
  <c r="K23851" i="3"/>
  <c r="K23859" i="3"/>
  <c r="K23867" i="3"/>
  <c r="K23875" i="3"/>
  <c r="K23883" i="3"/>
  <c r="K23891" i="3"/>
  <c r="K23899" i="3"/>
  <c r="K23907" i="3"/>
  <c r="K23915" i="3"/>
  <c r="K23923" i="3"/>
  <c r="K23931" i="3"/>
  <c r="K23939" i="3"/>
  <c r="K23947" i="3"/>
  <c r="K23955" i="3"/>
  <c r="K23963" i="3"/>
  <c r="K23971" i="3"/>
  <c r="K23979" i="3"/>
  <c r="K23987" i="3"/>
  <c r="K23995" i="3"/>
  <c r="K24003" i="3"/>
  <c r="K24011" i="3"/>
  <c r="K24019" i="3"/>
  <c r="K24027" i="3"/>
  <c r="K24035" i="3"/>
  <c r="K24043" i="3"/>
  <c r="K24051" i="3"/>
  <c r="K24059" i="3"/>
  <c r="K24067" i="3"/>
  <c r="K24075" i="3"/>
  <c r="K24083" i="3"/>
  <c r="K24091" i="3"/>
  <c r="K24099" i="3"/>
  <c r="K24107" i="3"/>
  <c r="K24115" i="3"/>
  <c r="K24123" i="3"/>
  <c r="K24131" i="3"/>
  <c r="K24139" i="3"/>
  <c r="K24147" i="3"/>
  <c r="K24155" i="3"/>
  <c r="K24163" i="3"/>
  <c r="K24171" i="3"/>
  <c r="K24179" i="3"/>
  <c r="K24187" i="3"/>
  <c r="K24195" i="3"/>
  <c r="K24203" i="3"/>
  <c r="K24211" i="3"/>
  <c r="K24219" i="3"/>
  <c r="K24227" i="3"/>
  <c r="K24235" i="3"/>
  <c r="K24243" i="3"/>
  <c r="K24251" i="3"/>
  <c r="K24259" i="3"/>
  <c r="K24267" i="3"/>
  <c r="K24275" i="3"/>
  <c r="K24283" i="3"/>
  <c r="K24291" i="3"/>
  <c r="K24299" i="3"/>
  <c r="K24307" i="3"/>
  <c r="K24315" i="3"/>
  <c r="K24323" i="3"/>
  <c r="K24331" i="3"/>
  <c r="K24339" i="3"/>
  <c r="K24347" i="3"/>
  <c r="K24355" i="3"/>
  <c r="K24363" i="3"/>
  <c r="K24371" i="3"/>
  <c r="K24379" i="3"/>
  <c r="K24387" i="3"/>
  <c r="K24395" i="3"/>
  <c r="K24403" i="3"/>
  <c r="K24411" i="3"/>
  <c r="K24419" i="3"/>
  <c r="K24427" i="3"/>
  <c r="K24435" i="3"/>
  <c r="K24443" i="3"/>
  <c r="K24451" i="3"/>
  <c r="K24459" i="3"/>
  <c r="K24467" i="3"/>
  <c r="K24475" i="3"/>
  <c r="K24483" i="3"/>
  <c r="K24491" i="3"/>
  <c r="K24499" i="3"/>
  <c r="K24507" i="3"/>
  <c r="K24515" i="3"/>
  <c r="K24523" i="3"/>
  <c r="K24531" i="3"/>
  <c r="K24539" i="3"/>
  <c r="K24547" i="3"/>
  <c r="K24555" i="3"/>
  <c r="K24563" i="3"/>
  <c r="K24571" i="3"/>
  <c r="K24579" i="3"/>
  <c r="K24587" i="3"/>
  <c r="K24595" i="3"/>
  <c r="K24603" i="3"/>
  <c r="K24611" i="3"/>
  <c r="K24619" i="3"/>
  <c r="K24627" i="3"/>
  <c r="K24635" i="3"/>
  <c r="K24643" i="3"/>
  <c r="K24651" i="3"/>
  <c r="K24659" i="3"/>
  <c r="K24667" i="3"/>
  <c r="K24675" i="3"/>
  <c r="K24683" i="3"/>
  <c r="K24691" i="3"/>
  <c r="K24699" i="3"/>
  <c r="K24707" i="3"/>
  <c r="K24715" i="3"/>
  <c r="K24723" i="3"/>
  <c r="K24731" i="3"/>
  <c r="K24739" i="3"/>
  <c r="K24747" i="3"/>
  <c r="K24755" i="3"/>
  <c r="K24763" i="3"/>
  <c r="K24771" i="3"/>
  <c r="K24779" i="3"/>
  <c r="K24787" i="3"/>
  <c r="K24795" i="3"/>
  <c r="K24803" i="3"/>
  <c r="K24811" i="3"/>
  <c r="K24819" i="3"/>
  <c r="K24827" i="3"/>
  <c r="K24835" i="3"/>
  <c r="K24843" i="3"/>
  <c r="K24851" i="3"/>
  <c r="K24859" i="3"/>
  <c r="K24867" i="3"/>
  <c r="K24875" i="3"/>
  <c r="K24883" i="3"/>
  <c r="K24891" i="3"/>
  <c r="K24899" i="3"/>
  <c r="K24907" i="3"/>
  <c r="K24915" i="3"/>
  <c r="K24923" i="3"/>
  <c r="K24931" i="3"/>
  <c r="K24939" i="3"/>
  <c r="K24947" i="3"/>
  <c r="K24955" i="3"/>
  <c r="K24963" i="3"/>
  <c r="K24971" i="3"/>
  <c r="K24979" i="3"/>
  <c r="K24987" i="3"/>
  <c r="K24995" i="3"/>
  <c r="K25003" i="3"/>
  <c r="K25011" i="3"/>
  <c r="K25019" i="3"/>
  <c r="K25027" i="3"/>
  <c r="K25035" i="3"/>
  <c r="K25043" i="3"/>
  <c r="K25051" i="3"/>
  <c r="K25059" i="3"/>
  <c r="K25067" i="3"/>
  <c r="K25075" i="3"/>
  <c r="K25083" i="3"/>
  <c r="K25091" i="3"/>
  <c r="K25099" i="3"/>
  <c r="K25107" i="3"/>
  <c r="K25115" i="3"/>
  <c r="K25123" i="3"/>
  <c r="K25131" i="3"/>
  <c r="K25139" i="3"/>
  <c r="K25147" i="3"/>
  <c r="K25155" i="3"/>
  <c r="K25163" i="3"/>
  <c r="K25171" i="3"/>
  <c r="K25179" i="3"/>
  <c r="K25187" i="3"/>
  <c r="K25195" i="3"/>
  <c r="K25203" i="3"/>
  <c r="K25211" i="3"/>
  <c r="K25219" i="3"/>
  <c r="K25227" i="3"/>
  <c r="K25235" i="3"/>
  <c r="K25243" i="3"/>
  <c r="K25251" i="3"/>
  <c r="K25259" i="3"/>
  <c r="K25267" i="3"/>
  <c r="K25275" i="3"/>
  <c r="K25283" i="3"/>
  <c r="K25291" i="3"/>
  <c r="K25299" i="3"/>
  <c r="K25307" i="3"/>
  <c r="K25315" i="3"/>
  <c r="K25323" i="3"/>
  <c r="K25331" i="3"/>
  <c r="K25339" i="3"/>
  <c r="K25347" i="3"/>
  <c r="K25355" i="3"/>
  <c r="K25363" i="3"/>
  <c r="K25371" i="3"/>
  <c r="K25379" i="3"/>
  <c r="K25387" i="3"/>
  <c r="K25395" i="3"/>
  <c r="K25403" i="3"/>
  <c r="K25411" i="3"/>
  <c r="K25419" i="3"/>
  <c r="K25427" i="3"/>
  <c r="K25435" i="3"/>
  <c r="K25443" i="3"/>
  <c r="K25451" i="3"/>
  <c r="K25459" i="3"/>
  <c r="K25467" i="3"/>
  <c r="K25475" i="3"/>
  <c r="K25483" i="3"/>
  <c r="K25491" i="3"/>
  <c r="K25499" i="3"/>
  <c r="K25507" i="3"/>
  <c r="K25515" i="3"/>
  <c r="K25523" i="3"/>
  <c r="K25531" i="3"/>
  <c r="K25539" i="3"/>
  <c r="K25547" i="3"/>
  <c r="K25555" i="3"/>
  <c r="K25563" i="3"/>
  <c r="K25571" i="3"/>
  <c r="K25579" i="3"/>
  <c r="K25587" i="3"/>
  <c r="K25595" i="3"/>
  <c r="K25603" i="3"/>
  <c r="K25611" i="3"/>
  <c r="K25619" i="3"/>
  <c r="K25627" i="3"/>
  <c r="K25635" i="3"/>
  <c r="K25643" i="3"/>
  <c r="K25651" i="3"/>
  <c r="K25659" i="3"/>
  <c r="K25667" i="3"/>
  <c r="K25675" i="3"/>
  <c r="K25683" i="3"/>
  <c r="K25691" i="3"/>
  <c r="K25699" i="3"/>
  <c r="K25707" i="3"/>
  <c r="K25715" i="3"/>
  <c r="K25723" i="3"/>
  <c r="K25731" i="3"/>
  <c r="K25739" i="3"/>
  <c r="K25747" i="3"/>
  <c r="K25755" i="3"/>
  <c r="K25763" i="3"/>
  <c r="K25771" i="3"/>
  <c r="K25779" i="3"/>
  <c r="K25787" i="3"/>
  <c r="K25795" i="3"/>
  <c r="K25803" i="3"/>
  <c r="K25811" i="3"/>
  <c r="K25819" i="3"/>
  <c r="K25827" i="3"/>
  <c r="K25835" i="3"/>
  <c r="K25843" i="3"/>
  <c r="K25851" i="3"/>
  <c r="K25859" i="3"/>
  <c r="K25867" i="3"/>
  <c r="K25875" i="3"/>
  <c r="K25883" i="3"/>
  <c r="K25891" i="3"/>
  <c r="K25899" i="3"/>
  <c r="K25907" i="3"/>
  <c r="K25915" i="3"/>
  <c r="K25923" i="3"/>
  <c r="K25931" i="3"/>
  <c r="K25939" i="3"/>
  <c r="K25947" i="3"/>
  <c r="K25955" i="3"/>
  <c r="K25963" i="3"/>
  <c r="K25971" i="3"/>
  <c r="K25979" i="3"/>
  <c r="K25987" i="3"/>
  <c r="K25995" i="3"/>
  <c r="K26003" i="3"/>
  <c r="K26011" i="3"/>
  <c r="K26019" i="3"/>
  <c r="K26027" i="3"/>
  <c r="K26035" i="3"/>
  <c r="K26043" i="3"/>
  <c r="K26051" i="3"/>
  <c r="K26059" i="3"/>
  <c r="K26067" i="3"/>
  <c r="K26075" i="3"/>
  <c r="K26083" i="3"/>
  <c r="K26091" i="3"/>
  <c r="K26099" i="3"/>
  <c r="K26107" i="3"/>
  <c r="K26115" i="3"/>
  <c r="K26123" i="3"/>
  <c r="K26131" i="3"/>
  <c r="K26139" i="3"/>
  <c r="K26147" i="3"/>
  <c r="K26155" i="3"/>
  <c r="K26163" i="3"/>
  <c r="K26171" i="3"/>
  <c r="K26179" i="3"/>
  <c r="K26187" i="3"/>
  <c r="K26195" i="3"/>
  <c r="K26203" i="3"/>
  <c r="K26211" i="3"/>
  <c r="K26219" i="3"/>
  <c r="K26227" i="3"/>
  <c r="K26235" i="3"/>
  <c r="K26243" i="3"/>
  <c r="K26251" i="3"/>
  <c r="K26259" i="3"/>
  <c r="K26267" i="3"/>
  <c r="K26275" i="3"/>
  <c r="K26283" i="3"/>
  <c r="K26291" i="3"/>
  <c r="K26299" i="3"/>
  <c r="K26307" i="3"/>
  <c r="K26315" i="3"/>
  <c r="K26323" i="3"/>
  <c r="K26331" i="3"/>
  <c r="K26339" i="3"/>
  <c r="K26347" i="3"/>
  <c r="K26355" i="3"/>
  <c r="K26363" i="3"/>
  <c r="K26371" i="3"/>
  <c r="K26379" i="3"/>
  <c r="K26387" i="3"/>
  <c r="K26395" i="3"/>
  <c r="K26403" i="3"/>
  <c r="K26411" i="3"/>
  <c r="K26419" i="3"/>
  <c r="K26427" i="3"/>
  <c r="K26435" i="3"/>
  <c r="K26443" i="3"/>
  <c r="K26451" i="3"/>
  <c r="K26459" i="3"/>
  <c r="K26467" i="3"/>
  <c r="K26475" i="3"/>
  <c r="K26483" i="3"/>
  <c r="K26491" i="3"/>
  <c r="K26499" i="3"/>
  <c r="K26507" i="3"/>
  <c r="K26515" i="3"/>
  <c r="K26523" i="3"/>
  <c r="K26531" i="3"/>
  <c r="K26539" i="3"/>
  <c r="K26547" i="3"/>
  <c r="K26555" i="3"/>
  <c r="K26563" i="3"/>
  <c r="K26571" i="3"/>
  <c r="K26579" i="3"/>
  <c r="K26587" i="3"/>
  <c r="K26595" i="3"/>
  <c r="K26603" i="3"/>
  <c r="K26611" i="3"/>
  <c r="K26619" i="3"/>
  <c r="K26627" i="3"/>
  <c r="K26635" i="3"/>
  <c r="K26643" i="3"/>
  <c r="K26651" i="3"/>
  <c r="K26659" i="3"/>
  <c r="K26667" i="3"/>
  <c r="K26675" i="3"/>
  <c r="K26683" i="3"/>
  <c r="K26691" i="3"/>
  <c r="K26699" i="3"/>
  <c r="K26707" i="3"/>
  <c r="K26715" i="3"/>
  <c r="K26723" i="3"/>
  <c r="K26731" i="3"/>
  <c r="K26739" i="3"/>
  <c r="K26747" i="3"/>
  <c r="K26755" i="3"/>
  <c r="K26763" i="3"/>
  <c r="K26771" i="3"/>
  <c r="K26779" i="3"/>
  <c r="K26787" i="3"/>
  <c r="K26795" i="3"/>
  <c r="K26803" i="3"/>
  <c r="K26811" i="3"/>
  <c r="K26819" i="3"/>
  <c r="K26827" i="3"/>
  <c r="K26835" i="3"/>
  <c r="K26843" i="3"/>
  <c r="K26851" i="3"/>
  <c r="K26859" i="3"/>
  <c r="K26867" i="3"/>
  <c r="K26875" i="3"/>
  <c r="K26883" i="3"/>
  <c r="K26891" i="3"/>
  <c r="K26899" i="3"/>
  <c r="K26907" i="3"/>
  <c r="K26915" i="3"/>
  <c r="K26923" i="3"/>
  <c r="K26931" i="3"/>
  <c r="K26939" i="3"/>
  <c r="K26947" i="3"/>
  <c r="K26955" i="3"/>
  <c r="K26963" i="3"/>
  <c r="K26971" i="3"/>
  <c r="K26979" i="3"/>
  <c r="K26987" i="3"/>
  <c r="K26995" i="3"/>
  <c r="K27003" i="3"/>
  <c r="K27011" i="3"/>
  <c r="K27019" i="3"/>
  <c r="K27027" i="3"/>
  <c r="K27035" i="3"/>
  <c r="K27043" i="3"/>
  <c r="K27051" i="3"/>
  <c r="K27059" i="3"/>
  <c r="K27067" i="3"/>
  <c r="K27075" i="3"/>
  <c r="K27083" i="3"/>
  <c r="K27091" i="3"/>
  <c r="K27099" i="3"/>
  <c r="K27107" i="3"/>
  <c r="K27115" i="3"/>
  <c r="K27123" i="3"/>
  <c r="K27131" i="3"/>
  <c r="K27139" i="3"/>
  <c r="K27147" i="3"/>
  <c r="K27155" i="3"/>
  <c r="K27163" i="3"/>
  <c r="K27171" i="3"/>
  <c r="K27179" i="3"/>
  <c r="K27187" i="3"/>
  <c r="K27195" i="3"/>
  <c r="K27203" i="3"/>
  <c r="K27211" i="3"/>
  <c r="K27219" i="3"/>
  <c r="K27227" i="3"/>
  <c r="K27235" i="3"/>
  <c r="K27243" i="3"/>
  <c r="K27251" i="3"/>
  <c r="K27259" i="3"/>
  <c r="K27267" i="3"/>
  <c r="K27275" i="3"/>
  <c r="K27283" i="3"/>
  <c r="K27291" i="3"/>
  <c r="K27299" i="3"/>
  <c r="K27307" i="3"/>
  <c r="K27315" i="3"/>
  <c r="K27323" i="3"/>
  <c r="K27331" i="3"/>
  <c r="K27339" i="3"/>
  <c r="K27347" i="3"/>
  <c r="K27355" i="3"/>
  <c r="K27363" i="3"/>
  <c r="K27371" i="3"/>
  <c r="K27379" i="3"/>
  <c r="K27387" i="3"/>
  <c r="K27395" i="3"/>
  <c r="K27403" i="3"/>
  <c r="K27411" i="3"/>
  <c r="K27419" i="3"/>
  <c r="K27427" i="3"/>
  <c r="K27435" i="3"/>
  <c r="K27443" i="3"/>
  <c r="K27451" i="3"/>
  <c r="K27459" i="3"/>
  <c r="K27467" i="3"/>
  <c r="K27475" i="3"/>
  <c r="K27483" i="3"/>
  <c r="K27491" i="3"/>
  <c r="K27499" i="3"/>
  <c r="K27507" i="3"/>
  <c r="K27515" i="3"/>
  <c r="K27523" i="3"/>
  <c r="K27531" i="3"/>
  <c r="K27539" i="3"/>
  <c r="K27547" i="3"/>
  <c r="K27555" i="3"/>
  <c r="K27563" i="3"/>
  <c r="K27571" i="3"/>
  <c r="K27579" i="3"/>
  <c r="K27587" i="3"/>
  <c r="K27595" i="3"/>
  <c r="K27603" i="3"/>
  <c r="K27611" i="3"/>
  <c r="K27619" i="3"/>
  <c r="K27627" i="3"/>
  <c r="K27635" i="3"/>
  <c r="K27643" i="3"/>
  <c r="K27653" i="3"/>
  <c r="K27665" i="3"/>
  <c r="K27675" i="3"/>
  <c r="K27689" i="3"/>
  <c r="K27706" i="3"/>
  <c r="K27724" i="3"/>
  <c r="K27747" i="3"/>
  <c r="K27770" i="3"/>
  <c r="K27788" i="3"/>
  <c r="K27811" i="3"/>
  <c r="K27834" i="3"/>
  <c r="K27852" i="3"/>
  <c r="K27875" i="3"/>
  <c r="K27898" i="3"/>
  <c r="K27916" i="3"/>
  <c r="K27939" i="3"/>
  <c r="K27962" i="3"/>
  <c r="K27980" i="3"/>
  <c r="K28003" i="3"/>
  <c r="K28026" i="3"/>
  <c r="K28044" i="3"/>
  <c r="K28067" i="3"/>
  <c r="K28090" i="3"/>
  <c r="K28108" i="3"/>
  <c r="K28131" i="3"/>
  <c r="K28154" i="3"/>
  <c r="K28172" i="3"/>
  <c r="K28195" i="3"/>
  <c r="K28218" i="3"/>
  <c r="K28236" i="3"/>
  <c r="K28259" i="3"/>
  <c r="K28282" i="3"/>
  <c r="K28300" i="3"/>
  <c r="K28323" i="3"/>
  <c r="K28346" i="3"/>
  <c r="K28364" i="3"/>
  <c r="K28387" i="3"/>
  <c r="K28410" i="3"/>
  <c r="K28428" i="3"/>
  <c r="K28451" i="3"/>
  <c r="K28474" i="3"/>
  <c r="K28492" i="3"/>
  <c r="K28515" i="3"/>
  <c r="K28538" i="3"/>
  <c r="K28556" i="3"/>
  <c r="K28579" i="3"/>
  <c r="K28602" i="3"/>
  <c r="K28626" i="3"/>
  <c r="K28658" i="3"/>
  <c r="K28690" i="3"/>
  <c r="K28722" i="3"/>
  <c r="K28754" i="3"/>
  <c r="K28786" i="3"/>
  <c r="K28818" i="3"/>
  <c r="K28850" i="3"/>
  <c r="K28882" i="3"/>
  <c r="K28914" i="3"/>
  <c r="K28946" i="3"/>
  <c r="K28978" i="3"/>
  <c r="K29010" i="3"/>
  <c r="K29042" i="3"/>
  <c r="K29074" i="3"/>
  <c r="K29106" i="3"/>
  <c r="K29138" i="3"/>
  <c r="K29170" i="3"/>
  <c r="K29202" i="3"/>
  <c r="K29234" i="3"/>
  <c r="K29266" i="3"/>
  <c r="K29298" i="3"/>
  <c r="K29330" i="3"/>
  <c r="K29362" i="3"/>
  <c r="K29394" i="3"/>
  <c r="K29426" i="3"/>
  <c r="K29458" i="3"/>
  <c r="K29490" i="3"/>
  <c r="K29522" i="3"/>
  <c r="K29554" i="3"/>
  <c r="K29586" i="3"/>
  <c r="K29618" i="3"/>
  <c r="K29650" i="3"/>
  <c r="K29682" i="3"/>
  <c r="K29714" i="3"/>
  <c r="K29746" i="3"/>
  <c r="K29778" i="3"/>
  <c r="K29810" i="3"/>
  <c r="K29842" i="3"/>
  <c r="K29874" i="3"/>
  <c r="K29906" i="3"/>
  <c r="K29938" i="3"/>
  <c r="K29970" i="3"/>
  <c r="K30002" i="3"/>
  <c r="K30034" i="3"/>
  <c r="K30066" i="3"/>
  <c r="K30098" i="3"/>
  <c r="K30130" i="3"/>
  <c r="K30162" i="3"/>
  <c r="K30194" i="3"/>
  <c r="K30226" i="3"/>
  <c r="K30258" i="3"/>
  <c r="K30290" i="3"/>
  <c r="K30322" i="3"/>
  <c r="K30354" i="3"/>
  <c r="K30386" i="3"/>
  <c r="K30418" i="3"/>
  <c r="K30450" i="3"/>
  <c r="K30482" i="3"/>
  <c r="K30514" i="3"/>
  <c r="K30546" i="3"/>
  <c r="K30578" i="3"/>
  <c r="K30610" i="3"/>
  <c r="K30642" i="3"/>
  <c r="K30674" i="3"/>
  <c r="K30706" i="3"/>
  <c r="K30738" i="3"/>
  <c r="K30770" i="3"/>
  <c r="K30802" i="3"/>
  <c r="K30834" i="3"/>
  <c r="K30866" i="3"/>
  <c r="K30898" i="3"/>
  <c r="K30930" i="3"/>
  <c r="K30962" i="3"/>
  <c r="K30994" i="3"/>
  <c r="K31026" i="3"/>
  <c r="K31058" i="3"/>
  <c r="K31090" i="3"/>
  <c r="K31122" i="3"/>
  <c r="K31154" i="3"/>
  <c r="K31186" i="3"/>
  <c r="K31218" i="3"/>
  <c r="K31250" i="3"/>
  <c r="K31282" i="3"/>
  <c r="K31314" i="3"/>
  <c r="K31346" i="3"/>
  <c r="K31378" i="3"/>
  <c r="K31410" i="3"/>
  <c r="K31442" i="3"/>
  <c r="K31474" i="3"/>
  <c r="K31506" i="3"/>
  <c r="K31538" i="3"/>
  <c r="K31570" i="3"/>
  <c r="K31602" i="3"/>
  <c r="K31634" i="3"/>
  <c r="K31666" i="3"/>
  <c r="K31698" i="3"/>
  <c r="K31730" i="3"/>
  <c r="K31762" i="3"/>
  <c r="K31794" i="3"/>
  <c r="K31826" i="3"/>
  <c r="K31858" i="3"/>
  <c r="K31890" i="3"/>
  <c r="K31922" i="3"/>
  <c r="K31954" i="3"/>
  <c r="K31986" i="3"/>
  <c r="K32018" i="3"/>
  <c r="K32050" i="3"/>
  <c r="K32082" i="3"/>
  <c r="K32114" i="3"/>
  <c r="K32146" i="3"/>
  <c r="K32178" i="3"/>
  <c r="K32210" i="3"/>
  <c r="K32242" i="3"/>
  <c r="K32274" i="3"/>
  <c r="K32306" i="3"/>
  <c r="K32338" i="3"/>
  <c r="K32370" i="3"/>
  <c r="K32402" i="3"/>
  <c r="K32434" i="3"/>
  <c r="K32466" i="3"/>
  <c r="K32498" i="3"/>
  <c r="K32530" i="3"/>
  <c r="K32562" i="3"/>
  <c r="K32594" i="3"/>
  <c r="K32626" i="3"/>
  <c r="K32658" i="3"/>
  <c r="K32690" i="3"/>
  <c r="K32722" i="3"/>
  <c r="K32754" i="3"/>
  <c r="K32786" i="3"/>
  <c r="K32818" i="3"/>
  <c r="K32850" i="3"/>
  <c r="K32882" i="3"/>
  <c r="K32914" i="3"/>
  <c r="K32946" i="3"/>
  <c r="K32978" i="3"/>
  <c r="K33010" i="3"/>
  <c r="K33042" i="3"/>
  <c r="K33074" i="3"/>
  <c r="K33106" i="3"/>
  <c r="K33138" i="3"/>
  <c r="K33170" i="3"/>
  <c r="K33202" i="3"/>
  <c r="K33234" i="3"/>
  <c r="K33266" i="3"/>
  <c r="K33298" i="3"/>
  <c r="K33330" i="3"/>
  <c r="K33362" i="3"/>
  <c r="K33394" i="3"/>
  <c r="K33426" i="3"/>
  <c r="K33458" i="3"/>
  <c r="K33490" i="3"/>
  <c r="K33522" i="3"/>
  <c r="K33554" i="3"/>
  <c r="K33586" i="3"/>
  <c r="K33618" i="3"/>
  <c r="K33650" i="3"/>
  <c r="K33682" i="3"/>
  <c r="K33714" i="3"/>
  <c r="K33746" i="3"/>
  <c r="K33778" i="3"/>
  <c r="K33810" i="3"/>
  <c r="K33842" i="3"/>
  <c r="K33874" i="3"/>
  <c r="K33906" i="3"/>
  <c r="K33938" i="3"/>
  <c r="K33970" i="3"/>
  <c r="K34002" i="3"/>
  <c r="K34034" i="3"/>
  <c r="K34066" i="3"/>
  <c r="K34098" i="3"/>
  <c r="K34130" i="3"/>
  <c r="K34162" i="3"/>
  <c r="K34194" i="3"/>
  <c r="K34226" i="3"/>
  <c r="K34258" i="3"/>
  <c r="K34290" i="3"/>
  <c r="K34322" i="3"/>
  <c r="K34354" i="3"/>
  <c r="K34386" i="3"/>
  <c r="K34418" i="3"/>
  <c r="K34450" i="3"/>
  <c r="K34482" i="3"/>
  <c r="K34514" i="3"/>
  <c r="K34546" i="3"/>
  <c r="K34578" i="3"/>
  <c r="K34610" i="3"/>
  <c r="K34642" i="3"/>
  <c r="K34674" i="3"/>
  <c r="K34706" i="3"/>
  <c r="K34738" i="3"/>
  <c r="K34770" i="3"/>
  <c r="K34802" i="3"/>
  <c r="K34834" i="3"/>
  <c r="K34866" i="3"/>
  <c r="K34898" i="3"/>
  <c r="K34930" i="3"/>
  <c r="K34962" i="3"/>
  <c r="K34994" i="3"/>
  <c r="K35026" i="3"/>
  <c r="K35058" i="3"/>
  <c r="K35090" i="3"/>
  <c r="K35122" i="3"/>
  <c r="K35154" i="3"/>
  <c r="K35186" i="3"/>
  <c r="K35218" i="3"/>
  <c r="K35250" i="3"/>
  <c r="K35282" i="3"/>
  <c r="K35314" i="3"/>
  <c r="K35346" i="3"/>
  <c r="K35378" i="3"/>
  <c r="K35410" i="3"/>
  <c r="K35442" i="3"/>
  <c r="K35474" i="3"/>
  <c r="K35506" i="3"/>
  <c r="K35538" i="3"/>
  <c r="K35570" i="3"/>
  <c r="K35602" i="3"/>
  <c r="K35634" i="3"/>
  <c r="K35666" i="3"/>
  <c r="K35698" i="3"/>
  <c r="K35730" i="3"/>
  <c r="K35762" i="3"/>
  <c r="K35794" i="3"/>
  <c r="K35826" i="3"/>
  <c r="K35858" i="3"/>
  <c r="K35890" i="3"/>
  <c r="K35922" i="3"/>
  <c r="K35954" i="3"/>
  <c r="K35986" i="3"/>
  <c r="K36018" i="3"/>
  <c r="K36050" i="3"/>
  <c r="K36082" i="3"/>
  <c r="K36114" i="3"/>
  <c r="K36146" i="3"/>
  <c r="K36178" i="3"/>
  <c r="K36210" i="3"/>
  <c r="K36242" i="3"/>
  <c r="K36274" i="3"/>
  <c r="K36306" i="3"/>
  <c r="K36338" i="3"/>
  <c r="K36370" i="3"/>
  <c r="K36402" i="3"/>
  <c r="K36434" i="3"/>
  <c r="K36466" i="3"/>
  <c r="K36498" i="3"/>
  <c r="K36530" i="3"/>
  <c r="K36562" i="3"/>
  <c r="K36594" i="3"/>
  <c r="K36626" i="3"/>
  <c r="K36658" i="3"/>
  <c r="K36690" i="3"/>
  <c r="K36722" i="3"/>
  <c r="K36754" i="3"/>
  <c r="K36786" i="3"/>
  <c r="K36818" i="3"/>
  <c r="K36850" i="3"/>
  <c r="K36882" i="3"/>
  <c r="K36914" i="3"/>
  <c r="K36946" i="3"/>
  <c r="K36978" i="3"/>
  <c r="K37010" i="3"/>
  <c r="K37042" i="3"/>
  <c r="K37074" i="3"/>
  <c r="K37106" i="3"/>
  <c r="K37138" i="3"/>
  <c r="K37170" i="3"/>
  <c r="K37202" i="3"/>
  <c r="K37234" i="3"/>
  <c r="K37266" i="3"/>
  <c r="K37298" i="3"/>
  <c r="K37330" i="3"/>
  <c r="K37362" i="3"/>
  <c r="K37394" i="3"/>
  <c r="K37426" i="3"/>
  <c r="K37458" i="3"/>
  <c r="K37490" i="3"/>
  <c r="K37522" i="3"/>
  <c r="K37554" i="3"/>
  <c r="K37586" i="3"/>
  <c r="K37618" i="3"/>
  <c r="K37650" i="3"/>
  <c r="K37682" i="3"/>
  <c r="K37714" i="3"/>
  <c r="K37746" i="3"/>
  <c r="K37778" i="3"/>
  <c r="K37810" i="3"/>
  <c r="K37842" i="3"/>
  <c r="K37874" i="3"/>
  <c r="K37906" i="3"/>
  <c r="K37938" i="3"/>
  <c r="K37970" i="3"/>
  <c r="K38002" i="3"/>
  <c r="K38034" i="3"/>
  <c r="K38066" i="3"/>
  <c r="K38098" i="3"/>
  <c r="K38130" i="3"/>
  <c r="K38162" i="3"/>
  <c r="K38194" i="3"/>
  <c r="K38226" i="3"/>
  <c r="K38258" i="3"/>
  <c r="K38290" i="3"/>
  <c r="K38322" i="3"/>
  <c r="K38354" i="3"/>
  <c r="K38386" i="3"/>
  <c r="K38418" i="3"/>
  <c r="K38450" i="3"/>
  <c r="K38482" i="3"/>
  <c r="K38514" i="3"/>
  <c r="K38546" i="3"/>
  <c r="K38578" i="3"/>
  <c r="K38610" i="3"/>
  <c r="K38642" i="3"/>
  <c r="K38674" i="3"/>
  <c r="K38706" i="3"/>
  <c r="K38738" i="3"/>
  <c r="K38770" i="3"/>
  <c r="K38802" i="3"/>
  <c r="K38834" i="3"/>
  <c r="K38866" i="3"/>
  <c r="K38898" i="3"/>
  <c r="K38930" i="3"/>
  <c r="K38962" i="3"/>
  <c r="K38994" i="3"/>
  <c r="K39026" i="3"/>
  <c r="K39058" i="3"/>
  <c r="K39090" i="3"/>
  <c r="K39122" i="3"/>
  <c r="K39154" i="3"/>
  <c r="K39186" i="3"/>
  <c r="K39218" i="3"/>
  <c r="K39250" i="3"/>
  <c r="K39282" i="3"/>
  <c r="K39314" i="3"/>
  <c r="K39346" i="3"/>
  <c r="K39378" i="3"/>
  <c r="K39410" i="3"/>
  <c r="K39442" i="3"/>
  <c r="K39474" i="3"/>
  <c r="K39506" i="3"/>
  <c r="K39538" i="3"/>
  <c r="K39570" i="3"/>
  <c r="K39602" i="3"/>
  <c r="K39634" i="3"/>
  <c r="K39666" i="3"/>
  <c r="K39698" i="3"/>
  <c r="K39730" i="3"/>
  <c r="K39762" i="3"/>
  <c r="K39794" i="3"/>
  <c r="K39826" i="3"/>
  <c r="K39858" i="3"/>
  <c r="K39890" i="3"/>
  <c r="K39922" i="3"/>
  <c r="K39954" i="3"/>
  <c r="K39986" i="3"/>
  <c r="K40018" i="3"/>
  <c r="K40050" i="3"/>
  <c r="K40082" i="3"/>
  <c r="K40114" i="3"/>
  <c r="K40146" i="3"/>
  <c r="K40178" i="3"/>
  <c r="K40210" i="3"/>
  <c r="K40242" i="3"/>
  <c r="K40274" i="3"/>
  <c r="K40306" i="3"/>
  <c r="K40338" i="3"/>
  <c r="K40370" i="3"/>
  <c r="K40402" i="3"/>
  <c r="K40434" i="3"/>
  <c r="K40466" i="3"/>
  <c r="K40498" i="3"/>
  <c r="K40530" i="3"/>
  <c r="K40562" i="3"/>
  <c r="K40594" i="3"/>
  <c r="K40626" i="3"/>
  <c r="K40658" i="3"/>
  <c r="K40690" i="3"/>
  <c r="K40722" i="3"/>
  <c r="K40754" i="3"/>
  <c r="K40786" i="3"/>
  <c r="K40818" i="3"/>
  <c r="K40850" i="3"/>
  <c r="K40882" i="3"/>
  <c r="K40914" i="3"/>
  <c r="K40946" i="3"/>
  <c r="K40978" i="3"/>
  <c r="K41010" i="3"/>
  <c r="K41042" i="3"/>
  <c r="K41074" i="3"/>
  <c r="K41106" i="3"/>
  <c r="K41138" i="3"/>
  <c r="K41170" i="3"/>
  <c r="K41202" i="3"/>
  <c r="K41234" i="3"/>
  <c r="K41266" i="3"/>
  <c r="K41298" i="3"/>
  <c r="K41330" i="3"/>
  <c r="K41362" i="3"/>
  <c r="K41394" i="3"/>
  <c r="K41426" i="3"/>
  <c r="K41458" i="3"/>
  <c r="K41490" i="3"/>
  <c r="K41522" i="3"/>
  <c r="K41554" i="3"/>
  <c r="K41586" i="3"/>
  <c r="K41618" i="3"/>
  <c r="K41650" i="3"/>
  <c r="K41682" i="3"/>
  <c r="K41714" i="3"/>
  <c r="K41746" i="3"/>
  <c r="K41778" i="3"/>
  <c r="K41810" i="3"/>
  <c r="K41842" i="3"/>
  <c r="K41874" i="3"/>
  <c r="K41906" i="3"/>
  <c r="K41938" i="3"/>
  <c r="K41970" i="3"/>
  <c r="K42002" i="3"/>
  <c r="K42034" i="3"/>
  <c r="K42066" i="3"/>
  <c r="K42098" i="3"/>
  <c r="K42130" i="3"/>
  <c r="K42162" i="3"/>
  <c r="K42194" i="3"/>
  <c r="K42226" i="3"/>
  <c r="K42258" i="3"/>
  <c r="K42290" i="3"/>
  <c r="K42322" i="3"/>
  <c r="K42354" i="3"/>
  <c r="K42386" i="3"/>
  <c r="K42418" i="3"/>
  <c r="K42450" i="3"/>
  <c r="K42482" i="3"/>
  <c r="K42514" i="3"/>
  <c r="K42546" i="3"/>
  <c r="K42578" i="3"/>
  <c r="K42610" i="3"/>
  <c r="K42642" i="3"/>
  <c r="K42674" i="3"/>
  <c r="K42706" i="3"/>
  <c r="K42738" i="3"/>
  <c r="K42770" i="3"/>
  <c r="K42802" i="3"/>
  <c r="K42834" i="3"/>
  <c r="K42866" i="3"/>
  <c r="K42898" i="3"/>
  <c r="K42930" i="3"/>
  <c r="K42962" i="3"/>
  <c r="K42994" i="3"/>
  <c r="K43026" i="3"/>
  <c r="K43058" i="3"/>
  <c r="K43090" i="3"/>
  <c r="K43122" i="3"/>
  <c r="K43154" i="3"/>
  <c r="K43186" i="3"/>
  <c r="K43218" i="3"/>
  <c r="K43250" i="3"/>
  <c r="K43282" i="3"/>
  <c r="K43314" i="3"/>
  <c r="K43346" i="3"/>
  <c r="K43378" i="3"/>
  <c r="K43410" i="3"/>
  <c r="K43442" i="3"/>
  <c r="K43474" i="3"/>
  <c r="K43506" i="3"/>
  <c r="K43538" i="3"/>
  <c r="K43570" i="3"/>
  <c r="K43602" i="3"/>
  <c r="K43634" i="3"/>
  <c r="K43666" i="3"/>
  <c r="K43698" i="3"/>
  <c r="K43730" i="3"/>
  <c r="K43762" i="3"/>
  <c r="K43794" i="3"/>
  <c r="K43826" i="3"/>
  <c r="K43858" i="3"/>
  <c r="K43890" i="3"/>
  <c r="K43922" i="3"/>
  <c r="K43954" i="3"/>
  <c r="K43986" i="3"/>
  <c r="K44018" i="3"/>
  <c r="K44050" i="3"/>
  <c r="K44082" i="3"/>
  <c r="K44114" i="3"/>
  <c r="K44146" i="3"/>
  <c r="K44178" i="3"/>
  <c r="K44210" i="3"/>
  <c r="K44242" i="3"/>
  <c r="K44274" i="3"/>
  <c r="K44306" i="3"/>
  <c r="K44338" i="3"/>
  <c r="K44370" i="3"/>
  <c r="K44402" i="3"/>
  <c r="K44434" i="3"/>
  <c r="K44466" i="3"/>
  <c r="K44498" i="3"/>
  <c r="K44530" i="3"/>
  <c r="K44562" i="3"/>
  <c r="K44594" i="3"/>
  <c r="K44626" i="3"/>
  <c r="K44658" i="3"/>
  <c r="K44690" i="3"/>
  <c r="K44722" i="3"/>
  <c r="K44754" i="3"/>
  <c r="K44786" i="3"/>
  <c r="K44818" i="3"/>
  <c r="K44850" i="3"/>
  <c r="K44882" i="3"/>
  <c r="K44914" i="3"/>
  <c r="K44946" i="3"/>
  <c r="K44978" i="3"/>
  <c r="K45010" i="3"/>
  <c r="K45042" i="3"/>
  <c r="K45074" i="3"/>
  <c r="K45106" i="3"/>
  <c r="K45138" i="3"/>
  <c r="K45170" i="3"/>
  <c r="K45202" i="3"/>
  <c r="K45234" i="3"/>
  <c r="K45266" i="3"/>
  <c r="K45298" i="3"/>
  <c r="K45330" i="3"/>
  <c r="K45362" i="3"/>
  <c r="K45394" i="3"/>
  <c r="K45426" i="3"/>
  <c r="K45458" i="3"/>
  <c r="K45490" i="3"/>
  <c r="K45522" i="3"/>
  <c r="K45554" i="3"/>
  <c r="K45586" i="3"/>
  <c r="K45618" i="3"/>
  <c r="K45650" i="3"/>
  <c r="K45682" i="3"/>
  <c r="K45714" i="3"/>
  <c r="K45746" i="3"/>
  <c r="K45778" i="3"/>
  <c r="K45810" i="3"/>
  <c r="K45842" i="3"/>
  <c r="K45874" i="3"/>
  <c r="K45906" i="3"/>
  <c r="K45938" i="3"/>
  <c r="K45970" i="3"/>
  <c r="K46002" i="3"/>
  <c r="K46034" i="3"/>
  <c r="K46066" i="3"/>
  <c r="K46098" i="3"/>
  <c r="K46130" i="3"/>
  <c r="K46162" i="3"/>
  <c r="K46194" i="3"/>
  <c r="K46226" i="3"/>
  <c r="K46258" i="3"/>
  <c r="K46290" i="3"/>
  <c r="K46322" i="3"/>
  <c r="K46354" i="3"/>
  <c r="K46386" i="3"/>
  <c r="K46418" i="3"/>
  <c r="K46450" i="3"/>
  <c r="K46482" i="3"/>
  <c r="K46514" i="3"/>
  <c r="K46546" i="3"/>
  <c r="K46578" i="3"/>
  <c r="K46610" i="3"/>
  <c r="K46642" i="3"/>
  <c r="K46674" i="3"/>
  <c r="K46706" i="3"/>
  <c r="K46738" i="3"/>
  <c r="K46770" i="3"/>
  <c r="K46802" i="3"/>
  <c r="K46834" i="3"/>
  <c r="K46866" i="3"/>
  <c r="K46898" i="3"/>
  <c r="K46930" i="3"/>
  <c r="K46962" i="3"/>
  <c r="K46994" i="3"/>
  <c r="K47026" i="3"/>
  <c r="K47058" i="3"/>
  <c r="K47090" i="3"/>
  <c r="K47122" i="3"/>
  <c r="K47154" i="3"/>
  <c r="K47186" i="3"/>
  <c r="K47218" i="3"/>
  <c r="K47250" i="3"/>
  <c r="K47282" i="3"/>
  <c r="K47314" i="3"/>
  <c r="K47346" i="3"/>
  <c r="K47378" i="3"/>
  <c r="K47410" i="3"/>
  <c r="K47442" i="3"/>
  <c r="K47474" i="3"/>
  <c r="K47506" i="3"/>
  <c r="K47538" i="3"/>
  <c r="K47570" i="3"/>
  <c r="K47602" i="3"/>
  <c r="K47634" i="3"/>
  <c r="K47666" i="3"/>
  <c r="K47698" i="3"/>
  <c r="K47730" i="3"/>
  <c r="K47762" i="3"/>
  <c r="K47794" i="3"/>
  <c r="K47826" i="3"/>
  <c r="K47858" i="3"/>
  <c r="K47890" i="3"/>
  <c r="K47932" i="3"/>
  <c r="K47975" i="3"/>
  <c r="K48017" i="3"/>
  <c r="K48064" i="3"/>
  <c r="K48114" i="3"/>
  <c r="K48167" i="3"/>
  <c r="K48217" i="3"/>
  <c r="K48268" i="3"/>
  <c r="K48320" i="3"/>
  <c r="K48370" i="3"/>
  <c r="K48423" i="3"/>
  <c r="K48473" i="3"/>
  <c r="K48524" i="3"/>
  <c r="K48576" i="3"/>
  <c r="K48626" i="3"/>
  <c r="K48679" i="3"/>
  <c r="K48729" i="3"/>
  <c r="K48780" i="3"/>
  <c r="K48832" i="3"/>
  <c r="K48882" i="3"/>
  <c r="K48935" i="3"/>
  <c r="K48985" i="3"/>
  <c r="K49036" i="3"/>
  <c r="K49088" i="3"/>
  <c r="K49138" i="3"/>
  <c r="K49191" i="3"/>
  <c r="K49241" i="3"/>
  <c r="K49292" i="3"/>
  <c r="K49344" i="3"/>
  <c r="K49394" i="3"/>
  <c r="K49447" i="3"/>
  <c r="K49497" i="3"/>
  <c r="K49548" i="3"/>
  <c r="K49600" i="3"/>
  <c r="K49650" i="3"/>
  <c r="K49703" i="3"/>
  <c r="K49753" i="3"/>
  <c r="K49804" i="3"/>
  <c r="K49856" i="3"/>
  <c r="K49906" i="3"/>
  <c r="K49959" i="3"/>
  <c r="K50009" i="3"/>
  <c r="K50060" i="3"/>
  <c r="K50112" i="3"/>
  <c r="K50162" i="3"/>
  <c r="K50215" i="3"/>
  <c r="K50265" i="3"/>
  <c r="K50316" i="3"/>
  <c r="K50368" i="3"/>
  <c r="K50418" i="3"/>
  <c r="K50471" i="3"/>
  <c r="M191" i="3"/>
  <c r="M183" i="3"/>
  <c r="M175" i="3"/>
  <c r="M167" i="3"/>
  <c r="M159" i="3"/>
  <c r="M151" i="3"/>
  <c r="M143" i="3"/>
  <c r="M135" i="3"/>
  <c r="M127" i="3"/>
  <c r="M119" i="3"/>
  <c r="M111" i="3"/>
  <c r="M103" i="3"/>
  <c r="M95" i="3"/>
  <c r="M87" i="3"/>
  <c r="M79" i="3"/>
  <c r="M71" i="3"/>
  <c r="M63" i="3"/>
  <c r="M55" i="3"/>
  <c r="M47" i="3"/>
  <c r="M39" i="3"/>
  <c r="M31" i="3"/>
  <c r="M23" i="3"/>
  <c r="M15" i="3"/>
  <c r="M7" i="3"/>
  <c r="M190" i="3"/>
  <c r="M182" i="3"/>
  <c r="M174" i="3"/>
  <c r="M166" i="3"/>
  <c r="M158" i="3"/>
  <c r="M150" i="3"/>
  <c r="M142" i="3"/>
  <c r="M134" i="3"/>
  <c r="M126" i="3"/>
  <c r="M118" i="3"/>
  <c r="M110" i="3"/>
  <c r="M102" i="3"/>
  <c r="M94" i="3"/>
  <c r="M86" i="3"/>
  <c r="M78" i="3"/>
  <c r="M70" i="3"/>
  <c r="M62" i="3"/>
  <c r="M54" i="3"/>
  <c r="M46" i="3"/>
  <c r="M38" i="3"/>
  <c r="M30" i="3"/>
  <c r="M22" i="3"/>
  <c r="M14" i="3"/>
  <c r="M6" i="3"/>
  <c r="M189" i="3"/>
  <c r="M181" i="3"/>
  <c r="M173" i="3"/>
  <c r="M165" i="3"/>
  <c r="M157" i="3"/>
  <c r="M149" i="3"/>
  <c r="M141" i="3"/>
  <c r="M133" i="3"/>
  <c r="M125" i="3"/>
  <c r="M117" i="3"/>
  <c r="M109" i="3"/>
  <c r="M101" i="3"/>
  <c r="M93" i="3"/>
  <c r="M85" i="3"/>
  <c r="M77" i="3"/>
  <c r="M69" i="3"/>
  <c r="M61" i="3"/>
  <c r="M53" i="3"/>
  <c r="M45" i="3"/>
  <c r="M37" i="3"/>
  <c r="M29" i="3"/>
  <c r="M21" i="3"/>
  <c r="M13" i="3"/>
  <c r="M5" i="3"/>
  <c r="M188" i="3"/>
  <c r="M180" i="3"/>
  <c r="M172" i="3"/>
  <c r="M164" i="3"/>
  <c r="M156" i="3"/>
  <c r="M148" i="3"/>
  <c r="M140" i="3"/>
  <c r="M132" i="3"/>
  <c r="M124" i="3"/>
  <c r="M116" i="3"/>
  <c r="M108" i="3"/>
  <c r="M100" i="3"/>
  <c r="M92" i="3"/>
  <c r="M84" i="3"/>
  <c r="M76" i="3"/>
  <c r="M68" i="3"/>
  <c r="M60" i="3"/>
  <c r="M52" i="3"/>
  <c r="M44" i="3"/>
  <c r="M36" i="3"/>
  <c r="M28" i="3"/>
  <c r="M20" i="3"/>
  <c r="M12" i="3"/>
  <c r="M4" i="3"/>
  <c r="M187" i="3"/>
  <c r="M179" i="3"/>
  <c r="M171" i="3"/>
  <c r="M163" i="3"/>
  <c r="M155" i="3"/>
  <c r="M147" i="3"/>
  <c r="M139" i="3"/>
  <c r="M131" i="3"/>
  <c r="M123" i="3"/>
  <c r="M115" i="3"/>
  <c r="M107" i="3"/>
  <c r="M99" i="3"/>
  <c r="M91" i="3"/>
  <c r="M83" i="3"/>
  <c r="M75" i="3"/>
  <c r="M67" i="3"/>
  <c r="M59" i="3"/>
  <c r="M51" i="3"/>
  <c r="M43" i="3"/>
  <c r="M35" i="3"/>
  <c r="M27" i="3"/>
  <c r="M19" i="3"/>
  <c r="M11" i="3"/>
  <c r="M3" i="3"/>
  <c r="M186" i="3"/>
  <c r="M178" i="3"/>
  <c r="M170" i="3"/>
  <c r="M162" i="3"/>
  <c r="M154" i="3"/>
  <c r="M146" i="3"/>
  <c r="M138" i="3"/>
  <c r="M130" i="3"/>
  <c r="M122" i="3"/>
  <c r="M114" i="3"/>
  <c r="M106" i="3"/>
  <c r="M98" i="3"/>
  <c r="M90" i="3"/>
  <c r="M82" i="3"/>
  <c r="M74" i="3"/>
  <c r="M66" i="3"/>
  <c r="M58" i="3"/>
  <c r="M50" i="3"/>
  <c r="M42" i="3"/>
  <c r="M34" i="3"/>
  <c r="M26" i="3"/>
  <c r="M18" i="3"/>
  <c r="M10" i="3"/>
  <c r="M168" i="3"/>
  <c r="M136" i="3"/>
  <c r="M104" i="3"/>
  <c r="M72" i="3"/>
  <c r="M40" i="3"/>
  <c r="M8" i="3"/>
  <c r="M161" i="3"/>
  <c r="M129" i="3"/>
  <c r="M97" i="3"/>
  <c r="M65" i="3"/>
  <c r="M33" i="3"/>
  <c r="M2" i="3"/>
  <c r="M185" i="3"/>
  <c r="M153" i="3"/>
  <c r="M121" i="3"/>
  <c r="M89" i="3"/>
  <c r="M57" i="3"/>
  <c r="M25" i="3"/>
  <c r="M184" i="3"/>
  <c r="M152" i="3"/>
  <c r="M120" i="3"/>
  <c r="M88" i="3"/>
  <c r="M56" i="3"/>
  <c r="M24" i="3"/>
  <c r="M176" i="3"/>
  <c r="M144" i="3"/>
  <c r="M112" i="3"/>
  <c r="M80" i="3"/>
  <c r="M48" i="3"/>
  <c r="M16" i="3"/>
  <c r="M145" i="3"/>
  <c r="M64" i="3"/>
  <c r="M137" i="3"/>
  <c r="M49" i="3"/>
  <c r="M128" i="3"/>
  <c r="M41" i="3"/>
  <c r="M113" i="3"/>
  <c r="M32" i="3"/>
  <c r="M105" i="3"/>
  <c r="M17" i="3"/>
  <c r="M177" i="3"/>
  <c r="M96" i="3"/>
  <c r="M9" i="3"/>
  <c r="M169" i="3"/>
  <c r="M81" i="3"/>
  <c r="M160" i="3"/>
  <c r="M73" i="3"/>
  <c r="K4" i="3"/>
  <c r="K12" i="3"/>
  <c r="K20" i="3"/>
  <c r="K28" i="3"/>
  <c r="K36" i="3"/>
  <c r="K44" i="3"/>
  <c r="K52" i="3"/>
  <c r="K60" i="3"/>
  <c r="K68" i="3"/>
  <c r="K76" i="3"/>
  <c r="K84" i="3"/>
  <c r="K92" i="3"/>
  <c r="K100" i="3"/>
  <c r="K108" i="3"/>
  <c r="K116" i="3"/>
  <c r="K124" i="3"/>
  <c r="K132" i="3"/>
  <c r="K140" i="3"/>
  <c r="K148" i="3"/>
  <c r="K156" i="3"/>
  <c r="K164" i="3"/>
  <c r="K172" i="3"/>
  <c r="K180" i="3"/>
  <c r="K188" i="3"/>
  <c r="K196" i="3"/>
  <c r="K204" i="3"/>
  <c r="K212" i="3"/>
  <c r="K220" i="3"/>
  <c r="K228" i="3"/>
  <c r="K236" i="3"/>
  <c r="K244" i="3"/>
  <c r="K252" i="3"/>
  <c r="K260" i="3"/>
  <c r="K268" i="3"/>
  <c r="K276" i="3"/>
  <c r="K284" i="3"/>
  <c r="K292" i="3"/>
  <c r="K300" i="3"/>
  <c r="K308" i="3"/>
  <c r="K316" i="3"/>
  <c r="K324" i="3"/>
  <c r="K332" i="3"/>
  <c r="K340" i="3"/>
  <c r="K348" i="3"/>
  <c r="K356" i="3"/>
  <c r="K364" i="3"/>
  <c r="K372" i="3"/>
  <c r="K380" i="3"/>
  <c r="K388" i="3"/>
  <c r="K396" i="3"/>
  <c r="K404" i="3"/>
  <c r="K412" i="3"/>
  <c r="K420" i="3"/>
  <c r="K428" i="3"/>
  <c r="K436" i="3"/>
  <c r="K444" i="3"/>
  <c r="K452" i="3"/>
  <c r="K460" i="3"/>
  <c r="K468" i="3"/>
  <c r="K476" i="3"/>
  <c r="K484" i="3"/>
  <c r="K492" i="3"/>
  <c r="K500" i="3"/>
  <c r="K508" i="3"/>
  <c r="K516" i="3"/>
  <c r="K524" i="3"/>
  <c r="K532" i="3"/>
  <c r="K540" i="3"/>
  <c r="K548" i="3"/>
  <c r="K556" i="3"/>
  <c r="K564" i="3"/>
  <c r="K572" i="3"/>
  <c r="K580" i="3"/>
  <c r="K588" i="3"/>
  <c r="K596" i="3"/>
  <c r="K604" i="3"/>
  <c r="K612" i="3"/>
  <c r="K620" i="3"/>
  <c r="K628" i="3"/>
  <c r="K636" i="3"/>
  <c r="K644" i="3"/>
  <c r="K652" i="3"/>
  <c r="K660" i="3"/>
  <c r="K668" i="3"/>
  <c r="K676" i="3"/>
  <c r="K684" i="3"/>
  <c r="K692" i="3"/>
  <c r="K700" i="3"/>
  <c r="K708" i="3"/>
  <c r="K716" i="3"/>
  <c r="K724" i="3"/>
  <c r="K732" i="3"/>
  <c r="K740" i="3"/>
  <c r="K748" i="3"/>
  <c r="K756" i="3"/>
  <c r="K764" i="3"/>
  <c r="K772" i="3"/>
  <c r="K780" i="3"/>
  <c r="K788" i="3"/>
  <c r="K796" i="3"/>
  <c r="K804" i="3"/>
  <c r="K812" i="3"/>
  <c r="K820" i="3"/>
  <c r="K828" i="3"/>
  <c r="K836" i="3"/>
  <c r="K844" i="3"/>
  <c r="K852" i="3"/>
  <c r="K860" i="3"/>
  <c r="K868" i="3"/>
  <c r="K876" i="3"/>
  <c r="K884" i="3"/>
  <c r="K892" i="3"/>
  <c r="K900" i="3"/>
  <c r="K908" i="3"/>
  <c r="K916" i="3"/>
  <c r="K924" i="3"/>
  <c r="K932" i="3"/>
  <c r="K940" i="3"/>
  <c r="K948" i="3"/>
  <c r="K956" i="3"/>
  <c r="K964" i="3"/>
  <c r="K972" i="3"/>
  <c r="K980" i="3"/>
  <c r="K988" i="3"/>
  <c r="K996" i="3"/>
  <c r="K1004" i="3"/>
  <c r="K1012" i="3"/>
  <c r="K1020" i="3"/>
  <c r="K1028" i="3"/>
  <c r="K1036" i="3"/>
  <c r="K1044" i="3"/>
  <c r="K1052" i="3"/>
  <c r="K1060" i="3"/>
  <c r="K1068" i="3"/>
  <c r="K1076" i="3"/>
  <c r="K1084" i="3"/>
  <c r="K1092" i="3"/>
  <c r="K1100" i="3"/>
  <c r="K1108" i="3"/>
  <c r="K1116" i="3"/>
  <c r="K1124" i="3"/>
  <c r="K1132" i="3"/>
  <c r="K1140" i="3"/>
  <c r="K1148" i="3"/>
  <c r="K1156" i="3"/>
  <c r="K1164" i="3"/>
  <c r="K1172" i="3"/>
  <c r="K1180" i="3"/>
  <c r="K1188" i="3"/>
  <c r="K1196" i="3"/>
  <c r="K1204" i="3"/>
  <c r="K1212" i="3"/>
  <c r="K1220" i="3"/>
  <c r="K1228" i="3"/>
  <c r="K1236" i="3"/>
  <c r="K1244" i="3"/>
  <c r="K1252" i="3"/>
  <c r="K1260" i="3"/>
  <c r="K1268" i="3"/>
  <c r="K1276" i="3"/>
  <c r="K1284" i="3"/>
  <c r="K1292" i="3"/>
  <c r="K1300" i="3"/>
  <c r="K1308" i="3"/>
  <c r="K1316" i="3"/>
  <c r="K1324" i="3"/>
  <c r="K1332" i="3"/>
  <c r="K1340" i="3"/>
  <c r="K1348" i="3"/>
  <c r="K1356" i="3"/>
  <c r="K1364" i="3"/>
  <c r="K1372" i="3"/>
  <c r="K1380" i="3"/>
  <c r="K1388" i="3"/>
  <c r="K1396" i="3"/>
  <c r="K1404" i="3"/>
  <c r="K1412" i="3"/>
  <c r="K1420" i="3"/>
  <c r="K1428" i="3"/>
  <c r="K1436" i="3"/>
  <c r="K1444" i="3"/>
  <c r="K1452" i="3"/>
  <c r="K1460" i="3"/>
  <c r="K1468" i="3"/>
  <c r="K1476" i="3"/>
  <c r="K1484" i="3"/>
  <c r="K1492" i="3"/>
  <c r="K1500" i="3"/>
  <c r="K1508" i="3"/>
  <c r="K1516" i="3"/>
  <c r="K1524" i="3"/>
  <c r="K1532" i="3"/>
  <c r="K1540" i="3"/>
  <c r="K1548" i="3"/>
  <c r="K1556" i="3"/>
  <c r="K1564" i="3"/>
  <c r="K1572" i="3"/>
  <c r="K1580" i="3"/>
  <c r="K1588" i="3"/>
  <c r="K1596" i="3"/>
  <c r="K1604" i="3"/>
  <c r="K1612" i="3"/>
  <c r="K1620" i="3"/>
  <c r="K1628" i="3"/>
  <c r="K1636" i="3"/>
  <c r="K1644" i="3"/>
  <c r="K1652" i="3"/>
  <c r="K1660" i="3"/>
  <c r="K1668" i="3"/>
  <c r="K1676" i="3"/>
  <c r="K1684" i="3"/>
  <c r="K1692" i="3"/>
  <c r="K1700" i="3"/>
  <c r="K1708" i="3"/>
  <c r="K1716" i="3"/>
  <c r="K1724" i="3"/>
  <c r="K1732" i="3"/>
  <c r="K1740" i="3"/>
  <c r="K1748" i="3"/>
  <c r="K1756" i="3"/>
  <c r="K1764" i="3"/>
  <c r="K1772" i="3"/>
  <c r="K1780" i="3"/>
  <c r="K1788" i="3"/>
  <c r="K1796" i="3"/>
  <c r="K1804" i="3"/>
  <c r="K1812" i="3"/>
  <c r="K1820" i="3"/>
  <c r="K1828" i="3"/>
  <c r="K1836" i="3"/>
  <c r="K1844" i="3"/>
  <c r="K1852" i="3"/>
  <c r="K1860" i="3"/>
  <c r="K1868" i="3"/>
  <c r="K1876" i="3"/>
  <c r="K1884" i="3"/>
  <c r="K1892" i="3"/>
  <c r="K1900" i="3"/>
  <c r="K1908" i="3"/>
  <c r="K1916" i="3"/>
  <c r="K1924" i="3"/>
  <c r="K1932" i="3"/>
  <c r="K1940" i="3"/>
  <c r="K1948" i="3"/>
  <c r="K1956" i="3"/>
  <c r="K1964" i="3"/>
  <c r="K1972" i="3"/>
  <c r="K1980" i="3"/>
  <c r="K1988" i="3"/>
  <c r="K1996" i="3"/>
  <c r="K2004" i="3"/>
  <c r="K2012" i="3"/>
  <c r="K2020" i="3"/>
  <c r="K2028" i="3"/>
  <c r="K2036" i="3"/>
  <c r="K2044" i="3"/>
  <c r="K2052" i="3"/>
  <c r="K2060" i="3"/>
  <c r="K2068" i="3"/>
  <c r="K2076" i="3"/>
  <c r="K2084" i="3"/>
  <c r="K2092" i="3"/>
  <c r="K2100" i="3"/>
  <c r="K2108" i="3"/>
  <c r="K2116" i="3"/>
  <c r="K2124" i="3"/>
  <c r="K2132" i="3"/>
  <c r="K2140" i="3"/>
  <c r="K2148" i="3"/>
  <c r="K2156" i="3"/>
  <c r="K2164" i="3"/>
  <c r="K2172" i="3"/>
  <c r="K2180" i="3"/>
  <c r="K2188" i="3"/>
  <c r="K2196" i="3"/>
  <c r="K2204" i="3"/>
  <c r="K2212" i="3"/>
  <c r="K2220" i="3"/>
  <c r="K2228" i="3"/>
  <c r="K2236" i="3"/>
  <c r="K2244" i="3"/>
  <c r="K2252" i="3"/>
  <c r="K2260" i="3"/>
  <c r="K2268" i="3"/>
  <c r="K2276" i="3"/>
  <c r="K2284" i="3"/>
  <c r="K2292" i="3"/>
  <c r="K2300" i="3"/>
  <c r="K2308" i="3"/>
  <c r="K2316" i="3"/>
  <c r="K2324" i="3"/>
  <c r="K2332" i="3"/>
  <c r="K2340" i="3"/>
  <c r="K2348" i="3"/>
  <c r="K2356" i="3"/>
  <c r="K2364" i="3"/>
  <c r="K2372" i="3"/>
  <c r="K2380" i="3"/>
  <c r="K2388" i="3"/>
  <c r="K2396" i="3"/>
  <c r="K2404" i="3"/>
  <c r="K2412" i="3"/>
  <c r="K2420" i="3"/>
  <c r="K2428" i="3"/>
  <c r="K2436" i="3"/>
  <c r="K2444" i="3"/>
  <c r="K2452" i="3"/>
  <c r="K2460" i="3"/>
  <c r="K2468" i="3"/>
  <c r="K2476" i="3"/>
  <c r="K2484" i="3"/>
  <c r="K2492" i="3"/>
  <c r="K2500" i="3"/>
  <c r="K2508" i="3"/>
  <c r="K2516" i="3"/>
  <c r="K2524" i="3"/>
  <c r="K2532" i="3"/>
  <c r="K2540" i="3"/>
  <c r="K2548" i="3"/>
  <c r="K2556" i="3"/>
  <c r="K2564" i="3"/>
  <c r="K2572" i="3"/>
  <c r="K2580" i="3"/>
  <c r="K2588" i="3"/>
  <c r="K2596" i="3"/>
  <c r="K2604" i="3"/>
  <c r="K2612" i="3"/>
  <c r="K2620" i="3"/>
  <c r="K2628" i="3"/>
  <c r="K2636" i="3"/>
  <c r="K2644" i="3"/>
  <c r="K2652" i="3"/>
  <c r="K2660" i="3"/>
  <c r="K2668" i="3"/>
  <c r="K2676" i="3"/>
  <c r="K2684" i="3"/>
  <c r="K2692" i="3"/>
  <c r="K2700" i="3"/>
  <c r="K2708" i="3"/>
  <c r="K2716" i="3"/>
  <c r="K2724" i="3"/>
  <c r="K2732" i="3"/>
  <c r="K2740" i="3"/>
  <c r="K2748" i="3"/>
  <c r="K2756" i="3"/>
  <c r="K2764" i="3"/>
  <c r="K2772" i="3"/>
  <c r="K2780" i="3"/>
  <c r="K2788" i="3"/>
  <c r="K2796" i="3"/>
  <c r="K2804" i="3"/>
  <c r="K2812" i="3"/>
  <c r="K2820" i="3"/>
  <c r="K2828" i="3"/>
  <c r="K2836" i="3"/>
  <c r="K2844" i="3"/>
  <c r="K2852" i="3"/>
  <c r="K2860" i="3"/>
  <c r="K2868" i="3"/>
  <c r="K2876" i="3"/>
  <c r="K2884" i="3"/>
  <c r="K2892" i="3"/>
  <c r="K2900" i="3"/>
  <c r="K2908" i="3"/>
  <c r="K2916" i="3"/>
  <c r="K2924" i="3"/>
  <c r="K2932" i="3"/>
  <c r="K2940" i="3"/>
  <c r="K2948" i="3"/>
  <c r="K2956" i="3"/>
  <c r="K2964" i="3"/>
  <c r="K2972" i="3"/>
  <c r="K2980" i="3"/>
  <c r="K2988" i="3"/>
  <c r="K2996" i="3"/>
  <c r="K3004" i="3"/>
  <c r="K3012" i="3"/>
  <c r="K3020" i="3"/>
  <c r="K3028" i="3"/>
  <c r="K3036" i="3"/>
  <c r="K3044" i="3"/>
  <c r="K3052" i="3"/>
  <c r="K3060" i="3"/>
  <c r="K3068" i="3"/>
  <c r="K3076" i="3"/>
  <c r="K3084" i="3"/>
  <c r="K3092" i="3"/>
  <c r="K3100" i="3"/>
  <c r="K3108" i="3"/>
  <c r="K3116" i="3"/>
  <c r="K3124" i="3"/>
  <c r="K3132" i="3"/>
  <c r="K3140" i="3"/>
  <c r="K3148" i="3"/>
  <c r="K3156" i="3"/>
  <c r="K3164" i="3"/>
  <c r="K3172" i="3"/>
  <c r="K3180" i="3"/>
  <c r="K3188" i="3"/>
  <c r="K3196" i="3"/>
  <c r="K3204" i="3"/>
  <c r="K3212" i="3"/>
  <c r="K3220" i="3"/>
  <c r="K3228" i="3"/>
  <c r="K3236" i="3"/>
  <c r="K3244" i="3"/>
  <c r="K3252" i="3"/>
  <c r="K3260" i="3"/>
  <c r="K3268" i="3"/>
  <c r="K3276" i="3"/>
  <c r="K3284" i="3"/>
  <c r="K3292" i="3"/>
  <c r="K3300" i="3"/>
  <c r="K3308" i="3"/>
  <c r="K3316" i="3"/>
  <c r="K3324" i="3"/>
  <c r="K3332" i="3"/>
  <c r="K3340" i="3"/>
  <c r="K3348" i="3"/>
  <c r="K3356" i="3"/>
  <c r="K3364" i="3"/>
  <c r="K3372" i="3"/>
  <c r="K3380" i="3"/>
  <c r="K3388" i="3"/>
  <c r="K3396" i="3"/>
  <c r="K3404" i="3"/>
  <c r="K3412" i="3"/>
  <c r="K3420" i="3"/>
  <c r="K3428" i="3"/>
  <c r="K3436" i="3"/>
  <c r="K3444" i="3"/>
  <c r="K3452" i="3"/>
  <c r="K3460" i="3"/>
  <c r="K3468" i="3"/>
  <c r="K3476" i="3"/>
  <c r="K3484" i="3"/>
  <c r="K3492" i="3"/>
  <c r="K3500" i="3"/>
  <c r="K3508" i="3"/>
  <c r="K3516" i="3"/>
  <c r="K3524" i="3"/>
  <c r="K3532" i="3"/>
  <c r="K3540" i="3"/>
  <c r="K3548" i="3"/>
  <c r="K3556" i="3"/>
  <c r="K3564" i="3"/>
  <c r="K3572" i="3"/>
  <c r="K3580" i="3"/>
  <c r="K3588" i="3"/>
  <c r="K3596" i="3"/>
  <c r="K3604" i="3"/>
  <c r="K3612" i="3"/>
  <c r="K3620" i="3"/>
  <c r="K3628" i="3"/>
  <c r="K3636" i="3"/>
  <c r="K3644" i="3"/>
  <c r="K3652" i="3"/>
  <c r="K3660" i="3"/>
  <c r="K3668" i="3"/>
  <c r="K3676" i="3"/>
  <c r="K3684" i="3"/>
  <c r="K3692" i="3"/>
  <c r="K3700" i="3"/>
  <c r="K3708" i="3"/>
  <c r="K3716" i="3"/>
  <c r="K3724" i="3"/>
  <c r="K3732" i="3"/>
  <c r="K3740" i="3"/>
  <c r="K3748" i="3"/>
  <c r="K3756" i="3"/>
  <c r="K3764" i="3"/>
  <c r="K3772" i="3"/>
  <c r="K3780" i="3"/>
  <c r="K3788" i="3"/>
  <c r="K3796" i="3"/>
  <c r="K3804" i="3"/>
  <c r="K3812" i="3"/>
  <c r="K3820" i="3"/>
  <c r="K3828" i="3"/>
  <c r="K3836" i="3"/>
  <c r="K3844" i="3"/>
  <c r="K3852" i="3"/>
  <c r="K3860" i="3"/>
  <c r="K3868" i="3"/>
  <c r="K3876" i="3"/>
  <c r="K3884" i="3"/>
  <c r="K3892" i="3"/>
  <c r="K3900" i="3"/>
  <c r="K3908" i="3"/>
  <c r="K3916" i="3"/>
  <c r="K3924" i="3"/>
  <c r="K3932" i="3"/>
  <c r="K3940" i="3"/>
  <c r="K3948" i="3"/>
  <c r="K3956" i="3"/>
  <c r="K3964" i="3"/>
  <c r="K3972" i="3"/>
  <c r="K3980" i="3"/>
  <c r="K3988" i="3"/>
  <c r="K3996" i="3"/>
  <c r="K4004" i="3"/>
  <c r="K4012" i="3"/>
  <c r="K4020" i="3"/>
  <c r="K4028" i="3"/>
  <c r="K4036" i="3"/>
  <c r="K4044" i="3"/>
  <c r="K4052" i="3"/>
  <c r="K4060" i="3"/>
  <c r="K4068" i="3"/>
  <c r="K4076" i="3"/>
  <c r="K4084" i="3"/>
  <c r="K4092" i="3"/>
  <c r="K4100" i="3"/>
  <c r="K4108" i="3"/>
  <c r="K4116" i="3"/>
  <c r="K4124" i="3"/>
  <c r="K4132" i="3"/>
  <c r="K4140" i="3"/>
  <c r="K4148" i="3"/>
  <c r="K4156" i="3"/>
  <c r="K4164" i="3"/>
  <c r="K4172" i="3"/>
  <c r="K4180" i="3"/>
  <c r="K4188" i="3"/>
  <c r="K4196" i="3"/>
  <c r="K4204" i="3"/>
  <c r="K4212" i="3"/>
  <c r="K4220" i="3"/>
  <c r="K4228" i="3"/>
  <c r="K4236" i="3"/>
  <c r="K4244" i="3"/>
  <c r="K4252" i="3"/>
  <c r="K4260" i="3"/>
  <c r="K4268" i="3"/>
  <c r="K4276" i="3"/>
  <c r="K4284" i="3"/>
  <c r="K4292" i="3"/>
  <c r="K4300" i="3"/>
  <c r="K4308" i="3"/>
  <c r="K4316" i="3"/>
  <c r="K4324" i="3"/>
  <c r="K4332" i="3"/>
  <c r="K4340" i="3"/>
  <c r="K4348" i="3"/>
  <c r="K4356" i="3"/>
  <c r="K4364" i="3"/>
  <c r="K4372" i="3"/>
  <c r="K4380" i="3"/>
  <c r="K4388" i="3"/>
  <c r="K4396" i="3"/>
  <c r="K4404" i="3"/>
  <c r="K4412" i="3"/>
  <c r="K4420" i="3"/>
  <c r="K4428" i="3"/>
  <c r="K4436" i="3"/>
  <c r="K4444" i="3"/>
  <c r="K4452" i="3"/>
  <c r="K4460" i="3"/>
  <c r="K4468" i="3"/>
  <c r="K4476" i="3"/>
  <c r="K4484" i="3"/>
  <c r="K4492" i="3"/>
  <c r="K4500" i="3"/>
  <c r="K4508" i="3"/>
  <c r="K4516" i="3"/>
  <c r="K4524" i="3"/>
  <c r="K4532" i="3"/>
  <c r="K4540" i="3"/>
  <c r="K4548" i="3"/>
  <c r="K4556" i="3"/>
  <c r="K4564" i="3"/>
  <c r="K4572" i="3"/>
  <c r="K4580" i="3"/>
  <c r="K4588" i="3"/>
  <c r="K4596" i="3"/>
  <c r="K4604" i="3"/>
  <c r="K4612" i="3"/>
  <c r="K4620" i="3"/>
  <c r="K4628" i="3"/>
  <c r="K4636" i="3"/>
  <c r="K4644" i="3"/>
  <c r="K4652" i="3"/>
  <c r="K4660" i="3"/>
  <c r="K4668" i="3"/>
  <c r="K4676" i="3"/>
  <c r="K4684" i="3"/>
  <c r="K4692" i="3"/>
  <c r="K4700" i="3"/>
  <c r="K4708" i="3"/>
  <c r="K4716" i="3"/>
  <c r="K4724" i="3"/>
  <c r="K4732" i="3"/>
  <c r="K4740" i="3"/>
  <c r="K4748" i="3"/>
  <c r="K4756" i="3"/>
  <c r="K4764" i="3"/>
  <c r="K4772" i="3"/>
  <c r="K4780" i="3"/>
  <c r="K4788" i="3"/>
  <c r="K4796" i="3"/>
  <c r="K4804" i="3"/>
  <c r="K4812" i="3"/>
  <c r="K4820" i="3"/>
  <c r="K4828" i="3"/>
  <c r="K4836" i="3"/>
  <c r="K4844" i="3"/>
  <c r="K4852" i="3"/>
  <c r="K4860" i="3"/>
  <c r="K4868" i="3"/>
  <c r="K4876" i="3"/>
  <c r="K4884" i="3"/>
  <c r="K4892" i="3"/>
  <c r="K4900" i="3"/>
  <c r="K4908" i="3"/>
  <c r="K4916" i="3"/>
  <c r="K4924" i="3"/>
  <c r="K4932" i="3"/>
  <c r="K4940" i="3"/>
  <c r="K4948" i="3"/>
  <c r="K4956" i="3"/>
  <c r="K4964" i="3"/>
  <c r="K4972" i="3"/>
  <c r="K4980" i="3"/>
  <c r="K4988" i="3"/>
  <c r="K4996" i="3"/>
  <c r="K5004" i="3"/>
  <c r="K5012" i="3"/>
  <c r="K5020" i="3"/>
  <c r="K5028" i="3"/>
  <c r="K5036" i="3"/>
  <c r="K5044" i="3"/>
  <c r="K5052" i="3"/>
  <c r="K5060" i="3"/>
  <c r="K5068" i="3"/>
  <c r="K5076" i="3"/>
  <c r="K5084" i="3"/>
  <c r="K5092" i="3"/>
  <c r="K5100" i="3"/>
  <c r="K5108" i="3"/>
  <c r="K5116" i="3"/>
  <c r="K5124" i="3"/>
  <c r="K5132" i="3"/>
  <c r="K5140" i="3"/>
  <c r="K5148" i="3"/>
  <c r="K5156" i="3"/>
  <c r="K5164" i="3"/>
  <c r="K5172" i="3"/>
  <c r="K5180" i="3"/>
  <c r="K5188" i="3"/>
  <c r="K5196" i="3"/>
  <c r="K5204" i="3"/>
  <c r="K5212" i="3"/>
  <c r="K5220" i="3"/>
  <c r="K5228" i="3"/>
  <c r="K5236" i="3"/>
  <c r="K5244" i="3"/>
  <c r="K5252" i="3"/>
  <c r="K5260" i="3"/>
  <c r="K5268" i="3"/>
  <c r="K5276" i="3"/>
  <c r="K5284" i="3"/>
  <c r="K5292" i="3"/>
  <c r="K5300" i="3"/>
  <c r="K5308" i="3"/>
  <c r="K5316" i="3"/>
  <c r="K5324" i="3"/>
  <c r="K5332" i="3"/>
  <c r="K5340" i="3"/>
  <c r="K5348" i="3"/>
  <c r="K5356" i="3"/>
  <c r="K5364" i="3"/>
  <c r="K5372" i="3"/>
  <c r="K5380" i="3"/>
  <c r="K5388" i="3"/>
  <c r="K5396" i="3"/>
  <c r="K5404" i="3"/>
  <c r="K5412" i="3"/>
  <c r="K5420" i="3"/>
  <c r="K5428" i="3"/>
  <c r="K5436" i="3"/>
  <c r="K5444" i="3"/>
  <c r="K5452" i="3"/>
  <c r="K5460" i="3"/>
  <c r="K5468" i="3"/>
  <c r="K5476" i="3"/>
  <c r="K5484" i="3"/>
  <c r="K5492" i="3"/>
  <c r="K5500" i="3"/>
  <c r="K5508" i="3"/>
  <c r="K5516" i="3"/>
  <c r="K5524" i="3"/>
  <c r="K5532" i="3"/>
  <c r="K5540" i="3"/>
  <c r="K5548" i="3"/>
  <c r="K5556" i="3"/>
  <c r="K5564" i="3"/>
  <c r="K5572" i="3"/>
  <c r="K5580" i="3"/>
  <c r="K5588" i="3"/>
  <c r="K5596" i="3"/>
  <c r="K5604" i="3"/>
  <c r="K5612" i="3"/>
  <c r="K5620" i="3"/>
  <c r="K5628" i="3"/>
  <c r="K5636" i="3"/>
  <c r="K5644" i="3"/>
  <c r="K5652" i="3"/>
  <c r="K5660" i="3"/>
  <c r="K5668" i="3"/>
  <c r="K5676" i="3"/>
  <c r="K5684" i="3"/>
  <c r="K5692" i="3"/>
  <c r="K5700" i="3"/>
  <c r="K5708" i="3"/>
  <c r="K5716" i="3"/>
  <c r="K5724" i="3"/>
  <c r="K5732" i="3"/>
  <c r="K5740" i="3"/>
  <c r="K5748" i="3"/>
  <c r="K5756" i="3"/>
  <c r="K5764" i="3"/>
  <c r="K5772" i="3"/>
  <c r="K5780" i="3"/>
  <c r="K5788" i="3"/>
  <c r="K5796" i="3"/>
  <c r="K5804" i="3"/>
  <c r="K5812" i="3"/>
  <c r="K5820" i="3"/>
  <c r="K5828" i="3"/>
  <c r="K5836" i="3"/>
  <c r="K5844" i="3"/>
  <c r="K5852" i="3"/>
  <c r="K5860" i="3"/>
  <c r="K5868" i="3"/>
  <c r="K5876" i="3"/>
  <c r="K5884" i="3"/>
  <c r="K5892" i="3"/>
  <c r="K5900" i="3"/>
  <c r="K5908" i="3"/>
  <c r="K5916" i="3"/>
  <c r="K5924" i="3"/>
  <c r="K5932" i="3"/>
  <c r="K5940" i="3"/>
  <c r="K5948" i="3"/>
  <c r="K5956" i="3"/>
  <c r="K5964" i="3"/>
  <c r="K5972" i="3"/>
  <c r="K5980" i="3"/>
  <c r="K5988" i="3"/>
  <c r="K5996" i="3"/>
  <c r="K6004" i="3"/>
  <c r="K6012" i="3"/>
  <c r="K6020" i="3"/>
  <c r="K6028" i="3"/>
  <c r="K6036" i="3"/>
  <c r="K6044" i="3"/>
  <c r="K6052" i="3"/>
  <c r="K6060" i="3"/>
  <c r="K6068" i="3"/>
  <c r="K6076" i="3"/>
  <c r="K6084" i="3"/>
  <c r="K6092" i="3"/>
  <c r="K6100" i="3"/>
  <c r="K6108" i="3"/>
  <c r="K6116" i="3"/>
  <c r="K6124" i="3"/>
  <c r="K6132" i="3"/>
  <c r="K6140" i="3"/>
  <c r="K6148" i="3"/>
  <c r="K6156" i="3"/>
  <c r="K6164" i="3"/>
  <c r="K6172" i="3"/>
  <c r="K6180" i="3"/>
  <c r="K6188" i="3"/>
  <c r="K6196" i="3"/>
  <c r="K6204" i="3"/>
  <c r="K6212" i="3"/>
  <c r="K6220" i="3"/>
  <c r="K6228" i="3"/>
  <c r="K6236" i="3"/>
  <c r="K6244" i="3"/>
  <c r="K6252" i="3"/>
  <c r="K6260" i="3"/>
  <c r="K6268" i="3"/>
  <c r="K6276" i="3"/>
  <c r="K6284" i="3"/>
  <c r="K6292" i="3"/>
  <c r="K6300" i="3"/>
  <c r="K6308" i="3"/>
  <c r="K6316" i="3"/>
  <c r="K6324" i="3"/>
  <c r="K6332" i="3"/>
  <c r="K6340" i="3"/>
  <c r="K6348" i="3"/>
  <c r="K6356" i="3"/>
  <c r="K6364" i="3"/>
  <c r="K6372" i="3"/>
  <c r="K6380" i="3"/>
  <c r="K6388" i="3"/>
  <c r="K6396" i="3"/>
  <c r="K6404" i="3"/>
  <c r="K6412" i="3"/>
  <c r="K6420" i="3"/>
  <c r="K6428" i="3"/>
  <c r="K6436" i="3"/>
  <c r="K6444" i="3"/>
  <c r="K6452" i="3"/>
  <c r="K6460" i="3"/>
  <c r="K6468" i="3"/>
  <c r="K6476" i="3"/>
  <c r="K6484" i="3"/>
  <c r="K6492" i="3"/>
  <c r="K6500" i="3"/>
  <c r="K6508" i="3"/>
  <c r="K6516" i="3"/>
  <c r="K6524" i="3"/>
  <c r="K6532" i="3"/>
  <c r="K6540" i="3"/>
  <c r="K6548" i="3"/>
  <c r="K6556" i="3"/>
  <c r="K6564" i="3"/>
  <c r="K6572" i="3"/>
  <c r="K6580" i="3"/>
  <c r="K6588" i="3"/>
  <c r="K6596" i="3"/>
  <c r="K6604" i="3"/>
  <c r="K6612" i="3"/>
  <c r="K6620" i="3"/>
  <c r="K6628" i="3"/>
  <c r="K6636" i="3"/>
  <c r="K6644" i="3"/>
  <c r="K6652" i="3"/>
  <c r="K6660" i="3"/>
  <c r="K6668" i="3"/>
  <c r="K6676" i="3"/>
  <c r="K6684" i="3"/>
  <c r="K6692" i="3"/>
  <c r="K6700" i="3"/>
  <c r="K6708" i="3"/>
  <c r="K6716" i="3"/>
  <c r="K6724" i="3"/>
  <c r="K6732" i="3"/>
  <c r="K6740" i="3"/>
  <c r="K6748" i="3"/>
  <c r="K6756" i="3"/>
  <c r="K6764" i="3"/>
  <c r="K6772" i="3"/>
  <c r="K6780" i="3"/>
  <c r="K6788" i="3"/>
  <c r="K6796" i="3"/>
  <c r="K6804" i="3"/>
  <c r="K6812" i="3"/>
  <c r="K6820" i="3"/>
  <c r="K6828" i="3"/>
  <c r="K6836" i="3"/>
  <c r="K6844" i="3"/>
  <c r="K6852" i="3"/>
  <c r="K6860" i="3"/>
  <c r="K6868" i="3"/>
  <c r="K6876" i="3"/>
  <c r="K6884" i="3"/>
  <c r="K6892" i="3"/>
  <c r="K6900" i="3"/>
  <c r="K6908" i="3"/>
  <c r="K6916" i="3"/>
  <c r="K6924" i="3"/>
  <c r="K6932" i="3"/>
  <c r="K6940" i="3"/>
  <c r="K6948" i="3"/>
  <c r="K6956" i="3"/>
  <c r="K6964" i="3"/>
  <c r="K6972" i="3"/>
  <c r="K6980" i="3"/>
  <c r="K6988" i="3"/>
  <c r="K6996" i="3"/>
  <c r="K7004" i="3"/>
  <c r="K7012" i="3"/>
  <c r="K7020" i="3"/>
  <c r="K7028" i="3"/>
  <c r="K7036" i="3"/>
  <c r="K7044" i="3"/>
  <c r="K7052" i="3"/>
  <c r="K7060" i="3"/>
  <c r="K7068" i="3"/>
  <c r="K7076" i="3"/>
  <c r="K7084" i="3"/>
  <c r="K7092" i="3"/>
  <c r="K7100" i="3"/>
  <c r="K7108" i="3"/>
  <c r="K7116" i="3"/>
  <c r="K7124" i="3"/>
  <c r="K7132" i="3"/>
  <c r="K7140" i="3"/>
  <c r="K7148" i="3"/>
  <c r="K7156" i="3"/>
  <c r="K7164" i="3"/>
  <c r="K7172" i="3"/>
  <c r="K7180" i="3"/>
  <c r="K7188" i="3"/>
  <c r="K7196" i="3"/>
  <c r="K7204" i="3"/>
  <c r="K7212" i="3"/>
  <c r="K7220" i="3"/>
  <c r="K7228" i="3"/>
  <c r="K7236" i="3"/>
  <c r="K7244" i="3"/>
  <c r="K7252" i="3"/>
  <c r="K7260" i="3"/>
  <c r="K7268" i="3"/>
  <c r="K7276" i="3"/>
  <c r="K7284" i="3"/>
  <c r="K7292" i="3"/>
  <c r="K7300" i="3"/>
  <c r="K7308" i="3"/>
  <c r="K7316" i="3"/>
  <c r="K7324" i="3"/>
  <c r="K7332" i="3"/>
  <c r="K7340" i="3"/>
  <c r="K7348" i="3"/>
  <c r="K7356" i="3"/>
  <c r="K7364" i="3"/>
  <c r="K7372" i="3"/>
  <c r="K7380" i="3"/>
  <c r="K7388" i="3"/>
  <c r="K7396" i="3"/>
  <c r="K7404" i="3"/>
  <c r="K7412" i="3"/>
  <c r="K7420" i="3"/>
  <c r="K7428" i="3"/>
  <c r="K7436" i="3"/>
  <c r="K7444" i="3"/>
  <c r="K7452" i="3"/>
  <c r="K7460" i="3"/>
  <c r="K7468" i="3"/>
  <c r="K7476" i="3"/>
  <c r="K7484" i="3"/>
  <c r="K7492" i="3"/>
  <c r="K7500" i="3"/>
  <c r="K7508" i="3"/>
  <c r="K7516" i="3"/>
  <c r="K7524" i="3"/>
  <c r="K7532" i="3"/>
  <c r="K7540" i="3"/>
  <c r="K7548" i="3"/>
  <c r="K7556" i="3"/>
  <c r="K7564" i="3"/>
  <c r="K7572" i="3"/>
  <c r="K7580" i="3"/>
  <c r="K7588" i="3"/>
  <c r="K7596" i="3"/>
  <c r="K7604" i="3"/>
  <c r="K7612" i="3"/>
  <c r="K7620" i="3"/>
  <c r="K7628" i="3"/>
  <c r="K7636" i="3"/>
  <c r="K7644" i="3"/>
  <c r="K7652" i="3"/>
  <c r="K7660" i="3"/>
  <c r="K7668" i="3"/>
  <c r="K7676" i="3"/>
  <c r="K7684" i="3"/>
  <c r="K7692" i="3"/>
  <c r="K7700" i="3"/>
  <c r="K7708" i="3"/>
  <c r="K7716" i="3"/>
  <c r="K7724" i="3"/>
  <c r="K7732" i="3"/>
  <c r="K7740" i="3"/>
  <c r="K7748" i="3"/>
  <c r="K7756" i="3"/>
  <c r="K7764" i="3"/>
  <c r="K7772" i="3"/>
  <c r="K7780" i="3"/>
  <c r="K7788" i="3"/>
  <c r="K7796" i="3"/>
  <c r="K7804" i="3"/>
  <c r="K7812" i="3"/>
  <c r="K7820" i="3"/>
  <c r="K7828" i="3"/>
  <c r="K7836" i="3"/>
  <c r="K7844" i="3"/>
  <c r="K7852" i="3"/>
  <c r="K7860" i="3"/>
  <c r="K7868" i="3"/>
  <c r="K7876" i="3"/>
  <c r="K7884" i="3"/>
  <c r="K7892" i="3"/>
  <c r="K7900" i="3"/>
  <c r="K7908" i="3"/>
  <c r="K7916" i="3"/>
  <c r="K7924" i="3"/>
  <c r="K7932" i="3"/>
  <c r="K7940" i="3"/>
  <c r="K7948" i="3"/>
  <c r="K7956" i="3"/>
  <c r="K7964" i="3"/>
  <c r="K7972" i="3"/>
  <c r="K7980" i="3"/>
  <c r="K7988" i="3"/>
  <c r="K7996" i="3"/>
  <c r="K8004" i="3"/>
  <c r="K8012" i="3"/>
  <c r="K8020" i="3"/>
  <c r="K8028" i="3"/>
  <c r="K8036" i="3"/>
  <c r="K8044" i="3"/>
  <c r="K8052" i="3"/>
  <c r="K8060" i="3"/>
  <c r="K8068" i="3"/>
  <c r="K8076" i="3"/>
  <c r="K8084" i="3"/>
  <c r="K8092" i="3"/>
  <c r="K8100" i="3"/>
  <c r="K8108" i="3"/>
  <c r="K8116" i="3"/>
  <c r="K8124" i="3"/>
  <c r="K8132" i="3"/>
  <c r="K8140" i="3"/>
  <c r="K8148" i="3"/>
  <c r="K8156" i="3"/>
  <c r="K8164" i="3"/>
  <c r="K8172" i="3"/>
  <c r="K8180" i="3"/>
  <c r="K8188" i="3"/>
  <c r="K8196" i="3"/>
  <c r="K8204" i="3"/>
  <c r="K8212" i="3"/>
  <c r="K8220" i="3"/>
  <c r="K8228" i="3"/>
  <c r="K8236" i="3"/>
  <c r="K8244" i="3"/>
  <c r="K8252" i="3"/>
  <c r="K8260" i="3"/>
  <c r="K8268" i="3"/>
  <c r="K8276" i="3"/>
  <c r="K8284" i="3"/>
  <c r="K8292" i="3"/>
  <c r="K8300" i="3"/>
  <c r="K8308" i="3"/>
  <c r="K8316" i="3"/>
  <c r="K8324" i="3"/>
  <c r="K8332" i="3"/>
  <c r="K8340" i="3"/>
  <c r="K8348" i="3"/>
  <c r="K8356" i="3"/>
  <c r="K8364" i="3"/>
  <c r="K8372" i="3"/>
  <c r="K8380" i="3"/>
  <c r="K8388" i="3"/>
  <c r="K8396" i="3"/>
  <c r="K8404" i="3"/>
  <c r="K8412" i="3"/>
  <c r="K8420" i="3"/>
  <c r="K8428" i="3"/>
  <c r="K8436" i="3"/>
  <c r="K8444" i="3"/>
  <c r="K8452" i="3"/>
  <c r="K8460" i="3"/>
  <c r="K8468" i="3"/>
  <c r="K8476" i="3"/>
  <c r="K8484" i="3"/>
  <c r="K8492" i="3"/>
  <c r="K8500" i="3"/>
  <c r="K8508" i="3"/>
  <c r="K8516" i="3"/>
  <c r="K8524" i="3"/>
  <c r="K8532" i="3"/>
  <c r="K8540" i="3"/>
  <c r="K8548" i="3"/>
  <c r="K8556" i="3"/>
  <c r="K8564" i="3"/>
  <c r="K8572" i="3"/>
  <c r="K8580" i="3"/>
  <c r="K8588" i="3"/>
  <c r="K8596" i="3"/>
  <c r="K8604" i="3"/>
  <c r="K8612" i="3"/>
  <c r="K8620" i="3"/>
  <c r="K8628" i="3"/>
  <c r="K8636" i="3"/>
  <c r="K8644" i="3"/>
  <c r="K8652" i="3"/>
  <c r="K8660" i="3"/>
  <c r="K8668" i="3"/>
  <c r="K8676" i="3"/>
  <c r="K8684" i="3"/>
  <c r="K8692" i="3"/>
  <c r="K8700" i="3"/>
  <c r="K8708" i="3"/>
  <c r="K8716" i="3"/>
  <c r="K8724" i="3"/>
  <c r="K8732" i="3"/>
  <c r="K8740" i="3"/>
  <c r="K8748" i="3"/>
  <c r="K8756" i="3"/>
  <c r="K8764" i="3"/>
  <c r="K8772" i="3"/>
  <c r="K8780" i="3"/>
  <c r="K8788" i="3"/>
  <c r="K8796" i="3"/>
  <c r="K8804" i="3"/>
  <c r="K8812" i="3"/>
  <c r="K8820" i="3"/>
  <c r="K8828" i="3"/>
  <c r="K8836" i="3"/>
  <c r="K8844" i="3"/>
  <c r="K8852" i="3"/>
  <c r="K8860" i="3"/>
  <c r="K8868" i="3"/>
  <c r="K8876" i="3"/>
  <c r="K8884" i="3"/>
  <c r="K8892" i="3"/>
  <c r="K8900" i="3"/>
  <c r="K8908" i="3"/>
  <c r="K8916" i="3"/>
  <c r="K8924" i="3"/>
  <c r="K8932" i="3"/>
  <c r="K8940" i="3"/>
  <c r="K8948" i="3"/>
  <c r="K8956" i="3"/>
  <c r="K8964" i="3"/>
  <c r="K8972" i="3"/>
  <c r="K8980" i="3"/>
  <c r="K8988" i="3"/>
  <c r="K8996" i="3"/>
  <c r="K9004" i="3"/>
  <c r="K9012" i="3"/>
  <c r="K9020" i="3"/>
  <c r="K9028" i="3"/>
  <c r="K9036" i="3"/>
  <c r="K9044" i="3"/>
  <c r="K9052" i="3"/>
  <c r="K9060" i="3"/>
  <c r="K9068" i="3"/>
  <c r="K9076" i="3"/>
  <c r="K9084" i="3"/>
  <c r="K9092" i="3"/>
  <c r="K9100" i="3"/>
  <c r="K9108" i="3"/>
  <c r="K9116" i="3"/>
  <c r="K9124" i="3"/>
  <c r="K9132" i="3"/>
  <c r="K9140" i="3"/>
  <c r="K9148" i="3"/>
  <c r="K9156" i="3"/>
  <c r="K9164" i="3"/>
  <c r="K9172" i="3"/>
  <c r="K9180" i="3"/>
  <c r="K9188" i="3"/>
  <c r="K9196" i="3"/>
  <c r="K9204" i="3"/>
  <c r="K9212" i="3"/>
  <c r="K9220" i="3"/>
  <c r="K9228" i="3"/>
  <c r="K9236" i="3"/>
  <c r="K9244" i="3"/>
  <c r="K9252" i="3"/>
  <c r="K9260" i="3"/>
  <c r="K9268" i="3"/>
  <c r="K9276" i="3"/>
  <c r="K9284" i="3"/>
  <c r="K9292" i="3"/>
  <c r="K9300" i="3"/>
  <c r="K9308" i="3"/>
  <c r="K9316" i="3"/>
  <c r="K9324" i="3"/>
  <c r="K9332" i="3"/>
  <c r="K9340" i="3"/>
  <c r="K9348" i="3"/>
  <c r="K9356" i="3"/>
  <c r="K9364" i="3"/>
  <c r="K9372" i="3"/>
  <c r="K9380" i="3"/>
  <c r="K9388" i="3"/>
  <c r="K9396" i="3"/>
  <c r="K9404" i="3"/>
  <c r="K9412" i="3"/>
  <c r="K9420" i="3"/>
  <c r="K9428" i="3"/>
  <c r="K9436" i="3"/>
  <c r="K9444" i="3"/>
  <c r="K9452" i="3"/>
  <c r="K9460" i="3"/>
  <c r="K9468" i="3"/>
  <c r="K9476" i="3"/>
  <c r="K9484" i="3"/>
  <c r="K9492" i="3"/>
  <c r="K9500" i="3"/>
  <c r="K9508" i="3"/>
  <c r="K9516" i="3"/>
  <c r="K9524" i="3"/>
  <c r="K9532" i="3"/>
  <c r="K9540" i="3"/>
  <c r="K9548" i="3"/>
  <c r="K9556" i="3"/>
  <c r="K9564" i="3"/>
  <c r="K9572" i="3"/>
  <c r="K9580" i="3"/>
  <c r="K9588" i="3"/>
  <c r="K9596" i="3"/>
  <c r="K9604" i="3"/>
  <c r="K9612" i="3"/>
  <c r="K9620" i="3"/>
  <c r="K9628" i="3"/>
  <c r="K9636" i="3"/>
  <c r="K9644" i="3"/>
  <c r="K9652" i="3"/>
  <c r="K9660" i="3"/>
  <c r="K9668" i="3"/>
  <c r="K9676" i="3"/>
  <c r="K9684" i="3"/>
  <c r="K9692" i="3"/>
  <c r="K9700" i="3"/>
  <c r="K9708" i="3"/>
  <c r="K9716" i="3"/>
  <c r="K9724" i="3"/>
  <c r="K9732" i="3"/>
  <c r="K9740" i="3"/>
  <c r="K9748" i="3"/>
  <c r="K9756" i="3"/>
  <c r="K9764" i="3"/>
  <c r="K9772" i="3"/>
  <c r="K9780" i="3"/>
  <c r="K9788" i="3"/>
  <c r="K9796" i="3"/>
  <c r="K9804" i="3"/>
  <c r="K9812" i="3"/>
  <c r="K9820" i="3"/>
  <c r="K9828" i="3"/>
  <c r="K9836" i="3"/>
  <c r="K9844" i="3"/>
  <c r="K9852" i="3"/>
  <c r="K9860" i="3"/>
  <c r="K9868" i="3"/>
  <c r="K9876" i="3"/>
  <c r="K9884" i="3"/>
  <c r="K9892" i="3"/>
  <c r="K9900" i="3"/>
  <c r="K9908" i="3"/>
  <c r="K9916" i="3"/>
  <c r="K9924" i="3"/>
  <c r="K9932" i="3"/>
  <c r="K9940" i="3"/>
  <c r="K9948" i="3"/>
  <c r="K9956" i="3"/>
  <c r="K9964" i="3"/>
  <c r="K9972" i="3"/>
  <c r="K9980" i="3"/>
  <c r="K9988" i="3"/>
  <c r="K9996" i="3"/>
  <c r="K10004" i="3"/>
  <c r="K10012" i="3"/>
  <c r="K10020" i="3"/>
  <c r="K10028" i="3"/>
  <c r="K10036" i="3"/>
  <c r="K10044" i="3"/>
  <c r="K10052" i="3"/>
  <c r="K10060" i="3"/>
  <c r="K10068" i="3"/>
  <c r="K10076" i="3"/>
  <c r="K10084" i="3"/>
  <c r="K10092" i="3"/>
  <c r="K10100" i="3"/>
  <c r="K10108" i="3"/>
  <c r="K10116" i="3"/>
  <c r="K10124" i="3"/>
  <c r="K10132" i="3"/>
  <c r="K10140" i="3"/>
  <c r="K10148" i="3"/>
  <c r="K10156" i="3"/>
  <c r="K10164" i="3"/>
  <c r="K10172" i="3"/>
  <c r="K10180" i="3"/>
  <c r="K10188" i="3"/>
  <c r="K10196" i="3"/>
  <c r="K10204" i="3"/>
  <c r="K10212" i="3"/>
  <c r="K10220" i="3"/>
  <c r="K10228" i="3"/>
  <c r="K10236" i="3"/>
  <c r="K10244" i="3"/>
  <c r="K10252" i="3"/>
  <c r="K10260" i="3"/>
  <c r="K10268" i="3"/>
  <c r="K10276" i="3"/>
  <c r="K10284" i="3"/>
  <c r="K10292" i="3"/>
  <c r="K10300" i="3"/>
  <c r="K10308" i="3"/>
  <c r="K10316" i="3"/>
  <c r="K10324" i="3"/>
  <c r="K10332" i="3"/>
  <c r="K10340" i="3"/>
  <c r="K10348" i="3"/>
  <c r="K10356" i="3"/>
  <c r="K10364" i="3"/>
  <c r="K10372" i="3"/>
  <c r="K10380" i="3"/>
  <c r="K10388" i="3"/>
  <c r="K10396" i="3"/>
  <c r="K10404" i="3"/>
  <c r="K10412" i="3"/>
  <c r="K10420" i="3"/>
  <c r="K10428" i="3"/>
  <c r="K10436" i="3"/>
  <c r="K10444" i="3"/>
  <c r="K10452" i="3"/>
  <c r="K10460" i="3"/>
  <c r="K10468" i="3"/>
  <c r="K10476" i="3"/>
  <c r="K10484" i="3"/>
  <c r="K10492" i="3"/>
  <c r="K10500" i="3"/>
  <c r="K10508" i="3"/>
  <c r="K10516" i="3"/>
  <c r="K10524" i="3"/>
  <c r="K10532" i="3"/>
  <c r="K10540" i="3"/>
  <c r="K10548" i="3"/>
  <c r="K10556" i="3"/>
  <c r="K10564" i="3"/>
  <c r="K10572" i="3"/>
  <c r="K10580" i="3"/>
  <c r="K10588" i="3"/>
  <c r="K10596" i="3"/>
  <c r="K10604" i="3"/>
  <c r="K10612" i="3"/>
  <c r="K10620" i="3"/>
  <c r="K10628" i="3"/>
  <c r="K10636" i="3"/>
  <c r="K10644" i="3"/>
  <c r="K10652" i="3"/>
  <c r="K10660" i="3"/>
  <c r="K10668" i="3"/>
  <c r="K10676" i="3"/>
  <c r="K10684" i="3"/>
  <c r="K10692" i="3"/>
  <c r="K10700" i="3"/>
  <c r="K10708" i="3"/>
  <c r="K10716" i="3"/>
  <c r="K10724" i="3"/>
  <c r="K10732" i="3"/>
  <c r="K10740" i="3"/>
  <c r="K10748" i="3"/>
  <c r="K10756" i="3"/>
  <c r="K10764" i="3"/>
  <c r="K10772" i="3"/>
  <c r="K10780" i="3"/>
  <c r="K10788" i="3"/>
  <c r="K10796" i="3"/>
  <c r="K10804" i="3"/>
  <c r="K10812" i="3"/>
  <c r="K10820" i="3"/>
  <c r="K10828" i="3"/>
  <c r="K10836" i="3"/>
  <c r="K10844" i="3"/>
  <c r="K10852" i="3"/>
  <c r="K10860" i="3"/>
  <c r="K10868" i="3"/>
  <c r="K10876" i="3"/>
  <c r="K10884" i="3"/>
  <c r="K10892" i="3"/>
  <c r="K10900" i="3"/>
  <c r="K10908" i="3"/>
  <c r="K10916" i="3"/>
  <c r="K10924" i="3"/>
  <c r="K10932" i="3"/>
  <c r="K10940" i="3"/>
  <c r="K10948" i="3"/>
  <c r="K10956" i="3"/>
  <c r="K10964" i="3"/>
  <c r="K10972" i="3"/>
  <c r="K10980" i="3"/>
  <c r="K10988" i="3"/>
  <c r="K10996" i="3"/>
  <c r="K11004" i="3"/>
  <c r="K11012" i="3"/>
  <c r="K11020" i="3"/>
  <c r="K11028" i="3"/>
  <c r="K11036" i="3"/>
  <c r="K11044" i="3"/>
  <c r="K11052" i="3"/>
  <c r="K11060" i="3"/>
  <c r="K11068" i="3"/>
  <c r="K11076" i="3"/>
  <c r="K11084" i="3"/>
  <c r="K11092" i="3"/>
  <c r="K11100" i="3"/>
  <c r="K11108" i="3"/>
  <c r="K11116" i="3"/>
  <c r="K11124" i="3"/>
  <c r="K11132" i="3"/>
  <c r="K11140" i="3"/>
  <c r="K11148" i="3"/>
  <c r="K11156" i="3"/>
  <c r="K11164" i="3"/>
  <c r="K11172" i="3"/>
  <c r="K11180" i="3"/>
  <c r="K11188" i="3"/>
  <c r="K11196" i="3"/>
  <c r="K11204" i="3"/>
  <c r="K11212" i="3"/>
  <c r="K11220" i="3"/>
  <c r="K11228" i="3"/>
  <c r="K11236" i="3"/>
  <c r="K11244" i="3"/>
  <c r="K11252" i="3"/>
  <c r="K11260" i="3"/>
  <c r="K11268" i="3"/>
  <c r="K11276" i="3"/>
  <c r="K11284" i="3"/>
  <c r="K11292" i="3"/>
  <c r="K11300" i="3"/>
  <c r="K11308" i="3"/>
  <c r="K11316" i="3"/>
  <c r="K11324" i="3"/>
  <c r="K11332" i="3"/>
  <c r="K11340" i="3"/>
  <c r="K11348" i="3"/>
  <c r="K11356" i="3"/>
  <c r="K11364" i="3"/>
  <c r="K11372" i="3"/>
  <c r="K11380" i="3"/>
  <c r="K11388" i="3"/>
  <c r="K11396" i="3"/>
  <c r="K11404" i="3"/>
  <c r="K11412" i="3"/>
  <c r="K11420" i="3"/>
  <c r="K11428" i="3"/>
  <c r="K11436" i="3"/>
  <c r="K11444" i="3"/>
  <c r="K11452" i="3"/>
  <c r="K11460" i="3"/>
  <c r="K11468" i="3"/>
  <c r="K11476" i="3"/>
  <c r="K11484" i="3"/>
  <c r="K11492" i="3"/>
  <c r="K11500" i="3"/>
  <c r="K11508" i="3"/>
  <c r="K11516" i="3"/>
  <c r="K11524" i="3"/>
  <c r="K11532" i="3"/>
  <c r="K11540" i="3"/>
  <c r="K11548" i="3"/>
  <c r="K11556" i="3"/>
  <c r="K11564" i="3"/>
  <c r="K11572" i="3"/>
  <c r="K11580" i="3"/>
  <c r="K11588" i="3"/>
  <c r="K11596" i="3"/>
  <c r="K11604" i="3"/>
  <c r="K11612" i="3"/>
  <c r="K11620" i="3"/>
  <c r="K11628" i="3"/>
  <c r="K11636" i="3"/>
  <c r="K11644" i="3"/>
  <c r="K11652" i="3"/>
  <c r="K11660" i="3"/>
  <c r="K11668" i="3"/>
  <c r="K11676" i="3"/>
  <c r="K11684" i="3"/>
  <c r="K11692" i="3"/>
  <c r="K11700" i="3"/>
  <c r="K11708" i="3"/>
  <c r="K11716" i="3"/>
  <c r="K11724" i="3"/>
  <c r="K11732" i="3"/>
  <c r="K11740" i="3"/>
  <c r="K11748" i="3"/>
  <c r="K11756" i="3"/>
  <c r="K11764" i="3"/>
  <c r="K11772" i="3"/>
  <c r="K11780" i="3"/>
  <c r="K11788" i="3"/>
  <c r="K11796" i="3"/>
  <c r="K11804" i="3"/>
  <c r="K11812" i="3"/>
  <c r="K11820" i="3"/>
  <c r="K11828" i="3"/>
  <c r="K11836" i="3"/>
  <c r="K11844" i="3"/>
  <c r="K11852" i="3"/>
  <c r="K11860" i="3"/>
  <c r="K11868" i="3"/>
  <c r="K11876" i="3"/>
  <c r="K11884" i="3"/>
  <c r="K11892" i="3"/>
  <c r="K11900" i="3"/>
  <c r="K11908" i="3"/>
  <c r="K11916" i="3"/>
  <c r="K11924" i="3"/>
  <c r="K11932" i="3"/>
  <c r="K11940" i="3"/>
  <c r="K11948" i="3"/>
  <c r="K11956" i="3"/>
  <c r="K11964" i="3"/>
  <c r="K11972" i="3"/>
  <c r="K11980" i="3"/>
  <c r="K11988" i="3"/>
  <c r="K11996" i="3"/>
  <c r="K12004" i="3"/>
  <c r="K12012" i="3"/>
  <c r="K12020" i="3"/>
  <c r="K12028" i="3"/>
  <c r="K12036" i="3"/>
  <c r="K12044" i="3"/>
  <c r="K12052" i="3"/>
  <c r="K12060" i="3"/>
  <c r="K12068" i="3"/>
  <c r="K12076" i="3"/>
  <c r="K12084" i="3"/>
  <c r="K12092" i="3"/>
  <c r="K12100" i="3"/>
  <c r="K12108" i="3"/>
  <c r="K12116" i="3"/>
  <c r="K12124" i="3"/>
  <c r="K12132" i="3"/>
  <c r="K12140" i="3"/>
  <c r="K12148" i="3"/>
  <c r="K12156" i="3"/>
  <c r="K12164" i="3"/>
  <c r="K12172" i="3"/>
  <c r="K12180" i="3"/>
  <c r="K12188" i="3"/>
  <c r="K12196" i="3"/>
  <c r="K12204" i="3"/>
  <c r="K12212" i="3"/>
  <c r="K12220" i="3"/>
  <c r="K12228" i="3"/>
  <c r="K12236" i="3"/>
  <c r="K12244" i="3"/>
  <c r="K12252" i="3"/>
  <c r="K12260" i="3"/>
  <c r="K12268" i="3"/>
  <c r="K12276" i="3"/>
  <c r="K12284" i="3"/>
  <c r="K12292" i="3"/>
  <c r="K12300" i="3"/>
  <c r="K12308" i="3"/>
  <c r="K12316" i="3"/>
  <c r="K12324" i="3"/>
  <c r="K12332" i="3"/>
  <c r="K12340" i="3"/>
  <c r="K12348" i="3"/>
  <c r="K12356" i="3"/>
  <c r="K12364" i="3"/>
  <c r="K12372" i="3"/>
  <c r="K12380" i="3"/>
  <c r="K12388" i="3"/>
  <c r="K12396" i="3"/>
  <c r="K12404" i="3"/>
  <c r="K12412" i="3"/>
  <c r="K12420" i="3"/>
  <c r="K12428" i="3"/>
  <c r="K12436" i="3"/>
  <c r="K12444" i="3"/>
  <c r="K12452" i="3"/>
  <c r="K12460" i="3"/>
  <c r="K12468" i="3"/>
  <c r="K12476" i="3"/>
  <c r="K12484" i="3"/>
  <c r="K12492" i="3"/>
  <c r="K12500" i="3"/>
  <c r="K12508" i="3"/>
  <c r="K12516" i="3"/>
  <c r="K12524" i="3"/>
  <c r="K12532" i="3"/>
  <c r="K12540" i="3"/>
  <c r="K12548" i="3"/>
  <c r="K12556" i="3"/>
  <c r="K12564" i="3"/>
  <c r="K12572" i="3"/>
  <c r="K12580" i="3"/>
  <c r="K12588" i="3"/>
  <c r="K12596" i="3"/>
  <c r="K12604" i="3"/>
  <c r="K12612" i="3"/>
  <c r="K12620" i="3"/>
  <c r="K12628" i="3"/>
  <c r="K12636" i="3"/>
  <c r="K12644" i="3"/>
  <c r="K12652" i="3"/>
  <c r="K12660" i="3"/>
  <c r="K12668" i="3"/>
  <c r="K12676" i="3"/>
  <c r="K12684" i="3"/>
  <c r="K12692" i="3"/>
  <c r="K12700" i="3"/>
  <c r="K12708" i="3"/>
  <c r="K12716" i="3"/>
  <c r="K12724" i="3"/>
  <c r="K12732" i="3"/>
  <c r="K12740" i="3"/>
  <c r="K12748" i="3"/>
  <c r="K12756" i="3"/>
  <c r="K12764" i="3"/>
  <c r="K12772" i="3"/>
  <c r="K12780" i="3"/>
  <c r="K12788" i="3"/>
  <c r="K12796" i="3"/>
  <c r="K12804" i="3"/>
  <c r="K12812" i="3"/>
  <c r="K12820" i="3"/>
  <c r="K12828" i="3"/>
  <c r="K12836" i="3"/>
  <c r="K12844" i="3"/>
  <c r="K12852" i="3"/>
  <c r="K12860" i="3"/>
  <c r="K12868" i="3"/>
  <c r="K12876" i="3"/>
  <c r="K12884" i="3"/>
  <c r="K12892" i="3"/>
  <c r="K12900" i="3"/>
  <c r="K12908" i="3"/>
  <c r="K12916" i="3"/>
  <c r="K12924" i="3"/>
  <c r="K12932" i="3"/>
  <c r="K12940" i="3"/>
  <c r="K12948" i="3"/>
  <c r="K12956" i="3"/>
  <c r="K12964" i="3"/>
  <c r="K12972" i="3"/>
  <c r="K12980" i="3"/>
  <c r="K12988" i="3"/>
  <c r="K12996" i="3"/>
  <c r="K13004" i="3"/>
  <c r="K13012" i="3"/>
  <c r="K13020" i="3"/>
  <c r="K13028" i="3"/>
  <c r="K13036" i="3"/>
  <c r="K13044" i="3"/>
  <c r="K13052" i="3"/>
  <c r="K13060" i="3"/>
  <c r="K13068" i="3"/>
  <c r="K13076" i="3"/>
  <c r="K13084" i="3"/>
  <c r="K13092" i="3"/>
  <c r="K13100" i="3"/>
  <c r="K13108" i="3"/>
  <c r="K13116" i="3"/>
  <c r="K13124" i="3"/>
  <c r="K13132" i="3"/>
  <c r="K13140" i="3"/>
  <c r="K13148" i="3"/>
  <c r="K13156" i="3"/>
  <c r="K13164" i="3"/>
  <c r="K13172" i="3"/>
  <c r="K13180" i="3"/>
  <c r="K13188" i="3"/>
  <c r="K13196" i="3"/>
  <c r="K13204" i="3"/>
  <c r="K13212" i="3"/>
  <c r="K13220" i="3"/>
  <c r="K13228" i="3"/>
  <c r="K13236" i="3"/>
  <c r="K13244" i="3"/>
  <c r="K13252" i="3"/>
  <c r="K13260" i="3"/>
  <c r="K13268" i="3"/>
  <c r="K13276" i="3"/>
  <c r="K13284" i="3"/>
  <c r="K13292" i="3"/>
  <c r="K13300" i="3"/>
  <c r="K13308" i="3"/>
  <c r="K13316" i="3"/>
  <c r="K13324" i="3"/>
  <c r="K13332" i="3"/>
  <c r="K13340" i="3"/>
  <c r="K13348" i="3"/>
  <c r="K13356" i="3"/>
  <c r="K13364" i="3"/>
  <c r="K13372" i="3"/>
  <c r="K13380" i="3"/>
  <c r="K13388" i="3"/>
  <c r="K13396" i="3"/>
  <c r="K13404" i="3"/>
  <c r="K13412" i="3"/>
  <c r="K13420" i="3"/>
  <c r="K13428" i="3"/>
  <c r="K13436" i="3"/>
  <c r="K13444" i="3"/>
  <c r="K13452" i="3"/>
  <c r="K13460" i="3"/>
  <c r="K13468" i="3"/>
  <c r="K13476" i="3"/>
  <c r="K13484" i="3"/>
  <c r="K13492" i="3"/>
  <c r="K13500" i="3"/>
  <c r="K13508" i="3"/>
  <c r="K13516" i="3"/>
  <c r="K13524" i="3"/>
  <c r="K13532" i="3"/>
  <c r="K13540" i="3"/>
  <c r="K13548" i="3"/>
  <c r="K13556" i="3"/>
  <c r="K13564" i="3"/>
  <c r="K13572" i="3"/>
  <c r="K13580" i="3"/>
  <c r="K13588" i="3"/>
  <c r="K13596" i="3"/>
  <c r="K13604" i="3"/>
  <c r="K13612" i="3"/>
  <c r="K13620" i="3"/>
  <c r="K13628" i="3"/>
  <c r="K13636" i="3"/>
  <c r="K13644" i="3"/>
  <c r="K13652" i="3"/>
  <c r="K13660" i="3"/>
  <c r="K13668" i="3"/>
  <c r="K13676" i="3"/>
  <c r="K13684" i="3"/>
  <c r="K13692" i="3"/>
  <c r="K13700" i="3"/>
  <c r="K13708" i="3"/>
  <c r="K13716" i="3"/>
  <c r="K13724" i="3"/>
  <c r="K13732" i="3"/>
  <c r="K13740" i="3"/>
  <c r="K13748" i="3"/>
  <c r="K13756" i="3"/>
  <c r="K13764" i="3"/>
  <c r="K13772" i="3"/>
  <c r="K13780" i="3"/>
  <c r="K13788" i="3"/>
  <c r="K13796" i="3"/>
  <c r="K13804" i="3"/>
  <c r="K13812" i="3"/>
  <c r="K13820" i="3"/>
  <c r="K13828" i="3"/>
  <c r="K13836" i="3"/>
  <c r="K13844" i="3"/>
  <c r="K13852" i="3"/>
  <c r="K13860" i="3"/>
  <c r="K13868" i="3"/>
  <c r="K13876" i="3"/>
  <c r="K13884" i="3"/>
  <c r="K13892" i="3"/>
  <c r="K13900" i="3"/>
  <c r="K13908" i="3"/>
  <c r="K13916" i="3"/>
  <c r="K13924" i="3"/>
  <c r="K13932" i="3"/>
  <c r="K13940" i="3"/>
  <c r="K13948" i="3"/>
  <c r="K13956" i="3"/>
  <c r="K13964" i="3"/>
  <c r="K13972" i="3"/>
  <c r="K13980" i="3"/>
  <c r="K13988" i="3"/>
  <c r="K13996" i="3"/>
  <c r="K14004" i="3"/>
  <c r="K14012" i="3"/>
  <c r="K14020" i="3"/>
  <c r="K14028" i="3"/>
  <c r="K14036" i="3"/>
  <c r="K14044" i="3"/>
  <c r="K14052" i="3"/>
  <c r="K14060" i="3"/>
  <c r="K14068" i="3"/>
  <c r="K14076" i="3"/>
  <c r="K14084" i="3"/>
  <c r="K14092" i="3"/>
  <c r="K14100" i="3"/>
  <c r="K14108" i="3"/>
  <c r="K14116" i="3"/>
  <c r="K14124" i="3"/>
  <c r="K14132" i="3"/>
  <c r="K14140" i="3"/>
  <c r="K14148" i="3"/>
  <c r="K14156" i="3"/>
  <c r="K14164" i="3"/>
  <c r="K14172" i="3"/>
  <c r="K14180" i="3"/>
  <c r="K14188" i="3"/>
  <c r="K14196" i="3"/>
  <c r="K14204" i="3"/>
  <c r="K14212" i="3"/>
  <c r="K14220" i="3"/>
  <c r="K14228" i="3"/>
  <c r="K14236" i="3"/>
  <c r="K14244" i="3"/>
  <c r="K14252" i="3"/>
  <c r="K14260" i="3"/>
  <c r="K14268" i="3"/>
  <c r="K14276" i="3"/>
  <c r="K14284" i="3"/>
  <c r="K14292" i="3"/>
  <c r="K14300" i="3"/>
  <c r="K14308" i="3"/>
  <c r="K14316" i="3"/>
  <c r="K14324" i="3"/>
  <c r="K14332" i="3"/>
  <c r="K14340" i="3"/>
  <c r="K14348" i="3"/>
  <c r="K14356" i="3"/>
  <c r="K14364" i="3"/>
  <c r="K14372" i="3"/>
  <c r="K14380" i="3"/>
  <c r="K14388" i="3"/>
  <c r="K14396" i="3"/>
  <c r="K14404" i="3"/>
  <c r="K14412" i="3"/>
  <c r="K14420" i="3"/>
  <c r="K14428" i="3"/>
  <c r="K14436" i="3"/>
  <c r="K14444" i="3"/>
  <c r="K14452" i="3"/>
  <c r="K14460" i="3"/>
  <c r="K14468" i="3"/>
  <c r="K14476" i="3"/>
  <c r="K14484" i="3"/>
  <c r="K14492" i="3"/>
  <c r="K14500" i="3"/>
  <c r="K14508" i="3"/>
  <c r="K14516" i="3"/>
  <c r="K14524" i="3"/>
  <c r="K14532" i="3"/>
  <c r="K14540" i="3"/>
  <c r="K14548" i="3"/>
  <c r="K14556" i="3"/>
  <c r="K14564" i="3"/>
  <c r="K14572" i="3"/>
  <c r="K14580" i="3"/>
  <c r="K14588" i="3"/>
  <c r="K14596" i="3"/>
  <c r="K14604" i="3"/>
  <c r="K14612" i="3"/>
  <c r="K14620" i="3"/>
  <c r="K14628" i="3"/>
  <c r="K14636" i="3"/>
  <c r="K14644" i="3"/>
  <c r="K14652" i="3"/>
  <c r="K14660" i="3"/>
  <c r="K14668" i="3"/>
  <c r="K14676" i="3"/>
  <c r="K14684" i="3"/>
  <c r="K14692" i="3"/>
  <c r="K14700" i="3"/>
  <c r="K14708" i="3"/>
  <c r="K14716" i="3"/>
  <c r="K14724" i="3"/>
  <c r="K14732" i="3"/>
  <c r="K14740" i="3"/>
  <c r="K14748" i="3"/>
  <c r="K14756" i="3"/>
  <c r="K14764" i="3"/>
  <c r="K14772" i="3"/>
  <c r="K14780" i="3"/>
  <c r="K14788" i="3"/>
  <c r="K14796" i="3"/>
  <c r="K14804" i="3"/>
  <c r="K14812" i="3"/>
  <c r="K14820" i="3"/>
  <c r="K14828" i="3"/>
  <c r="K14836" i="3"/>
  <c r="K14844" i="3"/>
  <c r="K14852" i="3"/>
  <c r="K14860" i="3"/>
  <c r="K14868" i="3"/>
  <c r="K14876" i="3"/>
  <c r="K14884" i="3"/>
  <c r="K14892" i="3"/>
  <c r="K14900" i="3"/>
  <c r="K14908" i="3"/>
  <c r="K14916" i="3"/>
  <c r="K14924" i="3"/>
  <c r="K14932" i="3"/>
  <c r="K14940" i="3"/>
  <c r="K14948" i="3"/>
  <c r="K14956" i="3"/>
  <c r="K14964" i="3"/>
  <c r="K14972" i="3"/>
  <c r="K14980" i="3"/>
  <c r="K14988" i="3"/>
  <c r="K14996" i="3"/>
  <c r="K15004" i="3"/>
  <c r="K15012" i="3"/>
  <c r="K15020" i="3"/>
  <c r="K15028" i="3"/>
  <c r="K15036" i="3"/>
  <c r="K15044" i="3"/>
  <c r="K15052" i="3"/>
  <c r="K15060" i="3"/>
  <c r="K15068" i="3"/>
  <c r="K15076" i="3"/>
  <c r="K15084" i="3"/>
  <c r="K15092" i="3"/>
  <c r="K15100" i="3"/>
  <c r="K15108" i="3"/>
  <c r="K15116" i="3"/>
  <c r="K15124" i="3"/>
  <c r="K15132" i="3"/>
  <c r="K15140" i="3"/>
  <c r="K15148" i="3"/>
  <c r="K15156" i="3"/>
  <c r="K15164" i="3"/>
  <c r="K15172" i="3"/>
  <c r="K15180" i="3"/>
  <c r="K15188" i="3"/>
  <c r="K15196" i="3"/>
  <c r="K15204" i="3"/>
  <c r="K15212" i="3"/>
  <c r="K15220" i="3"/>
  <c r="K15228" i="3"/>
  <c r="K15236" i="3"/>
  <c r="K15244" i="3"/>
  <c r="K15252" i="3"/>
  <c r="K15260" i="3"/>
  <c r="K15268" i="3"/>
  <c r="K15276" i="3"/>
  <c r="K15284" i="3"/>
  <c r="K15292" i="3"/>
  <c r="K15300" i="3"/>
  <c r="K15308" i="3"/>
  <c r="K15316" i="3"/>
  <c r="K15324" i="3"/>
  <c r="K15332" i="3"/>
  <c r="K15340" i="3"/>
  <c r="K15348" i="3"/>
  <c r="K15356" i="3"/>
  <c r="K15364" i="3"/>
  <c r="K15372" i="3"/>
  <c r="K15380" i="3"/>
  <c r="K15388" i="3"/>
  <c r="K15396" i="3"/>
  <c r="K15404" i="3"/>
  <c r="K15412" i="3"/>
  <c r="K15420" i="3"/>
  <c r="K15428" i="3"/>
  <c r="K15436" i="3"/>
  <c r="K15444" i="3"/>
  <c r="K15452" i="3"/>
  <c r="K15460" i="3"/>
  <c r="K15468" i="3"/>
  <c r="K15476" i="3"/>
  <c r="K15484" i="3"/>
  <c r="K15492" i="3"/>
  <c r="K15500" i="3"/>
  <c r="K15508" i="3"/>
  <c r="K15516" i="3"/>
  <c r="K15524" i="3"/>
  <c r="K15532" i="3"/>
  <c r="K15540" i="3"/>
  <c r="K15548" i="3"/>
  <c r="K15556" i="3"/>
  <c r="K15564" i="3"/>
  <c r="K15572" i="3"/>
  <c r="K15580" i="3"/>
  <c r="K15588" i="3"/>
  <c r="K15596" i="3"/>
  <c r="K15604" i="3"/>
  <c r="K15612" i="3"/>
  <c r="K15620" i="3"/>
  <c r="K15628" i="3"/>
  <c r="K15636" i="3"/>
  <c r="K15644" i="3"/>
  <c r="K15652" i="3"/>
  <c r="K15660" i="3"/>
  <c r="K15668" i="3"/>
  <c r="K15676" i="3"/>
  <c r="K15684" i="3"/>
  <c r="K15692" i="3"/>
  <c r="K15700" i="3"/>
  <c r="K15708" i="3"/>
  <c r="K15716" i="3"/>
  <c r="K15724" i="3"/>
  <c r="K15732" i="3"/>
  <c r="K15740" i="3"/>
  <c r="K15748" i="3"/>
  <c r="K15756" i="3"/>
  <c r="K15764" i="3"/>
  <c r="K15772" i="3"/>
  <c r="K15780" i="3"/>
  <c r="K15788" i="3"/>
  <c r="K15796" i="3"/>
  <c r="K15804" i="3"/>
  <c r="K15812" i="3"/>
  <c r="K15820" i="3"/>
  <c r="K15828" i="3"/>
  <c r="K15836" i="3"/>
  <c r="K15844" i="3"/>
  <c r="K15852" i="3"/>
  <c r="K15860" i="3"/>
  <c r="K15868" i="3"/>
  <c r="K15876" i="3"/>
  <c r="K15884" i="3"/>
  <c r="K15892" i="3"/>
  <c r="K15900" i="3"/>
  <c r="K15908" i="3"/>
  <c r="K15916" i="3"/>
  <c r="K15924" i="3"/>
  <c r="K15932" i="3"/>
  <c r="K15940" i="3"/>
  <c r="K15948" i="3"/>
  <c r="K15956" i="3"/>
  <c r="K15964" i="3"/>
  <c r="K15972" i="3"/>
  <c r="K15980" i="3"/>
  <c r="K15988" i="3"/>
  <c r="K15996" i="3"/>
  <c r="K16004" i="3"/>
  <c r="K16012" i="3"/>
  <c r="K16020" i="3"/>
  <c r="K16028" i="3"/>
  <c r="K16036" i="3"/>
  <c r="K16044" i="3"/>
  <c r="K16052" i="3"/>
  <c r="K16060" i="3"/>
  <c r="K16068" i="3"/>
  <c r="K16076" i="3"/>
  <c r="K16084" i="3"/>
  <c r="K16092" i="3"/>
  <c r="K16100" i="3"/>
  <c r="K16108" i="3"/>
  <c r="K16116" i="3"/>
  <c r="K16124" i="3"/>
  <c r="K16132" i="3"/>
  <c r="K16140" i="3"/>
  <c r="K16148" i="3"/>
  <c r="K16156" i="3"/>
  <c r="K16164" i="3"/>
  <c r="K16172" i="3"/>
  <c r="K16180" i="3"/>
  <c r="K16188" i="3"/>
  <c r="K16196" i="3"/>
  <c r="K16204" i="3"/>
  <c r="K16212" i="3"/>
  <c r="K16220" i="3"/>
  <c r="K16228" i="3"/>
  <c r="K16236" i="3"/>
  <c r="K16244" i="3"/>
  <c r="K16252" i="3"/>
  <c r="K16260" i="3"/>
  <c r="K16268" i="3"/>
  <c r="K16276" i="3"/>
  <c r="K16284" i="3"/>
  <c r="K16292" i="3"/>
  <c r="K16300" i="3"/>
  <c r="K16308" i="3"/>
  <c r="K16316" i="3"/>
  <c r="K16324" i="3"/>
  <c r="K16332" i="3"/>
  <c r="K16340" i="3"/>
  <c r="K16348" i="3"/>
  <c r="K16356" i="3"/>
  <c r="K16364" i="3"/>
  <c r="K16372" i="3"/>
  <c r="K16380" i="3"/>
  <c r="K16388" i="3"/>
  <c r="K16396" i="3"/>
  <c r="K16404" i="3"/>
  <c r="K16412" i="3"/>
  <c r="K16420" i="3"/>
  <c r="K16428" i="3"/>
  <c r="K16436" i="3"/>
  <c r="K16444" i="3"/>
  <c r="K16452" i="3"/>
  <c r="K16460" i="3"/>
  <c r="K16468" i="3"/>
  <c r="K16476" i="3"/>
  <c r="K16484" i="3"/>
  <c r="K16492" i="3"/>
  <c r="K16500" i="3"/>
  <c r="K16508" i="3"/>
  <c r="K16516" i="3"/>
  <c r="K16524" i="3"/>
  <c r="K16532" i="3"/>
  <c r="K16540" i="3"/>
  <c r="K16548" i="3"/>
  <c r="K16556" i="3"/>
  <c r="K16564" i="3"/>
  <c r="K16572" i="3"/>
  <c r="K16580" i="3"/>
  <c r="K16588" i="3"/>
  <c r="K16596" i="3"/>
  <c r="K16604" i="3"/>
  <c r="K16612" i="3"/>
  <c r="K16620" i="3"/>
  <c r="K16628" i="3"/>
  <c r="K16636" i="3"/>
  <c r="K16644" i="3"/>
  <c r="K16652" i="3"/>
  <c r="K16660" i="3"/>
  <c r="K16668" i="3"/>
  <c r="K16676" i="3"/>
  <c r="K16684" i="3"/>
  <c r="K16692" i="3"/>
  <c r="K16700" i="3"/>
  <c r="K16708" i="3"/>
  <c r="K16716" i="3"/>
  <c r="K16724" i="3"/>
  <c r="K16732" i="3"/>
  <c r="K16740" i="3"/>
  <c r="K16748" i="3"/>
  <c r="K16756" i="3"/>
  <c r="K16764" i="3"/>
  <c r="K16772" i="3"/>
  <c r="K16780" i="3"/>
  <c r="K16788" i="3"/>
  <c r="K16796" i="3"/>
  <c r="K16804" i="3"/>
  <c r="K16812" i="3"/>
  <c r="K16820" i="3"/>
  <c r="K16828" i="3"/>
  <c r="K16836" i="3"/>
  <c r="K16844" i="3"/>
  <c r="K16852" i="3"/>
  <c r="K16860" i="3"/>
  <c r="K16868" i="3"/>
  <c r="K16876" i="3"/>
  <c r="K16884" i="3"/>
  <c r="K16892" i="3"/>
  <c r="K16900" i="3"/>
  <c r="K16908" i="3"/>
  <c r="K16916" i="3"/>
  <c r="K16924" i="3"/>
  <c r="K16932" i="3"/>
  <c r="K16940" i="3"/>
  <c r="K16948" i="3"/>
  <c r="K16956" i="3"/>
  <c r="K16964" i="3"/>
  <c r="K16972" i="3"/>
  <c r="K16980" i="3"/>
  <c r="K16988" i="3"/>
  <c r="K16996" i="3"/>
  <c r="K17004" i="3"/>
  <c r="K17012" i="3"/>
  <c r="K17020" i="3"/>
  <c r="K17028" i="3"/>
  <c r="K17036" i="3"/>
  <c r="K17044" i="3"/>
  <c r="K17052" i="3"/>
  <c r="K17060" i="3"/>
  <c r="K17068" i="3"/>
  <c r="K17076" i="3"/>
  <c r="K17084" i="3"/>
  <c r="K17092" i="3"/>
  <c r="K17100" i="3"/>
  <c r="K17108" i="3"/>
  <c r="K17116" i="3"/>
  <c r="K17124" i="3"/>
  <c r="K17132" i="3"/>
  <c r="K17140" i="3"/>
  <c r="K17148" i="3"/>
  <c r="K17156" i="3"/>
  <c r="K17164" i="3"/>
  <c r="K17172" i="3"/>
  <c r="K17180" i="3"/>
  <c r="K17188" i="3"/>
  <c r="K17196" i="3"/>
  <c r="K17204" i="3"/>
  <c r="K17212" i="3"/>
  <c r="K17220" i="3"/>
  <c r="K17228" i="3"/>
  <c r="K17236" i="3"/>
  <c r="K17244" i="3"/>
  <c r="K17252" i="3"/>
  <c r="K17260" i="3"/>
  <c r="K17268" i="3"/>
  <c r="K17276" i="3"/>
  <c r="K17284" i="3"/>
  <c r="K17292" i="3"/>
  <c r="K17300" i="3"/>
  <c r="K17308" i="3"/>
  <c r="K17316" i="3"/>
  <c r="K17324" i="3"/>
  <c r="K17332" i="3"/>
  <c r="K17340" i="3"/>
  <c r="K17348" i="3"/>
  <c r="K17356" i="3"/>
  <c r="K17364" i="3"/>
  <c r="K17372" i="3"/>
  <c r="K17380" i="3"/>
  <c r="K17388" i="3"/>
  <c r="K17396" i="3"/>
  <c r="K17404" i="3"/>
  <c r="K17412" i="3"/>
  <c r="K17420" i="3"/>
  <c r="K17428" i="3"/>
  <c r="K17436" i="3"/>
  <c r="K17444" i="3"/>
  <c r="K17452" i="3"/>
  <c r="K17460" i="3"/>
  <c r="K17468" i="3"/>
  <c r="K17476" i="3"/>
  <c r="K17484" i="3"/>
  <c r="K17492" i="3"/>
  <c r="K17500" i="3"/>
  <c r="K17508" i="3"/>
  <c r="K17516" i="3"/>
  <c r="K17524" i="3"/>
  <c r="K17532" i="3"/>
  <c r="K17540" i="3"/>
  <c r="K17548" i="3"/>
  <c r="K17556" i="3"/>
  <c r="K17564" i="3"/>
  <c r="K17572" i="3"/>
  <c r="K17580" i="3"/>
  <c r="K17588" i="3"/>
  <c r="K17596" i="3"/>
  <c r="K17604" i="3"/>
  <c r="K17612" i="3"/>
  <c r="K17620" i="3"/>
  <c r="K17628" i="3"/>
  <c r="K17636" i="3"/>
  <c r="K17644" i="3"/>
  <c r="K17652" i="3"/>
  <c r="K17660" i="3"/>
  <c r="K17668" i="3"/>
  <c r="K17676" i="3"/>
  <c r="K17684" i="3"/>
  <c r="K17692" i="3"/>
  <c r="K17700" i="3"/>
  <c r="K17708" i="3"/>
  <c r="K17716" i="3"/>
  <c r="K17724" i="3"/>
  <c r="K17732" i="3"/>
  <c r="K17740" i="3"/>
  <c r="K17748" i="3"/>
  <c r="K17756" i="3"/>
  <c r="K17764" i="3"/>
  <c r="K17772" i="3"/>
  <c r="K17780" i="3"/>
  <c r="K17788" i="3"/>
  <c r="K17796" i="3"/>
  <c r="K17804" i="3"/>
  <c r="K17812" i="3"/>
  <c r="K17820" i="3"/>
  <c r="K17828" i="3"/>
  <c r="K17836" i="3"/>
  <c r="K17844" i="3"/>
  <c r="K17852" i="3"/>
  <c r="K17860" i="3"/>
  <c r="K17868" i="3"/>
  <c r="K17876" i="3"/>
  <c r="K17884" i="3"/>
  <c r="K17892" i="3"/>
  <c r="K17900" i="3"/>
  <c r="K17908" i="3"/>
  <c r="K17916" i="3"/>
  <c r="K17924" i="3"/>
  <c r="K17932" i="3"/>
  <c r="K17940" i="3"/>
  <c r="K17948" i="3"/>
  <c r="K17956" i="3"/>
  <c r="K17964" i="3"/>
  <c r="K17972" i="3"/>
  <c r="K17980" i="3"/>
  <c r="K17988" i="3"/>
  <c r="K17996" i="3"/>
  <c r="K18004" i="3"/>
  <c r="K18012" i="3"/>
  <c r="K18020" i="3"/>
  <c r="K18028" i="3"/>
  <c r="K18036" i="3"/>
  <c r="K18044" i="3"/>
  <c r="K18052" i="3"/>
  <c r="K18060" i="3"/>
  <c r="K18068" i="3"/>
  <c r="K18076" i="3"/>
  <c r="K18084" i="3"/>
  <c r="K18092" i="3"/>
  <c r="K18100" i="3"/>
  <c r="K18108" i="3"/>
  <c r="K18116" i="3"/>
  <c r="K18124" i="3"/>
  <c r="K18132" i="3"/>
  <c r="K18140" i="3"/>
  <c r="K18148" i="3"/>
  <c r="K18156" i="3"/>
  <c r="K18164" i="3"/>
  <c r="K18172" i="3"/>
  <c r="K18180" i="3"/>
  <c r="K18188" i="3"/>
  <c r="K18196" i="3"/>
  <c r="K18204" i="3"/>
  <c r="K18212" i="3"/>
  <c r="K18220" i="3"/>
  <c r="K18228" i="3"/>
  <c r="K18236" i="3"/>
  <c r="K18244" i="3"/>
  <c r="K18252" i="3"/>
  <c r="K18260" i="3"/>
  <c r="K18268" i="3"/>
  <c r="K18276" i="3"/>
  <c r="K18284" i="3"/>
  <c r="K18292" i="3"/>
  <c r="K18300" i="3"/>
  <c r="K18308" i="3"/>
  <c r="K18316" i="3"/>
  <c r="K18324" i="3"/>
  <c r="K18332" i="3"/>
  <c r="K18340" i="3"/>
  <c r="K18348" i="3"/>
  <c r="K18356" i="3"/>
  <c r="K18364" i="3"/>
  <c r="K18372" i="3"/>
  <c r="K18380" i="3"/>
  <c r="K18388" i="3"/>
  <c r="K18396" i="3"/>
  <c r="K18404" i="3"/>
  <c r="K18412" i="3"/>
  <c r="K18420" i="3"/>
  <c r="K18428" i="3"/>
  <c r="K18436" i="3"/>
  <c r="K18444" i="3"/>
  <c r="K18452" i="3"/>
  <c r="K18460" i="3"/>
  <c r="K18468" i="3"/>
  <c r="K18476" i="3"/>
  <c r="K18484" i="3"/>
  <c r="K18492" i="3"/>
  <c r="K18500" i="3"/>
  <c r="K18508" i="3"/>
  <c r="K18516" i="3"/>
  <c r="K18524" i="3"/>
  <c r="K18532" i="3"/>
  <c r="K18540" i="3"/>
  <c r="K18548" i="3"/>
  <c r="K18556" i="3"/>
  <c r="K18564" i="3"/>
  <c r="K18572" i="3"/>
  <c r="K18580" i="3"/>
  <c r="K18588" i="3"/>
  <c r="K18596" i="3"/>
  <c r="K18604" i="3"/>
  <c r="K18612" i="3"/>
  <c r="K18620" i="3"/>
  <c r="K18628" i="3"/>
  <c r="K18636" i="3"/>
  <c r="K18644" i="3"/>
  <c r="K18652" i="3"/>
  <c r="K18660" i="3"/>
  <c r="K18668" i="3"/>
  <c r="K18676" i="3"/>
  <c r="K18684" i="3"/>
  <c r="K18692" i="3"/>
  <c r="K18700" i="3"/>
  <c r="K18708" i="3"/>
  <c r="K18716" i="3"/>
  <c r="K18724" i="3"/>
  <c r="K18732" i="3"/>
  <c r="K18740" i="3"/>
  <c r="K18748" i="3"/>
  <c r="K18756" i="3"/>
  <c r="K18764" i="3"/>
  <c r="K18772" i="3"/>
  <c r="K18780" i="3"/>
  <c r="K18788" i="3"/>
  <c r="K18796" i="3"/>
  <c r="K18804" i="3"/>
  <c r="K18812" i="3"/>
  <c r="K18820" i="3"/>
  <c r="K18828" i="3"/>
  <c r="K18836" i="3"/>
  <c r="K18844" i="3"/>
  <c r="K18852" i="3"/>
  <c r="K18860" i="3"/>
  <c r="K18868" i="3"/>
  <c r="K18876" i="3"/>
  <c r="K18884" i="3"/>
  <c r="K18892" i="3"/>
  <c r="K18900" i="3"/>
  <c r="K18908" i="3"/>
  <c r="K18916" i="3"/>
  <c r="K18924" i="3"/>
  <c r="K18932" i="3"/>
  <c r="K18940" i="3"/>
  <c r="K18948" i="3"/>
  <c r="K18956" i="3"/>
  <c r="K18964" i="3"/>
  <c r="K18972" i="3"/>
  <c r="K18980" i="3"/>
  <c r="K18988" i="3"/>
  <c r="K18996" i="3"/>
  <c r="K19004" i="3"/>
  <c r="K19012" i="3"/>
  <c r="K19020" i="3"/>
  <c r="K19028" i="3"/>
  <c r="K19036" i="3"/>
  <c r="K19044" i="3"/>
  <c r="K19052" i="3"/>
  <c r="K19060" i="3"/>
  <c r="K19068" i="3"/>
  <c r="K19076" i="3"/>
  <c r="K19084" i="3"/>
  <c r="K19092" i="3"/>
  <c r="K19100" i="3"/>
  <c r="K19108" i="3"/>
  <c r="K19116" i="3"/>
  <c r="K19124" i="3"/>
  <c r="K19132" i="3"/>
  <c r="K19140" i="3"/>
  <c r="K19148" i="3"/>
  <c r="K19156" i="3"/>
  <c r="K19164" i="3"/>
  <c r="K19172" i="3"/>
  <c r="K19180" i="3"/>
  <c r="K19188" i="3"/>
  <c r="K19196" i="3"/>
  <c r="K19204" i="3"/>
  <c r="K19212" i="3"/>
  <c r="K19220" i="3"/>
  <c r="K19228" i="3"/>
  <c r="K19236" i="3"/>
  <c r="K19244" i="3"/>
  <c r="K19252" i="3"/>
  <c r="K19260" i="3"/>
  <c r="K19268" i="3"/>
  <c r="K19276" i="3"/>
  <c r="K19284" i="3"/>
  <c r="K19292" i="3"/>
  <c r="K19300" i="3"/>
  <c r="K19308" i="3"/>
  <c r="K19316" i="3"/>
  <c r="K19324" i="3"/>
  <c r="K19332" i="3"/>
  <c r="K19340" i="3"/>
  <c r="K19348" i="3"/>
  <c r="K19356" i="3"/>
  <c r="K19364" i="3"/>
  <c r="K19372" i="3"/>
  <c r="K19380" i="3"/>
  <c r="K19388" i="3"/>
  <c r="K19396" i="3"/>
  <c r="K19404" i="3"/>
  <c r="K19412" i="3"/>
  <c r="K19420" i="3"/>
  <c r="K19428" i="3"/>
  <c r="K19436" i="3"/>
  <c r="K19444" i="3"/>
  <c r="K19452" i="3"/>
  <c r="K19460" i="3"/>
  <c r="K19468" i="3"/>
  <c r="K19476" i="3"/>
  <c r="K19484" i="3"/>
  <c r="K19492" i="3"/>
  <c r="K19500" i="3"/>
  <c r="K19508" i="3"/>
  <c r="K19516" i="3"/>
  <c r="K19524" i="3"/>
  <c r="K19532" i="3"/>
  <c r="K19540" i="3"/>
  <c r="K19548" i="3"/>
  <c r="K19556" i="3"/>
  <c r="K19564" i="3"/>
  <c r="K19572" i="3"/>
  <c r="K19580" i="3"/>
  <c r="K19588" i="3"/>
  <c r="K19596" i="3"/>
  <c r="K19604" i="3"/>
  <c r="K19612" i="3"/>
  <c r="K19620" i="3"/>
  <c r="K19628" i="3"/>
  <c r="K19636" i="3"/>
  <c r="K19644" i="3"/>
  <c r="K19652" i="3"/>
  <c r="K19660" i="3"/>
  <c r="K19668" i="3"/>
  <c r="K19676" i="3"/>
  <c r="K19684" i="3"/>
  <c r="K19692" i="3"/>
  <c r="K19700" i="3"/>
  <c r="K19708" i="3"/>
  <c r="K19716" i="3"/>
  <c r="K19724" i="3"/>
  <c r="K19732" i="3"/>
  <c r="K19740" i="3"/>
  <c r="K19748" i="3"/>
  <c r="K19756" i="3"/>
  <c r="K19764" i="3"/>
  <c r="K19772" i="3"/>
  <c r="K19780" i="3"/>
  <c r="K19788" i="3"/>
  <c r="K19796" i="3"/>
  <c r="K19804" i="3"/>
  <c r="K19812" i="3"/>
  <c r="K19820" i="3"/>
  <c r="K19828" i="3"/>
  <c r="K19836" i="3"/>
  <c r="K19844" i="3"/>
  <c r="K19852" i="3"/>
  <c r="K19860" i="3"/>
  <c r="K19868" i="3"/>
  <c r="K19876" i="3"/>
  <c r="K19884" i="3"/>
  <c r="K19892" i="3"/>
  <c r="K19900" i="3"/>
  <c r="K19908" i="3"/>
  <c r="K19916" i="3"/>
  <c r="K19924" i="3"/>
  <c r="K19932" i="3"/>
  <c r="K19940" i="3"/>
  <c r="K19948" i="3"/>
  <c r="K19956" i="3"/>
  <c r="K19964" i="3"/>
  <c r="K19972" i="3"/>
  <c r="K19980" i="3"/>
  <c r="K19988" i="3"/>
  <c r="K19996" i="3"/>
  <c r="K20004" i="3"/>
  <c r="K20012" i="3"/>
  <c r="K20020" i="3"/>
  <c r="K20028" i="3"/>
  <c r="K20036" i="3"/>
  <c r="K20044" i="3"/>
  <c r="K20052" i="3"/>
  <c r="K20060" i="3"/>
  <c r="K20068" i="3"/>
  <c r="K20076" i="3"/>
  <c r="K20084" i="3"/>
  <c r="K20092" i="3"/>
  <c r="K20100" i="3"/>
  <c r="K20108" i="3"/>
  <c r="K20116" i="3"/>
  <c r="K20124" i="3"/>
  <c r="K20132" i="3"/>
  <c r="K20140" i="3"/>
  <c r="K20148" i="3"/>
  <c r="K20156" i="3"/>
  <c r="K20164" i="3"/>
  <c r="K20172" i="3"/>
  <c r="K20180" i="3"/>
  <c r="K20188" i="3"/>
  <c r="K20196" i="3"/>
  <c r="K20204" i="3"/>
  <c r="K20212" i="3"/>
  <c r="K20220" i="3"/>
  <c r="K20228" i="3"/>
  <c r="K20236" i="3"/>
  <c r="K20244" i="3"/>
  <c r="K20252" i="3"/>
  <c r="K20260" i="3"/>
  <c r="K20268" i="3"/>
  <c r="K20276" i="3"/>
  <c r="K20284" i="3"/>
  <c r="K20292" i="3"/>
  <c r="K20300" i="3"/>
  <c r="K20308" i="3"/>
  <c r="K20316" i="3"/>
  <c r="K20324" i="3"/>
  <c r="K20332" i="3"/>
  <c r="K20340" i="3"/>
  <c r="K20348" i="3"/>
  <c r="K20356" i="3"/>
  <c r="K20364" i="3"/>
  <c r="K20372" i="3"/>
  <c r="K20380" i="3"/>
  <c r="K20388" i="3"/>
  <c r="K20396" i="3"/>
  <c r="K20404" i="3"/>
  <c r="K20412" i="3"/>
  <c r="K20420" i="3"/>
  <c r="K20428" i="3"/>
  <c r="K20436" i="3"/>
  <c r="K20444" i="3"/>
  <c r="K20452" i="3"/>
  <c r="K20460" i="3"/>
  <c r="K20468" i="3"/>
  <c r="K20476" i="3"/>
  <c r="K20484" i="3"/>
  <c r="K20492" i="3"/>
  <c r="K20500" i="3"/>
  <c r="K20508" i="3"/>
  <c r="K20516" i="3"/>
  <c r="K20524" i="3"/>
  <c r="K20532" i="3"/>
  <c r="K20540" i="3"/>
  <c r="K20548" i="3"/>
  <c r="K20556" i="3"/>
  <c r="K20564" i="3"/>
  <c r="K20572" i="3"/>
  <c r="K20580" i="3"/>
  <c r="K20588" i="3"/>
  <c r="K20596" i="3"/>
  <c r="K20604" i="3"/>
  <c r="K20612" i="3"/>
  <c r="K20620" i="3"/>
  <c r="K20628" i="3"/>
  <c r="K20636" i="3"/>
  <c r="K20644" i="3"/>
  <c r="K20652" i="3"/>
  <c r="K20660" i="3"/>
  <c r="K20668" i="3"/>
  <c r="K20676" i="3"/>
  <c r="K20684" i="3"/>
  <c r="K20692" i="3"/>
  <c r="K20700" i="3"/>
  <c r="K20708" i="3"/>
  <c r="K20716" i="3"/>
  <c r="K20724" i="3"/>
  <c r="K20732" i="3"/>
  <c r="K20740" i="3"/>
  <c r="K20748" i="3"/>
  <c r="K20756" i="3"/>
  <c r="K20764" i="3"/>
  <c r="K20772" i="3"/>
  <c r="K20780" i="3"/>
  <c r="K20788" i="3"/>
  <c r="K20796" i="3"/>
  <c r="K20804" i="3"/>
  <c r="K20812" i="3"/>
  <c r="K20820" i="3"/>
  <c r="K20828" i="3"/>
  <c r="K20836" i="3"/>
  <c r="K20844" i="3"/>
  <c r="K20852" i="3"/>
  <c r="K20860" i="3"/>
  <c r="K20868" i="3"/>
  <c r="K20876" i="3"/>
  <c r="K20884" i="3"/>
  <c r="K20892" i="3"/>
  <c r="K20900" i="3"/>
  <c r="K20908" i="3"/>
  <c r="K20916" i="3"/>
  <c r="K20924" i="3"/>
  <c r="K20932" i="3"/>
  <c r="K20940" i="3"/>
  <c r="K20948" i="3"/>
  <c r="K20956" i="3"/>
  <c r="K20964" i="3"/>
  <c r="K20972" i="3"/>
  <c r="K20980" i="3"/>
  <c r="K20988" i="3"/>
  <c r="K20996" i="3"/>
  <c r="K21004" i="3"/>
  <c r="K21012" i="3"/>
  <c r="K21020" i="3"/>
  <c r="K21028" i="3"/>
  <c r="K21036" i="3"/>
  <c r="K21044" i="3"/>
  <c r="K21052" i="3"/>
  <c r="K21060" i="3"/>
  <c r="K21068" i="3"/>
  <c r="K21076" i="3"/>
  <c r="K21084" i="3"/>
  <c r="K21092" i="3"/>
  <c r="K21100" i="3"/>
  <c r="K21108" i="3"/>
  <c r="K21116" i="3"/>
  <c r="K21124" i="3"/>
  <c r="K21132" i="3"/>
  <c r="K21140" i="3"/>
  <c r="K21148" i="3"/>
  <c r="K21156" i="3"/>
  <c r="K21164" i="3"/>
  <c r="K21172" i="3"/>
  <c r="K21180" i="3"/>
  <c r="K21188" i="3"/>
  <c r="K21196" i="3"/>
  <c r="K21204" i="3"/>
  <c r="K21212" i="3"/>
  <c r="K21220" i="3"/>
  <c r="K21228" i="3"/>
  <c r="K21236" i="3"/>
  <c r="K21244" i="3"/>
  <c r="K21252" i="3"/>
  <c r="K21260" i="3"/>
  <c r="K21268" i="3"/>
  <c r="K21276" i="3"/>
  <c r="K21284" i="3"/>
  <c r="K21292" i="3"/>
  <c r="K21300" i="3"/>
  <c r="K21308" i="3"/>
  <c r="K21316" i="3"/>
  <c r="K21324" i="3"/>
  <c r="K21332" i="3"/>
  <c r="K21340" i="3"/>
  <c r="K21348" i="3"/>
  <c r="K21356" i="3"/>
  <c r="K21364" i="3"/>
  <c r="K21372" i="3"/>
  <c r="K21380" i="3"/>
  <c r="K21388" i="3"/>
  <c r="K21396" i="3"/>
  <c r="K21404" i="3"/>
  <c r="K21412" i="3"/>
  <c r="K21420" i="3"/>
  <c r="K21428" i="3"/>
  <c r="K21436" i="3"/>
  <c r="K21444" i="3"/>
  <c r="K21452" i="3"/>
  <c r="K21460" i="3"/>
  <c r="K21468" i="3"/>
  <c r="K21476" i="3"/>
  <c r="K21484" i="3"/>
  <c r="K21492" i="3"/>
  <c r="K21500" i="3"/>
  <c r="K21508" i="3"/>
  <c r="K21516" i="3"/>
  <c r="K21524" i="3"/>
  <c r="K21532" i="3"/>
  <c r="K21540" i="3"/>
  <c r="K21548" i="3"/>
  <c r="K21556" i="3"/>
  <c r="K21564" i="3"/>
  <c r="K21572" i="3"/>
  <c r="K21580" i="3"/>
  <c r="K21588" i="3"/>
  <c r="K21596" i="3"/>
  <c r="K21604" i="3"/>
  <c r="K21612" i="3"/>
  <c r="K21620" i="3"/>
  <c r="K21628" i="3"/>
  <c r="K21636" i="3"/>
  <c r="K21644" i="3"/>
  <c r="K21652" i="3"/>
  <c r="K21660" i="3"/>
  <c r="K21668" i="3"/>
  <c r="K21676" i="3"/>
  <c r="K21684" i="3"/>
  <c r="K21692" i="3"/>
  <c r="K21700" i="3"/>
  <c r="K21708" i="3"/>
  <c r="K21716" i="3"/>
  <c r="K21724" i="3"/>
  <c r="K21732" i="3"/>
  <c r="K21740" i="3"/>
  <c r="K21748" i="3"/>
  <c r="K21756" i="3"/>
  <c r="K21764" i="3"/>
  <c r="K21772" i="3"/>
  <c r="K21780" i="3"/>
  <c r="K21788" i="3"/>
  <c r="K21796" i="3"/>
  <c r="K21804" i="3"/>
  <c r="K21812" i="3"/>
  <c r="K21820" i="3"/>
  <c r="K21828" i="3"/>
  <c r="K21836" i="3"/>
  <c r="K21844" i="3"/>
  <c r="K21852" i="3"/>
  <c r="K21860" i="3"/>
  <c r="K21868" i="3"/>
  <c r="K21876" i="3"/>
  <c r="K21884" i="3"/>
  <c r="K21892" i="3"/>
  <c r="K21900" i="3"/>
  <c r="K21908" i="3"/>
  <c r="K21916" i="3"/>
  <c r="K21924" i="3"/>
  <c r="K21932" i="3"/>
  <c r="K21940" i="3"/>
  <c r="K21948" i="3"/>
  <c r="K21956" i="3"/>
  <c r="K21964" i="3"/>
  <c r="K21972" i="3"/>
  <c r="K21980" i="3"/>
  <c r="K21988" i="3"/>
  <c r="K21996" i="3"/>
  <c r="K22004" i="3"/>
  <c r="K22012" i="3"/>
  <c r="K22020" i="3"/>
  <c r="K22028" i="3"/>
  <c r="K22036" i="3"/>
  <c r="K22044" i="3"/>
  <c r="K22052" i="3"/>
  <c r="K22060" i="3"/>
  <c r="K22068" i="3"/>
  <c r="K22076" i="3"/>
  <c r="K22084" i="3"/>
  <c r="K22092" i="3"/>
  <c r="K22100" i="3"/>
  <c r="K22108" i="3"/>
  <c r="K22116" i="3"/>
  <c r="K22124" i="3"/>
  <c r="K22132" i="3"/>
  <c r="K22140" i="3"/>
  <c r="K22148" i="3"/>
  <c r="K22156" i="3"/>
  <c r="K22164" i="3"/>
  <c r="K22172" i="3"/>
  <c r="K22180" i="3"/>
  <c r="K22188" i="3"/>
  <c r="K22196" i="3"/>
  <c r="K22204" i="3"/>
  <c r="K22212" i="3"/>
  <c r="K22220" i="3"/>
  <c r="K22228" i="3"/>
  <c r="K22236" i="3"/>
  <c r="K22244" i="3"/>
  <c r="K22252" i="3"/>
  <c r="K22260" i="3"/>
  <c r="K22268" i="3"/>
  <c r="K22276" i="3"/>
  <c r="K22284" i="3"/>
  <c r="K22292" i="3"/>
  <c r="K22300" i="3"/>
  <c r="K22308" i="3"/>
  <c r="K22316" i="3"/>
  <c r="K22324" i="3"/>
  <c r="K22332" i="3"/>
  <c r="K22340" i="3"/>
  <c r="K22348" i="3"/>
  <c r="K22356" i="3"/>
  <c r="K22364" i="3"/>
  <c r="K22372" i="3"/>
  <c r="K22380" i="3"/>
  <c r="K22388" i="3"/>
  <c r="K22396" i="3"/>
  <c r="K22404" i="3"/>
  <c r="K22412" i="3"/>
  <c r="K22420" i="3"/>
  <c r="K22428" i="3"/>
  <c r="K22436" i="3"/>
  <c r="K22444" i="3"/>
  <c r="K22452" i="3"/>
  <c r="K22460" i="3"/>
  <c r="K22468" i="3"/>
  <c r="K22476" i="3"/>
  <c r="K22484" i="3"/>
  <c r="K22492" i="3"/>
  <c r="K22500" i="3"/>
  <c r="K22508" i="3"/>
  <c r="K22516" i="3"/>
  <c r="K22524" i="3"/>
  <c r="K22532" i="3"/>
  <c r="K22540" i="3"/>
  <c r="K22548" i="3"/>
  <c r="K22556" i="3"/>
  <c r="K22564" i="3"/>
  <c r="K22572" i="3"/>
  <c r="K22580" i="3"/>
  <c r="K22588" i="3"/>
  <c r="K22596" i="3"/>
  <c r="K22604" i="3"/>
  <c r="K22612" i="3"/>
  <c r="K22620" i="3"/>
  <c r="K22628" i="3"/>
  <c r="K22636" i="3"/>
  <c r="K22644" i="3"/>
  <c r="K22652" i="3"/>
  <c r="K22660" i="3"/>
  <c r="K22668" i="3"/>
  <c r="K22676" i="3"/>
  <c r="K22684" i="3"/>
  <c r="K22692" i="3"/>
  <c r="K22700" i="3"/>
  <c r="K22708" i="3"/>
  <c r="K22716" i="3"/>
  <c r="K22724" i="3"/>
  <c r="K22732" i="3"/>
  <c r="K22740" i="3"/>
  <c r="K22748" i="3"/>
  <c r="K22756" i="3"/>
  <c r="K22764" i="3"/>
  <c r="K22772" i="3"/>
  <c r="K22780" i="3"/>
  <c r="K22788" i="3"/>
  <c r="K22796" i="3"/>
  <c r="K22804" i="3"/>
  <c r="K22812" i="3"/>
  <c r="K22820" i="3"/>
  <c r="K22828" i="3"/>
  <c r="K22836" i="3"/>
  <c r="K22844" i="3"/>
  <c r="K22852" i="3"/>
  <c r="K22860" i="3"/>
  <c r="K22868" i="3"/>
  <c r="K22876" i="3"/>
  <c r="K22884" i="3"/>
  <c r="K22892" i="3"/>
  <c r="K22900" i="3"/>
  <c r="K22908" i="3"/>
  <c r="K22916" i="3"/>
  <c r="K22924" i="3"/>
  <c r="K22932" i="3"/>
  <c r="K22940" i="3"/>
  <c r="K22948" i="3"/>
  <c r="K22956" i="3"/>
  <c r="K22964" i="3"/>
  <c r="K22972" i="3"/>
  <c r="K22980" i="3"/>
  <c r="K22988" i="3"/>
  <c r="K22996" i="3"/>
  <c r="K23004" i="3"/>
  <c r="K23012" i="3"/>
  <c r="K23020" i="3"/>
  <c r="K23028" i="3"/>
  <c r="K23036" i="3"/>
  <c r="K23044" i="3"/>
  <c r="K23052" i="3"/>
  <c r="K23060" i="3"/>
  <c r="K23068" i="3"/>
  <c r="K23076" i="3"/>
  <c r="K23084" i="3"/>
  <c r="K23092" i="3"/>
  <c r="K23100" i="3"/>
  <c r="K23108" i="3"/>
  <c r="K23116" i="3"/>
  <c r="K23124" i="3"/>
  <c r="K23132" i="3"/>
  <c r="K23140" i="3"/>
  <c r="K23148" i="3"/>
  <c r="K23156" i="3"/>
  <c r="K23164" i="3"/>
  <c r="K23172" i="3"/>
  <c r="K23180" i="3"/>
  <c r="K23188" i="3"/>
  <c r="K23196" i="3"/>
  <c r="K23204" i="3"/>
  <c r="K23212" i="3"/>
  <c r="K23220" i="3"/>
  <c r="K23228" i="3"/>
  <c r="K23236" i="3"/>
  <c r="K23244" i="3"/>
  <c r="K23252" i="3"/>
  <c r="K23260" i="3"/>
  <c r="K23268" i="3"/>
  <c r="K23276" i="3"/>
  <c r="K23284" i="3"/>
  <c r="K23292" i="3"/>
  <c r="K23300" i="3"/>
  <c r="K23308" i="3"/>
  <c r="K23316" i="3"/>
  <c r="K23324" i="3"/>
  <c r="K23332" i="3"/>
  <c r="K23340" i="3"/>
  <c r="K23348" i="3"/>
  <c r="K23356" i="3"/>
  <c r="K23364" i="3"/>
  <c r="K23372" i="3"/>
  <c r="K23380" i="3"/>
  <c r="K23388" i="3"/>
  <c r="K23396" i="3"/>
  <c r="K23404" i="3"/>
  <c r="K23412" i="3"/>
  <c r="K23420" i="3"/>
  <c r="K23428" i="3"/>
  <c r="K23436" i="3"/>
  <c r="K23444" i="3"/>
  <c r="K23452" i="3"/>
  <c r="K23460" i="3"/>
  <c r="K23468" i="3"/>
  <c r="K23476" i="3"/>
  <c r="K23484" i="3"/>
  <c r="K23492" i="3"/>
  <c r="K23500" i="3"/>
  <c r="K23508" i="3"/>
  <c r="K23516" i="3"/>
  <c r="K23524" i="3"/>
  <c r="K23532" i="3"/>
  <c r="K23540" i="3"/>
  <c r="K23548" i="3"/>
  <c r="K23556" i="3"/>
  <c r="K23564" i="3"/>
  <c r="K23572" i="3"/>
  <c r="K23580" i="3"/>
  <c r="K23588" i="3"/>
  <c r="K23596" i="3"/>
  <c r="K23604" i="3"/>
  <c r="K23612" i="3"/>
  <c r="K23620" i="3"/>
  <c r="K23628" i="3"/>
  <c r="K23636" i="3"/>
  <c r="K23644" i="3"/>
  <c r="K23652" i="3"/>
  <c r="K23660" i="3"/>
  <c r="K23668" i="3"/>
  <c r="K23676" i="3"/>
  <c r="K23684" i="3"/>
  <c r="K23692" i="3"/>
  <c r="K23700" i="3"/>
  <c r="K23708" i="3"/>
  <c r="K23716" i="3"/>
  <c r="K23724" i="3"/>
  <c r="K23732" i="3"/>
  <c r="K23740" i="3"/>
  <c r="K23748" i="3"/>
  <c r="K23756" i="3"/>
  <c r="K23764" i="3"/>
  <c r="K23772" i="3"/>
  <c r="K23780" i="3"/>
  <c r="K23788" i="3"/>
  <c r="K23796" i="3"/>
  <c r="K23804" i="3"/>
  <c r="K23812" i="3"/>
  <c r="K23820" i="3"/>
  <c r="K23828" i="3"/>
  <c r="K23836" i="3"/>
  <c r="K23844" i="3"/>
  <c r="K23852" i="3"/>
  <c r="K23860" i="3"/>
  <c r="K23868" i="3"/>
  <c r="K23876" i="3"/>
  <c r="K23884" i="3"/>
  <c r="K23892" i="3"/>
  <c r="K23900" i="3"/>
  <c r="K23908" i="3"/>
  <c r="K23916" i="3"/>
  <c r="K23924" i="3"/>
  <c r="K23932" i="3"/>
  <c r="K23940" i="3"/>
  <c r="K23948" i="3"/>
  <c r="K23956" i="3"/>
  <c r="K23964" i="3"/>
  <c r="K23972" i="3"/>
  <c r="K23980" i="3"/>
  <c r="K23988" i="3"/>
  <c r="K23996" i="3"/>
  <c r="K24004" i="3"/>
  <c r="K24012" i="3"/>
  <c r="K24020" i="3"/>
  <c r="K24028" i="3"/>
  <c r="K24036" i="3"/>
  <c r="K24044" i="3"/>
  <c r="K24052" i="3"/>
  <c r="K24060" i="3"/>
  <c r="K24068" i="3"/>
  <c r="K24076" i="3"/>
  <c r="K24084" i="3"/>
  <c r="K24092" i="3"/>
  <c r="K24100" i="3"/>
  <c r="K24108" i="3"/>
  <c r="K24116" i="3"/>
  <c r="K24124" i="3"/>
  <c r="K24132" i="3"/>
  <c r="K24140" i="3"/>
  <c r="K24148" i="3"/>
  <c r="K24156" i="3"/>
  <c r="K24164" i="3"/>
  <c r="K24172" i="3"/>
  <c r="K24180" i="3"/>
  <c r="K24188" i="3"/>
  <c r="K24196" i="3"/>
  <c r="K24204" i="3"/>
  <c r="K24212" i="3"/>
  <c r="K24220" i="3"/>
  <c r="K24228" i="3"/>
  <c r="K24236" i="3"/>
  <c r="K24244" i="3"/>
  <c r="K24252" i="3"/>
  <c r="K24260" i="3"/>
  <c r="K24268" i="3"/>
  <c r="K24276" i="3"/>
  <c r="K24284" i="3"/>
  <c r="K24292" i="3"/>
  <c r="K24300" i="3"/>
  <c r="K24308" i="3"/>
  <c r="K24316" i="3"/>
  <c r="K24324" i="3"/>
  <c r="K24332" i="3"/>
  <c r="K24340" i="3"/>
  <c r="K24348" i="3"/>
  <c r="K24356" i="3"/>
  <c r="K24364" i="3"/>
  <c r="K24372" i="3"/>
  <c r="K24380" i="3"/>
  <c r="K24388" i="3"/>
  <c r="K24396" i="3"/>
  <c r="K24404" i="3"/>
  <c r="K24412" i="3"/>
  <c r="K24420" i="3"/>
  <c r="K24428" i="3"/>
  <c r="K24436" i="3"/>
  <c r="K24444" i="3"/>
  <c r="K24452" i="3"/>
  <c r="K24460" i="3"/>
  <c r="K24468" i="3"/>
  <c r="K24476" i="3"/>
  <c r="K24484" i="3"/>
  <c r="K24492" i="3"/>
  <c r="K24500" i="3"/>
  <c r="K24508" i="3"/>
  <c r="K24516" i="3"/>
  <c r="K24524" i="3"/>
  <c r="K24532" i="3"/>
  <c r="K24540" i="3"/>
  <c r="K24548" i="3"/>
  <c r="K24556" i="3"/>
  <c r="K24564" i="3"/>
  <c r="K24572" i="3"/>
  <c r="K24580" i="3"/>
  <c r="K24588" i="3"/>
  <c r="K24596" i="3"/>
  <c r="K24604" i="3"/>
  <c r="K24612" i="3"/>
  <c r="K24620" i="3"/>
  <c r="K24628" i="3"/>
  <c r="K24636" i="3"/>
  <c r="K24644" i="3"/>
  <c r="K24652" i="3"/>
  <c r="K24660" i="3"/>
  <c r="K24668" i="3"/>
  <c r="K24676" i="3"/>
  <c r="K24684" i="3"/>
  <c r="K24692" i="3"/>
  <c r="K24700" i="3"/>
  <c r="K24708" i="3"/>
  <c r="K24716" i="3"/>
  <c r="K24724" i="3"/>
  <c r="K24732" i="3"/>
  <c r="K24740" i="3"/>
  <c r="K24748" i="3"/>
  <c r="K24756" i="3"/>
  <c r="K24764" i="3"/>
  <c r="K24772" i="3"/>
  <c r="K24780" i="3"/>
  <c r="K24788" i="3"/>
  <c r="K24796" i="3"/>
  <c r="K24804" i="3"/>
  <c r="K24812" i="3"/>
  <c r="K24820" i="3"/>
  <c r="K24828" i="3"/>
  <c r="K24836" i="3"/>
  <c r="K24844" i="3"/>
  <c r="K24852" i="3"/>
  <c r="K24860" i="3"/>
  <c r="K24868" i="3"/>
  <c r="K24876" i="3"/>
  <c r="K24884" i="3"/>
  <c r="K24892" i="3"/>
  <c r="K24900" i="3"/>
  <c r="K24908" i="3"/>
  <c r="K24916" i="3"/>
  <c r="K24924" i="3"/>
  <c r="K24932" i="3"/>
  <c r="K24940" i="3"/>
  <c r="K24948" i="3"/>
  <c r="K24956" i="3"/>
  <c r="K24964" i="3"/>
  <c r="K24972" i="3"/>
  <c r="K24980" i="3"/>
  <c r="K24988" i="3"/>
  <c r="K24996" i="3"/>
  <c r="K25004" i="3"/>
  <c r="K25012" i="3"/>
  <c r="K25020" i="3"/>
  <c r="K25028" i="3"/>
  <c r="K25036" i="3"/>
  <c r="K25044" i="3"/>
  <c r="K25052" i="3"/>
  <c r="K25060" i="3"/>
  <c r="K25068" i="3"/>
  <c r="K25076" i="3"/>
  <c r="K25084" i="3"/>
  <c r="K25092" i="3"/>
  <c r="K25100" i="3"/>
  <c r="K25108" i="3"/>
  <c r="K25116" i="3"/>
  <c r="K25124" i="3"/>
  <c r="K25132" i="3"/>
  <c r="K25140" i="3"/>
  <c r="K25148" i="3"/>
  <c r="K25156" i="3"/>
  <c r="K25164" i="3"/>
  <c r="K25172" i="3"/>
  <c r="K25180" i="3"/>
  <c r="K25188" i="3"/>
  <c r="K25196" i="3"/>
  <c r="K25204" i="3"/>
  <c r="K25212" i="3"/>
  <c r="K25220" i="3"/>
  <c r="K25228" i="3"/>
  <c r="K25236" i="3"/>
  <c r="K25244" i="3"/>
  <c r="K25252" i="3"/>
  <c r="K25260" i="3"/>
  <c r="K25268" i="3"/>
  <c r="K25276" i="3"/>
  <c r="K25284" i="3"/>
  <c r="K25292" i="3"/>
  <c r="K25300" i="3"/>
  <c r="K25308" i="3"/>
  <c r="K25316" i="3"/>
  <c r="K25324" i="3"/>
  <c r="K25332" i="3"/>
  <c r="K25340" i="3"/>
  <c r="K25348" i="3"/>
  <c r="K25356" i="3"/>
  <c r="K25364" i="3"/>
  <c r="K25372" i="3"/>
  <c r="K25380" i="3"/>
  <c r="K25388" i="3"/>
  <c r="K25396" i="3"/>
  <c r="K25404" i="3"/>
  <c r="K25412" i="3"/>
  <c r="K25420" i="3"/>
  <c r="K25428" i="3"/>
  <c r="K25436" i="3"/>
  <c r="K25444" i="3"/>
  <c r="K25452" i="3"/>
  <c r="K25460" i="3"/>
  <c r="K25468" i="3"/>
  <c r="K25476" i="3"/>
  <c r="K25484" i="3"/>
  <c r="K25492" i="3"/>
  <c r="K25500" i="3"/>
  <c r="K25508" i="3"/>
  <c r="K25516" i="3"/>
  <c r="K25524" i="3"/>
  <c r="K25532" i="3"/>
  <c r="K25540" i="3"/>
  <c r="K25548" i="3"/>
  <c r="K25556" i="3"/>
  <c r="K25564" i="3"/>
  <c r="K25572" i="3"/>
  <c r="K25580" i="3"/>
  <c r="K25588" i="3"/>
  <c r="K25596" i="3"/>
  <c r="K25604" i="3"/>
  <c r="K25612" i="3"/>
  <c r="K25620" i="3"/>
  <c r="K25628" i="3"/>
  <c r="K25636" i="3"/>
  <c r="K25644" i="3"/>
  <c r="K25652" i="3"/>
  <c r="K25660" i="3"/>
  <c r="K25668" i="3"/>
  <c r="K25676" i="3"/>
  <c r="K25684" i="3"/>
  <c r="K25692" i="3"/>
  <c r="K25700" i="3"/>
  <c r="K25708" i="3"/>
  <c r="K25716" i="3"/>
  <c r="K25724" i="3"/>
  <c r="K25732" i="3"/>
  <c r="K25740" i="3"/>
  <c r="K25748" i="3"/>
  <c r="K25756" i="3"/>
  <c r="K25764" i="3"/>
  <c r="K25772" i="3"/>
  <c r="K25780" i="3"/>
  <c r="K25788" i="3"/>
  <c r="K25796" i="3"/>
  <c r="K25804" i="3"/>
  <c r="K25812" i="3"/>
  <c r="K25820" i="3"/>
  <c r="K25828" i="3"/>
  <c r="K25836" i="3"/>
  <c r="K25844" i="3"/>
  <c r="K25852" i="3"/>
  <c r="K25860" i="3"/>
  <c r="K25868" i="3"/>
  <c r="K25876" i="3"/>
  <c r="K25884" i="3"/>
  <c r="K25892" i="3"/>
  <c r="K25900" i="3"/>
  <c r="K25908" i="3"/>
  <c r="K25916" i="3"/>
  <c r="K25924" i="3"/>
  <c r="K25932" i="3"/>
  <c r="K25940" i="3"/>
  <c r="K25948" i="3"/>
  <c r="K25956" i="3"/>
  <c r="K25964" i="3"/>
  <c r="K25972" i="3"/>
  <c r="K25980" i="3"/>
  <c r="K25988" i="3"/>
  <c r="K25996" i="3"/>
  <c r="K26004" i="3"/>
  <c r="K26012" i="3"/>
  <c r="K26020" i="3"/>
  <c r="K26028" i="3"/>
  <c r="K26036" i="3"/>
  <c r="K26044" i="3"/>
  <c r="K26052" i="3"/>
  <c r="K26060" i="3"/>
  <c r="K26068" i="3"/>
  <c r="K26076" i="3"/>
  <c r="K26084" i="3"/>
  <c r="K26092" i="3"/>
  <c r="K26100" i="3"/>
  <c r="K26108" i="3"/>
  <c r="K26116" i="3"/>
  <c r="K26124" i="3"/>
  <c r="K26132" i="3"/>
  <c r="K26140" i="3"/>
  <c r="K26148" i="3"/>
  <c r="K26156" i="3"/>
  <c r="K26164" i="3"/>
  <c r="K26172" i="3"/>
  <c r="K26180" i="3"/>
  <c r="K26188" i="3"/>
  <c r="K26196" i="3"/>
  <c r="K26204" i="3"/>
  <c r="K26212" i="3"/>
  <c r="K26220" i="3"/>
  <c r="K26228" i="3"/>
  <c r="K26236" i="3"/>
  <c r="K26244" i="3"/>
  <c r="K26252" i="3"/>
  <c r="K26260" i="3"/>
  <c r="K26268" i="3"/>
  <c r="K26276" i="3"/>
  <c r="K26284" i="3"/>
  <c r="K26292" i="3"/>
  <c r="K26300" i="3"/>
  <c r="K26308" i="3"/>
  <c r="K26316" i="3"/>
  <c r="K26324" i="3"/>
  <c r="K26332" i="3"/>
  <c r="K26340" i="3"/>
  <c r="K26348" i="3"/>
  <c r="K26356" i="3"/>
  <c r="K26364" i="3"/>
  <c r="K26372" i="3"/>
  <c r="K26380" i="3"/>
  <c r="K26388" i="3"/>
  <c r="K26396" i="3"/>
  <c r="K26404" i="3"/>
  <c r="K26412" i="3"/>
  <c r="K26420" i="3"/>
  <c r="K26428" i="3"/>
  <c r="K26436" i="3"/>
  <c r="K26444" i="3"/>
  <c r="K26452" i="3"/>
  <c r="K26460" i="3"/>
  <c r="K26468" i="3"/>
  <c r="K26476" i="3"/>
  <c r="K26484" i="3"/>
  <c r="K26492" i="3"/>
  <c r="K26500" i="3"/>
  <c r="K26508" i="3"/>
  <c r="K26516" i="3"/>
  <c r="K26524" i="3"/>
  <c r="K26532" i="3"/>
  <c r="K26540" i="3"/>
  <c r="K26548" i="3"/>
  <c r="K26556" i="3"/>
  <c r="K26564" i="3"/>
  <c r="K26572" i="3"/>
  <c r="K26580" i="3"/>
  <c r="K26588" i="3"/>
  <c r="K26596" i="3"/>
  <c r="K26604" i="3"/>
  <c r="K26612" i="3"/>
  <c r="K26620" i="3"/>
  <c r="K26628" i="3"/>
  <c r="K26636" i="3"/>
  <c r="K26644" i="3"/>
  <c r="K26652" i="3"/>
  <c r="K26660" i="3"/>
  <c r="K26668" i="3"/>
  <c r="K26676" i="3"/>
  <c r="K26684" i="3"/>
  <c r="K26692" i="3"/>
  <c r="K26700" i="3"/>
  <c r="K26708" i="3"/>
  <c r="K26716" i="3"/>
  <c r="K26724" i="3"/>
  <c r="K26732" i="3"/>
  <c r="K26740" i="3"/>
  <c r="K26748" i="3"/>
  <c r="K26756" i="3"/>
  <c r="K26764" i="3"/>
  <c r="K26772" i="3"/>
  <c r="K26780" i="3"/>
  <c r="K26788" i="3"/>
  <c r="K26796" i="3"/>
  <c r="K26804" i="3"/>
  <c r="K26812" i="3"/>
  <c r="K26820" i="3"/>
  <c r="K26828" i="3"/>
  <c r="K26836" i="3"/>
  <c r="K26844" i="3"/>
  <c r="K26852" i="3"/>
  <c r="K26860" i="3"/>
  <c r="K26868" i="3"/>
  <c r="K26876" i="3"/>
  <c r="K26884" i="3"/>
  <c r="K26892" i="3"/>
  <c r="K26900" i="3"/>
  <c r="K26908" i="3"/>
  <c r="K26916" i="3"/>
  <c r="K26924" i="3"/>
  <c r="K26932" i="3"/>
  <c r="K26940" i="3"/>
  <c r="K26948" i="3"/>
  <c r="K26956" i="3"/>
  <c r="K26964" i="3"/>
  <c r="K26972" i="3"/>
  <c r="K26980" i="3"/>
  <c r="K26988" i="3"/>
  <c r="K26996" i="3"/>
  <c r="K27004" i="3"/>
  <c r="K27012" i="3"/>
  <c r="K27020" i="3"/>
  <c r="K27028" i="3"/>
  <c r="K27036" i="3"/>
  <c r="K27044" i="3"/>
  <c r="K27052" i="3"/>
  <c r="K27060" i="3"/>
  <c r="K27068" i="3"/>
  <c r="K27076" i="3"/>
  <c r="K27084" i="3"/>
  <c r="K27092" i="3"/>
  <c r="K27100" i="3"/>
  <c r="K27108" i="3"/>
  <c r="K27116" i="3"/>
  <c r="K27124" i="3"/>
  <c r="K27132" i="3"/>
  <c r="K27140" i="3"/>
  <c r="K27148" i="3"/>
  <c r="K27156" i="3"/>
  <c r="K27164" i="3"/>
  <c r="K27172" i="3"/>
  <c r="K27180" i="3"/>
  <c r="K27188" i="3"/>
  <c r="K27196" i="3"/>
  <c r="K27204" i="3"/>
  <c r="K27212" i="3"/>
  <c r="K27220" i="3"/>
  <c r="K27228" i="3"/>
  <c r="K27236" i="3"/>
  <c r="K27244" i="3"/>
  <c r="K27252" i="3"/>
  <c r="K27260" i="3"/>
  <c r="K27268" i="3"/>
  <c r="K27276" i="3"/>
  <c r="K27284" i="3"/>
  <c r="K27292" i="3"/>
  <c r="K27300" i="3"/>
  <c r="K27308" i="3"/>
  <c r="K27316" i="3"/>
  <c r="K27324" i="3"/>
  <c r="K27332" i="3"/>
  <c r="K27340" i="3"/>
  <c r="K27348" i="3"/>
  <c r="K27356" i="3"/>
  <c r="K27364" i="3"/>
  <c r="K27372" i="3"/>
  <c r="K27380" i="3"/>
  <c r="K27388" i="3"/>
  <c r="K27396" i="3"/>
  <c r="K27404" i="3"/>
  <c r="K27412" i="3"/>
  <c r="K27420" i="3"/>
  <c r="K27428" i="3"/>
  <c r="K27436" i="3"/>
  <c r="K27444" i="3"/>
  <c r="K27452" i="3"/>
  <c r="K27460" i="3"/>
  <c r="K27468" i="3"/>
  <c r="K27476" i="3"/>
  <c r="K27484" i="3"/>
  <c r="K27492" i="3"/>
  <c r="K27500" i="3"/>
  <c r="K27508" i="3"/>
  <c r="K27516" i="3"/>
  <c r="K27524" i="3"/>
  <c r="K27532" i="3"/>
  <c r="K27540" i="3"/>
  <c r="K27548" i="3"/>
  <c r="K27556" i="3"/>
  <c r="K27564" i="3"/>
  <c r="K27572" i="3"/>
  <c r="K27580" i="3"/>
  <c r="K27588" i="3"/>
  <c r="K27596" i="3"/>
  <c r="K27604" i="3"/>
  <c r="K27612" i="3"/>
  <c r="K27620" i="3"/>
  <c r="K27628" i="3"/>
  <c r="K27636" i="3"/>
  <c r="K27644" i="3"/>
  <c r="K27655" i="3"/>
  <c r="K27666" i="3"/>
  <c r="K27676" i="3"/>
  <c r="K27690" i="3"/>
  <c r="K27707" i="3"/>
  <c r="K27730" i="3"/>
  <c r="K27748" i="3"/>
  <c r="K27771" i="3"/>
  <c r="K27794" i="3"/>
  <c r="K27812" i="3"/>
  <c r="K27835" i="3"/>
  <c r="K27858" i="3"/>
  <c r="K27876" i="3"/>
  <c r="K27899" i="3"/>
  <c r="K27922" i="3"/>
  <c r="K27940" i="3"/>
  <c r="K27963" i="3"/>
  <c r="K27986" i="3"/>
  <c r="K28004" i="3"/>
  <c r="K28027" i="3"/>
  <c r="K28050" i="3"/>
  <c r="K28068" i="3"/>
  <c r="K28091" i="3"/>
  <c r="K28114" i="3"/>
  <c r="K28132" i="3"/>
  <c r="K28155" i="3"/>
  <c r="K28178" i="3"/>
  <c r="K28196" i="3"/>
  <c r="K28219" i="3"/>
  <c r="K28242" i="3"/>
  <c r="K28260" i="3"/>
  <c r="K28283" i="3"/>
  <c r="K28306" i="3"/>
  <c r="K28324" i="3"/>
  <c r="K28347" i="3"/>
  <c r="K28370" i="3"/>
  <c r="K28388" i="3"/>
  <c r="K28411" i="3"/>
  <c r="K28434" i="3"/>
  <c r="K28452" i="3"/>
  <c r="K28475" i="3"/>
  <c r="K28498" i="3"/>
  <c r="K28516" i="3"/>
  <c r="K28539" i="3"/>
  <c r="K28562" i="3"/>
  <c r="K28580" i="3"/>
  <c r="K28603" i="3"/>
  <c r="K28627" i="3"/>
  <c r="K28659" i="3"/>
  <c r="K28691" i="3"/>
  <c r="K28723" i="3"/>
  <c r="K28755" i="3"/>
  <c r="K28787" i="3"/>
  <c r="K28819" i="3"/>
  <c r="K28851" i="3"/>
  <c r="K28883" i="3"/>
  <c r="K28915" i="3"/>
  <c r="K28947" i="3"/>
  <c r="K28979" i="3"/>
  <c r="K29011" i="3"/>
  <c r="K29043" i="3"/>
  <c r="K29075" i="3"/>
  <c r="K29107" i="3"/>
  <c r="K29139" i="3"/>
  <c r="K29171" i="3"/>
  <c r="K29203" i="3"/>
  <c r="K29235" i="3"/>
  <c r="K29267" i="3"/>
  <c r="K29299" i="3"/>
  <c r="K29331" i="3"/>
  <c r="K29363" i="3"/>
  <c r="K29395" i="3"/>
  <c r="K29427" i="3"/>
  <c r="K29459" i="3"/>
  <c r="K29491" i="3"/>
  <c r="K29523" i="3"/>
  <c r="K29555" i="3"/>
  <c r="K29587" i="3"/>
  <c r="K29619" i="3"/>
  <c r="K29651" i="3"/>
  <c r="K29683" i="3"/>
  <c r="K29715" i="3"/>
  <c r="K29747" i="3"/>
  <c r="K29779" i="3"/>
  <c r="K29811" i="3"/>
  <c r="K29843" i="3"/>
  <c r="K29875" i="3"/>
  <c r="K29907" i="3"/>
  <c r="K29939" i="3"/>
  <c r="K29971" i="3"/>
  <c r="K30003" i="3"/>
  <c r="K30035" i="3"/>
  <c r="K30067" i="3"/>
  <c r="K30099" i="3"/>
  <c r="K30131" i="3"/>
  <c r="K30163" i="3"/>
  <c r="K30195" i="3"/>
  <c r="K30227" i="3"/>
  <c r="K30259" i="3"/>
  <c r="K30291" i="3"/>
  <c r="K30323" i="3"/>
  <c r="K30355" i="3"/>
  <c r="K30387" i="3"/>
  <c r="K30419" i="3"/>
  <c r="K30451" i="3"/>
  <c r="K30483" i="3"/>
  <c r="K30515" i="3"/>
  <c r="K30547" i="3"/>
  <c r="K30579" i="3"/>
  <c r="K30611" i="3"/>
  <c r="K30643" i="3"/>
  <c r="K30675" i="3"/>
  <c r="K30707" i="3"/>
  <c r="K30739" i="3"/>
  <c r="K30771" i="3"/>
  <c r="K30803" i="3"/>
  <c r="K30835" i="3"/>
  <c r="K30867" i="3"/>
  <c r="K30899" i="3"/>
  <c r="K30931" i="3"/>
  <c r="K30963" i="3"/>
  <c r="K30995" i="3"/>
  <c r="K31027" i="3"/>
  <c r="K31059" i="3"/>
  <c r="K31091" i="3"/>
  <c r="K31123" i="3"/>
  <c r="K31155" i="3"/>
  <c r="K31187" i="3"/>
  <c r="K31219" i="3"/>
  <c r="K31251" i="3"/>
  <c r="K31283" i="3"/>
  <c r="K31315" i="3"/>
  <c r="K31347" i="3"/>
  <c r="K31379" i="3"/>
  <c r="K31411" i="3"/>
  <c r="K31443" i="3"/>
  <c r="K31475" i="3"/>
  <c r="K31507" i="3"/>
  <c r="K31539" i="3"/>
  <c r="K31571" i="3"/>
  <c r="K31603" i="3"/>
  <c r="K31635" i="3"/>
  <c r="K31667" i="3"/>
  <c r="K31699" i="3"/>
  <c r="K31731" i="3"/>
  <c r="K31763" i="3"/>
  <c r="K31795" i="3"/>
  <c r="K31827" i="3"/>
  <c r="K31859" i="3"/>
  <c r="K31891" i="3"/>
  <c r="K31923" i="3"/>
  <c r="K31955" i="3"/>
  <c r="K31987" i="3"/>
  <c r="K32019" i="3"/>
  <c r="K32051" i="3"/>
  <c r="K32083" i="3"/>
  <c r="K32115" i="3"/>
  <c r="K32147" i="3"/>
  <c r="K32179" i="3"/>
  <c r="K32211" i="3"/>
  <c r="K32243" i="3"/>
  <c r="K32275" i="3"/>
  <c r="K32307" i="3"/>
  <c r="K32339" i="3"/>
  <c r="K32371" i="3"/>
  <c r="K32403" i="3"/>
  <c r="K32435" i="3"/>
  <c r="K32467" i="3"/>
  <c r="K32499" i="3"/>
  <c r="K32531" i="3"/>
  <c r="K32563" i="3"/>
  <c r="K32595" i="3"/>
  <c r="K32627" i="3"/>
  <c r="K32659" i="3"/>
  <c r="K32691" i="3"/>
  <c r="K32723" i="3"/>
  <c r="K32755" i="3"/>
  <c r="K32787" i="3"/>
  <c r="K32819" i="3"/>
  <c r="K32851" i="3"/>
  <c r="K32883" i="3"/>
  <c r="K32915" i="3"/>
  <c r="K32947" i="3"/>
  <c r="K32979" i="3"/>
  <c r="K33011" i="3"/>
  <c r="K33043" i="3"/>
  <c r="K33075" i="3"/>
  <c r="K33107" i="3"/>
  <c r="K33139" i="3"/>
  <c r="K33171" i="3"/>
  <c r="K33203" i="3"/>
  <c r="K33235" i="3"/>
  <c r="K33267" i="3"/>
  <c r="K33299" i="3"/>
  <c r="K33331" i="3"/>
  <c r="K33363" i="3"/>
  <c r="K33395" i="3"/>
  <c r="K33427" i="3"/>
  <c r="K33459" i="3"/>
  <c r="K33491" i="3"/>
  <c r="K33523" i="3"/>
  <c r="K33555" i="3"/>
  <c r="K33587" i="3"/>
  <c r="K33619" i="3"/>
  <c r="K33651" i="3"/>
  <c r="K33683" i="3"/>
  <c r="K33715" i="3"/>
  <c r="K33747" i="3"/>
  <c r="K33779" i="3"/>
  <c r="K33811" i="3"/>
  <c r="K33843" i="3"/>
  <c r="K33875" i="3"/>
  <c r="K33907" i="3"/>
  <c r="K33939" i="3"/>
  <c r="K33971" i="3"/>
  <c r="K34003" i="3"/>
  <c r="K34035" i="3"/>
  <c r="K34067" i="3"/>
  <c r="K34099" i="3"/>
  <c r="K34131" i="3"/>
  <c r="K34163" i="3"/>
  <c r="K34195" i="3"/>
  <c r="K34227" i="3"/>
  <c r="K34259" i="3"/>
  <c r="K34291" i="3"/>
  <c r="K34323" i="3"/>
  <c r="K34355" i="3"/>
  <c r="K34387" i="3"/>
  <c r="K34419" i="3"/>
  <c r="K34451" i="3"/>
  <c r="K34483" i="3"/>
  <c r="K34515" i="3"/>
  <c r="K34547" i="3"/>
  <c r="K34579" i="3"/>
  <c r="K34611" i="3"/>
  <c r="K34643" i="3"/>
  <c r="K34675" i="3"/>
  <c r="K34707" i="3"/>
  <c r="K34739" i="3"/>
  <c r="K34771" i="3"/>
  <c r="K34803" i="3"/>
  <c r="K34835" i="3"/>
  <c r="K34867" i="3"/>
  <c r="K34899" i="3"/>
  <c r="K34931" i="3"/>
  <c r="K34963" i="3"/>
  <c r="K34995" i="3"/>
  <c r="K35027" i="3"/>
  <c r="K35059" i="3"/>
  <c r="K35091" i="3"/>
  <c r="K35123" i="3"/>
  <c r="K35155" i="3"/>
  <c r="K35187" i="3"/>
  <c r="K35219" i="3"/>
  <c r="K35251" i="3"/>
  <c r="K35283" i="3"/>
  <c r="K35315" i="3"/>
  <c r="K35347" i="3"/>
  <c r="K35379" i="3"/>
  <c r="K35411" i="3"/>
  <c r="K35443" i="3"/>
  <c r="K35475" i="3"/>
  <c r="K35507" i="3"/>
  <c r="K35539" i="3"/>
  <c r="K35571" i="3"/>
  <c r="K35603" i="3"/>
  <c r="K35635" i="3"/>
  <c r="K35667" i="3"/>
  <c r="K35699" i="3"/>
  <c r="K35731" i="3"/>
  <c r="K35763" i="3"/>
  <c r="K35795" i="3"/>
  <c r="K35827" i="3"/>
  <c r="K35859" i="3"/>
  <c r="K35891" i="3"/>
  <c r="K35923" i="3"/>
  <c r="K35955" i="3"/>
  <c r="K35987" i="3"/>
  <c r="K36019" i="3"/>
  <c r="K36051" i="3"/>
  <c r="K36083" i="3"/>
  <c r="K36115" i="3"/>
  <c r="K36147" i="3"/>
  <c r="K36179" i="3"/>
  <c r="K36211" i="3"/>
  <c r="K36243" i="3"/>
  <c r="K36275" i="3"/>
  <c r="K36307" i="3"/>
  <c r="K36339" i="3"/>
  <c r="K36371" i="3"/>
  <c r="K36403" i="3"/>
  <c r="K36435" i="3"/>
  <c r="K36467" i="3"/>
  <c r="K36499" i="3"/>
  <c r="K36531" i="3"/>
  <c r="K36563" i="3"/>
  <c r="K36595" i="3"/>
  <c r="K36627" i="3"/>
  <c r="K36659" i="3"/>
  <c r="K36691" i="3"/>
  <c r="K36723" i="3"/>
  <c r="K36755" i="3"/>
  <c r="K36787" i="3"/>
  <c r="K36819" i="3"/>
  <c r="K36851" i="3"/>
  <c r="K36883" i="3"/>
  <c r="K36915" i="3"/>
  <c r="K36947" i="3"/>
  <c r="K36979" i="3"/>
  <c r="K37011" i="3"/>
  <c r="K37043" i="3"/>
  <c r="K37075" i="3"/>
  <c r="K37107" i="3"/>
  <c r="K37139" i="3"/>
  <c r="K37171" i="3"/>
  <c r="K37203" i="3"/>
  <c r="K37235" i="3"/>
  <c r="K37267" i="3"/>
  <c r="K37299" i="3"/>
  <c r="K37331" i="3"/>
  <c r="K37363" i="3"/>
  <c r="K37395" i="3"/>
  <c r="K37427" i="3"/>
  <c r="K37459" i="3"/>
  <c r="K37491" i="3"/>
  <c r="K37523" i="3"/>
  <c r="K37555" i="3"/>
  <c r="K37587" i="3"/>
  <c r="K37619" i="3"/>
  <c r="K37651" i="3"/>
  <c r="K37683" i="3"/>
  <c r="K37715" i="3"/>
  <c r="K37747" i="3"/>
  <c r="K37779" i="3"/>
  <c r="K37811" i="3"/>
  <c r="K37843" i="3"/>
  <c r="K37875" i="3"/>
  <c r="K37907" i="3"/>
  <c r="K37939" i="3"/>
  <c r="K37971" i="3"/>
  <c r="K38003" i="3"/>
  <c r="K38035" i="3"/>
  <c r="K38067" i="3"/>
  <c r="K38099" i="3"/>
  <c r="K38131" i="3"/>
  <c r="K38163" i="3"/>
  <c r="K38195" i="3"/>
  <c r="K38227" i="3"/>
  <c r="K38259" i="3"/>
  <c r="K38291" i="3"/>
  <c r="K38323" i="3"/>
  <c r="K38355" i="3"/>
  <c r="K38387" i="3"/>
  <c r="K38419" i="3"/>
  <c r="K38451" i="3"/>
  <c r="K38483" i="3"/>
  <c r="K38515" i="3"/>
  <c r="K38547" i="3"/>
  <c r="K38579" i="3"/>
  <c r="K38611" i="3"/>
  <c r="K38643" i="3"/>
  <c r="K38675" i="3"/>
  <c r="K38707" i="3"/>
  <c r="K38739" i="3"/>
  <c r="K38771" i="3"/>
  <c r="K38803" i="3"/>
  <c r="K38835" i="3"/>
  <c r="K38867" i="3"/>
  <c r="K38899" i="3"/>
  <c r="K38931" i="3"/>
  <c r="K38963" i="3"/>
  <c r="K38995" i="3"/>
  <c r="K39027" i="3"/>
  <c r="K39059" i="3"/>
  <c r="K39091" i="3"/>
  <c r="K39123" i="3"/>
  <c r="K39155" i="3"/>
  <c r="K39187" i="3"/>
  <c r="K39219" i="3"/>
  <c r="K39251" i="3"/>
  <c r="K39283" i="3"/>
  <c r="K39315" i="3"/>
  <c r="K39347" i="3"/>
  <c r="K39379" i="3"/>
  <c r="K39411" i="3"/>
  <c r="K39443" i="3"/>
  <c r="K39475" i="3"/>
  <c r="K39507" i="3"/>
  <c r="K39539" i="3"/>
  <c r="K39571" i="3"/>
  <c r="K39603" i="3"/>
  <c r="K39635" i="3"/>
  <c r="K39667" i="3"/>
  <c r="K39699" i="3"/>
  <c r="K39731" i="3"/>
  <c r="K39763" i="3"/>
  <c r="K39795" i="3"/>
  <c r="K39827" i="3"/>
  <c r="K39859" i="3"/>
  <c r="K39891" i="3"/>
  <c r="K39923" i="3"/>
  <c r="K39955" i="3"/>
  <c r="K39987" i="3"/>
  <c r="K40019" i="3"/>
  <c r="K40051" i="3"/>
  <c r="K40083" i="3"/>
  <c r="K40115" i="3"/>
  <c r="K40147" i="3"/>
  <c r="K40179" i="3"/>
  <c r="K40211" i="3"/>
  <c r="K40243" i="3"/>
  <c r="K40275" i="3"/>
  <c r="K40307" i="3"/>
  <c r="K40339" i="3"/>
  <c r="K40371" i="3"/>
  <c r="K40403" i="3"/>
  <c r="K40435" i="3"/>
  <c r="K40467" i="3"/>
  <c r="K40499" i="3"/>
  <c r="K40531" i="3"/>
  <c r="K40563" i="3"/>
  <c r="K40595" i="3"/>
  <c r="K40627" i="3"/>
  <c r="K40659" i="3"/>
  <c r="K40691" i="3"/>
  <c r="K40723" i="3"/>
  <c r="K40755" i="3"/>
  <c r="K40787" i="3"/>
  <c r="K40819" i="3"/>
  <c r="K40851" i="3"/>
  <c r="K40883" i="3"/>
  <c r="K40915" i="3"/>
  <c r="K40947" i="3"/>
  <c r="K40979" i="3"/>
  <c r="K41011" i="3"/>
  <c r="K41043" i="3"/>
  <c r="K41075" i="3"/>
  <c r="K41107" i="3"/>
  <c r="K41139" i="3"/>
  <c r="K41171" i="3"/>
  <c r="K41203" i="3"/>
  <c r="K41235" i="3"/>
  <c r="K41267" i="3"/>
  <c r="K41299" i="3"/>
  <c r="K41331" i="3"/>
  <c r="K41363" i="3"/>
  <c r="K41395" i="3"/>
  <c r="K41427" i="3"/>
  <c r="K41459" i="3"/>
  <c r="K41491" i="3"/>
  <c r="K41523" i="3"/>
  <c r="K41555" i="3"/>
  <c r="K41587" i="3"/>
  <c r="K41619" i="3"/>
  <c r="K41651" i="3"/>
  <c r="K41683" i="3"/>
  <c r="K41715" i="3"/>
  <c r="K41747" i="3"/>
  <c r="K41779" i="3"/>
  <c r="K41811" i="3"/>
  <c r="K41843" i="3"/>
  <c r="K41875" i="3"/>
  <c r="K41907" i="3"/>
  <c r="K41939" i="3"/>
  <c r="K41971" i="3"/>
  <c r="K42003" i="3"/>
  <c r="K42035" i="3"/>
  <c r="K42067" i="3"/>
  <c r="K42099" i="3"/>
  <c r="K42131" i="3"/>
  <c r="K42163" i="3"/>
  <c r="K42195" i="3"/>
  <c r="K42227" i="3"/>
  <c r="K42259" i="3"/>
  <c r="K42291" i="3"/>
  <c r="K42323" i="3"/>
  <c r="K42355" i="3"/>
  <c r="K42387" i="3"/>
  <c r="K42419" i="3"/>
  <c r="K42451" i="3"/>
  <c r="K42483" i="3"/>
  <c r="K42515" i="3"/>
  <c r="K42547" i="3"/>
  <c r="K42579" i="3"/>
  <c r="K42611" i="3"/>
  <c r="K42643" i="3"/>
  <c r="K42675" i="3"/>
  <c r="K42707" i="3"/>
  <c r="K42739" i="3"/>
  <c r="K42771" i="3"/>
  <c r="K42803" i="3"/>
  <c r="K42835" i="3"/>
  <c r="K42867" i="3"/>
  <c r="K42899" i="3"/>
  <c r="K42931" i="3"/>
  <c r="K42963" i="3"/>
  <c r="K42995" i="3"/>
  <c r="K43027" i="3"/>
  <c r="K43059" i="3"/>
  <c r="K43091" i="3"/>
  <c r="K43123" i="3"/>
  <c r="K43155" i="3"/>
  <c r="K43187" i="3"/>
  <c r="K43219" i="3"/>
  <c r="K43251" i="3"/>
  <c r="K43283" i="3"/>
  <c r="K43315" i="3"/>
  <c r="K43347" i="3"/>
  <c r="K43379" i="3"/>
  <c r="K43411" i="3"/>
  <c r="K43443" i="3"/>
  <c r="K43475" i="3"/>
  <c r="K43507" i="3"/>
  <c r="K43539" i="3"/>
  <c r="K43571" i="3"/>
  <c r="K43603" i="3"/>
  <c r="K43635" i="3"/>
  <c r="K43667" i="3"/>
  <c r="K43699" i="3"/>
  <c r="K43731" i="3"/>
  <c r="K43763" i="3"/>
  <c r="K43795" i="3"/>
  <c r="K43827" i="3"/>
  <c r="K43859" i="3"/>
  <c r="K43891" i="3"/>
  <c r="K43923" i="3"/>
  <c r="K43955" i="3"/>
  <c r="K43987" i="3"/>
  <c r="K44019" i="3"/>
  <c r="K44051" i="3"/>
  <c r="K44083" i="3"/>
  <c r="K44115" i="3"/>
  <c r="K44147" i="3"/>
  <c r="K44179" i="3"/>
  <c r="K44211" i="3"/>
  <c r="K44243" i="3"/>
  <c r="K44275" i="3"/>
  <c r="K44307" i="3"/>
  <c r="K44339" i="3"/>
  <c r="K44371" i="3"/>
  <c r="K44403" i="3"/>
  <c r="K44435" i="3"/>
  <c r="K44467" i="3"/>
  <c r="K44499" i="3"/>
  <c r="K44531" i="3"/>
  <c r="K44563" i="3"/>
  <c r="K44595" i="3"/>
  <c r="K44627" i="3"/>
  <c r="K44659" i="3"/>
  <c r="K44691" i="3"/>
  <c r="K44723" i="3"/>
  <c r="K44755" i="3"/>
  <c r="K44787" i="3"/>
  <c r="K44819" i="3"/>
  <c r="K44851" i="3"/>
  <c r="K44883" i="3"/>
  <c r="K44915" i="3"/>
  <c r="K44947" i="3"/>
  <c r="K44979" i="3"/>
  <c r="K45011" i="3"/>
  <c r="K45043" i="3"/>
  <c r="K45075" i="3"/>
  <c r="K45107" i="3"/>
  <c r="K45139" i="3"/>
  <c r="K45171" i="3"/>
  <c r="K45203" i="3"/>
  <c r="K45235" i="3"/>
  <c r="K45267" i="3"/>
  <c r="K45299" i="3"/>
  <c r="K45331" i="3"/>
  <c r="K45363" i="3"/>
  <c r="K45395" i="3"/>
  <c r="K45427" i="3"/>
  <c r="K45459" i="3"/>
  <c r="K45491" i="3"/>
  <c r="K45523" i="3"/>
  <c r="K45555" i="3"/>
  <c r="K45587" i="3"/>
  <c r="K45619" i="3"/>
  <c r="K45651" i="3"/>
  <c r="K45683" i="3"/>
  <c r="K45715" i="3"/>
  <c r="K45747" i="3"/>
  <c r="K45779" i="3"/>
  <c r="K45811" i="3"/>
  <c r="K45843" i="3"/>
  <c r="K45875" i="3"/>
  <c r="K45907" i="3"/>
  <c r="K45939" i="3"/>
  <c r="K45971" i="3"/>
  <c r="K46003" i="3"/>
  <c r="K46035" i="3"/>
  <c r="K46067" i="3"/>
  <c r="K46099" i="3"/>
  <c r="K46131" i="3"/>
  <c r="K46163" i="3"/>
  <c r="K46195" i="3"/>
  <c r="K46227" i="3"/>
  <c r="K46259" i="3"/>
  <c r="K46291" i="3"/>
  <c r="K46323" i="3"/>
  <c r="K46355" i="3"/>
  <c r="K46387" i="3"/>
  <c r="K46419" i="3"/>
  <c r="K46451" i="3"/>
  <c r="K46483" i="3"/>
  <c r="K46515" i="3"/>
  <c r="K46547" i="3"/>
  <c r="K46579" i="3"/>
  <c r="K46611" i="3"/>
  <c r="K46643" i="3"/>
  <c r="K46675" i="3"/>
  <c r="K46707" i="3"/>
  <c r="K46739" i="3"/>
  <c r="K46771" i="3"/>
  <c r="K46803" i="3"/>
  <c r="K46835" i="3"/>
  <c r="K46867" i="3"/>
  <c r="K46899" i="3"/>
  <c r="K46931" i="3"/>
  <c r="K46963" i="3"/>
  <c r="K46995" i="3"/>
  <c r="K47027" i="3"/>
  <c r="K47059" i="3"/>
  <c r="K47091" i="3"/>
  <c r="K47123" i="3"/>
  <c r="K47155" i="3"/>
  <c r="K47187" i="3"/>
  <c r="K47219" i="3"/>
  <c r="K47251" i="3"/>
  <c r="K47283" i="3"/>
  <c r="K47315" i="3"/>
  <c r="K47347" i="3"/>
  <c r="K47379" i="3"/>
  <c r="K47411" i="3"/>
  <c r="K47443" i="3"/>
  <c r="K47475" i="3"/>
  <c r="K47507" i="3"/>
  <c r="K47539" i="3"/>
  <c r="K47571" i="3"/>
  <c r="K47603" i="3"/>
  <c r="K47635" i="3"/>
  <c r="K47667" i="3"/>
  <c r="K47699" i="3"/>
  <c r="K47731" i="3"/>
  <c r="K47763" i="3"/>
  <c r="K47795" i="3"/>
  <c r="K47827" i="3"/>
  <c r="K47859" i="3"/>
  <c r="K47891" i="3"/>
  <c r="K47933" i="3"/>
  <c r="K47976" i="3"/>
  <c r="K48018" i="3"/>
  <c r="K48065" i="3"/>
  <c r="K48116" i="3"/>
  <c r="K48168" i="3"/>
  <c r="K48218" i="3"/>
  <c r="K48271" i="3"/>
  <c r="K48321" i="3"/>
  <c r="K48372" i="3"/>
  <c r="K48424" i="3"/>
  <c r="K48474" i="3"/>
  <c r="K48527" i="3"/>
  <c r="K48577" i="3"/>
  <c r="K48628" i="3"/>
  <c r="K48680" i="3"/>
  <c r="K48730" i="3"/>
  <c r="K48783" i="3"/>
  <c r="K48833" i="3"/>
  <c r="K48884" i="3"/>
  <c r="K48936" i="3"/>
  <c r="K48986" i="3"/>
  <c r="K49039" i="3"/>
  <c r="K49089" i="3"/>
  <c r="K49140" i="3"/>
  <c r="K49192" i="3"/>
  <c r="K49242" i="3"/>
  <c r="K49295" i="3"/>
  <c r="K49345" i="3"/>
  <c r="K49396" i="3"/>
  <c r="K49448" i="3"/>
  <c r="K49498" i="3"/>
  <c r="K49551" i="3"/>
  <c r="K49601" i="3"/>
  <c r="K49652" i="3"/>
  <c r="K49704" i="3"/>
  <c r="K49754" i="3"/>
  <c r="K49807" i="3"/>
  <c r="K49857" i="3"/>
  <c r="K49908" i="3"/>
  <c r="K49960" i="3"/>
  <c r="K50010" i="3"/>
  <c r="K50063" i="3"/>
  <c r="K50113" i="3"/>
  <c r="K50164" i="3"/>
  <c r="K50216" i="3"/>
  <c r="K50266" i="3"/>
  <c r="K50319" i="3"/>
  <c r="K50369" i="3"/>
  <c r="K50420" i="3"/>
  <c r="K50472" i="3"/>
  <c r="K93" i="3"/>
  <c r="K101" i="3"/>
  <c r="K109" i="3"/>
  <c r="K117" i="3"/>
  <c r="K125" i="3"/>
  <c r="K133" i="3"/>
  <c r="K141" i="3"/>
  <c r="K149" i="3"/>
  <c r="K157" i="3"/>
  <c r="K165" i="3"/>
  <c r="K173" i="3"/>
  <c r="K181" i="3"/>
  <c r="K189" i="3"/>
  <c r="K197" i="3"/>
  <c r="K205" i="3"/>
  <c r="K213" i="3"/>
  <c r="K221" i="3"/>
  <c r="K229" i="3"/>
  <c r="K237" i="3"/>
  <c r="K245" i="3"/>
  <c r="K253" i="3"/>
  <c r="K261" i="3"/>
  <c r="K269" i="3"/>
  <c r="K277" i="3"/>
  <c r="K285" i="3"/>
  <c r="K293" i="3"/>
  <c r="K301" i="3"/>
  <c r="K309" i="3"/>
  <c r="K317" i="3"/>
  <c r="K325" i="3"/>
  <c r="K333" i="3"/>
  <c r="K341" i="3"/>
  <c r="K349" i="3"/>
  <c r="K357" i="3"/>
  <c r="K365" i="3"/>
  <c r="K373" i="3"/>
  <c r="K381" i="3"/>
  <c r="K389" i="3"/>
  <c r="K397" i="3"/>
  <c r="K405" i="3"/>
  <c r="K413" i="3"/>
  <c r="K421" i="3"/>
  <c r="K429" i="3"/>
  <c r="K437" i="3"/>
  <c r="K445" i="3"/>
  <c r="K453" i="3"/>
  <c r="K461" i="3"/>
  <c r="K469" i="3"/>
  <c r="K477" i="3"/>
  <c r="K485" i="3"/>
  <c r="K493" i="3"/>
  <c r="K501" i="3"/>
  <c r="K509" i="3"/>
  <c r="K517" i="3"/>
  <c r="K525" i="3"/>
  <c r="K533" i="3"/>
  <c r="K541" i="3"/>
  <c r="K549" i="3"/>
  <c r="K557" i="3"/>
  <c r="K565" i="3"/>
  <c r="K573" i="3"/>
  <c r="K581" i="3"/>
  <c r="K589" i="3"/>
  <c r="K597" i="3"/>
  <c r="K605" i="3"/>
  <c r="K613" i="3"/>
  <c r="K621" i="3"/>
  <c r="K629" i="3"/>
  <c r="K637" i="3"/>
  <c r="K645" i="3"/>
  <c r="K653" i="3"/>
  <c r="K661" i="3"/>
  <c r="K669" i="3"/>
  <c r="K677" i="3"/>
  <c r="K685" i="3"/>
  <c r="K693" i="3"/>
  <c r="K701" i="3"/>
  <c r="K709" i="3"/>
  <c r="K717" i="3"/>
  <c r="K725" i="3"/>
  <c r="K733" i="3"/>
  <c r="K741" i="3"/>
  <c r="K749" i="3"/>
  <c r="K757" i="3"/>
  <c r="K765" i="3"/>
  <c r="K773" i="3"/>
  <c r="K781" i="3"/>
  <c r="K789" i="3"/>
  <c r="K797" i="3"/>
  <c r="K805" i="3"/>
  <c r="K813" i="3"/>
  <c r="K821" i="3"/>
  <c r="K829" i="3"/>
  <c r="K837" i="3"/>
  <c r="K845" i="3"/>
  <c r="K853" i="3"/>
  <c r="K861" i="3"/>
  <c r="K869" i="3"/>
  <c r="K877" i="3"/>
  <c r="K885" i="3"/>
  <c r="K893" i="3"/>
  <c r="K901" i="3"/>
  <c r="K909" i="3"/>
  <c r="K917" i="3"/>
  <c r="K925" i="3"/>
  <c r="K933" i="3"/>
  <c r="K941" i="3"/>
  <c r="K949" i="3"/>
  <c r="K957" i="3"/>
  <c r="K965" i="3"/>
  <c r="K973" i="3"/>
  <c r="K981" i="3"/>
  <c r="K989" i="3"/>
  <c r="K997" i="3"/>
  <c r="K1005" i="3"/>
  <c r="K1013" i="3"/>
  <c r="K1021" i="3"/>
  <c r="K1029" i="3"/>
  <c r="K1037" i="3"/>
  <c r="K1045" i="3"/>
  <c r="K1053" i="3"/>
  <c r="K1061" i="3"/>
  <c r="K1069" i="3"/>
  <c r="K1077" i="3"/>
  <c r="K1085" i="3"/>
  <c r="K1093" i="3"/>
  <c r="K1101" i="3"/>
  <c r="K1109" i="3"/>
  <c r="K1117" i="3"/>
  <c r="K1125" i="3"/>
  <c r="K1133" i="3"/>
  <c r="K1141" i="3"/>
  <c r="K1149" i="3"/>
  <c r="K1157" i="3"/>
  <c r="K1165" i="3"/>
  <c r="K1173" i="3"/>
  <c r="K1181" i="3"/>
  <c r="K1189" i="3"/>
  <c r="K1197" i="3"/>
  <c r="K1205" i="3"/>
  <c r="K1213" i="3"/>
  <c r="K1221" i="3"/>
  <c r="K1229" i="3"/>
  <c r="K1237" i="3"/>
  <c r="K1245" i="3"/>
  <c r="K1253" i="3"/>
  <c r="K1261" i="3"/>
  <c r="K1269" i="3"/>
  <c r="K1277" i="3"/>
  <c r="K1285" i="3"/>
  <c r="K1293" i="3"/>
  <c r="K1301" i="3"/>
  <c r="K1309" i="3"/>
  <c r="K1317" i="3"/>
  <c r="K1325" i="3"/>
  <c r="K1333" i="3"/>
  <c r="K1341" i="3"/>
  <c r="K1349" i="3"/>
  <c r="K1357" i="3"/>
  <c r="K1365" i="3"/>
  <c r="K1373" i="3"/>
  <c r="K1381" i="3"/>
  <c r="K1389" i="3"/>
  <c r="K1397" i="3"/>
  <c r="K1405" i="3"/>
  <c r="K1413" i="3"/>
  <c r="K1421" i="3"/>
  <c r="K1429" i="3"/>
  <c r="K1437" i="3"/>
  <c r="K1445" i="3"/>
  <c r="K1453" i="3"/>
  <c r="K1461" i="3"/>
  <c r="K1469" i="3"/>
  <c r="K1477" i="3"/>
  <c r="K1485" i="3"/>
  <c r="K1493" i="3"/>
  <c r="K1501" i="3"/>
  <c r="K1509" i="3"/>
  <c r="K1517" i="3"/>
  <c r="K1525" i="3"/>
  <c r="K1533" i="3"/>
  <c r="K1541" i="3"/>
  <c r="K1549" i="3"/>
  <c r="K1557" i="3"/>
  <c r="K1565" i="3"/>
  <c r="K1573" i="3"/>
  <c r="K1581" i="3"/>
  <c r="K1589" i="3"/>
  <c r="K1597" i="3"/>
  <c r="K1605" i="3"/>
  <c r="K1613" i="3"/>
  <c r="K1621" i="3"/>
  <c r="K1629" i="3"/>
  <c r="K1637" i="3"/>
  <c r="K1645" i="3"/>
  <c r="K1653" i="3"/>
  <c r="K1661" i="3"/>
  <c r="K1669" i="3"/>
  <c r="K1677" i="3"/>
  <c r="K1685" i="3"/>
  <c r="K1693" i="3"/>
  <c r="K1701" i="3"/>
  <c r="K1709" i="3"/>
  <c r="K1717" i="3"/>
  <c r="K1725" i="3"/>
  <c r="K1733" i="3"/>
  <c r="K1741" i="3"/>
  <c r="K1749" i="3"/>
  <c r="K1757" i="3"/>
  <c r="K1765" i="3"/>
  <c r="K1773" i="3"/>
  <c r="K1781" i="3"/>
  <c r="K1789" i="3"/>
  <c r="K1797" i="3"/>
  <c r="K1805" i="3"/>
  <c r="K1813" i="3"/>
  <c r="K1821" i="3"/>
  <c r="K1829" i="3"/>
  <c r="K1837" i="3"/>
  <c r="K1845" i="3"/>
  <c r="K1853" i="3"/>
  <c r="K1861" i="3"/>
  <c r="K1869" i="3"/>
  <c r="K1877" i="3"/>
  <c r="K1885" i="3"/>
  <c r="K1893" i="3"/>
  <c r="K1901" i="3"/>
  <c r="K1909" i="3"/>
  <c r="K1917" i="3"/>
  <c r="K1925" i="3"/>
  <c r="K1933" i="3"/>
  <c r="K1941" i="3"/>
  <c r="K1949" i="3"/>
  <c r="K1957" i="3"/>
  <c r="K1965" i="3"/>
  <c r="K1973" i="3"/>
  <c r="K1981" i="3"/>
  <c r="K1989" i="3"/>
  <c r="K1997" i="3"/>
  <c r="K2005" i="3"/>
  <c r="K2013" i="3"/>
  <c r="K2021" i="3"/>
  <c r="K2029" i="3"/>
  <c r="K2037" i="3"/>
  <c r="K2045" i="3"/>
  <c r="K2053" i="3"/>
  <c r="K2061" i="3"/>
  <c r="K2069" i="3"/>
  <c r="K2077" i="3"/>
  <c r="K2085" i="3"/>
  <c r="K2093" i="3"/>
  <c r="K2101" i="3"/>
  <c r="K2109" i="3"/>
  <c r="K2117" i="3"/>
  <c r="K2125" i="3"/>
  <c r="K2133" i="3"/>
  <c r="K2141" i="3"/>
  <c r="K2149" i="3"/>
  <c r="K2157" i="3"/>
  <c r="K2165" i="3"/>
  <c r="K2173" i="3"/>
  <c r="K2181" i="3"/>
  <c r="K2189" i="3"/>
  <c r="K2197" i="3"/>
  <c r="K2205" i="3"/>
  <c r="K2213" i="3"/>
  <c r="K2221" i="3"/>
  <c r="K2229" i="3"/>
  <c r="K2237" i="3"/>
  <c r="K2245" i="3"/>
  <c r="K2253" i="3"/>
  <c r="K2261" i="3"/>
  <c r="K2269" i="3"/>
  <c r="K2277" i="3"/>
  <c r="K2285" i="3"/>
  <c r="K2293" i="3"/>
  <c r="K2301" i="3"/>
  <c r="K2309" i="3"/>
  <c r="K2317" i="3"/>
  <c r="K2325" i="3"/>
  <c r="K2333" i="3"/>
  <c r="K2341" i="3"/>
  <c r="K2349" i="3"/>
  <c r="K2357" i="3"/>
  <c r="K2365" i="3"/>
  <c r="K2373" i="3"/>
  <c r="K2381" i="3"/>
  <c r="K2389" i="3"/>
  <c r="K2397" i="3"/>
  <c r="K2405" i="3"/>
  <c r="K2413" i="3"/>
  <c r="K2421" i="3"/>
  <c r="K2429" i="3"/>
  <c r="K2437" i="3"/>
  <c r="K2445" i="3"/>
  <c r="K2453" i="3"/>
  <c r="K2461" i="3"/>
  <c r="K2469" i="3"/>
  <c r="K2477" i="3"/>
  <c r="K2485" i="3"/>
  <c r="K2493" i="3"/>
  <c r="K2501" i="3"/>
  <c r="K2509" i="3"/>
  <c r="K2517" i="3"/>
  <c r="K2525" i="3"/>
  <c r="K2533" i="3"/>
  <c r="K2541" i="3"/>
  <c r="K2549" i="3"/>
  <c r="K2557" i="3"/>
  <c r="K2565" i="3"/>
  <c r="K2573" i="3"/>
  <c r="K2581" i="3"/>
  <c r="K2589" i="3"/>
  <c r="K2597" i="3"/>
  <c r="K2605" i="3"/>
  <c r="K2613" i="3"/>
  <c r="K2621" i="3"/>
  <c r="K2629" i="3"/>
  <c r="K2637" i="3"/>
  <c r="K2645" i="3"/>
  <c r="K2653" i="3"/>
  <c r="K2661" i="3"/>
  <c r="K2669" i="3"/>
  <c r="K2677" i="3"/>
  <c r="K2685" i="3"/>
  <c r="K2693" i="3"/>
  <c r="K2701" i="3"/>
  <c r="K2709" i="3"/>
  <c r="K2717" i="3"/>
  <c r="K2725" i="3"/>
  <c r="K2733" i="3"/>
  <c r="K2741" i="3"/>
  <c r="K2749" i="3"/>
  <c r="K2757" i="3"/>
  <c r="K2765" i="3"/>
  <c r="K2773" i="3"/>
  <c r="K2781" i="3"/>
  <c r="K2789" i="3"/>
  <c r="K2797" i="3"/>
  <c r="K2805" i="3"/>
  <c r="K2813" i="3"/>
  <c r="K2821" i="3"/>
  <c r="K2829" i="3"/>
  <c r="K2837" i="3"/>
  <c r="K2845" i="3"/>
  <c r="K2853" i="3"/>
  <c r="K2861" i="3"/>
  <c r="K2869" i="3"/>
  <c r="K2877" i="3"/>
  <c r="K2885" i="3"/>
  <c r="K2893" i="3"/>
  <c r="K2901" i="3"/>
  <c r="K2909" i="3"/>
  <c r="K2917" i="3"/>
  <c r="K2925" i="3"/>
  <c r="K2933" i="3"/>
  <c r="K2941" i="3"/>
  <c r="K2949" i="3"/>
  <c r="K2957" i="3"/>
  <c r="K2965" i="3"/>
  <c r="K2973" i="3"/>
  <c r="K2981" i="3"/>
  <c r="K2989" i="3"/>
  <c r="K2997" i="3"/>
  <c r="K3005" i="3"/>
  <c r="K3013" i="3"/>
  <c r="K3021" i="3"/>
  <c r="K3029" i="3"/>
  <c r="K3037" i="3"/>
  <c r="K3045" i="3"/>
  <c r="K3053" i="3"/>
  <c r="K3061" i="3"/>
  <c r="K3069" i="3"/>
  <c r="K3077" i="3"/>
  <c r="K3085" i="3"/>
  <c r="K3093" i="3"/>
  <c r="K3101" i="3"/>
  <c r="K3109" i="3"/>
  <c r="K3117" i="3"/>
  <c r="K3125" i="3"/>
  <c r="K3133" i="3"/>
  <c r="K3141" i="3"/>
  <c r="K3149" i="3"/>
  <c r="K3157" i="3"/>
  <c r="K3165" i="3"/>
  <c r="K3173" i="3"/>
  <c r="K3181" i="3"/>
  <c r="K3189" i="3"/>
  <c r="K3197" i="3"/>
  <c r="K3205" i="3"/>
  <c r="K3213" i="3"/>
  <c r="K3221" i="3"/>
  <c r="K3229" i="3"/>
  <c r="K3237" i="3"/>
  <c r="K3245" i="3"/>
  <c r="K3253" i="3"/>
  <c r="K3261" i="3"/>
  <c r="K3269" i="3"/>
  <c r="K3277" i="3"/>
  <c r="K3285" i="3"/>
  <c r="K3293" i="3"/>
  <c r="K3301" i="3"/>
  <c r="K3309" i="3"/>
  <c r="K3317" i="3"/>
  <c r="K3325" i="3"/>
  <c r="K3333" i="3"/>
  <c r="K3341" i="3"/>
  <c r="K3349" i="3"/>
  <c r="K3357" i="3"/>
  <c r="K3365" i="3"/>
  <c r="K3373" i="3"/>
  <c r="K3381" i="3"/>
  <c r="K3389" i="3"/>
  <c r="K3397" i="3"/>
  <c r="K3405" i="3"/>
  <c r="K3413" i="3"/>
  <c r="K3421" i="3"/>
  <c r="K3429" i="3"/>
  <c r="K3437" i="3"/>
  <c r="K3445" i="3"/>
  <c r="K3453" i="3"/>
  <c r="K3461" i="3"/>
  <c r="K3469" i="3"/>
  <c r="K3477" i="3"/>
  <c r="K3485" i="3"/>
  <c r="K3493" i="3"/>
  <c r="K3501" i="3"/>
  <c r="K3509" i="3"/>
  <c r="K3517" i="3"/>
  <c r="K3525" i="3"/>
  <c r="K3533" i="3"/>
  <c r="K3541" i="3"/>
  <c r="K3549" i="3"/>
  <c r="K3557" i="3"/>
  <c r="K3565" i="3"/>
  <c r="K3573" i="3"/>
  <c r="K3581" i="3"/>
  <c r="K3589" i="3"/>
  <c r="K3597" i="3"/>
  <c r="K3605" i="3"/>
  <c r="K3613" i="3"/>
  <c r="K3621" i="3"/>
  <c r="K3629" i="3"/>
  <c r="K3637" i="3"/>
  <c r="K3645" i="3"/>
  <c r="K3653" i="3"/>
  <c r="K3661" i="3"/>
  <c r="K3669" i="3"/>
  <c r="K3677" i="3"/>
  <c r="K3685" i="3"/>
  <c r="K3693" i="3"/>
  <c r="K3701" i="3"/>
  <c r="K3709" i="3"/>
  <c r="K3717" i="3"/>
  <c r="K3725" i="3"/>
  <c r="K3733" i="3"/>
  <c r="K3741" i="3"/>
  <c r="K3749" i="3"/>
  <c r="K3757" i="3"/>
  <c r="K3765" i="3"/>
  <c r="K3773" i="3"/>
  <c r="K3781" i="3"/>
  <c r="K3789" i="3"/>
  <c r="K3797" i="3"/>
  <c r="K3805" i="3"/>
  <c r="K3813" i="3"/>
  <c r="K3821" i="3"/>
  <c r="K3829" i="3"/>
  <c r="K3837" i="3"/>
  <c r="K3845" i="3"/>
  <c r="K3853" i="3"/>
  <c r="K3861" i="3"/>
  <c r="K3869" i="3"/>
  <c r="K3877" i="3"/>
  <c r="K3885" i="3"/>
  <c r="K3893" i="3"/>
  <c r="K3901" i="3"/>
  <c r="K3909" i="3"/>
  <c r="K3917" i="3"/>
  <c r="K3925" i="3"/>
  <c r="K3933" i="3"/>
  <c r="K3941" i="3"/>
  <c r="K3949" i="3"/>
  <c r="K3957" i="3"/>
  <c r="K3965" i="3"/>
  <c r="K3973" i="3"/>
  <c r="K3981" i="3"/>
  <c r="K3989" i="3"/>
  <c r="K3997" i="3"/>
  <c r="K4005" i="3"/>
  <c r="K4013" i="3"/>
  <c r="K4021" i="3"/>
  <c r="K4029" i="3"/>
  <c r="K4037" i="3"/>
  <c r="K4045" i="3"/>
  <c r="K4053" i="3"/>
  <c r="K4061" i="3"/>
  <c r="K4069" i="3"/>
  <c r="K4077" i="3"/>
  <c r="K4085" i="3"/>
  <c r="K4093" i="3"/>
  <c r="K4101" i="3"/>
  <c r="K4109" i="3"/>
  <c r="K4117" i="3"/>
  <c r="K4125" i="3"/>
  <c r="K4133" i="3"/>
  <c r="K4141" i="3"/>
  <c r="K4149" i="3"/>
  <c r="K4157" i="3"/>
  <c r="K4165" i="3"/>
  <c r="K4173" i="3"/>
  <c r="K4181" i="3"/>
  <c r="K4189" i="3"/>
  <c r="K4197" i="3"/>
  <c r="K4205" i="3"/>
  <c r="K4213" i="3"/>
  <c r="K4221" i="3"/>
  <c r="K4229" i="3"/>
  <c r="K4237" i="3"/>
  <c r="K4245" i="3"/>
  <c r="K4253" i="3"/>
  <c r="K4261" i="3"/>
  <c r="K4269" i="3"/>
  <c r="K4277" i="3"/>
  <c r="K4285" i="3"/>
  <c r="K4293" i="3"/>
  <c r="K4301" i="3"/>
  <c r="K4309" i="3"/>
  <c r="K4317" i="3"/>
  <c r="K4325" i="3"/>
  <c r="K4333" i="3"/>
  <c r="K4341" i="3"/>
  <c r="K4349" i="3"/>
  <c r="K4357" i="3"/>
  <c r="K4365" i="3"/>
  <c r="K4373" i="3"/>
  <c r="K4381" i="3"/>
  <c r="K4389" i="3"/>
  <c r="K4397" i="3"/>
  <c r="K4405" i="3"/>
  <c r="K4413" i="3"/>
  <c r="K4421" i="3"/>
  <c r="K4429" i="3"/>
  <c r="K4437" i="3"/>
  <c r="K4445" i="3"/>
  <c r="K4453" i="3"/>
  <c r="K4461" i="3"/>
  <c r="K4469" i="3"/>
  <c r="K4477" i="3"/>
  <c r="K4485" i="3"/>
  <c r="K4493" i="3"/>
  <c r="K4501" i="3"/>
  <c r="K4509" i="3"/>
  <c r="K4517" i="3"/>
  <c r="K4525" i="3"/>
  <c r="K4533" i="3"/>
  <c r="K4541" i="3"/>
  <c r="K4549" i="3"/>
  <c r="K4557" i="3"/>
  <c r="K4565" i="3"/>
  <c r="K4573" i="3"/>
  <c r="K4581" i="3"/>
  <c r="K4589" i="3"/>
  <c r="K4597" i="3"/>
  <c r="K4605" i="3"/>
  <c r="K4613" i="3"/>
  <c r="K4621" i="3"/>
  <c r="K4629" i="3"/>
  <c r="K4637" i="3"/>
  <c r="K4645" i="3"/>
  <c r="K4653" i="3"/>
  <c r="K4661" i="3"/>
  <c r="K4669" i="3"/>
  <c r="K4677" i="3"/>
  <c r="K4685" i="3"/>
  <c r="K4693" i="3"/>
  <c r="K4701" i="3"/>
  <c r="K4709" i="3"/>
  <c r="K4717" i="3"/>
  <c r="K4725" i="3"/>
  <c r="K4733" i="3"/>
  <c r="K4741" i="3"/>
  <c r="K4749" i="3"/>
  <c r="K4757" i="3"/>
  <c r="K4765" i="3"/>
  <c r="K4773" i="3"/>
  <c r="K4781" i="3"/>
  <c r="K4789" i="3"/>
  <c r="K4797" i="3"/>
  <c r="K4805" i="3"/>
  <c r="K4813" i="3"/>
  <c r="K4821" i="3"/>
  <c r="K4829" i="3"/>
  <c r="K4837" i="3"/>
  <c r="K4845" i="3"/>
  <c r="K4853" i="3"/>
  <c r="K4861" i="3"/>
  <c r="K4869" i="3"/>
  <c r="K4877" i="3"/>
  <c r="K4885" i="3"/>
  <c r="K4893" i="3"/>
  <c r="K4901" i="3"/>
  <c r="K4909" i="3"/>
  <c r="K4917" i="3"/>
  <c r="K4925" i="3"/>
  <c r="K4933" i="3"/>
  <c r="K4941" i="3"/>
  <c r="K4949" i="3"/>
  <c r="K4957" i="3"/>
  <c r="K4965" i="3"/>
  <c r="K4973" i="3"/>
  <c r="K4981" i="3"/>
  <c r="K4989" i="3"/>
  <c r="K4997" i="3"/>
  <c r="K5005" i="3"/>
  <c r="K5013" i="3"/>
  <c r="K5021" i="3"/>
  <c r="K5029" i="3"/>
  <c r="K5037" i="3"/>
  <c r="K5045" i="3"/>
  <c r="K5053" i="3"/>
  <c r="K5061" i="3"/>
  <c r="K5069" i="3"/>
  <c r="K5077" i="3"/>
  <c r="K5085" i="3"/>
  <c r="K5093" i="3"/>
  <c r="K5101" i="3"/>
  <c r="K5109" i="3"/>
  <c r="K5117" i="3"/>
  <c r="K5125" i="3"/>
  <c r="K5133" i="3"/>
  <c r="K5141" i="3"/>
  <c r="K5149" i="3"/>
  <c r="K5157" i="3"/>
  <c r="K5165" i="3"/>
  <c r="K5173" i="3"/>
  <c r="K5181" i="3"/>
  <c r="K5189" i="3"/>
  <c r="K5197" i="3"/>
  <c r="K5205" i="3"/>
  <c r="K5213" i="3"/>
  <c r="K5221" i="3"/>
  <c r="K5229" i="3"/>
  <c r="K5237" i="3"/>
  <c r="K5245" i="3"/>
  <c r="K5253" i="3"/>
  <c r="K5261" i="3"/>
  <c r="K5269" i="3"/>
  <c r="K5277" i="3"/>
  <c r="K5285" i="3"/>
  <c r="K5293" i="3"/>
  <c r="K5301" i="3"/>
  <c r="K5309" i="3"/>
  <c r="K5317" i="3"/>
  <c r="K5325" i="3"/>
  <c r="K5333" i="3"/>
  <c r="K5341" i="3"/>
  <c r="K5349" i="3"/>
  <c r="K5357" i="3"/>
  <c r="K5365" i="3"/>
  <c r="K5373" i="3"/>
  <c r="K5381" i="3"/>
  <c r="K5389" i="3"/>
  <c r="K5397" i="3"/>
  <c r="K5405" i="3"/>
  <c r="K5413" i="3"/>
  <c r="K5421" i="3"/>
  <c r="K5429" i="3"/>
  <c r="K5437" i="3"/>
  <c r="K5445" i="3"/>
  <c r="K5453" i="3"/>
  <c r="K5461" i="3"/>
  <c r="K5469" i="3"/>
  <c r="K5477" i="3"/>
  <c r="K5485" i="3"/>
  <c r="K5493" i="3"/>
  <c r="K5501" i="3"/>
  <c r="K5509" i="3"/>
  <c r="K5517" i="3"/>
  <c r="K5525" i="3"/>
  <c r="K5533" i="3"/>
  <c r="K5541" i="3"/>
  <c r="K5549" i="3"/>
  <c r="K5557" i="3"/>
  <c r="K5565" i="3"/>
  <c r="K5573" i="3"/>
  <c r="K5581" i="3"/>
  <c r="K5589" i="3"/>
  <c r="K5597" i="3"/>
  <c r="K5605" i="3"/>
  <c r="K5613" i="3"/>
  <c r="K5621" i="3"/>
  <c r="K5629" i="3"/>
  <c r="K5637" i="3"/>
  <c r="K5645" i="3"/>
  <c r="K5653" i="3"/>
  <c r="K5661" i="3"/>
  <c r="K5669" i="3"/>
  <c r="K5677" i="3"/>
  <c r="K5685" i="3"/>
  <c r="K5693" i="3"/>
  <c r="K5701" i="3"/>
  <c r="K5709" i="3"/>
  <c r="K5717" i="3"/>
  <c r="K5725" i="3"/>
  <c r="K5733" i="3"/>
  <c r="K5741" i="3"/>
  <c r="K5749" i="3"/>
  <c r="K5757" i="3"/>
  <c r="K5765" i="3"/>
  <c r="K5773" i="3"/>
  <c r="K5781" i="3"/>
  <c r="K5789" i="3"/>
  <c r="K5797" i="3"/>
  <c r="K5805" i="3"/>
  <c r="K5813" i="3"/>
  <c r="K5821" i="3"/>
  <c r="K5829" i="3"/>
  <c r="K5837" i="3"/>
  <c r="K5845" i="3"/>
  <c r="K5853" i="3"/>
  <c r="K5861" i="3"/>
  <c r="K5869" i="3"/>
  <c r="K5877" i="3"/>
  <c r="K5885" i="3"/>
  <c r="K5893" i="3"/>
  <c r="K5901" i="3"/>
  <c r="K5909" i="3"/>
  <c r="K5917" i="3"/>
  <c r="K5925" i="3"/>
  <c r="K5933" i="3"/>
  <c r="K5941" i="3"/>
  <c r="K5949" i="3"/>
  <c r="K5957" i="3"/>
  <c r="K5965" i="3"/>
  <c r="K5973" i="3"/>
  <c r="K5981" i="3"/>
  <c r="K5989" i="3"/>
  <c r="K5997" i="3"/>
  <c r="K6005" i="3"/>
  <c r="K6013" i="3"/>
  <c r="K6021" i="3"/>
  <c r="K6029" i="3"/>
  <c r="K6037" i="3"/>
  <c r="K6045" i="3"/>
  <c r="K6053" i="3"/>
  <c r="K6061" i="3"/>
  <c r="K6069" i="3"/>
  <c r="K6077" i="3"/>
  <c r="K6085" i="3"/>
  <c r="K6093" i="3"/>
  <c r="K6101" i="3"/>
  <c r="K6109" i="3"/>
  <c r="K6117" i="3"/>
  <c r="K6125" i="3"/>
  <c r="K6133" i="3"/>
  <c r="K6141" i="3"/>
  <c r="K6149" i="3"/>
  <c r="K6157" i="3"/>
  <c r="K6165" i="3"/>
  <c r="K6173" i="3"/>
  <c r="K6181" i="3"/>
  <c r="K6189" i="3"/>
  <c r="K6197" i="3"/>
  <c r="K6205" i="3"/>
  <c r="K6213" i="3"/>
  <c r="K6221" i="3"/>
  <c r="K6229" i="3"/>
  <c r="K6237" i="3"/>
  <c r="K6245" i="3"/>
  <c r="K6253" i="3"/>
  <c r="K6261" i="3"/>
  <c r="K6269" i="3"/>
  <c r="K6277" i="3"/>
  <c r="K6285" i="3"/>
  <c r="K6293" i="3"/>
  <c r="K6301" i="3"/>
  <c r="K6309" i="3"/>
  <c r="K6317" i="3"/>
  <c r="K6325" i="3"/>
  <c r="K6333" i="3"/>
  <c r="K6341" i="3"/>
  <c r="K6349" i="3"/>
  <c r="K6357" i="3"/>
  <c r="K6365" i="3"/>
  <c r="K6373" i="3"/>
  <c r="K6381" i="3"/>
  <c r="K6389" i="3"/>
  <c r="K6397" i="3"/>
  <c r="K6405" i="3"/>
  <c r="K6413" i="3"/>
  <c r="K6421" i="3"/>
  <c r="K6429" i="3"/>
  <c r="K6437" i="3"/>
  <c r="K6445" i="3"/>
  <c r="K6453" i="3"/>
  <c r="K6461" i="3"/>
  <c r="K6469" i="3"/>
  <c r="K6477" i="3"/>
  <c r="K6485" i="3"/>
  <c r="K6493" i="3"/>
  <c r="K6501" i="3"/>
  <c r="K6509" i="3"/>
  <c r="K6517" i="3"/>
  <c r="K6525" i="3"/>
  <c r="K6533" i="3"/>
  <c r="K6541" i="3"/>
  <c r="K6549" i="3"/>
  <c r="K6557" i="3"/>
  <c r="K6565" i="3"/>
  <c r="K6573" i="3"/>
  <c r="K6581" i="3"/>
  <c r="K6589" i="3"/>
  <c r="K6597" i="3"/>
  <c r="K6605" i="3"/>
  <c r="K6613" i="3"/>
  <c r="K6621" i="3"/>
  <c r="K6629" i="3"/>
  <c r="K6637" i="3"/>
  <c r="K6645" i="3"/>
  <c r="K6653" i="3"/>
  <c r="K6661" i="3"/>
  <c r="K6669" i="3"/>
  <c r="K6677" i="3"/>
  <c r="K6685" i="3"/>
  <c r="K6693" i="3"/>
  <c r="K6701" i="3"/>
  <c r="K6709" i="3"/>
  <c r="K6717" i="3"/>
  <c r="K6725" i="3"/>
  <c r="K6733" i="3"/>
  <c r="K6741" i="3"/>
  <c r="K6749" i="3"/>
  <c r="K6757" i="3"/>
  <c r="K6765" i="3"/>
  <c r="K6773" i="3"/>
  <c r="K6781" i="3"/>
  <c r="K6789" i="3"/>
  <c r="K6797" i="3"/>
  <c r="K6805" i="3"/>
  <c r="K6813" i="3"/>
  <c r="K6821" i="3"/>
  <c r="K6829" i="3"/>
  <c r="K6837" i="3"/>
  <c r="K6845" i="3"/>
  <c r="K6853" i="3"/>
  <c r="K6861" i="3"/>
  <c r="K6869" i="3"/>
  <c r="K6877" i="3"/>
  <c r="K6885" i="3"/>
  <c r="K6893" i="3"/>
  <c r="K6901" i="3"/>
  <c r="K6909" i="3"/>
  <c r="K6917" i="3"/>
  <c r="K6925" i="3"/>
  <c r="K6933" i="3"/>
  <c r="K6941" i="3"/>
  <c r="K6949" i="3"/>
  <c r="K6957" i="3"/>
  <c r="K6965" i="3"/>
  <c r="K6973" i="3"/>
  <c r="K6981" i="3"/>
  <c r="K6989" i="3"/>
  <c r="K6997" i="3"/>
  <c r="K7005" i="3"/>
  <c r="K7013" i="3"/>
  <c r="K7021" i="3"/>
  <c r="K7029" i="3"/>
  <c r="K7037" i="3"/>
  <c r="K7045" i="3"/>
  <c r="K7053" i="3"/>
  <c r="K7061" i="3"/>
  <c r="K7069" i="3"/>
  <c r="K7077" i="3"/>
  <c r="K7085" i="3"/>
  <c r="K7093" i="3"/>
  <c r="K7101" i="3"/>
  <c r="K7109" i="3"/>
  <c r="K7117" i="3"/>
  <c r="K7125" i="3"/>
  <c r="K7133" i="3"/>
  <c r="K7141" i="3"/>
  <c r="K7149" i="3"/>
  <c r="K7157" i="3"/>
  <c r="K7165" i="3"/>
  <c r="K7173" i="3"/>
  <c r="K7181" i="3"/>
  <c r="K7189" i="3"/>
  <c r="K7197" i="3"/>
  <c r="K7205" i="3"/>
  <c r="K7213" i="3"/>
  <c r="K7221" i="3"/>
  <c r="K7229" i="3"/>
  <c r="K7237" i="3"/>
  <c r="K7245" i="3"/>
  <c r="K7253" i="3"/>
  <c r="K7261" i="3"/>
  <c r="K7269" i="3"/>
  <c r="K7277" i="3"/>
  <c r="K7285" i="3"/>
  <c r="K7293" i="3"/>
  <c r="K7301" i="3"/>
  <c r="K7309" i="3"/>
  <c r="K7317" i="3"/>
  <c r="K7325" i="3"/>
  <c r="K7333" i="3"/>
  <c r="K7341" i="3"/>
  <c r="K7349" i="3"/>
  <c r="K7357" i="3"/>
  <c r="K7365" i="3"/>
  <c r="K7373" i="3"/>
  <c r="K7381" i="3"/>
  <c r="K7389" i="3"/>
  <c r="K7397" i="3"/>
  <c r="K7405" i="3"/>
  <c r="K7413" i="3"/>
  <c r="K7421" i="3"/>
  <c r="K7429" i="3"/>
  <c r="K7437" i="3"/>
  <c r="K7445" i="3"/>
  <c r="K7453" i="3"/>
  <c r="K7461" i="3"/>
  <c r="K7469" i="3"/>
  <c r="K7477" i="3"/>
  <c r="K7485" i="3"/>
  <c r="K7493" i="3"/>
  <c r="K7501" i="3"/>
  <c r="K7509" i="3"/>
  <c r="K7517" i="3"/>
  <c r="K7525" i="3"/>
  <c r="K7533" i="3"/>
  <c r="K7541" i="3"/>
  <c r="K7549" i="3"/>
  <c r="K7557" i="3"/>
  <c r="K7565" i="3"/>
  <c r="K7573" i="3"/>
  <c r="K7581" i="3"/>
  <c r="K7589" i="3"/>
  <c r="K7597" i="3"/>
  <c r="K7605" i="3"/>
  <c r="K7613" i="3"/>
  <c r="K7621" i="3"/>
  <c r="K7629" i="3"/>
  <c r="K7637" i="3"/>
  <c r="K7645" i="3"/>
  <c r="K7653" i="3"/>
  <c r="K7661" i="3"/>
  <c r="K7669" i="3"/>
  <c r="K7677" i="3"/>
  <c r="K7685" i="3"/>
  <c r="K7693" i="3"/>
  <c r="K7701" i="3"/>
  <c r="K7709" i="3"/>
  <c r="K7717" i="3"/>
  <c r="K7725" i="3"/>
  <c r="K7733" i="3"/>
  <c r="K7741" i="3"/>
  <c r="K7749" i="3"/>
  <c r="K7757" i="3"/>
  <c r="K7765" i="3"/>
  <c r="K7773" i="3"/>
  <c r="K7781" i="3"/>
  <c r="K7789" i="3"/>
  <c r="K7797" i="3"/>
  <c r="K7805" i="3"/>
  <c r="K7813" i="3"/>
  <c r="K7821" i="3"/>
  <c r="K7829" i="3"/>
  <c r="K7837" i="3"/>
  <c r="K7845" i="3"/>
  <c r="K7853" i="3"/>
  <c r="K7861" i="3"/>
  <c r="K7869" i="3"/>
  <c r="K7877" i="3"/>
  <c r="K7885" i="3"/>
  <c r="K7893" i="3"/>
  <c r="K7901" i="3"/>
  <c r="K7909" i="3"/>
  <c r="K7917" i="3"/>
  <c r="K7925" i="3"/>
  <c r="K7933" i="3"/>
  <c r="K7941" i="3"/>
  <c r="K7949" i="3"/>
  <c r="K7957" i="3"/>
  <c r="K7965" i="3"/>
  <c r="K7973" i="3"/>
  <c r="K7981" i="3"/>
  <c r="K7989" i="3"/>
  <c r="K7997" i="3"/>
  <c r="K8005" i="3"/>
  <c r="K8013" i="3"/>
  <c r="K8021" i="3"/>
  <c r="K8029" i="3"/>
  <c r="K8037" i="3"/>
  <c r="K8045" i="3"/>
  <c r="K8053" i="3"/>
  <c r="K8061" i="3"/>
  <c r="K8069" i="3"/>
  <c r="K8077" i="3"/>
  <c r="K8085" i="3"/>
  <c r="K8093" i="3"/>
  <c r="K8101" i="3"/>
  <c r="K8109" i="3"/>
  <c r="K8117" i="3"/>
  <c r="K8125" i="3"/>
  <c r="K8133" i="3"/>
  <c r="K8141" i="3"/>
  <c r="K8149" i="3"/>
  <c r="K8157" i="3"/>
  <c r="K8165" i="3"/>
  <c r="K8173" i="3"/>
  <c r="K8181" i="3"/>
  <c r="K8189" i="3"/>
  <c r="K8197" i="3"/>
  <c r="K8205" i="3"/>
  <c r="K8213" i="3"/>
  <c r="K8221" i="3"/>
  <c r="K8229" i="3"/>
  <c r="K8237" i="3"/>
  <c r="K8245" i="3"/>
  <c r="K8253" i="3"/>
  <c r="K8261" i="3"/>
  <c r="K8269" i="3"/>
  <c r="K8277" i="3"/>
  <c r="K8285" i="3"/>
  <c r="K8293" i="3"/>
  <c r="K8301" i="3"/>
  <c r="K8309" i="3"/>
  <c r="K8317" i="3"/>
  <c r="K8325" i="3"/>
  <c r="K8333" i="3"/>
  <c r="K8341" i="3"/>
  <c r="K8349" i="3"/>
  <c r="K8357" i="3"/>
  <c r="K8365" i="3"/>
  <c r="K8373" i="3"/>
  <c r="K8381" i="3"/>
  <c r="K8389" i="3"/>
  <c r="K8397" i="3"/>
  <c r="K8405" i="3"/>
  <c r="K8413" i="3"/>
  <c r="K8421" i="3"/>
  <c r="K8429" i="3"/>
  <c r="K8437" i="3"/>
  <c r="K8445" i="3"/>
  <c r="K8453" i="3"/>
  <c r="K8461" i="3"/>
  <c r="K8469" i="3"/>
  <c r="K8477" i="3"/>
  <c r="K8485" i="3"/>
  <c r="K8493" i="3"/>
  <c r="K8501" i="3"/>
  <c r="K8509" i="3"/>
  <c r="K8517" i="3"/>
  <c r="K8525" i="3"/>
  <c r="K8533" i="3"/>
  <c r="K8541" i="3"/>
  <c r="K8549" i="3"/>
  <c r="K8557" i="3"/>
  <c r="K8565" i="3"/>
  <c r="K8573" i="3"/>
  <c r="K8581" i="3"/>
  <c r="K8589" i="3"/>
  <c r="K8597" i="3"/>
  <c r="K8605" i="3"/>
  <c r="K8613" i="3"/>
  <c r="K8621" i="3"/>
  <c r="K8629" i="3"/>
  <c r="K8637" i="3"/>
  <c r="K8645" i="3"/>
  <c r="K8653" i="3"/>
  <c r="K8661" i="3"/>
  <c r="K8669" i="3"/>
  <c r="K8677" i="3"/>
  <c r="K8685" i="3"/>
  <c r="K8693" i="3"/>
  <c r="K8701" i="3"/>
  <c r="K8709" i="3"/>
  <c r="K8717" i="3"/>
  <c r="K8725" i="3"/>
  <c r="K8733" i="3"/>
  <c r="K8741" i="3"/>
  <c r="K8749" i="3"/>
  <c r="K8757" i="3"/>
  <c r="K8765" i="3"/>
  <c r="K8773" i="3"/>
  <c r="K8781" i="3"/>
  <c r="K8789" i="3"/>
  <c r="K8797" i="3"/>
  <c r="K8805" i="3"/>
  <c r="K8813" i="3"/>
  <c r="K8821" i="3"/>
  <c r="K8829" i="3"/>
  <c r="K8837" i="3"/>
  <c r="K8845" i="3"/>
  <c r="K8853" i="3"/>
  <c r="K8861" i="3"/>
  <c r="K8869" i="3"/>
  <c r="K8877" i="3"/>
  <c r="K8885" i="3"/>
  <c r="K8893" i="3"/>
  <c r="K8901" i="3"/>
  <c r="K8909" i="3"/>
  <c r="K8917" i="3"/>
  <c r="K8925" i="3"/>
  <c r="K8933" i="3"/>
  <c r="K8941" i="3"/>
  <c r="K8949" i="3"/>
  <c r="K8957" i="3"/>
  <c r="K8965" i="3"/>
  <c r="K8973" i="3"/>
  <c r="K8981" i="3"/>
  <c r="K8989" i="3"/>
  <c r="K8997" i="3"/>
  <c r="K9005" i="3"/>
  <c r="K9013" i="3"/>
  <c r="K9021" i="3"/>
  <c r="K9029" i="3"/>
  <c r="K9037" i="3"/>
  <c r="K9045" i="3"/>
  <c r="K9053" i="3"/>
  <c r="K9061" i="3"/>
  <c r="K9069" i="3"/>
  <c r="K9077" i="3"/>
  <c r="K9085" i="3"/>
  <c r="K9093" i="3"/>
  <c r="K9101" i="3"/>
  <c r="K9109" i="3"/>
  <c r="K9117" i="3"/>
  <c r="K9125" i="3"/>
  <c r="K9133" i="3"/>
  <c r="K9141" i="3"/>
  <c r="K9149" i="3"/>
  <c r="K9157" i="3"/>
  <c r="K9165" i="3"/>
  <c r="K9173" i="3"/>
  <c r="K9181" i="3"/>
  <c r="K9189" i="3"/>
  <c r="K9197" i="3"/>
  <c r="K9205" i="3"/>
  <c r="K9213" i="3"/>
  <c r="K9221" i="3"/>
  <c r="K9229" i="3"/>
  <c r="K9237" i="3"/>
  <c r="K9245" i="3"/>
  <c r="K9253" i="3"/>
  <c r="K9261" i="3"/>
  <c r="K9269" i="3"/>
  <c r="K9277" i="3"/>
  <c r="K9285" i="3"/>
  <c r="K9293" i="3"/>
  <c r="K9301" i="3"/>
  <c r="K9309" i="3"/>
  <c r="K9317" i="3"/>
  <c r="K9325" i="3"/>
  <c r="K9333" i="3"/>
  <c r="K9341" i="3"/>
  <c r="K9349" i="3"/>
  <c r="K9357" i="3"/>
  <c r="K9365" i="3"/>
  <c r="K9373" i="3"/>
  <c r="K9381" i="3"/>
  <c r="K9389" i="3"/>
  <c r="K9397" i="3"/>
  <c r="K9405" i="3"/>
  <c r="K9413" i="3"/>
  <c r="K9421" i="3"/>
  <c r="K9429" i="3"/>
  <c r="K9437" i="3"/>
  <c r="K9445" i="3"/>
  <c r="K9453" i="3"/>
  <c r="K9461" i="3"/>
  <c r="K9469" i="3"/>
  <c r="K9477" i="3"/>
  <c r="K9485" i="3"/>
  <c r="K9493" i="3"/>
  <c r="K9501" i="3"/>
  <c r="K9509" i="3"/>
  <c r="K9517" i="3"/>
  <c r="K9525" i="3"/>
  <c r="K9533" i="3"/>
  <c r="K9541" i="3"/>
  <c r="K9549" i="3"/>
  <c r="K9557" i="3"/>
  <c r="K9565" i="3"/>
  <c r="K9573" i="3"/>
  <c r="K9581" i="3"/>
  <c r="K9589" i="3"/>
  <c r="K9597" i="3"/>
  <c r="K9605" i="3"/>
  <c r="K9613" i="3"/>
  <c r="K9621" i="3"/>
  <c r="K9629" i="3"/>
  <c r="K9637" i="3"/>
  <c r="K9645" i="3"/>
  <c r="K9653" i="3"/>
  <c r="K9661" i="3"/>
  <c r="K9669" i="3"/>
  <c r="K9677" i="3"/>
  <c r="K9685" i="3"/>
  <c r="K9693" i="3"/>
  <c r="K9701" i="3"/>
  <c r="K9709" i="3"/>
  <c r="K9717" i="3"/>
  <c r="K9725" i="3"/>
  <c r="K9733" i="3"/>
  <c r="K9741" i="3"/>
  <c r="K9749" i="3"/>
  <c r="K9757" i="3"/>
  <c r="K9765" i="3"/>
  <c r="K9773" i="3"/>
  <c r="K9781" i="3"/>
  <c r="K9789" i="3"/>
  <c r="K9797" i="3"/>
  <c r="K9805" i="3"/>
  <c r="K9813" i="3"/>
  <c r="K9821" i="3"/>
  <c r="K9829" i="3"/>
  <c r="K9837" i="3"/>
  <c r="K9845" i="3"/>
  <c r="K9853" i="3"/>
  <c r="K9861" i="3"/>
  <c r="K9869" i="3"/>
  <c r="K9877" i="3"/>
  <c r="K9885" i="3"/>
  <c r="K9893" i="3"/>
  <c r="K9901" i="3"/>
  <c r="K9909" i="3"/>
  <c r="K9917" i="3"/>
  <c r="K9925" i="3"/>
  <c r="K9933" i="3"/>
  <c r="K9941" i="3"/>
  <c r="K9949" i="3"/>
  <c r="K9957" i="3"/>
  <c r="K9965" i="3"/>
  <c r="K9973" i="3"/>
  <c r="K9981" i="3"/>
  <c r="K9989" i="3"/>
  <c r="K9997" i="3"/>
  <c r="K10005" i="3"/>
  <c r="K10013" i="3"/>
  <c r="K10021" i="3"/>
  <c r="K10029" i="3"/>
  <c r="K10037" i="3"/>
  <c r="K10045" i="3"/>
  <c r="K10053" i="3"/>
  <c r="K10061" i="3"/>
  <c r="K10069" i="3"/>
  <c r="K10077" i="3"/>
  <c r="K10085" i="3"/>
  <c r="K10093" i="3"/>
  <c r="K10101" i="3"/>
  <c r="K10109" i="3"/>
  <c r="K10117" i="3"/>
  <c r="K10125" i="3"/>
  <c r="K10133" i="3"/>
  <c r="K10141" i="3"/>
  <c r="K10149" i="3"/>
  <c r="K10157" i="3"/>
  <c r="K10165" i="3"/>
  <c r="K10173" i="3"/>
  <c r="K10181" i="3"/>
  <c r="K10189" i="3"/>
  <c r="K10197" i="3"/>
  <c r="K10205" i="3"/>
  <c r="K10213" i="3"/>
  <c r="K10221" i="3"/>
  <c r="K10229" i="3"/>
  <c r="K10237" i="3"/>
  <c r="K10245" i="3"/>
  <c r="K10253" i="3"/>
  <c r="K10261" i="3"/>
  <c r="K10269" i="3"/>
  <c r="K10277" i="3"/>
  <c r="K10285" i="3"/>
  <c r="K10293" i="3"/>
  <c r="K10301" i="3"/>
  <c r="K10309" i="3"/>
  <c r="K10317" i="3"/>
  <c r="K10325" i="3"/>
  <c r="K10333" i="3"/>
  <c r="K10341" i="3"/>
  <c r="K10349" i="3"/>
  <c r="K10357" i="3"/>
  <c r="K10365" i="3"/>
  <c r="K10373" i="3"/>
  <c r="K10381" i="3"/>
  <c r="K10389" i="3"/>
  <c r="K10397" i="3"/>
  <c r="K10405" i="3"/>
  <c r="K10413" i="3"/>
  <c r="K10421" i="3"/>
  <c r="K10429" i="3"/>
  <c r="K10437" i="3"/>
  <c r="K10445" i="3"/>
  <c r="K10453" i="3"/>
  <c r="K10461" i="3"/>
  <c r="K10469" i="3"/>
  <c r="K10477" i="3"/>
  <c r="K10485" i="3"/>
  <c r="K10493" i="3"/>
  <c r="K10501" i="3"/>
  <c r="K10509" i="3"/>
  <c r="K10517" i="3"/>
  <c r="K10525" i="3"/>
  <c r="K10533" i="3"/>
  <c r="K10541" i="3"/>
  <c r="K10549" i="3"/>
  <c r="K10557" i="3"/>
  <c r="K10565" i="3"/>
  <c r="K10573" i="3"/>
  <c r="K10581" i="3"/>
  <c r="K10589" i="3"/>
  <c r="K10597" i="3"/>
  <c r="K10605" i="3"/>
  <c r="K10613" i="3"/>
  <c r="K10621" i="3"/>
  <c r="K10629" i="3"/>
  <c r="K10637" i="3"/>
  <c r="K10645" i="3"/>
  <c r="K10653" i="3"/>
  <c r="K10661" i="3"/>
  <c r="K10669" i="3"/>
  <c r="K10677" i="3"/>
  <c r="K10685" i="3"/>
  <c r="K10693" i="3"/>
  <c r="K10701" i="3"/>
  <c r="K10709" i="3"/>
  <c r="K10717" i="3"/>
  <c r="K10725" i="3"/>
  <c r="K10733" i="3"/>
  <c r="K10741" i="3"/>
  <c r="K10749" i="3"/>
  <c r="K10757" i="3"/>
  <c r="K10765" i="3"/>
  <c r="K10773" i="3"/>
  <c r="K10781" i="3"/>
  <c r="K10789" i="3"/>
  <c r="K10797" i="3"/>
  <c r="K10805" i="3"/>
  <c r="K10813" i="3"/>
  <c r="K10821" i="3"/>
  <c r="K10829" i="3"/>
  <c r="K10837" i="3"/>
  <c r="K10845" i="3"/>
  <c r="K10853" i="3"/>
  <c r="K10861" i="3"/>
  <c r="K10869" i="3"/>
  <c r="K10877" i="3"/>
  <c r="K10885" i="3"/>
  <c r="K10893" i="3"/>
  <c r="K10901" i="3"/>
  <c r="K10909" i="3"/>
  <c r="K10917" i="3"/>
  <c r="K10925" i="3"/>
  <c r="K10933" i="3"/>
  <c r="K10941" i="3"/>
  <c r="K10949" i="3"/>
  <c r="K10957" i="3"/>
  <c r="K10965" i="3"/>
  <c r="K10973" i="3"/>
  <c r="K10981" i="3"/>
  <c r="K10989" i="3"/>
  <c r="K10997" i="3"/>
  <c r="K11005" i="3"/>
  <c r="K11013" i="3"/>
  <c r="K11021" i="3"/>
  <c r="K11029" i="3"/>
  <c r="K11037" i="3"/>
  <c r="K11045" i="3"/>
  <c r="K11053" i="3"/>
  <c r="K11061" i="3"/>
  <c r="K11069" i="3"/>
  <c r="K11077" i="3"/>
  <c r="K11085" i="3"/>
  <c r="K11093" i="3"/>
  <c r="K11101" i="3"/>
  <c r="K11109" i="3"/>
  <c r="K11117" i="3"/>
  <c r="K11125" i="3"/>
  <c r="K11133" i="3"/>
  <c r="K11141" i="3"/>
  <c r="K11149" i="3"/>
  <c r="K11157" i="3"/>
  <c r="K11165" i="3"/>
  <c r="K11173" i="3"/>
  <c r="K11181" i="3"/>
  <c r="K11189" i="3"/>
  <c r="K11197" i="3"/>
  <c r="K11205" i="3"/>
  <c r="K11213" i="3"/>
  <c r="K11221" i="3"/>
  <c r="K11229" i="3"/>
  <c r="K11237" i="3"/>
  <c r="K11245" i="3"/>
  <c r="K11253" i="3"/>
  <c r="K11261" i="3"/>
  <c r="K11269" i="3"/>
  <c r="K11277" i="3"/>
  <c r="K11285" i="3"/>
  <c r="K11293" i="3"/>
  <c r="K11301" i="3"/>
  <c r="K11309" i="3"/>
  <c r="K11317" i="3"/>
  <c r="K11325" i="3"/>
  <c r="K11333" i="3"/>
  <c r="K11341" i="3"/>
  <c r="K11349" i="3"/>
  <c r="K11357" i="3"/>
  <c r="K11365" i="3"/>
  <c r="K11373" i="3"/>
  <c r="K11381" i="3"/>
  <c r="K11389" i="3"/>
  <c r="K11397" i="3"/>
  <c r="K11405" i="3"/>
  <c r="K11413" i="3"/>
  <c r="K11421" i="3"/>
  <c r="K11429" i="3"/>
  <c r="K11437" i="3"/>
  <c r="K11445" i="3"/>
  <c r="K11453" i="3"/>
  <c r="K11461" i="3"/>
  <c r="K11469" i="3"/>
  <c r="K11477" i="3"/>
  <c r="K11485" i="3"/>
  <c r="K11493" i="3"/>
  <c r="K11501" i="3"/>
  <c r="K11509" i="3"/>
  <c r="K11517" i="3"/>
  <c r="K11525" i="3"/>
  <c r="K11533" i="3"/>
  <c r="K11541" i="3"/>
  <c r="K11549" i="3"/>
  <c r="K11557" i="3"/>
  <c r="K11565" i="3"/>
  <c r="K11573" i="3"/>
  <c r="K11581" i="3"/>
  <c r="K11589" i="3"/>
  <c r="K11597" i="3"/>
  <c r="K11605" i="3"/>
  <c r="K11613" i="3"/>
  <c r="K11621" i="3"/>
  <c r="K11629" i="3"/>
  <c r="K11637" i="3"/>
  <c r="K11645" i="3"/>
  <c r="K11653" i="3"/>
  <c r="K11661" i="3"/>
  <c r="K11669" i="3"/>
  <c r="K11677" i="3"/>
  <c r="K11685" i="3"/>
  <c r="K11693" i="3"/>
  <c r="K11701" i="3"/>
  <c r="K11709" i="3"/>
  <c r="K11717" i="3"/>
  <c r="K11725" i="3"/>
  <c r="K11733" i="3"/>
  <c r="K11741" i="3"/>
  <c r="K11749" i="3"/>
  <c r="K11757" i="3"/>
  <c r="K11765" i="3"/>
  <c r="K11773" i="3"/>
  <c r="K11781" i="3"/>
  <c r="K11789" i="3"/>
  <c r="K11797" i="3"/>
  <c r="K11805" i="3"/>
  <c r="K11813" i="3"/>
  <c r="K11821" i="3"/>
  <c r="K11829" i="3"/>
  <c r="K11837" i="3"/>
  <c r="K11845" i="3"/>
  <c r="K11853" i="3"/>
  <c r="K11861" i="3"/>
  <c r="K11869" i="3"/>
  <c r="K11877" i="3"/>
  <c r="K11885" i="3"/>
  <c r="K11893" i="3"/>
  <c r="K11901" i="3"/>
  <c r="K11909" i="3"/>
  <c r="K11917" i="3"/>
  <c r="K11925" i="3"/>
  <c r="K11933" i="3"/>
  <c r="K11941" i="3"/>
  <c r="K11949" i="3"/>
  <c r="K11957" i="3"/>
  <c r="K11965" i="3"/>
  <c r="K11973" i="3"/>
  <c r="K11981" i="3"/>
  <c r="K11989" i="3"/>
  <c r="K11997" i="3"/>
  <c r="K12005" i="3"/>
  <c r="K12013" i="3"/>
  <c r="K12021" i="3"/>
  <c r="K12029" i="3"/>
  <c r="K12037" i="3"/>
  <c r="K12045" i="3"/>
  <c r="K12053" i="3"/>
  <c r="K12061" i="3"/>
  <c r="K12069" i="3"/>
  <c r="K12077" i="3"/>
  <c r="K12085" i="3"/>
  <c r="K12093" i="3"/>
  <c r="K12101" i="3"/>
  <c r="K12109" i="3"/>
  <c r="K12117" i="3"/>
  <c r="K12125" i="3"/>
  <c r="K12133" i="3"/>
  <c r="K12141" i="3"/>
  <c r="K12149" i="3"/>
  <c r="K12157" i="3"/>
  <c r="K12165" i="3"/>
  <c r="K12173" i="3"/>
  <c r="K12181" i="3"/>
  <c r="K12189" i="3"/>
  <c r="K12197" i="3"/>
  <c r="K12205" i="3"/>
  <c r="K12213" i="3"/>
  <c r="K12221" i="3"/>
  <c r="K12229" i="3"/>
  <c r="K12237" i="3"/>
  <c r="K12245" i="3"/>
  <c r="K12253" i="3"/>
  <c r="K12261" i="3"/>
  <c r="K12269" i="3"/>
  <c r="K12277" i="3"/>
  <c r="K12285" i="3"/>
  <c r="K12293" i="3"/>
  <c r="K12301" i="3"/>
  <c r="K12309" i="3"/>
  <c r="K12317" i="3"/>
  <c r="K12325" i="3"/>
  <c r="K12333" i="3"/>
  <c r="K12341" i="3"/>
  <c r="K12349" i="3"/>
  <c r="K12357" i="3"/>
  <c r="K12365" i="3"/>
  <c r="K12373" i="3"/>
  <c r="K12381" i="3"/>
  <c r="K12389" i="3"/>
  <c r="K12397" i="3"/>
  <c r="K12405" i="3"/>
  <c r="K12413" i="3"/>
  <c r="K12421" i="3"/>
  <c r="K12429" i="3"/>
  <c r="K12437" i="3"/>
  <c r="K12445" i="3"/>
  <c r="K12453" i="3"/>
  <c r="K12461" i="3"/>
  <c r="K12469" i="3"/>
  <c r="K12477" i="3"/>
  <c r="K12485" i="3"/>
  <c r="K12493" i="3"/>
  <c r="K12501" i="3"/>
  <c r="K12509" i="3"/>
  <c r="K12517" i="3"/>
  <c r="K12525" i="3"/>
  <c r="K12533" i="3"/>
  <c r="K12541" i="3"/>
  <c r="K12549" i="3"/>
  <c r="K12557" i="3"/>
  <c r="K12565" i="3"/>
  <c r="K12573" i="3"/>
  <c r="K12581" i="3"/>
  <c r="K12589" i="3"/>
  <c r="K12597" i="3"/>
  <c r="K12605" i="3"/>
  <c r="K12613" i="3"/>
  <c r="K12621" i="3"/>
  <c r="K12629" i="3"/>
  <c r="K12637" i="3"/>
  <c r="K12645" i="3"/>
  <c r="K12653" i="3"/>
  <c r="K12661" i="3"/>
  <c r="K12669" i="3"/>
  <c r="K12677" i="3"/>
  <c r="K12685" i="3"/>
  <c r="K12693" i="3"/>
  <c r="K12701" i="3"/>
  <c r="K12709" i="3"/>
  <c r="K12717" i="3"/>
  <c r="K12725" i="3"/>
  <c r="K12733" i="3"/>
  <c r="K12741" i="3"/>
  <c r="K12749" i="3"/>
  <c r="K12757" i="3"/>
  <c r="K12765" i="3"/>
  <c r="K12773" i="3"/>
  <c r="K12781" i="3"/>
  <c r="K12789" i="3"/>
  <c r="K12797" i="3"/>
  <c r="K12805" i="3"/>
  <c r="K12813" i="3"/>
  <c r="K12821" i="3"/>
  <c r="K12829" i="3"/>
  <c r="K12837" i="3"/>
  <c r="K12845" i="3"/>
  <c r="K12853" i="3"/>
  <c r="K12861" i="3"/>
  <c r="K12869" i="3"/>
  <c r="K12877" i="3"/>
  <c r="K12885" i="3"/>
  <c r="K12893" i="3"/>
  <c r="K12901" i="3"/>
  <c r="K12909" i="3"/>
  <c r="K12917" i="3"/>
  <c r="K12925" i="3"/>
  <c r="K12933" i="3"/>
  <c r="K12941" i="3"/>
  <c r="K12949" i="3"/>
  <c r="K12957" i="3"/>
  <c r="K12965" i="3"/>
  <c r="K12973" i="3"/>
  <c r="K12981" i="3"/>
  <c r="K12989" i="3"/>
  <c r="K12997" i="3"/>
  <c r="K13005" i="3"/>
  <c r="K13013" i="3"/>
  <c r="K13021" i="3"/>
  <c r="K13029" i="3"/>
  <c r="K13037" i="3"/>
  <c r="K13045" i="3"/>
  <c r="K13053" i="3"/>
  <c r="K13061" i="3"/>
  <c r="K13069" i="3"/>
  <c r="K13077" i="3"/>
  <c r="K13085" i="3"/>
  <c r="K13093" i="3"/>
  <c r="K13101" i="3"/>
  <c r="K13109" i="3"/>
  <c r="K13117" i="3"/>
  <c r="K13125" i="3"/>
  <c r="K13133" i="3"/>
  <c r="K13141" i="3"/>
  <c r="K13149" i="3"/>
  <c r="K13157" i="3"/>
  <c r="K13165" i="3"/>
  <c r="K13173" i="3"/>
  <c r="K13181" i="3"/>
  <c r="K13189" i="3"/>
  <c r="K13197" i="3"/>
  <c r="K13205" i="3"/>
  <c r="K13213" i="3"/>
  <c r="K13221" i="3"/>
  <c r="K13229" i="3"/>
  <c r="K13237" i="3"/>
  <c r="K13245" i="3"/>
  <c r="K13253" i="3"/>
  <c r="K13261" i="3"/>
  <c r="K13269" i="3"/>
  <c r="K13277" i="3"/>
  <c r="K13285" i="3"/>
  <c r="K13293" i="3"/>
  <c r="K13301" i="3"/>
  <c r="K13309" i="3"/>
  <c r="K13317" i="3"/>
  <c r="K13325" i="3"/>
  <c r="K13333" i="3"/>
  <c r="K13341" i="3"/>
  <c r="K13349" i="3"/>
  <c r="K13357" i="3"/>
  <c r="K13365" i="3"/>
  <c r="K13373" i="3"/>
  <c r="K13381" i="3"/>
  <c r="K13389" i="3"/>
  <c r="K13397" i="3"/>
  <c r="K13405" i="3"/>
  <c r="K13413" i="3"/>
  <c r="K13421" i="3"/>
  <c r="K13429" i="3"/>
  <c r="K13437" i="3"/>
  <c r="K13445" i="3"/>
  <c r="K13453" i="3"/>
  <c r="K13461" i="3"/>
  <c r="K13469" i="3"/>
  <c r="K13477" i="3"/>
  <c r="K13485" i="3"/>
  <c r="K13493" i="3"/>
  <c r="K13501" i="3"/>
  <c r="K13509" i="3"/>
  <c r="K13517" i="3"/>
  <c r="K13525" i="3"/>
  <c r="K13533" i="3"/>
  <c r="K13541" i="3"/>
  <c r="K13549" i="3"/>
  <c r="K13557" i="3"/>
  <c r="K13565" i="3"/>
  <c r="K13573" i="3"/>
  <c r="K13581" i="3"/>
  <c r="K13589" i="3"/>
  <c r="K13597" i="3"/>
  <c r="K13605" i="3"/>
  <c r="K13613" i="3"/>
  <c r="K13621" i="3"/>
  <c r="K13629" i="3"/>
  <c r="K13637" i="3"/>
  <c r="K13645" i="3"/>
  <c r="K13653" i="3"/>
  <c r="K13661" i="3"/>
  <c r="K13669" i="3"/>
  <c r="K13677" i="3"/>
  <c r="K13685" i="3"/>
  <c r="K13693" i="3"/>
  <c r="K13701" i="3"/>
  <c r="K13709" i="3"/>
  <c r="K13717" i="3"/>
  <c r="K13725" i="3"/>
  <c r="K13733" i="3"/>
  <c r="K13741" i="3"/>
  <c r="K13749" i="3"/>
  <c r="K13757" i="3"/>
  <c r="K13765" i="3"/>
  <c r="K13773" i="3"/>
  <c r="K13781" i="3"/>
  <c r="K13789" i="3"/>
  <c r="K13797" i="3"/>
  <c r="K13805" i="3"/>
  <c r="K13813" i="3"/>
  <c r="K13821" i="3"/>
  <c r="K13829" i="3"/>
  <c r="K13837" i="3"/>
  <c r="K13845" i="3"/>
  <c r="K13853" i="3"/>
  <c r="K13861" i="3"/>
  <c r="K13869" i="3"/>
  <c r="K13877" i="3"/>
  <c r="K13885" i="3"/>
  <c r="K13893" i="3"/>
  <c r="K13901" i="3"/>
  <c r="K13909" i="3"/>
  <c r="K13917" i="3"/>
  <c r="K13925" i="3"/>
  <c r="K13933" i="3"/>
  <c r="K13941" i="3"/>
  <c r="K13949" i="3"/>
  <c r="K13957" i="3"/>
  <c r="K13965" i="3"/>
  <c r="K13973" i="3"/>
  <c r="K13981" i="3"/>
  <c r="K13989" i="3"/>
  <c r="K13997" i="3"/>
  <c r="K14005" i="3"/>
  <c r="K14013" i="3"/>
  <c r="K14021" i="3"/>
  <c r="K14029" i="3"/>
  <c r="K14037" i="3"/>
  <c r="K14045" i="3"/>
  <c r="K14053" i="3"/>
  <c r="K14061" i="3"/>
  <c r="K14069" i="3"/>
  <c r="K14077" i="3"/>
  <c r="K14085" i="3"/>
  <c r="K14093" i="3"/>
  <c r="K14101" i="3"/>
  <c r="K14109" i="3"/>
  <c r="K14117" i="3"/>
  <c r="K14125" i="3"/>
  <c r="K14133" i="3"/>
  <c r="K14141" i="3"/>
  <c r="K14149" i="3"/>
  <c r="K14157" i="3"/>
  <c r="K14165" i="3"/>
  <c r="K14173" i="3"/>
  <c r="K14181" i="3"/>
  <c r="K14189" i="3"/>
  <c r="K14197" i="3"/>
  <c r="K14205" i="3"/>
  <c r="K14213" i="3"/>
  <c r="K14221" i="3"/>
  <c r="K14229" i="3"/>
  <c r="K14237" i="3"/>
  <c r="K14245" i="3"/>
  <c r="K14253" i="3"/>
  <c r="K14261" i="3"/>
  <c r="K14269" i="3"/>
  <c r="K14277" i="3"/>
  <c r="K14285" i="3"/>
  <c r="K14293" i="3"/>
  <c r="K14301" i="3"/>
  <c r="K14309" i="3"/>
  <c r="K14317" i="3"/>
  <c r="K14325" i="3"/>
  <c r="K14333" i="3"/>
  <c r="K14341" i="3"/>
  <c r="K14349" i="3"/>
  <c r="K14357" i="3"/>
  <c r="K14365" i="3"/>
  <c r="K14373" i="3"/>
  <c r="K14381" i="3"/>
  <c r="K14389" i="3"/>
  <c r="K14397" i="3"/>
  <c r="K14405" i="3"/>
  <c r="K14413" i="3"/>
  <c r="K14421" i="3"/>
  <c r="K14429" i="3"/>
  <c r="K14437" i="3"/>
  <c r="K14445" i="3"/>
  <c r="K14453" i="3"/>
  <c r="K14461" i="3"/>
  <c r="K14469" i="3"/>
  <c r="K14477" i="3"/>
  <c r="K14485" i="3"/>
  <c r="K14493" i="3"/>
  <c r="K14501" i="3"/>
  <c r="K14509" i="3"/>
  <c r="K14517" i="3"/>
  <c r="K14525" i="3"/>
  <c r="K14533" i="3"/>
  <c r="K14541" i="3"/>
  <c r="K14549" i="3"/>
  <c r="K14557" i="3"/>
  <c r="K14565" i="3"/>
  <c r="K14573" i="3"/>
  <c r="K14581" i="3"/>
  <c r="K14589" i="3"/>
  <c r="K14597" i="3"/>
  <c r="K14605" i="3"/>
  <c r="K14613" i="3"/>
  <c r="K14621" i="3"/>
  <c r="K14629" i="3"/>
  <c r="K14637" i="3"/>
  <c r="K14645" i="3"/>
  <c r="K14653" i="3"/>
  <c r="K14661" i="3"/>
  <c r="K14669" i="3"/>
  <c r="K14677" i="3"/>
  <c r="K14685" i="3"/>
  <c r="K14693" i="3"/>
  <c r="K14701" i="3"/>
  <c r="K14709" i="3"/>
  <c r="K14717" i="3"/>
  <c r="K14725" i="3"/>
  <c r="K14733" i="3"/>
  <c r="K14741" i="3"/>
  <c r="K14749" i="3"/>
  <c r="K14757" i="3"/>
  <c r="K14765" i="3"/>
  <c r="K14773" i="3"/>
  <c r="K14781" i="3"/>
  <c r="K14789" i="3"/>
  <c r="K14797" i="3"/>
  <c r="K14805" i="3"/>
  <c r="K14813" i="3"/>
  <c r="K14821" i="3"/>
  <c r="K14829" i="3"/>
  <c r="K14837" i="3"/>
  <c r="K14845" i="3"/>
  <c r="K14853" i="3"/>
  <c r="K14861" i="3"/>
  <c r="K14869" i="3"/>
  <c r="K14877" i="3"/>
  <c r="K14885" i="3"/>
  <c r="K14893" i="3"/>
  <c r="K14901" i="3"/>
  <c r="K14909" i="3"/>
  <c r="K14917" i="3"/>
  <c r="K14925" i="3"/>
  <c r="K14933" i="3"/>
  <c r="K14941" i="3"/>
  <c r="K14949" i="3"/>
  <c r="K14957" i="3"/>
  <c r="K14965" i="3"/>
  <c r="K14973" i="3"/>
  <c r="K14981" i="3"/>
  <c r="K14989" i="3"/>
  <c r="K14997" i="3"/>
  <c r="K15005" i="3"/>
  <c r="K15013" i="3"/>
  <c r="K15021" i="3"/>
  <c r="K15029" i="3"/>
  <c r="K15037" i="3"/>
  <c r="K15045" i="3"/>
  <c r="K15053" i="3"/>
  <c r="K15061" i="3"/>
  <c r="K15069" i="3"/>
  <c r="K15077" i="3"/>
  <c r="K15085" i="3"/>
  <c r="K15093" i="3"/>
  <c r="K15101" i="3"/>
  <c r="K15109" i="3"/>
  <c r="K15117" i="3"/>
  <c r="K15125" i="3"/>
  <c r="K15133" i="3"/>
  <c r="K15141" i="3"/>
  <c r="K15149" i="3"/>
  <c r="K15157" i="3"/>
  <c r="K15165" i="3"/>
  <c r="K15173" i="3"/>
  <c r="K15181" i="3"/>
  <c r="K15189" i="3"/>
  <c r="K15197" i="3"/>
  <c r="K15205" i="3"/>
  <c r="K15213" i="3"/>
  <c r="K15221" i="3"/>
  <c r="K15229" i="3"/>
  <c r="K15237" i="3"/>
  <c r="K15245" i="3"/>
  <c r="K15253" i="3"/>
  <c r="K15261" i="3"/>
  <c r="K15269" i="3"/>
  <c r="K15277" i="3"/>
  <c r="K15285" i="3"/>
  <c r="K15293" i="3"/>
  <c r="K15301" i="3"/>
  <c r="K15309" i="3"/>
  <c r="K15317" i="3"/>
  <c r="K15325" i="3"/>
  <c r="K15333" i="3"/>
  <c r="K15341" i="3"/>
  <c r="K15349" i="3"/>
  <c r="K15357" i="3"/>
  <c r="K15365" i="3"/>
  <c r="K15373" i="3"/>
  <c r="K15381" i="3"/>
  <c r="K15389" i="3"/>
  <c r="K15397" i="3"/>
  <c r="K15405" i="3"/>
  <c r="K15413" i="3"/>
  <c r="K15421" i="3"/>
  <c r="K15429" i="3"/>
  <c r="K15437" i="3"/>
  <c r="K15445" i="3"/>
  <c r="K15453" i="3"/>
  <c r="K15461" i="3"/>
  <c r="K15469" i="3"/>
  <c r="K15477" i="3"/>
  <c r="K15485" i="3"/>
  <c r="K15493" i="3"/>
  <c r="K15501" i="3"/>
  <c r="K15509" i="3"/>
  <c r="K15517" i="3"/>
  <c r="K15525" i="3"/>
  <c r="K15533" i="3"/>
  <c r="K15541" i="3"/>
  <c r="K15549" i="3"/>
  <c r="K15557" i="3"/>
  <c r="K15565" i="3"/>
  <c r="K15573" i="3"/>
  <c r="K15581" i="3"/>
  <c r="K15589" i="3"/>
  <c r="K15597" i="3"/>
  <c r="K15605" i="3"/>
  <c r="K15613" i="3"/>
  <c r="K15621" i="3"/>
  <c r="K15629" i="3"/>
  <c r="K15637" i="3"/>
  <c r="K15645" i="3"/>
  <c r="K15653" i="3"/>
  <c r="K15661" i="3"/>
  <c r="K15669" i="3"/>
  <c r="K15677" i="3"/>
  <c r="K15685" i="3"/>
  <c r="K15693" i="3"/>
  <c r="K15701" i="3"/>
  <c r="K15709" i="3"/>
  <c r="K15717" i="3"/>
  <c r="K15725" i="3"/>
  <c r="K15733" i="3"/>
  <c r="K15741" i="3"/>
  <c r="K15749" i="3"/>
  <c r="K15757" i="3"/>
  <c r="K15765" i="3"/>
  <c r="K15773" i="3"/>
  <c r="K15781" i="3"/>
  <c r="K15789" i="3"/>
  <c r="K15797" i="3"/>
  <c r="K15805" i="3"/>
  <c r="K15813" i="3"/>
  <c r="K15821" i="3"/>
  <c r="K15829" i="3"/>
  <c r="K15837" i="3"/>
  <c r="K15845" i="3"/>
  <c r="K15853" i="3"/>
  <c r="K15861" i="3"/>
  <c r="K15869" i="3"/>
  <c r="K15877" i="3"/>
  <c r="K15885" i="3"/>
  <c r="K15893" i="3"/>
  <c r="K15901" i="3"/>
  <c r="K15909" i="3"/>
  <c r="K15917" i="3"/>
  <c r="K15925" i="3"/>
  <c r="K15933" i="3"/>
  <c r="K15941" i="3"/>
  <c r="K15949" i="3"/>
  <c r="K15957" i="3"/>
  <c r="K15965" i="3"/>
  <c r="K15973" i="3"/>
  <c r="K15981" i="3"/>
  <c r="K15989" i="3"/>
  <c r="K15997" i="3"/>
  <c r="K16005" i="3"/>
  <c r="K16013" i="3"/>
  <c r="K16021" i="3"/>
  <c r="K16029" i="3"/>
  <c r="K16037" i="3"/>
  <c r="K16045" i="3"/>
  <c r="K16053" i="3"/>
  <c r="K16061" i="3"/>
  <c r="K16069" i="3"/>
  <c r="K16077" i="3"/>
  <c r="K16085" i="3"/>
  <c r="K16093" i="3"/>
  <c r="K16101" i="3"/>
  <c r="K16109" i="3"/>
  <c r="K16117" i="3"/>
  <c r="K16125" i="3"/>
  <c r="K16133" i="3"/>
  <c r="K16141" i="3"/>
  <c r="K16149" i="3"/>
  <c r="K16157" i="3"/>
  <c r="K16165" i="3"/>
  <c r="K16173" i="3"/>
  <c r="K16181" i="3"/>
  <c r="K16189" i="3"/>
  <c r="K16197" i="3"/>
  <c r="K16205" i="3"/>
  <c r="K16213" i="3"/>
  <c r="K16221" i="3"/>
  <c r="K16229" i="3"/>
  <c r="K16237" i="3"/>
  <c r="K16245" i="3"/>
  <c r="K16253" i="3"/>
  <c r="K16261" i="3"/>
  <c r="K16269" i="3"/>
  <c r="K16277" i="3"/>
  <c r="K16285" i="3"/>
  <c r="K16293" i="3"/>
  <c r="K16301" i="3"/>
  <c r="K16309" i="3"/>
  <c r="K16317" i="3"/>
  <c r="K16325" i="3"/>
  <c r="K16333" i="3"/>
  <c r="K16341" i="3"/>
  <c r="K16349" i="3"/>
  <c r="K16357" i="3"/>
  <c r="K16365" i="3"/>
  <c r="K16373" i="3"/>
  <c r="K16381" i="3"/>
  <c r="K16389" i="3"/>
  <c r="K16397" i="3"/>
  <c r="K16405" i="3"/>
  <c r="K16413" i="3"/>
  <c r="K16421" i="3"/>
  <c r="K16429" i="3"/>
  <c r="K16437" i="3"/>
  <c r="K16445" i="3"/>
  <c r="K16453" i="3"/>
  <c r="K16461" i="3"/>
  <c r="K16469" i="3"/>
  <c r="K16477" i="3"/>
  <c r="K16485" i="3"/>
  <c r="K16493" i="3"/>
  <c r="K16501" i="3"/>
  <c r="K16509" i="3"/>
  <c r="K16517" i="3"/>
  <c r="K16525" i="3"/>
  <c r="K16533" i="3"/>
  <c r="K16541" i="3"/>
  <c r="K16549" i="3"/>
  <c r="K16557" i="3"/>
  <c r="K16565" i="3"/>
  <c r="K16573" i="3"/>
  <c r="K16581" i="3"/>
  <c r="K16589" i="3"/>
  <c r="K16597" i="3"/>
  <c r="K16605" i="3"/>
  <c r="K16613" i="3"/>
  <c r="K16621" i="3"/>
  <c r="K16629" i="3"/>
  <c r="K16637" i="3"/>
  <c r="K16645" i="3"/>
  <c r="K16653" i="3"/>
  <c r="K16661" i="3"/>
  <c r="K16669" i="3"/>
  <c r="K16677" i="3"/>
  <c r="K16685" i="3"/>
  <c r="K16693" i="3"/>
  <c r="K16701" i="3"/>
  <c r="K16709" i="3"/>
  <c r="K16717" i="3"/>
  <c r="K16725" i="3"/>
  <c r="K16733" i="3"/>
  <c r="K16741" i="3"/>
  <c r="K16749" i="3"/>
  <c r="K16757" i="3"/>
  <c r="K16765" i="3"/>
  <c r="K16773" i="3"/>
  <c r="K16781" i="3"/>
  <c r="K16789" i="3"/>
  <c r="K16797" i="3"/>
  <c r="K16805" i="3"/>
  <c r="K16813" i="3"/>
  <c r="K16821" i="3"/>
  <c r="K16829" i="3"/>
  <c r="K16837" i="3"/>
  <c r="K16845" i="3"/>
  <c r="K16853" i="3"/>
  <c r="K16861" i="3"/>
  <c r="K16869" i="3"/>
  <c r="K16877" i="3"/>
  <c r="K16885" i="3"/>
  <c r="K16893" i="3"/>
  <c r="K16901" i="3"/>
  <c r="K16909" i="3"/>
  <c r="K16917" i="3"/>
  <c r="K16925" i="3"/>
  <c r="K16933" i="3"/>
  <c r="K16941" i="3"/>
  <c r="K16949" i="3"/>
  <c r="K16957" i="3"/>
  <c r="K16965" i="3"/>
  <c r="K16973" i="3"/>
  <c r="K16981" i="3"/>
  <c r="K16989" i="3"/>
  <c r="K16997" i="3"/>
  <c r="K17005" i="3"/>
  <c r="K17013" i="3"/>
  <c r="K17021" i="3"/>
  <c r="K17029" i="3"/>
  <c r="K17037" i="3"/>
  <c r="K17045" i="3"/>
  <c r="K17053" i="3"/>
  <c r="K17061" i="3"/>
  <c r="K17069" i="3"/>
  <c r="K17077" i="3"/>
  <c r="K17085" i="3"/>
  <c r="K17093" i="3"/>
  <c r="K17101" i="3"/>
  <c r="K17109" i="3"/>
  <c r="K17117" i="3"/>
  <c r="K17125" i="3"/>
  <c r="K17133" i="3"/>
  <c r="K17141" i="3"/>
  <c r="K17149" i="3"/>
  <c r="K17157" i="3"/>
  <c r="K17165" i="3"/>
  <c r="K17173" i="3"/>
  <c r="K17181" i="3"/>
  <c r="K17189" i="3"/>
  <c r="K17197" i="3"/>
  <c r="K17205" i="3"/>
  <c r="K17213" i="3"/>
  <c r="K17221" i="3"/>
  <c r="K17229" i="3"/>
  <c r="K17237" i="3"/>
  <c r="K17245" i="3"/>
  <c r="K17253" i="3"/>
  <c r="K17261" i="3"/>
  <c r="K17269" i="3"/>
  <c r="K17277" i="3"/>
  <c r="K17285" i="3"/>
  <c r="K17293" i="3"/>
  <c r="K17301" i="3"/>
  <c r="K17309" i="3"/>
  <c r="K17317" i="3"/>
  <c r="K17325" i="3"/>
  <c r="K17333" i="3"/>
  <c r="K17341" i="3"/>
  <c r="K17349" i="3"/>
  <c r="K17357" i="3"/>
  <c r="K17365" i="3"/>
  <c r="K17373" i="3"/>
  <c r="K17381" i="3"/>
  <c r="K17389" i="3"/>
  <c r="K17397" i="3"/>
  <c r="K17405" i="3"/>
  <c r="K17413" i="3"/>
  <c r="K17421" i="3"/>
  <c r="K17429" i="3"/>
  <c r="K17437" i="3"/>
  <c r="K17445" i="3"/>
  <c r="K17453" i="3"/>
  <c r="K17461" i="3"/>
  <c r="K17469" i="3"/>
  <c r="K17477" i="3"/>
  <c r="K17485" i="3"/>
  <c r="K17493" i="3"/>
  <c r="K17501" i="3"/>
  <c r="K17509" i="3"/>
  <c r="K17517" i="3"/>
  <c r="K17525" i="3"/>
  <c r="K17533" i="3"/>
  <c r="K17541" i="3"/>
  <c r="K17549" i="3"/>
  <c r="K17557" i="3"/>
  <c r="K17565" i="3"/>
  <c r="K17573" i="3"/>
  <c r="K17581" i="3"/>
  <c r="K17589" i="3"/>
  <c r="K17597" i="3"/>
  <c r="K17605" i="3"/>
  <c r="K17613" i="3"/>
  <c r="K17621" i="3"/>
  <c r="K17629" i="3"/>
  <c r="K17637" i="3"/>
  <c r="K17645" i="3"/>
  <c r="K17653" i="3"/>
  <c r="K17661" i="3"/>
  <c r="K17669" i="3"/>
  <c r="K17677" i="3"/>
  <c r="K17685" i="3"/>
  <c r="K17693" i="3"/>
  <c r="K17701" i="3"/>
  <c r="K17709" i="3"/>
  <c r="K17717" i="3"/>
  <c r="K17725" i="3"/>
  <c r="K17733" i="3"/>
  <c r="K17741" i="3"/>
  <c r="K17749" i="3"/>
  <c r="K17757" i="3"/>
  <c r="K17765" i="3"/>
  <c r="K17773" i="3"/>
  <c r="K17781" i="3"/>
  <c r="K17789" i="3"/>
  <c r="K17797" i="3"/>
  <c r="K17805" i="3"/>
  <c r="K17813" i="3"/>
  <c r="K17821" i="3"/>
  <c r="K17829" i="3"/>
  <c r="K17837" i="3"/>
  <c r="K17845" i="3"/>
  <c r="K17853" i="3"/>
  <c r="K17861" i="3"/>
  <c r="K17869" i="3"/>
  <c r="K17877" i="3"/>
  <c r="K17885" i="3"/>
  <c r="K17893" i="3"/>
  <c r="K17901" i="3"/>
  <c r="K17909" i="3"/>
  <c r="K17917" i="3"/>
  <c r="K17925" i="3"/>
  <c r="K17933" i="3"/>
  <c r="K17941" i="3"/>
  <c r="K17949" i="3"/>
  <c r="K17957" i="3"/>
  <c r="K17965" i="3"/>
  <c r="K17973" i="3"/>
  <c r="K17981" i="3"/>
  <c r="K17989" i="3"/>
  <c r="K17997" i="3"/>
  <c r="K18005" i="3"/>
  <c r="K18013" i="3"/>
  <c r="K18021" i="3"/>
  <c r="K18029" i="3"/>
  <c r="K18037" i="3"/>
  <c r="K18045" i="3"/>
  <c r="K18053" i="3"/>
  <c r="K18061" i="3"/>
  <c r="K18069" i="3"/>
  <c r="K18077" i="3"/>
  <c r="K18085" i="3"/>
  <c r="K18093" i="3"/>
  <c r="K18101" i="3"/>
  <c r="K18109" i="3"/>
  <c r="K18117" i="3"/>
  <c r="K18125" i="3"/>
  <c r="K18133" i="3"/>
  <c r="K18141" i="3"/>
  <c r="K18149" i="3"/>
  <c r="K18157" i="3"/>
  <c r="K18165" i="3"/>
  <c r="K18173" i="3"/>
  <c r="K18181" i="3"/>
  <c r="K18189" i="3"/>
  <c r="K18197" i="3"/>
  <c r="K18205" i="3"/>
  <c r="K18213" i="3"/>
  <c r="K18221" i="3"/>
  <c r="K18229" i="3"/>
  <c r="K18237" i="3"/>
  <c r="K18245" i="3"/>
  <c r="K18253" i="3"/>
  <c r="K18261" i="3"/>
  <c r="K18269" i="3"/>
  <c r="K18277" i="3"/>
  <c r="K18285" i="3"/>
  <c r="K18293" i="3"/>
  <c r="K18301" i="3"/>
  <c r="K18309" i="3"/>
  <c r="K18317" i="3"/>
  <c r="K18325" i="3"/>
  <c r="K18333" i="3"/>
  <c r="K18341" i="3"/>
  <c r="K18349" i="3"/>
  <c r="K18357" i="3"/>
  <c r="K18365" i="3"/>
  <c r="K18373" i="3"/>
  <c r="K18381" i="3"/>
  <c r="K18389" i="3"/>
  <c r="K18397" i="3"/>
  <c r="K18405" i="3"/>
  <c r="K18413" i="3"/>
  <c r="K18421" i="3"/>
  <c r="K18429" i="3"/>
  <c r="K18437" i="3"/>
  <c r="K18445" i="3"/>
  <c r="K18453" i="3"/>
  <c r="K18461" i="3"/>
  <c r="K18469" i="3"/>
  <c r="K18477" i="3"/>
  <c r="K18485" i="3"/>
  <c r="K18493" i="3"/>
  <c r="K18501" i="3"/>
  <c r="K18509" i="3"/>
  <c r="K18517" i="3"/>
  <c r="K18525" i="3"/>
  <c r="K18533" i="3"/>
  <c r="K18541" i="3"/>
  <c r="K18549" i="3"/>
  <c r="K18557" i="3"/>
  <c r="K18565" i="3"/>
  <c r="K18573" i="3"/>
  <c r="K18581" i="3"/>
  <c r="K18589" i="3"/>
  <c r="K18597" i="3"/>
  <c r="K18605" i="3"/>
  <c r="K18613" i="3"/>
  <c r="K18621" i="3"/>
  <c r="K18629" i="3"/>
  <c r="K18637" i="3"/>
  <c r="K18645" i="3"/>
  <c r="K18653" i="3"/>
  <c r="K18661" i="3"/>
  <c r="K18669" i="3"/>
  <c r="K18677" i="3"/>
  <c r="K18685" i="3"/>
  <c r="K18693" i="3"/>
  <c r="K18701" i="3"/>
  <c r="K18709" i="3"/>
  <c r="K18717" i="3"/>
  <c r="K18725" i="3"/>
  <c r="K18733" i="3"/>
  <c r="K18741" i="3"/>
  <c r="K18749" i="3"/>
  <c r="K18757" i="3"/>
  <c r="K18765" i="3"/>
  <c r="K18773" i="3"/>
  <c r="K18781" i="3"/>
  <c r="K18789" i="3"/>
  <c r="K18797" i="3"/>
  <c r="K18805" i="3"/>
  <c r="K18813" i="3"/>
  <c r="K18821" i="3"/>
  <c r="K18829" i="3"/>
  <c r="K18837" i="3"/>
  <c r="K18845" i="3"/>
  <c r="K18853" i="3"/>
  <c r="K18861" i="3"/>
  <c r="K18869" i="3"/>
  <c r="K18877" i="3"/>
  <c r="K18885" i="3"/>
  <c r="K18893" i="3"/>
  <c r="K18901" i="3"/>
  <c r="K18909" i="3"/>
  <c r="K18917" i="3"/>
  <c r="K18925" i="3"/>
  <c r="K18933" i="3"/>
  <c r="K18941" i="3"/>
  <c r="K18949" i="3"/>
  <c r="K18957" i="3"/>
  <c r="K18965" i="3"/>
  <c r="K18973" i="3"/>
  <c r="K18981" i="3"/>
  <c r="K18989" i="3"/>
  <c r="K18997" i="3"/>
  <c r="K19005" i="3"/>
  <c r="K19013" i="3"/>
  <c r="K19021" i="3"/>
  <c r="K19029" i="3"/>
  <c r="K19037" i="3"/>
  <c r="K19045" i="3"/>
  <c r="K19053" i="3"/>
  <c r="K19061" i="3"/>
  <c r="K19069" i="3"/>
  <c r="K19077" i="3"/>
  <c r="K19085" i="3"/>
  <c r="K19093" i="3"/>
  <c r="K19101" i="3"/>
  <c r="K19109" i="3"/>
  <c r="K19117" i="3"/>
  <c r="K19125" i="3"/>
  <c r="K19133" i="3"/>
  <c r="K19141" i="3"/>
  <c r="K19149" i="3"/>
  <c r="K19157" i="3"/>
  <c r="K19165" i="3"/>
  <c r="K19173" i="3"/>
  <c r="K19181" i="3"/>
  <c r="K19189" i="3"/>
  <c r="K19197" i="3"/>
  <c r="K19205" i="3"/>
  <c r="K19213" i="3"/>
  <c r="K19221" i="3"/>
  <c r="K19229" i="3"/>
  <c r="K19237" i="3"/>
  <c r="K19245" i="3"/>
  <c r="K19253" i="3"/>
  <c r="K19261" i="3"/>
  <c r="K19269" i="3"/>
  <c r="K19277" i="3"/>
  <c r="K19285" i="3"/>
  <c r="K19293" i="3"/>
  <c r="K19301" i="3"/>
  <c r="K19309" i="3"/>
  <c r="K19317" i="3"/>
  <c r="K19325" i="3"/>
  <c r="K19333" i="3"/>
  <c r="K19341" i="3"/>
  <c r="K19349" i="3"/>
  <c r="K19357" i="3"/>
  <c r="K19365" i="3"/>
  <c r="K19373" i="3"/>
  <c r="K19381" i="3"/>
  <c r="K19389" i="3"/>
  <c r="K19397" i="3"/>
  <c r="K19405" i="3"/>
  <c r="K19413" i="3"/>
  <c r="K19421" i="3"/>
  <c r="K19429" i="3"/>
  <c r="K19437" i="3"/>
  <c r="K19445" i="3"/>
  <c r="K19453" i="3"/>
  <c r="K19461" i="3"/>
  <c r="K19469" i="3"/>
  <c r="K19477" i="3"/>
  <c r="K19485" i="3"/>
  <c r="K19493" i="3"/>
  <c r="K19501" i="3"/>
  <c r="K19509" i="3"/>
  <c r="K19517" i="3"/>
  <c r="K19525" i="3"/>
  <c r="K19533" i="3"/>
  <c r="K19541" i="3"/>
  <c r="K19549" i="3"/>
  <c r="K19557" i="3"/>
  <c r="K19565" i="3"/>
  <c r="K19573" i="3"/>
  <c r="K19581" i="3"/>
  <c r="K19589" i="3"/>
  <c r="K19597" i="3"/>
  <c r="K19605" i="3"/>
  <c r="K19613" i="3"/>
  <c r="K19621" i="3"/>
  <c r="K19629" i="3"/>
  <c r="K19637" i="3"/>
  <c r="K19645" i="3"/>
  <c r="K19653" i="3"/>
  <c r="K19661" i="3"/>
  <c r="K19669" i="3"/>
  <c r="K19677" i="3"/>
  <c r="K19685" i="3"/>
  <c r="K19693" i="3"/>
  <c r="K19701" i="3"/>
  <c r="K19709" i="3"/>
  <c r="K19717" i="3"/>
  <c r="K19725" i="3"/>
  <c r="K19733" i="3"/>
  <c r="K19741" i="3"/>
  <c r="K19749" i="3"/>
  <c r="K19757" i="3"/>
  <c r="K19765" i="3"/>
  <c r="K19773" i="3"/>
  <c r="K19781" i="3"/>
  <c r="K19789" i="3"/>
  <c r="K19797" i="3"/>
  <c r="K19805" i="3"/>
  <c r="K19813" i="3"/>
  <c r="K19821" i="3"/>
  <c r="K19829" i="3"/>
  <c r="K19837" i="3"/>
  <c r="K19845" i="3"/>
  <c r="K19853" i="3"/>
  <c r="K19861" i="3"/>
  <c r="K19869" i="3"/>
  <c r="K19877" i="3"/>
  <c r="K19885" i="3"/>
  <c r="K19893" i="3"/>
  <c r="K19901" i="3"/>
  <c r="K19909" i="3"/>
  <c r="K19917" i="3"/>
  <c r="K19925" i="3"/>
  <c r="K19933" i="3"/>
  <c r="K19941" i="3"/>
  <c r="K19949" i="3"/>
  <c r="K19957" i="3"/>
  <c r="K19965" i="3"/>
  <c r="K19973" i="3"/>
  <c r="K19981" i="3"/>
  <c r="K19989" i="3"/>
  <c r="K19997" i="3"/>
  <c r="K20005" i="3"/>
  <c r="K20013" i="3"/>
  <c r="K20021" i="3"/>
  <c r="K20029" i="3"/>
  <c r="K20037" i="3"/>
  <c r="K20045" i="3"/>
  <c r="K20053" i="3"/>
  <c r="K20061" i="3"/>
  <c r="K20069" i="3"/>
  <c r="K20077" i="3"/>
  <c r="K20085" i="3"/>
  <c r="K20093" i="3"/>
  <c r="K20101" i="3"/>
  <c r="K20109" i="3"/>
  <c r="K20117" i="3"/>
  <c r="K20125" i="3"/>
  <c r="K20133" i="3"/>
  <c r="K20141" i="3"/>
  <c r="K20149" i="3"/>
  <c r="K20157" i="3"/>
  <c r="K20165" i="3"/>
  <c r="K20173" i="3"/>
  <c r="K20181" i="3"/>
  <c r="K20189" i="3"/>
  <c r="K20197" i="3"/>
  <c r="K20205" i="3"/>
  <c r="K20213" i="3"/>
  <c r="K20221" i="3"/>
  <c r="K20229" i="3"/>
  <c r="K20237" i="3"/>
  <c r="K20245" i="3"/>
  <c r="K20253" i="3"/>
  <c r="K20261" i="3"/>
  <c r="K20269" i="3"/>
  <c r="K20277" i="3"/>
  <c r="K20285" i="3"/>
  <c r="K20293" i="3"/>
  <c r="K20301" i="3"/>
  <c r="K20309" i="3"/>
  <c r="K20317" i="3"/>
  <c r="K20325" i="3"/>
  <c r="K20333" i="3"/>
  <c r="K20341" i="3"/>
  <c r="K20349" i="3"/>
  <c r="K20357" i="3"/>
  <c r="K20365" i="3"/>
  <c r="K20373" i="3"/>
  <c r="K20381" i="3"/>
  <c r="K20389" i="3"/>
  <c r="K20397" i="3"/>
  <c r="K20405" i="3"/>
  <c r="K20413" i="3"/>
  <c r="K20421" i="3"/>
  <c r="K20429" i="3"/>
  <c r="K20437" i="3"/>
  <c r="K20445" i="3"/>
  <c r="K20453" i="3"/>
  <c r="K20461" i="3"/>
  <c r="K20469" i="3"/>
  <c r="K20477" i="3"/>
  <c r="K20485" i="3"/>
  <c r="K20493" i="3"/>
  <c r="K20501" i="3"/>
  <c r="K20509" i="3"/>
  <c r="K20517" i="3"/>
  <c r="K20525" i="3"/>
  <c r="K20533" i="3"/>
  <c r="K20541" i="3"/>
  <c r="K20549" i="3"/>
  <c r="K20557" i="3"/>
  <c r="K20565" i="3"/>
  <c r="K20573" i="3"/>
  <c r="K20581" i="3"/>
  <c r="K20589" i="3"/>
  <c r="K20597" i="3"/>
  <c r="K20605" i="3"/>
  <c r="K20613" i="3"/>
  <c r="K20621" i="3"/>
  <c r="K20629" i="3"/>
  <c r="K20637" i="3"/>
  <c r="K20645" i="3"/>
  <c r="K20653" i="3"/>
  <c r="K20661" i="3"/>
  <c r="K20669" i="3"/>
  <c r="K20677" i="3"/>
  <c r="K20685" i="3"/>
  <c r="K20693" i="3"/>
  <c r="K20701" i="3"/>
  <c r="K20709" i="3"/>
  <c r="K20717" i="3"/>
  <c r="K20725" i="3"/>
  <c r="K20733" i="3"/>
  <c r="K20741" i="3"/>
  <c r="K20749" i="3"/>
  <c r="K20757" i="3"/>
  <c r="K20765" i="3"/>
  <c r="K20773" i="3"/>
  <c r="K20781" i="3"/>
  <c r="K20789" i="3"/>
  <c r="K20797" i="3"/>
  <c r="K20805" i="3"/>
  <c r="K20813" i="3"/>
  <c r="K20821" i="3"/>
  <c r="K20829" i="3"/>
  <c r="K20837" i="3"/>
  <c r="K20845" i="3"/>
  <c r="K20853" i="3"/>
  <c r="K20861" i="3"/>
  <c r="K20869" i="3"/>
  <c r="K20877" i="3"/>
  <c r="K20885" i="3"/>
  <c r="K20893" i="3"/>
  <c r="K20901" i="3"/>
  <c r="K20909" i="3"/>
  <c r="K20917" i="3"/>
  <c r="K20925" i="3"/>
  <c r="K20933" i="3"/>
  <c r="K20941" i="3"/>
  <c r="K20949" i="3"/>
  <c r="K20957" i="3"/>
  <c r="K20965" i="3"/>
  <c r="K20973" i="3"/>
  <c r="K20981" i="3"/>
  <c r="K20989" i="3"/>
  <c r="K20997" i="3"/>
  <c r="K21005" i="3"/>
  <c r="K21013" i="3"/>
  <c r="K21021" i="3"/>
  <c r="K21029" i="3"/>
  <c r="K21037" i="3"/>
  <c r="K21045" i="3"/>
  <c r="K21053" i="3"/>
  <c r="K21061" i="3"/>
  <c r="K21069" i="3"/>
  <c r="K21077" i="3"/>
  <c r="K21085" i="3"/>
  <c r="K21093" i="3"/>
  <c r="K21101" i="3"/>
  <c r="K21109" i="3"/>
  <c r="K21117" i="3"/>
  <c r="K21125" i="3"/>
  <c r="K21133" i="3"/>
  <c r="K21141" i="3"/>
  <c r="K21149" i="3"/>
  <c r="K21157" i="3"/>
  <c r="K21165" i="3"/>
  <c r="K21173" i="3"/>
  <c r="K21181" i="3"/>
  <c r="K21189" i="3"/>
  <c r="K21197" i="3"/>
  <c r="K21205" i="3"/>
  <c r="K21213" i="3"/>
  <c r="K21221" i="3"/>
  <c r="K21229" i="3"/>
  <c r="K21237" i="3"/>
  <c r="K21245" i="3"/>
  <c r="K21253" i="3"/>
  <c r="K21261" i="3"/>
  <c r="K21269" i="3"/>
  <c r="K21277" i="3"/>
  <c r="K21285" i="3"/>
  <c r="K21293" i="3"/>
  <c r="K21301" i="3"/>
  <c r="K21309" i="3"/>
  <c r="K21317" i="3"/>
  <c r="K21325" i="3"/>
  <c r="K21333" i="3"/>
  <c r="K21341" i="3"/>
  <c r="K21349" i="3"/>
  <c r="K21357" i="3"/>
  <c r="K21365" i="3"/>
  <c r="K21373" i="3"/>
  <c r="K21381" i="3"/>
  <c r="K21389" i="3"/>
  <c r="K21397" i="3"/>
  <c r="K21405" i="3"/>
  <c r="K21413" i="3"/>
  <c r="K21421" i="3"/>
  <c r="K21429" i="3"/>
  <c r="K21437" i="3"/>
  <c r="K21445" i="3"/>
  <c r="K21453" i="3"/>
  <c r="K21461" i="3"/>
  <c r="K21469" i="3"/>
  <c r="K21477" i="3"/>
  <c r="K21485" i="3"/>
  <c r="K21493" i="3"/>
  <c r="K21501" i="3"/>
  <c r="K21509" i="3"/>
  <c r="K21517" i="3"/>
  <c r="K21525" i="3"/>
  <c r="K21533" i="3"/>
  <c r="K21541" i="3"/>
  <c r="K21549" i="3"/>
  <c r="K21557" i="3"/>
  <c r="K21565" i="3"/>
  <c r="K21573" i="3"/>
  <c r="K21581" i="3"/>
  <c r="K21589" i="3"/>
  <c r="K21597" i="3"/>
  <c r="K21605" i="3"/>
  <c r="K21613" i="3"/>
  <c r="K21621" i="3"/>
  <c r="K21629" i="3"/>
  <c r="K21637" i="3"/>
  <c r="K21645" i="3"/>
  <c r="K21653" i="3"/>
  <c r="K21661" i="3"/>
  <c r="K21669" i="3"/>
  <c r="K21677" i="3"/>
  <c r="K21685" i="3"/>
  <c r="K21693" i="3"/>
  <c r="K21701" i="3"/>
  <c r="K21709" i="3"/>
  <c r="K21717" i="3"/>
  <c r="K21725" i="3"/>
  <c r="K21733" i="3"/>
  <c r="K21741" i="3"/>
  <c r="K21749" i="3"/>
  <c r="K21757" i="3"/>
  <c r="K21765" i="3"/>
  <c r="K21773" i="3"/>
  <c r="K21781" i="3"/>
  <c r="K21789" i="3"/>
  <c r="K21797" i="3"/>
  <c r="K21805" i="3"/>
  <c r="K21813" i="3"/>
  <c r="K21821" i="3"/>
  <c r="K21829" i="3"/>
  <c r="K21837" i="3"/>
  <c r="K21845" i="3"/>
  <c r="K21853" i="3"/>
  <c r="K21861" i="3"/>
  <c r="K21869" i="3"/>
  <c r="K21877" i="3"/>
  <c r="K21885" i="3"/>
  <c r="K21893" i="3"/>
  <c r="K21901" i="3"/>
  <c r="K21909" i="3"/>
  <c r="K21917" i="3"/>
  <c r="K21925" i="3"/>
  <c r="K21933" i="3"/>
  <c r="K21941" i="3"/>
  <c r="K21949" i="3"/>
  <c r="K21957" i="3"/>
  <c r="K21965" i="3"/>
  <c r="K21973" i="3"/>
  <c r="K21981" i="3"/>
  <c r="K21989" i="3"/>
  <c r="K21997" i="3"/>
  <c r="K22005" i="3"/>
  <c r="K22013" i="3"/>
  <c r="K22021" i="3"/>
  <c r="K22029" i="3"/>
  <c r="K22037" i="3"/>
  <c r="K22045" i="3"/>
  <c r="K22053" i="3"/>
  <c r="K22061" i="3"/>
  <c r="K22069" i="3"/>
  <c r="K22077" i="3"/>
  <c r="K22085" i="3"/>
  <c r="K22093" i="3"/>
  <c r="K22101" i="3"/>
  <c r="K22109" i="3"/>
  <c r="K22117" i="3"/>
  <c r="K22125" i="3"/>
  <c r="K22133" i="3"/>
  <c r="K22141" i="3"/>
  <c r="K22149" i="3"/>
  <c r="K22157" i="3"/>
  <c r="K22165" i="3"/>
  <c r="K22173" i="3"/>
  <c r="K22181" i="3"/>
  <c r="K22189" i="3"/>
  <c r="K22197" i="3"/>
  <c r="K22205" i="3"/>
  <c r="K22213" i="3"/>
  <c r="K22221" i="3"/>
  <c r="K22229" i="3"/>
  <c r="K22237" i="3"/>
  <c r="K22245" i="3"/>
  <c r="K22253" i="3"/>
  <c r="K22261" i="3"/>
  <c r="K22269" i="3"/>
  <c r="K22277" i="3"/>
  <c r="K22285" i="3"/>
  <c r="K22293" i="3"/>
  <c r="K22301" i="3"/>
  <c r="K22309" i="3"/>
  <c r="K22317" i="3"/>
  <c r="K22325" i="3"/>
  <c r="K22333" i="3"/>
  <c r="K22341" i="3"/>
  <c r="K22349" i="3"/>
  <c r="K22357" i="3"/>
  <c r="K22365" i="3"/>
  <c r="K22373" i="3"/>
  <c r="K22381" i="3"/>
  <c r="K22389" i="3"/>
  <c r="K22397" i="3"/>
  <c r="K22405" i="3"/>
  <c r="K22413" i="3"/>
  <c r="K22421" i="3"/>
  <c r="K22429" i="3"/>
  <c r="K22437" i="3"/>
  <c r="K22445" i="3"/>
  <c r="K22453" i="3"/>
  <c r="K22461" i="3"/>
  <c r="K22469" i="3"/>
  <c r="K22477" i="3"/>
  <c r="K22485" i="3"/>
  <c r="K22493" i="3"/>
  <c r="K22501" i="3"/>
  <c r="K22509" i="3"/>
  <c r="K22517" i="3"/>
  <c r="K22525" i="3"/>
  <c r="K22533" i="3"/>
  <c r="K22541" i="3"/>
  <c r="K22549" i="3"/>
  <c r="K22557" i="3"/>
  <c r="K22565" i="3"/>
  <c r="K22573" i="3"/>
  <c r="K22581" i="3"/>
  <c r="K22589" i="3"/>
  <c r="K22597" i="3"/>
  <c r="K22605" i="3"/>
  <c r="K22613" i="3"/>
  <c r="K22621" i="3"/>
  <c r="K22629" i="3"/>
  <c r="K22637" i="3"/>
  <c r="K22645" i="3"/>
  <c r="K22653" i="3"/>
  <c r="K22661" i="3"/>
  <c r="K22669" i="3"/>
  <c r="K22677" i="3"/>
  <c r="K22685" i="3"/>
  <c r="K22693" i="3"/>
  <c r="K22701" i="3"/>
  <c r="K22709" i="3"/>
  <c r="K22717" i="3"/>
  <c r="K22725" i="3"/>
  <c r="K22733" i="3"/>
  <c r="K22741" i="3"/>
  <c r="K22749" i="3"/>
  <c r="K22757" i="3"/>
  <c r="K22765" i="3"/>
  <c r="K22773" i="3"/>
  <c r="K22781" i="3"/>
  <c r="K22789" i="3"/>
  <c r="K22797" i="3"/>
  <c r="K22805" i="3"/>
  <c r="K22813" i="3"/>
  <c r="K22821" i="3"/>
  <c r="K22829" i="3"/>
  <c r="K22837" i="3"/>
  <c r="K22845" i="3"/>
  <c r="K22853" i="3"/>
  <c r="K22861" i="3"/>
  <c r="K22869" i="3"/>
  <c r="K22877" i="3"/>
  <c r="K22885" i="3"/>
  <c r="K22893" i="3"/>
  <c r="K22901" i="3"/>
  <c r="K22909" i="3"/>
  <c r="K22917" i="3"/>
  <c r="K22925" i="3"/>
  <c r="K22933" i="3"/>
  <c r="K22941" i="3"/>
  <c r="K22949" i="3"/>
  <c r="K22957" i="3"/>
  <c r="K22965" i="3"/>
  <c r="K22973" i="3"/>
  <c r="K22981" i="3"/>
  <c r="K22989" i="3"/>
  <c r="K22997" i="3"/>
  <c r="K23005" i="3"/>
  <c r="K23013" i="3"/>
  <c r="K23021" i="3"/>
  <c r="K23029" i="3"/>
  <c r="K23037" i="3"/>
  <c r="K23045" i="3"/>
  <c r="K23053" i="3"/>
  <c r="K23061" i="3"/>
  <c r="K23069" i="3"/>
  <c r="K23077" i="3"/>
  <c r="K23085" i="3"/>
  <c r="K23093" i="3"/>
  <c r="K23101" i="3"/>
  <c r="K23109" i="3"/>
  <c r="K23117" i="3"/>
  <c r="K23125" i="3"/>
  <c r="K23133" i="3"/>
  <c r="K23141" i="3"/>
  <c r="K23149" i="3"/>
  <c r="K23157" i="3"/>
  <c r="K23165" i="3"/>
  <c r="K23173" i="3"/>
  <c r="K23181" i="3"/>
  <c r="K23189" i="3"/>
  <c r="K23197" i="3"/>
  <c r="K23205" i="3"/>
  <c r="K23213" i="3"/>
  <c r="K23221" i="3"/>
  <c r="K23229" i="3"/>
  <c r="K23237" i="3"/>
  <c r="K23245" i="3"/>
  <c r="K23253" i="3"/>
  <c r="K23261" i="3"/>
  <c r="K23269" i="3"/>
  <c r="K23277" i="3"/>
  <c r="K23285" i="3"/>
  <c r="K23293" i="3"/>
  <c r="K23301" i="3"/>
  <c r="K23309" i="3"/>
  <c r="K23317" i="3"/>
  <c r="K23325" i="3"/>
  <c r="K23333" i="3"/>
  <c r="K23341" i="3"/>
  <c r="K23349" i="3"/>
  <c r="K23357" i="3"/>
  <c r="K23365" i="3"/>
  <c r="K23373" i="3"/>
  <c r="K23381" i="3"/>
  <c r="K23389" i="3"/>
  <c r="K23397" i="3"/>
  <c r="K23405" i="3"/>
  <c r="K23413" i="3"/>
  <c r="K23421" i="3"/>
  <c r="K23429" i="3"/>
  <c r="K23437" i="3"/>
  <c r="K23445" i="3"/>
  <c r="K23453" i="3"/>
  <c r="K23461" i="3"/>
  <c r="K23469" i="3"/>
  <c r="K23477" i="3"/>
  <c r="K23485" i="3"/>
  <c r="K23493" i="3"/>
  <c r="K23501" i="3"/>
  <c r="K23509" i="3"/>
  <c r="K23517" i="3"/>
  <c r="K23525" i="3"/>
  <c r="K23533" i="3"/>
  <c r="K23541" i="3"/>
  <c r="K23549" i="3"/>
  <c r="K23557" i="3"/>
  <c r="K23565" i="3"/>
  <c r="K23573" i="3"/>
  <c r="K23581" i="3"/>
  <c r="K23589" i="3"/>
  <c r="K23597" i="3"/>
  <c r="K23605" i="3"/>
  <c r="K23613" i="3"/>
  <c r="K23621" i="3"/>
  <c r="K23629" i="3"/>
  <c r="K23637" i="3"/>
  <c r="K23645" i="3"/>
  <c r="K23653" i="3"/>
  <c r="K23661" i="3"/>
  <c r="K23669" i="3"/>
  <c r="K23677" i="3"/>
  <c r="K23685" i="3"/>
  <c r="K23693" i="3"/>
  <c r="K23701" i="3"/>
  <c r="K23709" i="3"/>
  <c r="K23717" i="3"/>
  <c r="K23725" i="3"/>
  <c r="K23733" i="3"/>
  <c r="K23741" i="3"/>
  <c r="K23749" i="3"/>
  <c r="K23757" i="3"/>
  <c r="K23765" i="3"/>
  <c r="K23773" i="3"/>
  <c r="K23781" i="3"/>
  <c r="K23789" i="3"/>
  <c r="K23797" i="3"/>
  <c r="K23805" i="3"/>
  <c r="K23813" i="3"/>
  <c r="K23821" i="3"/>
  <c r="K23829" i="3"/>
  <c r="K23837" i="3"/>
  <c r="K23845" i="3"/>
  <c r="K23853" i="3"/>
  <c r="K23861" i="3"/>
  <c r="K23869" i="3"/>
  <c r="K23877" i="3"/>
  <c r="K23885" i="3"/>
  <c r="K23893" i="3"/>
  <c r="K23901" i="3"/>
  <c r="K23909" i="3"/>
  <c r="K23917" i="3"/>
  <c r="K23925" i="3"/>
  <c r="K23933" i="3"/>
  <c r="K23941" i="3"/>
  <c r="K23949" i="3"/>
  <c r="K23957" i="3"/>
  <c r="K23965" i="3"/>
  <c r="K23973" i="3"/>
  <c r="K23981" i="3"/>
  <c r="K23989" i="3"/>
  <c r="K23997" i="3"/>
  <c r="K24005" i="3"/>
  <c r="K24013" i="3"/>
  <c r="K24021" i="3"/>
  <c r="K24029" i="3"/>
  <c r="K24037" i="3"/>
  <c r="K24045" i="3"/>
  <c r="K24053" i="3"/>
  <c r="K24061" i="3"/>
  <c r="K24069" i="3"/>
  <c r="K24077" i="3"/>
  <c r="K24085" i="3"/>
  <c r="K24093" i="3"/>
  <c r="K24101" i="3"/>
  <c r="K24109" i="3"/>
  <c r="K24117" i="3"/>
  <c r="K24125" i="3"/>
  <c r="K24133" i="3"/>
  <c r="K24141" i="3"/>
  <c r="K24149" i="3"/>
  <c r="K24157" i="3"/>
  <c r="K24165" i="3"/>
  <c r="K24173" i="3"/>
  <c r="K24181" i="3"/>
  <c r="K24189" i="3"/>
  <c r="K24197" i="3"/>
  <c r="K24205" i="3"/>
  <c r="K24213" i="3"/>
  <c r="K24221" i="3"/>
  <c r="K24229" i="3"/>
  <c r="K24237" i="3"/>
  <c r="K24245" i="3"/>
  <c r="K24253" i="3"/>
  <c r="K24261" i="3"/>
  <c r="K24269" i="3"/>
  <c r="K24277" i="3"/>
  <c r="K24285" i="3"/>
  <c r="K24293" i="3"/>
  <c r="K24301" i="3"/>
  <c r="K24309" i="3"/>
  <c r="K24317" i="3"/>
  <c r="K24325" i="3"/>
  <c r="K24333" i="3"/>
  <c r="K24341" i="3"/>
  <c r="K24349" i="3"/>
  <c r="K24357" i="3"/>
  <c r="K24365" i="3"/>
  <c r="K24373" i="3"/>
  <c r="K24381" i="3"/>
  <c r="K24389" i="3"/>
  <c r="K24397" i="3"/>
  <c r="K24405" i="3"/>
  <c r="K24413" i="3"/>
  <c r="K24421" i="3"/>
  <c r="K24429" i="3"/>
  <c r="K24437" i="3"/>
  <c r="K24445" i="3"/>
  <c r="K24453" i="3"/>
  <c r="K24461" i="3"/>
  <c r="K24469" i="3"/>
  <c r="K24477" i="3"/>
  <c r="K24485" i="3"/>
  <c r="K24493" i="3"/>
  <c r="K24501" i="3"/>
  <c r="K24509" i="3"/>
  <c r="K24517" i="3"/>
  <c r="K24525" i="3"/>
  <c r="K24533" i="3"/>
  <c r="K24541" i="3"/>
  <c r="K24549" i="3"/>
  <c r="K24557" i="3"/>
  <c r="K24565" i="3"/>
  <c r="K24573" i="3"/>
  <c r="K24581" i="3"/>
  <c r="K24589" i="3"/>
  <c r="K24597" i="3"/>
  <c r="K24605" i="3"/>
  <c r="K24613" i="3"/>
  <c r="K24621" i="3"/>
  <c r="K24629" i="3"/>
  <c r="K24637" i="3"/>
  <c r="K24645" i="3"/>
  <c r="K24653" i="3"/>
  <c r="K24661" i="3"/>
  <c r="K24669" i="3"/>
  <c r="K24677" i="3"/>
  <c r="K24685" i="3"/>
  <c r="K24693" i="3"/>
  <c r="K24701" i="3"/>
  <c r="K24709" i="3"/>
  <c r="K24717" i="3"/>
  <c r="K24725" i="3"/>
  <c r="K24733" i="3"/>
  <c r="K24741" i="3"/>
  <c r="K24749" i="3"/>
  <c r="K24757" i="3"/>
  <c r="K24765" i="3"/>
  <c r="K24773" i="3"/>
  <c r="K24781" i="3"/>
  <c r="K24789" i="3"/>
  <c r="K24797" i="3"/>
  <c r="K24805" i="3"/>
  <c r="K24813" i="3"/>
  <c r="K24821" i="3"/>
  <c r="K24829" i="3"/>
  <c r="K24837" i="3"/>
  <c r="K24845" i="3"/>
  <c r="K24853" i="3"/>
  <c r="K24861" i="3"/>
  <c r="K24869" i="3"/>
  <c r="K24877" i="3"/>
  <c r="K24885" i="3"/>
  <c r="K24893" i="3"/>
  <c r="K24901" i="3"/>
  <c r="K24909" i="3"/>
  <c r="K24917" i="3"/>
  <c r="K24925" i="3"/>
  <c r="K24933" i="3"/>
  <c r="K24941" i="3"/>
  <c r="K24949" i="3"/>
  <c r="K24957" i="3"/>
  <c r="K24965" i="3"/>
  <c r="K24973" i="3"/>
  <c r="K24981" i="3"/>
  <c r="K24989" i="3"/>
  <c r="K24997" i="3"/>
  <c r="K25005" i="3"/>
  <c r="K25013" i="3"/>
  <c r="K25021" i="3"/>
  <c r="K25029" i="3"/>
  <c r="K25037" i="3"/>
  <c r="K25045" i="3"/>
  <c r="K25053" i="3"/>
  <c r="K25061" i="3"/>
  <c r="K25069" i="3"/>
  <c r="K25077" i="3"/>
  <c r="K25085" i="3"/>
  <c r="K25093" i="3"/>
  <c r="K25101" i="3"/>
  <c r="K25109" i="3"/>
  <c r="K25117" i="3"/>
  <c r="K25125" i="3"/>
  <c r="K25133" i="3"/>
  <c r="K25141" i="3"/>
  <c r="K25149" i="3"/>
  <c r="K25157" i="3"/>
  <c r="K25165" i="3"/>
  <c r="K25173" i="3"/>
  <c r="K25181" i="3"/>
  <c r="K25189" i="3"/>
  <c r="K25197" i="3"/>
  <c r="K25205" i="3"/>
  <c r="K25213" i="3"/>
  <c r="K25221" i="3"/>
  <c r="K25229" i="3"/>
  <c r="K25237" i="3"/>
  <c r="K25245" i="3"/>
  <c r="K25253" i="3"/>
  <c r="K25261" i="3"/>
  <c r="K25269" i="3"/>
  <c r="K25277" i="3"/>
  <c r="K25285" i="3"/>
  <c r="K25293" i="3"/>
  <c r="K25301" i="3"/>
  <c r="K25309" i="3"/>
  <c r="K25317" i="3"/>
  <c r="K25325" i="3"/>
  <c r="K25333" i="3"/>
  <c r="K25341" i="3"/>
  <c r="K25349" i="3"/>
  <c r="K25357" i="3"/>
  <c r="K25365" i="3"/>
  <c r="K25373" i="3"/>
  <c r="K25381" i="3"/>
  <c r="K25389" i="3"/>
  <c r="K25397" i="3"/>
  <c r="K25405" i="3"/>
  <c r="K25413" i="3"/>
  <c r="K25421" i="3"/>
  <c r="K25429" i="3"/>
  <c r="K25437" i="3"/>
  <c r="K25445" i="3"/>
  <c r="K25453" i="3"/>
  <c r="K25461" i="3"/>
  <c r="K25469" i="3"/>
  <c r="K25477" i="3"/>
  <c r="K25485" i="3"/>
  <c r="K25493" i="3"/>
  <c r="K25501" i="3"/>
  <c r="K25509" i="3"/>
  <c r="K25517" i="3"/>
  <c r="K25525" i="3"/>
  <c r="K25533" i="3"/>
  <c r="K25541" i="3"/>
  <c r="K25549" i="3"/>
  <c r="K25557" i="3"/>
  <c r="K25565" i="3"/>
  <c r="K25573" i="3"/>
  <c r="K25581" i="3"/>
  <c r="K25589" i="3"/>
  <c r="K25597" i="3"/>
  <c r="K25605" i="3"/>
  <c r="K25613" i="3"/>
  <c r="K25621" i="3"/>
  <c r="K25629" i="3"/>
  <c r="K25637" i="3"/>
  <c r="K25645" i="3"/>
  <c r="K25653" i="3"/>
  <c r="K25661" i="3"/>
  <c r="K25669" i="3"/>
  <c r="K25677" i="3"/>
  <c r="K25685" i="3"/>
  <c r="K25693" i="3"/>
  <c r="K25701" i="3"/>
  <c r="K25709" i="3"/>
  <c r="K25717" i="3"/>
  <c r="K25725" i="3"/>
  <c r="K25733" i="3"/>
  <c r="K25741" i="3"/>
  <c r="K25749" i="3"/>
  <c r="K25757" i="3"/>
  <c r="K25765" i="3"/>
  <c r="K25773" i="3"/>
  <c r="K25781" i="3"/>
  <c r="K25789" i="3"/>
  <c r="K25797" i="3"/>
  <c r="K25805" i="3"/>
  <c r="K25813" i="3"/>
  <c r="K25821" i="3"/>
  <c r="K25829" i="3"/>
  <c r="K25837" i="3"/>
  <c r="K25845" i="3"/>
  <c r="K25853" i="3"/>
  <c r="K25861" i="3"/>
  <c r="K25869" i="3"/>
  <c r="K25877" i="3"/>
  <c r="K25885" i="3"/>
  <c r="K25893" i="3"/>
  <c r="K25901" i="3"/>
  <c r="K25909" i="3"/>
  <c r="K25917" i="3"/>
  <c r="K25925" i="3"/>
  <c r="K25933" i="3"/>
  <c r="K25941" i="3"/>
  <c r="K25949" i="3"/>
  <c r="K25957" i="3"/>
  <c r="K25965" i="3"/>
  <c r="K25973" i="3"/>
  <c r="K25981" i="3"/>
  <c r="K25989" i="3"/>
  <c r="K25997" i="3"/>
  <c r="K26005" i="3"/>
  <c r="K26013" i="3"/>
  <c r="K26021" i="3"/>
  <c r="K26029" i="3"/>
  <c r="K26037" i="3"/>
  <c r="K26045" i="3"/>
  <c r="K26053" i="3"/>
  <c r="K26061" i="3"/>
  <c r="K26069" i="3"/>
  <c r="K26077" i="3"/>
  <c r="K26085" i="3"/>
  <c r="K26093" i="3"/>
  <c r="K26101" i="3"/>
  <c r="K26109" i="3"/>
  <c r="K26117" i="3"/>
  <c r="K26125" i="3"/>
  <c r="K26133" i="3"/>
  <c r="K26141" i="3"/>
  <c r="K26149" i="3"/>
  <c r="K26157" i="3"/>
  <c r="K26165" i="3"/>
  <c r="K26173" i="3"/>
  <c r="K26181" i="3"/>
  <c r="K26189" i="3"/>
  <c r="K26197" i="3"/>
  <c r="K26205" i="3"/>
  <c r="K26213" i="3"/>
  <c r="K26221" i="3"/>
  <c r="K26229" i="3"/>
  <c r="K26237" i="3"/>
  <c r="K26245" i="3"/>
  <c r="K26253" i="3"/>
  <c r="K26261" i="3"/>
  <c r="K26269" i="3"/>
  <c r="K26277" i="3"/>
  <c r="K26285" i="3"/>
  <c r="K26293" i="3"/>
  <c r="K26301" i="3"/>
  <c r="K26309" i="3"/>
  <c r="K26317" i="3"/>
  <c r="K26325" i="3"/>
  <c r="K26333" i="3"/>
  <c r="K26341" i="3"/>
  <c r="K26349" i="3"/>
  <c r="K26357" i="3"/>
  <c r="K26365" i="3"/>
  <c r="K26373" i="3"/>
  <c r="K26381" i="3"/>
  <c r="K26389" i="3"/>
  <c r="K26397" i="3"/>
  <c r="K26405" i="3"/>
  <c r="K26413" i="3"/>
  <c r="K26421" i="3"/>
  <c r="K26429" i="3"/>
  <c r="K26437" i="3"/>
  <c r="K26445" i="3"/>
  <c r="K26453" i="3"/>
  <c r="K26461" i="3"/>
  <c r="K26469" i="3"/>
  <c r="K26477" i="3"/>
  <c r="K26485" i="3"/>
  <c r="K26493" i="3"/>
  <c r="K26501" i="3"/>
  <c r="K26509" i="3"/>
  <c r="K26517" i="3"/>
  <c r="K26525" i="3"/>
  <c r="K26533" i="3"/>
  <c r="K26541" i="3"/>
  <c r="K26549" i="3"/>
  <c r="K26557" i="3"/>
  <c r="K26565" i="3"/>
  <c r="K26573" i="3"/>
  <c r="K26581" i="3"/>
  <c r="K26589" i="3"/>
  <c r="K26597" i="3"/>
  <c r="K26605" i="3"/>
  <c r="K26613" i="3"/>
  <c r="K26621" i="3"/>
  <c r="K26629" i="3"/>
  <c r="K26637" i="3"/>
  <c r="K26645" i="3"/>
  <c r="K26653" i="3"/>
  <c r="K26661" i="3"/>
  <c r="K26669" i="3"/>
  <c r="K26677" i="3"/>
  <c r="K26685" i="3"/>
  <c r="K26693" i="3"/>
  <c r="K26701" i="3"/>
  <c r="K26709" i="3"/>
  <c r="K26717" i="3"/>
  <c r="K26725" i="3"/>
  <c r="K26733" i="3"/>
  <c r="K26741" i="3"/>
  <c r="K26749" i="3"/>
  <c r="K26757" i="3"/>
  <c r="K26765" i="3"/>
  <c r="K26773" i="3"/>
  <c r="K26781" i="3"/>
  <c r="K26789" i="3"/>
  <c r="K26797" i="3"/>
  <c r="K26805" i="3"/>
  <c r="K26813" i="3"/>
  <c r="K26821" i="3"/>
  <c r="K26829" i="3"/>
  <c r="K26837" i="3"/>
  <c r="K26845" i="3"/>
  <c r="K26853" i="3"/>
  <c r="K26861" i="3"/>
  <c r="K26869" i="3"/>
  <c r="K26877" i="3"/>
  <c r="K26885" i="3"/>
  <c r="K26893" i="3"/>
  <c r="K26901" i="3"/>
  <c r="K26909" i="3"/>
  <c r="K26917" i="3"/>
  <c r="K26925" i="3"/>
  <c r="K26933" i="3"/>
  <c r="K26941" i="3"/>
  <c r="K26949" i="3"/>
  <c r="K26957" i="3"/>
  <c r="K26965" i="3"/>
  <c r="K26973" i="3"/>
  <c r="K26981" i="3"/>
  <c r="K26989" i="3"/>
  <c r="K26997" i="3"/>
  <c r="K27005" i="3"/>
  <c r="K27013" i="3"/>
  <c r="K27021" i="3"/>
  <c r="K27029" i="3"/>
  <c r="K27037" i="3"/>
  <c r="K27045" i="3"/>
  <c r="K27053" i="3"/>
  <c r="K27061" i="3"/>
  <c r="K27069" i="3"/>
  <c r="K27077" i="3"/>
  <c r="K27085" i="3"/>
  <c r="K27093" i="3"/>
  <c r="K27101" i="3"/>
  <c r="K27109" i="3"/>
  <c r="K27117" i="3"/>
  <c r="K27125" i="3"/>
  <c r="K27133" i="3"/>
  <c r="K27141" i="3"/>
  <c r="K27149" i="3"/>
  <c r="K27157" i="3"/>
  <c r="K27165" i="3"/>
  <c r="K27173" i="3"/>
  <c r="K27181" i="3"/>
  <c r="K27189" i="3"/>
  <c r="K27197" i="3"/>
  <c r="K27205" i="3"/>
  <c r="K27213" i="3"/>
  <c r="K27221" i="3"/>
  <c r="K27229" i="3"/>
  <c r="K27237" i="3"/>
  <c r="K27245" i="3"/>
  <c r="K27253" i="3"/>
  <c r="K27261" i="3"/>
  <c r="K27269" i="3"/>
  <c r="K27277" i="3"/>
  <c r="K27285" i="3"/>
  <c r="K27293" i="3"/>
  <c r="K27301" i="3"/>
  <c r="K27309" i="3"/>
  <c r="K27317" i="3"/>
  <c r="K27325" i="3"/>
  <c r="K27333" i="3"/>
  <c r="K27341" i="3"/>
  <c r="K27349" i="3"/>
  <c r="K27357" i="3"/>
  <c r="K27365" i="3"/>
  <c r="K27373" i="3"/>
  <c r="K27381" i="3"/>
  <c r="K27389" i="3"/>
  <c r="K27397" i="3"/>
  <c r="K27405" i="3"/>
  <c r="K27413" i="3"/>
  <c r="K27421" i="3"/>
  <c r="K27429" i="3"/>
  <c r="K27437" i="3"/>
  <c r="K27445" i="3"/>
  <c r="K27453" i="3"/>
  <c r="K27461" i="3"/>
  <c r="K27469" i="3"/>
  <c r="K27477" i="3"/>
  <c r="K27485" i="3"/>
  <c r="K27493" i="3"/>
  <c r="K27501" i="3"/>
  <c r="K27509" i="3"/>
  <c r="K27517" i="3"/>
  <c r="K27525" i="3"/>
  <c r="K27533" i="3"/>
  <c r="K27541" i="3"/>
  <c r="K27549" i="3"/>
  <c r="K27557" i="3"/>
  <c r="K27565" i="3"/>
  <c r="K27573" i="3"/>
  <c r="K27581" i="3"/>
  <c r="K27589" i="3"/>
  <c r="K27597" i="3"/>
  <c r="K27605" i="3"/>
  <c r="K27613" i="3"/>
  <c r="K27621" i="3"/>
  <c r="K27629" i="3"/>
  <c r="K27637" i="3"/>
  <c r="K27645" i="3"/>
  <c r="K27657" i="3"/>
  <c r="K27667" i="3"/>
  <c r="K27679" i="3"/>
  <c r="K27691" i="3"/>
  <c r="K27708" i="3"/>
  <c r="K27731" i="3"/>
  <c r="K27754" i="3"/>
  <c r="K27772" i="3"/>
  <c r="K27795" i="3"/>
  <c r="K27818" i="3"/>
  <c r="K27836" i="3"/>
  <c r="K27859" i="3"/>
  <c r="K27882" i="3"/>
  <c r="K27900" i="3"/>
  <c r="K27923" i="3"/>
  <c r="K27946" i="3"/>
  <c r="K27964" i="3"/>
  <c r="K27987" i="3"/>
  <c r="K28010" i="3"/>
  <c r="K28028" i="3"/>
  <c r="K28051" i="3"/>
  <c r="K28074" i="3"/>
  <c r="K28092" i="3"/>
  <c r="K28115" i="3"/>
  <c r="K28138" i="3"/>
  <c r="K28156" i="3"/>
  <c r="K28179" i="3"/>
  <c r="K28202" i="3"/>
  <c r="K28220" i="3"/>
  <c r="K28243" i="3"/>
  <c r="K28266" i="3"/>
  <c r="K28284" i="3"/>
  <c r="K28307" i="3"/>
  <c r="K28330" i="3"/>
  <c r="K28348" i="3"/>
  <c r="K28371" i="3"/>
  <c r="K28394" i="3"/>
  <c r="K28412" i="3"/>
  <c r="K28435" i="3"/>
  <c r="K28458" i="3"/>
  <c r="K28476" i="3"/>
  <c r="K28499" i="3"/>
  <c r="K28522" i="3"/>
  <c r="K28540" i="3"/>
  <c r="K28563" i="3"/>
  <c r="K28586" i="3"/>
  <c r="K28604" i="3"/>
  <c r="K28634" i="3"/>
  <c r="K28666" i="3"/>
  <c r="K28698" i="3"/>
  <c r="K28730" i="3"/>
  <c r="K28762" i="3"/>
  <c r="K28794" i="3"/>
  <c r="K28826" i="3"/>
  <c r="K28858" i="3"/>
  <c r="K28890" i="3"/>
  <c r="K28922" i="3"/>
  <c r="K28954" i="3"/>
  <c r="K28986" i="3"/>
  <c r="K29018" i="3"/>
  <c r="K29050" i="3"/>
  <c r="K29082" i="3"/>
  <c r="K29114" i="3"/>
  <c r="K29146" i="3"/>
  <c r="K29178" i="3"/>
  <c r="K29210" i="3"/>
  <c r="K29242" i="3"/>
  <c r="K29274" i="3"/>
  <c r="K29306" i="3"/>
  <c r="K29338" i="3"/>
  <c r="K29370" i="3"/>
  <c r="K29402" i="3"/>
  <c r="K29434" i="3"/>
  <c r="K29466" i="3"/>
  <c r="K29498" i="3"/>
  <c r="K29530" i="3"/>
  <c r="K29562" i="3"/>
  <c r="K29594" i="3"/>
  <c r="K29626" i="3"/>
  <c r="K29658" i="3"/>
  <c r="K29690" i="3"/>
  <c r="K29722" i="3"/>
  <c r="K29754" i="3"/>
  <c r="K29786" i="3"/>
  <c r="K29818" i="3"/>
  <c r="K29850" i="3"/>
  <c r="K29882" i="3"/>
  <c r="K29914" i="3"/>
  <c r="K29946" i="3"/>
  <c r="K29978" i="3"/>
  <c r="K30010" i="3"/>
  <c r="K30042" i="3"/>
  <c r="K30074" i="3"/>
  <c r="K30106" i="3"/>
  <c r="K30138" i="3"/>
  <c r="K30170" i="3"/>
  <c r="K30202" i="3"/>
  <c r="K30234" i="3"/>
  <c r="K30266" i="3"/>
  <c r="K30298" i="3"/>
  <c r="K30330" i="3"/>
  <c r="K30362" i="3"/>
  <c r="K30394" i="3"/>
  <c r="K30426" i="3"/>
  <c r="K30458" i="3"/>
  <c r="K30490" i="3"/>
  <c r="K30522" i="3"/>
  <c r="K30554" i="3"/>
  <c r="K30586" i="3"/>
  <c r="K30618" i="3"/>
  <c r="K30650" i="3"/>
  <c r="K30682" i="3"/>
  <c r="K30714" i="3"/>
  <c r="K30746" i="3"/>
  <c r="K30778" i="3"/>
  <c r="K30810" i="3"/>
  <c r="K30842" i="3"/>
  <c r="K30874" i="3"/>
  <c r="K30906" i="3"/>
  <c r="K30938" i="3"/>
  <c r="K30970" i="3"/>
  <c r="K31002" i="3"/>
  <c r="K31034" i="3"/>
  <c r="K31066" i="3"/>
  <c r="K31098" i="3"/>
  <c r="K31130" i="3"/>
  <c r="K31162" i="3"/>
  <c r="K31194" i="3"/>
  <c r="K31226" i="3"/>
  <c r="K31258" i="3"/>
  <c r="K31290" i="3"/>
  <c r="K31322" i="3"/>
  <c r="K31354" i="3"/>
  <c r="K31386" i="3"/>
  <c r="K31418" i="3"/>
  <c r="K31450" i="3"/>
  <c r="K31482" i="3"/>
  <c r="K31514" i="3"/>
  <c r="K31546" i="3"/>
  <c r="K31578" i="3"/>
  <c r="K31610" i="3"/>
  <c r="K31642" i="3"/>
  <c r="K31674" i="3"/>
  <c r="K31706" i="3"/>
  <c r="K31738" i="3"/>
  <c r="K31770" i="3"/>
  <c r="K31802" i="3"/>
  <c r="K31834" i="3"/>
  <c r="K31866" i="3"/>
  <c r="K31898" i="3"/>
  <c r="K31930" i="3"/>
  <c r="K31962" i="3"/>
  <c r="K31994" i="3"/>
  <c r="K32026" i="3"/>
  <c r="K32058" i="3"/>
  <c r="K32090" i="3"/>
  <c r="K32122" i="3"/>
  <c r="K32154" i="3"/>
  <c r="K32186" i="3"/>
  <c r="K32218" i="3"/>
  <c r="K32250" i="3"/>
  <c r="K32282" i="3"/>
  <c r="K32314" i="3"/>
  <c r="K32346" i="3"/>
  <c r="K32378" i="3"/>
  <c r="K32410" i="3"/>
  <c r="K32442" i="3"/>
  <c r="K32474" i="3"/>
  <c r="K32506" i="3"/>
  <c r="K32538" i="3"/>
  <c r="K32570" i="3"/>
  <c r="K32602" i="3"/>
  <c r="K32634" i="3"/>
  <c r="K32666" i="3"/>
  <c r="K32698" i="3"/>
  <c r="K32730" i="3"/>
  <c r="K32762" i="3"/>
  <c r="K32794" i="3"/>
  <c r="K32826" i="3"/>
  <c r="K32858" i="3"/>
  <c r="K32890" i="3"/>
  <c r="K32922" i="3"/>
  <c r="K32954" i="3"/>
  <c r="K32986" i="3"/>
  <c r="K33018" i="3"/>
  <c r="K33050" i="3"/>
  <c r="K33082" i="3"/>
  <c r="K33114" i="3"/>
  <c r="K33146" i="3"/>
  <c r="K33178" i="3"/>
  <c r="K33210" i="3"/>
  <c r="K33242" i="3"/>
  <c r="K33274" i="3"/>
  <c r="K33306" i="3"/>
  <c r="K33338" i="3"/>
  <c r="K33370" i="3"/>
  <c r="K33402" i="3"/>
  <c r="K33434" i="3"/>
  <c r="K33466" i="3"/>
  <c r="K33498" i="3"/>
  <c r="K33530" i="3"/>
  <c r="K33562" i="3"/>
  <c r="K33594" i="3"/>
  <c r="K33626" i="3"/>
  <c r="K33658" i="3"/>
  <c r="K33690" i="3"/>
  <c r="K33722" i="3"/>
  <c r="K33754" i="3"/>
  <c r="K33786" i="3"/>
  <c r="K33818" i="3"/>
  <c r="K33850" i="3"/>
  <c r="K33882" i="3"/>
  <c r="K33914" i="3"/>
  <c r="K33946" i="3"/>
  <c r="K33978" i="3"/>
  <c r="K34010" i="3"/>
  <c r="K34042" i="3"/>
  <c r="K34074" i="3"/>
  <c r="K34106" i="3"/>
  <c r="K34138" i="3"/>
  <c r="K34170" i="3"/>
  <c r="K34202" i="3"/>
  <c r="K34234" i="3"/>
  <c r="K34266" i="3"/>
  <c r="K34298" i="3"/>
  <c r="K34330" i="3"/>
  <c r="K34362" i="3"/>
  <c r="K34394" i="3"/>
  <c r="K34426" i="3"/>
  <c r="K34458" i="3"/>
  <c r="K34490" i="3"/>
  <c r="K34522" i="3"/>
  <c r="K34554" i="3"/>
  <c r="K34586" i="3"/>
  <c r="K34618" i="3"/>
  <c r="K34650" i="3"/>
  <c r="K34682" i="3"/>
  <c r="K34714" i="3"/>
  <c r="K34746" i="3"/>
  <c r="K34778" i="3"/>
  <c r="K34810" i="3"/>
  <c r="K34842" i="3"/>
  <c r="K34874" i="3"/>
  <c r="K34906" i="3"/>
  <c r="K34938" i="3"/>
  <c r="K34970" i="3"/>
  <c r="K35002" i="3"/>
  <c r="K35034" i="3"/>
  <c r="K35066" i="3"/>
  <c r="K35098" i="3"/>
  <c r="K35130" i="3"/>
  <c r="K35162" i="3"/>
  <c r="K35194" i="3"/>
  <c r="K35226" i="3"/>
  <c r="K35258" i="3"/>
  <c r="K35290" i="3"/>
  <c r="K35322" i="3"/>
  <c r="K35354" i="3"/>
  <c r="K35386" i="3"/>
  <c r="K35418" i="3"/>
  <c r="K35450" i="3"/>
  <c r="K35482" i="3"/>
  <c r="K35514" i="3"/>
  <c r="K35546" i="3"/>
  <c r="K35578" i="3"/>
  <c r="K35610" i="3"/>
  <c r="K35642" i="3"/>
  <c r="K35674" i="3"/>
  <c r="K35706" i="3"/>
  <c r="K35738" i="3"/>
  <c r="K35770" i="3"/>
  <c r="K35802" i="3"/>
  <c r="K35834" i="3"/>
  <c r="K35866" i="3"/>
  <c r="K35898" i="3"/>
  <c r="K35930" i="3"/>
  <c r="K35962" i="3"/>
  <c r="K35994" i="3"/>
  <c r="K36026" i="3"/>
  <c r="K36058" i="3"/>
  <c r="K36090" i="3"/>
  <c r="K36122" i="3"/>
  <c r="K36154" i="3"/>
  <c r="K36186" i="3"/>
  <c r="K36218" i="3"/>
  <c r="K36250" i="3"/>
  <c r="K36282" i="3"/>
  <c r="K36314" i="3"/>
  <c r="K36346" i="3"/>
  <c r="K36378" i="3"/>
  <c r="K36410" i="3"/>
  <c r="K36442" i="3"/>
  <c r="K36474" i="3"/>
  <c r="K36506" i="3"/>
  <c r="K36538" i="3"/>
  <c r="K36570" i="3"/>
  <c r="K36602" i="3"/>
  <c r="K36634" i="3"/>
  <c r="K36666" i="3"/>
  <c r="K36698" i="3"/>
  <c r="K36730" i="3"/>
  <c r="K36762" i="3"/>
  <c r="K36794" i="3"/>
  <c r="K36826" i="3"/>
  <c r="K36858" i="3"/>
  <c r="K36890" i="3"/>
  <c r="K36922" i="3"/>
  <c r="K36954" i="3"/>
  <c r="K36986" i="3"/>
  <c r="K37018" i="3"/>
  <c r="K37050" i="3"/>
  <c r="K37082" i="3"/>
  <c r="K37114" i="3"/>
  <c r="K37146" i="3"/>
  <c r="K37178" i="3"/>
  <c r="K37210" i="3"/>
  <c r="K37242" i="3"/>
  <c r="K37274" i="3"/>
  <c r="K37306" i="3"/>
  <c r="K37338" i="3"/>
  <c r="K37370" i="3"/>
  <c r="K37402" i="3"/>
  <c r="K37434" i="3"/>
  <c r="K37466" i="3"/>
  <c r="K37498" i="3"/>
  <c r="K37530" i="3"/>
  <c r="K37562" i="3"/>
  <c r="K37594" i="3"/>
  <c r="K37626" i="3"/>
  <c r="K37658" i="3"/>
  <c r="K37690" i="3"/>
  <c r="K37722" i="3"/>
  <c r="K37754" i="3"/>
  <c r="K37786" i="3"/>
  <c r="K37818" i="3"/>
  <c r="K37850" i="3"/>
  <c r="K37882" i="3"/>
  <c r="K37914" i="3"/>
  <c r="K37946" i="3"/>
  <c r="K37978" i="3"/>
  <c r="K38010" i="3"/>
  <c r="K38042" i="3"/>
  <c r="K38074" i="3"/>
  <c r="K38106" i="3"/>
  <c r="K38138" i="3"/>
  <c r="K38170" i="3"/>
  <c r="K38202" i="3"/>
  <c r="K38234" i="3"/>
  <c r="K38266" i="3"/>
  <c r="K38298" i="3"/>
  <c r="K38330" i="3"/>
  <c r="K38362" i="3"/>
  <c r="K38394" i="3"/>
  <c r="K38426" i="3"/>
  <c r="K38458" i="3"/>
  <c r="K38490" i="3"/>
  <c r="K38522" i="3"/>
  <c r="K38554" i="3"/>
  <c r="K38586" i="3"/>
  <c r="K38618" i="3"/>
  <c r="K38650" i="3"/>
  <c r="K38682" i="3"/>
  <c r="K38714" i="3"/>
  <c r="K38746" i="3"/>
  <c r="K38778" i="3"/>
  <c r="K38810" i="3"/>
  <c r="K38842" i="3"/>
  <c r="K38874" i="3"/>
  <c r="K38906" i="3"/>
  <c r="K38938" i="3"/>
  <c r="K38970" i="3"/>
  <c r="K39002" i="3"/>
  <c r="K39034" i="3"/>
  <c r="K39066" i="3"/>
  <c r="K39098" i="3"/>
  <c r="K39130" i="3"/>
  <c r="K39162" i="3"/>
  <c r="K39194" i="3"/>
  <c r="K39226" i="3"/>
  <c r="K39258" i="3"/>
  <c r="K39290" i="3"/>
  <c r="K39322" i="3"/>
  <c r="K39354" i="3"/>
  <c r="K39386" i="3"/>
  <c r="K39418" i="3"/>
  <c r="K39450" i="3"/>
  <c r="K39482" i="3"/>
  <c r="K39514" i="3"/>
  <c r="K39546" i="3"/>
  <c r="K39578" i="3"/>
  <c r="K39610" i="3"/>
  <c r="K39642" i="3"/>
  <c r="K39674" i="3"/>
  <c r="K39706" i="3"/>
  <c r="K39738" i="3"/>
  <c r="K39770" i="3"/>
  <c r="K39802" i="3"/>
  <c r="K39834" i="3"/>
  <c r="K39866" i="3"/>
  <c r="K39898" i="3"/>
  <c r="K39930" i="3"/>
  <c r="K39962" i="3"/>
  <c r="K39994" i="3"/>
  <c r="K40026" i="3"/>
  <c r="K40058" i="3"/>
  <c r="K40090" i="3"/>
  <c r="K40122" i="3"/>
  <c r="K40154" i="3"/>
  <c r="K40186" i="3"/>
  <c r="K40218" i="3"/>
  <c r="K40250" i="3"/>
  <c r="K40282" i="3"/>
  <c r="K40314" i="3"/>
  <c r="K40346" i="3"/>
  <c r="K40378" i="3"/>
  <c r="K40410" i="3"/>
  <c r="K40442" i="3"/>
  <c r="K40474" i="3"/>
  <c r="K40506" i="3"/>
  <c r="K40538" i="3"/>
  <c r="K40570" i="3"/>
  <c r="K40602" i="3"/>
  <c r="K40634" i="3"/>
  <c r="K40666" i="3"/>
  <c r="K40698" i="3"/>
  <c r="K40730" i="3"/>
  <c r="K40762" i="3"/>
  <c r="K40794" i="3"/>
  <c r="K40826" i="3"/>
  <c r="K40858" i="3"/>
  <c r="K40890" i="3"/>
  <c r="K40922" i="3"/>
  <c r="K40954" i="3"/>
  <c r="K40986" i="3"/>
  <c r="K41018" i="3"/>
  <c r="K41050" i="3"/>
  <c r="K41082" i="3"/>
  <c r="K41114" i="3"/>
  <c r="K41146" i="3"/>
  <c r="K41178" i="3"/>
  <c r="K41210" i="3"/>
  <c r="K41242" i="3"/>
  <c r="K41274" i="3"/>
  <c r="K41306" i="3"/>
  <c r="K41338" i="3"/>
  <c r="K41370" i="3"/>
  <c r="K41402" i="3"/>
  <c r="K41434" i="3"/>
  <c r="K41466" i="3"/>
  <c r="K41498" i="3"/>
  <c r="K41530" i="3"/>
  <c r="K41562" i="3"/>
  <c r="K41594" i="3"/>
  <c r="K41626" i="3"/>
  <c r="K41658" i="3"/>
  <c r="K41690" i="3"/>
  <c r="K41722" i="3"/>
  <c r="K41754" i="3"/>
  <c r="K41786" i="3"/>
  <c r="K41818" i="3"/>
  <c r="K41850" i="3"/>
  <c r="K41882" i="3"/>
  <c r="K41914" i="3"/>
  <c r="K41946" i="3"/>
  <c r="K41978" i="3"/>
  <c r="K42010" i="3"/>
  <c r="K42042" i="3"/>
  <c r="K42074" i="3"/>
  <c r="K42106" i="3"/>
  <c r="K42138" i="3"/>
  <c r="K42170" i="3"/>
  <c r="K42202" i="3"/>
  <c r="K42234" i="3"/>
  <c r="K42266" i="3"/>
  <c r="K42298" i="3"/>
  <c r="K42330" i="3"/>
  <c r="K42362" i="3"/>
  <c r="K42394" i="3"/>
  <c r="K42426" i="3"/>
  <c r="K42458" i="3"/>
  <c r="K42490" i="3"/>
  <c r="K42522" i="3"/>
  <c r="K42554" i="3"/>
  <c r="K42586" i="3"/>
  <c r="K42618" i="3"/>
  <c r="K42650" i="3"/>
  <c r="K42682" i="3"/>
  <c r="K42714" i="3"/>
  <c r="K42746" i="3"/>
  <c r="K42778" i="3"/>
  <c r="K42810" i="3"/>
  <c r="K42842" i="3"/>
  <c r="K42874" i="3"/>
  <c r="K42906" i="3"/>
  <c r="K42938" i="3"/>
  <c r="K42970" i="3"/>
  <c r="K43002" i="3"/>
  <c r="K43034" i="3"/>
  <c r="K43066" i="3"/>
  <c r="K43098" i="3"/>
  <c r="K43130" i="3"/>
  <c r="K43162" i="3"/>
  <c r="K43194" i="3"/>
  <c r="K43226" i="3"/>
  <c r="K43258" i="3"/>
  <c r="K43290" i="3"/>
  <c r="K43322" i="3"/>
  <c r="K43354" i="3"/>
  <c r="K43386" i="3"/>
  <c r="K43418" i="3"/>
  <c r="K43450" i="3"/>
  <c r="K43482" i="3"/>
  <c r="K43514" i="3"/>
  <c r="K43546" i="3"/>
  <c r="K43578" i="3"/>
  <c r="K43610" i="3"/>
  <c r="K43642" i="3"/>
  <c r="K43674" i="3"/>
  <c r="K43706" i="3"/>
  <c r="K43738" i="3"/>
  <c r="K43770" i="3"/>
  <c r="K43802" i="3"/>
  <c r="K43834" i="3"/>
  <c r="K43866" i="3"/>
  <c r="K43898" i="3"/>
  <c r="K43930" i="3"/>
  <c r="K43962" i="3"/>
  <c r="K43994" i="3"/>
  <c r="K44026" i="3"/>
  <c r="K44058" i="3"/>
  <c r="K44090" i="3"/>
  <c r="K44122" i="3"/>
  <c r="K44154" i="3"/>
  <c r="K44186" i="3"/>
  <c r="K44218" i="3"/>
  <c r="K44250" i="3"/>
  <c r="K44282" i="3"/>
  <c r="K44314" i="3"/>
  <c r="K44346" i="3"/>
  <c r="K44378" i="3"/>
  <c r="K44410" i="3"/>
  <c r="K44442" i="3"/>
  <c r="K44474" i="3"/>
  <c r="K44506" i="3"/>
  <c r="K44538" i="3"/>
  <c r="K44570" i="3"/>
  <c r="K44602" i="3"/>
  <c r="K44634" i="3"/>
  <c r="K44666" i="3"/>
  <c r="K44698" i="3"/>
  <c r="K44730" i="3"/>
  <c r="K44762" i="3"/>
  <c r="K44794" i="3"/>
  <c r="K44826" i="3"/>
  <c r="K44858" i="3"/>
  <c r="K44890" i="3"/>
  <c r="K44922" i="3"/>
  <c r="K44954" i="3"/>
  <c r="K44986" i="3"/>
  <c r="K45018" i="3"/>
  <c r="K45050" i="3"/>
  <c r="K45082" i="3"/>
  <c r="K45114" i="3"/>
  <c r="K45146" i="3"/>
  <c r="K45178" i="3"/>
  <c r="K45210" i="3"/>
  <c r="K45242" i="3"/>
  <c r="K45274" i="3"/>
  <c r="K45306" i="3"/>
  <c r="K45338" i="3"/>
  <c r="K45370" i="3"/>
  <c r="K45402" i="3"/>
  <c r="K45434" i="3"/>
  <c r="K45466" i="3"/>
  <c r="K45498" i="3"/>
  <c r="K45530" i="3"/>
  <c r="K45562" i="3"/>
  <c r="K45594" i="3"/>
  <c r="K45626" i="3"/>
  <c r="K45658" i="3"/>
  <c r="K45690" i="3"/>
  <c r="K45722" i="3"/>
  <c r="K45754" i="3"/>
  <c r="K45786" i="3"/>
  <c r="K45818" i="3"/>
  <c r="K45850" i="3"/>
  <c r="K45882" i="3"/>
  <c r="K45914" i="3"/>
  <c r="K45946" i="3"/>
  <c r="K45978" i="3"/>
  <c r="K46010" i="3"/>
  <c r="K46042" i="3"/>
  <c r="K46074" i="3"/>
  <c r="K46106" i="3"/>
  <c r="K46138" i="3"/>
  <c r="K46170" i="3"/>
  <c r="K46202" i="3"/>
  <c r="K46234" i="3"/>
  <c r="K46266" i="3"/>
  <c r="K46298" i="3"/>
  <c r="K46330" i="3"/>
  <c r="K46362" i="3"/>
  <c r="K46394" i="3"/>
  <c r="K46426" i="3"/>
  <c r="K46458" i="3"/>
  <c r="K46490" i="3"/>
  <c r="K46522" i="3"/>
  <c r="K46554" i="3"/>
  <c r="K46586" i="3"/>
  <c r="K46618" i="3"/>
  <c r="K46650" i="3"/>
  <c r="K46682" i="3"/>
  <c r="K46714" i="3"/>
  <c r="K46746" i="3"/>
  <c r="K46778" i="3"/>
  <c r="K46810" i="3"/>
  <c r="K46842" i="3"/>
  <c r="K46874" i="3"/>
  <c r="K46906" i="3"/>
  <c r="K46938" i="3"/>
  <c r="K46970" i="3"/>
  <c r="K47002" i="3"/>
  <c r="K47034" i="3"/>
  <c r="K47066" i="3"/>
  <c r="K47098" i="3"/>
  <c r="K47130" i="3"/>
  <c r="K47162" i="3"/>
  <c r="K47194" i="3"/>
  <c r="K47226" i="3"/>
  <c r="K47258" i="3"/>
  <c r="K47290" i="3"/>
  <c r="K47322" i="3"/>
  <c r="K47354" i="3"/>
  <c r="K47386" i="3"/>
  <c r="K47418" i="3"/>
  <c r="K47450" i="3"/>
  <c r="K47482" i="3"/>
  <c r="K47514" i="3"/>
  <c r="K47546" i="3"/>
  <c r="K47578" i="3"/>
  <c r="K47610" i="3"/>
  <c r="K47642" i="3"/>
  <c r="K47674" i="3"/>
  <c r="K47706" i="3"/>
  <c r="K47738" i="3"/>
  <c r="K47770" i="3"/>
  <c r="K47802" i="3"/>
  <c r="K47834" i="3"/>
  <c r="K47866" i="3"/>
  <c r="K47900" i="3"/>
  <c r="K47943" i="3"/>
  <c r="K47985" i="3"/>
  <c r="K48028" i="3"/>
  <c r="K48076" i="3"/>
  <c r="K48128" i="3"/>
  <c r="K48178" i="3"/>
  <c r="K48231" i="3"/>
  <c r="K48281" i="3"/>
  <c r="K48332" i="3"/>
  <c r="K48384" i="3"/>
  <c r="K48434" i="3"/>
  <c r="K48487" i="3"/>
  <c r="K48537" i="3"/>
  <c r="K48588" i="3"/>
  <c r="K48640" i="3"/>
  <c r="K48690" i="3"/>
  <c r="K48743" i="3"/>
  <c r="K48793" i="3"/>
  <c r="K48844" i="3"/>
  <c r="K48896" i="3"/>
  <c r="K48946" i="3"/>
  <c r="K48999" i="3"/>
  <c r="K49049" i="3"/>
  <c r="K49100" i="3"/>
  <c r="K49152" i="3"/>
  <c r="K49202" i="3"/>
  <c r="K49255" i="3"/>
  <c r="K49305" i="3"/>
  <c r="K49356" i="3"/>
  <c r="K49408" i="3"/>
  <c r="K49458" i="3"/>
  <c r="K49511" i="3"/>
  <c r="K49561" i="3"/>
  <c r="K49612" i="3"/>
  <c r="K49664" i="3"/>
  <c r="K49714" i="3"/>
  <c r="K49767" i="3"/>
  <c r="K49817" i="3"/>
  <c r="K49868" i="3"/>
  <c r="K49920" i="3"/>
  <c r="K49970" i="3"/>
  <c r="K50023" i="3"/>
  <c r="K50073" i="3"/>
  <c r="K50124" i="3"/>
  <c r="K50176" i="3"/>
  <c r="K50226" i="3"/>
  <c r="K50279" i="3"/>
  <c r="K50329" i="3"/>
  <c r="K50380" i="3"/>
  <c r="K50432" i="3"/>
  <c r="K50482" i="3"/>
  <c r="N184" i="3"/>
  <c r="N176" i="3"/>
  <c r="N168" i="3"/>
  <c r="N160" i="3"/>
  <c r="N152" i="3"/>
  <c r="N144" i="3"/>
  <c r="N136" i="3"/>
  <c r="N128" i="3"/>
  <c r="N120" i="3"/>
  <c r="N112" i="3"/>
  <c r="N104" i="3"/>
  <c r="N96" i="3"/>
  <c r="N88" i="3"/>
  <c r="N80" i="3"/>
  <c r="N72" i="3"/>
  <c r="N64" i="3"/>
  <c r="N56" i="3"/>
  <c r="N48" i="3"/>
  <c r="N40" i="3"/>
  <c r="N32" i="3"/>
  <c r="N24" i="3"/>
  <c r="N16" i="3"/>
  <c r="N8" i="3"/>
  <c r="N191" i="3"/>
  <c r="N183" i="3"/>
  <c r="N175" i="3"/>
  <c r="N167" i="3"/>
  <c r="N159" i="3"/>
  <c r="N151" i="3"/>
  <c r="N143" i="3"/>
  <c r="N135" i="3"/>
  <c r="N127" i="3"/>
  <c r="N119" i="3"/>
  <c r="N111" i="3"/>
  <c r="N103" i="3"/>
  <c r="N95" i="3"/>
  <c r="N87" i="3"/>
  <c r="N79" i="3"/>
  <c r="N71" i="3"/>
  <c r="N63" i="3"/>
  <c r="N55" i="3"/>
  <c r="N47" i="3"/>
  <c r="N39" i="3"/>
  <c r="N31" i="3"/>
  <c r="N23" i="3"/>
  <c r="N15" i="3"/>
  <c r="N7" i="3"/>
  <c r="N190" i="3"/>
  <c r="N182" i="3"/>
  <c r="N174" i="3"/>
  <c r="N166" i="3"/>
  <c r="N158" i="3"/>
  <c r="N150" i="3"/>
  <c r="N142" i="3"/>
  <c r="N134" i="3"/>
  <c r="N126" i="3"/>
  <c r="N118" i="3"/>
  <c r="N110" i="3"/>
  <c r="N102" i="3"/>
  <c r="N94" i="3"/>
  <c r="N86" i="3"/>
  <c r="N78" i="3"/>
  <c r="N70" i="3"/>
  <c r="N62" i="3"/>
  <c r="N54" i="3"/>
  <c r="N46" i="3"/>
  <c r="N38" i="3"/>
  <c r="N30" i="3"/>
  <c r="N22" i="3"/>
  <c r="N14" i="3"/>
  <c r="N6" i="3"/>
  <c r="N189" i="3"/>
  <c r="N181" i="3"/>
  <c r="N173" i="3"/>
  <c r="N165" i="3"/>
  <c r="N157" i="3"/>
  <c r="N149" i="3"/>
  <c r="N141" i="3"/>
  <c r="N133" i="3"/>
  <c r="N125" i="3"/>
  <c r="N117" i="3"/>
  <c r="N109" i="3"/>
  <c r="N101" i="3"/>
  <c r="N93" i="3"/>
  <c r="N85" i="3"/>
  <c r="N77" i="3"/>
  <c r="N69" i="3"/>
  <c r="N61" i="3"/>
  <c r="N53" i="3"/>
  <c r="N45" i="3"/>
  <c r="N37" i="3"/>
  <c r="N29" i="3"/>
  <c r="N21" i="3"/>
  <c r="N13" i="3"/>
  <c r="N5" i="3"/>
  <c r="N188" i="3"/>
  <c r="N180" i="3"/>
  <c r="N172" i="3"/>
  <c r="N164" i="3"/>
  <c r="N156" i="3"/>
  <c r="N148" i="3"/>
  <c r="N140" i="3"/>
  <c r="N132" i="3"/>
  <c r="N124" i="3"/>
  <c r="N116" i="3"/>
  <c r="N108" i="3"/>
  <c r="N100" i="3"/>
  <c r="N92" i="3"/>
  <c r="N84" i="3"/>
  <c r="N76" i="3"/>
  <c r="N68" i="3"/>
  <c r="N60" i="3"/>
  <c r="N52" i="3"/>
  <c r="N44" i="3"/>
  <c r="N36" i="3"/>
  <c r="N28" i="3"/>
  <c r="N20" i="3"/>
  <c r="N12" i="3"/>
  <c r="N4" i="3"/>
  <c r="N187" i="3"/>
  <c r="N179" i="3"/>
  <c r="N171" i="3"/>
  <c r="N163" i="3"/>
  <c r="N155" i="3"/>
  <c r="N147" i="3"/>
  <c r="N139" i="3"/>
  <c r="N131" i="3"/>
  <c r="N123" i="3"/>
  <c r="N115" i="3"/>
  <c r="N107" i="3"/>
  <c r="N99" i="3"/>
  <c r="N91" i="3"/>
  <c r="N83" i="3"/>
  <c r="N75" i="3"/>
  <c r="N67" i="3"/>
  <c r="N59" i="3"/>
  <c r="N51" i="3"/>
  <c r="N43" i="3"/>
  <c r="N35" i="3"/>
  <c r="N27" i="3"/>
  <c r="N19" i="3"/>
  <c r="N11" i="3"/>
  <c r="N3" i="3"/>
  <c r="N186" i="3"/>
  <c r="N178" i="3"/>
  <c r="N170" i="3"/>
  <c r="N162" i="3"/>
  <c r="N154" i="3"/>
  <c r="N146" i="3"/>
  <c r="N138" i="3"/>
  <c r="N130" i="3"/>
  <c r="N122" i="3"/>
  <c r="N114" i="3"/>
  <c r="N106" i="3"/>
  <c r="N98" i="3"/>
  <c r="N90" i="3"/>
  <c r="N82" i="3"/>
  <c r="N74" i="3"/>
  <c r="N66" i="3"/>
  <c r="N58" i="3"/>
  <c r="N50" i="3"/>
  <c r="N42" i="3"/>
  <c r="N34" i="3"/>
  <c r="N26" i="3"/>
  <c r="N18" i="3"/>
  <c r="N10" i="3"/>
  <c r="N145" i="3"/>
  <c r="N81" i="3"/>
  <c r="N17" i="3"/>
  <c r="N137" i="3"/>
  <c r="N73" i="3"/>
  <c r="N9" i="3"/>
  <c r="N185" i="3"/>
  <c r="N121" i="3"/>
  <c r="N57" i="3"/>
  <c r="N177" i="3"/>
  <c r="N113" i="3"/>
  <c r="N49" i="3"/>
  <c r="N161" i="3"/>
  <c r="N97" i="3"/>
  <c r="N33" i="3"/>
  <c r="N89" i="3"/>
  <c r="N65" i="3"/>
  <c r="N41" i="3"/>
  <c r="N25" i="3"/>
  <c r="N169" i="3"/>
  <c r="N2" i="3"/>
  <c r="N153" i="3"/>
  <c r="N129" i="3"/>
  <c r="N105" i="3"/>
  <c r="K6" i="3"/>
  <c r="K14" i="3"/>
  <c r="K22" i="3"/>
  <c r="K30" i="3"/>
  <c r="K38" i="3"/>
  <c r="K46" i="3"/>
  <c r="K54" i="3"/>
  <c r="K62" i="3"/>
  <c r="K70" i="3"/>
  <c r="K78" i="3"/>
  <c r="K86" i="3"/>
  <c r="K94" i="3"/>
  <c r="K102" i="3"/>
  <c r="K110" i="3"/>
  <c r="K118" i="3"/>
  <c r="K126" i="3"/>
  <c r="K134" i="3"/>
  <c r="K142" i="3"/>
  <c r="K150" i="3"/>
  <c r="K158" i="3"/>
  <c r="K166" i="3"/>
  <c r="K174" i="3"/>
  <c r="K182" i="3"/>
  <c r="K190" i="3"/>
  <c r="K198" i="3"/>
  <c r="K206" i="3"/>
  <c r="K214" i="3"/>
  <c r="K222" i="3"/>
  <c r="K230" i="3"/>
  <c r="K238" i="3"/>
  <c r="K246" i="3"/>
  <c r="K254" i="3"/>
  <c r="K262" i="3"/>
  <c r="K270" i="3"/>
  <c r="K278" i="3"/>
  <c r="K286" i="3"/>
  <c r="K294" i="3"/>
  <c r="K302" i="3"/>
  <c r="K310" i="3"/>
  <c r="K318" i="3"/>
  <c r="K326" i="3"/>
  <c r="K334" i="3"/>
  <c r="K342" i="3"/>
  <c r="K350" i="3"/>
  <c r="K358" i="3"/>
  <c r="K366" i="3"/>
  <c r="K374" i="3"/>
  <c r="K382" i="3"/>
  <c r="K390" i="3"/>
  <c r="K398" i="3"/>
  <c r="K406" i="3"/>
  <c r="K414" i="3"/>
  <c r="K422" i="3"/>
  <c r="K430" i="3"/>
  <c r="K438" i="3"/>
  <c r="K446" i="3"/>
  <c r="K454" i="3"/>
  <c r="K462" i="3"/>
  <c r="K470" i="3"/>
  <c r="K478" i="3"/>
  <c r="K486" i="3"/>
  <c r="K494" i="3"/>
  <c r="K502" i="3"/>
  <c r="K510" i="3"/>
  <c r="K518" i="3"/>
  <c r="K526" i="3"/>
  <c r="K534" i="3"/>
  <c r="K542" i="3"/>
  <c r="K550" i="3"/>
  <c r="K558" i="3"/>
  <c r="K566" i="3"/>
  <c r="K574" i="3"/>
  <c r="K582" i="3"/>
  <c r="K590" i="3"/>
  <c r="K598" i="3"/>
  <c r="K606" i="3"/>
  <c r="K614" i="3"/>
  <c r="K622" i="3"/>
  <c r="K630" i="3"/>
  <c r="K638" i="3"/>
  <c r="K646" i="3"/>
  <c r="K654" i="3"/>
  <c r="K662" i="3"/>
  <c r="K670" i="3"/>
  <c r="K678" i="3"/>
  <c r="K686" i="3"/>
  <c r="K694" i="3"/>
  <c r="K702" i="3"/>
  <c r="K710" i="3"/>
  <c r="K718" i="3"/>
  <c r="K726" i="3"/>
  <c r="K734" i="3"/>
  <c r="K742" i="3"/>
  <c r="K750" i="3"/>
  <c r="K758" i="3"/>
  <c r="K766" i="3"/>
  <c r="K774" i="3"/>
  <c r="K782" i="3"/>
  <c r="K790" i="3"/>
  <c r="K798" i="3"/>
  <c r="K806" i="3"/>
  <c r="K814" i="3"/>
  <c r="K822" i="3"/>
  <c r="K830" i="3"/>
  <c r="K838" i="3"/>
  <c r="K846" i="3"/>
  <c r="K854" i="3"/>
  <c r="K862" i="3"/>
  <c r="K870" i="3"/>
  <c r="K878" i="3"/>
  <c r="K886" i="3"/>
  <c r="K894" i="3"/>
  <c r="K902" i="3"/>
  <c r="K910" i="3"/>
  <c r="K918" i="3"/>
  <c r="K926" i="3"/>
  <c r="K934" i="3"/>
  <c r="K942" i="3"/>
  <c r="K950" i="3"/>
  <c r="K958" i="3"/>
  <c r="K966" i="3"/>
  <c r="K974" i="3"/>
  <c r="K982" i="3"/>
  <c r="K990" i="3"/>
  <c r="K998" i="3"/>
  <c r="K1006" i="3"/>
  <c r="K1014" i="3"/>
  <c r="K1022" i="3"/>
  <c r="K1030" i="3"/>
  <c r="K1038" i="3"/>
  <c r="K1046" i="3"/>
  <c r="K1054" i="3"/>
  <c r="K1062" i="3"/>
  <c r="K1070" i="3"/>
  <c r="K1078" i="3"/>
  <c r="K1086" i="3"/>
  <c r="K1094" i="3"/>
  <c r="K1102" i="3"/>
  <c r="K1110" i="3"/>
  <c r="K1118" i="3"/>
  <c r="K1126" i="3"/>
  <c r="K1134" i="3"/>
  <c r="K1142" i="3"/>
  <c r="K1150" i="3"/>
  <c r="K1158" i="3"/>
  <c r="K1166" i="3"/>
  <c r="K1174" i="3"/>
  <c r="K1182" i="3"/>
  <c r="K1190" i="3"/>
  <c r="K1198" i="3"/>
  <c r="K1206" i="3"/>
  <c r="K1214" i="3"/>
  <c r="K1222" i="3"/>
  <c r="K1230" i="3"/>
  <c r="K1238" i="3"/>
  <c r="K1246" i="3"/>
  <c r="K1254" i="3"/>
  <c r="K1262" i="3"/>
  <c r="K1270" i="3"/>
  <c r="K1278" i="3"/>
  <c r="K1286" i="3"/>
  <c r="K1294" i="3"/>
  <c r="K1302" i="3"/>
  <c r="K1310" i="3"/>
  <c r="K1318" i="3"/>
  <c r="K1326" i="3"/>
  <c r="K1334" i="3"/>
  <c r="K1342" i="3"/>
  <c r="K1350" i="3"/>
  <c r="K1358" i="3"/>
  <c r="K1366" i="3"/>
  <c r="K1374" i="3"/>
  <c r="K1382" i="3"/>
  <c r="K1390" i="3"/>
  <c r="K1398" i="3"/>
  <c r="K1406" i="3"/>
  <c r="K1414" i="3"/>
  <c r="K1422" i="3"/>
  <c r="K1430" i="3"/>
  <c r="K1438" i="3"/>
  <c r="K1446" i="3"/>
  <c r="K1454" i="3"/>
  <c r="K1462" i="3"/>
  <c r="K1470" i="3"/>
  <c r="K1478" i="3"/>
  <c r="K1486" i="3"/>
  <c r="K1494" i="3"/>
  <c r="K1502" i="3"/>
  <c r="K1510" i="3"/>
  <c r="K1518" i="3"/>
  <c r="K1526" i="3"/>
  <c r="K1534" i="3"/>
  <c r="K1542" i="3"/>
  <c r="K1550" i="3"/>
  <c r="K1558" i="3"/>
  <c r="K1566" i="3"/>
  <c r="K1574" i="3"/>
  <c r="K1582" i="3"/>
  <c r="K1590" i="3"/>
  <c r="K1598" i="3"/>
  <c r="K1606" i="3"/>
  <c r="K1614" i="3"/>
  <c r="K1622" i="3"/>
  <c r="K1630" i="3"/>
  <c r="K1638" i="3"/>
  <c r="K1646" i="3"/>
  <c r="K1654" i="3"/>
  <c r="K1662" i="3"/>
  <c r="K1670" i="3"/>
  <c r="K1678" i="3"/>
  <c r="K1686" i="3"/>
  <c r="K1694" i="3"/>
  <c r="K1702" i="3"/>
  <c r="K1710" i="3"/>
  <c r="K1718" i="3"/>
  <c r="K1726" i="3"/>
  <c r="K1734" i="3"/>
  <c r="K1742" i="3"/>
  <c r="K1750" i="3"/>
  <c r="K1758" i="3"/>
  <c r="K1766" i="3"/>
  <c r="K1774" i="3"/>
  <c r="K1782" i="3"/>
  <c r="K1790" i="3"/>
  <c r="K1798" i="3"/>
  <c r="K1806" i="3"/>
  <c r="K1814" i="3"/>
  <c r="K1822" i="3"/>
  <c r="K1830" i="3"/>
  <c r="K1838" i="3"/>
  <c r="K1846" i="3"/>
  <c r="K1854" i="3"/>
  <c r="K1862" i="3"/>
  <c r="K1870" i="3"/>
  <c r="K1878" i="3"/>
  <c r="K1886" i="3"/>
  <c r="K1894" i="3"/>
  <c r="K1902" i="3"/>
  <c r="K1910" i="3"/>
  <c r="K1918" i="3"/>
  <c r="K1926" i="3"/>
  <c r="K1934" i="3"/>
  <c r="K1942" i="3"/>
  <c r="K1950" i="3"/>
  <c r="K1958" i="3"/>
  <c r="K1966" i="3"/>
  <c r="K1974" i="3"/>
  <c r="K1982" i="3"/>
  <c r="K1990" i="3"/>
  <c r="K1998" i="3"/>
  <c r="K2006" i="3"/>
  <c r="K2014" i="3"/>
  <c r="K2022" i="3"/>
  <c r="K2030" i="3"/>
  <c r="K2038" i="3"/>
  <c r="K2046" i="3"/>
  <c r="K2054" i="3"/>
  <c r="K2062" i="3"/>
  <c r="K2070" i="3"/>
  <c r="K2078" i="3"/>
  <c r="K2086" i="3"/>
  <c r="K2094" i="3"/>
  <c r="K2102" i="3"/>
  <c r="K2110" i="3"/>
  <c r="K2118" i="3"/>
  <c r="K2126" i="3"/>
  <c r="K2134" i="3"/>
  <c r="K2142" i="3"/>
  <c r="K2150" i="3"/>
  <c r="K2158" i="3"/>
  <c r="K2166" i="3"/>
  <c r="K2174" i="3"/>
  <c r="K2182" i="3"/>
  <c r="K2190" i="3"/>
  <c r="K2198" i="3"/>
  <c r="K2206" i="3"/>
  <c r="K2214" i="3"/>
  <c r="K2222" i="3"/>
  <c r="K2230" i="3"/>
  <c r="K2238" i="3"/>
  <c r="K2246" i="3"/>
  <c r="K2254" i="3"/>
  <c r="K2262" i="3"/>
  <c r="K2270" i="3"/>
  <c r="K2278" i="3"/>
  <c r="K2286" i="3"/>
  <c r="K2294" i="3"/>
  <c r="K2302" i="3"/>
  <c r="K2310" i="3"/>
  <c r="K2318" i="3"/>
  <c r="K2326" i="3"/>
  <c r="K2334" i="3"/>
  <c r="K2342" i="3"/>
  <c r="K2350" i="3"/>
  <c r="K2358" i="3"/>
  <c r="K2366" i="3"/>
  <c r="K2374" i="3"/>
  <c r="K2382" i="3"/>
  <c r="K2390" i="3"/>
  <c r="K2398" i="3"/>
  <c r="K2406" i="3"/>
  <c r="K2414" i="3"/>
  <c r="K2422" i="3"/>
  <c r="K2430" i="3"/>
  <c r="K2438" i="3"/>
  <c r="K2446" i="3"/>
  <c r="K2454" i="3"/>
  <c r="K2462" i="3"/>
  <c r="K2470" i="3"/>
  <c r="K2478" i="3"/>
  <c r="K2486" i="3"/>
  <c r="K2494" i="3"/>
  <c r="K2502" i="3"/>
  <c r="K2510" i="3"/>
  <c r="K2518" i="3"/>
  <c r="K2526" i="3"/>
  <c r="K2534" i="3"/>
  <c r="K2542" i="3"/>
  <c r="K2550" i="3"/>
  <c r="K2558" i="3"/>
  <c r="K2566" i="3"/>
  <c r="K2574" i="3"/>
  <c r="K2582" i="3"/>
  <c r="K2590" i="3"/>
  <c r="K2598" i="3"/>
  <c r="K2606" i="3"/>
  <c r="K2614" i="3"/>
  <c r="K2622" i="3"/>
  <c r="K2630" i="3"/>
  <c r="K2638" i="3"/>
  <c r="K2646" i="3"/>
  <c r="K2654" i="3"/>
  <c r="K2662" i="3"/>
  <c r="K2670" i="3"/>
  <c r="K2678" i="3"/>
  <c r="K2686" i="3"/>
  <c r="K2694" i="3"/>
  <c r="K2702" i="3"/>
  <c r="K2710" i="3"/>
  <c r="K2718" i="3"/>
  <c r="K2726" i="3"/>
  <c r="K2734" i="3"/>
  <c r="K2742" i="3"/>
  <c r="K2750" i="3"/>
  <c r="K2758" i="3"/>
  <c r="K2766" i="3"/>
  <c r="K2774" i="3"/>
  <c r="K2782" i="3"/>
  <c r="K2790" i="3"/>
  <c r="K2798" i="3"/>
  <c r="K2806" i="3"/>
  <c r="K2814" i="3"/>
  <c r="K2822" i="3"/>
  <c r="K2830" i="3"/>
  <c r="K2838" i="3"/>
  <c r="K2846" i="3"/>
  <c r="K2854" i="3"/>
  <c r="K2862" i="3"/>
  <c r="K2870" i="3"/>
  <c r="K2878" i="3"/>
  <c r="K2886" i="3"/>
  <c r="K2894" i="3"/>
  <c r="K2902" i="3"/>
  <c r="K2910" i="3"/>
  <c r="K2918" i="3"/>
  <c r="K2926" i="3"/>
  <c r="K2934" i="3"/>
  <c r="K2942" i="3"/>
  <c r="K2950" i="3"/>
  <c r="K2958" i="3"/>
  <c r="K2966" i="3"/>
  <c r="K2974" i="3"/>
  <c r="K2982" i="3"/>
  <c r="K2990" i="3"/>
  <c r="K2998" i="3"/>
  <c r="K3006" i="3"/>
  <c r="K3014" i="3"/>
  <c r="K3022" i="3"/>
  <c r="K3030" i="3"/>
  <c r="K3038" i="3"/>
  <c r="K3046" i="3"/>
  <c r="K3054" i="3"/>
  <c r="K3062" i="3"/>
  <c r="K3070" i="3"/>
  <c r="K3078" i="3"/>
  <c r="K3086" i="3"/>
  <c r="K3094" i="3"/>
  <c r="K3102" i="3"/>
  <c r="K3110" i="3"/>
  <c r="K3118" i="3"/>
  <c r="K3126" i="3"/>
  <c r="K3134" i="3"/>
  <c r="K3142" i="3"/>
  <c r="K3150" i="3"/>
  <c r="K3158" i="3"/>
  <c r="K3166" i="3"/>
  <c r="K3174" i="3"/>
  <c r="K3182" i="3"/>
  <c r="K3190" i="3"/>
  <c r="K3198" i="3"/>
  <c r="K3206" i="3"/>
  <c r="K3214" i="3"/>
  <c r="K3222" i="3"/>
  <c r="K3230" i="3"/>
  <c r="K3238" i="3"/>
  <c r="K3246" i="3"/>
  <c r="K3254" i="3"/>
  <c r="K3262" i="3"/>
  <c r="K3270" i="3"/>
  <c r="K3278" i="3"/>
  <c r="K3286" i="3"/>
  <c r="K3294" i="3"/>
  <c r="K3302" i="3"/>
  <c r="K3310" i="3"/>
  <c r="K3318" i="3"/>
  <c r="K3326" i="3"/>
  <c r="K3334" i="3"/>
  <c r="K3342" i="3"/>
  <c r="K3350" i="3"/>
  <c r="K3358" i="3"/>
  <c r="K3366" i="3"/>
  <c r="K3374" i="3"/>
  <c r="K3382" i="3"/>
  <c r="K3390" i="3"/>
  <c r="K3398" i="3"/>
  <c r="K3406" i="3"/>
  <c r="K3414" i="3"/>
  <c r="K3422" i="3"/>
  <c r="K3430" i="3"/>
  <c r="K3438" i="3"/>
  <c r="K3446" i="3"/>
  <c r="K3454" i="3"/>
  <c r="K3462" i="3"/>
  <c r="K3470" i="3"/>
  <c r="K3478" i="3"/>
  <c r="K3486" i="3"/>
  <c r="K3494" i="3"/>
  <c r="K3502" i="3"/>
  <c r="K3510" i="3"/>
  <c r="K3518" i="3"/>
  <c r="K3526" i="3"/>
  <c r="K3534" i="3"/>
  <c r="K3542" i="3"/>
  <c r="K3550" i="3"/>
  <c r="K3558" i="3"/>
  <c r="K3566" i="3"/>
  <c r="K3574" i="3"/>
  <c r="K3582" i="3"/>
  <c r="K3590" i="3"/>
  <c r="K3598" i="3"/>
  <c r="K3606" i="3"/>
  <c r="K3614" i="3"/>
  <c r="K3622" i="3"/>
  <c r="K3630" i="3"/>
  <c r="K3638" i="3"/>
  <c r="K3646" i="3"/>
  <c r="K3654" i="3"/>
  <c r="K3662" i="3"/>
  <c r="K3670" i="3"/>
  <c r="K3678" i="3"/>
  <c r="K3686" i="3"/>
  <c r="K3694" i="3"/>
  <c r="K3702" i="3"/>
  <c r="K3710" i="3"/>
  <c r="K3718" i="3"/>
  <c r="K3726" i="3"/>
  <c r="K3734" i="3"/>
  <c r="K3742" i="3"/>
  <c r="K3750" i="3"/>
  <c r="K3758" i="3"/>
  <c r="K3766" i="3"/>
  <c r="K3774" i="3"/>
  <c r="K3782" i="3"/>
  <c r="K3790" i="3"/>
  <c r="K3798" i="3"/>
  <c r="K3806" i="3"/>
  <c r="K3814" i="3"/>
  <c r="K3822" i="3"/>
  <c r="K3830" i="3"/>
  <c r="K3838" i="3"/>
  <c r="K3846" i="3"/>
  <c r="K3854" i="3"/>
  <c r="K3862" i="3"/>
  <c r="K3870" i="3"/>
  <c r="K3878" i="3"/>
  <c r="K3886" i="3"/>
  <c r="K3894" i="3"/>
  <c r="K3902" i="3"/>
  <c r="K3910" i="3"/>
  <c r="K3918" i="3"/>
  <c r="K3926" i="3"/>
  <c r="K3934" i="3"/>
  <c r="K3942" i="3"/>
  <c r="K3950" i="3"/>
  <c r="K3958" i="3"/>
  <c r="K3966" i="3"/>
  <c r="K3974" i="3"/>
  <c r="K3982" i="3"/>
  <c r="K3990" i="3"/>
  <c r="K3998" i="3"/>
  <c r="K4006" i="3"/>
  <c r="K4014" i="3"/>
  <c r="K4022" i="3"/>
  <c r="K4030" i="3"/>
  <c r="K4038" i="3"/>
  <c r="K4046" i="3"/>
  <c r="K4054" i="3"/>
  <c r="K4062" i="3"/>
  <c r="K4070" i="3"/>
  <c r="K4078" i="3"/>
  <c r="K4086" i="3"/>
  <c r="K4094" i="3"/>
  <c r="K4102" i="3"/>
  <c r="K4110" i="3"/>
  <c r="K4118" i="3"/>
  <c r="K4126" i="3"/>
  <c r="K4134" i="3"/>
  <c r="K4142" i="3"/>
  <c r="K4150" i="3"/>
  <c r="K4158" i="3"/>
  <c r="K4166" i="3"/>
  <c r="K4174" i="3"/>
  <c r="K4182" i="3"/>
  <c r="K4190" i="3"/>
  <c r="K4198" i="3"/>
  <c r="K4206" i="3"/>
  <c r="K4214" i="3"/>
  <c r="K4222" i="3"/>
  <c r="K4230" i="3"/>
  <c r="K4238" i="3"/>
  <c r="K4246" i="3"/>
  <c r="K4254" i="3"/>
  <c r="K4262" i="3"/>
  <c r="K4270" i="3"/>
  <c r="K4278" i="3"/>
  <c r="K4286" i="3"/>
  <c r="K4294" i="3"/>
  <c r="K4302" i="3"/>
  <c r="K4310" i="3"/>
  <c r="K4318" i="3"/>
  <c r="K4326" i="3"/>
  <c r="K4334" i="3"/>
  <c r="K4342" i="3"/>
  <c r="K4350" i="3"/>
  <c r="K4358" i="3"/>
  <c r="K4366" i="3"/>
  <c r="K4374" i="3"/>
  <c r="K4382" i="3"/>
  <c r="K4390" i="3"/>
  <c r="K4398" i="3"/>
  <c r="K4406" i="3"/>
  <c r="K4414" i="3"/>
  <c r="K4422" i="3"/>
  <c r="K4430" i="3"/>
  <c r="K4438" i="3"/>
  <c r="K4446" i="3"/>
  <c r="K4454" i="3"/>
  <c r="K4462" i="3"/>
  <c r="K4470" i="3"/>
  <c r="K4478" i="3"/>
  <c r="K4486" i="3"/>
  <c r="K4494" i="3"/>
  <c r="K4502" i="3"/>
  <c r="K4510" i="3"/>
  <c r="K4518" i="3"/>
  <c r="K4526" i="3"/>
  <c r="K4534" i="3"/>
  <c r="K4542" i="3"/>
  <c r="K4550" i="3"/>
  <c r="K4558" i="3"/>
  <c r="K4566" i="3"/>
  <c r="K4574" i="3"/>
  <c r="K4582" i="3"/>
  <c r="K4590" i="3"/>
  <c r="K4598" i="3"/>
  <c r="K4606" i="3"/>
  <c r="K4614" i="3"/>
  <c r="K4622" i="3"/>
  <c r="K4630" i="3"/>
  <c r="K4638" i="3"/>
  <c r="K4646" i="3"/>
  <c r="K4654" i="3"/>
  <c r="K4662" i="3"/>
  <c r="K4670" i="3"/>
  <c r="K4678" i="3"/>
  <c r="K4686" i="3"/>
  <c r="K4694" i="3"/>
  <c r="K4702" i="3"/>
  <c r="K4710" i="3"/>
  <c r="K4718" i="3"/>
  <c r="K4726" i="3"/>
  <c r="K4734" i="3"/>
  <c r="K4742" i="3"/>
  <c r="K4750" i="3"/>
  <c r="K4758" i="3"/>
  <c r="K4766" i="3"/>
  <c r="K4774" i="3"/>
  <c r="K4782" i="3"/>
  <c r="K4790" i="3"/>
  <c r="K4798" i="3"/>
  <c r="K4806" i="3"/>
  <c r="K4814" i="3"/>
  <c r="K4822" i="3"/>
  <c r="K4830" i="3"/>
  <c r="K4838" i="3"/>
  <c r="K4846" i="3"/>
  <c r="K4854" i="3"/>
  <c r="K4862" i="3"/>
  <c r="K4870" i="3"/>
  <c r="K4878" i="3"/>
  <c r="K4886" i="3"/>
  <c r="K4894" i="3"/>
  <c r="K4902" i="3"/>
  <c r="K4910" i="3"/>
  <c r="K4918" i="3"/>
  <c r="K4926" i="3"/>
  <c r="K4934" i="3"/>
  <c r="K4942" i="3"/>
  <c r="K4950" i="3"/>
  <c r="K4958" i="3"/>
  <c r="K4966" i="3"/>
  <c r="K4974" i="3"/>
  <c r="K4982" i="3"/>
  <c r="K4990" i="3"/>
  <c r="K4998" i="3"/>
  <c r="K5006" i="3"/>
  <c r="K5014" i="3"/>
  <c r="K5022" i="3"/>
  <c r="K5030" i="3"/>
  <c r="K5038" i="3"/>
  <c r="K5046" i="3"/>
  <c r="K5054" i="3"/>
  <c r="K5062" i="3"/>
  <c r="K5070" i="3"/>
  <c r="K5078" i="3"/>
  <c r="K5086" i="3"/>
  <c r="K5094" i="3"/>
  <c r="K5102" i="3"/>
  <c r="K5110" i="3"/>
  <c r="K5118" i="3"/>
  <c r="K5126" i="3"/>
  <c r="K5134" i="3"/>
  <c r="K5142" i="3"/>
  <c r="K5150" i="3"/>
  <c r="K5158" i="3"/>
  <c r="K5166" i="3"/>
  <c r="K5174" i="3"/>
  <c r="K5182" i="3"/>
  <c r="K5190" i="3"/>
  <c r="K5198" i="3"/>
  <c r="K5206" i="3"/>
  <c r="K5214" i="3"/>
  <c r="K5222" i="3"/>
  <c r="K5230" i="3"/>
  <c r="K5238" i="3"/>
  <c r="K5246" i="3"/>
  <c r="K5254" i="3"/>
  <c r="K5262" i="3"/>
  <c r="K5270" i="3"/>
  <c r="K5278" i="3"/>
  <c r="K5286" i="3"/>
  <c r="K5294" i="3"/>
  <c r="K5302" i="3"/>
  <c r="K5310" i="3"/>
  <c r="K5318" i="3"/>
  <c r="K5326" i="3"/>
  <c r="K5334" i="3"/>
  <c r="K5342" i="3"/>
  <c r="K5350" i="3"/>
  <c r="K5358" i="3"/>
  <c r="K5366" i="3"/>
  <c r="K5374" i="3"/>
  <c r="K5382" i="3"/>
  <c r="K5390" i="3"/>
  <c r="K5398" i="3"/>
  <c r="K5406" i="3"/>
  <c r="K5414" i="3"/>
  <c r="K5422" i="3"/>
  <c r="K5430" i="3"/>
  <c r="K5438" i="3"/>
  <c r="K5446" i="3"/>
  <c r="K5454" i="3"/>
  <c r="K5462" i="3"/>
  <c r="K5470" i="3"/>
  <c r="K5478" i="3"/>
  <c r="K5486" i="3"/>
  <c r="K5494" i="3"/>
  <c r="K5502" i="3"/>
  <c r="K5510" i="3"/>
  <c r="K5518" i="3"/>
  <c r="K5526" i="3"/>
  <c r="K5534" i="3"/>
  <c r="K5542" i="3"/>
  <c r="K5550" i="3"/>
  <c r="K5558" i="3"/>
  <c r="K5566" i="3"/>
  <c r="K5574" i="3"/>
  <c r="K5582" i="3"/>
  <c r="K5590" i="3"/>
  <c r="K5598" i="3"/>
  <c r="K5606" i="3"/>
  <c r="K5614" i="3"/>
  <c r="K5622" i="3"/>
  <c r="K5630" i="3"/>
  <c r="K5638" i="3"/>
  <c r="K5646" i="3"/>
  <c r="K5654" i="3"/>
  <c r="K5662" i="3"/>
  <c r="K5670" i="3"/>
  <c r="K5678" i="3"/>
  <c r="K5686" i="3"/>
  <c r="K5694" i="3"/>
  <c r="K5702" i="3"/>
  <c r="K5710" i="3"/>
  <c r="K5718" i="3"/>
  <c r="K5726" i="3"/>
  <c r="K5734" i="3"/>
  <c r="K5742" i="3"/>
  <c r="K5750" i="3"/>
  <c r="K5758" i="3"/>
  <c r="K5766" i="3"/>
  <c r="K5774" i="3"/>
  <c r="K5782" i="3"/>
  <c r="K5790" i="3"/>
  <c r="K5798" i="3"/>
  <c r="K5806" i="3"/>
  <c r="K5814" i="3"/>
  <c r="K5822" i="3"/>
  <c r="K5830" i="3"/>
  <c r="K5838" i="3"/>
  <c r="K5846" i="3"/>
  <c r="K5854" i="3"/>
  <c r="K5862" i="3"/>
  <c r="K5870" i="3"/>
  <c r="K5878" i="3"/>
  <c r="K5886" i="3"/>
  <c r="K5894" i="3"/>
  <c r="K5902" i="3"/>
  <c r="K5910" i="3"/>
  <c r="K5918" i="3"/>
  <c r="K5926" i="3"/>
  <c r="K5934" i="3"/>
  <c r="K5942" i="3"/>
  <c r="K5950" i="3"/>
  <c r="K5958" i="3"/>
  <c r="K5966" i="3"/>
  <c r="K5974" i="3"/>
  <c r="K5982" i="3"/>
  <c r="K5990" i="3"/>
  <c r="K5998" i="3"/>
  <c r="K6006" i="3"/>
  <c r="K6014" i="3"/>
  <c r="K6022" i="3"/>
  <c r="K6030" i="3"/>
  <c r="K6038" i="3"/>
  <c r="K6046" i="3"/>
  <c r="K6054" i="3"/>
  <c r="K6062" i="3"/>
  <c r="K6070" i="3"/>
  <c r="K6078" i="3"/>
  <c r="K6086" i="3"/>
  <c r="K6094" i="3"/>
  <c r="K6102" i="3"/>
  <c r="K6110" i="3"/>
  <c r="K6118" i="3"/>
  <c r="K6126" i="3"/>
  <c r="K6134" i="3"/>
  <c r="K6142" i="3"/>
  <c r="K6150" i="3"/>
  <c r="K6158" i="3"/>
  <c r="K6166" i="3"/>
  <c r="K6174" i="3"/>
  <c r="K6182" i="3"/>
  <c r="K6190" i="3"/>
  <c r="K6198" i="3"/>
  <c r="K6206" i="3"/>
  <c r="K6214" i="3"/>
  <c r="K6222" i="3"/>
  <c r="K6230" i="3"/>
  <c r="K6238" i="3"/>
  <c r="K6246" i="3"/>
  <c r="K6254" i="3"/>
  <c r="K6262" i="3"/>
  <c r="K6270" i="3"/>
  <c r="K6278" i="3"/>
  <c r="K6286" i="3"/>
  <c r="K6294" i="3"/>
  <c r="K6302" i="3"/>
  <c r="K6310" i="3"/>
  <c r="K6318" i="3"/>
  <c r="K6326" i="3"/>
  <c r="K6334" i="3"/>
  <c r="K6342" i="3"/>
  <c r="K6350" i="3"/>
  <c r="K6358" i="3"/>
  <c r="K6366" i="3"/>
  <c r="K6374" i="3"/>
  <c r="K6382" i="3"/>
  <c r="K6390" i="3"/>
  <c r="K6398" i="3"/>
  <c r="K6406" i="3"/>
  <c r="K6414" i="3"/>
  <c r="K6422" i="3"/>
  <c r="K6430" i="3"/>
  <c r="K6438" i="3"/>
  <c r="K6446" i="3"/>
  <c r="K6454" i="3"/>
  <c r="K6462" i="3"/>
  <c r="K6470" i="3"/>
  <c r="K6478" i="3"/>
  <c r="K6486" i="3"/>
  <c r="K6494" i="3"/>
  <c r="K6502" i="3"/>
  <c r="K6510" i="3"/>
  <c r="K6518" i="3"/>
  <c r="K6526" i="3"/>
  <c r="K6534" i="3"/>
  <c r="K6542" i="3"/>
  <c r="K6550" i="3"/>
  <c r="K6558" i="3"/>
  <c r="K6566" i="3"/>
  <c r="K6574" i="3"/>
  <c r="K6582" i="3"/>
  <c r="K6590" i="3"/>
  <c r="K6598" i="3"/>
  <c r="K6606" i="3"/>
  <c r="K6614" i="3"/>
  <c r="K6622" i="3"/>
  <c r="K6630" i="3"/>
  <c r="K6638" i="3"/>
  <c r="K6646" i="3"/>
  <c r="K6654" i="3"/>
  <c r="K6662" i="3"/>
  <c r="K6670" i="3"/>
  <c r="K6678" i="3"/>
  <c r="K6686" i="3"/>
  <c r="K6694" i="3"/>
  <c r="K6702" i="3"/>
  <c r="K6710" i="3"/>
  <c r="K6718" i="3"/>
  <c r="K6726" i="3"/>
  <c r="K6734" i="3"/>
  <c r="K6742" i="3"/>
  <c r="K6750" i="3"/>
  <c r="K6758" i="3"/>
  <c r="K6766" i="3"/>
  <c r="K6774" i="3"/>
  <c r="K6782" i="3"/>
  <c r="K6790" i="3"/>
  <c r="K6798" i="3"/>
  <c r="K6806" i="3"/>
  <c r="K6814" i="3"/>
  <c r="K6822" i="3"/>
  <c r="K6830" i="3"/>
  <c r="K6838" i="3"/>
  <c r="K6846" i="3"/>
  <c r="K6854" i="3"/>
  <c r="K6862" i="3"/>
  <c r="K6870" i="3"/>
  <c r="K6878" i="3"/>
  <c r="K6886" i="3"/>
  <c r="K6894" i="3"/>
  <c r="K6902" i="3"/>
  <c r="K6910" i="3"/>
  <c r="K6918" i="3"/>
  <c r="K6926" i="3"/>
  <c r="K6934" i="3"/>
  <c r="K6942" i="3"/>
  <c r="K6950" i="3"/>
  <c r="K6958" i="3"/>
  <c r="K6966" i="3"/>
  <c r="K6974" i="3"/>
  <c r="K6982" i="3"/>
  <c r="K6990" i="3"/>
  <c r="K6998" i="3"/>
  <c r="K7006" i="3"/>
  <c r="K7014" i="3"/>
  <c r="K7022" i="3"/>
  <c r="K7030" i="3"/>
  <c r="K7038" i="3"/>
  <c r="K7046" i="3"/>
  <c r="K7054" i="3"/>
  <c r="K7062" i="3"/>
  <c r="K7070" i="3"/>
  <c r="K7078" i="3"/>
  <c r="K7086" i="3"/>
  <c r="K7094" i="3"/>
  <c r="K7102" i="3"/>
  <c r="K7110" i="3"/>
  <c r="K7118" i="3"/>
  <c r="K7126" i="3"/>
  <c r="K7134" i="3"/>
  <c r="K7142" i="3"/>
  <c r="K7150" i="3"/>
  <c r="K7158" i="3"/>
  <c r="K7166" i="3"/>
  <c r="K7174" i="3"/>
  <c r="K7182" i="3"/>
  <c r="K7190" i="3"/>
  <c r="K7198" i="3"/>
  <c r="K7206" i="3"/>
  <c r="K7214" i="3"/>
  <c r="K7222" i="3"/>
  <c r="K7230" i="3"/>
  <c r="K7238" i="3"/>
  <c r="K7246" i="3"/>
  <c r="K7254" i="3"/>
  <c r="K7262" i="3"/>
  <c r="K7270" i="3"/>
  <c r="K7278" i="3"/>
  <c r="K7286" i="3"/>
  <c r="K7294" i="3"/>
  <c r="K7302" i="3"/>
  <c r="K7310" i="3"/>
  <c r="K7318" i="3"/>
  <c r="K7326" i="3"/>
  <c r="K7334" i="3"/>
  <c r="K7342" i="3"/>
  <c r="K7350" i="3"/>
  <c r="K7358" i="3"/>
  <c r="K7366" i="3"/>
  <c r="K7374" i="3"/>
  <c r="K7382" i="3"/>
  <c r="K7390" i="3"/>
  <c r="K7398" i="3"/>
  <c r="K7406" i="3"/>
  <c r="K7414" i="3"/>
  <c r="K7422" i="3"/>
  <c r="K7430" i="3"/>
  <c r="K7438" i="3"/>
  <c r="K7446" i="3"/>
  <c r="K7454" i="3"/>
  <c r="K7462" i="3"/>
  <c r="K7470" i="3"/>
  <c r="K7478" i="3"/>
  <c r="K7486" i="3"/>
  <c r="K7494" i="3"/>
  <c r="K7502" i="3"/>
  <c r="K7510" i="3"/>
  <c r="K7518" i="3"/>
  <c r="K7526" i="3"/>
  <c r="K7534" i="3"/>
  <c r="K7542" i="3"/>
  <c r="K7550" i="3"/>
  <c r="K7558" i="3"/>
  <c r="K7566" i="3"/>
  <c r="K7574" i="3"/>
  <c r="K7582" i="3"/>
  <c r="K7590" i="3"/>
  <c r="K7598" i="3"/>
  <c r="K7606" i="3"/>
  <c r="K7614" i="3"/>
  <c r="K7622" i="3"/>
  <c r="K7630" i="3"/>
  <c r="K7638" i="3"/>
  <c r="K7646" i="3"/>
  <c r="K7654" i="3"/>
  <c r="K7662" i="3"/>
  <c r="K7670" i="3"/>
  <c r="K7678" i="3"/>
  <c r="K7686" i="3"/>
  <c r="K7694" i="3"/>
  <c r="K7702" i="3"/>
  <c r="K7710" i="3"/>
  <c r="K7718" i="3"/>
  <c r="K7726" i="3"/>
  <c r="K7734" i="3"/>
  <c r="K7742" i="3"/>
  <c r="K7750" i="3"/>
  <c r="K7758" i="3"/>
  <c r="K7766" i="3"/>
  <c r="K7774" i="3"/>
  <c r="K7782" i="3"/>
  <c r="K7790" i="3"/>
  <c r="K7798" i="3"/>
  <c r="K7806" i="3"/>
  <c r="K7814" i="3"/>
  <c r="K7822" i="3"/>
  <c r="K7830" i="3"/>
  <c r="K7838" i="3"/>
  <c r="K7846" i="3"/>
  <c r="K7854" i="3"/>
  <c r="K7862" i="3"/>
  <c r="K7870" i="3"/>
  <c r="K7878" i="3"/>
  <c r="K7886" i="3"/>
  <c r="K7894" i="3"/>
  <c r="K7902" i="3"/>
  <c r="K7910" i="3"/>
  <c r="K7918" i="3"/>
  <c r="K7926" i="3"/>
  <c r="K7934" i="3"/>
  <c r="K7942" i="3"/>
  <c r="K7950" i="3"/>
  <c r="K7958" i="3"/>
  <c r="K7966" i="3"/>
  <c r="K7974" i="3"/>
  <c r="K7982" i="3"/>
  <c r="K7990" i="3"/>
  <c r="K7998" i="3"/>
  <c r="K8006" i="3"/>
  <c r="K8014" i="3"/>
  <c r="K8022" i="3"/>
  <c r="K8030" i="3"/>
  <c r="K8038" i="3"/>
  <c r="K8046" i="3"/>
  <c r="K8054" i="3"/>
  <c r="K8062" i="3"/>
  <c r="K8070" i="3"/>
  <c r="K8078" i="3"/>
  <c r="K8086" i="3"/>
  <c r="K8094" i="3"/>
  <c r="K8102" i="3"/>
  <c r="K8110" i="3"/>
  <c r="K8118" i="3"/>
  <c r="K8126" i="3"/>
  <c r="K8134" i="3"/>
  <c r="K8142" i="3"/>
  <c r="K8150" i="3"/>
  <c r="K8158" i="3"/>
  <c r="K8166" i="3"/>
  <c r="K8174" i="3"/>
  <c r="K8182" i="3"/>
  <c r="K8190" i="3"/>
  <c r="K8198" i="3"/>
  <c r="K8206" i="3"/>
  <c r="K8214" i="3"/>
  <c r="K8222" i="3"/>
  <c r="K8230" i="3"/>
  <c r="K8238" i="3"/>
  <c r="K8246" i="3"/>
  <c r="K8254" i="3"/>
  <c r="K8262" i="3"/>
  <c r="K8270" i="3"/>
  <c r="K8278" i="3"/>
  <c r="K8286" i="3"/>
  <c r="K8294" i="3"/>
  <c r="K8302" i="3"/>
  <c r="K8310" i="3"/>
  <c r="K8318" i="3"/>
  <c r="K8326" i="3"/>
  <c r="K8334" i="3"/>
  <c r="K8342" i="3"/>
  <c r="K8350" i="3"/>
  <c r="K8358" i="3"/>
  <c r="K8366" i="3"/>
  <c r="K8374" i="3"/>
  <c r="K8382" i="3"/>
  <c r="K8390" i="3"/>
  <c r="K8398" i="3"/>
  <c r="K8406" i="3"/>
  <c r="K8414" i="3"/>
  <c r="K8422" i="3"/>
  <c r="K8430" i="3"/>
  <c r="K8438" i="3"/>
  <c r="K8446" i="3"/>
  <c r="K8454" i="3"/>
  <c r="K8462" i="3"/>
  <c r="K8470" i="3"/>
  <c r="K8478" i="3"/>
  <c r="K8486" i="3"/>
  <c r="K8494" i="3"/>
  <c r="K8502" i="3"/>
  <c r="K8510" i="3"/>
  <c r="K8518" i="3"/>
  <c r="K8526" i="3"/>
  <c r="K8534" i="3"/>
  <c r="K8542" i="3"/>
  <c r="K8550" i="3"/>
  <c r="K8558" i="3"/>
  <c r="K8566" i="3"/>
  <c r="K8574" i="3"/>
  <c r="K8582" i="3"/>
  <c r="K8590" i="3"/>
  <c r="K8598" i="3"/>
  <c r="K8606" i="3"/>
  <c r="K8614" i="3"/>
  <c r="K8622" i="3"/>
  <c r="K8630" i="3"/>
  <c r="K8638" i="3"/>
  <c r="K8646" i="3"/>
  <c r="K8654" i="3"/>
  <c r="K8662" i="3"/>
  <c r="K8670" i="3"/>
  <c r="K8678" i="3"/>
  <c r="K8686" i="3"/>
  <c r="K8694" i="3"/>
  <c r="K8702" i="3"/>
  <c r="K8710" i="3"/>
  <c r="K8718" i="3"/>
  <c r="K8726" i="3"/>
  <c r="K8734" i="3"/>
  <c r="K8742" i="3"/>
  <c r="K8750" i="3"/>
  <c r="K8758" i="3"/>
  <c r="K8766" i="3"/>
  <c r="K8774" i="3"/>
  <c r="K8782" i="3"/>
  <c r="K8790" i="3"/>
  <c r="K8798" i="3"/>
  <c r="K8806" i="3"/>
  <c r="K8814" i="3"/>
  <c r="K8822" i="3"/>
  <c r="K8830" i="3"/>
  <c r="K8838" i="3"/>
  <c r="K8846" i="3"/>
  <c r="K8854" i="3"/>
  <c r="K8862" i="3"/>
  <c r="K8870" i="3"/>
  <c r="K8878" i="3"/>
  <c r="K8886" i="3"/>
  <c r="K8894" i="3"/>
  <c r="K8902" i="3"/>
  <c r="K8910" i="3"/>
  <c r="K8918" i="3"/>
  <c r="K8926" i="3"/>
  <c r="K8934" i="3"/>
  <c r="K8942" i="3"/>
  <c r="K8950" i="3"/>
  <c r="K8958" i="3"/>
  <c r="K8966" i="3"/>
  <c r="K8974" i="3"/>
  <c r="K8982" i="3"/>
  <c r="K8990" i="3"/>
  <c r="K8998" i="3"/>
  <c r="K9006" i="3"/>
  <c r="K9014" i="3"/>
  <c r="K9022" i="3"/>
  <c r="K9030" i="3"/>
  <c r="K9038" i="3"/>
  <c r="K9046" i="3"/>
  <c r="K9054" i="3"/>
  <c r="K9062" i="3"/>
  <c r="K9070" i="3"/>
  <c r="K9078" i="3"/>
  <c r="K9086" i="3"/>
  <c r="K9094" i="3"/>
  <c r="K9102" i="3"/>
  <c r="K9110" i="3"/>
  <c r="K9118" i="3"/>
  <c r="K9126" i="3"/>
  <c r="K9134" i="3"/>
  <c r="K9142" i="3"/>
  <c r="K9150" i="3"/>
  <c r="K9158" i="3"/>
  <c r="K9166" i="3"/>
  <c r="K9174" i="3"/>
  <c r="K9182" i="3"/>
  <c r="K9190" i="3"/>
  <c r="K9198" i="3"/>
  <c r="K9206" i="3"/>
  <c r="K9214" i="3"/>
  <c r="K9222" i="3"/>
  <c r="K9230" i="3"/>
  <c r="K9238" i="3"/>
  <c r="K9246" i="3"/>
  <c r="K9254" i="3"/>
  <c r="K9262" i="3"/>
  <c r="K9270" i="3"/>
  <c r="K9278" i="3"/>
  <c r="K9286" i="3"/>
  <c r="K9294" i="3"/>
  <c r="K9302" i="3"/>
  <c r="K9310" i="3"/>
  <c r="K9318" i="3"/>
  <c r="K9326" i="3"/>
  <c r="K9334" i="3"/>
  <c r="K9342" i="3"/>
  <c r="K9350" i="3"/>
  <c r="K9358" i="3"/>
  <c r="K9366" i="3"/>
  <c r="K9374" i="3"/>
  <c r="K9382" i="3"/>
  <c r="K9390" i="3"/>
  <c r="K9398" i="3"/>
  <c r="K9406" i="3"/>
  <c r="K9414" i="3"/>
  <c r="K9422" i="3"/>
  <c r="K9430" i="3"/>
  <c r="K9438" i="3"/>
  <c r="K9446" i="3"/>
  <c r="K9454" i="3"/>
  <c r="K9462" i="3"/>
  <c r="K9470" i="3"/>
  <c r="K9478" i="3"/>
  <c r="K9486" i="3"/>
  <c r="K9494" i="3"/>
  <c r="K9502" i="3"/>
  <c r="K9510" i="3"/>
  <c r="K9518" i="3"/>
  <c r="K9526" i="3"/>
  <c r="K9534" i="3"/>
  <c r="K9542" i="3"/>
  <c r="K9550" i="3"/>
  <c r="K9558" i="3"/>
  <c r="K9566" i="3"/>
  <c r="K9574" i="3"/>
  <c r="K9582" i="3"/>
  <c r="K9590" i="3"/>
  <c r="K9598" i="3"/>
  <c r="K9606" i="3"/>
  <c r="K9614" i="3"/>
  <c r="K9622" i="3"/>
  <c r="K9630" i="3"/>
  <c r="K9638" i="3"/>
  <c r="K9646" i="3"/>
  <c r="K9654" i="3"/>
  <c r="K9662" i="3"/>
  <c r="K9670" i="3"/>
  <c r="K9678" i="3"/>
  <c r="K9686" i="3"/>
  <c r="K9694" i="3"/>
  <c r="K9702" i="3"/>
  <c r="K9710" i="3"/>
  <c r="K9718" i="3"/>
  <c r="K9726" i="3"/>
  <c r="K9734" i="3"/>
  <c r="K9742" i="3"/>
  <c r="K9750" i="3"/>
  <c r="K9758" i="3"/>
  <c r="K9766" i="3"/>
  <c r="K9774" i="3"/>
  <c r="K9782" i="3"/>
  <c r="K9790" i="3"/>
  <c r="K9798" i="3"/>
  <c r="K9806" i="3"/>
  <c r="K9814" i="3"/>
  <c r="K9822" i="3"/>
  <c r="K9830" i="3"/>
  <c r="K9838" i="3"/>
  <c r="K9846" i="3"/>
  <c r="K9854" i="3"/>
  <c r="K9862" i="3"/>
  <c r="K9870" i="3"/>
  <c r="K9878" i="3"/>
  <c r="K9886" i="3"/>
  <c r="K9894" i="3"/>
  <c r="K9902" i="3"/>
  <c r="K9910" i="3"/>
  <c r="K9918" i="3"/>
  <c r="K9926" i="3"/>
  <c r="K9934" i="3"/>
  <c r="K9942" i="3"/>
  <c r="K9950" i="3"/>
  <c r="K9958" i="3"/>
  <c r="K9966" i="3"/>
  <c r="K9974" i="3"/>
  <c r="K9982" i="3"/>
  <c r="K9990" i="3"/>
  <c r="K9998" i="3"/>
  <c r="K10006" i="3"/>
  <c r="K10014" i="3"/>
  <c r="K10022" i="3"/>
  <c r="K10030" i="3"/>
  <c r="K10038" i="3"/>
  <c r="K10046" i="3"/>
  <c r="K10054" i="3"/>
  <c r="K10062" i="3"/>
  <c r="K10070" i="3"/>
  <c r="K10078" i="3"/>
  <c r="K10086" i="3"/>
  <c r="K10094" i="3"/>
  <c r="K10102" i="3"/>
  <c r="K10110" i="3"/>
  <c r="K10118" i="3"/>
  <c r="K10126" i="3"/>
  <c r="K10134" i="3"/>
  <c r="K10142" i="3"/>
  <c r="K10150" i="3"/>
  <c r="K10158" i="3"/>
  <c r="K10166" i="3"/>
  <c r="K10174" i="3"/>
  <c r="K10182" i="3"/>
  <c r="K10190" i="3"/>
  <c r="K10198" i="3"/>
  <c r="K10206" i="3"/>
  <c r="K10214" i="3"/>
  <c r="K10222" i="3"/>
  <c r="K10230" i="3"/>
  <c r="K10238" i="3"/>
  <c r="K10246" i="3"/>
  <c r="K10254" i="3"/>
  <c r="K10262" i="3"/>
  <c r="K10270" i="3"/>
  <c r="K10278" i="3"/>
  <c r="K10286" i="3"/>
  <c r="K10294" i="3"/>
  <c r="K10302" i="3"/>
  <c r="K10310" i="3"/>
  <c r="K10318" i="3"/>
  <c r="K10326" i="3"/>
  <c r="K10334" i="3"/>
  <c r="K10342" i="3"/>
  <c r="K10350" i="3"/>
  <c r="K10358" i="3"/>
  <c r="K10366" i="3"/>
  <c r="K10374" i="3"/>
  <c r="K10382" i="3"/>
  <c r="K10390" i="3"/>
  <c r="K10398" i="3"/>
  <c r="K10406" i="3"/>
  <c r="K10414" i="3"/>
  <c r="K10422" i="3"/>
  <c r="K10430" i="3"/>
  <c r="K10438" i="3"/>
  <c r="K10446" i="3"/>
  <c r="K10454" i="3"/>
  <c r="K10462" i="3"/>
  <c r="K10470" i="3"/>
  <c r="K10478" i="3"/>
  <c r="K10486" i="3"/>
  <c r="K10494" i="3"/>
  <c r="K10502" i="3"/>
  <c r="K10510" i="3"/>
  <c r="K10518" i="3"/>
  <c r="K10526" i="3"/>
  <c r="K10534" i="3"/>
  <c r="K10542" i="3"/>
  <c r="K10550" i="3"/>
  <c r="K10558" i="3"/>
  <c r="K10566" i="3"/>
  <c r="K10574" i="3"/>
  <c r="K10582" i="3"/>
  <c r="K10590" i="3"/>
  <c r="K10598" i="3"/>
  <c r="K10606" i="3"/>
  <c r="K10614" i="3"/>
  <c r="K10622" i="3"/>
  <c r="K10630" i="3"/>
  <c r="K10638" i="3"/>
  <c r="K10646" i="3"/>
  <c r="K10654" i="3"/>
  <c r="K10662" i="3"/>
  <c r="K10670" i="3"/>
  <c r="K10678" i="3"/>
  <c r="K10686" i="3"/>
  <c r="K10694" i="3"/>
  <c r="K10702" i="3"/>
  <c r="K10710" i="3"/>
  <c r="K10718" i="3"/>
  <c r="K10726" i="3"/>
  <c r="K10734" i="3"/>
  <c r="K10742" i="3"/>
  <c r="K10750" i="3"/>
  <c r="K10758" i="3"/>
  <c r="K10766" i="3"/>
  <c r="K10774" i="3"/>
  <c r="K10782" i="3"/>
  <c r="K10790" i="3"/>
  <c r="K10798" i="3"/>
  <c r="K10806" i="3"/>
  <c r="K10814" i="3"/>
  <c r="K10822" i="3"/>
  <c r="K10830" i="3"/>
  <c r="K10838" i="3"/>
  <c r="K10846" i="3"/>
  <c r="K10854" i="3"/>
  <c r="K10862" i="3"/>
  <c r="K10870" i="3"/>
  <c r="K10878" i="3"/>
  <c r="K10886" i="3"/>
  <c r="K10894" i="3"/>
  <c r="K10902" i="3"/>
  <c r="K10910" i="3"/>
  <c r="K10918" i="3"/>
  <c r="K10926" i="3"/>
  <c r="K10934" i="3"/>
  <c r="K10942" i="3"/>
  <c r="K10950" i="3"/>
  <c r="K10958" i="3"/>
  <c r="K10966" i="3"/>
  <c r="K10974" i="3"/>
  <c r="K10982" i="3"/>
  <c r="K10990" i="3"/>
  <c r="K10998" i="3"/>
  <c r="K11006" i="3"/>
  <c r="K11014" i="3"/>
  <c r="K11022" i="3"/>
  <c r="K11030" i="3"/>
  <c r="K11038" i="3"/>
  <c r="K11046" i="3"/>
  <c r="K11054" i="3"/>
  <c r="K11062" i="3"/>
  <c r="K11070" i="3"/>
  <c r="K11078" i="3"/>
  <c r="K11086" i="3"/>
  <c r="K11094" i="3"/>
  <c r="K11102" i="3"/>
  <c r="K11110" i="3"/>
  <c r="K11118" i="3"/>
  <c r="K11126" i="3"/>
  <c r="K11134" i="3"/>
  <c r="K11142" i="3"/>
  <c r="K11150" i="3"/>
  <c r="K11158" i="3"/>
  <c r="K11166" i="3"/>
  <c r="K11174" i="3"/>
  <c r="K11182" i="3"/>
  <c r="K11190" i="3"/>
  <c r="K11198" i="3"/>
  <c r="K11206" i="3"/>
  <c r="K11214" i="3"/>
  <c r="K11222" i="3"/>
  <c r="K11230" i="3"/>
  <c r="K11238" i="3"/>
  <c r="K11246" i="3"/>
  <c r="K11254" i="3"/>
  <c r="K11262" i="3"/>
  <c r="K11270" i="3"/>
  <c r="K11278" i="3"/>
  <c r="K11286" i="3"/>
  <c r="K11294" i="3"/>
  <c r="K11302" i="3"/>
  <c r="K11310" i="3"/>
  <c r="K11318" i="3"/>
  <c r="K11326" i="3"/>
  <c r="K11334" i="3"/>
  <c r="K11342" i="3"/>
  <c r="K11350" i="3"/>
  <c r="K11358" i="3"/>
  <c r="K11366" i="3"/>
  <c r="K11374" i="3"/>
  <c r="K11382" i="3"/>
  <c r="K11390" i="3"/>
  <c r="K11398" i="3"/>
  <c r="K11406" i="3"/>
  <c r="K11414" i="3"/>
  <c r="K11422" i="3"/>
  <c r="K11430" i="3"/>
  <c r="K11438" i="3"/>
  <c r="K11446" i="3"/>
  <c r="K11454" i="3"/>
  <c r="K11462" i="3"/>
  <c r="K11470" i="3"/>
  <c r="K11478" i="3"/>
  <c r="K11486" i="3"/>
  <c r="K11494" i="3"/>
  <c r="K11502" i="3"/>
  <c r="K11510" i="3"/>
  <c r="K11518" i="3"/>
  <c r="K11526" i="3"/>
  <c r="K11534" i="3"/>
  <c r="K11542" i="3"/>
  <c r="K11550" i="3"/>
  <c r="K11558" i="3"/>
  <c r="K11566" i="3"/>
  <c r="K11574" i="3"/>
  <c r="K11582" i="3"/>
  <c r="K11590" i="3"/>
  <c r="K11598" i="3"/>
  <c r="K11606" i="3"/>
  <c r="K11614" i="3"/>
  <c r="K11622" i="3"/>
  <c r="K11630" i="3"/>
  <c r="K11638" i="3"/>
  <c r="K11646" i="3"/>
  <c r="K11654" i="3"/>
  <c r="K11662" i="3"/>
  <c r="K11670" i="3"/>
  <c r="K11678" i="3"/>
  <c r="K11686" i="3"/>
  <c r="K11694" i="3"/>
  <c r="K11702" i="3"/>
  <c r="K11710" i="3"/>
  <c r="K11718" i="3"/>
  <c r="K11726" i="3"/>
  <c r="K11734" i="3"/>
  <c r="K11742" i="3"/>
  <c r="K11750" i="3"/>
  <c r="K11758" i="3"/>
  <c r="K11766" i="3"/>
  <c r="K11774" i="3"/>
  <c r="K11782" i="3"/>
  <c r="K11790" i="3"/>
  <c r="K11798" i="3"/>
  <c r="K11806" i="3"/>
  <c r="K11814" i="3"/>
  <c r="K11822" i="3"/>
  <c r="K11830" i="3"/>
  <c r="K11838" i="3"/>
  <c r="K11846" i="3"/>
  <c r="K11854" i="3"/>
  <c r="K11862" i="3"/>
  <c r="K11870" i="3"/>
  <c r="K11878" i="3"/>
  <c r="K11886" i="3"/>
  <c r="K11894" i="3"/>
  <c r="K11902" i="3"/>
  <c r="K11910" i="3"/>
  <c r="K11918" i="3"/>
  <c r="K11926" i="3"/>
  <c r="K11934" i="3"/>
  <c r="K11942" i="3"/>
  <c r="K11950" i="3"/>
  <c r="K11958" i="3"/>
  <c r="K11966" i="3"/>
  <c r="K11974" i="3"/>
  <c r="K11982" i="3"/>
  <c r="K11990" i="3"/>
  <c r="K11998" i="3"/>
  <c r="K12006" i="3"/>
  <c r="K12014" i="3"/>
  <c r="K12022" i="3"/>
  <c r="K12030" i="3"/>
  <c r="K12038" i="3"/>
  <c r="K12046" i="3"/>
  <c r="K12054" i="3"/>
  <c r="K12062" i="3"/>
  <c r="K12070" i="3"/>
  <c r="K12078" i="3"/>
  <c r="K12086" i="3"/>
  <c r="K12094" i="3"/>
  <c r="K12102" i="3"/>
  <c r="K12110" i="3"/>
  <c r="K12118" i="3"/>
  <c r="K12126" i="3"/>
  <c r="K12134" i="3"/>
  <c r="K12142" i="3"/>
  <c r="K12150" i="3"/>
  <c r="K12158" i="3"/>
  <c r="K12166" i="3"/>
  <c r="K12174" i="3"/>
  <c r="K12182" i="3"/>
  <c r="K12190" i="3"/>
  <c r="K12198" i="3"/>
  <c r="K12206" i="3"/>
  <c r="K12214" i="3"/>
  <c r="K12222" i="3"/>
  <c r="K12230" i="3"/>
  <c r="K12238" i="3"/>
  <c r="K12246" i="3"/>
  <c r="K12254" i="3"/>
  <c r="K12262" i="3"/>
  <c r="K12270" i="3"/>
  <c r="K12278" i="3"/>
  <c r="K12286" i="3"/>
  <c r="K12294" i="3"/>
  <c r="K12302" i="3"/>
  <c r="K12310" i="3"/>
  <c r="K12318" i="3"/>
  <c r="K12326" i="3"/>
  <c r="K12334" i="3"/>
  <c r="K12342" i="3"/>
  <c r="K12350" i="3"/>
  <c r="K12358" i="3"/>
  <c r="K12366" i="3"/>
  <c r="K12374" i="3"/>
  <c r="K12382" i="3"/>
  <c r="K12390" i="3"/>
  <c r="K12398" i="3"/>
  <c r="K12406" i="3"/>
  <c r="K12414" i="3"/>
  <c r="K12422" i="3"/>
  <c r="K12430" i="3"/>
  <c r="K12438" i="3"/>
  <c r="K12446" i="3"/>
  <c r="K12454" i="3"/>
  <c r="K12462" i="3"/>
  <c r="K12470" i="3"/>
  <c r="K12478" i="3"/>
  <c r="K12486" i="3"/>
  <c r="K12494" i="3"/>
  <c r="K12502" i="3"/>
  <c r="K12510" i="3"/>
  <c r="K12518" i="3"/>
  <c r="K12526" i="3"/>
  <c r="K12534" i="3"/>
  <c r="K12542" i="3"/>
  <c r="K12550" i="3"/>
  <c r="K12558" i="3"/>
  <c r="K12566" i="3"/>
  <c r="K12574" i="3"/>
  <c r="K12582" i="3"/>
  <c r="K12590" i="3"/>
  <c r="K12598" i="3"/>
  <c r="K12606" i="3"/>
  <c r="K12614" i="3"/>
  <c r="K12622" i="3"/>
  <c r="K12630" i="3"/>
  <c r="K12638" i="3"/>
  <c r="K12646" i="3"/>
  <c r="K12654" i="3"/>
  <c r="K12662" i="3"/>
  <c r="K12670" i="3"/>
  <c r="K12678" i="3"/>
  <c r="K12686" i="3"/>
  <c r="K12694" i="3"/>
  <c r="K12702" i="3"/>
  <c r="K12710" i="3"/>
  <c r="K12718" i="3"/>
  <c r="K12726" i="3"/>
  <c r="K12734" i="3"/>
  <c r="K12742" i="3"/>
  <c r="K12750" i="3"/>
  <c r="K12758" i="3"/>
  <c r="K12766" i="3"/>
  <c r="K12774" i="3"/>
  <c r="K12782" i="3"/>
  <c r="K12790" i="3"/>
  <c r="K12798" i="3"/>
  <c r="K12806" i="3"/>
  <c r="K12814" i="3"/>
  <c r="K12822" i="3"/>
  <c r="K12830" i="3"/>
  <c r="K12838" i="3"/>
  <c r="K12846" i="3"/>
  <c r="K12854" i="3"/>
  <c r="K12862" i="3"/>
  <c r="K12870" i="3"/>
  <c r="K12878" i="3"/>
  <c r="K12886" i="3"/>
  <c r="K12894" i="3"/>
  <c r="K12902" i="3"/>
  <c r="K12910" i="3"/>
  <c r="K12918" i="3"/>
  <c r="K12926" i="3"/>
  <c r="K12934" i="3"/>
  <c r="K12942" i="3"/>
  <c r="K12950" i="3"/>
  <c r="K12958" i="3"/>
  <c r="K12966" i="3"/>
  <c r="K12974" i="3"/>
  <c r="K12982" i="3"/>
  <c r="K12990" i="3"/>
  <c r="K12998" i="3"/>
  <c r="K13006" i="3"/>
  <c r="K13014" i="3"/>
  <c r="K13022" i="3"/>
  <c r="K13030" i="3"/>
  <c r="K13038" i="3"/>
  <c r="K13046" i="3"/>
  <c r="K13054" i="3"/>
  <c r="K13062" i="3"/>
  <c r="K13070" i="3"/>
  <c r="K13078" i="3"/>
  <c r="K13086" i="3"/>
  <c r="K13094" i="3"/>
  <c r="K13102" i="3"/>
  <c r="K13110" i="3"/>
  <c r="K13118" i="3"/>
  <c r="K13126" i="3"/>
  <c r="K13134" i="3"/>
  <c r="K13142" i="3"/>
  <c r="K13150" i="3"/>
  <c r="K13158" i="3"/>
  <c r="K13166" i="3"/>
  <c r="K13174" i="3"/>
  <c r="K13182" i="3"/>
  <c r="K13190" i="3"/>
  <c r="K13198" i="3"/>
  <c r="K13206" i="3"/>
  <c r="K13214" i="3"/>
  <c r="K13222" i="3"/>
  <c r="K13230" i="3"/>
  <c r="K13238" i="3"/>
  <c r="K13246" i="3"/>
  <c r="K13254" i="3"/>
  <c r="K13262" i="3"/>
  <c r="K13270" i="3"/>
  <c r="K13278" i="3"/>
  <c r="K13286" i="3"/>
  <c r="K13294" i="3"/>
  <c r="K13302" i="3"/>
  <c r="K13310" i="3"/>
  <c r="K13318" i="3"/>
  <c r="K13326" i="3"/>
  <c r="K13334" i="3"/>
  <c r="K13342" i="3"/>
  <c r="K13350" i="3"/>
  <c r="K13358" i="3"/>
  <c r="K13366" i="3"/>
  <c r="K13374" i="3"/>
  <c r="K13382" i="3"/>
  <c r="K13390" i="3"/>
  <c r="K13398" i="3"/>
  <c r="K13406" i="3"/>
  <c r="K13414" i="3"/>
  <c r="K13422" i="3"/>
  <c r="K13430" i="3"/>
  <c r="K13438" i="3"/>
  <c r="K13446" i="3"/>
  <c r="K13454" i="3"/>
  <c r="K13462" i="3"/>
  <c r="K13470" i="3"/>
  <c r="K13478" i="3"/>
  <c r="K13486" i="3"/>
  <c r="K13494" i="3"/>
  <c r="K13502" i="3"/>
  <c r="K13510" i="3"/>
  <c r="K13518" i="3"/>
  <c r="K13526" i="3"/>
  <c r="K13534" i="3"/>
  <c r="K13542" i="3"/>
  <c r="K13550" i="3"/>
  <c r="K13558" i="3"/>
  <c r="K13566" i="3"/>
  <c r="K13574" i="3"/>
  <c r="K13582" i="3"/>
  <c r="K13590" i="3"/>
  <c r="K13598" i="3"/>
  <c r="K13606" i="3"/>
  <c r="K13614" i="3"/>
  <c r="K13622" i="3"/>
  <c r="K13630" i="3"/>
  <c r="K13638" i="3"/>
  <c r="K13646" i="3"/>
  <c r="K13654" i="3"/>
  <c r="K13662" i="3"/>
  <c r="K13670" i="3"/>
  <c r="K13678" i="3"/>
  <c r="K13686" i="3"/>
  <c r="K13694" i="3"/>
  <c r="K13702" i="3"/>
  <c r="K13710" i="3"/>
  <c r="K13718" i="3"/>
  <c r="K13726" i="3"/>
  <c r="K13734" i="3"/>
  <c r="K13742" i="3"/>
  <c r="K13750" i="3"/>
  <c r="K13758" i="3"/>
  <c r="K13766" i="3"/>
  <c r="K13774" i="3"/>
  <c r="K13782" i="3"/>
  <c r="K13790" i="3"/>
  <c r="K13798" i="3"/>
  <c r="K13806" i="3"/>
  <c r="K13814" i="3"/>
  <c r="K13822" i="3"/>
  <c r="K13830" i="3"/>
  <c r="K13838" i="3"/>
  <c r="K13846" i="3"/>
  <c r="K13854" i="3"/>
  <c r="K13862" i="3"/>
  <c r="K13870" i="3"/>
  <c r="K13878" i="3"/>
  <c r="K13886" i="3"/>
  <c r="K13894" i="3"/>
  <c r="K13902" i="3"/>
  <c r="K13910" i="3"/>
  <c r="K13918" i="3"/>
  <c r="K13926" i="3"/>
  <c r="K13934" i="3"/>
  <c r="K13942" i="3"/>
  <c r="K13950" i="3"/>
  <c r="K13958" i="3"/>
  <c r="K13966" i="3"/>
  <c r="K13974" i="3"/>
  <c r="K13982" i="3"/>
  <c r="K13990" i="3"/>
  <c r="K13998" i="3"/>
  <c r="K14006" i="3"/>
  <c r="K14014" i="3"/>
  <c r="K14022" i="3"/>
  <c r="K14030" i="3"/>
  <c r="K14038" i="3"/>
  <c r="K14046" i="3"/>
  <c r="K14054" i="3"/>
  <c r="K14062" i="3"/>
  <c r="K14070" i="3"/>
  <c r="K14078" i="3"/>
  <c r="K14086" i="3"/>
  <c r="K14094" i="3"/>
  <c r="K14102" i="3"/>
  <c r="K14110" i="3"/>
  <c r="K14118" i="3"/>
  <c r="K14126" i="3"/>
  <c r="K14134" i="3"/>
  <c r="K14142" i="3"/>
  <c r="K14150" i="3"/>
  <c r="K14158" i="3"/>
  <c r="K14166" i="3"/>
  <c r="K14174" i="3"/>
  <c r="K14182" i="3"/>
  <c r="K14190" i="3"/>
  <c r="K14198" i="3"/>
  <c r="K14206" i="3"/>
  <c r="K14214" i="3"/>
  <c r="K14222" i="3"/>
  <c r="K14230" i="3"/>
  <c r="K14238" i="3"/>
  <c r="K14246" i="3"/>
  <c r="K14254" i="3"/>
  <c r="K14262" i="3"/>
  <c r="K14270" i="3"/>
  <c r="K14278" i="3"/>
  <c r="K14286" i="3"/>
  <c r="K14294" i="3"/>
  <c r="K14302" i="3"/>
  <c r="K14310" i="3"/>
  <c r="K14318" i="3"/>
  <c r="K14326" i="3"/>
  <c r="K14334" i="3"/>
  <c r="K14342" i="3"/>
  <c r="K14350" i="3"/>
  <c r="K14358" i="3"/>
  <c r="K14366" i="3"/>
  <c r="K14374" i="3"/>
  <c r="K14382" i="3"/>
  <c r="K14390" i="3"/>
  <c r="K14398" i="3"/>
  <c r="K14406" i="3"/>
  <c r="K14414" i="3"/>
  <c r="K14422" i="3"/>
  <c r="K14430" i="3"/>
  <c r="K14438" i="3"/>
  <c r="K14446" i="3"/>
  <c r="K14454" i="3"/>
  <c r="K14462" i="3"/>
  <c r="K14470" i="3"/>
  <c r="K14478" i="3"/>
  <c r="K14486" i="3"/>
  <c r="K14494" i="3"/>
  <c r="K14502" i="3"/>
  <c r="K14510" i="3"/>
  <c r="K14518" i="3"/>
  <c r="K14526" i="3"/>
  <c r="K14534" i="3"/>
  <c r="K14542" i="3"/>
  <c r="K14550" i="3"/>
  <c r="K14558" i="3"/>
  <c r="K14566" i="3"/>
  <c r="K14574" i="3"/>
  <c r="K14582" i="3"/>
  <c r="K14590" i="3"/>
  <c r="K14598" i="3"/>
  <c r="K14606" i="3"/>
  <c r="K14614" i="3"/>
  <c r="K14622" i="3"/>
  <c r="K14630" i="3"/>
  <c r="K14638" i="3"/>
  <c r="K14646" i="3"/>
  <c r="K14654" i="3"/>
  <c r="K14662" i="3"/>
  <c r="K14670" i="3"/>
  <c r="K14678" i="3"/>
  <c r="K14686" i="3"/>
  <c r="K14694" i="3"/>
  <c r="K14702" i="3"/>
  <c r="K14710" i="3"/>
  <c r="K14718" i="3"/>
  <c r="K14726" i="3"/>
  <c r="K14734" i="3"/>
  <c r="K14742" i="3"/>
  <c r="K14750" i="3"/>
  <c r="K14758" i="3"/>
  <c r="K14766" i="3"/>
  <c r="K14774" i="3"/>
  <c r="K14782" i="3"/>
  <c r="K14790" i="3"/>
  <c r="K14798" i="3"/>
  <c r="K14806" i="3"/>
  <c r="K14814" i="3"/>
  <c r="K14822" i="3"/>
  <c r="K14830" i="3"/>
  <c r="K14838" i="3"/>
  <c r="K14846" i="3"/>
  <c r="K14854" i="3"/>
  <c r="K14862" i="3"/>
  <c r="K14870" i="3"/>
  <c r="K14878" i="3"/>
  <c r="K14886" i="3"/>
  <c r="K14894" i="3"/>
  <c r="K14902" i="3"/>
  <c r="K14910" i="3"/>
  <c r="K14918" i="3"/>
  <c r="K14926" i="3"/>
  <c r="K14934" i="3"/>
  <c r="K14942" i="3"/>
  <c r="K14950" i="3"/>
  <c r="K14958" i="3"/>
  <c r="K14966" i="3"/>
  <c r="K14974" i="3"/>
  <c r="K14982" i="3"/>
  <c r="K14990" i="3"/>
  <c r="K14998" i="3"/>
  <c r="K15006" i="3"/>
  <c r="K15014" i="3"/>
  <c r="K15022" i="3"/>
  <c r="K15030" i="3"/>
  <c r="K15038" i="3"/>
  <c r="K15046" i="3"/>
  <c r="K15054" i="3"/>
  <c r="K15062" i="3"/>
  <c r="K15070" i="3"/>
  <c r="K15078" i="3"/>
  <c r="K15086" i="3"/>
  <c r="K15094" i="3"/>
  <c r="K15102" i="3"/>
  <c r="K15110" i="3"/>
  <c r="K15118" i="3"/>
  <c r="K15126" i="3"/>
  <c r="K15134" i="3"/>
  <c r="K15142" i="3"/>
  <c r="K15150" i="3"/>
  <c r="K15158" i="3"/>
  <c r="K15166" i="3"/>
  <c r="K15174" i="3"/>
  <c r="K15182" i="3"/>
  <c r="K15190" i="3"/>
  <c r="K15198" i="3"/>
  <c r="K15206" i="3"/>
  <c r="K15214" i="3"/>
  <c r="K15222" i="3"/>
  <c r="K15230" i="3"/>
  <c r="K15238" i="3"/>
  <c r="K15246" i="3"/>
  <c r="K15254" i="3"/>
  <c r="K15262" i="3"/>
  <c r="K15270" i="3"/>
  <c r="K15278" i="3"/>
  <c r="K15286" i="3"/>
  <c r="K15294" i="3"/>
  <c r="K15302" i="3"/>
  <c r="K15310" i="3"/>
  <c r="K15318" i="3"/>
  <c r="K15326" i="3"/>
  <c r="K15334" i="3"/>
  <c r="K15342" i="3"/>
  <c r="K15350" i="3"/>
  <c r="K15358" i="3"/>
  <c r="K15366" i="3"/>
  <c r="K15374" i="3"/>
  <c r="K15382" i="3"/>
  <c r="K15390" i="3"/>
  <c r="K15398" i="3"/>
  <c r="K15406" i="3"/>
  <c r="K15414" i="3"/>
  <c r="K15422" i="3"/>
  <c r="K15430" i="3"/>
  <c r="K15438" i="3"/>
  <c r="K15446" i="3"/>
  <c r="K15454" i="3"/>
  <c r="K15462" i="3"/>
  <c r="K15470" i="3"/>
  <c r="K15478" i="3"/>
  <c r="K15486" i="3"/>
  <c r="K15494" i="3"/>
  <c r="K15502" i="3"/>
  <c r="K15510" i="3"/>
  <c r="K15518" i="3"/>
  <c r="K15526" i="3"/>
  <c r="K15534" i="3"/>
  <c r="K15542" i="3"/>
  <c r="K15550" i="3"/>
  <c r="K15558" i="3"/>
  <c r="K15566" i="3"/>
  <c r="K15574" i="3"/>
  <c r="K15582" i="3"/>
  <c r="K15590" i="3"/>
  <c r="K15598" i="3"/>
  <c r="K15606" i="3"/>
  <c r="K15614" i="3"/>
  <c r="K15622" i="3"/>
  <c r="K15630" i="3"/>
  <c r="K15638" i="3"/>
  <c r="K15646" i="3"/>
  <c r="K15654" i="3"/>
  <c r="K15662" i="3"/>
  <c r="K15670" i="3"/>
  <c r="K15678" i="3"/>
  <c r="K15686" i="3"/>
  <c r="K15694" i="3"/>
  <c r="K15702" i="3"/>
  <c r="K15710" i="3"/>
  <c r="K15718" i="3"/>
  <c r="K15726" i="3"/>
  <c r="K15734" i="3"/>
  <c r="K15742" i="3"/>
  <c r="K15750" i="3"/>
  <c r="K15758" i="3"/>
  <c r="K15766" i="3"/>
  <c r="K15774" i="3"/>
  <c r="K15782" i="3"/>
  <c r="K15790" i="3"/>
  <c r="K15798" i="3"/>
  <c r="K15806" i="3"/>
  <c r="K15814" i="3"/>
  <c r="K15822" i="3"/>
  <c r="K15830" i="3"/>
  <c r="K15838" i="3"/>
  <c r="K15846" i="3"/>
  <c r="K15854" i="3"/>
  <c r="K15862" i="3"/>
  <c r="K15870" i="3"/>
  <c r="K15878" i="3"/>
  <c r="K15886" i="3"/>
  <c r="K15894" i="3"/>
  <c r="K15902" i="3"/>
  <c r="K15910" i="3"/>
  <c r="K15918" i="3"/>
  <c r="K15926" i="3"/>
  <c r="K15934" i="3"/>
  <c r="K15942" i="3"/>
  <c r="K15950" i="3"/>
  <c r="K15958" i="3"/>
  <c r="K15966" i="3"/>
  <c r="K15974" i="3"/>
  <c r="K15982" i="3"/>
  <c r="K15990" i="3"/>
  <c r="K15998" i="3"/>
  <c r="K16006" i="3"/>
  <c r="K16014" i="3"/>
  <c r="K16022" i="3"/>
  <c r="K16030" i="3"/>
  <c r="K16038" i="3"/>
  <c r="K16046" i="3"/>
  <c r="K16054" i="3"/>
  <c r="K16062" i="3"/>
  <c r="K16070" i="3"/>
  <c r="K16078" i="3"/>
  <c r="K16086" i="3"/>
  <c r="K16094" i="3"/>
  <c r="K16102" i="3"/>
  <c r="K16110" i="3"/>
  <c r="K16118" i="3"/>
  <c r="K16126" i="3"/>
  <c r="K16134" i="3"/>
  <c r="K16142" i="3"/>
  <c r="K16150" i="3"/>
  <c r="K16158" i="3"/>
  <c r="K16166" i="3"/>
  <c r="K16174" i="3"/>
  <c r="K16182" i="3"/>
  <c r="K16190" i="3"/>
  <c r="K16198" i="3"/>
  <c r="K16206" i="3"/>
  <c r="K16214" i="3"/>
  <c r="K16222" i="3"/>
  <c r="K16230" i="3"/>
  <c r="K16238" i="3"/>
  <c r="K16246" i="3"/>
  <c r="K16254" i="3"/>
  <c r="K16262" i="3"/>
  <c r="K16270" i="3"/>
  <c r="K16278" i="3"/>
  <c r="K16286" i="3"/>
  <c r="K16294" i="3"/>
  <c r="K16302" i="3"/>
  <c r="K16310" i="3"/>
  <c r="K16318" i="3"/>
  <c r="K16326" i="3"/>
  <c r="K16334" i="3"/>
  <c r="K16342" i="3"/>
  <c r="K16350" i="3"/>
  <c r="K16358" i="3"/>
  <c r="K16366" i="3"/>
  <c r="K16374" i="3"/>
  <c r="K16382" i="3"/>
  <c r="K16390" i="3"/>
  <c r="K16398" i="3"/>
  <c r="K16406" i="3"/>
  <c r="K16414" i="3"/>
  <c r="K16422" i="3"/>
  <c r="K16430" i="3"/>
  <c r="K16438" i="3"/>
  <c r="K16446" i="3"/>
  <c r="K16454" i="3"/>
  <c r="K16462" i="3"/>
  <c r="K16470" i="3"/>
  <c r="K16478" i="3"/>
  <c r="K16486" i="3"/>
  <c r="K16494" i="3"/>
  <c r="K16502" i="3"/>
  <c r="K16510" i="3"/>
  <c r="K16518" i="3"/>
  <c r="K16526" i="3"/>
  <c r="K16534" i="3"/>
  <c r="K16542" i="3"/>
  <c r="K16550" i="3"/>
  <c r="K16558" i="3"/>
  <c r="K16566" i="3"/>
  <c r="K16574" i="3"/>
  <c r="K16582" i="3"/>
  <c r="K16590" i="3"/>
  <c r="K16598" i="3"/>
  <c r="K16606" i="3"/>
  <c r="K16614" i="3"/>
  <c r="K16622" i="3"/>
  <c r="K16630" i="3"/>
  <c r="K16638" i="3"/>
  <c r="K16646" i="3"/>
  <c r="K16654" i="3"/>
  <c r="K16662" i="3"/>
  <c r="K16670" i="3"/>
  <c r="K16678" i="3"/>
  <c r="K16686" i="3"/>
  <c r="K16694" i="3"/>
  <c r="K16702" i="3"/>
  <c r="K16710" i="3"/>
  <c r="K16718" i="3"/>
  <c r="K16726" i="3"/>
  <c r="K16734" i="3"/>
  <c r="K16742" i="3"/>
  <c r="K16750" i="3"/>
  <c r="K16758" i="3"/>
  <c r="K16766" i="3"/>
  <c r="K16774" i="3"/>
  <c r="K16782" i="3"/>
  <c r="K16790" i="3"/>
  <c r="K16798" i="3"/>
  <c r="K16806" i="3"/>
  <c r="K16814" i="3"/>
  <c r="K16822" i="3"/>
  <c r="K16830" i="3"/>
  <c r="K16838" i="3"/>
  <c r="K16846" i="3"/>
  <c r="K16854" i="3"/>
  <c r="K16862" i="3"/>
  <c r="K16870" i="3"/>
  <c r="K16878" i="3"/>
  <c r="K16886" i="3"/>
  <c r="K16894" i="3"/>
  <c r="K16902" i="3"/>
  <c r="K16910" i="3"/>
  <c r="K16918" i="3"/>
  <c r="K16926" i="3"/>
  <c r="K16934" i="3"/>
  <c r="K16942" i="3"/>
  <c r="K16950" i="3"/>
  <c r="K16958" i="3"/>
  <c r="K16966" i="3"/>
  <c r="K16974" i="3"/>
  <c r="K16982" i="3"/>
  <c r="K16990" i="3"/>
  <c r="K16998" i="3"/>
  <c r="K17006" i="3"/>
  <c r="K17014" i="3"/>
  <c r="K17022" i="3"/>
  <c r="K17030" i="3"/>
  <c r="K17038" i="3"/>
  <c r="K17046" i="3"/>
  <c r="K17054" i="3"/>
  <c r="K17062" i="3"/>
  <c r="K17070" i="3"/>
  <c r="K17078" i="3"/>
  <c r="K17086" i="3"/>
  <c r="K17094" i="3"/>
  <c r="K17102" i="3"/>
  <c r="K17110" i="3"/>
  <c r="K17118" i="3"/>
  <c r="K17126" i="3"/>
  <c r="K17134" i="3"/>
  <c r="K17142" i="3"/>
  <c r="K17150" i="3"/>
  <c r="K17158" i="3"/>
  <c r="K17166" i="3"/>
  <c r="K17174" i="3"/>
  <c r="K17182" i="3"/>
  <c r="K17190" i="3"/>
  <c r="K17198" i="3"/>
  <c r="K17206" i="3"/>
  <c r="K17214" i="3"/>
  <c r="K17222" i="3"/>
  <c r="K17230" i="3"/>
  <c r="K17238" i="3"/>
  <c r="K17246" i="3"/>
  <c r="K17254" i="3"/>
  <c r="K17262" i="3"/>
  <c r="K17270" i="3"/>
  <c r="K17278" i="3"/>
  <c r="K17286" i="3"/>
  <c r="K17294" i="3"/>
  <c r="K17302" i="3"/>
  <c r="K17310" i="3"/>
  <c r="K17318" i="3"/>
  <c r="K17326" i="3"/>
  <c r="K17334" i="3"/>
  <c r="K17342" i="3"/>
  <c r="K17350" i="3"/>
  <c r="K17358" i="3"/>
  <c r="K17366" i="3"/>
  <c r="K17374" i="3"/>
  <c r="K17382" i="3"/>
  <c r="K17390" i="3"/>
  <c r="K17398" i="3"/>
  <c r="K17406" i="3"/>
  <c r="K17414" i="3"/>
  <c r="K17422" i="3"/>
  <c r="K17430" i="3"/>
  <c r="K17438" i="3"/>
  <c r="K17446" i="3"/>
  <c r="K17454" i="3"/>
  <c r="K17462" i="3"/>
  <c r="K17470" i="3"/>
  <c r="K17478" i="3"/>
  <c r="K17486" i="3"/>
  <c r="K17494" i="3"/>
  <c r="K17502" i="3"/>
  <c r="K17510" i="3"/>
  <c r="K17518" i="3"/>
  <c r="K17526" i="3"/>
  <c r="K17534" i="3"/>
  <c r="K17542" i="3"/>
  <c r="K17550" i="3"/>
  <c r="K17558" i="3"/>
  <c r="K17566" i="3"/>
  <c r="K17574" i="3"/>
  <c r="K17582" i="3"/>
  <c r="K17590" i="3"/>
  <c r="K17598" i="3"/>
  <c r="K17606" i="3"/>
  <c r="K17614" i="3"/>
  <c r="K17622" i="3"/>
  <c r="K17630" i="3"/>
  <c r="K17638" i="3"/>
  <c r="K17646" i="3"/>
  <c r="K17654" i="3"/>
  <c r="K17662" i="3"/>
  <c r="K17670" i="3"/>
  <c r="K17678" i="3"/>
  <c r="K17686" i="3"/>
  <c r="K17694" i="3"/>
  <c r="K17702" i="3"/>
  <c r="K17710" i="3"/>
  <c r="K17718" i="3"/>
  <c r="K17726" i="3"/>
  <c r="K17734" i="3"/>
  <c r="K17742" i="3"/>
  <c r="K17750" i="3"/>
  <c r="K17758" i="3"/>
  <c r="K17766" i="3"/>
  <c r="K17774" i="3"/>
  <c r="K17782" i="3"/>
  <c r="K17790" i="3"/>
  <c r="K17798" i="3"/>
  <c r="K17806" i="3"/>
  <c r="K17814" i="3"/>
  <c r="K17822" i="3"/>
  <c r="K17830" i="3"/>
  <c r="K17838" i="3"/>
  <c r="K17846" i="3"/>
  <c r="K17854" i="3"/>
  <c r="K17862" i="3"/>
  <c r="K17870" i="3"/>
  <c r="K17878" i="3"/>
  <c r="K17886" i="3"/>
  <c r="K17894" i="3"/>
  <c r="K17902" i="3"/>
  <c r="K17910" i="3"/>
  <c r="K17918" i="3"/>
  <c r="K17926" i="3"/>
  <c r="K17934" i="3"/>
  <c r="K17942" i="3"/>
  <c r="K17950" i="3"/>
  <c r="K17958" i="3"/>
  <c r="K17966" i="3"/>
  <c r="K17974" i="3"/>
  <c r="K17982" i="3"/>
  <c r="K17990" i="3"/>
  <c r="K17998" i="3"/>
  <c r="K18006" i="3"/>
  <c r="K18014" i="3"/>
  <c r="K18022" i="3"/>
  <c r="K18030" i="3"/>
  <c r="K18038" i="3"/>
  <c r="K18046" i="3"/>
  <c r="K18054" i="3"/>
  <c r="K18062" i="3"/>
  <c r="K18070" i="3"/>
  <c r="K18078" i="3"/>
  <c r="K18086" i="3"/>
  <c r="K18094" i="3"/>
  <c r="K18102" i="3"/>
  <c r="K18110" i="3"/>
  <c r="K18118" i="3"/>
  <c r="K18126" i="3"/>
  <c r="K18134" i="3"/>
  <c r="K18142" i="3"/>
  <c r="K18150" i="3"/>
  <c r="K18158" i="3"/>
  <c r="K18166" i="3"/>
  <c r="K18174" i="3"/>
  <c r="K18182" i="3"/>
  <c r="K18190" i="3"/>
  <c r="K18198" i="3"/>
  <c r="K18206" i="3"/>
  <c r="K18214" i="3"/>
  <c r="K18222" i="3"/>
  <c r="K18230" i="3"/>
  <c r="K18238" i="3"/>
  <c r="K18246" i="3"/>
  <c r="K18254" i="3"/>
  <c r="K18262" i="3"/>
  <c r="K18270" i="3"/>
  <c r="K18278" i="3"/>
  <c r="K18286" i="3"/>
  <c r="K18294" i="3"/>
  <c r="K18302" i="3"/>
  <c r="K18310" i="3"/>
  <c r="K18318" i="3"/>
  <c r="K18326" i="3"/>
  <c r="K18334" i="3"/>
  <c r="K18342" i="3"/>
  <c r="K18350" i="3"/>
  <c r="K18358" i="3"/>
  <c r="K18366" i="3"/>
  <c r="K18374" i="3"/>
  <c r="K18382" i="3"/>
  <c r="K18390" i="3"/>
  <c r="K18398" i="3"/>
  <c r="K18406" i="3"/>
  <c r="K18414" i="3"/>
  <c r="K18422" i="3"/>
  <c r="K18430" i="3"/>
  <c r="K18438" i="3"/>
  <c r="K18446" i="3"/>
  <c r="K18454" i="3"/>
  <c r="K18462" i="3"/>
  <c r="K18470" i="3"/>
  <c r="K18478" i="3"/>
  <c r="K18486" i="3"/>
  <c r="K18494" i="3"/>
  <c r="K18502" i="3"/>
  <c r="K18510" i="3"/>
  <c r="K18518" i="3"/>
  <c r="K18526" i="3"/>
  <c r="K18534" i="3"/>
  <c r="K18542" i="3"/>
  <c r="K18550" i="3"/>
  <c r="K18558" i="3"/>
  <c r="K18566" i="3"/>
  <c r="K18574" i="3"/>
  <c r="K18582" i="3"/>
  <c r="K18590" i="3"/>
  <c r="K18598" i="3"/>
  <c r="K18606" i="3"/>
  <c r="K18614" i="3"/>
  <c r="K18622" i="3"/>
  <c r="K18630" i="3"/>
  <c r="K18638" i="3"/>
  <c r="K18646" i="3"/>
  <c r="K18654" i="3"/>
  <c r="K18662" i="3"/>
  <c r="K18670" i="3"/>
  <c r="K18678" i="3"/>
  <c r="K18686" i="3"/>
  <c r="K18694" i="3"/>
  <c r="K18702" i="3"/>
  <c r="K18710" i="3"/>
  <c r="K18718" i="3"/>
  <c r="K18726" i="3"/>
  <c r="K18734" i="3"/>
  <c r="K18742" i="3"/>
  <c r="K18750" i="3"/>
  <c r="K18758" i="3"/>
  <c r="K18766" i="3"/>
  <c r="K18774" i="3"/>
  <c r="K18782" i="3"/>
  <c r="K18790" i="3"/>
  <c r="K18798" i="3"/>
  <c r="K18806" i="3"/>
  <c r="K18814" i="3"/>
  <c r="K18822" i="3"/>
  <c r="K18830" i="3"/>
  <c r="K18838" i="3"/>
  <c r="K18846" i="3"/>
  <c r="K18854" i="3"/>
  <c r="K18862" i="3"/>
  <c r="K18870" i="3"/>
  <c r="K18878" i="3"/>
  <c r="K18886" i="3"/>
  <c r="K18894" i="3"/>
  <c r="K18902" i="3"/>
  <c r="K18910" i="3"/>
  <c r="K18918" i="3"/>
  <c r="K18926" i="3"/>
  <c r="K18934" i="3"/>
  <c r="K18942" i="3"/>
  <c r="K18950" i="3"/>
  <c r="K18958" i="3"/>
  <c r="K18966" i="3"/>
  <c r="K18974" i="3"/>
  <c r="K18982" i="3"/>
  <c r="K18990" i="3"/>
  <c r="K18998" i="3"/>
  <c r="K19006" i="3"/>
  <c r="K19014" i="3"/>
  <c r="K19022" i="3"/>
  <c r="K19030" i="3"/>
  <c r="K19038" i="3"/>
  <c r="K19046" i="3"/>
  <c r="K19054" i="3"/>
  <c r="K19062" i="3"/>
  <c r="K19070" i="3"/>
  <c r="K19078" i="3"/>
  <c r="K19086" i="3"/>
  <c r="K19094" i="3"/>
  <c r="K19102" i="3"/>
  <c r="K19110" i="3"/>
  <c r="K19118" i="3"/>
  <c r="K19126" i="3"/>
  <c r="K19134" i="3"/>
  <c r="K19142" i="3"/>
  <c r="K19150" i="3"/>
  <c r="K19158" i="3"/>
  <c r="K19166" i="3"/>
  <c r="K19174" i="3"/>
  <c r="K19182" i="3"/>
  <c r="K19190" i="3"/>
  <c r="K19198" i="3"/>
  <c r="K19206" i="3"/>
  <c r="K19214" i="3"/>
  <c r="K19222" i="3"/>
  <c r="K19230" i="3"/>
  <c r="K19238" i="3"/>
  <c r="K19246" i="3"/>
  <c r="K19254" i="3"/>
  <c r="K19262" i="3"/>
  <c r="K19270" i="3"/>
  <c r="K19278" i="3"/>
  <c r="K19286" i="3"/>
  <c r="K19294" i="3"/>
  <c r="K19302" i="3"/>
  <c r="K19310" i="3"/>
  <c r="K19318" i="3"/>
  <c r="K19326" i="3"/>
  <c r="K19334" i="3"/>
  <c r="K19342" i="3"/>
  <c r="K19350" i="3"/>
  <c r="K19358" i="3"/>
  <c r="K19366" i="3"/>
  <c r="K19374" i="3"/>
  <c r="K19382" i="3"/>
  <c r="K19390" i="3"/>
  <c r="K19398" i="3"/>
  <c r="K19406" i="3"/>
  <c r="K19414" i="3"/>
  <c r="K19422" i="3"/>
  <c r="K19430" i="3"/>
  <c r="K19438" i="3"/>
  <c r="K19446" i="3"/>
  <c r="K19454" i="3"/>
  <c r="K19462" i="3"/>
  <c r="K19470" i="3"/>
  <c r="K19478" i="3"/>
  <c r="K19486" i="3"/>
  <c r="K19494" i="3"/>
  <c r="K19502" i="3"/>
  <c r="K19510" i="3"/>
  <c r="K19518" i="3"/>
  <c r="K19526" i="3"/>
  <c r="K19534" i="3"/>
  <c r="K19542" i="3"/>
  <c r="K19550" i="3"/>
  <c r="K19558" i="3"/>
  <c r="K19566" i="3"/>
  <c r="K19574" i="3"/>
  <c r="K19582" i="3"/>
  <c r="K19590" i="3"/>
  <c r="K19598" i="3"/>
  <c r="K19606" i="3"/>
  <c r="K19614" i="3"/>
  <c r="K19622" i="3"/>
  <c r="K19630" i="3"/>
  <c r="K19638" i="3"/>
  <c r="K19646" i="3"/>
  <c r="K19654" i="3"/>
  <c r="K19662" i="3"/>
  <c r="K19670" i="3"/>
  <c r="K19678" i="3"/>
  <c r="K19686" i="3"/>
  <c r="K19694" i="3"/>
  <c r="K19702" i="3"/>
  <c r="K19710" i="3"/>
  <c r="K19718" i="3"/>
  <c r="K19726" i="3"/>
  <c r="K19734" i="3"/>
  <c r="K19742" i="3"/>
  <c r="K19750" i="3"/>
  <c r="K19758" i="3"/>
  <c r="K19766" i="3"/>
  <c r="K19774" i="3"/>
  <c r="K19782" i="3"/>
  <c r="K19790" i="3"/>
  <c r="K19798" i="3"/>
  <c r="K19806" i="3"/>
  <c r="K19814" i="3"/>
  <c r="K19822" i="3"/>
  <c r="K19830" i="3"/>
  <c r="K19838" i="3"/>
  <c r="K19846" i="3"/>
  <c r="K19854" i="3"/>
  <c r="K19862" i="3"/>
  <c r="K19870" i="3"/>
  <c r="K19878" i="3"/>
  <c r="K19886" i="3"/>
  <c r="K19894" i="3"/>
  <c r="K19902" i="3"/>
  <c r="K19910" i="3"/>
  <c r="K19918" i="3"/>
  <c r="K19926" i="3"/>
  <c r="K19934" i="3"/>
  <c r="K19942" i="3"/>
  <c r="K19950" i="3"/>
  <c r="K19958" i="3"/>
  <c r="K19966" i="3"/>
  <c r="K19974" i="3"/>
  <c r="K19982" i="3"/>
  <c r="K19990" i="3"/>
  <c r="K19998" i="3"/>
  <c r="K20006" i="3"/>
  <c r="K20014" i="3"/>
  <c r="K20022" i="3"/>
  <c r="K20030" i="3"/>
  <c r="K20038" i="3"/>
  <c r="K20046" i="3"/>
  <c r="K20054" i="3"/>
  <c r="K20062" i="3"/>
  <c r="K20070" i="3"/>
  <c r="K20078" i="3"/>
  <c r="K20086" i="3"/>
  <c r="K20094" i="3"/>
  <c r="K20102" i="3"/>
  <c r="K20110" i="3"/>
  <c r="K20118" i="3"/>
  <c r="K20126" i="3"/>
  <c r="K20134" i="3"/>
  <c r="K20142" i="3"/>
  <c r="K20150" i="3"/>
  <c r="K20158" i="3"/>
  <c r="K20166" i="3"/>
  <c r="K20174" i="3"/>
  <c r="K20182" i="3"/>
  <c r="K20190" i="3"/>
  <c r="K20198" i="3"/>
  <c r="K20206" i="3"/>
  <c r="K20214" i="3"/>
  <c r="K20222" i="3"/>
  <c r="K20230" i="3"/>
  <c r="K20238" i="3"/>
  <c r="K20246" i="3"/>
  <c r="K20254" i="3"/>
  <c r="K20262" i="3"/>
  <c r="K20270" i="3"/>
  <c r="K20278" i="3"/>
  <c r="K20286" i="3"/>
  <c r="K20294" i="3"/>
  <c r="K20302" i="3"/>
  <c r="K20310" i="3"/>
  <c r="K20318" i="3"/>
  <c r="K20326" i="3"/>
  <c r="K20334" i="3"/>
  <c r="K20342" i="3"/>
  <c r="K20350" i="3"/>
  <c r="K20358" i="3"/>
  <c r="K20366" i="3"/>
  <c r="K20374" i="3"/>
  <c r="K20382" i="3"/>
  <c r="K20390" i="3"/>
  <c r="K20398" i="3"/>
  <c r="K20406" i="3"/>
  <c r="K20414" i="3"/>
  <c r="K20422" i="3"/>
  <c r="K20430" i="3"/>
  <c r="K20438" i="3"/>
  <c r="K20446" i="3"/>
  <c r="K20454" i="3"/>
  <c r="K20462" i="3"/>
  <c r="K20470" i="3"/>
  <c r="K20478" i="3"/>
  <c r="K20486" i="3"/>
  <c r="K20494" i="3"/>
  <c r="K20502" i="3"/>
  <c r="K20510" i="3"/>
  <c r="K20518" i="3"/>
  <c r="K20526" i="3"/>
  <c r="K20534" i="3"/>
  <c r="K20542" i="3"/>
  <c r="K20550" i="3"/>
  <c r="K20558" i="3"/>
  <c r="K20566" i="3"/>
  <c r="K20574" i="3"/>
  <c r="K20582" i="3"/>
  <c r="K20590" i="3"/>
  <c r="K20598" i="3"/>
  <c r="K20606" i="3"/>
  <c r="K20614" i="3"/>
  <c r="K20622" i="3"/>
  <c r="K20630" i="3"/>
  <c r="K20638" i="3"/>
  <c r="K20646" i="3"/>
  <c r="K20654" i="3"/>
  <c r="K20662" i="3"/>
  <c r="K20670" i="3"/>
  <c r="K20678" i="3"/>
  <c r="K20686" i="3"/>
  <c r="K20694" i="3"/>
  <c r="K20702" i="3"/>
  <c r="K20710" i="3"/>
  <c r="K20718" i="3"/>
  <c r="K20726" i="3"/>
  <c r="K20734" i="3"/>
  <c r="K20742" i="3"/>
  <c r="K20750" i="3"/>
  <c r="K20758" i="3"/>
  <c r="K20766" i="3"/>
  <c r="K20774" i="3"/>
  <c r="K20782" i="3"/>
  <c r="K20790" i="3"/>
  <c r="K20798" i="3"/>
  <c r="K20806" i="3"/>
  <c r="K20814" i="3"/>
  <c r="K20822" i="3"/>
  <c r="K20830" i="3"/>
  <c r="K20838" i="3"/>
  <c r="K20846" i="3"/>
  <c r="K20854" i="3"/>
  <c r="K20862" i="3"/>
  <c r="K20870" i="3"/>
  <c r="K20878" i="3"/>
  <c r="K20886" i="3"/>
  <c r="K20894" i="3"/>
  <c r="K20902" i="3"/>
  <c r="K20910" i="3"/>
  <c r="K20918" i="3"/>
  <c r="K20926" i="3"/>
  <c r="K20934" i="3"/>
  <c r="K20942" i="3"/>
  <c r="K20950" i="3"/>
  <c r="K20958" i="3"/>
  <c r="K20966" i="3"/>
  <c r="K20974" i="3"/>
  <c r="K20982" i="3"/>
  <c r="K20990" i="3"/>
  <c r="K20998" i="3"/>
  <c r="K21006" i="3"/>
  <c r="K21014" i="3"/>
  <c r="K21022" i="3"/>
  <c r="K21030" i="3"/>
  <c r="K21038" i="3"/>
  <c r="K21046" i="3"/>
  <c r="K21054" i="3"/>
  <c r="K21062" i="3"/>
  <c r="K21070" i="3"/>
  <c r="K21078" i="3"/>
  <c r="K21086" i="3"/>
  <c r="K21094" i="3"/>
  <c r="K21102" i="3"/>
  <c r="K21110" i="3"/>
  <c r="K21118" i="3"/>
  <c r="K21126" i="3"/>
  <c r="K21134" i="3"/>
  <c r="K21142" i="3"/>
  <c r="K21150" i="3"/>
  <c r="K21158" i="3"/>
  <c r="K21166" i="3"/>
  <c r="K21174" i="3"/>
  <c r="K21182" i="3"/>
  <c r="K21190" i="3"/>
  <c r="K21198" i="3"/>
  <c r="K21206" i="3"/>
  <c r="K21214" i="3"/>
  <c r="K21222" i="3"/>
  <c r="K21230" i="3"/>
  <c r="K21238" i="3"/>
  <c r="K21246" i="3"/>
  <c r="K21254" i="3"/>
  <c r="K21262" i="3"/>
  <c r="K21270" i="3"/>
  <c r="K21278" i="3"/>
  <c r="K21286" i="3"/>
  <c r="K21294" i="3"/>
  <c r="K21302" i="3"/>
  <c r="K21310" i="3"/>
  <c r="K21318" i="3"/>
  <c r="K21326" i="3"/>
  <c r="K21334" i="3"/>
  <c r="K21342" i="3"/>
  <c r="K21350" i="3"/>
  <c r="K21358" i="3"/>
  <c r="K21366" i="3"/>
  <c r="K21374" i="3"/>
  <c r="K21382" i="3"/>
  <c r="K21390" i="3"/>
  <c r="K21398" i="3"/>
  <c r="K21406" i="3"/>
  <c r="K21414" i="3"/>
  <c r="K21422" i="3"/>
  <c r="K21430" i="3"/>
  <c r="K21438" i="3"/>
  <c r="K21446" i="3"/>
  <c r="K21454" i="3"/>
  <c r="K21462" i="3"/>
  <c r="K21470" i="3"/>
  <c r="K21478" i="3"/>
  <c r="K21486" i="3"/>
  <c r="K21494" i="3"/>
  <c r="K21502" i="3"/>
  <c r="K21510" i="3"/>
  <c r="K21518" i="3"/>
  <c r="K21526" i="3"/>
  <c r="K21534" i="3"/>
  <c r="K21542" i="3"/>
  <c r="K21550" i="3"/>
  <c r="K21558" i="3"/>
  <c r="K21566" i="3"/>
  <c r="K21574" i="3"/>
  <c r="K21582" i="3"/>
  <c r="K21590" i="3"/>
  <c r="K21598" i="3"/>
  <c r="K21606" i="3"/>
  <c r="K21614" i="3"/>
  <c r="K21622" i="3"/>
  <c r="K21630" i="3"/>
  <c r="K21638" i="3"/>
  <c r="K21646" i="3"/>
  <c r="K21654" i="3"/>
  <c r="K21662" i="3"/>
  <c r="K21670" i="3"/>
  <c r="K21678" i="3"/>
  <c r="K21686" i="3"/>
  <c r="K21694" i="3"/>
  <c r="K21702" i="3"/>
  <c r="K21710" i="3"/>
  <c r="K21718" i="3"/>
  <c r="K21726" i="3"/>
  <c r="K21734" i="3"/>
  <c r="K21742" i="3"/>
  <c r="K21750" i="3"/>
  <c r="K21758" i="3"/>
  <c r="K21766" i="3"/>
  <c r="K21774" i="3"/>
  <c r="K21782" i="3"/>
  <c r="K21790" i="3"/>
  <c r="K21798" i="3"/>
  <c r="K21806" i="3"/>
  <c r="K21814" i="3"/>
  <c r="K21822" i="3"/>
  <c r="K21830" i="3"/>
  <c r="K21838" i="3"/>
  <c r="K21846" i="3"/>
  <c r="K21854" i="3"/>
  <c r="K21862" i="3"/>
  <c r="K21870" i="3"/>
  <c r="K21878" i="3"/>
  <c r="K21886" i="3"/>
  <c r="K21894" i="3"/>
  <c r="K21902" i="3"/>
  <c r="K21910" i="3"/>
  <c r="K21918" i="3"/>
  <c r="K21926" i="3"/>
  <c r="K21934" i="3"/>
  <c r="K21942" i="3"/>
  <c r="K21950" i="3"/>
  <c r="K21958" i="3"/>
  <c r="K21966" i="3"/>
  <c r="K21974" i="3"/>
  <c r="K21982" i="3"/>
  <c r="K21990" i="3"/>
  <c r="K21998" i="3"/>
  <c r="K22006" i="3"/>
  <c r="K22014" i="3"/>
  <c r="K22022" i="3"/>
  <c r="K22030" i="3"/>
  <c r="K22038" i="3"/>
  <c r="K22046" i="3"/>
  <c r="K22054" i="3"/>
  <c r="K22062" i="3"/>
  <c r="K22070" i="3"/>
  <c r="K22078" i="3"/>
  <c r="K22086" i="3"/>
  <c r="K22094" i="3"/>
  <c r="K22102" i="3"/>
  <c r="K22110" i="3"/>
  <c r="K22118" i="3"/>
  <c r="K22126" i="3"/>
  <c r="K22134" i="3"/>
  <c r="K22142" i="3"/>
  <c r="K22150" i="3"/>
  <c r="K22158" i="3"/>
  <c r="K22166" i="3"/>
  <c r="K22174" i="3"/>
  <c r="K22182" i="3"/>
  <c r="K22190" i="3"/>
  <c r="K22198" i="3"/>
  <c r="K22206" i="3"/>
  <c r="K22214" i="3"/>
  <c r="K22222" i="3"/>
  <c r="K22230" i="3"/>
  <c r="K22238" i="3"/>
  <c r="K22246" i="3"/>
  <c r="K22254" i="3"/>
  <c r="K22262" i="3"/>
  <c r="K22270" i="3"/>
  <c r="K22278" i="3"/>
  <c r="K22286" i="3"/>
  <c r="K22294" i="3"/>
  <c r="K22302" i="3"/>
  <c r="K22310" i="3"/>
  <c r="K22318" i="3"/>
  <c r="K22326" i="3"/>
  <c r="K22334" i="3"/>
  <c r="K22342" i="3"/>
  <c r="K22350" i="3"/>
  <c r="K22358" i="3"/>
  <c r="K22366" i="3"/>
  <c r="K22374" i="3"/>
  <c r="K22382" i="3"/>
  <c r="K22390" i="3"/>
  <c r="K22398" i="3"/>
  <c r="K22406" i="3"/>
  <c r="K22414" i="3"/>
  <c r="K22422" i="3"/>
  <c r="K22430" i="3"/>
  <c r="K22438" i="3"/>
  <c r="K22446" i="3"/>
  <c r="K22454" i="3"/>
  <c r="K22462" i="3"/>
  <c r="K22470" i="3"/>
  <c r="K22478" i="3"/>
  <c r="K22486" i="3"/>
  <c r="K22494" i="3"/>
  <c r="K22502" i="3"/>
  <c r="K22510" i="3"/>
  <c r="K22518" i="3"/>
  <c r="K22526" i="3"/>
  <c r="K22534" i="3"/>
  <c r="K22542" i="3"/>
  <c r="K22550" i="3"/>
  <c r="K22558" i="3"/>
  <c r="K22566" i="3"/>
  <c r="K22574" i="3"/>
  <c r="K22582" i="3"/>
  <c r="K22590" i="3"/>
  <c r="K22598" i="3"/>
  <c r="K22606" i="3"/>
  <c r="K22614" i="3"/>
  <c r="K22622" i="3"/>
  <c r="K22630" i="3"/>
  <c r="K22638" i="3"/>
  <c r="K22646" i="3"/>
  <c r="K22654" i="3"/>
  <c r="K22662" i="3"/>
  <c r="K22670" i="3"/>
  <c r="K22678" i="3"/>
  <c r="K22686" i="3"/>
  <c r="K22694" i="3"/>
  <c r="K22702" i="3"/>
  <c r="K22710" i="3"/>
  <c r="K22718" i="3"/>
  <c r="K22726" i="3"/>
  <c r="K22734" i="3"/>
  <c r="K22742" i="3"/>
  <c r="K22750" i="3"/>
  <c r="K22758" i="3"/>
  <c r="K22766" i="3"/>
  <c r="K22774" i="3"/>
  <c r="K22782" i="3"/>
  <c r="K22790" i="3"/>
  <c r="K22798" i="3"/>
  <c r="K22806" i="3"/>
  <c r="K22814" i="3"/>
  <c r="K22822" i="3"/>
  <c r="K22830" i="3"/>
  <c r="K22838" i="3"/>
  <c r="K22846" i="3"/>
  <c r="K22854" i="3"/>
  <c r="K22862" i="3"/>
  <c r="K22870" i="3"/>
  <c r="K22878" i="3"/>
  <c r="K22886" i="3"/>
  <c r="K22894" i="3"/>
  <c r="K22902" i="3"/>
  <c r="K22910" i="3"/>
  <c r="K22918" i="3"/>
  <c r="K22926" i="3"/>
  <c r="K22934" i="3"/>
  <c r="K22942" i="3"/>
  <c r="K22950" i="3"/>
  <c r="K22958" i="3"/>
  <c r="K22966" i="3"/>
  <c r="K22974" i="3"/>
  <c r="K22982" i="3"/>
  <c r="K22990" i="3"/>
  <c r="K22998" i="3"/>
  <c r="K23006" i="3"/>
  <c r="K23014" i="3"/>
  <c r="K23022" i="3"/>
  <c r="K23030" i="3"/>
  <c r="K23038" i="3"/>
  <c r="K23046" i="3"/>
  <c r="K23054" i="3"/>
  <c r="K23062" i="3"/>
  <c r="K23070" i="3"/>
  <c r="K23078" i="3"/>
  <c r="K23086" i="3"/>
  <c r="K23094" i="3"/>
  <c r="K23102" i="3"/>
  <c r="K23110" i="3"/>
  <c r="K23118" i="3"/>
  <c r="K23126" i="3"/>
  <c r="K23134" i="3"/>
  <c r="K23142" i="3"/>
  <c r="K23150" i="3"/>
  <c r="K23158" i="3"/>
  <c r="K23166" i="3"/>
  <c r="K23174" i="3"/>
  <c r="K23182" i="3"/>
  <c r="K23190" i="3"/>
  <c r="K23198" i="3"/>
  <c r="K23206" i="3"/>
  <c r="K23214" i="3"/>
  <c r="K23222" i="3"/>
  <c r="K23230" i="3"/>
  <c r="K23238" i="3"/>
  <c r="K23246" i="3"/>
  <c r="K23254" i="3"/>
  <c r="K23262" i="3"/>
  <c r="K23270" i="3"/>
  <c r="K23278" i="3"/>
  <c r="K23286" i="3"/>
  <c r="K23294" i="3"/>
  <c r="K23302" i="3"/>
  <c r="K23310" i="3"/>
  <c r="K23318" i="3"/>
  <c r="K23326" i="3"/>
  <c r="K23334" i="3"/>
  <c r="K23342" i="3"/>
  <c r="K23350" i="3"/>
  <c r="K23358" i="3"/>
  <c r="K23366" i="3"/>
  <c r="K23374" i="3"/>
  <c r="K23382" i="3"/>
  <c r="K23390" i="3"/>
  <c r="K23398" i="3"/>
  <c r="K23406" i="3"/>
  <c r="K23414" i="3"/>
  <c r="K23422" i="3"/>
  <c r="K23430" i="3"/>
  <c r="K23438" i="3"/>
  <c r="K23446" i="3"/>
  <c r="K23454" i="3"/>
  <c r="K23462" i="3"/>
  <c r="K23470" i="3"/>
  <c r="K23478" i="3"/>
  <c r="K23486" i="3"/>
  <c r="K23494" i="3"/>
  <c r="K23502" i="3"/>
  <c r="K23510" i="3"/>
  <c r="K23518" i="3"/>
  <c r="K23526" i="3"/>
  <c r="K23534" i="3"/>
  <c r="K23542" i="3"/>
  <c r="K23550" i="3"/>
  <c r="K23558" i="3"/>
  <c r="K23566" i="3"/>
  <c r="K23574" i="3"/>
  <c r="K23582" i="3"/>
  <c r="K23590" i="3"/>
  <c r="K23598" i="3"/>
  <c r="K23606" i="3"/>
  <c r="K23614" i="3"/>
  <c r="K23622" i="3"/>
  <c r="K23630" i="3"/>
  <c r="K23638" i="3"/>
  <c r="K23646" i="3"/>
  <c r="K23654" i="3"/>
  <c r="K23662" i="3"/>
  <c r="K23670" i="3"/>
  <c r="K23678" i="3"/>
  <c r="K23686" i="3"/>
  <c r="K23694" i="3"/>
  <c r="K23702" i="3"/>
  <c r="K23710" i="3"/>
  <c r="K23718" i="3"/>
  <c r="K23726" i="3"/>
  <c r="K23734" i="3"/>
  <c r="K23742" i="3"/>
  <c r="K23750" i="3"/>
  <c r="K23758" i="3"/>
  <c r="K23766" i="3"/>
  <c r="K23774" i="3"/>
  <c r="K23782" i="3"/>
  <c r="K23790" i="3"/>
  <c r="K23798" i="3"/>
  <c r="K23806" i="3"/>
  <c r="K23814" i="3"/>
  <c r="K23822" i="3"/>
  <c r="K23830" i="3"/>
  <c r="K23838" i="3"/>
  <c r="K23846" i="3"/>
  <c r="K23854" i="3"/>
  <c r="K23862" i="3"/>
  <c r="K23870" i="3"/>
  <c r="K23878" i="3"/>
  <c r="K23886" i="3"/>
  <c r="K23894" i="3"/>
  <c r="K23902" i="3"/>
  <c r="K23910" i="3"/>
  <c r="K23918" i="3"/>
  <c r="K23926" i="3"/>
  <c r="K23934" i="3"/>
  <c r="K23942" i="3"/>
  <c r="K23950" i="3"/>
  <c r="K23958" i="3"/>
  <c r="K23966" i="3"/>
  <c r="K23974" i="3"/>
  <c r="K23982" i="3"/>
  <c r="K23990" i="3"/>
  <c r="K23998" i="3"/>
  <c r="K24006" i="3"/>
  <c r="K24014" i="3"/>
  <c r="K24022" i="3"/>
  <c r="K24030" i="3"/>
  <c r="K24038" i="3"/>
  <c r="K24046" i="3"/>
  <c r="K24054" i="3"/>
  <c r="K24062" i="3"/>
  <c r="K24070" i="3"/>
  <c r="K24078" i="3"/>
  <c r="K24086" i="3"/>
  <c r="K24094" i="3"/>
  <c r="K24102" i="3"/>
  <c r="K24110" i="3"/>
  <c r="K24118" i="3"/>
  <c r="K24126" i="3"/>
  <c r="K24134" i="3"/>
  <c r="K24142" i="3"/>
  <c r="K24150" i="3"/>
  <c r="K24158" i="3"/>
  <c r="K24166" i="3"/>
  <c r="K24174" i="3"/>
  <c r="K24182" i="3"/>
  <c r="K24190" i="3"/>
  <c r="K24198" i="3"/>
  <c r="K24206" i="3"/>
  <c r="K24214" i="3"/>
  <c r="K24222" i="3"/>
  <c r="K24230" i="3"/>
  <c r="K24238" i="3"/>
  <c r="K24246" i="3"/>
  <c r="K24254" i="3"/>
  <c r="K24262" i="3"/>
  <c r="K24270" i="3"/>
  <c r="K24278" i="3"/>
  <c r="K24286" i="3"/>
  <c r="K24294" i="3"/>
  <c r="K24302" i="3"/>
  <c r="K24310" i="3"/>
  <c r="K24318" i="3"/>
  <c r="K24326" i="3"/>
  <c r="K24334" i="3"/>
  <c r="K24342" i="3"/>
  <c r="K24350" i="3"/>
  <c r="K24358" i="3"/>
  <c r="K24366" i="3"/>
  <c r="K24374" i="3"/>
  <c r="K24382" i="3"/>
  <c r="K24390" i="3"/>
  <c r="K24398" i="3"/>
  <c r="K24406" i="3"/>
  <c r="K24414" i="3"/>
  <c r="K24422" i="3"/>
  <c r="K24430" i="3"/>
  <c r="K24438" i="3"/>
  <c r="K24446" i="3"/>
  <c r="K24454" i="3"/>
  <c r="K24462" i="3"/>
  <c r="K24470" i="3"/>
  <c r="K24478" i="3"/>
  <c r="K24486" i="3"/>
  <c r="K24494" i="3"/>
  <c r="K24502" i="3"/>
  <c r="K24510" i="3"/>
  <c r="K24518" i="3"/>
  <c r="K24526" i="3"/>
  <c r="K24534" i="3"/>
  <c r="K24542" i="3"/>
  <c r="K24550" i="3"/>
  <c r="K24558" i="3"/>
  <c r="K24566" i="3"/>
  <c r="K24574" i="3"/>
  <c r="K24582" i="3"/>
  <c r="K24590" i="3"/>
  <c r="K24598" i="3"/>
  <c r="K24606" i="3"/>
  <c r="K24614" i="3"/>
  <c r="K24622" i="3"/>
  <c r="K24630" i="3"/>
  <c r="K24638" i="3"/>
  <c r="K24646" i="3"/>
  <c r="K24654" i="3"/>
  <c r="K24662" i="3"/>
  <c r="K24670" i="3"/>
  <c r="K24678" i="3"/>
  <c r="K24686" i="3"/>
  <c r="K24694" i="3"/>
  <c r="K24702" i="3"/>
  <c r="K24710" i="3"/>
  <c r="K24718" i="3"/>
  <c r="K24726" i="3"/>
  <c r="K24734" i="3"/>
  <c r="K24742" i="3"/>
  <c r="K24750" i="3"/>
  <c r="K24758" i="3"/>
  <c r="K24766" i="3"/>
  <c r="K24774" i="3"/>
  <c r="K24782" i="3"/>
  <c r="K24790" i="3"/>
  <c r="K24798" i="3"/>
  <c r="K24806" i="3"/>
  <c r="K24814" i="3"/>
  <c r="K24822" i="3"/>
  <c r="K24830" i="3"/>
  <c r="K24838" i="3"/>
  <c r="K24846" i="3"/>
  <c r="K24854" i="3"/>
  <c r="K24862" i="3"/>
  <c r="K24870" i="3"/>
  <c r="K24878" i="3"/>
  <c r="K24886" i="3"/>
  <c r="K24894" i="3"/>
  <c r="K24902" i="3"/>
  <c r="K24910" i="3"/>
  <c r="K24918" i="3"/>
  <c r="K24926" i="3"/>
  <c r="K24934" i="3"/>
  <c r="K24942" i="3"/>
  <c r="K24950" i="3"/>
  <c r="K24958" i="3"/>
  <c r="K24966" i="3"/>
  <c r="K24974" i="3"/>
  <c r="K24982" i="3"/>
  <c r="K24990" i="3"/>
  <c r="K24998" i="3"/>
  <c r="K25006" i="3"/>
  <c r="K25014" i="3"/>
  <c r="K25022" i="3"/>
  <c r="K25030" i="3"/>
  <c r="K25038" i="3"/>
  <c r="K25046" i="3"/>
  <c r="K25054" i="3"/>
  <c r="K25062" i="3"/>
  <c r="K25070" i="3"/>
  <c r="K25078" i="3"/>
  <c r="K25086" i="3"/>
  <c r="K25094" i="3"/>
  <c r="K25102" i="3"/>
  <c r="K25110" i="3"/>
  <c r="K25118" i="3"/>
  <c r="K25126" i="3"/>
  <c r="K25134" i="3"/>
  <c r="K25142" i="3"/>
  <c r="K25150" i="3"/>
  <c r="K25158" i="3"/>
  <c r="K25166" i="3"/>
  <c r="K25174" i="3"/>
  <c r="K25182" i="3"/>
  <c r="K25190" i="3"/>
  <c r="K25198" i="3"/>
  <c r="K25206" i="3"/>
  <c r="K25214" i="3"/>
  <c r="K25222" i="3"/>
  <c r="K25230" i="3"/>
  <c r="K25238" i="3"/>
  <c r="K25246" i="3"/>
  <c r="K25254" i="3"/>
  <c r="K25262" i="3"/>
  <c r="K25270" i="3"/>
  <c r="K25278" i="3"/>
  <c r="K25286" i="3"/>
  <c r="K25294" i="3"/>
  <c r="K25302" i="3"/>
  <c r="K25310" i="3"/>
  <c r="K25318" i="3"/>
  <c r="K25326" i="3"/>
  <c r="K25334" i="3"/>
  <c r="K25342" i="3"/>
  <c r="K25350" i="3"/>
  <c r="K25358" i="3"/>
  <c r="K25366" i="3"/>
  <c r="K25374" i="3"/>
  <c r="K25382" i="3"/>
  <c r="K25390" i="3"/>
  <c r="K25398" i="3"/>
  <c r="K25406" i="3"/>
  <c r="K25414" i="3"/>
  <c r="K25422" i="3"/>
  <c r="K25430" i="3"/>
  <c r="K25438" i="3"/>
  <c r="K25446" i="3"/>
  <c r="K25454" i="3"/>
  <c r="K25462" i="3"/>
  <c r="K25470" i="3"/>
  <c r="K25478" i="3"/>
  <c r="K25486" i="3"/>
  <c r="K25494" i="3"/>
  <c r="K25502" i="3"/>
  <c r="K25510" i="3"/>
  <c r="K25518" i="3"/>
  <c r="K25526" i="3"/>
  <c r="K25534" i="3"/>
  <c r="K25542" i="3"/>
  <c r="K25550" i="3"/>
  <c r="K25558" i="3"/>
  <c r="K25566" i="3"/>
  <c r="K25574" i="3"/>
  <c r="K25582" i="3"/>
  <c r="K25590" i="3"/>
  <c r="K25598" i="3"/>
  <c r="K25606" i="3"/>
  <c r="K25614" i="3"/>
  <c r="K25622" i="3"/>
  <c r="K25630" i="3"/>
  <c r="K25638" i="3"/>
  <c r="K25646" i="3"/>
  <c r="K25654" i="3"/>
  <c r="K25662" i="3"/>
  <c r="K25670" i="3"/>
  <c r="K25678" i="3"/>
  <c r="K25686" i="3"/>
  <c r="K25694" i="3"/>
  <c r="K25702" i="3"/>
  <c r="K25710" i="3"/>
  <c r="K25718" i="3"/>
  <c r="K25726" i="3"/>
  <c r="K25734" i="3"/>
  <c r="K25742" i="3"/>
  <c r="K25750" i="3"/>
  <c r="K25758" i="3"/>
  <c r="K25766" i="3"/>
  <c r="K25774" i="3"/>
  <c r="K25782" i="3"/>
  <c r="K25790" i="3"/>
  <c r="K25798" i="3"/>
  <c r="K25806" i="3"/>
  <c r="K25814" i="3"/>
  <c r="K25822" i="3"/>
  <c r="K25830" i="3"/>
  <c r="K25838" i="3"/>
  <c r="K25846" i="3"/>
  <c r="K25854" i="3"/>
  <c r="K25862" i="3"/>
  <c r="K25870" i="3"/>
  <c r="K25878" i="3"/>
  <c r="K25886" i="3"/>
  <c r="K25894" i="3"/>
  <c r="K25902" i="3"/>
  <c r="K25910" i="3"/>
  <c r="K25918" i="3"/>
  <c r="K25926" i="3"/>
  <c r="K25934" i="3"/>
  <c r="K25942" i="3"/>
  <c r="K25950" i="3"/>
  <c r="K25958" i="3"/>
  <c r="K25966" i="3"/>
  <c r="K25974" i="3"/>
  <c r="K25982" i="3"/>
  <c r="K25990" i="3"/>
  <c r="K25998" i="3"/>
  <c r="K26006" i="3"/>
  <c r="K26014" i="3"/>
  <c r="K26022" i="3"/>
  <c r="K26030" i="3"/>
  <c r="K26038" i="3"/>
  <c r="K26046" i="3"/>
  <c r="K26054" i="3"/>
  <c r="K26062" i="3"/>
  <c r="K26070" i="3"/>
  <c r="K26078" i="3"/>
  <c r="K26086" i="3"/>
  <c r="K26094" i="3"/>
  <c r="K26102" i="3"/>
  <c r="K26110" i="3"/>
  <c r="K26118" i="3"/>
  <c r="K26126" i="3"/>
  <c r="K26134" i="3"/>
  <c r="K26142" i="3"/>
  <c r="K26150" i="3"/>
  <c r="K26158" i="3"/>
  <c r="K26166" i="3"/>
  <c r="K26174" i="3"/>
  <c r="K26182" i="3"/>
  <c r="K26190" i="3"/>
  <c r="K26198" i="3"/>
  <c r="K26206" i="3"/>
  <c r="K26214" i="3"/>
  <c r="K26222" i="3"/>
  <c r="K26230" i="3"/>
  <c r="K26238" i="3"/>
  <c r="K26246" i="3"/>
  <c r="K26254" i="3"/>
  <c r="K26262" i="3"/>
  <c r="K26270" i="3"/>
  <c r="K26278" i="3"/>
  <c r="K26286" i="3"/>
  <c r="K26294" i="3"/>
  <c r="K26302" i="3"/>
  <c r="K26310" i="3"/>
  <c r="K26318" i="3"/>
  <c r="K26326" i="3"/>
  <c r="K26334" i="3"/>
  <c r="K26342" i="3"/>
  <c r="K26350" i="3"/>
  <c r="K26358" i="3"/>
  <c r="K26366" i="3"/>
  <c r="K26374" i="3"/>
  <c r="K26382" i="3"/>
  <c r="K26390" i="3"/>
  <c r="K26398" i="3"/>
  <c r="K26406" i="3"/>
  <c r="K26414" i="3"/>
  <c r="K26422" i="3"/>
  <c r="K26430" i="3"/>
  <c r="K26438" i="3"/>
  <c r="K26446" i="3"/>
  <c r="K26454" i="3"/>
  <c r="K26462" i="3"/>
  <c r="K26470" i="3"/>
  <c r="K26478" i="3"/>
  <c r="K26486" i="3"/>
  <c r="K26494" i="3"/>
  <c r="K26502" i="3"/>
  <c r="K26510" i="3"/>
  <c r="K26518" i="3"/>
  <c r="K26526" i="3"/>
  <c r="K26534" i="3"/>
  <c r="K26542" i="3"/>
  <c r="K26550" i="3"/>
  <c r="K26558" i="3"/>
  <c r="K26566" i="3"/>
  <c r="K26574" i="3"/>
  <c r="K26582" i="3"/>
  <c r="K26590" i="3"/>
  <c r="K26598" i="3"/>
  <c r="K26606" i="3"/>
  <c r="K26614" i="3"/>
  <c r="K26622" i="3"/>
  <c r="K26630" i="3"/>
  <c r="K26638" i="3"/>
  <c r="K26646" i="3"/>
  <c r="K26654" i="3"/>
  <c r="K26662" i="3"/>
  <c r="K26670" i="3"/>
  <c r="K26678" i="3"/>
  <c r="K26686" i="3"/>
  <c r="K26694" i="3"/>
  <c r="K26702" i="3"/>
  <c r="K26710" i="3"/>
  <c r="K26718" i="3"/>
  <c r="K26726" i="3"/>
  <c r="K26734" i="3"/>
  <c r="K26742" i="3"/>
  <c r="K26750" i="3"/>
  <c r="K26758" i="3"/>
  <c r="K26766" i="3"/>
  <c r="K26774" i="3"/>
  <c r="K26782" i="3"/>
  <c r="K26790" i="3"/>
  <c r="K26798" i="3"/>
  <c r="K26806" i="3"/>
  <c r="K26814" i="3"/>
  <c r="K26822" i="3"/>
  <c r="K26830" i="3"/>
  <c r="K26838" i="3"/>
  <c r="K26846" i="3"/>
  <c r="K26854" i="3"/>
  <c r="K26862" i="3"/>
  <c r="K26870" i="3"/>
  <c r="K26878" i="3"/>
  <c r="K26886" i="3"/>
  <c r="K26894" i="3"/>
  <c r="K26902" i="3"/>
  <c r="K26910" i="3"/>
  <c r="K26918" i="3"/>
  <c r="K26926" i="3"/>
  <c r="K26934" i="3"/>
  <c r="K26942" i="3"/>
  <c r="K26950" i="3"/>
  <c r="K26958" i="3"/>
  <c r="K26966" i="3"/>
  <c r="K26974" i="3"/>
  <c r="K26982" i="3"/>
  <c r="K26990" i="3"/>
  <c r="K26998" i="3"/>
  <c r="K27006" i="3"/>
  <c r="K27014" i="3"/>
  <c r="K27022" i="3"/>
  <c r="K27030" i="3"/>
  <c r="K27038" i="3"/>
  <c r="K27046" i="3"/>
  <c r="K27054" i="3"/>
  <c r="K27062" i="3"/>
  <c r="K27070" i="3"/>
  <c r="K27078" i="3"/>
  <c r="K27086" i="3"/>
  <c r="K27094" i="3"/>
  <c r="K27102" i="3"/>
  <c r="K27110" i="3"/>
  <c r="K27118" i="3"/>
  <c r="K27126" i="3"/>
  <c r="K27134" i="3"/>
  <c r="K27142" i="3"/>
  <c r="K27150" i="3"/>
  <c r="K27158" i="3"/>
  <c r="K27166" i="3"/>
  <c r="K27174" i="3"/>
  <c r="K27182" i="3"/>
  <c r="K27190" i="3"/>
  <c r="K27198" i="3"/>
  <c r="K27206" i="3"/>
  <c r="K27214" i="3"/>
  <c r="K27222" i="3"/>
  <c r="K27230" i="3"/>
  <c r="K27238" i="3"/>
  <c r="K27246" i="3"/>
  <c r="K27254" i="3"/>
  <c r="K27262" i="3"/>
  <c r="K27270" i="3"/>
  <c r="K27278" i="3"/>
  <c r="K27286" i="3"/>
  <c r="K27294" i="3"/>
  <c r="K27302" i="3"/>
  <c r="K27310" i="3"/>
  <c r="K27318" i="3"/>
  <c r="K27326" i="3"/>
  <c r="K27334" i="3"/>
  <c r="K27342" i="3"/>
  <c r="K27350" i="3"/>
  <c r="K27358" i="3"/>
  <c r="K27366" i="3"/>
  <c r="K27374" i="3"/>
  <c r="K27382" i="3"/>
  <c r="K27390" i="3"/>
  <c r="K27398" i="3"/>
  <c r="K27406" i="3"/>
  <c r="K27414" i="3"/>
  <c r="K27422" i="3"/>
  <c r="K27430" i="3"/>
  <c r="K27438" i="3"/>
  <c r="K27446" i="3"/>
  <c r="K27454" i="3"/>
  <c r="K27462" i="3"/>
  <c r="K27470" i="3"/>
  <c r="K27478" i="3"/>
  <c r="K27486" i="3"/>
  <c r="K27494" i="3"/>
  <c r="K27502" i="3"/>
  <c r="K27510" i="3"/>
  <c r="K27518" i="3"/>
  <c r="K27526" i="3"/>
  <c r="K27534" i="3"/>
  <c r="K27542" i="3"/>
  <c r="K27550" i="3"/>
  <c r="K27558" i="3"/>
  <c r="K27566" i="3"/>
  <c r="K27574" i="3"/>
  <c r="K27582" i="3"/>
  <c r="K27590" i="3"/>
  <c r="K27598" i="3"/>
  <c r="K27606" i="3"/>
  <c r="K27614" i="3"/>
  <c r="K27622" i="3"/>
  <c r="K27630" i="3"/>
  <c r="K27638" i="3"/>
  <c r="K27647" i="3"/>
  <c r="K27658" i="3"/>
  <c r="K27668" i="3"/>
  <c r="K27681" i="3"/>
  <c r="K27692" i="3"/>
  <c r="K27714" i="3"/>
  <c r="K27732" i="3"/>
  <c r="K27755" i="3"/>
  <c r="K27778" i="3"/>
  <c r="K27796" i="3"/>
  <c r="K27819" i="3"/>
  <c r="K27842" i="3"/>
  <c r="K27860" i="3"/>
  <c r="K27883" i="3"/>
  <c r="K27906" i="3"/>
  <c r="K27924" i="3"/>
  <c r="K27947" i="3"/>
  <c r="K27970" i="3"/>
  <c r="K27988" i="3"/>
  <c r="K28011" i="3"/>
  <c r="K28034" i="3"/>
  <c r="K28052" i="3"/>
  <c r="K28075" i="3"/>
  <c r="K28098" i="3"/>
  <c r="K28116" i="3"/>
  <c r="K28139" i="3"/>
  <c r="K28162" i="3"/>
  <c r="K28180" i="3"/>
  <c r="K28203" i="3"/>
  <c r="K28226" i="3"/>
  <c r="K28244" i="3"/>
  <c r="K28267" i="3"/>
  <c r="K28290" i="3"/>
  <c r="K28308" i="3"/>
  <c r="K28331" i="3"/>
  <c r="K28354" i="3"/>
  <c r="K28372" i="3"/>
  <c r="K28395" i="3"/>
  <c r="K28418" i="3"/>
  <c r="K28436" i="3"/>
  <c r="K28459" i="3"/>
  <c r="K28482" i="3"/>
  <c r="K28500" i="3"/>
  <c r="K28523" i="3"/>
  <c r="K28546" i="3"/>
  <c r="K28564" i="3"/>
  <c r="K28587" i="3"/>
  <c r="K28610" i="3"/>
  <c r="K28635" i="3"/>
  <c r="K28667" i="3"/>
  <c r="K28699" i="3"/>
  <c r="K28731" i="3"/>
  <c r="K28763" i="3"/>
  <c r="K28795" i="3"/>
  <c r="K28827" i="3"/>
  <c r="K28859" i="3"/>
  <c r="K28891" i="3"/>
  <c r="K28923" i="3"/>
  <c r="K28955" i="3"/>
  <c r="K28987" i="3"/>
  <c r="K29019" i="3"/>
  <c r="K29051" i="3"/>
  <c r="K29083" i="3"/>
  <c r="K29115" i="3"/>
  <c r="K29147" i="3"/>
  <c r="K29179" i="3"/>
  <c r="K29211" i="3"/>
  <c r="K29243" i="3"/>
  <c r="K29275" i="3"/>
  <c r="K29307" i="3"/>
  <c r="K29339" i="3"/>
  <c r="K29371" i="3"/>
  <c r="K29403" i="3"/>
  <c r="K29435" i="3"/>
  <c r="K29467" i="3"/>
  <c r="K29499" i="3"/>
  <c r="K29531" i="3"/>
  <c r="K29563" i="3"/>
  <c r="K29595" i="3"/>
  <c r="K29627" i="3"/>
  <c r="K29659" i="3"/>
  <c r="K29691" i="3"/>
  <c r="K29723" i="3"/>
  <c r="K29755" i="3"/>
  <c r="K29787" i="3"/>
  <c r="K29819" i="3"/>
  <c r="K29851" i="3"/>
  <c r="K29883" i="3"/>
  <c r="K29915" i="3"/>
  <c r="K29947" i="3"/>
  <c r="K29979" i="3"/>
  <c r="K30011" i="3"/>
  <c r="K30043" i="3"/>
  <c r="K30075" i="3"/>
  <c r="K30107" i="3"/>
  <c r="K30139" i="3"/>
  <c r="K30171" i="3"/>
  <c r="K30203" i="3"/>
  <c r="K30235" i="3"/>
  <c r="K30267" i="3"/>
  <c r="K30299" i="3"/>
  <c r="K30331" i="3"/>
  <c r="K30363" i="3"/>
  <c r="K30395" i="3"/>
  <c r="K30427" i="3"/>
  <c r="K30459" i="3"/>
  <c r="K30491" i="3"/>
  <c r="K30523" i="3"/>
  <c r="K30555" i="3"/>
  <c r="K30587" i="3"/>
  <c r="K30619" i="3"/>
  <c r="K30651" i="3"/>
  <c r="K30683" i="3"/>
  <c r="K30715" i="3"/>
  <c r="K30747" i="3"/>
  <c r="K30779" i="3"/>
  <c r="K30811" i="3"/>
  <c r="K30843" i="3"/>
  <c r="K30875" i="3"/>
  <c r="K30907" i="3"/>
  <c r="K30939" i="3"/>
  <c r="K30971" i="3"/>
  <c r="K31003" i="3"/>
  <c r="K31035" i="3"/>
  <c r="K31067" i="3"/>
  <c r="K31099" i="3"/>
  <c r="K31131" i="3"/>
  <c r="K31163" i="3"/>
  <c r="K31195" i="3"/>
  <c r="K31227" i="3"/>
  <c r="K31259" i="3"/>
  <c r="K31291" i="3"/>
  <c r="K31323" i="3"/>
  <c r="K31355" i="3"/>
  <c r="K31387" i="3"/>
  <c r="K31419" i="3"/>
  <c r="K31451" i="3"/>
  <c r="K31483" i="3"/>
  <c r="K31515" i="3"/>
  <c r="K31547" i="3"/>
  <c r="K31579" i="3"/>
  <c r="K31611" i="3"/>
  <c r="K31643" i="3"/>
  <c r="K31675" i="3"/>
  <c r="K31707" i="3"/>
  <c r="K31739" i="3"/>
  <c r="K31771" i="3"/>
  <c r="K31803" i="3"/>
  <c r="K31835" i="3"/>
  <c r="K31867" i="3"/>
  <c r="K31899" i="3"/>
  <c r="K31931" i="3"/>
  <c r="K31963" i="3"/>
  <c r="K31995" i="3"/>
  <c r="K32027" i="3"/>
  <c r="K32059" i="3"/>
  <c r="K32091" i="3"/>
  <c r="K32123" i="3"/>
  <c r="K32155" i="3"/>
  <c r="K32187" i="3"/>
  <c r="K32219" i="3"/>
  <c r="K32251" i="3"/>
  <c r="K32283" i="3"/>
  <c r="K32315" i="3"/>
  <c r="K32347" i="3"/>
  <c r="K32379" i="3"/>
  <c r="K32411" i="3"/>
  <c r="K32443" i="3"/>
  <c r="K32475" i="3"/>
  <c r="K32507" i="3"/>
  <c r="K32539" i="3"/>
  <c r="K32571" i="3"/>
  <c r="K32603" i="3"/>
  <c r="K32635" i="3"/>
  <c r="K32667" i="3"/>
  <c r="K32699" i="3"/>
  <c r="K32731" i="3"/>
  <c r="K32763" i="3"/>
  <c r="K32795" i="3"/>
  <c r="K32827" i="3"/>
  <c r="K32859" i="3"/>
  <c r="K32891" i="3"/>
  <c r="K32923" i="3"/>
  <c r="K32955" i="3"/>
  <c r="K32987" i="3"/>
  <c r="K33019" i="3"/>
  <c r="K33051" i="3"/>
  <c r="K33083" i="3"/>
  <c r="K33115" i="3"/>
  <c r="K33147" i="3"/>
  <c r="K33179" i="3"/>
  <c r="K33211" i="3"/>
  <c r="K33243" i="3"/>
  <c r="K33275" i="3"/>
  <c r="K33307" i="3"/>
  <c r="K33339" i="3"/>
  <c r="K33371" i="3"/>
  <c r="K33403" i="3"/>
  <c r="K33435" i="3"/>
  <c r="K33467" i="3"/>
  <c r="K33499" i="3"/>
  <c r="K33531" i="3"/>
  <c r="K33563" i="3"/>
  <c r="K33595" i="3"/>
  <c r="K33627" i="3"/>
  <c r="K33659" i="3"/>
  <c r="K33691" i="3"/>
  <c r="K33723" i="3"/>
  <c r="K33755" i="3"/>
  <c r="K33787" i="3"/>
  <c r="K33819" i="3"/>
  <c r="K33851" i="3"/>
  <c r="K33883" i="3"/>
  <c r="K33915" i="3"/>
  <c r="K33947" i="3"/>
  <c r="K33979" i="3"/>
  <c r="K34011" i="3"/>
  <c r="K34043" i="3"/>
  <c r="K34075" i="3"/>
  <c r="K34107" i="3"/>
  <c r="K34139" i="3"/>
  <c r="K34171" i="3"/>
  <c r="K34203" i="3"/>
  <c r="K34235" i="3"/>
  <c r="K34267" i="3"/>
  <c r="K34299" i="3"/>
  <c r="K34331" i="3"/>
  <c r="K34363" i="3"/>
  <c r="K34395" i="3"/>
  <c r="K34427" i="3"/>
  <c r="K34459" i="3"/>
  <c r="K34491" i="3"/>
  <c r="K34523" i="3"/>
  <c r="K34555" i="3"/>
  <c r="K34587" i="3"/>
  <c r="K34619" i="3"/>
  <c r="K34651" i="3"/>
  <c r="K34683" i="3"/>
  <c r="K34715" i="3"/>
  <c r="K34747" i="3"/>
  <c r="K34779" i="3"/>
  <c r="K34811" i="3"/>
  <c r="K34843" i="3"/>
  <c r="K34875" i="3"/>
  <c r="K34907" i="3"/>
  <c r="K34939" i="3"/>
  <c r="K34971" i="3"/>
  <c r="K35003" i="3"/>
  <c r="K35035" i="3"/>
  <c r="K35067" i="3"/>
  <c r="K35099" i="3"/>
  <c r="K35131" i="3"/>
  <c r="K35163" i="3"/>
  <c r="K35195" i="3"/>
  <c r="K35227" i="3"/>
  <c r="K35259" i="3"/>
  <c r="K35291" i="3"/>
  <c r="K35323" i="3"/>
  <c r="K35355" i="3"/>
  <c r="K35387" i="3"/>
  <c r="K35419" i="3"/>
  <c r="K35451" i="3"/>
  <c r="K35483" i="3"/>
  <c r="K35515" i="3"/>
  <c r="K35547" i="3"/>
  <c r="K35579" i="3"/>
  <c r="K35611" i="3"/>
  <c r="K35643" i="3"/>
  <c r="K35675" i="3"/>
  <c r="K35707" i="3"/>
  <c r="K35739" i="3"/>
  <c r="K35771" i="3"/>
  <c r="K35803" i="3"/>
  <c r="K35835" i="3"/>
  <c r="K35867" i="3"/>
  <c r="K35899" i="3"/>
  <c r="K35931" i="3"/>
  <c r="K35963" i="3"/>
  <c r="K35995" i="3"/>
  <c r="K36027" i="3"/>
  <c r="K36059" i="3"/>
  <c r="K36091" i="3"/>
  <c r="K36123" i="3"/>
  <c r="K36155" i="3"/>
  <c r="K36187" i="3"/>
  <c r="K36219" i="3"/>
  <c r="K36251" i="3"/>
  <c r="K36283" i="3"/>
  <c r="K36315" i="3"/>
  <c r="K36347" i="3"/>
  <c r="K36379" i="3"/>
  <c r="K36411" i="3"/>
  <c r="K36443" i="3"/>
  <c r="K36475" i="3"/>
  <c r="K36507" i="3"/>
  <c r="K36539" i="3"/>
  <c r="K36571" i="3"/>
  <c r="K36603" i="3"/>
  <c r="K36635" i="3"/>
  <c r="K36667" i="3"/>
  <c r="K36699" i="3"/>
  <c r="K36731" i="3"/>
  <c r="K36763" i="3"/>
  <c r="K36795" i="3"/>
  <c r="K36827" i="3"/>
  <c r="K36859" i="3"/>
  <c r="K36891" i="3"/>
  <c r="K36923" i="3"/>
  <c r="K36955" i="3"/>
  <c r="K36987" i="3"/>
  <c r="K37019" i="3"/>
  <c r="K37051" i="3"/>
  <c r="K37083" i="3"/>
  <c r="K37115" i="3"/>
  <c r="K37147" i="3"/>
  <c r="K37179" i="3"/>
  <c r="K37211" i="3"/>
  <c r="K37243" i="3"/>
  <c r="K37275" i="3"/>
  <c r="K37307" i="3"/>
  <c r="K37339" i="3"/>
  <c r="K37371" i="3"/>
  <c r="K37403" i="3"/>
  <c r="K37435" i="3"/>
  <c r="K37467" i="3"/>
  <c r="K37499" i="3"/>
  <c r="K37531" i="3"/>
  <c r="K37563" i="3"/>
  <c r="K37595" i="3"/>
  <c r="K37627" i="3"/>
  <c r="K37659" i="3"/>
  <c r="K37691" i="3"/>
  <c r="K37723" i="3"/>
  <c r="K37755" i="3"/>
  <c r="K37787" i="3"/>
  <c r="K37819" i="3"/>
  <c r="K37851" i="3"/>
  <c r="K37883" i="3"/>
  <c r="K37915" i="3"/>
  <c r="K37947" i="3"/>
  <c r="K37979" i="3"/>
  <c r="K38011" i="3"/>
  <c r="K38043" i="3"/>
  <c r="K38075" i="3"/>
  <c r="K38107" i="3"/>
  <c r="K38139" i="3"/>
  <c r="K38171" i="3"/>
  <c r="K38203" i="3"/>
  <c r="K38235" i="3"/>
  <c r="K38267" i="3"/>
  <c r="K38299" i="3"/>
  <c r="K38331" i="3"/>
  <c r="K38363" i="3"/>
  <c r="K38395" i="3"/>
  <c r="K38427" i="3"/>
  <c r="K38459" i="3"/>
  <c r="K38491" i="3"/>
  <c r="K38523" i="3"/>
  <c r="K38555" i="3"/>
  <c r="K38587" i="3"/>
  <c r="K38619" i="3"/>
  <c r="K38651" i="3"/>
  <c r="K38683" i="3"/>
  <c r="K38715" i="3"/>
  <c r="K38747" i="3"/>
  <c r="K38779" i="3"/>
  <c r="K38811" i="3"/>
  <c r="K38843" i="3"/>
  <c r="K38875" i="3"/>
  <c r="K38907" i="3"/>
  <c r="K38939" i="3"/>
  <c r="K38971" i="3"/>
  <c r="K39003" i="3"/>
  <c r="K39035" i="3"/>
  <c r="K39067" i="3"/>
  <c r="K39099" i="3"/>
  <c r="K39131" i="3"/>
  <c r="K39163" i="3"/>
  <c r="K39195" i="3"/>
  <c r="K39227" i="3"/>
  <c r="K39259" i="3"/>
  <c r="K39291" i="3"/>
  <c r="K39323" i="3"/>
  <c r="K39355" i="3"/>
  <c r="K39387" i="3"/>
  <c r="K39419" i="3"/>
  <c r="K39451" i="3"/>
  <c r="K39483" i="3"/>
  <c r="K39515" i="3"/>
  <c r="K39547" i="3"/>
  <c r="K39579" i="3"/>
  <c r="K39611" i="3"/>
  <c r="K39643" i="3"/>
  <c r="K39675" i="3"/>
  <c r="K39707" i="3"/>
  <c r="K39739" i="3"/>
  <c r="K39771" i="3"/>
  <c r="K39803" i="3"/>
  <c r="K39835" i="3"/>
  <c r="K39867" i="3"/>
  <c r="K39899" i="3"/>
  <c r="K39931" i="3"/>
  <c r="K39963" i="3"/>
  <c r="K39995" i="3"/>
  <c r="K40027" i="3"/>
  <c r="K40059" i="3"/>
  <c r="K40091" i="3"/>
  <c r="K40123" i="3"/>
  <c r="K40155" i="3"/>
  <c r="K40187" i="3"/>
  <c r="K40219" i="3"/>
  <c r="K40251" i="3"/>
  <c r="K40283" i="3"/>
  <c r="K40315" i="3"/>
  <c r="K40347" i="3"/>
  <c r="K40379" i="3"/>
  <c r="K40411" i="3"/>
  <c r="K40443" i="3"/>
  <c r="K40475" i="3"/>
  <c r="K40507" i="3"/>
  <c r="K40539" i="3"/>
  <c r="K40571" i="3"/>
  <c r="K40603" i="3"/>
  <c r="K40635" i="3"/>
  <c r="K40667" i="3"/>
  <c r="K40699" i="3"/>
  <c r="K40731" i="3"/>
  <c r="K40763" i="3"/>
  <c r="K40795" i="3"/>
  <c r="K40827" i="3"/>
  <c r="K40859" i="3"/>
  <c r="K40891" i="3"/>
  <c r="K40923" i="3"/>
  <c r="K40955" i="3"/>
  <c r="K40987" i="3"/>
  <c r="K41019" i="3"/>
  <c r="K41051" i="3"/>
  <c r="K41083" i="3"/>
  <c r="K41115" i="3"/>
  <c r="K41147" i="3"/>
  <c r="K41179" i="3"/>
  <c r="K41211" i="3"/>
  <c r="K41243" i="3"/>
  <c r="K41275" i="3"/>
  <c r="K41307" i="3"/>
  <c r="K41339" i="3"/>
  <c r="K41371" i="3"/>
  <c r="K41403" i="3"/>
  <c r="K41435" i="3"/>
  <c r="K41467" i="3"/>
  <c r="K41499" i="3"/>
  <c r="K41531" i="3"/>
  <c r="K41563" i="3"/>
  <c r="K41595" i="3"/>
  <c r="K41627" i="3"/>
  <c r="K41659" i="3"/>
  <c r="K41691" i="3"/>
  <c r="K41723" i="3"/>
  <c r="K41755" i="3"/>
  <c r="K41787" i="3"/>
  <c r="K41819" i="3"/>
  <c r="K41851" i="3"/>
  <c r="K41883" i="3"/>
  <c r="K41915" i="3"/>
  <c r="K41947" i="3"/>
  <c r="K41979" i="3"/>
  <c r="K42011" i="3"/>
  <c r="K42043" i="3"/>
  <c r="K42075" i="3"/>
  <c r="K42107" i="3"/>
  <c r="K42139" i="3"/>
  <c r="K42171" i="3"/>
  <c r="K42203" i="3"/>
  <c r="K42235" i="3"/>
  <c r="K42267" i="3"/>
  <c r="K42299" i="3"/>
  <c r="K42331" i="3"/>
  <c r="K42363" i="3"/>
  <c r="K42395" i="3"/>
  <c r="K42427" i="3"/>
  <c r="K42459" i="3"/>
  <c r="K42491" i="3"/>
  <c r="K42523" i="3"/>
  <c r="K42555" i="3"/>
  <c r="K42587" i="3"/>
  <c r="K42619" i="3"/>
  <c r="K42651" i="3"/>
  <c r="K42683" i="3"/>
  <c r="K42715" i="3"/>
  <c r="K42747" i="3"/>
  <c r="K42779" i="3"/>
  <c r="K42811" i="3"/>
  <c r="K42843" i="3"/>
  <c r="K42875" i="3"/>
  <c r="K42907" i="3"/>
  <c r="K42939" i="3"/>
  <c r="K42971" i="3"/>
  <c r="K43003" i="3"/>
  <c r="K43035" i="3"/>
  <c r="K43067" i="3"/>
  <c r="K43099" i="3"/>
  <c r="K43131" i="3"/>
  <c r="K43163" i="3"/>
  <c r="K43195" i="3"/>
  <c r="K43227" i="3"/>
  <c r="K43259" i="3"/>
  <c r="K43291" i="3"/>
  <c r="K43323" i="3"/>
  <c r="K43355" i="3"/>
  <c r="K43387" i="3"/>
  <c r="K43419" i="3"/>
  <c r="K43451" i="3"/>
  <c r="K43483" i="3"/>
  <c r="K43515" i="3"/>
  <c r="K43547" i="3"/>
  <c r="K43579" i="3"/>
  <c r="K43611" i="3"/>
  <c r="K43643" i="3"/>
  <c r="K43675" i="3"/>
  <c r="K43707" i="3"/>
  <c r="K43739" i="3"/>
  <c r="K43771" i="3"/>
  <c r="K43803" i="3"/>
  <c r="K43835" i="3"/>
  <c r="K43867" i="3"/>
  <c r="K43899" i="3"/>
  <c r="K43931" i="3"/>
  <c r="K43963" i="3"/>
  <c r="K43995" i="3"/>
  <c r="K44027" i="3"/>
  <c r="K44059" i="3"/>
  <c r="K44091" i="3"/>
  <c r="K44123" i="3"/>
  <c r="K44155" i="3"/>
  <c r="K44187" i="3"/>
  <c r="K44219" i="3"/>
  <c r="K44251" i="3"/>
  <c r="K44283" i="3"/>
  <c r="K44315" i="3"/>
  <c r="K44347" i="3"/>
  <c r="K44379" i="3"/>
  <c r="K44411" i="3"/>
  <c r="K44443" i="3"/>
  <c r="K44475" i="3"/>
  <c r="K44507" i="3"/>
  <c r="K44539" i="3"/>
  <c r="K44571" i="3"/>
  <c r="K44603" i="3"/>
  <c r="K44635" i="3"/>
  <c r="K44667" i="3"/>
  <c r="K44699" i="3"/>
  <c r="K44731" i="3"/>
  <c r="K44763" i="3"/>
  <c r="K44795" i="3"/>
  <c r="K44827" i="3"/>
  <c r="K44859" i="3"/>
  <c r="K44891" i="3"/>
  <c r="K44923" i="3"/>
  <c r="K44955" i="3"/>
  <c r="K44987" i="3"/>
  <c r="K45019" i="3"/>
  <c r="K45051" i="3"/>
  <c r="K45083" i="3"/>
  <c r="K45115" i="3"/>
  <c r="K45147" i="3"/>
  <c r="K45179" i="3"/>
  <c r="K45211" i="3"/>
  <c r="K45243" i="3"/>
  <c r="K45275" i="3"/>
  <c r="K45307" i="3"/>
  <c r="K45339" i="3"/>
  <c r="K45371" i="3"/>
  <c r="K45403" i="3"/>
  <c r="K45435" i="3"/>
  <c r="K45467" i="3"/>
  <c r="K45499" i="3"/>
  <c r="K45531" i="3"/>
  <c r="K45563" i="3"/>
  <c r="K45595" i="3"/>
  <c r="K45627" i="3"/>
  <c r="K45659" i="3"/>
  <c r="K45691" i="3"/>
  <c r="K45723" i="3"/>
  <c r="K45755" i="3"/>
  <c r="K45787" i="3"/>
  <c r="K45819" i="3"/>
  <c r="K45851" i="3"/>
  <c r="K45883" i="3"/>
  <c r="K45915" i="3"/>
  <c r="K45947" i="3"/>
  <c r="K45979" i="3"/>
  <c r="K46011" i="3"/>
  <c r="K46043" i="3"/>
  <c r="K46075" i="3"/>
  <c r="K46107" i="3"/>
  <c r="K46139" i="3"/>
  <c r="K46171" i="3"/>
  <c r="K46203" i="3"/>
  <c r="K46235" i="3"/>
  <c r="K46267" i="3"/>
  <c r="K46299" i="3"/>
  <c r="K46331" i="3"/>
  <c r="K46363" i="3"/>
  <c r="K46395" i="3"/>
  <c r="K46427" i="3"/>
  <c r="K46459" i="3"/>
  <c r="K46491" i="3"/>
  <c r="K46523" i="3"/>
  <c r="K46555" i="3"/>
  <c r="K46587" i="3"/>
  <c r="K46619" i="3"/>
  <c r="K46651" i="3"/>
  <c r="K46683" i="3"/>
  <c r="K46715" i="3"/>
  <c r="K46747" i="3"/>
  <c r="K46779" i="3"/>
  <c r="K46811" i="3"/>
  <c r="K46843" i="3"/>
  <c r="K46875" i="3"/>
  <c r="K46907" i="3"/>
  <c r="K46939" i="3"/>
  <c r="K46971" i="3"/>
  <c r="K47003" i="3"/>
  <c r="K47035" i="3"/>
  <c r="K47067" i="3"/>
  <c r="K47099" i="3"/>
  <c r="K47131" i="3"/>
  <c r="K47163" i="3"/>
  <c r="K47195" i="3"/>
  <c r="K47227" i="3"/>
  <c r="K47259" i="3"/>
  <c r="K47291" i="3"/>
  <c r="K47323" i="3"/>
  <c r="K47355" i="3"/>
  <c r="K47387" i="3"/>
  <c r="K47419" i="3"/>
  <c r="K47451" i="3"/>
  <c r="K47483" i="3"/>
  <c r="K47515" i="3"/>
  <c r="K47547" i="3"/>
  <c r="K47579" i="3"/>
  <c r="K47611" i="3"/>
  <c r="K47643" i="3"/>
  <c r="K47675" i="3"/>
  <c r="K47707" i="3"/>
  <c r="K47739" i="3"/>
  <c r="K47771" i="3"/>
  <c r="K47803" i="3"/>
  <c r="K47835" i="3"/>
  <c r="K47867" i="3"/>
  <c r="K47901" i="3"/>
  <c r="K47944" i="3"/>
  <c r="K47986" i="3"/>
  <c r="K48029" i="3"/>
  <c r="K48079" i="3"/>
  <c r="K48129" i="3"/>
  <c r="K48180" i="3"/>
  <c r="K48232" i="3"/>
  <c r="K48282" i="3"/>
  <c r="K48335" i="3"/>
  <c r="K48385" i="3"/>
  <c r="K48436" i="3"/>
  <c r="K48488" i="3"/>
  <c r="K48538" i="3"/>
  <c r="K48591" i="3"/>
  <c r="K48641" i="3"/>
  <c r="K48692" i="3"/>
  <c r="K48744" i="3"/>
  <c r="K48794" i="3"/>
  <c r="K48847" i="3"/>
  <c r="K48897" i="3"/>
  <c r="K48948" i="3"/>
  <c r="K49000" i="3"/>
  <c r="K49050" i="3"/>
  <c r="K49103" i="3"/>
  <c r="K49153" i="3"/>
  <c r="K49204" i="3"/>
  <c r="K49256" i="3"/>
  <c r="K49306" i="3"/>
  <c r="K49359" i="3"/>
  <c r="K49409" i="3"/>
  <c r="K49460" i="3"/>
  <c r="K49512" i="3"/>
  <c r="K49562" i="3"/>
  <c r="K49615" i="3"/>
  <c r="K49665" i="3"/>
  <c r="K49716" i="3"/>
  <c r="K49768" i="3"/>
  <c r="K49818" i="3"/>
  <c r="K49871" i="3"/>
  <c r="K49921" i="3"/>
  <c r="K49972" i="3"/>
  <c r="K50024" i="3"/>
  <c r="K50074" i="3"/>
  <c r="K50127" i="3"/>
  <c r="K50177" i="3"/>
  <c r="K50228" i="3"/>
  <c r="K50280" i="3"/>
  <c r="K50330" i="3"/>
  <c r="K50383" i="3"/>
  <c r="K50433" i="3"/>
  <c r="K50484" i="3"/>
  <c r="L605" i="3"/>
  <c r="L613" i="3"/>
  <c r="L621" i="3"/>
  <c r="L629" i="3"/>
  <c r="L637" i="3"/>
  <c r="L645" i="3"/>
  <c r="L653" i="3"/>
  <c r="L661" i="3"/>
  <c r="L669" i="3"/>
  <c r="L677" i="3"/>
  <c r="L685" i="3"/>
  <c r="L693" i="3"/>
  <c r="L701" i="3"/>
  <c r="L709" i="3"/>
  <c r="L717" i="3"/>
  <c r="L725" i="3"/>
  <c r="L733" i="3"/>
  <c r="L741" i="3"/>
  <c r="L749" i="3"/>
  <c r="L757" i="3"/>
  <c r="L765" i="3"/>
  <c r="L773" i="3"/>
  <c r="L781" i="3"/>
  <c r="L789" i="3"/>
  <c r="L797" i="3"/>
  <c r="L805" i="3"/>
  <c r="L813" i="3"/>
  <c r="L821" i="3"/>
  <c r="L829" i="3"/>
  <c r="L837" i="3"/>
  <c r="L845" i="3"/>
  <c r="L853" i="3"/>
  <c r="L861" i="3"/>
  <c r="L869" i="3"/>
  <c r="L877" i="3"/>
  <c r="L885" i="3"/>
  <c r="L893" i="3"/>
  <c r="L901" i="3"/>
  <c r="L909" i="3"/>
  <c r="L917" i="3"/>
  <c r="L925" i="3"/>
  <c r="L933" i="3"/>
  <c r="L941" i="3"/>
  <c r="L949" i="3"/>
  <c r="L957" i="3"/>
  <c r="L965" i="3"/>
  <c r="L973" i="3"/>
  <c r="L981" i="3"/>
  <c r="L989" i="3"/>
  <c r="L997" i="3"/>
  <c r="L1005" i="3"/>
  <c r="L1013" i="3"/>
  <c r="L1021" i="3"/>
  <c r="L1029" i="3"/>
  <c r="L1037" i="3"/>
  <c r="L1045" i="3"/>
  <c r="L1053" i="3"/>
  <c r="L1061" i="3"/>
  <c r="L1069" i="3"/>
  <c r="L1077" i="3"/>
  <c r="L1085" i="3"/>
  <c r="L1093" i="3"/>
  <c r="L1101" i="3"/>
  <c r="L1109" i="3"/>
  <c r="L1117" i="3"/>
  <c r="L1125" i="3"/>
  <c r="L1133" i="3"/>
  <c r="L1141" i="3"/>
  <c r="L1149" i="3"/>
  <c r="L1157" i="3"/>
  <c r="L1165" i="3"/>
  <c r="L1173" i="3"/>
  <c r="L1181" i="3"/>
  <c r="L1189" i="3"/>
  <c r="L1197" i="3"/>
  <c r="L1205" i="3"/>
  <c r="L1213" i="3"/>
  <c r="L1221" i="3"/>
  <c r="L1229" i="3"/>
  <c r="L1237" i="3"/>
  <c r="L1245" i="3"/>
  <c r="L1253" i="3"/>
  <c r="L1261" i="3"/>
  <c r="L1269" i="3"/>
  <c r="L1277" i="3"/>
  <c r="L1285" i="3"/>
  <c r="L1293" i="3"/>
  <c r="L1301" i="3"/>
  <c r="L1309" i="3"/>
  <c r="L1317" i="3"/>
  <c r="L1325" i="3"/>
  <c r="L1333" i="3"/>
  <c r="L1341" i="3"/>
  <c r="L1349" i="3"/>
  <c r="L1357" i="3"/>
  <c r="L1365" i="3"/>
  <c r="L1373" i="3"/>
  <c r="L1381" i="3"/>
  <c r="L1389" i="3"/>
  <c r="L1397" i="3"/>
  <c r="L1405" i="3"/>
  <c r="L1413" i="3"/>
  <c r="L1421" i="3"/>
  <c r="L1429" i="3"/>
  <c r="L1437" i="3"/>
  <c r="L1445" i="3"/>
  <c r="L1453" i="3"/>
  <c r="L1461" i="3"/>
  <c r="L1469" i="3"/>
  <c r="L1477" i="3"/>
  <c r="L1485" i="3"/>
  <c r="L1493" i="3"/>
  <c r="L1501" i="3"/>
  <c r="L1509" i="3"/>
  <c r="L1517" i="3"/>
  <c r="L1525" i="3"/>
  <c r="L1533" i="3"/>
  <c r="L1541" i="3"/>
  <c r="L1549" i="3"/>
  <c r="L1557" i="3"/>
  <c r="L1565" i="3"/>
  <c r="L1573" i="3"/>
  <c r="L1581" i="3"/>
  <c r="L1589" i="3"/>
  <c r="L1597" i="3"/>
  <c r="L1605" i="3"/>
  <c r="L1613" i="3"/>
  <c r="L1621" i="3"/>
  <c r="L1629" i="3"/>
  <c r="L1637" i="3"/>
  <c r="L1645" i="3"/>
  <c r="L1653" i="3"/>
  <c r="L1661" i="3"/>
  <c r="L1669" i="3"/>
  <c r="L1677" i="3"/>
  <c r="L1685" i="3"/>
  <c r="L1693" i="3"/>
  <c r="L1701" i="3"/>
  <c r="L1709" i="3"/>
  <c r="L1717" i="3"/>
  <c r="L1725" i="3"/>
  <c r="L1733" i="3"/>
  <c r="L1741" i="3"/>
  <c r="L1749" i="3"/>
  <c r="L1757" i="3"/>
  <c r="L1765" i="3"/>
  <c r="L1773" i="3"/>
  <c r="L1781" i="3"/>
  <c r="L1789" i="3"/>
  <c r="L1797" i="3"/>
  <c r="L1805" i="3"/>
  <c r="L1813" i="3"/>
  <c r="L1821" i="3"/>
  <c r="L1829" i="3"/>
  <c r="L1837" i="3"/>
  <c r="L1845" i="3"/>
  <c r="L1853" i="3"/>
  <c r="L1861" i="3"/>
  <c r="L1869" i="3"/>
  <c r="L1877" i="3"/>
  <c r="L1885" i="3"/>
  <c r="L1893" i="3"/>
  <c r="L1901" i="3"/>
  <c r="L1909" i="3"/>
  <c r="L1917" i="3"/>
  <c r="L1925" i="3"/>
  <c r="L1933" i="3"/>
  <c r="L1941" i="3"/>
  <c r="L1949" i="3"/>
  <c r="L1957" i="3"/>
  <c r="L1965" i="3"/>
  <c r="L1973" i="3"/>
  <c r="L1981" i="3"/>
  <c r="L1989" i="3"/>
  <c r="L1997" i="3"/>
  <c r="L2005" i="3"/>
  <c r="L2013" i="3"/>
  <c r="L2021" i="3"/>
  <c r="L2029" i="3"/>
  <c r="L2037" i="3"/>
  <c r="L2045" i="3"/>
  <c r="L2053" i="3"/>
  <c r="L2061" i="3"/>
  <c r="L2069" i="3"/>
  <c r="L2077" i="3"/>
  <c r="L2085" i="3"/>
  <c r="L2093" i="3"/>
  <c r="L2101" i="3"/>
  <c r="L2109" i="3"/>
  <c r="L2117" i="3"/>
  <c r="L2125" i="3"/>
  <c r="L2133" i="3"/>
  <c r="L2141" i="3"/>
  <c r="L2149" i="3"/>
  <c r="L2157" i="3"/>
  <c r="L2165" i="3"/>
  <c r="L2173" i="3"/>
  <c r="L2181" i="3"/>
  <c r="L2189" i="3"/>
  <c r="L2197" i="3"/>
  <c r="L2205" i="3"/>
  <c r="L2213" i="3"/>
  <c r="L2221" i="3"/>
  <c r="L2229" i="3"/>
  <c r="L2237" i="3"/>
  <c r="L2245" i="3"/>
  <c r="L2253" i="3"/>
  <c r="L2261" i="3"/>
  <c r="L2269" i="3"/>
  <c r="L2277" i="3"/>
  <c r="L2285" i="3"/>
  <c r="L2293" i="3"/>
  <c r="L2301" i="3"/>
  <c r="L2309" i="3"/>
  <c r="L2317" i="3"/>
  <c r="L2325" i="3"/>
  <c r="L2333" i="3"/>
  <c r="L2341" i="3"/>
  <c r="L2349" i="3"/>
  <c r="L2357" i="3"/>
  <c r="L2365" i="3"/>
  <c r="L2373" i="3"/>
  <c r="L2381" i="3"/>
  <c r="L2389" i="3"/>
  <c r="L2397" i="3"/>
  <c r="L2405" i="3"/>
  <c r="L2413" i="3"/>
  <c r="L2421" i="3"/>
  <c r="L2429" i="3"/>
  <c r="L2437" i="3"/>
  <c r="L2445" i="3"/>
  <c r="L2453" i="3"/>
  <c r="L2461" i="3"/>
  <c r="L2469" i="3"/>
  <c r="L2477" i="3"/>
  <c r="L2485" i="3"/>
  <c r="L2493" i="3"/>
  <c r="L2501" i="3"/>
  <c r="L2509" i="3"/>
  <c r="L2517" i="3"/>
  <c r="L2525" i="3"/>
  <c r="L2533" i="3"/>
  <c r="L2541" i="3"/>
  <c r="L2549" i="3"/>
  <c r="L2557" i="3"/>
  <c r="L2565" i="3"/>
  <c r="L2573" i="3"/>
  <c r="L2581" i="3"/>
  <c r="L2589" i="3"/>
  <c r="L2597" i="3"/>
  <c r="L2605" i="3"/>
  <c r="L2613" i="3"/>
  <c r="L2621" i="3"/>
  <c r="L2629" i="3"/>
  <c r="L2637" i="3"/>
  <c r="L2645" i="3"/>
  <c r="L2653" i="3"/>
  <c r="L2661" i="3"/>
  <c r="L2669" i="3"/>
  <c r="L2677" i="3"/>
  <c r="L2685" i="3"/>
  <c r="L2693" i="3"/>
  <c r="L2701" i="3"/>
  <c r="L2709" i="3"/>
  <c r="L2717" i="3"/>
  <c r="L2725" i="3"/>
  <c r="L2733" i="3"/>
  <c r="L2741" i="3"/>
  <c r="L2749" i="3"/>
  <c r="L2757" i="3"/>
  <c r="L2765" i="3"/>
  <c r="L2773" i="3"/>
  <c r="L2781" i="3"/>
  <c r="L2789" i="3"/>
  <c r="L2797" i="3"/>
  <c r="L2805" i="3"/>
  <c r="L2813" i="3"/>
  <c r="L2821" i="3"/>
  <c r="L2829" i="3"/>
  <c r="L2837" i="3"/>
  <c r="L2845" i="3"/>
  <c r="L2853" i="3"/>
  <c r="L2861" i="3"/>
  <c r="L2869" i="3"/>
  <c r="L2877" i="3"/>
  <c r="L2885" i="3"/>
  <c r="L2893" i="3"/>
  <c r="L2901" i="3"/>
  <c r="L2909" i="3"/>
  <c r="L2917" i="3"/>
  <c r="L2925" i="3"/>
  <c r="L2933" i="3"/>
  <c r="L2941" i="3"/>
  <c r="L2949" i="3"/>
  <c r="L2957" i="3"/>
  <c r="L2965" i="3"/>
  <c r="L2973" i="3"/>
  <c r="L2981" i="3"/>
  <c r="L2989" i="3"/>
  <c r="L2997" i="3"/>
  <c r="L3005" i="3"/>
  <c r="L3013" i="3"/>
  <c r="L3021" i="3"/>
  <c r="L3029" i="3"/>
  <c r="L3037" i="3"/>
  <c r="L3045" i="3"/>
  <c r="L3053" i="3"/>
  <c r="L3061" i="3"/>
  <c r="L3069" i="3"/>
  <c r="L3077" i="3"/>
  <c r="L3085" i="3"/>
  <c r="L3093" i="3"/>
  <c r="L3101" i="3"/>
  <c r="L3109" i="3"/>
  <c r="L3117" i="3"/>
  <c r="L3125" i="3"/>
  <c r="L3133" i="3"/>
  <c r="L3141" i="3"/>
  <c r="L3149" i="3"/>
  <c r="L3157" i="3"/>
  <c r="L3165" i="3"/>
  <c r="L3173" i="3"/>
  <c r="L3181" i="3"/>
  <c r="L3189" i="3"/>
  <c r="L3197" i="3"/>
  <c r="L3205" i="3"/>
  <c r="L3213" i="3"/>
  <c r="L3221" i="3"/>
  <c r="L3229" i="3"/>
  <c r="L3237" i="3"/>
  <c r="L3245" i="3"/>
  <c r="L3253" i="3"/>
  <c r="L3261" i="3"/>
  <c r="L3269" i="3"/>
  <c r="L3277" i="3"/>
  <c r="L3285" i="3"/>
  <c r="L3293" i="3"/>
  <c r="L3301" i="3"/>
  <c r="L3309" i="3"/>
  <c r="L3317" i="3"/>
  <c r="L3325" i="3"/>
  <c r="L3333" i="3"/>
  <c r="L3341" i="3"/>
  <c r="L3349" i="3"/>
  <c r="L3357" i="3"/>
  <c r="L3365" i="3"/>
  <c r="L3373" i="3"/>
  <c r="L3381" i="3"/>
  <c r="L3389" i="3"/>
  <c r="L3397" i="3"/>
  <c r="L3405" i="3"/>
  <c r="L3413" i="3"/>
  <c r="L3421" i="3"/>
  <c r="L3429" i="3"/>
  <c r="L3437" i="3"/>
  <c r="L3445" i="3"/>
  <c r="L3453" i="3"/>
  <c r="L3461" i="3"/>
  <c r="L3469" i="3"/>
  <c r="L3477" i="3"/>
  <c r="L3485" i="3"/>
  <c r="L3493" i="3"/>
  <c r="L3501" i="3"/>
  <c r="L3509" i="3"/>
  <c r="L3517" i="3"/>
  <c r="L3525" i="3"/>
  <c r="L3533" i="3"/>
  <c r="L3541" i="3"/>
  <c r="L3549" i="3"/>
  <c r="L3557" i="3"/>
  <c r="L3565" i="3"/>
  <c r="L3573" i="3"/>
  <c r="L3581" i="3"/>
  <c r="L3589" i="3"/>
  <c r="L3597" i="3"/>
  <c r="L3605" i="3"/>
  <c r="L3613" i="3"/>
  <c r="L3621" i="3"/>
  <c r="L3629" i="3"/>
  <c r="L3637" i="3"/>
  <c r="L3645" i="3"/>
  <c r="L3653" i="3"/>
  <c r="L3661" i="3"/>
  <c r="L3669" i="3"/>
  <c r="L3677" i="3"/>
  <c r="L3685" i="3"/>
  <c r="L3693" i="3"/>
  <c r="L3701" i="3"/>
  <c r="L3709" i="3"/>
  <c r="L3717" i="3"/>
  <c r="L3725" i="3"/>
  <c r="L3733" i="3"/>
  <c r="L3741" i="3"/>
  <c r="L3749" i="3"/>
  <c r="L3757" i="3"/>
  <c r="L3765" i="3"/>
  <c r="L3773" i="3"/>
  <c r="L3781" i="3"/>
  <c r="L3789" i="3"/>
  <c r="L3797" i="3"/>
  <c r="L3805" i="3"/>
  <c r="L3813" i="3"/>
  <c r="L3821" i="3"/>
  <c r="L3829" i="3"/>
  <c r="L3837" i="3"/>
  <c r="L3845" i="3"/>
  <c r="L3853" i="3"/>
  <c r="L3861" i="3"/>
  <c r="L3869" i="3"/>
  <c r="L3877" i="3"/>
  <c r="L3885" i="3"/>
  <c r="L3893" i="3"/>
  <c r="L3901" i="3"/>
  <c r="L3909" i="3"/>
  <c r="L3917" i="3"/>
  <c r="L3925" i="3"/>
  <c r="L3933" i="3"/>
  <c r="L3941" i="3"/>
  <c r="L3949" i="3"/>
  <c r="L3957" i="3"/>
  <c r="L3965" i="3"/>
  <c r="L3973" i="3"/>
  <c r="L3981" i="3"/>
  <c r="L3989" i="3"/>
  <c r="L3997" i="3"/>
  <c r="L4005" i="3"/>
  <c r="L4013" i="3"/>
  <c r="L4021" i="3"/>
  <c r="L4029" i="3"/>
  <c r="L4037" i="3"/>
  <c r="L4045" i="3"/>
  <c r="L4053" i="3"/>
  <c r="L4061" i="3"/>
  <c r="L4069" i="3"/>
  <c r="L4077" i="3"/>
  <c r="L4085" i="3"/>
  <c r="L4093" i="3"/>
  <c r="L4101" i="3"/>
  <c r="L4109" i="3"/>
  <c r="L4117" i="3"/>
  <c r="L4125" i="3"/>
  <c r="L4133" i="3"/>
  <c r="L4141" i="3"/>
  <c r="L4149" i="3"/>
  <c r="L4157" i="3"/>
  <c r="L4165" i="3"/>
  <c r="L4173" i="3"/>
  <c r="L4181" i="3"/>
  <c r="L4189" i="3"/>
  <c r="L4197" i="3"/>
  <c r="L4205" i="3"/>
  <c r="L4213" i="3"/>
  <c r="L4221" i="3"/>
  <c r="L4229" i="3"/>
  <c r="L4237" i="3"/>
  <c r="L4245" i="3"/>
  <c r="L4253" i="3"/>
  <c r="L4261" i="3"/>
  <c r="L4269" i="3"/>
  <c r="L4277" i="3"/>
  <c r="L4285" i="3"/>
  <c r="L4293" i="3"/>
  <c r="L4301" i="3"/>
  <c r="L4309" i="3"/>
  <c r="L4317" i="3"/>
  <c r="L4325" i="3"/>
  <c r="L4333" i="3"/>
  <c r="L4341" i="3"/>
  <c r="L4349" i="3"/>
  <c r="L4357" i="3"/>
  <c r="L4365" i="3"/>
  <c r="L4373" i="3"/>
  <c r="L4381" i="3"/>
  <c r="L4389" i="3"/>
  <c r="L4397" i="3"/>
  <c r="L4405" i="3"/>
  <c r="L4413" i="3"/>
  <c r="L4421" i="3"/>
  <c r="L4429" i="3"/>
  <c r="L4437" i="3"/>
  <c r="L4445" i="3"/>
  <c r="L4453" i="3"/>
  <c r="L4461" i="3"/>
  <c r="L4469" i="3"/>
  <c r="L4477" i="3"/>
  <c r="L4485" i="3"/>
  <c r="L4493" i="3"/>
  <c r="L4501" i="3"/>
  <c r="L4509" i="3"/>
  <c r="L4517" i="3"/>
  <c r="L4525" i="3"/>
  <c r="L4533" i="3"/>
  <c r="L4541" i="3"/>
  <c r="L4549" i="3"/>
  <c r="L4557" i="3"/>
  <c r="L4565" i="3"/>
  <c r="L4573" i="3"/>
  <c r="L4581" i="3"/>
  <c r="L4589" i="3"/>
  <c r="L4597" i="3"/>
  <c r="L4605" i="3"/>
  <c r="L4613" i="3"/>
  <c r="L4621" i="3"/>
  <c r="L4629" i="3"/>
  <c r="L4637" i="3"/>
  <c r="L4645" i="3"/>
  <c r="L4653" i="3"/>
  <c r="L4661" i="3"/>
  <c r="L4669" i="3"/>
  <c r="L4677" i="3"/>
  <c r="L4685" i="3"/>
  <c r="L4693" i="3"/>
  <c r="L4701" i="3"/>
  <c r="L4709" i="3"/>
  <c r="L4717" i="3"/>
  <c r="L4725" i="3"/>
  <c r="L4733" i="3"/>
  <c r="L4741" i="3"/>
  <c r="L4749" i="3"/>
  <c r="L4757" i="3"/>
  <c r="L4765" i="3"/>
  <c r="L4773" i="3"/>
  <c r="L4781" i="3"/>
  <c r="L4789" i="3"/>
  <c r="L4797" i="3"/>
  <c r="L4805" i="3"/>
  <c r="L4813" i="3"/>
  <c r="L4821" i="3"/>
  <c r="L4829" i="3"/>
  <c r="L4837" i="3"/>
  <c r="L4845" i="3"/>
  <c r="L4853" i="3"/>
  <c r="L4861" i="3"/>
  <c r="L4869" i="3"/>
  <c r="L4877" i="3"/>
  <c r="L4885" i="3"/>
  <c r="L4893" i="3"/>
  <c r="L4901" i="3"/>
  <c r="L4909" i="3"/>
  <c r="L4917" i="3"/>
  <c r="L4925" i="3"/>
  <c r="L4933" i="3"/>
  <c r="L4941" i="3"/>
  <c r="L4949" i="3"/>
  <c r="L4957" i="3"/>
  <c r="L4965" i="3"/>
  <c r="L4973" i="3"/>
  <c r="L4981" i="3"/>
  <c r="L4989" i="3"/>
  <c r="L4997" i="3"/>
  <c r="L5005" i="3"/>
  <c r="L5013" i="3"/>
  <c r="L5021" i="3"/>
  <c r="L5029" i="3"/>
  <c r="L5037" i="3"/>
  <c r="L5045" i="3"/>
  <c r="L5053" i="3"/>
  <c r="L5061" i="3"/>
  <c r="L5069" i="3"/>
  <c r="L5077" i="3"/>
  <c r="L5085" i="3"/>
  <c r="L5093" i="3"/>
  <c r="L5101" i="3"/>
  <c r="L5109" i="3"/>
  <c r="L5117" i="3"/>
  <c r="L5125" i="3"/>
  <c r="L5133" i="3"/>
  <c r="L5141" i="3"/>
  <c r="L5149" i="3"/>
  <c r="L5157" i="3"/>
  <c r="L5165" i="3"/>
  <c r="L5173" i="3"/>
  <c r="L5181" i="3"/>
  <c r="L5189" i="3"/>
  <c r="L5197" i="3"/>
  <c r="L5205" i="3"/>
  <c r="L5213" i="3"/>
  <c r="L5221" i="3"/>
  <c r="L5229" i="3"/>
  <c r="L5237" i="3"/>
  <c r="L5245" i="3"/>
  <c r="L5253" i="3"/>
  <c r="L5261" i="3"/>
  <c r="L5269" i="3"/>
  <c r="L5277" i="3"/>
  <c r="L5285" i="3"/>
  <c r="L5293" i="3"/>
  <c r="L5301" i="3"/>
  <c r="L5309" i="3"/>
  <c r="L5317" i="3"/>
  <c r="L5325" i="3"/>
  <c r="L5333" i="3"/>
  <c r="L5341" i="3"/>
  <c r="L5349" i="3"/>
  <c r="L5357" i="3"/>
  <c r="L5365" i="3"/>
  <c r="L5373" i="3"/>
  <c r="L5381" i="3"/>
  <c r="L5389" i="3"/>
  <c r="L5397" i="3"/>
  <c r="L5405" i="3"/>
  <c r="L5413" i="3"/>
  <c r="L5421" i="3"/>
  <c r="L5429" i="3"/>
  <c r="L5437" i="3"/>
  <c r="L5445" i="3"/>
  <c r="L5453" i="3"/>
  <c r="L5461" i="3"/>
  <c r="L5469" i="3"/>
  <c r="L5477" i="3"/>
  <c r="L5485" i="3"/>
  <c r="L5493" i="3"/>
  <c r="L5501" i="3"/>
  <c r="L5509" i="3"/>
  <c r="L5517" i="3"/>
  <c r="L5525" i="3"/>
  <c r="L5533" i="3"/>
  <c r="L5541" i="3"/>
  <c r="L5549" i="3"/>
  <c r="L5557" i="3"/>
  <c r="L5565" i="3"/>
  <c r="L5573" i="3"/>
  <c r="L5581" i="3"/>
  <c r="L5589" i="3"/>
  <c r="L5597" i="3"/>
  <c r="L5605" i="3"/>
  <c r="L5613" i="3"/>
  <c r="L5621" i="3"/>
  <c r="L5629" i="3"/>
  <c r="L5637" i="3"/>
  <c r="L5645" i="3"/>
  <c r="L5653" i="3"/>
  <c r="L5661" i="3"/>
  <c r="L5669" i="3"/>
  <c r="L5677" i="3"/>
  <c r="L5685" i="3"/>
  <c r="L5693" i="3"/>
  <c r="L5701" i="3"/>
  <c r="L5709" i="3"/>
  <c r="L5717" i="3"/>
  <c r="L5725" i="3"/>
  <c r="L5733" i="3"/>
  <c r="L5741" i="3"/>
  <c r="L5749" i="3"/>
  <c r="L5757" i="3"/>
  <c r="L5765" i="3"/>
  <c r="L5773" i="3"/>
  <c r="L5781" i="3"/>
  <c r="L5789" i="3"/>
  <c r="L5797" i="3"/>
  <c r="L5805" i="3"/>
  <c r="L5813" i="3"/>
  <c r="L5821" i="3"/>
  <c r="L5829" i="3"/>
  <c r="L5837" i="3"/>
  <c r="L5845" i="3"/>
  <c r="L5853" i="3"/>
  <c r="L5861" i="3"/>
  <c r="L5869" i="3"/>
  <c r="L5877" i="3"/>
  <c r="L5885" i="3"/>
  <c r="L5893" i="3"/>
  <c r="L5901" i="3"/>
  <c r="L5909" i="3"/>
  <c r="L5917" i="3"/>
  <c r="L5925" i="3"/>
  <c r="L5933" i="3"/>
  <c r="L5941" i="3"/>
  <c r="L5949" i="3"/>
  <c r="L5957" i="3"/>
  <c r="L5965" i="3"/>
  <c r="L5973" i="3"/>
  <c r="L5981" i="3"/>
  <c r="L5989" i="3"/>
  <c r="L5997" i="3"/>
  <c r="L6005" i="3"/>
  <c r="L6013" i="3"/>
  <c r="L6021" i="3"/>
  <c r="L6029" i="3"/>
  <c r="L6037" i="3"/>
  <c r="L6045" i="3"/>
  <c r="L6053" i="3"/>
  <c r="L6061" i="3"/>
  <c r="L6069" i="3"/>
  <c r="L6077" i="3"/>
  <c r="L6085" i="3"/>
  <c r="L6093" i="3"/>
  <c r="L6101" i="3"/>
  <c r="L6109" i="3"/>
  <c r="L6117" i="3"/>
  <c r="L6125" i="3"/>
  <c r="L6133" i="3"/>
  <c r="L6141" i="3"/>
  <c r="L6149" i="3"/>
  <c r="L6157" i="3"/>
  <c r="L6165" i="3"/>
  <c r="L6173" i="3"/>
  <c r="L6181" i="3"/>
  <c r="L6189" i="3"/>
  <c r="L6197" i="3"/>
  <c r="L6205" i="3"/>
  <c r="L6213" i="3"/>
  <c r="L6221" i="3"/>
  <c r="L6229" i="3"/>
  <c r="L6237" i="3"/>
  <c r="L6245" i="3"/>
  <c r="L6253" i="3"/>
  <c r="L6261" i="3"/>
  <c r="L6269" i="3"/>
  <c r="L6277" i="3"/>
  <c r="L6285" i="3"/>
  <c r="L6293" i="3"/>
  <c r="L6301" i="3"/>
  <c r="L6309" i="3"/>
  <c r="L6317" i="3"/>
  <c r="L6325" i="3"/>
  <c r="L6333" i="3"/>
  <c r="L6341" i="3"/>
  <c r="L6349" i="3"/>
  <c r="L6357" i="3"/>
  <c r="L6365" i="3"/>
  <c r="L6373" i="3"/>
  <c r="L6381" i="3"/>
  <c r="L6389" i="3"/>
  <c r="L6397" i="3"/>
  <c r="L6405" i="3"/>
  <c r="L6413" i="3"/>
  <c r="L6421" i="3"/>
  <c r="L6429" i="3"/>
  <c r="L6437" i="3"/>
  <c r="L6445" i="3"/>
  <c r="L6453" i="3"/>
  <c r="L6461" i="3"/>
  <c r="L6469" i="3"/>
  <c r="L6477" i="3"/>
  <c r="L6485" i="3"/>
  <c r="L6493" i="3"/>
  <c r="L6501" i="3"/>
  <c r="L6509" i="3"/>
  <c r="L6517" i="3"/>
  <c r="L6525" i="3"/>
  <c r="L6533" i="3"/>
  <c r="L6541" i="3"/>
  <c r="L6549" i="3"/>
  <c r="L6557" i="3"/>
  <c r="L6565" i="3"/>
  <c r="L6573" i="3"/>
  <c r="L6581" i="3"/>
  <c r="L6589" i="3"/>
  <c r="L6597" i="3"/>
  <c r="L6605" i="3"/>
  <c r="L6613" i="3"/>
  <c r="L6621" i="3"/>
  <c r="L6629" i="3"/>
  <c r="L6637" i="3"/>
  <c r="L6645" i="3"/>
  <c r="L6653" i="3"/>
  <c r="L6661" i="3"/>
  <c r="L6669" i="3"/>
  <c r="L6677" i="3"/>
  <c r="L6685" i="3"/>
  <c r="L6693" i="3"/>
  <c r="L6701" i="3"/>
  <c r="L6709" i="3"/>
  <c r="L6717" i="3"/>
  <c r="L6725" i="3"/>
  <c r="L6733" i="3"/>
  <c r="L6741" i="3"/>
  <c r="L6749" i="3"/>
  <c r="L6757" i="3"/>
  <c r="L6765" i="3"/>
  <c r="L6773" i="3"/>
  <c r="L6781" i="3"/>
  <c r="L6789" i="3"/>
  <c r="L6797" i="3"/>
  <c r="L6805" i="3"/>
  <c r="L6813" i="3"/>
  <c r="L6821" i="3"/>
  <c r="L6829" i="3"/>
  <c r="L6837" i="3"/>
  <c r="L6845" i="3"/>
  <c r="L6853" i="3"/>
  <c r="L6861" i="3"/>
  <c r="L6869" i="3"/>
  <c r="L6877" i="3"/>
  <c r="L6885" i="3"/>
  <c r="L6893" i="3"/>
  <c r="L6901" i="3"/>
  <c r="L6909" i="3"/>
  <c r="L6917" i="3"/>
  <c r="L6925" i="3"/>
  <c r="L6933" i="3"/>
  <c r="L6941" i="3"/>
  <c r="L6949" i="3"/>
  <c r="L6957" i="3"/>
  <c r="L6965" i="3"/>
  <c r="L6973" i="3"/>
  <c r="L6981" i="3"/>
  <c r="L6989" i="3"/>
  <c r="L6997" i="3"/>
  <c r="L7005" i="3"/>
  <c r="L7013" i="3"/>
  <c r="L7021" i="3"/>
  <c r="L7029" i="3"/>
  <c r="L7037" i="3"/>
  <c r="L7045" i="3"/>
  <c r="L7053" i="3"/>
  <c r="L7061" i="3"/>
  <c r="L7069" i="3"/>
  <c r="L7077" i="3"/>
  <c r="L7085" i="3"/>
  <c r="L7093" i="3"/>
  <c r="L7101" i="3"/>
  <c r="L7109" i="3"/>
  <c r="L7117" i="3"/>
  <c r="L7125" i="3"/>
  <c r="L7133" i="3"/>
  <c r="L7141" i="3"/>
  <c r="L7149" i="3"/>
  <c r="L7157" i="3"/>
  <c r="L7165" i="3"/>
  <c r="L7173" i="3"/>
  <c r="L7181" i="3"/>
  <c r="L7189" i="3"/>
  <c r="L7197" i="3"/>
  <c r="L7205" i="3"/>
  <c r="L7213" i="3"/>
  <c r="L7221" i="3"/>
  <c r="L7229" i="3"/>
  <c r="L7237" i="3"/>
  <c r="L7245" i="3"/>
  <c r="L7253" i="3"/>
  <c r="L7261" i="3"/>
  <c r="L7269" i="3"/>
  <c r="L7277" i="3"/>
  <c r="L7285" i="3"/>
  <c r="L7293" i="3"/>
  <c r="L7301" i="3"/>
  <c r="L7309" i="3"/>
  <c r="L7317" i="3"/>
  <c r="L7325" i="3"/>
  <c r="L7333" i="3"/>
  <c r="L7341" i="3"/>
  <c r="L7349" i="3"/>
  <c r="L7357" i="3"/>
  <c r="L7365" i="3"/>
  <c r="L7373" i="3"/>
  <c r="L7381" i="3"/>
  <c r="L7389" i="3"/>
  <c r="L7397" i="3"/>
  <c r="L7405" i="3"/>
  <c r="L7413" i="3"/>
  <c r="L7421" i="3"/>
  <c r="L7429" i="3"/>
  <c r="L7437" i="3"/>
  <c r="L7445" i="3"/>
  <c r="L7453" i="3"/>
  <c r="L7461" i="3"/>
  <c r="L7469" i="3"/>
  <c r="L7477" i="3"/>
  <c r="L7485" i="3"/>
  <c r="L7493" i="3"/>
  <c r="L7501" i="3"/>
  <c r="L7509" i="3"/>
  <c r="L7517" i="3"/>
  <c r="L7525" i="3"/>
  <c r="L7533" i="3"/>
  <c r="L7541" i="3"/>
  <c r="L7549" i="3"/>
  <c r="L7557" i="3"/>
  <c r="L7565" i="3"/>
  <c r="L7573" i="3"/>
  <c r="L7581" i="3"/>
  <c r="L7589" i="3"/>
  <c r="L7597" i="3"/>
  <c r="L7605" i="3"/>
  <c r="L7613" i="3"/>
  <c r="L7621" i="3"/>
  <c r="L7629" i="3"/>
  <c r="L7637" i="3"/>
  <c r="L7645" i="3"/>
  <c r="L7653" i="3"/>
  <c r="L7661" i="3"/>
  <c r="L7669" i="3"/>
  <c r="L7677" i="3"/>
  <c r="L7685" i="3"/>
  <c r="L7693" i="3"/>
  <c r="L7701" i="3"/>
  <c r="L7709" i="3"/>
  <c r="L7717" i="3"/>
  <c r="L7725" i="3"/>
  <c r="L7733" i="3"/>
  <c r="L7741" i="3"/>
  <c r="L7749" i="3"/>
  <c r="L7757" i="3"/>
  <c r="L7765" i="3"/>
  <c r="L7773" i="3"/>
  <c r="L7781" i="3"/>
  <c r="L7789" i="3"/>
  <c r="L7797" i="3"/>
  <c r="L7805" i="3"/>
  <c r="L7813" i="3"/>
  <c r="L7821" i="3"/>
  <c r="L7829" i="3"/>
  <c r="L7837" i="3"/>
  <c r="L7845" i="3"/>
  <c r="L7853" i="3"/>
  <c r="L7861" i="3"/>
  <c r="L7869" i="3"/>
  <c r="L7877" i="3"/>
  <c r="L7885" i="3"/>
  <c r="L7893" i="3"/>
  <c r="L7901" i="3"/>
  <c r="L7909" i="3"/>
  <c r="L7917" i="3"/>
  <c r="L7925" i="3"/>
  <c r="L7933" i="3"/>
  <c r="L7941" i="3"/>
  <c r="L7949" i="3"/>
  <c r="L7957" i="3"/>
  <c r="L7965" i="3"/>
  <c r="L7973" i="3"/>
  <c r="L7981" i="3"/>
  <c r="L7989" i="3"/>
  <c r="L7997" i="3"/>
  <c r="L8005" i="3"/>
  <c r="L8013" i="3"/>
  <c r="L8021" i="3"/>
  <c r="L8029" i="3"/>
  <c r="L8037" i="3"/>
  <c r="L8045" i="3"/>
  <c r="L8053" i="3"/>
  <c r="L8061" i="3"/>
  <c r="L8069" i="3"/>
  <c r="L8077" i="3"/>
  <c r="L8085" i="3"/>
  <c r="L8093" i="3"/>
  <c r="L8101" i="3"/>
  <c r="L8109" i="3"/>
  <c r="L8117" i="3"/>
  <c r="L8125" i="3"/>
  <c r="L8133" i="3"/>
  <c r="L8141" i="3"/>
  <c r="L8149" i="3"/>
  <c r="L8157" i="3"/>
  <c r="L8165" i="3"/>
  <c r="L8173" i="3"/>
  <c r="L8181" i="3"/>
  <c r="L8189" i="3"/>
  <c r="L8197" i="3"/>
  <c r="L8205" i="3"/>
  <c r="L8213" i="3"/>
  <c r="L8221" i="3"/>
  <c r="L8229" i="3"/>
  <c r="L8237" i="3"/>
  <c r="L8245" i="3"/>
  <c r="L8253" i="3"/>
  <c r="L8261" i="3"/>
  <c r="L8269" i="3"/>
  <c r="L8277" i="3"/>
  <c r="L8285" i="3"/>
  <c r="L8293" i="3"/>
  <c r="L8301" i="3"/>
  <c r="L8309" i="3"/>
  <c r="L8317" i="3"/>
  <c r="L8325" i="3"/>
  <c r="L8333" i="3"/>
  <c r="L8341" i="3"/>
  <c r="L8349" i="3"/>
  <c r="L8357" i="3"/>
  <c r="L8365" i="3"/>
  <c r="L8373" i="3"/>
  <c r="L8381" i="3"/>
  <c r="L8389" i="3"/>
  <c r="L8397" i="3"/>
  <c r="L8405" i="3"/>
  <c r="L8413" i="3"/>
  <c r="L8421" i="3"/>
  <c r="L8429" i="3"/>
  <c r="L8437" i="3"/>
  <c r="L8445" i="3"/>
  <c r="L8453" i="3"/>
  <c r="L8461" i="3"/>
  <c r="L8469" i="3"/>
  <c r="L8477" i="3"/>
  <c r="L8485" i="3"/>
  <c r="L8493" i="3"/>
  <c r="L8501" i="3"/>
  <c r="L8509" i="3"/>
  <c r="L8517" i="3"/>
  <c r="L8525" i="3"/>
  <c r="L8533" i="3"/>
  <c r="L8541" i="3"/>
  <c r="L8549" i="3"/>
  <c r="L8557" i="3"/>
  <c r="L8565" i="3"/>
  <c r="L8573" i="3"/>
  <c r="L8581" i="3"/>
  <c r="L8589" i="3"/>
  <c r="L8597" i="3"/>
  <c r="L8605" i="3"/>
  <c r="L8613" i="3"/>
  <c r="L8621" i="3"/>
  <c r="L8629" i="3"/>
  <c r="L8637" i="3"/>
  <c r="L8645" i="3"/>
  <c r="L8653" i="3"/>
  <c r="L8661" i="3"/>
  <c r="L8669" i="3"/>
  <c r="L8677" i="3"/>
  <c r="L8685" i="3"/>
  <c r="L8693" i="3"/>
  <c r="L8701" i="3"/>
  <c r="L8709" i="3"/>
  <c r="L8717" i="3"/>
  <c r="L8725" i="3"/>
  <c r="L8733" i="3"/>
  <c r="L8741" i="3"/>
  <c r="L8749" i="3"/>
  <c r="L8757" i="3"/>
  <c r="L8765" i="3"/>
  <c r="L8773" i="3"/>
  <c r="L8781" i="3"/>
  <c r="L8789" i="3"/>
  <c r="L8797" i="3"/>
  <c r="L8805" i="3"/>
  <c r="L8813" i="3"/>
  <c r="L8821" i="3"/>
  <c r="L8829" i="3"/>
  <c r="L8837" i="3"/>
  <c r="L8845" i="3"/>
  <c r="L8853" i="3"/>
  <c r="L8861" i="3"/>
  <c r="L8869" i="3"/>
  <c r="L8877" i="3"/>
  <c r="L8885" i="3"/>
  <c r="L8893" i="3"/>
  <c r="L8901" i="3"/>
  <c r="L8909" i="3"/>
  <c r="L8917" i="3"/>
  <c r="L8925" i="3"/>
  <c r="L8933" i="3"/>
  <c r="L8941" i="3"/>
  <c r="L8949" i="3"/>
  <c r="L8957" i="3"/>
  <c r="L8965" i="3"/>
  <c r="L8973" i="3"/>
  <c r="L8981" i="3"/>
  <c r="L8989" i="3"/>
  <c r="L8997" i="3"/>
  <c r="L9005" i="3"/>
  <c r="L9013" i="3"/>
  <c r="L9021" i="3"/>
  <c r="L9029" i="3"/>
  <c r="L9037" i="3"/>
  <c r="L9045" i="3"/>
  <c r="L9053" i="3"/>
  <c r="L9061" i="3"/>
  <c r="L9069" i="3"/>
  <c r="L9077" i="3"/>
  <c r="L9085" i="3"/>
  <c r="L9093" i="3"/>
  <c r="L9101" i="3"/>
  <c r="L9109" i="3"/>
  <c r="L9117" i="3"/>
  <c r="L9125" i="3"/>
  <c r="L9133" i="3"/>
  <c r="L9141" i="3"/>
  <c r="L9149" i="3"/>
  <c r="L9157" i="3"/>
  <c r="L9165" i="3"/>
  <c r="L9173" i="3"/>
  <c r="L9181" i="3"/>
  <c r="L9189" i="3"/>
  <c r="L9197" i="3"/>
  <c r="L9205" i="3"/>
  <c r="L9213" i="3"/>
  <c r="L9221" i="3"/>
  <c r="L9229" i="3"/>
  <c r="L9237" i="3"/>
  <c r="L9245" i="3"/>
  <c r="L9253" i="3"/>
  <c r="L9261" i="3"/>
  <c r="L9269" i="3"/>
  <c r="L9277" i="3"/>
  <c r="L9285" i="3"/>
  <c r="L9293" i="3"/>
  <c r="L9301" i="3"/>
  <c r="L9309" i="3"/>
  <c r="L9317" i="3"/>
  <c r="L9325" i="3"/>
  <c r="L9333" i="3"/>
  <c r="L9341" i="3"/>
  <c r="L9349" i="3"/>
  <c r="L9357" i="3"/>
  <c r="L9365" i="3"/>
  <c r="L9373" i="3"/>
  <c r="L9381" i="3"/>
  <c r="L9389" i="3"/>
  <c r="L9397" i="3"/>
  <c r="L9405" i="3"/>
  <c r="L9413" i="3"/>
  <c r="L9421" i="3"/>
  <c r="L9429" i="3"/>
  <c r="L9437" i="3"/>
  <c r="L9445" i="3"/>
  <c r="L9453" i="3"/>
  <c r="L9461" i="3"/>
  <c r="L9469" i="3"/>
  <c r="L9477" i="3"/>
  <c r="L9485" i="3"/>
  <c r="L9493" i="3"/>
  <c r="L9501" i="3"/>
  <c r="L9509" i="3"/>
  <c r="L9517" i="3"/>
  <c r="L9525" i="3"/>
  <c r="L9533" i="3"/>
  <c r="L9541" i="3"/>
  <c r="L9549" i="3"/>
  <c r="L9557" i="3"/>
  <c r="L9565" i="3"/>
  <c r="L9573" i="3"/>
  <c r="L9581" i="3"/>
  <c r="L9589" i="3"/>
  <c r="L9597" i="3"/>
  <c r="L9605" i="3"/>
  <c r="L9613" i="3"/>
  <c r="L9621" i="3"/>
  <c r="L9629" i="3"/>
  <c r="L9637" i="3"/>
  <c r="L9645" i="3"/>
  <c r="L9653" i="3"/>
  <c r="L9661" i="3"/>
  <c r="L9669" i="3"/>
  <c r="L9677" i="3"/>
  <c r="L9685" i="3"/>
  <c r="L9693" i="3"/>
  <c r="L9701" i="3"/>
  <c r="L9709" i="3"/>
  <c r="L9717" i="3"/>
  <c r="L9725" i="3"/>
  <c r="L9733" i="3"/>
  <c r="L9741" i="3"/>
  <c r="L9749" i="3"/>
  <c r="L9757" i="3"/>
  <c r="L9765" i="3"/>
  <c r="L9773" i="3"/>
  <c r="L9781" i="3"/>
  <c r="L9789" i="3"/>
  <c r="L9797" i="3"/>
  <c r="L9805" i="3"/>
  <c r="L9813" i="3"/>
  <c r="L9821" i="3"/>
  <c r="L9829" i="3"/>
  <c r="L9837" i="3"/>
  <c r="L9845" i="3"/>
  <c r="L9853" i="3"/>
  <c r="L9861" i="3"/>
  <c r="L9869" i="3"/>
  <c r="L9877" i="3"/>
  <c r="L9885" i="3"/>
  <c r="L9893" i="3"/>
  <c r="L9901" i="3"/>
  <c r="L9909" i="3"/>
  <c r="L9917" i="3"/>
  <c r="L9925" i="3"/>
  <c r="L9933" i="3"/>
  <c r="L9941" i="3"/>
  <c r="L9949" i="3"/>
  <c r="L9957" i="3"/>
  <c r="L9965" i="3"/>
  <c r="L9973" i="3"/>
  <c r="L9981" i="3"/>
  <c r="L9989" i="3"/>
  <c r="L9997" i="3"/>
  <c r="L10005" i="3"/>
  <c r="L10013" i="3"/>
  <c r="L10021" i="3"/>
  <c r="L10029" i="3"/>
  <c r="L10037" i="3"/>
  <c r="L10045" i="3"/>
  <c r="L10053" i="3"/>
  <c r="L10061" i="3"/>
  <c r="L10069" i="3"/>
  <c r="L10077" i="3"/>
  <c r="L10085" i="3"/>
  <c r="L10093" i="3"/>
  <c r="L10101" i="3"/>
  <c r="L10109" i="3"/>
  <c r="L10117" i="3"/>
  <c r="L10125" i="3"/>
  <c r="L10133" i="3"/>
  <c r="L10141" i="3"/>
  <c r="L10149" i="3"/>
  <c r="L10157" i="3"/>
  <c r="L10165" i="3"/>
  <c r="L10173" i="3"/>
  <c r="L10181" i="3"/>
  <c r="L10189" i="3"/>
  <c r="L10197" i="3"/>
  <c r="L10205" i="3"/>
  <c r="L10213" i="3"/>
  <c r="L10221" i="3"/>
  <c r="L10229" i="3"/>
  <c r="L10237" i="3"/>
  <c r="L10245" i="3"/>
  <c r="L10253" i="3"/>
  <c r="L10261" i="3"/>
  <c r="L10269" i="3"/>
  <c r="L10277" i="3"/>
  <c r="L10285" i="3"/>
  <c r="L10293" i="3"/>
  <c r="L10301" i="3"/>
  <c r="L10309" i="3"/>
  <c r="L10317" i="3"/>
  <c r="L10325" i="3"/>
  <c r="L10333" i="3"/>
  <c r="L10341" i="3"/>
  <c r="L10349" i="3"/>
  <c r="L10357" i="3"/>
  <c r="L10365" i="3"/>
  <c r="L10373" i="3"/>
  <c r="L10381" i="3"/>
  <c r="L10389" i="3"/>
  <c r="L10397" i="3"/>
  <c r="L10405" i="3"/>
  <c r="L10413" i="3"/>
  <c r="L10421" i="3"/>
  <c r="L10429" i="3"/>
  <c r="L10437" i="3"/>
  <c r="L10445" i="3"/>
  <c r="L10453" i="3"/>
  <c r="L10461" i="3"/>
  <c r="L10469" i="3"/>
  <c r="L10477" i="3"/>
  <c r="L10485" i="3"/>
  <c r="L10493" i="3"/>
  <c r="L10501" i="3"/>
  <c r="L10509" i="3"/>
  <c r="L10517" i="3"/>
  <c r="L10525" i="3"/>
  <c r="L10533" i="3"/>
  <c r="L10541" i="3"/>
  <c r="L10549" i="3"/>
  <c r="L10557" i="3"/>
  <c r="L10565" i="3"/>
  <c r="L10573" i="3"/>
  <c r="L10581" i="3"/>
  <c r="L10589" i="3"/>
  <c r="L10597" i="3"/>
  <c r="L10605" i="3"/>
  <c r="L10613" i="3"/>
  <c r="L10621" i="3"/>
  <c r="L10629" i="3"/>
  <c r="L10637" i="3"/>
  <c r="L10645" i="3"/>
  <c r="L10653" i="3"/>
  <c r="L10661" i="3"/>
  <c r="L10669" i="3"/>
  <c r="L10677" i="3"/>
  <c r="L10685" i="3"/>
  <c r="L10693" i="3"/>
  <c r="L10701" i="3"/>
  <c r="L10709" i="3"/>
  <c r="L10717" i="3"/>
  <c r="L10725" i="3"/>
  <c r="L10733" i="3"/>
  <c r="L10741" i="3"/>
  <c r="L10749" i="3"/>
  <c r="L10757" i="3"/>
  <c r="L10765" i="3"/>
  <c r="L10773" i="3"/>
  <c r="L10781" i="3"/>
  <c r="L10789" i="3"/>
  <c r="L10797" i="3"/>
  <c r="L10805" i="3"/>
  <c r="L10813" i="3"/>
  <c r="L10821" i="3"/>
  <c r="L10829" i="3"/>
  <c r="L10837" i="3"/>
  <c r="L10845" i="3"/>
  <c r="L10853" i="3"/>
  <c r="L10861" i="3"/>
  <c r="L10869" i="3"/>
  <c r="L10877" i="3"/>
  <c r="L10885" i="3"/>
  <c r="L10893" i="3"/>
  <c r="L10901" i="3"/>
  <c r="L10909" i="3"/>
  <c r="L10917" i="3"/>
  <c r="L10925" i="3"/>
  <c r="L10933" i="3"/>
  <c r="L10941" i="3"/>
  <c r="L10949" i="3"/>
  <c r="L10957" i="3"/>
  <c r="L10965" i="3"/>
  <c r="L10973" i="3"/>
  <c r="L10981" i="3"/>
  <c r="L10989" i="3"/>
  <c r="L10997" i="3"/>
  <c r="L11005" i="3"/>
  <c r="L11013" i="3"/>
  <c r="L11021" i="3"/>
  <c r="L11029" i="3"/>
  <c r="L11037" i="3"/>
  <c r="L11045" i="3"/>
  <c r="L11053" i="3"/>
  <c r="L11061" i="3"/>
  <c r="L11069" i="3"/>
  <c r="L11077" i="3"/>
  <c r="L11085" i="3"/>
  <c r="L11093" i="3"/>
  <c r="L11101" i="3"/>
  <c r="L11109" i="3"/>
  <c r="L11117" i="3"/>
  <c r="L11125" i="3"/>
  <c r="L11133" i="3"/>
  <c r="L11141" i="3"/>
  <c r="L11149" i="3"/>
  <c r="L11157" i="3"/>
  <c r="L11165" i="3"/>
  <c r="L11173" i="3"/>
  <c r="L11181" i="3"/>
  <c r="L11189" i="3"/>
  <c r="L11197" i="3"/>
  <c r="L11205" i="3"/>
  <c r="L11213" i="3"/>
  <c r="L11221" i="3"/>
  <c r="L11229" i="3"/>
  <c r="L11237" i="3"/>
  <c r="L11245" i="3"/>
  <c r="L11253" i="3"/>
  <c r="L11261" i="3"/>
  <c r="L11269" i="3"/>
  <c r="L11277" i="3"/>
  <c r="L11285" i="3"/>
  <c r="L11293" i="3"/>
  <c r="L11301" i="3"/>
  <c r="L11309" i="3"/>
  <c r="L11317" i="3"/>
  <c r="L11325" i="3"/>
  <c r="L11333" i="3"/>
  <c r="L11341" i="3"/>
  <c r="L11349" i="3"/>
  <c r="L11357" i="3"/>
  <c r="L11365" i="3"/>
  <c r="L11373" i="3"/>
  <c r="L11381" i="3"/>
  <c r="L11389" i="3"/>
  <c r="L11397" i="3"/>
  <c r="L11405" i="3"/>
  <c r="L11413" i="3"/>
  <c r="L11421" i="3"/>
  <c r="L11429" i="3"/>
  <c r="L11437" i="3"/>
  <c r="L11445" i="3"/>
  <c r="L11453" i="3"/>
  <c r="L11461" i="3"/>
  <c r="L11469" i="3"/>
  <c r="L11477" i="3"/>
  <c r="L11485" i="3"/>
  <c r="L11493" i="3"/>
  <c r="L11501" i="3"/>
  <c r="L11509" i="3"/>
  <c r="L11517" i="3"/>
  <c r="L11525" i="3"/>
  <c r="L11533" i="3"/>
  <c r="L11541" i="3"/>
  <c r="L11549" i="3"/>
  <c r="L11557" i="3"/>
  <c r="L11565" i="3"/>
  <c r="L11573" i="3"/>
  <c r="L11581" i="3"/>
  <c r="L11589" i="3"/>
  <c r="L11597" i="3"/>
  <c r="L11605" i="3"/>
  <c r="L11613" i="3"/>
  <c r="L11621" i="3"/>
  <c r="L11629" i="3"/>
  <c r="L11637" i="3"/>
  <c r="L11645" i="3"/>
  <c r="L11653" i="3"/>
  <c r="L11661" i="3"/>
  <c r="L11669" i="3"/>
  <c r="L11677" i="3"/>
  <c r="L11685" i="3"/>
  <c r="L11693" i="3"/>
  <c r="L11701" i="3"/>
  <c r="L11709" i="3"/>
  <c r="L11717" i="3"/>
  <c r="L11725" i="3"/>
  <c r="L11733" i="3"/>
  <c r="L11741" i="3"/>
  <c r="L11749" i="3"/>
  <c r="L11757" i="3"/>
  <c r="L11765" i="3"/>
  <c r="L11773" i="3"/>
  <c r="L11781" i="3"/>
  <c r="L11789" i="3"/>
  <c r="L11797" i="3"/>
  <c r="L11805" i="3"/>
  <c r="L11813" i="3"/>
  <c r="L11821" i="3"/>
  <c r="L11829" i="3"/>
  <c r="L11837" i="3"/>
  <c r="L11845" i="3"/>
  <c r="L11853" i="3"/>
  <c r="L11861" i="3"/>
  <c r="L11869" i="3"/>
  <c r="L11877" i="3"/>
  <c r="L11885" i="3"/>
  <c r="L11893" i="3"/>
  <c r="L11901" i="3"/>
  <c r="L11909" i="3"/>
  <c r="L11917" i="3"/>
  <c r="L11925" i="3"/>
  <c r="L11933" i="3"/>
  <c r="L11941" i="3"/>
  <c r="L11949" i="3"/>
  <c r="L11957" i="3"/>
  <c r="L11965" i="3"/>
  <c r="L11973" i="3"/>
  <c r="L11981" i="3"/>
  <c r="L11989" i="3"/>
  <c r="L11997" i="3"/>
  <c r="L12005" i="3"/>
  <c r="L12013" i="3"/>
  <c r="L12021" i="3"/>
  <c r="L12029" i="3"/>
  <c r="L12037" i="3"/>
  <c r="L12045" i="3"/>
  <c r="L12053" i="3"/>
  <c r="L12061" i="3"/>
  <c r="L12069" i="3"/>
  <c r="L12077" i="3"/>
  <c r="L12085" i="3"/>
  <c r="L12093" i="3"/>
  <c r="L12101" i="3"/>
  <c r="L12109" i="3"/>
  <c r="L12117" i="3"/>
  <c r="L12125" i="3"/>
  <c r="L12133" i="3"/>
  <c r="L12141" i="3"/>
  <c r="L12149" i="3"/>
  <c r="L12157" i="3"/>
  <c r="L12165" i="3"/>
  <c r="L12173" i="3"/>
  <c r="L12181" i="3"/>
  <c r="L12189" i="3"/>
  <c r="L12197" i="3"/>
  <c r="L12205" i="3"/>
  <c r="L12213" i="3"/>
  <c r="L12221" i="3"/>
  <c r="L12229" i="3"/>
  <c r="L12237" i="3"/>
  <c r="L12245" i="3"/>
  <c r="L12253" i="3"/>
  <c r="L12261" i="3"/>
  <c r="L12269" i="3"/>
  <c r="L12277" i="3"/>
  <c r="L12285" i="3"/>
  <c r="L12293" i="3"/>
  <c r="L12301" i="3"/>
  <c r="L12309" i="3"/>
  <c r="L12317" i="3"/>
  <c r="L12325" i="3"/>
  <c r="L12333" i="3"/>
  <c r="L12341" i="3"/>
  <c r="L12349" i="3"/>
  <c r="L12357" i="3"/>
  <c r="L12365" i="3"/>
  <c r="L12373" i="3"/>
  <c r="L12381" i="3"/>
  <c r="L12389" i="3"/>
  <c r="L12397" i="3"/>
  <c r="L12405" i="3"/>
  <c r="L12413" i="3"/>
  <c r="L12421" i="3"/>
  <c r="L12429" i="3"/>
  <c r="L12437" i="3"/>
  <c r="L12445" i="3"/>
  <c r="L12453" i="3"/>
  <c r="L12461" i="3"/>
  <c r="L12469" i="3"/>
  <c r="L12477" i="3"/>
  <c r="L12485" i="3"/>
  <c r="L12493" i="3"/>
  <c r="L12501" i="3"/>
  <c r="L12509" i="3"/>
  <c r="L12517" i="3"/>
  <c r="L12525" i="3"/>
  <c r="L12533" i="3"/>
  <c r="L12541" i="3"/>
  <c r="L12549" i="3"/>
  <c r="L12557" i="3"/>
  <c r="L12565" i="3"/>
  <c r="L12573" i="3"/>
  <c r="L12581" i="3"/>
  <c r="L12589" i="3"/>
  <c r="L12597" i="3"/>
  <c r="L12605" i="3"/>
  <c r="L12613" i="3"/>
  <c r="L12621" i="3"/>
  <c r="L12629" i="3"/>
  <c r="L12637" i="3"/>
  <c r="L12645" i="3"/>
  <c r="L12653" i="3"/>
  <c r="L12661" i="3"/>
  <c r="L12669" i="3"/>
  <c r="L12677" i="3"/>
  <c r="L12685" i="3"/>
  <c r="L12693" i="3"/>
  <c r="L12701" i="3"/>
  <c r="L12709" i="3"/>
  <c r="L12717" i="3"/>
  <c r="L12725" i="3"/>
  <c r="L12733" i="3"/>
  <c r="L12741" i="3"/>
  <c r="L12749" i="3"/>
  <c r="L12757" i="3"/>
  <c r="L12765" i="3"/>
  <c r="L12773" i="3"/>
  <c r="L12781" i="3"/>
  <c r="L12789" i="3"/>
  <c r="L12797" i="3"/>
  <c r="L12805" i="3"/>
  <c r="L12813" i="3"/>
  <c r="L12821" i="3"/>
  <c r="L12829" i="3"/>
  <c r="L12837" i="3"/>
  <c r="L12845" i="3"/>
  <c r="L12853" i="3"/>
  <c r="L12861" i="3"/>
  <c r="L12869" i="3"/>
  <c r="L12877" i="3"/>
  <c r="L12885" i="3"/>
  <c r="L12893" i="3"/>
  <c r="L12901" i="3"/>
  <c r="L12909" i="3"/>
  <c r="L12917" i="3"/>
  <c r="L12925" i="3"/>
  <c r="L12933" i="3"/>
  <c r="L12941" i="3"/>
  <c r="L12949" i="3"/>
  <c r="L12957" i="3"/>
  <c r="L12965" i="3"/>
  <c r="L12973" i="3"/>
  <c r="L12981" i="3"/>
  <c r="L12989" i="3"/>
  <c r="L12997" i="3"/>
  <c r="L13005" i="3"/>
  <c r="L13013" i="3"/>
  <c r="L13021" i="3"/>
  <c r="L13029" i="3"/>
  <c r="L13037" i="3"/>
  <c r="L13045" i="3"/>
  <c r="L13053" i="3"/>
  <c r="L13061" i="3"/>
  <c r="L13069" i="3"/>
  <c r="L13077" i="3"/>
  <c r="L13085" i="3"/>
  <c r="L13093" i="3"/>
  <c r="L13101" i="3"/>
  <c r="L13109" i="3"/>
  <c r="L13117" i="3"/>
  <c r="L13125" i="3"/>
  <c r="L13133" i="3"/>
  <c r="L13141" i="3"/>
  <c r="L13149" i="3"/>
  <c r="L13157" i="3"/>
  <c r="L13165" i="3"/>
  <c r="L13173" i="3"/>
  <c r="L13181" i="3"/>
  <c r="L13189" i="3"/>
  <c r="L13197" i="3"/>
  <c r="L13205" i="3"/>
  <c r="L13213" i="3"/>
  <c r="L13221" i="3"/>
  <c r="L13229" i="3"/>
  <c r="L13237" i="3"/>
  <c r="L13245" i="3"/>
  <c r="L13253" i="3"/>
  <c r="L13261" i="3"/>
  <c r="L13269" i="3"/>
  <c r="L13277" i="3"/>
  <c r="L13285" i="3"/>
  <c r="L13293" i="3"/>
  <c r="L13301" i="3"/>
  <c r="L13309" i="3"/>
  <c r="L13317" i="3"/>
  <c r="L13325" i="3"/>
  <c r="L13333" i="3"/>
  <c r="L13341" i="3"/>
  <c r="L13349" i="3"/>
  <c r="L13357" i="3"/>
  <c r="L13365" i="3"/>
  <c r="L13373" i="3"/>
  <c r="L13381" i="3"/>
  <c r="L13389" i="3"/>
  <c r="L13397" i="3"/>
  <c r="L13405" i="3"/>
  <c r="L13413" i="3"/>
  <c r="L13421" i="3"/>
  <c r="L13429" i="3"/>
  <c r="L13437" i="3"/>
  <c r="L13445" i="3"/>
  <c r="L13453" i="3"/>
  <c r="L13461" i="3"/>
  <c r="L13469" i="3"/>
  <c r="L13477" i="3"/>
  <c r="L13485" i="3"/>
  <c r="L13493" i="3"/>
  <c r="L13501" i="3"/>
  <c r="L13509" i="3"/>
  <c r="L13517" i="3"/>
  <c r="L13525" i="3"/>
  <c r="L13533" i="3"/>
  <c r="L13541" i="3"/>
  <c r="L13549" i="3"/>
  <c r="L13557" i="3"/>
  <c r="L13565" i="3"/>
  <c r="L13573" i="3"/>
  <c r="L13581" i="3"/>
  <c r="L13589" i="3"/>
  <c r="L13597" i="3"/>
  <c r="L13605" i="3"/>
  <c r="L13613" i="3"/>
  <c r="L13621" i="3"/>
  <c r="L13629" i="3"/>
  <c r="L13637" i="3"/>
  <c r="L13645" i="3"/>
  <c r="L13653" i="3"/>
  <c r="L13661" i="3"/>
  <c r="L13669" i="3"/>
  <c r="L13677" i="3"/>
  <c r="L13685" i="3"/>
  <c r="L13693" i="3"/>
  <c r="L13701" i="3"/>
  <c r="L13709" i="3"/>
  <c r="L13717" i="3"/>
  <c r="L13725" i="3"/>
  <c r="L13733" i="3"/>
  <c r="L13741" i="3"/>
  <c r="L13749" i="3"/>
  <c r="L13757" i="3"/>
  <c r="L13765" i="3"/>
  <c r="L13773" i="3"/>
  <c r="L13781" i="3"/>
  <c r="L13789" i="3"/>
  <c r="L13797" i="3"/>
  <c r="L13805" i="3"/>
  <c r="L13813" i="3"/>
  <c r="L13821" i="3"/>
  <c r="L13829" i="3"/>
  <c r="L13837" i="3"/>
  <c r="L13845" i="3"/>
  <c r="L13853" i="3"/>
  <c r="L13861" i="3"/>
  <c r="L13869" i="3"/>
  <c r="L13877" i="3"/>
  <c r="L13885" i="3"/>
  <c r="L13893" i="3"/>
  <c r="L13901" i="3"/>
  <c r="L13909" i="3"/>
  <c r="L13917" i="3"/>
  <c r="L13925" i="3"/>
  <c r="L13933" i="3"/>
  <c r="L13941" i="3"/>
  <c r="L13949" i="3"/>
  <c r="L13957" i="3"/>
  <c r="L13965" i="3"/>
  <c r="L13973" i="3"/>
  <c r="L13981" i="3"/>
  <c r="L13989" i="3"/>
  <c r="L13997" i="3"/>
  <c r="L14005" i="3"/>
  <c r="L14013" i="3"/>
  <c r="L14021" i="3"/>
  <c r="L14029" i="3"/>
  <c r="L14037" i="3"/>
  <c r="L14045" i="3"/>
  <c r="L14053" i="3"/>
  <c r="L14061" i="3"/>
  <c r="L14069" i="3"/>
  <c r="L14077" i="3"/>
  <c r="L14085" i="3"/>
  <c r="L14093" i="3"/>
  <c r="L14101" i="3"/>
  <c r="L14109" i="3"/>
  <c r="L14117" i="3"/>
  <c r="L14125" i="3"/>
  <c r="L14133" i="3"/>
  <c r="L14141" i="3"/>
  <c r="L14149" i="3"/>
  <c r="L14157" i="3"/>
  <c r="L14165" i="3"/>
  <c r="L14173" i="3"/>
  <c r="L14181" i="3"/>
  <c r="L14189" i="3"/>
  <c r="L14197" i="3"/>
  <c r="L14205" i="3"/>
  <c r="L14213" i="3"/>
  <c r="L14221" i="3"/>
  <c r="L14229" i="3"/>
  <c r="L14237" i="3"/>
  <c r="L14245" i="3"/>
  <c r="L14253" i="3"/>
  <c r="L14261" i="3"/>
  <c r="L14269" i="3"/>
  <c r="L14277" i="3"/>
  <c r="L14285" i="3"/>
  <c r="L14293" i="3"/>
  <c r="L14301" i="3"/>
  <c r="L14309" i="3"/>
  <c r="L14317" i="3"/>
  <c r="L14325" i="3"/>
  <c r="L14333" i="3"/>
  <c r="L14341" i="3"/>
  <c r="L14349" i="3"/>
  <c r="L14357" i="3"/>
  <c r="L14365" i="3"/>
  <c r="L14373" i="3"/>
  <c r="L14381" i="3"/>
  <c r="L14389" i="3"/>
  <c r="L14397" i="3"/>
  <c r="L14405" i="3"/>
  <c r="L14413" i="3"/>
  <c r="L14421" i="3"/>
  <c r="L14429" i="3"/>
  <c r="L14437" i="3"/>
  <c r="L14445" i="3"/>
  <c r="L14453" i="3"/>
  <c r="L14461" i="3"/>
  <c r="L14469" i="3"/>
  <c r="L14477" i="3"/>
  <c r="L14485" i="3"/>
  <c r="L14493" i="3"/>
  <c r="L14501" i="3"/>
  <c r="L14509" i="3"/>
  <c r="L14517" i="3"/>
  <c r="L14525" i="3"/>
  <c r="L14533" i="3"/>
  <c r="L14541" i="3"/>
  <c r="L14549" i="3"/>
  <c r="L14557" i="3"/>
  <c r="L14565" i="3"/>
  <c r="L14573" i="3"/>
  <c r="L14581" i="3"/>
  <c r="L14589" i="3"/>
  <c r="L14597" i="3"/>
  <c r="L14605" i="3"/>
  <c r="L14613" i="3"/>
  <c r="L14621" i="3"/>
  <c r="L14629" i="3"/>
  <c r="L14637" i="3"/>
  <c r="L14645" i="3"/>
  <c r="L14653" i="3"/>
  <c r="L14661" i="3"/>
  <c r="L14669" i="3"/>
  <c r="L14677" i="3"/>
  <c r="L14685" i="3"/>
  <c r="L14693" i="3"/>
  <c r="L14701" i="3"/>
  <c r="L14709" i="3"/>
  <c r="L14717" i="3"/>
  <c r="L14725" i="3"/>
  <c r="L14733" i="3"/>
  <c r="L14741" i="3"/>
  <c r="L14749" i="3"/>
  <c r="L14757" i="3"/>
  <c r="L14765" i="3"/>
  <c r="L14773" i="3"/>
  <c r="L14781" i="3"/>
  <c r="L14789" i="3"/>
  <c r="L14797" i="3"/>
  <c r="L14805" i="3"/>
  <c r="L14813" i="3"/>
  <c r="L14821" i="3"/>
  <c r="L14829" i="3"/>
  <c r="L14837" i="3"/>
  <c r="L14845" i="3"/>
  <c r="L14853" i="3"/>
  <c r="L14861" i="3"/>
  <c r="L14869" i="3"/>
  <c r="L14877" i="3"/>
  <c r="L14885" i="3"/>
  <c r="L14893" i="3"/>
  <c r="L14901" i="3"/>
  <c r="L14909" i="3"/>
  <c r="L14917" i="3"/>
  <c r="L14925" i="3"/>
  <c r="L14933" i="3"/>
  <c r="L14941" i="3"/>
  <c r="L14949" i="3"/>
  <c r="L14957" i="3"/>
  <c r="L14965" i="3"/>
  <c r="L14973" i="3"/>
  <c r="L14981" i="3"/>
  <c r="L14989" i="3"/>
  <c r="L14997" i="3"/>
  <c r="L15005" i="3"/>
  <c r="L15013" i="3"/>
  <c r="L15021" i="3"/>
  <c r="L15029" i="3"/>
  <c r="L15037" i="3"/>
  <c r="L15045" i="3"/>
  <c r="L15053" i="3"/>
  <c r="L15061" i="3"/>
  <c r="L15069" i="3"/>
  <c r="L15077" i="3"/>
  <c r="L15085" i="3"/>
  <c r="L15093" i="3"/>
  <c r="L15101" i="3"/>
  <c r="L15109" i="3"/>
  <c r="L15117" i="3"/>
  <c r="L15125" i="3"/>
  <c r="L15133" i="3"/>
  <c r="L15141" i="3"/>
  <c r="L15149" i="3"/>
  <c r="L15157" i="3"/>
  <c r="L15165" i="3"/>
  <c r="L15173" i="3"/>
  <c r="L15181" i="3"/>
  <c r="L15189" i="3"/>
  <c r="L15197" i="3"/>
  <c r="L15205" i="3"/>
  <c r="L15213" i="3"/>
  <c r="L15221" i="3"/>
  <c r="L15229" i="3"/>
  <c r="L15237" i="3"/>
  <c r="L15245" i="3"/>
  <c r="L15253" i="3"/>
  <c r="L15261" i="3"/>
  <c r="L15269" i="3"/>
  <c r="L15277" i="3"/>
  <c r="L15285" i="3"/>
  <c r="L15293" i="3"/>
  <c r="L15301" i="3"/>
  <c r="L15309" i="3"/>
  <c r="L15317" i="3"/>
  <c r="L15325" i="3"/>
  <c r="L15333" i="3"/>
  <c r="L15341" i="3"/>
  <c r="L15349" i="3"/>
  <c r="L15357" i="3"/>
  <c r="L15365" i="3"/>
  <c r="L15373" i="3"/>
  <c r="L15381" i="3"/>
  <c r="L15389" i="3"/>
  <c r="L15397" i="3"/>
  <c r="L15405" i="3"/>
  <c r="L15413" i="3"/>
  <c r="L15421" i="3"/>
  <c r="L15429" i="3"/>
  <c r="L15437" i="3"/>
  <c r="L15445" i="3"/>
  <c r="L15453" i="3"/>
  <c r="L15461" i="3"/>
  <c r="L15469" i="3"/>
  <c r="L15477" i="3"/>
  <c r="L15485" i="3"/>
  <c r="L15493" i="3"/>
  <c r="L15501" i="3"/>
  <c r="L15509" i="3"/>
  <c r="L15517" i="3"/>
  <c r="L15525" i="3"/>
  <c r="L15533" i="3"/>
  <c r="L15541" i="3"/>
  <c r="L15549" i="3"/>
  <c r="L15557" i="3"/>
  <c r="L15565" i="3"/>
  <c r="L15573" i="3"/>
  <c r="L15581" i="3"/>
  <c r="L15589" i="3"/>
  <c r="L15597" i="3"/>
  <c r="L15605" i="3"/>
  <c r="L15613" i="3"/>
  <c r="L15621" i="3"/>
  <c r="L15629" i="3"/>
  <c r="L15637" i="3"/>
  <c r="L15645" i="3"/>
  <c r="L15653" i="3"/>
  <c r="L15661" i="3"/>
  <c r="L15669" i="3"/>
  <c r="L15677" i="3"/>
  <c r="L15685" i="3"/>
  <c r="L15693" i="3"/>
  <c r="L15701" i="3"/>
  <c r="L15709" i="3"/>
  <c r="L15717" i="3"/>
  <c r="L15725" i="3"/>
  <c r="L15733" i="3"/>
  <c r="L15741" i="3"/>
  <c r="L15749" i="3"/>
  <c r="L15757" i="3"/>
  <c r="L15765" i="3"/>
  <c r="L15773" i="3"/>
  <c r="L15781" i="3"/>
  <c r="L15789" i="3"/>
  <c r="L15797" i="3"/>
  <c r="L15805" i="3"/>
  <c r="L15813" i="3"/>
  <c r="L15821" i="3"/>
  <c r="L15829" i="3"/>
  <c r="L15837" i="3"/>
  <c r="L15845" i="3"/>
  <c r="L15853" i="3"/>
  <c r="L15861" i="3"/>
  <c r="L15869" i="3"/>
  <c r="L15877" i="3"/>
  <c r="L15885" i="3"/>
  <c r="L15893" i="3"/>
  <c r="L15901" i="3"/>
  <c r="L15909" i="3"/>
  <c r="L15917" i="3"/>
  <c r="L15925" i="3"/>
  <c r="L15933" i="3"/>
  <c r="L15941" i="3"/>
  <c r="L15949" i="3"/>
  <c r="L15957" i="3"/>
  <c r="L15965" i="3"/>
  <c r="L15973" i="3"/>
  <c r="L15981" i="3"/>
  <c r="L15989" i="3"/>
  <c r="L15997" i="3"/>
  <c r="L16005" i="3"/>
  <c r="L16013" i="3"/>
  <c r="L16021" i="3"/>
  <c r="L16029" i="3"/>
  <c r="L16037" i="3"/>
  <c r="L16045" i="3"/>
  <c r="L16053" i="3"/>
  <c r="L16061" i="3"/>
  <c r="L16069" i="3"/>
  <c r="L16077" i="3"/>
  <c r="L16085" i="3"/>
  <c r="L16093" i="3"/>
  <c r="L16101" i="3"/>
  <c r="L16109" i="3"/>
  <c r="L16117" i="3"/>
  <c r="L16125" i="3"/>
  <c r="L16133" i="3"/>
  <c r="L16141" i="3"/>
  <c r="L16149" i="3"/>
  <c r="L16157" i="3"/>
  <c r="L16165" i="3"/>
  <c r="L16173" i="3"/>
  <c r="L16181" i="3"/>
  <c r="L16189" i="3"/>
  <c r="L16197" i="3"/>
  <c r="L16205" i="3"/>
  <c r="L16213" i="3"/>
  <c r="L16221" i="3"/>
  <c r="L16229" i="3"/>
  <c r="L16237" i="3"/>
  <c r="L16245" i="3"/>
  <c r="L16253" i="3"/>
  <c r="L16261" i="3"/>
  <c r="L16269" i="3"/>
  <c r="L16277" i="3"/>
  <c r="L16285" i="3"/>
  <c r="L16293" i="3"/>
  <c r="L16301" i="3"/>
  <c r="L16309" i="3"/>
  <c r="L16317" i="3"/>
  <c r="L16325" i="3"/>
  <c r="L16333" i="3"/>
  <c r="L16341" i="3"/>
  <c r="L16349" i="3"/>
  <c r="L16357" i="3"/>
  <c r="L16365" i="3"/>
  <c r="L16373" i="3"/>
  <c r="L16381" i="3"/>
  <c r="L16389" i="3"/>
  <c r="L16397" i="3"/>
  <c r="L16405" i="3"/>
  <c r="L16413" i="3"/>
  <c r="L16421" i="3"/>
  <c r="L16429" i="3"/>
  <c r="L16437" i="3"/>
  <c r="L16445" i="3"/>
  <c r="L16453" i="3"/>
  <c r="L16461" i="3"/>
  <c r="L16469" i="3"/>
  <c r="L16477" i="3"/>
  <c r="L16485" i="3"/>
  <c r="L16493" i="3"/>
  <c r="L16501" i="3"/>
  <c r="L16509" i="3"/>
  <c r="L16517" i="3"/>
  <c r="L16525" i="3"/>
  <c r="L16533" i="3"/>
  <c r="L16541" i="3"/>
  <c r="L16549" i="3"/>
  <c r="L16557" i="3"/>
  <c r="L16565" i="3"/>
  <c r="L16573" i="3"/>
  <c r="L16581" i="3"/>
  <c r="L16589" i="3"/>
  <c r="L16597" i="3"/>
  <c r="L16605" i="3"/>
  <c r="L16613" i="3"/>
  <c r="L16621" i="3"/>
  <c r="L16629" i="3"/>
  <c r="L16637" i="3"/>
  <c r="L16645" i="3"/>
  <c r="L16653" i="3"/>
  <c r="L16661" i="3"/>
  <c r="L16669" i="3"/>
  <c r="L16677" i="3"/>
  <c r="L16685" i="3"/>
  <c r="L16693" i="3"/>
  <c r="L16701" i="3"/>
  <c r="L16709" i="3"/>
  <c r="L16717" i="3"/>
  <c r="L16725" i="3"/>
  <c r="L16734" i="3"/>
  <c r="L16743" i="3"/>
  <c r="L16752" i="3"/>
  <c r="L16761" i="3"/>
  <c r="L16770" i="3"/>
  <c r="L16779" i="3"/>
  <c r="L16789" i="3"/>
  <c r="L16798" i="3"/>
  <c r="L16807" i="3"/>
  <c r="L16816" i="3"/>
  <c r="L16825" i="3"/>
  <c r="L16834" i="3"/>
  <c r="L16843" i="3"/>
  <c r="L16853" i="3"/>
  <c r="L16862" i="3"/>
  <c r="L16871" i="3"/>
  <c r="L16880" i="3"/>
  <c r="L16889" i="3"/>
  <c r="L16898" i="3"/>
  <c r="L16907" i="3"/>
  <c r="L16917" i="3"/>
  <c r="L16926" i="3"/>
  <c r="L16935" i="3"/>
  <c r="L16944" i="3"/>
  <c r="L16953" i="3"/>
  <c r="L16962" i="3"/>
  <c r="L16971" i="3"/>
  <c r="L16981" i="3"/>
  <c r="L16990" i="3"/>
  <c r="L16999" i="3"/>
  <c r="L17008" i="3"/>
  <c r="L17017" i="3"/>
  <c r="L17026" i="3"/>
  <c r="L17035" i="3"/>
  <c r="L17045" i="3"/>
  <c r="L17054" i="3"/>
  <c r="L17063" i="3"/>
  <c r="L17072" i="3"/>
  <c r="L17081" i="3"/>
  <c r="L17090" i="3"/>
  <c r="L17099" i="3"/>
  <c r="L17109" i="3"/>
  <c r="L17118" i="3"/>
  <c r="L17127" i="3"/>
  <c r="L17136" i="3"/>
  <c r="L17145" i="3"/>
  <c r="L17154" i="3"/>
  <c r="L17163" i="3"/>
  <c r="L17173" i="3"/>
  <c r="L17182" i="3"/>
  <c r="L17191" i="3"/>
  <c r="L17200" i="3"/>
  <c r="L17209" i="3"/>
  <c r="L17218" i="3"/>
  <c r="L17227" i="3"/>
  <c r="L17237" i="3"/>
  <c r="L17246" i="3"/>
  <c r="L17255" i="3"/>
  <c r="L17264" i="3"/>
  <c r="L17273" i="3"/>
  <c r="L17282" i="3"/>
  <c r="L17291" i="3"/>
  <c r="L17301" i="3"/>
  <c r="L17310" i="3"/>
  <c r="L17319" i="3"/>
  <c r="L17328" i="3"/>
  <c r="L17337" i="3"/>
  <c r="L17346" i="3"/>
  <c r="L17355" i="3"/>
  <c r="L17365" i="3"/>
  <c r="L17374" i="3"/>
  <c r="L17383" i="3"/>
  <c r="L17392" i="3"/>
  <c r="L17401" i="3"/>
  <c r="L17410" i="3"/>
  <c r="L17419" i="3"/>
  <c r="L17429" i="3"/>
  <c r="L17438" i="3"/>
  <c r="L17447" i="3"/>
  <c r="L17456" i="3"/>
  <c r="L17465" i="3"/>
  <c r="L17474" i="3"/>
  <c r="L17483" i="3"/>
  <c r="L17493" i="3"/>
  <c r="L17502" i="3"/>
  <c r="L17511" i="3"/>
  <c r="L17520" i="3"/>
  <c r="L17530" i="3"/>
  <c r="L17542" i="3"/>
  <c r="L17552" i="3"/>
  <c r="L17562" i="3"/>
  <c r="L17574" i="3"/>
  <c r="L17584" i="3"/>
  <c r="L17594" i="3"/>
  <c r="L17606" i="3"/>
  <c r="L17616" i="3"/>
  <c r="L17626" i="3"/>
  <c r="L17638" i="3"/>
  <c r="L17648" i="3"/>
  <c r="L17658" i="3"/>
  <c r="L17670" i="3"/>
  <c r="L17680" i="3"/>
  <c r="L17690" i="3"/>
  <c r="L17702" i="3"/>
  <c r="L17712" i="3"/>
  <c r="L17722" i="3"/>
  <c r="L17734" i="3"/>
  <c r="L17744" i="3"/>
  <c r="L17754" i="3"/>
  <c r="L17766" i="3"/>
  <c r="L17776" i="3"/>
  <c r="L17786" i="3"/>
  <c r="L17798" i="3"/>
  <c r="L17808" i="3"/>
  <c r="L17818" i="3"/>
  <c r="L17830" i="3"/>
  <c r="L17840" i="3"/>
  <c r="L17850" i="3"/>
  <c r="L17862" i="3"/>
  <c r="L17872" i="3"/>
  <c r="L17882" i="3"/>
  <c r="L17894" i="3"/>
  <c r="L17904" i="3"/>
  <c r="L17914" i="3"/>
  <c r="L17926" i="3"/>
  <c r="L17936" i="3"/>
  <c r="L17946" i="3"/>
  <c r="L17958" i="3"/>
  <c r="L17968" i="3"/>
  <c r="L17978" i="3"/>
  <c r="L17990" i="3"/>
  <c r="L18000" i="3"/>
  <c r="L18010" i="3"/>
  <c r="L18022" i="3"/>
  <c r="L18032" i="3"/>
  <c r="L18042" i="3"/>
  <c r="L18054" i="3"/>
  <c r="L18064" i="3"/>
  <c r="L18074" i="3"/>
  <c r="L18086" i="3"/>
  <c r="L18096" i="3"/>
  <c r="L18106" i="3"/>
  <c r="L18118" i="3"/>
  <c r="L18128" i="3"/>
  <c r="L18138" i="3"/>
  <c r="L18150" i="3"/>
  <c r="L18160" i="3"/>
  <c r="L18170" i="3"/>
  <c r="L18182" i="3"/>
  <c r="L18192" i="3"/>
  <c r="L18202" i="3"/>
  <c r="L18214" i="3"/>
  <c r="L18224" i="3"/>
  <c r="L18234" i="3"/>
  <c r="L18246" i="3"/>
  <c r="L18256" i="3"/>
  <c r="L18266" i="3"/>
  <c r="L18278" i="3"/>
  <c r="L18288" i="3"/>
  <c r="L18298" i="3"/>
  <c r="L18310" i="3"/>
  <c r="L18320" i="3"/>
  <c r="L18330" i="3"/>
  <c r="L18342" i="3"/>
  <c r="L18352" i="3"/>
  <c r="L18362" i="3"/>
  <c r="L18374" i="3"/>
  <c r="L18384" i="3"/>
  <c r="L18394" i="3"/>
  <c r="L18406" i="3"/>
  <c r="L18416" i="3"/>
  <c r="L18426" i="3"/>
  <c r="L18438" i="3"/>
  <c r="L18448" i="3"/>
  <c r="L18458" i="3"/>
  <c r="L18470" i="3"/>
  <c r="L18480" i="3"/>
  <c r="L18490" i="3"/>
  <c r="L18502" i="3"/>
  <c r="L18512" i="3"/>
  <c r="L18522" i="3"/>
  <c r="L18534" i="3"/>
  <c r="L18544" i="3"/>
  <c r="L18554" i="3"/>
  <c r="L18566" i="3"/>
  <c r="L18576" i="3"/>
  <c r="L18586" i="3"/>
  <c r="L18598" i="3"/>
  <c r="L18608" i="3"/>
  <c r="L18618" i="3"/>
  <c r="L18630" i="3"/>
  <c r="L18640" i="3"/>
  <c r="L18650" i="3"/>
  <c r="L18662" i="3"/>
  <c r="L18672" i="3"/>
  <c r="L18682" i="3"/>
  <c r="L18694" i="3"/>
  <c r="L18704" i="3"/>
  <c r="L18714" i="3"/>
  <c r="L18726" i="3"/>
  <c r="L18736" i="3"/>
  <c r="L18746" i="3"/>
  <c r="L18758" i="3"/>
  <c r="L18768" i="3"/>
  <c r="L18778" i="3"/>
  <c r="L18790" i="3"/>
  <c r="L18800" i="3"/>
  <c r="L18810" i="3"/>
  <c r="L18822" i="3"/>
  <c r="L18832" i="3"/>
  <c r="L18842" i="3"/>
  <c r="L18854" i="3"/>
  <c r="L18864" i="3"/>
  <c r="L18874" i="3"/>
  <c r="L18886" i="3"/>
  <c r="L18896" i="3"/>
  <c r="L18906" i="3"/>
  <c r="L18918" i="3"/>
  <c r="L18928" i="3"/>
  <c r="L18938" i="3"/>
  <c r="L18950" i="3"/>
  <c r="L18960" i="3"/>
  <c r="L18970" i="3"/>
  <c r="L18982" i="3"/>
  <c r="L18992" i="3"/>
  <c r="L19002" i="3"/>
  <c r="L19014" i="3"/>
  <c r="L19024" i="3"/>
  <c r="L19034" i="3"/>
  <c r="L19046" i="3"/>
  <c r="L19056" i="3"/>
  <c r="L19066" i="3"/>
  <c r="L19078" i="3"/>
  <c r="L19088" i="3"/>
  <c r="L19098" i="3"/>
  <c r="L19110" i="3"/>
  <c r="L19120" i="3"/>
  <c r="L19130" i="3"/>
  <c r="L19142" i="3"/>
  <c r="L19152" i="3"/>
  <c r="L19162" i="3"/>
  <c r="L19174" i="3"/>
  <c r="L19184" i="3"/>
  <c r="L19194" i="3"/>
  <c r="L19206" i="3"/>
  <c r="L19216" i="3"/>
  <c r="L19226" i="3"/>
  <c r="L19238" i="3"/>
  <c r="L19248" i="3"/>
  <c r="L19258" i="3"/>
  <c r="L19270" i="3"/>
  <c r="L19280" i="3"/>
  <c r="L19290" i="3"/>
  <c r="L19302" i="3"/>
  <c r="L19312" i="3"/>
  <c r="L19322" i="3"/>
  <c r="L19334" i="3"/>
  <c r="L19344" i="3"/>
  <c r="L19354" i="3"/>
  <c r="L19366" i="3"/>
  <c r="L19376" i="3"/>
  <c r="L19386" i="3"/>
  <c r="L19398" i="3"/>
  <c r="L19408" i="3"/>
  <c r="L19418" i="3"/>
  <c r="L19430" i="3"/>
  <c r="L19440" i="3"/>
  <c r="L19450" i="3"/>
  <c r="L19462" i="3"/>
  <c r="L19472" i="3"/>
  <c r="L19482" i="3"/>
  <c r="L19494" i="3"/>
  <c r="L19504" i="3"/>
  <c r="L19514" i="3"/>
  <c r="L19526" i="3"/>
  <c r="L19536" i="3"/>
  <c r="L19546" i="3"/>
  <c r="L19558" i="3"/>
  <c r="L19569" i="3"/>
  <c r="L19583" i="3"/>
  <c r="L19594" i="3"/>
  <c r="L19608" i="3"/>
  <c r="L19622" i="3"/>
  <c r="L19633" i="3"/>
  <c r="L19647" i="3"/>
  <c r="L19658" i="3"/>
  <c r="L19680" i="3"/>
  <c r="L19702" i="3"/>
  <c r="L19721" i="3"/>
  <c r="L19744" i="3"/>
  <c r="L19766" i="3"/>
  <c r="L19785" i="3"/>
  <c r="L19808" i="3"/>
  <c r="L19830" i="3"/>
  <c r="L19849" i="3"/>
  <c r="L19872" i="3"/>
  <c r="L19894" i="3"/>
  <c r="L19913" i="3"/>
  <c r="L19936" i="3"/>
  <c r="L19960" i="3"/>
  <c r="L19992" i="3"/>
  <c r="L20038" i="3"/>
  <c r="L20102" i="3"/>
  <c r="L20166" i="3"/>
  <c r="L20230" i="3"/>
  <c r="L20294" i="3"/>
  <c r="L20358" i="3"/>
  <c r="L20422" i="3"/>
  <c r="L20486" i="3"/>
  <c r="L20550" i="3"/>
  <c r="L20614" i="3"/>
  <c r="L20678" i="3"/>
  <c r="L20742" i="3"/>
  <c r="L20806" i="3"/>
  <c r="L20870" i="3"/>
  <c r="L20934" i="3"/>
  <c r="L20998" i="3"/>
  <c r="L21062" i="3"/>
  <c r="L21126" i="3"/>
  <c r="L21190" i="3"/>
  <c r="L21254" i="3"/>
  <c r="L21318" i="3"/>
  <c r="L21382" i="3"/>
  <c r="L21446" i="3"/>
  <c r="L21510" i="3"/>
  <c r="L21574" i="3"/>
  <c r="L21638" i="3"/>
  <c r="L21702" i="3"/>
  <c r="L21766" i="3"/>
  <c r="L21830" i="3"/>
  <c r="L21894" i="3"/>
  <c r="L21958" i="3"/>
  <c r="L854" i="3"/>
  <c r="L862" i="3"/>
  <c r="L870" i="3"/>
  <c r="L878" i="3"/>
  <c r="L886" i="3"/>
  <c r="L894" i="3"/>
  <c r="L902" i="3"/>
  <c r="L910" i="3"/>
  <c r="L918" i="3"/>
  <c r="L926" i="3"/>
  <c r="L934" i="3"/>
  <c r="L942" i="3"/>
  <c r="L950" i="3"/>
  <c r="L958" i="3"/>
  <c r="L966" i="3"/>
  <c r="L974" i="3"/>
  <c r="L982" i="3"/>
  <c r="L990" i="3"/>
  <c r="L998" i="3"/>
  <c r="L1006" i="3"/>
  <c r="L1014" i="3"/>
  <c r="L1022" i="3"/>
  <c r="L1030" i="3"/>
  <c r="L1038" i="3"/>
  <c r="L1046" i="3"/>
  <c r="L1054" i="3"/>
  <c r="L1062" i="3"/>
  <c r="L1070" i="3"/>
  <c r="L1078" i="3"/>
  <c r="L1086" i="3"/>
  <c r="L1094" i="3"/>
  <c r="L1102" i="3"/>
  <c r="L1110" i="3"/>
  <c r="L1118" i="3"/>
  <c r="L1126" i="3"/>
  <c r="L1134" i="3"/>
  <c r="L1142" i="3"/>
  <c r="L1150" i="3"/>
  <c r="L1158" i="3"/>
  <c r="L1166" i="3"/>
  <c r="L1174" i="3"/>
  <c r="L1182" i="3"/>
  <c r="L1190" i="3"/>
  <c r="L1198" i="3"/>
  <c r="L1206" i="3"/>
  <c r="L1214" i="3"/>
  <c r="L1222" i="3"/>
  <c r="L1230" i="3"/>
  <c r="L1238" i="3"/>
  <c r="L1246" i="3"/>
  <c r="L1254" i="3"/>
  <c r="L1262" i="3"/>
  <c r="L1270" i="3"/>
  <c r="L1278" i="3"/>
  <c r="L1286" i="3"/>
  <c r="L1294" i="3"/>
  <c r="L1302" i="3"/>
  <c r="L1310" i="3"/>
  <c r="L1318" i="3"/>
  <c r="L1326" i="3"/>
  <c r="L1334" i="3"/>
  <c r="L1342" i="3"/>
  <c r="L1350" i="3"/>
  <c r="L1358" i="3"/>
  <c r="L1366" i="3"/>
  <c r="L1374" i="3"/>
  <c r="L1382" i="3"/>
  <c r="L1390" i="3"/>
  <c r="L1398" i="3"/>
  <c r="L1406" i="3"/>
  <c r="L1414" i="3"/>
  <c r="L1422" i="3"/>
  <c r="L1430" i="3"/>
  <c r="L1438" i="3"/>
  <c r="L1446" i="3"/>
  <c r="L1454" i="3"/>
  <c r="L1462" i="3"/>
  <c r="L1470" i="3"/>
  <c r="L1478" i="3"/>
  <c r="L1486" i="3"/>
  <c r="L1494" i="3"/>
  <c r="L1502" i="3"/>
  <c r="L1510" i="3"/>
  <c r="L1518" i="3"/>
  <c r="L1526" i="3"/>
  <c r="L1534" i="3"/>
  <c r="L1542" i="3"/>
  <c r="L1550" i="3"/>
  <c r="L1558" i="3"/>
  <c r="L1566" i="3"/>
  <c r="L1574" i="3"/>
  <c r="L1582" i="3"/>
  <c r="L1590" i="3"/>
  <c r="L1598" i="3"/>
  <c r="L1606" i="3"/>
  <c r="L1614" i="3"/>
  <c r="L1622" i="3"/>
  <c r="L1630" i="3"/>
  <c r="L1638" i="3"/>
  <c r="L1646" i="3"/>
  <c r="L1654" i="3"/>
  <c r="L1662" i="3"/>
  <c r="L1670" i="3"/>
  <c r="L1678" i="3"/>
  <c r="L1686" i="3"/>
  <c r="L1694" i="3"/>
  <c r="L1702" i="3"/>
  <c r="L1710" i="3"/>
  <c r="L1718" i="3"/>
  <c r="L1726" i="3"/>
  <c r="L1734" i="3"/>
  <c r="L1742" i="3"/>
  <c r="L1750" i="3"/>
  <c r="L1758" i="3"/>
  <c r="L1766" i="3"/>
  <c r="L1774" i="3"/>
  <c r="L1782" i="3"/>
  <c r="L1790" i="3"/>
  <c r="L1798" i="3"/>
  <c r="L1806" i="3"/>
  <c r="L1814" i="3"/>
  <c r="L1822" i="3"/>
  <c r="L1830" i="3"/>
  <c r="L1838" i="3"/>
  <c r="L1846" i="3"/>
  <c r="L1854" i="3"/>
  <c r="L1862" i="3"/>
  <c r="L1870" i="3"/>
  <c r="L1878" i="3"/>
  <c r="L1886" i="3"/>
  <c r="L1894" i="3"/>
  <c r="L1902" i="3"/>
  <c r="L1910" i="3"/>
  <c r="L1918" i="3"/>
  <c r="L1926" i="3"/>
  <c r="L1934" i="3"/>
  <c r="L1942" i="3"/>
  <c r="L1950" i="3"/>
  <c r="L1958" i="3"/>
  <c r="L1966" i="3"/>
  <c r="L1974" i="3"/>
  <c r="L1982" i="3"/>
  <c r="L1990" i="3"/>
  <c r="L1998" i="3"/>
  <c r="L2006" i="3"/>
  <c r="L2014" i="3"/>
  <c r="L2022" i="3"/>
  <c r="L2030" i="3"/>
  <c r="L2038" i="3"/>
  <c r="L2046" i="3"/>
  <c r="L2054" i="3"/>
  <c r="L2062" i="3"/>
  <c r="L2070" i="3"/>
  <c r="L2078" i="3"/>
  <c r="L2086" i="3"/>
  <c r="L2094" i="3"/>
  <c r="L2102" i="3"/>
  <c r="L2110" i="3"/>
  <c r="L2118" i="3"/>
  <c r="L2126" i="3"/>
  <c r="L2134" i="3"/>
  <c r="L2142" i="3"/>
  <c r="L2150" i="3"/>
  <c r="L2158" i="3"/>
  <c r="L2166" i="3"/>
  <c r="L2174" i="3"/>
  <c r="L2182" i="3"/>
  <c r="L2190" i="3"/>
  <c r="L2198" i="3"/>
  <c r="L2206" i="3"/>
  <c r="L2214" i="3"/>
  <c r="L2222" i="3"/>
  <c r="L2230" i="3"/>
  <c r="L2238" i="3"/>
  <c r="L2246" i="3"/>
  <c r="L2254" i="3"/>
  <c r="L2262" i="3"/>
  <c r="L2270" i="3"/>
  <c r="L2278" i="3"/>
  <c r="L2286" i="3"/>
  <c r="L2294" i="3"/>
  <c r="L2302" i="3"/>
  <c r="L2310" i="3"/>
  <c r="L2318" i="3"/>
  <c r="L2326" i="3"/>
  <c r="L2334" i="3"/>
  <c r="L2342" i="3"/>
  <c r="L2350" i="3"/>
  <c r="L2358" i="3"/>
  <c r="L2366" i="3"/>
  <c r="L2374" i="3"/>
  <c r="L2382" i="3"/>
  <c r="L2390" i="3"/>
  <c r="L2398" i="3"/>
  <c r="L2406" i="3"/>
  <c r="L2414" i="3"/>
  <c r="L2422" i="3"/>
  <c r="L2430" i="3"/>
  <c r="L2438" i="3"/>
  <c r="L2446" i="3"/>
  <c r="L2454" i="3"/>
  <c r="L2462" i="3"/>
  <c r="L2470" i="3"/>
  <c r="L2478" i="3"/>
  <c r="L2486" i="3"/>
  <c r="L2494" i="3"/>
  <c r="L2502" i="3"/>
  <c r="L2510" i="3"/>
  <c r="L2518" i="3"/>
  <c r="L2526" i="3"/>
  <c r="L2534" i="3"/>
  <c r="L2542" i="3"/>
  <c r="L2550" i="3"/>
  <c r="L2558" i="3"/>
  <c r="L2566" i="3"/>
  <c r="L2574" i="3"/>
  <c r="L2582" i="3"/>
  <c r="L2590" i="3"/>
  <c r="L2598" i="3"/>
  <c r="L2606" i="3"/>
  <c r="L2614" i="3"/>
  <c r="L2622" i="3"/>
  <c r="L2630" i="3"/>
  <c r="L2638" i="3"/>
  <c r="L2646" i="3"/>
  <c r="L2654" i="3"/>
  <c r="L2662" i="3"/>
  <c r="L2670" i="3"/>
  <c r="L2678" i="3"/>
  <c r="L2686" i="3"/>
  <c r="L2694" i="3"/>
  <c r="L2702" i="3"/>
  <c r="L2710" i="3"/>
  <c r="L2718" i="3"/>
  <c r="L2726" i="3"/>
  <c r="L2734" i="3"/>
  <c r="L2742" i="3"/>
  <c r="L2750" i="3"/>
  <c r="L2758" i="3"/>
  <c r="L2766" i="3"/>
  <c r="L2774" i="3"/>
  <c r="L2782" i="3"/>
  <c r="L2790" i="3"/>
  <c r="L2798" i="3"/>
  <c r="L2806" i="3"/>
  <c r="L2814" i="3"/>
  <c r="L2822" i="3"/>
  <c r="L2830" i="3"/>
  <c r="L2838" i="3"/>
  <c r="L2846" i="3"/>
  <c r="L2854" i="3"/>
  <c r="L2862" i="3"/>
  <c r="L2870" i="3"/>
  <c r="L2878" i="3"/>
  <c r="L2886" i="3"/>
  <c r="L2894" i="3"/>
  <c r="L2902" i="3"/>
  <c r="L2910" i="3"/>
  <c r="L2918" i="3"/>
  <c r="L2926" i="3"/>
  <c r="L2934" i="3"/>
  <c r="L2942" i="3"/>
  <c r="L2950" i="3"/>
  <c r="L2958" i="3"/>
  <c r="L2966" i="3"/>
  <c r="L2974" i="3"/>
  <c r="L2982" i="3"/>
  <c r="L2990" i="3"/>
  <c r="L2998" i="3"/>
  <c r="L3006" i="3"/>
  <c r="L3014" i="3"/>
  <c r="L3022" i="3"/>
  <c r="L3030" i="3"/>
  <c r="L3038" i="3"/>
  <c r="L3046" i="3"/>
  <c r="L3054" i="3"/>
  <c r="L3062" i="3"/>
  <c r="L3070" i="3"/>
  <c r="L3078" i="3"/>
  <c r="L3086" i="3"/>
  <c r="L3094" i="3"/>
  <c r="L3102" i="3"/>
  <c r="L3110" i="3"/>
  <c r="L3118" i="3"/>
  <c r="L3126" i="3"/>
  <c r="L3134" i="3"/>
  <c r="L3142" i="3"/>
  <c r="L3150" i="3"/>
  <c r="L3158" i="3"/>
  <c r="L3166" i="3"/>
  <c r="L3174" i="3"/>
  <c r="L3182" i="3"/>
  <c r="L3190" i="3"/>
  <c r="L3198" i="3"/>
  <c r="L3206" i="3"/>
  <c r="L3214" i="3"/>
  <c r="L3222" i="3"/>
  <c r="L3230" i="3"/>
  <c r="L3238" i="3"/>
  <c r="L3246" i="3"/>
  <c r="L3254" i="3"/>
  <c r="L3262" i="3"/>
  <c r="L3270" i="3"/>
  <c r="L3278" i="3"/>
  <c r="L3286" i="3"/>
  <c r="L3294" i="3"/>
  <c r="L3302" i="3"/>
  <c r="L3310" i="3"/>
  <c r="L3318" i="3"/>
  <c r="L3326" i="3"/>
  <c r="L3334" i="3"/>
  <c r="L3342" i="3"/>
  <c r="L3350" i="3"/>
  <c r="L3358" i="3"/>
  <c r="L3366" i="3"/>
  <c r="L3374" i="3"/>
  <c r="L3382" i="3"/>
  <c r="L3390" i="3"/>
  <c r="L3398" i="3"/>
  <c r="L3406" i="3"/>
  <c r="L3414" i="3"/>
  <c r="L3422" i="3"/>
  <c r="L3430" i="3"/>
  <c r="L3438" i="3"/>
  <c r="L3446" i="3"/>
  <c r="L3454" i="3"/>
  <c r="L3462" i="3"/>
  <c r="L3470" i="3"/>
  <c r="L3478" i="3"/>
  <c r="L3486" i="3"/>
  <c r="L3494" i="3"/>
  <c r="L3502" i="3"/>
  <c r="L3510" i="3"/>
  <c r="L3518" i="3"/>
  <c r="L3526" i="3"/>
  <c r="L3534" i="3"/>
  <c r="L3542" i="3"/>
  <c r="L3550" i="3"/>
  <c r="L3558" i="3"/>
  <c r="L3566" i="3"/>
  <c r="L3574" i="3"/>
  <c r="L3582" i="3"/>
  <c r="L3590" i="3"/>
  <c r="L3598" i="3"/>
  <c r="L3606" i="3"/>
  <c r="L3614" i="3"/>
  <c r="L3622" i="3"/>
  <c r="L3630" i="3"/>
  <c r="L3638" i="3"/>
  <c r="L3646" i="3"/>
  <c r="L3654" i="3"/>
  <c r="L3662" i="3"/>
  <c r="L3670" i="3"/>
  <c r="L3678" i="3"/>
  <c r="L3686" i="3"/>
  <c r="L3694" i="3"/>
  <c r="L3702" i="3"/>
  <c r="L3710" i="3"/>
  <c r="L3718" i="3"/>
  <c r="L3726" i="3"/>
  <c r="L3734" i="3"/>
  <c r="L3742" i="3"/>
  <c r="L3750" i="3"/>
  <c r="L3758" i="3"/>
  <c r="L3766" i="3"/>
  <c r="L3774" i="3"/>
  <c r="L3782" i="3"/>
  <c r="L3790" i="3"/>
  <c r="L3798" i="3"/>
  <c r="L3806" i="3"/>
  <c r="L3814" i="3"/>
  <c r="L3822" i="3"/>
  <c r="L3830" i="3"/>
  <c r="L3838" i="3"/>
  <c r="L3846" i="3"/>
  <c r="L3854" i="3"/>
  <c r="L3862" i="3"/>
  <c r="L3870" i="3"/>
  <c r="L3878" i="3"/>
  <c r="L3886" i="3"/>
  <c r="L3894" i="3"/>
  <c r="L3902" i="3"/>
  <c r="L3910" i="3"/>
  <c r="L3918" i="3"/>
  <c r="L3926" i="3"/>
  <c r="L3934" i="3"/>
  <c r="L3942" i="3"/>
  <c r="L3950" i="3"/>
  <c r="L3958" i="3"/>
  <c r="L3966" i="3"/>
  <c r="L3974" i="3"/>
  <c r="L3982" i="3"/>
  <c r="L3990" i="3"/>
  <c r="L3998" i="3"/>
  <c r="L4006" i="3"/>
  <c r="L4014" i="3"/>
  <c r="L4022" i="3"/>
  <c r="L4030" i="3"/>
  <c r="L4038" i="3"/>
  <c r="L4046" i="3"/>
  <c r="L4054" i="3"/>
  <c r="L4062" i="3"/>
  <c r="L4070" i="3"/>
  <c r="L4078" i="3"/>
  <c r="L4086" i="3"/>
  <c r="L4094" i="3"/>
  <c r="L4102" i="3"/>
  <c r="L4110" i="3"/>
  <c r="L4118" i="3"/>
  <c r="L4126" i="3"/>
  <c r="L4134" i="3"/>
  <c r="L4142" i="3"/>
  <c r="L4150" i="3"/>
  <c r="L4158" i="3"/>
  <c r="L4166" i="3"/>
  <c r="L4174" i="3"/>
  <c r="L4182" i="3"/>
  <c r="L4190" i="3"/>
  <c r="L4198" i="3"/>
  <c r="L4206" i="3"/>
  <c r="L4214" i="3"/>
  <c r="L4222" i="3"/>
  <c r="L4230" i="3"/>
  <c r="L4238" i="3"/>
  <c r="L4246" i="3"/>
  <c r="L4254" i="3"/>
  <c r="L4262" i="3"/>
  <c r="L4270" i="3"/>
  <c r="L4278" i="3"/>
  <c r="L4286" i="3"/>
  <c r="L4294" i="3"/>
  <c r="L4302" i="3"/>
  <c r="L4310" i="3"/>
  <c r="L4318" i="3"/>
  <c r="L4326" i="3"/>
  <c r="L4334" i="3"/>
  <c r="L4342" i="3"/>
  <c r="L4350" i="3"/>
  <c r="L4358" i="3"/>
  <c r="L4366" i="3"/>
  <c r="L4374" i="3"/>
  <c r="L4382" i="3"/>
  <c r="L4390" i="3"/>
  <c r="L4398" i="3"/>
  <c r="L4406" i="3"/>
  <c r="L4414" i="3"/>
  <c r="L4422" i="3"/>
  <c r="L4430" i="3"/>
  <c r="L4438" i="3"/>
  <c r="L4446" i="3"/>
  <c r="L4454" i="3"/>
  <c r="L4462" i="3"/>
  <c r="L4470" i="3"/>
  <c r="L4478" i="3"/>
  <c r="L4486" i="3"/>
  <c r="L4494" i="3"/>
  <c r="L4502" i="3"/>
  <c r="L4510" i="3"/>
  <c r="L4518" i="3"/>
  <c r="L4526" i="3"/>
  <c r="L4534" i="3"/>
  <c r="L4542" i="3"/>
  <c r="L4550" i="3"/>
  <c r="L4558" i="3"/>
  <c r="L4566" i="3"/>
  <c r="L4574" i="3"/>
  <c r="L4582" i="3"/>
  <c r="L4590" i="3"/>
  <c r="L4598" i="3"/>
  <c r="L4606" i="3"/>
  <c r="L4614" i="3"/>
  <c r="L4622" i="3"/>
  <c r="L4630" i="3"/>
  <c r="L4638" i="3"/>
  <c r="L4646" i="3"/>
  <c r="L4654" i="3"/>
  <c r="L4662" i="3"/>
  <c r="L4670" i="3"/>
  <c r="L4678" i="3"/>
  <c r="L4686" i="3"/>
  <c r="L4694" i="3"/>
  <c r="L4702" i="3"/>
  <c r="L4710" i="3"/>
  <c r="L4718" i="3"/>
  <c r="L4726" i="3"/>
  <c r="L4734" i="3"/>
  <c r="L4742" i="3"/>
  <c r="L4750" i="3"/>
  <c r="L4758" i="3"/>
  <c r="L4766" i="3"/>
  <c r="L4774" i="3"/>
  <c r="L4782" i="3"/>
  <c r="L4790" i="3"/>
  <c r="L4798" i="3"/>
  <c r="L4806" i="3"/>
  <c r="L4814" i="3"/>
  <c r="L4822" i="3"/>
  <c r="L4830" i="3"/>
  <c r="L4838" i="3"/>
  <c r="L4846" i="3"/>
  <c r="L4854" i="3"/>
  <c r="L4862" i="3"/>
  <c r="L4870" i="3"/>
  <c r="L4878" i="3"/>
  <c r="L4886" i="3"/>
  <c r="L4894" i="3"/>
  <c r="L4902" i="3"/>
  <c r="L4910" i="3"/>
  <c r="L4918" i="3"/>
  <c r="L4926" i="3"/>
  <c r="L4934" i="3"/>
  <c r="L4942" i="3"/>
  <c r="L4950" i="3"/>
  <c r="L4958" i="3"/>
  <c r="L4966" i="3"/>
  <c r="L4974" i="3"/>
  <c r="L4982" i="3"/>
  <c r="L4990" i="3"/>
  <c r="L4998" i="3"/>
  <c r="L5006" i="3"/>
  <c r="L5014" i="3"/>
  <c r="L5022" i="3"/>
  <c r="L5030" i="3"/>
  <c r="L5038" i="3"/>
  <c r="L5046" i="3"/>
  <c r="L5054" i="3"/>
  <c r="L5062" i="3"/>
  <c r="L5070" i="3"/>
  <c r="L5078" i="3"/>
  <c r="L5086" i="3"/>
  <c r="L5094" i="3"/>
  <c r="L5102" i="3"/>
  <c r="L5110" i="3"/>
  <c r="L5118" i="3"/>
  <c r="L5126" i="3"/>
  <c r="L5134" i="3"/>
  <c r="L5142" i="3"/>
  <c r="L5150" i="3"/>
  <c r="L5158" i="3"/>
  <c r="L5166" i="3"/>
  <c r="L5174" i="3"/>
  <c r="L5182" i="3"/>
  <c r="L5190" i="3"/>
  <c r="L5198" i="3"/>
  <c r="L5206" i="3"/>
  <c r="L5214" i="3"/>
  <c r="L5222" i="3"/>
  <c r="L5230" i="3"/>
  <c r="L5238" i="3"/>
  <c r="L5246" i="3"/>
  <c r="L5254" i="3"/>
  <c r="L5262" i="3"/>
  <c r="L5270" i="3"/>
  <c r="L5278" i="3"/>
  <c r="L5286" i="3"/>
  <c r="L5294" i="3"/>
  <c r="L5302" i="3"/>
  <c r="L5310" i="3"/>
  <c r="L5318" i="3"/>
  <c r="L5326" i="3"/>
  <c r="L5334" i="3"/>
  <c r="L5342" i="3"/>
  <c r="L5350" i="3"/>
  <c r="L5358" i="3"/>
  <c r="L5366" i="3"/>
  <c r="L5374" i="3"/>
  <c r="L5382" i="3"/>
  <c r="L5390" i="3"/>
  <c r="L5398" i="3"/>
  <c r="L5406" i="3"/>
  <c r="L5414" i="3"/>
  <c r="L5422" i="3"/>
  <c r="L5430" i="3"/>
  <c r="L5438" i="3"/>
  <c r="L5446" i="3"/>
  <c r="L5454" i="3"/>
  <c r="L5462" i="3"/>
  <c r="L5470" i="3"/>
  <c r="L5478" i="3"/>
  <c r="L5486" i="3"/>
  <c r="L5494" i="3"/>
  <c r="L5502" i="3"/>
  <c r="L5510" i="3"/>
  <c r="L5518" i="3"/>
  <c r="L5526" i="3"/>
  <c r="L5534" i="3"/>
  <c r="L5542" i="3"/>
  <c r="L5550" i="3"/>
  <c r="L5558" i="3"/>
  <c r="L5566" i="3"/>
  <c r="L5574" i="3"/>
  <c r="L5582" i="3"/>
  <c r="L5590" i="3"/>
  <c r="L5598" i="3"/>
  <c r="L5606" i="3"/>
  <c r="L5614" i="3"/>
  <c r="L5622" i="3"/>
  <c r="L5630" i="3"/>
  <c r="L5638" i="3"/>
  <c r="L5646" i="3"/>
  <c r="L5654" i="3"/>
  <c r="L5662" i="3"/>
  <c r="L5670" i="3"/>
  <c r="L5678" i="3"/>
  <c r="L5686" i="3"/>
  <c r="L5694" i="3"/>
  <c r="L5702" i="3"/>
  <c r="L5710" i="3"/>
  <c r="L5718" i="3"/>
  <c r="L5726" i="3"/>
  <c r="L5734" i="3"/>
  <c r="L5742" i="3"/>
  <c r="L5750" i="3"/>
  <c r="L5758" i="3"/>
  <c r="L5766" i="3"/>
  <c r="L5774" i="3"/>
  <c r="L5782" i="3"/>
  <c r="L5790" i="3"/>
  <c r="L5798" i="3"/>
  <c r="L5806" i="3"/>
  <c r="L5814" i="3"/>
  <c r="L5822" i="3"/>
  <c r="L5830" i="3"/>
  <c r="L5838" i="3"/>
  <c r="L5846" i="3"/>
  <c r="L5854" i="3"/>
  <c r="L5862" i="3"/>
  <c r="L5870" i="3"/>
  <c r="L5878" i="3"/>
  <c r="L5886" i="3"/>
  <c r="L5894" i="3"/>
  <c r="L5902" i="3"/>
  <c r="L5910" i="3"/>
  <c r="L5918" i="3"/>
  <c r="L5926" i="3"/>
  <c r="L5934" i="3"/>
  <c r="L5942" i="3"/>
  <c r="L5950" i="3"/>
  <c r="L5958" i="3"/>
  <c r="L5966" i="3"/>
  <c r="L5974" i="3"/>
  <c r="L5982" i="3"/>
  <c r="L5990" i="3"/>
  <c r="L5998" i="3"/>
  <c r="L6006" i="3"/>
  <c r="L6014" i="3"/>
  <c r="L6022" i="3"/>
  <c r="L6030" i="3"/>
  <c r="L6038" i="3"/>
  <c r="L6046" i="3"/>
  <c r="L6054" i="3"/>
  <c r="L6062" i="3"/>
  <c r="L6070" i="3"/>
  <c r="L6078" i="3"/>
  <c r="L6086" i="3"/>
  <c r="L6094" i="3"/>
  <c r="L6102" i="3"/>
  <c r="L6110" i="3"/>
  <c r="L6118" i="3"/>
  <c r="L6126" i="3"/>
  <c r="L6134" i="3"/>
  <c r="L6142" i="3"/>
  <c r="L6150" i="3"/>
  <c r="L6158" i="3"/>
  <c r="L6166" i="3"/>
  <c r="L6174" i="3"/>
  <c r="L6182" i="3"/>
  <c r="L6190" i="3"/>
  <c r="L6198" i="3"/>
  <c r="L6206" i="3"/>
  <c r="L6214" i="3"/>
  <c r="L6222" i="3"/>
  <c r="L6230" i="3"/>
  <c r="L6238" i="3"/>
  <c r="L6246" i="3"/>
  <c r="L6254" i="3"/>
  <c r="L6262" i="3"/>
  <c r="L6270" i="3"/>
  <c r="L6278" i="3"/>
  <c r="L6286" i="3"/>
  <c r="L6294" i="3"/>
  <c r="L6302" i="3"/>
  <c r="L6310" i="3"/>
  <c r="L6318" i="3"/>
  <c r="L6326" i="3"/>
  <c r="L6334" i="3"/>
  <c r="L6342" i="3"/>
  <c r="L6350" i="3"/>
  <c r="L6358" i="3"/>
  <c r="L6366" i="3"/>
  <c r="L6374" i="3"/>
  <c r="L6382" i="3"/>
  <c r="L6390" i="3"/>
  <c r="L6398" i="3"/>
  <c r="L6406" i="3"/>
  <c r="L6414" i="3"/>
  <c r="L6422" i="3"/>
  <c r="L6430" i="3"/>
  <c r="L6438" i="3"/>
  <c r="L6446" i="3"/>
  <c r="L6454" i="3"/>
  <c r="L6462" i="3"/>
  <c r="L6470" i="3"/>
  <c r="L6478" i="3"/>
  <c r="L6486" i="3"/>
  <c r="L6494" i="3"/>
  <c r="L6502" i="3"/>
  <c r="L6510" i="3"/>
  <c r="L6518" i="3"/>
  <c r="L6526" i="3"/>
  <c r="L6534" i="3"/>
  <c r="L6542" i="3"/>
  <c r="L6550" i="3"/>
  <c r="L6558" i="3"/>
  <c r="L6566" i="3"/>
  <c r="L6574" i="3"/>
  <c r="L6582" i="3"/>
  <c r="L6590" i="3"/>
  <c r="L6598" i="3"/>
  <c r="L6606" i="3"/>
  <c r="L6614" i="3"/>
  <c r="L6622" i="3"/>
  <c r="L6630" i="3"/>
  <c r="L6638" i="3"/>
  <c r="L6646" i="3"/>
  <c r="L6654" i="3"/>
  <c r="L6662" i="3"/>
  <c r="L6670" i="3"/>
  <c r="L6678" i="3"/>
  <c r="L6686" i="3"/>
  <c r="L6694" i="3"/>
  <c r="L6702" i="3"/>
  <c r="L6710" i="3"/>
  <c r="L6718" i="3"/>
  <c r="L6726" i="3"/>
  <c r="L6734" i="3"/>
  <c r="L6742" i="3"/>
  <c r="L6750" i="3"/>
  <c r="L6758" i="3"/>
  <c r="L6766" i="3"/>
  <c r="L6774" i="3"/>
  <c r="L6782" i="3"/>
  <c r="L6790" i="3"/>
  <c r="L6798" i="3"/>
  <c r="L6806" i="3"/>
  <c r="L6814" i="3"/>
  <c r="L6822" i="3"/>
  <c r="L6830" i="3"/>
  <c r="L6838" i="3"/>
  <c r="L6846" i="3"/>
  <c r="L6854" i="3"/>
  <c r="L6862" i="3"/>
  <c r="L6870" i="3"/>
  <c r="L6878" i="3"/>
  <c r="L6886" i="3"/>
  <c r="L6894" i="3"/>
  <c r="L6902" i="3"/>
  <c r="L6910" i="3"/>
  <c r="L6918" i="3"/>
  <c r="L6926" i="3"/>
  <c r="L6934" i="3"/>
  <c r="L6942" i="3"/>
  <c r="L6950" i="3"/>
  <c r="L6958" i="3"/>
  <c r="L6966" i="3"/>
  <c r="L6974" i="3"/>
  <c r="L6982" i="3"/>
  <c r="L6990" i="3"/>
  <c r="L6998" i="3"/>
  <c r="L7006" i="3"/>
  <c r="L7014" i="3"/>
  <c r="L7022" i="3"/>
  <c r="L7030" i="3"/>
  <c r="L7038" i="3"/>
  <c r="L7046" i="3"/>
  <c r="L7054" i="3"/>
  <c r="L7062" i="3"/>
  <c r="L7070" i="3"/>
  <c r="L7078" i="3"/>
  <c r="L7086" i="3"/>
  <c r="L7094" i="3"/>
  <c r="L7102" i="3"/>
  <c r="L7110" i="3"/>
  <c r="L7118" i="3"/>
  <c r="L7126" i="3"/>
  <c r="L7134" i="3"/>
  <c r="L7142" i="3"/>
  <c r="L7150" i="3"/>
  <c r="L7158" i="3"/>
  <c r="L7166" i="3"/>
  <c r="L7174" i="3"/>
  <c r="L7182" i="3"/>
  <c r="L7190" i="3"/>
  <c r="L7198" i="3"/>
  <c r="L7206" i="3"/>
  <c r="L7214" i="3"/>
  <c r="L7222" i="3"/>
  <c r="L7230" i="3"/>
  <c r="L7238" i="3"/>
  <c r="L7246" i="3"/>
  <c r="L7254" i="3"/>
  <c r="L7262" i="3"/>
  <c r="L7270" i="3"/>
  <c r="L7278" i="3"/>
  <c r="L7286" i="3"/>
  <c r="L7294" i="3"/>
  <c r="L7302" i="3"/>
  <c r="L7310" i="3"/>
  <c r="L7318" i="3"/>
  <c r="L7326" i="3"/>
  <c r="L7334" i="3"/>
  <c r="L7342" i="3"/>
  <c r="L7350" i="3"/>
  <c r="L7358" i="3"/>
  <c r="L7366" i="3"/>
  <c r="L7374" i="3"/>
  <c r="L7382" i="3"/>
  <c r="L7390" i="3"/>
  <c r="L7398" i="3"/>
  <c r="L7406" i="3"/>
  <c r="L7414" i="3"/>
  <c r="L7422" i="3"/>
  <c r="L7430" i="3"/>
  <c r="L7438" i="3"/>
  <c r="L7446" i="3"/>
  <c r="L7454" i="3"/>
  <c r="L7462" i="3"/>
  <c r="L7470" i="3"/>
  <c r="L7478" i="3"/>
  <c r="L7486" i="3"/>
  <c r="L7494" i="3"/>
  <c r="L7502" i="3"/>
  <c r="L7510" i="3"/>
  <c r="L7518" i="3"/>
  <c r="L7526" i="3"/>
  <c r="L7534" i="3"/>
  <c r="L7542" i="3"/>
  <c r="L7550" i="3"/>
  <c r="L7558" i="3"/>
  <c r="L7566" i="3"/>
  <c r="L7574" i="3"/>
  <c r="L7582" i="3"/>
  <c r="L7590" i="3"/>
  <c r="L7598" i="3"/>
  <c r="L7606" i="3"/>
  <c r="L7614" i="3"/>
  <c r="L7622" i="3"/>
  <c r="L7630" i="3"/>
  <c r="L7638" i="3"/>
  <c r="L7646" i="3"/>
  <c r="L7654" i="3"/>
  <c r="L7662" i="3"/>
  <c r="L7670" i="3"/>
  <c r="L7678" i="3"/>
  <c r="L7686" i="3"/>
  <c r="L7694" i="3"/>
  <c r="L7702" i="3"/>
  <c r="L7710" i="3"/>
  <c r="L7718" i="3"/>
  <c r="L7726" i="3"/>
  <c r="L7734" i="3"/>
  <c r="L7742" i="3"/>
  <c r="L7750" i="3"/>
  <c r="L7758" i="3"/>
  <c r="L7766" i="3"/>
  <c r="L7774" i="3"/>
  <c r="L7782" i="3"/>
  <c r="L7790" i="3"/>
  <c r="L7798" i="3"/>
  <c r="L7806" i="3"/>
  <c r="L7814" i="3"/>
  <c r="L7822" i="3"/>
  <c r="L7830" i="3"/>
  <c r="L7838" i="3"/>
  <c r="L7846" i="3"/>
  <c r="L7854" i="3"/>
  <c r="L7862" i="3"/>
  <c r="L7870" i="3"/>
  <c r="L7878" i="3"/>
  <c r="L7886" i="3"/>
  <c r="L7894" i="3"/>
  <c r="L7902" i="3"/>
  <c r="L7910" i="3"/>
  <c r="L7918" i="3"/>
  <c r="L7926" i="3"/>
  <c r="L7934" i="3"/>
  <c r="L7942" i="3"/>
  <c r="L7950" i="3"/>
  <c r="L7958" i="3"/>
  <c r="L7966" i="3"/>
  <c r="L7974" i="3"/>
  <c r="L7982" i="3"/>
  <c r="L7990" i="3"/>
  <c r="L7998" i="3"/>
  <c r="L8006" i="3"/>
  <c r="L8014" i="3"/>
  <c r="L8022" i="3"/>
  <c r="L8030" i="3"/>
  <c r="L8038" i="3"/>
  <c r="L8046" i="3"/>
  <c r="L8054" i="3"/>
  <c r="L8062" i="3"/>
  <c r="L8070" i="3"/>
  <c r="L8078" i="3"/>
  <c r="L8086" i="3"/>
  <c r="L8094" i="3"/>
  <c r="L8102" i="3"/>
  <c r="L8110" i="3"/>
  <c r="L8118" i="3"/>
  <c r="L8126" i="3"/>
  <c r="L8134" i="3"/>
  <c r="L8142" i="3"/>
  <c r="L8150" i="3"/>
  <c r="L8158" i="3"/>
  <c r="L8166" i="3"/>
  <c r="L8174" i="3"/>
  <c r="L8182" i="3"/>
  <c r="L8190" i="3"/>
  <c r="L8198" i="3"/>
  <c r="L8206" i="3"/>
  <c r="L8214" i="3"/>
  <c r="L8222" i="3"/>
  <c r="L8230" i="3"/>
  <c r="L8238" i="3"/>
  <c r="L8246" i="3"/>
  <c r="L8254" i="3"/>
  <c r="L8262" i="3"/>
  <c r="L8270" i="3"/>
  <c r="L8278" i="3"/>
  <c r="L8286" i="3"/>
  <c r="L8294" i="3"/>
  <c r="L8302" i="3"/>
  <c r="L8310" i="3"/>
  <c r="L8318" i="3"/>
  <c r="L8326" i="3"/>
  <c r="L8334" i="3"/>
  <c r="L8342" i="3"/>
  <c r="L8350" i="3"/>
  <c r="L8358" i="3"/>
  <c r="L8366" i="3"/>
  <c r="L8374" i="3"/>
  <c r="L8382" i="3"/>
  <c r="L8390" i="3"/>
  <c r="L8398" i="3"/>
  <c r="L8406" i="3"/>
  <c r="L8414" i="3"/>
  <c r="L8422" i="3"/>
  <c r="L8430" i="3"/>
  <c r="L8438" i="3"/>
  <c r="L8446" i="3"/>
  <c r="L8454" i="3"/>
  <c r="L8462" i="3"/>
  <c r="L8470" i="3"/>
  <c r="L8478" i="3"/>
  <c r="L8486" i="3"/>
  <c r="L8494" i="3"/>
  <c r="L8502" i="3"/>
  <c r="L8510" i="3"/>
  <c r="L8518" i="3"/>
  <c r="L8526" i="3"/>
  <c r="L8534" i="3"/>
  <c r="L8542" i="3"/>
  <c r="L8550" i="3"/>
  <c r="L8558" i="3"/>
  <c r="L8566" i="3"/>
  <c r="L8574" i="3"/>
  <c r="L8582" i="3"/>
  <c r="L8590" i="3"/>
  <c r="L8598" i="3"/>
  <c r="L8606" i="3"/>
  <c r="L8614" i="3"/>
  <c r="L8622" i="3"/>
  <c r="L8630" i="3"/>
  <c r="L8638" i="3"/>
  <c r="L8646" i="3"/>
  <c r="L8654" i="3"/>
  <c r="L8662" i="3"/>
  <c r="L8670" i="3"/>
  <c r="L8678" i="3"/>
  <c r="L8686" i="3"/>
  <c r="L8694" i="3"/>
  <c r="L8702" i="3"/>
  <c r="L8710" i="3"/>
  <c r="L8718" i="3"/>
  <c r="L8726" i="3"/>
  <c r="L8734" i="3"/>
  <c r="L8742" i="3"/>
  <c r="L8750" i="3"/>
  <c r="L8758" i="3"/>
  <c r="L8766" i="3"/>
  <c r="L8774" i="3"/>
  <c r="L8782" i="3"/>
  <c r="L8790" i="3"/>
  <c r="L8798" i="3"/>
  <c r="L8806" i="3"/>
  <c r="L8814" i="3"/>
  <c r="L8822" i="3"/>
  <c r="L8830" i="3"/>
  <c r="L8838" i="3"/>
  <c r="L8846" i="3"/>
  <c r="L8854" i="3"/>
  <c r="L8862" i="3"/>
  <c r="L8870" i="3"/>
  <c r="L8878" i="3"/>
  <c r="L8886" i="3"/>
  <c r="L8894" i="3"/>
  <c r="L8902" i="3"/>
  <c r="L8910" i="3"/>
  <c r="L8918" i="3"/>
  <c r="L8926" i="3"/>
  <c r="L8934" i="3"/>
  <c r="L8942" i="3"/>
  <c r="L8950" i="3"/>
  <c r="L8958" i="3"/>
  <c r="L8966" i="3"/>
  <c r="L8974" i="3"/>
  <c r="L8982" i="3"/>
  <c r="L8990" i="3"/>
  <c r="L8998" i="3"/>
  <c r="L9006" i="3"/>
  <c r="L9014" i="3"/>
  <c r="L9022" i="3"/>
  <c r="L9030" i="3"/>
  <c r="L9038" i="3"/>
  <c r="L9046" i="3"/>
  <c r="L9054" i="3"/>
  <c r="L9062" i="3"/>
  <c r="L9070" i="3"/>
  <c r="L9078" i="3"/>
  <c r="L9086" i="3"/>
  <c r="L9094" i="3"/>
  <c r="L9102" i="3"/>
  <c r="L9110" i="3"/>
  <c r="L9118" i="3"/>
  <c r="L9126" i="3"/>
  <c r="L9134" i="3"/>
  <c r="L9142" i="3"/>
  <c r="L9150" i="3"/>
  <c r="L9158" i="3"/>
  <c r="L9166" i="3"/>
  <c r="L9174" i="3"/>
  <c r="L9182" i="3"/>
  <c r="L9190" i="3"/>
  <c r="L9198" i="3"/>
  <c r="L9206" i="3"/>
  <c r="L9214" i="3"/>
  <c r="L9222" i="3"/>
  <c r="L9230" i="3"/>
  <c r="L9238" i="3"/>
  <c r="L9246" i="3"/>
  <c r="L9254" i="3"/>
  <c r="L9262" i="3"/>
  <c r="L9270" i="3"/>
  <c r="L9278" i="3"/>
  <c r="L9286" i="3"/>
  <c r="L9294" i="3"/>
  <c r="L9302" i="3"/>
  <c r="L9310" i="3"/>
  <c r="L9318" i="3"/>
  <c r="L9326" i="3"/>
  <c r="L9334" i="3"/>
  <c r="L9342" i="3"/>
  <c r="L9350" i="3"/>
  <c r="L9358" i="3"/>
  <c r="L9366" i="3"/>
  <c r="L9374" i="3"/>
  <c r="L9382" i="3"/>
  <c r="L9390" i="3"/>
  <c r="L9398" i="3"/>
  <c r="L9406" i="3"/>
  <c r="L9414" i="3"/>
  <c r="L9422" i="3"/>
  <c r="L9430" i="3"/>
  <c r="L9438" i="3"/>
  <c r="L9446" i="3"/>
  <c r="L9454" i="3"/>
  <c r="L9462" i="3"/>
  <c r="L9470" i="3"/>
  <c r="L9478" i="3"/>
  <c r="L9486" i="3"/>
  <c r="L9494" i="3"/>
  <c r="L9502" i="3"/>
  <c r="L9510" i="3"/>
  <c r="L9518" i="3"/>
  <c r="L9526" i="3"/>
  <c r="L9534" i="3"/>
  <c r="L9542" i="3"/>
  <c r="L9550" i="3"/>
  <c r="L9558" i="3"/>
  <c r="L9566" i="3"/>
  <c r="L9574" i="3"/>
  <c r="L9582" i="3"/>
  <c r="L9590" i="3"/>
  <c r="L9598" i="3"/>
  <c r="L9606" i="3"/>
  <c r="L9614" i="3"/>
  <c r="L9622" i="3"/>
  <c r="L9630" i="3"/>
  <c r="L9638" i="3"/>
  <c r="L9646" i="3"/>
  <c r="L9654" i="3"/>
  <c r="L9662" i="3"/>
  <c r="L9670" i="3"/>
  <c r="L9678" i="3"/>
  <c r="L9686" i="3"/>
  <c r="L9694" i="3"/>
  <c r="L9702" i="3"/>
  <c r="L9710" i="3"/>
  <c r="L9718" i="3"/>
  <c r="L9726" i="3"/>
  <c r="L9734" i="3"/>
  <c r="L9742" i="3"/>
  <c r="L9750" i="3"/>
  <c r="L9758" i="3"/>
  <c r="L9766" i="3"/>
  <c r="L9774" i="3"/>
  <c r="L9782" i="3"/>
  <c r="L9790" i="3"/>
  <c r="L9798" i="3"/>
  <c r="L9806" i="3"/>
  <c r="L9814" i="3"/>
  <c r="L9822" i="3"/>
  <c r="L9830" i="3"/>
  <c r="L9838" i="3"/>
  <c r="L9846" i="3"/>
  <c r="L9854" i="3"/>
  <c r="L9862" i="3"/>
  <c r="L9870" i="3"/>
  <c r="L9878" i="3"/>
  <c r="L9886" i="3"/>
  <c r="L9894" i="3"/>
  <c r="L9902" i="3"/>
  <c r="L9910" i="3"/>
  <c r="L9918" i="3"/>
  <c r="L9926" i="3"/>
  <c r="L9934" i="3"/>
  <c r="L9942" i="3"/>
  <c r="L9950" i="3"/>
  <c r="L9958" i="3"/>
  <c r="L9966" i="3"/>
  <c r="L9974" i="3"/>
  <c r="L9982" i="3"/>
  <c r="L9990" i="3"/>
  <c r="L9998" i="3"/>
  <c r="L10006" i="3"/>
  <c r="L10014" i="3"/>
  <c r="L10022" i="3"/>
  <c r="L10030" i="3"/>
  <c r="L10038" i="3"/>
  <c r="L10046" i="3"/>
  <c r="L10054" i="3"/>
  <c r="L10062" i="3"/>
  <c r="L10070" i="3"/>
  <c r="L10078" i="3"/>
  <c r="L10086" i="3"/>
  <c r="L10094" i="3"/>
  <c r="L10102" i="3"/>
  <c r="L10110" i="3"/>
  <c r="L10118" i="3"/>
  <c r="L10126" i="3"/>
  <c r="L10134" i="3"/>
  <c r="L10142" i="3"/>
  <c r="L10150" i="3"/>
  <c r="L10158" i="3"/>
  <c r="L10166" i="3"/>
  <c r="L10174" i="3"/>
  <c r="L10182" i="3"/>
  <c r="L10190" i="3"/>
  <c r="L10198" i="3"/>
  <c r="L10206" i="3"/>
  <c r="L10214" i="3"/>
  <c r="L10222" i="3"/>
  <c r="L10230" i="3"/>
  <c r="L10238" i="3"/>
  <c r="L10246" i="3"/>
  <c r="L10254" i="3"/>
  <c r="L10262" i="3"/>
  <c r="L10270" i="3"/>
  <c r="L10278" i="3"/>
  <c r="L10286" i="3"/>
  <c r="L10294" i="3"/>
  <c r="L10302" i="3"/>
  <c r="L10310" i="3"/>
  <c r="L10318" i="3"/>
  <c r="L10326" i="3"/>
  <c r="L10334" i="3"/>
  <c r="L10342" i="3"/>
  <c r="L10350" i="3"/>
  <c r="L10358" i="3"/>
  <c r="L10366" i="3"/>
  <c r="L10374" i="3"/>
  <c r="L10382" i="3"/>
  <c r="L10390" i="3"/>
  <c r="L10398" i="3"/>
  <c r="L10406" i="3"/>
  <c r="L10414" i="3"/>
  <c r="L10422" i="3"/>
  <c r="L10430" i="3"/>
  <c r="L10438" i="3"/>
  <c r="L10446" i="3"/>
  <c r="L10454" i="3"/>
  <c r="L10462" i="3"/>
  <c r="L10470" i="3"/>
  <c r="L10478" i="3"/>
  <c r="L10486" i="3"/>
  <c r="L10494" i="3"/>
  <c r="L10502" i="3"/>
  <c r="L10510" i="3"/>
  <c r="L10518" i="3"/>
  <c r="L10526" i="3"/>
  <c r="L10534" i="3"/>
  <c r="L10542" i="3"/>
  <c r="L10550" i="3"/>
  <c r="L10558" i="3"/>
  <c r="L10566" i="3"/>
  <c r="L10574" i="3"/>
  <c r="L10582" i="3"/>
  <c r="L10590" i="3"/>
  <c r="L10598" i="3"/>
  <c r="L10606" i="3"/>
  <c r="L10614" i="3"/>
  <c r="L10622" i="3"/>
  <c r="L10630" i="3"/>
  <c r="L10638" i="3"/>
  <c r="L10646" i="3"/>
  <c r="L10654" i="3"/>
  <c r="L10662" i="3"/>
  <c r="L10670" i="3"/>
  <c r="L10678" i="3"/>
  <c r="L10686" i="3"/>
  <c r="L10694" i="3"/>
  <c r="L10702" i="3"/>
  <c r="L10710" i="3"/>
  <c r="L10718" i="3"/>
  <c r="L10726" i="3"/>
  <c r="L10734" i="3"/>
  <c r="L10742" i="3"/>
  <c r="L10750" i="3"/>
  <c r="L10758" i="3"/>
  <c r="L10766" i="3"/>
  <c r="L10774" i="3"/>
  <c r="L10782" i="3"/>
  <c r="L10790" i="3"/>
  <c r="L10798" i="3"/>
  <c r="L10806" i="3"/>
  <c r="L10814" i="3"/>
  <c r="L10822" i="3"/>
  <c r="L10830" i="3"/>
  <c r="L10838" i="3"/>
  <c r="L10846" i="3"/>
  <c r="L10854" i="3"/>
  <c r="L10862" i="3"/>
  <c r="L10870" i="3"/>
  <c r="L10878" i="3"/>
  <c r="L10886" i="3"/>
  <c r="L10894" i="3"/>
  <c r="L10902" i="3"/>
  <c r="L10910" i="3"/>
  <c r="L10918" i="3"/>
  <c r="L10926" i="3"/>
  <c r="L10934" i="3"/>
  <c r="L10942" i="3"/>
  <c r="L10950" i="3"/>
  <c r="L10958" i="3"/>
  <c r="L10966" i="3"/>
  <c r="L10974" i="3"/>
  <c r="L10982" i="3"/>
  <c r="L10990" i="3"/>
  <c r="L10998" i="3"/>
  <c r="L11006" i="3"/>
  <c r="L11014" i="3"/>
  <c r="L11022" i="3"/>
  <c r="L11030" i="3"/>
  <c r="L11038" i="3"/>
  <c r="L11046" i="3"/>
  <c r="L11054" i="3"/>
  <c r="L11062" i="3"/>
  <c r="L11070" i="3"/>
  <c r="L11078" i="3"/>
  <c r="L11086" i="3"/>
  <c r="L11094" i="3"/>
  <c r="L11102" i="3"/>
  <c r="L11110" i="3"/>
  <c r="L11118" i="3"/>
  <c r="L11126" i="3"/>
  <c r="L11134" i="3"/>
  <c r="L11142" i="3"/>
  <c r="L11150" i="3"/>
  <c r="L11158" i="3"/>
  <c r="L11166" i="3"/>
  <c r="L11174" i="3"/>
  <c r="L11182" i="3"/>
  <c r="L11190" i="3"/>
  <c r="L11198" i="3"/>
  <c r="L11206" i="3"/>
  <c r="L11214" i="3"/>
  <c r="L11222" i="3"/>
  <c r="L11230" i="3"/>
  <c r="L11238" i="3"/>
  <c r="L11246" i="3"/>
  <c r="L11254" i="3"/>
  <c r="L11262" i="3"/>
  <c r="L11270" i="3"/>
  <c r="L11278" i="3"/>
  <c r="L11286" i="3"/>
  <c r="L11294" i="3"/>
  <c r="L11302" i="3"/>
  <c r="L11310" i="3"/>
  <c r="L11318" i="3"/>
  <c r="L11326" i="3"/>
  <c r="L11334" i="3"/>
  <c r="L11342" i="3"/>
  <c r="L11350" i="3"/>
  <c r="L11358" i="3"/>
  <c r="L11366" i="3"/>
  <c r="L11374" i="3"/>
  <c r="L11382" i="3"/>
  <c r="L11390" i="3"/>
  <c r="L11398" i="3"/>
  <c r="L11406" i="3"/>
  <c r="L11414" i="3"/>
  <c r="L11422" i="3"/>
  <c r="L11430" i="3"/>
  <c r="L11438" i="3"/>
  <c r="L11446" i="3"/>
  <c r="L11454" i="3"/>
  <c r="L11462" i="3"/>
  <c r="L11470" i="3"/>
  <c r="L11478" i="3"/>
  <c r="L11486" i="3"/>
  <c r="L11494" i="3"/>
  <c r="L11502" i="3"/>
  <c r="L11510" i="3"/>
  <c r="L11518" i="3"/>
  <c r="L11526" i="3"/>
  <c r="L11534" i="3"/>
  <c r="L11542" i="3"/>
  <c r="L11550" i="3"/>
  <c r="L11558" i="3"/>
  <c r="L11566" i="3"/>
  <c r="L11574" i="3"/>
  <c r="L11582" i="3"/>
  <c r="L11590" i="3"/>
  <c r="L11598" i="3"/>
  <c r="L11606" i="3"/>
  <c r="L11614" i="3"/>
  <c r="L11622" i="3"/>
  <c r="L11630" i="3"/>
  <c r="L11638" i="3"/>
  <c r="L11646" i="3"/>
  <c r="L11654" i="3"/>
  <c r="L11662" i="3"/>
  <c r="L11670" i="3"/>
  <c r="L11678" i="3"/>
  <c r="L11686" i="3"/>
  <c r="L11694" i="3"/>
  <c r="L11702" i="3"/>
  <c r="L11710" i="3"/>
  <c r="L11718" i="3"/>
  <c r="L11726" i="3"/>
  <c r="L11734" i="3"/>
  <c r="L11742" i="3"/>
  <c r="L11750" i="3"/>
  <c r="L11758" i="3"/>
  <c r="L11766" i="3"/>
  <c r="L11774" i="3"/>
  <c r="L11782" i="3"/>
  <c r="L11790" i="3"/>
  <c r="L11798" i="3"/>
  <c r="L11806" i="3"/>
  <c r="L11814" i="3"/>
  <c r="L11822" i="3"/>
  <c r="L11830" i="3"/>
  <c r="L11838" i="3"/>
  <c r="L11846" i="3"/>
  <c r="L11854" i="3"/>
  <c r="L11862" i="3"/>
  <c r="L11870" i="3"/>
  <c r="L11878" i="3"/>
  <c r="L11886" i="3"/>
  <c r="L11894" i="3"/>
  <c r="L11902" i="3"/>
  <c r="L11910" i="3"/>
  <c r="L11918" i="3"/>
  <c r="L11926" i="3"/>
  <c r="L11934" i="3"/>
  <c r="L11942" i="3"/>
  <c r="L11950" i="3"/>
  <c r="L11958" i="3"/>
  <c r="L11966" i="3"/>
  <c r="L11974" i="3"/>
  <c r="L11982" i="3"/>
  <c r="L11990" i="3"/>
  <c r="L11998" i="3"/>
  <c r="L12006" i="3"/>
  <c r="L12014" i="3"/>
  <c r="L12022" i="3"/>
  <c r="L12030" i="3"/>
  <c r="L12038" i="3"/>
  <c r="L12046" i="3"/>
  <c r="L12054" i="3"/>
  <c r="L12062" i="3"/>
  <c r="L12070" i="3"/>
  <c r="L12078" i="3"/>
  <c r="L12086" i="3"/>
  <c r="L12094" i="3"/>
  <c r="L12102" i="3"/>
  <c r="L12110" i="3"/>
  <c r="L12118" i="3"/>
  <c r="L12126" i="3"/>
  <c r="L12134" i="3"/>
  <c r="L12142" i="3"/>
  <c r="L12150" i="3"/>
  <c r="L12158" i="3"/>
  <c r="L12166" i="3"/>
  <c r="L12174" i="3"/>
  <c r="L12182" i="3"/>
  <c r="L12190" i="3"/>
  <c r="L12198" i="3"/>
  <c r="L12206" i="3"/>
  <c r="L12214" i="3"/>
  <c r="L12222" i="3"/>
  <c r="L12230" i="3"/>
  <c r="L12238" i="3"/>
  <c r="L12246" i="3"/>
  <c r="L12254" i="3"/>
  <c r="L12262" i="3"/>
  <c r="L12270" i="3"/>
  <c r="L12278" i="3"/>
  <c r="L12286" i="3"/>
  <c r="L12294" i="3"/>
  <c r="L12302" i="3"/>
  <c r="L12310" i="3"/>
  <c r="L12318" i="3"/>
  <c r="L12326" i="3"/>
  <c r="L12334" i="3"/>
  <c r="L12342" i="3"/>
  <c r="L12350" i="3"/>
  <c r="L12358" i="3"/>
  <c r="L12366" i="3"/>
  <c r="L12374" i="3"/>
  <c r="L12382" i="3"/>
  <c r="L12390" i="3"/>
  <c r="L12398" i="3"/>
  <c r="L12406" i="3"/>
  <c r="L12414" i="3"/>
  <c r="L12422" i="3"/>
  <c r="L12430" i="3"/>
  <c r="L12438" i="3"/>
  <c r="L12446" i="3"/>
  <c r="L12454" i="3"/>
  <c r="L12462" i="3"/>
  <c r="L12470" i="3"/>
  <c r="L12478" i="3"/>
  <c r="L12486" i="3"/>
  <c r="L12494" i="3"/>
  <c r="L12502" i="3"/>
  <c r="L12510" i="3"/>
  <c r="L12518" i="3"/>
  <c r="L12526" i="3"/>
  <c r="L12534" i="3"/>
  <c r="L12542" i="3"/>
  <c r="L12550" i="3"/>
  <c r="L12558" i="3"/>
  <c r="L12566" i="3"/>
  <c r="L12574" i="3"/>
  <c r="L12582" i="3"/>
  <c r="L12590" i="3"/>
  <c r="L12598" i="3"/>
  <c r="L12606" i="3"/>
  <c r="L12614" i="3"/>
  <c r="L12622" i="3"/>
  <c r="L12630" i="3"/>
  <c r="L12638" i="3"/>
  <c r="L12646" i="3"/>
  <c r="L12654" i="3"/>
  <c r="L12662" i="3"/>
  <c r="L12670" i="3"/>
  <c r="L12678" i="3"/>
  <c r="L12686" i="3"/>
  <c r="L12694" i="3"/>
  <c r="L12702" i="3"/>
  <c r="L12710" i="3"/>
  <c r="L12718" i="3"/>
  <c r="L12726" i="3"/>
  <c r="L12734" i="3"/>
  <c r="L12742" i="3"/>
  <c r="L12750" i="3"/>
  <c r="L12758" i="3"/>
  <c r="L12766" i="3"/>
  <c r="L12774" i="3"/>
  <c r="L12782" i="3"/>
  <c r="L12790" i="3"/>
  <c r="L12798" i="3"/>
  <c r="L12806" i="3"/>
  <c r="L12814" i="3"/>
  <c r="L12822" i="3"/>
  <c r="L12830" i="3"/>
  <c r="L12838" i="3"/>
  <c r="L12846" i="3"/>
  <c r="L12854" i="3"/>
  <c r="L12862" i="3"/>
  <c r="L12870" i="3"/>
  <c r="L12878" i="3"/>
  <c r="L12886" i="3"/>
  <c r="L12894" i="3"/>
  <c r="L12902" i="3"/>
  <c r="L12910" i="3"/>
  <c r="L12918" i="3"/>
  <c r="L12926" i="3"/>
  <c r="L12934" i="3"/>
  <c r="L12942" i="3"/>
  <c r="L12950" i="3"/>
  <c r="L12958" i="3"/>
  <c r="L12966" i="3"/>
  <c r="L12974" i="3"/>
  <c r="L12982" i="3"/>
  <c r="L12990" i="3"/>
  <c r="L12998" i="3"/>
  <c r="L13006" i="3"/>
  <c r="L13014" i="3"/>
  <c r="L13022" i="3"/>
  <c r="L13030" i="3"/>
  <c r="L13038" i="3"/>
  <c r="L13046" i="3"/>
  <c r="L13054" i="3"/>
  <c r="L13062" i="3"/>
  <c r="L13070" i="3"/>
  <c r="L13078" i="3"/>
  <c r="L13086" i="3"/>
  <c r="L13094" i="3"/>
  <c r="L13102" i="3"/>
  <c r="L13110" i="3"/>
  <c r="L13118" i="3"/>
  <c r="L13126" i="3"/>
  <c r="L13134" i="3"/>
  <c r="L13142" i="3"/>
  <c r="L13150" i="3"/>
  <c r="L13158" i="3"/>
  <c r="L13166" i="3"/>
  <c r="L13174" i="3"/>
  <c r="L13182" i="3"/>
  <c r="L13190" i="3"/>
  <c r="L13198" i="3"/>
  <c r="L13206" i="3"/>
  <c r="L13214" i="3"/>
  <c r="L13222" i="3"/>
  <c r="L13230" i="3"/>
  <c r="L13238" i="3"/>
  <c r="L13246" i="3"/>
  <c r="L13254" i="3"/>
  <c r="L13262" i="3"/>
  <c r="L13270" i="3"/>
  <c r="L13278" i="3"/>
  <c r="L13286" i="3"/>
  <c r="L13294" i="3"/>
  <c r="L13302" i="3"/>
  <c r="L13310" i="3"/>
  <c r="L13318" i="3"/>
  <c r="L13326" i="3"/>
  <c r="L13334" i="3"/>
  <c r="L13342" i="3"/>
  <c r="L13350" i="3"/>
  <c r="L13358" i="3"/>
  <c r="L13366" i="3"/>
  <c r="L13374" i="3"/>
  <c r="L13382" i="3"/>
  <c r="L13390" i="3"/>
  <c r="L13398" i="3"/>
  <c r="L13406" i="3"/>
  <c r="L13414" i="3"/>
  <c r="L13422" i="3"/>
  <c r="L13430" i="3"/>
  <c r="L13438" i="3"/>
  <c r="L13446" i="3"/>
  <c r="L13454" i="3"/>
  <c r="L13462" i="3"/>
  <c r="L13470" i="3"/>
  <c r="L13478" i="3"/>
  <c r="L13486" i="3"/>
  <c r="L13494" i="3"/>
  <c r="L13502" i="3"/>
  <c r="L13510" i="3"/>
  <c r="L13518" i="3"/>
  <c r="L13526" i="3"/>
  <c r="L13534" i="3"/>
  <c r="L13542" i="3"/>
  <c r="L13550" i="3"/>
  <c r="L13558" i="3"/>
  <c r="L13566" i="3"/>
  <c r="L13574" i="3"/>
  <c r="L13582" i="3"/>
  <c r="L13590" i="3"/>
  <c r="L13598" i="3"/>
  <c r="L13606" i="3"/>
  <c r="L13614" i="3"/>
  <c r="L13622" i="3"/>
  <c r="L13630" i="3"/>
  <c r="L13638" i="3"/>
  <c r="L13646" i="3"/>
  <c r="L13654" i="3"/>
  <c r="L13662" i="3"/>
  <c r="L13670" i="3"/>
  <c r="L13678" i="3"/>
  <c r="L13686" i="3"/>
  <c r="L13694" i="3"/>
  <c r="L13702" i="3"/>
  <c r="L13710" i="3"/>
  <c r="L13718" i="3"/>
  <c r="L13726" i="3"/>
  <c r="L13734" i="3"/>
  <c r="L13742" i="3"/>
  <c r="L13750" i="3"/>
  <c r="L13758" i="3"/>
  <c r="L13766" i="3"/>
  <c r="L13774" i="3"/>
  <c r="L13782" i="3"/>
  <c r="L13790" i="3"/>
  <c r="L13798" i="3"/>
  <c r="L13806" i="3"/>
  <c r="L13814" i="3"/>
  <c r="L13822" i="3"/>
  <c r="L13830" i="3"/>
  <c r="L13838" i="3"/>
  <c r="L13846" i="3"/>
  <c r="L13854" i="3"/>
  <c r="L13862" i="3"/>
  <c r="L13870" i="3"/>
  <c r="L13878" i="3"/>
  <c r="L13886" i="3"/>
  <c r="L13894" i="3"/>
  <c r="L13902" i="3"/>
  <c r="L13910" i="3"/>
  <c r="L13918" i="3"/>
  <c r="L13926" i="3"/>
  <c r="L13934" i="3"/>
  <c r="L13942" i="3"/>
  <c r="L13950" i="3"/>
  <c r="L13958" i="3"/>
  <c r="L13966" i="3"/>
  <c r="L13974" i="3"/>
  <c r="L13982" i="3"/>
  <c r="L13990" i="3"/>
  <c r="L13998" i="3"/>
  <c r="L14006" i="3"/>
  <c r="L14014" i="3"/>
  <c r="L14022" i="3"/>
  <c r="L14030" i="3"/>
  <c r="L14038" i="3"/>
  <c r="L14046" i="3"/>
  <c r="L14054" i="3"/>
  <c r="L14062" i="3"/>
  <c r="L14070" i="3"/>
  <c r="L14078" i="3"/>
  <c r="L14086" i="3"/>
  <c r="L14094" i="3"/>
  <c r="L14102" i="3"/>
  <c r="L14110" i="3"/>
  <c r="L14118" i="3"/>
  <c r="L14126" i="3"/>
  <c r="L14134" i="3"/>
  <c r="L14142" i="3"/>
  <c r="L14150" i="3"/>
  <c r="L14158" i="3"/>
  <c r="L14166" i="3"/>
  <c r="L14174" i="3"/>
  <c r="L14182" i="3"/>
  <c r="L14190" i="3"/>
  <c r="L14198" i="3"/>
  <c r="L14206" i="3"/>
  <c r="L14214" i="3"/>
  <c r="L14222" i="3"/>
  <c r="L14230" i="3"/>
  <c r="L14238" i="3"/>
  <c r="L14246" i="3"/>
  <c r="L14254" i="3"/>
  <c r="L14262" i="3"/>
  <c r="L14270" i="3"/>
  <c r="L14278" i="3"/>
  <c r="L14286" i="3"/>
  <c r="L14294" i="3"/>
  <c r="L14302" i="3"/>
  <c r="L14310" i="3"/>
  <c r="L14318" i="3"/>
  <c r="L14326" i="3"/>
  <c r="L14334" i="3"/>
  <c r="L14342" i="3"/>
  <c r="L14350" i="3"/>
  <c r="L14358" i="3"/>
  <c r="L14366" i="3"/>
  <c r="L14374" i="3"/>
  <c r="L14382" i="3"/>
  <c r="L14390" i="3"/>
  <c r="L14398" i="3"/>
  <c r="L14406" i="3"/>
  <c r="L14414" i="3"/>
  <c r="L14422" i="3"/>
  <c r="L14430" i="3"/>
  <c r="L14438" i="3"/>
  <c r="L14446" i="3"/>
  <c r="L14454" i="3"/>
  <c r="L14462" i="3"/>
  <c r="L14470" i="3"/>
  <c r="L14478" i="3"/>
  <c r="L14486" i="3"/>
  <c r="L14494" i="3"/>
  <c r="L14502" i="3"/>
  <c r="L14510" i="3"/>
  <c r="L14518" i="3"/>
  <c r="L14526" i="3"/>
  <c r="L14534" i="3"/>
  <c r="L14542" i="3"/>
  <c r="L14550" i="3"/>
  <c r="L14558" i="3"/>
  <c r="L14566" i="3"/>
  <c r="L14574" i="3"/>
  <c r="L14582" i="3"/>
  <c r="L14590" i="3"/>
  <c r="L14598" i="3"/>
  <c r="L14606" i="3"/>
  <c r="L14614" i="3"/>
  <c r="L14622" i="3"/>
  <c r="L14630" i="3"/>
  <c r="L14638" i="3"/>
  <c r="L14646" i="3"/>
  <c r="L14654" i="3"/>
  <c r="L14662" i="3"/>
  <c r="L14670" i="3"/>
  <c r="L14678" i="3"/>
  <c r="L14686" i="3"/>
  <c r="L14694" i="3"/>
  <c r="L14702" i="3"/>
  <c r="L14710" i="3"/>
  <c r="L14718" i="3"/>
  <c r="L14726" i="3"/>
  <c r="L14734" i="3"/>
  <c r="L14742" i="3"/>
  <c r="L14750" i="3"/>
  <c r="L14758" i="3"/>
  <c r="L14766" i="3"/>
  <c r="L14774" i="3"/>
  <c r="L14782" i="3"/>
  <c r="L14790" i="3"/>
  <c r="L14798" i="3"/>
  <c r="L14806" i="3"/>
  <c r="L14814" i="3"/>
  <c r="L14822" i="3"/>
  <c r="L14830" i="3"/>
  <c r="L14838" i="3"/>
  <c r="L14846" i="3"/>
  <c r="L14854" i="3"/>
  <c r="L14862" i="3"/>
  <c r="L14870" i="3"/>
  <c r="L14878" i="3"/>
  <c r="L14886" i="3"/>
  <c r="L14894" i="3"/>
  <c r="L14902" i="3"/>
  <c r="L14910" i="3"/>
  <c r="L14918" i="3"/>
  <c r="L14926" i="3"/>
  <c r="L14934" i="3"/>
  <c r="L14942" i="3"/>
  <c r="L14950" i="3"/>
  <c r="L14958" i="3"/>
  <c r="L14966" i="3"/>
  <c r="L14974" i="3"/>
  <c r="L14982" i="3"/>
  <c r="L14990" i="3"/>
  <c r="L14998" i="3"/>
  <c r="L15006" i="3"/>
  <c r="L15014" i="3"/>
  <c r="L15022" i="3"/>
  <c r="L15030" i="3"/>
  <c r="L15038" i="3"/>
  <c r="L15046" i="3"/>
  <c r="L15054" i="3"/>
  <c r="L15062" i="3"/>
  <c r="L15070" i="3"/>
  <c r="L15078" i="3"/>
  <c r="L15086" i="3"/>
  <c r="L15094" i="3"/>
  <c r="L15102" i="3"/>
  <c r="L15110" i="3"/>
  <c r="L15118" i="3"/>
  <c r="L15126" i="3"/>
  <c r="L15134" i="3"/>
  <c r="L15142" i="3"/>
  <c r="L15150" i="3"/>
  <c r="L15158" i="3"/>
  <c r="L15166" i="3"/>
  <c r="L15174" i="3"/>
  <c r="L15182" i="3"/>
  <c r="L15190" i="3"/>
  <c r="L15198" i="3"/>
  <c r="L15206" i="3"/>
  <c r="L15214" i="3"/>
  <c r="L15222" i="3"/>
  <c r="L15230" i="3"/>
  <c r="L15238" i="3"/>
  <c r="L15246" i="3"/>
  <c r="L15254" i="3"/>
  <c r="L15262" i="3"/>
  <c r="L15270" i="3"/>
  <c r="L15278" i="3"/>
  <c r="L15286" i="3"/>
  <c r="L15294" i="3"/>
  <c r="L15302" i="3"/>
  <c r="L15310" i="3"/>
  <c r="L15318" i="3"/>
  <c r="L15326" i="3"/>
  <c r="L15334" i="3"/>
  <c r="L15342" i="3"/>
  <c r="L15350" i="3"/>
  <c r="L15358" i="3"/>
  <c r="L15366" i="3"/>
  <c r="L15374" i="3"/>
  <c r="L15382" i="3"/>
  <c r="L15390" i="3"/>
  <c r="L15398" i="3"/>
  <c r="L15406" i="3"/>
  <c r="L15414" i="3"/>
  <c r="L15422" i="3"/>
  <c r="L15430" i="3"/>
  <c r="L15438" i="3"/>
  <c r="L15446" i="3"/>
  <c r="L15454" i="3"/>
  <c r="L15462" i="3"/>
  <c r="L15470" i="3"/>
  <c r="L15478" i="3"/>
  <c r="L15486" i="3"/>
  <c r="L15494" i="3"/>
  <c r="L15502" i="3"/>
  <c r="L15510" i="3"/>
  <c r="L15518" i="3"/>
  <c r="L15526" i="3"/>
  <c r="L15534" i="3"/>
  <c r="L15542" i="3"/>
  <c r="L15550" i="3"/>
  <c r="L15558" i="3"/>
  <c r="L15566" i="3"/>
  <c r="L15574" i="3"/>
  <c r="L15582" i="3"/>
  <c r="L15590" i="3"/>
  <c r="L15598" i="3"/>
  <c r="L15606" i="3"/>
  <c r="L15614" i="3"/>
  <c r="L15622" i="3"/>
  <c r="L15630" i="3"/>
  <c r="L15638" i="3"/>
  <c r="L15646" i="3"/>
  <c r="L15654" i="3"/>
  <c r="L15662" i="3"/>
  <c r="L15670" i="3"/>
  <c r="L15678" i="3"/>
  <c r="L15686" i="3"/>
  <c r="L15694" i="3"/>
  <c r="L15702" i="3"/>
  <c r="L15710" i="3"/>
  <c r="L15718" i="3"/>
  <c r="L15726" i="3"/>
  <c r="L15734" i="3"/>
  <c r="L15742" i="3"/>
  <c r="L15750" i="3"/>
  <c r="L15758" i="3"/>
  <c r="L15766" i="3"/>
  <c r="L15774" i="3"/>
  <c r="L15782" i="3"/>
  <c r="L15790" i="3"/>
  <c r="L15798" i="3"/>
  <c r="L15806" i="3"/>
  <c r="L15814" i="3"/>
  <c r="L15822" i="3"/>
  <c r="L15830" i="3"/>
  <c r="L15838" i="3"/>
  <c r="L15846" i="3"/>
  <c r="L15854" i="3"/>
  <c r="L15862" i="3"/>
  <c r="L15870" i="3"/>
  <c r="L15878" i="3"/>
  <c r="L15886" i="3"/>
  <c r="L15894" i="3"/>
  <c r="L15902" i="3"/>
  <c r="L15910" i="3"/>
  <c r="L15918" i="3"/>
  <c r="L15926" i="3"/>
  <c r="L15934" i="3"/>
  <c r="L15942" i="3"/>
  <c r="L15950" i="3"/>
  <c r="L15958" i="3"/>
  <c r="L15966" i="3"/>
  <c r="L15974" i="3"/>
  <c r="L15982" i="3"/>
  <c r="L15990" i="3"/>
  <c r="L15998" i="3"/>
  <c r="L16006" i="3"/>
  <c r="L16014" i="3"/>
  <c r="L16022" i="3"/>
  <c r="L16030" i="3"/>
  <c r="L16038" i="3"/>
  <c r="L16046" i="3"/>
  <c r="L16054" i="3"/>
  <c r="L16062" i="3"/>
  <c r="L16070" i="3"/>
  <c r="L16078" i="3"/>
  <c r="L16086" i="3"/>
  <c r="L16094" i="3"/>
  <c r="L16102" i="3"/>
  <c r="L16110" i="3"/>
  <c r="L16118" i="3"/>
  <c r="L16126" i="3"/>
  <c r="L16134" i="3"/>
  <c r="L16142" i="3"/>
  <c r="L16150" i="3"/>
  <c r="L16158" i="3"/>
  <c r="L16166" i="3"/>
  <c r="L16174" i="3"/>
  <c r="L16182" i="3"/>
  <c r="L16190" i="3"/>
  <c r="L16198" i="3"/>
  <c r="L16206" i="3"/>
  <c r="L16214" i="3"/>
  <c r="L16222" i="3"/>
  <c r="L16230" i="3"/>
  <c r="L16238" i="3"/>
  <c r="L16246" i="3"/>
  <c r="L16254" i="3"/>
  <c r="L16262" i="3"/>
  <c r="L16270" i="3"/>
  <c r="L16278" i="3"/>
  <c r="L16286" i="3"/>
  <c r="L16294" i="3"/>
  <c r="L16302" i="3"/>
  <c r="L16310" i="3"/>
  <c r="L16318" i="3"/>
  <c r="L16326" i="3"/>
  <c r="L16334" i="3"/>
  <c r="L16342" i="3"/>
  <c r="L16350" i="3"/>
  <c r="L16358" i="3"/>
  <c r="L16366" i="3"/>
  <c r="L16374" i="3"/>
  <c r="L16382" i="3"/>
  <c r="L16390" i="3"/>
  <c r="L16398" i="3"/>
  <c r="L16406" i="3"/>
  <c r="L16414" i="3"/>
  <c r="L16422" i="3"/>
  <c r="L16430" i="3"/>
  <c r="L16438" i="3"/>
  <c r="L16446" i="3"/>
  <c r="L16454" i="3"/>
  <c r="L16462" i="3"/>
  <c r="L16470" i="3"/>
  <c r="L16478" i="3"/>
  <c r="L16486" i="3"/>
  <c r="L16494" i="3"/>
  <c r="L16502" i="3"/>
  <c r="L16510" i="3"/>
  <c r="L16518" i="3"/>
  <c r="L16526" i="3"/>
  <c r="L16534" i="3"/>
  <c r="L16542" i="3"/>
  <c r="L16550" i="3"/>
  <c r="L16558" i="3"/>
  <c r="L16566" i="3"/>
  <c r="L16574" i="3"/>
  <c r="L16582" i="3"/>
  <c r="L16590" i="3"/>
  <c r="L16598" i="3"/>
  <c r="L16606" i="3"/>
  <c r="L16614" i="3"/>
  <c r="L16622" i="3"/>
  <c r="L16630" i="3"/>
  <c r="L16638" i="3"/>
  <c r="L16646" i="3"/>
  <c r="L16654" i="3"/>
  <c r="L16662" i="3"/>
  <c r="L16670" i="3"/>
  <c r="L16678" i="3"/>
  <c r="L16686" i="3"/>
  <c r="L16694" i="3"/>
  <c r="L16702" i="3"/>
  <c r="L16710" i="3"/>
  <c r="L16718" i="3"/>
  <c r="L16726" i="3"/>
  <c r="L16735" i="3"/>
  <c r="L16744" i="3"/>
  <c r="L16753" i="3"/>
  <c r="L16762" i="3"/>
  <c r="L16771" i="3"/>
  <c r="L16781" i="3"/>
  <c r="L16790" i="3"/>
  <c r="L16799" i="3"/>
  <c r="L16808" i="3"/>
  <c r="L16817" i="3"/>
  <c r="L16826" i="3"/>
  <c r="L16835" i="3"/>
  <c r="L16845" i="3"/>
  <c r="L16854" i="3"/>
  <c r="L16863" i="3"/>
  <c r="L16872" i="3"/>
  <c r="L16881" i="3"/>
  <c r="L16890" i="3"/>
  <c r="L16899" i="3"/>
  <c r="L16909" i="3"/>
  <c r="L16918" i="3"/>
  <c r="L16927" i="3"/>
  <c r="L16936" i="3"/>
  <c r="L16945" i="3"/>
  <c r="L16954" i="3"/>
  <c r="L16963" i="3"/>
  <c r="L16973" i="3"/>
  <c r="L16982" i="3"/>
  <c r="L16991" i="3"/>
  <c r="L17000" i="3"/>
  <c r="L17009" i="3"/>
  <c r="L17018" i="3"/>
  <c r="L17027" i="3"/>
  <c r="L17037" i="3"/>
  <c r="L17046" i="3"/>
  <c r="L17055" i="3"/>
  <c r="L17064" i="3"/>
  <c r="L17073" i="3"/>
  <c r="L17082" i="3"/>
  <c r="L17091" i="3"/>
  <c r="L17101" i="3"/>
  <c r="L17110" i="3"/>
  <c r="L17119" i="3"/>
  <c r="L17128" i="3"/>
  <c r="L17137" i="3"/>
  <c r="L17146" i="3"/>
  <c r="L17155" i="3"/>
  <c r="L17165" i="3"/>
  <c r="L17174" i="3"/>
  <c r="L17183" i="3"/>
  <c r="L17192" i="3"/>
  <c r="L17201" i="3"/>
  <c r="L17210" i="3"/>
  <c r="L17219" i="3"/>
  <c r="L17229" i="3"/>
  <c r="L17238" i="3"/>
  <c r="L17247" i="3"/>
  <c r="L17256" i="3"/>
  <c r="L17265" i="3"/>
  <c r="L17274" i="3"/>
  <c r="L17283" i="3"/>
  <c r="L17293" i="3"/>
  <c r="L17302" i="3"/>
  <c r="L17311" i="3"/>
  <c r="L17320" i="3"/>
  <c r="L17329" i="3"/>
  <c r="L17338" i="3"/>
  <c r="L17347" i="3"/>
  <c r="L17357" i="3"/>
  <c r="L17366" i="3"/>
  <c r="L17375" i="3"/>
  <c r="L17384" i="3"/>
  <c r="L17393" i="3"/>
  <c r="L17402" i="3"/>
  <c r="L17411" i="3"/>
  <c r="L17421" i="3"/>
  <c r="L17430" i="3"/>
  <c r="L17439" i="3"/>
  <c r="L17448" i="3"/>
  <c r="L17457" i="3"/>
  <c r="L17466" i="3"/>
  <c r="L17475" i="3"/>
  <c r="L17485" i="3"/>
  <c r="L17494" i="3"/>
  <c r="L17503" i="3"/>
  <c r="L17512" i="3"/>
  <c r="L17521" i="3"/>
  <c r="L17531" i="3"/>
  <c r="L17543" i="3"/>
  <c r="L17553" i="3"/>
  <c r="L17563" i="3"/>
  <c r="L17575" i="3"/>
  <c r="L17585" i="3"/>
  <c r="L17595" i="3"/>
  <c r="L17607" i="3"/>
  <c r="L17617" i="3"/>
  <c r="L17627" i="3"/>
  <c r="L17639" i="3"/>
  <c r="L17649" i="3"/>
  <c r="L17659" i="3"/>
  <c r="L17671" i="3"/>
  <c r="L17681" i="3"/>
  <c r="L17691" i="3"/>
  <c r="L17703" i="3"/>
  <c r="L17713" i="3"/>
  <c r="L17723" i="3"/>
  <c r="L17735" i="3"/>
  <c r="L17745" i="3"/>
  <c r="L17755" i="3"/>
  <c r="L17767" i="3"/>
  <c r="L17777" i="3"/>
  <c r="L17787" i="3"/>
  <c r="L17799" i="3"/>
  <c r="L17809" i="3"/>
  <c r="L17819" i="3"/>
  <c r="L17831" i="3"/>
  <c r="L17841" i="3"/>
  <c r="L17851" i="3"/>
  <c r="L17863" i="3"/>
  <c r="L17873" i="3"/>
  <c r="L17883" i="3"/>
  <c r="L17895" i="3"/>
  <c r="L17905" i="3"/>
  <c r="L17915" i="3"/>
  <c r="L17927" i="3"/>
  <c r="L17937" i="3"/>
  <c r="L17947" i="3"/>
  <c r="L17959" i="3"/>
  <c r="L17969" i="3"/>
  <c r="L17979" i="3"/>
  <c r="L17991" i="3"/>
  <c r="L18001" i="3"/>
  <c r="L18011" i="3"/>
  <c r="L18023" i="3"/>
  <c r="L18033" i="3"/>
  <c r="L18043" i="3"/>
  <c r="L18055" i="3"/>
  <c r="L18065" i="3"/>
  <c r="L18075" i="3"/>
  <c r="L18087" i="3"/>
  <c r="L18097" i="3"/>
  <c r="L18107" i="3"/>
  <c r="L18119" i="3"/>
  <c r="L18129" i="3"/>
  <c r="L18139" i="3"/>
  <c r="L18151" i="3"/>
  <c r="L18161" i="3"/>
  <c r="L18171" i="3"/>
  <c r="L18183" i="3"/>
  <c r="L18193" i="3"/>
  <c r="L18203" i="3"/>
  <c r="L18215" i="3"/>
  <c r="L18225" i="3"/>
  <c r="L18235" i="3"/>
  <c r="L18247" i="3"/>
  <c r="L18257" i="3"/>
  <c r="L18267" i="3"/>
  <c r="L18279" i="3"/>
  <c r="L18289" i="3"/>
  <c r="L18299" i="3"/>
  <c r="L18311" i="3"/>
  <c r="L18321" i="3"/>
  <c r="L18331" i="3"/>
  <c r="L18343" i="3"/>
  <c r="L18353" i="3"/>
  <c r="L18363" i="3"/>
  <c r="L18375" i="3"/>
  <c r="L18385" i="3"/>
  <c r="L18395" i="3"/>
  <c r="L18407" i="3"/>
  <c r="L18417" i="3"/>
  <c r="L18427" i="3"/>
  <c r="L18439" i="3"/>
  <c r="L18449" i="3"/>
  <c r="L18459" i="3"/>
  <c r="L18471" i="3"/>
  <c r="L18481" i="3"/>
  <c r="L18491" i="3"/>
  <c r="L18503" i="3"/>
  <c r="L18513" i="3"/>
  <c r="L18523" i="3"/>
  <c r="L18535" i="3"/>
  <c r="L18545" i="3"/>
  <c r="L18555" i="3"/>
  <c r="L18567" i="3"/>
  <c r="L18577" i="3"/>
  <c r="L18587" i="3"/>
  <c r="L18599" i="3"/>
  <c r="L18609" i="3"/>
  <c r="L18619" i="3"/>
  <c r="L18631" i="3"/>
  <c r="L18641" i="3"/>
  <c r="L18651" i="3"/>
  <c r="L18663" i="3"/>
  <c r="L18673" i="3"/>
  <c r="L18683" i="3"/>
  <c r="L18695" i="3"/>
  <c r="L18705" i="3"/>
  <c r="L18715" i="3"/>
  <c r="L18727" i="3"/>
  <c r="L18737" i="3"/>
  <c r="L18747" i="3"/>
  <c r="L18759" i="3"/>
  <c r="L18769" i="3"/>
  <c r="L18779" i="3"/>
  <c r="L18791" i="3"/>
  <c r="L18801" i="3"/>
  <c r="L18811" i="3"/>
  <c r="L18823" i="3"/>
  <c r="L18833" i="3"/>
  <c r="L18843" i="3"/>
  <c r="L18855" i="3"/>
  <c r="L18865" i="3"/>
  <c r="L18875" i="3"/>
  <c r="L18887" i="3"/>
  <c r="L18897" i="3"/>
  <c r="L18907" i="3"/>
  <c r="L18919" i="3"/>
  <c r="L18929" i="3"/>
  <c r="L18939" i="3"/>
  <c r="L18951" i="3"/>
  <c r="L18961" i="3"/>
  <c r="L18971" i="3"/>
  <c r="L18983" i="3"/>
  <c r="L18993" i="3"/>
  <c r="L19003" i="3"/>
  <c r="L19015" i="3"/>
  <c r="L19025" i="3"/>
  <c r="L19035" i="3"/>
  <c r="L19047" i="3"/>
  <c r="L19057" i="3"/>
  <c r="L19067" i="3"/>
  <c r="L19079" i="3"/>
  <c r="L19089" i="3"/>
  <c r="L19099" i="3"/>
  <c r="L19111" i="3"/>
  <c r="L19121" i="3"/>
  <c r="L19131" i="3"/>
  <c r="L19143" i="3"/>
  <c r="L19153" i="3"/>
  <c r="L19163" i="3"/>
  <c r="L19175" i="3"/>
  <c r="L19185" i="3"/>
  <c r="L19195" i="3"/>
  <c r="L19207" i="3"/>
  <c r="L19217" i="3"/>
  <c r="L19227" i="3"/>
  <c r="L19239" i="3"/>
  <c r="L19249" i="3"/>
  <c r="L19259" i="3"/>
  <c r="L19271" i="3"/>
  <c r="L19281" i="3"/>
  <c r="L19291" i="3"/>
  <c r="L19303" i="3"/>
  <c r="L19313" i="3"/>
  <c r="L19323" i="3"/>
  <c r="L19335" i="3"/>
  <c r="L19345" i="3"/>
  <c r="L19355" i="3"/>
  <c r="L19367" i="3"/>
  <c r="L19377" i="3"/>
  <c r="L19387" i="3"/>
  <c r="L19399" i="3"/>
  <c r="L19409" i="3"/>
  <c r="L19419" i="3"/>
  <c r="L19431" i="3"/>
  <c r="L19441" i="3"/>
  <c r="L19451" i="3"/>
  <c r="L19463" i="3"/>
  <c r="L19473" i="3"/>
  <c r="L19483" i="3"/>
  <c r="L19495" i="3"/>
  <c r="L19505" i="3"/>
  <c r="L19515" i="3"/>
  <c r="L19527" i="3"/>
  <c r="L19537" i="3"/>
  <c r="L19547" i="3"/>
  <c r="L19559" i="3"/>
  <c r="L19570" i="3"/>
  <c r="L19584" i="3"/>
  <c r="L19598" i="3"/>
  <c r="L19609" i="3"/>
  <c r="L19623" i="3"/>
  <c r="L19634" i="3"/>
  <c r="L19648" i="3"/>
  <c r="L19662" i="3"/>
  <c r="L19681" i="3"/>
  <c r="L19704" i="3"/>
  <c r="L19726" i="3"/>
  <c r="L19745" i="3"/>
  <c r="L19768" i="3"/>
  <c r="L19790" i="3"/>
  <c r="L19809" i="3"/>
  <c r="L19832" i="3"/>
  <c r="L19854" i="3"/>
  <c r="L19873" i="3"/>
  <c r="L19896" i="3"/>
  <c r="L19918" i="3"/>
  <c r="L19937" i="3"/>
  <c r="L19966" i="3"/>
  <c r="L19998" i="3"/>
  <c r="L20046" i="3"/>
  <c r="L20110" i="3"/>
  <c r="L20174" i="3"/>
  <c r="L20238" i="3"/>
  <c r="L20302" i="3"/>
  <c r="L20366" i="3"/>
  <c r="L20430" i="3"/>
  <c r="L20494" i="3"/>
  <c r="L20558" i="3"/>
  <c r="L20622" i="3"/>
  <c r="L20686" i="3"/>
  <c r="L20750" i="3"/>
  <c r="L20814" i="3"/>
  <c r="L20878" i="3"/>
  <c r="L20942" i="3"/>
  <c r="L21006" i="3"/>
  <c r="L21070" i="3"/>
  <c r="L21134" i="3"/>
  <c r="L21198" i="3"/>
  <c r="L21262" i="3"/>
  <c r="L21326" i="3"/>
  <c r="L21390" i="3"/>
  <c r="L21454" i="3"/>
  <c r="L21518" i="3"/>
  <c r="L21582" i="3"/>
  <c r="L21646" i="3"/>
  <c r="L21710" i="3"/>
  <c r="L21774" i="3"/>
  <c r="L21838" i="3"/>
  <c r="L21902" i="3"/>
  <c r="L21966" i="3"/>
  <c r="L8" i="3"/>
  <c r="L16" i="3"/>
  <c r="L24" i="3"/>
  <c r="L32" i="3"/>
  <c r="L40" i="3"/>
  <c r="L48" i="3"/>
  <c r="L56" i="3"/>
  <c r="L64" i="3"/>
  <c r="L72" i="3"/>
  <c r="L80" i="3"/>
  <c r="L88" i="3"/>
  <c r="L96" i="3"/>
  <c r="L104" i="3"/>
  <c r="L112" i="3"/>
  <c r="L120" i="3"/>
  <c r="L128" i="3"/>
  <c r="L136" i="3"/>
  <c r="L144" i="3"/>
  <c r="L152" i="3"/>
  <c r="L160" i="3"/>
  <c r="L168" i="3"/>
  <c r="L176" i="3"/>
  <c r="L184" i="3"/>
  <c r="L192" i="3"/>
  <c r="L200" i="3"/>
  <c r="L208" i="3"/>
  <c r="L216" i="3"/>
  <c r="L224" i="3"/>
  <c r="L232" i="3"/>
  <c r="L240" i="3"/>
  <c r="L248" i="3"/>
  <c r="L256" i="3"/>
  <c r="L264" i="3"/>
  <c r="L272" i="3"/>
  <c r="L280" i="3"/>
  <c r="L288" i="3"/>
  <c r="L296" i="3"/>
  <c r="L304" i="3"/>
  <c r="L312" i="3"/>
  <c r="L320" i="3"/>
  <c r="L328" i="3"/>
  <c r="L336" i="3"/>
  <c r="L344" i="3"/>
  <c r="L352" i="3"/>
  <c r="L360" i="3"/>
  <c r="L368" i="3"/>
  <c r="L376" i="3"/>
  <c r="L384" i="3"/>
  <c r="L392" i="3"/>
  <c r="L400" i="3"/>
  <c r="L408" i="3"/>
  <c r="L416" i="3"/>
  <c r="L424" i="3"/>
  <c r="L432" i="3"/>
  <c r="L440" i="3"/>
  <c r="L448" i="3"/>
  <c r="L456" i="3"/>
  <c r="L464" i="3"/>
  <c r="L472" i="3"/>
  <c r="L480" i="3"/>
  <c r="L488" i="3"/>
  <c r="L496" i="3"/>
  <c r="L504" i="3"/>
  <c r="L512" i="3"/>
  <c r="L520" i="3"/>
  <c r="L528" i="3"/>
  <c r="L536" i="3"/>
  <c r="L544" i="3"/>
  <c r="L552" i="3"/>
  <c r="L560" i="3"/>
  <c r="L568" i="3"/>
  <c r="L576" i="3"/>
  <c r="L584" i="3"/>
  <c r="L592" i="3"/>
  <c r="L600" i="3"/>
  <c r="L608" i="3"/>
  <c r="L616" i="3"/>
  <c r="L624" i="3"/>
  <c r="L632" i="3"/>
  <c r="L640" i="3"/>
  <c r="L648" i="3"/>
  <c r="L656" i="3"/>
  <c r="L664" i="3"/>
  <c r="L672" i="3"/>
  <c r="L680" i="3"/>
  <c r="L688" i="3"/>
  <c r="L696" i="3"/>
  <c r="L704" i="3"/>
  <c r="L712" i="3"/>
  <c r="L720" i="3"/>
  <c r="L728" i="3"/>
  <c r="L736" i="3"/>
  <c r="L744" i="3"/>
  <c r="L752" i="3"/>
  <c r="L760" i="3"/>
  <c r="L768" i="3"/>
  <c r="L776" i="3"/>
  <c r="L784" i="3"/>
  <c r="L792" i="3"/>
  <c r="L800" i="3"/>
  <c r="L808" i="3"/>
  <c r="L816" i="3"/>
  <c r="L824" i="3"/>
  <c r="L832" i="3"/>
  <c r="L840" i="3"/>
  <c r="L848" i="3"/>
  <c r="L856" i="3"/>
  <c r="L864" i="3"/>
  <c r="L872" i="3"/>
  <c r="L880" i="3"/>
  <c r="L888" i="3"/>
  <c r="L896" i="3"/>
  <c r="L904" i="3"/>
  <c r="L912" i="3"/>
  <c r="L920" i="3"/>
  <c r="L928" i="3"/>
  <c r="L936" i="3"/>
  <c r="L944" i="3"/>
  <c r="L952" i="3"/>
  <c r="L960" i="3"/>
  <c r="L968" i="3"/>
  <c r="L976" i="3"/>
  <c r="L984" i="3"/>
  <c r="L992" i="3"/>
  <c r="L1000" i="3"/>
  <c r="L1008" i="3"/>
  <c r="L1016" i="3"/>
  <c r="L1024" i="3"/>
  <c r="L1032" i="3"/>
  <c r="L1040" i="3"/>
  <c r="L1048" i="3"/>
  <c r="L1056" i="3"/>
  <c r="L1064" i="3"/>
  <c r="L1072" i="3"/>
  <c r="L1080" i="3"/>
  <c r="L1088" i="3"/>
  <c r="L1096" i="3"/>
  <c r="L1104" i="3"/>
  <c r="L1112" i="3"/>
  <c r="L1120" i="3"/>
  <c r="L1128" i="3"/>
  <c r="L1136" i="3"/>
  <c r="L1144" i="3"/>
  <c r="L1152" i="3"/>
  <c r="L1160" i="3"/>
  <c r="L1168" i="3"/>
  <c r="L1176" i="3"/>
  <c r="L1184" i="3"/>
  <c r="L1192" i="3"/>
  <c r="L1200" i="3"/>
  <c r="L1208" i="3"/>
  <c r="L1216" i="3"/>
  <c r="L1224" i="3"/>
  <c r="L1232" i="3"/>
  <c r="L1240" i="3"/>
  <c r="L1248" i="3"/>
  <c r="L1256" i="3"/>
  <c r="L1264" i="3"/>
  <c r="L1272" i="3"/>
  <c r="L1280" i="3"/>
  <c r="L1288" i="3"/>
  <c r="L1296" i="3"/>
  <c r="L1304" i="3"/>
  <c r="L1312" i="3"/>
  <c r="L1320" i="3"/>
  <c r="L1328" i="3"/>
  <c r="L1336" i="3"/>
  <c r="L1344" i="3"/>
  <c r="L1352" i="3"/>
  <c r="L1360" i="3"/>
  <c r="L1368" i="3"/>
  <c r="L1376" i="3"/>
  <c r="L1384" i="3"/>
  <c r="L1392" i="3"/>
  <c r="L1400" i="3"/>
  <c r="L1408" i="3"/>
  <c r="L1416" i="3"/>
  <c r="L1424" i="3"/>
  <c r="L1432" i="3"/>
  <c r="L1440" i="3"/>
  <c r="L1448" i="3"/>
  <c r="L1456" i="3"/>
  <c r="L1464" i="3"/>
  <c r="L1472" i="3"/>
  <c r="L1480" i="3"/>
  <c r="L1488" i="3"/>
  <c r="L1496" i="3"/>
  <c r="L1504" i="3"/>
  <c r="L1512" i="3"/>
  <c r="L1520" i="3"/>
  <c r="L1528" i="3"/>
  <c r="L1536" i="3"/>
  <c r="L1544" i="3"/>
  <c r="L1552" i="3"/>
  <c r="L1560" i="3"/>
  <c r="L1568" i="3"/>
  <c r="L1576" i="3"/>
  <c r="L1584" i="3"/>
  <c r="L1592" i="3"/>
  <c r="L1600" i="3"/>
  <c r="L1608" i="3"/>
  <c r="L1616" i="3"/>
  <c r="L1624" i="3"/>
  <c r="L1632" i="3"/>
  <c r="L1640" i="3"/>
  <c r="L1648" i="3"/>
  <c r="L1656" i="3"/>
  <c r="L1664" i="3"/>
  <c r="L1672" i="3"/>
  <c r="L1680" i="3"/>
  <c r="L1688" i="3"/>
  <c r="L1696" i="3"/>
  <c r="L1704" i="3"/>
  <c r="L1712" i="3"/>
  <c r="L1720" i="3"/>
  <c r="L1728" i="3"/>
  <c r="L1736" i="3"/>
  <c r="L1744" i="3"/>
  <c r="L1752" i="3"/>
  <c r="L1760" i="3"/>
  <c r="L1768" i="3"/>
  <c r="L1776" i="3"/>
  <c r="L1784" i="3"/>
  <c r="L1792" i="3"/>
  <c r="L1800" i="3"/>
  <c r="L1808" i="3"/>
  <c r="L1816" i="3"/>
  <c r="L1824" i="3"/>
  <c r="L1832" i="3"/>
  <c r="L1840" i="3"/>
  <c r="L1848" i="3"/>
  <c r="L1856" i="3"/>
  <c r="L1864" i="3"/>
  <c r="L1872" i="3"/>
  <c r="L1880" i="3"/>
  <c r="L1888" i="3"/>
  <c r="L1896" i="3"/>
  <c r="L1904" i="3"/>
  <c r="L1912" i="3"/>
  <c r="L1920" i="3"/>
  <c r="L1928" i="3"/>
  <c r="L1936" i="3"/>
  <c r="L1944" i="3"/>
  <c r="L1952" i="3"/>
  <c r="L1960" i="3"/>
  <c r="L1968" i="3"/>
  <c r="L1976" i="3"/>
  <c r="L1984" i="3"/>
  <c r="L1992" i="3"/>
  <c r="L2000" i="3"/>
  <c r="L2008" i="3"/>
  <c r="L2016" i="3"/>
  <c r="L2024" i="3"/>
  <c r="L2032" i="3"/>
  <c r="L2040" i="3"/>
  <c r="L2048" i="3"/>
  <c r="L2056" i="3"/>
  <c r="L2064" i="3"/>
  <c r="L2072" i="3"/>
  <c r="L2080" i="3"/>
  <c r="L2088" i="3"/>
  <c r="L2096" i="3"/>
  <c r="L2104" i="3"/>
  <c r="L2112" i="3"/>
  <c r="L2120" i="3"/>
  <c r="L2128" i="3"/>
  <c r="L2136" i="3"/>
  <c r="L2144" i="3"/>
  <c r="L2152" i="3"/>
  <c r="L2160" i="3"/>
  <c r="L2168" i="3"/>
  <c r="L2176" i="3"/>
  <c r="L2184" i="3"/>
  <c r="L2192" i="3"/>
  <c r="L2200" i="3"/>
  <c r="L2208" i="3"/>
  <c r="L2216" i="3"/>
  <c r="L2224" i="3"/>
  <c r="L2232" i="3"/>
  <c r="L2240" i="3"/>
  <c r="L2248" i="3"/>
  <c r="L2256" i="3"/>
  <c r="L2264" i="3"/>
  <c r="L2272" i="3"/>
  <c r="L2280" i="3"/>
  <c r="L2288" i="3"/>
  <c r="L2296" i="3"/>
  <c r="L2304" i="3"/>
  <c r="L2312" i="3"/>
  <c r="L2320" i="3"/>
  <c r="L2328" i="3"/>
  <c r="L2336" i="3"/>
  <c r="L2344" i="3"/>
  <c r="L2352" i="3"/>
  <c r="L2360" i="3"/>
  <c r="L2368" i="3"/>
  <c r="L2376" i="3"/>
  <c r="L2384" i="3"/>
  <c r="L2392" i="3"/>
  <c r="L2400" i="3"/>
  <c r="L2408" i="3"/>
  <c r="L2416" i="3"/>
  <c r="L2424" i="3"/>
  <c r="L2432" i="3"/>
  <c r="L2440" i="3"/>
  <c r="L2448" i="3"/>
  <c r="L2456" i="3"/>
  <c r="L2464" i="3"/>
  <c r="L2472" i="3"/>
  <c r="L2480" i="3"/>
  <c r="L2488" i="3"/>
  <c r="L2496" i="3"/>
  <c r="L2504" i="3"/>
  <c r="L2512" i="3"/>
  <c r="L2520" i="3"/>
  <c r="L2528" i="3"/>
  <c r="L2536" i="3"/>
  <c r="L2544" i="3"/>
  <c r="L2552" i="3"/>
  <c r="L2560" i="3"/>
  <c r="L2568" i="3"/>
  <c r="L2576" i="3"/>
  <c r="L2584" i="3"/>
  <c r="L2592" i="3"/>
  <c r="L2600" i="3"/>
  <c r="L2608" i="3"/>
  <c r="L2616" i="3"/>
  <c r="L2624" i="3"/>
  <c r="L2632" i="3"/>
  <c r="L2640" i="3"/>
  <c r="L2648" i="3"/>
  <c r="L2656" i="3"/>
  <c r="L2664" i="3"/>
  <c r="L2672" i="3"/>
  <c r="L2680" i="3"/>
  <c r="L2688" i="3"/>
  <c r="L2696" i="3"/>
  <c r="L2704" i="3"/>
  <c r="L2712" i="3"/>
  <c r="L2720" i="3"/>
  <c r="L2728" i="3"/>
  <c r="L2736" i="3"/>
  <c r="L2744" i="3"/>
  <c r="L2752" i="3"/>
  <c r="L2760" i="3"/>
  <c r="L2768" i="3"/>
  <c r="L2776" i="3"/>
  <c r="L2784" i="3"/>
  <c r="L2792" i="3"/>
  <c r="L2800" i="3"/>
  <c r="L2808" i="3"/>
  <c r="L2816" i="3"/>
  <c r="L2824" i="3"/>
  <c r="L2832" i="3"/>
  <c r="L2840" i="3"/>
  <c r="L2848" i="3"/>
  <c r="L2856" i="3"/>
  <c r="L2864" i="3"/>
  <c r="L2872" i="3"/>
  <c r="L2880" i="3"/>
  <c r="L2888" i="3"/>
  <c r="L2896" i="3"/>
  <c r="L2904" i="3"/>
  <c r="L2912" i="3"/>
  <c r="L2920" i="3"/>
  <c r="L2928" i="3"/>
  <c r="L2936" i="3"/>
  <c r="L2944" i="3"/>
  <c r="L2952" i="3"/>
  <c r="L2960" i="3"/>
  <c r="L2968" i="3"/>
  <c r="L2976" i="3"/>
  <c r="L2984" i="3"/>
  <c r="L2992" i="3"/>
  <c r="L3000" i="3"/>
  <c r="L3008" i="3"/>
  <c r="L3016" i="3"/>
  <c r="L3024" i="3"/>
  <c r="L3032" i="3"/>
  <c r="L3040" i="3"/>
  <c r="L3048" i="3"/>
  <c r="L3056" i="3"/>
  <c r="L3064" i="3"/>
  <c r="L3072" i="3"/>
  <c r="L3080" i="3"/>
  <c r="L3088" i="3"/>
  <c r="L3096" i="3"/>
  <c r="L3104" i="3"/>
  <c r="L3112" i="3"/>
  <c r="L3120" i="3"/>
  <c r="L3128" i="3"/>
  <c r="L3136" i="3"/>
  <c r="L3144" i="3"/>
  <c r="L3152" i="3"/>
  <c r="L3160" i="3"/>
  <c r="L3168" i="3"/>
  <c r="L3176" i="3"/>
  <c r="L3184" i="3"/>
  <c r="L3192" i="3"/>
  <c r="L3200" i="3"/>
  <c r="L3208" i="3"/>
  <c r="L3216" i="3"/>
  <c r="L3224" i="3"/>
  <c r="L3232" i="3"/>
  <c r="L3240" i="3"/>
  <c r="L3248" i="3"/>
  <c r="L3256" i="3"/>
  <c r="L3264" i="3"/>
  <c r="L3272" i="3"/>
  <c r="L3280" i="3"/>
  <c r="L3288" i="3"/>
  <c r="L3296" i="3"/>
  <c r="L3304" i="3"/>
  <c r="L3312" i="3"/>
  <c r="L3320" i="3"/>
  <c r="L3328" i="3"/>
  <c r="L3336" i="3"/>
  <c r="L3344" i="3"/>
  <c r="L3352" i="3"/>
  <c r="L3360" i="3"/>
  <c r="L3368" i="3"/>
  <c r="L3376" i="3"/>
  <c r="L3384" i="3"/>
  <c r="L3392" i="3"/>
  <c r="L3400" i="3"/>
  <c r="L3408" i="3"/>
  <c r="L3416" i="3"/>
  <c r="L3424" i="3"/>
  <c r="L3432" i="3"/>
  <c r="L3440" i="3"/>
  <c r="L3448" i="3"/>
  <c r="L3456" i="3"/>
  <c r="L3464" i="3"/>
  <c r="L3472" i="3"/>
  <c r="L3480" i="3"/>
  <c r="L3488" i="3"/>
  <c r="L3496" i="3"/>
  <c r="L3504" i="3"/>
  <c r="L3512" i="3"/>
  <c r="L3520" i="3"/>
  <c r="L3528" i="3"/>
  <c r="L3536" i="3"/>
  <c r="L3544" i="3"/>
  <c r="L3552" i="3"/>
  <c r="L3560" i="3"/>
  <c r="L3568" i="3"/>
  <c r="L3576" i="3"/>
  <c r="L3584" i="3"/>
  <c r="L3592" i="3"/>
  <c r="L3600" i="3"/>
  <c r="L3608" i="3"/>
  <c r="L3616" i="3"/>
  <c r="L3624" i="3"/>
  <c r="L3632" i="3"/>
  <c r="L3640" i="3"/>
  <c r="L3648" i="3"/>
  <c r="L3656" i="3"/>
  <c r="L3664" i="3"/>
  <c r="L3672" i="3"/>
  <c r="L3680" i="3"/>
  <c r="L3688" i="3"/>
  <c r="L3696" i="3"/>
  <c r="L3704" i="3"/>
  <c r="L3712" i="3"/>
  <c r="L3720" i="3"/>
  <c r="L3728" i="3"/>
  <c r="L3736" i="3"/>
  <c r="L3744" i="3"/>
  <c r="L3752" i="3"/>
  <c r="L3760" i="3"/>
  <c r="L3768" i="3"/>
  <c r="L3776" i="3"/>
  <c r="L3784" i="3"/>
  <c r="L3792" i="3"/>
  <c r="L3800" i="3"/>
  <c r="L3808" i="3"/>
  <c r="L3816" i="3"/>
  <c r="L3824" i="3"/>
  <c r="L3832" i="3"/>
  <c r="L3840" i="3"/>
  <c r="L3848" i="3"/>
  <c r="L3856" i="3"/>
  <c r="L3864" i="3"/>
  <c r="L3872" i="3"/>
  <c r="L3880" i="3"/>
  <c r="L3888" i="3"/>
  <c r="L3896" i="3"/>
  <c r="L3904" i="3"/>
  <c r="L3912" i="3"/>
  <c r="L3920" i="3"/>
  <c r="L3928" i="3"/>
  <c r="L3936" i="3"/>
  <c r="L3944" i="3"/>
  <c r="L3952" i="3"/>
  <c r="L3960" i="3"/>
  <c r="L3968" i="3"/>
  <c r="L3976" i="3"/>
  <c r="L3984" i="3"/>
  <c r="L3992" i="3"/>
  <c r="L4000" i="3"/>
  <c r="L4008" i="3"/>
  <c r="L4016" i="3"/>
  <c r="L4024" i="3"/>
  <c r="L4032" i="3"/>
  <c r="L4040" i="3"/>
  <c r="L4048" i="3"/>
  <c r="L4056" i="3"/>
  <c r="L4064" i="3"/>
  <c r="L4072" i="3"/>
  <c r="L4080" i="3"/>
  <c r="L4088" i="3"/>
  <c r="L4096" i="3"/>
  <c r="L4104" i="3"/>
  <c r="L4112" i="3"/>
  <c r="L4120" i="3"/>
  <c r="L4128" i="3"/>
  <c r="L4136" i="3"/>
  <c r="L4144" i="3"/>
  <c r="L4152" i="3"/>
  <c r="L4160" i="3"/>
  <c r="L4168" i="3"/>
  <c r="L4176" i="3"/>
  <c r="L4184" i="3"/>
  <c r="L4192" i="3"/>
  <c r="L4200" i="3"/>
  <c r="L4208" i="3"/>
  <c r="L4216" i="3"/>
  <c r="L4224" i="3"/>
  <c r="L4232" i="3"/>
  <c r="L4240" i="3"/>
  <c r="L4248" i="3"/>
  <c r="L4256" i="3"/>
  <c r="L4264" i="3"/>
  <c r="L4272" i="3"/>
  <c r="L4280" i="3"/>
  <c r="L4288" i="3"/>
  <c r="L4296" i="3"/>
  <c r="L4304" i="3"/>
  <c r="L4312" i="3"/>
  <c r="L4320" i="3"/>
  <c r="L4328" i="3"/>
  <c r="L4336" i="3"/>
  <c r="L4344" i="3"/>
  <c r="L4352" i="3"/>
  <c r="L4360" i="3"/>
  <c r="L4368" i="3"/>
  <c r="L4376" i="3"/>
  <c r="L4384" i="3"/>
  <c r="L4392" i="3"/>
  <c r="L4400" i="3"/>
  <c r="L4408" i="3"/>
  <c r="L4416" i="3"/>
  <c r="L4424" i="3"/>
  <c r="L4432" i="3"/>
  <c r="L4440" i="3"/>
  <c r="L4448" i="3"/>
  <c r="L4456" i="3"/>
  <c r="L4464" i="3"/>
  <c r="L4472" i="3"/>
  <c r="L4480" i="3"/>
  <c r="L4488" i="3"/>
  <c r="L4496" i="3"/>
  <c r="L4504" i="3"/>
  <c r="L4512" i="3"/>
  <c r="L4520" i="3"/>
  <c r="L4528" i="3"/>
  <c r="L4536" i="3"/>
  <c r="L4544" i="3"/>
  <c r="L4552" i="3"/>
  <c r="L4560" i="3"/>
  <c r="L4568" i="3"/>
  <c r="L4576" i="3"/>
  <c r="L4584" i="3"/>
  <c r="L4592" i="3"/>
  <c r="L4600" i="3"/>
  <c r="L4608" i="3"/>
  <c r="L4616" i="3"/>
  <c r="L4624" i="3"/>
  <c r="L4632" i="3"/>
  <c r="L4640" i="3"/>
  <c r="L4648" i="3"/>
  <c r="L4656" i="3"/>
  <c r="L4664" i="3"/>
  <c r="L4672" i="3"/>
  <c r="L4680" i="3"/>
  <c r="L4688" i="3"/>
  <c r="L4696" i="3"/>
  <c r="L4704" i="3"/>
  <c r="L4712" i="3"/>
  <c r="L4720" i="3"/>
  <c r="L4728" i="3"/>
  <c r="L4736" i="3"/>
  <c r="L4744" i="3"/>
  <c r="L4752" i="3"/>
  <c r="L4760" i="3"/>
  <c r="L4768" i="3"/>
  <c r="L4776" i="3"/>
  <c r="L4784" i="3"/>
  <c r="L4792" i="3"/>
  <c r="L4800" i="3"/>
  <c r="L4808" i="3"/>
  <c r="L4816" i="3"/>
  <c r="L4824" i="3"/>
  <c r="L4832" i="3"/>
  <c r="L4840" i="3"/>
  <c r="L4848" i="3"/>
  <c r="L4856" i="3"/>
  <c r="L4864" i="3"/>
  <c r="L4872" i="3"/>
  <c r="L4880" i="3"/>
  <c r="L4888" i="3"/>
  <c r="L4896" i="3"/>
  <c r="L4904" i="3"/>
  <c r="L4912" i="3"/>
  <c r="L4920" i="3"/>
  <c r="L4928" i="3"/>
  <c r="L4936" i="3"/>
  <c r="L4944" i="3"/>
  <c r="L4952" i="3"/>
  <c r="L4960" i="3"/>
  <c r="L4968" i="3"/>
  <c r="L4976" i="3"/>
  <c r="L4984" i="3"/>
  <c r="L4992" i="3"/>
  <c r="L5000" i="3"/>
  <c r="L5008" i="3"/>
  <c r="L5016" i="3"/>
  <c r="L5024" i="3"/>
  <c r="L5032" i="3"/>
  <c r="L5040" i="3"/>
  <c r="L5048" i="3"/>
  <c r="L5056" i="3"/>
  <c r="L5064" i="3"/>
  <c r="L5072" i="3"/>
  <c r="L5080" i="3"/>
  <c r="L5088" i="3"/>
  <c r="L5096" i="3"/>
  <c r="L5104" i="3"/>
  <c r="L5112" i="3"/>
  <c r="L5120" i="3"/>
  <c r="L5128" i="3"/>
  <c r="L5136" i="3"/>
  <c r="L5144" i="3"/>
  <c r="L5152" i="3"/>
  <c r="L5160" i="3"/>
  <c r="L5168" i="3"/>
  <c r="L5176" i="3"/>
  <c r="L5184" i="3"/>
  <c r="L5192" i="3"/>
  <c r="L5200" i="3"/>
  <c r="L5208" i="3"/>
  <c r="L5216" i="3"/>
  <c r="L5224" i="3"/>
  <c r="L5232" i="3"/>
  <c r="L5240" i="3"/>
  <c r="L5248" i="3"/>
  <c r="L5256" i="3"/>
  <c r="L5264" i="3"/>
  <c r="L5272" i="3"/>
  <c r="L5280" i="3"/>
  <c r="L5288" i="3"/>
  <c r="L5296" i="3"/>
  <c r="L5304" i="3"/>
  <c r="L5312" i="3"/>
  <c r="L5320" i="3"/>
  <c r="L5328" i="3"/>
  <c r="L5336" i="3"/>
  <c r="L5344" i="3"/>
  <c r="L5352" i="3"/>
  <c r="L5360" i="3"/>
  <c r="L5368" i="3"/>
  <c r="L5376" i="3"/>
  <c r="L5384" i="3"/>
  <c r="L5392" i="3"/>
  <c r="L5400" i="3"/>
  <c r="L5408" i="3"/>
  <c r="L5416" i="3"/>
  <c r="L5424" i="3"/>
  <c r="L5432" i="3"/>
  <c r="L5440" i="3"/>
  <c r="L5448" i="3"/>
  <c r="L5456" i="3"/>
  <c r="L5464" i="3"/>
  <c r="L5472" i="3"/>
  <c r="L5480" i="3"/>
  <c r="L5488" i="3"/>
  <c r="L5496" i="3"/>
  <c r="L5504" i="3"/>
  <c r="L5512" i="3"/>
  <c r="L5520" i="3"/>
  <c r="L5528" i="3"/>
  <c r="L5536" i="3"/>
  <c r="L5544" i="3"/>
  <c r="L5552" i="3"/>
  <c r="L5560" i="3"/>
  <c r="L5568" i="3"/>
  <c r="L5576" i="3"/>
  <c r="L5584" i="3"/>
  <c r="L5592" i="3"/>
  <c r="L5600" i="3"/>
  <c r="L5608" i="3"/>
  <c r="L5616" i="3"/>
  <c r="L5624" i="3"/>
  <c r="L5632" i="3"/>
  <c r="L5640" i="3"/>
  <c r="L5648" i="3"/>
  <c r="L5656" i="3"/>
  <c r="L5664" i="3"/>
  <c r="L5672" i="3"/>
  <c r="L5680" i="3"/>
  <c r="L5688" i="3"/>
  <c r="L5696" i="3"/>
  <c r="L5704" i="3"/>
  <c r="L5712" i="3"/>
  <c r="L5720" i="3"/>
  <c r="L5728" i="3"/>
  <c r="L5736" i="3"/>
  <c r="L5744" i="3"/>
  <c r="L5752" i="3"/>
  <c r="L5760" i="3"/>
  <c r="L5768" i="3"/>
  <c r="L5776" i="3"/>
  <c r="L5784" i="3"/>
  <c r="L5792" i="3"/>
  <c r="L5800" i="3"/>
  <c r="L5808" i="3"/>
  <c r="L5816" i="3"/>
  <c r="L5824" i="3"/>
  <c r="L5832" i="3"/>
  <c r="L5840" i="3"/>
  <c r="L5848" i="3"/>
  <c r="L5856" i="3"/>
  <c r="L5864" i="3"/>
  <c r="L5872" i="3"/>
  <c r="L5880" i="3"/>
  <c r="L5888" i="3"/>
  <c r="L5896" i="3"/>
  <c r="L5904" i="3"/>
  <c r="L5912" i="3"/>
  <c r="L5920" i="3"/>
  <c r="L5928" i="3"/>
  <c r="L5936" i="3"/>
  <c r="L5944" i="3"/>
  <c r="L5952" i="3"/>
  <c r="L5960" i="3"/>
  <c r="L5968" i="3"/>
  <c r="L5976" i="3"/>
  <c r="L5984" i="3"/>
  <c r="L5992" i="3"/>
  <c r="L6000" i="3"/>
  <c r="L6008" i="3"/>
  <c r="L6016" i="3"/>
  <c r="L6024" i="3"/>
  <c r="L6032" i="3"/>
  <c r="L6040" i="3"/>
  <c r="L6048" i="3"/>
  <c r="L6056" i="3"/>
  <c r="L6064" i="3"/>
  <c r="L6072" i="3"/>
  <c r="L6080" i="3"/>
  <c r="L6088" i="3"/>
  <c r="L6096" i="3"/>
  <c r="L6104" i="3"/>
  <c r="L6112" i="3"/>
  <c r="L6120" i="3"/>
  <c r="L6128" i="3"/>
  <c r="L6136" i="3"/>
  <c r="L6144" i="3"/>
  <c r="L6152" i="3"/>
  <c r="L6160" i="3"/>
  <c r="L6168" i="3"/>
  <c r="L6176" i="3"/>
  <c r="L6184" i="3"/>
  <c r="L6192" i="3"/>
  <c r="L6200" i="3"/>
  <c r="L6208" i="3"/>
  <c r="L6216" i="3"/>
  <c r="L6224" i="3"/>
  <c r="L6232" i="3"/>
  <c r="L6240" i="3"/>
  <c r="L6248" i="3"/>
  <c r="L6256" i="3"/>
  <c r="L6264" i="3"/>
  <c r="L6272" i="3"/>
  <c r="L6280" i="3"/>
  <c r="L6288" i="3"/>
  <c r="L6296" i="3"/>
  <c r="L6304" i="3"/>
  <c r="L6312" i="3"/>
  <c r="L6320" i="3"/>
  <c r="L6328" i="3"/>
  <c r="L6336" i="3"/>
  <c r="L6344" i="3"/>
  <c r="L6352" i="3"/>
  <c r="L6360" i="3"/>
  <c r="L6368" i="3"/>
  <c r="L6376" i="3"/>
  <c r="L6384" i="3"/>
  <c r="L6392" i="3"/>
  <c r="L6400" i="3"/>
  <c r="L6408" i="3"/>
  <c r="L6416" i="3"/>
  <c r="L6424" i="3"/>
  <c r="L6432" i="3"/>
  <c r="L6440" i="3"/>
  <c r="L6448" i="3"/>
  <c r="L6456" i="3"/>
  <c r="L6464" i="3"/>
  <c r="L6472" i="3"/>
  <c r="L6480" i="3"/>
  <c r="L6488" i="3"/>
  <c r="L6496" i="3"/>
  <c r="L6504" i="3"/>
  <c r="L6512" i="3"/>
  <c r="L6520" i="3"/>
  <c r="L6528" i="3"/>
  <c r="L6536" i="3"/>
  <c r="L6544" i="3"/>
  <c r="L6552" i="3"/>
  <c r="L6560" i="3"/>
  <c r="L6568" i="3"/>
  <c r="L6576" i="3"/>
  <c r="L6584" i="3"/>
  <c r="L6592" i="3"/>
  <c r="L6600" i="3"/>
  <c r="L6608" i="3"/>
  <c r="L6616" i="3"/>
  <c r="L6624" i="3"/>
  <c r="L6632" i="3"/>
  <c r="L6640" i="3"/>
  <c r="L6648" i="3"/>
  <c r="L6656" i="3"/>
  <c r="L6664" i="3"/>
  <c r="L6672" i="3"/>
  <c r="L6680" i="3"/>
  <c r="L6688" i="3"/>
  <c r="L6696" i="3"/>
  <c r="L6704" i="3"/>
  <c r="L6712" i="3"/>
  <c r="L6720" i="3"/>
  <c r="L6728" i="3"/>
  <c r="L6736" i="3"/>
  <c r="L6744" i="3"/>
  <c r="L6752" i="3"/>
  <c r="L6760" i="3"/>
  <c r="L6768" i="3"/>
  <c r="L6776" i="3"/>
  <c r="L6784" i="3"/>
  <c r="L6792" i="3"/>
  <c r="L6800" i="3"/>
  <c r="L6808" i="3"/>
  <c r="L6816" i="3"/>
  <c r="L6824" i="3"/>
  <c r="L6832" i="3"/>
  <c r="L6840" i="3"/>
  <c r="L6848" i="3"/>
  <c r="L6856" i="3"/>
  <c r="L6864" i="3"/>
  <c r="L6872" i="3"/>
  <c r="L6880" i="3"/>
  <c r="L6888" i="3"/>
  <c r="L6896" i="3"/>
  <c r="L6904" i="3"/>
  <c r="L6912" i="3"/>
  <c r="L6920" i="3"/>
  <c r="L6928" i="3"/>
  <c r="L6936" i="3"/>
  <c r="L6944" i="3"/>
  <c r="L6952" i="3"/>
  <c r="L6960" i="3"/>
  <c r="L6968" i="3"/>
  <c r="L6976" i="3"/>
  <c r="L6984" i="3"/>
  <c r="L6992" i="3"/>
  <c r="L7000" i="3"/>
  <c r="L7008" i="3"/>
  <c r="L7016" i="3"/>
  <c r="L7024" i="3"/>
  <c r="L7032" i="3"/>
  <c r="L7040" i="3"/>
  <c r="L7048" i="3"/>
  <c r="L7056" i="3"/>
  <c r="L7064" i="3"/>
  <c r="L7072" i="3"/>
  <c r="L7080" i="3"/>
  <c r="L7088" i="3"/>
  <c r="L7096" i="3"/>
  <c r="L7104" i="3"/>
  <c r="L7112" i="3"/>
  <c r="L7120" i="3"/>
  <c r="L7128" i="3"/>
  <c r="L7136" i="3"/>
  <c r="L7144" i="3"/>
  <c r="L7152" i="3"/>
  <c r="L7160" i="3"/>
  <c r="L7168" i="3"/>
  <c r="L7176" i="3"/>
  <c r="L7184" i="3"/>
  <c r="L7192" i="3"/>
  <c r="L7200" i="3"/>
  <c r="L7208" i="3"/>
  <c r="L7216" i="3"/>
  <c r="L7224" i="3"/>
  <c r="L7232" i="3"/>
  <c r="L7240" i="3"/>
  <c r="L7248" i="3"/>
  <c r="L7256" i="3"/>
  <c r="L7264" i="3"/>
  <c r="L7272" i="3"/>
  <c r="L7280" i="3"/>
  <c r="L7288" i="3"/>
  <c r="L7296" i="3"/>
  <c r="L7304" i="3"/>
  <c r="L7312" i="3"/>
  <c r="L7320" i="3"/>
  <c r="L7328" i="3"/>
  <c r="L7336" i="3"/>
  <c r="L7344" i="3"/>
  <c r="L7352" i="3"/>
  <c r="L7360" i="3"/>
  <c r="L7368" i="3"/>
  <c r="L7376" i="3"/>
  <c r="L7384" i="3"/>
  <c r="L7392" i="3"/>
  <c r="L7400" i="3"/>
  <c r="L7408" i="3"/>
  <c r="L7416" i="3"/>
  <c r="L7424" i="3"/>
  <c r="L7432" i="3"/>
  <c r="L7440" i="3"/>
  <c r="L7448" i="3"/>
  <c r="L7456" i="3"/>
  <c r="L7464" i="3"/>
  <c r="L7472" i="3"/>
  <c r="L7480" i="3"/>
  <c r="L7488" i="3"/>
  <c r="L7496" i="3"/>
  <c r="L7504" i="3"/>
  <c r="L7512" i="3"/>
  <c r="L7520" i="3"/>
  <c r="L7528" i="3"/>
  <c r="L7536" i="3"/>
  <c r="L7544" i="3"/>
  <c r="L7552" i="3"/>
  <c r="L7560" i="3"/>
  <c r="L7568" i="3"/>
  <c r="L7576" i="3"/>
  <c r="L7584" i="3"/>
  <c r="L7592" i="3"/>
  <c r="L7600" i="3"/>
  <c r="L7608" i="3"/>
  <c r="L7616" i="3"/>
  <c r="L7624" i="3"/>
  <c r="L7632" i="3"/>
  <c r="L7640" i="3"/>
  <c r="L7648" i="3"/>
  <c r="L7656" i="3"/>
  <c r="L7664" i="3"/>
  <c r="L7672" i="3"/>
  <c r="L7680" i="3"/>
  <c r="L7688" i="3"/>
  <c r="L7696" i="3"/>
  <c r="L7704" i="3"/>
  <c r="L7712" i="3"/>
  <c r="L7720" i="3"/>
  <c r="L7728" i="3"/>
  <c r="L7736" i="3"/>
  <c r="L7744" i="3"/>
  <c r="L7752" i="3"/>
  <c r="L7760" i="3"/>
  <c r="L7768" i="3"/>
  <c r="L7776" i="3"/>
  <c r="L7784" i="3"/>
  <c r="L7792" i="3"/>
  <c r="L7800" i="3"/>
  <c r="L7808" i="3"/>
  <c r="L7816" i="3"/>
  <c r="L7824" i="3"/>
  <c r="L7832" i="3"/>
  <c r="L7840" i="3"/>
  <c r="L7848" i="3"/>
  <c r="L7856" i="3"/>
  <c r="L7864" i="3"/>
  <c r="L7872" i="3"/>
  <c r="L7880" i="3"/>
  <c r="L7888" i="3"/>
  <c r="L7896" i="3"/>
  <c r="L7904" i="3"/>
  <c r="L7912" i="3"/>
  <c r="L7920" i="3"/>
  <c r="L7928" i="3"/>
  <c r="L7936" i="3"/>
  <c r="L7944" i="3"/>
  <c r="L7952" i="3"/>
  <c r="L7960" i="3"/>
  <c r="L7968" i="3"/>
  <c r="L7976" i="3"/>
  <c r="L7984" i="3"/>
  <c r="L7992" i="3"/>
  <c r="L8000" i="3"/>
  <c r="L8008" i="3"/>
  <c r="L8016" i="3"/>
  <c r="L8024" i="3"/>
  <c r="L8032" i="3"/>
  <c r="L8040" i="3"/>
  <c r="L8048" i="3"/>
  <c r="L8056" i="3"/>
  <c r="L8064" i="3"/>
  <c r="L8072" i="3"/>
  <c r="L8080" i="3"/>
  <c r="L8088" i="3"/>
  <c r="L8096" i="3"/>
  <c r="L8104" i="3"/>
  <c r="L8112" i="3"/>
  <c r="L8120" i="3"/>
  <c r="L8128" i="3"/>
  <c r="L8136" i="3"/>
  <c r="L8144" i="3"/>
  <c r="L8152" i="3"/>
  <c r="L8160" i="3"/>
  <c r="L8168" i="3"/>
  <c r="L8176" i="3"/>
  <c r="L8184" i="3"/>
  <c r="L8192" i="3"/>
  <c r="L8200" i="3"/>
  <c r="L8208" i="3"/>
  <c r="L8216" i="3"/>
  <c r="L8224" i="3"/>
  <c r="L8232" i="3"/>
  <c r="L8240" i="3"/>
  <c r="L8248" i="3"/>
  <c r="L8256" i="3"/>
  <c r="L8264" i="3"/>
  <c r="L8272" i="3"/>
  <c r="L8280" i="3"/>
  <c r="L8288" i="3"/>
  <c r="L8296" i="3"/>
  <c r="L8304" i="3"/>
  <c r="L8312" i="3"/>
  <c r="L8320" i="3"/>
  <c r="L8328" i="3"/>
  <c r="L8336" i="3"/>
  <c r="L8344" i="3"/>
  <c r="L8352" i="3"/>
  <c r="L8360" i="3"/>
  <c r="L8368" i="3"/>
  <c r="L8376" i="3"/>
  <c r="L8384" i="3"/>
  <c r="L8392" i="3"/>
  <c r="L8400" i="3"/>
  <c r="L8408" i="3"/>
  <c r="L8416" i="3"/>
  <c r="L8424" i="3"/>
  <c r="L8432" i="3"/>
  <c r="L8440" i="3"/>
  <c r="L8448" i="3"/>
  <c r="L8456" i="3"/>
  <c r="L8464" i="3"/>
  <c r="L8472" i="3"/>
  <c r="L8480" i="3"/>
  <c r="L8488" i="3"/>
  <c r="L8496" i="3"/>
  <c r="L8504" i="3"/>
  <c r="L8512" i="3"/>
  <c r="L8520" i="3"/>
  <c r="L8528" i="3"/>
  <c r="L8536" i="3"/>
  <c r="L8544" i="3"/>
  <c r="L8552" i="3"/>
  <c r="L8560" i="3"/>
  <c r="L8568" i="3"/>
  <c r="L8576" i="3"/>
  <c r="L8584" i="3"/>
  <c r="L8592" i="3"/>
  <c r="L8600" i="3"/>
  <c r="L8608" i="3"/>
  <c r="L8616" i="3"/>
  <c r="L8624" i="3"/>
  <c r="L8632" i="3"/>
  <c r="L8640" i="3"/>
  <c r="L8648" i="3"/>
  <c r="L8656" i="3"/>
  <c r="L8664" i="3"/>
  <c r="L8672" i="3"/>
  <c r="L8680" i="3"/>
  <c r="L8688" i="3"/>
  <c r="L8696" i="3"/>
  <c r="L8704" i="3"/>
  <c r="L8712" i="3"/>
  <c r="L8720" i="3"/>
  <c r="L8728" i="3"/>
  <c r="L8736" i="3"/>
  <c r="L8744" i="3"/>
  <c r="L8752" i="3"/>
  <c r="L8760" i="3"/>
  <c r="L8768" i="3"/>
  <c r="L8776" i="3"/>
  <c r="L8784" i="3"/>
  <c r="L8792" i="3"/>
  <c r="L8800" i="3"/>
  <c r="L8808" i="3"/>
  <c r="L8816" i="3"/>
  <c r="L8824" i="3"/>
  <c r="L8832" i="3"/>
  <c r="L8840" i="3"/>
  <c r="L8848" i="3"/>
  <c r="L8856" i="3"/>
  <c r="L8864" i="3"/>
  <c r="L8872" i="3"/>
  <c r="L8880" i="3"/>
  <c r="L8888" i="3"/>
  <c r="L8896" i="3"/>
  <c r="L8904" i="3"/>
  <c r="L8912" i="3"/>
  <c r="L8920" i="3"/>
  <c r="L8928" i="3"/>
  <c r="L8936" i="3"/>
  <c r="L8944" i="3"/>
  <c r="L8952" i="3"/>
  <c r="L8960" i="3"/>
  <c r="L8968" i="3"/>
  <c r="L8976" i="3"/>
  <c r="L8984" i="3"/>
  <c r="L8992" i="3"/>
  <c r="L9000" i="3"/>
  <c r="L9008" i="3"/>
  <c r="L9016" i="3"/>
  <c r="L9024" i="3"/>
  <c r="L9032" i="3"/>
  <c r="L9040" i="3"/>
  <c r="L9048" i="3"/>
  <c r="L9056" i="3"/>
  <c r="L9064" i="3"/>
  <c r="L9072" i="3"/>
  <c r="L9080" i="3"/>
  <c r="L9088" i="3"/>
  <c r="L9096" i="3"/>
  <c r="L9104" i="3"/>
  <c r="L9112" i="3"/>
  <c r="L9120" i="3"/>
  <c r="L9128" i="3"/>
  <c r="L9136" i="3"/>
  <c r="L9144" i="3"/>
  <c r="L9152" i="3"/>
  <c r="L9160" i="3"/>
  <c r="L9168" i="3"/>
  <c r="L9176" i="3"/>
  <c r="L9184" i="3"/>
  <c r="L9192" i="3"/>
  <c r="L9200" i="3"/>
  <c r="L9208" i="3"/>
  <c r="L9216" i="3"/>
  <c r="L9224" i="3"/>
  <c r="L9232" i="3"/>
  <c r="L9240" i="3"/>
  <c r="L9248" i="3"/>
  <c r="L9256" i="3"/>
  <c r="L9264" i="3"/>
  <c r="L9272" i="3"/>
  <c r="L9280" i="3"/>
  <c r="L9288" i="3"/>
  <c r="L9296" i="3"/>
  <c r="L9304" i="3"/>
  <c r="L9312" i="3"/>
  <c r="L9320" i="3"/>
  <c r="L9328" i="3"/>
  <c r="L9336" i="3"/>
  <c r="L9344" i="3"/>
  <c r="L9352" i="3"/>
  <c r="L9360" i="3"/>
  <c r="L9368" i="3"/>
  <c r="L9376" i="3"/>
  <c r="L9384" i="3"/>
  <c r="L9392" i="3"/>
  <c r="L9400" i="3"/>
  <c r="L9408" i="3"/>
  <c r="L9416" i="3"/>
  <c r="L9424" i="3"/>
  <c r="L9432" i="3"/>
  <c r="L9440" i="3"/>
  <c r="L9448" i="3"/>
  <c r="L9456" i="3"/>
  <c r="L9464" i="3"/>
  <c r="L9472" i="3"/>
  <c r="L9480" i="3"/>
  <c r="L9488" i="3"/>
  <c r="L9496" i="3"/>
  <c r="L9504" i="3"/>
  <c r="L9512" i="3"/>
  <c r="L9520" i="3"/>
  <c r="L9528" i="3"/>
  <c r="L9536" i="3"/>
  <c r="L9544" i="3"/>
  <c r="L9552" i="3"/>
  <c r="L9560" i="3"/>
  <c r="L9568" i="3"/>
  <c r="L9576" i="3"/>
  <c r="L9584" i="3"/>
  <c r="L9592" i="3"/>
  <c r="L9600" i="3"/>
  <c r="L9608" i="3"/>
  <c r="L9616" i="3"/>
  <c r="L9624" i="3"/>
  <c r="L9632" i="3"/>
  <c r="L9640" i="3"/>
  <c r="L9648" i="3"/>
  <c r="L9656" i="3"/>
  <c r="L9664" i="3"/>
  <c r="L9672" i="3"/>
  <c r="L9680" i="3"/>
  <c r="L9688" i="3"/>
  <c r="L9696" i="3"/>
  <c r="L9704" i="3"/>
  <c r="L9712" i="3"/>
  <c r="L9720" i="3"/>
  <c r="L9728" i="3"/>
  <c r="L9736" i="3"/>
  <c r="L9744" i="3"/>
  <c r="L9752" i="3"/>
  <c r="L9760" i="3"/>
  <c r="L9768" i="3"/>
  <c r="L9776" i="3"/>
  <c r="L9784" i="3"/>
  <c r="L9792" i="3"/>
  <c r="L9800" i="3"/>
  <c r="L9808" i="3"/>
  <c r="L9816" i="3"/>
  <c r="L9824" i="3"/>
  <c r="L9832" i="3"/>
  <c r="L9840" i="3"/>
  <c r="L9848" i="3"/>
  <c r="L9856" i="3"/>
  <c r="L9864" i="3"/>
  <c r="L9872" i="3"/>
  <c r="L9880" i="3"/>
  <c r="L9888" i="3"/>
  <c r="L9896" i="3"/>
  <c r="L9904" i="3"/>
  <c r="L9912" i="3"/>
  <c r="L9920" i="3"/>
  <c r="L9928" i="3"/>
  <c r="L9936" i="3"/>
  <c r="L9944" i="3"/>
  <c r="L9952" i="3"/>
  <c r="L9960" i="3"/>
  <c r="L9968" i="3"/>
  <c r="L9976" i="3"/>
  <c r="L9984" i="3"/>
  <c r="L9992" i="3"/>
  <c r="L10000" i="3"/>
  <c r="L10008" i="3"/>
  <c r="L10016" i="3"/>
  <c r="L10024" i="3"/>
  <c r="L10032" i="3"/>
  <c r="L10040" i="3"/>
  <c r="L10048" i="3"/>
  <c r="L10056" i="3"/>
  <c r="L10064" i="3"/>
  <c r="L10072" i="3"/>
  <c r="L10080" i="3"/>
  <c r="L10088" i="3"/>
  <c r="L10096" i="3"/>
  <c r="L10104" i="3"/>
  <c r="L10112" i="3"/>
  <c r="L10120" i="3"/>
  <c r="L10128" i="3"/>
  <c r="L10136" i="3"/>
  <c r="L10144" i="3"/>
  <c r="L10152" i="3"/>
  <c r="L10160" i="3"/>
  <c r="L10168" i="3"/>
  <c r="L10176" i="3"/>
  <c r="L10184" i="3"/>
  <c r="L10192" i="3"/>
  <c r="L10200" i="3"/>
  <c r="L10208" i="3"/>
  <c r="L10216" i="3"/>
  <c r="L10224" i="3"/>
  <c r="L10232" i="3"/>
  <c r="L10240" i="3"/>
  <c r="L10248" i="3"/>
  <c r="L10256" i="3"/>
  <c r="L10264" i="3"/>
  <c r="L10272" i="3"/>
  <c r="L10280" i="3"/>
  <c r="L10288" i="3"/>
  <c r="L10296" i="3"/>
  <c r="L10304" i="3"/>
  <c r="L10312" i="3"/>
  <c r="L10320" i="3"/>
  <c r="L10328" i="3"/>
  <c r="L10336" i="3"/>
  <c r="L10344" i="3"/>
  <c r="L10352" i="3"/>
  <c r="L10360" i="3"/>
  <c r="L10368" i="3"/>
  <c r="L10376" i="3"/>
  <c r="L10384" i="3"/>
  <c r="L10392" i="3"/>
  <c r="L10400" i="3"/>
  <c r="L10408" i="3"/>
  <c r="L10416" i="3"/>
  <c r="L10424" i="3"/>
  <c r="L10432" i="3"/>
  <c r="L10440" i="3"/>
  <c r="L10448" i="3"/>
  <c r="L10456" i="3"/>
  <c r="L10464" i="3"/>
  <c r="L10472" i="3"/>
  <c r="L10480" i="3"/>
  <c r="L10488" i="3"/>
  <c r="L10496" i="3"/>
  <c r="L10504" i="3"/>
  <c r="L10512" i="3"/>
  <c r="L10520" i="3"/>
  <c r="L10528" i="3"/>
  <c r="L10536" i="3"/>
  <c r="L10544" i="3"/>
  <c r="L10552" i="3"/>
  <c r="L10560" i="3"/>
  <c r="L10568" i="3"/>
  <c r="L10576" i="3"/>
  <c r="L10584" i="3"/>
  <c r="L10592" i="3"/>
  <c r="L10600" i="3"/>
  <c r="L10608" i="3"/>
  <c r="L10616" i="3"/>
  <c r="L10624" i="3"/>
  <c r="L10632" i="3"/>
  <c r="L10640" i="3"/>
  <c r="L10648" i="3"/>
  <c r="L10656" i="3"/>
  <c r="L10664" i="3"/>
  <c r="L10672" i="3"/>
  <c r="L10680" i="3"/>
  <c r="L10688" i="3"/>
  <c r="L10696" i="3"/>
  <c r="L10704" i="3"/>
  <c r="L10712" i="3"/>
  <c r="L10720" i="3"/>
  <c r="L10728" i="3"/>
  <c r="L10736" i="3"/>
  <c r="L10744" i="3"/>
  <c r="L10752" i="3"/>
  <c r="L10760" i="3"/>
  <c r="L10768" i="3"/>
  <c r="L10776" i="3"/>
  <c r="L10784" i="3"/>
  <c r="L10792" i="3"/>
  <c r="L10800" i="3"/>
  <c r="L10808" i="3"/>
  <c r="L10816" i="3"/>
  <c r="L10824" i="3"/>
  <c r="L10832" i="3"/>
  <c r="L10840" i="3"/>
  <c r="L10848" i="3"/>
  <c r="L10856" i="3"/>
  <c r="L10864" i="3"/>
  <c r="L10872" i="3"/>
  <c r="L10880" i="3"/>
  <c r="L10888" i="3"/>
  <c r="L10896" i="3"/>
  <c r="L10904" i="3"/>
  <c r="L10912" i="3"/>
  <c r="L10920" i="3"/>
  <c r="L10928" i="3"/>
  <c r="L10936" i="3"/>
  <c r="L10944" i="3"/>
  <c r="L10952" i="3"/>
  <c r="L10960" i="3"/>
  <c r="L10968" i="3"/>
  <c r="L10976" i="3"/>
  <c r="L10984" i="3"/>
  <c r="L10992" i="3"/>
  <c r="L11000" i="3"/>
  <c r="L11008" i="3"/>
  <c r="L11016" i="3"/>
  <c r="L11024" i="3"/>
  <c r="L11032" i="3"/>
  <c r="L11040" i="3"/>
  <c r="L11048" i="3"/>
  <c r="L11056" i="3"/>
  <c r="L11064" i="3"/>
  <c r="L11072" i="3"/>
  <c r="L11080" i="3"/>
  <c r="L11088" i="3"/>
  <c r="L11096" i="3"/>
  <c r="L11104" i="3"/>
  <c r="L11112" i="3"/>
  <c r="L11120" i="3"/>
  <c r="L11128" i="3"/>
  <c r="L11136" i="3"/>
  <c r="L11144" i="3"/>
  <c r="L11152" i="3"/>
  <c r="L11160" i="3"/>
  <c r="L11168" i="3"/>
  <c r="L11176" i="3"/>
  <c r="L11184" i="3"/>
  <c r="L11192" i="3"/>
  <c r="L11200" i="3"/>
  <c r="L11208" i="3"/>
  <c r="L11216" i="3"/>
  <c r="L11224" i="3"/>
  <c r="L11232" i="3"/>
  <c r="L11240" i="3"/>
  <c r="L11248" i="3"/>
  <c r="L11256" i="3"/>
  <c r="L11264" i="3"/>
  <c r="L11272" i="3"/>
  <c r="L11280" i="3"/>
  <c r="L11288" i="3"/>
  <c r="L11296" i="3"/>
  <c r="L11304" i="3"/>
  <c r="L11312" i="3"/>
  <c r="L11320" i="3"/>
  <c r="L11328" i="3"/>
  <c r="L11336" i="3"/>
  <c r="L11344" i="3"/>
  <c r="L11352" i="3"/>
  <c r="L11360" i="3"/>
  <c r="L11368" i="3"/>
  <c r="L11376" i="3"/>
  <c r="L11384" i="3"/>
  <c r="L11392" i="3"/>
  <c r="L11400" i="3"/>
  <c r="L11408" i="3"/>
  <c r="L11416" i="3"/>
  <c r="L11424" i="3"/>
  <c r="L11432" i="3"/>
  <c r="L11440" i="3"/>
  <c r="L11448" i="3"/>
  <c r="L11456" i="3"/>
  <c r="L11464" i="3"/>
  <c r="L11472" i="3"/>
  <c r="L11480" i="3"/>
  <c r="L11488" i="3"/>
  <c r="L11496" i="3"/>
  <c r="L11504" i="3"/>
  <c r="L11512" i="3"/>
  <c r="L11520" i="3"/>
  <c r="L11528" i="3"/>
  <c r="L11536" i="3"/>
  <c r="L11544" i="3"/>
  <c r="L11552" i="3"/>
  <c r="L11560" i="3"/>
  <c r="L11568" i="3"/>
  <c r="L11576" i="3"/>
  <c r="L11584" i="3"/>
  <c r="L11592" i="3"/>
  <c r="L11600" i="3"/>
  <c r="L11608" i="3"/>
  <c r="L11616" i="3"/>
  <c r="L11624" i="3"/>
  <c r="L11632" i="3"/>
  <c r="L11640" i="3"/>
  <c r="L11648" i="3"/>
  <c r="L11656" i="3"/>
  <c r="L11664" i="3"/>
  <c r="L11672" i="3"/>
  <c r="L11680" i="3"/>
  <c r="L11688" i="3"/>
  <c r="L11696" i="3"/>
  <c r="L11704" i="3"/>
  <c r="L11712" i="3"/>
  <c r="L11720" i="3"/>
  <c r="L11728" i="3"/>
  <c r="L11736" i="3"/>
  <c r="L11744" i="3"/>
  <c r="L11752" i="3"/>
  <c r="L11760" i="3"/>
  <c r="L11768" i="3"/>
  <c r="L11776" i="3"/>
  <c r="L11784" i="3"/>
  <c r="L11792" i="3"/>
  <c r="L11800" i="3"/>
  <c r="L11808" i="3"/>
  <c r="L11816" i="3"/>
  <c r="L11824" i="3"/>
  <c r="L11832" i="3"/>
  <c r="L11840" i="3"/>
  <c r="L11848" i="3"/>
  <c r="L11856" i="3"/>
  <c r="L11864" i="3"/>
  <c r="L11872" i="3"/>
  <c r="L11880" i="3"/>
  <c r="L11888" i="3"/>
  <c r="L11896" i="3"/>
  <c r="L11904" i="3"/>
  <c r="L11912" i="3"/>
  <c r="L11920" i="3"/>
  <c r="L11928" i="3"/>
  <c r="L11936" i="3"/>
  <c r="L11944" i="3"/>
  <c r="L11952" i="3"/>
  <c r="L11960" i="3"/>
  <c r="L11968" i="3"/>
  <c r="L11976" i="3"/>
  <c r="L11984" i="3"/>
  <c r="L11992" i="3"/>
  <c r="L12000" i="3"/>
  <c r="L12008" i="3"/>
  <c r="L12016" i="3"/>
  <c r="L12024" i="3"/>
  <c r="L12032" i="3"/>
  <c r="L12040" i="3"/>
  <c r="L12048" i="3"/>
  <c r="L12056" i="3"/>
  <c r="L12064" i="3"/>
  <c r="L12072" i="3"/>
  <c r="L12080" i="3"/>
  <c r="L12088" i="3"/>
  <c r="L12096" i="3"/>
  <c r="L12104" i="3"/>
  <c r="L12112" i="3"/>
  <c r="L12120" i="3"/>
  <c r="L12128" i="3"/>
  <c r="L12136" i="3"/>
  <c r="L12144" i="3"/>
  <c r="L12152" i="3"/>
  <c r="L12160" i="3"/>
  <c r="L12168" i="3"/>
  <c r="L12176" i="3"/>
  <c r="L12184" i="3"/>
  <c r="L12192" i="3"/>
  <c r="L12200" i="3"/>
  <c r="L12208" i="3"/>
  <c r="L12216" i="3"/>
  <c r="L12224" i="3"/>
  <c r="L12232" i="3"/>
  <c r="L12240" i="3"/>
  <c r="L12248" i="3"/>
  <c r="L12256" i="3"/>
  <c r="L12264" i="3"/>
  <c r="L12272" i="3"/>
  <c r="L12280" i="3"/>
  <c r="L12288" i="3"/>
  <c r="L12296" i="3"/>
  <c r="L12304" i="3"/>
  <c r="L12312" i="3"/>
  <c r="L12320" i="3"/>
  <c r="L12328" i="3"/>
  <c r="L12336" i="3"/>
  <c r="L12344" i="3"/>
  <c r="L12352" i="3"/>
  <c r="L12360" i="3"/>
  <c r="L12368" i="3"/>
  <c r="L12376" i="3"/>
  <c r="L12384" i="3"/>
  <c r="L12392" i="3"/>
  <c r="L12400" i="3"/>
  <c r="L12408" i="3"/>
  <c r="L12416" i="3"/>
  <c r="L12424" i="3"/>
  <c r="L12432" i="3"/>
  <c r="L12440" i="3"/>
  <c r="L12448" i="3"/>
  <c r="L12456" i="3"/>
  <c r="L12464" i="3"/>
  <c r="L12472" i="3"/>
  <c r="L12480" i="3"/>
  <c r="L12488" i="3"/>
  <c r="L12496" i="3"/>
  <c r="L12504" i="3"/>
  <c r="L12512" i="3"/>
  <c r="L12520" i="3"/>
  <c r="L12528" i="3"/>
  <c r="L12536" i="3"/>
  <c r="L12544" i="3"/>
  <c r="L12552" i="3"/>
  <c r="L12560" i="3"/>
  <c r="L12568" i="3"/>
  <c r="L12576" i="3"/>
  <c r="L12584" i="3"/>
  <c r="L12592" i="3"/>
  <c r="L12600" i="3"/>
  <c r="L12608" i="3"/>
  <c r="L12616" i="3"/>
  <c r="L12624" i="3"/>
  <c r="L12632" i="3"/>
  <c r="L12640" i="3"/>
  <c r="L12648" i="3"/>
  <c r="L12656" i="3"/>
  <c r="L12664" i="3"/>
  <c r="L12672" i="3"/>
  <c r="L12680" i="3"/>
  <c r="L12688" i="3"/>
  <c r="L12696" i="3"/>
  <c r="L12704" i="3"/>
  <c r="L12712" i="3"/>
  <c r="L12720" i="3"/>
  <c r="L12728" i="3"/>
  <c r="L12736" i="3"/>
  <c r="L12744" i="3"/>
  <c r="L12752" i="3"/>
  <c r="L12760" i="3"/>
  <c r="L12768" i="3"/>
  <c r="L12776" i="3"/>
  <c r="L12784" i="3"/>
  <c r="L12792" i="3"/>
  <c r="L12800" i="3"/>
  <c r="L12808" i="3"/>
  <c r="L12816" i="3"/>
  <c r="L12824" i="3"/>
  <c r="L12832" i="3"/>
  <c r="L12840" i="3"/>
  <c r="L12848" i="3"/>
  <c r="L12856" i="3"/>
  <c r="L12864" i="3"/>
  <c r="L12872" i="3"/>
  <c r="L12880" i="3"/>
  <c r="L12888" i="3"/>
  <c r="L12896" i="3"/>
  <c r="L12904" i="3"/>
  <c r="L12912" i="3"/>
  <c r="L12920" i="3"/>
  <c r="L12928" i="3"/>
  <c r="L12936" i="3"/>
  <c r="L12944" i="3"/>
  <c r="L12952" i="3"/>
  <c r="L12960" i="3"/>
  <c r="L12968" i="3"/>
  <c r="L12976" i="3"/>
  <c r="L12984" i="3"/>
  <c r="L12992" i="3"/>
  <c r="L13000" i="3"/>
  <c r="L13008" i="3"/>
  <c r="L13016" i="3"/>
  <c r="L13024" i="3"/>
  <c r="L13032" i="3"/>
  <c r="L13040" i="3"/>
  <c r="L13048" i="3"/>
  <c r="L13056" i="3"/>
  <c r="L13064" i="3"/>
  <c r="L13072" i="3"/>
  <c r="L13080" i="3"/>
  <c r="L13088" i="3"/>
  <c r="L13096" i="3"/>
  <c r="L13104" i="3"/>
  <c r="L13112" i="3"/>
  <c r="L13120" i="3"/>
  <c r="L13128" i="3"/>
  <c r="L13136" i="3"/>
  <c r="L13144" i="3"/>
  <c r="L13152" i="3"/>
  <c r="L13160" i="3"/>
  <c r="L13168" i="3"/>
  <c r="L13176" i="3"/>
  <c r="L13184" i="3"/>
  <c r="L13192" i="3"/>
  <c r="L13200" i="3"/>
  <c r="L13208" i="3"/>
  <c r="L13216" i="3"/>
  <c r="L13224" i="3"/>
  <c r="L13232" i="3"/>
  <c r="L13240" i="3"/>
  <c r="L13248" i="3"/>
  <c r="L13256" i="3"/>
  <c r="L13264" i="3"/>
  <c r="L13272" i="3"/>
  <c r="L13280" i="3"/>
  <c r="L13288" i="3"/>
  <c r="L13296" i="3"/>
  <c r="L13304" i="3"/>
  <c r="L13312" i="3"/>
  <c r="L13320" i="3"/>
  <c r="L13328" i="3"/>
  <c r="L13336" i="3"/>
  <c r="L13344" i="3"/>
  <c r="L13352" i="3"/>
  <c r="L13360" i="3"/>
  <c r="L13368" i="3"/>
  <c r="L13376" i="3"/>
  <c r="L13384" i="3"/>
  <c r="L13392" i="3"/>
  <c r="L13400" i="3"/>
  <c r="L13408" i="3"/>
  <c r="L13416" i="3"/>
  <c r="L13424" i="3"/>
  <c r="L13432" i="3"/>
  <c r="L13440" i="3"/>
  <c r="L13448" i="3"/>
  <c r="L13456" i="3"/>
  <c r="L13464" i="3"/>
  <c r="L13472" i="3"/>
  <c r="L13480" i="3"/>
  <c r="L13488" i="3"/>
  <c r="L13496" i="3"/>
  <c r="L13504" i="3"/>
  <c r="L13512" i="3"/>
  <c r="L13520" i="3"/>
  <c r="L13528" i="3"/>
  <c r="L13536" i="3"/>
  <c r="L13544" i="3"/>
  <c r="L13552" i="3"/>
  <c r="L13560" i="3"/>
  <c r="L13568" i="3"/>
  <c r="L13576" i="3"/>
  <c r="L13584" i="3"/>
  <c r="L13592" i="3"/>
  <c r="L13600" i="3"/>
  <c r="L13608" i="3"/>
  <c r="L13616" i="3"/>
  <c r="L13624" i="3"/>
  <c r="L13632" i="3"/>
  <c r="L13640" i="3"/>
  <c r="L13648" i="3"/>
  <c r="L13656" i="3"/>
  <c r="L13664" i="3"/>
  <c r="L13672" i="3"/>
  <c r="L13680" i="3"/>
  <c r="L13688" i="3"/>
  <c r="L13696" i="3"/>
  <c r="L13704" i="3"/>
  <c r="L13712" i="3"/>
  <c r="L13720" i="3"/>
  <c r="L13728" i="3"/>
  <c r="L13736" i="3"/>
  <c r="L13744" i="3"/>
  <c r="L13752" i="3"/>
  <c r="L13760" i="3"/>
  <c r="L13768" i="3"/>
  <c r="L13776" i="3"/>
  <c r="L13784" i="3"/>
  <c r="L13792" i="3"/>
  <c r="L13800" i="3"/>
  <c r="L13808" i="3"/>
  <c r="L13816" i="3"/>
  <c r="L13824" i="3"/>
  <c r="L13832" i="3"/>
  <c r="L13840" i="3"/>
  <c r="L13848" i="3"/>
  <c r="L13856" i="3"/>
  <c r="L13864" i="3"/>
  <c r="L13872" i="3"/>
  <c r="L13880" i="3"/>
  <c r="L13888" i="3"/>
  <c r="L13896" i="3"/>
  <c r="L13904" i="3"/>
  <c r="L13912" i="3"/>
  <c r="L13920" i="3"/>
  <c r="L13928" i="3"/>
  <c r="L13936" i="3"/>
  <c r="L13944" i="3"/>
  <c r="L13952" i="3"/>
  <c r="L13960" i="3"/>
  <c r="L13968" i="3"/>
  <c r="L13976" i="3"/>
  <c r="L13984" i="3"/>
  <c r="L13992" i="3"/>
  <c r="L14000" i="3"/>
  <c r="L14008" i="3"/>
  <c r="L14016" i="3"/>
  <c r="L14024" i="3"/>
  <c r="L14032" i="3"/>
  <c r="L14040" i="3"/>
  <c r="L14048" i="3"/>
  <c r="L14056" i="3"/>
  <c r="L14064" i="3"/>
  <c r="L14072" i="3"/>
  <c r="L14080" i="3"/>
  <c r="L14088" i="3"/>
  <c r="L14096" i="3"/>
  <c r="L14104" i="3"/>
  <c r="L14112" i="3"/>
  <c r="L14120" i="3"/>
  <c r="L14128" i="3"/>
  <c r="L14136" i="3"/>
  <c r="L14144" i="3"/>
  <c r="L14152" i="3"/>
  <c r="L14160" i="3"/>
  <c r="L14168" i="3"/>
  <c r="L14176" i="3"/>
  <c r="L14184" i="3"/>
  <c r="L14192" i="3"/>
  <c r="L14200" i="3"/>
  <c r="L14208" i="3"/>
  <c r="L14216" i="3"/>
  <c r="L14224" i="3"/>
  <c r="L14232" i="3"/>
  <c r="L14240" i="3"/>
  <c r="L14248" i="3"/>
  <c r="L14256" i="3"/>
  <c r="L14264" i="3"/>
  <c r="L14272" i="3"/>
  <c r="L14280" i="3"/>
  <c r="L14288" i="3"/>
  <c r="L14296" i="3"/>
  <c r="L14304" i="3"/>
  <c r="L14312" i="3"/>
  <c r="L14320" i="3"/>
  <c r="L14328" i="3"/>
  <c r="L14336" i="3"/>
  <c r="L14344" i="3"/>
  <c r="L14352" i="3"/>
  <c r="L14360" i="3"/>
  <c r="L14368" i="3"/>
  <c r="L14376" i="3"/>
  <c r="L14384" i="3"/>
  <c r="L14392" i="3"/>
  <c r="L14400" i="3"/>
  <c r="L14408" i="3"/>
  <c r="L14416" i="3"/>
  <c r="L14424" i="3"/>
  <c r="L14432" i="3"/>
  <c r="L14440" i="3"/>
  <c r="L14448" i="3"/>
  <c r="L14456" i="3"/>
  <c r="L14464" i="3"/>
  <c r="L14472" i="3"/>
  <c r="L14480" i="3"/>
  <c r="L14488" i="3"/>
  <c r="L14496" i="3"/>
  <c r="L14504" i="3"/>
  <c r="L14512" i="3"/>
  <c r="L14520" i="3"/>
  <c r="L14528" i="3"/>
  <c r="L14536" i="3"/>
  <c r="L14544" i="3"/>
  <c r="L14552" i="3"/>
  <c r="L14560" i="3"/>
  <c r="L14568" i="3"/>
  <c r="L14576" i="3"/>
  <c r="L14584" i="3"/>
  <c r="L14592" i="3"/>
  <c r="L14600" i="3"/>
  <c r="L14608" i="3"/>
  <c r="L14616" i="3"/>
  <c r="L14624" i="3"/>
  <c r="L14632" i="3"/>
  <c r="L14640" i="3"/>
  <c r="L14648" i="3"/>
  <c r="L14656" i="3"/>
  <c r="L14664" i="3"/>
  <c r="L14672" i="3"/>
  <c r="L14680" i="3"/>
  <c r="L14688" i="3"/>
  <c r="L14696" i="3"/>
  <c r="L14704" i="3"/>
  <c r="L14712" i="3"/>
  <c r="L14720" i="3"/>
  <c r="L14728" i="3"/>
  <c r="L14736" i="3"/>
  <c r="L14744" i="3"/>
  <c r="L14752" i="3"/>
  <c r="L14760" i="3"/>
  <c r="L14768" i="3"/>
  <c r="L14776" i="3"/>
  <c r="L14784" i="3"/>
  <c r="L14792" i="3"/>
  <c r="L14800" i="3"/>
  <c r="L14808" i="3"/>
  <c r="L14816" i="3"/>
  <c r="L14824" i="3"/>
  <c r="L14832" i="3"/>
  <c r="L14840" i="3"/>
  <c r="L14848" i="3"/>
  <c r="L14856" i="3"/>
  <c r="L14864" i="3"/>
  <c r="L14872" i="3"/>
  <c r="L14880" i="3"/>
  <c r="L14888" i="3"/>
  <c r="L14896" i="3"/>
  <c r="L14904" i="3"/>
  <c r="L14912" i="3"/>
  <c r="L14920" i="3"/>
  <c r="L14928" i="3"/>
  <c r="L14936" i="3"/>
  <c r="L14944" i="3"/>
  <c r="L14952" i="3"/>
  <c r="L14960" i="3"/>
  <c r="L14968" i="3"/>
  <c r="L14976" i="3"/>
  <c r="L14984" i="3"/>
  <c r="L14992" i="3"/>
  <c r="L15000" i="3"/>
  <c r="L15008" i="3"/>
  <c r="L15016" i="3"/>
  <c r="L15024" i="3"/>
  <c r="L15032" i="3"/>
  <c r="L15040" i="3"/>
  <c r="L15048" i="3"/>
  <c r="L15056" i="3"/>
  <c r="L15064" i="3"/>
  <c r="L15072" i="3"/>
  <c r="L15080" i="3"/>
  <c r="L15088" i="3"/>
  <c r="L15096" i="3"/>
  <c r="L15104" i="3"/>
  <c r="L15112" i="3"/>
  <c r="L15120" i="3"/>
  <c r="L15128" i="3"/>
  <c r="L15136" i="3"/>
  <c r="L15144" i="3"/>
  <c r="L15152" i="3"/>
  <c r="L15160" i="3"/>
  <c r="L15168" i="3"/>
  <c r="L15176" i="3"/>
  <c r="L15184" i="3"/>
  <c r="L15192" i="3"/>
  <c r="L15200" i="3"/>
  <c r="L15208" i="3"/>
  <c r="L15216" i="3"/>
  <c r="L15224" i="3"/>
  <c r="L15232" i="3"/>
  <c r="L15240" i="3"/>
  <c r="L15248" i="3"/>
  <c r="L15256" i="3"/>
  <c r="L15264" i="3"/>
  <c r="L15272" i="3"/>
  <c r="L15280" i="3"/>
  <c r="L15288" i="3"/>
  <c r="L15296" i="3"/>
  <c r="L15304" i="3"/>
  <c r="L15312" i="3"/>
  <c r="L15320" i="3"/>
  <c r="L15328" i="3"/>
  <c r="L15336" i="3"/>
  <c r="L15344" i="3"/>
  <c r="L15352" i="3"/>
  <c r="L15360" i="3"/>
  <c r="L15368" i="3"/>
  <c r="L15376" i="3"/>
  <c r="L15384" i="3"/>
  <c r="L15392" i="3"/>
  <c r="L15400" i="3"/>
  <c r="L15408" i="3"/>
  <c r="L15416" i="3"/>
  <c r="L15424" i="3"/>
  <c r="L15432" i="3"/>
  <c r="L15440" i="3"/>
  <c r="L15448" i="3"/>
  <c r="L15456" i="3"/>
  <c r="L15464" i="3"/>
  <c r="L15472" i="3"/>
  <c r="L15480" i="3"/>
  <c r="L15488" i="3"/>
  <c r="L15496" i="3"/>
  <c r="L15504" i="3"/>
  <c r="L15512" i="3"/>
  <c r="L15520" i="3"/>
  <c r="L15528" i="3"/>
  <c r="L15536" i="3"/>
  <c r="L15544" i="3"/>
  <c r="L15552" i="3"/>
  <c r="L15560" i="3"/>
  <c r="L15568" i="3"/>
  <c r="L15576" i="3"/>
  <c r="L15584" i="3"/>
  <c r="L15592" i="3"/>
  <c r="L15600" i="3"/>
  <c r="L15608" i="3"/>
  <c r="L15616" i="3"/>
  <c r="L15624" i="3"/>
  <c r="L15632" i="3"/>
  <c r="L15640" i="3"/>
  <c r="L15648" i="3"/>
  <c r="L15656" i="3"/>
  <c r="L15664" i="3"/>
  <c r="L15672" i="3"/>
  <c r="L15680" i="3"/>
  <c r="L15688" i="3"/>
  <c r="L15696" i="3"/>
  <c r="L15704" i="3"/>
  <c r="L15712" i="3"/>
  <c r="L15720" i="3"/>
  <c r="L15728" i="3"/>
  <c r="L15736" i="3"/>
  <c r="L15744" i="3"/>
  <c r="L15752" i="3"/>
  <c r="L15760" i="3"/>
  <c r="L15768" i="3"/>
  <c r="L15776" i="3"/>
  <c r="L15784" i="3"/>
  <c r="L15792" i="3"/>
  <c r="L15800" i="3"/>
  <c r="L15808" i="3"/>
  <c r="L15816" i="3"/>
  <c r="L15824" i="3"/>
  <c r="L15832" i="3"/>
  <c r="L15840" i="3"/>
  <c r="L15848" i="3"/>
  <c r="L15856" i="3"/>
  <c r="L15864" i="3"/>
  <c r="L15872" i="3"/>
  <c r="L15880" i="3"/>
  <c r="L15888" i="3"/>
  <c r="L15896" i="3"/>
  <c r="L15904" i="3"/>
  <c r="L15912" i="3"/>
  <c r="L15920" i="3"/>
  <c r="L15928" i="3"/>
  <c r="L15936" i="3"/>
  <c r="L15944" i="3"/>
  <c r="L15952" i="3"/>
  <c r="L15960" i="3"/>
  <c r="L15968" i="3"/>
  <c r="L15976" i="3"/>
  <c r="L15984" i="3"/>
  <c r="L15992" i="3"/>
  <c r="L16000" i="3"/>
  <c r="L16008" i="3"/>
  <c r="L16016" i="3"/>
  <c r="L16024" i="3"/>
  <c r="L16032" i="3"/>
  <c r="L16040" i="3"/>
  <c r="L16048" i="3"/>
  <c r="L16056" i="3"/>
  <c r="L16064" i="3"/>
  <c r="L16072" i="3"/>
  <c r="L16080" i="3"/>
  <c r="L16088" i="3"/>
  <c r="L16096" i="3"/>
  <c r="L16104" i="3"/>
  <c r="L16112" i="3"/>
  <c r="L16120" i="3"/>
  <c r="L16128" i="3"/>
  <c r="L16136" i="3"/>
  <c r="L16144" i="3"/>
  <c r="L16152" i="3"/>
  <c r="L16160" i="3"/>
  <c r="L16168" i="3"/>
  <c r="L16176" i="3"/>
  <c r="L16184" i="3"/>
  <c r="L16192" i="3"/>
  <c r="L16200" i="3"/>
  <c r="L16208" i="3"/>
  <c r="L16216" i="3"/>
  <c r="L16224" i="3"/>
  <c r="L16232" i="3"/>
  <c r="L16240" i="3"/>
  <c r="L16248" i="3"/>
  <c r="L16256" i="3"/>
  <c r="L16264" i="3"/>
  <c r="L16272" i="3"/>
  <c r="L16280" i="3"/>
  <c r="L16288" i="3"/>
  <c r="L16296" i="3"/>
  <c r="L16304" i="3"/>
  <c r="L16312" i="3"/>
  <c r="L16320" i="3"/>
  <c r="L16328" i="3"/>
  <c r="L16336" i="3"/>
  <c r="L16344" i="3"/>
  <c r="L16352" i="3"/>
  <c r="L16360" i="3"/>
  <c r="L16368" i="3"/>
  <c r="L16376" i="3"/>
  <c r="L16384" i="3"/>
  <c r="L16392" i="3"/>
  <c r="L16400" i="3"/>
  <c r="L16408" i="3"/>
  <c r="L16416" i="3"/>
  <c r="L16424" i="3"/>
  <c r="L16432" i="3"/>
  <c r="L16440" i="3"/>
  <c r="L16448" i="3"/>
  <c r="L16456" i="3"/>
  <c r="L16464" i="3"/>
  <c r="L16472" i="3"/>
  <c r="L16480" i="3"/>
  <c r="L16488" i="3"/>
  <c r="L16496" i="3"/>
  <c r="L16504" i="3"/>
  <c r="L16512" i="3"/>
  <c r="L16520" i="3"/>
  <c r="L16528" i="3"/>
  <c r="L16536" i="3"/>
  <c r="L16544" i="3"/>
  <c r="L16552" i="3"/>
  <c r="L16560" i="3"/>
  <c r="L16568" i="3"/>
  <c r="L16576" i="3"/>
  <c r="L16584" i="3"/>
  <c r="L16592" i="3"/>
  <c r="L16600" i="3"/>
  <c r="L16608" i="3"/>
  <c r="L16616" i="3"/>
  <c r="L16624" i="3"/>
  <c r="L16632" i="3"/>
  <c r="L16640" i="3"/>
  <c r="L16648" i="3"/>
  <c r="L16656" i="3"/>
  <c r="L16664" i="3"/>
  <c r="L16672" i="3"/>
  <c r="L16680" i="3"/>
  <c r="L16688" i="3"/>
  <c r="L16696" i="3"/>
  <c r="L16704" i="3"/>
  <c r="L16712" i="3"/>
  <c r="L16720" i="3"/>
  <c r="L16728" i="3"/>
  <c r="L16737" i="3"/>
  <c r="L16746" i="3"/>
  <c r="L16755" i="3"/>
  <c r="L16765" i="3"/>
  <c r="L16774" i="3"/>
  <c r="L16783" i="3"/>
  <c r="L16792" i="3"/>
  <c r="L16801" i="3"/>
  <c r="L16810" i="3"/>
  <c r="L16819" i="3"/>
  <c r="L16829" i="3"/>
  <c r="L16838" i="3"/>
  <c r="L16847" i="3"/>
  <c r="L16856" i="3"/>
  <c r="L16865" i="3"/>
  <c r="L16874" i="3"/>
  <c r="L16883" i="3"/>
  <c r="L16893" i="3"/>
  <c r="L16902" i="3"/>
  <c r="L16911" i="3"/>
  <c r="L16920" i="3"/>
  <c r="L16929" i="3"/>
  <c r="L16938" i="3"/>
  <c r="L16947" i="3"/>
  <c r="L16957" i="3"/>
  <c r="L16966" i="3"/>
  <c r="L16975" i="3"/>
  <c r="L16984" i="3"/>
  <c r="L16993" i="3"/>
  <c r="L17002" i="3"/>
  <c r="L17011" i="3"/>
  <c r="L17021" i="3"/>
  <c r="L17030" i="3"/>
  <c r="L17039" i="3"/>
  <c r="L17048" i="3"/>
  <c r="L17057" i="3"/>
  <c r="L17066" i="3"/>
  <c r="L17075" i="3"/>
  <c r="L17085" i="3"/>
  <c r="L17094" i="3"/>
  <c r="L17103" i="3"/>
  <c r="L17112" i="3"/>
  <c r="L17121" i="3"/>
  <c r="L17130" i="3"/>
  <c r="L17139" i="3"/>
  <c r="L17149" i="3"/>
  <c r="L17158" i="3"/>
  <c r="L17167" i="3"/>
  <c r="L17176" i="3"/>
  <c r="L17185" i="3"/>
  <c r="L17194" i="3"/>
  <c r="L17203" i="3"/>
  <c r="L17213" i="3"/>
  <c r="L17222" i="3"/>
  <c r="L17231" i="3"/>
  <c r="L17240" i="3"/>
  <c r="L17249" i="3"/>
  <c r="L17258" i="3"/>
  <c r="L17267" i="3"/>
  <c r="L17277" i="3"/>
  <c r="L17286" i="3"/>
  <c r="L17295" i="3"/>
  <c r="L17304" i="3"/>
  <c r="L17313" i="3"/>
  <c r="L17322" i="3"/>
  <c r="L17331" i="3"/>
  <c r="L17341" i="3"/>
  <c r="L17350" i="3"/>
  <c r="L17359" i="3"/>
  <c r="L17368" i="3"/>
  <c r="L17377" i="3"/>
  <c r="L17386" i="3"/>
  <c r="L17395" i="3"/>
  <c r="L17405" i="3"/>
  <c r="L17414" i="3"/>
  <c r="L17423" i="3"/>
  <c r="L17432" i="3"/>
  <c r="L17441" i="3"/>
  <c r="L17450" i="3"/>
  <c r="L17459" i="3"/>
  <c r="L17469" i="3"/>
  <c r="L17478" i="3"/>
  <c r="L17487" i="3"/>
  <c r="L17496" i="3"/>
  <c r="L17505" i="3"/>
  <c r="L17514" i="3"/>
  <c r="L17523" i="3"/>
  <c r="L17535" i="3"/>
  <c r="L17545" i="3"/>
  <c r="L17555" i="3"/>
  <c r="L17567" i="3"/>
  <c r="L17577" i="3"/>
  <c r="L17587" i="3"/>
  <c r="L17599" i="3"/>
  <c r="L17609" i="3"/>
  <c r="L17619" i="3"/>
  <c r="L17631" i="3"/>
  <c r="L17641" i="3"/>
  <c r="L17651" i="3"/>
  <c r="L17663" i="3"/>
  <c r="L17673" i="3"/>
  <c r="L17683" i="3"/>
  <c r="L17695" i="3"/>
  <c r="L17705" i="3"/>
  <c r="L17715" i="3"/>
  <c r="L17727" i="3"/>
  <c r="L17737" i="3"/>
  <c r="L17747" i="3"/>
  <c r="L17759" i="3"/>
  <c r="L17769" i="3"/>
  <c r="L17779" i="3"/>
  <c r="L17791" i="3"/>
  <c r="L17801" i="3"/>
  <c r="L17811" i="3"/>
  <c r="L17823" i="3"/>
  <c r="L17833" i="3"/>
  <c r="L17843" i="3"/>
  <c r="L17855" i="3"/>
  <c r="L17865" i="3"/>
  <c r="L17875" i="3"/>
  <c r="L17887" i="3"/>
  <c r="L17897" i="3"/>
  <c r="L17907" i="3"/>
  <c r="L17919" i="3"/>
  <c r="L17929" i="3"/>
  <c r="L17939" i="3"/>
  <c r="L17951" i="3"/>
  <c r="L17961" i="3"/>
  <c r="L17971" i="3"/>
  <c r="L17983" i="3"/>
  <c r="L17993" i="3"/>
  <c r="L18003" i="3"/>
  <c r="L18015" i="3"/>
  <c r="L18025" i="3"/>
  <c r="L18035" i="3"/>
  <c r="L18047" i="3"/>
  <c r="L18057" i="3"/>
  <c r="L18067" i="3"/>
  <c r="L18079" i="3"/>
  <c r="L18089" i="3"/>
  <c r="L18099" i="3"/>
  <c r="L18111" i="3"/>
  <c r="L18121" i="3"/>
  <c r="L18131" i="3"/>
  <c r="L18143" i="3"/>
  <c r="L18153" i="3"/>
  <c r="L18163" i="3"/>
  <c r="L18175" i="3"/>
  <c r="L18185" i="3"/>
  <c r="L18195" i="3"/>
  <c r="L18207" i="3"/>
  <c r="L18217" i="3"/>
  <c r="L18227" i="3"/>
  <c r="L18239" i="3"/>
  <c r="L18249" i="3"/>
  <c r="L18259" i="3"/>
  <c r="L18271" i="3"/>
  <c r="L18281" i="3"/>
  <c r="L18291" i="3"/>
  <c r="L18303" i="3"/>
  <c r="L18313" i="3"/>
  <c r="L18323" i="3"/>
  <c r="L18335" i="3"/>
  <c r="L18345" i="3"/>
  <c r="L18355" i="3"/>
  <c r="L18367" i="3"/>
  <c r="L18377" i="3"/>
  <c r="L18387" i="3"/>
  <c r="L18399" i="3"/>
  <c r="L18409" i="3"/>
  <c r="L18419" i="3"/>
  <c r="L18431" i="3"/>
  <c r="L18441" i="3"/>
  <c r="L18451" i="3"/>
  <c r="L18463" i="3"/>
  <c r="L18473" i="3"/>
  <c r="L18483" i="3"/>
  <c r="L18495" i="3"/>
  <c r="L18505" i="3"/>
  <c r="L18515" i="3"/>
  <c r="L18527" i="3"/>
  <c r="L18537" i="3"/>
  <c r="L18547" i="3"/>
  <c r="L18559" i="3"/>
  <c r="L18569" i="3"/>
  <c r="L18579" i="3"/>
  <c r="L18591" i="3"/>
  <c r="L18601" i="3"/>
  <c r="L18611" i="3"/>
  <c r="L18623" i="3"/>
  <c r="L18633" i="3"/>
  <c r="L18643" i="3"/>
  <c r="L18655" i="3"/>
  <c r="L18665" i="3"/>
  <c r="L18675" i="3"/>
  <c r="L18687" i="3"/>
  <c r="L18697" i="3"/>
  <c r="L18707" i="3"/>
  <c r="L18719" i="3"/>
  <c r="L18729" i="3"/>
  <c r="L18739" i="3"/>
  <c r="L18751" i="3"/>
  <c r="L18761" i="3"/>
  <c r="L18771" i="3"/>
  <c r="L18783" i="3"/>
  <c r="L18793" i="3"/>
  <c r="L18803" i="3"/>
  <c r="L18815" i="3"/>
  <c r="L18825" i="3"/>
  <c r="L18835" i="3"/>
  <c r="L18847" i="3"/>
  <c r="L18857" i="3"/>
  <c r="L18867" i="3"/>
  <c r="L18879" i="3"/>
  <c r="L18889" i="3"/>
  <c r="L18899" i="3"/>
  <c r="L18911" i="3"/>
  <c r="L18921" i="3"/>
  <c r="L18931" i="3"/>
  <c r="L18943" i="3"/>
  <c r="L18953" i="3"/>
  <c r="L18963" i="3"/>
  <c r="L18975" i="3"/>
  <c r="L18985" i="3"/>
  <c r="L18995" i="3"/>
  <c r="L19007" i="3"/>
  <c r="L19017" i="3"/>
  <c r="L19027" i="3"/>
  <c r="L19039" i="3"/>
  <c r="L19049" i="3"/>
  <c r="L19059" i="3"/>
  <c r="L19071" i="3"/>
  <c r="L19081" i="3"/>
  <c r="L19091" i="3"/>
  <c r="L19103" i="3"/>
  <c r="L19113" i="3"/>
  <c r="L19123" i="3"/>
  <c r="L19135" i="3"/>
  <c r="L19145" i="3"/>
  <c r="L19155" i="3"/>
  <c r="L19167" i="3"/>
  <c r="L19177" i="3"/>
  <c r="L19187" i="3"/>
  <c r="L19199" i="3"/>
  <c r="L19209" i="3"/>
  <c r="L19219" i="3"/>
  <c r="L19231" i="3"/>
  <c r="L19241" i="3"/>
  <c r="L19251" i="3"/>
  <c r="L19263" i="3"/>
  <c r="L19273" i="3"/>
  <c r="L19283" i="3"/>
  <c r="L19295" i="3"/>
  <c r="L19305" i="3"/>
  <c r="L19315" i="3"/>
  <c r="L19327" i="3"/>
  <c r="L19337" i="3"/>
  <c r="L19347" i="3"/>
  <c r="L19359" i="3"/>
  <c r="L19369" i="3"/>
  <c r="L19379" i="3"/>
  <c r="L19391" i="3"/>
  <c r="L19401" i="3"/>
  <c r="L19411" i="3"/>
  <c r="L19423" i="3"/>
  <c r="L19433" i="3"/>
  <c r="L19443" i="3"/>
  <c r="L19455" i="3"/>
  <c r="L19465" i="3"/>
  <c r="L19475" i="3"/>
  <c r="L19487" i="3"/>
  <c r="L19497" i="3"/>
  <c r="L19507" i="3"/>
  <c r="L19519" i="3"/>
  <c r="L19529" i="3"/>
  <c r="L19539" i="3"/>
  <c r="L19551" i="3"/>
  <c r="L19561" i="3"/>
  <c r="L19575" i="3"/>
  <c r="L19586" i="3"/>
  <c r="L19600" i="3"/>
  <c r="L19614" i="3"/>
  <c r="L19625" i="3"/>
  <c r="L19639" i="3"/>
  <c r="L19650" i="3"/>
  <c r="L19665" i="3"/>
  <c r="L19688" i="3"/>
  <c r="L19710" i="3"/>
  <c r="L19729" i="3"/>
  <c r="L19752" i="3"/>
  <c r="L19774" i="3"/>
  <c r="L19793" i="3"/>
  <c r="L19816" i="3"/>
  <c r="L19838" i="3"/>
  <c r="L19857" i="3"/>
  <c r="L19880" i="3"/>
  <c r="L19902" i="3"/>
  <c r="L19921" i="3"/>
  <c r="L19944" i="3"/>
  <c r="L19974" i="3"/>
  <c r="L20006" i="3"/>
  <c r="L20062" i="3"/>
  <c r="L20126" i="3"/>
  <c r="L20190" i="3"/>
  <c r="L20254" i="3"/>
  <c r="L20318" i="3"/>
  <c r="L20382" i="3"/>
  <c r="L20446" i="3"/>
  <c r="L20510" i="3"/>
  <c r="L20574" i="3"/>
  <c r="L20638" i="3"/>
  <c r="L20702" i="3"/>
  <c r="L20766" i="3"/>
  <c r="L20830" i="3"/>
  <c r="L20894" i="3"/>
  <c r="L20958" i="3"/>
  <c r="L21022" i="3"/>
  <c r="L21086" i="3"/>
  <c r="L21150" i="3"/>
  <c r="L21214" i="3"/>
  <c r="L21278" i="3"/>
  <c r="L21342" i="3"/>
  <c r="L21406" i="3"/>
  <c r="L21470" i="3"/>
  <c r="L21534" i="3"/>
  <c r="L21598" i="3"/>
  <c r="L21662" i="3"/>
  <c r="L21726" i="3"/>
  <c r="L21790" i="3"/>
  <c r="L21854" i="3"/>
  <c r="L21918" i="3"/>
  <c r="L21982" i="3"/>
  <c r="L2" i="3"/>
  <c r="L9" i="3"/>
  <c r="L17" i="3"/>
  <c r="L25" i="3"/>
  <c r="L33" i="3"/>
  <c r="L41" i="3"/>
  <c r="L49" i="3"/>
  <c r="L57" i="3"/>
  <c r="L65" i="3"/>
  <c r="L73" i="3"/>
  <c r="L81" i="3"/>
  <c r="L89" i="3"/>
  <c r="L97" i="3"/>
  <c r="L105" i="3"/>
  <c r="L113" i="3"/>
  <c r="L121" i="3"/>
  <c r="L129" i="3"/>
  <c r="L137" i="3"/>
  <c r="L145" i="3"/>
  <c r="L153" i="3"/>
  <c r="L161" i="3"/>
  <c r="L169" i="3"/>
  <c r="L177" i="3"/>
  <c r="L185" i="3"/>
  <c r="L193" i="3"/>
  <c r="L201" i="3"/>
  <c r="L209" i="3"/>
  <c r="L217" i="3"/>
  <c r="L225" i="3"/>
  <c r="L233" i="3"/>
  <c r="L241" i="3"/>
  <c r="L249" i="3"/>
  <c r="L257" i="3"/>
  <c r="L265" i="3"/>
  <c r="L273" i="3"/>
  <c r="L281" i="3"/>
  <c r="L289" i="3"/>
  <c r="L297" i="3"/>
  <c r="L305" i="3"/>
  <c r="L313" i="3"/>
  <c r="L321" i="3"/>
  <c r="L329" i="3"/>
  <c r="L337" i="3"/>
  <c r="L345" i="3"/>
  <c r="L353" i="3"/>
  <c r="L361" i="3"/>
  <c r="L369" i="3"/>
  <c r="L377" i="3"/>
  <c r="L385" i="3"/>
  <c r="L393" i="3"/>
  <c r="L401" i="3"/>
  <c r="L409" i="3"/>
  <c r="L417" i="3"/>
  <c r="L425" i="3"/>
  <c r="L433" i="3"/>
  <c r="L441" i="3"/>
  <c r="L449" i="3"/>
  <c r="L457" i="3"/>
  <c r="L465" i="3"/>
  <c r="L473" i="3"/>
  <c r="L481" i="3"/>
  <c r="L489" i="3"/>
  <c r="L497" i="3"/>
  <c r="L505" i="3"/>
  <c r="L513" i="3"/>
  <c r="L521" i="3"/>
  <c r="L529" i="3"/>
  <c r="L537" i="3"/>
  <c r="L545" i="3"/>
  <c r="L553" i="3"/>
  <c r="L561" i="3"/>
  <c r="L569" i="3"/>
  <c r="L577" i="3"/>
  <c r="L585" i="3"/>
  <c r="L593" i="3"/>
  <c r="L601" i="3"/>
  <c r="L609" i="3"/>
  <c r="L617" i="3"/>
  <c r="L625" i="3"/>
  <c r="L633" i="3"/>
  <c r="L641" i="3"/>
  <c r="L649" i="3"/>
  <c r="L657" i="3"/>
  <c r="L665" i="3"/>
  <c r="L673" i="3"/>
  <c r="L681" i="3"/>
  <c r="L689" i="3"/>
  <c r="L697" i="3"/>
  <c r="L705" i="3"/>
  <c r="L713" i="3"/>
  <c r="L721" i="3"/>
  <c r="L729" i="3"/>
  <c r="L737" i="3"/>
  <c r="L745" i="3"/>
  <c r="L753" i="3"/>
  <c r="L761" i="3"/>
  <c r="L769" i="3"/>
  <c r="L777" i="3"/>
  <c r="L785" i="3"/>
  <c r="L793" i="3"/>
  <c r="L801" i="3"/>
  <c r="L809" i="3"/>
  <c r="L817" i="3"/>
  <c r="L825" i="3"/>
  <c r="L833" i="3"/>
  <c r="L841" i="3"/>
  <c r="L849" i="3"/>
  <c r="L857" i="3"/>
  <c r="L865" i="3"/>
  <c r="L873" i="3"/>
  <c r="L881" i="3"/>
  <c r="L889" i="3"/>
  <c r="L897" i="3"/>
  <c r="L905" i="3"/>
  <c r="L913" i="3"/>
  <c r="L921" i="3"/>
  <c r="L929" i="3"/>
  <c r="L937" i="3"/>
  <c r="L945" i="3"/>
  <c r="L953" i="3"/>
  <c r="L961" i="3"/>
  <c r="L969" i="3"/>
  <c r="L977" i="3"/>
  <c r="L985" i="3"/>
  <c r="L993" i="3"/>
  <c r="L1001" i="3"/>
  <c r="L1009" i="3"/>
  <c r="L1017" i="3"/>
  <c r="L1025" i="3"/>
  <c r="L1033" i="3"/>
  <c r="L1041" i="3"/>
  <c r="L1049" i="3"/>
  <c r="L1057" i="3"/>
  <c r="L1065" i="3"/>
  <c r="L1073" i="3"/>
  <c r="L1081" i="3"/>
  <c r="L1089" i="3"/>
  <c r="L1097" i="3"/>
  <c r="L1105" i="3"/>
  <c r="L1113" i="3"/>
  <c r="L1121" i="3"/>
  <c r="L1129" i="3"/>
  <c r="L1137" i="3"/>
  <c r="L1145" i="3"/>
  <c r="L1153" i="3"/>
  <c r="L1161" i="3"/>
  <c r="L1169" i="3"/>
  <c r="L1177" i="3"/>
  <c r="L1185" i="3"/>
  <c r="L1193" i="3"/>
  <c r="L1201" i="3"/>
  <c r="L1209" i="3"/>
  <c r="L1217" i="3"/>
  <c r="L1225" i="3"/>
  <c r="L1233" i="3"/>
  <c r="L1241" i="3"/>
  <c r="L1249" i="3"/>
  <c r="L1257" i="3"/>
  <c r="L1265" i="3"/>
  <c r="L1273" i="3"/>
  <c r="L1281" i="3"/>
  <c r="L1289" i="3"/>
  <c r="L1297" i="3"/>
  <c r="L1305" i="3"/>
  <c r="L1313" i="3"/>
  <c r="L1321" i="3"/>
  <c r="L1329" i="3"/>
  <c r="L1337" i="3"/>
  <c r="L1345" i="3"/>
  <c r="L1353" i="3"/>
  <c r="L1361" i="3"/>
  <c r="L1369" i="3"/>
  <c r="L1377" i="3"/>
  <c r="L1385" i="3"/>
  <c r="L1393" i="3"/>
  <c r="L1401" i="3"/>
  <c r="L1409" i="3"/>
  <c r="L1417" i="3"/>
  <c r="L1425" i="3"/>
  <c r="L1433" i="3"/>
  <c r="L1441" i="3"/>
  <c r="L1449" i="3"/>
  <c r="L1457" i="3"/>
  <c r="L1465" i="3"/>
  <c r="L1473" i="3"/>
  <c r="L1481" i="3"/>
  <c r="L1489" i="3"/>
  <c r="L1497" i="3"/>
  <c r="L1505" i="3"/>
  <c r="L1513" i="3"/>
  <c r="L1521" i="3"/>
  <c r="L1529" i="3"/>
  <c r="L1537" i="3"/>
  <c r="L1545" i="3"/>
  <c r="L1553" i="3"/>
  <c r="L1561" i="3"/>
  <c r="L1569" i="3"/>
  <c r="L1577" i="3"/>
  <c r="L1585" i="3"/>
  <c r="L1593" i="3"/>
  <c r="L1601" i="3"/>
  <c r="L1609" i="3"/>
  <c r="L1617" i="3"/>
  <c r="L1625" i="3"/>
  <c r="L1633" i="3"/>
  <c r="L1641" i="3"/>
  <c r="L1649" i="3"/>
  <c r="L1657" i="3"/>
  <c r="L1665" i="3"/>
  <c r="L1673" i="3"/>
  <c r="L1681" i="3"/>
  <c r="L1689" i="3"/>
  <c r="L1697" i="3"/>
  <c r="L1705" i="3"/>
  <c r="L1713" i="3"/>
  <c r="L1721" i="3"/>
  <c r="L1729" i="3"/>
  <c r="L1737" i="3"/>
  <c r="L1745" i="3"/>
  <c r="L1753" i="3"/>
  <c r="L1761" i="3"/>
  <c r="L1769" i="3"/>
  <c r="L1777" i="3"/>
  <c r="L1785" i="3"/>
  <c r="L1793" i="3"/>
  <c r="L1801" i="3"/>
  <c r="L1809" i="3"/>
  <c r="L1817" i="3"/>
  <c r="L1825" i="3"/>
  <c r="L1833" i="3"/>
  <c r="L1841" i="3"/>
  <c r="L1849" i="3"/>
  <c r="L1857" i="3"/>
  <c r="L1865" i="3"/>
  <c r="L1873" i="3"/>
  <c r="L1881" i="3"/>
  <c r="L1889" i="3"/>
  <c r="L1897" i="3"/>
  <c r="L1905" i="3"/>
  <c r="L1913" i="3"/>
  <c r="L1921" i="3"/>
  <c r="L1929" i="3"/>
  <c r="L1937" i="3"/>
  <c r="L1945" i="3"/>
  <c r="L1953" i="3"/>
  <c r="L1961" i="3"/>
  <c r="L1969" i="3"/>
  <c r="L1977" i="3"/>
  <c r="L1985" i="3"/>
  <c r="L1993" i="3"/>
  <c r="L2001" i="3"/>
  <c r="L2009" i="3"/>
  <c r="L2017" i="3"/>
  <c r="L2025" i="3"/>
  <c r="L2033" i="3"/>
  <c r="L2041" i="3"/>
  <c r="L2049" i="3"/>
  <c r="L2057" i="3"/>
  <c r="L2065" i="3"/>
  <c r="L2073" i="3"/>
  <c r="L2081" i="3"/>
  <c r="L2089" i="3"/>
  <c r="L2097" i="3"/>
  <c r="L2105" i="3"/>
  <c r="L2113" i="3"/>
  <c r="L2121" i="3"/>
  <c r="L2129" i="3"/>
  <c r="L2137" i="3"/>
  <c r="L2145" i="3"/>
  <c r="L2153" i="3"/>
  <c r="L2161" i="3"/>
  <c r="L2169" i="3"/>
  <c r="L2177" i="3"/>
  <c r="L2185" i="3"/>
  <c r="L2193" i="3"/>
  <c r="L2201" i="3"/>
  <c r="L2209" i="3"/>
  <c r="L2217" i="3"/>
  <c r="L2225" i="3"/>
  <c r="L2233" i="3"/>
  <c r="L2241" i="3"/>
  <c r="L2249" i="3"/>
  <c r="L2257" i="3"/>
  <c r="L2265" i="3"/>
  <c r="L2273" i="3"/>
  <c r="L2281" i="3"/>
  <c r="L2289" i="3"/>
  <c r="L2297" i="3"/>
  <c r="L2305" i="3"/>
  <c r="L2313" i="3"/>
  <c r="L2321" i="3"/>
  <c r="L2329" i="3"/>
  <c r="L2337" i="3"/>
  <c r="L2345" i="3"/>
  <c r="L2353" i="3"/>
  <c r="L2361" i="3"/>
  <c r="L2369" i="3"/>
  <c r="L2377" i="3"/>
  <c r="L2385" i="3"/>
  <c r="L2393" i="3"/>
  <c r="L2401" i="3"/>
  <c r="L2409" i="3"/>
  <c r="L2417" i="3"/>
  <c r="L2425" i="3"/>
  <c r="L2433" i="3"/>
  <c r="L2441" i="3"/>
  <c r="L2449" i="3"/>
  <c r="L2457" i="3"/>
  <c r="L2465" i="3"/>
  <c r="L2473" i="3"/>
  <c r="L2481" i="3"/>
  <c r="L2489" i="3"/>
  <c r="L2497" i="3"/>
  <c r="L2505" i="3"/>
  <c r="L2513" i="3"/>
  <c r="L2521" i="3"/>
  <c r="L2529" i="3"/>
  <c r="L2537" i="3"/>
  <c r="L2545" i="3"/>
  <c r="L2553" i="3"/>
  <c r="L2561" i="3"/>
  <c r="L2569" i="3"/>
  <c r="L2577" i="3"/>
  <c r="L2585" i="3"/>
  <c r="L2593" i="3"/>
  <c r="L2601" i="3"/>
  <c r="L2609" i="3"/>
  <c r="L2617" i="3"/>
  <c r="L2625" i="3"/>
  <c r="L2633" i="3"/>
  <c r="L2641" i="3"/>
  <c r="L2649" i="3"/>
  <c r="L2657" i="3"/>
  <c r="L2665" i="3"/>
  <c r="L2673" i="3"/>
  <c r="L2681" i="3"/>
  <c r="L2689" i="3"/>
  <c r="L2697" i="3"/>
  <c r="L2705" i="3"/>
  <c r="L2713" i="3"/>
  <c r="L2721" i="3"/>
  <c r="L2729" i="3"/>
  <c r="L2737" i="3"/>
  <c r="L2745" i="3"/>
  <c r="L2753" i="3"/>
  <c r="L2761" i="3"/>
  <c r="L2769" i="3"/>
  <c r="L2777" i="3"/>
  <c r="L2785" i="3"/>
  <c r="L2793" i="3"/>
  <c r="L2801" i="3"/>
  <c r="L2809" i="3"/>
  <c r="L2817" i="3"/>
  <c r="L2825" i="3"/>
  <c r="L2833" i="3"/>
  <c r="L2841" i="3"/>
  <c r="L2849" i="3"/>
  <c r="L2857" i="3"/>
  <c r="L2865" i="3"/>
  <c r="L2873" i="3"/>
  <c r="L2881" i="3"/>
  <c r="L2889" i="3"/>
  <c r="L2897" i="3"/>
  <c r="L2905" i="3"/>
  <c r="L2913" i="3"/>
  <c r="L2921" i="3"/>
  <c r="L2929" i="3"/>
  <c r="L2937" i="3"/>
  <c r="L2945" i="3"/>
  <c r="L2953" i="3"/>
  <c r="L2961" i="3"/>
  <c r="L2969" i="3"/>
  <c r="L2977" i="3"/>
  <c r="L2985" i="3"/>
  <c r="L2993" i="3"/>
  <c r="L3001" i="3"/>
  <c r="L3009" i="3"/>
  <c r="L3017" i="3"/>
  <c r="L3025" i="3"/>
  <c r="L3033" i="3"/>
  <c r="L3041" i="3"/>
  <c r="L3049" i="3"/>
  <c r="L3057" i="3"/>
  <c r="L3065" i="3"/>
  <c r="L3073" i="3"/>
  <c r="L3081" i="3"/>
  <c r="L3089" i="3"/>
  <c r="L3097" i="3"/>
  <c r="L3105" i="3"/>
  <c r="L3113" i="3"/>
  <c r="L3121" i="3"/>
  <c r="L3129" i="3"/>
  <c r="L3137" i="3"/>
  <c r="L3145" i="3"/>
  <c r="L3153" i="3"/>
  <c r="L3161" i="3"/>
  <c r="L3169" i="3"/>
  <c r="L3177" i="3"/>
  <c r="L3185" i="3"/>
  <c r="L3193" i="3"/>
  <c r="L3201" i="3"/>
  <c r="L3209" i="3"/>
  <c r="L3217" i="3"/>
  <c r="L3225" i="3"/>
  <c r="L3233" i="3"/>
  <c r="L3241" i="3"/>
  <c r="L3249" i="3"/>
  <c r="L3257" i="3"/>
  <c r="L3265" i="3"/>
  <c r="L3273" i="3"/>
  <c r="L3281" i="3"/>
  <c r="L3289" i="3"/>
  <c r="L3297" i="3"/>
  <c r="L3305" i="3"/>
  <c r="L3313" i="3"/>
  <c r="L3321" i="3"/>
  <c r="L3329" i="3"/>
  <c r="L3337" i="3"/>
  <c r="L3345" i="3"/>
  <c r="L3353" i="3"/>
  <c r="L3361" i="3"/>
  <c r="L3369" i="3"/>
  <c r="L3377" i="3"/>
  <c r="L3385" i="3"/>
  <c r="L3393" i="3"/>
  <c r="L3401" i="3"/>
  <c r="L3409" i="3"/>
  <c r="L3417" i="3"/>
  <c r="L3425" i="3"/>
  <c r="L3433" i="3"/>
  <c r="L3441" i="3"/>
  <c r="L3449" i="3"/>
  <c r="L3457" i="3"/>
  <c r="L3465" i="3"/>
  <c r="L3473" i="3"/>
  <c r="L3481" i="3"/>
  <c r="L3489" i="3"/>
  <c r="L3497" i="3"/>
  <c r="L3505" i="3"/>
  <c r="L3513" i="3"/>
  <c r="L3521" i="3"/>
  <c r="L3529" i="3"/>
  <c r="L3537" i="3"/>
  <c r="L3545" i="3"/>
  <c r="L3553" i="3"/>
  <c r="L3561" i="3"/>
  <c r="L3569" i="3"/>
  <c r="L3577" i="3"/>
  <c r="L3585" i="3"/>
  <c r="L3593" i="3"/>
  <c r="L3601" i="3"/>
  <c r="L3609" i="3"/>
  <c r="L3617" i="3"/>
  <c r="L3625" i="3"/>
  <c r="L3633" i="3"/>
  <c r="L3641" i="3"/>
  <c r="L3649" i="3"/>
  <c r="L3657" i="3"/>
  <c r="L3665" i="3"/>
  <c r="L3673" i="3"/>
  <c r="L3681" i="3"/>
  <c r="L3689" i="3"/>
  <c r="L3697" i="3"/>
  <c r="L3705" i="3"/>
  <c r="L3713" i="3"/>
  <c r="L3721" i="3"/>
  <c r="L3729" i="3"/>
  <c r="L3737" i="3"/>
  <c r="L3745" i="3"/>
  <c r="L3753" i="3"/>
  <c r="L3761" i="3"/>
  <c r="L3769" i="3"/>
  <c r="L3777" i="3"/>
  <c r="L3785" i="3"/>
  <c r="L3793" i="3"/>
  <c r="L3801" i="3"/>
  <c r="L3809" i="3"/>
  <c r="L3817" i="3"/>
  <c r="L3825" i="3"/>
  <c r="L3833" i="3"/>
  <c r="L3841" i="3"/>
  <c r="L3849" i="3"/>
  <c r="L3857" i="3"/>
  <c r="L3865" i="3"/>
  <c r="L3873" i="3"/>
  <c r="L3881" i="3"/>
  <c r="L3889" i="3"/>
  <c r="L3897" i="3"/>
  <c r="L3905" i="3"/>
  <c r="L3913" i="3"/>
  <c r="L3921" i="3"/>
  <c r="L3929" i="3"/>
  <c r="L3937" i="3"/>
  <c r="L3945" i="3"/>
  <c r="L3953" i="3"/>
  <c r="L3961" i="3"/>
  <c r="L3969" i="3"/>
  <c r="L3977" i="3"/>
  <c r="L3985" i="3"/>
  <c r="L3993" i="3"/>
  <c r="L4001" i="3"/>
  <c r="L4009" i="3"/>
  <c r="L4017" i="3"/>
  <c r="L4025" i="3"/>
  <c r="L4033" i="3"/>
  <c r="L4041" i="3"/>
  <c r="L4049" i="3"/>
  <c r="L4057" i="3"/>
  <c r="L4065" i="3"/>
  <c r="L4073" i="3"/>
  <c r="L4081" i="3"/>
  <c r="L4089" i="3"/>
  <c r="L4097" i="3"/>
  <c r="L4105" i="3"/>
  <c r="L4113" i="3"/>
  <c r="L4121" i="3"/>
  <c r="L4129" i="3"/>
  <c r="L4137" i="3"/>
  <c r="L4145" i="3"/>
  <c r="L4153" i="3"/>
  <c r="L4161" i="3"/>
  <c r="L4169" i="3"/>
  <c r="L4177" i="3"/>
  <c r="L4185" i="3"/>
  <c r="L4193" i="3"/>
  <c r="L4201" i="3"/>
  <c r="L4209" i="3"/>
  <c r="L4217" i="3"/>
  <c r="L4225" i="3"/>
  <c r="L4233" i="3"/>
  <c r="L4241" i="3"/>
  <c r="L4249" i="3"/>
  <c r="L4257" i="3"/>
  <c r="L4265" i="3"/>
  <c r="L4273" i="3"/>
  <c r="L4281" i="3"/>
  <c r="L4289" i="3"/>
  <c r="L4297" i="3"/>
  <c r="L4305" i="3"/>
  <c r="L4313" i="3"/>
  <c r="L4321" i="3"/>
  <c r="L4329" i="3"/>
  <c r="L4337" i="3"/>
  <c r="L4345" i="3"/>
  <c r="L4353" i="3"/>
  <c r="L4361" i="3"/>
  <c r="L4369" i="3"/>
  <c r="L4377" i="3"/>
  <c r="L4385" i="3"/>
  <c r="L4393" i="3"/>
  <c r="L4401" i="3"/>
  <c r="L4409" i="3"/>
  <c r="L4417" i="3"/>
  <c r="L4425" i="3"/>
  <c r="L4433" i="3"/>
  <c r="L4441" i="3"/>
  <c r="L4449" i="3"/>
  <c r="L4457" i="3"/>
  <c r="L4465" i="3"/>
  <c r="L4473" i="3"/>
  <c r="L4481" i="3"/>
  <c r="L4489" i="3"/>
  <c r="L4497" i="3"/>
  <c r="L4505" i="3"/>
  <c r="L4513" i="3"/>
  <c r="L4521" i="3"/>
  <c r="L4529" i="3"/>
  <c r="L4537" i="3"/>
  <c r="L4545" i="3"/>
  <c r="L4553" i="3"/>
  <c r="L4561" i="3"/>
  <c r="L4569" i="3"/>
  <c r="L4577" i="3"/>
  <c r="L4585" i="3"/>
  <c r="L4593" i="3"/>
  <c r="L4601" i="3"/>
  <c r="L4609" i="3"/>
  <c r="L4617" i="3"/>
  <c r="L4625" i="3"/>
  <c r="L4633" i="3"/>
  <c r="L4641" i="3"/>
  <c r="L4649" i="3"/>
  <c r="L4657" i="3"/>
  <c r="L4665" i="3"/>
  <c r="L4673" i="3"/>
  <c r="L4681" i="3"/>
  <c r="L4689" i="3"/>
  <c r="L4697" i="3"/>
  <c r="L4705" i="3"/>
  <c r="L4713" i="3"/>
  <c r="L4721" i="3"/>
  <c r="L4729" i="3"/>
  <c r="L4737" i="3"/>
  <c r="L4745" i="3"/>
  <c r="L4753" i="3"/>
  <c r="L4761" i="3"/>
  <c r="L4769" i="3"/>
  <c r="L4777" i="3"/>
  <c r="L4785" i="3"/>
  <c r="L4793" i="3"/>
  <c r="L4801" i="3"/>
  <c r="L4809" i="3"/>
  <c r="L4817" i="3"/>
  <c r="L4825" i="3"/>
  <c r="L4833" i="3"/>
  <c r="L4841" i="3"/>
  <c r="L4849" i="3"/>
  <c r="L4857" i="3"/>
  <c r="L4865" i="3"/>
  <c r="L4873" i="3"/>
  <c r="L4881" i="3"/>
  <c r="L4889" i="3"/>
  <c r="L4897" i="3"/>
  <c r="L4905" i="3"/>
  <c r="L4913" i="3"/>
  <c r="L4921" i="3"/>
  <c r="L4929" i="3"/>
  <c r="L4937" i="3"/>
  <c r="L4945" i="3"/>
  <c r="L4953" i="3"/>
  <c r="L4961" i="3"/>
  <c r="L4969" i="3"/>
  <c r="L4977" i="3"/>
  <c r="L4985" i="3"/>
  <c r="L4993" i="3"/>
  <c r="L5001" i="3"/>
  <c r="L5009" i="3"/>
  <c r="L5017" i="3"/>
  <c r="L5025" i="3"/>
  <c r="L5033" i="3"/>
  <c r="L5041" i="3"/>
  <c r="L5049" i="3"/>
  <c r="L5057" i="3"/>
  <c r="L5065" i="3"/>
  <c r="L5073" i="3"/>
  <c r="L5081" i="3"/>
  <c r="L5089" i="3"/>
  <c r="L5097" i="3"/>
  <c r="L5105" i="3"/>
  <c r="L5113" i="3"/>
  <c r="L5121" i="3"/>
  <c r="L5129" i="3"/>
  <c r="L5137" i="3"/>
  <c r="L5145" i="3"/>
  <c r="L5153" i="3"/>
  <c r="L5161" i="3"/>
  <c r="L5169" i="3"/>
  <c r="L5177" i="3"/>
  <c r="L5185" i="3"/>
  <c r="L5193" i="3"/>
  <c r="L5201" i="3"/>
  <c r="L5209" i="3"/>
  <c r="L5217" i="3"/>
  <c r="L5225" i="3"/>
  <c r="L5233" i="3"/>
  <c r="L5241" i="3"/>
  <c r="L5249" i="3"/>
  <c r="L5257" i="3"/>
  <c r="L5265" i="3"/>
  <c r="L5273" i="3"/>
  <c r="L5281" i="3"/>
  <c r="L5289" i="3"/>
  <c r="L5297" i="3"/>
  <c r="L5305" i="3"/>
  <c r="L5313" i="3"/>
  <c r="L5321" i="3"/>
  <c r="L5329" i="3"/>
  <c r="L5337" i="3"/>
  <c r="L5345" i="3"/>
  <c r="L5353" i="3"/>
  <c r="L5361" i="3"/>
  <c r="L5369" i="3"/>
  <c r="L5377" i="3"/>
  <c r="L5385" i="3"/>
  <c r="L5393" i="3"/>
  <c r="L5401" i="3"/>
  <c r="L5409" i="3"/>
  <c r="L5417" i="3"/>
  <c r="L5425" i="3"/>
  <c r="L5433" i="3"/>
  <c r="L5441" i="3"/>
  <c r="L5449" i="3"/>
  <c r="L5457" i="3"/>
  <c r="L5465" i="3"/>
  <c r="L5473" i="3"/>
  <c r="L5481" i="3"/>
  <c r="L5489" i="3"/>
  <c r="L5497" i="3"/>
  <c r="L5505" i="3"/>
  <c r="L5513" i="3"/>
  <c r="L5521" i="3"/>
  <c r="L5529" i="3"/>
  <c r="L5537" i="3"/>
  <c r="L5545" i="3"/>
  <c r="L5553" i="3"/>
  <c r="L5561" i="3"/>
  <c r="L5569" i="3"/>
  <c r="L5577" i="3"/>
  <c r="L5585" i="3"/>
  <c r="L5593" i="3"/>
  <c r="L5601" i="3"/>
  <c r="L5609" i="3"/>
  <c r="L5617" i="3"/>
  <c r="L5625" i="3"/>
  <c r="L5633" i="3"/>
  <c r="L5641" i="3"/>
  <c r="L5649" i="3"/>
  <c r="L5657" i="3"/>
  <c r="L5665" i="3"/>
  <c r="L5673" i="3"/>
  <c r="L5681" i="3"/>
  <c r="L5689" i="3"/>
  <c r="L5697" i="3"/>
  <c r="L5705" i="3"/>
  <c r="L5713" i="3"/>
  <c r="L5721" i="3"/>
  <c r="L5729" i="3"/>
  <c r="L5737" i="3"/>
  <c r="L5745" i="3"/>
  <c r="L5753" i="3"/>
  <c r="L5761" i="3"/>
  <c r="L5769" i="3"/>
  <c r="L5777" i="3"/>
  <c r="L5785" i="3"/>
  <c r="L5793" i="3"/>
  <c r="L5801" i="3"/>
  <c r="L5809" i="3"/>
  <c r="L5817" i="3"/>
  <c r="L5825" i="3"/>
  <c r="L5833" i="3"/>
  <c r="L5841" i="3"/>
  <c r="L5849" i="3"/>
  <c r="L5857" i="3"/>
  <c r="L5865" i="3"/>
  <c r="L5873" i="3"/>
  <c r="L5881" i="3"/>
  <c r="L5889" i="3"/>
  <c r="L5897" i="3"/>
  <c r="L5905" i="3"/>
  <c r="L5913" i="3"/>
  <c r="L5921" i="3"/>
  <c r="L5929" i="3"/>
  <c r="L5937" i="3"/>
  <c r="L5945" i="3"/>
  <c r="L5953" i="3"/>
  <c r="L5961" i="3"/>
  <c r="L5969" i="3"/>
  <c r="L5977" i="3"/>
  <c r="L5985" i="3"/>
  <c r="L5993" i="3"/>
  <c r="L6001" i="3"/>
  <c r="L6009" i="3"/>
  <c r="L6017" i="3"/>
  <c r="L6025" i="3"/>
  <c r="L6033" i="3"/>
  <c r="L6041" i="3"/>
  <c r="L6049" i="3"/>
  <c r="L6057" i="3"/>
  <c r="L6065" i="3"/>
  <c r="L6073" i="3"/>
  <c r="L6081" i="3"/>
  <c r="L6089" i="3"/>
  <c r="L6097" i="3"/>
  <c r="L6105" i="3"/>
  <c r="L6113" i="3"/>
  <c r="L6121" i="3"/>
  <c r="L6129" i="3"/>
  <c r="L6137" i="3"/>
  <c r="L6145" i="3"/>
  <c r="L6153" i="3"/>
  <c r="L6161" i="3"/>
  <c r="L6169" i="3"/>
  <c r="L6177" i="3"/>
  <c r="L6185" i="3"/>
  <c r="L6193" i="3"/>
  <c r="L6201" i="3"/>
  <c r="L6209" i="3"/>
  <c r="L6217" i="3"/>
  <c r="L6225" i="3"/>
  <c r="L6233" i="3"/>
  <c r="L6241" i="3"/>
  <c r="L6249" i="3"/>
  <c r="L6257" i="3"/>
  <c r="L6265" i="3"/>
  <c r="L6273" i="3"/>
  <c r="L6281" i="3"/>
  <c r="L6289" i="3"/>
  <c r="L6297" i="3"/>
  <c r="L6305" i="3"/>
  <c r="L6313" i="3"/>
  <c r="L6321" i="3"/>
  <c r="L6329" i="3"/>
  <c r="L6337" i="3"/>
  <c r="L6345" i="3"/>
  <c r="L6353" i="3"/>
  <c r="L6361" i="3"/>
  <c r="L6369" i="3"/>
  <c r="L6377" i="3"/>
  <c r="L6385" i="3"/>
  <c r="L6393" i="3"/>
  <c r="L6401" i="3"/>
  <c r="L6409" i="3"/>
  <c r="L6417" i="3"/>
  <c r="L6425" i="3"/>
  <c r="L6433" i="3"/>
  <c r="L6441" i="3"/>
  <c r="L6449" i="3"/>
  <c r="L6457" i="3"/>
  <c r="L6465" i="3"/>
  <c r="L6473" i="3"/>
  <c r="L6481" i="3"/>
  <c r="L6489" i="3"/>
  <c r="L6497" i="3"/>
  <c r="L6505" i="3"/>
  <c r="L6513" i="3"/>
  <c r="L6521" i="3"/>
  <c r="L6529" i="3"/>
  <c r="L6537" i="3"/>
  <c r="L6545" i="3"/>
  <c r="L6553" i="3"/>
  <c r="L6561" i="3"/>
  <c r="L6569" i="3"/>
  <c r="L6577" i="3"/>
  <c r="L6585" i="3"/>
  <c r="L6593" i="3"/>
  <c r="L6601" i="3"/>
  <c r="L6609" i="3"/>
  <c r="L6617" i="3"/>
  <c r="L6625" i="3"/>
  <c r="L6633" i="3"/>
  <c r="L6641" i="3"/>
  <c r="L6649" i="3"/>
  <c r="L6657" i="3"/>
  <c r="L6665" i="3"/>
  <c r="L6673" i="3"/>
  <c r="L6681" i="3"/>
  <c r="L6689" i="3"/>
  <c r="L6697" i="3"/>
  <c r="L6705" i="3"/>
  <c r="L6713" i="3"/>
  <c r="L6721" i="3"/>
  <c r="L6729" i="3"/>
  <c r="L6737" i="3"/>
  <c r="L6745" i="3"/>
  <c r="L6753" i="3"/>
  <c r="L6761" i="3"/>
  <c r="L6769" i="3"/>
  <c r="L6777" i="3"/>
  <c r="L6785" i="3"/>
  <c r="L6793" i="3"/>
  <c r="L6801" i="3"/>
  <c r="L6809" i="3"/>
  <c r="L6817" i="3"/>
  <c r="L6825" i="3"/>
  <c r="L6833" i="3"/>
  <c r="L6841" i="3"/>
  <c r="L6849" i="3"/>
  <c r="L6857" i="3"/>
  <c r="L6865" i="3"/>
  <c r="L6873" i="3"/>
  <c r="L6881" i="3"/>
  <c r="L6889" i="3"/>
  <c r="L6897" i="3"/>
  <c r="L6905" i="3"/>
  <c r="L6913" i="3"/>
  <c r="L6921" i="3"/>
  <c r="L6929" i="3"/>
  <c r="L6937" i="3"/>
  <c r="L6945" i="3"/>
  <c r="L6953" i="3"/>
  <c r="L6961" i="3"/>
  <c r="L6969" i="3"/>
  <c r="L6977" i="3"/>
  <c r="L6985" i="3"/>
  <c r="L6993" i="3"/>
  <c r="L7001" i="3"/>
  <c r="L7009" i="3"/>
  <c r="L7017" i="3"/>
  <c r="L7025" i="3"/>
  <c r="L7033" i="3"/>
  <c r="L7041" i="3"/>
  <c r="L7049" i="3"/>
  <c r="L7057" i="3"/>
  <c r="L7065" i="3"/>
  <c r="L7073" i="3"/>
  <c r="L7081" i="3"/>
  <c r="L7089" i="3"/>
  <c r="L7097" i="3"/>
  <c r="L7105" i="3"/>
  <c r="L7113" i="3"/>
  <c r="L7121" i="3"/>
  <c r="L7129" i="3"/>
  <c r="L7137" i="3"/>
  <c r="L7145" i="3"/>
  <c r="L7153" i="3"/>
  <c r="L7161" i="3"/>
  <c r="L7169" i="3"/>
  <c r="L7177" i="3"/>
  <c r="L7185" i="3"/>
  <c r="L7193" i="3"/>
  <c r="L7201" i="3"/>
  <c r="L7209" i="3"/>
  <c r="L7217" i="3"/>
  <c r="L7225" i="3"/>
  <c r="L7233" i="3"/>
  <c r="L7241" i="3"/>
  <c r="L7249" i="3"/>
  <c r="L7257" i="3"/>
  <c r="L7265" i="3"/>
  <c r="L7273" i="3"/>
  <c r="L7281" i="3"/>
  <c r="L7289" i="3"/>
  <c r="L7297" i="3"/>
  <c r="L7305" i="3"/>
  <c r="L7313" i="3"/>
  <c r="L7321" i="3"/>
  <c r="L7329" i="3"/>
  <c r="L7337" i="3"/>
  <c r="L7345" i="3"/>
  <c r="L7353" i="3"/>
  <c r="L7361" i="3"/>
  <c r="L7369" i="3"/>
  <c r="L7377" i="3"/>
  <c r="L7385" i="3"/>
  <c r="L7393" i="3"/>
  <c r="L7401" i="3"/>
  <c r="L7409" i="3"/>
  <c r="L7417" i="3"/>
  <c r="L7425" i="3"/>
  <c r="L7433" i="3"/>
  <c r="L7441" i="3"/>
  <c r="L7449" i="3"/>
  <c r="L7457" i="3"/>
  <c r="L7465" i="3"/>
  <c r="L7473" i="3"/>
  <c r="L7481" i="3"/>
  <c r="L7489" i="3"/>
  <c r="L7497" i="3"/>
  <c r="L7505" i="3"/>
  <c r="L7513" i="3"/>
  <c r="L7521" i="3"/>
  <c r="L7529" i="3"/>
  <c r="L7537" i="3"/>
  <c r="L7545" i="3"/>
  <c r="L7553" i="3"/>
  <c r="L7561" i="3"/>
  <c r="L7569" i="3"/>
  <c r="L7577" i="3"/>
  <c r="L7585" i="3"/>
  <c r="L7593" i="3"/>
  <c r="L7601" i="3"/>
  <c r="L7609" i="3"/>
  <c r="L7617" i="3"/>
  <c r="L7625" i="3"/>
  <c r="L7633" i="3"/>
  <c r="L7641" i="3"/>
  <c r="L7649" i="3"/>
  <c r="L7657" i="3"/>
  <c r="L7665" i="3"/>
  <c r="L7673" i="3"/>
  <c r="L7681" i="3"/>
  <c r="L7689" i="3"/>
  <c r="L7697" i="3"/>
  <c r="L7705" i="3"/>
  <c r="L7713" i="3"/>
  <c r="L7721" i="3"/>
  <c r="L7729" i="3"/>
  <c r="L7737" i="3"/>
  <c r="L7745" i="3"/>
  <c r="L7753" i="3"/>
  <c r="L7761" i="3"/>
  <c r="L7769" i="3"/>
  <c r="L7777" i="3"/>
  <c r="L7785" i="3"/>
  <c r="L7793" i="3"/>
  <c r="L7801" i="3"/>
  <c r="L7809" i="3"/>
  <c r="L7817" i="3"/>
  <c r="L7825" i="3"/>
  <c r="L7833" i="3"/>
  <c r="L7841" i="3"/>
  <c r="L7849" i="3"/>
  <c r="L7857" i="3"/>
  <c r="L7865" i="3"/>
  <c r="L7873" i="3"/>
  <c r="L7881" i="3"/>
  <c r="L7889" i="3"/>
  <c r="L7897" i="3"/>
  <c r="L7905" i="3"/>
  <c r="L7913" i="3"/>
  <c r="L7921" i="3"/>
  <c r="L7929" i="3"/>
  <c r="L7937" i="3"/>
  <c r="L7945" i="3"/>
  <c r="L7953" i="3"/>
  <c r="L7961" i="3"/>
  <c r="L7969" i="3"/>
  <c r="L7977" i="3"/>
  <c r="L7985" i="3"/>
  <c r="L7993" i="3"/>
  <c r="L8001" i="3"/>
  <c r="L8009" i="3"/>
  <c r="L8017" i="3"/>
  <c r="L8025" i="3"/>
  <c r="L8033" i="3"/>
  <c r="L8041" i="3"/>
  <c r="L8049" i="3"/>
  <c r="L8057" i="3"/>
  <c r="L8065" i="3"/>
  <c r="L8073" i="3"/>
  <c r="L8081" i="3"/>
  <c r="L8089" i="3"/>
  <c r="L8097" i="3"/>
  <c r="L8105" i="3"/>
  <c r="L8113" i="3"/>
  <c r="L8121" i="3"/>
  <c r="L8129" i="3"/>
  <c r="L8137" i="3"/>
  <c r="L8145" i="3"/>
  <c r="L8153" i="3"/>
  <c r="L8161" i="3"/>
  <c r="L8169" i="3"/>
  <c r="L8177" i="3"/>
  <c r="L8185" i="3"/>
  <c r="L8193" i="3"/>
  <c r="L8201" i="3"/>
  <c r="L8209" i="3"/>
  <c r="L8217" i="3"/>
  <c r="L8225" i="3"/>
  <c r="L8233" i="3"/>
  <c r="L8241" i="3"/>
  <c r="L8249" i="3"/>
  <c r="L8257" i="3"/>
  <c r="L8265" i="3"/>
  <c r="L8273" i="3"/>
  <c r="L8281" i="3"/>
  <c r="L8289" i="3"/>
  <c r="L8297" i="3"/>
  <c r="L8305" i="3"/>
  <c r="L8313" i="3"/>
  <c r="L8321" i="3"/>
  <c r="L8329" i="3"/>
  <c r="L8337" i="3"/>
  <c r="L8345" i="3"/>
  <c r="L8353" i="3"/>
  <c r="L8361" i="3"/>
  <c r="L8369" i="3"/>
  <c r="L8377" i="3"/>
  <c r="L8385" i="3"/>
  <c r="L8393" i="3"/>
  <c r="L8401" i="3"/>
  <c r="L8409" i="3"/>
  <c r="L8417" i="3"/>
  <c r="L8425" i="3"/>
  <c r="L8433" i="3"/>
  <c r="L8441" i="3"/>
  <c r="L8449" i="3"/>
  <c r="L8457" i="3"/>
  <c r="L8465" i="3"/>
  <c r="L8473" i="3"/>
  <c r="L8481" i="3"/>
  <c r="L8489" i="3"/>
  <c r="L8497" i="3"/>
  <c r="L8505" i="3"/>
  <c r="L8513" i="3"/>
  <c r="L8521" i="3"/>
  <c r="L8529" i="3"/>
  <c r="L8537" i="3"/>
  <c r="L8545" i="3"/>
  <c r="L8553" i="3"/>
  <c r="L8561" i="3"/>
  <c r="L8569" i="3"/>
  <c r="L8577" i="3"/>
  <c r="L8585" i="3"/>
  <c r="L8593" i="3"/>
  <c r="L8601" i="3"/>
  <c r="L8609" i="3"/>
  <c r="L8617" i="3"/>
  <c r="L8625" i="3"/>
  <c r="L8633" i="3"/>
  <c r="L8641" i="3"/>
  <c r="L8649" i="3"/>
  <c r="L8657" i="3"/>
  <c r="L8665" i="3"/>
  <c r="L8673" i="3"/>
  <c r="L8681" i="3"/>
  <c r="L8689" i="3"/>
  <c r="L8697" i="3"/>
  <c r="L8705" i="3"/>
  <c r="L8713" i="3"/>
  <c r="L8721" i="3"/>
  <c r="L8729" i="3"/>
  <c r="L8737" i="3"/>
  <c r="L8745" i="3"/>
  <c r="L8753" i="3"/>
  <c r="L8761" i="3"/>
  <c r="L8769" i="3"/>
  <c r="L8777" i="3"/>
  <c r="L8785" i="3"/>
  <c r="L8793" i="3"/>
  <c r="L8801" i="3"/>
  <c r="L8809" i="3"/>
  <c r="L8817" i="3"/>
  <c r="L8825" i="3"/>
  <c r="L8833" i="3"/>
  <c r="L8841" i="3"/>
  <c r="L8849" i="3"/>
  <c r="L8857" i="3"/>
  <c r="L8865" i="3"/>
  <c r="L8873" i="3"/>
  <c r="L8881" i="3"/>
  <c r="L8889" i="3"/>
  <c r="L8897" i="3"/>
  <c r="L8905" i="3"/>
  <c r="L8913" i="3"/>
  <c r="L8921" i="3"/>
  <c r="L8929" i="3"/>
  <c r="L8937" i="3"/>
  <c r="L8945" i="3"/>
  <c r="L8953" i="3"/>
  <c r="L8961" i="3"/>
  <c r="L8969" i="3"/>
  <c r="L8977" i="3"/>
  <c r="L8985" i="3"/>
  <c r="L8993" i="3"/>
  <c r="L9001" i="3"/>
  <c r="L9009" i="3"/>
  <c r="L9017" i="3"/>
  <c r="L9025" i="3"/>
  <c r="L9033" i="3"/>
  <c r="L9041" i="3"/>
  <c r="L9049" i="3"/>
  <c r="L9057" i="3"/>
  <c r="L9065" i="3"/>
  <c r="L9073" i="3"/>
  <c r="L9081" i="3"/>
  <c r="L9089" i="3"/>
  <c r="L9097" i="3"/>
  <c r="L9105" i="3"/>
  <c r="L9113" i="3"/>
  <c r="L9121" i="3"/>
  <c r="L9129" i="3"/>
  <c r="L9137" i="3"/>
  <c r="L9145" i="3"/>
  <c r="L9153" i="3"/>
  <c r="L9161" i="3"/>
  <c r="L9169" i="3"/>
  <c r="L9177" i="3"/>
  <c r="L9185" i="3"/>
  <c r="L9193" i="3"/>
  <c r="L9201" i="3"/>
  <c r="L9209" i="3"/>
  <c r="L9217" i="3"/>
  <c r="L9225" i="3"/>
  <c r="L9233" i="3"/>
  <c r="L9241" i="3"/>
  <c r="L9249" i="3"/>
  <c r="L9257" i="3"/>
  <c r="L9265" i="3"/>
  <c r="L9273" i="3"/>
  <c r="L9281" i="3"/>
  <c r="L9289" i="3"/>
  <c r="L9297" i="3"/>
  <c r="L9305" i="3"/>
  <c r="L9313" i="3"/>
  <c r="L9321" i="3"/>
  <c r="L9329" i="3"/>
  <c r="L9337" i="3"/>
  <c r="L9345" i="3"/>
  <c r="L9353" i="3"/>
  <c r="L9361" i="3"/>
  <c r="L9369" i="3"/>
  <c r="L9377" i="3"/>
  <c r="L9385" i="3"/>
  <c r="L9393" i="3"/>
  <c r="L9401" i="3"/>
  <c r="L9409" i="3"/>
  <c r="L9417" i="3"/>
  <c r="L9425" i="3"/>
  <c r="L9433" i="3"/>
  <c r="L9441" i="3"/>
  <c r="L9449" i="3"/>
  <c r="L9457" i="3"/>
  <c r="L9465" i="3"/>
  <c r="L9473" i="3"/>
  <c r="L9481" i="3"/>
  <c r="L9489" i="3"/>
  <c r="L9497" i="3"/>
  <c r="L9505" i="3"/>
  <c r="L9513" i="3"/>
  <c r="L9521" i="3"/>
  <c r="L9529" i="3"/>
  <c r="L9537" i="3"/>
  <c r="L9545" i="3"/>
  <c r="L9553" i="3"/>
  <c r="L9561" i="3"/>
  <c r="L9569" i="3"/>
  <c r="L9577" i="3"/>
  <c r="L9585" i="3"/>
  <c r="L9593" i="3"/>
  <c r="L9601" i="3"/>
  <c r="L9609" i="3"/>
  <c r="L9617" i="3"/>
  <c r="L9625" i="3"/>
  <c r="L9633" i="3"/>
  <c r="L9641" i="3"/>
  <c r="L9649" i="3"/>
  <c r="L9657" i="3"/>
  <c r="L9665" i="3"/>
  <c r="L9673" i="3"/>
  <c r="L9681" i="3"/>
  <c r="L9689" i="3"/>
  <c r="L9697" i="3"/>
  <c r="L9705" i="3"/>
  <c r="L9713" i="3"/>
  <c r="L9721" i="3"/>
  <c r="L9729" i="3"/>
  <c r="L9737" i="3"/>
  <c r="L9745" i="3"/>
  <c r="L9753" i="3"/>
  <c r="L9761" i="3"/>
  <c r="L9769" i="3"/>
  <c r="L9777" i="3"/>
  <c r="L9785" i="3"/>
  <c r="L9793" i="3"/>
  <c r="L9801" i="3"/>
  <c r="L9809" i="3"/>
  <c r="L9817" i="3"/>
  <c r="L9825" i="3"/>
  <c r="L9833" i="3"/>
  <c r="L9841" i="3"/>
  <c r="L9849" i="3"/>
  <c r="L9857" i="3"/>
  <c r="L9865" i="3"/>
  <c r="L9873" i="3"/>
  <c r="L9881" i="3"/>
  <c r="L9889" i="3"/>
  <c r="L9897" i="3"/>
  <c r="L9905" i="3"/>
  <c r="L9913" i="3"/>
  <c r="L9921" i="3"/>
  <c r="L9929" i="3"/>
  <c r="L9937" i="3"/>
  <c r="L9945" i="3"/>
  <c r="L9953" i="3"/>
  <c r="L9961" i="3"/>
  <c r="L9969" i="3"/>
  <c r="L9977" i="3"/>
  <c r="L9985" i="3"/>
  <c r="L9993" i="3"/>
  <c r="L10001" i="3"/>
  <c r="L10009" i="3"/>
  <c r="L10017" i="3"/>
  <c r="L10025" i="3"/>
  <c r="L10033" i="3"/>
  <c r="L10041" i="3"/>
  <c r="L10049" i="3"/>
  <c r="L10057" i="3"/>
  <c r="L10065" i="3"/>
  <c r="L10073" i="3"/>
  <c r="L10081" i="3"/>
  <c r="L10089" i="3"/>
  <c r="L10097" i="3"/>
  <c r="L10105" i="3"/>
  <c r="L10113" i="3"/>
  <c r="L10121" i="3"/>
  <c r="L10129" i="3"/>
  <c r="L10137" i="3"/>
  <c r="L10145" i="3"/>
  <c r="L10153" i="3"/>
  <c r="L10161" i="3"/>
  <c r="L10169" i="3"/>
  <c r="L10177" i="3"/>
  <c r="L10185" i="3"/>
  <c r="L10193" i="3"/>
  <c r="L10201" i="3"/>
  <c r="L10209" i="3"/>
  <c r="L10217" i="3"/>
  <c r="L10225" i="3"/>
  <c r="L10233" i="3"/>
  <c r="L10241" i="3"/>
  <c r="L10249" i="3"/>
  <c r="L10257" i="3"/>
  <c r="L10265" i="3"/>
  <c r="L10273" i="3"/>
  <c r="L10281" i="3"/>
  <c r="L10289" i="3"/>
  <c r="L10297" i="3"/>
  <c r="L10305" i="3"/>
  <c r="L10313" i="3"/>
  <c r="L10321" i="3"/>
  <c r="L10329" i="3"/>
  <c r="L10337" i="3"/>
  <c r="L10345" i="3"/>
  <c r="L10353" i="3"/>
  <c r="L10361" i="3"/>
  <c r="L10369" i="3"/>
  <c r="L10377" i="3"/>
  <c r="L10385" i="3"/>
  <c r="L10393" i="3"/>
  <c r="L10401" i="3"/>
  <c r="L10409" i="3"/>
  <c r="L10417" i="3"/>
  <c r="L10425" i="3"/>
  <c r="L10433" i="3"/>
  <c r="L10441" i="3"/>
  <c r="L10449" i="3"/>
  <c r="L10457" i="3"/>
  <c r="L10465" i="3"/>
  <c r="L10473" i="3"/>
  <c r="L10481" i="3"/>
  <c r="L10489" i="3"/>
  <c r="L10497" i="3"/>
  <c r="L10505" i="3"/>
  <c r="L10513" i="3"/>
  <c r="L10521" i="3"/>
  <c r="L10529" i="3"/>
  <c r="L10537" i="3"/>
  <c r="L10545" i="3"/>
  <c r="L10553" i="3"/>
  <c r="L10561" i="3"/>
  <c r="L10569" i="3"/>
  <c r="L10577" i="3"/>
  <c r="L10585" i="3"/>
  <c r="L10593" i="3"/>
  <c r="L10601" i="3"/>
  <c r="L10609" i="3"/>
  <c r="L10617" i="3"/>
  <c r="L10625" i="3"/>
  <c r="L10633" i="3"/>
  <c r="L10641" i="3"/>
  <c r="L10649" i="3"/>
  <c r="L10657" i="3"/>
  <c r="L10665" i="3"/>
  <c r="L10673" i="3"/>
  <c r="L10681" i="3"/>
  <c r="L10689" i="3"/>
  <c r="L10697" i="3"/>
  <c r="L10705" i="3"/>
  <c r="L10713" i="3"/>
  <c r="L10721" i="3"/>
  <c r="L10729" i="3"/>
  <c r="L10737" i="3"/>
  <c r="L10745" i="3"/>
  <c r="L10753" i="3"/>
  <c r="L10761" i="3"/>
  <c r="L10769" i="3"/>
  <c r="L10777" i="3"/>
  <c r="L10785" i="3"/>
  <c r="L10793" i="3"/>
  <c r="L10801" i="3"/>
  <c r="L10809" i="3"/>
  <c r="L10817" i="3"/>
  <c r="L10825" i="3"/>
  <c r="L10833" i="3"/>
  <c r="L10841" i="3"/>
  <c r="L10849" i="3"/>
  <c r="L10857" i="3"/>
  <c r="L10865" i="3"/>
  <c r="L10873" i="3"/>
  <c r="L10881" i="3"/>
  <c r="L10889" i="3"/>
  <c r="L10897" i="3"/>
  <c r="L10905" i="3"/>
  <c r="L10913" i="3"/>
  <c r="L10921" i="3"/>
  <c r="L10929" i="3"/>
  <c r="L10937" i="3"/>
  <c r="L10945" i="3"/>
  <c r="L10953" i="3"/>
  <c r="L10961" i="3"/>
  <c r="L10969" i="3"/>
  <c r="L10977" i="3"/>
  <c r="L10985" i="3"/>
  <c r="L10993" i="3"/>
  <c r="L11001" i="3"/>
  <c r="L11009" i="3"/>
  <c r="L11017" i="3"/>
  <c r="L11025" i="3"/>
  <c r="L11033" i="3"/>
  <c r="L11041" i="3"/>
  <c r="L11049" i="3"/>
  <c r="L11057" i="3"/>
  <c r="L11065" i="3"/>
  <c r="L11073" i="3"/>
  <c r="L11081" i="3"/>
  <c r="L11089" i="3"/>
  <c r="L11097" i="3"/>
  <c r="L11105" i="3"/>
  <c r="L11113" i="3"/>
  <c r="L11121" i="3"/>
  <c r="L11129" i="3"/>
  <c r="L11137" i="3"/>
  <c r="L11145" i="3"/>
  <c r="L11153" i="3"/>
  <c r="L11161" i="3"/>
  <c r="L11169" i="3"/>
  <c r="L11177" i="3"/>
  <c r="L11185" i="3"/>
  <c r="L11193" i="3"/>
  <c r="L11201" i="3"/>
  <c r="L11209" i="3"/>
  <c r="L11217" i="3"/>
  <c r="L11225" i="3"/>
  <c r="L11233" i="3"/>
  <c r="L11241" i="3"/>
  <c r="L11249" i="3"/>
  <c r="L11257" i="3"/>
  <c r="L11265" i="3"/>
  <c r="L11273" i="3"/>
  <c r="L11281" i="3"/>
  <c r="L11289" i="3"/>
  <c r="L11297" i="3"/>
  <c r="L11305" i="3"/>
  <c r="L11313" i="3"/>
  <c r="L11321" i="3"/>
  <c r="L11329" i="3"/>
  <c r="L11337" i="3"/>
  <c r="L11345" i="3"/>
  <c r="L11353" i="3"/>
  <c r="L11361" i="3"/>
  <c r="L11369" i="3"/>
  <c r="L11377" i="3"/>
  <c r="L11385" i="3"/>
  <c r="L11393" i="3"/>
  <c r="L11401" i="3"/>
  <c r="L11409" i="3"/>
  <c r="L11417" i="3"/>
  <c r="L11425" i="3"/>
  <c r="L11433" i="3"/>
  <c r="L11441" i="3"/>
  <c r="L11449" i="3"/>
  <c r="L11457" i="3"/>
  <c r="L11465" i="3"/>
  <c r="L11473" i="3"/>
  <c r="L11481" i="3"/>
  <c r="L11489" i="3"/>
  <c r="L11497" i="3"/>
  <c r="L11505" i="3"/>
  <c r="L11513" i="3"/>
  <c r="L11521" i="3"/>
  <c r="L11529" i="3"/>
  <c r="L11537" i="3"/>
  <c r="L11545" i="3"/>
  <c r="L11553" i="3"/>
  <c r="L11561" i="3"/>
  <c r="L11569" i="3"/>
  <c r="L11577" i="3"/>
  <c r="L11585" i="3"/>
  <c r="L11593" i="3"/>
  <c r="L11601" i="3"/>
  <c r="L11609" i="3"/>
  <c r="L11617" i="3"/>
  <c r="L11625" i="3"/>
  <c r="L11633" i="3"/>
  <c r="L11641" i="3"/>
  <c r="L11649" i="3"/>
  <c r="L11657" i="3"/>
  <c r="L11665" i="3"/>
  <c r="L11673" i="3"/>
  <c r="L11681" i="3"/>
  <c r="L11689" i="3"/>
  <c r="L11697" i="3"/>
  <c r="L11705" i="3"/>
  <c r="L11713" i="3"/>
  <c r="L11721" i="3"/>
  <c r="L11729" i="3"/>
  <c r="L11737" i="3"/>
  <c r="L11745" i="3"/>
  <c r="L11753" i="3"/>
  <c r="L11761" i="3"/>
  <c r="L11769" i="3"/>
  <c r="L11777" i="3"/>
  <c r="L11785" i="3"/>
  <c r="L11793" i="3"/>
  <c r="L11801" i="3"/>
  <c r="L11809" i="3"/>
  <c r="L11817" i="3"/>
  <c r="L11825" i="3"/>
  <c r="L11833" i="3"/>
  <c r="L11841" i="3"/>
  <c r="L11849" i="3"/>
  <c r="L11857" i="3"/>
  <c r="L11865" i="3"/>
  <c r="L11873" i="3"/>
  <c r="L11881" i="3"/>
  <c r="L11889" i="3"/>
  <c r="L11897" i="3"/>
  <c r="L11905" i="3"/>
  <c r="L11913" i="3"/>
  <c r="L11921" i="3"/>
  <c r="L11929" i="3"/>
  <c r="L11937" i="3"/>
  <c r="L11945" i="3"/>
  <c r="L11953" i="3"/>
  <c r="L11961" i="3"/>
  <c r="L11969" i="3"/>
  <c r="L11977" i="3"/>
  <c r="L11985" i="3"/>
  <c r="L11993" i="3"/>
  <c r="L12001" i="3"/>
  <c r="L12009" i="3"/>
  <c r="L12017" i="3"/>
  <c r="L12025" i="3"/>
  <c r="L12033" i="3"/>
  <c r="L12041" i="3"/>
  <c r="L12049" i="3"/>
  <c r="L12057" i="3"/>
  <c r="L12065" i="3"/>
  <c r="L12073" i="3"/>
  <c r="L12081" i="3"/>
  <c r="L12089" i="3"/>
  <c r="L12097" i="3"/>
  <c r="L12105" i="3"/>
  <c r="L12113" i="3"/>
  <c r="L12121" i="3"/>
  <c r="L12129" i="3"/>
  <c r="L12137" i="3"/>
  <c r="L12145" i="3"/>
  <c r="L12153" i="3"/>
  <c r="L12161" i="3"/>
  <c r="L12169" i="3"/>
  <c r="L12177" i="3"/>
  <c r="L12185" i="3"/>
  <c r="L12193" i="3"/>
  <c r="L12201" i="3"/>
  <c r="L12209" i="3"/>
  <c r="L12217" i="3"/>
  <c r="L12225" i="3"/>
  <c r="L12233" i="3"/>
  <c r="L12241" i="3"/>
  <c r="L12249" i="3"/>
  <c r="L12257" i="3"/>
  <c r="L12265" i="3"/>
  <c r="L12273" i="3"/>
  <c r="L12281" i="3"/>
  <c r="L12289" i="3"/>
  <c r="L12297" i="3"/>
  <c r="L12305" i="3"/>
  <c r="L12313" i="3"/>
  <c r="L12321" i="3"/>
  <c r="L12329" i="3"/>
  <c r="L12337" i="3"/>
  <c r="L12345" i="3"/>
  <c r="L12353" i="3"/>
  <c r="L12361" i="3"/>
  <c r="L12369" i="3"/>
  <c r="L12377" i="3"/>
  <c r="L12385" i="3"/>
  <c r="L12393" i="3"/>
  <c r="L12401" i="3"/>
  <c r="L12409" i="3"/>
  <c r="L12417" i="3"/>
  <c r="L12425" i="3"/>
  <c r="L12433" i="3"/>
  <c r="L12441" i="3"/>
  <c r="L12449" i="3"/>
  <c r="L12457" i="3"/>
  <c r="L12465" i="3"/>
  <c r="L12473" i="3"/>
  <c r="L12481" i="3"/>
  <c r="L12489" i="3"/>
  <c r="L12497" i="3"/>
  <c r="L12505" i="3"/>
  <c r="L12513" i="3"/>
  <c r="L12521" i="3"/>
  <c r="L12529" i="3"/>
  <c r="L12537" i="3"/>
  <c r="L12545" i="3"/>
  <c r="L12553" i="3"/>
  <c r="L12561" i="3"/>
  <c r="L12569" i="3"/>
  <c r="L12577" i="3"/>
  <c r="L12585" i="3"/>
  <c r="L12593" i="3"/>
  <c r="L12601" i="3"/>
  <c r="L12609" i="3"/>
  <c r="L12617" i="3"/>
  <c r="L12625" i="3"/>
  <c r="L12633" i="3"/>
  <c r="L12641" i="3"/>
  <c r="L12649" i="3"/>
  <c r="L12657" i="3"/>
  <c r="L12665" i="3"/>
  <c r="L12673" i="3"/>
  <c r="L12681" i="3"/>
  <c r="L12689" i="3"/>
  <c r="L12697" i="3"/>
  <c r="L12705" i="3"/>
  <c r="L12713" i="3"/>
  <c r="L12721" i="3"/>
  <c r="L12729" i="3"/>
  <c r="L12737" i="3"/>
  <c r="L12745" i="3"/>
  <c r="L12753" i="3"/>
  <c r="L12761" i="3"/>
  <c r="L12769" i="3"/>
  <c r="L12777" i="3"/>
  <c r="L12785" i="3"/>
  <c r="L12793" i="3"/>
  <c r="L12801" i="3"/>
  <c r="L12809" i="3"/>
  <c r="L12817" i="3"/>
  <c r="L12825" i="3"/>
  <c r="L12833" i="3"/>
  <c r="L12841" i="3"/>
  <c r="L12849" i="3"/>
  <c r="L12857" i="3"/>
  <c r="L12865" i="3"/>
  <c r="L12873" i="3"/>
  <c r="L12881" i="3"/>
  <c r="L12889" i="3"/>
  <c r="L12897" i="3"/>
  <c r="L12905" i="3"/>
  <c r="L12913" i="3"/>
  <c r="L12921" i="3"/>
  <c r="L12929" i="3"/>
  <c r="L12937" i="3"/>
  <c r="L12945" i="3"/>
  <c r="L12953" i="3"/>
  <c r="L12961" i="3"/>
  <c r="L12969" i="3"/>
  <c r="L12977" i="3"/>
  <c r="L12985" i="3"/>
  <c r="L12993" i="3"/>
  <c r="L13001" i="3"/>
  <c r="L13009" i="3"/>
  <c r="L13017" i="3"/>
  <c r="L13025" i="3"/>
  <c r="L13033" i="3"/>
  <c r="L13041" i="3"/>
  <c r="L13049" i="3"/>
  <c r="L13057" i="3"/>
  <c r="L13065" i="3"/>
  <c r="L13073" i="3"/>
  <c r="L13081" i="3"/>
  <c r="L13089" i="3"/>
  <c r="L13097" i="3"/>
  <c r="L13105" i="3"/>
  <c r="L13113" i="3"/>
  <c r="L13121" i="3"/>
  <c r="L13129" i="3"/>
  <c r="L13137" i="3"/>
  <c r="L13145" i="3"/>
  <c r="L13153" i="3"/>
  <c r="L13161" i="3"/>
  <c r="L13169" i="3"/>
  <c r="L13177" i="3"/>
  <c r="L13185" i="3"/>
  <c r="L13193" i="3"/>
  <c r="L13201" i="3"/>
  <c r="L13209" i="3"/>
  <c r="L13217" i="3"/>
  <c r="L13225" i="3"/>
  <c r="L13233" i="3"/>
  <c r="L13241" i="3"/>
  <c r="L13249" i="3"/>
  <c r="L13257" i="3"/>
  <c r="L13265" i="3"/>
  <c r="L13273" i="3"/>
  <c r="L13281" i="3"/>
  <c r="L13289" i="3"/>
  <c r="L13297" i="3"/>
  <c r="L13305" i="3"/>
  <c r="L13313" i="3"/>
  <c r="L13321" i="3"/>
  <c r="L13329" i="3"/>
  <c r="L13337" i="3"/>
  <c r="L13345" i="3"/>
  <c r="L13353" i="3"/>
  <c r="L13361" i="3"/>
  <c r="L13369" i="3"/>
  <c r="L13377" i="3"/>
  <c r="L13385" i="3"/>
  <c r="L13393" i="3"/>
  <c r="L13401" i="3"/>
  <c r="L13409" i="3"/>
  <c r="L13417" i="3"/>
  <c r="L13425" i="3"/>
  <c r="L13433" i="3"/>
  <c r="L13441" i="3"/>
  <c r="L13449" i="3"/>
  <c r="L13457" i="3"/>
  <c r="L13465" i="3"/>
  <c r="L13473" i="3"/>
  <c r="L13481" i="3"/>
  <c r="L13489" i="3"/>
  <c r="L13497" i="3"/>
  <c r="L13505" i="3"/>
  <c r="L13513" i="3"/>
  <c r="L13521" i="3"/>
  <c r="L13529" i="3"/>
  <c r="L13537" i="3"/>
  <c r="L13545" i="3"/>
  <c r="L13553" i="3"/>
  <c r="L13561" i="3"/>
  <c r="L13569" i="3"/>
  <c r="L13577" i="3"/>
  <c r="L13585" i="3"/>
  <c r="L13593" i="3"/>
  <c r="L13601" i="3"/>
  <c r="L13609" i="3"/>
  <c r="L13617" i="3"/>
  <c r="L13625" i="3"/>
  <c r="L13633" i="3"/>
  <c r="L13641" i="3"/>
  <c r="L13649" i="3"/>
  <c r="L13657" i="3"/>
  <c r="L13665" i="3"/>
  <c r="L13673" i="3"/>
  <c r="L13681" i="3"/>
  <c r="L13689" i="3"/>
  <c r="L13697" i="3"/>
  <c r="L13705" i="3"/>
  <c r="L13713" i="3"/>
  <c r="L13721" i="3"/>
  <c r="L13729" i="3"/>
  <c r="L13737" i="3"/>
  <c r="L13745" i="3"/>
  <c r="L13753" i="3"/>
  <c r="L13761" i="3"/>
  <c r="L13769" i="3"/>
  <c r="L13777" i="3"/>
  <c r="L13785" i="3"/>
  <c r="L13793" i="3"/>
  <c r="L13801" i="3"/>
  <c r="L13809" i="3"/>
  <c r="L13817" i="3"/>
  <c r="L13825" i="3"/>
  <c r="L13833" i="3"/>
  <c r="L13841" i="3"/>
  <c r="L13849" i="3"/>
  <c r="L13857" i="3"/>
  <c r="L13865" i="3"/>
  <c r="L13873" i="3"/>
  <c r="L13881" i="3"/>
  <c r="L13889" i="3"/>
  <c r="L13897" i="3"/>
  <c r="L13905" i="3"/>
  <c r="L13913" i="3"/>
  <c r="L13921" i="3"/>
  <c r="L13929" i="3"/>
  <c r="L13937" i="3"/>
  <c r="L13945" i="3"/>
  <c r="L13953" i="3"/>
  <c r="L13961" i="3"/>
  <c r="L13969" i="3"/>
  <c r="L13977" i="3"/>
  <c r="L13985" i="3"/>
  <c r="L13993" i="3"/>
  <c r="L14001" i="3"/>
  <c r="L14009" i="3"/>
  <c r="L14017" i="3"/>
  <c r="L14025" i="3"/>
  <c r="L14033" i="3"/>
  <c r="L14041" i="3"/>
  <c r="L14049" i="3"/>
  <c r="L14057" i="3"/>
  <c r="L14065" i="3"/>
  <c r="L14073" i="3"/>
  <c r="L14081" i="3"/>
  <c r="L14089" i="3"/>
  <c r="L14097" i="3"/>
  <c r="L14105" i="3"/>
  <c r="L14113" i="3"/>
  <c r="L14121" i="3"/>
  <c r="L14129" i="3"/>
  <c r="L14137" i="3"/>
  <c r="L14145" i="3"/>
  <c r="L14153" i="3"/>
  <c r="L14161" i="3"/>
  <c r="L14169" i="3"/>
  <c r="L14177" i="3"/>
  <c r="L14185" i="3"/>
  <c r="L14193" i="3"/>
  <c r="L14201" i="3"/>
  <c r="L14209" i="3"/>
  <c r="L14217" i="3"/>
  <c r="L14225" i="3"/>
  <c r="L14233" i="3"/>
  <c r="L14241" i="3"/>
  <c r="L14249" i="3"/>
  <c r="L14257" i="3"/>
  <c r="L14265" i="3"/>
  <c r="L14273" i="3"/>
  <c r="L14281" i="3"/>
  <c r="L14289" i="3"/>
  <c r="L14297" i="3"/>
  <c r="L14305" i="3"/>
  <c r="L14313" i="3"/>
  <c r="L14321" i="3"/>
  <c r="L14329" i="3"/>
  <c r="L14337" i="3"/>
  <c r="L14345" i="3"/>
  <c r="L14353" i="3"/>
  <c r="L14361" i="3"/>
  <c r="L14369" i="3"/>
  <c r="L14377" i="3"/>
  <c r="L14385" i="3"/>
  <c r="L14393" i="3"/>
  <c r="L14401" i="3"/>
  <c r="L14409" i="3"/>
  <c r="L14417" i="3"/>
  <c r="L14425" i="3"/>
  <c r="L14433" i="3"/>
  <c r="L14441" i="3"/>
  <c r="L14449" i="3"/>
  <c r="L14457" i="3"/>
  <c r="L14465" i="3"/>
  <c r="L14473" i="3"/>
  <c r="L14481" i="3"/>
  <c r="L14489" i="3"/>
  <c r="L14497" i="3"/>
  <c r="L14505" i="3"/>
  <c r="L14513" i="3"/>
  <c r="L14521" i="3"/>
  <c r="L14529" i="3"/>
  <c r="L14537" i="3"/>
  <c r="L14545" i="3"/>
  <c r="L14553" i="3"/>
  <c r="L14561" i="3"/>
  <c r="L14569" i="3"/>
  <c r="L14577" i="3"/>
  <c r="L14585" i="3"/>
  <c r="L14593" i="3"/>
  <c r="L14601" i="3"/>
  <c r="L14609" i="3"/>
  <c r="L14617" i="3"/>
  <c r="L14625" i="3"/>
  <c r="L14633" i="3"/>
  <c r="L14641" i="3"/>
  <c r="L14649" i="3"/>
  <c r="L14657" i="3"/>
  <c r="L14665" i="3"/>
  <c r="L14673" i="3"/>
  <c r="L14681" i="3"/>
  <c r="L14689" i="3"/>
  <c r="L14697" i="3"/>
  <c r="L14705" i="3"/>
  <c r="L14713" i="3"/>
  <c r="L14721" i="3"/>
  <c r="L14729" i="3"/>
  <c r="L14737" i="3"/>
  <c r="L14745" i="3"/>
  <c r="L14753" i="3"/>
  <c r="L14761" i="3"/>
  <c r="L14769" i="3"/>
  <c r="L14777" i="3"/>
  <c r="L14785" i="3"/>
  <c r="L14793" i="3"/>
  <c r="L14801" i="3"/>
  <c r="L14809" i="3"/>
  <c r="L14817" i="3"/>
  <c r="L14825" i="3"/>
  <c r="L14833" i="3"/>
  <c r="L14841" i="3"/>
  <c r="L14849" i="3"/>
  <c r="L14857" i="3"/>
  <c r="L14865" i="3"/>
  <c r="L14873" i="3"/>
  <c r="L14881" i="3"/>
  <c r="L14889" i="3"/>
  <c r="L14897" i="3"/>
  <c r="L14905" i="3"/>
  <c r="L14913" i="3"/>
  <c r="L14921" i="3"/>
  <c r="L14929" i="3"/>
  <c r="L14937" i="3"/>
  <c r="L14945" i="3"/>
  <c r="L14953" i="3"/>
  <c r="L14961" i="3"/>
  <c r="L14969" i="3"/>
  <c r="L14977" i="3"/>
  <c r="L14985" i="3"/>
  <c r="L14993" i="3"/>
  <c r="L15001" i="3"/>
  <c r="L15009" i="3"/>
  <c r="L15017" i="3"/>
  <c r="L15025" i="3"/>
  <c r="L15033" i="3"/>
  <c r="L15041" i="3"/>
  <c r="L15049" i="3"/>
  <c r="L15057" i="3"/>
  <c r="L15065" i="3"/>
  <c r="L15073" i="3"/>
  <c r="L15081" i="3"/>
  <c r="L15089" i="3"/>
  <c r="L15097" i="3"/>
  <c r="L15105" i="3"/>
  <c r="L15113" i="3"/>
  <c r="L15121" i="3"/>
  <c r="L15129" i="3"/>
  <c r="L15137" i="3"/>
  <c r="L15145" i="3"/>
  <c r="L15153" i="3"/>
  <c r="L15161" i="3"/>
  <c r="L15169" i="3"/>
  <c r="L15177" i="3"/>
  <c r="L15185" i="3"/>
  <c r="L15193" i="3"/>
  <c r="L15201" i="3"/>
  <c r="L15209" i="3"/>
  <c r="L15217" i="3"/>
  <c r="L15225" i="3"/>
  <c r="L15233" i="3"/>
  <c r="L15241" i="3"/>
  <c r="L15249" i="3"/>
  <c r="L15257" i="3"/>
  <c r="L15265" i="3"/>
  <c r="L15273" i="3"/>
  <c r="L15281" i="3"/>
  <c r="L15289" i="3"/>
  <c r="L15297" i="3"/>
  <c r="L15305" i="3"/>
  <c r="L15313" i="3"/>
  <c r="L15321" i="3"/>
  <c r="L15329" i="3"/>
  <c r="L15337" i="3"/>
  <c r="L15345" i="3"/>
  <c r="L15353" i="3"/>
  <c r="L15361" i="3"/>
  <c r="L15369" i="3"/>
  <c r="L15377" i="3"/>
  <c r="L15385" i="3"/>
  <c r="L15393" i="3"/>
  <c r="L15401" i="3"/>
  <c r="L15409" i="3"/>
  <c r="L15417" i="3"/>
  <c r="L15425" i="3"/>
  <c r="L15433" i="3"/>
  <c r="L15441" i="3"/>
  <c r="L15449" i="3"/>
  <c r="L15457" i="3"/>
  <c r="L15465" i="3"/>
  <c r="L15473" i="3"/>
  <c r="L15481" i="3"/>
  <c r="L15489" i="3"/>
  <c r="L15497" i="3"/>
  <c r="L15505" i="3"/>
  <c r="L15513" i="3"/>
  <c r="L15521" i="3"/>
  <c r="L15529" i="3"/>
  <c r="L15537" i="3"/>
  <c r="L15545" i="3"/>
  <c r="L15553" i="3"/>
  <c r="L15561" i="3"/>
  <c r="L15569" i="3"/>
  <c r="L15577" i="3"/>
  <c r="L15585" i="3"/>
  <c r="L15593" i="3"/>
  <c r="L15601" i="3"/>
  <c r="L15609" i="3"/>
  <c r="L15617" i="3"/>
  <c r="L15625" i="3"/>
  <c r="L15633" i="3"/>
  <c r="L15641" i="3"/>
  <c r="L15649" i="3"/>
  <c r="L15657" i="3"/>
  <c r="L15665" i="3"/>
  <c r="L15673" i="3"/>
  <c r="L15681" i="3"/>
  <c r="L15689" i="3"/>
  <c r="L15697" i="3"/>
  <c r="L15705" i="3"/>
  <c r="L15713" i="3"/>
  <c r="L15721" i="3"/>
  <c r="L15729" i="3"/>
  <c r="L15737" i="3"/>
  <c r="L15745" i="3"/>
  <c r="L15753" i="3"/>
  <c r="L15761" i="3"/>
  <c r="L15769" i="3"/>
  <c r="L15777" i="3"/>
  <c r="L15785" i="3"/>
  <c r="L15793" i="3"/>
  <c r="L15801" i="3"/>
  <c r="L15809" i="3"/>
  <c r="L15817" i="3"/>
  <c r="L15825" i="3"/>
  <c r="L15833" i="3"/>
  <c r="L15841" i="3"/>
  <c r="L15849" i="3"/>
  <c r="L15857" i="3"/>
  <c r="L15865" i="3"/>
  <c r="L15873" i="3"/>
  <c r="L15881" i="3"/>
  <c r="L15889" i="3"/>
  <c r="L15897" i="3"/>
  <c r="L15905" i="3"/>
  <c r="L15913" i="3"/>
  <c r="L15921" i="3"/>
  <c r="L15929" i="3"/>
  <c r="L15937" i="3"/>
  <c r="L15945" i="3"/>
  <c r="L15953" i="3"/>
  <c r="L15961" i="3"/>
  <c r="L15969" i="3"/>
  <c r="L15977" i="3"/>
  <c r="L15985" i="3"/>
  <c r="L15993" i="3"/>
  <c r="L16001" i="3"/>
  <c r="L16009" i="3"/>
  <c r="L16017" i="3"/>
  <c r="L16025" i="3"/>
  <c r="L16033" i="3"/>
  <c r="L16041" i="3"/>
  <c r="L16049" i="3"/>
  <c r="L16057" i="3"/>
  <c r="L16065" i="3"/>
  <c r="L16073" i="3"/>
  <c r="L16081" i="3"/>
  <c r="L16089" i="3"/>
  <c r="L16097" i="3"/>
  <c r="L16105" i="3"/>
  <c r="L16113" i="3"/>
  <c r="L16121" i="3"/>
  <c r="L16129" i="3"/>
  <c r="L16137" i="3"/>
  <c r="L16145" i="3"/>
  <c r="L16153" i="3"/>
  <c r="L16161" i="3"/>
  <c r="L16169" i="3"/>
  <c r="L16177" i="3"/>
  <c r="L16185" i="3"/>
  <c r="L16193" i="3"/>
  <c r="L16201" i="3"/>
  <c r="L16209" i="3"/>
  <c r="L16217" i="3"/>
  <c r="L16225" i="3"/>
  <c r="L16233" i="3"/>
  <c r="L16241" i="3"/>
  <c r="L16249" i="3"/>
  <c r="L16257" i="3"/>
  <c r="L16265" i="3"/>
  <c r="L16273" i="3"/>
  <c r="L16281" i="3"/>
  <c r="L16289" i="3"/>
  <c r="L16297" i="3"/>
  <c r="L16305" i="3"/>
  <c r="L16313" i="3"/>
  <c r="L16321" i="3"/>
  <c r="L16329" i="3"/>
  <c r="L16337" i="3"/>
  <c r="L16345" i="3"/>
  <c r="L16353" i="3"/>
  <c r="L16361" i="3"/>
  <c r="L16369" i="3"/>
  <c r="L16377" i="3"/>
  <c r="L16385" i="3"/>
  <c r="L16393" i="3"/>
  <c r="L16401" i="3"/>
  <c r="L16409" i="3"/>
  <c r="L16417" i="3"/>
  <c r="L16425" i="3"/>
  <c r="L16433" i="3"/>
  <c r="L16441" i="3"/>
  <c r="L16449" i="3"/>
  <c r="L16457" i="3"/>
  <c r="L16465" i="3"/>
  <c r="L16473" i="3"/>
  <c r="L16481" i="3"/>
  <c r="L16489" i="3"/>
  <c r="L16497" i="3"/>
  <c r="L16505" i="3"/>
  <c r="L16513" i="3"/>
  <c r="L16521" i="3"/>
  <c r="L16529" i="3"/>
  <c r="L16537" i="3"/>
  <c r="L16545" i="3"/>
  <c r="L16553" i="3"/>
  <c r="L16561" i="3"/>
  <c r="L16569" i="3"/>
  <c r="L16577" i="3"/>
  <c r="L16585" i="3"/>
  <c r="L16593" i="3"/>
  <c r="L16601" i="3"/>
  <c r="L16609" i="3"/>
  <c r="L16617" i="3"/>
  <c r="L16625" i="3"/>
  <c r="L16633" i="3"/>
  <c r="L16641" i="3"/>
  <c r="L16649" i="3"/>
  <c r="L16657" i="3"/>
  <c r="L16665" i="3"/>
  <c r="L16673" i="3"/>
  <c r="L16681" i="3"/>
  <c r="L16689" i="3"/>
  <c r="L16697" i="3"/>
  <c r="L16705" i="3"/>
  <c r="L16713" i="3"/>
  <c r="L16721" i="3"/>
  <c r="L16729" i="3"/>
  <c r="L16738" i="3"/>
  <c r="L16747" i="3"/>
  <c r="L16757" i="3"/>
  <c r="L16766" i="3"/>
  <c r="L16775" i="3"/>
  <c r="L16784" i="3"/>
  <c r="L16793" i="3"/>
  <c r="L16802" i="3"/>
  <c r="L16811" i="3"/>
  <c r="L16821" i="3"/>
  <c r="L16830" i="3"/>
  <c r="L16839" i="3"/>
  <c r="L16848" i="3"/>
  <c r="L16857" i="3"/>
  <c r="L16866" i="3"/>
  <c r="L16875" i="3"/>
  <c r="L16885" i="3"/>
  <c r="L16894" i="3"/>
  <c r="L16903" i="3"/>
  <c r="L16912" i="3"/>
  <c r="L16921" i="3"/>
  <c r="L16930" i="3"/>
  <c r="L16939" i="3"/>
  <c r="L16949" i="3"/>
  <c r="L16958" i="3"/>
  <c r="L16967" i="3"/>
  <c r="L16976" i="3"/>
  <c r="L16985" i="3"/>
  <c r="L16994" i="3"/>
  <c r="L17003" i="3"/>
  <c r="L17013" i="3"/>
  <c r="L17022" i="3"/>
  <c r="L17031" i="3"/>
  <c r="L17040" i="3"/>
  <c r="L17049" i="3"/>
  <c r="L17058" i="3"/>
  <c r="L17067" i="3"/>
  <c r="L17077" i="3"/>
  <c r="L17086" i="3"/>
  <c r="L17095" i="3"/>
  <c r="L17104" i="3"/>
  <c r="L17113" i="3"/>
  <c r="L17122" i="3"/>
  <c r="L17131" i="3"/>
  <c r="L17141" i="3"/>
  <c r="L17150" i="3"/>
  <c r="L17159" i="3"/>
  <c r="L17168" i="3"/>
  <c r="L17177" i="3"/>
  <c r="L17186" i="3"/>
  <c r="L17195" i="3"/>
  <c r="L17205" i="3"/>
  <c r="L17214" i="3"/>
  <c r="L17223" i="3"/>
  <c r="L17232" i="3"/>
  <c r="L17241" i="3"/>
  <c r="L17250" i="3"/>
  <c r="L17259" i="3"/>
  <c r="L17269" i="3"/>
  <c r="L17278" i="3"/>
  <c r="L17287" i="3"/>
  <c r="L17296" i="3"/>
  <c r="L17305" i="3"/>
  <c r="L17314" i="3"/>
  <c r="L17323" i="3"/>
  <c r="L17333" i="3"/>
  <c r="L17342" i="3"/>
  <c r="L17351" i="3"/>
  <c r="L17360" i="3"/>
  <c r="L17369" i="3"/>
  <c r="L17378" i="3"/>
  <c r="L17387" i="3"/>
  <c r="L17397" i="3"/>
  <c r="L17406" i="3"/>
  <c r="L17415" i="3"/>
  <c r="L17424" i="3"/>
  <c r="L17433" i="3"/>
  <c r="L17442" i="3"/>
  <c r="L17451" i="3"/>
  <c r="L17461" i="3"/>
  <c r="L17470" i="3"/>
  <c r="L17479" i="3"/>
  <c r="L17488" i="3"/>
  <c r="L17497" i="3"/>
  <c r="L17506" i="3"/>
  <c r="L17515" i="3"/>
  <c r="L17526" i="3"/>
  <c r="L17536" i="3"/>
  <c r="L17546" i="3"/>
  <c r="L17558" i="3"/>
  <c r="L17568" i="3"/>
  <c r="L17578" i="3"/>
  <c r="L17590" i="3"/>
  <c r="L17600" i="3"/>
  <c r="L17610" i="3"/>
  <c r="L17622" i="3"/>
  <c r="L17632" i="3"/>
  <c r="L17642" i="3"/>
  <c r="L17654" i="3"/>
  <c r="L17664" i="3"/>
  <c r="L17674" i="3"/>
  <c r="L17686" i="3"/>
  <c r="L17696" i="3"/>
  <c r="L17706" i="3"/>
  <c r="L17718" i="3"/>
  <c r="L17728" i="3"/>
  <c r="L17738" i="3"/>
  <c r="L17750" i="3"/>
  <c r="L17760" i="3"/>
  <c r="L17770" i="3"/>
  <c r="L17782" i="3"/>
  <c r="L17792" i="3"/>
  <c r="L17802" i="3"/>
  <c r="L17814" i="3"/>
  <c r="L17824" i="3"/>
  <c r="L17834" i="3"/>
  <c r="L17846" i="3"/>
  <c r="L17856" i="3"/>
  <c r="L17866" i="3"/>
  <c r="L17878" i="3"/>
  <c r="L17888" i="3"/>
  <c r="L17898" i="3"/>
  <c r="L17910" i="3"/>
  <c r="L17920" i="3"/>
  <c r="L17930" i="3"/>
  <c r="L17942" i="3"/>
  <c r="L17952" i="3"/>
  <c r="L17962" i="3"/>
  <c r="L17974" i="3"/>
  <c r="L17984" i="3"/>
  <c r="L17994" i="3"/>
  <c r="L18006" i="3"/>
  <c r="L18016" i="3"/>
  <c r="L18026" i="3"/>
  <c r="L18038" i="3"/>
  <c r="L18048" i="3"/>
  <c r="L18058" i="3"/>
  <c r="L18070" i="3"/>
  <c r="L18080" i="3"/>
  <c r="L18090" i="3"/>
  <c r="L18102" i="3"/>
  <c r="L18112" i="3"/>
  <c r="L18122" i="3"/>
  <c r="L18134" i="3"/>
  <c r="L18144" i="3"/>
  <c r="L18154" i="3"/>
  <c r="L18166" i="3"/>
  <c r="L18176" i="3"/>
  <c r="L18186" i="3"/>
  <c r="L18198" i="3"/>
  <c r="L18208" i="3"/>
  <c r="L18218" i="3"/>
  <c r="L18230" i="3"/>
  <c r="L18240" i="3"/>
  <c r="L18250" i="3"/>
  <c r="L18262" i="3"/>
  <c r="L18272" i="3"/>
  <c r="L18282" i="3"/>
  <c r="L18294" i="3"/>
  <c r="L18304" i="3"/>
  <c r="L18314" i="3"/>
  <c r="L18326" i="3"/>
  <c r="L18336" i="3"/>
  <c r="L18346" i="3"/>
  <c r="L18358" i="3"/>
  <c r="L18368" i="3"/>
  <c r="L18378" i="3"/>
  <c r="L18390" i="3"/>
  <c r="L18400" i="3"/>
  <c r="L18410" i="3"/>
  <c r="L18422" i="3"/>
  <c r="L18432" i="3"/>
  <c r="L18442" i="3"/>
  <c r="L18454" i="3"/>
  <c r="L18464" i="3"/>
  <c r="L18474" i="3"/>
  <c r="L18486" i="3"/>
  <c r="L18496" i="3"/>
  <c r="L18506" i="3"/>
  <c r="L18518" i="3"/>
  <c r="L18528" i="3"/>
  <c r="L18538" i="3"/>
  <c r="L18550" i="3"/>
  <c r="L18560" i="3"/>
  <c r="L18570" i="3"/>
  <c r="L18582" i="3"/>
  <c r="L18592" i="3"/>
  <c r="L18602" i="3"/>
  <c r="L18614" i="3"/>
  <c r="L18624" i="3"/>
  <c r="L18634" i="3"/>
  <c r="L18646" i="3"/>
  <c r="L18656" i="3"/>
  <c r="L18666" i="3"/>
  <c r="L18678" i="3"/>
  <c r="L18688" i="3"/>
  <c r="L18698" i="3"/>
  <c r="L18710" i="3"/>
  <c r="L18720" i="3"/>
  <c r="L18730" i="3"/>
  <c r="L18742" i="3"/>
  <c r="L18752" i="3"/>
  <c r="L18762" i="3"/>
  <c r="L18774" i="3"/>
  <c r="L18784" i="3"/>
  <c r="L18794" i="3"/>
  <c r="L18806" i="3"/>
  <c r="L18816" i="3"/>
  <c r="L18826" i="3"/>
  <c r="L18838" i="3"/>
  <c r="L18848" i="3"/>
  <c r="L18858" i="3"/>
  <c r="L18870" i="3"/>
  <c r="L18880" i="3"/>
  <c r="L18890" i="3"/>
  <c r="L18902" i="3"/>
  <c r="L18912" i="3"/>
  <c r="L18922" i="3"/>
  <c r="L18934" i="3"/>
  <c r="L18944" i="3"/>
  <c r="L18954" i="3"/>
  <c r="L18966" i="3"/>
  <c r="L18976" i="3"/>
  <c r="L18986" i="3"/>
  <c r="L18998" i="3"/>
  <c r="L19008" i="3"/>
  <c r="L19018" i="3"/>
  <c r="L19030" i="3"/>
  <c r="L19040" i="3"/>
  <c r="L19050" i="3"/>
  <c r="L19062" i="3"/>
  <c r="L19072" i="3"/>
  <c r="L19082" i="3"/>
  <c r="L19094" i="3"/>
  <c r="L19104" i="3"/>
  <c r="L19114" i="3"/>
  <c r="L19126" i="3"/>
  <c r="L19136" i="3"/>
  <c r="L19146" i="3"/>
  <c r="L19158" i="3"/>
  <c r="L19168" i="3"/>
  <c r="L19178" i="3"/>
  <c r="L19190" i="3"/>
  <c r="L19200" i="3"/>
  <c r="L19210" i="3"/>
  <c r="L19222" i="3"/>
  <c r="L19232" i="3"/>
  <c r="L19242" i="3"/>
  <c r="L19254" i="3"/>
  <c r="L19264" i="3"/>
  <c r="L19274" i="3"/>
  <c r="L19286" i="3"/>
  <c r="L19296" i="3"/>
  <c r="L19306" i="3"/>
  <c r="L19318" i="3"/>
  <c r="L19328" i="3"/>
  <c r="L19338" i="3"/>
  <c r="L19350" i="3"/>
  <c r="L19360" i="3"/>
  <c r="L19370" i="3"/>
  <c r="L19382" i="3"/>
  <c r="L19392" i="3"/>
  <c r="L19402" i="3"/>
  <c r="L19414" i="3"/>
  <c r="L19424" i="3"/>
  <c r="L19434" i="3"/>
  <c r="L19446" i="3"/>
  <c r="L19456" i="3"/>
  <c r="L19466" i="3"/>
  <c r="L19478" i="3"/>
  <c r="L19488" i="3"/>
  <c r="L19498" i="3"/>
  <c r="L19510" i="3"/>
  <c r="L19520" i="3"/>
  <c r="L19530" i="3"/>
  <c r="L19542" i="3"/>
  <c r="L19552" i="3"/>
  <c r="L19562" i="3"/>
  <c r="L19576" i="3"/>
  <c r="L19590" i="3"/>
  <c r="L19601" i="3"/>
  <c r="L19615" i="3"/>
  <c r="L19626" i="3"/>
  <c r="L19640" i="3"/>
  <c r="L19654" i="3"/>
  <c r="L19670" i="3"/>
  <c r="L19689" i="3"/>
  <c r="L19712" i="3"/>
  <c r="L19734" i="3"/>
  <c r="L19753" i="3"/>
  <c r="L19776" i="3"/>
  <c r="L19798" i="3"/>
  <c r="L19817" i="3"/>
  <c r="L19840" i="3"/>
  <c r="L19862" i="3"/>
  <c r="L19881" i="3"/>
  <c r="L19904" i="3"/>
  <c r="L19926" i="3"/>
  <c r="L19945" i="3"/>
  <c r="L19976" i="3"/>
  <c r="L20008" i="3"/>
  <c r="L20070" i="3"/>
  <c r="L20134" i="3"/>
  <c r="L20198" i="3"/>
  <c r="L20262" i="3"/>
  <c r="L20326" i="3"/>
  <c r="L20390" i="3"/>
  <c r="L20454" i="3"/>
  <c r="L20518" i="3"/>
  <c r="L20582" i="3"/>
  <c r="L20646" i="3"/>
  <c r="L20710" i="3"/>
  <c r="L20774" i="3"/>
  <c r="L20838" i="3"/>
  <c r="L20902" i="3"/>
  <c r="L20966" i="3"/>
  <c r="L21030" i="3"/>
  <c r="L21094" i="3"/>
  <c r="L21158" i="3"/>
  <c r="L21222" i="3"/>
  <c r="L21286" i="3"/>
  <c r="L21350" i="3"/>
  <c r="L21414" i="3"/>
  <c r="L21478" i="3"/>
  <c r="L21542" i="3"/>
  <c r="L21606" i="3"/>
  <c r="L21670" i="3"/>
  <c r="L21734" i="3"/>
  <c r="L21798" i="3"/>
  <c r="L21862" i="3"/>
  <c r="L21926" i="3"/>
  <c r="L50497" i="3"/>
  <c r="L50489" i="3"/>
  <c r="L50481" i="3"/>
  <c r="L50473" i="3"/>
  <c r="L50465" i="3"/>
  <c r="L50457" i="3"/>
  <c r="L50449" i="3"/>
  <c r="L50441" i="3"/>
  <c r="L50433" i="3"/>
  <c r="L50425" i="3"/>
  <c r="L50417" i="3"/>
  <c r="L50409" i="3"/>
  <c r="L50401" i="3"/>
  <c r="L50393" i="3"/>
  <c r="L50385" i="3"/>
  <c r="L50377" i="3"/>
  <c r="L50369" i="3"/>
  <c r="L50361" i="3"/>
  <c r="L50353" i="3"/>
  <c r="L50345" i="3"/>
  <c r="L50337" i="3"/>
  <c r="L50329" i="3"/>
  <c r="L50321" i="3"/>
  <c r="L50313" i="3"/>
  <c r="L50305" i="3"/>
  <c r="L50297" i="3"/>
  <c r="L50289" i="3"/>
  <c r="L50281" i="3"/>
  <c r="L50273" i="3"/>
  <c r="L50265" i="3"/>
  <c r="L50257" i="3"/>
  <c r="L50249" i="3"/>
  <c r="L50241" i="3"/>
  <c r="L50233" i="3"/>
  <c r="L50225" i="3"/>
  <c r="L50217" i="3"/>
  <c r="L50209" i="3"/>
  <c r="L50201" i="3"/>
  <c r="L50193" i="3"/>
  <c r="L50185" i="3"/>
  <c r="L50177" i="3"/>
  <c r="L50169" i="3"/>
  <c r="L50161" i="3"/>
  <c r="L50153" i="3"/>
  <c r="L50145" i="3"/>
  <c r="L50137" i="3"/>
  <c r="L50129" i="3"/>
  <c r="L50121" i="3"/>
  <c r="L50113" i="3"/>
  <c r="L50105" i="3"/>
  <c r="L50097" i="3"/>
  <c r="L50089" i="3"/>
  <c r="L50081" i="3"/>
  <c r="L50073" i="3"/>
  <c r="L50065" i="3"/>
  <c r="L50057" i="3"/>
  <c r="L50049" i="3"/>
  <c r="L50041" i="3"/>
  <c r="L50033" i="3"/>
  <c r="L50025" i="3"/>
  <c r="L50017" i="3"/>
  <c r="L50009" i="3"/>
  <c r="L50001" i="3"/>
  <c r="L49993" i="3"/>
  <c r="L49985" i="3"/>
  <c r="L49977" i="3"/>
  <c r="L49969" i="3"/>
  <c r="L49961" i="3"/>
  <c r="L49953" i="3"/>
  <c r="L49945" i="3"/>
  <c r="L49937" i="3"/>
  <c r="L49929" i="3"/>
  <c r="L49921" i="3"/>
  <c r="L49913" i="3"/>
  <c r="L49905" i="3"/>
  <c r="L49897" i="3"/>
  <c r="L49889" i="3"/>
  <c r="L49881" i="3"/>
  <c r="L49873" i="3"/>
  <c r="L49865" i="3"/>
  <c r="L49857" i="3"/>
  <c r="L49849" i="3"/>
  <c r="L49841" i="3"/>
  <c r="L49833" i="3"/>
  <c r="L49825" i="3"/>
  <c r="L49817" i="3"/>
  <c r="L49809" i="3"/>
  <c r="L49801" i="3"/>
  <c r="L49793" i="3"/>
  <c r="L49785" i="3"/>
  <c r="L49777" i="3"/>
  <c r="L49769" i="3"/>
  <c r="L49761" i="3"/>
  <c r="L49753" i="3"/>
  <c r="L49745" i="3"/>
  <c r="L49737" i="3"/>
  <c r="L49729" i="3"/>
  <c r="L49721" i="3"/>
  <c r="L49713" i="3"/>
  <c r="L49705" i="3"/>
  <c r="L49697" i="3"/>
  <c r="L49689" i="3"/>
  <c r="L49681" i="3"/>
  <c r="L49673" i="3"/>
  <c r="L49665" i="3"/>
  <c r="L49657" i="3"/>
  <c r="L49649" i="3"/>
  <c r="L49641" i="3"/>
  <c r="L49633" i="3"/>
  <c r="L49625" i="3"/>
  <c r="L49617" i="3"/>
  <c r="L49609" i="3"/>
  <c r="L49601" i="3"/>
  <c r="L49593" i="3"/>
  <c r="L49585" i="3"/>
  <c r="L49577" i="3"/>
  <c r="L49569" i="3"/>
  <c r="L49561" i="3"/>
  <c r="L49553" i="3"/>
  <c r="L49545" i="3"/>
  <c r="L49537" i="3"/>
  <c r="L49529" i="3"/>
  <c r="L49521" i="3"/>
  <c r="L49513" i="3"/>
  <c r="L49505" i="3"/>
  <c r="L49497" i="3"/>
  <c r="L49489" i="3"/>
  <c r="L49481" i="3"/>
  <c r="L49473" i="3"/>
  <c r="L49465" i="3"/>
  <c r="L49457" i="3"/>
  <c r="L49449" i="3"/>
  <c r="L49441" i="3"/>
  <c r="L49433" i="3"/>
  <c r="L49425" i="3"/>
  <c r="L49417" i="3"/>
  <c r="L49409" i="3"/>
  <c r="L49401" i="3"/>
  <c r="L49393" i="3"/>
  <c r="L49385" i="3"/>
  <c r="L49377" i="3"/>
  <c r="L49369" i="3"/>
  <c r="L49361" i="3"/>
  <c r="L49353" i="3"/>
  <c r="L49345" i="3"/>
  <c r="L49337" i="3"/>
  <c r="L49329" i="3"/>
  <c r="L49321" i="3"/>
  <c r="L49313" i="3"/>
  <c r="L49305" i="3"/>
  <c r="L49297" i="3"/>
  <c r="L49289" i="3"/>
  <c r="L49281" i="3"/>
  <c r="L49273" i="3"/>
  <c r="L49265" i="3"/>
  <c r="L49257" i="3"/>
  <c r="L49249" i="3"/>
  <c r="L49241" i="3"/>
  <c r="L49233" i="3"/>
  <c r="L49225" i="3"/>
  <c r="L49217" i="3"/>
  <c r="L49209" i="3"/>
  <c r="L49201" i="3"/>
  <c r="L49193" i="3"/>
  <c r="L49185" i="3"/>
  <c r="L49177" i="3"/>
  <c r="L49169" i="3"/>
  <c r="L49161" i="3"/>
  <c r="L49153" i="3"/>
  <c r="L49145" i="3"/>
  <c r="L49137" i="3"/>
  <c r="L49129" i="3"/>
  <c r="L49121" i="3"/>
  <c r="L49113" i="3"/>
  <c r="L49105" i="3"/>
  <c r="L49097" i="3"/>
  <c r="L49089" i="3"/>
  <c r="L49081" i="3"/>
  <c r="L49073" i="3"/>
  <c r="L49065" i="3"/>
  <c r="L49057" i="3"/>
  <c r="L49049" i="3"/>
  <c r="L49041" i="3"/>
  <c r="L49033" i="3"/>
  <c r="L49025" i="3"/>
  <c r="L49017" i="3"/>
  <c r="L49009" i="3"/>
  <c r="L49001" i="3"/>
  <c r="L48993" i="3"/>
  <c r="L48985" i="3"/>
  <c r="L48977" i="3"/>
  <c r="L48969" i="3"/>
  <c r="L48961" i="3"/>
  <c r="L48953" i="3"/>
  <c r="L48945" i="3"/>
  <c r="L48937" i="3"/>
  <c r="L48929" i="3"/>
  <c r="L48921" i="3"/>
  <c r="L48913" i="3"/>
  <c r="L48905" i="3"/>
  <c r="L48897" i="3"/>
  <c r="L48889" i="3"/>
  <c r="L48881" i="3"/>
  <c r="L48873" i="3"/>
  <c r="L48865" i="3"/>
  <c r="L48857" i="3"/>
  <c r="L48849" i="3"/>
  <c r="L48841" i="3"/>
  <c r="L48833" i="3"/>
  <c r="L48825" i="3"/>
  <c r="L48817" i="3"/>
  <c r="L48809" i="3"/>
  <c r="L48801" i="3"/>
  <c r="L48793" i="3"/>
  <c r="L48785" i="3"/>
  <c r="L48777" i="3"/>
  <c r="L48769" i="3"/>
  <c r="L48761" i="3"/>
  <c r="L48753" i="3"/>
  <c r="L48745" i="3"/>
  <c r="L48737" i="3"/>
  <c r="L48729" i="3"/>
  <c r="L48721" i="3"/>
  <c r="L48713" i="3"/>
  <c r="L48705" i="3"/>
  <c r="L48697" i="3"/>
  <c r="L48689" i="3"/>
  <c r="L48681" i="3"/>
  <c r="L48673" i="3"/>
  <c r="L48665" i="3"/>
  <c r="L48657" i="3"/>
  <c r="L48649" i="3"/>
  <c r="L48641" i="3"/>
  <c r="L48633" i="3"/>
  <c r="L48625" i="3"/>
  <c r="L48617" i="3"/>
  <c r="L48609" i="3"/>
  <c r="L48601" i="3"/>
  <c r="L48593" i="3"/>
  <c r="L48585" i="3"/>
  <c r="L48577" i="3"/>
  <c r="L48569" i="3"/>
  <c r="L48561" i="3"/>
  <c r="L48553" i="3"/>
  <c r="L48545" i="3"/>
  <c r="L48537" i="3"/>
  <c r="L48529" i="3"/>
  <c r="L48521" i="3"/>
  <c r="L48513" i="3"/>
  <c r="L48505" i="3"/>
  <c r="L48497" i="3"/>
  <c r="L48489" i="3"/>
  <c r="L48481" i="3"/>
  <c r="L48473" i="3"/>
  <c r="L48465" i="3"/>
  <c r="L48457" i="3"/>
  <c r="L48449" i="3"/>
  <c r="L48441" i="3"/>
  <c r="L48433" i="3"/>
  <c r="L48425" i="3"/>
  <c r="L48417" i="3"/>
  <c r="L48409" i="3"/>
  <c r="L48401" i="3"/>
  <c r="L48393" i="3"/>
  <c r="L48385" i="3"/>
  <c r="L48377" i="3"/>
  <c r="L48369" i="3"/>
  <c r="L48361" i="3"/>
  <c r="L48353" i="3"/>
  <c r="L48345" i="3"/>
  <c r="L48337" i="3"/>
  <c r="L48329" i="3"/>
  <c r="L48321" i="3"/>
  <c r="L48313" i="3"/>
  <c r="L48305" i="3"/>
  <c r="L48297" i="3"/>
  <c r="L48289" i="3"/>
  <c r="L48281" i="3"/>
  <c r="L48273" i="3"/>
  <c r="L48265" i="3"/>
  <c r="L48257" i="3"/>
  <c r="L48249" i="3"/>
  <c r="L48241" i="3"/>
  <c r="L48233" i="3"/>
  <c r="L48225" i="3"/>
  <c r="L48217" i="3"/>
  <c r="L48209" i="3"/>
  <c r="L48201" i="3"/>
  <c r="L48193" i="3"/>
  <c r="L48185" i="3"/>
  <c r="L48177" i="3"/>
  <c r="L48169" i="3"/>
  <c r="L48161" i="3"/>
  <c r="L48153" i="3"/>
  <c r="L48145" i="3"/>
  <c r="L48137" i="3"/>
  <c r="L48129" i="3"/>
  <c r="L48121" i="3"/>
  <c r="L48113" i="3"/>
  <c r="L48105" i="3"/>
  <c r="L48097" i="3"/>
  <c r="L48089" i="3"/>
  <c r="L48081" i="3"/>
  <c r="L48073" i="3"/>
  <c r="L48065" i="3"/>
  <c r="L48057" i="3"/>
  <c r="L48049" i="3"/>
  <c r="L48041" i="3"/>
  <c r="L48033" i="3"/>
  <c r="L48025" i="3"/>
  <c r="L48017" i="3"/>
  <c r="L48009" i="3"/>
  <c r="L48001" i="3"/>
  <c r="L47993" i="3"/>
  <c r="L47985" i="3"/>
  <c r="L47977" i="3"/>
  <c r="L47969" i="3"/>
  <c r="L47961" i="3"/>
  <c r="L47953" i="3"/>
  <c r="L47945" i="3"/>
  <c r="L47937" i="3"/>
  <c r="L47929" i="3"/>
  <c r="L47921" i="3"/>
  <c r="L47913" i="3"/>
  <c r="L47905" i="3"/>
  <c r="L47897" i="3"/>
  <c r="L47889" i="3"/>
  <c r="L47881" i="3"/>
  <c r="L47873" i="3"/>
  <c r="L47865" i="3"/>
  <c r="L47857" i="3"/>
  <c r="L47849" i="3"/>
  <c r="L47841" i="3"/>
  <c r="L47833" i="3"/>
  <c r="L47825" i="3"/>
  <c r="L47817" i="3"/>
  <c r="L47809" i="3"/>
  <c r="L47801" i="3"/>
  <c r="L47793" i="3"/>
  <c r="L47785" i="3"/>
  <c r="L47777" i="3"/>
  <c r="L47769" i="3"/>
  <c r="L47761" i="3"/>
  <c r="L47753" i="3"/>
  <c r="L47745" i="3"/>
  <c r="L47737" i="3"/>
  <c r="L47729" i="3"/>
  <c r="L47721" i="3"/>
  <c r="L47713" i="3"/>
  <c r="L47705" i="3"/>
  <c r="L47697" i="3"/>
  <c r="L47689" i="3"/>
  <c r="L47681" i="3"/>
  <c r="L47673" i="3"/>
  <c r="L47665" i="3"/>
  <c r="L47657" i="3"/>
  <c r="L47649" i="3"/>
  <c r="L47641" i="3"/>
  <c r="L47633" i="3"/>
  <c r="L47625" i="3"/>
  <c r="L47617" i="3"/>
  <c r="L47609" i="3"/>
  <c r="L47601" i="3"/>
  <c r="L47593" i="3"/>
  <c r="L47585" i="3"/>
  <c r="L47577" i="3"/>
  <c r="L47569" i="3"/>
  <c r="L47561" i="3"/>
  <c r="L47553" i="3"/>
  <c r="L47545" i="3"/>
  <c r="L47537" i="3"/>
  <c r="L47529" i="3"/>
  <c r="L47521" i="3"/>
  <c r="L47513" i="3"/>
  <c r="L47505" i="3"/>
  <c r="L47497" i="3"/>
  <c r="L47489" i="3"/>
  <c r="L47481" i="3"/>
  <c r="L47473" i="3"/>
  <c r="L47465" i="3"/>
  <c r="L47457" i="3"/>
  <c r="L47449" i="3"/>
  <c r="L47441" i="3"/>
  <c r="L47433" i="3"/>
  <c r="L47425" i="3"/>
  <c r="L47417" i="3"/>
  <c r="L47409" i="3"/>
  <c r="L47401" i="3"/>
  <c r="L47393" i="3"/>
  <c r="L47385" i="3"/>
  <c r="L47377" i="3"/>
  <c r="L47369" i="3"/>
  <c r="L47361" i="3"/>
  <c r="L47353" i="3"/>
  <c r="L47345" i="3"/>
  <c r="L47337" i="3"/>
  <c r="L47329" i="3"/>
  <c r="L47321" i="3"/>
  <c r="L47313" i="3"/>
  <c r="L47305" i="3"/>
  <c r="L47297" i="3"/>
  <c r="L47289" i="3"/>
  <c r="L47281" i="3"/>
  <c r="L47273" i="3"/>
  <c r="L47265" i="3"/>
  <c r="L47257" i="3"/>
  <c r="L47249" i="3"/>
  <c r="L47241" i="3"/>
  <c r="L47233" i="3"/>
  <c r="L47225" i="3"/>
  <c r="L47217" i="3"/>
  <c r="L47209" i="3"/>
  <c r="L47201" i="3"/>
  <c r="L47193" i="3"/>
  <c r="L47185" i="3"/>
  <c r="L47177" i="3"/>
  <c r="L47169" i="3"/>
  <c r="L47161" i="3"/>
  <c r="L47153" i="3"/>
  <c r="L47145" i="3"/>
  <c r="L47137" i="3"/>
  <c r="L47129" i="3"/>
  <c r="L47121" i="3"/>
  <c r="L47113" i="3"/>
  <c r="L47105" i="3"/>
  <c r="L47097" i="3"/>
  <c r="L47089" i="3"/>
  <c r="L47081" i="3"/>
  <c r="L47073" i="3"/>
  <c r="L47065" i="3"/>
  <c r="L47057" i="3"/>
  <c r="L47049" i="3"/>
  <c r="L47041" i="3"/>
  <c r="L47033" i="3"/>
  <c r="L47025" i="3"/>
  <c r="L47017" i="3"/>
  <c r="L47009" i="3"/>
  <c r="L47001" i="3"/>
  <c r="L46993" i="3"/>
  <c r="L46985" i="3"/>
  <c r="L46977" i="3"/>
  <c r="L46969" i="3"/>
  <c r="L46961" i="3"/>
  <c r="L46953" i="3"/>
  <c r="L46945" i="3"/>
  <c r="L46937" i="3"/>
  <c r="L46929" i="3"/>
  <c r="L46921" i="3"/>
  <c r="L46913" i="3"/>
  <c r="L46905" i="3"/>
  <c r="L46897" i="3"/>
  <c r="L46889" i="3"/>
  <c r="L46881" i="3"/>
  <c r="L46873" i="3"/>
  <c r="L46865" i="3"/>
  <c r="L46857" i="3"/>
  <c r="L46849" i="3"/>
  <c r="L46841" i="3"/>
  <c r="L46833" i="3"/>
  <c r="L46825" i="3"/>
  <c r="L46817" i="3"/>
  <c r="L46809" i="3"/>
  <c r="L46801" i="3"/>
  <c r="L46793" i="3"/>
  <c r="L46785" i="3"/>
  <c r="L46777" i="3"/>
  <c r="L46769" i="3"/>
  <c r="L46761" i="3"/>
  <c r="L46753" i="3"/>
  <c r="L46745" i="3"/>
  <c r="L46737" i="3"/>
  <c r="L46729" i="3"/>
  <c r="L46721" i="3"/>
  <c r="L46713" i="3"/>
  <c r="L46705" i="3"/>
  <c r="L46697" i="3"/>
  <c r="L46689" i="3"/>
  <c r="L46681" i="3"/>
  <c r="L46673" i="3"/>
  <c r="L46665" i="3"/>
  <c r="L46657" i="3"/>
  <c r="L46649" i="3"/>
  <c r="L46641" i="3"/>
  <c r="L46633" i="3"/>
  <c r="L46625" i="3"/>
  <c r="L46617" i="3"/>
  <c r="L46609" i="3"/>
  <c r="L46601" i="3"/>
  <c r="L46593" i="3"/>
  <c r="L46585" i="3"/>
  <c r="L46577" i="3"/>
  <c r="L46569" i="3"/>
  <c r="L46561" i="3"/>
  <c r="L46553" i="3"/>
  <c r="L46545" i="3"/>
  <c r="L46537" i="3"/>
  <c r="L46529" i="3"/>
  <c r="L46521" i="3"/>
  <c r="L46513" i="3"/>
  <c r="L46505" i="3"/>
  <c r="L46497" i="3"/>
  <c r="L46489" i="3"/>
  <c r="L46481" i="3"/>
  <c r="L46473" i="3"/>
  <c r="L46465" i="3"/>
  <c r="L46457" i="3"/>
  <c r="L46449" i="3"/>
  <c r="L46441" i="3"/>
  <c r="L46433" i="3"/>
  <c r="L46425" i="3"/>
  <c r="L46417" i="3"/>
  <c r="L46409" i="3"/>
  <c r="L46401" i="3"/>
  <c r="L46393" i="3"/>
  <c r="L46385" i="3"/>
  <c r="L46377" i="3"/>
  <c r="L46369" i="3"/>
  <c r="L46361" i="3"/>
  <c r="L46353" i="3"/>
  <c r="L46345" i="3"/>
  <c r="L46337" i="3"/>
  <c r="L46329" i="3"/>
  <c r="L46321" i="3"/>
  <c r="L46313" i="3"/>
  <c r="L46305" i="3"/>
  <c r="L46297" i="3"/>
  <c r="L46289" i="3"/>
  <c r="L46281" i="3"/>
  <c r="L46273" i="3"/>
  <c r="L46265" i="3"/>
  <c r="L46257" i="3"/>
  <c r="L46249" i="3"/>
  <c r="L46241" i="3"/>
  <c r="L46233" i="3"/>
  <c r="L46225" i="3"/>
  <c r="L46217" i="3"/>
  <c r="L46209" i="3"/>
  <c r="L46201" i="3"/>
  <c r="L46193" i="3"/>
  <c r="L46185" i="3"/>
  <c r="L46177" i="3"/>
  <c r="L46169" i="3"/>
  <c r="L46161" i="3"/>
  <c r="L46153" i="3"/>
  <c r="L46145" i="3"/>
  <c r="L46137" i="3"/>
  <c r="L46129" i="3"/>
  <c r="L46121" i="3"/>
  <c r="L46113" i="3"/>
  <c r="L46105" i="3"/>
  <c r="L46097" i="3"/>
  <c r="L46089" i="3"/>
  <c r="L46081" i="3"/>
  <c r="L46073" i="3"/>
  <c r="L46065" i="3"/>
  <c r="L46057" i="3"/>
  <c r="L46049" i="3"/>
  <c r="L46041" i="3"/>
  <c r="L46033" i="3"/>
  <c r="L46025" i="3"/>
  <c r="L46017" i="3"/>
  <c r="L46009" i="3"/>
  <c r="L46001" i="3"/>
  <c r="L45993" i="3"/>
  <c r="L45985" i="3"/>
  <c r="L45977" i="3"/>
  <c r="L45969" i="3"/>
  <c r="L45961" i="3"/>
  <c r="L45953" i="3"/>
  <c r="L45945" i="3"/>
  <c r="L45937" i="3"/>
  <c r="L45929" i="3"/>
  <c r="L45921" i="3"/>
  <c r="L45913" i="3"/>
  <c r="L45905" i="3"/>
  <c r="L45897" i="3"/>
  <c r="L45889" i="3"/>
  <c r="L45881" i="3"/>
  <c r="L45873" i="3"/>
  <c r="L45865" i="3"/>
  <c r="L45857" i="3"/>
  <c r="L45849" i="3"/>
  <c r="L45841" i="3"/>
  <c r="L45833" i="3"/>
  <c r="L45825" i="3"/>
  <c r="L45817" i="3"/>
  <c r="L45809" i="3"/>
  <c r="L45801" i="3"/>
  <c r="L45793" i="3"/>
  <c r="L45785" i="3"/>
  <c r="L45777" i="3"/>
  <c r="L45769" i="3"/>
  <c r="L45761" i="3"/>
  <c r="L45753" i="3"/>
  <c r="L45745" i="3"/>
  <c r="L45737" i="3"/>
  <c r="L45729" i="3"/>
  <c r="L45721" i="3"/>
  <c r="L45713" i="3"/>
  <c r="L45705" i="3"/>
  <c r="L45697" i="3"/>
  <c r="L45689" i="3"/>
  <c r="L45681" i="3"/>
  <c r="L45673" i="3"/>
  <c r="L45665" i="3"/>
  <c r="L45657" i="3"/>
  <c r="L45649" i="3"/>
  <c r="L45641" i="3"/>
  <c r="L45633" i="3"/>
  <c r="L45625" i="3"/>
  <c r="L45617" i="3"/>
  <c r="L45609" i="3"/>
  <c r="L45601" i="3"/>
  <c r="L45593" i="3"/>
  <c r="L45585" i="3"/>
  <c r="L45577" i="3"/>
  <c r="L45569" i="3"/>
  <c r="L45561" i="3"/>
  <c r="L45553" i="3"/>
  <c r="L45545" i="3"/>
  <c r="L45537" i="3"/>
  <c r="L45529" i="3"/>
  <c r="L45521" i="3"/>
  <c r="L45513" i="3"/>
  <c r="L45505" i="3"/>
  <c r="L45497" i="3"/>
  <c r="L45489" i="3"/>
  <c r="L45481" i="3"/>
  <c r="L45473" i="3"/>
  <c r="L45465" i="3"/>
  <c r="L45457" i="3"/>
  <c r="L45449" i="3"/>
  <c r="L45441" i="3"/>
  <c r="L45433" i="3"/>
  <c r="L45425" i="3"/>
  <c r="L45417" i="3"/>
  <c r="L45409" i="3"/>
  <c r="L45401" i="3"/>
  <c r="L45393" i="3"/>
  <c r="L45385" i="3"/>
  <c r="L45377" i="3"/>
  <c r="L45369" i="3"/>
  <c r="L45361" i="3"/>
  <c r="L45353" i="3"/>
  <c r="L45345" i="3"/>
  <c r="L45337" i="3"/>
  <c r="L45329" i="3"/>
  <c r="L45321" i="3"/>
  <c r="L45313" i="3"/>
  <c r="L45305" i="3"/>
  <c r="L45297" i="3"/>
  <c r="L45289" i="3"/>
  <c r="L45281" i="3"/>
  <c r="L45273" i="3"/>
  <c r="L45265" i="3"/>
  <c r="L45257" i="3"/>
  <c r="L45249" i="3"/>
  <c r="L45241" i="3"/>
  <c r="L45233" i="3"/>
  <c r="L45225" i="3"/>
  <c r="L45217" i="3"/>
  <c r="L45209" i="3"/>
  <c r="L45201" i="3"/>
  <c r="L45193" i="3"/>
  <c r="L45185" i="3"/>
  <c r="L45177" i="3"/>
  <c r="L45169" i="3"/>
  <c r="L45161" i="3"/>
  <c r="L45153" i="3"/>
  <c r="L45145" i="3"/>
  <c r="L45137" i="3"/>
  <c r="L45129" i="3"/>
  <c r="L45121" i="3"/>
  <c r="L45113" i="3"/>
  <c r="L45105" i="3"/>
  <c r="L45097" i="3"/>
  <c r="L45089" i="3"/>
  <c r="L45081" i="3"/>
  <c r="L45073" i="3"/>
  <c r="L45065" i="3"/>
  <c r="L45057" i="3"/>
  <c r="L45049" i="3"/>
  <c r="L45041" i="3"/>
  <c r="L45033" i="3"/>
  <c r="L45025" i="3"/>
  <c r="L45017" i="3"/>
  <c r="L45009" i="3"/>
  <c r="L45001" i="3"/>
  <c r="L44993" i="3"/>
  <c r="L44985" i="3"/>
  <c r="L44977" i="3"/>
  <c r="L44969" i="3"/>
  <c r="L44961" i="3"/>
  <c r="L44953" i="3"/>
  <c r="L44945" i="3"/>
  <c r="L44937" i="3"/>
  <c r="L44929" i="3"/>
  <c r="L44921" i="3"/>
  <c r="L44913" i="3"/>
  <c r="L44905" i="3"/>
  <c r="L44897" i="3"/>
  <c r="L44889" i="3"/>
  <c r="L44881" i="3"/>
  <c r="L44873" i="3"/>
  <c r="L44865" i="3"/>
  <c r="L44857" i="3"/>
  <c r="L44849" i="3"/>
  <c r="L44841" i="3"/>
  <c r="L44833" i="3"/>
  <c r="L44825" i="3"/>
  <c r="L44817" i="3"/>
  <c r="L44809" i="3"/>
  <c r="L44801" i="3"/>
  <c r="L44793" i="3"/>
  <c r="L44785" i="3"/>
  <c r="L44777" i="3"/>
  <c r="L44769" i="3"/>
  <c r="L44761" i="3"/>
  <c r="L44753" i="3"/>
  <c r="L44745" i="3"/>
  <c r="L44737" i="3"/>
  <c r="L44729" i="3"/>
  <c r="L44721" i="3"/>
  <c r="L44713" i="3"/>
  <c r="L44705" i="3"/>
  <c r="L44697" i="3"/>
  <c r="L44689" i="3"/>
  <c r="L44681" i="3"/>
  <c r="L44673" i="3"/>
  <c r="L44665" i="3"/>
  <c r="L44657" i="3"/>
  <c r="L44649" i="3"/>
  <c r="L44641" i="3"/>
  <c r="L44633" i="3"/>
  <c r="L44625" i="3"/>
  <c r="L44617" i="3"/>
  <c r="L44609" i="3"/>
  <c r="L44601" i="3"/>
  <c r="L44593" i="3"/>
  <c r="L44585" i="3"/>
  <c r="L44577" i="3"/>
  <c r="L44569" i="3"/>
  <c r="L44561" i="3"/>
  <c r="L44553" i="3"/>
  <c r="L44545" i="3"/>
  <c r="L44537" i="3"/>
  <c r="L44529" i="3"/>
  <c r="L44521" i="3"/>
  <c r="L44513" i="3"/>
  <c r="L44505" i="3"/>
  <c r="L44497" i="3"/>
  <c r="L44489" i="3"/>
  <c r="L44481" i="3"/>
  <c r="L44473" i="3"/>
  <c r="L44465" i="3"/>
  <c r="L44457" i="3"/>
  <c r="L44449" i="3"/>
  <c r="L44441" i="3"/>
  <c r="L44433" i="3"/>
  <c r="L44425" i="3"/>
  <c r="L44417" i="3"/>
  <c r="L44409" i="3"/>
  <c r="L44401" i="3"/>
  <c r="L44393" i="3"/>
  <c r="L44385" i="3"/>
  <c r="L44377" i="3"/>
  <c r="L44369" i="3"/>
  <c r="L44361" i="3"/>
  <c r="L44353" i="3"/>
  <c r="L44345" i="3"/>
  <c r="L44337" i="3"/>
  <c r="L44329" i="3"/>
  <c r="L44321" i="3"/>
  <c r="L44313" i="3"/>
  <c r="L44305" i="3"/>
  <c r="L44297" i="3"/>
  <c r="L44289" i="3"/>
  <c r="L44281" i="3"/>
  <c r="L44273" i="3"/>
  <c r="L44265" i="3"/>
  <c r="L44257" i="3"/>
  <c r="L44249" i="3"/>
  <c r="L44241" i="3"/>
  <c r="L44233" i="3"/>
  <c r="L44225" i="3"/>
  <c r="L44217" i="3"/>
  <c r="L44209" i="3"/>
  <c r="L44201" i="3"/>
  <c r="L44193" i="3"/>
  <c r="L44185" i="3"/>
  <c r="L44177" i="3"/>
  <c r="L44169" i="3"/>
  <c r="L44161" i="3"/>
  <c r="L44153" i="3"/>
  <c r="L44145" i="3"/>
  <c r="L44137" i="3"/>
  <c r="L44129" i="3"/>
  <c r="L44121" i="3"/>
  <c r="L44113" i="3"/>
  <c r="L44105" i="3"/>
  <c r="L44097" i="3"/>
  <c r="L44089" i="3"/>
  <c r="L44081" i="3"/>
  <c r="L44073" i="3"/>
  <c r="L44065" i="3"/>
  <c r="L44057" i="3"/>
  <c r="L44049" i="3"/>
  <c r="L44041" i="3"/>
  <c r="L44033" i="3"/>
  <c r="L44025" i="3"/>
  <c r="L44017" i="3"/>
  <c r="L44009" i="3"/>
  <c r="L44001" i="3"/>
  <c r="L43993" i="3"/>
  <c r="L43985" i="3"/>
  <c r="L43977" i="3"/>
  <c r="L43969" i="3"/>
  <c r="L43961" i="3"/>
  <c r="L43953" i="3"/>
  <c r="L43945" i="3"/>
  <c r="L43937" i="3"/>
  <c r="L43929" i="3"/>
  <c r="L43921" i="3"/>
  <c r="L43913" i="3"/>
  <c r="L43905" i="3"/>
  <c r="L43897" i="3"/>
  <c r="L43889" i="3"/>
  <c r="L43881" i="3"/>
  <c r="L43873" i="3"/>
  <c r="L43865" i="3"/>
  <c r="L43857" i="3"/>
  <c r="L43849" i="3"/>
  <c r="L43841" i="3"/>
  <c r="L43833" i="3"/>
  <c r="L43825" i="3"/>
  <c r="L43817" i="3"/>
  <c r="L43809" i="3"/>
  <c r="L43801" i="3"/>
  <c r="L43793" i="3"/>
  <c r="L43785" i="3"/>
  <c r="L43777" i="3"/>
  <c r="L43769" i="3"/>
  <c r="L43761" i="3"/>
  <c r="L43753" i="3"/>
  <c r="L43745" i="3"/>
  <c r="L43737" i="3"/>
  <c r="L43729" i="3"/>
  <c r="L43721" i="3"/>
  <c r="L43713" i="3"/>
  <c r="L43705" i="3"/>
  <c r="L43697" i="3"/>
  <c r="L43689" i="3"/>
  <c r="L43681" i="3"/>
  <c r="L43673" i="3"/>
  <c r="L43665" i="3"/>
  <c r="L43657" i="3"/>
  <c r="L43649" i="3"/>
  <c r="L43641" i="3"/>
  <c r="L43633" i="3"/>
  <c r="L43625" i="3"/>
  <c r="L43617" i="3"/>
  <c r="L43609" i="3"/>
  <c r="L43601" i="3"/>
  <c r="L43593" i="3"/>
  <c r="L43585" i="3"/>
  <c r="L43577" i="3"/>
  <c r="L43569" i="3"/>
  <c r="L43561" i="3"/>
  <c r="L43553" i="3"/>
  <c r="L43545" i="3"/>
  <c r="L43537" i="3"/>
  <c r="L43529" i="3"/>
  <c r="L43521" i="3"/>
  <c r="L43513" i="3"/>
  <c r="L43505" i="3"/>
  <c r="L43497" i="3"/>
  <c r="L43489" i="3"/>
  <c r="L43481" i="3"/>
  <c r="L43473" i="3"/>
  <c r="L43465" i="3"/>
  <c r="L43457" i="3"/>
  <c r="L43449" i="3"/>
  <c r="L43441" i="3"/>
  <c r="L43433" i="3"/>
  <c r="L43425" i="3"/>
  <c r="L43417" i="3"/>
  <c r="L43409" i="3"/>
  <c r="L43401" i="3"/>
  <c r="L43393" i="3"/>
  <c r="L43385" i="3"/>
  <c r="L43377" i="3"/>
  <c r="L43369" i="3"/>
  <c r="L43361" i="3"/>
  <c r="L43353" i="3"/>
  <c r="L43345" i="3"/>
  <c r="L43337" i="3"/>
  <c r="L43329" i="3"/>
  <c r="L43321" i="3"/>
  <c r="L43313" i="3"/>
  <c r="L43305" i="3"/>
  <c r="L43297" i="3"/>
  <c r="L43289" i="3"/>
  <c r="L43281" i="3"/>
  <c r="L43273" i="3"/>
  <c r="L43265" i="3"/>
  <c r="L43257" i="3"/>
  <c r="L43249" i="3"/>
  <c r="L43241" i="3"/>
  <c r="L43233" i="3"/>
  <c r="L43225" i="3"/>
  <c r="L43217" i="3"/>
  <c r="L43209" i="3"/>
  <c r="L43201" i="3"/>
  <c r="L43193" i="3"/>
  <c r="L43185" i="3"/>
  <c r="L43177" i="3"/>
  <c r="L43169" i="3"/>
  <c r="L43161" i="3"/>
  <c r="L43153" i="3"/>
  <c r="L43145" i="3"/>
  <c r="L43137" i="3"/>
  <c r="L43129" i="3"/>
  <c r="L43121" i="3"/>
  <c r="L43113" i="3"/>
  <c r="L43105" i="3"/>
  <c r="L43097" i="3"/>
  <c r="L43089" i="3"/>
  <c r="L43081" i="3"/>
  <c r="L43073" i="3"/>
  <c r="L43065" i="3"/>
  <c r="L43057" i="3"/>
  <c r="L43049" i="3"/>
  <c r="L43041" i="3"/>
  <c r="L43033" i="3"/>
  <c r="L43025" i="3"/>
  <c r="L43017" i="3"/>
  <c r="L43009" i="3"/>
  <c r="L43001" i="3"/>
  <c r="L42993" i="3"/>
  <c r="L42985" i="3"/>
  <c r="L42977" i="3"/>
  <c r="L42969" i="3"/>
  <c r="L42961" i="3"/>
  <c r="L42953" i="3"/>
  <c r="L42945" i="3"/>
  <c r="L42937" i="3"/>
  <c r="L42929" i="3"/>
  <c r="L42921" i="3"/>
  <c r="L42913" i="3"/>
  <c r="L42905" i="3"/>
  <c r="L42897" i="3"/>
  <c r="L42889" i="3"/>
  <c r="L42881" i="3"/>
  <c r="L42873" i="3"/>
  <c r="L42865" i="3"/>
  <c r="L42857" i="3"/>
  <c r="L42849" i="3"/>
  <c r="L42841" i="3"/>
  <c r="L42833" i="3"/>
  <c r="L42825" i="3"/>
  <c r="L42817" i="3"/>
  <c r="L42809" i="3"/>
  <c r="L42801" i="3"/>
  <c r="L42793" i="3"/>
  <c r="L42785" i="3"/>
  <c r="L42777" i="3"/>
  <c r="L42769" i="3"/>
  <c r="L42761" i="3"/>
  <c r="L42753" i="3"/>
  <c r="L42745" i="3"/>
  <c r="L42737" i="3"/>
  <c r="L42729" i="3"/>
  <c r="L42721" i="3"/>
  <c r="L42713" i="3"/>
  <c r="L42705" i="3"/>
  <c r="L42697" i="3"/>
  <c r="L42689" i="3"/>
  <c r="L42681" i="3"/>
  <c r="L42673" i="3"/>
  <c r="L42665" i="3"/>
  <c r="L42657" i="3"/>
  <c r="L42649" i="3"/>
  <c r="L42641" i="3"/>
  <c r="L42633" i="3"/>
  <c r="L42625" i="3"/>
  <c r="L42617" i="3"/>
  <c r="L42609" i="3"/>
  <c r="L42601" i="3"/>
  <c r="L42593" i="3"/>
  <c r="L42585" i="3"/>
  <c r="L42577" i="3"/>
  <c r="L42569" i="3"/>
  <c r="L42561" i="3"/>
  <c r="L42553" i="3"/>
  <c r="L42545" i="3"/>
  <c r="L42537" i="3"/>
  <c r="L42529" i="3"/>
  <c r="L42521" i="3"/>
  <c r="L42513" i="3"/>
  <c r="L42505" i="3"/>
  <c r="L42497" i="3"/>
  <c r="L42489" i="3"/>
  <c r="L42481" i="3"/>
  <c r="L42473" i="3"/>
  <c r="L42465" i="3"/>
  <c r="L42457" i="3"/>
  <c r="L42449" i="3"/>
  <c r="L42441" i="3"/>
  <c r="L42433" i="3"/>
  <c r="L42425" i="3"/>
  <c r="L42417" i="3"/>
  <c r="L42409" i="3"/>
  <c r="L42401" i="3"/>
  <c r="L42393" i="3"/>
  <c r="L42385" i="3"/>
  <c r="L42377" i="3"/>
  <c r="L42369" i="3"/>
  <c r="L42361" i="3"/>
  <c r="L42353" i="3"/>
  <c r="L42345" i="3"/>
  <c r="L42337" i="3"/>
  <c r="L42329" i="3"/>
  <c r="L42321" i="3"/>
  <c r="L42313" i="3"/>
  <c r="L42305" i="3"/>
  <c r="L42297" i="3"/>
  <c r="L42289" i="3"/>
  <c r="L42281" i="3"/>
  <c r="L42273" i="3"/>
  <c r="L42265" i="3"/>
  <c r="L42257" i="3"/>
  <c r="L42249" i="3"/>
  <c r="L42241" i="3"/>
  <c r="L42233" i="3"/>
  <c r="L42225" i="3"/>
  <c r="L42217" i="3"/>
  <c r="L42209" i="3"/>
  <c r="L42201" i="3"/>
  <c r="L42193" i="3"/>
  <c r="L42185" i="3"/>
  <c r="L42177" i="3"/>
  <c r="L42169" i="3"/>
  <c r="L42161" i="3"/>
  <c r="L42153" i="3"/>
  <c r="L42145" i="3"/>
  <c r="L42137" i="3"/>
  <c r="L42129" i="3"/>
  <c r="L42121" i="3"/>
  <c r="L42113" i="3"/>
  <c r="L42105" i="3"/>
  <c r="L42097" i="3"/>
  <c r="L42089" i="3"/>
  <c r="L42081" i="3"/>
  <c r="L42073" i="3"/>
  <c r="L42065" i="3"/>
  <c r="L42057" i="3"/>
  <c r="L42049" i="3"/>
  <c r="L42041" i="3"/>
  <c r="L42033" i="3"/>
  <c r="L42025" i="3"/>
  <c r="L42017" i="3"/>
  <c r="L42009" i="3"/>
  <c r="L42001" i="3"/>
  <c r="L41993" i="3"/>
  <c r="L41985" i="3"/>
  <c r="L41977" i="3"/>
  <c r="L41969" i="3"/>
  <c r="L41961" i="3"/>
  <c r="L41953" i="3"/>
  <c r="L41945" i="3"/>
  <c r="L41937" i="3"/>
  <c r="L41929" i="3"/>
  <c r="L41921" i="3"/>
  <c r="L41913" i="3"/>
  <c r="L41905" i="3"/>
  <c r="L41897" i="3"/>
  <c r="L41889" i="3"/>
  <c r="L41881" i="3"/>
  <c r="L41873" i="3"/>
  <c r="L41865" i="3"/>
  <c r="L41857" i="3"/>
  <c r="L41849" i="3"/>
  <c r="L41841" i="3"/>
  <c r="L41833" i="3"/>
  <c r="L41825" i="3"/>
  <c r="L41817" i="3"/>
  <c r="L41809" i="3"/>
  <c r="L41801" i="3"/>
  <c r="L41793" i="3"/>
  <c r="L41785" i="3"/>
  <c r="L41777" i="3"/>
  <c r="L41769" i="3"/>
  <c r="L41761" i="3"/>
  <c r="L41753" i="3"/>
  <c r="L41745" i="3"/>
  <c r="L41737" i="3"/>
  <c r="L41729" i="3"/>
  <c r="L41721" i="3"/>
  <c r="L41713" i="3"/>
  <c r="L41705" i="3"/>
  <c r="L41697" i="3"/>
  <c r="L41689" i="3"/>
  <c r="L41681" i="3"/>
  <c r="L41673" i="3"/>
  <c r="L41665" i="3"/>
  <c r="L41657" i="3"/>
  <c r="L41649" i="3"/>
  <c r="L41641" i="3"/>
  <c r="L41633" i="3"/>
  <c r="L41625" i="3"/>
  <c r="L41617" i="3"/>
  <c r="L41609" i="3"/>
  <c r="L41601" i="3"/>
  <c r="L41593" i="3"/>
  <c r="L41585" i="3"/>
  <c r="L41577" i="3"/>
  <c r="L41569" i="3"/>
  <c r="L41561" i="3"/>
  <c r="L41553" i="3"/>
  <c r="L41545" i="3"/>
  <c r="L41537" i="3"/>
  <c r="L41529" i="3"/>
  <c r="L41521" i="3"/>
  <c r="L41513" i="3"/>
  <c r="L41505" i="3"/>
  <c r="L41497" i="3"/>
  <c r="L41489" i="3"/>
  <c r="L41481" i="3"/>
  <c r="L41473" i="3"/>
  <c r="L41465" i="3"/>
  <c r="L41457" i="3"/>
  <c r="L41449" i="3"/>
  <c r="L41441" i="3"/>
  <c r="L41433" i="3"/>
  <c r="L41425" i="3"/>
  <c r="L41417" i="3"/>
  <c r="L41409" i="3"/>
  <c r="L41401" i="3"/>
  <c r="L41393" i="3"/>
  <c r="L41385" i="3"/>
  <c r="L41377" i="3"/>
  <c r="L41369" i="3"/>
  <c r="L41361" i="3"/>
  <c r="L41353" i="3"/>
  <c r="L41345" i="3"/>
  <c r="L41337" i="3"/>
  <c r="L41329" i="3"/>
  <c r="L41321" i="3"/>
  <c r="L41313" i="3"/>
  <c r="L41305" i="3"/>
  <c r="L41297" i="3"/>
  <c r="L41289" i="3"/>
  <c r="L41281" i="3"/>
  <c r="L41273" i="3"/>
  <c r="L41265" i="3"/>
  <c r="L41257" i="3"/>
  <c r="L41249" i="3"/>
  <c r="L41241" i="3"/>
  <c r="L41233" i="3"/>
  <c r="L41225" i="3"/>
  <c r="L41217" i="3"/>
  <c r="L41209" i="3"/>
  <c r="L41201" i="3"/>
  <c r="L41193" i="3"/>
  <c r="L41185" i="3"/>
  <c r="L41177" i="3"/>
  <c r="L41169" i="3"/>
  <c r="L41161" i="3"/>
  <c r="L41153" i="3"/>
  <c r="L41145" i="3"/>
  <c r="L41137" i="3"/>
  <c r="L41129" i="3"/>
  <c r="L41121" i="3"/>
  <c r="L41113" i="3"/>
  <c r="L41105" i="3"/>
  <c r="L41097" i="3"/>
  <c r="L41089" i="3"/>
  <c r="L41081" i="3"/>
  <c r="L41073" i="3"/>
  <c r="L41065" i="3"/>
  <c r="L41057" i="3"/>
  <c r="L41049" i="3"/>
  <c r="L41041" i="3"/>
  <c r="L41033" i="3"/>
  <c r="L41025" i="3"/>
  <c r="L41017" i="3"/>
  <c r="L41009" i="3"/>
  <c r="L41001" i="3"/>
  <c r="L40993" i="3"/>
  <c r="L40985" i="3"/>
  <c r="L40977" i="3"/>
  <c r="L40969" i="3"/>
  <c r="L40961" i="3"/>
  <c r="L40953" i="3"/>
  <c r="L40945" i="3"/>
  <c r="L40937" i="3"/>
  <c r="L40929" i="3"/>
  <c r="L40921" i="3"/>
  <c r="L40913" i="3"/>
  <c r="L40905" i="3"/>
  <c r="L40897" i="3"/>
  <c r="L40889" i="3"/>
  <c r="L40881" i="3"/>
  <c r="L40873" i="3"/>
  <c r="L40865" i="3"/>
  <c r="L40857" i="3"/>
  <c r="L40849" i="3"/>
  <c r="L40841" i="3"/>
  <c r="L40833" i="3"/>
  <c r="L40825" i="3"/>
  <c r="L40817" i="3"/>
  <c r="L40809" i="3"/>
  <c r="L40801" i="3"/>
  <c r="L40793" i="3"/>
  <c r="L40785" i="3"/>
  <c r="L40777" i="3"/>
  <c r="L40769" i="3"/>
  <c r="L40761" i="3"/>
  <c r="L40753" i="3"/>
  <c r="L40745" i="3"/>
  <c r="L40737" i="3"/>
  <c r="L40729" i="3"/>
  <c r="L40721" i="3"/>
  <c r="L40713" i="3"/>
  <c r="L40705" i="3"/>
  <c r="L40697" i="3"/>
  <c r="L40689" i="3"/>
  <c r="L40681" i="3"/>
  <c r="L40673" i="3"/>
  <c r="L40665" i="3"/>
  <c r="L40657" i="3"/>
  <c r="L40649" i="3"/>
  <c r="L40641" i="3"/>
  <c r="L40633" i="3"/>
  <c r="L40625" i="3"/>
  <c r="L40617" i="3"/>
  <c r="L40609" i="3"/>
  <c r="L40601" i="3"/>
  <c r="L40593" i="3"/>
  <c r="L40585" i="3"/>
  <c r="L40577" i="3"/>
  <c r="L40569" i="3"/>
  <c r="L40561" i="3"/>
  <c r="L40553" i="3"/>
  <c r="L40545" i="3"/>
  <c r="L40537" i="3"/>
  <c r="L40529" i="3"/>
  <c r="L40521" i="3"/>
  <c r="L40513" i="3"/>
  <c r="L40505" i="3"/>
  <c r="L40497" i="3"/>
  <c r="L40489" i="3"/>
  <c r="L40481" i="3"/>
  <c r="L40473" i="3"/>
  <c r="L40465" i="3"/>
  <c r="L40457" i="3"/>
  <c r="L40449" i="3"/>
  <c r="L40441" i="3"/>
  <c r="L40433" i="3"/>
  <c r="L40425" i="3"/>
  <c r="L40417" i="3"/>
  <c r="L40409" i="3"/>
  <c r="L40401" i="3"/>
  <c r="L40393" i="3"/>
  <c r="L40385" i="3"/>
  <c r="L40377" i="3"/>
  <c r="L40369" i="3"/>
  <c r="L40361" i="3"/>
  <c r="L40353" i="3"/>
  <c r="L40345" i="3"/>
  <c r="L40337" i="3"/>
  <c r="L40329" i="3"/>
  <c r="L40321" i="3"/>
  <c r="L40313" i="3"/>
  <c r="L40305" i="3"/>
  <c r="L40297" i="3"/>
  <c r="L40289" i="3"/>
  <c r="L40281" i="3"/>
  <c r="L40273" i="3"/>
  <c r="L40265" i="3"/>
  <c r="L40257" i="3"/>
  <c r="L40249" i="3"/>
  <c r="L40241" i="3"/>
  <c r="L40233" i="3"/>
  <c r="L40225" i="3"/>
  <c r="L40217" i="3"/>
  <c r="L40209" i="3"/>
  <c r="L40201" i="3"/>
  <c r="L40193" i="3"/>
  <c r="L40185" i="3"/>
  <c r="L40177" i="3"/>
  <c r="L40169" i="3"/>
  <c r="L40161" i="3"/>
  <c r="L40153" i="3"/>
  <c r="L40145" i="3"/>
  <c r="L40137" i="3"/>
  <c r="L40129" i="3"/>
  <c r="L40121" i="3"/>
  <c r="L40113" i="3"/>
  <c r="L40105" i="3"/>
  <c r="L40097" i="3"/>
  <c r="L40089" i="3"/>
  <c r="L40081" i="3"/>
  <c r="L40073" i="3"/>
  <c r="L40065" i="3"/>
  <c r="L40057" i="3"/>
  <c r="L40049" i="3"/>
  <c r="L40041" i="3"/>
  <c r="L40033" i="3"/>
  <c r="L40025" i="3"/>
  <c r="L40017" i="3"/>
  <c r="L40009" i="3"/>
  <c r="L40001" i="3"/>
  <c r="L39993" i="3"/>
  <c r="L39985" i="3"/>
  <c r="L39977" i="3"/>
  <c r="L39969" i="3"/>
  <c r="L39961" i="3"/>
  <c r="L39953" i="3"/>
  <c r="L39945" i="3"/>
  <c r="L39937" i="3"/>
  <c r="L39929" i="3"/>
  <c r="L39921" i="3"/>
  <c r="L39913" i="3"/>
  <c r="L39905" i="3"/>
  <c r="L39897" i="3"/>
  <c r="L39889" i="3"/>
  <c r="L39881" i="3"/>
  <c r="L39873" i="3"/>
  <c r="L39865" i="3"/>
  <c r="L39857" i="3"/>
  <c r="L39849" i="3"/>
  <c r="L39841" i="3"/>
  <c r="L39833" i="3"/>
  <c r="L39825" i="3"/>
  <c r="L39817" i="3"/>
  <c r="L39809" i="3"/>
  <c r="L39801" i="3"/>
  <c r="L39793" i="3"/>
  <c r="L39785" i="3"/>
  <c r="L39777" i="3"/>
  <c r="L39769" i="3"/>
  <c r="L39761" i="3"/>
  <c r="L39753" i="3"/>
  <c r="L39745" i="3"/>
  <c r="L39737" i="3"/>
  <c r="L39729" i="3"/>
  <c r="L39721" i="3"/>
  <c r="L39713" i="3"/>
  <c r="L39705" i="3"/>
  <c r="L39697" i="3"/>
  <c r="L39689" i="3"/>
  <c r="L39681" i="3"/>
  <c r="L39673" i="3"/>
  <c r="L39665" i="3"/>
  <c r="L39657" i="3"/>
  <c r="L39649" i="3"/>
  <c r="L39641" i="3"/>
  <c r="L39633" i="3"/>
  <c r="L39625" i="3"/>
  <c r="L39617" i="3"/>
  <c r="L39609" i="3"/>
  <c r="L39601" i="3"/>
  <c r="L39593" i="3"/>
  <c r="L39585" i="3"/>
  <c r="L39577" i="3"/>
  <c r="L39569" i="3"/>
  <c r="L39561" i="3"/>
  <c r="L39553" i="3"/>
  <c r="L39545" i="3"/>
  <c r="L39537" i="3"/>
  <c r="L39529" i="3"/>
  <c r="L39521" i="3"/>
  <c r="L39513" i="3"/>
  <c r="L39505" i="3"/>
  <c r="L39497" i="3"/>
  <c r="L39489" i="3"/>
  <c r="L39481" i="3"/>
  <c r="L39473" i="3"/>
  <c r="L39465" i="3"/>
  <c r="L39457" i="3"/>
  <c r="L39449" i="3"/>
  <c r="L39441" i="3"/>
  <c r="L39433" i="3"/>
  <c r="L39425" i="3"/>
  <c r="L39417" i="3"/>
  <c r="L39409" i="3"/>
  <c r="L39401" i="3"/>
  <c r="L39393" i="3"/>
  <c r="L39385" i="3"/>
  <c r="L39377" i="3"/>
  <c r="L39369" i="3"/>
  <c r="L39361" i="3"/>
  <c r="L39353" i="3"/>
  <c r="L39345" i="3"/>
  <c r="L39337" i="3"/>
  <c r="L39329" i="3"/>
  <c r="L39321" i="3"/>
  <c r="L39313" i="3"/>
  <c r="L39305" i="3"/>
  <c r="L39297" i="3"/>
  <c r="L39289" i="3"/>
  <c r="L39281" i="3"/>
  <c r="L39273" i="3"/>
  <c r="L39265" i="3"/>
  <c r="L39257" i="3"/>
  <c r="L39249" i="3"/>
  <c r="L39241" i="3"/>
  <c r="L39233" i="3"/>
  <c r="L39225" i="3"/>
  <c r="L39217" i="3"/>
  <c r="L39209" i="3"/>
  <c r="L39201" i="3"/>
  <c r="L39193" i="3"/>
  <c r="L39185" i="3"/>
  <c r="L39177" i="3"/>
  <c r="L39169" i="3"/>
  <c r="L39161" i="3"/>
  <c r="L39153" i="3"/>
  <c r="L39145" i="3"/>
  <c r="L39137" i="3"/>
  <c r="L39129" i="3"/>
  <c r="L39121" i="3"/>
  <c r="L39113" i="3"/>
  <c r="L39105" i="3"/>
  <c r="L39097" i="3"/>
  <c r="L39089" i="3"/>
  <c r="L39081" i="3"/>
  <c r="L39073" i="3"/>
  <c r="L39065" i="3"/>
  <c r="L39057" i="3"/>
  <c r="L39049" i="3"/>
  <c r="L39041" i="3"/>
  <c r="L39033" i="3"/>
  <c r="L39025" i="3"/>
  <c r="L39017" i="3"/>
  <c r="L39009" i="3"/>
  <c r="L39001" i="3"/>
  <c r="L38993" i="3"/>
  <c r="L38985" i="3"/>
  <c r="L38977" i="3"/>
  <c r="L38969" i="3"/>
  <c r="L38961" i="3"/>
  <c r="L38953" i="3"/>
  <c r="L38945" i="3"/>
  <c r="L38937" i="3"/>
  <c r="L38929" i="3"/>
  <c r="L38921" i="3"/>
  <c r="L38913" i="3"/>
  <c r="L38905" i="3"/>
  <c r="L38897" i="3"/>
  <c r="L38889" i="3"/>
  <c r="L38881" i="3"/>
  <c r="L38873" i="3"/>
  <c r="L38865" i="3"/>
  <c r="L38857" i="3"/>
  <c r="L38849" i="3"/>
  <c r="L38841" i="3"/>
  <c r="L38833" i="3"/>
  <c r="L38825" i="3"/>
  <c r="L38817" i="3"/>
  <c r="L38809" i="3"/>
  <c r="L38801" i="3"/>
  <c r="L38793" i="3"/>
  <c r="L38785" i="3"/>
  <c r="L38777" i="3"/>
  <c r="L38769" i="3"/>
  <c r="L38761" i="3"/>
  <c r="L38753" i="3"/>
  <c r="L38745" i="3"/>
  <c r="L38737" i="3"/>
  <c r="L38729" i="3"/>
  <c r="L38721" i="3"/>
  <c r="L38713" i="3"/>
  <c r="L38705" i="3"/>
  <c r="L38697" i="3"/>
  <c r="L38689" i="3"/>
  <c r="L38681" i="3"/>
  <c r="L38673" i="3"/>
  <c r="L38665" i="3"/>
  <c r="L38657" i="3"/>
  <c r="L38649" i="3"/>
  <c r="L38641" i="3"/>
  <c r="L38633" i="3"/>
  <c r="L38625" i="3"/>
  <c r="L38617" i="3"/>
  <c r="L38609" i="3"/>
  <c r="L38601" i="3"/>
  <c r="L38593" i="3"/>
  <c r="L38585" i="3"/>
  <c r="L38577" i="3"/>
  <c r="L38569" i="3"/>
  <c r="L38561" i="3"/>
  <c r="L38553" i="3"/>
  <c r="L38545" i="3"/>
  <c r="L38537" i="3"/>
  <c r="L38529" i="3"/>
  <c r="L38521" i="3"/>
  <c r="L38513" i="3"/>
  <c r="L38505" i="3"/>
  <c r="L38497" i="3"/>
  <c r="L38489" i="3"/>
  <c r="L38481" i="3"/>
  <c r="L38473" i="3"/>
  <c r="L38465" i="3"/>
  <c r="L38457" i="3"/>
  <c r="L38449" i="3"/>
  <c r="L38441" i="3"/>
  <c r="L38433" i="3"/>
  <c r="L38425" i="3"/>
  <c r="L38417" i="3"/>
  <c r="L38409" i="3"/>
  <c r="L38401" i="3"/>
  <c r="L38393" i="3"/>
  <c r="L38385" i="3"/>
  <c r="L38377" i="3"/>
  <c r="L38369" i="3"/>
  <c r="L38361" i="3"/>
  <c r="L38353" i="3"/>
  <c r="L38345" i="3"/>
  <c r="L38337" i="3"/>
  <c r="L38329" i="3"/>
  <c r="L38321" i="3"/>
  <c r="L38313" i="3"/>
  <c r="L38305" i="3"/>
  <c r="L38297" i="3"/>
  <c r="L38289" i="3"/>
  <c r="L38281" i="3"/>
  <c r="L38273" i="3"/>
  <c r="L38265" i="3"/>
  <c r="L38257" i="3"/>
  <c r="L38249" i="3"/>
  <c r="L38241" i="3"/>
  <c r="L38233" i="3"/>
  <c r="L38225" i="3"/>
  <c r="L38217" i="3"/>
  <c r="L38209" i="3"/>
  <c r="L38201" i="3"/>
  <c r="L38193" i="3"/>
  <c r="L38185" i="3"/>
  <c r="L38177" i="3"/>
  <c r="L38169" i="3"/>
  <c r="L38161" i="3"/>
  <c r="L38153" i="3"/>
  <c r="L38145" i="3"/>
  <c r="L38137" i="3"/>
  <c r="L38129" i="3"/>
  <c r="L38121" i="3"/>
  <c r="L38113" i="3"/>
  <c r="L38105" i="3"/>
  <c r="L38097" i="3"/>
  <c r="L38089" i="3"/>
  <c r="L38081" i="3"/>
  <c r="L38073" i="3"/>
  <c r="L38065" i="3"/>
  <c r="L38057" i="3"/>
  <c r="L38049" i="3"/>
  <c r="L38041" i="3"/>
  <c r="L38033" i="3"/>
  <c r="L38025" i="3"/>
  <c r="L38017" i="3"/>
  <c r="L38009" i="3"/>
  <c r="L38001" i="3"/>
  <c r="L37993" i="3"/>
  <c r="L37985" i="3"/>
  <c r="L37977" i="3"/>
  <c r="L37969" i="3"/>
  <c r="L37961" i="3"/>
  <c r="L37953" i="3"/>
  <c r="L37945" i="3"/>
  <c r="L37937" i="3"/>
  <c r="L37929" i="3"/>
  <c r="L37921" i="3"/>
  <c r="L37913" i="3"/>
  <c r="L37905" i="3"/>
  <c r="L37897" i="3"/>
  <c r="L37889" i="3"/>
  <c r="L37881" i="3"/>
  <c r="L37873" i="3"/>
  <c r="L37865" i="3"/>
  <c r="L37857" i="3"/>
  <c r="L37849" i="3"/>
  <c r="L37841" i="3"/>
  <c r="L37833" i="3"/>
  <c r="L37825" i="3"/>
  <c r="L37817" i="3"/>
  <c r="L37809" i="3"/>
  <c r="L37801" i="3"/>
  <c r="L37793" i="3"/>
  <c r="L37785" i="3"/>
  <c r="L37777" i="3"/>
  <c r="L37769" i="3"/>
  <c r="L37761" i="3"/>
  <c r="L37753" i="3"/>
  <c r="L37745" i="3"/>
  <c r="L37737" i="3"/>
  <c r="L37729" i="3"/>
  <c r="L37721" i="3"/>
  <c r="L37713" i="3"/>
  <c r="L37705" i="3"/>
  <c r="L37697" i="3"/>
  <c r="L37689" i="3"/>
  <c r="L37681" i="3"/>
  <c r="L37673" i="3"/>
  <c r="L37665" i="3"/>
  <c r="L37657" i="3"/>
  <c r="L37649" i="3"/>
  <c r="L37641" i="3"/>
  <c r="L37633" i="3"/>
  <c r="L37625" i="3"/>
  <c r="L37617" i="3"/>
  <c r="L37609" i="3"/>
  <c r="L37601" i="3"/>
  <c r="L37593" i="3"/>
  <c r="L37585" i="3"/>
  <c r="L37577" i="3"/>
  <c r="L37569" i="3"/>
  <c r="L37561" i="3"/>
  <c r="L37553" i="3"/>
  <c r="L37545" i="3"/>
  <c r="L37537" i="3"/>
  <c r="L37529" i="3"/>
  <c r="L37521" i="3"/>
  <c r="L37513" i="3"/>
  <c r="L37505" i="3"/>
  <c r="L37497" i="3"/>
  <c r="L37489" i="3"/>
  <c r="L37481" i="3"/>
  <c r="L37473" i="3"/>
  <c r="L37465" i="3"/>
  <c r="L37457" i="3"/>
  <c r="L37449" i="3"/>
  <c r="L37441" i="3"/>
  <c r="L37433" i="3"/>
  <c r="L37425" i="3"/>
  <c r="L37417" i="3"/>
  <c r="L37409" i="3"/>
  <c r="L37401" i="3"/>
  <c r="L37393" i="3"/>
  <c r="L37385" i="3"/>
  <c r="L37377" i="3"/>
  <c r="L37369" i="3"/>
  <c r="L37361" i="3"/>
  <c r="L37353" i="3"/>
  <c r="L37345" i="3"/>
  <c r="L37337" i="3"/>
  <c r="L37329" i="3"/>
  <c r="L37321" i="3"/>
  <c r="L37313" i="3"/>
  <c r="L37305" i="3"/>
  <c r="L37297" i="3"/>
  <c r="L37289" i="3"/>
  <c r="L37281" i="3"/>
  <c r="L37273" i="3"/>
  <c r="L37265" i="3"/>
  <c r="L37257" i="3"/>
  <c r="L37249" i="3"/>
  <c r="L37241" i="3"/>
  <c r="L37233" i="3"/>
  <c r="L37225" i="3"/>
  <c r="L37217" i="3"/>
  <c r="L37209" i="3"/>
  <c r="L37201" i="3"/>
  <c r="L37193" i="3"/>
  <c r="L37185" i="3"/>
  <c r="L37177" i="3"/>
  <c r="L37169" i="3"/>
  <c r="L37161" i="3"/>
  <c r="L37153" i="3"/>
  <c r="L37145" i="3"/>
  <c r="L37137" i="3"/>
  <c r="L37129" i="3"/>
  <c r="L37121" i="3"/>
  <c r="L37113" i="3"/>
  <c r="L37105" i="3"/>
  <c r="L37097" i="3"/>
  <c r="L37089" i="3"/>
  <c r="L37081" i="3"/>
  <c r="L37073" i="3"/>
  <c r="L37065" i="3"/>
  <c r="L37057" i="3"/>
  <c r="L37049" i="3"/>
  <c r="L37041" i="3"/>
  <c r="L37033" i="3"/>
  <c r="L37025" i="3"/>
  <c r="L37017" i="3"/>
  <c r="L37009" i="3"/>
  <c r="L37001" i="3"/>
  <c r="L36993" i="3"/>
  <c r="L36985" i="3"/>
  <c r="L36977" i="3"/>
  <c r="L36969" i="3"/>
  <c r="L36961" i="3"/>
  <c r="L36953" i="3"/>
  <c r="L36945" i="3"/>
  <c r="L36937" i="3"/>
  <c r="L36929" i="3"/>
  <c r="L36921" i="3"/>
  <c r="L36913" i="3"/>
  <c r="L36905" i="3"/>
  <c r="L36897" i="3"/>
  <c r="L36889" i="3"/>
  <c r="L36881" i="3"/>
  <c r="L36873" i="3"/>
  <c r="L36865" i="3"/>
  <c r="L36857" i="3"/>
  <c r="L36849" i="3"/>
  <c r="L36841" i="3"/>
  <c r="L36833" i="3"/>
  <c r="L36825" i="3"/>
  <c r="L36817" i="3"/>
  <c r="L36809" i="3"/>
  <c r="L36801" i="3"/>
  <c r="L36793" i="3"/>
  <c r="L36785" i="3"/>
  <c r="L36777" i="3"/>
  <c r="L36769" i="3"/>
  <c r="L36761" i="3"/>
  <c r="L36753" i="3"/>
  <c r="L36745" i="3"/>
  <c r="L36737" i="3"/>
  <c r="L36729" i="3"/>
  <c r="L36721" i="3"/>
  <c r="L36713" i="3"/>
  <c r="L36705" i="3"/>
  <c r="L36697" i="3"/>
  <c r="L36689" i="3"/>
  <c r="L36681" i="3"/>
  <c r="L36673" i="3"/>
  <c r="L36665" i="3"/>
  <c r="L36657" i="3"/>
  <c r="L36649" i="3"/>
  <c r="L36641" i="3"/>
  <c r="L36633" i="3"/>
  <c r="L36625" i="3"/>
  <c r="L36617" i="3"/>
  <c r="L36609" i="3"/>
  <c r="L36601" i="3"/>
  <c r="L36593" i="3"/>
  <c r="L36585" i="3"/>
  <c r="L36577" i="3"/>
  <c r="L36569" i="3"/>
  <c r="L36561" i="3"/>
  <c r="L36553" i="3"/>
  <c r="L36545" i="3"/>
  <c r="L36537" i="3"/>
  <c r="L36529" i="3"/>
  <c r="L36521" i="3"/>
  <c r="L36513" i="3"/>
  <c r="L36505" i="3"/>
  <c r="L36497" i="3"/>
  <c r="L36489" i="3"/>
  <c r="L36481" i="3"/>
  <c r="L36473" i="3"/>
  <c r="L36465" i="3"/>
  <c r="L36457" i="3"/>
  <c r="L36449" i="3"/>
  <c r="L36441" i="3"/>
  <c r="L36433" i="3"/>
  <c r="L36425" i="3"/>
  <c r="L36417" i="3"/>
  <c r="L36409" i="3"/>
  <c r="L36401" i="3"/>
  <c r="L36393" i="3"/>
  <c r="L36385" i="3"/>
  <c r="L36377" i="3"/>
  <c r="L36369" i="3"/>
  <c r="L36361" i="3"/>
  <c r="L36353" i="3"/>
  <c r="L36345" i="3"/>
  <c r="L36337" i="3"/>
  <c r="L36329" i="3"/>
  <c r="L36321" i="3"/>
  <c r="L36313" i="3"/>
  <c r="L36305" i="3"/>
  <c r="L36297" i="3"/>
  <c r="L36289" i="3"/>
  <c r="L36281" i="3"/>
  <c r="L36273" i="3"/>
  <c r="L36265" i="3"/>
  <c r="L36257" i="3"/>
  <c r="L36249" i="3"/>
  <c r="L36241" i="3"/>
  <c r="L36233" i="3"/>
  <c r="L36225" i="3"/>
  <c r="L36217" i="3"/>
  <c r="L36209" i="3"/>
  <c r="L36201" i="3"/>
  <c r="L36193" i="3"/>
  <c r="L36185" i="3"/>
  <c r="L36177" i="3"/>
  <c r="L36169" i="3"/>
  <c r="L36161" i="3"/>
  <c r="L36153" i="3"/>
  <c r="L36145" i="3"/>
  <c r="L36137" i="3"/>
  <c r="L36129" i="3"/>
  <c r="L36121" i="3"/>
  <c r="L36113" i="3"/>
  <c r="L36105" i="3"/>
  <c r="L36097" i="3"/>
  <c r="L36089" i="3"/>
  <c r="L36081" i="3"/>
  <c r="L50496" i="3"/>
  <c r="L50488" i="3"/>
  <c r="L50480" i="3"/>
  <c r="L50472" i="3"/>
  <c r="L50464" i="3"/>
  <c r="L50456" i="3"/>
  <c r="L50448" i="3"/>
  <c r="L50440" i="3"/>
  <c r="L50432" i="3"/>
  <c r="L50424" i="3"/>
  <c r="L50416" i="3"/>
  <c r="L50408" i="3"/>
  <c r="L50400" i="3"/>
  <c r="L50392" i="3"/>
  <c r="L50384" i="3"/>
  <c r="L50376" i="3"/>
  <c r="L50368" i="3"/>
  <c r="L50360" i="3"/>
  <c r="L50352" i="3"/>
  <c r="L50344" i="3"/>
  <c r="L50336" i="3"/>
  <c r="L50328" i="3"/>
  <c r="L50320" i="3"/>
  <c r="L50312" i="3"/>
  <c r="L50304" i="3"/>
  <c r="L50296" i="3"/>
  <c r="L50288" i="3"/>
  <c r="L50280" i="3"/>
  <c r="L50272" i="3"/>
  <c r="L50264" i="3"/>
  <c r="L50256" i="3"/>
  <c r="L50248" i="3"/>
  <c r="L50240" i="3"/>
  <c r="L50232" i="3"/>
  <c r="L50224" i="3"/>
  <c r="L50216" i="3"/>
  <c r="L50208" i="3"/>
  <c r="L50200" i="3"/>
  <c r="L50192" i="3"/>
  <c r="L50184" i="3"/>
  <c r="L50176" i="3"/>
  <c r="L50168" i="3"/>
  <c r="L50160" i="3"/>
  <c r="L50152" i="3"/>
  <c r="L50144" i="3"/>
  <c r="L50136" i="3"/>
  <c r="L50128" i="3"/>
  <c r="L50120" i="3"/>
  <c r="L50112" i="3"/>
  <c r="L50104" i="3"/>
  <c r="L50096" i="3"/>
  <c r="L50088" i="3"/>
  <c r="L50080" i="3"/>
  <c r="L50072" i="3"/>
  <c r="L50064" i="3"/>
  <c r="L50056" i="3"/>
  <c r="L50048" i="3"/>
  <c r="L50040" i="3"/>
  <c r="L50032" i="3"/>
  <c r="L50024" i="3"/>
  <c r="L50016" i="3"/>
  <c r="L50008" i="3"/>
  <c r="L50000" i="3"/>
  <c r="L49992" i="3"/>
  <c r="L49984" i="3"/>
  <c r="L49976" i="3"/>
  <c r="L49968" i="3"/>
  <c r="L49960" i="3"/>
  <c r="L49952" i="3"/>
  <c r="L49944" i="3"/>
  <c r="L49936" i="3"/>
  <c r="L49928" i="3"/>
  <c r="L49920" i="3"/>
  <c r="L49912" i="3"/>
  <c r="L49904" i="3"/>
  <c r="L49896" i="3"/>
  <c r="L49888" i="3"/>
  <c r="L49880" i="3"/>
  <c r="L49872" i="3"/>
  <c r="L49864" i="3"/>
  <c r="L49856" i="3"/>
  <c r="L49848" i="3"/>
  <c r="L49840" i="3"/>
  <c r="L49832" i="3"/>
  <c r="L49824" i="3"/>
  <c r="L49816" i="3"/>
  <c r="L49808" i="3"/>
  <c r="L49800" i="3"/>
  <c r="L49792" i="3"/>
  <c r="L49784" i="3"/>
  <c r="L49776" i="3"/>
  <c r="L49768" i="3"/>
  <c r="L49760" i="3"/>
  <c r="L49752" i="3"/>
  <c r="L49744" i="3"/>
  <c r="L49736" i="3"/>
  <c r="L49728" i="3"/>
  <c r="L49720" i="3"/>
  <c r="L49712" i="3"/>
  <c r="L49704" i="3"/>
  <c r="L49696" i="3"/>
  <c r="L49688" i="3"/>
  <c r="L49680" i="3"/>
  <c r="L49672" i="3"/>
  <c r="L49664" i="3"/>
  <c r="L49656" i="3"/>
  <c r="L49648" i="3"/>
  <c r="L49640" i="3"/>
  <c r="L49632" i="3"/>
  <c r="L49624" i="3"/>
  <c r="L49616" i="3"/>
  <c r="L49608" i="3"/>
  <c r="L49600" i="3"/>
  <c r="L49592" i="3"/>
  <c r="L49584" i="3"/>
  <c r="L49576" i="3"/>
  <c r="L49568" i="3"/>
  <c r="L49560" i="3"/>
  <c r="L49552" i="3"/>
  <c r="L49544" i="3"/>
  <c r="L49536" i="3"/>
  <c r="L49528" i="3"/>
  <c r="L49520" i="3"/>
  <c r="L49512" i="3"/>
  <c r="L49504" i="3"/>
  <c r="L49496" i="3"/>
  <c r="L49488" i="3"/>
  <c r="L49480" i="3"/>
  <c r="L49472" i="3"/>
  <c r="L49464" i="3"/>
  <c r="L49456" i="3"/>
  <c r="L49448" i="3"/>
  <c r="L49440" i="3"/>
  <c r="L49432" i="3"/>
  <c r="L49424" i="3"/>
  <c r="L49416" i="3"/>
  <c r="L49408" i="3"/>
  <c r="L49400" i="3"/>
  <c r="L49392" i="3"/>
  <c r="L49384" i="3"/>
  <c r="L49376" i="3"/>
  <c r="L49368" i="3"/>
  <c r="L49360" i="3"/>
  <c r="L49352" i="3"/>
  <c r="L49344" i="3"/>
  <c r="L49336" i="3"/>
  <c r="L49328" i="3"/>
  <c r="L49320" i="3"/>
  <c r="L49312" i="3"/>
  <c r="L49304" i="3"/>
  <c r="L49296" i="3"/>
  <c r="L49288" i="3"/>
  <c r="L49280" i="3"/>
  <c r="L49272" i="3"/>
  <c r="L49264" i="3"/>
  <c r="L49256" i="3"/>
  <c r="L49248" i="3"/>
  <c r="L49240" i="3"/>
  <c r="L49232" i="3"/>
  <c r="L49224" i="3"/>
  <c r="L49216" i="3"/>
  <c r="L49208" i="3"/>
  <c r="L49200" i="3"/>
  <c r="L49192" i="3"/>
  <c r="L49184" i="3"/>
  <c r="L49176" i="3"/>
  <c r="L49168" i="3"/>
  <c r="L49160" i="3"/>
  <c r="L49152" i="3"/>
  <c r="L49144" i="3"/>
  <c r="L49136" i="3"/>
  <c r="L49128" i="3"/>
  <c r="L49120" i="3"/>
  <c r="L49112" i="3"/>
  <c r="L49104" i="3"/>
  <c r="L49096" i="3"/>
  <c r="L49088" i="3"/>
  <c r="L49080" i="3"/>
  <c r="L49072" i="3"/>
  <c r="L49064" i="3"/>
  <c r="L49056" i="3"/>
  <c r="L49048" i="3"/>
  <c r="L49040" i="3"/>
  <c r="L49032" i="3"/>
  <c r="L49024" i="3"/>
  <c r="L49016" i="3"/>
  <c r="L49008" i="3"/>
  <c r="L49000" i="3"/>
  <c r="L48992" i="3"/>
  <c r="L48984" i="3"/>
  <c r="L48976" i="3"/>
  <c r="L48968" i="3"/>
  <c r="L48960" i="3"/>
  <c r="L48952" i="3"/>
  <c r="L48944" i="3"/>
  <c r="L48936" i="3"/>
  <c r="L48928" i="3"/>
  <c r="L48920" i="3"/>
  <c r="L48912" i="3"/>
  <c r="L48904" i="3"/>
  <c r="L48896" i="3"/>
  <c r="L48888" i="3"/>
  <c r="L48880" i="3"/>
  <c r="L48872" i="3"/>
  <c r="L48864" i="3"/>
  <c r="L48856" i="3"/>
  <c r="L48848" i="3"/>
  <c r="L48840" i="3"/>
  <c r="L48832" i="3"/>
  <c r="L48824" i="3"/>
  <c r="L48816" i="3"/>
  <c r="L48808" i="3"/>
  <c r="L48800" i="3"/>
  <c r="L48792" i="3"/>
  <c r="L48784" i="3"/>
  <c r="L48776" i="3"/>
  <c r="L48768" i="3"/>
  <c r="L48760" i="3"/>
  <c r="L48752" i="3"/>
  <c r="L48744" i="3"/>
  <c r="L48736" i="3"/>
  <c r="L48728" i="3"/>
  <c r="L48720" i="3"/>
  <c r="L48712" i="3"/>
  <c r="L48704" i="3"/>
  <c r="L48696" i="3"/>
  <c r="L48688" i="3"/>
  <c r="L48680" i="3"/>
  <c r="L48672" i="3"/>
  <c r="L48664" i="3"/>
  <c r="L48656" i="3"/>
  <c r="L48648" i="3"/>
  <c r="L48640" i="3"/>
  <c r="L48632" i="3"/>
  <c r="L48624" i="3"/>
  <c r="L48616" i="3"/>
  <c r="L48608" i="3"/>
  <c r="L48600" i="3"/>
  <c r="L48592" i="3"/>
  <c r="L48584" i="3"/>
  <c r="L48576" i="3"/>
  <c r="L48568" i="3"/>
  <c r="L48560" i="3"/>
  <c r="L48552" i="3"/>
  <c r="L48544" i="3"/>
  <c r="L48536" i="3"/>
  <c r="L48528" i="3"/>
  <c r="L48520" i="3"/>
  <c r="L48512" i="3"/>
  <c r="L48504" i="3"/>
  <c r="L48496" i="3"/>
  <c r="L48488" i="3"/>
  <c r="L48480" i="3"/>
  <c r="L48472" i="3"/>
  <c r="L48464" i="3"/>
  <c r="L48456" i="3"/>
  <c r="L48448" i="3"/>
  <c r="L48440" i="3"/>
  <c r="L48432" i="3"/>
  <c r="L48424" i="3"/>
  <c r="L48416" i="3"/>
  <c r="L48408" i="3"/>
  <c r="L48400" i="3"/>
  <c r="L48392" i="3"/>
  <c r="L48384" i="3"/>
  <c r="L48376" i="3"/>
  <c r="L48368" i="3"/>
  <c r="L48360" i="3"/>
  <c r="L48352" i="3"/>
  <c r="L48344" i="3"/>
  <c r="L48336" i="3"/>
  <c r="L48328" i="3"/>
  <c r="L48320" i="3"/>
  <c r="L48312" i="3"/>
  <c r="L48304" i="3"/>
  <c r="L48296" i="3"/>
  <c r="L48288" i="3"/>
  <c r="L48280" i="3"/>
  <c r="L48272" i="3"/>
  <c r="L48264" i="3"/>
  <c r="L48256" i="3"/>
  <c r="L48248" i="3"/>
  <c r="L48240" i="3"/>
  <c r="L48232" i="3"/>
  <c r="L48224" i="3"/>
  <c r="L48216" i="3"/>
  <c r="L48208" i="3"/>
  <c r="L48200" i="3"/>
  <c r="L48192" i="3"/>
  <c r="L48184" i="3"/>
  <c r="L48176" i="3"/>
  <c r="L48168" i="3"/>
  <c r="L48160" i="3"/>
  <c r="L48152" i="3"/>
  <c r="L48144" i="3"/>
  <c r="L48136" i="3"/>
  <c r="L48128" i="3"/>
  <c r="L48120" i="3"/>
  <c r="L48112" i="3"/>
  <c r="L48104" i="3"/>
  <c r="L48096" i="3"/>
  <c r="L48088" i="3"/>
  <c r="L48080" i="3"/>
  <c r="L48072" i="3"/>
  <c r="L48064" i="3"/>
  <c r="L48056" i="3"/>
  <c r="L48048" i="3"/>
  <c r="L48040" i="3"/>
  <c r="L48032" i="3"/>
  <c r="L48024" i="3"/>
  <c r="L48016" i="3"/>
  <c r="L48008" i="3"/>
  <c r="L48000" i="3"/>
  <c r="L47992" i="3"/>
  <c r="L47984" i="3"/>
  <c r="L47976" i="3"/>
  <c r="L47968" i="3"/>
  <c r="L47960" i="3"/>
  <c r="L47952" i="3"/>
  <c r="L47944" i="3"/>
  <c r="L47936" i="3"/>
  <c r="L47928" i="3"/>
  <c r="L47920" i="3"/>
  <c r="L47912" i="3"/>
  <c r="L47904" i="3"/>
  <c r="L47896" i="3"/>
  <c r="L47888" i="3"/>
  <c r="L47880" i="3"/>
  <c r="L47872" i="3"/>
  <c r="L47864" i="3"/>
  <c r="L47856" i="3"/>
  <c r="L47848" i="3"/>
  <c r="L47840" i="3"/>
  <c r="L47832" i="3"/>
  <c r="L47824" i="3"/>
  <c r="L47816" i="3"/>
  <c r="L47808" i="3"/>
  <c r="L47800" i="3"/>
  <c r="L47792" i="3"/>
  <c r="L47784" i="3"/>
  <c r="L47776" i="3"/>
  <c r="L47768" i="3"/>
  <c r="L47760" i="3"/>
  <c r="L47752" i="3"/>
  <c r="L47744" i="3"/>
  <c r="L47736" i="3"/>
  <c r="L47728" i="3"/>
  <c r="L47720" i="3"/>
  <c r="L47712" i="3"/>
  <c r="L47704" i="3"/>
  <c r="L47696" i="3"/>
  <c r="L47688" i="3"/>
  <c r="L47680" i="3"/>
  <c r="L47672" i="3"/>
  <c r="L47664" i="3"/>
  <c r="L47656" i="3"/>
  <c r="L47648" i="3"/>
  <c r="L47640" i="3"/>
  <c r="L47632" i="3"/>
  <c r="L47624" i="3"/>
  <c r="L47616" i="3"/>
  <c r="L47608" i="3"/>
  <c r="L47600" i="3"/>
  <c r="L47592" i="3"/>
  <c r="L47584" i="3"/>
  <c r="L47576" i="3"/>
  <c r="L47568" i="3"/>
  <c r="L47560" i="3"/>
  <c r="L47552" i="3"/>
  <c r="L47544" i="3"/>
  <c r="L47536" i="3"/>
  <c r="L47528" i="3"/>
  <c r="L47520" i="3"/>
  <c r="L47512" i="3"/>
  <c r="L47504" i="3"/>
  <c r="L47496" i="3"/>
  <c r="L47488" i="3"/>
  <c r="L47480" i="3"/>
  <c r="L47472" i="3"/>
  <c r="L47464" i="3"/>
  <c r="L47456" i="3"/>
  <c r="L47448" i="3"/>
  <c r="L47440" i="3"/>
  <c r="L47432" i="3"/>
  <c r="L47424" i="3"/>
  <c r="L47416" i="3"/>
  <c r="L47408" i="3"/>
  <c r="L47400" i="3"/>
  <c r="L47392" i="3"/>
  <c r="L47384" i="3"/>
  <c r="L47376" i="3"/>
  <c r="L47368" i="3"/>
  <c r="L47360" i="3"/>
  <c r="L47352" i="3"/>
  <c r="L47344" i="3"/>
  <c r="L47336" i="3"/>
  <c r="L47328" i="3"/>
  <c r="L47320" i="3"/>
  <c r="L47312" i="3"/>
  <c r="L47304" i="3"/>
  <c r="L47296" i="3"/>
  <c r="L47288" i="3"/>
  <c r="L47280" i="3"/>
  <c r="L47272" i="3"/>
  <c r="L47264" i="3"/>
  <c r="L47256" i="3"/>
  <c r="L47248" i="3"/>
  <c r="L47240" i="3"/>
  <c r="L47232" i="3"/>
  <c r="L47224" i="3"/>
  <c r="L47216" i="3"/>
  <c r="L47208" i="3"/>
  <c r="L47200" i="3"/>
  <c r="L47192" i="3"/>
  <c r="L47184" i="3"/>
  <c r="L47176" i="3"/>
  <c r="L47168" i="3"/>
  <c r="L47160" i="3"/>
  <c r="L47152" i="3"/>
  <c r="L47144" i="3"/>
  <c r="L47136" i="3"/>
  <c r="L47128" i="3"/>
  <c r="L47120" i="3"/>
  <c r="L47112" i="3"/>
  <c r="L47104" i="3"/>
  <c r="L47096" i="3"/>
  <c r="L47088" i="3"/>
  <c r="L47080" i="3"/>
  <c r="L47072" i="3"/>
  <c r="L47064" i="3"/>
  <c r="L47056" i="3"/>
  <c r="L47048" i="3"/>
  <c r="L47040" i="3"/>
  <c r="L47032" i="3"/>
  <c r="L47024" i="3"/>
  <c r="L47016" i="3"/>
  <c r="L47008" i="3"/>
  <c r="L47000" i="3"/>
  <c r="L46992" i="3"/>
  <c r="L46984" i="3"/>
  <c r="L46976" i="3"/>
  <c r="L46968" i="3"/>
  <c r="L46960" i="3"/>
  <c r="L46952" i="3"/>
  <c r="L46944" i="3"/>
  <c r="L46936" i="3"/>
  <c r="L46928" i="3"/>
  <c r="L46920" i="3"/>
  <c r="L46912" i="3"/>
  <c r="L46904" i="3"/>
  <c r="L46896" i="3"/>
  <c r="L46888" i="3"/>
  <c r="L46880" i="3"/>
  <c r="L46872" i="3"/>
  <c r="L46864" i="3"/>
  <c r="L46856" i="3"/>
  <c r="L46848" i="3"/>
  <c r="L46840" i="3"/>
  <c r="L46832" i="3"/>
  <c r="L46824" i="3"/>
  <c r="L46816" i="3"/>
  <c r="L46808" i="3"/>
  <c r="L46800" i="3"/>
  <c r="L46792" i="3"/>
  <c r="L46784" i="3"/>
  <c r="L46776" i="3"/>
  <c r="L46768" i="3"/>
  <c r="L46760" i="3"/>
  <c r="L46752" i="3"/>
  <c r="L46744" i="3"/>
  <c r="L46736" i="3"/>
  <c r="L46728" i="3"/>
  <c r="L46720" i="3"/>
  <c r="L46712" i="3"/>
  <c r="L46704" i="3"/>
  <c r="L46696" i="3"/>
  <c r="L46688" i="3"/>
  <c r="L46680" i="3"/>
  <c r="L46672" i="3"/>
  <c r="L46664" i="3"/>
  <c r="L46656" i="3"/>
  <c r="L46648" i="3"/>
  <c r="L46640" i="3"/>
  <c r="L46632" i="3"/>
  <c r="L46624" i="3"/>
  <c r="L46616" i="3"/>
  <c r="L46608" i="3"/>
  <c r="L46600" i="3"/>
  <c r="L46592" i="3"/>
  <c r="L46584" i="3"/>
  <c r="L46576" i="3"/>
  <c r="L46568" i="3"/>
  <c r="L46560" i="3"/>
  <c r="L46552" i="3"/>
  <c r="L46544" i="3"/>
  <c r="L46536" i="3"/>
  <c r="L46528" i="3"/>
  <c r="L46520" i="3"/>
  <c r="L46512" i="3"/>
  <c r="L46504" i="3"/>
  <c r="L46496" i="3"/>
  <c r="L46488" i="3"/>
  <c r="L46480" i="3"/>
  <c r="L46472" i="3"/>
  <c r="L46464" i="3"/>
  <c r="L46456" i="3"/>
  <c r="L46448" i="3"/>
  <c r="L46440" i="3"/>
  <c r="L46432" i="3"/>
  <c r="L46424" i="3"/>
  <c r="L46416" i="3"/>
  <c r="L46408" i="3"/>
  <c r="L46400" i="3"/>
  <c r="L46392" i="3"/>
  <c r="L46384" i="3"/>
  <c r="L46376" i="3"/>
  <c r="L46368" i="3"/>
  <c r="L46360" i="3"/>
  <c r="L46352" i="3"/>
  <c r="L46344" i="3"/>
  <c r="L46336" i="3"/>
  <c r="L46328" i="3"/>
  <c r="L46320" i="3"/>
  <c r="L46312" i="3"/>
  <c r="L46304" i="3"/>
  <c r="L46296" i="3"/>
  <c r="L46288" i="3"/>
  <c r="L46280" i="3"/>
  <c r="L46272" i="3"/>
  <c r="L46264" i="3"/>
  <c r="L46256" i="3"/>
  <c r="L46248" i="3"/>
  <c r="L46240" i="3"/>
  <c r="L46232" i="3"/>
  <c r="L46224" i="3"/>
  <c r="L46216" i="3"/>
  <c r="L46208" i="3"/>
  <c r="L46200" i="3"/>
  <c r="L46192" i="3"/>
  <c r="L46184" i="3"/>
  <c r="L46176" i="3"/>
  <c r="L46168" i="3"/>
  <c r="L46160" i="3"/>
  <c r="L46152" i="3"/>
  <c r="L46144" i="3"/>
  <c r="L46136" i="3"/>
  <c r="L46128" i="3"/>
  <c r="L46120" i="3"/>
  <c r="L46112" i="3"/>
  <c r="L46104" i="3"/>
  <c r="L46096" i="3"/>
  <c r="L46088" i="3"/>
  <c r="L46080" i="3"/>
  <c r="L46072" i="3"/>
  <c r="L46064" i="3"/>
  <c r="L46056" i="3"/>
  <c r="L46048" i="3"/>
  <c r="L46040" i="3"/>
  <c r="L46032" i="3"/>
  <c r="L46024" i="3"/>
  <c r="L46016" i="3"/>
  <c r="L46008" i="3"/>
  <c r="L46000" i="3"/>
  <c r="L45992" i="3"/>
  <c r="L45984" i="3"/>
  <c r="L45976" i="3"/>
  <c r="L45968" i="3"/>
  <c r="L45960" i="3"/>
  <c r="L45952" i="3"/>
  <c r="L45944" i="3"/>
  <c r="L45936" i="3"/>
  <c r="L45928" i="3"/>
  <c r="L45920" i="3"/>
  <c r="L45912" i="3"/>
  <c r="L45904" i="3"/>
  <c r="L45896" i="3"/>
  <c r="L45888" i="3"/>
  <c r="L45880" i="3"/>
  <c r="L45872" i="3"/>
  <c r="L45864" i="3"/>
  <c r="L45856" i="3"/>
  <c r="L45848" i="3"/>
  <c r="L45840" i="3"/>
  <c r="L45832" i="3"/>
  <c r="L45824" i="3"/>
  <c r="L45816" i="3"/>
  <c r="L45808" i="3"/>
  <c r="L45800" i="3"/>
  <c r="L45792" i="3"/>
  <c r="L45784" i="3"/>
  <c r="L45776" i="3"/>
  <c r="L45768" i="3"/>
  <c r="L45760" i="3"/>
  <c r="L45752" i="3"/>
  <c r="L45744" i="3"/>
  <c r="L45736" i="3"/>
  <c r="L45728" i="3"/>
  <c r="L45720" i="3"/>
  <c r="L45712" i="3"/>
  <c r="L45704" i="3"/>
  <c r="L45696" i="3"/>
  <c r="L45688" i="3"/>
  <c r="L45680" i="3"/>
  <c r="L45672" i="3"/>
  <c r="L45664" i="3"/>
  <c r="L45656" i="3"/>
  <c r="L45648" i="3"/>
  <c r="L45640" i="3"/>
  <c r="L45632" i="3"/>
  <c r="L45624" i="3"/>
  <c r="L45616" i="3"/>
  <c r="L45608" i="3"/>
  <c r="L45600" i="3"/>
  <c r="L45592" i="3"/>
  <c r="L45584" i="3"/>
  <c r="L45576" i="3"/>
  <c r="L45568" i="3"/>
  <c r="L45560" i="3"/>
  <c r="L45552" i="3"/>
  <c r="L45544" i="3"/>
  <c r="L45536" i="3"/>
  <c r="L45528" i="3"/>
  <c r="L45520" i="3"/>
  <c r="L45512" i="3"/>
  <c r="L45504" i="3"/>
  <c r="L45496" i="3"/>
  <c r="L45488" i="3"/>
  <c r="L45480" i="3"/>
  <c r="L45472" i="3"/>
  <c r="L45464" i="3"/>
  <c r="L45456" i="3"/>
  <c r="L45448" i="3"/>
  <c r="L45440" i="3"/>
  <c r="L45432" i="3"/>
  <c r="L45424" i="3"/>
  <c r="L45416" i="3"/>
  <c r="L45408" i="3"/>
  <c r="L45400" i="3"/>
  <c r="L45392" i="3"/>
  <c r="L45384" i="3"/>
  <c r="L45376" i="3"/>
  <c r="L45368" i="3"/>
  <c r="L45360" i="3"/>
  <c r="L45352" i="3"/>
  <c r="L45344" i="3"/>
  <c r="L45336" i="3"/>
  <c r="L45328" i="3"/>
  <c r="L45320" i="3"/>
  <c r="L45312" i="3"/>
  <c r="L45304" i="3"/>
  <c r="L45296" i="3"/>
  <c r="L45288" i="3"/>
  <c r="L45280" i="3"/>
  <c r="L45272" i="3"/>
  <c r="L45264" i="3"/>
  <c r="L45256" i="3"/>
  <c r="L45248" i="3"/>
  <c r="L45240" i="3"/>
  <c r="L45232" i="3"/>
  <c r="L45224" i="3"/>
  <c r="L45216" i="3"/>
  <c r="L45208" i="3"/>
  <c r="L45200" i="3"/>
  <c r="L45192" i="3"/>
  <c r="L45184" i="3"/>
  <c r="L45176" i="3"/>
  <c r="L45168" i="3"/>
  <c r="L45160" i="3"/>
  <c r="L45152" i="3"/>
  <c r="L45144" i="3"/>
  <c r="L45136" i="3"/>
  <c r="L45128" i="3"/>
  <c r="L45120" i="3"/>
  <c r="L45112" i="3"/>
  <c r="L45104" i="3"/>
  <c r="L45096" i="3"/>
  <c r="L45088" i="3"/>
  <c r="L45080" i="3"/>
  <c r="L45072" i="3"/>
  <c r="L45064" i="3"/>
  <c r="L45056" i="3"/>
  <c r="L45048" i="3"/>
  <c r="L45040" i="3"/>
  <c r="L45032" i="3"/>
  <c r="L45024" i="3"/>
  <c r="L45016" i="3"/>
  <c r="L45008" i="3"/>
  <c r="L45000" i="3"/>
  <c r="L44992" i="3"/>
  <c r="L44984" i="3"/>
  <c r="L44976" i="3"/>
  <c r="L44968" i="3"/>
  <c r="L44960" i="3"/>
  <c r="L44952" i="3"/>
  <c r="L44944" i="3"/>
  <c r="L44936" i="3"/>
  <c r="L44928" i="3"/>
  <c r="L44920" i="3"/>
  <c r="L44912" i="3"/>
  <c r="L44904" i="3"/>
  <c r="L44896" i="3"/>
  <c r="L44888" i="3"/>
  <c r="L44880" i="3"/>
  <c r="L44872" i="3"/>
  <c r="L44864" i="3"/>
  <c r="L44856" i="3"/>
  <c r="L44848" i="3"/>
  <c r="L44840" i="3"/>
  <c r="L44832" i="3"/>
  <c r="L44824" i="3"/>
  <c r="L44816" i="3"/>
  <c r="L44808" i="3"/>
  <c r="L44800" i="3"/>
  <c r="L44792" i="3"/>
  <c r="L44784" i="3"/>
  <c r="L44776" i="3"/>
  <c r="L44768" i="3"/>
  <c r="L44760" i="3"/>
  <c r="L44752" i="3"/>
  <c r="L44744" i="3"/>
  <c r="L44736" i="3"/>
  <c r="L44728" i="3"/>
  <c r="L44720" i="3"/>
  <c r="L44712" i="3"/>
  <c r="L44704" i="3"/>
  <c r="L44696" i="3"/>
  <c r="L44688" i="3"/>
  <c r="L44680" i="3"/>
  <c r="L44672" i="3"/>
  <c r="L44664" i="3"/>
  <c r="L44656" i="3"/>
  <c r="L44648" i="3"/>
  <c r="L44640" i="3"/>
  <c r="L44632" i="3"/>
  <c r="L44624" i="3"/>
  <c r="L44616" i="3"/>
  <c r="L44608" i="3"/>
  <c r="L44600" i="3"/>
  <c r="L44592" i="3"/>
  <c r="L44584" i="3"/>
  <c r="L44576" i="3"/>
  <c r="L44568" i="3"/>
  <c r="L44560" i="3"/>
  <c r="L44552" i="3"/>
  <c r="L44544" i="3"/>
  <c r="L44536" i="3"/>
  <c r="L44528" i="3"/>
  <c r="L44520" i="3"/>
  <c r="L44512" i="3"/>
  <c r="L44504" i="3"/>
  <c r="L44496" i="3"/>
  <c r="L44488" i="3"/>
  <c r="L44480" i="3"/>
  <c r="L44472" i="3"/>
  <c r="L44464" i="3"/>
  <c r="L44456" i="3"/>
  <c r="L44448" i="3"/>
  <c r="L44440" i="3"/>
  <c r="L44432" i="3"/>
  <c r="L44424" i="3"/>
  <c r="L44416" i="3"/>
  <c r="L44408" i="3"/>
  <c r="L44400" i="3"/>
  <c r="L44392" i="3"/>
  <c r="L44384" i="3"/>
  <c r="L44376" i="3"/>
  <c r="L44368" i="3"/>
  <c r="L44360" i="3"/>
  <c r="L44352" i="3"/>
  <c r="L44344" i="3"/>
  <c r="L44336" i="3"/>
  <c r="L44328" i="3"/>
  <c r="L44320" i="3"/>
  <c r="L44312" i="3"/>
  <c r="L44304" i="3"/>
  <c r="L44296" i="3"/>
  <c r="L44288" i="3"/>
  <c r="L44280" i="3"/>
  <c r="L44272" i="3"/>
  <c r="L44264" i="3"/>
  <c r="L44256" i="3"/>
  <c r="L44248" i="3"/>
  <c r="L44240" i="3"/>
  <c r="L44232" i="3"/>
  <c r="L44224" i="3"/>
  <c r="L44216" i="3"/>
  <c r="L44208" i="3"/>
  <c r="L44200" i="3"/>
  <c r="L44192" i="3"/>
  <c r="L44184" i="3"/>
  <c r="L44176" i="3"/>
  <c r="L44168" i="3"/>
  <c r="L44160" i="3"/>
  <c r="L44152" i="3"/>
  <c r="L44144" i="3"/>
  <c r="L44136" i="3"/>
  <c r="L44128" i="3"/>
  <c r="L44120" i="3"/>
  <c r="L44112" i="3"/>
  <c r="L44104" i="3"/>
  <c r="L44096" i="3"/>
  <c r="L44088" i="3"/>
  <c r="L44080" i="3"/>
  <c r="L44072" i="3"/>
  <c r="L44064" i="3"/>
  <c r="L44056" i="3"/>
  <c r="L44048" i="3"/>
  <c r="L44040" i="3"/>
  <c r="L44032" i="3"/>
  <c r="L44024" i="3"/>
  <c r="L44016" i="3"/>
  <c r="L44008" i="3"/>
  <c r="L44000" i="3"/>
  <c r="L43992" i="3"/>
  <c r="L43984" i="3"/>
  <c r="L43976" i="3"/>
  <c r="L43968" i="3"/>
  <c r="L43960" i="3"/>
  <c r="L43952" i="3"/>
  <c r="L43944" i="3"/>
  <c r="L43936" i="3"/>
  <c r="L43928" i="3"/>
  <c r="L43920" i="3"/>
  <c r="L43912" i="3"/>
  <c r="L43904" i="3"/>
  <c r="L43896" i="3"/>
  <c r="L43888" i="3"/>
  <c r="L43880" i="3"/>
  <c r="L43872" i="3"/>
  <c r="L43864" i="3"/>
  <c r="L43856" i="3"/>
  <c r="L43848" i="3"/>
  <c r="L50495" i="3"/>
  <c r="L50487" i="3"/>
  <c r="L50479" i="3"/>
  <c r="L50471" i="3"/>
  <c r="L50463" i="3"/>
  <c r="L50455" i="3"/>
  <c r="L50447" i="3"/>
  <c r="L50439" i="3"/>
  <c r="L50431" i="3"/>
  <c r="L50423" i="3"/>
  <c r="L50415" i="3"/>
  <c r="L50407" i="3"/>
  <c r="L50399" i="3"/>
  <c r="L50391" i="3"/>
  <c r="L50383" i="3"/>
  <c r="L50375" i="3"/>
  <c r="L50367" i="3"/>
  <c r="L50359" i="3"/>
  <c r="L50351" i="3"/>
  <c r="L50343" i="3"/>
  <c r="L50335" i="3"/>
  <c r="L50327" i="3"/>
  <c r="L50319" i="3"/>
  <c r="L50311" i="3"/>
  <c r="L50303" i="3"/>
  <c r="L50295" i="3"/>
  <c r="L50287" i="3"/>
  <c r="L50279" i="3"/>
  <c r="L50271" i="3"/>
  <c r="L50263" i="3"/>
  <c r="L50255" i="3"/>
  <c r="L50247" i="3"/>
  <c r="L50239" i="3"/>
  <c r="L50231" i="3"/>
  <c r="L50223" i="3"/>
  <c r="L50215" i="3"/>
  <c r="L50207" i="3"/>
  <c r="L50199" i="3"/>
  <c r="L50191" i="3"/>
  <c r="L50183" i="3"/>
  <c r="L50175" i="3"/>
  <c r="L50167" i="3"/>
  <c r="L50159" i="3"/>
  <c r="L50151" i="3"/>
  <c r="L50143" i="3"/>
  <c r="L50135" i="3"/>
  <c r="L50127" i="3"/>
  <c r="L50119" i="3"/>
  <c r="L50111" i="3"/>
  <c r="L50103" i="3"/>
  <c r="L50095" i="3"/>
  <c r="L50087" i="3"/>
  <c r="L50079" i="3"/>
  <c r="L50071" i="3"/>
  <c r="L50063" i="3"/>
  <c r="L50055" i="3"/>
  <c r="L50047" i="3"/>
  <c r="L50039" i="3"/>
  <c r="L50031" i="3"/>
  <c r="L50023" i="3"/>
  <c r="L50015" i="3"/>
  <c r="L50007" i="3"/>
  <c r="L49999" i="3"/>
  <c r="L49991" i="3"/>
  <c r="L49983" i="3"/>
  <c r="L49975" i="3"/>
  <c r="L49967" i="3"/>
  <c r="L49959" i="3"/>
  <c r="L49951" i="3"/>
  <c r="L49943" i="3"/>
  <c r="L49935" i="3"/>
  <c r="L49927" i="3"/>
  <c r="L49919" i="3"/>
  <c r="L49911" i="3"/>
  <c r="L49903" i="3"/>
  <c r="L49895" i="3"/>
  <c r="L49887" i="3"/>
  <c r="L49879" i="3"/>
  <c r="L49871" i="3"/>
  <c r="L49863" i="3"/>
  <c r="L49855" i="3"/>
  <c r="L49847" i="3"/>
  <c r="L49839" i="3"/>
  <c r="L49831" i="3"/>
  <c r="L49823" i="3"/>
  <c r="L49815" i="3"/>
  <c r="L49807" i="3"/>
  <c r="L49799" i="3"/>
  <c r="L49791" i="3"/>
  <c r="L49783" i="3"/>
  <c r="L49775" i="3"/>
  <c r="L49767" i="3"/>
  <c r="L49759" i="3"/>
  <c r="L49751" i="3"/>
  <c r="L49743" i="3"/>
  <c r="L49735" i="3"/>
  <c r="L49727" i="3"/>
  <c r="L49719" i="3"/>
  <c r="L49711" i="3"/>
  <c r="L49703" i="3"/>
  <c r="L49695" i="3"/>
  <c r="L49687" i="3"/>
  <c r="L49679" i="3"/>
  <c r="L49671" i="3"/>
  <c r="L49663" i="3"/>
  <c r="L49655" i="3"/>
  <c r="L49647" i="3"/>
  <c r="L49639" i="3"/>
  <c r="L49631" i="3"/>
  <c r="L49623" i="3"/>
  <c r="L49615" i="3"/>
  <c r="L49607" i="3"/>
  <c r="L49599" i="3"/>
  <c r="L49591" i="3"/>
  <c r="L49583" i="3"/>
  <c r="L49575" i="3"/>
  <c r="L49567" i="3"/>
  <c r="L49559" i="3"/>
  <c r="L49551" i="3"/>
  <c r="L49543" i="3"/>
  <c r="L49535" i="3"/>
  <c r="L49527" i="3"/>
  <c r="L49519" i="3"/>
  <c r="L49511" i="3"/>
  <c r="L49503" i="3"/>
  <c r="L49495" i="3"/>
  <c r="L49487" i="3"/>
  <c r="L49479" i="3"/>
  <c r="L49471" i="3"/>
  <c r="L49463" i="3"/>
  <c r="L49455" i="3"/>
  <c r="L49447" i="3"/>
  <c r="L49439" i="3"/>
  <c r="L49431" i="3"/>
  <c r="L49423" i="3"/>
  <c r="L49415" i="3"/>
  <c r="L49407" i="3"/>
  <c r="L49399" i="3"/>
  <c r="L49391" i="3"/>
  <c r="L49383" i="3"/>
  <c r="L49375" i="3"/>
  <c r="L49367" i="3"/>
  <c r="L49359" i="3"/>
  <c r="L49351" i="3"/>
  <c r="L49343" i="3"/>
  <c r="L49335" i="3"/>
  <c r="L49327" i="3"/>
  <c r="L49319" i="3"/>
  <c r="L49311" i="3"/>
  <c r="L49303" i="3"/>
  <c r="L49295" i="3"/>
  <c r="L49287" i="3"/>
  <c r="L49279" i="3"/>
  <c r="L49271" i="3"/>
  <c r="L49263" i="3"/>
  <c r="L49255" i="3"/>
  <c r="L49247" i="3"/>
  <c r="L49239" i="3"/>
  <c r="L49231" i="3"/>
  <c r="L49223" i="3"/>
  <c r="L49215" i="3"/>
  <c r="L49207" i="3"/>
  <c r="L49199" i="3"/>
  <c r="L49191" i="3"/>
  <c r="L49183" i="3"/>
  <c r="L49175" i="3"/>
  <c r="L49167" i="3"/>
  <c r="L49159" i="3"/>
  <c r="L49151" i="3"/>
  <c r="L49143" i="3"/>
  <c r="L49135" i="3"/>
  <c r="L49127" i="3"/>
  <c r="L49119" i="3"/>
  <c r="L49111" i="3"/>
  <c r="L49103" i="3"/>
  <c r="L49095" i="3"/>
  <c r="L49087" i="3"/>
  <c r="L49079" i="3"/>
  <c r="L49071" i="3"/>
  <c r="L49063" i="3"/>
  <c r="L49055" i="3"/>
  <c r="L49047" i="3"/>
  <c r="L49039" i="3"/>
  <c r="L49031" i="3"/>
  <c r="L49023" i="3"/>
  <c r="L49015" i="3"/>
  <c r="L49007" i="3"/>
  <c r="L48999" i="3"/>
  <c r="L48991" i="3"/>
  <c r="L48983" i="3"/>
  <c r="L48975" i="3"/>
  <c r="L48967" i="3"/>
  <c r="L48959" i="3"/>
  <c r="L48951" i="3"/>
  <c r="L48943" i="3"/>
  <c r="L48935" i="3"/>
  <c r="L48927" i="3"/>
  <c r="L48919" i="3"/>
  <c r="L48911" i="3"/>
  <c r="L48903" i="3"/>
  <c r="L48895" i="3"/>
  <c r="L48887" i="3"/>
  <c r="L48879" i="3"/>
  <c r="L48871" i="3"/>
  <c r="L48863" i="3"/>
  <c r="L48855" i="3"/>
  <c r="L48847" i="3"/>
  <c r="L48839" i="3"/>
  <c r="L48831" i="3"/>
  <c r="L48823" i="3"/>
  <c r="L48815" i="3"/>
  <c r="L48807" i="3"/>
  <c r="L48799" i="3"/>
  <c r="L48791" i="3"/>
  <c r="L48783" i="3"/>
  <c r="L48775" i="3"/>
  <c r="L48767" i="3"/>
  <c r="L48759" i="3"/>
  <c r="L48751" i="3"/>
  <c r="L48743" i="3"/>
  <c r="L48735" i="3"/>
  <c r="L48727" i="3"/>
  <c r="L48719" i="3"/>
  <c r="L48711" i="3"/>
  <c r="L48703" i="3"/>
  <c r="L48695" i="3"/>
  <c r="L48687" i="3"/>
  <c r="L48679" i="3"/>
  <c r="L48671" i="3"/>
  <c r="L48663" i="3"/>
  <c r="L48655" i="3"/>
  <c r="L48647" i="3"/>
  <c r="L48639" i="3"/>
  <c r="L48631" i="3"/>
  <c r="L48623" i="3"/>
  <c r="L48615" i="3"/>
  <c r="L48607" i="3"/>
  <c r="L48599" i="3"/>
  <c r="L48591" i="3"/>
  <c r="L48583" i="3"/>
  <c r="L48575" i="3"/>
  <c r="L48567" i="3"/>
  <c r="L48559" i="3"/>
  <c r="L48551" i="3"/>
  <c r="L48543" i="3"/>
  <c r="L48535" i="3"/>
  <c r="L48527" i="3"/>
  <c r="L48519" i="3"/>
  <c r="L48511" i="3"/>
  <c r="L48503" i="3"/>
  <c r="L48495" i="3"/>
  <c r="L48487" i="3"/>
  <c r="L48479" i="3"/>
  <c r="L48471" i="3"/>
  <c r="L48463" i="3"/>
  <c r="L48455" i="3"/>
  <c r="L48447" i="3"/>
  <c r="L48439" i="3"/>
  <c r="L48431" i="3"/>
  <c r="L48423" i="3"/>
  <c r="L48415" i="3"/>
  <c r="L48407" i="3"/>
  <c r="L48399" i="3"/>
  <c r="L48391" i="3"/>
  <c r="L48383" i="3"/>
  <c r="L48375" i="3"/>
  <c r="L48367" i="3"/>
  <c r="L48359" i="3"/>
  <c r="L48351" i="3"/>
  <c r="L48343" i="3"/>
  <c r="L48335" i="3"/>
  <c r="L48327" i="3"/>
  <c r="L48319" i="3"/>
  <c r="L48311" i="3"/>
  <c r="L48303" i="3"/>
  <c r="L48295" i="3"/>
  <c r="L48287" i="3"/>
  <c r="L48279" i="3"/>
  <c r="L48271" i="3"/>
  <c r="L48263" i="3"/>
  <c r="L48255" i="3"/>
  <c r="L48247" i="3"/>
  <c r="L48239" i="3"/>
  <c r="L48231" i="3"/>
  <c r="L48223" i="3"/>
  <c r="L48215" i="3"/>
  <c r="L48207" i="3"/>
  <c r="L48199" i="3"/>
  <c r="L48191" i="3"/>
  <c r="L48183" i="3"/>
  <c r="L48175" i="3"/>
  <c r="L48167" i="3"/>
  <c r="L48159" i="3"/>
  <c r="L48151" i="3"/>
  <c r="L48143" i="3"/>
  <c r="L48135" i="3"/>
  <c r="L48127" i="3"/>
  <c r="L48119" i="3"/>
  <c r="L48111" i="3"/>
  <c r="L48103" i="3"/>
  <c r="L48095" i="3"/>
  <c r="L48087" i="3"/>
  <c r="L48079" i="3"/>
  <c r="L48071" i="3"/>
  <c r="L48063" i="3"/>
  <c r="L48055" i="3"/>
  <c r="L48047" i="3"/>
  <c r="L48039" i="3"/>
  <c r="L48031" i="3"/>
  <c r="L48023" i="3"/>
  <c r="L48015" i="3"/>
  <c r="L48007" i="3"/>
  <c r="L47999" i="3"/>
  <c r="L47991" i="3"/>
  <c r="L47983" i="3"/>
  <c r="L47975" i="3"/>
  <c r="L47967" i="3"/>
  <c r="L47959" i="3"/>
  <c r="L47951" i="3"/>
  <c r="L47943" i="3"/>
  <c r="L47935" i="3"/>
  <c r="L47927" i="3"/>
  <c r="L47919" i="3"/>
  <c r="L47911" i="3"/>
  <c r="L47903" i="3"/>
  <c r="L47895" i="3"/>
  <c r="L47887" i="3"/>
  <c r="L47879" i="3"/>
  <c r="L47871" i="3"/>
  <c r="L47863" i="3"/>
  <c r="L47855" i="3"/>
  <c r="L47847" i="3"/>
  <c r="L47839" i="3"/>
  <c r="L47831" i="3"/>
  <c r="L47823" i="3"/>
  <c r="L47815" i="3"/>
  <c r="L47807" i="3"/>
  <c r="L47799" i="3"/>
  <c r="L47791" i="3"/>
  <c r="L47783" i="3"/>
  <c r="L47775" i="3"/>
  <c r="L47767" i="3"/>
  <c r="L47759" i="3"/>
  <c r="L47751" i="3"/>
  <c r="L47743" i="3"/>
  <c r="L47735" i="3"/>
  <c r="L47727" i="3"/>
  <c r="L47719" i="3"/>
  <c r="L47711" i="3"/>
  <c r="L47703" i="3"/>
  <c r="L47695" i="3"/>
  <c r="L47687" i="3"/>
  <c r="L47679" i="3"/>
  <c r="L47671" i="3"/>
  <c r="L47663" i="3"/>
  <c r="L47655" i="3"/>
  <c r="L47647" i="3"/>
  <c r="L47639" i="3"/>
  <c r="L47631" i="3"/>
  <c r="L47623" i="3"/>
  <c r="L47615" i="3"/>
  <c r="L47607" i="3"/>
  <c r="L47599" i="3"/>
  <c r="L47591" i="3"/>
  <c r="L47583" i="3"/>
  <c r="L47575" i="3"/>
  <c r="L47567" i="3"/>
  <c r="L47559" i="3"/>
  <c r="L47551" i="3"/>
  <c r="L47543" i="3"/>
  <c r="L47535" i="3"/>
  <c r="L47527" i="3"/>
  <c r="L47519" i="3"/>
  <c r="L47511" i="3"/>
  <c r="L47503" i="3"/>
  <c r="L47495" i="3"/>
  <c r="L47487" i="3"/>
  <c r="L47479" i="3"/>
  <c r="L47471" i="3"/>
  <c r="L47463" i="3"/>
  <c r="L47455" i="3"/>
  <c r="L47447" i="3"/>
  <c r="L47439" i="3"/>
  <c r="L47431" i="3"/>
  <c r="L47423" i="3"/>
  <c r="L47415" i="3"/>
  <c r="L47407" i="3"/>
  <c r="L47399" i="3"/>
  <c r="L47391" i="3"/>
  <c r="L47383" i="3"/>
  <c r="L47375" i="3"/>
  <c r="L47367" i="3"/>
  <c r="L47359" i="3"/>
  <c r="L47351" i="3"/>
  <c r="L47343" i="3"/>
  <c r="L47335" i="3"/>
  <c r="L47327" i="3"/>
  <c r="L47319" i="3"/>
  <c r="L47311" i="3"/>
  <c r="L47303" i="3"/>
  <c r="L47295" i="3"/>
  <c r="L47287" i="3"/>
  <c r="L47279" i="3"/>
  <c r="L47271" i="3"/>
  <c r="L47263" i="3"/>
  <c r="L47255" i="3"/>
  <c r="L47247" i="3"/>
  <c r="L47239" i="3"/>
  <c r="L47231" i="3"/>
  <c r="L47223" i="3"/>
  <c r="L47215" i="3"/>
  <c r="L47207" i="3"/>
  <c r="L47199" i="3"/>
  <c r="L47191" i="3"/>
  <c r="L47183" i="3"/>
  <c r="L47175" i="3"/>
  <c r="L47167" i="3"/>
  <c r="L47159" i="3"/>
  <c r="L47151" i="3"/>
  <c r="L47143" i="3"/>
  <c r="L47135" i="3"/>
  <c r="L47127" i="3"/>
  <c r="L47119" i="3"/>
  <c r="L47111" i="3"/>
  <c r="L47103" i="3"/>
  <c r="L47095" i="3"/>
  <c r="L47087" i="3"/>
  <c r="L47079" i="3"/>
  <c r="L47071" i="3"/>
  <c r="L47063" i="3"/>
  <c r="L47055" i="3"/>
  <c r="L47047" i="3"/>
  <c r="L47039" i="3"/>
  <c r="L47031" i="3"/>
  <c r="L47023" i="3"/>
  <c r="L47015" i="3"/>
  <c r="L47007" i="3"/>
  <c r="L46999" i="3"/>
  <c r="L46991" i="3"/>
  <c r="L46983" i="3"/>
  <c r="L46975" i="3"/>
  <c r="L46967" i="3"/>
  <c r="L46959" i="3"/>
  <c r="L46951" i="3"/>
  <c r="L46943" i="3"/>
  <c r="L46935" i="3"/>
  <c r="L46927" i="3"/>
  <c r="L46919" i="3"/>
  <c r="L46911" i="3"/>
  <c r="L46903" i="3"/>
  <c r="L46895" i="3"/>
  <c r="L46887" i="3"/>
  <c r="L46879" i="3"/>
  <c r="L46871" i="3"/>
  <c r="L46863" i="3"/>
  <c r="L46855" i="3"/>
  <c r="L46847" i="3"/>
  <c r="L46839" i="3"/>
  <c r="L46831" i="3"/>
  <c r="L46823" i="3"/>
  <c r="L46815" i="3"/>
  <c r="L46807" i="3"/>
  <c r="L46799" i="3"/>
  <c r="L46791" i="3"/>
  <c r="L46783" i="3"/>
  <c r="L46775" i="3"/>
  <c r="L46767" i="3"/>
  <c r="L46759" i="3"/>
  <c r="L46751" i="3"/>
  <c r="L46743" i="3"/>
  <c r="L46735" i="3"/>
  <c r="L46727" i="3"/>
  <c r="L46719" i="3"/>
  <c r="L46711" i="3"/>
  <c r="L46703" i="3"/>
  <c r="L46695" i="3"/>
  <c r="L46687" i="3"/>
  <c r="L46679" i="3"/>
  <c r="L46671" i="3"/>
  <c r="L46663" i="3"/>
  <c r="L46655" i="3"/>
  <c r="L46647" i="3"/>
  <c r="L46639" i="3"/>
  <c r="L46631" i="3"/>
  <c r="L46623" i="3"/>
  <c r="L46615" i="3"/>
  <c r="L46607" i="3"/>
  <c r="L46599" i="3"/>
  <c r="L46591" i="3"/>
  <c r="L46583" i="3"/>
  <c r="L46575" i="3"/>
  <c r="L46567" i="3"/>
  <c r="L46559" i="3"/>
  <c r="L46551" i="3"/>
  <c r="L46543" i="3"/>
  <c r="L46535" i="3"/>
  <c r="L46527" i="3"/>
  <c r="L46519" i="3"/>
  <c r="L46511" i="3"/>
  <c r="L46503" i="3"/>
  <c r="L46495" i="3"/>
  <c r="L46487" i="3"/>
  <c r="L46479" i="3"/>
  <c r="L46471" i="3"/>
  <c r="L46463" i="3"/>
  <c r="L46455" i="3"/>
  <c r="L46447" i="3"/>
  <c r="L46439" i="3"/>
  <c r="L46431" i="3"/>
  <c r="L46423" i="3"/>
  <c r="L46415" i="3"/>
  <c r="L46407" i="3"/>
  <c r="L46399" i="3"/>
  <c r="L46391" i="3"/>
  <c r="L46383" i="3"/>
  <c r="L46375" i="3"/>
  <c r="L46367" i="3"/>
  <c r="L46359" i="3"/>
  <c r="L46351" i="3"/>
  <c r="L46343" i="3"/>
  <c r="L46335" i="3"/>
  <c r="L46327" i="3"/>
  <c r="L46319" i="3"/>
  <c r="L46311" i="3"/>
  <c r="L46303" i="3"/>
  <c r="L46295" i="3"/>
  <c r="L46287" i="3"/>
  <c r="L46279" i="3"/>
  <c r="L46271" i="3"/>
  <c r="L46263" i="3"/>
  <c r="L46255" i="3"/>
  <c r="L46247" i="3"/>
  <c r="L46239" i="3"/>
  <c r="L46231" i="3"/>
  <c r="L46223" i="3"/>
  <c r="L46215" i="3"/>
  <c r="L46207" i="3"/>
  <c r="L46199" i="3"/>
  <c r="L46191" i="3"/>
  <c r="L46183" i="3"/>
  <c r="L46175" i="3"/>
  <c r="L46167" i="3"/>
  <c r="L46159" i="3"/>
  <c r="L46151" i="3"/>
  <c r="L46143" i="3"/>
  <c r="L46135" i="3"/>
  <c r="L46127" i="3"/>
  <c r="L46119" i="3"/>
  <c r="L46111" i="3"/>
  <c r="L46103" i="3"/>
  <c r="L46095" i="3"/>
  <c r="L46087" i="3"/>
  <c r="L46079" i="3"/>
  <c r="L46071" i="3"/>
  <c r="L46063" i="3"/>
  <c r="L46055" i="3"/>
  <c r="L46047" i="3"/>
  <c r="L46039" i="3"/>
  <c r="L46031" i="3"/>
  <c r="L46023" i="3"/>
  <c r="L46015" i="3"/>
  <c r="L46007" i="3"/>
  <c r="L45999" i="3"/>
  <c r="L45991" i="3"/>
  <c r="L45983" i="3"/>
  <c r="L45975" i="3"/>
  <c r="L45967" i="3"/>
  <c r="L45959" i="3"/>
  <c r="L45951" i="3"/>
  <c r="L45943" i="3"/>
  <c r="L45935" i="3"/>
  <c r="L45927" i="3"/>
  <c r="L45919" i="3"/>
  <c r="L45911" i="3"/>
  <c r="L45903" i="3"/>
  <c r="L45895" i="3"/>
  <c r="L45887" i="3"/>
  <c r="L45879" i="3"/>
  <c r="L45871" i="3"/>
  <c r="L45863" i="3"/>
  <c r="L45855" i="3"/>
  <c r="L45847" i="3"/>
  <c r="L45839" i="3"/>
  <c r="L45831" i="3"/>
  <c r="L45823" i="3"/>
  <c r="L45815" i="3"/>
  <c r="L45807" i="3"/>
  <c r="L45799" i="3"/>
  <c r="L45791" i="3"/>
  <c r="L45783" i="3"/>
  <c r="L45775" i="3"/>
  <c r="L45767" i="3"/>
  <c r="L45759" i="3"/>
  <c r="L45751" i="3"/>
  <c r="L45743" i="3"/>
  <c r="L45735" i="3"/>
  <c r="L45727" i="3"/>
  <c r="L45719" i="3"/>
  <c r="L45711" i="3"/>
  <c r="L45703" i="3"/>
  <c r="L45695" i="3"/>
  <c r="L45687" i="3"/>
  <c r="L45679" i="3"/>
  <c r="L45671" i="3"/>
  <c r="L45663" i="3"/>
  <c r="L45655" i="3"/>
  <c r="L45647" i="3"/>
  <c r="L45639" i="3"/>
  <c r="L45631" i="3"/>
  <c r="L45623" i="3"/>
  <c r="L45615" i="3"/>
  <c r="L45607" i="3"/>
  <c r="L45599" i="3"/>
  <c r="L45591" i="3"/>
  <c r="L45583" i="3"/>
  <c r="L45575" i="3"/>
  <c r="L45567" i="3"/>
  <c r="L45559" i="3"/>
  <c r="L45551" i="3"/>
  <c r="L45543" i="3"/>
  <c r="L45535" i="3"/>
  <c r="L45527" i="3"/>
  <c r="L45519" i="3"/>
  <c r="L45511" i="3"/>
  <c r="L45503" i="3"/>
  <c r="L45495" i="3"/>
  <c r="L45487" i="3"/>
  <c r="L45479" i="3"/>
  <c r="L45471" i="3"/>
  <c r="L45463" i="3"/>
  <c r="L45455" i="3"/>
  <c r="L45447" i="3"/>
  <c r="L45439" i="3"/>
  <c r="L45431" i="3"/>
  <c r="L45423" i="3"/>
  <c r="L45415" i="3"/>
  <c r="L45407" i="3"/>
  <c r="L45399" i="3"/>
  <c r="L45391" i="3"/>
  <c r="L45383" i="3"/>
  <c r="L45375" i="3"/>
  <c r="L45367" i="3"/>
  <c r="L45359" i="3"/>
  <c r="L45351" i="3"/>
  <c r="L45343" i="3"/>
  <c r="L45335" i="3"/>
  <c r="L45327" i="3"/>
  <c r="L45319" i="3"/>
  <c r="L45311" i="3"/>
  <c r="L45303" i="3"/>
  <c r="L45295" i="3"/>
  <c r="L45287" i="3"/>
  <c r="L45279" i="3"/>
  <c r="L45271" i="3"/>
  <c r="L45263" i="3"/>
  <c r="L45255" i="3"/>
  <c r="L45247" i="3"/>
  <c r="L45239" i="3"/>
  <c r="L45231" i="3"/>
  <c r="L45223" i="3"/>
  <c r="L45215" i="3"/>
  <c r="L45207" i="3"/>
  <c r="L45199" i="3"/>
  <c r="L45191" i="3"/>
  <c r="L45183" i="3"/>
  <c r="L45175" i="3"/>
  <c r="L45167" i="3"/>
  <c r="L45159" i="3"/>
  <c r="L45151" i="3"/>
  <c r="L45143" i="3"/>
  <c r="L45135" i="3"/>
  <c r="L45127" i="3"/>
  <c r="L45119" i="3"/>
  <c r="L45111" i="3"/>
  <c r="L45103" i="3"/>
  <c r="L45095" i="3"/>
  <c r="L45087" i="3"/>
  <c r="L45079" i="3"/>
  <c r="L45071" i="3"/>
  <c r="L45063" i="3"/>
  <c r="L45055" i="3"/>
  <c r="L45047" i="3"/>
  <c r="L45039" i="3"/>
  <c r="L45031" i="3"/>
  <c r="L45023" i="3"/>
  <c r="L45015" i="3"/>
  <c r="L45007" i="3"/>
  <c r="L44999" i="3"/>
  <c r="L44991" i="3"/>
  <c r="L44983" i="3"/>
  <c r="L44975" i="3"/>
  <c r="L44967" i="3"/>
  <c r="L44959" i="3"/>
  <c r="L44951" i="3"/>
  <c r="L44943" i="3"/>
  <c r="L44935" i="3"/>
  <c r="L44927" i="3"/>
  <c r="L44919" i="3"/>
  <c r="L44911" i="3"/>
  <c r="L44903" i="3"/>
  <c r="L44895" i="3"/>
  <c r="L44887" i="3"/>
  <c r="L44879" i="3"/>
  <c r="L44871" i="3"/>
  <c r="L44863" i="3"/>
  <c r="L44855" i="3"/>
  <c r="L44847" i="3"/>
  <c r="L44839" i="3"/>
  <c r="L44831" i="3"/>
  <c r="L44823" i="3"/>
  <c r="L44815" i="3"/>
  <c r="L44807" i="3"/>
  <c r="L44799" i="3"/>
  <c r="L44791" i="3"/>
  <c r="L44783" i="3"/>
  <c r="L44775" i="3"/>
  <c r="L44767" i="3"/>
  <c r="L44759" i="3"/>
  <c r="L44751" i="3"/>
  <c r="L44743" i="3"/>
  <c r="L44735" i="3"/>
  <c r="L44727" i="3"/>
  <c r="L44719" i="3"/>
  <c r="L44711" i="3"/>
  <c r="L44703" i="3"/>
  <c r="L44695" i="3"/>
  <c r="L44687" i="3"/>
  <c r="L44679" i="3"/>
  <c r="L44671" i="3"/>
  <c r="L44663" i="3"/>
  <c r="L44655" i="3"/>
  <c r="L44647" i="3"/>
  <c r="L44639" i="3"/>
  <c r="L44631" i="3"/>
  <c r="L44623" i="3"/>
  <c r="L44615" i="3"/>
  <c r="L44607" i="3"/>
  <c r="L44599" i="3"/>
  <c r="L44591" i="3"/>
  <c r="L44583" i="3"/>
  <c r="L44575" i="3"/>
  <c r="L44567" i="3"/>
  <c r="L44559" i="3"/>
  <c r="L44551" i="3"/>
  <c r="L44543" i="3"/>
  <c r="L44535" i="3"/>
  <c r="L44527" i="3"/>
  <c r="L44519" i="3"/>
  <c r="L44511" i="3"/>
  <c r="L44503" i="3"/>
  <c r="L44495" i="3"/>
  <c r="L44487" i="3"/>
  <c r="L44479" i="3"/>
  <c r="L44471" i="3"/>
  <c r="L44463" i="3"/>
  <c r="L44455" i="3"/>
  <c r="L44447" i="3"/>
  <c r="L44439" i="3"/>
  <c r="L44431" i="3"/>
  <c r="L44423" i="3"/>
  <c r="L44415" i="3"/>
  <c r="L44407" i="3"/>
  <c r="L44399" i="3"/>
  <c r="L44391" i="3"/>
  <c r="L44383" i="3"/>
  <c r="L44375" i="3"/>
  <c r="L44367" i="3"/>
  <c r="L44359" i="3"/>
  <c r="L44351" i="3"/>
  <c r="L44343" i="3"/>
  <c r="L44335" i="3"/>
  <c r="L44327" i="3"/>
  <c r="L44319" i="3"/>
  <c r="L44311" i="3"/>
  <c r="L44303" i="3"/>
  <c r="L44295" i="3"/>
  <c r="L44287" i="3"/>
  <c r="L44279" i="3"/>
  <c r="L44271" i="3"/>
  <c r="L44263" i="3"/>
  <c r="L44255" i="3"/>
  <c r="L44247" i="3"/>
  <c r="L44239" i="3"/>
  <c r="L44231" i="3"/>
  <c r="L44223" i="3"/>
  <c r="L44215" i="3"/>
  <c r="L44207" i="3"/>
  <c r="L44199" i="3"/>
  <c r="L44191" i="3"/>
  <c r="L44183" i="3"/>
  <c r="L44175" i="3"/>
  <c r="L44167" i="3"/>
  <c r="L44159" i="3"/>
  <c r="L44151" i="3"/>
  <c r="L44143" i="3"/>
  <c r="L44135" i="3"/>
  <c r="L44127" i="3"/>
  <c r="L44119" i="3"/>
  <c r="L44111" i="3"/>
  <c r="L44103" i="3"/>
  <c r="L44095" i="3"/>
  <c r="L44087" i="3"/>
  <c r="L44079" i="3"/>
  <c r="L44071" i="3"/>
  <c r="L44063" i="3"/>
  <c r="L44055" i="3"/>
  <c r="L44047" i="3"/>
  <c r="L44039" i="3"/>
  <c r="L44031" i="3"/>
  <c r="L44023" i="3"/>
  <c r="L44015" i="3"/>
  <c r="L44007" i="3"/>
  <c r="L43999" i="3"/>
  <c r="L43991" i="3"/>
  <c r="L43983" i="3"/>
  <c r="L43975" i="3"/>
  <c r="L43967" i="3"/>
  <c r="L43959" i="3"/>
  <c r="L43951" i="3"/>
  <c r="L43943" i="3"/>
  <c r="L43935" i="3"/>
  <c r="L43927" i="3"/>
  <c r="L43919" i="3"/>
  <c r="L43911" i="3"/>
  <c r="L43903" i="3"/>
  <c r="L43895" i="3"/>
  <c r="L43887" i="3"/>
  <c r="L43879" i="3"/>
  <c r="L43871" i="3"/>
  <c r="L43863" i="3"/>
  <c r="L43855" i="3"/>
  <c r="L43847" i="3"/>
  <c r="L43839" i="3"/>
  <c r="L43831" i="3"/>
  <c r="L43823" i="3"/>
  <c r="L43815" i="3"/>
  <c r="L43807" i="3"/>
  <c r="L43799" i="3"/>
  <c r="L43791" i="3"/>
  <c r="L43783" i="3"/>
  <c r="L43775" i="3"/>
  <c r="L43767" i="3"/>
  <c r="L43759" i="3"/>
  <c r="L43751" i="3"/>
  <c r="L43743" i="3"/>
  <c r="L43735" i="3"/>
  <c r="L43727" i="3"/>
  <c r="L43719" i="3"/>
  <c r="L43711" i="3"/>
  <c r="L43703" i="3"/>
  <c r="L43695" i="3"/>
  <c r="L43687" i="3"/>
  <c r="L43679" i="3"/>
  <c r="L43671" i="3"/>
  <c r="L43663" i="3"/>
  <c r="L43655" i="3"/>
  <c r="L43647" i="3"/>
  <c r="L43639" i="3"/>
  <c r="L43631" i="3"/>
  <c r="L43623" i="3"/>
  <c r="L43615" i="3"/>
  <c r="L43607" i="3"/>
  <c r="L43599" i="3"/>
  <c r="L43591" i="3"/>
  <c r="L43583" i="3"/>
  <c r="L43575" i="3"/>
  <c r="L43567" i="3"/>
  <c r="L43559" i="3"/>
  <c r="L43551" i="3"/>
  <c r="L43543" i="3"/>
  <c r="L43535" i="3"/>
  <c r="L43527" i="3"/>
  <c r="L43519" i="3"/>
  <c r="L43511" i="3"/>
  <c r="L43503" i="3"/>
  <c r="L43495" i="3"/>
  <c r="L43487" i="3"/>
  <c r="L43479" i="3"/>
  <c r="L43471" i="3"/>
  <c r="L43463" i="3"/>
  <c r="L43455" i="3"/>
  <c r="L43447" i="3"/>
  <c r="L43439" i="3"/>
  <c r="L43431" i="3"/>
  <c r="L43423" i="3"/>
  <c r="L43415" i="3"/>
  <c r="L43407" i="3"/>
  <c r="L43399" i="3"/>
  <c r="L43391" i="3"/>
  <c r="L43383" i="3"/>
  <c r="L43375" i="3"/>
  <c r="L43367" i="3"/>
  <c r="L43359" i="3"/>
  <c r="L43351" i="3"/>
  <c r="L43343" i="3"/>
  <c r="L43335" i="3"/>
  <c r="L43327" i="3"/>
  <c r="L43319" i="3"/>
  <c r="L43311" i="3"/>
  <c r="L43303" i="3"/>
  <c r="L43295" i="3"/>
  <c r="L43287" i="3"/>
  <c r="L43279" i="3"/>
  <c r="L43271" i="3"/>
  <c r="L43263" i="3"/>
  <c r="L43255" i="3"/>
  <c r="L43247" i="3"/>
  <c r="L43239" i="3"/>
  <c r="L50494" i="3"/>
  <c r="L50486" i="3"/>
  <c r="L50478" i="3"/>
  <c r="L50470" i="3"/>
  <c r="L50462" i="3"/>
  <c r="L50454" i="3"/>
  <c r="L50446" i="3"/>
  <c r="L50438" i="3"/>
  <c r="L50430" i="3"/>
  <c r="L50422" i="3"/>
  <c r="L50414" i="3"/>
  <c r="L50406" i="3"/>
  <c r="L50398" i="3"/>
  <c r="L50390" i="3"/>
  <c r="L50382" i="3"/>
  <c r="L50374" i="3"/>
  <c r="L50366" i="3"/>
  <c r="L50358" i="3"/>
  <c r="L50350" i="3"/>
  <c r="L50342" i="3"/>
  <c r="L50334" i="3"/>
  <c r="L50326" i="3"/>
  <c r="L50318" i="3"/>
  <c r="L50310" i="3"/>
  <c r="L50302" i="3"/>
  <c r="L50294" i="3"/>
  <c r="L50286" i="3"/>
  <c r="L50278" i="3"/>
  <c r="L50270" i="3"/>
  <c r="L50262" i="3"/>
  <c r="L50254" i="3"/>
  <c r="L50246" i="3"/>
  <c r="L50238" i="3"/>
  <c r="L50230" i="3"/>
  <c r="L50222" i="3"/>
  <c r="L50214" i="3"/>
  <c r="L50206" i="3"/>
  <c r="L50198" i="3"/>
  <c r="L50190" i="3"/>
  <c r="L50182" i="3"/>
  <c r="L50174" i="3"/>
  <c r="L50166" i="3"/>
  <c r="L50158" i="3"/>
  <c r="L50150" i="3"/>
  <c r="L50142" i="3"/>
  <c r="L50134" i="3"/>
  <c r="L50126" i="3"/>
  <c r="L50118" i="3"/>
  <c r="L50110" i="3"/>
  <c r="L50102" i="3"/>
  <c r="L50094" i="3"/>
  <c r="L50086" i="3"/>
  <c r="L50078" i="3"/>
  <c r="L50070" i="3"/>
  <c r="L50062" i="3"/>
  <c r="L50054" i="3"/>
  <c r="L50046" i="3"/>
  <c r="L50038" i="3"/>
  <c r="L50030" i="3"/>
  <c r="L50022" i="3"/>
  <c r="L50014" i="3"/>
  <c r="L50006" i="3"/>
  <c r="L49998" i="3"/>
  <c r="L49990" i="3"/>
  <c r="L49982" i="3"/>
  <c r="L49974" i="3"/>
  <c r="L49966" i="3"/>
  <c r="L49958" i="3"/>
  <c r="L49950" i="3"/>
  <c r="L49942" i="3"/>
  <c r="L49934" i="3"/>
  <c r="L49926" i="3"/>
  <c r="L49918" i="3"/>
  <c r="L49910" i="3"/>
  <c r="L49902" i="3"/>
  <c r="L49894" i="3"/>
  <c r="L49886" i="3"/>
  <c r="L49878" i="3"/>
  <c r="L49870" i="3"/>
  <c r="L49862" i="3"/>
  <c r="L49854" i="3"/>
  <c r="L49846" i="3"/>
  <c r="L49838" i="3"/>
  <c r="L49830" i="3"/>
  <c r="L49822" i="3"/>
  <c r="L49814" i="3"/>
  <c r="L49806" i="3"/>
  <c r="L49798" i="3"/>
  <c r="L49790" i="3"/>
  <c r="L49782" i="3"/>
  <c r="L49774" i="3"/>
  <c r="L49766" i="3"/>
  <c r="L49758" i="3"/>
  <c r="L49750" i="3"/>
  <c r="L49742" i="3"/>
  <c r="L49734" i="3"/>
  <c r="L49726" i="3"/>
  <c r="L49718" i="3"/>
  <c r="L49710" i="3"/>
  <c r="L49702" i="3"/>
  <c r="L49694" i="3"/>
  <c r="L49686" i="3"/>
  <c r="L49678" i="3"/>
  <c r="L49670" i="3"/>
  <c r="L49662" i="3"/>
  <c r="L49654" i="3"/>
  <c r="L49646" i="3"/>
  <c r="L49638" i="3"/>
  <c r="L49630" i="3"/>
  <c r="L49622" i="3"/>
  <c r="L49614" i="3"/>
  <c r="L49606" i="3"/>
  <c r="L49598" i="3"/>
  <c r="L49590" i="3"/>
  <c r="L49582" i="3"/>
  <c r="L49574" i="3"/>
  <c r="L49566" i="3"/>
  <c r="L49558" i="3"/>
  <c r="L49550" i="3"/>
  <c r="L49542" i="3"/>
  <c r="L49534" i="3"/>
  <c r="L49526" i="3"/>
  <c r="L49518" i="3"/>
  <c r="L49510" i="3"/>
  <c r="L49502" i="3"/>
  <c r="L49494" i="3"/>
  <c r="L49486" i="3"/>
  <c r="L49478" i="3"/>
  <c r="L49470" i="3"/>
  <c r="L49462" i="3"/>
  <c r="L49454" i="3"/>
  <c r="L49446" i="3"/>
  <c r="L49438" i="3"/>
  <c r="L49430" i="3"/>
  <c r="L49422" i="3"/>
  <c r="L49414" i="3"/>
  <c r="L49406" i="3"/>
  <c r="L49398" i="3"/>
  <c r="L49390" i="3"/>
  <c r="L49382" i="3"/>
  <c r="L49374" i="3"/>
  <c r="L49366" i="3"/>
  <c r="L49358" i="3"/>
  <c r="L49350" i="3"/>
  <c r="L49342" i="3"/>
  <c r="L49334" i="3"/>
  <c r="L49326" i="3"/>
  <c r="L49318" i="3"/>
  <c r="L49310" i="3"/>
  <c r="L49302" i="3"/>
  <c r="L49294" i="3"/>
  <c r="L49286" i="3"/>
  <c r="L49278" i="3"/>
  <c r="L49270" i="3"/>
  <c r="L49262" i="3"/>
  <c r="L49254" i="3"/>
  <c r="L49246" i="3"/>
  <c r="L49238" i="3"/>
  <c r="L49230" i="3"/>
  <c r="L49222" i="3"/>
  <c r="L49214" i="3"/>
  <c r="L49206" i="3"/>
  <c r="L49198" i="3"/>
  <c r="L49190" i="3"/>
  <c r="L49182" i="3"/>
  <c r="L49174" i="3"/>
  <c r="L49166" i="3"/>
  <c r="L49158" i="3"/>
  <c r="L49150" i="3"/>
  <c r="L49142" i="3"/>
  <c r="L49134" i="3"/>
  <c r="L49126" i="3"/>
  <c r="L49118" i="3"/>
  <c r="L49110" i="3"/>
  <c r="L49102" i="3"/>
  <c r="L49094" i="3"/>
  <c r="L49086" i="3"/>
  <c r="L49078" i="3"/>
  <c r="L49070" i="3"/>
  <c r="L49062" i="3"/>
  <c r="L49054" i="3"/>
  <c r="L49046" i="3"/>
  <c r="L49038" i="3"/>
  <c r="L49030" i="3"/>
  <c r="L49022" i="3"/>
  <c r="L49014" i="3"/>
  <c r="L49006" i="3"/>
  <c r="L48998" i="3"/>
  <c r="L48990" i="3"/>
  <c r="L48982" i="3"/>
  <c r="L48974" i="3"/>
  <c r="L48966" i="3"/>
  <c r="L48958" i="3"/>
  <c r="L48950" i="3"/>
  <c r="L48942" i="3"/>
  <c r="L48934" i="3"/>
  <c r="L48926" i="3"/>
  <c r="L48918" i="3"/>
  <c r="L48910" i="3"/>
  <c r="L48902" i="3"/>
  <c r="L48894" i="3"/>
  <c r="L48886" i="3"/>
  <c r="L48878" i="3"/>
  <c r="L48870" i="3"/>
  <c r="L48862" i="3"/>
  <c r="L48854" i="3"/>
  <c r="L48846" i="3"/>
  <c r="L48838" i="3"/>
  <c r="L48830" i="3"/>
  <c r="L48822" i="3"/>
  <c r="L48814" i="3"/>
  <c r="L48806" i="3"/>
  <c r="L48798" i="3"/>
  <c r="L48790" i="3"/>
  <c r="L48782" i="3"/>
  <c r="L48774" i="3"/>
  <c r="L48766" i="3"/>
  <c r="L48758" i="3"/>
  <c r="L48750" i="3"/>
  <c r="L48742" i="3"/>
  <c r="L48734" i="3"/>
  <c r="L48726" i="3"/>
  <c r="L48718" i="3"/>
  <c r="L48710" i="3"/>
  <c r="L48702" i="3"/>
  <c r="L48694" i="3"/>
  <c r="L48686" i="3"/>
  <c r="L48678" i="3"/>
  <c r="L48670" i="3"/>
  <c r="L48662" i="3"/>
  <c r="L48654" i="3"/>
  <c r="L48646" i="3"/>
  <c r="L48638" i="3"/>
  <c r="L48630" i="3"/>
  <c r="L48622" i="3"/>
  <c r="L48614" i="3"/>
  <c r="L48606" i="3"/>
  <c r="L48598" i="3"/>
  <c r="L48590" i="3"/>
  <c r="L48582" i="3"/>
  <c r="L48574" i="3"/>
  <c r="L48566" i="3"/>
  <c r="L48558" i="3"/>
  <c r="L48550" i="3"/>
  <c r="L48542" i="3"/>
  <c r="L48534" i="3"/>
  <c r="L48526" i="3"/>
  <c r="L48518" i="3"/>
  <c r="L48510" i="3"/>
  <c r="L48502" i="3"/>
  <c r="L48494" i="3"/>
  <c r="L48486" i="3"/>
  <c r="L48478" i="3"/>
  <c r="L48470" i="3"/>
  <c r="L48462" i="3"/>
  <c r="L48454" i="3"/>
  <c r="L48446" i="3"/>
  <c r="L48438" i="3"/>
  <c r="L48430" i="3"/>
  <c r="L48422" i="3"/>
  <c r="L48414" i="3"/>
  <c r="L48406" i="3"/>
  <c r="L48398" i="3"/>
  <c r="L48390" i="3"/>
  <c r="L48382" i="3"/>
  <c r="L48374" i="3"/>
  <c r="L48366" i="3"/>
  <c r="L48358" i="3"/>
  <c r="L48350" i="3"/>
  <c r="L48342" i="3"/>
  <c r="L48334" i="3"/>
  <c r="L48326" i="3"/>
  <c r="L48318" i="3"/>
  <c r="L48310" i="3"/>
  <c r="L48302" i="3"/>
  <c r="L48294" i="3"/>
  <c r="L48286" i="3"/>
  <c r="L48278" i="3"/>
  <c r="L48270" i="3"/>
  <c r="L48262" i="3"/>
  <c r="L48254" i="3"/>
  <c r="L48246" i="3"/>
  <c r="L48238" i="3"/>
  <c r="L48230" i="3"/>
  <c r="L48222" i="3"/>
  <c r="L48214" i="3"/>
  <c r="L48206" i="3"/>
  <c r="L48198" i="3"/>
  <c r="L48190" i="3"/>
  <c r="L48182" i="3"/>
  <c r="L48174" i="3"/>
  <c r="L48166" i="3"/>
  <c r="L48158" i="3"/>
  <c r="L48150" i="3"/>
  <c r="L48142" i="3"/>
  <c r="L48134" i="3"/>
  <c r="L48126" i="3"/>
  <c r="L48118" i="3"/>
  <c r="L48110" i="3"/>
  <c r="L48102" i="3"/>
  <c r="L48094" i="3"/>
  <c r="L48086" i="3"/>
  <c r="L48078" i="3"/>
  <c r="L48070" i="3"/>
  <c r="L48062" i="3"/>
  <c r="L48054" i="3"/>
  <c r="L48046" i="3"/>
  <c r="L48038" i="3"/>
  <c r="L48030" i="3"/>
  <c r="L48022" i="3"/>
  <c r="L48014" i="3"/>
  <c r="L48006" i="3"/>
  <c r="L47998" i="3"/>
  <c r="L47990" i="3"/>
  <c r="L47982" i="3"/>
  <c r="L47974" i="3"/>
  <c r="L47966" i="3"/>
  <c r="L47958" i="3"/>
  <c r="L47950" i="3"/>
  <c r="L47942" i="3"/>
  <c r="L47934" i="3"/>
  <c r="L47926" i="3"/>
  <c r="L47918" i="3"/>
  <c r="L47910" i="3"/>
  <c r="L47902" i="3"/>
  <c r="L47894" i="3"/>
  <c r="L47886" i="3"/>
  <c r="L47878" i="3"/>
  <c r="L47870" i="3"/>
  <c r="L47862" i="3"/>
  <c r="L47854" i="3"/>
  <c r="L47846" i="3"/>
  <c r="L47838" i="3"/>
  <c r="L47830" i="3"/>
  <c r="L47822" i="3"/>
  <c r="L47814" i="3"/>
  <c r="L47806" i="3"/>
  <c r="L47798" i="3"/>
  <c r="L47790" i="3"/>
  <c r="L47782" i="3"/>
  <c r="L47774" i="3"/>
  <c r="L47766" i="3"/>
  <c r="L47758" i="3"/>
  <c r="L47750" i="3"/>
  <c r="L47742" i="3"/>
  <c r="L47734" i="3"/>
  <c r="L47726" i="3"/>
  <c r="L47718" i="3"/>
  <c r="L47710" i="3"/>
  <c r="L47702" i="3"/>
  <c r="L47694" i="3"/>
  <c r="L47686" i="3"/>
  <c r="L47678" i="3"/>
  <c r="L47670" i="3"/>
  <c r="L47662" i="3"/>
  <c r="L47654" i="3"/>
  <c r="L47646" i="3"/>
  <c r="L47638" i="3"/>
  <c r="L47630" i="3"/>
  <c r="L47622" i="3"/>
  <c r="L47614" i="3"/>
  <c r="L47606" i="3"/>
  <c r="L47598" i="3"/>
  <c r="L47590" i="3"/>
  <c r="L47582" i="3"/>
  <c r="L47574" i="3"/>
  <c r="L47566" i="3"/>
  <c r="L47558" i="3"/>
  <c r="L47550" i="3"/>
  <c r="L47542" i="3"/>
  <c r="L47534" i="3"/>
  <c r="L47526" i="3"/>
  <c r="L47518" i="3"/>
  <c r="L47510" i="3"/>
  <c r="L47502" i="3"/>
  <c r="L47494" i="3"/>
  <c r="L47486" i="3"/>
  <c r="L47478" i="3"/>
  <c r="L47470" i="3"/>
  <c r="L47462" i="3"/>
  <c r="L47454" i="3"/>
  <c r="L47446" i="3"/>
  <c r="L47438" i="3"/>
  <c r="L47430" i="3"/>
  <c r="L47422" i="3"/>
  <c r="L47414" i="3"/>
  <c r="L47406" i="3"/>
  <c r="L47398" i="3"/>
  <c r="L47390" i="3"/>
  <c r="L47382" i="3"/>
  <c r="L47374" i="3"/>
  <c r="L47366" i="3"/>
  <c r="L47358" i="3"/>
  <c r="L47350" i="3"/>
  <c r="L47342" i="3"/>
  <c r="L47334" i="3"/>
  <c r="L47326" i="3"/>
  <c r="L47318" i="3"/>
  <c r="L47310" i="3"/>
  <c r="L47302" i="3"/>
  <c r="L47294" i="3"/>
  <c r="L47286" i="3"/>
  <c r="L47278" i="3"/>
  <c r="L47270" i="3"/>
  <c r="L47262" i="3"/>
  <c r="L47254" i="3"/>
  <c r="L47246" i="3"/>
  <c r="L47238" i="3"/>
  <c r="L47230" i="3"/>
  <c r="L47222" i="3"/>
  <c r="L47214" i="3"/>
  <c r="L47206" i="3"/>
  <c r="L47198" i="3"/>
  <c r="L47190" i="3"/>
  <c r="L47182" i="3"/>
  <c r="L47174" i="3"/>
  <c r="L47166" i="3"/>
  <c r="L47158" i="3"/>
  <c r="L47150" i="3"/>
  <c r="L47142" i="3"/>
  <c r="L47134" i="3"/>
  <c r="L47126" i="3"/>
  <c r="L47118" i="3"/>
  <c r="L47110" i="3"/>
  <c r="L47102" i="3"/>
  <c r="L47094" i="3"/>
  <c r="L47086" i="3"/>
  <c r="L47078" i="3"/>
  <c r="L47070" i="3"/>
  <c r="L47062" i="3"/>
  <c r="L47054" i="3"/>
  <c r="L47046" i="3"/>
  <c r="L47038" i="3"/>
  <c r="L47030" i="3"/>
  <c r="L47022" i="3"/>
  <c r="L47014" i="3"/>
  <c r="L47006" i="3"/>
  <c r="L46998" i="3"/>
  <c r="L46990" i="3"/>
  <c r="L46982" i="3"/>
  <c r="L46974" i="3"/>
  <c r="L46966" i="3"/>
  <c r="L46958" i="3"/>
  <c r="L46950" i="3"/>
  <c r="L46942" i="3"/>
  <c r="L46934" i="3"/>
  <c r="L46926" i="3"/>
  <c r="L46918" i="3"/>
  <c r="L46910" i="3"/>
  <c r="L46902" i="3"/>
  <c r="L46894" i="3"/>
  <c r="L46886" i="3"/>
  <c r="L46878" i="3"/>
  <c r="L46870" i="3"/>
  <c r="L46862" i="3"/>
  <c r="L46854" i="3"/>
  <c r="L46846" i="3"/>
  <c r="L46838" i="3"/>
  <c r="L46830" i="3"/>
  <c r="L46822" i="3"/>
  <c r="L46814" i="3"/>
  <c r="L46806" i="3"/>
  <c r="L46798" i="3"/>
  <c r="L46790" i="3"/>
  <c r="L46782" i="3"/>
  <c r="L46774" i="3"/>
  <c r="L46766" i="3"/>
  <c r="L46758" i="3"/>
  <c r="L46750" i="3"/>
  <c r="L46742" i="3"/>
  <c r="L46734" i="3"/>
  <c r="L46726" i="3"/>
  <c r="L46718" i="3"/>
  <c r="L46710" i="3"/>
  <c r="L46702" i="3"/>
  <c r="L46694" i="3"/>
  <c r="L46686" i="3"/>
  <c r="L46678" i="3"/>
  <c r="L46670" i="3"/>
  <c r="L46662" i="3"/>
  <c r="L46654" i="3"/>
  <c r="L46646" i="3"/>
  <c r="L46638" i="3"/>
  <c r="L46630" i="3"/>
  <c r="L46622" i="3"/>
  <c r="L46614" i="3"/>
  <c r="L46606" i="3"/>
  <c r="L46598" i="3"/>
  <c r="L46590" i="3"/>
  <c r="L46582" i="3"/>
  <c r="L46574" i="3"/>
  <c r="L46566" i="3"/>
  <c r="L46558" i="3"/>
  <c r="L46550" i="3"/>
  <c r="L46542" i="3"/>
  <c r="L46534" i="3"/>
  <c r="L46526" i="3"/>
  <c r="L46518" i="3"/>
  <c r="L46510" i="3"/>
  <c r="L46502" i="3"/>
  <c r="L46494" i="3"/>
  <c r="L46486" i="3"/>
  <c r="L46478" i="3"/>
  <c r="L46470" i="3"/>
  <c r="L46462" i="3"/>
  <c r="L46454" i="3"/>
  <c r="L46446" i="3"/>
  <c r="L46438" i="3"/>
  <c r="L46430" i="3"/>
  <c r="L46422" i="3"/>
  <c r="L46414" i="3"/>
  <c r="L46406" i="3"/>
  <c r="L46398" i="3"/>
  <c r="L46390" i="3"/>
  <c r="L46382" i="3"/>
  <c r="L46374" i="3"/>
  <c r="L46366" i="3"/>
  <c r="L46358" i="3"/>
  <c r="L46350" i="3"/>
  <c r="L46342" i="3"/>
  <c r="L46334" i="3"/>
  <c r="L46326" i="3"/>
  <c r="L46318" i="3"/>
  <c r="L46310" i="3"/>
  <c r="L46302" i="3"/>
  <c r="L46294" i="3"/>
  <c r="L46286" i="3"/>
  <c r="L46278" i="3"/>
  <c r="L46270" i="3"/>
  <c r="L46262" i="3"/>
  <c r="L46254" i="3"/>
  <c r="L46246" i="3"/>
  <c r="L46238" i="3"/>
  <c r="L46230" i="3"/>
  <c r="L46222" i="3"/>
  <c r="L46214" i="3"/>
  <c r="L46206" i="3"/>
  <c r="L46198" i="3"/>
  <c r="L46190" i="3"/>
  <c r="L46182" i="3"/>
  <c r="L46174" i="3"/>
  <c r="L46166" i="3"/>
  <c r="L46158" i="3"/>
  <c r="L46150" i="3"/>
  <c r="L46142" i="3"/>
  <c r="L46134" i="3"/>
  <c r="L46126" i="3"/>
  <c r="L46118" i="3"/>
  <c r="L46110" i="3"/>
  <c r="L46102" i="3"/>
  <c r="L46094" i="3"/>
  <c r="L46086" i="3"/>
  <c r="L46078" i="3"/>
  <c r="L46070" i="3"/>
  <c r="L46062" i="3"/>
  <c r="L46054" i="3"/>
  <c r="L46046" i="3"/>
  <c r="L46038" i="3"/>
  <c r="L46030" i="3"/>
  <c r="L46022" i="3"/>
  <c r="L46014" i="3"/>
  <c r="L46006" i="3"/>
  <c r="L45998" i="3"/>
  <c r="L45990" i="3"/>
  <c r="L45982" i="3"/>
  <c r="L45974" i="3"/>
  <c r="L45966" i="3"/>
  <c r="L45958" i="3"/>
  <c r="L45950" i="3"/>
  <c r="L45942" i="3"/>
  <c r="L45934" i="3"/>
  <c r="L45926" i="3"/>
  <c r="L45918" i="3"/>
  <c r="L45910" i="3"/>
  <c r="L45902" i="3"/>
  <c r="L45894" i="3"/>
  <c r="L45886" i="3"/>
  <c r="L45878" i="3"/>
  <c r="L45870" i="3"/>
  <c r="L45862" i="3"/>
  <c r="L45854" i="3"/>
  <c r="L45846" i="3"/>
  <c r="L45838" i="3"/>
  <c r="L45830" i="3"/>
  <c r="L45822" i="3"/>
  <c r="L45814" i="3"/>
  <c r="L45806" i="3"/>
  <c r="L45798" i="3"/>
  <c r="L45790" i="3"/>
  <c r="L45782" i="3"/>
  <c r="L45774" i="3"/>
  <c r="L45766" i="3"/>
  <c r="L45758" i="3"/>
  <c r="L45750" i="3"/>
  <c r="L45742" i="3"/>
  <c r="L45734" i="3"/>
  <c r="L45726" i="3"/>
  <c r="L45718" i="3"/>
  <c r="L45710" i="3"/>
  <c r="L45702" i="3"/>
  <c r="L45694" i="3"/>
  <c r="L45686" i="3"/>
  <c r="L45678" i="3"/>
  <c r="L45670" i="3"/>
  <c r="L45662" i="3"/>
  <c r="L45654" i="3"/>
  <c r="L45646" i="3"/>
  <c r="L45638" i="3"/>
  <c r="L45630" i="3"/>
  <c r="L45622" i="3"/>
  <c r="L45614" i="3"/>
  <c r="L45606" i="3"/>
  <c r="L45598" i="3"/>
  <c r="L45590" i="3"/>
  <c r="L45582" i="3"/>
  <c r="L45574" i="3"/>
  <c r="L45566" i="3"/>
  <c r="L45558" i="3"/>
  <c r="L45550" i="3"/>
  <c r="L45542" i="3"/>
  <c r="L45534" i="3"/>
  <c r="L45526" i="3"/>
  <c r="L45518" i="3"/>
  <c r="L45510" i="3"/>
  <c r="L45502" i="3"/>
  <c r="L45494" i="3"/>
  <c r="L45486" i="3"/>
  <c r="L45478" i="3"/>
  <c r="L45470" i="3"/>
  <c r="L45462" i="3"/>
  <c r="L45454" i="3"/>
  <c r="L45446" i="3"/>
  <c r="L45438" i="3"/>
  <c r="L45430" i="3"/>
  <c r="L45422" i="3"/>
  <c r="L45414" i="3"/>
  <c r="L45406" i="3"/>
  <c r="L45398" i="3"/>
  <c r="L45390" i="3"/>
  <c r="L45382" i="3"/>
  <c r="L45374" i="3"/>
  <c r="L45366" i="3"/>
  <c r="L45358" i="3"/>
  <c r="L45350" i="3"/>
  <c r="L45342" i="3"/>
  <c r="L45334" i="3"/>
  <c r="L45326" i="3"/>
  <c r="L45318" i="3"/>
  <c r="L45310" i="3"/>
  <c r="L45302" i="3"/>
  <c r="L45294" i="3"/>
  <c r="L45286" i="3"/>
  <c r="L45278" i="3"/>
  <c r="L45270" i="3"/>
  <c r="L45262" i="3"/>
  <c r="L45254" i="3"/>
  <c r="L45246" i="3"/>
  <c r="L45238" i="3"/>
  <c r="L45230" i="3"/>
  <c r="L45222" i="3"/>
  <c r="L45214" i="3"/>
  <c r="L45206" i="3"/>
  <c r="L45198" i="3"/>
  <c r="L45190" i="3"/>
  <c r="L45182" i="3"/>
  <c r="L45174" i="3"/>
  <c r="L45166" i="3"/>
  <c r="L45158" i="3"/>
  <c r="L45150" i="3"/>
  <c r="L45142" i="3"/>
  <c r="L45134" i="3"/>
  <c r="L45126" i="3"/>
  <c r="L45118" i="3"/>
  <c r="L45110" i="3"/>
  <c r="L45102" i="3"/>
  <c r="L45094" i="3"/>
  <c r="L45086" i="3"/>
  <c r="L45078" i="3"/>
  <c r="L45070" i="3"/>
  <c r="L45062" i="3"/>
  <c r="L45054" i="3"/>
  <c r="L45046" i="3"/>
  <c r="L45038" i="3"/>
  <c r="L45030" i="3"/>
  <c r="L45022" i="3"/>
  <c r="L45014" i="3"/>
  <c r="L45006" i="3"/>
  <c r="L44998" i="3"/>
  <c r="L44990" i="3"/>
  <c r="L44982" i="3"/>
  <c r="L44974" i="3"/>
  <c r="L44966" i="3"/>
  <c r="L44958" i="3"/>
  <c r="L44950" i="3"/>
  <c r="L44942" i="3"/>
  <c r="L44934" i="3"/>
  <c r="L44926" i="3"/>
  <c r="L44918" i="3"/>
  <c r="L44910" i="3"/>
  <c r="L44902" i="3"/>
  <c r="L44894" i="3"/>
  <c r="L44886" i="3"/>
  <c r="L44878" i="3"/>
  <c r="L44870" i="3"/>
  <c r="L44862" i="3"/>
  <c r="L44854" i="3"/>
  <c r="L44846" i="3"/>
  <c r="L44838" i="3"/>
  <c r="L44830" i="3"/>
  <c r="L44822" i="3"/>
  <c r="L44814" i="3"/>
  <c r="L44806" i="3"/>
  <c r="L44798" i="3"/>
  <c r="L44790" i="3"/>
  <c r="L44782" i="3"/>
  <c r="L44774" i="3"/>
  <c r="L44766" i="3"/>
  <c r="L44758" i="3"/>
  <c r="L44750" i="3"/>
  <c r="L44742" i="3"/>
  <c r="L44734" i="3"/>
  <c r="L44726" i="3"/>
  <c r="L44718" i="3"/>
  <c r="L44710" i="3"/>
  <c r="L44702" i="3"/>
  <c r="L44694" i="3"/>
  <c r="L44686" i="3"/>
  <c r="L44678" i="3"/>
  <c r="L44670" i="3"/>
  <c r="L44662" i="3"/>
  <c r="L44654" i="3"/>
  <c r="L44646" i="3"/>
  <c r="L44638" i="3"/>
  <c r="L44630" i="3"/>
  <c r="L44622" i="3"/>
  <c r="L44614" i="3"/>
  <c r="L44606" i="3"/>
  <c r="L44598" i="3"/>
  <c r="L44590" i="3"/>
  <c r="L44582" i="3"/>
  <c r="L44574" i="3"/>
  <c r="L44566" i="3"/>
  <c r="L44558" i="3"/>
  <c r="L44550" i="3"/>
  <c r="L44542" i="3"/>
  <c r="L44534" i="3"/>
  <c r="L44526" i="3"/>
  <c r="L44518" i="3"/>
  <c r="L44510" i="3"/>
  <c r="L44502" i="3"/>
  <c r="L44494" i="3"/>
  <c r="L44486" i="3"/>
  <c r="L44478" i="3"/>
  <c r="L44470" i="3"/>
  <c r="L44462" i="3"/>
  <c r="L44454" i="3"/>
  <c r="L44446" i="3"/>
  <c r="L44438" i="3"/>
  <c r="L44430" i="3"/>
  <c r="L44422" i="3"/>
  <c r="L44414" i="3"/>
  <c r="L44406" i="3"/>
  <c r="L44398" i="3"/>
  <c r="L44390" i="3"/>
  <c r="L44382" i="3"/>
  <c r="L44374" i="3"/>
  <c r="L44366" i="3"/>
  <c r="L44358" i="3"/>
  <c r="L44350" i="3"/>
  <c r="L44342" i="3"/>
  <c r="L44334" i="3"/>
  <c r="L44326" i="3"/>
  <c r="L44318" i="3"/>
  <c r="L44310" i="3"/>
  <c r="L44302" i="3"/>
  <c r="L44294" i="3"/>
  <c r="L44286" i="3"/>
  <c r="L44278" i="3"/>
  <c r="L44270" i="3"/>
  <c r="L44262" i="3"/>
  <c r="L44254" i="3"/>
  <c r="L44246" i="3"/>
  <c r="L44238" i="3"/>
  <c r="L44230" i="3"/>
  <c r="L44222" i="3"/>
  <c r="L44214" i="3"/>
  <c r="L44206" i="3"/>
  <c r="L44198" i="3"/>
  <c r="L44190" i="3"/>
  <c r="L44182" i="3"/>
  <c r="L44174" i="3"/>
  <c r="L44166" i="3"/>
  <c r="L44158" i="3"/>
  <c r="L44150" i="3"/>
  <c r="L44142" i="3"/>
  <c r="L44134" i="3"/>
  <c r="L44126" i="3"/>
  <c r="L44118" i="3"/>
  <c r="L44110" i="3"/>
  <c r="L44102" i="3"/>
  <c r="L44094" i="3"/>
  <c r="L44086" i="3"/>
  <c r="L44078" i="3"/>
  <c r="L44070" i="3"/>
  <c r="L44062" i="3"/>
  <c r="L44054" i="3"/>
  <c r="L44046" i="3"/>
  <c r="L44038" i="3"/>
  <c r="L44030" i="3"/>
  <c r="L44022" i="3"/>
  <c r="L44014" i="3"/>
  <c r="L44006" i="3"/>
  <c r="L43998" i="3"/>
  <c r="L43990" i="3"/>
  <c r="L43982" i="3"/>
  <c r="L43974" i="3"/>
  <c r="L43966" i="3"/>
  <c r="L43958" i="3"/>
  <c r="L43950" i="3"/>
  <c r="L43942" i="3"/>
  <c r="L43934" i="3"/>
  <c r="L43926" i="3"/>
  <c r="L43918" i="3"/>
  <c r="L43910" i="3"/>
  <c r="L43902" i="3"/>
  <c r="L43894" i="3"/>
  <c r="L43886" i="3"/>
  <c r="L43878" i="3"/>
  <c r="L43870" i="3"/>
  <c r="L43862" i="3"/>
  <c r="L43854" i="3"/>
  <c r="L43846" i="3"/>
  <c r="L43838" i="3"/>
  <c r="L43830" i="3"/>
  <c r="L43822" i="3"/>
  <c r="L43814" i="3"/>
  <c r="L43806" i="3"/>
  <c r="L43798" i="3"/>
  <c r="L43790" i="3"/>
  <c r="L43782" i="3"/>
  <c r="L43774" i="3"/>
  <c r="L43766" i="3"/>
  <c r="L43758" i="3"/>
  <c r="L43750" i="3"/>
  <c r="L43742" i="3"/>
  <c r="L43734" i="3"/>
  <c r="L43726" i="3"/>
  <c r="L43718" i="3"/>
  <c r="L43710" i="3"/>
  <c r="L43702" i="3"/>
  <c r="L43694" i="3"/>
  <c r="L43686" i="3"/>
  <c r="L43678" i="3"/>
  <c r="L43670" i="3"/>
  <c r="L43662" i="3"/>
  <c r="L43654" i="3"/>
  <c r="L43646" i="3"/>
  <c r="L43638" i="3"/>
  <c r="L43630" i="3"/>
  <c r="L43622" i="3"/>
  <c r="L43614" i="3"/>
  <c r="L43606" i="3"/>
  <c r="L43598" i="3"/>
  <c r="L43590" i="3"/>
  <c r="L43582" i="3"/>
  <c r="L43574" i="3"/>
  <c r="L43566" i="3"/>
  <c r="L43558" i="3"/>
  <c r="L43550" i="3"/>
  <c r="L43542" i="3"/>
  <c r="L43534" i="3"/>
  <c r="L43526" i="3"/>
  <c r="L43518" i="3"/>
  <c r="L43510" i="3"/>
  <c r="L43502" i="3"/>
  <c r="L43494" i="3"/>
  <c r="L43486" i="3"/>
  <c r="L43478" i="3"/>
  <c r="L43470" i="3"/>
  <c r="L43462" i="3"/>
  <c r="L43454" i="3"/>
  <c r="L43446" i="3"/>
  <c r="L43438" i="3"/>
  <c r="L43430" i="3"/>
  <c r="L43422" i="3"/>
  <c r="L43414" i="3"/>
  <c r="L43406" i="3"/>
  <c r="L43398" i="3"/>
  <c r="L43390" i="3"/>
  <c r="L43382" i="3"/>
  <c r="L43374" i="3"/>
  <c r="L43366" i="3"/>
  <c r="L43358" i="3"/>
  <c r="L43350" i="3"/>
  <c r="L43342" i="3"/>
  <c r="L43334" i="3"/>
  <c r="L43326" i="3"/>
  <c r="L43318" i="3"/>
  <c r="L43310" i="3"/>
  <c r="L43302" i="3"/>
  <c r="L43294" i="3"/>
  <c r="L43286" i="3"/>
  <c r="L43278" i="3"/>
  <c r="L43270" i="3"/>
  <c r="L43262" i="3"/>
  <c r="L43254" i="3"/>
  <c r="L43246" i="3"/>
  <c r="L43238" i="3"/>
  <c r="L43230" i="3"/>
  <c r="L43222" i="3"/>
  <c r="L43214" i="3"/>
  <c r="L43206" i="3"/>
  <c r="L43198" i="3"/>
  <c r="L43190" i="3"/>
  <c r="L43182" i="3"/>
  <c r="L43174" i="3"/>
  <c r="L43166" i="3"/>
  <c r="L43158" i="3"/>
  <c r="L43150" i="3"/>
  <c r="L43142" i="3"/>
  <c r="L43134" i="3"/>
  <c r="L43126" i="3"/>
  <c r="L43118" i="3"/>
  <c r="L43110" i="3"/>
  <c r="L43102" i="3"/>
  <c r="L43094" i="3"/>
  <c r="L43086" i="3"/>
  <c r="L43078" i="3"/>
  <c r="L43070" i="3"/>
  <c r="L43062" i="3"/>
  <c r="L43054" i="3"/>
  <c r="L43046" i="3"/>
  <c r="L43038" i="3"/>
  <c r="L43030" i="3"/>
  <c r="L43022" i="3"/>
  <c r="L43014" i="3"/>
  <c r="L43006" i="3"/>
  <c r="L42998" i="3"/>
  <c r="L42990" i="3"/>
  <c r="L42982" i="3"/>
  <c r="L42974" i="3"/>
  <c r="L42966" i="3"/>
  <c r="L42958" i="3"/>
  <c r="L42950" i="3"/>
  <c r="L42942" i="3"/>
  <c r="L42934" i="3"/>
  <c r="L42926" i="3"/>
  <c r="L42918" i="3"/>
  <c r="L42910" i="3"/>
  <c r="L42902" i="3"/>
  <c r="L42894" i="3"/>
  <c r="L42886" i="3"/>
  <c r="L42878" i="3"/>
  <c r="L42870" i="3"/>
  <c r="L42862" i="3"/>
  <c r="L42854" i="3"/>
  <c r="L42846" i="3"/>
  <c r="L42838" i="3"/>
  <c r="L42830" i="3"/>
  <c r="L42822" i="3"/>
  <c r="L42814" i="3"/>
  <c r="L42806" i="3"/>
  <c r="L42798" i="3"/>
  <c r="L42790" i="3"/>
  <c r="L42782" i="3"/>
  <c r="L42774" i="3"/>
  <c r="L42766" i="3"/>
  <c r="L42758" i="3"/>
  <c r="L42750" i="3"/>
  <c r="L42742" i="3"/>
  <c r="L42734" i="3"/>
  <c r="L42726" i="3"/>
  <c r="L42718" i="3"/>
  <c r="L42710" i="3"/>
  <c r="L42702" i="3"/>
  <c r="L42694" i="3"/>
  <c r="L42686" i="3"/>
  <c r="L42678" i="3"/>
  <c r="L42670" i="3"/>
  <c r="L42662" i="3"/>
  <c r="L42654" i="3"/>
  <c r="L42646" i="3"/>
  <c r="L42638" i="3"/>
  <c r="L42630" i="3"/>
  <c r="L42622" i="3"/>
  <c r="L42614" i="3"/>
  <c r="L42606" i="3"/>
  <c r="L42598" i="3"/>
  <c r="L42590" i="3"/>
  <c r="L42582" i="3"/>
  <c r="L42574" i="3"/>
  <c r="L42566" i="3"/>
  <c r="L42558" i="3"/>
  <c r="L42550" i="3"/>
  <c r="L42542" i="3"/>
  <c r="L42534" i="3"/>
  <c r="L42526" i="3"/>
  <c r="L42518" i="3"/>
  <c r="L42510" i="3"/>
  <c r="L42502" i="3"/>
  <c r="L42494" i="3"/>
  <c r="L42486" i="3"/>
  <c r="L42478" i="3"/>
  <c r="L42470" i="3"/>
  <c r="L42462" i="3"/>
  <c r="L42454" i="3"/>
  <c r="L42446" i="3"/>
  <c r="L42438" i="3"/>
  <c r="L42430" i="3"/>
  <c r="L42422" i="3"/>
  <c r="L42414" i="3"/>
  <c r="L42406" i="3"/>
  <c r="L42398" i="3"/>
  <c r="L42390" i="3"/>
  <c r="L42382" i="3"/>
  <c r="L42374" i="3"/>
  <c r="L42366" i="3"/>
  <c r="L42358" i="3"/>
  <c r="L42350" i="3"/>
  <c r="L42342" i="3"/>
  <c r="L42334" i="3"/>
  <c r="L42326" i="3"/>
  <c r="L42318" i="3"/>
  <c r="L42310" i="3"/>
  <c r="L42302" i="3"/>
  <c r="L42294" i="3"/>
  <c r="L42286" i="3"/>
  <c r="L42278" i="3"/>
  <c r="L42270" i="3"/>
  <c r="L42262" i="3"/>
  <c r="L42254" i="3"/>
  <c r="L42246" i="3"/>
  <c r="L42238" i="3"/>
  <c r="L42230" i="3"/>
  <c r="L42222" i="3"/>
  <c r="L42214" i="3"/>
  <c r="L42206" i="3"/>
  <c r="L42198" i="3"/>
  <c r="L42190" i="3"/>
  <c r="L42182" i="3"/>
  <c r="L42174" i="3"/>
  <c r="L42166" i="3"/>
  <c r="L42158" i="3"/>
  <c r="L42150" i="3"/>
  <c r="L42142" i="3"/>
  <c r="L42134" i="3"/>
  <c r="L42126" i="3"/>
  <c r="L42118" i="3"/>
  <c r="L42110" i="3"/>
  <c r="L42102" i="3"/>
  <c r="L42094" i="3"/>
  <c r="L42086" i="3"/>
  <c r="L42078" i="3"/>
  <c r="L42070" i="3"/>
  <c r="L42062" i="3"/>
  <c r="L42054" i="3"/>
  <c r="L42046" i="3"/>
  <c r="L42038" i="3"/>
  <c r="L42030" i="3"/>
  <c r="L42022" i="3"/>
  <c r="L42014" i="3"/>
  <c r="L42006" i="3"/>
  <c r="L41998" i="3"/>
  <c r="L41990" i="3"/>
  <c r="L41982" i="3"/>
  <c r="L41974" i="3"/>
  <c r="L41966" i="3"/>
  <c r="L41958" i="3"/>
  <c r="L41950" i="3"/>
  <c r="L41942" i="3"/>
  <c r="L41934" i="3"/>
  <c r="L41926" i="3"/>
  <c r="L41918" i="3"/>
  <c r="L41910" i="3"/>
  <c r="L41902" i="3"/>
  <c r="L41894" i="3"/>
  <c r="L41886" i="3"/>
  <c r="L41878" i="3"/>
  <c r="L41870" i="3"/>
  <c r="L41862" i="3"/>
  <c r="L41854" i="3"/>
  <c r="L41846" i="3"/>
  <c r="L41838" i="3"/>
  <c r="L41830" i="3"/>
  <c r="L41822" i="3"/>
  <c r="L41814" i="3"/>
  <c r="L41806" i="3"/>
  <c r="L41798" i="3"/>
  <c r="L41790" i="3"/>
  <c r="L41782" i="3"/>
  <c r="L41774" i="3"/>
  <c r="L41766" i="3"/>
  <c r="L41758" i="3"/>
  <c r="L41750" i="3"/>
  <c r="L41742" i="3"/>
  <c r="L41734" i="3"/>
  <c r="L41726" i="3"/>
  <c r="L41718" i="3"/>
  <c r="L41710" i="3"/>
  <c r="L41702" i="3"/>
  <c r="L41694" i="3"/>
  <c r="L41686" i="3"/>
  <c r="L41678" i="3"/>
  <c r="L41670" i="3"/>
  <c r="L41662" i="3"/>
  <c r="L41654" i="3"/>
  <c r="L41646" i="3"/>
  <c r="L41638" i="3"/>
  <c r="L41630" i="3"/>
  <c r="L41622" i="3"/>
  <c r="L41614" i="3"/>
  <c r="L41606" i="3"/>
  <c r="L41598" i="3"/>
  <c r="L41590" i="3"/>
  <c r="L41582" i="3"/>
  <c r="L41574" i="3"/>
  <c r="L41566" i="3"/>
  <c r="L41558" i="3"/>
  <c r="L41550" i="3"/>
  <c r="L41542" i="3"/>
  <c r="L41534" i="3"/>
  <c r="L41526" i="3"/>
  <c r="L41518" i="3"/>
  <c r="L41510" i="3"/>
  <c r="L41502" i="3"/>
  <c r="L41494" i="3"/>
  <c r="L41486" i="3"/>
  <c r="L41478" i="3"/>
  <c r="L41470" i="3"/>
  <c r="L41462" i="3"/>
  <c r="L41454" i="3"/>
  <c r="L41446" i="3"/>
  <c r="L41438" i="3"/>
  <c r="L41430" i="3"/>
  <c r="L41422" i="3"/>
  <c r="L41414" i="3"/>
  <c r="L41406" i="3"/>
  <c r="L41398" i="3"/>
  <c r="L41390" i="3"/>
  <c r="L41382" i="3"/>
  <c r="L41374" i="3"/>
  <c r="L41366" i="3"/>
  <c r="L41358" i="3"/>
  <c r="L41350" i="3"/>
  <c r="L41342" i="3"/>
  <c r="L41334" i="3"/>
  <c r="L41326" i="3"/>
  <c r="L41318" i="3"/>
  <c r="L41310" i="3"/>
  <c r="L41302" i="3"/>
  <c r="L41294" i="3"/>
  <c r="L41286" i="3"/>
  <c r="L41278" i="3"/>
  <c r="L41270" i="3"/>
  <c r="L41262" i="3"/>
  <c r="L41254" i="3"/>
  <c r="L41246" i="3"/>
  <c r="L41238" i="3"/>
  <c r="L41230" i="3"/>
  <c r="L41222" i="3"/>
  <c r="L41214" i="3"/>
  <c r="L41206" i="3"/>
  <c r="L41198" i="3"/>
  <c r="L41190" i="3"/>
  <c r="L41182" i="3"/>
  <c r="L41174" i="3"/>
  <c r="L41166" i="3"/>
  <c r="L41158" i="3"/>
  <c r="L41150" i="3"/>
  <c r="L41142" i="3"/>
  <c r="L41134" i="3"/>
  <c r="L41126" i="3"/>
  <c r="L41118" i="3"/>
  <c r="L41110" i="3"/>
  <c r="L41102" i="3"/>
  <c r="L41094" i="3"/>
  <c r="L41086" i="3"/>
  <c r="L41078" i="3"/>
  <c r="L41070" i="3"/>
  <c r="L41062" i="3"/>
  <c r="L41054" i="3"/>
  <c r="L41046" i="3"/>
  <c r="L41038" i="3"/>
  <c r="L41030" i="3"/>
  <c r="L41022" i="3"/>
  <c r="L41014" i="3"/>
  <c r="L41006" i="3"/>
  <c r="L40998" i="3"/>
  <c r="L40990" i="3"/>
  <c r="L40982" i="3"/>
  <c r="L40974" i="3"/>
  <c r="L40966" i="3"/>
  <c r="L40958" i="3"/>
  <c r="L40950" i="3"/>
  <c r="L40942" i="3"/>
  <c r="L40934" i="3"/>
  <c r="L40926" i="3"/>
  <c r="L40918" i="3"/>
  <c r="L40910" i="3"/>
  <c r="L40902" i="3"/>
  <c r="L40894" i="3"/>
  <c r="L40886" i="3"/>
  <c r="L40878" i="3"/>
  <c r="L40870" i="3"/>
  <c r="L40862" i="3"/>
  <c r="L40854" i="3"/>
  <c r="L40846" i="3"/>
  <c r="L40838" i="3"/>
  <c r="L40830" i="3"/>
  <c r="L40822" i="3"/>
  <c r="L40814" i="3"/>
  <c r="L40806" i="3"/>
  <c r="L40798" i="3"/>
  <c r="L40790" i="3"/>
  <c r="L40782" i="3"/>
  <c r="L40774" i="3"/>
  <c r="L40766" i="3"/>
  <c r="L40758" i="3"/>
  <c r="L40750" i="3"/>
  <c r="L40742" i="3"/>
  <c r="L40734" i="3"/>
  <c r="L40726" i="3"/>
  <c r="L40718" i="3"/>
  <c r="L40710" i="3"/>
  <c r="L40702" i="3"/>
  <c r="L40694" i="3"/>
  <c r="L40686" i="3"/>
  <c r="L40678" i="3"/>
  <c r="L40670" i="3"/>
  <c r="L40662" i="3"/>
  <c r="L40654" i="3"/>
  <c r="L40646" i="3"/>
  <c r="L40638" i="3"/>
  <c r="L40630" i="3"/>
  <c r="L40622" i="3"/>
  <c r="L40614" i="3"/>
  <c r="L40606" i="3"/>
  <c r="L40598" i="3"/>
  <c r="L40590" i="3"/>
  <c r="L40582" i="3"/>
  <c r="L40574" i="3"/>
  <c r="L40566" i="3"/>
  <c r="L40558" i="3"/>
  <c r="L40550" i="3"/>
  <c r="L40542" i="3"/>
  <c r="L40534" i="3"/>
  <c r="L40526" i="3"/>
  <c r="L40518" i="3"/>
  <c r="L40510" i="3"/>
  <c r="L40502" i="3"/>
  <c r="L40494" i="3"/>
  <c r="L40486" i="3"/>
  <c r="L40478" i="3"/>
  <c r="L40470" i="3"/>
  <c r="L40462" i="3"/>
  <c r="L40454" i="3"/>
  <c r="L40446" i="3"/>
  <c r="L40438" i="3"/>
  <c r="L40430" i="3"/>
  <c r="L40422" i="3"/>
  <c r="L40414" i="3"/>
  <c r="L40406" i="3"/>
  <c r="L40398" i="3"/>
  <c r="L40390" i="3"/>
  <c r="L40382" i="3"/>
  <c r="L40374" i="3"/>
  <c r="L40366" i="3"/>
  <c r="L40358" i="3"/>
  <c r="L40350" i="3"/>
  <c r="L40342" i="3"/>
  <c r="L40334" i="3"/>
  <c r="L40326" i="3"/>
  <c r="L40318" i="3"/>
  <c r="L40310" i="3"/>
  <c r="L40302" i="3"/>
  <c r="L40294" i="3"/>
  <c r="L40286" i="3"/>
  <c r="L40278" i="3"/>
  <c r="L40270" i="3"/>
  <c r="L40262" i="3"/>
  <c r="L40254" i="3"/>
  <c r="L40246" i="3"/>
  <c r="L40238" i="3"/>
  <c r="L40230" i="3"/>
  <c r="L40222" i="3"/>
  <c r="L40214" i="3"/>
  <c r="L40206" i="3"/>
  <c r="L40198" i="3"/>
  <c r="L40190" i="3"/>
  <c r="L40182" i="3"/>
  <c r="L40174" i="3"/>
  <c r="L40166" i="3"/>
  <c r="L40158" i="3"/>
  <c r="L40150" i="3"/>
  <c r="L40142" i="3"/>
  <c r="L40134" i="3"/>
  <c r="L40126" i="3"/>
  <c r="L40118" i="3"/>
  <c r="L40110" i="3"/>
  <c r="L40102" i="3"/>
  <c r="L40094" i="3"/>
  <c r="L40086" i="3"/>
  <c r="L40078" i="3"/>
  <c r="L40070" i="3"/>
  <c r="L40062" i="3"/>
  <c r="L40054" i="3"/>
  <c r="L40046" i="3"/>
  <c r="L40038" i="3"/>
  <c r="L40030" i="3"/>
  <c r="L40022" i="3"/>
  <c r="L40014" i="3"/>
  <c r="L40006" i="3"/>
  <c r="L39998" i="3"/>
  <c r="L39990" i="3"/>
  <c r="L39982" i="3"/>
  <c r="L39974" i="3"/>
  <c r="L39966" i="3"/>
  <c r="L39958" i="3"/>
  <c r="L39950" i="3"/>
  <c r="L39942" i="3"/>
  <c r="L39934" i="3"/>
  <c r="L39926" i="3"/>
  <c r="L39918" i="3"/>
  <c r="L39910" i="3"/>
  <c r="L39902" i="3"/>
  <c r="L39894" i="3"/>
  <c r="L39886" i="3"/>
  <c r="L39878" i="3"/>
  <c r="L39870" i="3"/>
  <c r="L39862" i="3"/>
  <c r="L39854" i="3"/>
  <c r="L39846" i="3"/>
  <c r="L39838" i="3"/>
  <c r="L39830" i="3"/>
  <c r="L39822" i="3"/>
  <c r="L39814" i="3"/>
  <c r="L39806" i="3"/>
  <c r="L39798" i="3"/>
  <c r="L39790" i="3"/>
  <c r="L39782" i="3"/>
  <c r="L39774" i="3"/>
  <c r="L39766" i="3"/>
  <c r="L39758" i="3"/>
  <c r="L39750" i="3"/>
  <c r="L39742" i="3"/>
  <c r="L39734" i="3"/>
  <c r="L39726" i="3"/>
  <c r="L39718" i="3"/>
  <c r="L39710" i="3"/>
  <c r="L39702" i="3"/>
  <c r="L39694" i="3"/>
  <c r="L39686" i="3"/>
  <c r="L39678" i="3"/>
  <c r="L39670" i="3"/>
  <c r="L39662" i="3"/>
  <c r="L39654" i="3"/>
  <c r="L39646" i="3"/>
  <c r="L39638" i="3"/>
  <c r="L39630" i="3"/>
  <c r="L39622" i="3"/>
  <c r="L39614" i="3"/>
  <c r="L39606" i="3"/>
  <c r="L39598" i="3"/>
  <c r="L39590" i="3"/>
  <c r="L39582" i="3"/>
  <c r="L39574" i="3"/>
  <c r="L39566" i="3"/>
  <c r="L39558" i="3"/>
  <c r="L39550" i="3"/>
  <c r="L39542" i="3"/>
  <c r="L39534" i="3"/>
  <c r="L39526" i="3"/>
  <c r="L39518" i="3"/>
  <c r="L39510" i="3"/>
  <c r="L39502" i="3"/>
  <c r="L39494" i="3"/>
  <c r="L39486" i="3"/>
  <c r="L39478" i="3"/>
  <c r="L39470" i="3"/>
  <c r="L39462" i="3"/>
  <c r="L39454" i="3"/>
  <c r="L39446" i="3"/>
  <c r="L39438" i="3"/>
  <c r="L39430" i="3"/>
  <c r="L39422" i="3"/>
  <c r="L39414" i="3"/>
  <c r="L39406" i="3"/>
  <c r="L39398" i="3"/>
  <c r="L39390" i="3"/>
  <c r="L39382" i="3"/>
  <c r="L39374" i="3"/>
  <c r="L39366" i="3"/>
  <c r="L39358" i="3"/>
  <c r="L39350" i="3"/>
  <c r="L39342" i="3"/>
  <c r="L39334" i="3"/>
  <c r="L39326" i="3"/>
  <c r="L39318" i="3"/>
  <c r="L39310" i="3"/>
  <c r="L39302" i="3"/>
  <c r="L39294" i="3"/>
  <c r="L39286" i="3"/>
  <c r="L39278" i="3"/>
  <c r="L39270" i="3"/>
  <c r="L39262" i="3"/>
  <c r="L39254" i="3"/>
  <c r="L39246" i="3"/>
  <c r="L39238" i="3"/>
  <c r="L39230" i="3"/>
  <c r="L39222" i="3"/>
  <c r="L39214" i="3"/>
  <c r="L39206" i="3"/>
  <c r="L39198" i="3"/>
  <c r="L39190" i="3"/>
  <c r="L39182" i="3"/>
  <c r="L39174" i="3"/>
  <c r="L39166" i="3"/>
  <c r="L39158" i="3"/>
  <c r="L39150" i="3"/>
  <c r="L39142" i="3"/>
  <c r="L39134" i="3"/>
  <c r="L39126" i="3"/>
  <c r="L39118" i="3"/>
  <c r="L39110" i="3"/>
  <c r="L39102" i="3"/>
  <c r="L39094" i="3"/>
  <c r="L39086" i="3"/>
  <c r="L39078" i="3"/>
  <c r="L39070" i="3"/>
  <c r="L39062" i="3"/>
  <c r="L39054" i="3"/>
  <c r="L39046" i="3"/>
  <c r="L39038" i="3"/>
  <c r="L39030" i="3"/>
  <c r="L39022" i="3"/>
  <c r="L39014" i="3"/>
  <c r="L39006" i="3"/>
  <c r="L38998" i="3"/>
  <c r="L38990" i="3"/>
  <c r="L38982" i="3"/>
  <c r="L38974" i="3"/>
  <c r="L38966" i="3"/>
  <c r="L38958" i="3"/>
  <c r="L38950" i="3"/>
  <c r="L38942" i="3"/>
  <c r="L38934" i="3"/>
  <c r="L38926" i="3"/>
  <c r="L38918" i="3"/>
  <c r="L38910" i="3"/>
  <c r="L38902" i="3"/>
  <c r="L38894" i="3"/>
  <c r="L38886" i="3"/>
  <c r="L38878" i="3"/>
  <c r="L38870" i="3"/>
  <c r="L38862" i="3"/>
  <c r="L38854" i="3"/>
  <c r="L38846" i="3"/>
  <c r="L38838" i="3"/>
  <c r="L38830" i="3"/>
  <c r="L38822" i="3"/>
  <c r="L38814" i="3"/>
  <c r="L38806" i="3"/>
  <c r="L38798" i="3"/>
  <c r="L38790" i="3"/>
  <c r="L38782" i="3"/>
  <c r="L38774" i="3"/>
  <c r="L38766" i="3"/>
  <c r="L38758" i="3"/>
  <c r="L38750" i="3"/>
  <c r="L38742" i="3"/>
  <c r="L38734" i="3"/>
  <c r="L38726" i="3"/>
  <c r="L38718" i="3"/>
  <c r="L38710" i="3"/>
  <c r="L38702" i="3"/>
  <c r="L38694" i="3"/>
  <c r="L38686" i="3"/>
  <c r="L38678" i="3"/>
  <c r="L38670" i="3"/>
  <c r="L38662" i="3"/>
  <c r="L38654" i="3"/>
  <c r="L38646" i="3"/>
  <c r="L38638" i="3"/>
  <c r="L38630" i="3"/>
  <c r="L38622" i="3"/>
  <c r="L38614" i="3"/>
  <c r="L38606" i="3"/>
  <c r="L38598" i="3"/>
  <c r="L38590" i="3"/>
  <c r="L38582" i="3"/>
  <c r="L38574" i="3"/>
  <c r="L38566" i="3"/>
  <c r="L38558" i="3"/>
  <c r="L38550" i="3"/>
  <c r="L38542" i="3"/>
  <c r="L38534" i="3"/>
  <c r="L38526" i="3"/>
  <c r="L38518" i="3"/>
  <c r="L38510" i="3"/>
  <c r="L38502" i="3"/>
  <c r="L38494" i="3"/>
  <c r="L38486" i="3"/>
  <c r="L38478" i="3"/>
  <c r="L38470" i="3"/>
  <c r="L38462" i="3"/>
  <c r="L38454" i="3"/>
  <c r="L38446" i="3"/>
  <c r="L38438" i="3"/>
  <c r="L38430" i="3"/>
  <c r="L38422" i="3"/>
  <c r="L38414" i="3"/>
  <c r="L38406" i="3"/>
  <c r="L38398" i="3"/>
  <c r="L38390" i="3"/>
  <c r="L38382" i="3"/>
  <c r="L38374" i="3"/>
  <c r="L38366" i="3"/>
  <c r="L38358" i="3"/>
  <c r="L38350" i="3"/>
  <c r="L38342" i="3"/>
  <c r="L38334" i="3"/>
  <c r="L38326" i="3"/>
  <c r="L38318" i="3"/>
  <c r="L38310" i="3"/>
  <c r="L38302" i="3"/>
  <c r="L38294" i="3"/>
  <c r="L38286" i="3"/>
  <c r="L38278" i="3"/>
  <c r="L38270" i="3"/>
  <c r="L38262" i="3"/>
  <c r="L38254" i="3"/>
  <c r="L38246" i="3"/>
  <c r="L38238" i="3"/>
  <c r="L38230" i="3"/>
  <c r="L38222" i="3"/>
  <c r="L38214" i="3"/>
  <c r="L38206" i="3"/>
  <c r="L38198" i="3"/>
  <c r="L38190" i="3"/>
  <c r="L38182" i="3"/>
  <c r="L38174" i="3"/>
  <c r="L38166" i="3"/>
  <c r="L38158" i="3"/>
  <c r="L38150" i="3"/>
  <c r="L38142" i="3"/>
  <c r="L38134" i="3"/>
  <c r="L38126" i="3"/>
  <c r="L38118" i="3"/>
  <c r="L38110" i="3"/>
  <c r="L38102" i="3"/>
  <c r="L38094" i="3"/>
  <c r="L38086" i="3"/>
  <c r="L38078" i="3"/>
  <c r="L38070" i="3"/>
  <c r="L38062" i="3"/>
  <c r="L38054" i="3"/>
  <c r="L38046" i="3"/>
  <c r="L38038" i="3"/>
  <c r="L38030" i="3"/>
  <c r="L38022" i="3"/>
  <c r="L38014" i="3"/>
  <c r="L38006" i="3"/>
  <c r="L37998" i="3"/>
  <c r="L37990" i="3"/>
  <c r="L37982" i="3"/>
  <c r="L37974" i="3"/>
  <c r="L37966" i="3"/>
  <c r="L37958" i="3"/>
  <c r="L37950" i="3"/>
  <c r="L37942" i="3"/>
  <c r="L37934" i="3"/>
  <c r="L37926" i="3"/>
  <c r="L37918" i="3"/>
  <c r="L37910" i="3"/>
  <c r="L37902" i="3"/>
  <c r="L37894" i="3"/>
  <c r="L37886" i="3"/>
  <c r="L37878" i="3"/>
  <c r="L37870" i="3"/>
  <c r="L37862" i="3"/>
  <c r="L37854" i="3"/>
  <c r="L37846" i="3"/>
  <c r="L37838" i="3"/>
  <c r="L37830" i="3"/>
  <c r="L37822" i="3"/>
  <c r="L37814" i="3"/>
  <c r="L37806" i="3"/>
  <c r="L37798" i="3"/>
  <c r="L37790" i="3"/>
  <c r="L37782" i="3"/>
  <c r="L37774" i="3"/>
  <c r="L37766" i="3"/>
  <c r="L37758" i="3"/>
  <c r="L37750" i="3"/>
  <c r="L37742" i="3"/>
  <c r="L37734" i="3"/>
  <c r="L37726" i="3"/>
  <c r="L37718" i="3"/>
  <c r="L37710" i="3"/>
  <c r="L37702" i="3"/>
  <c r="L37694" i="3"/>
  <c r="L37686" i="3"/>
  <c r="L37678" i="3"/>
  <c r="L37670" i="3"/>
  <c r="L37662" i="3"/>
  <c r="L37654" i="3"/>
  <c r="L37646" i="3"/>
  <c r="L37638" i="3"/>
  <c r="L37630" i="3"/>
  <c r="L37622" i="3"/>
  <c r="L37614" i="3"/>
  <c r="L37606" i="3"/>
  <c r="L37598" i="3"/>
  <c r="L37590" i="3"/>
  <c r="L37582" i="3"/>
  <c r="L37574" i="3"/>
  <c r="L37566" i="3"/>
  <c r="L37558" i="3"/>
  <c r="L37550" i="3"/>
  <c r="L37542" i="3"/>
  <c r="L37534" i="3"/>
  <c r="L37526" i="3"/>
  <c r="L37518" i="3"/>
  <c r="L37510" i="3"/>
  <c r="L37502" i="3"/>
  <c r="L37494" i="3"/>
  <c r="L37486" i="3"/>
  <c r="L37478" i="3"/>
  <c r="L37470" i="3"/>
  <c r="L37462" i="3"/>
  <c r="L37454" i="3"/>
  <c r="L37446" i="3"/>
  <c r="L37438" i="3"/>
  <c r="L37430" i="3"/>
  <c r="L37422" i="3"/>
  <c r="L37414" i="3"/>
  <c r="L37406" i="3"/>
  <c r="L37398" i="3"/>
  <c r="L37390" i="3"/>
  <c r="L37382" i="3"/>
  <c r="L37374" i="3"/>
  <c r="L37366" i="3"/>
  <c r="L37358" i="3"/>
  <c r="L37350" i="3"/>
  <c r="L37342" i="3"/>
  <c r="L37334" i="3"/>
  <c r="L37326" i="3"/>
  <c r="L37318" i="3"/>
  <c r="L37310" i="3"/>
  <c r="L37302" i="3"/>
  <c r="L37294" i="3"/>
  <c r="L37286" i="3"/>
  <c r="L37278" i="3"/>
  <c r="L37270" i="3"/>
  <c r="L37262" i="3"/>
  <c r="L37254" i="3"/>
  <c r="L37246" i="3"/>
  <c r="L37238" i="3"/>
  <c r="L37230" i="3"/>
  <c r="L37222" i="3"/>
  <c r="L37214" i="3"/>
  <c r="L37206" i="3"/>
  <c r="L37198" i="3"/>
  <c r="L37190" i="3"/>
  <c r="L37182" i="3"/>
  <c r="L37174" i="3"/>
  <c r="L37166" i="3"/>
  <c r="L37158" i="3"/>
  <c r="L37150" i="3"/>
  <c r="L37142" i="3"/>
  <c r="L37134" i="3"/>
  <c r="L37126" i="3"/>
  <c r="L37118" i="3"/>
  <c r="L37110" i="3"/>
  <c r="L37102" i="3"/>
  <c r="L37094" i="3"/>
  <c r="L37086" i="3"/>
  <c r="L37078" i="3"/>
  <c r="L37070" i="3"/>
  <c r="L37062" i="3"/>
  <c r="L37054" i="3"/>
  <c r="L37046" i="3"/>
  <c r="L37038" i="3"/>
  <c r="L37030" i="3"/>
  <c r="L37022" i="3"/>
  <c r="L37014" i="3"/>
  <c r="L37006" i="3"/>
  <c r="L36998" i="3"/>
  <c r="L36990" i="3"/>
  <c r="L36982" i="3"/>
  <c r="L36974" i="3"/>
  <c r="L36966" i="3"/>
  <c r="L36958" i="3"/>
  <c r="L36950" i="3"/>
  <c r="L36942" i="3"/>
  <c r="L36934" i="3"/>
  <c r="L36926" i="3"/>
  <c r="L36918" i="3"/>
  <c r="L36910" i="3"/>
  <c r="L36902" i="3"/>
  <c r="L36894" i="3"/>
  <c r="L36886" i="3"/>
  <c r="L36878" i="3"/>
  <c r="L36870" i="3"/>
  <c r="L36862" i="3"/>
  <c r="L36854" i="3"/>
  <c r="L36846" i="3"/>
  <c r="L36838" i="3"/>
  <c r="L36830" i="3"/>
  <c r="L36822" i="3"/>
  <c r="L36814" i="3"/>
  <c r="L36806" i="3"/>
  <c r="L36798" i="3"/>
  <c r="L36790" i="3"/>
  <c r="L36782" i="3"/>
  <c r="L36774" i="3"/>
  <c r="L36766" i="3"/>
  <c r="L36758" i="3"/>
  <c r="L36750" i="3"/>
  <c r="L36742" i="3"/>
  <c r="L36734" i="3"/>
  <c r="L36726" i="3"/>
  <c r="L36718" i="3"/>
  <c r="L36710" i="3"/>
  <c r="L36702" i="3"/>
  <c r="L36694" i="3"/>
  <c r="L36686" i="3"/>
  <c r="L36678" i="3"/>
  <c r="L36670" i="3"/>
  <c r="L36662" i="3"/>
  <c r="L36654" i="3"/>
  <c r="L36646" i="3"/>
  <c r="L36638" i="3"/>
  <c r="L36630" i="3"/>
  <c r="L36622" i="3"/>
  <c r="L36614" i="3"/>
  <c r="L36606" i="3"/>
  <c r="L36598" i="3"/>
  <c r="L36590" i="3"/>
  <c r="L36582" i="3"/>
  <c r="L36574" i="3"/>
  <c r="L36566" i="3"/>
  <c r="L36558" i="3"/>
  <c r="L36550" i="3"/>
  <c r="L36542" i="3"/>
  <c r="L36534" i="3"/>
  <c r="L36526" i="3"/>
  <c r="L36518" i="3"/>
  <c r="L36510" i="3"/>
  <c r="L36502" i="3"/>
  <c r="L36494" i="3"/>
  <c r="L36486" i="3"/>
  <c r="L36478" i="3"/>
  <c r="L36470" i="3"/>
  <c r="L36462" i="3"/>
  <c r="L36454" i="3"/>
  <c r="L36446" i="3"/>
  <c r="L36438" i="3"/>
  <c r="L36430" i="3"/>
  <c r="L36422" i="3"/>
  <c r="L36414" i="3"/>
  <c r="L36406" i="3"/>
  <c r="L36398" i="3"/>
  <c r="L36390" i="3"/>
  <c r="L36382" i="3"/>
  <c r="L36374" i="3"/>
  <c r="L36366" i="3"/>
  <c r="L36358" i="3"/>
  <c r="L36350" i="3"/>
  <c r="L36342" i="3"/>
  <c r="L36334" i="3"/>
  <c r="L36326" i="3"/>
  <c r="L36318" i="3"/>
  <c r="L36310" i="3"/>
  <c r="L36302" i="3"/>
  <c r="L36294" i="3"/>
  <c r="L36286" i="3"/>
  <c r="L36278" i="3"/>
  <c r="L36270" i="3"/>
  <c r="L36262" i="3"/>
  <c r="L36254" i="3"/>
  <c r="L36246" i="3"/>
  <c r="L36238" i="3"/>
  <c r="L36230" i="3"/>
  <c r="L36222" i="3"/>
  <c r="L36214" i="3"/>
  <c r="L36206" i="3"/>
  <c r="L36198" i="3"/>
  <c r="L36190" i="3"/>
  <c r="L36182" i="3"/>
  <c r="L36174" i="3"/>
  <c r="L36166" i="3"/>
  <c r="L36158" i="3"/>
  <c r="L36150" i="3"/>
  <c r="L36142" i="3"/>
  <c r="L36134" i="3"/>
  <c r="L36126" i="3"/>
  <c r="L36118" i="3"/>
  <c r="L36110" i="3"/>
  <c r="L36102" i="3"/>
  <c r="L36094" i="3"/>
  <c r="L36086" i="3"/>
  <c r="L36078" i="3"/>
  <c r="L36070" i="3"/>
  <c r="L36062" i="3"/>
  <c r="L36054" i="3"/>
  <c r="L36046" i="3"/>
  <c r="L36038" i="3"/>
  <c r="L36030" i="3"/>
  <c r="L36022" i="3"/>
  <c r="L36014" i="3"/>
  <c r="L36006" i="3"/>
  <c r="L35998" i="3"/>
  <c r="L35990" i="3"/>
  <c r="L35982" i="3"/>
  <c r="L35974" i="3"/>
  <c r="L35966" i="3"/>
  <c r="L35958" i="3"/>
  <c r="L35950" i="3"/>
  <c r="L35942" i="3"/>
  <c r="L35934" i="3"/>
  <c r="L35926" i="3"/>
  <c r="L35918" i="3"/>
  <c r="L35910" i="3"/>
  <c r="L35902" i="3"/>
  <c r="L35894" i="3"/>
  <c r="L35886" i="3"/>
  <c r="L35878" i="3"/>
  <c r="L35870" i="3"/>
  <c r="L35862" i="3"/>
  <c r="L35854" i="3"/>
  <c r="L35846" i="3"/>
  <c r="L35838" i="3"/>
  <c r="L35830" i="3"/>
  <c r="L35822" i="3"/>
  <c r="L35814" i="3"/>
  <c r="L35806" i="3"/>
  <c r="L35798" i="3"/>
  <c r="L35790" i="3"/>
  <c r="L35782" i="3"/>
  <c r="L35774" i="3"/>
  <c r="L35766" i="3"/>
  <c r="L35758" i="3"/>
  <c r="L35750" i="3"/>
  <c r="L35742" i="3"/>
  <c r="L35734" i="3"/>
  <c r="L35726" i="3"/>
  <c r="L35718" i="3"/>
  <c r="L35710" i="3"/>
  <c r="L35702" i="3"/>
  <c r="L35694" i="3"/>
  <c r="L35686" i="3"/>
  <c r="L35678" i="3"/>
  <c r="L35670" i="3"/>
  <c r="L35662" i="3"/>
  <c r="L35654" i="3"/>
  <c r="L35646" i="3"/>
  <c r="L35638" i="3"/>
  <c r="L35630" i="3"/>
  <c r="L35622" i="3"/>
  <c r="L35614" i="3"/>
  <c r="L35606" i="3"/>
  <c r="L35598" i="3"/>
  <c r="L35590" i="3"/>
  <c r="L35582" i="3"/>
  <c r="L35574" i="3"/>
  <c r="L35566" i="3"/>
  <c r="L35558" i="3"/>
  <c r="L35550" i="3"/>
  <c r="L35542" i="3"/>
  <c r="L35534" i="3"/>
  <c r="L35526" i="3"/>
  <c r="L35518" i="3"/>
  <c r="L35510" i="3"/>
  <c r="L35502" i="3"/>
  <c r="L35494" i="3"/>
  <c r="L35486" i="3"/>
  <c r="L35478" i="3"/>
  <c r="L35470" i="3"/>
  <c r="L35462" i="3"/>
  <c r="L35454" i="3"/>
  <c r="L35446" i="3"/>
  <c r="L35438" i="3"/>
  <c r="L35430" i="3"/>
  <c r="L35422" i="3"/>
  <c r="L35414" i="3"/>
  <c r="L35406" i="3"/>
  <c r="L35398" i="3"/>
  <c r="L35390" i="3"/>
  <c r="L35382" i="3"/>
  <c r="L35374" i="3"/>
  <c r="L35366" i="3"/>
  <c r="L35358" i="3"/>
  <c r="L35350" i="3"/>
  <c r="L35342" i="3"/>
  <c r="L35334" i="3"/>
  <c r="L35326" i="3"/>
  <c r="L35318" i="3"/>
  <c r="L35310" i="3"/>
  <c r="L35302" i="3"/>
  <c r="L35294" i="3"/>
  <c r="L35286" i="3"/>
  <c r="L35278" i="3"/>
  <c r="L35270" i="3"/>
  <c r="L35262" i="3"/>
  <c r="L35254" i="3"/>
  <c r="L35246" i="3"/>
  <c r="L35238" i="3"/>
  <c r="L35230" i="3"/>
  <c r="L35222" i="3"/>
  <c r="L35214" i="3"/>
  <c r="L35206" i="3"/>
  <c r="L35198" i="3"/>
  <c r="L35190" i="3"/>
  <c r="L35182" i="3"/>
  <c r="L35174" i="3"/>
  <c r="L50493" i="3"/>
  <c r="L50485" i="3"/>
  <c r="L50477" i="3"/>
  <c r="L50469" i="3"/>
  <c r="L50461" i="3"/>
  <c r="L50453" i="3"/>
  <c r="L50445" i="3"/>
  <c r="L50437" i="3"/>
  <c r="L50429" i="3"/>
  <c r="L50421" i="3"/>
  <c r="L50413" i="3"/>
  <c r="L50405" i="3"/>
  <c r="L50397" i="3"/>
  <c r="L50389" i="3"/>
  <c r="L50381" i="3"/>
  <c r="L50373" i="3"/>
  <c r="L50365" i="3"/>
  <c r="L50357" i="3"/>
  <c r="L50349" i="3"/>
  <c r="L50341" i="3"/>
  <c r="L50333" i="3"/>
  <c r="L50325" i="3"/>
  <c r="L50317" i="3"/>
  <c r="L50309" i="3"/>
  <c r="L50301" i="3"/>
  <c r="L50293" i="3"/>
  <c r="L50285" i="3"/>
  <c r="L50277" i="3"/>
  <c r="L50269" i="3"/>
  <c r="L50261" i="3"/>
  <c r="L50253" i="3"/>
  <c r="L50245" i="3"/>
  <c r="L50237" i="3"/>
  <c r="L50229" i="3"/>
  <c r="L50221" i="3"/>
  <c r="L50213" i="3"/>
  <c r="L50205" i="3"/>
  <c r="L50197" i="3"/>
  <c r="L50189" i="3"/>
  <c r="L50181" i="3"/>
  <c r="L50173" i="3"/>
  <c r="L50165" i="3"/>
  <c r="L50157" i="3"/>
  <c r="L50149" i="3"/>
  <c r="L50141" i="3"/>
  <c r="L50133" i="3"/>
  <c r="L50125" i="3"/>
  <c r="L50117" i="3"/>
  <c r="L50109" i="3"/>
  <c r="L50101" i="3"/>
  <c r="L50093" i="3"/>
  <c r="L50085" i="3"/>
  <c r="L50077" i="3"/>
  <c r="L50069" i="3"/>
  <c r="L50061" i="3"/>
  <c r="L50053" i="3"/>
  <c r="L50045" i="3"/>
  <c r="L50037" i="3"/>
  <c r="L50029" i="3"/>
  <c r="L50021" i="3"/>
  <c r="L50013" i="3"/>
  <c r="L50005" i="3"/>
  <c r="L49997" i="3"/>
  <c r="L49989" i="3"/>
  <c r="L49981" i="3"/>
  <c r="L49973" i="3"/>
  <c r="L49965" i="3"/>
  <c r="L49957" i="3"/>
  <c r="L49949" i="3"/>
  <c r="L49941" i="3"/>
  <c r="L49933" i="3"/>
  <c r="L49925" i="3"/>
  <c r="L49917" i="3"/>
  <c r="L49909" i="3"/>
  <c r="L49901" i="3"/>
  <c r="L49893" i="3"/>
  <c r="L49885" i="3"/>
  <c r="L49877" i="3"/>
  <c r="L49869" i="3"/>
  <c r="L49861" i="3"/>
  <c r="L49853" i="3"/>
  <c r="L49845" i="3"/>
  <c r="L49837" i="3"/>
  <c r="L49829" i="3"/>
  <c r="L49821" i="3"/>
  <c r="L49813" i="3"/>
  <c r="L49805" i="3"/>
  <c r="L49797" i="3"/>
  <c r="L49789" i="3"/>
  <c r="L49781" i="3"/>
  <c r="L49773" i="3"/>
  <c r="L49765" i="3"/>
  <c r="L49757" i="3"/>
  <c r="L49749" i="3"/>
  <c r="L49741" i="3"/>
  <c r="L49733" i="3"/>
  <c r="L49725" i="3"/>
  <c r="L49717" i="3"/>
  <c r="L49709" i="3"/>
  <c r="L49701" i="3"/>
  <c r="L49693" i="3"/>
  <c r="L49685" i="3"/>
  <c r="L49677" i="3"/>
  <c r="L49669" i="3"/>
  <c r="L49661" i="3"/>
  <c r="L49653" i="3"/>
  <c r="L49645" i="3"/>
  <c r="L49637" i="3"/>
  <c r="L49629" i="3"/>
  <c r="L49621" i="3"/>
  <c r="L49613" i="3"/>
  <c r="L49605" i="3"/>
  <c r="L49597" i="3"/>
  <c r="L49589" i="3"/>
  <c r="L49581" i="3"/>
  <c r="L49573" i="3"/>
  <c r="L49565" i="3"/>
  <c r="L49557" i="3"/>
  <c r="L49549" i="3"/>
  <c r="L49541" i="3"/>
  <c r="L49533" i="3"/>
  <c r="L49525" i="3"/>
  <c r="L49517" i="3"/>
  <c r="L49509" i="3"/>
  <c r="L49501" i="3"/>
  <c r="L49493" i="3"/>
  <c r="L49485" i="3"/>
  <c r="L49477" i="3"/>
  <c r="L49469" i="3"/>
  <c r="L49461" i="3"/>
  <c r="L49453" i="3"/>
  <c r="L49445" i="3"/>
  <c r="L49437" i="3"/>
  <c r="L49429" i="3"/>
  <c r="L49421" i="3"/>
  <c r="L49413" i="3"/>
  <c r="L49405" i="3"/>
  <c r="L49397" i="3"/>
  <c r="L49389" i="3"/>
  <c r="L49381" i="3"/>
  <c r="L49373" i="3"/>
  <c r="L49365" i="3"/>
  <c r="L49357" i="3"/>
  <c r="L49349" i="3"/>
  <c r="L49341" i="3"/>
  <c r="L49333" i="3"/>
  <c r="L49325" i="3"/>
  <c r="L49317" i="3"/>
  <c r="L49309" i="3"/>
  <c r="L49301" i="3"/>
  <c r="L49293" i="3"/>
  <c r="L49285" i="3"/>
  <c r="L49277" i="3"/>
  <c r="L49269" i="3"/>
  <c r="L49261" i="3"/>
  <c r="L49253" i="3"/>
  <c r="L49245" i="3"/>
  <c r="L49237" i="3"/>
  <c r="L49229" i="3"/>
  <c r="L49221" i="3"/>
  <c r="L49213" i="3"/>
  <c r="L49205" i="3"/>
  <c r="L49197" i="3"/>
  <c r="L49189" i="3"/>
  <c r="L49181" i="3"/>
  <c r="L49173" i="3"/>
  <c r="L49165" i="3"/>
  <c r="L49157" i="3"/>
  <c r="L49149" i="3"/>
  <c r="L49141" i="3"/>
  <c r="L49133" i="3"/>
  <c r="L49125" i="3"/>
  <c r="L49117" i="3"/>
  <c r="L49109" i="3"/>
  <c r="L49101" i="3"/>
  <c r="L49093" i="3"/>
  <c r="L49085" i="3"/>
  <c r="L49077" i="3"/>
  <c r="L49069" i="3"/>
  <c r="L49061" i="3"/>
  <c r="L49053" i="3"/>
  <c r="L49045" i="3"/>
  <c r="L49037" i="3"/>
  <c r="L49029" i="3"/>
  <c r="L49021" i="3"/>
  <c r="L49013" i="3"/>
  <c r="L49005" i="3"/>
  <c r="L48997" i="3"/>
  <c r="L48989" i="3"/>
  <c r="L48981" i="3"/>
  <c r="L48973" i="3"/>
  <c r="L48965" i="3"/>
  <c r="L48957" i="3"/>
  <c r="L48949" i="3"/>
  <c r="L48941" i="3"/>
  <c r="L48933" i="3"/>
  <c r="L48925" i="3"/>
  <c r="L48917" i="3"/>
  <c r="L48909" i="3"/>
  <c r="L48901" i="3"/>
  <c r="L48893" i="3"/>
  <c r="L48885" i="3"/>
  <c r="L48877" i="3"/>
  <c r="L48869" i="3"/>
  <c r="L48861" i="3"/>
  <c r="L48853" i="3"/>
  <c r="L48845" i="3"/>
  <c r="L48837" i="3"/>
  <c r="L48829" i="3"/>
  <c r="L48821" i="3"/>
  <c r="L48813" i="3"/>
  <c r="L48805" i="3"/>
  <c r="L48797" i="3"/>
  <c r="L48789" i="3"/>
  <c r="L48781" i="3"/>
  <c r="L48773" i="3"/>
  <c r="L48765" i="3"/>
  <c r="L48757" i="3"/>
  <c r="L48749" i="3"/>
  <c r="L48741" i="3"/>
  <c r="L48733" i="3"/>
  <c r="L48725" i="3"/>
  <c r="L48717" i="3"/>
  <c r="L48709" i="3"/>
  <c r="L48701" i="3"/>
  <c r="L48693" i="3"/>
  <c r="L48685" i="3"/>
  <c r="L48677" i="3"/>
  <c r="L48669" i="3"/>
  <c r="L48661" i="3"/>
  <c r="L48653" i="3"/>
  <c r="L48645" i="3"/>
  <c r="L48637" i="3"/>
  <c r="L48629" i="3"/>
  <c r="L48621" i="3"/>
  <c r="L48613" i="3"/>
  <c r="L48605" i="3"/>
  <c r="L48597" i="3"/>
  <c r="L48589" i="3"/>
  <c r="L48581" i="3"/>
  <c r="L48573" i="3"/>
  <c r="L48565" i="3"/>
  <c r="L48557" i="3"/>
  <c r="L48549" i="3"/>
  <c r="L48541" i="3"/>
  <c r="L48533" i="3"/>
  <c r="L48525" i="3"/>
  <c r="L48517" i="3"/>
  <c r="L48509" i="3"/>
  <c r="L48501" i="3"/>
  <c r="L48493" i="3"/>
  <c r="L48485" i="3"/>
  <c r="L48477" i="3"/>
  <c r="L48469" i="3"/>
  <c r="L48461" i="3"/>
  <c r="L48453" i="3"/>
  <c r="L48445" i="3"/>
  <c r="L48437" i="3"/>
  <c r="L48429" i="3"/>
  <c r="L48421" i="3"/>
  <c r="L48413" i="3"/>
  <c r="L48405" i="3"/>
  <c r="L48397" i="3"/>
  <c r="L48389" i="3"/>
  <c r="L48381" i="3"/>
  <c r="L48373" i="3"/>
  <c r="L48365" i="3"/>
  <c r="L48357" i="3"/>
  <c r="L48349" i="3"/>
  <c r="L48341" i="3"/>
  <c r="L48333" i="3"/>
  <c r="L48325" i="3"/>
  <c r="L48317" i="3"/>
  <c r="L48309" i="3"/>
  <c r="L48301" i="3"/>
  <c r="L48293" i="3"/>
  <c r="L48285" i="3"/>
  <c r="L48277" i="3"/>
  <c r="L48269" i="3"/>
  <c r="L48261" i="3"/>
  <c r="L48253" i="3"/>
  <c r="L48245" i="3"/>
  <c r="L48237" i="3"/>
  <c r="L48229" i="3"/>
  <c r="L48221" i="3"/>
  <c r="L48213" i="3"/>
  <c r="L48205" i="3"/>
  <c r="L48197" i="3"/>
  <c r="L48189" i="3"/>
  <c r="L48181" i="3"/>
  <c r="L48173" i="3"/>
  <c r="L48165" i="3"/>
  <c r="L48157" i="3"/>
  <c r="L48149" i="3"/>
  <c r="L48141" i="3"/>
  <c r="L48133" i="3"/>
  <c r="L48125" i="3"/>
  <c r="L48117" i="3"/>
  <c r="L48109" i="3"/>
  <c r="L48101" i="3"/>
  <c r="L48093" i="3"/>
  <c r="L48085" i="3"/>
  <c r="L48077" i="3"/>
  <c r="L48069" i="3"/>
  <c r="L48061" i="3"/>
  <c r="L48053" i="3"/>
  <c r="L48045" i="3"/>
  <c r="L48037" i="3"/>
  <c r="L48029" i="3"/>
  <c r="L48021" i="3"/>
  <c r="L48013" i="3"/>
  <c r="L48005" i="3"/>
  <c r="L47997" i="3"/>
  <c r="L47989" i="3"/>
  <c r="L47981" i="3"/>
  <c r="L47973" i="3"/>
  <c r="L47965" i="3"/>
  <c r="L47957" i="3"/>
  <c r="L47949" i="3"/>
  <c r="L47941" i="3"/>
  <c r="L47933" i="3"/>
  <c r="L47925" i="3"/>
  <c r="L47917" i="3"/>
  <c r="L47909" i="3"/>
  <c r="L47901" i="3"/>
  <c r="L47893" i="3"/>
  <c r="L47885" i="3"/>
  <c r="L47877" i="3"/>
  <c r="L47869" i="3"/>
  <c r="L47861" i="3"/>
  <c r="L47853" i="3"/>
  <c r="L47845" i="3"/>
  <c r="L47837" i="3"/>
  <c r="L47829" i="3"/>
  <c r="L47821" i="3"/>
  <c r="L47813" i="3"/>
  <c r="L47805" i="3"/>
  <c r="L47797" i="3"/>
  <c r="L47789" i="3"/>
  <c r="L47781" i="3"/>
  <c r="L47773" i="3"/>
  <c r="L47765" i="3"/>
  <c r="L47757" i="3"/>
  <c r="L47749" i="3"/>
  <c r="L47741" i="3"/>
  <c r="L47733" i="3"/>
  <c r="L47725" i="3"/>
  <c r="L47717" i="3"/>
  <c r="L47709" i="3"/>
  <c r="L47701" i="3"/>
  <c r="L47693" i="3"/>
  <c r="L47685" i="3"/>
  <c r="L47677" i="3"/>
  <c r="L47669" i="3"/>
  <c r="L47661" i="3"/>
  <c r="L47653" i="3"/>
  <c r="L47645" i="3"/>
  <c r="L47637" i="3"/>
  <c r="L47629" i="3"/>
  <c r="L47621" i="3"/>
  <c r="L47613" i="3"/>
  <c r="L47605" i="3"/>
  <c r="L47597" i="3"/>
  <c r="L47589" i="3"/>
  <c r="L47581" i="3"/>
  <c r="L47573" i="3"/>
  <c r="L47565" i="3"/>
  <c r="L47557" i="3"/>
  <c r="L47549" i="3"/>
  <c r="L47541" i="3"/>
  <c r="L47533" i="3"/>
  <c r="L47525" i="3"/>
  <c r="L47517" i="3"/>
  <c r="L47509" i="3"/>
  <c r="L47501" i="3"/>
  <c r="L47493" i="3"/>
  <c r="L47485" i="3"/>
  <c r="L47477" i="3"/>
  <c r="L47469" i="3"/>
  <c r="L47461" i="3"/>
  <c r="L47453" i="3"/>
  <c r="L47445" i="3"/>
  <c r="L47437" i="3"/>
  <c r="L47429" i="3"/>
  <c r="L47421" i="3"/>
  <c r="L47413" i="3"/>
  <c r="L47405" i="3"/>
  <c r="L47397" i="3"/>
  <c r="L47389" i="3"/>
  <c r="L47381" i="3"/>
  <c r="L47373" i="3"/>
  <c r="L47365" i="3"/>
  <c r="L47357" i="3"/>
  <c r="L47349" i="3"/>
  <c r="L47341" i="3"/>
  <c r="L47333" i="3"/>
  <c r="L47325" i="3"/>
  <c r="L47317" i="3"/>
  <c r="L47309" i="3"/>
  <c r="L47301" i="3"/>
  <c r="L47293" i="3"/>
  <c r="L47285" i="3"/>
  <c r="L47277" i="3"/>
  <c r="L47269" i="3"/>
  <c r="L47261" i="3"/>
  <c r="L47253" i="3"/>
  <c r="L47245" i="3"/>
  <c r="L47237" i="3"/>
  <c r="L47229" i="3"/>
  <c r="L47221" i="3"/>
  <c r="L47213" i="3"/>
  <c r="L47205" i="3"/>
  <c r="L47197" i="3"/>
  <c r="L47189" i="3"/>
  <c r="L47181" i="3"/>
  <c r="L47173" i="3"/>
  <c r="L47165" i="3"/>
  <c r="L47157" i="3"/>
  <c r="L47149" i="3"/>
  <c r="L47141" i="3"/>
  <c r="L47133" i="3"/>
  <c r="L47125" i="3"/>
  <c r="L47117" i="3"/>
  <c r="L47109" i="3"/>
  <c r="L47101" i="3"/>
  <c r="L47093" i="3"/>
  <c r="L47085" i="3"/>
  <c r="L47077" i="3"/>
  <c r="L47069" i="3"/>
  <c r="L47061" i="3"/>
  <c r="L47053" i="3"/>
  <c r="L47045" i="3"/>
  <c r="L47037" i="3"/>
  <c r="L47029" i="3"/>
  <c r="L47021" i="3"/>
  <c r="L47013" i="3"/>
  <c r="L47005" i="3"/>
  <c r="L46997" i="3"/>
  <c r="L46989" i="3"/>
  <c r="L46981" i="3"/>
  <c r="L46973" i="3"/>
  <c r="L46965" i="3"/>
  <c r="L46957" i="3"/>
  <c r="L46949" i="3"/>
  <c r="L46941" i="3"/>
  <c r="L46933" i="3"/>
  <c r="L46925" i="3"/>
  <c r="L46917" i="3"/>
  <c r="L46909" i="3"/>
  <c r="L46901" i="3"/>
  <c r="L46893" i="3"/>
  <c r="L46885" i="3"/>
  <c r="L46877" i="3"/>
  <c r="L46869" i="3"/>
  <c r="L46861" i="3"/>
  <c r="L46853" i="3"/>
  <c r="L46845" i="3"/>
  <c r="L46837" i="3"/>
  <c r="L46829" i="3"/>
  <c r="L46821" i="3"/>
  <c r="L46813" i="3"/>
  <c r="L46805" i="3"/>
  <c r="L46797" i="3"/>
  <c r="L46789" i="3"/>
  <c r="L46781" i="3"/>
  <c r="L46773" i="3"/>
  <c r="L46765" i="3"/>
  <c r="L46757" i="3"/>
  <c r="L46749" i="3"/>
  <c r="L46741" i="3"/>
  <c r="L46733" i="3"/>
  <c r="L46725" i="3"/>
  <c r="L46717" i="3"/>
  <c r="L46709" i="3"/>
  <c r="L46701" i="3"/>
  <c r="L46693" i="3"/>
  <c r="L46685" i="3"/>
  <c r="L46677" i="3"/>
  <c r="L46669" i="3"/>
  <c r="L46661" i="3"/>
  <c r="L46653" i="3"/>
  <c r="L46645" i="3"/>
  <c r="L46637" i="3"/>
  <c r="L46629" i="3"/>
  <c r="L46621" i="3"/>
  <c r="L46613" i="3"/>
  <c r="L46605" i="3"/>
  <c r="L46597" i="3"/>
  <c r="L46589" i="3"/>
  <c r="L46581" i="3"/>
  <c r="L46573" i="3"/>
  <c r="L46565" i="3"/>
  <c r="L46557" i="3"/>
  <c r="L46549" i="3"/>
  <c r="L46541" i="3"/>
  <c r="L46533" i="3"/>
  <c r="L46525" i="3"/>
  <c r="L46517" i="3"/>
  <c r="L46509" i="3"/>
  <c r="L46501" i="3"/>
  <c r="L46493" i="3"/>
  <c r="L46485" i="3"/>
  <c r="L46477" i="3"/>
  <c r="L46469" i="3"/>
  <c r="L46461" i="3"/>
  <c r="L46453" i="3"/>
  <c r="L46445" i="3"/>
  <c r="L46437" i="3"/>
  <c r="L46429" i="3"/>
  <c r="L46421" i="3"/>
  <c r="L46413" i="3"/>
  <c r="L46405" i="3"/>
  <c r="L46397" i="3"/>
  <c r="L46389" i="3"/>
  <c r="L46381" i="3"/>
  <c r="L46373" i="3"/>
  <c r="L46365" i="3"/>
  <c r="L46357" i="3"/>
  <c r="L46349" i="3"/>
  <c r="L46341" i="3"/>
  <c r="L46333" i="3"/>
  <c r="L46325" i="3"/>
  <c r="L46317" i="3"/>
  <c r="L46309" i="3"/>
  <c r="L46301" i="3"/>
  <c r="L46293" i="3"/>
  <c r="L46285" i="3"/>
  <c r="L46277" i="3"/>
  <c r="L46269" i="3"/>
  <c r="L46261" i="3"/>
  <c r="L46253" i="3"/>
  <c r="L46245" i="3"/>
  <c r="L46237" i="3"/>
  <c r="L46229" i="3"/>
  <c r="L46221" i="3"/>
  <c r="L46213" i="3"/>
  <c r="L46205" i="3"/>
  <c r="L46197" i="3"/>
  <c r="L46189" i="3"/>
  <c r="L46181" i="3"/>
  <c r="L46173" i="3"/>
  <c r="L46165" i="3"/>
  <c r="L46157" i="3"/>
  <c r="L46149" i="3"/>
  <c r="L46141" i="3"/>
  <c r="L46133" i="3"/>
  <c r="L46125" i="3"/>
  <c r="L46117" i="3"/>
  <c r="L46109" i="3"/>
  <c r="L46101" i="3"/>
  <c r="L46093" i="3"/>
  <c r="L46085" i="3"/>
  <c r="L46077" i="3"/>
  <c r="L46069" i="3"/>
  <c r="L46061" i="3"/>
  <c r="L46053" i="3"/>
  <c r="L46045" i="3"/>
  <c r="L46037" i="3"/>
  <c r="L46029" i="3"/>
  <c r="L46021" i="3"/>
  <c r="L46013" i="3"/>
  <c r="L46005" i="3"/>
  <c r="L45997" i="3"/>
  <c r="L45989" i="3"/>
  <c r="L45981" i="3"/>
  <c r="L45973" i="3"/>
  <c r="L45965" i="3"/>
  <c r="L45957" i="3"/>
  <c r="L45949" i="3"/>
  <c r="L45941" i="3"/>
  <c r="L45933" i="3"/>
  <c r="L45925" i="3"/>
  <c r="L45917" i="3"/>
  <c r="L45909" i="3"/>
  <c r="L45901" i="3"/>
  <c r="L45893" i="3"/>
  <c r="L45885" i="3"/>
  <c r="L45877" i="3"/>
  <c r="L45869" i="3"/>
  <c r="L45861" i="3"/>
  <c r="L45853" i="3"/>
  <c r="L45845" i="3"/>
  <c r="L45837" i="3"/>
  <c r="L45829" i="3"/>
  <c r="L45821" i="3"/>
  <c r="L45813" i="3"/>
  <c r="L45805" i="3"/>
  <c r="L45797" i="3"/>
  <c r="L45789" i="3"/>
  <c r="L45781" i="3"/>
  <c r="L45773" i="3"/>
  <c r="L45765" i="3"/>
  <c r="L45757" i="3"/>
  <c r="L45749" i="3"/>
  <c r="L45741" i="3"/>
  <c r="L45733" i="3"/>
  <c r="L45725" i="3"/>
  <c r="L45717" i="3"/>
  <c r="L45709" i="3"/>
  <c r="L45701" i="3"/>
  <c r="L45693" i="3"/>
  <c r="L45685" i="3"/>
  <c r="L45677" i="3"/>
  <c r="L45669" i="3"/>
  <c r="L45661" i="3"/>
  <c r="L45653" i="3"/>
  <c r="L45645" i="3"/>
  <c r="L45637" i="3"/>
  <c r="L45629" i="3"/>
  <c r="L45621" i="3"/>
  <c r="L45613" i="3"/>
  <c r="L45605" i="3"/>
  <c r="L45597" i="3"/>
  <c r="L45589" i="3"/>
  <c r="L45581" i="3"/>
  <c r="L45573" i="3"/>
  <c r="L45565" i="3"/>
  <c r="L45557" i="3"/>
  <c r="L45549" i="3"/>
  <c r="L45541" i="3"/>
  <c r="L45533" i="3"/>
  <c r="L45525" i="3"/>
  <c r="L45517" i="3"/>
  <c r="L45509" i="3"/>
  <c r="L45501" i="3"/>
  <c r="L45493" i="3"/>
  <c r="L45485" i="3"/>
  <c r="L45477" i="3"/>
  <c r="L45469" i="3"/>
  <c r="L45461" i="3"/>
  <c r="L45453" i="3"/>
  <c r="L45445" i="3"/>
  <c r="L45437" i="3"/>
  <c r="L45429" i="3"/>
  <c r="L45421" i="3"/>
  <c r="L45413" i="3"/>
  <c r="L45405" i="3"/>
  <c r="L45397" i="3"/>
  <c r="L45389" i="3"/>
  <c r="L45381" i="3"/>
  <c r="L45373" i="3"/>
  <c r="L45365" i="3"/>
  <c r="L45357" i="3"/>
  <c r="L45349" i="3"/>
  <c r="L45341" i="3"/>
  <c r="L45333" i="3"/>
  <c r="L45325" i="3"/>
  <c r="L45317" i="3"/>
  <c r="L45309" i="3"/>
  <c r="L45301" i="3"/>
  <c r="L45293" i="3"/>
  <c r="L45285" i="3"/>
  <c r="L45277" i="3"/>
  <c r="L45269" i="3"/>
  <c r="L45261" i="3"/>
  <c r="L45253" i="3"/>
  <c r="L45245" i="3"/>
  <c r="L45237" i="3"/>
  <c r="L45229" i="3"/>
  <c r="L45221" i="3"/>
  <c r="L45213" i="3"/>
  <c r="L45205" i="3"/>
  <c r="L45197" i="3"/>
  <c r="L45189" i="3"/>
  <c r="L45181" i="3"/>
  <c r="L45173" i="3"/>
  <c r="L45165" i="3"/>
  <c r="L45157" i="3"/>
  <c r="L45149" i="3"/>
  <c r="L45141" i="3"/>
  <c r="L45133" i="3"/>
  <c r="L45125" i="3"/>
  <c r="L45117" i="3"/>
  <c r="L45109" i="3"/>
  <c r="L45101" i="3"/>
  <c r="L45093" i="3"/>
  <c r="L45085" i="3"/>
  <c r="L45077" i="3"/>
  <c r="L45069" i="3"/>
  <c r="L45061" i="3"/>
  <c r="L45053" i="3"/>
  <c r="L45045" i="3"/>
  <c r="L45037" i="3"/>
  <c r="L45029" i="3"/>
  <c r="L45021" i="3"/>
  <c r="L45013" i="3"/>
  <c r="L45005" i="3"/>
  <c r="L44997" i="3"/>
  <c r="L44989" i="3"/>
  <c r="L44981" i="3"/>
  <c r="L44973" i="3"/>
  <c r="L44965" i="3"/>
  <c r="L44957" i="3"/>
  <c r="L44949" i="3"/>
  <c r="L44941" i="3"/>
  <c r="L44933" i="3"/>
  <c r="L44925" i="3"/>
  <c r="L44917" i="3"/>
  <c r="L44909" i="3"/>
  <c r="L44901" i="3"/>
  <c r="L44893" i="3"/>
  <c r="L44885" i="3"/>
  <c r="L44877" i="3"/>
  <c r="L44869" i="3"/>
  <c r="L44861" i="3"/>
  <c r="L44853" i="3"/>
  <c r="L44845" i="3"/>
  <c r="L44837" i="3"/>
  <c r="L44829" i="3"/>
  <c r="L44821" i="3"/>
  <c r="L44813" i="3"/>
  <c r="L44805" i="3"/>
  <c r="L44797" i="3"/>
  <c r="L44789" i="3"/>
  <c r="L44781" i="3"/>
  <c r="L44773" i="3"/>
  <c r="L44765" i="3"/>
  <c r="L44757" i="3"/>
  <c r="L44749" i="3"/>
  <c r="L44741" i="3"/>
  <c r="L44733" i="3"/>
  <c r="L44725" i="3"/>
  <c r="L44717" i="3"/>
  <c r="L44709" i="3"/>
  <c r="L44701" i="3"/>
  <c r="L44693" i="3"/>
  <c r="L44685" i="3"/>
  <c r="L44677" i="3"/>
  <c r="L44669" i="3"/>
  <c r="L44661" i="3"/>
  <c r="L44653" i="3"/>
  <c r="L44645" i="3"/>
  <c r="L44637" i="3"/>
  <c r="L44629" i="3"/>
  <c r="L44621" i="3"/>
  <c r="L44613" i="3"/>
  <c r="L44605" i="3"/>
  <c r="L44597" i="3"/>
  <c r="L44589" i="3"/>
  <c r="L44581" i="3"/>
  <c r="L44573" i="3"/>
  <c r="L44565" i="3"/>
  <c r="L44557" i="3"/>
  <c r="L44549" i="3"/>
  <c r="L44541" i="3"/>
  <c r="L44533" i="3"/>
  <c r="L44525" i="3"/>
  <c r="L44517" i="3"/>
  <c r="L44509" i="3"/>
  <c r="L44501" i="3"/>
  <c r="L44493" i="3"/>
  <c r="L44485" i="3"/>
  <c r="L44477" i="3"/>
  <c r="L44469" i="3"/>
  <c r="L44461" i="3"/>
  <c r="L44453" i="3"/>
  <c r="L44445" i="3"/>
  <c r="L44437" i="3"/>
  <c r="L44429" i="3"/>
  <c r="L44421" i="3"/>
  <c r="L44413" i="3"/>
  <c r="L44405" i="3"/>
  <c r="L44397" i="3"/>
  <c r="L44389" i="3"/>
  <c r="L44381" i="3"/>
  <c r="L44373" i="3"/>
  <c r="L44365" i="3"/>
  <c r="L44357" i="3"/>
  <c r="L44349" i="3"/>
  <c r="L44341" i="3"/>
  <c r="L44333" i="3"/>
  <c r="L44325" i="3"/>
  <c r="L44317" i="3"/>
  <c r="L44309" i="3"/>
  <c r="L44301" i="3"/>
  <c r="L44293" i="3"/>
  <c r="L44285" i="3"/>
  <c r="L44277" i="3"/>
  <c r="L44269" i="3"/>
  <c r="L44261" i="3"/>
  <c r="L44253" i="3"/>
  <c r="L44245" i="3"/>
  <c r="L44237" i="3"/>
  <c r="L44229" i="3"/>
  <c r="L44221" i="3"/>
  <c r="L44213" i="3"/>
  <c r="L44205" i="3"/>
  <c r="L44197" i="3"/>
  <c r="L44189" i="3"/>
  <c r="L44181" i="3"/>
  <c r="L44173" i="3"/>
  <c r="L44165" i="3"/>
  <c r="L44157" i="3"/>
  <c r="L44149" i="3"/>
  <c r="L44141" i="3"/>
  <c r="L44133" i="3"/>
  <c r="L44125" i="3"/>
  <c r="L44117" i="3"/>
  <c r="L44109" i="3"/>
  <c r="L44101" i="3"/>
  <c r="L44093" i="3"/>
  <c r="L44085" i="3"/>
  <c r="L44077" i="3"/>
  <c r="L44069" i="3"/>
  <c r="L44061" i="3"/>
  <c r="L44053" i="3"/>
  <c r="L44045" i="3"/>
  <c r="L44037" i="3"/>
  <c r="L44029" i="3"/>
  <c r="L44021" i="3"/>
  <c r="L44013" i="3"/>
  <c r="L44005" i="3"/>
  <c r="L43997" i="3"/>
  <c r="L43989" i="3"/>
  <c r="L43981" i="3"/>
  <c r="L43973" i="3"/>
  <c r="L43965" i="3"/>
  <c r="L43957" i="3"/>
  <c r="L43949" i="3"/>
  <c r="L43941" i="3"/>
  <c r="L43933" i="3"/>
  <c r="L43925" i="3"/>
  <c r="L43917" i="3"/>
  <c r="L43909" i="3"/>
  <c r="L43901" i="3"/>
  <c r="L43893" i="3"/>
  <c r="L43885" i="3"/>
  <c r="L43877" i="3"/>
  <c r="L43869" i="3"/>
  <c r="L43861" i="3"/>
  <c r="L43853" i="3"/>
  <c r="L43845" i="3"/>
  <c r="L43837" i="3"/>
  <c r="L43829" i="3"/>
  <c r="L43821" i="3"/>
  <c r="L43813" i="3"/>
  <c r="L43805" i="3"/>
  <c r="L43797" i="3"/>
  <c r="L43789" i="3"/>
  <c r="L43781" i="3"/>
  <c r="L43773" i="3"/>
  <c r="L43765" i="3"/>
  <c r="L43757" i="3"/>
  <c r="L43749" i="3"/>
  <c r="L43741" i="3"/>
  <c r="L43733" i="3"/>
  <c r="L43725" i="3"/>
  <c r="L43717" i="3"/>
  <c r="L43709" i="3"/>
  <c r="L43701" i="3"/>
  <c r="L43693" i="3"/>
  <c r="L43685" i="3"/>
  <c r="L43677" i="3"/>
  <c r="L43669" i="3"/>
  <c r="L43661" i="3"/>
  <c r="L43653" i="3"/>
  <c r="L43645" i="3"/>
  <c r="L43637" i="3"/>
  <c r="L43629" i="3"/>
  <c r="L43621" i="3"/>
  <c r="L43613" i="3"/>
  <c r="L43605" i="3"/>
  <c r="L43597" i="3"/>
  <c r="L43589" i="3"/>
  <c r="L43581" i="3"/>
  <c r="L43573" i="3"/>
  <c r="L43565" i="3"/>
  <c r="L43557" i="3"/>
  <c r="L43549" i="3"/>
  <c r="L43541" i="3"/>
  <c r="L43533" i="3"/>
  <c r="L43525" i="3"/>
  <c r="L43517" i="3"/>
  <c r="L43509" i="3"/>
  <c r="L43501" i="3"/>
  <c r="L43493" i="3"/>
  <c r="L43485" i="3"/>
  <c r="L43477" i="3"/>
  <c r="L43469" i="3"/>
  <c r="L43461" i="3"/>
  <c r="L43453" i="3"/>
  <c r="L43445" i="3"/>
  <c r="L43437" i="3"/>
  <c r="L43429" i="3"/>
  <c r="L43421" i="3"/>
  <c r="L43413" i="3"/>
  <c r="L43405" i="3"/>
  <c r="L43397" i="3"/>
  <c r="L43389" i="3"/>
  <c r="L43381" i="3"/>
  <c r="L43373" i="3"/>
  <c r="L43365" i="3"/>
  <c r="L43357" i="3"/>
  <c r="L43349" i="3"/>
  <c r="L43341" i="3"/>
  <c r="L43333" i="3"/>
  <c r="L43325" i="3"/>
  <c r="L43317" i="3"/>
  <c r="L43309" i="3"/>
  <c r="L43301" i="3"/>
  <c r="L43293" i="3"/>
  <c r="L43285" i="3"/>
  <c r="L43277" i="3"/>
  <c r="L43269" i="3"/>
  <c r="L43261" i="3"/>
  <c r="L43253" i="3"/>
  <c r="L43245" i="3"/>
  <c r="L43237" i="3"/>
  <c r="L43229" i="3"/>
  <c r="L43221" i="3"/>
  <c r="L43213" i="3"/>
  <c r="L43205" i="3"/>
  <c r="L43197" i="3"/>
  <c r="L43189" i="3"/>
  <c r="L43181" i="3"/>
  <c r="L43173" i="3"/>
  <c r="L43165" i="3"/>
  <c r="L43157" i="3"/>
  <c r="L43149" i="3"/>
  <c r="L43141" i="3"/>
  <c r="L43133" i="3"/>
  <c r="L43125" i="3"/>
  <c r="L43117" i="3"/>
  <c r="L43109" i="3"/>
  <c r="L43101" i="3"/>
  <c r="L43093" i="3"/>
  <c r="L43085" i="3"/>
  <c r="L43077" i="3"/>
  <c r="L43069" i="3"/>
  <c r="L43061" i="3"/>
  <c r="L43053" i="3"/>
  <c r="L43045" i="3"/>
  <c r="L43037" i="3"/>
  <c r="L43029" i="3"/>
  <c r="L43021" i="3"/>
  <c r="L43013" i="3"/>
  <c r="L43005" i="3"/>
  <c r="L42997" i="3"/>
  <c r="L42989" i="3"/>
  <c r="L42981" i="3"/>
  <c r="L42973" i="3"/>
  <c r="L42965" i="3"/>
  <c r="L42957" i="3"/>
  <c r="L42949" i="3"/>
  <c r="L42941" i="3"/>
  <c r="L42933" i="3"/>
  <c r="L42925" i="3"/>
  <c r="L42917" i="3"/>
  <c r="L42909" i="3"/>
  <c r="L42901" i="3"/>
  <c r="L42893" i="3"/>
  <c r="L42885" i="3"/>
  <c r="L42877" i="3"/>
  <c r="L42869" i="3"/>
  <c r="L42861" i="3"/>
  <c r="L42853" i="3"/>
  <c r="L42845" i="3"/>
  <c r="L42837" i="3"/>
  <c r="L42829" i="3"/>
  <c r="L42821" i="3"/>
  <c r="L42813" i="3"/>
  <c r="L42805" i="3"/>
  <c r="L42797" i="3"/>
  <c r="L42789" i="3"/>
  <c r="L42781" i="3"/>
  <c r="L42773" i="3"/>
  <c r="L42765" i="3"/>
  <c r="L42757" i="3"/>
  <c r="L42749" i="3"/>
  <c r="L42741" i="3"/>
  <c r="L42733" i="3"/>
  <c r="L42725" i="3"/>
  <c r="L42717" i="3"/>
  <c r="L42709" i="3"/>
  <c r="L42701" i="3"/>
  <c r="L42693" i="3"/>
  <c r="L42685" i="3"/>
  <c r="L42677" i="3"/>
  <c r="L42669" i="3"/>
  <c r="L42661" i="3"/>
  <c r="L42653" i="3"/>
  <c r="L42645" i="3"/>
  <c r="L42637" i="3"/>
  <c r="L42629" i="3"/>
  <c r="L42621" i="3"/>
  <c r="L42613" i="3"/>
  <c r="L42605" i="3"/>
  <c r="L42597" i="3"/>
  <c r="L42589" i="3"/>
  <c r="L42581" i="3"/>
  <c r="L42573" i="3"/>
  <c r="L42565" i="3"/>
  <c r="L42557" i="3"/>
  <c r="L42549" i="3"/>
  <c r="L42541" i="3"/>
  <c r="L42533" i="3"/>
  <c r="L42525" i="3"/>
  <c r="L42517" i="3"/>
  <c r="L42509" i="3"/>
  <c r="L42501" i="3"/>
  <c r="L42493" i="3"/>
  <c r="L42485" i="3"/>
  <c r="L42477" i="3"/>
  <c r="L42469" i="3"/>
  <c r="L42461" i="3"/>
  <c r="L42453" i="3"/>
  <c r="L42445" i="3"/>
  <c r="L42437" i="3"/>
  <c r="L42429" i="3"/>
  <c r="L42421" i="3"/>
  <c r="L42413" i="3"/>
  <c r="L42405" i="3"/>
  <c r="L42397" i="3"/>
  <c r="L42389" i="3"/>
  <c r="L42381" i="3"/>
  <c r="L42373" i="3"/>
  <c r="L42365" i="3"/>
  <c r="L42357" i="3"/>
  <c r="L42349" i="3"/>
  <c r="L42341" i="3"/>
  <c r="L42333" i="3"/>
  <c r="L42325" i="3"/>
  <c r="L42317" i="3"/>
  <c r="L42309" i="3"/>
  <c r="L42301" i="3"/>
  <c r="L42293" i="3"/>
  <c r="L42285" i="3"/>
  <c r="L42277" i="3"/>
  <c r="L42269" i="3"/>
  <c r="L42261" i="3"/>
  <c r="L42253" i="3"/>
  <c r="L42245" i="3"/>
  <c r="L42237" i="3"/>
  <c r="L42229" i="3"/>
  <c r="L42221" i="3"/>
  <c r="L42213" i="3"/>
  <c r="L42205" i="3"/>
  <c r="L42197" i="3"/>
  <c r="L42189" i="3"/>
  <c r="L42181" i="3"/>
  <c r="L42173" i="3"/>
  <c r="L42165" i="3"/>
  <c r="L42157" i="3"/>
  <c r="L42149" i="3"/>
  <c r="L42141" i="3"/>
  <c r="L42133" i="3"/>
  <c r="L42125" i="3"/>
  <c r="L42117" i="3"/>
  <c r="L42109" i="3"/>
  <c r="L42101" i="3"/>
  <c r="L42093" i="3"/>
  <c r="L42085" i="3"/>
  <c r="L42077" i="3"/>
  <c r="L42069" i="3"/>
  <c r="L42061" i="3"/>
  <c r="L42053" i="3"/>
  <c r="L42045" i="3"/>
  <c r="L42037" i="3"/>
  <c r="L42029" i="3"/>
  <c r="L42021" i="3"/>
  <c r="L42013" i="3"/>
  <c r="L42005" i="3"/>
  <c r="L41997" i="3"/>
  <c r="L41989" i="3"/>
  <c r="L41981" i="3"/>
  <c r="L41973" i="3"/>
  <c r="L41965" i="3"/>
  <c r="L41957" i="3"/>
  <c r="L41949" i="3"/>
  <c r="L41941" i="3"/>
  <c r="L41933" i="3"/>
  <c r="L41925" i="3"/>
  <c r="L41917" i="3"/>
  <c r="L41909" i="3"/>
  <c r="L41901" i="3"/>
  <c r="L41893" i="3"/>
  <c r="L41885" i="3"/>
  <c r="L41877" i="3"/>
  <c r="L41869" i="3"/>
  <c r="L41861" i="3"/>
  <c r="L41853" i="3"/>
  <c r="L41845" i="3"/>
  <c r="L41837" i="3"/>
  <c r="L41829" i="3"/>
  <c r="L41821" i="3"/>
  <c r="L41813" i="3"/>
  <c r="L41805" i="3"/>
  <c r="L41797" i="3"/>
  <c r="L41789" i="3"/>
  <c r="L41781" i="3"/>
  <c r="L41773" i="3"/>
  <c r="L41765" i="3"/>
  <c r="L41757" i="3"/>
  <c r="L41749" i="3"/>
  <c r="L41741" i="3"/>
  <c r="L41733" i="3"/>
  <c r="L41725" i="3"/>
  <c r="L41717" i="3"/>
  <c r="L41709" i="3"/>
  <c r="L41701" i="3"/>
  <c r="L41693" i="3"/>
  <c r="L41685" i="3"/>
  <c r="L41677" i="3"/>
  <c r="L41669" i="3"/>
  <c r="L41661" i="3"/>
  <c r="L41653" i="3"/>
  <c r="L41645" i="3"/>
  <c r="L41637" i="3"/>
  <c r="L41629" i="3"/>
  <c r="L41621" i="3"/>
  <c r="L41613" i="3"/>
  <c r="L41605" i="3"/>
  <c r="L41597" i="3"/>
  <c r="L41589" i="3"/>
  <c r="L41581" i="3"/>
  <c r="L41573" i="3"/>
  <c r="L41565" i="3"/>
  <c r="L41557" i="3"/>
  <c r="L41549" i="3"/>
  <c r="L41541" i="3"/>
  <c r="L41533" i="3"/>
  <c r="L41525" i="3"/>
  <c r="L41517" i="3"/>
  <c r="L41509" i="3"/>
  <c r="L41501" i="3"/>
  <c r="L41493" i="3"/>
  <c r="L41485" i="3"/>
  <c r="L41477" i="3"/>
  <c r="L41469" i="3"/>
  <c r="L41461" i="3"/>
  <c r="L41453" i="3"/>
  <c r="L41445" i="3"/>
  <c r="L41437" i="3"/>
  <c r="L41429" i="3"/>
  <c r="L41421" i="3"/>
  <c r="L41413" i="3"/>
  <c r="L41405" i="3"/>
  <c r="L41397" i="3"/>
  <c r="L41389" i="3"/>
  <c r="L41381" i="3"/>
  <c r="L41373" i="3"/>
  <c r="L41365" i="3"/>
  <c r="L41357" i="3"/>
  <c r="L41349" i="3"/>
  <c r="L41341" i="3"/>
  <c r="L41333" i="3"/>
  <c r="L41325" i="3"/>
  <c r="L41317" i="3"/>
  <c r="L41309" i="3"/>
  <c r="L41301" i="3"/>
  <c r="L41293" i="3"/>
  <c r="L41285" i="3"/>
  <c r="L41277" i="3"/>
  <c r="L41269" i="3"/>
  <c r="L41261" i="3"/>
  <c r="L41253" i="3"/>
  <c r="L41245" i="3"/>
  <c r="L41237" i="3"/>
  <c r="L41229" i="3"/>
  <c r="L41221" i="3"/>
  <c r="L41213" i="3"/>
  <c r="L41205" i="3"/>
  <c r="L41197" i="3"/>
  <c r="L41189" i="3"/>
  <c r="L41181" i="3"/>
  <c r="L41173" i="3"/>
  <c r="L41165" i="3"/>
  <c r="L41157" i="3"/>
  <c r="L41149" i="3"/>
  <c r="L41141" i="3"/>
  <c r="L41133" i="3"/>
  <c r="L41125" i="3"/>
  <c r="L41117" i="3"/>
  <c r="L41109" i="3"/>
  <c r="L41101" i="3"/>
  <c r="L41093" i="3"/>
  <c r="L41085" i="3"/>
  <c r="L41077" i="3"/>
  <c r="L41069" i="3"/>
  <c r="L41061" i="3"/>
  <c r="L41053" i="3"/>
  <c r="L41045" i="3"/>
  <c r="L41037" i="3"/>
  <c r="L41029" i="3"/>
  <c r="L41021" i="3"/>
  <c r="L41013" i="3"/>
  <c r="L41005" i="3"/>
  <c r="L40997" i="3"/>
  <c r="L40989" i="3"/>
  <c r="L40981" i="3"/>
  <c r="L40973" i="3"/>
  <c r="L40965" i="3"/>
  <c r="L40957" i="3"/>
  <c r="L40949" i="3"/>
  <c r="L40941" i="3"/>
  <c r="L40933" i="3"/>
  <c r="L40925" i="3"/>
  <c r="L40917" i="3"/>
  <c r="L40909" i="3"/>
  <c r="L40901" i="3"/>
  <c r="L40893" i="3"/>
  <c r="L40885" i="3"/>
  <c r="L40877" i="3"/>
  <c r="L40869" i="3"/>
  <c r="L40861" i="3"/>
  <c r="L40853" i="3"/>
  <c r="L40845" i="3"/>
  <c r="L40837" i="3"/>
  <c r="L40829" i="3"/>
  <c r="L40821" i="3"/>
  <c r="L40813" i="3"/>
  <c r="L40805" i="3"/>
  <c r="L40797" i="3"/>
  <c r="L40789" i="3"/>
  <c r="L40781" i="3"/>
  <c r="L40773" i="3"/>
  <c r="L40765" i="3"/>
  <c r="L40757" i="3"/>
  <c r="L40749" i="3"/>
  <c r="L40741" i="3"/>
  <c r="L40733" i="3"/>
  <c r="L40725" i="3"/>
  <c r="L40717" i="3"/>
  <c r="L40709" i="3"/>
  <c r="L40701" i="3"/>
  <c r="L40693" i="3"/>
  <c r="L40685" i="3"/>
  <c r="L40677" i="3"/>
  <c r="L40669" i="3"/>
  <c r="L40661" i="3"/>
  <c r="L40653" i="3"/>
  <c r="L40645" i="3"/>
  <c r="L40637" i="3"/>
  <c r="L40629" i="3"/>
  <c r="L40621" i="3"/>
  <c r="L40613" i="3"/>
  <c r="L40605" i="3"/>
  <c r="L40597" i="3"/>
  <c r="L40589" i="3"/>
  <c r="L40581" i="3"/>
  <c r="L40573" i="3"/>
  <c r="L40565" i="3"/>
  <c r="L40557" i="3"/>
  <c r="L40549" i="3"/>
  <c r="L40541" i="3"/>
  <c r="L40533" i="3"/>
  <c r="L40525" i="3"/>
  <c r="L40517" i="3"/>
  <c r="L40509" i="3"/>
  <c r="L40501" i="3"/>
  <c r="L40493" i="3"/>
  <c r="L40485" i="3"/>
  <c r="L40477" i="3"/>
  <c r="L40469" i="3"/>
  <c r="L40461" i="3"/>
  <c r="L40453" i="3"/>
  <c r="L40445" i="3"/>
  <c r="L40437" i="3"/>
  <c r="L40429" i="3"/>
  <c r="L40421" i="3"/>
  <c r="L40413" i="3"/>
  <c r="L40405" i="3"/>
  <c r="L40397" i="3"/>
  <c r="L40389" i="3"/>
  <c r="L40381" i="3"/>
  <c r="L40373" i="3"/>
  <c r="L40365" i="3"/>
  <c r="L40357" i="3"/>
  <c r="L40349" i="3"/>
  <c r="L40341" i="3"/>
  <c r="L40333" i="3"/>
  <c r="L40325" i="3"/>
  <c r="L40317" i="3"/>
  <c r="L40309" i="3"/>
  <c r="L40301" i="3"/>
  <c r="L40293" i="3"/>
  <c r="L40285" i="3"/>
  <c r="L40277" i="3"/>
  <c r="L40269" i="3"/>
  <c r="L40261" i="3"/>
  <c r="L40253" i="3"/>
  <c r="L40245" i="3"/>
  <c r="L40237" i="3"/>
  <c r="L40229" i="3"/>
  <c r="L40221" i="3"/>
  <c r="L40213" i="3"/>
  <c r="L40205" i="3"/>
  <c r="L40197" i="3"/>
  <c r="L40189" i="3"/>
  <c r="L40181" i="3"/>
  <c r="L40173" i="3"/>
  <c r="L40165" i="3"/>
  <c r="L40157" i="3"/>
  <c r="L40149" i="3"/>
  <c r="L40141" i="3"/>
  <c r="L40133" i="3"/>
  <c r="L40125" i="3"/>
  <c r="L40117" i="3"/>
  <c r="L40109" i="3"/>
  <c r="L40101" i="3"/>
  <c r="L40093" i="3"/>
  <c r="L40085" i="3"/>
  <c r="L40077" i="3"/>
  <c r="L40069" i="3"/>
  <c r="L40061" i="3"/>
  <c r="L40053" i="3"/>
  <c r="L40045" i="3"/>
  <c r="L40037" i="3"/>
  <c r="L40029" i="3"/>
  <c r="L40021" i="3"/>
  <c r="L40013" i="3"/>
  <c r="L40005" i="3"/>
  <c r="L39997" i="3"/>
  <c r="L39989" i="3"/>
  <c r="L39981" i="3"/>
  <c r="L39973" i="3"/>
  <c r="L39965" i="3"/>
  <c r="L39957" i="3"/>
  <c r="L39949" i="3"/>
  <c r="L39941" i="3"/>
  <c r="L39933" i="3"/>
  <c r="L39925" i="3"/>
  <c r="L39917" i="3"/>
  <c r="L39909" i="3"/>
  <c r="L39901" i="3"/>
  <c r="L39893" i="3"/>
  <c r="L39885" i="3"/>
  <c r="L39877" i="3"/>
  <c r="L39869" i="3"/>
  <c r="L39861" i="3"/>
  <c r="L39853" i="3"/>
  <c r="L39845" i="3"/>
  <c r="L39837" i="3"/>
  <c r="L39829" i="3"/>
  <c r="L39821" i="3"/>
  <c r="L39813" i="3"/>
  <c r="L39805" i="3"/>
  <c r="L39797" i="3"/>
  <c r="L39789" i="3"/>
  <c r="L39781" i="3"/>
  <c r="L39773" i="3"/>
  <c r="L39765" i="3"/>
  <c r="L39757" i="3"/>
  <c r="L39749" i="3"/>
  <c r="L39741" i="3"/>
  <c r="L39733" i="3"/>
  <c r="L39725" i="3"/>
  <c r="L39717" i="3"/>
  <c r="L39709" i="3"/>
  <c r="L39701" i="3"/>
  <c r="L39693" i="3"/>
  <c r="L39685" i="3"/>
  <c r="L39677" i="3"/>
  <c r="L39669" i="3"/>
  <c r="L39661" i="3"/>
  <c r="L39653" i="3"/>
  <c r="L39645" i="3"/>
  <c r="L39637" i="3"/>
  <c r="L39629" i="3"/>
  <c r="L39621" i="3"/>
  <c r="L39613" i="3"/>
  <c r="L39605" i="3"/>
  <c r="L39597" i="3"/>
  <c r="L39589" i="3"/>
  <c r="L39581" i="3"/>
  <c r="L39573" i="3"/>
  <c r="L39565" i="3"/>
  <c r="L39557" i="3"/>
  <c r="L39549" i="3"/>
  <c r="L39541" i="3"/>
  <c r="L39533" i="3"/>
  <c r="L39525" i="3"/>
  <c r="L39517" i="3"/>
  <c r="L39509" i="3"/>
  <c r="L39501" i="3"/>
  <c r="L39493" i="3"/>
  <c r="L39485" i="3"/>
  <c r="L39477" i="3"/>
  <c r="L39469" i="3"/>
  <c r="L39461" i="3"/>
  <c r="L39453" i="3"/>
  <c r="L39445" i="3"/>
  <c r="L39437" i="3"/>
  <c r="L39429" i="3"/>
  <c r="L39421" i="3"/>
  <c r="L39413" i="3"/>
  <c r="L39405" i="3"/>
  <c r="L39397" i="3"/>
  <c r="L39389" i="3"/>
  <c r="L39381" i="3"/>
  <c r="L39373" i="3"/>
  <c r="L39365" i="3"/>
  <c r="L39357" i="3"/>
  <c r="L39349" i="3"/>
  <c r="L39341" i="3"/>
  <c r="L39333" i="3"/>
  <c r="L39325" i="3"/>
  <c r="L39317" i="3"/>
  <c r="L39309" i="3"/>
  <c r="L39301" i="3"/>
  <c r="L39293" i="3"/>
  <c r="L39285" i="3"/>
  <c r="L39277" i="3"/>
  <c r="L39269" i="3"/>
  <c r="L39261" i="3"/>
  <c r="L39253" i="3"/>
  <c r="L39245" i="3"/>
  <c r="L39237" i="3"/>
  <c r="L39229" i="3"/>
  <c r="L39221" i="3"/>
  <c r="L39213" i="3"/>
  <c r="L39205" i="3"/>
  <c r="L39197" i="3"/>
  <c r="L39189" i="3"/>
  <c r="L39181" i="3"/>
  <c r="L39173" i="3"/>
  <c r="L39165" i="3"/>
  <c r="L39157" i="3"/>
  <c r="L39149" i="3"/>
  <c r="L39141" i="3"/>
  <c r="L39133" i="3"/>
  <c r="L39125" i="3"/>
  <c r="L39117" i="3"/>
  <c r="L39109" i="3"/>
  <c r="L39101" i="3"/>
  <c r="L39093" i="3"/>
  <c r="L39085" i="3"/>
  <c r="L39077" i="3"/>
  <c r="L39069" i="3"/>
  <c r="L39061" i="3"/>
  <c r="L39053" i="3"/>
  <c r="L39045" i="3"/>
  <c r="L39037" i="3"/>
  <c r="L39029" i="3"/>
  <c r="L39021" i="3"/>
  <c r="L39013" i="3"/>
  <c r="L39005" i="3"/>
  <c r="L38997" i="3"/>
  <c r="L38989" i="3"/>
  <c r="L38981" i="3"/>
  <c r="L38973" i="3"/>
  <c r="L38965" i="3"/>
  <c r="L38957" i="3"/>
  <c r="L38949" i="3"/>
  <c r="L38941" i="3"/>
  <c r="L38933" i="3"/>
  <c r="L38925" i="3"/>
  <c r="L38917" i="3"/>
  <c r="L38909" i="3"/>
  <c r="L38901" i="3"/>
  <c r="L38893" i="3"/>
  <c r="L38885" i="3"/>
  <c r="L38877" i="3"/>
  <c r="L38869" i="3"/>
  <c r="L38861" i="3"/>
  <c r="L38853" i="3"/>
  <c r="L38845" i="3"/>
  <c r="L38837" i="3"/>
  <c r="L38829" i="3"/>
  <c r="L38821" i="3"/>
  <c r="L38813" i="3"/>
  <c r="L38805" i="3"/>
  <c r="L38797" i="3"/>
  <c r="L38789" i="3"/>
  <c r="L38781" i="3"/>
  <c r="L38773" i="3"/>
  <c r="L38765" i="3"/>
  <c r="L38757" i="3"/>
  <c r="L38749" i="3"/>
  <c r="L38741" i="3"/>
  <c r="L38733" i="3"/>
  <c r="L38725" i="3"/>
  <c r="L38717" i="3"/>
  <c r="L38709" i="3"/>
  <c r="L38701" i="3"/>
  <c r="L38693" i="3"/>
  <c r="L38685" i="3"/>
  <c r="L38677" i="3"/>
  <c r="L38669" i="3"/>
  <c r="L38661" i="3"/>
  <c r="L38653" i="3"/>
  <c r="L38645" i="3"/>
  <c r="L38637" i="3"/>
  <c r="L38629" i="3"/>
  <c r="L38621" i="3"/>
  <c r="L38613" i="3"/>
  <c r="L38605" i="3"/>
  <c r="L38597" i="3"/>
  <c r="L38589" i="3"/>
  <c r="L38581" i="3"/>
  <c r="L38573" i="3"/>
  <c r="L38565" i="3"/>
  <c r="L38557" i="3"/>
  <c r="L38549" i="3"/>
  <c r="L38541" i="3"/>
  <c r="L38533" i="3"/>
  <c r="L38525" i="3"/>
  <c r="L38517" i="3"/>
  <c r="L38509" i="3"/>
  <c r="L38501" i="3"/>
  <c r="L38493" i="3"/>
  <c r="L38485" i="3"/>
  <c r="L38477" i="3"/>
  <c r="L38469" i="3"/>
  <c r="L38461" i="3"/>
  <c r="L38453" i="3"/>
  <c r="L38445" i="3"/>
  <c r="L38437" i="3"/>
  <c r="L38429" i="3"/>
  <c r="L38421" i="3"/>
  <c r="L38413" i="3"/>
  <c r="L38405" i="3"/>
  <c r="L38397" i="3"/>
  <c r="L38389" i="3"/>
  <c r="L38381" i="3"/>
  <c r="L38373" i="3"/>
  <c r="L38365" i="3"/>
  <c r="L38357" i="3"/>
  <c r="L38349" i="3"/>
  <c r="L38341" i="3"/>
  <c r="L38333" i="3"/>
  <c r="L38325" i="3"/>
  <c r="L38317" i="3"/>
  <c r="L38309" i="3"/>
  <c r="L38301" i="3"/>
  <c r="L38293" i="3"/>
  <c r="L38285" i="3"/>
  <c r="L38277" i="3"/>
  <c r="L38269" i="3"/>
  <c r="L38261" i="3"/>
  <c r="L38253" i="3"/>
  <c r="L38245" i="3"/>
  <c r="L38237" i="3"/>
  <c r="L38229" i="3"/>
  <c r="L38221" i="3"/>
  <c r="L38213" i="3"/>
  <c r="L38205" i="3"/>
  <c r="L38197" i="3"/>
  <c r="L38189" i="3"/>
  <c r="L38181" i="3"/>
  <c r="L38173" i="3"/>
  <c r="L38165" i="3"/>
  <c r="L38157" i="3"/>
  <c r="L38149" i="3"/>
  <c r="L38141" i="3"/>
  <c r="L38133" i="3"/>
  <c r="L38125" i="3"/>
  <c r="L38117" i="3"/>
  <c r="L38109" i="3"/>
  <c r="L38101" i="3"/>
  <c r="L38093" i="3"/>
  <c r="L38085" i="3"/>
  <c r="L38077" i="3"/>
  <c r="L38069" i="3"/>
  <c r="L38061" i="3"/>
  <c r="L38053" i="3"/>
  <c r="L38045" i="3"/>
  <c r="L38037" i="3"/>
  <c r="L38029" i="3"/>
  <c r="L38021" i="3"/>
  <c r="L38013" i="3"/>
  <c r="L38005" i="3"/>
  <c r="L37997" i="3"/>
  <c r="L37989" i="3"/>
  <c r="L37981" i="3"/>
  <c r="L37973" i="3"/>
  <c r="L37965" i="3"/>
  <c r="L37957" i="3"/>
  <c r="L37949" i="3"/>
  <c r="L37941" i="3"/>
  <c r="L37933" i="3"/>
  <c r="L37925" i="3"/>
  <c r="L37917" i="3"/>
  <c r="L37909" i="3"/>
  <c r="L37901" i="3"/>
  <c r="L37893" i="3"/>
  <c r="L37885" i="3"/>
  <c r="L37877" i="3"/>
  <c r="L37869" i="3"/>
  <c r="L37861" i="3"/>
  <c r="L37853" i="3"/>
  <c r="L37845" i="3"/>
  <c r="L37837" i="3"/>
  <c r="L37829" i="3"/>
  <c r="L37821" i="3"/>
  <c r="L37813" i="3"/>
  <c r="L37805" i="3"/>
  <c r="L37797" i="3"/>
  <c r="L37789" i="3"/>
  <c r="L37781" i="3"/>
  <c r="L37773" i="3"/>
  <c r="L37765" i="3"/>
  <c r="L37757" i="3"/>
  <c r="L37749" i="3"/>
  <c r="L37741" i="3"/>
  <c r="L37733" i="3"/>
  <c r="L37725" i="3"/>
  <c r="L37717" i="3"/>
  <c r="L37709" i="3"/>
  <c r="L37701" i="3"/>
  <c r="L37693" i="3"/>
  <c r="L37685" i="3"/>
  <c r="L37677" i="3"/>
  <c r="L37669" i="3"/>
  <c r="L37661" i="3"/>
  <c r="L37653" i="3"/>
  <c r="L37645" i="3"/>
  <c r="L37637" i="3"/>
  <c r="L37629" i="3"/>
  <c r="L37621" i="3"/>
  <c r="L37613" i="3"/>
  <c r="L37605" i="3"/>
  <c r="L37597" i="3"/>
  <c r="L37589" i="3"/>
  <c r="L37581" i="3"/>
  <c r="L37573" i="3"/>
  <c r="L37565" i="3"/>
  <c r="L37557" i="3"/>
  <c r="L37549" i="3"/>
  <c r="L37541" i="3"/>
  <c r="L37533" i="3"/>
  <c r="L37525" i="3"/>
  <c r="L37517" i="3"/>
  <c r="L37509" i="3"/>
  <c r="L37501" i="3"/>
  <c r="L37493" i="3"/>
  <c r="L37485" i="3"/>
  <c r="L37477" i="3"/>
  <c r="L37469" i="3"/>
  <c r="L37461" i="3"/>
  <c r="L37453" i="3"/>
  <c r="L37445" i="3"/>
  <c r="L37437" i="3"/>
  <c r="L37429" i="3"/>
  <c r="L37421" i="3"/>
  <c r="L37413" i="3"/>
  <c r="L37405" i="3"/>
  <c r="L37397" i="3"/>
  <c r="L37389" i="3"/>
  <c r="L37381" i="3"/>
  <c r="L37373" i="3"/>
  <c r="L37365" i="3"/>
  <c r="L37357" i="3"/>
  <c r="L37349" i="3"/>
  <c r="L37341" i="3"/>
  <c r="L37333" i="3"/>
  <c r="L37325" i="3"/>
  <c r="L37317" i="3"/>
  <c r="L37309" i="3"/>
  <c r="L37301" i="3"/>
  <c r="L37293" i="3"/>
  <c r="L37285" i="3"/>
  <c r="L37277" i="3"/>
  <c r="L37269" i="3"/>
  <c r="L37261" i="3"/>
  <c r="L37253" i="3"/>
  <c r="L37245" i="3"/>
  <c r="L37237" i="3"/>
  <c r="L37229" i="3"/>
  <c r="L37221" i="3"/>
  <c r="L37213" i="3"/>
  <c r="L37205" i="3"/>
  <c r="L37197" i="3"/>
  <c r="L37189" i="3"/>
  <c r="L37181" i="3"/>
  <c r="L37173" i="3"/>
  <c r="L37165" i="3"/>
  <c r="L37157" i="3"/>
  <c r="L37149" i="3"/>
  <c r="L37141" i="3"/>
  <c r="L37133" i="3"/>
  <c r="L37125" i="3"/>
  <c r="L37117" i="3"/>
  <c r="L37109" i="3"/>
  <c r="L37101" i="3"/>
  <c r="L37093" i="3"/>
  <c r="L37085" i="3"/>
  <c r="L37077" i="3"/>
  <c r="L37069" i="3"/>
  <c r="L37061" i="3"/>
  <c r="L37053" i="3"/>
  <c r="L37045" i="3"/>
  <c r="L37037" i="3"/>
  <c r="L37029" i="3"/>
  <c r="L37021" i="3"/>
  <c r="L37013" i="3"/>
  <c r="L37005" i="3"/>
  <c r="L36997" i="3"/>
  <c r="L36989" i="3"/>
  <c r="L36981" i="3"/>
  <c r="L36973" i="3"/>
  <c r="L36965" i="3"/>
  <c r="L36957" i="3"/>
  <c r="L36949" i="3"/>
  <c r="L36941" i="3"/>
  <c r="L36933" i="3"/>
  <c r="L36925" i="3"/>
  <c r="L36917" i="3"/>
  <c r="L36909" i="3"/>
  <c r="L36901" i="3"/>
  <c r="L36893" i="3"/>
  <c r="L36885" i="3"/>
  <c r="L36877" i="3"/>
  <c r="L36869" i="3"/>
  <c r="L36861" i="3"/>
  <c r="L36853" i="3"/>
  <c r="L36845" i="3"/>
  <c r="L36837" i="3"/>
  <c r="L36829" i="3"/>
  <c r="L36821" i="3"/>
  <c r="L36813" i="3"/>
  <c r="L36805" i="3"/>
  <c r="L36797" i="3"/>
  <c r="L36789" i="3"/>
  <c r="L36781" i="3"/>
  <c r="L36773" i="3"/>
  <c r="L36765" i="3"/>
  <c r="L36757" i="3"/>
  <c r="L36749" i="3"/>
  <c r="L36741" i="3"/>
  <c r="L36733" i="3"/>
  <c r="L36725" i="3"/>
  <c r="L36717" i="3"/>
  <c r="L36709" i="3"/>
  <c r="L36701" i="3"/>
  <c r="L36693" i="3"/>
  <c r="L36685" i="3"/>
  <c r="L36677" i="3"/>
  <c r="L36669" i="3"/>
  <c r="L36661" i="3"/>
  <c r="L36653" i="3"/>
  <c r="L36645" i="3"/>
  <c r="L36637" i="3"/>
  <c r="L36629" i="3"/>
  <c r="L36621" i="3"/>
  <c r="L36613" i="3"/>
  <c r="L36605" i="3"/>
  <c r="L36597" i="3"/>
  <c r="L36589" i="3"/>
  <c r="L36581" i="3"/>
  <c r="L36573" i="3"/>
  <c r="L36565" i="3"/>
  <c r="L36557" i="3"/>
  <c r="L36549" i="3"/>
  <c r="L36541" i="3"/>
  <c r="L36533" i="3"/>
  <c r="L36525" i="3"/>
  <c r="L36517" i="3"/>
  <c r="L36509" i="3"/>
  <c r="L36501" i="3"/>
  <c r="L36493" i="3"/>
  <c r="L36485" i="3"/>
  <c r="L36477" i="3"/>
  <c r="L36469" i="3"/>
  <c r="L36461" i="3"/>
  <c r="L36453" i="3"/>
  <c r="L36445" i="3"/>
  <c r="L36437" i="3"/>
  <c r="L36429" i="3"/>
  <c r="L36421" i="3"/>
  <c r="L36413" i="3"/>
  <c r="L36405" i="3"/>
  <c r="L36397" i="3"/>
  <c r="L36389" i="3"/>
  <c r="L36381" i="3"/>
  <c r="L36373" i="3"/>
  <c r="L36365" i="3"/>
  <c r="L36357" i="3"/>
  <c r="L36349" i="3"/>
  <c r="L36341" i="3"/>
  <c r="L36333" i="3"/>
  <c r="L36325" i="3"/>
  <c r="L36317" i="3"/>
  <c r="L36309" i="3"/>
  <c r="L36301" i="3"/>
  <c r="L36293" i="3"/>
  <c r="L36285" i="3"/>
  <c r="L36277" i="3"/>
  <c r="L36269" i="3"/>
  <c r="L36261" i="3"/>
  <c r="L36253" i="3"/>
  <c r="L36245" i="3"/>
  <c r="L36237" i="3"/>
  <c r="L36229" i="3"/>
  <c r="L36221" i="3"/>
  <c r="L36213" i="3"/>
  <c r="L36205" i="3"/>
  <c r="L36197" i="3"/>
  <c r="L36189" i="3"/>
  <c r="L36181" i="3"/>
  <c r="L36173" i="3"/>
  <c r="L36165" i="3"/>
  <c r="L36157" i="3"/>
  <c r="L36149" i="3"/>
  <c r="L36141" i="3"/>
  <c r="L36133" i="3"/>
  <c r="L36125" i="3"/>
  <c r="L36117" i="3"/>
  <c r="L36109" i="3"/>
  <c r="L36101" i="3"/>
  <c r="L36093" i="3"/>
  <c r="L36085" i="3"/>
  <c r="L36077" i="3"/>
  <c r="L36069" i="3"/>
  <c r="L36061" i="3"/>
  <c r="L36053" i="3"/>
  <c r="L36045" i="3"/>
  <c r="L36037" i="3"/>
  <c r="L36029" i="3"/>
  <c r="L36021" i="3"/>
  <c r="L36013" i="3"/>
  <c r="L36005" i="3"/>
  <c r="L35997" i="3"/>
  <c r="L35989" i="3"/>
  <c r="L35981" i="3"/>
  <c r="L35973" i="3"/>
  <c r="L35965" i="3"/>
  <c r="L35957" i="3"/>
  <c r="L35949" i="3"/>
  <c r="L35941" i="3"/>
  <c r="L35933" i="3"/>
  <c r="L35925" i="3"/>
  <c r="L35917" i="3"/>
  <c r="L35909" i="3"/>
  <c r="L35901" i="3"/>
  <c r="L35893" i="3"/>
  <c r="L35885" i="3"/>
  <c r="L35877" i="3"/>
  <c r="L35869" i="3"/>
  <c r="L35861" i="3"/>
  <c r="L35853" i="3"/>
  <c r="L35845" i="3"/>
  <c r="L35837" i="3"/>
  <c r="L35829" i="3"/>
  <c r="L35821" i="3"/>
  <c r="L35813" i="3"/>
  <c r="L35805" i="3"/>
  <c r="L35797" i="3"/>
  <c r="L35789" i="3"/>
  <c r="L35781" i="3"/>
  <c r="L35773" i="3"/>
  <c r="L35765" i="3"/>
  <c r="L35757" i="3"/>
  <c r="L35749" i="3"/>
  <c r="L35741" i="3"/>
  <c r="L35733" i="3"/>
  <c r="L35725" i="3"/>
  <c r="L35717" i="3"/>
  <c r="L35709" i="3"/>
  <c r="L35701" i="3"/>
  <c r="L35693" i="3"/>
  <c r="L35685" i="3"/>
  <c r="L35677" i="3"/>
  <c r="L35669" i="3"/>
  <c r="L35661" i="3"/>
  <c r="L35653" i="3"/>
  <c r="L35645" i="3"/>
  <c r="L35637" i="3"/>
  <c r="L35629" i="3"/>
  <c r="L35621" i="3"/>
  <c r="L35613" i="3"/>
  <c r="L35605" i="3"/>
  <c r="L35597" i="3"/>
  <c r="L35589" i="3"/>
  <c r="L35581" i="3"/>
  <c r="L35573" i="3"/>
  <c r="L35565" i="3"/>
  <c r="L35557" i="3"/>
  <c r="L35549" i="3"/>
  <c r="L35541" i="3"/>
  <c r="L35533" i="3"/>
  <c r="L35525" i="3"/>
  <c r="L35517" i="3"/>
  <c r="L35509" i="3"/>
  <c r="L35501" i="3"/>
  <c r="L35493" i="3"/>
  <c r="L35485" i="3"/>
  <c r="L35477" i="3"/>
  <c r="L35469" i="3"/>
  <c r="L35461" i="3"/>
  <c r="L35453" i="3"/>
  <c r="L35445" i="3"/>
  <c r="L35437" i="3"/>
  <c r="L35429" i="3"/>
  <c r="L35421" i="3"/>
  <c r="L35413" i="3"/>
  <c r="L35405" i="3"/>
  <c r="L35397" i="3"/>
  <c r="L35389" i="3"/>
  <c r="L35381" i="3"/>
  <c r="L35373" i="3"/>
  <c r="L35365" i="3"/>
  <c r="L35357" i="3"/>
  <c r="L35349" i="3"/>
  <c r="L35341" i="3"/>
  <c r="L35333" i="3"/>
  <c r="L35325" i="3"/>
  <c r="L35317" i="3"/>
  <c r="L35309" i="3"/>
  <c r="L35301" i="3"/>
  <c r="L35293" i="3"/>
  <c r="L35285" i="3"/>
  <c r="L35277" i="3"/>
  <c r="L35269" i="3"/>
  <c r="L35261" i="3"/>
  <c r="L35253" i="3"/>
  <c r="L35245" i="3"/>
  <c r="L35237" i="3"/>
  <c r="L35229" i="3"/>
  <c r="L35221" i="3"/>
  <c r="L35213" i="3"/>
  <c r="L35205" i="3"/>
  <c r="L35197" i="3"/>
  <c r="L35189" i="3"/>
  <c r="L35181" i="3"/>
  <c r="L35173" i="3"/>
  <c r="L50482" i="3"/>
  <c r="L50459" i="3"/>
  <c r="L50436" i="3"/>
  <c r="L50418" i="3"/>
  <c r="L50395" i="3"/>
  <c r="L50372" i="3"/>
  <c r="L50354" i="3"/>
  <c r="L50331" i="3"/>
  <c r="L50308" i="3"/>
  <c r="L50290" i="3"/>
  <c r="L50267" i="3"/>
  <c r="L50244" i="3"/>
  <c r="L50226" i="3"/>
  <c r="L50203" i="3"/>
  <c r="L50180" i="3"/>
  <c r="L50162" i="3"/>
  <c r="L50139" i="3"/>
  <c r="L50116" i="3"/>
  <c r="L50098" i="3"/>
  <c r="L50075" i="3"/>
  <c r="L50052" i="3"/>
  <c r="L50034" i="3"/>
  <c r="L50011" i="3"/>
  <c r="L49988" i="3"/>
  <c r="L49970" i="3"/>
  <c r="L49947" i="3"/>
  <c r="L49924" i="3"/>
  <c r="L49906" i="3"/>
  <c r="L49883" i="3"/>
  <c r="L49860" i="3"/>
  <c r="L49842" i="3"/>
  <c r="L49819" i="3"/>
  <c r="L49796" i="3"/>
  <c r="L49778" i="3"/>
  <c r="L49755" i="3"/>
  <c r="L49732" i="3"/>
  <c r="L49714" i="3"/>
  <c r="L49691" i="3"/>
  <c r="L49668" i="3"/>
  <c r="L49650" i="3"/>
  <c r="L49627" i="3"/>
  <c r="L49604" i="3"/>
  <c r="L49586" i="3"/>
  <c r="L49563" i="3"/>
  <c r="L49540" i="3"/>
  <c r="L49522" i="3"/>
  <c r="L49499" i="3"/>
  <c r="L49476" i="3"/>
  <c r="L49458" i="3"/>
  <c r="L49435" i="3"/>
  <c r="L49412" i="3"/>
  <c r="L49394" i="3"/>
  <c r="L49371" i="3"/>
  <c r="L49348" i="3"/>
  <c r="L49330" i="3"/>
  <c r="L49307" i="3"/>
  <c r="L49284" i="3"/>
  <c r="L49266" i="3"/>
  <c r="L49243" i="3"/>
  <c r="L49220" i="3"/>
  <c r="L49202" i="3"/>
  <c r="L49179" i="3"/>
  <c r="L49156" i="3"/>
  <c r="L49138" i="3"/>
  <c r="L49115" i="3"/>
  <c r="L49092" i="3"/>
  <c r="L49074" i="3"/>
  <c r="L49051" i="3"/>
  <c r="L49028" i="3"/>
  <c r="L49010" i="3"/>
  <c r="L48987" i="3"/>
  <c r="L48964" i="3"/>
  <c r="L48946" i="3"/>
  <c r="L48923" i="3"/>
  <c r="L48900" i="3"/>
  <c r="L48882" i="3"/>
  <c r="L48859" i="3"/>
  <c r="L48836" i="3"/>
  <c r="L48818" i="3"/>
  <c r="L48795" i="3"/>
  <c r="L48772" i="3"/>
  <c r="L48754" i="3"/>
  <c r="L48731" i="3"/>
  <c r="L48708" i="3"/>
  <c r="L48690" i="3"/>
  <c r="L48667" i="3"/>
  <c r="L48644" i="3"/>
  <c r="L48626" i="3"/>
  <c r="L48603" i="3"/>
  <c r="L48580" i="3"/>
  <c r="L48562" i="3"/>
  <c r="L48539" i="3"/>
  <c r="L48516" i="3"/>
  <c r="L48498" i="3"/>
  <c r="L48475" i="3"/>
  <c r="L48452" i="3"/>
  <c r="L48434" i="3"/>
  <c r="L48411" i="3"/>
  <c r="L48388" i="3"/>
  <c r="L48370" i="3"/>
  <c r="L48347" i="3"/>
  <c r="L48324" i="3"/>
  <c r="L48306" i="3"/>
  <c r="L48283" i="3"/>
  <c r="L48260" i="3"/>
  <c r="L48242" i="3"/>
  <c r="L48219" i="3"/>
  <c r="L48196" i="3"/>
  <c r="L48178" i="3"/>
  <c r="L48155" i="3"/>
  <c r="L48132" i="3"/>
  <c r="L48114" i="3"/>
  <c r="L48091" i="3"/>
  <c r="L48068" i="3"/>
  <c r="L48050" i="3"/>
  <c r="L48027" i="3"/>
  <c r="L48004" i="3"/>
  <c r="L47986" i="3"/>
  <c r="L47963" i="3"/>
  <c r="L47940" i="3"/>
  <c r="L47922" i="3"/>
  <c r="L47899" i="3"/>
  <c r="L47876" i="3"/>
  <c r="L47858" i="3"/>
  <c r="L47835" i="3"/>
  <c r="L47812" i="3"/>
  <c r="L47794" i="3"/>
  <c r="L47771" i="3"/>
  <c r="L47748" i="3"/>
  <c r="L47730" i="3"/>
  <c r="L47707" i="3"/>
  <c r="L47684" i="3"/>
  <c r="L47666" i="3"/>
  <c r="L47643" i="3"/>
  <c r="L47620" i="3"/>
  <c r="L47602" i="3"/>
  <c r="L47579" i="3"/>
  <c r="L47556" i="3"/>
  <c r="L47538" i="3"/>
  <c r="L47515" i="3"/>
  <c r="L47492" i="3"/>
  <c r="L47474" i="3"/>
  <c r="L47451" i="3"/>
  <c r="L47428" i="3"/>
  <c r="L47410" i="3"/>
  <c r="L47387" i="3"/>
  <c r="L47364" i="3"/>
  <c r="L47346" i="3"/>
  <c r="L47323" i="3"/>
  <c r="L47300" i="3"/>
  <c r="L47282" i="3"/>
  <c r="L47259" i="3"/>
  <c r="L47236" i="3"/>
  <c r="L47218" i="3"/>
  <c r="L47195" i="3"/>
  <c r="L47172" i="3"/>
  <c r="L47154" i="3"/>
  <c r="L47131" i="3"/>
  <c r="L47108" i="3"/>
  <c r="L47090" i="3"/>
  <c r="L47067" i="3"/>
  <c r="L47044" i="3"/>
  <c r="L47026" i="3"/>
  <c r="L47003" i="3"/>
  <c r="L46980" i="3"/>
  <c r="L46962" i="3"/>
  <c r="L46939" i="3"/>
  <c r="L46916" i="3"/>
  <c r="L46898" i="3"/>
  <c r="L46875" i="3"/>
  <c r="L46852" i="3"/>
  <c r="L46834" i="3"/>
  <c r="L46811" i="3"/>
  <c r="L46788" i="3"/>
  <c r="L46770" i="3"/>
  <c r="L46747" i="3"/>
  <c r="L46724" i="3"/>
  <c r="L46706" i="3"/>
  <c r="L46683" i="3"/>
  <c r="L46660" i="3"/>
  <c r="L46642" i="3"/>
  <c r="L46619" i="3"/>
  <c r="L46596" i="3"/>
  <c r="L46578" i="3"/>
  <c r="L46555" i="3"/>
  <c r="L46532" i="3"/>
  <c r="L46514" i="3"/>
  <c r="L46491" i="3"/>
  <c r="L46468" i="3"/>
  <c r="L46450" i="3"/>
  <c r="L46427" i="3"/>
  <c r="L46404" i="3"/>
  <c r="L46386" i="3"/>
  <c r="L46363" i="3"/>
  <c r="L46340" i="3"/>
  <c r="L46322" i="3"/>
  <c r="L46299" i="3"/>
  <c r="L46276" i="3"/>
  <c r="L46258" i="3"/>
  <c r="L46235" i="3"/>
  <c r="L46212" i="3"/>
  <c r="L46194" i="3"/>
  <c r="L46171" i="3"/>
  <c r="L46148" i="3"/>
  <c r="L46130" i="3"/>
  <c r="L46107" i="3"/>
  <c r="L46084" i="3"/>
  <c r="L46066" i="3"/>
  <c r="L46043" i="3"/>
  <c r="L46020" i="3"/>
  <c r="L46002" i="3"/>
  <c r="L45979" i="3"/>
  <c r="L45956" i="3"/>
  <c r="L45938" i="3"/>
  <c r="L45915" i="3"/>
  <c r="L45892" i="3"/>
  <c r="L45874" i="3"/>
  <c r="L45851" i="3"/>
  <c r="L45828" i="3"/>
  <c r="L45810" i="3"/>
  <c r="L45787" i="3"/>
  <c r="L45764" i="3"/>
  <c r="L45746" i="3"/>
  <c r="L45723" i="3"/>
  <c r="L45700" i="3"/>
  <c r="L45682" i="3"/>
  <c r="L45659" i="3"/>
  <c r="L45636" i="3"/>
  <c r="L45618" i="3"/>
  <c r="L45595" i="3"/>
  <c r="L45572" i="3"/>
  <c r="L45554" i="3"/>
  <c r="L45531" i="3"/>
  <c r="L45508" i="3"/>
  <c r="L45490" i="3"/>
  <c r="L45467" i="3"/>
  <c r="L45444" i="3"/>
  <c r="L45426" i="3"/>
  <c r="L45403" i="3"/>
  <c r="L45380" i="3"/>
  <c r="L45362" i="3"/>
  <c r="L45339" i="3"/>
  <c r="L45316" i="3"/>
  <c r="L45298" i="3"/>
  <c r="L45275" i="3"/>
  <c r="L45252" i="3"/>
  <c r="L45234" i="3"/>
  <c r="L45211" i="3"/>
  <c r="L45188" i="3"/>
  <c r="L45170" i="3"/>
  <c r="L45147" i="3"/>
  <c r="L45124" i="3"/>
  <c r="L45106" i="3"/>
  <c r="L45083" i="3"/>
  <c r="L45060" i="3"/>
  <c r="L45042" i="3"/>
  <c r="L45019" i="3"/>
  <c r="L44996" i="3"/>
  <c r="L44978" i="3"/>
  <c r="L44955" i="3"/>
  <c r="L44932" i="3"/>
  <c r="L44914" i="3"/>
  <c r="L44891" i="3"/>
  <c r="L44868" i="3"/>
  <c r="L44850" i="3"/>
  <c r="L44827" i="3"/>
  <c r="L44804" i="3"/>
  <c r="L44786" i="3"/>
  <c r="L44763" i="3"/>
  <c r="L44740" i="3"/>
  <c r="L44722" i="3"/>
  <c r="L44699" i="3"/>
  <c r="L44676" i="3"/>
  <c r="L44658" i="3"/>
  <c r="L44635" i="3"/>
  <c r="L44612" i="3"/>
  <c r="L44594" i="3"/>
  <c r="L44571" i="3"/>
  <c r="L44548" i="3"/>
  <c r="L44530" i="3"/>
  <c r="L44507" i="3"/>
  <c r="L44484" i="3"/>
  <c r="L44466" i="3"/>
  <c r="L44443" i="3"/>
  <c r="L44420" i="3"/>
  <c r="L44402" i="3"/>
  <c r="L44379" i="3"/>
  <c r="L44356" i="3"/>
  <c r="L44338" i="3"/>
  <c r="L44315" i="3"/>
  <c r="L44292" i="3"/>
  <c r="L44274" i="3"/>
  <c r="L44251" i="3"/>
  <c r="L44228" i="3"/>
  <c r="L44210" i="3"/>
  <c r="L44187" i="3"/>
  <c r="L44164" i="3"/>
  <c r="L44146" i="3"/>
  <c r="L44123" i="3"/>
  <c r="L44100" i="3"/>
  <c r="L44082" i="3"/>
  <c r="L44059" i="3"/>
  <c r="L44036" i="3"/>
  <c r="L44018" i="3"/>
  <c r="L43995" i="3"/>
  <c r="L43972" i="3"/>
  <c r="L43954" i="3"/>
  <c r="L43931" i="3"/>
  <c r="L43908" i="3"/>
  <c r="L43890" i="3"/>
  <c r="L43867" i="3"/>
  <c r="L43844" i="3"/>
  <c r="L43828" i="3"/>
  <c r="L43812" i="3"/>
  <c r="L43796" i="3"/>
  <c r="L43780" i="3"/>
  <c r="L43764" i="3"/>
  <c r="L43748" i="3"/>
  <c r="L43732" i="3"/>
  <c r="L43716" i="3"/>
  <c r="L43700" i="3"/>
  <c r="L43684" i="3"/>
  <c r="L43668" i="3"/>
  <c r="L43652" i="3"/>
  <c r="L43636" i="3"/>
  <c r="L43620" i="3"/>
  <c r="L43604" i="3"/>
  <c r="L43588" i="3"/>
  <c r="L43572" i="3"/>
  <c r="L43556" i="3"/>
  <c r="L43540" i="3"/>
  <c r="L43524" i="3"/>
  <c r="L43508" i="3"/>
  <c r="L43492" i="3"/>
  <c r="L43476" i="3"/>
  <c r="L43460" i="3"/>
  <c r="L43444" i="3"/>
  <c r="L43428" i="3"/>
  <c r="L43412" i="3"/>
  <c r="L43396" i="3"/>
  <c r="L43380" i="3"/>
  <c r="L43364" i="3"/>
  <c r="L43348" i="3"/>
  <c r="L43332" i="3"/>
  <c r="L43316" i="3"/>
  <c r="L43300" i="3"/>
  <c r="L43284" i="3"/>
  <c r="L43268" i="3"/>
  <c r="L43252" i="3"/>
  <c r="L43236" i="3"/>
  <c r="L43224" i="3"/>
  <c r="L43211" i="3"/>
  <c r="L43199" i="3"/>
  <c r="L43186" i="3"/>
  <c r="L43172" i="3"/>
  <c r="L43160" i="3"/>
  <c r="L43147" i="3"/>
  <c r="L43135" i="3"/>
  <c r="L43122" i="3"/>
  <c r="L43108" i="3"/>
  <c r="L43096" i="3"/>
  <c r="L43083" i="3"/>
  <c r="L43071" i="3"/>
  <c r="L43058" i="3"/>
  <c r="L43044" i="3"/>
  <c r="L43032" i="3"/>
  <c r="L43019" i="3"/>
  <c r="L43007" i="3"/>
  <c r="L42994" i="3"/>
  <c r="L42980" i="3"/>
  <c r="L42968" i="3"/>
  <c r="L42955" i="3"/>
  <c r="L42943" i="3"/>
  <c r="L42930" i="3"/>
  <c r="L42916" i="3"/>
  <c r="L42904" i="3"/>
  <c r="L42891" i="3"/>
  <c r="L42879" i="3"/>
  <c r="L42866" i="3"/>
  <c r="L42852" i="3"/>
  <c r="L42840" i="3"/>
  <c r="L42827" i="3"/>
  <c r="L42815" i="3"/>
  <c r="L42802" i="3"/>
  <c r="L42788" i="3"/>
  <c r="L42776" i="3"/>
  <c r="L42763" i="3"/>
  <c r="L42751" i="3"/>
  <c r="L42738" i="3"/>
  <c r="L42724" i="3"/>
  <c r="L42712" i="3"/>
  <c r="L42699" i="3"/>
  <c r="L42687" i="3"/>
  <c r="L42674" i="3"/>
  <c r="L42660" i="3"/>
  <c r="L42648" i="3"/>
  <c r="L42635" i="3"/>
  <c r="L42623" i="3"/>
  <c r="L42610" i="3"/>
  <c r="L42596" i="3"/>
  <c r="L42584" i="3"/>
  <c r="L42571" i="3"/>
  <c r="L42559" i="3"/>
  <c r="L42546" i="3"/>
  <c r="L42532" i="3"/>
  <c r="L42520" i="3"/>
  <c r="L42507" i="3"/>
  <c r="L42495" i="3"/>
  <c r="L42482" i="3"/>
  <c r="L42468" i="3"/>
  <c r="L42456" i="3"/>
  <c r="L42443" i="3"/>
  <c r="L42431" i="3"/>
  <c r="L42418" i="3"/>
  <c r="L42404" i="3"/>
  <c r="L42392" i="3"/>
  <c r="L42379" i="3"/>
  <c r="L42367" i="3"/>
  <c r="L42354" i="3"/>
  <c r="L42340" i="3"/>
  <c r="L42328" i="3"/>
  <c r="L42315" i="3"/>
  <c r="L42303" i="3"/>
  <c r="L42290" i="3"/>
  <c r="L42276" i="3"/>
  <c r="L42264" i="3"/>
  <c r="L42251" i="3"/>
  <c r="L42239" i="3"/>
  <c r="L42226" i="3"/>
  <c r="L42212" i="3"/>
  <c r="L42200" i="3"/>
  <c r="L42187" i="3"/>
  <c r="L42175" i="3"/>
  <c r="L42162" i="3"/>
  <c r="L42148" i="3"/>
  <c r="L42136" i="3"/>
  <c r="L42123" i="3"/>
  <c r="L42111" i="3"/>
  <c r="L42098" i="3"/>
  <c r="L42084" i="3"/>
  <c r="L42072" i="3"/>
  <c r="L42059" i="3"/>
  <c r="L42047" i="3"/>
  <c r="L42034" i="3"/>
  <c r="L42020" i="3"/>
  <c r="L42008" i="3"/>
  <c r="L41995" i="3"/>
  <c r="L41983" i="3"/>
  <c r="L41970" i="3"/>
  <c r="L41956" i="3"/>
  <c r="L41944" i="3"/>
  <c r="L41931" i="3"/>
  <c r="L41919" i="3"/>
  <c r="L41906" i="3"/>
  <c r="L41892" i="3"/>
  <c r="L41880" i="3"/>
  <c r="L41867" i="3"/>
  <c r="L41855" i="3"/>
  <c r="L41842" i="3"/>
  <c r="L41828" i="3"/>
  <c r="L41816" i="3"/>
  <c r="L41803" i="3"/>
  <c r="L41791" i="3"/>
  <c r="L41778" i="3"/>
  <c r="L41764" i="3"/>
  <c r="L41752" i="3"/>
  <c r="L41739" i="3"/>
  <c r="L41727" i="3"/>
  <c r="L41714" i="3"/>
  <c r="L41700" i="3"/>
  <c r="L41688" i="3"/>
  <c r="L41675" i="3"/>
  <c r="L41663" i="3"/>
  <c r="L41650" i="3"/>
  <c r="L41636" i="3"/>
  <c r="L41624" i="3"/>
  <c r="L41611" i="3"/>
  <c r="L41599" i="3"/>
  <c r="L41586" i="3"/>
  <c r="L41572" i="3"/>
  <c r="L41560" i="3"/>
  <c r="L41547" i="3"/>
  <c r="L41535" i="3"/>
  <c r="L41522" i="3"/>
  <c r="L41508" i="3"/>
  <c r="L41496" i="3"/>
  <c r="L41483" i="3"/>
  <c r="L41471" i="3"/>
  <c r="L41458" i="3"/>
  <c r="L41444" i="3"/>
  <c r="L41432" i="3"/>
  <c r="L41419" i="3"/>
  <c r="L41407" i="3"/>
  <c r="L41394" i="3"/>
  <c r="L41380" i="3"/>
  <c r="L41368" i="3"/>
  <c r="L41355" i="3"/>
  <c r="L41343" i="3"/>
  <c r="L41330" i="3"/>
  <c r="L41316" i="3"/>
  <c r="L41304" i="3"/>
  <c r="L41291" i="3"/>
  <c r="L41279" i="3"/>
  <c r="L41266" i="3"/>
  <c r="L41252" i="3"/>
  <c r="L41240" i="3"/>
  <c r="L41227" i="3"/>
  <c r="L41215" i="3"/>
  <c r="L41202" i="3"/>
  <c r="L41188" i="3"/>
  <c r="L41176" i="3"/>
  <c r="L41163" i="3"/>
  <c r="L41151" i="3"/>
  <c r="L41138" i="3"/>
  <c r="L41124" i="3"/>
  <c r="L41112" i="3"/>
  <c r="L41099" i="3"/>
  <c r="L41087" i="3"/>
  <c r="L41074" i="3"/>
  <c r="L41060" i="3"/>
  <c r="L41048" i="3"/>
  <c r="L41035" i="3"/>
  <c r="L41023" i="3"/>
  <c r="L41010" i="3"/>
  <c r="L40996" i="3"/>
  <c r="L40984" i="3"/>
  <c r="L40971" i="3"/>
  <c r="L40959" i="3"/>
  <c r="L40946" i="3"/>
  <c r="L40932" i="3"/>
  <c r="L40920" i="3"/>
  <c r="L40907" i="3"/>
  <c r="L40895" i="3"/>
  <c r="L40882" i="3"/>
  <c r="L40868" i="3"/>
  <c r="L40856" i="3"/>
  <c r="L40843" i="3"/>
  <c r="L40831" i="3"/>
  <c r="L40818" i="3"/>
  <c r="L40804" i="3"/>
  <c r="L40792" i="3"/>
  <c r="L40779" i="3"/>
  <c r="L40767" i="3"/>
  <c r="L40754" i="3"/>
  <c r="L40740" i="3"/>
  <c r="L40728" i="3"/>
  <c r="L40715" i="3"/>
  <c r="L40703" i="3"/>
  <c r="L40690" i="3"/>
  <c r="L40676" i="3"/>
  <c r="L40664" i="3"/>
  <c r="L40651" i="3"/>
  <c r="L40639" i="3"/>
  <c r="L40626" i="3"/>
  <c r="L40612" i="3"/>
  <c r="L40600" i="3"/>
  <c r="L40587" i="3"/>
  <c r="L40575" i="3"/>
  <c r="L40562" i="3"/>
  <c r="L40548" i="3"/>
  <c r="L40536" i="3"/>
  <c r="L40523" i="3"/>
  <c r="L40511" i="3"/>
  <c r="L40498" i="3"/>
  <c r="L40484" i="3"/>
  <c r="L40472" i="3"/>
  <c r="L40459" i="3"/>
  <c r="L40447" i="3"/>
  <c r="L40434" i="3"/>
  <c r="L40420" i="3"/>
  <c r="L40408" i="3"/>
  <c r="L40395" i="3"/>
  <c r="L40383" i="3"/>
  <c r="L40370" i="3"/>
  <c r="L40356" i="3"/>
  <c r="L40344" i="3"/>
  <c r="L40331" i="3"/>
  <c r="L40319" i="3"/>
  <c r="L40306" i="3"/>
  <c r="L40292" i="3"/>
  <c r="L40280" i="3"/>
  <c r="L40267" i="3"/>
  <c r="L40255" i="3"/>
  <c r="L40242" i="3"/>
  <c r="L40228" i="3"/>
  <c r="L40216" i="3"/>
  <c r="L40203" i="3"/>
  <c r="L40191" i="3"/>
  <c r="L40178" i="3"/>
  <c r="L40164" i="3"/>
  <c r="L40152" i="3"/>
  <c r="L40139" i="3"/>
  <c r="L40127" i="3"/>
  <c r="L40114" i="3"/>
  <c r="L40100" i="3"/>
  <c r="L40088" i="3"/>
  <c r="L40075" i="3"/>
  <c r="L40063" i="3"/>
  <c r="L40050" i="3"/>
  <c r="L40036" i="3"/>
  <c r="L40024" i="3"/>
  <c r="L40011" i="3"/>
  <c r="L39999" i="3"/>
  <c r="L39986" i="3"/>
  <c r="L39972" i="3"/>
  <c r="L39960" i="3"/>
  <c r="L39947" i="3"/>
  <c r="L39935" i="3"/>
  <c r="L39922" i="3"/>
  <c r="L39908" i="3"/>
  <c r="L39896" i="3"/>
  <c r="L39883" i="3"/>
  <c r="L39871" i="3"/>
  <c r="L39858" i="3"/>
  <c r="L39844" i="3"/>
  <c r="L39832" i="3"/>
  <c r="L39819" i="3"/>
  <c r="L39807" i="3"/>
  <c r="L39794" i="3"/>
  <c r="L39780" i="3"/>
  <c r="L39768" i="3"/>
  <c r="L39755" i="3"/>
  <c r="L39743" i="3"/>
  <c r="L39730" i="3"/>
  <c r="L39716" i="3"/>
  <c r="L39704" i="3"/>
  <c r="L39691" i="3"/>
  <c r="L39679" i="3"/>
  <c r="L39666" i="3"/>
  <c r="L39652" i="3"/>
  <c r="L39640" i="3"/>
  <c r="L39627" i="3"/>
  <c r="L39615" i="3"/>
  <c r="L39602" i="3"/>
  <c r="L39588" i="3"/>
  <c r="L39576" i="3"/>
  <c r="L39563" i="3"/>
  <c r="L39551" i="3"/>
  <c r="L39538" i="3"/>
  <c r="L39524" i="3"/>
  <c r="L39512" i="3"/>
  <c r="L39499" i="3"/>
  <c r="L39487" i="3"/>
  <c r="L39474" i="3"/>
  <c r="L39460" i="3"/>
  <c r="L39448" i="3"/>
  <c r="L39435" i="3"/>
  <c r="L39423" i="3"/>
  <c r="L39410" i="3"/>
  <c r="L39396" i="3"/>
  <c r="L39384" i="3"/>
  <c r="L39371" i="3"/>
  <c r="L39359" i="3"/>
  <c r="L39346" i="3"/>
  <c r="L39332" i="3"/>
  <c r="L39320" i="3"/>
  <c r="L39307" i="3"/>
  <c r="L39295" i="3"/>
  <c r="L39282" i="3"/>
  <c r="L39268" i="3"/>
  <c r="L39256" i="3"/>
  <c r="L39243" i="3"/>
  <c r="L39231" i="3"/>
  <c r="L39218" i="3"/>
  <c r="L39204" i="3"/>
  <c r="L39192" i="3"/>
  <c r="L39179" i="3"/>
  <c r="L39167" i="3"/>
  <c r="L39154" i="3"/>
  <c r="L39140" i="3"/>
  <c r="L39128" i="3"/>
  <c r="L39115" i="3"/>
  <c r="L39103" i="3"/>
  <c r="L39090" i="3"/>
  <c r="L39076" i="3"/>
  <c r="L39064" i="3"/>
  <c r="L39051" i="3"/>
  <c r="L39039" i="3"/>
  <c r="L39026" i="3"/>
  <c r="L39012" i="3"/>
  <c r="L39000" i="3"/>
  <c r="L38987" i="3"/>
  <c r="L38975" i="3"/>
  <c r="L38962" i="3"/>
  <c r="L38948" i="3"/>
  <c r="L38936" i="3"/>
  <c r="L38923" i="3"/>
  <c r="L38911" i="3"/>
  <c r="L38898" i="3"/>
  <c r="L38884" i="3"/>
  <c r="L38872" i="3"/>
  <c r="L38859" i="3"/>
  <c r="L38847" i="3"/>
  <c r="L38834" i="3"/>
  <c r="L38820" i="3"/>
  <c r="L38808" i="3"/>
  <c r="L38795" i="3"/>
  <c r="L38783" i="3"/>
  <c r="L38770" i="3"/>
  <c r="L38756" i="3"/>
  <c r="L38744" i="3"/>
  <c r="L38731" i="3"/>
  <c r="L38719" i="3"/>
  <c r="L38706" i="3"/>
  <c r="L38692" i="3"/>
  <c r="L38680" i="3"/>
  <c r="L38667" i="3"/>
  <c r="L38655" i="3"/>
  <c r="L38642" i="3"/>
  <c r="L38628" i="3"/>
  <c r="L38616" i="3"/>
  <c r="L38603" i="3"/>
  <c r="L38591" i="3"/>
  <c r="L38578" i="3"/>
  <c r="L38564" i="3"/>
  <c r="L38552" i="3"/>
  <c r="L38539" i="3"/>
  <c r="L38527" i="3"/>
  <c r="L38514" i="3"/>
  <c r="L38500" i="3"/>
  <c r="L38488" i="3"/>
  <c r="L38475" i="3"/>
  <c r="L38463" i="3"/>
  <c r="L38450" i="3"/>
  <c r="L38436" i="3"/>
  <c r="L38424" i="3"/>
  <c r="L38411" i="3"/>
  <c r="L38399" i="3"/>
  <c r="L38386" i="3"/>
  <c r="L38372" i="3"/>
  <c r="L38360" i="3"/>
  <c r="L38347" i="3"/>
  <c r="L38335" i="3"/>
  <c r="L38322" i="3"/>
  <c r="L38308" i="3"/>
  <c r="L38296" i="3"/>
  <c r="L38283" i="3"/>
  <c r="L38271" i="3"/>
  <c r="L38258" i="3"/>
  <c r="L38244" i="3"/>
  <c r="L38232" i="3"/>
  <c r="L38219" i="3"/>
  <c r="L38207" i="3"/>
  <c r="L38194" i="3"/>
  <c r="L38180" i="3"/>
  <c r="L38168" i="3"/>
  <c r="L38155" i="3"/>
  <c r="L38143" i="3"/>
  <c r="L38130" i="3"/>
  <c r="L38116" i="3"/>
  <c r="L38104" i="3"/>
  <c r="L38091" i="3"/>
  <c r="L38079" i="3"/>
  <c r="L38066" i="3"/>
  <c r="L38052" i="3"/>
  <c r="L38040" i="3"/>
  <c r="L38027" i="3"/>
  <c r="L38015" i="3"/>
  <c r="L38002" i="3"/>
  <c r="L37988" i="3"/>
  <c r="L37976" i="3"/>
  <c r="L37963" i="3"/>
  <c r="L37951" i="3"/>
  <c r="L37938" i="3"/>
  <c r="L37924" i="3"/>
  <c r="L37912" i="3"/>
  <c r="L37899" i="3"/>
  <c r="L37887" i="3"/>
  <c r="L37874" i="3"/>
  <c r="L37860" i="3"/>
  <c r="L37848" i="3"/>
  <c r="L37835" i="3"/>
  <c r="L37823" i="3"/>
  <c r="L37810" i="3"/>
  <c r="L37796" i="3"/>
  <c r="L37784" i="3"/>
  <c r="L37771" i="3"/>
  <c r="L37759" i="3"/>
  <c r="L37746" i="3"/>
  <c r="L37732" i="3"/>
  <c r="L37720" i="3"/>
  <c r="L37707" i="3"/>
  <c r="L37695" i="3"/>
  <c r="L37682" i="3"/>
  <c r="L37668" i="3"/>
  <c r="L37656" i="3"/>
  <c r="L37643" i="3"/>
  <c r="L37631" i="3"/>
  <c r="L37618" i="3"/>
  <c r="L37604" i="3"/>
  <c r="L37592" i="3"/>
  <c r="L37579" i="3"/>
  <c r="L37567" i="3"/>
  <c r="L37554" i="3"/>
  <c r="L37540" i="3"/>
  <c r="L37528" i="3"/>
  <c r="L37515" i="3"/>
  <c r="L37503" i="3"/>
  <c r="L37490" i="3"/>
  <c r="L37476" i="3"/>
  <c r="L37464" i="3"/>
  <c r="L37451" i="3"/>
  <c r="L37439" i="3"/>
  <c r="L37426" i="3"/>
  <c r="L37412" i="3"/>
  <c r="L37400" i="3"/>
  <c r="L37387" i="3"/>
  <c r="L37375" i="3"/>
  <c r="L37362" i="3"/>
  <c r="L37348" i="3"/>
  <c r="L37336" i="3"/>
  <c r="L37323" i="3"/>
  <c r="L37311" i="3"/>
  <c r="L37298" i="3"/>
  <c r="L37284" i="3"/>
  <c r="L37272" i="3"/>
  <c r="L37259" i="3"/>
  <c r="L37247" i="3"/>
  <c r="L37234" i="3"/>
  <c r="L37220" i="3"/>
  <c r="L37208" i="3"/>
  <c r="L37195" i="3"/>
  <c r="L37183" i="3"/>
  <c r="L37170" i="3"/>
  <c r="L37156" i="3"/>
  <c r="L37144" i="3"/>
  <c r="L37131" i="3"/>
  <c r="L37119" i="3"/>
  <c r="L37106" i="3"/>
  <c r="L37092" i="3"/>
  <c r="L37080" i="3"/>
  <c r="L37067" i="3"/>
  <c r="L37055" i="3"/>
  <c r="L37042" i="3"/>
  <c r="L37028" i="3"/>
  <c r="L37016" i="3"/>
  <c r="L37003" i="3"/>
  <c r="L36991" i="3"/>
  <c r="L36978" i="3"/>
  <c r="L36964" i="3"/>
  <c r="L36952" i="3"/>
  <c r="L36939" i="3"/>
  <c r="L36927" i="3"/>
  <c r="L36914" i="3"/>
  <c r="L36900" i="3"/>
  <c r="L36888" i="3"/>
  <c r="L36875" i="3"/>
  <c r="L36863" i="3"/>
  <c r="L36850" i="3"/>
  <c r="L36836" i="3"/>
  <c r="L36824" i="3"/>
  <c r="L36811" i="3"/>
  <c r="L36799" i="3"/>
  <c r="L36786" i="3"/>
  <c r="L36772" i="3"/>
  <c r="L36760" i="3"/>
  <c r="L36747" i="3"/>
  <c r="L36735" i="3"/>
  <c r="L36722" i="3"/>
  <c r="L36708" i="3"/>
  <c r="L36696" i="3"/>
  <c r="L36683" i="3"/>
  <c r="L36671" i="3"/>
  <c r="L36658" i="3"/>
  <c r="L36644" i="3"/>
  <c r="L36632" i="3"/>
  <c r="L36619" i="3"/>
  <c r="L36607" i="3"/>
  <c r="L36594" i="3"/>
  <c r="L36580" i="3"/>
  <c r="L36568" i="3"/>
  <c r="L36555" i="3"/>
  <c r="L36543" i="3"/>
  <c r="L36530" i="3"/>
  <c r="L36516" i="3"/>
  <c r="L36504" i="3"/>
  <c r="L36491" i="3"/>
  <c r="L36479" i="3"/>
  <c r="L36466" i="3"/>
  <c r="L36452" i="3"/>
  <c r="L36440" i="3"/>
  <c r="L36427" i="3"/>
  <c r="L36415" i="3"/>
  <c r="L36402" i="3"/>
  <c r="L36388" i="3"/>
  <c r="L36376" i="3"/>
  <c r="L36363" i="3"/>
  <c r="L36351" i="3"/>
  <c r="L36338" i="3"/>
  <c r="L36324" i="3"/>
  <c r="L36312" i="3"/>
  <c r="L36299" i="3"/>
  <c r="L36287" i="3"/>
  <c r="L36274" i="3"/>
  <c r="L36260" i="3"/>
  <c r="L36248" i="3"/>
  <c r="L36235" i="3"/>
  <c r="L36223" i="3"/>
  <c r="L36210" i="3"/>
  <c r="L36196" i="3"/>
  <c r="L36184" i="3"/>
  <c r="L36171" i="3"/>
  <c r="L36159" i="3"/>
  <c r="L36146" i="3"/>
  <c r="L36132" i="3"/>
  <c r="L36120" i="3"/>
  <c r="L36107" i="3"/>
  <c r="L36095" i="3"/>
  <c r="L36082" i="3"/>
  <c r="L36071" i="3"/>
  <c r="L36059" i="3"/>
  <c r="L36049" i="3"/>
  <c r="L36039" i="3"/>
  <c r="L36027" i="3"/>
  <c r="L36017" i="3"/>
  <c r="L36007" i="3"/>
  <c r="L35995" i="3"/>
  <c r="L35985" i="3"/>
  <c r="L35975" i="3"/>
  <c r="L35963" i="3"/>
  <c r="L35953" i="3"/>
  <c r="L35943" i="3"/>
  <c r="L35931" i="3"/>
  <c r="L35921" i="3"/>
  <c r="L35911" i="3"/>
  <c r="L35899" i="3"/>
  <c r="L35889" i="3"/>
  <c r="L35879" i="3"/>
  <c r="L35867" i="3"/>
  <c r="L35857" i="3"/>
  <c r="L35847" i="3"/>
  <c r="L35835" i="3"/>
  <c r="L35825" i="3"/>
  <c r="L35815" i="3"/>
  <c r="L35803" i="3"/>
  <c r="L35793" i="3"/>
  <c r="L35783" i="3"/>
  <c r="L35771" i="3"/>
  <c r="L35761" i="3"/>
  <c r="L35751" i="3"/>
  <c r="L35739" i="3"/>
  <c r="L35729" i="3"/>
  <c r="L35719" i="3"/>
  <c r="L35707" i="3"/>
  <c r="L35697" i="3"/>
  <c r="L35687" i="3"/>
  <c r="L35675" i="3"/>
  <c r="L35665" i="3"/>
  <c r="L35655" i="3"/>
  <c r="L35643" i="3"/>
  <c r="L35633" i="3"/>
  <c r="L35623" i="3"/>
  <c r="L35611" i="3"/>
  <c r="L35601" i="3"/>
  <c r="L35591" i="3"/>
  <c r="L35579" i="3"/>
  <c r="L35569" i="3"/>
  <c r="L35559" i="3"/>
  <c r="L35547" i="3"/>
  <c r="L35537" i="3"/>
  <c r="L35527" i="3"/>
  <c r="L35515" i="3"/>
  <c r="L35505" i="3"/>
  <c r="L35495" i="3"/>
  <c r="L35483" i="3"/>
  <c r="L35473" i="3"/>
  <c r="L35463" i="3"/>
  <c r="L35451" i="3"/>
  <c r="L35441" i="3"/>
  <c r="L35431" i="3"/>
  <c r="L35419" i="3"/>
  <c r="L35409" i="3"/>
  <c r="L35399" i="3"/>
  <c r="L35387" i="3"/>
  <c r="L35377" i="3"/>
  <c r="L35367" i="3"/>
  <c r="L35355" i="3"/>
  <c r="L35345" i="3"/>
  <c r="L35335" i="3"/>
  <c r="L35323" i="3"/>
  <c r="L35313" i="3"/>
  <c r="L35303" i="3"/>
  <c r="L35291" i="3"/>
  <c r="L35281" i="3"/>
  <c r="L35271" i="3"/>
  <c r="L35259" i="3"/>
  <c r="L35249" i="3"/>
  <c r="L35239" i="3"/>
  <c r="L35227" i="3"/>
  <c r="L35217" i="3"/>
  <c r="L35207" i="3"/>
  <c r="L35195" i="3"/>
  <c r="L35185" i="3"/>
  <c r="L35175" i="3"/>
  <c r="L35165" i="3"/>
  <c r="L35157" i="3"/>
  <c r="L35149" i="3"/>
  <c r="L35141" i="3"/>
  <c r="L35133" i="3"/>
  <c r="L35125" i="3"/>
  <c r="L35117" i="3"/>
  <c r="L35109" i="3"/>
  <c r="L35101" i="3"/>
  <c r="L35093" i="3"/>
  <c r="L35085" i="3"/>
  <c r="L35077" i="3"/>
  <c r="L35069" i="3"/>
  <c r="L35061" i="3"/>
  <c r="L35053" i="3"/>
  <c r="L35045" i="3"/>
  <c r="L35037" i="3"/>
  <c r="L35029" i="3"/>
  <c r="L35021" i="3"/>
  <c r="L35013" i="3"/>
  <c r="L35005" i="3"/>
  <c r="L34997" i="3"/>
  <c r="L34989" i="3"/>
  <c r="L34981" i="3"/>
  <c r="L34973" i="3"/>
  <c r="L34965" i="3"/>
  <c r="L34957" i="3"/>
  <c r="L34949" i="3"/>
  <c r="L34941" i="3"/>
  <c r="L34933" i="3"/>
  <c r="L34925" i="3"/>
  <c r="L34917" i="3"/>
  <c r="L34909" i="3"/>
  <c r="L34901" i="3"/>
  <c r="L34893" i="3"/>
  <c r="L34885" i="3"/>
  <c r="L34877" i="3"/>
  <c r="L34869" i="3"/>
  <c r="L34861" i="3"/>
  <c r="L34853" i="3"/>
  <c r="L34845" i="3"/>
  <c r="L34837" i="3"/>
  <c r="L34829" i="3"/>
  <c r="L34821" i="3"/>
  <c r="L34813" i="3"/>
  <c r="L34805" i="3"/>
  <c r="L34797" i="3"/>
  <c r="L34789" i="3"/>
  <c r="L34781" i="3"/>
  <c r="L34773" i="3"/>
  <c r="L34765" i="3"/>
  <c r="L34757" i="3"/>
  <c r="L34749" i="3"/>
  <c r="L34741" i="3"/>
  <c r="L34733" i="3"/>
  <c r="L34725" i="3"/>
  <c r="L34717" i="3"/>
  <c r="L34709" i="3"/>
  <c r="L34701" i="3"/>
  <c r="L34693" i="3"/>
  <c r="L34685" i="3"/>
  <c r="L34677" i="3"/>
  <c r="L34669" i="3"/>
  <c r="L34661" i="3"/>
  <c r="L34653" i="3"/>
  <c r="L34645" i="3"/>
  <c r="L34637" i="3"/>
  <c r="L34629" i="3"/>
  <c r="L34621" i="3"/>
  <c r="L34613" i="3"/>
  <c r="L34605" i="3"/>
  <c r="L34597" i="3"/>
  <c r="L34589" i="3"/>
  <c r="L34581" i="3"/>
  <c r="L34573" i="3"/>
  <c r="L34565" i="3"/>
  <c r="L34557" i="3"/>
  <c r="L34549" i="3"/>
  <c r="L34541" i="3"/>
  <c r="L34533" i="3"/>
  <c r="L34525" i="3"/>
  <c r="L34517" i="3"/>
  <c r="L34509" i="3"/>
  <c r="L34501" i="3"/>
  <c r="L34493" i="3"/>
  <c r="L34485" i="3"/>
  <c r="L34477" i="3"/>
  <c r="L34469" i="3"/>
  <c r="L34461" i="3"/>
  <c r="L34453" i="3"/>
  <c r="L34445" i="3"/>
  <c r="L34437" i="3"/>
  <c r="L34429" i="3"/>
  <c r="L34421" i="3"/>
  <c r="L34413" i="3"/>
  <c r="L34405" i="3"/>
  <c r="L34397" i="3"/>
  <c r="L34389" i="3"/>
  <c r="L34381" i="3"/>
  <c r="L34373" i="3"/>
  <c r="L34365" i="3"/>
  <c r="L34357" i="3"/>
  <c r="L34349" i="3"/>
  <c r="L34341" i="3"/>
  <c r="L34333" i="3"/>
  <c r="L34325" i="3"/>
  <c r="L34317" i="3"/>
  <c r="L34309" i="3"/>
  <c r="L34301" i="3"/>
  <c r="L34293" i="3"/>
  <c r="L34285" i="3"/>
  <c r="L34277" i="3"/>
  <c r="L34269" i="3"/>
  <c r="L34261" i="3"/>
  <c r="L34253" i="3"/>
  <c r="L34245" i="3"/>
  <c r="L34237" i="3"/>
  <c r="L34229" i="3"/>
  <c r="L34221" i="3"/>
  <c r="L34213" i="3"/>
  <c r="L34205" i="3"/>
  <c r="L34197" i="3"/>
  <c r="L34189" i="3"/>
  <c r="L34181" i="3"/>
  <c r="L34173" i="3"/>
  <c r="L34165" i="3"/>
  <c r="L34157" i="3"/>
  <c r="L34149" i="3"/>
  <c r="L34141" i="3"/>
  <c r="L34133" i="3"/>
  <c r="L34125" i="3"/>
  <c r="L34117" i="3"/>
  <c r="L34109" i="3"/>
  <c r="L34101" i="3"/>
  <c r="L34093" i="3"/>
  <c r="L34085" i="3"/>
  <c r="L34077" i="3"/>
  <c r="L34069" i="3"/>
  <c r="L34061" i="3"/>
  <c r="L34053" i="3"/>
  <c r="L34045" i="3"/>
  <c r="L34037" i="3"/>
  <c r="L34029" i="3"/>
  <c r="L34021" i="3"/>
  <c r="L34013" i="3"/>
  <c r="L34005" i="3"/>
  <c r="L33997" i="3"/>
  <c r="L33989" i="3"/>
  <c r="L33981" i="3"/>
  <c r="L33973" i="3"/>
  <c r="L33965" i="3"/>
  <c r="L33957" i="3"/>
  <c r="L33949" i="3"/>
  <c r="L33941" i="3"/>
  <c r="L33933" i="3"/>
  <c r="L33925" i="3"/>
  <c r="L33917" i="3"/>
  <c r="L33909" i="3"/>
  <c r="L33901" i="3"/>
  <c r="L33893" i="3"/>
  <c r="L33885" i="3"/>
  <c r="L33877" i="3"/>
  <c r="L33869" i="3"/>
  <c r="L33861" i="3"/>
  <c r="L33853" i="3"/>
  <c r="L33845" i="3"/>
  <c r="L33837" i="3"/>
  <c r="L33829" i="3"/>
  <c r="L33821" i="3"/>
  <c r="L33813" i="3"/>
  <c r="L33805" i="3"/>
  <c r="L33797" i="3"/>
  <c r="L33789" i="3"/>
  <c r="L33781" i="3"/>
  <c r="L33773" i="3"/>
  <c r="L33765" i="3"/>
  <c r="L33757" i="3"/>
  <c r="L33749" i="3"/>
  <c r="L33741" i="3"/>
  <c r="L33733" i="3"/>
  <c r="L33725" i="3"/>
  <c r="L33717" i="3"/>
  <c r="L33709" i="3"/>
  <c r="L33701" i="3"/>
  <c r="L33693" i="3"/>
  <c r="L33685" i="3"/>
  <c r="L33677" i="3"/>
  <c r="L33669" i="3"/>
  <c r="L33661" i="3"/>
  <c r="L33653" i="3"/>
  <c r="L33645" i="3"/>
  <c r="L33637" i="3"/>
  <c r="L33629" i="3"/>
  <c r="L33621" i="3"/>
  <c r="L33613" i="3"/>
  <c r="L33605" i="3"/>
  <c r="L33597" i="3"/>
  <c r="L33589" i="3"/>
  <c r="L33581" i="3"/>
  <c r="L33573" i="3"/>
  <c r="L33565" i="3"/>
  <c r="L33557" i="3"/>
  <c r="L33549" i="3"/>
  <c r="L33541" i="3"/>
  <c r="L33533" i="3"/>
  <c r="L33525" i="3"/>
  <c r="L33517" i="3"/>
  <c r="L33509" i="3"/>
  <c r="L33501" i="3"/>
  <c r="L33493" i="3"/>
  <c r="L33485" i="3"/>
  <c r="L33477" i="3"/>
  <c r="L33469" i="3"/>
  <c r="L33461" i="3"/>
  <c r="L33453" i="3"/>
  <c r="L33445" i="3"/>
  <c r="L33437" i="3"/>
  <c r="L33429" i="3"/>
  <c r="L33421" i="3"/>
  <c r="L33413" i="3"/>
  <c r="L33405" i="3"/>
  <c r="L33397" i="3"/>
  <c r="L33389" i="3"/>
  <c r="L33381" i="3"/>
  <c r="L33373" i="3"/>
  <c r="L33365" i="3"/>
  <c r="L33357" i="3"/>
  <c r="L33349" i="3"/>
  <c r="L33341" i="3"/>
  <c r="L33333" i="3"/>
  <c r="L33325" i="3"/>
  <c r="L33317" i="3"/>
  <c r="L33309" i="3"/>
  <c r="L33301" i="3"/>
  <c r="L33293" i="3"/>
  <c r="L33285" i="3"/>
  <c r="L33277" i="3"/>
  <c r="L33269" i="3"/>
  <c r="L33261" i="3"/>
  <c r="L33253" i="3"/>
  <c r="L33245" i="3"/>
  <c r="L33237" i="3"/>
  <c r="L33229" i="3"/>
  <c r="L33221" i="3"/>
  <c r="L33213" i="3"/>
  <c r="L33205" i="3"/>
  <c r="L33197" i="3"/>
  <c r="L33189" i="3"/>
  <c r="L33181" i="3"/>
  <c r="L33173" i="3"/>
  <c r="L33165" i="3"/>
  <c r="L33157" i="3"/>
  <c r="L33149" i="3"/>
  <c r="L33141" i="3"/>
  <c r="L33133" i="3"/>
  <c r="L33125" i="3"/>
  <c r="L33117" i="3"/>
  <c r="L33109" i="3"/>
  <c r="L33101" i="3"/>
  <c r="L33093" i="3"/>
  <c r="L33085" i="3"/>
  <c r="L33077" i="3"/>
  <c r="L33069" i="3"/>
  <c r="L33061" i="3"/>
  <c r="L33053" i="3"/>
  <c r="L33045" i="3"/>
  <c r="L33037" i="3"/>
  <c r="L33029" i="3"/>
  <c r="L33021" i="3"/>
  <c r="L33013" i="3"/>
  <c r="L33005" i="3"/>
  <c r="L32997" i="3"/>
  <c r="L32989" i="3"/>
  <c r="L32981" i="3"/>
  <c r="L32973" i="3"/>
  <c r="L32965" i="3"/>
  <c r="L32957" i="3"/>
  <c r="L32949" i="3"/>
  <c r="L32941" i="3"/>
  <c r="L32933" i="3"/>
  <c r="L32925" i="3"/>
  <c r="L32917" i="3"/>
  <c r="L32909" i="3"/>
  <c r="L32901" i="3"/>
  <c r="L32893" i="3"/>
  <c r="L32885" i="3"/>
  <c r="L32877" i="3"/>
  <c r="L32869" i="3"/>
  <c r="L32861" i="3"/>
  <c r="L32853" i="3"/>
  <c r="L32845" i="3"/>
  <c r="L32837" i="3"/>
  <c r="L32829" i="3"/>
  <c r="L32821" i="3"/>
  <c r="L32813" i="3"/>
  <c r="L32805" i="3"/>
  <c r="L32797" i="3"/>
  <c r="L32789" i="3"/>
  <c r="L32781" i="3"/>
  <c r="L32773" i="3"/>
  <c r="L32765" i="3"/>
  <c r="L32757" i="3"/>
  <c r="L32749" i="3"/>
  <c r="L32741" i="3"/>
  <c r="L32733" i="3"/>
  <c r="L32725" i="3"/>
  <c r="L32717" i="3"/>
  <c r="L32709" i="3"/>
  <c r="L32701" i="3"/>
  <c r="L32693" i="3"/>
  <c r="L32685" i="3"/>
  <c r="L32677" i="3"/>
  <c r="L32669" i="3"/>
  <c r="L32661" i="3"/>
  <c r="L32653" i="3"/>
  <c r="L32645" i="3"/>
  <c r="L32637" i="3"/>
  <c r="L32629" i="3"/>
  <c r="L32621" i="3"/>
  <c r="L32613" i="3"/>
  <c r="L32605" i="3"/>
  <c r="L32597" i="3"/>
  <c r="L32589" i="3"/>
  <c r="L32581" i="3"/>
  <c r="L32573" i="3"/>
  <c r="L32565" i="3"/>
  <c r="L32557" i="3"/>
  <c r="L32549" i="3"/>
  <c r="L32541" i="3"/>
  <c r="L32533" i="3"/>
  <c r="L32525" i="3"/>
  <c r="L32517" i="3"/>
  <c r="L32509" i="3"/>
  <c r="L32501" i="3"/>
  <c r="L32493" i="3"/>
  <c r="L32485" i="3"/>
  <c r="L32477" i="3"/>
  <c r="L32469" i="3"/>
  <c r="L32461" i="3"/>
  <c r="L32453" i="3"/>
  <c r="L32445" i="3"/>
  <c r="L32437" i="3"/>
  <c r="L32429" i="3"/>
  <c r="L32421" i="3"/>
  <c r="L32413" i="3"/>
  <c r="L32405" i="3"/>
  <c r="L32397" i="3"/>
  <c r="L32389" i="3"/>
  <c r="L32381" i="3"/>
  <c r="L32373" i="3"/>
  <c r="L32365" i="3"/>
  <c r="L32357" i="3"/>
  <c r="L32349" i="3"/>
  <c r="L32341" i="3"/>
  <c r="L32333" i="3"/>
  <c r="L32325" i="3"/>
  <c r="L32317" i="3"/>
  <c r="L32309" i="3"/>
  <c r="L32301" i="3"/>
  <c r="L32293" i="3"/>
  <c r="L32285" i="3"/>
  <c r="L32277" i="3"/>
  <c r="L32269" i="3"/>
  <c r="L32261" i="3"/>
  <c r="L32253" i="3"/>
  <c r="L32245" i="3"/>
  <c r="L32237" i="3"/>
  <c r="L32229" i="3"/>
  <c r="L32221" i="3"/>
  <c r="L32213" i="3"/>
  <c r="L32205" i="3"/>
  <c r="L32197" i="3"/>
  <c r="L32189" i="3"/>
  <c r="L32181" i="3"/>
  <c r="L32173" i="3"/>
  <c r="L32165" i="3"/>
  <c r="L32157" i="3"/>
  <c r="L32149" i="3"/>
  <c r="L32141" i="3"/>
  <c r="L32133" i="3"/>
  <c r="L32125" i="3"/>
  <c r="L32117" i="3"/>
  <c r="L32109" i="3"/>
  <c r="L32101" i="3"/>
  <c r="L32093" i="3"/>
  <c r="L32085" i="3"/>
  <c r="L32077" i="3"/>
  <c r="L32069" i="3"/>
  <c r="L32061" i="3"/>
  <c r="L32053" i="3"/>
  <c r="L32045" i="3"/>
  <c r="L32037" i="3"/>
  <c r="L32029" i="3"/>
  <c r="L32021" i="3"/>
  <c r="L32013" i="3"/>
  <c r="L32005" i="3"/>
  <c r="L31997" i="3"/>
  <c r="L31989" i="3"/>
  <c r="L31981" i="3"/>
  <c r="L31973" i="3"/>
  <c r="L31965" i="3"/>
  <c r="L31957" i="3"/>
  <c r="L31949" i="3"/>
  <c r="L31941" i="3"/>
  <c r="L31933" i="3"/>
  <c r="L31925" i="3"/>
  <c r="L31917" i="3"/>
  <c r="L31909" i="3"/>
  <c r="L31901" i="3"/>
  <c r="L31893" i="3"/>
  <c r="L31885" i="3"/>
  <c r="L31877" i="3"/>
  <c r="L31869" i="3"/>
  <c r="L31861" i="3"/>
  <c r="L31853" i="3"/>
  <c r="L31845" i="3"/>
  <c r="L31837" i="3"/>
  <c r="L31829" i="3"/>
  <c r="L31821" i="3"/>
  <c r="L31813" i="3"/>
  <c r="L31805" i="3"/>
  <c r="L31797" i="3"/>
  <c r="L31789" i="3"/>
  <c r="L31781" i="3"/>
  <c r="L31773" i="3"/>
  <c r="L31765" i="3"/>
  <c r="L31757" i="3"/>
  <c r="L31749" i="3"/>
  <c r="L31741" i="3"/>
  <c r="L31733" i="3"/>
  <c r="L31725" i="3"/>
  <c r="L31717" i="3"/>
  <c r="L31709" i="3"/>
  <c r="L31701" i="3"/>
  <c r="L31693" i="3"/>
  <c r="L31685" i="3"/>
  <c r="L31677" i="3"/>
  <c r="L31669" i="3"/>
  <c r="L31661" i="3"/>
  <c r="L31653" i="3"/>
  <c r="L31645" i="3"/>
  <c r="L31637" i="3"/>
  <c r="L31629" i="3"/>
  <c r="L31621" i="3"/>
  <c r="L31613" i="3"/>
  <c r="L31605" i="3"/>
  <c r="L31597" i="3"/>
  <c r="L31589" i="3"/>
  <c r="L31581" i="3"/>
  <c r="L31573" i="3"/>
  <c r="L31565" i="3"/>
  <c r="L31557" i="3"/>
  <c r="L31549" i="3"/>
  <c r="L31541" i="3"/>
  <c r="L31533" i="3"/>
  <c r="L31525" i="3"/>
  <c r="L31517" i="3"/>
  <c r="L31509" i="3"/>
  <c r="L31501" i="3"/>
  <c r="L31493" i="3"/>
  <c r="L31485" i="3"/>
  <c r="L31477" i="3"/>
  <c r="L31469" i="3"/>
  <c r="L31461" i="3"/>
  <c r="L31453" i="3"/>
  <c r="L31445" i="3"/>
  <c r="L31437" i="3"/>
  <c r="L31429" i="3"/>
  <c r="L31421" i="3"/>
  <c r="L31413" i="3"/>
  <c r="L31405" i="3"/>
  <c r="L31397" i="3"/>
  <c r="L31389" i="3"/>
  <c r="L31381" i="3"/>
  <c r="L31373" i="3"/>
  <c r="L31365" i="3"/>
  <c r="L31357" i="3"/>
  <c r="L31349" i="3"/>
  <c r="L31341" i="3"/>
  <c r="L31333" i="3"/>
  <c r="L31325" i="3"/>
  <c r="L31317" i="3"/>
  <c r="L31309" i="3"/>
  <c r="L31301" i="3"/>
  <c r="L31293" i="3"/>
  <c r="L31285" i="3"/>
  <c r="L31277" i="3"/>
  <c r="L31269" i="3"/>
  <c r="L31261" i="3"/>
  <c r="L31253" i="3"/>
  <c r="L31245" i="3"/>
  <c r="L31237" i="3"/>
  <c r="L31229" i="3"/>
  <c r="L31221" i="3"/>
  <c r="L31213" i="3"/>
  <c r="L31205" i="3"/>
  <c r="L31197" i="3"/>
  <c r="L31189" i="3"/>
  <c r="L31181" i="3"/>
  <c r="L31173" i="3"/>
  <c r="L31165" i="3"/>
  <c r="L31157" i="3"/>
  <c r="L31149" i="3"/>
  <c r="L31141" i="3"/>
  <c r="L31133" i="3"/>
  <c r="L31125" i="3"/>
  <c r="L31117" i="3"/>
  <c r="L31109" i="3"/>
  <c r="L31101" i="3"/>
  <c r="L31093" i="3"/>
  <c r="L31085" i="3"/>
  <c r="L31077" i="3"/>
  <c r="L31069" i="3"/>
  <c r="L31061" i="3"/>
  <c r="L31053" i="3"/>
  <c r="L31045" i="3"/>
  <c r="L31037" i="3"/>
  <c r="L31029" i="3"/>
  <c r="L31021" i="3"/>
  <c r="L31013" i="3"/>
  <c r="L31005" i="3"/>
  <c r="L30997" i="3"/>
  <c r="L30989" i="3"/>
  <c r="L30981" i="3"/>
  <c r="L30973" i="3"/>
  <c r="L30965" i="3"/>
  <c r="L30957" i="3"/>
  <c r="L30949" i="3"/>
  <c r="L30941" i="3"/>
  <c r="L30933" i="3"/>
  <c r="L30925" i="3"/>
  <c r="L30917" i="3"/>
  <c r="L30909" i="3"/>
  <c r="L30901" i="3"/>
  <c r="L30893" i="3"/>
  <c r="L30885" i="3"/>
  <c r="L30877" i="3"/>
  <c r="L30869" i="3"/>
  <c r="L30861" i="3"/>
  <c r="L30853" i="3"/>
  <c r="L30845" i="3"/>
  <c r="L30837" i="3"/>
  <c r="L30829" i="3"/>
  <c r="L30821" i="3"/>
  <c r="L30813" i="3"/>
  <c r="L30805" i="3"/>
  <c r="L30797" i="3"/>
  <c r="L30789" i="3"/>
  <c r="L30781" i="3"/>
  <c r="L30773" i="3"/>
  <c r="L30765" i="3"/>
  <c r="L30757" i="3"/>
  <c r="L30749" i="3"/>
  <c r="L30741" i="3"/>
  <c r="L30733" i="3"/>
  <c r="L30725" i="3"/>
  <c r="L30717" i="3"/>
  <c r="L30709" i="3"/>
  <c r="L30701" i="3"/>
  <c r="L30693" i="3"/>
  <c r="L30685" i="3"/>
  <c r="L30677" i="3"/>
  <c r="L30669" i="3"/>
  <c r="L30661" i="3"/>
  <c r="L30653" i="3"/>
  <c r="L30645" i="3"/>
  <c r="L30637" i="3"/>
  <c r="L30629" i="3"/>
  <c r="L30621" i="3"/>
  <c r="L30613" i="3"/>
  <c r="L30605" i="3"/>
  <c r="L30597" i="3"/>
  <c r="L30589" i="3"/>
  <c r="L30581" i="3"/>
  <c r="L30573" i="3"/>
  <c r="L30565" i="3"/>
  <c r="L30557" i="3"/>
  <c r="L30549" i="3"/>
  <c r="L30541" i="3"/>
  <c r="L30533" i="3"/>
  <c r="L30525" i="3"/>
  <c r="L30517" i="3"/>
  <c r="L30509" i="3"/>
  <c r="L30501" i="3"/>
  <c r="L30493" i="3"/>
  <c r="L30485" i="3"/>
  <c r="L30477" i="3"/>
  <c r="L30469" i="3"/>
  <c r="L30461" i="3"/>
  <c r="L30453" i="3"/>
  <c r="L30445" i="3"/>
  <c r="L30437" i="3"/>
  <c r="L30429" i="3"/>
  <c r="L30421" i="3"/>
  <c r="L30413" i="3"/>
  <c r="L30405" i="3"/>
  <c r="L30397" i="3"/>
  <c r="L30389" i="3"/>
  <c r="L30381" i="3"/>
  <c r="L30373" i="3"/>
  <c r="L30365" i="3"/>
  <c r="L30357" i="3"/>
  <c r="L30349" i="3"/>
  <c r="L30341" i="3"/>
  <c r="L30333" i="3"/>
  <c r="L30325" i="3"/>
  <c r="L30317" i="3"/>
  <c r="L30309" i="3"/>
  <c r="L30301" i="3"/>
  <c r="L30293" i="3"/>
  <c r="L30285" i="3"/>
  <c r="L30277" i="3"/>
  <c r="L30269" i="3"/>
  <c r="L30261" i="3"/>
  <c r="L30253" i="3"/>
  <c r="L30245" i="3"/>
  <c r="L30237" i="3"/>
  <c r="L30229" i="3"/>
  <c r="L30221" i="3"/>
  <c r="L30213" i="3"/>
  <c r="L30205" i="3"/>
  <c r="L30197" i="3"/>
  <c r="L30189" i="3"/>
  <c r="L30181" i="3"/>
  <c r="L30173" i="3"/>
  <c r="L30165" i="3"/>
  <c r="L30157" i="3"/>
  <c r="L30149" i="3"/>
  <c r="L30141" i="3"/>
  <c r="L30133" i="3"/>
  <c r="L30125" i="3"/>
  <c r="L30117" i="3"/>
  <c r="L30109" i="3"/>
  <c r="L30101" i="3"/>
  <c r="L30093" i="3"/>
  <c r="L30085" i="3"/>
  <c r="L30077" i="3"/>
  <c r="L30069" i="3"/>
  <c r="L30061" i="3"/>
  <c r="L30053" i="3"/>
  <c r="L30045" i="3"/>
  <c r="L30037" i="3"/>
  <c r="L30029" i="3"/>
  <c r="L30021" i="3"/>
  <c r="L30013" i="3"/>
  <c r="L30005" i="3"/>
  <c r="L29997" i="3"/>
  <c r="L29989" i="3"/>
  <c r="L29981" i="3"/>
  <c r="L29973" i="3"/>
  <c r="L29965" i="3"/>
  <c r="L29957" i="3"/>
  <c r="L29949" i="3"/>
  <c r="L29941" i="3"/>
  <c r="L29933" i="3"/>
  <c r="L29925" i="3"/>
  <c r="L29917" i="3"/>
  <c r="L29909" i="3"/>
  <c r="L29901" i="3"/>
  <c r="L29893" i="3"/>
  <c r="L29885" i="3"/>
  <c r="L29877" i="3"/>
  <c r="L29869" i="3"/>
  <c r="L29861" i="3"/>
  <c r="L29853" i="3"/>
  <c r="L29845" i="3"/>
  <c r="L29837" i="3"/>
  <c r="L29829" i="3"/>
  <c r="L29821" i="3"/>
  <c r="L29813" i="3"/>
  <c r="L29805" i="3"/>
  <c r="L29797" i="3"/>
  <c r="L29789" i="3"/>
  <c r="L29781" i="3"/>
  <c r="L29773" i="3"/>
  <c r="L29765" i="3"/>
  <c r="L29757" i="3"/>
  <c r="L29749" i="3"/>
  <c r="L29741" i="3"/>
  <c r="L29733" i="3"/>
  <c r="L29725" i="3"/>
  <c r="L29717" i="3"/>
  <c r="L29709" i="3"/>
  <c r="L29701" i="3"/>
  <c r="L29693" i="3"/>
  <c r="L29685" i="3"/>
  <c r="L29677" i="3"/>
  <c r="L29669" i="3"/>
  <c r="L29661" i="3"/>
  <c r="L29653" i="3"/>
  <c r="L29645" i="3"/>
  <c r="L29637" i="3"/>
  <c r="L29629" i="3"/>
  <c r="L29621" i="3"/>
  <c r="L29613" i="3"/>
  <c r="L29605" i="3"/>
  <c r="L29597" i="3"/>
  <c r="L29589" i="3"/>
  <c r="L29581" i="3"/>
  <c r="L29573" i="3"/>
  <c r="L29565" i="3"/>
  <c r="L29557" i="3"/>
  <c r="L29549" i="3"/>
  <c r="L29541" i="3"/>
  <c r="L29533" i="3"/>
  <c r="L29525" i="3"/>
  <c r="L29517" i="3"/>
  <c r="L29509" i="3"/>
  <c r="L29501" i="3"/>
  <c r="L29493" i="3"/>
  <c r="L29485" i="3"/>
  <c r="L29477" i="3"/>
  <c r="L29469" i="3"/>
  <c r="L29461" i="3"/>
  <c r="L29453" i="3"/>
  <c r="L29445" i="3"/>
  <c r="L29437" i="3"/>
  <c r="L29429" i="3"/>
  <c r="L29421" i="3"/>
  <c r="L29413" i="3"/>
  <c r="L29405" i="3"/>
  <c r="L29397" i="3"/>
  <c r="L29389" i="3"/>
  <c r="L29381" i="3"/>
  <c r="L29373" i="3"/>
  <c r="L29365" i="3"/>
  <c r="L29357" i="3"/>
  <c r="L29349" i="3"/>
  <c r="L29341" i="3"/>
  <c r="L29333" i="3"/>
  <c r="L29325" i="3"/>
  <c r="L29317" i="3"/>
  <c r="L29309" i="3"/>
  <c r="L29301" i="3"/>
  <c r="L29293" i="3"/>
  <c r="L29285" i="3"/>
  <c r="L29277" i="3"/>
  <c r="L29269" i="3"/>
  <c r="L29261" i="3"/>
  <c r="L29253" i="3"/>
  <c r="L29245" i="3"/>
  <c r="L29237" i="3"/>
  <c r="L29229" i="3"/>
  <c r="L29221" i="3"/>
  <c r="L29213" i="3"/>
  <c r="L29205" i="3"/>
  <c r="L29197" i="3"/>
  <c r="L29189" i="3"/>
  <c r="L29181" i="3"/>
  <c r="L29173" i="3"/>
  <c r="L29165" i="3"/>
  <c r="L29157" i="3"/>
  <c r="L29149" i="3"/>
  <c r="L29141" i="3"/>
  <c r="L29133" i="3"/>
  <c r="L29125" i="3"/>
  <c r="L29117" i="3"/>
  <c r="L29109" i="3"/>
  <c r="L29101" i="3"/>
  <c r="L29093" i="3"/>
  <c r="L29085" i="3"/>
  <c r="L29077" i="3"/>
  <c r="L29069" i="3"/>
  <c r="L29061" i="3"/>
  <c r="L29053" i="3"/>
  <c r="L29045" i="3"/>
  <c r="L29037" i="3"/>
  <c r="L29029" i="3"/>
  <c r="L29021" i="3"/>
  <c r="L29013" i="3"/>
  <c r="L29005" i="3"/>
  <c r="L28997" i="3"/>
  <c r="L28989" i="3"/>
  <c r="L28981" i="3"/>
  <c r="L28973" i="3"/>
  <c r="L28965" i="3"/>
  <c r="L28957" i="3"/>
  <c r="L28949" i="3"/>
  <c r="L28941" i="3"/>
  <c r="L28933" i="3"/>
  <c r="L28925" i="3"/>
  <c r="L28917" i="3"/>
  <c r="L28909" i="3"/>
  <c r="L28901" i="3"/>
  <c r="L28893" i="3"/>
  <c r="L28885" i="3"/>
  <c r="L28877" i="3"/>
  <c r="L28869" i="3"/>
  <c r="L28861" i="3"/>
  <c r="L28853" i="3"/>
  <c r="L28845" i="3"/>
  <c r="L28837" i="3"/>
  <c r="L28829" i="3"/>
  <c r="L28821" i="3"/>
  <c r="L28813" i="3"/>
  <c r="L28805" i="3"/>
  <c r="L28797" i="3"/>
  <c r="L28789" i="3"/>
  <c r="L28781" i="3"/>
  <c r="L28773" i="3"/>
  <c r="L28765" i="3"/>
  <c r="L28757" i="3"/>
  <c r="L28749" i="3"/>
  <c r="L28741" i="3"/>
  <c r="L28733" i="3"/>
  <c r="L28725" i="3"/>
  <c r="L28717" i="3"/>
  <c r="L28709" i="3"/>
  <c r="L28701" i="3"/>
  <c r="L28693" i="3"/>
  <c r="L28685" i="3"/>
  <c r="L28677" i="3"/>
  <c r="L28669" i="3"/>
  <c r="L28661" i="3"/>
  <c r="L28653" i="3"/>
  <c r="L28645" i="3"/>
  <c r="L28637" i="3"/>
  <c r="L28629" i="3"/>
  <c r="L28621" i="3"/>
  <c r="L28613" i="3"/>
  <c r="L28605" i="3"/>
  <c r="L28597" i="3"/>
  <c r="L28589" i="3"/>
  <c r="L28581" i="3"/>
  <c r="L28573" i="3"/>
  <c r="L28565" i="3"/>
  <c r="L28557" i="3"/>
  <c r="L28549" i="3"/>
  <c r="L28541" i="3"/>
  <c r="L28533" i="3"/>
  <c r="L28525" i="3"/>
  <c r="L28517" i="3"/>
  <c r="L28509" i="3"/>
  <c r="L28501" i="3"/>
  <c r="L28493" i="3"/>
  <c r="L28485" i="3"/>
  <c r="L28477" i="3"/>
  <c r="L28469" i="3"/>
  <c r="L28461" i="3"/>
  <c r="L28453" i="3"/>
  <c r="L28445" i="3"/>
  <c r="L28437" i="3"/>
  <c r="L28429" i="3"/>
  <c r="L28421" i="3"/>
  <c r="L28413" i="3"/>
  <c r="L28405" i="3"/>
  <c r="L28397" i="3"/>
  <c r="L28389" i="3"/>
  <c r="L28381" i="3"/>
  <c r="L28373" i="3"/>
  <c r="L28365" i="3"/>
  <c r="L28357" i="3"/>
  <c r="L28349" i="3"/>
  <c r="L28341" i="3"/>
  <c r="L28333" i="3"/>
  <c r="L28325" i="3"/>
  <c r="L28317" i="3"/>
  <c r="L28309" i="3"/>
  <c r="L28301" i="3"/>
  <c r="L28293" i="3"/>
  <c r="L28285" i="3"/>
  <c r="L28277" i="3"/>
  <c r="L28269" i="3"/>
  <c r="L28261" i="3"/>
  <c r="L28253" i="3"/>
  <c r="L28245" i="3"/>
  <c r="L28237" i="3"/>
  <c r="L28229" i="3"/>
  <c r="L28221" i="3"/>
  <c r="L28213" i="3"/>
  <c r="L28205" i="3"/>
  <c r="L28197" i="3"/>
  <c r="L28189" i="3"/>
  <c r="L28181" i="3"/>
  <c r="L28173" i="3"/>
  <c r="L28165" i="3"/>
  <c r="L28157" i="3"/>
  <c r="L28149" i="3"/>
  <c r="L28141" i="3"/>
  <c r="L28133" i="3"/>
  <c r="L28125" i="3"/>
  <c r="L28117" i="3"/>
  <c r="L28109" i="3"/>
  <c r="L28101" i="3"/>
  <c r="L28093" i="3"/>
  <c r="L28085" i="3"/>
  <c r="L28077" i="3"/>
  <c r="L28069" i="3"/>
  <c r="L28061" i="3"/>
  <c r="L28053" i="3"/>
  <c r="L28045" i="3"/>
  <c r="L28037" i="3"/>
  <c r="L28029" i="3"/>
  <c r="L28021" i="3"/>
  <c r="L28013" i="3"/>
  <c r="L28005" i="3"/>
  <c r="L27997" i="3"/>
  <c r="L27989" i="3"/>
  <c r="L27981" i="3"/>
  <c r="L27973" i="3"/>
  <c r="L27965" i="3"/>
  <c r="L27957" i="3"/>
  <c r="L27949" i="3"/>
  <c r="L27941" i="3"/>
  <c r="L27933" i="3"/>
  <c r="L27925" i="3"/>
  <c r="L27917" i="3"/>
  <c r="L27909" i="3"/>
  <c r="L27901" i="3"/>
  <c r="L27893" i="3"/>
  <c r="L27885" i="3"/>
  <c r="L27877" i="3"/>
  <c r="L27869" i="3"/>
  <c r="L27861" i="3"/>
  <c r="L27853" i="3"/>
  <c r="L27845" i="3"/>
  <c r="L27837" i="3"/>
  <c r="L27829" i="3"/>
  <c r="L27821" i="3"/>
  <c r="L27813" i="3"/>
  <c r="L27805" i="3"/>
  <c r="L27797" i="3"/>
  <c r="L27789" i="3"/>
  <c r="L27781" i="3"/>
  <c r="L27773" i="3"/>
  <c r="L27765" i="3"/>
  <c r="L27757" i="3"/>
  <c r="L27749" i="3"/>
  <c r="L27741" i="3"/>
  <c r="L27733" i="3"/>
  <c r="L27725" i="3"/>
  <c r="L27717" i="3"/>
  <c r="L27709" i="3"/>
  <c r="L27701" i="3"/>
  <c r="L27693" i="3"/>
  <c r="L27685" i="3"/>
  <c r="L27677" i="3"/>
  <c r="L27669" i="3"/>
  <c r="L27661" i="3"/>
  <c r="L27653" i="3"/>
  <c r="L27645" i="3"/>
  <c r="L27637" i="3"/>
  <c r="L27629" i="3"/>
  <c r="L27621" i="3"/>
  <c r="L27613" i="3"/>
  <c r="L27605" i="3"/>
  <c r="L27597" i="3"/>
  <c r="L27589" i="3"/>
  <c r="L27581" i="3"/>
  <c r="L27573" i="3"/>
  <c r="L27565" i="3"/>
  <c r="L27557" i="3"/>
  <c r="L27549" i="3"/>
  <c r="L27541" i="3"/>
  <c r="L27533" i="3"/>
  <c r="L27525" i="3"/>
  <c r="L27517" i="3"/>
  <c r="L27509" i="3"/>
  <c r="L27501" i="3"/>
  <c r="L27493" i="3"/>
  <c r="L27485" i="3"/>
  <c r="L27477" i="3"/>
  <c r="L27469" i="3"/>
  <c r="L27461" i="3"/>
  <c r="L27453" i="3"/>
  <c r="L27445" i="3"/>
  <c r="L27437" i="3"/>
  <c r="L27429" i="3"/>
  <c r="L27421" i="3"/>
  <c r="L27413" i="3"/>
  <c r="L27405" i="3"/>
  <c r="L27397" i="3"/>
  <c r="L27389" i="3"/>
  <c r="L27381" i="3"/>
  <c r="L27373" i="3"/>
  <c r="L27365" i="3"/>
  <c r="L27357" i="3"/>
  <c r="L27349" i="3"/>
  <c r="L27341" i="3"/>
  <c r="L27333" i="3"/>
  <c r="L27325" i="3"/>
  <c r="L27317" i="3"/>
  <c r="L27309" i="3"/>
  <c r="L27301" i="3"/>
  <c r="L27293" i="3"/>
  <c r="L27285" i="3"/>
  <c r="L27277" i="3"/>
  <c r="L27269" i="3"/>
  <c r="L27261" i="3"/>
  <c r="L27253" i="3"/>
  <c r="L27245" i="3"/>
  <c r="L27237" i="3"/>
  <c r="L27229" i="3"/>
  <c r="L27221" i="3"/>
  <c r="L27213" i="3"/>
  <c r="L27205" i="3"/>
  <c r="L27197" i="3"/>
  <c r="L27189" i="3"/>
  <c r="L27181" i="3"/>
  <c r="L27173" i="3"/>
  <c r="L27165" i="3"/>
  <c r="L27157" i="3"/>
  <c r="L27149" i="3"/>
  <c r="L27141" i="3"/>
  <c r="L27133" i="3"/>
  <c r="L27125" i="3"/>
  <c r="L27117" i="3"/>
  <c r="L27109" i="3"/>
  <c r="L27101" i="3"/>
  <c r="L27093" i="3"/>
  <c r="L27085" i="3"/>
  <c r="L27077" i="3"/>
  <c r="L27069" i="3"/>
  <c r="L27061" i="3"/>
  <c r="L27053" i="3"/>
  <c r="L27045" i="3"/>
  <c r="L27037" i="3"/>
  <c r="L27029" i="3"/>
  <c r="L27021" i="3"/>
  <c r="L27013" i="3"/>
  <c r="L27005" i="3"/>
  <c r="L26997" i="3"/>
  <c r="L26989" i="3"/>
  <c r="L26981" i="3"/>
  <c r="L26973" i="3"/>
  <c r="L26965" i="3"/>
  <c r="L26957" i="3"/>
  <c r="L26949" i="3"/>
  <c r="L26941" i="3"/>
  <c r="L26933" i="3"/>
  <c r="L26925" i="3"/>
  <c r="L26917" i="3"/>
  <c r="L26909" i="3"/>
  <c r="L26901" i="3"/>
  <c r="L26893" i="3"/>
  <c r="L26885" i="3"/>
  <c r="L26877" i="3"/>
  <c r="L26869" i="3"/>
  <c r="L26861" i="3"/>
  <c r="L26853" i="3"/>
  <c r="L26845" i="3"/>
  <c r="L26837" i="3"/>
  <c r="L26829" i="3"/>
  <c r="L26821" i="3"/>
  <c r="L26813" i="3"/>
  <c r="L26805" i="3"/>
  <c r="L26797" i="3"/>
  <c r="L26789" i="3"/>
  <c r="L26781" i="3"/>
  <c r="L26773" i="3"/>
  <c r="L26765" i="3"/>
  <c r="L26757" i="3"/>
  <c r="L26749" i="3"/>
  <c r="L26741" i="3"/>
  <c r="L26733" i="3"/>
  <c r="L26725" i="3"/>
  <c r="L26717" i="3"/>
  <c r="L26709" i="3"/>
  <c r="L26701" i="3"/>
  <c r="L26693" i="3"/>
  <c r="L26685" i="3"/>
  <c r="L26677" i="3"/>
  <c r="L26669" i="3"/>
  <c r="L26661" i="3"/>
  <c r="L26653" i="3"/>
  <c r="L26645" i="3"/>
  <c r="L26637" i="3"/>
  <c r="L26629" i="3"/>
  <c r="L26621" i="3"/>
  <c r="L26613" i="3"/>
  <c r="L26605" i="3"/>
  <c r="L26597" i="3"/>
  <c r="L26589" i="3"/>
  <c r="L26581" i="3"/>
  <c r="L26573" i="3"/>
  <c r="L26565" i="3"/>
  <c r="L26557" i="3"/>
  <c r="L26549" i="3"/>
  <c r="L26541" i="3"/>
  <c r="L26533" i="3"/>
  <c r="L26525" i="3"/>
  <c r="L26517" i="3"/>
  <c r="L26509" i="3"/>
  <c r="L26501" i="3"/>
  <c r="L26493" i="3"/>
  <c r="L26485" i="3"/>
  <c r="L26477" i="3"/>
  <c r="L26469" i="3"/>
  <c r="L26461" i="3"/>
  <c r="L26453" i="3"/>
  <c r="L26445" i="3"/>
  <c r="L26437" i="3"/>
  <c r="L26429" i="3"/>
  <c r="L26421" i="3"/>
  <c r="L26413" i="3"/>
  <c r="L26405" i="3"/>
  <c r="L26397" i="3"/>
  <c r="L26389" i="3"/>
  <c r="L26381" i="3"/>
  <c r="L26373" i="3"/>
  <c r="L26365" i="3"/>
  <c r="L26357" i="3"/>
  <c r="L26349" i="3"/>
  <c r="L26341" i="3"/>
  <c r="L26333" i="3"/>
  <c r="L26325" i="3"/>
  <c r="L26317" i="3"/>
  <c r="L26309" i="3"/>
  <c r="L26301" i="3"/>
  <c r="L26293" i="3"/>
  <c r="L26285" i="3"/>
  <c r="L26277" i="3"/>
  <c r="L26269" i="3"/>
  <c r="L26261" i="3"/>
  <c r="L26253" i="3"/>
  <c r="L26245" i="3"/>
  <c r="L26237" i="3"/>
  <c r="L26229" i="3"/>
  <c r="L26221" i="3"/>
  <c r="L26213" i="3"/>
  <c r="L26205" i="3"/>
  <c r="L26197" i="3"/>
  <c r="L26189" i="3"/>
  <c r="L26181" i="3"/>
  <c r="L26173" i="3"/>
  <c r="L26165" i="3"/>
  <c r="L26157" i="3"/>
  <c r="L26149" i="3"/>
  <c r="L26141" i="3"/>
  <c r="L26133" i="3"/>
  <c r="L26125" i="3"/>
  <c r="L26117" i="3"/>
  <c r="L26109" i="3"/>
  <c r="L26101" i="3"/>
  <c r="L26093" i="3"/>
  <c r="L26085" i="3"/>
  <c r="L26077" i="3"/>
  <c r="L26069" i="3"/>
  <c r="L26061" i="3"/>
  <c r="L26053" i="3"/>
  <c r="L26045" i="3"/>
  <c r="L26037" i="3"/>
  <c r="L26029" i="3"/>
  <c r="L26021" i="3"/>
  <c r="L26013" i="3"/>
  <c r="L26005" i="3"/>
  <c r="L25997" i="3"/>
  <c r="L25989" i="3"/>
  <c r="L25981" i="3"/>
  <c r="L25973" i="3"/>
  <c r="L25965" i="3"/>
  <c r="L25957" i="3"/>
  <c r="L25949" i="3"/>
  <c r="L25941" i="3"/>
  <c r="L25933" i="3"/>
  <c r="L25925" i="3"/>
  <c r="L25917" i="3"/>
  <c r="L25909" i="3"/>
  <c r="L25901" i="3"/>
  <c r="L25893" i="3"/>
  <c r="L25885" i="3"/>
  <c r="L25877" i="3"/>
  <c r="L25869" i="3"/>
  <c r="L25861" i="3"/>
  <c r="L25853" i="3"/>
  <c r="L25845" i="3"/>
  <c r="L25837" i="3"/>
  <c r="L25829" i="3"/>
  <c r="L25821" i="3"/>
  <c r="L25813" i="3"/>
  <c r="L25805" i="3"/>
  <c r="L25797" i="3"/>
  <c r="L25789" i="3"/>
  <c r="L25781" i="3"/>
  <c r="L25773" i="3"/>
  <c r="L25765" i="3"/>
  <c r="L25757" i="3"/>
  <c r="L25749" i="3"/>
  <c r="L25741" i="3"/>
  <c r="L25733" i="3"/>
  <c r="L25725" i="3"/>
  <c r="L25717" i="3"/>
  <c r="L25709" i="3"/>
  <c r="L25701" i="3"/>
  <c r="L25693" i="3"/>
  <c r="L25685" i="3"/>
  <c r="L25677" i="3"/>
  <c r="L25669" i="3"/>
  <c r="L25661" i="3"/>
  <c r="L25653" i="3"/>
  <c r="L25645" i="3"/>
  <c r="L25637" i="3"/>
  <c r="L25629" i="3"/>
  <c r="L25621" i="3"/>
  <c r="L25613" i="3"/>
  <c r="L25605" i="3"/>
  <c r="L25597" i="3"/>
  <c r="L25589" i="3"/>
  <c r="L25581" i="3"/>
  <c r="L25573" i="3"/>
  <c r="L25565" i="3"/>
  <c r="L25557" i="3"/>
  <c r="L25549" i="3"/>
  <c r="L25541" i="3"/>
  <c r="L25533" i="3"/>
  <c r="L25525" i="3"/>
  <c r="L25517" i="3"/>
  <c r="L25509" i="3"/>
  <c r="L25501" i="3"/>
  <c r="L25493" i="3"/>
  <c r="L25485" i="3"/>
  <c r="L25477" i="3"/>
  <c r="L25469" i="3"/>
  <c r="L25461" i="3"/>
  <c r="L25453" i="3"/>
  <c r="L25445" i="3"/>
  <c r="L25437" i="3"/>
  <c r="L25429" i="3"/>
  <c r="L25421" i="3"/>
  <c r="L25413" i="3"/>
  <c r="L25405" i="3"/>
  <c r="L25397" i="3"/>
  <c r="L25389" i="3"/>
  <c r="L25381" i="3"/>
  <c r="L25373" i="3"/>
  <c r="L25365" i="3"/>
  <c r="L25357" i="3"/>
  <c r="L25349" i="3"/>
  <c r="L25341" i="3"/>
  <c r="L25333" i="3"/>
  <c r="L25325" i="3"/>
  <c r="L25317" i="3"/>
  <c r="L25309" i="3"/>
  <c r="L25301" i="3"/>
  <c r="L25293" i="3"/>
  <c r="L25285" i="3"/>
  <c r="L25277" i="3"/>
  <c r="L25269" i="3"/>
  <c r="L25261" i="3"/>
  <c r="L25253" i="3"/>
  <c r="L25245" i="3"/>
  <c r="L25237" i="3"/>
  <c r="L25229" i="3"/>
  <c r="L25221" i="3"/>
  <c r="L25213" i="3"/>
  <c r="L25205" i="3"/>
  <c r="L25197" i="3"/>
  <c r="L25189" i="3"/>
  <c r="L25181" i="3"/>
  <c r="L25173" i="3"/>
  <c r="L25165" i="3"/>
  <c r="L25157" i="3"/>
  <c r="L25149" i="3"/>
  <c r="L25141" i="3"/>
  <c r="L25133" i="3"/>
  <c r="L25125" i="3"/>
  <c r="L25117" i="3"/>
  <c r="L25109" i="3"/>
  <c r="L25101" i="3"/>
  <c r="L25093" i="3"/>
  <c r="L25085" i="3"/>
  <c r="L25077" i="3"/>
  <c r="L25069" i="3"/>
  <c r="L25061" i="3"/>
  <c r="L25053" i="3"/>
  <c r="L25045" i="3"/>
  <c r="L25037" i="3"/>
  <c r="L25029" i="3"/>
  <c r="L25021" i="3"/>
  <c r="L25013" i="3"/>
  <c r="L25005" i="3"/>
  <c r="L24997" i="3"/>
  <c r="L24989" i="3"/>
  <c r="L24981" i="3"/>
  <c r="L24973" i="3"/>
  <c r="L24965" i="3"/>
  <c r="L24957" i="3"/>
  <c r="L24949" i="3"/>
  <c r="L24941" i="3"/>
  <c r="L24933" i="3"/>
  <c r="L24925" i="3"/>
  <c r="L24917" i="3"/>
  <c r="L24909" i="3"/>
  <c r="L24901" i="3"/>
  <c r="L24893" i="3"/>
  <c r="L24885" i="3"/>
  <c r="L24877" i="3"/>
  <c r="L24869" i="3"/>
  <c r="L24861" i="3"/>
  <c r="L24853" i="3"/>
  <c r="L24845" i="3"/>
  <c r="L24837" i="3"/>
  <c r="L24829" i="3"/>
  <c r="L24821" i="3"/>
  <c r="L24813" i="3"/>
  <c r="L24805" i="3"/>
  <c r="L24797" i="3"/>
  <c r="L24789" i="3"/>
  <c r="L24781" i="3"/>
  <c r="L24773" i="3"/>
  <c r="L24765" i="3"/>
  <c r="L24757" i="3"/>
  <c r="L24749" i="3"/>
  <c r="L24741" i="3"/>
  <c r="L24733" i="3"/>
  <c r="L24725" i="3"/>
  <c r="L24717" i="3"/>
  <c r="L24709" i="3"/>
  <c r="L24701" i="3"/>
  <c r="L24693" i="3"/>
  <c r="L24685" i="3"/>
  <c r="L24677" i="3"/>
  <c r="L24669" i="3"/>
  <c r="L24661" i="3"/>
  <c r="L24653" i="3"/>
  <c r="L24645" i="3"/>
  <c r="L24637" i="3"/>
  <c r="L24629" i="3"/>
  <c r="L24621" i="3"/>
  <c r="L24613" i="3"/>
  <c r="L24605" i="3"/>
  <c r="L24597" i="3"/>
  <c r="L24589" i="3"/>
  <c r="L24581" i="3"/>
  <c r="L24573" i="3"/>
  <c r="L24565" i="3"/>
  <c r="L24557" i="3"/>
  <c r="L24549" i="3"/>
  <c r="L24541" i="3"/>
  <c r="L24533" i="3"/>
  <c r="L24525" i="3"/>
  <c r="L24517" i="3"/>
  <c r="L24509" i="3"/>
  <c r="L24501" i="3"/>
  <c r="L24493" i="3"/>
  <c r="L24485" i="3"/>
  <c r="L24477" i="3"/>
  <c r="L24469" i="3"/>
  <c r="L24461" i="3"/>
  <c r="L24453" i="3"/>
  <c r="L24445" i="3"/>
  <c r="L24437" i="3"/>
  <c r="L24429" i="3"/>
  <c r="L24421" i="3"/>
  <c r="L24413" i="3"/>
  <c r="L24405" i="3"/>
  <c r="L24397" i="3"/>
  <c r="L24389" i="3"/>
  <c r="L24381" i="3"/>
  <c r="L24373" i="3"/>
  <c r="L24365" i="3"/>
  <c r="L24357" i="3"/>
  <c r="L24349" i="3"/>
  <c r="L24341" i="3"/>
  <c r="L24333" i="3"/>
  <c r="L24325" i="3"/>
  <c r="L24317" i="3"/>
  <c r="L24309" i="3"/>
  <c r="L24301" i="3"/>
  <c r="L24293" i="3"/>
  <c r="L24285" i="3"/>
  <c r="L24277" i="3"/>
  <c r="L24269" i="3"/>
  <c r="L24261" i="3"/>
  <c r="L24253" i="3"/>
  <c r="L24245" i="3"/>
  <c r="L24237" i="3"/>
  <c r="L24229" i="3"/>
  <c r="L24221" i="3"/>
  <c r="L24213" i="3"/>
  <c r="L24205" i="3"/>
  <c r="L24197" i="3"/>
  <c r="L24189" i="3"/>
  <c r="L24181" i="3"/>
  <c r="L24173" i="3"/>
  <c r="L24165" i="3"/>
  <c r="L24157" i="3"/>
  <c r="L24149" i="3"/>
  <c r="L24141" i="3"/>
  <c r="L24133" i="3"/>
  <c r="L24125" i="3"/>
  <c r="L24117" i="3"/>
  <c r="L24109" i="3"/>
  <c r="L24101" i="3"/>
  <c r="L24093" i="3"/>
  <c r="L24085" i="3"/>
  <c r="L24077" i="3"/>
  <c r="L24069" i="3"/>
  <c r="L24061" i="3"/>
  <c r="L24053" i="3"/>
  <c r="L24045" i="3"/>
  <c r="L24037" i="3"/>
  <c r="L24029" i="3"/>
  <c r="L24021" i="3"/>
  <c r="L24013" i="3"/>
  <c r="L24005" i="3"/>
  <c r="L23997" i="3"/>
  <c r="L23989" i="3"/>
  <c r="L23981" i="3"/>
  <c r="L23973" i="3"/>
  <c r="L23965" i="3"/>
  <c r="L23957" i="3"/>
  <c r="L23949" i="3"/>
  <c r="L23941" i="3"/>
  <c r="L23933" i="3"/>
  <c r="L23925" i="3"/>
  <c r="L23917" i="3"/>
  <c r="L23909" i="3"/>
  <c r="L23901" i="3"/>
  <c r="L23893" i="3"/>
  <c r="L23885" i="3"/>
  <c r="L23877" i="3"/>
  <c r="L23869" i="3"/>
  <c r="L23861" i="3"/>
  <c r="L23853" i="3"/>
  <c r="L23845" i="3"/>
  <c r="L23837" i="3"/>
  <c r="L23829" i="3"/>
  <c r="L23821" i="3"/>
  <c r="L23813" i="3"/>
  <c r="L23805" i="3"/>
  <c r="L23797" i="3"/>
  <c r="L23789" i="3"/>
  <c r="L23781" i="3"/>
  <c r="L23773" i="3"/>
  <c r="L23765" i="3"/>
  <c r="L23757" i="3"/>
  <c r="L23749" i="3"/>
  <c r="L23741" i="3"/>
  <c r="L23733" i="3"/>
  <c r="L23725" i="3"/>
  <c r="L23717" i="3"/>
  <c r="L23709" i="3"/>
  <c r="L23701" i="3"/>
  <c r="L23693" i="3"/>
  <c r="L23685" i="3"/>
  <c r="L23677" i="3"/>
  <c r="L23669" i="3"/>
  <c r="L23661" i="3"/>
  <c r="L23653" i="3"/>
  <c r="L23645" i="3"/>
  <c r="L23637" i="3"/>
  <c r="L23629" i="3"/>
  <c r="L23621" i="3"/>
  <c r="L23613" i="3"/>
  <c r="L23605" i="3"/>
  <c r="L23597" i="3"/>
  <c r="L23589" i="3"/>
  <c r="L23581" i="3"/>
  <c r="L23573" i="3"/>
  <c r="L23565" i="3"/>
  <c r="L23557" i="3"/>
  <c r="L23549" i="3"/>
  <c r="L23541" i="3"/>
  <c r="L23533" i="3"/>
  <c r="L23525" i="3"/>
  <c r="L23517" i="3"/>
  <c r="L23509" i="3"/>
  <c r="L23501" i="3"/>
  <c r="L23493" i="3"/>
  <c r="L23485" i="3"/>
  <c r="L23477" i="3"/>
  <c r="L23469" i="3"/>
  <c r="L23461" i="3"/>
  <c r="L23453" i="3"/>
  <c r="L23445" i="3"/>
  <c r="L23437" i="3"/>
  <c r="L23429" i="3"/>
  <c r="L23421" i="3"/>
  <c r="L23413" i="3"/>
  <c r="L23405" i="3"/>
  <c r="L23397" i="3"/>
  <c r="L23389" i="3"/>
  <c r="L23381" i="3"/>
  <c r="L23373" i="3"/>
  <c r="L23365" i="3"/>
  <c r="L23357" i="3"/>
  <c r="L23349" i="3"/>
  <c r="L23341" i="3"/>
  <c r="L23333" i="3"/>
  <c r="L23325" i="3"/>
  <c r="L23317" i="3"/>
  <c r="L23309" i="3"/>
  <c r="L23301" i="3"/>
  <c r="L23293" i="3"/>
  <c r="L23285" i="3"/>
  <c r="L23277" i="3"/>
  <c r="L23269" i="3"/>
  <c r="L23261" i="3"/>
  <c r="L23253" i="3"/>
  <c r="L23245" i="3"/>
  <c r="L23237" i="3"/>
  <c r="L23229" i="3"/>
  <c r="L23221" i="3"/>
  <c r="L23213" i="3"/>
  <c r="L23205" i="3"/>
  <c r="L23197" i="3"/>
  <c r="L23189" i="3"/>
  <c r="L23181" i="3"/>
  <c r="L23173" i="3"/>
  <c r="L23165" i="3"/>
  <c r="L23157" i="3"/>
  <c r="L23149" i="3"/>
  <c r="L23141" i="3"/>
  <c r="L23133" i="3"/>
  <c r="L23125" i="3"/>
  <c r="L23117" i="3"/>
  <c r="L23109" i="3"/>
  <c r="L23101" i="3"/>
  <c r="L23093" i="3"/>
  <c r="L23085" i="3"/>
  <c r="L23077" i="3"/>
  <c r="L23069" i="3"/>
  <c r="L23061" i="3"/>
  <c r="L23053" i="3"/>
  <c r="L23045" i="3"/>
  <c r="L23037" i="3"/>
  <c r="L23029" i="3"/>
  <c r="L23021" i="3"/>
  <c r="L23013" i="3"/>
  <c r="L23005" i="3"/>
  <c r="L22997" i="3"/>
  <c r="L22989" i="3"/>
  <c r="L22981" i="3"/>
  <c r="L22973" i="3"/>
  <c r="L22965" i="3"/>
  <c r="L22957" i="3"/>
  <c r="L22949" i="3"/>
  <c r="L22941" i="3"/>
  <c r="L22933" i="3"/>
  <c r="L22925" i="3"/>
  <c r="L22917" i="3"/>
  <c r="L22909" i="3"/>
  <c r="L22901" i="3"/>
  <c r="L22893" i="3"/>
  <c r="L22885" i="3"/>
  <c r="L22877" i="3"/>
  <c r="L22869" i="3"/>
  <c r="L22861" i="3"/>
  <c r="L22853" i="3"/>
  <c r="L22845" i="3"/>
  <c r="L22837" i="3"/>
  <c r="L22829" i="3"/>
  <c r="L22821" i="3"/>
  <c r="L22813" i="3"/>
  <c r="L22805" i="3"/>
  <c r="L22797" i="3"/>
  <c r="L22789" i="3"/>
  <c r="L22781" i="3"/>
  <c r="L22773" i="3"/>
  <c r="L22765" i="3"/>
  <c r="L22757" i="3"/>
  <c r="L22749" i="3"/>
  <c r="L22741" i="3"/>
  <c r="L22733" i="3"/>
  <c r="L22725" i="3"/>
  <c r="L22717" i="3"/>
  <c r="L22709" i="3"/>
  <c r="L22701" i="3"/>
  <c r="L22693" i="3"/>
  <c r="L22685" i="3"/>
  <c r="L22677" i="3"/>
  <c r="L22669" i="3"/>
  <c r="L22661" i="3"/>
  <c r="L22653" i="3"/>
  <c r="L22645" i="3"/>
  <c r="L22637" i="3"/>
  <c r="L22629" i="3"/>
  <c r="L22621" i="3"/>
  <c r="L22613" i="3"/>
  <c r="L22605" i="3"/>
  <c r="L22597" i="3"/>
  <c r="L22589" i="3"/>
  <c r="L22581" i="3"/>
  <c r="L22573" i="3"/>
  <c r="L22565" i="3"/>
  <c r="L22557" i="3"/>
  <c r="L22549" i="3"/>
  <c r="L22541" i="3"/>
  <c r="L22533" i="3"/>
  <c r="L22525" i="3"/>
  <c r="L22517" i="3"/>
  <c r="L22509" i="3"/>
  <c r="L22501" i="3"/>
  <c r="L22493" i="3"/>
  <c r="L22485" i="3"/>
  <c r="L22477" i="3"/>
  <c r="L22469" i="3"/>
  <c r="L22461" i="3"/>
  <c r="L22453" i="3"/>
  <c r="L22445" i="3"/>
  <c r="L22437" i="3"/>
  <c r="L22429" i="3"/>
  <c r="L22421" i="3"/>
  <c r="L22413" i="3"/>
  <c r="L22405" i="3"/>
  <c r="L22397" i="3"/>
  <c r="L22389" i="3"/>
  <c r="L22381" i="3"/>
  <c r="L22373" i="3"/>
  <c r="L22365" i="3"/>
  <c r="L22357" i="3"/>
  <c r="L22349" i="3"/>
  <c r="L22341" i="3"/>
  <c r="L22333" i="3"/>
  <c r="L22325" i="3"/>
  <c r="L22317" i="3"/>
  <c r="L22309" i="3"/>
  <c r="L22301" i="3"/>
  <c r="L22293" i="3"/>
  <c r="L22285" i="3"/>
  <c r="L22277" i="3"/>
  <c r="L22269" i="3"/>
  <c r="L22261" i="3"/>
  <c r="L22253" i="3"/>
  <c r="L22245" i="3"/>
  <c r="L22237" i="3"/>
  <c r="L22229" i="3"/>
  <c r="L22221" i="3"/>
  <c r="L22213" i="3"/>
  <c r="L22205" i="3"/>
  <c r="L22197" i="3"/>
  <c r="L22189" i="3"/>
  <c r="L22181" i="3"/>
  <c r="L22173" i="3"/>
  <c r="L22165" i="3"/>
  <c r="L22157" i="3"/>
  <c r="L22149" i="3"/>
  <c r="L22141" i="3"/>
  <c r="L22133" i="3"/>
  <c r="L22125" i="3"/>
  <c r="L22117" i="3"/>
  <c r="L22109" i="3"/>
  <c r="L22101" i="3"/>
  <c r="L22093" i="3"/>
  <c r="L22085" i="3"/>
  <c r="L22077" i="3"/>
  <c r="L22069" i="3"/>
  <c r="L50476" i="3"/>
  <c r="L50458" i="3"/>
  <c r="L50435" i="3"/>
  <c r="L50412" i="3"/>
  <c r="L50394" i="3"/>
  <c r="L50371" i="3"/>
  <c r="L50348" i="3"/>
  <c r="L50330" i="3"/>
  <c r="L50307" i="3"/>
  <c r="L50284" i="3"/>
  <c r="L50266" i="3"/>
  <c r="L50243" i="3"/>
  <c r="L50220" i="3"/>
  <c r="L50202" i="3"/>
  <c r="L50179" i="3"/>
  <c r="L50156" i="3"/>
  <c r="L50138" i="3"/>
  <c r="L50115" i="3"/>
  <c r="L50092" i="3"/>
  <c r="L50074" i="3"/>
  <c r="L50051" i="3"/>
  <c r="L50028" i="3"/>
  <c r="L50010" i="3"/>
  <c r="L49987" i="3"/>
  <c r="L49964" i="3"/>
  <c r="L49946" i="3"/>
  <c r="L49923" i="3"/>
  <c r="L49900" i="3"/>
  <c r="L49882" i="3"/>
  <c r="L49859" i="3"/>
  <c r="L49836" i="3"/>
  <c r="L49818" i="3"/>
  <c r="L49795" i="3"/>
  <c r="L49772" i="3"/>
  <c r="L49754" i="3"/>
  <c r="L49731" i="3"/>
  <c r="L49708" i="3"/>
  <c r="L49690" i="3"/>
  <c r="L49667" i="3"/>
  <c r="L49644" i="3"/>
  <c r="L49626" i="3"/>
  <c r="L49603" i="3"/>
  <c r="L49580" i="3"/>
  <c r="L49562" i="3"/>
  <c r="L49539" i="3"/>
  <c r="L49516" i="3"/>
  <c r="L49498" i="3"/>
  <c r="L49475" i="3"/>
  <c r="L49452" i="3"/>
  <c r="L49434" i="3"/>
  <c r="L49411" i="3"/>
  <c r="L49388" i="3"/>
  <c r="L49370" i="3"/>
  <c r="L49347" i="3"/>
  <c r="L49324" i="3"/>
  <c r="L49306" i="3"/>
  <c r="L49283" i="3"/>
  <c r="L49260" i="3"/>
  <c r="L49242" i="3"/>
  <c r="L49219" i="3"/>
  <c r="L49196" i="3"/>
  <c r="L49178" i="3"/>
  <c r="L49155" i="3"/>
  <c r="L49132" i="3"/>
  <c r="L49114" i="3"/>
  <c r="L49091" i="3"/>
  <c r="L49068" i="3"/>
  <c r="L49050" i="3"/>
  <c r="L49027" i="3"/>
  <c r="L49004" i="3"/>
  <c r="L48986" i="3"/>
  <c r="L48963" i="3"/>
  <c r="L48940" i="3"/>
  <c r="L48922" i="3"/>
  <c r="L48899" i="3"/>
  <c r="L48876" i="3"/>
  <c r="L48858" i="3"/>
  <c r="L48835" i="3"/>
  <c r="L48812" i="3"/>
  <c r="L48794" i="3"/>
  <c r="L48771" i="3"/>
  <c r="L48748" i="3"/>
  <c r="L48730" i="3"/>
  <c r="L48707" i="3"/>
  <c r="L48684" i="3"/>
  <c r="L48666" i="3"/>
  <c r="L48643" i="3"/>
  <c r="L48620" i="3"/>
  <c r="L48602" i="3"/>
  <c r="L48579" i="3"/>
  <c r="L48556" i="3"/>
  <c r="L48538" i="3"/>
  <c r="L48515" i="3"/>
  <c r="L48492" i="3"/>
  <c r="L48474" i="3"/>
  <c r="L48451" i="3"/>
  <c r="L48428" i="3"/>
  <c r="L48410" i="3"/>
  <c r="L48387" i="3"/>
  <c r="L48364" i="3"/>
  <c r="L48346" i="3"/>
  <c r="L48323" i="3"/>
  <c r="L48300" i="3"/>
  <c r="L48282" i="3"/>
  <c r="L48259" i="3"/>
  <c r="L48236" i="3"/>
  <c r="L48218" i="3"/>
  <c r="L48195" i="3"/>
  <c r="L48172" i="3"/>
  <c r="L48154" i="3"/>
  <c r="L48131" i="3"/>
  <c r="L48108" i="3"/>
  <c r="L48090" i="3"/>
  <c r="L48067" i="3"/>
  <c r="L48044" i="3"/>
  <c r="L48026" i="3"/>
  <c r="L48003" i="3"/>
  <c r="L47980" i="3"/>
  <c r="L47962" i="3"/>
  <c r="L47939" i="3"/>
  <c r="L47916" i="3"/>
  <c r="L47898" i="3"/>
  <c r="L47875" i="3"/>
  <c r="L47852" i="3"/>
  <c r="L47834" i="3"/>
  <c r="L47811" i="3"/>
  <c r="L47788" i="3"/>
  <c r="L47770" i="3"/>
  <c r="L47747" i="3"/>
  <c r="L47724" i="3"/>
  <c r="L47706" i="3"/>
  <c r="L47683" i="3"/>
  <c r="L47660" i="3"/>
  <c r="L47642" i="3"/>
  <c r="L47619" i="3"/>
  <c r="L47596" i="3"/>
  <c r="L47578" i="3"/>
  <c r="L47555" i="3"/>
  <c r="L47532" i="3"/>
  <c r="L47514" i="3"/>
  <c r="L47491" i="3"/>
  <c r="L47468" i="3"/>
  <c r="L47450" i="3"/>
  <c r="L47427" i="3"/>
  <c r="L47404" i="3"/>
  <c r="L47386" i="3"/>
  <c r="L47363" i="3"/>
  <c r="L47340" i="3"/>
  <c r="L47322" i="3"/>
  <c r="L47299" i="3"/>
  <c r="L47276" i="3"/>
  <c r="L47258" i="3"/>
  <c r="L47235" i="3"/>
  <c r="L47212" i="3"/>
  <c r="L47194" i="3"/>
  <c r="L47171" i="3"/>
  <c r="L47148" i="3"/>
  <c r="L47130" i="3"/>
  <c r="L47107" i="3"/>
  <c r="L47084" i="3"/>
  <c r="L47066" i="3"/>
  <c r="L47043" i="3"/>
  <c r="L47020" i="3"/>
  <c r="L47002" i="3"/>
  <c r="L46979" i="3"/>
  <c r="L46956" i="3"/>
  <c r="L46938" i="3"/>
  <c r="L46915" i="3"/>
  <c r="L46892" i="3"/>
  <c r="L46874" i="3"/>
  <c r="L46851" i="3"/>
  <c r="L46828" i="3"/>
  <c r="L46810" i="3"/>
  <c r="L46787" i="3"/>
  <c r="L46764" i="3"/>
  <c r="L46746" i="3"/>
  <c r="L46723" i="3"/>
  <c r="L46700" i="3"/>
  <c r="L46682" i="3"/>
  <c r="L46659" i="3"/>
  <c r="L46636" i="3"/>
  <c r="L46618" i="3"/>
  <c r="L46595" i="3"/>
  <c r="L46572" i="3"/>
  <c r="L46554" i="3"/>
  <c r="L46531" i="3"/>
  <c r="L46508" i="3"/>
  <c r="L46490" i="3"/>
  <c r="L46467" i="3"/>
  <c r="L46444" i="3"/>
  <c r="L46426" i="3"/>
  <c r="L46403" i="3"/>
  <c r="L46380" i="3"/>
  <c r="L46362" i="3"/>
  <c r="L46339" i="3"/>
  <c r="L46316" i="3"/>
  <c r="L46298" i="3"/>
  <c r="L46275" i="3"/>
  <c r="L46252" i="3"/>
  <c r="L46234" i="3"/>
  <c r="L46211" i="3"/>
  <c r="L46188" i="3"/>
  <c r="L46170" i="3"/>
  <c r="L46147" i="3"/>
  <c r="L46124" i="3"/>
  <c r="L46106" i="3"/>
  <c r="L46083" i="3"/>
  <c r="L46060" i="3"/>
  <c r="L46042" i="3"/>
  <c r="L46019" i="3"/>
  <c r="L45996" i="3"/>
  <c r="L45978" i="3"/>
  <c r="L45955" i="3"/>
  <c r="L45932" i="3"/>
  <c r="L45914" i="3"/>
  <c r="L45891" i="3"/>
  <c r="L45868" i="3"/>
  <c r="L45850" i="3"/>
  <c r="L45827" i="3"/>
  <c r="L45804" i="3"/>
  <c r="L45786" i="3"/>
  <c r="L45763" i="3"/>
  <c r="L45740" i="3"/>
  <c r="L45722" i="3"/>
  <c r="L45699" i="3"/>
  <c r="L45676" i="3"/>
  <c r="L45658" i="3"/>
  <c r="L45635" i="3"/>
  <c r="L45612" i="3"/>
  <c r="L45594" i="3"/>
  <c r="L45571" i="3"/>
  <c r="L45548" i="3"/>
  <c r="L45530" i="3"/>
  <c r="L45507" i="3"/>
  <c r="L45484" i="3"/>
  <c r="L45466" i="3"/>
  <c r="L45443" i="3"/>
  <c r="L45420" i="3"/>
  <c r="L45402" i="3"/>
  <c r="L45379" i="3"/>
  <c r="L45356" i="3"/>
  <c r="L45338" i="3"/>
  <c r="L45315" i="3"/>
  <c r="L45292" i="3"/>
  <c r="L45274" i="3"/>
  <c r="L45251" i="3"/>
  <c r="L45228" i="3"/>
  <c r="L45210" i="3"/>
  <c r="L45187" i="3"/>
  <c r="L45164" i="3"/>
  <c r="L45146" i="3"/>
  <c r="L45123" i="3"/>
  <c r="L45100" i="3"/>
  <c r="L45082" i="3"/>
  <c r="L45059" i="3"/>
  <c r="L45036" i="3"/>
  <c r="L45018" i="3"/>
  <c r="L44995" i="3"/>
  <c r="L44972" i="3"/>
  <c r="L44954" i="3"/>
  <c r="L44931" i="3"/>
  <c r="L44908" i="3"/>
  <c r="L44890" i="3"/>
  <c r="L44867" i="3"/>
  <c r="L44844" i="3"/>
  <c r="L44826" i="3"/>
  <c r="L44803" i="3"/>
  <c r="L44780" i="3"/>
  <c r="L44762" i="3"/>
  <c r="L44739" i="3"/>
  <c r="L44716" i="3"/>
  <c r="L44698" i="3"/>
  <c r="L44675" i="3"/>
  <c r="L44652" i="3"/>
  <c r="L44634" i="3"/>
  <c r="L44611" i="3"/>
  <c r="L44588" i="3"/>
  <c r="L44570" i="3"/>
  <c r="L44547" i="3"/>
  <c r="L44524" i="3"/>
  <c r="L44506" i="3"/>
  <c r="L44483" i="3"/>
  <c r="L44460" i="3"/>
  <c r="L44442" i="3"/>
  <c r="L44419" i="3"/>
  <c r="L44396" i="3"/>
  <c r="L44378" i="3"/>
  <c r="L44355" i="3"/>
  <c r="L44332" i="3"/>
  <c r="L44314" i="3"/>
  <c r="L44291" i="3"/>
  <c r="L44268" i="3"/>
  <c r="L44250" i="3"/>
  <c r="L44227" i="3"/>
  <c r="L44204" i="3"/>
  <c r="L44186" i="3"/>
  <c r="L44163" i="3"/>
  <c r="L44140" i="3"/>
  <c r="L44122" i="3"/>
  <c r="L44099" i="3"/>
  <c r="L44076" i="3"/>
  <c r="L44058" i="3"/>
  <c r="L44035" i="3"/>
  <c r="L44012" i="3"/>
  <c r="L43994" i="3"/>
  <c r="L43971" i="3"/>
  <c r="L43948" i="3"/>
  <c r="L43930" i="3"/>
  <c r="L43907" i="3"/>
  <c r="L43884" i="3"/>
  <c r="L43866" i="3"/>
  <c r="L43843" i="3"/>
  <c r="L43827" i="3"/>
  <c r="L43811" i="3"/>
  <c r="L43795" i="3"/>
  <c r="L43779" i="3"/>
  <c r="L43763" i="3"/>
  <c r="L43747" i="3"/>
  <c r="L43731" i="3"/>
  <c r="L43715" i="3"/>
  <c r="L43699" i="3"/>
  <c r="L43683" i="3"/>
  <c r="L43667" i="3"/>
  <c r="L43651" i="3"/>
  <c r="L43635" i="3"/>
  <c r="L43619" i="3"/>
  <c r="L43603" i="3"/>
  <c r="L43587" i="3"/>
  <c r="L43571" i="3"/>
  <c r="L43555" i="3"/>
  <c r="L43539" i="3"/>
  <c r="L43523" i="3"/>
  <c r="L43507" i="3"/>
  <c r="L43491" i="3"/>
  <c r="L43475" i="3"/>
  <c r="L43459" i="3"/>
  <c r="L43443" i="3"/>
  <c r="L43427" i="3"/>
  <c r="L43411" i="3"/>
  <c r="L43395" i="3"/>
  <c r="L43379" i="3"/>
  <c r="L43363" i="3"/>
  <c r="L43347" i="3"/>
  <c r="L43331" i="3"/>
  <c r="L43315" i="3"/>
  <c r="L43299" i="3"/>
  <c r="L43283" i="3"/>
  <c r="L43267" i="3"/>
  <c r="L43251" i="3"/>
  <c r="L43235" i="3"/>
  <c r="L43223" i="3"/>
  <c r="L43210" i="3"/>
  <c r="L43196" i="3"/>
  <c r="L43184" i="3"/>
  <c r="L43171" i="3"/>
  <c r="L43159" i="3"/>
  <c r="L43146" i="3"/>
  <c r="L43132" i="3"/>
  <c r="L43120" i="3"/>
  <c r="L43107" i="3"/>
  <c r="L43095" i="3"/>
  <c r="L43082" i="3"/>
  <c r="L43068" i="3"/>
  <c r="L43056" i="3"/>
  <c r="L43043" i="3"/>
  <c r="L43031" i="3"/>
  <c r="L43018" i="3"/>
  <c r="L43004" i="3"/>
  <c r="L42992" i="3"/>
  <c r="L42979" i="3"/>
  <c r="L42967" i="3"/>
  <c r="L42954" i="3"/>
  <c r="L42940" i="3"/>
  <c r="L42928" i="3"/>
  <c r="L42915" i="3"/>
  <c r="L42903" i="3"/>
  <c r="L42890" i="3"/>
  <c r="L42876" i="3"/>
  <c r="L42864" i="3"/>
  <c r="L42851" i="3"/>
  <c r="L42839" i="3"/>
  <c r="L42826" i="3"/>
  <c r="L42812" i="3"/>
  <c r="L42800" i="3"/>
  <c r="L42787" i="3"/>
  <c r="L42775" i="3"/>
  <c r="L42762" i="3"/>
  <c r="L42748" i="3"/>
  <c r="L42736" i="3"/>
  <c r="L42723" i="3"/>
  <c r="L42711" i="3"/>
  <c r="L42698" i="3"/>
  <c r="L42684" i="3"/>
  <c r="L42672" i="3"/>
  <c r="L42659" i="3"/>
  <c r="L42647" i="3"/>
  <c r="L42634" i="3"/>
  <c r="L42620" i="3"/>
  <c r="L42608" i="3"/>
  <c r="L42595" i="3"/>
  <c r="L42583" i="3"/>
  <c r="L42570" i="3"/>
  <c r="L42556" i="3"/>
  <c r="L42544" i="3"/>
  <c r="L42531" i="3"/>
  <c r="L42519" i="3"/>
  <c r="L42506" i="3"/>
  <c r="L42492" i="3"/>
  <c r="L42480" i="3"/>
  <c r="L42467" i="3"/>
  <c r="L42455" i="3"/>
  <c r="L42442" i="3"/>
  <c r="L42428" i="3"/>
  <c r="L42416" i="3"/>
  <c r="L42403" i="3"/>
  <c r="L42391" i="3"/>
  <c r="L42378" i="3"/>
  <c r="L42364" i="3"/>
  <c r="L42352" i="3"/>
  <c r="L42339" i="3"/>
  <c r="L42327" i="3"/>
  <c r="L42314" i="3"/>
  <c r="L42300" i="3"/>
  <c r="L42288" i="3"/>
  <c r="L42275" i="3"/>
  <c r="L42263" i="3"/>
  <c r="L42250" i="3"/>
  <c r="L42236" i="3"/>
  <c r="L42224" i="3"/>
  <c r="L42211" i="3"/>
  <c r="L42199" i="3"/>
  <c r="L42186" i="3"/>
  <c r="L42172" i="3"/>
  <c r="L42160" i="3"/>
  <c r="L42147" i="3"/>
  <c r="L42135" i="3"/>
  <c r="L42122" i="3"/>
  <c r="L42108" i="3"/>
  <c r="L42096" i="3"/>
  <c r="L42083" i="3"/>
  <c r="L42071" i="3"/>
  <c r="L42058" i="3"/>
  <c r="L42044" i="3"/>
  <c r="L42032" i="3"/>
  <c r="L42019" i="3"/>
  <c r="L42007" i="3"/>
  <c r="L41994" i="3"/>
  <c r="L41980" i="3"/>
  <c r="L41968" i="3"/>
  <c r="L41955" i="3"/>
  <c r="L41943" i="3"/>
  <c r="L41930" i="3"/>
  <c r="L41916" i="3"/>
  <c r="L41904" i="3"/>
  <c r="L41891" i="3"/>
  <c r="L41879" i="3"/>
  <c r="L41866" i="3"/>
  <c r="L41852" i="3"/>
  <c r="L41840" i="3"/>
  <c r="L41827" i="3"/>
  <c r="L41815" i="3"/>
  <c r="L41802" i="3"/>
  <c r="L41788" i="3"/>
  <c r="L41776" i="3"/>
  <c r="L41763" i="3"/>
  <c r="L41751" i="3"/>
  <c r="L41738" i="3"/>
  <c r="L41724" i="3"/>
  <c r="L41712" i="3"/>
  <c r="L41699" i="3"/>
  <c r="L41687" i="3"/>
  <c r="L41674" i="3"/>
  <c r="L41660" i="3"/>
  <c r="L41648" i="3"/>
  <c r="L41635" i="3"/>
  <c r="L41623" i="3"/>
  <c r="L41610" i="3"/>
  <c r="L41596" i="3"/>
  <c r="L41584" i="3"/>
  <c r="L41571" i="3"/>
  <c r="L41559" i="3"/>
  <c r="L41546" i="3"/>
  <c r="L41532" i="3"/>
  <c r="L41520" i="3"/>
  <c r="L41507" i="3"/>
  <c r="L41495" i="3"/>
  <c r="L41482" i="3"/>
  <c r="L41468" i="3"/>
  <c r="L41456" i="3"/>
  <c r="L41443" i="3"/>
  <c r="L41431" i="3"/>
  <c r="L41418" i="3"/>
  <c r="L41404" i="3"/>
  <c r="L41392" i="3"/>
  <c r="L41379" i="3"/>
  <c r="L41367" i="3"/>
  <c r="L41354" i="3"/>
  <c r="L41340" i="3"/>
  <c r="L41328" i="3"/>
  <c r="L41315" i="3"/>
  <c r="L41303" i="3"/>
  <c r="L41290" i="3"/>
  <c r="L41276" i="3"/>
  <c r="L41264" i="3"/>
  <c r="L41251" i="3"/>
  <c r="L41239" i="3"/>
  <c r="L41226" i="3"/>
  <c r="L41212" i="3"/>
  <c r="L41200" i="3"/>
  <c r="L41187" i="3"/>
  <c r="L41175" i="3"/>
  <c r="L41162" i="3"/>
  <c r="L41148" i="3"/>
  <c r="L41136" i="3"/>
  <c r="L41123" i="3"/>
  <c r="L41111" i="3"/>
  <c r="L41098" i="3"/>
  <c r="L41084" i="3"/>
  <c r="L41072" i="3"/>
  <c r="L41059" i="3"/>
  <c r="L41047" i="3"/>
  <c r="L41034" i="3"/>
  <c r="L41020" i="3"/>
  <c r="L41008" i="3"/>
  <c r="L40995" i="3"/>
  <c r="L40983" i="3"/>
  <c r="L40970" i="3"/>
  <c r="L40956" i="3"/>
  <c r="L40944" i="3"/>
  <c r="L40931" i="3"/>
  <c r="L40919" i="3"/>
  <c r="L40906" i="3"/>
  <c r="L40892" i="3"/>
  <c r="L40880" i="3"/>
  <c r="L40867" i="3"/>
  <c r="L40855" i="3"/>
  <c r="L40842" i="3"/>
  <c r="L40828" i="3"/>
  <c r="L40816" i="3"/>
  <c r="L40803" i="3"/>
  <c r="L40791" i="3"/>
  <c r="L40778" i="3"/>
  <c r="L40764" i="3"/>
  <c r="L40752" i="3"/>
  <c r="L40739" i="3"/>
  <c r="L40727" i="3"/>
  <c r="L40714" i="3"/>
  <c r="L40700" i="3"/>
  <c r="L40688" i="3"/>
  <c r="L40675" i="3"/>
  <c r="L40663" i="3"/>
  <c r="L40650" i="3"/>
  <c r="L40636" i="3"/>
  <c r="L40624" i="3"/>
  <c r="L40611" i="3"/>
  <c r="L40599" i="3"/>
  <c r="L40586" i="3"/>
  <c r="L40572" i="3"/>
  <c r="L40560" i="3"/>
  <c r="L40547" i="3"/>
  <c r="L40535" i="3"/>
  <c r="L40522" i="3"/>
  <c r="L40508" i="3"/>
  <c r="L40496" i="3"/>
  <c r="L40483" i="3"/>
  <c r="L40471" i="3"/>
  <c r="L40458" i="3"/>
  <c r="L40444" i="3"/>
  <c r="L40432" i="3"/>
  <c r="L40419" i="3"/>
  <c r="L40407" i="3"/>
  <c r="L40394" i="3"/>
  <c r="L40380" i="3"/>
  <c r="L40368" i="3"/>
  <c r="L40355" i="3"/>
  <c r="L40343" i="3"/>
  <c r="L40330" i="3"/>
  <c r="L40316" i="3"/>
  <c r="L40304" i="3"/>
  <c r="L40291" i="3"/>
  <c r="L40279" i="3"/>
  <c r="L40266" i="3"/>
  <c r="L40252" i="3"/>
  <c r="L40240" i="3"/>
  <c r="L40227" i="3"/>
  <c r="L40215" i="3"/>
  <c r="L40202" i="3"/>
  <c r="L40188" i="3"/>
  <c r="L40176" i="3"/>
  <c r="L40163" i="3"/>
  <c r="L40151" i="3"/>
  <c r="L40138" i="3"/>
  <c r="L40124" i="3"/>
  <c r="L40112" i="3"/>
  <c r="L40099" i="3"/>
  <c r="L40087" i="3"/>
  <c r="L40074" i="3"/>
  <c r="L40060" i="3"/>
  <c r="L40048" i="3"/>
  <c r="L40035" i="3"/>
  <c r="L40023" i="3"/>
  <c r="L40010" i="3"/>
  <c r="L39996" i="3"/>
  <c r="L39984" i="3"/>
  <c r="L39971" i="3"/>
  <c r="L39959" i="3"/>
  <c r="L39946" i="3"/>
  <c r="L39932" i="3"/>
  <c r="L39920" i="3"/>
  <c r="L39907" i="3"/>
  <c r="L39895" i="3"/>
  <c r="L39882" i="3"/>
  <c r="L39868" i="3"/>
  <c r="L39856" i="3"/>
  <c r="L39843" i="3"/>
  <c r="L39831" i="3"/>
  <c r="L39818" i="3"/>
  <c r="L39804" i="3"/>
  <c r="L39792" i="3"/>
  <c r="L39779" i="3"/>
  <c r="L39767" i="3"/>
  <c r="L39754" i="3"/>
  <c r="L39740" i="3"/>
  <c r="L39728" i="3"/>
  <c r="L39715" i="3"/>
  <c r="L39703" i="3"/>
  <c r="L39690" i="3"/>
  <c r="L39676" i="3"/>
  <c r="L39664" i="3"/>
  <c r="L39651" i="3"/>
  <c r="L39639" i="3"/>
  <c r="L39626" i="3"/>
  <c r="L39612" i="3"/>
  <c r="L39600" i="3"/>
  <c r="L39587" i="3"/>
  <c r="L39575" i="3"/>
  <c r="L39562" i="3"/>
  <c r="L39548" i="3"/>
  <c r="L39536" i="3"/>
  <c r="L39523" i="3"/>
  <c r="L39511" i="3"/>
  <c r="L39498" i="3"/>
  <c r="L39484" i="3"/>
  <c r="L39472" i="3"/>
  <c r="L39459" i="3"/>
  <c r="L39447" i="3"/>
  <c r="L39434" i="3"/>
  <c r="L39420" i="3"/>
  <c r="L39408" i="3"/>
  <c r="L39395" i="3"/>
  <c r="L39383" i="3"/>
  <c r="L39370" i="3"/>
  <c r="L39356" i="3"/>
  <c r="L39344" i="3"/>
  <c r="L39331" i="3"/>
  <c r="L39319" i="3"/>
  <c r="L39306" i="3"/>
  <c r="L39292" i="3"/>
  <c r="L39280" i="3"/>
  <c r="L39267" i="3"/>
  <c r="L39255" i="3"/>
  <c r="L39242" i="3"/>
  <c r="L39228" i="3"/>
  <c r="L39216" i="3"/>
  <c r="L39203" i="3"/>
  <c r="L39191" i="3"/>
  <c r="L39178" i="3"/>
  <c r="L39164" i="3"/>
  <c r="L39152" i="3"/>
  <c r="L39139" i="3"/>
  <c r="L39127" i="3"/>
  <c r="L39114" i="3"/>
  <c r="L39100" i="3"/>
  <c r="L39088" i="3"/>
  <c r="L39075" i="3"/>
  <c r="L39063" i="3"/>
  <c r="L39050" i="3"/>
  <c r="L39036" i="3"/>
  <c r="L39024" i="3"/>
  <c r="L39011" i="3"/>
  <c r="L38999" i="3"/>
  <c r="L38986" i="3"/>
  <c r="L38972" i="3"/>
  <c r="L38960" i="3"/>
  <c r="L38947" i="3"/>
  <c r="L38935" i="3"/>
  <c r="L38922" i="3"/>
  <c r="L38908" i="3"/>
  <c r="L38896" i="3"/>
  <c r="L38883" i="3"/>
  <c r="L38871" i="3"/>
  <c r="L38858" i="3"/>
  <c r="L38844" i="3"/>
  <c r="L38832" i="3"/>
  <c r="L38819" i="3"/>
  <c r="L38807" i="3"/>
  <c r="L38794" i="3"/>
  <c r="L38780" i="3"/>
  <c r="L38768" i="3"/>
  <c r="L38755" i="3"/>
  <c r="L38743" i="3"/>
  <c r="L38730" i="3"/>
  <c r="L38716" i="3"/>
  <c r="L38704" i="3"/>
  <c r="L38691" i="3"/>
  <c r="L38679" i="3"/>
  <c r="L38666" i="3"/>
  <c r="L38652" i="3"/>
  <c r="L38640" i="3"/>
  <c r="L38627" i="3"/>
  <c r="L38615" i="3"/>
  <c r="L38602" i="3"/>
  <c r="L38588" i="3"/>
  <c r="L38576" i="3"/>
  <c r="L38563" i="3"/>
  <c r="L38551" i="3"/>
  <c r="L38538" i="3"/>
  <c r="L38524" i="3"/>
  <c r="L38512" i="3"/>
  <c r="L38499" i="3"/>
  <c r="L38487" i="3"/>
  <c r="L38474" i="3"/>
  <c r="L38460" i="3"/>
  <c r="L38448" i="3"/>
  <c r="L38435" i="3"/>
  <c r="L38423" i="3"/>
  <c r="L38410" i="3"/>
  <c r="L38396" i="3"/>
  <c r="L38384" i="3"/>
  <c r="L38371" i="3"/>
  <c r="L38359" i="3"/>
  <c r="L38346" i="3"/>
  <c r="L38332" i="3"/>
  <c r="L38320" i="3"/>
  <c r="L38307" i="3"/>
  <c r="L38295" i="3"/>
  <c r="L38282" i="3"/>
  <c r="L38268" i="3"/>
  <c r="L38256" i="3"/>
  <c r="L38243" i="3"/>
  <c r="L38231" i="3"/>
  <c r="L38218" i="3"/>
  <c r="L38204" i="3"/>
  <c r="L38192" i="3"/>
  <c r="L38179" i="3"/>
  <c r="L38167" i="3"/>
  <c r="L38154" i="3"/>
  <c r="L38140" i="3"/>
  <c r="L38128" i="3"/>
  <c r="L38115" i="3"/>
  <c r="L38103" i="3"/>
  <c r="L38090" i="3"/>
  <c r="L38076" i="3"/>
  <c r="L38064" i="3"/>
  <c r="L38051" i="3"/>
  <c r="L38039" i="3"/>
  <c r="L38026" i="3"/>
  <c r="L38012" i="3"/>
  <c r="L38000" i="3"/>
  <c r="L37987" i="3"/>
  <c r="L37975" i="3"/>
  <c r="L37962" i="3"/>
  <c r="L37948" i="3"/>
  <c r="L37936" i="3"/>
  <c r="L37923" i="3"/>
  <c r="L37911" i="3"/>
  <c r="L37898" i="3"/>
  <c r="L37884" i="3"/>
  <c r="L37872" i="3"/>
  <c r="L37859" i="3"/>
  <c r="L37847" i="3"/>
  <c r="L37834" i="3"/>
  <c r="L37820" i="3"/>
  <c r="L37808" i="3"/>
  <c r="L37795" i="3"/>
  <c r="L37783" i="3"/>
  <c r="L37770" i="3"/>
  <c r="L37756" i="3"/>
  <c r="L37744" i="3"/>
  <c r="L37731" i="3"/>
  <c r="L37719" i="3"/>
  <c r="L37706" i="3"/>
  <c r="L37692" i="3"/>
  <c r="L37680" i="3"/>
  <c r="L37667" i="3"/>
  <c r="L37655" i="3"/>
  <c r="L37642" i="3"/>
  <c r="L37628" i="3"/>
  <c r="L37616" i="3"/>
  <c r="L37603" i="3"/>
  <c r="L37591" i="3"/>
  <c r="L37578" i="3"/>
  <c r="L37564" i="3"/>
  <c r="L37552" i="3"/>
  <c r="L37539" i="3"/>
  <c r="L37527" i="3"/>
  <c r="L37514" i="3"/>
  <c r="L37500" i="3"/>
  <c r="L37488" i="3"/>
  <c r="L37475" i="3"/>
  <c r="L37463" i="3"/>
  <c r="L37450" i="3"/>
  <c r="L37436" i="3"/>
  <c r="L37424" i="3"/>
  <c r="L37411" i="3"/>
  <c r="L37399" i="3"/>
  <c r="L37386" i="3"/>
  <c r="L37372" i="3"/>
  <c r="L37360" i="3"/>
  <c r="L37347" i="3"/>
  <c r="L37335" i="3"/>
  <c r="L37322" i="3"/>
  <c r="L37308" i="3"/>
  <c r="L37296" i="3"/>
  <c r="L37283" i="3"/>
  <c r="L37271" i="3"/>
  <c r="L37258" i="3"/>
  <c r="L37244" i="3"/>
  <c r="L37232" i="3"/>
  <c r="L37219" i="3"/>
  <c r="L37207" i="3"/>
  <c r="L37194" i="3"/>
  <c r="L37180" i="3"/>
  <c r="L37168" i="3"/>
  <c r="L37155" i="3"/>
  <c r="L37143" i="3"/>
  <c r="L37130" i="3"/>
  <c r="L37116" i="3"/>
  <c r="L37104" i="3"/>
  <c r="L37091" i="3"/>
  <c r="L37079" i="3"/>
  <c r="L37066" i="3"/>
  <c r="L37052" i="3"/>
  <c r="L37040" i="3"/>
  <c r="L37027" i="3"/>
  <c r="L37015" i="3"/>
  <c r="L37002" i="3"/>
  <c r="L36988" i="3"/>
  <c r="L36976" i="3"/>
  <c r="L36963" i="3"/>
  <c r="L36951" i="3"/>
  <c r="L36938" i="3"/>
  <c r="L36924" i="3"/>
  <c r="L36912" i="3"/>
  <c r="L36899" i="3"/>
  <c r="L36887" i="3"/>
  <c r="L36874" i="3"/>
  <c r="L36860" i="3"/>
  <c r="L36848" i="3"/>
  <c r="L36835" i="3"/>
  <c r="L36823" i="3"/>
  <c r="L36810" i="3"/>
  <c r="L36796" i="3"/>
  <c r="L36784" i="3"/>
  <c r="L36771" i="3"/>
  <c r="L36759" i="3"/>
  <c r="L36746" i="3"/>
  <c r="L36732" i="3"/>
  <c r="L36720" i="3"/>
  <c r="L36707" i="3"/>
  <c r="L36695" i="3"/>
  <c r="L36682" i="3"/>
  <c r="L36668" i="3"/>
  <c r="L36656" i="3"/>
  <c r="L36643" i="3"/>
  <c r="L36631" i="3"/>
  <c r="L36618" i="3"/>
  <c r="L36604" i="3"/>
  <c r="L36592" i="3"/>
  <c r="L36579" i="3"/>
  <c r="L36567" i="3"/>
  <c r="L36554" i="3"/>
  <c r="L36540" i="3"/>
  <c r="L36528" i="3"/>
  <c r="L36515" i="3"/>
  <c r="L36503" i="3"/>
  <c r="L36490" i="3"/>
  <c r="L36476" i="3"/>
  <c r="L36464" i="3"/>
  <c r="L36451" i="3"/>
  <c r="L36439" i="3"/>
  <c r="L36426" i="3"/>
  <c r="L36412" i="3"/>
  <c r="L36400" i="3"/>
  <c r="L36387" i="3"/>
  <c r="L36375" i="3"/>
  <c r="L36362" i="3"/>
  <c r="L36348" i="3"/>
  <c r="L36336" i="3"/>
  <c r="L36323" i="3"/>
  <c r="L36311" i="3"/>
  <c r="L36298" i="3"/>
  <c r="L36284" i="3"/>
  <c r="L36272" i="3"/>
  <c r="L36259" i="3"/>
  <c r="L36247" i="3"/>
  <c r="L36234" i="3"/>
  <c r="L36220" i="3"/>
  <c r="L36208" i="3"/>
  <c r="L36195" i="3"/>
  <c r="L36183" i="3"/>
  <c r="L36170" i="3"/>
  <c r="L36156" i="3"/>
  <c r="L36144" i="3"/>
  <c r="L36131" i="3"/>
  <c r="L36119" i="3"/>
  <c r="L36106" i="3"/>
  <c r="L36092" i="3"/>
  <c r="L36080" i="3"/>
  <c r="L36068" i="3"/>
  <c r="L36058" i="3"/>
  <c r="L36048" i="3"/>
  <c r="L36036" i="3"/>
  <c r="L36026" i="3"/>
  <c r="L36016" i="3"/>
  <c r="L36004" i="3"/>
  <c r="L35994" i="3"/>
  <c r="L35984" i="3"/>
  <c r="L35972" i="3"/>
  <c r="L35962" i="3"/>
  <c r="L35952" i="3"/>
  <c r="L35940" i="3"/>
  <c r="L35930" i="3"/>
  <c r="L35920" i="3"/>
  <c r="L35908" i="3"/>
  <c r="L35898" i="3"/>
  <c r="L35888" i="3"/>
  <c r="L35876" i="3"/>
  <c r="L35866" i="3"/>
  <c r="L35856" i="3"/>
  <c r="L35844" i="3"/>
  <c r="L35834" i="3"/>
  <c r="L35824" i="3"/>
  <c r="L35812" i="3"/>
  <c r="L35802" i="3"/>
  <c r="L35792" i="3"/>
  <c r="L35780" i="3"/>
  <c r="L35770" i="3"/>
  <c r="L35760" i="3"/>
  <c r="L35748" i="3"/>
  <c r="L35738" i="3"/>
  <c r="L35728" i="3"/>
  <c r="L35716" i="3"/>
  <c r="L35706" i="3"/>
  <c r="L35696" i="3"/>
  <c r="L35684" i="3"/>
  <c r="L35674" i="3"/>
  <c r="L35664" i="3"/>
  <c r="L35652" i="3"/>
  <c r="L35642" i="3"/>
  <c r="L35632" i="3"/>
  <c r="L35620" i="3"/>
  <c r="L35610" i="3"/>
  <c r="L35600" i="3"/>
  <c r="L35588" i="3"/>
  <c r="L35578" i="3"/>
  <c r="L35568" i="3"/>
  <c r="L35556" i="3"/>
  <c r="L35546" i="3"/>
  <c r="L35536" i="3"/>
  <c r="L35524" i="3"/>
  <c r="L35514" i="3"/>
  <c r="L35504" i="3"/>
  <c r="L35492" i="3"/>
  <c r="L35482" i="3"/>
  <c r="L35472" i="3"/>
  <c r="L35460" i="3"/>
  <c r="L35450" i="3"/>
  <c r="L35440" i="3"/>
  <c r="L35428" i="3"/>
  <c r="L35418" i="3"/>
  <c r="L35408" i="3"/>
  <c r="L35396" i="3"/>
  <c r="L35386" i="3"/>
  <c r="L35376" i="3"/>
  <c r="L35364" i="3"/>
  <c r="L35354" i="3"/>
  <c r="L35344" i="3"/>
  <c r="L35332" i="3"/>
  <c r="L35322" i="3"/>
  <c r="L35312" i="3"/>
  <c r="L35300" i="3"/>
  <c r="L35290" i="3"/>
  <c r="L35280" i="3"/>
  <c r="L35268" i="3"/>
  <c r="L35258" i="3"/>
  <c r="L35248" i="3"/>
  <c r="L35236" i="3"/>
  <c r="L35226" i="3"/>
  <c r="L35216" i="3"/>
  <c r="L35204" i="3"/>
  <c r="L35194" i="3"/>
  <c r="L35184" i="3"/>
  <c r="L35172" i="3"/>
  <c r="L35164" i="3"/>
  <c r="L35156" i="3"/>
  <c r="L35148" i="3"/>
  <c r="L35140" i="3"/>
  <c r="L35132" i="3"/>
  <c r="L35124" i="3"/>
  <c r="L35116" i="3"/>
  <c r="L35108" i="3"/>
  <c r="L35100" i="3"/>
  <c r="L35092" i="3"/>
  <c r="L35084" i="3"/>
  <c r="L35076" i="3"/>
  <c r="L35068" i="3"/>
  <c r="L35060" i="3"/>
  <c r="L35052" i="3"/>
  <c r="L35044" i="3"/>
  <c r="L35036" i="3"/>
  <c r="L35028" i="3"/>
  <c r="L35020" i="3"/>
  <c r="L35012" i="3"/>
  <c r="L35004" i="3"/>
  <c r="L34996" i="3"/>
  <c r="L34988" i="3"/>
  <c r="L34980" i="3"/>
  <c r="L34972" i="3"/>
  <c r="L34964" i="3"/>
  <c r="L34956" i="3"/>
  <c r="L34948" i="3"/>
  <c r="L34940" i="3"/>
  <c r="L34932" i="3"/>
  <c r="L34924" i="3"/>
  <c r="L34916" i="3"/>
  <c r="L34908" i="3"/>
  <c r="L34900" i="3"/>
  <c r="L34892" i="3"/>
  <c r="L34884" i="3"/>
  <c r="L34876" i="3"/>
  <c r="L34868" i="3"/>
  <c r="L34860" i="3"/>
  <c r="L34852" i="3"/>
  <c r="L34844" i="3"/>
  <c r="L34836" i="3"/>
  <c r="L34828" i="3"/>
  <c r="L34820" i="3"/>
  <c r="L34812" i="3"/>
  <c r="L34804" i="3"/>
  <c r="L34796" i="3"/>
  <c r="L34788" i="3"/>
  <c r="L34780" i="3"/>
  <c r="L34772" i="3"/>
  <c r="L34764" i="3"/>
  <c r="L34756" i="3"/>
  <c r="L34748" i="3"/>
  <c r="L34740" i="3"/>
  <c r="L34732" i="3"/>
  <c r="L34724" i="3"/>
  <c r="L34716" i="3"/>
  <c r="L34708" i="3"/>
  <c r="L34700" i="3"/>
  <c r="L34692" i="3"/>
  <c r="L34684" i="3"/>
  <c r="L34676" i="3"/>
  <c r="L34668" i="3"/>
  <c r="L34660" i="3"/>
  <c r="L34652" i="3"/>
  <c r="L34644" i="3"/>
  <c r="L34636" i="3"/>
  <c r="L34628" i="3"/>
  <c r="L34620" i="3"/>
  <c r="L34612" i="3"/>
  <c r="L34604" i="3"/>
  <c r="L34596" i="3"/>
  <c r="L34588" i="3"/>
  <c r="L34580" i="3"/>
  <c r="L34572" i="3"/>
  <c r="L34564" i="3"/>
  <c r="L34556" i="3"/>
  <c r="L34548" i="3"/>
  <c r="L34540" i="3"/>
  <c r="L34532" i="3"/>
  <c r="L34524" i="3"/>
  <c r="L34516" i="3"/>
  <c r="L34508" i="3"/>
  <c r="L34500" i="3"/>
  <c r="L34492" i="3"/>
  <c r="L34484" i="3"/>
  <c r="L34476" i="3"/>
  <c r="L34468" i="3"/>
  <c r="L34460" i="3"/>
  <c r="L34452" i="3"/>
  <c r="L34444" i="3"/>
  <c r="L34436" i="3"/>
  <c r="L34428" i="3"/>
  <c r="L34420" i="3"/>
  <c r="L34412" i="3"/>
  <c r="L34404" i="3"/>
  <c r="L34396" i="3"/>
  <c r="L34388" i="3"/>
  <c r="L34380" i="3"/>
  <c r="L34372" i="3"/>
  <c r="L34364" i="3"/>
  <c r="L34356" i="3"/>
  <c r="L34348" i="3"/>
  <c r="L34340" i="3"/>
  <c r="L34332" i="3"/>
  <c r="L34324" i="3"/>
  <c r="L34316" i="3"/>
  <c r="L34308" i="3"/>
  <c r="L34300" i="3"/>
  <c r="L34292" i="3"/>
  <c r="L34284" i="3"/>
  <c r="L34276" i="3"/>
  <c r="L34268" i="3"/>
  <c r="L34260" i="3"/>
  <c r="L34252" i="3"/>
  <c r="L34244" i="3"/>
  <c r="L34236" i="3"/>
  <c r="L34228" i="3"/>
  <c r="L34220" i="3"/>
  <c r="L34212" i="3"/>
  <c r="L34204" i="3"/>
  <c r="L34196" i="3"/>
  <c r="L34188" i="3"/>
  <c r="L34180" i="3"/>
  <c r="L34172" i="3"/>
  <c r="L34164" i="3"/>
  <c r="L34156" i="3"/>
  <c r="L34148" i="3"/>
  <c r="L34140" i="3"/>
  <c r="L34132" i="3"/>
  <c r="L34124" i="3"/>
  <c r="L34116" i="3"/>
  <c r="L34108" i="3"/>
  <c r="L34100" i="3"/>
  <c r="L34092" i="3"/>
  <c r="L34084" i="3"/>
  <c r="L34076" i="3"/>
  <c r="L34068" i="3"/>
  <c r="L34060" i="3"/>
  <c r="L34052" i="3"/>
  <c r="L34044" i="3"/>
  <c r="L34036" i="3"/>
  <c r="L34028" i="3"/>
  <c r="L34020" i="3"/>
  <c r="L34012" i="3"/>
  <c r="L34004" i="3"/>
  <c r="L33996" i="3"/>
  <c r="L33988" i="3"/>
  <c r="L33980" i="3"/>
  <c r="L33972" i="3"/>
  <c r="L33964" i="3"/>
  <c r="L33956" i="3"/>
  <c r="L33948" i="3"/>
  <c r="L33940" i="3"/>
  <c r="L33932" i="3"/>
  <c r="L33924" i="3"/>
  <c r="L33916" i="3"/>
  <c r="L33908" i="3"/>
  <c r="L33900" i="3"/>
  <c r="L33892" i="3"/>
  <c r="L33884" i="3"/>
  <c r="L33876" i="3"/>
  <c r="L33868" i="3"/>
  <c r="L33860" i="3"/>
  <c r="L33852" i="3"/>
  <c r="L33844" i="3"/>
  <c r="L33836" i="3"/>
  <c r="L33828" i="3"/>
  <c r="L33820" i="3"/>
  <c r="L33812" i="3"/>
  <c r="L33804" i="3"/>
  <c r="L33796" i="3"/>
  <c r="L33788" i="3"/>
  <c r="L33780" i="3"/>
  <c r="L33772" i="3"/>
  <c r="L33764" i="3"/>
  <c r="L33756" i="3"/>
  <c r="L33748" i="3"/>
  <c r="L33740" i="3"/>
  <c r="L33732" i="3"/>
  <c r="L33724" i="3"/>
  <c r="L33716" i="3"/>
  <c r="L33708" i="3"/>
  <c r="L33700" i="3"/>
  <c r="L33692" i="3"/>
  <c r="L33684" i="3"/>
  <c r="L33676" i="3"/>
  <c r="L33668" i="3"/>
  <c r="L33660" i="3"/>
  <c r="L33652" i="3"/>
  <c r="L33644" i="3"/>
  <c r="L33636" i="3"/>
  <c r="L33628" i="3"/>
  <c r="L33620" i="3"/>
  <c r="L33612" i="3"/>
  <c r="L33604" i="3"/>
  <c r="L33596" i="3"/>
  <c r="L33588" i="3"/>
  <c r="L33580" i="3"/>
  <c r="L33572" i="3"/>
  <c r="L33564" i="3"/>
  <c r="L33556" i="3"/>
  <c r="L33548" i="3"/>
  <c r="L33540" i="3"/>
  <c r="L33532" i="3"/>
  <c r="L33524" i="3"/>
  <c r="L33516" i="3"/>
  <c r="L33508" i="3"/>
  <c r="L33500" i="3"/>
  <c r="L33492" i="3"/>
  <c r="L33484" i="3"/>
  <c r="L33476" i="3"/>
  <c r="L33468" i="3"/>
  <c r="L33460" i="3"/>
  <c r="L33452" i="3"/>
  <c r="L33444" i="3"/>
  <c r="L33436" i="3"/>
  <c r="L33428" i="3"/>
  <c r="L33420" i="3"/>
  <c r="L33412" i="3"/>
  <c r="L33404" i="3"/>
  <c r="L33396" i="3"/>
  <c r="L33388" i="3"/>
  <c r="L33380" i="3"/>
  <c r="L33372" i="3"/>
  <c r="L33364" i="3"/>
  <c r="L33356" i="3"/>
  <c r="L33348" i="3"/>
  <c r="L33340" i="3"/>
  <c r="L33332" i="3"/>
  <c r="L33324" i="3"/>
  <c r="L33316" i="3"/>
  <c r="L33308" i="3"/>
  <c r="L33300" i="3"/>
  <c r="L33292" i="3"/>
  <c r="L33284" i="3"/>
  <c r="L33276" i="3"/>
  <c r="L33268" i="3"/>
  <c r="L33260" i="3"/>
  <c r="L33252" i="3"/>
  <c r="L33244" i="3"/>
  <c r="L33236" i="3"/>
  <c r="L33228" i="3"/>
  <c r="L33220" i="3"/>
  <c r="L33212" i="3"/>
  <c r="L33204" i="3"/>
  <c r="L33196" i="3"/>
  <c r="L33188" i="3"/>
  <c r="L33180" i="3"/>
  <c r="L33172" i="3"/>
  <c r="L33164" i="3"/>
  <c r="L33156" i="3"/>
  <c r="L33148" i="3"/>
  <c r="L33140" i="3"/>
  <c r="L33132" i="3"/>
  <c r="L33124" i="3"/>
  <c r="L33116" i="3"/>
  <c r="L33108" i="3"/>
  <c r="L33100" i="3"/>
  <c r="L33092" i="3"/>
  <c r="L33084" i="3"/>
  <c r="L33076" i="3"/>
  <c r="L33068" i="3"/>
  <c r="L33060" i="3"/>
  <c r="L33052" i="3"/>
  <c r="L33044" i="3"/>
  <c r="L33036" i="3"/>
  <c r="L33028" i="3"/>
  <c r="L33020" i="3"/>
  <c r="L33012" i="3"/>
  <c r="L33004" i="3"/>
  <c r="L32996" i="3"/>
  <c r="L32988" i="3"/>
  <c r="L32980" i="3"/>
  <c r="L32972" i="3"/>
  <c r="L32964" i="3"/>
  <c r="L32956" i="3"/>
  <c r="L32948" i="3"/>
  <c r="L32940" i="3"/>
  <c r="L32932" i="3"/>
  <c r="L32924" i="3"/>
  <c r="L32916" i="3"/>
  <c r="L32908" i="3"/>
  <c r="L32900" i="3"/>
  <c r="L32892" i="3"/>
  <c r="L32884" i="3"/>
  <c r="L32876" i="3"/>
  <c r="L32868" i="3"/>
  <c r="L32860" i="3"/>
  <c r="L32852" i="3"/>
  <c r="L32844" i="3"/>
  <c r="L32836" i="3"/>
  <c r="L32828" i="3"/>
  <c r="L32820" i="3"/>
  <c r="L32812" i="3"/>
  <c r="L32804" i="3"/>
  <c r="L32796" i="3"/>
  <c r="L32788" i="3"/>
  <c r="L32780" i="3"/>
  <c r="L32772" i="3"/>
  <c r="L32764" i="3"/>
  <c r="L32756" i="3"/>
  <c r="L32748" i="3"/>
  <c r="L32740" i="3"/>
  <c r="L32732" i="3"/>
  <c r="L32724" i="3"/>
  <c r="L32716" i="3"/>
  <c r="L32708" i="3"/>
  <c r="L32700" i="3"/>
  <c r="L32692" i="3"/>
  <c r="L32684" i="3"/>
  <c r="L32676" i="3"/>
  <c r="L32668" i="3"/>
  <c r="L32660" i="3"/>
  <c r="L32652" i="3"/>
  <c r="L32644" i="3"/>
  <c r="L32636" i="3"/>
  <c r="L32628" i="3"/>
  <c r="L32620" i="3"/>
  <c r="L32612" i="3"/>
  <c r="L32604" i="3"/>
  <c r="L32596" i="3"/>
  <c r="L32588" i="3"/>
  <c r="L32580" i="3"/>
  <c r="L32572" i="3"/>
  <c r="L32564" i="3"/>
  <c r="L32556" i="3"/>
  <c r="L32548" i="3"/>
  <c r="L32540" i="3"/>
  <c r="L32532" i="3"/>
  <c r="L32524" i="3"/>
  <c r="L32516" i="3"/>
  <c r="L32508" i="3"/>
  <c r="L32500" i="3"/>
  <c r="L32492" i="3"/>
  <c r="L32484" i="3"/>
  <c r="L32476" i="3"/>
  <c r="L32468" i="3"/>
  <c r="L32460" i="3"/>
  <c r="L32452" i="3"/>
  <c r="L32444" i="3"/>
  <c r="L32436" i="3"/>
  <c r="L32428" i="3"/>
  <c r="L32420" i="3"/>
  <c r="L32412" i="3"/>
  <c r="L32404" i="3"/>
  <c r="L32396" i="3"/>
  <c r="L32388" i="3"/>
  <c r="L32380" i="3"/>
  <c r="L32372" i="3"/>
  <c r="L32364" i="3"/>
  <c r="L32356" i="3"/>
  <c r="L32348" i="3"/>
  <c r="L32340" i="3"/>
  <c r="L32332" i="3"/>
  <c r="L32324" i="3"/>
  <c r="L32316" i="3"/>
  <c r="L32308" i="3"/>
  <c r="L32300" i="3"/>
  <c r="L32292" i="3"/>
  <c r="L32284" i="3"/>
  <c r="L32276" i="3"/>
  <c r="L32268" i="3"/>
  <c r="L32260" i="3"/>
  <c r="L32252" i="3"/>
  <c r="L32244" i="3"/>
  <c r="L32236" i="3"/>
  <c r="L32228" i="3"/>
  <c r="L32220" i="3"/>
  <c r="L32212" i="3"/>
  <c r="L32204" i="3"/>
  <c r="L32196" i="3"/>
  <c r="L32188" i="3"/>
  <c r="L32180" i="3"/>
  <c r="L32172" i="3"/>
  <c r="L32164" i="3"/>
  <c r="L32156" i="3"/>
  <c r="L32148" i="3"/>
  <c r="L32140" i="3"/>
  <c r="L32132" i="3"/>
  <c r="L32124" i="3"/>
  <c r="L32116" i="3"/>
  <c r="L32108" i="3"/>
  <c r="L32100" i="3"/>
  <c r="L32092" i="3"/>
  <c r="L32084" i="3"/>
  <c r="L32076" i="3"/>
  <c r="L32068" i="3"/>
  <c r="L32060" i="3"/>
  <c r="L32052" i="3"/>
  <c r="L32044" i="3"/>
  <c r="L32036" i="3"/>
  <c r="L32028" i="3"/>
  <c r="L32020" i="3"/>
  <c r="L32012" i="3"/>
  <c r="L32004" i="3"/>
  <c r="L31996" i="3"/>
  <c r="L31988" i="3"/>
  <c r="L31980" i="3"/>
  <c r="L31972" i="3"/>
  <c r="L31964" i="3"/>
  <c r="L31956" i="3"/>
  <c r="L31948" i="3"/>
  <c r="L31940" i="3"/>
  <c r="L31932" i="3"/>
  <c r="L31924" i="3"/>
  <c r="L31916" i="3"/>
  <c r="L31908" i="3"/>
  <c r="L31900" i="3"/>
  <c r="L31892" i="3"/>
  <c r="L31884" i="3"/>
  <c r="L31876" i="3"/>
  <c r="L31868" i="3"/>
  <c r="L31860" i="3"/>
  <c r="L31852" i="3"/>
  <c r="L31844" i="3"/>
  <c r="L31836" i="3"/>
  <c r="L31828" i="3"/>
  <c r="L31820" i="3"/>
  <c r="L31812" i="3"/>
  <c r="L31804" i="3"/>
  <c r="L31796" i="3"/>
  <c r="L31788" i="3"/>
  <c r="L31780" i="3"/>
  <c r="L31772" i="3"/>
  <c r="L31764" i="3"/>
  <c r="L31756" i="3"/>
  <c r="L31748" i="3"/>
  <c r="L31740" i="3"/>
  <c r="L31732" i="3"/>
  <c r="L31724" i="3"/>
  <c r="L31716" i="3"/>
  <c r="L31708" i="3"/>
  <c r="L31700" i="3"/>
  <c r="L31692" i="3"/>
  <c r="L31684" i="3"/>
  <c r="L31676" i="3"/>
  <c r="L31668" i="3"/>
  <c r="L31660" i="3"/>
  <c r="L31652" i="3"/>
  <c r="L31644" i="3"/>
  <c r="L31636" i="3"/>
  <c r="L31628" i="3"/>
  <c r="L31620" i="3"/>
  <c r="L31612" i="3"/>
  <c r="L31604" i="3"/>
  <c r="L31596" i="3"/>
  <c r="L31588" i="3"/>
  <c r="L31580" i="3"/>
  <c r="L31572" i="3"/>
  <c r="L31564" i="3"/>
  <c r="L31556" i="3"/>
  <c r="L31548" i="3"/>
  <c r="L31540" i="3"/>
  <c r="L31532" i="3"/>
  <c r="L31524" i="3"/>
  <c r="L31516" i="3"/>
  <c r="L31508" i="3"/>
  <c r="L31500" i="3"/>
  <c r="L31492" i="3"/>
  <c r="L31484" i="3"/>
  <c r="L31476" i="3"/>
  <c r="L31468" i="3"/>
  <c r="L31460" i="3"/>
  <c r="L31452" i="3"/>
  <c r="L31444" i="3"/>
  <c r="L31436" i="3"/>
  <c r="L31428" i="3"/>
  <c r="L31420" i="3"/>
  <c r="L31412" i="3"/>
  <c r="L31404" i="3"/>
  <c r="L31396" i="3"/>
  <c r="L31388" i="3"/>
  <c r="L31380" i="3"/>
  <c r="L31372" i="3"/>
  <c r="L31364" i="3"/>
  <c r="L31356" i="3"/>
  <c r="L31348" i="3"/>
  <c r="L31340" i="3"/>
  <c r="L31332" i="3"/>
  <c r="L31324" i="3"/>
  <c r="L31316" i="3"/>
  <c r="L31308" i="3"/>
  <c r="L31300" i="3"/>
  <c r="L31292" i="3"/>
  <c r="L31284" i="3"/>
  <c r="L31276" i="3"/>
  <c r="L31268" i="3"/>
  <c r="L31260" i="3"/>
  <c r="L31252" i="3"/>
  <c r="L31244" i="3"/>
  <c r="L31236" i="3"/>
  <c r="L31228" i="3"/>
  <c r="L31220" i="3"/>
  <c r="L31212" i="3"/>
  <c r="L31204" i="3"/>
  <c r="L31196" i="3"/>
  <c r="L31188" i="3"/>
  <c r="L31180" i="3"/>
  <c r="L31172" i="3"/>
  <c r="L31164" i="3"/>
  <c r="L31156" i="3"/>
  <c r="L31148" i="3"/>
  <c r="L31140" i="3"/>
  <c r="L31132" i="3"/>
  <c r="L31124" i="3"/>
  <c r="L31116" i="3"/>
  <c r="L31108" i="3"/>
  <c r="L31100" i="3"/>
  <c r="L31092" i="3"/>
  <c r="L31084" i="3"/>
  <c r="L31076" i="3"/>
  <c r="L31068" i="3"/>
  <c r="L31060" i="3"/>
  <c r="L31052" i="3"/>
  <c r="L31044" i="3"/>
  <c r="L31036" i="3"/>
  <c r="L31028" i="3"/>
  <c r="L31020" i="3"/>
  <c r="L31012" i="3"/>
  <c r="L31004" i="3"/>
  <c r="L30996" i="3"/>
  <c r="L30988" i="3"/>
  <c r="L30980" i="3"/>
  <c r="L30972" i="3"/>
  <c r="L30964" i="3"/>
  <c r="L30956" i="3"/>
  <c r="L30948" i="3"/>
  <c r="L30940" i="3"/>
  <c r="L30932" i="3"/>
  <c r="L30924" i="3"/>
  <c r="L30916" i="3"/>
  <c r="L30908" i="3"/>
  <c r="L30900" i="3"/>
  <c r="L30892" i="3"/>
  <c r="L30884" i="3"/>
  <c r="L30876" i="3"/>
  <c r="L30868" i="3"/>
  <c r="L30860" i="3"/>
  <c r="L30852" i="3"/>
  <c r="L30844" i="3"/>
  <c r="L30836" i="3"/>
  <c r="L30828" i="3"/>
  <c r="L30820" i="3"/>
  <c r="L30812" i="3"/>
  <c r="L30804" i="3"/>
  <c r="L30796" i="3"/>
  <c r="L30788" i="3"/>
  <c r="L30780" i="3"/>
  <c r="L30772" i="3"/>
  <c r="L30764" i="3"/>
  <c r="L30756" i="3"/>
  <c r="L30748" i="3"/>
  <c r="L30740" i="3"/>
  <c r="L30732" i="3"/>
  <c r="L30724" i="3"/>
  <c r="L30716" i="3"/>
  <c r="L30708" i="3"/>
  <c r="L30700" i="3"/>
  <c r="L30692" i="3"/>
  <c r="L30684" i="3"/>
  <c r="L30676" i="3"/>
  <c r="L30668" i="3"/>
  <c r="L30660" i="3"/>
  <c r="L30652" i="3"/>
  <c r="L30644" i="3"/>
  <c r="L30636" i="3"/>
  <c r="L30628" i="3"/>
  <c r="L30620" i="3"/>
  <c r="L30612" i="3"/>
  <c r="L30604" i="3"/>
  <c r="L30596" i="3"/>
  <c r="L30588" i="3"/>
  <c r="L30580" i="3"/>
  <c r="L30572" i="3"/>
  <c r="L30564" i="3"/>
  <c r="L30556" i="3"/>
  <c r="L30548" i="3"/>
  <c r="L30540" i="3"/>
  <c r="L30532" i="3"/>
  <c r="L30524" i="3"/>
  <c r="L30516" i="3"/>
  <c r="L30508" i="3"/>
  <c r="L30500" i="3"/>
  <c r="L30492" i="3"/>
  <c r="L30484" i="3"/>
  <c r="L30476" i="3"/>
  <c r="L30468" i="3"/>
  <c r="L30460" i="3"/>
  <c r="L30452" i="3"/>
  <c r="L30444" i="3"/>
  <c r="L30436" i="3"/>
  <c r="L30428" i="3"/>
  <c r="L30420" i="3"/>
  <c r="L30412" i="3"/>
  <c r="L30404" i="3"/>
  <c r="L30396" i="3"/>
  <c r="L30388" i="3"/>
  <c r="L30380" i="3"/>
  <c r="L30372" i="3"/>
  <c r="L30364" i="3"/>
  <c r="L30356" i="3"/>
  <c r="L30348" i="3"/>
  <c r="L30340" i="3"/>
  <c r="L30332" i="3"/>
  <c r="L30324" i="3"/>
  <c r="L30316" i="3"/>
  <c r="L30308" i="3"/>
  <c r="L30300" i="3"/>
  <c r="L30292" i="3"/>
  <c r="L30284" i="3"/>
  <c r="L30276" i="3"/>
  <c r="L30268" i="3"/>
  <c r="L30260" i="3"/>
  <c r="L30252" i="3"/>
  <c r="L30244" i="3"/>
  <c r="L30236" i="3"/>
  <c r="L30228" i="3"/>
  <c r="L30220" i="3"/>
  <c r="L30212" i="3"/>
  <c r="L30204" i="3"/>
  <c r="L30196" i="3"/>
  <c r="L30188" i="3"/>
  <c r="L30180" i="3"/>
  <c r="L30172" i="3"/>
  <c r="L30164" i="3"/>
  <c r="L30156" i="3"/>
  <c r="L30148" i="3"/>
  <c r="L30140" i="3"/>
  <c r="L30132" i="3"/>
  <c r="L30124" i="3"/>
  <c r="L30116" i="3"/>
  <c r="L30108" i="3"/>
  <c r="L30100" i="3"/>
  <c r="L30092" i="3"/>
  <c r="L30084" i="3"/>
  <c r="L30076" i="3"/>
  <c r="L30068" i="3"/>
  <c r="L30060" i="3"/>
  <c r="L30052" i="3"/>
  <c r="L30044" i="3"/>
  <c r="L30036" i="3"/>
  <c r="L30028" i="3"/>
  <c r="L30020" i="3"/>
  <c r="L30012" i="3"/>
  <c r="L30004" i="3"/>
  <c r="L29996" i="3"/>
  <c r="L29988" i="3"/>
  <c r="L29980" i="3"/>
  <c r="L29972" i="3"/>
  <c r="L29964" i="3"/>
  <c r="L29956" i="3"/>
  <c r="L29948" i="3"/>
  <c r="L29940" i="3"/>
  <c r="L29932" i="3"/>
  <c r="L29924" i="3"/>
  <c r="L29916" i="3"/>
  <c r="L29908" i="3"/>
  <c r="L29900" i="3"/>
  <c r="L29892" i="3"/>
  <c r="L29884" i="3"/>
  <c r="L29876" i="3"/>
  <c r="L29868" i="3"/>
  <c r="L29860" i="3"/>
  <c r="L29852" i="3"/>
  <c r="L29844" i="3"/>
  <c r="L29836" i="3"/>
  <c r="L29828" i="3"/>
  <c r="L29820" i="3"/>
  <c r="L29812" i="3"/>
  <c r="L29804" i="3"/>
  <c r="L29796" i="3"/>
  <c r="L29788" i="3"/>
  <c r="L29780" i="3"/>
  <c r="L29772" i="3"/>
  <c r="L29764" i="3"/>
  <c r="L29756" i="3"/>
  <c r="L29748" i="3"/>
  <c r="L29740" i="3"/>
  <c r="L29732" i="3"/>
  <c r="L29724" i="3"/>
  <c r="L29716" i="3"/>
  <c r="L29708" i="3"/>
  <c r="L29700" i="3"/>
  <c r="L29692" i="3"/>
  <c r="L29684" i="3"/>
  <c r="L29676" i="3"/>
  <c r="L29668" i="3"/>
  <c r="L29660" i="3"/>
  <c r="L29652" i="3"/>
  <c r="L29644" i="3"/>
  <c r="L29636" i="3"/>
  <c r="L29628" i="3"/>
  <c r="L29620" i="3"/>
  <c r="L29612" i="3"/>
  <c r="L29604" i="3"/>
  <c r="L29596" i="3"/>
  <c r="L29588" i="3"/>
  <c r="L29580" i="3"/>
  <c r="L29572" i="3"/>
  <c r="L29564" i="3"/>
  <c r="L29556" i="3"/>
  <c r="L29548" i="3"/>
  <c r="L29540" i="3"/>
  <c r="L29532" i="3"/>
  <c r="L29524" i="3"/>
  <c r="L29516" i="3"/>
  <c r="L29508" i="3"/>
  <c r="L29500" i="3"/>
  <c r="L29492" i="3"/>
  <c r="L29484" i="3"/>
  <c r="L29476" i="3"/>
  <c r="L29468" i="3"/>
  <c r="L29460" i="3"/>
  <c r="L29452" i="3"/>
  <c r="L29444" i="3"/>
  <c r="L29436" i="3"/>
  <c r="L29428" i="3"/>
  <c r="L29420" i="3"/>
  <c r="L29412" i="3"/>
  <c r="L29404" i="3"/>
  <c r="L29396" i="3"/>
  <c r="L29388" i="3"/>
  <c r="L29380" i="3"/>
  <c r="L29372" i="3"/>
  <c r="L29364" i="3"/>
  <c r="L29356" i="3"/>
  <c r="L29348" i="3"/>
  <c r="L29340" i="3"/>
  <c r="L29332" i="3"/>
  <c r="L29324" i="3"/>
  <c r="L29316" i="3"/>
  <c r="L29308" i="3"/>
  <c r="L29300" i="3"/>
  <c r="L29292" i="3"/>
  <c r="L29284" i="3"/>
  <c r="L29276" i="3"/>
  <c r="L29268" i="3"/>
  <c r="L29260" i="3"/>
  <c r="L29252" i="3"/>
  <c r="L29244" i="3"/>
  <c r="L29236" i="3"/>
  <c r="L29228" i="3"/>
  <c r="L29220" i="3"/>
  <c r="L29212" i="3"/>
  <c r="L29204" i="3"/>
  <c r="L29196" i="3"/>
  <c r="L29188" i="3"/>
  <c r="L29180" i="3"/>
  <c r="L29172" i="3"/>
  <c r="L29164" i="3"/>
  <c r="L29156" i="3"/>
  <c r="L29148" i="3"/>
  <c r="L29140" i="3"/>
  <c r="L29132" i="3"/>
  <c r="L29124" i="3"/>
  <c r="L29116" i="3"/>
  <c r="L29108" i="3"/>
  <c r="L29100" i="3"/>
  <c r="L29092" i="3"/>
  <c r="L29084" i="3"/>
  <c r="L29076" i="3"/>
  <c r="L29068" i="3"/>
  <c r="L29060" i="3"/>
  <c r="L29052" i="3"/>
  <c r="L29044" i="3"/>
  <c r="L29036" i="3"/>
  <c r="L29028" i="3"/>
  <c r="L29020" i="3"/>
  <c r="L29012" i="3"/>
  <c r="L29004" i="3"/>
  <c r="L28996" i="3"/>
  <c r="L28988" i="3"/>
  <c r="L28980" i="3"/>
  <c r="L28972" i="3"/>
  <c r="L28964" i="3"/>
  <c r="L28956" i="3"/>
  <c r="L28948" i="3"/>
  <c r="L28940" i="3"/>
  <c r="L28932" i="3"/>
  <c r="L28924" i="3"/>
  <c r="L28916" i="3"/>
  <c r="L28908" i="3"/>
  <c r="L28900" i="3"/>
  <c r="L28892" i="3"/>
  <c r="L28884" i="3"/>
  <c r="L28876" i="3"/>
  <c r="L28868" i="3"/>
  <c r="L28860" i="3"/>
  <c r="L28852" i="3"/>
  <c r="L28844" i="3"/>
  <c r="L28836" i="3"/>
  <c r="L28828" i="3"/>
  <c r="L28820" i="3"/>
  <c r="L28812" i="3"/>
  <c r="L28804" i="3"/>
  <c r="L28796" i="3"/>
  <c r="L28788" i="3"/>
  <c r="L28780" i="3"/>
  <c r="L28772" i="3"/>
  <c r="L28764" i="3"/>
  <c r="L28756" i="3"/>
  <c r="L28748" i="3"/>
  <c r="L28740" i="3"/>
  <c r="L28732" i="3"/>
  <c r="L28724" i="3"/>
  <c r="L28716" i="3"/>
  <c r="L28708" i="3"/>
  <c r="L28700" i="3"/>
  <c r="L28692" i="3"/>
  <c r="L28684" i="3"/>
  <c r="L28676" i="3"/>
  <c r="L28668" i="3"/>
  <c r="L28660" i="3"/>
  <c r="L28652" i="3"/>
  <c r="L28644" i="3"/>
  <c r="L28636" i="3"/>
  <c r="L28628" i="3"/>
  <c r="L28620" i="3"/>
  <c r="L28612" i="3"/>
  <c r="L28604" i="3"/>
  <c r="L28596" i="3"/>
  <c r="L28588" i="3"/>
  <c r="L28580" i="3"/>
  <c r="L28572" i="3"/>
  <c r="L28564" i="3"/>
  <c r="L28556" i="3"/>
  <c r="L28548" i="3"/>
  <c r="L28540" i="3"/>
  <c r="L28532" i="3"/>
  <c r="L28524" i="3"/>
  <c r="L28516" i="3"/>
  <c r="L28508" i="3"/>
  <c r="L28500" i="3"/>
  <c r="L28492" i="3"/>
  <c r="L28484" i="3"/>
  <c r="L28476" i="3"/>
  <c r="L28468" i="3"/>
  <c r="L28460" i="3"/>
  <c r="L28452" i="3"/>
  <c r="L28444" i="3"/>
  <c r="L28436" i="3"/>
  <c r="L28428" i="3"/>
  <c r="L28420" i="3"/>
  <c r="L28412" i="3"/>
  <c r="L28404" i="3"/>
  <c r="L28396" i="3"/>
  <c r="L28388" i="3"/>
  <c r="L28380" i="3"/>
  <c r="L28372" i="3"/>
  <c r="L28364" i="3"/>
  <c r="L28356" i="3"/>
  <c r="L28348" i="3"/>
  <c r="L28340" i="3"/>
  <c r="L28332" i="3"/>
  <c r="L28324" i="3"/>
  <c r="L28316" i="3"/>
  <c r="L28308" i="3"/>
  <c r="L28300" i="3"/>
  <c r="L28292" i="3"/>
  <c r="L28284" i="3"/>
  <c r="L28276" i="3"/>
  <c r="L28268" i="3"/>
  <c r="L28260" i="3"/>
  <c r="L28252" i="3"/>
  <c r="L28244" i="3"/>
  <c r="L28236" i="3"/>
  <c r="L28228" i="3"/>
  <c r="L28220" i="3"/>
  <c r="L28212" i="3"/>
  <c r="L28204" i="3"/>
  <c r="L28196" i="3"/>
  <c r="L28188" i="3"/>
  <c r="L28180" i="3"/>
  <c r="L28172" i="3"/>
  <c r="L28164" i="3"/>
  <c r="L28156" i="3"/>
  <c r="L28148" i="3"/>
  <c r="L28140" i="3"/>
  <c r="L28132" i="3"/>
  <c r="L28124" i="3"/>
  <c r="L28116" i="3"/>
  <c r="L28108" i="3"/>
  <c r="L28100" i="3"/>
  <c r="L28092" i="3"/>
  <c r="L28084" i="3"/>
  <c r="L28076" i="3"/>
  <c r="L28068" i="3"/>
  <c r="L28060" i="3"/>
  <c r="L28052" i="3"/>
  <c r="L28044" i="3"/>
  <c r="L28036" i="3"/>
  <c r="L28028" i="3"/>
  <c r="L28020" i="3"/>
  <c r="L28012" i="3"/>
  <c r="L28004" i="3"/>
  <c r="L27996" i="3"/>
  <c r="L27988" i="3"/>
  <c r="L27980" i="3"/>
  <c r="L27972" i="3"/>
  <c r="L27964" i="3"/>
  <c r="L27956" i="3"/>
  <c r="L27948" i="3"/>
  <c r="L27940" i="3"/>
  <c r="L27932" i="3"/>
  <c r="L27924" i="3"/>
  <c r="L27916" i="3"/>
  <c r="L27908" i="3"/>
  <c r="L27900" i="3"/>
  <c r="L27892" i="3"/>
  <c r="L27884" i="3"/>
  <c r="L27876" i="3"/>
  <c r="L27868" i="3"/>
  <c r="L27860" i="3"/>
  <c r="L27852" i="3"/>
  <c r="L27844" i="3"/>
  <c r="L27836" i="3"/>
  <c r="L27828" i="3"/>
  <c r="L27820" i="3"/>
  <c r="L27812" i="3"/>
  <c r="L27804" i="3"/>
  <c r="L27796" i="3"/>
  <c r="L27788" i="3"/>
  <c r="L27780" i="3"/>
  <c r="L27772" i="3"/>
  <c r="L27764" i="3"/>
  <c r="L27756" i="3"/>
  <c r="L27748" i="3"/>
  <c r="L27740" i="3"/>
  <c r="L27732" i="3"/>
  <c r="L27724" i="3"/>
  <c r="L27716" i="3"/>
  <c r="L27708" i="3"/>
  <c r="L27700" i="3"/>
  <c r="L27692" i="3"/>
  <c r="L27684" i="3"/>
  <c r="L27676" i="3"/>
  <c r="L27668" i="3"/>
  <c r="L27660" i="3"/>
  <c r="L27652" i="3"/>
  <c r="L27644" i="3"/>
  <c r="L27636" i="3"/>
  <c r="L27628" i="3"/>
  <c r="L27620" i="3"/>
  <c r="L27612" i="3"/>
  <c r="L27604" i="3"/>
  <c r="L27596" i="3"/>
  <c r="L27588" i="3"/>
  <c r="L27580" i="3"/>
  <c r="L27572" i="3"/>
  <c r="L27564" i="3"/>
  <c r="L27556" i="3"/>
  <c r="L27548" i="3"/>
  <c r="L27540" i="3"/>
  <c r="L27532" i="3"/>
  <c r="L27524" i="3"/>
  <c r="L27516" i="3"/>
  <c r="L27508" i="3"/>
  <c r="L27500" i="3"/>
  <c r="L27492" i="3"/>
  <c r="L27484" i="3"/>
  <c r="L27476" i="3"/>
  <c r="L27468" i="3"/>
  <c r="L27460" i="3"/>
  <c r="L27452" i="3"/>
  <c r="L27444" i="3"/>
  <c r="L27436" i="3"/>
  <c r="L27428" i="3"/>
  <c r="L27420" i="3"/>
  <c r="L27412" i="3"/>
  <c r="L27404" i="3"/>
  <c r="L27396" i="3"/>
  <c r="L27388" i="3"/>
  <c r="L27380" i="3"/>
  <c r="L27372" i="3"/>
  <c r="L27364" i="3"/>
  <c r="L27356" i="3"/>
  <c r="L27348" i="3"/>
  <c r="L27340" i="3"/>
  <c r="L27332" i="3"/>
  <c r="L27324" i="3"/>
  <c r="L27316" i="3"/>
  <c r="L27308" i="3"/>
  <c r="L27300" i="3"/>
  <c r="L27292" i="3"/>
  <c r="L27284" i="3"/>
  <c r="L27276" i="3"/>
  <c r="L27268" i="3"/>
  <c r="L27260" i="3"/>
  <c r="L27252" i="3"/>
  <c r="L27244" i="3"/>
  <c r="L27236" i="3"/>
  <c r="L27228" i="3"/>
  <c r="L27220" i="3"/>
  <c r="L27212" i="3"/>
  <c r="L27204" i="3"/>
  <c r="L27196" i="3"/>
  <c r="L27188" i="3"/>
  <c r="L27180" i="3"/>
  <c r="L27172" i="3"/>
  <c r="L27164" i="3"/>
  <c r="L27156" i="3"/>
  <c r="L27148" i="3"/>
  <c r="L27140" i="3"/>
  <c r="L27132" i="3"/>
  <c r="L27124" i="3"/>
  <c r="L27116" i="3"/>
  <c r="L27108" i="3"/>
  <c r="L27100" i="3"/>
  <c r="L27092" i="3"/>
  <c r="L27084" i="3"/>
  <c r="L27076" i="3"/>
  <c r="L27068" i="3"/>
  <c r="L27060" i="3"/>
  <c r="L27052" i="3"/>
  <c r="L27044" i="3"/>
  <c r="L27036" i="3"/>
  <c r="L27028" i="3"/>
  <c r="L27020" i="3"/>
  <c r="L27012" i="3"/>
  <c r="L27004" i="3"/>
  <c r="L26996" i="3"/>
  <c r="L26988" i="3"/>
  <c r="L26980" i="3"/>
  <c r="L26972" i="3"/>
  <c r="L26964" i="3"/>
  <c r="L26956" i="3"/>
  <c r="L26948" i="3"/>
  <c r="L26940" i="3"/>
  <c r="L26932" i="3"/>
  <c r="L26924" i="3"/>
  <c r="L26916" i="3"/>
  <c r="L26908" i="3"/>
  <c r="L26900" i="3"/>
  <c r="L26892" i="3"/>
  <c r="L26884" i="3"/>
  <c r="L26876" i="3"/>
  <c r="L26868" i="3"/>
  <c r="L26860" i="3"/>
  <c r="L26852" i="3"/>
  <c r="L26844" i="3"/>
  <c r="L26836" i="3"/>
  <c r="L26828" i="3"/>
  <c r="L26820" i="3"/>
  <c r="L26812" i="3"/>
  <c r="L26804" i="3"/>
  <c r="L26796" i="3"/>
  <c r="L26788" i="3"/>
  <c r="L26780" i="3"/>
  <c r="L26772" i="3"/>
  <c r="L26764" i="3"/>
  <c r="L26756" i="3"/>
  <c r="L26748" i="3"/>
  <c r="L26740" i="3"/>
  <c r="L26732" i="3"/>
  <c r="L26724" i="3"/>
  <c r="L26716" i="3"/>
  <c r="L26708" i="3"/>
  <c r="L26700" i="3"/>
  <c r="L26692" i="3"/>
  <c r="L26684" i="3"/>
  <c r="L26676" i="3"/>
  <c r="L26668" i="3"/>
  <c r="L26660" i="3"/>
  <c r="L26652" i="3"/>
  <c r="L26644" i="3"/>
  <c r="L26636" i="3"/>
  <c r="L26628" i="3"/>
  <c r="L26620" i="3"/>
  <c r="L26612" i="3"/>
  <c r="L26604" i="3"/>
  <c r="L26596" i="3"/>
  <c r="L26588" i="3"/>
  <c r="L26580" i="3"/>
  <c r="L26572" i="3"/>
  <c r="L26564" i="3"/>
  <c r="L26556" i="3"/>
  <c r="L26548" i="3"/>
  <c r="L26540" i="3"/>
  <c r="L26532" i="3"/>
  <c r="L26524" i="3"/>
  <c r="L26516" i="3"/>
  <c r="L26508" i="3"/>
  <c r="L26500" i="3"/>
  <c r="L26492" i="3"/>
  <c r="L26484" i="3"/>
  <c r="L26476" i="3"/>
  <c r="L26468" i="3"/>
  <c r="L26460" i="3"/>
  <c r="L26452" i="3"/>
  <c r="L26444" i="3"/>
  <c r="L26436" i="3"/>
  <c r="L26428" i="3"/>
  <c r="L26420" i="3"/>
  <c r="L26412" i="3"/>
  <c r="L26404" i="3"/>
  <c r="L26396" i="3"/>
  <c r="L26388" i="3"/>
  <c r="L26380" i="3"/>
  <c r="L26372" i="3"/>
  <c r="L26364" i="3"/>
  <c r="L26356" i="3"/>
  <c r="L26348" i="3"/>
  <c r="L26340" i="3"/>
  <c r="L26332" i="3"/>
  <c r="L26324" i="3"/>
  <c r="L26316" i="3"/>
  <c r="L26308" i="3"/>
  <c r="L26300" i="3"/>
  <c r="L26292" i="3"/>
  <c r="L26284" i="3"/>
  <c r="L26276" i="3"/>
  <c r="L26268" i="3"/>
  <c r="L26260" i="3"/>
  <c r="L26252" i="3"/>
  <c r="L26244" i="3"/>
  <c r="L26236" i="3"/>
  <c r="L26228" i="3"/>
  <c r="L26220" i="3"/>
  <c r="L26212" i="3"/>
  <c r="L26204" i="3"/>
  <c r="L26196" i="3"/>
  <c r="L26188" i="3"/>
  <c r="L26180" i="3"/>
  <c r="L26172" i="3"/>
  <c r="L26164" i="3"/>
  <c r="L26156" i="3"/>
  <c r="L26148" i="3"/>
  <c r="L26140" i="3"/>
  <c r="L26132" i="3"/>
  <c r="L26124" i="3"/>
  <c r="L26116" i="3"/>
  <c r="L26108" i="3"/>
  <c r="L26100" i="3"/>
  <c r="L26092" i="3"/>
  <c r="L26084" i="3"/>
  <c r="L26076" i="3"/>
  <c r="L26068" i="3"/>
  <c r="L26060" i="3"/>
  <c r="L26052" i="3"/>
  <c r="L26044" i="3"/>
  <c r="L26036" i="3"/>
  <c r="L26028" i="3"/>
  <c r="L26020" i="3"/>
  <c r="L26012" i="3"/>
  <c r="L26004" i="3"/>
  <c r="L25996" i="3"/>
  <c r="L25988" i="3"/>
  <c r="L25980" i="3"/>
  <c r="L25972" i="3"/>
  <c r="L25964" i="3"/>
  <c r="L25956" i="3"/>
  <c r="L25948" i="3"/>
  <c r="L25940" i="3"/>
  <c r="L25932" i="3"/>
  <c r="L25924" i="3"/>
  <c r="L25916" i="3"/>
  <c r="L25908" i="3"/>
  <c r="L25900" i="3"/>
  <c r="L25892" i="3"/>
  <c r="L25884" i="3"/>
  <c r="L25876" i="3"/>
  <c r="L25868" i="3"/>
  <c r="L25860" i="3"/>
  <c r="L25852" i="3"/>
  <c r="L25844" i="3"/>
  <c r="L25836" i="3"/>
  <c r="L25828" i="3"/>
  <c r="L25820" i="3"/>
  <c r="L25812" i="3"/>
  <c r="L25804" i="3"/>
  <c r="L25796" i="3"/>
  <c r="L25788" i="3"/>
  <c r="L25780" i="3"/>
  <c r="L25772" i="3"/>
  <c r="L25764" i="3"/>
  <c r="L25756" i="3"/>
  <c r="L25748" i="3"/>
  <c r="L25740" i="3"/>
  <c r="L25732" i="3"/>
  <c r="L25724" i="3"/>
  <c r="L25716" i="3"/>
  <c r="L25708" i="3"/>
  <c r="L25700" i="3"/>
  <c r="L25692" i="3"/>
  <c r="L25684" i="3"/>
  <c r="L25676" i="3"/>
  <c r="L25668" i="3"/>
  <c r="L25660" i="3"/>
  <c r="L25652" i="3"/>
  <c r="L25644" i="3"/>
  <c r="L25636" i="3"/>
  <c r="L25628" i="3"/>
  <c r="L25620" i="3"/>
  <c r="L25612" i="3"/>
  <c r="L25604" i="3"/>
  <c r="L25596" i="3"/>
  <c r="L25588" i="3"/>
  <c r="L25580" i="3"/>
  <c r="L25572" i="3"/>
  <c r="L25564" i="3"/>
  <c r="L25556" i="3"/>
  <c r="L25548" i="3"/>
  <c r="L25540" i="3"/>
  <c r="L25532" i="3"/>
  <c r="L25524" i="3"/>
  <c r="L25516" i="3"/>
  <c r="L25508" i="3"/>
  <c r="L25500" i="3"/>
  <c r="L25492" i="3"/>
  <c r="L25484" i="3"/>
  <c r="L25476" i="3"/>
  <c r="L25468" i="3"/>
  <c r="L25460" i="3"/>
  <c r="L25452" i="3"/>
  <c r="L25444" i="3"/>
  <c r="L25436" i="3"/>
  <c r="L25428" i="3"/>
  <c r="L25420" i="3"/>
  <c r="L25412" i="3"/>
  <c r="L25404" i="3"/>
  <c r="L25396" i="3"/>
  <c r="L25388" i="3"/>
  <c r="L25380" i="3"/>
  <c r="L25372" i="3"/>
  <c r="L25364" i="3"/>
  <c r="L25356" i="3"/>
  <c r="L25348" i="3"/>
  <c r="L25340" i="3"/>
  <c r="L25332" i="3"/>
  <c r="L25324" i="3"/>
  <c r="L25316" i="3"/>
  <c r="L25308" i="3"/>
  <c r="L25300" i="3"/>
  <c r="L25292" i="3"/>
  <c r="L25284" i="3"/>
  <c r="L25276" i="3"/>
  <c r="L25268" i="3"/>
  <c r="L25260" i="3"/>
  <c r="L25252" i="3"/>
  <c r="L25244" i="3"/>
  <c r="L25236" i="3"/>
  <c r="L25228" i="3"/>
  <c r="L25220" i="3"/>
  <c r="L25212" i="3"/>
  <c r="L25204" i="3"/>
  <c r="L25196" i="3"/>
  <c r="L25188" i="3"/>
  <c r="L25180" i="3"/>
  <c r="L25172" i="3"/>
  <c r="L25164" i="3"/>
  <c r="L25156" i="3"/>
  <c r="L25148" i="3"/>
  <c r="L25140" i="3"/>
  <c r="L25132" i="3"/>
  <c r="L25124" i="3"/>
  <c r="L25116" i="3"/>
  <c r="L25108" i="3"/>
  <c r="L25100" i="3"/>
  <c r="L25092" i="3"/>
  <c r="L25084" i="3"/>
  <c r="L25076" i="3"/>
  <c r="L25068" i="3"/>
  <c r="L25060" i="3"/>
  <c r="L25052" i="3"/>
  <c r="L25044" i="3"/>
  <c r="L25036" i="3"/>
  <c r="L25028" i="3"/>
  <c r="L25020" i="3"/>
  <c r="L25012" i="3"/>
  <c r="L25004" i="3"/>
  <c r="L24996" i="3"/>
  <c r="L24988" i="3"/>
  <c r="L24980" i="3"/>
  <c r="L24972" i="3"/>
  <c r="L24964" i="3"/>
  <c r="L24956" i="3"/>
  <c r="L24948" i="3"/>
  <c r="L24940" i="3"/>
  <c r="L24932" i="3"/>
  <c r="L24924" i="3"/>
  <c r="L24916" i="3"/>
  <c r="L24908" i="3"/>
  <c r="L24900" i="3"/>
  <c r="L24892" i="3"/>
  <c r="L24884" i="3"/>
  <c r="L24876" i="3"/>
  <c r="L24868" i="3"/>
  <c r="L24860" i="3"/>
  <c r="L24852" i="3"/>
  <c r="L24844" i="3"/>
  <c r="L24836" i="3"/>
  <c r="L24828" i="3"/>
  <c r="L24820" i="3"/>
  <c r="L24812" i="3"/>
  <c r="L24804" i="3"/>
  <c r="L24796" i="3"/>
  <c r="L24788" i="3"/>
  <c r="L24780" i="3"/>
  <c r="L24772" i="3"/>
  <c r="L24764" i="3"/>
  <c r="L24756" i="3"/>
  <c r="L24748" i="3"/>
  <c r="L24740" i="3"/>
  <c r="L24732" i="3"/>
  <c r="L24724" i="3"/>
  <c r="L24716" i="3"/>
  <c r="L24708" i="3"/>
  <c r="L24700" i="3"/>
  <c r="L24692" i="3"/>
  <c r="L24684" i="3"/>
  <c r="L24676" i="3"/>
  <c r="L24668" i="3"/>
  <c r="L24660" i="3"/>
  <c r="L24652" i="3"/>
  <c r="L24644" i="3"/>
  <c r="L24636" i="3"/>
  <c r="L24628" i="3"/>
  <c r="L24620" i="3"/>
  <c r="L24612" i="3"/>
  <c r="L24604" i="3"/>
  <c r="L24596" i="3"/>
  <c r="L24588" i="3"/>
  <c r="L24580" i="3"/>
  <c r="L24572" i="3"/>
  <c r="L24564" i="3"/>
  <c r="L24556" i="3"/>
  <c r="L24548" i="3"/>
  <c r="L24540" i="3"/>
  <c r="L24532" i="3"/>
  <c r="L24524" i="3"/>
  <c r="L24516" i="3"/>
  <c r="L24508" i="3"/>
  <c r="L24500" i="3"/>
  <c r="L24492" i="3"/>
  <c r="L24484" i="3"/>
  <c r="L24476" i="3"/>
  <c r="L24468" i="3"/>
  <c r="L24460" i="3"/>
  <c r="L24452" i="3"/>
  <c r="L24444" i="3"/>
  <c r="L24436" i="3"/>
  <c r="L24428" i="3"/>
  <c r="L24420" i="3"/>
  <c r="L24412" i="3"/>
  <c r="L24404" i="3"/>
  <c r="L24396" i="3"/>
  <c r="L24388" i="3"/>
  <c r="L24380" i="3"/>
  <c r="L24372" i="3"/>
  <c r="L24364" i="3"/>
  <c r="L24356" i="3"/>
  <c r="L24348" i="3"/>
  <c r="L24340" i="3"/>
  <c r="L24332" i="3"/>
  <c r="L24324" i="3"/>
  <c r="L24316" i="3"/>
  <c r="L24308" i="3"/>
  <c r="L24300" i="3"/>
  <c r="L24292" i="3"/>
  <c r="L24284" i="3"/>
  <c r="L24276" i="3"/>
  <c r="L24268" i="3"/>
  <c r="L24260" i="3"/>
  <c r="L24252" i="3"/>
  <c r="L24244" i="3"/>
  <c r="L24236" i="3"/>
  <c r="L24228" i="3"/>
  <c r="L24220" i="3"/>
  <c r="L24212" i="3"/>
  <c r="L24204" i="3"/>
  <c r="L24196" i="3"/>
  <c r="L24188" i="3"/>
  <c r="L24180" i="3"/>
  <c r="L24172" i="3"/>
  <c r="L24164" i="3"/>
  <c r="L24156" i="3"/>
  <c r="L24148" i="3"/>
  <c r="L24140" i="3"/>
  <c r="L24132" i="3"/>
  <c r="L24124" i="3"/>
  <c r="L24116" i="3"/>
  <c r="L24108" i="3"/>
  <c r="L24100" i="3"/>
  <c r="L24092" i="3"/>
  <c r="L24084" i="3"/>
  <c r="L24076" i="3"/>
  <c r="L24068" i="3"/>
  <c r="L24060" i="3"/>
  <c r="L24052" i="3"/>
  <c r="L24044" i="3"/>
  <c r="L24036" i="3"/>
  <c r="L24028" i="3"/>
  <c r="L24020" i="3"/>
  <c r="L24012" i="3"/>
  <c r="L24004" i="3"/>
  <c r="L23996" i="3"/>
  <c r="L23988" i="3"/>
  <c r="L23980" i="3"/>
  <c r="L23972" i="3"/>
  <c r="L23964" i="3"/>
  <c r="L23956" i="3"/>
  <c r="L23948" i="3"/>
  <c r="L23940" i="3"/>
  <c r="L23932" i="3"/>
  <c r="L23924" i="3"/>
  <c r="L23916" i="3"/>
  <c r="L23908" i="3"/>
  <c r="L23900" i="3"/>
  <c r="L23892" i="3"/>
  <c r="L23884" i="3"/>
  <c r="L23876" i="3"/>
  <c r="L23868" i="3"/>
  <c r="L23860" i="3"/>
  <c r="L23852" i="3"/>
  <c r="L23844" i="3"/>
  <c r="L23836" i="3"/>
  <c r="L23828" i="3"/>
  <c r="L23820" i="3"/>
  <c r="L23812" i="3"/>
  <c r="L23804" i="3"/>
  <c r="L23796" i="3"/>
  <c r="L23788" i="3"/>
  <c r="L23780" i="3"/>
  <c r="L23772" i="3"/>
  <c r="L23764" i="3"/>
  <c r="L23756" i="3"/>
  <c r="L23748" i="3"/>
  <c r="L23740" i="3"/>
  <c r="L23732" i="3"/>
  <c r="L23724" i="3"/>
  <c r="L23716" i="3"/>
  <c r="L23708" i="3"/>
  <c r="L23700" i="3"/>
  <c r="L23692" i="3"/>
  <c r="L23684" i="3"/>
  <c r="L23676" i="3"/>
  <c r="L23668" i="3"/>
  <c r="L23660" i="3"/>
  <c r="L23652" i="3"/>
  <c r="L23644" i="3"/>
  <c r="L23636" i="3"/>
  <c r="L23628" i="3"/>
  <c r="L23620" i="3"/>
  <c r="L23612" i="3"/>
  <c r="L23604" i="3"/>
  <c r="L23596" i="3"/>
  <c r="L23588" i="3"/>
  <c r="L23580" i="3"/>
  <c r="L23572" i="3"/>
  <c r="L23564" i="3"/>
  <c r="L23556" i="3"/>
  <c r="L23548" i="3"/>
  <c r="L23540" i="3"/>
  <c r="L23532" i="3"/>
  <c r="L23524" i="3"/>
  <c r="L23516" i="3"/>
  <c r="L23508" i="3"/>
  <c r="L23500" i="3"/>
  <c r="L23492" i="3"/>
  <c r="L23484" i="3"/>
  <c r="L23476" i="3"/>
  <c r="L23468" i="3"/>
  <c r="L23460" i="3"/>
  <c r="L23452" i="3"/>
  <c r="L23444" i="3"/>
  <c r="L23436" i="3"/>
  <c r="L23428" i="3"/>
  <c r="L23420" i="3"/>
  <c r="L23412" i="3"/>
  <c r="L23404" i="3"/>
  <c r="L23396" i="3"/>
  <c r="L23388" i="3"/>
  <c r="L23380" i="3"/>
  <c r="L23372" i="3"/>
  <c r="L23364" i="3"/>
  <c r="L23356" i="3"/>
  <c r="L23348" i="3"/>
  <c r="L23340" i="3"/>
  <c r="L23332" i="3"/>
  <c r="L23324" i="3"/>
  <c r="L23316" i="3"/>
  <c r="L23308" i="3"/>
  <c r="L23300" i="3"/>
  <c r="L23292" i="3"/>
  <c r="L23284" i="3"/>
  <c r="L23276" i="3"/>
  <c r="L23268" i="3"/>
  <c r="L23260" i="3"/>
  <c r="L23252" i="3"/>
  <c r="L23244" i="3"/>
  <c r="L23236" i="3"/>
  <c r="L23228" i="3"/>
  <c r="L23220" i="3"/>
  <c r="L23212" i="3"/>
  <c r="L23204" i="3"/>
  <c r="L23196" i="3"/>
  <c r="L23188" i="3"/>
  <c r="L23180" i="3"/>
  <c r="L23172" i="3"/>
  <c r="L23164" i="3"/>
  <c r="L23156" i="3"/>
  <c r="L23148" i="3"/>
  <c r="L23140" i="3"/>
  <c r="L50492" i="3"/>
  <c r="L50474" i="3"/>
  <c r="L50451" i="3"/>
  <c r="L50428" i="3"/>
  <c r="L50410" i="3"/>
  <c r="L50387" i="3"/>
  <c r="L50364" i="3"/>
  <c r="L50346" i="3"/>
  <c r="L50323" i="3"/>
  <c r="L50300" i="3"/>
  <c r="L50282" i="3"/>
  <c r="L50259" i="3"/>
  <c r="L50236" i="3"/>
  <c r="L50218" i="3"/>
  <c r="L50195" i="3"/>
  <c r="L50172" i="3"/>
  <c r="L50154" i="3"/>
  <c r="L50131" i="3"/>
  <c r="L50108" i="3"/>
  <c r="L50090" i="3"/>
  <c r="L50067" i="3"/>
  <c r="L50044" i="3"/>
  <c r="L50026" i="3"/>
  <c r="L50003" i="3"/>
  <c r="L49980" i="3"/>
  <c r="L49962" i="3"/>
  <c r="L49939" i="3"/>
  <c r="L49916" i="3"/>
  <c r="L49898" i="3"/>
  <c r="L49875" i="3"/>
  <c r="L49852" i="3"/>
  <c r="L49834" i="3"/>
  <c r="L49811" i="3"/>
  <c r="L49788" i="3"/>
  <c r="L49770" i="3"/>
  <c r="L49747" i="3"/>
  <c r="L49724" i="3"/>
  <c r="L49706" i="3"/>
  <c r="L49683" i="3"/>
  <c r="L49660" i="3"/>
  <c r="L49642" i="3"/>
  <c r="L49619" i="3"/>
  <c r="L49596" i="3"/>
  <c r="L49578" i="3"/>
  <c r="L49555" i="3"/>
  <c r="L49532" i="3"/>
  <c r="L49514" i="3"/>
  <c r="L49491" i="3"/>
  <c r="L49468" i="3"/>
  <c r="L49450" i="3"/>
  <c r="L49427" i="3"/>
  <c r="L49404" i="3"/>
  <c r="L49386" i="3"/>
  <c r="L49363" i="3"/>
  <c r="L49340" i="3"/>
  <c r="L49322" i="3"/>
  <c r="L49299" i="3"/>
  <c r="L49276" i="3"/>
  <c r="L49258" i="3"/>
  <c r="L49235" i="3"/>
  <c r="L49212" i="3"/>
  <c r="L49194" i="3"/>
  <c r="L49171" i="3"/>
  <c r="L49148" i="3"/>
  <c r="L49130" i="3"/>
  <c r="L49107" i="3"/>
  <c r="L49084" i="3"/>
  <c r="L49066" i="3"/>
  <c r="L49043" i="3"/>
  <c r="L49020" i="3"/>
  <c r="L49002" i="3"/>
  <c r="L48979" i="3"/>
  <c r="L48956" i="3"/>
  <c r="L48938" i="3"/>
  <c r="L48915" i="3"/>
  <c r="L48892" i="3"/>
  <c r="L48874" i="3"/>
  <c r="L48851" i="3"/>
  <c r="L48828" i="3"/>
  <c r="L48810" i="3"/>
  <c r="L48787" i="3"/>
  <c r="L48764" i="3"/>
  <c r="L48746" i="3"/>
  <c r="L48723" i="3"/>
  <c r="L48700" i="3"/>
  <c r="L48682" i="3"/>
  <c r="L48659" i="3"/>
  <c r="L48636" i="3"/>
  <c r="L48618" i="3"/>
  <c r="L48595" i="3"/>
  <c r="L48572" i="3"/>
  <c r="L48554" i="3"/>
  <c r="L48531" i="3"/>
  <c r="L48508" i="3"/>
  <c r="L48490" i="3"/>
  <c r="L48467" i="3"/>
  <c r="L48444" i="3"/>
  <c r="L48426" i="3"/>
  <c r="L48403" i="3"/>
  <c r="L48380" i="3"/>
  <c r="L48362" i="3"/>
  <c r="L48339" i="3"/>
  <c r="L48316" i="3"/>
  <c r="L48298" i="3"/>
  <c r="L48275" i="3"/>
  <c r="L48252" i="3"/>
  <c r="L48234" i="3"/>
  <c r="L48211" i="3"/>
  <c r="L48188" i="3"/>
  <c r="L48170" i="3"/>
  <c r="L48147" i="3"/>
  <c r="L48124" i="3"/>
  <c r="L48106" i="3"/>
  <c r="L48083" i="3"/>
  <c r="L48060" i="3"/>
  <c r="L48042" i="3"/>
  <c r="L48019" i="3"/>
  <c r="L47996" i="3"/>
  <c r="L47978" i="3"/>
  <c r="L47955" i="3"/>
  <c r="L47932" i="3"/>
  <c r="L47914" i="3"/>
  <c r="L47891" i="3"/>
  <c r="L47868" i="3"/>
  <c r="L47850" i="3"/>
  <c r="L47827" i="3"/>
  <c r="L47804" i="3"/>
  <c r="L47786" i="3"/>
  <c r="L47763" i="3"/>
  <c r="L47740" i="3"/>
  <c r="L47722" i="3"/>
  <c r="L47699" i="3"/>
  <c r="L47676" i="3"/>
  <c r="L47658" i="3"/>
  <c r="L47635" i="3"/>
  <c r="L47612" i="3"/>
  <c r="L47594" i="3"/>
  <c r="L47571" i="3"/>
  <c r="L47548" i="3"/>
  <c r="L47530" i="3"/>
  <c r="L47507" i="3"/>
  <c r="L47484" i="3"/>
  <c r="L47466" i="3"/>
  <c r="L47443" i="3"/>
  <c r="L47420" i="3"/>
  <c r="L47402" i="3"/>
  <c r="L47379" i="3"/>
  <c r="L47356" i="3"/>
  <c r="L47338" i="3"/>
  <c r="L47315" i="3"/>
  <c r="L47292" i="3"/>
  <c r="L47274" i="3"/>
  <c r="L47251" i="3"/>
  <c r="L47228" i="3"/>
  <c r="L47210" i="3"/>
  <c r="L47187" i="3"/>
  <c r="L47164" i="3"/>
  <c r="L47146" i="3"/>
  <c r="L47123" i="3"/>
  <c r="L47100" i="3"/>
  <c r="L47082" i="3"/>
  <c r="L47059" i="3"/>
  <c r="L47036" i="3"/>
  <c r="L47018" i="3"/>
  <c r="L46995" i="3"/>
  <c r="L46972" i="3"/>
  <c r="L46954" i="3"/>
  <c r="L46931" i="3"/>
  <c r="L46908" i="3"/>
  <c r="L46890" i="3"/>
  <c r="L46867" i="3"/>
  <c r="L46844" i="3"/>
  <c r="L46826" i="3"/>
  <c r="L46803" i="3"/>
  <c r="L46780" i="3"/>
  <c r="L46762" i="3"/>
  <c r="L46739" i="3"/>
  <c r="L46716" i="3"/>
  <c r="L46698" i="3"/>
  <c r="L46675" i="3"/>
  <c r="L46652" i="3"/>
  <c r="L46634" i="3"/>
  <c r="L46611" i="3"/>
  <c r="L46588" i="3"/>
  <c r="L46570" i="3"/>
  <c r="L46547" i="3"/>
  <c r="L46524" i="3"/>
  <c r="L46506" i="3"/>
  <c r="L46483" i="3"/>
  <c r="L46460" i="3"/>
  <c r="L46442" i="3"/>
  <c r="L46419" i="3"/>
  <c r="L46396" i="3"/>
  <c r="L46378" i="3"/>
  <c r="L46355" i="3"/>
  <c r="L46332" i="3"/>
  <c r="L46314" i="3"/>
  <c r="L46291" i="3"/>
  <c r="L46268" i="3"/>
  <c r="L46250" i="3"/>
  <c r="L46227" i="3"/>
  <c r="L46204" i="3"/>
  <c r="L46186" i="3"/>
  <c r="L46163" i="3"/>
  <c r="L46140" i="3"/>
  <c r="L46122" i="3"/>
  <c r="L46099" i="3"/>
  <c r="L46076" i="3"/>
  <c r="L46058" i="3"/>
  <c r="L46035" i="3"/>
  <c r="L46012" i="3"/>
  <c r="L45994" i="3"/>
  <c r="L45971" i="3"/>
  <c r="L45948" i="3"/>
  <c r="L45930" i="3"/>
  <c r="L45907" i="3"/>
  <c r="L45884" i="3"/>
  <c r="L45866" i="3"/>
  <c r="L45843" i="3"/>
  <c r="L45820" i="3"/>
  <c r="L45802" i="3"/>
  <c r="L45779" i="3"/>
  <c r="L45756" i="3"/>
  <c r="L45738" i="3"/>
  <c r="L45715" i="3"/>
  <c r="L45692" i="3"/>
  <c r="L45674" i="3"/>
  <c r="L45651" i="3"/>
  <c r="L45628" i="3"/>
  <c r="L45610" i="3"/>
  <c r="L45587" i="3"/>
  <c r="L45564" i="3"/>
  <c r="L45546" i="3"/>
  <c r="L45523" i="3"/>
  <c r="L45500" i="3"/>
  <c r="L45482" i="3"/>
  <c r="L45459" i="3"/>
  <c r="L45436" i="3"/>
  <c r="L45418" i="3"/>
  <c r="L45395" i="3"/>
  <c r="L45372" i="3"/>
  <c r="L45354" i="3"/>
  <c r="L45331" i="3"/>
  <c r="L45308" i="3"/>
  <c r="L45290" i="3"/>
  <c r="L45267" i="3"/>
  <c r="L45244" i="3"/>
  <c r="L45226" i="3"/>
  <c r="L45203" i="3"/>
  <c r="L45180" i="3"/>
  <c r="L45162" i="3"/>
  <c r="L45139" i="3"/>
  <c r="L45116" i="3"/>
  <c r="L45098" i="3"/>
  <c r="L45075" i="3"/>
  <c r="L45052" i="3"/>
  <c r="L45034" i="3"/>
  <c r="L45011" i="3"/>
  <c r="L44988" i="3"/>
  <c r="L44970" i="3"/>
  <c r="L44947" i="3"/>
  <c r="L44924" i="3"/>
  <c r="L44906" i="3"/>
  <c r="L44883" i="3"/>
  <c r="L44860" i="3"/>
  <c r="L44842" i="3"/>
  <c r="L44819" i="3"/>
  <c r="L44796" i="3"/>
  <c r="L44778" i="3"/>
  <c r="L44755" i="3"/>
  <c r="L44732" i="3"/>
  <c r="L44714" i="3"/>
  <c r="L44691" i="3"/>
  <c r="L44668" i="3"/>
  <c r="L44650" i="3"/>
  <c r="L44627" i="3"/>
  <c r="L44604" i="3"/>
  <c r="L44586" i="3"/>
  <c r="L44563" i="3"/>
  <c r="L44540" i="3"/>
  <c r="L44522" i="3"/>
  <c r="L44499" i="3"/>
  <c r="L44476" i="3"/>
  <c r="L44458" i="3"/>
  <c r="L44435" i="3"/>
  <c r="L44412" i="3"/>
  <c r="L44394" i="3"/>
  <c r="L44371" i="3"/>
  <c r="L44348" i="3"/>
  <c r="L44330" i="3"/>
  <c r="L44307" i="3"/>
  <c r="L44284" i="3"/>
  <c r="L44266" i="3"/>
  <c r="L44243" i="3"/>
  <c r="L44220" i="3"/>
  <c r="L44202" i="3"/>
  <c r="L44179" i="3"/>
  <c r="L44156" i="3"/>
  <c r="L44138" i="3"/>
  <c r="L44115" i="3"/>
  <c r="L44092" i="3"/>
  <c r="L44074" i="3"/>
  <c r="L44051" i="3"/>
  <c r="L44028" i="3"/>
  <c r="L44010" i="3"/>
  <c r="L43987" i="3"/>
  <c r="L43964" i="3"/>
  <c r="L43946" i="3"/>
  <c r="L43923" i="3"/>
  <c r="L43900" i="3"/>
  <c r="L43882" i="3"/>
  <c r="L43859" i="3"/>
  <c r="L43840" i="3"/>
  <c r="L43824" i="3"/>
  <c r="L43808" i="3"/>
  <c r="L43792" i="3"/>
  <c r="L43776" i="3"/>
  <c r="L43760" i="3"/>
  <c r="L43744" i="3"/>
  <c r="L43728" i="3"/>
  <c r="L43712" i="3"/>
  <c r="L43696" i="3"/>
  <c r="L43680" i="3"/>
  <c r="L43664" i="3"/>
  <c r="L43648" i="3"/>
  <c r="L43632" i="3"/>
  <c r="L43616" i="3"/>
  <c r="L43600" i="3"/>
  <c r="L43584" i="3"/>
  <c r="L43568" i="3"/>
  <c r="L43552" i="3"/>
  <c r="L43536" i="3"/>
  <c r="L43520" i="3"/>
  <c r="L43504" i="3"/>
  <c r="L43488" i="3"/>
  <c r="L43472" i="3"/>
  <c r="L43456" i="3"/>
  <c r="L43440" i="3"/>
  <c r="L43424" i="3"/>
  <c r="L43408" i="3"/>
  <c r="L43392" i="3"/>
  <c r="L43376" i="3"/>
  <c r="L43360" i="3"/>
  <c r="L43344" i="3"/>
  <c r="L43328" i="3"/>
  <c r="L43312" i="3"/>
  <c r="L43296" i="3"/>
  <c r="L43280" i="3"/>
  <c r="L43264" i="3"/>
  <c r="L43248" i="3"/>
  <c r="L43232" i="3"/>
  <c r="L43219" i="3"/>
  <c r="L43207" i="3"/>
  <c r="L43194" i="3"/>
  <c r="L43180" i="3"/>
  <c r="L43168" i="3"/>
  <c r="L43155" i="3"/>
  <c r="L43143" i="3"/>
  <c r="L43130" i="3"/>
  <c r="L43116" i="3"/>
  <c r="L43104" i="3"/>
  <c r="L43091" i="3"/>
  <c r="L43079" i="3"/>
  <c r="L43066" i="3"/>
  <c r="L43052" i="3"/>
  <c r="L43040" i="3"/>
  <c r="L43027" i="3"/>
  <c r="L43015" i="3"/>
  <c r="L43002" i="3"/>
  <c r="L42988" i="3"/>
  <c r="L42976" i="3"/>
  <c r="L42963" i="3"/>
  <c r="L42951" i="3"/>
  <c r="L42938" i="3"/>
  <c r="L42924" i="3"/>
  <c r="L42912" i="3"/>
  <c r="L42899" i="3"/>
  <c r="L42887" i="3"/>
  <c r="L42874" i="3"/>
  <c r="L42860" i="3"/>
  <c r="L42848" i="3"/>
  <c r="L42835" i="3"/>
  <c r="L42823" i="3"/>
  <c r="L42810" i="3"/>
  <c r="L42796" i="3"/>
  <c r="L42784" i="3"/>
  <c r="L42771" i="3"/>
  <c r="L42759" i="3"/>
  <c r="L42746" i="3"/>
  <c r="L42732" i="3"/>
  <c r="L42720" i="3"/>
  <c r="L42707" i="3"/>
  <c r="L42695" i="3"/>
  <c r="L42682" i="3"/>
  <c r="L42668" i="3"/>
  <c r="L42656" i="3"/>
  <c r="L42643" i="3"/>
  <c r="L42631" i="3"/>
  <c r="L42618" i="3"/>
  <c r="L42604" i="3"/>
  <c r="L42592" i="3"/>
  <c r="L42579" i="3"/>
  <c r="L42567" i="3"/>
  <c r="L42554" i="3"/>
  <c r="L42540" i="3"/>
  <c r="L42528" i="3"/>
  <c r="L42515" i="3"/>
  <c r="L42503" i="3"/>
  <c r="L42490" i="3"/>
  <c r="L42476" i="3"/>
  <c r="L42464" i="3"/>
  <c r="L42451" i="3"/>
  <c r="L42439" i="3"/>
  <c r="L42426" i="3"/>
  <c r="L42412" i="3"/>
  <c r="L42400" i="3"/>
  <c r="L42387" i="3"/>
  <c r="L42375" i="3"/>
  <c r="L42362" i="3"/>
  <c r="L42348" i="3"/>
  <c r="L42336" i="3"/>
  <c r="L42323" i="3"/>
  <c r="L42311" i="3"/>
  <c r="L42298" i="3"/>
  <c r="L42284" i="3"/>
  <c r="L42272" i="3"/>
  <c r="L42259" i="3"/>
  <c r="L42247" i="3"/>
  <c r="L42234" i="3"/>
  <c r="L42220" i="3"/>
  <c r="L42208" i="3"/>
  <c r="L42195" i="3"/>
  <c r="L42183" i="3"/>
  <c r="L42170" i="3"/>
  <c r="L42156" i="3"/>
  <c r="L42144" i="3"/>
  <c r="L42131" i="3"/>
  <c r="L42119" i="3"/>
  <c r="L42106" i="3"/>
  <c r="L42092" i="3"/>
  <c r="L42080" i="3"/>
  <c r="L42067" i="3"/>
  <c r="L42055" i="3"/>
  <c r="L42042" i="3"/>
  <c r="L42028" i="3"/>
  <c r="L42016" i="3"/>
  <c r="L42003" i="3"/>
  <c r="L41991" i="3"/>
  <c r="L41978" i="3"/>
  <c r="L41964" i="3"/>
  <c r="L41952" i="3"/>
  <c r="L41939" i="3"/>
  <c r="L41927" i="3"/>
  <c r="L41914" i="3"/>
  <c r="L41900" i="3"/>
  <c r="L41888" i="3"/>
  <c r="L41875" i="3"/>
  <c r="L41863" i="3"/>
  <c r="L41850" i="3"/>
  <c r="L41836" i="3"/>
  <c r="L41824" i="3"/>
  <c r="L41811" i="3"/>
  <c r="L41799" i="3"/>
  <c r="L41786" i="3"/>
  <c r="L41772" i="3"/>
  <c r="L41760" i="3"/>
  <c r="L41747" i="3"/>
  <c r="L41735" i="3"/>
  <c r="L41722" i="3"/>
  <c r="L41708" i="3"/>
  <c r="L41696" i="3"/>
  <c r="L41683" i="3"/>
  <c r="L41671" i="3"/>
  <c r="L41658" i="3"/>
  <c r="L41644" i="3"/>
  <c r="L41632" i="3"/>
  <c r="L41619" i="3"/>
  <c r="L41607" i="3"/>
  <c r="L41594" i="3"/>
  <c r="L41580" i="3"/>
  <c r="L41568" i="3"/>
  <c r="L41555" i="3"/>
  <c r="L41543" i="3"/>
  <c r="L41530" i="3"/>
  <c r="L41516" i="3"/>
  <c r="L41504" i="3"/>
  <c r="L41491" i="3"/>
  <c r="L41479" i="3"/>
  <c r="L41466" i="3"/>
  <c r="L41452" i="3"/>
  <c r="L41440" i="3"/>
  <c r="L41427" i="3"/>
  <c r="L41415" i="3"/>
  <c r="L41402" i="3"/>
  <c r="L41388" i="3"/>
  <c r="L41376" i="3"/>
  <c r="L41363" i="3"/>
  <c r="L41351" i="3"/>
  <c r="L41338" i="3"/>
  <c r="L41324" i="3"/>
  <c r="L41312" i="3"/>
  <c r="L41299" i="3"/>
  <c r="L41287" i="3"/>
  <c r="L41274" i="3"/>
  <c r="L41260" i="3"/>
  <c r="L41248" i="3"/>
  <c r="L41235" i="3"/>
  <c r="L41223" i="3"/>
  <c r="L41210" i="3"/>
  <c r="L41196" i="3"/>
  <c r="L41184" i="3"/>
  <c r="L41171" i="3"/>
  <c r="L41159" i="3"/>
  <c r="L41146" i="3"/>
  <c r="L41132" i="3"/>
  <c r="L41120" i="3"/>
  <c r="L41107" i="3"/>
  <c r="L41095" i="3"/>
  <c r="L41082" i="3"/>
  <c r="L41068" i="3"/>
  <c r="L41056" i="3"/>
  <c r="L41043" i="3"/>
  <c r="L41031" i="3"/>
  <c r="L41018" i="3"/>
  <c r="L41004" i="3"/>
  <c r="L40992" i="3"/>
  <c r="L40979" i="3"/>
  <c r="L40967" i="3"/>
  <c r="L40954" i="3"/>
  <c r="L40940" i="3"/>
  <c r="L40928" i="3"/>
  <c r="L40915" i="3"/>
  <c r="L40903" i="3"/>
  <c r="L40890" i="3"/>
  <c r="L40876" i="3"/>
  <c r="L40864" i="3"/>
  <c r="L40851" i="3"/>
  <c r="L40839" i="3"/>
  <c r="L40826" i="3"/>
  <c r="L40812" i="3"/>
  <c r="L40800" i="3"/>
  <c r="L40787" i="3"/>
  <c r="L40775" i="3"/>
  <c r="L40762" i="3"/>
  <c r="L40748" i="3"/>
  <c r="L40736" i="3"/>
  <c r="L40723" i="3"/>
  <c r="L40711" i="3"/>
  <c r="L40698" i="3"/>
  <c r="L40684" i="3"/>
  <c r="L40672" i="3"/>
  <c r="L40659" i="3"/>
  <c r="L40647" i="3"/>
  <c r="L40634" i="3"/>
  <c r="L40620" i="3"/>
  <c r="L40608" i="3"/>
  <c r="L40595" i="3"/>
  <c r="L40583" i="3"/>
  <c r="L40570" i="3"/>
  <c r="L40556" i="3"/>
  <c r="L40544" i="3"/>
  <c r="L40531" i="3"/>
  <c r="L40519" i="3"/>
  <c r="L40506" i="3"/>
  <c r="L40492" i="3"/>
  <c r="L40480" i="3"/>
  <c r="L40467" i="3"/>
  <c r="L40455" i="3"/>
  <c r="L40442" i="3"/>
  <c r="L40428" i="3"/>
  <c r="L40416" i="3"/>
  <c r="L40403" i="3"/>
  <c r="L40391" i="3"/>
  <c r="L40378" i="3"/>
  <c r="L40364" i="3"/>
  <c r="L40352" i="3"/>
  <c r="L40339" i="3"/>
  <c r="L40327" i="3"/>
  <c r="L40314" i="3"/>
  <c r="L40300" i="3"/>
  <c r="L40288" i="3"/>
  <c r="L40275" i="3"/>
  <c r="L40263" i="3"/>
  <c r="L40250" i="3"/>
  <c r="L40236" i="3"/>
  <c r="L40224" i="3"/>
  <c r="L40211" i="3"/>
  <c r="L40199" i="3"/>
  <c r="L40186" i="3"/>
  <c r="L40172" i="3"/>
  <c r="L40160" i="3"/>
  <c r="L40147" i="3"/>
  <c r="L40135" i="3"/>
  <c r="L40122" i="3"/>
  <c r="L40108" i="3"/>
  <c r="L40096" i="3"/>
  <c r="L40083" i="3"/>
  <c r="L40071" i="3"/>
  <c r="L40058" i="3"/>
  <c r="L40044" i="3"/>
  <c r="L40032" i="3"/>
  <c r="L40019" i="3"/>
  <c r="L40007" i="3"/>
  <c r="L39994" i="3"/>
  <c r="L39980" i="3"/>
  <c r="L39968" i="3"/>
  <c r="L39955" i="3"/>
  <c r="L39943" i="3"/>
  <c r="L39930" i="3"/>
  <c r="L39916" i="3"/>
  <c r="L39904" i="3"/>
  <c r="L39891" i="3"/>
  <c r="L39879" i="3"/>
  <c r="L39866" i="3"/>
  <c r="L39852" i="3"/>
  <c r="L39840" i="3"/>
  <c r="L39827" i="3"/>
  <c r="L39815" i="3"/>
  <c r="L39802" i="3"/>
  <c r="L39788" i="3"/>
  <c r="L39776" i="3"/>
  <c r="L39763" i="3"/>
  <c r="L39751" i="3"/>
  <c r="L39738" i="3"/>
  <c r="L39724" i="3"/>
  <c r="L39712" i="3"/>
  <c r="L39699" i="3"/>
  <c r="L39687" i="3"/>
  <c r="L39674" i="3"/>
  <c r="L39660" i="3"/>
  <c r="L39648" i="3"/>
  <c r="L39635" i="3"/>
  <c r="L39623" i="3"/>
  <c r="L39610" i="3"/>
  <c r="L39596" i="3"/>
  <c r="L39584" i="3"/>
  <c r="L39571" i="3"/>
  <c r="L39559" i="3"/>
  <c r="L39546" i="3"/>
  <c r="L39532" i="3"/>
  <c r="L39520" i="3"/>
  <c r="L39507" i="3"/>
  <c r="L39495" i="3"/>
  <c r="L39482" i="3"/>
  <c r="L39468" i="3"/>
  <c r="L39456" i="3"/>
  <c r="L39443" i="3"/>
  <c r="L39431" i="3"/>
  <c r="L39418" i="3"/>
  <c r="L39404" i="3"/>
  <c r="L39392" i="3"/>
  <c r="L39379" i="3"/>
  <c r="L39367" i="3"/>
  <c r="L39354" i="3"/>
  <c r="L39340" i="3"/>
  <c r="L39328" i="3"/>
  <c r="L39315" i="3"/>
  <c r="L39303" i="3"/>
  <c r="L39290" i="3"/>
  <c r="L39276" i="3"/>
  <c r="L39264" i="3"/>
  <c r="L39251" i="3"/>
  <c r="L39239" i="3"/>
  <c r="L39226" i="3"/>
  <c r="L39212" i="3"/>
  <c r="L39200" i="3"/>
  <c r="L39187" i="3"/>
  <c r="L39175" i="3"/>
  <c r="L39162" i="3"/>
  <c r="L39148" i="3"/>
  <c r="L39136" i="3"/>
  <c r="L39123" i="3"/>
  <c r="L39111" i="3"/>
  <c r="L39098" i="3"/>
  <c r="L39084" i="3"/>
  <c r="L39072" i="3"/>
  <c r="L39059" i="3"/>
  <c r="L39047" i="3"/>
  <c r="L39034" i="3"/>
  <c r="L39020" i="3"/>
  <c r="L39008" i="3"/>
  <c r="L38995" i="3"/>
  <c r="L38983" i="3"/>
  <c r="L38970" i="3"/>
  <c r="L38956" i="3"/>
  <c r="L38944" i="3"/>
  <c r="L38931" i="3"/>
  <c r="L38919" i="3"/>
  <c r="L38906" i="3"/>
  <c r="L38892" i="3"/>
  <c r="L38880" i="3"/>
  <c r="L38867" i="3"/>
  <c r="L38855" i="3"/>
  <c r="L38842" i="3"/>
  <c r="L38828" i="3"/>
  <c r="L38816" i="3"/>
  <c r="L38803" i="3"/>
  <c r="L38791" i="3"/>
  <c r="L38778" i="3"/>
  <c r="L38764" i="3"/>
  <c r="L38752" i="3"/>
  <c r="L38739" i="3"/>
  <c r="L38727" i="3"/>
  <c r="L38714" i="3"/>
  <c r="L38700" i="3"/>
  <c r="L38688" i="3"/>
  <c r="L38675" i="3"/>
  <c r="L38663" i="3"/>
  <c r="L38650" i="3"/>
  <c r="L38636" i="3"/>
  <c r="L38624" i="3"/>
  <c r="L38611" i="3"/>
  <c r="L38599" i="3"/>
  <c r="L38586" i="3"/>
  <c r="L38572" i="3"/>
  <c r="L38560" i="3"/>
  <c r="L38547" i="3"/>
  <c r="L38535" i="3"/>
  <c r="L38522" i="3"/>
  <c r="L38508" i="3"/>
  <c r="L38496" i="3"/>
  <c r="L38483" i="3"/>
  <c r="L38471" i="3"/>
  <c r="L38458" i="3"/>
  <c r="L38444" i="3"/>
  <c r="L38432" i="3"/>
  <c r="L38419" i="3"/>
  <c r="L38407" i="3"/>
  <c r="L38394" i="3"/>
  <c r="L38380" i="3"/>
  <c r="L38368" i="3"/>
  <c r="L38355" i="3"/>
  <c r="L38343" i="3"/>
  <c r="L38330" i="3"/>
  <c r="L38316" i="3"/>
  <c r="L38304" i="3"/>
  <c r="L38291" i="3"/>
  <c r="L38279" i="3"/>
  <c r="L38266" i="3"/>
  <c r="L38252" i="3"/>
  <c r="L38240" i="3"/>
  <c r="L38227" i="3"/>
  <c r="L38215" i="3"/>
  <c r="L38202" i="3"/>
  <c r="L38188" i="3"/>
  <c r="L38176" i="3"/>
  <c r="L38163" i="3"/>
  <c r="L38151" i="3"/>
  <c r="L38138" i="3"/>
  <c r="L38124" i="3"/>
  <c r="L38112" i="3"/>
  <c r="L38099" i="3"/>
  <c r="L38087" i="3"/>
  <c r="L38074" i="3"/>
  <c r="L38060" i="3"/>
  <c r="L38048" i="3"/>
  <c r="L38035" i="3"/>
  <c r="L38023" i="3"/>
  <c r="L38010" i="3"/>
  <c r="L37996" i="3"/>
  <c r="L37984" i="3"/>
  <c r="L37971" i="3"/>
  <c r="L37959" i="3"/>
  <c r="L37946" i="3"/>
  <c r="L37932" i="3"/>
  <c r="L37920" i="3"/>
  <c r="L37907" i="3"/>
  <c r="L37895" i="3"/>
  <c r="L37882" i="3"/>
  <c r="L37868" i="3"/>
  <c r="L37856" i="3"/>
  <c r="L37843" i="3"/>
  <c r="L37831" i="3"/>
  <c r="L37818" i="3"/>
  <c r="L37804" i="3"/>
  <c r="L37792" i="3"/>
  <c r="L37779" i="3"/>
  <c r="L37767" i="3"/>
  <c r="L37754" i="3"/>
  <c r="L37740" i="3"/>
  <c r="L37728" i="3"/>
  <c r="L37715" i="3"/>
  <c r="L37703" i="3"/>
  <c r="L37690" i="3"/>
  <c r="L37676" i="3"/>
  <c r="L37664" i="3"/>
  <c r="L37651" i="3"/>
  <c r="L37639" i="3"/>
  <c r="L37626" i="3"/>
  <c r="L37612" i="3"/>
  <c r="L37600" i="3"/>
  <c r="L37587" i="3"/>
  <c r="L37575" i="3"/>
  <c r="L37562" i="3"/>
  <c r="L37548" i="3"/>
  <c r="L37536" i="3"/>
  <c r="L37523" i="3"/>
  <c r="L37511" i="3"/>
  <c r="L37498" i="3"/>
  <c r="L37484" i="3"/>
  <c r="L37472" i="3"/>
  <c r="L37459" i="3"/>
  <c r="L37447" i="3"/>
  <c r="L37434" i="3"/>
  <c r="L37420" i="3"/>
  <c r="L37408" i="3"/>
  <c r="L37395" i="3"/>
  <c r="L37383" i="3"/>
  <c r="L37370" i="3"/>
  <c r="L37356" i="3"/>
  <c r="L37344" i="3"/>
  <c r="L37331" i="3"/>
  <c r="L37319" i="3"/>
  <c r="L37306" i="3"/>
  <c r="L37292" i="3"/>
  <c r="L37280" i="3"/>
  <c r="L37267" i="3"/>
  <c r="L37255" i="3"/>
  <c r="L37242" i="3"/>
  <c r="L37228" i="3"/>
  <c r="L37216" i="3"/>
  <c r="L37203" i="3"/>
  <c r="L37191" i="3"/>
  <c r="L37178" i="3"/>
  <c r="L37164" i="3"/>
  <c r="L37152" i="3"/>
  <c r="L37139" i="3"/>
  <c r="L37127" i="3"/>
  <c r="L37114" i="3"/>
  <c r="L37100" i="3"/>
  <c r="L37088" i="3"/>
  <c r="L37075" i="3"/>
  <c r="L37063" i="3"/>
  <c r="L37050" i="3"/>
  <c r="L37036" i="3"/>
  <c r="L37024" i="3"/>
  <c r="L37011" i="3"/>
  <c r="L36999" i="3"/>
  <c r="L36986" i="3"/>
  <c r="L36972" i="3"/>
  <c r="L36960" i="3"/>
  <c r="L36947" i="3"/>
  <c r="L36935" i="3"/>
  <c r="L36922" i="3"/>
  <c r="L36908" i="3"/>
  <c r="L36896" i="3"/>
  <c r="L36883" i="3"/>
  <c r="L36871" i="3"/>
  <c r="L36858" i="3"/>
  <c r="L36844" i="3"/>
  <c r="L36832" i="3"/>
  <c r="L36819" i="3"/>
  <c r="L36807" i="3"/>
  <c r="L36794" i="3"/>
  <c r="L36780" i="3"/>
  <c r="L36768" i="3"/>
  <c r="L36755" i="3"/>
  <c r="L36743" i="3"/>
  <c r="L36730" i="3"/>
  <c r="L36716" i="3"/>
  <c r="L36704" i="3"/>
  <c r="L36691" i="3"/>
  <c r="L36679" i="3"/>
  <c r="L36666" i="3"/>
  <c r="L36652" i="3"/>
  <c r="L36640" i="3"/>
  <c r="L36627" i="3"/>
  <c r="L36615" i="3"/>
  <c r="L36602" i="3"/>
  <c r="L36588" i="3"/>
  <c r="L36576" i="3"/>
  <c r="L36563" i="3"/>
  <c r="L36551" i="3"/>
  <c r="L36538" i="3"/>
  <c r="L36524" i="3"/>
  <c r="L36512" i="3"/>
  <c r="L36499" i="3"/>
  <c r="L36487" i="3"/>
  <c r="L36474" i="3"/>
  <c r="L36460" i="3"/>
  <c r="L36448" i="3"/>
  <c r="L36435" i="3"/>
  <c r="L36423" i="3"/>
  <c r="L36410" i="3"/>
  <c r="L36396" i="3"/>
  <c r="L36384" i="3"/>
  <c r="L36371" i="3"/>
  <c r="L36359" i="3"/>
  <c r="L36346" i="3"/>
  <c r="L36332" i="3"/>
  <c r="L36320" i="3"/>
  <c r="L36307" i="3"/>
  <c r="L36295" i="3"/>
  <c r="L36282" i="3"/>
  <c r="L36268" i="3"/>
  <c r="L36256" i="3"/>
  <c r="L36243" i="3"/>
  <c r="L36231" i="3"/>
  <c r="L36218" i="3"/>
  <c r="L36204" i="3"/>
  <c r="L36192" i="3"/>
  <c r="L36179" i="3"/>
  <c r="L36167" i="3"/>
  <c r="L36154" i="3"/>
  <c r="L36140" i="3"/>
  <c r="L36128" i="3"/>
  <c r="L36115" i="3"/>
  <c r="L36103" i="3"/>
  <c r="L36090" i="3"/>
  <c r="L36076" i="3"/>
  <c r="L36066" i="3"/>
  <c r="L36056" i="3"/>
  <c r="L36044" i="3"/>
  <c r="L36034" i="3"/>
  <c r="L36024" i="3"/>
  <c r="L36012" i="3"/>
  <c r="L36002" i="3"/>
  <c r="L35992" i="3"/>
  <c r="L35980" i="3"/>
  <c r="L35970" i="3"/>
  <c r="L35960" i="3"/>
  <c r="L35948" i="3"/>
  <c r="L35938" i="3"/>
  <c r="L35928" i="3"/>
  <c r="L35916" i="3"/>
  <c r="L35906" i="3"/>
  <c r="L35896" i="3"/>
  <c r="L35884" i="3"/>
  <c r="L35874" i="3"/>
  <c r="L35864" i="3"/>
  <c r="L35852" i="3"/>
  <c r="L35842" i="3"/>
  <c r="L35832" i="3"/>
  <c r="L35820" i="3"/>
  <c r="L35810" i="3"/>
  <c r="L35800" i="3"/>
  <c r="L35788" i="3"/>
  <c r="L35778" i="3"/>
  <c r="L35768" i="3"/>
  <c r="L35756" i="3"/>
  <c r="L35746" i="3"/>
  <c r="L35736" i="3"/>
  <c r="L35724" i="3"/>
  <c r="L35714" i="3"/>
  <c r="L35704" i="3"/>
  <c r="L35692" i="3"/>
  <c r="L35682" i="3"/>
  <c r="L35672" i="3"/>
  <c r="L35660" i="3"/>
  <c r="L35650" i="3"/>
  <c r="L35640" i="3"/>
  <c r="L35628" i="3"/>
  <c r="L35618" i="3"/>
  <c r="L35608" i="3"/>
  <c r="L35596" i="3"/>
  <c r="L35586" i="3"/>
  <c r="L35576" i="3"/>
  <c r="L35564" i="3"/>
  <c r="L35554" i="3"/>
  <c r="L35544" i="3"/>
  <c r="L35532" i="3"/>
  <c r="L35522" i="3"/>
  <c r="L35512" i="3"/>
  <c r="L35500" i="3"/>
  <c r="L35490" i="3"/>
  <c r="L35480" i="3"/>
  <c r="L35468" i="3"/>
  <c r="L35458" i="3"/>
  <c r="L35448" i="3"/>
  <c r="L35436" i="3"/>
  <c r="L35426" i="3"/>
  <c r="L35416" i="3"/>
  <c r="L35404" i="3"/>
  <c r="L35394" i="3"/>
  <c r="L35384" i="3"/>
  <c r="L35372" i="3"/>
  <c r="L35362" i="3"/>
  <c r="L35352" i="3"/>
  <c r="L35340" i="3"/>
  <c r="L35330" i="3"/>
  <c r="L35320" i="3"/>
  <c r="L35308" i="3"/>
  <c r="L35298" i="3"/>
  <c r="L35288" i="3"/>
  <c r="L35276" i="3"/>
  <c r="L35266" i="3"/>
  <c r="L35256" i="3"/>
  <c r="L35244" i="3"/>
  <c r="L35234" i="3"/>
  <c r="L35224" i="3"/>
  <c r="L35212" i="3"/>
  <c r="L35202" i="3"/>
  <c r="L35192" i="3"/>
  <c r="L35180" i="3"/>
  <c r="L35170" i="3"/>
  <c r="L35162" i="3"/>
  <c r="L35154" i="3"/>
  <c r="L35146" i="3"/>
  <c r="L35138" i="3"/>
  <c r="L35130" i="3"/>
  <c r="L35122" i="3"/>
  <c r="L35114" i="3"/>
  <c r="L35106" i="3"/>
  <c r="L35098" i="3"/>
  <c r="L35090" i="3"/>
  <c r="L35082" i="3"/>
  <c r="L35074" i="3"/>
  <c r="L35066" i="3"/>
  <c r="L35058" i="3"/>
  <c r="L35050" i="3"/>
  <c r="L35042" i="3"/>
  <c r="L35034" i="3"/>
  <c r="L35026" i="3"/>
  <c r="L35018" i="3"/>
  <c r="L35010" i="3"/>
  <c r="L35002" i="3"/>
  <c r="L34994" i="3"/>
  <c r="L34986" i="3"/>
  <c r="L34978" i="3"/>
  <c r="L34970" i="3"/>
  <c r="L34962" i="3"/>
  <c r="L34954" i="3"/>
  <c r="L34946" i="3"/>
  <c r="L34938" i="3"/>
  <c r="L34930" i="3"/>
  <c r="L34922" i="3"/>
  <c r="L34914" i="3"/>
  <c r="L34906" i="3"/>
  <c r="L34898" i="3"/>
  <c r="L34890" i="3"/>
  <c r="L34882" i="3"/>
  <c r="L34874" i="3"/>
  <c r="L34866" i="3"/>
  <c r="L34858" i="3"/>
  <c r="L34850" i="3"/>
  <c r="L34842" i="3"/>
  <c r="L34834" i="3"/>
  <c r="L34826" i="3"/>
  <c r="L34818" i="3"/>
  <c r="L34810" i="3"/>
  <c r="L34802" i="3"/>
  <c r="L34794" i="3"/>
  <c r="L34786" i="3"/>
  <c r="L34778" i="3"/>
  <c r="L34770" i="3"/>
  <c r="L34762" i="3"/>
  <c r="L34754" i="3"/>
  <c r="L34746" i="3"/>
  <c r="L34738" i="3"/>
  <c r="L34730" i="3"/>
  <c r="L34722" i="3"/>
  <c r="L34714" i="3"/>
  <c r="L34706" i="3"/>
  <c r="L34698" i="3"/>
  <c r="L34690" i="3"/>
  <c r="L34682" i="3"/>
  <c r="L34674" i="3"/>
  <c r="L34666" i="3"/>
  <c r="L34658" i="3"/>
  <c r="L34650" i="3"/>
  <c r="L34642" i="3"/>
  <c r="L34634" i="3"/>
  <c r="L34626" i="3"/>
  <c r="L34618" i="3"/>
  <c r="L34610" i="3"/>
  <c r="L34602" i="3"/>
  <c r="L34594" i="3"/>
  <c r="L34586" i="3"/>
  <c r="L34578" i="3"/>
  <c r="L34570" i="3"/>
  <c r="L34562" i="3"/>
  <c r="L34554" i="3"/>
  <c r="L34546" i="3"/>
  <c r="L34538" i="3"/>
  <c r="L34530" i="3"/>
  <c r="L34522" i="3"/>
  <c r="L34514" i="3"/>
  <c r="L34506" i="3"/>
  <c r="L34498" i="3"/>
  <c r="L34490" i="3"/>
  <c r="L34482" i="3"/>
  <c r="L34474" i="3"/>
  <c r="L34466" i="3"/>
  <c r="L34458" i="3"/>
  <c r="L34450" i="3"/>
  <c r="L34442" i="3"/>
  <c r="L34434" i="3"/>
  <c r="L34426" i="3"/>
  <c r="L34418" i="3"/>
  <c r="L34410" i="3"/>
  <c r="L34402" i="3"/>
  <c r="L34394" i="3"/>
  <c r="L34386" i="3"/>
  <c r="L34378" i="3"/>
  <c r="L34370" i="3"/>
  <c r="L34362" i="3"/>
  <c r="L34354" i="3"/>
  <c r="L34346" i="3"/>
  <c r="L34338" i="3"/>
  <c r="L34330" i="3"/>
  <c r="L34322" i="3"/>
  <c r="L34314" i="3"/>
  <c r="L34306" i="3"/>
  <c r="L34298" i="3"/>
  <c r="L34290" i="3"/>
  <c r="L34282" i="3"/>
  <c r="L34274" i="3"/>
  <c r="L34266" i="3"/>
  <c r="L34258" i="3"/>
  <c r="L34250" i="3"/>
  <c r="L34242" i="3"/>
  <c r="L34234" i="3"/>
  <c r="L34226" i="3"/>
  <c r="L34218" i="3"/>
  <c r="L34210" i="3"/>
  <c r="L34202" i="3"/>
  <c r="L34194" i="3"/>
  <c r="L34186" i="3"/>
  <c r="L34178" i="3"/>
  <c r="L34170" i="3"/>
  <c r="L34162" i="3"/>
  <c r="L34154" i="3"/>
  <c r="L34146" i="3"/>
  <c r="L34138" i="3"/>
  <c r="L34130" i="3"/>
  <c r="L34122" i="3"/>
  <c r="L34114" i="3"/>
  <c r="L34106" i="3"/>
  <c r="L34098" i="3"/>
  <c r="L34090" i="3"/>
  <c r="L34082" i="3"/>
  <c r="L34074" i="3"/>
  <c r="L34066" i="3"/>
  <c r="L34058" i="3"/>
  <c r="L34050" i="3"/>
  <c r="L34042" i="3"/>
  <c r="L34034" i="3"/>
  <c r="L34026" i="3"/>
  <c r="L34018" i="3"/>
  <c r="L34010" i="3"/>
  <c r="L34002" i="3"/>
  <c r="L33994" i="3"/>
  <c r="L33986" i="3"/>
  <c r="L33978" i="3"/>
  <c r="L33970" i="3"/>
  <c r="L33962" i="3"/>
  <c r="L33954" i="3"/>
  <c r="L33946" i="3"/>
  <c r="L33938" i="3"/>
  <c r="L33930" i="3"/>
  <c r="L33922" i="3"/>
  <c r="L33914" i="3"/>
  <c r="L33906" i="3"/>
  <c r="L33898" i="3"/>
  <c r="L33890" i="3"/>
  <c r="L33882" i="3"/>
  <c r="L33874" i="3"/>
  <c r="L33866" i="3"/>
  <c r="L33858" i="3"/>
  <c r="L33850" i="3"/>
  <c r="L33842" i="3"/>
  <c r="L33834" i="3"/>
  <c r="L33826" i="3"/>
  <c r="L33818" i="3"/>
  <c r="L33810" i="3"/>
  <c r="L33802" i="3"/>
  <c r="L33794" i="3"/>
  <c r="L33786" i="3"/>
  <c r="L33778" i="3"/>
  <c r="L33770" i="3"/>
  <c r="L33762" i="3"/>
  <c r="L33754" i="3"/>
  <c r="L33746" i="3"/>
  <c r="L33738" i="3"/>
  <c r="L33730" i="3"/>
  <c r="L33722" i="3"/>
  <c r="L33714" i="3"/>
  <c r="L33706" i="3"/>
  <c r="L33698" i="3"/>
  <c r="L33690" i="3"/>
  <c r="L33682" i="3"/>
  <c r="L33674" i="3"/>
  <c r="L33666" i="3"/>
  <c r="L33658" i="3"/>
  <c r="L33650" i="3"/>
  <c r="L33642" i="3"/>
  <c r="L33634" i="3"/>
  <c r="L33626" i="3"/>
  <c r="L33618" i="3"/>
  <c r="L33610" i="3"/>
  <c r="L33602" i="3"/>
  <c r="L33594" i="3"/>
  <c r="L33586" i="3"/>
  <c r="L33578" i="3"/>
  <c r="L33570" i="3"/>
  <c r="L33562" i="3"/>
  <c r="L33554" i="3"/>
  <c r="L33546" i="3"/>
  <c r="L33538" i="3"/>
  <c r="L33530" i="3"/>
  <c r="L33522" i="3"/>
  <c r="L33514" i="3"/>
  <c r="L33506" i="3"/>
  <c r="L33498" i="3"/>
  <c r="L33490" i="3"/>
  <c r="L33482" i="3"/>
  <c r="L33474" i="3"/>
  <c r="L33466" i="3"/>
  <c r="L33458" i="3"/>
  <c r="L33450" i="3"/>
  <c r="L33442" i="3"/>
  <c r="L33434" i="3"/>
  <c r="L33426" i="3"/>
  <c r="L33418" i="3"/>
  <c r="L33410" i="3"/>
  <c r="L33402" i="3"/>
  <c r="L33394" i="3"/>
  <c r="L33386" i="3"/>
  <c r="L33378" i="3"/>
  <c r="L33370" i="3"/>
  <c r="L33362" i="3"/>
  <c r="L33354" i="3"/>
  <c r="L33346" i="3"/>
  <c r="L33338" i="3"/>
  <c r="L33330" i="3"/>
  <c r="L33322" i="3"/>
  <c r="L33314" i="3"/>
  <c r="L33306" i="3"/>
  <c r="L33298" i="3"/>
  <c r="L33290" i="3"/>
  <c r="L33282" i="3"/>
  <c r="L33274" i="3"/>
  <c r="L33266" i="3"/>
  <c r="L33258" i="3"/>
  <c r="L33250" i="3"/>
  <c r="L33242" i="3"/>
  <c r="L33234" i="3"/>
  <c r="L33226" i="3"/>
  <c r="L33218" i="3"/>
  <c r="L33210" i="3"/>
  <c r="L33202" i="3"/>
  <c r="L33194" i="3"/>
  <c r="L33186" i="3"/>
  <c r="L33178" i="3"/>
  <c r="L33170" i="3"/>
  <c r="L33162" i="3"/>
  <c r="L33154" i="3"/>
  <c r="L33146" i="3"/>
  <c r="L33138" i="3"/>
  <c r="L33130" i="3"/>
  <c r="L33122" i="3"/>
  <c r="L33114" i="3"/>
  <c r="L33106" i="3"/>
  <c r="L33098" i="3"/>
  <c r="L33090" i="3"/>
  <c r="L33082" i="3"/>
  <c r="L33074" i="3"/>
  <c r="L33066" i="3"/>
  <c r="L33058" i="3"/>
  <c r="L33050" i="3"/>
  <c r="L33042" i="3"/>
  <c r="L33034" i="3"/>
  <c r="L33026" i="3"/>
  <c r="L33018" i="3"/>
  <c r="L33010" i="3"/>
  <c r="L33002" i="3"/>
  <c r="L32994" i="3"/>
  <c r="L32986" i="3"/>
  <c r="L32978" i="3"/>
  <c r="L32970" i="3"/>
  <c r="L32962" i="3"/>
  <c r="L32954" i="3"/>
  <c r="L32946" i="3"/>
  <c r="L32938" i="3"/>
  <c r="L32930" i="3"/>
  <c r="L32922" i="3"/>
  <c r="L32914" i="3"/>
  <c r="L32906" i="3"/>
  <c r="L32898" i="3"/>
  <c r="L32890" i="3"/>
  <c r="L32882" i="3"/>
  <c r="L32874" i="3"/>
  <c r="L32866" i="3"/>
  <c r="L32858" i="3"/>
  <c r="L32850" i="3"/>
  <c r="L32842" i="3"/>
  <c r="L32834" i="3"/>
  <c r="L32826" i="3"/>
  <c r="L32818" i="3"/>
  <c r="L32810" i="3"/>
  <c r="L32802" i="3"/>
  <c r="L32794" i="3"/>
  <c r="L32786" i="3"/>
  <c r="L32778" i="3"/>
  <c r="L32770" i="3"/>
  <c r="L32762" i="3"/>
  <c r="L32754" i="3"/>
  <c r="L32746" i="3"/>
  <c r="L32738" i="3"/>
  <c r="L32730" i="3"/>
  <c r="L32722" i="3"/>
  <c r="L32714" i="3"/>
  <c r="L32706" i="3"/>
  <c r="L32698" i="3"/>
  <c r="L32690" i="3"/>
  <c r="L32682" i="3"/>
  <c r="L32674" i="3"/>
  <c r="L32666" i="3"/>
  <c r="L32658" i="3"/>
  <c r="L32650" i="3"/>
  <c r="L32642" i="3"/>
  <c r="L32634" i="3"/>
  <c r="L32626" i="3"/>
  <c r="L32618" i="3"/>
  <c r="L32610" i="3"/>
  <c r="L32602" i="3"/>
  <c r="L32594" i="3"/>
  <c r="L32586" i="3"/>
  <c r="L32578" i="3"/>
  <c r="L32570" i="3"/>
  <c r="L32562" i="3"/>
  <c r="L32554" i="3"/>
  <c r="L32546" i="3"/>
  <c r="L32538" i="3"/>
  <c r="L32530" i="3"/>
  <c r="L32522" i="3"/>
  <c r="L32514" i="3"/>
  <c r="L32506" i="3"/>
  <c r="L32498" i="3"/>
  <c r="L32490" i="3"/>
  <c r="L32482" i="3"/>
  <c r="L32474" i="3"/>
  <c r="L32466" i="3"/>
  <c r="L32458" i="3"/>
  <c r="L32450" i="3"/>
  <c r="L32442" i="3"/>
  <c r="L32434" i="3"/>
  <c r="L32426" i="3"/>
  <c r="L32418" i="3"/>
  <c r="L32410" i="3"/>
  <c r="L32402" i="3"/>
  <c r="L32394" i="3"/>
  <c r="L32386" i="3"/>
  <c r="L32378" i="3"/>
  <c r="L32370" i="3"/>
  <c r="L32362" i="3"/>
  <c r="L32354" i="3"/>
  <c r="L32346" i="3"/>
  <c r="L32338" i="3"/>
  <c r="L32330" i="3"/>
  <c r="L32322" i="3"/>
  <c r="L32314" i="3"/>
  <c r="L32306" i="3"/>
  <c r="L32298" i="3"/>
  <c r="L32290" i="3"/>
  <c r="L32282" i="3"/>
  <c r="L32274" i="3"/>
  <c r="L32266" i="3"/>
  <c r="L32258" i="3"/>
  <c r="L32250" i="3"/>
  <c r="L32242" i="3"/>
  <c r="L32234" i="3"/>
  <c r="L32226" i="3"/>
  <c r="L32218" i="3"/>
  <c r="L32210" i="3"/>
  <c r="L32202" i="3"/>
  <c r="L32194" i="3"/>
  <c r="L32186" i="3"/>
  <c r="L32178" i="3"/>
  <c r="L32170" i="3"/>
  <c r="L32162" i="3"/>
  <c r="L32154" i="3"/>
  <c r="L32146" i="3"/>
  <c r="L32138" i="3"/>
  <c r="L32130" i="3"/>
  <c r="L32122" i="3"/>
  <c r="L32114" i="3"/>
  <c r="L32106" i="3"/>
  <c r="L32098" i="3"/>
  <c r="L32090" i="3"/>
  <c r="L32082" i="3"/>
  <c r="L32074" i="3"/>
  <c r="L32066" i="3"/>
  <c r="L32058" i="3"/>
  <c r="L32050" i="3"/>
  <c r="L32042" i="3"/>
  <c r="L32034" i="3"/>
  <c r="L32026" i="3"/>
  <c r="L32018" i="3"/>
  <c r="L32010" i="3"/>
  <c r="L32002" i="3"/>
  <c r="L31994" i="3"/>
  <c r="L31986" i="3"/>
  <c r="L31978" i="3"/>
  <c r="L31970" i="3"/>
  <c r="L31962" i="3"/>
  <c r="L31954" i="3"/>
  <c r="L31946" i="3"/>
  <c r="L31938" i="3"/>
  <c r="L31930" i="3"/>
  <c r="L31922" i="3"/>
  <c r="L31914" i="3"/>
  <c r="L31906" i="3"/>
  <c r="L31898" i="3"/>
  <c r="L31890" i="3"/>
  <c r="L31882" i="3"/>
  <c r="L31874" i="3"/>
  <c r="L31866" i="3"/>
  <c r="L31858" i="3"/>
  <c r="L31850" i="3"/>
  <c r="L31842" i="3"/>
  <c r="L31834" i="3"/>
  <c r="L31826" i="3"/>
  <c r="L31818" i="3"/>
  <c r="L31810" i="3"/>
  <c r="L31802" i="3"/>
  <c r="L31794" i="3"/>
  <c r="L31786" i="3"/>
  <c r="L31778" i="3"/>
  <c r="L31770" i="3"/>
  <c r="L31762" i="3"/>
  <c r="L31754" i="3"/>
  <c r="L31746" i="3"/>
  <c r="L31738" i="3"/>
  <c r="L31730" i="3"/>
  <c r="L31722" i="3"/>
  <c r="L31714" i="3"/>
  <c r="L31706" i="3"/>
  <c r="L31698" i="3"/>
  <c r="L31690" i="3"/>
  <c r="L31682" i="3"/>
  <c r="L31674" i="3"/>
  <c r="L31666" i="3"/>
  <c r="L31658" i="3"/>
  <c r="L31650" i="3"/>
  <c r="L31642" i="3"/>
  <c r="L31634" i="3"/>
  <c r="L31626" i="3"/>
  <c r="L31618" i="3"/>
  <c r="L31610" i="3"/>
  <c r="L31602" i="3"/>
  <c r="L31594" i="3"/>
  <c r="L31586" i="3"/>
  <c r="L31578" i="3"/>
  <c r="L31570" i="3"/>
  <c r="L31562" i="3"/>
  <c r="L31554" i="3"/>
  <c r="L31546" i="3"/>
  <c r="L31538" i="3"/>
  <c r="L31530" i="3"/>
  <c r="L31522" i="3"/>
  <c r="L31514" i="3"/>
  <c r="L31506" i="3"/>
  <c r="L31498" i="3"/>
  <c r="L31490" i="3"/>
  <c r="L31482" i="3"/>
  <c r="L31474" i="3"/>
  <c r="L31466" i="3"/>
  <c r="L31458" i="3"/>
  <c r="L31450" i="3"/>
  <c r="L31442" i="3"/>
  <c r="L31434" i="3"/>
  <c r="L31426" i="3"/>
  <c r="L31418" i="3"/>
  <c r="L31410" i="3"/>
  <c r="L31402" i="3"/>
  <c r="L31394" i="3"/>
  <c r="L31386" i="3"/>
  <c r="L31378" i="3"/>
  <c r="L31370" i="3"/>
  <c r="L31362" i="3"/>
  <c r="L31354" i="3"/>
  <c r="L31346" i="3"/>
  <c r="L31338" i="3"/>
  <c r="L31330" i="3"/>
  <c r="L31322" i="3"/>
  <c r="L31314" i="3"/>
  <c r="L31306" i="3"/>
  <c r="L31298" i="3"/>
  <c r="L31290" i="3"/>
  <c r="L31282" i="3"/>
  <c r="L31274" i="3"/>
  <c r="L31266" i="3"/>
  <c r="L31258" i="3"/>
  <c r="L31250" i="3"/>
  <c r="L31242" i="3"/>
  <c r="L31234" i="3"/>
  <c r="L31226" i="3"/>
  <c r="L31218" i="3"/>
  <c r="L31210" i="3"/>
  <c r="L31202" i="3"/>
  <c r="L31194" i="3"/>
  <c r="L31186" i="3"/>
  <c r="L31178" i="3"/>
  <c r="L31170" i="3"/>
  <c r="L31162" i="3"/>
  <c r="L31154" i="3"/>
  <c r="L31146" i="3"/>
  <c r="L31138" i="3"/>
  <c r="L31130" i="3"/>
  <c r="L31122" i="3"/>
  <c r="L31114" i="3"/>
  <c r="L31106" i="3"/>
  <c r="L31098" i="3"/>
  <c r="L31090" i="3"/>
  <c r="L31082" i="3"/>
  <c r="L31074" i="3"/>
  <c r="L31066" i="3"/>
  <c r="L31058" i="3"/>
  <c r="L31050" i="3"/>
  <c r="L31042" i="3"/>
  <c r="L31034" i="3"/>
  <c r="L31026" i="3"/>
  <c r="L31018" i="3"/>
  <c r="L31010" i="3"/>
  <c r="L31002" i="3"/>
  <c r="L30994" i="3"/>
  <c r="L30986" i="3"/>
  <c r="L30978" i="3"/>
  <c r="L30970" i="3"/>
  <c r="L30962" i="3"/>
  <c r="L30954" i="3"/>
  <c r="L30946" i="3"/>
  <c r="L30938" i="3"/>
  <c r="L30930" i="3"/>
  <c r="L30922" i="3"/>
  <c r="L30914" i="3"/>
  <c r="L30906" i="3"/>
  <c r="L30898" i="3"/>
  <c r="L30890" i="3"/>
  <c r="L30882" i="3"/>
  <c r="L30874" i="3"/>
  <c r="L30866" i="3"/>
  <c r="L30858" i="3"/>
  <c r="L30850" i="3"/>
  <c r="L30842" i="3"/>
  <c r="L30834" i="3"/>
  <c r="L30826" i="3"/>
  <c r="L30818" i="3"/>
  <c r="L30810" i="3"/>
  <c r="L30802" i="3"/>
  <c r="L30794" i="3"/>
  <c r="L30786" i="3"/>
  <c r="L30778" i="3"/>
  <c r="L30770" i="3"/>
  <c r="L30762" i="3"/>
  <c r="L30754" i="3"/>
  <c r="L30746" i="3"/>
  <c r="L30738" i="3"/>
  <c r="L30730" i="3"/>
  <c r="L30722" i="3"/>
  <c r="L30714" i="3"/>
  <c r="L30706" i="3"/>
  <c r="L30698" i="3"/>
  <c r="L30690" i="3"/>
  <c r="L30682" i="3"/>
  <c r="L30674" i="3"/>
  <c r="L30666" i="3"/>
  <c r="L30658" i="3"/>
  <c r="L30650" i="3"/>
  <c r="L30642" i="3"/>
  <c r="L30634" i="3"/>
  <c r="L30626" i="3"/>
  <c r="L30618" i="3"/>
  <c r="L30610" i="3"/>
  <c r="L30602" i="3"/>
  <c r="L30594" i="3"/>
  <c r="L30586" i="3"/>
  <c r="L30578" i="3"/>
  <c r="L30570" i="3"/>
  <c r="L30562" i="3"/>
  <c r="L30554" i="3"/>
  <c r="L30546" i="3"/>
  <c r="L30538" i="3"/>
  <c r="L30530" i="3"/>
  <c r="L30522" i="3"/>
  <c r="L30514" i="3"/>
  <c r="L30506" i="3"/>
  <c r="L30498" i="3"/>
  <c r="L30490" i="3"/>
  <c r="L30482" i="3"/>
  <c r="L30474" i="3"/>
  <c r="L30466" i="3"/>
  <c r="L30458" i="3"/>
  <c r="L30450" i="3"/>
  <c r="L30442" i="3"/>
  <c r="L30434" i="3"/>
  <c r="L30426" i="3"/>
  <c r="L30418" i="3"/>
  <c r="L30410" i="3"/>
  <c r="L30402" i="3"/>
  <c r="L30394" i="3"/>
  <c r="L30386" i="3"/>
  <c r="L30378" i="3"/>
  <c r="L30370" i="3"/>
  <c r="L30362" i="3"/>
  <c r="L30354" i="3"/>
  <c r="L30346" i="3"/>
  <c r="L30338" i="3"/>
  <c r="L30330" i="3"/>
  <c r="L30322" i="3"/>
  <c r="L30314" i="3"/>
  <c r="L30306" i="3"/>
  <c r="L30298" i="3"/>
  <c r="L30290" i="3"/>
  <c r="L30282" i="3"/>
  <c r="L30274" i="3"/>
  <c r="L30266" i="3"/>
  <c r="L30258" i="3"/>
  <c r="L30250" i="3"/>
  <c r="L30242" i="3"/>
  <c r="L30234" i="3"/>
  <c r="L30226" i="3"/>
  <c r="L30218" i="3"/>
  <c r="L30210" i="3"/>
  <c r="L30202" i="3"/>
  <c r="L30194" i="3"/>
  <c r="L30186" i="3"/>
  <c r="L30178" i="3"/>
  <c r="L30170" i="3"/>
  <c r="L30162" i="3"/>
  <c r="L30154" i="3"/>
  <c r="L30146" i="3"/>
  <c r="L30138" i="3"/>
  <c r="L30130" i="3"/>
  <c r="L30122" i="3"/>
  <c r="L30114" i="3"/>
  <c r="L30106" i="3"/>
  <c r="L30098" i="3"/>
  <c r="L30090" i="3"/>
  <c r="L30082" i="3"/>
  <c r="L30074" i="3"/>
  <c r="L30066" i="3"/>
  <c r="L30058" i="3"/>
  <c r="L30050" i="3"/>
  <c r="L30042" i="3"/>
  <c r="L30034" i="3"/>
  <c r="L30026" i="3"/>
  <c r="L30018" i="3"/>
  <c r="L30010" i="3"/>
  <c r="L30002" i="3"/>
  <c r="L29994" i="3"/>
  <c r="L29986" i="3"/>
  <c r="L29978" i="3"/>
  <c r="L29970" i="3"/>
  <c r="L29962" i="3"/>
  <c r="L29954" i="3"/>
  <c r="L29946" i="3"/>
  <c r="L29938" i="3"/>
  <c r="L29930" i="3"/>
  <c r="L29922" i="3"/>
  <c r="L29914" i="3"/>
  <c r="L29906" i="3"/>
  <c r="L29898" i="3"/>
  <c r="L29890" i="3"/>
  <c r="L29882" i="3"/>
  <c r="L29874" i="3"/>
  <c r="L29866" i="3"/>
  <c r="L29858" i="3"/>
  <c r="L29850" i="3"/>
  <c r="L29842" i="3"/>
  <c r="L29834" i="3"/>
  <c r="L29826" i="3"/>
  <c r="L29818" i="3"/>
  <c r="L29810" i="3"/>
  <c r="L29802" i="3"/>
  <c r="L29794" i="3"/>
  <c r="L29786" i="3"/>
  <c r="L29778" i="3"/>
  <c r="L29770" i="3"/>
  <c r="L29762" i="3"/>
  <c r="L29754" i="3"/>
  <c r="L29746" i="3"/>
  <c r="L29738" i="3"/>
  <c r="L29730" i="3"/>
  <c r="L29722" i="3"/>
  <c r="L29714" i="3"/>
  <c r="L29706" i="3"/>
  <c r="L29698" i="3"/>
  <c r="L29690" i="3"/>
  <c r="L29682" i="3"/>
  <c r="L29674" i="3"/>
  <c r="L29666" i="3"/>
  <c r="L29658" i="3"/>
  <c r="L29650" i="3"/>
  <c r="L29642" i="3"/>
  <c r="L29634" i="3"/>
  <c r="L29626" i="3"/>
  <c r="L29618" i="3"/>
  <c r="L29610" i="3"/>
  <c r="L29602" i="3"/>
  <c r="L29594" i="3"/>
  <c r="L29586" i="3"/>
  <c r="L29578" i="3"/>
  <c r="L29570" i="3"/>
  <c r="L29562" i="3"/>
  <c r="L29554" i="3"/>
  <c r="L29546" i="3"/>
  <c r="L29538" i="3"/>
  <c r="L29530" i="3"/>
  <c r="L29522" i="3"/>
  <c r="L29514" i="3"/>
  <c r="L29506" i="3"/>
  <c r="L29498" i="3"/>
  <c r="L29490" i="3"/>
  <c r="L29482" i="3"/>
  <c r="L29474" i="3"/>
  <c r="L29466" i="3"/>
  <c r="L29458" i="3"/>
  <c r="L29450" i="3"/>
  <c r="L29442" i="3"/>
  <c r="L29434" i="3"/>
  <c r="L29426" i="3"/>
  <c r="L29418" i="3"/>
  <c r="L29410" i="3"/>
  <c r="L29402" i="3"/>
  <c r="L29394" i="3"/>
  <c r="L29386" i="3"/>
  <c r="L29378" i="3"/>
  <c r="L29370" i="3"/>
  <c r="L29362" i="3"/>
  <c r="L29354" i="3"/>
  <c r="L29346" i="3"/>
  <c r="L29338" i="3"/>
  <c r="L29330" i="3"/>
  <c r="L29322" i="3"/>
  <c r="L29314" i="3"/>
  <c r="L29306" i="3"/>
  <c r="L29298" i="3"/>
  <c r="L29290" i="3"/>
  <c r="L29282" i="3"/>
  <c r="L29274" i="3"/>
  <c r="L29266" i="3"/>
  <c r="L29258" i="3"/>
  <c r="L29250" i="3"/>
  <c r="L29242" i="3"/>
  <c r="L29234" i="3"/>
  <c r="L29226" i="3"/>
  <c r="L29218" i="3"/>
  <c r="L29210" i="3"/>
  <c r="L29202" i="3"/>
  <c r="L29194" i="3"/>
  <c r="L29186" i="3"/>
  <c r="L29178" i="3"/>
  <c r="L29170" i="3"/>
  <c r="L29162" i="3"/>
  <c r="L29154" i="3"/>
  <c r="L29146" i="3"/>
  <c r="L29138" i="3"/>
  <c r="L29130" i="3"/>
  <c r="L29122" i="3"/>
  <c r="L29114" i="3"/>
  <c r="L29106" i="3"/>
  <c r="L29098" i="3"/>
  <c r="L29090" i="3"/>
  <c r="L29082" i="3"/>
  <c r="L29074" i="3"/>
  <c r="L29066" i="3"/>
  <c r="L29058" i="3"/>
  <c r="L29050" i="3"/>
  <c r="L29042" i="3"/>
  <c r="L29034" i="3"/>
  <c r="L29026" i="3"/>
  <c r="L29018" i="3"/>
  <c r="L29010" i="3"/>
  <c r="L29002" i="3"/>
  <c r="L28994" i="3"/>
  <c r="L28986" i="3"/>
  <c r="L28978" i="3"/>
  <c r="L28970" i="3"/>
  <c r="L28962" i="3"/>
  <c r="L28954" i="3"/>
  <c r="L28946" i="3"/>
  <c r="L28938" i="3"/>
  <c r="L28930" i="3"/>
  <c r="L28922" i="3"/>
  <c r="L28914" i="3"/>
  <c r="L28906" i="3"/>
  <c r="L28898" i="3"/>
  <c r="L28890" i="3"/>
  <c r="L28882" i="3"/>
  <c r="L28874" i="3"/>
  <c r="L28866" i="3"/>
  <c r="L28858" i="3"/>
  <c r="L28850" i="3"/>
  <c r="L28842" i="3"/>
  <c r="L28834" i="3"/>
  <c r="L28826" i="3"/>
  <c r="L28818" i="3"/>
  <c r="L28810" i="3"/>
  <c r="L28802" i="3"/>
  <c r="L28794" i="3"/>
  <c r="L28786" i="3"/>
  <c r="L28778" i="3"/>
  <c r="L28770" i="3"/>
  <c r="L28762" i="3"/>
  <c r="L28754" i="3"/>
  <c r="L28746" i="3"/>
  <c r="L28738" i="3"/>
  <c r="L28730" i="3"/>
  <c r="L28722" i="3"/>
  <c r="L28714" i="3"/>
  <c r="L28706" i="3"/>
  <c r="L28698" i="3"/>
  <c r="L28690" i="3"/>
  <c r="L28682" i="3"/>
  <c r="L28674" i="3"/>
  <c r="L28666" i="3"/>
  <c r="L28658" i="3"/>
  <c r="L28650" i="3"/>
  <c r="L28642" i="3"/>
  <c r="L28634" i="3"/>
  <c r="L28626" i="3"/>
  <c r="L28618" i="3"/>
  <c r="L28610" i="3"/>
  <c r="L28602" i="3"/>
  <c r="L28594" i="3"/>
  <c r="L28586" i="3"/>
  <c r="L28578" i="3"/>
  <c r="L28570" i="3"/>
  <c r="L28562" i="3"/>
  <c r="L28554" i="3"/>
  <c r="L28546" i="3"/>
  <c r="L28538" i="3"/>
  <c r="L28530" i="3"/>
  <c r="L28522" i="3"/>
  <c r="L28514" i="3"/>
  <c r="L28506" i="3"/>
  <c r="L28498" i="3"/>
  <c r="L28490" i="3"/>
  <c r="L28482" i="3"/>
  <c r="L28474" i="3"/>
  <c r="L28466" i="3"/>
  <c r="L28458" i="3"/>
  <c r="L28450" i="3"/>
  <c r="L28442" i="3"/>
  <c r="L28434" i="3"/>
  <c r="L28426" i="3"/>
  <c r="L28418" i="3"/>
  <c r="L28410" i="3"/>
  <c r="L28402" i="3"/>
  <c r="L28394" i="3"/>
  <c r="L28386" i="3"/>
  <c r="L28378" i="3"/>
  <c r="L28370" i="3"/>
  <c r="L28362" i="3"/>
  <c r="L28354" i="3"/>
  <c r="L28346" i="3"/>
  <c r="L28338" i="3"/>
  <c r="L28330" i="3"/>
  <c r="L28322" i="3"/>
  <c r="L28314" i="3"/>
  <c r="L28306" i="3"/>
  <c r="L28298" i="3"/>
  <c r="L28290" i="3"/>
  <c r="L28282" i="3"/>
  <c r="L28274" i="3"/>
  <c r="L28266" i="3"/>
  <c r="L28258" i="3"/>
  <c r="L28250" i="3"/>
  <c r="L28242" i="3"/>
  <c r="L28234" i="3"/>
  <c r="L28226" i="3"/>
  <c r="L28218" i="3"/>
  <c r="L28210" i="3"/>
  <c r="L28202" i="3"/>
  <c r="L28194" i="3"/>
  <c r="L28186" i="3"/>
  <c r="L28178" i="3"/>
  <c r="L28170" i="3"/>
  <c r="L28162" i="3"/>
  <c r="L28154" i="3"/>
  <c r="L28146" i="3"/>
  <c r="L28138" i="3"/>
  <c r="L28130" i="3"/>
  <c r="L28122" i="3"/>
  <c r="L28114" i="3"/>
  <c r="L28106" i="3"/>
  <c r="L28098" i="3"/>
  <c r="L28090" i="3"/>
  <c r="L28082" i="3"/>
  <c r="L28074" i="3"/>
  <c r="L28066" i="3"/>
  <c r="L28058" i="3"/>
  <c r="L28050" i="3"/>
  <c r="L28042" i="3"/>
  <c r="L28034" i="3"/>
  <c r="L28026" i="3"/>
  <c r="L28018" i="3"/>
  <c r="L28010" i="3"/>
  <c r="L28002" i="3"/>
  <c r="L27994" i="3"/>
  <c r="L27986" i="3"/>
  <c r="L27978" i="3"/>
  <c r="L27970" i="3"/>
  <c r="L27962" i="3"/>
  <c r="L27954" i="3"/>
  <c r="L27946" i="3"/>
  <c r="L27938" i="3"/>
  <c r="L27930" i="3"/>
  <c r="L27922" i="3"/>
  <c r="L27914" i="3"/>
  <c r="L27906" i="3"/>
  <c r="L27898" i="3"/>
  <c r="L27890" i="3"/>
  <c r="L27882" i="3"/>
  <c r="L27874" i="3"/>
  <c r="L27866" i="3"/>
  <c r="L27858" i="3"/>
  <c r="L27850" i="3"/>
  <c r="L27842" i="3"/>
  <c r="L27834" i="3"/>
  <c r="L27826" i="3"/>
  <c r="L27818" i="3"/>
  <c r="L27810" i="3"/>
  <c r="L27802" i="3"/>
  <c r="L27794" i="3"/>
  <c r="L27786" i="3"/>
  <c r="L27778" i="3"/>
  <c r="L27770" i="3"/>
  <c r="L27762" i="3"/>
  <c r="L27754" i="3"/>
  <c r="L27746" i="3"/>
  <c r="L27738" i="3"/>
  <c r="L27730" i="3"/>
  <c r="L27722" i="3"/>
  <c r="L27714" i="3"/>
  <c r="L27706" i="3"/>
  <c r="L27698" i="3"/>
  <c r="L27690" i="3"/>
  <c r="L27682" i="3"/>
  <c r="L27674" i="3"/>
  <c r="L27666" i="3"/>
  <c r="L27658" i="3"/>
  <c r="L27650" i="3"/>
  <c r="L27642" i="3"/>
  <c r="L27634" i="3"/>
  <c r="L27626" i="3"/>
  <c r="L27618" i="3"/>
  <c r="L27610" i="3"/>
  <c r="L27602" i="3"/>
  <c r="L27594" i="3"/>
  <c r="L27586" i="3"/>
  <c r="L27578" i="3"/>
  <c r="L27570" i="3"/>
  <c r="L27562" i="3"/>
  <c r="L27554" i="3"/>
  <c r="L27546" i="3"/>
  <c r="L27538" i="3"/>
  <c r="L27530" i="3"/>
  <c r="L27522" i="3"/>
  <c r="L27514" i="3"/>
  <c r="L27506" i="3"/>
  <c r="L27498" i="3"/>
  <c r="L27490" i="3"/>
  <c r="L27482" i="3"/>
  <c r="L27474" i="3"/>
  <c r="L27466" i="3"/>
  <c r="L27458" i="3"/>
  <c r="L27450" i="3"/>
  <c r="L27442" i="3"/>
  <c r="L27434" i="3"/>
  <c r="L27426" i="3"/>
  <c r="L27418" i="3"/>
  <c r="L27410" i="3"/>
  <c r="L27402" i="3"/>
  <c r="L27394" i="3"/>
  <c r="L27386" i="3"/>
  <c r="L27378" i="3"/>
  <c r="L27370" i="3"/>
  <c r="L27362" i="3"/>
  <c r="L27354" i="3"/>
  <c r="L27346" i="3"/>
  <c r="L27338" i="3"/>
  <c r="L27330" i="3"/>
  <c r="L27322" i="3"/>
  <c r="L27314" i="3"/>
  <c r="L27306" i="3"/>
  <c r="L27298" i="3"/>
  <c r="L27290" i="3"/>
  <c r="L27282" i="3"/>
  <c r="L27274" i="3"/>
  <c r="L27266" i="3"/>
  <c r="L27258" i="3"/>
  <c r="L27250" i="3"/>
  <c r="L27242" i="3"/>
  <c r="L27234" i="3"/>
  <c r="L27226" i="3"/>
  <c r="L27218" i="3"/>
  <c r="L27210" i="3"/>
  <c r="L27202" i="3"/>
  <c r="L27194" i="3"/>
  <c r="L27186" i="3"/>
  <c r="L27178" i="3"/>
  <c r="L27170" i="3"/>
  <c r="L27162" i="3"/>
  <c r="L27154" i="3"/>
  <c r="L27146" i="3"/>
  <c r="L27138" i="3"/>
  <c r="L27130" i="3"/>
  <c r="L27122" i="3"/>
  <c r="L27114" i="3"/>
  <c r="L27106" i="3"/>
  <c r="L27098" i="3"/>
  <c r="L27090" i="3"/>
  <c r="L27082" i="3"/>
  <c r="L27074" i="3"/>
  <c r="L27066" i="3"/>
  <c r="L27058" i="3"/>
  <c r="L27050" i="3"/>
  <c r="L27042" i="3"/>
  <c r="L27034" i="3"/>
  <c r="L27026" i="3"/>
  <c r="L27018" i="3"/>
  <c r="L27010" i="3"/>
  <c r="L27002" i="3"/>
  <c r="L26994" i="3"/>
  <c r="L26986" i="3"/>
  <c r="L26978" i="3"/>
  <c r="L26970" i="3"/>
  <c r="L26962" i="3"/>
  <c r="L26954" i="3"/>
  <c r="L26946" i="3"/>
  <c r="L26938" i="3"/>
  <c r="L26930" i="3"/>
  <c r="L26922" i="3"/>
  <c r="L26914" i="3"/>
  <c r="L26906" i="3"/>
  <c r="L26898" i="3"/>
  <c r="L26890" i="3"/>
  <c r="L26882" i="3"/>
  <c r="L26874" i="3"/>
  <c r="L26866" i="3"/>
  <c r="L26858" i="3"/>
  <c r="L26850" i="3"/>
  <c r="L26842" i="3"/>
  <c r="L26834" i="3"/>
  <c r="L26826" i="3"/>
  <c r="L26818" i="3"/>
  <c r="L26810" i="3"/>
  <c r="L26802" i="3"/>
  <c r="L26794" i="3"/>
  <c r="L26786" i="3"/>
  <c r="L26778" i="3"/>
  <c r="L26770" i="3"/>
  <c r="L26762" i="3"/>
  <c r="L26754" i="3"/>
  <c r="L26746" i="3"/>
  <c r="L26738" i="3"/>
  <c r="L26730" i="3"/>
  <c r="L26722" i="3"/>
  <c r="L26714" i="3"/>
  <c r="L26706" i="3"/>
  <c r="L26698" i="3"/>
  <c r="L26690" i="3"/>
  <c r="L26682" i="3"/>
  <c r="L26674" i="3"/>
  <c r="L26666" i="3"/>
  <c r="L26658" i="3"/>
  <c r="L26650" i="3"/>
  <c r="L26642" i="3"/>
  <c r="L26634" i="3"/>
  <c r="L26626" i="3"/>
  <c r="L26618" i="3"/>
  <c r="L26610" i="3"/>
  <c r="L26602" i="3"/>
  <c r="L26594" i="3"/>
  <c r="L26586" i="3"/>
  <c r="L26578" i="3"/>
  <c r="L26570" i="3"/>
  <c r="L26562" i="3"/>
  <c r="L26554" i="3"/>
  <c r="L26546" i="3"/>
  <c r="L26538" i="3"/>
  <c r="L26530" i="3"/>
  <c r="L26522" i="3"/>
  <c r="L26514" i="3"/>
  <c r="L26506" i="3"/>
  <c r="L26498" i="3"/>
  <c r="L26490" i="3"/>
  <c r="L26482" i="3"/>
  <c r="L26474" i="3"/>
  <c r="L26466" i="3"/>
  <c r="L26458" i="3"/>
  <c r="L26450" i="3"/>
  <c r="L26442" i="3"/>
  <c r="L26434" i="3"/>
  <c r="L26426" i="3"/>
  <c r="L26418" i="3"/>
  <c r="L26410" i="3"/>
  <c r="L26402" i="3"/>
  <c r="L26394" i="3"/>
  <c r="L26386" i="3"/>
  <c r="L26378" i="3"/>
  <c r="L26370" i="3"/>
  <c r="L26362" i="3"/>
  <c r="L26354" i="3"/>
  <c r="L26346" i="3"/>
  <c r="L26338" i="3"/>
  <c r="L26330" i="3"/>
  <c r="L26322" i="3"/>
  <c r="L26314" i="3"/>
  <c r="L26306" i="3"/>
  <c r="L26298" i="3"/>
  <c r="L26290" i="3"/>
  <c r="L26282" i="3"/>
  <c r="L26274" i="3"/>
  <c r="L26266" i="3"/>
  <c r="L26258" i="3"/>
  <c r="L26250" i="3"/>
  <c r="L26242" i="3"/>
  <c r="L26234" i="3"/>
  <c r="L26226" i="3"/>
  <c r="L26218" i="3"/>
  <c r="L26210" i="3"/>
  <c r="L26202" i="3"/>
  <c r="L26194" i="3"/>
  <c r="L26186" i="3"/>
  <c r="L26178" i="3"/>
  <c r="L26170" i="3"/>
  <c r="L26162" i="3"/>
  <c r="L26154" i="3"/>
  <c r="L26146" i="3"/>
  <c r="L26138" i="3"/>
  <c r="L26130" i="3"/>
  <c r="L26122" i="3"/>
  <c r="L26114" i="3"/>
  <c r="L26106" i="3"/>
  <c r="L26098" i="3"/>
  <c r="L26090" i="3"/>
  <c r="L26082" i="3"/>
  <c r="L26074" i="3"/>
  <c r="L26066" i="3"/>
  <c r="L26058" i="3"/>
  <c r="L26050" i="3"/>
  <c r="L26042" i="3"/>
  <c r="L26034" i="3"/>
  <c r="L26026" i="3"/>
  <c r="L26018" i="3"/>
  <c r="L26010" i="3"/>
  <c r="L26002" i="3"/>
  <c r="L25994" i="3"/>
  <c r="L25986" i="3"/>
  <c r="L25978" i="3"/>
  <c r="L25970" i="3"/>
  <c r="L25962" i="3"/>
  <c r="L25954" i="3"/>
  <c r="L25946" i="3"/>
  <c r="L25938" i="3"/>
  <c r="L25930" i="3"/>
  <c r="L25922" i="3"/>
  <c r="L25914" i="3"/>
  <c r="L25906" i="3"/>
  <c r="L25898" i="3"/>
  <c r="L25890" i="3"/>
  <c r="L25882" i="3"/>
  <c r="L25874" i="3"/>
  <c r="L25866" i="3"/>
  <c r="L25858" i="3"/>
  <c r="L25850" i="3"/>
  <c r="L25842" i="3"/>
  <c r="L25834" i="3"/>
  <c r="L25826" i="3"/>
  <c r="L25818" i="3"/>
  <c r="L25810" i="3"/>
  <c r="L25802" i="3"/>
  <c r="L25794" i="3"/>
  <c r="L25786" i="3"/>
  <c r="L25778" i="3"/>
  <c r="L25770" i="3"/>
  <c r="L25762" i="3"/>
  <c r="L25754" i="3"/>
  <c r="L25746" i="3"/>
  <c r="L25738" i="3"/>
  <c r="L25730" i="3"/>
  <c r="L25722" i="3"/>
  <c r="L25714" i="3"/>
  <c r="L25706" i="3"/>
  <c r="L25698" i="3"/>
  <c r="L25690" i="3"/>
  <c r="L25682" i="3"/>
  <c r="L25674" i="3"/>
  <c r="L25666" i="3"/>
  <c r="L25658" i="3"/>
  <c r="L25650" i="3"/>
  <c r="L25642" i="3"/>
  <c r="L25634" i="3"/>
  <c r="L25626" i="3"/>
  <c r="L25618" i="3"/>
  <c r="L25610" i="3"/>
  <c r="L25602" i="3"/>
  <c r="L25594" i="3"/>
  <c r="L25586" i="3"/>
  <c r="L25578" i="3"/>
  <c r="L25570" i="3"/>
  <c r="L25562" i="3"/>
  <c r="L25554" i="3"/>
  <c r="L25546" i="3"/>
  <c r="L25538" i="3"/>
  <c r="L25530" i="3"/>
  <c r="L25522" i="3"/>
  <c r="L25514" i="3"/>
  <c r="L25506" i="3"/>
  <c r="L25498" i="3"/>
  <c r="L25490" i="3"/>
  <c r="L25482" i="3"/>
  <c r="L25474" i="3"/>
  <c r="L25466" i="3"/>
  <c r="L25458" i="3"/>
  <c r="L25450" i="3"/>
  <c r="L25442" i="3"/>
  <c r="L25434" i="3"/>
  <c r="L25426" i="3"/>
  <c r="L25418" i="3"/>
  <c r="L25410" i="3"/>
  <c r="L25402" i="3"/>
  <c r="L25394" i="3"/>
  <c r="L25386" i="3"/>
  <c r="L25378" i="3"/>
  <c r="L25370" i="3"/>
  <c r="L25362" i="3"/>
  <c r="L25354" i="3"/>
  <c r="L25346" i="3"/>
  <c r="L25338" i="3"/>
  <c r="L25330" i="3"/>
  <c r="L25322" i="3"/>
  <c r="L25314" i="3"/>
  <c r="L25306" i="3"/>
  <c r="L25298" i="3"/>
  <c r="L25290" i="3"/>
  <c r="L25282" i="3"/>
  <c r="L25274" i="3"/>
  <c r="L25266" i="3"/>
  <c r="L25258" i="3"/>
  <c r="L25250" i="3"/>
  <c r="L25242" i="3"/>
  <c r="L25234" i="3"/>
  <c r="L25226" i="3"/>
  <c r="L25218" i="3"/>
  <c r="L25210" i="3"/>
  <c r="L25202" i="3"/>
  <c r="L25194" i="3"/>
  <c r="L25186" i="3"/>
  <c r="L25178" i="3"/>
  <c r="L25170" i="3"/>
  <c r="L25162" i="3"/>
  <c r="L25154" i="3"/>
  <c r="L25146" i="3"/>
  <c r="L25138" i="3"/>
  <c r="L25130" i="3"/>
  <c r="L25122" i="3"/>
  <c r="L25114" i="3"/>
  <c r="L25106" i="3"/>
  <c r="L25098" i="3"/>
  <c r="L25090" i="3"/>
  <c r="L25082" i="3"/>
  <c r="L25074" i="3"/>
  <c r="L25066" i="3"/>
  <c r="L25058" i="3"/>
  <c r="L25050" i="3"/>
  <c r="L25042" i="3"/>
  <c r="L25034" i="3"/>
  <c r="L25026" i="3"/>
  <c r="L25018" i="3"/>
  <c r="L25010" i="3"/>
  <c r="L25002" i="3"/>
  <c r="L24994" i="3"/>
  <c r="L24986" i="3"/>
  <c r="L24978" i="3"/>
  <c r="L24970" i="3"/>
  <c r="L24962" i="3"/>
  <c r="L24954" i="3"/>
  <c r="L24946" i="3"/>
  <c r="L24938" i="3"/>
  <c r="L24930" i="3"/>
  <c r="L24922" i="3"/>
  <c r="L24914" i="3"/>
  <c r="L24906" i="3"/>
  <c r="L24898" i="3"/>
  <c r="L24890" i="3"/>
  <c r="L24882" i="3"/>
  <c r="L24874" i="3"/>
  <c r="L24866" i="3"/>
  <c r="L24858" i="3"/>
  <c r="L24850" i="3"/>
  <c r="L24842" i="3"/>
  <c r="L24834" i="3"/>
  <c r="L24826" i="3"/>
  <c r="L24818" i="3"/>
  <c r="L24810" i="3"/>
  <c r="L24802" i="3"/>
  <c r="L24794" i="3"/>
  <c r="L24786" i="3"/>
  <c r="L24778" i="3"/>
  <c r="L24770" i="3"/>
  <c r="L24762" i="3"/>
  <c r="L24754" i="3"/>
  <c r="L24746" i="3"/>
  <c r="L24738" i="3"/>
  <c r="L24730" i="3"/>
  <c r="L24722" i="3"/>
  <c r="L24714" i="3"/>
  <c r="L24706" i="3"/>
  <c r="L24698" i="3"/>
  <c r="L24690" i="3"/>
  <c r="L24682" i="3"/>
  <c r="L24674" i="3"/>
  <c r="L24666" i="3"/>
  <c r="L24658" i="3"/>
  <c r="L24650" i="3"/>
  <c r="L24642" i="3"/>
  <c r="L24634" i="3"/>
  <c r="L24626" i="3"/>
  <c r="L24618" i="3"/>
  <c r="L24610" i="3"/>
  <c r="L24602" i="3"/>
  <c r="L24594" i="3"/>
  <c r="L24586" i="3"/>
  <c r="L24578" i="3"/>
  <c r="L24570" i="3"/>
  <c r="L24562" i="3"/>
  <c r="L24554" i="3"/>
  <c r="L24546" i="3"/>
  <c r="L24538" i="3"/>
  <c r="L24530" i="3"/>
  <c r="L24522" i="3"/>
  <c r="L24514" i="3"/>
  <c r="L24506" i="3"/>
  <c r="L24498" i="3"/>
  <c r="L24490" i="3"/>
  <c r="L24482" i="3"/>
  <c r="L24474" i="3"/>
  <c r="L24466" i="3"/>
  <c r="L24458" i="3"/>
  <c r="L24450" i="3"/>
  <c r="L24442" i="3"/>
  <c r="L24434" i="3"/>
  <c r="L24426" i="3"/>
  <c r="L24418" i="3"/>
  <c r="L24410" i="3"/>
  <c r="L24402" i="3"/>
  <c r="L24394" i="3"/>
  <c r="L24386" i="3"/>
  <c r="L24378" i="3"/>
  <c r="L24370" i="3"/>
  <c r="L24362" i="3"/>
  <c r="L24354" i="3"/>
  <c r="L24346" i="3"/>
  <c r="L24338" i="3"/>
  <c r="L24330" i="3"/>
  <c r="L24322" i="3"/>
  <c r="L24314" i="3"/>
  <c r="L24306" i="3"/>
  <c r="L24298" i="3"/>
  <c r="L24290" i="3"/>
  <c r="L24282" i="3"/>
  <c r="L24274" i="3"/>
  <c r="L24266" i="3"/>
  <c r="L24258" i="3"/>
  <c r="L24250" i="3"/>
  <c r="L24242" i="3"/>
  <c r="L24234" i="3"/>
  <c r="L24226" i="3"/>
  <c r="L24218" i="3"/>
  <c r="L24210" i="3"/>
  <c r="L24202" i="3"/>
  <c r="L24194" i="3"/>
  <c r="L24186" i="3"/>
  <c r="L24178" i="3"/>
  <c r="L24170" i="3"/>
  <c r="L24162" i="3"/>
  <c r="L24154" i="3"/>
  <c r="L24146" i="3"/>
  <c r="L24138" i="3"/>
  <c r="L24130" i="3"/>
  <c r="L24122" i="3"/>
  <c r="L24114" i="3"/>
  <c r="L24106" i="3"/>
  <c r="L24098" i="3"/>
  <c r="L24090" i="3"/>
  <c r="L24082" i="3"/>
  <c r="L24074" i="3"/>
  <c r="L24066" i="3"/>
  <c r="L24058" i="3"/>
  <c r="L24050" i="3"/>
  <c r="L24042" i="3"/>
  <c r="L24034" i="3"/>
  <c r="L24026" i="3"/>
  <c r="L24018" i="3"/>
  <c r="L24010" i="3"/>
  <c r="L24002" i="3"/>
  <c r="L23994" i="3"/>
  <c r="L23986" i="3"/>
  <c r="L23978" i="3"/>
  <c r="L23970" i="3"/>
  <c r="L23962" i="3"/>
  <c r="L23954" i="3"/>
  <c r="L23946" i="3"/>
  <c r="L23938" i="3"/>
  <c r="L23930" i="3"/>
  <c r="L23922" i="3"/>
  <c r="L23914" i="3"/>
  <c r="L23906" i="3"/>
  <c r="L23898" i="3"/>
  <c r="L23890" i="3"/>
  <c r="L23882" i="3"/>
  <c r="L23874" i="3"/>
  <c r="L23866" i="3"/>
  <c r="L23858" i="3"/>
  <c r="L23850" i="3"/>
  <c r="L23842" i="3"/>
  <c r="L23834" i="3"/>
  <c r="L23826" i="3"/>
  <c r="L23818" i="3"/>
  <c r="L23810" i="3"/>
  <c r="L23802" i="3"/>
  <c r="L23794" i="3"/>
  <c r="L23786" i="3"/>
  <c r="L23778" i="3"/>
  <c r="L23770" i="3"/>
  <c r="L23762" i="3"/>
  <c r="L23754" i="3"/>
  <c r="L23746" i="3"/>
  <c r="L23738" i="3"/>
  <c r="L23730" i="3"/>
  <c r="L23722" i="3"/>
  <c r="L23714" i="3"/>
  <c r="L23706" i="3"/>
  <c r="L23698" i="3"/>
  <c r="L23690" i="3"/>
  <c r="L23682" i="3"/>
  <c r="L23674" i="3"/>
  <c r="L23666" i="3"/>
  <c r="L23658" i="3"/>
  <c r="L23650" i="3"/>
  <c r="L23642" i="3"/>
  <c r="L23634" i="3"/>
  <c r="L23626" i="3"/>
  <c r="L23618" i="3"/>
  <c r="L23610" i="3"/>
  <c r="L23602" i="3"/>
  <c r="L23594" i="3"/>
  <c r="L23586" i="3"/>
  <c r="L23578" i="3"/>
  <c r="L23570" i="3"/>
  <c r="L23562" i="3"/>
  <c r="L23554" i="3"/>
  <c r="L23546" i="3"/>
  <c r="L23538" i="3"/>
  <c r="L23530" i="3"/>
  <c r="L23522" i="3"/>
  <c r="L23514" i="3"/>
  <c r="L23506" i="3"/>
  <c r="L23498" i="3"/>
  <c r="L23490" i="3"/>
  <c r="L23482" i="3"/>
  <c r="L23474" i="3"/>
  <c r="L23466" i="3"/>
  <c r="L23458" i="3"/>
  <c r="L23450" i="3"/>
  <c r="L23442" i="3"/>
  <c r="L23434" i="3"/>
  <c r="L23426" i="3"/>
  <c r="L23418" i="3"/>
  <c r="L23410" i="3"/>
  <c r="L23402" i="3"/>
  <c r="L23394" i="3"/>
  <c r="L23386" i="3"/>
  <c r="L23378" i="3"/>
  <c r="L23370" i="3"/>
  <c r="L23362" i="3"/>
  <c r="L23354" i="3"/>
  <c r="L23346" i="3"/>
  <c r="L23338" i="3"/>
  <c r="L23330" i="3"/>
  <c r="L23322" i="3"/>
  <c r="L23314" i="3"/>
  <c r="L23306" i="3"/>
  <c r="L23298" i="3"/>
  <c r="L23290" i="3"/>
  <c r="L23282" i="3"/>
  <c r="L23274" i="3"/>
  <c r="L23266" i="3"/>
  <c r="L23258" i="3"/>
  <c r="L23250" i="3"/>
  <c r="L23242" i="3"/>
  <c r="L23234" i="3"/>
  <c r="L23226" i="3"/>
  <c r="L23218" i="3"/>
  <c r="L23210" i="3"/>
  <c r="L23202" i="3"/>
  <c r="L23194" i="3"/>
  <c r="L23186" i="3"/>
  <c r="L23178" i="3"/>
  <c r="L23170" i="3"/>
  <c r="L23162" i="3"/>
  <c r="L23154" i="3"/>
  <c r="L23146" i="3"/>
  <c r="L23138" i="3"/>
  <c r="L23130" i="3"/>
  <c r="L23122" i="3"/>
  <c r="L23114" i="3"/>
  <c r="L23106" i="3"/>
  <c r="L23098" i="3"/>
  <c r="L23090" i="3"/>
  <c r="L23082" i="3"/>
  <c r="L23074" i="3"/>
  <c r="L23066" i="3"/>
  <c r="L23058" i="3"/>
  <c r="L23050" i="3"/>
  <c r="L23042" i="3"/>
  <c r="L23034" i="3"/>
  <c r="L23026" i="3"/>
  <c r="L23018" i="3"/>
  <c r="L23010" i="3"/>
  <c r="L23002" i="3"/>
  <c r="L22994" i="3"/>
  <c r="L22986" i="3"/>
  <c r="L22978" i="3"/>
  <c r="L22970" i="3"/>
  <c r="L22962" i="3"/>
  <c r="L22954" i="3"/>
  <c r="L22946" i="3"/>
  <c r="L22938" i="3"/>
  <c r="L22930" i="3"/>
  <c r="L22922" i="3"/>
  <c r="L22914" i="3"/>
  <c r="L22906" i="3"/>
  <c r="L22898" i="3"/>
  <c r="L22890" i="3"/>
  <c r="L22882" i="3"/>
  <c r="L22874" i="3"/>
  <c r="L22866" i="3"/>
  <c r="L22858" i="3"/>
  <c r="L22850" i="3"/>
  <c r="L22842" i="3"/>
  <c r="L22834" i="3"/>
  <c r="L22826" i="3"/>
  <c r="L22818" i="3"/>
  <c r="L22810" i="3"/>
  <c r="L22802" i="3"/>
  <c r="L22794" i="3"/>
  <c r="L22786" i="3"/>
  <c r="L22778" i="3"/>
  <c r="L22770" i="3"/>
  <c r="L22762" i="3"/>
  <c r="L22754" i="3"/>
  <c r="L22746" i="3"/>
  <c r="L22738" i="3"/>
  <c r="L22730" i="3"/>
  <c r="L22722" i="3"/>
  <c r="L22714" i="3"/>
  <c r="L22706" i="3"/>
  <c r="L22698" i="3"/>
  <c r="L22690" i="3"/>
  <c r="L22682" i="3"/>
  <c r="L22674" i="3"/>
  <c r="L22666" i="3"/>
  <c r="L22658" i="3"/>
  <c r="L22650" i="3"/>
  <c r="L22642" i="3"/>
  <c r="L22634" i="3"/>
  <c r="L22626" i="3"/>
  <c r="L22618" i="3"/>
  <c r="L22610" i="3"/>
  <c r="L22602" i="3"/>
  <c r="L22594" i="3"/>
  <c r="L22586" i="3"/>
  <c r="L22578" i="3"/>
  <c r="L22570" i="3"/>
  <c r="L22562" i="3"/>
  <c r="L22554" i="3"/>
  <c r="L22546" i="3"/>
  <c r="L22538" i="3"/>
  <c r="L22530" i="3"/>
  <c r="L22522" i="3"/>
  <c r="L22514" i="3"/>
  <c r="L22506" i="3"/>
  <c r="L22498" i="3"/>
  <c r="L22490" i="3"/>
  <c r="L22482" i="3"/>
  <c r="L22474" i="3"/>
  <c r="L22466" i="3"/>
  <c r="L22458" i="3"/>
  <c r="L22450" i="3"/>
  <c r="L22442" i="3"/>
  <c r="L22434" i="3"/>
  <c r="L22426" i="3"/>
  <c r="L22418" i="3"/>
  <c r="L22410" i="3"/>
  <c r="L22402" i="3"/>
  <c r="L22394" i="3"/>
  <c r="L22386" i="3"/>
  <c r="L22378" i="3"/>
  <c r="L22370" i="3"/>
  <c r="L22362" i="3"/>
  <c r="L22354" i="3"/>
  <c r="L22346" i="3"/>
  <c r="L22338" i="3"/>
  <c r="L22330" i="3"/>
  <c r="L22322" i="3"/>
  <c r="L22314" i="3"/>
  <c r="L22306" i="3"/>
  <c r="L22298" i="3"/>
  <c r="L22290" i="3"/>
  <c r="L22282" i="3"/>
  <c r="L22274" i="3"/>
  <c r="L22266" i="3"/>
  <c r="L22258" i="3"/>
  <c r="L22250" i="3"/>
  <c r="L22242" i="3"/>
  <c r="L22234" i="3"/>
  <c r="L22226" i="3"/>
  <c r="L22218" i="3"/>
  <c r="L22210" i="3"/>
  <c r="L22202" i="3"/>
  <c r="L22194" i="3"/>
  <c r="L22186" i="3"/>
  <c r="L22178" i="3"/>
  <c r="L22170" i="3"/>
  <c r="L22162" i="3"/>
  <c r="L22154" i="3"/>
  <c r="L22146" i="3"/>
  <c r="L22138" i="3"/>
  <c r="L22130" i="3"/>
  <c r="L22122" i="3"/>
  <c r="L22114" i="3"/>
  <c r="L22106" i="3"/>
  <c r="L22098" i="3"/>
  <c r="L22090" i="3"/>
  <c r="L22082" i="3"/>
  <c r="L22074" i="3"/>
  <c r="L22066" i="3"/>
  <c r="L22058" i="3"/>
  <c r="L22050" i="3"/>
  <c r="L22042" i="3"/>
  <c r="L22034" i="3"/>
  <c r="L22026" i="3"/>
  <c r="L22018" i="3"/>
  <c r="L22010" i="3"/>
  <c r="L22002" i="3"/>
  <c r="L21994" i="3"/>
  <c r="L21986" i="3"/>
  <c r="L50491" i="3"/>
  <c r="L50468" i="3"/>
  <c r="L50450" i="3"/>
  <c r="L50427" i="3"/>
  <c r="L50404" i="3"/>
  <c r="L50386" i="3"/>
  <c r="L50363" i="3"/>
  <c r="L50340" i="3"/>
  <c r="L50322" i="3"/>
  <c r="L50299" i="3"/>
  <c r="L50276" i="3"/>
  <c r="L50258" i="3"/>
  <c r="L50235" i="3"/>
  <c r="L50212" i="3"/>
  <c r="L50194" i="3"/>
  <c r="L50171" i="3"/>
  <c r="L50148" i="3"/>
  <c r="L50130" i="3"/>
  <c r="L50107" i="3"/>
  <c r="L50084" i="3"/>
  <c r="L50066" i="3"/>
  <c r="L50043" i="3"/>
  <c r="L50020" i="3"/>
  <c r="L50002" i="3"/>
  <c r="L49979" i="3"/>
  <c r="L49956" i="3"/>
  <c r="L49938" i="3"/>
  <c r="L49915" i="3"/>
  <c r="L49892" i="3"/>
  <c r="L49874" i="3"/>
  <c r="L49851" i="3"/>
  <c r="L49828" i="3"/>
  <c r="L49810" i="3"/>
  <c r="L49787" i="3"/>
  <c r="L49764" i="3"/>
  <c r="L49746" i="3"/>
  <c r="L49723" i="3"/>
  <c r="L49700" i="3"/>
  <c r="L49682" i="3"/>
  <c r="L49659" i="3"/>
  <c r="L49636" i="3"/>
  <c r="L49618" i="3"/>
  <c r="L49595" i="3"/>
  <c r="L49572" i="3"/>
  <c r="L49554" i="3"/>
  <c r="L49531" i="3"/>
  <c r="L49508" i="3"/>
  <c r="L49490" i="3"/>
  <c r="L49467" i="3"/>
  <c r="L49444" i="3"/>
  <c r="L49426" i="3"/>
  <c r="L49403" i="3"/>
  <c r="L49380" i="3"/>
  <c r="L49362" i="3"/>
  <c r="L49339" i="3"/>
  <c r="L49316" i="3"/>
  <c r="L49298" i="3"/>
  <c r="L49275" i="3"/>
  <c r="L49252" i="3"/>
  <c r="L49234" i="3"/>
  <c r="L49211" i="3"/>
  <c r="L49188" i="3"/>
  <c r="L49170" i="3"/>
  <c r="L49147" i="3"/>
  <c r="L49124" i="3"/>
  <c r="L49106" i="3"/>
  <c r="L49083" i="3"/>
  <c r="L49060" i="3"/>
  <c r="L49042" i="3"/>
  <c r="L49019" i="3"/>
  <c r="L48996" i="3"/>
  <c r="L48978" i="3"/>
  <c r="L48955" i="3"/>
  <c r="L48932" i="3"/>
  <c r="L48914" i="3"/>
  <c r="L48891" i="3"/>
  <c r="L48868" i="3"/>
  <c r="L48850" i="3"/>
  <c r="L48827" i="3"/>
  <c r="L48804" i="3"/>
  <c r="L48786" i="3"/>
  <c r="L48763" i="3"/>
  <c r="L48740" i="3"/>
  <c r="L48722" i="3"/>
  <c r="L48699" i="3"/>
  <c r="L48676" i="3"/>
  <c r="L48658" i="3"/>
  <c r="L48635" i="3"/>
  <c r="L48612" i="3"/>
  <c r="L48594" i="3"/>
  <c r="L48571" i="3"/>
  <c r="L48548" i="3"/>
  <c r="L48530" i="3"/>
  <c r="L48507" i="3"/>
  <c r="L48484" i="3"/>
  <c r="L48466" i="3"/>
  <c r="L48443" i="3"/>
  <c r="L48420" i="3"/>
  <c r="L48402" i="3"/>
  <c r="L48379" i="3"/>
  <c r="L48356" i="3"/>
  <c r="L48338" i="3"/>
  <c r="L48315" i="3"/>
  <c r="L48292" i="3"/>
  <c r="L48274" i="3"/>
  <c r="L48251" i="3"/>
  <c r="L48228" i="3"/>
  <c r="L48210" i="3"/>
  <c r="L48187" i="3"/>
  <c r="L48164" i="3"/>
  <c r="L48146" i="3"/>
  <c r="L48123" i="3"/>
  <c r="L48100" i="3"/>
  <c r="L48082" i="3"/>
  <c r="L48059" i="3"/>
  <c r="L48036" i="3"/>
  <c r="L48018" i="3"/>
  <c r="L47995" i="3"/>
  <c r="L47972" i="3"/>
  <c r="L47954" i="3"/>
  <c r="L47931" i="3"/>
  <c r="L47908" i="3"/>
  <c r="L47890" i="3"/>
  <c r="L47867" i="3"/>
  <c r="L47844" i="3"/>
  <c r="L47826" i="3"/>
  <c r="L47803" i="3"/>
  <c r="L47780" i="3"/>
  <c r="L47762" i="3"/>
  <c r="L47739" i="3"/>
  <c r="L47716" i="3"/>
  <c r="L47698" i="3"/>
  <c r="L47675" i="3"/>
  <c r="L47652" i="3"/>
  <c r="L47634" i="3"/>
  <c r="L47611" i="3"/>
  <c r="L47588" i="3"/>
  <c r="L47570" i="3"/>
  <c r="L47547" i="3"/>
  <c r="L47524" i="3"/>
  <c r="L47506" i="3"/>
  <c r="L47483" i="3"/>
  <c r="L47460" i="3"/>
  <c r="L47442" i="3"/>
  <c r="L47419" i="3"/>
  <c r="L47396" i="3"/>
  <c r="L47378" i="3"/>
  <c r="L47355" i="3"/>
  <c r="L47332" i="3"/>
  <c r="L47314" i="3"/>
  <c r="L47291" i="3"/>
  <c r="L47268" i="3"/>
  <c r="L47250" i="3"/>
  <c r="L47227" i="3"/>
  <c r="L47204" i="3"/>
  <c r="L47186" i="3"/>
  <c r="L47163" i="3"/>
  <c r="L47140" i="3"/>
  <c r="L47122" i="3"/>
  <c r="L47099" i="3"/>
  <c r="L47076" i="3"/>
  <c r="L47058" i="3"/>
  <c r="L47035" i="3"/>
  <c r="L47012" i="3"/>
  <c r="L46994" i="3"/>
  <c r="L46971" i="3"/>
  <c r="L46948" i="3"/>
  <c r="L46930" i="3"/>
  <c r="L46907" i="3"/>
  <c r="L46884" i="3"/>
  <c r="L46866" i="3"/>
  <c r="L46843" i="3"/>
  <c r="L46820" i="3"/>
  <c r="L46802" i="3"/>
  <c r="L46779" i="3"/>
  <c r="L46756" i="3"/>
  <c r="L46738" i="3"/>
  <c r="L46715" i="3"/>
  <c r="L46692" i="3"/>
  <c r="L46674" i="3"/>
  <c r="L46651" i="3"/>
  <c r="L46628" i="3"/>
  <c r="L46610" i="3"/>
  <c r="L46587" i="3"/>
  <c r="L46564" i="3"/>
  <c r="L46546" i="3"/>
  <c r="L46523" i="3"/>
  <c r="L46500" i="3"/>
  <c r="L46482" i="3"/>
  <c r="L46459" i="3"/>
  <c r="L46436" i="3"/>
  <c r="L46418" i="3"/>
  <c r="L46395" i="3"/>
  <c r="L46372" i="3"/>
  <c r="L46354" i="3"/>
  <c r="L46331" i="3"/>
  <c r="L46308" i="3"/>
  <c r="L46290" i="3"/>
  <c r="L46267" i="3"/>
  <c r="L46244" i="3"/>
  <c r="L46226" i="3"/>
  <c r="L46203" i="3"/>
  <c r="L46180" i="3"/>
  <c r="L46162" i="3"/>
  <c r="L46139" i="3"/>
  <c r="L46116" i="3"/>
  <c r="L46098" i="3"/>
  <c r="L46075" i="3"/>
  <c r="L46052" i="3"/>
  <c r="L46034" i="3"/>
  <c r="L46011" i="3"/>
  <c r="L45988" i="3"/>
  <c r="L45970" i="3"/>
  <c r="L45947" i="3"/>
  <c r="L45924" i="3"/>
  <c r="L45906" i="3"/>
  <c r="L45883" i="3"/>
  <c r="L45860" i="3"/>
  <c r="L45842" i="3"/>
  <c r="L45819" i="3"/>
  <c r="L45796" i="3"/>
  <c r="L45778" i="3"/>
  <c r="L45755" i="3"/>
  <c r="L45732" i="3"/>
  <c r="L45714" i="3"/>
  <c r="L45691" i="3"/>
  <c r="L45668" i="3"/>
  <c r="L45650" i="3"/>
  <c r="L45627" i="3"/>
  <c r="L45604" i="3"/>
  <c r="L45586" i="3"/>
  <c r="L45563" i="3"/>
  <c r="L45540" i="3"/>
  <c r="L45522" i="3"/>
  <c r="L45499" i="3"/>
  <c r="L45476" i="3"/>
  <c r="L45458" i="3"/>
  <c r="L45435" i="3"/>
  <c r="L45412" i="3"/>
  <c r="L45394" i="3"/>
  <c r="L45371" i="3"/>
  <c r="L45348" i="3"/>
  <c r="L45330" i="3"/>
  <c r="L45307" i="3"/>
  <c r="L45284" i="3"/>
  <c r="L45266" i="3"/>
  <c r="L45243" i="3"/>
  <c r="L45220" i="3"/>
  <c r="L45202" i="3"/>
  <c r="L45179" i="3"/>
  <c r="L45156" i="3"/>
  <c r="L45138" i="3"/>
  <c r="L45115" i="3"/>
  <c r="L45092" i="3"/>
  <c r="L45074" i="3"/>
  <c r="L45051" i="3"/>
  <c r="L45028" i="3"/>
  <c r="L45010" i="3"/>
  <c r="L44987" i="3"/>
  <c r="L44964" i="3"/>
  <c r="L44946" i="3"/>
  <c r="L44923" i="3"/>
  <c r="L44900" i="3"/>
  <c r="L44882" i="3"/>
  <c r="L44859" i="3"/>
  <c r="L44836" i="3"/>
  <c r="L44818" i="3"/>
  <c r="L44795" i="3"/>
  <c r="L44772" i="3"/>
  <c r="L44754" i="3"/>
  <c r="L44731" i="3"/>
  <c r="L44708" i="3"/>
  <c r="L44690" i="3"/>
  <c r="L44667" i="3"/>
  <c r="L44644" i="3"/>
  <c r="L44626" i="3"/>
  <c r="L44603" i="3"/>
  <c r="L44580" i="3"/>
  <c r="L44562" i="3"/>
  <c r="L44539" i="3"/>
  <c r="L44516" i="3"/>
  <c r="L44498" i="3"/>
  <c r="L44475" i="3"/>
  <c r="L44452" i="3"/>
  <c r="L44434" i="3"/>
  <c r="L44411" i="3"/>
  <c r="L44388" i="3"/>
  <c r="L44370" i="3"/>
  <c r="L44347" i="3"/>
  <c r="L44324" i="3"/>
  <c r="L44306" i="3"/>
  <c r="L44283" i="3"/>
  <c r="L44260" i="3"/>
  <c r="L44242" i="3"/>
  <c r="L44219" i="3"/>
  <c r="L44196" i="3"/>
  <c r="L44178" i="3"/>
  <c r="L44155" i="3"/>
  <c r="L44132" i="3"/>
  <c r="L44114" i="3"/>
  <c r="L44091" i="3"/>
  <c r="L44068" i="3"/>
  <c r="L44050" i="3"/>
  <c r="L44027" i="3"/>
  <c r="L44004" i="3"/>
  <c r="L43986" i="3"/>
  <c r="L43963" i="3"/>
  <c r="L43940" i="3"/>
  <c r="L43922" i="3"/>
  <c r="L43899" i="3"/>
  <c r="L43876" i="3"/>
  <c r="L43858" i="3"/>
  <c r="L43836" i="3"/>
  <c r="L43820" i="3"/>
  <c r="L43804" i="3"/>
  <c r="L43788" i="3"/>
  <c r="L43772" i="3"/>
  <c r="L43756" i="3"/>
  <c r="L43740" i="3"/>
  <c r="L43724" i="3"/>
  <c r="L43708" i="3"/>
  <c r="L43692" i="3"/>
  <c r="L43676" i="3"/>
  <c r="L43660" i="3"/>
  <c r="L43644" i="3"/>
  <c r="L43628" i="3"/>
  <c r="L43612" i="3"/>
  <c r="L43596" i="3"/>
  <c r="L43580" i="3"/>
  <c r="L43564" i="3"/>
  <c r="L43548" i="3"/>
  <c r="L43532" i="3"/>
  <c r="L43516" i="3"/>
  <c r="L43500" i="3"/>
  <c r="L43484" i="3"/>
  <c r="L43468" i="3"/>
  <c r="L43452" i="3"/>
  <c r="L43436" i="3"/>
  <c r="L43420" i="3"/>
  <c r="L43404" i="3"/>
  <c r="L43388" i="3"/>
  <c r="L43372" i="3"/>
  <c r="L43356" i="3"/>
  <c r="L43340" i="3"/>
  <c r="L43324" i="3"/>
  <c r="L43308" i="3"/>
  <c r="L43292" i="3"/>
  <c r="L43276" i="3"/>
  <c r="L43260" i="3"/>
  <c r="L43244" i="3"/>
  <c r="L43231" i="3"/>
  <c r="L43218" i="3"/>
  <c r="L43204" i="3"/>
  <c r="L43192" i="3"/>
  <c r="L43179" i="3"/>
  <c r="L43167" i="3"/>
  <c r="L43154" i="3"/>
  <c r="L43140" i="3"/>
  <c r="L43128" i="3"/>
  <c r="L43115" i="3"/>
  <c r="L43103" i="3"/>
  <c r="L43090" i="3"/>
  <c r="L43076" i="3"/>
  <c r="L43064" i="3"/>
  <c r="L43051" i="3"/>
  <c r="L43039" i="3"/>
  <c r="L43026" i="3"/>
  <c r="L43012" i="3"/>
  <c r="L43000" i="3"/>
  <c r="L42987" i="3"/>
  <c r="L42975" i="3"/>
  <c r="L42962" i="3"/>
  <c r="L42948" i="3"/>
  <c r="L42936" i="3"/>
  <c r="L42923" i="3"/>
  <c r="L42911" i="3"/>
  <c r="L42898" i="3"/>
  <c r="L42884" i="3"/>
  <c r="L42872" i="3"/>
  <c r="L42859" i="3"/>
  <c r="L42847" i="3"/>
  <c r="L42834" i="3"/>
  <c r="L42820" i="3"/>
  <c r="L42808" i="3"/>
  <c r="L42795" i="3"/>
  <c r="L42783" i="3"/>
  <c r="L42770" i="3"/>
  <c r="L42756" i="3"/>
  <c r="L42744" i="3"/>
  <c r="L42731" i="3"/>
  <c r="L42719" i="3"/>
  <c r="L42706" i="3"/>
  <c r="L42692" i="3"/>
  <c r="L42680" i="3"/>
  <c r="L42667" i="3"/>
  <c r="L42655" i="3"/>
  <c r="L42642" i="3"/>
  <c r="L42628" i="3"/>
  <c r="L42616" i="3"/>
  <c r="L42603" i="3"/>
  <c r="L42591" i="3"/>
  <c r="L42578" i="3"/>
  <c r="L42564" i="3"/>
  <c r="L42552" i="3"/>
  <c r="L42539" i="3"/>
  <c r="L42527" i="3"/>
  <c r="L42514" i="3"/>
  <c r="L42500" i="3"/>
  <c r="L42488" i="3"/>
  <c r="L42475" i="3"/>
  <c r="L42463" i="3"/>
  <c r="L42450" i="3"/>
  <c r="L42436" i="3"/>
  <c r="L42424" i="3"/>
  <c r="L42411" i="3"/>
  <c r="L42399" i="3"/>
  <c r="L42386" i="3"/>
  <c r="L42372" i="3"/>
  <c r="L42360" i="3"/>
  <c r="L42347" i="3"/>
  <c r="L42335" i="3"/>
  <c r="L42322" i="3"/>
  <c r="L42308" i="3"/>
  <c r="L42296" i="3"/>
  <c r="L42283" i="3"/>
  <c r="L42271" i="3"/>
  <c r="L42258" i="3"/>
  <c r="L42244" i="3"/>
  <c r="L42232" i="3"/>
  <c r="L42219" i="3"/>
  <c r="L42207" i="3"/>
  <c r="L42194" i="3"/>
  <c r="L42180" i="3"/>
  <c r="L42168" i="3"/>
  <c r="L42155" i="3"/>
  <c r="L42143" i="3"/>
  <c r="L42130" i="3"/>
  <c r="L42116" i="3"/>
  <c r="L42104" i="3"/>
  <c r="L42091" i="3"/>
  <c r="L42079" i="3"/>
  <c r="L42066" i="3"/>
  <c r="L42052" i="3"/>
  <c r="L42040" i="3"/>
  <c r="L42027" i="3"/>
  <c r="L42015" i="3"/>
  <c r="L42002" i="3"/>
  <c r="L41988" i="3"/>
  <c r="L41976" i="3"/>
  <c r="L41963" i="3"/>
  <c r="L41951" i="3"/>
  <c r="L41938" i="3"/>
  <c r="L41924" i="3"/>
  <c r="L41912" i="3"/>
  <c r="L41899" i="3"/>
  <c r="L41887" i="3"/>
  <c r="L41874" i="3"/>
  <c r="L41860" i="3"/>
  <c r="L41848" i="3"/>
  <c r="L41835" i="3"/>
  <c r="L41823" i="3"/>
  <c r="L41810" i="3"/>
  <c r="L41796" i="3"/>
  <c r="L41784" i="3"/>
  <c r="L41771" i="3"/>
  <c r="L41759" i="3"/>
  <c r="L41746" i="3"/>
  <c r="L41732" i="3"/>
  <c r="L41720" i="3"/>
  <c r="L41707" i="3"/>
  <c r="L41695" i="3"/>
  <c r="L41682" i="3"/>
  <c r="L41668" i="3"/>
  <c r="L41656" i="3"/>
  <c r="L41643" i="3"/>
  <c r="L41631" i="3"/>
  <c r="L41618" i="3"/>
  <c r="L41604" i="3"/>
  <c r="L41592" i="3"/>
  <c r="L41579" i="3"/>
  <c r="L41567" i="3"/>
  <c r="L41554" i="3"/>
  <c r="L41540" i="3"/>
  <c r="L41528" i="3"/>
  <c r="L41515" i="3"/>
  <c r="L41503" i="3"/>
  <c r="L41490" i="3"/>
  <c r="L41476" i="3"/>
  <c r="L41464" i="3"/>
  <c r="L41451" i="3"/>
  <c r="L41439" i="3"/>
  <c r="L41426" i="3"/>
  <c r="L41412" i="3"/>
  <c r="L41400" i="3"/>
  <c r="L41387" i="3"/>
  <c r="L41375" i="3"/>
  <c r="L41362" i="3"/>
  <c r="L41348" i="3"/>
  <c r="L41336" i="3"/>
  <c r="L41323" i="3"/>
  <c r="L41311" i="3"/>
  <c r="L41298" i="3"/>
  <c r="L41284" i="3"/>
  <c r="L41272" i="3"/>
  <c r="L41259" i="3"/>
  <c r="L41247" i="3"/>
  <c r="L41234" i="3"/>
  <c r="L41220" i="3"/>
  <c r="L41208" i="3"/>
  <c r="L41195" i="3"/>
  <c r="L41183" i="3"/>
  <c r="L41170" i="3"/>
  <c r="L41156" i="3"/>
  <c r="L41144" i="3"/>
  <c r="L41131" i="3"/>
  <c r="L41119" i="3"/>
  <c r="L41106" i="3"/>
  <c r="L41092" i="3"/>
  <c r="L41080" i="3"/>
  <c r="L41067" i="3"/>
  <c r="L41055" i="3"/>
  <c r="L41042" i="3"/>
  <c r="L41028" i="3"/>
  <c r="L41016" i="3"/>
  <c r="L41003" i="3"/>
  <c r="L40991" i="3"/>
  <c r="L40978" i="3"/>
  <c r="L40964" i="3"/>
  <c r="L40952" i="3"/>
  <c r="L40939" i="3"/>
  <c r="L40927" i="3"/>
  <c r="L40914" i="3"/>
  <c r="L40900" i="3"/>
  <c r="L40888" i="3"/>
  <c r="L40875" i="3"/>
  <c r="L40863" i="3"/>
  <c r="L40850" i="3"/>
  <c r="L40836" i="3"/>
  <c r="L40824" i="3"/>
  <c r="L40811" i="3"/>
  <c r="L40799" i="3"/>
  <c r="L40786" i="3"/>
  <c r="L40772" i="3"/>
  <c r="L40760" i="3"/>
  <c r="L40747" i="3"/>
  <c r="L40735" i="3"/>
  <c r="L40722" i="3"/>
  <c r="L40708" i="3"/>
  <c r="L40696" i="3"/>
  <c r="L40683" i="3"/>
  <c r="L40671" i="3"/>
  <c r="L40658" i="3"/>
  <c r="L40644" i="3"/>
  <c r="L40632" i="3"/>
  <c r="L40619" i="3"/>
  <c r="L40607" i="3"/>
  <c r="L40594" i="3"/>
  <c r="L40580" i="3"/>
  <c r="L40568" i="3"/>
  <c r="L40555" i="3"/>
  <c r="L40543" i="3"/>
  <c r="L40530" i="3"/>
  <c r="L40516" i="3"/>
  <c r="L40504" i="3"/>
  <c r="L40491" i="3"/>
  <c r="L40479" i="3"/>
  <c r="L40466" i="3"/>
  <c r="L40452" i="3"/>
  <c r="L40440" i="3"/>
  <c r="L40427" i="3"/>
  <c r="L40415" i="3"/>
  <c r="L40402" i="3"/>
  <c r="L40388" i="3"/>
  <c r="L40376" i="3"/>
  <c r="L40363" i="3"/>
  <c r="L40351" i="3"/>
  <c r="L40338" i="3"/>
  <c r="L40324" i="3"/>
  <c r="L40312" i="3"/>
  <c r="L40299" i="3"/>
  <c r="L40287" i="3"/>
  <c r="L40274" i="3"/>
  <c r="L40260" i="3"/>
  <c r="L40248" i="3"/>
  <c r="L40235" i="3"/>
  <c r="L40223" i="3"/>
  <c r="L40210" i="3"/>
  <c r="L40196" i="3"/>
  <c r="L40184" i="3"/>
  <c r="L40171" i="3"/>
  <c r="L40159" i="3"/>
  <c r="L40146" i="3"/>
  <c r="L40132" i="3"/>
  <c r="L40120" i="3"/>
  <c r="L40107" i="3"/>
  <c r="L40095" i="3"/>
  <c r="L40082" i="3"/>
  <c r="L40068" i="3"/>
  <c r="L40056" i="3"/>
  <c r="L40043" i="3"/>
  <c r="L40031" i="3"/>
  <c r="L40018" i="3"/>
  <c r="L40004" i="3"/>
  <c r="L39992" i="3"/>
  <c r="L39979" i="3"/>
  <c r="L39967" i="3"/>
  <c r="L39954" i="3"/>
  <c r="L39940" i="3"/>
  <c r="L39928" i="3"/>
  <c r="L39915" i="3"/>
  <c r="L39903" i="3"/>
  <c r="L39890" i="3"/>
  <c r="L39876" i="3"/>
  <c r="L39864" i="3"/>
  <c r="L39851" i="3"/>
  <c r="L39839" i="3"/>
  <c r="L39826" i="3"/>
  <c r="L39812" i="3"/>
  <c r="L39800" i="3"/>
  <c r="L39787" i="3"/>
  <c r="L39775" i="3"/>
  <c r="L39762" i="3"/>
  <c r="L39748" i="3"/>
  <c r="L39736" i="3"/>
  <c r="L39723" i="3"/>
  <c r="L39711" i="3"/>
  <c r="L39698" i="3"/>
  <c r="L39684" i="3"/>
  <c r="L39672" i="3"/>
  <c r="L39659" i="3"/>
  <c r="L39647" i="3"/>
  <c r="L39634" i="3"/>
  <c r="L39620" i="3"/>
  <c r="L39608" i="3"/>
  <c r="L39595" i="3"/>
  <c r="L39583" i="3"/>
  <c r="L39570" i="3"/>
  <c r="L39556" i="3"/>
  <c r="L39544" i="3"/>
  <c r="L39531" i="3"/>
  <c r="L39519" i="3"/>
  <c r="L39506" i="3"/>
  <c r="L39492" i="3"/>
  <c r="L39480" i="3"/>
  <c r="L39467" i="3"/>
  <c r="L39455" i="3"/>
  <c r="L39442" i="3"/>
  <c r="L39428" i="3"/>
  <c r="L39416" i="3"/>
  <c r="L39403" i="3"/>
  <c r="L39391" i="3"/>
  <c r="L39378" i="3"/>
  <c r="L39364" i="3"/>
  <c r="L39352" i="3"/>
  <c r="L39339" i="3"/>
  <c r="L39327" i="3"/>
  <c r="L39314" i="3"/>
  <c r="L39300" i="3"/>
  <c r="L39288" i="3"/>
  <c r="L39275" i="3"/>
  <c r="L39263" i="3"/>
  <c r="L39250" i="3"/>
  <c r="L39236" i="3"/>
  <c r="L39224" i="3"/>
  <c r="L39211" i="3"/>
  <c r="L39199" i="3"/>
  <c r="L39186" i="3"/>
  <c r="L39172" i="3"/>
  <c r="L39160" i="3"/>
  <c r="L39147" i="3"/>
  <c r="L39135" i="3"/>
  <c r="L39122" i="3"/>
  <c r="L39108" i="3"/>
  <c r="L39096" i="3"/>
  <c r="L39083" i="3"/>
  <c r="L39071" i="3"/>
  <c r="L39058" i="3"/>
  <c r="L39044" i="3"/>
  <c r="L39032" i="3"/>
  <c r="L39019" i="3"/>
  <c r="L39007" i="3"/>
  <c r="L38994" i="3"/>
  <c r="L38980" i="3"/>
  <c r="L38968" i="3"/>
  <c r="L38955" i="3"/>
  <c r="L38943" i="3"/>
  <c r="L38930" i="3"/>
  <c r="L38916" i="3"/>
  <c r="L38904" i="3"/>
  <c r="L38891" i="3"/>
  <c r="L38879" i="3"/>
  <c r="L38866" i="3"/>
  <c r="L38852" i="3"/>
  <c r="L38840" i="3"/>
  <c r="L38827" i="3"/>
  <c r="L38815" i="3"/>
  <c r="L38802" i="3"/>
  <c r="L38788" i="3"/>
  <c r="L38776" i="3"/>
  <c r="L38763" i="3"/>
  <c r="L38751" i="3"/>
  <c r="L38738" i="3"/>
  <c r="L38724" i="3"/>
  <c r="L38712" i="3"/>
  <c r="L38699" i="3"/>
  <c r="L38687" i="3"/>
  <c r="L38674" i="3"/>
  <c r="L38660" i="3"/>
  <c r="L38648" i="3"/>
  <c r="L38635" i="3"/>
  <c r="L38623" i="3"/>
  <c r="L38610" i="3"/>
  <c r="L38596" i="3"/>
  <c r="L38584" i="3"/>
  <c r="L38571" i="3"/>
  <c r="L38559" i="3"/>
  <c r="L38546" i="3"/>
  <c r="L38532" i="3"/>
  <c r="L38520" i="3"/>
  <c r="L38507" i="3"/>
  <c r="L38495" i="3"/>
  <c r="L38482" i="3"/>
  <c r="L38468" i="3"/>
  <c r="L38456" i="3"/>
  <c r="L38443" i="3"/>
  <c r="L38431" i="3"/>
  <c r="L38418" i="3"/>
  <c r="L38404" i="3"/>
  <c r="L38392" i="3"/>
  <c r="L38379" i="3"/>
  <c r="L38367" i="3"/>
  <c r="L38354" i="3"/>
  <c r="L38340" i="3"/>
  <c r="L38328" i="3"/>
  <c r="L38315" i="3"/>
  <c r="L38303" i="3"/>
  <c r="L38290" i="3"/>
  <c r="L38276" i="3"/>
  <c r="L38264" i="3"/>
  <c r="L38251" i="3"/>
  <c r="L38239" i="3"/>
  <c r="L38226" i="3"/>
  <c r="L38212" i="3"/>
  <c r="L38200" i="3"/>
  <c r="L38187" i="3"/>
  <c r="L38175" i="3"/>
  <c r="L38162" i="3"/>
  <c r="L38148" i="3"/>
  <c r="L38136" i="3"/>
  <c r="L38123" i="3"/>
  <c r="L38111" i="3"/>
  <c r="L38098" i="3"/>
  <c r="L38084" i="3"/>
  <c r="L38072" i="3"/>
  <c r="L38059" i="3"/>
  <c r="L38047" i="3"/>
  <c r="L38034" i="3"/>
  <c r="L38020" i="3"/>
  <c r="L38008" i="3"/>
  <c r="L37995" i="3"/>
  <c r="L37983" i="3"/>
  <c r="L37970" i="3"/>
  <c r="L37956" i="3"/>
  <c r="L37944" i="3"/>
  <c r="L37931" i="3"/>
  <c r="L37919" i="3"/>
  <c r="L37906" i="3"/>
  <c r="L37892" i="3"/>
  <c r="L37880" i="3"/>
  <c r="L37867" i="3"/>
  <c r="L37855" i="3"/>
  <c r="L37842" i="3"/>
  <c r="L37828" i="3"/>
  <c r="L37816" i="3"/>
  <c r="L37803" i="3"/>
  <c r="L37791" i="3"/>
  <c r="L37778" i="3"/>
  <c r="L37764" i="3"/>
  <c r="L37752" i="3"/>
  <c r="L37739" i="3"/>
  <c r="L37727" i="3"/>
  <c r="L37714" i="3"/>
  <c r="L37700" i="3"/>
  <c r="L37688" i="3"/>
  <c r="L37675" i="3"/>
  <c r="L37663" i="3"/>
  <c r="L37650" i="3"/>
  <c r="L37636" i="3"/>
  <c r="L37624" i="3"/>
  <c r="L37611" i="3"/>
  <c r="L37599" i="3"/>
  <c r="L37586" i="3"/>
  <c r="L37572" i="3"/>
  <c r="L37560" i="3"/>
  <c r="L37547" i="3"/>
  <c r="L37535" i="3"/>
  <c r="L37522" i="3"/>
  <c r="L37508" i="3"/>
  <c r="L37496" i="3"/>
  <c r="L37483" i="3"/>
  <c r="L37471" i="3"/>
  <c r="L37458" i="3"/>
  <c r="L37444" i="3"/>
  <c r="L37432" i="3"/>
  <c r="L37419" i="3"/>
  <c r="L37407" i="3"/>
  <c r="L37394" i="3"/>
  <c r="L37380" i="3"/>
  <c r="L37368" i="3"/>
  <c r="L37355" i="3"/>
  <c r="L37343" i="3"/>
  <c r="L37330" i="3"/>
  <c r="L37316" i="3"/>
  <c r="L37304" i="3"/>
  <c r="L37291" i="3"/>
  <c r="L37279" i="3"/>
  <c r="L37266" i="3"/>
  <c r="L37252" i="3"/>
  <c r="L37240" i="3"/>
  <c r="L37227" i="3"/>
  <c r="L37215" i="3"/>
  <c r="L37202" i="3"/>
  <c r="L37188" i="3"/>
  <c r="L37176" i="3"/>
  <c r="L37163" i="3"/>
  <c r="L37151" i="3"/>
  <c r="L37138" i="3"/>
  <c r="L37124" i="3"/>
  <c r="L37112" i="3"/>
  <c r="L37099" i="3"/>
  <c r="L37087" i="3"/>
  <c r="L37074" i="3"/>
  <c r="L37060" i="3"/>
  <c r="L37048" i="3"/>
  <c r="L37035" i="3"/>
  <c r="L37023" i="3"/>
  <c r="L37010" i="3"/>
  <c r="L36996" i="3"/>
  <c r="L36984" i="3"/>
  <c r="L36971" i="3"/>
  <c r="L36959" i="3"/>
  <c r="L36946" i="3"/>
  <c r="L36932" i="3"/>
  <c r="L36920" i="3"/>
  <c r="L36907" i="3"/>
  <c r="L36895" i="3"/>
  <c r="L36882" i="3"/>
  <c r="L36868" i="3"/>
  <c r="L36856" i="3"/>
  <c r="L36843" i="3"/>
  <c r="L36831" i="3"/>
  <c r="L36818" i="3"/>
  <c r="L36804" i="3"/>
  <c r="L36792" i="3"/>
  <c r="L36779" i="3"/>
  <c r="L36767" i="3"/>
  <c r="L36754" i="3"/>
  <c r="L36740" i="3"/>
  <c r="L36728" i="3"/>
  <c r="L36715" i="3"/>
  <c r="L36703" i="3"/>
  <c r="L36690" i="3"/>
  <c r="L36676" i="3"/>
  <c r="L36664" i="3"/>
  <c r="L36651" i="3"/>
  <c r="L36639" i="3"/>
  <c r="L36626" i="3"/>
  <c r="L36612" i="3"/>
  <c r="L36600" i="3"/>
  <c r="L36587" i="3"/>
  <c r="L36575" i="3"/>
  <c r="L36562" i="3"/>
  <c r="L36548" i="3"/>
  <c r="L36536" i="3"/>
  <c r="L36523" i="3"/>
  <c r="L36511" i="3"/>
  <c r="L36498" i="3"/>
  <c r="L36484" i="3"/>
  <c r="L36472" i="3"/>
  <c r="L36459" i="3"/>
  <c r="L36447" i="3"/>
  <c r="L36434" i="3"/>
  <c r="L36420" i="3"/>
  <c r="L36408" i="3"/>
  <c r="L36395" i="3"/>
  <c r="L36383" i="3"/>
  <c r="L36370" i="3"/>
  <c r="L36356" i="3"/>
  <c r="L36344" i="3"/>
  <c r="L36331" i="3"/>
  <c r="L36319" i="3"/>
  <c r="L36306" i="3"/>
  <c r="L36292" i="3"/>
  <c r="L36280" i="3"/>
  <c r="L36267" i="3"/>
  <c r="L36255" i="3"/>
  <c r="L36242" i="3"/>
  <c r="L36228" i="3"/>
  <c r="L36216" i="3"/>
  <c r="L36203" i="3"/>
  <c r="L36191" i="3"/>
  <c r="L36178" i="3"/>
  <c r="L36164" i="3"/>
  <c r="L36152" i="3"/>
  <c r="L36139" i="3"/>
  <c r="L36127" i="3"/>
  <c r="L36114" i="3"/>
  <c r="L36100" i="3"/>
  <c r="L36088" i="3"/>
  <c r="L36075" i="3"/>
  <c r="L36065" i="3"/>
  <c r="L36055" i="3"/>
  <c r="L36043" i="3"/>
  <c r="L36033" i="3"/>
  <c r="L36023" i="3"/>
  <c r="L36011" i="3"/>
  <c r="L36001" i="3"/>
  <c r="L35991" i="3"/>
  <c r="L35979" i="3"/>
  <c r="L35969" i="3"/>
  <c r="L35959" i="3"/>
  <c r="L35947" i="3"/>
  <c r="L35937" i="3"/>
  <c r="L35927" i="3"/>
  <c r="L35915" i="3"/>
  <c r="L35905" i="3"/>
  <c r="L35895" i="3"/>
  <c r="L35883" i="3"/>
  <c r="L35873" i="3"/>
  <c r="L35863" i="3"/>
  <c r="L35851" i="3"/>
  <c r="L35841" i="3"/>
  <c r="L35831" i="3"/>
  <c r="L35819" i="3"/>
  <c r="L35809" i="3"/>
  <c r="L35799" i="3"/>
  <c r="L35787" i="3"/>
  <c r="L35777" i="3"/>
  <c r="L35767" i="3"/>
  <c r="L35755" i="3"/>
  <c r="L35745" i="3"/>
  <c r="L35735" i="3"/>
  <c r="L35723" i="3"/>
  <c r="L35713" i="3"/>
  <c r="L35703" i="3"/>
  <c r="L35691" i="3"/>
  <c r="L35681" i="3"/>
  <c r="L35671" i="3"/>
  <c r="L35659" i="3"/>
  <c r="L35649" i="3"/>
  <c r="L35639" i="3"/>
  <c r="L35627" i="3"/>
  <c r="L35617" i="3"/>
  <c r="L35607" i="3"/>
  <c r="L35595" i="3"/>
  <c r="L35585" i="3"/>
  <c r="L35575" i="3"/>
  <c r="L35563" i="3"/>
  <c r="L35553" i="3"/>
  <c r="L35543" i="3"/>
  <c r="L35531" i="3"/>
  <c r="L35521" i="3"/>
  <c r="L35511" i="3"/>
  <c r="L35499" i="3"/>
  <c r="L35489" i="3"/>
  <c r="L35479" i="3"/>
  <c r="L35467" i="3"/>
  <c r="L35457" i="3"/>
  <c r="L35447" i="3"/>
  <c r="L35435" i="3"/>
  <c r="L35425" i="3"/>
  <c r="L35415" i="3"/>
  <c r="L35403" i="3"/>
  <c r="L35393" i="3"/>
  <c r="L35383" i="3"/>
  <c r="L35371" i="3"/>
  <c r="L35361" i="3"/>
  <c r="L35351" i="3"/>
  <c r="L35339" i="3"/>
  <c r="L35329" i="3"/>
  <c r="L35319" i="3"/>
  <c r="L35307" i="3"/>
  <c r="L35297" i="3"/>
  <c r="L35287" i="3"/>
  <c r="L35275" i="3"/>
  <c r="L35265" i="3"/>
  <c r="L35255" i="3"/>
  <c r="L35243" i="3"/>
  <c r="L35233" i="3"/>
  <c r="L35223" i="3"/>
  <c r="L35211" i="3"/>
  <c r="L35201" i="3"/>
  <c r="L35191" i="3"/>
  <c r="L35179" i="3"/>
  <c r="L35169" i="3"/>
  <c r="L35161" i="3"/>
  <c r="L35153" i="3"/>
  <c r="L35145" i="3"/>
  <c r="L35137" i="3"/>
  <c r="L35129" i="3"/>
  <c r="L35121" i="3"/>
  <c r="L35113" i="3"/>
  <c r="L35105" i="3"/>
  <c r="L35097" i="3"/>
  <c r="L35089" i="3"/>
  <c r="L35081" i="3"/>
  <c r="L35073" i="3"/>
  <c r="L35065" i="3"/>
  <c r="L35057" i="3"/>
  <c r="L35049" i="3"/>
  <c r="L35041" i="3"/>
  <c r="L35033" i="3"/>
  <c r="L35025" i="3"/>
  <c r="L35017" i="3"/>
  <c r="L35009" i="3"/>
  <c r="L35001" i="3"/>
  <c r="L34993" i="3"/>
  <c r="L34985" i="3"/>
  <c r="L34977" i="3"/>
  <c r="L34969" i="3"/>
  <c r="L34961" i="3"/>
  <c r="L34953" i="3"/>
  <c r="L34945" i="3"/>
  <c r="L34937" i="3"/>
  <c r="L34929" i="3"/>
  <c r="L34921" i="3"/>
  <c r="L34913" i="3"/>
  <c r="L34905" i="3"/>
  <c r="L34897" i="3"/>
  <c r="L34889" i="3"/>
  <c r="L34881" i="3"/>
  <c r="L34873" i="3"/>
  <c r="L34865" i="3"/>
  <c r="L34857" i="3"/>
  <c r="L34849" i="3"/>
  <c r="L34841" i="3"/>
  <c r="L34833" i="3"/>
  <c r="L34825" i="3"/>
  <c r="L34817" i="3"/>
  <c r="L34809" i="3"/>
  <c r="L34801" i="3"/>
  <c r="L34793" i="3"/>
  <c r="L34785" i="3"/>
  <c r="L34777" i="3"/>
  <c r="L34769" i="3"/>
  <c r="L34761" i="3"/>
  <c r="L34753" i="3"/>
  <c r="L34745" i="3"/>
  <c r="L34737" i="3"/>
  <c r="L34729" i="3"/>
  <c r="L34721" i="3"/>
  <c r="L34713" i="3"/>
  <c r="L34705" i="3"/>
  <c r="L34697" i="3"/>
  <c r="L34689" i="3"/>
  <c r="L34681" i="3"/>
  <c r="L34673" i="3"/>
  <c r="L34665" i="3"/>
  <c r="L34657" i="3"/>
  <c r="L34649" i="3"/>
  <c r="L34641" i="3"/>
  <c r="L34633" i="3"/>
  <c r="L34625" i="3"/>
  <c r="L34617" i="3"/>
  <c r="L34609" i="3"/>
  <c r="L34601" i="3"/>
  <c r="L34593" i="3"/>
  <c r="L34585" i="3"/>
  <c r="L34577" i="3"/>
  <c r="L34569" i="3"/>
  <c r="L34561" i="3"/>
  <c r="L34553" i="3"/>
  <c r="L34545" i="3"/>
  <c r="L34537" i="3"/>
  <c r="L34529" i="3"/>
  <c r="L34521" i="3"/>
  <c r="L34513" i="3"/>
  <c r="L34505" i="3"/>
  <c r="L34497" i="3"/>
  <c r="L34489" i="3"/>
  <c r="L34481" i="3"/>
  <c r="L34473" i="3"/>
  <c r="L34465" i="3"/>
  <c r="L34457" i="3"/>
  <c r="L34449" i="3"/>
  <c r="L34441" i="3"/>
  <c r="L34433" i="3"/>
  <c r="L34425" i="3"/>
  <c r="L34417" i="3"/>
  <c r="L34409" i="3"/>
  <c r="L34401" i="3"/>
  <c r="L34393" i="3"/>
  <c r="L34385" i="3"/>
  <c r="L34377" i="3"/>
  <c r="L34369" i="3"/>
  <c r="L34361" i="3"/>
  <c r="L34353" i="3"/>
  <c r="L34345" i="3"/>
  <c r="L34337" i="3"/>
  <c r="L34329" i="3"/>
  <c r="L34321" i="3"/>
  <c r="L34313" i="3"/>
  <c r="L34305" i="3"/>
  <c r="L34297" i="3"/>
  <c r="L34289" i="3"/>
  <c r="L34281" i="3"/>
  <c r="L34273" i="3"/>
  <c r="L34265" i="3"/>
  <c r="L34257" i="3"/>
  <c r="L34249" i="3"/>
  <c r="L34241" i="3"/>
  <c r="L34233" i="3"/>
  <c r="L34225" i="3"/>
  <c r="L34217" i="3"/>
  <c r="L34209" i="3"/>
  <c r="L34201" i="3"/>
  <c r="L34193" i="3"/>
  <c r="L34185" i="3"/>
  <c r="L34177" i="3"/>
  <c r="L34169" i="3"/>
  <c r="L34161" i="3"/>
  <c r="L34153" i="3"/>
  <c r="L34145" i="3"/>
  <c r="L34137" i="3"/>
  <c r="L34129" i="3"/>
  <c r="L34121" i="3"/>
  <c r="L34113" i="3"/>
  <c r="L34105" i="3"/>
  <c r="L34097" i="3"/>
  <c r="L34089" i="3"/>
  <c r="L34081" i="3"/>
  <c r="L34073" i="3"/>
  <c r="L34065" i="3"/>
  <c r="L34057" i="3"/>
  <c r="L34049" i="3"/>
  <c r="L34041" i="3"/>
  <c r="L34033" i="3"/>
  <c r="L34025" i="3"/>
  <c r="L34017" i="3"/>
  <c r="L34009" i="3"/>
  <c r="L34001" i="3"/>
  <c r="L33993" i="3"/>
  <c r="L33985" i="3"/>
  <c r="L33977" i="3"/>
  <c r="L33969" i="3"/>
  <c r="L33961" i="3"/>
  <c r="L33953" i="3"/>
  <c r="L33945" i="3"/>
  <c r="L33937" i="3"/>
  <c r="L33929" i="3"/>
  <c r="L33921" i="3"/>
  <c r="L33913" i="3"/>
  <c r="L33905" i="3"/>
  <c r="L33897" i="3"/>
  <c r="L33889" i="3"/>
  <c r="L33881" i="3"/>
  <c r="L33873" i="3"/>
  <c r="L33865" i="3"/>
  <c r="L33857" i="3"/>
  <c r="L33849" i="3"/>
  <c r="L33841" i="3"/>
  <c r="L33833" i="3"/>
  <c r="L33825" i="3"/>
  <c r="L33817" i="3"/>
  <c r="L33809" i="3"/>
  <c r="L33801" i="3"/>
  <c r="L33793" i="3"/>
  <c r="L33785" i="3"/>
  <c r="L33777" i="3"/>
  <c r="L33769" i="3"/>
  <c r="L33761" i="3"/>
  <c r="L33753" i="3"/>
  <c r="L33745" i="3"/>
  <c r="L33737" i="3"/>
  <c r="L33729" i="3"/>
  <c r="L33721" i="3"/>
  <c r="L33713" i="3"/>
  <c r="L33705" i="3"/>
  <c r="L33697" i="3"/>
  <c r="L33689" i="3"/>
  <c r="L33681" i="3"/>
  <c r="L33673" i="3"/>
  <c r="L33665" i="3"/>
  <c r="L33657" i="3"/>
  <c r="L33649" i="3"/>
  <c r="L33641" i="3"/>
  <c r="L33633" i="3"/>
  <c r="L33625" i="3"/>
  <c r="L33617" i="3"/>
  <c r="L33609" i="3"/>
  <c r="L33601" i="3"/>
  <c r="L33593" i="3"/>
  <c r="L33585" i="3"/>
  <c r="L33577" i="3"/>
  <c r="L33569" i="3"/>
  <c r="L33561" i="3"/>
  <c r="L33553" i="3"/>
  <c r="L33545" i="3"/>
  <c r="L33537" i="3"/>
  <c r="L33529" i="3"/>
  <c r="L33521" i="3"/>
  <c r="L33513" i="3"/>
  <c r="L33505" i="3"/>
  <c r="L33497" i="3"/>
  <c r="L33489" i="3"/>
  <c r="L33481" i="3"/>
  <c r="L33473" i="3"/>
  <c r="L33465" i="3"/>
  <c r="L33457" i="3"/>
  <c r="L33449" i="3"/>
  <c r="L33441" i="3"/>
  <c r="L33433" i="3"/>
  <c r="L33425" i="3"/>
  <c r="L33417" i="3"/>
  <c r="L33409" i="3"/>
  <c r="L33401" i="3"/>
  <c r="L33393" i="3"/>
  <c r="L33385" i="3"/>
  <c r="L33377" i="3"/>
  <c r="L33369" i="3"/>
  <c r="L33361" i="3"/>
  <c r="L33353" i="3"/>
  <c r="L33345" i="3"/>
  <c r="L33337" i="3"/>
  <c r="L33329" i="3"/>
  <c r="L33321" i="3"/>
  <c r="L33313" i="3"/>
  <c r="L33305" i="3"/>
  <c r="L33297" i="3"/>
  <c r="L33289" i="3"/>
  <c r="L33281" i="3"/>
  <c r="L33273" i="3"/>
  <c r="L33265" i="3"/>
  <c r="L33257" i="3"/>
  <c r="L33249" i="3"/>
  <c r="L33241" i="3"/>
  <c r="L33233" i="3"/>
  <c r="L33225" i="3"/>
  <c r="L33217" i="3"/>
  <c r="L33209" i="3"/>
  <c r="L33201" i="3"/>
  <c r="L33193" i="3"/>
  <c r="L33185" i="3"/>
  <c r="L33177" i="3"/>
  <c r="L33169" i="3"/>
  <c r="L33161" i="3"/>
  <c r="L33153" i="3"/>
  <c r="L33145" i="3"/>
  <c r="L33137" i="3"/>
  <c r="L33129" i="3"/>
  <c r="L33121" i="3"/>
  <c r="L33113" i="3"/>
  <c r="L33105" i="3"/>
  <c r="L33097" i="3"/>
  <c r="L33089" i="3"/>
  <c r="L33081" i="3"/>
  <c r="L33073" i="3"/>
  <c r="L33065" i="3"/>
  <c r="L33057" i="3"/>
  <c r="L33049" i="3"/>
  <c r="L33041" i="3"/>
  <c r="L33033" i="3"/>
  <c r="L33025" i="3"/>
  <c r="L33017" i="3"/>
  <c r="L33009" i="3"/>
  <c r="L33001" i="3"/>
  <c r="L32993" i="3"/>
  <c r="L32985" i="3"/>
  <c r="L32977" i="3"/>
  <c r="L32969" i="3"/>
  <c r="L32961" i="3"/>
  <c r="L32953" i="3"/>
  <c r="L32945" i="3"/>
  <c r="L32937" i="3"/>
  <c r="L32929" i="3"/>
  <c r="L32921" i="3"/>
  <c r="L32913" i="3"/>
  <c r="L32905" i="3"/>
  <c r="L32897" i="3"/>
  <c r="L32889" i="3"/>
  <c r="L32881" i="3"/>
  <c r="L32873" i="3"/>
  <c r="L32865" i="3"/>
  <c r="L32857" i="3"/>
  <c r="L32849" i="3"/>
  <c r="L32841" i="3"/>
  <c r="L32833" i="3"/>
  <c r="L32825" i="3"/>
  <c r="L32817" i="3"/>
  <c r="L32809" i="3"/>
  <c r="L32801" i="3"/>
  <c r="L32793" i="3"/>
  <c r="L32785" i="3"/>
  <c r="L32777" i="3"/>
  <c r="L32769" i="3"/>
  <c r="L32761" i="3"/>
  <c r="L32753" i="3"/>
  <c r="L32745" i="3"/>
  <c r="L32737" i="3"/>
  <c r="L32729" i="3"/>
  <c r="L32721" i="3"/>
  <c r="L32713" i="3"/>
  <c r="L32705" i="3"/>
  <c r="L32697" i="3"/>
  <c r="L32689" i="3"/>
  <c r="L32681" i="3"/>
  <c r="L32673" i="3"/>
  <c r="L32665" i="3"/>
  <c r="L32657" i="3"/>
  <c r="L32649" i="3"/>
  <c r="L32641" i="3"/>
  <c r="L32633" i="3"/>
  <c r="L32625" i="3"/>
  <c r="L32617" i="3"/>
  <c r="L32609" i="3"/>
  <c r="L32601" i="3"/>
  <c r="L32593" i="3"/>
  <c r="L32585" i="3"/>
  <c r="L32577" i="3"/>
  <c r="L32569" i="3"/>
  <c r="L32561" i="3"/>
  <c r="L32553" i="3"/>
  <c r="L32545" i="3"/>
  <c r="L32537" i="3"/>
  <c r="L32529" i="3"/>
  <c r="L32521" i="3"/>
  <c r="L32513" i="3"/>
  <c r="L32505" i="3"/>
  <c r="L32497" i="3"/>
  <c r="L32489" i="3"/>
  <c r="L32481" i="3"/>
  <c r="L32473" i="3"/>
  <c r="L32465" i="3"/>
  <c r="L32457" i="3"/>
  <c r="L32449" i="3"/>
  <c r="L32441" i="3"/>
  <c r="L32433" i="3"/>
  <c r="L32425" i="3"/>
  <c r="L32417" i="3"/>
  <c r="L32409" i="3"/>
  <c r="L32401" i="3"/>
  <c r="L32393" i="3"/>
  <c r="L32385" i="3"/>
  <c r="L32377" i="3"/>
  <c r="L32369" i="3"/>
  <c r="L32361" i="3"/>
  <c r="L32353" i="3"/>
  <c r="L32345" i="3"/>
  <c r="L32337" i="3"/>
  <c r="L32329" i="3"/>
  <c r="L32321" i="3"/>
  <c r="L32313" i="3"/>
  <c r="L32305" i="3"/>
  <c r="L32297" i="3"/>
  <c r="L32289" i="3"/>
  <c r="L32281" i="3"/>
  <c r="L32273" i="3"/>
  <c r="L32265" i="3"/>
  <c r="L32257" i="3"/>
  <c r="L32249" i="3"/>
  <c r="L32241" i="3"/>
  <c r="L32233" i="3"/>
  <c r="L32225" i="3"/>
  <c r="L32217" i="3"/>
  <c r="L32209" i="3"/>
  <c r="L32201" i="3"/>
  <c r="L32193" i="3"/>
  <c r="L32185" i="3"/>
  <c r="L32177" i="3"/>
  <c r="L32169" i="3"/>
  <c r="L32161" i="3"/>
  <c r="L32153" i="3"/>
  <c r="L32145" i="3"/>
  <c r="L32137" i="3"/>
  <c r="L32129" i="3"/>
  <c r="L32121" i="3"/>
  <c r="L32113" i="3"/>
  <c r="L32105" i="3"/>
  <c r="L32097" i="3"/>
  <c r="L32089" i="3"/>
  <c r="L32081" i="3"/>
  <c r="L32073" i="3"/>
  <c r="L32065" i="3"/>
  <c r="L32057" i="3"/>
  <c r="L32049" i="3"/>
  <c r="L32041" i="3"/>
  <c r="L32033" i="3"/>
  <c r="L32025" i="3"/>
  <c r="L32017" i="3"/>
  <c r="L32009" i="3"/>
  <c r="L32001" i="3"/>
  <c r="L31993" i="3"/>
  <c r="L31985" i="3"/>
  <c r="L31977" i="3"/>
  <c r="L31969" i="3"/>
  <c r="L31961" i="3"/>
  <c r="L31953" i="3"/>
  <c r="L31945" i="3"/>
  <c r="L31937" i="3"/>
  <c r="L31929" i="3"/>
  <c r="L31921" i="3"/>
  <c r="L31913" i="3"/>
  <c r="L31905" i="3"/>
  <c r="L31897" i="3"/>
  <c r="L31889" i="3"/>
  <c r="L31881" i="3"/>
  <c r="L31873" i="3"/>
  <c r="L31865" i="3"/>
  <c r="L31857" i="3"/>
  <c r="L31849" i="3"/>
  <c r="L31841" i="3"/>
  <c r="L31833" i="3"/>
  <c r="L31825" i="3"/>
  <c r="L31817" i="3"/>
  <c r="L31809" i="3"/>
  <c r="L31801" i="3"/>
  <c r="L31793" i="3"/>
  <c r="L31785" i="3"/>
  <c r="L31777" i="3"/>
  <c r="L31769" i="3"/>
  <c r="L31761" i="3"/>
  <c r="L31753" i="3"/>
  <c r="L31745" i="3"/>
  <c r="L31737" i="3"/>
  <c r="L31729" i="3"/>
  <c r="L31721" i="3"/>
  <c r="L31713" i="3"/>
  <c r="L31705" i="3"/>
  <c r="L31697" i="3"/>
  <c r="L31689" i="3"/>
  <c r="L31681" i="3"/>
  <c r="L31673" i="3"/>
  <c r="L31665" i="3"/>
  <c r="L31657" i="3"/>
  <c r="L31649" i="3"/>
  <c r="L31641" i="3"/>
  <c r="L31633" i="3"/>
  <c r="L31625" i="3"/>
  <c r="L31617" i="3"/>
  <c r="L31609" i="3"/>
  <c r="L31601" i="3"/>
  <c r="L31593" i="3"/>
  <c r="L31585" i="3"/>
  <c r="L31577" i="3"/>
  <c r="L31569" i="3"/>
  <c r="L31561" i="3"/>
  <c r="L31553" i="3"/>
  <c r="L31545" i="3"/>
  <c r="L31537" i="3"/>
  <c r="L31529" i="3"/>
  <c r="L31521" i="3"/>
  <c r="L31513" i="3"/>
  <c r="L31505" i="3"/>
  <c r="L31497" i="3"/>
  <c r="L31489" i="3"/>
  <c r="L31481" i="3"/>
  <c r="L31473" i="3"/>
  <c r="L31465" i="3"/>
  <c r="L31457" i="3"/>
  <c r="L31449" i="3"/>
  <c r="L31441" i="3"/>
  <c r="L31433" i="3"/>
  <c r="L31425" i="3"/>
  <c r="L31417" i="3"/>
  <c r="L31409" i="3"/>
  <c r="L31401" i="3"/>
  <c r="L31393" i="3"/>
  <c r="L31385" i="3"/>
  <c r="L31377" i="3"/>
  <c r="L31369" i="3"/>
  <c r="L31361" i="3"/>
  <c r="L31353" i="3"/>
  <c r="L31345" i="3"/>
  <c r="L31337" i="3"/>
  <c r="L31329" i="3"/>
  <c r="L31321" i="3"/>
  <c r="L31313" i="3"/>
  <c r="L31305" i="3"/>
  <c r="L31297" i="3"/>
  <c r="L31289" i="3"/>
  <c r="L31281" i="3"/>
  <c r="L31273" i="3"/>
  <c r="L31265" i="3"/>
  <c r="L31257" i="3"/>
  <c r="L31249" i="3"/>
  <c r="L31241" i="3"/>
  <c r="L31233" i="3"/>
  <c r="L31225" i="3"/>
  <c r="L31217" i="3"/>
  <c r="L31209" i="3"/>
  <c r="L31201" i="3"/>
  <c r="L31193" i="3"/>
  <c r="L31185" i="3"/>
  <c r="L31177" i="3"/>
  <c r="L31169" i="3"/>
  <c r="L31161" i="3"/>
  <c r="L31153" i="3"/>
  <c r="L31145" i="3"/>
  <c r="L31137" i="3"/>
  <c r="L31129" i="3"/>
  <c r="L31121" i="3"/>
  <c r="L31113" i="3"/>
  <c r="L31105" i="3"/>
  <c r="L31097" i="3"/>
  <c r="L31089" i="3"/>
  <c r="L31081" i="3"/>
  <c r="L31073" i="3"/>
  <c r="L31065" i="3"/>
  <c r="L31057" i="3"/>
  <c r="L31049" i="3"/>
  <c r="L31041" i="3"/>
  <c r="L31033" i="3"/>
  <c r="L31025" i="3"/>
  <c r="L31017" i="3"/>
  <c r="L31009" i="3"/>
  <c r="L31001" i="3"/>
  <c r="L30993" i="3"/>
  <c r="L30985" i="3"/>
  <c r="L30977" i="3"/>
  <c r="L30969" i="3"/>
  <c r="L30961" i="3"/>
  <c r="L30953" i="3"/>
  <c r="L30945" i="3"/>
  <c r="L30937" i="3"/>
  <c r="L30929" i="3"/>
  <c r="L30921" i="3"/>
  <c r="L30913" i="3"/>
  <c r="L30905" i="3"/>
  <c r="L30897" i="3"/>
  <c r="L30889" i="3"/>
  <c r="L30881" i="3"/>
  <c r="L30873" i="3"/>
  <c r="L30865" i="3"/>
  <c r="L30857" i="3"/>
  <c r="L30849" i="3"/>
  <c r="L30841" i="3"/>
  <c r="L30833" i="3"/>
  <c r="L30825" i="3"/>
  <c r="L30817" i="3"/>
  <c r="L30809" i="3"/>
  <c r="L30801" i="3"/>
  <c r="L30793" i="3"/>
  <c r="L30785" i="3"/>
  <c r="L30777" i="3"/>
  <c r="L30769" i="3"/>
  <c r="L30761" i="3"/>
  <c r="L30753" i="3"/>
  <c r="L30745" i="3"/>
  <c r="L30737" i="3"/>
  <c r="L30729" i="3"/>
  <c r="L30721" i="3"/>
  <c r="L30713" i="3"/>
  <c r="L30705" i="3"/>
  <c r="L30697" i="3"/>
  <c r="L30689" i="3"/>
  <c r="L30681" i="3"/>
  <c r="L30673" i="3"/>
  <c r="L30665" i="3"/>
  <c r="L30657" i="3"/>
  <c r="L30649" i="3"/>
  <c r="L30641" i="3"/>
  <c r="L30633" i="3"/>
  <c r="L30625" i="3"/>
  <c r="L30617" i="3"/>
  <c r="L30609" i="3"/>
  <c r="L30601" i="3"/>
  <c r="L30593" i="3"/>
  <c r="L30585" i="3"/>
  <c r="L30577" i="3"/>
  <c r="L30569" i="3"/>
  <c r="L30561" i="3"/>
  <c r="L30553" i="3"/>
  <c r="L30545" i="3"/>
  <c r="L30537" i="3"/>
  <c r="L30529" i="3"/>
  <c r="L30521" i="3"/>
  <c r="L30513" i="3"/>
  <c r="L30505" i="3"/>
  <c r="L30497" i="3"/>
  <c r="L30489" i="3"/>
  <c r="L30481" i="3"/>
  <c r="L30473" i="3"/>
  <c r="L30465" i="3"/>
  <c r="L30457" i="3"/>
  <c r="L30449" i="3"/>
  <c r="L30441" i="3"/>
  <c r="L30433" i="3"/>
  <c r="L30425" i="3"/>
  <c r="L30417" i="3"/>
  <c r="L30409" i="3"/>
  <c r="L30401" i="3"/>
  <c r="L30393" i="3"/>
  <c r="L30385" i="3"/>
  <c r="L30377" i="3"/>
  <c r="L30369" i="3"/>
  <c r="L30361" i="3"/>
  <c r="L30353" i="3"/>
  <c r="L30345" i="3"/>
  <c r="L30337" i="3"/>
  <c r="L30329" i="3"/>
  <c r="L30321" i="3"/>
  <c r="L30313" i="3"/>
  <c r="L30305" i="3"/>
  <c r="L30297" i="3"/>
  <c r="L30289" i="3"/>
  <c r="L30281" i="3"/>
  <c r="L30273" i="3"/>
  <c r="L30265" i="3"/>
  <c r="L30257" i="3"/>
  <c r="L30249" i="3"/>
  <c r="L30241" i="3"/>
  <c r="L30233" i="3"/>
  <c r="L30225" i="3"/>
  <c r="L30217" i="3"/>
  <c r="L30209" i="3"/>
  <c r="L30201" i="3"/>
  <c r="L30193" i="3"/>
  <c r="L30185" i="3"/>
  <c r="L30177" i="3"/>
  <c r="L30169" i="3"/>
  <c r="L30161" i="3"/>
  <c r="L30153" i="3"/>
  <c r="L30145" i="3"/>
  <c r="L30137" i="3"/>
  <c r="L30129" i="3"/>
  <c r="L30121" i="3"/>
  <c r="L30113" i="3"/>
  <c r="L30105" i="3"/>
  <c r="L30097" i="3"/>
  <c r="L30089" i="3"/>
  <c r="L30081" i="3"/>
  <c r="L30073" i="3"/>
  <c r="L30065" i="3"/>
  <c r="L30057" i="3"/>
  <c r="L30049" i="3"/>
  <c r="L30041" i="3"/>
  <c r="L30033" i="3"/>
  <c r="L30025" i="3"/>
  <c r="L30017" i="3"/>
  <c r="L30009" i="3"/>
  <c r="L30001" i="3"/>
  <c r="L29993" i="3"/>
  <c r="L29985" i="3"/>
  <c r="L29977" i="3"/>
  <c r="L29969" i="3"/>
  <c r="L29961" i="3"/>
  <c r="L29953" i="3"/>
  <c r="L29945" i="3"/>
  <c r="L29937" i="3"/>
  <c r="L29929" i="3"/>
  <c r="L29921" i="3"/>
  <c r="L29913" i="3"/>
  <c r="L29905" i="3"/>
  <c r="L29897" i="3"/>
  <c r="L29889" i="3"/>
  <c r="L29881" i="3"/>
  <c r="L29873" i="3"/>
  <c r="L29865" i="3"/>
  <c r="L29857" i="3"/>
  <c r="L29849" i="3"/>
  <c r="L29841" i="3"/>
  <c r="L29833" i="3"/>
  <c r="L29825" i="3"/>
  <c r="L29817" i="3"/>
  <c r="L29809" i="3"/>
  <c r="L29801" i="3"/>
  <c r="L29793" i="3"/>
  <c r="L29785" i="3"/>
  <c r="L29777" i="3"/>
  <c r="L29769" i="3"/>
  <c r="L29761" i="3"/>
  <c r="L29753" i="3"/>
  <c r="L29745" i="3"/>
  <c r="L29737" i="3"/>
  <c r="L29729" i="3"/>
  <c r="L29721" i="3"/>
  <c r="L29713" i="3"/>
  <c r="L29705" i="3"/>
  <c r="L29697" i="3"/>
  <c r="L29689" i="3"/>
  <c r="L29681" i="3"/>
  <c r="L29673" i="3"/>
  <c r="L29665" i="3"/>
  <c r="L29657" i="3"/>
  <c r="L29649" i="3"/>
  <c r="L29641" i="3"/>
  <c r="L29633" i="3"/>
  <c r="L29625" i="3"/>
  <c r="L29617" i="3"/>
  <c r="L29609" i="3"/>
  <c r="L29601" i="3"/>
  <c r="L29593" i="3"/>
  <c r="L29585" i="3"/>
  <c r="L29577" i="3"/>
  <c r="L29569" i="3"/>
  <c r="L29561" i="3"/>
  <c r="L29553" i="3"/>
  <c r="L29545" i="3"/>
  <c r="L29537" i="3"/>
  <c r="L29529" i="3"/>
  <c r="L29521" i="3"/>
  <c r="L29513" i="3"/>
  <c r="L29505" i="3"/>
  <c r="L29497" i="3"/>
  <c r="L29489" i="3"/>
  <c r="L29481" i="3"/>
  <c r="L29473" i="3"/>
  <c r="L29465" i="3"/>
  <c r="L29457" i="3"/>
  <c r="L29449" i="3"/>
  <c r="L29441" i="3"/>
  <c r="L29433" i="3"/>
  <c r="L29425" i="3"/>
  <c r="L29417" i="3"/>
  <c r="L29409" i="3"/>
  <c r="L29401" i="3"/>
  <c r="L29393" i="3"/>
  <c r="L29385" i="3"/>
  <c r="L29377" i="3"/>
  <c r="L29369" i="3"/>
  <c r="L29361" i="3"/>
  <c r="L29353" i="3"/>
  <c r="L29345" i="3"/>
  <c r="L29337" i="3"/>
  <c r="L29329" i="3"/>
  <c r="L29321" i="3"/>
  <c r="L29313" i="3"/>
  <c r="L29305" i="3"/>
  <c r="L29297" i="3"/>
  <c r="L29289" i="3"/>
  <c r="L29281" i="3"/>
  <c r="L29273" i="3"/>
  <c r="L29265" i="3"/>
  <c r="L29257" i="3"/>
  <c r="L29249" i="3"/>
  <c r="L29241" i="3"/>
  <c r="L29233" i="3"/>
  <c r="L29225" i="3"/>
  <c r="L29217" i="3"/>
  <c r="L29209" i="3"/>
  <c r="L29201" i="3"/>
  <c r="L29193" i="3"/>
  <c r="L29185" i="3"/>
  <c r="L29177" i="3"/>
  <c r="L29169" i="3"/>
  <c r="L29161" i="3"/>
  <c r="L29153" i="3"/>
  <c r="L29145" i="3"/>
  <c r="L29137" i="3"/>
  <c r="L29129" i="3"/>
  <c r="L29121" i="3"/>
  <c r="L29113" i="3"/>
  <c r="L29105" i="3"/>
  <c r="L29097" i="3"/>
  <c r="L29089" i="3"/>
  <c r="L29081" i="3"/>
  <c r="L29073" i="3"/>
  <c r="L29065" i="3"/>
  <c r="L29057" i="3"/>
  <c r="L29049" i="3"/>
  <c r="L29041" i="3"/>
  <c r="L29033" i="3"/>
  <c r="L29025" i="3"/>
  <c r="L29017" i="3"/>
  <c r="L29009" i="3"/>
  <c r="L29001" i="3"/>
  <c r="L28993" i="3"/>
  <c r="L28985" i="3"/>
  <c r="L28977" i="3"/>
  <c r="L28969" i="3"/>
  <c r="L28961" i="3"/>
  <c r="L28953" i="3"/>
  <c r="L28945" i="3"/>
  <c r="L28937" i="3"/>
  <c r="L28929" i="3"/>
  <c r="L28921" i="3"/>
  <c r="L28913" i="3"/>
  <c r="L28905" i="3"/>
  <c r="L28897" i="3"/>
  <c r="L28889" i="3"/>
  <c r="L28881" i="3"/>
  <c r="L28873" i="3"/>
  <c r="L28865" i="3"/>
  <c r="L28857" i="3"/>
  <c r="L28849" i="3"/>
  <c r="L28841" i="3"/>
  <c r="L28833" i="3"/>
  <c r="L28825" i="3"/>
  <c r="L28817" i="3"/>
  <c r="L28809" i="3"/>
  <c r="L28801" i="3"/>
  <c r="L28793" i="3"/>
  <c r="L28785" i="3"/>
  <c r="L28777" i="3"/>
  <c r="L28769" i="3"/>
  <c r="L28761" i="3"/>
  <c r="L28753" i="3"/>
  <c r="L28745" i="3"/>
  <c r="L28737" i="3"/>
  <c r="L28729" i="3"/>
  <c r="L28721" i="3"/>
  <c r="L28713" i="3"/>
  <c r="L28705" i="3"/>
  <c r="L28697" i="3"/>
  <c r="L28689" i="3"/>
  <c r="L28681" i="3"/>
  <c r="L28673" i="3"/>
  <c r="L28665" i="3"/>
  <c r="L28657" i="3"/>
  <c r="L28649" i="3"/>
  <c r="L28641" i="3"/>
  <c r="L28633" i="3"/>
  <c r="L28625" i="3"/>
  <c r="L28617" i="3"/>
  <c r="L28609" i="3"/>
  <c r="L28601" i="3"/>
  <c r="L28593" i="3"/>
  <c r="L28585" i="3"/>
  <c r="L28577" i="3"/>
  <c r="L28569" i="3"/>
  <c r="L28561" i="3"/>
  <c r="L28553" i="3"/>
  <c r="L28545" i="3"/>
  <c r="L28537" i="3"/>
  <c r="L28529" i="3"/>
  <c r="L28521" i="3"/>
  <c r="L28513" i="3"/>
  <c r="L28505" i="3"/>
  <c r="L28497" i="3"/>
  <c r="L28489" i="3"/>
  <c r="L28481" i="3"/>
  <c r="L28473" i="3"/>
  <c r="L28465" i="3"/>
  <c r="L28457" i="3"/>
  <c r="L28449" i="3"/>
  <c r="L28441" i="3"/>
  <c r="L28433" i="3"/>
  <c r="L28425" i="3"/>
  <c r="L28417" i="3"/>
  <c r="L28409" i="3"/>
  <c r="L28401" i="3"/>
  <c r="L28393" i="3"/>
  <c r="L28385" i="3"/>
  <c r="L28377" i="3"/>
  <c r="L28369" i="3"/>
  <c r="L28361" i="3"/>
  <c r="L28353" i="3"/>
  <c r="L28345" i="3"/>
  <c r="L28337" i="3"/>
  <c r="L28329" i="3"/>
  <c r="L28321" i="3"/>
  <c r="L28313" i="3"/>
  <c r="L28305" i="3"/>
  <c r="L28297" i="3"/>
  <c r="L28289" i="3"/>
  <c r="L28281" i="3"/>
  <c r="L28273" i="3"/>
  <c r="L28265" i="3"/>
  <c r="L28257" i="3"/>
  <c r="L28249" i="3"/>
  <c r="L28241" i="3"/>
  <c r="L28233" i="3"/>
  <c r="L28225" i="3"/>
  <c r="L28217" i="3"/>
  <c r="L28209" i="3"/>
  <c r="L28201" i="3"/>
  <c r="L28193" i="3"/>
  <c r="L28185" i="3"/>
  <c r="L28177" i="3"/>
  <c r="L28169" i="3"/>
  <c r="L28161" i="3"/>
  <c r="L28153" i="3"/>
  <c r="L28145" i="3"/>
  <c r="L28137" i="3"/>
  <c r="L28129" i="3"/>
  <c r="L28121" i="3"/>
  <c r="L28113" i="3"/>
  <c r="L28105" i="3"/>
  <c r="L28097" i="3"/>
  <c r="L28089" i="3"/>
  <c r="L28081" i="3"/>
  <c r="L28073" i="3"/>
  <c r="L28065" i="3"/>
  <c r="L28057" i="3"/>
  <c r="L28049" i="3"/>
  <c r="L28041" i="3"/>
  <c r="L28033" i="3"/>
  <c r="L28025" i="3"/>
  <c r="L28017" i="3"/>
  <c r="L28009" i="3"/>
  <c r="L28001" i="3"/>
  <c r="L27993" i="3"/>
  <c r="L27985" i="3"/>
  <c r="L27977" i="3"/>
  <c r="L27969" i="3"/>
  <c r="L27961" i="3"/>
  <c r="L27953" i="3"/>
  <c r="L27945" i="3"/>
  <c r="L27937" i="3"/>
  <c r="L27929" i="3"/>
  <c r="L27921" i="3"/>
  <c r="L27913" i="3"/>
  <c r="L27905" i="3"/>
  <c r="L27897" i="3"/>
  <c r="L27889" i="3"/>
  <c r="L27881" i="3"/>
  <c r="L27873" i="3"/>
  <c r="L27865" i="3"/>
  <c r="L27857" i="3"/>
  <c r="L27849" i="3"/>
  <c r="L27841" i="3"/>
  <c r="L27833" i="3"/>
  <c r="L27825" i="3"/>
  <c r="L27817" i="3"/>
  <c r="L27809" i="3"/>
  <c r="L27801" i="3"/>
  <c r="L27793" i="3"/>
  <c r="L27785" i="3"/>
  <c r="L27777" i="3"/>
  <c r="L27769" i="3"/>
  <c r="L27761" i="3"/>
  <c r="L27753" i="3"/>
  <c r="L27745" i="3"/>
  <c r="L27737" i="3"/>
  <c r="L27729" i="3"/>
  <c r="L27721" i="3"/>
  <c r="L27713" i="3"/>
  <c r="L27705" i="3"/>
  <c r="L27697" i="3"/>
  <c r="L27689" i="3"/>
  <c r="L27681" i="3"/>
  <c r="L27673" i="3"/>
  <c r="L27665" i="3"/>
  <c r="L27657" i="3"/>
  <c r="L27649" i="3"/>
  <c r="L27641" i="3"/>
  <c r="L27633" i="3"/>
  <c r="L27625" i="3"/>
  <c r="L27617" i="3"/>
  <c r="L27609" i="3"/>
  <c r="L27601" i="3"/>
  <c r="L27593" i="3"/>
  <c r="L27585" i="3"/>
  <c r="L27577" i="3"/>
  <c r="L27569" i="3"/>
  <c r="L27561" i="3"/>
  <c r="L27553" i="3"/>
  <c r="L27545" i="3"/>
  <c r="L27537" i="3"/>
  <c r="L27529" i="3"/>
  <c r="L27521" i="3"/>
  <c r="L27513" i="3"/>
  <c r="L27505" i="3"/>
  <c r="L27497" i="3"/>
  <c r="L27489" i="3"/>
  <c r="L27481" i="3"/>
  <c r="L27473" i="3"/>
  <c r="L27465" i="3"/>
  <c r="L27457" i="3"/>
  <c r="L27449" i="3"/>
  <c r="L27441" i="3"/>
  <c r="L27433" i="3"/>
  <c r="L27425" i="3"/>
  <c r="L27417" i="3"/>
  <c r="L27409" i="3"/>
  <c r="L27401" i="3"/>
  <c r="L27393" i="3"/>
  <c r="L27385" i="3"/>
  <c r="L27377" i="3"/>
  <c r="L27369" i="3"/>
  <c r="L27361" i="3"/>
  <c r="L27353" i="3"/>
  <c r="L27345" i="3"/>
  <c r="L27337" i="3"/>
  <c r="L27329" i="3"/>
  <c r="L27321" i="3"/>
  <c r="L27313" i="3"/>
  <c r="L27305" i="3"/>
  <c r="L27297" i="3"/>
  <c r="L27289" i="3"/>
  <c r="L27281" i="3"/>
  <c r="L27273" i="3"/>
  <c r="L27265" i="3"/>
  <c r="L27257" i="3"/>
  <c r="L27249" i="3"/>
  <c r="L27241" i="3"/>
  <c r="L27233" i="3"/>
  <c r="L27225" i="3"/>
  <c r="L27217" i="3"/>
  <c r="L27209" i="3"/>
  <c r="L27201" i="3"/>
  <c r="L27193" i="3"/>
  <c r="L27185" i="3"/>
  <c r="L27177" i="3"/>
  <c r="L27169" i="3"/>
  <c r="L27161" i="3"/>
  <c r="L27153" i="3"/>
  <c r="L27145" i="3"/>
  <c r="L27137" i="3"/>
  <c r="L27129" i="3"/>
  <c r="L27121" i="3"/>
  <c r="L27113" i="3"/>
  <c r="L27105" i="3"/>
  <c r="L27097" i="3"/>
  <c r="L27089" i="3"/>
  <c r="L27081" i="3"/>
  <c r="L27073" i="3"/>
  <c r="L27065" i="3"/>
  <c r="L27057" i="3"/>
  <c r="L27049" i="3"/>
  <c r="L27041" i="3"/>
  <c r="L27033" i="3"/>
  <c r="L27025" i="3"/>
  <c r="L27017" i="3"/>
  <c r="L27009" i="3"/>
  <c r="L27001" i="3"/>
  <c r="L26993" i="3"/>
  <c r="L26985" i="3"/>
  <c r="L26977" i="3"/>
  <c r="L26969" i="3"/>
  <c r="L26961" i="3"/>
  <c r="L26953" i="3"/>
  <c r="L26945" i="3"/>
  <c r="L26937" i="3"/>
  <c r="L26929" i="3"/>
  <c r="L26921" i="3"/>
  <c r="L26913" i="3"/>
  <c r="L26905" i="3"/>
  <c r="L26897" i="3"/>
  <c r="L26889" i="3"/>
  <c r="L26881" i="3"/>
  <c r="L26873" i="3"/>
  <c r="L26865" i="3"/>
  <c r="L26857" i="3"/>
  <c r="L26849" i="3"/>
  <c r="L26841" i="3"/>
  <c r="L26833" i="3"/>
  <c r="L26825" i="3"/>
  <c r="L26817" i="3"/>
  <c r="L26809" i="3"/>
  <c r="L26801" i="3"/>
  <c r="L26793" i="3"/>
  <c r="L26785" i="3"/>
  <c r="L26777" i="3"/>
  <c r="L26769" i="3"/>
  <c r="L26761" i="3"/>
  <c r="L26753" i="3"/>
  <c r="L26745" i="3"/>
  <c r="L26737" i="3"/>
  <c r="L26729" i="3"/>
  <c r="L26721" i="3"/>
  <c r="L26713" i="3"/>
  <c r="L26705" i="3"/>
  <c r="L26697" i="3"/>
  <c r="L26689" i="3"/>
  <c r="L26681" i="3"/>
  <c r="L26673" i="3"/>
  <c r="L26665" i="3"/>
  <c r="L26657" i="3"/>
  <c r="L26649" i="3"/>
  <c r="L26641" i="3"/>
  <c r="L26633" i="3"/>
  <c r="L26625" i="3"/>
  <c r="L26617" i="3"/>
  <c r="L26609" i="3"/>
  <c r="L26601" i="3"/>
  <c r="L26593" i="3"/>
  <c r="L26585" i="3"/>
  <c r="L26577" i="3"/>
  <c r="L26569" i="3"/>
  <c r="L26561" i="3"/>
  <c r="L26553" i="3"/>
  <c r="L26545" i="3"/>
  <c r="L26537" i="3"/>
  <c r="L26529" i="3"/>
  <c r="L26521" i="3"/>
  <c r="L26513" i="3"/>
  <c r="L26505" i="3"/>
  <c r="L26497" i="3"/>
  <c r="L26489" i="3"/>
  <c r="L26481" i="3"/>
  <c r="L26473" i="3"/>
  <c r="L26465" i="3"/>
  <c r="L26457" i="3"/>
  <c r="L26449" i="3"/>
  <c r="L26441" i="3"/>
  <c r="L26433" i="3"/>
  <c r="L26425" i="3"/>
  <c r="L26417" i="3"/>
  <c r="L26409" i="3"/>
  <c r="L26401" i="3"/>
  <c r="L26393" i="3"/>
  <c r="L26385" i="3"/>
  <c r="L26377" i="3"/>
  <c r="L26369" i="3"/>
  <c r="L26361" i="3"/>
  <c r="L26353" i="3"/>
  <c r="L26345" i="3"/>
  <c r="L26337" i="3"/>
  <c r="L26329" i="3"/>
  <c r="L26321" i="3"/>
  <c r="L26313" i="3"/>
  <c r="L26305" i="3"/>
  <c r="L26297" i="3"/>
  <c r="L26289" i="3"/>
  <c r="L26281" i="3"/>
  <c r="L26273" i="3"/>
  <c r="L26265" i="3"/>
  <c r="L26257" i="3"/>
  <c r="L26249" i="3"/>
  <c r="L26241" i="3"/>
  <c r="L26233" i="3"/>
  <c r="L26225" i="3"/>
  <c r="L26217" i="3"/>
  <c r="L26209" i="3"/>
  <c r="L26201" i="3"/>
  <c r="L26193" i="3"/>
  <c r="L26185" i="3"/>
  <c r="L26177" i="3"/>
  <c r="L26169" i="3"/>
  <c r="L26161" i="3"/>
  <c r="L26153" i="3"/>
  <c r="L26145" i="3"/>
  <c r="L26137" i="3"/>
  <c r="L26129" i="3"/>
  <c r="L26121" i="3"/>
  <c r="L26113" i="3"/>
  <c r="L26105" i="3"/>
  <c r="L26097" i="3"/>
  <c r="L26089" i="3"/>
  <c r="L26081" i="3"/>
  <c r="L26073" i="3"/>
  <c r="L26065" i="3"/>
  <c r="L26057" i="3"/>
  <c r="L26049" i="3"/>
  <c r="L26041" i="3"/>
  <c r="L26033" i="3"/>
  <c r="L26025" i="3"/>
  <c r="L26017" i="3"/>
  <c r="L26009" i="3"/>
  <c r="L26001" i="3"/>
  <c r="L25993" i="3"/>
  <c r="L25985" i="3"/>
  <c r="L25977" i="3"/>
  <c r="L25969" i="3"/>
  <c r="L25961" i="3"/>
  <c r="L25953" i="3"/>
  <c r="L25945" i="3"/>
  <c r="L25937" i="3"/>
  <c r="L25929" i="3"/>
  <c r="L25921" i="3"/>
  <c r="L25913" i="3"/>
  <c r="L25905" i="3"/>
  <c r="L25897" i="3"/>
  <c r="L25889" i="3"/>
  <c r="L25881" i="3"/>
  <c r="L25873" i="3"/>
  <c r="L25865" i="3"/>
  <c r="L25857" i="3"/>
  <c r="L25849" i="3"/>
  <c r="L25841" i="3"/>
  <c r="L25833" i="3"/>
  <c r="L25825" i="3"/>
  <c r="L25817" i="3"/>
  <c r="L25809" i="3"/>
  <c r="L25801" i="3"/>
  <c r="L25793" i="3"/>
  <c r="L25785" i="3"/>
  <c r="L25777" i="3"/>
  <c r="L25769" i="3"/>
  <c r="L25761" i="3"/>
  <c r="L25753" i="3"/>
  <c r="L25745" i="3"/>
  <c r="L25737" i="3"/>
  <c r="L25729" i="3"/>
  <c r="L25721" i="3"/>
  <c r="L25713" i="3"/>
  <c r="L25705" i="3"/>
  <c r="L25697" i="3"/>
  <c r="L25689" i="3"/>
  <c r="L25681" i="3"/>
  <c r="L25673" i="3"/>
  <c r="L25665" i="3"/>
  <c r="L25657" i="3"/>
  <c r="L25649" i="3"/>
  <c r="L25641" i="3"/>
  <c r="L25633" i="3"/>
  <c r="L25625" i="3"/>
  <c r="L25617" i="3"/>
  <c r="L25609" i="3"/>
  <c r="L25601" i="3"/>
  <c r="L25593" i="3"/>
  <c r="L25585" i="3"/>
  <c r="L25577" i="3"/>
  <c r="L25569" i="3"/>
  <c r="L25561" i="3"/>
  <c r="L25553" i="3"/>
  <c r="L25545" i="3"/>
  <c r="L25537" i="3"/>
  <c r="L25529" i="3"/>
  <c r="L25521" i="3"/>
  <c r="L25513" i="3"/>
  <c r="L25505" i="3"/>
  <c r="L25497" i="3"/>
  <c r="L25489" i="3"/>
  <c r="L25481" i="3"/>
  <c r="L25473" i="3"/>
  <c r="L25465" i="3"/>
  <c r="L25457" i="3"/>
  <c r="L25449" i="3"/>
  <c r="L25441" i="3"/>
  <c r="L25433" i="3"/>
  <c r="L25425" i="3"/>
  <c r="L25417" i="3"/>
  <c r="L25409" i="3"/>
  <c r="L25401" i="3"/>
  <c r="L25393" i="3"/>
  <c r="L25385" i="3"/>
  <c r="L25377" i="3"/>
  <c r="L25369" i="3"/>
  <c r="L25361" i="3"/>
  <c r="L25353" i="3"/>
  <c r="L25345" i="3"/>
  <c r="L25337" i="3"/>
  <c r="L25329" i="3"/>
  <c r="L25321" i="3"/>
  <c r="L25313" i="3"/>
  <c r="L25305" i="3"/>
  <c r="L25297" i="3"/>
  <c r="L25289" i="3"/>
  <c r="L25281" i="3"/>
  <c r="L25273" i="3"/>
  <c r="L25265" i="3"/>
  <c r="L25257" i="3"/>
  <c r="L25249" i="3"/>
  <c r="L25241" i="3"/>
  <c r="L25233" i="3"/>
  <c r="L25225" i="3"/>
  <c r="L25217" i="3"/>
  <c r="L25209" i="3"/>
  <c r="L25201" i="3"/>
  <c r="L25193" i="3"/>
  <c r="L25185" i="3"/>
  <c r="L25177" i="3"/>
  <c r="L25169" i="3"/>
  <c r="L25161" i="3"/>
  <c r="L25153" i="3"/>
  <c r="L25145" i="3"/>
  <c r="L25137" i="3"/>
  <c r="L25129" i="3"/>
  <c r="L25121" i="3"/>
  <c r="L25113" i="3"/>
  <c r="L25105" i="3"/>
  <c r="L25097" i="3"/>
  <c r="L25089" i="3"/>
  <c r="L25081" i="3"/>
  <c r="L25073" i="3"/>
  <c r="L25065" i="3"/>
  <c r="L25057" i="3"/>
  <c r="L25049" i="3"/>
  <c r="L25041" i="3"/>
  <c r="L25033" i="3"/>
  <c r="L50484" i="3"/>
  <c r="L50466" i="3"/>
  <c r="L50443" i="3"/>
  <c r="L50420" i="3"/>
  <c r="L50402" i="3"/>
  <c r="L50379" i="3"/>
  <c r="L50356" i="3"/>
  <c r="L50338" i="3"/>
  <c r="L50315" i="3"/>
  <c r="L50292" i="3"/>
  <c r="L50274" i="3"/>
  <c r="L50251" i="3"/>
  <c r="L50228" i="3"/>
  <c r="L50210" i="3"/>
  <c r="L50187" i="3"/>
  <c r="L50164" i="3"/>
  <c r="L50146" i="3"/>
  <c r="L50123" i="3"/>
  <c r="L50100" i="3"/>
  <c r="L50082" i="3"/>
  <c r="L50059" i="3"/>
  <c r="L50036" i="3"/>
  <c r="L50018" i="3"/>
  <c r="L49995" i="3"/>
  <c r="L49972" i="3"/>
  <c r="L49954" i="3"/>
  <c r="L49931" i="3"/>
  <c r="L49908" i="3"/>
  <c r="L49890" i="3"/>
  <c r="L49867" i="3"/>
  <c r="L49844" i="3"/>
  <c r="L49826" i="3"/>
  <c r="L49803" i="3"/>
  <c r="L49780" i="3"/>
  <c r="L49762" i="3"/>
  <c r="L49739" i="3"/>
  <c r="L49716" i="3"/>
  <c r="L49698" i="3"/>
  <c r="L49675" i="3"/>
  <c r="L49652" i="3"/>
  <c r="L49634" i="3"/>
  <c r="L49611" i="3"/>
  <c r="L49588" i="3"/>
  <c r="L49570" i="3"/>
  <c r="L49547" i="3"/>
  <c r="L49524" i="3"/>
  <c r="L49506" i="3"/>
  <c r="L49483" i="3"/>
  <c r="L49460" i="3"/>
  <c r="L49442" i="3"/>
  <c r="L49419" i="3"/>
  <c r="L49396" i="3"/>
  <c r="L49378" i="3"/>
  <c r="L49355" i="3"/>
  <c r="L49332" i="3"/>
  <c r="L49314" i="3"/>
  <c r="L49291" i="3"/>
  <c r="L49268" i="3"/>
  <c r="L49250" i="3"/>
  <c r="L49227" i="3"/>
  <c r="L49204" i="3"/>
  <c r="L49186" i="3"/>
  <c r="L49163" i="3"/>
  <c r="L49140" i="3"/>
  <c r="L49122" i="3"/>
  <c r="L49099" i="3"/>
  <c r="L49076" i="3"/>
  <c r="L49058" i="3"/>
  <c r="L49035" i="3"/>
  <c r="L49012" i="3"/>
  <c r="L48994" i="3"/>
  <c r="L48971" i="3"/>
  <c r="L48948" i="3"/>
  <c r="L48930" i="3"/>
  <c r="L48907" i="3"/>
  <c r="L48884" i="3"/>
  <c r="L48866" i="3"/>
  <c r="L48843" i="3"/>
  <c r="L48820" i="3"/>
  <c r="L48802" i="3"/>
  <c r="L48779" i="3"/>
  <c r="L48756" i="3"/>
  <c r="L48738" i="3"/>
  <c r="L48715" i="3"/>
  <c r="L48692" i="3"/>
  <c r="L48674" i="3"/>
  <c r="L48651" i="3"/>
  <c r="L48628" i="3"/>
  <c r="L48610" i="3"/>
  <c r="L48587" i="3"/>
  <c r="L48564" i="3"/>
  <c r="L48546" i="3"/>
  <c r="L48523" i="3"/>
  <c r="L48500" i="3"/>
  <c r="L48482" i="3"/>
  <c r="L48459" i="3"/>
  <c r="L48436" i="3"/>
  <c r="L48418" i="3"/>
  <c r="L48395" i="3"/>
  <c r="L48372" i="3"/>
  <c r="L48354" i="3"/>
  <c r="L48331" i="3"/>
  <c r="L48308" i="3"/>
  <c r="L48290" i="3"/>
  <c r="L48267" i="3"/>
  <c r="L48244" i="3"/>
  <c r="L48226" i="3"/>
  <c r="L48203" i="3"/>
  <c r="L48180" i="3"/>
  <c r="L48162" i="3"/>
  <c r="L48139" i="3"/>
  <c r="L48116" i="3"/>
  <c r="L48098" i="3"/>
  <c r="L48075" i="3"/>
  <c r="L48052" i="3"/>
  <c r="L48034" i="3"/>
  <c r="L48011" i="3"/>
  <c r="L47988" i="3"/>
  <c r="L47970" i="3"/>
  <c r="L47947" i="3"/>
  <c r="L47924" i="3"/>
  <c r="L47906" i="3"/>
  <c r="L47883" i="3"/>
  <c r="L47860" i="3"/>
  <c r="L47842" i="3"/>
  <c r="L47819" i="3"/>
  <c r="L47796" i="3"/>
  <c r="L47778" i="3"/>
  <c r="L47755" i="3"/>
  <c r="L47732" i="3"/>
  <c r="L47714" i="3"/>
  <c r="L47691" i="3"/>
  <c r="L47668" i="3"/>
  <c r="L47650" i="3"/>
  <c r="L47627" i="3"/>
  <c r="L47604" i="3"/>
  <c r="L47586" i="3"/>
  <c r="L47563" i="3"/>
  <c r="L47540" i="3"/>
  <c r="L47522" i="3"/>
  <c r="L47499" i="3"/>
  <c r="L47476" i="3"/>
  <c r="L47458" i="3"/>
  <c r="L47435" i="3"/>
  <c r="L47412" i="3"/>
  <c r="L47394" i="3"/>
  <c r="L47371" i="3"/>
  <c r="L47348" i="3"/>
  <c r="L47330" i="3"/>
  <c r="L47307" i="3"/>
  <c r="L47284" i="3"/>
  <c r="L47266" i="3"/>
  <c r="L47243" i="3"/>
  <c r="L47220" i="3"/>
  <c r="L47202" i="3"/>
  <c r="L47179" i="3"/>
  <c r="L47156" i="3"/>
  <c r="L47138" i="3"/>
  <c r="L47115" i="3"/>
  <c r="L47092" i="3"/>
  <c r="L47074" i="3"/>
  <c r="L47051" i="3"/>
  <c r="L47028" i="3"/>
  <c r="L47010" i="3"/>
  <c r="L46987" i="3"/>
  <c r="L46964" i="3"/>
  <c r="L46946" i="3"/>
  <c r="L46923" i="3"/>
  <c r="L46900" i="3"/>
  <c r="L46882" i="3"/>
  <c r="L46859" i="3"/>
  <c r="L46836" i="3"/>
  <c r="L46818" i="3"/>
  <c r="L46795" i="3"/>
  <c r="L46772" i="3"/>
  <c r="L46754" i="3"/>
  <c r="L46731" i="3"/>
  <c r="L46708" i="3"/>
  <c r="L46690" i="3"/>
  <c r="L46667" i="3"/>
  <c r="L46644" i="3"/>
  <c r="L46626" i="3"/>
  <c r="L46603" i="3"/>
  <c r="L46580" i="3"/>
  <c r="L46562" i="3"/>
  <c r="L46539" i="3"/>
  <c r="L46516" i="3"/>
  <c r="L46498" i="3"/>
  <c r="L46475" i="3"/>
  <c r="L46452" i="3"/>
  <c r="L46434" i="3"/>
  <c r="L46411" i="3"/>
  <c r="L46388" i="3"/>
  <c r="L46370" i="3"/>
  <c r="L46347" i="3"/>
  <c r="L46324" i="3"/>
  <c r="L46306" i="3"/>
  <c r="L46283" i="3"/>
  <c r="L46260" i="3"/>
  <c r="L46242" i="3"/>
  <c r="L46219" i="3"/>
  <c r="L46196" i="3"/>
  <c r="L46178" i="3"/>
  <c r="L46155" i="3"/>
  <c r="L46132" i="3"/>
  <c r="L46114" i="3"/>
  <c r="L46091" i="3"/>
  <c r="L46068" i="3"/>
  <c r="L46050" i="3"/>
  <c r="L46027" i="3"/>
  <c r="L46004" i="3"/>
  <c r="L45986" i="3"/>
  <c r="L45963" i="3"/>
  <c r="L45940" i="3"/>
  <c r="L45922" i="3"/>
  <c r="L45899" i="3"/>
  <c r="L45876" i="3"/>
  <c r="L45858" i="3"/>
  <c r="L45835" i="3"/>
  <c r="L45812" i="3"/>
  <c r="L45794" i="3"/>
  <c r="L45771" i="3"/>
  <c r="L45748" i="3"/>
  <c r="L45730" i="3"/>
  <c r="L45707" i="3"/>
  <c r="L45684" i="3"/>
  <c r="L45666" i="3"/>
  <c r="L45643" i="3"/>
  <c r="L45620" i="3"/>
  <c r="L45602" i="3"/>
  <c r="L45579" i="3"/>
  <c r="L45556" i="3"/>
  <c r="L45538" i="3"/>
  <c r="L45515" i="3"/>
  <c r="L45492" i="3"/>
  <c r="L45474" i="3"/>
  <c r="L45451" i="3"/>
  <c r="L45428" i="3"/>
  <c r="L45410" i="3"/>
  <c r="L45387" i="3"/>
  <c r="L45364" i="3"/>
  <c r="L45346" i="3"/>
  <c r="L45323" i="3"/>
  <c r="L45300" i="3"/>
  <c r="L45282" i="3"/>
  <c r="L45259" i="3"/>
  <c r="L45236" i="3"/>
  <c r="L45218" i="3"/>
  <c r="L45195" i="3"/>
  <c r="L45172" i="3"/>
  <c r="L45154" i="3"/>
  <c r="L45131" i="3"/>
  <c r="L45108" i="3"/>
  <c r="L45090" i="3"/>
  <c r="L45067" i="3"/>
  <c r="L45044" i="3"/>
  <c r="L45026" i="3"/>
  <c r="L45003" i="3"/>
  <c r="L44980" i="3"/>
  <c r="L44962" i="3"/>
  <c r="L44939" i="3"/>
  <c r="L44916" i="3"/>
  <c r="L44898" i="3"/>
  <c r="L44875" i="3"/>
  <c r="L44852" i="3"/>
  <c r="L44834" i="3"/>
  <c r="L44811" i="3"/>
  <c r="L44788" i="3"/>
  <c r="L44770" i="3"/>
  <c r="L44747" i="3"/>
  <c r="L44724" i="3"/>
  <c r="L44706" i="3"/>
  <c r="L44683" i="3"/>
  <c r="L44660" i="3"/>
  <c r="L44642" i="3"/>
  <c r="L44619" i="3"/>
  <c r="L44596" i="3"/>
  <c r="L44578" i="3"/>
  <c r="L44555" i="3"/>
  <c r="L44532" i="3"/>
  <c r="L44514" i="3"/>
  <c r="L44491" i="3"/>
  <c r="L44468" i="3"/>
  <c r="L44450" i="3"/>
  <c r="L44427" i="3"/>
  <c r="L44404" i="3"/>
  <c r="L44386" i="3"/>
  <c r="L44363" i="3"/>
  <c r="L44340" i="3"/>
  <c r="L44322" i="3"/>
  <c r="L44299" i="3"/>
  <c r="L44276" i="3"/>
  <c r="L44258" i="3"/>
  <c r="L44235" i="3"/>
  <c r="L44212" i="3"/>
  <c r="L44194" i="3"/>
  <c r="L44171" i="3"/>
  <c r="L44148" i="3"/>
  <c r="L44130" i="3"/>
  <c r="L44107" i="3"/>
  <c r="L44084" i="3"/>
  <c r="L44066" i="3"/>
  <c r="L44043" i="3"/>
  <c r="L44020" i="3"/>
  <c r="L44002" i="3"/>
  <c r="L43979" i="3"/>
  <c r="L43956" i="3"/>
  <c r="L43938" i="3"/>
  <c r="L43915" i="3"/>
  <c r="L43892" i="3"/>
  <c r="L43874" i="3"/>
  <c r="L43851" i="3"/>
  <c r="L43834" i="3"/>
  <c r="L43818" i="3"/>
  <c r="L43802" i="3"/>
  <c r="L43786" i="3"/>
  <c r="L43770" i="3"/>
  <c r="L43754" i="3"/>
  <c r="L43738" i="3"/>
  <c r="L43722" i="3"/>
  <c r="L43706" i="3"/>
  <c r="L43690" i="3"/>
  <c r="L43674" i="3"/>
  <c r="L43658" i="3"/>
  <c r="L43642" i="3"/>
  <c r="L43626" i="3"/>
  <c r="L43610" i="3"/>
  <c r="L43594" i="3"/>
  <c r="L43578" i="3"/>
  <c r="L43562" i="3"/>
  <c r="L43546" i="3"/>
  <c r="L43530" i="3"/>
  <c r="L43514" i="3"/>
  <c r="L43498" i="3"/>
  <c r="L43482" i="3"/>
  <c r="L43466" i="3"/>
  <c r="L43450" i="3"/>
  <c r="L43434" i="3"/>
  <c r="L43418" i="3"/>
  <c r="L43402" i="3"/>
  <c r="L43386" i="3"/>
  <c r="L43370" i="3"/>
  <c r="L43354" i="3"/>
  <c r="L43338" i="3"/>
  <c r="L43322" i="3"/>
  <c r="L43306" i="3"/>
  <c r="L43290" i="3"/>
  <c r="L43274" i="3"/>
  <c r="L43258" i="3"/>
  <c r="L43242" i="3"/>
  <c r="L43227" i="3"/>
  <c r="L43215" i="3"/>
  <c r="L43202" i="3"/>
  <c r="L43188" i="3"/>
  <c r="L43176" i="3"/>
  <c r="L43163" i="3"/>
  <c r="L43151" i="3"/>
  <c r="L43138" i="3"/>
  <c r="L43124" i="3"/>
  <c r="L43112" i="3"/>
  <c r="L43099" i="3"/>
  <c r="L43087" i="3"/>
  <c r="L43074" i="3"/>
  <c r="L43060" i="3"/>
  <c r="L43048" i="3"/>
  <c r="L43035" i="3"/>
  <c r="L43023" i="3"/>
  <c r="L43010" i="3"/>
  <c r="L42996" i="3"/>
  <c r="L42984" i="3"/>
  <c r="L42971" i="3"/>
  <c r="L42959" i="3"/>
  <c r="L42946" i="3"/>
  <c r="L42932" i="3"/>
  <c r="L42920" i="3"/>
  <c r="L42907" i="3"/>
  <c r="L42895" i="3"/>
  <c r="L42882" i="3"/>
  <c r="L42868" i="3"/>
  <c r="L42856" i="3"/>
  <c r="L42843" i="3"/>
  <c r="L42831" i="3"/>
  <c r="L42818" i="3"/>
  <c r="L42804" i="3"/>
  <c r="L42792" i="3"/>
  <c r="L42779" i="3"/>
  <c r="L42767" i="3"/>
  <c r="L42754" i="3"/>
  <c r="L42740" i="3"/>
  <c r="L42728" i="3"/>
  <c r="L42715" i="3"/>
  <c r="L42703" i="3"/>
  <c r="L42690" i="3"/>
  <c r="L42676" i="3"/>
  <c r="L42664" i="3"/>
  <c r="L42651" i="3"/>
  <c r="L42639" i="3"/>
  <c r="L42626" i="3"/>
  <c r="L42612" i="3"/>
  <c r="L42600" i="3"/>
  <c r="L42587" i="3"/>
  <c r="L42575" i="3"/>
  <c r="L42562" i="3"/>
  <c r="L42548" i="3"/>
  <c r="L42536" i="3"/>
  <c r="L42523" i="3"/>
  <c r="L42511" i="3"/>
  <c r="L42498" i="3"/>
  <c r="L42484" i="3"/>
  <c r="L42472" i="3"/>
  <c r="L42459" i="3"/>
  <c r="L42447" i="3"/>
  <c r="L42434" i="3"/>
  <c r="L42420" i="3"/>
  <c r="L42408" i="3"/>
  <c r="L42395" i="3"/>
  <c r="L42383" i="3"/>
  <c r="L42370" i="3"/>
  <c r="L42356" i="3"/>
  <c r="L42344" i="3"/>
  <c r="L42331" i="3"/>
  <c r="L42319" i="3"/>
  <c r="L42306" i="3"/>
  <c r="L42292" i="3"/>
  <c r="L42280" i="3"/>
  <c r="L42267" i="3"/>
  <c r="L42255" i="3"/>
  <c r="L42242" i="3"/>
  <c r="L42228" i="3"/>
  <c r="L42216" i="3"/>
  <c r="L42203" i="3"/>
  <c r="L42191" i="3"/>
  <c r="L42178" i="3"/>
  <c r="L42164" i="3"/>
  <c r="L42152" i="3"/>
  <c r="L42139" i="3"/>
  <c r="L42127" i="3"/>
  <c r="L42114" i="3"/>
  <c r="L42100" i="3"/>
  <c r="L42088" i="3"/>
  <c r="L42075" i="3"/>
  <c r="L42063" i="3"/>
  <c r="L42050" i="3"/>
  <c r="L42036" i="3"/>
  <c r="L42024" i="3"/>
  <c r="L42011" i="3"/>
  <c r="L41999" i="3"/>
  <c r="L41986" i="3"/>
  <c r="L41972" i="3"/>
  <c r="L41960" i="3"/>
  <c r="L41947" i="3"/>
  <c r="L41935" i="3"/>
  <c r="L41922" i="3"/>
  <c r="L41908" i="3"/>
  <c r="L41896" i="3"/>
  <c r="L41883" i="3"/>
  <c r="L41871" i="3"/>
  <c r="L41858" i="3"/>
  <c r="L41844" i="3"/>
  <c r="L41832" i="3"/>
  <c r="L41819" i="3"/>
  <c r="L41807" i="3"/>
  <c r="L41794" i="3"/>
  <c r="L41780" i="3"/>
  <c r="L41768" i="3"/>
  <c r="L41755" i="3"/>
  <c r="L41743" i="3"/>
  <c r="L41730" i="3"/>
  <c r="L41716" i="3"/>
  <c r="L41704" i="3"/>
  <c r="L41691" i="3"/>
  <c r="L41679" i="3"/>
  <c r="L41666" i="3"/>
  <c r="L41652" i="3"/>
  <c r="L41640" i="3"/>
  <c r="L41627" i="3"/>
  <c r="L41615" i="3"/>
  <c r="L41602" i="3"/>
  <c r="L41588" i="3"/>
  <c r="L41576" i="3"/>
  <c r="L41563" i="3"/>
  <c r="L41551" i="3"/>
  <c r="L41538" i="3"/>
  <c r="L41524" i="3"/>
  <c r="L41512" i="3"/>
  <c r="L41499" i="3"/>
  <c r="L41487" i="3"/>
  <c r="L41474" i="3"/>
  <c r="L41460" i="3"/>
  <c r="L41448" i="3"/>
  <c r="L41435" i="3"/>
  <c r="L41423" i="3"/>
  <c r="L41410" i="3"/>
  <c r="L41396" i="3"/>
  <c r="L41384" i="3"/>
  <c r="L41371" i="3"/>
  <c r="L41359" i="3"/>
  <c r="L41346" i="3"/>
  <c r="L41332" i="3"/>
  <c r="L41320" i="3"/>
  <c r="L41307" i="3"/>
  <c r="L41295" i="3"/>
  <c r="L41282" i="3"/>
  <c r="L41268" i="3"/>
  <c r="L41256" i="3"/>
  <c r="L41243" i="3"/>
  <c r="L41231" i="3"/>
  <c r="L41218" i="3"/>
  <c r="L41204" i="3"/>
  <c r="L41192" i="3"/>
  <c r="L41179" i="3"/>
  <c r="L41167" i="3"/>
  <c r="L41154" i="3"/>
  <c r="L41140" i="3"/>
  <c r="L41128" i="3"/>
  <c r="L41115" i="3"/>
  <c r="L41103" i="3"/>
  <c r="L41090" i="3"/>
  <c r="L41076" i="3"/>
  <c r="L41064" i="3"/>
  <c r="L41051" i="3"/>
  <c r="L41039" i="3"/>
  <c r="L41026" i="3"/>
  <c r="L41012" i="3"/>
  <c r="L41000" i="3"/>
  <c r="L40987" i="3"/>
  <c r="L40975" i="3"/>
  <c r="L40962" i="3"/>
  <c r="L40948" i="3"/>
  <c r="L40936" i="3"/>
  <c r="L40923" i="3"/>
  <c r="L40911" i="3"/>
  <c r="L40898" i="3"/>
  <c r="L40884" i="3"/>
  <c r="L40872" i="3"/>
  <c r="L40859" i="3"/>
  <c r="L40847" i="3"/>
  <c r="L40834" i="3"/>
  <c r="L40820" i="3"/>
  <c r="L40808" i="3"/>
  <c r="L40795" i="3"/>
  <c r="L40783" i="3"/>
  <c r="L40770" i="3"/>
  <c r="L40756" i="3"/>
  <c r="L40744" i="3"/>
  <c r="L40731" i="3"/>
  <c r="L40719" i="3"/>
  <c r="L40706" i="3"/>
  <c r="L40692" i="3"/>
  <c r="L40680" i="3"/>
  <c r="L40667" i="3"/>
  <c r="L40655" i="3"/>
  <c r="L40642" i="3"/>
  <c r="L40628" i="3"/>
  <c r="L40616" i="3"/>
  <c r="L40603" i="3"/>
  <c r="L40591" i="3"/>
  <c r="L40578" i="3"/>
  <c r="L40564" i="3"/>
  <c r="L40552" i="3"/>
  <c r="L40539" i="3"/>
  <c r="L40527" i="3"/>
  <c r="L40514" i="3"/>
  <c r="L40500" i="3"/>
  <c r="L40488" i="3"/>
  <c r="L40475" i="3"/>
  <c r="L40463" i="3"/>
  <c r="L40450" i="3"/>
  <c r="L40436" i="3"/>
  <c r="L40424" i="3"/>
  <c r="L40411" i="3"/>
  <c r="L40399" i="3"/>
  <c r="L40386" i="3"/>
  <c r="L40372" i="3"/>
  <c r="L40360" i="3"/>
  <c r="L40347" i="3"/>
  <c r="L40335" i="3"/>
  <c r="L40322" i="3"/>
  <c r="L40308" i="3"/>
  <c r="L40296" i="3"/>
  <c r="L40283" i="3"/>
  <c r="L40271" i="3"/>
  <c r="L40258" i="3"/>
  <c r="L40244" i="3"/>
  <c r="L40232" i="3"/>
  <c r="L40219" i="3"/>
  <c r="L40207" i="3"/>
  <c r="L40194" i="3"/>
  <c r="L40180" i="3"/>
  <c r="L40168" i="3"/>
  <c r="L40155" i="3"/>
  <c r="L40143" i="3"/>
  <c r="L40130" i="3"/>
  <c r="L40116" i="3"/>
  <c r="L40104" i="3"/>
  <c r="L40091" i="3"/>
  <c r="L40079" i="3"/>
  <c r="L40066" i="3"/>
  <c r="L40052" i="3"/>
  <c r="L40040" i="3"/>
  <c r="L40027" i="3"/>
  <c r="L40015" i="3"/>
  <c r="L40002" i="3"/>
  <c r="L39988" i="3"/>
  <c r="L39976" i="3"/>
  <c r="L39963" i="3"/>
  <c r="L39951" i="3"/>
  <c r="L39938" i="3"/>
  <c r="L39924" i="3"/>
  <c r="L39912" i="3"/>
  <c r="L39899" i="3"/>
  <c r="L39887" i="3"/>
  <c r="L39874" i="3"/>
  <c r="L39860" i="3"/>
  <c r="L39848" i="3"/>
  <c r="L39835" i="3"/>
  <c r="L39823" i="3"/>
  <c r="L39810" i="3"/>
  <c r="L39796" i="3"/>
  <c r="L39784" i="3"/>
  <c r="L39771" i="3"/>
  <c r="L39759" i="3"/>
  <c r="L39746" i="3"/>
  <c r="L39732" i="3"/>
  <c r="L39720" i="3"/>
  <c r="L39707" i="3"/>
  <c r="L39695" i="3"/>
  <c r="L39682" i="3"/>
  <c r="L39668" i="3"/>
  <c r="L39656" i="3"/>
  <c r="L39643" i="3"/>
  <c r="L39631" i="3"/>
  <c r="L39618" i="3"/>
  <c r="L39604" i="3"/>
  <c r="L39592" i="3"/>
  <c r="L39579" i="3"/>
  <c r="L39567" i="3"/>
  <c r="L39554" i="3"/>
  <c r="L39540" i="3"/>
  <c r="L39528" i="3"/>
  <c r="L39515" i="3"/>
  <c r="L39503" i="3"/>
  <c r="L39490" i="3"/>
  <c r="L39476" i="3"/>
  <c r="L39464" i="3"/>
  <c r="L39451" i="3"/>
  <c r="L39439" i="3"/>
  <c r="L39426" i="3"/>
  <c r="L39412" i="3"/>
  <c r="L39400" i="3"/>
  <c r="L39387" i="3"/>
  <c r="L39375" i="3"/>
  <c r="L39362" i="3"/>
  <c r="L39348" i="3"/>
  <c r="L39336" i="3"/>
  <c r="L39323" i="3"/>
  <c r="L39311" i="3"/>
  <c r="L39298" i="3"/>
  <c r="L39284" i="3"/>
  <c r="L39272" i="3"/>
  <c r="L39259" i="3"/>
  <c r="L39247" i="3"/>
  <c r="L39234" i="3"/>
  <c r="L39220" i="3"/>
  <c r="L39208" i="3"/>
  <c r="L39195" i="3"/>
  <c r="L39183" i="3"/>
  <c r="L39170" i="3"/>
  <c r="L39156" i="3"/>
  <c r="L39144" i="3"/>
  <c r="L39131" i="3"/>
  <c r="L39119" i="3"/>
  <c r="L39106" i="3"/>
  <c r="L39092" i="3"/>
  <c r="L39080" i="3"/>
  <c r="L39067" i="3"/>
  <c r="L39055" i="3"/>
  <c r="L39042" i="3"/>
  <c r="L39028" i="3"/>
  <c r="L39016" i="3"/>
  <c r="L39003" i="3"/>
  <c r="L38991" i="3"/>
  <c r="L38978" i="3"/>
  <c r="L38964" i="3"/>
  <c r="L38952" i="3"/>
  <c r="L38939" i="3"/>
  <c r="L38927" i="3"/>
  <c r="L38914" i="3"/>
  <c r="L38900" i="3"/>
  <c r="L38888" i="3"/>
  <c r="L38875" i="3"/>
  <c r="L38863" i="3"/>
  <c r="L38850" i="3"/>
  <c r="L38836" i="3"/>
  <c r="L38824" i="3"/>
  <c r="L38811" i="3"/>
  <c r="L38799" i="3"/>
  <c r="L38786" i="3"/>
  <c r="L38772" i="3"/>
  <c r="L38760" i="3"/>
  <c r="L38747" i="3"/>
  <c r="L38735" i="3"/>
  <c r="L38722" i="3"/>
  <c r="L38708" i="3"/>
  <c r="L38696" i="3"/>
  <c r="L38683" i="3"/>
  <c r="L38671" i="3"/>
  <c r="L38658" i="3"/>
  <c r="L38644" i="3"/>
  <c r="L38632" i="3"/>
  <c r="L38619" i="3"/>
  <c r="L38607" i="3"/>
  <c r="L38594" i="3"/>
  <c r="L38580" i="3"/>
  <c r="L38568" i="3"/>
  <c r="L38555" i="3"/>
  <c r="L38543" i="3"/>
  <c r="L38530" i="3"/>
  <c r="L38516" i="3"/>
  <c r="L38504" i="3"/>
  <c r="L38491" i="3"/>
  <c r="L38479" i="3"/>
  <c r="L38466" i="3"/>
  <c r="L38452" i="3"/>
  <c r="L38440" i="3"/>
  <c r="L38427" i="3"/>
  <c r="L38415" i="3"/>
  <c r="L38402" i="3"/>
  <c r="L38388" i="3"/>
  <c r="L38376" i="3"/>
  <c r="L38363" i="3"/>
  <c r="L38351" i="3"/>
  <c r="L38338" i="3"/>
  <c r="L38324" i="3"/>
  <c r="L38312" i="3"/>
  <c r="L38299" i="3"/>
  <c r="L38287" i="3"/>
  <c r="L38274" i="3"/>
  <c r="L38260" i="3"/>
  <c r="L38248" i="3"/>
  <c r="L38235" i="3"/>
  <c r="L38223" i="3"/>
  <c r="L38210" i="3"/>
  <c r="L38196" i="3"/>
  <c r="L38184" i="3"/>
  <c r="L38171" i="3"/>
  <c r="L38159" i="3"/>
  <c r="L38146" i="3"/>
  <c r="L38132" i="3"/>
  <c r="L38120" i="3"/>
  <c r="L38107" i="3"/>
  <c r="L38095" i="3"/>
  <c r="L38082" i="3"/>
  <c r="L38068" i="3"/>
  <c r="L38056" i="3"/>
  <c r="L38043" i="3"/>
  <c r="L38031" i="3"/>
  <c r="L38018" i="3"/>
  <c r="L38004" i="3"/>
  <c r="L37992" i="3"/>
  <c r="L37979" i="3"/>
  <c r="L37967" i="3"/>
  <c r="L37954" i="3"/>
  <c r="L37940" i="3"/>
  <c r="L37928" i="3"/>
  <c r="L37915" i="3"/>
  <c r="L37903" i="3"/>
  <c r="L37890" i="3"/>
  <c r="L37876" i="3"/>
  <c r="L37864" i="3"/>
  <c r="L37851" i="3"/>
  <c r="L37839" i="3"/>
  <c r="L37826" i="3"/>
  <c r="L37812" i="3"/>
  <c r="L37800" i="3"/>
  <c r="L37787" i="3"/>
  <c r="L37775" i="3"/>
  <c r="L37762" i="3"/>
  <c r="L37748" i="3"/>
  <c r="L37736" i="3"/>
  <c r="L37723" i="3"/>
  <c r="L37711" i="3"/>
  <c r="L37698" i="3"/>
  <c r="L37684" i="3"/>
  <c r="L37672" i="3"/>
  <c r="L37659" i="3"/>
  <c r="L37647" i="3"/>
  <c r="L37634" i="3"/>
  <c r="L37620" i="3"/>
  <c r="L37608" i="3"/>
  <c r="L37595" i="3"/>
  <c r="L37583" i="3"/>
  <c r="L37570" i="3"/>
  <c r="L37556" i="3"/>
  <c r="L37544" i="3"/>
  <c r="L37531" i="3"/>
  <c r="L37519" i="3"/>
  <c r="L37506" i="3"/>
  <c r="L37492" i="3"/>
  <c r="L37480" i="3"/>
  <c r="L37467" i="3"/>
  <c r="L37455" i="3"/>
  <c r="L37442" i="3"/>
  <c r="L37428" i="3"/>
  <c r="L37416" i="3"/>
  <c r="L37403" i="3"/>
  <c r="L37391" i="3"/>
  <c r="L37378" i="3"/>
  <c r="L37364" i="3"/>
  <c r="L37352" i="3"/>
  <c r="L37339" i="3"/>
  <c r="L37327" i="3"/>
  <c r="L37314" i="3"/>
  <c r="L37300" i="3"/>
  <c r="L37288" i="3"/>
  <c r="L37275" i="3"/>
  <c r="L37263" i="3"/>
  <c r="L37250" i="3"/>
  <c r="L37236" i="3"/>
  <c r="L37224" i="3"/>
  <c r="L37211" i="3"/>
  <c r="L37199" i="3"/>
  <c r="L37186" i="3"/>
  <c r="L37172" i="3"/>
  <c r="L37160" i="3"/>
  <c r="L37147" i="3"/>
  <c r="L37135" i="3"/>
  <c r="L37122" i="3"/>
  <c r="L37108" i="3"/>
  <c r="L37096" i="3"/>
  <c r="L37083" i="3"/>
  <c r="L37071" i="3"/>
  <c r="L37058" i="3"/>
  <c r="L37044" i="3"/>
  <c r="L37032" i="3"/>
  <c r="L37019" i="3"/>
  <c r="L37007" i="3"/>
  <c r="L36994" i="3"/>
  <c r="L36980" i="3"/>
  <c r="L36968" i="3"/>
  <c r="L36955" i="3"/>
  <c r="L36943" i="3"/>
  <c r="L36930" i="3"/>
  <c r="L36916" i="3"/>
  <c r="L36904" i="3"/>
  <c r="L36891" i="3"/>
  <c r="L36879" i="3"/>
  <c r="L36866" i="3"/>
  <c r="L36852" i="3"/>
  <c r="L36840" i="3"/>
  <c r="L36827" i="3"/>
  <c r="L36815" i="3"/>
  <c r="L36802" i="3"/>
  <c r="L36788" i="3"/>
  <c r="L36776" i="3"/>
  <c r="L36763" i="3"/>
  <c r="L36751" i="3"/>
  <c r="L36738" i="3"/>
  <c r="L36724" i="3"/>
  <c r="L36712" i="3"/>
  <c r="L36699" i="3"/>
  <c r="L36687" i="3"/>
  <c r="L36674" i="3"/>
  <c r="L36660" i="3"/>
  <c r="L36648" i="3"/>
  <c r="L36635" i="3"/>
  <c r="L36623" i="3"/>
  <c r="L36610" i="3"/>
  <c r="L36596" i="3"/>
  <c r="L36584" i="3"/>
  <c r="L36571" i="3"/>
  <c r="L36559" i="3"/>
  <c r="L36546" i="3"/>
  <c r="L36532" i="3"/>
  <c r="L36520" i="3"/>
  <c r="L36507" i="3"/>
  <c r="L36495" i="3"/>
  <c r="L36482" i="3"/>
  <c r="L36468" i="3"/>
  <c r="L36456" i="3"/>
  <c r="L36443" i="3"/>
  <c r="L36431" i="3"/>
  <c r="L36418" i="3"/>
  <c r="L36404" i="3"/>
  <c r="L36392" i="3"/>
  <c r="L36379" i="3"/>
  <c r="L36367" i="3"/>
  <c r="L36354" i="3"/>
  <c r="L36340" i="3"/>
  <c r="L36328" i="3"/>
  <c r="L36315" i="3"/>
  <c r="L36303" i="3"/>
  <c r="L36290" i="3"/>
  <c r="L36276" i="3"/>
  <c r="L36264" i="3"/>
  <c r="L36251" i="3"/>
  <c r="L36239" i="3"/>
  <c r="L36226" i="3"/>
  <c r="L36212" i="3"/>
  <c r="L36200" i="3"/>
  <c r="L36187" i="3"/>
  <c r="L36175" i="3"/>
  <c r="L36162" i="3"/>
  <c r="L36148" i="3"/>
  <c r="L36136" i="3"/>
  <c r="L36123" i="3"/>
  <c r="L36111" i="3"/>
  <c r="L36098" i="3"/>
  <c r="L36084" i="3"/>
  <c r="L36073" i="3"/>
  <c r="L36063" i="3"/>
  <c r="L36051" i="3"/>
  <c r="L36041" i="3"/>
  <c r="L36031" i="3"/>
  <c r="L36019" i="3"/>
  <c r="L36009" i="3"/>
  <c r="L35999" i="3"/>
  <c r="L35987" i="3"/>
  <c r="L35977" i="3"/>
  <c r="L35967" i="3"/>
  <c r="L35955" i="3"/>
  <c r="L35945" i="3"/>
  <c r="L35935" i="3"/>
  <c r="L35923" i="3"/>
  <c r="L35913" i="3"/>
  <c r="L35903" i="3"/>
  <c r="L35891" i="3"/>
  <c r="L35881" i="3"/>
  <c r="L35871" i="3"/>
  <c r="L35859" i="3"/>
  <c r="L35849" i="3"/>
  <c r="L35839" i="3"/>
  <c r="L35827" i="3"/>
  <c r="L35817" i="3"/>
  <c r="L35807" i="3"/>
  <c r="L35795" i="3"/>
  <c r="L35785" i="3"/>
  <c r="L35775" i="3"/>
  <c r="L35763" i="3"/>
  <c r="L35753" i="3"/>
  <c r="L35743" i="3"/>
  <c r="L35731" i="3"/>
  <c r="L35721" i="3"/>
  <c r="L35711" i="3"/>
  <c r="L35699" i="3"/>
  <c r="L35689" i="3"/>
  <c r="L35679" i="3"/>
  <c r="L35667" i="3"/>
  <c r="L35657" i="3"/>
  <c r="L35647" i="3"/>
  <c r="L35635" i="3"/>
  <c r="L35625" i="3"/>
  <c r="L35615" i="3"/>
  <c r="L35603" i="3"/>
  <c r="L35593" i="3"/>
  <c r="L35583" i="3"/>
  <c r="L35571" i="3"/>
  <c r="L35561" i="3"/>
  <c r="L35551" i="3"/>
  <c r="L35539" i="3"/>
  <c r="L35529" i="3"/>
  <c r="L35519" i="3"/>
  <c r="L35507" i="3"/>
  <c r="L35497" i="3"/>
  <c r="L35487" i="3"/>
  <c r="L35475" i="3"/>
  <c r="L35465" i="3"/>
  <c r="L35455" i="3"/>
  <c r="L35443" i="3"/>
  <c r="L35433" i="3"/>
  <c r="L35423" i="3"/>
  <c r="L35411" i="3"/>
  <c r="L35401" i="3"/>
  <c r="L35391" i="3"/>
  <c r="L35379" i="3"/>
  <c r="L35369" i="3"/>
  <c r="L35359" i="3"/>
  <c r="L35347" i="3"/>
  <c r="L35337" i="3"/>
  <c r="L35327" i="3"/>
  <c r="L35315" i="3"/>
  <c r="L35305" i="3"/>
  <c r="L35295" i="3"/>
  <c r="L35283" i="3"/>
  <c r="L35273" i="3"/>
  <c r="L35263" i="3"/>
  <c r="L35251" i="3"/>
  <c r="L35241" i="3"/>
  <c r="L35231" i="3"/>
  <c r="L35219" i="3"/>
  <c r="L35209" i="3"/>
  <c r="L35199" i="3"/>
  <c r="L35187" i="3"/>
  <c r="L35177" i="3"/>
  <c r="L35167" i="3"/>
  <c r="L35159" i="3"/>
  <c r="L35151" i="3"/>
  <c r="L35143" i="3"/>
  <c r="L35135" i="3"/>
  <c r="L35127" i="3"/>
  <c r="L35119" i="3"/>
  <c r="L35111" i="3"/>
  <c r="L35103" i="3"/>
  <c r="L35095" i="3"/>
  <c r="L35087" i="3"/>
  <c r="L35079" i="3"/>
  <c r="L35071" i="3"/>
  <c r="L35063" i="3"/>
  <c r="L35055" i="3"/>
  <c r="L35047" i="3"/>
  <c r="L35039" i="3"/>
  <c r="L35031" i="3"/>
  <c r="L35023" i="3"/>
  <c r="L35015" i="3"/>
  <c r="L35007" i="3"/>
  <c r="L34999" i="3"/>
  <c r="L34991" i="3"/>
  <c r="L34983" i="3"/>
  <c r="L34975" i="3"/>
  <c r="L34967" i="3"/>
  <c r="L34959" i="3"/>
  <c r="L34951" i="3"/>
  <c r="L34943" i="3"/>
  <c r="L34935" i="3"/>
  <c r="L34927" i="3"/>
  <c r="L34919" i="3"/>
  <c r="L34911" i="3"/>
  <c r="L34903" i="3"/>
  <c r="L34895" i="3"/>
  <c r="L34887" i="3"/>
  <c r="L34879" i="3"/>
  <c r="L34871" i="3"/>
  <c r="L34863" i="3"/>
  <c r="L34855" i="3"/>
  <c r="L34847" i="3"/>
  <c r="L34839" i="3"/>
  <c r="L34831" i="3"/>
  <c r="L34823" i="3"/>
  <c r="L34815" i="3"/>
  <c r="L34807" i="3"/>
  <c r="L34799" i="3"/>
  <c r="L34791" i="3"/>
  <c r="L34783" i="3"/>
  <c r="L34775" i="3"/>
  <c r="L34767" i="3"/>
  <c r="L34759" i="3"/>
  <c r="L34751" i="3"/>
  <c r="L34743" i="3"/>
  <c r="L34735" i="3"/>
  <c r="L34727" i="3"/>
  <c r="L34719" i="3"/>
  <c r="L34711" i="3"/>
  <c r="L34703" i="3"/>
  <c r="L34695" i="3"/>
  <c r="L34687" i="3"/>
  <c r="L34679" i="3"/>
  <c r="L34671" i="3"/>
  <c r="L34663" i="3"/>
  <c r="L34655" i="3"/>
  <c r="L34647" i="3"/>
  <c r="L34639" i="3"/>
  <c r="L34631" i="3"/>
  <c r="L34623" i="3"/>
  <c r="L34615" i="3"/>
  <c r="L34607" i="3"/>
  <c r="L34599" i="3"/>
  <c r="L34591" i="3"/>
  <c r="L34583" i="3"/>
  <c r="L34575" i="3"/>
  <c r="L34567" i="3"/>
  <c r="L34559" i="3"/>
  <c r="L34551" i="3"/>
  <c r="L34543" i="3"/>
  <c r="L34535" i="3"/>
  <c r="L34527" i="3"/>
  <c r="L34519" i="3"/>
  <c r="L34511" i="3"/>
  <c r="L34503" i="3"/>
  <c r="L34495" i="3"/>
  <c r="L34487" i="3"/>
  <c r="L34479" i="3"/>
  <c r="L34471" i="3"/>
  <c r="L34463" i="3"/>
  <c r="L34455" i="3"/>
  <c r="L34447" i="3"/>
  <c r="L34439" i="3"/>
  <c r="L34431" i="3"/>
  <c r="L34423" i="3"/>
  <c r="L34415" i="3"/>
  <c r="L34407" i="3"/>
  <c r="L34399" i="3"/>
  <c r="L34391" i="3"/>
  <c r="L34383" i="3"/>
  <c r="L34375" i="3"/>
  <c r="L34367" i="3"/>
  <c r="L34359" i="3"/>
  <c r="L34351" i="3"/>
  <c r="L34343" i="3"/>
  <c r="L34335" i="3"/>
  <c r="L34327" i="3"/>
  <c r="L34319" i="3"/>
  <c r="L34311" i="3"/>
  <c r="L34303" i="3"/>
  <c r="L34295" i="3"/>
  <c r="L34287" i="3"/>
  <c r="L34279" i="3"/>
  <c r="L34271" i="3"/>
  <c r="L34263" i="3"/>
  <c r="L34255" i="3"/>
  <c r="L34247" i="3"/>
  <c r="L34239" i="3"/>
  <c r="L34231" i="3"/>
  <c r="L34223" i="3"/>
  <c r="L34215" i="3"/>
  <c r="L34207" i="3"/>
  <c r="L34199" i="3"/>
  <c r="L34191" i="3"/>
  <c r="L34183" i="3"/>
  <c r="L34175" i="3"/>
  <c r="L34167" i="3"/>
  <c r="L34159" i="3"/>
  <c r="L34151" i="3"/>
  <c r="L34143" i="3"/>
  <c r="L34135" i="3"/>
  <c r="L34127" i="3"/>
  <c r="L34119" i="3"/>
  <c r="L34111" i="3"/>
  <c r="L34103" i="3"/>
  <c r="L34095" i="3"/>
  <c r="L34087" i="3"/>
  <c r="L34079" i="3"/>
  <c r="L34071" i="3"/>
  <c r="L34063" i="3"/>
  <c r="L34055" i="3"/>
  <c r="L34047" i="3"/>
  <c r="L34039" i="3"/>
  <c r="L34031" i="3"/>
  <c r="L34023" i="3"/>
  <c r="L34015" i="3"/>
  <c r="L34007" i="3"/>
  <c r="L33999" i="3"/>
  <c r="L33991" i="3"/>
  <c r="L33983" i="3"/>
  <c r="L33975" i="3"/>
  <c r="L33967" i="3"/>
  <c r="L33959" i="3"/>
  <c r="L33951" i="3"/>
  <c r="L33943" i="3"/>
  <c r="L33935" i="3"/>
  <c r="L33927" i="3"/>
  <c r="L33919" i="3"/>
  <c r="L33911" i="3"/>
  <c r="L33903" i="3"/>
  <c r="L33895" i="3"/>
  <c r="L33887" i="3"/>
  <c r="L33879" i="3"/>
  <c r="L33871" i="3"/>
  <c r="L33863" i="3"/>
  <c r="L33855" i="3"/>
  <c r="L33847" i="3"/>
  <c r="L33839" i="3"/>
  <c r="L33831" i="3"/>
  <c r="L33823" i="3"/>
  <c r="L33815" i="3"/>
  <c r="L33807" i="3"/>
  <c r="L33799" i="3"/>
  <c r="L33791" i="3"/>
  <c r="L33783" i="3"/>
  <c r="L33775" i="3"/>
  <c r="L33767" i="3"/>
  <c r="L33759" i="3"/>
  <c r="L33751" i="3"/>
  <c r="L33743" i="3"/>
  <c r="L33735" i="3"/>
  <c r="L33727" i="3"/>
  <c r="L33719" i="3"/>
  <c r="L33711" i="3"/>
  <c r="L33703" i="3"/>
  <c r="L33695" i="3"/>
  <c r="L33687" i="3"/>
  <c r="L33679" i="3"/>
  <c r="L33671" i="3"/>
  <c r="L33663" i="3"/>
  <c r="L33655" i="3"/>
  <c r="L33647" i="3"/>
  <c r="L33639" i="3"/>
  <c r="L33631" i="3"/>
  <c r="L33623" i="3"/>
  <c r="L33615" i="3"/>
  <c r="L33607" i="3"/>
  <c r="L33599" i="3"/>
  <c r="L33591" i="3"/>
  <c r="L33583" i="3"/>
  <c r="L33575" i="3"/>
  <c r="L33567" i="3"/>
  <c r="L33559" i="3"/>
  <c r="L33551" i="3"/>
  <c r="L33543" i="3"/>
  <c r="L33535" i="3"/>
  <c r="L33527" i="3"/>
  <c r="L33519" i="3"/>
  <c r="L33511" i="3"/>
  <c r="L33503" i="3"/>
  <c r="L33495" i="3"/>
  <c r="L33487" i="3"/>
  <c r="L33479" i="3"/>
  <c r="L33471" i="3"/>
  <c r="L33463" i="3"/>
  <c r="L33455" i="3"/>
  <c r="L33447" i="3"/>
  <c r="L33439" i="3"/>
  <c r="L33431" i="3"/>
  <c r="L33423" i="3"/>
  <c r="L33415" i="3"/>
  <c r="L33407" i="3"/>
  <c r="L33399" i="3"/>
  <c r="L33391" i="3"/>
  <c r="L33383" i="3"/>
  <c r="L33375" i="3"/>
  <c r="L33367" i="3"/>
  <c r="L33359" i="3"/>
  <c r="L33351" i="3"/>
  <c r="L33343" i="3"/>
  <c r="L33335" i="3"/>
  <c r="L33327" i="3"/>
  <c r="L33319" i="3"/>
  <c r="L33311" i="3"/>
  <c r="L33303" i="3"/>
  <c r="L33295" i="3"/>
  <c r="L33287" i="3"/>
  <c r="L33279" i="3"/>
  <c r="L33271" i="3"/>
  <c r="L33263" i="3"/>
  <c r="L33255" i="3"/>
  <c r="L33247" i="3"/>
  <c r="L33239" i="3"/>
  <c r="L33231" i="3"/>
  <c r="L33223" i="3"/>
  <c r="L33215" i="3"/>
  <c r="L33207" i="3"/>
  <c r="L33199" i="3"/>
  <c r="L33191" i="3"/>
  <c r="L33183" i="3"/>
  <c r="L33175" i="3"/>
  <c r="L33167" i="3"/>
  <c r="L33159" i="3"/>
  <c r="L33151" i="3"/>
  <c r="L33143" i="3"/>
  <c r="L33135" i="3"/>
  <c r="L33127" i="3"/>
  <c r="L33119" i="3"/>
  <c r="L33111" i="3"/>
  <c r="L33103" i="3"/>
  <c r="L33095" i="3"/>
  <c r="L33087" i="3"/>
  <c r="L33079" i="3"/>
  <c r="L33071" i="3"/>
  <c r="L33063" i="3"/>
  <c r="L33055" i="3"/>
  <c r="L33047" i="3"/>
  <c r="L33039" i="3"/>
  <c r="L33031" i="3"/>
  <c r="L33023" i="3"/>
  <c r="L33015" i="3"/>
  <c r="L33007" i="3"/>
  <c r="L32999" i="3"/>
  <c r="L32991" i="3"/>
  <c r="L32983" i="3"/>
  <c r="L32975" i="3"/>
  <c r="L32967" i="3"/>
  <c r="L32959" i="3"/>
  <c r="L32951" i="3"/>
  <c r="L32943" i="3"/>
  <c r="L32935" i="3"/>
  <c r="L32927" i="3"/>
  <c r="L32919" i="3"/>
  <c r="L32911" i="3"/>
  <c r="L32903" i="3"/>
  <c r="L32895" i="3"/>
  <c r="L32887" i="3"/>
  <c r="L32879" i="3"/>
  <c r="L32871" i="3"/>
  <c r="L32863" i="3"/>
  <c r="L32855" i="3"/>
  <c r="L32847" i="3"/>
  <c r="L32839" i="3"/>
  <c r="L32831" i="3"/>
  <c r="L32823" i="3"/>
  <c r="L32815" i="3"/>
  <c r="L32807" i="3"/>
  <c r="L32799" i="3"/>
  <c r="L32791" i="3"/>
  <c r="L32783" i="3"/>
  <c r="L32775" i="3"/>
  <c r="L32767" i="3"/>
  <c r="L32759" i="3"/>
  <c r="L32751" i="3"/>
  <c r="L32743" i="3"/>
  <c r="L32735" i="3"/>
  <c r="L32727" i="3"/>
  <c r="L32719" i="3"/>
  <c r="L32711" i="3"/>
  <c r="L32703" i="3"/>
  <c r="L32695" i="3"/>
  <c r="L32687" i="3"/>
  <c r="L32679" i="3"/>
  <c r="L32671" i="3"/>
  <c r="L32663" i="3"/>
  <c r="L32655" i="3"/>
  <c r="L32647" i="3"/>
  <c r="L32639" i="3"/>
  <c r="L32631" i="3"/>
  <c r="L32623" i="3"/>
  <c r="L32615" i="3"/>
  <c r="L32607" i="3"/>
  <c r="L32599" i="3"/>
  <c r="L32591" i="3"/>
  <c r="L32583" i="3"/>
  <c r="L32575" i="3"/>
  <c r="L32567" i="3"/>
  <c r="L32559" i="3"/>
  <c r="L32551" i="3"/>
  <c r="L32543" i="3"/>
  <c r="L32535" i="3"/>
  <c r="L32527" i="3"/>
  <c r="L32519" i="3"/>
  <c r="L32511" i="3"/>
  <c r="L32503" i="3"/>
  <c r="L32495" i="3"/>
  <c r="L32487" i="3"/>
  <c r="L32479" i="3"/>
  <c r="L32471" i="3"/>
  <c r="L32463" i="3"/>
  <c r="L32455" i="3"/>
  <c r="L32447" i="3"/>
  <c r="L32439" i="3"/>
  <c r="L32431" i="3"/>
  <c r="L32423" i="3"/>
  <c r="L32415" i="3"/>
  <c r="L32407" i="3"/>
  <c r="L32399" i="3"/>
  <c r="L32391" i="3"/>
  <c r="L32383" i="3"/>
  <c r="L32375" i="3"/>
  <c r="L32367" i="3"/>
  <c r="L32359" i="3"/>
  <c r="L32351" i="3"/>
  <c r="L32343" i="3"/>
  <c r="L32335" i="3"/>
  <c r="L32327" i="3"/>
  <c r="L32319" i="3"/>
  <c r="L32311" i="3"/>
  <c r="L32303" i="3"/>
  <c r="L32295" i="3"/>
  <c r="L32287" i="3"/>
  <c r="L32279" i="3"/>
  <c r="L32271" i="3"/>
  <c r="L32263" i="3"/>
  <c r="L32255" i="3"/>
  <c r="L32247" i="3"/>
  <c r="L32239" i="3"/>
  <c r="L32231" i="3"/>
  <c r="L32223" i="3"/>
  <c r="L32215" i="3"/>
  <c r="L32207" i="3"/>
  <c r="L32199" i="3"/>
  <c r="L32191" i="3"/>
  <c r="L32183" i="3"/>
  <c r="L32175" i="3"/>
  <c r="L32167" i="3"/>
  <c r="L32159" i="3"/>
  <c r="L32151" i="3"/>
  <c r="L32143" i="3"/>
  <c r="L32135" i="3"/>
  <c r="L32127" i="3"/>
  <c r="L32119" i="3"/>
  <c r="L32111" i="3"/>
  <c r="L32103" i="3"/>
  <c r="L32095" i="3"/>
  <c r="L32087" i="3"/>
  <c r="L32079" i="3"/>
  <c r="L32071" i="3"/>
  <c r="L32063" i="3"/>
  <c r="L32055" i="3"/>
  <c r="L32047" i="3"/>
  <c r="L32039" i="3"/>
  <c r="L32031" i="3"/>
  <c r="L32023" i="3"/>
  <c r="L32015" i="3"/>
  <c r="L32007" i="3"/>
  <c r="L31999" i="3"/>
  <c r="L31991" i="3"/>
  <c r="L31983" i="3"/>
  <c r="L31975" i="3"/>
  <c r="L31967" i="3"/>
  <c r="L31959" i="3"/>
  <c r="L31951" i="3"/>
  <c r="L31943" i="3"/>
  <c r="L31935" i="3"/>
  <c r="L31927" i="3"/>
  <c r="L31919" i="3"/>
  <c r="L31911" i="3"/>
  <c r="L31903" i="3"/>
  <c r="L31895" i="3"/>
  <c r="L31887" i="3"/>
  <c r="L31879" i="3"/>
  <c r="L31871" i="3"/>
  <c r="L31863" i="3"/>
  <c r="L31855" i="3"/>
  <c r="L31847" i="3"/>
  <c r="L31839" i="3"/>
  <c r="L31831" i="3"/>
  <c r="L31823" i="3"/>
  <c r="L31815" i="3"/>
  <c r="L31807" i="3"/>
  <c r="L31799" i="3"/>
  <c r="L31791" i="3"/>
  <c r="L31783" i="3"/>
  <c r="L31775" i="3"/>
  <c r="L31767" i="3"/>
  <c r="L31759" i="3"/>
  <c r="L31751" i="3"/>
  <c r="L31743" i="3"/>
  <c r="L31735" i="3"/>
  <c r="L31727" i="3"/>
  <c r="L31719" i="3"/>
  <c r="L31711" i="3"/>
  <c r="L31703" i="3"/>
  <c r="L31695" i="3"/>
  <c r="L31687" i="3"/>
  <c r="L31679" i="3"/>
  <c r="L31671" i="3"/>
  <c r="L31663" i="3"/>
  <c r="L31655" i="3"/>
  <c r="L31647" i="3"/>
  <c r="L31639" i="3"/>
  <c r="L31631" i="3"/>
  <c r="L31623" i="3"/>
  <c r="L31615" i="3"/>
  <c r="L31607" i="3"/>
  <c r="L31599" i="3"/>
  <c r="L31591" i="3"/>
  <c r="L31583" i="3"/>
  <c r="L31575" i="3"/>
  <c r="L31567" i="3"/>
  <c r="L31559" i="3"/>
  <c r="L31551" i="3"/>
  <c r="L31543" i="3"/>
  <c r="L31535" i="3"/>
  <c r="L31527" i="3"/>
  <c r="L31519" i="3"/>
  <c r="L31511" i="3"/>
  <c r="L31503" i="3"/>
  <c r="L31495" i="3"/>
  <c r="L31487" i="3"/>
  <c r="L31479" i="3"/>
  <c r="L31471" i="3"/>
  <c r="L31463" i="3"/>
  <c r="L31455" i="3"/>
  <c r="L31447" i="3"/>
  <c r="L31439" i="3"/>
  <c r="L31431" i="3"/>
  <c r="L31423" i="3"/>
  <c r="L31415" i="3"/>
  <c r="L31407" i="3"/>
  <c r="L31399" i="3"/>
  <c r="L31391" i="3"/>
  <c r="L31383" i="3"/>
  <c r="L31375" i="3"/>
  <c r="L31367" i="3"/>
  <c r="L31359" i="3"/>
  <c r="L31351" i="3"/>
  <c r="L31343" i="3"/>
  <c r="L31335" i="3"/>
  <c r="L31327" i="3"/>
  <c r="L31319" i="3"/>
  <c r="L31311" i="3"/>
  <c r="L31303" i="3"/>
  <c r="L31295" i="3"/>
  <c r="L31287" i="3"/>
  <c r="L31279" i="3"/>
  <c r="L31271" i="3"/>
  <c r="L31263" i="3"/>
  <c r="L31255" i="3"/>
  <c r="L31247" i="3"/>
  <c r="L31239" i="3"/>
  <c r="L31231" i="3"/>
  <c r="L31223" i="3"/>
  <c r="L31215" i="3"/>
  <c r="L31207" i="3"/>
  <c r="L31199" i="3"/>
  <c r="L31191" i="3"/>
  <c r="L31183" i="3"/>
  <c r="L31175" i="3"/>
  <c r="L31167" i="3"/>
  <c r="L31159" i="3"/>
  <c r="L31151" i="3"/>
  <c r="L31143" i="3"/>
  <c r="L31135" i="3"/>
  <c r="L31127" i="3"/>
  <c r="L31119" i="3"/>
  <c r="L31111" i="3"/>
  <c r="L31103" i="3"/>
  <c r="L31095" i="3"/>
  <c r="L31087" i="3"/>
  <c r="L31079" i="3"/>
  <c r="L31071" i="3"/>
  <c r="L31063" i="3"/>
  <c r="L31055" i="3"/>
  <c r="L31047" i="3"/>
  <c r="L31039" i="3"/>
  <c r="L31031" i="3"/>
  <c r="L31023" i="3"/>
  <c r="L31015" i="3"/>
  <c r="L31007" i="3"/>
  <c r="L30999" i="3"/>
  <c r="L30991" i="3"/>
  <c r="L30983" i="3"/>
  <c r="L30975" i="3"/>
  <c r="L30967" i="3"/>
  <c r="L30959" i="3"/>
  <c r="L30951" i="3"/>
  <c r="L30943" i="3"/>
  <c r="L30935" i="3"/>
  <c r="L30927" i="3"/>
  <c r="L30919" i="3"/>
  <c r="L30911" i="3"/>
  <c r="L30903" i="3"/>
  <c r="L30895" i="3"/>
  <c r="L30887" i="3"/>
  <c r="L30879" i="3"/>
  <c r="L30871" i="3"/>
  <c r="L30863" i="3"/>
  <c r="L30855" i="3"/>
  <c r="L30847" i="3"/>
  <c r="L30839" i="3"/>
  <c r="L30831" i="3"/>
  <c r="L30823" i="3"/>
  <c r="L30815" i="3"/>
  <c r="L30807" i="3"/>
  <c r="L30799" i="3"/>
  <c r="L30791" i="3"/>
  <c r="L30783" i="3"/>
  <c r="L30775" i="3"/>
  <c r="L30767" i="3"/>
  <c r="L30759" i="3"/>
  <c r="L30751" i="3"/>
  <c r="L30743" i="3"/>
  <c r="L30735" i="3"/>
  <c r="L30727" i="3"/>
  <c r="L30719" i="3"/>
  <c r="L30711" i="3"/>
  <c r="L30703" i="3"/>
  <c r="L30695" i="3"/>
  <c r="L30687" i="3"/>
  <c r="L30679" i="3"/>
  <c r="L30671" i="3"/>
  <c r="L30663" i="3"/>
  <c r="L30655" i="3"/>
  <c r="L30647" i="3"/>
  <c r="L30639" i="3"/>
  <c r="L30631" i="3"/>
  <c r="L30623" i="3"/>
  <c r="L30615" i="3"/>
  <c r="L30607" i="3"/>
  <c r="L30599" i="3"/>
  <c r="L30591" i="3"/>
  <c r="L30583" i="3"/>
  <c r="L30575" i="3"/>
  <c r="L30567" i="3"/>
  <c r="L30559" i="3"/>
  <c r="L30551" i="3"/>
  <c r="L30543" i="3"/>
  <c r="L30535" i="3"/>
  <c r="L30527" i="3"/>
  <c r="L30519" i="3"/>
  <c r="L30511" i="3"/>
  <c r="L30503" i="3"/>
  <c r="L30495" i="3"/>
  <c r="L30487" i="3"/>
  <c r="L30479" i="3"/>
  <c r="L30471" i="3"/>
  <c r="L30463" i="3"/>
  <c r="L30455" i="3"/>
  <c r="L30447" i="3"/>
  <c r="L30439" i="3"/>
  <c r="L30431" i="3"/>
  <c r="L30423" i="3"/>
  <c r="L30415" i="3"/>
  <c r="L30407" i="3"/>
  <c r="L30399" i="3"/>
  <c r="L30391" i="3"/>
  <c r="L30383" i="3"/>
  <c r="L30375" i="3"/>
  <c r="L30367" i="3"/>
  <c r="L30359" i="3"/>
  <c r="L30351" i="3"/>
  <c r="L30343" i="3"/>
  <c r="L30335" i="3"/>
  <c r="L30327" i="3"/>
  <c r="L30319" i="3"/>
  <c r="L30311" i="3"/>
  <c r="L30303" i="3"/>
  <c r="L30295" i="3"/>
  <c r="L30287" i="3"/>
  <c r="L30279" i="3"/>
  <c r="L30271" i="3"/>
  <c r="L30263" i="3"/>
  <c r="L30255" i="3"/>
  <c r="L30247" i="3"/>
  <c r="L30239" i="3"/>
  <c r="L30231" i="3"/>
  <c r="L30223" i="3"/>
  <c r="L30215" i="3"/>
  <c r="L30207" i="3"/>
  <c r="L30199" i="3"/>
  <c r="L30191" i="3"/>
  <c r="L30183" i="3"/>
  <c r="L30175" i="3"/>
  <c r="L30167" i="3"/>
  <c r="L30159" i="3"/>
  <c r="L30151" i="3"/>
  <c r="L30143" i="3"/>
  <c r="L30135" i="3"/>
  <c r="L30127" i="3"/>
  <c r="L30119" i="3"/>
  <c r="L30111" i="3"/>
  <c r="L30103" i="3"/>
  <c r="L30095" i="3"/>
  <c r="L30087" i="3"/>
  <c r="L30079" i="3"/>
  <c r="L30071" i="3"/>
  <c r="L30063" i="3"/>
  <c r="L30055" i="3"/>
  <c r="L30047" i="3"/>
  <c r="L30039" i="3"/>
  <c r="L30031" i="3"/>
  <c r="L30023" i="3"/>
  <c r="L30015" i="3"/>
  <c r="L30007" i="3"/>
  <c r="L29999" i="3"/>
  <c r="L29991" i="3"/>
  <c r="L29983" i="3"/>
  <c r="L29975" i="3"/>
  <c r="L29967" i="3"/>
  <c r="L29959" i="3"/>
  <c r="L29951" i="3"/>
  <c r="L29943" i="3"/>
  <c r="L29935" i="3"/>
  <c r="L29927" i="3"/>
  <c r="L29919" i="3"/>
  <c r="L29911" i="3"/>
  <c r="L29903" i="3"/>
  <c r="L29895" i="3"/>
  <c r="L29887" i="3"/>
  <c r="L29879" i="3"/>
  <c r="L29871" i="3"/>
  <c r="L29863" i="3"/>
  <c r="L29855" i="3"/>
  <c r="L29847" i="3"/>
  <c r="L29839" i="3"/>
  <c r="L29831" i="3"/>
  <c r="L29823" i="3"/>
  <c r="L29815" i="3"/>
  <c r="L29807" i="3"/>
  <c r="L29799" i="3"/>
  <c r="L29791" i="3"/>
  <c r="L29783" i="3"/>
  <c r="L29775" i="3"/>
  <c r="L29767" i="3"/>
  <c r="L29759" i="3"/>
  <c r="L29751" i="3"/>
  <c r="L29743" i="3"/>
  <c r="L29735" i="3"/>
  <c r="L29727" i="3"/>
  <c r="L29719" i="3"/>
  <c r="L29711" i="3"/>
  <c r="L29703" i="3"/>
  <c r="L29695" i="3"/>
  <c r="L29687" i="3"/>
  <c r="L29679" i="3"/>
  <c r="L29671" i="3"/>
  <c r="L29663" i="3"/>
  <c r="L29655" i="3"/>
  <c r="L29647" i="3"/>
  <c r="L29639" i="3"/>
  <c r="L29631" i="3"/>
  <c r="L29623" i="3"/>
  <c r="L29615" i="3"/>
  <c r="L29607" i="3"/>
  <c r="L29599" i="3"/>
  <c r="L29591" i="3"/>
  <c r="L29583" i="3"/>
  <c r="L29575" i="3"/>
  <c r="L29567" i="3"/>
  <c r="L29559" i="3"/>
  <c r="L29551" i="3"/>
  <c r="L29543" i="3"/>
  <c r="L29535" i="3"/>
  <c r="L29527" i="3"/>
  <c r="L29519" i="3"/>
  <c r="L29511" i="3"/>
  <c r="L29503" i="3"/>
  <c r="L29495" i="3"/>
  <c r="L29487" i="3"/>
  <c r="L29479" i="3"/>
  <c r="L29471" i="3"/>
  <c r="L29463" i="3"/>
  <c r="L29455" i="3"/>
  <c r="L29447" i="3"/>
  <c r="L29439" i="3"/>
  <c r="L29431" i="3"/>
  <c r="L29423" i="3"/>
  <c r="L29415" i="3"/>
  <c r="L29407" i="3"/>
  <c r="L29399" i="3"/>
  <c r="L29391" i="3"/>
  <c r="L29383" i="3"/>
  <c r="L29375" i="3"/>
  <c r="L29367" i="3"/>
  <c r="L29359" i="3"/>
  <c r="L29351" i="3"/>
  <c r="L29343" i="3"/>
  <c r="L29335" i="3"/>
  <c r="L29327" i="3"/>
  <c r="L29319" i="3"/>
  <c r="L29311" i="3"/>
  <c r="L29303" i="3"/>
  <c r="L29295" i="3"/>
  <c r="L29287" i="3"/>
  <c r="L29279" i="3"/>
  <c r="L29271" i="3"/>
  <c r="L29263" i="3"/>
  <c r="L29255" i="3"/>
  <c r="L29247" i="3"/>
  <c r="L29239" i="3"/>
  <c r="L29231" i="3"/>
  <c r="L29223" i="3"/>
  <c r="L29215" i="3"/>
  <c r="L29207" i="3"/>
  <c r="L29199" i="3"/>
  <c r="L29191" i="3"/>
  <c r="L29183" i="3"/>
  <c r="L29175" i="3"/>
  <c r="L29167" i="3"/>
  <c r="L29159" i="3"/>
  <c r="L29151" i="3"/>
  <c r="L29143" i="3"/>
  <c r="L29135" i="3"/>
  <c r="L29127" i="3"/>
  <c r="L29119" i="3"/>
  <c r="L29111" i="3"/>
  <c r="L29103" i="3"/>
  <c r="L29095" i="3"/>
  <c r="L29087" i="3"/>
  <c r="L29079" i="3"/>
  <c r="L29071" i="3"/>
  <c r="L29063" i="3"/>
  <c r="L29055" i="3"/>
  <c r="L29047" i="3"/>
  <c r="L29039" i="3"/>
  <c r="L29031" i="3"/>
  <c r="L29023" i="3"/>
  <c r="L29015" i="3"/>
  <c r="L29007" i="3"/>
  <c r="L28999" i="3"/>
  <c r="L28991" i="3"/>
  <c r="L28983" i="3"/>
  <c r="L28975" i="3"/>
  <c r="L28967" i="3"/>
  <c r="L28959" i="3"/>
  <c r="L28951" i="3"/>
  <c r="L28943" i="3"/>
  <c r="L28935" i="3"/>
  <c r="L28927" i="3"/>
  <c r="L28919" i="3"/>
  <c r="L28911" i="3"/>
  <c r="L28903" i="3"/>
  <c r="L28895" i="3"/>
  <c r="L28887" i="3"/>
  <c r="L28879" i="3"/>
  <c r="L28871" i="3"/>
  <c r="L28863" i="3"/>
  <c r="L28855" i="3"/>
  <c r="L28847" i="3"/>
  <c r="L28839" i="3"/>
  <c r="L28831" i="3"/>
  <c r="L28823" i="3"/>
  <c r="L28815" i="3"/>
  <c r="L28807" i="3"/>
  <c r="L28799" i="3"/>
  <c r="L28791" i="3"/>
  <c r="L28783" i="3"/>
  <c r="L28775" i="3"/>
  <c r="L28767" i="3"/>
  <c r="L28759" i="3"/>
  <c r="L28751" i="3"/>
  <c r="L28743" i="3"/>
  <c r="L28735" i="3"/>
  <c r="L28727" i="3"/>
  <c r="L28719" i="3"/>
  <c r="L28711" i="3"/>
  <c r="L28703" i="3"/>
  <c r="L28695" i="3"/>
  <c r="L28687" i="3"/>
  <c r="L28679" i="3"/>
  <c r="L28671" i="3"/>
  <c r="L28663" i="3"/>
  <c r="L28655" i="3"/>
  <c r="L28647" i="3"/>
  <c r="L28639" i="3"/>
  <c r="L28631" i="3"/>
  <c r="L28623" i="3"/>
  <c r="L28615" i="3"/>
  <c r="L28607" i="3"/>
  <c r="L28599" i="3"/>
  <c r="L28591" i="3"/>
  <c r="L28583" i="3"/>
  <c r="L28575" i="3"/>
  <c r="L28567" i="3"/>
  <c r="L28559" i="3"/>
  <c r="L28551" i="3"/>
  <c r="L28543" i="3"/>
  <c r="L28535" i="3"/>
  <c r="L28527" i="3"/>
  <c r="L28519" i="3"/>
  <c r="L28511" i="3"/>
  <c r="L28503" i="3"/>
  <c r="L28495" i="3"/>
  <c r="L28487" i="3"/>
  <c r="L28479" i="3"/>
  <c r="L28471" i="3"/>
  <c r="L28463" i="3"/>
  <c r="L28455" i="3"/>
  <c r="L28447" i="3"/>
  <c r="L28439" i="3"/>
  <c r="L28431" i="3"/>
  <c r="L28423" i="3"/>
  <c r="L28415" i="3"/>
  <c r="L28407" i="3"/>
  <c r="L28399" i="3"/>
  <c r="L28391" i="3"/>
  <c r="L28383" i="3"/>
  <c r="L28375" i="3"/>
  <c r="L28367" i="3"/>
  <c r="L28359" i="3"/>
  <c r="L28351" i="3"/>
  <c r="L28343" i="3"/>
  <c r="L28335" i="3"/>
  <c r="L28327" i="3"/>
  <c r="L28319" i="3"/>
  <c r="L28311" i="3"/>
  <c r="L28303" i="3"/>
  <c r="L28295" i="3"/>
  <c r="L28287" i="3"/>
  <c r="L28279" i="3"/>
  <c r="L28271" i="3"/>
  <c r="L28263" i="3"/>
  <c r="L28255" i="3"/>
  <c r="L28247" i="3"/>
  <c r="L28239" i="3"/>
  <c r="L28231" i="3"/>
  <c r="L28223" i="3"/>
  <c r="L28215" i="3"/>
  <c r="L28207" i="3"/>
  <c r="L28199" i="3"/>
  <c r="L28191" i="3"/>
  <c r="L28183" i="3"/>
  <c r="L28175" i="3"/>
  <c r="L28167" i="3"/>
  <c r="L28159" i="3"/>
  <c r="L28151" i="3"/>
  <c r="L28143" i="3"/>
  <c r="L28135" i="3"/>
  <c r="L28127" i="3"/>
  <c r="L28119" i="3"/>
  <c r="L28111" i="3"/>
  <c r="L28103" i="3"/>
  <c r="L28095" i="3"/>
  <c r="L28087" i="3"/>
  <c r="L28079" i="3"/>
  <c r="L28071" i="3"/>
  <c r="L28063" i="3"/>
  <c r="L28055" i="3"/>
  <c r="L28047" i="3"/>
  <c r="L28039" i="3"/>
  <c r="L28031" i="3"/>
  <c r="L28023" i="3"/>
  <c r="L28015" i="3"/>
  <c r="L28007" i="3"/>
  <c r="L27999" i="3"/>
  <c r="L27991" i="3"/>
  <c r="L27983" i="3"/>
  <c r="L27975" i="3"/>
  <c r="L27967" i="3"/>
  <c r="L27959" i="3"/>
  <c r="L27951" i="3"/>
  <c r="L27943" i="3"/>
  <c r="L27935" i="3"/>
  <c r="L27927" i="3"/>
  <c r="L27919" i="3"/>
  <c r="L27911" i="3"/>
  <c r="L27903" i="3"/>
  <c r="L27895" i="3"/>
  <c r="L27887" i="3"/>
  <c r="L27879" i="3"/>
  <c r="L27871" i="3"/>
  <c r="L27863" i="3"/>
  <c r="L27855" i="3"/>
  <c r="L27847" i="3"/>
  <c r="L27839" i="3"/>
  <c r="L27831" i="3"/>
  <c r="L27823" i="3"/>
  <c r="L27815" i="3"/>
  <c r="L27807" i="3"/>
  <c r="L27799" i="3"/>
  <c r="L27791" i="3"/>
  <c r="L27783" i="3"/>
  <c r="L27775" i="3"/>
  <c r="L27767" i="3"/>
  <c r="L27759" i="3"/>
  <c r="L27751" i="3"/>
  <c r="L27743" i="3"/>
  <c r="L27735" i="3"/>
  <c r="L27727" i="3"/>
  <c r="L27719" i="3"/>
  <c r="L27711" i="3"/>
  <c r="L27703" i="3"/>
  <c r="L27695" i="3"/>
  <c r="L27687" i="3"/>
  <c r="L27679" i="3"/>
  <c r="L27671" i="3"/>
  <c r="L27663" i="3"/>
  <c r="L27655" i="3"/>
  <c r="L27647" i="3"/>
  <c r="L27639" i="3"/>
  <c r="L27631" i="3"/>
  <c r="L27623" i="3"/>
  <c r="L27615" i="3"/>
  <c r="L27607" i="3"/>
  <c r="L27599" i="3"/>
  <c r="L27591" i="3"/>
  <c r="L27583" i="3"/>
  <c r="L27575" i="3"/>
  <c r="L27567" i="3"/>
  <c r="L27559" i="3"/>
  <c r="L27551" i="3"/>
  <c r="L27543" i="3"/>
  <c r="L27535" i="3"/>
  <c r="L27527" i="3"/>
  <c r="L27519" i="3"/>
  <c r="L27511" i="3"/>
  <c r="L27503" i="3"/>
  <c r="L27495" i="3"/>
  <c r="L27487" i="3"/>
  <c r="L27479" i="3"/>
  <c r="L27471" i="3"/>
  <c r="L27463" i="3"/>
  <c r="L27455" i="3"/>
  <c r="L27447" i="3"/>
  <c r="L27439" i="3"/>
  <c r="L27431" i="3"/>
  <c r="L27423" i="3"/>
  <c r="L27415" i="3"/>
  <c r="L27407" i="3"/>
  <c r="L27399" i="3"/>
  <c r="L27391" i="3"/>
  <c r="L27383" i="3"/>
  <c r="L27375" i="3"/>
  <c r="L27367" i="3"/>
  <c r="L27359" i="3"/>
  <c r="L27351" i="3"/>
  <c r="L27343" i="3"/>
  <c r="L27335" i="3"/>
  <c r="L27327" i="3"/>
  <c r="L27319" i="3"/>
  <c r="L27311" i="3"/>
  <c r="L27303" i="3"/>
  <c r="L27295" i="3"/>
  <c r="L27287" i="3"/>
  <c r="L27279" i="3"/>
  <c r="L27271" i="3"/>
  <c r="L27263" i="3"/>
  <c r="L27255" i="3"/>
  <c r="L27247" i="3"/>
  <c r="L27239" i="3"/>
  <c r="L27231" i="3"/>
  <c r="L27223" i="3"/>
  <c r="L27215" i="3"/>
  <c r="L27207" i="3"/>
  <c r="L27199" i="3"/>
  <c r="L27191" i="3"/>
  <c r="L27183" i="3"/>
  <c r="L27175" i="3"/>
  <c r="L27167" i="3"/>
  <c r="L27159" i="3"/>
  <c r="L27151" i="3"/>
  <c r="L27143" i="3"/>
  <c r="L27135" i="3"/>
  <c r="L27127" i="3"/>
  <c r="L27119" i="3"/>
  <c r="L27111" i="3"/>
  <c r="L27103" i="3"/>
  <c r="L27095" i="3"/>
  <c r="L27087" i="3"/>
  <c r="L27079" i="3"/>
  <c r="L27071" i="3"/>
  <c r="L27063" i="3"/>
  <c r="L27055" i="3"/>
  <c r="L27047" i="3"/>
  <c r="L27039" i="3"/>
  <c r="L27031" i="3"/>
  <c r="L27023" i="3"/>
  <c r="L27015" i="3"/>
  <c r="L27007" i="3"/>
  <c r="L26999" i="3"/>
  <c r="L26991" i="3"/>
  <c r="L26983" i="3"/>
  <c r="L26975" i="3"/>
  <c r="L26967" i="3"/>
  <c r="L26959" i="3"/>
  <c r="L26951" i="3"/>
  <c r="L26943" i="3"/>
  <c r="L26935" i="3"/>
  <c r="L26927" i="3"/>
  <c r="L26919" i="3"/>
  <c r="L26911" i="3"/>
  <c r="L26903" i="3"/>
  <c r="L26895" i="3"/>
  <c r="L26887" i="3"/>
  <c r="L26879" i="3"/>
  <c r="L26871" i="3"/>
  <c r="L26863" i="3"/>
  <c r="L26855" i="3"/>
  <c r="L26847" i="3"/>
  <c r="L26839" i="3"/>
  <c r="L26831" i="3"/>
  <c r="L26823" i="3"/>
  <c r="L26815" i="3"/>
  <c r="L26807" i="3"/>
  <c r="L26799" i="3"/>
  <c r="L26791" i="3"/>
  <c r="L26783" i="3"/>
  <c r="L26775" i="3"/>
  <c r="L26767" i="3"/>
  <c r="L26759" i="3"/>
  <c r="L26751" i="3"/>
  <c r="L26743" i="3"/>
  <c r="L26735" i="3"/>
  <c r="L26727" i="3"/>
  <c r="L26719" i="3"/>
  <c r="L26711" i="3"/>
  <c r="L26703" i="3"/>
  <c r="L26695" i="3"/>
  <c r="L26687" i="3"/>
  <c r="L26679" i="3"/>
  <c r="L26671" i="3"/>
  <c r="L26663" i="3"/>
  <c r="L26655" i="3"/>
  <c r="L26647" i="3"/>
  <c r="L26639" i="3"/>
  <c r="L26631" i="3"/>
  <c r="L26623" i="3"/>
  <c r="L26615" i="3"/>
  <c r="L26607" i="3"/>
  <c r="L26599" i="3"/>
  <c r="L26591" i="3"/>
  <c r="L26583" i="3"/>
  <c r="L26575" i="3"/>
  <c r="L26567" i="3"/>
  <c r="L26559" i="3"/>
  <c r="L26551" i="3"/>
  <c r="L26543" i="3"/>
  <c r="L26535" i="3"/>
  <c r="L26527" i="3"/>
  <c r="L26519" i="3"/>
  <c r="L26511" i="3"/>
  <c r="L26503" i="3"/>
  <c r="L26495" i="3"/>
  <c r="L26487" i="3"/>
  <c r="L26479" i="3"/>
  <c r="L26471" i="3"/>
  <c r="L26463" i="3"/>
  <c r="L26455" i="3"/>
  <c r="L26447" i="3"/>
  <c r="L26439" i="3"/>
  <c r="L26431" i="3"/>
  <c r="L26423" i="3"/>
  <c r="L26415" i="3"/>
  <c r="L26407" i="3"/>
  <c r="L26399" i="3"/>
  <c r="L26391" i="3"/>
  <c r="L26383" i="3"/>
  <c r="L26375" i="3"/>
  <c r="L26367" i="3"/>
  <c r="L26359" i="3"/>
  <c r="L26351" i="3"/>
  <c r="L26343" i="3"/>
  <c r="L26335" i="3"/>
  <c r="L26327" i="3"/>
  <c r="L26319" i="3"/>
  <c r="L26311" i="3"/>
  <c r="L26303" i="3"/>
  <c r="L26295" i="3"/>
  <c r="L26287" i="3"/>
  <c r="L26279" i="3"/>
  <c r="L26271" i="3"/>
  <c r="L26263" i="3"/>
  <c r="L26255" i="3"/>
  <c r="L26247" i="3"/>
  <c r="L26239" i="3"/>
  <c r="L26231" i="3"/>
  <c r="L26223" i="3"/>
  <c r="L26215" i="3"/>
  <c r="L26207" i="3"/>
  <c r="L26199" i="3"/>
  <c r="L26191" i="3"/>
  <c r="L26183" i="3"/>
  <c r="L26175" i="3"/>
  <c r="L26167" i="3"/>
  <c r="L26159" i="3"/>
  <c r="L26151" i="3"/>
  <c r="L26143" i="3"/>
  <c r="L26135" i="3"/>
  <c r="L26127" i="3"/>
  <c r="L26119" i="3"/>
  <c r="L26111" i="3"/>
  <c r="L26103" i="3"/>
  <c r="L26095" i="3"/>
  <c r="L26087" i="3"/>
  <c r="L26079" i="3"/>
  <c r="L26071" i="3"/>
  <c r="L26063" i="3"/>
  <c r="L26055" i="3"/>
  <c r="L26047" i="3"/>
  <c r="L26039" i="3"/>
  <c r="L26031" i="3"/>
  <c r="L26023" i="3"/>
  <c r="L26015" i="3"/>
  <c r="L26007" i="3"/>
  <c r="L25999" i="3"/>
  <c r="L25991" i="3"/>
  <c r="L25983" i="3"/>
  <c r="L25975" i="3"/>
  <c r="L25967" i="3"/>
  <c r="L25959" i="3"/>
  <c r="L25951" i="3"/>
  <c r="L25943" i="3"/>
  <c r="L25935" i="3"/>
  <c r="L25927" i="3"/>
  <c r="L25919" i="3"/>
  <c r="L25911" i="3"/>
  <c r="L25903" i="3"/>
  <c r="L25895" i="3"/>
  <c r="L25887" i="3"/>
  <c r="L25879" i="3"/>
  <c r="L25871" i="3"/>
  <c r="L25863" i="3"/>
  <c r="L25855" i="3"/>
  <c r="L25847" i="3"/>
  <c r="L25839" i="3"/>
  <c r="L25831" i="3"/>
  <c r="L25823" i="3"/>
  <c r="L25815" i="3"/>
  <c r="L25807" i="3"/>
  <c r="L25799" i="3"/>
  <c r="L25791" i="3"/>
  <c r="L25783" i="3"/>
  <c r="L25775" i="3"/>
  <c r="L25767" i="3"/>
  <c r="L25759" i="3"/>
  <c r="L25751" i="3"/>
  <c r="L25743" i="3"/>
  <c r="L25735" i="3"/>
  <c r="L25727" i="3"/>
  <c r="L25719" i="3"/>
  <c r="L25711" i="3"/>
  <c r="L25703" i="3"/>
  <c r="L25695" i="3"/>
  <c r="L25687" i="3"/>
  <c r="L25679" i="3"/>
  <c r="L25671" i="3"/>
  <c r="L25663" i="3"/>
  <c r="L25655" i="3"/>
  <c r="L25647" i="3"/>
  <c r="L25639" i="3"/>
  <c r="L25631" i="3"/>
  <c r="L25623" i="3"/>
  <c r="L25615" i="3"/>
  <c r="L25607" i="3"/>
  <c r="L25599" i="3"/>
  <c r="L25591" i="3"/>
  <c r="L25583" i="3"/>
  <c r="L25575" i="3"/>
  <c r="L25567" i="3"/>
  <c r="L25559" i="3"/>
  <c r="L25551" i="3"/>
  <c r="L25543" i="3"/>
  <c r="L25535" i="3"/>
  <c r="L25527" i="3"/>
  <c r="L25519" i="3"/>
  <c r="L25511" i="3"/>
  <c r="L25503" i="3"/>
  <c r="L25495" i="3"/>
  <c r="L25487" i="3"/>
  <c r="L25479" i="3"/>
  <c r="L25471" i="3"/>
  <c r="L25463" i="3"/>
  <c r="L25455" i="3"/>
  <c r="L25447" i="3"/>
  <c r="L25439" i="3"/>
  <c r="L25431" i="3"/>
  <c r="L25423" i="3"/>
  <c r="L25415" i="3"/>
  <c r="L25407" i="3"/>
  <c r="L25399" i="3"/>
  <c r="L25391" i="3"/>
  <c r="L25383" i="3"/>
  <c r="L25375" i="3"/>
  <c r="L25367" i="3"/>
  <c r="L25359" i="3"/>
  <c r="L25351" i="3"/>
  <c r="L25343" i="3"/>
  <c r="L25335" i="3"/>
  <c r="L25327" i="3"/>
  <c r="L25319" i="3"/>
  <c r="L25311" i="3"/>
  <c r="L25303" i="3"/>
  <c r="L25295" i="3"/>
  <c r="L25287" i="3"/>
  <c r="L25279" i="3"/>
  <c r="L25271" i="3"/>
  <c r="L25263" i="3"/>
  <c r="L25255" i="3"/>
  <c r="L25247" i="3"/>
  <c r="L25239" i="3"/>
  <c r="L25231" i="3"/>
  <c r="L25223" i="3"/>
  <c r="L25215" i="3"/>
  <c r="L25207" i="3"/>
  <c r="L25199" i="3"/>
  <c r="L25191" i="3"/>
  <c r="L25183" i="3"/>
  <c r="L25175" i="3"/>
  <c r="L25167" i="3"/>
  <c r="L25159" i="3"/>
  <c r="L25151" i="3"/>
  <c r="L25143" i="3"/>
  <c r="L25135" i="3"/>
  <c r="L25127" i="3"/>
  <c r="L25119" i="3"/>
  <c r="L25111" i="3"/>
  <c r="L25103" i="3"/>
  <c r="L25095" i="3"/>
  <c r="L25087" i="3"/>
  <c r="L25079" i="3"/>
  <c r="L25071" i="3"/>
  <c r="L25063" i="3"/>
  <c r="L25055" i="3"/>
  <c r="L25047" i="3"/>
  <c r="L25039" i="3"/>
  <c r="L25031" i="3"/>
  <c r="L25023" i="3"/>
  <c r="L25015" i="3"/>
  <c r="L25007" i="3"/>
  <c r="L24999" i="3"/>
  <c r="L24991" i="3"/>
  <c r="L24983" i="3"/>
  <c r="L24975" i="3"/>
  <c r="L24967" i="3"/>
  <c r="L24959" i="3"/>
  <c r="L24951" i="3"/>
  <c r="L24943" i="3"/>
  <c r="L24935" i="3"/>
  <c r="L24927" i="3"/>
  <c r="L24919" i="3"/>
  <c r="L24911" i="3"/>
  <c r="L24903" i="3"/>
  <c r="L24895" i="3"/>
  <c r="L24887" i="3"/>
  <c r="L24879" i="3"/>
  <c r="L24871" i="3"/>
  <c r="L24863" i="3"/>
  <c r="L24855" i="3"/>
  <c r="L24847" i="3"/>
  <c r="L24839" i="3"/>
  <c r="L24831" i="3"/>
  <c r="L24823" i="3"/>
  <c r="L24815" i="3"/>
  <c r="L24807" i="3"/>
  <c r="L24799" i="3"/>
  <c r="L24791" i="3"/>
  <c r="L24783" i="3"/>
  <c r="L24775" i="3"/>
  <c r="L24767" i="3"/>
  <c r="L24759" i="3"/>
  <c r="L24751" i="3"/>
  <c r="L24743" i="3"/>
  <c r="L24735" i="3"/>
  <c r="L24727" i="3"/>
  <c r="L24719" i="3"/>
  <c r="L24711" i="3"/>
  <c r="L24703" i="3"/>
  <c r="L24695" i="3"/>
  <c r="L24687" i="3"/>
  <c r="L24679" i="3"/>
  <c r="L24671" i="3"/>
  <c r="L24663" i="3"/>
  <c r="L24655" i="3"/>
  <c r="L24647" i="3"/>
  <c r="L24639" i="3"/>
  <c r="L24631" i="3"/>
  <c r="L24623" i="3"/>
  <c r="L24615" i="3"/>
  <c r="L24607" i="3"/>
  <c r="L24599" i="3"/>
  <c r="L24591" i="3"/>
  <c r="L24583" i="3"/>
  <c r="L24575" i="3"/>
  <c r="L24567" i="3"/>
  <c r="L24559" i="3"/>
  <c r="L24551" i="3"/>
  <c r="L24543" i="3"/>
  <c r="L24535" i="3"/>
  <c r="L24527" i="3"/>
  <c r="L24519" i="3"/>
  <c r="L24511" i="3"/>
  <c r="L24503" i="3"/>
  <c r="L24495" i="3"/>
  <c r="L24487" i="3"/>
  <c r="L24479" i="3"/>
  <c r="L24471" i="3"/>
  <c r="L24463" i="3"/>
  <c r="L24455" i="3"/>
  <c r="L24447" i="3"/>
  <c r="L24439" i="3"/>
  <c r="L24431" i="3"/>
  <c r="L24423" i="3"/>
  <c r="L24415" i="3"/>
  <c r="L24407" i="3"/>
  <c r="L24399" i="3"/>
  <c r="L24391" i="3"/>
  <c r="L24383" i="3"/>
  <c r="L24375" i="3"/>
  <c r="L24367" i="3"/>
  <c r="L24359" i="3"/>
  <c r="L24351" i="3"/>
  <c r="L24343" i="3"/>
  <c r="L24335" i="3"/>
  <c r="L24327" i="3"/>
  <c r="L24319" i="3"/>
  <c r="L24311" i="3"/>
  <c r="L24303" i="3"/>
  <c r="L24295" i="3"/>
  <c r="L24287" i="3"/>
  <c r="L24279" i="3"/>
  <c r="L24271" i="3"/>
  <c r="L24263" i="3"/>
  <c r="L24255" i="3"/>
  <c r="L24247" i="3"/>
  <c r="L24239" i="3"/>
  <c r="L50483" i="3"/>
  <c r="L50426" i="3"/>
  <c r="L50370" i="3"/>
  <c r="L50314" i="3"/>
  <c r="L50252" i="3"/>
  <c r="L50196" i="3"/>
  <c r="L50140" i="3"/>
  <c r="L50083" i="3"/>
  <c r="L50027" i="3"/>
  <c r="L49971" i="3"/>
  <c r="L49914" i="3"/>
  <c r="L49858" i="3"/>
  <c r="L49802" i="3"/>
  <c r="L49740" i="3"/>
  <c r="L49684" i="3"/>
  <c r="L49628" i="3"/>
  <c r="L49571" i="3"/>
  <c r="L49515" i="3"/>
  <c r="L49459" i="3"/>
  <c r="L49402" i="3"/>
  <c r="L49346" i="3"/>
  <c r="L49290" i="3"/>
  <c r="L49228" i="3"/>
  <c r="L49172" i="3"/>
  <c r="L49116" i="3"/>
  <c r="L49059" i="3"/>
  <c r="L49003" i="3"/>
  <c r="L48947" i="3"/>
  <c r="L48890" i="3"/>
  <c r="L48834" i="3"/>
  <c r="L48778" i="3"/>
  <c r="L48716" i="3"/>
  <c r="L48660" i="3"/>
  <c r="L48604" i="3"/>
  <c r="L48547" i="3"/>
  <c r="L48491" i="3"/>
  <c r="L48435" i="3"/>
  <c r="L48378" i="3"/>
  <c r="L48322" i="3"/>
  <c r="L48266" i="3"/>
  <c r="L48204" i="3"/>
  <c r="L48148" i="3"/>
  <c r="L48092" i="3"/>
  <c r="L48035" i="3"/>
  <c r="L47979" i="3"/>
  <c r="L47923" i="3"/>
  <c r="L47866" i="3"/>
  <c r="L47810" i="3"/>
  <c r="L47754" i="3"/>
  <c r="L47692" i="3"/>
  <c r="L47636" i="3"/>
  <c r="L47580" i="3"/>
  <c r="L47523" i="3"/>
  <c r="L47467" i="3"/>
  <c r="L47411" i="3"/>
  <c r="L47354" i="3"/>
  <c r="L47298" i="3"/>
  <c r="L47242" i="3"/>
  <c r="L47180" i="3"/>
  <c r="L47124" i="3"/>
  <c r="L47068" i="3"/>
  <c r="L47011" i="3"/>
  <c r="L46955" i="3"/>
  <c r="L46899" i="3"/>
  <c r="L46842" i="3"/>
  <c r="L46786" i="3"/>
  <c r="L46730" i="3"/>
  <c r="L46668" i="3"/>
  <c r="L46612" i="3"/>
  <c r="L46556" i="3"/>
  <c r="L46499" i="3"/>
  <c r="L46443" i="3"/>
  <c r="L46387" i="3"/>
  <c r="L46330" i="3"/>
  <c r="L46274" i="3"/>
  <c r="L46218" i="3"/>
  <c r="L46156" i="3"/>
  <c r="L46100" i="3"/>
  <c r="L46044" i="3"/>
  <c r="L45987" i="3"/>
  <c r="L45931" i="3"/>
  <c r="L45875" i="3"/>
  <c r="L45818" i="3"/>
  <c r="L45762" i="3"/>
  <c r="L45706" i="3"/>
  <c r="L45644" i="3"/>
  <c r="L45588" i="3"/>
  <c r="L45532" i="3"/>
  <c r="L45475" i="3"/>
  <c r="L45419" i="3"/>
  <c r="L45363" i="3"/>
  <c r="L45306" i="3"/>
  <c r="L45250" i="3"/>
  <c r="L45194" i="3"/>
  <c r="L45132" i="3"/>
  <c r="L45076" i="3"/>
  <c r="L45020" i="3"/>
  <c r="L44963" i="3"/>
  <c r="L44907" i="3"/>
  <c r="L44851" i="3"/>
  <c r="L44794" i="3"/>
  <c r="L44738" i="3"/>
  <c r="L44682" i="3"/>
  <c r="L44620" i="3"/>
  <c r="L44564" i="3"/>
  <c r="L44508" i="3"/>
  <c r="L44451" i="3"/>
  <c r="L44395" i="3"/>
  <c r="L44339" i="3"/>
  <c r="L44282" i="3"/>
  <c r="L44226" i="3"/>
  <c r="L44170" i="3"/>
  <c r="L44108" i="3"/>
  <c r="L44052" i="3"/>
  <c r="L43996" i="3"/>
  <c r="L43939" i="3"/>
  <c r="L43883" i="3"/>
  <c r="L43832" i="3"/>
  <c r="L43787" i="3"/>
  <c r="L43746" i="3"/>
  <c r="L43704" i="3"/>
  <c r="L43659" i="3"/>
  <c r="L43618" i="3"/>
  <c r="L43576" i="3"/>
  <c r="L43531" i="3"/>
  <c r="L43490" i="3"/>
  <c r="L43448" i="3"/>
  <c r="L43403" i="3"/>
  <c r="L43362" i="3"/>
  <c r="L43320" i="3"/>
  <c r="L43275" i="3"/>
  <c r="L43234" i="3"/>
  <c r="L43200" i="3"/>
  <c r="L43164" i="3"/>
  <c r="L43131" i="3"/>
  <c r="L43098" i="3"/>
  <c r="L43063" i="3"/>
  <c r="L43028" i="3"/>
  <c r="L42995" i="3"/>
  <c r="L42960" i="3"/>
  <c r="L42927" i="3"/>
  <c r="L42892" i="3"/>
  <c r="L42858" i="3"/>
  <c r="L42824" i="3"/>
  <c r="L42791" i="3"/>
  <c r="L42755" i="3"/>
  <c r="L42722" i="3"/>
  <c r="L42688" i="3"/>
  <c r="L42652" i="3"/>
  <c r="L42619" i="3"/>
  <c r="L42586" i="3"/>
  <c r="L42551" i="3"/>
  <c r="L42516" i="3"/>
  <c r="L42483" i="3"/>
  <c r="L42448" i="3"/>
  <c r="L42415" i="3"/>
  <c r="L42380" i="3"/>
  <c r="L42346" i="3"/>
  <c r="L42312" i="3"/>
  <c r="L42279" i="3"/>
  <c r="L42243" i="3"/>
  <c r="L42210" i="3"/>
  <c r="L42176" i="3"/>
  <c r="L42140" i="3"/>
  <c r="L42107" i="3"/>
  <c r="L42074" i="3"/>
  <c r="L42039" i="3"/>
  <c r="L42004" i="3"/>
  <c r="L41971" i="3"/>
  <c r="L41936" i="3"/>
  <c r="L41903" i="3"/>
  <c r="L41868" i="3"/>
  <c r="L41834" i="3"/>
  <c r="L41800" i="3"/>
  <c r="L41767" i="3"/>
  <c r="L41731" i="3"/>
  <c r="L41698" i="3"/>
  <c r="L41664" i="3"/>
  <c r="L41628" i="3"/>
  <c r="L41595" i="3"/>
  <c r="L41562" i="3"/>
  <c r="L41527" i="3"/>
  <c r="L41492" i="3"/>
  <c r="L41459" i="3"/>
  <c r="L41424" i="3"/>
  <c r="L41391" i="3"/>
  <c r="L41356" i="3"/>
  <c r="L41322" i="3"/>
  <c r="L41288" i="3"/>
  <c r="L41255" i="3"/>
  <c r="L41219" i="3"/>
  <c r="L41186" i="3"/>
  <c r="L41152" i="3"/>
  <c r="L41116" i="3"/>
  <c r="L41083" i="3"/>
  <c r="L41050" i="3"/>
  <c r="L41015" i="3"/>
  <c r="L40980" i="3"/>
  <c r="L40947" i="3"/>
  <c r="L40912" i="3"/>
  <c r="L40879" i="3"/>
  <c r="L40844" i="3"/>
  <c r="L40810" i="3"/>
  <c r="L40776" i="3"/>
  <c r="L40743" i="3"/>
  <c r="L40707" i="3"/>
  <c r="L40674" i="3"/>
  <c r="L40640" i="3"/>
  <c r="L40604" i="3"/>
  <c r="L40571" i="3"/>
  <c r="L40538" i="3"/>
  <c r="L40503" i="3"/>
  <c r="L40468" i="3"/>
  <c r="L40435" i="3"/>
  <c r="L40400" i="3"/>
  <c r="L40367" i="3"/>
  <c r="L40332" i="3"/>
  <c r="L40298" i="3"/>
  <c r="L40264" i="3"/>
  <c r="L40231" i="3"/>
  <c r="L40195" i="3"/>
  <c r="L40162" i="3"/>
  <c r="L40128" i="3"/>
  <c r="L40092" i="3"/>
  <c r="L40059" i="3"/>
  <c r="L40026" i="3"/>
  <c r="L39991" i="3"/>
  <c r="L39956" i="3"/>
  <c r="L39923" i="3"/>
  <c r="L39888" i="3"/>
  <c r="L39855" i="3"/>
  <c r="L39820" i="3"/>
  <c r="L39786" i="3"/>
  <c r="L39752" i="3"/>
  <c r="L39719" i="3"/>
  <c r="L39683" i="3"/>
  <c r="L39650" i="3"/>
  <c r="L39616" i="3"/>
  <c r="L39580" i="3"/>
  <c r="L39547" i="3"/>
  <c r="L39514" i="3"/>
  <c r="L39479" i="3"/>
  <c r="L39444" i="3"/>
  <c r="L39411" i="3"/>
  <c r="L39376" i="3"/>
  <c r="L39343" i="3"/>
  <c r="L39308" i="3"/>
  <c r="L39274" i="3"/>
  <c r="L39240" i="3"/>
  <c r="L39207" i="3"/>
  <c r="L39171" i="3"/>
  <c r="L39138" i="3"/>
  <c r="L39104" i="3"/>
  <c r="L39068" i="3"/>
  <c r="L39035" i="3"/>
  <c r="L39002" i="3"/>
  <c r="L38967" i="3"/>
  <c r="L38932" i="3"/>
  <c r="L38899" i="3"/>
  <c r="L38864" i="3"/>
  <c r="L38831" i="3"/>
  <c r="L38796" i="3"/>
  <c r="L38762" i="3"/>
  <c r="L38728" i="3"/>
  <c r="L38695" i="3"/>
  <c r="L38659" i="3"/>
  <c r="L38626" i="3"/>
  <c r="L38592" i="3"/>
  <c r="L38556" i="3"/>
  <c r="L38523" i="3"/>
  <c r="L38490" i="3"/>
  <c r="L38455" i="3"/>
  <c r="L38420" i="3"/>
  <c r="L38387" i="3"/>
  <c r="L38352" i="3"/>
  <c r="L38319" i="3"/>
  <c r="L38284" i="3"/>
  <c r="L38250" i="3"/>
  <c r="L38216" i="3"/>
  <c r="L38183" i="3"/>
  <c r="L38147" i="3"/>
  <c r="L38114" i="3"/>
  <c r="L38080" i="3"/>
  <c r="L38044" i="3"/>
  <c r="L38011" i="3"/>
  <c r="L37978" i="3"/>
  <c r="L37943" i="3"/>
  <c r="L37908" i="3"/>
  <c r="L37875" i="3"/>
  <c r="L37840" i="3"/>
  <c r="L37807" i="3"/>
  <c r="L37772" i="3"/>
  <c r="L37738" i="3"/>
  <c r="L37704" i="3"/>
  <c r="L37671" i="3"/>
  <c r="L37635" i="3"/>
  <c r="L37602" i="3"/>
  <c r="L37568" i="3"/>
  <c r="L37532" i="3"/>
  <c r="L37499" i="3"/>
  <c r="L37466" i="3"/>
  <c r="L37431" i="3"/>
  <c r="L37396" i="3"/>
  <c r="L37363" i="3"/>
  <c r="L37328" i="3"/>
  <c r="L37295" i="3"/>
  <c r="L37260" i="3"/>
  <c r="L37226" i="3"/>
  <c r="L37192" i="3"/>
  <c r="L37159" i="3"/>
  <c r="L37123" i="3"/>
  <c r="L37090" i="3"/>
  <c r="L37056" i="3"/>
  <c r="L37020" i="3"/>
  <c r="L36987" i="3"/>
  <c r="L36954" i="3"/>
  <c r="L36919" i="3"/>
  <c r="L36884" i="3"/>
  <c r="L36851" i="3"/>
  <c r="L36816" i="3"/>
  <c r="L36783" i="3"/>
  <c r="L36748" i="3"/>
  <c r="L36714" i="3"/>
  <c r="L36680" i="3"/>
  <c r="L36647" i="3"/>
  <c r="L36611" i="3"/>
  <c r="L36578" i="3"/>
  <c r="L36544" i="3"/>
  <c r="L36508" i="3"/>
  <c r="L36475" i="3"/>
  <c r="L36442" i="3"/>
  <c r="L36407" i="3"/>
  <c r="L36372" i="3"/>
  <c r="L36339" i="3"/>
  <c r="L36304" i="3"/>
  <c r="L36271" i="3"/>
  <c r="L36236" i="3"/>
  <c r="L36202" i="3"/>
  <c r="L36168" i="3"/>
  <c r="L36135" i="3"/>
  <c r="L36099" i="3"/>
  <c r="L36067" i="3"/>
  <c r="L36040" i="3"/>
  <c r="L36010" i="3"/>
  <c r="L35983" i="3"/>
  <c r="L35954" i="3"/>
  <c r="L35924" i="3"/>
  <c r="L35897" i="3"/>
  <c r="L35868" i="3"/>
  <c r="L35840" i="3"/>
  <c r="L35811" i="3"/>
  <c r="L35784" i="3"/>
  <c r="L35754" i="3"/>
  <c r="L35727" i="3"/>
  <c r="L35698" i="3"/>
  <c r="L35668" i="3"/>
  <c r="L35641" i="3"/>
  <c r="L35612" i="3"/>
  <c r="L35584" i="3"/>
  <c r="L35555" i="3"/>
  <c r="L35528" i="3"/>
  <c r="L35498" i="3"/>
  <c r="L35471" i="3"/>
  <c r="L35442" i="3"/>
  <c r="L35412" i="3"/>
  <c r="L35385" i="3"/>
  <c r="L35356" i="3"/>
  <c r="L35328" i="3"/>
  <c r="L35299" i="3"/>
  <c r="L35272" i="3"/>
  <c r="L35242" i="3"/>
  <c r="L35215" i="3"/>
  <c r="L35186" i="3"/>
  <c r="L35160" i="3"/>
  <c r="L35139" i="3"/>
  <c r="L35118" i="3"/>
  <c r="L35096" i="3"/>
  <c r="L35075" i="3"/>
  <c r="L35054" i="3"/>
  <c r="L35032" i="3"/>
  <c r="L35011" i="3"/>
  <c r="L34990" i="3"/>
  <c r="L34968" i="3"/>
  <c r="L34947" i="3"/>
  <c r="L34926" i="3"/>
  <c r="L34904" i="3"/>
  <c r="L34883" i="3"/>
  <c r="L34862" i="3"/>
  <c r="L34840" i="3"/>
  <c r="L34819" i="3"/>
  <c r="L34798" i="3"/>
  <c r="L34776" i="3"/>
  <c r="L34755" i="3"/>
  <c r="L34734" i="3"/>
  <c r="L34712" i="3"/>
  <c r="L34691" i="3"/>
  <c r="L34670" i="3"/>
  <c r="L34648" i="3"/>
  <c r="L34627" i="3"/>
  <c r="L34606" i="3"/>
  <c r="L34584" i="3"/>
  <c r="L34563" i="3"/>
  <c r="L34542" i="3"/>
  <c r="L34520" i="3"/>
  <c r="L34499" i="3"/>
  <c r="L34478" i="3"/>
  <c r="L34456" i="3"/>
  <c r="L34435" i="3"/>
  <c r="L34414" i="3"/>
  <c r="L34392" i="3"/>
  <c r="L34371" i="3"/>
  <c r="L34350" i="3"/>
  <c r="L34328" i="3"/>
  <c r="L34307" i="3"/>
  <c r="L34286" i="3"/>
  <c r="L34264" i="3"/>
  <c r="L34243" i="3"/>
  <c r="L34222" i="3"/>
  <c r="L34200" i="3"/>
  <c r="L34179" i="3"/>
  <c r="L34158" i="3"/>
  <c r="L34136" i="3"/>
  <c r="L34115" i="3"/>
  <c r="L34094" i="3"/>
  <c r="L34072" i="3"/>
  <c r="L34051" i="3"/>
  <c r="L34030" i="3"/>
  <c r="L34008" i="3"/>
  <c r="L33987" i="3"/>
  <c r="L33966" i="3"/>
  <c r="L33944" i="3"/>
  <c r="L33923" i="3"/>
  <c r="L33902" i="3"/>
  <c r="L33880" i="3"/>
  <c r="L33859" i="3"/>
  <c r="L33838" i="3"/>
  <c r="L33816" i="3"/>
  <c r="L33795" i="3"/>
  <c r="L33774" i="3"/>
  <c r="L33752" i="3"/>
  <c r="L33731" i="3"/>
  <c r="L33710" i="3"/>
  <c r="L33688" i="3"/>
  <c r="L33667" i="3"/>
  <c r="L33646" i="3"/>
  <c r="L33624" i="3"/>
  <c r="L33603" i="3"/>
  <c r="L33582" i="3"/>
  <c r="L33560" i="3"/>
  <c r="L33539" i="3"/>
  <c r="L33518" i="3"/>
  <c r="L33496" i="3"/>
  <c r="L33475" i="3"/>
  <c r="L33454" i="3"/>
  <c r="L33432" i="3"/>
  <c r="L33411" i="3"/>
  <c r="L33390" i="3"/>
  <c r="L33368" i="3"/>
  <c r="L33347" i="3"/>
  <c r="L33326" i="3"/>
  <c r="L33304" i="3"/>
  <c r="L33283" i="3"/>
  <c r="L33262" i="3"/>
  <c r="L33240" i="3"/>
  <c r="L33219" i="3"/>
  <c r="L33198" i="3"/>
  <c r="L33176" i="3"/>
  <c r="L33155" i="3"/>
  <c r="L33134" i="3"/>
  <c r="L33112" i="3"/>
  <c r="L33091" i="3"/>
  <c r="L33070" i="3"/>
  <c r="L33048" i="3"/>
  <c r="L33027" i="3"/>
  <c r="L33006" i="3"/>
  <c r="L32984" i="3"/>
  <c r="L32963" i="3"/>
  <c r="L32942" i="3"/>
  <c r="L32920" i="3"/>
  <c r="L32899" i="3"/>
  <c r="L32878" i="3"/>
  <c r="L32856" i="3"/>
  <c r="L32835" i="3"/>
  <c r="L32814" i="3"/>
  <c r="L32792" i="3"/>
  <c r="L32771" i="3"/>
  <c r="L32750" i="3"/>
  <c r="L32728" i="3"/>
  <c r="L32707" i="3"/>
  <c r="L32686" i="3"/>
  <c r="L32664" i="3"/>
  <c r="L32643" i="3"/>
  <c r="L32622" i="3"/>
  <c r="L32600" i="3"/>
  <c r="L32579" i="3"/>
  <c r="L32558" i="3"/>
  <c r="L32536" i="3"/>
  <c r="L32515" i="3"/>
  <c r="L32494" i="3"/>
  <c r="L32472" i="3"/>
  <c r="L32451" i="3"/>
  <c r="L32430" i="3"/>
  <c r="L32408" i="3"/>
  <c r="L32387" i="3"/>
  <c r="L32366" i="3"/>
  <c r="L32344" i="3"/>
  <c r="L32323" i="3"/>
  <c r="L32302" i="3"/>
  <c r="L32280" i="3"/>
  <c r="L32259" i="3"/>
  <c r="L32238" i="3"/>
  <c r="L32216" i="3"/>
  <c r="L32195" i="3"/>
  <c r="L32174" i="3"/>
  <c r="L32152" i="3"/>
  <c r="L32131" i="3"/>
  <c r="L32110" i="3"/>
  <c r="L32088" i="3"/>
  <c r="L32067" i="3"/>
  <c r="L32046" i="3"/>
  <c r="L32024" i="3"/>
  <c r="L32003" i="3"/>
  <c r="L31982" i="3"/>
  <c r="L31960" i="3"/>
  <c r="L31939" i="3"/>
  <c r="L31918" i="3"/>
  <c r="L31896" i="3"/>
  <c r="L31875" i="3"/>
  <c r="L31854" i="3"/>
  <c r="L31832" i="3"/>
  <c r="L31811" i="3"/>
  <c r="L31790" i="3"/>
  <c r="L31768" i="3"/>
  <c r="L31747" i="3"/>
  <c r="L31726" i="3"/>
  <c r="L31704" i="3"/>
  <c r="L31683" i="3"/>
  <c r="L31662" i="3"/>
  <c r="L31640" i="3"/>
  <c r="L31619" i="3"/>
  <c r="L31598" i="3"/>
  <c r="L31576" i="3"/>
  <c r="L31555" i="3"/>
  <c r="L31534" i="3"/>
  <c r="L31512" i="3"/>
  <c r="L31491" i="3"/>
  <c r="L31470" i="3"/>
  <c r="L31448" i="3"/>
  <c r="L31427" i="3"/>
  <c r="L31406" i="3"/>
  <c r="L31384" i="3"/>
  <c r="L31363" i="3"/>
  <c r="L31342" i="3"/>
  <c r="L31320" i="3"/>
  <c r="L31299" i="3"/>
  <c r="L31278" i="3"/>
  <c r="L31256" i="3"/>
  <c r="L31235" i="3"/>
  <c r="L31214" i="3"/>
  <c r="L31192" i="3"/>
  <c r="L31171" i="3"/>
  <c r="L31150" i="3"/>
  <c r="L31128" i="3"/>
  <c r="L31107" i="3"/>
  <c r="L31086" i="3"/>
  <c r="L31064" i="3"/>
  <c r="L31043" i="3"/>
  <c r="L31022" i="3"/>
  <c r="L31000" i="3"/>
  <c r="L30979" i="3"/>
  <c r="L30958" i="3"/>
  <c r="L30936" i="3"/>
  <c r="L30915" i="3"/>
  <c r="L30894" i="3"/>
  <c r="L30872" i="3"/>
  <c r="L30851" i="3"/>
  <c r="L30830" i="3"/>
  <c r="L30808" i="3"/>
  <c r="L30787" i="3"/>
  <c r="L30766" i="3"/>
  <c r="L30744" i="3"/>
  <c r="L30723" i="3"/>
  <c r="L30702" i="3"/>
  <c r="L30680" i="3"/>
  <c r="L30659" i="3"/>
  <c r="L30638" i="3"/>
  <c r="L30616" i="3"/>
  <c r="L30595" i="3"/>
  <c r="L30574" i="3"/>
  <c r="L30552" i="3"/>
  <c r="L30531" i="3"/>
  <c r="L30510" i="3"/>
  <c r="L30488" i="3"/>
  <c r="L30467" i="3"/>
  <c r="L30446" i="3"/>
  <c r="L30424" i="3"/>
  <c r="L30403" i="3"/>
  <c r="L30382" i="3"/>
  <c r="L30360" i="3"/>
  <c r="L30339" i="3"/>
  <c r="L30318" i="3"/>
  <c r="L30296" i="3"/>
  <c r="L30275" i="3"/>
  <c r="L30254" i="3"/>
  <c r="L30232" i="3"/>
  <c r="L30211" i="3"/>
  <c r="L30190" i="3"/>
  <c r="L30168" i="3"/>
  <c r="L30147" i="3"/>
  <c r="L30126" i="3"/>
  <c r="L30104" i="3"/>
  <c r="L30083" i="3"/>
  <c r="L30062" i="3"/>
  <c r="L30040" i="3"/>
  <c r="L30019" i="3"/>
  <c r="L29998" i="3"/>
  <c r="L29976" i="3"/>
  <c r="L29955" i="3"/>
  <c r="L29934" i="3"/>
  <c r="L29912" i="3"/>
  <c r="L29891" i="3"/>
  <c r="L29870" i="3"/>
  <c r="L29848" i="3"/>
  <c r="L29827" i="3"/>
  <c r="L29806" i="3"/>
  <c r="L29784" i="3"/>
  <c r="L29763" i="3"/>
  <c r="L29742" i="3"/>
  <c r="L29720" i="3"/>
  <c r="L29699" i="3"/>
  <c r="L29678" i="3"/>
  <c r="L29656" i="3"/>
  <c r="L29635" i="3"/>
  <c r="L29614" i="3"/>
  <c r="L29592" i="3"/>
  <c r="L29571" i="3"/>
  <c r="L29550" i="3"/>
  <c r="L29528" i="3"/>
  <c r="L29507" i="3"/>
  <c r="L29486" i="3"/>
  <c r="L29464" i="3"/>
  <c r="L29443" i="3"/>
  <c r="L29422" i="3"/>
  <c r="L29400" i="3"/>
  <c r="L29379" i="3"/>
  <c r="L29358" i="3"/>
  <c r="L29336" i="3"/>
  <c r="L29315" i="3"/>
  <c r="L29294" i="3"/>
  <c r="L29272" i="3"/>
  <c r="L29251" i="3"/>
  <c r="L29230" i="3"/>
  <c r="L29208" i="3"/>
  <c r="L29187" i="3"/>
  <c r="L29166" i="3"/>
  <c r="L29144" i="3"/>
  <c r="L29123" i="3"/>
  <c r="L29102" i="3"/>
  <c r="L29080" i="3"/>
  <c r="L29059" i="3"/>
  <c r="L29038" i="3"/>
  <c r="L29016" i="3"/>
  <c r="L28995" i="3"/>
  <c r="L28974" i="3"/>
  <c r="L28952" i="3"/>
  <c r="L28931" i="3"/>
  <c r="L28910" i="3"/>
  <c r="L28888" i="3"/>
  <c r="L28867" i="3"/>
  <c r="L28846" i="3"/>
  <c r="L28824" i="3"/>
  <c r="L28803" i="3"/>
  <c r="L28782" i="3"/>
  <c r="L28760" i="3"/>
  <c r="L28739" i="3"/>
  <c r="L28718" i="3"/>
  <c r="L28696" i="3"/>
  <c r="L28675" i="3"/>
  <c r="L28654" i="3"/>
  <c r="L28632" i="3"/>
  <c r="L28611" i="3"/>
  <c r="L28590" i="3"/>
  <c r="L28568" i="3"/>
  <c r="L28547" i="3"/>
  <c r="L28526" i="3"/>
  <c r="L28504" i="3"/>
  <c r="L28483" i="3"/>
  <c r="L28462" i="3"/>
  <c r="L28440" i="3"/>
  <c r="L28419" i="3"/>
  <c r="L28398" i="3"/>
  <c r="L28376" i="3"/>
  <c r="L28355" i="3"/>
  <c r="L28334" i="3"/>
  <c r="L28312" i="3"/>
  <c r="L28291" i="3"/>
  <c r="L28270" i="3"/>
  <c r="L28248" i="3"/>
  <c r="L28227" i="3"/>
  <c r="L28206" i="3"/>
  <c r="L28184" i="3"/>
  <c r="L28163" i="3"/>
  <c r="L28142" i="3"/>
  <c r="L28120" i="3"/>
  <c r="L28099" i="3"/>
  <c r="L28078" i="3"/>
  <c r="L28056" i="3"/>
  <c r="L28035" i="3"/>
  <c r="L28014" i="3"/>
  <c r="L27992" i="3"/>
  <c r="L27971" i="3"/>
  <c r="L27950" i="3"/>
  <c r="L27928" i="3"/>
  <c r="L27907" i="3"/>
  <c r="L27886" i="3"/>
  <c r="L27864" i="3"/>
  <c r="L27843" i="3"/>
  <c r="L27822" i="3"/>
  <c r="L27800" i="3"/>
  <c r="L27779" i="3"/>
  <c r="L27758" i="3"/>
  <c r="L27736" i="3"/>
  <c r="L27715" i="3"/>
  <c r="L27694" i="3"/>
  <c r="L27672" i="3"/>
  <c r="L27651" i="3"/>
  <c r="L27630" i="3"/>
  <c r="L27608" i="3"/>
  <c r="L27587" i="3"/>
  <c r="L27566" i="3"/>
  <c r="L27544" i="3"/>
  <c r="L27523" i="3"/>
  <c r="L27502" i="3"/>
  <c r="L27480" i="3"/>
  <c r="L27459" i="3"/>
  <c r="L27438" i="3"/>
  <c r="L27416" i="3"/>
  <c r="L27395" i="3"/>
  <c r="L27374" i="3"/>
  <c r="L27352" i="3"/>
  <c r="L27331" i="3"/>
  <c r="L27310" i="3"/>
  <c r="L27288" i="3"/>
  <c r="L27267" i="3"/>
  <c r="L27246" i="3"/>
  <c r="L27224" i="3"/>
  <c r="L27203" i="3"/>
  <c r="L27182" i="3"/>
  <c r="L27160" i="3"/>
  <c r="L27139" i="3"/>
  <c r="L27118" i="3"/>
  <c r="L27096" i="3"/>
  <c r="L27075" i="3"/>
  <c r="L27054" i="3"/>
  <c r="L27032" i="3"/>
  <c r="L27011" i="3"/>
  <c r="L26990" i="3"/>
  <c r="L26968" i="3"/>
  <c r="L26947" i="3"/>
  <c r="L26926" i="3"/>
  <c r="L26904" i="3"/>
  <c r="L26883" i="3"/>
  <c r="L26862" i="3"/>
  <c r="L26840" i="3"/>
  <c r="L26819" i="3"/>
  <c r="L26798" i="3"/>
  <c r="L26776" i="3"/>
  <c r="L26755" i="3"/>
  <c r="L26734" i="3"/>
  <c r="L26712" i="3"/>
  <c r="L26691" i="3"/>
  <c r="L26670" i="3"/>
  <c r="L26648" i="3"/>
  <c r="L26627" i="3"/>
  <c r="L26606" i="3"/>
  <c r="L26584" i="3"/>
  <c r="L26563" i="3"/>
  <c r="L26542" i="3"/>
  <c r="L26520" i="3"/>
  <c r="L26499" i="3"/>
  <c r="L26478" i="3"/>
  <c r="L26456" i="3"/>
  <c r="L26435" i="3"/>
  <c r="L26414" i="3"/>
  <c r="L26392" i="3"/>
  <c r="L26371" i="3"/>
  <c r="L26350" i="3"/>
  <c r="L26328" i="3"/>
  <c r="L26307" i="3"/>
  <c r="L26286" i="3"/>
  <c r="L26264" i="3"/>
  <c r="L26243" i="3"/>
  <c r="L26222" i="3"/>
  <c r="L26200" i="3"/>
  <c r="L26179" i="3"/>
  <c r="L26158" i="3"/>
  <c r="L26136" i="3"/>
  <c r="L26115" i="3"/>
  <c r="L26094" i="3"/>
  <c r="L26072" i="3"/>
  <c r="L26051" i="3"/>
  <c r="L26030" i="3"/>
  <c r="L26008" i="3"/>
  <c r="L25987" i="3"/>
  <c r="L25966" i="3"/>
  <c r="L25944" i="3"/>
  <c r="L25923" i="3"/>
  <c r="L25902" i="3"/>
  <c r="L25880" i="3"/>
  <c r="L25859" i="3"/>
  <c r="L25838" i="3"/>
  <c r="L25816" i="3"/>
  <c r="L25795" i="3"/>
  <c r="L25774" i="3"/>
  <c r="L25752" i="3"/>
  <c r="L25731" i="3"/>
  <c r="L25710" i="3"/>
  <c r="L25688" i="3"/>
  <c r="L25667" i="3"/>
  <c r="L25646" i="3"/>
  <c r="L25624" i="3"/>
  <c r="L25603" i="3"/>
  <c r="L25582" i="3"/>
  <c r="L25560" i="3"/>
  <c r="L25539" i="3"/>
  <c r="L25518" i="3"/>
  <c r="L25496" i="3"/>
  <c r="L25475" i="3"/>
  <c r="L25454" i="3"/>
  <c r="L25432" i="3"/>
  <c r="L25411" i="3"/>
  <c r="L25390" i="3"/>
  <c r="L25368" i="3"/>
  <c r="L25347" i="3"/>
  <c r="L25326" i="3"/>
  <c r="L25304" i="3"/>
  <c r="L25283" i="3"/>
  <c r="L25262" i="3"/>
  <c r="L25240" i="3"/>
  <c r="L25219" i="3"/>
  <c r="L25198" i="3"/>
  <c r="L25176" i="3"/>
  <c r="L25155" i="3"/>
  <c r="L25134" i="3"/>
  <c r="L25112" i="3"/>
  <c r="L25091" i="3"/>
  <c r="L25070" i="3"/>
  <c r="L25048" i="3"/>
  <c r="L25027" i="3"/>
  <c r="L25011" i="3"/>
  <c r="L24995" i="3"/>
  <c r="L24979" i="3"/>
  <c r="L24963" i="3"/>
  <c r="L24947" i="3"/>
  <c r="L24931" i="3"/>
  <c r="L24915" i="3"/>
  <c r="L24899" i="3"/>
  <c r="L24883" i="3"/>
  <c r="L24867" i="3"/>
  <c r="L24851" i="3"/>
  <c r="L24835" i="3"/>
  <c r="L24819" i="3"/>
  <c r="L24803" i="3"/>
  <c r="L24787" i="3"/>
  <c r="L24771" i="3"/>
  <c r="L24755" i="3"/>
  <c r="L24739" i="3"/>
  <c r="L24723" i="3"/>
  <c r="L24707" i="3"/>
  <c r="L24691" i="3"/>
  <c r="L24675" i="3"/>
  <c r="L24659" i="3"/>
  <c r="L24643" i="3"/>
  <c r="L24627" i="3"/>
  <c r="L24611" i="3"/>
  <c r="L24595" i="3"/>
  <c r="L24579" i="3"/>
  <c r="L24563" i="3"/>
  <c r="L24547" i="3"/>
  <c r="L24531" i="3"/>
  <c r="L24515" i="3"/>
  <c r="L24499" i="3"/>
  <c r="L24483" i="3"/>
  <c r="L24467" i="3"/>
  <c r="L24451" i="3"/>
  <c r="L24435" i="3"/>
  <c r="L24419" i="3"/>
  <c r="L24403" i="3"/>
  <c r="L24387" i="3"/>
  <c r="L24371" i="3"/>
  <c r="L24355" i="3"/>
  <c r="L24339" i="3"/>
  <c r="L24323" i="3"/>
  <c r="L24307" i="3"/>
  <c r="L24291" i="3"/>
  <c r="L24275" i="3"/>
  <c r="L24259" i="3"/>
  <c r="L24243" i="3"/>
  <c r="L24230" i="3"/>
  <c r="L24216" i="3"/>
  <c r="L24203" i="3"/>
  <c r="L24191" i="3"/>
  <c r="L24177" i="3"/>
  <c r="L24166" i="3"/>
  <c r="L24152" i="3"/>
  <c r="L24139" i="3"/>
  <c r="L24127" i="3"/>
  <c r="L24113" i="3"/>
  <c r="L24102" i="3"/>
  <c r="L24088" i="3"/>
  <c r="L24075" i="3"/>
  <c r="L24063" i="3"/>
  <c r="L24049" i="3"/>
  <c r="L24038" i="3"/>
  <c r="L24024" i="3"/>
  <c r="L24011" i="3"/>
  <c r="L23999" i="3"/>
  <c r="L23985" i="3"/>
  <c r="L23974" i="3"/>
  <c r="L23960" i="3"/>
  <c r="L23947" i="3"/>
  <c r="L23935" i="3"/>
  <c r="L23921" i="3"/>
  <c r="L23910" i="3"/>
  <c r="L23896" i="3"/>
  <c r="L23883" i="3"/>
  <c r="L23871" i="3"/>
  <c r="L23857" i="3"/>
  <c r="L23846" i="3"/>
  <c r="L23832" i="3"/>
  <c r="L23819" i="3"/>
  <c r="L23807" i="3"/>
  <c r="L23793" i="3"/>
  <c r="L23782" i="3"/>
  <c r="L23768" i="3"/>
  <c r="L23755" i="3"/>
  <c r="L23743" i="3"/>
  <c r="L23729" i="3"/>
  <c r="L23718" i="3"/>
  <c r="L23704" i="3"/>
  <c r="L23691" i="3"/>
  <c r="L23679" i="3"/>
  <c r="L23665" i="3"/>
  <c r="L23654" i="3"/>
  <c r="L23640" i="3"/>
  <c r="L23627" i="3"/>
  <c r="L23615" i="3"/>
  <c r="L23601" i="3"/>
  <c r="L23590" i="3"/>
  <c r="L23576" i="3"/>
  <c r="L23563" i="3"/>
  <c r="L23551" i="3"/>
  <c r="L23537" i="3"/>
  <c r="L23526" i="3"/>
  <c r="L23512" i="3"/>
  <c r="L23499" i="3"/>
  <c r="L23487" i="3"/>
  <c r="L23473" i="3"/>
  <c r="L23462" i="3"/>
  <c r="L23448" i="3"/>
  <c r="L23435" i="3"/>
  <c r="L23423" i="3"/>
  <c r="L23409" i="3"/>
  <c r="L23398" i="3"/>
  <c r="L23384" i="3"/>
  <c r="L23371" i="3"/>
  <c r="L23359" i="3"/>
  <c r="L23345" i="3"/>
  <c r="L23334" i="3"/>
  <c r="L23320" i="3"/>
  <c r="L23307" i="3"/>
  <c r="L23295" i="3"/>
  <c r="L23281" i="3"/>
  <c r="L23270" i="3"/>
  <c r="L23256" i="3"/>
  <c r="L23243" i="3"/>
  <c r="L23231" i="3"/>
  <c r="L23217" i="3"/>
  <c r="L23206" i="3"/>
  <c r="L23192" i="3"/>
  <c r="L23179" i="3"/>
  <c r="L23167" i="3"/>
  <c r="L23153" i="3"/>
  <c r="L23142" i="3"/>
  <c r="L23129" i="3"/>
  <c r="L23119" i="3"/>
  <c r="L23108" i="3"/>
  <c r="L23097" i="3"/>
  <c r="L23087" i="3"/>
  <c r="L23076" i="3"/>
  <c r="L23065" i="3"/>
  <c r="L23055" i="3"/>
  <c r="L23044" i="3"/>
  <c r="L23033" i="3"/>
  <c r="L23023" i="3"/>
  <c r="L23012" i="3"/>
  <c r="L23001" i="3"/>
  <c r="L22991" i="3"/>
  <c r="L22980" i="3"/>
  <c r="L22969" i="3"/>
  <c r="L22959" i="3"/>
  <c r="L22948" i="3"/>
  <c r="L22937" i="3"/>
  <c r="L22927" i="3"/>
  <c r="L22916" i="3"/>
  <c r="L22905" i="3"/>
  <c r="L22895" i="3"/>
  <c r="L22884" i="3"/>
  <c r="L22873" i="3"/>
  <c r="L22863" i="3"/>
  <c r="L22852" i="3"/>
  <c r="L22841" i="3"/>
  <c r="L22831" i="3"/>
  <c r="L22820" i="3"/>
  <c r="L22809" i="3"/>
  <c r="L22799" i="3"/>
  <c r="L22788" i="3"/>
  <c r="L22777" i="3"/>
  <c r="L22767" i="3"/>
  <c r="L22756" i="3"/>
  <c r="L22745" i="3"/>
  <c r="L22735" i="3"/>
  <c r="L22724" i="3"/>
  <c r="L22713" i="3"/>
  <c r="L22703" i="3"/>
  <c r="L22692" i="3"/>
  <c r="L22681" i="3"/>
  <c r="L22671" i="3"/>
  <c r="L22660" i="3"/>
  <c r="L22649" i="3"/>
  <c r="L22639" i="3"/>
  <c r="L22628" i="3"/>
  <c r="L22617" i="3"/>
  <c r="L22607" i="3"/>
  <c r="L22596" i="3"/>
  <c r="L22585" i="3"/>
  <c r="L22575" i="3"/>
  <c r="L22564" i="3"/>
  <c r="L22553" i="3"/>
  <c r="L22543" i="3"/>
  <c r="L22532" i="3"/>
  <c r="L22521" i="3"/>
  <c r="L22511" i="3"/>
  <c r="L22500" i="3"/>
  <c r="L22489" i="3"/>
  <c r="L22479" i="3"/>
  <c r="L22468" i="3"/>
  <c r="L22457" i="3"/>
  <c r="L22447" i="3"/>
  <c r="L22436" i="3"/>
  <c r="L22425" i="3"/>
  <c r="L22415" i="3"/>
  <c r="L22404" i="3"/>
  <c r="L22393" i="3"/>
  <c r="L22383" i="3"/>
  <c r="L22372" i="3"/>
  <c r="L22361" i="3"/>
  <c r="L22351" i="3"/>
  <c r="L22340" i="3"/>
  <c r="L22329" i="3"/>
  <c r="L22319" i="3"/>
  <c r="L22308" i="3"/>
  <c r="L22297" i="3"/>
  <c r="L22287" i="3"/>
  <c r="L22276" i="3"/>
  <c r="L22265" i="3"/>
  <c r="L22255" i="3"/>
  <c r="L22244" i="3"/>
  <c r="L22233" i="3"/>
  <c r="L22223" i="3"/>
  <c r="L22212" i="3"/>
  <c r="L22201" i="3"/>
  <c r="L22191" i="3"/>
  <c r="L22180" i="3"/>
  <c r="L22169" i="3"/>
  <c r="L22159" i="3"/>
  <c r="L22148" i="3"/>
  <c r="L22137" i="3"/>
  <c r="L22127" i="3"/>
  <c r="L22116" i="3"/>
  <c r="L22105" i="3"/>
  <c r="L22095" i="3"/>
  <c r="L22084" i="3"/>
  <c r="L22073" i="3"/>
  <c r="L22063" i="3"/>
  <c r="L22054" i="3"/>
  <c r="L22045" i="3"/>
  <c r="L22036" i="3"/>
  <c r="L22027" i="3"/>
  <c r="L22017" i="3"/>
  <c r="L22008" i="3"/>
  <c r="L21999" i="3"/>
  <c r="L21990" i="3"/>
  <c r="L21981" i="3"/>
  <c r="L21973" i="3"/>
  <c r="L21965" i="3"/>
  <c r="L21957" i="3"/>
  <c r="L21949" i="3"/>
  <c r="L21941" i="3"/>
  <c r="L21933" i="3"/>
  <c r="L21925" i="3"/>
  <c r="L21917" i="3"/>
  <c r="L21909" i="3"/>
  <c r="L21901" i="3"/>
  <c r="L21893" i="3"/>
  <c r="L21885" i="3"/>
  <c r="L21877" i="3"/>
  <c r="L21869" i="3"/>
  <c r="L21861" i="3"/>
  <c r="L21853" i="3"/>
  <c r="L21845" i="3"/>
  <c r="L21837" i="3"/>
  <c r="L21829" i="3"/>
  <c r="L21821" i="3"/>
  <c r="L21813" i="3"/>
  <c r="L21805" i="3"/>
  <c r="L21797" i="3"/>
  <c r="L21789" i="3"/>
  <c r="L21781" i="3"/>
  <c r="L21773" i="3"/>
  <c r="L21765" i="3"/>
  <c r="L21757" i="3"/>
  <c r="L21749" i="3"/>
  <c r="L21741" i="3"/>
  <c r="L21733" i="3"/>
  <c r="L21725" i="3"/>
  <c r="L21717" i="3"/>
  <c r="L21709" i="3"/>
  <c r="L21701" i="3"/>
  <c r="L21693" i="3"/>
  <c r="L21685" i="3"/>
  <c r="L21677" i="3"/>
  <c r="L21669" i="3"/>
  <c r="L21661" i="3"/>
  <c r="L21653" i="3"/>
  <c r="L21645" i="3"/>
  <c r="L21637" i="3"/>
  <c r="L21629" i="3"/>
  <c r="L21621" i="3"/>
  <c r="L21613" i="3"/>
  <c r="L21605" i="3"/>
  <c r="L21597" i="3"/>
  <c r="L21589" i="3"/>
  <c r="L21581" i="3"/>
  <c r="L21573" i="3"/>
  <c r="L21565" i="3"/>
  <c r="L21557" i="3"/>
  <c r="L21549" i="3"/>
  <c r="L21541" i="3"/>
  <c r="L21533" i="3"/>
  <c r="L21525" i="3"/>
  <c r="L21517" i="3"/>
  <c r="L21509" i="3"/>
  <c r="L21501" i="3"/>
  <c r="L21493" i="3"/>
  <c r="L21485" i="3"/>
  <c r="L21477" i="3"/>
  <c r="L21469" i="3"/>
  <c r="L21461" i="3"/>
  <c r="L21453" i="3"/>
  <c r="L21445" i="3"/>
  <c r="L21437" i="3"/>
  <c r="L21429" i="3"/>
  <c r="L21421" i="3"/>
  <c r="L21413" i="3"/>
  <c r="L21405" i="3"/>
  <c r="L21397" i="3"/>
  <c r="L21389" i="3"/>
  <c r="L21381" i="3"/>
  <c r="L21373" i="3"/>
  <c r="L21365" i="3"/>
  <c r="L21357" i="3"/>
  <c r="L21349" i="3"/>
  <c r="L21341" i="3"/>
  <c r="L21333" i="3"/>
  <c r="L21325" i="3"/>
  <c r="L21317" i="3"/>
  <c r="L21309" i="3"/>
  <c r="L21301" i="3"/>
  <c r="L21293" i="3"/>
  <c r="L21285" i="3"/>
  <c r="L21277" i="3"/>
  <c r="L21269" i="3"/>
  <c r="L21261" i="3"/>
  <c r="L21253" i="3"/>
  <c r="L21245" i="3"/>
  <c r="L21237" i="3"/>
  <c r="L21229" i="3"/>
  <c r="L21221" i="3"/>
  <c r="L21213" i="3"/>
  <c r="L21205" i="3"/>
  <c r="L21197" i="3"/>
  <c r="L21189" i="3"/>
  <c r="L21181" i="3"/>
  <c r="L21173" i="3"/>
  <c r="L21165" i="3"/>
  <c r="L21157" i="3"/>
  <c r="L21149" i="3"/>
  <c r="L21141" i="3"/>
  <c r="L21133" i="3"/>
  <c r="L21125" i="3"/>
  <c r="L21117" i="3"/>
  <c r="L21109" i="3"/>
  <c r="L21101" i="3"/>
  <c r="L21093" i="3"/>
  <c r="L21085" i="3"/>
  <c r="L21077" i="3"/>
  <c r="L21069" i="3"/>
  <c r="L21061" i="3"/>
  <c r="L21053" i="3"/>
  <c r="L21045" i="3"/>
  <c r="L21037" i="3"/>
  <c r="L21029" i="3"/>
  <c r="L21021" i="3"/>
  <c r="L21013" i="3"/>
  <c r="L21005" i="3"/>
  <c r="L20997" i="3"/>
  <c r="L20989" i="3"/>
  <c r="L20981" i="3"/>
  <c r="L20973" i="3"/>
  <c r="L20965" i="3"/>
  <c r="L20957" i="3"/>
  <c r="L20949" i="3"/>
  <c r="L20941" i="3"/>
  <c r="L20933" i="3"/>
  <c r="L20925" i="3"/>
  <c r="L20917" i="3"/>
  <c r="L20909" i="3"/>
  <c r="L20901" i="3"/>
  <c r="L20893" i="3"/>
  <c r="L20885" i="3"/>
  <c r="L20877" i="3"/>
  <c r="L20869" i="3"/>
  <c r="L20861" i="3"/>
  <c r="L20853" i="3"/>
  <c r="L20845" i="3"/>
  <c r="L20837" i="3"/>
  <c r="L20829" i="3"/>
  <c r="L20821" i="3"/>
  <c r="L20813" i="3"/>
  <c r="L20805" i="3"/>
  <c r="L20797" i="3"/>
  <c r="L20789" i="3"/>
  <c r="L20781" i="3"/>
  <c r="L20773" i="3"/>
  <c r="L20765" i="3"/>
  <c r="L20757" i="3"/>
  <c r="L20749" i="3"/>
  <c r="L20741" i="3"/>
  <c r="L20733" i="3"/>
  <c r="L20725" i="3"/>
  <c r="L20717" i="3"/>
  <c r="L20709" i="3"/>
  <c r="L20701" i="3"/>
  <c r="L20693" i="3"/>
  <c r="L20685" i="3"/>
  <c r="L20677" i="3"/>
  <c r="L20669" i="3"/>
  <c r="L20661" i="3"/>
  <c r="L20653" i="3"/>
  <c r="L20645" i="3"/>
  <c r="L20637" i="3"/>
  <c r="L20629" i="3"/>
  <c r="L20621" i="3"/>
  <c r="L20613" i="3"/>
  <c r="L20605" i="3"/>
  <c r="L20597" i="3"/>
  <c r="L20589" i="3"/>
  <c r="L20581" i="3"/>
  <c r="L20573" i="3"/>
  <c r="L20565" i="3"/>
  <c r="L20557" i="3"/>
  <c r="L20549" i="3"/>
  <c r="L20541" i="3"/>
  <c r="L20533" i="3"/>
  <c r="L20525" i="3"/>
  <c r="L20517" i="3"/>
  <c r="L20509" i="3"/>
  <c r="L20501" i="3"/>
  <c r="L20493" i="3"/>
  <c r="L20485" i="3"/>
  <c r="L20477" i="3"/>
  <c r="L20469" i="3"/>
  <c r="L20461" i="3"/>
  <c r="L20453" i="3"/>
  <c r="L20445" i="3"/>
  <c r="L20437" i="3"/>
  <c r="L20429" i="3"/>
  <c r="L20421" i="3"/>
  <c r="L20413" i="3"/>
  <c r="L20405" i="3"/>
  <c r="L20397" i="3"/>
  <c r="L20389" i="3"/>
  <c r="L20381" i="3"/>
  <c r="L20373" i="3"/>
  <c r="L20365" i="3"/>
  <c r="L20357" i="3"/>
  <c r="L20349" i="3"/>
  <c r="L20341" i="3"/>
  <c r="L20333" i="3"/>
  <c r="L20325" i="3"/>
  <c r="L20317" i="3"/>
  <c r="L20309" i="3"/>
  <c r="L20301" i="3"/>
  <c r="L20293" i="3"/>
  <c r="L20285" i="3"/>
  <c r="L20277" i="3"/>
  <c r="L20269" i="3"/>
  <c r="L20261" i="3"/>
  <c r="L20253" i="3"/>
  <c r="L20245" i="3"/>
  <c r="L20237" i="3"/>
  <c r="L20229" i="3"/>
  <c r="L20221" i="3"/>
  <c r="L20213" i="3"/>
  <c r="L20205" i="3"/>
  <c r="L20197" i="3"/>
  <c r="L20189" i="3"/>
  <c r="L20181" i="3"/>
  <c r="L20173" i="3"/>
  <c r="L20165" i="3"/>
  <c r="L20157" i="3"/>
  <c r="L20149" i="3"/>
  <c r="L20141" i="3"/>
  <c r="L20133" i="3"/>
  <c r="L20125" i="3"/>
  <c r="L20117" i="3"/>
  <c r="L20109" i="3"/>
  <c r="L20101" i="3"/>
  <c r="L20093" i="3"/>
  <c r="L20085" i="3"/>
  <c r="L20077" i="3"/>
  <c r="L20069" i="3"/>
  <c r="L20061" i="3"/>
  <c r="L20053" i="3"/>
  <c r="L20045" i="3"/>
  <c r="L20037" i="3"/>
  <c r="L20029" i="3"/>
  <c r="L20021" i="3"/>
  <c r="L20013" i="3"/>
  <c r="L20005" i="3"/>
  <c r="L19997" i="3"/>
  <c r="L19989" i="3"/>
  <c r="L19981" i="3"/>
  <c r="L19973" i="3"/>
  <c r="L19965" i="3"/>
  <c r="L19957" i="3"/>
  <c r="L19949" i="3"/>
  <c r="L19941" i="3"/>
  <c r="L19933" i="3"/>
  <c r="L19925" i="3"/>
  <c r="L19917" i="3"/>
  <c r="L19909" i="3"/>
  <c r="L19901" i="3"/>
  <c r="L19893" i="3"/>
  <c r="L19885" i="3"/>
  <c r="L19877" i="3"/>
  <c r="L19869" i="3"/>
  <c r="L19861" i="3"/>
  <c r="L19853" i="3"/>
  <c r="L19845" i="3"/>
  <c r="L19837" i="3"/>
  <c r="L19829" i="3"/>
  <c r="L19821" i="3"/>
  <c r="L19813" i="3"/>
  <c r="L19805" i="3"/>
  <c r="L19797" i="3"/>
  <c r="L19789" i="3"/>
  <c r="L19781" i="3"/>
  <c r="L19773" i="3"/>
  <c r="L19765" i="3"/>
  <c r="L19757" i="3"/>
  <c r="L19749" i="3"/>
  <c r="L19741" i="3"/>
  <c r="L19733" i="3"/>
  <c r="L19725" i="3"/>
  <c r="L19717" i="3"/>
  <c r="L19709" i="3"/>
  <c r="L19701" i="3"/>
  <c r="L19693" i="3"/>
  <c r="L19685" i="3"/>
  <c r="L19677" i="3"/>
  <c r="L19669" i="3"/>
  <c r="L19661" i="3"/>
  <c r="L19653" i="3"/>
  <c r="L19645" i="3"/>
  <c r="L19637" i="3"/>
  <c r="L19629" i="3"/>
  <c r="L19621" i="3"/>
  <c r="L19613" i="3"/>
  <c r="L19605" i="3"/>
  <c r="L19597" i="3"/>
  <c r="L19589" i="3"/>
  <c r="L19581" i="3"/>
  <c r="L19573" i="3"/>
  <c r="L19565" i="3"/>
  <c r="L19557" i="3"/>
  <c r="L19549" i="3"/>
  <c r="L19541" i="3"/>
  <c r="L19533" i="3"/>
  <c r="L19525" i="3"/>
  <c r="L19517" i="3"/>
  <c r="L19509" i="3"/>
  <c r="L19501" i="3"/>
  <c r="L19493" i="3"/>
  <c r="L19485" i="3"/>
  <c r="L19477" i="3"/>
  <c r="L19469" i="3"/>
  <c r="L19461" i="3"/>
  <c r="L19453" i="3"/>
  <c r="L19445" i="3"/>
  <c r="L19437" i="3"/>
  <c r="L19429" i="3"/>
  <c r="L19421" i="3"/>
  <c r="L19413" i="3"/>
  <c r="L19405" i="3"/>
  <c r="L19397" i="3"/>
  <c r="L19389" i="3"/>
  <c r="L19381" i="3"/>
  <c r="L19373" i="3"/>
  <c r="L19365" i="3"/>
  <c r="L19357" i="3"/>
  <c r="L19349" i="3"/>
  <c r="L19341" i="3"/>
  <c r="L19333" i="3"/>
  <c r="L19325" i="3"/>
  <c r="L19317" i="3"/>
  <c r="L19309" i="3"/>
  <c r="L19301" i="3"/>
  <c r="L19293" i="3"/>
  <c r="L19285" i="3"/>
  <c r="L19277" i="3"/>
  <c r="L19269" i="3"/>
  <c r="L19261" i="3"/>
  <c r="L19253" i="3"/>
  <c r="L19245" i="3"/>
  <c r="L19237" i="3"/>
  <c r="L19229" i="3"/>
  <c r="L19221" i="3"/>
  <c r="L19213" i="3"/>
  <c r="L19205" i="3"/>
  <c r="L19197" i="3"/>
  <c r="L19189" i="3"/>
  <c r="L19181" i="3"/>
  <c r="L19173" i="3"/>
  <c r="L19165" i="3"/>
  <c r="L19157" i="3"/>
  <c r="L19149" i="3"/>
  <c r="L19141" i="3"/>
  <c r="L19133" i="3"/>
  <c r="L19125" i="3"/>
  <c r="L19117" i="3"/>
  <c r="L19109" i="3"/>
  <c r="L19101" i="3"/>
  <c r="L19093" i="3"/>
  <c r="L19085" i="3"/>
  <c r="L19077" i="3"/>
  <c r="L19069" i="3"/>
  <c r="L19061" i="3"/>
  <c r="L19053" i="3"/>
  <c r="L19045" i="3"/>
  <c r="L19037" i="3"/>
  <c r="L19029" i="3"/>
  <c r="L19021" i="3"/>
  <c r="L19013" i="3"/>
  <c r="L19005" i="3"/>
  <c r="L18997" i="3"/>
  <c r="L18989" i="3"/>
  <c r="L18981" i="3"/>
  <c r="L18973" i="3"/>
  <c r="L18965" i="3"/>
  <c r="L18957" i="3"/>
  <c r="L18949" i="3"/>
  <c r="L18941" i="3"/>
  <c r="L18933" i="3"/>
  <c r="L18925" i="3"/>
  <c r="L18917" i="3"/>
  <c r="L18909" i="3"/>
  <c r="L18901" i="3"/>
  <c r="L18893" i="3"/>
  <c r="L18885" i="3"/>
  <c r="L18877" i="3"/>
  <c r="L18869" i="3"/>
  <c r="L18861" i="3"/>
  <c r="L18853" i="3"/>
  <c r="L18845" i="3"/>
  <c r="L18837" i="3"/>
  <c r="L18829" i="3"/>
  <c r="L18821" i="3"/>
  <c r="L18813" i="3"/>
  <c r="L18805" i="3"/>
  <c r="L18797" i="3"/>
  <c r="L18789" i="3"/>
  <c r="L18781" i="3"/>
  <c r="L18773" i="3"/>
  <c r="L18765" i="3"/>
  <c r="L18757" i="3"/>
  <c r="L18749" i="3"/>
  <c r="L18741" i="3"/>
  <c r="L18733" i="3"/>
  <c r="L18725" i="3"/>
  <c r="L18717" i="3"/>
  <c r="L18709" i="3"/>
  <c r="L18701" i="3"/>
  <c r="L18693" i="3"/>
  <c r="L18685" i="3"/>
  <c r="L18677" i="3"/>
  <c r="L18669" i="3"/>
  <c r="L18661" i="3"/>
  <c r="L18653" i="3"/>
  <c r="L18645" i="3"/>
  <c r="L18637" i="3"/>
  <c r="L18629" i="3"/>
  <c r="L18621" i="3"/>
  <c r="L18613" i="3"/>
  <c r="L18605" i="3"/>
  <c r="L18597" i="3"/>
  <c r="L18589" i="3"/>
  <c r="L18581" i="3"/>
  <c r="L18573" i="3"/>
  <c r="L18565" i="3"/>
  <c r="L18557" i="3"/>
  <c r="L18549" i="3"/>
  <c r="L18541" i="3"/>
  <c r="L18533" i="3"/>
  <c r="L18525" i="3"/>
  <c r="L18517" i="3"/>
  <c r="L18509" i="3"/>
  <c r="L18501" i="3"/>
  <c r="L18493" i="3"/>
  <c r="L18485" i="3"/>
  <c r="L18477" i="3"/>
  <c r="L18469" i="3"/>
  <c r="L18461" i="3"/>
  <c r="L18453" i="3"/>
  <c r="L18445" i="3"/>
  <c r="L18437" i="3"/>
  <c r="L18429" i="3"/>
  <c r="L18421" i="3"/>
  <c r="L18413" i="3"/>
  <c r="L18405" i="3"/>
  <c r="L18397" i="3"/>
  <c r="L18389" i="3"/>
  <c r="L18381" i="3"/>
  <c r="L18373" i="3"/>
  <c r="L18365" i="3"/>
  <c r="L18357" i="3"/>
  <c r="L18349" i="3"/>
  <c r="L18341" i="3"/>
  <c r="L18333" i="3"/>
  <c r="L18325" i="3"/>
  <c r="L18317" i="3"/>
  <c r="L18309" i="3"/>
  <c r="L18301" i="3"/>
  <c r="L18293" i="3"/>
  <c r="L18285" i="3"/>
  <c r="L18277" i="3"/>
  <c r="L18269" i="3"/>
  <c r="L18261" i="3"/>
  <c r="L18253" i="3"/>
  <c r="L18245" i="3"/>
  <c r="L18237" i="3"/>
  <c r="L18229" i="3"/>
  <c r="L18221" i="3"/>
  <c r="L18213" i="3"/>
  <c r="L18205" i="3"/>
  <c r="L18197" i="3"/>
  <c r="L18189" i="3"/>
  <c r="L18181" i="3"/>
  <c r="L18173" i="3"/>
  <c r="L18165" i="3"/>
  <c r="L18157" i="3"/>
  <c r="L18149" i="3"/>
  <c r="L18141" i="3"/>
  <c r="L18133" i="3"/>
  <c r="L18125" i="3"/>
  <c r="L18117" i="3"/>
  <c r="L18109" i="3"/>
  <c r="L18101" i="3"/>
  <c r="L18093" i="3"/>
  <c r="L18085" i="3"/>
  <c r="L18077" i="3"/>
  <c r="L18069" i="3"/>
  <c r="L18061" i="3"/>
  <c r="L18053" i="3"/>
  <c r="L18045" i="3"/>
  <c r="L18037" i="3"/>
  <c r="L18029" i="3"/>
  <c r="L18021" i="3"/>
  <c r="L18013" i="3"/>
  <c r="L18005" i="3"/>
  <c r="L17997" i="3"/>
  <c r="L17989" i="3"/>
  <c r="L17981" i="3"/>
  <c r="L17973" i="3"/>
  <c r="L17965" i="3"/>
  <c r="L17957" i="3"/>
  <c r="L17949" i="3"/>
  <c r="L17941" i="3"/>
  <c r="L17933" i="3"/>
  <c r="L17925" i="3"/>
  <c r="L17917" i="3"/>
  <c r="L17909" i="3"/>
  <c r="L17901" i="3"/>
  <c r="L17893" i="3"/>
  <c r="L17885" i="3"/>
  <c r="L17877" i="3"/>
  <c r="L17869" i="3"/>
  <c r="L17861" i="3"/>
  <c r="L17853" i="3"/>
  <c r="L17845" i="3"/>
  <c r="L17837" i="3"/>
  <c r="L17829" i="3"/>
  <c r="L17821" i="3"/>
  <c r="L17813" i="3"/>
  <c r="L17805" i="3"/>
  <c r="L17797" i="3"/>
  <c r="L17789" i="3"/>
  <c r="L17781" i="3"/>
  <c r="L17773" i="3"/>
  <c r="L17765" i="3"/>
  <c r="L17757" i="3"/>
  <c r="L17749" i="3"/>
  <c r="L17741" i="3"/>
  <c r="L17733" i="3"/>
  <c r="L17725" i="3"/>
  <c r="L17717" i="3"/>
  <c r="L17709" i="3"/>
  <c r="L17701" i="3"/>
  <c r="L17693" i="3"/>
  <c r="L17685" i="3"/>
  <c r="L17677" i="3"/>
  <c r="L17669" i="3"/>
  <c r="L17661" i="3"/>
  <c r="L17653" i="3"/>
  <c r="L17645" i="3"/>
  <c r="L17637" i="3"/>
  <c r="L17629" i="3"/>
  <c r="L17621" i="3"/>
  <c r="L17613" i="3"/>
  <c r="L17605" i="3"/>
  <c r="L17597" i="3"/>
  <c r="L17589" i="3"/>
  <c r="L17581" i="3"/>
  <c r="L17573" i="3"/>
  <c r="L17565" i="3"/>
  <c r="L17557" i="3"/>
  <c r="L17549" i="3"/>
  <c r="L17541" i="3"/>
  <c r="L17533" i="3"/>
  <c r="L17525" i="3"/>
  <c r="L50475" i="3"/>
  <c r="L50419" i="3"/>
  <c r="L50362" i="3"/>
  <c r="L50306" i="3"/>
  <c r="L50250" i="3"/>
  <c r="L50188" i="3"/>
  <c r="L50132" i="3"/>
  <c r="L50076" i="3"/>
  <c r="L50019" i="3"/>
  <c r="L49963" i="3"/>
  <c r="L49907" i="3"/>
  <c r="L49850" i="3"/>
  <c r="L49794" i="3"/>
  <c r="L49738" i="3"/>
  <c r="L49676" i="3"/>
  <c r="L49620" i="3"/>
  <c r="L49564" i="3"/>
  <c r="L49507" i="3"/>
  <c r="L49451" i="3"/>
  <c r="L49395" i="3"/>
  <c r="L49338" i="3"/>
  <c r="L49282" i="3"/>
  <c r="L49226" i="3"/>
  <c r="L49164" i="3"/>
  <c r="L49108" i="3"/>
  <c r="L49052" i="3"/>
  <c r="L48995" i="3"/>
  <c r="L48939" i="3"/>
  <c r="L48883" i="3"/>
  <c r="L48826" i="3"/>
  <c r="L48770" i="3"/>
  <c r="L48714" i="3"/>
  <c r="L48652" i="3"/>
  <c r="L48596" i="3"/>
  <c r="L48540" i="3"/>
  <c r="L48483" i="3"/>
  <c r="L48427" i="3"/>
  <c r="L48371" i="3"/>
  <c r="L48314" i="3"/>
  <c r="L48258" i="3"/>
  <c r="L48202" i="3"/>
  <c r="L48140" i="3"/>
  <c r="L48084" i="3"/>
  <c r="L48028" i="3"/>
  <c r="L47971" i="3"/>
  <c r="L47915" i="3"/>
  <c r="L47859" i="3"/>
  <c r="L47802" i="3"/>
  <c r="L47746" i="3"/>
  <c r="L47690" i="3"/>
  <c r="L47628" i="3"/>
  <c r="L47572" i="3"/>
  <c r="L47516" i="3"/>
  <c r="L47459" i="3"/>
  <c r="L47403" i="3"/>
  <c r="L47347" i="3"/>
  <c r="L47290" i="3"/>
  <c r="L47234" i="3"/>
  <c r="L47178" i="3"/>
  <c r="L47116" i="3"/>
  <c r="L47060" i="3"/>
  <c r="L47004" i="3"/>
  <c r="L46947" i="3"/>
  <c r="L46891" i="3"/>
  <c r="L46835" i="3"/>
  <c r="L46778" i="3"/>
  <c r="L46722" i="3"/>
  <c r="L46666" i="3"/>
  <c r="L46604" i="3"/>
  <c r="L46548" i="3"/>
  <c r="L46492" i="3"/>
  <c r="L46435" i="3"/>
  <c r="L46379" i="3"/>
  <c r="L46323" i="3"/>
  <c r="L46266" i="3"/>
  <c r="L46210" i="3"/>
  <c r="L46154" i="3"/>
  <c r="L46092" i="3"/>
  <c r="L46036" i="3"/>
  <c r="L45980" i="3"/>
  <c r="L45923" i="3"/>
  <c r="L45867" i="3"/>
  <c r="L45811" i="3"/>
  <c r="L45754" i="3"/>
  <c r="L45698" i="3"/>
  <c r="L45642" i="3"/>
  <c r="L45580" i="3"/>
  <c r="L45524" i="3"/>
  <c r="L45468" i="3"/>
  <c r="L45411" i="3"/>
  <c r="L45355" i="3"/>
  <c r="L45299" i="3"/>
  <c r="L45242" i="3"/>
  <c r="L45186" i="3"/>
  <c r="L45130" i="3"/>
  <c r="L45068" i="3"/>
  <c r="L45012" i="3"/>
  <c r="L44956" i="3"/>
  <c r="L44899" i="3"/>
  <c r="L44843" i="3"/>
  <c r="L44787" i="3"/>
  <c r="L44730" i="3"/>
  <c r="L44674" i="3"/>
  <c r="L44618" i="3"/>
  <c r="L44556" i="3"/>
  <c r="L44500" i="3"/>
  <c r="L44444" i="3"/>
  <c r="L44387" i="3"/>
  <c r="L44331" i="3"/>
  <c r="L44275" i="3"/>
  <c r="L44218" i="3"/>
  <c r="L44162" i="3"/>
  <c r="L44106" i="3"/>
  <c r="L44044" i="3"/>
  <c r="L43988" i="3"/>
  <c r="L43932" i="3"/>
  <c r="L43875" i="3"/>
  <c r="L43826" i="3"/>
  <c r="L43784" i="3"/>
  <c r="L43739" i="3"/>
  <c r="L43698" i="3"/>
  <c r="L43656" i="3"/>
  <c r="L43611" i="3"/>
  <c r="L43570" i="3"/>
  <c r="L43528" i="3"/>
  <c r="L43483" i="3"/>
  <c r="L43442" i="3"/>
  <c r="L43400" i="3"/>
  <c r="L43355" i="3"/>
  <c r="L43314" i="3"/>
  <c r="L43272" i="3"/>
  <c r="L43228" i="3"/>
  <c r="L43195" i="3"/>
  <c r="L43162" i="3"/>
  <c r="L43127" i="3"/>
  <c r="L43092" i="3"/>
  <c r="L43059" i="3"/>
  <c r="L43024" i="3"/>
  <c r="L42991" i="3"/>
  <c r="L42956" i="3"/>
  <c r="L42922" i="3"/>
  <c r="L42888" i="3"/>
  <c r="L42855" i="3"/>
  <c r="L42819" i="3"/>
  <c r="L42786" i="3"/>
  <c r="L42752" i="3"/>
  <c r="L42716" i="3"/>
  <c r="L42683" i="3"/>
  <c r="L42650" i="3"/>
  <c r="L42615" i="3"/>
  <c r="L42580" i="3"/>
  <c r="L42547" i="3"/>
  <c r="L42512" i="3"/>
  <c r="L42479" i="3"/>
  <c r="L42444" i="3"/>
  <c r="L42410" i="3"/>
  <c r="L42376" i="3"/>
  <c r="L42343" i="3"/>
  <c r="L42307" i="3"/>
  <c r="L42274" i="3"/>
  <c r="L42240" i="3"/>
  <c r="L42204" i="3"/>
  <c r="L42171" i="3"/>
  <c r="L42138" i="3"/>
  <c r="L42103" i="3"/>
  <c r="L42068" i="3"/>
  <c r="L42035" i="3"/>
  <c r="L42000" i="3"/>
  <c r="L41967" i="3"/>
  <c r="L41932" i="3"/>
  <c r="L41898" i="3"/>
  <c r="L41864" i="3"/>
  <c r="L41831" i="3"/>
  <c r="L41795" i="3"/>
  <c r="L41762" i="3"/>
  <c r="L41728" i="3"/>
  <c r="L41692" i="3"/>
  <c r="L41659" i="3"/>
  <c r="L41626" i="3"/>
  <c r="L41591" i="3"/>
  <c r="L41556" i="3"/>
  <c r="L41523" i="3"/>
  <c r="L41488" i="3"/>
  <c r="L41455" i="3"/>
  <c r="L41420" i="3"/>
  <c r="L41386" i="3"/>
  <c r="L41352" i="3"/>
  <c r="L41319" i="3"/>
  <c r="L41283" i="3"/>
  <c r="L41250" i="3"/>
  <c r="L41216" i="3"/>
  <c r="L41180" i="3"/>
  <c r="L41147" i="3"/>
  <c r="L41114" i="3"/>
  <c r="L41079" i="3"/>
  <c r="L41044" i="3"/>
  <c r="L41011" i="3"/>
  <c r="L40976" i="3"/>
  <c r="L40943" i="3"/>
  <c r="L40908" i="3"/>
  <c r="L40874" i="3"/>
  <c r="L40840" i="3"/>
  <c r="L40807" i="3"/>
  <c r="L40771" i="3"/>
  <c r="L40738" i="3"/>
  <c r="L40704" i="3"/>
  <c r="L40668" i="3"/>
  <c r="L40635" i="3"/>
  <c r="L40602" i="3"/>
  <c r="L40567" i="3"/>
  <c r="L40532" i="3"/>
  <c r="L40499" i="3"/>
  <c r="L40464" i="3"/>
  <c r="L40431" i="3"/>
  <c r="L40396" i="3"/>
  <c r="L40362" i="3"/>
  <c r="L40328" i="3"/>
  <c r="L40295" i="3"/>
  <c r="L40259" i="3"/>
  <c r="L40226" i="3"/>
  <c r="L40192" i="3"/>
  <c r="L40156" i="3"/>
  <c r="L40123" i="3"/>
  <c r="L40090" i="3"/>
  <c r="L40055" i="3"/>
  <c r="L40020" i="3"/>
  <c r="L39987" i="3"/>
  <c r="L39952" i="3"/>
  <c r="L39919" i="3"/>
  <c r="L39884" i="3"/>
  <c r="L39850" i="3"/>
  <c r="L39816" i="3"/>
  <c r="L39783" i="3"/>
  <c r="L39747" i="3"/>
  <c r="L39714" i="3"/>
  <c r="L39680" i="3"/>
  <c r="L39644" i="3"/>
  <c r="L39611" i="3"/>
  <c r="L39578" i="3"/>
  <c r="L39543" i="3"/>
  <c r="L39508" i="3"/>
  <c r="L39475" i="3"/>
  <c r="L39440" i="3"/>
  <c r="L39407" i="3"/>
  <c r="L39372" i="3"/>
  <c r="L39338" i="3"/>
  <c r="L39304" i="3"/>
  <c r="L39271" i="3"/>
  <c r="L39235" i="3"/>
  <c r="L39202" i="3"/>
  <c r="L39168" i="3"/>
  <c r="L39132" i="3"/>
  <c r="L39099" i="3"/>
  <c r="L39066" i="3"/>
  <c r="L39031" i="3"/>
  <c r="L38996" i="3"/>
  <c r="L38963" i="3"/>
  <c r="L38928" i="3"/>
  <c r="L38895" i="3"/>
  <c r="L38860" i="3"/>
  <c r="L38826" i="3"/>
  <c r="L38792" i="3"/>
  <c r="L38759" i="3"/>
  <c r="L38723" i="3"/>
  <c r="L38690" i="3"/>
  <c r="L38656" i="3"/>
  <c r="L38620" i="3"/>
  <c r="L38587" i="3"/>
  <c r="L38554" i="3"/>
  <c r="L38519" i="3"/>
  <c r="L38484" i="3"/>
  <c r="L38451" i="3"/>
  <c r="L38416" i="3"/>
  <c r="L38383" i="3"/>
  <c r="L38348" i="3"/>
  <c r="L38314" i="3"/>
  <c r="L38280" i="3"/>
  <c r="L38247" i="3"/>
  <c r="L38211" i="3"/>
  <c r="L38178" i="3"/>
  <c r="L38144" i="3"/>
  <c r="L38108" i="3"/>
  <c r="L38075" i="3"/>
  <c r="L38042" i="3"/>
  <c r="L38007" i="3"/>
  <c r="L37972" i="3"/>
  <c r="L37939" i="3"/>
  <c r="L37904" i="3"/>
  <c r="L37871" i="3"/>
  <c r="L37836" i="3"/>
  <c r="L37802" i="3"/>
  <c r="L37768" i="3"/>
  <c r="L37735" i="3"/>
  <c r="L37699" i="3"/>
  <c r="L37666" i="3"/>
  <c r="L37632" i="3"/>
  <c r="L37596" i="3"/>
  <c r="L37563" i="3"/>
  <c r="L37530" i="3"/>
  <c r="L37495" i="3"/>
  <c r="L37460" i="3"/>
  <c r="L37427" i="3"/>
  <c r="L37392" i="3"/>
  <c r="L37359" i="3"/>
  <c r="L37324" i="3"/>
  <c r="L37290" i="3"/>
  <c r="L37256" i="3"/>
  <c r="L37223" i="3"/>
  <c r="L37187" i="3"/>
  <c r="L37154" i="3"/>
  <c r="L37120" i="3"/>
  <c r="L37084" i="3"/>
  <c r="L37051" i="3"/>
  <c r="L37018" i="3"/>
  <c r="L36983" i="3"/>
  <c r="L36948" i="3"/>
  <c r="L36915" i="3"/>
  <c r="L36880" i="3"/>
  <c r="L36847" i="3"/>
  <c r="L36812" i="3"/>
  <c r="L36778" i="3"/>
  <c r="L36744" i="3"/>
  <c r="L36711" i="3"/>
  <c r="L36675" i="3"/>
  <c r="L36642" i="3"/>
  <c r="L36608" i="3"/>
  <c r="L36572" i="3"/>
  <c r="L36539" i="3"/>
  <c r="L36506" i="3"/>
  <c r="L36471" i="3"/>
  <c r="L36436" i="3"/>
  <c r="L36403" i="3"/>
  <c r="L36368" i="3"/>
  <c r="L36335" i="3"/>
  <c r="L36300" i="3"/>
  <c r="L36266" i="3"/>
  <c r="L36232" i="3"/>
  <c r="L36199" i="3"/>
  <c r="L36163" i="3"/>
  <c r="L36130" i="3"/>
  <c r="L36096" i="3"/>
  <c r="L36064" i="3"/>
  <c r="L36035" i="3"/>
  <c r="L36008" i="3"/>
  <c r="L35978" i="3"/>
  <c r="L35951" i="3"/>
  <c r="L35922" i="3"/>
  <c r="L35892" i="3"/>
  <c r="L35865" i="3"/>
  <c r="L35836" i="3"/>
  <c r="L35808" i="3"/>
  <c r="L35779" i="3"/>
  <c r="L35752" i="3"/>
  <c r="L35722" i="3"/>
  <c r="L35695" i="3"/>
  <c r="L35666" i="3"/>
  <c r="L35636" i="3"/>
  <c r="L35609" i="3"/>
  <c r="L35580" i="3"/>
  <c r="L35552" i="3"/>
  <c r="L35523" i="3"/>
  <c r="L35496" i="3"/>
  <c r="L35466" i="3"/>
  <c r="L35439" i="3"/>
  <c r="L35410" i="3"/>
  <c r="L35380" i="3"/>
  <c r="L35353" i="3"/>
  <c r="L35324" i="3"/>
  <c r="L35296" i="3"/>
  <c r="L35267" i="3"/>
  <c r="L35240" i="3"/>
  <c r="L35210" i="3"/>
  <c r="L35183" i="3"/>
  <c r="L35158" i="3"/>
  <c r="L35136" i="3"/>
  <c r="L35115" i="3"/>
  <c r="L35094" i="3"/>
  <c r="L35072" i="3"/>
  <c r="L35051" i="3"/>
  <c r="L35030" i="3"/>
  <c r="L35008" i="3"/>
  <c r="L34987" i="3"/>
  <c r="L34966" i="3"/>
  <c r="L34944" i="3"/>
  <c r="L34923" i="3"/>
  <c r="L34902" i="3"/>
  <c r="L34880" i="3"/>
  <c r="L34859" i="3"/>
  <c r="L34838" i="3"/>
  <c r="L34816" i="3"/>
  <c r="L34795" i="3"/>
  <c r="L34774" i="3"/>
  <c r="L34752" i="3"/>
  <c r="L34731" i="3"/>
  <c r="L34710" i="3"/>
  <c r="L34688" i="3"/>
  <c r="L34667" i="3"/>
  <c r="L34646" i="3"/>
  <c r="L34624" i="3"/>
  <c r="L34603" i="3"/>
  <c r="L34582" i="3"/>
  <c r="L34560" i="3"/>
  <c r="L34539" i="3"/>
  <c r="L34518" i="3"/>
  <c r="L34496" i="3"/>
  <c r="L34475" i="3"/>
  <c r="L34454" i="3"/>
  <c r="L34432" i="3"/>
  <c r="L34411" i="3"/>
  <c r="L34390" i="3"/>
  <c r="L34368" i="3"/>
  <c r="L34347" i="3"/>
  <c r="L34326" i="3"/>
  <c r="L34304" i="3"/>
  <c r="L34283" i="3"/>
  <c r="L34262" i="3"/>
  <c r="L34240" i="3"/>
  <c r="L34219" i="3"/>
  <c r="L34198" i="3"/>
  <c r="L34176" i="3"/>
  <c r="L34155" i="3"/>
  <c r="L34134" i="3"/>
  <c r="L34112" i="3"/>
  <c r="L34091" i="3"/>
  <c r="L34070" i="3"/>
  <c r="L34048" i="3"/>
  <c r="L34027" i="3"/>
  <c r="L34006" i="3"/>
  <c r="L33984" i="3"/>
  <c r="L33963" i="3"/>
  <c r="L33942" i="3"/>
  <c r="L33920" i="3"/>
  <c r="L33899" i="3"/>
  <c r="L33878" i="3"/>
  <c r="L33856" i="3"/>
  <c r="L33835" i="3"/>
  <c r="L33814" i="3"/>
  <c r="L33792" i="3"/>
  <c r="L33771" i="3"/>
  <c r="L33750" i="3"/>
  <c r="L33728" i="3"/>
  <c r="L33707" i="3"/>
  <c r="L33686" i="3"/>
  <c r="L33664" i="3"/>
  <c r="L33643" i="3"/>
  <c r="L33622" i="3"/>
  <c r="L33600" i="3"/>
  <c r="L33579" i="3"/>
  <c r="L33558" i="3"/>
  <c r="L33536" i="3"/>
  <c r="L33515" i="3"/>
  <c r="L33494" i="3"/>
  <c r="L33472" i="3"/>
  <c r="L33451" i="3"/>
  <c r="L33430" i="3"/>
  <c r="L33408" i="3"/>
  <c r="L33387" i="3"/>
  <c r="L33366" i="3"/>
  <c r="L33344" i="3"/>
  <c r="L33323" i="3"/>
  <c r="L33302" i="3"/>
  <c r="L33280" i="3"/>
  <c r="L33259" i="3"/>
  <c r="L33238" i="3"/>
  <c r="L33216" i="3"/>
  <c r="L33195" i="3"/>
  <c r="L33174" i="3"/>
  <c r="L33152" i="3"/>
  <c r="L33131" i="3"/>
  <c r="L33110" i="3"/>
  <c r="L33088" i="3"/>
  <c r="L33067" i="3"/>
  <c r="L33046" i="3"/>
  <c r="L33024" i="3"/>
  <c r="L33003" i="3"/>
  <c r="L32982" i="3"/>
  <c r="L32960" i="3"/>
  <c r="L32939" i="3"/>
  <c r="L32918" i="3"/>
  <c r="L32896" i="3"/>
  <c r="L32875" i="3"/>
  <c r="L32854" i="3"/>
  <c r="L32832" i="3"/>
  <c r="L32811" i="3"/>
  <c r="L32790" i="3"/>
  <c r="L32768" i="3"/>
  <c r="L32747" i="3"/>
  <c r="L32726" i="3"/>
  <c r="L32704" i="3"/>
  <c r="L32683" i="3"/>
  <c r="L32662" i="3"/>
  <c r="L32640" i="3"/>
  <c r="L32619" i="3"/>
  <c r="L32598" i="3"/>
  <c r="L32576" i="3"/>
  <c r="L32555" i="3"/>
  <c r="L32534" i="3"/>
  <c r="L32512" i="3"/>
  <c r="L32491" i="3"/>
  <c r="L32470" i="3"/>
  <c r="L32448" i="3"/>
  <c r="L32427" i="3"/>
  <c r="L32406" i="3"/>
  <c r="L32384" i="3"/>
  <c r="L32363" i="3"/>
  <c r="L32342" i="3"/>
  <c r="L32320" i="3"/>
  <c r="L32299" i="3"/>
  <c r="L32278" i="3"/>
  <c r="L32256" i="3"/>
  <c r="L32235" i="3"/>
  <c r="L32214" i="3"/>
  <c r="L32192" i="3"/>
  <c r="L32171" i="3"/>
  <c r="L32150" i="3"/>
  <c r="L32128" i="3"/>
  <c r="L32107" i="3"/>
  <c r="L32086" i="3"/>
  <c r="L32064" i="3"/>
  <c r="L32043" i="3"/>
  <c r="L32022" i="3"/>
  <c r="L32000" i="3"/>
  <c r="L31979" i="3"/>
  <c r="L31958" i="3"/>
  <c r="L31936" i="3"/>
  <c r="L31915" i="3"/>
  <c r="L31894" i="3"/>
  <c r="L31872" i="3"/>
  <c r="L31851" i="3"/>
  <c r="L31830" i="3"/>
  <c r="L31808" i="3"/>
  <c r="L31787" i="3"/>
  <c r="L31766" i="3"/>
  <c r="L31744" i="3"/>
  <c r="L31723" i="3"/>
  <c r="L31702" i="3"/>
  <c r="L31680" i="3"/>
  <c r="L31659" i="3"/>
  <c r="L31638" i="3"/>
  <c r="L31616" i="3"/>
  <c r="L31595" i="3"/>
  <c r="L31574" i="3"/>
  <c r="L31552" i="3"/>
  <c r="L31531" i="3"/>
  <c r="L31510" i="3"/>
  <c r="L31488" i="3"/>
  <c r="L31467" i="3"/>
  <c r="L31446" i="3"/>
  <c r="L31424" i="3"/>
  <c r="L31403" i="3"/>
  <c r="L31382" i="3"/>
  <c r="L31360" i="3"/>
  <c r="L31339" i="3"/>
  <c r="L31318" i="3"/>
  <c r="L31296" i="3"/>
  <c r="L31275" i="3"/>
  <c r="L31254" i="3"/>
  <c r="L31232" i="3"/>
  <c r="L31211" i="3"/>
  <c r="L31190" i="3"/>
  <c r="L31168" i="3"/>
  <c r="L31147" i="3"/>
  <c r="L31126" i="3"/>
  <c r="L31104" i="3"/>
  <c r="L31083" i="3"/>
  <c r="L31062" i="3"/>
  <c r="L31040" i="3"/>
  <c r="L31019" i="3"/>
  <c r="L30998" i="3"/>
  <c r="L30976" i="3"/>
  <c r="L30955" i="3"/>
  <c r="L30934" i="3"/>
  <c r="L30912" i="3"/>
  <c r="L30891" i="3"/>
  <c r="L30870" i="3"/>
  <c r="L30848" i="3"/>
  <c r="L30827" i="3"/>
  <c r="L30806" i="3"/>
  <c r="L30784" i="3"/>
  <c r="L30763" i="3"/>
  <c r="L30742" i="3"/>
  <c r="L30720" i="3"/>
  <c r="L30699" i="3"/>
  <c r="L30678" i="3"/>
  <c r="L30656" i="3"/>
  <c r="L30635" i="3"/>
  <c r="L30614" i="3"/>
  <c r="L30592" i="3"/>
  <c r="L30571" i="3"/>
  <c r="L30550" i="3"/>
  <c r="L30528" i="3"/>
  <c r="L30507" i="3"/>
  <c r="L30486" i="3"/>
  <c r="L30464" i="3"/>
  <c r="L30443" i="3"/>
  <c r="L30422" i="3"/>
  <c r="L30400" i="3"/>
  <c r="L30379" i="3"/>
  <c r="L30358" i="3"/>
  <c r="L30336" i="3"/>
  <c r="L30315" i="3"/>
  <c r="L30294" i="3"/>
  <c r="L30272" i="3"/>
  <c r="L30251" i="3"/>
  <c r="L30230" i="3"/>
  <c r="L30208" i="3"/>
  <c r="L30187" i="3"/>
  <c r="L30166" i="3"/>
  <c r="L30144" i="3"/>
  <c r="L30123" i="3"/>
  <c r="L30102" i="3"/>
  <c r="L30080" i="3"/>
  <c r="L30059" i="3"/>
  <c r="L30038" i="3"/>
  <c r="L30016" i="3"/>
  <c r="L29995" i="3"/>
  <c r="L29974" i="3"/>
  <c r="L29952" i="3"/>
  <c r="L29931" i="3"/>
  <c r="L29910" i="3"/>
  <c r="L29888" i="3"/>
  <c r="L29867" i="3"/>
  <c r="L29846" i="3"/>
  <c r="L29824" i="3"/>
  <c r="L29803" i="3"/>
  <c r="L29782" i="3"/>
  <c r="L29760" i="3"/>
  <c r="L29739" i="3"/>
  <c r="L29718" i="3"/>
  <c r="L29696" i="3"/>
  <c r="L29675" i="3"/>
  <c r="L29654" i="3"/>
  <c r="L29632" i="3"/>
  <c r="L29611" i="3"/>
  <c r="L29590" i="3"/>
  <c r="L29568" i="3"/>
  <c r="L29547" i="3"/>
  <c r="L29526" i="3"/>
  <c r="L29504" i="3"/>
  <c r="L29483" i="3"/>
  <c r="L29462" i="3"/>
  <c r="L29440" i="3"/>
  <c r="L29419" i="3"/>
  <c r="L29398" i="3"/>
  <c r="L29376" i="3"/>
  <c r="L29355" i="3"/>
  <c r="L29334" i="3"/>
  <c r="L29312" i="3"/>
  <c r="L29291" i="3"/>
  <c r="L29270" i="3"/>
  <c r="L29248" i="3"/>
  <c r="L29227" i="3"/>
  <c r="L29206" i="3"/>
  <c r="L29184" i="3"/>
  <c r="L29163" i="3"/>
  <c r="L29142" i="3"/>
  <c r="L29120" i="3"/>
  <c r="L29099" i="3"/>
  <c r="L29078" i="3"/>
  <c r="L29056" i="3"/>
  <c r="L29035" i="3"/>
  <c r="L29014" i="3"/>
  <c r="L28992" i="3"/>
  <c r="L28971" i="3"/>
  <c r="L28950" i="3"/>
  <c r="L28928" i="3"/>
  <c r="L28907" i="3"/>
  <c r="L28886" i="3"/>
  <c r="L28864" i="3"/>
  <c r="L28843" i="3"/>
  <c r="L28822" i="3"/>
  <c r="L28800" i="3"/>
  <c r="L28779" i="3"/>
  <c r="L28758" i="3"/>
  <c r="L28736" i="3"/>
  <c r="L28715" i="3"/>
  <c r="L28694" i="3"/>
  <c r="L28672" i="3"/>
  <c r="L28651" i="3"/>
  <c r="L28630" i="3"/>
  <c r="L28608" i="3"/>
  <c r="L28587" i="3"/>
  <c r="L28566" i="3"/>
  <c r="L28544" i="3"/>
  <c r="L28523" i="3"/>
  <c r="L28502" i="3"/>
  <c r="L28480" i="3"/>
  <c r="L28459" i="3"/>
  <c r="L28438" i="3"/>
  <c r="L28416" i="3"/>
  <c r="L28395" i="3"/>
  <c r="L28374" i="3"/>
  <c r="L28352" i="3"/>
  <c r="L28331" i="3"/>
  <c r="L28310" i="3"/>
  <c r="L28288" i="3"/>
  <c r="L28267" i="3"/>
  <c r="L28246" i="3"/>
  <c r="L28224" i="3"/>
  <c r="L28203" i="3"/>
  <c r="L28182" i="3"/>
  <c r="L28160" i="3"/>
  <c r="L28139" i="3"/>
  <c r="L28118" i="3"/>
  <c r="L28096" i="3"/>
  <c r="L28075" i="3"/>
  <c r="L28054" i="3"/>
  <c r="L28032" i="3"/>
  <c r="L28011" i="3"/>
  <c r="L27990" i="3"/>
  <c r="L27968" i="3"/>
  <c r="L27947" i="3"/>
  <c r="L27926" i="3"/>
  <c r="L27904" i="3"/>
  <c r="L27883" i="3"/>
  <c r="L27862" i="3"/>
  <c r="L27840" i="3"/>
  <c r="L27819" i="3"/>
  <c r="L27798" i="3"/>
  <c r="L27776" i="3"/>
  <c r="L27755" i="3"/>
  <c r="L27734" i="3"/>
  <c r="L27712" i="3"/>
  <c r="L27691" i="3"/>
  <c r="L27670" i="3"/>
  <c r="L27648" i="3"/>
  <c r="L27627" i="3"/>
  <c r="L27606" i="3"/>
  <c r="L27584" i="3"/>
  <c r="L27563" i="3"/>
  <c r="L27542" i="3"/>
  <c r="L27520" i="3"/>
  <c r="L27499" i="3"/>
  <c r="L27478" i="3"/>
  <c r="L27456" i="3"/>
  <c r="L27435" i="3"/>
  <c r="L27414" i="3"/>
  <c r="L27392" i="3"/>
  <c r="L27371" i="3"/>
  <c r="L27350" i="3"/>
  <c r="L27328" i="3"/>
  <c r="L27307" i="3"/>
  <c r="L27286" i="3"/>
  <c r="L27264" i="3"/>
  <c r="L27243" i="3"/>
  <c r="L27222" i="3"/>
  <c r="L27200" i="3"/>
  <c r="L27179" i="3"/>
  <c r="L27158" i="3"/>
  <c r="L27136" i="3"/>
  <c r="L27115" i="3"/>
  <c r="L27094" i="3"/>
  <c r="L27072" i="3"/>
  <c r="L27051" i="3"/>
  <c r="L27030" i="3"/>
  <c r="L27008" i="3"/>
  <c r="L26987" i="3"/>
  <c r="L26966" i="3"/>
  <c r="L26944" i="3"/>
  <c r="L26923" i="3"/>
  <c r="L26902" i="3"/>
  <c r="L26880" i="3"/>
  <c r="L26859" i="3"/>
  <c r="L26838" i="3"/>
  <c r="L26816" i="3"/>
  <c r="L26795" i="3"/>
  <c r="L26774" i="3"/>
  <c r="L26752" i="3"/>
  <c r="L26731" i="3"/>
  <c r="L26710" i="3"/>
  <c r="L26688" i="3"/>
  <c r="L26667" i="3"/>
  <c r="L26646" i="3"/>
  <c r="L26624" i="3"/>
  <c r="L26603" i="3"/>
  <c r="L26582" i="3"/>
  <c r="L26560" i="3"/>
  <c r="L26539" i="3"/>
  <c r="L26518" i="3"/>
  <c r="L26496" i="3"/>
  <c r="L26475" i="3"/>
  <c r="L26454" i="3"/>
  <c r="L26432" i="3"/>
  <c r="L26411" i="3"/>
  <c r="L26390" i="3"/>
  <c r="L26368" i="3"/>
  <c r="L26347" i="3"/>
  <c r="L26326" i="3"/>
  <c r="L26304" i="3"/>
  <c r="L26283" i="3"/>
  <c r="L26262" i="3"/>
  <c r="L26240" i="3"/>
  <c r="L26219" i="3"/>
  <c r="L26198" i="3"/>
  <c r="L26176" i="3"/>
  <c r="L26155" i="3"/>
  <c r="L26134" i="3"/>
  <c r="L26112" i="3"/>
  <c r="L26091" i="3"/>
  <c r="L26070" i="3"/>
  <c r="L26048" i="3"/>
  <c r="L26027" i="3"/>
  <c r="L26006" i="3"/>
  <c r="L25984" i="3"/>
  <c r="L25963" i="3"/>
  <c r="L25942" i="3"/>
  <c r="L25920" i="3"/>
  <c r="L25899" i="3"/>
  <c r="L25878" i="3"/>
  <c r="L25856" i="3"/>
  <c r="L25835" i="3"/>
  <c r="L25814" i="3"/>
  <c r="L25792" i="3"/>
  <c r="L25771" i="3"/>
  <c r="L25750" i="3"/>
  <c r="L25728" i="3"/>
  <c r="L25707" i="3"/>
  <c r="L25686" i="3"/>
  <c r="L25664" i="3"/>
  <c r="L25643" i="3"/>
  <c r="L25622" i="3"/>
  <c r="L25600" i="3"/>
  <c r="L25579" i="3"/>
  <c r="L25558" i="3"/>
  <c r="L25536" i="3"/>
  <c r="L25515" i="3"/>
  <c r="L25494" i="3"/>
  <c r="L25472" i="3"/>
  <c r="L25451" i="3"/>
  <c r="L25430" i="3"/>
  <c r="L25408" i="3"/>
  <c r="L25387" i="3"/>
  <c r="L25366" i="3"/>
  <c r="L25344" i="3"/>
  <c r="L25323" i="3"/>
  <c r="L25302" i="3"/>
  <c r="L25280" i="3"/>
  <c r="L25259" i="3"/>
  <c r="L25238" i="3"/>
  <c r="L25216" i="3"/>
  <c r="L25195" i="3"/>
  <c r="L25174" i="3"/>
  <c r="L25152" i="3"/>
  <c r="L25131" i="3"/>
  <c r="L25110" i="3"/>
  <c r="L25088" i="3"/>
  <c r="L25067" i="3"/>
  <c r="L25046" i="3"/>
  <c r="L25025" i="3"/>
  <c r="L25009" i="3"/>
  <c r="L24993" i="3"/>
  <c r="L24977" i="3"/>
  <c r="L24961" i="3"/>
  <c r="L24945" i="3"/>
  <c r="L24929" i="3"/>
  <c r="L24913" i="3"/>
  <c r="L24897" i="3"/>
  <c r="L24881" i="3"/>
  <c r="L24865" i="3"/>
  <c r="L24849" i="3"/>
  <c r="L24833" i="3"/>
  <c r="L24817" i="3"/>
  <c r="L24801" i="3"/>
  <c r="L24785" i="3"/>
  <c r="L24769" i="3"/>
  <c r="L24753" i="3"/>
  <c r="L24737" i="3"/>
  <c r="L24721" i="3"/>
  <c r="L24705" i="3"/>
  <c r="L24689" i="3"/>
  <c r="L24673" i="3"/>
  <c r="L24657" i="3"/>
  <c r="L24641" i="3"/>
  <c r="L24625" i="3"/>
  <c r="L24609" i="3"/>
  <c r="L24593" i="3"/>
  <c r="L24577" i="3"/>
  <c r="L24561" i="3"/>
  <c r="L24545" i="3"/>
  <c r="L24529" i="3"/>
  <c r="L24513" i="3"/>
  <c r="L24497" i="3"/>
  <c r="L24481" i="3"/>
  <c r="L24465" i="3"/>
  <c r="L24449" i="3"/>
  <c r="L24433" i="3"/>
  <c r="L24417" i="3"/>
  <c r="L24401" i="3"/>
  <c r="L24385" i="3"/>
  <c r="L24369" i="3"/>
  <c r="L24353" i="3"/>
  <c r="L24337" i="3"/>
  <c r="L24321" i="3"/>
  <c r="L24305" i="3"/>
  <c r="L24289" i="3"/>
  <c r="L24273" i="3"/>
  <c r="L24257" i="3"/>
  <c r="L24241" i="3"/>
  <c r="L24227" i="3"/>
  <c r="L24215" i="3"/>
  <c r="L24201" i="3"/>
  <c r="L24190" i="3"/>
  <c r="L24176" i="3"/>
  <c r="L24163" i="3"/>
  <c r="L24151" i="3"/>
  <c r="L24137" i="3"/>
  <c r="L24126" i="3"/>
  <c r="L24112" i="3"/>
  <c r="L24099" i="3"/>
  <c r="L24087" i="3"/>
  <c r="L24073" i="3"/>
  <c r="L24062" i="3"/>
  <c r="L24048" i="3"/>
  <c r="L24035" i="3"/>
  <c r="L24023" i="3"/>
  <c r="L24009" i="3"/>
  <c r="L23998" i="3"/>
  <c r="L23984" i="3"/>
  <c r="L23971" i="3"/>
  <c r="L23959" i="3"/>
  <c r="L23945" i="3"/>
  <c r="L23934" i="3"/>
  <c r="L23920" i="3"/>
  <c r="L23907" i="3"/>
  <c r="L23895" i="3"/>
  <c r="L23881" i="3"/>
  <c r="L23870" i="3"/>
  <c r="L23856" i="3"/>
  <c r="L23843" i="3"/>
  <c r="L23831" i="3"/>
  <c r="L23817" i="3"/>
  <c r="L23806" i="3"/>
  <c r="L23792" i="3"/>
  <c r="L23779" i="3"/>
  <c r="L23767" i="3"/>
  <c r="L23753" i="3"/>
  <c r="L23742" i="3"/>
  <c r="L23728" i="3"/>
  <c r="L23715" i="3"/>
  <c r="L23703" i="3"/>
  <c r="L23689" i="3"/>
  <c r="L23678" i="3"/>
  <c r="L23664" i="3"/>
  <c r="L23651" i="3"/>
  <c r="L23639" i="3"/>
  <c r="L23625" i="3"/>
  <c r="L23614" i="3"/>
  <c r="L23600" i="3"/>
  <c r="L23587" i="3"/>
  <c r="L23575" i="3"/>
  <c r="L23561" i="3"/>
  <c r="L23550" i="3"/>
  <c r="L23536" i="3"/>
  <c r="L23523" i="3"/>
  <c r="L23511" i="3"/>
  <c r="L23497" i="3"/>
  <c r="L23486" i="3"/>
  <c r="L23472" i="3"/>
  <c r="L23459" i="3"/>
  <c r="L23447" i="3"/>
  <c r="L23433" i="3"/>
  <c r="L23422" i="3"/>
  <c r="L23408" i="3"/>
  <c r="L23395" i="3"/>
  <c r="L23383" i="3"/>
  <c r="L23369" i="3"/>
  <c r="L23358" i="3"/>
  <c r="L23344" i="3"/>
  <c r="L23331" i="3"/>
  <c r="L23319" i="3"/>
  <c r="L23305" i="3"/>
  <c r="L23294" i="3"/>
  <c r="L23280" i="3"/>
  <c r="L23267" i="3"/>
  <c r="L23255" i="3"/>
  <c r="L23241" i="3"/>
  <c r="L23230" i="3"/>
  <c r="L23216" i="3"/>
  <c r="L23203" i="3"/>
  <c r="L23191" i="3"/>
  <c r="L23177" i="3"/>
  <c r="L23166" i="3"/>
  <c r="L23152" i="3"/>
  <c r="L23139" i="3"/>
  <c r="L23128" i="3"/>
  <c r="L23118" i="3"/>
  <c r="L23107" i="3"/>
  <c r="L23096" i="3"/>
  <c r="L23086" i="3"/>
  <c r="L23075" i="3"/>
  <c r="L23064" i="3"/>
  <c r="L23054" i="3"/>
  <c r="L23043" i="3"/>
  <c r="L23032" i="3"/>
  <c r="L23022" i="3"/>
  <c r="L23011" i="3"/>
  <c r="L23000" i="3"/>
  <c r="L22990" i="3"/>
  <c r="L22979" i="3"/>
  <c r="L22968" i="3"/>
  <c r="L22958" i="3"/>
  <c r="L22947" i="3"/>
  <c r="L22936" i="3"/>
  <c r="L22926" i="3"/>
  <c r="L22915" i="3"/>
  <c r="L22904" i="3"/>
  <c r="L22894" i="3"/>
  <c r="L22883" i="3"/>
  <c r="L22872" i="3"/>
  <c r="L22862" i="3"/>
  <c r="L22851" i="3"/>
  <c r="L22840" i="3"/>
  <c r="L22830" i="3"/>
  <c r="L22819" i="3"/>
  <c r="L22808" i="3"/>
  <c r="L22798" i="3"/>
  <c r="L22787" i="3"/>
  <c r="L22776" i="3"/>
  <c r="L22766" i="3"/>
  <c r="L22755" i="3"/>
  <c r="L22744" i="3"/>
  <c r="L22734" i="3"/>
  <c r="L22723" i="3"/>
  <c r="L22712" i="3"/>
  <c r="L22702" i="3"/>
  <c r="L22691" i="3"/>
  <c r="L22680" i="3"/>
  <c r="L22670" i="3"/>
  <c r="L22659" i="3"/>
  <c r="L22648" i="3"/>
  <c r="L22638" i="3"/>
  <c r="L22627" i="3"/>
  <c r="L22616" i="3"/>
  <c r="L22606" i="3"/>
  <c r="L22595" i="3"/>
  <c r="L22584" i="3"/>
  <c r="L22574" i="3"/>
  <c r="L22563" i="3"/>
  <c r="L22552" i="3"/>
  <c r="L22542" i="3"/>
  <c r="L22531" i="3"/>
  <c r="L22520" i="3"/>
  <c r="L22510" i="3"/>
  <c r="L22499" i="3"/>
  <c r="L22488" i="3"/>
  <c r="L22478" i="3"/>
  <c r="L22467" i="3"/>
  <c r="L22456" i="3"/>
  <c r="L22446" i="3"/>
  <c r="L22435" i="3"/>
  <c r="L22424" i="3"/>
  <c r="L22414" i="3"/>
  <c r="L22403" i="3"/>
  <c r="L22392" i="3"/>
  <c r="L22382" i="3"/>
  <c r="L22371" i="3"/>
  <c r="L22360" i="3"/>
  <c r="L22350" i="3"/>
  <c r="L22339" i="3"/>
  <c r="L22328" i="3"/>
  <c r="L22318" i="3"/>
  <c r="L22307" i="3"/>
  <c r="L22296" i="3"/>
  <c r="L22286" i="3"/>
  <c r="L22275" i="3"/>
  <c r="L22264" i="3"/>
  <c r="L22254" i="3"/>
  <c r="L22243" i="3"/>
  <c r="L22232" i="3"/>
  <c r="L22222" i="3"/>
  <c r="L22211" i="3"/>
  <c r="L22200" i="3"/>
  <c r="L22190" i="3"/>
  <c r="L22179" i="3"/>
  <c r="L22168" i="3"/>
  <c r="L22158" i="3"/>
  <c r="L22147" i="3"/>
  <c r="L22136" i="3"/>
  <c r="L22126" i="3"/>
  <c r="L22115" i="3"/>
  <c r="L22104" i="3"/>
  <c r="L22094" i="3"/>
  <c r="L22083" i="3"/>
  <c r="L22072" i="3"/>
  <c r="L22062" i="3"/>
  <c r="L22053" i="3"/>
  <c r="L22044" i="3"/>
  <c r="L22035" i="3"/>
  <c r="L22025" i="3"/>
  <c r="L22016" i="3"/>
  <c r="L22007" i="3"/>
  <c r="L21998" i="3"/>
  <c r="L21989" i="3"/>
  <c r="L21980" i="3"/>
  <c r="L21972" i="3"/>
  <c r="L21964" i="3"/>
  <c r="L21956" i="3"/>
  <c r="L21948" i="3"/>
  <c r="L21940" i="3"/>
  <c r="L21932" i="3"/>
  <c r="L21924" i="3"/>
  <c r="L21916" i="3"/>
  <c r="L21908" i="3"/>
  <c r="L21900" i="3"/>
  <c r="L21892" i="3"/>
  <c r="L21884" i="3"/>
  <c r="L21876" i="3"/>
  <c r="L21868" i="3"/>
  <c r="L21860" i="3"/>
  <c r="L21852" i="3"/>
  <c r="L21844" i="3"/>
  <c r="L21836" i="3"/>
  <c r="L21828" i="3"/>
  <c r="L21820" i="3"/>
  <c r="L21812" i="3"/>
  <c r="L21804" i="3"/>
  <c r="L21796" i="3"/>
  <c r="L21788" i="3"/>
  <c r="L21780" i="3"/>
  <c r="L21772" i="3"/>
  <c r="L21764" i="3"/>
  <c r="L21756" i="3"/>
  <c r="L21748" i="3"/>
  <c r="L21740" i="3"/>
  <c r="L21732" i="3"/>
  <c r="L21724" i="3"/>
  <c r="L21716" i="3"/>
  <c r="L21708" i="3"/>
  <c r="L21700" i="3"/>
  <c r="L21692" i="3"/>
  <c r="L21684" i="3"/>
  <c r="L21676" i="3"/>
  <c r="L21668" i="3"/>
  <c r="L21660" i="3"/>
  <c r="L21652" i="3"/>
  <c r="L21644" i="3"/>
  <c r="L21636" i="3"/>
  <c r="L21628" i="3"/>
  <c r="L21620" i="3"/>
  <c r="L21612" i="3"/>
  <c r="L21604" i="3"/>
  <c r="L21596" i="3"/>
  <c r="L21588" i="3"/>
  <c r="L21580" i="3"/>
  <c r="L21572" i="3"/>
  <c r="L21564" i="3"/>
  <c r="L21556" i="3"/>
  <c r="L21548" i="3"/>
  <c r="L21540" i="3"/>
  <c r="L21532" i="3"/>
  <c r="L21524" i="3"/>
  <c r="L21516" i="3"/>
  <c r="L21508" i="3"/>
  <c r="L21500" i="3"/>
  <c r="L21492" i="3"/>
  <c r="L21484" i="3"/>
  <c r="L21476" i="3"/>
  <c r="L21468" i="3"/>
  <c r="L21460" i="3"/>
  <c r="L21452" i="3"/>
  <c r="L21444" i="3"/>
  <c r="L21436" i="3"/>
  <c r="L21428" i="3"/>
  <c r="L21420" i="3"/>
  <c r="L21412" i="3"/>
  <c r="L21404" i="3"/>
  <c r="L21396" i="3"/>
  <c r="L21388" i="3"/>
  <c r="L21380" i="3"/>
  <c r="L21372" i="3"/>
  <c r="L21364" i="3"/>
  <c r="L21356" i="3"/>
  <c r="L21348" i="3"/>
  <c r="L21340" i="3"/>
  <c r="L21332" i="3"/>
  <c r="L21324" i="3"/>
  <c r="L21316" i="3"/>
  <c r="L21308" i="3"/>
  <c r="L21300" i="3"/>
  <c r="L21292" i="3"/>
  <c r="L21284" i="3"/>
  <c r="L21276" i="3"/>
  <c r="L21268" i="3"/>
  <c r="L21260" i="3"/>
  <c r="L21252" i="3"/>
  <c r="L21244" i="3"/>
  <c r="L21236" i="3"/>
  <c r="L21228" i="3"/>
  <c r="L21220" i="3"/>
  <c r="L21212" i="3"/>
  <c r="L21204" i="3"/>
  <c r="L21196" i="3"/>
  <c r="L21188" i="3"/>
  <c r="L21180" i="3"/>
  <c r="L21172" i="3"/>
  <c r="L21164" i="3"/>
  <c r="L21156" i="3"/>
  <c r="L21148" i="3"/>
  <c r="L21140" i="3"/>
  <c r="L21132" i="3"/>
  <c r="L21124" i="3"/>
  <c r="L21116" i="3"/>
  <c r="L21108" i="3"/>
  <c r="L21100" i="3"/>
  <c r="L21092" i="3"/>
  <c r="L21084" i="3"/>
  <c r="L21076" i="3"/>
  <c r="L21068" i="3"/>
  <c r="L21060" i="3"/>
  <c r="L21052" i="3"/>
  <c r="L21044" i="3"/>
  <c r="L21036" i="3"/>
  <c r="L21028" i="3"/>
  <c r="L21020" i="3"/>
  <c r="L21012" i="3"/>
  <c r="L21004" i="3"/>
  <c r="L20996" i="3"/>
  <c r="L20988" i="3"/>
  <c r="L20980" i="3"/>
  <c r="L20972" i="3"/>
  <c r="L20964" i="3"/>
  <c r="L20956" i="3"/>
  <c r="L20948" i="3"/>
  <c r="L20940" i="3"/>
  <c r="L20932" i="3"/>
  <c r="L20924" i="3"/>
  <c r="L20916" i="3"/>
  <c r="L20908" i="3"/>
  <c r="L20900" i="3"/>
  <c r="L20892" i="3"/>
  <c r="L20884" i="3"/>
  <c r="L20876" i="3"/>
  <c r="L20868" i="3"/>
  <c r="L20860" i="3"/>
  <c r="L20852" i="3"/>
  <c r="L20844" i="3"/>
  <c r="L20836" i="3"/>
  <c r="L20828" i="3"/>
  <c r="L20820" i="3"/>
  <c r="L20812" i="3"/>
  <c r="L20804" i="3"/>
  <c r="L20796" i="3"/>
  <c r="L20788" i="3"/>
  <c r="L20780" i="3"/>
  <c r="L20772" i="3"/>
  <c r="L20764" i="3"/>
  <c r="L20756" i="3"/>
  <c r="L20748" i="3"/>
  <c r="L20740" i="3"/>
  <c r="L20732" i="3"/>
  <c r="L20724" i="3"/>
  <c r="L20716" i="3"/>
  <c r="L20708" i="3"/>
  <c r="L20700" i="3"/>
  <c r="L20692" i="3"/>
  <c r="L20684" i="3"/>
  <c r="L20676" i="3"/>
  <c r="L20668" i="3"/>
  <c r="L20660" i="3"/>
  <c r="L20652" i="3"/>
  <c r="L20644" i="3"/>
  <c r="L20636" i="3"/>
  <c r="L20628" i="3"/>
  <c r="L20620" i="3"/>
  <c r="L20612" i="3"/>
  <c r="L20604" i="3"/>
  <c r="L20596" i="3"/>
  <c r="L20588" i="3"/>
  <c r="L20580" i="3"/>
  <c r="L20572" i="3"/>
  <c r="L20564" i="3"/>
  <c r="L20556" i="3"/>
  <c r="L20548" i="3"/>
  <c r="L20540" i="3"/>
  <c r="L20532" i="3"/>
  <c r="L20524" i="3"/>
  <c r="L20516" i="3"/>
  <c r="L20508" i="3"/>
  <c r="L20500" i="3"/>
  <c r="L20492" i="3"/>
  <c r="L20484" i="3"/>
  <c r="L20476" i="3"/>
  <c r="L20468" i="3"/>
  <c r="L20460" i="3"/>
  <c r="L20452" i="3"/>
  <c r="L20444" i="3"/>
  <c r="L20436" i="3"/>
  <c r="L20428" i="3"/>
  <c r="L20420" i="3"/>
  <c r="L20412" i="3"/>
  <c r="L20404" i="3"/>
  <c r="L20396" i="3"/>
  <c r="L20388" i="3"/>
  <c r="L20380" i="3"/>
  <c r="L20372" i="3"/>
  <c r="L20364" i="3"/>
  <c r="L20356" i="3"/>
  <c r="L20348" i="3"/>
  <c r="L20340" i="3"/>
  <c r="L20332" i="3"/>
  <c r="L20324" i="3"/>
  <c r="L20316" i="3"/>
  <c r="L20308" i="3"/>
  <c r="L20300" i="3"/>
  <c r="L20292" i="3"/>
  <c r="L20284" i="3"/>
  <c r="L20276" i="3"/>
  <c r="L20268" i="3"/>
  <c r="L20260" i="3"/>
  <c r="L20252" i="3"/>
  <c r="L20244" i="3"/>
  <c r="L20236" i="3"/>
  <c r="L20228" i="3"/>
  <c r="L20220" i="3"/>
  <c r="L20212" i="3"/>
  <c r="L20204" i="3"/>
  <c r="L20196" i="3"/>
  <c r="L20188" i="3"/>
  <c r="L20180" i="3"/>
  <c r="L20172" i="3"/>
  <c r="L20164" i="3"/>
  <c r="L20156" i="3"/>
  <c r="L20148" i="3"/>
  <c r="L20140" i="3"/>
  <c r="L20132" i="3"/>
  <c r="L20124" i="3"/>
  <c r="L20116" i="3"/>
  <c r="L20108" i="3"/>
  <c r="L20100" i="3"/>
  <c r="L20092" i="3"/>
  <c r="L20084" i="3"/>
  <c r="L20076" i="3"/>
  <c r="L20068" i="3"/>
  <c r="L20060" i="3"/>
  <c r="L20052" i="3"/>
  <c r="L20044" i="3"/>
  <c r="L20036" i="3"/>
  <c r="L20028" i="3"/>
  <c r="L20020" i="3"/>
  <c r="L20012" i="3"/>
  <c r="L20004" i="3"/>
  <c r="L19996" i="3"/>
  <c r="L19988" i="3"/>
  <c r="L19980" i="3"/>
  <c r="L19972" i="3"/>
  <c r="L19964" i="3"/>
  <c r="L19956" i="3"/>
  <c r="L19948" i="3"/>
  <c r="L19940" i="3"/>
  <c r="L19932" i="3"/>
  <c r="L19924" i="3"/>
  <c r="L19916" i="3"/>
  <c r="L19908" i="3"/>
  <c r="L19900" i="3"/>
  <c r="L19892" i="3"/>
  <c r="L19884" i="3"/>
  <c r="L19876" i="3"/>
  <c r="L19868" i="3"/>
  <c r="L19860" i="3"/>
  <c r="L19852" i="3"/>
  <c r="L19844" i="3"/>
  <c r="L19836" i="3"/>
  <c r="L19828" i="3"/>
  <c r="L19820" i="3"/>
  <c r="L19812" i="3"/>
  <c r="L19804" i="3"/>
  <c r="L19796" i="3"/>
  <c r="L19788" i="3"/>
  <c r="L19780" i="3"/>
  <c r="L19772" i="3"/>
  <c r="L19764" i="3"/>
  <c r="L19756" i="3"/>
  <c r="L19748" i="3"/>
  <c r="L19740" i="3"/>
  <c r="L19732" i="3"/>
  <c r="L19724" i="3"/>
  <c r="L19716" i="3"/>
  <c r="L19708" i="3"/>
  <c r="L19700" i="3"/>
  <c r="L19692" i="3"/>
  <c r="L19684" i="3"/>
  <c r="L19676" i="3"/>
  <c r="L19668" i="3"/>
  <c r="L19660" i="3"/>
  <c r="L19652" i="3"/>
  <c r="L19644" i="3"/>
  <c r="L19636" i="3"/>
  <c r="L19628" i="3"/>
  <c r="L19620" i="3"/>
  <c r="L19612" i="3"/>
  <c r="L19604" i="3"/>
  <c r="L19596" i="3"/>
  <c r="L19588" i="3"/>
  <c r="L19580" i="3"/>
  <c r="L19572" i="3"/>
  <c r="L19564" i="3"/>
  <c r="L19556" i="3"/>
  <c r="L19548" i="3"/>
  <c r="L19540" i="3"/>
  <c r="L19532" i="3"/>
  <c r="L19524" i="3"/>
  <c r="L19516" i="3"/>
  <c r="L19508" i="3"/>
  <c r="L19500" i="3"/>
  <c r="L19492" i="3"/>
  <c r="L19484" i="3"/>
  <c r="L19476" i="3"/>
  <c r="L19468" i="3"/>
  <c r="L19460" i="3"/>
  <c r="L19452" i="3"/>
  <c r="L19444" i="3"/>
  <c r="L19436" i="3"/>
  <c r="L19428" i="3"/>
  <c r="L19420" i="3"/>
  <c r="L19412" i="3"/>
  <c r="L19404" i="3"/>
  <c r="L19396" i="3"/>
  <c r="L19388" i="3"/>
  <c r="L19380" i="3"/>
  <c r="L19372" i="3"/>
  <c r="L19364" i="3"/>
  <c r="L19356" i="3"/>
  <c r="L19348" i="3"/>
  <c r="L19340" i="3"/>
  <c r="L19332" i="3"/>
  <c r="L19324" i="3"/>
  <c r="L19316" i="3"/>
  <c r="L19308" i="3"/>
  <c r="L19300" i="3"/>
  <c r="L19292" i="3"/>
  <c r="L19284" i="3"/>
  <c r="L19276" i="3"/>
  <c r="L19268" i="3"/>
  <c r="L19260" i="3"/>
  <c r="L19252" i="3"/>
  <c r="L19244" i="3"/>
  <c r="L19236" i="3"/>
  <c r="L19228" i="3"/>
  <c r="L19220" i="3"/>
  <c r="L19212" i="3"/>
  <c r="L19204" i="3"/>
  <c r="L19196" i="3"/>
  <c r="L19188" i="3"/>
  <c r="L19180" i="3"/>
  <c r="L19172" i="3"/>
  <c r="L19164" i="3"/>
  <c r="L19156" i="3"/>
  <c r="L19148" i="3"/>
  <c r="L19140" i="3"/>
  <c r="L19132" i="3"/>
  <c r="L19124" i="3"/>
  <c r="L19116" i="3"/>
  <c r="L19108" i="3"/>
  <c r="L19100" i="3"/>
  <c r="L19092" i="3"/>
  <c r="L19084" i="3"/>
  <c r="L19076" i="3"/>
  <c r="L19068" i="3"/>
  <c r="L19060" i="3"/>
  <c r="L19052" i="3"/>
  <c r="L19044" i="3"/>
  <c r="L19036" i="3"/>
  <c r="L19028" i="3"/>
  <c r="L19020" i="3"/>
  <c r="L19012" i="3"/>
  <c r="L19004" i="3"/>
  <c r="L18996" i="3"/>
  <c r="L18988" i="3"/>
  <c r="L18980" i="3"/>
  <c r="L18972" i="3"/>
  <c r="L18964" i="3"/>
  <c r="L18956" i="3"/>
  <c r="L18948" i="3"/>
  <c r="L18940" i="3"/>
  <c r="L18932" i="3"/>
  <c r="L18924" i="3"/>
  <c r="L18916" i="3"/>
  <c r="L18908" i="3"/>
  <c r="L18900" i="3"/>
  <c r="L18892" i="3"/>
  <c r="L18884" i="3"/>
  <c r="L18876" i="3"/>
  <c r="L18868" i="3"/>
  <c r="L18860" i="3"/>
  <c r="L18852" i="3"/>
  <c r="L18844" i="3"/>
  <c r="L18836" i="3"/>
  <c r="L18828" i="3"/>
  <c r="L18820" i="3"/>
  <c r="L18812" i="3"/>
  <c r="L18804" i="3"/>
  <c r="L18796" i="3"/>
  <c r="L18788" i="3"/>
  <c r="L18780" i="3"/>
  <c r="L18772" i="3"/>
  <c r="L18764" i="3"/>
  <c r="L18756" i="3"/>
  <c r="L18748" i="3"/>
  <c r="L18740" i="3"/>
  <c r="L18732" i="3"/>
  <c r="L18724" i="3"/>
  <c r="L18716" i="3"/>
  <c r="L18708" i="3"/>
  <c r="L18700" i="3"/>
  <c r="L18692" i="3"/>
  <c r="L18684" i="3"/>
  <c r="L18676" i="3"/>
  <c r="L18668" i="3"/>
  <c r="L18660" i="3"/>
  <c r="L18652" i="3"/>
  <c r="L18644" i="3"/>
  <c r="L18636" i="3"/>
  <c r="L18628" i="3"/>
  <c r="L18620" i="3"/>
  <c r="L18612" i="3"/>
  <c r="L18604" i="3"/>
  <c r="L18596" i="3"/>
  <c r="L18588" i="3"/>
  <c r="L18580" i="3"/>
  <c r="L18572" i="3"/>
  <c r="L18564" i="3"/>
  <c r="L18556" i="3"/>
  <c r="L18548" i="3"/>
  <c r="L18540" i="3"/>
  <c r="L18532" i="3"/>
  <c r="L18524" i="3"/>
  <c r="L18516" i="3"/>
  <c r="L18508" i="3"/>
  <c r="L18500" i="3"/>
  <c r="L18492" i="3"/>
  <c r="L18484" i="3"/>
  <c r="L18476" i="3"/>
  <c r="L18468" i="3"/>
  <c r="L18460" i="3"/>
  <c r="L18452" i="3"/>
  <c r="L18444" i="3"/>
  <c r="L18436" i="3"/>
  <c r="L18428" i="3"/>
  <c r="L18420" i="3"/>
  <c r="L18412" i="3"/>
  <c r="L18404" i="3"/>
  <c r="L18396" i="3"/>
  <c r="L18388" i="3"/>
  <c r="L18380" i="3"/>
  <c r="L18372" i="3"/>
  <c r="L18364" i="3"/>
  <c r="L18356" i="3"/>
  <c r="L18348" i="3"/>
  <c r="L18340" i="3"/>
  <c r="L18332" i="3"/>
  <c r="L18324" i="3"/>
  <c r="L18316" i="3"/>
  <c r="L18308" i="3"/>
  <c r="L18300" i="3"/>
  <c r="L18292" i="3"/>
  <c r="L18284" i="3"/>
  <c r="L18276" i="3"/>
  <c r="L18268" i="3"/>
  <c r="L18260" i="3"/>
  <c r="L18252" i="3"/>
  <c r="L18244" i="3"/>
  <c r="L18236" i="3"/>
  <c r="L18228" i="3"/>
  <c r="L18220" i="3"/>
  <c r="L18212" i="3"/>
  <c r="L18204" i="3"/>
  <c r="L18196" i="3"/>
  <c r="L18188" i="3"/>
  <c r="L18180" i="3"/>
  <c r="L18172" i="3"/>
  <c r="L18164" i="3"/>
  <c r="L18156" i="3"/>
  <c r="L18148" i="3"/>
  <c r="L18140" i="3"/>
  <c r="L18132" i="3"/>
  <c r="L18124" i="3"/>
  <c r="L18116" i="3"/>
  <c r="L18108" i="3"/>
  <c r="L18100" i="3"/>
  <c r="L18092" i="3"/>
  <c r="L18084" i="3"/>
  <c r="L18076" i="3"/>
  <c r="L18068" i="3"/>
  <c r="L18060" i="3"/>
  <c r="L18052" i="3"/>
  <c r="L18044" i="3"/>
  <c r="L18036" i="3"/>
  <c r="L18028" i="3"/>
  <c r="L18020" i="3"/>
  <c r="L18012" i="3"/>
  <c r="L18004" i="3"/>
  <c r="L17996" i="3"/>
  <c r="L17988" i="3"/>
  <c r="L17980" i="3"/>
  <c r="L17972" i="3"/>
  <c r="L17964" i="3"/>
  <c r="L17956" i="3"/>
  <c r="L17948" i="3"/>
  <c r="L17940" i="3"/>
  <c r="L17932" i="3"/>
  <c r="L17924" i="3"/>
  <c r="L17916" i="3"/>
  <c r="L17908" i="3"/>
  <c r="L17900" i="3"/>
  <c r="L17892" i="3"/>
  <c r="L17884" i="3"/>
  <c r="L17876" i="3"/>
  <c r="L17868" i="3"/>
  <c r="L17860" i="3"/>
  <c r="L17852" i="3"/>
  <c r="L17844" i="3"/>
  <c r="L17836" i="3"/>
  <c r="L17828" i="3"/>
  <c r="L17820" i="3"/>
  <c r="L17812" i="3"/>
  <c r="L17804" i="3"/>
  <c r="L17796" i="3"/>
  <c r="L17788" i="3"/>
  <c r="L17780" i="3"/>
  <c r="L17772" i="3"/>
  <c r="L17764" i="3"/>
  <c r="L17756" i="3"/>
  <c r="L17748" i="3"/>
  <c r="L17740" i="3"/>
  <c r="L17732" i="3"/>
  <c r="L17724" i="3"/>
  <c r="L17716" i="3"/>
  <c r="L17708" i="3"/>
  <c r="L17700" i="3"/>
  <c r="L17692" i="3"/>
  <c r="L17684" i="3"/>
  <c r="L17676" i="3"/>
  <c r="L17668" i="3"/>
  <c r="L17660" i="3"/>
  <c r="L17652" i="3"/>
  <c r="L17644" i="3"/>
  <c r="L17636" i="3"/>
  <c r="L17628" i="3"/>
  <c r="L17620" i="3"/>
  <c r="L17612" i="3"/>
  <c r="L17604" i="3"/>
  <c r="L17596" i="3"/>
  <c r="L17588" i="3"/>
  <c r="L17580" i="3"/>
  <c r="L17572" i="3"/>
  <c r="L17564" i="3"/>
  <c r="L17556" i="3"/>
  <c r="L17548" i="3"/>
  <c r="L17540" i="3"/>
  <c r="L17532" i="3"/>
  <c r="L17524" i="3"/>
  <c r="L17516" i="3"/>
  <c r="L17508" i="3"/>
  <c r="L17500" i="3"/>
  <c r="L17492" i="3"/>
  <c r="L17484" i="3"/>
  <c r="L17476" i="3"/>
  <c r="L17468" i="3"/>
  <c r="L17460" i="3"/>
  <c r="L17452" i="3"/>
  <c r="L17444" i="3"/>
  <c r="L17436" i="3"/>
  <c r="L17428" i="3"/>
  <c r="L17420" i="3"/>
  <c r="L17412" i="3"/>
  <c r="L17404" i="3"/>
  <c r="L17396" i="3"/>
  <c r="L17388" i="3"/>
  <c r="L17380" i="3"/>
  <c r="L17372" i="3"/>
  <c r="L17364" i="3"/>
  <c r="L17356" i="3"/>
  <c r="L17348" i="3"/>
  <c r="L17340" i="3"/>
  <c r="L17332" i="3"/>
  <c r="L17324" i="3"/>
  <c r="L17316" i="3"/>
  <c r="L17308" i="3"/>
  <c r="L17300" i="3"/>
  <c r="L17292" i="3"/>
  <c r="L17284" i="3"/>
  <c r="L17276" i="3"/>
  <c r="L17268" i="3"/>
  <c r="L17260" i="3"/>
  <c r="L17252" i="3"/>
  <c r="L17244" i="3"/>
  <c r="L17236" i="3"/>
  <c r="L17228" i="3"/>
  <c r="L17220" i="3"/>
  <c r="L17212" i="3"/>
  <c r="L17204" i="3"/>
  <c r="L17196" i="3"/>
  <c r="L17188" i="3"/>
  <c r="L17180" i="3"/>
  <c r="L17172" i="3"/>
  <c r="L17164" i="3"/>
  <c r="L17156" i="3"/>
  <c r="L17148" i="3"/>
  <c r="L17140" i="3"/>
  <c r="L17132" i="3"/>
  <c r="L17124" i="3"/>
  <c r="L17116" i="3"/>
  <c r="L17108" i="3"/>
  <c r="L17100" i="3"/>
  <c r="L17092" i="3"/>
  <c r="L17084" i="3"/>
  <c r="L17076" i="3"/>
  <c r="L17068" i="3"/>
  <c r="L17060" i="3"/>
  <c r="L17052" i="3"/>
  <c r="L17044" i="3"/>
  <c r="L17036" i="3"/>
  <c r="L17028" i="3"/>
  <c r="L17020" i="3"/>
  <c r="L17012" i="3"/>
  <c r="L17004" i="3"/>
  <c r="L16996" i="3"/>
  <c r="L16988" i="3"/>
  <c r="L16980" i="3"/>
  <c r="L16972" i="3"/>
  <c r="L16964" i="3"/>
  <c r="L16956" i="3"/>
  <c r="L16948" i="3"/>
  <c r="L16940" i="3"/>
  <c r="L16932" i="3"/>
  <c r="L16924" i="3"/>
  <c r="L16916" i="3"/>
  <c r="L16908" i="3"/>
  <c r="L16900" i="3"/>
  <c r="L16892" i="3"/>
  <c r="L16884" i="3"/>
  <c r="L16876" i="3"/>
  <c r="L16868" i="3"/>
  <c r="L16860" i="3"/>
  <c r="L16852" i="3"/>
  <c r="L16844" i="3"/>
  <c r="L16836" i="3"/>
  <c r="L16828" i="3"/>
  <c r="L16820" i="3"/>
  <c r="L16812" i="3"/>
  <c r="L16804" i="3"/>
  <c r="L16796" i="3"/>
  <c r="L16788" i="3"/>
  <c r="L16780" i="3"/>
  <c r="L16772" i="3"/>
  <c r="L16764" i="3"/>
  <c r="L16756" i="3"/>
  <c r="L16748" i="3"/>
  <c r="L16740" i="3"/>
  <c r="L16732" i="3"/>
  <c r="L50467" i="3"/>
  <c r="L50411" i="3"/>
  <c r="L50355" i="3"/>
  <c r="L50298" i="3"/>
  <c r="L50242" i="3"/>
  <c r="L50186" i="3"/>
  <c r="L50124" i="3"/>
  <c r="L50068" i="3"/>
  <c r="L50012" i="3"/>
  <c r="L49955" i="3"/>
  <c r="L49899" i="3"/>
  <c r="L49843" i="3"/>
  <c r="L49786" i="3"/>
  <c r="L49730" i="3"/>
  <c r="L49674" i="3"/>
  <c r="L49612" i="3"/>
  <c r="L49556" i="3"/>
  <c r="L49500" i="3"/>
  <c r="L49443" i="3"/>
  <c r="L49387" i="3"/>
  <c r="L49331" i="3"/>
  <c r="L49274" i="3"/>
  <c r="L49218" i="3"/>
  <c r="L49162" i="3"/>
  <c r="L49100" i="3"/>
  <c r="L49044" i="3"/>
  <c r="L48988" i="3"/>
  <c r="L48931" i="3"/>
  <c r="L48875" i="3"/>
  <c r="L48819" i="3"/>
  <c r="L48762" i="3"/>
  <c r="L48706" i="3"/>
  <c r="L48650" i="3"/>
  <c r="L48588" i="3"/>
  <c r="L48532" i="3"/>
  <c r="L48476" i="3"/>
  <c r="L48419" i="3"/>
  <c r="L48363" i="3"/>
  <c r="L48307" i="3"/>
  <c r="L48250" i="3"/>
  <c r="L48194" i="3"/>
  <c r="L48138" i="3"/>
  <c r="L48076" i="3"/>
  <c r="L48020" i="3"/>
  <c r="L47964" i="3"/>
  <c r="L47907" i="3"/>
  <c r="L47851" i="3"/>
  <c r="L47795" i="3"/>
  <c r="L47738" i="3"/>
  <c r="L47682" i="3"/>
  <c r="L47626" i="3"/>
  <c r="L47564" i="3"/>
  <c r="L47508" i="3"/>
  <c r="L47452" i="3"/>
  <c r="L47395" i="3"/>
  <c r="L47339" i="3"/>
  <c r="L47283" i="3"/>
  <c r="L47226" i="3"/>
  <c r="L47170" i="3"/>
  <c r="L47114" i="3"/>
  <c r="L47052" i="3"/>
  <c r="L46996" i="3"/>
  <c r="L46940" i="3"/>
  <c r="L46883" i="3"/>
  <c r="L46827" i="3"/>
  <c r="L46771" i="3"/>
  <c r="L46714" i="3"/>
  <c r="L46658" i="3"/>
  <c r="L46602" i="3"/>
  <c r="L46540" i="3"/>
  <c r="L46484" i="3"/>
  <c r="L46428" i="3"/>
  <c r="L46371" i="3"/>
  <c r="L46315" i="3"/>
  <c r="L46259" i="3"/>
  <c r="L46202" i="3"/>
  <c r="L46146" i="3"/>
  <c r="L46090" i="3"/>
  <c r="L46028" i="3"/>
  <c r="L45972" i="3"/>
  <c r="L45916" i="3"/>
  <c r="L45859" i="3"/>
  <c r="L45803" i="3"/>
  <c r="L45747" i="3"/>
  <c r="L45690" i="3"/>
  <c r="L45634" i="3"/>
  <c r="L45578" i="3"/>
  <c r="L45516" i="3"/>
  <c r="L45460" i="3"/>
  <c r="L45404" i="3"/>
  <c r="L45347" i="3"/>
  <c r="L45291" i="3"/>
  <c r="L45235" i="3"/>
  <c r="L45178" i="3"/>
  <c r="L45122" i="3"/>
  <c r="L45066" i="3"/>
  <c r="L45004" i="3"/>
  <c r="L44948" i="3"/>
  <c r="L44892" i="3"/>
  <c r="L44835" i="3"/>
  <c r="L44779" i="3"/>
  <c r="L44723" i="3"/>
  <c r="L44666" i="3"/>
  <c r="L44610" i="3"/>
  <c r="L44554" i="3"/>
  <c r="L44492" i="3"/>
  <c r="L44436" i="3"/>
  <c r="L44380" i="3"/>
  <c r="L44323" i="3"/>
  <c r="L44267" i="3"/>
  <c r="L44211" i="3"/>
  <c r="L44154" i="3"/>
  <c r="L44098" i="3"/>
  <c r="L44042" i="3"/>
  <c r="L43980" i="3"/>
  <c r="L43924" i="3"/>
  <c r="L43868" i="3"/>
  <c r="L43819" i="3"/>
  <c r="L43778" i="3"/>
  <c r="L43736" i="3"/>
  <c r="L43691" i="3"/>
  <c r="L43650" i="3"/>
  <c r="L43608" i="3"/>
  <c r="L43563" i="3"/>
  <c r="L43522" i="3"/>
  <c r="L43480" i="3"/>
  <c r="L43435" i="3"/>
  <c r="L43394" i="3"/>
  <c r="L43352" i="3"/>
  <c r="L43307" i="3"/>
  <c r="L43266" i="3"/>
  <c r="L43226" i="3"/>
  <c r="L43191" i="3"/>
  <c r="L43156" i="3"/>
  <c r="L43123" i="3"/>
  <c r="L43088" i="3"/>
  <c r="L43055" i="3"/>
  <c r="L43020" i="3"/>
  <c r="L42986" i="3"/>
  <c r="L42952" i="3"/>
  <c r="L42919" i="3"/>
  <c r="L42883" i="3"/>
  <c r="L42850" i="3"/>
  <c r="L42816" i="3"/>
  <c r="L42780" i="3"/>
  <c r="L42747" i="3"/>
  <c r="L42714" i="3"/>
  <c r="L42679" i="3"/>
  <c r="L42644" i="3"/>
  <c r="L42611" i="3"/>
  <c r="L42576" i="3"/>
  <c r="L42543" i="3"/>
  <c r="L42508" i="3"/>
  <c r="L42474" i="3"/>
  <c r="L42440" i="3"/>
  <c r="L42407" i="3"/>
  <c r="L42371" i="3"/>
  <c r="L42338" i="3"/>
  <c r="L42304" i="3"/>
  <c r="L42268" i="3"/>
  <c r="L42235" i="3"/>
  <c r="L42202" i="3"/>
  <c r="L42167" i="3"/>
  <c r="L42132" i="3"/>
  <c r="L42099" i="3"/>
  <c r="L42064" i="3"/>
  <c r="L42031" i="3"/>
  <c r="L41996" i="3"/>
  <c r="L41962" i="3"/>
  <c r="L41928" i="3"/>
  <c r="L41895" i="3"/>
  <c r="L41859" i="3"/>
  <c r="L41826" i="3"/>
  <c r="L41792" i="3"/>
  <c r="L41756" i="3"/>
  <c r="L41723" i="3"/>
  <c r="L41690" i="3"/>
  <c r="L41655" i="3"/>
  <c r="L41620" i="3"/>
  <c r="L41587" i="3"/>
  <c r="L41552" i="3"/>
  <c r="L41519" i="3"/>
  <c r="L41484" i="3"/>
  <c r="L41450" i="3"/>
  <c r="L41416" i="3"/>
  <c r="L41383" i="3"/>
  <c r="L41347" i="3"/>
  <c r="L41314" i="3"/>
  <c r="L41280" i="3"/>
  <c r="L41244" i="3"/>
  <c r="L41211" i="3"/>
  <c r="L41178" i="3"/>
  <c r="L41143" i="3"/>
  <c r="L41108" i="3"/>
  <c r="L41075" i="3"/>
  <c r="L41040" i="3"/>
  <c r="L41007" i="3"/>
  <c r="L40972" i="3"/>
  <c r="L40938" i="3"/>
  <c r="L40904" i="3"/>
  <c r="L40871" i="3"/>
  <c r="L40835" i="3"/>
  <c r="L40802" i="3"/>
  <c r="L40768" i="3"/>
  <c r="L40732" i="3"/>
  <c r="L40699" i="3"/>
  <c r="L40666" i="3"/>
  <c r="L40631" i="3"/>
  <c r="L40596" i="3"/>
  <c r="L40563" i="3"/>
  <c r="L40528" i="3"/>
  <c r="L40495" i="3"/>
  <c r="L40460" i="3"/>
  <c r="L40426" i="3"/>
  <c r="L40392" i="3"/>
  <c r="L40359" i="3"/>
  <c r="L40323" i="3"/>
  <c r="L40290" i="3"/>
  <c r="L40256" i="3"/>
  <c r="L40220" i="3"/>
  <c r="L40187" i="3"/>
  <c r="L40154" i="3"/>
  <c r="L40119" i="3"/>
  <c r="L40084" i="3"/>
  <c r="L40051" i="3"/>
  <c r="L40016" i="3"/>
  <c r="L39983" i="3"/>
  <c r="L39948" i="3"/>
  <c r="L39914" i="3"/>
  <c r="L39880" i="3"/>
  <c r="L39847" i="3"/>
  <c r="L39811" i="3"/>
  <c r="L39778" i="3"/>
  <c r="L39744" i="3"/>
  <c r="L39708" i="3"/>
  <c r="L39675" i="3"/>
  <c r="L39642" i="3"/>
  <c r="L39607" i="3"/>
  <c r="L39572" i="3"/>
  <c r="L39539" i="3"/>
  <c r="L39504" i="3"/>
  <c r="L39471" i="3"/>
  <c r="L39436" i="3"/>
  <c r="L39402" i="3"/>
  <c r="L39368" i="3"/>
  <c r="L39335" i="3"/>
  <c r="L39299" i="3"/>
  <c r="L39266" i="3"/>
  <c r="L39232" i="3"/>
  <c r="L39196" i="3"/>
  <c r="L39163" i="3"/>
  <c r="L39130" i="3"/>
  <c r="L39095" i="3"/>
  <c r="L39060" i="3"/>
  <c r="L39027" i="3"/>
  <c r="L38992" i="3"/>
  <c r="L38959" i="3"/>
  <c r="L38924" i="3"/>
  <c r="L38890" i="3"/>
  <c r="L38856" i="3"/>
  <c r="L38823" i="3"/>
  <c r="L38787" i="3"/>
  <c r="L38754" i="3"/>
  <c r="L38720" i="3"/>
  <c r="L38684" i="3"/>
  <c r="L38651" i="3"/>
  <c r="L38618" i="3"/>
  <c r="L38583" i="3"/>
  <c r="L38548" i="3"/>
  <c r="L38515" i="3"/>
  <c r="L38480" i="3"/>
  <c r="L38447" i="3"/>
  <c r="L38412" i="3"/>
  <c r="L38378" i="3"/>
  <c r="L38344" i="3"/>
  <c r="L38311" i="3"/>
  <c r="L38275" i="3"/>
  <c r="L38242" i="3"/>
  <c r="L38208" i="3"/>
  <c r="L38172" i="3"/>
  <c r="L38139" i="3"/>
  <c r="L38106" i="3"/>
  <c r="L38071" i="3"/>
  <c r="L38036" i="3"/>
  <c r="L38003" i="3"/>
  <c r="L37968" i="3"/>
  <c r="L37935" i="3"/>
  <c r="L37900" i="3"/>
  <c r="L37866" i="3"/>
  <c r="L37832" i="3"/>
  <c r="L37799" i="3"/>
  <c r="L37763" i="3"/>
  <c r="L37730" i="3"/>
  <c r="L37696" i="3"/>
  <c r="L37660" i="3"/>
  <c r="L37627" i="3"/>
  <c r="L37594" i="3"/>
  <c r="L37559" i="3"/>
  <c r="L37524" i="3"/>
  <c r="L37491" i="3"/>
  <c r="L37456" i="3"/>
  <c r="L37423" i="3"/>
  <c r="L37388" i="3"/>
  <c r="L37354" i="3"/>
  <c r="L37320" i="3"/>
  <c r="L37287" i="3"/>
  <c r="L37251" i="3"/>
  <c r="L37218" i="3"/>
  <c r="L37184" i="3"/>
  <c r="L37148" i="3"/>
  <c r="L37115" i="3"/>
  <c r="L37082" i="3"/>
  <c r="L37047" i="3"/>
  <c r="L37012" i="3"/>
  <c r="L36979" i="3"/>
  <c r="L36944" i="3"/>
  <c r="L36911" i="3"/>
  <c r="L36876" i="3"/>
  <c r="L36842" i="3"/>
  <c r="L36808" i="3"/>
  <c r="L36775" i="3"/>
  <c r="L36739" i="3"/>
  <c r="L36706" i="3"/>
  <c r="L36672" i="3"/>
  <c r="L36636" i="3"/>
  <c r="L36603" i="3"/>
  <c r="L36570" i="3"/>
  <c r="L36535" i="3"/>
  <c r="L36500" i="3"/>
  <c r="L36467" i="3"/>
  <c r="L36432" i="3"/>
  <c r="L36399" i="3"/>
  <c r="L36364" i="3"/>
  <c r="L36330" i="3"/>
  <c r="L36296" i="3"/>
  <c r="L36263" i="3"/>
  <c r="L36227" i="3"/>
  <c r="L36194" i="3"/>
  <c r="L36160" i="3"/>
  <c r="L36124" i="3"/>
  <c r="L36091" i="3"/>
  <c r="L36060" i="3"/>
  <c r="L36032" i="3"/>
  <c r="L36003" i="3"/>
  <c r="L35976" i="3"/>
  <c r="L35946" i="3"/>
  <c r="L35919" i="3"/>
  <c r="L35890" i="3"/>
  <c r="L35860" i="3"/>
  <c r="L35833" i="3"/>
  <c r="L35804" i="3"/>
  <c r="L35776" i="3"/>
  <c r="L35747" i="3"/>
  <c r="L35720" i="3"/>
  <c r="L35690" i="3"/>
  <c r="L35663" i="3"/>
  <c r="L35634" i="3"/>
  <c r="L35604" i="3"/>
  <c r="L35577" i="3"/>
  <c r="L35548" i="3"/>
  <c r="L35520" i="3"/>
  <c r="L35491" i="3"/>
  <c r="L35464" i="3"/>
  <c r="L35434" i="3"/>
  <c r="L35407" i="3"/>
  <c r="L35378" i="3"/>
  <c r="L35348" i="3"/>
  <c r="L35321" i="3"/>
  <c r="L35292" i="3"/>
  <c r="L35264" i="3"/>
  <c r="L35235" i="3"/>
  <c r="L35208" i="3"/>
  <c r="L35178" i="3"/>
  <c r="L35155" i="3"/>
  <c r="L35134" i="3"/>
  <c r="L35112" i="3"/>
  <c r="L35091" i="3"/>
  <c r="L35070" i="3"/>
  <c r="L35048" i="3"/>
  <c r="L35027" i="3"/>
  <c r="L35006" i="3"/>
  <c r="L34984" i="3"/>
  <c r="L34963" i="3"/>
  <c r="L34942" i="3"/>
  <c r="L34920" i="3"/>
  <c r="L34899" i="3"/>
  <c r="L34878" i="3"/>
  <c r="L34856" i="3"/>
  <c r="L34835" i="3"/>
  <c r="L34814" i="3"/>
  <c r="L34792" i="3"/>
  <c r="L34771" i="3"/>
  <c r="L34750" i="3"/>
  <c r="L34728" i="3"/>
  <c r="L34707" i="3"/>
  <c r="L34686" i="3"/>
  <c r="L34664" i="3"/>
  <c r="L34643" i="3"/>
  <c r="L34622" i="3"/>
  <c r="L34600" i="3"/>
  <c r="L34579" i="3"/>
  <c r="L34558" i="3"/>
  <c r="L34536" i="3"/>
  <c r="L34515" i="3"/>
  <c r="L34494" i="3"/>
  <c r="L34472" i="3"/>
  <c r="L34451" i="3"/>
  <c r="L34430" i="3"/>
  <c r="L34408" i="3"/>
  <c r="L34387" i="3"/>
  <c r="L34366" i="3"/>
  <c r="L34344" i="3"/>
  <c r="L34323" i="3"/>
  <c r="L34302" i="3"/>
  <c r="L34280" i="3"/>
  <c r="L34259" i="3"/>
  <c r="L34238" i="3"/>
  <c r="L34216" i="3"/>
  <c r="L34195" i="3"/>
  <c r="L34174" i="3"/>
  <c r="L34152" i="3"/>
  <c r="L34131" i="3"/>
  <c r="L34110" i="3"/>
  <c r="L34088" i="3"/>
  <c r="L34067" i="3"/>
  <c r="L34046" i="3"/>
  <c r="L34024" i="3"/>
  <c r="L34003" i="3"/>
  <c r="L33982" i="3"/>
  <c r="L33960" i="3"/>
  <c r="L33939" i="3"/>
  <c r="L33918" i="3"/>
  <c r="L33896" i="3"/>
  <c r="L33875" i="3"/>
  <c r="L33854" i="3"/>
  <c r="L33832" i="3"/>
  <c r="L33811" i="3"/>
  <c r="L33790" i="3"/>
  <c r="L33768" i="3"/>
  <c r="L33747" i="3"/>
  <c r="L33726" i="3"/>
  <c r="L33704" i="3"/>
  <c r="L33683" i="3"/>
  <c r="L33662" i="3"/>
  <c r="L33640" i="3"/>
  <c r="L33619" i="3"/>
  <c r="L33598" i="3"/>
  <c r="L33576" i="3"/>
  <c r="L33555" i="3"/>
  <c r="L33534" i="3"/>
  <c r="L33512" i="3"/>
  <c r="L33491" i="3"/>
  <c r="L33470" i="3"/>
  <c r="L33448" i="3"/>
  <c r="L33427" i="3"/>
  <c r="L33406" i="3"/>
  <c r="L33384" i="3"/>
  <c r="L33363" i="3"/>
  <c r="L33342" i="3"/>
  <c r="L33320" i="3"/>
  <c r="L33299" i="3"/>
  <c r="L33278" i="3"/>
  <c r="L33256" i="3"/>
  <c r="L33235" i="3"/>
  <c r="L33214" i="3"/>
  <c r="L33192" i="3"/>
  <c r="L33171" i="3"/>
  <c r="L33150" i="3"/>
  <c r="L33128" i="3"/>
  <c r="L33107" i="3"/>
  <c r="L33086" i="3"/>
  <c r="L33064" i="3"/>
  <c r="L33043" i="3"/>
  <c r="L33022" i="3"/>
  <c r="L33000" i="3"/>
  <c r="L32979" i="3"/>
  <c r="L32958" i="3"/>
  <c r="L32936" i="3"/>
  <c r="L32915" i="3"/>
  <c r="L32894" i="3"/>
  <c r="L32872" i="3"/>
  <c r="L32851" i="3"/>
  <c r="L32830" i="3"/>
  <c r="L32808" i="3"/>
  <c r="L32787" i="3"/>
  <c r="L32766" i="3"/>
  <c r="L32744" i="3"/>
  <c r="L32723" i="3"/>
  <c r="L32702" i="3"/>
  <c r="L32680" i="3"/>
  <c r="L32659" i="3"/>
  <c r="L32638" i="3"/>
  <c r="L32616" i="3"/>
  <c r="L32595" i="3"/>
  <c r="L32574" i="3"/>
  <c r="L32552" i="3"/>
  <c r="L32531" i="3"/>
  <c r="L32510" i="3"/>
  <c r="L32488" i="3"/>
  <c r="L32467" i="3"/>
  <c r="L32446" i="3"/>
  <c r="L32424" i="3"/>
  <c r="L32403" i="3"/>
  <c r="L32382" i="3"/>
  <c r="L32360" i="3"/>
  <c r="L32339" i="3"/>
  <c r="L32318" i="3"/>
  <c r="L32296" i="3"/>
  <c r="L32275" i="3"/>
  <c r="L32254" i="3"/>
  <c r="L32232" i="3"/>
  <c r="L32211" i="3"/>
  <c r="L32190" i="3"/>
  <c r="L32168" i="3"/>
  <c r="L32147" i="3"/>
  <c r="L32126" i="3"/>
  <c r="L32104" i="3"/>
  <c r="L32083" i="3"/>
  <c r="L32062" i="3"/>
  <c r="L32040" i="3"/>
  <c r="L32019" i="3"/>
  <c r="L31998" i="3"/>
  <c r="L31976" i="3"/>
  <c r="L31955" i="3"/>
  <c r="L31934" i="3"/>
  <c r="L31912" i="3"/>
  <c r="L31891" i="3"/>
  <c r="L31870" i="3"/>
  <c r="L31848" i="3"/>
  <c r="L31827" i="3"/>
  <c r="L31806" i="3"/>
  <c r="L31784" i="3"/>
  <c r="L31763" i="3"/>
  <c r="L31742" i="3"/>
  <c r="L31720" i="3"/>
  <c r="L31699" i="3"/>
  <c r="L31678" i="3"/>
  <c r="L31656" i="3"/>
  <c r="L31635" i="3"/>
  <c r="L31614" i="3"/>
  <c r="L31592" i="3"/>
  <c r="L31571" i="3"/>
  <c r="L31550" i="3"/>
  <c r="L31528" i="3"/>
  <c r="L31507" i="3"/>
  <c r="L31486" i="3"/>
  <c r="L31464" i="3"/>
  <c r="L31443" i="3"/>
  <c r="L31422" i="3"/>
  <c r="L31400" i="3"/>
  <c r="L31379" i="3"/>
  <c r="L31358" i="3"/>
  <c r="L31336" i="3"/>
  <c r="L31315" i="3"/>
  <c r="L31294" i="3"/>
  <c r="L31272" i="3"/>
  <c r="L31251" i="3"/>
  <c r="L31230" i="3"/>
  <c r="L31208" i="3"/>
  <c r="L31187" i="3"/>
  <c r="L31166" i="3"/>
  <c r="L31144" i="3"/>
  <c r="L31123" i="3"/>
  <c r="L31102" i="3"/>
  <c r="L31080" i="3"/>
  <c r="L31059" i="3"/>
  <c r="L31038" i="3"/>
  <c r="L31016" i="3"/>
  <c r="L30995" i="3"/>
  <c r="L30974" i="3"/>
  <c r="L30952" i="3"/>
  <c r="L30931" i="3"/>
  <c r="L30910" i="3"/>
  <c r="L30888" i="3"/>
  <c r="L30867" i="3"/>
  <c r="L30846" i="3"/>
  <c r="L30824" i="3"/>
  <c r="L30803" i="3"/>
  <c r="L30782" i="3"/>
  <c r="L30760" i="3"/>
  <c r="L30739" i="3"/>
  <c r="L30718" i="3"/>
  <c r="L30696" i="3"/>
  <c r="L30675" i="3"/>
  <c r="L30654" i="3"/>
  <c r="L30632" i="3"/>
  <c r="L30611" i="3"/>
  <c r="L30590" i="3"/>
  <c r="L30568" i="3"/>
  <c r="L30547" i="3"/>
  <c r="L30526" i="3"/>
  <c r="L30504" i="3"/>
  <c r="L30483" i="3"/>
  <c r="L30462" i="3"/>
  <c r="L30440" i="3"/>
  <c r="L30419" i="3"/>
  <c r="L30398" i="3"/>
  <c r="L30376" i="3"/>
  <c r="L30355" i="3"/>
  <c r="L30334" i="3"/>
  <c r="L30312" i="3"/>
  <c r="L30291" i="3"/>
  <c r="L30270" i="3"/>
  <c r="L30248" i="3"/>
  <c r="L30227" i="3"/>
  <c r="L30206" i="3"/>
  <c r="L30184" i="3"/>
  <c r="L30163" i="3"/>
  <c r="L30142" i="3"/>
  <c r="L30120" i="3"/>
  <c r="L30099" i="3"/>
  <c r="L30078" i="3"/>
  <c r="L30056" i="3"/>
  <c r="L30035" i="3"/>
  <c r="L30014" i="3"/>
  <c r="L29992" i="3"/>
  <c r="L29971" i="3"/>
  <c r="L29950" i="3"/>
  <c r="L29928" i="3"/>
  <c r="L29907" i="3"/>
  <c r="L29886" i="3"/>
  <c r="L29864" i="3"/>
  <c r="L29843" i="3"/>
  <c r="L29822" i="3"/>
  <c r="L29800" i="3"/>
  <c r="L29779" i="3"/>
  <c r="L29758" i="3"/>
  <c r="L29736" i="3"/>
  <c r="L29715" i="3"/>
  <c r="L29694" i="3"/>
  <c r="L29672" i="3"/>
  <c r="L29651" i="3"/>
  <c r="L29630" i="3"/>
  <c r="L29608" i="3"/>
  <c r="L29587" i="3"/>
  <c r="L29566" i="3"/>
  <c r="L29544" i="3"/>
  <c r="L29523" i="3"/>
  <c r="L29502" i="3"/>
  <c r="L29480" i="3"/>
  <c r="L29459" i="3"/>
  <c r="L29438" i="3"/>
  <c r="L29416" i="3"/>
  <c r="L29395" i="3"/>
  <c r="L29374" i="3"/>
  <c r="L29352" i="3"/>
  <c r="L29331" i="3"/>
  <c r="L29310" i="3"/>
  <c r="L29288" i="3"/>
  <c r="L29267" i="3"/>
  <c r="L29246" i="3"/>
  <c r="L29224" i="3"/>
  <c r="L29203" i="3"/>
  <c r="L29182" i="3"/>
  <c r="L29160" i="3"/>
  <c r="L29139" i="3"/>
  <c r="L29118" i="3"/>
  <c r="L29096" i="3"/>
  <c r="L29075" i="3"/>
  <c r="L29054" i="3"/>
  <c r="L29032" i="3"/>
  <c r="L29011" i="3"/>
  <c r="L28990" i="3"/>
  <c r="L28968" i="3"/>
  <c r="L28947" i="3"/>
  <c r="L28926" i="3"/>
  <c r="L28904" i="3"/>
  <c r="L28883" i="3"/>
  <c r="L28862" i="3"/>
  <c r="L28840" i="3"/>
  <c r="L28819" i="3"/>
  <c r="L28798" i="3"/>
  <c r="L28776" i="3"/>
  <c r="L28755" i="3"/>
  <c r="L28734" i="3"/>
  <c r="L28712" i="3"/>
  <c r="L28691" i="3"/>
  <c r="L28670" i="3"/>
  <c r="L28648" i="3"/>
  <c r="L28627" i="3"/>
  <c r="L28606" i="3"/>
  <c r="L28584" i="3"/>
  <c r="L28563" i="3"/>
  <c r="L28542" i="3"/>
  <c r="L28520" i="3"/>
  <c r="L28499" i="3"/>
  <c r="L28478" i="3"/>
  <c r="L28456" i="3"/>
  <c r="L28435" i="3"/>
  <c r="L28414" i="3"/>
  <c r="L28392" i="3"/>
  <c r="L28371" i="3"/>
  <c r="L28350" i="3"/>
  <c r="L28328" i="3"/>
  <c r="L28307" i="3"/>
  <c r="L28286" i="3"/>
  <c r="L28264" i="3"/>
  <c r="L28243" i="3"/>
  <c r="L28222" i="3"/>
  <c r="L28200" i="3"/>
  <c r="L28179" i="3"/>
  <c r="L28158" i="3"/>
  <c r="L28136" i="3"/>
  <c r="L28115" i="3"/>
  <c r="L28094" i="3"/>
  <c r="L28072" i="3"/>
  <c r="L28051" i="3"/>
  <c r="L28030" i="3"/>
  <c r="L28008" i="3"/>
  <c r="L27987" i="3"/>
  <c r="L27966" i="3"/>
  <c r="L27944" i="3"/>
  <c r="L27923" i="3"/>
  <c r="L27902" i="3"/>
  <c r="L27880" i="3"/>
  <c r="L27859" i="3"/>
  <c r="L27838" i="3"/>
  <c r="L27816" i="3"/>
  <c r="L27795" i="3"/>
  <c r="L27774" i="3"/>
  <c r="L27752" i="3"/>
  <c r="L27731" i="3"/>
  <c r="L27710" i="3"/>
  <c r="L27688" i="3"/>
  <c r="L27667" i="3"/>
  <c r="L27646" i="3"/>
  <c r="L27624" i="3"/>
  <c r="L27603" i="3"/>
  <c r="L27582" i="3"/>
  <c r="L27560" i="3"/>
  <c r="L27539" i="3"/>
  <c r="L27518" i="3"/>
  <c r="L27496" i="3"/>
  <c r="L27475" i="3"/>
  <c r="L27454" i="3"/>
  <c r="L27432" i="3"/>
  <c r="L27411" i="3"/>
  <c r="L27390" i="3"/>
  <c r="L27368" i="3"/>
  <c r="L27347" i="3"/>
  <c r="L27326" i="3"/>
  <c r="L27304" i="3"/>
  <c r="L27283" i="3"/>
  <c r="L27262" i="3"/>
  <c r="L27240" i="3"/>
  <c r="L27219" i="3"/>
  <c r="L27198" i="3"/>
  <c r="L27176" i="3"/>
  <c r="L27155" i="3"/>
  <c r="L27134" i="3"/>
  <c r="L27112" i="3"/>
  <c r="L27091" i="3"/>
  <c r="L27070" i="3"/>
  <c r="L27048" i="3"/>
  <c r="L27027" i="3"/>
  <c r="L27006" i="3"/>
  <c r="L26984" i="3"/>
  <c r="L26963" i="3"/>
  <c r="L26942" i="3"/>
  <c r="L26920" i="3"/>
  <c r="L26899" i="3"/>
  <c r="L26878" i="3"/>
  <c r="L26856" i="3"/>
  <c r="L26835" i="3"/>
  <c r="L26814" i="3"/>
  <c r="L26792" i="3"/>
  <c r="L26771" i="3"/>
  <c r="L26750" i="3"/>
  <c r="L26728" i="3"/>
  <c r="L26707" i="3"/>
  <c r="L26686" i="3"/>
  <c r="L26664" i="3"/>
  <c r="L26643" i="3"/>
  <c r="L26622" i="3"/>
  <c r="L26600" i="3"/>
  <c r="L26579" i="3"/>
  <c r="L26558" i="3"/>
  <c r="L26536" i="3"/>
  <c r="L26515" i="3"/>
  <c r="L26494" i="3"/>
  <c r="L26472" i="3"/>
  <c r="L26451" i="3"/>
  <c r="L26430" i="3"/>
  <c r="L26408" i="3"/>
  <c r="L26387" i="3"/>
  <c r="L26366" i="3"/>
  <c r="L26344" i="3"/>
  <c r="L26323" i="3"/>
  <c r="L26302" i="3"/>
  <c r="L26280" i="3"/>
  <c r="L26259" i="3"/>
  <c r="L26238" i="3"/>
  <c r="L26216" i="3"/>
  <c r="L26195" i="3"/>
  <c r="L26174" i="3"/>
  <c r="L26152" i="3"/>
  <c r="L26131" i="3"/>
  <c r="L26110" i="3"/>
  <c r="L26088" i="3"/>
  <c r="L26067" i="3"/>
  <c r="L26046" i="3"/>
  <c r="L26024" i="3"/>
  <c r="L26003" i="3"/>
  <c r="L25982" i="3"/>
  <c r="L25960" i="3"/>
  <c r="L25939" i="3"/>
  <c r="L25918" i="3"/>
  <c r="L25896" i="3"/>
  <c r="L25875" i="3"/>
  <c r="L25854" i="3"/>
  <c r="L25832" i="3"/>
  <c r="L25811" i="3"/>
  <c r="L25790" i="3"/>
  <c r="L25768" i="3"/>
  <c r="L25747" i="3"/>
  <c r="L25726" i="3"/>
  <c r="L25704" i="3"/>
  <c r="L25683" i="3"/>
  <c r="L25662" i="3"/>
  <c r="L25640" i="3"/>
  <c r="L25619" i="3"/>
  <c r="L25598" i="3"/>
  <c r="L25576" i="3"/>
  <c r="L25555" i="3"/>
  <c r="L25534" i="3"/>
  <c r="L25512" i="3"/>
  <c r="L25491" i="3"/>
  <c r="L25470" i="3"/>
  <c r="L25448" i="3"/>
  <c r="L25427" i="3"/>
  <c r="L25406" i="3"/>
  <c r="L25384" i="3"/>
  <c r="L25363" i="3"/>
  <c r="L25342" i="3"/>
  <c r="L25320" i="3"/>
  <c r="L25299" i="3"/>
  <c r="L25278" i="3"/>
  <c r="L25256" i="3"/>
  <c r="L25235" i="3"/>
  <c r="L25214" i="3"/>
  <c r="L25192" i="3"/>
  <c r="L25171" i="3"/>
  <c r="L25150" i="3"/>
  <c r="L25128" i="3"/>
  <c r="L25107" i="3"/>
  <c r="L25086" i="3"/>
  <c r="L25064" i="3"/>
  <c r="L25043" i="3"/>
  <c r="L25024" i="3"/>
  <c r="L25008" i="3"/>
  <c r="L24992" i="3"/>
  <c r="L24976" i="3"/>
  <c r="L24960" i="3"/>
  <c r="L24944" i="3"/>
  <c r="L24928" i="3"/>
  <c r="L24912" i="3"/>
  <c r="L24896" i="3"/>
  <c r="L24880" i="3"/>
  <c r="L24864" i="3"/>
  <c r="L24848" i="3"/>
  <c r="L24832" i="3"/>
  <c r="L24816" i="3"/>
  <c r="L24800" i="3"/>
  <c r="L24784" i="3"/>
  <c r="L24768" i="3"/>
  <c r="L24752" i="3"/>
  <c r="L24736" i="3"/>
  <c r="L24720" i="3"/>
  <c r="L24704" i="3"/>
  <c r="L24688" i="3"/>
  <c r="L24672" i="3"/>
  <c r="L24656" i="3"/>
  <c r="L24640" i="3"/>
  <c r="L24624" i="3"/>
  <c r="L24608" i="3"/>
  <c r="L24592" i="3"/>
  <c r="L24576" i="3"/>
  <c r="L24560" i="3"/>
  <c r="L24544" i="3"/>
  <c r="L24528" i="3"/>
  <c r="L24512" i="3"/>
  <c r="L24496" i="3"/>
  <c r="L24480" i="3"/>
  <c r="L24464" i="3"/>
  <c r="L24448" i="3"/>
  <c r="L24432" i="3"/>
  <c r="L24416" i="3"/>
  <c r="L24400" i="3"/>
  <c r="L24384" i="3"/>
  <c r="L24368" i="3"/>
  <c r="L24352" i="3"/>
  <c r="L24336" i="3"/>
  <c r="L24320" i="3"/>
  <c r="L24304" i="3"/>
  <c r="L24288" i="3"/>
  <c r="L24272" i="3"/>
  <c r="L24256" i="3"/>
  <c r="L24240" i="3"/>
  <c r="L24225" i="3"/>
  <c r="L24214" i="3"/>
  <c r="L24200" i="3"/>
  <c r="L24187" i="3"/>
  <c r="L24175" i="3"/>
  <c r="L24161" i="3"/>
  <c r="L24150" i="3"/>
  <c r="L24136" i="3"/>
  <c r="L24123" i="3"/>
  <c r="L24111" i="3"/>
  <c r="L24097" i="3"/>
  <c r="L24086" i="3"/>
  <c r="L24072" i="3"/>
  <c r="L24059" i="3"/>
  <c r="L24047" i="3"/>
  <c r="L24033" i="3"/>
  <c r="L24022" i="3"/>
  <c r="L24008" i="3"/>
  <c r="L23995" i="3"/>
  <c r="L23983" i="3"/>
  <c r="L23969" i="3"/>
  <c r="L23958" i="3"/>
  <c r="L23944" i="3"/>
  <c r="L23931" i="3"/>
  <c r="L23919" i="3"/>
  <c r="L23905" i="3"/>
  <c r="L23894" i="3"/>
  <c r="L23880" i="3"/>
  <c r="L23867" i="3"/>
  <c r="L23855" i="3"/>
  <c r="L23841" i="3"/>
  <c r="L23830" i="3"/>
  <c r="L23816" i="3"/>
  <c r="L23803" i="3"/>
  <c r="L23791" i="3"/>
  <c r="L23777" i="3"/>
  <c r="L23766" i="3"/>
  <c r="L23752" i="3"/>
  <c r="L23739" i="3"/>
  <c r="L23727" i="3"/>
  <c r="L23713" i="3"/>
  <c r="L23702" i="3"/>
  <c r="L23688" i="3"/>
  <c r="L23675" i="3"/>
  <c r="L23663" i="3"/>
  <c r="L23649" i="3"/>
  <c r="L23638" i="3"/>
  <c r="L23624" i="3"/>
  <c r="L23611" i="3"/>
  <c r="L23599" i="3"/>
  <c r="L23585" i="3"/>
  <c r="L23574" i="3"/>
  <c r="L23560" i="3"/>
  <c r="L23547" i="3"/>
  <c r="L23535" i="3"/>
  <c r="L23521" i="3"/>
  <c r="L23510" i="3"/>
  <c r="L23496" i="3"/>
  <c r="L23483" i="3"/>
  <c r="L23471" i="3"/>
  <c r="L23457" i="3"/>
  <c r="L23446" i="3"/>
  <c r="L23432" i="3"/>
  <c r="L23419" i="3"/>
  <c r="L23407" i="3"/>
  <c r="L23393" i="3"/>
  <c r="L23382" i="3"/>
  <c r="L23368" i="3"/>
  <c r="L23355" i="3"/>
  <c r="L23343" i="3"/>
  <c r="L23329" i="3"/>
  <c r="L23318" i="3"/>
  <c r="L23304" i="3"/>
  <c r="L23291" i="3"/>
  <c r="L23279" i="3"/>
  <c r="L23265" i="3"/>
  <c r="L23254" i="3"/>
  <c r="L23240" i="3"/>
  <c r="L23227" i="3"/>
  <c r="L23215" i="3"/>
  <c r="L23201" i="3"/>
  <c r="L23190" i="3"/>
  <c r="L23176" i="3"/>
  <c r="L23163" i="3"/>
  <c r="L23151" i="3"/>
  <c r="L23137" i="3"/>
  <c r="L23127" i="3"/>
  <c r="L23116" i="3"/>
  <c r="L23105" i="3"/>
  <c r="L23095" i="3"/>
  <c r="L23084" i="3"/>
  <c r="L23073" i="3"/>
  <c r="L23063" i="3"/>
  <c r="L23052" i="3"/>
  <c r="L23041" i="3"/>
  <c r="L23031" i="3"/>
  <c r="L23020" i="3"/>
  <c r="L23009" i="3"/>
  <c r="L22999" i="3"/>
  <c r="L22988" i="3"/>
  <c r="L22977" i="3"/>
  <c r="L22967" i="3"/>
  <c r="L22956" i="3"/>
  <c r="L22945" i="3"/>
  <c r="L22935" i="3"/>
  <c r="L22924" i="3"/>
  <c r="L22913" i="3"/>
  <c r="L22903" i="3"/>
  <c r="L22892" i="3"/>
  <c r="L22881" i="3"/>
  <c r="L22871" i="3"/>
  <c r="L22860" i="3"/>
  <c r="L22849" i="3"/>
  <c r="L22839" i="3"/>
  <c r="L22828" i="3"/>
  <c r="L22817" i="3"/>
  <c r="L22807" i="3"/>
  <c r="L22796" i="3"/>
  <c r="L22785" i="3"/>
  <c r="L22775" i="3"/>
  <c r="L22764" i="3"/>
  <c r="L22753" i="3"/>
  <c r="L22743" i="3"/>
  <c r="L22732" i="3"/>
  <c r="L22721" i="3"/>
  <c r="L22711" i="3"/>
  <c r="L22700" i="3"/>
  <c r="L22689" i="3"/>
  <c r="L22679" i="3"/>
  <c r="L22668" i="3"/>
  <c r="L22657" i="3"/>
  <c r="L22647" i="3"/>
  <c r="L22636" i="3"/>
  <c r="L22625" i="3"/>
  <c r="L22615" i="3"/>
  <c r="L22604" i="3"/>
  <c r="L22593" i="3"/>
  <c r="L22583" i="3"/>
  <c r="L22572" i="3"/>
  <c r="L22561" i="3"/>
  <c r="L22551" i="3"/>
  <c r="L22540" i="3"/>
  <c r="L22529" i="3"/>
  <c r="L22519" i="3"/>
  <c r="L22508" i="3"/>
  <c r="L22497" i="3"/>
  <c r="L22487" i="3"/>
  <c r="L22476" i="3"/>
  <c r="L22465" i="3"/>
  <c r="L22455" i="3"/>
  <c r="L22444" i="3"/>
  <c r="L22433" i="3"/>
  <c r="L22423" i="3"/>
  <c r="L22412" i="3"/>
  <c r="L22401" i="3"/>
  <c r="L22391" i="3"/>
  <c r="L22380" i="3"/>
  <c r="L22369" i="3"/>
  <c r="L22359" i="3"/>
  <c r="L22348" i="3"/>
  <c r="L22337" i="3"/>
  <c r="L22327" i="3"/>
  <c r="L22316" i="3"/>
  <c r="L22305" i="3"/>
  <c r="L22295" i="3"/>
  <c r="L22284" i="3"/>
  <c r="L22273" i="3"/>
  <c r="L22263" i="3"/>
  <c r="L22252" i="3"/>
  <c r="L22241" i="3"/>
  <c r="L22231" i="3"/>
  <c r="L22220" i="3"/>
  <c r="L22209" i="3"/>
  <c r="L22199" i="3"/>
  <c r="L22188" i="3"/>
  <c r="L22177" i="3"/>
  <c r="L22167" i="3"/>
  <c r="L22156" i="3"/>
  <c r="L22145" i="3"/>
  <c r="L22135" i="3"/>
  <c r="L22124" i="3"/>
  <c r="L22113" i="3"/>
  <c r="L22103" i="3"/>
  <c r="L22092" i="3"/>
  <c r="L22081" i="3"/>
  <c r="L22071" i="3"/>
  <c r="L22061" i="3"/>
  <c r="L22052" i="3"/>
  <c r="L22043" i="3"/>
  <c r="L22033" i="3"/>
  <c r="L22024" i="3"/>
  <c r="L22015" i="3"/>
  <c r="L22006" i="3"/>
  <c r="L21997" i="3"/>
  <c r="L21988" i="3"/>
  <c r="L21979" i="3"/>
  <c r="L21971" i="3"/>
  <c r="L21963" i="3"/>
  <c r="L21955" i="3"/>
  <c r="L21947" i="3"/>
  <c r="L21939" i="3"/>
  <c r="L21931" i="3"/>
  <c r="L21923" i="3"/>
  <c r="L21915" i="3"/>
  <c r="L21907" i="3"/>
  <c r="L21899" i="3"/>
  <c r="L21891" i="3"/>
  <c r="L21883" i="3"/>
  <c r="L21875" i="3"/>
  <c r="L21867" i="3"/>
  <c r="L21859" i="3"/>
  <c r="L21851" i="3"/>
  <c r="L21843" i="3"/>
  <c r="L21835" i="3"/>
  <c r="L21827" i="3"/>
  <c r="L21819" i="3"/>
  <c r="L21811" i="3"/>
  <c r="L21803" i="3"/>
  <c r="L21795" i="3"/>
  <c r="L21787" i="3"/>
  <c r="L21779" i="3"/>
  <c r="L21771" i="3"/>
  <c r="L21763" i="3"/>
  <c r="L21755" i="3"/>
  <c r="L21747" i="3"/>
  <c r="L21739" i="3"/>
  <c r="L21731" i="3"/>
  <c r="L21723" i="3"/>
  <c r="L21715" i="3"/>
  <c r="L21707" i="3"/>
  <c r="L21699" i="3"/>
  <c r="L21691" i="3"/>
  <c r="L21683" i="3"/>
  <c r="L21675" i="3"/>
  <c r="L21667" i="3"/>
  <c r="L21659" i="3"/>
  <c r="L21651" i="3"/>
  <c r="L21643" i="3"/>
  <c r="L21635" i="3"/>
  <c r="L21627" i="3"/>
  <c r="L21619" i="3"/>
  <c r="L21611" i="3"/>
  <c r="L21603" i="3"/>
  <c r="L21595" i="3"/>
  <c r="L21587" i="3"/>
  <c r="L21579" i="3"/>
  <c r="L21571" i="3"/>
  <c r="L21563" i="3"/>
  <c r="L21555" i="3"/>
  <c r="L21547" i="3"/>
  <c r="L21539" i="3"/>
  <c r="L21531" i="3"/>
  <c r="L21523" i="3"/>
  <c r="L21515" i="3"/>
  <c r="L21507" i="3"/>
  <c r="L21499" i="3"/>
  <c r="L21491" i="3"/>
  <c r="L21483" i="3"/>
  <c r="L21475" i="3"/>
  <c r="L21467" i="3"/>
  <c r="L21459" i="3"/>
  <c r="L21451" i="3"/>
  <c r="L21443" i="3"/>
  <c r="L21435" i="3"/>
  <c r="L21427" i="3"/>
  <c r="L21419" i="3"/>
  <c r="L21411" i="3"/>
  <c r="L21403" i="3"/>
  <c r="L21395" i="3"/>
  <c r="L21387" i="3"/>
  <c r="L21379" i="3"/>
  <c r="L21371" i="3"/>
  <c r="L21363" i="3"/>
  <c r="L21355" i="3"/>
  <c r="L21347" i="3"/>
  <c r="L21339" i="3"/>
  <c r="L21331" i="3"/>
  <c r="L21323" i="3"/>
  <c r="L21315" i="3"/>
  <c r="L21307" i="3"/>
  <c r="L21299" i="3"/>
  <c r="L21291" i="3"/>
  <c r="L21283" i="3"/>
  <c r="L21275" i="3"/>
  <c r="L21267" i="3"/>
  <c r="L21259" i="3"/>
  <c r="L21251" i="3"/>
  <c r="L21243" i="3"/>
  <c r="L21235" i="3"/>
  <c r="L21227" i="3"/>
  <c r="L21219" i="3"/>
  <c r="L21211" i="3"/>
  <c r="L21203" i="3"/>
  <c r="L21195" i="3"/>
  <c r="L21187" i="3"/>
  <c r="L21179" i="3"/>
  <c r="L21171" i="3"/>
  <c r="L21163" i="3"/>
  <c r="L21155" i="3"/>
  <c r="L21147" i="3"/>
  <c r="L21139" i="3"/>
  <c r="L21131" i="3"/>
  <c r="L21123" i="3"/>
  <c r="L21115" i="3"/>
  <c r="L21107" i="3"/>
  <c r="L21099" i="3"/>
  <c r="L21091" i="3"/>
  <c r="L21083" i="3"/>
  <c r="L21075" i="3"/>
  <c r="L21067" i="3"/>
  <c r="L21059" i="3"/>
  <c r="L21051" i="3"/>
  <c r="L21043" i="3"/>
  <c r="L21035" i="3"/>
  <c r="L21027" i="3"/>
  <c r="L21019" i="3"/>
  <c r="L21011" i="3"/>
  <c r="L21003" i="3"/>
  <c r="L20995" i="3"/>
  <c r="L20987" i="3"/>
  <c r="L20979" i="3"/>
  <c r="L20971" i="3"/>
  <c r="L20963" i="3"/>
  <c r="L20955" i="3"/>
  <c r="L20947" i="3"/>
  <c r="L20939" i="3"/>
  <c r="L20931" i="3"/>
  <c r="L20923" i="3"/>
  <c r="L20915" i="3"/>
  <c r="L20907" i="3"/>
  <c r="L20899" i="3"/>
  <c r="L20891" i="3"/>
  <c r="L20883" i="3"/>
  <c r="L20875" i="3"/>
  <c r="L20867" i="3"/>
  <c r="L20859" i="3"/>
  <c r="L20851" i="3"/>
  <c r="L20843" i="3"/>
  <c r="L20835" i="3"/>
  <c r="L20827" i="3"/>
  <c r="L20819" i="3"/>
  <c r="L20811" i="3"/>
  <c r="L20803" i="3"/>
  <c r="L20795" i="3"/>
  <c r="L20787" i="3"/>
  <c r="L20779" i="3"/>
  <c r="L20771" i="3"/>
  <c r="L20763" i="3"/>
  <c r="L20755" i="3"/>
  <c r="L20747" i="3"/>
  <c r="L20739" i="3"/>
  <c r="L20731" i="3"/>
  <c r="L20723" i="3"/>
  <c r="L20715" i="3"/>
  <c r="L20707" i="3"/>
  <c r="L20699" i="3"/>
  <c r="L20691" i="3"/>
  <c r="L20683" i="3"/>
  <c r="L20675" i="3"/>
  <c r="L20667" i="3"/>
  <c r="L20659" i="3"/>
  <c r="L20651" i="3"/>
  <c r="L20643" i="3"/>
  <c r="L20635" i="3"/>
  <c r="L20627" i="3"/>
  <c r="L20619" i="3"/>
  <c r="L20611" i="3"/>
  <c r="L20603" i="3"/>
  <c r="L20595" i="3"/>
  <c r="L20587" i="3"/>
  <c r="L20579" i="3"/>
  <c r="L20571" i="3"/>
  <c r="L20563" i="3"/>
  <c r="L20555" i="3"/>
  <c r="L20547" i="3"/>
  <c r="L20539" i="3"/>
  <c r="L20531" i="3"/>
  <c r="L20523" i="3"/>
  <c r="L20515" i="3"/>
  <c r="L20507" i="3"/>
  <c r="L20499" i="3"/>
  <c r="L20491" i="3"/>
  <c r="L20483" i="3"/>
  <c r="L20475" i="3"/>
  <c r="L20467" i="3"/>
  <c r="L20459" i="3"/>
  <c r="L20451" i="3"/>
  <c r="L20443" i="3"/>
  <c r="L20435" i="3"/>
  <c r="L20427" i="3"/>
  <c r="L20419" i="3"/>
  <c r="L20411" i="3"/>
  <c r="L20403" i="3"/>
  <c r="L20395" i="3"/>
  <c r="L20387" i="3"/>
  <c r="L20379" i="3"/>
  <c r="L20371" i="3"/>
  <c r="L20363" i="3"/>
  <c r="L20355" i="3"/>
  <c r="L20347" i="3"/>
  <c r="L20339" i="3"/>
  <c r="L20331" i="3"/>
  <c r="L20323" i="3"/>
  <c r="L20315" i="3"/>
  <c r="L20307" i="3"/>
  <c r="L20299" i="3"/>
  <c r="L20291" i="3"/>
  <c r="L20283" i="3"/>
  <c r="L20275" i="3"/>
  <c r="L20267" i="3"/>
  <c r="L20259" i="3"/>
  <c r="L20251" i="3"/>
  <c r="L20243" i="3"/>
  <c r="L20235" i="3"/>
  <c r="L20227" i="3"/>
  <c r="L20219" i="3"/>
  <c r="L20211" i="3"/>
  <c r="L20203" i="3"/>
  <c r="L20195" i="3"/>
  <c r="L20187" i="3"/>
  <c r="L20179" i="3"/>
  <c r="L20171" i="3"/>
  <c r="L20163" i="3"/>
  <c r="L20155" i="3"/>
  <c r="L20147" i="3"/>
  <c r="L20139" i="3"/>
  <c r="L20131" i="3"/>
  <c r="L20123" i="3"/>
  <c r="L20115" i="3"/>
  <c r="L20107" i="3"/>
  <c r="L20099" i="3"/>
  <c r="L20091" i="3"/>
  <c r="L20083" i="3"/>
  <c r="L20075" i="3"/>
  <c r="L20067" i="3"/>
  <c r="L20059" i="3"/>
  <c r="L20051" i="3"/>
  <c r="L20043" i="3"/>
  <c r="L20035" i="3"/>
  <c r="L20027" i="3"/>
  <c r="L20019" i="3"/>
  <c r="L20011" i="3"/>
  <c r="L20003" i="3"/>
  <c r="L19995" i="3"/>
  <c r="L19987" i="3"/>
  <c r="L19979" i="3"/>
  <c r="L19971" i="3"/>
  <c r="L19963" i="3"/>
  <c r="L19955" i="3"/>
  <c r="L19947" i="3"/>
  <c r="L19939" i="3"/>
  <c r="L19931" i="3"/>
  <c r="L19923" i="3"/>
  <c r="L19915" i="3"/>
  <c r="L19907" i="3"/>
  <c r="L19899" i="3"/>
  <c r="L19891" i="3"/>
  <c r="L19883" i="3"/>
  <c r="L19875" i="3"/>
  <c r="L19867" i="3"/>
  <c r="L19859" i="3"/>
  <c r="L19851" i="3"/>
  <c r="L19843" i="3"/>
  <c r="L19835" i="3"/>
  <c r="L19827" i="3"/>
  <c r="L19819" i="3"/>
  <c r="L19811" i="3"/>
  <c r="L19803" i="3"/>
  <c r="L19795" i="3"/>
  <c r="L19787" i="3"/>
  <c r="L19779" i="3"/>
  <c r="L19771" i="3"/>
  <c r="L19763" i="3"/>
  <c r="L19755" i="3"/>
  <c r="L19747" i="3"/>
  <c r="L19739" i="3"/>
  <c r="L19731" i="3"/>
  <c r="L19723" i="3"/>
  <c r="L19715" i="3"/>
  <c r="L19707" i="3"/>
  <c r="L19699" i="3"/>
  <c r="L19691" i="3"/>
  <c r="L19683" i="3"/>
  <c r="L19675" i="3"/>
  <c r="L19667" i="3"/>
  <c r="L19659" i="3"/>
  <c r="L19651" i="3"/>
  <c r="L19643" i="3"/>
  <c r="L19635" i="3"/>
  <c r="L19627" i="3"/>
  <c r="L19619" i="3"/>
  <c r="L19611" i="3"/>
  <c r="L19603" i="3"/>
  <c r="L19595" i="3"/>
  <c r="L19587" i="3"/>
  <c r="L19579" i="3"/>
  <c r="L19571" i="3"/>
  <c r="L19563" i="3"/>
  <c r="L50460" i="3"/>
  <c r="L50403" i="3"/>
  <c r="L50347" i="3"/>
  <c r="L50291" i="3"/>
  <c r="L50234" i="3"/>
  <c r="L50178" i="3"/>
  <c r="L50122" i="3"/>
  <c r="L50060" i="3"/>
  <c r="L50004" i="3"/>
  <c r="L49948" i="3"/>
  <c r="L49891" i="3"/>
  <c r="L49835" i="3"/>
  <c r="L49779" i="3"/>
  <c r="L49722" i="3"/>
  <c r="L49666" i="3"/>
  <c r="L49610" i="3"/>
  <c r="L49548" i="3"/>
  <c r="L49492" i="3"/>
  <c r="L49436" i="3"/>
  <c r="L49379" i="3"/>
  <c r="L49323" i="3"/>
  <c r="L49267" i="3"/>
  <c r="L49210" i="3"/>
  <c r="L49154" i="3"/>
  <c r="L49098" i="3"/>
  <c r="L49036" i="3"/>
  <c r="L48980" i="3"/>
  <c r="L48924" i="3"/>
  <c r="L48867" i="3"/>
  <c r="L48811" i="3"/>
  <c r="L48755" i="3"/>
  <c r="L48698" i="3"/>
  <c r="L48642" i="3"/>
  <c r="L48586" i="3"/>
  <c r="L48524" i="3"/>
  <c r="L48468" i="3"/>
  <c r="L48412" i="3"/>
  <c r="L48355" i="3"/>
  <c r="L48299" i="3"/>
  <c r="L48243" i="3"/>
  <c r="L48186" i="3"/>
  <c r="L48130" i="3"/>
  <c r="L48074" i="3"/>
  <c r="L48012" i="3"/>
  <c r="L47956" i="3"/>
  <c r="L47900" i="3"/>
  <c r="L47843" i="3"/>
  <c r="L47787" i="3"/>
  <c r="L47731" i="3"/>
  <c r="L47674" i="3"/>
  <c r="L47618" i="3"/>
  <c r="L47562" i="3"/>
  <c r="L47500" i="3"/>
  <c r="L47444" i="3"/>
  <c r="L47388" i="3"/>
  <c r="L47331" i="3"/>
  <c r="L47275" i="3"/>
  <c r="L47219" i="3"/>
  <c r="L47162" i="3"/>
  <c r="L47106" i="3"/>
  <c r="L47050" i="3"/>
  <c r="L46988" i="3"/>
  <c r="L46932" i="3"/>
  <c r="L46876" i="3"/>
  <c r="L46819" i="3"/>
  <c r="L46763" i="3"/>
  <c r="L46707" i="3"/>
  <c r="L46650" i="3"/>
  <c r="L46594" i="3"/>
  <c r="L46538" i="3"/>
  <c r="L46476" i="3"/>
  <c r="L46420" i="3"/>
  <c r="L46364" i="3"/>
  <c r="L46307" i="3"/>
  <c r="L46251" i="3"/>
  <c r="L46195" i="3"/>
  <c r="L46138" i="3"/>
  <c r="L46082" i="3"/>
  <c r="L46026" i="3"/>
  <c r="L45964" i="3"/>
  <c r="L45908" i="3"/>
  <c r="L45852" i="3"/>
  <c r="L45795" i="3"/>
  <c r="L45739" i="3"/>
  <c r="L45683" i="3"/>
  <c r="L45626" i="3"/>
  <c r="L45570" i="3"/>
  <c r="L45514" i="3"/>
  <c r="L45452" i="3"/>
  <c r="L45396" i="3"/>
  <c r="L45340" i="3"/>
  <c r="L45283" i="3"/>
  <c r="L45227" i="3"/>
  <c r="L45171" i="3"/>
  <c r="L45114" i="3"/>
  <c r="L45058" i="3"/>
  <c r="L45002" i="3"/>
  <c r="L44940" i="3"/>
  <c r="L44884" i="3"/>
  <c r="L44828" i="3"/>
  <c r="L44771" i="3"/>
  <c r="L44715" i="3"/>
  <c r="L44659" i="3"/>
  <c r="L44602" i="3"/>
  <c r="L44546" i="3"/>
  <c r="L44490" i="3"/>
  <c r="L44428" i="3"/>
  <c r="L44372" i="3"/>
  <c r="L44316" i="3"/>
  <c r="L44259" i="3"/>
  <c r="L44203" i="3"/>
  <c r="L44147" i="3"/>
  <c r="L44090" i="3"/>
  <c r="L44034" i="3"/>
  <c r="L43978" i="3"/>
  <c r="L43916" i="3"/>
  <c r="L43860" i="3"/>
  <c r="L43816" i="3"/>
  <c r="L43771" i="3"/>
  <c r="L43730" i="3"/>
  <c r="L43688" i="3"/>
  <c r="L43643" i="3"/>
  <c r="L43602" i="3"/>
  <c r="L43560" i="3"/>
  <c r="L43515" i="3"/>
  <c r="L43474" i="3"/>
  <c r="L43432" i="3"/>
  <c r="L43387" i="3"/>
  <c r="L43346" i="3"/>
  <c r="L43304" i="3"/>
  <c r="L43259" i="3"/>
  <c r="L43220" i="3"/>
  <c r="L43187" i="3"/>
  <c r="L43152" i="3"/>
  <c r="L43119" i="3"/>
  <c r="L43084" i="3"/>
  <c r="L43050" i="3"/>
  <c r="L43016" i="3"/>
  <c r="L42983" i="3"/>
  <c r="L42947" i="3"/>
  <c r="L42914" i="3"/>
  <c r="L42880" i="3"/>
  <c r="L42844" i="3"/>
  <c r="L42811" i="3"/>
  <c r="L42778" i="3"/>
  <c r="L42743" i="3"/>
  <c r="L42708" i="3"/>
  <c r="L42675" i="3"/>
  <c r="L42640" i="3"/>
  <c r="L42607" i="3"/>
  <c r="L42572" i="3"/>
  <c r="L42538" i="3"/>
  <c r="L42504" i="3"/>
  <c r="L42471" i="3"/>
  <c r="L42435" i="3"/>
  <c r="L42402" i="3"/>
  <c r="L42368" i="3"/>
  <c r="L42332" i="3"/>
  <c r="L42299" i="3"/>
  <c r="L42266" i="3"/>
  <c r="L42231" i="3"/>
  <c r="L42196" i="3"/>
  <c r="L42163" i="3"/>
  <c r="L42128" i="3"/>
  <c r="L42095" i="3"/>
  <c r="L42060" i="3"/>
  <c r="L42026" i="3"/>
  <c r="L41992" i="3"/>
  <c r="L41959" i="3"/>
  <c r="L41923" i="3"/>
  <c r="L41890" i="3"/>
  <c r="L41856" i="3"/>
  <c r="L41820" i="3"/>
  <c r="L41787" i="3"/>
  <c r="L41754" i="3"/>
  <c r="L41719" i="3"/>
  <c r="L41684" i="3"/>
  <c r="L41651" i="3"/>
  <c r="L41616" i="3"/>
  <c r="L41583" i="3"/>
  <c r="L41548" i="3"/>
  <c r="L41514" i="3"/>
  <c r="L41480" i="3"/>
  <c r="L41447" i="3"/>
  <c r="L41411" i="3"/>
  <c r="L41378" i="3"/>
  <c r="L41344" i="3"/>
  <c r="L41308" i="3"/>
  <c r="L41275" i="3"/>
  <c r="L41242" i="3"/>
  <c r="L41207" i="3"/>
  <c r="L41172" i="3"/>
  <c r="L41139" i="3"/>
  <c r="L41104" i="3"/>
  <c r="L41071" i="3"/>
  <c r="L41036" i="3"/>
  <c r="L41002" i="3"/>
  <c r="L40968" i="3"/>
  <c r="L40935" i="3"/>
  <c r="L40899" i="3"/>
  <c r="L40866" i="3"/>
  <c r="L40832" i="3"/>
  <c r="L40796" i="3"/>
  <c r="L40763" i="3"/>
  <c r="L40730" i="3"/>
  <c r="L40695" i="3"/>
  <c r="L40660" i="3"/>
  <c r="L40627" i="3"/>
  <c r="L40592" i="3"/>
  <c r="L40559" i="3"/>
  <c r="L40524" i="3"/>
  <c r="L40490" i="3"/>
  <c r="L40456" i="3"/>
  <c r="L40423" i="3"/>
  <c r="L40387" i="3"/>
  <c r="L40354" i="3"/>
  <c r="L40320" i="3"/>
  <c r="L40284" i="3"/>
  <c r="L40251" i="3"/>
  <c r="L40218" i="3"/>
  <c r="L40183" i="3"/>
  <c r="L40148" i="3"/>
  <c r="L40115" i="3"/>
  <c r="L40080" i="3"/>
  <c r="L40047" i="3"/>
  <c r="L40012" i="3"/>
  <c r="L39978" i="3"/>
  <c r="L39944" i="3"/>
  <c r="L39911" i="3"/>
  <c r="L39875" i="3"/>
  <c r="L39842" i="3"/>
  <c r="L39808" i="3"/>
  <c r="L39772" i="3"/>
  <c r="L39739" i="3"/>
  <c r="L39706" i="3"/>
  <c r="L39671" i="3"/>
  <c r="L39636" i="3"/>
  <c r="L39603" i="3"/>
  <c r="L39568" i="3"/>
  <c r="L39535" i="3"/>
  <c r="L39500" i="3"/>
  <c r="L39466" i="3"/>
  <c r="L39432" i="3"/>
  <c r="L39399" i="3"/>
  <c r="L39363" i="3"/>
  <c r="L39330" i="3"/>
  <c r="L39296" i="3"/>
  <c r="L39260" i="3"/>
  <c r="L39227" i="3"/>
  <c r="L39194" i="3"/>
  <c r="L39159" i="3"/>
  <c r="L39124" i="3"/>
  <c r="L39091" i="3"/>
  <c r="L39056" i="3"/>
  <c r="L39023" i="3"/>
  <c r="L38988" i="3"/>
  <c r="L38954" i="3"/>
  <c r="L38920" i="3"/>
  <c r="L38887" i="3"/>
  <c r="L38851" i="3"/>
  <c r="L38818" i="3"/>
  <c r="L38784" i="3"/>
  <c r="L38748" i="3"/>
  <c r="L38715" i="3"/>
  <c r="L38682" i="3"/>
  <c r="L38647" i="3"/>
  <c r="L38612" i="3"/>
  <c r="L38579" i="3"/>
  <c r="L38544" i="3"/>
  <c r="L38511" i="3"/>
  <c r="L38476" i="3"/>
  <c r="L38442" i="3"/>
  <c r="L38408" i="3"/>
  <c r="L38375" i="3"/>
  <c r="L38339" i="3"/>
  <c r="L38306" i="3"/>
  <c r="L38272" i="3"/>
  <c r="L38236" i="3"/>
  <c r="L38203" i="3"/>
  <c r="L38170" i="3"/>
  <c r="L38135" i="3"/>
  <c r="L38100" i="3"/>
  <c r="L38067" i="3"/>
  <c r="L38032" i="3"/>
  <c r="L37999" i="3"/>
  <c r="L37964" i="3"/>
  <c r="L37930" i="3"/>
  <c r="L37896" i="3"/>
  <c r="L37863" i="3"/>
  <c r="L37827" i="3"/>
  <c r="L37794" i="3"/>
  <c r="L37760" i="3"/>
  <c r="L37724" i="3"/>
  <c r="L37691" i="3"/>
  <c r="L37658" i="3"/>
  <c r="L37623" i="3"/>
  <c r="L37588" i="3"/>
  <c r="L37555" i="3"/>
  <c r="L37520" i="3"/>
  <c r="L37487" i="3"/>
  <c r="L37452" i="3"/>
  <c r="L37418" i="3"/>
  <c r="L37384" i="3"/>
  <c r="L37351" i="3"/>
  <c r="L37315" i="3"/>
  <c r="L37282" i="3"/>
  <c r="L37248" i="3"/>
  <c r="L37212" i="3"/>
  <c r="L37179" i="3"/>
  <c r="L37146" i="3"/>
  <c r="L37111" i="3"/>
  <c r="L37076" i="3"/>
  <c r="L37043" i="3"/>
  <c r="L37008" i="3"/>
  <c r="L36975" i="3"/>
  <c r="L36940" i="3"/>
  <c r="L36906" i="3"/>
  <c r="L36872" i="3"/>
  <c r="L36839" i="3"/>
  <c r="L36803" i="3"/>
  <c r="L36770" i="3"/>
  <c r="L36736" i="3"/>
  <c r="L36700" i="3"/>
  <c r="L36667" i="3"/>
  <c r="L36634" i="3"/>
  <c r="L36599" i="3"/>
  <c r="L36564" i="3"/>
  <c r="L36531" i="3"/>
  <c r="L36496" i="3"/>
  <c r="L36463" i="3"/>
  <c r="L36428" i="3"/>
  <c r="L36394" i="3"/>
  <c r="L36360" i="3"/>
  <c r="L36327" i="3"/>
  <c r="L36291" i="3"/>
  <c r="L36258" i="3"/>
  <c r="L36224" i="3"/>
  <c r="L36188" i="3"/>
  <c r="L36155" i="3"/>
  <c r="L36122" i="3"/>
  <c r="L36087" i="3"/>
  <c r="L36057" i="3"/>
  <c r="L36028" i="3"/>
  <c r="L36000" i="3"/>
  <c r="L35971" i="3"/>
  <c r="L35944" i="3"/>
  <c r="L35914" i="3"/>
  <c r="L35887" i="3"/>
  <c r="L35858" i="3"/>
  <c r="L35828" i="3"/>
  <c r="L35801" i="3"/>
  <c r="L35772" i="3"/>
  <c r="L35744" i="3"/>
  <c r="L35715" i="3"/>
  <c r="L35688" i="3"/>
  <c r="L35658" i="3"/>
  <c r="L35631" i="3"/>
  <c r="L35602" i="3"/>
  <c r="L35572" i="3"/>
  <c r="L35545" i="3"/>
  <c r="L35516" i="3"/>
  <c r="L35488" i="3"/>
  <c r="L35459" i="3"/>
  <c r="L35432" i="3"/>
  <c r="L35402" i="3"/>
  <c r="L35375" i="3"/>
  <c r="L35346" i="3"/>
  <c r="L35316" i="3"/>
  <c r="L35289" i="3"/>
  <c r="L35260" i="3"/>
  <c r="L35232" i="3"/>
  <c r="L35203" i="3"/>
  <c r="L35176" i="3"/>
  <c r="L35152" i="3"/>
  <c r="L35131" i="3"/>
  <c r="L35110" i="3"/>
  <c r="L35088" i="3"/>
  <c r="L35067" i="3"/>
  <c r="L35046" i="3"/>
  <c r="L35024" i="3"/>
  <c r="L35003" i="3"/>
  <c r="L34982" i="3"/>
  <c r="L34960" i="3"/>
  <c r="L34939" i="3"/>
  <c r="L34918" i="3"/>
  <c r="L34896" i="3"/>
  <c r="L34875" i="3"/>
  <c r="L34854" i="3"/>
  <c r="L34832" i="3"/>
  <c r="L34811" i="3"/>
  <c r="L34790" i="3"/>
  <c r="L34768" i="3"/>
  <c r="L34747" i="3"/>
  <c r="L34726" i="3"/>
  <c r="L34704" i="3"/>
  <c r="L34683" i="3"/>
  <c r="L34662" i="3"/>
  <c r="L34640" i="3"/>
  <c r="L34619" i="3"/>
  <c r="L34598" i="3"/>
  <c r="L34576" i="3"/>
  <c r="L34555" i="3"/>
  <c r="L34534" i="3"/>
  <c r="L34512" i="3"/>
  <c r="L34491" i="3"/>
  <c r="L34470" i="3"/>
  <c r="L34448" i="3"/>
  <c r="L34427" i="3"/>
  <c r="L34406" i="3"/>
  <c r="L34384" i="3"/>
  <c r="L34363" i="3"/>
  <c r="L34342" i="3"/>
  <c r="L34320" i="3"/>
  <c r="L34299" i="3"/>
  <c r="L34278" i="3"/>
  <c r="L34256" i="3"/>
  <c r="L34235" i="3"/>
  <c r="L34214" i="3"/>
  <c r="L34192" i="3"/>
  <c r="L34171" i="3"/>
  <c r="L34150" i="3"/>
  <c r="L34128" i="3"/>
  <c r="L34107" i="3"/>
  <c r="L34086" i="3"/>
  <c r="L34064" i="3"/>
  <c r="L34043" i="3"/>
  <c r="L34022" i="3"/>
  <c r="L34000" i="3"/>
  <c r="L33979" i="3"/>
  <c r="L33958" i="3"/>
  <c r="L33936" i="3"/>
  <c r="L33915" i="3"/>
  <c r="L33894" i="3"/>
  <c r="L33872" i="3"/>
  <c r="L33851" i="3"/>
  <c r="L33830" i="3"/>
  <c r="L33808" i="3"/>
  <c r="L33787" i="3"/>
  <c r="L33766" i="3"/>
  <c r="L33744" i="3"/>
  <c r="L33723" i="3"/>
  <c r="L33702" i="3"/>
  <c r="L33680" i="3"/>
  <c r="L33659" i="3"/>
  <c r="L33638" i="3"/>
  <c r="L33616" i="3"/>
  <c r="L33595" i="3"/>
  <c r="L33574" i="3"/>
  <c r="L33552" i="3"/>
  <c r="L33531" i="3"/>
  <c r="L33510" i="3"/>
  <c r="L33488" i="3"/>
  <c r="L33467" i="3"/>
  <c r="L33446" i="3"/>
  <c r="L33424" i="3"/>
  <c r="L33403" i="3"/>
  <c r="L33382" i="3"/>
  <c r="L33360" i="3"/>
  <c r="L33339" i="3"/>
  <c r="L33318" i="3"/>
  <c r="L33296" i="3"/>
  <c r="L33275" i="3"/>
  <c r="L33254" i="3"/>
  <c r="L33232" i="3"/>
  <c r="L33211" i="3"/>
  <c r="L33190" i="3"/>
  <c r="L33168" i="3"/>
  <c r="L33147" i="3"/>
  <c r="L33126" i="3"/>
  <c r="L33104" i="3"/>
  <c r="L33083" i="3"/>
  <c r="L33062" i="3"/>
  <c r="L33040" i="3"/>
  <c r="L33019" i="3"/>
  <c r="L32998" i="3"/>
  <c r="L32976" i="3"/>
  <c r="L32955" i="3"/>
  <c r="L32934" i="3"/>
  <c r="L32912" i="3"/>
  <c r="L32891" i="3"/>
  <c r="L32870" i="3"/>
  <c r="L32848" i="3"/>
  <c r="L32827" i="3"/>
  <c r="L32806" i="3"/>
  <c r="L32784" i="3"/>
  <c r="L32763" i="3"/>
  <c r="L32742" i="3"/>
  <c r="L32720" i="3"/>
  <c r="L32699" i="3"/>
  <c r="L32678" i="3"/>
  <c r="L32656" i="3"/>
  <c r="L32635" i="3"/>
  <c r="L32614" i="3"/>
  <c r="L32592" i="3"/>
  <c r="L32571" i="3"/>
  <c r="L32550" i="3"/>
  <c r="L32528" i="3"/>
  <c r="L32507" i="3"/>
  <c r="L32486" i="3"/>
  <c r="L32464" i="3"/>
  <c r="L32443" i="3"/>
  <c r="L32422" i="3"/>
  <c r="L32400" i="3"/>
  <c r="L32379" i="3"/>
  <c r="L32358" i="3"/>
  <c r="L32336" i="3"/>
  <c r="L32315" i="3"/>
  <c r="L32294" i="3"/>
  <c r="L32272" i="3"/>
  <c r="L32251" i="3"/>
  <c r="L32230" i="3"/>
  <c r="L32208" i="3"/>
  <c r="L32187" i="3"/>
  <c r="L32166" i="3"/>
  <c r="L32144" i="3"/>
  <c r="L32123" i="3"/>
  <c r="L32102" i="3"/>
  <c r="L32080" i="3"/>
  <c r="L32059" i="3"/>
  <c r="L32038" i="3"/>
  <c r="L32016" i="3"/>
  <c r="L31995" i="3"/>
  <c r="L31974" i="3"/>
  <c r="L31952" i="3"/>
  <c r="L31931" i="3"/>
  <c r="L31910" i="3"/>
  <c r="L31888" i="3"/>
  <c r="L31867" i="3"/>
  <c r="L31846" i="3"/>
  <c r="L31824" i="3"/>
  <c r="L31803" i="3"/>
  <c r="L31782" i="3"/>
  <c r="L31760" i="3"/>
  <c r="L31739" i="3"/>
  <c r="L31718" i="3"/>
  <c r="L31696" i="3"/>
  <c r="L31675" i="3"/>
  <c r="L31654" i="3"/>
  <c r="L31632" i="3"/>
  <c r="L31611" i="3"/>
  <c r="L31590" i="3"/>
  <c r="L31568" i="3"/>
  <c r="L31547" i="3"/>
  <c r="L31526" i="3"/>
  <c r="L31504" i="3"/>
  <c r="L31483" i="3"/>
  <c r="L31462" i="3"/>
  <c r="L31440" i="3"/>
  <c r="L31419" i="3"/>
  <c r="L31398" i="3"/>
  <c r="L31376" i="3"/>
  <c r="L31355" i="3"/>
  <c r="L31334" i="3"/>
  <c r="L31312" i="3"/>
  <c r="L31291" i="3"/>
  <c r="L31270" i="3"/>
  <c r="L31248" i="3"/>
  <c r="L31227" i="3"/>
  <c r="L31206" i="3"/>
  <c r="L31184" i="3"/>
  <c r="L31163" i="3"/>
  <c r="L31142" i="3"/>
  <c r="L31120" i="3"/>
  <c r="L31099" i="3"/>
  <c r="L31078" i="3"/>
  <c r="L31056" i="3"/>
  <c r="L31035" i="3"/>
  <c r="L31014" i="3"/>
  <c r="L30992" i="3"/>
  <c r="L30971" i="3"/>
  <c r="L30950" i="3"/>
  <c r="L30928" i="3"/>
  <c r="L30907" i="3"/>
  <c r="L30886" i="3"/>
  <c r="L30864" i="3"/>
  <c r="L30843" i="3"/>
  <c r="L30822" i="3"/>
  <c r="L30800" i="3"/>
  <c r="L30779" i="3"/>
  <c r="L30758" i="3"/>
  <c r="L30736" i="3"/>
  <c r="L30715" i="3"/>
  <c r="L30694" i="3"/>
  <c r="L30672" i="3"/>
  <c r="L30651" i="3"/>
  <c r="L30630" i="3"/>
  <c r="L30608" i="3"/>
  <c r="L30587" i="3"/>
  <c r="L30566" i="3"/>
  <c r="L30544" i="3"/>
  <c r="L30523" i="3"/>
  <c r="L30502" i="3"/>
  <c r="L30480" i="3"/>
  <c r="L30459" i="3"/>
  <c r="L30438" i="3"/>
  <c r="L30416" i="3"/>
  <c r="L30395" i="3"/>
  <c r="L30374" i="3"/>
  <c r="L30352" i="3"/>
  <c r="L30331" i="3"/>
  <c r="L30310" i="3"/>
  <c r="L30288" i="3"/>
  <c r="L30267" i="3"/>
  <c r="L30246" i="3"/>
  <c r="L30224" i="3"/>
  <c r="L30203" i="3"/>
  <c r="L30182" i="3"/>
  <c r="L30160" i="3"/>
  <c r="L30139" i="3"/>
  <c r="L30118" i="3"/>
  <c r="L30096" i="3"/>
  <c r="L30075" i="3"/>
  <c r="L30054" i="3"/>
  <c r="L30032" i="3"/>
  <c r="L30011" i="3"/>
  <c r="L29990" i="3"/>
  <c r="L29968" i="3"/>
  <c r="L29947" i="3"/>
  <c r="L29926" i="3"/>
  <c r="L29904" i="3"/>
  <c r="L29883" i="3"/>
  <c r="L29862" i="3"/>
  <c r="L29840" i="3"/>
  <c r="L29819" i="3"/>
  <c r="L29798" i="3"/>
  <c r="L29776" i="3"/>
  <c r="L29755" i="3"/>
  <c r="L29734" i="3"/>
  <c r="L29712" i="3"/>
  <c r="L29691" i="3"/>
  <c r="L29670" i="3"/>
  <c r="L29648" i="3"/>
  <c r="L29627" i="3"/>
  <c r="L29606" i="3"/>
  <c r="L29584" i="3"/>
  <c r="L29563" i="3"/>
  <c r="L29542" i="3"/>
  <c r="L29520" i="3"/>
  <c r="L29499" i="3"/>
  <c r="L29478" i="3"/>
  <c r="L29456" i="3"/>
  <c r="L29435" i="3"/>
  <c r="L29414" i="3"/>
  <c r="L29392" i="3"/>
  <c r="L29371" i="3"/>
  <c r="L29350" i="3"/>
  <c r="L29328" i="3"/>
  <c r="L29307" i="3"/>
  <c r="L29286" i="3"/>
  <c r="L29264" i="3"/>
  <c r="L29243" i="3"/>
  <c r="L29222" i="3"/>
  <c r="L29200" i="3"/>
  <c r="L29179" i="3"/>
  <c r="L29158" i="3"/>
  <c r="L29136" i="3"/>
  <c r="L29115" i="3"/>
  <c r="L29094" i="3"/>
  <c r="L29072" i="3"/>
  <c r="L29051" i="3"/>
  <c r="L29030" i="3"/>
  <c r="L29008" i="3"/>
  <c r="L28987" i="3"/>
  <c r="L28966" i="3"/>
  <c r="L28944" i="3"/>
  <c r="L28923" i="3"/>
  <c r="L28902" i="3"/>
  <c r="L28880" i="3"/>
  <c r="L28859" i="3"/>
  <c r="L28838" i="3"/>
  <c r="L28816" i="3"/>
  <c r="L28795" i="3"/>
  <c r="L28774" i="3"/>
  <c r="L28752" i="3"/>
  <c r="L28731" i="3"/>
  <c r="L28710" i="3"/>
  <c r="L28688" i="3"/>
  <c r="L28667" i="3"/>
  <c r="L28646" i="3"/>
  <c r="L28624" i="3"/>
  <c r="L28603" i="3"/>
  <c r="L28582" i="3"/>
  <c r="L28560" i="3"/>
  <c r="L28539" i="3"/>
  <c r="L28518" i="3"/>
  <c r="L28496" i="3"/>
  <c r="L28475" i="3"/>
  <c r="L28454" i="3"/>
  <c r="L28432" i="3"/>
  <c r="L28411" i="3"/>
  <c r="L28390" i="3"/>
  <c r="L28368" i="3"/>
  <c r="L28347" i="3"/>
  <c r="L28326" i="3"/>
  <c r="L28304" i="3"/>
  <c r="L28283" i="3"/>
  <c r="L28262" i="3"/>
  <c r="L28240" i="3"/>
  <c r="L28219" i="3"/>
  <c r="L28198" i="3"/>
  <c r="L28176" i="3"/>
  <c r="L28155" i="3"/>
  <c r="L28134" i="3"/>
  <c r="L28112" i="3"/>
  <c r="L28091" i="3"/>
  <c r="L28070" i="3"/>
  <c r="L28048" i="3"/>
  <c r="L28027" i="3"/>
  <c r="L28006" i="3"/>
  <c r="L27984" i="3"/>
  <c r="L27963" i="3"/>
  <c r="L27942" i="3"/>
  <c r="L27920" i="3"/>
  <c r="L27899" i="3"/>
  <c r="L27878" i="3"/>
  <c r="L27856" i="3"/>
  <c r="L27835" i="3"/>
  <c r="L27814" i="3"/>
  <c r="L27792" i="3"/>
  <c r="L27771" i="3"/>
  <c r="L27750" i="3"/>
  <c r="L27728" i="3"/>
  <c r="L27707" i="3"/>
  <c r="L27686" i="3"/>
  <c r="L27664" i="3"/>
  <c r="L27643" i="3"/>
  <c r="L27622" i="3"/>
  <c r="L27600" i="3"/>
  <c r="L27579" i="3"/>
  <c r="L27558" i="3"/>
  <c r="L27536" i="3"/>
  <c r="L27515" i="3"/>
  <c r="L27494" i="3"/>
  <c r="L27472" i="3"/>
  <c r="L27451" i="3"/>
  <c r="L27430" i="3"/>
  <c r="L27408" i="3"/>
  <c r="L27387" i="3"/>
  <c r="L27366" i="3"/>
  <c r="L27344" i="3"/>
  <c r="L27323" i="3"/>
  <c r="L27302" i="3"/>
  <c r="L27280" i="3"/>
  <c r="L27259" i="3"/>
  <c r="L27238" i="3"/>
  <c r="L27216" i="3"/>
  <c r="L27195" i="3"/>
  <c r="L27174" i="3"/>
  <c r="L27152" i="3"/>
  <c r="L27131" i="3"/>
  <c r="L27110" i="3"/>
  <c r="L27088" i="3"/>
  <c r="L27067" i="3"/>
  <c r="L27046" i="3"/>
  <c r="L27024" i="3"/>
  <c r="L27003" i="3"/>
  <c r="L26982" i="3"/>
  <c r="L26960" i="3"/>
  <c r="L26939" i="3"/>
  <c r="L26918" i="3"/>
  <c r="L26896" i="3"/>
  <c r="L26875" i="3"/>
  <c r="L26854" i="3"/>
  <c r="L26832" i="3"/>
  <c r="L26811" i="3"/>
  <c r="L26790" i="3"/>
  <c r="L26768" i="3"/>
  <c r="L26747" i="3"/>
  <c r="L26726" i="3"/>
  <c r="L26704" i="3"/>
  <c r="L26683" i="3"/>
  <c r="L26662" i="3"/>
  <c r="L26640" i="3"/>
  <c r="L26619" i="3"/>
  <c r="L26598" i="3"/>
  <c r="L26576" i="3"/>
  <c r="L26555" i="3"/>
  <c r="L26534" i="3"/>
  <c r="L26512" i="3"/>
  <c r="L26491" i="3"/>
  <c r="L26470" i="3"/>
  <c r="L26448" i="3"/>
  <c r="L26427" i="3"/>
  <c r="L26406" i="3"/>
  <c r="L26384" i="3"/>
  <c r="L26363" i="3"/>
  <c r="L26342" i="3"/>
  <c r="L26320" i="3"/>
  <c r="L26299" i="3"/>
  <c r="L26278" i="3"/>
  <c r="L26256" i="3"/>
  <c r="L26235" i="3"/>
  <c r="L26214" i="3"/>
  <c r="L26192" i="3"/>
  <c r="L26171" i="3"/>
  <c r="L26150" i="3"/>
  <c r="L26128" i="3"/>
  <c r="L26107" i="3"/>
  <c r="L26086" i="3"/>
  <c r="L26064" i="3"/>
  <c r="L26043" i="3"/>
  <c r="L26022" i="3"/>
  <c r="L26000" i="3"/>
  <c r="L25979" i="3"/>
  <c r="L25958" i="3"/>
  <c r="L25936" i="3"/>
  <c r="L25915" i="3"/>
  <c r="L25894" i="3"/>
  <c r="L25872" i="3"/>
  <c r="L25851" i="3"/>
  <c r="L25830" i="3"/>
  <c r="L25808" i="3"/>
  <c r="L25787" i="3"/>
  <c r="L25766" i="3"/>
  <c r="L25744" i="3"/>
  <c r="L25723" i="3"/>
  <c r="L25702" i="3"/>
  <c r="L25680" i="3"/>
  <c r="L25659" i="3"/>
  <c r="L25638" i="3"/>
  <c r="L25616" i="3"/>
  <c r="L25595" i="3"/>
  <c r="L25574" i="3"/>
  <c r="L25552" i="3"/>
  <c r="L25531" i="3"/>
  <c r="L25510" i="3"/>
  <c r="L25488" i="3"/>
  <c r="L25467" i="3"/>
  <c r="L25446" i="3"/>
  <c r="L25424" i="3"/>
  <c r="L25403" i="3"/>
  <c r="L25382" i="3"/>
  <c r="L25360" i="3"/>
  <c r="L25339" i="3"/>
  <c r="L25318" i="3"/>
  <c r="L25296" i="3"/>
  <c r="L25275" i="3"/>
  <c r="L25254" i="3"/>
  <c r="L25232" i="3"/>
  <c r="L25211" i="3"/>
  <c r="L25190" i="3"/>
  <c r="L25168" i="3"/>
  <c r="L25147" i="3"/>
  <c r="L25126" i="3"/>
  <c r="L25104" i="3"/>
  <c r="L25083" i="3"/>
  <c r="L25062" i="3"/>
  <c r="L25040" i="3"/>
  <c r="L25022" i="3"/>
  <c r="L25006" i="3"/>
  <c r="L24990" i="3"/>
  <c r="L24974" i="3"/>
  <c r="L24958" i="3"/>
  <c r="L24942" i="3"/>
  <c r="L24926" i="3"/>
  <c r="L24910" i="3"/>
  <c r="L24894" i="3"/>
  <c r="L24878" i="3"/>
  <c r="L24862" i="3"/>
  <c r="L24846" i="3"/>
  <c r="L24830" i="3"/>
  <c r="L24814" i="3"/>
  <c r="L24798" i="3"/>
  <c r="L24782" i="3"/>
  <c r="L24766" i="3"/>
  <c r="L24750" i="3"/>
  <c r="L24734" i="3"/>
  <c r="L24718" i="3"/>
  <c r="L24702" i="3"/>
  <c r="L24686" i="3"/>
  <c r="L24670" i="3"/>
  <c r="L24654" i="3"/>
  <c r="L24638" i="3"/>
  <c r="L24622" i="3"/>
  <c r="L24606" i="3"/>
  <c r="L24590" i="3"/>
  <c r="L24574" i="3"/>
  <c r="L24558" i="3"/>
  <c r="L24542" i="3"/>
  <c r="L24526" i="3"/>
  <c r="L24510" i="3"/>
  <c r="L24494" i="3"/>
  <c r="L24478" i="3"/>
  <c r="L24462" i="3"/>
  <c r="L24446" i="3"/>
  <c r="L24430" i="3"/>
  <c r="L24414" i="3"/>
  <c r="L24398" i="3"/>
  <c r="L24382" i="3"/>
  <c r="L24366" i="3"/>
  <c r="L24350" i="3"/>
  <c r="L24334" i="3"/>
  <c r="L24318" i="3"/>
  <c r="L24302" i="3"/>
  <c r="L24286" i="3"/>
  <c r="L24270" i="3"/>
  <c r="L24254" i="3"/>
  <c r="L24238" i="3"/>
  <c r="L24224" i="3"/>
  <c r="L24211" i="3"/>
  <c r="L24199" i="3"/>
  <c r="L24185" i="3"/>
  <c r="L24174" i="3"/>
  <c r="L24160" i="3"/>
  <c r="L24147" i="3"/>
  <c r="L24135" i="3"/>
  <c r="L24121" i="3"/>
  <c r="L24110" i="3"/>
  <c r="L24096" i="3"/>
  <c r="L24083" i="3"/>
  <c r="L24071" i="3"/>
  <c r="L24057" i="3"/>
  <c r="L24046" i="3"/>
  <c r="L24032" i="3"/>
  <c r="L24019" i="3"/>
  <c r="L24007" i="3"/>
  <c r="L23993" i="3"/>
  <c r="L23982" i="3"/>
  <c r="L23968" i="3"/>
  <c r="L23955" i="3"/>
  <c r="L23943" i="3"/>
  <c r="L23929" i="3"/>
  <c r="L23918" i="3"/>
  <c r="L23904" i="3"/>
  <c r="L23891" i="3"/>
  <c r="L23879" i="3"/>
  <c r="L23865" i="3"/>
  <c r="L23854" i="3"/>
  <c r="L23840" i="3"/>
  <c r="L23827" i="3"/>
  <c r="L23815" i="3"/>
  <c r="L23801" i="3"/>
  <c r="L23790" i="3"/>
  <c r="L23776" i="3"/>
  <c r="L23763" i="3"/>
  <c r="L23751" i="3"/>
  <c r="L23737" i="3"/>
  <c r="L23726" i="3"/>
  <c r="L23712" i="3"/>
  <c r="L23699" i="3"/>
  <c r="L23687" i="3"/>
  <c r="L23673" i="3"/>
  <c r="L23662" i="3"/>
  <c r="L23648" i="3"/>
  <c r="L23635" i="3"/>
  <c r="L23623" i="3"/>
  <c r="L23609" i="3"/>
  <c r="L23598" i="3"/>
  <c r="L23584" i="3"/>
  <c r="L23571" i="3"/>
  <c r="L23559" i="3"/>
  <c r="L23545" i="3"/>
  <c r="L23534" i="3"/>
  <c r="L23520" i="3"/>
  <c r="L23507" i="3"/>
  <c r="L23495" i="3"/>
  <c r="L23481" i="3"/>
  <c r="L23470" i="3"/>
  <c r="L23456" i="3"/>
  <c r="L23443" i="3"/>
  <c r="L23431" i="3"/>
  <c r="L23417" i="3"/>
  <c r="L23406" i="3"/>
  <c r="L23392" i="3"/>
  <c r="L23379" i="3"/>
  <c r="L23367" i="3"/>
  <c r="L23353" i="3"/>
  <c r="L23342" i="3"/>
  <c r="L23328" i="3"/>
  <c r="L23315" i="3"/>
  <c r="L23303" i="3"/>
  <c r="L23289" i="3"/>
  <c r="L23278" i="3"/>
  <c r="L23264" i="3"/>
  <c r="L23251" i="3"/>
  <c r="L23239" i="3"/>
  <c r="L23225" i="3"/>
  <c r="L23214" i="3"/>
  <c r="L23200" i="3"/>
  <c r="L23187" i="3"/>
  <c r="L23175" i="3"/>
  <c r="L23161" i="3"/>
  <c r="L23150" i="3"/>
  <c r="L23136" i="3"/>
  <c r="L23126" i="3"/>
  <c r="L23115" i="3"/>
  <c r="L23104" i="3"/>
  <c r="L23094" i="3"/>
  <c r="L23083" i="3"/>
  <c r="L23072" i="3"/>
  <c r="L23062" i="3"/>
  <c r="L23051" i="3"/>
  <c r="L23040" i="3"/>
  <c r="L23030" i="3"/>
  <c r="L23019" i="3"/>
  <c r="L23008" i="3"/>
  <c r="L22998" i="3"/>
  <c r="L22987" i="3"/>
  <c r="L22976" i="3"/>
  <c r="L22966" i="3"/>
  <c r="L22955" i="3"/>
  <c r="L22944" i="3"/>
  <c r="L22934" i="3"/>
  <c r="L22923" i="3"/>
  <c r="L22912" i="3"/>
  <c r="L22902" i="3"/>
  <c r="L22891" i="3"/>
  <c r="L22880" i="3"/>
  <c r="L22870" i="3"/>
  <c r="L22859" i="3"/>
  <c r="L22848" i="3"/>
  <c r="L22838" i="3"/>
  <c r="L22827" i="3"/>
  <c r="L22816" i="3"/>
  <c r="L22806" i="3"/>
  <c r="L22795" i="3"/>
  <c r="L22784" i="3"/>
  <c r="L22774" i="3"/>
  <c r="L22763" i="3"/>
  <c r="L22752" i="3"/>
  <c r="L22742" i="3"/>
  <c r="L22731" i="3"/>
  <c r="L22720" i="3"/>
  <c r="L22710" i="3"/>
  <c r="L22699" i="3"/>
  <c r="L22688" i="3"/>
  <c r="L22678" i="3"/>
  <c r="L22667" i="3"/>
  <c r="L22656" i="3"/>
  <c r="L22646" i="3"/>
  <c r="L22635" i="3"/>
  <c r="L22624" i="3"/>
  <c r="L22614" i="3"/>
  <c r="L22603" i="3"/>
  <c r="L22592" i="3"/>
  <c r="L22582" i="3"/>
  <c r="L22571" i="3"/>
  <c r="L22560" i="3"/>
  <c r="L22550" i="3"/>
  <c r="L22539" i="3"/>
  <c r="L22528" i="3"/>
  <c r="L22518" i="3"/>
  <c r="L22507" i="3"/>
  <c r="L22496" i="3"/>
  <c r="L22486" i="3"/>
  <c r="L22475" i="3"/>
  <c r="L22464" i="3"/>
  <c r="L22454" i="3"/>
  <c r="L22443" i="3"/>
  <c r="L22432" i="3"/>
  <c r="L22422" i="3"/>
  <c r="L22411" i="3"/>
  <c r="L22400" i="3"/>
  <c r="L22390" i="3"/>
  <c r="L22379" i="3"/>
  <c r="L22368" i="3"/>
  <c r="L22358" i="3"/>
  <c r="L22347" i="3"/>
  <c r="L22336" i="3"/>
  <c r="L22326" i="3"/>
  <c r="L22315" i="3"/>
  <c r="L22304" i="3"/>
  <c r="L22294" i="3"/>
  <c r="L22283" i="3"/>
  <c r="L22272" i="3"/>
  <c r="L22262" i="3"/>
  <c r="L22251" i="3"/>
  <c r="L22240" i="3"/>
  <c r="L22230" i="3"/>
  <c r="L22219" i="3"/>
  <c r="L22208" i="3"/>
  <c r="L22198" i="3"/>
  <c r="L22187" i="3"/>
  <c r="L22176" i="3"/>
  <c r="L22166" i="3"/>
  <c r="L22155" i="3"/>
  <c r="L22144" i="3"/>
  <c r="L22134" i="3"/>
  <c r="L22123" i="3"/>
  <c r="L22112" i="3"/>
  <c r="L22102" i="3"/>
  <c r="L22091" i="3"/>
  <c r="L22080" i="3"/>
  <c r="L22070" i="3"/>
  <c r="L22060" i="3"/>
  <c r="L22051" i="3"/>
  <c r="L22041" i="3"/>
  <c r="L22032" i="3"/>
  <c r="L22023" i="3"/>
  <c r="L22014" i="3"/>
  <c r="L22005" i="3"/>
  <c r="L21996" i="3"/>
  <c r="L21987" i="3"/>
  <c r="L21978" i="3"/>
  <c r="L21970" i="3"/>
  <c r="L21962" i="3"/>
  <c r="L21954" i="3"/>
  <c r="L21946" i="3"/>
  <c r="L21938" i="3"/>
  <c r="L21930" i="3"/>
  <c r="L21922" i="3"/>
  <c r="L21914" i="3"/>
  <c r="L21906" i="3"/>
  <c r="L21898" i="3"/>
  <c r="L21890" i="3"/>
  <c r="L21882" i="3"/>
  <c r="L21874" i="3"/>
  <c r="L21866" i="3"/>
  <c r="L21858" i="3"/>
  <c r="L21850" i="3"/>
  <c r="L21842" i="3"/>
  <c r="L21834" i="3"/>
  <c r="L21826" i="3"/>
  <c r="L21818" i="3"/>
  <c r="L21810" i="3"/>
  <c r="L21802" i="3"/>
  <c r="L21794" i="3"/>
  <c r="L21786" i="3"/>
  <c r="L21778" i="3"/>
  <c r="L21770" i="3"/>
  <c r="L21762" i="3"/>
  <c r="L21754" i="3"/>
  <c r="L21746" i="3"/>
  <c r="L21738" i="3"/>
  <c r="L21730" i="3"/>
  <c r="L21722" i="3"/>
  <c r="L21714" i="3"/>
  <c r="L21706" i="3"/>
  <c r="L21698" i="3"/>
  <c r="L21690" i="3"/>
  <c r="L21682" i="3"/>
  <c r="L21674" i="3"/>
  <c r="L21666" i="3"/>
  <c r="L21658" i="3"/>
  <c r="L21650" i="3"/>
  <c r="L21642" i="3"/>
  <c r="L21634" i="3"/>
  <c r="L21626" i="3"/>
  <c r="L21618" i="3"/>
  <c r="L21610" i="3"/>
  <c r="L21602" i="3"/>
  <c r="L21594" i="3"/>
  <c r="L21586" i="3"/>
  <c r="L21578" i="3"/>
  <c r="L21570" i="3"/>
  <c r="L21562" i="3"/>
  <c r="L21554" i="3"/>
  <c r="L21546" i="3"/>
  <c r="L21538" i="3"/>
  <c r="L21530" i="3"/>
  <c r="L21522" i="3"/>
  <c r="L21514" i="3"/>
  <c r="L21506" i="3"/>
  <c r="L21498" i="3"/>
  <c r="L21490" i="3"/>
  <c r="L21482" i="3"/>
  <c r="L21474" i="3"/>
  <c r="L21466" i="3"/>
  <c r="L21458" i="3"/>
  <c r="L21450" i="3"/>
  <c r="L21442" i="3"/>
  <c r="L21434" i="3"/>
  <c r="L21426" i="3"/>
  <c r="L21418" i="3"/>
  <c r="L21410" i="3"/>
  <c r="L21402" i="3"/>
  <c r="L21394" i="3"/>
  <c r="L21386" i="3"/>
  <c r="L21378" i="3"/>
  <c r="L21370" i="3"/>
  <c r="L21362" i="3"/>
  <c r="L21354" i="3"/>
  <c r="L21346" i="3"/>
  <c r="L21338" i="3"/>
  <c r="L21330" i="3"/>
  <c r="L21322" i="3"/>
  <c r="L21314" i="3"/>
  <c r="L21306" i="3"/>
  <c r="L21298" i="3"/>
  <c r="L21290" i="3"/>
  <c r="L21282" i="3"/>
  <c r="L21274" i="3"/>
  <c r="L21266" i="3"/>
  <c r="L21258" i="3"/>
  <c r="L21250" i="3"/>
  <c r="L21242" i="3"/>
  <c r="L21234" i="3"/>
  <c r="L21226" i="3"/>
  <c r="L21218" i="3"/>
  <c r="L21210" i="3"/>
  <c r="L21202" i="3"/>
  <c r="L21194" i="3"/>
  <c r="L21186" i="3"/>
  <c r="L21178" i="3"/>
  <c r="L21170" i="3"/>
  <c r="L21162" i="3"/>
  <c r="L21154" i="3"/>
  <c r="L21146" i="3"/>
  <c r="L21138" i="3"/>
  <c r="L21130" i="3"/>
  <c r="L21122" i="3"/>
  <c r="L21114" i="3"/>
  <c r="L21106" i="3"/>
  <c r="L21098" i="3"/>
  <c r="L21090" i="3"/>
  <c r="L21082" i="3"/>
  <c r="L21074" i="3"/>
  <c r="L21066" i="3"/>
  <c r="L21058" i="3"/>
  <c r="L21050" i="3"/>
  <c r="L21042" i="3"/>
  <c r="L21034" i="3"/>
  <c r="L21026" i="3"/>
  <c r="L21018" i="3"/>
  <c r="L21010" i="3"/>
  <c r="L21002" i="3"/>
  <c r="L20994" i="3"/>
  <c r="L20986" i="3"/>
  <c r="L20978" i="3"/>
  <c r="L20970" i="3"/>
  <c r="L20962" i="3"/>
  <c r="L20954" i="3"/>
  <c r="L20946" i="3"/>
  <c r="L20938" i="3"/>
  <c r="L20930" i="3"/>
  <c r="L20922" i="3"/>
  <c r="L20914" i="3"/>
  <c r="L20906" i="3"/>
  <c r="L20898" i="3"/>
  <c r="L20890" i="3"/>
  <c r="L20882" i="3"/>
  <c r="L20874" i="3"/>
  <c r="L20866" i="3"/>
  <c r="L20858" i="3"/>
  <c r="L20850" i="3"/>
  <c r="L20842" i="3"/>
  <c r="L20834" i="3"/>
  <c r="L20826" i="3"/>
  <c r="L20818" i="3"/>
  <c r="L20810" i="3"/>
  <c r="L20802" i="3"/>
  <c r="L20794" i="3"/>
  <c r="L20786" i="3"/>
  <c r="L20778" i="3"/>
  <c r="L20770" i="3"/>
  <c r="L20762" i="3"/>
  <c r="L20754" i="3"/>
  <c r="L20746" i="3"/>
  <c r="L20738" i="3"/>
  <c r="L20730" i="3"/>
  <c r="L20722" i="3"/>
  <c r="L20714" i="3"/>
  <c r="L20706" i="3"/>
  <c r="L20698" i="3"/>
  <c r="L20690" i="3"/>
  <c r="L20682" i="3"/>
  <c r="L20674" i="3"/>
  <c r="L20666" i="3"/>
  <c r="L20658" i="3"/>
  <c r="L20650" i="3"/>
  <c r="L20642" i="3"/>
  <c r="L20634" i="3"/>
  <c r="L20626" i="3"/>
  <c r="L20618" i="3"/>
  <c r="L20610" i="3"/>
  <c r="L20602" i="3"/>
  <c r="L20594" i="3"/>
  <c r="L20586" i="3"/>
  <c r="L20578" i="3"/>
  <c r="L20570" i="3"/>
  <c r="L20562" i="3"/>
  <c r="L20554" i="3"/>
  <c r="L20546" i="3"/>
  <c r="L20538" i="3"/>
  <c r="L20530" i="3"/>
  <c r="L20522" i="3"/>
  <c r="L20514" i="3"/>
  <c r="L20506" i="3"/>
  <c r="L20498" i="3"/>
  <c r="L20490" i="3"/>
  <c r="L20482" i="3"/>
  <c r="L20474" i="3"/>
  <c r="L20466" i="3"/>
  <c r="L20458" i="3"/>
  <c r="L20450" i="3"/>
  <c r="L20442" i="3"/>
  <c r="L20434" i="3"/>
  <c r="L20426" i="3"/>
  <c r="L20418" i="3"/>
  <c r="L20410" i="3"/>
  <c r="L20402" i="3"/>
  <c r="L20394" i="3"/>
  <c r="L20386" i="3"/>
  <c r="L20378" i="3"/>
  <c r="L20370" i="3"/>
  <c r="L20362" i="3"/>
  <c r="L20354" i="3"/>
  <c r="L20346" i="3"/>
  <c r="L20338" i="3"/>
  <c r="L20330" i="3"/>
  <c r="L20322" i="3"/>
  <c r="L20314" i="3"/>
  <c r="L20306" i="3"/>
  <c r="L20298" i="3"/>
  <c r="L20290" i="3"/>
  <c r="L20282" i="3"/>
  <c r="L20274" i="3"/>
  <c r="L20266" i="3"/>
  <c r="L20258" i="3"/>
  <c r="L20250" i="3"/>
  <c r="L20242" i="3"/>
  <c r="L20234" i="3"/>
  <c r="L20226" i="3"/>
  <c r="L20218" i="3"/>
  <c r="L20210" i="3"/>
  <c r="L20202" i="3"/>
  <c r="L20194" i="3"/>
  <c r="L20186" i="3"/>
  <c r="L20178" i="3"/>
  <c r="L20170" i="3"/>
  <c r="L20162" i="3"/>
  <c r="L20154" i="3"/>
  <c r="L20146" i="3"/>
  <c r="L20138" i="3"/>
  <c r="L20130" i="3"/>
  <c r="L20122" i="3"/>
  <c r="L20114" i="3"/>
  <c r="L20106" i="3"/>
  <c r="L20098" i="3"/>
  <c r="L20090" i="3"/>
  <c r="L20082" i="3"/>
  <c r="L20074" i="3"/>
  <c r="L20066" i="3"/>
  <c r="L20058" i="3"/>
  <c r="L20050" i="3"/>
  <c r="L20042" i="3"/>
  <c r="L20034" i="3"/>
  <c r="L20026" i="3"/>
  <c r="L20018" i="3"/>
  <c r="L20010" i="3"/>
  <c r="L20002" i="3"/>
  <c r="L19994" i="3"/>
  <c r="L19986" i="3"/>
  <c r="L19978" i="3"/>
  <c r="L19970" i="3"/>
  <c r="L19962" i="3"/>
  <c r="L19954" i="3"/>
  <c r="L19946" i="3"/>
  <c r="L19938" i="3"/>
  <c r="L19930" i="3"/>
  <c r="L19922" i="3"/>
  <c r="L19914" i="3"/>
  <c r="L19906" i="3"/>
  <c r="L19898" i="3"/>
  <c r="L19890" i="3"/>
  <c r="L19882" i="3"/>
  <c r="L19874" i="3"/>
  <c r="L19866" i="3"/>
  <c r="L19858" i="3"/>
  <c r="L19850" i="3"/>
  <c r="L19842" i="3"/>
  <c r="L19834" i="3"/>
  <c r="L19826" i="3"/>
  <c r="L19818" i="3"/>
  <c r="L19810" i="3"/>
  <c r="L19802" i="3"/>
  <c r="L19794" i="3"/>
  <c r="L19786" i="3"/>
  <c r="L19778" i="3"/>
  <c r="L19770" i="3"/>
  <c r="L19762" i="3"/>
  <c r="L19754" i="3"/>
  <c r="L19746" i="3"/>
  <c r="L19738" i="3"/>
  <c r="L19730" i="3"/>
  <c r="L19722" i="3"/>
  <c r="L19714" i="3"/>
  <c r="L19706" i="3"/>
  <c r="L19698" i="3"/>
  <c r="L19690" i="3"/>
  <c r="L19682" i="3"/>
  <c r="L19674" i="3"/>
  <c r="L19666" i="3"/>
  <c r="L50452" i="3"/>
  <c r="L50396" i="3"/>
  <c r="L50339" i="3"/>
  <c r="L50283" i="3"/>
  <c r="L50227" i="3"/>
  <c r="L50170" i="3"/>
  <c r="L50114" i="3"/>
  <c r="L50058" i="3"/>
  <c r="L49996" i="3"/>
  <c r="L49940" i="3"/>
  <c r="L49884" i="3"/>
  <c r="L49827" i="3"/>
  <c r="L49771" i="3"/>
  <c r="L49715" i="3"/>
  <c r="L49658" i="3"/>
  <c r="L49602" i="3"/>
  <c r="L49546" i="3"/>
  <c r="L49484" i="3"/>
  <c r="L49428" i="3"/>
  <c r="L49372" i="3"/>
  <c r="L49315" i="3"/>
  <c r="L49259" i="3"/>
  <c r="L49203" i="3"/>
  <c r="L49146" i="3"/>
  <c r="L49090" i="3"/>
  <c r="L49034" i="3"/>
  <c r="L48972" i="3"/>
  <c r="L48916" i="3"/>
  <c r="L48860" i="3"/>
  <c r="L48803" i="3"/>
  <c r="L48747" i="3"/>
  <c r="L48691" i="3"/>
  <c r="L48634" i="3"/>
  <c r="L48578" i="3"/>
  <c r="L48522" i="3"/>
  <c r="L48460" i="3"/>
  <c r="L48404" i="3"/>
  <c r="L48348" i="3"/>
  <c r="L48291" i="3"/>
  <c r="L48235" i="3"/>
  <c r="L48179" i="3"/>
  <c r="L48122" i="3"/>
  <c r="L48066" i="3"/>
  <c r="L48010" i="3"/>
  <c r="L47948" i="3"/>
  <c r="L47892" i="3"/>
  <c r="L47836" i="3"/>
  <c r="L47779" i="3"/>
  <c r="L47723" i="3"/>
  <c r="L47667" i="3"/>
  <c r="L47610" i="3"/>
  <c r="L47554" i="3"/>
  <c r="L47498" i="3"/>
  <c r="L47436" i="3"/>
  <c r="L47380" i="3"/>
  <c r="L47324" i="3"/>
  <c r="L47267" i="3"/>
  <c r="L47211" i="3"/>
  <c r="L47155" i="3"/>
  <c r="L47098" i="3"/>
  <c r="L47042" i="3"/>
  <c r="L46986" i="3"/>
  <c r="L46924" i="3"/>
  <c r="L46868" i="3"/>
  <c r="L46812" i="3"/>
  <c r="L46755" i="3"/>
  <c r="L46699" i="3"/>
  <c r="L46643" i="3"/>
  <c r="L46586" i="3"/>
  <c r="L46530" i="3"/>
  <c r="L46474" i="3"/>
  <c r="L46412" i="3"/>
  <c r="L46356" i="3"/>
  <c r="L46300" i="3"/>
  <c r="L46243" i="3"/>
  <c r="L46187" i="3"/>
  <c r="L46131" i="3"/>
  <c r="L46074" i="3"/>
  <c r="L46018" i="3"/>
  <c r="L45962" i="3"/>
  <c r="L45900" i="3"/>
  <c r="L45844" i="3"/>
  <c r="L45788" i="3"/>
  <c r="L45731" i="3"/>
  <c r="L45675" i="3"/>
  <c r="L45619" i="3"/>
  <c r="L45562" i="3"/>
  <c r="L45506" i="3"/>
  <c r="L45450" i="3"/>
  <c r="L45388" i="3"/>
  <c r="L45332" i="3"/>
  <c r="L45276" i="3"/>
  <c r="L45219" i="3"/>
  <c r="L45163" i="3"/>
  <c r="L45107" i="3"/>
  <c r="L45050" i="3"/>
  <c r="L44994" i="3"/>
  <c r="L44938" i="3"/>
  <c r="L44876" i="3"/>
  <c r="L44820" i="3"/>
  <c r="L44764" i="3"/>
  <c r="L44707" i="3"/>
  <c r="L44651" i="3"/>
  <c r="L44595" i="3"/>
  <c r="L44538" i="3"/>
  <c r="L44482" i="3"/>
  <c r="L44426" i="3"/>
  <c r="L44364" i="3"/>
  <c r="L44308" i="3"/>
  <c r="L44252" i="3"/>
  <c r="L44195" i="3"/>
  <c r="L44139" i="3"/>
  <c r="L44083" i="3"/>
  <c r="L44026" i="3"/>
  <c r="L43970" i="3"/>
  <c r="L43914" i="3"/>
  <c r="L43852" i="3"/>
  <c r="L43810" i="3"/>
  <c r="L43768" i="3"/>
  <c r="L43723" i="3"/>
  <c r="L43682" i="3"/>
  <c r="L43640" i="3"/>
  <c r="L43595" i="3"/>
  <c r="L43554" i="3"/>
  <c r="L43512" i="3"/>
  <c r="L43467" i="3"/>
  <c r="L43426" i="3"/>
  <c r="L43384" i="3"/>
  <c r="L43339" i="3"/>
  <c r="L43298" i="3"/>
  <c r="L43256" i="3"/>
  <c r="L43216" i="3"/>
  <c r="L43183" i="3"/>
  <c r="L43148" i="3"/>
  <c r="L43114" i="3"/>
  <c r="L43080" i="3"/>
  <c r="L43047" i="3"/>
  <c r="L43011" i="3"/>
  <c r="L42978" i="3"/>
  <c r="L42944" i="3"/>
  <c r="L42908" i="3"/>
  <c r="L42875" i="3"/>
  <c r="L42842" i="3"/>
  <c r="L42807" i="3"/>
  <c r="L42772" i="3"/>
  <c r="L42739" i="3"/>
  <c r="L42704" i="3"/>
  <c r="L42671" i="3"/>
  <c r="L42636" i="3"/>
  <c r="L42602" i="3"/>
  <c r="L42568" i="3"/>
  <c r="L42535" i="3"/>
  <c r="L42499" i="3"/>
  <c r="L42466" i="3"/>
  <c r="L42432" i="3"/>
  <c r="L42396" i="3"/>
  <c r="L42363" i="3"/>
  <c r="L42330" i="3"/>
  <c r="L42295" i="3"/>
  <c r="L42260" i="3"/>
  <c r="L42227" i="3"/>
  <c r="L42192" i="3"/>
  <c r="L42159" i="3"/>
  <c r="L42124" i="3"/>
  <c r="L42090" i="3"/>
  <c r="L42056" i="3"/>
  <c r="L42023" i="3"/>
  <c r="L41987" i="3"/>
  <c r="L41954" i="3"/>
  <c r="L41920" i="3"/>
  <c r="L41884" i="3"/>
  <c r="L41851" i="3"/>
  <c r="L41818" i="3"/>
  <c r="L41783" i="3"/>
  <c r="L41748" i="3"/>
  <c r="L41715" i="3"/>
  <c r="L41680" i="3"/>
  <c r="L41647" i="3"/>
  <c r="L41612" i="3"/>
  <c r="L41578" i="3"/>
  <c r="L41544" i="3"/>
  <c r="L41511" i="3"/>
  <c r="L41475" i="3"/>
  <c r="L41442" i="3"/>
  <c r="L41408" i="3"/>
  <c r="L41372" i="3"/>
  <c r="L41339" i="3"/>
  <c r="L41306" i="3"/>
  <c r="L41271" i="3"/>
  <c r="L41236" i="3"/>
  <c r="L41203" i="3"/>
  <c r="L41168" i="3"/>
  <c r="L41135" i="3"/>
  <c r="L41100" i="3"/>
  <c r="L41066" i="3"/>
  <c r="L41032" i="3"/>
  <c r="L40999" i="3"/>
  <c r="L40963" i="3"/>
  <c r="L40930" i="3"/>
  <c r="L40896" i="3"/>
  <c r="L40860" i="3"/>
  <c r="L40827" i="3"/>
  <c r="L40794" i="3"/>
  <c r="L40759" i="3"/>
  <c r="L40724" i="3"/>
  <c r="L40691" i="3"/>
  <c r="L40656" i="3"/>
  <c r="L40623" i="3"/>
  <c r="L40588" i="3"/>
  <c r="L40554" i="3"/>
  <c r="L40520" i="3"/>
  <c r="L40487" i="3"/>
  <c r="L40451" i="3"/>
  <c r="L40418" i="3"/>
  <c r="L40384" i="3"/>
  <c r="L40348" i="3"/>
  <c r="L40315" i="3"/>
  <c r="L40282" i="3"/>
  <c r="L40247" i="3"/>
  <c r="L40212" i="3"/>
  <c r="L40179" i="3"/>
  <c r="L40144" i="3"/>
  <c r="L40111" i="3"/>
  <c r="L40076" i="3"/>
  <c r="L40042" i="3"/>
  <c r="L40008" i="3"/>
  <c r="L39975" i="3"/>
  <c r="L39939" i="3"/>
  <c r="L39906" i="3"/>
  <c r="L39872" i="3"/>
  <c r="L39836" i="3"/>
  <c r="L39803" i="3"/>
  <c r="L39770" i="3"/>
  <c r="L39735" i="3"/>
  <c r="L39700" i="3"/>
  <c r="L39667" i="3"/>
  <c r="L39632" i="3"/>
  <c r="L39599" i="3"/>
  <c r="L39564" i="3"/>
  <c r="L39530" i="3"/>
  <c r="L39496" i="3"/>
  <c r="L39463" i="3"/>
  <c r="L39427" i="3"/>
  <c r="L39394" i="3"/>
  <c r="L39360" i="3"/>
  <c r="L39324" i="3"/>
  <c r="L39291" i="3"/>
  <c r="L39258" i="3"/>
  <c r="L39223" i="3"/>
  <c r="L39188" i="3"/>
  <c r="L39155" i="3"/>
  <c r="L39120" i="3"/>
  <c r="L39087" i="3"/>
  <c r="L39052" i="3"/>
  <c r="L39018" i="3"/>
  <c r="L38984" i="3"/>
  <c r="L38951" i="3"/>
  <c r="L38915" i="3"/>
  <c r="L38882" i="3"/>
  <c r="L38848" i="3"/>
  <c r="L38812" i="3"/>
  <c r="L38779" i="3"/>
  <c r="L38746" i="3"/>
  <c r="L38711" i="3"/>
  <c r="L38676" i="3"/>
  <c r="L38643" i="3"/>
  <c r="L38608" i="3"/>
  <c r="L38575" i="3"/>
  <c r="L38540" i="3"/>
  <c r="L38506" i="3"/>
  <c r="L38472" i="3"/>
  <c r="L38439" i="3"/>
  <c r="L38403" i="3"/>
  <c r="L38370" i="3"/>
  <c r="L38336" i="3"/>
  <c r="L38300" i="3"/>
  <c r="L38267" i="3"/>
  <c r="L38234" i="3"/>
  <c r="L38199" i="3"/>
  <c r="L38164" i="3"/>
  <c r="L38131" i="3"/>
  <c r="L38096" i="3"/>
  <c r="L38063" i="3"/>
  <c r="L38028" i="3"/>
  <c r="L37994" i="3"/>
  <c r="L37960" i="3"/>
  <c r="L37927" i="3"/>
  <c r="L37891" i="3"/>
  <c r="L37858" i="3"/>
  <c r="L37824" i="3"/>
  <c r="L37788" i="3"/>
  <c r="L37755" i="3"/>
  <c r="L37722" i="3"/>
  <c r="L37687" i="3"/>
  <c r="L37652" i="3"/>
  <c r="L37619" i="3"/>
  <c r="L37584" i="3"/>
  <c r="L37551" i="3"/>
  <c r="L37516" i="3"/>
  <c r="L37482" i="3"/>
  <c r="L37448" i="3"/>
  <c r="L37415" i="3"/>
  <c r="L37379" i="3"/>
  <c r="L37346" i="3"/>
  <c r="L37312" i="3"/>
  <c r="L37276" i="3"/>
  <c r="L37243" i="3"/>
  <c r="L37210" i="3"/>
  <c r="L37175" i="3"/>
  <c r="L37140" i="3"/>
  <c r="L37107" i="3"/>
  <c r="L37072" i="3"/>
  <c r="L37039" i="3"/>
  <c r="L37004" i="3"/>
  <c r="L36970" i="3"/>
  <c r="L36936" i="3"/>
  <c r="L36903" i="3"/>
  <c r="L36867" i="3"/>
  <c r="L36834" i="3"/>
  <c r="L36800" i="3"/>
  <c r="L36764" i="3"/>
  <c r="L36731" i="3"/>
  <c r="L36698" i="3"/>
  <c r="L36663" i="3"/>
  <c r="L36628" i="3"/>
  <c r="L36595" i="3"/>
  <c r="L36560" i="3"/>
  <c r="L36527" i="3"/>
  <c r="L36492" i="3"/>
  <c r="L36458" i="3"/>
  <c r="L36424" i="3"/>
  <c r="L36391" i="3"/>
  <c r="L36355" i="3"/>
  <c r="L36322" i="3"/>
  <c r="L36288" i="3"/>
  <c r="L36252" i="3"/>
  <c r="L36219" i="3"/>
  <c r="L36186" i="3"/>
  <c r="L36151" i="3"/>
  <c r="L36116" i="3"/>
  <c r="L36083" i="3"/>
  <c r="L36052" i="3"/>
  <c r="L36025" i="3"/>
  <c r="L35996" i="3"/>
  <c r="L35968" i="3"/>
  <c r="L35939" i="3"/>
  <c r="L35912" i="3"/>
  <c r="L35882" i="3"/>
  <c r="L35855" i="3"/>
  <c r="L35826" i="3"/>
  <c r="L35796" i="3"/>
  <c r="L35769" i="3"/>
  <c r="L35740" i="3"/>
  <c r="L35712" i="3"/>
  <c r="L35683" i="3"/>
  <c r="L35656" i="3"/>
  <c r="L35626" i="3"/>
  <c r="L35599" i="3"/>
  <c r="L35570" i="3"/>
  <c r="L35540" i="3"/>
  <c r="L35513" i="3"/>
  <c r="L35484" i="3"/>
  <c r="L35456" i="3"/>
  <c r="L35427" i="3"/>
  <c r="L35400" i="3"/>
  <c r="L35370" i="3"/>
  <c r="L35343" i="3"/>
  <c r="L35314" i="3"/>
  <c r="L35284" i="3"/>
  <c r="L35257" i="3"/>
  <c r="L35228" i="3"/>
  <c r="L35200" i="3"/>
  <c r="L35171" i="3"/>
  <c r="L35150" i="3"/>
  <c r="L35128" i="3"/>
  <c r="L35107" i="3"/>
  <c r="L35086" i="3"/>
  <c r="L35064" i="3"/>
  <c r="L35043" i="3"/>
  <c r="L35022" i="3"/>
  <c r="L35000" i="3"/>
  <c r="L34979" i="3"/>
  <c r="L34958" i="3"/>
  <c r="L34936" i="3"/>
  <c r="L34915" i="3"/>
  <c r="L34894" i="3"/>
  <c r="L34872" i="3"/>
  <c r="L34851" i="3"/>
  <c r="L34830" i="3"/>
  <c r="L34808" i="3"/>
  <c r="L34787" i="3"/>
  <c r="L34766" i="3"/>
  <c r="L34744" i="3"/>
  <c r="L34723" i="3"/>
  <c r="L34702" i="3"/>
  <c r="L34680" i="3"/>
  <c r="L34659" i="3"/>
  <c r="L34638" i="3"/>
  <c r="L34616" i="3"/>
  <c r="L34595" i="3"/>
  <c r="L34574" i="3"/>
  <c r="L34552" i="3"/>
  <c r="L34531" i="3"/>
  <c r="L34510" i="3"/>
  <c r="L34488" i="3"/>
  <c r="L34467" i="3"/>
  <c r="L34446" i="3"/>
  <c r="L34424" i="3"/>
  <c r="L34403" i="3"/>
  <c r="L34382" i="3"/>
  <c r="L34360" i="3"/>
  <c r="L34339" i="3"/>
  <c r="L34318" i="3"/>
  <c r="L34296" i="3"/>
  <c r="L34275" i="3"/>
  <c r="L34254" i="3"/>
  <c r="L34232" i="3"/>
  <c r="L34211" i="3"/>
  <c r="L34190" i="3"/>
  <c r="L34168" i="3"/>
  <c r="L34147" i="3"/>
  <c r="L34126" i="3"/>
  <c r="L34104" i="3"/>
  <c r="L34083" i="3"/>
  <c r="L34062" i="3"/>
  <c r="L34040" i="3"/>
  <c r="L34019" i="3"/>
  <c r="L33998" i="3"/>
  <c r="L33976" i="3"/>
  <c r="L33955" i="3"/>
  <c r="L33934" i="3"/>
  <c r="L33912" i="3"/>
  <c r="L33891" i="3"/>
  <c r="L33870" i="3"/>
  <c r="L33848" i="3"/>
  <c r="L33827" i="3"/>
  <c r="L33806" i="3"/>
  <c r="L33784" i="3"/>
  <c r="L33763" i="3"/>
  <c r="L33742" i="3"/>
  <c r="L33720" i="3"/>
  <c r="L33699" i="3"/>
  <c r="L33678" i="3"/>
  <c r="L33656" i="3"/>
  <c r="L33635" i="3"/>
  <c r="L33614" i="3"/>
  <c r="L33592" i="3"/>
  <c r="L33571" i="3"/>
  <c r="L33550" i="3"/>
  <c r="L33528" i="3"/>
  <c r="L33507" i="3"/>
  <c r="L33486" i="3"/>
  <c r="L33464" i="3"/>
  <c r="L33443" i="3"/>
  <c r="L33422" i="3"/>
  <c r="L33400" i="3"/>
  <c r="L33379" i="3"/>
  <c r="L33358" i="3"/>
  <c r="L33336" i="3"/>
  <c r="L33315" i="3"/>
  <c r="L33294" i="3"/>
  <c r="L33272" i="3"/>
  <c r="L33251" i="3"/>
  <c r="L33230" i="3"/>
  <c r="L33208" i="3"/>
  <c r="L33187" i="3"/>
  <c r="L33166" i="3"/>
  <c r="L33144" i="3"/>
  <c r="L33123" i="3"/>
  <c r="L33102" i="3"/>
  <c r="L33080" i="3"/>
  <c r="L33059" i="3"/>
  <c r="L33038" i="3"/>
  <c r="L33016" i="3"/>
  <c r="L32995" i="3"/>
  <c r="L32974" i="3"/>
  <c r="L32952" i="3"/>
  <c r="L32931" i="3"/>
  <c r="L32910" i="3"/>
  <c r="L32888" i="3"/>
  <c r="L32867" i="3"/>
  <c r="L32846" i="3"/>
  <c r="L32824" i="3"/>
  <c r="L32803" i="3"/>
  <c r="L32782" i="3"/>
  <c r="L32760" i="3"/>
  <c r="L32739" i="3"/>
  <c r="L32718" i="3"/>
  <c r="L32696" i="3"/>
  <c r="L32675" i="3"/>
  <c r="L32654" i="3"/>
  <c r="L32632" i="3"/>
  <c r="L32611" i="3"/>
  <c r="L32590" i="3"/>
  <c r="L32568" i="3"/>
  <c r="L32547" i="3"/>
  <c r="L32526" i="3"/>
  <c r="L32504" i="3"/>
  <c r="L32483" i="3"/>
  <c r="L32462" i="3"/>
  <c r="L32440" i="3"/>
  <c r="L32419" i="3"/>
  <c r="L32398" i="3"/>
  <c r="L32376" i="3"/>
  <c r="L32355" i="3"/>
  <c r="L32334" i="3"/>
  <c r="L32312" i="3"/>
  <c r="L32291" i="3"/>
  <c r="L32270" i="3"/>
  <c r="L32248" i="3"/>
  <c r="L32227" i="3"/>
  <c r="L32206" i="3"/>
  <c r="L32184" i="3"/>
  <c r="L32163" i="3"/>
  <c r="L32142" i="3"/>
  <c r="L32120" i="3"/>
  <c r="L32099" i="3"/>
  <c r="L32078" i="3"/>
  <c r="L32056" i="3"/>
  <c r="L32035" i="3"/>
  <c r="L32014" i="3"/>
  <c r="L31992" i="3"/>
  <c r="L31971" i="3"/>
  <c r="L31950" i="3"/>
  <c r="L31928" i="3"/>
  <c r="L31907" i="3"/>
  <c r="L31886" i="3"/>
  <c r="L31864" i="3"/>
  <c r="L31843" i="3"/>
  <c r="L31822" i="3"/>
  <c r="L31800" i="3"/>
  <c r="L31779" i="3"/>
  <c r="L31758" i="3"/>
  <c r="L31736" i="3"/>
  <c r="L31715" i="3"/>
  <c r="L31694" i="3"/>
  <c r="L31672" i="3"/>
  <c r="L31651" i="3"/>
  <c r="L31630" i="3"/>
  <c r="L31608" i="3"/>
  <c r="L31587" i="3"/>
  <c r="L31566" i="3"/>
  <c r="L31544" i="3"/>
  <c r="L31523" i="3"/>
  <c r="L31502" i="3"/>
  <c r="L31480" i="3"/>
  <c r="L31459" i="3"/>
  <c r="L31438" i="3"/>
  <c r="L31416" i="3"/>
  <c r="L31395" i="3"/>
  <c r="L31374" i="3"/>
  <c r="L31352" i="3"/>
  <c r="L31331" i="3"/>
  <c r="L31310" i="3"/>
  <c r="L31288" i="3"/>
  <c r="L31267" i="3"/>
  <c r="L31246" i="3"/>
  <c r="L31224" i="3"/>
  <c r="L31203" i="3"/>
  <c r="L31182" i="3"/>
  <c r="L31160" i="3"/>
  <c r="L31139" i="3"/>
  <c r="L31118" i="3"/>
  <c r="L31096" i="3"/>
  <c r="L31075" i="3"/>
  <c r="L31054" i="3"/>
  <c r="L31032" i="3"/>
  <c r="L31011" i="3"/>
  <c r="L30990" i="3"/>
  <c r="L30968" i="3"/>
  <c r="L30947" i="3"/>
  <c r="L30926" i="3"/>
  <c r="L30904" i="3"/>
  <c r="L30883" i="3"/>
  <c r="L30862" i="3"/>
  <c r="L30840" i="3"/>
  <c r="L30819" i="3"/>
  <c r="L30798" i="3"/>
  <c r="L30776" i="3"/>
  <c r="L30755" i="3"/>
  <c r="L30734" i="3"/>
  <c r="L30712" i="3"/>
  <c r="L30691" i="3"/>
  <c r="L30670" i="3"/>
  <c r="L30648" i="3"/>
  <c r="L30627" i="3"/>
  <c r="L30606" i="3"/>
  <c r="L30584" i="3"/>
  <c r="L30563" i="3"/>
  <c r="L30542" i="3"/>
  <c r="L30520" i="3"/>
  <c r="L30499" i="3"/>
  <c r="L30478" i="3"/>
  <c r="L30456" i="3"/>
  <c r="L30435" i="3"/>
  <c r="L30414" i="3"/>
  <c r="L30392" i="3"/>
  <c r="L30371" i="3"/>
  <c r="L30350" i="3"/>
  <c r="L30328" i="3"/>
  <c r="L30307" i="3"/>
  <c r="L30286" i="3"/>
  <c r="L30264" i="3"/>
  <c r="L30243" i="3"/>
  <c r="L30222" i="3"/>
  <c r="L30200" i="3"/>
  <c r="L30179" i="3"/>
  <c r="L30158" i="3"/>
  <c r="L30136" i="3"/>
  <c r="L30115" i="3"/>
  <c r="L30094" i="3"/>
  <c r="L30072" i="3"/>
  <c r="L30051" i="3"/>
  <c r="L30030" i="3"/>
  <c r="L30008" i="3"/>
  <c r="L29987" i="3"/>
  <c r="L29966" i="3"/>
  <c r="L29944" i="3"/>
  <c r="L29923" i="3"/>
  <c r="L29902" i="3"/>
  <c r="L29880" i="3"/>
  <c r="L29859" i="3"/>
  <c r="L29838" i="3"/>
  <c r="L29816" i="3"/>
  <c r="L29795" i="3"/>
  <c r="L29774" i="3"/>
  <c r="L29752" i="3"/>
  <c r="L29731" i="3"/>
  <c r="L29710" i="3"/>
  <c r="L29688" i="3"/>
  <c r="L29667" i="3"/>
  <c r="L29646" i="3"/>
  <c r="L29624" i="3"/>
  <c r="L29603" i="3"/>
  <c r="L29582" i="3"/>
  <c r="L29560" i="3"/>
  <c r="L29539" i="3"/>
  <c r="L29518" i="3"/>
  <c r="L29496" i="3"/>
  <c r="L29475" i="3"/>
  <c r="L29454" i="3"/>
  <c r="L29432" i="3"/>
  <c r="L29411" i="3"/>
  <c r="L29390" i="3"/>
  <c r="L29368" i="3"/>
  <c r="L29347" i="3"/>
  <c r="L29326" i="3"/>
  <c r="L29304" i="3"/>
  <c r="L29283" i="3"/>
  <c r="L29262" i="3"/>
  <c r="L29240" i="3"/>
  <c r="L29219" i="3"/>
  <c r="L29198" i="3"/>
  <c r="L29176" i="3"/>
  <c r="L29155" i="3"/>
  <c r="L29134" i="3"/>
  <c r="L29112" i="3"/>
  <c r="L29091" i="3"/>
  <c r="L29070" i="3"/>
  <c r="L29048" i="3"/>
  <c r="L29027" i="3"/>
  <c r="L29006" i="3"/>
  <c r="L28984" i="3"/>
  <c r="L28963" i="3"/>
  <c r="L28942" i="3"/>
  <c r="L28920" i="3"/>
  <c r="L28899" i="3"/>
  <c r="L28878" i="3"/>
  <c r="L28856" i="3"/>
  <c r="L28835" i="3"/>
  <c r="L28814" i="3"/>
  <c r="L28792" i="3"/>
  <c r="L28771" i="3"/>
  <c r="L28750" i="3"/>
  <c r="L28728" i="3"/>
  <c r="L28707" i="3"/>
  <c r="L28686" i="3"/>
  <c r="L28664" i="3"/>
  <c r="L28643" i="3"/>
  <c r="L28622" i="3"/>
  <c r="L28600" i="3"/>
  <c r="L28579" i="3"/>
  <c r="L28558" i="3"/>
  <c r="L28536" i="3"/>
  <c r="L28515" i="3"/>
  <c r="L28494" i="3"/>
  <c r="L28472" i="3"/>
  <c r="L28451" i="3"/>
  <c r="L28430" i="3"/>
  <c r="L28408" i="3"/>
  <c r="L28387" i="3"/>
  <c r="L28366" i="3"/>
  <c r="L28344" i="3"/>
  <c r="L28323" i="3"/>
  <c r="L28302" i="3"/>
  <c r="L28280" i="3"/>
  <c r="L28259" i="3"/>
  <c r="L28238" i="3"/>
  <c r="L28216" i="3"/>
  <c r="L28195" i="3"/>
  <c r="L28174" i="3"/>
  <c r="L28152" i="3"/>
  <c r="L28131" i="3"/>
  <c r="L28110" i="3"/>
  <c r="L28088" i="3"/>
  <c r="L28067" i="3"/>
  <c r="L28046" i="3"/>
  <c r="L28024" i="3"/>
  <c r="L28003" i="3"/>
  <c r="L27982" i="3"/>
  <c r="L27960" i="3"/>
  <c r="L27939" i="3"/>
  <c r="L27918" i="3"/>
  <c r="L27896" i="3"/>
  <c r="L27875" i="3"/>
  <c r="L27854" i="3"/>
  <c r="L27832" i="3"/>
  <c r="L27811" i="3"/>
  <c r="L27790" i="3"/>
  <c r="L27768" i="3"/>
  <c r="L27747" i="3"/>
  <c r="L27726" i="3"/>
  <c r="L27704" i="3"/>
  <c r="L27683" i="3"/>
  <c r="L27662" i="3"/>
  <c r="L27640" i="3"/>
  <c r="L27619" i="3"/>
  <c r="L27598" i="3"/>
  <c r="L27576" i="3"/>
  <c r="L27555" i="3"/>
  <c r="L27534" i="3"/>
  <c r="L27512" i="3"/>
  <c r="L27491" i="3"/>
  <c r="L27470" i="3"/>
  <c r="L27448" i="3"/>
  <c r="L27427" i="3"/>
  <c r="L27406" i="3"/>
  <c r="L27384" i="3"/>
  <c r="L27363" i="3"/>
  <c r="L27342" i="3"/>
  <c r="L27320" i="3"/>
  <c r="L27299" i="3"/>
  <c r="L27278" i="3"/>
  <c r="L27256" i="3"/>
  <c r="L27235" i="3"/>
  <c r="L27214" i="3"/>
  <c r="L27192" i="3"/>
  <c r="L27171" i="3"/>
  <c r="L27150" i="3"/>
  <c r="L27128" i="3"/>
  <c r="L27107" i="3"/>
  <c r="L27086" i="3"/>
  <c r="L27064" i="3"/>
  <c r="L27043" i="3"/>
  <c r="L27022" i="3"/>
  <c r="L27000" i="3"/>
  <c r="L26979" i="3"/>
  <c r="L26958" i="3"/>
  <c r="L26936" i="3"/>
  <c r="L26915" i="3"/>
  <c r="L26894" i="3"/>
  <c r="L26872" i="3"/>
  <c r="L26851" i="3"/>
  <c r="L26830" i="3"/>
  <c r="L26808" i="3"/>
  <c r="L26787" i="3"/>
  <c r="L26766" i="3"/>
  <c r="L26744" i="3"/>
  <c r="L26723" i="3"/>
  <c r="L26702" i="3"/>
  <c r="L26680" i="3"/>
  <c r="L26659" i="3"/>
  <c r="L26638" i="3"/>
  <c r="L26616" i="3"/>
  <c r="L26595" i="3"/>
  <c r="L26574" i="3"/>
  <c r="L26552" i="3"/>
  <c r="L26531" i="3"/>
  <c r="L26510" i="3"/>
  <c r="L26488" i="3"/>
  <c r="L26467" i="3"/>
  <c r="L26446" i="3"/>
  <c r="L26424" i="3"/>
  <c r="L26403" i="3"/>
  <c r="L26382" i="3"/>
  <c r="L26360" i="3"/>
  <c r="L26339" i="3"/>
  <c r="L26318" i="3"/>
  <c r="L26296" i="3"/>
  <c r="L26275" i="3"/>
  <c r="L26254" i="3"/>
  <c r="L26232" i="3"/>
  <c r="L26211" i="3"/>
  <c r="L26190" i="3"/>
  <c r="L26168" i="3"/>
  <c r="L26147" i="3"/>
  <c r="L26126" i="3"/>
  <c r="L26104" i="3"/>
  <c r="L26083" i="3"/>
  <c r="L26062" i="3"/>
  <c r="L26040" i="3"/>
  <c r="L26019" i="3"/>
  <c r="L25998" i="3"/>
  <c r="L25976" i="3"/>
  <c r="L25955" i="3"/>
  <c r="L25934" i="3"/>
  <c r="L25912" i="3"/>
  <c r="L25891" i="3"/>
  <c r="L25870" i="3"/>
  <c r="L25848" i="3"/>
  <c r="L25827" i="3"/>
  <c r="L25806" i="3"/>
  <c r="L25784" i="3"/>
  <c r="L25763" i="3"/>
  <c r="L25742" i="3"/>
  <c r="L25720" i="3"/>
  <c r="L25699" i="3"/>
  <c r="L25678" i="3"/>
  <c r="L25656" i="3"/>
  <c r="L25635" i="3"/>
  <c r="L25614" i="3"/>
  <c r="L25592" i="3"/>
  <c r="L25571" i="3"/>
  <c r="L25550" i="3"/>
  <c r="L25528" i="3"/>
  <c r="L25507" i="3"/>
  <c r="L25486" i="3"/>
  <c r="L25464" i="3"/>
  <c r="L25443" i="3"/>
  <c r="L25422" i="3"/>
  <c r="L25400" i="3"/>
  <c r="L25379" i="3"/>
  <c r="L25358" i="3"/>
  <c r="L25336" i="3"/>
  <c r="L25315" i="3"/>
  <c r="L25294" i="3"/>
  <c r="L25272" i="3"/>
  <c r="L25251" i="3"/>
  <c r="L25230" i="3"/>
  <c r="L25208" i="3"/>
  <c r="L25187" i="3"/>
  <c r="L25166" i="3"/>
  <c r="L25144" i="3"/>
  <c r="L25123" i="3"/>
  <c r="L25102" i="3"/>
  <c r="L25080" i="3"/>
  <c r="L25059" i="3"/>
  <c r="L25038" i="3"/>
  <c r="L25019" i="3"/>
  <c r="L25003" i="3"/>
  <c r="L24987" i="3"/>
  <c r="L24971" i="3"/>
  <c r="L24955" i="3"/>
  <c r="L24939" i="3"/>
  <c r="L24923" i="3"/>
  <c r="L24907" i="3"/>
  <c r="L24891" i="3"/>
  <c r="L24875" i="3"/>
  <c r="L24859" i="3"/>
  <c r="L24843" i="3"/>
  <c r="L24827" i="3"/>
  <c r="L24811" i="3"/>
  <c r="L24795" i="3"/>
  <c r="L24779" i="3"/>
  <c r="L24763" i="3"/>
  <c r="L24747" i="3"/>
  <c r="L24731" i="3"/>
  <c r="L24715" i="3"/>
  <c r="L24699" i="3"/>
  <c r="L24683" i="3"/>
  <c r="L24667" i="3"/>
  <c r="L24651" i="3"/>
  <c r="L24635" i="3"/>
  <c r="L24619" i="3"/>
  <c r="L24603" i="3"/>
  <c r="L24587" i="3"/>
  <c r="L24571" i="3"/>
  <c r="L24555" i="3"/>
  <c r="L24539" i="3"/>
  <c r="L24523" i="3"/>
  <c r="L24507" i="3"/>
  <c r="L24491" i="3"/>
  <c r="L24475" i="3"/>
  <c r="L24459" i="3"/>
  <c r="L24443" i="3"/>
  <c r="L24427" i="3"/>
  <c r="L24411" i="3"/>
  <c r="L24395" i="3"/>
  <c r="L24379" i="3"/>
  <c r="L24363" i="3"/>
  <c r="L24347" i="3"/>
  <c r="L24331" i="3"/>
  <c r="L24315" i="3"/>
  <c r="L24299" i="3"/>
  <c r="L24283" i="3"/>
  <c r="L24267" i="3"/>
  <c r="L24251" i="3"/>
  <c r="L24235" i="3"/>
  <c r="L24223" i="3"/>
  <c r="L24209" i="3"/>
  <c r="L24198" i="3"/>
  <c r="L24184" i="3"/>
  <c r="L24171" i="3"/>
  <c r="L24159" i="3"/>
  <c r="L24145" i="3"/>
  <c r="L24134" i="3"/>
  <c r="L24120" i="3"/>
  <c r="L24107" i="3"/>
  <c r="L24095" i="3"/>
  <c r="L24081" i="3"/>
  <c r="L24070" i="3"/>
  <c r="L24056" i="3"/>
  <c r="L24043" i="3"/>
  <c r="L24031" i="3"/>
  <c r="L24017" i="3"/>
  <c r="L24006" i="3"/>
  <c r="L23992" i="3"/>
  <c r="L23979" i="3"/>
  <c r="L23967" i="3"/>
  <c r="L23953" i="3"/>
  <c r="L23942" i="3"/>
  <c r="L23928" i="3"/>
  <c r="L23915" i="3"/>
  <c r="L23903" i="3"/>
  <c r="L23889" i="3"/>
  <c r="L23878" i="3"/>
  <c r="L23864" i="3"/>
  <c r="L23851" i="3"/>
  <c r="L23839" i="3"/>
  <c r="L23825" i="3"/>
  <c r="L23814" i="3"/>
  <c r="L23800" i="3"/>
  <c r="L23787" i="3"/>
  <c r="L23775" i="3"/>
  <c r="L23761" i="3"/>
  <c r="L23750" i="3"/>
  <c r="L23736" i="3"/>
  <c r="L23723" i="3"/>
  <c r="L23711" i="3"/>
  <c r="L23697" i="3"/>
  <c r="L23686" i="3"/>
  <c r="L23672" i="3"/>
  <c r="L23659" i="3"/>
  <c r="L23647" i="3"/>
  <c r="L23633" i="3"/>
  <c r="L23622" i="3"/>
  <c r="L23608" i="3"/>
  <c r="L23595" i="3"/>
  <c r="L23583" i="3"/>
  <c r="L23569" i="3"/>
  <c r="L23558" i="3"/>
  <c r="L23544" i="3"/>
  <c r="L23531" i="3"/>
  <c r="L23519" i="3"/>
  <c r="L23505" i="3"/>
  <c r="L23494" i="3"/>
  <c r="L23480" i="3"/>
  <c r="L23467" i="3"/>
  <c r="L23455" i="3"/>
  <c r="L23441" i="3"/>
  <c r="L23430" i="3"/>
  <c r="L23416" i="3"/>
  <c r="L23403" i="3"/>
  <c r="L23391" i="3"/>
  <c r="L23377" i="3"/>
  <c r="L23366" i="3"/>
  <c r="L23352" i="3"/>
  <c r="L23339" i="3"/>
  <c r="L23327" i="3"/>
  <c r="L23313" i="3"/>
  <c r="L23302" i="3"/>
  <c r="L23288" i="3"/>
  <c r="L23275" i="3"/>
  <c r="L23263" i="3"/>
  <c r="L23249" i="3"/>
  <c r="L23238" i="3"/>
  <c r="L23224" i="3"/>
  <c r="L23211" i="3"/>
  <c r="L23199" i="3"/>
  <c r="L23185" i="3"/>
  <c r="L23174" i="3"/>
  <c r="L23160" i="3"/>
  <c r="L23147" i="3"/>
  <c r="L23135" i="3"/>
  <c r="L23124" i="3"/>
  <c r="L23113" i="3"/>
  <c r="L23103" i="3"/>
  <c r="L23092" i="3"/>
  <c r="L23081" i="3"/>
  <c r="L23071" i="3"/>
  <c r="L23060" i="3"/>
  <c r="L23049" i="3"/>
  <c r="L23039" i="3"/>
  <c r="L23028" i="3"/>
  <c r="L23017" i="3"/>
  <c r="L23007" i="3"/>
  <c r="L22996" i="3"/>
  <c r="L22985" i="3"/>
  <c r="L22975" i="3"/>
  <c r="L22964" i="3"/>
  <c r="L22953" i="3"/>
  <c r="L22943" i="3"/>
  <c r="L22932" i="3"/>
  <c r="L22921" i="3"/>
  <c r="L22911" i="3"/>
  <c r="L22900" i="3"/>
  <c r="L22889" i="3"/>
  <c r="L22879" i="3"/>
  <c r="L22868" i="3"/>
  <c r="L22857" i="3"/>
  <c r="L22847" i="3"/>
  <c r="L22836" i="3"/>
  <c r="L22825" i="3"/>
  <c r="L22815" i="3"/>
  <c r="L22804" i="3"/>
  <c r="L22793" i="3"/>
  <c r="L22783" i="3"/>
  <c r="L22772" i="3"/>
  <c r="L22761" i="3"/>
  <c r="L22751" i="3"/>
  <c r="L22740" i="3"/>
  <c r="L22729" i="3"/>
  <c r="L22719" i="3"/>
  <c r="L22708" i="3"/>
  <c r="L22697" i="3"/>
  <c r="L22687" i="3"/>
  <c r="L22676" i="3"/>
  <c r="L22665" i="3"/>
  <c r="L22655" i="3"/>
  <c r="L22644" i="3"/>
  <c r="L22633" i="3"/>
  <c r="L22623" i="3"/>
  <c r="L22612" i="3"/>
  <c r="L22601" i="3"/>
  <c r="L22591" i="3"/>
  <c r="L22580" i="3"/>
  <c r="L22569" i="3"/>
  <c r="L22559" i="3"/>
  <c r="L22548" i="3"/>
  <c r="L22537" i="3"/>
  <c r="L22527" i="3"/>
  <c r="L22516" i="3"/>
  <c r="L22505" i="3"/>
  <c r="L22495" i="3"/>
  <c r="L22484" i="3"/>
  <c r="L22473" i="3"/>
  <c r="L22463" i="3"/>
  <c r="L22452" i="3"/>
  <c r="L22441" i="3"/>
  <c r="L22431" i="3"/>
  <c r="L22420" i="3"/>
  <c r="L22409" i="3"/>
  <c r="L22399" i="3"/>
  <c r="L22388" i="3"/>
  <c r="L22377" i="3"/>
  <c r="L22367" i="3"/>
  <c r="L22356" i="3"/>
  <c r="L22345" i="3"/>
  <c r="L22335" i="3"/>
  <c r="L22324" i="3"/>
  <c r="L22313" i="3"/>
  <c r="L22303" i="3"/>
  <c r="L22292" i="3"/>
  <c r="L22281" i="3"/>
  <c r="L22271" i="3"/>
  <c r="L22260" i="3"/>
  <c r="L22249" i="3"/>
  <c r="L22239" i="3"/>
  <c r="L22228" i="3"/>
  <c r="L22217" i="3"/>
  <c r="L22207" i="3"/>
  <c r="L22196" i="3"/>
  <c r="L22185" i="3"/>
  <c r="L22175" i="3"/>
  <c r="L22164" i="3"/>
  <c r="L22153" i="3"/>
  <c r="L22143" i="3"/>
  <c r="L22132" i="3"/>
  <c r="L22121" i="3"/>
  <c r="L22111" i="3"/>
  <c r="L22100" i="3"/>
  <c r="L22089" i="3"/>
  <c r="L22079" i="3"/>
  <c r="L22068" i="3"/>
  <c r="L22059" i="3"/>
  <c r="L22049" i="3"/>
  <c r="L22040" i="3"/>
  <c r="L22031" i="3"/>
  <c r="L22022" i="3"/>
  <c r="L22013" i="3"/>
  <c r="L22004" i="3"/>
  <c r="L21995" i="3"/>
  <c r="L21985" i="3"/>
  <c r="L21977" i="3"/>
  <c r="L21969" i="3"/>
  <c r="L21961" i="3"/>
  <c r="L21953" i="3"/>
  <c r="L21945" i="3"/>
  <c r="L21937" i="3"/>
  <c r="L21929" i="3"/>
  <c r="L21921" i="3"/>
  <c r="L21913" i="3"/>
  <c r="L21905" i="3"/>
  <c r="L21897" i="3"/>
  <c r="L21889" i="3"/>
  <c r="L21881" i="3"/>
  <c r="L21873" i="3"/>
  <c r="L21865" i="3"/>
  <c r="L21857" i="3"/>
  <c r="L21849" i="3"/>
  <c r="L21841" i="3"/>
  <c r="L21833" i="3"/>
  <c r="L21825" i="3"/>
  <c r="L21817" i="3"/>
  <c r="L21809" i="3"/>
  <c r="L21801" i="3"/>
  <c r="L21793" i="3"/>
  <c r="L21785" i="3"/>
  <c r="L21777" i="3"/>
  <c r="L21769" i="3"/>
  <c r="L21761" i="3"/>
  <c r="L21753" i="3"/>
  <c r="L21745" i="3"/>
  <c r="L21737" i="3"/>
  <c r="L21729" i="3"/>
  <c r="L21721" i="3"/>
  <c r="L21713" i="3"/>
  <c r="L21705" i="3"/>
  <c r="L21697" i="3"/>
  <c r="L21689" i="3"/>
  <c r="L21681" i="3"/>
  <c r="L21673" i="3"/>
  <c r="L21665" i="3"/>
  <c r="L21657" i="3"/>
  <c r="L21649" i="3"/>
  <c r="L21641" i="3"/>
  <c r="L21633" i="3"/>
  <c r="L21625" i="3"/>
  <c r="L21617" i="3"/>
  <c r="L21609" i="3"/>
  <c r="L21601" i="3"/>
  <c r="L21593" i="3"/>
  <c r="L21585" i="3"/>
  <c r="L21577" i="3"/>
  <c r="L21569" i="3"/>
  <c r="L21561" i="3"/>
  <c r="L21553" i="3"/>
  <c r="L21545" i="3"/>
  <c r="L21537" i="3"/>
  <c r="L21529" i="3"/>
  <c r="L21521" i="3"/>
  <c r="L21513" i="3"/>
  <c r="L21505" i="3"/>
  <c r="L21497" i="3"/>
  <c r="L21489" i="3"/>
  <c r="L21481" i="3"/>
  <c r="L21473" i="3"/>
  <c r="L21465" i="3"/>
  <c r="L21457" i="3"/>
  <c r="L21449" i="3"/>
  <c r="L21441" i="3"/>
  <c r="L21433" i="3"/>
  <c r="L21425" i="3"/>
  <c r="L21417" i="3"/>
  <c r="L21409" i="3"/>
  <c r="L21401" i="3"/>
  <c r="L21393" i="3"/>
  <c r="L21385" i="3"/>
  <c r="L21377" i="3"/>
  <c r="L21369" i="3"/>
  <c r="L21361" i="3"/>
  <c r="L21353" i="3"/>
  <c r="L21345" i="3"/>
  <c r="L21337" i="3"/>
  <c r="L21329" i="3"/>
  <c r="L21321" i="3"/>
  <c r="L21313" i="3"/>
  <c r="L21305" i="3"/>
  <c r="L21297" i="3"/>
  <c r="L21289" i="3"/>
  <c r="L21281" i="3"/>
  <c r="L21273" i="3"/>
  <c r="L21265" i="3"/>
  <c r="L21257" i="3"/>
  <c r="L21249" i="3"/>
  <c r="L21241" i="3"/>
  <c r="L21233" i="3"/>
  <c r="L21225" i="3"/>
  <c r="L21217" i="3"/>
  <c r="L21209" i="3"/>
  <c r="L21201" i="3"/>
  <c r="L21193" i="3"/>
  <c r="L21185" i="3"/>
  <c r="L21177" i="3"/>
  <c r="L21169" i="3"/>
  <c r="L21161" i="3"/>
  <c r="L21153" i="3"/>
  <c r="L21145" i="3"/>
  <c r="L21137" i="3"/>
  <c r="L21129" i="3"/>
  <c r="L21121" i="3"/>
  <c r="L21113" i="3"/>
  <c r="L21105" i="3"/>
  <c r="L21097" i="3"/>
  <c r="L21089" i="3"/>
  <c r="L21081" i="3"/>
  <c r="L21073" i="3"/>
  <c r="L21065" i="3"/>
  <c r="L21057" i="3"/>
  <c r="L21049" i="3"/>
  <c r="L21041" i="3"/>
  <c r="L21033" i="3"/>
  <c r="L21025" i="3"/>
  <c r="L21017" i="3"/>
  <c r="L21009" i="3"/>
  <c r="L21001" i="3"/>
  <c r="L20993" i="3"/>
  <c r="L20985" i="3"/>
  <c r="L20977" i="3"/>
  <c r="L20969" i="3"/>
  <c r="L20961" i="3"/>
  <c r="L20953" i="3"/>
  <c r="L20945" i="3"/>
  <c r="L20937" i="3"/>
  <c r="L20929" i="3"/>
  <c r="L20921" i="3"/>
  <c r="L20913" i="3"/>
  <c r="L20905" i="3"/>
  <c r="L20897" i="3"/>
  <c r="L20889" i="3"/>
  <c r="L20881" i="3"/>
  <c r="L20873" i="3"/>
  <c r="L20865" i="3"/>
  <c r="L20857" i="3"/>
  <c r="L20849" i="3"/>
  <c r="L20841" i="3"/>
  <c r="L20833" i="3"/>
  <c r="L20825" i="3"/>
  <c r="L20817" i="3"/>
  <c r="L20809" i="3"/>
  <c r="L20801" i="3"/>
  <c r="L20793" i="3"/>
  <c r="L20785" i="3"/>
  <c r="L20777" i="3"/>
  <c r="L20769" i="3"/>
  <c r="L20761" i="3"/>
  <c r="L20753" i="3"/>
  <c r="L20745" i="3"/>
  <c r="L20737" i="3"/>
  <c r="L20729" i="3"/>
  <c r="L20721" i="3"/>
  <c r="L20713" i="3"/>
  <c r="L20705" i="3"/>
  <c r="L20697" i="3"/>
  <c r="L20689" i="3"/>
  <c r="L20681" i="3"/>
  <c r="L20673" i="3"/>
  <c r="L20665" i="3"/>
  <c r="L20657" i="3"/>
  <c r="L20649" i="3"/>
  <c r="L20641" i="3"/>
  <c r="L20633" i="3"/>
  <c r="L20625" i="3"/>
  <c r="L20617" i="3"/>
  <c r="L20609" i="3"/>
  <c r="L20601" i="3"/>
  <c r="L20593" i="3"/>
  <c r="L20585" i="3"/>
  <c r="L20577" i="3"/>
  <c r="L20569" i="3"/>
  <c r="L20561" i="3"/>
  <c r="L20553" i="3"/>
  <c r="L20545" i="3"/>
  <c r="L20537" i="3"/>
  <c r="L20529" i="3"/>
  <c r="L20521" i="3"/>
  <c r="L20513" i="3"/>
  <c r="L20505" i="3"/>
  <c r="L20497" i="3"/>
  <c r="L20489" i="3"/>
  <c r="L20481" i="3"/>
  <c r="L20473" i="3"/>
  <c r="L20465" i="3"/>
  <c r="L20457" i="3"/>
  <c r="L20449" i="3"/>
  <c r="L20441" i="3"/>
  <c r="L20433" i="3"/>
  <c r="L20425" i="3"/>
  <c r="L20417" i="3"/>
  <c r="L20409" i="3"/>
  <c r="L20401" i="3"/>
  <c r="L20393" i="3"/>
  <c r="L20385" i="3"/>
  <c r="L20377" i="3"/>
  <c r="L20369" i="3"/>
  <c r="L20361" i="3"/>
  <c r="L20353" i="3"/>
  <c r="L20345" i="3"/>
  <c r="L20337" i="3"/>
  <c r="L20329" i="3"/>
  <c r="L20321" i="3"/>
  <c r="L20313" i="3"/>
  <c r="L20305" i="3"/>
  <c r="L20297" i="3"/>
  <c r="L20289" i="3"/>
  <c r="L20281" i="3"/>
  <c r="L20273" i="3"/>
  <c r="L20265" i="3"/>
  <c r="L20257" i="3"/>
  <c r="L20249" i="3"/>
  <c r="L20241" i="3"/>
  <c r="L20233" i="3"/>
  <c r="L20225" i="3"/>
  <c r="L20217" i="3"/>
  <c r="L20209" i="3"/>
  <c r="L20201" i="3"/>
  <c r="L20193" i="3"/>
  <c r="L20185" i="3"/>
  <c r="L20177" i="3"/>
  <c r="L20169" i="3"/>
  <c r="L20161" i="3"/>
  <c r="L20153" i="3"/>
  <c r="L20145" i="3"/>
  <c r="L20137" i="3"/>
  <c r="L20129" i="3"/>
  <c r="L20121" i="3"/>
  <c r="L20113" i="3"/>
  <c r="L20105" i="3"/>
  <c r="L20097" i="3"/>
  <c r="L20089" i="3"/>
  <c r="L20081" i="3"/>
  <c r="L20073" i="3"/>
  <c r="L20065" i="3"/>
  <c r="L20057" i="3"/>
  <c r="L20049" i="3"/>
  <c r="L20041" i="3"/>
  <c r="L20033" i="3"/>
  <c r="L20025" i="3"/>
  <c r="L20017" i="3"/>
  <c r="L20009" i="3"/>
  <c r="L20001" i="3"/>
  <c r="L19993" i="3"/>
  <c r="L19985" i="3"/>
  <c r="L19977" i="3"/>
  <c r="L19969" i="3"/>
  <c r="L19961" i="3"/>
  <c r="L19953" i="3"/>
  <c r="L50444" i="3"/>
  <c r="L50388" i="3"/>
  <c r="L50332" i="3"/>
  <c r="L50275" i="3"/>
  <c r="L50219" i="3"/>
  <c r="L50163" i="3"/>
  <c r="L50106" i="3"/>
  <c r="L50050" i="3"/>
  <c r="L49994" i="3"/>
  <c r="L49932" i="3"/>
  <c r="L49876" i="3"/>
  <c r="L49820" i="3"/>
  <c r="L49763" i="3"/>
  <c r="L49707" i="3"/>
  <c r="L49651" i="3"/>
  <c r="L49594" i="3"/>
  <c r="L49538" i="3"/>
  <c r="L49482" i="3"/>
  <c r="L49420" i="3"/>
  <c r="L49364" i="3"/>
  <c r="L49308" i="3"/>
  <c r="L49251" i="3"/>
  <c r="L49195" i="3"/>
  <c r="L49139" i="3"/>
  <c r="L49082" i="3"/>
  <c r="L49026" i="3"/>
  <c r="L48970" i="3"/>
  <c r="L48908" i="3"/>
  <c r="L48852" i="3"/>
  <c r="L48796" i="3"/>
  <c r="L48739" i="3"/>
  <c r="L48683" i="3"/>
  <c r="L48627" i="3"/>
  <c r="L48570" i="3"/>
  <c r="L48514" i="3"/>
  <c r="L48458" i="3"/>
  <c r="L48396" i="3"/>
  <c r="L48340" i="3"/>
  <c r="L48284" i="3"/>
  <c r="L48227" i="3"/>
  <c r="L48171" i="3"/>
  <c r="L48115" i="3"/>
  <c r="L48058" i="3"/>
  <c r="L48002" i="3"/>
  <c r="L47946" i="3"/>
  <c r="L47884" i="3"/>
  <c r="L47828" i="3"/>
  <c r="L47772" i="3"/>
  <c r="L47715" i="3"/>
  <c r="L47659" i="3"/>
  <c r="L47603" i="3"/>
  <c r="L47546" i="3"/>
  <c r="L47490" i="3"/>
  <c r="L47434" i="3"/>
  <c r="L47372" i="3"/>
  <c r="L47316" i="3"/>
  <c r="L47260" i="3"/>
  <c r="L47203" i="3"/>
  <c r="L47147" i="3"/>
  <c r="L47091" i="3"/>
  <c r="L47034" i="3"/>
  <c r="L46978" i="3"/>
  <c r="L46922" i="3"/>
  <c r="L46860" i="3"/>
  <c r="L46804" i="3"/>
  <c r="L46748" i="3"/>
  <c r="L46691" i="3"/>
  <c r="L46635" i="3"/>
  <c r="L46579" i="3"/>
  <c r="L46522" i="3"/>
  <c r="L46466" i="3"/>
  <c r="L46410" i="3"/>
  <c r="L46348" i="3"/>
  <c r="L46292" i="3"/>
  <c r="L46236" i="3"/>
  <c r="L46179" i="3"/>
  <c r="L46123" i="3"/>
  <c r="L46067" i="3"/>
  <c r="L46010" i="3"/>
  <c r="L45954" i="3"/>
  <c r="L45898" i="3"/>
  <c r="L45836" i="3"/>
  <c r="L45780" i="3"/>
  <c r="L45724" i="3"/>
  <c r="L45667" i="3"/>
  <c r="L45611" i="3"/>
  <c r="L45555" i="3"/>
  <c r="L45498" i="3"/>
  <c r="L45442" i="3"/>
  <c r="L45386" i="3"/>
  <c r="L45324" i="3"/>
  <c r="L45268" i="3"/>
  <c r="L45212" i="3"/>
  <c r="L45155" i="3"/>
  <c r="L45099" i="3"/>
  <c r="L45043" i="3"/>
  <c r="L44986" i="3"/>
  <c r="L44930" i="3"/>
  <c r="L44874" i="3"/>
  <c r="L44812" i="3"/>
  <c r="L44756" i="3"/>
  <c r="L44700" i="3"/>
  <c r="L44643" i="3"/>
  <c r="L44587" i="3"/>
  <c r="L44531" i="3"/>
  <c r="L44474" i="3"/>
  <c r="L44418" i="3"/>
  <c r="L44362" i="3"/>
  <c r="L44300" i="3"/>
  <c r="L44244" i="3"/>
  <c r="L44188" i="3"/>
  <c r="L44131" i="3"/>
  <c r="L44075" i="3"/>
  <c r="L44019" i="3"/>
  <c r="L43962" i="3"/>
  <c r="L43906" i="3"/>
  <c r="L43850" i="3"/>
  <c r="L43803" i="3"/>
  <c r="L43762" i="3"/>
  <c r="L43720" i="3"/>
  <c r="L43675" i="3"/>
  <c r="L43634" i="3"/>
  <c r="L43592" i="3"/>
  <c r="L43547" i="3"/>
  <c r="L43506" i="3"/>
  <c r="L43464" i="3"/>
  <c r="L43419" i="3"/>
  <c r="L43378" i="3"/>
  <c r="L43336" i="3"/>
  <c r="L43291" i="3"/>
  <c r="L43250" i="3"/>
  <c r="L43212" i="3"/>
  <c r="L43178" i="3"/>
  <c r="L43144" i="3"/>
  <c r="L43111" i="3"/>
  <c r="L43075" i="3"/>
  <c r="L43042" i="3"/>
  <c r="L43008" i="3"/>
  <c r="L42972" i="3"/>
  <c r="L42939" i="3"/>
  <c r="L42906" i="3"/>
  <c r="L42871" i="3"/>
  <c r="L42836" i="3"/>
  <c r="L42803" i="3"/>
  <c r="L42768" i="3"/>
  <c r="L42735" i="3"/>
  <c r="L42700" i="3"/>
  <c r="L42666" i="3"/>
  <c r="L42632" i="3"/>
  <c r="L42599" i="3"/>
  <c r="L42563" i="3"/>
  <c r="L42530" i="3"/>
  <c r="L42496" i="3"/>
  <c r="L42460" i="3"/>
  <c r="L42427" i="3"/>
  <c r="L42394" i="3"/>
  <c r="L42359" i="3"/>
  <c r="L42324" i="3"/>
  <c r="L42291" i="3"/>
  <c r="L42256" i="3"/>
  <c r="L42223" i="3"/>
  <c r="L42188" i="3"/>
  <c r="L42154" i="3"/>
  <c r="L42120" i="3"/>
  <c r="L42087" i="3"/>
  <c r="L42051" i="3"/>
  <c r="L42018" i="3"/>
  <c r="L41984" i="3"/>
  <c r="L41948" i="3"/>
  <c r="L41915" i="3"/>
  <c r="L41882" i="3"/>
  <c r="L41847" i="3"/>
  <c r="L41812" i="3"/>
  <c r="L41779" i="3"/>
  <c r="L41744" i="3"/>
  <c r="L41711" i="3"/>
  <c r="L41676" i="3"/>
  <c r="L41642" i="3"/>
  <c r="L41608" i="3"/>
  <c r="L41575" i="3"/>
  <c r="L41539" i="3"/>
  <c r="L41506" i="3"/>
  <c r="L41472" i="3"/>
  <c r="L41436" i="3"/>
  <c r="L41403" i="3"/>
  <c r="L41370" i="3"/>
  <c r="L41335" i="3"/>
  <c r="L41300" i="3"/>
  <c r="L41267" i="3"/>
  <c r="L41232" i="3"/>
  <c r="L41199" i="3"/>
  <c r="L41164" i="3"/>
  <c r="L41130" i="3"/>
  <c r="L41096" i="3"/>
  <c r="L41063" i="3"/>
  <c r="L41027" i="3"/>
  <c r="L40994" i="3"/>
  <c r="L40960" i="3"/>
  <c r="L40924" i="3"/>
  <c r="L40891" i="3"/>
  <c r="L40858" i="3"/>
  <c r="L40823" i="3"/>
  <c r="L40788" i="3"/>
  <c r="L40755" i="3"/>
  <c r="L40720" i="3"/>
  <c r="L40687" i="3"/>
  <c r="L40652" i="3"/>
  <c r="L40618" i="3"/>
  <c r="L40584" i="3"/>
  <c r="L40551" i="3"/>
  <c r="L40515" i="3"/>
  <c r="L40482" i="3"/>
  <c r="L40448" i="3"/>
  <c r="L40412" i="3"/>
  <c r="L40379" i="3"/>
  <c r="L40346" i="3"/>
  <c r="L40311" i="3"/>
  <c r="L40276" i="3"/>
  <c r="L40243" i="3"/>
  <c r="L40208" i="3"/>
  <c r="L40175" i="3"/>
  <c r="L40140" i="3"/>
  <c r="L40106" i="3"/>
  <c r="L40072" i="3"/>
  <c r="L40039" i="3"/>
  <c r="L40003" i="3"/>
  <c r="L39970" i="3"/>
  <c r="L39936" i="3"/>
  <c r="L39900" i="3"/>
  <c r="L39867" i="3"/>
  <c r="L39834" i="3"/>
  <c r="L39799" i="3"/>
  <c r="L39764" i="3"/>
  <c r="L39731" i="3"/>
  <c r="L39696" i="3"/>
  <c r="L39663" i="3"/>
  <c r="L39628" i="3"/>
  <c r="L39594" i="3"/>
  <c r="L39560" i="3"/>
  <c r="L39527" i="3"/>
  <c r="L39491" i="3"/>
  <c r="L39458" i="3"/>
  <c r="L39424" i="3"/>
  <c r="L39388" i="3"/>
  <c r="L39355" i="3"/>
  <c r="L39322" i="3"/>
  <c r="L39287" i="3"/>
  <c r="L39252" i="3"/>
  <c r="L39219" i="3"/>
  <c r="L39184" i="3"/>
  <c r="L39151" i="3"/>
  <c r="L39116" i="3"/>
  <c r="L39082" i="3"/>
  <c r="L39048" i="3"/>
  <c r="L39015" i="3"/>
  <c r="L38979" i="3"/>
  <c r="L38946" i="3"/>
  <c r="L38912" i="3"/>
  <c r="L38876" i="3"/>
  <c r="L38843" i="3"/>
  <c r="L38810" i="3"/>
  <c r="L38775" i="3"/>
  <c r="L38740" i="3"/>
  <c r="L38707" i="3"/>
  <c r="L38672" i="3"/>
  <c r="L38639" i="3"/>
  <c r="L38604" i="3"/>
  <c r="L38570" i="3"/>
  <c r="L38536" i="3"/>
  <c r="L38503" i="3"/>
  <c r="L38467" i="3"/>
  <c r="L38434" i="3"/>
  <c r="L38400" i="3"/>
  <c r="L38364" i="3"/>
  <c r="L38331" i="3"/>
  <c r="L38298" i="3"/>
  <c r="L38263" i="3"/>
  <c r="L38228" i="3"/>
  <c r="L38195" i="3"/>
  <c r="L38160" i="3"/>
  <c r="L38127" i="3"/>
  <c r="L38092" i="3"/>
  <c r="L38058" i="3"/>
  <c r="L38024" i="3"/>
  <c r="L37991" i="3"/>
  <c r="L37955" i="3"/>
  <c r="L37922" i="3"/>
  <c r="L37888" i="3"/>
  <c r="L37852" i="3"/>
  <c r="L37819" i="3"/>
  <c r="L37786" i="3"/>
  <c r="L37751" i="3"/>
  <c r="L37716" i="3"/>
  <c r="L37683" i="3"/>
  <c r="L37648" i="3"/>
  <c r="L37615" i="3"/>
  <c r="L37580" i="3"/>
  <c r="L37546" i="3"/>
  <c r="L37512" i="3"/>
  <c r="L37479" i="3"/>
  <c r="L37443" i="3"/>
  <c r="L37410" i="3"/>
  <c r="L37376" i="3"/>
  <c r="L37340" i="3"/>
  <c r="L37307" i="3"/>
  <c r="L37274" i="3"/>
  <c r="L37239" i="3"/>
  <c r="L37204" i="3"/>
  <c r="L37171" i="3"/>
  <c r="L37136" i="3"/>
  <c r="L37103" i="3"/>
  <c r="L37068" i="3"/>
  <c r="L37034" i="3"/>
  <c r="L37000" i="3"/>
  <c r="L36967" i="3"/>
  <c r="L36931" i="3"/>
  <c r="L36898" i="3"/>
  <c r="L36864" i="3"/>
  <c r="L36828" i="3"/>
  <c r="L36795" i="3"/>
  <c r="L36762" i="3"/>
  <c r="L36727" i="3"/>
  <c r="L36692" i="3"/>
  <c r="L36659" i="3"/>
  <c r="L36624" i="3"/>
  <c r="L36591" i="3"/>
  <c r="L36556" i="3"/>
  <c r="L36522" i="3"/>
  <c r="L36488" i="3"/>
  <c r="L36455" i="3"/>
  <c r="L36419" i="3"/>
  <c r="L36386" i="3"/>
  <c r="L36352" i="3"/>
  <c r="L36316" i="3"/>
  <c r="L36283" i="3"/>
  <c r="L36250" i="3"/>
  <c r="L36215" i="3"/>
  <c r="L36180" i="3"/>
  <c r="L36147" i="3"/>
  <c r="L36112" i="3"/>
  <c r="L36079" i="3"/>
  <c r="L36050" i="3"/>
  <c r="L36020" i="3"/>
  <c r="L35993" i="3"/>
  <c r="L35964" i="3"/>
  <c r="L35936" i="3"/>
  <c r="L35907" i="3"/>
  <c r="L35880" i="3"/>
  <c r="L35850" i="3"/>
  <c r="L35823" i="3"/>
  <c r="L35794" i="3"/>
  <c r="L35764" i="3"/>
  <c r="L35737" i="3"/>
  <c r="L35708" i="3"/>
  <c r="L35680" i="3"/>
  <c r="L35651" i="3"/>
  <c r="L35624" i="3"/>
  <c r="L35594" i="3"/>
  <c r="L35567" i="3"/>
  <c r="L35538" i="3"/>
  <c r="L35508" i="3"/>
  <c r="L35481" i="3"/>
  <c r="L35452" i="3"/>
  <c r="L35424" i="3"/>
  <c r="L35395" i="3"/>
  <c r="L35368" i="3"/>
  <c r="L35338" i="3"/>
  <c r="L35311" i="3"/>
  <c r="L35282" i="3"/>
  <c r="L35252" i="3"/>
  <c r="L35225" i="3"/>
  <c r="L35196" i="3"/>
  <c r="L35168" i="3"/>
  <c r="L35147" i="3"/>
  <c r="L35126" i="3"/>
  <c r="L35104" i="3"/>
  <c r="L35083" i="3"/>
  <c r="L35062" i="3"/>
  <c r="L35040" i="3"/>
  <c r="L35019" i="3"/>
  <c r="L34998" i="3"/>
  <c r="L34976" i="3"/>
  <c r="L34955" i="3"/>
  <c r="L34934" i="3"/>
  <c r="L34912" i="3"/>
  <c r="L34891" i="3"/>
  <c r="L34870" i="3"/>
  <c r="L34848" i="3"/>
  <c r="L34827" i="3"/>
  <c r="L34806" i="3"/>
  <c r="L34784" i="3"/>
  <c r="L34763" i="3"/>
  <c r="L34742" i="3"/>
  <c r="L34720" i="3"/>
  <c r="L34699" i="3"/>
  <c r="L34678" i="3"/>
  <c r="L34656" i="3"/>
  <c r="L34635" i="3"/>
  <c r="L34614" i="3"/>
  <c r="L34592" i="3"/>
  <c r="L34571" i="3"/>
  <c r="L34550" i="3"/>
  <c r="L34528" i="3"/>
  <c r="L34507" i="3"/>
  <c r="L34486" i="3"/>
  <c r="L34464" i="3"/>
  <c r="L34443" i="3"/>
  <c r="L34422" i="3"/>
  <c r="L34400" i="3"/>
  <c r="L34379" i="3"/>
  <c r="L34358" i="3"/>
  <c r="L34336" i="3"/>
  <c r="L34315" i="3"/>
  <c r="L34294" i="3"/>
  <c r="L34272" i="3"/>
  <c r="L34251" i="3"/>
  <c r="L34230" i="3"/>
  <c r="L34208" i="3"/>
  <c r="L34187" i="3"/>
  <c r="L34166" i="3"/>
  <c r="L34144" i="3"/>
  <c r="L34123" i="3"/>
  <c r="L34102" i="3"/>
  <c r="L34080" i="3"/>
  <c r="L34059" i="3"/>
  <c r="L34038" i="3"/>
  <c r="L34016" i="3"/>
  <c r="L33995" i="3"/>
  <c r="L33974" i="3"/>
  <c r="L33952" i="3"/>
  <c r="L33931" i="3"/>
  <c r="L33910" i="3"/>
  <c r="L33888" i="3"/>
  <c r="L33867" i="3"/>
  <c r="L33846" i="3"/>
  <c r="L33824" i="3"/>
  <c r="L33803" i="3"/>
  <c r="L33782" i="3"/>
  <c r="L33760" i="3"/>
  <c r="L33739" i="3"/>
  <c r="L33718" i="3"/>
  <c r="L33696" i="3"/>
  <c r="L33675" i="3"/>
  <c r="L33654" i="3"/>
  <c r="L33632" i="3"/>
  <c r="L33611" i="3"/>
  <c r="L33590" i="3"/>
  <c r="L33568" i="3"/>
  <c r="L33547" i="3"/>
  <c r="L33526" i="3"/>
  <c r="L33504" i="3"/>
  <c r="L33483" i="3"/>
  <c r="L33462" i="3"/>
  <c r="L33440" i="3"/>
  <c r="L33419" i="3"/>
  <c r="L33398" i="3"/>
  <c r="L33376" i="3"/>
  <c r="L33355" i="3"/>
  <c r="L33334" i="3"/>
  <c r="L33312" i="3"/>
  <c r="L33291" i="3"/>
  <c r="L33270" i="3"/>
  <c r="L33248" i="3"/>
  <c r="L33227" i="3"/>
  <c r="L33206" i="3"/>
  <c r="L33184" i="3"/>
  <c r="L33163" i="3"/>
  <c r="L33142" i="3"/>
  <c r="L33120" i="3"/>
  <c r="L33099" i="3"/>
  <c r="L33078" i="3"/>
  <c r="L33056" i="3"/>
  <c r="L33035" i="3"/>
  <c r="L33014" i="3"/>
  <c r="L32992" i="3"/>
  <c r="L32971" i="3"/>
  <c r="L32950" i="3"/>
  <c r="L32928" i="3"/>
  <c r="L32907" i="3"/>
  <c r="L32886" i="3"/>
  <c r="L32864" i="3"/>
  <c r="L32843" i="3"/>
  <c r="L32822" i="3"/>
  <c r="L32800" i="3"/>
  <c r="L32779" i="3"/>
  <c r="L32758" i="3"/>
  <c r="L32736" i="3"/>
  <c r="L32715" i="3"/>
  <c r="L32694" i="3"/>
  <c r="L32672" i="3"/>
  <c r="L32651" i="3"/>
  <c r="L32630" i="3"/>
  <c r="L32608" i="3"/>
  <c r="L32587" i="3"/>
  <c r="L32566" i="3"/>
  <c r="L32544" i="3"/>
  <c r="L32523" i="3"/>
  <c r="L32502" i="3"/>
  <c r="L32480" i="3"/>
  <c r="L32459" i="3"/>
  <c r="L32438" i="3"/>
  <c r="L32416" i="3"/>
  <c r="L32395" i="3"/>
  <c r="L32374" i="3"/>
  <c r="L32352" i="3"/>
  <c r="L32331" i="3"/>
  <c r="L32310" i="3"/>
  <c r="L32288" i="3"/>
  <c r="L32267" i="3"/>
  <c r="L32246" i="3"/>
  <c r="L32224" i="3"/>
  <c r="L32203" i="3"/>
  <c r="L32182" i="3"/>
  <c r="L32160" i="3"/>
  <c r="L32139" i="3"/>
  <c r="L32118" i="3"/>
  <c r="L32096" i="3"/>
  <c r="L32075" i="3"/>
  <c r="L32054" i="3"/>
  <c r="L32032" i="3"/>
  <c r="L32011" i="3"/>
  <c r="L31990" i="3"/>
  <c r="L31968" i="3"/>
  <c r="L31947" i="3"/>
  <c r="L31926" i="3"/>
  <c r="L31904" i="3"/>
  <c r="L31883" i="3"/>
  <c r="L31862" i="3"/>
  <c r="L31840" i="3"/>
  <c r="L31819" i="3"/>
  <c r="L31798" i="3"/>
  <c r="L31776" i="3"/>
  <c r="L31755" i="3"/>
  <c r="L31734" i="3"/>
  <c r="L31712" i="3"/>
  <c r="L31691" i="3"/>
  <c r="L31670" i="3"/>
  <c r="L31648" i="3"/>
  <c r="L31627" i="3"/>
  <c r="L31606" i="3"/>
  <c r="L31584" i="3"/>
  <c r="L31563" i="3"/>
  <c r="L31542" i="3"/>
  <c r="L31520" i="3"/>
  <c r="L31499" i="3"/>
  <c r="L31478" i="3"/>
  <c r="L31456" i="3"/>
  <c r="L31435" i="3"/>
  <c r="L31414" i="3"/>
  <c r="L31392" i="3"/>
  <c r="L31371" i="3"/>
  <c r="L31350" i="3"/>
  <c r="L31328" i="3"/>
  <c r="L31307" i="3"/>
  <c r="L31286" i="3"/>
  <c r="L31264" i="3"/>
  <c r="L31243" i="3"/>
  <c r="L31222" i="3"/>
  <c r="L31200" i="3"/>
  <c r="L31179" i="3"/>
  <c r="L31158" i="3"/>
  <c r="L31136" i="3"/>
  <c r="L31115" i="3"/>
  <c r="L31094" i="3"/>
  <c r="L31072" i="3"/>
  <c r="L31051" i="3"/>
  <c r="L31030" i="3"/>
  <c r="L31008" i="3"/>
  <c r="L30987" i="3"/>
  <c r="L30966" i="3"/>
  <c r="L30944" i="3"/>
  <c r="L30923" i="3"/>
  <c r="L30902" i="3"/>
  <c r="L30880" i="3"/>
  <c r="L30859" i="3"/>
  <c r="L30838" i="3"/>
  <c r="L30816" i="3"/>
  <c r="L30795" i="3"/>
  <c r="L30774" i="3"/>
  <c r="L30752" i="3"/>
  <c r="L30731" i="3"/>
  <c r="L30710" i="3"/>
  <c r="L30688" i="3"/>
  <c r="L30667" i="3"/>
  <c r="L30646" i="3"/>
  <c r="L30624" i="3"/>
  <c r="L30603" i="3"/>
  <c r="L30582" i="3"/>
  <c r="L30560" i="3"/>
  <c r="L30539" i="3"/>
  <c r="L30518" i="3"/>
  <c r="L30496" i="3"/>
  <c r="L30475" i="3"/>
  <c r="L30454" i="3"/>
  <c r="L30432" i="3"/>
  <c r="L30411" i="3"/>
  <c r="L30390" i="3"/>
  <c r="L30368" i="3"/>
  <c r="L30347" i="3"/>
  <c r="L30326" i="3"/>
  <c r="L30304" i="3"/>
  <c r="L30283" i="3"/>
  <c r="L30262" i="3"/>
  <c r="L30240" i="3"/>
  <c r="L30219" i="3"/>
  <c r="L30198" i="3"/>
  <c r="L30176" i="3"/>
  <c r="L30155" i="3"/>
  <c r="L30134" i="3"/>
  <c r="L30112" i="3"/>
  <c r="L30091" i="3"/>
  <c r="L30070" i="3"/>
  <c r="L30048" i="3"/>
  <c r="L30027" i="3"/>
  <c r="L30006" i="3"/>
  <c r="L29984" i="3"/>
  <c r="L29963" i="3"/>
  <c r="L29942" i="3"/>
  <c r="L29920" i="3"/>
  <c r="L29899" i="3"/>
  <c r="L29878" i="3"/>
  <c r="L29856" i="3"/>
  <c r="L29835" i="3"/>
  <c r="L29814" i="3"/>
  <c r="L29792" i="3"/>
  <c r="L29771" i="3"/>
  <c r="L29750" i="3"/>
  <c r="L29728" i="3"/>
  <c r="L29707" i="3"/>
  <c r="L29686" i="3"/>
  <c r="L29664" i="3"/>
  <c r="L29643" i="3"/>
  <c r="L29622" i="3"/>
  <c r="L29600" i="3"/>
  <c r="L29579" i="3"/>
  <c r="L29558" i="3"/>
  <c r="L29536" i="3"/>
  <c r="L29515" i="3"/>
  <c r="L29494" i="3"/>
  <c r="L29472" i="3"/>
  <c r="L29451" i="3"/>
  <c r="L29430" i="3"/>
  <c r="L29408" i="3"/>
  <c r="L29387" i="3"/>
  <c r="L29366" i="3"/>
  <c r="L29344" i="3"/>
  <c r="L29323" i="3"/>
  <c r="L29302" i="3"/>
  <c r="L29280" i="3"/>
  <c r="L29259" i="3"/>
  <c r="L29238" i="3"/>
  <c r="L29216" i="3"/>
  <c r="L29195" i="3"/>
  <c r="L29174" i="3"/>
  <c r="L29152" i="3"/>
  <c r="L29131" i="3"/>
  <c r="L29110" i="3"/>
  <c r="L29088" i="3"/>
  <c r="L29067" i="3"/>
  <c r="L29046" i="3"/>
  <c r="L29024" i="3"/>
  <c r="L29003" i="3"/>
  <c r="L28982" i="3"/>
  <c r="L28960" i="3"/>
  <c r="L28939" i="3"/>
  <c r="L28918" i="3"/>
  <c r="L28896" i="3"/>
  <c r="L28875" i="3"/>
  <c r="L28854" i="3"/>
  <c r="L28832" i="3"/>
  <c r="L28811" i="3"/>
  <c r="L28790" i="3"/>
  <c r="L28768" i="3"/>
  <c r="L28747" i="3"/>
  <c r="L28726" i="3"/>
  <c r="L28704" i="3"/>
  <c r="L28683" i="3"/>
  <c r="L28662" i="3"/>
  <c r="L28640" i="3"/>
  <c r="L28619" i="3"/>
  <c r="L28598" i="3"/>
  <c r="L28576" i="3"/>
  <c r="L28555" i="3"/>
  <c r="L28534" i="3"/>
  <c r="L28512" i="3"/>
  <c r="L28491" i="3"/>
  <c r="L28470" i="3"/>
  <c r="L28448" i="3"/>
  <c r="L28427" i="3"/>
  <c r="L28406" i="3"/>
  <c r="L28384" i="3"/>
  <c r="L28363" i="3"/>
  <c r="L28342" i="3"/>
  <c r="L28320" i="3"/>
  <c r="L28299" i="3"/>
  <c r="L28278" i="3"/>
  <c r="L28256" i="3"/>
  <c r="L28235" i="3"/>
  <c r="L28214" i="3"/>
  <c r="L28192" i="3"/>
  <c r="L28171" i="3"/>
  <c r="L28150" i="3"/>
  <c r="L28128" i="3"/>
  <c r="L28107" i="3"/>
  <c r="L28086" i="3"/>
  <c r="L28064" i="3"/>
  <c r="L28043" i="3"/>
  <c r="L28022" i="3"/>
  <c r="L28000" i="3"/>
  <c r="L27979" i="3"/>
  <c r="L27958" i="3"/>
  <c r="L27936" i="3"/>
  <c r="L27915" i="3"/>
  <c r="L27894" i="3"/>
  <c r="L27872" i="3"/>
  <c r="L27851" i="3"/>
  <c r="L27830" i="3"/>
  <c r="L27808" i="3"/>
  <c r="L27787" i="3"/>
  <c r="L27766" i="3"/>
  <c r="L27744" i="3"/>
  <c r="L27723" i="3"/>
  <c r="L27702" i="3"/>
  <c r="L27680" i="3"/>
  <c r="L27659" i="3"/>
  <c r="L27638" i="3"/>
  <c r="L27616" i="3"/>
  <c r="L27595" i="3"/>
  <c r="L27574" i="3"/>
  <c r="L27552" i="3"/>
  <c r="L27531" i="3"/>
  <c r="L27510" i="3"/>
  <c r="L27488" i="3"/>
  <c r="L27467" i="3"/>
  <c r="L27446" i="3"/>
  <c r="L27424" i="3"/>
  <c r="L27403" i="3"/>
  <c r="L27382" i="3"/>
  <c r="L27360" i="3"/>
  <c r="L27339" i="3"/>
  <c r="L27318" i="3"/>
  <c r="L27296" i="3"/>
  <c r="L27275" i="3"/>
  <c r="L27254" i="3"/>
  <c r="L27232" i="3"/>
  <c r="L27211" i="3"/>
  <c r="L27190" i="3"/>
  <c r="L27168" i="3"/>
  <c r="L27147" i="3"/>
  <c r="L27126" i="3"/>
  <c r="L27104" i="3"/>
  <c r="L27083" i="3"/>
  <c r="L27062" i="3"/>
  <c r="L27040" i="3"/>
  <c r="L27019" i="3"/>
  <c r="L26998" i="3"/>
  <c r="L26976" i="3"/>
  <c r="L26955" i="3"/>
  <c r="L26934" i="3"/>
  <c r="L26912" i="3"/>
  <c r="L26891" i="3"/>
  <c r="L26870" i="3"/>
  <c r="L26848" i="3"/>
  <c r="L26827" i="3"/>
  <c r="L26806" i="3"/>
  <c r="L26784" i="3"/>
  <c r="L26763" i="3"/>
  <c r="L26742" i="3"/>
  <c r="L26720" i="3"/>
  <c r="L26699" i="3"/>
  <c r="L26678" i="3"/>
  <c r="L26656" i="3"/>
  <c r="L26635" i="3"/>
  <c r="L26614" i="3"/>
  <c r="L26592" i="3"/>
  <c r="L26571" i="3"/>
  <c r="L26550" i="3"/>
  <c r="L26528" i="3"/>
  <c r="L26507" i="3"/>
  <c r="L26486" i="3"/>
  <c r="L26464" i="3"/>
  <c r="L26443" i="3"/>
  <c r="L26422" i="3"/>
  <c r="L26400" i="3"/>
  <c r="L26379" i="3"/>
  <c r="L26358" i="3"/>
  <c r="L26336" i="3"/>
  <c r="L26315" i="3"/>
  <c r="L26294" i="3"/>
  <c r="L26272" i="3"/>
  <c r="L26251" i="3"/>
  <c r="L26230" i="3"/>
  <c r="L26208" i="3"/>
  <c r="L26187" i="3"/>
  <c r="L26166" i="3"/>
  <c r="L26144" i="3"/>
  <c r="L26123" i="3"/>
  <c r="L26102" i="3"/>
  <c r="L26080" i="3"/>
  <c r="L26059" i="3"/>
  <c r="L26038" i="3"/>
  <c r="L26016" i="3"/>
  <c r="L25995" i="3"/>
  <c r="L25974" i="3"/>
  <c r="L25952" i="3"/>
  <c r="L25931" i="3"/>
  <c r="L25910" i="3"/>
  <c r="L25888" i="3"/>
  <c r="L25867" i="3"/>
  <c r="L25846" i="3"/>
  <c r="L25824" i="3"/>
  <c r="L25803" i="3"/>
  <c r="L25782" i="3"/>
  <c r="L25760" i="3"/>
  <c r="L25739" i="3"/>
  <c r="L25718" i="3"/>
  <c r="L25696" i="3"/>
  <c r="L25675" i="3"/>
  <c r="L25654" i="3"/>
  <c r="L25632" i="3"/>
  <c r="L25611" i="3"/>
  <c r="L25590" i="3"/>
  <c r="L25568" i="3"/>
  <c r="L25547" i="3"/>
  <c r="L25526" i="3"/>
  <c r="L25504" i="3"/>
  <c r="L25483" i="3"/>
  <c r="L25462" i="3"/>
  <c r="L25440" i="3"/>
  <c r="L25419" i="3"/>
  <c r="L25398" i="3"/>
  <c r="L25376" i="3"/>
  <c r="L25355" i="3"/>
  <c r="L25334" i="3"/>
  <c r="L25312" i="3"/>
  <c r="L25291" i="3"/>
  <c r="L25270" i="3"/>
  <c r="L25248" i="3"/>
  <c r="L25227" i="3"/>
  <c r="L25206" i="3"/>
  <c r="L25184" i="3"/>
  <c r="L25163" i="3"/>
  <c r="L25142" i="3"/>
  <c r="L25120" i="3"/>
  <c r="L25099" i="3"/>
  <c r="L25078" i="3"/>
  <c r="L25056" i="3"/>
  <c r="L25035" i="3"/>
  <c r="L25017" i="3"/>
  <c r="L25001" i="3"/>
  <c r="L24985" i="3"/>
  <c r="L24969" i="3"/>
  <c r="L24953" i="3"/>
  <c r="L24937" i="3"/>
  <c r="L24921" i="3"/>
  <c r="L24905" i="3"/>
  <c r="L24889" i="3"/>
  <c r="L24873" i="3"/>
  <c r="L24857" i="3"/>
  <c r="L24841" i="3"/>
  <c r="L24825" i="3"/>
  <c r="L24809" i="3"/>
  <c r="L24793" i="3"/>
  <c r="L24777" i="3"/>
  <c r="L24761" i="3"/>
  <c r="L24745" i="3"/>
  <c r="L24729" i="3"/>
  <c r="L24713" i="3"/>
  <c r="L24697" i="3"/>
  <c r="L24681" i="3"/>
  <c r="L24665" i="3"/>
  <c r="L24649" i="3"/>
  <c r="L24633" i="3"/>
  <c r="L24617" i="3"/>
  <c r="L24601" i="3"/>
  <c r="L24585" i="3"/>
  <c r="L24569" i="3"/>
  <c r="L24553" i="3"/>
  <c r="L24537" i="3"/>
  <c r="L24521" i="3"/>
  <c r="L24505" i="3"/>
  <c r="L24489" i="3"/>
  <c r="L24473" i="3"/>
  <c r="L24457" i="3"/>
  <c r="L24441" i="3"/>
  <c r="L24425" i="3"/>
  <c r="L24409" i="3"/>
  <c r="L24393" i="3"/>
  <c r="L24377" i="3"/>
  <c r="L24361" i="3"/>
  <c r="L24345" i="3"/>
  <c r="L24329" i="3"/>
  <c r="L24313" i="3"/>
  <c r="L24297" i="3"/>
  <c r="L24281" i="3"/>
  <c r="L24265" i="3"/>
  <c r="L24249" i="3"/>
  <c r="L24233" i="3"/>
  <c r="L24222" i="3"/>
  <c r="L24208" i="3"/>
  <c r="L24195" i="3"/>
  <c r="L24183" i="3"/>
  <c r="L24169" i="3"/>
  <c r="L24158" i="3"/>
  <c r="L24144" i="3"/>
  <c r="L24131" i="3"/>
  <c r="L24119" i="3"/>
  <c r="L24105" i="3"/>
  <c r="L24094" i="3"/>
  <c r="L24080" i="3"/>
  <c r="L24067" i="3"/>
  <c r="L24055" i="3"/>
  <c r="L24041" i="3"/>
  <c r="L24030" i="3"/>
  <c r="L24016" i="3"/>
  <c r="L24003" i="3"/>
  <c r="L23991" i="3"/>
  <c r="L23977" i="3"/>
  <c r="L23966" i="3"/>
  <c r="L23952" i="3"/>
  <c r="L23939" i="3"/>
  <c r="L23927" i="3"/>
  <c r="L23913" i="3"/>
  <c r="L23902" i="3"/>
  <c r="L23888" i="3"/>
  <c r="L23875" i="3"/>
  <c r="L23863" i="3"/>
  <c r="L23849" i="3"/>
  <c r="L23838" i="3"/>
  <c r="L23824" i="3"/>
  <c r="L23811" i="3"/>
  <c r="L23799" i="3"/>
  <c r="L23785" i="3"/>
  <c r="L23774" i="3"/>
  <c r="L23760" i="3"/>
  <c r="L23747" i="3"/>
  <c r="L23735" i="3"/>
  <c r="L23721" i="3"/>
  <c r="L23710" i="3"/>
  <c r="L23696" i="3"/>
  <c r="L23683" i="3"/>
  <c r="L23671" i="3"/>
  <c r="L23657" i="3"/>
  <c r="L23646" i="3"/>
  <c r="L23632" i="3"/>
  <c r="L23619" i="3"/>
  <c r="L23607" i="3"/>
  <c r="L23593" i="3"/>
  <c r="L23582" i="3"/>
  <c r="L23568" i="3"/>
  <c r="L23555" i="3"/>
  <c r="L23543" i="3"/>
  <c r="L23529" i="3"/>
  <c r="L23518" i="3"/>
  <c r="L23504" i="3"/>
  <c r="L23491" i="3"/>
  <c r="L23479" i="3"/>
  <c r="L23465" i="3"/>
  <c r="L23454" i="3"/>
  <c r="L23440" i="3"/>
  <c r="L23427" i="3"/>
  <c r="L23415" i="3"/>
  <c r="L23401" i="3"/>
  <c r="L23390" i="3"/>
  <c r="L23376" i="3"/>
  <c r="L23363" i="3"/>
  <c r="L23351" i="3"/>
  <c r="L23337" i="3"/>
  <c r="L23326" i="3"/>
  <c r="L23312" i="3"/>
  <c r="L23299" i="3"/>
  <c r="L23287" i="3"/>
  <c r="L23273" i="3"/>
  <c r="L23262" i="3"/>
  <c r="L23248" i="3"/>
  <c r="L23235" i="3"/>
  <c r="L23223" i="3"/>
  <c r="L23209" i="3"/>
  <c r="L23198" i="3"/>
  <c r="L23184" i="3"/>
  <c r="L23171" i="3"/>
  <c r="L23159" i="3"/>
  <c r="L23145" i="3"/>
  <c r="L23134" i="3"/>
  <c r="L23123" i="3"/>
  <c r="L23112" i="3"/>
  <c r="L23102" i="3"/>
  <c r="L23091" i="3"/>
  <c r="L23080" i="3"/>
  <c r="L23070" i="3"/>
  <c r="L23059" i="3"/>
  <c r="L23048" i="3"/>
  <c r="L23038" i="3"/>
  <c r="L23027" i="3"/>
  <c r="L23016" i="3"/>
  <c r="L23006" i="3"/>
  <c r="L22995" i="3"/>
  <c r="L22984" i="3"/>
  <c r="L22974" i="3"/>
  <c r="L22963" i="3"/>
  <c r="L22952" i="3"/>
  <c r="L22942" i="3"/>
  <c r="L22931" i="3"/>
  <c r="L22920" i="3"/>
  <c r="L22910" i="3"/>
  <c r="L22899" i="3"/>
  <c r="L22888" i="3"/>
  <c r="L22878" i="3"/>
  <c r="L22867" i="3"/>
  <c r="L22856" i="3"/>
  <c r="L22846" i="3"/>
  <c r="L22835" i="3"/>
  <c r="L22824" i="3"/>
  <c r="L22814" i="3"/>
  <c r="L22803" i="3"/>
  <c r="L22792" i="3"/>
  <c r="L22782" i="3"/>
  <c r="L22771" i="3"/>
  <c r="L22760" i="3"/>
  <c r="L22750" i="3"/>
  <c r="L22739" i="3"/>
  <c r="L22728" i="3"/>
  <c r="L22718" i="3"/>
  <c r="L22707" i="3"/>
  <c r="L22696" i="3"/>
  <c r="L22686" i="3"/>
  <c r="L22675" i="3"/>
  <c r="L22664" i="3"/>
  <c r="L22654" i="3"/>
  <c r="L22643" i="3"/>
  <c r="L22632" i="3"/>
  <c r="L22622" i="3"/>
  <c r="L22611" i="3"/>
  <c r="L22600" i="3"/>
  <c r="L22590" i="3"/>
  <c r="L22579" i="3"/>
  <c r="L22568" i="3"/>
  <c r="L22558" i="3"/>
  <c r="L22547" i="3"/>
  <c r="L22536" i="3"/>
  <c r="L22526" i="3"/>
  <c r="L22515" i="3"/>
  <c r="L22504" i="3"/>
  <c r="L22494" i="3"/>
  <c r="L22483" i="3"/>
  <c r="L22472" i="3"/>
  <c r="L22462" i="3"/>
  <c r="L22451" i="3"/>
  <c r="L22440" i="3"/>
  <c r="L22430" i="3"/>
  <c r="L22419" i="3"/>
  <c r="L22408" i="3"/>
  <c r="L22398" i="3"/>
  <c r="L22387" i="3"/>
  <c r="L22376" i="3"/>
  <c r="L22366" i="3"/>
  <c r="L22355" i="3"/>
  <c r="L22344" i="3"/>
  <c r="L22334" i="3"/>
  <c r="L22323" i="3"/>
  <c r="L22312" i="3"/>
  <c r="L22302" i="3"/>
  <c r="L22291" i="3"/>
  <c r="L22280" i="3"/>
  <c r="L22270" i="3"/>
  <c r="L22259" i="3"/>
  <c r="L22248" i="3"/>
  <c r="L22238" i="3"/>
  <c r="L22227" i="3"/>
  <c r="L22216" i="3"/>
  <c r="L22206" i="3"/>
  <c r="L22195" i="3"/>
  <c r="L22184" i="3"/>
  <c r="L22174" i="3"/>
  <c r="L22163" i="3"/>
  <c r="L22152" i="3"/>
  <c r="L22142" i="3"/>
  <c r="L22131" i="3"/>
  <c r="L22120" i="3"/>
  <c r="L22110" i="3"/>
  <c r="L22099" i="3"/>
  <c r="L22088" i="3"/>
  <c r="L22078" i="3"/>
  <c r="L22067" i="3"/>
  <c r="L22057" i="3"/>
  <c r="L22048" i="3"/>
  <c r="L22039" i="3"/>
  <c r="L22030" i="3"/>
  <c r="L22021" i="3"/>
  <c r="L22012" i="3"/>
  <c r="L22003" i="3"/>
  <c r="L21993" i="3"/>
  <c r="L21984" i="3"/>
  <c r="L21976" i="3"/>
  <c r="L21968" i="3"/>
  <c r="L21960" i="3"/>
  <c r="L21952" i="3"/>
  <c r="L21944" i="3"/>
  <c r="L21936" i="3"/>
  <c r="L21928" i="3"/>
  <c r="L21920" i="3"/>
  <c r="L21912" i="3"/>
  <c r="L21904" i="3"/>
  <c r="L21896" i="3"/>
  <c r="L21888" i="3"/>
  <c r="L21880" i="3"/>
  <c r="L21872" i="3"/>
  <c r="L21864" i="3"/>
  <c r="L21856" i="3"/>
  <c r="L21848" i="3"/>
  <c r="L21840" i="3"/>
  <c r="L21832" i="3"/>
  <c r="L21824" i="3"/>
  <c r="L21816" i="3"/>
  <c r="L21808" i="3"/>
  <c r="L21800" i="3"/>
  <c r="L21792" i="3"/>
  <c r="L21784" i="3"/>
  <c r="L21776" i="3"/>
  <c r="L21768" i="3"/>
  <c r="L21760" i="3"/>
  <c r="L21752" i="3"/>
  <c r="L21744" i="3"/>
  <c r="L21736" i="3"/>
  <c r="L21728" i="3"/>
  <c r="L21720" i="3"/>
  <c r="L21712" i="3"/>
  <c r="L21704" i="3"/>
  <c r="L21696" i="3"/>
  <c r="L21688" i="3"/>
  <c r="L21680" i="3"/>
  <c r="L21672" i="3"/>
  <c r="L21664" i="3"/>
  <c r="L21656" i="3"/>
  <c r="L21648" i="3"/>
  <c r="L21640" i="3"/>
  <c r="L21632" i="3"/>
  <c r="L21624" i="3"/>
  <c r="L21616" i="3"/>
  <c r="L21608" i="3"/>
  <c r="L21600" i="3"/>
  <c r="L21592" i="3"/>
  <c r="L21584" i="3"/>
  <c r="L21576" i="3"/>
  <c r="L21568" i="3"/>
  <c r="L21560" i="3"/>
  <c r="L21552" i="3"/>
  <c r="L21544" i="3"/>
  <c r="L21536" i="3"/>
  <c r="L21528" i="3"/>
  <c r="L21520" i="3"/>
  <c r="L21512" i="3"/>
  <c r="L21504" i="3"/>
  <c r="L21496" i="3"/>
  <c r="L21488" i="3"/>
  <c r="L21480" i="3"/>
  <c r="L21472" i="3"/>
  <c r="L21464" i="3"/>
  <c r="L21456" i="3"/>
  <c r="L21448" i="3"/>
  <c r="L21440" i="3"/>
  <c r="L21432" i="3"/>
  <c r="L21424" i="3"/>
  <c r="L21416" i="3"/>
  <c r="L21408" i="3"/>
  <c r="L21400" i="3"/>
  <c r="L21392" i="3"/>
  <c r="L21384" i="3"/>
  <c r="L21376" i="3"/>
  <c r="L21368" i="3"/>
  <c r="L21360" i="3"/>
  <c r="L21352" i="3"/>
  <c r="L21344" i="3"/>
  <c r="L21336" i="3"/>
  <c r="L21328" i="3"/>
  <c r="L21320" i="3"/>
  <c r="L21312" i="3"/>
  <c r="L21304" i="3"/>
  <c r="L21296" i="3"/>
  <c r="L21288" i="3"/>
  <c r="L21280" i="3"/>
  <c r="L21272" i="3"/>
  <c r="L21264" i="3"/>
  <c r="L21256" i="3"/>
  <c r="L21248" i="3"/>
  <c r="L21240" i="3"/>
  <c r="L21232" i="3"/>
  <c r="L21224" i="3"/>
  <c r="L21216" i="3"/>
  <c r="L21208" i="3"/>
  <c r="L21200" i="3"/>
  <c r="L21192" i="3"/>
  <c r="L21184" i="3"/>
  <c r="L21176" i="3"/>
  <c r="L21168" i="3"/>
  <c r="L21160" i="3"/>
  <c r="L21152" i="3"/>
  <c r="L21144" i="3"/>
  <c r="L21136" i="3"/>
  <c r="L21128" i="3"/>
  <c r="L21120" i="3"/>
  <c r="L21112" i="3"/>
  <c r="L21104" i="3"/>
  <c r="L21096" i="3"/>
  <c r="L21088" i="3"/>
  <c r="L21080" i="3"/>
  <c r="L21072" i="3"/>
  <c r="L21064" i="3"/>
  <c r="L21056" i="3"/>
  <c r="L21048" i="3"/>
  <c r="L21040" i="3"/>
  <c r="L21032" i="3"/>
  <c r="L21024" i="3"/>
  <c r="L21016" i="3"/>
  <c r="L21008" i="3"/>
  <c r="L21000" i="3"/>
  <c r="L20992" i="3"/>
  <c r="L20984" i="3"/>
  <c r="L20976" i="3"/>
  <c r="L20968" i="3"/>
  <c r="L20960" i="3"/>
  <c r="L20952" i="3"/>
  <c r="L20944" i="3"/>
  <c r="L20936" i="3"/>
  <c r="L20928" i="3"/>
  <c r="L20920" i="3"/>
  <c r="L20912" i="3"/>
  <c r="L20904" i="3"/>
  <c r="L20896" i="3"/>
  <c r="L20888" i="3"/>
  <c r="L20880" i="3"/>
  <c r="L20872" i="3"/>
  <c r="L20864" i="3"/>
  <c r="L20856" i="3"/>
  <c r="L20848" i="3"/>
  <c r="L20840" i="3"/>
  <c r="L20832" i="3"/>
  <c r="L20824" i="3"/>
  <c r="L20816" i="3"/>
  <c r="L20808" i="3"/>
  <c r="L20800" i="3"/>
  <c r="L20792" i="3"/>
  <c r="L20784" i="3"/>
  <c r="L20776" i="3"/>
  <c r="L20768" i="3"/>
  <c r="L20760" i="3"/>
  <c r="L20752" i="3"/>
  <c r="L20744" i="3"/>
  <c r="L20736" i="3"/>
  <c r="L20728" i="3"/>
  <c r="L20720" i="3"/>
  <c r="L20712" i="3"/>
  <c r="L20704" i="3"/>
  <c r="L20696" i="3"/>
  <c r="L20688" i="3"/>
  <c r="L20680" i="3"/>
  <c r="L20672" i="3"/>
  <c r="L20664" i="3"/>
  <c r="L20656" i="3"/>
  <c r="L20648" i="3"/>
  <c r="L20640" i="3"/>
  <c r="L20632" i="3"/>
  <c r="L20624" i="3"/>
  <c r="L20616" i="3"/>
  <c r="L20608" i="3"/>
  <c r="L20600" i="3"/>
  <c r="L20592" i="3"/>
  <c r="L20584" i="3"/>
  <c r="L20576" i="3"/>
  <c r="L20568" i="3"/>
  <c r="L20560" i="3"/>
  <c r="L20552" i="3"/>
  <c r="L20544" i="3"/>
  <c r="L20536" i="3"/>
  <c r="L20528" i="3"/>
  <c r="L20520" i="3"/>
  <c r="L20512" i="3"/>
  <c r="L20504" i="3"/>
  <c r="L20496" i="3"/>
  <c r="L20488" i="3"/>
  <c r="L20480" i="3"/>
  <c r="L20472" i="3"/>
  <c r="L20464" i="3"/>
  <c r="L20456" i="3"/>
  <c r="L20448" i="3"/>
  <c r="L20440" i="3"/>
  <c r="L20432" i="3"/>
  <c r="L20424" i="3"/>
  <c r="L20416" i="3"/>
  <c r="L20408" i="3"/>
  <c r="L20400" i="3"/>
  <c r="L20392" i="3"/>
  <c r="L20384" i="3"/>
  <c r="L20376" i="3"/>
  <c r="L20368" i="3"/>
  <c r="L20360" i="3"/>
  <c r="L20352" i="3"/>
  <c r="L20344" i="3"/>
  <c r="L20336" i="3"/>
  <c r="L20328" i="3"/>
  <c r="L20320" i="3"/>
  <c r="L20312" i="3"/>
  <c r="L20304" i="3"/>
  <c r="L20296" i="3"/>
  <c r="L20288" i="3"/>
  <c r="L20280" i="3"/>
  <c r="L20272" i="3"/>
  <c r="L20264" i="3"/>
  <c r="L20256" i="3"/>
  <c r="L20248" i="3"/>
  <c r="L20240" i="3"/>
  <c r="L20232" i="3"/>
  <c r="L20224" i="3"/>
  <c r="L20216" i="3"/>
  <c r="L20208" i="3"/>
  <c r="L20200" i="3"/>
  <c r="L20192" i="3"/>
  <c r="L20184" i="3"/>
  <c r="L20176" i="3"/>
  <c r="L20168" i="3"/>
  <c r="L20160" i="3"/>
  <c r="L20152" i="3"/>
  <c r="L20144" i="3"/>
  <c r="L20136" i="3"/>
  <c r="L20128" i="3"/>
  <c r="L20120" i="3"/>
  <c r="L20112" i="3"/>
  <c r="L20104" i="3"/>
  <c r="L20096" i="3"/>
  <c r="L20088" i="3"/>
  <c r="L20080" i="3"/>
  <c r="L20072" i="3"/>
  <c r="L20064" i="3"/>
  <c r="L20056" i="3"/>
  <c r="L20048" i="3"/>
  <c r="L20040" i="3"/>
  <c r="L20032" i="3"/>
  <c r="L20024" i="3"/>
  <c r="L20016" i="3"/>
  <c r="L50498" i="3"/>
  <c r="L50442" i="3"/>
  <c r="L50380" i="3"/>
  <c r="L50324" i="3"/>
  <c r="L50268" i="3"/>
  <c r="L50211" i="3"/>
  <c r="L50155" i="3"/>
  <c r="L50099" i="3"/>
  <c r="L50042" i="3"/>
  <c r="L49986" i="3"/>
  <c r="L49930" i="3"/>
  <c r="L49868" i="3"/>
  <c r="L49812" i="3"/>
  <c r="L49756" i="3"/>
  <c r="L49699" i="3"/>
  <c r="L49643" i="3"/>
  <c r="L49587" i="3"/>
  <c r="L49530" i="3"/>
  <c r="L49474" i="3"/>
  <c r="L49418" i="3"/>
  <c r="L49356" i="3"/>
  <c r="L49300" i="3"/>
  <c r="L49244" i="3"/>
  <c r="L49187" i="3"/>
  <c r="L49131" i="3"/>
  <c r="L49075" i="3"/>
  <c r="L49018" i="3"/>
  <c r="L48962" i="3"/>
  <c r="L48906" i="3"/>
  <c r="L48844" i="3"/>
  <c r="L48788" i="3"/>
  <c r="L48732" i="3"/>
  <c r="L48675" i="3"/>
  <c r="L48619" i="3"/>
  <c r="L48563" i="3"/>
  <c r="L48506" i="3"/>
  <c r="L48450" i="3"/>
  <c r="L48394" i="3"/>
  <c r="L48332" i="3"/>
  <c r="L48276" i="3"/>
  <c r="L48220" i="3"/>
  <c r="L48163" i="3"/>
  <c r="L48107" i="3"/>
  <c r="L48051" i="3"/>
  <c r="L47994" i="3"/>
  <c r="L47938" i="3"/>
  <c r="L47882" i="3"/>
  <c r="L47820" i="3"/>
  <c r="L47764" i="3"/>
  <c r="L47708" i="3"/>
  <c r="L47651" i="3"/>
  <c r="L47595" i="3"/>
  <c r="L47539" i="3"/>
  <c r="L47482" i="3"/>
  <c r="L47426" i="3"/>
  <c r="L47370" i="3"/>
  <c r="L47308" i="3"/>
  <c r="L47252" i="3"/>
  <c r="L47196" i="3"/>
  <c r="L47139" i="3"/>
  <c r="L47083" i="3"/>
  <c r="L47027" i="3"/>
  <c r="L46970" i="3"/>
  <c r="L46914" i="3"/>
  <c r="L46858" i="3"/>
  <c r="L46796" i="3"/>
  <c r="L46740" i="3"/>
  <c r="L46684" i="3"/>
  <c r="L46627" i="3"/>
  <c r="L46571" i="3"/>
  <c r="L46515" i="3"/>
  <c r="L46458" i="3"/>
  <c r="L46402" i="3"/>
  <c r="L46346" i="3"/>
  <c r="L46284" i="3"/>
  <c r="L46228" i="3"/>
  <c r="L46172" i="3"/>
  <c r="L46115" i="3"/>
  <c r="L46059" i="3"/>
  <c r="L46003" i="3"/>
  <c r="L45946" i="3"/>
  <c r="L45890" i="3"/>
  <c r="L45834" i="3"/>
  <c r="L45772" i="3"/>
  <c r="L45716" i="3"/>
  <c r="L45660" i="3"/>
  <c r="L45603" i="3"/>
  <c r="L45547" i="3"/>
  <c r="L45491" i="3"/>
  <c r="L45434" i="3"/>
  <c r="L45378" i="3"/>
  <c r="L45322" i="3"/>
  <c r="L45260" i="3"/>
  <c r="L45204" i="3"/>
  <c r="L45148" i="3"/>
  <c r="L45091" i="3"/>
  <c r="L45035" i="3"/>
  <c r="L44979" i="3"/>
  <c r="L44922" i="3"/>
  <c r="L44866" i="3"/>
  <c r="L44810" i="3"/>
  <c r="L44748" i="3"/>
  <c r="L44692" i="3"/>
  <c r="L44636" i="3"/>
  <c r="L44579" i="3"/>
  <c r="L44523" i="3"/>
  <c r="L44467" i="3"/>
  <c r="L44410" i="3"/>
  <c r="L44354" i="3"/>
  <c r="L44298" i="3"/>
  <c r="L44236" i="3"/>
  <c r="L44180" i="3"/>
  <c r="L44124" i="3"/>
  <c r="L44067" i="3"/>
  <c r="L44011" i="3"/>
  <c r="L43955" i="3"/>
  <c r="L43898" i="3"/>
  <c r="L43842" i="3"/>
  <c r="L43800" i="3"/>
  <c r="L43755" i="3"/>
  <c r="L43714" i="3"/>
  <c r="L43672" i="3"/>
  <c r="L43627" i="3"/>
  <c r="L43586" i="3"/>
  <c r="L43544" i="3"/>
  <c r="L43499" i="3"/>
  <c r="L43458" i="3"/>
  <c r="L43416" i="3"/>
  <c r="L43371" i="3"/>
  <c r="L43330" i="3"/>
  <c r="L43288" i="3"/>
  <c r="L43243" i="3"/>
  <c r="L43208" i="3"/>
  <c r="L43175" i="3"/>
  <c r="L43139" i="3"/>
  <c r="L43106" i="3"/>
  <c r="L43072" i="3"/>
  <c r="L43036" i="3"/>
  <c r="L43003" i="3"/>
  <c r="L42970" i="3"/>
  <c r="L42935" i="3"/>
  <c r="L42900" i="3"/>
  <c r="L42867" i="3"/>
  <c r="L42832" i="3"/>
  <c r="L42799" i="3"/>
  <c r="L42764" i="3"/>
  <c r="L42730" i="3"/>
  <c r="L42696" i="3"/>
  <c r="L42663" i="3"/>
  <c r="L42627" i="3"/>
  <c r="L42594" i="3"/>
  <c r="L42560" i="3"/>
  <c r="L42524" i="3"/>
  <c r="L42491" i="3"/>
  <c r="L42458" i="3"/>
  <c r="L42423" i="3"/>
  <c r="L42388" i="3"/>
  <c r="L42355" i="3"/>
  <c r="L42320" i="3"/>
  <c r="L42287" i="3"/>
  <c r="L42252" i="3"/>
  <c r="L42218" i="3"/>
  <c r="L42184" i="3"/>
  <c r="L42151" i="3"/>
  <c r="L42115" i="3"/>
  <c r="L42082" i="3"/>
  <c r="L42048" i="3"/>
  <c r="L42012" i="3"/>
  <c r="L41979" i="3"/>
  <c r="L41946" i="3"/>
  <c r="L41911" i="3"/>
  <c r="L41876" i="3"/>
  <c r="L41843" i="3"/>
  <c r="L41808" i="3"/>
  <c r="L41775" i="3"/>
  <c r="L41740" i="3"/>
  <c r="L41706" i="3"/>
  <c r="L41672" i="3"/>
  <c r="L41639" i="3"/>
  <c r="L41603" i="3"/>
  <c r="L41570" i="3"/>
  <c r="L41536" i="3"/>
  <c r="L41500" i="3"/>
  <c r="L41467" i="3"/>
  <c r="L41434" i="3"/>
  <c r="L41399" i="3"/>
  <c r="L41364" i="3"/>
  <c r="L41331" i="3"/>
  <c r="L41296" i="3"/>
  <c r="L41263" i="3"/>
  <c r="L41228" i="3"/>
  <c r="L41194" i="3"/>
  <c r="L41160" i="3"/>
  <c r="L41127" i="3"/>
  <c r="L41091" i="3"/>
  <c r="L41058" i="3"/>
  <c r="L41024" i="3"/>
  <c r="L40988" i="3"/>
  <c r="L40955" i="3"/>
  <c r="L40922" i="3"/>
  <c r="L40887" i="3"/>
  <c r="L40852" i="3"/>
  <c r="L40819" i="3"/>
  <c r="L40784" i="3"/>
  <c r="L40751" i="3"/>
  <c r="L40716" i="3"/>
  <c r="L40682" i="3"/>
  <c r="L40648" i="3"/>
  <c r="L40615" i="3"/>
  <c r="L40579" i="3"/>
  <c r="L40546" i="3"/>
  <c r="L40512" i="3"/>
  <c r="L40476" i="3"/>
  <c r="L40443" i="3"/>
  <c r="L40410" i="3"/>
  <c r="L40375" i="3"/>
  <c r="L40340" i="3"/>
  <c r="L40307" i="3"/>
  <c r="L40272" i="3"/>
  <c r="L40239" i="3"/>
  <c r="L40204" i="3"/>
  <c r="L40170" i="3"/>
  <c r="L40136" i="3"/>
  <c r="L40103" i="3"/>
  <c r="L40067" i="3"/>
  <c r="L40034" i="3"/>
  <c r="L40000" i="3"/>
  <c r="L39964" i="3"/>
  <c r="L39931" i="3"/>
  <c r="L39898" i="3"/>
  <c r="L39863" i="3"/>
  <c r="L39828" i="3"/>
  <c r="L39795" i="3"/>
  <c r="L39760" i="3"/>
  <c r="L39727" i="3"/>
  <c r="L39692" i="3"/>
  <c r="L39658" i="3"/>
  <c r="L39624" i="3"/>
  <c r="L39591" i="3"/>
  <c r="L39555" i="3"/>
  <c r="L39522" i="3"/>
  <c r="L39488" i="3"/>
  <c r="L39452" i="3"/>
  <c r="L39419" i="3"/>
  <c r="L39386" i="3"/>
  <c r="L39351" i="3"/>
  <c r="L39316" i="3"/>
  <c r="L39283" i="3"/>
  <c r="L39248" i="3"/>
  <c r="L39215" i="3"/>
  <c r="L39180" i="3"/>
  <c r="L39146" i="3"/>
  <c r="L39112" i="3"/>
  <c r="L39079" i="3"/>
  <c r="L39043" i="3"/>
  <c r="L39010" i="3"/>
  <c r="L38976" i="3"/>
  <c r="L38940" i="3"/>
  <c r="L38907" i="3"/>
  <c r="L38874" i="3"/>
  <c r="L38839" i="3"/>
  <c r="L38804" i="3"/>
  <c r="L38771" i="3"/>
  <c r="L38736" i="3"/>
  <c r="L38703" i="3"/>
  <c r="L38668" i="3"/>
  <c r="L38634" i="3"/>
  <c r="L38600" i="3"/>
  <c r="L38567" i="3"/>
  <c r="L38531" i="3"/>
  <c r="L38498" i="3"/>
  <c r="L38464" i="3"/>
  <c r="L38428" i="3"/>
  <c r="L38395" i="3"/>
  <c r="L38362" i="3"/>
  <c r="L38327" i="3"/>
  <c r="L38292" i="3"/>
  <c r="L38259" i="3"/>
  <c r="L38224" i="3"/>
  <c r="L38191" i="3"/>
  <c r="L38156" i="3"/>
  <c r="L38122" i="3"/>
  <c r="L38088" i="3"/>
  <c r="L38055" i="3"/>
  <c r="L38019" i="3"/>
  <c r="L37986" i="3"/>
  <c r="L37952" i="3"/>
  <c r="L37916" i="3"/>
  <c r="L37883" i="3"/>
  <c r="L37850" i="3"/>
  <c r="L37815" i="3"/>
  <c r="L37780" i="3"/>
  <c r="L37747" i="3"/>
  <c r="L37712" i="3"/>
  <c r="L37679" i="3"/>
  <c r="L37644" i="3"/>
  <c r="L37610" i="3"/>
  <c r="L37576" i="3"/>
  <c r="L37543" i="3"/>
  <c r="L37507" i="3"/>
  <c r="L37474" i="3"/>
  <c r="L37440" i="3"/>
  <c r="L37404" i="3"/>
  <c r="L37371" i="3"/>
  <c r="L37338" i="3"/>
  <c r="L37303" i="3"/>
  <c r="L37268" i="3"/>
  <c r="L37235" i="3"/>
  <c r="L37200" i="3"/>
  <c r="L37167" i="3"/>
  <c r="L37132" i="3"/>
  <c r="L37098" i="3"/>
  <c r="L37064" i="3"/>
  <c r="L37031" i="3"/>
  <c r="L36995" i="3"/>
  <c r="L36962" i="3"/>
  <c r="L36928" i="3"/>
  <c r="L36892" i="3"/>
  <c r="L36859" i="3"/>
  <c r="L36826" i="3"/>
  <c r="L36791" i="3"/>
  <c r="L36756" i="3"/>
  <c r="L36723" i="3"/>
  <c r="L36688" i="3"/>
  <c r="L36655" i="3"/>
  <c r="L36620" i="3"/>
  <c r="L36586" i="3"/>
  <c r="L36552" i="3"/>
  <c r="L36519" i="3"/>
  <c r="L36483" i="3"/>
  <c r="L36450" i="3"/>
  <c r="L36416" i="3"/>
  <c r="L36380" i="3"/>
  <c r="L36347" i="3"/>
  <c r="L36314" i="3"/>
  <c r="L36279" i="3"/>
  <c r="L36244" i="3"/>
  <c r="L36211" i="3"/>
  <c r="L36176" i="3"/>
  <c r="L36143" i="3"/>
  <c r="L36108" i="3"/>
  <c r="L36074" i="3"/>
  <c r="L36047" i="3"/>
  <c r="L36018" i="3"/>
  <c r="L35988" i="3"/>
  <c r="L35961" i="3"/>
  <c r="L35932" i="3"/>
  <c r="L35904" i="3"/>
  <c r="L35875" i="3"/>
  <c r="L35848" i="3"/>
  <c r="L35818" i="3"/>
  <c r="L35791" i="3"/>
  <c r="L35762" i="3"/>
  <c r="L35732" i="3"/>
  <c r="L35705" i="3"/>
  <c r="L35676" i="3"/>
  <c r="L35648" i="3"/>
  <c r="L35619" i="3"/>
  <c r="L35592" i="3"/>
  <c r="L35562" i="3"/>
  <c r="L35535" i="3"/>
  <c r="L35506" i="3"/>
  <c r="L35476" i="3"/>
  <c r="L35449" i="3"/>
  <c r="L35420" i="3"/>
  <c r="L35392" i="3"/>
  <c r="L35363" i="3"/>
  <c r="L35336" i="3"/>
  <c r="L35306" i="3"/>
  <c r="L35279" i="3"/>
  <c r="L35250" i="3"/>
  <c r="L35220" i="3"/>
  <c r="L35193" i="3"/>
  <c r="L35166" i="3"/>
  <c r="L35144" i="3"/>
  <c r="L35123" i="3"/>
  <c r="L35102" i="3"/>
  <c r="L35080" i="3"/>
  <c r="L35059" i="3"/>
  <c r="L35038" i="3"/>
  <c r="L35016" i="3"/>
  <c r="L34995" i="3"/>
  <c r="L34974" i="3"/>
  <c r="L34952" i="3"/>
  <c r="L34931" i="3"/>
  <c r="L34910" i="3"/>
  <c r="L34888" i="3"/>
  <c r="L34867" i="3"/>
  <c r="L34846" i="3"/>
  <c r="L34824" i="3"/>
  <c r="L34803" i="3"/>
  <c r="L34782" i="3"/>
  <c r="L34760" i="3"/>
  <c r="L34739" i="3"/>
  <c r="L34718" i="3"/>
  <c r="L34696" i="3"/>
  <c r="L34675" i="3"/>
  <c r="L34654" i="3"/>
  <c r="L34632" i="3"/>
  <c r="L34611" i="3"/>
  <c r="L34590" i="3"/>
  <c r="L34568" i="3"/>
  <c r="L34547" i="3"/>
  <c r="L34526" i="3"/>
  <c r="L34504" i="3"/>
  <c r="L34483" i="3"/>
  <c r="L34462" i="3"/>
  <c r="L34440" i="3"/>
  <c r="L34419" i="3"/>
  <c r="L34398" i="3"/>
  <c r="L34376" i="3"/>
  <c r="L34355" i="3"/>
  <c r="L34334" i="3"/>
  <c r="L34312" i="3"/>
  <c r="L34291" i="3"/>
  <c r="L34270" i="3"/>
  <c r="L34248" i="3"/>
  <c r="L34227" i="3"/>
  <c r="L34206" i="3"/>
  <c r="L34184" i="3"/>
  <c r="L34163" i="3"/>
  <c r="L34142" i="3"/>
  <c r="L34120" i="3"/>
  <c r="L34099" i="3"/>
  <c r="L34078" i="3"/>
  <c r="L34056" i="3"/>
  <c r="L34035" i="3"/>
  <c r="L34014" i="3"/>
  <c r="L33992" i="3"/>
  <c r="L33971" i="3"/>
  <c r="L33950" i="3"/>
  <c r="L33928" i="3"/>
  <c r="L33907" i="3"/>
  <c r="L33886" i="3"/>
  <c r="L33864" i="3"/>
  <c r="L33843" i="3"/>
  <c r="L33822" i="3"/>
  <c r="L33800" i="3"/>
  <c r="L33779" i="3"/>
  <c r="L33758" i="3"/>
  <c r="L33736" i="3"/>
  <c r="L33715" i="3"/>
  <c r="L33694" i="3"/>
  <c r="L33672" i="3"/>
  <c r="L33651" i="3"/>
  <c r="L33630" i="3"/>
  <c r="L33608" i="3"/>
  <c r="L33587" i="3"/>
  <c r="L33566" i="3"/>
  <c r="L33544" i="3"/>
  <c r="L33523" i="3"/>
  <c r="L33502" i="3"/>
  <c r="L33480" i="3"/>
  <c r="L33459" i="3"/>
  <c r="L33438" i="3"/>
  <c r="L33416" i="3"/>
  <c r="L33395" i="3"/>
  <c r="L33374" i="3"/>
  <c r="L33352" i="3"/>
  <c r="L33331" i="3"/>
  <c r="L33310" i="3"/>
  <c r="L33288" i="3"/>
  <c r="L33267" i="3"/>
  <c r="L33246" i="3"/>
  <c r="L33224" i="3"/>
  <c r="L33203" i="3"/>
  <c r="L33182" i="3"/>
  <c r="L33160" i="3"/>
  <c r="L33139" i="3"/>
  <c r="L33118" i="3"/>
  <c r="L33096" i="3"/>
  <c r="L33075" i="3"/>
  <c r="L33054" i="3"/>
  <c r="L33032" i="3"/>
  <c r="L33011" i="3"/>
  <c r="L32990" i="3"/>
  <c r="L32968" i="3"/>
  <c r="L32947" i="3"/>
  <c r="L32926" i="3"/>
  <c r="L32904" i="3"/>
  <c r="L32883" i="3"/>
  <c r="L32862" i="3"/>
  <c r="L32840" i="3"/>
  <c r="L32819" i="3"/>
  <c r="L32798" i="3"/>
  <c r="L32776" i="3"/>
  <c r="L32755" i="3"/>
  <c r="L32734" i="3"/>
  <c r="L32712" i="3"/>
  <c r="L32691" i="3"/>
  <c r="L32670" i="3"/>
  <c r="L32648" i="3"/>
  <c r="L32627" i="3"/>
  <c r="L32606" i="3"/>
  <c r="L32584" i="3"/>
  <c r="L32563" i="3"/>
  <c r="L32542" i="3"/>
  <c r="L32520" i="3"/>
  <c r="L32499" i="3"/>
  <c r="L32478" i="3"/>
  <c r="L32456" i="3"/>
  <c r="L32435" i="3"/>
  <c r="L32414" i="3"/>
  <c r="L32392" i="3"/>
  <c r="L32371" i="3"/>
  <c r="L32350" i="3"/>
  <c r="L32328" i="3"/>
  <c r="L32307" i="3"/>
  <c r="L32286" i="3"/>
  <c r="L32264" i="3"/>
  <c r="L32243" i="3"/>
  <c r="L32222" i="3"/>
  <c r="L32200" i="3"/>
  <c r="L32179" i="3"/>
  <c r="L32158" i="3"/>
  <c r="L32136" i="3"/>
  <c r="L32115" i="3"/>
  <c r="L32094" i="3"/>
  <c r="L32072" i="3"/>
  <c r="L32051" i="3"/>
  <c r="L32030" i="3"/>
  <c r="L32008" i="3"/>
  <c r="L31987" i="3"/>
  <c r="L31966" i="3"/>
  <c r="L31944" i="3"/>
  <c r="L31923" i="3"/>
  <c r="L31902" i="3"/>
  <c r="L31880" i="3"/>
  <c r="L31859" i="3"/>
  <c r="L31838" i="3"/>
  <c r="L31816" i="3"/>
  <c r="L31795" i="3"/>
  <c r="L31774" i="3"/>
  <c r="L31752" i="3"/>
  <c r="L31731" i="3"/>
  <c r="L31710" i="3"/>
  <c r="L31688" i="3"/>
  <c r="L31667" i="3"/>
  <c r="L31646" i="3"/>
  <c r="L31624" i="3"/>
  <c r="L31603" i="3"/>
  <c r="L31582" i="3"/>
  <c r="L31560" i="3"/>
  <c r="L31539" i="3"/>
  <c r="L31518" i="3"/>
  <c r="L31496" i="3"/>
  <c r="L31475" i="3"/>
  <c r="L31454" i="3"/>
  <c r="L31432" i="3"/>
  <c r="L31411" i="3"/>
  <c r="L31390" i="3"/>
  <c r="L31368" i="3"/>
  <c r="L31347" i="3"/>
  <c r="L31326" i="3"/>
  <c r="L31304" i="3"/>
  <c r="L31283" i="3"/>
  <c r="L31262" i="3"/>
  <c r="L31240" i="3"/>
  <c r="L31219" i="3"/>
  <c r="L31198" i="3"/>
  <c r="L31176" i="3"/>
  <c r="L31155" i="3"/>
  <c r="L31134" i="3"/>
  <c r="L31112" i="3"/>
  <c r="L31091" i="3"/>
  <c r="L31070" i="3"/>
  <c r="L31048" i="3"/>
  <c r="L31027" i="3"/>
  <c r="L31006" i="3"/>
  <c r="L30984" i="3"/>
  <c r="L30963" i="3"/>
  <c r="L30942" i="3"/>
  <c r="L30920" i="3"/>
  <c r="L30899" i="3"/>
  <c r="L30878" i="3"/>
  <c r="L30856" i="3"/>
  <c r="L30835" i="3"/>
  <c r="L30814" i="3"/>
  <c r="L30792" i="3"/>
  <c r="L30771" i="3"/>
  <c r="L30750" i="3"/>
  <c r="L30728" i="3"/>
  <c r="L30707" i="3"/>
  <c r="L30686" i="3"/>
  <c r="L30664" i="3"/>
  <c r="L30643" i="3"/>
  <c r="L30622" i="3"/>
  <c r="L30600" i="3"/>
  <c r="L30579" i="3"/>
  <c r="L30558" i="3"/>
  <c r="L30536" i="3"/>
  <c r="L30515" i="3"/>
  <c r="L30494" i="3"/>
  <c r="L30472" i="3"/>
  <c r="L30451" i="3"/>
  <c r="L30430" i="3"/>
  <c r="L30408" i="3"/>
  <c r="L30387" i="3"/>
  <c r="L30366" i="3"/>
  <c r="L30344" i="3"/>
  <c r="L30323" i="3"/>
  <c r="L30302" i="3"/>
  <c r="L30280" i="3"/>
  <c r="L30259" i="3"/>
  <c r="L30238" i="3"/>
  <c r="L30216" i="3"/>
  <c r="L30195" i="3"/>
  <c r="L30174" i="3"/>
  <c r="L30152" i="3"/>
  <c r="L30131" i="3"/>
  <c r="L30110" i="3"/>
  <c r="L30088" i="3"/>
  <c r="L30067" i="3"/>
  <c r="L30046" i="3"/>
  <c r="L30024" i="3"/>
  <c r="L30003" i="3"/>
  <c r="L29982" i="3"/>
  <c r="L29960" i="3"/>
  <c r="L29939" i="3"/>
  <c r="L29918" i="3"/>
  <c r="L29896" i="3"/>
  <c r="L29875" i="3"/>
  <c r="L29854" i="3"/>
  <c r="L29832" i="3"/>
  <c r="L29811" i="3"/>
  <c r="L29790" i="3"/>
  <c r="L29768" i="3"/>
  <c r="L29747" i="3"/>
  <c r="L29726" i="3"/>
  <c r="L29704" i="3"/>
  <c r="L29683" i="3"/>
  <c r="L29662" i="3"/>
  <c r="L29640" i="3"/>
  <c r="L29619" i="3"/>
  <c r="L29598" i="3"/>
  <c r="L29576" i="3"/>
  <c r="L29555" i="3"/>
  <c r="L29534" i="3"/>
  <c r="L29512" i="3"/>
  <c r="L29491" i="3"/>
  <c r="L29470" i="3"/>
  <c r="L29448" i="3"/>
  <c r="L29427" i="3"/>
  <c r="L29406" i="3"/>
  <c r="L29384" i="3"/>
  <c r="L29363" i="3"/>
  <c r="L29342" i="3"/>
  <c r="L29320" i="3"/>
  <c r="L29299" i="3"/>
  <c r="L29278" i="3"/>
  <c r="L29256" i="3"/>
  <c r="L29235" i="3"/>
  <c r="L29214" i="3"/>
  <c r="L29192" i="3"/>
  <c r="L29171" i="3"/>
  <c r="L29150" i="3"/>
  <c r="L29128" i="3"/>
  <c r="L29107" i="3"/>
  <c r="L29086" i="3"/>
  <c r="L29064" i="3"/>
  <c r="L29043" i="3"/>
  <c r="L29022" i="3"/>
  <c r="L29000" i="3"/>
  <c r="L28979" i="3"/>
  <c r="L28958" i="3"/>
  <c r="L28936" i="3"/>
  <c r="L28915" i="3"/>
  <c r="L28894" i="3"/>
  <c r="L28872" i="3"/>
  <c r="L28851" i="3"/>
  <c r="L28830" i="3"/>
  <c r="L28808" i="3"/>
  <c r="L28787" i="3"/>
  <c r="L28766" i="3"/>
  <c r="L28744" i="3"/>
  <c r="L28723" i="3"/>
  <c r="L28702" i="3"/>
  <c r="L28680" i="3"/>
  <c r="L28659" i="3"/>
  <c r="L28638" i="3"/>
  <c r="L28616" i="3"/>
  <c r="L28595" i="3"/>
  <c r="L28574" i="3"/>
  <c r="L28552" i="3"/>
  <c r="L28531" i="3"/>
  <c r="L28510" i="3"/>
  <c r="L28488" i="3"/>
  <c r="L28467" i="3"/>
  <c r="L28446" i="3"/>
  <c r="L28424" i="3"/>
  <c r="L28403" i="3"/>
  <c r="L28382" i="3"/>
  <c r="L28360" i="3"/>
  <c r="L28339" i="3"/>
  <c r="L28318" i="3"/>
  <c r="L28296" i="3"/>
  <c r="L28275" i="3"/>
  <c r="L28254" i="3"/>
  <c r="L28232" i="3"/>
  <c r="L28211" i="3"/>
  <c r="L28190" i="3"/>
  <c r="L28168" i="3"/>
  <c r="L28147" i="3"/>
  <c r="L28126" i="3"/>
  <c r="L28104" i="3"/>
  <c r="L28083" i="3"/>
  <c r="L28062" i="3"/>
  <c r="L28040" i="3"/>
  <c r="L28019" i="3"/>
  <c r="L27998" i="3"/>
  <c r="L27976" i="3"/>
  <c r="L27955" i="3"/>
  <c r="L27934" i="3"/>
  <c r="L27912" i="3"/>
  <c r="L27891" i="3"/>
  <c r="L27870" i="3"/>
  <c r="L27848" i="3"/>
  <c r="L27827" i="3"/>
  <c r="L27806" i="3"/>
  <c r="L27784" i="3"/>
  <c r="L27763" i="3"/>
  <c r="L27742" i="3"/>
  <c r="L27720" i="3"/>
  <c r="L27699" i="3"/>
  <c r="L27678" i="3"/>
  <c r="L27656" i="3"/>
  <c r="L27635" i="3"/>
  <c r="L27614" i="3"/>
  <c r="L27592" i="3"/>
  <c r="L27571" i="3"/>
  <c r="L27550" i="3"/>
  <c r="L27528" i="3"/>
  <c r="L27507" i="3"/>
  <c r="L27486" i="3"/>
  <c r="L27464" i="3"/>
  <c r="L27443" i="3"/>
  <c r="L27422" i="3"/>
  <c r="L27400" i="3"/>
  <c r="L27379" i="3"/>
  <c r="L27358" i="3"/>
  <c r="L27336" i="3"/>
  <c r="L27315" i="3"/>
  <c r="L27294" i="3"/>
  <c r="L27272" i="3"/>
  <c r="L27251" i="3"/>
  <c r="L27230" i="3"/>
  <c r="L27208" i="3"/>
  <c r="L27187" i="3"/>
  <c r="L27166" i="3"/>
  <c r="L27144" i="3"/>
  <c r="L27123" i="3"/>
  <c r="L27102" i="3"/>
  <c r="L27080" i="3"/>
  <c r="L27059" i="3"/>
  <c r="L27038" i="3"/>
  <c r="L27016" i="3"/>
  <c r="L26995" i="3"/>
  <c r="L26974" i="3"/>
  <c r="L26952" i="3"/>
  <c r="L26931" i="3"/>
  <c r="L26910" i="3"/>
  <c r="L26888" i="3"/>
  <c r="L26867" i="3"/>
  <c r="L26846" i="3"/>
  <c r="L26824" i="3"/>
  <c r="L26803" i="3"/>
  <c r="L26782" i="3"/>
  <c r="L26760" i="3"/>
  <c r="L26739" i="3"/>
  <c r="L26718" i="3"/>
  <c r="L26696" i="3"/>
  <c r="L26675" i="3"/>
  <c r="L26654" i="3"/>
  <c r="L26632" i="3"/>
  <c r="L26611" i="3"/>
  <c r="L26590" i="3"/>
  <c r="L26568" i="3"/>
  <c r="L26547" i="3"/>
  <c r="L26526" i="3"/>
  <c r="L26504" i="3"/>
  <c r="L26483" i="3"/>
  <c r="L26462" i="3"/>
  <c r="L26440" i="3"/>
  <c r="L26419" i="3"/>
  <c r="L26398" i="3"/>
  <c r="L26376" i="3"/>
  <c r="L26355" i="3"/>
  <c r="L26334" i="3"/>
  <c r="L26312" i="3"/>
  <c r="L26291" i="3"/>
  <c r="L26270" i="3"/>
  <c r="L26248" i="3"/>
  <c r="L26227" i="3"/>
  <c r="L26206" i="3"/>
  <c r="L26184" i="3"/>
  <c r="L26163" i="3"/>
  <c r="L26142" i="3"/>
  <c r="L26120" i="3"/>
  <c r="L26099" i="3"/>
  <c r="L26078" i="3"/>
  <c r="L26056" i="3"/>
  <c r="L26035" i="3"/>
  <c r="L26014" i="3"/>
  <c r="L25992" i="3"/>
  <c r="L25971" i="3"/>
  <c r="L25950" i="3"/>
  <c r="L25928" i="3"/>
  <c r="L25907" i="3"/>
  <c r="L25886" i="3"/>
  <c r="L25864" i="3"/>
  <c r="L25843" i="3"/>
  <c r="L25822" i="3"/>
  <c r="L25800" i="3"/>
  <c r="L25779" i="3"/>
  <c r="L25758" i="3"/>
  <c r="L25736" i="3"/>
  <c r="L25715" i="3"/>
  <c r="L25694" i="3"/>
  <c r="L25672" i="3"/>
  <c r="L25651" i="3"/>
  <c r="L25630" i="3"/>
  <c r="L25608" i="3"/>
  <c r="L25587" i="3"/>
  <c r="L25566" i="3"/>
  <c r="L25544" i="3"/>
  <c r="L25523" i="3"/>
  <c r="L25502" i="3"/>
  <c r="L25480" i="3"/>
  <c r="L25459" i="3"/>
  <c r="L25438" i="3"/>
  <c r="L25416" i="3"/>
  <c r="L25395" i="3"/>
  <c r="L25374" i="3"/>
  <c r="L25352" i="3"/>
  <c r="L25331" i="3"/>
  <c r="L25310" i="3"/>
  <c r="L25288" i="3"/>
  <c r="L25267" i="3"/>
  <c r="L25246" i="3"/>
  <c r="L25224" i="3"/>
  <c r="L25203" i="3"/>
  <c r="L25182" i="3"/>
  <c r="L25160" i="3"/>
  <c r="L25139" i="3"/>
  <c r="L25118" i="3"/>
  <c r="L25096" i="3"/>
  <c r="L25075" i="3"/>
  <c r="L25054" i="3"/>
  <c r="L25032" i="3"/>
  <c r="L25016" i="3"/>
  <c r="L25000" i="3"/>
  <c r="L24984" i="3"/>
  <c r="L24968" i="3"/>
  <c r="L24952" i="3"/>
  <c r="L24936" i="3"/>
  <c r="L24920" i="3"/>
  <c r="L24904" i="3"/>
  <c r="L24888" i="3"/>
  <c r="L24872" i="3"/>
  <c r="L24856" i="3"/>
  <c r="L24840" i="3"/>
  <c r="L24824" i="3"/>
  <c r="L24808" i="3"/>
  <c r="L24792" i="3"/>
  <c r="L24776" i="3"/>
  <c r="L24760" i="3"/>
  <c r="L24744" i="3"/>
  <c r="L24728" i="3"/>
  <c r="L24712" i="3"/>
  <c r="L24696" i="3"/>
  <c r="L24680" i="3"/>
  <c r="L24664" i="3"/>
  <c r="L24648" i="3"/>
  <c r="L24632" i="3"/>
  <c r="L24616" i="3"/>
  <c r="L24600" i="3"/>
  <c r="L24584" i="3"/>
  <c r="L24568" i="3"/>
  <c r="L24552" i="3"/>
  <c r="L24536" i="3"/>
  <c r="L24520" i="3"/>
  <c r="L24504" i="3"/>
  <c r="L24488" i="3"/>
  <c r="L24472" i="3"/>
  <c r="L24456" i="3"/>
  <c r="L24440" i="3"/>
  <c r="L24424" i="3"/>
  <c r="L24408" i="3"/>
  <c r="L24392" i="3"/>
  <c r="L24376" i="3"/>
  <c r="L24360" i="3"/>
  <c r="L24344" i="3"/>
  <c r="L24328" i="3"/>
  <c r="L24312" i="3"/>
  <c r="L24296" i="3"/>
  <c r="L24280" i="3"/>
  <c r="L24264" i="3"/>
  <c r="L24248" i="3"/>
  <c r="L24232" i="3"/>
  <c r="L24219" i="3"/>
  <c r="L24207" i="3"/>
  <c r="L24193" i="3"/>
  <c r="L24182" i="3"/>
  <c r="L24168" i="3"/>
  <c r="L24155" i="3"/>
  <c r="L24143" i="3"/>
  <c r="L24129" i="3"/>
  <c r="L24118" i="3"/>
  <c r="L24104" i="3"/>
  <c r="L24091" i="3"/>
  <c r="L24079" i="3"/>
  <c r="L24065" i="3"/>
  <c r="L24054" i="3"/>
  <c r="L24040" i="3"/>
  <c r="L24027" i="3"/>
  <c r="L24015" i="3"/>
  <c r="L24001" i="3"/>
  <c r="L23990" i="3"/>
  <c r="L23976" i="3"/>
  <c r="L23963" i="3"/>
  <c r="L23951" i="3"/>
  <c r="L23937" i="3"/>
  <c r="L23926" i="3"/>
  <c r="L23912" i="3"/>
  <c r="L23899" i="3"/>
  <c r="L23887" i="3"/>
  <c r="L23873" i="3"/>
  <c r="L23862" i="3"/>
  <c r="L23848" i="3"/>
  <c r="L23835" i="3"/>
  <c r="L23823" i="3"/>
  <c r="L23809" i="3"/>
  <c r="L23798" i="3"/>
  <c r="L23784" i="3"/>
  <c r="L23771" i="3"/>
  <c r="L23759" i="3"/>
  <c r="L23745" i="3"/>
  <c r="L23734" i="3"/>
  <c r="L23720" i="3"/>
  <c r="L23707" i="3"/>
  <c r="L23695" i="3"/>
  <c r="L23681" i="3"/>
  <c r="L23670" i="3"/>
  <c r="L23656" i="3"/>
  <c r="L23643" i="3"/>
  <c r="L23631" i="3"/>
  <c r="L23617" i="3"/>
  <c r="L23606" i="3"/>
  <c r="L23592" i="3"/>
  <c r="L23579" i="3"/>
  <c r="L23567" i="3"/>
  <c r="L23553" i="3"/>
  <c r="L23542" i="3"/>
  <c r="L23528" i="3"/>
  <c r="L23515" i="3"/>
  <c r="L23503" i="3"/>
  <c r="L23489" i="3"/>
  <c r="L23478" i="3"/>
  <c r="L23464" i="3"/>
  <c r="L23451" i="3"/>
  <c r="L23439" i="3"/>
  <c r="L23425" i="3"/>
  <c r="L23414" i="3"/>
  <c r="L23400" i="3"/>
  <c r="L23387" i="3"/>
  <c r="L23375" i="3"/>
  <c r="L23361" i="3"/>
  <c r="L23350" i="3"/>
  <c r="L23336" i="3"/>
  <c r="L23323" i="3"/>
  <c r="L23311" i="3"/>
  <c r="L23297" i="3"/>
  <c r="L23286" i="3"/>
  <c r="L23272" i="3"/>
  <c r="L23259" i="3"/>
  <c r="L23247" i="3"/>
  <c r="L23233" i="3"/>
  <c r="L23222" i="3"/>
  <c r="L23208" i="3"/>
  <c r="L23195" i="3"/>
  <c r="L23183" i="3"/>
  <c r="L23169" i="3"/>
  <c r="L23158" i="3"/>
  <c r="L23144" i="3"/>
  <c r="L23132" i="3"/>
  <c r="L23121" i="3"/>
  <c r="L23111" i="3"/>
  <c r="L23100" i="3"/>
  <c r="L23089" i="3"/>
  <c r="L23079" i="3"/>
  <c r="L23068" i="3"/>
  <c r="L23057" i="3"/>
  <c r="L23047" i="3"/>
  <c r="L23036" i="3"/>
  <c r="L23025" i="3"/>
  <c r="L23015" i="3"/>
  <c r="L23004" i="3"/>
  <c r="L22993" i="3"/>
  <c r="L22983" i="3"/>
  <c r="L22972" i="3"/>
  <c r="L22961" i="3"/>
  <c r="L22951" i="3"/>
  <c r="L22940" i="3"/>
  <c r="L22929" i="3"/>
  <c r="L22919" i="3"/>
  <c r="L22908" i="3"/>
  <c r="L22897" i="3"/>
  <c r="L22887" i="3"/>
  <c r="L22876" i="3"/>
  <c r="L22865" i="3"/>
  <c r="L22855" i="3"/>
  <c r="L22844" i="3"/>
  <c r="L22833" i="3"/>
  <c r="L22823" i="3"/>
  <c r="L22812" i="3"/>
  <c r="L22801" i="3"/>
  <c r="L22791" i="3"/>
  <c r="L22780" i="3"/>
  <c r="L22769" i="3"/>
  <c r="L22759" i="3"/>
  <c r="L22748" i="3"/>
  <c r="L22737" i="3"/>
  <c r="L22727" i="3"/>
  <c r="L22716" i="3"/>
  <c r="L22705" i="3"/>
  <c r="L22695" i="3"/>
  <c r="L22684" i="3"/>
  <c r="L22673" i="3"/>
  <c r="L22663" i="3"/>
  <c r="L22652" i="3"/>
  <c r="L22641" i="3"/>
  <c r="L22631" i="3"/>
  <c r="L22620" i="3"/>
  <c r="L22609" i="3"/>
  <c r="L22599" i="3"/>
  <c r="L22588" i="3"/>
  <c r="L22577" i="3"/>
  <c r="L22567" i="3"/>
  <c r="L22556" i="3"/>
  <c r="L22545" i="3"/>
  <c r="L22535" i="3"/>
  <c r="L22524" i="3"/>
  <c r="L22513" i="3"/>
  <c r="L22503" i="3"/>
  <c r="L22492" i="3"/>
  <c r="L22481" i="3"/>
  <c r="L22471" i="3"/>
  <c r="L22460" i="3"/>
  <c r="L22449" i="3"/>
  <c r="L22439" i="3"/>
  <c r="L22428" i="3"/>
  <c r="L22417" i="3"/>
  <c r="L22407" i="3"/>
  <c r="L22396" i="3"/>
  <c r="L22385" i="3"/>
  <c r="L22375" i="3"/>
  <c r="L22364" i="3"/>
  <c r="L22353" i="3"/>
  <c r="L22343" i="3"/>
  <c r="L22332" i="3"/>
  <c r="L22321" i="3"/>
  <c r="L22311" i="3"/>
  <c r="L22300" i="3"/>
  <c r="L22289" i="3"/>
  <c r="L22279" i="3"/>
  <c r="L22268" i="3"/>
  <c r="L22257" i="3"/>
  <c r="L22247" i="3"/>
  <c r="L22236" i="3"/>
  <c r="L22225" i="3"/>
  <c r="L22215" i="3"/>
  <c r="L22204" i="3"/>
  <c r="L22193" i="3"/>
  <c r="L22183" i="3"/>
  <c r="L22172" i="3"/>
  <c r="L22161" i="3"/>
  <c r="L22151" i="3"/>
  <c r="L22140" i="3"/>
  <c r="L22129" i="3"/>
  <c r="L22119" i="3"/>
  <c r="L22108" i="3"/>
  <c r="L22097" i="3"/>
  <c r="L22087" i="3"/>
  <c r="L22076" i="3"/>
  <c r="L22065" i="3"/>
  <c r="L22056" i="3"/>
  <c r="L22047" i="3"/>
  <c r="L22038" i="3"/>
  <c r="L22029" i="3"/>
  <c r="L22020" i="3"/>
  <c r="L22011" i="3"/>
  <c r="L22001" i="3"/>
  <c r="L21992" i="3"/>
  <c r="L21983" i="3"/>
  <c r="L21975" i="3"/>
  <c r="L21967" i="3"/>
  <c r="L21959" i="3"/>
  <c r="L21951" i="3"/>
  <c r="L21943" i="3"/>
  <c r="L21935" i="3"/>
  <c r="L21927" i="3"/>
  <c r="L21919" i="3"/>
  <c r="L21911" i="3"/>
  <c r="L21903" i="3"/>
  <c r="L21895" i="3"/>
  <c r="L21887" i="3"/>
  <c r="L21879" i="3"/>
  <c r="L21871" i="3"/>
  <c r="L21863" i="3"/>
  <c r="L21855" i="3"/>
  <c r="L21847" i="3"/>
  <c r="L21839" i="3"/>
  <c r="L21831" i="3"/>
  <c r="L21823" i="3"/>
  <c r="L21815" i="3"/>
  <c r="L21807" i="3"/>
  <c r="L21799" i="3"/>
  <c r="L21791" i="3"/>
  <c r="L21783" i="3"/>
  <c r="L21775" i="3"/>
  <c r="L21767" i="3"/>
  <c r="L21759" i="3"/>
  <c r="L21751" i="3"/>
  <c r="L21743" i="3"/>
  <c r="L21735" i="3"/>
  <c r="L21727" i="3"/>
  <c r="L21719" i="3"/>
  <c r="L21711" i="3"/>
  <c r="L21703" i="3"/>
  <c r="L21695" i="3"/>
  <c r="L21687" i="3"/>
  <c r="L21679" i="3"/>
  <c r="L21671" i="3"/>
  <c r="L21663" i="3"/>
  <c r="L21655" i="3"/>
  <c r="L21647" i="3"/>
  <c r="L21639" i="3"/>
  <c r="L21631" i="3"/>
  <c r="L21623" i="3"/>
  <c r="L21615" i="3"/>
  <c r="L21607" i="3"/>
  <c r="L21599" i="3"/>
  <c r="L21591" i="3"/>
  <c r="L21583" i="3"/>
  <c r="L21575" i="3"/>
  <c r="L21567" i="3"/>
  <c r="L21559" i="3"/>
  <c r="L21551" i="3"/>
  <c r="L21543" i="3"/>
  <c r="L21535" i="3"/>
  <c r="L21527" i="3"/>
  <c r="L21519" i="3"/>
  <c r="L21511" i="3"/>
  <c r="L21503" i="3"/>
  <c r="L21495" i="3"/>
  <c r="L21487" i="3"/>
  <c r="L21479" i="3"/>
  <c r="L21471" i="3"/>
  <c r="L21463" i="3"/>
  <c r="L21455" i="3"/>
  <c r="L21447" i="3"/>
  <c r="L21439" i="3"/>
  <c r="L21431" i="3"/>
  <c r="L21423" i="3"/>
  <c r="L21415" i="3"/>
  <c r="L21407" i="3"/>
  <c r="L21399" i="3"/>
  <c r="L21391" i="3"/>
  <c r="L21383" i="3"/>
  <c r="L21375" i="3"/>
  <c r="L21367" i="3"/>
  <c r="L21359" i="3"/>
  <c r="L21351" i="3"/>
  <c r="L21343" i="3"/>
  <c r="L21335" i="3"/>
  <c r="L21327" i="3"/>
  <c r="L21319" i="3"/>
  <c r="L21311" i="3"/>
  <c r="L21303" i="3"/>
  <c r="L21295" i="3"/>
  <c r="L21287" i="3"/>
  <c r="L21279" i="3"/>
  <c r="L21271" i="3"/>
  <c r="L21263" i="3"/>
  <c r="L21255" i="3"/>
  <c r="L21247" i="3"/>
  <c r="L21239" i="3"/>
  <c r="L21231" i="3"/>
  <c r="L21223" i="3"/>
  <c r="L21215" i="3"/>
  <c r="L21207" i="3"/>
  <c r="L21199" i="3"/>
  <c r="L21191" i="3"/>
  <c r="L21183" i="3"/>
  <c r="L21175" i="3"/>
  <c r="L21167" i="3"/>
  <c r="L21159" i="3"/>
  <c r="L21151" i="3"/>
  <c r="L21143" i="3"/>
  <c r="L21135" i="3"/>
  <c r="L21127" i="3"/>
  <c r="L21119" i="3"/>
  <c r="L21111" i="3"/>
  <c r="L21103" i="3"/>
  <c r="L21095" i="3"/>
  <c r="L21087" i="3"/>
  <c r="L21079" i="3"/>
  <c r="L21071" i="3"/>
  <c r="L21063" i="3"/>
  <c r="L21055" i="3"/>
  <c r="L21047" i="3"/>
  <c r="L21039" i="3"/>
  <c r="L21031" i="3"/>
  <c r="L21023" i="3"/>
  <c r="L21015" i="3"/>
  <c r="L21007" i="3"/>
  <c r="L20999" i="3"/>
  <c r="L20991" i="3"/>
  <c r="L20983" i="3"/>
  <c r="L20975" i="3"/>
  <c r="L20967" i="3"/>
  <c r="L20959" i="3"/>
  <c r="L20951" i="3"/>
  <c r="L20943" i="3"/>
  <c r="L20935" i="3"/>
  <c r="L20927" i="3"/>
  <c r="L20919" i="3"/>
  <c r="L20911" i="3"/>
  <c r="L20903" i="3"/>
  <c r="L20895" i="3"/>
  <c r="L20887" i="3"/>
  <c r="L20879" i="3"/>
  <c r="L20871" i="3"/>
  <c r="L20863" i="3"/>
  <c r="L20855" i="3"/>
  <c r="L20847" i="3"/>
  <c r="L20839" i="3"/>
  <c r="L20831" i="3"/>
  <c r="L20823" i="3"/>
  <c r="L20815" i="3"/>
  <c r="L20807" i="3"/>
  <c r="L20799" i="3"/>
  <c r="L20791" i="3"/>
  <c r="L20783" i="3"/>
  <c r="L20775" i="3"/>
  <c r="L20767" i="3"/>
  <c r="L20759" i="3"/>
  <c r="L20751" i="3"/>
  <c r="L20743" i="3"/>
  <c r="L20735" i="3"/>
  <c r="L20727" i="3"/>
  <c r="L20719" i="3"/>
  <c r="L20711" i="3"/>
  <c r="L20703" i="3"/>
  <c r="L20695" i="3"/>
  <c r="L20687" i="3"/>
  <c r="L20679" i="3"/>
  <c r="L20671" i="3"/>
  <c r="L20663" i="3"/>
  <c r="L20655" i="3"/>
  <c r="L20647" i="3"/>
  <c r="L20639" i="3"/>
  <c r="L20631" i="3"/>
  <c r="L20623" i="3"/>
  <c r="L20615" i="3"/>
  <c r="L20607" i="3"/>
  <c r="L20599" i="3"/>
  <c r="L20591" i="3"/>
  <c r="L20583" i="3"/>
  <c r="L20575" i="3"/>
  <c r="L20567" i="3"/>
  <c r="L20559" i="3"/>
  <c r="L20551" i="3"/>
  <c r="L20543" i="3"/>
  <c r="L20535" i="3"/>
  <c r="L20527" i="3"/>
  <c r="L20519" i="3"/>
  <c r="L20511" i="3"/>
  <c r="L20503" i="3"/>
  <c r="L20495" i="3"/>
  <c r="L20487" i="3"/>
  <c r="L20479" i="3"/>
  <c r="L20471" i="3"/>
  <c r="L20463" i="3"/>
  <c r="L20455" i="3"/>
  <c r="L20447" i="3"/>
  <c r="L20439" i="3"/>
  <c r="L20431" i="3"/>
  <c r="L20423" i="3"/>
  <c r="L20415" i="3"/>
  <c r="L20407" i="3"/>
  <c r="L20399" i="3"/>
  <c r="L20391" i="3"/>
  <c r="L20383" i="3"/>
  <c r="L20375" i="3"/>
  <c r="L20367" i="3"/>
  <c r="L20359" i="3"/>
  <c r="L20351" i="3"/>
  <c r="L20343" i="3"/>
  <c r="L20335" i="3"/>
  <c r="L20327" i="3"/>
  <c r="L20319" i="3"/>
  <c r="L20311" i="3"/>
  <c r="L20303" i="3"/>
  <c r="L20295" i="3"/>
  <c r="L20287" i="3"/>
  <c r="L20279" i="3"/>
  <c r="L20271" i="3"/>
  <c r="L20263" i="3"/>
  <c r="L20255" i="3"/>
  <c r="L20247" i="3"/>
  <c r="L20239" i="3"/>
  <c r="L20231" i="3"/>
  <c r="L20223" i="3"/>
  <c r="L20215" i="3"/>
  <c r="L20207" i="3"/>
  <c r="L20199" i="3"/>
  <c r="L20191" i="3"/>
  <c r="L20183" i="3"/>
  <c r="L20175" i="3"/>
  <c r="L20167" i="3"/>
  <c r="L20159" i="3"/>
  <c r="L20151" i="3"/>
  <c r="L20143" i="3"/>
  <c r="L20135" i="3"/>
  <c r="L20127" i="3"/>
  <c r="L20119" i="3"/>
  <c r="L20111" i="3"/>
  <c r="L20103" i="3"/>
  <c r="L20095" i="3"/>
  <c r="L20087" i="3"/>
  <c r="L20079" i="3"/>
  <c r="L20071" i="3"/>
  <c r="L20063" i="3"/>
  <c r="L20055" i="3"/>
  <c r="L20047" i="3"/>
  <c r="L20039" i="3"/>
  <c r="L20031" i="3"/>
  <c r="L20023" i="3"/>
  <c r="L20015" i="3"/>
  <c r="L20007" i="3"/>
  <c r="L19999" i="3"/>
  <c r="L19991" i="3"/>
  <c r="L19983" i="3"/>
  <c r="L19975" i="3"/>
  <c r="L19967" i="3"/>
  <c r="L19959" i="3"/>
  <c r="L19951" i="3"/>
  <c r="L19943" i="3"/>
  <c r="L19935" i="3"/>
  <c r="L19927" i="3"/>
  <c r="L19919" i="3"/>
  <c r="L19911" i="3"/>
  <c r="L19903" i="3"/>
  <c r="L19895" i="3"/>
  <c r="L19887" i="3"/>
  <c r="L19879" i="3"/>
  <c r="L19871" i="3"/>
  <c r="L19863" i="3"/>
  <c r="L19855" i="3"/>
  <c r="L19847" i="3"/>
  <c r="L19839" i="3"/>
  <c r="L19831" i="3"/>
  <c r="L19823" i="3"/>
  <c r="L19815" i="3"/>
  <c r="L19807" i="3"/>
  <c r="L19799" i="3"/>
  <c r="L19791" i="3"/>
  <c r="L19783" i="3"/>
  <c r="L19775" i="3"/>
  <c r="L19767" i="3"/>
  <c r="L19759" i="3"/>
  <c r="L19751" i="3"/>
  <c r="L19743" i="3"/>
  <c r="L19735" i="3"/>
  <c r="L19727" i="3"/>
  <c r="L19719" i="3"/>
  <c r="L19711" i="3"/>
  <c r="L19703" i="3"/>
  <c r="L19695" i="3"/>
  <c r="L19687" i="3"/>
  <c r="L19679" i="3"/>
  <c r="L19671" i="3"/>
  <c r="L19663" i="3"/>
  <c r="L50490" i="3"/>
  <c r="L50434" i="3"/>
  <c r="L50378" i="3"/>
  <c r="L50316" i="3"/>
  <c r="L50260" i="3"/>
  <c r="L50204" i="3"/>
  <c r="L50147" i="3"/>
  <c r="L50091" i="3"/>
  <c r="L50035" i="3"/>
  <c r="L49978" i="3"/>
  <c r="L49922" i="3"/>
  <c r="L49866" i="3"/>
  <c r="L49804" i="3"/>
  <c r="L49748" i="3"/>
  <c r="L49692" i="3"/>
  <c r="L49635" i="3"/>
  <c r="L49579" i="3"/>
  <c r="L49523" i="3"/>
  <c r="L49466" i="3"/>
  <c r="L49410" i="3"/>
  <c r="L49354" i="3"/>
  <c r="L49292" i="3"/>
  <c r="L49236" i="3"/>
  <c r="L49180" i="3"/>
  <c r="L49123" i="3"/>
  <c r="L49067" i="3"/>
  <c r="L49011" i="3"/>
  <c r="L48954" i="3"/>
  <c r="L48898" i="3"/>
  <c r="L48842" i="3"/>
  <c r="L48780" i="3"/>
  <c r="L48724" i="3"/>
  <c r="L48668" i="3"/>
  <c r="L48611" i="3"/>
  <c r="L48555" i="3"/>
  <c r="L48499" i="3"/>
  <c r="L48442" i="3"/>
  <c r="L48386" i="3"/>
  <c r="L48330" i="3"/>
  <c r="L48268" i="3"/>
  <c r="L48212" i="3"/>
  <c r="L48156" i="3"/>
  <c r="L48099" i="3"/>
  <c r="L48043" i="3"/>
  <c r="L47987" i="3"/>
  <c r="L47930" i="3"/>
  <c r="L47874" i="3"/>
  <c r="L47818" i="3"/>
  <c r="L47756" i="3"/>
  <c r="L47700" i="3"/>
  <c r="L47644" i="3"/>
  <c r="L47587" i="3"/>
  <c r="L47531" i="3"/>
  <c r="L47475" i="3"/>
  <c r="L47418" i="3"/>
  <c r="L47362" i="3"/>
  <c r="L47306" i="3"/>
  <c r="L47244" i="3"/>
  <c r="L47188" i="3"/>
  <c r="L47132" i="3"/>
  <c r="L47075" i="3"/>
  <c r="L47019" i="3"/>
  <c r="L46963" i="3"/>
  <c r="L46906" i="3"/>
  <c r="L46850" i="3"/>
  <c r="L46794" i="3"/>
  <c r="L46732" i="3"/>
  <c r="L46676" i="3"/>
  <c r="L46620" i="3"/>
  <c r="L46563" i="3"/>
  <c r="L46507" i="3"/>
  <c r="L46451" i="3"/>
  <c r="L46394" i="3"/>
  <c r="L46338" i="3"/>
  <c r="L46282" i="3"/>
  <c r="L46220" i="3"/>
  <c r="L46164" i="3"/>
  <c r="L46108" i="3"/>
  <c r="L46051" i="3"/>
  <c r="L45995" i="3"/>
  <c r="L45939" i="3"/>
  <c r="L45882" i="3"/>
  <c r="L45826" i="3"/>
  <c r="L45770" i="3"/>
  <c r="L45708" i="3"/>
  <c r="L45652" i="3"/>
  <c r="L45596" i="3"/>
  <c r="L45539" i="3"/>
  <c r="L45483" i="3"/>
  <c r="L45427" i="3"/>
  <c r="L45370" i="3"/>
  <c r="L45314" i="3"/>
  <c r="L45258" i="3"/>
  <c r="L45196" i="3"/>
  <c r="L45140" i="3"/>
  <c r="L45084" i="3"/>
  <c r="L45027" i="3"/>
  <c r="L44971" i="3"/>
  <c r="L44915" i="3"/>
  <c r="L44858" i="3"/>
  <c r="L44802" i="3"/>
  <c r="L44746" i="3"/>
  <c r="L44684" i="3"/>
  <c r="L44628" i="3"/>
  <c r="L44572" i="3"/>
  <c r="L44515" i="3"/>
  <c r="L44459" i="3"/>
  <c r="L44403" i="3"/>
  <c r="L44346" i="3"/>
  <c r="L44290" i="3"/>
  <c r="L44234" i="3"/>
  <c r="L44172" i="3"/>
  <c r="L44116" i="3"/>
  <c r="L44060" i="3"/>
  <c r="L44003" i="3"/>
  <c r="L43947" i="3"/>
  <c r="L43891" i="3"/>
  <c r="L43835" i="3"/>
  <c r="L43794" i="3"/>
  <c r="L43752" i="3"/>
  <c r="L43707" i="3"/>
  <c r="L43666" i="3"/>
  <c r="L43624" i="3"/>
  <c r="L43579" i="3"/>
  <c r="L43538" i="3"/>
  <c r="L43496" i="3"/>
  <c r="L43451" i="3"/>
  <c r="L43410" i="3"/>
  <c r="L43368" i="3"/>
  <c r="L43323" i="3"/>
  <c r="L43282" i="3"/>
  <c r="L43240" i="3"/>
  <c r="L43203" i="3"/>
  <c r="L43170" i="3"/>
  <c r="L43136" i="3"/>
  <c r="L43100" i="3"/>
  <c r="L43067" i="3"/>
  <c r="L43034" i="3"/>
  <c r="L42999" i="3"/>
  <c r="L42964" i="3"/>
  <c r="L42931" i="3"/>
  <c r="L42896" i="3"/>
  <c r="L42863" i="3"/>
  <c r="L42828" i="3"/>
  <c r="L42794" i="3"/>
  <c r="L42760" i="3"/>
  <c r="L42727" i="3"/>
  <c r="L42691" i="3"/>
  <c r="L42658" i="3"/>
  <c r="L42624" i="3"/>
  <c r="L42588" i="3"/>
  <c r="L42555" i="3"/>
  <c r="L42522" i="3"/>
  <c r="L42487" i="3"/>
  <c r="L42452" i="3"/>
  <c r="L42419" i="3"/>
  <c r="L42384" i="3"/>
  <c r="L42351" i="3"/>
  <c r="L42316" i="3"/>
  <c r="L42282" i="3"/>
  <c r="L42248" i="3"/>
  <c r="L42215" i="3"/>
  <c r="L42179" i="3"/>
  <c r="L42146" i="3"/>
  <c r="L42112" i="3"/>
  <c r="L42076" i="3"/>
  <c r="L42043" i="3"/>
  <c r="L42010" i="3"/>
  <c r="L41975" i="3"/>
  <c r="L41940" i="3"/>
  <c r="L41907" i="3"/>
  <c r="L41872" i="3"/>
  <c r="L41839" i="3"/>
  <c r="L41804" i="3"/>
  <c r="L41770" i="3"/>
  <c r="L41736" i="3"/>
  <c r="L41703" i="3"/>
  <c r="L41667" i="3"/>
  <c r="L41634" i="3"/>
  <c r="L41600" i="3"/>
  <c r="L41564" i="3"/>
  <c r="L41531" i="3"/>
  <c r="L41498" i="3"/>
  <c r="L41463" i="3"/>
  <c r="L41428" i="3"/>
  <c r="L41395" i="3"/>
  <c r="L41360" i="3"/>
  <c r="L41327" i="3"/>
  <c r="L41292" i="3"/>
  <c r="L41258" i="3"/>
  <c r="L41224" i="3"/>
  <c r="L41191" i="3"/>
  <c r="L41155" i="3"/>
  <c r="L41122" i="3"/>
  <c r="L41088" i="3"/>
  <c r="L41052" i="3"/>
  <c r="L41019" i="3"/>
  <c r="L40986" i="3"/>
  <c r="L40951" i="3"/>
  <c r="L40916" i="3"/>
  <c r="L40883" i="3"/>
  <c r="L40848" i="3"/>
  <c r="L40815" i="3"/>
  <c r="L40780" i="3"/>
  <c r="L40746" i="3"/>
  <c r="L40712" i="3"/>
  <c r="L40679" i="3"/>
  <c r="L40643" i="3"/>
  <c r="L40610" i="3"/>
  <c r="L40576" i="3"/>
  <c r="L40540" i="3"/>
  <c r="L40507" i="3"/>
  <c r="L40474" i="3"/>
  <c r="L40439" i="3"/>
  <c r="L40404" i="3"/>
  <c r="L40371" i="3"/>
  <c r="L40336" i="3"/>
  <c r="L40303" i="3"/>
  <c r="L40268" i="3"/>
  <c r="L40234" i="3"/>
  <c r="L40200" i="3"/>
  <c r="L40167" i="3"/>
  <c r="L40131" i="3"/>
  <c r="L40098" i="3"/>
  <c r="L40064" i="3"/>
  <c r="L40028" i="3"/>
  <c r="L39995" i="3"/>
  <c r="L39962" i="3"/>
  <c r="L39927" i="3"/>
  <c r="L39892" i="3"/>
  <c r="L39859" i="3"/>
  <c r="L39824" i="3"/>
  <c r="L39791" i="3"/>
  <c r="L39756" i="3"/>
  <c r="L39722" i="3"/>
  <c r="L39688" i="3"/>
  <c r="L39655" i="3"/>
  <c r="L39619" i="3"/>
  <c r="L39586" i="3"/>
  <c r="L39552" i="3"/>
  <c r="L39516" i="3"/>
  <c r="L39483" i="3"/>
  <c r="L39450" i="3"/>
  <c r="L39415" i="3"/>
  <c r="L39380" i="3"/>
  <c r="L39347" i="3"/>
  <c r="L39312" i="3"/>
  <c r="L39279" i="3"/>
  <c r="L39244" i="3"/>
  <c r="L39210" i="3"/>
  <c r="L39176" i="3"/>
  <c r="L39143" i="3"/>
  <c r="L39107" i="3"/>
  <c r="L39074" i="3"/>
  <c r="L39040" i="3"/>
  <c r="L39004" i="3"/>
  <c r="L38971" i="3"/>
  <c r="L38938" i="3"/>
  <c r="L38903" i="3"/>
  <c r="L38868" i="3"/>
  <c r="L38835" i="3"/>
  <c r="L38800" i="3"/>
  <c r="L38767" i="3"/>
  <c r="L38732" i="3"/>
  <c r="L38698" i="3"/>
  <c r="L38664" i="3"/>
  <c r="L38631" i="3"/>
  <c r="L38595" i="3"/>
  <c r="L38562" i="3"/>
  <c r="L38528" i="3"/>
  <c r="L38492" i="3"/>
  <c r="L38459" i="3"/>
  <c r="L38426" i="3"/>
  <c r="L38391" i="3"/>
  <c r="L38356" i="3"/>
  <c r="L38323" i="3"/>
  <c r="L38288" i="3"/>
  <c r="L38255" i="3"/>
  <c r="L38220" i="3"/>
  <c r="L38186" i="3"/>
  <c r="L38152" i="3"/>
  <c r="L38119" i="3"/>
  <c r="L38083" i="3"/>
  <c r="L38050" i="3"/>
  <c r="L38016" i="3"/>
  <c r="L37980" i="3"/>
  <c r="L37947" i="3"/>
  <c r="L37914" i="3"/>
  <c r="L37879" i="3"/>
  <c r="L37844" i="3"/>
  <c r="L37811" i="3"/>
  <c r="L37776" i="3"/>
  <c r="L37743" i="3"/>
  <c r="L37708" i="3"/>
  <c r="L37674" i="3"/>
  <c r="L37640" i="3"/>
  <c r="L37607" i="3"/>
  <c r="L37571" i="3"/>
  <c r="L37538" i="3"/>
  <c r="L37504" i="3"/>
  <c r="L37468" i="3"/>
  <c r="L37435" i="3"/>
  <c r="L37402" i="3"/>
  <c r="L37367" i="3"/>
  <c r="L37332" i="3"/>
  <c r="L37299" i="3"/>
  <c r="L37264" i="3"/>
  <c r="L37231" i="3"/>
  <c r="L37196" i="3"/>
  <c r="L37162" i="3"/>
  <c r="L37128" i="3"/>
  <c r="L37095" i="3"/>
  <c r="L37059" i="3"/>
  <c r="L37026" i="3"/>
  <c r="L36992" i="3"/>
  <c r="L36956" i="3"/>
  <c r="L36923" i="3"/>
  <c r="L36890" i="3"/>
  <c r="L36855" i="3"/>
  <c r="L36820" i="3"/>
  <c r="L36787" i="3"/>
  <c r="L36752" i="3"/>
  <c r="L36719" i="3"/>
  <c r="L36684" i="3"/>
  <c r="L36650" i="3"/>
  <c r="L36616" i="3"/>
  <c r="L36583" i="3"/>
  <c r="L36547" i="3"/>
  <c r="L36514" i="3"/>
  <c r="L36480" i="3"/>
  <c r="L36444" i="3"/>
  <c r="L36411" i="3"/>
  <c r="L36378" i="3"/>
  <c r="L36343" i="3"/>
  <c r="L36308" i="3"/>
  <c r="L36275" i="3"/>
  <c r="L36240" i="3"/>
  <c r="L36207" i="3"/>
  <c r="L36172" i="3"/>
  <c r="L36138" i="3"/>
  <c r="L36104" i="3"/>
  <c r="L36072" i="3"/>
  <c r="L36042" i="3"/>
  <c r="L36015" i="3"/>
  <c r="L35986" i="3"/>
  <c r="L35956" i="3"/>
  <c r="L35929" i="3"/>
  <c r="L35900" i="3"/>
  <c r="L35872" i="3"/>
  <c r="L35843" i="3"/>
  <c r="L35816" i="3"/>
  <c r="L35786" i="3"/>
  <c r="L35759" i="3"/>
  <c r="L35730" i="3"/>
  <c r="L35700" i="3"/>
  <c r="L35673" i="3"/>
  <c r="L35644" i="3"/>
  <c r="L35616" i="3"/>
  <c r="L35587" i="3"/>
  <c r="L35560" i="3"/>
  <c r="L35530" i="3"/>
  <c r="L35503" i="3"/>
  <c r="L35474" i="3"/>
  <c r="L35444" i="3"/>
  <c r="L35417" i="3"/>
  <c r="L35388" i="3"/>
  <c r="L35360" i="3"/>
  <c r="L35331" i="3"/>
  <c r="L35304" i="3"/>
  <c r="L35274" i="3"/>
  <c r="L35247" i="3"/>
  <c r="L35218" i="3"/>
  <c r="L35188" i="3"/>
  <c r="L35163" i="3"/>
  <c r="L35142" i="3"/>
  <c r="L35120" i="3"/>
  <c r="L35099" i="3"/>
  <c r="L35078" i="3"/>
  <c r="L35056" i="3"/>
  <c r="L35035" i="3"/>
  <c r="L35014" i="3"/>
  <c r="L34992" i="3"/>
  <c r="L34971" i="3"/>
  <c r="L34950" i="3"/>
  <c r="L34928" i="3"/>
  <c r="L34907" i="3"/>
  <c r="L34886" i="3"/>
  <c r="L34864" i="3"/>
  <c r="L34843" i="3"/>
  <c r="L34822" i="3"/>
  <c r="L34800" i="3"/>
  <c r="L34779" i="3"/>
  <c r="L34758" i="3"/>
  <c r="L34736" i="3"/>
  <c r="L34715" i="3"/>
  <c r="L34694" i="3"/>
  <c r="L34672" i="3"/>
  <c r="L34651" i="3"/>
  <c r="L34630" i="3"/>
  <c r="L34608" i="3"/>
  <c r="L34587" i="3"/>
  <c r="L34566" i="3"/>
  <c r="L34544" i="3"/>
  <c r="L34523" i="3"/>
  <c r="L34502" i="3"/>
  <c r="L34480" i="3"/>
  <c r="L34459" i="3"/>
  <c r="L34438" i="3"/>
  <c r="L34416" i="3"/>
  <c r="L34395" i="3"/>
  <c r="L34374" i="3"/>
  <c r="L34352" i="3"/>
  <c r="L34331" i="3"/>
  <c r="L34310" i="3"/>
  <c r="L34288" i="3"/>
  <c r="L34267" i="3"/>
  <c r="L34246" i="3"/>
  <c r="L34224" i="3"/>
  <c r="L34203" i="3"/>
  <c r="L34182" i="3"/>
  <c r="L34160" i="3"/>
  <c r="L34139" i="3"/>
  <c r="L34118" i="3"/>
  <c r="L34096" i="3"/>
  <c r="L34075" i="3"/>
  <c r="L34054" i="3"/>
  <c r="L34032" i="3"/>
  <c r="L34011" i="3"/>
  <c r="L33990" i="3"/>
  <c r="L33968" i="3"/>
  <c r="L33947" i="3"/>
  <c r="L33926" i="3"/>
  <c r="L33904" i="3"/>
  <c r="L33883" i="3"/>
  <c r="L33862" i="3"/>
  <c r="L33840" i="3"/>
  <c r="L33819" i="3"/>
  <c r="L33798" i="3"/>
  <c r="L33776" i="3"/>
  <c r="L33755" i="3"/>
  <c r="L33734" i="3"/>
  <c r="L33712" i="3"/>
  <c r="L33691" i="3"/>
  <c r="L33670" i="3"/>
  <c r="L33648" i="3"/>
  <c r="L33627" i="3"/>
  <c r="L33606" i="3"/>
  <c r="L33584" i="3"/>
  <c r="L33563" i="3"/>
  <c r="L33542" i="3"/>
  <c r="L33520" i="3"/>
  <c r="L33499" i="3"/>
  <c r="L33478" i="3"/>
  <c r="L33456" i="3"/>
  <c r="L33435" i="3"/>
  <c r="L33414" i="3"/>
  <c r="L33392" i="3"/>
  <c r="L33371" i="3"/>
  <c r="L33350" i="3"/>
  <c r="L33328" i="3"/>
  <c r="L33307" i="3"/>
  <c r="L33286" i="3"/>
  <c r="L33264" i="3"/>
  <c r="L33243" i="3"/>
  <c r="L33222" i="3"/>
  <c r="L33200" i="3"/>
  <c r="L33179" i="3"/>
  <c r="L33158" i="3"/>
  <c r="L33136" i="3"/>
  <c r="L33115" i="3"/>
  <c r="L33094" i="3"/>
  <c r="L33072" i="3"/>
  <c r="L33051" i="3"/>
  <c r="L33030" i="3"/>
  <c r="L33008" i="3"/>
  <c r="L32987" i="3"/>
  <c r="L32966" i="3"/>
  <c r="L32944" i="3"/>
  <c r="L32923" i="3"/>
  <c r="L32902" i="3"/>
  <c r="L32880" i="3"/>
  <c r="L32859" i="3"/>
  <c r="L32838" i="3"/>
  <c r="L32816" i="3"/>
  <c r="L32795" i="3"/>
  <c r="L32774" i="3"/>
  <c r="L32752" i="3"/>
  <c r="L32731" i="3"/>
  <c r="L32710" i="3"/>
  <c r="L32688" i="3"/>
  <c r="L32667" i="3"/>
  <c r="L32646" i="3"/>
  <c r="L32624" i="3"/>
  <c r="L32603" i="3"/>
  <c r="L32582" i="3"/>
  <c r="L32560" i="3"/>
  <c r="L32539" i="3"/>
  <c r="L32518" i="3"/>
  <c r="L32496" i="3"/>
  <c r="L32475" i="3"/>
  <c r="L32454" i="3"/>
  <c r="L32432" i="3"/>
  <c r="L32411" i="3"/>
  <c r="L32390" i="3"/>
  <c r="L32368" i="3"/>
  <c r="L32347" i="3"/>
  <c r="L32326" i="3"/>
  <c r="L32304" i="3"/>
  <c r="L32283" i="3"/>
  <c r="L32262" i="3"/>
  <c r="L32240" i="3"/>
  <c r="L32219" i="3"/>
  <c r="L32198" i="3"/>
  <c r="L32176" i="3"/>
  <c r="L32155" i="3"/>
  <c r="L32134" i="3"/>
  <c r="L32112" i="3"/>
  <c r="L32091" i="3"/>
  <c r="L32070" i="3"/>
  <c r="L32048" i="3"/>
  <c r="L32027" i="3"/>
  <c r="L32006" i="3"/>
  <c r="L31984" i="3"/>
  <c r="L31963" i="3"/>
  <c r="L31942" i="3"/>
  <c r="L31920" i="3"/>
  <c r="L31899" i="3"/>
  <c r="L31878" i="3"/>
  <c r="L31856" i="3"/>
  <c r="L31835" i="3"/>
  <c r="L31814" i="3"/>
  <c r="L31792" i="3"/>
  <c r="L31771" i="3"/>
  <c r="L31750" i="3"/>
  <c r="L31728" i="3"/>
  <c r="L31707" i="3"/>
  <c r="L31686" i="3"/>
  <c r="L31664" i="3"/>
  <c r="L31643" i="3"/>
  <c r="L31622" i="3"/>
  <c r="L31600" i="3"/>
  <c r="L31579" i="3"/>
  <c r="L31558" i="3"/>
  <c r="L31536" i="3"/>
  <c r="L31515" i="3"/>
  <c r="L31494" i="3"/>
  <c r="L31472" i="3"/>
  <c r="L31451" i="3"/>
  <c r="L31430" i="3"/>
  <c r="L31408" i="3"/>
  <c r="L31387" i="3"/>
  <c r="L31366" i="3"/>
  <c r="L31344" i="3"/>
  <c r="L31323" i="3"/>
  <c r="L31302" i="3"/>
  <c r="L31280" i="3"/>
  <c r="L31259" i="3"/>
  <c r="L31238" i="3"/>
  <c r="L31216" i="3"/>
  <c r="L31195" i="3"/>
  <c r="L31174" i="3"/>
  <c r="L31152" i="3"/>
  <c r="L31131" i="3"/>
  <c r="L31110" i="3"/>
  <c r="L31088" i="3"/>
  <c r="L31067" i="3"/>
  <c r="L31046" i="3"/>
  <c r="L31024" i="3"/>
  <c r="L31003" i="3"/>
  <c r="L30982" i="3"/>
  <c r="L30960" i="3"/>
  <c r="L30939" i="3"/>
  <c r="L30918" i="3"/>
  <c r="L30896" i="3"/>
  <c r="L30875" i="3"/>
  <c r="L30854" i="3"/>
  <c r="L30832" i="3"/>
  <c r="L30811" i="3"/>
  <c r="L30790" i="3"/>
  <c r="L30768" i="3"/>
  <c r="L30747" i="3"/>
  <c r="L30726" i="3"/>
  <c r="L30704" i="3"/>
  <c r="L30683" i="3"/>
  <c r="L30662" i="3"/>
  <c r="L30640" i="3"/>
  <c r="L30619" i="3"/>
  <c r="L30598" i="3"/>
  <c r="L30576" i="3"/>
  <c r="L30555" i="3"/>
  <c r="L30534" i="3"/>
  <c r="L30512" i="3"/>
  <c r="L30491" i="3"/>
  <c r="L30470" i="3"/>
  <c r="L30448" i="3"/>
  <c r="L30427" i="3"/>
  <c r="L30406" i="3"/>
  <c r="L30384" i="3"/>
  <c r="L30363" i="3"/>
  <c r="L30342" i="3"/>
  <c r="L30320" i="3"/>
  <c r="L30299" i="3"/>
  <c r="L30278" i="3"/>
  <c r="L30256" i="3"/>
  <c r="L30235" i="3"/>
  <c r="L30214" i="3"/>
  <c r="L30192" i="3"/>
  <c r="L30171" i="3"/>
  <c r="L30150" i="3"/>
  <c r="L30128" i="3"/>
  <c r="L30107" i="3"/>
  <c r="L30086" i="3"/>
  <c r="L30064" i="3"/>
  <c r="L30043" i="3"/>
  <c r="L30022" i="3"/>
  <c r="L30000" i="3"/>
  <c r="L29979" i="3"/>
  <c r="L29958" i="3"/>
  <c r="L29936" i="3"/>
  <c r="L29915" i="3"/>
  <c r="L29894" i="3"/>
  <c r="L29872" i="3"/>
  <c r="L29851" i="3"/>
  <c r="L29830" i="3"/>
  <c r="L29808" i="3"/>
  <c r="L29787" i="3"/>
  <c r="L29766" i="3"/>
  <c r="L29744" i="3"/>
  <c r="L29723" i="3"/>
  <c r="L29702" i="3"/>
  <c r="L29680" i="3"/>
  <c r="L29659" i="3"/>
  <c r="L29638" i="3"/>
  <c r="L29616" i="3"/>
  <c r="L29595" i="3"/>
  <c r="L29574" i="3"/>
  <c r="L29552" i="3"/>
  <c r="L29531" i="3"/>
  <c r="L29510" i="3"/>
  <c r="L29488" i="3"/>
  <c r="L29467" i="3"/>
  <c r="L29446" i="3"/>
  <c r="L29424" i="3"/>
  <c r="L29403" i="3"/>
  <c r="L29382" i="3"/>
  <c r="L29360" i="3"/>
  <c r="L29339" i="3"/>
  <c r="L29318" i="3"/>
  <c r="L29296" i="3"/>
  <c r="L29275" i="3"/>
  <c r="L29254" i="3"/>
  <c r="L29232" i="3"/>
  <c r="L29211" i="3"/>
  <c r="L29190" i="3"/>
  <c r="L29168" i="3"/>
  <c r="L29147" i="3"/>
  <c r="L29126" i="3"/>
  <c r="L29104" i="3"/>
  <c r="L29083" i="3"/>
  <c r="L29062" i="3"/>
  <c r="L29040" i="3"/>
  <c r="L29019" i="3"/>
  <c r="L28998" i="3"/>
  <c r="L28976" i="3"/>
  <c r="L28955" i="3"/>
  <c r="L28934" i="3"/>
  <c r="L28912" i="3"/>
  <c r="L28891" i="3"/>
  <c r="L28870" i="3"/>
  <c r="L28848" i="3"/>
  <c r="L28827" i="3"/>
  <c r="L28806" i="3"/>
  <c r="L28784" i="3"/>
  <c r="L28763" i="3"/>
  <c r="L28742" i="3"/>
  <c r="L28720" i="3"/>
  <c r="L28699" i="3"/>
  <c r="L28678" i="3"/>
  <c r="L28656" i="3"/>
  <c r="L28635" i="3"/>
  <c r="L28614" i="3"/>
  <c r="L28592" i="3"/>
  <c r="L28571" i="3"/>
  <c r="L28550" i="3"/>
  <c r="L28528" i="3"/>
  <c r="L28507" i="3"/>
  <c r="L28486" i="3"/>
  <c r="L28464" i="3"/>
  <c r="L28443" i="3"/>
  <c r="L28422" i="3"/>
  <c r="L28400" i="3"/>
  <c r="L28379" i="3"/>
  <c r="L28358" i="3"/>
  <c r="L28336" i="3"/>
  <c r="L28315" i="3"/>
  <c r="L28294" i="3"/>
  <c r="L28272" i="3"/>
  <c r="L28251" i="3"/>
  <c r="L28230" i="3"/>
  <c r="L28208" i="3"/>
  <c r="L28187" i="3"/>
  <c r="L28166" i="3"/>
  <c r="L28144" i="3"/>
  <c r="L28123" i="3"/>
  <c r="L28102" i="3"/>
  <c r="L28080" i="3"/>
  <c r="L28059" i="3"/>
  <c r="L28038" i="3"/>
  <c r="L28016" i="3"/>
  <c r="L27995" i="3"/>
  <c r="L27974" i="3"/>
  <c r="L27952" i="3"/>
  <c r="L27931" i="3"/>
  <c r="L27910" i="3"/>
  <c r="L27888" i="3"/>
  <c r="L27867" i="3"/>
  <c r="L27846" i="3"/>
  <c r="L27824" i="3"/>
  <c r="L27803" i="3"/>
  <c r="L27782" i="3"/>
  <c r="L27760" i="3"/>
  <c r="L27739" i="3"/>
  <c r="L27718" i="3"/>
  <c r="L27696" i="3"/>
  <c r="L27675" i="3"/>
  <c r="L27654" i="3"/>
  <c r="L27632" i="3"/>
  <c r="L27611" i="3"/>
  <c r="L27590" i="3"/>
  <c r="L27568" i="3"/>
  <c r="L27547" i="3"/>
  <c r="L27526" i="3"/>
  <c r="L27504" i="3"/>
  <c r="L27483" i="3"/>
  <c r="L27462" i="3"/>
  <c r="L27440" i="3"/>
  <c r="L27419" i="3"/>
  <c r="L27398" i="3"/>
  <c r="L27376" i="3"/>
  <c r="L27355" i="3"/>
  <c r="L27334" i="3"/>
  <c r="L27312" i="3"/>
  <c r="L27291" i="3"/>
  <c r="L27270" i="3"/>
  <c r="L27248" i="3"/>
  <c r="L27227" i="3"/>
  <c r="L27206" i="3"/>
  <c r="L27184" i="3"/>
  <c r="L27163" i="3"/>
  <c r="L27142" i="3"/>
  <c r="L27120" i="3"/>
  <c r="L27099" i="3"/>
  <c r="L27078" i="3"/>
  <c r="L27056" i="3"/>
  <c r="L27035" i="3"/>
  <c r="L27014" i="3"/>
  <c r="L26992" i="3"/>
  <c r="L26971" i="3"/>
  <c r="L26950" i="3"/>
  <c r="L26928" i="3"/>
  <c r="L26907" i="3"/>
  <c r="L26886" i="3"/>
  <c r="L26864" i="3"/>
  <c r="L26843" i="3"/>
  <c r="L26822" i="3"/>
  <c r="L26800" i="3"/>
  <c r="L26779" i="3"/>
  <c r="L26758" i="3"/>
  <c r="L26736" i="3"/>
  <c r="L26715" i="3"/>
  <c r="L26694" i="3"/>
  <c r="L26672" i="3"/>
  <c r="L26651" i="3"/>
  <c r="L26630" i="3"/>
  <c r="L26608" i="3"/>
  <c r="L26587" i="3"/>
  <c r="L26566" i="3"/>
  <c r="L26544" i="3"/>
  <c r="L26523" i="3"/>
  <c r="L26502" i="3"/>
  <c r="L26480" i="3"/>
  <c r="L26459" i="3"/>
  <c r="L26438" i="3"/>
  <c r="L26416" i="3"/>
  <c r="L26395" i="3"/>
  <c r="L26374" i="3"/>
  <c r="L26352" i="3"/>
  <c r="L26331" i="3"/>
  <c r="L26310" i="3"/>
  <c r="L26288" i="3"/>
  <c r="L26267" i="3"/>
  <c r="L26246" i="3"/>
  <c r="L26224" i="3"/>
  <c r="L26203" i="3"/>
  <c r="L26182" i="3"/>
  <c r="L26160" i="3"/>
  <c r="L26139" i="3"/>
  <c r="L26118" i="3"/>
  <c r="L26096" i="3"/>
  <c r="L26075" i="3"/>
  <c r="L26054" i="3"/>
  <c r="L26032" i="3"/>
  <c r="L26011" i="3"/>
  <c r="L25990" i="3"/>
  <c r="L25968" i="3"/>
  <c r="L25947" i="3"/>
  <c r="L25926" i="3"/>
  <c r="L25904" i="3"/>
  <c r="L25883" i="3"/>
  <c r="L25862" i="3"/>
  <c r="L25840" i="3"/>
  <c r="L25819" i="3"/>
  <c r="L25798" i="3"/>
  <c r="L25776" i="3"/>
  <c r="L25755" i="3"/>
  <c r="L25734" i="3"/>
  <c r="L25712" i="3"/>
  <c r="L25691" i="3"/>
  <c r="L25670" i="3"/>
  <c r="L25648" i="3"/>
  <c r="L25627" i="3"/>
  <c r="L25606" i="3"/>
  <c r="L25584" i="3"/>
  <c r="L25563" i="3"/>
  <c r="L25542" i="3"/>
  <c r="L25520" i="3"/>
  <c r="L25499" i="3"/>
  <c r="L25478" i="3"/>
  <c r="L25456" i="3"/>
  <c r="L25435" i="3"/>
  <c r="L25414" i="3"/>
  <c r="L25392" i="3"/>
  <c r="L25371" i="3"/>
  <c r="L25350" i="3"/>
  <c r="L25328" i="3"/>
  <c r="L25307" i="3"/>
  <c r="L25286" i="3"/>
  <c r="L25264" i="3"/>
  <c r="L25243" i="3"/>
  <c r="L25222" i="3"/>
  <c r="L25200" i="3"/>
  <c r="L25179" i="3"/>
  <c r="L25158" i="3"/>
  <c r="L25136" i="3"/>
  <c r="L25115" i="3"/>
  <c r="L25094" i="3"/>
  <c r="L25072" i="3"/>
  <c r="L25051" i="3"/>
  <c r="L25030" i="3"/>
  <c r="L25014" i="3"/>
  <c r="L24998" i="3"/>
  <c r="L24982" i="3"/>
  <c r="L24966" i="3"/>
  <c r="L24950" i="3"/>
  <c r="L24934" i="3"/>
  <c r="L24918" i="3"/>
  <c r="L24902" i="3"/>
  <c r="L24886" i="3"/>
  <c r="L24870" i="3"/>
  <c r="L24854" i="3"/>
  <c r="L24838" i="3"/>
  <c r="L24822" i="3"/>
  <c r="L24806" i="3"/>
  <c r="L24790" i="3"/>
  <c r="L24774" i="3"/>
  <c r="L24758" i="3"/>
  <c r="L24742" i="3"/>
  <c r="L24726" i="3"/>
  <c r="L24710" i="3"/>
  <c r="L24694" i="3"/>
  <c r="L24678" i="3"/>
  <c r="L24662" i="3"/>
  <c r="L24646" i="3"/>
  <c r="L24630" i="3"/>
  <c r="L24614" i="3"/>
  <c r="L24598" i="3"/>
  <c r="L24582" i="3"/>
  <c r="L24566" i="3"/>
  <c r="L24550" i="3"/>
  <c r="L24534" i="3"/>
  <c r="L24518" i="3"/>
  <c r="L24502" i="3"/>
  <c r="L24486" i="3"/>
  <c r="L24470" i="3"/>
  <c r="L24454" i="3"/>
  <c r="L24438" i="3"/>
  <c r="L24422" i="3"/>
  <c r="L24406" i="3"/>
  <c r="L24390" i="3"/>
  <c r="L24374" i="3"/>
  <c r="L24358" i="3"/>
  <c r="L24342" i="3"/>
  <c r="L24326" i="3"/>
  <c r="L24310" i="3"/>
  <c r="L24294" i="3"/>
  <c r="L24278" i="3"/>
  <c r="L24262" i="3"/>
  <c r="L24246" i="3"/>
  <c r="L24231" i="3"/>
  <c r="L24217" i="3"/>
  <c r="L24206" i="3"/>
  <c r="L24192" i="3"/>
  <c r="L24179" i="3"/>
  <c r="L24167" i="3"/>
  <c r="L24153" i="3"/>
  <c r="L24142" i="3"/>
  <c r="L24128" i="3"/>
  <c r="L24115" i="3"/>
  <c r="L24103" i="3"/>
  <c r="L24089" i="3"/>
  <c r="L24078" i="3"/>
  <c r="L24064" i="3"/>
  <c r="L24051" i="3"/>
  <c r="L24039" i="3"/>
  <c r="L24025" i="3"/>
  <c r="L24014" i="3"/>
  <c r="L24000" i="3"/>
  <c r="L23987" i="3"/>
  <c r="L23975" i="3"/>
  <c r="L23961" i="3"/>
  <c r="L23950" i="3"/>
  <c r="L23936" i="3"/>
  <c r="L23923" i="3"/>
  <c r="L23911" i="3"/>
  <c r="L23897" i="3"/>
  <c r="L23886" i="3"/>
  <c r="L23872" i="3"/>
  <c r="L23859" i="3"/>
  <c r="L23847" i="3"/>
  <c r="L23833" i="3"/>
  <c r="L23822" i="3"/>
  <c r="L23808" i="3"/>
  <c r="L23795" i="3"/>
  <c r="L23783" i="3"/>
  <c r="L23769" i="3"/>
  <c r="L23758" i="3"/>
  <c r="L23744" i="3"/>
  <c r="L23731" i="3"/>
  <c r="L23719" i="3"/>
  <c r="L23705" i="3"/>
  <c r="L23694" i="3"/>
  <c r="L23680" i="3"/>
  <c r="L23667" i="3"/>
  <c r="L23655" i="3"/>
  <c r="L23641" i="3"/>
  <c r="L23630" i="3"/>
  <c r="L23616" i="3"/>
  <c r="L23603" i="3"/>
  <c r="L23591" i="3"/>
  <c r="L23577" i="3"/>
  <c r="L23566" i="3"/>
  <c r="L23552" i="3"/>
  <c r="L23539" i="3"/>
  <c r="L23527" i="3"/>
  <c r="L23513" i="3"/>
  <c r="L23502" i="3"/>
  <c r="L23488" i="3"/>
  <c r="L23475" i="3"/>
  <c r="L23463" i="3"/>
  <c r="L23449" i="3"/>
  <c r="L23438" i="3"/>
  <c r="L23424" i="3"/>
  <c r="L23411" i="3"/>
  <c r="L23399" i="3"/>
  <c r="L23385" i="3"/>
  <c r="L23374" i="3"/>
  <c r="L23360" i="3"/>
  <c r="L23347" i="3"/>
  <c r="L23335" i="3"/>
  <c r="L23321" i="3"/>
  <c r="L23310" i="3"/>
  <c r="L23296" i="3"/>
  <c r="L23283" i="3"/>
  <c r="L23271" i="3"/>
  <c r="L23257" i="3"/>
  <c r="L23246" i="3"/>
  <c r="L23232" i="3"/>
  <c r="L23219" i="3"/>
  <c r="L23207" i="3"/>
  <c r="L23193" i="3"/>
  <c r="L23182" i="3"/>
  <c r="L23168" i="3"/>
  <c r="L23155" i="3"/>
  <c r="L23143" i="3"/>
  <c r="L23131" i="3"/>
  <c r="L23120" i="3"/>
  <c r="L23110" i="3"/>
  <c r="L23099" i="3"/>
  <c r="L23088" i="3"/>
  <c r="L23078" i="3"/>
  <c r="L23067" i="3"/>
  <c r="L23056" i="3"/>
  <c r="L23046" i="3"/>
  <c r="L23035" i="3"/>
  <c r="L23024" i="3"/>
  <c r="L23014" i="3"/>
  <c r="L23003" i="3"/>
  <c r="L22992" i="3"/>
  <c r="L22982" i="3"/>
  <c r="L22971" i="3"/>
  <c r="L22960" i="3"/>
  <c r="L22950" i="3"/>
  <c r="L22939" i="3"/>
  <c r="L22928" i="3"/>
  <c r="L22918" i="3"/>
  <c r="L22907" i="3"/>
  <c r="L22896" i="3"/>
  <c r="L22886" i="3"/>
  <c r="L22875" i="3"/>
  <c r="L22864" i="3"/>
  <c r="L22854" i="3"/>
  <c r="L22843" i="3"/>
  <c r="L22832" i="3"/>
  <c r="L22822" i="3"/>
  <c r="L22811" i="3"/>
  <c r="L22800" i="3"/>
  <c r="L22790" i="3"/>
  <c r="L22779" i="3"/>
  <c r="L22768" i="3"/>
  <c r="L22758" i="3"/>
  <c r="L22747" i="3"/>
  <c r="L22736" i="3"/>
  <c r="L22726" i="3"/>
  <c r="L22715" i="3"/>
  <c r="L22704" i="3"/>
  <c r="L22694" i="3"/>
  <c r="L22683" i="3"/>
  <c r="L22672" i="3"/>
  <c r="L22662" i="3"/>
  <c r="L22651" i="3"/>
  <c r="L22640" i="3"/>
  <c r="L22630" i="3"/>
  <c r="L22619" i="3"/>
  <c r="L22608" i="3"/>
  <c r="L22598" i="3"/>
  <c r="L22587" i="3"/>
  <c r="L22576" i="3"/>
  <c r="L22566" i="3"/>
  <c r="L22555" i="3"/>
  <c r="L22544" i="3"/>
  <c r="L22534" i="3"/>
  <c r="L22523" i="3"/>
  <c r="L22512" i="3"/>
  <c r="L22502" i="3"/>
  <c r="L22491" i="3"/>
  <c r="L22480" i="3"/>
  <c r="L22470" i="3"/>
  <c r="L22459" i="3"/>
  <c r="L22448" i="3"/>
  <c r="L22438" i="3"/>
  <c r="L22427" i="3"/>
  <c r="L22416" i="3"/>
  <c r="L22406" i="3"/>
  <c r="L22395" i="3"/>
  <c r="L22384" i="3"/>
  <c r="L22374" i="3"/>
  <c r="L22363" i="3"/>
  <c r="L22352" i="3"/>
  <c r="L22342" i="3"/>
  <c r="L22331" i="3"/>
  <c r="L22320" i="3"/>
  <c r="L22310" i="3"/>
  <c r="L22299" i="3"/>
  <c r="L22288" i="3"/>
  <c r="L22278" i="3"/>
  <c r="L22267" i="3"/>
  <c r="L22256" i="3"/>
  <c r="L22246" i="3"/>
  <c r="L22235" i="3"/>
  <c r="L22224" i="3"/>
  <c r="L22214" i="3"/>
  <c r="L22203" i="3"/>
  <c r="L22192" i="3"/>
  <c r="L22182" i="3"/>
  <c r="L22171" i="3"/>
  <c r="L22160" i="3"/>
  <c r="L22150" i="3"/>
  <c r="L22139" i="3"/>
  <c r="L22128" i="3"/>
  <c r="L22118" i="3"/>
  <c r="L22107" i="3"/>
  <c r="L22096" i="3"/>
  <c r="L22086" i="3"/>
  <c r="L22075" i="3"/>
  <c r="L22064" i="3"/>
  <c r="L22055" i="3"/>
  <c r="L22046" i="3"/>
  <c r="L22037" i="3"/>
  <c r="L22028" i="3"/>
  <c r="L22019" i="3"/>
  <c r="L22009" i="3"/>
  <c r="L10" i="3"/>
  <c r="L18" i="3"/>
  <c r="L26" i="3"/>
  <c r="L34" i="3"/>
  <c r="L42" i="3"/>
  <c r="L50" i="3"/>
  <c r="L58" i="3"/>
  <c r="L66" i="3"/>
  <c r="L74" i="3"/>
  <c r="L82" i="3"/>
  <c r="L90" i="3"/>
  <c r="L98" i="3"/>
  <c r="L106" i="3"/>
  <c r="L114" i="3"/>
  <c r="L122" i="3"/>
  <c r="L130" i="3"/>
  <c r="L138" i="3"/>
  <c r="L146" i="3"/>
  <c r="L154" i="3"/>
  <c r="L162" i="3"/>
  <c r="L170" i="3"/>
  <c r="L178" i="3"/>
  <c r="L186" i="3"/>
  <c r="L194" i="3"/>
  <c r="L202" i="3"/>
  <c r="L210" i="3"/>
  <c r="L218" i="3"/>
  <c r="L226" i="3"/>
  <c r="L234" i="3"/>
  <c r="L242" i="3"/>
  <c r="L250" i="3"/>
  <c r="L258" i="3"/>
  <c r="L266" i="3"/>
  <c r="L274" i="3"/>
  <c r="L282" i="3"/>
  <c r="L290" i="3"/>
  <c r="L298" i="3"/>
  <c r="L306" i="3"/>
  <c r="L314" i="3"/>
  <c r="L322" i="3"/>
  <c r="L330" i="3"/>
  <c r="L338" i="3"/>
  <c r="L346" i="3"/>
  <c r="L354" i="3"/>
  <c r="L362" i="3"/>
  <c r="L370" i="3"/>
  <c r="L378" i="3"/>
  <c r="L386" i="3"/>
  <c r="L394" i="3"/>
  <c r="L402" i="3"/>
  <c r="L410" i="3"/>
  <c r="L418" i="3"/>
  <c r="L426" i="3"/>
  <c r="L434" i="3"/>
  <c r="L442" i="3"/>
  <c r="L450" i="3"/>
  <c r="L458" i="3"/>
  <c r="L466" i="3"/>
  <c r="L474" i="3"/>
  <c r="L482" i="3"/>
  <c r="L490" i="3"/>
  <c r="L498" i="3"/>
  <c r="L506" i="3"/>
  <c r="L514" i="3"/>
  <c r="L522" i="3"/>
  <c r="L530" i="3"/>
  <c r="L538" i="3"/>
  <c r="L546" i="3"/>
  <c r="L554" i="3"/>
  <c r="L562" i="3"/>
  <c r="L570" i="3"/>
  <c r="L578" i="3"/>
  <c r="L586" i="3"/>
  <c r="L594" i="3"/>
  <c r="L602" i="3"/>
  <c r="L610" i="3"/>
  <c r="L618" i="3"/>
  <c r="L626" i="3"/>
  <c r="L634" i="3"/>
  <c r="L642" i="3"/>
  <c r="L650" i="3"/>
  <c r="L658" i="3"/>
  <c r="L666" i="3"/>
  <c r="L674" i="3"/>
  <c r="L682" i="3"/>
  <c r="L690" i="3"/>
  <c r="L698" i="3"/>
  <c r="L706" i="3"/>
  <c r="L714" i="3"/>
  <c r="L722" i="3"/>
  <c r="L730" i="3"/>
  <c r="L738" i="3"/>
  <c r="L746" i="3"/>
  <c r="L754" i="3"/>
  <c r="L762" i="3"/>
  <c r="L770" i="3"/>
  <c r="L778" i="3"/>
  <c r="L786" i="3"/>
  <c r="L794" i="3"/>
  <c r="L802" i="3"/>
  <c r="L810" i="3"/>
  <c r="L818" i="3"/>
  <c r="L826" i="3"/>
  <c r="L834" i="3"/>
  <c r="L842" i="3"/>
  <c r="L850" i="3"/>
  <c r="L858" i="3"/>
  <c r="L866" i="3"/>
  <c r="L874" i="3"/>
  <c r="L882" i="3"/>
  <c r="L890" i="3"/>
  <c r="L898" i="3"/>
  <c r="L906" i="3"/>
  <c r="L914" i="3"/>
  <c r="L922" i="3"/>
  <c r="L930" i="3"/>
  <c r="L938" i="3"/>
  <c r="L946" i="3"/>
  <c r="L954" i="3"/>
  <c r="L962" i="3"/>
  <c r="L970" i="3"/>
  <c r="L978" i="3"/>
  <c r="L986" i="3"/>
  <c r="L994" i="3"/>
  <c r="L1002" i="3"/>
  <c r="L1010" i="3"/>
  <c r="L1018" i="3"/>
  <c r="L1026" i="3"/>
  <c r="L1034" i="3"/>
  <c r="L1042" i="3"/>
  <c r="L1050" i="3"/>
  <c r="L1058" i="3"/>
  <c r="L1066" i="3"/>
  <c r="L1074" i="3"/>
  <c r="L1082" i="3"/>
  <c r="L1090" i="3"/>
  <c r="L1098" i="3"/>
  <c r="L1106" i="3"/>
  <c r="L1114" i="3"/>
  <c r="L1122" i="3"/>
  <c r="L1130" i="3"/>
  <c r="L1138" i="3"/>
  <c r="L1146" i="3"/>
  <c r="L1154" i="3"/>
  <c r="L1162" i="3"/>
  <c r="L1170" i="3"/>
  <c r="L1178" i="3"/>
  <c r="L1186" i="3"/>
  <c r="L1194" i="3"/>
  <c r="L1202" i="3"/>
  <c r="L1210" i="3"/>
  <c r="L1218" i="3"/>
  <c r="L1226" i="3"/>
  <c r="L1234" i="3"/>
  <c r="L1242" i="3"/>
  <c r="L1250" i="3"/>
  <c r="L1258" i="3"/>
  <c r="L1266" i="3"/>
  <c r="L1274" i="3"/>
  <c r="L1282" i="3"/>
  <c r="L1290" i="3"/>
  <c r="L1298" i="3"/>
  <c r="L1306" i="3"/>
  <c r="L1314" i="3"/>
  <c r="L1322" i="3"/>
  <c r="L1330" i="3"/>
  <c r="L1338" i="3"/>
  <c r="L1346" i="3"/>
  <c r="L1354" i="3"/>
  <c r="L1362" i="3"/>
  <c r="L1370" i="3"/>
  <c r="L1378" i="3"/>
  <c r="L1386" i="3"/>
  <c r="L1394" i="3"/>
  <c r="L1402" i="3"/>
  <c r="L1410" i="3"/>
  <c r="L1418" i="3"/>
  <c r="L1426" i="3"/>
  <c r="L1434" i="3"/>
  <c r="L1442" i="3"/>
  <c r="L1450" i="3"/>
  <c r="L1458" i="3"/>
  <c r="L1466" i="3"/>
  <c r="L1474" i="3"/>
  <c r="L1482" i="3"/>
  <c r="L1490" i="3"/>
  <c r="L1498" i="3"/>
  <c r="L1506" i="3"/>
  <c r="L1514" i="3"/>
  <c r="L1522" i="3"/>
  <c r="L1530" i="3"/>
  <c r="L1538" i="3"/>
  <c r="L1546" i="3"/>
  <c r="L1554" i="3"/>
  <c r="L1562" i="3"/>
  <c r="L1570" i="3"/>
  <c r="L1578" i="3"/>
  <c r="L1586" i="3"/>
  <c r="L1594" i="3"/>
  <c r="L1602" i="3"/>
  <c r="L1610" i="3"/>
  <c r="L1618" i="3"/>
  <c r="L1626" i="3"/>
  <c r="L1634" i="3"/>
  <c r="L1642" i="3"/>
  <c r="L1650" i="3"/>
  <c r="L1658" i="3"/>
  <c r="L1666" i="3"/>
  <c r="L1674" i="3"/>
  <c r="L1682" i="3"/>
  <c r="L1690" i="3"/>
  <c r="L1698" i="3"/>
  <c r="L1706" i="3"/>
  <c r="L1714" i="3"/>
  <c r="L1722" i="3"/>
  <c r="L1730" i="3"/>
  <c r="L1738" i="3"/>
  <c r="L1746" i="3"/>
  <c r="L1754" i="3"/>
  <c r="L1762" i="3"/>
  <c r="L1770" i="3"/>
  <c r="L1778" i="3"/>
  <c r="L1786" i="3"/>
  <c r="L1794" i="3"/>
  <c r="L1802" i="3"/>
  <c r="L1810" i="3"/>
  <c r="L1818" i="3"/>
  <c r="L1826" i="3"/>
  <c r="L1834" i="3"/>
  <c r="L1842" i="3"/>
  <c r="L1850" i="3"/>
  <c r="L1858" i="3"/>
  <c r="L1866" i="3"/>
  <c r="L1874" i="3"/>
  <c r="L1882" i="3"/>
  <c r="L1890" i="3"/>
  <c r="L1898" i="3"/>
  <c r="L1906" i="3"/>
  <c r="L1914" i="3"/>
  <c r="L1922" i="3"/>
  <c r="L1930" i="3"/>
  <c r="L1938" i="3"/>
  <c r="L1946" i="3"/>
  <c r="L1954" i="3"/>
  <c r="L1962" i="3"/>
  <c r="L1970" i="3"/>
  <c r="L1978" i="3"/>
  <c r="L1986" i="3"/>
  <c r="L1994" i="3"/>
  <c r="L2002" i="3"/>
  <c r="L2010" i="3"/>
  <c r="L2018" i="3"/>
  <c r="L2026" i="3"/>
  <c r="L2034" i="3"/>
  <c r="L2042" i="3"/>
  <c r="L2050" i="3"/>
  <c r="L2058" i="3"/>
  <c r="L2066" i="3"/>
  <c r="L2074" i="3"/>
  <c r="L2082" i="3"/>
  <c r="L2090" i="3"/>
  <c r="L2098" i="3"/>
  <c r="L2106" i="3"/>
  <c r="L2114" i="3"/>
  <c r="L2122" i="3"/>
  <c r="L2130" i="3"/>
  <c r="L2138" i="3"/>
  <c r="L2146" i="3"/>
  <c r="L2154" i="3"/>
  <c r="L2162" i="3"/>
  <c r="L2170" i="3"/>
  <c r="L2178" i="3"/>
  <c r="L2186" i="3"/>
  <c r="L2194" i="3"/>
  <c r="L2202" i="3"/>
  <c r="L2210" i="3"/>
  <c r="L2218" i="3"/>
  <c r="L2226" i="3"/>
  <c r="L2234" i="3"/>
  <c r="L2242" i="3"/>
  <c r="L2250" i="3"/>
  <c r="L2258" i="3"/>
  <c r="L2266" i="3"/>
  <c r="L2274" i="3"/>
  <c r="L2282" i="3"/>
  <c r="L2290" i="3"/>
  <c r="L2298" i="3"/>
  <c r="L2306" i="3"/>
  <c r="L2314" i="3"/>
  <c r="L2322" i="3"/>
  <c r="L2330" i="3"/>
  <c r="L2338" i="3"/>
  <c r="L2346" i="3"/>
  <c r="L2354" i="3"/>
  <c r="L2362" i="3"/>
  <c r="L2370" i="3"/>
  <c r="L2378" i="3"/>
  <c r="L2386" i="3"/>
  <c r="L2394" i="3"/>
  <c r="L2402" i="3"/>
  <c r="L2410" i="3"/>
  <c r="L2418" i="3"/>
  <c r="L2426" i="3"/>
  <c r="L2434" i="3"/>
  <c r="L2442" i="3"/>
  <c r="L2450" i="3"/>
  <c r="L2458" i="3"/>
  <c r="L2466" i="3"/>
  <c r="L2474" i="3"/>
  <c r="L2482" i="3"/>
  <c r="L2490" i="3"/>
  <c r="L2498" i="3"/>
  <c r="L2506" i="3"/>
  <c r="L2514" i="3"/>
  <c r="L2522" i="3"/>
  <c r="L2530" i="3"/>
  <c r="L2538" i="3"/>
  <c r="L2546" i="3"/>
  <c r="L2554" i="3"/>
  <c r="L2562" i="3"/>
  <c r="L2570" i="3"/>
  <c r="L2578" i="3"/>
  <c r="L2586" i="3"/>
  <c r="L2594" i="3"/>
  <c r="L2602" i="3"/>
  <c r="L2610" i="3"/>
  <c r="L2618" i="3"/>
  <c r="L2626" i="3"/>
  <c r="L2634" i="3"/>
  <c r="L2642" i="3"/>
  <c r="L2650" i="3"/>
  <c r="L2658" i="3"/>
  <c r="L2666" i="3"/>
  <c r="L2674" i="3"/>
  <c r="L2682" i="3"/>
  <c r="L2690" i="3"/>
  <c r="L2698" i="3"/>
  <c r="L2706" i="3"/>
  <c r="L2714" i="3"/>
  <c r="L2722" i="3"/>
  <c r="L2730" i="3"/>
  <c r="L2738" i="3"/>
  <c r="L2746" i="3"/>
  <c r="L2754" i="3"/>
  <c r="L2762" i="3"/>
  <c r="L2770" i="3"/>
  <c r="L2778" i="3"/>
  <c r="L2786" i="3"/>
  <c r="L2794" i="3"/>
  <c r="L2802" i="3"/>
  <c r="L2810" i="3"/>
  <c r="L2818" i="3"/>
  <c r="L2826" i="3"/>
  <c r="L2834" i="3"/>
  <c r="L2842" i="3"/>
  <c r="L2850" i="3"/>
  <c r="L2858" i="3"/>
  <c r="L2866" i="3"/>
  <c r="L2874" i="3"/>
  <c r="L2882" i="3"/>
  <c r="L2890" i="3"/>
  <c r="L2898" i="3"/>
  <c r="L2906" i="3"/>
  <c r="L2914" i="3"/>
  <c r="L2922" i="3"/>
  <c r="L2930" i="3"/>
  <c r="L2938" i="3"/>
  <c r="L2946" i="3"/>
  <c r="L2954" i="3"/>
  <c r="L2962" i="3"/>
  <c r="L2970" i="3"/>
  <c r="L2978" i="3"/>
  <c r="L2986" i="3"/>
  <c r="L2994" i="3"/>
  <c r="L3002" i="3"/>
  <c r="L3010" i="3"/>
  <c r="L3018" i="3"/>
  <c r="L3026" i="3"/>
  <c r="L3034" i="3"/>
  <c r="L3042" i="3"/>
  <c r="L3050" i="3"/>
  <c r="L3058" i="3"/>
  <c r="L3066" i="3"/>
  <c r="L3074" i="3"/>
  <c r="L3082" i="3"/>
  <c r="L3090" i="3"/>
  <c r="L3098" i="3"/>
  <c r="L3106" i="3"/>
  <c r="L3114" i="3"/>
  <c r="L3122" i="3"/>
  <c r="L3130" i="3"/>
  <c r="L3138" i="3"/>
  <c r="L3146" i="3"/>
  <c r="L3154" i="3"/>
  <c r="L3162" i="3"/>
  <c r="L3170" i="3"/>
  <c r="L3178" i="3"/>
  <c r="L3186" i="3"/>
  <c r="L3194" i="3"/>
  <c r="L3202" i="3"/>
  <c r="L3210" i="3"/>
  <c r="L3218" i="3"/>
  <c r="L3226" i="3"/>
  <c r="L3234" i="3"/>
  <c r="L3242" i="3"/>
  <c r="L3250" i="3"/>
  <c r="L3258" i="3"/>
  <c r="L3266" i="3"/>
  <c r="L3274" i="3"/>
  <c r="L3282" i="3"/>
  <c r="L3290" i="3"/>
  <c r="L3298" i="3"/>
  <c r="L3306" i="3"/>
  <c r="L3314" i="3"/>
  <c r="L3322" i="3"/>
  <c r="L3330" i="3"/>
  <c r="L3338" i="3"/>
  <c r="L3346" i="3"/>
  <c r="L3354" i="3"/>
  <c r="L3362" i="3"/>
  <c r="L3370" i="3"/>
  <c r="L3378" i="3"/>
  <c r="L3386" i="3"/>
  <c r="L3394" i="3"/>
  <c r="L3402" i="3"/>
  <c r="L3410" i="3"/>
  <c r="L3418" i="3"/>
  <c r="L3426" i="3"/>
  <c r="L3434" i="3"/>
  <c r="L3442" i="3"/>
  <c r="L3450" i="3"/>
  <c r="L3458" i="3"/>
  <c r="L3466" i="3"/>
  <c r="L3474" i="3"/>
  <c r="L3482" i="3"/>
  <c r="L3490" i="3"/>
  <c r="L3498" i="3"/>
  <c r="L3506" i="3"/>
  <c r="L3514" i="3"/>
  <c r="L3522" i="3"/>
  <c r="L3530" i="3"/>
  <c r="L3538" i="3"/>
  <c r="L3546" i="3"/>
  <c r="L3554" i="3"/>
  <c r="L3562" i="3"/>
  <c r="L3570" i="3"/>
  <c r="L3578" i="3"/>
  <c r="L3586" i="3"/>
  <c r="L3594" i="3"/>
  <c r="L3602" i="3"/>
  <c r="L3610" i="3"/>
  <c r="L3618" i="3"/>
  <c r="L3626" i="3"/>
  <c r="L3634" i="3"/>
  <c r="L3642" i="3"/>
  <c r="L3650" i="3"/>
  <c r="L3658" i="3"/>
  <c r="L3666" i="3"/>
  <c r="L3674" i="3"/>
  <c r="L3682" i="3"/>
  <c r="L3690" i="3"/>
  <c r="L3698" i="3"/>
  <c r="L3706" i="3"/>
  <c r="L3714" i="3"/>
  <c r="L3722" i="3"/>
  <c r="L3730" i="3"/>
  <c r="L3738" i="3"/>
  <c r="L3746" i="3"/>
  <c r="L3754" i="3"/>
  <c r="L3762" i="3"/>
  <c r="L3770" i="3"/>
  <c r="L3778" i="3"/>
  <c r="L3786" i="3"/>
  <c r="L3794" i="3"/>
  <c r="L3802" i="3"/>
  <c r="L3810" i="3"/>
  <c r="L3818" i="3"/>
  <c r="L3826" i="3"/>
  <c r="L3834" i="3"/>
  <c r="L3842" i="3"/>
  <c r="L3850" i="3"/>
  <c r="L3858" i="3"/>
  <c r="L3866" i="3"/>
  <c r="L3874" i="3"/>
  <c r="L3882" i="3"/>
  <c r="L3890" i="3"/>
  <c r="L3898" i="3"/>
  <c r="L3906" i="3"/>
  <c r="L3914" i="3"/>
  <c r="L3922" i="3"/>
  <c r="L3930" i="3"/>
  <c r="L3938" i="3"/>
  <c r="L3946" i="3"/>
  <c r="L3954" i="3"/>
  <c r="L3962" i="3"/>
  <c r="L3970" i="3"/>
  <c r="L3978" i="3"/>
  <c r="L3986" i="3"/>
  <c r="L3994" i="3"/>
  <c r="L4002" i="3"/>
  <c r="L4010" i="3"/>
  <c r="L4018" i="3"/>
  <c r="L4026" i="3"/>
  <c r="L4034" i="3"/>
  <c r="L4042" i="3"/>
  <c r="L4050" i="3"/>
  <c r="L4058" i="3"/>
  <c r="L4066" i="3"/>
  <c r="L4074" i="3"/>
  <c r="L4082" i="3"/>
  <c r="L4090" i="3"/>
  <c r="L4098" i="3"/>
  <c r="L4106" i="3"/>
  <c r="L4114" i="3"/>
  <c r="L4122" i="3"/>
  <c r="L4130" i="3"/>
  <c r="L4138" i="3"/>
  <c r="L4146" i="3"/>
  <c r="L4154" i="3"/>
  <c r="L4162" i="3"/>
  <c r="L4170" i="3"/>
  <c r="L4178" i="3"/>
  <c r="L4186" i="3"/>
  <c r="L4194" i="3"/>
  <c r="L4202" i="3"/>
  <c r="L4210" i="3"/>
  <c r="L4218" i="3"/>
  <c r="L4226" i="3"/>
  <c r="L4234" i="3"/>
  <c r="L4242" i="3"/>
  <c r="L4250" i="3"/>
  <c r="L4258" i="3"/>
  <c r="L4266" i="3"/>
  <c r="L4274" i="3"/>
  <c r="L4282" i="3"/>
  <c r="L4290" i="3"/>
  <c r="L4298" i="3"/>
  <c r="L4306" i="3"/>
  <c r="L4314" i="3"/>
  <c r="L4322" i="3"/>
  <c r="L4330" i="3"/>
  <c r="L4338" i="3"/>
  <c r="L4346" i="3"/>
  <c r="L4354" i="3"/>
  <c r="L4362" i="3"/>
  <c r="L4370" i="3"/>
  <c r="L4378" i="3"/>
  <c r="L4386" i="3"/>
  <c r="L4394" i="3"/>
  <c r="L4402" i="3"/>
  <c r="L4410" i="3"/>
  <c r="L4418" i="3"/>
  <c r="L4426" i="3"/>
  <c r="L4434" i="3"/>
  <c r="L4442" i="3"/>
  <c r="L4450" i="3"/>
  <c r="L4458" i="3"/>
  <c r="L4466" i="3"/>
  <c r="L4474" i="3"/>
  <c r="L4482" i="3"/>
  <c r="L4490" i="3"/>
  <c r="L4498" i="3"/>
  <c r="L4506" i="3"/>
  <c r="L4514" i="3"/>
  <c r="L4522" i="3"/>
  <c r="L4530" i="3"/>
  <c r="L4538" i="3"/>
  <c r="L4546" i="3"/>
  <c r="L4554" i="3"/>
  <c r="L4562" i="3"/>
  <c r="L4570" i="3"/>
  <c r="L4578" i="3"/>
  <c r="L4586" i="3"/>
  <c r="L4594" i="3"/>
  <c r="L4602" i="3"/>
  <c r="L4610" i="3"/>
  <c r="L4618" i="3"/>
  <c r="L4626" i="3"/>
  <c r="L4634" i="3"/>
  <c r="L4642" i="3"/>
  <c r="L4650" i="3"/>
  <c r="L4658" i="3"/>
  <c r="L4666" i="3"/>
  <c r="L4674" i="3"/>
  <c r="L4682" i="3"/>
  <c r="L4690" i="3"/>
  <c r="L4698" i="3"/>
  <c r="L4706" i="3"/>
  <c r="L4714" i="3"/>
  <c r="L4722" i="3"/>
  <c r="L4730" i="3"/>
  <c r="L4738" i="3"/>
  <c r="L4746" i="3"/>
  <c r="L4754" i="3"/>
  <c r="L4762" i="3"/>
  <c r="L4770" i="3"/>
  <c r="L4778" i="3"/>
  <c r="L4786" i="3"/>
  <c r="L4794" i="3"/>
  <c r="L4802" i="3"/>
  <c r="L4810" i="3"/>
  <c r="L4818" i="3"/>
  <c r="L4826" i="3"/>
  <c r="L4834" i="3"/>
  <c r="L4842" i="3"/>
  <c r="L4850" i="3"/>
  <c r="L4858" i="3"/>
  <c r="L4866" i="3"/>
  <c r="L4874" i="3"/>
  <c r="L4882" i="3"/>
  <c r="L4890" i="3"/>
  <c r="L4898" i="3"/>
  <c r="L4906" i="3"/>
  <c r="L4914" i="3"/>
  <c r="L4922" i="3"/>
  <c r="L4930" i="3"/>
  <c r="L4938" i="3"/>
  <c r="L4946" i="3"/>
  <c r="L4954" i="3"/>
  <c r="L4962" i="3"/>
  <c r="L4970" i="3"/>
  <c r="L4978" i="3"/>
  <c r="L4986" i="3"/>
  <c r="L4994" i="3"/>
  <c r="L5002" i="3"/>
  <c r="L5010" i="3"/>
  <c r="L5018" i="3"/>
  <c r="L5026" i="3"/>
  <c r="L5034" i="3"/>
  <c r="L5042" i="3"/>
  <c r="L5050" i="3"/>
  <c r="L5058" i="3"/>
  <c r="L5066" i="3"/>
  <c r="L5074" i="3"/>
  <c r="L5082" i="3"/>
  <c r="L5090" i="3"/>
  <c r="L5098" i="3"/>
  <c r="L5106" i="3"/>
  <c r="L5114" i="3"/>
  <c r="L5122" i="3"/>
  <c r="L5130" i="3"/>
  <c r="L5138" i="3"/>
  <c r="L5146" i="3"/>
  <c r="L5154" i="3"/>
  <c r="L5162" i="3"/>
  <c r="L5170" i="3"/>
  <c r="L5178" i="3"/>
  <c r="L5186" i="3"/>
  <c r="L5194" i="3"/>
  <c r="L5202" i="3"/>
  <c r="L5210" i="3"/>
  <c r="L5218" i="3"/>
  <c r="L5226" i="3"/>
  <c r="L5234" i="3"/>
  <c r="L5242" i="3"/>
  <c r="L5250" i="3"/>
  <c r="L5258" i="3"/>
  <c r="L5266" i="3"/>
  <c r="L5274" i="3"/>
  <c r="L5282" i="3"/>
  <c r="L5290" i="3"/>
  <c r="L5298" i="3"/>
  <c r="L5306" i="3"/>
  <c r="L5314" i="3"/>
  <c r="L5322" i="3"/>
  <c r="L5330" i="3"/>
  <c r="L5338" i="3"/>
  <c r="L5346" i="3"/>
  <c r="L5354" i="3"/>
  <c r="L5362" i="3"/>
  <c r="L5370" i="3"/>
  <c r="L5378" i="3"/>
  <c r="L5386" i="3"/>
  <c r="L5394" i="3"/>
  <c r="L5402" i="3"/>
  <c r="L5410" i="3"/>
  <c r="L5418" i="3"/>
  <c r="L5426" i="3"/>
  <c r="L5434" i="3"/>
  <c r="L5442" i="3"/>
  <c r="L5450" i="3"/>
  <c r="L5458" i="3"/>
  <c r="L5466" i="3"/>
  <c r="L5474" i="3"/>
  <c r="L5482" i="3"/>
  <c r="L5490" i="3"/>
  <c r="L5498" i="3"/>
  <c r="L5506" i="3"/>
  <c r="L5514" i="3"/>
  <c r="L5522" i="3"/>
  <c r="L5530" i="3"/>
  <c r="L5538" i="3"/>
  <c r="L5546" i="3"/>
  <c r="L5554" i="3"/>
  <c r="L5562" i="3"/>
  <c r="L5570" i="3"/>
  <c r="L5578" i="3"/>
  <c r="L5586" i="3"/>
  <c r="L5594" i="3"/>
  <c r="L5602" i="3"/>
  <c r="L5610" i="3"/>
  <c r="L5618" i="3"/>
  <c r="L5626" i="3"/>
  <c r="L5634" i="3"/>
  <c r="L5642" i="3"/>
  <c r="L5650" i="3"/>
  <c r="L5658" i="3"/>
  <c r="L5666" i="3"/>
  <c r="L5674" i="3"/>
  <c r="L5682" i="3"/>
  <c r="L5690" i="3"/>
  <c r="L5698" i="3"/>
  <c r="L5706" i="3"/>
  <c r="L5714" i="3"/>
  <c r="L5722" i="3"/>
  <c r="L5730" i="3"/>
  <c r="L5738" i="3"/>
  <c r="L5746" i="3"/>
  <c r="L5754" i="3"/>
  <c r="L5762" i="3"/>
  <c r="L5770" i="3"/>
  <c r="L5778" i="3"/>
  <c r="L5786" i="3"/>
  <c r="L5794" i="3"/>
  <c r="L5802" i="3"/>
  <c r="L5810" i="3"/>
  <c r="L5818" i="3"/>
  <c r="L5826" i="3"/>
  <c r="L5834" i="3"/>
  <c r="L5842" i="3"/>
  <c r="L5850" i="3"/>
  <c r="L5858" i="3"/>
  <c r="L5866" i="3"/>
  <c r="L5874" i="3"/>
  <c r="L5882" i="3"/>
  <c r="L5890" i="3"/>
  <c r="L5898" i="3"/>
  <c r="L5906" i="3"/>
  <c r="L5914" i="3"/>
  <c r="L5922" i="3"/>
  <c r="L5930" i="3"/>
  <c r="L5938" i="3"/>
  <c r="L5946" i="3"/>
  <c r="L5954" i="3"/>
  <c r="L5962" i="3"/>
  <c r="L5970" i="3"/>
  <c r="L5978" i="3"/>
  <c r="L5986" i="3"/>
  <c r="L5994" i="3"/>
  <c r="L6002" i="3"/>
  <c r="L6010" i="3"/>
  <c r="L6018" i="3"/>
  <c r="L6026" i="3"/>
  <c r="L6034" i="3"/>
  <c r="L6042" i="3"/>
  <c r="L6050" i="3"/>
  <c r="L6058" i="3"/>
  <c r="L6066" i="3"/>
  <c r="L6074" i="3"/>
  <c r="L6082" i="3"/>
  <c r="L6090" i="3"/>
  <c r="L6098" i="3"/>
  <c r="L6106" i="3"/>
  <c r="L6114" i="3"/>
  <c r="L6122" i="3"/>
  <c r="L6130" i="3"/>
  <c r="L6138" i="3"/>
  <c r="L6146" i="3"/>
  <c r="L6154" i="3"/>
  <c r="L6162" i="3"/>
  <c r="L6170" i="3"/>
  <c r="L6178" i="3"/>
  <c r="L6186" i="3"/>
  <c r="L6194" i="3"/>
  <c r="L6202" i="3"/>
  <c r="L6210" i="3"/>
  <c r="L6218" i="3"/>
  <c r="L6226" i="3"/>
  <c r="L6234" i="3"/>
  <c r="L6242" i="3"/>
  <c r="L6250" i="3"/>
  <c r="L6258" i="3"/>
  <c r="L6266" i="3"/>
  <c r="L6274" i="3"/>
  <c r="L6282" i="3"/>
  <c r="L6290" i="3"/>
  <c r="L6298" i="3"/>
  <c r="L6306" i="3"/>
  <c r="L6314" i="3"/>
  <c r="L6322" i="3"/>
  <c r="L6330" i="3"/>
  <c r="L6338" i="3"/>
  <c r="L6346" i="3"/>
  <c r="L6354" i="3"/>
  <c r="L6362" i="3"/>
  <c r="L6370" i="3"/>
  <c r="L6378" i="3"/>
  <c r="L6386" i="3"/>
  <c r="L6394" i="3"/>
  <c r="L6402" i="3"/>
  <c r="L6410" i="3"/>
  <c r="L6418" i="3"/>
  <c r="L6426" i="3"/>
  <c r="L6434" i="3"/>
  <c r="L6442" i="3"/>
  <c r="L6450" i="3"/>
  <c r="L6458" i="3"/>
  <c r="L6466" i="3"/>
  <c r="L6474" i="3"/>
  <c r="L6482" i="3"/>
  <c r="L6490" i="3"/>
  <c r="L6498" i="3"/>
  <c r="L6506" i="3"/>
  <c r="L6514" i="3"/>
  <c r="L6522" i="3"/>
  <c r="L6530" i="3"/>
  <c r="L6538" i="3"/>
  <c r="L6546" i="3"/>
  <c r="L6554" i="3"/>
  <c r="L6562" i="3"/>
  <c r="L6570" i="3"/>
  <c r="L6578" i="3"/>
  <c r="L6586" i="3"/>
  <c r="L6594" i="3"/>
  <c r="L6602" i="3"/>
  <c r="L6610" i="3"/>
  <c r="L6618" i="3"/>
  <c r="L6626" i="3"/>
  <c r="L6634" i="3"/>
  <c r="L6642" i="3"/>
  <c r="L6650" i="3"/>
  <c r="L6658" i="3"/>
  <c r="L6666" i="3"/>
  <c r="L6674" i="3"/>
  <c r="L6682" i="3"/>
  <c r="L6690" i="3"/>
  <c r="L6698" i="3"/>
  <c r="L6706" i="3"/>
  <c r="L6714" i="3"/>
  <c r="L6722" i="3"/>
  <c r="L6730" i="3"/>
  <c r="L6738" i="3"/>
  <c r="L6746" i="3"/>
  <c r="L6754" i="3"/>
  <c r="L6762" i="3"/>
  <c r="L6770" i="3"/>
  <c r="L6778" i="3"/>
  <c r="L6786" i="3"/>
  <c r="L6794" i="3"/>
  <c r="L6802" i="3"/>
  <c r="L6810" i="3"/>
  <c r="L6818" i="3"/>
  <c r="L6826" i="3"/>
  <c r="L6834" i="3"/>
  <c r="L6842" i="3"/>
  <c r="L6850" i="3"/>
  <c r="L6858" i="3"/>
  <c r="L6866" i="3"/>
  <c r="L6874" i="3"/>
  <c r="L6882" i="3"/>
  <c r="L6890" i="3"/>
  <c r="L6898" i="3"/>
  <c r="L6906" i="3"/>
  <c r="L6914" i="3"/>
  <c r="L6922" i="3"/>
  <c r="L6930" i="3"/>
  <c r="L6938" i="3"/>
  <c r="L6946" i="3"/>
  <c r="L6954" i="3"/>
  <c r="L6962" i="3"/>
  <c r="L6970" i="3"/>
  <c r="L6978" i="3"/>
  <c r="L6986" i="3"/>
  <c r="L6994" i="3"/>
  <c r="L7002" i="3"/>
  <c r="L7010" i="3"/>
  <c r="L7018" i="3"/>
  <c r="L7026" i="3"/>
  <c r="L7034" i="3"/>
  <c r="L7042" i="3"/>
  <c r="L7050" i="3"/>
  <c r="L7058" i="3"/>
  <c r="L7066" i="3"/>
  <c r="L7074" i="3"/>
  <c r="L7082" i="3"/>
  <c r="L7090" i="3"/>
  <c r="L7098" i="3"/>
  <c r="L7106" i="3"/>
  <c r="L7114" i="3"/>
  <c r="L7122" i="3"/>
  <c r="L7130" i="3"/>
  <c r="L7138" i="3"/>
  <c r="L7146" i="3"/>
  <c r="L7154" i="3"/>
  <c r="L7162" i="3"/>
  <c r="L7170" i="3"/>
  <c r="L7178" i="3"/>
  <c r="L7186" i="3"/>
  <c r="L7194" i="3"/>
  <c r="L7202" i="3"/>
  <c r="L7210" i="3"/>
  <c r="L7218" i="3"/>
  <c r="L7226" i="3"/>
  <c r="L7234" i="3"/>
  <c r="L7242" i="3"/>
  <c r="L7250" i="3"/>
  <c r="L7258" i="3"/>
  <c r="L7266" i="3"/>
  <c r="L7274" i="3"/>
  <c r="L7282" i="3"/>
  <c r="L7290" i="3"/>
  <c r="L7298" i="3"/>
  <c r="L7306" i="3"/>
  <c r="L7314" i="3"/>
  <c r="L7322" i="3"/>
  <c r="L7330" i="3"/>
  <c r="L7338" i="3"/>
  <c r="L7346" i="3"/>
  <c r="L7354" i="3"/>
  <c r="L7362" i="3"/>
  <c r="L7370" i="3"/>
  <c r="L7378" i="3"/>
  <c r="L7386" i="3"/>
  <c r="L7394" i="3"/>
  <c r="L7402" i="3"/>
  <c r="L7410" i="3"/>
  <c r="L7418" i="3"/>
  <c r="L7426" i="3"/>
  <c r="L7434" i="3"/>
  <c r="L7442" i="3"/>
  <c r="L7450" i="3"/>
  <c r="L7458" i="3"/>
  <c r="L7466" i="3"/>
  <c r="L7474" i="3"/>
  <c r="L7482" i="3"/>
  <c r="L7490" i="3"/>
  <c r="L7498" i="3"/>
  <c r="L7506" i="3"/>
  <c r="L7514" i="3"/>
  <c r="L7522" i="3"/>
  <c r="L7530" i="3"/>
  <c r="L7538" i="3"/>
  <c r="L7546" i="3"/>
  <c r="L7554" i="3"/>
  <c r="L7562" i="3"/>
  <c r="L7570" i="3"/>
  <c r="L7578" i="3"/>
  <c r="L7586" i="3"/>
  <c r="L7594" i="3"/>
  <c r="L7602" i="3"/>
  <c r="L7610" i="3"/>
  <c r="L7618" i="3"/>
  <c r="L7626" i="3"/>
  <c r="L7634" i="3"/>
  <c r="L7642" i="3"/>
  <c r="L7650" i="3"/>
  <c r="L7658" i="3"/>
  <c r="L7666" i="3"/>
  <c r="L7674" i="3"/>
  <c r="L7682" i="3"/>
  <c r="L7690" i="3"/>
  <c r="L7698" i="3"/>
  <c r="L7706" i="3"/>
  <c r="L7714" i="3"/>
  <c r="L7722" i="3"/>
  <c r="L7730" i="3"/>
  <c r="L7738" i="3"/>
  <c r="L7746" i="3"/>
  <c r="L7754" i="3"/>
  <c r="L7762" i="3"/>
  <c r="L7770" i="3"/>
  <c r="L7778" i="3"/>
  <c r="L7786" i="3"/>
  <c r="L7794" i="3"/>
  <c r="L7802" i="3"/>
  <c r="L7810" i="3"/>
  <c r="L7818" i="3"/>
  <c r="L7826" i="3"/>
  <c r="L7834" i="3"/>
  <c r="L7842" i="3"/>
  <c r="L7850" i="3"/>
  <c r="L7858" i="3"/>
  <c r="L7866" i="3"/>
  <c r="L7874" i="3"/>
  <c r="L7882" i="3"/>
  <c r="L7890" i="3"/>
  <c r="L7898" i="3"/>
  <c r="L7906" i="3"/>
  <c r="L7914" i="3"/>
  <c r="L7922" i="3"/>
  <c r="L7930" i="3"/>
  <c r="L7938" i="3"/>
  <c r="L7946" i="3"/>
  <c r="L7954" i="3"/>
  <c r="L7962" i="3"/>
  <c r="L7970" i="3"/>
  <c r="L7978" i="3"/>
  <c r="L7986" i="3"/>
  <c r="L7994" i="3"/>
  <c r="L8002" i="3"/>
  <c r="L8010" i="3"/>
  <c r="L8018" i="3"/>
  <c r="L8026" i="3"/>
  <c r="L8034" i="3"/>
  <c r="L8042" i="3"/>
  <c r="L8050" i="3"/>
  <c r="L8058" i="3"/>
  <c r="L8066" i="3"/>
  <c r="L8074" i="3"/>
  <c r="L8082" i="3"/>
  <c r="L8090" i="3"/>
  <c r="L8098" i="3"/>
  <c r="L8106" i="3"/>
  <c r="L8114" i="3"/>
  <c r="L8122" i="3"/>
  <c r="L8130" i="3"/>
  <c r="L8138" i="3"/>
  <c r="L8146" i="3"/>
  <c r="L8154" i="3"/>
  <c r="L8162" i="3"/>
  <c r="L8170" i="3"/>
  <c r="L8178" i="3"/>
  <c r="L8186" i="3"/>
  <c r="L8194" i="3"/>
  <c r="L8202" i="3"/>
  <c r="L8210" i="3"/>
  <c r="L8218" i="3"/>
  <c r="L8226" i="3"/>
  <c r="L8234" i="3"/>
  <c r="L8242" i="3"/>
  <c r="L8250" i="3"/>
  <c r="L8258" i="3"/>
  <c r="L8266" i="3"/>
  <c r="L8274" i="3"/>
  <c r="L8282" i="3"/>
  <c r="L8290" i="3"/>
  <c r="L8298" i="3"/>
  <c r="L8306" i="3"/>
  <c r="L8314" i="3"/>
  <c r="L8322" i="3"/>
  <c r="L8330" i="3"/>
  <c r="L8338" i="3"/>
  <c r="L8346" i="3"/>
  <c r="L8354" i="3"/>
  <c r="L8362" i="3"/>
  <c r="L8370" i="3"/>
  <c r="L8378" i="3"/>
  <c r="L8386" i="3"/>
  <c r="L8394" i="3"/>
  <c r="L8402" i="3"/>
  <c r="L8410" i="3"/>
  <c r="L8418" i="3"/>
  <c r="L8426" i="3"/>
  <c r="L8434" i="3"/>
  <c r="L8442" i="3"/>
  <c r="L8450" i="3"/>
  <c r="L8458" i="3"/>
  <c r="L8466" i="3"/>
  <c r="L8474" i="3"/>
  <c r="L8482" i="3"/>
  <c r="L8490" i="3"/>
  <c r="L8498" i="3"/>
  <c r="L8506" i="3"/>
  <c r="L8514" i="3"/>
  <c r="L8522" i="3"/>
  <c r="L8530" i="3"/>
  <c r="L8538" i="3"/>
  <c r="L8546" i="3"/>
  <c r="L8554" i="3"/>
  <c r="L8562" i="3"/>
  <c r="L8570" i="3"/>
  <c r="L8578" i="3"/>
  <c r="L8586" i="3"/>
  <c r="L8594" i="3"/>
  <c r="L8602" i="3"/>
  <c r="L8610" i="3"/>
  <c r="L8618" i="3"/>
  <c r="L8626" i="3"/>
  <c r="L8634" i="3"/>
  <c r="L8642" i="3"/>
  <c r="L8650" i="3"/>
  <c r="L8658" i="3"/>
  <c r="L8666" i="3"/>
  <c r="L8674" i="3"/>
  <c r="L8682" i="3"/>
  <c r="L8690" i="3"/>
  <c r="L8698" i="3"/>
  <c r="L8706" i="3"/>
  <c r="L8714" i="3"/>
  <c r="L8722" i="3"/>
  <c r="L8730" i="3"/>
  <c r="L8738" i="3"/>
  <c r="L8746" i="3"/>
  <c r="L8754" i="3"/>
  <c r="L8762" i="3"/>
  <c r="L8770" i="3"/>
  <c r="L8778" i="3"/>
  <c r="L8786" i="3"/>
  <c r="L8794" i="3"/>
  <c r="L8802" i="3"/>
  <c r="L8810" i="3"/>
  <c r="L8818" i="3"/>
  <c r="L8826" i="3"/>
  <c r="L8834" i="3"/>
  <c r="L8842" i="3"/>
  <c r="L8850" i="3"/>
  <c r="L8858" i="3"/>
  <c r="L8866" i="3"/>
  <c r="L8874" i="3"/>
  <c r="L8882" i="3"/>
  <c r="L8890" i="3"/>
  <c r="L8898" i="3"/>
  <c r="L8906" i="3"/>
  <c r="L8914" i="3"/>
  <c r="L8922" i="3"/>
  <c r="L8930" i="3"/>
  <c r="L8938" i="3"/>
  <c r="L8946" i="3"/>
  <c r="L8954" i="3"/>
  <c r="L8962" i="3"/>
  <c r="L8970" i="3"/>
  <c r="L8978" i="3"/>
  <c r="L8986" i="3"/>
  <c r="L8994" i="3"/>
  <c r="L9002" i="3"/>
  <c r="L9010" i="3"/>
  <c r="L9018" i="3"/>
  <c r="L9026" i="3"/>
  <c r="L9034" i="3"/>
  <c r="L9042" i="3"/>
  <c r="L9050" i="3"/>
  <c r="L9058" i="3"/>
  <c r="L9066" i="3"/>
  <c r="L9074" i="3"/>
  <c r="L9082" i="3"/>
  <c r="L9090" i="3"/>
  <c r="L9098" i="3"/>
  <c r="L9106" i="3"/>
  <c r="L9114" i="3"/>
  <c r="L9122" i="3"/>
  <c r="L9130" i="3"/>
  <c r="L9138" i="3"/>
  <c r="L9146" i="3"/>
  <c r="L9154" i="3"/>
  <c r="L9162" i="3"/>
  <c r="L9170" i="3"/>
  <c r="L9178" i="3"/>
  <c r="L9186" i="3"/>
  <c r="L9194" i="3"/>
  <c r="L9202" i="3"/>
  <c r="L9210" i="3"/>
  <c r="L9218" i="3"/>
  <c r="L9226" i="3"/>
  <c r="L9234" i="3"/>
  <c r="L9242" i="3"/>
  <c r="L9250" i="3"/>
  <c r="L9258" i="3"/>
  <c r="L9266" i="3"/>
  <c r="L9274" i="3"/>
  <c r="L9282" i="3"/>
  <c r="L9290" i="3"/>
  <c r="L9298" i="3"/>
  <c r="L9306" i="3"/>
  <c r="L9314" i="3"/>
  <c r="L9322" i="3"/>
  <c r="L9330" i="3"/>
  <c r="L9338" i="3"/>
  <c r="L9346" i="3"/>
  <c r="L9354" i="3"/>
  <c r="L9362" i="3"/>
  <c r="L9370" i="3"/>
  <c r="L9378" i="3"/>
  <c r="L9386" i="3"/>
  <c r="L9394" i="3"/>
  <c r="L9402" i="3"/>
  <c r="L9410" i="3"/>
  <c r="L9418" i="3"/>
  <c r="L9426" i="3"/>
  <c r="L9434" i="3"/>
  <c r="L9442" i="3"/>
  <c r="L9450" i="3"/>
  <c r="L9458" i="3"/>
  <c r="L9466" i="3"/>
  <c r="L9474" i="3"/>
  <c r="L9482" i="3"/>
  <c r="L9490" i="3"/>
  <c r="L9498" i="3"/>
  <c r="L9506" i="3"/>
  <c r="L9514" i="3"/>
  <c r="L9522" i="3"/>
  <c r="L9530" i="3"/>
  <c r="L9538" i="3"/>
  <c r="L9546" i="3"/>
  <c r="L9554" i="3"/>
  <c r="L9562" i="3"/>
  <c r="L9570" i="3"/>
  <c r="L9578" i="3"/>
  <c r="L9586" i="3"/>
  <c r="L9594" i="3"/>
  <c r="L9602" i="3"/>
  <c r="L9610" i="3"/>
  <c r="L9618" i="3"/>
  <c r="L9626" i="3"/>
  <c r="L9634" i="3"/>
  <c r="L9642" i="3"/>
  <c r="L9650" i="3"/>
  <c r="L9658" i="3"/>
  <c r="L9666" i="3"/>
  <c r="L9674" i="3"/>
  <c r="L9682" i="3"/>
  <c r="L9690" i="3"/>
  <c r="L9698" i="3"/>
  <c r="L9706" i="3"/>
  <c r="L9714" i="3"/>
  <c r="L9722" i="3"/>
  <c r="L9730" i="3"/>
  <c r="L9738" i="3"/>
  <c r="L9746" i="3"/>
  <c r="L9754" i="3"/>
  <c r="L9762" i="3"/>
  <c r="L9770" i="3"/>
  <c r="L9778" i="3"/>
  <c r="L9786" i="3"/>
  <c r="L9794" i="3"/>
  <c r="L9802" i="3"/>
  <c r="L9810" i="3"/>
  <c r="L9818" i="3"/>
  <c r="L9826" i="3"/>
  <c r="L9834" i="3"/>
  <c r="L9842" i="3"/>
  <c r="L9850" i="3"/>
  <c r="L9858" i="3"/>
  <c r="L9866" i="3"/>
  <c r="L9874" i="3"/>
  <c r="L9882" i="3"/>
  <c r="L9890" i="3"/>
  <c r="L9898" i="3"/>
  <c r="L9906" i="3"/>
  <c r="L9914" i="3"/>
  <c r="L9922" i="3"/>
  <c r="L9930" i="3"/>
  <c r="L9938" i="3"/>
  <c r="L9946" i="3"/>
  <c r="L9954" i="3"/>
  <c r="L9962" i="3"/>
  <c r="L9970" i="3"/>
  <c r="L9978" i="3"/>
  <c r="L9986" i="3"/>
  <c r="L9994" i="3"/>
  <c r="L10002" i="3"/>
  <c r="L10010" i="3"/>
  <c r="L10018" i="3"/>
  <c r="L10026" i="3"/>
  <c r="L10034" i="3"/>
  <c r="L10042" i="3"/>
  <c r="L10050" i="3"/>
  <c r="L10058" i="3"/>
  <c r="L10066" i="3"/>
  <c r="L10074" i="3"/>
  <c r="L10082" i="3"/>
  <c r="L10090" i="3"/>
  <c r="L10098" i="3"/>
  <c r="L10106" i="3"/>
  <c r="L10114" i="3"/>
  <c r="L10122" i="3"/>
  <c r="L10130" i="3"/>
  <c r="L10138" i="3"/>
  <c r="L10146" i="3"/>
  <c r="L10154" i="3"/>
  <c r="L10162" i="3"/>
  <c r="L10170" i="3"/>
  <c r="L10178" i="3"/>
  <c r="L10186" i="3"/>
  <c r="L10194" i="3"/>
  <c r="L10202" i="3"/>
  <c r="L10210" i="3"/>
  <c r="L10218" i="3"/>
  <c r="L10226" i="3"/>
  <c r="L10234" i="3"/>
  <c r="L10242" i="3"/>
  <c r="L10250" i="3"/>
  <c r="L10258" i="3"/>
  <c r="L10266" i="3"/>
  <c r="L10274" i="3"/>
  <c r="L10282" i="3"/>
  <c r="L10290" i="3"/>
  <c r="L10298" i="3"/>
  <c r="L10306" i="3"/>
  <c r="L10314" i="3"/>
  <c r="L10322" i="3"/>
  <c r="L10330" i="3"/>
  <c r="L10338" i="3"/>
  <c r="L10346" i="3"/>
  <c r="L10354" i="3"/>
  <c r="L10362" i="3"/>
  <c r="L10370" i="3"/>
  <c r="L10378" i="3"/>
  <c r="L10386" i="3"/>
  <c r="L10394" i="3"/>
  <c r="L10402" i="3"/>
  <c r="L10410" i="3"/>
  <c r="L10418" i="3"/>
  <c r="L10426" i="3"/>
  <c r="L10434" i="3"/>
  <c r="L10442" i="3"/>
  <c r="L10450" i="3"/>
  <c r="L10458" i="3"/>
  <c r="L10466" i="3"/>
  <c r="L10474" i="3"/>
  <c r="L10482" i="3"/>
  <c r="L10490" i="3"/>
  <c r="L10498" i="3"/>
  <c r="L10506" i="3"/>
  <c r="L10514" i="3"/>
  <c r="L10522" i="3"/>
  <c r="L10530" i="3"/>
  <c r="L10538" i="3"/>
  <c r="L10546" i="3"/>
  <c r="L10554" i="3"/>
  <c r="L10562" i="3"/>
  <c r="L10570" i="3"/>
  <c r="L10578" i="3"/>
  <c r="L10586" i="3"/>
  <c r="L10594" i="3"/>
  <c r="L10602" i="3"/>
  <c r="L10610" i="3"/>
  <c r="L10618" i="3"/>
  <c r="L10626" i="3"/>
  <c r="L10634" i="3"/>
  <c r="L10642" i="3"/>
  <c r="L10650" i="3"/>
  <c r="L10658" i="3"/>
  <c r="L10666" i="3"/>
  <c r="L10674" i="3"/>
  <c r="L10682" i="3"/>
  <c r="L10690" i="3"/>
  <c r="L10698" i="3"/>
  <c r="L10706" i="3"/>
  <c r="L10714" i="3"/>
  <c r="L10722" i="3"/>
  <c r="L10730" i="3"/>
  <c r="L10738" i="3"/>
  <c r="L10746" i="3"/>
  <c r="L10754" i="3"/>
  <c r="L10762" i="3"/>
  <c r="L10770" i="3"/>
  <c r="L10778" i="3"/>
  <c r="L10786" i="3"/>
  <c r="L10794" i="3"/>
  <c r="L10802" i="3"/>
  <c r="L10810" i="3"/>
  <c r="L10818" i="3"/>
  <c r="L10826" i="3"/>
  <c r="L10834" i="3"/>
  <c r="L10842" i="3"/>
  <c r="L10850" i="3"/>
  <c r="L10858" i="3"/>
  <c r="L10866" i="3"/>
  <c r="L10874" i="3"/>
  <c r="L10882" i="3"/>
  <c r="L10890" i="3"/>
  <c r="L10898" i="3"/>
  <c r="L10906" i="3"/>
  <c r="L10914" i="3"/>
  <c r="L10922" i="3"/>
  <c r="L10930" i="3"/>
  <c r="L10938" i="3"/>
  <c r="L10946" i="3"/>
  <c r="L10954" i="3"/>
  <c r="L10962" i="3"/>
  <c r="L10970" i="3"/>
  <c r="L10978" i="3"/>
  <c r="L10986" i="3"/>
  <c r="L10994" i="3"/>
  <c r="L11002" i="3"/>
  <c r="L11010" i="3"/>
  <c r="L11018" i="3"/>
  <c r="L11026" i="3"/>
  <c r="L11034" i="3"/>
  <c r="L11042" i="3"/>
  <c r="L11050" i="3"/>
  <c r="L11058" i="3"/>
  <c r="L11066" i="3"/>
  <c r="L11074" i="3"/>
  <c r="L11082" i="3"/>
  <c r="L11090" i="3"/>
  <c r="L11098" i="3"/>
  <c r="L11106" i="3"/>
  <c r="L11114" i="3"/>
  <c r="L11122" i="3"/>
  <c r="L11130" i="3"/>
  <c r="L11138" i="3"/>
  <c r="L11146" i="3"/>
  <c r="L11154" i="3"/>
  <c r="L11162" i="3"/>
  <c r="L11170" i="3"/>
  <c r="L11178" i="3"/>
  <c r="L11186" i="3"/>
  <c r="L11194" i="3"/>
  <c r="L11202" i="3"/>
  <c r="L11210" i="3"/>
  <c r="L11218" i="3"/>
  <c r="L11226" i="3"/>
  <c r="L11234" i="3"/>
  <c r="L11242" i="3"/>
  <c r="L11250" i="3"/>
  <c r="L11258" i="3"/>
  <c r="L11266" i="3"/>
  <c r="L11274" i="3"/>
  <c r="L11282" i="3"/>
  <c r="L11290" i="3"/>
  <c r="L11298" i="3"/>
  <c r="L11306" i="3"/>
  <c r="L11314" i="3"/>
  <c r="L11322" i="3"/>
  <c r="L11330" i="3"/>
  <c r="L11338" i="3"/>
  <c r="L11346" i="3"/>
  <c r="L11354" i="3"/>
  <c r="L11362" i="3"/>
  <c r="L11370" i="3"/>
  <c r="L11378" i="3"/>
  <c r="L11386" i="3"/>
  <c r="L11394" i="3"/>
  <c r="L11402" i="3"/>
  <c r="L11410" i="3"/>
  <c r="L11418" i="3"/>
  <c r="L11426" i="3"/>
  <c r="L11434" i="3"/>
  <c r="L11442" i="3"/>
  <c r="L11450" i="3"/>
  <c r="L11458" i="3"/>
  <c r="L11466" i="3"/>
  <c r="L11474" i="3"/>
  <c r="L11482" i="3"/>
  <c r="L11490" i="3"/>
  <c r="L11498" i="3"/>
  <c r="L11506" i="3"/>
  <c r="L11514" i="3"/>
  <c r="L11522" i="3"/>
  <c r="L11530" i="3"/>
  <c r="L11538" i="3"/>
  <c r="L11546" i="3"/>
  <c r="L11554" i="3"/>
  <c r="L11562" i="3"/>
  <c r="L11570" i="3"/>
  <c r="L11578" i="3"/>
  <c r="L11586" i="3"/>
  <c r="L11594" i="3"/>
  <c r="L11602" i="3"/>
  <c r="L11610" i="3"/>
  <c r="L11618" i="3"/>
  <c r="L11626" i="3"/>
  <c r="L11634" i="3"/>
  <c r="L11642" i="3"/>
  <c r="L11650" i="3"/>
  <c r="L11658" i="3"/>
  <c r="L11666" i="3"/>
  <c r="L11674" i="3"/>
  <c r="L11682" i="3"/>
  <c r="L11690" i="3"/>
  <c r="L11698" i="3"/>
  <c r="L11706" i="3"/>
  <c r="L11714" i="3"/>
  <c r="L11722" i="3"/>
  <c r="L11730" i="3"/>
  <c r="L11738" i="3"/>
  <c r="L11746" i="3"/>
  <c r="L11754" i="3"/>
  <c r="L11762" i="3"/>
  <c r="L11770" i="3"/>
  <c r="L11778" i="3"/>
  <c r="L11786" i="3"/>
  <c r="L11794" i="3"/>
  <c r="L11802" i="3"/>
  <c r="L11810" i="3"/>
  <c r="L11818" i="3"/>
  <c r="L11826" i="3"/>
  <c r="L11834" i="3"/>
  <c r="L11842" i="3"/>
  <c r="L11850" i="3"/>
  <c r="L11858" i="3"/>
  <c r="L11866" i="3"/>
  <c r="L11874" i="3"/>
  <c r="L11882" i="3"/>
  <c r="L11890" i="3"/>
  <c r="L11898" i="3"/>
  <c r="L11906" i="3"/>
  <c r="L11914" i="3"/>
  <c r="L11922" i="3"/>
  <c r="L11930" i="3"/>
  <c r="L11938" i="3"/>
  <c r="L11946" i="3"/>
  <c r="L11954" i="3"/>
  <c r="L11962" i="3"/>
  <c r="L11970" i="3"/>
  <c r="L11978" i="3"/>
  <c r="L11986" i="3"/>
  <c r="L11994" i="3"/>
  <c r="L12002" i="3"/>
  <c r="L12010" i="3"/>
  <c r="L12018" i="3"/>
  <c r="L12026" i="3"/>
  <c r="L12034" i="3"/>
  <c r="L12042" i="3"/>
  <c r="L12050" i="3"/>
  <c r="L12058" i="3"/>
  <c r="L12066" i="3"/>
  <c r="L12074" i="3"/>
  <c r="L12082" i="3"/>
  <c r="L12090" i="3"/>
  <c r="L12098" i="3"/>
  <c r="L12106" i="3"/>
  <c r="L12114" i="3"/>
  <c r="L12122" i="3"/>
  <c r="L12130" i="3"/>
  <c r="L12138" i="3"/>
  <c r="L12146" i="3"/>
  <c r="L12154" i="3"/>
  <c r="L12162" i="3"/>
  <c r="L12170" i="3"/>
  <c r="L12178" i="3"/>
  <c r="L12186" i="3"/>
  <c r="L12194" i="3"/>
  <c r="L12202" i="3"/>
  <c r="L12210" i="3"/>
  <c r="L12218" i="3"/>
  <c r="L12226" i="3"/>
  <c r="L12234" i="3"/>
  <c r="L12242" i="3"/>
  <c r="L12250" i="3"/>
  <c r="L12258" i="3"/>
  <c r="L12266" i="3"/>
  <c r="L12274" i="3"/>
  <c r="L12282" i="3"/>
  <c r="L12290" i="3"/>
  <c r="L12298" i="3"/>
  <c r="L12306" i="3"/>
  <c r="L12314" i="3"/>
  <c r="L12322" i="3"/>
  <c r="L12330" i="3"/>
  <c r="L12338" i="3"/>
  <c r="L12346" i="3"/>
  <c r="L12354" i="3"/>
  <c r="L12362" i="3"/>
  <c r="L12370" i="3"/>
  <c r="L12378" i="3"/>
  <c r="L12386" i="3"/>
  <c r="L12394" i="3"/>
  <c r="L12402" i="3"/>
  <c r="L12410" i="3"/>
  <c r="L12418" i="3"/>
  <c r="L12426" i="3"/>
  <c r="L12434" i="3"/>
  <c r="L12442" i="3"/>
  <c r="L12450" i="3"/>
  <c r="L12458" i="3"/>
  <c r="L12466" i="3"/>
  <c r="L12474" i="3"/>
  <c r="L12482" i="3"/>
  <c r="L12490" i="3"/>
  <c r="L12498" i="3"/>
  <c r="L12506" i="3"/>
  <c r="L12514" i="3"/>
  <c r="L12522" i="3"/>
  <c r="L12530" i="3"/>
  <c r="L12538" i="3"/>
  <c r="L12546" i="3"/>
  <c r="L12554" i="3"/>
  <c r="L12562" i="3"/>
  <c r="L12570" i="3"/>
  <c r="L12578" i="3"/>
  <c r="L12586" i="3"/>
  <c r="L12594" i="3"/>
  <c r="L12602" i="3"/>
  <c r="L12610" i="3"/>
  <c r="L12618" i="3"/>
  <c r="L12626" i="3"/>
  <c r="L12634" i="3"/>
  <c r="L12642" i="3"/>
  <c r="L12650" i="3"/>
  <c r="L12658" i="3"/>
  <c r="L12666" i="3"/>
  <c r="L12674" i="3"/>
  <c r="L12682" i="3"/>
  <c r="L12690" i="3"/>
  <c r="L12698" i="3"/>
  <c r="L12706" i="3"/>
  <c r="L12714" i="3"/>
  <c r="L12722" i="3"/>
  <c r="L12730" i="3"/>
  <c r="L12738" i="3"/>
  <c r="L12746" i="3"/>
  <c r="L12754" i="3"/>
  <c r="L12762" i="3"/>
  <c r="L12770" i="3"/>
  <c r="L12778" i="3"/>
  <c r="L12786" i="3"/>
  <c r="L12794" i="3"/>
  <c r="L12802" i="3"/>
  <c r="L12810" i="3"/>
  <c r="L12818" i="3"/>
  <c r="L12826" i="3"/>
  <c r="L12834" i="3"/>
  <c r="L12842" i="3"/>
  <c r="L12850" i="3"/>
  <c r="L12858" i="3"/>
  <c r="L12866" i="3"/>
  <c r="L12874" i="3"/>
  <c r="L12882" i="3"/>
  <c r="L12890" i="3"/>
  <c r="L12898" i="3"/>
  <c r="L12906" i="3"/>
  <c r="L12914" i="3"/>
  <c r="L12922" i="3"/>
  <c r="L12930" i="3"/>
  <c r="L12938" i="3"/>
  <c r="L12946" i="3"/>
  <c r="L12954" i="3"/>
  <c r="L12962" i="3"/>
  <c r="L12970" i="3"/>
  <c r="L12978" i="3"/>
  <c r="L12986" i="3"/>
  <c r="L12994" i="3"/>
  <c r="L13002" i="3"/>
  <c r="L13010" i="3"/>
  <c r="L13018" i="3"/>
  <c r="L13026" i="3"/>
  <c r="L13034" i="3"/>
  <c r="L13042" i="3"/>
  <c r="L13050" i="3"/>
  <c r="L13058" i="3"/>
  <c r="L13066" i="3"/>
  <c r="L13074" i="3"/>
  <c r="L13082" i="3"/>
  <c r="L13090" i="3"/>
  <c r="L13098" i="3"/>
  <c r="L13106" i="3"/>
  <c r="L13114" i="3"/>
  <c r="L13122" i="3"/>
  <c r="L13130" i="3"/>
  <c r="L13138" i="3"/>
  <c r="L13146" i="3"/>
  <c r="L13154" i="3"/>
  <c r="L13162" i="3"/>
  <c r="L13170" i="3"/>
  <c r="L13178" i="3"/>
  <c r="L13186" i="3"/>
  <c r="L13194" i="3"/>
  <c r="L13202" i="3"/>
  <c r="L13210" i="3"/>
  <c r="L13218" i="3"/>
  <c r="L13226" i="3"/>
  <c r="L13234" i="3"/>
  <c r="L13242" i="3"/>
  <c r="L13250" i="3"/>
  <c r="L13258" i="3"/>
  <c r="L13266" i="3"/>
  <c r="L13274" i="3"/>
  <c r="L13282" i="3"/>
  <c r="L13290" i="3"/>
  <c r="L13298" i="3"/>
  <c r="L13306" i="3"/>
  <c r="L13314" i="3"/>
  <c r="L13322" i="3"/>
  <c r="L13330" i="3"/>
  <c r="L13338" i="3"/>
  <c r="L13346" i="3"/>
  <c r="L13354" i="3"/>
  <c r="L13362" i="3"/>
  <c r="L13370" i="3"/>
  <c r="L13378" i="3"/>
  <c r="L13386" i="3"/>
  <c r="L13394" i="3"/>
  <c r="L13402" i="3"/>
  <c r="L13410" i="3"/>
  <c r="L13418" i="3"/>
  <c r="L13426" i="3"/>
  <c r="L13434" i="3"/>
  <c r="L13442" i="3"/>
  <c r="L13450" i="3"/>
  <c r="L13458" i="3"/>
  <c r="L13466" i="3"/>
  <c r="L13474" i="3"/>
  <c r="L13482" i="3"/>
  <c r="L13490" i="3"/>
  <c r="L13498" i="3"/>
  <c r="L13506" i="3"/>
  <c r="L13514" i="3"/>
  <c r="L13522" i="3"/>
  <c r="L13530" i="3"/>
  <c r="L13538" i="3"/>
  <c r="L13546" i="3"/>
  <c r="L13554" i="3"/>
  <c r="L13562" i="3"/>
  <c r="L13570" i="3"/>
  <c r="L13578" i="3"/>
  <c r="L13586" i="3"/>
  <c r="L13594" i="3"/>
  <c r="L13602" i="3"/>
  <c r="L13610" i="3"/>
  <c r="L13618" i="3"/>
  <c r="L13626" i="3"/>
  <c r="L13634" i="3"/>
  <c r="L13642" i="3"/>
  <c r="L13650" i="3"/>
  <c r="L13658" i="3"/>
  <c r="L13666" i="3"/>
  <c r="L13674" i="3"/>
  <c r="L13682" i="3"/>
  <c r="L13690" i="3"/>
  <c r="L13698" i="3"/>
  <c r="L13706" i="3"/>
  <c r="L13714" i="3"/>
  <c r="L13722" i="3"/>
  <c r="L13730" i="3"/>
  <c r="L13738" i="3"/>
  <c r="L13746" i="3"/>
  <c r="L13754" i="3"/>
  <c r="L13762" i="3"/>
  <c r="L13770" i="3"/>
  <c r="L13778" i="3"/>
  <c r="L13786" i="3"/>
  <c r="L13794" i="3"/>
  <c r="L13802" i="3"/>
  <c r="L13810" i="3"/>
  <c r="L13818" i="3"/>
  <c r="L13826" i="3"/>
  <c r="L13834" i="3"/>
  <c r="L13842" i="3"/>
  <c r="L13850" i="3"/>
  <c r="L13858" i="3"/>
  <c r="L13866" i="3"/>
  <c r="L13874" i="3"/>
  <c r="L13882" i="3"/>
  <c r="L13890" i="3"/>
  <c r="L13898" i="3"/>
  <c r="L13906" i="3"/>
  <c r="L13914" i="3"/>
  <c r="L13922" i="3"/>
  <c r="L13930" i="3"/>
  <c r="L13938" i="3"/>
  <c r="L13946" i="3"/>
  <c r="L13954" i="3"/>
  <c r="L13962" i="3"/>
  <c r="L13970" i="3"/>
  <c r="L13978" i="3"/>
  <c r="L13986" i="3"/>
  <c r="L13994" i="3"/>
  <c r="L14002" i="3"/>
  <c r="L14010" i="3"/>
  <c r="L14018" i="3"/>
  <c r="L14026" i="3"/>
  <c r="L14034" i="3"/>
  <c r="L14042" i="3"/>
  <c r="L14050" i="3"/>
  <c r="L14058" i="3"/>
  <c r="L14066" i="3"/>
  <c r="L14074" i="3"/>
  <c r="L14082" i="3"/>
  <c r="L14090" i="3"/>
  <c r="L14098" i="3"/>
  <c r="L14106" i="3"/>
  <c r="L14114" i="3"/>
  <c r="L14122" i="3"/>
  <c r="L14130" i="3"/>
  <c r="L14138" i="3"/>
  <c r="L14146" i="3"/>
  <c r="L14154" i="3"/>
  <c r="L14162" i="3"/>
  <c r="L14170" i="3"/>
  <c r="L14178" i="3"/>
  <c r="L14186" i="3"/>
  <c r="L14194" i="3"/>
  <c r="L14202" i="3"/>
  <c r="L14210" i="3"/>
  <c r="L14218" i="3"/>
  <c r="L14226" i="3"/>
  <c r="L14234" i="3"/>
  <c r="L14242" i="3"/>
  <c r="L14250" i="3"/>
  <c r="L14258" i="3"/>
  <c r="L14266" i="3"/>
  <c r="L14274" i="3"/>
  <c r="L14282" i="3"/>
  <c r="L14290" i="3"/>
  <c r="L14298" i="3"/>
  <c r="L14306" i="3"/>
  <c r="L14314" i="3"/>
  <c r="L14322" i="3"/>
  <c r="L14330" i="3"/>
  <c r="L14338" i="3"/>
  <c r="L14346" i="3"/>
  <c r="L14354" i="3"/>
  <c r="L14362" i="3"/>
  <c r="L14370" i="3"/>
  <c r="L14378" i="3"/>
  <c r="L14386" i="3"/>
  <c r="L14394" i="3"/>
  <c r="L14402" i="3"/>
  <c r="L14410" i="3"/>
  <c r="L14418" i="3"/>
  <c r="L14426" i="3"/>
  <c r="L14434" i="3"/>
  <c r="L14442" i="3"/>
  <c r="L14450" i="3"/>
  <c r="L14458" i="3"/>
  <c r="L14466" i="3"/>
  <c r="L14474" i="3"/>
  <c r="L14482" i="3"/>
  <c r="L14490" i="3"/>
  <c r="L14498" i="3"/>
  <c r="L14506" i="3"/>
  <c r="L14514" i="3"/>
  <c r="L14522" i="3"/>
  <c r="L14530" i="3"/>
  <c r="L14538" i="3"/>
  <c r="L14546" i="3"/>
  <c r="L14554" i="3"/>
  <c r="L14562" i="3"/>
  <c r="L14570" i="3"/>
  <c r="L14578" i="3"/>
  <c r="L14586" i="3"/>
  <c r="L14594" i="3"/>
  <c r="L14602" i="3"/>
  <c r="L14610" i="3"/>
  <c r="L14618" i="3"/>
  <c r="L14626" i="3"/>
  <c r="L14634" i="3"/>
  <c r="L14642" i="3"/>
  <c r="L14650" i="3"/>
  <c r="L14658" i="3"/>
  <c r="L14666" i="3"/>
  <c r="L14674" i="3"/>
  <c r="L14682" i="3"/>
  <c r="L14690" i="3"/>
  <c r="L14698" i="3"/>
  <c r="L14706" i="3"/>
  <c r="L14714" i="3"/>
  <c r="L14722" i="3"/>
  <c r="L14730" i="3"/>
  <c r="L14738" i="3"/>
  <c r="L14746" i="3"/>
  <c r="L14754" i="3"/>
  <c r="L14762" i="3"/>
  <c r="L14770" i="3"/>
  <c r="L14778" i="3"/>
  <c r="L14786" i="3"/>
  <c r="L14794" i="3"/>
  <c r="L14802" i="3"/>
  <c r="L14810" i="3"/>
  <c r="L14818" i="3"/>
  <c r="L14826" i="3"/>
  <c r="L14834" i="3"/>
  <c r="L14842" i="3"/>
  <c r="L14850" i="3"/>
  <c r="L14858" i="3"/>
  <c r="L14866" i="3"/>
  <c r="L14874" i="3"/>
  <c r="L14882" i="3"/>
  <c r="L14890" i="3"/>
  <c r="L14898" i="3"/>
  <c r="L14906" i="3"/>
  <c r="L14914" i="3"/>
  <c r="L14922" i="3"/>
  <c r="L14930" i="3"/>
  <c r="L14938" i="3"/>
  <c r="L14946" i="3"/>
  <c r="L14954" i="3"/>
  <c r="L14962" i="3"/>
  <c r="L14970" i="3"/>
  <c r="L14978" i="3"/>
  <c r="L14986" i="3"/>
  <c r="L14994" i="3"/>
  <c r="L15002" i="3"/>
  <c r="L15010" i="3"/>
  <c r="L15018" i="3"/>
  <c r="L15026" i="3"/>
  <c r="L15034" i="3"/>
  <c r="L15042" i="3"/>
  <c r="L15050" i="3"/>
  <c r="L15058" i="3"/>
  <c r="L15066" i="3"/>
  <c r="L15074" i="3"/>
  <c r="L15082" i="3"/>
  <c r="L15090" i="3"/>
  <c r="L15098" i="3"/>
  <c r="L15106" i="3"/>
  <c r="L15114" i="3"/>
  <c r="L15122" i="3"/>
  <c r="L15130" i="3"/>
  <c r="L15138" i="3"/>
  <c r="L15146" i="3"/>
  <c r="L15154" i="3"/>
  <c r="L15162" i="3"/>
  <c r="L15170" i="3"/>
  <c r="L15178" i="3"/>
  <c r="L15186" i="3"/>
  <c r="L15194" i="3"/>
  <c r="L15202" i="3"/>
  <c r="L15210" i="3"/>
  <c r="L15218" i="3"/>
  <c r="L15226" i="3"/>
  <c r="L15234" i="3"/>
  <c r="L15242" i="3"/>
  <c r="L15250" i="3"/>
  <c r="L15258" i="3"/>
  <c r="L15266" i="3"/>
  <c r="L15274" i="3"/>
  <c r="L15282" i="3"/>
  <c r="L15290" i="3"/>
  <c r="L15298" i="3"/>
  <c r="L15306" i="3"/>
  <c r="L15314" i="3"/>
  <c r="L15322" i="3"/>
  <c r="L15330" i="3"/>
  <c r="L15338" i="3"/>
  <c r="L15346" i="3"/>
  <c r="L15354" i="3"/>
  <c r="L15362" i="3"/>
  <c r="L15370" i="3"/>
  <c r="L15378" i="3"/>
  <c r="L15386" i="3"/>
  <c r="L15394" i="3"/>
  <c r="L15402" i="3"/>
  <c r="L15410" i="3"/>
  <c r="L15418" i="3"/>
  <c r="L15426" i="3"/>
  <c r="L15434" i="3"/>
  <c r="L15442" i="3"/>
  <c r="L15450" i="3"/>
  <c r="L15458" i="3"/>
  <c r="L15466" i="3"/>
  <c r="L15474" i="3"/>
  <c r="L15482" i="3"/>
  <c r="L15490" i="3"/>
  <c r="L15498" i="3"/>
  <c r="L15506" i="3"/>
  <c r="L15514" i="3"/>
  <c r="L15522" i="3"/>
  <c r="L15530" i="3"/>
  <c r="L15538" i="3"/>
  <c r="L15546" i="3"/>
  <c r="L15554" i="3"/>
  <c r="L15562" i="3"/>
  <c r="L15570" i="3"/>
  <c r="L15578" i="3"/>
  <c r="L15586" i="3"/>
  <c r="L15594" i="3"/>
  <c r="L15602" i="3"/>
  <c r="L15610" i="3"/>
  <c r="L15618" i="3"/>
  <c r="L15626" i="3"/>
  <c r="L15634" i="3"/>
  <c r="L15642" i="3"/>
  <c r="L15650" i="3"/>
  <c r="L15658" i="3"/>
  <c r="L15666" i="3"/>
  <c r="L15674" i="3"/>
  <c r="L15682" i="3"/>
  <c r="L15690" i="3"/>
  <c r="L15698" i="3"/>
  <c r="L15706" i="3"/>
  <c r="L15714" i="3"/>
  <c r="L15722" i="3"/>
  <c r="L15730" i="3"/>
  <c r="L15738" i="3"/>
  <c r="L15746" i="3"/>
  <c r="L15754" i="3"/>
  <c r="L15762" i="3"/>
  <c r="L15770" i="3"/>
  <c r="L15778" i="3"/>
  <c r="L15786" i="3"/>
  <c r="L15794" i="3"/>
  <c r="L15802" i="3"/>
  <c r="L15810" i="3"/>
  <c r="L15818" i="3"/>
  <c r="L15826" i="3"/>
  <c r="L15834" i="3"/>
  <c r="L15842" i="3"/>
  <c r="L15850" i="3"/>
  <c r="L15858" i="3"/>
  <c r="L15866" i="3"/>
  <c r="L15874" i="3"/>
  <c r="L15882" i="3"/>
  <c r="L15890" i="3"/>
  <c r="L15898" i="3"/>
  <c r="L15906" i="3"/>
  <c r="L15914" i="3"/>
  <c r="L15922" i="3"/>
  <c r="L15930" i="3"/>
  <c r="L15938" i="3"/>
  <c r="L15946" i="3"/>
  <c r="L15954" i="3"/>
  <c r="L15962" i="3"/>
  <c r="L15970" i="3"/>
  <c r="L15978" i="3"/>
  <c r="L15986" i="3"/>
  <c r="L15994" i="3"/>
  <c r="L16002" i="3"/>
  <c r="L16010" i="3"/>
  <c r="L16018" i="3"/>
  <c r="L16026" i="3"/>
  <c r="L16034" i="3"/>
  <c r="L16042" i="3"/>
  <c r="L16050" i="3"/>
  <c r="L16058" i="3"/>
  <c r="L16066" i="3"/>
  <c r="L16074" i="3"/>
  <c r="L16082" i="3"/>
  <c r="L16090" i="3"/>
  <c r="L16098" i="3"/>
  <c r="L16106" i="3"/>
  <c r="L16114" i="3"/>
  <c r="L16122" i="3"/>
  <c r="L16130" i="3"/>
  <c r="L16138" i="3"/>
  <c r="L16146" i="3"/>
  <c r="L16154" i="3"/>
  <c r="L16162" i="3"/>
  <c r="L16170" i="3"/>
  <c r="L16178" i="3"/>
  <c r="L16186" i="3"/>
  <c r="L16194" i="3"/>
  <c r="L16202" i="3"/>
  <c r="L16210" i="3"/>
  <c r="L16218" i="3"/>
  <c r="L16226" i="3"/>
  <c r="L16234" i="3"/>
  <c r="L16242" i="3"/>
  <c r="L16250" i="3"/>
  <c r="L16258" i="3"/>
  <c r="L16266" i="3"/>
  <c r="L16274" i="3"/>
  <c r="L16282" i="3"/>
  <c r="L16290" i="3"/>
  <c r="L16298" i="3"/>
  <c r="L16306" i="3"/>
  <c r="L16314" i="3"/>
  <c r="L16322" i="3"/>
  <c r="L16330" i="3"/>
  <c r="L16338" i="3"/>
  <c r="L16346" i="3"/>
  <c r="L16354" i="3"/>
  <c r="L16362" i="3"/>
  <c r="L16370" i="3"/>
  <c r="L16378" i="3"/>
  <c r="L16386" i="3"/>
  <c r="L16394" i="3"/>
  <c r="L16402" i="3"/>
  <c r="L16410" i="3"/>
  <c r="L16418" i="3"/>
  <c r="L16426" i="3"/>
  <c r="L16434" i="3"/>
  <c r="L16442" i="3"/>
  <c r="L16450" i="3"/>
  <c r="L16458" i="3"/>
  <c r="L16466" i="3"/>
  <c r="L16474" i="3"/>
  <c r="L16482" i="3"/>
  <c r="L16490" i="3"/>
  <c r="L16498" i="3"/>
  <c r="L16506" i="3"/>
  <c r="L16514" i="3"/>
  <c r="L16522" i="3"/>
  <c r="L16530" i="3"/>
  <c r="L16538" i="3"/>
  <c r="L16546" i="3"/>
  <c r="L16554" i="3"/>
  <c r="L16562" i="3"/>
  <c r="L16570" i="3"/>
  <c r="L16578" i="3"/>
  <c r="L16586" i="3"/>
  <c r="L16594" i="3"/>
  <c r="L16602" i="3"/>
  <c r="L16610" i="3"/>
  <c r="L16618" i="3"/>
  <c r="L16626" i="3"/>
  <c r="L16634" i="3"/>
  <c r="L16642" i="3"/>
  <c r="L16650" i="3"/>
  <c r="L16658" i="3"/>
  <c r="L16666" i="3"/>
  <c r="L16674" i="3"/>
  <c r="L16682" i="3"/>
  <c r="L16690" i="3"/>
  <c r="L16698" i="3"/>
  <c r="L16706" i="3"/>
  <c r="L16714" i="3"/>
  <c r="L16722" i="3"/>
  <c r="L16730" i="3"/>
  <c r="L16739" i="3"/>
  <c r="L16749" i="3"/>
  <c r="L16758" i="3"/>
  <c r="L16767" i="3"/>
  <c r="L16776" i="3"/>
  <c r="L16785" i="3"/>
  <c r="L16794" i="3"/>
  <c r="L16803" i="3"/>
  <c r="L16813" i="3"/>
  <c r="L16822" i="3"/>
  <c r="L16831" i="3"/>
  <c r="L16840" i="3"/>
  <c r="L16849" i="3"/>
  <c r="L16858" i="3"/>
  <c r="L16867" i="3"/>
  <c r="L16877" i="3"/>
  <c r="L16886" i="3"/>
  <c r="L16895" i="3"/>
  <c r="L16904" i="3"/>
  <c r="L16913" i="3"/>
  <c r="L16922" i="3"/>
  <c r="L16931" i="3"/>
  <c r="L16941" i="3"/>
  <c r="L16950" i="3"/>
  <c r="L16959" i="3"/>
  <c r="L16968" i="3"/>
  <c r="L16977" i="3"/>
  <c r="L16986" i="3"/>
  <c r="L16995" i="3"/>
  <c r="L17005" i="3"/>
  <c r="L17014" i="3"/>
  <c r="L17023" i="3"/>
  <c r="L17032" i="3"/>
  <c r="L17041" i="3"/>
  <c r="L17050" i="3"/>
  <c r="L17059" i="3"/>
  <c r="L17069" i="3"/>
  <c r="L17078" i="3"/>
  <c r="L17087" i="3"/>
  <c r="L17096" i="3"/>
  <c r="L17105" i="3"/>
  <c r="L17114" i="3"/>
  <c r="L17123" i="3"/>
  <c r="L17133" i="3"/>
  <c r="L17142" i="3"/>
  <c r="L17151" i="3"/>
  <c r="L17160" i="3"/>
  <c r="L17169" i="3"/>
  <c r="L17178" i="3"/>
  <c r="L17187" i="3"/>
  <c r="L17197" i="3"/>
  <c r="L17206" i="3"/>
  <c r="L17215" i="3"/>
  <c r="L17224" i="3"/>
  <c r="L17233" i="3"/>
  <c r="L17242" i="3"/>
  <c r="L17251" i="3"/>
  <c r="L17261" i="3"/>
  <c r="L17270" i="3"/>
  <c r="L17279" i="3"/>
  <c r="L17288" i="3"/>
  <c r="L17297" i="3"/>
  <c r="L17306" i="3"/>
  <c r="L17315" i="3"/>
  <c r="L17325" i="3"/>
  <c r="L17334" i="3"/>
  <c r="L17343" i="3"/>
  <c r="L17352" i="3"/>
  <c r="L17361" i="3"/>
  <c r="L17370" i="3"/>
  <c r="L17379" i="3"/>
  <c r="L17389" i="3"/>
  <c r="L17398" i="3"/>
  <c r="L17407" i="3"/>
  <c r="L17416" i="3"/>
  <c r="L17425" i="3"/>
  <c r="L17434" i="3"/>
  <c r="L17443" i="3"/>
  <c r="L17453" i="3"/>
  <c r="L17462" i="3"/>
  <c r="L17471" i="3"/>
  <c r="L17480" i="3"/>
  <c r="L17489" i="3"/>
  <c r="L17498" i="3"/>
  <c r="L17507" i="3"/>
  <c r="L17517" i="3"/>
  <c r="L17527" i="3"/>
  <c r="L17537" i="3"/>
  <c r="L17547" i="3"/>
  <c r="L17559" i="3"/>
  <c r="L17569" i="3"/>
  <c r="L17579" i="3"/>
  <c r="L17591" i="3"/>
  <c r="L17601" i="3"/>
  <c r="L17611" i="3"/>
  <c r="L17623" i="3"/>
  <c r="L17633" i="3"/>
  <c r="L17643" i="3"/>
  <c r="L17655" i="3"/>
  <c r="L17665" i="3"/>
  <c r="L17675" i="3"/>
  <c r="L17687" i="3"/>
  <c r="L17697" i="3"/>
  <c r="L17707" i="3"/>
  <c r="L17719" i="3"/>
  <c r="L17729" i="3"/>
  <c r="L17739" i="3"/>
  <c r="L17751" i="3"/>
  <c r="L17761" i="3"/>
  <c r="L17771" i="3"/>
  <c r="L17783" i="3"/>
  <c r="L17793" i="3"/>
  <c r="L17803" i="3"/>
  <c r="L17815" i="3"/>
  <c r="L17825" i="3"/>
  <c r="L17835" i="3"/>
  <c r="L17847" i="3"/>
  <c r="L17857" i="3"/>
  <c r="L17867" i="3"/>
  <c r="L17879" i="3"/>
  <c r="L17889" i="3"/>
  <c r="L17899" i="3"/>
  <c r="L17911" i="3"/>
  <c r="L17921" i="3"/>
  <c r="L17931" i="3"/>
  <c r="L17943" i="3"/>
  <c r="L17953" i="3"/>
  <c r="L17963" i="3"/>
  <c r="L17975" i="3"/>
  <c r="L17985" i="3"/>
  <c r="L17995" i="3"/>
  <c r="L18007" i="3"/>
  <c r="L18017" i="3"/>
  <c r="L18027" i="3"/>
  <c r="L18039" i="3"/>
  <c r="L18049" i="3"/>
  <c r="L18059" i="3"/>
  <c r="L18071" i="3"/>
  <c r="L18081" i="3"/>
  <c r="L18091" i="3"/>
  <c r="L18103" i="3"/>
  <c r="L18113" i="3"/>
  <c r="L18123" i="3"/>
  <c r="L18135" i="3"/>
  <c r="L18145" i="3"/>
  <c r="L18155" i="3"/>
  <c r="L18167" i="3"/>
  <c r="L18177" i="3"/>
  <c r="L18187" i="3"/>
  <c r="L18199" i="3"/>
  <c r="L18209" i="3"/>
  <c r="L18219" i="3"/>
  <c r="L18231" i="3"/>
  <c r="L18241" i="3"/>
  <c r="L18251" i="3"/>
  <c r="L18263" i="3"/>
  <c r="L18273" i="3"/>
  <c r="L18283" i="3"/>
  <c r="L18295" i="3"/>
  <c r="L18305" i="3"/>
  <c r="L18315" i="3"/>
  <c r="L18327" i="3"/>
  <c r="L18337" i="3"/>
  <c r="L18347" i="3"/>
  <c r="L18359" i="3"/>
  <c r="L18369" i="3"/>
  <c r="L18379" i="3"/>
  <c r="L18391" i="3"/>
  <c r="L18401" i="3"/>
  <c r="L18411" i="3"/>
  <c r="L18423" i="3"/>
  <c r="L18433" i="3"/>
  <c r="L18443" i="3"/>
  <c r="L18455" i="3"/>
  <c r="L18465" i="3"/>
  <c r="L18475" i="3"/>
  <c r="L18487" i="3"/>
  <c r="L18497" i="3"/>
  <c r="L18507" i="3"/>
  <c r="L18519" i="3"/>
  <c r="L18529" i="3"/>
  <c r="L18539" i="3"/>
  <c r="L18551" i="3"/>
  <c r="L18561" i="3"/>
  <c r="L18571" i="3"/>
  <c r="L18583" i="3"/>
  <c r="L18593" i="3"/>
  <c r="L18603" i="3"/>
  <c r="L18615" i="3"/>
  <c r="L18625" i="3"/>
  <c r="L18635" i="3"/>
  <c r="L18647" i="3"/>
  <c r="L18657" i="3"/>
  <c r="L18667" i="3"/>
  <c r="L18679" i="3"/>
  <c r="L18689" i="3"/>
  <c r="L18699" i="3"/>
  <c r="L18711" i="3"/>
  <c r="L18721" i="3"/>
  <c r="L18731" i="3"/>
  <c r="L18743" i="3"/>
  <c r="L18753" i="3"/>
  <c r="L18763" i="3"/>
  <c r="L18775" i="3"/>
  <c r="L18785" i="3"/>
  <c r="L18795" i="3"/>
  <c r="L18807" i="3"/>
  <c r="L18817" i="3"/>
  <c r="L18827" i="3"/>
  <c r="L18839" i="3"/>
  <c r="L18849" i="3"/>
  <c r="L18859" i="3"/>
  <c r="L18871" i="3"/>
  <c r="L18881" i="3"/>
  <c r="L18891" i="3"/>
  <c r="L18903" i="3"/>
  <c r="L18913" i="3"/>
  <c r="L18923" i="3"/>
  <c r="L18935" i="3"/>
  <c r="L18945" i="3"/>
  <c r="L18955" i="3"/>
  <c r="L18967" i="3"/>
  <c r="L18977" i="3"/>
  <c r="L18987" i="3"/>
  <c r="L18999" i="3"/>
  <c r="L19009" i="3"/>
  <c r="L19019" i="3"/>
  <c r="L19031" i="3"/>
  <c r="L19041" i="3"/>
  <c r="L19051" i="3"/>
  <c r="L19063" i="3"/>
  <c r="L19073" i="3"/>
  <c r="L19083" i="3"/>
  <c r="L19095" i="3"/>
  <c r="L19105" i="3"/>
  <c r="L19115" i="3"/>
  <c r="L19127" i="3"/>
  <c r="L19137" i="3"/>
  <c r="L19147" i="3"/>
  <c r="L19159" i="3"/>
  <c r="L19169" i="3"/>
  <c r="L19179" i="3"/>
  <c r="L19191" i="3"/>
  <c r="L19201" i="3"/>
  <c r="L19211" i="3"/>
  <c r="L19223" i="3"/>
  <c r="L19233" i="3"/>
  <c r="L19243" i="3"/>
  <c r="L19255" i="3"/>
  <c r="L19265" i="3"/>
  <c r="L19275" i="3"/>
  <c r="L19287" i="3"/>
  <c r="L19297" i="3"/>
  <c r="L19307" i="3"/>
  <c r="L19319" i="3"/>
  <c r="L19329" i="3"/>
  <c r="L19339" i="3"/>
  <c r="L19351" i="3"/>
  <c r="L19361" i="3"/>
  <c r="L19371" i="3"/>
  <c r="L19383" i="3"/>
  <c r="L19393" i="3"/>
  <c r="L19403" i="3"/>
  <c r="L19415" i="3"/>
  <c r="L19425" i="3"/>
  <c r="L19435" i="3"/>
  <c r="L19447" i="3"/>
  <c r="L19457" i="3"/>
  <c r="L19467" i="3"/>
  <c r="L19479" i="3"/>
  <c r="L19489" i="3"/>
  <c r="L19499" i="3"/>
  <c r="L19511" i="3"/>
  <c r="L19521" i="3"/>
  <c r="L19531" i="3"/>
  <c r="L19543" i="3"/>
  <c r="L19553" i="3"/>
  <c r="L19566" i="3"/>
  <c r="L19577" i="3"/>
  <c r="L19591" i="3"/>
  <c r="L19602" i="3"/>
  <c r="L19616" i="3"/>
  <c r="L19630" i="3"/>
  <c r="L19641" i="3"/>
  <c r="L19655" i="3"/>
  <c r="L19672" i="3"/>
  <c r="L19694" i="3"/>
  <c r="L19713" i="3"/>
  <c r="L19736" i="3"/>
  <c r="L19758" i="3"/>
  <c r="L19777" i="3"/>
  <c r="L19800" i="3"/>
  <c r="L19822" i="3"/>
  <c r="L19841" i="3"/>
  <c r="L19864" i="3"/>
  <c r="L19886" i="3"/>
  <c r="L19905" i="3"/>
  <c r="L19928" i="3"/>
  <c r="L19950" i="3"/>
  <c r="L19982" i="3"/>
  <c r="L20014" i="3"/>
  <c r="L20078" i="3"/>
  <c r="L20142" i="3"/>
  <c r="L20206" i="3"/>
  <c r="L20270" i="3"/>
  <c r="L20334" i="3"/>
  <c r="L20398" i="3"/>
  <c r="L20462" i="3"/>
  <c r="L20526" i="3"/>
  <c r="L20590" i="3"/>
  <c r="L20654" i="3"/>
  <c r="L20718" i="3"/>
  <c r="L20782" i="3"/>
  <c r="L20846" i="3"/>
  <c r="L20910" i="3"/>
  <c r="L20974" i="3"/>
  <c r="L21038" i="3"/>
  <c r="L21102" i="3"/>
  <c r="L21166" i="3"/>
  <c r="L21230" i="3"/>
  <c r="L21294" i="3"/>
  <c r="L21358" i="3"/>
  <c r="L21422" i="3"/>
  <c r="L21486" i="3"/>
  <c r="L21550" i="3"/>
  <c r="L21614" i="3"/>
  <c r="L21678" i="3"/>
  <c r="L21742" i="3"/>
  <c r="L21806" i="3"/>
  <c r="L21870" i="3"/>
  <c r="L21934" i="3"/>
  <c r="L22000" i="3"/>
  <c r="L3" i="3"/>
  <c r="L11" i="3"/>
  <c r="L19" i="3"/>
  <c r="L27" i="3"/>
  <c r="L35" i="3"/>
  <c r="L43" i="3"/>
  <c r="L51" i="3"/>
  <c r="L59" i="3"/>
  <c r="L67" i="3"/>
  <c r="L75" i="3"/>
  <c r="L83" i="3"/>
  <c r="L91" i="3"/>
  <c r="L99" i="3"/>
  <c r="L107" i="3"/>
  <c r="L115" i="3"/>
  <c r="L123" i="3"/>
  <c r="L131" i="3"/>
  <c r="L139" i="3"/>
  <c r="L147" i="3"/>
  <c r="L155" i="3"/>
  <c r="L163" i="3"/>
  <c r="L171" i="3"/>
  <c r="L179" i="3"/>
  <c r="L187" i="3"/>
  <c r="L195" i="3"/>
  <c r="L203" i="3"/>
  <c r="L211" i="3"/>
  <c r="L219" i="3"/>
  <c r="L227" i="3"/>
  <c r="L235" i="3"/>
  <c r="L243" i="3"/>
  <c r="L251" i="3"/>
  <c r="L259" i="3"/>
  <c r="L267" i="3"/>
  <c r="L275" i="3"/>
  <c r="L283" i="3"/>
  <c r="L291" i="3"/>
  <c r="L299" i="3"/>
  <c r="L307" i="3"/>
  <c r="L315" i="3"/>
  <c r="L323" i="3"/>
  <c r="L331" i="3"/>
  <c r="L339" i="3"/>
  <c r="L347" i="3"/>
  <c r="L355" i="3"/>
  <c r="L363" i="3"/>
  <c r="L371" i="3"/>
  <c r="L379" i="3"/>
  <c r="L387" i="3"/>
  <c r="L395" i="3"/>
  <c r="L403" i="3"/>
  <c r="L411" i="3"/>
  <c r="L419" i="3"/>
  <c r="L427" i="3"/>
  <c r="L435" i="3"/>
  <c r="L443" i="3"/>
  <c r="L451" i="3"/>
  <c r="L459" i="3"/>
  <c r="L467" i="3"/>
  <c r="L475" i="3"/>
  <c r="L483" i="3"/>
  <c r="L491" i="3"/>
  <c r="L499" i="3"/>
  <c r="L507" i="3"/>
  <c r="L515" i="3"/>
  <c r="L523" i="3"/>
  <c r="L531" i="3"/>
  <c r="L539" i="3"/>
  <c r="L547" i="3"/>
  <c r="L555" i="3"/>
  <c r="L563" i="3"/>
  <c r="L571" i="3"/>
  <c r="L579" i="3"/>
  <c r="L587" i="3"/>
  <c r="L595" i="3"/>
  <c r="L603" i="3"/>
  <c r="L611" i="3"/>
  <c r="L619" i="3"/>
  <c r="L627" i="3"/>
  <c r="L635" i="3"/>
  <c r="L643" i="3"/>
  <c r="L651" i="3"/>
  <c r="L659" i="3"/>
  <c r="L667" i="3"/>
  <c r="L675" i="3"/>
  <c r="L683" i="3"/>
  <c r="L691" i="3"/>
  <c r="L699" i="3"/>
  <c r="L707" i="3"/>
  <c r="L715" i="3"/>
  <c r="L723" i="3"/>
  <c r="L731" i="3"/>
  <c r="L739" i="3"/>
  <c r="L747" i="3"/>
  <c r="L755" i="3"/>
  <c r="L763" i="3"/>
  <c r="L771" i="3"/>
  <c r="L779" i="3"/>
  <c r="L787" i="3"/>
  <c r="L795" i="3"/>
  <c r="L803" i="3"/>
  <c r="L811" i="3"/>
  <c r="L819" i="3"/>
  <c r="L827" i="3"/>
  <c r="L835" i="3"/>
  <c r="L843" i="3"/>
  <c r="L851" i="3"/>
  <c r="L859" i="3"/>
  <c r="L867" i="3"/>
  <c r="L875" i="3"/>
  <c r="L883" i="3"/>
  <c r="L891" i="3"/>
  <c r="L899" i="3"/>
  <c r="L907" i="3"/>
  <c r="L915" i="3"/>
  <c r="L923" i="3"/>
  <c r="L931" i="3"/>
  <c r="L939" i="3"/>
  <c r="L947" i="3"/>
  <c r="L955" i="3"/>
  <c r="L963" i="3"/>
  <c r="L971" i="3"/>
  <c r="L979" i="3"/>
  <c r="L987" i="3"/>
  <c r="L995" i="3"/>
  <c r="L1003" i="3"/>
  <c r="L1011" i="3"/>
  <c r="L1019" i="3"/>
  <c r="L1027" i="3"/>
  <c r="L1035" i="3"/>
  <c r="L1043" i="3"/>
  <c r="L1051" i="3"/>
  <c r="L1059" i="3"/>
  <c r="L1067" i="3"/>
  <c r="L1075" i="3"/>
  <c r="L1083" i="3"/>
  <c r="L1091" i="3"/>
  <c r="L1099" i="3"/>
  <c r="L1107" i="3"/>
  <c r="L1115" i="3"/>
  <c r="L1123" i="3"/>
  <c r="L1131" i="3"/>
  <c r="L1139" i="3"/>
  <c r="L1147" i="3"/>
  <c r="L1155" i="3"/>
  <c r="L1163" i="3"/>
  <c r="L1171" i="3"/>
  <c r="L1179" i="3"/>
  <c r="L1187" i="3"/>
  <c r="L1195" i="3"/>
  <c r="L1203" i="3"/>
  <c r="L1211" i="3"/>
  <c r="L1219" i="3"/>
  <c r="L1227" i="3"/>
  <c r="L1235" i="3"/>
  <c r="L1243" i="3"/>
  <c r="L1251" i="3"/>
  <c r="L1259" i="3"/>
  <c r="L1267" i="3"/>
  <c r="L1275" i="3"/>
  <c r="L1283" i="3"/>
  <c r="L1291" i="3"/>
  <c r="L1299" i="3"/>
  <c r="L1307" i="3"/>
  <c r="L1315" i="3"/>
  <c r="L1323" i="3"/>
  <c r="L1331" i="3"/>
  <c r="L1339" i="3"/>
  <c r="L1347" i="3"/>
  <c r="L1355" i="3"/>
  <c r="L1363" i="3"/>
  <c r="L1371" i="3"/>
  <c r="L1379" i="3"/>
  <c r="L1387" i="3"/>
  <c r="L1395" i="3"/>
  <c r="L1403" i="3"/>
  <c r="L1411" i="3"/>
  <c r="L1419" i="3"/>
  <c r="L1427" i="3"/>
  <c r="L1435" i="3"/>
  <c r="L1443" i="3"/>
  <c r="L1451" i="3"/>
  <c r="L1459" i="3"/>
  <c r="L1467" i="3"/>
  <c r="L1475" i="3"/>
  <c r="L1483" i="3"/>
  <c r="L1491" i="3"/>
  <c r="L1499" i="3"/>
  <c r="L1507" i="3"/>
  <c r="L1515" i="3"/>
  <c r="L1523" i="3"/>
  <c r="L1531" i="3"/>
  <c r="L1539" i="3"/>
  <c r="L1547" i="3"/>
  <c r="L1555" i="3"/>
  <c r="L1563" i="3"/>
  <c r="L1571" i="3"/>
  <c r="L1579" i="3"/>
  <c r="L1587" i="3"/>
  <c r="L1595" i="3"/>
  <c r="L1603" i="3"/>
  <c r="L1611" i="3"/>
  <c r="L1619" i="3"/>
  <c r="L1627" i="3"/>
  <c r="L1635" i="3"/>
  <c r="L1643" i="3"/>
  <c r="L1651" i="3"/>
  <c r="L1659" i="3"/>
  <c r="L1667" i="3"/>
  <c r="L1675" i="3"/>
  <c r="L1683" i="3"/>
  <c r="L1691" i="3"/>
  <c r="L1699" i="3"/>
  <c r="L1707" i="3"/>
  <c r="L1715" i="3"/>
  <c r="L1723" i="3"/>
  <c r="L1731" i="3"/>
  <c r="L1739" i="3"/>
  <c r="L1747" i="3"/>
  <c r="L1755" i="3"/>
  <c r="L1763" i="3"/>
  <c r="L1771" i="3"/>
  <c r="L1779" i="3"/>
  <c r="L1787" i="3"/>
  <c r="L1795" i="3"/>
  <c r="L1803" i="3"/>
  <c r="L1811" i="3"/>
  <c r="L1819" i="3"/>
  <c r="L1827" i="3"/>
  <c r="L1835" i="3"/>
  <c r="L1843" i="3"/>
  <c r="L1851" i="3"/>
  <c r="L1859" i="3"/>
  <c r="L1867" i="3"/>
  <c r="L1875" i="3"/>
  <c r="L1883" i="3"/>
  <c r="L1891" i="3"/>
  <c r="L1899" i="3"/>
  <c r="L1907" i="3"/>
  <c r="L1915" i="3"/>
  <c r="L1923" i="3"/>
  <c r="L1931" i="3"/>
  <c r="L1939" i="3"/>
  <c r="L1947" i="3"/>
  <c r="L1955" i="3"/>
  <c r="L1963" i="3"/>
  <c r="L1971" i="3"/>
  <c r="L1979" i="3"/>
  <c r="L1987" i="3"/>
  <c r="L1995" i="3"/>
  <c r="L2003" i="3"/>
  <c r="L2011" i="3"/>
  <c r="L2019" i="3"/>
  <c r="L2027" i="3"/>
  <c r="L2035" i="3"/>
  <c r="L2043" i="3"/>
  <c r="L2051" i="3"/>
  <c r="L2059" i="3"/>
  <c r="L2067" i="3"/>
  <c r="L2075" i="3"/>
  <c r="L2083" i="3"/>
  <c r="L2091" i="3"/>
  <c r="L2099" i="3"/>
  <c r="L2107" i="3"/>
  <c r="L2115" i="3"/>
  <c r="L2123" i="3"/>
  <c r="L2131" i="3"/>
  <c r="L2139" i="3"/>
  <c r="L2147" i="3"/>
  <c r="L2155" i="3"/>
  <c r="L2163" i="3"/>
  <c r="L2171" i="3"/>
  <c r="L2179" i="3"/>
  <c r="L2187" i="3"/>
  <c r="L2195" i="3"/>
  <c r="L2203" i="3"/>
  <c r="L2211" i="3"/>
  <c r="L2219" i="3"/>
  <c r="L2227" i="3"/>
  <c r="L2235" i="3"/>
  <c r="L2243" i="3"/>
  <c r="L2251" i="3"/>
  <c r="L2259" i="3"/>
  <c r="L2267" i="3"/>
  <c r="L2275" i="3"/>
  <c r="L2283" i="3"/>
  <c r="L2291" i="3"/>
  <c r="L2299" i="3"/>
  <c r="L2307" i="3"/>
  <c r="L2315" i="3"/>
  <c r="L2323" i="3"/>
  <c r="L2331" i="3"/>
  <c r="L2339" i="3"/>
  <c r="L2347" i="3"/>
  <c r="L2355" i="3"/>
  <c r="L2363" i="3"/>
  <c r="L2371" i="3"/>
  <c r="L2379" i="3"/>
  <c r="L2387" i="3"/>
  <c r="L2395" i="3"/>
  <c r="L2403" i="3"/>
  <c r="L2411" i="3"/>
  <c r="L2419" i="3"/>
  <c r="L2427" i="3"/>
  <c r="L2435" i="3"/>
  <c r="L2443" i="3"/>
  <c r="L2451" i="3"/>
  <c r="L2459" i="3"/>
  <c r="L2467" i="3"/>
  <c r="L2475" i="3"/>
  <c r="L2483" i="3"/>
  <c r="L2491" i="3"/>
  <c r="L2499" i="3"/>
  <c r="L2507" i="3"/>
  <c r="L2515" i="3"/>
  <c r="L2523" i="3"/>
  <c r="L2531" i="3"/>
  <c r="L2539" i="3"/>
  <c r="L2547" i="3"/>
  <c r="L2555" i="3"/>
  <c r="L2563" i="3"/>
  <c r="L2571" i="3"/>
  <c r="L2579" i="3"/>
  <c r="L2587" i="3"/>
  <c r="L2595" i="3"/>
  <c r="L2603" i="3"/>
  <c r="L2611" i="3"/>
  <c r="L2619" i="3"/>
  <c r="L2627" i="3"/>
  <c r="L2635" i="3"/>
  <c r="L2643" i="3"/>
  <c r="L2651" i="3"/>
  <c r="L2659" i="3"/>
  <c r="L2667" i="3"/>
  <c r="L2675" i="3"/>
  <c r="L2683" i="3"/>
  <c r="L2691" i="3"/>
  <c r="L2699" i="3"/>
  <c r="L2707" i="3"/>
  <c r="L2715" i="3"/>
  <c r="L2723" i="3"/>
  <c r="L2731" i="3"/>
  <c r="L2739" i="3"/>
  <c r="L2747" i="3"/>
  <c r="L2755" i="3"/>
  <c r="L2763" i="3"/>
  <c r="L2771" i="3"/>
  <c r="L2779" i="3"/>
  <c r="L2787" i="3"/>
  <c r="L2795" i="3"/>
  <c r="L2803" i="3"/>
  <c r="L2811" i="3"/>
  <c r="L2819" i="3"/>
  <c r="L2827" i="3"/>
  <c r="L2835" i="3"/>
  <c r="L2843" i="3"/>
  <c r="L2851" i="3"/>
  <c r="L2859" i="3"/>
  <c r="L2867" i="3"/>
  <c r="L2875" i="3"/>
  <c r="L2883" i="3"/>
  <c r="L2891" i="3"/>
  <c r="L2899" i="3"/>
  <c r="L2907" i="3"/>
  <c r="L2915" i="3"/>
  <c r="L2923" i="3"/>
  <c r="L2931" i="3"/>
  <c r="L2939" i="3"/>
  <c r="L2947" i="3"/>
  <c r="L2955" i="3"/>
  <c r="L2963" i="3"/>
  <c r="L2971" i="3"/>
  <c r="L2979" i="3"/>
  <c r="L2987" i="3"/>
  <c r="L2995" i="3"/>
  <c r="L3003" i="3"/>
  <c r="L3011" i="3"/>
  <c r="L3019" i="3"/>
  <c r="L3027" i="3"/>
  <c r="L3035" i="3"/>
  <c r="L3043" i="3"/>
  <c r="L3051" i="3"/>
  <c r="L3059" i="3"/>
  <c r="L3067" i="3"/>
  <c r="L3075" i="3"/>
  <c r="L3083" i="3"/>
  <c r="L3091" i="3"/>
  <c r="L3099" i="3"/>
  <c r="L3107" i="3"/>
  <c r="L3115" i="3"/>
  <c r="L3123" i="3"/>
  <c r="L3131" i="3"/>
  <c r="L3139" i="3"/>
  <c r="L3147" i="3"/>
  <c r="L3155" i="3"/>
  <c r="L3163" i="3"/>
  <c r="L3171" i="3"/>
  <c r="L3179" i="3"/>
  <c r="L3187" i="3"/>
  <c r="L3195" i="3"/>
  <c r="L3203" i="3"/>
  <c r="L3211" i="3"/>
  <c r="L3219" i="3"/>
  <c r="L3227" i="3"/>
  <c r="L3235" i="3"/>
  <c r="L3243" i="3"/>
  <c r="L3251" i="3"/>
  <c r="L3259" i="3"/>
  <c r="L3267" i="3"/>
  <c r="L3275" i="3"/>
  <c r="L3283" i="3"/>
  <c r="L3291" i="3"/>
  <c r="L3299" i="3"/>
  <c r="L3307" i="3"/>
  <c r="L3315" i="3"/>
  <c r="L3323" i="3"/>
  <c r="L3331" i="3"/>
  <c r="L3339" i="3"/>
  <c r="L3347" i="3"/>
  <c r="L3355" i="3"/>
  <c r="L3363" i="3"/>
  <c r="L3371" i="3"/>
  <c r="L3379" i="3"/>
  <c r="L3387" i="3"/>
  <c r="L3395" i="3"/>
  <c r="L3403" i="3"/>
  <c r="L3411" i="3"/>
  <c r="L3419" i="3"/>
  <c r="L3427" i="3"/>
  <c r="L3435" i="3"/>
  <c r="L3443" i="3"/>
  <c r="L3451" i="3"/>
  <c r="L3459" i="3"/>
  <c r="L3467" i="3"/>
  <c r="L3475" i="3"/>
  <c r="L3483" i="3"/>
  <c r="L3491" i="3"/>
  <c r="L3499" i="3"/>
  <c r="L3507" i="3"/>
  <c r="L3515" i="3"/>
  <c r="L3523" i="3"/>
  <c r="L3531" i="3"/>
  <c r="L3539" i="3"/>
  <c r="L3547" i="3"/>
  <c r="L3555" i="3"/>
  <c r="L3563" i="3"/>
  <c r="L3571" i="3"/>
  <c r="L3579" i="3"/>
  <c r="L3587" i="3"/>
  <c r="L3595" i="3"/>
  <c r="L3603" i="3"/>
  <c r="L3611" i="3"/>
  <c r="L3619" i="3"/>
  <c r="L3627" i="3"/>
  <c r="L3635" i="3"/>
  <c r="L3643" i="3"/>
  <c r="L3651" i="3"/>
  <c r="L3659" i="3"/>
  <c r="L3667" i="3"/>
  <c r="L3675" i="3"/>
  <c r="L3683" i="3"/>
  <c r="L3691" i="3"/>
  <c r="L3699" i="3"/>
  <c r="L3707" i="3"/>
  <c r="L3715" i="3"/>
  <c r="L3723" i="3"/>
  <c r="L3731" i="3"/>
  <c r="L3739" i="3"/>
  <c r="L3747" i="3"/>
  <c r="L3755" i="3"/>
  <c r="L3763" i="3"/>
  <c r="L3771" i="3"/>
  <c r="L3779" i="3"/>
  <c r="L3787" i="3"/>
  <c r="L3795" i="3"/>
  <c r="L3803" i="3"/>
  <c r="L3811" i="3"/>
  <c r="L3819" i="3"/>
  <c r="L3827" i="3"/>
  <c r="L3835" i="3"/>
  <c r="L3843" i="3"/>
  <c r="L3851" i="3"/>
  <c r="L3859" i="3"/>
  <c r="L3867" i="3"/>
  <c r="L3875" i="3"/>
  <c r="L3883" i="3"/>
  <c r="L3891" i="3"/>
  <c r="L3899" i="3"/>
  <c r="L3907" i="3"/>
  <c r="L3915" i="3"/>
  <c r="L3923" i="3"/>
  <c r="L3931" i="3"/>
  <c r="L3939" i="3"/>
  <c r="L3947" i="3"/>
  <c r="L3955" i="3"/>
  <c r="L3963" i="3"/>
  <c r="L3971" i="3"/>
  <c r="L3979" i="3"/>
  <c r="L3987" i="3"/>
  <c r="L3995" i="3"/>
  <c r="L4003" i="3"/>
  <c r="L4011" i="3"/>
  <c r="L4019" i="3"/>
  <c r="L4027" i="3"/>
  <c r="L4035" i="3"/>
  <c r="L4043" i="3"/>
  <c r="L4051" i="3"/>
  <c r="L4059" i="3"/>
  <c r="L4067" i="3"/>
  <c r="L4075" i="3"/>
  <c r="L4083" i="3"/>
  <c r="L4091" i="3"/>
  <c r="L4099" i="3"/>
  <c r="L4107" i="3"/>
  <c r="L4115" i="3"/>
  <c r="L4123" i="3"/>
  <c r="L4131" i="3"/>
  <c r="L4139" i="3"/>
  <c r="L4147" i="3"/>
  <c r="L4155" i="3"/>
  <c r="L4163" i="3"/>
  <c r="L4171" i="3"/>
  <c r="L4179" i="3"/>
  <c r="L4187" i="3"/>
  <c r="L4195" i="3"/>
  <c r="L4203" i="3"/>
  <c r="L4211" i="3"/>
  <c r="L4219" i="3"/>
  <c r="L4227" i="3"/>
  <c r="L4235" i="3"/>
  <c r="L4243" i="3"/>
  <c r="L4251" i="3"/>
  <c r="L4259" i="3"/>
  <c r="L4267" i="3"/>
  <c r="L4275" i="3"/>
  <c r="L4283" i="3"/>
  <c r="L4291" i="3"/>
  <c r="L4299" i="3"/>
  <c r="L4307" i="3"/>
  <c r="L4315" i="3"/>
  <c r="L4323" i="3"/>
  <c r="L4331" i="3"/>
  <c r="L4339" i="3"/>
  <c r="L4347" i="3"/>
  <c r="L4355" i="3"/>
  <c r="L4363" i="3"/>
  <c r="L4371" i="3"/>
  <c r="L4379" i="3"/>
  <c r="L4387" i="3"/>
  <c r="L4395" i="3"/>
  <c r="L4403" i="3"/>
  <c r="L4411" i="3"/>
  <c r="L4419" i="3"/>
  <c r="L4427" i="3"/>
  <c r="L4435" i="3"/>
  <c r="L4443" i="3"/>
  <c r="L4451" i="3"/>
  <c r="L4459" i="3"/>
  <c r="L4467" i="3"/>
  <c r="L4475" i="3"/>
  <c r="L4483" i="3"/>
  <c r="L4491" i="3"/>
  <c r="L4499" i="3"/>
  <c r="L4507" i="3"/>
  <c r="L4515" i="3"/>
  <c r="L4523" i="3"/>
  <c r="L4531" i="3"/>
  <c r="L4539" i="3"/>
  <c r="L4547" i="3"/>
  <c r="L4555" i="3"/>
  <c r="L4563" i="3"/>
  <c r="L4571" i="3"/>
  <c r="L4579" i="3"/>
  <c r="L4587" i="3"/>
  <c r="L4595" i="3"/>
  <c r="L4603" i="3"/>
  <c r="L4611" i="3"/>
  <c r="L4619" i="3"/>
  <c r="L4627" i="3"/>
  <c r="L4635" i="3"/>
  <c r="L4643" i="3"/>
  <c r="L4651" i="3"/>
  <c r="L4659" i="3"/>
  <c r="L4667" i="3"/>
  <c r="L4675" i="3"/>
  <c r="L4683" i="3"/>
  <c r="L4691" i="3"/>
  <c r="L4699" i="3"/>
  <c r="L4707" i="3"/>
  <c r="L4715" i="3"/>
  <c r="L4723" i="3"/>
  <c r="L4731" i="3"/>
  <c r="L4739" i="3"/>
  <c r="L4747" i="3"/>
  <c r="L4755" i="3"/>
  <c r="L4763" i="3"/>
  <c r="L4771" i="3"/>
  <c r="L4779" i="3"/>
  <c r="L4787" i="3"/>
  <c r="L4795" i="3"/>
  <c r="L4803" i="3"/>
  <c r="L4811" i="3"/>
  <c r="L4819" i="3"/>
  <c r="L4827" i="3"/>
  <c r="L4835" i="3"/>
  <c r="L4843" i="3"/>
  <c r="L4851" i="3"/>
  <c r="L4859" i="3"/>
  <c r="L4867" i="3"/>
  <c r="L4875" i="3"/>
  <c r="L4883" i="3"/>
  <c r="L4891" i="3"/>
  <c r="L4899" i="3"/>
  <c r="L4907" i="3"/>
  <c r="L4915" i="3"/>
  <c r="L4923" i="3"/>
  <c r="L4931" i="3"/>
  <c r="L4939" i="3"/>
  <c r="L4947" i="3"/>
  <c r="L4955" i="3"/>
  <c r="L4963" i="3"/>
  <c r="L4971" i="3"/>
  <c r="L4979" i="3"/>
  <c r="L4987" i="3"/>
  <c r="L4995" i="3"/>
  <c r="L5003" i="3"/>
  <c r="L5011" i="3"/>
  <c r="L5019" i="3"/>
  <c r="L5027" i="3"/>
  <c r="L5035" i="3"/>
  <c r="L5043" i="3"/>
  <c r="L5051" i="3"/>
  <c r="L5059" i="3"/>
  <c r="L5067" i="3"/>
  <c r="L5075" i="3"/>
  <c r="L5083" i="3"/>
  <c r="L5091" i="3"/>
  <c r="L5099" i="3"/>
  <c r="L5107" i="3"/>
  <c r="L5115" i="3"/>
  <c r="L5123" i="3"/>
  <c r="L5131" i="3"/>
  <c r="L5139" i="3"/>
  <c r="L5147" i="3"/>
  <c r="L5155" i="3"/>
  <c r="L5163" i="3"/>
  <c r="L5171" i="3"/>
  <c r="L5179" i="3"/>
  <c r="L5187" i="3"/>
  <c r="L5195" i="3"/>
  <c r="L5203" i="3"/>
  <c r="L5211" i="3"/>
  <c r="L5219" i="3"/>
  <c r="L5227" i="3"/>
  <c r="L5235" i="3"/>
  <c r="L5243" i="3"/>
  <c r="L5251" i="3"/>
  <c r="L5259" i="3"/>
  <c r="L5267" i="3"/>
  <c r="L5275" i="3"/>
  <c r="L5283" i="3"/>
  <c r="L5291" i="3"/>
  <c r="L5299" i="3"/>
  <c r="L5307" i="3"/>
  <c r="L5315" i="3"/>
  <c r="L5323" i="3"/>
  <c r="L5331" i="3"/>
  <c r="L5339" i="3"/>
  <c r="L5347" i="3"/>
  <c r="L5355" i="3"/>
  <c r="L5363" i="3"/>
  <c r="L5371" i="3"/>
  <c r="L5379" i="3"/>
  <c r="L5387" i="3"/>
  <c r="L5395" i="3"/>
  <c r="L5403" i="3"/>
  <c r="L5411" i="3"/>
  <c r="L5419" i="3"/>
  <c r="L5427" i="3"/>
  <c r="L5435" i="3"/>
  <c r="L5443" i="3"/>
  <c r="L5451" i="3"/>
  <c r="L5459" i="3"/>
  <c r="L5467" i="3"/>
  <c r="L5475" i="3"/>
  <c r="L5483" i="3"/>
  <c r="L5491" i="3"/>
  <c r="L5499" i="3"/>
  <c r="L5507" i="3"/>
  <c r="L5515" i="3"/>
  <c r="L5523" i="3"/>
  <c r="L5531" i="3"/>
  <c r="L5539" i="3"/>
  <c r="L5547" i="3"/>
  <c r="L5555" i="3"/>
  <c r="L5563" i="3"/>
  <c r="L5571" i="3"/>
  <c r="L5579" i="3"/>
  <c r="L5587" i="3"/>
  <c r="L5595" i="3"/>
  <c r="L5603" i="3"/>
  <c r="L5611" i="3"/>
  <c r="L5619" i="3"/>
  <c r="L5627" i="3"/>
  <c r="L5635" i="3"/>
  <c r="L5643" i="3"/>
  <c r="L5651" i="3"/>
  <c r="L5659" i="3"/>
  <c r="L5667" i="3"/>
  <c r="L5675" i="3"/>
  <c r="L5683" i="3"/>
  <c r="L5691" i="3"/>
  <c r="L5699" i="3"/>
  <c r="L5707" i="3"/>
  <c r="L5715" i="3"/>
  <c r="L5723" i="3"/>
  <c r="L5731" i="3"/>
  <c r="L5739" i="3"/>
  <c r="L5747" i="3"/>
  <c r="L5755" i="3"/>
  <c r="L5763" i="3"/>
  <c r="L5771" i="3"/>
  <c r="L5779" i="3"/>
  <c r="L5787" i="3"/>
  <c r="L5795" i="3"/>
  <c r="L5803" i="3"/>
  <c r="L5811" i="3"/>
  <c r="L5819" i="3"/>
  <c r="L5827" i="3"/>
  <c r="L5835" i="3"/>
  <c r="L5843" i="3"/>
  <c r="L5851" i="3"/>
  <c r="L5859" i="3"/>
  <c r="L5867" i="3"/>
  <c r="L5875" i="3"/>
  <c r="L5883" i="3"/>
  <c r="L5891" i="3"/>
  <c r="L5899" i="3"/>
  <c r="L5907" i="3"/>
  <c r="L5915" i="3"/>
  <c r="L5923" i="3"/>
  <c r="L5931" i="3"/>
  <c r="L5939" i="3"/>
  <c r="L5947" i="3"/>
  <c r="L5955" i="3"/>
  <c r="L5963" i="3"/>
  <c r="L5971" i="3"/>
  <c r="L5979" i="3"/>
  <c r="L5987" i="3"/>
  <c r="L5995" i="3"/>
  <c r="L6003" i="3"/>
  <c r="L6011" i="3"/>
  <c r="L6019" i="3"/>
  <c r="L6027" i="3"/>
  <c r="L6035" i="3"/>
  <c r="L6043" i="3"/>
  <c r="L6051" i="3"/>
  <c r="L6059" i="3"/>
  <c r="L6067" i="3"/>
  <c r="L6075" i="3"/>
  <c r="L6083" i="3"/>
  <c r="L6091" i="3"/>
  <c r="L6099" i="3"/>
  <c r="L6107" i="3"/>
  <c r="L6115" i="3"/>
  <c r="L6123" i="3"/>
  <c r="L6131" i="3"/>
  <c r="L6139" i="3"/>
  <c r="L6147" i="3"/>
  <c r="L6155" i="3"/>
  <c r="L6163" i="3"/>
  <c r="L6171" i="3"/>
  <c r="L6179" i="3"/>
  <c r="L6187" i="3"/>
  <c r="L6195" i="3"/>
  <c r="L6203" i="3"/>
  <c r="L6211" i="3"/>
  <c r="L6219" i="3"/>
  <c r="L6227" i="3"/>
  <c r="L6235" i="3"/>
  <c r="L6243" i="3"/>
  <c r="L6251" i="3"/>
  <c r="L6259" i="3"/>
  <c r="L6267" i="3"/>
  <c r="L6275" i="3"/>
  <c r="L6283" i="3"/>
  <c r="L6291" i="3"/>
  <c r="L6299" i="3"/>
  <c r="L6307" i="3"/>
  <c r="L6315" i="3"/>
  <c r="L6323" i="3"/>
  <c r="L6331" i="3"/>
  <c r="L6339" i="3"/>
  <c r="L6347" i="3"/>
  <c r="L6355" i="3"/>
  <c r="L6363" i="3"/>
  <c r="L6371" i="3"/>
  <c r="L6379" i="3"/>
  <c r="L6387" i="3"/>
  <c r="L6395" i="3"/>
  <c r="L6403" i="3"/>
  <c r="L6411" i="3"/>
  <c r="L6419" i="3"/>
  <c r="L6427" i="3"/>
  <c r="L6435" i="3"/>
  <c r="L6443" i="3"/>
  <c r="L6451" i="3"/>
  <c r="L6459" i="3"/>
  <c r="L6467" i="3"/>
  <c r="L6475" i="3"/>
  <c r="L6483" i="3"/>
  <c r="L6491" i="3"/>
  <c r="L6499" i="3"/>
  <c r="L6507" i="3"/>
  <c r="L6515" i="3"/>
  <c r="L6523" i="3"/>
  <c r="L6531" i="3"/>
  <c r="L6539" i="3"/>
  <c r="L6547" i="3"/>
  <c r="L6555" i="3"/>
  <c r="L6563" i="3"/>
  <c r="L6571" i="3"/>
  <c r="L6579" i="3"/>
  <c r="L6587" i="3"/>
  <c r="L6595" i="3"/>
  <c r="L6603" i="3"/>
  <c r="L6611" i="3"/>
  <c r="L6619" i="3"/>
  <c r="L6627" i="3"/>
  <c r="L6635" i="3"/>
  <c r="L6643" i="3"/>
  <c r="L6651" i="3"/>
  <c r="L6659" i="3"/>
  <c r="L6667" i="3"/>
  <c r="L6675" i="3"/>
  <c r="L6683" i="3"/>
  <c r="L6691" i="3"/>
  <c r="L6699" i="3"/>
  <c r="L6707" i="3"/>
  <c r="L6715" i="3"/>
  <c r="L6723" i="3"/>
  <c r="L6731" i="3"/>
  <c r="L6739" i="3"/>
  <c r="L6747" i="3"/>
  <c r="L6755" i="3"/>
  <c r="L6763" i="3"/>
  <c r="L6771" i="3"/>
  <c r="L6779" i="3"/>
  <c r="L6787" i="3"/>
  <c r="L6795" i="3"/>
  <c r="L6803" i="3"/>
  <c r="L6811" i="3"/>
  <c r="L6819" i="3"/>
  <c r="L6827" i="3"/>
  <c r="L6835" i="3"/>
  <c r="L6843" i="3"/>
  <c r="L6851" i="3"/>
  <c r="L6859" i="3"/>
  <c r="L6867" i="3"/>
  <c r="L6875" i="3"/>
  <c r="L6883" i="3"/>
  <c r="L6891" i="3"/>
  <c r="L6899" i="3"/>
  <c r="L6907" i="3"/>
  <c r="L6915" i="3"/>
  <c r="L6923" i="3"/>
  <c r="L6931" i="3"/>
  <c r="L6939" i="3"/>
  <c r="L6947" i="3"/>
  <c r="L6955" i="3"/>
  <c r="L6963" i="3"/>
  <c r="L6971" i="3"/>
  <c r="L6979" i="3"/>
  <c r="L6987" i="3"/>
  <c r="L6995" i="3"/>
  <c r="L7003" i="3"/>
  <c r="L7011" i="3"/>
  <c r="L7019" i="3"/>
  <c r="L7027" i="3"/>
  <c r="L7035" i="3"/>
  <c r="L7043" i="3"/>
  <c r="L7051" i="3"/>
  <c r="L7059" i="3"/>
  <c r="L7067" i="3"/>
  <c r="L7075" i="3"/>
  <c r="L7083" i="3"/>
  <c r="L7091" i="3"/>
  <c r="L7099" i="3"/>
  <c r="L7107" i="3"/>
  <c r="L7115" i="3"/>
  <c r="L7123" i="3"/>
  <c r="L7131" i="3"/>
  <c r="L7139" i="3"/>
  <c r="L7147" i="3"/>
  <c r="L7155" i="3"/>
  <c r="L7163" i="3"/>
  <c r="L7171" i="3"/>
  <c r="L7179" i="3"/>
  <c r="L7187" i="3"/>
  <c r="L7195" i="3"/>
  <c r="L7203" i="3"/>
  <c r="L7211" i="3"/>
  <c r="L7219" i="3"/>
  <c r="L7227" i="3"/>
  <c r="L7235" i="3"/>
  <c r="L7243" i="3"/>
  <c r="L7251" i="3"/>
  <c r="L7259" i="3"/>
  <c r="L7267" i="3"/>
  <c r="L7275" i="3"/>
  <c r="L7283" i="3"/>
  <c r="L7291" i="3"/>
  <c r="L7299" i="3"/>
  <c r="L7307" i="3"/>
  <c r="L7315" i="3"/>
  <c r="L7323" i="3"/>
  <c r="L7331" i="3"/>
  <c r="L7339" i="3"/>
  <c r="L7347" i="3"/>
  <c r="L7355" i="3"/>
  <c r="L7363" i="3"/>
  <c r="L7371" i="3"/>
  <c r="L7379" i="3"/>
  <c r="L7387" i="3"/>
  <c r="L7395" i="3"/>
  <c r="L7403" i="3"/>
  <c r="L7411" i="3"/>
  <c r="L7419" i="3"/>
  <c r="L7427" i="3"/>
  <c r="L7435" i="3"/>
  <c r="L7443" i="3"/>
  <c r="L7451" i="3"/>
  <c r="L7459" i="3"/>
  <c r="L7467" i="3"/>
  <c r="L7475" i="3"/>
  <c r="L7483" i="3"/>
  <c r="L7491" i="3"/>
  <c r="L7499" i="3"/>
  <c r="L7507" i="3"/>
  <c r="L7515" i="3"/>
  <c r="L7523" i="3"/>
  <c r="L7531" i="3"/>
  <c r="L7539" i="3"/>
  <c r="L7547" i="3"/>
  <c r="L7555" i="3"/>
  <c r="L7563" i="3"/>
  <c r="L7571" i="3"/>
  <c r="L7579" i="3"/>
  <c r="L7587" i="3"/>
  <c r="L7595" i="3"/>
  <c r="L7603" i="3"/>
  <c r="L7611" i="3"/>
  <c r="L7619" i="3"/>
  <c r="L7627" i="3"/>
  <c r="L7635" i="3"/>
  <c r="L7643" i="3"/>
  <c r="L7651" i="3"/>
  <c r="L7659" i="3"/>
  <c r="L7667" i="3"/>
  <c r="L7675" i="3"/>
  <c r="L7683" i="3"/>
  <c r="L7691" i="3"/>
  <c r="L7699" i="3"/>
  <c r="L7707" i="3"/>
  <c r="L7715" i="3"/>
  <c r="L7723" i="3"/>
  <c r="L7731" i="3"/>
  <c r="L7739" i="3"/>
  <c r="L7747" i="3"/>
  <c r="L7755" i="3"/>
  <c r="L7763" i="3"/>
  <c r="L7771" i="3"/>
  <c r="L7779" i="3"/>
  <c r="L7787" i="3"/>
  <c r="L7795" i="3"/>
  <c r="L7803" i="3"/>
  <c r="L7811" i="3"/>
  <c r="L7819" i="3"/>
  <c r="L7827" i="3"/>
  <c r="L7835" i="3"/>
  <c r="L7843" i="3"/>
  <c r="L7851" i="3"/>
  <c r="L7859" i="3"/>
  <c r="L7867" i="3"/>
  <c r="L7875" i="3"/>
  <c r="L7883" i="3"/>
  <c r="L7891" i="3"/>
  <c r="L7899" i="3"/>
  <c r="L7907" i="3"/>
  <c r="L7915" i="3"/>
  <c r="L7923" i="3"/>
  <c r="L7931" i="3"/>
  <c r="L7939" i="3"/>
  <c r="L7947" i="3"/>
  <c r="L7955" i="3"/>
  <c r="L7963" i="3"/>
  <c r="L7971" i="3"/>
  <c r="L7979" i="3"/>
  <c r="L7987" i="3"/>
  <c r="L7995" i="3"/>
  <c r="L8003" i="3"/>
  <c r="L8011" i="3"/>
  <c r="L8019" i="3"/>
  <c r="L8027" i="3"/>
  <c r="L8035" i="3"/>
  <c r="L8043" i="3"/>
  <c r="L8051" i="3"/>
  <c r="L8059" i="3"/>
  <c r="L8067" i="3"/>
  <c r="L8075" i="3"/>
  <c r="L8083" i="3"/>
  <c r="L8091" i="3"/>
  <c r="L8099" i="3"/>
  <c r="L8107" i="3"/>
  <c r="L8115" i="3"/>
  <c r="L8123" i="3"/>
  <c r="L8131" i="3"/>
  <c r="L8139" i="3"/>
  <c r="L8147" i="3"/>
  <c r="L8155" i="3"/>
  <c r="L8163" i="3"/>
  <c r="L8171" i="3"/>
  <c r="L8179" i="3"/>
  <c r="L8187" i="3"/>
  <c r="L8195" i="3"/>
  <c r="L8203" i="3"/>
  <c r="L8211" i="3"/>
  <c r="L8219" i="3"/>
  <c r="L8227" i="3"/>
  <c r="L8235" i="3"/>
  <c r="L8243" i="3"/>
  <c r="L8251" i="3"/>
  <c r="L8259" i="3"/>
  <c r="L8267" i="3"/>
  <c r="L8275" i="3"/>
  <c r="L8283" i="3"/>
  <c r="L8291" i="3"/>
  <c r="L8299" i="3"/>
  <c r="L8307" i="3"/>
  <c r="L8315" i="3"/>
  <c r="L8323" i="3"/>
  <c r="L8331" i="3"/>
  <c r="L8339" i="3"/>
  <c r="L8347" i="3"/>
  <c r="L8355" i="3"/>
  <c r="L8363" i="3"/>
  <c r="L8371" i="3"/>
  <c r="L8379" i="3"/>
  <c r="L8387" i="3"/>
  <c r="L8395" i="3"/>
  <c r="L8403" i="3"/>
  <c r="L8411" i="3"/>
  <c r="L8419" i="3"/>
  <c r="L8427" i="3"/>
  <c r="L8435" i="3"/>
  <c r="L8443" i="3"/>
  <c r="L8451" i="3"/>
  <c r="L8459" i="3"/>
  <c r="L8467" i="3"/>
  <c r="L8475" i="3"/>
  <c r="L8483" i="3"/>
  <c r="L8491" i="3"/>
  <c r="L8499" i="3"/>
  <c r="L8507" i="3"/>
  <c r="L8515" i="3"/>
  <c r="L8523" i="3"/>
  <c r="L8531" i="3"/>
  <c r="L8539" i="3"/>
  <c r="L8547" i="3"/>
  <c r="L8555" i="3"/>
  <c r="L8563" i="3"/>
  <c r="L8571" i="3"/>
  <c r="L8579" i="3"/>
  <c r="L8587" i="3"/>
  <c r="L8595" i="3"/>
  <c r="L8603" i="3"/>
  <c r="L8611" i="3"/>
  <c r="L8619" i="3"/>
  <c r="L8627" i="3"/>
  <c r="L8635" i="3"/>
  <c r="L8643" i="3"/>
  <c r="L8651" i="3"/>
  <c r="L8659" i="3"/>
  <c r="L8667" i="3"/>
  <c r="L8675" i="3"/>
  <c r="L8683" i="3"/>
  <c r="L8691" i="3"/>
  <c r="L8699" i="3"/>
  <c r="L8707" i="3"/>
  <c r="L8715" i="3"/>
  <c r="L8723" i="3"/>
  <c r="L8731" i="3"/>
  <c r="L8739" i="3"/>
  <c r="L8747" i="3"/>
  <c r="L8755" i="3"/>
  <c r="L8763" i="3"/>
  <c r="L8771" i="3"/>
  <c r="L8779" i="3"/>
  <c r="L8787" i="3"/>
  <c r="L8795" i="3"/>
  <c r="L8803" i="3"/>
  <c r="L8811" i="3"/>
  <c r="L8819" i="3"/>
  <c r="L8827" i="3"/>
  <c r="L8835" i="3"/>
  <c r="L8843" i="3"/>
  <c r="L8851" i="3"/>
  <c r="L8859" i="3"/>
  <c r="L8867" i="3"/>
  <c r="L8875" i="3"/>
  <c r="L8883" i="3"/>
  <c r="L8891" i="3"/>
  <c r="L8899" i="3"/>
  <c r="L8907" i="3"/>
  <c r="L8915" i="3"/>
  <c r="L8923" i="3"/>
  <c r="L8931" i="3"/>
  <c r="L8939" i="3"/>
  <c r="L8947" i="3"/>
  <c r="L8955" i="3"/>
  <c r="L8963" i="3"/>
  <c r="L8971" i="3"/>
  <c r="L8979" i="3"/>
  <c r="L8987" i="3"/>
  <c r="L8995" i="3"/>
  <c r="L9003" i="3"/>
  <c r="L9011" i="3"/>
  <c r="L9019" i="3"/>
  <c r="L9027" i="3"/>
  <c r="L9035" i="3"/>
  <c r="L9043" i="3"/>
  <c r="L9051" i="3"/>
  <c r="L9059" i="3"/>
  <c r="L9067" i="3"/>
  <c r="L9075" i="3"/>
  <c r="L9083" i="3"/>
  <c r="L9091" i="3"/>
  <c r="L9099" i="3"/>
  <c r="L9107" i="3"/>
  <c r="L9115" i="3"/>
  <c r="L9123" i="3"/>
  <c r="L9131" i="3"/>
  <c r="L9139" i="3"/>
  <c r="L9147" i="3"/>
  <c r="L9155" i="3"/>
  <c r="L9163" i="3"/>
  <c r="L9171" i="3"/>
  <c r="L9179" i="3"/>
  <c r="L9187" i="3"/>
  <c r="L9195" i="3"/>
  <c r="L9203" i="3"/>
  <c r="L9211" i="3"/>
  <c r="L9219" i="3"/>
  <c r="L9227" i="3"/>
  <c r="L9235" i="3"/>
  <c r="L9243" i="3"/>
  <c r="L9251" i="3"/>
  <c r="L9259" i="3"/>
  <c r="L9267" i="3"/>
  <c r="L9275" i="3"/>
  <c r="L9283" i="3"/>
  <c r="L9291" i="3"/>
  <c r="L9299" i="3"/>
  <c r="L9307" i="3"/>
  <c r="L9315" i="3"/>
  <c r="L9323" i="3"/>
  <c r="L9331" i="3"/>
  <c r="L9339" i="3"/>
  <c r="L9347" i="3"/>
  <c r="L9355" i="3"/>
  <c r="L9363" i="3"/>
  <c r="L9371" i="3"/>
  <c r="L9379" i="3"/>
  <c r="L9387" i="3"/>
  <c r="L9395" i="3"/>
  <c r="L9403" i="3"/>
  <c r="L9411" i="3"/>
  <c r="L9419" i="3"/>
  <c r="L9427" i="3"/>
  <c r="L9435" i="3"/>
  <c r="L9443" i="3"/>
  <c r="L9451" i="3"/>
  <c r="L9459" i="3"/>
  <c r="L9467" i="3"/>
  <c r="L9475" i="3"/>
  <c r="L9483" i="3"/>
  <c r="L9491" i="3"/>
  <c r="L9499" i="3"/>
  <c r="L9507" i="3"/>
  <c r="L9515" i="3"/>
  <c r="L9523" i="3"/>
  <c r="L9531" i="3"/>
  <c r="L9539" i="3"/>
  <c r="L9547" i="3"/>
  <c r="L9555" i="3"/>
  <c r="L9563" i="3"/>
  <c r="L9571" i="3"/>
  <c r="L9579" i="3"/>
  <c r="L9587" i="3"/>
  <c r="L9595" i="3"/>
  <c r="L9603" i="3"/>
  <c r="L9611" i="3"/>
  <c r="L9619" i="3"/>
  <c r="L9627" i="3"/>
  <c r="L9635" i="3"/>
  <c r="L9643" i="3"/>
  <c r="L9651" i="3"/>
  <c r="L9659" i="3"/>
  <c r="L9667" i="3"/>
  <c r="L9675" i="3"/>
  <c r="L9683" i="3"/>
  <c r="L9691" i="3"/>
  <c r="L9699" i="3"/>
  <c r="L9707" i="3"/>
  <c r="L9715" i="3"/>
  <c r="L9723" i="3"/>
  <c r="L9731" i="3"/>
  <c r="L9739" i="3"/>
  <c r="L9747" i="3"/>
  <c r="L9755" i="3"/>
  <c r="L9763" i="3"/>
  <c r="L9771" i="3"/>
  <c r="L9779" i="3"/>
  <c r="L9787" i="3"/>
  <c r="L9795" i="3"/>
  <c r="L9803" i="3"/>
  <c r="L9811" i="3"/>
  <c r="L9819" i="3"/>
  <c r="L9827" i="3"/>
  <c r="L9835" i="3"/>
  <c r="L9843" i="3"/>
  <c r="L9851" i="3"/>
  <c r="L9859" i="3"/>
  <c r="L9867" i="3"/>
  <c r="L9875" i="3"/>
  <c r="L9883" i="3"/>
  <c r="L9891" i="3"/>
  <c r="L9899" i="3"/>
  <c r="L9907" i="3"/>
  <c r="L9915" i="3"/>
  <c r="L9923" i="3"/>
  <c r="L9931" i="3"/>
  <c r="L9939" i="3"/>
  <c r="L9947" i="3"/>
  <c r="L9955" i="3"/>
  <c r="L9963" i="3"/>
  <c r="L9971" i="3"/>
  <c r="L9979" i="3"/>
  <c r="L9987" i="3"/>
  <c r="L9995" i="3"/>
  <c r="L10003" i="3"/>
  <c r="L10011" i="3"/>
  <c r="L10019" i="3"/>
  <c r="L10027" i="3"/>
  <c r="L10035" i="3"/>
  <c r="L10043" i="3"/>
  <c r="L10051" i="3"/>
  <c r="L10059" i="3"/>
  <c r="L10067" i="3"/>
  <c r="L10075" i="3"/>
  <c r="L10083" i="3"/>
  <c r="L10091" i="3"/>
  <c r="L10099" i="3"/>
  <c r="L10107" i="3"/>
  <c r="L10115" i="3"/>
  <c r="L10123" i="3"/>
  <c r="L10131" i="3"/>
  <c r="L10139" i="3"/>
  <c r="L10147" i="3"/>
  <c r="L10155" i="3"/>
  <c r="L10163" i="3"/>
  <c r="L10171" i="3"/>
  <c r="L10179" i="3"/>
  <c r="L10187" i="3"/>
  <c r="L10195" i="3"/>
  <c r="L10203" i="3"/>
  <c r="L10211" i="3"/>
  <c r="L10219" i="3"/>
  <c r="L10227" i="3"/>
  <c r="L10235" i="3"/>
  <c r="L10243" i="3"/>
  <c r="L10251" i="3"/>
  <c r="L10259" i="3"/>
  <c r="L10267" i="3"/>
  <c r="L10275" i="3"/>
  <c r="L10283" i="3"/>
  <c r="L10291" i="3"/>
  <c r="L10299" i="3"/>
  <c r="L10307" i="3"/>
  <c r="L10315" i="3"/>
  <c r="L10323" i="3"/>
  <c r="L10331" i="3"/>
  <c r="L10339" i="3"/>
  <c r="L10347" i="3"/>
  <c r="L10355" i="3"/>
  <c r="L10363" i="3"/>
  <c r="L10371" i="3"/>
  <c r="L10379" i="3"/>
  <c r="L10387" i="3"/>
  <c r="L10395" i="3"/>
  <c r="L10403" i="3"/>
  <c r="L10411" i="3"/>
  <c r="L10419" i="3"/>
  <c r="L10427" i="3"/>
  <c r="L10435" i="3"/>
  <c r="L10443" i="3"/>
  <c r="L10451" i="3"/>
  <c r="L10459" i="3"/>
  <c r="L10467" i="3"/>
  <c r="L10475" i="3"/>
  <c r="L10483" i="3"/>
  <c r="L10491" i="3"/>
  <c r="L10499" i="3"/>
  <c r="L10507" i="3"/>
  <c r="L10515" i="3"/>
  <c r="L10523" i="3"/>
  <c r="L10531" i="3"/>
  <c r="L10539" i="3"/>
  <c r="L10547" i="3"/>
  <c r="L10555" i="3"/>
  <c r="L10563" i="3"/>
  <c r="L10571" i="3"/>
  <c r="L10579" i="3"/>
  <c r="L10587" i="3"/>
  <c r="L10595" i="3"/>
  <c r="L10603" i="3"/>
  <c r="L10611" i="3"/>
  <c r="L10619" i="3"/>
  <c r="L10627" i="3"/>
  <c r="L10635" i="3"/>
  <c r="L10643" i="3"/>
  <c r="L10651" i="3"/>
  <c r="L10659" i="3"/>
  <c r="L10667" i="3"/>
  <c r="L10675" i="3"/>
  <c r="L10683" i="3"/>
  <c r="L10691" i="3"/>
  <c r="L10699" i="3"/>
  <c r="L10707" i="3"/>
  <c r="L10715" i="3"/>
  <c r="L10723" i="3"/>
  <c r="L10731" i="3"/>
  <c r="L10739" i="3"/>
  <c r="L10747" i="3"/>
  <c r="L10755" i="3"/>
  <c r="L10763" i="3"/>
  <c r="L10771" i="3"/>
  <c r="L10779" i="3"/>
  <c r="L10787" i="3"/>
  <c r="L10795" i="3"/>
  <c r="L10803" i="3"/>
  <c r="L10811" i="3"/>
  <c r="L10819" i="3"/>
  <c r="L10827" i="3"/>
  <c r="L10835" i="3"/>
  <c r="L10843" i="3"/>
  <c r="L10851" i="3"/>
  <c r="L10859" i="3"/>
  <c r="L10867" i="3"/>
  <c r="L10875" i="3"/>
  <c r="L10883" i="3"/>
  <c r="L10891" i="3"/>
  <c r="L10899" i="3"/>
  <c r="L10907" i="3"/>
  <c r="L10915" i="3"/>
  <c r="L10923" i="3"/>
  <c r="L10931" i="3"/>
  <c r="L10939" i="3"/>
  <c r="L10947" i="3"/>
  <c r="L10955" i="3"/>
  <c r="L10963" i="3"/>
  <c r="L10971" i="3"/>
  <c r="L10979" i="3"/>
  <c r="L10987" i="3"/>
  <c r="L10995" i="3"/>
  <c r="L11003" i="3"/>
  <c r="L11011" i="3"/>
  <c r="L11019" i="3"/>
  <c r="L11027" i="3"/>
  <c r="L11035" i="3"/>
  <c r="L11043" i="3"/>
  <c r="L11051" i="3"/>
  <c r="L11059" i="3"/>
  <c r="L11067" i="3"/>
  <c r="L11075" i="3"/>
  <c r="L11083" i="3"/>
  <c r="L11091" i="3"/>
  <c r="L11099" i="3"/>
  <c r="L11107" i="3"/>
  <c r="L11115" i="3"/>
  <c r="L11123" i="3"/>
  <c r="L11131" i="3"/>
  <c r="L11139" i="3"/>
  <c r="L11147" i="3"/>
  <c r="L11155" i="3"/>
  <c r="L11163" i="3"/>
  <c r="L11171" i="3"/>
  <c r="L11179" i="3"/>
  <c r="L11187" i="3"/>
  <c r="L11195" i="3"/>
  <c r="L11203" i="3"/>
  <c r="L11211" i="3"/>
  <c r="L11219" i="3"/>
  <c r="L11227" i="3"/>
  <c r="L11235" i="3"/>
  <c r="L11243" i="3"/>
  <c r="L11251" i="3"/>
  <c r="L11259" i="3"/>
  <c r="L11267" i="3"/>
  <c r="L11275" i="3"/>
  <c r="L11283" i="3"/>
  <c r="L11291" i="3"/>
  <c r="L11299" i="3"/>
  <c r="L11307" i="3"/>
  <c r="L11315" i="3"/>
  <c r="L11323" i="3"/>
  <c r="L11331" i="3"/>
  <c r="L11339" i="3"/>
  <c r="L11347" i="3"/>
  <c r="L11355" i="3"/>
  <c r="L11363" i="3"/>
  <c r="L11371" i="3"/>
  <c r="L11379" i="3"/>
  <c r="L11387" i="3"/>
  <c r="L11395" i="3"/>
  <c r="L11403" i="3"/>
  <c r="L11411" i="3"/>
  <c r="L11419" i="3"/>
  <c r="L11427" i="3"/>
  <c r="L11435" i="3"/>
  <c r="L11443" i="3"/>
  <c r="L11451" i="3"/>
  <c r="L11459" i="3"/>
  <c r="L11467" i="3"/>
  <c r="L11475" i="3"/>
  <c r="L11483" i="3"/>
  <c r="L11491" i="3"/>
  <c r="L11499" i="3"/>
  <c r="L11507" i="3"/>
  <c r="L11515" i="3"/>
  <c r="L11523" i="3"/>
  <c r="L11531" i="3"/>
  <c r="L11539" i="3"/>
  <c r="L11547" i="3"/>
  <c r="L11555" i="3"/>
  <c r="L11563" i="3"/>
  <c r="L11571" i="3"/>
  <c r="L11579" i="3"/>
  <c r="L11587" i="3"/>
  <c r="L11595" i="3"/>
  <c r="L11603" i="3"/>
  <c r="L11611" i="3"/>
  <c r="L11619" i="3"/>
  <c r="L11627" i="3"/>
  <c r="L11635" i="3"/>
  <c r="L11643" i="3"/>
  <c r="L11651" i="3"/>
  <c r="L11659" i="3"/>
  <c r="L11667" i="3"/>
  <c r="L11675" i="3"/>
  <c r="L11683" i="3"/>
  <c r="L11691" i="3"/>
  <c r="L11699" i="3"/>
  <c r="L11707" i="3"/>
  <c r="L11715" i="3"/>
  <c r="L11723" i="3"/>
  <c r="L11731" i="3"/>
  <c r="L11739" i="3"/>
  <c r="L11747" i="3"/>
  <c r="L11755" i="3"/>
  <c r="L11763" i="3"/>
  <c r="L11771" i="3"/>
  <c r="L11779" i="3"/>
  <c r="L11787" i="3"/>
  <c r="L11795" i="3"/>
  <c r="L11803" i="3"/>
  <c r="L11811" i="3"/>
  <c r="L11819" i="3"/>
  <c r="L11827" i="3"/>
  <c r="L11835" i="3"/>
  <c r="L11843" i="3"/>
  <c r="L11851" i="3"/>
  <c r="L11859" i="3"/>
  <c r="L11867" i="3"/>
  <c r="L11875" i="3"/>
  <c r="L11883" i="3"/>
  <c r="L11891" i="3"/>
  <c r="L11899" i="3"/>
  <c r="L11907" i="3"/>
  <c r="L11915" i="3"/>
  <c r="L11923" i="3"/>
  <c r="L11931" i="3"/>
  <c r="L11939" i="3"/>
  <c r="L11947" i="3"/>
  <c r="L11955" i="3"/>
  <c r="L11963" i="3"/>
  <c r="L11971" i="3"/>
  <c r="L11979" i="3"/>
  <c r="L11987" i="3"/>
  <c r="L11995" i="3"/>
  <c r="L12003" i="3"/>
  <c r="L12011" i="3"/>
  <c r="L12019" i="3"/>
  <c r="L12027" i="3"/>
  <c r="L12035" i="3"/>
  <c r="L12043" i="3"/>
  <c r="L12051" i="3"/>
  <c r="L12059" i="3"/>
  <c r="L12067" i="3"/>
  <c r="L12075" i="3"/>
  <c r="L12083" i="3"/>
  <c r="L12091" i="3"/>
  <c r="L12099" i="3"/>
  <c r="L12107" i="3"/>
  <c r="L12115" i="3"/>
  <c r="L12123" i="3"/>
  <c r="L12131" i="3"/>
  <c r="L12139" i="3"/>
  <c r="L12147" i="3"/>
  <c r="L12155" i="3"/>
  <c r="L12163" i="3"/>
  <c r="L12171" i="3"/>
  <c r="L12179" i="3"/>
  <c r="L12187" i="3"/>
  <c r="L12195" i="3"/>
  <c r="L12203" i="3"/>
  <c r="L12211" i="3"/>
  <c r="L12219" i="3"/>
  <c r="L12227" i="3"/>
  <c r="L12235" i="3"/>
  <c r="L12243" i="3"/>
  <c r="L12251" i="3"/>
  <c r="L12259" i="3"/>
  <c r="L12267" i="3"/>
  <c r="L12275" i="3"/>
  <c r="L12283" i="3"/>
  <c r="L12291" i="3"/>
  <c r="L12299" i="3"/>
  <c r="L12307" i="3"/>
  <c r="L12315" i="3"/>
  <c r="L12323" i="3"/>
  <c r="L12331" i="3"/>
  <c r="L12339" i="3"/>
  <c r="L12347" i="3"/>
  <c r="L12355" i="3"/>
  <c r="L12363" i="3"/>
  <c r="L12371" i="3"/>
  <c r="L12379" i="3"/>
  <c r="L12387" i="3"/>
  <c r="L12395" i="3"/>
  <c r="L12403" i="3"/>
  <c r="L12411" i="3"/>
  <c r="L12419" i="3"/>
  <c r="L12427" i="3"/>
  <c r="L12435" i="3"/>
  <c r="L12443" i="3"/>
  <c r="L12451" i="3"/>
  <c r="L12459" i="3"/>
  <c r="L12467" i="3"/>
  <c r="L12475" i="3"/>
  <c r="L12483" i="3"/>
  <c r="L12491" i="3"/>
  <c r="L12499" i="3"/>
  <c r="L12507" i="3"/>
  <c r="L12515" i="3"/>
  <c r="L12523" i="3"/>
  <c r="L12531" i="3"/>
  <c r="L12539" i="3"/>
  <c r="L12547" i="3"/>
  <c r="L12555" i="3"/>
  <c r="L12563" i="3"/>
  <c r="L12571" i="3"/>
  <c r="L12579" i="3"/>
  <c r="L12587" i="3"/>
  <c r="L12595" i="3"/>
  <c r="L12603" i="3"/>
  <c r="L12611" i="3"/>
  <c r="L12619" i="3"/>
  <c r="L12627" i="3"/>
  <c r="L12635" i="3"/>
  <c r="L12643" i="3"/>
  <c r="L12651" i="3"/>
  <c r="L12659" i="3"/>
  <c r="L12667" i="3"/>
  <c r="L12675" i="3"/>
  <c r="L12683" i="3"/>
  <c r="L12691" i="3"/>
  <c r="L12699" i="3"/>
  <c r="L12707" i="3"/>
  <c r="L12715" i="3"/>
  <c r="L12723" i="3"/>
  <c r="L12731" i="3"/>
  <c r="L12739" i="3"/>
  <c r="L12747" i="3"/>
  <c r="L12755" i="3"/>
  <c r="L12763" i="3"/>
  <c r="L12771" i="3"/>
  <c r="L12779" i="3"/>
  <c r="L12787" i="3"/>
  <c r="L12795" i="3"/>
  <c r="L12803" i="3"/>
  <c r="L12811" i="3"/>
  <c r="L12819" i="3"/>
  <c r="L12827" i="3"/>
  <c r="L12835" i="3"/>
  <c r="L12843" i="3"/>
  <c r="L12851" i="3"/>
  <c r="L12859" i="3"/>
  <c r="L12867" i="3"/>
  <c r="L12875" i="3"/>
  <c r="L12883" i="3"/>
  <c r="L12891" i="3"/>
  <c r="L12899" i="3"/>
  <c r="L12907" i="3"/>
  <c r="L12915" i="3"/>
  <c r="L12923" i="3"/>
  <c r="L12931" i="3"/>
  <c r="L12939" i="3"/>
  <c r="L12947" i="3"/>
  <c r="L12955" i="3"/>
  <c r="L12963" i="3"/>
  <c r="L12971" i="3"/>
  <c r="L12979" i="3"/>
  <c r="L12987" i="3"/>
  <c r="L12995" i="3"/>
  <c r="L13003" i="3"/>
  <c r="L13011" i="3"/>
  <c r="L13019" i="3"/>
  <c r="L13027" i="3"/>
  <c r="L13035" i="3"/>
  <c r="L13043" i="3"/>
  <c r="L13051" i="3"/>
  <c r="L13059" i="3"/>
  <c r="L13067" i="3"/>
  <c r="L13075" i="3"/>
  <c r="L13083" i="3"/>
  <c r="L13091" i="3"/>
  <c r="L13099" i="3"/>
  <c r="L13107" i="3"/>
  <c r="L13115" i="3"/>
  <c r="L13123" i="3"/>
  <c r="L13131" i="3"/>
  <c r="L13139" i="3"/>
  <c r="L13147" i="3"/>
  <c r="L13155" i="3"/>
  <c r="L13163" i="3"/>
  <c r="L13171" i="3"/>
  <c r="L13179" i="3"/>
  <c r="L13187" i="3"/>
  <c r="L13195" i="3"/>
  <c r="L13203" i="3"/>
  <c r="L13211" i="3"/>
  <c r="L13219" i="3"/>
  <c r="L13227" i="3"/>
  <c r="L13235" i="3"/>
  <c r="L13243" i="3"/>
  <c r="L13251" i="3"/>
  <c r="L13259" i="3"/>
  <c r="L13267" i="3"/>
  <c r="L13275" i="3"/>
  <c r="L13283" i="3"/>
  <c r="L13291" i="3"/>
  <c r="L13299" i="3"/>
  <c r="L13307" i="3"/>
  <c r="L13315" i="3"/>
  <c r="L13323" i="3"/>
  <c r="L13331" i="3"/>
  <c r="L13339" i="3"/>
  <c r="L13347" i="3"/>
  <c r="L13355" i="3"/>
  <c r="L13363" i="3"/>
  <c r="L13371" i="3"/>
  <c r="L13379" i="3"/>
  <c r="L13387" i="3"/>
  <c r="L13395" i="3"/>
  <c r="L13403" i="3"/>
  <c r="L13411" i="3"/>
  <c r="L13419" i="3"/>
  <c r="L13427" i="3"/>
  <c r="L13435" i="3"/>
  <c r="L13443" i="3"/>
  <c r="L13451" i="3"/>
  <c r="L13459" i="3"/>
  <c r="L13467" i="3"/>
  <c r="L13475" i="3"/>
  <c r="L13483" i="3"/>
  <c r="L13491" i="3"/>
  <c r="L13499" i="3"/>
  <c r="L13507" i="3"/>
  <c r="L13515" i="3"/>
  <c r="L13523" i="3"/>
  <c r="L13531" i="3"/>
  <c r="L13539" i="3"/>
  <c r="L13547" i="3"/>
  <c r="L13555" i="3"/>
  <c r="L13563" i="3"/>
  <c r="L13571" i="3"/>
  <c r="L13579" i="3"/>
  <c r="L13587" i="3"/>
  <c r="L13595" i="3"/>
  <c r="L13603" i="3"/>
  <c r="L13611" i="3"/>
  <c r="L13619" i="3"/>
  <c r="L13627" i="3"/>
  <c r="L13635" i="3"/>
  <c r="L13643" i="3"/>
  <c r="L13651" i="3"/>
  <c r="L13659" i="3"/>
  <c r="L13667" i="3"/>
  <c r="L13675" i="3"/>
  <c r="L13683" i="3"/>
  <c r="L13691" i="3"/>
  <c r="L13699" i="3"/>
  <c r="L13707" i="3"/>
  <c r="L13715" i="3"/>
  <c r="L13723" i="3"/>
  <c r="L13731" i="3"/>
  <c r="L13739" i="3"/>
  <c r="L13747" i="3"/>
  <c r="L13755" i="3"/>
  <c r="L13763" i="3"/>
  <c r="L13771" i="3"/>
  <c r="L13779" i="3"/>
  <c r="L13787" i="3"/>
  <c r="L13795" i="3"/>
  <c r="L13803" i="3"/>
  <c r="L13811" i="3"/>
  <c r="L13819" i="3"/>
  <c r="L13827" i="3"/>
  <c r="L13835" i="3"/>
  <c r="L13843" i="3"/>
  <c r="L13851" i="3"/>
  <c r="L13859" i="3"/>
  <c r="L13867" i="3"/>
  <c r="L13875" i="3"/>
  <c r="L13883" i="3"/>
  <c r="L13891" i="3"/>
  <c r="L13899" i="3"/>
  <c r="L13907" i="3"/>
  <c r="L13915" i="3"/>
  <c r="L13923" i="3"/>
  <c r="L13931" i="3"/>
  <c r="L13939" i="3"/>
  <c r="L13947" i="3"/>
  <c r="L13955" i="3"/>
  <c r="L13963" i="3"/>
  <c r="L13971" i="3"/>
  <c r="L13979" i="3"/>
  <c r="L13987" i="3"/>
  <c r="L13995" i="3"/>
  <c r="L14003" i="3"/>
  <c r="L14011" i="3"/>
  <c r="L14019" i="3"/>
  <c r="L14027" i="3"/>
  <c r="L14035" i="3"/>
  <c r="L14043" i="3"/>
  <c r="L14051" i="3"/>
  <c r="L14059" i="3"/>
  <c r="L14067" i="3"/>
  <c r="L14075" i="3"/>
  <c r="L14083" i="3"/>
  <c r="L14091" i="3"/>
  <c r="L14099" i="3"/>
  <c r="L14107" i="3"/>
  <c r="L14115" i="3"/>
  <c r="L14123" i="3"/>
  <c r="L14131" i="3"/>
  <c r="L14139" i="3"/>
  <c r="L14147" i="3"/>
  <c r="L14155" i="3"/>
  <c r="L14163" i="3"/>
  <c r="L14171" i="3"/>
  <c r="L14179" i="3"/>
  <c r="L14187" i="3"/>
  <c r="L14195" i="3"/>
  <c r="L14203" i="3"/>
  <c r="L14211" i="3"/>
  <c r="L14219" i="3"/>
  <c r="L14227" i="3"/>
  <c r="L14235" i="3"/>
  <c r="L14243" i="3"/>
  <c r="L14251" i="3"/>
  <c r="L14259" i="3"/>
  <c r="L14267" i="3"/>
  <c r="L14275" i="3"/>
  <c r="L14283" i="3"/>
  <c r="L14291" i="3"/>
  <c r="L14299" i="3"/>
  <c r="L14307" i="3"/>
  <c r="L14315" i="3"/>
  <c r="L14323" i="3"/>
  <c r="L14331" i="3"/>
  <c r="L14339" i="3"/>
  <c r="L14347" i="3"/>
  <c r="L14355" i="3"/>
  <c r="L14363" i="3"/>
  <c r="L14371" i="3"/>
  <c r="L14379" i="3"/>
  <c r="L14387" i="3"/>
  <c r="L14395" i="3"/>
  <c r="L14403" i="3"/>
  <c r="L14411" i="3"/>
  <c r="L14419" i="3"/>
  <c r="L14427" i="3"/>
  <c r="L14435" i="3"/>
  <c r="L14443" i="3"/>
  <c r="L14451" i="3"/>
  <c r="L14459" i="3"/>
  <c r="L14467" i="3"/>
  <c r="L14475" i="3"/>
  <c r="L14483" i="3"/>
  <c r="L14491" i="3"/>
  <c r="L14499" i="3"/>
  <c r="L14507" i="3"/>
  <c r="L14515" i="3"/>
  <c r="L14523" i="3"/>
  <c r="L14531" i="3"/>
  <c r="L14539" i="3"/>
  <c r="L14547" i="3"/>
  <c r="L14555" i="3"/>
  <c r="L14563" i="3"/>
  <c r="L14571" i="3"/>
  <c r="L14579" i="3"/>
  <c r="L14587" i="3"/>
  <c r="L14595" i="3"/>
  <c r="L14603" i="3"/>
  <c r="L14611" i="3"/>
  <c r="L14619" i="3"/>
  <c r="L14627" i="3"/>
  <c r="L14635" i="3"/>
  <c r="L14643" i="3"/>
  <c r="L14651" i="3"/>
  <c r="L14659" i="3"/>
  <c r="L14667" i="3"/>
  <c r="L14675" i="3"/>
  <c r="L14683" i="3"/>
  <c r="L14691" i="3"/>
  <c r="L14699" i="3"/>
  <c r="L14707" i="3"/>
  <c r="L14715" i="3"/>
  <c r="L14723" i="3"/>
  <c r="L14731" i="3"/>
  <c r="L14739" i="3"/>
  <c r="L14747" i="3"/>
  <c r="L14755" i="3"/>
  <c r="L14763" i="3"/>
  <c r="L14771" i="3"/>
  <c r="L14779" i="3"/>
  <c r="L14787" i="3"/>
  <c r="L14795" i="3"/>
  <c r="L14803" i="3"/>
  <c r="L14811" i="3"/>
  <c r="L14819" i="3"/>
  <c r="L14827" i="3"/>
  <c r="L14835" i="3"/>
  <c r="L14843" i="3"/>
  <c r="L14851" i="3"/>
  <c r="L14859" i="3"/>
  <c r="L14867" i="3"/>
  <c r="L14875" i="3"/>
  <c r="L14883" i="3"/>
  <c r="L14891" i="3"/>
  <c r="L14899" i="3"/>
  <c r="L14907" i="3"/>
  <c r="L14915" i="3"/>
  <c r="L14923" i="3"/>
  <c r="L14931" i="3"/>
  <c r="L14939" i="3"/>
  <c r="L14947" i="3"/>
  <c r="L14955" i="3"/>
  <c r="L14963" i="3"/>
  <c r="L14971" i="3"/>
  <c r="L14979" i="3"/>
  <c r="L14987" i="3"/>
  <c r="L14995" i="3"/>
  <c r="L15003" i="3"/>
  <c r="L15011" i="3"/>
  <c r="L15019" i="3"/>
  <c r="L15027" i="3"/>
  <c r="L15035" i="3"/>
  <c r="L15043" i="3"/>
  <c r="L15051" i="3"/>
  <c r="L15059" i="3"/>
  <c r="L15067" i="3"/>
  <c r="L15075" i="3"/>
  <c r="L15083" i="3"/>
  <c r="L15091" i="3"/>
  <c r="L15099" i="3"/>
  <c r="L15107" i="3"/>
  <c r="L15115" i="3"/>
  <c r="L15123" i="3"/>
  <c r="L15131" i="3"/>
  <c r="L15139" i="3"/>
  <c r="L15147" i="3"/>
  <c r="L15155" i="3"/>
  <c r="L15163" i="3"/>
  <c r="L15171" i="3"/>
  <c r="L15179" i="3"/>
  <c r="L15187" i="3"/>
  <c r="L15195" i="3"/>
  <c r="L15203" i="3"/>
  <c r="L15211" i="3"/>
  <c r="L15219" i="3"/>
  <c r="L15227" i="3"/>
  <c r="L15235" i="3"/>
  <c r="L15243" i="3"/>
  <c r="L15251" i="3"/>
  <c r="L15259" i="3"/>
  <c r="L15267" i="3"/>
  <c r="L15275" i="3"/>
  <c r="L15283" i="3"/>
  <c r="L15291" i="3"/>
  <c r="L15299" i="3"/>
  <c r="L15307" i="3"/>
  <c r="L15315" i="3"/>
  <c r="L15323" i="3"/>
  <c r="L15331" i="3"/>
  <c r="L15339" i="3"/>
  <c r="L15347" i="3"/>
  <c r="L15355" i="3"/>
  <c r="L15363" i="3"/>
  <c r="L15371" i="3"/>
  <c r="L15379" i="3"/>
  <c r="L15387" i="3"/>
  <c r="L15395" i="3"/>
  <c r="L15403" i="3"/>
  <c r="L15411" i="3"/>
  <c r="L15419" i="3"/>
  <c r="L15427" i="3"/>
  <c r="L15435" i="3"/>
  <c r="L15443" i="3"/>
  <c r="L15451" i="3"/>
  <c r="L15459" i="3"/>
  <c r="L15467" i="3"/>
  <c r="L15475" i="3"/>
  <c r="L15483" i="3"/>
  <c r="L15491" i="3"/>
  <c r="L15499" i="3"/>
  <c r="L15507" i="3"/>
  <c r="L15515" i="3"/>
  <c r="L15523" i="3"/>
  <c r="L15531" i="3"/>
  <c r="L15539" i="3"/>
  <c r="L15547" i="3"/>
  <c r="L15555" i="3"/>
  <c r="L15563" i="3"/>
  <c r="L15571" i="3"/>
  <c r="L15579" i="3"/>
  <c r="L15587" i="3"/>
  <c r="L15595" i="3"/>
  <c r="L15603" i="3"/>
  <c r="L15611" i="3"/>
  <c r="L15619" i="3"/>
  <c r="L15627" i="3"/>
  <c r="L15635" i="3"/>
  <c r="L15643" i="3"/>
  <c r="L15651" i="3"/>
  <c r="L15659" i="3"/>
  <c r="L15667" i="3"/>
  <c r="L15675" i="3"/>
  <c r="L15683" i="3"/>
  <c r="L15691" i="3"/>
  <c r="L15699" i="3"/>
  <c r="L15707" i="3"/>
  <c r="L15715" i="3"/>
  <c r="L15723" i="3"/>
  <c r="L15731" i="3"/>
  <c r="L15739" i="3"/>
  <c r="L15747" i="3"/>
  <c r="L15755" i="3"/>
  <c r="L15763" i="3"/>
  <c r="L15771" i="3"/>
  <c r="L15779" i="3"/>
  <c r="L15787" i="3"/>
  <c r="L15795" i="3"/>
  <c r="L15803" i="3"/>
  <c r="L15811" i="3"/>
  <c r="L15819" i="3"/>
  <c r="L15827" i="3"/>
  <c r="L15835" i="3"/>
  <c r="L15843" i="3"/>
  <c r="L15851" i="3"/>
  <c r="L15859" i="3"/>
  <c r="L15867" i="3"/>
  <c r="L15875" i="3"/>
  <c r="L15883" i="3"/>
  <c r="L15891" i="3"/>
  <c r="L15899" i="3"/>
  <c r="L15907" i="3"/>
  <c r="L15915" i="3"/>
  <c r="L15923" i="3"/>
  <c r="L15931" i="3"/>
  <c r="L15939" i="3"/>
  <c r="L15947" i="3"/>
  <c r="L15955" i="3"/>
  <c r="L15963" i="3"/>
  <c r="L15971" i="3"/>
  <c r="L15979" i="3"/>
  <c r="L15987" i="3"/>
  <c r="L15995" i="3"/>
  <c r="L16003" i="3"/>
  <c r="L16011" i="3"/>
  <c r="L16019" i="3"/>
  <c r="L16027" i="3"/>
  <c r="L16035" i="3"/>
  <c r="L16043" i="3"/>
  <c r="L16051" i="3"/>
  <c r="L16059" i="3"/>
  <c r="L16067" i="3"/>
  <c r="L16075" i="3"/>
  <c r="L16083" i="3"/>
  <c r="L16091" i="3"/>
  <c r="L16099" i="3"/>
  <c r="L16107" i="3"/>
  <c r="L16115" i="3"/>
  <c r="L16123" i="3"/>
  <c r="L16131" i="3"/>
  <c r="L16139" i="3"/>
  <c r="L16147" i="3"/>
  <c r="L16155" i="3"/>
  <c r="L16163" i="3"/>
  <c r="L16171" i="3"/>
  <c r="L16179" i="3"/>
  <c r="L16187" i="3"/>
  <c r="L16195" i="3"/>
  <c r="L16203" i="3"/>
  <c r="L16211" i="3"/>
  <c r="L16219" i="3"/>
  <c r="L16227" i="3"/>
  <c r="L16235" i="3"/>
  <c r="L16243" i="3"/>
  <c r="L16251" i="3"/>
  <c r="L16259" i="3"/>
  <c r="L16267" i="3"/>
  <c r="L16275" i="3"/>
  <c r="L16283" i="3"/>
  <c r="L16291" i="3"/>
  <c r="L16299" i="3"/>
  <c r="L16307" i="3"/>
  <c r="L16315" i="3"/>
  <c r="L16323" i="3"/>
  <c r="L16331" i="3"/>
  <c r="L16339" i="3"/>
  <c r="L16347" i="3"/>
  <c r="L16355" i="3"/>
  <c r="L16363" i="3"/>
  <c r="L16371" i="3"/>
  <c r="L16379" i="3"/>
  <c r="L16387" i="3"/>
  <c r="L16395" i="3"/>
  <c r="L16403" i="3"/>
  <c r="L16411" i="3"/>
  <c r="L16419" i="3"/>
  <c r="L16427" i="3"/>
  <c r="L16435" i="3"/>
  <c r="L16443" i="3"/>
  <c r="L16451" i="3"/>
  <c r="L16459" i="3"/>
  <c r="L16467" i="3"/>
  <c r="L16475" i="3"/>
  <c r="L16483" i="3"/>
  <c r="L16491" i="3"/>
  <c r="L16499" i="3"/>
  <c r="L16507" i="3"/>
  <c r="L16515" i="3"/>
  <c r="L16523" i="3"/>
  <c r="L16531" i="3"/>
  <c r="L16539" i="3"/>
  <c r="L16547" i="3"/>
  <c r="L16555" i="3"/>
  <c r="L16563" i="3"/>
  <c r="L16571" i="3"/>
  <c r="L16579" i="3"/>
  <c r="L16587" i="3"/>
  <c r="L16595" i="3"/>
  <c r="L16603" i="3"/>
  <c r="L16611" i="3"/>
  <c r="L16619" i="3"/>
  <c r="L16627" i="3"/>
  <c r="L16635" i="3"/>
  <c r="L16643" i="3"/>
  <c r="L16651" i="3"/>
  <c r="L16659" i="3"/>
  <c r="L16667" i="3"/>
  <c r="L16675" i="3"/>
  <c r="L16683" i="3"/>
  <c r="L16691" i="3"/>
  <c r="L16699" i="3"/>
  <c r="L16707" i="3"/>
  <c r="L16715" i="3"/>
  <c r="L16723" i="3"/>
  <c r="L16731" i="3"/>
  <c r="L16741" i="3"/>
  <c r="L16750" i="3"/>
  <c r="L16759" i="3"/>
  <c r="L16768" i="3"/>
  <c r="L16777" i="3"/>
  <c r="L16786" i="3"/>
  <c r="L16795" i="3"/>
  <c r="L16805" i="3"/>
  <c r="L16814" i="3"/>
  <c r="L16823" i="3"/>
  <c r="L16832" i="3"/>
  <c r="L16841" i="3"/>
  <c r="L16850" i="3"/>
  <c r="L16859" i="3"/>
  <c r="L16869" i="3"/>
  <c r="L16878" i="3"/>
  <c r="L16887" i="3"/>
  <c r="L16896" i="3"/>
  <c r="L16905" i="3"/>
  <c r="L16914" i="3"/>
  <c r="L16923" i="3"/>
  <c r="L16933" i="3"/>
  <c r="L16942" i="3"/>
  <c r="L16951" i="3"/>
  <c r="L16960" i="3"/>
  <c r="L16969" i="3"/>
  <c r="L16978" i="3"/>
  <c r="L16987" i="3"/>
  <c r="L16997" i="3"/>
  <c r="L17006" i="3"/>
  <c r="L17015" i="3"/>
  <c r="L17024" i="3"/>
  <c r="L17033" i="3"/>
  <c r="L17042" i="3"/>
  <c r="L17051" i="3"/>
  <c r="L17061" i="3"/>
  <c r="L17070" i="3"/>
  <c r="L17079" i="3"/>
  <c r="L17088" i="3"/>
  <c r="L17097" i="3"/>
  <c r="L17106" i="3"/>
  <c r="L17115" i="3"/>
  <c r="L17125" i="3"/>
  <c r="L17134" i="3"/>
  <c r="L17143" i="3"/>
  <c r="L17152" i="3"/>
  <c r="L17161" i="3"/>
  <c r="L17170" i="3"/>
  <c r="L17179" i="3"/>
  <c r="L17189" i="3"/>
  <c r="L17198" i="3"/>
  <c r="L17207" i="3"/>
  <c r="L17216" i="3"/>
  <c r="L17225" i="3"/>
  <c r="L17234" i="3"/>
  <c r="L17243" i="3"/>
  <c r="L17253" i="3"/>
  <c r="L17262" i="3"/>
  <c r="L17271" i="3"/>
  <c r="L17280" i="3"/>
  <c r="L17289" i="3"/>
  <c r="L17298" i="3"/>
  <c r="L17307" i="3"/>
  <c r="L17317" i="3"/>
  <c r="L17326" i="3"/>
  <c r="L17335" i="3"/>
  <c r="L17344" i="3"/>
  <c r="L17353" i="3"/>
  <c r="L17362" i="3"/>
  <c r="L17371" i="3"/>
  <c r="L17381" i="3"/>
  <c r="L17390" i="3"/>
  <c r="L17399" i="3"/>
  <c r="L17408" i="3"/>
  <c r="L17417" i="3"/>
  <c r="L17426" i="3"/>
  <c r="L17435" i="3"/>
  <c r="L17445" i="3"/>
  <c r="L17454" i="3"/>
  <c r="L17463" i="3"/>
  <c r="L17472" i="3"/>
  <c r="L17481" i="3"/>
  <c r="L17490" i="3"/>
  <c r="L17499" i="3"/>
  <c r="L17509" i="3"/>
  <c r="L17518" i="3"/>
  <c r="L17528" i="3"/>
  <c r="L17538" i="3"/>
  <c r="L17550" i="3"/>
  <c r="L17560" i="3"/>
  <c r="L17570" i="3"/>
  <c r="L17582" i="3"/>
  <c r="L17592" i="3"/>
  <c r="L17602" i="3"/>
  <c r="L17614" i="3"/>
  <c r="L17624" i="3"/>
  <c r="L17634" i="3"/>
  <c r="L17646" i="3"/>
  <c r="L17656" i="3"/>
  <c r="L17666" i="3"/>
  <c r="L17678" i="3"/>
  <c r="L17688" i="3"/>
  <c r="L17698" i="3"/>
  <c r="L17710" i="3"/>
  <c r="L17720" i="3"/>
  <c r="L17730" i="3"/>
  <c r="L17742" i="3"/>
  <c r="L17752" i="3"/>
  <c r="L17762" i="3"/>
  <c r="L17774" i="3"/>
  <c r="L17784" i="3"/>
  <c r="L17794" i="3"/>
  <c r="L17806" i="3"/>
  <c r="L17816" i="3"/>
  <c r="L17826" i="3"/>
  <c r="L17838" i="3"/>
  <c r="L17848" i="3"/>
  <c r="L17858" i="3"/>
  <c r="L17870" i="3"/>
  <c r="L17880" i="3"/>
  <c r="L17890" i="3"/>
  <c r="L17902" i="3"/>
  <c r="L17912" i="3"/>
  <c r="L17922" i="3"/>
  <c r="L17934" i="3"/>
  <c r="L17944" i="3"/>
  <c r="L17954" i="3"/>
  <c r="L17966" i="3"/>
  <c r="L17976" i="3"/>
  <c r="L17986" i="3"/>
  <c r="L17998" i="3"/>
  <c r="L18008" i="3"/>
  <c r="L18018" i="3"/>
  <c r="L18030" i="3"/>
  <c r="L18040" i="3"/>
  <c r="L18050" i="3"/>
  <c r="L18062" i="3"/>
  <c r="L18072" i="3"/>
  <c r="L18082" i="3"/>
  <c r="L18094" i="3"/>
  <c r="L18104" i="3"/>
  <c r="L18114" i="3"/>
  <c r="L18126" i="3"/>
  <c r="L18136" i="3"/>
  <c r="L18146" i="3"/>
  <c r="L18158" i="3"/>
  <c r="L18168" i="3"/>
  <c r="L18178" i="3"/>
  <c r="L18190" i="3"/>
  <c r="L18200" i="3"/>
  <c r="L18210" i="3"/>
  <c r="L18222" i="3"/>
  <c r="L18232" i="3"/>
  <c r="L18242" i="3"/>
  <c r="L18254" i="3"/>
  <c r="L18264" i="3"/>
  <c r="L18274" i="3"/>
  <c r="L18286" i="3"/>
  <c r="L18296" i="3"/>
  <c r="L18306" i="3"/>
  <c r="L18318" i="3"/>
  <c r="L18328" i="3"/>
  <c r="L18338" i="3"/>
  <c r="L18350" i="3"/>
  <c r="L18360" i="3"/>
  <c r="L18370" i="3"/>
  <c r="L18382" i="3"/>
  <c r="L18392" i="3"/>
  <c r="L18402" i="3"/>
  <c r="L18414" i="3"/>
  <c r="L18424" i="3"/>
  <c r="L18434" i="3"/>
  <c r="L18446" i="3"/>
  <c r="L18456" i="3"/>
  <c r="L18466" i="3"/>
  <c r="L18478" i="3"/>
  <c r="L18488" i="3"/>
  <c r="L18498" i="3"/>
  <c r="L18510" i="3"/>
  <c r="L18520" i="3"/>
  <c r="L18530" i="3"/>
  <c r="L18542" i="3"/>
  <c r="L18552" i="3"/>
  <c r="L18562" i="3"/>
  <c r="L18574" i="3"/>
  <c r="L18584" i="3"/>
  <c r="L18594" i="3"/>
  <c r="L18606" i="3"/>
  <c r="L18616" i="3"/>
  <c r="L18626" i="3"/>
  <c r="L18638" i="3"/>
  <c r="L18648" i="3"/>
  <c r="L18658" i="3"/>
  <c r="L18670" i="3"/>
  <c r="L18680" i="3"/>
  <c r="L18690" i="3"/>
  <c r="L18702" i="3"/>
  <c r="L18712" i="3"/>
  <c r="L18722" i="3"/>
  <c r="L18734" i="3"/>
  <c r="L18744" i="3"/>
  <c r="L18754" i="3"/>
  <c r="L18766" i="3"/>
  <c r="L18776" i="3"/>
  <c r="L18786" i="3"/>
  <c r="L18798" i="3"/>
  <c r="L18808" i="3"/>
  <c r="L18818" i="3"/>
  <c r="L18830" i="3"/>
  <c r="L18840" i="3"/>
  <c r="L18850" i="3"/>
  <c r="L18862" i="3"/>
  <c r="L18872" i="3"/>
  <c r="L18882" i="3"/>
  <c r="L18894" i="3"/>
  <c r="L18904" i="3"/>
  <c r="L18914" i="3"/>
  <c r="L18926" i="3"/>
  <c r="L18936" i="3"/>
  <c r="L18946" i="3"/>
  <c r="L18958" i="3"/>
  <c r="L18968" i="3"/>
  <c r="L18978" i="3"/>
  <c r="L18990" i="3"/>
  <c r="L19000" i="3"/>
  <c r="L19010" i="3"/>
  <c r="L19022" i="3"/>
  <c r="L19032" i="3"/>
  <c r="L19042" i="3"/>
  <c r="L19054" i="3"/>
  <c r="L19064" i="3"/>
  <c r="L19074" i="3"/>
  <c r="L19086" i="3"/>
  <c r="L19096" i="3"/>
  <c r="L19106" i="3"/>
  <c r="L19118" i="3"/>
  <c r="L19128" i="3"/>
  <c r="L19138" i="3"/>
  <c r="L19150" i="3"/>
  <c r="L19160" i="3"/>
  <c r="L19170" i="3"/>
  <c r="L19182" i="3"/>
  <c r="L19192" i="3"/>
  <c r="L19202" i="3"/>
  <c r="L19214" i="3"/>
  <c r="L19224" i="3"/>
  <c r="L19234" i="3"/>
  <c r="L19246" i="3"/>
  <c r="L19256" i="3"/>
  <c r="L19266" i="3"/>
  <c r="L19278" i="3"/>
  <c r="L19288" i="3"/>
  <c r="L19298" i="3"/>
  <c r="L19310" i="3"/>
  <c r="L19320" i="3"/>
  <c r="L19330" i="3"/>
  <c r="L19342" i="3"/>
  <c r="L19352" i="3"/>
  <c r="L19362" i="3"/>
  <c r="L19374" i="3"/>
  <c r="L19384" i="3"/>
  <c r="L19394" i="3"/>
  <c r="L19406" i="3"/>
  <c r="L19416" i="3"/>
  <c r="L19426" i="3"/>
  <c r="L19438" i="3"/>
  <c r="L19448" i="3"/>
  <c r="L19458" i="3"/>
  <c r="L19470" i="3"/>
  <c r="L19480" i="3"/>
  <c r="L19490" i="3"/>
  <c r="L19502" i="3"/>
  <c r="L19512" i="3"/>
  <c r="L19522" i="3"/>
  <c r="L19534" i="3"/>
  <c r="L19544" i="3"/>
  <c r="L19554" i="3"/>
  <c r="L19567" i="3"/>
  <c r="L19578" i="3"/>
  <c r="L19592" i="3"/>
  <c r="L19606" i="3"/>
  <c r="L19617" i="3"/>
  <c r="L19631" i="3"/>
  <c r="L19642" i="3"/>
  <c r="L19656" i="3"/>
  <c r="L19673" i="3"/>
  <c r="L19696" i="3"/>
  <c r="L19718" i="3"/>
  <c r="L19737" i="3"/>
  <c r="L19760" i="3"/>
  <c r="L19782" i="3"/>
  <c r="L19801" i="3"/>
  <c r="L19824" i="3"/>
  <c r="L19846" i="3"/>
  <c r="L19865" i="3"/>
  <c r="L19888" i="3"/>
  <c r="L19910" i="3"/>
  <c r="L19929" i="3"/>
  <c r="L19952" i="3"/>
  <c r="L19984" i="3"/>
  <c r="L20022" i="3"/>
  <c r="L20086" i="3"/>
  <c r="L20150" i="3"/>
  <c r="L20214" i="3"/>
  <c r="L20278" i="3"/>
  <c r="L20342" i="3"/>
  <c r="L20406" i="3"/>
  <c r="L20470" i="3"/>
  <c r="L20534" i="3"/>
  <c r="L20598" i="3"/>
  <c r="L20662" i="3"/>
  <c r="L20726" i="3"/>
  <c r="L20790" i="3"/>
  <c r="L20854" i="3"/>
  <c r="L20918" i="3"/>
  <c r="L20982" i="3"/>
  <c r="L21046" i="3"/>
  <c r="L21110" i="3"/>
  <c r="L21174" i="3"/>
  <c r="L21238" i="3"/>
  <c r="L21302" i="3"/>
  <c r="L21366" i="3"/>
  <c r="L21430" i="3"/>
  <c r="L21494" i="3"/>
  <c r="L21558" i="3"/>
  <c r="L21622" i="3"/>
  <c r="L21686" i="3"/>
  <c r="L21750" i="3"/>
  <c r="L21814" i="3"/>
  <c r="L21878" i="3"/>
  <c r="L21942" i="3"/>
  <c r="L4" i="3"/>
  <c r="L12" i="3"/>
  <c r="L20" i="3"/>
  <c r="L28" i="3"/>
  <c r="L36" i="3"/>
  <c r="L44" i="3"/>
  <c r="L52" i="3"/>
  <c r="L60" i="3"/>
  <c r="L68" i="3"/>
  <c r="L76" i="3"/>
  <c r="L84" i="3"/>
  <c r="L92" i="3"/>
  <c r="L100" i="3"/>
  <c r="L108" i="3"/>
  <c r="L116" i="3"/>
  <c r="L124" i="3"/>
  <c r="L132" i="3"/>
  <c r="L140" i="3"/>
  <c r="L148" i="3"/>
  <c r="L156" i="3"/>
  <c r="L164" i="3"/>
  <c r="L172" i="3"/>
  <c r="L180" i="3"/>
  <c r="L188" i="3"/>
  <c r="L196" i="3"/>
  <c r="L204" i="3"/>
  <c r="L212" i="3"/>
  <c r="L220" i="3"/>
  <c r="L228" i="3"/>
  <c r="L236" i="3"/>
  <c r="L244" i="3"/>
  <c r="L252" i="3"/>
  <c r="L260" i="3"/>
  <c r="L268" i="3"/>
  <c r="L276" i="3"/>
  <c r="L284" i="3"/>
  <c r="L292" i="3"/>
  <c r="L300" i="3"/>
  <c r="L308" i="3"/>
  <c r="L316" i="3"/>
  <c r="L324" i="3"/>
  <c r="L332" i="3"/>
  <c r="L340" i="3"/>
  <c r="L348" i="3"/>
  <c r="L356" i="3"/>
  <c r="L364" i="3"/>
  <c r="L372" i="3"/>
  <c r="L380" i="3"/>
  <c r="L388" i="3"/>
  <c r="L396" i="3"/>
  <c r="L404" i="3"/>
  <c r="L412" i="3"/>
  <c r="L420" i="3"/>
  <c r="L428" i="3"/>
  <c r="L436" i="3"/>
  <c r="L444" i="3"/>
  <c r="L452" i="3"/>
  <c r="L460" i="3"/>
  <c r="L468" i="3"/>
  <c r="L476" i="3"/>
  <c r="L484" i="3"/>
  <c r="L492" i="3"/>
  <c r="L500" i="3"/>
  <c r="L508" i="3"/>
  <c r="L516" i="3"/>
  <c r="L524" i="3"/>
  <c r="L532" i="3"/>
  <c r="L540" i="3"/>
  <c r="L548" i="3"/>
  <c r="L556" i="3"/>
  <c r="L564" i="3"/>
  <c r="L572" i="3"/>
  <c r="L580" i="3"/>
  <c r="L588" i="3"/>
  <c r="L596" i="3"/>
  <c r="L604" i="3"/>
  <c r="L612" i="3"/>
  <c r="L620" i="3"/>
  <c r="L628" i="3"/>
  <c r="L636" i="3"/>
  <c r="L644" i="3"/>
  <c r="L652" i="3"/>
  <c r="L660" i="3"/>
  <c r="L668" i="3"/>
  <c r="L676" i="3"/>
  <c r="L684" i="3"/>
  <c r="L692" i="3"/>
  <c r="L700" i="3"/>
  <c r="L708" i="3"/>
  <c r="L716" i="3"/>
  <c r="L724" i="3"/>
  <c r="L732" i="3"/>
  <c r="L740" i="3"/>
  <c r="L748" i="3"/>
  <c r="L756" i="3"/>
  <c r="L764" i="3"/>
  <c r="L772" i="3"/>
  <c r="L780" i="3"/>
  <c r="L788" i="3"/>
  <c r="L796" i="3"/>
  <c r="L804" i="3"/>
  <c r="L812" i="3"/>
  <c r="L820" i="3"/>
  <c r="L828" i="3"/>
  <c r="L836" i="3"/>
  <c r="L844" i="3"/>
  <c r="L852" i="3"/>
  <c r="L860" i="3"/>
  <c r="L868" i="3"/>
  <c r="L876" i="3"/>
  <c r="L884" i="3"/>
  <c r="L892" i="3"/>
  <c r="L900" i="3"/>
  <c r="L908" i="3"/>
  <c r="L916" i="3"/>
  <c r="L924" i="3"/>
  <c r="L932" i="3"/>
  <c r="L940" i="3"/>
  <c r="L948" i="3"/>
  <c r="L956" i="3"/>
  <c r="L964" i="3"/>
  <c r="L972" i="3"/>
  <c r="L980" i="3"/>
  <c r="L988" i="3"/>
  <c r="L996" i="3"/>
  <c r="L1004" i="3"/>
  <c r="L1012" i="3"/>
  <c r="L1020" i="3"/>
  <c r="L1028" i="3"/>
  <c r="L1036" i="3"/>
  <c r="L1044" i="3"/>
  <c r="L1052" i="3"/>
  <c r="L1060" i="3"/>
  <c r="L1068" i="3"/>
  <c r="L1076" i="3"/>
  <c r="L1084" i="3"/>
  <c r="L1092" i="3"/>
  <c r="L1100" i="3"/>
  <c r="L1108" i="3"/>
  <c r="L1116" i="3"/>
  <c r="L1124" i="3"/>
  <c r="L1132" i="3"/>
  <c r="L1140" i="3"/>
  <c r="L1148" i="3"/>
  <c r="L1156" i="3"/>
  <c r="L1164" i="3"/>
  <c r="L1172" i="3"/>
  <c r="L1180" i="3"/>
  <c r="L1188" i="3"/>
  <c r="L1196" i="3"/>
  <c r="L1204" i="3"/>
  <c r="L1212" i="3"/>
  <c r="L1220" i="3"/>
  <c r="L1228" i="3"/>
  <c r="L1236" i="3"/>
  <c r="L1244" i="3"/>
  <c r="L1252" i="3"/>
  <c r="L1260" i="3"/>
  <c r="L1268" i="3"/>
  <c r="L1276" i="3"/>
  <c r="L1284" i="3"/>
  <c r="L1292" i="3"/>
  <c r="L1300" i="3"/>
  <c r="L1308" i="3"/>
  <c r="L1316" i="3"/>
  <c r="L1324" i="3"/>
  <c r="L1332" i="3"/>
  <c r="L1340" i="3"/>
  <c r="L1348" i="3"/>
  <c r="L1356" i="3"/>
  <c r="L1364" i="3"/>
  <c r="L1372" i="3"/>
  <c r="L1380" i="3"/>
  <c r="L1388" i="3"/>
  <c r="L1396" i="3"/>
  <c r="L1404" i="3"/>
  <c r="L1412" i="3"/>
  <c r="L1420" i="3"/>
  <c r="L1428" i="3"/>
  <c r="L1436" i="3"/>
  <c r="L1444" i="3"/>
  <c r="L1452" i="3"/>
  <c r="L1460" i="3"/>
  <c r="L1468" i="3"/>
  <c r="L1476" i="3"/>
  <c r="L1484" i="3"/>
  <c r="L1492" i="3"/>
  <c r="L1500" i="3"/>
  <c r="L1508" i="3"/>
  <c r="L1516" i="3"/>
  <c r="L1524" i="3"/>
  <c r="L1532" i="3"/>
  <c r="L1540" i="3"/>
  <c r="L1548" i="3"/>
  <c r="L1556" i="3"/>
  <c r="L1564" i="3"/>
  <c r="L1572" i="3"/>
  <c r="L1580" i="3"/>
  <c r="L1588" i="3"/>
  <c r="L1596" i="3"/>
  <c r="L1604" i="3"/>
  <c r="L1612" i="3"/>
  <c r="L1620" i="3"/>
  <c r="L1628" i="3"/>
  <c r="L1636" i="3"/>
  <c r="L1644" i="3"/>
  <c r="L1652" i="3"/>
  <c r="L1660" i="3"/>
  <c r="L1668" i="3"/>
  <c r="L1676" i="3"/>
  <c r="L1684" i="3"/>
  <c r="L1692" i="3"/>
  <c r="L1700" i="3"/>
  <c r="L1708" i="3"/>
  <c r="L1716" i="3"/>
  <c r="L1724" i="3"/>
  <c r="L1732" i="3"/>
  <c r="L1740" i="3"/>
  <c r="L1748" i="3"/>
  <c r="L1756" i="3"/>
  <c r="L1764" i="3"/>
  <c r="L1772" i="3"/>
  <c r="L1780" i="3"/>
  <c r="L1788" i="3"/>
  <c r="L1796" i="3"/>
  <c r="L1804" i="3"/>
  <c r="L1812" i="3"/>
  <c r="L1820" i="3"/>
  <c r="L1828" i="3"/>
  <c r="L1836" i="3"/>
  <c r="L1844" i="3"/>
  <c r="L1852" i="3"/>
  <c r="L1860" i="3"/>
  <c r="L1868" i="3"/>
  <c r="L1876" i="3"/>
  <c r="L1884" i="3"/>
  <c r="L1892" i="3"/>
  <c r="L1900" i="3"/>
  <c r="L1908" i="3"/>
  <c r="L1916" i="3"/>
  <c r="L1924" i="3"/>
  <c r="L1932" i="3"/>
  <c r="L1940" i="3"/>
  <c r="L1948" i="3"/>
  <c r="L1956" i="3"/>
  <c r="L1964" i="3"/>
  <c r="L1972" i="3"/>
  <c r="L1980" i="3"/>
  <c r="L1988" i="3"/>
  <c r="L1996" i="3"/>
  <c r="L2004" i="3"/>
  <c r="L2012" i="3"/>
  <c r="L2020" i="3"/>
  <c r="L2028" i="3"/>
  <c r="L2036" i="3"/>
  <c r="L2044" i="3"/>
  <c r="L2052" i="3"/>
  <c r="L2060" i="3"/>
  <c r="L2068" i="3"/>
  <c r="L2076" i="3"/>
  <c r="L2084" i="3"/>
  <c r="L2092" i="3"/>
  <c r="L2100" i="3"/>
  <c r="L2108" i="3"/>
  <c r="L2116" i="3"/>
  <c r="L2124" i="3"/>
  <c r="L2132" i="3"/>
  <c r="L2140" i="3"/>
  <c r="L2148" i="3"/>
  <c r="L2156" i="3"/>
  <c r="L2164" i="3"/>
  <c r="L2172" i="3"/>
  <c r="L2180" i="3"/>
  <c r="L2188" i="3"/>
  <c r="L2196" i="3"/>
  <c r="L2204" i="3"/>
  <c r="L2212" i="3"/>
  <c r="L2220" i="3"/>
  <c r="L2228" i="3"/>
  <c r="L2236" i="3"/>
  <c r="L2244" i="3"/>
  <c r="L2252" i="3"/>
  <c r="L2260" i="3"/>
  <c r="L2268" i="3"/>
  <c r="L2276" i="3"/>
  <c r="L2284" i="3"/>
  <c r="L2292" i="3"/>
  <c r="L2300" i="3"/>
  <c r="L2308" i="3"/>
  <c r="L2316" i="3"/>
  <c r="L2324" i="3"/>
  <c r="L2332" i="3"/>
  <c r="L2340" i="3"/>
  <c r="L2348" i="3"/>
  <c r="L2356" i="3"/>
  <c r="L2364" i="3"/>
  <c r="L2372" i="3"/>
  <c r="L2380" i="3"/>
  <c r="L2388" i="3"/>
  <c r="L2396" i="3"/>
  <c r="L2404" i="3"/>
  <c r="L2412" i="3"/>
  <c r="L2420" i="3"/>
  <c r="L2428" i="3"/>
  <c r="L2436" i="3"/>
  <c r="L2444" i="3"/>
  <c r="L2452" i="3"/>
  <c r="L2460" i="3"/>
  <c r="L2468" i="3"/>
  <c r="L2476" i="3"/>
  <c r="L2484" i="3"/>
  <c r="L2492" i="3"/>
  <c r="L2500" i="3"/>
  <c r="L2508" i="3"/>
  <c r="L2516" i="3"/>
  <c r="L2524" i="3"/>
  <c r="L2532" i="3"/>
  <c r="L2540" i="3"/>
  <c r="L2548" i="3"/>
  <c r="L2556" i="3"/>
  <c r="L2564" i="3"/>
  <c r="L2572" i="3"/>
  <c r="L2580" i="3"/>
  <c r="L2588" i="3"/>
  <c r="L2596" i="3"/>
  <c r="L2604" i="3"/>
  <c r="L2612" i="3"/>
  <c r="L2620" i="3"/>
  <c r="L2628" i="3"/>
  <c r="L2636" i="3"/>
  <c r="L2644" i="3"/>
  <c r="L2652" i="3"/>
  <c r="L2660" i="3"/>
  <c r="L2668" i="3"/>
  <c r="L2676" i="3"/>
  <c r="L2684" i="3"/>
  <c r="L2692" i="3"/>
  <c r="L2700" i="3"/>
  <c r="L2708" i="3"/>
  <c r="L2716" i="3"/>
  <c r="L2724" i="3"/>
  <c r="L2732" i="3"/>
  <c r="L2740" i="3"/>
  <c r="L2748" i="3"/>
  <c r="L2756" i="3"/>
  <c r="L2764" i="3"/>
  <c r="L2772" i="3"/>
  <c r="L2780" i="3"/>
  <c r="L2788" i="3"/>
  <c r="L2796" i="3"/>
  <c r="L2804" i="3"/>
  <c r="L2812" i="3"/>
  <c r="L2820" i="3"/>
  <c r="L2828" i="3"/>
  <c r="L2836" i="3"/>
  <c r="L2844" i="3"/>
  <c r="L2852" i="3"/>
  <c r="L2860" i="3"/>
  <c r="L2868" i="3"/>
  <c r="L2876" i="3"/>
  <c r="L2884" i="3"/>
  <c r="L2892" i="3"/>
  <c r="L2900" i="3"/>
  <c r="L2908" i="3"/>
  <c r="L2916" i="3"/>
  <c r="L2924" i="3"/>
  <c r="L2932" i="3"/>
  <c r="L2940" i="3"/>
  <c r="L2948" i="3"/>
  <c r="L2956" i="3"/>
  <c r="L2964" i="3"/>
  <c r="L2972" i="3"/>
  <c r="L2980" i="3"/>
  <c r="L2988" i="3"/>
  <c r="L2996" i="3"/>
  <c r="L3004" i="3"/>
  <c r="L3012" i="3"/>
  <c r="L3020" i="3"/>
  <c r="L3028" i="3"/>
  <c r="L3036" i="3"/>
  <c r="L3044" i="3"/>
  <c r="L3052" i="3"/>
  <c r="L3060" i="3"/>
  <c r="L3068" i="3"/>
  <c r="L3076" i="3"/>
  <c r="L3084" i="3"/>
  <c r="L3092" i="3"/>
  <c r="L3100" i="3"/>
  <c r="L3108" i="3"/>
  <c r="L3116" i="3"/>
  <c r="L3124" i="3"/>
  <c r="L3132" i="3"/>
  <c r="L3140" i="3"/>
  <c r="L3148" i="3"/>
  <c r="L3156" i="3"/>
  <c r="L3164" i="3"/>
  <c r="L3172" i="3"/>
  <c r="L3180" i="3"/>
  <c r="L3188" i="3"/>
  <c r="L3196" i="3"/>
  <c r="L3204" i="3"/>
  <c r="L3212" i="3"/>
  <c r="L3220" i="3"/>
  <c r="L3228" i="3"/>
  <c r="L3236" i="3"/>
  <c r="L3244" i="3"/>
  <c r="L3252" i="3"/>
  <c r="L3260" i="3"/>
  <c r="L3268" i="3"/>
  <c r="L3276" i="3"/>
  <c r="L3284" i="3"/>
  <c r="L3292" i="3"/>
  <c r="L3300" i="3"/>
  <c r="L3308" i="3"/>
  <c r="L3316" i="3"/>
  <c r="L3324" i="3"/>
  <c r="L3332" i="3"/>
  <c r="L3340" i="3"/>
  <c r="L3348" i="3"/>
  <c r="L3356" i="3"/>
  <c r="L3364" i="3"/>
  <c r="L3372" i="3"/>
  <c r="L3380" i="3"/>
  <c r="L3388" i="3"/>
  <c r="L3396" i="3"/>
  <c r="L3404" i="3"/>
  <c r="L3412" i="3"/>
  <c r="L3420" i="3"/>
  <c r="L3428" i="3"/>
  <c r="L3436" i="3"/>
  <c r="L3444" i="3"/>
  <c r="L3452" i="3"/>
  <c r="L3460" i="3"/>
  <c r="L3468" i="3"/>
  <c r="L3476" i="3"/>
  <c r="L3484" i="3"/>
  <c r="L3492" i="3"/>
  <c r="L3500" i="3"/>
  <c r="L3508" i="3"/>
  <c r="L3516" i="3"/>
  <c r="L3524" i="3"/>
  <c r="L3532" i="3"/>
  <c r="L3540" i="3"/>
  <c r="L3548" i="3"/>
  <c r="L3556" i="3"/>
  <c r="L3564" i="3"/>
  <c r="L3572" i="3"/>
  <c r="L3580" i="3"/>
  <c r="L3588" i="3"/>
  <c r="L3596" i="3"/>
  <c r="L3604" i="3"/>
  <c r="L3612" i="3"/>
  <c r="L3620" i="3"/>
  <c r="L3628" i="3"/>
  <c r="L3636" i="3"/>
  <c r="L3644" i="3"/>
  <c r="L3652" i="3"/>
  <c r="L3660" i="3"/>
  <c r="L3668" i="3"/>
  <c r="L3676" i="3"/>
  <c r="L3684" i="3"/>
  <c r="L3692" i="3"/>
  <c r="L3700" i="3"/>
  <c r="L3708" i="3"/>
  <c r="L3716" i="3"/>
  <c r="L3724" i="3"/>
  <c r="L3732" i="3"/>
  <c r="L3740" i="3"/>
  <c r="L3748" i="3"/>
  <c r="L3756" i="3"/>
  <c r="L3764" i="3"/>
  <c r="L3772" i="3"/>
  <c r="L3780" i="3"/>
  <c r="L3788" i="3"/>
  <c r="L3796" i="3"/>
  <c r="L3804" i="3"/>
  <c r="L3812" i="3"/>
  <c r="L3820" i="3"/>
  <c r="L3828" i="3"/>
  <c r="L3836" i="3"/>
  <c r="L3844" i="3"/>
  <c r="L3852" i="3"/>
  <c r="L3860" i="3"/>
  <c r="L3868" i="3"/>
  <c r="L3876" i="3"/>
  <c r="L3884" i="3"/>
  <c r="L3892" i="3"/>
  <c r="L3900" i="3"/>
  <c r="L3908" i="3"/>
  <c r="L3916" i="3"/>
  <c r="L3924" i="3"/>
  <c r="L3932" i="3"/>
  <c r="L3940" i="3"/>
  <c r="L3948" i="3"/>
  <c r="L3956" i="3"/>
  <c r="L3964" i="3"/>
  <c r="L3972" i="3"/>
  <c r="L3980" i="3"/>
  <c r="L3988" i="3"/>
  <c r="L3996" i="3"/>
  <c r="L4004" i="3"/>
  <c r="L4012" i="3"/>
  <c r="L4020" i="3"/>
  <c r="L4028" i="3"/>
  <c r="L4036" i="3"/>
  <c r="L4044" i="3"/>
  <c r="L4052" i="3"/>
  <c r="L4060" i="3"/>
  <c r="L4068" i="3"/>
  <c r="L4076" i="3"/>
  <c r="L4084" i="3"/>
  <c r="L4092" i="3"/>
  <c r="L4100" i="3"/>
  <c r="L4108" i="3"/>
  <c r="L4116" i="3"/>
  <c r="L4124" i="3"/>
  <c r="L4132" i="3"/>
  <c r="L4140" i="3"/>
  <c r="L4148" i="3"/>
  <c r="L4156" i="3"/>
  <c r="L4164" i="3"/>
  <c r="L4172" i="3"/>
  <c r="L4180" i="3"/>
  <c r="L4188" i="3"/>
  <c r="L4196" i="3"/>
  <c r="L4204" i="3"/>
  <c r="L4212" i="3"/>
  <c r="L4220" i="3"/>
  <c r="L4228" i="3"/>
  <c r="L4236" i="3"/>
  <c r="L4244" i="3"/>
  <c r="L4252" i="3"/>
  <c r="L4260" i="3"/>
  <c r="L4268" i="3"/>
  <c r="L4276" i="3"/>
  <c r="L4284" i="3"/>
  <c r="L4292" i="3"/>
  <c r="L4300" i="3"/>
  <c r="L4308" i="3"/>
  <c r="L4316" i="3"/>
  <c r="L4324" i="3"/>
  <c r="L4332" i="3"/>
  <c r="L4340" i="3"/>
  <c r="L4348" i="3"/>
  <c r="L4356" i="3"/>
  <c r="L4364" i="3"/>
  <c r="L4372" i="3"/>
  <c r="L4380" i="3"/>
  <c r="L4388" i="3"/>
  <c r="L4396" i="3"/>
  <c r="L4404" i="3"/>
  <c r="L4412" i="3"/>
  <c r="L4420" i="3"/>
  <c r="L4428" i="3"/>
  <c r="L4436" i="3"/>
  <c r="L4444" i="3"/>
  <c r="L4452" i="3"/>
  <c r="L4460" i="3"/>
  <c r="L4468" i="3"/>
  <c r="L4476" i="3"/>
  <c r="L4484" i="3"/>
  <c r="L4492" i="3"/>
  <c r="L4500" i="3"/>
  <c r="L4508" i="3"/>
  <c r="L4516" i="3"/>
  <c r="L4524" i="3"/>
  <c r="L4532" i="3"/>
  <c r="L4540" i="3"/>
  <c r="L4548" i="3"/>
  <c r="L4556" i="3"/>
  <c r="L4564" i="3"/>
  <c r="L4572" i="3"/>
  <c r="L4580" i="3"/>
  <c r="L4588" i="3"/>
  <c r="L4596" i="3"/>
  <c r="L4604" i="3"/>
  <c r="L4612" i="3"/>
  <c r="L4620" i="3"/>
  <c r="L4628" i="3"/>
  <c r="L4636" i="3"/>
  <c r="L4644" i="3"/>
  <c r="L4652" i="3"/>
  <c r="L4660" i="3"/>
  <c r="L4668" i="3"/>
  <c r="L4676" i="3"/>
  <c r="L4684" i="3"/>
  <c r="L4692" i="3"/>
  <c r="L4700" i="3"/>
  <c r="L4708" i="3"/>
  <c r="L4716" i="3"/>
  <c r="L4724" i="3"/>
  <c r="L4732" i="3"/>
  <c r="L4740" i="3"/>
  <c r="L4748" i="3"/>
  <c r="L4756" i="3"/>
  <c r="L4764" i="3"/>
  <c r="L4772" i="3"/>
  <c r="L4780" i="3"/>
  <c r="L4788" i="3"/>
  <c r="L4796" i="3"/>
  <c r="L4804" i="3"/>
  <c r="L4812" i="3"/>
  <c r="L4820" i="3"/>
  <c r="L4828" i="3"/>
  <c r="L4836" i="3"/>
  <c r="L4844" i="3"/>
  <c r="L4852" i="3"/>
  <c r="L4860" i="3"/>
  <c r="L4868" i="3"/>
  <c r="L4876" i="3"/>
  <c r="L4884" i="3"/>
  <c r="L4892" i="3"/>
  <c r="L4900" i="3"/>
  <c r="L4908" i="3"/>
  <c r="L4916" i="3"/>
  <c r="L4924" i="3"/>
  <c r="L4932" i="3"/>
  <c r="L4940" i="3"/>
  <c r="L4948" i="3"/>
  <c r="L4956" i="3"/>
  <c r="L4964" i="3"/>
  <c r="L4972" i="3"/>
  <c r="L4980" i="3"/>
  <c r="L4988" i="3"/>
  <c r="L4996" i="3"/>
  <c r="L5004" i="3"/>
  <c r="L5012" i="3"/>
  <c r="L5020" i="3"/>
  <c r="L5028" i="3"/>
  <c r="L5036" i="3"/>
  <c r="L5044" i="3"/>
  <c r="L5052" i="3"/>
  <c r="L5060" i="3"/>
  <c r="L5068" i="3"/>
  <c r="L5076" i="3"/>
  <c r="L5084" i="3"/>
  <c r="L5092" i="3"/>
  <c r="L5100" i="3"/>
  <c r="L5108" i="3"/>
  <c r="L5116" i="3"/>
  <c r="L5124" i="3"/>
  <c r="L5132" i="3"/>
  <c r="L5140" i="3"/>
  <c r="L5148" i="3"/>
  <c r="L5156" i="3"/>
  <c r="L5164" i="3"/>
  <c r="L5172" i="3"/>
  <c r="L5180" i="3"/>
  <c r="L5188" i="3"/>
  <c r="L5196" i="3"/>
  <c r="L5204" i="3"/>
  <c r="L5212" i="3"/>
  <c r="L5220" i="3"/>
  <c r="L5228" i="3"/>
  <c r="L5236" i="3"/>
  <c r="L5244" i="3"/>
  <c r="L5252" i="3"/>
  <c r="L5260" i="3"/>
  <c r="L5268" i="3"/>
  <c r="L5276" i="3"/>
  <c r="L5284" i="3"/>
  <c r="L5292" i="3"/>
  <c r="L5300" i="3"/>
  <c r="L5308" i="3"/>
  <c r="L5316" i="3"/>
  <c r="L5324" i="3"/>
  <c r="L5332" i="3"/>
  <c r="L5340" i="3"/>
  <c r="L5348" i="3"/>
  <c r="L5356" i="3"/>
  <c r="L5364" i="3"/>
  <c r="L5372" i="3"/>
  <c r="L5380" i="3"/>
  <c r="L5388" i="3"/>
  <c r="L5396" i="3"/>
  <c r="L5404" i="3"/>
  <c r="L5412" i="3"/>
  <c r="L5420" i="3"/>
  <c r="L5428" i="3"/>
  <c r="L5436" i="3"/>
  <c r="L5444" i="3"/>
  <c r="L5452" i="3"/>
  <c r="L5460" i="3"/>
  <c r="L5468" i="3"/>
  <c r="L5476" i="3"/>
  <c r="L5484" i="3"/>
  <c r="L5492" i="3"/>
  <c r="L5500" i="3"/>
  <c r="L5508" i="3"/>
  <c r="L5516" i="3"/>
  <c r="L5524" i="3"/>
  <c r="L5532" i="3"/>
  <c r="L5540" i="3"/>
  <c r="L5548" i="3"/>
  <c r="L5556" i="3"/>
  <c r="L5564" i="3"/>
  <c r="L5572" i="3"/>
  <c r="L5580" i="3"/>
  <c r="L5588" i="3"/>
  <c r="L5596" i="3"/>
  <c r="L5604" i="3"/>
  <c r="L5612" i="3"/>
  <c r="L5620" i="3"/>
  <c r="L5628" i="3"/>
  <c r="L5636" i="3"/>
  <c r="L5644" i="3"/>
  <c r="L5652" i="3"/>
  <c r="L5660" i="3"/>
  <c r="L5668" i="3"/>
  <c r="L5676" i="3"/>
  <c r="L5684" i="3"/>
  <c r="L5692" i="3"/>
  <c r="L5700" i="3"/>
  <c r="L5708" i="3"/>
  <c r="L5716" i="3"/>
  <c r="L5724" i="3"/>
  <c r="L5732" i="3"/>
  <c r="L5740" i="3"/>
  <c r="L5748" i="3"/>
  <c r="L5756" i="3"/>
  <c r="L5764" i="3"/>
  <c r="L5772" i="3"/>
  <c r="L5780" i="3"/>
  <c r="L5788" i="3"/>
  <c r="L5796" i="3"/>
  <c r="L5804" i="3"/>
  <c r="L5812" i="3"/>
  <c r="L5820" i="3"/>
  <c r="L5828" i="3"/>
  <c r="L5836" i="3"/>
  <c r="L5844" i="3"/>
  <c r="L5852" i="3"/>
  <c r="L5860" i="3"/>
  <c r="L5868" i="3"/>
  <c r="L5876" i="3"/>
  <c r="L5884" i="3"/>
  <c r="L5892" i="3"/>
  <c r="L5900" i="3"/>
  <c r="L5908" i="3"/>
  <c r="L5916" i="3"/>
  <c r="L5924" i="3"/>
  <c r="L5932" i="3"/>
  <c r="L5940" i="3"/>
  <c r="L5948" i="3"/>
  <c r="L5956" i="3"/>
  <c r="L5964" i="3"/>
  <c r="L5972" i="3"/>
  <c r="L5980" i="3"/>
  <c r="L5988" i="3"/>
  <c r="L5996" i="3"/>
  <c r="L6004" i="3"/>
  <c r="L6012" i="3"/>
  <c r="L6020" i="3"/>
  <c r="L6028" i="3"/>
  <c r="L6036" i="3"/>
  <c r="L6044" i="3"/>
  <c r="L6052" i="3"/>
  <c r="L6060" i="3"/>
  <c r="L6068" i="3"/>
  <c r="L6076" i="3"/>
  <c r="L6084" i="3"/>
  <c r="L6092" i="3"/>
  <c r="L6100" i="3"/>
  <c r="L6108" i="3"/>
  <c r="L6116" i="3"/>
  <c r="L6124" i="3"/>
  <c r="L6132" i="3"/>
  <c r="L6140" i="3"/>
  <c r="L6148" i="3"/>
  <c r="L6156" i="3"/>
  <c r="L6164" i="3"/>
  <c r="L6172" i="3"/>
  <c r="L6180" i="3"/>
  <c r="L6188" i="3"/>
  <c r="L6196" i="3"/>
  <c r="L6204" i="3"/>
  <c r="L6212" i="3"/>
  <c r="L6220" i="3"/>
  <c r="L6228" i="3"/>
  <c r="L6236" i="3"/>
  <c r="L6244" i="3"/>
  <c r="L6252" i="3"/>
  <c r="L6260" i="3"/>
  <c r="L6268" i="3"/>
  <c r="L6276" i="3"/>
  <c r="L6284" i="3"/>
  <c r="L6292" i="3"/>
  <c r="L6300" i="3"/>
  <c r="L6308" i="3"/>
  <c r="L6316" i="3"/>
  <c r="L6324" i="3"/>
  <c r="L6332" i="3"/>
  <c r="L6340" i="3"/>
  <c r="L6348" i="3"/>
  <c r="L6356" i="3"/>
  <c r="L6364" i="3"/>
  <c r="L6372" i="3"/>
  <c r="L6380" i="3"/>
  <c r="L6388" i="3"/>
  <c r="L6396" i="3"/>
  <c r="L6404" i="3"/>
  <c r="L6412" i="3"/>
  <c r="L6420" i="3"/>
  <c r="L6428" i="3"/>
  <c r="L6436" i="3"/>
  <c r="L6444" i="3"/>
  <c r="L6452" i="3"/>
  <c r="L6460" i="3"/>
  <c r="L6468" i="3"/>
  <c r="L6476" i="3"/>
  <c r="L6484" i="3"/>
  <c r="L6492" i="3"/>
  <c r="L6500" i="3"/>
  <c r="L6508" i="3"/>
  <c r="L6516" i="3"/>
  <c r="L6524" i="3"/>
  <c r="L6532" i="3"/>
  <c r="L6540" i="3"/>
  <c r="L6548" i="3"/>
  <c r="L6556" i="3"/>
  <c r="L6564" i="3"/>
  <c r="L6572" i="3"/>
  <c r="L6580" i="3"/>
  <c r="L6588" i="3"/>
  <c r="L6596" i="3"/>
  <c r="L6604" i="3"/>
  <c r="L6612" i="3"/>
  <c r="L6620" i="3"/>
  <c r="L6628" i="3"/>
  <c r="L6636" i="3"/>
  <c r="L6644" i="3"/>
  <c r="L6652" i="3"/>
  <c r="L6660" i="3"/>
  <c r="L6668" i="3"/>
  <c r="L6676" i="3"/>
  <c r="L6684" i="3"/>
  <c r="L6692" i="3"/>
  <c r="L6700" i="3"/>
  <c r="L6708" i="3"/>
  <c r="L6716" i="3"/>
  <c r="L6724" i="3"/>
  <c r="L6732" i="3"/>
  <c r="L6740" i="3"/>
  <c r="L6748" i="3"/>
  <c r="L6756" i="3"/>
  <c r="L6764" i="3"/>
  <c r="L6772" i="3"/>
  <c r="L6780" i="3"/>
  <c r="L6788" i="3"/>
  <c r="L6796" i="3"/>
  <c r="L6804" i="3"/>
  <c r="L6812" i="3"/>
  <c r="L6820" i="3"/>
  <c r="L6828" i="3"/>
  <c r="L6836" i="3"/>
  <c r="L6844" i="3"/>
  <c r="L6852" i="3"/>
  <c r="L6860" i="3"/>
  <c r="L6868" i="3"/>
  <c r="L6876" i="3"/>
  <c r="L6884" i="3"/>
  <c r="L6892" i="3"/>
  <c r="L6900" i="3"/>
  <c r="L6908" i="3"/>
  <c r="L6916" i="3"/>
  <c r="L6924" i="3"/>
  <c r="L6932" i="3"/>
  <c r="L6940" i="3"/>
  <c r="L6948" i="3"/>
  <c r="L6956" i="3"/>
  <c r="L6964" i="3"/>
  <c r="L6972" i="3"/>
  <c r="L6980" i="3"/>
  <c r="L6988" i="3"/>
  <c r="L6996" i="3"/>
  <c r="L7004" i="3"/>
  <c r="L7012" i="3"/>
  <c r="L7020" i="3"/>
  <c r="L7028" i="3"/>
  <c r="L7036" i="3"/>
  <c r="L7044" i="3"/>
  <c r="L7052" i="3"/>
  <c r="L7060" i="3"/>
  <c r="L7068" i="3"/>
  <c r="L7076" i="3"/>
  <c r="L7084" i="3"/>
  <c r="L7092" i="3"/>
  <c r="L7100" i="3"/>
  <c r="L7108" i="3"/>
  <c r="L7116" i="3"/>
  <c r="L7124" i="3"/>
  <c r="L7132" i="3"/>
  <c r="L7140" i="3"/>
  <c r="L7148" i="3"/>
  <c r="L7156" i="3"/>
  <c r="L7164" i="3"/>
  <c r="L7172" i="3"/>
  <c r="L7180" i="3"/>
  <c r="L7188" i="3"/>
  <c r="L7196" i="3"/>
  <c r="L7204" i="3"/>
  <c r="L7212" i="3"/>
  <c r="L7220" i="3"/>
  <c r="L7228" i="3"/>
  <c r="L7236" i="3"/>
  <c r="L7244" i="3"/>
  <c r="L7252" i="3"/>
  <c r="L7260" i="3"/>
  <c r="L7268" i="3"/>
  <c r="L7276" i="3"/>
  <c r="L7284" i="3"/>
  <c r="L7292" i="3"/>
  <c r="L7300" i="3"/>
  <c r="L7308" i="3"/>
  <c r="L7316" i="3"/>
  <c r="L7324" i="3"/>
  <c r="L7332" i="3"/>
  <c r="L7340" i="3"/>
  <c r="L7348" i="3"/>
  <c r="L7356" i="3"/>
  <c r="L7364" i="3"/>
  <c r="L7372" i="3"/>
  <c r="L7380" i="3"/>
  <c r="L7388" i="3"/>
  <c r="L7396" i="3"/>
  <c r="L7404" i="3"/>
  <c r="L7412" i="3"/>
  <c r="L7420" i="3"/>
  <c r="L7428" i="3"/>
  <c r="L7436" i="3"/>
  <c r="L7444" i="3"/>
  <c r="L7452" i="3"/>
  <c r="L7460" i="3"/>
  <c r="L7468" i="3"/>
  <c r="L7476" i="3"/>
  <c r="L7484" i="3"/>
  <c r="L7492" i="3"/>
  <c r="L7500" i="3"/>
  <c r="L7508" i="3"/>
  <c r="L7516" i="3"/>
  <c r="L7524" i="3"/>
  <c r="L7532" i="3"/>
  <c r="L7540" i="3"/>
  <c r="L7548" i="3"/>
  <c r="L7556" i="3"/>
  <c r="L7564" i="3"/>
  <c r="L7572" i="3"/>
  <c r="L7580" i="3"/>
  <c r="L7588" i="3"/>
  <c r="L7596" i="3"/>
  <c r="L7604" i="3"/>
  <c r="L7612" i="3"/>
  <c r="L7620" i="3"/>
  <c r="L7628" i="3"/>
  <c r="L7636" i="3"/>
  <c r="L7644" i="3"/>
  <c r="L7652" i="3"/>
  <c r="L7660" i="3"/>
  <c r="L7668" i="3"/>
  <c r="L7676" i="3"/>
  <c r="L7684" i="3"/>
  <c r="L7692" i="3"/>
  <c r="L7700" i="3"/>
  <c r="L7708" i="3"/>
  <c r="L7716" i="3"/>
  <c r="L7724" i="3"/>
  <c r="L7732" i="3"/>
  <c r="L7740" i="3"/>
  <c r="L7748" i="3"/>
  <c r="L7756" i="3"/>
  <c r="L7764" i="3"/>
  <c r="L7772" i="3"/>
  <c r="L7780" i="3"/>
  <c r="L7788" i="3"/>
  <c r="L7796" i="3"/>
  <c r="L7804" i="3"/>
  <c r="L7812" i="3"/>
  <c r="L7820" i="3"/>
  <c r="L7828" i="3"/>
  <c r="L7836" i="3"/>
  <c r="L7844" i="3"/>
  <c r="L7852" i="3"/>
  <c r="L7860" i="3"/>
  <c r="L7868" i="3"/>
  <c r="L7876" i="3"/>
  <c r="L7884" i="3"/>
  <c r="L7892" i="3"/>
  <c r="L7900" i="3"/>
  <c r="L7908" i="3"/>
  <c r="L7916" i="3"/>
  <c r="L7924" i="3"/>
  <c r="L7932" i="3"/>
  <c r="L7940" i="3"/>
  <c r="L7948" i="3"/>
  <c r="L7956" i="3"/>
  <c r="L7964" i="3"/>
  <c r="L7972" i="3"/>
  <c r="L7980" i="3"/>
  <c r="L7988" i="3"/>
  <c r="L7996" i="3"/>
  <c r="L8004" i="3"/>
  <c r="L8012" i="3"/>
  <c r="L8020" i="3"/>
  <c r="L8028" i="3"/>
  <c r="L8036" i="3"/>
  <c r="L8044" i="3"/>
  <c r="L8052" i="3"/>
  <c r="L8060" i="3"/>
  <c r="L8068" i="3"/>
  <c r="L8076" i="3"/>
  <c r="L8084" i="3"/>
  <c r="L8092" i="3"/>
  <c r="L8100" i="3"/>
  <c r="L8108" i="3"/>
  <c r="L8116" i="3"/>
  <c r="L8124" i="3"/>
  <c r="L8132" i="3"/>
  <c r="L8140" i="3"/>
  <c r="L8148" i="3"/>
  <c r="L8156" i="3"/>
  <c r="L8164" i="3"/>
  <c r="L8172" i="3"/>
  <c r="L8180" i="3"/>
  <c r="L8188" i="3"/>
  <c r="L8196" i="3"/>
  <c r="L8204" i="3"/>
  <c r="L8212" i="3"/>
  <c r="L8220" i="3"/>
  <c r="L8228" i="3"/>
  <c r="L8236" i="3"/>
  <c r="L8244" i="3"/>
  <c r="L8252" i="3"/>
  <c r="L8260" i="3"/>
  <c r="L8268" i="3"/>
  <c r="L8276" i="3"/>
  <c r="L8284" i="3"/>
  <c r="L8292" i="3"/>
  <c r="L8300" i="3"/>
  <c r="L8308" i="3"/>
  <c r="L8316" i="3"/>
  <c r="L8324" i="3"/>
  <c r="L8332" i="3"/>
  <c r="L8340" i="3"/>
  <c r="L8348" i="3"/>
  <c r="L8356" i="3"/>
  <c r="L8364" i="3"/>
  <c r="L8372" i="3"/>
  <c r="L8380" i="3"/>
  <c r="L8388" i="3"/>
  <c r="L8396" i="3"/>
  <c r="L8404" i="3"/>
  <c r="L8412" i="3"/>
  <c r="L8420" i="3"/>
  <c r="L8428" i="3"/>
  <c r="L8436" i="3"/>
  <c r="L8444" i="3"/>
  <c r="L8452" i="3"/>
  <c r="L8460" i="3"/>
  <c r="L8468" i="3"/>
  <c r="L8476" i="3"/>
  <c r="L8484" i="3"/>
  <c r="L8492" i="3"/>
  <c r="L8500" i="3"/>
  <c r="L8508" i="3"/>
  <c r="L8516" i="3"/>
  <c r="L8524" i="3"/>
  <c r="L8532" i="3"/>
  <c r="L8540" i="3"/>
  <c r="L8548" i="3"/>
  <c r="L8556" i="3"/>
  <c r="L8564" i="3"/>
  <c r="L8572" i="3"/>
  <c r="L8580" i="3"/>
  <c r="L8588" i="3"/>
  <c r="L8596" i="3"/>
  <c r="L8604" i="3"/>
  <c r="L8612" i="3"/>
  <c r="L8620" i="3"/>
  <c r="L8628" i="3"/>
  <c r="L8636" i="3"/>
  <c r="L8644" i="3"/>
  <c r="L8652" i="3"/>
  <c r="L8660" i="3"/>
  <c r="L8668" i="3"/>
  <c r="L8676" i="3"/>
  <c r="L8684" i="3"/>
  <c r="L8692" i="3"/>
  <c r="L8700" i="3"/>
  <c r="L8708" i="3"/>
  <c r="L8716" i="3"/>
  <c r="L8724" i="3"/>
  <c r="L8732" i="3"/>
  <c r="L8740" i="3"/>
  <c r="L8748" i="3"/>
  <c r="L8756" i="3"/>
  <c r="L8764" i="3"/>
  <c r="L8772" i="3"/>
  <c r="L8780" i="3"/>
  <c r="L8788" i="3"/>
  <c r="L8796" i="3"/>
  <c r="L8804" i="3"/>
  <c r="L8812" i="3"/>
  <c r="L8820" i="3"/>
  <c r="L8828" i="3"/>
  <c r="L8836" i="3"/>
  <c r="L8844" i="3"/>
  <c r="L8852" i="3"/>
  <c r="L8860" i="3"/>
  <c r="L8868" i="3"/>
  <c r="L8876" i="3"/>
  <c r="L8884" i="3"/>
  <c r="L8892" i="3"/>
  <c r="L8900" i="3"/>
  <c r="L8908" i="3"/>
  <c r="L8916" i="3"/>
  <c r="L8924" i="3"/>
  <c r="L8932" i="3"/>
  <c r="L8940" i="3"/>
  <c r="L8948" i="3"/>
  <c r="L8956" i="3"/>
  <c r="L8964" i="3"/>
  <c r="L8972" i="3"/>
  <c r="L8980" i="3"/>
  <c r="L8988" i="3"/>
  <c r="L8996" i="3"/>
  <c r="L9004" i="3"/>
  <c r="L9012" i="3"/>
  <c r="L9020" i="3"/>
  <c r="L9028" i="3"/>
  <c r="L9036" i="3"/>
  <c r="L9044" i="3"/>
  <c r="L9052" i="3"/>
  <c r="L9060" i="3"/>
  <c r="L9068" i="3"/>
  <c r="L9076" i="3"/>
  <c r="L9084" i="3"/>
  <c r="L9092" i="3"/>
  <c r="L9100" i="3"/>
  <c r="L9108" i="3"/>
  <c r="L9116" i="3"/>
  <c r="L9124" i="3"/>
  <c r="L9132" i="3"/>
  <c r="L9140" i="3"/>
  <c r="L9148" i="3"/>
  <c r="L9156" i="3"/>
  <c r="L9164" i="3"/>
  <c r="L9172" i="3"/>
  <c r="L9180" i="3"/>
  <c r="L9188" i="3"/>
  <c r="L9196" i="3"/>
  <c r="L9204" i="3"/>
  <c r="L9212" i="3"/>
  <c r="L9220" i="3"/>
  <c r="L9228" i="3"/>
  <c r="L9236" i="3"/>
  <c r="L9244" i="3"/>
  <c r="L9252" i="3"/>
  <c r="L9260" i="3"/>
  <c r="L9268" i="3"/>
  <c r="L9276" i="3"/>
  <c r="L9284" i="3"/>
  <c r="L9292" i="3"/>
  <c r="L9300" i="3"/>
  <c r="L9308" i="3"/>
  <c r="L9316" i="3"/>
  <c r="L9324" i="3"/>
  <c r="L9332" i="3"/>
  <c r="L9340" i="3"/>
  <c r="L9348" i="3"/>
  <c r="L9356" i="3"/>
  <c r="L9364" i="3"/>
  <c r="L9372" i="3"/>
  <c r="L9380" i="3"/>
  <c r="L9388" i="3"/>
  <c r="L9396" i="3"/>
  <c r="L9404" i="3"/>
  <c r="L9412" i="3"/>
  <c r="L9420" i="3"/>
  <c r="L9428" i="3"/>
  <c r="L9436" i="3"/>
  <c r="L9444" i="3"/>
  <c r="L9452" i="3"/>
  <c r="L9460" i="3"/>
  <c r="L9468" i="3"/>
  <c r="L9476" i="3"/>
  <c r="L9484" i="3"/>
  <c r="L9492" i="3"/>
  <c r="L9500" i="3"/>
  <c r="L9508" i="3"/>
  <c r="L9516" i="3"/>
  <c r="L9524" i="3"/>
  <c r="L9532" i="3"/>
  <c r="L9540" i="3"/>
  <c r="L9548" i="3"/>
  <c r="L9556" i="3"/>
  <c r="L9564" i="3"/>
  <c r="L9572" i="3"/>
  <c r="L9580" i="3"/>
  <c r="L9588" i="3"/>
  <c r="L9596" i="3"/>
  <c r="L9604" i="3"/>
  <c r="L9612" i="3"/>
  <c r="L9620" i="3"/>
  <c r="L9628" i="3"/>
  <c r="L9636" i="3"/>
  <c r="L9644" i="3"/>
  <c r="L9652" i="3"/>
  <c r="L9660" i="3"/>
  <c r="L9668" i="3"/>
  <c r="L9676" i="3"/>
  <c r="L9684" i="3"/>
  <c r="L9692" i="3"/>
  <c r="L9700" i="3"/>
  <c r="L9708" i="3"/>
  <c r="L9716" i="3"/>
  <c r="L9724" i="3"/>
  <c r="L9732" i="3"/>
  <c r="L9740" i="3"/>
  <c r="L9748" i="3"/>
  <c r="L9756" i="3"/>
  <c r="L9764" i="3"/>
  <c r="L9772" i="3"/>
  <c r="L9780" i="3"/>
  <c r="L9788" i="3"/>
  <c r="L9796" i="3"/>
  <c r="L9804" i="3"/>
  <c r="L9812" i="3"/>
  <c r="L9820" i="3"/>
  <c r="L9828" i="3"/>
  <c r="L9836" i="3"/>
  <c r="L9844" i="3"/>
  <c r="L9852" i="3"/>
  <c r="L9860" i="3"/>
  <c r="L9868" i="3"/>
  <c r="L9876" i="3"/>
  <c r="L9884" i="3"/>
  <c r="L9892" i="3"/>
  <c r="L9900" i="3"/>
  <c r="L9908" i="3"/>
  <c r="L9916" i="3"/>
  <c r="L9924" i="3"/>
  <c r="L9932" i="3"/>
  <c r="L9940" i="3"/>
  <c r="L9948" i="3"/>
  <c r="L9956" i="3"/>
  <c r="L9964" i="3"/>
  <c r="L9972" i="3"/>
  <c r="L9980" i="3"/>
  <c r="L9988" i="3"/>
  <c r="L9996" i="3"/>
  <c r="L10004" i="3"/>
  <c r="L10012" i="3"/>
  <c r="L10020" i="3"/>
  <c r="L10028" i="3"/>
  <c r="L10036" i="3"/>
  <c r="L10044" i="3"/>
  <c r="L10052" i="3"/>
  <c r="L10060" i="3"/>
  <c r="L10068" i="3"/>
  <c r="L10076" i="3"/>
  <c r="L10084" i="3"/>
  <c r="L10092" i="3"/>
  <c r="L10100" i="3"/>
  <c r="L10108" i="3"/>
  <c r="L10116" i="3"/>
  <c r="L10124" i="3"/>
  <c r="L10132" i="3"/>
  <c r="L10140" i="3"/>
  <c r="L10148" i="3"/>
  <c r="L10156" i="3"/>
  <c r="L10164" i="3"/>
  <c r="L10172" i="3"/>
  <c r="L10180" i="3"/>
  <c r="L10188" i="3"/>
  <c r="L10196" i="3"/>
  <c r="L10204" i="3"/>
  <c r="L10212" i="3"/>
  <c r="L10220" i="3"/>
  <c r="L10228" i="3"/>
  <c r="L10236" i="3"/>
  <c r="L10244" i="3"/>
  <c r="L10252" i="3"/>
  <c r="L10260" i="3"/>
  <c r="L10268" i="3"/>
  <c r="L10276" i="3"/>
  <c r="L10284" i="3"/>
  <c r="L10292" i="3"/>
  <c r="L10300" i="3"/>
  <c r="L10308" i="3"/>
  <c r="L10316" i="3"/>
  <c r="L10324" i="3"/>
  <c r="L10332" i="3"/>
  <c r="L10340" i="3"/>
  <c r="L10348" i="3"/>
  <c r="L10356" i="3"/>
  <c r="L10364" i="3"/>
  <c r="L10372" i="3"/>
  <c r="L10380" i="3"/>
  <c r="L10388" i="3"/>
  <c r="L10396" i="3"/>
  <c r="L10404" i="3"/>
  <c r="L10412" i="3"/>
  <c r="L10420" i="3"/>
  <c r="L10428" i="3"/>
  <c r="L10436" i="3"/>
  <c r="L10444" i="3"/>
  <c r="L10452" i="3"/>
  <c r="L10460" i="3"/>
  <c r="L10468" i="3"/>
  <c r="L10476" i="3"/>
  <c r="L10484" i="3"/>
  <c r="L10492" i="3"/>
  <c r="L10500" i="3"/>
  <c r="L10508" i="3"/>
  <c r="L10516" i="3"/>
  <c r="L10524" i="3"/>
  <c r="L10532" i="3"/>
  <c r="L10540" i="3"/>
  <c r="L10548" i="3"/>
  <c r="L10556" i="3"/>
  <c r="L10564" i="3"/>
  <c r="L10572" i="3"/>
  <c r="L10580" i="3"/>
  <c r="L10588" i="3"/>
  <c r="L10596" i="3"/>
  <c r="L10604" i="3"/>
  <c r="L10612" i="3"/>
  <c r="L10620" i="3"/>
  <c r="L10628" i="3"/>
  <c r="L10636" i="3"/>
  <c r="L10644" i="3"/>
  <c r="L10652" i="3"/>
  <c r="L10660" i="3"/>
  <c r="L10668" i="3"/>
  <c r="L10676" i="3"/>
  <c r="L10684" i="3"/>
  <c r="L10692" i="3"/>
  <c r="L10700" i="3"/>
  <c r="L10708" i="3"/>
  <c r="L10716" i="3"/>
  <c r="L10724" i="3"/>
  <c r="L10732" i="3"/>
  <c r="L10740" i="3"/>
  <c r="L10748" i="3"/>
  <c r="L10756" i="3"/>
  <c r="L10764" i="3"/>
  <c r="L10772" i="3"/>
  <c r="L10780" i="3"/>
  <c r="L10788" i="3"/>
  <c r="L10796" i="3"/>
  <c r="L10804" i="3"/>
  <c r="L10812" i="3"/>
  <c r="L10820" i="3"/>
  <c r="L10828" i="3"/>
  <c r="L10836" i="3"/>
  <c r="L10844" i="3"/>
  <c r="L10852" i="3"/>
  <c r="L10860" i="3"/>
  <c r="L10868" i="3"/>
  <c r="L10876" i="3"/>
  <c r="L10884" i="3"/>
  <c r="L10892" i="3"/>
  <c r="L10900" i="3"/>
  <c r="L10908" i="3"/>
  <c r="L10916" i="3"/>
  <c r="L10924" i="3"/>
  <c r="L10932" i="3"/>
  <c r="L10940" i="3"/>
  <c r="L10948" i="3"/>
  <c r="L10956" i="3"/>
  <c r="L10964" i="3"/>
  <c r="L10972" i="3"/>
  <c r="L10980" i="3"/>
  <c r="L10988" i="3"/>
  <c r="L10996" i="3"/>
  <c r="L11004" i="3"/>
  <c r="L11012" i="3"/>
  <c r="L11020" i="3"/>
  <c r="L11028" i="3"/>
  <c r="L11036" i="3"/>
  <c r="L11044" i="3"/>
  <c r="L11052" i="3"/>
  <c r="L11060" i="3"/>
  <c r="L11068" i="3"/>
  <c r="L11076" i="3"/>
  <c r="L11084" i="3"/>
  <c r="L11092" i="3"/>
  <c r="L11100" i="3"/>
  <c r="L11108" i="3"/>
  <c r="L11116" i="3"/>
  <c r="L11124" i="3"/>
  <c r="L11132" i="3"/>
  <c r="L11140" i="3"/>
  <c r="L11148" i="3"/>
  <c r="L11156" i="3"/>
  <c r="L11164" i="3"/>
  <c r="L11172" i="3"/>
  <c r="L11180" i="3"/>
  <c r="L11188" i="3"/>
  <c r="L11196" i="3"/>
  <c r="L11204" i="3"/>
  <c r="L11212" i="3"/>
  <c r="L11220" i="3"/>
  <c r="L11228" i="3"/>
  <c r="L11236" i="3"/>
  <c r="L11244" i="3"/>
  <c r="L11252" i="3"/>
  <c r="L11260" i="3"/>
  <c r="L11268" i="3"/>
  <c r="L11276" i="3"/>
  <c r="L11284" i="3"/>
  <c r="L11292" i="3"/>
  <c r="L11300" i="3"/>
  <c r="L11308" i="3"/>
  <c r="L11316" i="3"/>
  <c r="L11324" i="3"/>
  <c r="L11332" i="3"/>
  <c r="L11340" i="3"/>
  <c r="L11348" i="3"/>
  <c r="L11356" i="3"/>
  <c r="L11364" i="3"/>
  <c r="L11372" i="3"/>
  <c r="L11380" i="3"/>
  <c r="L11388" i="3"/>
  <c r="L11396" i="3"/>
  <c r="L11404" i="3"/>
  <c r="L11412" i="3"/>
  <c r="L11420" i="3"/>
  <c r="L11428" i="3"/>
  <c r="L11436" i="3"/>
  <c r="L11444" i="3"/>
  <c r="L11452" i="3"/>
  <c r="L11460" i="3"/>
  <c r="L11468" i="3"/>
  <c r="L11476" i="3"/>
  <c r="L11484" i="3"/>
  <c r="L11492" i="3"/>
  <c r="L11500" i="3"/>
  <c r="L11508" i="3"/>
  <c r="L11516" i="3"/>
  <c r="L11524" i="3"/>
  <c r="L11532" i="3"/>
  <c r="L11540" i="3"/>
  <c r="L11548" i="3"/>
  <c r="L11556" i="3"/>
  <c r="L11564" i="3"/>
  <c r="L11572" i="3"/>
  <c r="L11580" i="3"/>
  <c r="L11588" i="3"/>
  <c r="L11596" i="3"/>
  <c r="L11604" i="3"/>
  <c r="L11612" i="3"/>
  <c r="L11620" i="3"/>
  <c r="L11628" i="3"/>
  <c r="L11636" i="3"/>
  <c r="L11644" i="3"/>
  <c r="L11652" i="3"/>
  <c r="L11660" i="3"/>
  <c r="L11668" i="3"/>
  <c r="L11676" i="3"/>
  <c r="L11684" i="3"/>
  <c r="L11692" i="3"/>
  <c r="L11700" i="3"/>
  <c r="L11708" i="3"/>
  <c r="L11716" i="3"/>
  <c r="L11724" i="3"/>
  <c r="L11732" i="3"/>
  <c r="L11740" i="3"/>
  <c r="L11748" i="3"/>
  <c r="L11756" i="3"/>
  <c r="L11764" i="3"/>
  <c r="L11772" i="3"/>
  <c r="L11780" i="3"/>
  <c r="L11788" i="3"/>
  <c r="L11796" i="3"/>
  <c r="L11804" i="3"/>
  <c r="L11812" i="3"/>
  <c r="L11820" i="3"/>
  <c r="L11828" i="3"/>
  <c r="L11836" i="3"/>
  <c r="L11844" i="3"/>
  <c r="L11852" i="3"/>
  <c r="L11860" i="3"/>
  <c r="L11868" i="3"/>
  <c r="L11876" i="3"/>
  <c r="L11884" i="3"/>
  <c r="L11892" i="3"/>
  <c r="L11900" i="3"/>
  <c r="L11908" i="3"/>
  <c r="L11916" i="3"/>
  <c r="L11924" i="3"/>
  <c r="L11932" i="3"/>
  <c r="L11940" i="3"/>
  <c r="L11948" i="3"/>
  <c r="L11956" i="3"/>
  <c r="L11964" i="3"/>
  <c r="L11972" i="3"/>
  <c r="L11980" i="3"/>
  <c r="L11988" i="3"/>
  <c r="L11996" i="3"/>
  <c r="L12004" i="3"/>
  <c r="L12012" i="3"/>
  <c r="L12020" i="3"/>
  <c r="L12028" i="3"/>
  <c r="L12036" i="3"/>
  <c r="L12044" i="3"/>
  <c r="L12052" i="3"/>
  <c r="L12060" i="3"/>
  <c r="L12068" i="3"/>
  <c r="L12076" i="3"/>
  <c r="L12084" i="3"/>
  <c r="L12092" i="3"/>
  <c r="L12100" i="3"/>
  <c r="L12108" i="3"/>
  <c r="L12116" i="3"/>
  <c r="L12124" i="3"/>
  <c r="L12132" i="3"/>
  <c r="L12140" i="3"/>
  <c r="L12148" i="3"/>
  <c r="L12156" i="3"/>
  <c r="L12164" i="3"/>
  <c r="L12172" i="3"/>
  <c r="L12180" i="3"/>
  <c r="L12188" i="3"/>
  <c r="L12196" i="3"/>
  <c r="L12204" i="3"/>
  <c r="L12212" i="3"/>
  <c r="L12220" i="3"/>
  <c r="L12228" i="3"/>
  <c r="L12236" i="3"/>
  <c r="L12244" i="3"/>
  <c r="L12252" i="3"/>
  <c r="L12260" i="3"/>
  <c r="L12268" i="3"/>
  <c r="L12276" i="3"/>
  <c r="L12284" i="3"/>
  <c r="L12292" i="3"/>
  <c r="L12300" i="3"/>
  <c r="L12308" i="3"/>
  <c r="L12316" i="3"/>
  <c r="L12324" i="3"/>
  <c r="L12332" i="3"/>
  <c r="L12340" i="3"/>
  <c r="L12348" i="3"/>
  <c r="L12356" i="3"/>
  <c r="L12364" i="3"/>
  <c r="L12372" i="3"/>
  <c r="L12380" i="3"/>
  <c r="L12388" i="3"/>
  <c r="L12396" i="3"/>
  <c r="L12404" i="3"/>
  <c r="L12412" i="3"/>
  <c r="L12420" i="3"/>
  <c r="L12428" i="3"/>
  <c r="L12436" i="3"/>
  <c r="L12444" i="3"/>
  <c r="L12452" i="3"/>
  <c r="L12460" i="3"/>
  <c r="L12468" i="3"/>
  <c r="L12476" i="3"/>
  <c r="L12484" i="3"/>
  <c r="L12492" i="3"/>
  <c r="L12500" i="3"/>
  <c r="L12508" i="3"/>
  <c r="L12516" i="3"/>
  <c r="L12524" i="3"/>
  <c r="L12532" i="3"/>
  <c r="L12540" i="3"/>
  <c r="L12548" i="3"/>
  <c r="L12556" i="3"/>
  <c r="L12564" i="3"/>
  <c r="L12572" i="3"/>
  <c r="L12580" i="3"/>
  <c r="L12588" i="3"/>
  <c r="L12596" i="3"/>
  <c r="L12604" i="3"/>
  <c r="L12612" i="3"/>
  <c r="L12620" i="3"/>
  <c r="L12628" i="3"/>
  <c r="L12636" i="3"/>
  <c r="L12644" i="3"/>
  <c r="L12652" i="3"/>
  <c r="L12660" i="3"/>
  <c r="L12668" i="3"/>
  <c r="L12676" i="3"/>
  <c r="L12684" i="3"/>
  <c r="L12692" i="3"/>
  <c r="L12700" i="3"/>
  <c r="L12708" i="3"/>
  <c r="L12716" i="3"/>
  <c r="L12724" i="3"/>
  <c r="L12732" i="3"/>
  <c r="L12740" i="3"/>
  <c r="L12748" i="3"/>
  <c r="L12756" i="3"/>
  <c r="L12764" i="3"/>
  <c r="L12772" i="3"/>
  <c r="L12780" i="3"/>
  <c r="L12788" i="3"/>
  <c r="L12796" i="3"/>
  <c r="L12804" i="3"/>
  <c r="L12812" i="3"/>
  <c r="L12820" i="3"/>
  <c r="L12828" i="3"/>
  <c r="L12836" i="3"/>
  <c r="L12844" i="3"/>
  <c r="L12852" i="3"/>
  <c r="L12860" i="3"/>
  <c r="L12868" i="3"/>
  <c r="L12876" i="3"/>
  <c r="L12884" i="3"/>
  <c r="L12892" i="3"/>
  <c r="L12900" i="3"/>
  <c r="L12908" i="3"/>
  <c r="L12916" i="3"/>
  <c r="L12924" i="3"/>
  <c r="L12932" i="3"/>
  <c r="L12940" i="3"/>
  <c r="L12948" i="3"/>
  <c r="L12956" i="3"/>
  <c r="L12964" i="3"/>
  <c r="L12972" i="3"/>
  <c r="L12980" i="3"/>
  <c r="L12988" i="3"/>
  <c r="L12996" i="3"/>
  <c r="L13004" i="3"/>
  <c r="L13012" i="3"/>
  <c r="L13020" i="3"/>
  <c r="L13028" i="3"/>
  <c r="L13036" i="3"/>
  <c r="L13044" i="3"/>
  <c r="L13052" i="3"/>
  <c r="L13060" i="3"/>
  <c r="L13068" i="3"/>
  <c r="L13076" i="3"/>
  <c r="L13084" i="3"/>
  <c r="L13092" i="3"/>
  <c r="L13100" i="3"/>
  <c r="L13108" i="3"/>
  <c r="L13116" i="3"/>
  <c r="L13124" i="3"/>
  <c r="L13132" i="3"/>
  <c r="L13140" i="3"/>
  <c r="L13148" i="3"/>
  <c r="L13156" i="3"/>
  <c r="L13164" i="3"/>
  <c r="L13172" i="3"/>
  <c r="L13180" i="3"/>
  <c r="L13188" i="3"/>
  <c r="L13196" i="3"/>
  <c r="L13204" i="3"/>
  <c r="L13212" i="3"/>
  <c r="L13220" i="3"/>
  <c r="L13228" i="3"/>
  <c r="L13236" i="3"/>
  <c r="L13244" i="3"/>
  <c r="L13252" i="3"/>
  <c r="L13260" i="3"/>
  <c r="L13268" i="3"/>
  <c r="L13276" i="3"/>
  <c r="L13284" i="3"/>
  <c r="L13292" i="3"/>
  <c r="L13300" i="3"/>
  <c r="L13308" i="3"/>
  <c r="L13316" i="3"/>
  <c r="L13324" i="3"/>
  <c r="L13332" i="3"/>
  <c r="L13340" i="3"/>
  <c r="L13348" i="3"/>
  <c r="L13356" i="3"/>
  <c r="L13364" i="3"/>
  <c r="L13372" i="3"/>
  <c r="L13380" i="3"/>
  <c r="L13388" i="3"/>
  <c r="L13396" i="3"/>
  <c r="L13404" i="3"/>
  <c r="L13412" i="3"/>
  <c r="L13420" i="3"/>
  <c r="L13428" i="3"/>
  <c r="L13436" i="3"/>
  <c r="L13444" i="3"/>
  <c r="L13452" i="3"/>
  <c r="L13460" i="3"/>
  <c r="L13468" i="3"/>
  <c r="L13476" i="3"/>
  <c r="L13484" i="3"/>
  <c r="L13492" i="3"/>
  <c r="L13500" i="3"/>
  <c r="L13508" i="3"/>
  <c r="L13516" i="3"/>
  <c r="L13524" i="3"/>
  <c r="L13532" i="3"/>
  <c r="L13540" i="3"/>
  <c r="L13548" i="3"/>
  <c r="L13556" i="3"/>
  <c r="L13564" i="3"/>
  <c r="L13572" i="3"/>
  <c r="L13580" i="3"/>
  <c r="L13588" i="3"/>
  <c r="L13596" i="3"/>
  <c r="L13604" i="3"/>
  <c r="L13612" i="3"/>
  <c r="L13620" i="3"/>
  <c r="L13628" i="3"/>
  <c r="L13636" i="3"/>
  <c r="L13644" i="3"/>
  <c r="L13652" i="3"/>
  <c r="L13660" i="3"/>
  <c r="L13668" i="3"/>
  <c r="L13676" i="3"/>
  <c r="L13684" i="3"/>
  <c r="L13692" i="3"/>
  <c r="L13700" i="3"/>
  <c r="L13708" i="3"/>
  <c r="L13716" i="3"/>
  <c r="L13724" i="3"/>
  <c r="L13732" i="3"/>
  <c r="L13740" i="3"/>
  <c r="L13748" i="3"/>
  <c r="L13756" i="3"/>
  <c r="L13764" i="3"/>
  <c r="L13772" i="3"/>
  <c r="L13780" i="3"/>
  <c r="L13788" i="3"/>
  <c r="L13796" i="3"/>
  <c r="L13804" i="3"/>
  <c r="L13812" i="3"/>
  <c r="L13820" i="3"/>
  <c r="L13828" i="3"/>
  <c r="L13836" i="3"/>
  <c r="L13844" i="3"/>
  <c r="L13852" i="3"/>
  <c r="L13860" i="3"/>
  <c r="L13868" i="3"/>
  <c r="L13876" i="3"/>
  <c r="L13884" i="3"/>
  <c r="L13892" i="3"/>
  <c r="L13900" i="3"/>
  <c r="L13908" i="3"/>
  <c r="L13916" i="3"/>
  <c r="L13924" i="3"/>
  <c r="L13932" i="3"/>
  <c r="L13940" i="3"/>
  <c r="L13948" i="3"/>
  <c r="L13956" i="3"/>
  <c r="L13964" i="3"/>
  <c r="L13972" i="3"/>
  <c r="L13980" i="3"/>
  <c r="L13988" i="3"/>
  <c r="L13996" i="3"/>
  <c r="L14004" i="3"/>
  <c r="L14012" i="3"/>
  <c r="L14020" i="3"/>
  <c r="L14028" i="3"/>
  <c r="L14036" i="3"/>
  <c r="L14044" i="3"/>
  <c r="L14052" i="3"/>
  <c r="L14060" i="3"/>
  <c r="L14068" i="3"/>
  <c r="L14076" i="3"/>
  <c r="L14084" i="3"/>
  <c r="L14092" i="3"/>
  <c r="L14100" i="3"/>
  <c r="L14108" i="3"/>
  <c r="L14116" i="3"/>
  <c r="L14124" i="3"/>
  <c r="L14132" i="3"/>
  <c r="L14140" i="3"/>
  <c r="L14148" i="3"/>
  <c r="L14156" i="3"/>
  <c r="L14164" i="3"/>
  <c r="L14172" i="3"/>
  <c r="L14180" i="3"/>
  <c r="L14188" i="3"/>
  <c r="L14196" i="3"/>
  <c r="L14204" i="3"/>
  <c r="L14212" i="3"/>
  <c r="L14220" i="3"/>
  <c r="L14228" i="3"/>
  <c r="L14236" i="3"/>
  <c r="L14244" i="3"/>
  <c r="L14252" i="3"/>
  <c r="L14260" i="3"/>
  <c r="L14268" i="3"/>
  <c r="L14276" i="3"/>
  <c r="L14284" i="3"/>
  <c r="L14292" i="3"/>
  <c r="L14300" i="3"/>
  <c r="L14308" i="3"/>
  <c r="L14316" i="3"/>
  <c r="L14324" i="3"/>
  <c r="L14332" i="3"/>
  <c r="L14340" i="3"/>
  <c r="L14348" i="3"/>
  <c r="L14356" i="3"/>
  <c r="L14364" i="3"/>
  <c r="L14372" i="3"/>
  <c r="L14380" i="3"/>
  <c r="L14388" i="3"/>
  <c r="L14396" i="3"/>
  <c r="L14404" i="3"/>
  <c r="L14412" i="3"/>
  <c r="L14420" i="3"/>
  <c r="L14428" i="3"/>
  <c r="L14436" i="3"/>
  <c r="L14444" i="3"/>
  <c r="L14452" i="3"/>
  <c r="L14460" i="3"/>
  <c r="L14468" i="3"/>
  <c r="L14476" i="3"/>
  <c r="L14484" i="3"/>
  <c r="L14492" i="3"/>
  <c r="L14500" i="3"/>
  <c r="L14508" i="3"/>
  <c r="L14516" i="3"/>
  <c r="L14524" i="3"/>
  <c r="L14532" i="3"/>
  <c r="L14540" i="3"/>
  <c r="L14548" i="3"/>
  <c r="L14556" i="3"/>
  <c r="L14564" i="3"/>
  <c r="L14572" i="3"/>
  <c r="L14580" i="3"/>
  <c r="L14588" i="3"/>
  <c r="L14596" i="3"/>
  <c r="L14604" i="3"/>
  <c r="L14612" i="3"/>
  <c r="L14620" i="3"/>
  <c r="L14628" i="3"/>
  <c r="L14636" i="3"/>
  <c r="L14644" i="3"/>
  <c r="L14652" i="3"/>
  <c r="L14660" i="3"/>
  <c r="L14668" i="3"/>
  <c r="L14676" i="3"/>
  <c r="L14684" i="3"/>
  <c r="L14692" i="3"/>
  <c r="L14700" i="3"/>
  <c r="L14708" i="3"/>
  <c r="L14716" i="3"/>
  <c r="L14724" i="3"/>
  <c r="L14732" i="3"/>
  <c r="L14740" i="3"/>
  <c r="L14748" i="3"/>
  <c r="L14756" i="3"/>
  <c r="L14764" i="3"/>
  <c r="L14772" i="3"/>
  <c r="L14780" i="3"/>
  <c r="L14788" i="3"/>
  <c r="L14796" i="3"/>
  <c r="L14804" i="3"/>
  <c r="L14812" i="3"/>
  <c r="L14820" i="3"/>
  <c r="L14828" i="3"/>
  <c r="L14836" i="3"/>
  <c r="L14844" i="3"/>
  <c r="L14852" i="3"/>
  <c r="L14860" i="3"/>
  <c r="L14868" i="3"/>
  <c r="L14876" i="3"/>
  <c r="L14884" i="3"/>
  <c r="L14892" i="3"/>
  <c r="L14900" i="3"/>
  <c r="L14908" i="3"/>
  <c r="L14916" i="3"/>
  <c r="L14924" i="3"/>
  <c r="L14932" i="3"/>
  <c r="L14940" i="3"/>
  <c r="L14948" i="3"/>
  <c r="L14956" i="3"/>
  <c r="L14964" i="3"/>
  <c r="L14972" i="3"/>
  <c r="L14980" i="3"/>
  <c r="L14988" i="3"/>
  <c r="L14996" i="3"/>
  <c r="L15004" i="3"/>
  <c r="L15012" i="3"/>
  <c r="L15020" i="3"/>
  <c r="L15028" i="3"/>
  <c r="L15036" i="3"/>
  <c r="L15044" i="3"/>
  <c r="L15052" i="3"/>
  <c r="L15060" i="3"/>
  <c r="L15068" i="3"/>
  <c r="L15076" i="3"/>
  <c r="L15084" i="3"/>
  <c r="L15092" i="3"/>
  <c r="L15100" i="3"/>
  <c r="L15108" i="3"/>
  <c r="L15116" i="3"/>
  <c r="L15124" i="3"/>
  <c r="L15132" i="3"/>
  <c r="L15140" i="3"/>
  <c r="L15148" i="3"/>
  <c r="L15156" i="3"/>
  <c r="L15164" i="3"/>
  <c r="L15172" i="3"/>
  <c r="L15180" i="3"/>
  <c r="L15188" i="3"/>
  <c r="L15196" i="3"/>
  <c r="L15204" i="3"/>
  <c r="L15212" i="3"/>
  <c r="L15220" i="3"/>
  <c r="L15228" i="3"/>
  <c r="L15236" i="3"/>
  <c r="L15244" i="3"/>
  <c r="L15252" i="3"/>
  <c r="L15260" i="3"/>
  <c r="L15268" i="3"/>
  <c r="L15276" i="3"/>
  <c r="L15284" i="3"/>
  <c r="L15292" i="3"/>
  <c r="L15300" i="3"/>
  <c r="L15308" i="3"/>
  <c r="L15316" i="3"/>
  <c r="L15324" i="3"/>
  <c r="L15332" i="3"/>
  <c r="L15340" i="3"/>
  <c r="L15348" i="3"/>
  <c r="L15356" i="3"/>
  <c r="L15364" i="3"/>
  <c r="L15372" i="3"/>
  <c r="L15380" i="3"/>
  <c r="L15388" i="3"/>
  <c r="L15396" i="3"/>
  <c r="L15404" i="3"/>
  <c r="L15412" i="3"/>
  <c r="L15420" i="3"/>
  <c r="L15428" i="3"/>
  <c r="L15436" i="3"/>
  <c r="L15444" i="3"/>
  <c r="L15452" i="3"/>
  <c r="L15460" i="3"/>
  <c r="L15468" i="3"/>
  <c r="L15476" i="3"/>
  <c r="L15484" i="3"/>
  <c r="L15492" i="3"/>
  <c r="L15500" i="3"/>
  <c r="L15508" i="3"/>
  <c r="L15516" i="3"/>
  <c r="L15524" i="3"/>
  <c r="L15532" i="3"/>
  <c r="L15540" i="3"/>
  <c r="L15548" i="3"/>
  <c r="L15556" i="3"/>
  <c r="L15564" i="3"/>
  <c r="L15572" i="3"/>
  <c r="L15580" i="3"/>
  <c r="L15588" i="3"/>
  <c r="L15596" i="3"/>
  <c r="L15604" i="3"/>
  <c r="L15612" i="3"/>
  <c r="L15620" i="3"/>
  <c r="L15628" i="3"/>
  <c r="L15636" i="3"/>
  <c r="L15644" i="3"/>
  <c r="L15652" i="3"/>
  <c r="L15660" i="3"/>
  <c r="L15668" i="3"/>
  <c r="L15676" i="3"/>
  <c r="L15684" i="3"/>
  <c r="L15692" i="3"/>
  <c r="L15700" i="3"/>
  <c r="L15708" i="3"/>
  <c r="L15716" i="3"/>
  <c r="L15724" i="3"/>
  <c r="L15732" i="3"/>
  <c r="L15740" i="3"/>
  <c r="L15748" i="3"/>
  <c r="L15756" i="3"/>
  <c r="L15764" i="3"/>
  <c r="L15772" i="3"/>
  <c r="L15780" i="3"/>
  <c r="L15788" i="3"/>
  <c r="L15796" i="3"/>
  <c r="L15804" i="3"/>
  <c r="L15812" i="3"/>
  <c r="L15820" i="3"/>
  <c r="L15828" i="3"/>
  <c r="L15836" i="3"/>
  <c r="L15844" i="3"/>
  <c r="L15852" i="3"/>
  <c r="L15860" i="3"/>
  <c r="L15868" i="3"/>
  <c r="L15876" i="3"/>
  <c r="L15884" i="3"/>
  <c r="L15892" i="3"/>
  <c r="L15900" i="3"/>
  <c r="L15908" i="3"/>
  <c r="L15916" i="3"/>
  <c r="L15924" i="3"/>
  <c r="L15932" i="3"/>
  <c r="L15940" i="3"/>
  <c r="L15948" i="3"/>
  <c r="L15956" i="3"/>
  <c r="L15964" i="3"/>
  <c r="L15972" i="3"/>
  <c r="L15980" i="3"/>
  <c r="L15988" i="3"/>
  <c r="L15996" i="3"/>
  <c r="L16004" i="3"/>
  <c r="L16012" i="3"/>
  <c r="L16020" i="3"/>
  <c r="L16028" i="3"/>
  <c r="L16036" i="3"/>
  <c r="L16044" i="3"/>
  <c r="L16052" i="3"/>
  <c r="L16060" i="3"/>
  <c r="L16068" i="3"/>
  <c r="L16076" i="3"/>
  <c r="L16084" i="3"/>
  <c r="L16092" i="3"/>
  <c r="L16100" i="3"/>
  <c r="L16108" i="3"/>
  <c r="L16116" i="3"/>
  <c r="L16124" i="3"/>
  <c r="L16132" i="3"/>
  <c r="L16140" i="3"/>
  <c r="L16148" i="3"/>
  <c r="L16156" i="3"/>
  <c r="L16164" i="3"/>
  <c r="L16172" i="3"/>
  <c r="L16180" i="3"/>
  <c r="L16188" i="3"/>
  <c r="L16196" i="3"/>
  <c r="L16204" i="3"/>
  <c r="L16212" i="3"/>
  <c r="L16220" i="3"/>
  <c r="L16228" i="3"/>
  <c r="L16236" i="3"/>
  <c r="L16244" i="3"/>
  <c r="L16252" i="3"/>
  <c r="L16260" i="3"/>
  <c r="L16268" i="3"/>
  <c r="L16276" i="3"/>
  <c r="L16284" i="3"/>
  <c r="L16292" i="3"/>
  <c r="L16300" i="3"/>
  <c r="L16308" i="3"/>
  <c r="L16316" i="3"/>
  <c r="L16324" i="3"/>
  <c r="L16332" i="3"/>
  <c r="L16340" i="3"/>
  <c r="L16348" i="3"/>
  <c r="L16356" i="3"/>
  <c r="L16364" i="3"/>
  <c r="L16372" i="3"/>
  <c r="L16380" i="3"/>
  <c r="L16388" i="3"/>
  <c r="L16396" i="3"/>
  <c r="L16404" i="3"/>
  <c r="L16412" i="3"/>
  <c r="L16420" i="3"/>
  <c r="L16428" i="3"/>
  <c r="L16436" i="3"/>
  <c r="L16444" i="3"/>
  <c r="L16452" i="3"/>
  <c r="L16460" i="3"/>
  <c r="L16468" i="3"/>
  <c r="L16476" i="3"/>
  <c r="L16484" i="3"/>
  <c r="L16492" i="3"/>
  <c r="L16500" i="3"/>
  <c r="L16508" i="3"/>
  <c r="L16516" i="3"/>
  <c r="L16524" i="3"/>
  <c r="L16532" i="3"/>
  <c r="L16540" i="3"/>
  <c r="L16548" i="3"/>
  <c r="L16556" i="3"/>
  <c r="L16564" i="3"/>
  <c r="L16572" i="3"/>
  <c r="L16580" i="3"/>
  <c r="L16588" i="3"/>
  <c r="L16596" i="3"/>
  <c r="L16604" i="3"/>
  <c r="L16612" i="3"/>
  <c r="L16620" i="3"/>
  <c r="L16628" i="3"/>
  <c r="L16636" i="3"/>
  <c r="L16644" i="3"/>
  <c r="L16652" i="3"/>
  <c r="L16660" i="3"/>
  <c r="L16668" i="3"/>
  <c r="L16676" i="3"/>
  <c r="L16684" i="3"/>
  <c r="L16692" i="3"/>
  <c r="L16700" i="3"/>
  <c r="L16708" i="3"/>
  <c r="L16716" i="3"/>
  <c r="L16724" i="3"/>
  <c r="L16733" i="3"/>
  <c r="L16742" i="3"/>
  <c r="L16751" i="3"/>
  <c r="L16760" i="3"/>
  <c r="L16769" i="3"/>
  <c r="L16778" i="3"/>
  <c r="L16787" i="3"/>
  <c r="L16797" i="3"/>
  <c r="L16806" i="3"/>
  <c r="L16815" i="3"/>
  <c r="L16824" i="3"/>
  <c r="L16833" i="3"/>
  <c r="L16842" i="3"/>
  <c r="L16851" i="3"/>
  <c r="L16861" i="3"/>
  <c r="L16870" i="3"/>
  <c r="L16879" i="3"/>
  <c r="L16888" i="3"/>
  <c r="L16897" i="3"/>
  <c r="L16906" i="3"/>
  <c r="L16915" i="3"/>
  <c r="L16925" i="3"/>
  <c r="L16934" i="3"/>
  <c r="L16943" i="3"/>
  <c r="L16952" i="3"/>
  <c r="L16961" i="3"/>
  <c r="L16970" i="3"/>
  <c r="L16979" i="3"/>
  <c r="L16989" i="3"/>
  <c r="L16998" i="3"/>
  <c r="L17007" i="3"/>
  <c r="L17016" i="3"/>
  <c r="L17025" i="3"/>
  <c r="L17034" i="3"/>
  <c r="L17043" i="3"/>
  <c r="L17053" i="3"/>
  <c r="L17062" i="3"/>
  <c r="L17071" i="3"/>
  <c r="L17080" i="3"/>
  <c r="L17089" i="3"/>
  <c r="L17098" i="3"/>
  <c r="L17107" i="3"/>
  <c r="L17117" i="3"/>
  <c r="L17126" i="3"/>
  <c r="L17135" i="3"/>
  <c r="L17144" i="3"/>
  <c r="L17153" i="3"/>
  <c r="L17162" i="3"/>
  <c r="L17171" i="3"/>
  <c r="L17181" i="3"/>
  <c r="L17190" i="3"/>
  <c r="L17199" i="3"/>
  <c r="L17208" i="3"/>
  <c r="L17217" i="3"/>
  <c r="L17226" i="3"/>
  <c r="L17235" i="3"/>
  <c r="L17245" i="3"/>
  <c r="L17254" i="3"/>
  <c r="L17263" i="3"/>
  <c r="L17272" i="3"/>
  <c r="L17281" i="3"/>
  <c r="L17290" i="3"/>
  <c r="L17299" i="3"/>
  <c r="L17309" i="3"/>
  <c r="L17318" i="3"/>
  <c r="L17327" i="3"/>
  <c r="L17336" i="3"/>
  <c r="L17345" i="3"/>
  <c r="L17354" i="3"/>
  <c r="L17363" i="3"/>
  <c r="L17373" i="3"/>
  <c r="L17382" i="3"/>
  <c r="L17391" i="3"/>
  <c r="L17400" i="3"/>
  <c r="L17409" i="3"/>
  <c r="L17418" i="3"/>
  <c r="L17427" i="3"/>
  <c r="L17437" i="3"/>
  <c r="L17446" i="3"/>
  <c r="L17455" i="3"/>
  <c r="L17464" i="3"/>
  <c r="L17473" i="3"/>
  <c r="L17482" i="3"/>
  <c r="L17491" i="3"/>
  <c r="L17501" i="3"/>
  <c r="L17510" i="3"/>
  <c r="L17519" i="3"/>
  <c r="L17529" i="3"/>
  <c r="L17539" i="3"/>
  <c r="L17551" i="3"/>
  <c r="L17561" i="3"/>
  <c r="L17571" i="3"/>
  <c r="L17583" i="3"/>
  <c r="L17593" i="3"/>
  <c r="L17603" i="3"/>
  <c r="L17615" i="3"/>
  <c r="L17625" i="3"/>
  <c r="L17635" i="3"/>
  <c r="L17647" i="3"/>
  <c r="L17657" i="3"/>
  <c r="L17667" i="3"/>
  <c r="L17679" i="3"/>
  <c r="L17689" i="3"/>
  <c r="L17699" i="3"/>
  <c r="L17711" i="3"/>
  <c r="L17721" i="3"/>
  <c r="L17731" i="3"/>
  <c r="L17743" i="3"/>
  <c r="L17753" i="3"/>
  <c r="L17763" i="3"/>
  <c r="L17775" i="3"/>
  <c r="L17785" i="3"/>
  <c r="L17795" i="3"/>
  <c r="L17807" i="3"/>
  <c r="L17817" i="3"/>
  <c r="L17827" i="3"/>
  <c r="L17839" i="3"/>
  <c r="L17849" i="3"/>
  <c r="L17859" i="3"/>
  <c r="L17871" i="3"/>
  <c r="L17881" i="3"/>
  <c r="L17891" i="3"/>
  <c r="L17903" i="3"/>
  <c r="L17913" i="3"/>
  <c r="L17923" i="3"/>
  <c r="L17935" i="3"/>
  <c r="L17945" i="3"/>
  <c r="L17955" i="3"/>
  <c r="L17967" i="3"/>
  <c r="L17977" i="3"/>
  <c r="L17987" i="3"/>
  <c r="L17999" i="3"/>
  <c r="L18009" i="3"/>
  <c r="L18019" i="3"/>
  <c r="L18031" i="3"/>
  <c r="L18041" i="3"/>
  <c r="L18051" i="3"/>
  <c r="L18063" i="3"/>
  <c r="L18073" i="3"/>
  <c r="L18083" i="3"/>
  <c r="L18095" i="3"/>
  <c r="L18105" i="3"/>
  <c r="L18115" i="3"/>
  <c r="L18127" i="3"/>
  <c r="L18137" i="3"/>
  <c r="L18147" i="3"/>
  <c r="L18159" i="3"/>
  <c r="L18169" i="3"/>
  <c r="L18179" i="3"/>
  <c r="L18191" i="3"/>
  <c r="L18201" i="3"/>
  <c r="L18211" i="3"/>
  <c r="L18223" i="3"/>
  <c r="L18233" i="3"/>
  <c r="L18243" i="3"/>
  <c r="L18255" i="3"/>
  <c r="L18265" i="3"/>
  <c r="L18275" i="3"/>
  <c r="L18287" i="3"/>
  <c r="L18297" i="3"/>
  <c r="L18307" i="3"/>
  <c r="L18319" i="3"/>
  <c r="L18329" i="3"/>
  <c r="L18339" i="3"/>
  <c r="L18351" i="3"/>
  <c r="L18361" i="3"/>
  <c r="L18371" i="3"/>
  <c r="L18383" i="3"/>
  <c r="L18393" i="3"/>
  <c r="L18403" i="3"/>
  <c r="L18415" i="3"/>
  <c r="L18425" i="3"/>
  <c r="L18435" i="3"/>
  <c r="L18447" i="3"/>
  <c r="L18457" i="3"/>
  <c r="L18467" i="3"/>
  <c r="L18479" i="3"/>
  <c r="L18489" i="3"/>
  <c r="L18499" i="3"/>
  <c r="L18511" i="3"/>
  <c r="L18521" i="3"/>
  <c r="L18531" i="3"/>
  <c r="L18543" i="3"/>
  <c r="L18553" i="3"/>
  <c r="L18563" i="3"/>
  <c r="L18575" i="3"/>
  <c r="L18585" i="3"/>
  <c r="L18595" i="3"/>
  <c r="L18607" i="3"/>
  <c r="L18617" i="3"/>
  <c r="L18627" i="3"/>
  <c r="L18639" i="3"/>
  <c r="L18649" i="3"/>
  <c r="L18659" i="3"/>
  <c r="L18671" i="3"/>
  <c r="L18681" i="3"/>
  <c r="L18691" i="3"/>
  <c r="L18703" i="3"/>
  <c r="L18713" i="3"/>
  <c r="L18723" i="3"/>
  <c r="L18735" i="3"/>
  <c r="L18745" i="3"/>
  <c r="L18755" i="3"/>
  <c r="L18767" i="3"/>
  <c r="L18777" i="3"/>
  <c r="L18787" i="3"/>
  <c r="L18799" i="3"/>
  <c r="L18809" i="3"/>
  <c r="L18819" i="3"/>
  <c r="L18831" i="3"/>
  <c r="L18841" i="3"/>
  <c r="L18851" i="3"/>
  <c r="L18863" i="3"/>
  <c r="L18873" i="3"/>
  <c r="L18883" i="3"/>
  <c r="L18895" i="3"/>
  <c r="L18905" i="3"/>
  <c r="L18915" i="3"/>
  <c r="L18927" i="3"/>
  <c r="L18937" i="3"/>
  <c r="L18947" i="3"/>
  <c r="L18959" i="3"/>
  <c r="L18969" i="3"/>
  <c r="L18979" i="3"/>
  <c r="L18991" i="3"/>
  <c r="L19001" i="3"/>
  <c r="L19011" i="3"/>
  <c r="L19023" i="3"/>
  <c r="L19033" i="3"/>
  <c r="L19043" i="3"/>
  <c r="L19055" i="3"/>
  <c r="L19065" i="3"/>
  <c r="L19075" i="3"/>
  <c r="L19087" i="3"/>
  <c r="L19097" i="3"/>
  <c r="L19107" i="3"/>
  <c r="L19119" i="3"/>
  <c r="L19129" i="3"/>
  <c r="L19139" i="3"/>
  <c r="L19151" i="3"/>
  <c r="L19161" i="3"/>
  <c r="L19171" i="3"/>
  <c r="L19183" i="3"/>
  <c r="L19193" i="3"/>
  <c r="L19203" i="3"/>
  <c r="L19215" i="3"/>
  <c r="L19225" i="3"/>
  <c r="L19235" i="3"/>
  <c r="L19247" i="3"/>
  <c r="L19257" i="3"/>
  <c r="L19267" i="3"/>
  <c r="L19279" i="3"/>
  <c r="L19289" i="3"/>
  <c r="L19299" i="3"/>
  <c r="L19311" i="3"/>
  <c r="L19321" i="3"/>
  <c r="L19331" i="3"/>
  <c r="L19343" i="3"/>
  <c r="L19353" i="3"/>
  <c r="L19363" i="3"/>
  <c r="L19375" i="3"/>
  <c r="L19385" i="3"/>
  <c r="L19395" i="3"/>
  <c r="L19407" i="3"/>
  <c r="L19417" i="3"/>
  <c r="L19427" i="3"/>
  <c r="L19439" i="3"/>
  <c r="L19449" i="3"/>
  <c r="L19459" i="3"/>
  <c r="L19471" i="3"/>
  <c r="L19481" i="3"/>
  <c r="L19491" i="3"/>
  <c r="L19503" i="3"/>
  <c r="L19513" i="3"/>
  <c r="L19523" i="3"/>
  <c r="L19535" i="3"/>
  <c r="L19545" i="3"/>
  <c r="L19555" i="3"/>
  <c r="L19568" i="3"/>
  <c r="L19582" i="3"/>
  <c r="L19593" i="3"/>
  <c r="L19607" i="3"/>
  <c r="L19618" i="3"/>
  <c r="L19632" i="3"/>
  <c r="L19646" i="3"/>
  <c r="L19657" i="3"/>
  <c r="L19678" i="3"/>
  <c r="L19697" i="3"/>
  <c r="L19720" i="3"/>
  <c r="L19742" i="3"/>
  <c r="L19761" i="3"/>
  <c r="L19784" i="3"/>
  <c r="L19806" i="3"/>
  <c r="L19825" i="3"/>
  <c r="L19848" i="3"/>
  <c r="L19870" i="3"/>
  <c r="L19889" i="3"/>
  <c r="L19912" i="3"/>
  <c r="L19934" i="3"/>
  <c r="L19958" i="3"/>
  <c r="L19990" i="3"/>
  <c r="L20030" i="3"/>
  <c r="L20094" i="3"/>
  <c r="L20158" i="3"/>
  <c r="L20222" i="3"/>
  <c r="L20286" i="3"/>
  <c r="L20350" i="3"/>
  <c r="L20414" i="3"/>
  <c r="L20478" i="3"/>
  <c r="L20542" i="3"/>
  <c r="L20606" i="3"/>
  <c r="L20670" i="3"/>
  <c r="L20734" i="3"/>
  <c r="L20798" i="3"/>
  <c r="L20862" i="3"/>
  <c r="L20926" i="3"/>
  <c r="L20990" i="3"/>
  <c r="L21054" i="3"/>
  <c r="L21118" i="3"/>
  <c r="L21182" i="3"/>
  <c r="L21246" i="3"/>
  <c r="L21310" i="3"/>
  <c r="L21374" i="3"/>
  <c r="L21438" i="3"/>
  <c r="L21502" i="3"/>
  <c r="L21566" i="3"/>
  <c r="L21630" i="3"/>
  <c r="L21694" i="3"/>
  <c r="L21758" i="3"/>
  <c r="L21822" i="3"/>
  <c r="L21886" i="3"/>
  <c r="L21950" i="3"/>
  <c r="O50498" i="3" l="1"/>
  <c r="O50490" i="3"/>
  <c r="O50482" i="3"/>
  <c r="O50474" i="3"/>
  <c r="O50466" i="3"/>
  <c r="O50458" i="3"/>
  <c r="O50450" i="3"/>
  <c r="O50442" i="3"/>
  <c r="O50434" i="3"/>
  <c r="O50426" i="3"/>
  <c r="O50418" i="3"/>
  <c r="O50410" i="3"/>
  <c r="O50402" i="3"/>
  <c r="O50394" i="3"/>
  <c r="O50386" i="3"/>
  <c r="O50378" i="3"/>
  <c r="O50370" i="3"/>
  <c r="O50362" i="3"/>
  <c r="O50354" i="3"/>
  <c r="O50346" i="3"/>
  <c r="O50338" i="3"/>
  <c r="O50330" i="3"/>
  <c r="O50322" i="3"/>
  <c r="O50314" i="3"/>
  <c r="O50306" i="3"/>
  <c r="O50298" i="3"/>
  <c r="O50290" i="3"/>
  <c r="O50282" i="3"/>
  <c r="O50274" i="3"/>
  <c r="O50266" i="3"/>
  <c r="O50258" i="3"/>
  <c r="O50250" i="3"/>
  <c r="O50242" i="3"/>
  <c r="O50234" i="3"/>
  <c r="O50226" i="3"/>
  <c r="O50218" i="3"/>
  <c r="O50210" i="3"/>
  <c r="O50202" i="3"/>
  <c r="O50194" i="3"/>
  <c r="O50186" i="3"/>
  <c r="O50178" i="3"/>
  <c r="O50170" i="3"/>
  <c r="O50162" i="3"/>
  <c r="O50154" i="3"/>
  <c r="O50146" i="3"/>
  <c r="O50138" i="3"/>
  <c r="O50130" i="3"/>
  <c r="O50122" i="3"/>
  <c r="O50114" i="3"/>
  <c r="O50106" i="3"/>
  <c r="O50098" i="3"/>
  <c r="O50090" i="3"/>
  <c r="O50082" i="3"/>
  <c r="O50074" i="3"/>
  <c r="O50066" i="3"/>
  <c r="O50058" i="3"/>
  <c r="O50050" i="3"/>
  <c r="O50042" i="3"/>
  <c r="O50034" i="3"/>
  <c r="O50026" i="3"/>
  <c r="O50018" i="3"/>
  <c r="O50010" i="3"/>
  <c r="O50002" i="3"/>
  <c r="O49994" i="3"/>
  <c r="O49986" i="3"/>
  <c r="O49978" i="3"/>
  <c r="O49970" i="3"/>
  <c r="O49962" i="3"/>
  <c r="O49954" i="3"/>
  <c r="O49946" i="3"/>
  <c r="O49938" i="3"/>
  <c r="O49930" i="3"/>
  <c r="O49922" i="3"/>
  <c r="O49914" i="3"/>
  <c r="O49906" i="3"/>
  <c r="O49898" i="3"/>
  <c r="O49890" i="3"/>
  <c r="O49882" i="3"/>
  <c r="O49874" i="3"/>
  <c r="O49866" i="3"/>
  <c r="O49858" i="3"/>
  <c r="O49850" i="3"/>
  <c r="O49842" i="3"/>
  <c r="O49834" i="3"/>
  <c r="O49826" i="3"/>
  <c r="O49818" i="3"/>
  <c r="O49810" i="3"/>
  <c r="O49802" i="3"/>
  <c r="O49794" i="3"/>
  <c r="O49786" i="3"/>
  <c r="O49778" i="3"/>
  <c r="O49770" i="3"/>
  <c r="O49762" i="3"/>
  <c r="O49754" i="3"/>
  <c r="O49746" i="3"/>
  <c r="O49738" i="3"/>
  <c r="O49730" i="3"/>
  <c r="O49722" i="3"/>
  <c r="O49714" i="3"/>
  <c r="O49706" i="3"/>
  <c r="O49698" i="3"/>
  <c r="O49690" i="3"/>
  <c r="O49682" i="3"/>
  <c r="O49674" i="3"/>
  <c r="O49666" i="3"/>
  <c r="O49658" i="3"/>
  <c r="O49650" i="3"/>
  <c r="O49642" i="3"/>
  <c r="O49634" i="3"/>
  <c r="O49626" i="3"/>
  <c r="O49618" i="3"/>
  <c r="O49610" i="3"/>
  <c r="O49602" i="3"/>
  <c r="O49594" i="3"/>
  <c r="O49586" i="3"/>
  <c r="O49578" i="3"/>
  <c r="O49570" i="3"/>
  <c r="O49562" i="3"/>
  <c r="O49554" i="3"/>
  <c r="O49546" i="3"/>
  <c r="O49538" i="3"/>
  <c r="O49530" i="3"/>
  <c r="O49522" i="3"/>
  <c r="O49514" i="3"/>
  <c r="O49506" i="3"/>
  <c r="O49498" i="3"/>
  <c r="O49490" i="3"/>
  <c r="O49482" i="3"/>
  <c r="O49474" i="3"/>
  <c r="O49466" i="3"/>
  <c r="O49458" i="3"/>
  <c r="O49450" i="3"/>
  <c r="O49442" i="3"/>
  <c r="O49434" i="3"/>
  <c r="O49426" i="3"/>
  <c r="O49418" i="3"/>
  <c r="O49410" i="3"/>
  <c r="O49402" i="3"/>
  <c r="O49394" i="3"/>
  <c r="O49386" i="3"/>
  <c r="O49378" i="3"/>
  <c r="O49370" i="3"/>
  <c r="O49362" i="3"/>
  <c r="O49354" i="3"/>
  <c r="O49346" i="3"/>
  <c r="O49338" i="3"/>
  <c r="O49330" i="3"/>
  <c r="O49322" i="3"/>
  <c r="O49314" i="3"/>
  <c r="O49306" i="3"/>
  <c r="O49298" i="3"/>
  <c r="O49290" i="3"/>
  <c r="O49282" i="3"/>
  <c r="O49274" i="3"/>
  <c r="O49266" i="3"/>
  <c r="O49258" i="3"/>
  <c r="O49250" i="3"/>
  <c r="O49242" i="3"/>
  <c r="O49234" i="3"/>
  <c r="O49226" i="3"/>
  <c r="O49218" i="3"/>
  <c r="O49210" i="3"/>
  <c r="O49202" i="3"/>
  <c r="O49194" i="3"/>
  <c r="O49186" i="3"/>
  <c r="O49178" i="3"/>
  <c r="O49170" i="3"/>
  <c r="O49162" i="3"/>
  <c r="O49154" i="3"/>
  <c r="O49146" i="3"/>
  <c r="O49138" i="3"/>
  <c r="O49130" i="3"/>
  <c r="O49122" i="3"/>
  <c r="O49114" i="3"/>
  <c r="O49106" i="3"/>
  <c r="O49098" i="3"/>
  <c r="O49090" i="3"/>
  <c r="O49082" i="3"/>
  <c r="O49074" i="3"/>
  <c r="O49066" i="3"/>
  <c r="O49058" i="3"/>
  <c r="O49050" i="3"/>
  <c r="O49042" i="3"/>
  <c r="O49034" i="3"/>
  <c r="O49026" i="3"/>
  <c r="O49018" i="3"/>
  <c r="O49010" i="3"/>
  <c r="O49002" i="3"/>
  <c r="O48994" i="3"/>
  <c r="O48986" i="3"/>
  <c r="O48978" i="3"/>
  <c r="O48970" i="3"/>
  <c r="O48962" i="3"/>
  <c r="O48954" i="3"/>
  <c r="O48946" i="3"/>
  <c r="O48938" i="3"/>
  <c r="O48930" i="3"/>
  <c r="O48922" i="3"/>
  <c r="O48914" i="3"/>
  <c r="O48906" i="3"/>
  <c r="O48898" i="3"/>
  <c r="O48890" i="3"/>
  <c r="O48882" i="3"/>
  <c r="O48874" i="3"/>
  <c r="O48866" i="3"/>
  <c r="O48858" i="3"/>
  <c r="O48850" i="3"/>
  <c r="O48842" i="3"/>
  <c r="O48834" i="3"/>
  <c r="O48826" i="3"/>
  <c r="O48818" i="3"/>
  <c r="O48810" i="3"/>
  <c r="O48802" i="3"/>
  <c r="O48794" i="3"/>
  <c r="O48786" i="3"/>
  <c r="O48778" i="3"/>
  <c r="O48770" i="3"/>
  <c r="O48762" i="3"/>
  <c r="O48754" i="3"/>
  <c r="O48746" i="3"/>
  <c r="O48738" i="3"/>
  <c r="O48730" i="3"/>
  <c r="O48722" i="3"/>
  <c r="O48714" i="3"/>
  <c r="O48706" i="3"/>
  <c r="O48698" i="3"/>
  <c r="O48690" i="3"/>
  <c r="O48682" i="3"/>
  <c r="O48674" i="3"/>
  <c r="O48666" i="3"/>
  <c r="O48658" i="3"/>
  <c r="O48650" i="3"/>
  <c r="O48642" i="3"/>
  <c r="O48634" i="3"/>
  <c r="O48626" i="3"/>
  <c r="O48618" i="3"/>
  <c r="O48610" i="3"/>
  <c r="O48602" i="3"/>
  <c r="O48594" i="3"/>
  <c r="O48586" i="3"/>
  <c r="O48578" i="3"/>
  <c r="O48570" i="3"/>
  <c r="O48562" i="3"/>
  <c r="O48554" i="3"/>
  <c r="O48546" i="3"/>
  <c r="O48538" i="3"/>
  <c r="O48530" i="3"/>
  <c r="O48522" i="3"/>
  <c r="O48514" i="3"/>
  <c r="O48506" i="3"/>
  <c r="O48498" i="3"/>
  <c r="O48490" i="3"/>
  <c r="O48482" i="3"/>
  <c r="O48474" i="3"/>
  <c r="O48466" i="3"/>
  <c r="O48458" i="3"/>
  <c r="O48450" i="3"/>
  <c r="O48442" i="3"/>
  <c r="O48434" i="3"/>
  <c r="O48426" i="3"/>
  <c r="O48418" i="3"/>
  <c r="O48410" i="3"/>
  <c r="O48402" i="3"/>
  <c r="O48394" i="3"/>
  <c r="O48386" i="3"/>
  <c r="O48378" i="3"/>
  <c r="O48370" i="3"/>
  <c r="O48362" i="3"/>
  <c r="O48354" i="3"/>
  <c r="O48346" i="3"/>
  <c r="O48338" i="3"/>
  <c r="O48330" i="3"/>
  <c r="O48322" i="3"/>
  <c r="O48314" i="3"/>
  <c r="O48306" i="3"/>
  <c r="O48298" i="3"/>
  <c r="O48290" i="3"/>
  <c r="O48282" i="3"/>
  <c r="O48274" i="3"/>
  <c r="O48266" i="3"/>
  <c r="O48258" i="3"/>
  <c r="O48250" i="3"/>
  <c r="O48242" i="3"/>
  <c r="O48234" i="3"/>
  <c r="O48226" i="3"/>
  <c r="O48218" i="3"/>
  <c r="O48210" i="3"/>
  <c r="O48202" i="3"/>
  <c r="O48194" i="3"/>
  <c r="O48186" i="3"/>
  <c r="O48178" i="3"/>
  <c r="O48170" i="3"/>
  <c r="O48162" i="3"/>
  <c r="O48154" i="3"/>
  <c r="O48146" i="3"/>
  <c r="O48138" i="3"/>
  <c r="O48130" i="3"/>
  <c r="O48122" i="3"/>
  <c r="O48114" i="3"/>
  <c r="O48106" i="3"/>
  <c r="O48098" i="3"/>
  <c r="O48090" i="3"/>
  <c r="O48082" i="3"/>
  <c r="O48074" i="3"/>
  <c r="O48066" i="3"/>
  <c r="O48058" i="3"/>
  <c r="O48050" i="3"/>
  <c r="O48042" i="3"/>
  <c r="O48034" i="3"/>
  <c r="O48026" i="3"/>
  <c r="O48018" i="3"/>
  <c r="O48010" i="3"/>
  <c r="O48002" i="3"/>
  <c r="O47994" i="3"/>
  <c r="O47986" i="3"/>
  <c r="O47978" i="3"/>
  <c r="O47970" i="3"/>
  <c r="O47962" i="3"/>
  <c r="O47954" i="3"/>
  <c r="O47946" i="3"/>
  <c r="O47938" i="3"/>
  <c r="O47930" i="3"/>
  <c r="O50497" i="3"/>
  <c r="O50489" i="3"/>
  <c r="O50481" i="3"/>
  <c r="O50473" i="3"/>
  <c r="O50465" i="3"/>
  <c r="O50457" i="3"/>
  <c r="O50449" i="3"/>
  <c r="O50441" i="3"/>
  <c r="O50433" i="3"/>
  <c r="O50425" i="3"/>
  <c r="O50417" i="3"/>
  <c r="O50409" i="3"/>
  <c r="O50401" i="3"/>
  <c r="O50393" i="3"/>
  <c r="O50385" i="3"/>
  <c r="O50377" i="3"/>
  <c r="O50369" i="3"/>
  <c r="O50361" i="3"/>
  <c r="O50353" i="3"/>
  <c r="O50345" i="3"/>
  <c r="O50337" i="3"/>
  <c r="O50329" i="3"/>
  <c r="O50321" i="3"/>
  <c r="O50313" i="3"/>
  <c r="O50305" i="3"/>
  <c r="O50297" i="3"/>
  <c r="O50289" i="3"/>
  <c r="O50281" i="3"/>
  <c r="O50273" i="3"/>
  <c r="O50265" i="3"/>
  <c r="O50257" i="3"/>
  <c r="O50249" i="3"/>
  <c r="O50241" i="3"/>
  <c r="O50233" i="3"/>
  <c r="O50225" i="3"/>
  <c r="O50217" i="3"/>
  <c r="O50209" i="3"/>
  <c r="O50201" i="3"/>
  <c r="O50193" i="3"/>
  <c r="O50185" i="3"/>
  <c r="O50177" i="3"/>
  <c r="O50169" i="3"/>
  <c r="O50161" i="3"/>
  <c r="O50153" i="3"/>
  <c r="O50145" i="3"/>
  <c r="O50137" i="3"/>
  <c r="O50129" i="3"/>
  <c r="O50121" i="3"/>
  <c r="O50113" i="3"/>
  <c r="O50105" i="3"/>
  <c r="O50097" i="3"/>
  <c r="O50089" i="3"/>
  <c r="O50081" i="3"/>
  <c r="O50073" i="3"/>
  <c r="O50065" i="3"/>
  <c r="O50057" i="3"/>
  <c r="O50049" i="3"/>
  <c r="O50041" i="3"/>
  <c r="O50033" i="3"/>
  <c r="O50025" i="3"/>
  <c r="O50017" i="3"/>
  <c r="O50009" i="3"/>
  <c r="O50001" i="3"/>
  <c r="O49993" i="3"/>
  <c r="O49985" i="3"/>
  <c r="O49977" i="3"/>
  <c r="O49969" i="3"/>
  <c r="O49961" i="3"/>
  <c r="O49953" i="3"/>
  <c r="O49945" i="3"/>
  <c r="O49937" i="3"/>
  <c r="O49929" i="3"/>
  <c r="O49921" i="3"/>
  <c r="O49913" i="3"/>
  <c r="O49905" i="3"/>
  <c r="O49897" i="3"/>
  <c r="O49889" i="3"/>
  <c r="O49881" i="3"/>
  <c r="O49873" i="3"/>
  <c r="O49865" i="3"/>
  <c r="O49857" i="3"/>
  <c r="O49849" i="3"/>
  <c r="O49841" i="3"/>
  <c r="O49833" i="3"/>
  <c r="O49825" i="3"/>
  <c r="O49817" i="3"/>
  <c r="O49809" i="3"/>
  <c r="O49801" i="3"/>
  <c r="O49793" i="3"/>
  <c r="O49785" i="3"/>
  <c r="O49777" i="3"/>
  <c r="O49769" i="3"/>
  <c r="O49761" i="3"/>
  <c r="O49753" i="3"/>
  <c r="O49745" i="3"/>
  <c r="O49737" i="3"/>
  <c r="O49729" i="3"/>
  <c r="O49721" i="3"/>
  <c r="O49713" i="3"/>
  <c r="O49705" i="3"/>
  <c r="O49697" i="3"/>
  <c r="O49689" i="3"/>
  <c r="O49681" i="3"/>
  <c r="O49673" i="3"/>
  <c r="O49665" i="3"/>
  <c r="O49657" i="3"/>
  <c r="O49649" i="3"/>
  <c r="O49641" i="3"/>
  <c r="O49633" i="3"/>
  <c r="O49625" i="3"/>
  <c r="O49617" i="3"/>
  <c r="O49609" i="3"/>
  <c r="O49601" i="3"/>
  <c r="O49593" i="3"/>
  <c r="O49585" i="3"/>
  <c r="O49577" i="3"/>
  <c r="O49569" i="3"/>
  <c r="O49561" i="3"/>
  <c r="O49553" i="3"/>
  <c r="O49545" i="3"/>
  <c r="O49537" i="3"/>
  <c r="O49529" i="3"/>
  <c r="O49521" i="3"/>
  <c r="O49513" i="3"/>
  <c r="O49505" i="3"/>
  <c r="O49497" i="3"/>
  <c r="O49489" i="3"/>
  <c r="O49481" i="3"/>
  <c r="O49473" i="3"/>
  <c r="O49465" i="3"/>
  <c r="O49457" i="3"/>
  <c r="O49449" i="3"/>
  <c r="O49441" i="3"/>
  <c r="O49433" i="3"/>
  <c r="O49425" i="3"/>
  <c r="O49417" i="3"/>
  <c r="O49409" i="3"/>
  <c r="O49401" i="3"/>
  <c r="O49393" i="3"/>
  <c r="O49385" i="3"/>
  <c r="O49377" i="3"/>
  <c r="O49369" i="3"/>
  <c r="O49361" i="3"/>
  <c r="O49353" i="3"/>
  <c r="O49345" i="3"/>
  <c r="O49337" i="3"/>
  <c r="O49329" i="3"/>
  <c r="O49321" i="3"/>
  <c r="O49313" i="3"/>
  <c r="O49305" i="3"/>
  <c r="O49297" i="3"/>
  <c r="O49289" i="3"/>
  <c r="O49281" i="3"/>
  <c r="O49273" i="3"/>
  <c r="O49265" i="3"/>
  <c r="O49257" i="3"/>
  <c r="O49249" i="3"/>
  <c r="O49241" i="3"/>
  <c r="O49233" i="3"/>
  <c r="O49225" i="3"/>
  <c r="O49217" i="3"/>
  <c r="O49209" i="3"/>
  <c r="O49201" i="3"/>
  <c r="O49193" i="3"/>
  <c r="O49185" i="3"/>
  <c r="O49177" i="3"/>
  <c r="O49169" i="3"/>
  <c r="O49161" i="3"/>
  <c r="O49153" i="3"/>
  <c r="O49145" i="3"/>
  <c r="O49137" i="3"/>
  <c r="O49129" i="3"/>
  <c r="O49121" i="3"/>
  <c r="O49113" i="3"/>
  <c r="O49105" i="3"/>
  <c r="O49097" i="3"/>
  <c r="O49089" i="3"/>
  <c r="O49081" i="3"/>
  <c r="O49073" i="3"/>
  <c r="O49065" i="3"/>
  <c r="O49057" i="3"/>
  <c r="O49049" i="3"/>
  <c r="O49041" i="3"/>
  <c r="O49033" i="3"/>
  <c r="O49025" i="3"/>
  <c r="O49017" i="3"/>
  <c r="O49009" i="3"/>
  <c r="O49001" i="3"/>
  <c r="O48993" i="3"/>
  <c r="O48985" i="3"/>
  <c r="O48977" i="3"/>
  <c r="O48969" i="3"/>
  <c r="O48961" i="3"/>
  <c r="O48953" i="3"/>
  <c r="O48945" i="3"/>
  <c r="O48937" i="3"/>
  <c r="O48929" i="3"/>
  <c r="O48921" i="3"/>
  <c r="O48913" i="3"/>
  <c r="O48905" i="3"/>
  <c r="O48897" i="3"/>
  <c r="O48889" i="3"/>
  <c r="O48881" i="3"/>
  <c r="O48873" i="3"/>
  <c r="O48865" i="3"/>
  <c r="O48857" i="3"/>
  <c r="O48849" i="3"/>
  <c r="O48841" i="3"/>
  <c r="O48833" i="3"/>
  <c r="O48825" i="3"/>
  <c r="O48817" i="3"/>
  <c r="O48809" i="3"/>
  <c r="O48801" i="3"/>
  <c r="O48793" i="3"/>
  <c r="O48785" i="3"/>
  <c r="O48777" i="3"/>
  <c r="O48769" i="3"/>
  <c r="O48761" i="3"/>
  <c r="O48753" i="3"/>
  <c r="O48745" i="3"/>
  <c r="O48737" i="3"/>
  <c r="O48729" i="3"/>
  <c r="O48721" i="3"/>
  <c r="O48713" i="3"/>
  <c r="O48705" i="3"/>
  <c r="O48697" i="3"/>
  <c r="O48689" i="3"/>
  <c r="O48681" i="3"/>
  <c r="O48673" i="3"/>
  <c r="O48665" i="3"/>
  <c r="O48657" i="3"/>
  <c r="O48649" i="3"/>
  <c r="O48641" i="3"/>
  <c r="O48633" i="3"/>
  <c r="O48625" i="3"/>
  <c r="O48617" i="3"/>
  <c r="O48609" i="3"/>
  <c r="O48601" i="3"/>
  <c r="O48593" i="3"/>
  <c r="O48585" i="3"/>
  <c r="O48577" i="3"/>
  <c r="O48569" i="3"/>
  <c r="O48561" i="3"/>
  <c r="O48553" i="3"/>
  <c r="O48545" i="3"/>
  <c r="O48537" i="3"/>
  <c r="O48529" i="3"/>
  <c r="O48521" i="3"/>
  <c r="O48513" i="3"/>
  <c r="O48505" i="3"/>
  <c r="O48497" i="3"/>
  <c r="O48489" i="3"/>
  <c r="O48481" i="3"/>
  <c r="O48473" i="3"/>
  <c r="O48465" i="3"/>
  <c r="O48457" i="3"/>
  <c r="O48449" i="3"/>
  <c r="O48441" i="3"/>
  <c r="O48433" i="3"/>
  <c r="O48425" i="3"/>
  <c r="O48417" i="3"/>
  <c r="O48409" i="3"/>
  <c r="O48401" i="3"/>
  <c r="O48393" i="3"/>
  <c r="O48385" i="3"/>
  <c r="O48377" i="3"/>
  <c r="O48369" i="3"/>
  <c r="O48361" i="3"/>
  <c r="O48353" i="3"/>
  <c r="O48345" i="3"/>
  <c r="O48337" i="3"/>
  <c r="O48329" i="3"/>
  <c r="O48321" i="3"/>
  <c r="O48313" i="3"/>
  <c r="O48305" i="3"/>
  <c r="O48297" i="3"/>
  <c r="O48289" i="3"/>
  <c r="O48281" i="3"/>
  <c r="O48273" i="3"/>
  <c r="O48265" i="3"/>
  <c r="O48257" i="3"/>
  <c r="O48249" i="3"/>
  <c r="O48241" i="3"/>
  <c r="O48233" i="3"/>
  <c r="O48225" i="3"/>
  <c r="O48217" i="3"/>
  <c r="O48209" i="3"/>
  <c r="O48201" i="3"/>
  <c r="O48193" i="3"/>
  <c r="O48185" i="3"/>
  <c r="O48177" i="3"/>
  <c r="O48169" i="3"/>
  <c r="O48161" i="3"/>
  <c r="O48153" i="3"/>
  <c r="O48145" i="3"/>
  <c r="O48137" i="3"/>
  <c r="O48129" i="3"/>
  <c r="O48121" i="3"/>
  <c r="O48113" i="3"/>
  <c r="O48105" i="3"/>
  <c r="O48097" i="3"/>
  <c r="O48089" i="3"/>
  <c r="O48081" i="3"/>
  <c r="O48073" i="3"/>
  <c r="O48065" i="3"/>
  <c r="O48057" i="3"/>
  <c r="O48049" i="3"/>
  <c r="O48041" i="3"/>
  <c r="O48033" i="3"/>
  <c r="O48025" i="3"/>
  <c r="O48017" i="3"/>
  <c r="O48009" i="3"/>
  <c r="O48001" i="3"/>
  <c r="O47993" i="3"/>
  <c r="O47985" i="3"/>
  <c r="O47977" i="3"/>
  <c r="O47969" i="3"/>
  <c r="O47961" i="3"/>
  <c r="O47953" i="3"/>
  <c r="O47945" i="3"/>
  <c r="O47937" i="3"/>
  <c r="O47929" i="3"/>
  <c r="O47921" i="3"/>
  <c r="O47913" i="3"/>
  <c r="O47905" i="3"/>
  <c r="O47897" i="3"/>
  <c r="O47889" i="3"/>
  <c r="O47881" i="3"/>
  <c r="O47873" i="3"/>
  <c r="O47865" i="3"/>
  <c r="O47857" i="3"/>
  <c r="O47849" i="3"/>
  <c r="O47841" i="3"/>
  <c r="O47833" i="3"/>
  <c r="O47825" i="3"/>
  <c r="O47817" i="3"/>
  <c r="O47809" i="3"/>
  <c r="O47801" i="3"/>
  <c r="O47793" i="3"/>
  <c r="O47785" i="3"/>
  <c r="O47777" i="3"/>
  <c r="O47769" i="3"/>
  <c r="O47761" i="3"/>
  <c r="O47753" i="3"/>
  <c r="O47745" i="3"/>
  <c r="O47737" i="3"/>
  <c r="O47729" i="3"/>
  <c r="O47721" i="3"/>
  <c r="O47713" i="3"/>
  <c r="O47705" i="3"/>
  <c r="O47697" i="3"/>
  <c r="O47689" i="3"/>
  <c r="O47681" i="3"/>
  <c r="O47673" i="3"/>
  <c r="O47665" i="3"/>
  <c r="O47657" i="3"/>
  <c r="O47649" i="3"/>
  <c r="O47641" i="3"/>
  <c r="O47633" i="3"/>
  <c r="O47625" i="3"/>
  <c r="O47617" i="3"/>
  <c r="O47609" i="3"/>
  <c r="O47601" i="3"/>
  <c r="O47593" i="3"/>
  <c r="O47585" i="3"/>
  <c r="O47577" i="3"/>
  <c r="O47569" i="3"/>
  <c r="O47561" i="3"/>
  <c r="O47553" i="3"/>
  <c r="O47545" i="3"/>
  <c r="O47537" i="3"/>
  <c r="O47529" i="3"/>
  <c r="O47521" i="3"/>
  <c r="O47513" i="3"/>
  <c r="O47505" i="3"/>
  <c r="O47497" i="3"/>
  <c r="O47489" i="3"/>
  <c r="O47481" i="3"/>
  <c r="O47473" i="3"/>
  <c r="O47465" i="3"/>
  <c r="O47457" i="3"/>
  <c r="O47449" i="3"/>
  <c r="O47441" i="3"/>
  <c r="O47433" i="3"/>
  <c r="O50495" i="3"/>
  <c r="O50487" i="3"/>
  <c r="O50479" i="3"/>
  <c r="O50471" i="3"/>
  <c r="O50463" i="3"/>
  <c r="O50455" i="3"/>
  <c r="O50447" i="3"/>
  <c r="O50439" i="3"/>
  <c r="O50431" i="3"/>
  <c r="O50423" i="3"/>
  <c r="O50415" i="3"/>
  <c r="O50407" i="3"/>
  <c r="O50399" i="3"/>
  <c r="O50391" i="3"/>
  <c r="O50383" i="3"/>
  <c r="O50375" i="3"/>
  <c r="O50367" i="3"/>
  <c r="O50359" i="3"/>
  <c r="O50351" i="3"/>
  <c r="O50343" i="3"/>
  <c r="O50335" i="3"/>
  <c r="O50327" i="3"/>
  <c r="O50319" i="3"/>
  <c r="O50311" i="3"/>
  <c r="O50303" i="3"/>
  <c r="O50295" i="3"/>
  <c r="O50287" i="3"/>
  <c r="O50279" i="3"/>
  <c r="O50271" i="3"/>
  <c r="O50263" i="3"/>
  <c r="O50255" i="3"/>
  <c r="O50247" i="3"/>
  <c r="O50239" i="3"/>
  <c r="O50231" i="3"/>
  <c r="O50223" i="3"/>
  <c r="O50215" i="3"/>
  <c r="O50207" i="3"/>
  <c r="O50199" i="3"/>
  <c r="O50191" i="3"/>
  <c r="O50183" i="3"/>
  <c r="O50175" i="3"/>
  <c r="O50167" i="3"/>
  <c r="O50159" i="3"/>
  <c r="O50151" i="3"/>
  <c r="O50143" i="3"/>
  <c r="O50135" i="3"/>
  <c r="O50127" i="3"/>
  <c r="O50119" i="3"/>
  <c r="O50111" i="3"/>
  <c r="O50103" i="3"/>
  <c r="O50095" i="3"/>
  <c r="O50087" i="3"/>
  <c r="O50079" i="3"/>
  <c r="O50071" i="3"/>
  <c r="O50063" i="3"/>
  <c r="O50055" i="3"/>
  <c r="O50047" i="3"/>
  <c r="O50039" i="3"/>
  <c r="O50031" i="3"/>
  <c r="O50023" i="3"/>
  <c r="O50015" i="3"/>
  <c r="O50007" i="3"/>
  <c r="O49999" i="3"/>
  <c r="O49991" i="3"/>
  <c r="O49983" i="3"/>
  <c r="O49975" i="3"/>
  <c r="O49967" i="3"/>
  <c r="O49959" i="3"/>
  <c r="O49951" i="3"/>
  <c r="O49943" i="3"/>
  <c r="O49935" i="3"/>
  <c r="O49927" i="3"/>
  <c r="O49919" i="3"/>
  <c r="O49911" i="3"/>
  <c r="O49903" i="3"/>
  <c r="O49895" i="3"/>
  <c r="O49887" i="3"/>
  <c r="O49879" i="3"/>
  <c r="O49871" i="3"/>
  <c r="O49863" i="3"/>
  <c r="O49855" i="3"/>
  <c r="O49847" i="3"/>
  <c r="O49839" i="3"/>
  <c r="O49831" i="3"/>
  <c r="O49823" i="3"/>
  <c r="O49815" i="3"/>
  <c r="O49807" i="3"/>
  <c r="O49799" i="3"/>
  <c r="O49791" i="3"/>
  <c r="O49783" i="3"/>
  <c r="O49775" i="3"/>
  <c r="O49767" i="3"/>
  <c r="O49759" i="3"/>
  <c r="O49751" i="3"/>
  <c r="O49743" i="3"/>
  <c r="O49735" i="3"/>
  <c r="O49727" i="3"/>
  <c r="O49719" i="3"/>
  <c r="O49711" i="3"/>
  <c r="O49703" i="3"/>
  <c r="O49695" i="3"/>
  <c r="O49687" i="3"/>
  <c r="O49679" i="3"/>
  <c r="O49671" i="3"/>
  <c r="O49663" i="3"/>
  <c r="O49655" i="3"/>
  <c r="O49647" i="3"/>
  <c r="O49639" i="3"/>
  <c r="O49631" i="3"/>
  <c r="O49623" i="3"/>
  <c r="O49615" i="3"/>
  <c r="O49607" i="3"/>
  <c r="O49599" i="3"/>
  <c r="O49591" i="3"/>
  <c r="O49583" i="3"/>
  <c r="O49575" i="3"/>
  <c r="O49567" i="3"/>
  <c r="O49559" i="3"/>
  <c r="O49551" i="3"/>
  <c r="O49543" i="3"/>
  <c r="O49535" i="3"/>
  <c r="O49527" i="3"/>
  <c r="O49519" i="3"/>
  <c r="O49511" i="3"/>
  <c r="O49503" i="3"/>
  <c r="O49495" i="3"/>
  <c r="O49487" i="3"/>
  <c r="O49479" i="3"/>
  <c r="O49471" i="3"/>
  <c r="O49463" i="3"/>
  <c r="O49455" i="3"/>
  <c r="O49447" i="3"/>
  <c r="O49439" i="3"/>
  <c r="O49431" i="3"/>
  <c r="O49423" i="3"/>
  <c r="O49415" i="3"/>
  <c r="O49407" i="3"/>
  <c r="O49399" i="3"/>
  <c r="O49391" i="3"/>
  <c r="O49383" i="3"/>
  <c r="O49375" i="3"/>
  <c r="O49367" i="3"/>
  <c r="O49359" i="3"/>
  <c r="O49351" i="3"/>
  <c r="O49343" i="3"/>
  <c r="O49335" i="3"/>
  <c r="O49327" i="3"/>
  <c r="O49319" i="3"/>
  <c r="O49311" i="3"/>
  <c r="O49303" i="3"/>
  <c r="O49295" i="3"/>
  <c r="O49287" i="3"/>
  <c r="O49279" i="3"/>
  <c r="O49271" i="3"/>
  <c r="O49263" i="3"/>
  <c r="O49255" i="3"/>
  <c r="O49247" i="3"/>
  <c r="O49239" i="3"/>
  <c r="O49231" i="3"/>
  <c r="O49223" i="3"/>
  <c r="O49215" i="3"/>
  <c r="O49207" i="3"/>
  <c r="O49199" i="3"/>
  <c r="O49191" i="3"/>
  <c r="O49183" i="3"/>
  <c r="O49175" i="3"/>
  <c r="O49167" i="3"/>
  <c r="O49159" i="3"/>
  <c r="O49151" i="3"/>
  <c r="O49143" i="3"/>
  <c r="O49135" i="3"/>
  <c r="O49127" i="3"/>
  <c r="O49119" i="3"/>
  <c r="O49111" i="3"/>
  <c r="O49103" i="3"/>
  <c r="O49095" i="3"/>
  <c r="O49087" i="3"/>
  <c r="O49079" i="3"/>
  <c r="O49071" i="3"/>
  <c r="O49063" i="3"/>
  <c r="O49055" i="3"/>
  <c r="O49047" i="3"/>
  <c r="O49039" i="3"/>
  <c r="O49031" i="3"/>
  <c r="O49023" i="3"/>
  <c r="O49015" i="3"/>
  <c r="O49007" i="3"/>
  <c r="O48999" i="3"/>
  <c r="O48991" i="3"/>
  <c r="O48983" i="3"/>
  <c r="O48975" i="3"/>
  <c r="O48967" i="3"/>
  <c r="O48959" i="3"/>
  <c r="O48951" i="3"/>
  <c r="O48943" i="3"/>
  <c r="O48935" i="3"/>
  <c r="O48927" i="3"/>
  <c r="O48919" i="3"/>
  <c r="O48911" i="3"/>
  <c r="O48903" i="3"/>
  <c r="O48895" i="3"/>
  <c r="O48887" i="3"/>
  <c r="O48879" i="3"/>
  <c r="O48871" i="3"/>
  <c r="O48863" i="3"/>
  <c r="O48855" i="3"/>
  <c r="O48847" i="3"/>
  <c r="O48839" i="3"/>
  <c r="O48831" i="3"/>
  <c r="O48823" i="3"/>
  <c r="O48815" i="3"/>
  <c r="O48807" i="3"/>
  <c r="O48799" i="3"/>
  <c r="O48791" i="3"/>
  <c r="O48783" i="3"/>
  <c r="O48775" i="3"/>
  <c r="O48767" i="3"/>
  <c r="O48759" i="3"/>
  <c r="O48751" i="3"/>
  <c r="O48743" i="3"/>
  <c r="O48735" i="3"/>
  <c r="O48727" i="3"/>
  <c r="O48719" i="3"/>
  <c r="O48711" i="3"/>
  <c r="O48703" i="3"/>
  <c r="O48695" i="3"/>
  <c r="O48687" i="3"/>
  <c r="O48679" i="3"/>
  <c r="O48671" i="3"/>
  <c r="O48663" i="3"/>
  <c r="O48655" i="3"/>
  <c r="O48647" i="3"/>
  <c r="O48639" i="3"/>
  <c r="O48631" i="3"/>
  <c r="O48623" i="3"/>
  <c r="O48615" i="3"/>
  <c r="O48607" i="3"/>
  <c r="O48599" i="3"/>
  <c r="O48591" i="3"/>
  <c r="O48583" i="3"/>
  <c r="O48575" i="3"/>
  <c r="O48567" i="3"/>
  <c r="O48559" i="3"/>
  <c r="O48551" i="3"/>
  <c r="O48543" i="3"/>
  <c r="O48535" i="3"/>
  <c r="O48527" i="3"/>
  <c r="O48519" i="3"/>
  <c r="O48511" i="3"/>
  <c r="O48503" i="3"/>
  <c r="O48495" i="3"/>
  <c r="O48487" i="3"/>
  <c r="O48479" i="3"/>
  <c r="O48471" i="3"/>
  <c r="O48463" i="3"/>
  <c r="O48455" i="3"/>
  <c r="O48447" i="3"/>
  <c r="O48439" i="3"/>
  <c r="O48431" i="3"/>
  <c r="O48423" i="3"/>
  <c r="O48415" i="3"/>
  <c r="O48407" i="3"/>
  <c r="O48399" i="3"/>
  <c r="O48391" i="3"/>
  <c r="O48383" i="3"/>
  <c r="O48375" i="3"/>
  <c r="O48367" i="3"/>
  <c r="O48359" i="3"/>
  <c r="O48351" i="3"/>
  <c r="O48343" i="3"/>
  <c r="O48335" i="3"/>
  <c r="O48327" i="3"/>
  <c r="O48319" i="3"/>
  <c r="O48311" i="3"/>
  <c r="O48303" i="3"/>
  <c r="O48295" i="3"/>
  <c r="O48287" i="3"/>
  <c r="O48279" i="3"/>
  <c r="O48271" i="3"/>
  <c r="O48263" i="3"/>
  <c r="O48255" i="3"/>
  <c r="O48247" i="3"/>
  <c r="O48239" i="3"/>
  <c r="O48231" i="3"/>
  <c r="O48223" i="3"/>
  <c r="O48215" i="3"/>
  <c r="O48207" i="3"/>
  <c r="O48199" i="3"/>
  <c r="O48191" i="3"/>
  <c r="O48183" i="3"/>
  <c r="O48175" i="3"/>
  <c r="O48167" i="3"/>
  <c r="O48159" i="3"/>
  <c r="O48151" i="3"/>
  <c r="O48143" i="3"/>
  <c r="O48135" i="3"/>
  <c r="O48127" i="3"/>
  <c r="O48119" i="3"/>
  <c r="O48111" i="3"/>
  <c r="O48103" i="3"/>
  <c r="O48095" i="3"/>
  <c r="O48087" i="3"/>
  <c r="O48079" i="3"/>
  <c r="O48071" i="3"/>
  <c r="O48063" i="3"/>
  <c r="O48055" i="3"/>
  <c r="O48047" i="3"/>
  <c r="O48039" i="3"/>
  <c r="O48031" i="3"/>
  <c r="O48023" i="3"/>
  <c r="O48015" i="3"/>
  <c r="O48007" i="3"/>
  <c r="O47999" i="3"/>
  <c r="O47991" i="3"/>
  <c r="O47983" i="3"/>
  <c r="O47975" i="3"/>
  <c r="O47967" i="3"/>
  <c r="O47959" i="3"/>
  <c r="O47951" i="3"/>
  <c r="O47943" i="3"/>
  <c r="O47935" i="3"/>
  <c r="O47927" i="3"/>
  <c r="O47919" i="3"/>
  <c r="O47911" i="3"/>
  <c r="O47903" i="3"/>
  <c r="O47895" i="3"/>
  <c r="O47887" i="3"/>
  <c r="O47879" i="3"/>
  <c r="O47871" i="3"/>
  <c r="O47863" i="3"/>
  <c r="O47855" i="3"/>
  <c r="O47847" i="3"/>
  <c r="O47839" i="3"/>
  <c r="O47831" i="3"/>
  <c r="O47823" i="3"/>
  <c r="O47815" i="3"/>
  <c r="O47807" i="3"/>
  <c r="O47799" i="3"/>
  <c r="O47791" i="3"/>
  <c r="O47783" i="3"/>
  <c r="O47775" i="3"/>
  <c r="O47767" i="3"/>
  <c r="O47759" i="3"/>
  <c r="O47751" i="3"/>
  <c r="O47743" i="3"/>
  <c r="O47735" i="3"/>
  <c r="O47727" i="3"/>
  <c r="O47719" i="3"/>
  <c r="O47711" i="3"/>
  <c r="O47703" i="3"/>
  <c r="O47695" i="3"/>
  <c r="O47687" i="3"/>
  <c r="O47679" i="3"/>
  <c r="O47671" i="3"/>
  <c r="O47663" i="3"/>
  <c r="O47655" i="3"/>
  <c r="O47647" i="3"/>
  <c r="O47639" i="3"/>
  <c r="O47631" i="3"/>
  <c r="O47623" i="3"/>
  <c r="O47615" i="3"/>
  <c r="O47607" i="3"/>
  <c r="O47599" i="3"/>
  <c r="O47591" i="3"/>
  <c r="O47583" i="3"/>
  <c r="O47575" i="3"/>
  <c r="O47567" i="3"/>
  <c r="O47559" i="3"/>
  <c r="O47551" i="3"/>
  <c r="O47543" i="3"/>
  <c r="O47535" i="3"/>
  <c r="O47527" i="3"/>
  <c r="O47519" i="3"/>
  <c r="O47511" i="3"/>
  <c r="O47503" i="3"/>
  <c r="O47495" i="3"/>
  <c r="O47487" i="3"/>
  <c r="O47479" i="3"/>
  <c r="O47471" i="3"/>
  <c r="O47463" i="3"/>
  <c r="O47455" i="3"/>
  <c r="O47447" i="3"/>
  <c r="O47439" i="3"/>
  <c r="O47431" i="3"/>
  <c r="O50493" i="3"/>
  <c r="O50485" i="3"/>
  <c r="O50477" i="3"/>
  <c r="O50469" i="3"/>
  <c r="O50461" i="3"/>
  <c r="O50453" i="3"/>
  <c r="O50445" i="3"/>
  <c r="O50437" i="3"/>
  <c r="O50429" i="3"/>
  <c r="O50421" i="3"/>
  <c r="O50413" i="3"/>
  <c r="O50405" i="3"/>
  <c r="O50397" i="3"/>
  <c r="O50389" i="3"/>
  <c r="O50381" i="3"/>
  <c r="O50373" i="3"/>
  <c r="O50365" i="3"/>
  <c r="O50357" i="3"/>
  <c r="O50349" i="3"/>
  <c r="O50341" i="3"/>
  <c r="O50333" i="3"/>
  <c r="O50325" i="3"/>
  <c r="O50317" i="3"/>
  <c r="O50309" i="3"/>
  <c r="O50301" i="3"/>
  <c r="O50293" i="3"/>
  <c r="O50285" i="3"/>
  <c r="O50277" i="3"/>
  <c r="O50269" i="3"/>
  <c r="O50261" i="3"/>
  <c r="O50253" i="3"/>
  <c r="O50245" i="3"/>
  <c r="O50237" i="3"/>
  <c r="O50229" i="3"/>
  <c r="O50221" i="3"/>
  <c r="O50213" i="3"/>
  <c r="O50205" i="3"/>
  <c r="O50197" i="3"/>
  <c r="O50189" i="3"/>
  <c r="O50181" i="3"/>
  <c r="O50173" i="3"/>
  <c r="O50165" i="3"/>
  <c r="O50157" i="3"/>
  <c r="O50149" i="3"/>
  <c r="O50141" i="3"/>
  <c r="O50133" i="3"/>
  <c r="O50125" i="3"/>
  <c r="O50117" i="3"/>
  <c r="O50109" i="3"/>
  <c r="O50101" i="3"/>
  <c r="O50093" i="3"/>
  <c r="O50085" i="3"/>
  <c r="O50077" i="3"/>
  <c r="O50069" i="3"/>
  <c r="O50061" i="3"/>
  <c r="O50053" i="3"/>
  <c r="O50045" i="3"/>
  <c r="O50037" i="3"/>
  <c r="O50029" i="3"/>
  <c r="O50021" i="3"/>
  <c r="O50013" i="3"/>
  <c r="O50005" i="3"/>
  <c r="O49997" i="3"/>
  <c r="O49989" i="3"/>
  <c r="O49981" i="3"/>
  <c r="O49973" i="3"/>
  <c r="O49965" i="3"/>
  <c r="O49957" i="3"/>
  <c r="O49949" i="3"/>
  <c r="O49941" i="3"/>
  <c r="O49933" i="3"/>
  <c r="O49925" i="3"/>
  <c r="O49917" i="3"/>
  <c r="O49909" i="3"/>
  <c r="O49901" i="3"/>
  <c r="O49893" i="3"/>
  <c r="O49885" i="3"/>
  <c r="O49877" i="3"/>
  <c r="O49869" i="3"/>
  <c r="O49861" i="3"/>
  <c r="O49853" i="3"/>
  <c r="O49845" i="3"/>
  <c r="O49837" i="3"/>
  <c r="O49829" i="3"/>
  <c r="O49821" i="3"/>
  <c r="O49813" i="3"/>
  <c r="O49805" i="3"/>
  <c r="O49797" i="3"/>
  <c r="O49789" i="3"/>
  <c r="O49781" i="3"/>
  <c r="O49773" i="3"/>
  <c r="O49765" i="3"/>
  <c r="O49757" i="3"/>
  <c r="O49749" i="3"/>
  <c r="O49741" i="3"/>
  <c r="O49733" i="3"/>
  <c r="O49725" i="3"/>
  <c r="O49717" i="3"/>
  <c r="O49709" i="3"/>
  <c r="O49701" i="3"/>
  <c r="O49693" i="3"/>
  <c r="O49685" i="3"/>
  <c r="O49677" i="3"/>
  <c r="O49669" i="3"/>
  <c r="O49661" i="3"/>
  <c r="O49653" i="3"/>
  <c r="O49645" i="3"/>
  <c r="O49637" i="3"/>
  <c r="O49629" i="3"/>
  <c r="O49621" i="3"/>
  <c r="O49613" i="3"/>
  <c r="O49605" i="3"/>
  <c r="O49597" i="3"/>
  <c r="O49589" i="3"/>
  <c r="O49581" i="3"/>
  <c r="O49573" i="3"/>
  <c r="O49565" i="3"/>
  <c r="O49557" i="3"/>
  <c r="O49549" i="3"/>
  <c r="O49541" i="3"/>
  <c r="O49533" i="3"/>
  <c r="O49525" i="3"/>
  <c r="O49517" i="3"/>
  <c r="O49509" i="3"/>
  <c r="O49501" i="3"/>
  <c r="O49493" i="3"/>
  <c r="O49485" i="3"/>
  <c r="O49477" i="3"/>
  <c r="O49469" i="3"/>
  <c r="O49461" i="3"/>
  <c r="O49453" i="3"/>
  <c r="O49445" i="3"/>
  <c r="O49437" i="3"/>
  <c r="O49429" i="3"/>
  <c r="O49421" i="3"/>
  <c r="O49413" i="3"/>
  <c r="O49405" i="3"/>
  <c r="O49397" i="3"/>
  <c r="O49389" i="3"/>
  <c r="O49381" i="3"/>
  <c r="O49373" i="3"/>
  <c r="O50499" i="3"/>
  <c r="O50483" i="3"/>
  <c r="O50467" i="3"/>
  <c r="O50451" i="3"/>
  <c r="O50435" i="3"/>
  <c r="O50419" i="3"/>
  <c r="O50403" i="3"/>
  <c r="O50387" i="3"/>
  <c r="O50371" i="3"/>
  <c r="O50355" i="3"/>
  <c r="O50339" i="3"/>
  <c r="O50323" i="3"/>
  <c r="O50307" i="3"/>
  <c r="O50291" i="3"/>
  <c r="O50275" i="3"/>
  <c r="O50259" i="3"/>
  <c r="O50243" i="3"/>
  <c r="O50227" i="3"/>
  <c r="O50211" i="3"/>
  <c r="O50195" i="3"/>
  <c r="O50179" i="3"/>
  <c r="O50163" i="3"/>
  <c r="O50147" i="3"/>
  <c r="O50131" i="3"/>
  <c r="O50115" i="3"/>
  <c r="O50099" i="3"/>
  <c r="O50083" i="3"/>
  <c r="O50067" i="3"/>
  <c r="O50051" i="3"/>
  <c r="O50035" i="3"/>
  <c r="O50019" i="3"/>
  <c r="O50003" i="3"/>
  <c r="O49987" i="3"/>
  <c r="O49971" i="3"/>
  <c r="O49955" i="3"/>
  <c r="O49939" i="3"/>
  <c r="O49923" i="3"/>
  <c r="O49907" i="3"/>
  <c r="O49891" i="3"/>
  <c r="O49875" i="3"/>
  <c r="O49859" i="3"/>
  <c r="O49843" i="3"/>
  <c r="O49827" i="3"/>
  <c r="O49811" i="3"/>
  <c r="O49795" i="3"/>
  <c r="O49779" i="3"/>
  <c r="O49763" i="3"/>
  <c r="O49747" i="3"/>
  <c r="O49731" i="3"/>
  <c r="O49715" i="3"/>
  <c r="O49699" i="3"/>
  <c r="O49683" i="3"/>
  <c r="O49667" i="3"/>
  <c r="O49651" i="3"/>
  <c r="O49635" i="3"/>
  <c r="O49619" i="3"/>
  <c r="O49603" i="3"/>
  <c r="O49587" i="3"/>
  <c r="O49571" i="3"/>
  <c r="O49555" i="3"/>
  <c r="O49539" i="3"/>
  <c r="O49523" i="3"/>
  <c r="O49507" i="3"/>
  <c r="O49491" i="3"/>
  <c r="O49475" i="3"/>
  <c r="O49459" i="3"/>
  <c r="O49443" i="3"/>
  <c r="O49427" i="3"/>
  <c r="O49411" i="3"/>
  <c r="O49395" i="3"/>
  <c r="O49379" i="3"/>
  <c r="O49364" i="3"/>
  <c r="O49350" i="3"/>
  <c r="O49339" i="3"/>
  <c r="O49325" i="3"/>
  <c r="O49312" i="3"/>
  <c r="O49300" i="3"/>
  <c r="O49286" i="3"/>
  <c r="O49275" i="3"/>
  <c r="O49261" i="3"/>
  <c r="O49248" i="3"/>
  <c r="O49236" i="3"/>
  <c r="O49222" i="3"/>
  <c r="O49211" i="3"/>
  <c r="O49197" i="3"/>
  <c r="O49184" i="3"/>
  <c r="O49172" i="3"/>
  <c r="O49158" i="3"/>
  <c r="O49147" i="3"/>
  <c r="O49133" i="3"/>
  <c r="O49120" i="3"/>
  <c r="O49108" i="3"/>
  <c r="O49094" i="3"/>
  <c r="O49083" i="3"/>
  <c r="O49069" i="3"/>
  <c r="O49056" i="3"/>
  <c r="O49044" i="3"/>
  <c r="O49030" i="3"/>
  <c r="O49019" i="3"/>
  <c r="O49005" i="3"/>
  <c r="O48992" i="3"/>
  <c r="O48980" i="3"/>
  <c r="O48966" i="3"/>
  <c r="O48955" i="3"/>
  <c r="O48941" i="3"/>
  <c r="O48928" i="3"/>
  <c r="O48916" i="3"/>
  <c r="O48902" i="3"/>
  <c r="O48891" i="3"/>
  <c r="O48877" i="3"/>
  <c r="O48864" i="3"/>
  <c r="O48852" i="3"/>
  <c r="O48838" i="3"/>
  <c r="O48827" i="3"/>
  <c r="O48813" i="3"/>
  <c r="O48800" i="3"/>
  <c r="O48788" i="3"/>
  <c r="O48774" i="3"/>
  <c r="O48763" i="3"/>
  <c r="O48749" i="3"/>
  <c r="O48736" i="3"/>
  <c r="O48724" i="3"/>
  <c r="O48710" i="3"/>
  <c r="O48699" i="3"/>
  <c r="O48685" i="3"/>
  <c r="O48672" i="3"/>
  <c r="O48660" i="3"/>
  <c r="O48646" i="3"/>
  <c r="O48635" i="3"/>
  <c r="O48621" i="3"/>
  <c r="O48608" i="3"/>
  <c r="O48596" i="3"/>
  <c r="O48582" i="3"/>
  <c r="O48571" i="3"/>
  <c r="O48557" i="3"/>
  <c r="O48544" i="3"/>
  <c r="O48532" i="3"/>
  <c r="O48518" i="3"/>
  <c r="O48507" i="3"/>
  <c r="O48493" i="3"/>
  <c r="O48480" i="3"/>
  <c r="O48468" i="3"/>
  <c r="O48454" i="3"/>
  <c r="O48443" i="3"/>
  <c r="O48429" i="3"/>
  <c r="O48416" i="3"/>
  <c r="O48404" i="3"/>
  <c r="O48390" i="3"/>
  <c r="O48379" i="3"/>
  <c r="O48365" i="3"/>
  <c r="O48352" i="3"/>
  <c r="O48340" i="3"/>
  <c r="O48326" i="3"/>
  <c r="O48315" i="3"/>
  <c r="O48301" i="3"/>
  <c r="O48288" i="3"/>
  <c r="O48276" i="3"/>
  <c r="O48262" i="3"/>
  <c r="O48251" i="3"/>
  <c r="O48237" i="3"/>
  <c r="O48224" i="3"/>
  <c r="O48212" i="3"/>
  <c r="O48198" i="3"/>
  <c r="O48187" i="3"/>
  <c r="O48173" i="3"/>
  <c r="O48160" i="3"/>
  <c r="O48148" i="3"/>
  <c r="O48134" i="3"/>
  <c r="O48123" i="3"/>
  <c r="O48109" i="3"/>
  <c r="O48096" i="3"/>
  <c r="O48084" i="3"/>
  <c r="O48070" i="3"/>
  <c r="O48059" i="3"/>
  <c r="O48045" i="3"/>
  <c r="O48032" i="3"/>
  <c r="O48020" i="3"/>
  <c r="O48006" i="3"/>
  <c r="O47995" i="3"/>
  <c r="O47981" i="3"/>
  <c r="O47968" i="3"/>
  <c r="O47956" i="3"/>
  <c r="O47942" i="3"/>
  <c r="O47931" i="3"/>
  <c r="O47918" i="3"/>
  <c r="O47908" i="3"/>
  <c r="O47898" i="3"/>
  <c r="O47886" i="3"/>
  <c r="O47876" i="3"/>
  <c r="O47866" i="3"/>
  <c r="O47854" i="3"/>
  <c r="O47844" i="3"/>
  <c r="O47834" i="3"/>
  <c r="O47822" i="3"/>
  <c r="O47812" i="3"/>
  <c r="O47802" i="3"/>
  <c r="O47790" i="3"/>
  <c r="O47780" i="3"/>
  <c r="O47770" i="3"/>
  <c r="O47758" i="3"/>
  <c r="O47748" i="3"/>
  <c r="O47738" i="3"/>
  <c r="O47726" i="3"/>
  <c r="O47716" i="3"/>
  <c r="O47706" i="3"/>
  <c r="O47694" i="3"/>
  <c r="O47684" i="3"/>
  <c r="O47674" i="3"/>
  <c r="O47662" i="3"/>
  <c r="O47652" i="3"/>
  <c r="O47642" i="3"/>
  <c r="O47630" i="3"/>
  <c r="O47620" i="3"/>
  <c r="O47610" i="3"/>
  <c r="O47598" i="3"/>
  <c r="O47588" i="3"/>
  <c r="O47578" i="3"/>
  <c r="O47566" i="3"/>
  <c r="O47556" i="3"/>
  <c r="O47546" i="3"/>
  <c r="O47534" i="3"/>
  <c r="O47524" i="3"/>
  <c r="O47514" i="3"/>
  <c r="O47502" i="3"/>
  <c r="O47492" i="3"/>
  <c r="O47482" i="3"/>
  <c r="O47470" i="3"/>
  <c r="O47460" i="3"/>
  <c r="O47450" i="3"/>
  <c r="O47438" i="3"/>
  <c r="O47428" i="3"/>
  <c r="O47420" i="3"/>
  <c r="O47412" i="3"/>
  <c r="O47404" i="3"/>
  <c r="O47396" i="3"/>
  <c r="O47388" i="3"/>
  <c r="O47380" i="3"/>
  <c r="O47372" i="3"/>
  <c r="O47364" i="3"/>
  <c r="O47356" i="3"/>
  <c r="O47348" i="3"/>
  <c r="O47340" i="3"/>
  <c r="O47332" i="3"/>
  <c r="O47324" i="3"/>
  <c r="O47316" i="3"/>
  <c r="O47308" i="3"/>
  <c r="O47300" i="3"/>
  <c r="O47292" i="3"/>
  <c r="O47284" i="3"/>
  <c r="O47276" i="3"/>
  <c r="O47268" i="3"/>
  <c r="O47260" i="3"/>
  <c r="O47252" i="3"/>
  <c r="O47244" i="3"/>
  <c r="O47236" i="3"/>
  <c r="O47228" i="3"/>
  <c r="O47220" i="3"/>
  <c r="O47212" i="3"/>
  <c r="O47204" i="3"/>
  <c r="O47196" i="3"/>
  <c r="O47188" i="3"/>
  <c r="O47180" i="3"/>
  <c r="O47172" i="3"/>
  <c r="O47164" i="3"/>
  <c r="O47156" i="3"/>
  <c r="O47148" i="3"/>
  <c r="O47140" i="3"/>
  <c r="O47132" i="3"/>
  <c r="O47124" i="3"/>
  <c r="O47116" i="3"/>
  <c r="O47108" i="3"/>
  <c r="O47100" i="3"/>
  <c r="O47092" i="3"/>
  <c r="O47084" i="3"/>
  <c r="O47076" i="3"/>
  <c r="O47068" i="3"/>
  <c r="O47060" i="3"/>
  <c r="O47052" i="3"/>
  <c r="O47044" i="3"/>
  <c r="O47036" i="3"/>
  <c r="O47028" i="3"/>
  <c r="O47020" i="3"/>
  <c r="O47012" i="3"/>
  <c r="O47004" i="3"/>
  <c r="O46996" i="3"/>
  <c r="O46988" i="3"/>
  <c r="O46980" i="3"/>
  <c r="O46972" i="3"/>
  <c r="O46964" i="3"/>
  <c r="O46956" i="3"/>
  <c r="O46948" i="3"/>
  <c r="O46940" i="3"/>
  <c r="O46932" i="3"/>
  <c r="O46924" i="3"/>
  <c r="O46916" i="3"/>
  <c r="O46908" i="3"/>
  <c r="O46900" i="3"/>
  <c r="O46892" i="3"/>
  <c r="O46884" i="3"/>
  <c r="O46876" i="3"/>
  <c r="O46868" i="3"/>
  <c r="O46860" i="3"/>
  <c r="O46852" i="3"/>
  <c r="O46844" i="3"/>
  <c r="O46836" i="3"/>
  <c r="O46828" i="3"/>
  <c r="O46820" i="3"/>
  <c r="O46812" i="3"/>
  <c r="O46804" i="3"/>
  <c r="O46796" i="3"/>
  <c r="O46788" i="3"/>
  <c r="O46780" i="3"/>
  <c r="O46772" i="3"/>
  <c r="O46764" i="3"/>
  <c r="O46756" i="3"/>
  <c r="O46748" i="3"/>
  <c r="O46740" i="3"/>
  <c r="O46732" i="3"/>
  <c r="O46724" i="3"/>
  <c r="O46716" i="3"/>
  <c r="O46708" i="3"/>
  <c r="O46700" i="3"/>
  <c r="O46692" i="3"/>
  <c r="O46684" i="3"/>
  <c r="O46676" i="3"/>
  <c r="O46668" i="3"/>
  <c r="O46660" i="3"/>
  <c r="O46652" i="3"/>
  <c r="O46644" i="3"/>
  <c r="O46636" i="3"/>
  <c r="O46628" i="3"/>
  <c r="O46620" i="3"/>
  <c r="O46612" i="3"/>
  <c r="O46604" i="3"/>
  <c r="O46596" i="3"/>
  <c r="O46588" i="3"/>
  <c r="O46580" i="3"/>
  <c r="O46572" i="3"/>
  <c r="O46564" i="3"/>
  <c r="O46556" i="3"/>
  <c r="O46548" i="3"/>
  <c r="O46540" i="3"/>
  <c r="O46532" i="3"/>
  <c r="O46524" i="3"/>
  <c r="O46516" i="3"/>
  <c r="O46508" i="3"/>
  <c r="O46500" i="3"/>
  <c r="O46492" i="3"/>
  <c r="O46484" i="3"/>
  <c r="O46476" i="3"/>
  <c r="O46468" i="3"/>
  <c r="O46460" i="3"/>
  <c r="O46452" i="3"/>
  <c r="O46444" i="3"/>
  <c r="O46436" i="3"/>
  <c r="O46428" i="3"/>
  <c r="O46420" i="3"/>
  <c r="O46412" i="3"/>
  <c r="O46404" i="3"/>
  <c r="O46396" i="3"/>
  <c r="O46388" i="3"/>
  <c r="O46380" i="3"/>
  <c r="O46372" i="3"/>
  <c r="O46364" i="3"/>
  <c r="O46356" i="3"/>
  <c r="O46348" i="3"/>
  <c r="O46340" i="3"/>
  <c r="O46332" i="3"/>
  <c r="O46324" i="3"/>
  <c r="O46316" i="3"/>
  <c r="O46308" i="3"/>
  <c r="O46300" i="3"/>
  <c r="O46292" i="3"/>
  <c r="O46284" i="3"/>
  <c r="O46276" i="3"/>
  <c r="O46268" i="3"/>
  <c r="O46260" i="3"/>
  <c r="O46252" i="3"/>
  <c r="O46244" i="3"/>
  <c r="O46236" i="3"/>
  <c r="O46228" i="3"/>
  <c r="O46220" i="3"/>
  <c r="O46212" i="3"/>
  <c r="O46204" i="3"/>
  <c r="O46196" i="3"/>
  <c r="O46188" i="3"/>
  <c r="O46180" i="3"/>
  <c r="O46172" i="3"/>
  <c r="O46164" i="3"/>
  <c r="O46156" i="3"/>
  <c r="O46148" i="3"/>
  <c r="O46140" i="3"/>
  <c r="O46132" i="3"/>
  <c r="O46124" i="3"/>
  <c r="O46116" i="3"/>
  <c r="O46108" i="3"/>
  <c r="O46100" i="3"/>
  <c r="O46092" i="3"/>
  <c r="O46084" i="3"/>
  <c r="O46076" i="3"/>
  <c r="O46068" i="3"/>
  <c r="O46060" i="3"/>
  <c r="O46052" i="3"/>
  <c r="O46044" i="3"/>
  <c r="O46036" i="3"/>
  <c r="O46028" i="3"/>
  <c r="O46020" i="3"/>
  <c r="O46012" i="3"/>
  <c r="O46004" i="3"/>
  <c r="O45996" i="3"/>
  <c r="O45988" i="3"/>
  <c r="O45980" i="3"/>
  <c r="O45972" i="3"/>
  <c r="O45964" i="3"/>
  <c r="O45956" i="3"/>
  <c r="O45948" i="3"/>
  <c r="O45940" i="3"/>
  <c r="O45932" i="3"/>
  <c r="O45924" i="3"/>
  <c r="O45916" i="3"/>
  <c r="O45908" i="3"/>
  <c r="O45900" i="3"/>
  <c r="O45892" i="3"/>
  <c r="O45884" i="3"/>
  <c r="O45876" i="3"/>
  <c r="O45868" i="3"/>
  <c r="O45860" i="3"/>
  <c r="O45852" i="3"/>
  <c r="O45844" i="3"/>
  <c r="O45836" i="3"/>
  <c r="O45828" i="3"/>
  <c r="O45820" i="3"/>
  <c r="O45812" i="3"/>
  <c r="O45804" i="3"/>
  <c r="O45796" i="3"/>
  <c r="O45788" i="3"/>
  <c r="O45780" i="3"/>
  <c r="O45772" i="3"/>
  <c r="O45764" i="3"/>
  <c r="O45756" i="3"/>
  <c r="O45748" i="3"/>
  <c r="O45740" i="3"/>
  <c r="O45732" i="3"/>
  <c r="O45724" i="3"/>
  <c r="O45716" i="3"/>
  <c r="O45708" i="3"/>
  <c r="O45700" i="3"/>
  <c r="O45692" i="3"/>
  <c r="O45684" i="3"/>
  <c r="O45676" i="3"/>
  <c r="O45668" i="3"/>
  <c r="O45660" i="3"/>
  <c r="O45652" i="3"/>
  <c r="O45644" i="3"/>
  <c r="O45636" i="3"/>
  <c r="O45628" i="3"/>
  <c r="O45620" i="3"/>
  <c r="O45612" i="3"/>
  <c r="O45604" i="3"/>
  <c r="O45596" i="3"/>
  <c r="O45588" i="3"/>
  <c r="O45580" i="3"/>
  <c r="O45572" i="3"/>
  <c r="O45564" i="3"/>
  <c r="O45556" i="3"/>
  <c r="O45548" i="3"/>
  <c r="O45540" i="3"/>
  <c r="O45532" i="3"/>
  <c r="O45524" i="3"/>
  <c r="O45516" i="3"/>
  <c r="O45508" i="3"/>
  <c r="O45500" i="3"/>
  <c r="O45492" i="3"/>
  <c r="O45484" i="3"/>
  <c r="O45476" i="3"/>
  <c r="O45468" i="3"/>
  <c r="O45460" i="3"/>
  <c r="O45452" i="3"/>
  <c r="O45444" i="3"/>
  <c r="O45436" i="3"/>
  <c r="O45428" i="3"/>
  <c r="O45420" i="3"/>
  <c r="O45412" i="3"/>
  <c r="O45404" i="3"/>
  <c r="O45396" i="3"/>
  <c r="O45388" i="3"/>
  <c r="O45380" i="3"/>
  <c r="O45372" i="3"/>
  <c r="O45364" i="3"/>
  <c r="O45356" i="3"/>
  <c r="O45348" i="3"/>
  <c r="O45340" i="3"/>
  <c r="O45332" i="3"/>
  <c r="O45324" i="3"/>
  <c r="O45316" i="3"/>
  <c r="O45308" i="3"/>
  <c r="O45300" i="3"/>
  <c r="O45292" i="3"/>
  <c r="O45284" i="3"/>
  <c r="O45276" i="3"/>
  <c r="O45268" i="3"/>
  <c r="O45260" i="3"/>
  <c r="O45252" i="3"/>
  <c r="O45244" i="3"/>
  <c r="O45236" i="3"/>
  <c r="O45228" i="3"/>
  <c r="O45220" i="3"/>
  <c r="O45212" i="3"/>
  <c r="O45204" i="3"/>
  <c r="O45196" i="3"/>
  <c r="O45188" i="3"/>
  <c r="O45180" i="3"/>
  <c r="O45172" i="3"/>
  <c r="O45164" i="3"/>
  <c r="O45156" i="3"/>
  <c r="O45148" i="3"/>
  <c r="O45140" i="3"/>
  <c r="O45132" i="3"/>
  <c r="O45124" i="3"/>
  <c r="O45116" i="3"/>
  <c r="O45108" i="3"/>
  <c r="O45100" i="3"/>
  <c r="O45092" i="3"/>
  <c r="O45084" i="3"/>
  <c r="O45076" i="3"/>
  <c r="O45068" i="3"/>
  <c r="O45060" i="3"/>
  <c r="O45052" i="3"/>
  <c r="O45044" i="3"/>
  <c r="O45036" i="3"/>
  <c r="O45028" i="3"/>
  <c r="O45020" i="3"/>
  <c r="O45012" i="3"/>
  <c r="O45004" i="3"/>
  <c r="O44996" i="3"/>
  <c r="O44988" i="3"/>
  <c r="O44980" i="3"/>
  <c r="O44972" i="3"/>
  <c r="O44964" i="3"/>
  <c r="O44956" i="3"/>
  <c r="O44948" i="3"/>
  <c r="O44940" i="3"/>
  <c r="O44932" i="3"/>
  <c r="O44924" i="3"/>
  <c r="O44916" i="3"/>
  <c r="O44908" i="3"/>
  <c r="O44900" i="3"/>
  <c r="O44892" i="3"/>
  <c r="O44884" i="3"/>
  <c r="O44876" i="3"/>
  <c r="O44868" i="3"/>
  <c r="O44860" i="3"/>
  <c r="O44852" i="3"/>
  <c r="O44844" i="3"/>
  <c r="O44836" i="3"/>
  <c r="O44828" i="3"/>
  <c r="O44820" i="3"/>
  <c r="O44812" i="3"/>
  <c r="O44804" i="3"/>
  <c r="O44796" i="3"/>
  <c r="O44788" i="3"/>
  <c r="O44780" i="3"/>
  <c r="O44772" i="3"/>
  <c r="O44764" i="3"/>
  <c r="O44756" i="3"/>
  <c r="O44748" i="3"/>
  <c r="O44740" i="3"/>
  <c r="O44732" i="3"/>
  <c r="O44724" i="3"/>
  <c r="O44716" i="3"/>
  <c r="O44708" i="3"/>
  <c r="O44700" i="3"/>
  <c r="O44692" i="3"/>
  <c r="O44684" i="3"/>
  <c r="O44676" i="3"/>
  <c r="O44668" i="3"/>
  <c r="O44660" i="3"/>
  <c r="O44652" i="3"/>
  <c r="O44644" i="3"/>
  <c r="O44636" i="3"/>
  <c r="O44628" i="3"/>
  <c r="O44620" i="3"/>
  <c r="O44612" i="3"/>
  <c r="O44604" i="3"/>
  <c r="O44596" i="3"/>
  <c r="O44588" i="3"/>
  <c r="O44580" i="3"/>
  <c r="O44572" i="3"/>
  <c r="O44564" i="3"/>
  <c r="O44556" i="3"/>
  <c r="O44548" i="3"/>
  <c r="O44540" i="3"/>
  <c r="O44532" i="3"/>
  <c r="O44524" i="3"/>
  <c r="O44516" i="3"/>
  <c r="O44508" i="3"/>
  <c r="O44500" i="3"/>
  <c r="O44492" i="3"/>
  <c r="O44484" i="3"/>
  <c r="O44476" i="3"/>
  <c r="O44468" i="3"/>
  <c r="O44460" i="3"/>
  <c r="O44452" i="3"/>
  <c r="O44444" i="3"/>
  <c r="O44436" i="3"/>
  <c r="O44428" i="3"/>
  <c r="O44420" i="3"/>
  <c r="O44412" i="3"/>
  <c r="O44404" i="3"/>
  <c r="O44396" i="3"/>
  <c r="O44388" i="3"/>
  <c r="O44380" i="3"/>
  <c r="O44372" i="3"/>
  <c r="O44364" i="3"/>
  <c r="O44356" i="3"/>
  <c r="O44348" i="3"/>
  <c r="O44340" i="3"/>
  <c r="O44332" i="3"/>
  <c r="O44324" i="3"/>
  <c r="O44316" i="3"/>
  <c r="O44308" i="3"/>
  <c r="O44300" i="3"/>
  <c r="O44292" i="3"/>
  <c r="O44284" i="3"/>
  <c r="O44276" i="3"/>
  <c r="O44268" i="3"/>
  <c r="O44260" i="3"/>
  <c r="O44252" i="3"/>
  <c r="O44244" i="3"/>
  <c r="O44236" i="3"/>
  <c r="O44228" i="3"/>
  <c r="O44220" i="3"/>
  <c r="O44212" i="3"/>
  <c r="O44204" i="3"/>
  <c r="O44196" i="3"/>
  <c r="O44188" i="3"/>
  <c r="O44180" i="3"/>
  <c r="O44172" i="3"/>
  <c r="O44164" i="3"/>
  <c r="O44156" i="3"/>
  <c r="O44148" i="3"/>
  <c r="O44140" i="3"/>
  <c r="O44132" i="3"/>
  <c r="O44124" i="3"/>
  <c r="O44116" i="3"/>
  <c r="O44108" i="3"/>
  <c r="O44100" i="3"/>
  <c r="O44092" i="3"/>
  <c r="O44084" i="3"/>
  <c r="O44076" i="3"/>
  <c r="O44068" i="3"/>
  <c r="O44060" i="3"/>
  <c r="O44052" i="3"/>
  <c r="O44044" i="3"/>
  <c r="O44036" i="3"/>
  <c r="O44028" i="3"/>
  <c r="O44020" i="3"/>
  <c r="O44012" i="3"/>
  <c r="O44004" i="3"/>
  <c r="O43996" i="3"/>
  <c r="O43988" i="3"/>
  <c r="O43980" i="3"/>
  <c r="O43972" i="3"/>
  <c r="O43964" i="3"/>
  <c r="O43956" i="3"/>
  <c r="O43948" i="3"/>
  <c r="O43940" i="3"/>
  <c r="O43932" i="3"/>
  <c r="O43924" i="3"/>
  <c r="O43916" i="3"/>
  <c r="O43908" i="3"/>
  <c r="O43900" i="3"/>
  <c r="O43892" i="3"/>
  <c r="O43884" i="3"/>
  <c r="O43876" i="3"/>
  <c r="O43868" i="3"/>
  <c r="O43860" i="3"/>
  <c r="O43852" i="3"/>
  <c r="O43844" i="3"/>
  <c r="O43836" i="3"/>
  <c r="O43828" i="3"/>
  <c r="O43820" i="3"/>
  <c r="O43812" i="3"/>
  <c r="O43804" i="3"/>
  <c r="O43796" i="3"/>
  <c r="O43788" i="3"/>
  <c r="O43780" i="3"/>
  <c r="O43772" i="3"/>
  <c r="O43764" i="3"/>
  <c r="O43756" i="3"/>
  <c r="O43748" i="3"/>
  <c r="O43740" i="3"/>
  <c r="O43732" i="3"/>
  <c r="O43724" i="3"/>
  <c r="O43716" i="3"/>
  <c r="O43708" i="3"/>
  <c r="O43700" i="3"/>
  <c r="O43692" i="3"/>
  <c r="O43684" i="3"/>
  <c r="O43676" i="3"/>
  <c r="O43668" i="3"/>
  <c r="O43660" i="3"/>
  <c r="O43652" i="3"/>
  <c r="O43644" i="3"/>
  <c r="O43636" i="3"/>
  <c r="O43628" i="3"/>
  <c r="O43620" i="3"/>
  <c r="O43612" i="3"/>
  <c r="O43604" i="3"/>
  <c r="O43596" i="3"/>
  <c r="O43588" i="3"/>
  <c r="O43580" i="3"/>
  <c r="O43572" i="3"/>
  <c r="O43564" i="3"/>
  <c r="O43556" i="3"/>
  <c r="O43548" i="3"/>
  <c r="O43540" i="3"/>
  <c r="O43532" i="3"/>
  <c r="O43524" i="3"/>
  <c r="O43516" i="3"/>
  <c r="O43508" i="3"/>
  <c r="O43500" i="3"/>
  <c r="O43492" i="3"/>
  <c r="O43484" i="3"/>
  <c r="O43476" i="3"/>
  <c r="O43468" i="3"/>
  <c r="O43460" i="3"/>
  <c r="O43452" i="3"/>
  <c r="O43444" i="3"/>
  <c r="O43436" i="3"/>
  <c r="O43428" i="3"/>
  <c r="O43420" i="3"/>
  <c r="O43412" i="3"/>
  <c r="O43404" i="3"/>
  <c r="O43396" i="3"/>
  <c r="O43388" i="3"/>
  <c r="O43380" i="3"/>
  <c r="O43372" i="3"/>
  <c r="O43364" i="3"/>
  <c r="O43356" i="3"/>
  <c r="O43348" i="3"/>
  <c r="O43340" i="3"/>
  <c r="O43332" i="3"/>
  <c r="O43324" i="3"/>
  <c r="O43316" i="3"/>
  <c r="O43308" i="3"/>
  <c r="O43300" i="3"/>
  <c r="O43292" i="3"/>
  <c r="O43284" i="3"/>
  <c r="O43276" i="3"/>
  <c r="O43268" i="3"/>
  <c r="O43260" i="3"/>
  <c r="O43252" i="3"/>
  <c r="O43244" i="3"/>
  <c r="O43236" i="3"/>
  <c r="O43228" i="3"/>
  <c r="O43220" i="3"/>
  <c r="O43212" i="3"/>
  <c r="O43204" i="3"/>
  <c r="O43196" i="3"/>
  <c r="O43188" i="3"/>
  <c r="O43180" i="3"/>
  <c r="O43172" i="3"/>
  <c r="O43164" i="3"/>
  <c r="O43156" i="3"/>
  <c r="O43148" i="3"/>
  <c r="O43140" i="3"/>
  <c r="O43132" i="3"/>
  <c r="O43124" i="3"/>
  <c r="O43116" i="3"/>
  <c r="O43108" i="3"/>
  <c r="O43100" i="3"/>
  <c r="O43092" i="3"/>
  <c r="O43084" i="3"/>
  <c r="O43076" i="3"/>
  <c r="O43068" i="3"/>
  <c r="O43060" i="3"/>
  <c r="O43052" i="3"/>
  <c r="O43044" i="3"/>
  <c r="O43036" i="3"/>
  <c r="O43028" i="3"/>
  <c r="O43020" i="3"/>
  <c r="O43012" i="3"/>
  <c r="O43004" i="3"/>
  <c r="O42996" i="3"/>
  <c r="O42988" i="3"/>
  <c r="O42980" i="3"/>
  <c r="O42972" i="3"/>
  <c r="O42964" i="3"/>
  <c r="O42956" i="3"/>
  <c r="O42948" i="3"/>
  <c r="O42940" i="3"/>
  <c r="O42932" i="3"/>
  <c r="O42924" i="3"/>
  <c r="O42916" i="3"/>
  <c r="O42908" i="3"/>
  <c r="O42900" i="3"/>
  <c r="O42892" i="3"/>
  <c r="O42884" i="3"/>
  <c r="O42876" i="3"/>
  <c r="O42868" i="3"/>
  <c r="O42860" i="3"/>
  <c r="O42852" i="3"/>
  <c r="O42844" i="3"/>
  <c r="O42836" i="3"/>
  <c r="O42828" i="3"/>
  <c r="O42820" i="3"/>
  <c r="O42812" i="3"/>
  <c r="O42804" i="3"/>
  <c r="O42796" i="3"/>
  <c r="O42788" i="3"/>
  <c r="O42780" i="3"/>
  <c r="O42772" i="3"/>
  <c r="O42764" i="3"/>
  <c r="O42756" i="3"/>
  <c r="O42748" i="3"/>
  <c r="O42740" i="3"/>
  <c r="O42732" i="3"/>
  <c r="O42724" i="3"/>
  <c r="O42716" i="3"/>
  <c r="O42708" i="3"/>
  <c r="O42700" i="3"/>
  <c r="O42692" i="3"/>
  <c r="O42684" i="3"/>
  <c r="O42676" i="3"/>
  <c r="O42668" i="3"/>
  <c r="O42660" i="3"/>
  <c r="O42652" i="3"/>
  <c r="O42644" i="3"/>
  <c r="O42636" i="3"/>
  <c r="O42628" i="3"/>
  <c r="O42620" i="3"/>
  <c r="O42612" i="3"/>
  <c r="O42604" i="3"/>
  <c r="O42596" i="3"/>
  <c r="O42588" i="3"/>
  <c r="O42580" i="3"/>
  <c r="O42572" i="3"/>
  <c r="O42564" i="3"/>
  <c r="O42556" i="3"/>
  <c r="O42548" i="3"/>
  <c r="O42540" i="3"/>
  <c r="O42532" i="3"/>
  <c r="O42524" i="3"/>
  <c r="O42516" i="3"/>
  <c r="O42508" i="3"/>
  <c r="O42500" i="3"/>
  <c r="O42492" i="3"/>
  <c r="O42484" i="3"/>
  <c r="O42476" i="3"/>
  <c r="O42468" i="3"/>
  <c r="O42460" i="3"/>
  <c r="O42452" i="3"/>
  <c r="O42444" i="3"/>
  <c r="O42436" i="3"/>
  <c r="O42428" i="3"/>
  <c r="O42420" i="3"/>
  <c r="O42412" i="3"/>
  <c r="O42404" i="3"/>
  <c r="O42396" i="3"/>
  <c r="O42388" i="3"/>
  <c r="O42380" i="3"/>
  <c r="O42372" i="3"/>
  <c r="O42364" i="3"/>
  <c r="O42356" i="3"/>
  <c r="O42348" i="3"/>
  <c r="O42340" i="3"/>
  <c r="O42332" i="3"/>
  <c r="O42324" i="3"/>
  <c r="O42316" i="3"/>
  <c r="O42308" i="3"/>
  <c r="O42300" i="3"/>
  <c r="O42292" i="3"/>
  <c r="O42284" i="3"/>
  <c r="O42276" i="3"/>
  <c r="O42268" i="3"/>
  <c r="O42260" i="3"/>
  <c r="O42252" i="3"/>
  <c r="O42244" i="3"/>
  <c r="O42236" i="3"/>
  <c r="O42228" i="3"/>
  <c r="O42220" i="3"/>
  <c r="O42212" i="3"/>
  <c r="O42204" i="3"/>
  <c r="O42196" i="3"/>
  <c r="O42188" i="3"/>
  <c r="O42180" i="3"/>
  <c r="O42172" i="3"/>
  <c r="O42164" i="3"/>
  <c r="O42156" i="3"/>
  <c r="O42148" i="3"/>
  <c r="O42140" i="3"/>
  <c r="O42132" i="3"/>
  <c r="O42124" i="3"/>
  <c r="O50496" i="3"/>
  <c r="O50480" i="3"/>
  <c r="O50464" i="3"/>
  <c r="O50448" i="3"/>
  <c r="O50432" i="3"/>
  <c r="O50416" i="3"/>
  <c r="O50400" i="3"/>
  <c r="O50384" i="3"/>
  <c r="O50368" i="3"/>
  <c r="O50352" i="3"/>
  <c r="O50336" i="3"/>
  <c r="O50320" i="3"/>
  <c r="O50304" i="3"/>
  <c r="O50288" i="3"/>
  <c r="O50272" i="3"/>
  <c r="O50256" i="3"/>
  <c r="O50240" i="3"/>
  <c r="O50224" i="3"/>
  <c r="O50208" i="3"/>
  <c r="O50192" i="3"/>
  <c r="O50176" i="3"/>
  <c r="O50160" i="3"/>
  <c r="O50144" i="3"/>
  <c r="O50128" i="3"/>
  <c r="O50112" i="3"/>
  <c r="O50096" i="3"/>
  <c r="O50080" i="3"/>
  <c r="O50064" i="3"/>
  <c r="O50048" i="3"/>
  <c r="O50032" i="3"/>
  <c r="O50016" i="3"/>
  <c r="O50000" i="3"/>
  <c r="O49984" i="3"/>
  <c r="O49968" i="3"/>
  <c r="O49952" i="3"/>
  <c r="O49936" i="3"/>
  <c r="O49920" i="3"/>
  <c r="O49904" i="3"/>
  <c r="O49888" i="3"/>
  <c r="O49872" i="3"/>
  <c r="O49856" i="3"/>
  <c r="O49840" i="3"/>
  <c r="O49824" i="3"/>
  <c r="O49808" i="3"/>
  <c r="O49792" i="3"/>
  <c r="O49776" i="3"/>
  <c r="O49760" i="3"/>
  <c r="O49744" i="3"/>
  <c r="O49728" i="3"/>
  <c r="O49712" i="3"/>
  <c r="O49696" i="3"/>
  <c r="O49680" i="3"/>
  <c r="O49664" i="3"/>
  <c r="O49648" i="3"/>
  <c r="O49632" i="3"/>
  <c r="O49616" i="3"/>
  <c r="O49600" i="3"/>
  <c r="O49584" i="3"/>
  <c r="O49568" i="3"/>
  <c r="O49552" i="3"/>
  <c r="O49536" i="3"/>
  <c r="O49520" i="3"/>
  <c r="O49504" i="3"/>
  <c r="O49488" i="3"/>
  <c r="O49472" i="3"/>
  <c r="O49456" i="3"/>
  <c r="O49440" i="3"/>
  <c r="O49424" i="3"/>
  <c r="O49408" i="3"/>
  <c r="O49392" i="3"/>
  <c r="O49376" i="3"/>
  <c r="O49363" i="3"/>
  <c r="O49349" i="3"/>
  <c r="O49336" i="3"/>
  <c r="O49324" i="3"/>
  <c r="O49310" i="3"/>
  <c r="O49299" i="3"/>
  <c r="O49285" i="3"/>
  <c r="O49272" i="3"/>
  <c r="O49260" i="3"/>
  <c r="O49246" i="3"/>
  <c r="O49235" i="3"/>
  <c r="O49221" i="3"/>
  <c r="O49208" i="3"/>
  <c r="O49196" i="3"/>
  <c r="O49182" i="3"/>
  <c r="O49171" i="3"/>
  <c r="O49157" i="3"/>
  <c r="O49144" i="3"/>
  <c r="O49132" i="3"/>
  <c r="O49118" i="3"/>
  <c r="O49107" i="3"/>
  <c r="O49093" i="3"/>
  <c r="O49080" i="3"/>
  <c r="O49068" i="3"/>
  <c r="O49054" i="3"/>
  <c r="O49043" i="3"/>
  <c r="O49029" i="3"/>
  <c r="O49016" i="3"/>
  <c r="O49004" i="3"/>
  <c r="O48990" i="3"/>
  <c r="O48979" i="3"/>
  <c r="O48965" i="3"/>
  <c r="O48952" i="3"/>
  <c r="O48940" i="3"/>
  <c r="O48926" i="3"/>
  <c r="O48915" i="3"/>
  <c r="O48901" i="3"/>
  <c r="O48888" i="3"/>
  <c r="O48876" i="3"/>
  <c r="O48862" i="3"/>
  <c r="O48851" i="3"/>
  <c r="O48837" i="3"/>
  <c r="O48824" i="3"/>
  <c r="O48812" i="3"/>
  <c r="O48798" i="3"/>
  <c r="O48787" i="3"/>
  <c r="O48773" i="3"/>
  <c r="O48760" i="3"/>
  <c r="O48748" i="3"/>
  <c r="O48734" i="3"/>
  <c r="O48723" i="3"/>
  <c r="O48709" i="3"/>
  <c r="O48696" i="3"/>
  <c r="O48684" i="3"/>
  <c r="O48670" i="3"/>
  <c r="O48659" i="3"/>
  <c r="O48645" i="3"/>
  <c r="O48632" i="3"/>
  <c r="O48620" i="3"/>
  <c r="O48606" i="3"/>
  <c r="O48595" i="3"/>
  <c r="O48581" i="3"/>
  <c r="O48568" i="3"/>
  <c r="O48556" i="3"/>
  <c r="O48542" i="3"/>
  <c r="O48531" i="3"/>
  <c r="O48517" i="3"/>
  <c r="O48504" i="3"/>
  <c r="O48492" i="3"/>
  <c r="O48478" i="3"/>
  <c r="O48467" i="3"/>
  <c r="O48453" i="3"/>
  <c r="O48440" i="3"/>
  <c r="O48428" i="3"/>
  <c r="O48414" i="3"/>
  <c r="O48403" i="3"/>
  <c r="O48389" i="3"/>
  <c r="O48376" i="3"/>
  <c r="O48364" i="3"/>
  <c r="O48350" i="3"/>
  <c r="O48339" i="3"/>
  <c r="O48325" i="3"/>
  <c r="O48312" i="3"/>
  <c r="O48300" i="3"/>
  <c r="O48286" i="3"/>
  <c r="O48275" i="3"/>
  <c r="O48261" i="3"/>
  <c r="O48248" i="3"/>
  <c r="O48236" i="3"/>
  <c r="O48222" i="3"/>
  <c r="O48211" i="3"/>
  <c r="O48197" i="3"/>
  <c r="O48184" i="3"/>
  <c r="O48172" i="3"/>
  <c r="O48158" i="3"/>
  <c r="O48147" i="3"/>
  <c r="O48133" i="3"/>
  <c r="O48120" i="3"/>
  <c r="O48108" i="3"/>
  <c r="O48094" i="3"/>
  <c r="O48083" i="3"/>
  <c r="O48069" i="3"/>
  <c r="O48056" i="3"/>
  <c r="O48044" i="3"/>
  <c r="O48030" i="3"/>
  <c r="O48019" i="3"/>
  <c r="O48005" i="3"/>
  <c r="O47992" i="3"/>
  <c r="O47980" i="3"/>
  <c r="O47966" i="3"/>
  <c r="O47955" i="3"/>
  <c r="O47941" i="3"/>
  <c r="O47928" i="3"/>
  <c r="O47917" i="3"/>
  <c r="O47907" i="3"/>
  <c r="O47896" i="3"/>
  <c r="O47885" i="3"/>
  <c r="O47875" i="3"/>
  <c r="O47864" i="3"/>
  <c r="O47853" i="3"/>
  <c r="O47843" i="3"/>
  <c r="O47832" i="3"/>
  <c r="O47821" i="3"/>
  <c r="O47811" i="3"/>
  <c r="O47800" i="3"/>
  <c r="O47789" i="3"/>
  <c r="O47779" i="3"/>
  <c r="O47768" i="3"/>
  <c r="O47757" i="3"/>
  <c r="O47747" i="3"/>
  <c r="O47736" i="3"/>
  <c r="O47725" i="3"/>
  <c r="O47715" i="3"/>
  <c r="O47704" i="3"/>
  <c r="O47693" i="3"/>
  <c r="O47683" i="3"/>
  <c r="O47672" i="3"/>
  <c r="O47661" i="3"/>
  <c r="O47651" i="3"/>
  <c r="O47640" i="3"/>
  <c r="O47629" i="3"/>
  <c r="O47619" i="3"/>
  <c r="O47608" i="3"/>
  <c r="O47597" i="3"/>
  <c r="O47587" i="3"/>
  <c r="O47576" i="3"/>
  <c r="O47565" i="3"/>
  <c r="O47555" i="3"/>
  <c r="O47544" i="3"/>
  <c r="O47533" i="3"/>
  <c r="O47523" i="3"/>
  <c r="O47512" i="3"/>
  <c r="O47501" i="3"/>
  <c r="O47491" i="3"/>
  <c r="O47480" i="3"/>
  <c r="O47469" i="3"/>
  <c r="O47459" i="3"/>
  <c r="O47448" i="3"/>
  <c r="O47437" i="3"/>
  <c r="O47427" i="3"/>
  <c r="O47419" i="3"/>
  <c r="O47411" i="3"/>
  <c r="O47403" i="3"/>
  <c r="O47395" i="3"/>
  <c r="O47387" i="3"/>
  <c r="O47379" i="3"/>
  <c r="O47371" i="3"/>
  <c r="O47363" i="3"/>
  <c r="O47355" i="3"/>
  <c r="O47347" i="3"/>
  <c r="O47339" i="3"/>
  <c r="O47331" i="3"/>
  <c r="O47323" i="3"/>
  <c r="O47315" i="3"/>
  <c r="O47307" i="3"/>
  <c r="O47299" i="3"/>
  <c r="O47291" i="3"/>
  <c r="O47283" i="3"/>
  <c r="O47275" i="3"/>
  <c r="O47267" i="3"/>
  <c r="O47259" i="3"/>
  <c r="O47251" i="3"/>
  <c r="O47243" i="3"/>
  <c r="O47235" i="3"/>
  <c r="O47227" i="3"/>
  <c r="O47219" i="3"/>
  <c r="O47211" i="3"/>
  <c r="O47203" i="3"/>
  <c r="O47195" i="3"/>
  <c r="O47187" i="3"/>
  <c r="O47179" i="3"/>
  <c r="O47171" i="3"/>
  <c r="O47163" i="3"/>
  <c r="O47155" i="3"/>
  <c r="O47147" i="3"/>
  <c r="O47139" i="3"/>
  <c r="O47131" i="3"/>
  <c r="O47123" i="3"/>
  <c r="O47115" i="3"/>
  <c r="O47107" i="3"/>
  <c r="O47099" i="3"/>
  <c r="O47091" i="3"/>
  <c r="O47083" i="3"/>
  <c r="O47075" i="3"/>
  <c r="O47067" i="3"/>
  <c r="O47059" i="3"/>
  <c r="O47051" i="3"/>
  <c r="O47043" i="3"/>
  <c r="O47035" i="3"/>
  <c r="O47027" i="3"/>
  <c r="O47019" i="3"/>
  <c r="O47011" i="3"/>
  <c r="O47003" i="3"/>
  <c r="O46995" i="3"/>
  <c r="O46987" i="3"/>
  <c r="O46979" i="3"/>
  <c r="O46971" i="3"/>
  <c r="O46963" i="3"/>
  <c r="O46955" i="3"/>
  <c r="O46947" i="3"/>
  <c r="O46939" i="3"/>
  <c r="O46931" i="3"/>
  <c r="O46923" i="3"/>
  <c r="O46915" i="3"/>
  <c r="O46907" i="3"/>
  <c r="O46899" i="3"/>
  <c r="O46891" i="3"/>
  <c r="O46883" i="3"/>
  <c r="O46875" i="3"/>
  <c r="O46867" i="3"/>
  <c r="O46859" i="3"/>
  <c r="O46851" i="3"/>
  <c r="O46843" i="3"/>
  <c r="O46835" i="3"/>
  <c r="O46827" i="3"/>
  <c r="O46819" i="3"/>
  <c r="O46811" i="3"/>
  <c r="O46803" i="3"/>
  <c r="O46795" i="3"/>
  <c r="O46787" i="3"/>
  <c r="O46779" i="3"/>
  <c r="O46771" i="3"/>
  <c r="O46763" i="3"/>
  <c r="O46755" i="3"/>
  <c r="O46747" i="3"/>
  <c r="O46739" i="3"/>
  <c r="O46731" i="3"/>
  <c r="O46723" i="3"/>
  <c r="O46715" i="3"/>
  <c r="O46707" i="3"/>
  <c r="O46699" i="3"/>
  <c r="O46691" i="3"/>
  <c r="O46683" i="3"/>
  <c r="O46675" i="3"/>
  <c r="O46667" i="3"/>
  <c r="O46659" i="3"/>
  <c r="O46651" i="3"/>
  <c r="O46643" i="3"/>
  <c r="O46635" i="3"/>
  <c r="O46627" i="3"/>
  <c r="O46619" i="3"/>
  <c r="O46611" i="3"/>
  <c r="O46603" i="3"/>
  <c r="O46595" i="3"/>
  <c r="O46587" i="3"/>
  <c r="O46579" i="3"/>
  <c r="O46571" i="3"/>
  <c r="O46563" i="3"/>
  <c r="O46555" i="3"/>
  <c r="O46547" i="3"/>
  <c r="O46539" i="3"/>
  <c r="O46531" i="3"/>
  <c r="O46523" i="3"/>
  <c r="O46515" i="3"/>
  <c r="O46507" i="3"/>
  <c r="O46499" i="3"/>
  <c r="O46491" i="3"/>
  <c r="O46483" i="3"/>
  <c r="O46475" i="3"/>
  <c r="O46467" i="3"/>
  <c r="O46459" i="3"/>
  <c r="O46451" i="3"/>
  <c r="O46443" i="3"/>
  <c r="O46435" i="3"/>
  <c r="O46427" i="3"/>
  <c r="O46419" i="3"/>
  <c r="O46411" i="3"/>
  <c r="O46403" i="3"/>
  <c r="O46395" i="3"/>
  <c r="O46387" i="3"/>
  <c r="O46379" i="3"/>
  <c r="O46371" i="3"/>
  <c r="O46363" i="3"/>
  <c r="O46355" i="3"/>
  <c r="O46347" i="3"/>
  <c r="O46339" i="3"/>
  <c r="O46331" i="3"/>
  <c r="O46323" i="3"/>
  <c r="O46315" i="3"/>
  <c r="O46307" i="3"/>
  <c r="O46299" i="3"/>
  <c r="O46291" i="3"/>
  <c r="O46283" i="3"/>
  <c r="O46275" i="3"/>
  <c r="O46267" i="3"/>
  <c r="O46259" i="3"/>
  <c r="O46251" i="3"/>
  <c r="O46243" i="3"/>
  <c r="O46235" i="3"/>
  <c r="O46227" i="3"/>
  <c r="O46219" i="3"/>
  <c r="O46211" i="3"/>
  <c r="O46203" i="3"/>
  <c r="O46195" i="3"/>
  <c r="O46187" i="3"/>
  <c r="O46179" i="3"/>
  <c r="O46171" i="3"/>
  <c r="O46163" i="3"/>
  <c r="O46155" i="3"/>
  <c r="O46147" i="3"/>
  <c r="O46139" i="3"/>
  <c r="O46131" i="3"/>
  <c r="O46123" i="3"/>
  <c r="O46115" i="3"/>
  <c r="O46107" i="3"/>
  <c r="O46099" i="3"/>
  <c r="O46091" i="3"/>
  <c r="O46083" i="3"/>
  <c r="O46075" i="3"/>
  <c r="O46067" i="3"/>
  <c r="O46059" i="3"/>
  <c r="O46051" i="3"/>
  <c r="O46043" i="3"/>
  <c r="O46035" i="3"/>
  <c r="O46027" i="3"/>
  <c r="O46019" i="3"/>
  <c r="O46011" i="3"/>
  <c r="O46003" i="3"/>
  <c r="O45995" i="3"/>
  <c r="O45987" i="3"/>
  <c r="O45979" i="3"/>
  <c r="O45971" i="3"/>
  <c r="O45963" i="3"/>
  <c r="O45955" i="3"/>
  <c r="O45947" i="3"/>
  <c r="O45939" i="3"/>
  <c r="O45931" i="3"/>
  <c r="O45923" i="3"/>
  <c r="O45915" i="3"/>
  <c r="O45907" i="3"/>
  <c r="O45899" i="3"/>
  <c r="O45891" i="3"/>
  <c r="O45883" i="3"/>
  <c r="O45875" i="3"/>
  <c r="O45867" i="3"/>
  <c r="O45859" i="3"/>
  <c r="O45851" i="3"/>
  <c r="O45843" i="3"/>
  <c r="O45835" i="3"/>
  <c r="O45827" i="3"/>
  <c r="O45819" i="3"/>
  <c r="O45811" i="3"/>
  <c r="O45803" i="3"/>
  <c r="O45795" i="3"/>
  <c r="O45787" i="3"/>
  <c r="O45779" i="3"/>
  <c r="O45771" i="3"/>
  <c r="O45763" i="3"/>
  <c r="O45755" i="3"/>
  <c r="O45747" i="3"/>
  <c r="O45739" i="3"/>
  <c r="O45731" i="3"/>
  <c r="O45723" i="3"/>
  <c r="O45715" i="3"/>
  <c r="O45707" i="3"/>
  <c r="O45699" i="3"/>
  <c r="O45691" i="3"/>
  <c r="O45683" i="3"/>
  <c r="O45675" i="3"/>
  <c r="O45667" i="3"/>
  <c r="O45659" i="3"/>
  <c r="O45651" i="3"/>
  <c r="O45643" i="3"/>
  <c r="O45635" i="3"/>
  <c r="O45627" i="3"/>
  <c r="O45619" i="3"/>
  <c r="O45611" i="3"/>
  <c r="O45603" i="3"/>
  <c r="O45595" i="3"/>
  <c r="O45587" i="3"/>
  <c r="O45579" i="3"/>
  <c r="O45571" i="3"/>
  <c r="O45563" i="3"/>
  <c r="O45555" i="3"/>
  <c r="O45547" i="3"/>
  <c r="O45539" i="3"/>
  <c r="O45531" i="3"/>
  <c r="O45523" i="3"/>
  <c r="O45515" i="3"/>
  <c r="O45507" i="3"/>
  <c r="O45499" i="3"/>
  <c r="O45491" i="3"/>
  <c r="O45483" i="3"/>
  <c r="O45475" i="3"/>
  <c r="O45467" i="3"/>
  <c r="O45459" i="3"/>
  <c r="O45451" i="3"/>
  <c r="O45443" i="3"/>
  <c r="O45435" i="3"/>
  <c r="O45427" i="3"/>
  <c r="O45419" i="3"/>
  <c r="O45411" i="3"/>
  <c r="O45403" i="3"/>
  <c r="O45395" i="3"/>
  <c r="O45387" i="3"/>
  <c r="O45379" i="3"/>
  <c r="O45371" i="3"/>
  <c r="O45363" i="3"/>
  <c r="O45355" i="3"/>
  <c r="O45347" i="3"/>
  <c r="O45339" i="3"/>
  <c r="O45331" i="3"/>
  <c r="O45323" i="3"/>
  <c r="O45315" i="3"/>
  <c r="O45307" i="3"/>
  <c r="O45299" i="3"/>
  <c r="O45291" i="3"/>
  <c r="O45283" i="3"/>
  <c r="O45275" i="3"/>
  <c r="O45267" i="3"/>
  <c r="O45259" i="3"/>
  <c r="O45251" i="3"/>
  <c r="O45243" i="3"/>
  <c r="O45235" i="3"/>
  <c r="O45227" i="3"/>
  <c r="O45219" i="3"/>
  <c r="O45211" i="3"/>
  <c r="O45203" i="3"/>
  <c r="O45195" i="3"/>
  <c r="O45187" i="3"/>
  <c r="O45179" i="3"/>
  <c r="O45171" i="3"/>
  <c r="O45163" i="3"/>
  <c r="O45155" i="3"/>
  <c r="O45147" i="3"/>
  <c r="O45139" i="3"/>
  <c r="O45131" i="3"/>
  <c r="O45123" i="3"/>
  <c r="O45115" i="3"/>
  <c r="O45107" i="3"/>
  <c r="O45099" i="3"/>
  <c r="O45091" i="3"/>
  <c r="O45083" i="3"/>
  <c r="O45075" i="3"/>
  <c r="O45067" i="3"/>
  <c r="O45059" i="3"/>
  <c r="O45051" i="3"/>
  <c r="O45043" i="3"/>
  <c r="O45035" i="3"/>
  <c r="O45027" i="3"/>
  <c r="O45019" i="3"/>
  <c r="O45011" i="3"/>
  <c r="O45003" i="3"/>
  <c r="O44995" i="3"/>
  <c r="O44987" i="3"/>
  <c r="O44979" i="3"/>
  <c r="O44971" i="3"/>
  <c r="O44963" i="3"/>
  <c r="O44955" i="3"/>
  <c r="O44947" i="3"/>
  <c r="O44939" i="3"/>
  <c r="O44931" i="3"/>
  <c r="O44923" i="3"/>
  <c r="O44915" i="3"/>
  <c r="O44907" i="3"/>
  <c r="O44899" i="3"/>
  <c r="O44891" i="3"/>
  <c r="O44883" i="3"/>
  <c r="O44875" i="3"/>
  <c r="O44867" i="3"/>
  <c r="O44859" i="3"/>
  <c r="O44851" i="3"/>
  <c r="O44843" i="3"/>
  <c r="O44835" i="3"/>
  <c r="O44827" i="3"/>
  <c r="O44819" i="3"/>
  <c r="O44811" i="3"/>
  <c r="O44803" i="3"/>
  <c r="O44795" i="3"/>
  <c r="O44787" i="3"/>
  <c r="O44779" i="3"/>
  <c r="O44771" i="3"/>
  <c r="O44763" i="3"/>
  <c r="O44755" i="3"/>
  <c r="O44747" i="3"/>
  <c r="O44739" i="3"/>
  <c r="O44731" i="3"/>
  <c r="O44723" i="3"/>
  <c r="O44715" i="3"/>
  <c r="O44707" i="3"/>
  <c r="O44699" i="3"/>
  <c r="O44691" i="3"/>
  <c r="O44683" i="3"/>
  <c r="O44675" i="3"/>
  <c r="O44667" i="3"/>
  <c r="O44659" i="3"/>
  <c r="O44651" i="3"/>
  <c r="O44643" i="3"/>
  <c r="O44635" i="3"/>
  <c r="O44627" i="3"/>
  <c r="O44619" i="3"/>
  <c r="O44611" i="3"/>
  <c r="O44603" i="3"/>
  <c r="O44595" i="3"/>
  <c r="O44587" i="3"/>
  <c r="O44579" i="3"/>
  <c r="O44571" i="3"/>
  <c r="O44563" i="3"/>
  <c r="O44555" i="3"/>
  <c r="O44547" i="3"/>
  <c r="O44539" i="3"/>
  <c r="O44531" i="3"/>
  <c r="O44523" i="3"/>
  <c r="O44515" i="3"/>
  <c r="O44507" i="3"/>
  <c r="O44499" i="3"/>
  <c r="O44491" i="3"/>
  <c r="O44483" i="3"/>
  <c r="O44475" i="3"/>
  <c r="O44467" i="3"/>
  <c r="O44459" i="3"/>
  <c r="O44451" i="3"/>
  <c r="O44443" i="3"/>
  <c r="O44435" i="3"/>
  <c r="O44427" i="3"/>
  <c r="O44419" i="3"/>
  <c r="O44411" i="3"/>
  <c r="O44403" i="3"/>
  <c r="O44395" i="3"/>
  <c r="O44387" i="3"/>
  <c r="O44379" i="3"/>
  <c r="O44371" i="3"/>
  <c r="O44363" i="3"/>
  <c r="O44355" i="3"/>
  <c r="O44347" i="3"/>
  <c r="O44339" i="3"/>
  <c r="O44331" i="3"/>
  <c r="O44323" i="3"/>
  <c r="O44315" i="3"/>
  <c r="O44307" i="3"/>
  <c r="O44299" i="3"/>
  <c r="O44291" i="3"/>
  <c r="O44283" i="3"/>
  <c r="O44275" i="3"/>
  <c r="O44267" i="3"/>
  <c r="O44259" i="3"/>
  <c r="O44251" i="3"/>
  <c r="O44243" i="3"/>
  <c r="O44235" i="3"/>
  <c r="O44227" i="3"/>
  <c r="O44219" i="3"/>
  <c r="O44211" i="3"/>
  <c r="O44203" i="3"/>
  <c r="O44195" i="3"/>
  <c r="O44187" i="3"/>
  <c r="O44179" i="3"/>
  <c r="O44171" i="3"/>
  <c r="O44163" i="3"/>
  <c r="O44155" i="3"/>
  <c r="O44147" i="3"/>
  <c r="O44139" i="3"/>
  <c r="O44131" i="3"/>
  <c r="O44123" i="3"/>
  <c r="O44115" i="3"/>
  <c r="O44107" i="3"/>
  <c r="O44099" i="3"/>
  <c r="O44091" i="3"/>
  <c r="O44083" i="3"/>
  <c r="O44075" i="3"/>
  <c r="O44067" i="3"/>
  <c r="O44059" i="3"/>
  <c r="O44051" i="3"/>
  <c r="O44043" i="3"/>
  <c r="O44035" i="3"/>
  <c r="O44027" i="3"/>
  <c r="O44019" i="3"/>
  <c r="O44011" i="3"/>
  <c r="O44003" i="3"/>
  <c r="O43995" i="3"/>
  <c r="O43987" i="3"/>
  <c r="O43979" i="3"/>
  <c r="O43971" i="3"/>
  <c r="O43963" i="3"/>
  <c r="O43955" i="3"/>
  <c r="O43947" i="3"/>
  <c r="O43939" i="3"/>
  <c r="O43931" i="3"/>
  <c r="O43923" i="3"/>
  <c r="O43915" i="3"/>
  <c r="O43907" i="3"/>
  <c r="O43899" i="3"/>
  <c r="O43891" i="3"/>
  <c r="O43883" i="3"/>
  <c r="O43875" i="3"/>
  <c r="O43867" i="3"/>
  <c r="O43859" i="3"/>
  <c r="O43851" i="3"/>
  <c r="O43843" i="3"/>
  <c r="O43835" i="3"/>
  <c r="O43827" i="3"/>
  <c r="O43819" i="3"/>
  <c r="O43811" i="3"/>
  <c r="O43803" i="3"/>
  <c r="O43795" i="3"/>
  <c r="O43787" i="3"/>
  <c r="O43779" i="3"/>
  <c r="O43771" i="3"/>
  <c r="O43763" i="3"/>
  <c r="O43755" i="3"/>
  <c r="O43747" i="3"/>
  <c r="O43739" i="3"/>
  <c r="O43731" i="3"/>
  <c r="O43723" i="3"/>
  <c r="O43715" i="3"/>
  <c r="O43707" i="3"/>
  <c r="O43699" i="3"/>
  <c r="O43691" i="3"/>
  <c r="O43683" i="3"/>
  <c r="O43675" i="3"/>
  <c r="O43667" i="3"/>
  <c r="O43659" i="3"/>
  <c r="O43651" i="3"/>
  <c r="O43643" i="3"/>
  <c r="O43635" i="3"/>
  <c r="O43627" i="3"/>
  <c r="O43619" i="3"/>
  <c r="O43611" i="3"/>
  <c r="O43603" i="3"/>
  <c r="O43595" i="3"/>
  <c r="O43587" i="3"/>
  <c r="O43579" i="3"/>
  <c r="O43571" i="3"/>
  <c r="O43563" i="3"/>
  <c r="O43555" i="3"/>
  <c r="O43547" i="3"/>
  <c r="O43539" i="3"/>
  <c r="O43531" i="3"/>
  <c r="O43523" i="3"/>
  <c r="O43515" i="3"/>
  <c r="O43507" i="3"/>
  <c r="O43499" i="3"/>
  <c r="O43491" i="3"/>
  <c r="O43483" i="3"/>
  <c r="O43475" i="3"/>
  <c r="O43467" i="3"/>
  <c r="O43459" i="3"/>
  <c r="O43451" i="3"/>
  <c r="O43443" i="3"/>
  <c r="O43435" i="3"/>
  <c r="O43427" i="3"/>
  <c r="O43419" i="3"/>
  <c r="O43411" i="3"/>
  <c r="O43403" i="3"/>
  <c r="O43395" i="3"/>
  <c r="O43387" i="3"/>
  <c r="O43379" i="3"/>
  <c r="O43371" i="3"/>
  <c r="O43363" i="3"/>
  <c r="O43355" i="3"/>
  <c r="O43347" i="3"/>
  <c r="O43339" i="3"/>
  <c r="O43331" i="3"/>
  <c r="O43323" i="3"/>
  <c r="O43315" i="3"/>
  <c r="O43307" i="3"/>
  <c r="O43299" i="3"/>
  <c r="O43291" i="3"/>
  <c r="O43283" i="3"/>
  <c r="O43275" i="3"/>
  <c r="O43267" i="3"/>
  <c r="O43259" i="3"/>
  <c r="O43251" i="3"/>
  <c r="O43243" i="3"/>
  <c r="O43235" i="3"/>
  <c r="O43227" i="3"/>
  <c r="O43219" i="3"/>
  <c r="O43211" i="3"/>
  <c r="O43203" i="3"/>
  <c r="O43195" i="3"/>
  <c r="O43187" i="3"/>
  <c r="O43179" i="3"/>
  <c r="O43171" i="3"/>
  <c r="O43163" i="3"/>
  <c r="O43155" i="3"/>
  <c r="O43147" i="3"/>
  <c r="O43139" i="3"/>
  <c r="O43131" i="3"/>
  <c r="O43123" i="3"/>
  <c r="O43115" i="3"/>
  <c r="O43107" i="3"/>
  <c r="O43099" i="3"/>
  <c r="O43091" i="3"/>
  <c r="O43083" i="3"/>
  <c r="O43075" i="3"/>
  <c r="O43067" i="3"/>
  <c r="O43059" i="3"/>
  <c r="O43051" i="3"/>
  <c r="O43043" i="3"/>
  <c r="O43035" i="3"/>
  <c r="O43027" i="3"/>
  <c r="O43019" i="3"/>
  <c r="O43011" i="3"/>
  <c r="O43003" i="3"/>
  <c r="O42995" i="3"/>
  <c r="O42987" i="3"/>
  <c r="O42979" i="3"/>
  <c r="O42971" i="3"/>
  <c r="O42963" i="3"/>
  <c r="O42955" i="3"/>
  <c r="O42947" i="3"/>
  <c r="O42939" i="3"/>
  <c r="O42931" i="3"/>
  <c r="O42923" i="3"/>
  <c r="O42915" i="3"/>
  <c r="O42907" i="3"/>
  <c r="O42899" i="3"/>
  <c r="O42891" i="3"/>
  <c r="O42883" i="3"/>
  <c r="O42875" i="3"/>
  <c r="O42867" i="3"/>
  <c r="O42859" i="3"/>
  <c r="O42851" i="3"/>
  <c r="O42843" i="3"/>
  <c r="O42835" i="3"/>
  <c r="O42827" i="3"/>
  <c r="O42819" i="3"/>
  <c r="O42811" i="3"/>
  <c r="O42803" i="3"/>
  <c r="O42795" i="3"/>
  <c r="O42787" i="3"/>
  <c r="O42779" i="3"/>
  <c r="O42771" i="3"/>
  <c r="O42763" i="3"/>
  <c r="O42755" i="3"/>
  <c r="O42747" i="3"/>
  <c r="O42739" i="3"/>
  <c r="O42731" i="3"/>
  <c r="O42723" i="3"/>
  <c r="O42715" i="3"/>
  <c r="O42707" i="3"/>
  <c r="O42699" i="3"/>
  <c r="O42691" i="3"/>
  <c r="O42683" i="3"/>
  <c r="O42675" i="3"/>
  <c r="O42667" i="3"/>
  <c r="O42659" i="3"/>
  <c r="O42651" i="3"/>
  <c r="O42643" i="3"/>
  <c r="O42635" i="3"/>
  <c r="O42627" i="3"/>
  <c r="O42619" i="3"/>
  <c r="O42611" i="3"/>
  <c r="O42603" i="3"/>
  <c r="O42595" i="3"/>
  <c r="O42587" i="3"/>
  <c r="O42579" i="3"/>
  <c r="O42571" i="3"/>
  <c r="O42563" i="3"/>
  <c r="O42555" i="3"/>
  <c r="O42547" i="3"/>
  <c r="O42539" i="3"/>
  <c r="O42531" i="3"/>
  <c r="O42523" i="3"/>
  <c r="O42515" i="3"/>
  <c r="O42507" i="3"/>
  <c r="O42499" i="3"/>
  <c r="O42491" i="3"/>
  <c r="O42483" i="3"/>
  <c r="O42475" i="3"/>
  <c r="O42467" i="3"/>
  <c r="O42459" i="3"/>
  <c r="O42451" i="3"/>
  <c r="O42443" i="3"/>
  <c r="O42435" i="3"/>
  <c r="O42427" i="3"/>
  <c r="O42419" i="3"/>
  <c r="O42411" i="3"/>
  <c r="O42403" i="3"/>
  <c r="O42395" i="3"/>
  <c r="O42387" i="3"/>
  <c r="O42379" i="3"/>
  <c r="O42371" i="3"/>
  <c r="O42363" i="3"/>
  <c r="O42355" i="3"/>
  <c r="O42347" i="3"/>
  <c r="O42339" i="3"/>
  <c r="O42331" i="3"/>
  <c r="O42323" i="3"/>
  <c r="O42315" i="3"/>
  <c r="O42307" i="3"/>
  <c r="O42299" i="3"/>
  <c r="O42291" i="3"/>
  <c r="O42283" i="3"/>
  <c r="O42275" i="3"/>
  <c r="O42267" i="3"/>
  <c r="O42259" i="3"/>
  <c r="O42251" i="3"/>
  <c r="O42243" i="3"/>
  <c r="O42235" i="3"/>
  <c r="O42227" i="3"/>
  <c r="O42219" i="3"/>
  <c r="O42211" i="3"/>
  <c r="O42203" i="3"/>
  <c r="O42195" i="3"/>
  <c r="O42187" i="3"/>
  <c r="O42179" i="3"/>
  <c r="O42171" i="3"/>
  <c r="O42163" i="3"/>
  <c r="O42155" i="3"/>
  <c r="O42147" i="3"/>
  <c r="O42139" i="3"/>
  <c r="O42131" i="3"/>
  <c r="O42123" i="3"/>
  <c r="O42115" i="3"/>
  <c r="O42107" i="3"/>
  <c r="O42099" i="3"/>
  <c r="O42091" i="3"/>
  <c r="O42083" i="3"/>
  <c r="O42075" i="3"/>
  <c r="O42067" i="3"/>
  <c r="O42059" i="3"/>
  <c r="O42051" i="3"/>
  <c r="O42043" i="3"/>
  <c r="O42035" i="3"/>
  <c r="O42027" i="3"/>
  <c r="O42019" i="3"/>
  <c r="O42011" i="3"/>
  <c r="O42003" i="3"/>
  <c r="O41995" i="3"/>
  <c r="O41987" i="3"/>
  <c r="O41979" i="3"/>
  <c r="O41971" i="3"/>
  <c r="O41963" i="3"/>
  <c r="O41955" i="3"/>
  <c r="O41947" i="3"/>
  <c r="O41939" i="3"/>
  <c r="O41931" i="3"/>
  <c r="O41923" i="3"/>
  <c r="O41915" i="3"/>
  <c r="O41907" i="3"/>
  <c r="O41899" i="3"/>
  <c r="O41891" i="3"/>
  <c r="O41883" i="3"/>
  <c r="O41875" i="3"/>
  <c r="O41867" i="3"/>
  <c r="O41859" i="3"/>
  <c r="O41851" i="3"/>
  <c r="O41843" i="3"/>
  <c r="O41835" i="3"/>
  <c r="O41827" i="3"/>
  <c r="O41819" i="3"/>
  <c r="O41811" i="3"/>
  <c r="O41803" i="3"/>
  <c r="O41795" i="3"/>
  <c r="O41787" i="3"/>
  <c r="O41779" i="3"/>
  <c r="O41771" i="3"/>
  <c r="O41763" i="3"/>
  <c r="O41755" i="3"/>
  <c r="O41747" i="3"/>
  <c r="O41739" i="3"/>
  <c r="O41731" i="3"/>
  <c r="O41723" i="3"/>
  <c r="O41715" i="3"/>
  <c r="O41707" i="3"/>
  <c r="O41699" i="3"/>
  <c r="O41691" i="3"/>
  <c r="O41683" i="3"/>
  <c r="O41675" i="3"/>
  <c r="O41667" i="3"/>
  <c r="O41659" i="3"/>
  <c r="O41651" i="3"/>
  <c r="O41643" i="3"/>
  <c r="O41635" i="3"/>
  <c r="O41627" i="3"/>
  <c r="O41619" i="3"/>
  <c r="O41611" i="3"/>
  <c r="O41603" i="3"/>
  <c r="O41595" i="3"/>
  <c r="O41587" i="3"/>
  <c r="O41579" i="3"/>
  <c r="O41571" i="3"/>
  <c r="O41563" i="3"/>
  <c r="O41555" i="3"/>
  <c r="O41547" i="3"/>
  <c r="O41539" i="3"/>
  <c r="O41531" i="3"/>
  <c r="O41523" i="3"/>
  <c r="O41515" i="3"/>
  <c r="O41507" i="3"/>
  <c r="O41499" i="3"/>
  <c r="O41491" i="3"/>
  <c r="O41483" i="3"/>
  <c r="O41475" i="3"/>
  <c r="O41467" i="3"/>
  <c r="O41459" i="3"/>
  <c r="O41451" i="3"/>
  <c r="O41443" i="3"/>
  <c r="O41435" i="3"/>
  <c r="O41427" i="3"/>
  <c r="O41419" i="3"/>
  <c r="O41411" i="3"/>
  <c r="O41403" i="3"/>
  <c r="O41395" i="3"/>
  <c r="O41387" i="3"/>
  <c r="O41379" i="3"/>
  <c r="O41371" i="3"/>
  <c r="O41363" i="3"/>
  <c r="O41355" i="3"/>
  <c r="O41347" i="3"/>
  <c r="O41339" i="3"/>
  <c r="O41331" i="3"/>
  <c r="O41323" i="3"/>
  <c r="O41315" i="3"/>
  <c r="O41307" i="3"/>
  <c r="O41299" i="3"/>
  <c r="O41291" i="3"/>
  <c r="O41283" i="3"/>
  <c r="O41275" i="3"/>
  <c r="O41267" i="3"/>
  <c r="O50494" i="3"/>
  <c r="O50478" i="3"/>
  <c r="O50462" i="3"/>
  <c r="O50446" i="3"/>
  <c r="O50430" i="3"/>
  <c r="O50414" i="3"/>
  <c r="O50398" i="3"/>
  <c r="O50382" i="3"/>
  <c r="O50366" i="3"/>
  <c r="O50350" i="3"/>
  <c r="O50334" i="3"/>
  <c r="O50318" i="3"/>
  <c r="O50302" i="3"/>
  <c r="O50286" i="3"/>
  <c r="O50270" i="3"/>
  <c r="O50254" i="3"/>
  <c r="O50238" i="3"/>
  <c r="O50222" i="3"/>
  <c r="O50206" i="3"/>
  <c r="O50190" i="3"/>
  <c r="O50174" i="3"/>
  <c r="O50158" i="3"/>
  <c r="O50142" i="3"/>
  <c r="O50126" i="3"/>
  <c r="O50110" i="3"/>
  <c r="O50094" i="3"/>
  <c r="O50078" i="3"/>
  <c r="O50062" i="3"/>
  <c r="O50046" i="3"/>
  <c r="O50030" i="3"/>
  <c r="O50014" i="3"/>
  <c r="O49998" i="3"/>
  <c r="O49982" i="3"/>
  <c r="O49966" i="3"/>
  <c r="O49950" i="3"/>
  <c r="O49934" i="3"/>
  <c r="O49918" i="3"/>
  <c r="O49902" i="3"/>
  <c r="O49886" i="3"/>
  <c r="O49870" i="3"/>
  <c r="O49854" i="3"/>
  <c r="O49838" i="3"/>
  <c r="O49822" i="3"/>
  <c r="O49806" i="3"/>
  <c r="O49790" i="3"/>
  <c r="O49774" i="3"/>
  <c r="O49758" i="3"/>
  <c r="O49742" i="3"/>
  <c r="O49726" i="3"/>
  <c r="O49710" i="3"/>
  <c r="O49694" i="3"/>
  <c r="O49678" i="3"/>
  <c r="O49662" i="3"/>
  <c r="O49646" i="3"/>
  <c r="O49630" i="3"/>
  <c r="O49614" i="3"/>
  <c r="O49598" i="3"/>
  <c r="O49582" i="3"/>
  <c r="O49566" i="3"/>
  <c r="O49550" i="3"/>
  <c r="O49534" i="3"/>
  <c r="O49518" i="3"/>
  <c r="O49502" i="3"/>
  <c r="O49486" i="3"/>
  <c r="O49470" i="3"/>
  <c r="O49454" i="3"/>
  <c r="O49438" i="3"/>
  <c r="O49422" i="3"/>
  <c r="O49406" i="3"/>
  <c r="O49390" i="3"/>
  <c r="O49374" i="3"/>
  <c r="O49360" i="3"/>
  <c r="O49348" i="3"/>
  <c r="O49334" i="3"/>
  <c r="O49323" i="3"/>
  <c r="O49309" i="3"/>
  <c r="O49296" i="3"/>
  <c r="O49284" i="3"/>
  <c r="O49270" i="3"/>
  <c r="O49259" i="3"/>
  <c r="O49245" i="3"/>
  <c r="O49232" i="3"/>
  <c r="O49220" i="3"/>
  <c r="O49206" i="3"/>
  <c r="O49195" i="3"/>
  <c r="O49181" i="3"/>
  <c r="O49168" i="3"/>
  <c r="O49156" i="3"/>
  <c r="O49142" i="3"/>
  <c r="O49131" i="3"/>
  <c r="O49117" i="3"/>
  <c r="O49104" i="3"/>
  <c r="O49092" i="3"/>
  <c r="O49078" i="3"/>
  <c r="O49067" i="3"/>
  <c r="O49053" i="3"/>
  <c r="O49040" i="3"/>
  <c r="O49028" i="3"/>
  <c r="O49014" i="3"/>
  <c r="O49003" i="3"/>
  <c r="O48989" i="3"/>
  <c r="O48976" i="3"/>
  <c r="O48964" i="3"/>
  <c r="O48950" i="3"/>
  <c r="O48939" i="3"/>
  <c r="O48925" i="3"/>
  <c r="O48912" i="3"/>
  <c r="O48900" i="3"/>
  <c r="O48886" i="3"/>
  <c r="O48875" i="3"/>
  <c r="O48861" i="3"/>
  <c r="O48848" i="3"/>
  <c r="O48836" i="3"/>
  <c r="O48822" i="3"/>
  <c r="O48811" i="3"/>
  <c r="O48797" i="3"/>
  <c r="O48784" i="3"/>
  <c r="O48772" i="3"/>
  <c r="O48758" i="3"/>
  <c r="O48747" i="3"/>
  <c r="O48733" i="3"/>
  <c r="O48720" i="3"/>
  <c r="O48708" i="3"/>
  <c r="O48694" i="3"/>
  <c r="O48683" i="3"/>
  <c r="O48669" i="3"/>
  <c r="O48656" i="3"/>
  <c r="O48644" i="3"/>
  <c r="O48630" i="3"/>
  <c r="O48619" i="3"/>
  <c r="O48605" i="3"/>
  <c r="O48592" i="3"/>
  <c r="O48580" i="3"/>
  <c r="O48566" i="3"/>
  <c r="O48555" i="3"/>
  <c r="O48541" i="3"/>
  <c r="O48528" i="3"/>
  <c r="O48516" i="3"/>
  <c r="O48502" i="3"/>
  <c r="O48491" i="3"/>
  <c r="O48477" i="3"/>
  <c r="O48464" i="3"/>
  <c r="O48452" i="3"/>
  <c r="O48438" i="3"/>
  <c r="O48427" i="3"/>
  <c r="O48413" i="3"/>
  <c r="O48400" i="3"/>
  <c r="O48388" i="3"/>
  <c r="O48374" i="3"/>
  <c r="O48363" i="3"/>
  <c r="O48349" i="3"/>
  <c r="O48336" i="3"/>
  <c r="O48324" i="3"/>
  <c r="O48310" i="3"/>
  <c r="O48299" i="3"/>
  <c r="O48285" i="3"/>
  <c r="O48272" i="3"/>
  <c r="O48260" i="3"/>
  <c r="O48246" i="3"/>
  <c r="O48235" i="3"/>
  <c r="O48221" i="3"/>
  <c r="O48208" i="3"/>
  <c r="O48196" i="3"/>
  <c r="O48182" i="3"/>
  <c r="O48171" i="3"/>
  <c r="O48157" i="3"/>
  <c r="O48144" i="3"/>
  <c r="O48132" i="3"/>
  <c r="O48118" i="3"/>
  <c r="O48107" i="3"/>
  <c r="O48093" i="3"/>
  <c r="O48080" i="3"/>
  <c r="O48068" i="3"/>
  <c r="O48054" i="3"/>
  <c r="O48043" i="3"/>
  <c r="O48029" i="3"/>
  <c r="O48016" i="3"/>
  <c r="O48004" i="3"/>
  <c r="O47990" i="3"/>
  <c r="O47979" i="3"/>
  <c r="O47965" i="3"/>
  <c r="O47952" i="3"/>
  <c r="O47940" i="3"/>
  <c r="O47926" i="3"/>
  <c r="O47916" i="3"/>
  <c r="O47906" i="3"/>
  <c r="O47894" i="3"/>
  <c r="O47884" i="3"/>
  <c r="O47874" i="3"/>
  <c r="O47862" i="3"/>
  <c r="O47852" i="3"/>
  <c r="O47842" i="3"/>
  <c r="O47830" i="3"/>
  <c r="O47820" i="3"/>
  <c r="O47810" i="3"/>
  <c r="O47798" i="3"/>
  <c r="O47788" i="3"/>
  <c r="O47778" i="3"/>
  <c r="O47766" i="3"/>
  <c r="O47756" i="3"/>
  <c r="O47746" i="3"/>
  <c r="O47734" i="3"/>
  <c r="O47724" i="3"/>
  <c r="O47714" i="3"/>
  <c r="O47702" i="3"/>
  <c r="O47692" i="3"/>
  <c r="O47682" i="3"/>
  <c r="O47670" i="3"/>
  <c r="O47660" i="3"/>
  <c r="O47650" i="3"/>
  <c r="O47638" i="3"/>
  <c r="O47628" i="3"/>
  <c r="O47618" i="3"/>
  <c r="O47606" i="3"/>
  <c r="O47596" i="3"/>
  <c r="O47586" i="3"/>
  <c r="O47574" i="3"/>
  <c r="O47564" i="3"/>
  <c r="O47554" i="3"/>
  <c r="O47542" i="3"/>
  <c r="O47532" i="3"/>
  <c r="O47522" i="3"/>
  <c r="O47510" i="3"/>
  <c r="O47500" i="3"/>
  <c r="O47490" i="3"/>
  <c r="O47478" i="3"/>
  <c r="O47468" i="3"/>
  <c r="O47458" i="3"/>
  <c r="O47446" i="3"/>
  <c r="O47436" i="3"/>
  <c r="O47426" i="3"/>
  <c r="O47418" i="3"/>
  <c r="O47410" i="3"/>
  <c r="O47402" i="3"/>
  <c r="O47394" i="3"/>
  <c r="O47386" i="3"/>
  <c r="O47378" i="3"/>
  <c r="O47370" i="3"/>
  <c r="O47362" i="3"/>
  <c r="O47354" i="3"/>
  <c r="O47346" i="3"/>
  <c r="O47338" i="3"/>
  <c r="O47330" i="3"/>
  <c r="O47322" i="3"/>
  <c r="O47314" i="3"/>
  <c r="O47306" i="3"/>
  <c r="O47298" i="3"/>
  <c r="O47290" i="3"/>
  <c r="O47282" i="3"/>
  <c r="O47274" i="3"/>
  <c r="O47266" i="3"/>
  <c r="O47258" i="3"/>
  <c r="O47250" i="3"/>
  <c r="O47242" i="3"/>
  <c r="O47234" i="3"/>
  <c r="O47226" i="3"/>
  <c r="O47218" i="3"/>
  <c r="O47210" i="3"/>
  <c r="O47202" i="3"/>
  <c r="O47194" i="3"/>
  <c r="O47186" i="3"/>
  <c r="O47178" i="3"/>
  <c r="O47170" i="3"/>
  <c r="O47162" i="3"/>
  <c r="O47154" i="3"/>
  <c r="O47146" i="3"/>
  <c r="O47138" i="3"/>
  <c r="O47130" i="3"/>
  <c r="O47122" i="3"/>
  <c r="O47114" i="3"/>
  <c r="O47106" i="3"/>
  <c r="O47098" i="3"/>
  <c r="O47090" i="3"/>
  <c r="O47082" i="3"/>
  <c r="O47074" i="3"/>
  <c r="O47066" i="3"/>
  <c r="O47058" i="3"/>
  <c r="O47050" i="3"/>
  <c r="O47042" i="3"/>
  <c r="O47034" i="3"/>
  <c r="O47026" i="3"/>
  <c r="O47018" i="3"/>
  <c r="O47010" i="3"/>
  <c r="O47002" i="3"/>
  <c r="O46994" i="3"/>
  <c r="O46986" i="3"/>
  <c r="O46978" i="3"/>
  <c r="O46970" i="3"/>
  <c r="O46962" i="3"/>
  <c r="O46954" i="3"/>
  <c r="O46946" i="3"/>
  <c r="O46938" i="3"/>
  <c r="O46930" i="3"/>
  <c r="O46922" i="3"/>
  <c r="O46914" i="3"/>
  <c r="O46906" i="3"/>
  <c r="O46898" i="3"/>
  <c r="O46890" i="3"/>
  <c r="O46882" i="3"/>
  <c r="O46874" i="3"/>
  <c r="O46866" i="3"/>
  <c r="O46858" i="3"/>
  <c r="O46850" i="3"/>
  <c r="O46842" i="3"/>
  <c r="O46834" i="3"/>
  <c r="O46826" i="3"/>
  <c r="O46818" i="3"/>
  <c r="O46810" i="3"/>
  <c r="O46802" i="3"/>
  <c r="O46794" i="3"/>
  <c r="O46786" i="3"/>
  <c r="O46778" i="3"/>
  <c r="O46770" i="3"/>
  <c r="O46762" i="3"/>
  <c r="O46754" i="3"/>
  <c r="O46746" i="3"/>
  <c r="O46738" i="3"/>
  <c r="O46730" i="3"/>
  <c r="O46722" i="3"/>
  <c r="O46714" i="3"/>
  <c r="O46706" i="3"/>
  <c r="O46698" i="3"/>
  <c r="O46690" i="3"/>
  <c r="O46682" i="3"/>
  <c r="O46674" i="3"/>
  <c r="O46666" i="3"/>
  <c r="O46658" i="3"/>
  <c r="O46650" i="3"/>
  <c r="O46642" i="3"/>
  <c r="O46634" i="3"/>
  <c r="O46626" i="3"/>
  <c r="O46618" i="3"/>
  <c r="O46610" i="3"/>
  <c r="O46602" i="3"/>
  <c r="O46594" i="3"/>
  <c r="O46586" i="3"/>
  <c r="O46578" i="3"/>
  <c r="O46570" i="3"/>
  <c r="O46562" i="3"/>
  <c r="O46554" i="3"/>
  <c r="O46546" i="3"/>
  <c r="O46538" i="3"/>
  <c r="O46530" i="3"/>
  <c r="O46522" i="3"/>
  <c r="O46514" i="3"/>
  <c r="O46506" i="3"/>
  <c r="O46498" i="3"/>
  <c r="O46490" i="3"/>
  <c r="O46482" i="3"/>
  <c r="O46474" i="3"/>
  <c r="O46466" i="3"/>
  <c r="O46458" i="3"/>
  <c r="O46450" i="3"/>
  <c r="O46442" i="3"/>
  <c r="O46434" i="3"/>
  <c r="O46426" i="3"/>
  <c r="O46418" i="3"/>
  <c r="O46410" i="3"/>
  <c r="O46402" i="3"/>
  <c r="O46394" i="3"/>
  <c r="O46386" i="3"/>
  <c r="O46378" i="3"/>
  <c r="O46370" i="3"/>
  <c r="O46362" i="3"/>
  <c r="O46354" i="3"/>
  <c r="O46346" i="3"/>
  <c r="O46338" i="3"/>
  <c r="O46330" i="3"/>
  <c r="O46322" i="3"/>
  <c r="O46314" i="3"/>
  <c r="O46306" i="3"/>
  <c r="O46298" i="3"/>
  <c r="O46290" i="3"/>
  <c r="O46282" i="3"/>
  <c r="O46274" i="3"/>
  <c r="O46266" i="3"/>
  <c r="O46258" i="3"/>
  <c r="O46250" i="3"/>
  <c r="O46242" i="3"/>
  <c r="O46234" i="3"/>
  <c r="O46226" i="3"/>
  <c r="O46218" i="3"/>
  <c r="O46210" i="3"/>
  <c r="O46202" i="3"/>
  <c r="O46194" i="3"/>
  <c r="O46186" i="3"/>
  <c r="O46178" i="3"/>
  <c r="O46170" i="3"/>
  <c r="O46162" i="3"/>
  <c r="O46154" i="3"/>
  <c r="O46146" i="3"/>
  <c r="O46138" i="3"/>
  <c r="O46130" i="3"/>
  <c r="O46122" i="3"/>
  <c r="O46114" i="3"/>
  <c r="O46106" i="3"/>
  <c r="O46098" i="3"/>
  <c r="O46090" i="3"/>
  <c r="O46082" i="3"/>
  <c r="O46074" i="3"/>
  <c r="O46066" i="3"/>
  <c r="O46058" i="3"/>
  <c r="O46050" i="3"/>
  <c r="O46042" i="3"/>
  <c r="O46034" i="3"/>
  <c r="O46026" i="3"/>
  <c r="O46018" i="3"/>
  <c r="O46010" i="3"/>
  <c r="O46002" i="3"/>
  <c r="O45994" i="3"/>
  <c r="O45986" i="3"/>
  <c r="O45978" i="3"/>
  <c r="O45970" i="3"/>
  <c r="O45962" i="3"/>
  <c r="O45954" i="3"/>
  <c r="O45946" i="3"/>
  <c r="O45938" i="3"/>
  <c r="O45930" i="3"/>
  <c r="O45922" i="3"/>
  <c r="O45914" i="3"/>
  <c r="O45906" i="3"/>
  <c r="O45898" i="3"/>
  <c r="O45890" i="3"/>
  <c r="O45882" i="3"/>
  <c r="O45874" i="3"/>
  <c r="O45866" i="3"/>
  <c r="O45858" i="3"/>
  <c r="O45850" i="3"/>
  <c r="O45842" i="3"/>
  <c r="O45834" i="3"/>
  <c r="O45826" i="3"/>
  <c r="O45818" i="3"/>
  <c r="O45810" i="3"/>
  <c r="O45802" i="3"/>
  <c r="O45794" i="3"/>
  <c r="O45786" i="3"/>
  <c r="O45778" i="3"/>
  <c r="O45770" i="3"/>
  <c r="O45762" i="3"/>
  <c r="O45754" i="3"/>
  <c r="O45746" i="3"/>
  <c r="O45738" i="3"/>
  <c r="O45730" i="3"/>
  <c r="O45722" i="3"/>
  <c r="O45714" i="3"/>
  <c r="O45706" i="3"/>
  <c r="O45698" i="3"/>
  <c r="O45690" i="3"/>
  <c r="O45682" i="3"/>
  <c r="O45674" i="3"/>
  <c r="O45666" i="3"/>
  <c r="O45658" i="3"/>
  <c r="O45650" i="3"/>
  <c r="O45642" i="3"/>
  <c r="O45634" i="3"/>
  <c r="O45626" i="3"/>
  <c r="O45618" i="3"/>
  <c r="O45610" i="3"/>
  <c r="O45602" i="3"/>
  <c r="O45594" i="3"/>
  <c r="O45586" i="3"/>
  <c r="O45578" i="3"/>
  <c r="O45570" i="3"/>
  <c r="O45562" i="3"/>
  <c r="O45554" i="3"/>
  <c r="O45546" i="3"/>
  <c r="O45538" i="3"/>
  <c r="O45530" i="3"/>
  <c r="O45522" i="3"/>
  <c r="O45514" i="3"/>
  <c r="O45506" i="3"/>
  <c r="O45498" i="3"/>
  <c r="O45490" i="3"/>
  <c r="O45482" i="3"/>
  <c r="O45474" i="3"/>
  <c r="O45466" i="3"/>
  <c r="O45458" i="3"/>
  <c r="O45450" i="3"/>
  <c r="O45442" i="3"/>
  <c r="O45434" i="3"/>
  <c r="O45426" i="3"/>
  <c r="O45418" i="3"/>
  <c r="O45410" i="3"/>
  <c r="O45402" i="3"/>
  <c r="O45394" i="3"/>
  <c r="O45386" i="3"/>
  <c r="O45378" i="3"/>
  <c r="O45370" i="3"/>
  <c r="O45362" i="3"/>
  <c r="O45354" i="3"/>
  <c r="O45346" i="3"/>
  <c r="O45338" i="3"/>
  <c r="O45330" i="3"/>
  <c r="O45322" i="3"/>
  <c r="O45314" i="3"/>
  <c r="O45306" i="3"/>
  <c r="O45298" i="3"/>
  <c r="O45290" i="3"/>
  <c r="O45282" i="3"/>
  <c r="O45274" i="3"/>
  <c r="O45266" i="3"/>
  <c r="O45258" i="3"/>
  <c r="O45250" i="3"/>
  <c r="O45242" i="3"/>
  <c r="O45234" i="3"/>
  <c r="O45226" i="3"/>
  <c r="O45218" i="3"/>
  <c r="O45210" i="3"/>
  <c r="O45202" i="3"/>
  <c r="O45194" i="3"/>
  <c r="O45186" i="3"/>
  <c r="O45178" i="3"/>
  <c r="O45170" i="3"/>
  <c r="O45162" i="3"/>
  <c r="O45154" i="3"/>
  <c r="O45146" i="3"/>
  <c r="O45138" i="3"/>
  <c r="O45130" i="3"/>
  <c r="O45122" i="3"/>
  <c r="O45114" i="3"/>
  <c r="O45106" i="3"/>
  <c r="O45098" i="3"/>
  <c r="O45090" i="3"/>
  <c r="O45082" i="3"/>
  <c r="O45074" i="3"/>
  <c r="O45066" i="3"/>
  <c r="O45058" i="3"/>
  <c r="O45050" i="3"/>
  <c r="O45042" i="3"/>
  <c r="O45034" i="3"/>
  <c r="O45026" i="3"/>
  <c r="O45018" i="3"/>
  <c r="O45010" i="3"/>
  <c r="O45002" i="3"/>
  <c r="O44994" i="3"/>
  <c r="O44986" i="3"/>
  <c r="O44978" i="3"/>
  <c r="O44970" i="3"/>
  <c r="O44962" i="3"/>
  <c r="O44954" i="3"/>
  <c r="O44946" i="3"/>
  <c r="O44938" i="3"/>
  <c r="O44930" i="3"/>
  <c r="O44922" i="3"/>
  <c r="O44914" i="3"/>
  <c r="O44906" i="3"/>
  <c r="O44898" i="3"/>
  <c r="O44890" i="3"/>
  <c r="O44882" i="3"/>
  <c r="O44874" i="3"/>
  <c r="O44866" i="3"/>
  <c r="O44858" i="3"/>
  <c r="O44850" i="3"/>
  <c r="O44842" i="3"/>
  <c r="O44834" i="3"/>
  <c r="O44826" i="3"/>
  <c r="O44818" i="3"/>
  <c r="O44810" i="3"/>
  <c r="O44802" i="3"/>
  <c r="O44794" i="3"/>
  <c r="O44786" i="3"/>
  <c r="O44778" i="3"/>
  <c r="O44770" i="3"/>
  <c r="O44762" i="3"/>
  <c r="O44754" i="3"/>
  <c r="O44746" i="3"/>
  <c r="O44738" i="3"/>
  <c r="O44730" i="3"/>
  <c r="O44722" i="3"/>
  <c r="O44714" i="3"/>
  <c r="O44706" i="3"/>
  <c r="O44698" i="3"/>
  <c r="O44690" i="3"/>
  <c r="O44682" i="3"/>
  <c r="O44674" i="3"/>
  <c r="O44666" i="3"/>
  <c r="O44658" i="3"/>
  <c r="O44650" i="3"/>
  <c r="O44642" i="3"/>
  <c r="O44634" i="3"/>
  <c r="O44626" i="3"/>
  <c r="O44618" i="3"/>
  <c r="O44610" i="3"/>
  <c r="O44602" i="3"/>
  <c r="O44594" i="3"/>
  <c r="O44586" i="3"/>
  <c r="O44578" i="3"/>
  <c r="O44570" i="3"/>
  <c r="O44562" i="3"/>
  <c r="O44554" i="3"/>
  <c r="O44546" i="3"/>
  <c r="O44538" i="3"/>
  <c r="O44530" i="3"/>
  <c r="O44522" i="3"/>
  <c r="O44514" i="3"/>
  <c r="O44506" i="3"/>
  <c r="O44498" i="3"/>
  <c r="O44490" i="3"/>
  <c r="O44482" i="3"/>
  <c r="O44474" i="3"/>
  <c r="O44466" i="3"/>
  <c r="O44458" i="3"/>
  <c r="O44450" i="3"/>
  <c r="O44442" i="3"/>
  <c r="O44434" i="3"/>
  <c r="O44426" i="3"/>
  <c r="O44418" i="3"/>
  <c r="O44410" i="3"/>
  <c r="O44402" i="3"/>
  <c r="O44394" i="3"/>
  <c r="O44386" i="3"/>
  <c r="O44378" i="3"/>
  <c r="O44370" i="3"/>
  <c r="O44362" i="3"/>
  <c r="O44354" i="3"/>
  <c r="O44346" i="3"/>
  <c r="O44338" i="3"/>
  <c r="O44330" i="3"/>
  <c r="O44322" i="3"/>
  <c r="O44314" i="3"/>
  <c r="O44306" i="3"/>
  <c r="O44298" i="3"/>
  <c r="O44290" i="3"/>
  <c r="O44282" i="3"/>
  <c r="O44274" i="3"/>
  <c r="O44266" i="3"/>
  <c r="O44258" i="3"/>
  <c r="O44250" i="3"/>
  <c r="O44242" i="3"/>
  <c r="O44234" i="3"/>
  <c r="O44226" i="3"/>
  <c r="O44218" i="3"/>
  <c r="O44210" i="3"/>
  <c r="O44202" i="3"/>
  <c r="O44194" i="3"/>
  <c r="O44186" i="3"/>
  <c r="O44178" i="3"/>
  <c r="O44170" i="3"/>
  <c r="O44162" i="3"/>
  <c r="O44154" i="3"/>
  <c r="O44146" i="3"/>
  <c r="O44138" i="3"/>
  <c r="O44130" i="3"/>
  <c r="O44122" i="3"/>
  <c r="O44114" i="3"/>
  <c r="O44106" i="3"/>
  <c r="O44098" i="3"/>
  <c r="O44090" i="3"/>
  <c r="O44082" i="3"/>
  <c r="O44074" i="3"/>
  <c r="O44066" i="3"/>
  <c r="O44058" i="3"/>
  <c r="O44050" i="3"/>
  <c r="O44042" i="3"/>
  <c r="O44034" i="3"/>
  <c r="O44026" i="3"/>
  <c r="O44018" i="3"/>
  <c r="O44010" i="3"/>
  <c r="O44002" i="3"/>
  <c r="O43994" i="3"/>
  <c r="O43986" i="3"/>
  <c r="O43978" i="3"/>
  <c r="O43970" i="3"/>
  <c r="O43962" i="3"/>
  <c r="O43954" i="3"/>
  <c r="O43946" i="3"/>
  <c r="O43938" i="3"/>
  <c r="O43930" i="3"/>
  <c r="O43922" i="3"/>
  <c r="O43914" i="3"/>
  <c r="O43906" i="3"/>
  <c r="O43898" i="3"/>
  <c r="O43890" i="3"/>
  <c r="O43882" i="3"/>
  <c r="O43874" i="3"/>
  <c r="O43866" i="3"/>
  <c r="O43858" i="3"/>
  <c r="O43850" i="3"/>
  <c r="O43842" i="3"/>
  <c r="O43834" i="3"/>
  <c r="O43826" i="3"/>
  <c r="O43818" i="3"/>
  <c r="O43810" i="3"/>
  <c r="O43802" i="3"/>
  <c r="O43794" i="3"/>
  <c r="O43786" i="3"/>
  <c r="O43778" i="3"/>
  <c r="O43770" i="3"/>
  <c r="O43762" i="3"/>
  <c r="O43754" i="3"/>
  <c r="O43746" i="3"/>
  <c r="O43738" i="3"/>
  <c r="O43730" i="3"/>
  <c r="O43722" i="3"/>
  <c r="O43714" i="3"/>
  <c r="O43706" i="3"/>
  <c r="O43698" i="3"/>
  <c r="O43690" i="3"/>
  <c r="O43682" i="3"/>
  <c r="O43674" i="3"/>
  <c r="O43666" i="3"/>
  <c r="O43658" i="3"/>
  <c r="O43650" i="3"/>
  <c r="O43642" i="3"/>
  <c r="O43634" i="3"/>
  <c r="O43626" i="3"/>
  <c r="O43618" i="3"/>
  <c r="O43610" i="3"/>
  <c r="O43602" i="3"/>
  <c r="O43594" i="3"/>
  <c r="O43586" i="3"/>
  <c r="O43578" i="3"/>
  <c r="O43570" i="3"/>
  <c r="O43562" i="3"/>
  <c r="O43554" i="3"/>
  <c r="O43546" i="3"/>
  <c r="O43538" i="3"/>
  <c r="O43530" i="3"/>
  <c r="O43522" i="3"/>
  <c r="O43514" i="3"/>
  <c r="O43506" i="3"/>
  <c r="O43498" i="3"/>
  <c r="O43490" i="3"/>
  <c r="O43482" i="3"/>
  <c r="O43474" i="3"/>
  <c r="O43466" i="3"/>
  <c r="O43458" i="3"/>
  <c r="O43450" i="3"/>
  <c r="O43442" i="3"/>
  <c r="O43434" i="3"/>
  <c r="O43426" i="3"/>
  <c r="O43418" i="3"/>
  <c r="O43410" i="3"/>
  <c r="O43402" i="3"/>
  <c r="O43394" i="3"/>
  <c r="O43386" i="3"/>
  <c r="O43378" i="3"/>
  <c r="O43370" i="3"/>
  <c r="O43362" i="3"/>
  <c r="O43354" i="3"/>
  <c r="O43346" i="3"/>
  <c r="O43338" i="3"/>
  <c r="O43330" i="3"/>
  <c r="O43322" i="3"/>
  <c r="O43314" i="3"/>
  <c r="O43306" i="3"/>
  <c r="O43298" i="3"/>
  <c r="O43290" i="3"/>
  <c r="O43282" i="3"/>
  <c r="O43274" i="3"/>
  <c r="O43266" i="3"/>
  <c r="O43258" i="3"/>
  <c r="O43250" i="3"/>
  <c r="O43242" i="3"/>
  <c r="O43234" i="3"/>
  <c r="O43226" i="3"/>
  <c r="O43218" i="3"/>
  <c r="O43210" i="3"/>
  <c r="O43202" i="3"/>
  <c r="O43194" i="3"/>
  <c r="O43186" i="3"/>
  <c r="O43178" i="3"/>
  <c r="O43170" i="3"/>
  <c r="O43162" i="3"/>
  <c r="O43154" i="3"/>
  <c r="O43146" i="3"/>
  <c r="O43138" i="3"/>
  <c r="O43130" i="3"/>
  <c r="O43122" i="3"/>
  <c r="O43114" i="3"/>
  <c r="O43106" i="3"/>
  <c r="O43098" i="3"/>
  <c r="O43090" i="3"/>
  <c r="O43082" i="3"/>
  <c r="O43074" i="3"/>
  <c r="O43066" i="3"/>
  <c r="O43058" i="3"/>
  <c r="O43050" i="3"/>
  <c r="O43042" i="3"/>
  <c r="O43034" i="3"/>
  <c r="O43026" i="3"/>
  <c r="O43018" i="3"/>
  <c r="O43010" i="3"/>
  <c r="O43002" i="3"/>
  <c r="O42994" i="3"/>
  <c r="O42986" i="3"/>
  <c r="O42978" i="3"/>
  <c r="O42970" i="3"/>
  <c r="O42962" i="3"/>
  <c r="O42954" i="3"/>
  <c r="O42946" i="3"/>
  <c r="O42938" i="3"/>
  <c r="O42930" i="3"/>
  <c r="O42922" i="3"/>
  <c r="O42914" i="3"/>
  <c r="O42906" i="3"/>
  <c r="O42898" i="3"/>
  <c r="O42890" i="3"/>
  <c r="O42882" i="3"/>
  <c r="O42874" i="3"/>
  <c r="O42866" i="3"/>
  <c r="O42858" i="3"/>
  <c r="O42850" i="3"/>
  <c r="O42842" i="3"/>
  <c r="O42834" i="3"/>
  <c r="O42826" i="3"/>
  <c r="O42818" i="3"/>
  <c r="O42810" i="3"/>
  <c r="O42802" i="3"/>
  <c r="O42794" i="3"/>
  <c r="O42786" i="3"/>
  <c r="O42778" i="3"/>
  <c r="O42770" i="3"/>
  <c r="O42762" i="3"/>
  <c r="O42754" i="3"/>
  <c r="O42746" i="3"/>
  <c r="O42738" i="3"/>
  <c r="O42730" i="3"/>
  <c r="O42722" i="3"/>
  <c r="O42714" i="3"/>
  <c r="O42706" i="3"/>
  <c r="O42698" i="3"/>
  <c r="O42690" i="3"/>
  <c r="O42682" i="3"/>
  <c r="O42674" i="3"/>
  <c r="O42666" i="3"/>
  <c r="O42658" i="3"/>
  <c r="O42650" i="3"/>
  <c r="O42642" i="3"/>
  <c r="O42634" i="3"/>
  <c r="O42626" i="3"/>
  <c r="O42618" i="3"/>
  <c r="O42610" i="3"/>
  <c r="O42602" i="3"/>
  <c r="O42594" i="3"/>
  <c r="O42586" i="3"/>
  <c r="O42578" i="3"/>
  <c r="O42570" i="3"/>
  <c r="O42562" i="3"/>
  <c r="O42554" i="3"/>
  <c r="O42546" i="3"/>
  <c r="O42538" i="3"/>
  <c r="O42530" i="3"/>
  <c r="O42522" i="3"/>
  <c r="O42514" i="3"/>
  <c r="O42506" i="3"/>
  <c r="O42498" i="3"/>
  <c r="O42490" i="3"/>
  <c r="O42482" i="3"/>
  <c r="O42474" i="3"/>
  <c r="O42466" i="3"/>
  <c r="O42458" i="3"/>
  <c r="O42450" i="3"/>
  <c r="O42442" i="3"/>
  <c r="O42434" i="3"/>
  <c r="O42426" i="3"/>
  <c r="O42418" i="3"/>
  <c r="O42410" i="3"/>
  <c r="O42402" i="3"/>
  <c r="O42394" i="3"/>
  <c r="O42386" i="3"/>
  <c r="O42378" i="3"/>
  <c r="O42370" i="3"/>
  <c r="O42362" i="3"/>
  <c r="O42354" i="3"/>
  <c r="O42346" i="3"/>
  <c r="O42338" i="3"/>
  <c r="O42330" i="3"/>
  <c r="O42322" i="3"/>
  <c r="O42314" i="3"/>
  <c r="O42306" i="3"/>
  <c r="O42298" i="3"/>
  <c r="O42290" i="3"/>
  <c r="O42282" i="3"/>
  <c r="O42274" i="3"/>
  <c r="O42266" i="3"/>
  <c r="O42258" i="3"/>
  <c r="O42250" i="3"/>
  <c r="O42242" i="3"/>
  <c r="O42234" i="3"/>
  <c r="O42226" i="3"/>
  <c r="O42218" i="3"/>
  <c r="O42210" i="3"/>
  <c r="O42202" i="3"/>
  <c r="O42194" i="3"/>
  <c r="O42186" i="3"/>
  <c r="O42178" i="3"/>
  <c r="O42170" i="3"/>
  <c r="O42162" i="3"/>
  <c r="O42154" i="3"/>
  <c r="O42146" i="3"/>
  <c r="O42138" i="3"/>
  <c r="O42130" i="3"/>
  <c r="O42122" i="3"/>
  <c r="O42114" i="3"/>
  <c r="O42106" i="3"/>
  <c r="O42098" i="3"/>
  <c r="O42090" i="3"/>
  <c r="O42082" i="3"/>
  <c r="O42074" i="3"/>
  <c r="O42066" i="3"/>
  <c r="O42058" i="3"/>
  <c r="O42050" i="3"/>
  <c r="O42042" i="3"/>
  <c r="O42034" i="3"/>
  <c r="O42026" i="3"/>
  <c r="O42018" i="3"/>
  <c r="O42010" i="3"/>
  <c r="O42002" i="3"/>
  <c r="O41994" i="3"/>
  <c r="O41986" i="3"/>
  <c r="O41978" i="3"/>
  <c r="O41970" i="3"/>
  <c r="O41962" i="3"/>
  <c r="O41954" i="3"/>
  <c r="O41946" i="3"/>
  <c r="O41938" i="3"/>
  <c r="O41930" i="3"/>
  <c r="O41922" i="3"/>
  <c r="O41914" i="3"/>
  <c r="O41906" i="3"/>
  <c r="O41898" i="3"/>
  <c r="O41890" i="3"/>
  <c r="O41882" i="3"/>
  <c r="O41874" i="3"/>
  <c r="O41866" i="3"/>
  <c r="O41858" i="3"/>
  <c r="O41850" i="3"/>
  <c r="O41842" i="3"/>
  <c r="O41834" i="3"/>
  <c r="O41826" i="3"/>
  <c r="O41818" i="3"/>
  <c r="O41810" i="3"/>
  <c r="O41802" i="3"/>
  <c r="O41794" i="3"/>
  <c r="O41786" i="3"/>
  <c r="O41778" i="3"/>
  <c r="O41770" i="3"/>
  <c r="O41762" i="3"/>
  <c r="O41754" i="3"/>
  <c r="O41746" i="3"/>
  <c r="O41738" i="3"/>
  <c r="O41730" i="3"/>
  <c r="O41722" i="3"/>
  <c r="O41714" i="3"/>
  <c r="O41706" i="3"/>
  <c r="O41698" i="3"/>
  <c r="O41690" i="3"/>
  <c r="O41682" i="3"/>
  <c r="O41674" i="3"/>
  <c r="O41666" i="3"/>
  <c r="O41658" i="3"/>
  <c r="O41650" i="3"/>
  <c r="O41642" i="3"/>
  <c r="O41634" i="3"/>
  <c r="O41626" i="3"/>
  <c r="O41618" i="3"/>
  <c r="O41610" i="3"/>
  <c r="O41602" i="3"/>
  <c r="O41594" i="3"/>
  <c r="O41586" i="3"/>
  <c r="O41578" i="3"/>
  <c r="O41570" i="3"/>
  <c r="O41562" i="3"/>
  <c r="O41554" i="3"/>
  <c r="O41546" i="3"/>
  <c r="O41538" i="3"/>
  <c r="O41530" i="3"/>
  <c r="O41522" i="3"/>
  <c r="O41514" i="3"/>
  <c r="O41506" i="3"/>
  <c r="O41498" i="3"/>
  <c r="O41490" i="3"/>
  <c r="O41482" i="3"/>
  <c r="O41474" i="3"/>
  <c r="O41466" i="3"/>
  <c r="O41458" i="3"/>
  <c r="O41450" i="3"/>
  <c r="O41442" i="3"/>
  <c r="O41434" i="3"/>
  <c r="O41426" i="3"/>
  <c r="O41418" i="3"/>
  <c r="O41410" i="3"/>
  <c r="O41402" i="3"/>
  <c r="O41394" i="3"/>
  <c r="O41386" i="3"/>
  <c r="O41378" i="3"/>
  <c r="O41370" i="3"/>
  <c r="O41362" i="3"/>
  <c r="O41354" i="3"/>
  <c r="O41346" i="3"/>
  <c r="O41338" i="3"/>
  <c r="O41330" i="3"/>
  <c r="O41322" i="3"/>
  <c r="O41314" i="3"/>
  <c r="O41306" i="3"/>
  <c r="O41298" i="3"/>
  <c r="O41290" i="3"/>
  <c r="O50492" i="3"/>
  <c r="O50476" i="3"/>
  <c r="O50460" i="3"/>
  <c r="O50444" i="3"/>
  <c r="O50428" i="3"/>
  <c r="O50412" i="3"/>
  <c r="O50396" i="3"/>
  <c r="O50380" i="3"/>
  <c r="O50364" i="3"/>
  <c r="O50348" i="3"/>
  <c r="O50332" i="3"/>
  <c r="O50316" i="3"/>
  <c r="O50300" i="3"/>
  <c r="O50284" i="3"/>
  <c r="O50268" i="3"/>
  <c r="O50252" i="3"/>
  <c r="O50236" i="3"/>
  <c r="O50220" i="3"/>
  <c r="O50204" i="3"/>
  <c r="O50188" i="3"/>
  <c r="O50172" i="3"/>
  <c r="O50156" i="3"/>
  <c r="O50140" i="3"/>
  <c r="O50124" i="3"/>
  <c r="O50108" i="3"/>
  <c r="O50092" i="3"/>
  <c r="O50076" i="3"/>
  <c r="O50060" i="3"/>
  <c r="O50044" i="3"/>
  <c r="O50028" i="3"/>
  <c r="O50012" i="3"/>
  <c r="O49996" i="3"/>
  <c r="O49980" i="3"/>
  <c r="O49964" i="3"/>
  <c r="O49948" i="3"/>
  <c r="O49932" i="3"/>
  <c r="O49916" i="3"/>
  <c r="O49900" i="3"/>
  <c r="O49884" i="3"/>
  <c r="O49868" i="3"/>
  <c r="O49852" i="3"/>
  <c r="O49836" i="3"/>
  <c r="O49820" i="3"/>
  <c r="O49804" i="3"/>
  <c r="O49788" i="3"/>
  <c r="O49772" i="3"/>
  <c r="O49756" i="3"/>
  <c r="O49740" i="3"/>
  <c r="O49724" i="3"/>
  <c r="O49708" i="3"/>
  <c r="O49692" i="3"/>
  <c r="O49676" i="3"/>
  <c r="O49660" i="3"/>
  <c r="O49644" i="3"/>
  <c r="O49628" i="3"/>
  <c r="O49612" i="3"/>
  <c r="O49596" i="3"/>
  <c r="O49580" i="3"/>
  <c r="O49564" i="3"/>
  <c r="O49548" i="3"/>
  <c r="O49532" i="3"/>
  <c r="O49516" i="3"/>
  <c r="O49500" i="3"/>
  <c r="O49484" i="3"/>
  <c r="O49468" i="3"/>
  <c r="O49452" i="3"/>
  <c r="O49436" i="3"/>
  <c r="O49420" i="3"/>
  <c r="O49404" i="3"/>
  <c r="O49388" i="3"/>
  <c r="O49372" i="3"/>
  <c r="O49358" i="3"/>
  <c r="O49347" i="3"/>
  <c r="O49333" i="3"/>
  <c r="O49320" i="3"/>
  <c r="O49308" i="3"/>
  <c r="O49294" i="3"/>
  <c r="O49283" i="3"/>
  <c r="O49269" i="3"/>
  <c r="O49256" i="3"/>
  <c r="O49244" i="3"/>
  <c r="O49230" i="3"/>
  <c r="O49219" i="3"/>
  <c r="O49205" i="3"/>
  <c r="O49192" i="3"/>
  <c r="O49180" i="3"/>
  <c r="O49166" i="3"/>
  <c r="O49155" i="3"/>
  <c r="O49141" i="3"/>
  <c r="O49128" i="3"/>
  <c r="O49116" i="3"/>
  <c r="O49102" i="3"/>
  <c r="O49091" i="3"/>
  <c r="O49077" i="3"/>
  <c r="O49064" i="3"/>
  <c r="O49052" i="3"/>
  <c r="O49038" i="3"/>
  <c r="O49027" i="3"/>
  <c r="O49013" i="3"/>
  <c r="O49000" i="3"/>
  <c r="O48988" i="3"/>
  <c r="O48974" i="3"/>
  <c r="O48963" i="3"/>
  <c r="O48949" i="3"/>
  <c r="O48936" i="3"/>
  <c r="O48924" i="3"/>
  <c r="O48910" i="3"/>
  <c r="O48899" i="3"/>
  <c r="O48885" i="3"/>
  <c r="O48872" i="3"/>
  <c r="O48860" i="3"/>
  <c r="O48846" i="3"/>
  <c r="O48835" i="3"/>
  <c r="O48821" i="3"/>
  <c r="O48808" i="3"/>
  <c r="O48796" i="3"/>
  <c r="O48782" i="3"/>
  <c r="O48771" i="3"/>
  <c r="O48757" i="3"/>
  <c r="O48744" i="3"/>
  <c r="O48732" i="3"/>
  <c r="O48718" i="3"/>
  <c r="O48707" i="3"/>
  <c r="O48693" i="3"/>
  <c r="O48680" i="3"/>
  <c r="O48668" i="3"/>
  <c r="O48654" i="3"/>
  <c r="O48643" i="3"/>
  <c r="O48629" i="3"/>
  <c r="O48616" i="3"/>
  <c r="O48604" i="3"/>
  <c r="O48590" i="3"/>
  <c r="O48579" i="3"/>
  <c r="O48565" i="3"/>
  <c r="O48552" i="3"/>
  <c r="O48540" i="3"/>
  <c r="O48526" i="3"/>
  <c r="O48515" i="3"/>
  <c r="O48501" i="3"/>
  <c r="O48488" i="3"/>
  <c r="O48476" i="3"/>
  <c r="O48462" i="3"/>
  <c r="O48451" i="3"/>
  <c r="O48437" i="3"/>
  <c r="O48424" i="3"/>
  <c r="O48412" i="3"/>
  <c r="O48398" i="3"/>
  <c r="O48387" i="3"/>
  <c r="O48373" i="3"/>
  <c r="O48360" i="3"/>
  <c r="O48348" i="3"/>
  <c r="O48334" i="3"/>
  <c r="O48323" i="3"/>
  <c r="O48309" i="3"/>
  <c r="O48296" i="3"/>
  <c r="O48284" i="3"/>
  <c r="O48270" i="3"/>
  <c r="O48259" i="3"/>
  <c r="O48245" i="3"/>
  <c r="O48232" i="3"/>
  <c r="O48220" i="3"/>
  <c r="O48206" i="3"/>
  <c r="O48195" i="3"/>
  <c r="O48181" i="3"/>
  <c r="O48168" i="3"/>
  <c r="O48156" i="3"/>
  <c r="O48142" i="3"/>
  <c r="O48131" i="3"/>
  <c r="O48117" i="3"/>
  <c r="O48104" i="3"/>
  <c r="O48092" i="3"/>
  <c r="O48078" i="3"/>
  <c r="O48067" i="3"/>
  <c r="O48053" i="3"/>
  <c r="O48040" i="3"/>
  <c r="O48028" i="3"/>
  <c r="O48014" i="3"/>
  <c r="O48003" i="3"/>
  <c r="O47989" i="3"/>
  <c r="O47976" i="3"/>
  <c r="O47964" i="3"/>
  <c r="O47950" i="3"/>
  <c r="O47939" i="3"/>
  <c r="O47925" i="3"/>
  <c r="O47915" i="3"/>
  <c r="O47904" i="3"/>
  <c r="O47893" i="3"/>
  <c r="O47883" i="3"/>
  <c r="O47872" i="3"/>
  <c r="O47861" i="3"/>
  <c r="O47851" i="3"/>
  <c r="O47840" i="3"/>
  <c r="O47829" i="3"/>
  <c r="O47819" i="3"/>
  <c r="O47808" i="3"/>
  <c r="O47797" i="3"/>
  <c r="O47787" i="3"/>
  <c r="O47776" i="3"/>
  <c r="O47765" i="3"/>
  <c r="O47755" i="3"/>
  <c r="O47744" i="3"/>
  <c r="O47733" i="3"/>
  <c r="O47723" i="3"/>
  <c r="O47712" i="3"/>
  <c r="O47701" i="3"/>
  <c r="O47691" i="3"/>
  <c r="O47680" i="3"/>
  <c r="O47669" i="3"/>
  <c r="O47659" i="3"/>
  <c r="O47648" i="3"/>
  <c r="O47637" i="3"/>
  <c r="O47627" i="3"/>
  <c r="O47616" i="3"/>
  <c r="O47605" i="3"/>
  <c r="O47595" i="3"/>
  <c r="O47584" i="3"/>
  <c r="O47573" i="3"/>
  <c r="O47563" i="3"/>
  <c r="O47552" i="3"/>
  <c r="O47541" i="3"/>
  <c r="O47531" i="3"/>
  <c r="O47520" i="3"/>
  <c r="O47509" i="3"/>
  <c r="O47499" i="3"/>
  <c r="O47488" i="3"/>
  <c r="O47477" i="3"/>
  <c r="O47467" i="3"/>
  <c r="O47456" i="3"/>
  <c r="O47445" i="3"/>
  <c r="O47435" i="3"/>
  <c r="O47425" i="3"/>
  <c r="O47417" i="3"/>
  <c r="O47409" i="3"/>
  <c r="O47401" i="3"/>
  <c r="O47393" i="3"/>
  <c r="O47385" i="3"/>
  <c r="O47377" i="3"/>
  <c r="O47369" i="3"/>
  <c r="O47361" i="3"/>
  <c r="O47353" i="3"/>
  <c r="O47345" i="3"/>
  <c r="O47337" i="3"/>
  <c r="O47329" i="3"/>
  <c r="O47321" i="3"/>
  <c r="O47313" i="3"/>
  <c r="O47305" i="3"/>
  <c r="O47297" i="3"/>
  <c r="O47289" i="3"/>
  <c r="O47281" i="3"/>
  <c r="O47273" i="3"/>
  <c r="O47265" i="3"/>
  <c r="O47257" i="3"/>
  <c r="O47249" i="3"/>
  <c r="O47241" i="3"/>
  <c r="O47233" i="3"/>
  <c r="O47225" i="3"/>
  <c r="O47217" i="3"/>
  <c r="O47209" i="3"/>
  <c r="O47201" i="3"/>
  <c r="O47193" i="3"/>
  <c r="O47185" i="3"/>
  <c r="O47177" i="3"/>
  <c r="O47169" i="3"/>
  <c r="O47161" i="3"/>
  <c r="O47153" i="3"/>
  <c r="O47145" i="3"/>
  <c r="O47137" i="3"/>
  <c r="O47129" i="3"/>
  <c r="O47121" i="3"/>
  <c r="O47113" i="3"/>
  <c r="O47105" i="3"/>
  <c r="O47097" i="3"/>
  <c r="O47089" i="3"/>
  <c r="O47081" i="3"/>
  <c r="O47073" i="3"/>
  <c r="O47065" i="3"/>
  <c r="O47057" i="3"/>
  <c r="O47049" i="3"/>
  <c r="O47041" i="3"/>
  <c r="O47033" i="3"/>
  <c r="O47025" i="3"/>
  <c r="O47017" i="3"/>
  <c r="O47009" i="3"/>
  <c r="O47001" i="3"/>
  <c r="O46993" i="3"/>
  <c r="O46985" i="3"/>
  <c r="O46977" i="3"/>
  <c r="O46969" i="3"/>
  <c r="O46961" i="3"/>
  <c r="O46953" i="3"/>
  <c r="O46945" i="3"/>
  <c r="O46937" i="3"/>
  <c r="O46929" i="3"/>
  <c r="O46921" i="3"/>
  <c r="O46913" i="3"/>
  <c r="O46905" i="3"/>
  <c r="O46897" i="3"/>
  <c r="O46889" i="3"/>
  <c r="O46881" i="3"/>
  <c r="O46873" i="3"/>
  <c r="O46865" i="3"/>
  <c r="O46857" i="3"/>
  <c r="O46849" i="3"/>
  <c r="O46841" i="3"/>
  <c r="O46833" i="3"/>
  <c r="O46825" i="3"/>
  <c r="O46817" i="3"/>
  <c r="O46809" i="3"/>
  <c r="O46801" i="3"/>
  <c r="O46793" i="3"/>
  <c r="O46785" i="3"/>
  <c r="O46777" i="3"/>
  <c r="O46769" i="3"/>
  <c r="O46761" i="3"/>
  <c r="O46753" i="3"/>
  <c r="O46745" i="3"/>
  <c r="O46737" i="3"/>
  <c r="O46729" i="3"/>
  <c r="O46721" i="3"/>
  <c r="O46713" i="3"/>
  <c r="O46705" i="3"/>
  <c r="O46697" i="3"/>
  <c r="O46689" i="3"/>
  <c r="O46681" i="3"/>
  <c r="O46673" i="3"/>
  <c r="O46665" i="3"/>
  <c r="O46657" i="3"/>
  <c r="O46649" i="3"/>
  <c r="O46641" i="3"/>
  <c r="O46633" i="3"/>
  <c r="O46625" i="3"/>
  <c r="O46617" i="3"/>
  <c r="O46609" i="3"/>
  <c r="O46601" i="3"/>
  <c r="O46593" i="3"/>
  <c r="O46585" i="3"/>
  <c r="O46577" i="3"/>
  <c r="O46569" i="3"/>
  <c r="O46561" i="3"/>
  <c r="O46553" i="3"/>
  <c r="O46545" i="3"/>
  <c r="O46537" i="3"/>
  <c r="O46529" i="3"/>
  <c r="O46521" i="3"/>
  <c r="O46513" i="3"/>
  <c r="O46505" i="3"/>
  <c r="O46497" i="3"/>
  <c r="O46489" i="3"/>
  <c r="O46481" i="3"/>
  <c r="O46473" i="3"/>
  <c r="O46465" i="3"/>
  <c r="O46457" i="3"/>
  <c r="O46449" i="3"/>
  <c r="O46441" i="3"/>
  <c r="O46433" i="3"/>
  <c r="O46425" i="3"/>
  <c r="O46417" i="3"/>
  <c r="O46409" i="3"/>
  <c r="O46401" i="3"/>
  <c r="O46393" i="3"/>
  <c r="O46385" i="3"/>
  <c r="O46377" i="3"/>
  <c r="O46369" i="3"/>
  <c r="O46361" i="3"/>
  <c r="O46353" i="3"/>
  <c r="O46345" i="3"/>
  <c r="O46337" i="3"/>
  <c r="O46329" i="3"/>
  <c r="O46321" i="3"/>
  <c r="O46313" i="3"/>
  <c r="O46305" i="3"/>
  <c r="O46297" i="3"/>
  <c r="O46289" i="3"/>
  <c r="O46281" i="3"/>
  <c r="O46273" i="3"/>
  <c r="O46265" i="3"/>
  <c r="O46257" i="3"/>
  <c r="O46249" i="3"/>
  <c r="O46241" i="3"/>
  <c r="O46233" i="3"/>
  <c r="O46225" i="3"/>
  <c r="O46217" i="3"/>
  <c r="O46209" i="3"/>
  <c r="O46201" i="3"/>
  <c r="O46193" i="3"/>
  <c r="O46185" i="3"/>
  <c r="O46177" i="3"/>
  <c r="O46169" i="3"/>
  <c r="O46161" i="3"/>
  <c r="O46153" i="3"/>
  <c r="O46145" i="3"/>
  <c r="O46137" i="3"/>
  <c r="O46129" i="3"/>
  <c r="O46121" i="3"/>
  <c r="O46113" i="3"/>
  <c r="O46105" i="3"/>
  <c r="O46097" i="3"/>
  <c r="O46089" i="3"/>
  <c r="O46081" i="3"/>
  <c r="O46073" i="3"/>
  <c r="O46065" i="3"/>
  <c r="O46057" i="3"/>
  <c r="O46049" i="3"/>
  <c r="O46041" i="3"/>
  <c r="O46033" i="3"/>
  <c r="O46025" i="3"/>
  <c r="O46017" i="3"/>
  <c r="O46009" i="3"/>
  <c r="O46001" i="3"/>
  <c r="O45993" i="3"/>
  <c r="O45985" i="3"/>
  <c r="O45977" i="3"/>
  <c r="O45969" i="3"/>
  <c r="O45961" i="3"/>
  <c r="O45953" i="3"/>
  <c r="O45945" i="3"/>
  <c r="O45937" i="3"/>
  <c r="O45929" i="3"/>
  <c r="O45921" i="3"/>
  <c r="O45913" i="3"/>
  <c r="O45905" i="3"/>
  <c r="O45897" i="3"/>
  <c r="O45889" i="3"/>
  <c r="O45881" i="3"/>
  <c r="O45873" i="3"/>
  <c r="O45865" i="3"/>
  <c r="O45857" i="3"/>
  <c r="O45849" i="3"/>
  <c r="O45841" i="3"/>
  <c r="O45833" i="3"/>
  <c r="O45825" i="3"/>
  <c r="O45817" i="3"/>
  <c r="O45809" i="3"/>
  <c r="O45801" i="3"/>
  <c r="O45793" i="3"/>
  <c r="O45785" i="3"/>
  <c r="O45777" i="3"/>
  <c r="O45769" i="3"/>
  <c r="O45761" i="3"/>
  <c r="O45753" i="3"/>
  <c r="O45745" i="3"/>
  <c r="O45737" i="3"/>
  <c r="O45729" i="3"/>
  <c r="O45721" i="3"/>
  <c r="O45713" i="3"/>
  <c r="O45705" i="3"/>
  <c r="O45697" i="3"/>
  <c r="O45689" i="3"/>
  <c r="O45681" i="3"/>
  <c r="O45673" i="3"/>
  <c r="O45665" i="3"/>
  <c r="O45657" i="3"/>
  <c r="O45649" i="3"/>
  <c r="O45641" i="3"/>
  <c r="O45633" i="3"/>
  <c r="O45625" i="3"/>
  <c r="O45617" i="3"/>
  <c r="O45609" i="3"/>
  <c r="O45601" i="3"/>
  <c r="O45593" i="3"/>
  <c r="O45585" i="3"/>
  <c r="O45577" i="3"/>
  <c r="O45569" i="3"/>
  <c r="O45561" i="3"/>
  <c r="O45553" i="3"/>
  <c r="O45545" i="3"/>
  <c r="O45537" i="3"/>
  <c r="O45529" i="3"/>
  <c r="O45521" i="3"/>
  <c r="O45513" i="3"/>
  <c r="O45505" i="3"/>
  <c r="O45497" i="3"/>
  <c r="O45489" i="3"/>
  <c r="O45481" i="3"/>
  <c r="O45473" i="3"/>
  <c r="O45465" i="3"/>
  <c r="O45457" i="3"/>
  <c r="O45449" i="3"/>
  <c r="O45441" i="3"/>
  <c r="O45433" i="3"/>
  <c r="O45425" i="3"/>
  <c r="O45417" i="3"/>
  <c r="O45409" i="3"/>
  <c r="O45401" i="3"/>
  <c r="O45393" i="3"/>
  <c r="O45385" i="3"/>
  <c r="O45377" i="3"/>
  <c r="O45369" i="3"/>
  <c r="O45361" i="3"/>
  <c r="O45353" i="3"/>
  <c r="O45345" i="3"/>
  <c r="O45337" i="3"/>
  <c r="O45329" i="3"/>
  <c r="O45321" i="3"/>
  <c r="O45313" i="3"/>
  <c r="O45305" i="3"/>
  <c r="O45297" i="3"/>
  <c r="O45289" i="3"/>
  <c r="O45281" i="3"/>
  <c r="O45273" i="3"/>
  <c r="O45265" i="3"/>
  <c r="O45257" i="3"/>
  <c r="O45249" i="3"/>
  <c r="O45241" i="3"/>
  <c r="O45233" i="3"/>
  <c r="O45225" i="3"/>
  <c r="O45217" i="3"/>
  <c r="O45209" i="3"/>
  <c r="O45201" i="3"/>
  <c r="O45193" i="3"/>
  <c r="O45185" i="3"/>
  <c r="O45177" i="3"/>
  <c r="O45169" i="3"/>
  <c r="O45161" i="3"/>
  <c r="O45153" i="3"/>
  <c r="O45145" i="3"/>
  <c r="O45137" i="3"/>
  <c r="O45129" i="3"/>
  <c r="O45121" i="3"/>
  <c r="O45113" i="3"/>
  <c r="O45105" i="3"/>
  <c r="O45097" i="3"/>
  <c r="O45089" i="3"/>
  <c r="O45081" i="3"/>
  <c r="O45073" i="3"/>
  <c r="O45065" i="3"/>
  <c r="O45057" i="3"/>
  <c r="O45049" i="3"/>
  <c r="O45041" i="3"/>
  <c r="O45033" i="3"/>
  <c r="O45025" i="3"/>
  <c r="O45017" i="3"/>
  <c r="O45009" i="3"/>
  <c r="O45001" i="3"/>
  <c r="O44993" i="3"/>
  <c r="O44985" i="3"/>
  <c r="O44977" i="3"/>
  <c r="O44969" i="3"/>
  <c r="O44961" i="3"/>
  <c r="O44953" i="3"/>
  <c r="O44945" i="3"/>
  <c r="O44937" i="3"/>
  <c r="O44929" i="3"/>
  <c r="O44921" i="3"/>
  <c r="O44913" i="3"/>
  <c r="O44905" i="3"/>
  <c r="O44897" i="3"/>
  <c r="O44889" i="3"/>
  <c r="O44881" i="3"/>
  <c r="O44873" i="3"/>
  <c r="O44865" i="3"/>
  <c r="O44857" i="3"/>
  <c r="O44849" i="3"/>
  <c r="O44841" i="3"/>
  <c r="O44833" i="3"/>
  <c r="O44825" i="3"/>
  <c r="O44817" i="3"/>
  <c r="O44809" i="3"/>
  <c r="O44801" i="3"/>
  <c r="O44793" i="3"/>
  <c r="O44785" i="3"/>
  <c r="O44777" i="3"/>
  <c r="O44769" i="3"/>
  <c r="O44761" i="3"/>
  <c r="O44753" i="3"/>
  <c r="O44745" i="3"/>
  <c r="O44737" i="3"/>
  <c r="O44729" i="3"/>
  <c r="O44721" i="3"/>
  <c r="O44713" i="3"/>
  <c r="O44705" i="3"/>
  <c r="O44697" i="3"/>
  <c r="O44689" i="3"/>
  <c r="O44681" i="3"/>
  <c r="O44673" i="3"/>
  <c r="O44665" i="3"/>
  <c r="O44657" i="3"/>
  <c r="O44649" i="3"/>
  <c r="O44641" i="3"/>
  <c r="O44633" i="3"/>
  <c r="O44625" i="3"/>
  <c r="O44617" i="3"/>
  <c r="O44609" i="3"/>
  <c r="O44601" i="3"/>
  <c r="O44593" i="3"/>
  <c r="O44585" i="3"/>
  <c r="O44577" i="3"/>
  <c r="O44569" i="3"/>
  <c r="O44561" i="3"/>
  <c r="O44553" i="3"/>
  <c r="O44545" i="3"/>
  <c r="O44537" i="3"/>
  <c r="O44529" i="3"/>
  <c r="O44521" i="3"/>
  <c r="O44513" i="3"/>
  <c r="O44505" i="3"/>
  <c r="O44497" i="3"/>
  <c r="O44489" i="3"/>
  <c r="O44481" i="3"/>
  <c r="O44473" i="3"/>
  <c r="O44465" i="3"/>
  <c r="O44457" i="3"/>
  <c r="O44449" i="3"/>
  <c r="O44441" i="3"/>
  <c r="O44433" i="3"/>
  <c r="O44425" i="3"/>
  <c r="O44417" i="3"/>
  <c r="O44409" i="3"/>
  <c r="O44401" i="3"/>
  <c r="O44393" i="3"/>
  <c r="O44385" i="3"/>
  <c r="O44377" i="3"/>
  <c r="O44369" i="3"/>
  <c r="O44361" i="3"/>
  <c r="O44353" i="3"/>
  <c r="O44345" i="3"/>
  <c r="O44337" i="3"/>
  <c r="O44329" i="3"/>
  <c r="O44321" i="3"/>
  <c r="O44313" i="3"/>
  <c r="O44305" i="3"/>
  <c r="O44297" i="3"/>
  <c r="O44289" i="3"/>
  <c r="O44281" i="3"/>
  <c r="O44273" i="3"/>
  <c r="O44265" i="3"/>
  <c r="O44257" i="3"/>
  <c r="O44249" i="3"/>
  <c r="O44241" i="3"/>
  <c r="O44233" i="3"/>
  <c r="O44225" i="3"/>
  <c r="O44217" i="3"/>
  <c r="O44209" i="3"/>
  <c r="O44201" i="3"/>
  <c r="O44193" i="3"/>
  <c r="O44185" i="3"/>
  <c r="O44177" i="3"/>
  <c r="O44169" i="3"/>
  <c r="O44161" i="3"/>
  <c r="O44153" i="3"/>
  <c r="O44145" i="3"/>
  <c r="O44137" i="3"/>
  <c r="O44129" i="3"/>
  <c r="O44121" i="3"/>
  <c r="O44113" i="3"/>
  <c r="O44105" i="3"/>
  <c r="O44097" i="3"/>
  <c r="O44089" i="3"/>
  <c r="O44081" i="3"/>
  <c r="O44073" i="3"/>
  <c r="O44065" i="3"/>
  <c r="O44057" i="3"/>
  <c r="O44049" i="3"/>
  <c r="O44041" i="3"/>
  <c r="O44033" i="3"/>
  <c r="O44025" i="3"/>
  <c r="O44017" i="3"/>
  <c r="O44009" i="3"/>
  <c r="O44001" i="3"/>
  <c r="O43993" i="3"/>
  <c r="O43985" i="3"/>
  <c r="O43977" i="3"/>
  <c r="O43969" i="3"/>
  <c r="O43961" i="3"/>
  <c r="O43953" i="3"/>
  <c r="O43945" i="3"/>
  <c r="O43937" i="3"/>
  <c r="O43929" i="3"/>
  <c r="O43921" i="3"/>
  <c r="O43913" i="3"/>
  <c r="O43905" i="3"/>
  <c r="O43897" i="3"/>
  <c r="O43889" i="3"/>
  <c r="O43881" i="3"/>
  <c r="O43873" i="3"/>
  <c r="O43865" i="3"/>
  <c r="O43857" i="3"/>
  <c r="O43849" i="3"/>
  <c r="O43841" i="3"/>
  <c r="O43833" i="3"/>
  <c r="O43825" i="3"/>
  <c r="O43817" i="3"/>
  <c r="O43809" i="3"/>
  <c r="O43801" i="3"/>
  <c r="O43793" i="3"/>
  <c r="O43785" i="3"/>
  <c r="O43777" i="3"/>
  <c r="O43769" i="3"/>
  <c r="O43761" i="3"/>
  <c r="O43753" i="3"/>
  <c r="O43745" i="3"/>
  <c r="O43737" i="3"/>
  <c r="O43729" i="3"/>
  <c r="O43721" i="3"/>
  <c r="O43713" i="3"/>
  <c r="O43705" i="3"/>
  <c r="O43697" i="3"/>
  <c r="O43689" i="3"/>
  <c r="O43681" i="3"/>
  <c r="O43673" i="3"/>
  <c r="O43665" i="3"/>
  <c r="O43657" i="3"/>
  <c r="O43649" i="3"/>
  <c r="O43641" i="3"/>
  <c r="O43633" i="3"/>
  <c r="O43625" i="3"/>
  <c r="O43617" i="3"/>
  <c r="O43609" i="3"/>
  <c r="O43601" i="3"/>
  <c r="O43593" i="3"/>
  <c r="O43585" i="3"/>
  <c r="O43577" i="3"/>
  <c r="O43569" i="3"/>
  <c r="O43561" i="3"/>
  <c r="O43553" i="3"/>
  <c r="O43545" i="3"/>
  <c r="O43537" i="3"/>
  <c r="O43529" i="3"/>
  <c r="O43521" i="3"/>
  <c r="O43513" i="3"/>
  <c r="O43505" i="3"/>
  <c r="O43497" i="3"/>
  <c r="O43489" i="3"/>
  <c r="O43481" i="3"/>
  <c r="O43473" i="3"/>
  <c r="O43465" i="3"/>
  <c r="O43457" i="3"/>
  <c r="O43449" i="3"/>
  <c r="O43441" i="3"/>
  <c r="O43433" i="3"/>
  <c r="O43425" i="3"/>
  <c r="O43417" i="3"/>
  <c r="O43409" i="3"/>
  <c r="O43401" i="3"/>
  <c r="O43393" i="3"/>
  <c r="O43385" i="3"/>
  <c r="O43377" i="3"/>
  <c r="O43369" i="3"/>
  <c r="O43361" i="3"/>
  <c r="O43353" i="3"/>
  <c r="O43345" i="3"/>
  <c r="O43337" i="3"/>
  <c r="O43329" i="3"/>
  <c r="O43321" i="3"/>
  <c r="O43313" i="3"/>
  <c r="O43305" i="3"/>
  <c r="O43297" i="3"/>
  <c r="O43289" i="3"/>
  <c r="O43281" i="3"/>
  <c r="O43273" i="3"/>
  <c r="O43265" i="3"/>
  <c r="O43257" i="3"/>
  <c r="O43249" i="3"/>
  <c r="O43241" i="3"/>
  <c r="O43233" i="3"/>
  <c r="O43225" i="3"/>
  <c r="O43217" i="3"/>
  <c r="O43209" i="3"/>
  <c r="O43201" i="3"/>
  <c r="O43193" i="3"/>
  <c r="O43185" i="3"/>
  <c r="O43177" i="3"/>
  <c r="O43169" i="3"/>
  <c r="O43161" i="3"/>
  <c r="O43153" i="3"/>
  <c r="O43145" i="3"/>
  <c r="O43137" i="3"/>
  <c r="O43129" i="3"/>
  <c r="O43121" i="3"/>
  <c r="O43113" i="3"/>
  <c r="O43105" i="3"/>
  <c r="O43097" i="3"/>
  <c r="O43089" i="3"/>
  <c r="O43081" i="3"/>
  <c r="O43073" i="3"/>
  <c r="O43065" i="3"/>
  <c r="O43057" i="3"/>
  <c r="O43049" i="3"/>
  <c r="O43041" i="3"/>
  <c r="O43033" i="3"/>
  <c r="O43025" i="3"/>
  <c r="O43017" i="3"/>
  <c r="O43009" i="3"/>
  <c r="O43001" i="3"/>
  <c r="O42993" i="3"/>
  <c r="O42985" i="3"/>
  <c r="O42977" i="3"/>
  <c r="O42969" i="3"/>
  <c r="O42961" i="3"/>
  <c r="O42953" i="3"/>
  <c r="O42945" i="3"/>
  <c r="O42937" i="3"/>
  <c r="O42929" i="3"/>
  <c r="O42921" i="3"/>
  <c r="O42913" i="3"/>
  <c r="O42905" i="3"/>
  <c r="O42897" i="3"/>
  <c r="O42889" i="3"/>
  <c r="O42881" i="3"/>
  <c r="O42873" i="3"/>
  <c r="O42865" i="3"/>
  <c r="O42857" i="3"/>
  <c r="O42849" i="3"/>
  <c r="O42841" i="3"/>
  <c r="O42833" i="3"/>
  <c r="O42825" i="3"/>
  <c r="O42817" i="3"/>
  <c r="O42809" i="3"/>
  <c r="O42801" i="3"/>
  <c r="O42793" i="3"/>
  <c r="O42785" i="3"/>
  <c r="O42777" i="3"/>
  <c r="O42769" i="3"/>
  <c r="O42761" i="3"/>
  <c r="O42753" i="3"/>
  <c r="O42745" i="3"/>
  <c r="O42737" i="3"/>
  <c r="O42729" i="3"/>
  <c r="O42721" i="3"/>
  <c r="O42713" i="3"/>
  <c r="O42705" i="3"/>
  <c r="O42697" i="3"/>
  <c r="O42689" i="3"/>
  <c r="O42681" i="3"/>
  <c r="O42673" i="3"/>
  <c r="O42665" i="3"/>
  <c r="O42657" i="3"/>
  <c r="O42649" i="3"/>
  <c r="O42641" i="3"/>
  <c r="O42633" i="3"/>
  <c r="O42625" i="3"/>
  <c r="O42617" i="3"/>
  <c r="O42609" i="3"/>
  <c r="O42601" i="3"/>
  <c r="O42593" i="3"/>
  <c r="O42585" i="3"/>
  <c r="O42577" i="3"/>
  <c r="O42569" i="3"/>
  <c r="O42561" i="3"/>
  <c r="O42553" i="3"/>
  <c r="O42545" i="3"/>
  <c r="O42537" i="3"/>
  <c r="O42529" i="3"/>
  <c r="O42521" i="3"/>
  <c r="O42513" i="3"/>
  <c r="O42505" i="3"/>
  <c r="O42497" i="3"/>
  <c r="O42489" i="3"/>
  <c r="O42481" i="3"/>
  <c r="O42473" i="3"/>
  <c r="O42465" i="3"/>
  <c r="O42457" i="3"/>
  <c r="O42449" i="3"/>
  <c r="O42441" i="3"/>
  <c r="O42433" i="3"/>
  <c r="O42425" i="3"/>
  <c r="O42417" i="3"/>
  <c r="O42409" i="3"/>
  <c r="O42401" i="3"/>
  <c r="O42393" i="3"/>
  <c r="O42385" i="3"/>
  <c r="O42377" i="3"/>
  <c r="O42369" i="3"/>
  <c r="O42361" i="3"/>
  <c r="O42353" i="3"/>
  <c r="O42345" i="3"/>
  <c r="O42337" i="3"/>
  <c r="O42329" i="3"/>
  <c r="O42321" i="3"/>
  <c r="O42313" i="3"/>
  <c r="O42305" i="3"/>
  <c r="O42297" i="3"/>
  <c r="O42289" i="3"/>
  <c r="O42281" i="3"/>
  <c r="O42273" i="3"/>
  <c r="O42265" i="3"/>
  <c r="O42257" i="3"/>
  <c r="O42249" i="3"/>
  <c r="O42241" i="3"/>
  <c r="O42233" i="3"/>
  <c r="O42225" i="3"/>
  <c r="O42217" i="3"/>
  <c r="O42209" i="3"/>
  <c r="O42201" i="3"/>
  <c r="O42193" i="3"/>
  <c r="O42185" i="3"/>
  <c r="O42177" i="3"/>
  <c r="O42169" i="3"/>
  <c r="O42161" i="3"/>
  <c r="O42153" i="3"/>
  <c r="O42145" i="3"/>
  <c r="O42137" i="3"/>
  <c r="O42129" i="3"/>
  <c r="O42121" i="3"/>
  <c r="O42113" i="3"/>
  <c r="O42105" i="3"/>
  <c r="O42097" i="3"/>
  <c r="O42089" i="3"/>
  <c r="O42081" i="3"/>
  <c r="O42073" i="3"/>
  <c r="O42065" i="3"/>
  <c r="O42057" i="3"/>
  <c r="O42049" i="3"/>
  <c r="O42041" i="3"/>
  <c r="O42033" i="3"/>
  <c r="O42025" i="3"/>
  <c r="O42017" i="3"/>
  <c r="O42009" i="3"/>
  <c r="O42001" i="3"/>
  <c r="O41993" i="3"/>
  <c r="O41985" i="3"/>
  <c r="O41977" i="3"/>
  <c r="O41969" i="3"/>
  <c r="O41961" i="3"/>
  <c r="O41953" i="3"/>
  <c r="O41945" i="3"/>
  <c r="O41937" i="3"/>
  <c r="O41929" i="3"/>
  <c r="O41921" i="3"/>
  <c r="O41913" i="3"/>
  <c r="O41905" i="3"/>
  <c r="O41897" i="3"/>
  <c r="O41889" i="3"/>
  <c r="O41881" i="3"/>
  <c r="O41873" i="3"/>
  <c r="O41865" i="3"/>
  <c r="O41857" i="3"/>
  <c r="O41849" i="3"/>
  <c r="O41841" i="3"/>
  <c r="O41833" i="3"/>
  <c r="O41825" i="3"/>
  <c r="O41817" i="3"/>
  <c r="O41809" i="3"/>
  <c r="O41801" i="3"/>
  <c r="O41793" i="3"/>
  <c r="O41785" i="3"/>
  <c r="O41777" i="3"/>
  <c r="O41769" i="3"/>
  <c r="O41761" i="3"/>
  <c r="O41753" i="3"/>
  <c r="O41745" i="3"/>
  <c r="O41737" i="3"/>
  <c r="O41729" i="3"/>
  <c r="O41721" i="3"/>
  <c r="O41713" i="3"/>
  <c r="O41705" i="3"/>
  <c r="O41697" i="3"/>
  <c r="O41689" i="3"/>
  <c r="O41681" i="3"/>
  <c r="O41673" i="3"/>
  <c r="O41665" i="3"/>
  <c r="O41657" i="3"/>
  <c r="O41649" i="3"/>
  <c r="O41641" i="3"/>
  <c r="O41633" i="3"/>
  <c r="O41625" i="3"/>
  <c r="O41617" i="3"/>
  <c r="O41609" i="3"/>
  <c r="O41601" i="3"/>
  <c r="O41593" i="3"/>
  <c r="O41585" i="3"/>
  <c r="O41577" i="3"/>
  <c r="O41569" i="3"/>
  <c r="O41561" i="3"/>
  <c r="O41553" i="3"/>
  <c r="O41545" i="3"/>
  <c r="O41537" i="3"/>
  <c r="O41529" i="3"/>
  <c r="O41521" i="3"/>
  <c r="O41513" i="3"/>
  <c r="O41505" i="3"/>
  <c r="O41497" i="3"/>
  <c r="O41489" i="3"/>
  <c r="O41481" i="3"/>
  <c r="O41473" i="3"/>
  <c r="O41465" i="3"/>
  <c r="O41457" i="3"/>
  <c r="O41449" i="3"/>
  <c r="O41441" i="3"/>
  <c r="O41433" i="3"/>
  <c r="O41425" i="3"/>
  <c r="O41417" i="3"/>
  <c r="O41409" i="3"/>
  <c r="O41401" i="3"/>
  <c r="O41393" i="3"/>
  <c r="O41385" i="3"/>
  <c r="O41377" i="3"/>
  <c r="O41369" i="3"/>
  <c r="O41361" i="3"/>
  <c r="O41353" i="3"/>
  <c r="O41345" i="3"/>
  <c r="O41337" i="3"/>
  <c r="O41329" i="3"/>
  <c r="O41321" i="3"/>
  <c r="O41313" i="3"/>
  <c r="O41305" i="3"/>
  <c r="O41297" i="3"/>
  <c r="O41289" i="3"/>
  <c r="O41281" i="3"/>
  <c r="O41273" i="3"/>
  <c r="O50491" i="3"/>
  <c r="O50475" i="3"/>
  <c r="O50459" i="3"/>
  <c r="O50443" i="3"/>
  <c r="O50427" i="3"/>
  <c r="O50411" i="3"/>
  <c r="O50395" i="3"/>
  <c r="O50379" i="3"/>
  <c r="O50363" i="3"/>
  <c r="O50347" i="3"/>
  <c r="O50331" i="3"/>
  <c r="O50315" i="3"/>
  <c r="O50299" i="3"/>
  <c r="O50283" i="3"/>
  <c r="O50267" i="3"/>
  <c r="O50251" i="3"/>
  <c r="O50235" i="3"/>
  <c r="O50219" i="3"/>
  <c r="O50203" i="3"/>
  <c r="O50187" i="3"/>
  <c r="O50171" i="3"/>
  <c r="O50155" i="3"/>
  <c r="O50139" i="3"/>
  <c r="O50123" i="3"/>
  <c r="O50107" i="3"/>
  <c r="O50091" i="3"/>
  <c r="O50075" i="3"/>
  <c r="O50059" i="3"/>
  <c r="O50043" i="3"/>
  <c r="O50027" i="3"/>
  <c r="O50011" i="3"/>
  <c r="O49995" i="3"/>
  <c r="O49979" i="3"/>
  <c r="O49963" i="3"/>
  <c r="O49947" i="3"/>
  <c r="O49931" i="3"/>
  <c r="O49915" i="3"/>
  <c r="O49899" i="3"/>
  <c r="O49883" i="3"/>
  <c r="O49867" i="3"/>
  <c r="O49851" i="3"/>
  <c r="O49835" i="3"/>
  <c r="O49819" i="3"/>
  <c r="O49803" i="3"/>
  <c r="O49787" i="3"/>
  <c r="O49771" i="3"/>
  <c r="O49755" i="3"/>
  <c r="O49739" i="3"/>
  <c r="O49723" i="3"/>
  <c r="O49707" i="3"/>
  <c r="O49691" i="3"/>
  <c r="O49675" i="3"/>
  <c r="O49659" i="3"/>
  <c r="O49643" i="3"/>
  <c r="O49627" i="3"/>
  <c r="O49611" i="3"/>
  <c r="O49595" i="3"/>
  <c r="O49579" i="3"/>
  <c r="O49563" i="3"/>
  <c r="O49547" i="3"/>
  <c r="O49531" i="3"/>
  <c r="O49515" i="3"/>
  <c r="O49499" i="3"/>
  <c r="O49483" i="3"/>
  <c r="O49467" i="3"/>
  <c r="O49451" i="3"/>
  <c r="O49435" i="3"/>
  <c r="O49419" i="3"/>
  <c r="O49403" i="3"/>
  <c r="O49387" i="3"/>
  <c r="O49371" i="3"/>
  <c r="O49357" i="3"/>
  <c r="O49344" i="3"/>
  <c r="O49332" i="3"/>
  <c r="O49318" i="3"/>
  <c r="O49307" i="3"/>
  <c r="O49293" i="3"/>
  <c r="O49280" i="3"/>
  <c r="O49268" i="3"/>
  <c r="O49254" i="3"/>
  <c r="O49243" i="3"/>
  <c r="O49229" i="3"/>
  <c r="O49216" i="3"/>
  <c r="O49204" i="3"/>
  <c r="O49190" i="3"/>
  <c r="O49179" i="3"/>
  <c r="O49165" i="3"/>
  <c r="O49152" i="3"/>
  <c r="O49140" i="3"/>
  <c r="O49126" i="3"/>
  <c r="O49115" i="3"/>
  <c r="O49101" i="3"/>
  <c r="O49088" i="3"/>
  <c r="O49076" i="3"/>
  <c r="O49062" i="3"/>
  <c r="O49051" i="3"/>
  <c r="O49037" i="3"/>
  <c r="O49024" i="3"/>
  <c r="O49012" i="3"/>
  <c r="O48998" i="3"/>
  <c r="O48987" i="3"/>
  <c r="O48973" i="3"/>
  <c r="O48960" i="3"/>
  <c r="O48948" i="3"/>
  <c r="O48934" i="3"/>
  <c r="O48923" i="3"/>
  <c r="O48909" i="3"/>
  <c r="O48896" i="3"/>
  <c r="O48884" i="3"/>
  <c r="O48870" i="3"/>
  <c r="O48859" i="3"/>
  <c r="O48845" i="3"/>
  <c r="O48832" i="3"/>
  <c r="O48820" i="3"/>
  <c r="O48806" i="3"/>
  <c r="O48795" i="3"/>
  <c r="O48781" i="3"/>
  <c r="O48768" i="3"/>
  <c r="O48756" i="3"/>
  <c r="O48742" i="3"/>
  <c r="O48731" i="3"/>
  <c r="O48717" i="3"/>
  <c r="O48704" i="3"/>
  <c r="O48692" i="3"/>
  <c r="O48678" i="3"/>
  <c r="O48667" i="3"/>
  <c r="O48653" i="3"/>
  <c r="O48640" i="3"/>
  <c r="O48628" i="3"/>
  <c r="O48614" i="3"/>
  <c r="O48603" i="3"/>
  <c r="O48589" i="3"/>
  <c r="O48576" i="3"/>
  <c r="O48564" i="3"/>
  <c r="O48550" i="3"/>
  <c r="O48539" i="3"/>
  <c r="O48525" i="3"/>
  <c r="O48512" i="3"/>
  <c r="O48500" i="3"/>
  <c r="O48486" i="3"/>
  <c r="O48475" i="3"/>
  <c r="O48461" i="3"/>
  <c r="O48448" i="3"/>
  <c r="O48436" i="3"/>
  <c r="O48422" i="3"/>
  <c r="O48411" i="3"/>
  <c r="O48397" i="3"/>
  <c r="O48384" i="3"/>
  <c r="O48372" i="3"/>
  <c r="O48358" i="3"/>
  <c r="O48347" i="3"/>
  <c r="O48333" i="3"/>
  <c r="O48320" i="3"/>
  <c r="O48308" i="3"/>
  <c r="O48294" i="3"/>
  <c r="O48283" i="3"/>
  <c r="O48269" i="3"/>
  <c r="O48256" i="3"/>
  <c r="O48244" i="3"/>
  <c r="O48230" i="3"/>
  <c r="O48219" i="3"/>
  <c r="O48205" i="3"/>
  <c r="O48192" i="3"/>
  <c r="O48180" i="3"/>
  <c r="O48166" i="3"/>
  <c r="O48155" i="3"/>
  <c r="O48141" i="3"/>
  <c r="O48128" i="3"/>
  <c r="O48116" i="3"/>
  <c r="O48102" i="3"/>
  <c r="O48091" i="3"/>
  <c r="O48077" i="3"/>
  <c r="O48064" i="3"/>
  <c r="O48052" i="3"/>
  <c r="O48038" i="3"/>
  <c r="O48027" i="3"/>
  <c r="O48013" i="3"/>
  <c r="O48000" i="3"/>
  <c r="O47988" i="3"/>
  <c r="O47974" i="3"/>
  <c r="O47963" i="3"/>
  <c r="O47949" i="3"/>
  <c r="O47936" i="3"/>
  <c r="O47924" i="3"/>
  <c r="O47914" i="3"/>
  <c r="O47902" i="3"/>
  <c r="O47892" i="3"/>
  <c r="O47882" i="3"/>
  <c r="O47870" i="3"/>
  <c r="O47860" i="3"/>
  <c r="O47850" i="3"/>
  <c r="O47838" i="3"/>
  <c r="O47828" i="3"/>
  <c r="O47818" i="3"/>
  <c r="O47806" i="3"/>
  <c r="O47796" i="3"/>
  <c r="O47786" i="3"/>
  <c r="O47774" i="3"/>
  <c r="O47764" i="3"/>
  <c r="O47754" i="3"/>
  <c r="O47742" i="3"/>
  <c r="O47732" i="3"/>
  <c r="O47722" i="3"/>
  <c r="O47710" i="3"/>
  <c r="O47700" i="3"/>
  <c r="O47690" i="3"/>
  <c r="O47678" i="3"/>
  <c r="O47668" i="3"/>
  <c r="O47658" i="3"/>
  <c r="O47646" i="3"/>
  <c r="O47636" i="3"/>
  <c r="O47626" i="3"/>
  <c r="O47614" i="3"/>
  <c r="O47604" i="3"/>
  <c r="O47594" i="3"/>
  <c r="O47582" i="3"/>
  <c r="O47572" i="3"/>
  <c r="O47562" i="3"/>
  <c r="O47550" i="3"/>
  <c r="O47540" i="3"/>
  <c r="O47530" i="3"/>
  <c r="O47518" i="3"/>
  <c r="O47508" i="3"/>
  <c r="O47498" i="3"/>
  <c r="O47486" i="3"/>
  <c r="O47476" i="3"/>
  <c r="O47466" i="3"/>
  <c r="O47454" i="3"/>
  <c r="O47444" i="3"/>
  <c r="O47434" i="3"/>
  <c r="O47424" i="3"/>
  <c r="O47416" i="3"/>
  <c r="O47408" i="3"/>
  <c r="O47400" i="3"/>
  <c r="O47392" i="3"/>
  <c r="O47384" i="3"/>
  <c r="O47376" i="3"/>
  <c r="O47368" i="3"/>
  <c r="O47360" i="3"/>
  <c r="O47352" i="3"/>
  <c r="O47344" i="3"/>
  <c r="O47336" i="3"/>
  <c r="O47328" i="3"/>
  <c r="O47320" i="3"/>
  <c r="O47312" i="3"/>
  <c r="O47304" i="3"/>
  <c r="O47296" i="3"/>
  <c r="O47288" i="3"/>
  <c r="O47280" i="3"/>
  <c r="O47272" i="3"/>
  <c r="O47264" i="3"/>
  <c r="O47256" i="3"/>
  <c r="O47248" i="3"/>
  <c r="O47240" i="3"/>
  <c r="O47232" i="3"/>
  <c r="O47224" i="3"/>
  <c r="O47216" i="3"/>
  <c r="O47208" i="3"/>
  <c r="O47200" i="3"/>
  <c r="O47192" i="3"/>
  <c r="O47184" i="3"/>
  <c r="O47176" i="3"/>
  <c r="O47168" i="3"/>
  <c r="O47160" i="3"/>
  <c r="O47152" i="3"/>
  <c r="O47144" i="3"/>
  <c r="O47136" i="3"/>
  <c r="O47128" i="3"/>
  <c r="O47120" i="3"/>
  <c r="O47112" i="3"/>
  <c r="O47104" i="3"/>
  <c r="O47096" i="3"/>
  <c r="O47088" i="3"/>
  <c r="O47080" i="3"/>
  <c r="O47072" i="3"/>
  <c r="O47064" i="3"/>
  <c r="O47056" i="3"/>
  <c r="O47048" i="3"/>
  <c r="O47040" i="3"/>
  <c r="O47032" i="3"/>
  <c r="O47024" i="3"/>
  <c r="O47016" i="3"/>
  <c r="O47008" i="3"/>
  <c r="O47000" i="3"/>
  <c r="O46992" i="3"/>
  <c r="O46984" i="3"/>
  <c r="O46976" i="3"/>
  <c r="O46968" i="3"/>
  <c r="O46960" i="3"/>
  <c r="O46952" i="3"/>
  <c r="O46944" i="3"/>
  <c r="O46936" i="3"/>
  <c r="O46928" i="3"/>
  <c r="O46920" i="3"/>
  <c r="O46912" i="3"/>
  <c r="O46904" i="3"/>
  <c r="O46896" i="3"/>
  <c r="O46888" i="3"/>
  <c r="O46880" i="3"/>
  <c r="O46872" i="3"/>
  <c r="O46864" i="3"/>
  <c r="O46856" i="3"/>
  <c r="O46848" i="3"/>
  <c r="O46840" i="3"/>
  <c r="O46832" i="3"/>
  <c r="O46824" i="3"/>
  <c r="O46816" i="3"/>
  <c r="O46808" i="3"/>
  <c r="O46800" i="3"/>
  <c r="O46792" i="3"/>
  <c r="O46784" i="3"/>
  <c r="O46776" i="3"/>
  <c r="O46768" i="3"/>
  <c r="O46760" i="3"/>
  <c r="O46752" i="3"/>
  <c r="O46744" i="3"/>
  <c r="O46736" i="3"/>
  <c r="O46728" i="3"/>
  <c r="O46720" i="3"/>
  <c r="O46712" i="3"/>
  <c r="O46704" i="3"/>
  <c r="O46696" i="3"/>
  <c r="O46688" i="3"/>
  <c r="O46680" i="3"/>
  <c r="O46672" i="3"/>
  <c r="O46664" i="3"/>
  <c r="O46656" i="3"/>
  <c r="O46648" i="3"/>
  <c r="O46640" i="3"/>
  <c r="O46632" i="3"/>
  <c r="O46624" i="3"/>
  <c r="O46616" i="3"/>
  <c r="O46608" i="3"/>
  <c r="O46600" i="3"/>
  <c r="O46592" i="3"/>
  <c r="O46584" i="3"/>
  <c r="O46576" i="3"/>
  <c r="O46568" i="3"/>
  <c r="O46560" i="3"/>
  <c r="O46552" i="3"/>
  <c r="O46544" i="3"/>
  <c r="O46536" i="3"/>
  <c r="O46528" i="3"/>
  <c r="O46520" i="3"/>
  <c r="O46512" i="3"/>
  <c r="O46504" i="3"/>
  <c r="O46496" i="3"/>
  <c r="O46488" i="3"/>
  <c r="O46480" i="3"/>
  <c r="O46472" i="3"/>
  <c r="O46464" i="3"/>
  <c r="O46456" i="3"/>
  <c r="O46448" i="3"/>
  <c r="O46440" i="3"/>
  <c r="O46432" i="3"/>
  <c r="O46424" i="3"/>
  <c r="O46416" i="3"/>
  <c r="O46408" i="3"/>
  <c r="O46400" i="3"/>
  <c r="O46392" i="3"/>
  <c r="O46384" i="3"/>
  <c r="O46376" i="3"/>
  <c r="O46368" i="3"/>
  <c r="O46360" i="3"/>
  <c r="O46352" i="3"/>
  <c r="O46344" i="3"/>
  <c r="O46336" i="3"/>
  <c r="O46328" i="3"/>
  <c r="O46320" i="3"/>
  <c r="O46312" i="3"/>
  <c r="O46304" i="3"/>
  <c r="O46296" i="3"/>
  <c r="O46288" i="3"/>
  <c r="O46280" i="3"/>
  <c r="O46272" i="3"/>
  <c r="O46264" i="3"/>
  <c r="O46256" i="3"/>
  <c r="O46248" i="3"/>
  <c r="O46240" i="3"/>
  <c r="O46232" i="3"/>
  <c r="O46224" i="3"/>
  <c r="O46216" i="3"/>
  <c r="O46208" i="3"/>
  <c r="O46200" i="3"/>
  <c r="O46192" i="3"/>
  <c r="O46184" i="3"/>
  <c r="O46176" i="3"/>
  <c r="O46168" i="3"/>
  <c r="O46160" i="3"/>
  <c r="O46152" i="3"/>
  <c r="O46144" i="3"/>
  <c r="O46136" i="3"/>
  <c r="O46128" i="3"/>
  <c r="O46120" i="3"/>
  <c r="O46112" i="3"/>
  <c r="O46104" i="3"/>
  <c r="O46096" i="3"/>
  <c r="O46088" i="3"/>
  <c r="O46080" i="3"/>
  <c r="O46072" i="3"/>
  <c r="O46064" i="3"/>
  <c r="O46056" i="3"/>
  <c r="O46048" i="3"/>
  <c r="O46040" i="3"/>
  <c r="O46032" i="3"/>
  <c r="O46024" i="3"/>
  <c r="O46016" i="3"/>
  <c r="O46008" i="3"/>
  <c r="O46000" i="3"/>
  <c r="O45992" i="3"/>
  <c r="O45984" i="3"/>
  <c r="O45976" i="3"/>
  <c r="O45968" i="3"/>
  <c r="O45960" i="3"/>
  <c r="O45952" i="3"/>
  <c r="O45944" i="3"/>
  <c r="O45936" i="3"/>
  <c r="O45928" i="3"/>
  <c r="O45920" i="3"/>
  <c r="O45912" i="3"/>
  <c r="O45904" i="3"/>
  <c r="O45896" i="3"/>
  <c r="O45888" i="3"/>
  <c r="O45880" i="3"/>
  <c r="O45872" i="3"/>
  <c r="O45864" i="3"/>
  <c r="O45856" i="3"/>
  <c r="O45848" i="3"/>
  <c r="O45840" i="3"/>
  <c r="O45832" i="3"/>
  <c r="O45824" i="3"/>
  <c r="O45816" i="3"/>
  <c r="O45808" i="3"/>
  <c r="O45800" i="3"/>
  <c r="O45792" i="3"/>
  <c r="O45784" i="3"/>
  <c r="O45776" i="3"/>
  <c r="O45768" i="3"/>
  <c r="O45760" i="3"/>
  <c r="O45752" i="3"/>
  <c r="O45744" i="3"/>
  <c r="O45736" i="3"/>
  <c r="O45728" i="3"/>
  <c r="O45720" i="3"/>
  <c r="O45712" i="3"/>
  <c r="O45704" i="3"/>
  <c r="O45696" i="3"/>
  <c r="O45688" i="3"/>
  <c r="O45680" i="3"/>
  <c r="O45672" i="3"/>
  <c r="O45664" i="3"/>
  <c r="O45656" i="3"/>
  <c r="O45648" i="3"/>
  <c r="O45640" i="3"/>
  <c r="O45632" i="3"/>
  <c r="O45624" i="3"/>
  <c r="O45616" i="3"/>
  <c r="O45608" i="3"/>
  <c r="O45600" i="3"/>
  <c r="O45592" i="3"/>
  <c r="O45584" i="3"/>
  <c r="O45576" i="3"/>
  <c r="O45568" i="3"/>
  <c r="O45560" i="3"/>
  <c r="O45552" i="3"/>
  <c r="O45544" i="3"/>
  <c r="O45536" i="3"/>
  <c r="O45528" i="3"/>
  <c r="O45520" i="3"/>
  <c r="O45512" i="3"/>
  <c r="O45504" i="3"/>
  <c r="O45496" i="3"/>
  <c r="O45488" i="3"/>
  <c r="O45480" i="3"/>
  <c r="O45472" i="3"/>
  <c r="O45464" i="3"/>
  <c r="O45456" i="3"/>
  <c r="O45448" i="3"/>
  <c r="O45440" i="3"/>
  <c r="O45432" i="3"/>
  <c r="O45424" i="3"/>
  <c r="O45416" i="3"/>
  <c r="O45408" i="3"/>
  <c r="O45400" i="3"/>
  <c r="O45392" i="3"/>
  <c r="O45384" i="3"/>
  <c r="O45376" i="3"/>
  <c r="O45368" i="3"/>
  <c r="O45360" i="3"/>
  <c r="O45352" i="3"/>
  <c r="O45344" i="3"/>
  <c r="O45336" i="3"/>
  <c r="O45328" i="3"/>
  <c r="O45320" i="3"/>
  <c r="O45312" i="3"/>
  <c r="O45304" i="3"/>
  <c r="O45296" i="3"/>
  <c r="O45288" i="3"/>
  <c r="O45280" i="3"/>
  <c r="O45272" i="3"/>
  <c r="O45264" i="3"/>
  <c r="O45256" i="3"/>
  <c r="O45248" i="3"/>
  <c r="O45240" i="3"/>
  <c r="O45232" i="3"/>
  <c r="O45224" i="3"/>
  <c r="O45216" i="3"/>
  <c r="O45208" i="3"/>
  <c r="O45200" i="3"/>
  <c r="O45192" i="3"/>
  <c r="O45184" i="3"/>
  <c r="O45176" i="3"/>
  <c r="O45168" i="3"/>
  <c r="O45160" i="3"/>
  <c r="O45152" i="3"/>
  <c r="O45144" i="3"/>
  <c r="O45136" i="3"/>
  <c r="O45128" i="3"/>
  <c r="O45120" i="3"/>
  <c r="O45112" i="3"/>
  <c r="O45104" i="3"/>
  <c r="O45096" i="3"/>
  <c r="O45088" i="3"/>
  <c r="O45080" i="3"/>
  <c r="O45072" i="3"/>
  <c r="O45064" i="3"/>
  <c r="O45056" i="3"/>
  <c r="O45048" i="3"/>
  <c r="O45040" i="3"/>
  <c r="O45032" i="3"/>
  <c r="O45024" i="3"/>
  <c r="O45016" i="3"/>
  <c r="O45008" i="3"/>
  <c r="O45000" i="3"/>
  <c r="O44992" i="3"/>
  <c r="O44984" i="3"/>
  <c r="O44976" i="3"/>
  <c r="O44968" i="3"/>
  <c r="O44960" i="3"/>
  <c r="O44952" i="3"/>
  <c r="O44944" i="3"/>
  <c r="O44936" i="3"/>
  <c r="O44928" i="3"/>
  <c r="O44920" i="3"/>
  <c r="O44912" i="3"/>
  <c r="O44904" i="3"/>
  <c r="O44896" i="3"/>
  <c r="O44888" i="3"/>
  <c r="O44880" i="3"/>
  <c r="O44872" i="3"/>
  <c r="O44864" i="3"/>
  <c r="O44856" i="3"/>
  <c r="O44848" i="3"/>
  <c r="O44840" i="3"/>
  <c r="O44832" i="3"/>
  <c r="O44824" i="3"/>
  <c r="O44816" i="3"/>
  <c r="O44808" i="3"/>
  <c r="O44800" i="3"/>
  <c r="O44792" i="3"/>
  <c r="O44784" i="3"/>
  <c r="O44776" i="3"/>
  <c r="O44768" i="3"/>
  <c r="O44760" i="3"/>
  <c r="O44752" i="3"/>
  <c r="O44744" i="3"/>
  <c r="O44736" i="3"/>
  <c r="O44728" i="3"/>
  <c r="O44720" i="3"/>
  <c r="O44712" i="3"/>
  <c r="O44704" i="3"/>
  <c r="O44696" i="3"/>
  <c r="O44688" i="3"/>
  <c r="O44680" i="3"/>
  <c r="O44672" i="3"/>
  <c r="O44664" i="3"/>
  <c r="O44656" i="3"/>
  <c r="O44648" i="3"/>
  <c r="O44640" i="3"/>
  <c r="O44632" i="3"/>
  <c r="O44624" i="3"/>
  <c r="O44616" i="3"/>
  <c r="O44608" i="3"/>
  <c r="O44600" i="3"/>
  <c r="O44592" i="3"/>
  <c r="O44584" i="3"/>
  <c r="O44576" i="3"/>
  <c r="O44568" i="3"/>
  <c r="O44560" i="3"/>
  <c r="O44552" i="3"/>
  <c r="O44544" i="3"/>
  <c r="O44536" i="3"/>
  <c r="O44528" i="3"/>
  <c r="O44520" i="3"/>
  <c r="O44512" i="3"/>
  <c r="O44504" i="3"/>
  <c r="O44496" i="3"/>
  <c r="O44488" i="3"/>
  <c r="O44480" i="3"/>
  <c r="O44472" i="3"/>
  <c r="O44464" i="3"/>
  <c r="O44456" i="3"/>
  <c r="O44448" i="3"/>
  <c r="O44440" i="3"/>
  <c r="O44432" i="3"/>
  <c r="O44424" i="3"/>
  <c r="O44416" i="3"/>
  <c r="O44408" i="3"/>
  <c r="O44400" i="3"/>
  <c r="O44392" i="3"/>
  <c r="O44384" i="3"/>
  <c r="O44376" i="3"/>
  <c r="O44368" i="3"/>
  <c r="O44360" i="3"/>
  <c r="O44352" i="3"/>
  <c r="O44344" i="3"/>
  <c r="O44336" i="3"/>
  <c r="O44328" i="3"/>
  <c r="O44320" i="3"/>
  <c r="O44312" i="3"/>
  <c r="O44304" i="3"/>
  <c r="O44296" i="3"/>
  <c r="O44288" i="3"/>
  <c r="O44280" i="3"/>
  <c r="O44272" i="3"/>
  <c r="O44264" i="3"/>
  <c r="O44256" i="3"/>
  <c r="O44248" i="3"/>
  <c r="O44240" i="3"/>
  <c r="O44232" i="3"/>
  <c r="O44224" i="3"/>
  <c r="O44216" i="3"/>
  <c r="O44208" i="3"/>
  <c r="O44200" i="3"/>
  <c r="O44192" i="3"/>
  <c r="O44184" i="3"/>
  <c r="O44176" i="3"/>
  <c r="O44168" i="3"/>
  <c r="O44160" i="3"/>
  <c r="O44152" i="3"/>
  <c r="O44144" i="3"/>
  <c r="O44136" i="3"/>
  <c r="O44128" i="3"/>
  <c r="O44120" i="3"/>
  <c r="O44112" i="3"/>
  <c r="O44104" i="3"/>
  <c r="O44096" i="3"/>
  <c r="O44088" i="3"/>
  <c r="O44080" i="3"/>
  <c r="O44072" i="3"/>
  <c r="O44064" i="3"/>
  <c r="O44056" i="3"/>
  <c r="O44048" i="3"/>
  <c r="O44040" i="3"/>
  <c r="O44032" i="3"/>
  <c r="O44024" i="3"/>
  <c r="O44016" i="3"/>
  <c r="O44008" i="3"/>
  <c r="O44000" i="3"/>
  <c r="O43992" i="3"/>
  <c r="O43984" i="3"/>
  <c r="O43976" i="3"/>
  <c r="O43968" i="3"/>
  <c r="O43960" i="3"/>
  <c r="O43952" i="3"/>
  <c r="O43944" i="3"/>
  <c r="O43936" i="3"/>
  <c r="O43928" i="3"/>
  <c r="O43920" i="3"/>
  <c r="O43912" i="3"/>
  <c r="O43904" i="3"/>
  <c r="O43896" i="3"/>
  <c r="O43888" i="3"/>
  <c r="O43880" i="3"/>
  <c r="O43872" i="3"/>
  <c r="O43864" i="3"/>
  <c r="O43856" i="3"/>
  <c r="O43848" i="3"/>
  <c r="O43840" i="3"/>
  <c r="O43832" i="3"/>
  <c r="O43824" i="3"/>
  <c r="O43816" i="3"/>
  <c r="O43808" i="3"/>
  <c r="O43800" i="3"/>
  <c r="O43792" i="3"/>
  <c r="O43784" i="3"/>
  <c r="O43776" i="3"/>
  <c r="O43768" i="3"/>
  <c r="O43760" i="3"/>
  <c r="O43752" i="3"/>
  <c r="O43744" i="3"/>
  <c r="O43736" i="3"/>
  <c r="O43728" i="3"/>
  <c r="O43720" i="3"/>
  <c r="O43712" i="3"/>
  <c r="O43704" i="3"/>
  <c r="O43696" i="3"/>
  <c r="O43688" i="3"/>
  <c r="O43680" i="3"/>
  <c r="O43672" i="3"/>
  <c r="O43664" i="3"/>
  <c r="O43656" i="3"/>
  <c r="O43648" i="3"/>
  <c r="O43640" i="3"/>
  <c r="O43632" i="3"/>
  <c r="O43624" i="3"/>
  <c r="O43616" i="3"/>
  <c r="O43608" i="3"/>
  <c r="O43600" i="3"/>
  <c r="O43592" i="3"/>
  <c r="O43584" i="3"/>
  <c r="O43576" i="3"/>
  <c r="O43568" i="3"/>
  <c r="O43560" i="3"/>
  <c r="O43552" i="3"/>
  <c r="O43544" i="3"/>
  <c r="O43536" i="3"/>
  <c r="O43528" i="3"/>
  <c r="O43520" i="3"/>
  <c r="O43512" i="3"/>
  <c r="O43504" i="3"/>
  <c r="O43496" i="3"/>
  <c r="O43488" i="3"/>
  <c r="O43480" i="3"/>
  <c r="O43472" i="3"/>
  <c r="O43464" i="3"/>
  <c r="O43456" i="3"/>
  <c r="O43448" i="3"/>
  <c r="O43440" i="3"/>
  <c r="O43432" i="3"/>
  <c r="O43424" i="3"/>
  <c r="O43416" i="3"/>
  <c r="O43408" i="3"/>
  <c r="O43400" i="3"/>
  <c r="O43392" i="3"/>
  <c r="O43384" i="3"/>
  <c r="O43376" i="3"/>
  <c r="O43368" i="3"/>
  <c r="O43360" i="3"/>
  <c r="O43352" i="3"/>
  <c r="O43344" i="3"/>
  <c r="O43336" i="3"/>
  <c r="O43328" i="3"/>
  <c r="O43320" i="3"/>
  <c r="O43312" i="3"/>
  <c r="O43304" i="3"/>
  <c r="O43296" i="3"/>
  <c r="O43288" i="3"/>
  <c r="O43280" i="3"/>
  <c r="O43272" i="3"/>
  <c r="O43264" i="3"/>
  <c r="O43256" i="3"/>
  <c r="O43248" i="3"/>
  <c r="O43240" i="3"/>
  <c r="O43232" i="3"/>
  <c r="O43224" i="3"/>
  <c r="O43216" i="3"/>
  <c r="O43208" i="3"/>
  <c r="O43200" i="3"/>
  <c r="O43192" i="3"/>
  <c r="O43184" i="3"/>
  <c r="O43176" i="3"/>
  <c r="O43168" i="3"/>
  <c r="O43160" i="3"/>
  <c r="O43152" i="3"/>
  <c r="O43144" i="3"/>
  <c r="O43136" i="3"/>
  <c r="O43128" i="3"/>
  <c r="O43120" i="3"/>
  <c r="O43112" i="3"/>
  <c r="O43104" i="3"/>
  <c r="O43096" i="3"/>
  <c r="O43088" i="3"/>
  <c r="O43080" i="3"/>
  <c r="O43072" i="3"/>
  <c r="O43064" i="3"/>
  <c r="O43056" i="3"/>
  <c r="O43048" i="3"/>
  <c r="O43040" i="3"/>
  <c r="O43032" i="3"/>
  <c r="O43024" i="3"/>
  <c r="O43016" i="3"/>
  <c r="O43008" i="3"/>
  <c r="O43000" i="3"/>
  <c r="O42992" i="3"/>
  <c r="O42984" i="3"/>
  <c r="O42976" i="3"/>
  <c r="O42968" i="3"/>
  <c r="O42960" i="3"/>
  <c r="O42952" i="3"/>
  <c r="O42944" i="3"/>
  <c r="O42936" i="3"/>
  <c r="O42928" i="3"/>
  <c r="O42920" i="3"/>
  <c r="O42912" i="3"/>
  <c r="O42904" i="3"/>
  <c r="O42896" i="3"/>
  <c r="O42888" i="3"/>
  <c r="O42880" i="3"/>
  <c r="O42872" i="3"/>
  <c r="O42864" i="3"/>
  <c r="O42856" i="3"/>
  <c r="O42848" i="3"/>
  <c r="O42840" i="3"/>
  <c r="O42832" i="3"/>
  <c r="O42824" i="3"/>
  <c r="O42816" i="3"/>
  <c r="O42808" i="3"/>
  <c r="O42800" i="3"/>
  <c r="O42792" i="3"/>
  <c r="O42784" i="3"/>
  <c r="O42776" i="3"/>
  <c r="O42768" i="3"/>
  <c r="O42760" i="3"/>
  <c r="O42752" i="3"/>
  <c r="O42744" i="3"/>
  <c r="O42736" i="3"/>
  <c r="O42728" i="3"/>
  <c r="O42720" i="3"/>
  <c r="O42712" i="3"/>
  <c r="O42704" i="3"/>
  <c r="O42696" i="3"/>
  <c r="O42688" i="3"/>
  <c r="O42680" i="3"/>
  <c r="O42672" i="3"/>
  <c r="O42664" i="3"/>
  <c r="O42656" i="3"/>
  <c r="O42648" i="3"/>
  <c r="O42640" i="3"/>
  <c r="O42632" i="3"/>
  <c r="O42624" i="3"/>
  <c r="O42616" i="3"/>
  <c r="O42608" i="3"/>
  <c r="O42600" i="3"/>
  <c r="O42592" i="3"/>
  <c r="O42584" i="3"/>
  <c r="O42576" i="3"/>
  <c r="O42568" i="3"/>
  <c r="O42560" i="3"/>
  <c r="O42552" i="3"/>
  <c r="O42544" i="3"/>
  <c r="O42536" i="3"/>
  <c r="O42528" i="3"/>
  <c r="O42520" i="3"/>
  <c r="O42512" i="3"/>
  <c r="O42504" i="3"/>
  <c r="O42496" i="3"/>
  <c r="O42488" i="3"/>
  <c r="O42480" i="3"/>
  <c r="O42472" i="3"/>
  <c r="O42464" i="3"/>
  <c r="O42456" i="3"/>
  <c r="O42448" i="3"/>
  <c r="O42440" i="3"/>
  <c r="O42432" i="3"/>
  <c r="O42424" i="3"/>
  <c r="O42416" i="3"/>
  <c r="O42408" i="3"/>
  <c r="O42400" i="3"/>
  <c r="O42392" i="3"/>
  <c r="O42384" i="3"/>
  <c r="O42376" i="3"/>
  <c r="O42368" i="3"/>
  <c r="O42360" i="3"/>
  <c r="O42352" i="3"/>
  <c r="O42344" i="3"/>
  <c r="O42336" i="3"/>
  <c r="O42328" i="3"/>
  <c r="O42320" i="3"/>
  <c r="O42312" i="3"/>
  <c r="O42304" i="3"/>
  <c r="O42296" i="3"/>
  <c r="O42288" i="3"/>
  <c r="O42280" i="3"/>
  <c r="O42272" i="3"/>
  <c r="O42264" i="3"/>
  <c r="O42256" i="3"/>
  <c r="O42248" i="3"/>
  <c r="O42240" i="3"/>
  <c r="O42232" i="3"/>
  <c r="O42224" i="3"/>
  <c r="O42216" i="3"/>
  <c r="O42208" i="3"/>
  <c r="O42200" i="3"/>
  <c r="O42192" i="3"/>
  <c r="O42184" i="3"/>
  <c r="O42176" i="3"/>
  <c r="O42168" i="3"/>
  <c r="O42160" i="3"/>
  <c r="O42152" i="3"/>
  <c r="O42144" i="3"/>
  <c r="O42136" i="3"/>
  <c r="O42128" i="3"/>
  <c r="O42120" i="3"/>
  <c r="O42112" i="3"/>
  <c r="O42104" i="3"/>
  <c r="O42096" i="3"/>
  <c r="O42088" i="3"/>
  <c r="O42080" i="3"/>
  <c r="O42072" i="3"/>
  <c r="O42064" i="3"/>
  <c r="O42056" i="3"/>
  <c r="O42048" i="3"/>
  <c r="O42040" i="3"/>
  <c r="O42032" i="3"/>
  <c r="O42024" i="3"/>
  <c r="O42016" i="3"/>
  <c r="O42008" i="3"/>
  <c r="O42000" i="3"/>
  <c r="O41992" i="3"/>
  <c r="O41984" i="3"/>
  <c r="O41976" i="3"/>
  <c r="O41968" i="3"/>
  <c r="O41960" i="3"/>
  <c r="O41952" i="3"/>
  <c r="O41944" i="3"/>
  <c r="O41936" i="3"/>
  <c r="O41928" i="3"/>
  <c r="O41920" i="3"/>
  <c r="O41912" i="3"/>
  <c r="O41904" i="3"/>
  <c r="O41896" i="3"/>
  <c r="O41888" i="3"/>
  <c r="O41880" i="3"/>
  <c r="O41872" i="3"/>
  <c r="O41864" i="3"/>
  <c r="O41856" i="3"/>
  <c r="O41848" i="3"/>
  <c r="O41840" i="3"/>
  <c r="O41832" i="3"/>
  <c r="O41824" i="3"/>
  <c r="O41816" i="3"/>
  <c r="O41808" i="3"/>
  <c r="O41800" i="3"/>
  <c r="O41792" i="3"/>
  <c r="O41784" i="3"/>
  <c r="O41776" i="3"/>
  <c r="O41768" i="3"/>
  <c r="O41760" i="3"/>
  <c r="O41752" i="3"/>
  <c r="O41744" i="3"/>
  <c r="O41736" i="3"/>
  <c r="O41728" i="3"/>
  <c r="O41720" i="3"/>
  <c r="O41712" i="3"/>
  <c r="O41704" i="3"/>
  <c r="O41696" i="3"/>
  <c r="O41688" i="3"/>
  <c r="O41680" i="3"/>
  <c r="O41672" i="3"/>
  <c r="O41664" i="3"/>
  <c r="O41656" i="3"/>
  <c r="O41648" i="3"/>
  <c r="O41640" i="3"/>
  <c r="O41632" i="3"/>
  <c r="O41624" i="3"/>
  <c r="O41616" i="3"/>
  <c r="O41608" i="3"/>
  <c r="O41600" i="3"/>
  <c r="O41592" i="3"/>
  <c r="O41584" i="3"/>
  <c r="O41576" i="3"/>
  <c r="O41568" i="3"/>
  <c r="O41560" i="3"/>
  <c r="O41552" i="3"/>
  <c r="O41544" i="3"/>
  <c r="O41536" i="3"/>
  <c r="O41528" i="3"/>
  <c r="O41520" i="3"/>
  <c r="O41512" i="3"/>
  <c r="O41504" i="3"/>
  <c r="O41496" i="3"/>
  <c r="O41488" i="3"/>
  <c r="O41480" i="3"/>
  <c r="O41472" i="3"/>
  <c r="O41464" i="3"/>
  <c r="O41456" i="3"/>
  <c r="O41448" i="3"/>
  <c r="O41440" i="3"/>
  <c r="O41432" i="3"/>
  <c r="O41424" i="3"/>
  <c r="O41416" i="3"/>
  <c r="O41408" i="3"/>
  <c r="O41400" i="3"/>
  <c r="O41392" i="3"/>
  <c r="O41384" i="3"/>
  <c r="O41376" i="3"/>
  <c r="O41368" i="3"/>
  <c r="O41360" i="3"/>
  <c r="O41352" i="3"/>
  <c r="O41344" i="3"/>
  <c r="O41336" i="3"/>
  <c r="O41328" i="3"/>
  <c r="O41320" i="3"/>
  <c r="O41312" i="3"/>
  <c r="O41304" i="3"/>
  <c r="O41296" i="3"/>
  <c r="O41288" i="3"/>
  <c r="O41280" i="3"/>
  <c r="O41272" i="3"/>
  <c r="O41264" i="3"/>
  <c r="O50488" i="3"/>
  <c r="O50472" i="3"/>
  <c r="O50456" i="3"/>
  <c r="O50440" i="3"/>
  <c r="O50424" i="3"/>
  <c r="O50408" i="3"/>
  <c r="O50392" i="3"/>
  <c r="O50376" i="3"/>
  <c r="O50360" i="3"/>
  <c r="O50344" i="3"/>
  <c r="O50328" i="3"/>
  <c r="O50312" i="3"/>
  <c r="O50296" i="3"/>
  <c r="O50280" i="3"/>
  <c r="O50264" i="3"/>
  <c r="O50248" i="3"/>
  <c r="O50232" i="3"/>
  <c r="O50216" i="3"/>
  <c r="O50200" i="3"/>
  <c r="O50184" i="3"/>
  <c r="O50168" i="3"/>
  <c r="O50152" i="3"/>
  <c r="O50136" i="3"/>
  <c r="O50120" i="3"/>
  <c r="O50104" i="3"/>
  <c r="O50088" i="3"/>
  <c r="O50072" i="3"/>
  <c r="O50056" i="3"/>
  <c r="O50040" i="3"/>
  <c r="O50024" i="3"/>
  <c r="O50008" i="3"/>
  <c r="O49992" i="3"/>
  <c r="O49976" i="3"/>
  <c r="O49960" i="3"/>
  <c r="O49944" i="3"/>
  <c r="O49928" i="3"/>
  <c r="O49912" i="3"/>
  <c r="O49896" i="3"/>
  <c r="O49880" i="3"/>
  <c r="O49864" i="3"/>
  <c r="O49848" i="3"/>
  <c r="O49832" i="3"/>
  <c r="O49816" i="3"/>
  <c r="O49800" i="3"/>
  <c r="O49784" i="3"/>
  <c r="O49768" i="3"/>
  <c r="O49752" i="3"/>
  <c r="O49736" i="3"/>
  <c r="O49720" i="3"/>
  <c r="O49704" i="3"/>
  <c r="O49688" i="3"/>
  <c r="O49672" i="3"/>
  <c r="O49656" i="3"/>
  <c r="O49640" i="3"/>
  <c r="O49624" i="3"/>
  <c r="O49608" i="3"/>
  <c r="O49592" i="3"/>
  <c r="O49576" i="3"/>
  <c r="O49560" i="3"/>
  <c r="O49544" i="3"/>
  <c r="O49528" i="3"/>
  <c r="O49512" i="3"/>
  <c r="O49496" i="3"/>
  <c r="O49480" i="3"/>
  <c r="O49464" i="3"/>
  <c r="O49448" i="3"/>
  <c r="O49432" i="3"/>
  <c r="O49416" i="3"/>
  <c r="O49400" i="3"/>
  <c r="O49384" i="3"/>
  <c r="O49368" i="3"/>
  <c r="O49356" i="3"/>
  <c r="O49342" i="3"/>
  <c r="O49331" i="3"/>
  <c r="O49317" i="3"/>
  <c r="O49304" i="3"/>
  <c r="O49292" i="3"/>
  <c r="O49278" i="3"/>
  <c r="O49267" i="3"/>
  <c r="O49253" i="3"/>
  <c r="O49240" i="3"/>
  <c r="O49228" i="3"/>
  <c r="O49214" i="3"/>
  <c r="O49203" i="3"/>
  <c r="O49189" i="3"/>
  <c r="O49176" i="3"/>
  <c r="O49164" i="3"/>
  <c r="O49150" i="3"/>
  <c r="O49139" i="3"/>
  <c r="O49125" i="3"/>
  <c r="O49112" i="3"/>
  <c r="O49100" i="3"/>
  <c r="O49086" i="3"/>
  <c r="O49075" i="3"/>
  <c r="O49061" i="3"/>
  <c r="O49048" i="3"/>
  <c r="O49036" i="3"/>
  <c r="O49022" i="3"/>
  <c r="O49011" i="3"/>
  <c r="O48997" i="3"/>
  <c r="O48984" i="3"/>
  <c r="O48972" i="3"/>
  <c r="O48958" i="3"/>
  <c r="O48947" i="3"/>
  <c r="O48933" i="3"/>
  <c r="O48920" i="3"/>
  <c r="O48908" i="3"/>
  <c r="O48894" i="3"/>
  <c r="O48883" i="3"/>
  <c r="O48869" i="3"/>
  <c r="O48856" i="3"/>
  <c r="O48844" i="3"/>
  <c r="O48830" i="3"/>
  <c r="O48819" i="3"/>
  <c r="O48805" i="3"/>
  <c r="O48792" i="3"/>
  <c r="O48780" i="3"/>
  <c r="O48766" i="3"/>
  <c r="O48755" i="3"/>
  <c r="O48741" i="3"/>
  <c r="O48728" i="3"/>
  <c r="O48716" i="3"/>
  <c r="O48702" i="3"/>
  <c r="O48691" i="3"/>
  <c r="O48677" i="3"/>
  <c r="O48664" i="3"/>
  <c r="O48652" i="3"/>
  <c r="O48638" i="3"/>
  <c r="O48627" i="3"/>
  <c r="O48613" i="3"/>
  <c r="O48600" i="3"/>
  <c r="O48588" i="3"/>
  <c r="O48574" i="3"/>
  <c r="O48563" i="3"/>
  <c r="O48549" i="3"/>
  <c r="O48536" i="3"/>
  <c r="O48524" i="3"/>
  <c r="O48510" i="3"/>
  <c r="O48499" i="3"/>
  <c r="O48485" i="3"/>
  <c r="O48472" i="3"/>
  <c r="O48460" i="3"/>
  <c r="O48446" i="3"/>
  <c r="O48435" i="3"/>
  <c r="O48421" i="3"/>
  <c r="O48408" i="3"/>
  <c r="O48396" i="3"/>
  <c r="O48382" i="3"/>
  <c r="O48371" i="3"/>
  <c r="O48357" i="3"/>
  <c r="O48344" i="3"/>
  <c r="O48332" i="3"/>
  <c r="O48318" i="3"/>
  <c r="O48307" i="3"/>
  <c r="O48293" i="3"/>
  <c r="O48280" i="3"/>
  <c r="O48268" i="3"/>
  <c r="O48254" i="3"/>
  <c r="O48243" i="3"/>
  <c r="O48229" i="3"/>
  <c r="O48216" i="3"/>
  <c r="O48204" i="3"/>
  <c r="O48190" i="3"/>
  <c r="O48179" i="3"/>
  <c r="O48165" i="3"/>
  <c r="O48152" i="3"/>
  <c r="O48140" i="3"/>
  <c r="O48126" i="3"/>
  <c r="O48115" i="3"/>
  <c r="O48101" i="3"/>
  <c r="O48088" i="3"/>
  <c r="O48076" i="3"/>
  <c r="O48062" i="3"/>
  <c r="O48051" i="3"/>
  <c r="O48037" i="3"/>
  <c r="O48024" i="3"/>
  <c r="O48012" i="3"/>
  <c r="O47998" i="3"/>
  <c r="O47987" i="3"/>
  <c r="O47973" i="3"/>
  <c r="O47960" i="3"/>
  <c r="O47948" i="3"/>
  <c r="O47934" i="3"/>
  <c r="O47923" i="3"/>
  <c r="O47912" i="3"/>
  <c r="O47901" i="3"/>
  <c r="O47891" i="3"/>
  <c r="O47880" i="3"/>
  <c r="O47869" i="3"/>
  <c r="O47859" i="3"/>
  <c r="O47848" i="3"/>
  <c r="O47837" i="3"/>
  <c r="O47827" i="3"/>
  <c r="O47816" i="3"/>
  <c r="O47805" i="3"/>
  <c r="O47795" i="3"/>
  <c r="O47784" i="3"/>
  <c r="O47773" i="3"/>
  <c r="O47763" i="3"/>
  <c r="O47752" i="3"/>
  <c r="O47741" i="3"/>
  <c r="O47731" i="3"/>
  <c r="O47720" i="3"/>
  <c r="O47709" i="3"/>
  <c r="O47699" i="3"/>
  <c r="O47688" i="3"/>
  <c r="O47677" i="3"/>
  <c r="O47667" i="3"/>
  <c r="O47656" i="3"/>
  <c r="O47645" i="3"/>
  <c r="O47635" i="3"/>
  <c r="O47624" i="3"/>
  <c r="O47613" i="3"/>
  <c r="O47603" i="3"/>
  <c r="O47592" i="3"/>
  <c r="O47581" i="3"/>
  <c r="O47571" i="3"/>
  <c r="O47560" i="3"/>
  <c r="O47549" i="3"/>
  <c r="O47539" i="3"/>
  <c r="O47528" i="3"/>
  <c r="O47517" i="3"/>
  <c r="O47507" i="3"/>
  <c r="O47496" i="3"/>
  <c r="O47485" i="3"/>
  <c r="O47475" i="3"/>
  <c r="O47464" i="3"/>
  <c r="O47453" i="3"/>
  <c r="O47443" i="3"/>
  <c r="O47432" i="3"/>
  <c r="O47423" i="3"/>
  <c r="O47415" i="3"/>
  <c r="O47407" i="3"/>
  <c r="O47399" i="3"/>
  <c r="O47391" i="3"/>
  <c r="O47383" i="3"/>
  <c r="O47375" i="3"/>
  <c r="O47367" i="3"/>
  <c r="O47359" i="3"/>
  <c r="O47351" i="3"/>
  <c r="O47343" i="3"/>
  <c r="O47335" i="3"/>
  <c r="O47327" i="3"/>
  <c r="O47319" i="3"/>
  <c r="O47311" i="3"/>
  <c r="O47303" i="3"/>
  <c r="O47295" i="3"/>
  <c r="O47287" i="3"/>
  <c r="O47279" i="3"/>
  <c r="O47271" i="3"/>
  <c r="O47263" i="3"/>
  <c r="O47255" i="3"/>
  <c r="O47247" i="3"/>
  <c r="O47239" i="3"/>
  <c r="O47231" i="3"/>
  <c r="O47223" i="3"/>
  <c r="O47215" i="3"/>
  <c r="O47207" i="3"/>
  <c r="O47199" i="3"/>
  <c r="O47191" i="3"/>
  <c r="O47183" i="3"/>
  <c r="O47175" i="3"/>
  <c r="O47167" i="3"/>
  <c r="O47159" i="3"/>
  <c r="O47151" i="3"/>
  <c r="O47143" i="3"/>
  <c r="O47135" i="3"/>
  <c r="O47127" i="3"/>
  <c r="O47119" i="3"/>
  <c r="O47111" i="3"/>
  <c r="O47103" i="3"/>
  <c r="O47095" i="3"/>
  <c r="O47087" i="3"/>
  <c r="O47079" i="3"/>
  <c r="O47071" i="3"/>
  <c r="O47063" i="3"/>
  <c r="O47055" i="3"/>
  <c r="O47047" i="3"/>
  <c r="O47039" i="3"/>
  <c r="O47031" i="3"/>
  <c r="O47023" i="3"/>
  <c r="O47015" i="3"/>
  <c r="O47007" i="3"/>
  <c r="O46999" i="3"/>
  <c r="O46991" i="3"/>
  <c r="O46983" i="3"/>
  <c r="O46975" i="3"/>
  <c r="O46967" i="3"/>
  <c r="O46959" i="3"/>
  <c r="O46951" i="3"/>
  <c r="O46943" i="3"/>
  <c r="O46935" i="3"/>
  <c r="O46927" i="3"/>
  <c r="O46919" i="3"/>
  <c r="O46911" i="3"/>
  <c r="O46903" i="3"/>
  <c r="O46895" i="3"/>
  <c r="O46887" i="3"/>
  <c r="O46879" i="3"/>
  <c r="O46871" i="3"/>
  <c r="O46863" i="3"/>
  <c r="O46855" i="3"/>
  <c r="O46847" i="3"/>
  <c r="O46839" i="3"/>
  <c r="O46831" i="3"/>
  <c r="O46823" i="3"/>
  <c r="O46815" i="3"/>
  <c r="O46807" i="3"/>
  <c r="O46799" i="3"/>
  <c r="O46791" i="3"/>
  <c r="O46783" i="3"/>
  <c r="O46775" i="3"/>
  <c r="O46767" i="3"/>
  <c r="O46759" i="3"/>
  <c r="O46751" i="3"/>
  <c r="O46743" i="3"/>
  <c r="O46735" i="3"/>
  <c r="O46727" i="3"/>
  <c r="O46719" i="3"/>
  <c r="O46711" i="3"/>
  <c r="O46703" i="3"/>
  <c r="O46695" i="3"/>
  <c r="O46687" i="3"/>
  <c r="O46679" i="3"/>
  <c r="O46671" i="3"/>
  <c r="O46663" i="3"/>
  <c r="O46655" i="3"/>
  <c r="O46647" i="3"/>
  <c r="O46639" i="3"/>
  <c r="O46631" i="3"/>
  <c r="O46623" i="3"/>
  <c r="O46615" i="3"/>
  <c r="O46607" i="3"/>
  <c r="O46599" i="3"/>
  <c r="O46591" i="3"/>
  <c r="O46583" i="3"/>
  <c r="O46575" i="3"/>
  <c r="O46567" i="3"/>
  <c r="O46559" i="3"/>
  <c r="O46551" i="3"/>
  <c r="O46543" i="3"/>
  <c r="O46535" i="3"/>
  <c r="O46527" i="3"/>
  <c r="O46519" i="3"/>
  <c r="O46511" i="3"/>
  <c r="O46503" i="3"/>
  <c r="O46495" i="3"/>
  <c r="O46487" i="3"/>
  <c r="O46479" i="3"/>
  <c r="O46471" i="3"/>
  <c r="O46463" i="3"/>
  <c r="O46455" i="3"/>
  <c r="O46447" i="3"/>
  <c r="O46439" i="3"/>
  <c r="O46431" i="3"/>
  <c r="O46423" i="3"/>
  <c r="O46415" i="3"/>
  <c r="O46407" i="3"/>
  <c r="O46399" i="3"/>
  <c r="O46391" i="3"/>
  <c r="O46383" i="3"/>
  <c r="O46375" i="3"/>
  <c r="O46367" i="3"/>
  <c r="O46359" i="3"/>
  <c r="O46351" i="3"/>
  <c r="O46343" i="3"/>
  <c r="O46335" i="3"/>
  <c r="O46327" i="3"/>
  <c r="O46319" i="3"/>
  <c r="O46311" i="3"/>
  <c r="O46303" i="3"/>
  <c r="O46295" i="3"/>
  <c r="O46287" i="3"/>
  <c r="O46279" i="3"/>
  <c r="O46271" i="3"/>
  <c r="O46263" i="3"/>
  <c r="O46255" i="3"/>
  <c r="O46247" i="3"/>
  <c r="O46239" i="3"/>
  <c r="O46231" i="3"/>
  <c r="O46223" i="3"/>
  <c r="O46215" i="3"/>
  <c r="O46207" i="3"/>
  <c r="O46199" i="3"/>
  <c r="O46191" i="3"/>
  <c r="O46183" i="3"/>
  <c r="O46175" i="3"/>
  <c r="O46167" i="3"/>
  <c r="O46159" i="3"/>
  <c r="O46151" i="3"/>
  <c r="O46143" i="3"/>
  <c r="O46135" i="3"/>
  <c r="O46127" i="3"/>
  <c r="O46119" i="3"/>
  <c r="O46111" i="3"/>
  <c r="O46103" i="3"/>
  <c r="O46095" i="3"/>
  <c r="O46087" i="3"/>
  <c r="O46079" i="3"/>
  <c r="O46071" i="3"/>
  <c r="O46063" i="3"/>
  <c r="O46055" i="3"/>
  <c r="O46047" i="3"/>
  <c r="O46039" i="3"/>
  <c r="O46031" i="3"/>
  <c r="O46023" i="3"/>
  <c r="O46015" i="3"/>
  <c r="O46007" i="3"/>
  <c r="O45999" i="3"/>
  <c r="O45991" i="3"/>
  <c r="O45983" i="3"/>
  <c r="O45975" i="3"/>
  <c r="O45967" i="3"/>
  <c r="O45959" i="3"/>
  <c r="O45951" i="3"/>
  <c r="O45943" i="3"/>
  <c r="O45935" i="3"/>
  <c r="O45927" i="3"/>
  <c r="O45919" i="3"/>
  <c r="O45911" i="3"/>
  <c r="O45903" i="3"/>
  <c r="O45895" i="3"/>
  <c r="O45887" i="3"/>
  <c r="O45879" i="3"/>
  <c r="O45871" i="3"/>
  <c r="O45863" i="3"/>
  <c r="O45855" i="3"/>
  <c r="O45847" i="3"/>
  <c r="O45839" i="3"/>
  <c r="O45831" i="3"/>
  <c r="O45823" i="3"/>
  <c r="O45815" i="3"/>
  <c r="O45807" i="3"/>
  <c r="O45799" i="3"/>
  <c r="O45791" i="3"/>
  <c r="O45783" i="3"/>
  <c r="O45775" i="3"/>
  <c r="O45767" i="3"/>
  <c r="O45759" i="3"/>
  <c r="O45751" i="3"/>
  <c r="O45743" i="3"/>
  <c r="O45735" i="3"/>
  <c r="O45727" i="3"/>
  <c r="O45719" i="3"/>
  <c r="O45711" i="3"/>
  <c r="O45703" i="3"/>
  <c r="O45695" i="3"/>
  <c r="O45687" i="3"/>
  <c r="O45679" i="3"/>
  <c r="O45671" i="3"/>
  <c r="O45663" i="3"/>
  <c r="O45655" i="3"/>
  <c r="O45647" i="3"/>
  <c r="O45639" i="3"/>
  <c r="O45631" i="3"/>
  <c r="O45623" i="3"/>
  <c r="O45615" i="3"/>
  <c r="O45607" i="3"/>
  <c r="O45599" i="3"/>
  <c r="O45591" i="3"/>
  <c r="O45583" i="3"/>
  <c r="O45575" i="3"/>
  <c r="O45567" i="3"/>
  <c r="O45559" i="3"/>
  <c r="O45551" i="3"/>
  <c r="O45543" i="3"/>
  <c r="O45535" i="3"/>
  <c r="O45527" i="3"/>
  <c r="O45519" i="3"/>
  <c r="O45511" i="3"/>
  <c r="O45503" i="3"/>
  <c r="O45495" i="3"/>
  <c r="O45487" i="3"/>
  <c r="O45479" i="3"/>
  <c r="O45471" i="3"/>
  <c r="O45463" i="3"/>
  <c r="O45455" i="3"/>
  <c r="O45447" i="3"/>
  <c r="O45439" i="3"/>
  <c r="O45431" i="3"/>
  <c r="O45423" i="3"/>
  <c r="O45415" i="3"/>
  <c r="O45407" i="3"/>
  <c r="O45399" i="3"/>
  <c r="O45391" i="3"/>
  <c r="O45383" i="3"/>
  <c r="O45375" i="3"/>
  <c r="O45367" i="3"/>
  <c r="O45359" i="3"/>
  <c r="O45351" i="3"/>
  <c r="O45343" i="3"/>
  <c r="O45335" i="3"/>
  <c r="O45327" i="3"/>
  <c r="O45319" i="3"/>
  <c r="O45311" i="3"/>
  <c r="O45303" i="3"/>
  <c r="O45295" i="3"/>
  <c r="O45287" i="3"/>
  <c r="O45279" i="3"/>
  <c r="O45271" i="3"/>
  <c r="O45263" i="3"/>
  <c r="O45255" i="3"/>
  <c r="O45247" i="3"/>
  <c r="O45239" i="3"/>
  <c r="O45231" i="3"/>
  <c r="O45223" i="3"/>
  <c r="O45215" i="3"/>
  <c r="O45207" i="3"/>
  <c r="O45199" i="3"/>
  <c r="O45191" i="3"/>
  <c r="O45183" i="3"/>
  <c r="O45175" i="3"/>
  <c r="O45167" i="3"/>
  <c r="O45159" i="3"/>
  <c r="O45151" i="3"/>
  <c r="O45143" i="3"/>
  <c r="O45135" i="3"/>
  <c r="O45127" i="3"/>
  <c r="O45119" i="3"/>
  <c r="O45111" i="3"/>
  <c r="O45103" i="3"/>
  <c r="O45095" i="3"/>
  <c r="O45087" i="3"/>
  <c r="O45079" i="3"/>
  <c r="O45071" i="3"/>
  <c r="O45063" i="3"/>
  <c r="O45055" i="3"/>
  <c r="O45047" i="3"/>
  <c r="O45039" i="3"/>
  <c r="O45031" i="3"/>
  <c r="O45023" i="3"/>
  <c r="O45015" i="3"/>
  <c r="O45007" i="3"/>
  <c r="O44999" i="3"/>
  <c r="O44991" i="3"/>
  <c r="O44983" i="3"/>
  <c r="O44975" i="3"/>
  <c r="O44967" i="3"/>
  <c r="O44959" i="3"/>
  <c r="O44951" i="3"/>
  <c r="O44943" i="3"/>
  <c r="O44935" i="3"/>
  <c r="O44927" i="3"/>
  <c r="O44919" i="3"/>
  <c r="O44911" i="3"/>
  <c r="O44903" i="3"/>
  <c r="O44895" i="3"/>
  <c r="O44887" i="3"/>
  <c r="O44879" i="3"/>
  <c r="O44871" i="3"/>
  <c r="O44863" i="3"/>
  <c r="O44855" i="3"/>
  <c r="O44847" i="3"/>
  <c r="O44839" i="3"/>
  <c r="O44831" i="3"/>
  <c r="O44823" i="3"/>
  <c r="O44815" i="3"/>
  <c r="O44807" i="3"/>
  <c r="O44799" i="3"/>
  <c r="O44791" i="3"/>
  <c r="O44783" i="3"/>
  <c r="O44775" i="3"/>
  <c r="O44767" i="3"/>
  <c r="O44759" i="3"/>
  <c r="O44751" i="3"/>
  <c r="O44743" i="3"/>
  <c r="O44735" i="3"/>
  <c r="O44727" i="3"/>
  <c r="O44719" i="3"/>
  <c r="O44711" i="3"/>
  <c r="O44703" i="3"/>
  <c r="O44695" i="3"/>
  <c r="O44687" i="3"/>
  <c r="O44679" i="3"/>
  <c r="O44671" i="3"/>
  <c r="O44663" i="3"/>
  <c r="O44655" i="3"/>
  <c r="O44647" i="3"/>
  <c r="O44639" i="3"/>
  <c r="O44631" i="3"/>
  <c r="O44623" i="3"/>
  <c r="O44615" i="3"/>
  <c r="O44607" i="3"/>
  <c r="O44599" i="3"/>
  <c r="O44591" i="3"/>
  <c r="O44583" i="3"/>
  <c r="O44575" i="3"/>
  <c r="O44567" i="3"/>
  <c r="O44559" i="3"/>
  <c r="O44551" i="3"/>
  <c r="O44543" i="3"/>
  <c r="O44535" i="3"/>
  <c r="O44527" i="3"/>
  <c r="O44519" i="3"/>
  <c r="O44511" i="3"/>
  <c r="O44503" i="3"/>
  <c r="O44495" i="3"/>
  <c r="O44487" i="3"/>
  <c r="O44479" i="3"/>
  <c r="O44471" i="3"/>
  <c r="O44463" i="3"/>
  <c r="O44455" i="3"/>
  <c r="O44447" i="3"/>
  <c r="O44439" i="3"/>
  <c r="O44431" i="3"/>
  <c r="O44423" i="3"/>
  <c r="O44415" i="3"/>
  <c r="O44407" i="3"/>
  <c r="O44399" i="3"/>
  <c r="O44391" i="3"/>
  <c r="O44383" i="3"/>
  <c r="O44375" i="3"/>
  <c r="O44367" i="3"/>
  <c r="O44359" i="3"/>
  <c r="O44351" i="3"/>
  <c r="O44343" i="3"/>
  <c r="O44335" i="3"/>
  <c r="O44327" i="3"/>
  <c r="O44319" i="3"/>
  <c r="O44311" i="3"/>
  <c r="O44303" i="3"/>
  <c r="O44295" i="3"/>
  <c r="O44287" i="3"/>
  <c r="O44279" i="3"/>
  <c r="O44271" i="3"/>
  <c r="O44263" i="3"/>
  <c r="O44255" i="3"/>
  <c r="O44247" i="3"/>
  <c r="O44239" i="3"/>
  <c r="O44231" i="3"/>
  <c r="O44223" i="3"/>
  <c r="O44215" i="3"/>
  <c r="O44207" i="3"/>
  <c r="O44199" i="3"/>
  <c r="O44191" i="3"/>
  <c r="O44183" i="3"/>
  <c r="O44175" i="3"/>
  <c r="O44167" i="3"/>
  <c r="O44159" i="3"/>
  <c r="O44151" i="3"/>
  <c r="O44143" i="3"/>
  <c r="O44135" i="3"/>
  <c r="O44127" i="3"/>
  <c r="O44119" i="3"/>
  <c r="O44111" i="3"/>
  <c r="O44103" i="3"/>
  <c r="O44095" i="3"/>
  <c r="O44087" i="3"/>
  <c r="O44079" i="3"/>
  <c r="O44071" i="3"/>
  <c r="O44063" i="3"/>
  <c r="O44055" i="3"/>
  <c r="O44047" i="3"/>
  <c r="O44039" i="3"/>
  <c r="O44031" i="3"/>
  <c r="O44023" i="3"/>
  <c r="O44015" i="3"/>
  <c r="O44007" i="3"/>
  <c r="O43999" i="3"/>
  <c r="O43991" i="3"/>
  <c r="O43983" i="3"/>
  <c r="O43975" i="3"/>
  <c r="O43967" i="3"/>
  <c r="O43959" i="3"/>
  <c r="O43951" i="3"/>
  <c r="O43943" i="3"/>
  <c r="O43935" i="3"/>
  <c r="O43927" i="3"/>
  <c r="O43919" i="3"/>
  <c r="O43911" i="3"/>
  <c r="O43903" i="3"/>
  <c r="O43895" i="3"/>
  <c r="O43887" i="3"/>
  <c r="O43879" i="3"/>
  <c r="O43871" i="3"/>
  <c r="O43863" i="3"/>
  <c r="O43855" i="3"/>
  <c r="O43847" i="3"/>
  <c r="O43839" i="3"/>
  <c r="O43831" i="3"/>
  <c r="O43823" i="3"/>
  <c r="O43815" i="3"/>
  <c r="O43807" i="3"/>
  <c r="O43799" i="3"/>
  <c r="O43791" i="3"/>
  <c r="O43783" i="3"/>
  <c r="O43775" i="3"/>
  <c r="O43767" i="3"/>
  <c r="O43759" i="3"/>
  <c r="O43751" i="3"/>
  <c r="O43743" i="3"/>
  <c r="O43735" i="3"/>
  <c r="O43727" i="3"/>
  <c r="O43719" i="3"/>
  <c r="O43711" i="3"/>
  <c r="O43703" i="3"/>
  <c r="O43695" i="3"/>
  <c r="O43687" i="3"/>
  <c r="O43679" i="3"/>
  <c r="O43671" i="3"/>
  <c r="O43663" i="3"/>
  <c r="O43655" i="3"/>
  <c r="O43647" i="3"/>
  <c r="O43639" i="3"/>
  <c r="O43631" i="3"/>
  <c r="O43623" i="3"/>
  <c r="O43615" i="3"/>
  <c r="O43607" i="3"/>
  <c r="O43599" i="3"/>
  <c r="O43591" i="3"/>
  <c r="O43583" i="3"/>
  <c r="O43575" i="3"/>
  <c r="O43567" i="3"/>
  <c r="O43559" i="3"/>
  <c r="O43551" i="3"/>
  <c r="O43543" i="3"/>
  <c r="O43535" i="3"/>
  <c r="O43527" i="3"/>
  <c r="O43519" i="3"/>
  <c r="O43511" i="3"/>
  <c r="O43503" i="3"/>
  <c r="O43495" i="3"/>
  <c r="O43487" i="3"/>
  <c r="O43479" i="3"/>
  <c r="O43471" i="3"/>
  <c r="O43463" i="3"/>
  <c r="O43455" i="3"/>
  <c r="O43447" i="3"/>
  <c r="O43439" i="3"/>
  <c r="O43431" i="3"/>
  <c r="O43423" i="3"/>
  <c r="O43415" i="3"/>
  <c r="O43407" i="3"/>
  <c r="O43399" i="3"/>
  <c r="O43391" i="3"/>
  <c r="O43383" i="3"/>
  <c r="O43375" i="3"/>
  <c r="O43367" i="3"/>
  <c r="O43359" i="3"/>
  <c r="O43351" i="3"/>
  <c r="O43343" i="3"/>
  <c r="O43335" i="3"/>
  <c r="O43327" i="3"/>
  <c r="O43319" i="3"/>
  <c r="O43311" i="3"/>
  <c r="O43303" i="3"/>
  <c r="O43295" i="3"/>
  <c r="O43287" i="3"/>
  <c r="O43279" i="3"/>
  <c r="O43271" i="3"/>
  <c r="O43263" i="3"/>
  <c r="O43255" i="3"/>
  <c r="O43247" i="3"/>
  <c r="O43239" i="3"/>
  <c r="O43231" i="3"/>
  <c r="O43223" i="3"/>
  <c r="O43215" i="3"/>
  <c r="O43207" i="3"/>
  <c r="O43199" i="3"/>
  <c r="O43191" i="3"/>
  <c r="O43183" i="3"/>
  <c r="O43175" i="3"/>
  <c r="O43167" i="3"/>
  <c r="O43159" i="3"/>
  <c r="O43151" i="3"/>
  <c r="O43143" i="3"/>
  <c r="O43135" i="3"/>
  <c r="O43127" i="3"/>
  <c r="O43119" i="3"/>
  <c r="O43111" i="3"/>
  <c r="O43103" i="3"/>
  <c r="O43095" i="3"/>
  <c r="O43087" i="3"/>
  <c r="O43079" i="3"/>
  <c r="O43071" i="3"/>
  <c r="O43063" i="3"/>
  <c r="O43055" i="3"/>
  <c r="O43047" i="3"/>
  <c r="O43039" i="3"/>
  <c r="O43031" i="3"/>
  <c r="O43023" i="3"/>
  <c r="O43015" i="3"/>
  <c r="O43007" i="3"/>
  <c r="O42999" i="3"/>
  <c r="O42991" i="3"/>
  <c r="O42983" i="3"/>
  <c r="O42975" i="3"/>
  <c r="O42967" i="3"/>
  <c r="O42959" i="3"/>
  <c r="O42951" i="3"/>
  <c r="O42943" i="3"/>
  <c r="O42935" i="3"/>
  <c r="O42927" i="3"/>
  <c r="O42919" i="3"/>
  <c r="O42911" i="3"/>
  <c r="O42903" i="3"/>
  <c r="O42895" i="3"/>
  <c r="O42887" i="3"/>
  <c r="O42879" i="3"/>
  <c r="O42871" i="3"/>
  <c r="O42863" i="3"/>
  <c r="O42855" i="3"/>
  <c r="O42847" i="3"/>
  <c r="O42839" i="3"/>
  <c r="O42831" i="3"/>
  <c r="O42823" i="3"/>
  <c r="O42815" i="3"/>
  <c r="O42807" i="3"/>
  <c r="O42799" i="3"/>
  <c r="O42791" i="3"/>
  <c r="O42783" i="3"/>
  <c r="O42775" i="3"/>
  <c r="O42767" i="3"/>
  <c r="O42759" i="3"/>
  <c r="O42751" i="3"/>
  <c r="O42743" i="3"/>
  <c r="O42735" i="3"/>
  <c r="O42727" i="3"/>
  <c r="O42719" i="3"/>
  <c r="O42711" i="3"/>
  <c r="O42703" i="3"/>
  <c r="O42695" i="3"/>
  <c r="O42687" i="3"/>
  <c r="O42679" i="3"/>
  <c r="O42671" i="3"/>
  <c r="O42663" i="3"/>
  <c r="O42655" i="3"/>
  <c r="O42647" i="3"/>
  <c r="O42639" i="3"/>
  <c r="O42631" i="3"/>
  <c r="O42623" i="3"/>
  <c r="O42615" i="3"/>
  <c r="O42607" i="3"/>
  <c r="O42599" i="3"/>
  <c r="O42591" i="3"/>
  <c r="O42583" i="3"/>
  <c r="O42575" i="3"/>
  <c r="O42567" i="3"/>
  <c r="O42559" i="3"/>
  <c r="O42551" i="3"/>
  <c r="O42543" i="3"/>
  <c r="O42535" i="3"/>
  <c r="O42527" i="3"/>
  <c r="O42519" i="3"/>
  <c r="O42511" i="3"/>
  <c r="O42503" i="3"/>
  <c r="O42495" i="3"/>
  <c r="O42487" i="3"/>
  <c r="O42479" i="3"/>
  <c r="O42471" i="3"/>
  <c r="O42463" i="3"/>
  <c r="O42455" i="3"/>
  <c r="O42447" i="3"/>
  <c r="O42439" i="3"/>
  <c r="O42431" i="3"/>
  <c r="O42423" i="3"/>
  <c r="O42415" i="3"/>
  <c r="O42407" i="3"/>
  <c r="O42399" i="3"/>
  <c r="O42391" i="3"/>
  <c r="O42383" i="3"/>
  <c r="O42375" i="3"/>
  <c r="O42367" i="3"/>
  <c r="O42359" i="3"/>
  <c r="O42351" i="3"/>
  <c r="O42343" i="3"/>
  <c r="O42335" i="3"/>
  <c r="O42327" i="3"/>
  <c r="O42319" i="3"/>
  <c r="O42311" i="3"/>
  <c r="O42303" i="3"/>
  <c r="O42295" i="3"/>
  <c r="O42287" i="3"/>
  <c r="O42279" i="3"/>
  <c r="O42271" i="3"/>
  <c r="O42263" i="3"/>
  <c r="O42255" i="3"/>
  <c r="O42247" i="3"/>
  <c r="O42239" i="3"/>
  <c r="O42231" i="3"/>
  <c r="O42223" i="3"/>
  <c r="O42215" i="3"/>
  <c r="O42207" i="3"/>
  <c r="O42199" i="3"/>
  <c r="O42191" i="3"/>
  <c r="O42183" i="3"/>
  <c r="O42175" i="3"/>
  <c r="O42167" i="3"/>
  <c r="O42159" i="3"/>
  <c r="O42151" i="3"/>
  <c r="O42143" i="3"/>
  <c r="O42135" i="3"/>
  <c r="O42127" i="3"/>
  <c r="O42119" i="3"/>
  <c r="O42111" i="3"/>
  <c r="O42103" i="3"/>
  <c r="O42095" i="3"/>
  <c r="O42087" i="3"/>
  <c r="O42079" i="3"/>
  <c r="O42071" i="3"/>
  <c r="O42063" i="3"/>
  <c r="O42055" i="3"/>
  <c r="O42047" i="3"/>
  <c r="O42039" i="3"/>
  <c r="O42031" i="3"/>
  <c r="O42023" i="3"/>
  <c r="O42015" i="3"/>
  <c r="O42007" i="3"/>
  <c r="O41999" i="3"/>
  <c r="O41991" i="3"/>
  <c r="O41983" i="3"/>
  <c r="O41975" i="3"/>
  <c r="O41967" i="3"/>
  <c r="O41959" i="3"/>
  <c r="O41951" i="3"/>
  <c r="O41943" i="3"/>
  <c r="O41935" i="3"/>
  <c r="O41927" i="3"/>
  <c r="O41919" i="3"/>
  <c r="O41911" i="3"/>
  <c r="O41903" i="3"/>
  <c r="O41895" i="3"/>
  <c r="O50454" i="3"/>
  <c r="O50390" i="3"/>
  <c r="O50326" i="3"/>
  <c r="O50262" i="3"/>
  <c r="O50198" i="3"/>
  <c r="O50134" i="3"/>
  <c r="O50070" i="3"/>
  <c r="O50006" i="3"/>
  <c r="O49942" i="3"/>
  <c r="O49878" i="3"/>
  <c r="O49814" i="3"/>
  <c r="O49750" i="3"/>
  <c r="O49686" i="3"/>
  <c r="O49622" i="3"/>
  <c r="O49558" i="3"/>
  <c r="O49494" i="3"/>
  <c r="O49430" i="3"/>
  <c r="O49366" i="3"/>
  <c r="O49316" i="3"/>
  <c r="O49264" i="3"/>
  <c r="O49213" i="3"/>
  <c r="O49163" i="3"/>
  <c r="O49110" i="3"/>
  <c r="O49060" i="3"/>
  <c r="O49008" i="3"/>
  <c r="O48957" i="3"/>
  <c r="O48907" i="3"/>
  <c r="O48854" i="3"/>
  <c r="O48804" i="3"/>
  <c r="O48752" i="3"/>
  <c r="O48701" i="3"/>
  <c r="O48651" i="3"/>
  <c r="O48598" i="3"/>
  <c r="O48548" i="3"/>
  <c r="O48496" i="3"/>
  <c r="O48445" i="3"/>
  <c r="O48395" i="3"/>
  <c r="O48342" i="3"/>
  <c r="O48292" i="3"/>
  <c r="O48240" i="3"/>
  <c r="O48189" i="3"/>
  <c r="O48139" i="3"/>
  <c r="O48086" i="3"/>
  <c r="O48036" i="3"/>
  <c r="O47984" i="3"/>
  <c r="O47933" i="3"/>
  <c r="O47890" i="3"/>
  <c r="O47846" i="3"/>
  <c r="O47804" i="3"/>
  <c r="O47762" i="3"/>
  <c r="O47718" i="3"/>
  <c r="O47676" i="3"/>
  <c r="O47634" i="3"/>
  <c r="O47590" i="3"/>
  <c r="O47548" i="3"/>
  <c r="O47506" i="3"/>
  <c r="O47462" i="3"/>
  <c r="O47422" i="3"/>
  <c r="O47390" i="3"/>
  <c r="O47358" i="3"/>
  <c r="O47326" i="3"/>
  <c r="O47294" i="3"/>
  <c r="O47262" i="3"/>
  <c r="O47230" i="3"/>
  <c r="O47198" i="3"/>
  <c r="O47166" i="3"/>
  <c r="O47134" i="3"/>
  <c r="O47102" i="3"/>
  <c r="O47070" i="3"/>
  <c r="O47038" i="3"/>
  <c r="O47006" i="3"/>
  <c r="O46974" i="3"/>
  <c r="O46942" i="3"/>
  <c r="O46910" i="3"/>
  <c r="O46878" i="3"/>
  <c r="O46846" i="3"/>
  <c r="O46814" i="3"/>
  <c r="O46782" i="3"/>
  <c r="O46750" i="3"/>
  <c r="O46718" i="3"/>
  <c r="O46686" i="3"/>
  <c r="O46654" i="3"/>
  <c r="O46622" i="3"/>
  <c r="O46590" i="3"/>
  <c r="O46558" i="3"/>
  <c r="O46526" i="3"/>
  <c r="O46494" i="3"/>
  <c r="O46462" i="3"/>
  <c r="O46430" i="3"/>
  <c r="O46398" i="3"/>
  <c r="O46366" i="3"/>
  <c r="O46334" i="3"/>
  <c r="O46302" i="3"/>
  <c r="O46270" i="3"/>
  <c r="O46238" i="3"/>
  <c r="O46206" i="3"/>
  <c r="O46174" i="3"/>
  <c r="O46142" i="3"/>
  <c r="O46110" i="3"/>
  <c r="O46078" i="3"/>
  <c r="O46046" i="3"/>
  <c r="O46014" i="3"/>
  <c r="O45982" i="3"/>
  <c r="O45950" i="3"/>
  <c r="O45918" i="3"/>
  <c r="O45886" i="3"/>
  <c r="O45854" i="3"/>
  <c r="O45822" i="3"/>
  <c r="O45790" i="3"/>
  <c r="O45758" i="3"/>
  <c r="O45726" i="3"/>
  <c r="O45694" i="3"/>
  <c r="O45662" i="3"/>
  <c r="O45630" i="3"/>
  <c r="O45598" i="3"/>
  <c r="O45566" i="3"/>
  <c r="O45534" i="3"/>
  <c r="O45502" i="3"/>
  <c r="O45470" i="3"/>
  <c r="O45438" i="3"/>
  <c r="O45406" i="3"/>
  <c r="O45374" i="3"/>
  <c r="O45342" i="3"/>
  <c r="O45310" i="3"/>
  <c r="O45278" i="3"/>
  <c r="O45246" i="3"/>
  <c r="O45214" i="3"/>
  <c r="O45182" i="3"/>
  <c r="O45150" i="3"/>
  <c r="O45118" i="3"/>
  <c r="O45086" i="3"/>
  <c r="O45054" i="3"/>
  <c r="O45022" i="3"/>
  <c r="O44990" i="3"/>
  <c r="O44958" i="3"/>
  <c r="O44926" i="3"/>
  <c r="O44894" i="3"/>
  <c r="O44862" i="3"/>
  <c r="O44830" i="3"/>
  <c r="O44798" i="3"/>
  <c r="O44766" i="3"/>
  <c r="O44734" i="3"/>
  <c r="O44702" i="3"/>
  <c r="O44670" i="3"/>
  <c r="O44638" i="3"/>
  <c r="O44606" i="3"/>
  <c r="O44574" i="3"/>
  <c r="O44542" i="3"/>
  <c r="O44510" i="3"/>
  <c r="O44478" i="3"/>
  <c r="O44446" i="3"/>
  <c r="O44414" i="3"/>
  <c r="O44382" i="3"/>
  <c r="O44350" i="3"/>
  <c r="O44318" i="3"/>
  <c r="O44286" i="3"/>
  <c r="O44254" i="3"/>
  <c r="O44222" i="3"/>
  <c r="O44190" i="3"/>
  <c r="O44158" i="3"/>
  <c r="O44126" i="3"/>
  <c r="O44094" i="3"/>
  <c r="O44062" i="3"/>
  <c r="O44030" i="3"/>
  <c r="O43998" i="3"/>
  <c r="O43966" i="3"/>
  <c r="O43934" i="3"/>
  <c r="O43902" i="3"/>
  <c r="O43870" i="3"/>
  <c r="O43838" i="3"/>
  <c r="O43806" i="3"/>
  <c r="O43774" i="3"/>
  <c r="O43742" i="3"/>
  <c r="O43710" i="3"/>
  <c r="O43678" i="3"/>
  <c r="O43646" i="3"/>
  <c r="O43614" i="3"/>
  <c r="O43582" i="3"/>
  <c r="O43550" i="3"/>
  <c r="O43518" i="3"/>
  <c r="O43486" i="3"/>
  <c r="O43454" i="3"/>
  <c r="O43422" i="3"/>
  <c r="O43390" i="3"/>
  <c r="O43358" i="3"/>
  <c r="O43326" i="3"/>
  <c r="O43294" i="3"/>
  <c r="O43262" i="3"/>
  <c r="O43230" i="3"/>
  <c r="O43198" i="3"/>
  <c r="O43166" i="3"/>
  <c r="O43134" i="3"/>
  <c r="O43102" i="3"/>
  <c r="O43070" i="3"/>
  <c r="O43038" i="3"/>
  <c r="O43006" i="3"/>
  <c r="O42974" i="3"/>
  <c r="O42942" i="3"/>
  <c r="O42910" i="3"/>
  <c r="O42878" i="3"/>
  <c r="O42846" i="3"/>
  <c r="O42814" i="3"/>
  <c r="O42782" i="3"/>
  <c r="O42750" i="3"/>
  <c r="O42718" i="3"/>
  <c r="O42686" i="3"/>
  <c r="O42654" i="3"/>
  <c r="O42622" i="3"/>
  <c r="O42590" i="3"/>
  <c r="O42558" i="3"/>
  <c r="O42526" i="3"/>
  <c r="O42494" i="3"/>
  <c r="O42462" i="3"/>
  <c r="O42430" i="3"/>
  <c r="O42398" i="3"/>
  <c r="O42366" i="3"/>
  <c r="O42334" i="3"/>
  <c r="O42302" i="3"/>
  <c r="O42270" i="3"/>
  <c r="O42238" i="3"/>
  <c r="O42206" i="3"/>
  <c r="O42174" i="3"/>
  <c r="O42142" i="3"/>
  <c r="O42116" i="3"/>
  <c r="O42093" i="3"/>
  <c r="O42070" i="3"/>
  <c r="O42052" i="3"/>
  <c r="O42029" i="3"/>
  <c r="O42006" i="3"/>
  <c r="O41988" i="3"/>
  <c r="O41965" i="3"/>
  <c r="O41942" i="3"/>
  <c r="O41924" i="3"/>
  <c r="O41901" i="3"/>
  <c r="O41884" i="3"/>
  <c r="O41868" i="3"/>
  <c r="O41852" i="3"/>
  <c r="O41836" i="3"/>
  <c r="O41820" i="3"/>
  <c r="O41804" i="3"/>
  <c r="O41788" i="3"/>
  <c r="O41772" i="3"/>
  <c r="O41756" i="3"/>
  <c r="O41740" i="3"/>
  <c r="O41724" i="3"/>
  <c r="O41708" i="3"/>
  <c r="O41692" i="3"/>
  <c r="O41676" i="3"/>
  <c r="O41660" i="3"/>
  <c r="O41644" i="3"/>
  <c r="O41628" i="3"/>
  <c r="O41612" i="3"/>
  <c r="O41596" i="3"/>
  <c r="O41580" i="3"/>
  <c r="O41564" i="3"/>
  <c r="O41548" i="3"/>
  <c r="O41532" i="3"/>
  <c r="O41516" i="3"/>
  <c r="O41500" i="3"/>
  <c r="O41484" i="3"/>
  <c r="O41468" i="3"/>
  <c r="O41452" i="3"/>
  <c r="O41436" i="3"/>
  <c r="O41420" i="3"/>
  <c r="O41404" i="3"/>
  <c r="O41388" i="3"/>
  <c r="O41372" i="3"/>
  <c r="O41356" i="3"/>
  <c r="O41340" i="3"/>
  <c r="O41324" i="3"/>
  <c r="O41308" i="3"/>
  <c r="O41292" i="3"/>
  <c r="O41277" i="3"/>
  <c r="O41265" i="3"/>
  <c r="O41256" i="3"/>
  <c r="O41248" i="3"/>
  <c r="O41240" i="3"/>
  <c r="O41232" i="3"/>
  <c r="O41224" i="3"/>
  <c r="O41216" i="3"/>
  <c r="O41208" i="3"/>
  <c r="O41200" i="3"/>
  <c r="O41192" i="3"/>
  <c r="O41184" i="3"/>
  <c r="O41176" i="3"/>
  <c r="O41168" i="3"/>
  <c r="O41160" i="3"/>
  <c r="O41152" i="3"/>
  <c r="O41144" i="3"/>
  <c r="O41136" i="3"/>
  <c r="O41128" i="3"/>
  <c r="O41120" i="3"/>
  <c r="O41112" i="3"/>
  <c r="O41104" i="3"/>
  <c r="O41096" i="3"/>
  <c r="O41088" i="3"/>
  <c r="O41080" i="3"/>
  <c r="O41072" i="3"/>
  <c r="O41064" i="3"/>
  <c r="O41056" i="3"/>
  <c r="O41048" i="3"/>
  <c r="O41040" i="3"/>
  <c r="O41032" i="3"/>
  <c r="O41024" i="3"/>
  <c r="O41016" i="3"/>
  <c r="O41008" i="3"/>
  <c r="O41000" i="3"/>
  <c r="O40992" i="3"/>
  <c r="O40984" i="3"/>
  <c r="O40976" i="3"/>
  <c r="O40968" i="3"/>
  <c r="O40960" i="3"/>
  <c r="O40952" i="3"/>
  <c r="O40944" i="3"/>
  <c r="O40936" i="3"/>
  <c r="O40928" i="3"/>
  <c r="O40920" i="3"/>
  <c r="O40912" i="3"/>
  <c r="O40904" i="3"/>
  <c r="O40896" i="3"/>
  <c r="O40888" i="3"/>
  <c r="O40880" i="3"/>
  <c r="O40872" i="3"/>
  <c r="O40864" i="3"/>
  <c r="O40856" i="3"/>
  <c r="O40848" i="3"/>
  <c r="O40840" i="3"/>
  <c r="O40832" i="3"/>
  <c r="O40824" i="3"/>
  <c r="O40816" i="3"/>
  <c r="O40808" i="3"/>
  <c r="O40800" i="3"/>
  <c r="O40792" i="3"/>
  <c r="O40784" i="3"/>
  <c r="O40776" i="3"/>
  <c r="O40768" i="3"/>
  <c r="O40760" i="3"/>
  <c r="O40752" i="3"/>
  <c r="O40744" i="3"/>
  <c r="O40736" i="3"/>
  <c r="O40728" i="3"/>
  <c r="O40720" i="3"/>
  <c r="O40712" i="3"/>
  <c r="O40704" i="3"/>
  <c r="O40696" i="3"/>
  <c r="O40688" i="3"/>
  <c r="O40680" i="3"/>
  <c r="O40672" i="3"/>
  <c r="O40664" i="3"/>
  <c r="O40656" i="3"/>
  <c r="O40648" i="3"/>
  <c r="O40640" i="3"/>
  <c r="O40632" i="3"/>
  <c r="O40624" i="3"/>
  <c r="O40616" i="3"/>
  <c r="O40608" i="3"/>
  <c r="O40600" i="3"/>
  <c r="O40592" i="3"/>
  <c r="O40584" i="3"/>
  <c r="O40576" i="3"/>
  <c r="O40568" i="3"/>
  <c r="O40560" i="3"/>
  <c r="O40552" i="3"/>
  <c r="O40544" i="3"/>
  <c r="O40536" i="3"/>
  <c r="O40528" i="3"/>
  <c r="O40520" i="3"/>
  <c r="O40512" i="3"/>
  <c r="O40504" i="3"/>
  <c r="O40496" i="3"/>
  <c r="O40488" i="3"/>
  <c r="O40480" i="3"/>
  <c r="O40472" i="3"/>
  <c r="O40464" i="3"/>
  <c r="O40456" i="3"/>
  <c r="O40448" i="3"/>
  <c r="O40440" i="3"/>
  <c r="O40432" i="3"/>
  <c r="O40424" i="3"/>
  <c r="O40416" i="3"/>
  <c r="O40408" i="3"/>
  <c r="O40400" i="3"/>
  <c r="O40392" i="3"/>
  <c r="O40384" i="3"/>
  <c r="O40376" i="3"/>
  <c r="O40368" i="3"/>
  <c r="O40360" i="3"/>
  <c r="O40352" i="3"/>
  <c r="O40344" i="3"/>
  <c r="O40336" i="3"/>
  <c r="O40328" i="3"/>
  <c r="O40320" i="3"/>
  <c r="O40312" i="3"/>
  <c r="O40304" i="3"/>
  <c r="O40296" i="3"/>
  <c r="O40288" i="3"/>
  <c r="O40280" i="3"/>
  <c r="O40272" i="3"/>
  <c r="O40264" i="3"/>
  <c r="O40256" i="3"/>
  <c r="O40248" i="3"/>
  <c r="O40240" i="3"/>
  <c r="O40232" i="3"/>
  <c r="O40224" i="3"/>
  <c r="O40216" i="3"/>
  <c r="O40208" i="3"/>
  <c r="O40200" i="3"/>
  <c r="O40192" i="3"/>
  <c r="O40184" i="3"/>
  <c r="O40176" i="3"/>
  <c r="O40168" i="3"/>
  <c r="O40160" i="3"/>
  <c r="O40152" i="3"/>
  <c r="O40144" i="3"/>
  <c r="O40136" i="3"/>
  <c r="O40128" i="3"/>
  <c r="O40120" i="3"/>
  <c r="O40112" i="3"/>
  <c r="O40104" i="3"/>
  <c r="O40096" i="3"/>
  <c r="O40088" i="3"/>
  <c r="O40080" i="3"/>
  <c r="O40072" i="3"/>
  <c r="O40064" i="3"/>
  <c r="O40056" i="3"/>
  <c r="O40048" i="3"/>
  <c r="O40040" i="3"/>
  <c r="O40032" i="3"/>
  <c r="O40024" i="3"/>
  <c r="O40016" i="3"/>
  <c r="O40008" i="3"/>
  <c r="O40000" i="3"/>
  <c r="O39992" i="3"/>
  <c r="O39984" i="3"/>
  <c r="O39976" i="3"/>
  <c r="O39968" i="3"/>
  <c r="O39960" i="3"/>
  <c r="O39952" i="3"/>
  <c r="O39944" i="3"/>
  <c r="O39936" i="3"/>
  <c r="O39928" i="3"/>
  <c r="O39920" i="3"/>
  <c r="O39912" i="3"/>
  <c r="O39904" i="3"/>
  <c r="O39896" i="3"/>
  <c r="O39888" i="3"/>
  <c r="O39880" i="3"/>
  <c r="O39872" i="3"/>
  <c r="O39864" i="3"/>
  <c r="O39856" i="3"/>
  <c r="O39848" i="3"/>
  <c r="O39840" i="3"/>
  <c r="O39832" i="3"/>
  <c r="O39824" i="3"/>
  <c r="O39816" i="3"/>
  <c r="O39808" i="3"/>
  <c r="O39800" i="3"/>
  <c r="O39792" i="3"/>
  <c r="O39784" i="3"/>
  <c r="O39776" i="3"/>
  <c r="O39768" i="3"/>
  <c r="O39760" i="3"/>
  <c r="O39752" i="3"/>
  <c r="O39744" i="3"/>
  <c r="O39736" i="3"/>
  <c r="O39728" i="3"/>
  <c r="O39720" i="3"/>
  <c r="O39712" i="3"/>
  <c r="O39704" i="3"/>
  <c r="O39696" i="3"/>
  <c r="O39688" i="3"/>
  <c r="O39680" i="3"/>
  <c r="O39672" i="3"/>
  <c r="O39664" i="3"/>
  <c r="O39656" i="3"/>
  <c r="O39648" i="3"/>
  <c r="O39640" i="3"/>
  <c r="O39632" i="3"/>
  <c r="O39624" i="3"/>
  <c r="O39616" i="3"/>
  <c r="O39608" i="3"/>
  <c r="O39600" i="3"/>
  <c r="O39592" i="3"/>
  <c r="O39584" i="3"/>
  <c r="O39576" i="3"/>
  <c r="O39568" i="3"/>
  <c r="O39560" i="3"/>
  <c r="O39552" i="3"/>
  <c r="O39544" i="3"/>
  <c r="O39536" i="3"/>
  <c r="O39528" i="3"/>
  <c r="O39520" i="3"/>
  <c r="O39512" i="3"/>
  <c r="O39504" i="3"/>
  <c r="O39496" i="3"/>
  <c r="O39488" i="3"/>
  <c r="O39480" i="3"/>
  <c r="O39472" i="3"/>
  <c r="O39464" i="3"/>
  <c r="O39456" i="3"/>
  <c r="O39448" i="3"/>
  <c r="O39440" i="3"/>
  <c r="O39432" i="3"/>
  <c r="O39424" i="3"/>
  <c r="O39416" i="3"/>
  <c r="O39408" i="3"/>
  <c r="O39400" i="3"/>
  <c r="O39392" i="3"/>
  <c r="O39384" i="3"/>
  <c r="O39376" i="3"/>
  <c r="O39368" i="3"/>
  <c r="O39360" i="3"/>
  <c r="O39352" i="3"/>
  <c r="O39344" i="3"/>
  <c r="O39336" i="3"/>
  <c r="O39328" i="3"/>
  <c r="O39320" i="3"/>
  <c r="O39312" i="3"/>
  <c r="O39304" i="3"/>
  <c r="O39296" i="3"/>
  <c r="O39288" i="3"/>
  <c r="O39280" i="3"/>
  <c r="O39272" i="3"/>
  <c r="O39264" i="3"/>
  <c r="O39256" i="3"/>
  <c r="O39248" i="3"/>
  <c r="O39240" i="3"/>
  <c r="O39232" i="3"/>
  <c r="O39224" i="3"/>
  <c r="O39216" i="3"/>
  <c r="O39208" i="3"/>
  <c r="O39200" i="3"/>
  <c r="O39192" i="3"/>
  <c r="O39184" i="3"/>
  <c r="O39176" i="3"/>
  <c r="O39168" i="3"/>
  <c r="O39160" i="3"/>
  <c r="O39152" i="3"/>
  <c r="O39144" i="3"/>
  <c r="O39136" i="3"/>
  <c r="O39128" i="3"/>
  <c r="O39120" i="3"/>
  <c r="O39112" i="3"/>
  <c r="O39104" i="3"/>
  <c r="O39096" i="3"/>
  <c r="O39088" i="3"/>
  <c r="O39080" i="3"/>
  <c r="O39072" i="3"/>
  <c r="O39064" i="3"/>
  <c r="O39056" i="3"/>
  <c r="O39048" i="3"/>
  <c r="O39040" i="3"/>
  <c r="O39032" i="3"/>
  <c r="O39024" i="3"/>
  <c r="O39016" i="3"/>
  <c r="O39008" i="3"/>
  <c r="O39000" i="3"/>
  <c r="O38992" i="3"/>
  <c r="O38984" i="3"/>
  <c r="O38976" i="3"/>
  <c r="O38968" i="3"/>
  <c r="O38960" i="3"/>
  <c r="O38952" i="3"/>
  <c r="O38944" i="3"/>
  <c r="O38936" i="3"/>
  <c r="O38928" i="3"/>
  <c r="O38920" i="3"/>
  <c r="O38912" i="3"/>
  <c r="O38904" i="3"/>
  <c r="O38896" i="3"/>
  <c r="O38888" i="3"/>
  <c r="O38880" i="3"/>
  <c r="O38872" i="3"/>
  <c r="O38864" i="3"/>
  <c r="O38856" i="3"/>
  <c r="O38848" i="3"/>
  <c r="O38840" i="3"/>
  <c r="O38832" i="3"/>
  <c r="O38824" i="3"/>
  <c r="O38816" i="3"/>
  <c r="O38808" i="3"/>
  <c r="O38800" i="3"/>
  <c r="O38792" i="3"/>
  <c r="O38784" i="3"/>
  <c r="O38776" i="3"/>
  <c r="O38768" i="3"/>
  <c r="O38760" i="3"/>
  <c r="O38752" i="3"/>
  <c r="O38744" i="3"/>
  <c r="O38736" i="3"/>
  <c r="O38728" i="3"/>
  <c r="O38720" i="3"/>
  <c r="O38712" i="3"/>
  <c r="O38704" i="3"/>
  <c r="O38696" i="3"/>
  <c r="O38688" i="3"/>
  <c r="O38680" i="3"/>
  <c r="O38672" i="3"/>
  <c r="O38664" i="3"/>
  <c r="O38656" i="3"/>
  <c r="O38648" i="3"/>
  <c r="O38640" i="3"/>
  <c r="O38632" i="3"/>
  <c r="O38624" i="3"/>
  <c r="O38616" i="3"/>
  <c r="O38608" i="3"/>
  <c r="O38600" i="3"/>
  <c r="O38592" i="3"/>
  <c r="O38584" i="3"/>
  <c r="O38576" i="3"/>
  <c r="O38568" i="3"/>
  <c r="O38560" i="3"/>
  <c r="O38552" i="3"/>
  <c r="O38544" i="3"/>
  <c r="O38536" i="3"/>
  <c r="O38528" i="3"/>
  <c r="O38520" i="3"/>
  <c r="O38512" i="3"/>
  <c r="O38504" i="3"/>
  <c r="O38496" i="3"/>
  <c r="O38488" i="3"/>
  <c r="O38480" i="3"/>
  <c r="O38472" i="3"/>
  <c r="O38464" i="3"/>
  <c r="O38456" i="3"/>
  <c r="O38448" i="3"/>
  <c r="O38440" i="3"/>
  <c r="O38432" i="3"/>
  <c r="O38424" i="3"/>
  <c r="O38416" i="3"/>
  <c r="O38408" i="3"/>
  <c r="O38400" i="3"/>
  <c r="O38392" i="3"/>
  <c r="O38384" i="3"/>
  <c r="O38376" i="3"/>
  <c r="O38368" i="3"/>
  <c r="O38360" i="3"/>
  <c r="O38352" i="3"/>
  <c r="O38344" i="3"/>
  <c r="O38336" i="3"/>
  <c r="O38328" i="3"/>
  <c r="O38320" i="3"/>
  <c r="O38312" i="3"/>
  <c r="O38304" i="3"/>
  <c r="O38296" i="3"/>
  <c r="O38288" i="3"/>
  <c r="O38280" i="3"/>
  <c r="O38272" i="3"/>
  <c r="O38264" i="3"/>
  <c r="O38256" i="3"/>
  <c r="O38248" i="3"/>
  <c r="O38240" i="3"/>
  <c r="O38232" i="3"/>
  <c r="O38224" i="3"/>
  <c r="O38216" i="3"/>
  <c r="O38208" i="3"/>
  <c r="O38200" i="3"/>
  <c r="O38192" i="3"/>
  <c r="O38184" i="3"/>
  <c r="O38176" i="3"/>
  <c r="O38168" i="3"/>
  <c r="O38160" i="3"/>
  <c r="O38152" i="3"/>
  <c r="O38144" i="3"/>
  <c r="O38136" i="3"/>
  <c r="O38128" i="3"/>
  <c r="O38120" i="3"/>
  <c r="O38112" i="3"/>
  <c r="O38104" i="3"/>
  <c r="O38096" i="3"/>
  <c r="O38088" i="3"/>
  <c r="O38080" i="3"/>
  <c r="O38072" i="3"/>
  <c r="O38064" i="3"/>
  <c r="O38056" i="3"/>
  <c r="O38048" i="3"/>
  <c r="O38040" i="3"/>
  <c r="O38032" i="3"/>
  <c r="O38024" i="3"/>
  <c r="O38016" i="3"/>
  <c r="O38008" i="3"/>
  <c r="O38000" i="3"/>
  <c r="O37992" i="3"/>
  <c r="O37984" i="3"/>
  <c r="O37976" i="3"/>
  <c r="O37968" i="3"/>
  <c r="O37960" i="3"/>
  <c r="O37952" i="3"/>
  <c r="O37944" i="3"/>
  <c r="O37936" i="3"/>
  <c r="O37928" i="3"/>
  <c r="O37920" i="3"/>
  <c r="O37912" i="3"/>
  <c r="O37904" i="3"/>
  <c r="O37896" i="3"/>
  <c r="O37888" i="3"/>
  <c r="O37880" i="3"/>
  <c r="O37872" i="3"/>
  <c r="O37864" i="3"/>
  <c r="O37856" i="3"/>
  <c r="O37848" i="3"/>
  <c r="O37840" i="3"/>
  <c r="O37832" i="3"/>
  <c r="O37824" i="3"/>
  <c r="O37816" i="3"/>
  <c r="O37808" i="3"/>
  <c r="O37800" i="3"/>
  <c r="O37792" i="3"/>
  <c r="O37784" i="3"/>
  <c r="O37776" i="3"/>
  <c r="O37768" i="3"/>
  <c r="O37760" i="3"/>
  <c r="O37752" i="3"/>
  <c r="O37744" i="3"/>
  <c r="O37736" i="3"/>
  <c r="O37728" i="3"/>
  <c r="O37720" i="3"/>
  <c r="O37712" i="3"/>
  <c r="O37704" i="3"/>
  <c r="O37696" i="3"/>
  <c r="O37688" i="3"/>
  <c r="O37680" i="3"/>
  <c r="O37672" i="3"/>
  <c r="O37664" i="3"/>
  <c r="O37656" i="3"/>
  <c r="O37648" i="3"/>
  <c r="O37640" i="3"/>
  <c r="O37632" i="3"/>
  <c r="O37624" i="3"/>
  <c r="O37616" i="3"/>
  <c r="O37608" i="3"/>
  <c r="O37600" i="3"/>
  <c r="O37592" i="3"/>
  <c r="O37584" i="3"/>
  <c r="O37576" i="3"/>
  <c r="O37568" i="3"/>
  <c r="O37560" i="3"/>
  <c r="O37552" i="3"/>
  <c r="O37544" i="3"/>
  <c r="O37536" i="3"/>
  <c r="O37528" i="3"/>
  <c r="O37520" i="3"/>
  <c r="O37512" i="3"/>
  <c r="O37504" i="3"/>
  <c r="O37496" i="3"/>
  <c r="O37488" i="3"/>
  <c r="O37480" i="3"/>
  <c r="O37472" i="3"/>
  <c r="O37464" i="3"/>
  <c r="O37456" i="3"/>
  <c r="O37448" i="3"/>
  <c r="O37440" i="3"/>
  <c r="O37432" i="3"/>
  <c r="O37424" i="3"/>
  <c r="O37416" i="3"/>
  <c r="O37408" i="3"/>
  <c r="O37400" i="3"/>
  <c r="O37392" i="3"/>
  <c r="O37384" i="3"/>
  <c r="O37376" i="3"/>
  <c r="O37368" i="3"/>
  <c r="O37360" i="3"/>
  <c r="O37352" i="3"/>
  <c r="O37344" i="3"/>
  <c r="O37336" i="3"/>
  <c r="O37328" i="3"/>
  <c r="O37320" i="3"/>
  <c r="O37312" i="3"/>
  <c r="O37304" i="3"/>
  <c r="O37296" i="3"/>
  <c r="O37288" i="3"/>
  <c r="O37280" i="3"/>
  <c r="O37272" i="3"/>
  <c r="O37264" i="3"/>
  <c r="O37256" i="3"/>
  <c r="O37248" i="3"/>
  <c r="O37240" i="3"/>
  <c r="O37232" i="3"/>
  <c r="O37224" i="3"/>
  <c r="O37216" i="3"/>
  <c r="O37208" i="3"/>
  <c r="O37200" i="3"/>
  <c r="O37192" i="3"/>
  <c r="O37184" i="3"/>
  <c r="O37176" i="3"/>
  <c r="O37168" i="3"/>
  <c r="O37160" i="3"/>
  <c r="O37152" i="3"/>
  <c r="O37144" i="3"/>
  <c r="O37136" i="3"/>
  <c r="O37128" i="3"/>
  <c r="O37120" i="3"/>
  <c r="O37112" i="3"/>
  <c r="O37104" i="3"/>
  <c r="O37096" i="3"/>
  <c r="O37088" i="3"/>
  <c r="O37080" i="3"/>
  <c r="O37072" i="3"/>
  <c r="O37064" i="3"/>
  <c r="O37056" i="3"/>
  <c r="O37048" i="3"/>
  <c r="O37040" i="3"/>
  <c r="O37032" i="3"/>
  <c r="O37024" i="3"/>
  <c r="O37016" i="3"/>
  <c r="O37008" i="3"/>
  <c r="O37000" i="3"/>
  <c r="O36992" i="3"/>
  <c r="O36984" i="3"/>
  <c r="O36976" i="3"/>
  <c r="O36968" i="3"/>
  <c r="O36960" i="3"/>
  <c r="O36952" i="3"/>
  <c r="O36944" i="3"/>
  <c r="O36936" i="3"/>
  <c r="O36928" i="3"/>
  <c r="O36920" i="3"/>
  <c r="O36912" i="3"/>
  <c r="O36904" i="3"/>
  <c r="O36896" i="3"/>
  <c r="O36888" i="3"/>
  <c r="O36880" i="3"/>
  <c r="O36872" i="3"/>
  <c r="O36864" i="3"/>
  <c r="O36856" i="3"/>
  <c r="O36848" i="3"/>
  <c r="O36840" i="3"/>
  <c r="O36832" i="3"/>
  <c r="O36824" i="3"/>
  <c r="O36816" i="3"/>
  <c r="O36808" i="3"/>
  <c r="O36800" i="3"/>
  <c r="O36792" i="3"/>
  <c r="O36784" i="3"/>
  <c r="O36776" i="3"/>
  <c r="O36768" i="3"/>
  <c r="O36760" i="3"/>
  <c r="O36752" i="3"/>
  <c r="O36744" i="3"/>
  <c r="O36736" i="3"/>
  <c r="O36728" i="3"/>
  <c r="O36720" i="3"/>
  <c r="O36712" i="3"/>
  <c r="O36704" i="3"/>
  <c r="O36696" i="3"/>
  <c r="O36688" i="3"/>
  <c r="O36680" i="3"/>
  <c r="O36672" i="3"/>
  <c r="O36664" i="3"/>
  <c r="O36656" i="3"/>
  <c r="O36648" i="3"/>
  <c r="O36640" i="3"/>
  <c r="O36632" i="3"/>
  <c r="O36624" i="3"/>
  <c r="O36616" i="3"/>
  <c r="O36608" i="3"/>
  <c r="O36600" i="3"/>
  <c r="O36592" i="3"/>
  <c r="O36584" i="3"/>
  <c r="O36576" i="3"/>
  <c r="O36568" i="3"/>
  <c r="O36560" i="3"/>
  <c r="O36552" i="3"/>
  <c r="O36544" i="3"/>
  <c r="O36536" i="3"/>
  <c r="O36528" i="3"/>
  <c r="O36520" i="3"/>
  <c r="O36512" i="3"/>
  <c r="O36504" i="3"/>
  <c r="O36496" i="3"/>
  <c r="O36488" i="3"/>
  <c r="O36480" i="3"/>
  <c r="O36472" i="3"/>
  <c r="O36464" i="3"/>
  <c r="O36456" i="3"/>
  <c r="O36448" i="3"/>
  <c r="O36440" i="3"/>
  <c r="O36432" i="3"/>
  <c r="O36424" i="3"/>
  <c r="O36416" i="3"/>
  <c r="O36408" i="3"/>
  <c r="O36400" i="3"/>
  <c r="O36392" i="3"/>
  <c r="O36384" i="3"/>
  <c r="O36376" i="3"/>
  <c r="O36368" i="3"/>
  <c r="O36360" i="3"/>
  <c r="O36352" i="3"/>
  <c r="O36344" i="3"/>
  <c r="O36336" i="3"/>
  <c r="O36328" i="3"/>
  <c r="O36320" i="3"/>
  <c r="O36312" i="3"/>
  <c r="O36304" i="3"/>
  <c r="O36296" i="3"/>
  <c r="O36288" i="3"/>
  <c r="O36280" i="3"/>
  <c r="O36272" i="3"/>
  <c r="O36264" i="3"/>
  <c r="O36256" i="3"/>
  <c r="O36248" i="3"/>
  <c r="O36240" i="3"/>
  <c r="O36232" i="3"/>
  <c r="O36224" i="3"/>
  <c r="O36216" i="3"/>
  <c r="O36208" i="3"/>
  <c r="O36200" i="3"/>
  <c r="O36192" i="3"/>
  <c r="O36184" i="3"/>
  <c r="O36176" i="3"/>
  <c r="O36168" i="3"/>
  <c r="O36160" i="3"/>
  <c r="O36152" i="3"/>
  <c r="O36144" i="3"/>
  <c r="O36136" i="3"/>
  <c r="O36128" i="3"/>
  <c r="O36120" i="3"/>
  <c r="O36112" i="3"/>
  <c r="O36104" i="3"/>
  <c r="O36096" i="3"/>
  <c r="O36088" i="3"/>
  <c r="O36080" i="3"/>
  <c r="O36072" i="3"/>
  <c r="O36064" i="3"/>
  <c r="O36056" i="3"/>
  <c r="O36048" i="3"/>
  <c r="O36040" i="3"/>
  <c r="O36032" i="3"/>
  <c r="O36024" i="3"/>
  <c r="O36016" i="3"/>
  <c r="O36008" i="3"/>
  <c r="O36000" i="3"/>
  <c r="O35992" i="3"/>
  <c r="O35984" i="3"/>
  <c r="O35976" i="3"/>
  <c r="O35968" i="3"/>
  <c r="O35960" i="3"/>
  <c r="O35952" i="3"/>
  <c r="O35944" i="3"/>
  <c r="O35936" i="3"/>
  <c r="O35928" i="3"/>
  <c r="O35920" i="3"/>
  <c r="O35912" i="3"/>
  <c r="O35904" i="3"/>
  <c r="O35896" i="3"/>
  <c r="O35888" i="3"/>
  <c r="O35880" i="3"/>
  <c r="O35872" i="3"/>
  <c r="O35864" i="3"/>
  <c r="O35856" i="3"/>
  <c r="O35848" i="3"/>
  <c r="O35840" i="3"/>
  <c r="O35832" i="3"/>
  <c r="O35824" i="3"/>
  <c r="O35816" i="3"/>
  <c r="O35808" i="3"/>
  <c r="O35800" i="3"/>
  <c r="O35792" i="3"/>
  <c r="O35784" i="3"/>
  <c r="O35776" i="3"/>
  <c r="O35768" i="3"/>
  <c r="O35760" i="3"/>
  <c r="O35752" i="3"/>
  <c r="O35744" i="3"/>
  <c r="O35736" i="3"/>
  <c r="O35728" i="3"/>
  <c r="O35720" i="3"/>
  <c r="O35712" i="3"/>
  <c r="O35704" i="3"/>
  <c r="O35696" i="3"/>
  <c r="O35688" i="3"/>
  <c r="O35680" i="3"/>
  <c r="O35672" i="3"/>
  <c r="O35664" i="3"/>
  <c r="O35656" i="3"/>
  <c r="O35648" i="3"/>
  <c r="O35640" i="3"/>
  <c r="O35632" i="3"/>
  <c r="O35624" i="3"/>
  <c r="O35616" i="3"/>
  <c r="O35608" i="3"/>
  <c r="O35600" i="3"/>
  <c r="O35592" i="3"/>
  <c r="O35584" i="3"/>
  <c r="O35576" i="3"/>
  <c r="O35568" i="3"/>
  <c r="O35560" i="3"/>
  <c r="O35552" i="3"/>
  <c r="O35544" i="3"/>
  <c r="O35536" i="3"/>
  <c r="O35528" i="3"/>
  <c r="O35520" i="3"/>
  <c r="O35512" i="3"/>
  <c r="O35504" i="3"/>
  <c r="O35496" i="3"/>
  <c r="O35488" i="3"/>
  <c r="O35480" i="3"/>
  <c r="O35472" i="3"/>
  <c r="O35464" i="3"/>
  <c r="O35456" i="3"/>
  <c r="O35448" i="3"/>
  <c r="O35440" i="3"/>
  <c r="O35432" i="3"/>
  <c r="O35424" i="3"/>
  <c r="O35416" i="3"/>
  <c r="O35408" i="3"/>
  <c r="O35400" i="3"/>
  <c r="O35392" i="3"/>
  <c r="O35384" i="3"/>
  <c r="O35376" i="3"/>
  <c r="O35368" i="3"/>
  <c r="O35360" i="3"/>
  <c r="O35352" i="3"/>
  <c r="O35344" i="3"/>
  <c r="O35336" i="3"/>
  <c r="O35328" i="3"/>
  <c r="O35320" i="3"/>
  <c r="O35312" i="3"/>
  <c r="O35304" i="3"/>
  <c r="O35296" i="3"/>
  <c r="O35288" i="3"/>
  <c r="O35280" i="3"/>
  <c r="O35272" i="3"/>
  <c r="O35264" i="3"/>
  <c r="O35256" i="3"/>
  <c r="O35248" i="3"/>
  <c r="O35240" i="3"/>
  <c r="O35232" i="3"/>
  <c r="O35224" i="3"/>
  <c r="O35216" i="3"/>
  <c r="O35208" i="3"/>
  <c r="O35200" i="3"/>
  <c r="O35192" i="3"/>
  <c r="O35184" i="3"/>
  <c r="O35176" i="3"/>
  <c r="O35168" i="3"/>
  <c r="O35160" i="3"/>
  <c r="O35152" i="3"/>
  <c r="O35144" i="3"/>
  <c r="O35136" i="3"/>
  <c r="O35128" i="3"/>
  <c r="O35120" i="3"/>
  <c r="O35112" i="3"/>
  <c r="O35104" i="3"/>
  <c r="O35096" i="3"/>
  <c r="O35088" i="3"/>
  <c r="O35080" i="3"/>
  <c r="O35072" i="3"/>
  <c r="O35064" i="3"/>
  <c r="O35056" i="3"/>
  <c r="O35048" i="3"/>
  <c r="O35040" i="3"/>
  <c r="O35032" i="3"/>
  <c r="O35024" i="3"/>
  <c r="O35016" i="3"/>
  <c r="O35008" i="3"/>
  <c r="O35000" i="3"/>
  <c r="O34992" i="3"/>
  <c r="O34984" i="3"/>
  <c r="O34976" i="3"/>
  <c r="O34968" i="3"/>
  <c r="O34960" i="3"/>
  <c r="O34952" i="3"/>
  <c r="O34944" i="3"/>
  <c r="O34936" i="3"/>
  <c r="O34928" i="3"/>
  <c r="O34920" i="3"/>
  <c r="O34912" i="3"/>
  <c r="O34904" i="3"/>
  <c r="O34896" i="3"/>
  <c r="O34888" i="3"/>
  <c r="O34880" i="3"/>
  <c r="O34872" i="3"/>
  <c r="O34864" i="3"/>
  <c r="O34856" i="3"/>
  <c r="O34848" i="3"/>
  <c r="O34840" i="3"/>
  <c r="O34832" i="3"/>
  <c r="O34824" i="3"/>
  <c r="O34816" i="3"/>
  <c r="O34808" i="3"/>
  <c r="O34800" i="3"/>
  <c r="O34792" i="3"/>
  <c r="O34784" i="3"/>
  <c r="O34776" i="3"/>
  <c r="O34768" i="3"/>
  <c r="O34760" i="3"/>
  <c r="O34752" i="3"/>
  <c r="O34744" i="3"/>
  <c r="O34736" i="3"/>
  <c r="O34728" i="3"/>
  <c r="O34720" i="3"/>
  <c r="O34712" i="3"/>
  <c r="O34704" i="3"/>
  <c r="O34696" i="3"/>
  <c r="O34688" i="3"/>
  <c r="O34680" i="3"/>
  <c r="O34672" i="3"/>
  <c r="O34664" i="3"/>
  <c r="O34656" i="3"/>
  <c r="O34648" i="3"/>
  <c r="O34640" i="3"/>
  <c r="O34632" i="3"/>
  <c r="O34624" i="3"/>
  <c r="O34616" i="3"/>
  <c r="O34608" i="3"/>
  <c r="O34600" i="3"/>
  <c r="O34592" i="3"/>
  <c r="O34584" i="3"/>
  <c r="O34576" i="3"/>
  <c r="O34568" i="3"/>
  <c r="O34560" i="3"/>
  <c r="O34552" i="3"/>
  <c r="O34544" i="3"/>
  <c r="O34536" i="3"/>
  <c r="O34528" i="3"/>
  <c r="O34520" i="3"/>
  <c r="O34512" i="3"/>
  <c r="O34504" i="3"/>
  <c r="O34496" i="3"/>
  <c r="O34488" i="3"/>
  <c r="O34480" i="3"/>
  <c r="O34472" i="3"/>
  <c r="O34464" i="3"/>
  <c r="O34456" i="3"/>
  <c r="O34448" i="3"/>
  <c r="O34440" i="3"/>
  <c r="O34432" i="3"/>
  <c r="O34424" i="3"/>
  <c r="O34416" i="3"/>
  <c r="O34408" i="3"/>
  <c r="O34400" i="3"/>
  <c r="O34392" i="3"/>
  <c r="O34384" i="3"/>
  <c r="O34376" i="3"/>
  <c r="O34368" i="3"/>
  <c r="O34360" i="3"/>
  <c r="O34352" i="3"/>
  <c r="O34344" i="3"/>
  <c r="O34336" i="3"/>
  <c r="O34328" i="3"/>
  <c r="O34320" i="3"/>
  <c r="O34312" i="3"/>
  <c r="O34304" i="3"/>
  <c r="O34296" i="3"/>
  <c r="O34288" i="3"/>
  <c r="O34280" i="3"/>
  <c r="O34272" i="3"/>
  <c r="O34264" i="3"/>
  <c r="O34256" i="3"/>
  <c r="O34248" i="3"/>
  <c r="O34240" i="3"/>
  <c r="O34232" i="3"/>
  <c r="O34224" i="3"/>
  <c r="O34216" i="3"/>
  <c r="O34208" i="3"/>
  <c r="O34200" i="3"/>
  <c r="O34192" i="3"/>
  <c r="O34184" i="3"/>
  <c r="O34176" i="3"/>
  <c r="O34168" i="3"/>
  <c r="O34160" i="3"/>
  <c r="O34152" i="3"/>
  <c r="O34144" i="3"/>
  <c r="O34136" i="3"/>
  <c r="O34128" i="3"/>
  <c r="O34120" i="3"/>
  <c r="O34112" i="3"/>
  <c r="O34104" i="3"/>
  <c r="O34096" i="3"/>
  <c r="O34088" i="3"/>
  <c r="O34080" i="3"/>
  <c r="O34072" i="3"/>
  <c r="O34064" i="3"/>
  <c r="O34056" i="3"/>
  <c r="O34048" i="3"/>
  <c r="O34040" i="3"/>
  <c r="O34032" i="3"/>
  <c r="O34024" i="3"/>
  <c r="O34016" i="3"/>
  <c r="O34008" i="3"/>
  <c r="O34000" i="3"/>
  <c r="O33992" i="3"/>
  <c r="O33984" i="3"/>
  <c r="O33976" i="3"/>
  <c r="O33968" i="3"/>
  <c r="O33960" i="3"/>
  <c r="O33952" i="3"/>
  <c r="O33944" i="3"/>
  <c r="O33936" i="3"/>
  <c r="O33928" i="3"/>
  <c r="O33920" i="3"/>
  <c r="O33912" i="3"/>
  <c r="O33904" i="3"/>
  <c r="O33896" i="3"/>
  <c r="O33888" i="3"/>
  <c r="O33880" i="3"/>
  <c r="O33872" i="3"/>
  <c r="O33864" i="3"/>
  <c r="O33856" i="3"/>
  <c r="O33848" i="3"/>
  <c r="O33840" i="3"/>
  <c r="O33832" i="3"/>
  <c r="O33824" i="3"/>
  <c r="O33816" i="3"/>
  <c r="O33808" i="3"/>
  <c r="O33800" i="3"/>
  <c r="O33792" i="3"/>
  <c r="O33784" i="3"/>
  <c r="O33776" i="3"/>
  <c r="O33768" i="3"/>
  <c r="O33760" i="3"/>
  <c r="O33752" i="3"/>
  <c r="O33744" i="3"/>
  <c r="O33736" i="3"/>
  <c r="O33728" i="3"/>
  <c r="O33720" i="3"/>
  <c r="O33712" i="3"/>
  <c r="O33704" i="3"/>
  <c r="O33696" i="3"/>
  <c r="O33688" i="3"/>
  <c r="O33680" i="3"/>
  <c r="O33672" i="3"/>
  <c r="O33664" i="3"/>
  <c r="O33656" i="3"/>
  <c r="O33648" i="3"/>
  <c r="O33640" i="3"/>
  <c r="O33632" i="3"/>
  <c r="O33624" i="3"/>
  <c r="O33616" i="3"/>
  <c r="O33608" i="3"/>
  <c r="O33600" i="3"/>
  <c r="O33592" i="3"/>
  <c r="O33584" i="3"/>
  <c r="O33576" i="3"/>
  <c r="O33568" i="3"/>
  <c r="O33560" i="3"/>
  <c r="O33552" i="3"/>
  <c r="O33544" i="3"/>
  <c r="O33536" i="3"/>
  <c r="O33528" i="3"/>
  <c r="O33520" i="3"/>
  <c r="O33512" i="3"/>
  <c r="O33504" i="3"/>
  <c r="O33496" i="3"/>
  <c r="O33488" i="3"/>
  <c r="O33480" i="3"/>
  <c r="O33472" i="3"/>
  <c r="O33464" i="3"/>
  <c r="O33456" i="3"/>
  <c r="O33448" i="3"/>
  <c r="O33440" i="3"/>
  <c r="O33432" i="3"/>
  <c r="O33424" i="3"/>
  <c r="O33416" i="3"/>
  <c r="O33408" i="3"/>
  <c r="O33400" i="3"/>
  <c r="O33392" i="3"/>
  <c r="O33384" i="3"/>
  <c r="O33376" i="3"/>
  <c r="O33368" i="3"/>
  <c r="O33360" i="3"/>
  <c r="O33352" i="3"/>
  <c r="O33344" i="3"/>
  <c r="O33336" i="3"/>
  <c r="O33328" i="3"/>
  <c r="O33320" i="3"/>
  <c r="O33312" i="3"/>
  <c r="O33304" i="3"/>
  <c r="O33296" i="3"/>
  <c r="O33288" i="3"/>
  <c r="O33280" i="3"/>
  <c r="O33272" i="3"/>
  <c r="O33264" i="3"/>
  <c r="O50452" i="3"/>
  <c r="O50388" i="3"/>
  <c r="O50324" i="3"/>
  <c r="O50260" i="3"/>
  <c r="O50196" i="3"/>
  <c r="O50132" i="3"/>
  <c r="O50068" i="3"/>
  <c r="O50004" i="3"/>
  <c r="O49940" i="3"/>
  <c r="O49876" i="3"/>
  <c r="O49812" i="3"/>
  <c r="O49748" i="3"/>
  <c r="O49684" i="3"/>
  <c r="O49620" i="3"/>
  <c r="O49556" i="3"/>
  <c r="O49492" i="3"/>
  <c r="O49428" i="3"/>
  <c r="O49365" i="3"/>
  <c r="O49315" i="3"/>
  <c r="O49262" i="3"/>
  <c r="O49212" i="3"/>
  <c r="O49160" i="3"/>
  <c r="O49109" i="3"/>
  <c r="O49059" i="3"/>
  <c r="O49006" i="3"/>
  <c r="O48956" i="3"/>
  <c r="O48904" i="3"/>
  <c r="O48853" i="3"/>
  <c r="O48803" i="3"/>
  <c r="O48750" i="3"/>
  <c r="O48700" i="3"/>
  <c r="O48648" i="3"/>
  <c r="O48597" i="3"/>
  <c r="O48547" i="3"/>
  <c r="O48494" i="3"/>
  <c r="O48444" i="3"/>
  <c r="O48392" i="3"/>
  <c r="O48341" i="3"/>
  <c r="O48291" i="3"/>
  <c r="O48238" i="3"/>
  <c r="O48188" i="3"/>
  <c r="O48136" i="3"/>
  <c r="O48085" i="3"/>
  <c r="O48035" i="3"/>
  <c r="O47982" i="3"/>
  <c r="O47932" i="3"/>
  <c r="O47888" i="3"/>
  <c r="O47845" i="3"/>
  <c r="O47803" i="3"/>
  <c r="O47760" i="3"/>
  <c r="O47717" i="3"/>
  <c r="O47675" i="3"/>
  <c r="O47632" i="3"/>
  <c r="O47589" i="3"/>
  <c r="O47547" i="3"/>
  <c r="O47504" i="3"/>
  <c r="O47461" i="3"/>
  <c r="O47421" i="3"/>
  <c r="O47389" i="3"/>
  <c r="O47357" i="3"/>
  <c r="O47325" i="3"/>
  <c r="O47293" i="3"/>
  <c r="O47261" i="3"/>
  <c r="O47229" i="3"/>
  <c r="O47197" i="3"/>
  <c r="O47165" i="3"/>
  <c r="O47133" i="3"/>
  <c r="O47101" i="3"/>
  <c r="O47069" i="3"/>
  <c r="O47037" i="3"/>
  <c r="O47005" i="3"/>
  <c r="O46973" i="3"/>
  <c r="O46941" i="3"/>
  <c r="O46909" i="3"/>
  <c r="O46877" i="3"/>
  <c r="O46845" i="3"/>
  <c r="O46813" i="3"/>
  <c r="O46781" i="3"/>
  <c r="O46749" i="3"/>
  <c r="O46717" i="3"/>
  <c r="O46685" i="3"/>
  <c r="O46653" i="3"/>
  <c r="O46621" i="3"/>
  <c r="O46589" i="3"/>
  <c r="O46557" i="3"/>
  <c r="O46525" i="3"/>
  <c r="O46493" i="3"/>
  <c r="O46461" i="3"/>
  <c r="O46429" i="3"/>
  <c r="O46397" i="3"/>
  <c r="O46365" i="3"/>
  <c r="O46333" i="3"/>
  <c r="O46301" i="3"/>
  <c r="O46269" i="3"/>
  <c r="O46237" i="3"/>
  <c r="O46205" i="3"/>
  <c r="O46173" i="3"/>
  <c r="O46141" i="3"/>
  <c r="O46109" i="3"/>
  <c r="O46077" i="3"/>
  <c r="O46045" i="3"/>
  <c r="O46013" i="3"/>
  <c r="O45981" i="3"/>
  <c r="O45949" i="3"/>
  <c r="O45917" i="3"/>
  <c r="O45885" i="3"/>
  <c r="O45853" i="3"/>
  <c r="O45821" i="3"/>
  <c r="O45789" i="3"/>
  <c r="O45757" i="3"/>
  <c r="O45725" i="3"/>
  <c r="O45693" i="3"/>
  <c r="O45661" i="3"/>
  <c r="O45629" i="3"/>
  <c r="O45597" i="3"/>
  <c r="O45565" i="3"/>
  <c r="O45533" i="3"/>
  <c r="O45501" i="3"/>
  <c r="O45469" i="3"/>
  <c r="O45437" i="3"/>
  <c r="O45405" i="3"/>
  <c r="O45373" i="3"/>
  <c r="O45341" i="3"/>
  <c r="O45309" i="3"/>
  <c r="O45277" i="3"/>
  <c r="O45245" i="3"/>
  <c r="O45213" i="3"/>
  <c r="O45181" i="3"/>
  <c r="O45149" i="3"/>
  <c r="O45117" i="3"/>
  <c r="O45085" i="3"/>
  <c r="O45053" i="3"/>
  <c r="O45021" i="3"/>
  <c r="O44989" i="3"/>
  <c r="O44957" i="3"/>
  <c r="O44925" i="3"/>
  <c r="O44893" i="3"/>
  <c r="O44861" i="3"/>
  <c r="O44829" i="3"/>
  <c r="O44797" i="3"/>
  <c r="O44765" i="3"/>
  <c r="O44733" i="3"/>
  <c r="O44701" i="3"/>
  <c r="O44669" i="3"/>
  <c r="O44637" i="3"/>
  <c r="O44605" i="3"/>
  <c r="O44573" i="3"/>
  <c r="O44541" i="3"/>
  <c r="O44509" i="3"/>
  <c r="O44477" i="3"/>
  <c r="O44445" i="3"/>
  <c r="O44413" i="3"/>
  <c r="O44381" i="3"/>
  <c r="O44349" i="3"/>
  <c r="O44317" i="3"/>
  <c r="O44285" i="3"/>
  <c r="O44253" i="3"/>
  <c r="O44221" i="3"/>
  <c r="O44189" i="3"/>
  <c r="O44157" i="3"/>
  <c r="O44125" i="3"/>
  <c r="O44093" i="3"/>
  <c r="O44061" i="3"/>
  <c r="O44029" i="3"/>
  <c r="O43997" i="3"/>
  <c r="O43965" i="3"/>
  <c r="O43933" i="3"/>
  <c r="O43901" i="3"/>
  <c r="O43869" i="3"/>
  <c r="O43837" i="3"/>
  <c r="O43805" i="3"/>
  <c r="O43773" i="3"/>
  <c r="O43741" i="3"/>
  <c r="O43709" i="3"/>
  <c r="O43677" i="3"/>
  <c r="O43645" i="3"/>
  <c r="O43613" i="3"/>
  <c r="O43581" i="3"/>
  <c r="O43549" i="3"/>
  <c r="O43517" i="3"/>
  <c r="O43485" i="3"/>
  <c r="O43453" i="3"/>
  <c r="O43421" i="3"/>
  <c r="O43389" i="3"/>
  <c r="O43357" i="3"/>
  <c r="O43325" i="3"/>
  <c r="O43293" i="3"/>
  <c r="O43261" i="3"/>
  <c r="O43229" i="3"/>
  <c r="O43197" i="3"/>
  <c r="O43165" i="3"/>
  <c r="O43133" i="3"/>
  <c r="O43101" i="3"/>
  <c r="O43069" i="3"/>
  <c r="O43037" i="3"/>
  <c r="O43005" i="3"/>
  <c r="O42973" i="3"/>
  <c r="O42941" i="3"/>
  <c r="O42909" i="3"/>
  <c r="O42877" i="3"/>
  <c r="O42845" i="3"/>
  <c r="O42813" i="3"/>
  <c r="O42781" i="3"/>
  <c r="O42749" i="3"/>
  <c r="O42717" i="3"/>
  <c r="O42685" i="3"/>
  <c r="O42653" i="3"/>
  <c r="O42621" i="3"/>
  <c r="O42589" i="3"/>
  <c r="O42557" i="3"/>
  <c r="O42525" i="3"/>
  <c r="O42493" i="3"/>
  <c r="O42461" i="3"/>
  <c r="O42429" i="3"/>
  <c r="O42397" i="3"/>
  <c r="O42365" i="3"/>
  <c r="O42333" i="3"/>
  <c r="O42301" i="3"/>
  <c r="O42269" i="3"/>
  <c r="O42237" i="3"/>
  <c r="O42205" i="3"/>
  <c r="O42173" i="3"/>
  <c r="O42141" i="3"/>
  <c r="O42110" i="3"/>
  <c r="O42092" i="3"/>
  <c r="O42069" i="3"/>
  <c r="O42046" i="3"/>
  <c r="O42028" i="3"/>
  <c r="O42005" i="3"/>
  <c r="O41982" i="3"/>
  <c r="O41964" i="3"/>
  <c r="O41941" i="3"/>
  <c r="O41918" i="3"/>
  <c r="O41900" i="3"/>
  <c r="O41879" i="3"/>
  <c r="O41863" i="3"/>
  <c r="O41847" i="3"/>
  <c r="O41831" i="3"/>
  <c r="O41815" i="3"/>
  <c r="O41799" i="3"/>
  <c r="O41783" i="3"/>
  <c r="O41767" i="3"/>
  <c r="O41751" i="3"/>
  <c r="O41735" i="3"/>
  <c r="O41719" i="3"/>
  <c r="O41703" i="3"/>
  <c r="O41687" i="3"/>
  <c r="O41671" i="3"/>
  <c r="O41655" i="3"/>
  <c r="O41639" i="3"/>
  <c r="O41623" i="3"/>
  <c r="O41607" i="3"/>
  <c r="O41591" i="3"/>
  <c r="O41575" i="3"/>
  <c r="O41559" i="3"/>
  <c r="O41543" i="3"/>
  <c r="O41527" i="3"/>
  <c r="O41511" i="3"/>
  <c r="O41495" i="3"/>
  <c r="O41479" i="3"/>
  <c r="O41463" i="3"/>
  <c r="O41447" i="3"/>
  <c r="O41431" i="3"/>
  <c r="O41415" i="3"/>
  <c r="O41399" i="3"/>
  <c r="O41383" i="3"/>
  <c r="O41367" i="3"/>
  <c r="O41351" i="3"/>
  <c r="O41335" i="3"/>
  <c r="O41319" i="3"/>
  <c r="O41303" i="3"/>
  <c r="O41287" i="3"/>
  <c r="O41276" i="3"/>
  <c r="O41263" i="3"/>
  <c r="O41255" i="3"/>
  <c r="O41247" i="3"/>
  <c r="O41239" i="3"/>
  <c r="O41231" i="3"/>
  <c r="O41223" i="3"/>
  <c r="O41215" i="3"/>
  <c r="O41207" i="3"/>
  <c r="O41199" i="3"/>
  <c r="O41191" i="3"/>
  <c r="O41183" i="3"/>
  <c r="O41175" i="3"/>
  <c r="O41167" i="3"/>
  <c r="O41159" i="3"/>
  <c r="O41151" i="3"/>
  <c r="O41143" i="3"/>
  <c r="O41135" i="3"/>
  <c r="O41127" i="3"/>
  <c r="O41119" i="3"/>
  <c r="O41111" i="3"/>
  <c r="O41103" i="3"/>
  <c r="O41095" i="3"/>
  <c r="O41087" i="3"/>
  <c r="O41079" i="3"/>
  <c r="O41071" i="3"/>
  <c r="O41063" i="3"/>
  <c r="O41055" i="3"/>
  <c r="O41047" i="3"/>
  <c r="O41039" i="3"/>
  <c r="O41031" i="3"/>
  <c r="O41023" i="3"/>
  <c r="O41015" i="3"/>
  <c r="O41007" i="3"/>
  <c r="O40999" i="3"/>
  <c r="O40991" i="3"/>
  <c r="O40983" i="3"/>
  <c r="O40975" i="3"/>
  <c r="O40967" i="3"/>
  <c r="O40959" i="3"/>
  <c r="O40951" i="3"/>
  <c r="O40943" i="3"/>
  <c r="O40935" i="3"/>
  <c r="O40927" i="3"/>
  <c r="O40919" i="3"/>
  <c r="O40911" i="3"/>
  <c r="O40903" i="3"/>
  <c r="O40895" i="3"/>
  <c r="O40887" i="3"/>
  <c r="O40879" i="3"/>
  <c r="O40871" i="3"/>
  <c r="O40863" i="3"/>
  <c r="O40855" i="3"/>
  <c r="O40847" i="3"/>
  <c r="O40839" i="3"/>
  <c r="O40831" i="3"/>
  <c r="O40823" i="3"/>
  <c r="O40815" i="3"/>
  <c r="O40807" i="3"/>
  <c r="O40799" i="3"/>
  <c r="O40791" i="3"/>
  <c r="O40783" i="3"/>
  <c r="O40775" i="3"/>
  <c r="O40767" i="3"/>
  <c r="O40759" i="3"/>
  <c r="O40751" i="3"/>
  <c r="O40743" i="3"/>
  <c r="O40735" i="3"/>
  <c r="O40727" i="3"/>
  <c r="O40719" i="3"/>
  <c r="O40711" i="3"/>
  <c r="O40703" i="3"/>
  <c r="O40695" i="3"/>
  <c r="O40687" i="3"/>
  <c r="O40679" i="3"/>
  <c r="O40671" i="3"/>
  <c r="O40663" i="3"/>
  <c r="O40655" i="3"/>
  <c r="O40647" i="3"/>
  <c r="O40639" i="3"/>
  <c r="O40631" i="3"/>
  <c r="O40623" i="3"/>
  <c r="O40615" i="3"/>
  <c r="O40607" i="3"/>
  <c r="O40599" i="3"/>
  <c r="O40591" i="3"/>
  <c r="O40583" i="3"/>
  <c r="O40575" i="3"/>
  <c r="O40567" i="3"/>
  <c r="O40559" i="3"/>
  <c r="O40551" i="3"/>
  <c r="O40543" i="3"/>
  <c r="O40535" i="3"/>
  <c r="O40527" i="3"/>
  <c r="O40519" i="3"/>
  <c r="O40511" i="3"/>
  <c r="O40503" i="3"/>
  <c r="O40495" i="3"/>
  <c r="O40487" i="3"/>
  <c r="O40479" i="3"/>
  <c r="O40471" i="3"/>
  <c r="O40463" i="3"/>
  <c r="O40455" i="3"/>
  <c r="O40447" i="3"/>
  <c r="O40439" i="3"/>
  <c r="O40431" i="3"/>
  <c r="O40423" i="3"/>
  <c r="O40415" i="3"/>
  <c r="O40407" i="3"/>
  <c r="O40399" i="3"/>
  <c r="O40391" i="3"/>
  <c r="O40383" i="3"/>
  <c r="O40375" i="3"/>
  <c r="O40367" i="3"/>
  <c r="O40359" i="3"/>
  <c r="O40351" i="3"/>
  <c r="O40343" i="3"/>
  <c r="O40335" i="3"/>
  <c r="O40327" i="3"/>
  <c r="O40319" i="3"/>
  <c r="O40311" i="3"/>
  <c r="O40303" i="3"/>
  <c r="O40295" i="3"/>
  <c r="O40287" i="3"/>
  <c r="O40279" i="3"/>
  <c r="O40271" i="3"/>
  <c r="O40263" i="3"/>
  <c r="O40255" i="3"/>
  <c r="O40247" i="3"/>
  <c r="O40239" i="3"/>
  <c r="O40231" i="3"/>
  <c r="O40223" i="3"/>
  <c r="O40215" i="3"/>
  <c r="O40207" i="3"/>
  <c r="O40199" i="3"/>
  <c r="O40191" i="3"/>
  <c r="O40183" i="3"/>
  <c r="O40175" i="3"/>
  <c r="O40167" i="3"/>
  <c r="O40159" i="3"/>
  <c r="O40151" i="3"/>
  <c r="O40143" i="3"/>
  <c r="O40135" i="3"/>
  <c r="O40127" i="3"/>
  <c r="O40119" i="3"/>
  <c r="O40111" i="3"/>
  <c r="O40103" i="3"/>
  <c r="O40095" i="3"/>
  <c r="O40087" i="3"/>
  <c r="O40079" i="3"/>
  <c r="O40071" i="3"/>
  <c r="O40063" i="3"/>
  <c r="O40055" i="3"/>
  <c r="O40047" i="3"/>
  <c r="O40039" i="3"/>
  <c r="O40031" i="3"/>
  <c r="O40023" i="3"/>
  <c r="O40015" i="3"/>
  <c r="O40007" i="3"/>
  <c r="O39999" i="3"/>
  <c r="O39991" i="3"/>
  <c r="O39983" i="3"/>
  <c r="O39975" i="3"/>
  <c r="O39967" i="3"/>
  <c r="O39959" i="3"/>
  <c r="O39951" i="3"/>
  <c r="O39943" i="3"/>
  <c r="O39935" i="3"/>
  <c r="O39927" i="3"/>
  <c r="O39919" i="3"/>
  <c r="O39911" i="3"/>
  <c r="O39903" i="3"/>
  <c r="O39895" i="3"/>
  <c r="O39887" i="3"/>
  <c r="O39879" i="3"/>
  <c r="O39871" i="3"/>
  <c r="O39863" i="3"/>
  <c r="O39855" i="3"/>
  <c r="O39847" i="3"/>
  <c r="O39839" i="3"/>
  <c r="O39831" i="3"/>
  <c r="O39823" i="3"/>
  <c r="O39815" i="3"/>
  <c r="O39807" i="3"/>
  <c r="O39799" i="3"/>
  <c r="O39791" i="3"/>
  <c r="O39783" i="3"/>
  <c r="O39775" i="3"/>
  <c r="O39767" i="3"/>
  <c r="O39759" i="3"/>
  <c r="O39751" i="3"/>
  <c r="O39743" i="3"/>
  <c r="O39735" i="3"/>
  <c r="O39727" i="3"/>
  <c r="O39719" i="3"/>
  <c r="O39711" i="3"/>
  <c r="O39703" i="3"/>
  <c r="O39695" i="3"/>
  <c r="O39687" i="3"/>
  <c r="O39679" i="3"/>
  <c r="O39671" i="3"/>
  <c r="O39663" i="3"/>
  <c r="O39655" i="3"/>
  <c r="O39647" i="3"/>
  <c r="O39639" i="3"/>
  <c r="O39631" i="3"/>
  <c r="O39623" i="3"/>
  <c r="O39615" i="3"/>
  <c r="O39607" i="3"/>
  <c r="O39599" i="3"/>
  <c r="O39591" i="3"/>
  <c r="O39583" i="3"/>
  <c r="O39575" i="3"/>
  <c r="O39567" i="3"/>
  <c r="O39559" i="3"/>
  <c r="O39551" i="3"/>
  <c r="O39543" i="3"/>
  <c r="O39535" i="3"/>
  <c r="O39527" i="3"/>
  <c r="O39519" i="3"/>
  <c r="O39511" i="3"/>
  <c r="O39503" i="3"/>
  <c r="O39495" i="3"/>
  <c r="O39487" i="3"/>
  <c r="O39479" i="3"/>
  <c r="O39471" i="3"/>
  <c r="O39463" i="3"/>
  <c r="O39455" i="3"/>
  <c r="O39447" i="3"/>
  <c r="O39439" i="3"/>
  <c r="O39431" i="3"/>
  <c r="O39423" i="3"/>
  <c r="O39415" i="3"/>
  <c r="O39407" i="3"/>
  <c r="O39399" i="3"/>
  <c r="O39391" i="3"/>
  <c r="O39383" i="3"/>
  <c r="O39375" i="3"/>
  <c r="O39367" i="3"/>
  <c r="O39359" i="3"/>
  <c r="O39351" i="3"/>
  <c r="O39343" i="3"/>
  <c r="O39335" i="3"/>
  <c r="O39327" i="3"/>
  <c r="O39319" i="3"/>
  <c r="O39311" i="3"/>
  <c r="O39303" i="3"/>
  <c r="O39295" i="3"/>
  <c r="O39287" i="3"/>
  <c r="O39279" i="3"/>
  <c r="O39271" i="3"/>
  <c r="O39263" i="3"/>
  <c r="O39255" i="3"/>
  <c r="O39247" i="3"/>
  <c r="O39239" i="3"/>
  <c r="O39231" i="3"/>
  <c r="O39223" i="3"/>
  <c r="O39215" i="3"/>
  <c r="O39207" i="3"/>
  <c r="O39199" i="3"/>
  <c r="O39191" i="3"/>
  <c r="O39183" i="3"/>
  <c r="O39175" i="3"/>
  <c r="O39167" i="3"/>
  <c r="O39159" i="3"/>
  <c r="O39151" i="3"/>
  <c r="O39143" i="3"/>
  <c r="O39135" i="3"/>
  <c r="O39127" i="3"/>
  <c r="O39119" i="3"/>
  <c r="O39111" i="3"/>
  <c r="O39103" i="3"/>
  <c r="O39095" i="3"/>
  <c r="O39087" i="3"/>
  <c r="O39079" i="3"/>
  <c r="O39071" i="3"/>
  <c r="O39063" i="3"/>
  <c r="O39055" i="3"/>
  <c r="O39047" i="3"/>
  <c r="O39039" i="3"/>
  <c r="O39031" i="3"/>
  <c r="O39023" i="3"/>
  <c r="O39015" i="3"/>
  <c r="O39007" i="3"/>
  <c r="O38999" i="3"/>
  <c r="O38991" i="3"/>
  <c r="O38983" i="3"/>
  <c r="O38975" i="3"/>
  <c r="O38967" i="3"/>
  <c r="O38959" i="3"/>
  <c r="O38951" i="3"/>
  <c r="O38943" i="3"/>
  <c r="O38935" i="3"/>
  <c r="O38927" i="3"/>
  <c r="O38919" i="3"/>
  <c r="O38911" i="3"/>
  <c r="O38903" i="3"/>
  <c r="O38895" i="3"/>
  <c r="O38887" i="3"/>
  <c r="O38879" i="3"/>
  <c r="O38871" i="3"/>
  <c r="O38863" i="3"/>
  <c r="O38855" i="3"/>
  <c r="O38847" i="3"/>
  <c r="O38839" i="3"/>
  <c r="O38831" i="3"/>
  <c r="O38823" i="3"/>
  <c r="O38815" i="3"/>
  <c r="O38807" i="3"/>
  <c r="O38799" i="3"/>
  <c r="O38791" i="3"/>
  <c r="O38783" i="3"/>
  <c r="O38775" i="3"/>
  <c r="O38767" i="3"/>
  <c r="O38759" i="3"/>
  <c r="O38751" i="3"/>
  <c r="O38743" i="3"/>
  <c r="O38735" i="3"/>
  <c r="O38727" i="3"/>
  <c r="O38719" i="3"/>
  <c r="O38711" i="3"/>
  <c r="O38703" i="3"/>
  <c r="O38695" i="3"/>
  <c r="O38687" i="3"/>
  <c r="O38679" i="3"/>
  <c r="O38671" i="3"/>
  <c r="O38663" i="3"/>
  <c r="O38655" i="3"/>
  <c r="O38647" i="3"/>
  <c r="O38639" i="3"/>
  <c r="O38631" i="3"/>
  <c r="O38623" i="3"/>
  <c r="O38615" i="3"/>
  <c r="O38607" i="3"/>
  <c r="O38599" i="3"/>
  <c r="O38591" i="3"/>
  <c r="O38583" i="3"/>
  <c r="O38575" i="3"/>
  <c r="O38567" i="3"/>
  <c r="O38559" i="3"/>
  <c r="O38551" i="3"/>
  <c r="O38543" i="3"/>
  <c r="O38535" i="3"/>
  <c r="O38527" i="3"/>
  <c r="O38519" i="3"/>
  <c r="O38511" i="3"/>
  <c r="O38503" i="3"/>
  <c r="O38495" i="3"/>
  <c r="O38487" i="3"/>
  <c r="O38479" i="3"/>
  <c r="O38471" i="3"/>
  <c r="O38463" i="3"/>
  <c r="O38455" i="3"/>
  <c r="O38447" i="3"/>
  <c r="O38439" i="3"/>
  <c r="O38431" i="3"/>
  <c r="O38423" i="3"/>
  <c r="O38415" i="3"/>
  <c r="O38407" i="3"/>
  <c r="O38399" i="3"/>
  <c r="O38391" i="3"/>
  <c r="O38383" i="3"/>
  <c r="O38375" i="3"/>
  <c r="O38367" i="3"/>
  <c r="O38359" i="3"/>
  <c r="O38351" i="3"/>
  <c r="O38343" i="3"/>
  <c r="O38335" i="3"/>
  <c r="O38327" i="3"/>
  <c r="O38319" i="3"/>
  <c r="O38311" i="3"/>
  <c r="O38303" i="3"/>
  <c r="O38295" i="3"/>
  <c r="O38287" i="3"/>
  <c r="O38279" i="3"/>
  <c r="O38271" i="3"/>
  <c r="O38263" i="3"/>
  <c r="O38255" i="3"/>
  <c r="O38247" i="3"/>
  <c r="O38239" i="3"/>
  <c r="O38231" i="3"/>
  <c r="O38223" i="3"/>
  <c r="O38215" i="3"/>
  <c r="O38207" i="3"/>
  <c r="O38199" i="3"/>
  <c r="O38191" i="3"/>
  <c r="O38183" i="3"/>
  <c r="O38175" i="3"/>
  <c r="O38167" i="3"/>
  <c r="O38159" i="3"/>
  <c r="O38151" i="3"/>
  <c r="O38143" i="3"/>
  <c r="O38135" i="3"/>
  <c r="O38127" i="3"/>
  <c r="O38119" i="3"/>
  <c r="O38111" i="3"/>
  <c r="O38103" i="3"/>
  <c r="O38095" i="3"/>
  <c r="O38087" i="3"/>
  <c r="O38079" i="3"/>
  <c r="O38071" i="3"/>
  <c r="O38063" i="3"/>
  <c r="O38055" i="3"/>
  <c r="O38047" i="3"/>
  <c r="O38039" i="3"/>
  <c r="O38031" i="3"/>
  <c r="O38023" i="3"/>
  <c r="O38015" i="3"/>
  <c r="O38007" i="3"/>
  <c r="O37999" i="3"/>
  <c r="O37991" i="3"/>
  <c r="O37983" i="3"/>
  <c r="O37975" i="3"/>
  <c r="O37967" i="3"/>
  <c r="O37959" i="3"/>
  <c r="O37951" i="3"/>
  <c r="O37943" i="3"/>
  <c r="O37935" i="3"/>
  <c r="O37927" i="3"/>
  <c r="O37919" i="3"/>
  <c r="O37911" i="3"/>
  <c r="O37903" i="3"/>
  <c r="O37895" i="3"/>
  <c r="O37887" i="3"/>
  <c r="O37879" i="3"/>
  <c r="O37871" i="3"/>
  <c r="O37863" i="3"/>
  <c r="O37855" i="3"/>
  <c r="O37847" i="3"/>
  <c r="O37839" i="3"/>
  <c r="O37831" i="3"/>
  <c r="O37823" i="3"/>
  <c r="O37815" i="3"/>
  <c r="O37807" i="3"/>
  <c r="O37799" i="3"/>
  <c r="O37791" i="3"/>
  <c r="O37783" i="3"/>
  <c r="O37775" i="3"/>
  <c r="O37767" i="3"/>
  <c r="O37759" i="3"/>
  <c r="O37751" i="3"/>
  <c r="O37743" i="3"/>
  <c r="O37735" i="3"/>
  <c r="O37727" i="3"/>
  <c r="O37719" i="3"/>
  <c r="O37711" i="3"/>
  <c r="O37703" i="3"/>
  <c r="O37695" i="3"/>
  <c r="O37687" i="3"/>
  <c r="O37679" i="3"/>
  <c r="O37671" i="3"/>
  <c r="O37663" i="3"/>
  <c r="O37655" i="3"/>
  <c r="O37647" i="3"/>
  <c r="O37639" i="3"/>
  <c r="O37631" i="3"/>
  <c r="O37623" i="3"/>
  <c r="O37615" i="3"/>
  <c r="O37607" i="3"/>
  <c r="O37599" i="3"/>
  <c r="O37591" i="3"/>
  <c r="O37583" i="3"/>
  <c r="O37575" i="3"/>
  <c r="O37567" i="3"/>
  <c r="O37559" i="3"/>
  <c r="O37551" i="3"/>
  <c r="O37543" i="3"/>
  <c r="O37535" i="3"/>
  <c r="O37527" i="3"/>
  <c r="O37519" i="3"/>
  <c r="O37511" i="3"/>
  <c r="O37503" i="3"/>
  <c r="O37495" i="3"/>
  <c r="O37487" i="3"/>
  <c r="O37479" i="3"/>
  <c r="O37471" i="3"/>
  <c r="O37463" i="3"/>
  <c r="O37455" i="3"/>
  <c r="O37447" i="3"/>
  <c r="O37439" i="3"/>
  <c r="O37431" i="3"/>
  <c r="O37423" i="3"/>
  <c r="O37415" i="3"/>
  <c r="O37407" i="3"/>
  <c r="O37399" i="3"/>
  <c r="O37391" i="3"/>
  <c r="O37383" i="3"/>
  <c r="O37375" i="3"/>
  <c r="O37367" i="3"/>
  <c r="O37359" i="3"/>
  <c r="O37351" i="3"/>
  <c r="O37343" i="3"/>
  <c r="O37335" i="3"/>
  <c r="O37327" i="3"/>
  <c r="O37319" i="3"/>
  <c r="O37311" i="3"/>
  <c r="O37303" i="3"/>
  <c r="O37295" i="3"/>
  <c r="O37287" i="3"/>
  <c r="O37279" i="3"/>
  <c r="O37271" i="3"/>
  <c r="O37263" i="3"/>
  <c r="O37255" i="3"/>
  <c r="O37247" i="3"/>
  <c r="O37239" i="3"/>
  <c r="O37231" i="3"/>
  <c r="O37223" i="3"/>
  <c r="O37215" i="3"/>
  <c r="O37207" i="3"/>
  <c r="O37199" i="3"/>
  <c r="O37191" i="3"/>
  <c r="O37183" i="3"/>
  <c r="O37175" i="3"/>
  <c r="O37167" i="3"/>
  <c r="O37159" i="3"/>
  <c r="O37151" i="3"/>
  <c r="O37143" i="3"/>
  <c r="O37135" i="3"/>
  <c r="O37127" i="3"/>
  <c r="O37119" i="3"/>
  <c r="O37111" i="3"/>
  <c r="O37103" i="3"/>
  <c r="O37095" i="3"/>
  <c r="O37087" i="3"/>
  <c r="O37079" i="3"/>
  <c r="O37071" i="3"/>
  <c r="O37063" i="3"/>
  <c r="O37055" i="3"/>
  <c r="O37047" i="3"/>
  <c r="O37039" i="3"/>
  <c r="O37031" i="3"/>
  <c r="O37023" i="3"/>
  <c r="O37015" i="3"/>
  <c r="O37007" i="3"/>
  <c r="O36999" i="3"/>
  <c r="O36991" i="3"/>
  <c r="O36983" i="3"/>
  <c r="O36975" i="3"/>
  <c r="O36967" i="3"/>
  <c r="O36959" i="3"/>
  <c r="O36951" i="3"/>
  <c r="O36943" i="3"/>
  <c r="O36935" i="3"/>
  <c r="O36927" i="3"/>
  <c r="O36919" i="3"/>
  <c r="O36911" i="3"/>
  <c r="O36903" i="3"/>
  <c r="O36895" i="3"/>
  <c r="O36887" i="3"/>
  <c r="O36879" i="3"/>
  <c r="O36871" i="3"/>
  <c r="O36863" i="3"/>
  <c r="O36855" i="3"/>
  <c r="O36847" i="3"/>
  <c r="O36839" i="3"/>
  <c r="O36831" i="3"/>
  <c r="O36823" i="3"/>
  <c r="O36815" i="3"/>
  <c r="O36807" i="3"/>
  <c r="O36799" i="3"/>
  <c r="O36791" i="3"/>
  <c r="O36783" i="3"/>
  <c r="O36775" i="3"/>
  <c r="O36767" i="3"/>
  <c r="O36759" i="3"/>
  <c r="O36751" i="3"/>
  <c r="O36743" i="3"/>
  <c r="O36735" i="3"/>
  <c r="O36727" i="3"/>
  <c r="O36719" i="3"/>
  <c r="O36711" i="3"/>
  <c r="O36703" i="3"/>
  <c r="O36695" i="3"/>
  <c r="O36687" i="3"/>
  <c r="O36679" i="3"/>
  <c r="O36671" i="3"/>
  <c r="O36663" i="3"/>
  <c r="O36655" i="3"/>
  <c r="O36647" i="3"/>
  <c r="O36639" i="3"/>
  <c r="O36631" i="3"/>
  <c r="O36623" i="3"/>
  <c r="O36615" i="3"/>
  <c r="O36607" i="3"/>
  <c r="O36599" i="3"/>
  <c r="O36591" i="3"/>
  <c r="O36583" i="3"/>
  <c r="O36575" i="3"/>
  <c r="O36567" i="3"/>
  <c r="O36559" i="3"/>
  <c r="O36551" i="3"/>
  <c r="O36543" i="3"/>
  <c r="O36535" i="3"/>
  <c r="O36527" i="3"/>
  <c r="O36519" i="3"/>
  <c r="O36511" i="3"/>
  <c r="O36503" i="3"/>
  <c r="O36495" i="3"/>
  <c r="O36487" i="3"/>
  <c r="O36479" i="3"/>
  <c r="O36471" i="3"/>
  <c r="O36463" i="3"/>
  <c r="O36455" i="3"/>
  <c r="O36447" i="3"/>
  <c r="O36439" i="3"/>
  <c r="O36431" i="3"/>
  <c r="O36423" i="3"/>
  <c r="O36415" i="3"/>
  <c r="O36407" i="3"/>
  <c r="O36399" i="3"/>
  <c r="O36391" i="3"/>
  <c r="O36383" i="3"/>
  <c r="O36375" i="3"/>
  <c r="O36367" i="3"/>
  <c r="O36359" i="3"/>
  <c r="O36351" i="3"/>
  <c r="O36343" i="3"/>
  <c r="O36335" i="3"/>
  <c r="O36327" i="3"/>
  <c r="O36319" i="3"/>
  <c r="O36311" i="3"/>
  <c r="O36303" i="3"/>
  <c r="O36295" i="3"/>
  <c r="O36287" i="3"/>
  <c r="O36279" i="3"/>
  <c r="O36271" i="3"/>
  <c r="O36263" i="3"/>
  <c r="O36255" i="3"/>
  <c r="O36247" i="3"/>
  <c r="O36239" i="3"/>
  <c r="O36231" i="3"/>
  <c r="O36223" i="3"/>
  <c r="O36215" i="3"/>
  <c r="O36207" i="3"/>
  <c r="O36199" i="3"/>
  <c r="O36191" i="3"/>
  <c r="O36183" i="3"/>
  <c r="O36175" i="3"/>
  <c r="O36167" i="3"/>
  <c r="O36159" i="3"/>
  <c r="O36151" i="3"/>
  <c r="O36143" i="3"/>
  <c r="O36135" i="3"/>
  <c r="O36127" i="3"/>
  <c r="O36119" i="3"/>
  <c r="O36111" i="3"/>
  <c r="O36103" i="3"/>
  <c r="O36095" i="3"/>
  <c r="O36087" i="3"/>
  <c r="O36079" i="3"/>
  <c r="O36071" i="3"/>
  <c r="O36063" i="3"/>
  <c r="O36055" i="3"/>
  <c r="O36047" i="3"/>
  <c r="O36039" i="3"/>
  <c r="O36031" i="3"/>
  <c r="O36023" i="3"/>
  <c r="O36015" i="3"/>
  <c r="O36007" i="3"/>
  <c r="O35999" i="3"/>
  <c r="O35991" i="3"/>
  <c r="O35983" i="3"/>
  <c r="O35975" i="3"/>
  <c r="O35967" i="3"/>
  <c r="O35959" i="3"/>
  <c r="O35951" i="3"/>
  <c r="O35943" i="3"/>
  <c r="O35935" i="3"/>
  <c r="O35927" i="3"/>
  <c r="O35919" i="3"/>
  <c r="O35911" i="3"/>
  <c r="O35903" i="3"/>
  <c r="O35895" i="3"/>
  <c r="O35887" i="3"/>
  <c r="O35879" i="3"/>
  <c r="O35871" i="3"/>
  <c r="O35863" i="3"/>
  <c r="O35855" i="3"/>
  <c r="O35847" i="3"/>
  <c r="O35839" i="3"/>
  <c r="O35831" i="3"/>
  <c r="O35823" i="3"/>
  <c r="O35815" i="3"/>
  <c r="O35807" i="3"/>
  <c r="O35799" i="3"/>
  <c r="O35791" i="3"/>
  <c r="O35783" i="3"/>
  <c r="O35775" i="3"/>
  <c r="O35767" i="3"/>
  <c r="O35759" i="3"/>
  <c r="O35751" i="3"/>
  <c r="O35743" i="3"/>
  <c r="O35735" i="3"/>
  <c r="O35727" i="3"/>
  <c r="O35719" i="3"/>
  <c r="O35711" i="3"/>
  <c r="O35703" i="3"/>
  <c r="O35695" i="3"/>
  <c r="O35687" i="3"/>
  <c r="O35679" i="3"/>
  <c r="O35671" i="3"/>
  <c r="O35663" i="3"/>
  <c r="O35655" i="3"/>
  <c r="O35647" i="3"/>
  <c r="O35639" i="3"/>
  <c r="O35631" i="3"/>
  <c r="O35623" i="3"/>
  <c r="O35615" i="3"/>
  <c r="O35607" i="3"/>
  <c r="O35599" i="3"/>
  <c r="O35591" i="3"/>
  <c r="O35583" i="3"/>
  <c r="O35575" i="3"/>
  <c r="O35567" i="3"/>
  <c r="O35559" i="3"/>
  <c r="O35551" i="3"/>
  <c r="O35543" i="3"/>
  <c r="O35535" i="3"/>
  <c r="O35527" i="3"/>
  <c r="O35519" i="3"/>
  <c r="O35511" i="3"/>
  <c r="O35503" i="3"/>
  <c r="O35495" i="3"/>
  <c r="O35487" i="3"/>
  <c r="O35479" i="3"/>
  <c r="O35471" i="3"/>
  <c r="O35463" i="3"/>
  <c r="O35455" i="3"/>
  <c r="O35447" i="3"/>
  <c r="O35439" i="3"/>
  <c r="O35431" i="3"/>
  <c r="O35423" i="3"/>
  <c r="O35415" i="3"/>
  <c r="O35407" i="3"/>
  <c r="O35399" i="3"/>
  <c r="O35391" i="3"/>
  <c r="O35383" i="3"/>
  <c r="O35375" i="3"/>
  <c r="O35367" i="3"/>
  <c r="O35359" i="3"/>
  <c r="O35351" i="3"/>
  <c r="O35343" i="3"/>
  <c r="O35335" i="3"/>
  <c r="O35327" i="3"/>
  <c r="O35319" i="3"/>
  <c r="O35311" i="3"/>
  <c r="O35303" i="3"/>
  <c r="O35295" i="3"/>
  <c r="O35287" i="3"/>
  <c r="O35279" i="3"/>
  <c r="O35271" i="3"/>
  <c r="O35263" i="3"/>
  <c r="O35255" i="3"/>
  <c r="O35247" i="3"/>
  <c r="O35239" i="3"/>
  <c r="O35231" i="3"/>
  <c r="O35223" i="3"/>
  <c r="O35215" i="3"/>
  <c r="O35207" i="3"/>
  <c r="O35199" i="3"/>
  <c r="O35191" i="3"/>
  <c r="O35183" i="3"/>
  <c r="O35175" i="3"/>
  <c r="O35167" i="3"/>
  <c r="O35159" i="3"/>
  <c r="O35151" i="3"/>
  <c r="O35143" i="3"/>
  <c r="O35135" i="3"/>
  <c r="O35127" i="3"/>
  <c r="O35119" i="3"/>
  <c r="O35111" i="3"/>
  <c r="O35103" i="3"/>
  <c r="O35095" i="3"/>
  <c r="O35087" i="3"/>
  <c r="O35079" i="3"/>
  <c r="O35071" i="3"/>
  <c r="O35063" i="3"/>
  <c r="O35055" i="3"/>
  <c r="O35047" i="3"/>
  <c r="O35039" i="3"/>
  <c r="O35031" i="3"/>
  <c r="O35023" i="3"/>
  <c r="O50438" i="3"/>
  <c r="O50374" i="3"/>
  <c r="O50310" i="3"/>
  <c r="O50246" i="3"/>
  <c r="O50182" i="3"/>
  <c r="O50118" i="3"/>
  <c r="O50054" i="3"/>
  <c r="O49990" i="3"/>
  <c r="O49926" i="3"/>
  <c r="O49862" i="3"/>
  <c r="O49798" i="3"/>
  <c r="O49734" i="3"/>
  <c r="O49670" i="3"/>
  <c r="O49606" i="3"/>
  <c r="O49542" i="3"/>
  <c r="O49478" i="3"/>
  <c r="O49414" i="3"/>
  <c r="O49355" i="3"/>
  <c r="O49302" i="3"/>
  <c r="O49252" i="3"/>
  <c r="O49200" i="3"/>
  <c r="O49149" i="3"/>
  <c r="O49099" i="3"/>
  <c r="O49046" i="3"/>
  <c r="O48996" i="3"/>
  <c r="O48944" i="3"/>
  <c r="O48893" i="3"/>
  <c r="O48843" i="3"/>
  <c r="O48790" i="3"/>
  <c r="O48740" i="3"/>
  <c r="O48688" i="3"/>
  <c r="O48637" i="3"/>
  <c r="O48587" i="3"/>
  <c r="O48534" i="3"/>
  <c r="O48484" i="3"/>
  <c r="O48432" i="3"/>
  <c r="O48381" i="3"/>
  <c r="O48331" i="3"/>
  <c r="O48278" i="3"/>
  <c r="O48228" i="3"/>
  <c r="O48176" i="3"/>
  <c r="O48125" i="3"/>
  <c r="O48075" i="3"/>
  <c r="O48022" i="3"/>
  <c r="O47972" i="3"/>
  <c r="O47922" i="3"/>
  <c r="O47878" i="3"/>
  <c r="O47836" i="3"/>
  <c r="O47794" i="3"/>
  <c r="O47750" i="3"/>
  <c r="O47708" i="3"/>
  <c r="O47666" i="3"/>
  <c r="O47622" i="3"/>
  <c r="O47580" i="3"/>
  <c r="O47538" i="3"/>
  <c r="O47494" i="3"/>
  <c r="O47452" i="3"/>
  <c r="O47414" i="3"/>
  <c r="O47382" i="3"/>
  <c r="O47350" i="3"/>
  <c r="O47318" i="3"/>
  <c r="O47286" i="3"/>
  <c r="O47254" i="3"/>
  <c r="O47222" i="3"/>
  <c r="O47190" i="3"/>
  <c r="O47158" i="3"/>
  <c r="O47126" i="3"/>
  <c r="O47094" i="3"/>
  <c r="O47062" i="3"/>
  <c r="O47030" i="3"/>
  <c r="O46998" i="3"/>
  <c r="O46966" i="3"/>
  <c r="O46934" i="3"/>
  <c r="O46902" i="3"/>
  <c r="O46870" i="3"/>
  <c r="O46838" i="3"/>
  <c r="O46806" i="3"/>
  <c r="O46774" i="3"/>
  <c r="O46742" i="3"/>
  <c r="O46710" i="3"/>
  <c r="O46678" i="3"/>
  <c r="O46646" i="3"/>
  <c r="O46614" i="3"/>
  <c r="O46582" i="3"/>
  <c r="O46550" i="3"/>
  <c r="O46518" i="3"/>
  <c r="O46486" i="3"/>
  <c r="O46454" i="3"/>
  <c r="O46422" i="3"/>
  <c r="O46390" i="3"/>
  <c r="O46358" i="3"/>
  <c r="O46326" i="3"/>
  <c r="O46294" i="3"/>
  <c r="O46262" i="3"/>
  <c r="O46230" i="3"/>
  <c r="O46198" i="3"/>
  <c r="O46166" i="3"/>
  <c r="O46134" i="3"/>
  <c r="O46102" i="3"/>
  <c r="O46070" i="3"/>
  <c r="O46038" i="3"/>
  <c r="O46006" i="3"/>
  <c r="O45974" i="3"/>
  <c r="O45942" i="3"/>
  <c r="O45910" i="3"/>
  <c r="O45878" i="3"/>
  <c r="O45846" i="3"/>
  <c r="O45814" i="3"/>
  <c r="O45782" i="3"/>
  <c r="O45750" i="3"/>
  <c r="O45718" i="3"/>
  <c r="O45686" i="3"/>
  <c r="O45654" i="3"/>
  <c r="O45622" i="3"/>
  <c r="O45590" i="3"/>
  <c r="O45558" i="3"/>
  <c r="O45526" i="3"/>
  <c r="O45494" i="3"/>
  <c r="O45462" i="3"/>
  <c r="O45430" i="3"/>
  <c r="O45398" i="3"/>
  <c r="O45366" i="3"/>
  <c r="O45334" i="3"/>
  <c r="O45302" i="3"/>
  <c r="O45270" i="3"/>
  <c r="O45238" i="3"/>
  <c r="O45206" i="3"/>
  <c r="O45174" i="3"/>
  <c r="O45142" i="3"/>
  <c r="O45110" i="3"/>
  <c r="O45078" i="3"/>
  <c r="O45046" i="3"/>
  <c r="O45014" i="3"/>
  <c r="O44982" i="3"/>
  <c r="O44950" i="3"/>
  <c r="O44918" i="3"/>
  <c r="O44886" i="3"/>
  <c r="O44854" i="3"/>
  <c r="O44822" i="3"/>
  <c r="O44790" i="3"/>
  <c r="O44758" i="3"/>
  <c r="O44726" i="3"/>
  <c r="O44694" i="3"/>
  <c r="O44662" i="3"/>
  <c r="O44630" i="3"/>
  <c r="O44598" i="3"/>
  <c r="O44566" i="3"/>
  <c r="O44534" i="3"/>
  <c r="O44502" i="3"/>
  <c r="O44470" i="3"/>
  <c r="O44438" i="3"/>
  <c r="O44406" i="3"/>
  <c r="O44374" i="3"/>
  <c r="O44342" i="3"/>
  <c r="O44310" i="3"/>
  <c r="O44278" i="3"/>
  <c r="O44246" i="3"/>
  <c r="O44214" i="3"/>
  <c r="O44182" i="3"/>
  <c r="O44150" i="3"/>
  <c r="O44118" i="3"/>
  <c r="O44086" i="3"/>
  <c r="O44054" i="3"/>
  <c r="O44022" i="3"/>
  <c r="O43990" i="3"/>
  <c r="O43958" i="3"/>
  <c r="O43926" i="3"/>
  <c r="O43894" i="3"/>
  <c r="O43862" i="3"/>
  <c r="O43830" i="3"/>
  <c r="O43798" i="3"/>
  <c r="O43766" i="3"/>
  <c r="O43734" i="3"/>
  <c r="O43702" i="3"/>
  <c r="O43670" i="3"/>
  <c r="O43638" i="3"/>
  <c r="O43606" i="3"/>
  <c r="O43574" i="3"/>
  <c r="O43542" i="3"/>
  <c r="O43510" i="3"/>
  <c r="O43478" i="3"/>
  <c r="O43446" i="3"/>
  <c r="O43414" i="3"/>
  <c r="O43382" i="3"/>
  <c r="O43350" i="3"/>
  <c r="O43318" i="3"/>
  <c r="O43286" i="3"/>
  <c r="O43254" i="3"/>
  <c r="O43222" i="3"/>
  <c r="O43190" i="3"/>
  <c r="O43158" i="3"/>
  <c r="O43126" i="3"/>
  <c r="O43094" i="3"/>
  <c r="O43062" i="3"/>
  <c r="O43030" i="3"/>
  <c r="O42998" i="3"/>
  <c r="O42966" i="3"/>
  <c r="O42934" i="3"/>
  <c r="O42902" i="3"/>
  <c r="O42870" i="3"/>
  <c r="O42838" i="3"/>
  <c r="O42806" i="3"/>
  <c r="O42774" i="3"/>
  <c r="O42742" i="3"/>
  <c r="O42710" i="3"/>
  <c r="O42678" i="3"/>
  <c r="O42646" i="3"/>
  <c r="O42614" i="3"/>
  <c r="O42582" i="3"/>
  <c r="O42550" i="3"/>
  <c r="O42518" i="3"/>
  <c r="O42486" i="3"/>
  <c r="O42454" i="3"/>
  <c r="O42422" i="3"/>
  <c r="O42390" i="3"/>
  <c r="O42358" i="3"/>
  <c r="O42326" i="3"/>
  <c r="O42294" i="3"/>
  <c r="O42262" i="3"/>
  <c r="O42230" i="3"/>
  <c r="O42198" i="3"/>
  <c r="O42166" i="3"/>
  <c r="O42134" i="3"/>
  <c r="O42109" i="3"/>
  <c r="O42086" i="3"/>
  <c r="O42068" i="3"/>
  <c r="O42045" i="3"/>
  <c r="O42022" i="3"/>
  <c r="O42004" i="3"/>
  <c r="O41981" i="3"/>
  <c r="O41958" i="3"/>
  <c r="O41940" i="3"/>
  <c r="O41917" i="3"/>
  <c r="O41894" i="3"/>
  <c r="O41878" i="3"/>
  <c r="O41862" i="3"/>
  <c r="O41846" i="3"/>
  <c r="O41830" i="3"/>
  <c r="O41814" i="3"/>
  <c r="O41798" i="3"/>
  <c r="O41782" i="3"/>
  <c r="O41766" i="3"/>
  <c r="O41750" i="3"/>
  <c r="O41734" i="3"/>
  <c r="O41718" i="3"/>
  <c r="O41702" i="3"/>
  <c r="O41686" i="3"/>
  <c r="O41670" i="3"/>
  <c r="O41654" i="3"/>
  <c r="O41638" i="3"/>
  <c r="O41622" i="3"/>
  <c r="O41606" i="3"/>
  <c r="O41590" i="3"/>
  <c r="O41574" i="3"/>
  <c r="O41558" i="3"/>
  <c r="O41542" i="3"/>
  <c r="O41526" i="3"/>
  <c r="O41510" i="3"/>
  <c r="O41494" i="3"/>
  <c r="O41478" i="3"/>
  <c r="O41462" i="3"/>
  <c r="O41446" i="3"/>
  <c r="O41430" i="3"/>
  <c r="O41414" i="3"/>
  <c r="O41398" i="3"/>
  <c r="O41382" i="3"/>
  <c r="O41366" i="3"/>
  <c r="O41350" i="3"/>
  <c r="O41334" i="3"/>
  <c r="O41318" i="3"/>
  <c r="O41302" i="3"/>
  <c r="O41286" i="3"/>
  <c r="O41274" i="3"/>
  <c r="O41262" i="3"/>
  <c r="O41254" i="3"/>
  <c r="O41246" i="3"/>
  <c r="O41238" i="3"/>
  <c r="O41230" i="3"/>
  <c r="O41222" i="3"/>
  <c r="O41214" i="3"/>
  <c r="O41206" i="3"/>
  <c r="O41198" i="3"/>
  <c r="O41190" i="3"/>
  <c r="O41182" i="3"/>
  <c r="O41174" i="3"/>
  <c r="O41166" i="3"/>
  <c r="O41158" i="3"/>
  <c r="O41150" i="3"/>
  <c r="O41142" i="3"/>
  <c r="O41134" i="3"/>
  <c r="O41126" i="3"/>
  <c r="O41118" i="3"/>
  <c r="O41110" i="3"/>
  <c r="O41102" i="3"/>
  <c r="O41094" i="3"/>
  <c r="O41086" i="3"/>
  <c r="O41078" i="3"/>
  <c r="O41070" i="3"/>
  <c r="O41062" i="3"/>
  <c r="O41054" i="3"/>
  <c r="O41046" i="3"/>
  <c r="O41038" i="3"/>
  <c r="O41030" i="3"/>
  <c r="O41022" i="3"/>
  <c r="O41014" i="3"/>
  <c r="O41006" i="3"/>
  <c r="O40998" i="3"/>
  <c r="O40990" i="3"/>
  <c r="O40982" i="3"/>
  <c r="O40974" i="3"/>
  <c r="O40966" i="3"/>
  <c r="O40958" i="3"/>
  <c r="O40950" i="3"/>
  <c r="O40942" i="3"/>
  <c r="O40934" i="3"/>
  <c r="O40926" i="3"/>
  <c r="O40918" i="3"/>
  <c r="O40910" i="3"/>
  <c r="O40902" i="3"/>
  <c r="O40894" i="3"/>
  <c r="O40886" i="3"/>
  <c r="O40878" i="3"/>
  <c r="O40870" i="3"/>
  <c r="O40862" i="3"/>
  <c r="O40854" i="3"/>
  <c r="O40846" i="3"/>
  <c r="O40838" i="3"/>
  <c r="O40830" i="3"/>
  <c r="O40822" i="3"/>
  <c r="O40814" i="3"/>
  <c r="O40806" i="3"/>
  <c r="O40798" i="3"/>
  <c r="O40790" i="3"/>
  <c r="O40782" i="3"/>
  <c r="O40774" i="3"/>
  <c r="O40766" i="3"/>
  <c r="O40758" i="3"/>
  <c r="O40750" i="3"/>
  <c r="O40742" i="3"/>
  <c r="O40734" i="3"/>
  <c r="O40726" i="3"/>
  <c r="O40718" i="3"/>
  <c r="O40710" i="3"/>
  <c r="O40702" i="3"/>
  <c r="O40694" i="3"/>
  <c r="O40686" i="3"/>
  <c r="O40678" i="3"/>
  <c r="O40670" i="3"/>
  <c r="O40662" i="3"/>
  <c r="O40654" i="3"/>
  <c r="O40646" i="3"/>
  <c r="O40638" i="3"/>
  <c r="O40630" i="3"/>
  <c r="O40622" i="3"/>
  <c r="O40614" i="3"/>
  <c r="O40606" i="3"/>
  <c r="O40598" i="3"/>
  <c r="O40590" i="3"/>
  <c r="O40582" i="3"/>
  <c r="O40574" i="3"/>
  <c r="O40566" i="3"/>
  <c r="O40558" i="3"/>
  <c r="O40550" i="3"/>
  <c r="O40542" i="3"/>
  <c r="O40534" i="3"/>
  <c r="O40526" i="3"/>
  <c r="O40518" i="3"/>
  <c r="O40510" i="3"/>
  <c r="O40502" i="3"/>
  <c r="O40494" i="3"/>
  <c r="O40486" i="3"/>
  <c r="O40478" i="3"/>
  <c r="O40470" i="3"/>
  <c r="O40462" i="3"/>
  <c r="O40454" i="3"/>
  <c r="O40446" i="3"/>
  <c r="O40438" i="3"/>
  <c r="O40430" i="3"/>
  <c r="O40422" i="3"/>
  <c r="O40414" i="3"/>
  <c r="O40406" i="3"/>
  <c r="O40398" i="3"/>
  <c r="O40390" i="3"/>
  <c r="O40382" i="3"/>
  <c r="O40374" i="3"/>
  <c r="O40366" i="3"/>
  <c r="O40358" i="3"/>
  <c r="O40350" i="3"/>
  <c r="O40342" i="3"/>
  <c r="O40334" i="3"/>
  <c r="O40326" i="3"/>
  <c r="O40318" i="3"/>
  <c r="O40310" i="3"/>
  <c r="O40302" i="3"/>
  <c r="O40294" i="3"/>
  <c r="O40286" i="3"/>
  <c r="O40278" i="3"/>
  <c r="O40270" i="3"/>
  <c r="O40262" i="3"/>
  <c r="O40254" i="3"/>
  <c r="O40246" i="3"/>
  <c r="O40238" i="3"/>
  <c r="O40230" i="3"/>
  <c r="O40222" i="3"/>
  <c r="O40214" i="3"/>
  <c r="O40206" i="3"/>
  <c r="O40198" i="3"/>
  <c r="O40190" i="3"/>
  <c r="O40182" i="3"/>
  <c r="O40174" i="3"/>
  <c r="O40166" i="3"/>
  <c r="O40158" i="3"/>
  <c r="O40150" i="3"/>
  <c r="O40142" i="3"/>
  <c r="O40134" i="3"/>
  <c r="O40126" i="3"/>
  <c r="O40118" i="3"/>
  <c r="O40110" i="3"/>
  <c r="O40102" i="3"/>
  <c r="O40094" i="3"/>
  <c r="O40086" i="3"/>
  <c r="O40078" i="3"/>
  <c r="O40070" i="3"/>
  <c r="O40062" i="3"/>
  <c r="O40054" i="3"/>
  <c r="O40046" i="3"/>
  <c r="O40038" i="3"/>
  <c r="O40030" i="3"/>
  <c r="O40022" i="3"/>
  <c r="O40014" i="3"/>
  <c r="O40006" i="3"/>
  <c r="O39998" i="3"/>
  <c r="O39990" i="3"/>
  <c r="O39982" i="3"/>
  <c r="O39974" i="3"/>
  <c r="O39966" i="3"/>
  <c r="O39958" i="3"/>
  <c r="O39950" i="3"/>
  <c r="O39942" i="3"/>
  <c r="O39934" i="3"/>
  <c r="O39926" i="3"/>
  <c r="O39918" i="3"/>
  <c r="O39910" i="3"/>
  <c r="O39902" i="3"/>
  <c r="O39894" i="3"/>
  <c r="O39886" i="3"/>
  <c r="O39878" i="3"/>
  <c r="O39870" i="3"/>
  <c r="O39862" i="3"/>
  <c r="O39854" i="3"/>
  <c r="O39846" i="3"/>
  <c r="O39838" i="3"/>
  <c r="O39830" i="3"/>
  <c r="O39822" i="3"/>
  <c r="O39814" i="3"/>
  <c r="O39806" i="3"/>
  <c r="O39798" i="3"/>
  <c r="O39790" i="3"/>
  <c r="O39782" i="3"/>
  <c r="O39774" i="3"/>
  <c r="O39766" i="3"/>
  <c r="O39758" i="3"/>
  <c r="O39750" i="3"/>
  <c r="O39742" i="3"/>
  <c r="O39734" i="3"/>
  <c r="O39726" i="3"/>
  <c r="O39718" i="3"/>
  <c r="O39710" i="3"/>
  <c r="O39702" i="3"/>
  <c r="O39694" i="3"/>
  <c r="O39686" i="3"/>
  <c r="O39678" i="3"/>
  <c r="O39670" i="3"/>
  <c r="O39662" i="3"/>
  <c r="O39654" i="3"/>
  <c r="O39646" i="3"/>
  <c r="O39638" i="3"/>
  <c r="O39630" i="3"/>
  <c r="O39622" i="3"/>
  <c r="O39614" i="3"/>
  <c r="O39606" i="3"/>
  <c r="O39598" i="3"/>
  <c r="O39590" i="3"/>
  <c r="O39582" i="3"/>
  <c r="O39574" i="3"/>
  <c r="O39566" i="3"/>
  <c r="O39558" i="3"/>
  <c r="O39550" i="3"/>
  <c r="O39542" i="3"/>
  <c r="O39534" i="3"/>
  <c r="O39526" i="3"/>
  <c r="O39518" i="3"/>
  <c r="O39510" i="3"/>
  <c r="O39502" i="3"/>
  <c r="O39494" i="3"/>
  <c r="O39486" i="3"/>
  <c r="O39478" i="3"/>
  <c r="O39470" i="3"/>
  <c r="O39462" i="3"/>
  <c r="O39454" i="3"/>
  <c r="O39446" i="3"/>
  <c r="O39438" i="3"/>
  <c r="O39430" i="3"/>
  <c r="O39422" i="3"/>
  <c r="O39414" i="3"/>
  <c r="O39406" i="3"/>
  <c r="O39398" i="3"/>
  <c r="O39390" i="3"/>
  <c r="O39382" i="3"/>
  <c r="O39374" i="3"/>
  <c r="O39366" i="3"/>
  <c r="O39358" i="3"/>
  <c r="O39350" i="3"/>
  <c r="O39342" i="3"/>
  <c r="O39334" i="3"/>
  <c r="O39326" i="3"/>
  <c r="O39318" i="3"/>
  <c r="O39310" i="3"/>
  <c r="O39302" i="3"/>
  <c r="O39294" i="3"/>
  <c r="O39286" i="3"/>
  <c r="O39278" i="3"/>
  <c r="O39270" i="3"/>
  <c r="O39262" i="3"/>
  <c r="O39254" i="3"/>
  <c r="O39246" i="3"/>
  <c r="O39238" i="3"/>
  <c r="O39230" i="3"/>
  <c r="O39222" i="3"/>
  <c r="O39214" i="3"/>
  <c r="O39206" i="3"/>
  <c r="O39198" i="3"/>
  <c r="O39190" i="3"/>
  <c r="O39182" i="3"/>
  <c r="O39174" i="3"/>
  <c r="O39166" i="3"/>
  <c r="O39158" i="3"/>
  <c r="O39150" i="3"/>
  <c r="O39142" i="3"/>
  <c r="O39134" i="3"/>
  <c r="O39126" i="3"/>
  <c r="O39118" i="3"/>
  <c r="O39110" i="3"/>
  <c r="O39102" i="3"/>
  <c r="O39094" i="3"/>
  <c r="O39086" i="3"/>
  <c r="O39078" i="3"/>
  <c r="O39070" i="3"/>
  <c r="O39062" i="3"/>
  <c r="O39054" i="3"/>
  <c r="O39046" i="3"/>
  <c r="O39038" i="3"/>
  <c r="O39030" i="3"/>
  <c r="O39022" i="3"/>
  <c r="O39014" i="3"/>
  <c r="O39006" i="3"/>
  <c r="O38998" i="3"/>
  <c r="O38990" i="3"/>
  <c r="O38982" i="3"/>
  <c r="O38974" i="3"/>
  <c r="O38966" i="3"/>
  <c r="O38958" i="3"/>
  <c r="O38950" i="3"/>
  <c r="O38942" i="3"/>
  <c r="O38934" i="3"/>
  <c r="O38926" i="3"/>
  <c r="O38918" i="3"/>
  <c r="O38910" i="3"/>
  <c r="O38902" i="3"/>
  <c r="O38894" i="3"/>
  <c r="O38886" i="3"/>
  <c r="O38878" i="3"/>
  <c r="O38870" i="3"/>
  <c r="O38862" i="3"/>
  <c r="O38854" i="3"/>
  <c r="O38846" i="3"/>
  <c r="O38838" i="3"/>
  <c r="O38830" i="3"/>
  <c r="O38822" i="3"/>
  <c r="O38814" i="3"/>
  <c r="O38806" i="3"/>
  <c r="O38798" i="3"/>
  <c r="O38790" i="3"/>
  <c r="O38782" i="3"/>
  <c r="O38774" i="3"/>
  <c r="O38766" i="3"/>
  <c r="O38758" i="3"/>
  <c r="O38750" i="3"/>
  <c r="O38742" i="3"/>
  <c r="O38734" i="3"/>
  <c r="O38726" i="3"/>
  <c r="O38718" i="3"/>
  <c r="O38710" i="3"/>
  <c r="O38702" i="3"/>
  <c r="O38694" i="3"/>
  <c r="O38686" i="3"/>
  <c r="O38678" i="3"/>
  <c r="O38670" i="3"/>
  <c r="O38662" i="3"/>
  <c r="O38654" i="3"/>
  <c r="O38646" i="3"/>
  <c r="O38638" i="3"/>
  <c r="O38630" i="3"/>
  <c r="O38622" i="3"/>
  <c r="O38614" i="3"/>
  <c r="O38606" i="3"/>
  <c r="O38598" i="3"/>
  <c r="O38590" i="3"/>
  <c r="O38582" i="3"/>
  <c r="O38574" i="3"/>
  <c r="O38566" i="3"/>
  <c r="O38558" i="3"/>
  <c r="O38550" i="3"/>
  <c r="O38542" i="3"/>
  <c r="O38534" i="3"/>
  <c r="O38526" i="3"/>
  <c r="O38518" i="3"/>
  <c r="O38510" i="3"/>
  <c r="O38502" i="3"/>
  <c r="O38494" i="3"/>
  <c r="O38486" i="3"/>
  <c r="O38478" i="3"/>
  <c r="O38470" i="3"/>
  <c r="O38462" i="3"/>
  <c r="O38454" i="3"/>
  <c r="O38446" i="3"/>
  <c r="O38438" i="3"/>
  <c r="O38430" i="3"/>
  <c r="O38422" i="3"/>
  <c r="O38414" i="3"/>
  <c r="O38406" i="3"/>
  <c r="O38398" i="3"/>
  <c r="O38390" i="3"/>
  <c r="O38382" i="3"/>
  <c r="O38374" i="3"/>
  <c r="O38366" i="3"/>
  <c r="O38358" i="3"/>
  <c r="O38350" i="3"/>
  <c r="O38342" i="3"/>
  <c r="O38334" i="3"/>
  <c r="O38326" i="3"/>
  <c r="O38318" i="3"/>
  <c r="O38310" i="3"/>
  <c r="O38302" i="3"/>
  <c r="O38294" i="3"/>
  <c r="O38286" i="3"/>
  <c r="O38278" i="3"/>
  <c r="O38270" i="3"/>
  <c r="O38262" i="3"/>
  <c r="O38254" i="3"/>
  <c r="O38246" i="3"/>
  <c r="O38238" i="3"/>
  <c r="O38230" i="3"/>
  <c r="O38222" i="3"/>
  <c r="O38214" i="3"/>
  <c r="O38206" i="3"/>
  <c r="O38198" i="3"/>
  <c r="O38190" i="3"/>
  <c r="O38182" i="3"/>
  <c r="O38174" i="3"/>
  <c r="O38166" i="3"/>
  <c r="O38158" i="3"/>
  <c r="O38150" i="3"/>
  <c r="O38142" i="3"/>
  <c r="O38134" i="3"/>
  <c r="O38126" i="3"/>
  <c r="O38118" i="3"/>
  <c r="O38110" i="3"/>
  <c r="O38102" i="3"/>
  <c r="O38094" i="3"/>
  <c r="O38086" i="3"/>
  <c r="O38078" i="3"/>
  <c r="O38070" i="3"/>
  <c r="O38062" i="3"/>
  <c r="O38054" i="3"/>
  <c r="O38046" i="3"/>
  <c r="O38038" i="3"/>
  <c r="O38030" i="3"/>
  <c r="O38022" i="3"/>
  <c r="O38014" i="3"/>
  <c r="O38006" i="3"/>
  <c r="O37998" i="3"/>
  <c r="O37990" i="3"/>
  <c r="O37982" i="3"/>
  <c r="O37974" i="3"/>
  <c r="O37966" i="3"/>
  <c r="O37958" i="3"/>
  <c r="O37950" i="3"/>
  <c r="O37942" i="3"/>
  <c r="O37934" i="3"/>
  <c r="O37926" i="3"/>
  <c r="O37918" i="3"/>
  <c r="O37910" i="3"/>
  <c r="O37902" i="3"/>
  <c r="O37894" i="3"/>
  <c r="O37886" i="3"/>
  <c r="O37878" i="3"/>
  <c r="O37870" i="3"/>
  <c r="O37862" i="3"/>
  <c r="O37854" i="3"/>
  <c r="O37846" i="3"/>
  <c r="O37838" i="3"/>
  <c r="O37830" i="3"/>
  <c r="O37822" i="3"/>
  <c r="O37814" i="3"/>
  <c r="O37806" i="3"/>
  <c r="O37798" i="3"/>
  <c r="O37790" i="3"/>
  <c r="O37782" i="3"/>
  <c r="O37774" i="3"/>
  <c r="O37766" i="3"/>
  <c r="O37758" i="3"/>
  <c r="O37750" i="3"/>
  <c r="O37742" i="3"/>
  <c r="O37734" i="3"/>
  <c r="O37726" i="3"/>
  <c r="O37718" i="3"/>
  <c r="O37710" i="3"/>
  <c r="O37702" i="3"/>
  <c r="O37694" i="3"/>
  <c r="O37686" i="3"/>
  <c r="O37678" i="3"/>
  <c r="O37670" i="3"/>
  <c r="O37662" i="3"/>
  <c r="O37654" i="3"/>
  <c r="O37646" i="3"/>
  <c r="O37638" i="3"/>
  <c r="O37630" i="3"/>
  <c r="O37622" i="3"/>
  <c r="O37614" i="3"/>
  <c r="O37606" i="3"/>
  <c r="O37598" i="3"/>
  <c r="O37590" i="3"/>
  <c r="O37582" i="3"/>
  <c r="O37574" i="3"/>
  <c r="O37566" i="3"/>
  <c r="O37558" i="3"/>
  <c r="O37550" i="3"/>
  <c r="O37542" i="3"/>
  <c r="O37534" i="3"/>
  <c r="O37526" i="3"/>
  <c r="O37518" i="3"/>
  <c r="O37510" i="3"/>
  <c r="O37502" i="3"/>
  <c r="O37494" i="3"/>
  <c r="O37486" i="3"/>
  <c r="O37478" i="3"/>
  <c r="O37470" i="3"/>
  <c r="O37462" i="3"/>
  <c r="O37454" i="3"/>
  <c r="O37446" i="3"/>
  <c r="O37438" i="3"/>
  <c r="O37430" i="3"/>
  <c r="O37422" i="3"/>
  <c r="O37414" i="3"/>
  <c r="O37406" i="3"/>
  <c r="O37398" i="3"/>
  <c r="O37390" i="3"/>
  <c r="O37382" i="3"/>
  <c r="O37374" i="3"/>
  <c r="O37366" i="3"/>
  <c r="O37358" i="3"/>
  <c r="O37350" i="3"/>
  <c r="O37342" i="3"/>
  <c r="O37334" i="3"/>
  <c r="O37326" i="3"/>
  <c r="O37318" i="3"/>
  <c r="O37310" i="3"/>
  <c r="O37302" i="3"/>
  <c r="O37294" i="3"/>
  <c r="O37286" i="3"/>
  <c r="O37278" i="3"/>
  <c r="O37270" i="3"/>
  <c r="O37262" i="3"/>
  <c r="O37254" i="3"/>
  <c r="O37246" i="3"/>
  <c r="O37238" i="3"/>
  <c r="O37230" i="3"/>
  <c r="O37222" i="3"/>
  <c r="O37214" i="3"/>
  <c r="O37206" i="3"/>
  <c r="O37198" i="3"/>
  <c r="O37190" i="3"/>
  <c r="O37182" i="3"/>
  <c r="O37174" i="3"/>
  <c r="O37166" i="3"/>
  <c r="O37158" i="3"/>
  <c r="O37150" i="3"/>
  <c r="O37142" i="3"/>
  <c r="O37134" i="3"/>
  <c r="O37126" i="3"/>
  <c r="O37118" i="3"/>
  <c r="O37110" i="3"/>
  <c r="O37102" i="3"/>
  <c r="O37094" i="3"/>
  <c r="O37086" i="3"/>
  <c r="O37078" i="3"/>
  <c r="O37070" i="3"/>
  <c r="O37062" i="3"/>
  <c r="O37054" i="3"/>
  <c r="O37046" i="3"/>
  <c r="O37038" i="3"/>
  <c r="O37030" i="3"/>
  <c r="O37022" i="3"/>
  <c r="O37014" i="3"/>
  <c r="O37006" i="3"/>
  <c r="O36998" i="3"/>
  <c r="O36990" i="3"/>
  <c r="O36982" i="3"/>
  <c r="O36974" i="3"/>
  <c r="O36966" i="3"/>
  <c r="O36958" i="3"/>
  <c r="O36950" i="3"/>
  <c r="O36942" i="3"/>
  <c r="O36934" i="3"/>
  <c r="O36926" i="3"/>
  <c r="O36918" i="3"/>
  <c r="O36910" i="3"/>
  <c r="O36902" i="3"/>
  <c r="O36894" i="3"/>
  <c r="O36886" i="3"/>
  <c r="O36878" i="3"/>
  <c r="O36870" i="3"/>
  <c r="O36862" i="3"/>
  <c r="O36854" i="3"/>
  <c r="O36846" i="3"/>
  <c r="O36838" i="3"/>
  <c r="O36830" i="3"/>
  <c r="O36822" i="3"/>
  <c r="O36814" i="3"/>
  <c r="O36806" i="3"/>
  <c r="O36798" i="3"/>
  <c r="O36790" i="3"/>
  <c r="O36782" i="3"/>
  <c r="O36774" i="3"/>
  <c r="O36766" i="3"/>
  <c r="O36758" i="3"/>
  <c r="O36750" i="3"/>
  <c r="O36742" i="3"/>
  <c r="O36734" i="3"/>
  <c r="O36726" i="3"/>
  <c r="O36718" i="3"/>
  <c r="O36710" i="3"/>
  <c r="O36702" i="3"/>
  <c r="O36694" i="3"/>
  <c r="O36686" i="3"/>
  <c r="O36678" i="3"/>
  <c r="O36670" i="3"/>
  <c r="O36662" i="3"/>
  <c r="O36654" i="3"/>
  <c r="O36646" i="3"/>
  <c r="O36638" i="3"/>
  <c r="O36630" i="3"/>
  <c r="O36622" i="3"/>
  <c r="O36614" i="3"/>
  <c r="O36606" i="3"/>
  <c r="O36598" i="3"/>
  <c r="O36590" i="3"/>
  <c r="O36582" i="3"/>
  <c r="O36574" i="3"/>
  <c r="O36566" i="3"/>
  <c r="O36558" i="3"/>
  <c r="O36550" i="3"/>
  <c r="O36542" i="3"/>
  <c r="O36534" i="3"/>
  <c r="O36526" i="3"/>
  <c r="O36518" i="3"/>
  <c r="O36510" i="3"/>
  <c r="O36502" i="3"/>
  <c r="O36494" i="3"/>
  <c r="O36486" i="3"/>
  <c r="O36478" i="3"/>
  <c r="O36470" i="3"/>
  <c r="O36462" i="3"/>
  <c r="O36454" i="3"/>
  <c r="O36446" i="3"/>
  <c r="O36438" i="3"/>
  <c r="O36430" i="3"/>
  <c r="O36422" i="3"/>
  <c r="O36414" i="3"/>
  <c r="O36406" i="3"/>
  <c r="O36398" i="3"/>
  <c r="O36390" i="3"/>
  <c r="O36382" i="3"/>
  <c r="O36374" i="3"/>
  <c r="O36366" i="3"/>
  <c r="O36358" i="3"/>
  <c r="O36350" i="3"/>
  <c r="O36342" i="3"/>
  <c r="O36334" i="3"/>
  <c r="O36326" i="3"/>
  <c r="O36318" i="3"/>
  <c r="O36310" i="3"/>
  <c r="O36302" i="3"/>
  <c r="O36294" i="3"/>
  <c r="O36286" i="3"/>
  <c r="O36278" i="3"/>
  <c r="O36270" i="3"/>
  <c r="O36262" i="3"/>
  <c r="O36254" i="3"/>
  <c r="O36246" i="3"/>
  <c r="O36238" i="3"/>
  <c r="O36230" i="3"/>
  <c r="O36222" i="3"/>
  <c r="O36214" i="3"/>
  <c r="O36206" i="3"/>
  <c r="O36198" i="3"/>
  <c r="O36190" i="3"/>
  <c r="O36182" i="3"/>
  <c r="O36174" i="3"/>
  <c r="O36166" i="3"/>
  <c r="O36158" i="3"/>
  <c r="O36150" i="3"/>
  <c r="O36142" i="3"/>
  <c r="O36134" i="3"/>
  <c r="O36126" i="3"/>
  <c r="O36118" i="3"/>
  <c r="O36110" i="3"/>
  <c r="O36102" i="3"/>
  <c r="O36094" i="3"/>
  <c r="O36086" i="3"/>
  <c r="O36078" i="3"/>
  <c r="O36070" i="3"/>
  <c r="O36062" i="3"/>
  <c r="O36054" i="3"/>
  <c r="O36046" i="3"/>
  <c r="O36038" i="3"/>
  <c r="O36030" i="3"/>
  <c r="O36022" i="3"/>
  <c r="O36014" i="3"/>
  <c r="O36006" i="3"/>
  <c r="O35998" i="3"/>
  <c r="O35990" i="3"/>
  <c r="O35982" i="3"/>
  <c r="O35974" i="3"/>
  <c r="O35966" i="3"/>
  <c r="O35958" i="3"/>
  <c r="O35950" i="3"/>
  <c r="O35942" i="3"/>
  <c r="O35934" i="3"/>
  <c r="O35926" i="3"/>
  <c r="O35918" i="3"/>
  <c r="O35910" i="3"/>
  <c r="O35902" i="3"/>
  <c r="O35894" i="3"/>
  <c r="O35886" i="3"/>
  <c r="O35878" i="3"/>
  <c r="O35870" i="3"/>
  <c r="O35862" i="3"/>
  <c r="O35854" i="3"/>
  <c r="O35846" i="3"/>
  <c r="O35838" i="3"/>
  <c r="O35830" i="3"/>
  <c r="O35822" i="3"/>
  <c r="O35814" i="3"/>
  <c r="O35806" i="3"/>
  <c r="O35798" i="3"/>
  <c r="O35790" i="3"/>
  <c r="O35782" i="3"/>
  <c r="O35774" i="3"/>
  <c r="O35766" i="3"/>
  <c r="O35758" i="3"/>
  <c r="O35750" i="3"/>
  <c r="O35742" i="3"/>
  <c r="O35734" i="3"/>
  <c r="O35726" i="3"/>
  <c r="O35718" i="3"/>
  <c r="O35710" i="3"/>
  <c r="O35702" i="3"/>
  <c r="O35694" i="3"/>
  <c r="O35686" i="3"/>
  <c r="O35678" i="3"/>
  <c r="O35670" i="3"/>
  <c r="O35662" i="3"/>
  <c r="O35654" i="3"/>
  <c r="O35646" i="3"/>
  <c r="O35638" i="3"/>
  <c r="O35630" i="3"/>
  <c r="O35622" i="3"/>
  <c r="O35614" i="3"/>
  <c r="O35606" i="3"/>
  <c r="O35598" i="3"/>
  <c r="O35590" i="3"/>
  <c r="O35582" i="3"/>
  <c r="O35574" i="3"/>
  <c r="O35566" i="3"/>
  <c r="O35558" i="3"/>
  <c r="O35550" i="3"/>
  <c r="O35542" i="3"/>
  <c r="O35534" i="3"/>
  <c r="O35526" i="3"/>
  <c r="O35518" i="3"/>
  <c r="O35510" i="3"/>
  <c r="O35502" i="3"/>
  <c r="O35494" i="3"/>
  <c r="O35486" i="3"/>
  <c r="O35478" i="3"/>
  <c r="O35470" i="3"/>
  <c r="O35462" i="3"/>
  <c r="O35454" i="3"/>
  <c r="O35446" i="3"/>
  <c r="O35438" i="3"/>
  <c r="O35430" i="3"/>
  <c r="O35422" i="3"/>
  <c r="O35414" i="3"/>
  <c r="O35406" i="3"/>
  <c r="O35398" i="3"/>
  <c r="O35390" i="3"/>
  <c r="O35382" i="3"/>
  <c r="O35374" i="3"/>
  <c r="O35366" i="3"/>
  <c r="O35358" i="3"/>
  <c r="O35350" i="3"/>
  <c r="O35342" i="3"/>
  <c r="O35334" i="3"/>
  <c r="O35326" i="3"/>
  <c r="O35318" i="3"/>
  <c r="O35310" i="3"/>
  <c r="O35302" i="3"/>
  <c r="O35294" i="3"/>
  <c r="O35286" i="3"/>
  <c r="O35278" i="3"/>
  <c r="O35270" i="3"/>
  <c r="O35262" i="3"/>
  <c r="O35254" i="3"/>
  <c r="O35246" i="3"/>
  <c r="O35238" i="3"/>
  <c r="O35230" i="3"/>
  <c r="O35222" i="3"/>
  <c r="O35214" i="3"/>
  <c r="O35206" i="3"/>
  <c r="O35198" i="3"/>
  <c r="O35190" i="3"/>
  <c r="O35182" i="3"/>
  <c r="O35174" i="3"/>
  <c r="O35166" i="3"/>
  <c r="O35158" i="3"/>
  <c r="O35150" i="3"/>
  <c r="O35142" i="3"/>
  <c r="O35134" i="3"/>
  <c r="O35126" i="3"/>
  <c r="O35118" i="3"/>
  <c r="O35110" i="3"/>
  <c r="O35102" i="3"/>
  <c r="O35094" i="3"/>
  <c r="O35086" i="3"/>
  <c r="O35078" i="3"/>
  <c r="O35070" i="3"/>
  <c r="O35062" i="3"/>
  <c r="O35054" i="3"/>
  <c r="O35046" i="3"/>
  <c r="O35038" i="3"/>
  <c r="O35030" i="3"/>
  <c r="O35022" i="3"/>
  <c r="O35014" i="3"/>
  <c r="O35006" i="3"/>
  <c r="O34998" i="3"/>
  <c r="O34990" i="3"/>
  <c r="O34982" i="3"/>
  <c r="O34974" i="3"/>
  <c r="O34966" i="3"/>
  <c r="O34958" i="3"/>
  <c r="O34950" i="3"/>
  <c r="O34942" i="3"/>
  <c r="O34934" i="3"/>
  <c r="O34926" i="3"/>
  <c r="O34918" i="3"/>
  <c r="O34910" i="3"/>
  <c r="O34902" i="3"/>
  <c r="O34894" i="3"/>
  <c r="O34886" i="3"/>
  <c r="O34878" i="3"/>
  <c r="O34870" i="3"/>
  <c r="O34862" i="3"/>
  <c r="O34854" i="3"/>
  <c r="O34846" i="3"/>
  <c r="O34838" i="3"/>
  <c r="O34830" i="3"/>
  <c r="O34822" i="3"/>
  <c r="O34814" i="3"/>
  <c r="O34806" i="3"/>
  <c r="O34798" i="3"/>
  <c r="O34790" i="3"/>
  <c r="O34782" i="3"/>
  <c r="O34774" i="3"/>
  <c r="O34766" i="3"/>
  <c r="O34758" i="3"/>
  <c r="O34750" i="3"/>
  <c r="O34742" i="3"/>
  <c r="O34734" i="3"/>
  <c r="O34726" i="3"/>
  <c r="O34718" i="3"/>
  <c r="O34710" i="3"/>
  <c r="O34702" i="3"/>
  <c r="O34694" i="3"/>
  <c r="O34686" i="3"/>
  <c r="O34678" i="3"/>
  <c r="O34670" i="3"/>
  <c r="O34662" i="3"/>
  <c r="O34654" i="3"/>
  <c r="O34646" i="3"/>
  <c r="O34638" i="3"/>
  <c r="O34630" i="3"/>
  <c r="O34622" i="3"/>
  <c r="O34614" i="3"/>
  <c r="O34606" i="3"/>
  <c r="O34598" i="3"/>
  <c r="O34590" i="3"/>
  <c r="O34582" i="3"/>
  <c r="O34574" i="3"/>
  <c r="O34566" i="3"/>
  <c r="O34558" i="3"/>
  <c r="O34550" i="3"/>
  <c r="O34542" i="3"/>
  <c r="O34534" i="3"/>
  <c r="O34526" i="3"/>
  <c r="O34518" i="3"/>
  <c r="O34510" i="3"/>
  <c r="O34502" i="3"/>
  <c r="O34494" i="3"/>
  <c r="O34486" i="3"/>
  <c r="O34478" i="3"/>
  <c r="O34470" i="3"/>
  <c r="O34462" i="3"/>
  <c r="O34454" i="3"/>
  <c r="O34446" i="3"/>
  <c r="O34438" i="3"/>
  <c r="O34430" i="3"/>
  <c r="O34422" i="3"/>
  <c r="O34414" i="3"/>
  <c r="O34406" i="3"/>
  <c r="O34398" i="3"/>
  <c r="O34390" i="3"/>
  <c r="O34382" i="3"/>
  <c r="O34374" i="3"/>
  <c r="O34366" i="3"/>
  <c r="O34358" i="3"/>
  <c r="O34350" i="3"/>
  <c r="O34342" i="3"/>
  <c r="O34334" i="3"/>
  <c r="O34326" i="3"/>
  <c r="O34318" i="3"/>
  <c r="O34310" i="3"/>
  <c r="O34302" i="3"/>
  <c r="O34294" i="3"/>
  <c r="O34286" i="3"/>
  <c r="O34278" i="3"/>
  <c r="O34270" i="3"/>
  <c r="O34262" i="3"/>
  <c r="O34254" i="3"/>
  <c r="O34246" i="3"/>
  <c r="O34238" i="3"/>
  <c r="O34230" i="3"/>
  <c r="O34222" i="3"/>
  <c r="O34214" i="3"/>
  <c r="O34206" i="3"/>
  <c r="O34198" i="3"/>
  <c r="O34190" i="3"/>
  <c r="O34182" i="3"/>
  <c r="O34174" i="3"/>
  <c r="O34166" i="3"/>
  <c r="O34158" i="3"/>
  <c r="O34150" i="3"/>
  <c r="O34142" i="3"/>
  <c r="O34134" i="3"/>
  <c r="O34126" i="3"/>
  <c r="O34118" i="3"/>
  <c r="O34110" i="3"/>
  <c r="O34102" i="3"/>
  <c r="O34094" i="3"/>
  <c r="O34086" i="3"/>
  <c r="O34078" i="3"/>
  <c r="O34070" i="3"/>
  <c r="O34062" i="3"/>
  <c r="O34054" i="3"/>
  <c r="O34046" i="3"/>
  <c r="O34038" i="3"/>
  <c r="O34030" i="3"/>
  <c r="O34022" i="3"/>
  <c r="O34014" i="3"/>
  <c r="O34006" i="3"/>
  <c r="O33998" i="3"/>
  <c r="O33990" i="3"/>
  <c r="O33982" i="3"/>
  <c r="O33974" i="3"/>
  <c r="O33966" i="3"/>
  <c r="O33958" i="3"/>
  <c r="O33950" i="3"/>
  <c r="O33942" i="3"/>
  <c r="O33934" i="3"/>
  <c r="O33926" i="3"/>
  <c r="O33918" i="3"/>
  <c r="O33910" i="3"/>
  <c r="O33902" i="3"/>
  <c r="O33894" i="3"/>
  <c r="O33886" i="3"/>
  <c r="O33878" i="3"/>
  <c r="O33870" i="3"/>
  <c r="O33862" i="3"/>
  <c r="O33854" i="3"/>
  <c r="O33846" i="3"/>
  <c r="O33838" i="3"/>
  <c r="O33830" i="3"/>
  <c r="O33822" i="3"/>
  <c r="O33814" i="3"/>
  <c r="O33806" i="3"/>
  <c r="O33798" i="3"/>
  <c r="O33790" i="3"/>
  <c r="O33782" i="3"/>
  <c r="O33774" i="3"/>
  <c r="O33766" i="3"/>
  <c r="O33758" i="3"/>
  <c r="O33750" i="3"/>
  <c r="O33742" i="3"/>
  <c r="O33734" i="3"/>
  <c r="O33726" i="3"/>
  <c r="O33718" i="3"/>
  <c r="O33710" i="3"/>
  <c r="O33702" i="3"/>
  <c r="O33694" i="3"/>
  <c r="O33686" i="3"/>
  <c r="O33678" i="3"/>
  <c r="O33670" i="3"/>
  <c r="O33662" i="3"/>
  <c r="O33654" i="3"/>
  <c r="O33646" i="3"/>
  <c r="O33638" i="3"/>
  <c r="O33630" i="3"/>
  <c r="O33622" i="3"/>
  <c r="O50500" i="3"/>
  <c r="O50436" i="3"/>
  <c r="O50372" i="3"/>
  <c r="O50308" i="3"/>
  <c r="O50244" i="3"/>
  <c r="O50180" i="3"/>
  <c r="O50116" i="3"/>
  <c r="O50052" i="3"/>
  <c r="O49988" i="3"/>
  <c r="O49924" i="3"/>
  <c r="O49860" i="3"/>
  <c r="O49796" i="3"/>
  <c r="O49732" i="3"/>
  <c r="O49668" i="3"/>
  <c r="O49604" i="3"/>
  <c r="O49540" i="3"/>
  <c r="O49476" i="3"/>
  <c r="O49412" i="3"/>
  <c r="O49352" i="3"/>
  <c r="O49301" i="3"/>
  <c r="O49251" i="3"/>
  <c r="O49198" i="3"/>
  <c r="O49148" i="3"/>
  <c r="O49096" i="3"/>
  <c r="O49045" i="3"/>
  <c r="O48995" i="3"/>
  <c r="O48942" i="3"/>
  <c r="O48892" i="3"/>
  <c r="O48840" i="3"/>
  <c r="O48789" i="3"/>
  <c r="O48739" i="3"/>
  <c r="O48686" i="3"/>
  <c r="O48636" i="3"/>
  <c r="O48584" i="3"/>
  <c r="O48533" i="3"/>
  <c r="O48483" i="3"/>
  <c r="O48430" i="3"/>
  <c r="O48380" i="3"/>
  <c r="O48328" i="3"/>
  <c r="O48277" i="3"/>
  <c r="O48227" i="3"/>
  <c r="O48174" i="3"/>
  <c r="O48124" i="3"/>
  <c r="O48072" i="3"/>
  <c r="O48021" i="3"/>
  <c r="O47971" i="3"/>
  <c r="O47920" i="3"/>
  <c r="O47877" i="3"/>
  <c r="O47835" i="3"/>
  <c r="O47792" i="3"/>
  <c r="O47749" i="3"/>
  <c r="O47707" i="3"/>
  <c r="O47664" i="3"/>
  <c r="O47621" i="3"/>
  <c r="O47579" i="3"/>
  <c r="O47536" i="3"/>
  <c r="O47493" i="3"/>
  <c r="O47451" i="3"/>
  <c r="O47413" i="3"/>
  <c r="O47381" i="3"/>
  <c r="O47349" i="3"/>
  <c r="O47317" i="3"/>
  <c r="O47285" i="3"/>
  <c r="O47253" i="3"/>
  <c r="O47221" i="3"/>
  <c r="O47189" i="3"/>
  <c r="O47157" i="3"/>
  <c r="O47125" i="3"/>
  <c r="O47093" i="3"/>
  <c r="O47061" i="3"/>
  <c r="O47029" i="3"/>
  <c r="O46997" i="3"/>
  <c r="O46965" i="3"/>
  <c r="O46933" i="3"/>
  <c r="O46901" i="3"/>
  <c r="O46869" i="3"/>
  <c r="O46837" i="3"/>
  <c r="O46805" i="3"/>
  <c r="O46773" i="3"/>
  <c r="O46741" i="3"/>
  <c r="O46709" i="3"/>
  <c r="O46677" i="3"/>
  <c r="O46645" i="3"/>
  <c r="O46613" i="3"/>
  <c r="O46581" i="3"/>
  <c r="O46549" i="3"/>
  <c r="O46517" i="3"/>
  <c r="O46485" i="3"/>
  <c r="O46453" i="3"/>
  <c r="O46421" i="3"/>
  <c r="O46389" i="3"/>
  <c r="O46357" i="3"/>
  <c r="O46325" i="3"/>
  <c r="O46293" i="3"/>
  <c r="O46261" i="3"/>
  <c r="O46229" i="3"/>
  <c r="O46197" i="3"/>
  <c r="O46165" i="3"/>
  <c r="O46133" i="3"/>
  <c r="O46101" i="3"/>
  <c r="O46069" i="3"/>
  <c r="O46037" i="3"/>
  <c r="O46005" i="3"/>
  <c r="O45973" i="3"/>
  <c r="O45941" i="3"/>
  <c r="O45909" i="3"/>
  <c r="O45877" i="3"/>
  <c r="O45845" i="3"/>
  <c r="O45813" i="3"/>
  <c r="O45781" i="3"/>
  <c r="O45749" i="3"/>
  <c r="O45717" i="3"/>
  <c r="O45685" i="3"/>
  <c r="O45653" i="3"/>
  <c r="O45621" i="3"/>
  <c r="O45589" i="3"/>
  <c r="O45557" i="3"/>
  <c r="O45525" i="3"/>
  <c r="O45493" i="3"/>
  <c r="O45461" i="3"/>
  <c r="O45429" i="3"/>
  <c r="O45397" i="3"/>
  <c r="O45365" i="3"/>
  <c r="O45333" i="3"/>
  <c r="O45301" i="3"/>
  <c r="O45269" i="3"/>
  <c r="O45237" i="3"/>
  <c r="O45205" i="3"/>
  <c r="O45173" i="3"/>
  <c r="O45141" i="3"/>
  <c r="O45109" i="3"/>
  <c r="O45077" i="3"/>
  <c r="O45045" i="3"/>
  <c r="O45013" i="3"/>
  <c r="O44981" i="3"/>
  <c r="O44949" i="3"/>
  <c r="O44917" i="3"/>
  <c r="O44885" i="3"/>
  <c r="O44853" i="3"/>
  <c r="O44821" i="3"/>
  <c r="O44789" i="3"/>
  <c r="O44757" i="3"/>
  <c r="O44725" i="3"/>
  <c r="O44693" i="3"/>
  <c r="O44661" i="3"/>
  <c r="O44629" i="3"/>
  <c r="O44597" i="3"/>
  <c r="O44565" i="3"/>
  <c r="O44533" i="3"/>
  <c r="O44501" i="3"/>
  <c r="O44469" i="3"/>
  <c r="O44437" i="3"/>
  <c r="O44405" i="3"/>
  <c r="O44373" i="3"/>
  <c r="O44341" i="3"/>
  <c r="O44309" i="3"/>
  <c r="O44277" i="3"/>
  <c r="O44245" i="3"/>
  <c r="O44213" i="3"/>
  <c r="O44181" i="3"/>
  <c r="O44149" i="3"/>
  <c r="O44117" i="3"/>
  <c r="O44085" i="3"/>
  <c r="O44053" i="3"/>
  <c r="O44021" i="3"/>
  <c r="O43989" i="3"/>
  <c r="O43957" i="3"/>
  <c r="O43925" i="3"/>
  <c r="O43893" i="3"/>
  <c r="O43861" i="3"/>
  <c r="O43829" i="3"/>
  <c r="O43797" i="3"/>
  <c r="O43765" i="3"/>
  <c r="O43733" i="3"/>
  <c r="O43701" i="3"/>
  <c r="O43669" i="3"/>
  <c r="O43637" i="3"/>
  <c r="O43605" i="3"/>
  <c r="O43573" i="3"/>
  <c r="O43541" i="3"/>
  <c r="O43509" i="3"/>
  <c r="O43477" i="3"/>
  <c r="O43445" i="3"/>
  <c r="O43413" i="3"/>
  <c r="O43381" i="3"/>
  <c r="O43349" i="3"/>
  <c r="O43317" i="3"/>
  <c r="O43285" i="3"/>
  <c r="O43253" i="3"/>
  <c r="O43221" i="3"/>
  <c r="O43189" i="3"/>
  <c r="O43157" i="3"/>
  <c r="O43125" i="3"/>
  <c r="O43093" i="3"/>
  <c r="O43061" i="3"/>
  <c r="O43029" i="3"/>
  <c r="O42997" i="3"/>
  <c r="O42965" i="3"/>
  <c r="O42933" i="3"/>
  <c r="O42901" i="3"/>
  <c r="O42869" i="3"/>
  <c r="O42837" i="3"/>
  <c r="O42805" i="3"/>
  <c r="O42773" i="3"/>
  <c r="O42741" i="3"/>
  <c r="O42709" i="3"/>
  <c r="O42677" i="3"/>
  <c r="O42645" i="3"/>
  <c r="O42613" i="3"/>
  <c r="O42581" i="3"/>
  <c r="O42549" i="3"/>
  <c r="O42517" i="3"/>
  <c r="O42485" i="3"/>
  <c r="O42453" i="3"/>
  <c r="O42421" i="3"/>
  <c r="O42389" i="3"/>
  <c r="O42357" i="3"/>
  <c r="O42325" i="3"/>
  <c r="O42293" i="3"/>
  <c r="O42261" i="3"/>
  <c r="O42229" i="3"/>
  <c r="O42197" i="3"/>
  <c r="O42165" i="3"/>
  <c r="O42133" i="3"/>
  <c r="O42108" i="3"/>
  <c r="O42085" i="3"/>
  <c r="O42062" i="3"/>
  <c r="O42044" i="3"/>
  <c r="O42021" i="3"/>
  <c r="O41998" i="3"/>
  <c r="O41980" i="3"/>
  <c r="O41957" i="3"/>
  <c r="O41934" i="3"/>
  <c r="O41916" i="3"/>
  <c r="O41893" i="3"/>
  <c r="O41877" i="3"/>
  <c r="O41861" i="3"/>
  <c r="O41845" i="3"/>
  <c r="O41829" i="3"/>
  <c r="O41813" i="3"/>
  <c r="O41797" i="3"/>
  <c r="O41781" i="3"/>
  <c r="O41765" i="3"/>
  <c r="O41749" i="3"/>
  <c r="O41733" i="3"/>
  <c r="O41717" i="3"/>
  <c r="O41701" i="3"/>
  <c r="O41685" i="3"/>
  <c r="O41669" i="3"/>
  <c r="O41653" i="3"/>
  <c r="O41637" i="3"/>
  <c r="O41621" i="3"/>
  <c r="O41605" i="3"/>
  <c r="O41589" i="3"/>
  <c r="O41573" i="3"/>
  <c r="O41557" i="3"/>
  <c r="O41541" i="3"/>
  <c r="O41525" i="3"/>
  <c r="O41509" i="3"/>
  <c r="O41493" i="3"/>
  <c r="O41477" i="3"/>
  <c r="O41461" i="3"/>
  <c r="O41445" i="3"/>
  <c r="O41429" i="3"/>
  <c r="O41413" i="3"/>
  <c r="O41397" i="3"/>
  <c r="O41381" i="3"/>
  <c r="O41365" i="3"/>
  <c r="O41349" i="3"/>
  <c r="O41333" i="3"/>
  <c r="O41317" i="3"/>
  <c r="O41301" i="3"/>
  <c r="O41285" i="3"/>
  <c r="O41271" i="3"/>
  <c r="O41261" i="3"/>
  <c r="O41253" i="3"/>
  <c r="O41245" i="3"/>
  <c r="O41237" i="3"/>
  <c r="O41229" i="3"/>
  <c r="O41221" i="3"/>
  <c r="O41213" i="3"/>
  <c r="O41205" i="3"/>
  <c r="O41197" i="3"/>
  <c r="O41189" i="3"/>
  <c r="O41181" i="3"/>
  <c r="O41173" i="3"/>
  <c r="O41165" i="3"/>
  <c r="O41157" i="3"/>
  <c r="O41149" i="3"/>
  <c r="O41141" i="3"/>
  <c r="O41133" i="3"/>
  <c r="O41125" i="3"/>
  <c r="O41117" i="3"/>
  <c r="O41109" i="3"/>
  <c r="O41101" i="3"/>
  <c r="O41093" i="3"/>
  <c r="O41085" i="3"/>
  <c r="O41077" i="3"/>
  <c r="O41069" i="3"/>
  <c r="O41061" i="3"/>
  <c r="O41053" i="3"/>
  <c r="O41045" i="3"/>
  <c r="O41037" i="3"/>
  <c r="O41029" i="3"/>
  <c r="O41021" i="3"/>
  <c r="O41013" i="3"/>
  <c r="O41005" i="3"/>
  <c r="O40997" i="3"/>
  <c r="O40989" i="3"/>
  <c r="O40981" i="3"/>
  <c r="O40973" i="3"/>
  <c r="O40965" i="3"/>
  <c r="O40957" i="3"/>
  <c r="O40949" i="3"/>
  <c r="O40941" i="3"/>
  <c r="O40933" i="3"/>
  <c r="O40925" i="3"/>
  <c r="O40917" i="3"/>
  <c r="O40909" i="3"/>
  <c r="O40901" i="3"/>
  <c r="O40893" i="3"/>
  <c r="O40885" i="3"/>
  <c r="O40877" i="3"/>
  <c r="O40869" i="3"/>
  <c r="O40861" i="3"/>
  <c r="O40853" i="3"/>
  <c r="O40845" i="3"/>
  <c r="O40837" i="3"/>
  <c r="O40829" i="3"/>
  <c r="O40821" i="3"/>
  <c r="O40813" i="3"/>
  <c r="O40805" i="3"/>
  <c r="O40797" i="3"/>
  <c r="O40789" i="3"/>
  <c r="O40781" i="3"/>
  <c r="O40773" i="3"/>
  <c r="O40765" i="3"/>
  <c r="O40757" i="3"/>
  <c r="O40749" i="3"/>
  <c r="O40741" i="3"/>
  <c r="O40733" i="3"/>
  <c r="O40725" i="3"/>
  <c r="O40717" i="3"/>
  <c r="O40709" i="3"/>
  <c r="O40701" i="3"/>
  <c r="O40693" i="3"/>
  <c r="O40685" i="3"/>
  <c r="O40677" i="3"/>
  <c r="O40669" i="3"/>
  <c r="O40661" i="3"/>
  <c r="O40653" i="3"/>
  <c r="O40645" i="3"/>
  <c r="O40637" i="3"/>
  <c r="O40629" i="3"/>
  <c r="O40621" i="3"/>
  <c r="O40613" i="3"/>
  <c r="O40605" i="3"/>
  <c r="O40597" i="3"/>
  <c r="O40589" i="3"/>
  <c r="O40581" i="3"/>
  <c r="O40573" i="3"/>
  <c r="O40565" i="3"/>
  <c r="O40557" i="3"/>
  <c r="O40549" i="3"/>
  <c r="O40541" i="3"/>
  <c r="O40533" i="3"/>
  <c r="O40525" i="3"/>
  <c r="O40517" i="3"/>
  <c r="O40509" i="3"/>
  <c r="O40501" i="3"/>
  <c r="O40493" i="3"/>
  <c r="O40485" i="3"/>
  <c r="O40477" i="3"/>
  <c r="O40469" i="3"/>
  <c r="O40461" i="3"/>
  <c r="O40453" i="3"/>
  <c r="O40445" i="3"/>
  <c r="O40437" i="3"/>
  <c r="O40429" i="3"/>
  <c r="O40421" i="3"/>
  <c r="O40413" i="3"/>
  <c r="O40405" i="3"/>
  <c r="O40397" i="3"/>
  <c r="O40389" i="3"/>
  <c r="O40381" i="3"/>
  <c r="O40373" i="3"/>
  <c r="O40365" i="3"/>
  <c r="O40357" i="3"/>
  <c r="O40349" i="3"/>
  <c r="O40341" i="3"/>
  <c r="O40333" i="3"/>
  <c r="O40325" i="3"/>
  <c r="O40317" i="3"/>
  <c r="O40309" i="3"/>
  <c r="O40301" i="3"/>
  <c r="O40293" i="3"/>
  <c r="O40285" i="3"/>
  <c r="O40277" i="3"/>
  <c r="O40269" i="3"/>
  <c r="O40261" i="3"/>
  <c r="O40253" i="3"/>
  <c r="O40245" i="3"/>
  <c r="O40237" i="3"/>
  <c r="O40229" i="3"/>
  <c r="O40221" i="3"/>
  <c r="O40213" i="3"/>
  <c r="O40205" i="3"/>
  <c r="O40197" i="3"/>
  <c r="O40189" i="3"/>
  <c r="O40181" i="3"/>
  <c r="O40173" i="3"/>
  <c r="O40165" i="3"/>
  <c r="O40157" i="3"/>
  <c r="O40149" i="3"/>
  <c r="O40141" i="3"/>
  <c r="O40133" i="3"/>
  <c r="O40125" i="3"/>
  <c r="O40117" i="3"/>
  <c r="O40109" i="3"/>
  <c r="O40101" i="3"/>
  <c r="O40093" i="3"/>
  <c r="O40085" i="3"/>
  <c r="O40077" i="3"/>
  <c r="O40069" i="3"/>
  <c r="O40061" i="3"/>
  <c r="O40053" i="3"/>
  <c r="O40045" i="3"/>
  <c r="O40037" i="3"/>
  <c r="O40029" i="3"/>
  <c r="O40021" i="3"/>
  <c r="O40013" i="3"/>
  <c r="O40005" i="3"/>
  <c r="O39997" i="3"/>
  <c r="O39989" i="3"/>
  <c r="O39981" i="3"/>
  <c r="O39973" i="3"/>
  <c r="O39965" i="3"/>
  <c r="O39957" i="3"/>
  <c r="O39949" i="3"/>
  <c r="O39941" i="3"/>
  <c r="O39933" i="3"/>
  <c r="O39925" i="3"/>
  <c r="O39917" i="3"/>
  <c r="O39909" i="3"/>
  <c r="O39901" i="3"/>
  <c r="O39893" i="3"/>
  <c r="O39885" i="3"/>
  <c r="O39877" i="3"/>
  <c r="O39869" i="3"/>
  <c r="O39861" i="3"/>
  <c r="O39853" i="3"/>
  <c r="O39845" i="3"/>
  <c r="O39837" i="3"/>
  <c r="O39829" i="3"/>
  <c r="O39821" i="3"/>
  <c r="O39813" i="3"/>
  <c r="O39805" i="3"/>
  <c r="O39797" i="3"/>
  <c r="O39789" i="3"/>
  <c r="O39781" i="3"/>
  <c r="O39773" i="3"/>
  <c r="O39765" i="3"/>
  <c r="O39757" i="3"/>
  <c r="O39749" i="3"/>
  <c r="O39741" i="3"/>
  <c r="O39733" i="3"/>
  <c r="O39725" i="3"/>
  <c r="O39717" i="3"/>
  <c r="O39709" i="3"/>
  <c r="O39701" i="3"/>
  <c r="O39693" i="3"/>
  <c r="O39685" i="3"/>
  <c r="O39677" i="3"/>
  <c r="O39669" i="3"/>
  <c r="O39661" i="3"/>
  <c r="O39653" i="3"/>
  <c r="O39645" i="3"/>
  <c r="O39637" i="3"/>
  <c r="O39629" i="3"/>
  <c r="O39621" i="3"/>
  <c r="O39613" i="3"/>
  <c r="O39605" i="3"/>
  <c r="O39597" i="3"/>
  <c r="O39589" i="3"/>
  <c r="O39581" i="3"/>
  <c r="O39573" i="3"/>
  <c r="O39565" i="3"/>
  <c r="O39557" i="3"/>
  <c r="O39549" i="3"/>
  <c r="O39541" i="3"/>
  <c r="O39533" i="3"/>
  <c r="O39525" i="3"/>
  <c r="O39517" i="3"/>
  <c r="O39509" i="3"/>
  <c r="O39501" i="3"/>
  <c r="O39493" i="3"/>
  <c r="O39485" i="3"/>
  <c r="O39477" i="3"/>
  <c r="O39469" i="3"/>
  <c r="O39461" i="3"/>
  <c r="O39453" i="3"/>
  <c r="O39445" i="3"/>
  <c r="O39437" i="3"/>
  <c r="O39429" i="3"/>
  <c r="O39421" i="3"/>
  <c r="O39413" i="3"/>
  <c r="O39405" i="3"/>
  <c r="O39397" i="3"/>
  <c r="O39389" i="3"/>
  <c r="O39381" i="3"/>
  <c r="O39373" i="3"/>
  <c r="O39365" i="3"/>
  <c r="O39357" i="3"/>
  <c r="O39349" i="3"/>
  <c r="O39341" i="3"/>
  <c r="O39333" i="3"/>
  <c r="O39325" i="3"/>
  <c r="O39317" i="3"/>
  <c r="O39309" i="3"/>
  <c r="O39301" i="3"/>
  <c r="O39293" i="3"/>
  <c r="O39285" i="3"/>
  <c r="O39277" i="3"/>
  <c r="O39269" i="3"/>
  <c r="O39261" i="3"/>
  <c r="O39253" i="3"/>
  <c r="O39245" i="3"/>
  <c r="O39237" i="3"/>
  <c r="O39229" i="3"/>
  <c r="O39221" i="3"/>
  <c r="O39213" i="3"/>
  <c r="O39205" i="3"/>
  <c r="O39197" i="3"/>
  <c r="O39189" i="3"/>
  <c r="O39181" i="3"/>
  <c r="O39173" i="3"/>
  <c r="O39165" i="3"/>
  <c r="O39157" i="3"/>
  <c r="O39149" i="3"/>
  <c r="O39141" i="3"/>
  <c r="O39133" i="3"/>
  <c r="O39125" i="3"/>
  <c r="O39117" i="3"/>
  <c r="O39109" i="3"/>
  <c r="O39101" i="3"/>
  <c r="O39093" i="3"/>
  <c r="O39085" i="3"/>
  <c r="O39077" i="3"/>
  <c r="O39069" i="3"/>
  <c r="O39061" i="3"/>
  <c r="O39053" i="3"/>
  <c r="O39045" i="3"/>
  <c r="O39037" i="3"/>
  <c r="O39029" i="3"/>
  <c r="O39021" i="3"/>
  <c r="O39013" i="3"/>
  <c r="O39005" i="3"/>
  <c r="O38997" i="3"/>
  <c r="O38989" i="3"/>
  <c r="O38981" i="3"/>
  <c r="O38973" i="3"/>
  <c r="O38965" i="3"/>
  <c r="O38957" i="3"/>
  <c r="O38949" i="3"/>
  <c r="O38941" i="3"/>
  <c r="O38933" i="3"/>
  <c r="O38925" i="3"/>
  <c r="O38917" i="3"/>
  <c r="O38909" i="3"/>
  <c r="O38901" i="3"/>
  <c r="O38893" i="3"/>
  <c r="O38885" i="3"/>
  <c r="O38877" i="3"/>
  <c r="O38869" i="3"/>
  <c r="O38861" i="3"/>
  <c r="O38853" i="3"/>
  <c r="O38845" i="3"/>
  <c r="O38837" i="3"/>
  <c r="O38829" i="3"/>
  <c r="O38821" i="3"/>
  <c r="O38813" i="3"/>
  <c r="O38805" i="3"/>
  <c r="O38797" i="3"/>
  <c r="O38789" i="3"/>
  <c r="O38781" i="3"/>
  <c r="O38773" i="3"/>
  <c r="O38765" i="3"/>
  <c r="O38757" i="3"/>
  <c r="O38749" i="3"/>
  <c r="O38741" i="3"/>
  <c r="O38733" i="3"/>
  <c r="O38725" i="3"/>
  <c r="O38717" i="3"/>
  <c r="O38709" i="3"/>
  <c r="O38701" i="3"/>
  <c r="O38693" i="3"/>
  <c r="O38685" i="3"/>
  <c r="O38677" i="3"/>
  <c r="O38669" i="3"/>
  <c r="O38661" i="3"/>
  <c r="O38653" i="3"/>
  <c r="O38645" i="3"/>
  <c r="O38637" i="3"/>
  <c r="O38629" i="3"/>
  <c r="O38621" i="3"/>
  <c r="O38613" i="3"/>
  <c r="O38605" i="3"/>
  <c r="O38597" i="3"/>
  <c r="O38589" i="3"/>
  <c r="O38581" i="3"/>
  <c r="O38573" i="3"/>
  <c r="O38565" i="3"/>
  <c r="O38557" i="3"/>
  <c r="O38549" i="3"/>
  <c r="O38541" i="3"/>
  <c r="O38533" i="3"/>
  <c r="O38525" i="3"/>
  <c r="O38517" i="3"/>
  <c r="O38509" i="3"/>
  <c r="O38501" i="3"/>
  <c r="O38493" i="3"/>
  <c r="O38485" i="3"/>
  <c r="O38477" i="3"/>
  <c r="O38469" i="3"/>
  <c r="O38461" i="3"/>
  <c r="O38453" i="3"/>
  <c r="O38445" i="3"/>
  <c r="O38437" i="3"/>
  <c r="O38429" i="3"/>
  <c r="O38421" i="3"/>
  <c r="O38413" i="3"/>
  <c r="O38405" i="3"/>
  <c r="O38397" i="3"/>
  <c r="O38389" i="3"/>
  <c r="O38381" i="3"/>
  <c r="O38373" i="3"/>
  <c r="O38365" i="3"/>
  <c r="O38357" i="3"/>
  <c r="O38349" i="3"/>
  <c r="O38341" i="3"/>
  <c r="O38333" i="3"/>
  <c r="O38325" i="3"/>
  <c r="O38317" i="3"/>
  <c r="O38309" i="3"/>
  <c r="O38301" i="3"/>
  <c r="O38293" i="3"/>
  <c r="O38285" i="3"/>
  <c r="O38277" i="3"/>
  <c r="O38269" i="3"/>
  <c r="O38261" i="3"/>
  <c r="O38253" i="3"/>
  <c r="O38245" i="3"/>
  <c r="O38237" i="3"/>
  <c r="O38229" i="3"/>
  <c r="O38221" i="3"/>
  <c r="O38213" i="3"/>
  <c r="O38205" i="3"/>
  <c r="O38197" i="3"/>
  <c r="O38189" i="3"/>
  <c r="O38181" i="3"/>
  <c r="O38173" i="3"/>
  <c r="O38165" i="3"/>
  <c r="O38157" i="3"/>
  <c r="O38149" i="3"/>
  <c r="O38141" i="3"/>
  <c r="O38133" i="3"/>
  <c r="O38125" i="3"/>
  <c r="O38117" i="3"/>
  <c r="O38109" i="3"/>
  <c r="O38101" i="3"/>
  <c r="O38093" i="3"/>
  <c r="O38085" i="3"/>
  <c r="O38077" i="3"/>
  <c r="O38069" i="3"/>
  <c r="O38061" i="3"/>
  <c r="O38053" i="3"/>
  <c r="O38045" i="3"/>
  <c r="O38037" i="3"/>
  <c r="O38029" i="3"/>
  <c r="O38021" i="3"/>
  <c r="O38013" i="3"/>
  <c r="O38005" i="3"/>
  <c r="O37997" i="3"/>
  <c r="O37989" i="3"/>
  <c r="O37981" i="3"/>
  <c r="O37973" i="3"/>
  <c r="O37965" i="3"/>
  <c r="O37957" i="3"/>
  <c r="O37949" i="3"/>
  <c r="O37941" i="3"/>
  <c r="O37933" i="3"/>
  <c r="O37925" i="3"/>
  <c r="O37917" i="3"/>
  <c r="O37909" i="3"/>
  <c r="O37901" i="3"/>
  <c r="O37893" i="3"/>
  <c r="O37885" i="3"/>
  <c r="O37877" i="3"/>
  <c r="O37869" i="3"/>
  <c r="O37861" i="3"/>
  <c r="O37853" i="3"/>
  <c r="O37845" i="3"/>
  <c r="O37837" i="3"/>
  <c r="O37829" i="3"/>
  <c r="O37821" i="3"/>
  <c r="O37813" i="3"/>
  <c r="O37805" i="3"/>
  <c r="O37797" i="3"/>
  <c r="O37789" i="3"/>
  <c r="O37781" i="3"/>
  <c r="O37773" i="3"/>
  <c r="O37765" i="3"/>
  <c r="O37757" i="3"/>
  <c r="O37749" i="3"/>
  <c r="O37741" i="3"/>
  <c r="O37733" i="3"/>
  <c r="O37725" i="3"/>
  <c r="O37717" i="3"/>
  <c r="O37709" i="3"/>
  <c r="O37701" i="3"/>
  <c r="O37693" i="3"/>
  <c r="O37685" i="3"/>
  <c r="O37677" i="3"/>
  <c r="O37669" i="3"/>
  <c r="O37661" i="3"/>
  <c r="O37653" i="3"/>
  <c r="O37645" i="3"/>
  <c r="O37637" i="3"/>
  <c r="O37629" i="3"/>
  <c r="O37621" i="3"/>
  <c r="O37613" i="3"/>
  <c r="O37605" i="3"/>
  <c r="O37597" i="3"/>
  <c r="O37589" i="3"/>
  <c r="O37581" i="3"/>
  <c r="O37573" i="3"/>
  <c r="O37565" i="3"/>
  <c r="O37557" i="3"/>
  <c r="O37549" i="3"/>
  <c r="O37541" i="3"/>
  <c r="O37533" i="3"/>
  <c r="O37525" i="3"/>
  <c r="O37517" i="3"/>
  <c r="O37509" i="3"/>
  <c r="O37501" i="3"/>
  <c r="O37493" i="3"/>
  <c r="O37485" i="3"/>
  <c r="O37477" i="3"/>
  <c r="O37469" i="3"/>
  <c r="O37461" i="3"/>
  <c r="O37453" i="3"/>
  <c r="O37445" i="3"/>
  <c r="O37437" i="3"/>
  <c r="O37429" i="3"/>
  <c r="O37421" i="3"/>
  <c r="O37413" i="3"/>
  <c r="O37405" i="3"/>
  <c r="O37397" i="3"/>
  <c r="O37389" i="3"/>
  <c r="O37381" i="3"/>
  <c r="O37373" i="3"/>
  <c r="O37365" i="3"/>
  <c r="O37357" i="3"/>
  <c r="O37349" i="3"/>
  <c r="O37341" i="3"/>
  <c r="O37333" i="3"/>
  <c r="O37325" i="3"/>
  <c r="O37317" i="3"/>
  <c r="O37309" i="3"/>
  <c r="O37301" i="3"/>
  <c r="O37293" i="3"/>
  <c r="O37285" i="3"/>
  <c r="O37277" i="3"/>
  <c r="O37269" i="3"/>
  <c r="O37261" i="3"/>
  <c r="O37253" i="3"/>
  <c r="O37245" i="3"/>
  <c r="O37237" i="3"/>
  <c r="O37229" i="3"/>
  <c r="O37221" i="3"/>
  <c r="O37213" i="3"/>
  <c r="O37205" i="3"/>
  <c r="O37197" i="3"/>
  <c r="O37189" i="3"/>
  <c r="O37181" i="3"/>
  <c r="O37173" i="3"/>
  <c r="O37165" i="3"/>
  <c r="O37157" i="3"/>
  <c r="O37149" i="3"/>
  <c r="O37141" i="3"/>
  <c r="O37133" i="3"/>
  <c r="O37125" i="3"/>
  <c r="O37117" i="3"/>
  <c r="O37109" i="3"/>
  <c r="O37101" i="3"/>
  <c r="O37093" i="3"/>
  <c r="O37085" i="3"/>
  <c r="O37077" i="3"/>
  <c r="O37069" i="3"/>
  <c r="O37061" i="3"/>
  <c r="O37053" i="3"/>
  <c r="O37045" i="3"/>
  <c r="O37037" i="3"/>
  <c r="O37029" i="3"/>
  <c r="O37021" i="3"/>
  <c r="O37013" i="3"/>
  <c r="O37005" i="3"/>
  <c r="O36997" i="3"/>
  <c r="O36989" i="3"/>
  <c r="O36981" i="3"/>
  <c r="O36973" i="3"/>
  <c r="O36965" i="3"/>
  <c r="O36957" i="3"/>
  <c r="O36949" i="3"/>
  <c r="O36941" i="3"/>
  <c r="O36933" i="3"/>
  <c r="O36925" i="3"/>
  <c r="O36917" i="3"/>
  <c r="O36909" i="3"/>
  <c r="O36901" i="3"/>
  <c r="O36893" i="3"/>
  <c r="O36885" i="3"/>
  <c r="O36877" i="3"/>
  <c r="O36869" i="3"/>
  <c r="O36861" i="3"/>
  <c r="O36853" i="3"/>
  <c r="O36845" i="3"/>
  <c r="O36837" i="3"/>
  <c r="O36829" i="3"/>
  <c r="O36821" i="3"/>
  <c r="O36813" i="3"/>
  <c r="O36805" i="3"/>
  <c r="O36797" i="3"/>
  <c r="O36789" i="3"/>
  <c r="O36781" i="3"/>
  <c r="O36773" i="3"/>
  <c r="O36765" i="3"/>
  <c r="O36757" i="3"/>
  <c r="O36749" i="3"/>
  <c r="O36741" i="3"/>
  <c r="O36733" i="3"/>
  <c r="O36725" i="3"/>
  <c r="O36717" i="3"/>
  <c r="O36709" i="3"/>
  <c r="O36701" i="3"/>
  <c r="O36693" i="3"/>
  <c r="O36685" i="3"/>
  <c r="O36677" i="3"/>
  <c r="O36669" i="3"/>
  <c r="O36661" i="3"/>
  <c r="O36653" i="3"/>
  <c r="O36645" i="3"/>
  <c r="O36637" i="3"/>
  <c r="O36629" i="3"/>
  <c r="O36621" i="3"/>
  <c r="O36613" i="3"/>
  <c r="O36605" i="3"/>
  <c r="O36597" i="3"/>
  <c r="O36589" i="3"/>
  <c r="O36581" i="3"/>
  <c r="O36573" i="3"/>
  <c r="O36565" i="3"/>
  <c r="O36557" i="3"/>
  <c r="O36549" i="3"/>
  <c r="O36541" i="3"/>
  <c r="O36533" i="3"/>
  <c r="O36525" i="3"/>
  <c r="O36517" i="3"/>
  <c r="O36509" i="3"/>
  <c r="O36501" i="3"/>
  <c r="O36493" i="3"/>
  <c r="O36485" i="3"/>
  <c r="O36477" i="3"/>
  <c r="O36469" i="3"/>
  <c r="O36461" i="3"/>
  <c r="O36453" i="3"/>
  <c r="O36445" i="3"/>
  <c r="O36437" i="3"/>
  <c r="O36429" i="3"/>
  <c r="O36421" i="3"/>
  <c r="O36413" i="3"/>
  <c r="O36405" i="3"/>
  <c r="O36397" i="3"/>
  <c r="O36389" i="3"/>
  <c r="O36381" i="3"/>
  <c r="O36373" i="3"/>
  <c r="O36365" i="3"/>
  <c r="O36357" i="3"/>
  <c r="O36349" i="3"/>
  <c r="O36341" i="3"/>
  <c r="O36333" i="3"/>
  <c r="O36325" i="3"/>
  <c r="O36317" i="3"/>
  <c r="O36309" i="3"/>
  <c r="O36301" i="3"/>
  <c r="O36293" i="3"/>
  <c r="O36285" i="3"/>
  <c r="O36277" i="3"/>
  <c r="O36269" i="3"/>
  <c r="O36261" i="3"/>
  <c r="O36253" i="3"/>
  <c r="O36245" i="3"/>
  <c r="O36237" i="3"/>
  <c r="O36229" i="3"/>
  <c r="O36221" i="3"/>
  <c r="O36213" i="3"/>
  <c r="O36205" i="3"/>
  <c r="O36197" i="3"/>
  <c r="O36189" i="3"/>
  <c r="O36181" i="3"/>
  <c r="O36173" i="3"/>
  <c r="O36165" i="3"/>
  <c r="O36157" i="3"/>
  <c r="O36149" i="3"/>
  <c r="O36141" i="3"/>
  <c r="O36133" i="3"/>
  <c r="O36125" i="3"/>
  <c r="O36117" i="3"/>
  <c r="O36109" i="3"/>
  <c r="O36101" i="3"/>
  <c r="O36093" i="3"/>
  <c r="O36085" i="3"/>
  <c r="O36077" i="3"/>
  <c r="O36069" i="3"/>
  <c r="O36061" i="3"/>
  <c r="O36053" i="3"/>
  <c r="O36045" i="3"/>
  <c r="O36037" i="3"/>
  <c r="O36029" i="3"/>
  <c r="O36021" i="3"/>
  <c r="O36013" i="3"/>
  <c r="O36005" i="3"/>
  <c r="O35997" i="3"/>
  <c r="O35989" i="3"/>
  <c r="O35981" i="3"/>
  <c r="O35973" i="3"/>
  <c r="O35965" i="3"/>
  <c r="O35957" i="3"/>
  <c r="O35949" i="3"/>
  <c r="O35941" i="3"/>
  <c r="O35933" i="3"/>
  <c r="O35925" i="3"/>
  <c r="O35917" i="3"/>
  <c r="O35909" i="3"/>
  <c r="O35901" i="3"/>
  <c r="O35893" i="3"/>
  <c r="O35885" i="3"/>
  <c r="O35877" i="3"/>
  <c r="O35869" i="3"/>
  <c r="O35861" i="3"/>
  <c r="O35853" i="3"/>
  <c r="O35845" i="3"/>
  <c r="O35837" i="3"/>
  <c r="O35829" i="3"/>
  <c r="O35821" i="3"/>
  <c r="O35813" i="3"/>
  <c r="O35805" i="3"/>
  <c r="O35797" i="3"/>
  <c r="O35789" i="3"/>
  <c r="O35781" i="3"/>
  <c r="O35773" i="3"/>
  <c r="O35765" i="3"/>
  <c r="O35757" i="3"/>
  <c r="O35749" i="3"/>
  <c r="O35741" i="3"/>
  <c r="O35733" i="3"/>
  <c r="O35725" i="3"/>
  <c r="O35717" i="3"/>
  <c r="O35709" i="3"/>
  <c r="O35701" i="3"/>
  <c r="O35693" i="3"/>
  <c r="O35685" i="3"/>
  <c r="O35677" i="3"/>
  <c r="O35669" i="3"/>
  <c r="O35661" i="3"/>
  <c r="O35653" i="3"/>
  <c r="O35645" i="3"/>
  <c r="O35637" i="3"/>
  <c r="O35629" i="3"/>
  <c r="O35621" i="3"/>
  <c r="O35613" i="3"/>
  <c r="O35605" i="3"/>
  <c r="O35597" i="3"/>
  <c r="O35589" i="3"/>
  <c r="O35581" i="3"/>
  <c r="O35573" i="3"/>
  <c r="O35565" i="3"/>
  <c r="O35557" i="3"/>
  <c r="O35549" i="3"/>
  <c r="O35541" i="3"/>
  <c r="O35533" i="3"/>
  <c r="O35525" i="3"/>
  <c r="O35517" i="3"/>
  <c r="O35509" i="3"/>
  <c r="O35501" i="3"/>
  <c r="O35493" i="3"/>
  <c r="O35485" i="3"/>
  <c r="O35477" i="3"/>
  <c r="O35469" i="3"/>
  <c r="O35461" i="3"/>
  <c r="O35453" i="3"/>
  <c r="O35445" i="3"/>
  <c r="O35437" i="3"/>
  <c r="O35429" i="3"/>
  <c r="O35421" i="3"/>
  <c r="O35413" i="3"/>
  <c r="O35405" i="3"/>
  <c r="O35397" i="3"/>
  <c r="O35389" i="3"/>
  <c r="O35381" i="3"/>
  <c r="O35373" i="3"/>
  <c r="O35365" i="3"/>
  <c r="O35357" i="3"/>
  <c r="O35349" i="3"/>
  <c r="O35341" i="3"/>
  <c r="O35333" i="3"/>
  <c r="O35325" i="3"/>
  <c r="O35317" i="3"/>
  <c r="O35309" i="3"/>
  <c r="O35301" i="3"/>
  <c r="O35293" i="3"/>
  <c r="O35285" i="3"/>
  <c r="O35277" i="3"/>
  <c r="O35269" i="3"/>
  <c r="O35261" i="3"/>
  <c r="O35253" i="3"/>
  <c r="O35245" i="3"/>
  <c r="O35237" i="3"/>
  <c r="O35229" i="3"/>
  <c r="O35221" i="3"/>
  <c r="O35213" i="3"/>
  <c r="O35205" i="3"/>
  <c r="O35197" i="3"/>
  <c r="O35189" i="3"/>
  <c r="O35181" i="3"/>
  <c r="O35173" i="3"/>
  <c r="O35165" i="3"/>
  <c r="O35157" i="3"/>
  <c r="O35149" i="3"/>
  <c r="O35141" i="3"/>
  <c r="O35133" i="3"/>
  <c r="O35125" i="3"/>
  <c r="O35117" i="3"/>
  <c r="O35109" i="3"/>
  <c r="O35101" i="3"/>
  <c r="O35093" i="3"/>
  <c r="O35085" i="3"/>
  <c r="O35077" i="3"/>
  <c r="O35069" i="3"/>
  <c r="O35061" i="3"/>
  <c r="O35053" i="3"/>
  <c r="O35045" i="3"/>
  <c r="O35037" i="3"/>
  <c r="O35029" i="3"/>
  <c r="O35021" i="3"/>
  <c r="O35013" i="3"/>
  <c r="O35005" i="3"/>
  <c r="O34997" i="3"/>
  <c r="O34989" i="3"/>
  <c r="O50486" i="3"/>
  <c r="O50422" i="3"/>
  <c r="O50358" i="3"/>
  <c r="O50294" i="3"/>
  <c r="O50230" i="3"/>
  <c r="O50166" i="3"/>
  <c r="O50102" i="3"/>
  <c r="O50038" i="3"/>
  <c r="O49974" i="3"/>
  <c r="O49910" i="3"/>
  <c r="O49846" i="3"/>
  <c r="O49782" i="3"/>
  <c r="O49718" i="3"/>
  <c r="O49654" i="3"/>
  <c r="O49590" i="3"/>
  <c r="O49526" i="3"/>
  <c r="O49462" i="3"/>
  <c r="O49398" i="3"/>
  <c r="O49341" i="3"/>
  <c r="O49291" i="3"/>
  <c r="O49238" i="3"/>
  <c r="O49188" i="3"/>
  <c r="O49136" i="3"/>
  <c r="O49085" i="3"/>
  <c r="O49035" i="3"/>
  <c r="O48982" i="3"/>
  <c r="O48932" i="3"/>
  <c r="O48880" i="3"/>
  <c r="O48829" i="3"/>
  <c r="O48779" i="3"/>
  <c r="O48726" i="3"/>
  <c r="O48676" i="3"/>
  <c r="O48624" i="3"/>
  <c r="O48573" i="3"/>
  <c r="O48523" i="3"/>
  <c r="O48470" i="3"/>
  <c r="O48420" i="3"/>
  <c r="O48368" i="3"/>
  <c r="O48317" i="3"/>
  <c r="O48267" i="3"/>
  <c r="O48214" i="3"/>
  <c r="O48164" i="3"/>
  <c r="O48112" i="3"/>
  <c r="O48061" i="3"/>
  <c r="O48011" i="3"/>
  <c r="O47958" i="3"/>
  <c r="O47910" i="3"/>
  <c r="O47868" i="3"/>
  <c r="O47826" i="3"/>
  <c r="O47782" i="3"/>
  <c r="O47740" i="3"/>
  <c r="O47698" i="3"/>
  <c r="O47654" i="3"/>
  <c r="O47612" i="3"/>
  <c r="O47570" i="3"/>
  <c r="O47526" i="3"/>
  <c r="O47484" i="3"/>
  <c r="O47442" i="3"/>
  <c r="O47406" i="3"/>
  <c r="O47374" i="3"/>
  <c r="O47342" i="3"/>
  <c r="O47310" i="3"/>
  <c r="O47278" i="3"/>
  <c r="O47246" i="3"/>
  <c r="O47214" i="3"/>
  <c r="O47182" i="3"/>
  <c r="O47150" i="3"/>
  <c r="O47118" i="3"/>
  <c r="O47086" i="3"/>
  <c r="O47054" i="3"/>
  <c r="O47022" i="3"/>
  <c r="O46990" i="3"/>
  <c r="O46958" i="3"/>
  <c r="O46926" i="3"/>
  <c r="O46894" i="3"/>
  <c r="O46862" i="3"/>
  <c r="O46830" i="3"/>
  <c r="O46798" i="3"/>
  <c r="O46766" i="3"/>
  <c r="O46734" i="3"/>
  <c r="O46702" i="3"/>
  <c r="O46670" i="3"/>
  <c r="O46638" i="3"/>
  <c r="O46606" i="3"/>
  <c r="O46574" i="3"/>
  <c r="O46542" i="3"/>
  <c r="O46510" i="3"/>
  <c r="O46478" i="3"/>
  <c r="O46446" i="3"/>
  <c r="O46414" i="3"/>
  <c r="O46382" i="3"/>
  <c r="O46350" i="3"/>
  <c r="O46318" i="3"/>
  <c r="O46286" i="3"/>
  <c r="O46254" i="3"/>
  <c r="O46222" i="3"/>
  <c r="O46190" i="3"/>
  <c r="O46158" i="3"/>
  <c r="O46126" i="3"/>
  <c r="O46094" i="3"/>
  <c r="O46062" i="3"/>
  <c r="O46030" i="3"/>
  <c r="O45998" i="3"/>
  <c r="O45966" i="3"/>
  <c r="O45934" i="3"/>
  <c r="O45902" i="3"/>
  <c r="O45870" i="3"/>
  <c r="O45838" i="3"/>
  <c r="O45806" i="3"/>
  <c r="O45774" i="3"/>
  <c r="O45742" i="3"/>
  <c r="O45710" i="3"/>
  <c r="O45678" i="3"/>
  <c r="O45646" i="3"/>
  <c r="O45614" i="3"/>
  <c r="O45582" i="3"/>
  <c r="O45550" i="3"/>
  <c r="O45518" i="3"/>
  <c r="O45486" i="3"/>
  <c r="O45454" i="3"/>
  <c r="O45422" i="3"/>
  <c r="O45390" i="3"/>
  <c r="O45358" i="3"/>
  <c r="O45326" i="3"/>
  <c r="O45294" i="3"/>
  <c r="O45262" i="3"/>
  <c r="O45230" i="3"/>
  <c r="O45198" i="3"/>
  <c r="O45166" i="3"/>
  <c r="O45134" i="3"/>
  <c r="O45102" i="3"/>
  <c r="O45070" i="3"/>
  <c r="O45038" i="3"/>
  <c r="O45006" i="3"/>
  <c r="O44974" i="3"/>
  <c r="O44942" i="3"/>
  <c r="O44910" i="3"/>
  <c r="O44878" i="3"/>
  <c r="O44846" i="3"/>
  <c r="O44814" i="3"/>
  <c r="O44782" i="3"/>
  <c r="O44750" i="3"/>
  <c r="O44718" i="3"/>
  <c r="O44686" i="3"/>
  <c r="O44654" i="3"/>
  <c r="O44622" i="3"/>
  <c r="O44590" i="3"/>
  <c r="O44558" i="3"/>
  <c r="O44526" i="3"/>
  <c r="O44494" i="3"/>
  <c r="O44462" i="3"/>
  <c r="O44430" i="3"/>
  <c r="O44398" i="3"/>
  <c r="O44366" i="3"/>
  <c r="O44334" i="3"/>
  <c r="O44302" i="3"/>
  <c r="O44270" i="3"/>
  <c r="O44238" i="3"/>
  <c r="O44206" i="3"/>
  <c r="O44174" i="3"/>
  <c r="O44142" i="3"/>
  <c r="O44110" i="3"/>
  <c r="O44078" i="3"/>
  <c r="O44046" i="3"/>
  <c r="O44014" i="3"/>
  <c r="O43982" i="3"/>
  <c r="O43950" i="3"/>
  <c r="O43918" i="3"/>
  <c r="O43886" i="3"/>
  <c r="O43854" i="3"/>
  <c r="O43822" i="3"/>
  <c r="O43790" i="3"/>
  <c r="O43758" i="3"/>
  <c r="O43726" i="3"/>
  <c r="O43694" i="3"/>
  <c r="O43662" i="3"/>
  <c r="O43630" i="3"/>
  <c r="O43598" i="3"/>
  <c r="O43566" i="3"/>
  <c r="O43534" i="3"/>
  <c r="O43502" i="3"/>
  <c r="O43470" i="3"/>
  <c r="O43438" i="3"/>
  <c r="O43406" i="3"/>
  <c r="O43374" i="3"/>
  <c r="O43342" i="3"/>
  <c r="O43310" i="3"/>
  <c r="O43278" i="3"/>
  <c r="O43246" i="3"/>
  <c r="O43214" i="3"/>
  <c r="O43182" i="3"/>
  <c r="O43150" i="3"/>
  <c r="O43118" i="3"/>
  <c r="O43086" i="3"/>
  <c r="O43054" i="3"/>
  <c r="O43022" i="3"/>
  <c r="O42990" i="3"/>
  <c r="O42958" i="3"/>
  <c r="O42926" i="3"/>
  <c r="O42894" i="3"/>
  <c r="O42862" i="3"/>
  <c r="O42830" i="3"/>
  <c r="O42798" i="3"/>
  <c r="O42766" i="3"/>
  <c r="O42734" i="3"/>
  <c r="O42702" i="3"/>
  <c r="O42670" i="3"/>
  <c r="O42638" i="3"/>
  <c r="O42606" i="3"/>
  <c r="O42574" i="3"/>
  <c r="O42542" i="3"/>
  <c r="O42510" i="3"/>
  <c r="O42478" i="3"/>
  <c r="O42446" i="3"/>
  <c r="O42414" i="3"/>
  <c r="O42382" i="3"/>
  <c r="O42350" i="3"/>
  <c r="O42318" i="3"/>
  <c r="O42286" i="3"/>
  <c r="O42254" i="3"/>
  <c r="O42222" i="3"/>
  <c r="O42190" i="3"/>
  <c r="O42158" i="3"/>
  <c r="O42126" i="3"/>
  <c r="O42102" i="3"/>
  <c r="O42084" i="3"/>
  <c r="O42061" i="3"/>
  <c r="O42038" i="3"/>
  <c r="O42020" i="3"/>
  <c r="O41997" i="3"/>
  <c r="O41974" i="3"/>
  <c r="O41956" i="3"/>
  <c r="O41933" i="3"/>
  <c r="O41910" i="3"/>
  <c r="O41892" i="3"/>
  <c r="O41876" i="3"/>
  <c r="O41860" i="3"/>
  <c r="O41844" i="3"/>
  <c r="O41828" i="3"/>
  <c r="O41812" i="3"/>
  <c r="O41796" i="3"/>
  <c r="O41780" i="3"/>
  <c r="O41764" i="3"/>
  <c r="O41748" i="3"/>
  <c r="O41732" i="3"/>
  <c r="O41716" i="3"/>
  <c r="O41700" i="3"/>
  <c r="O41684" i="3"/>
  <c r="O41668" i="3"/>
  <c r="O41652" i="3"/>
  <c r="O41636" i="3"/>
  <c r="O41620" i="3"/>
  <c r="O41604" i="3"/>
  <c r="O41588" i="3"/>
  <c r="O41572" i="3"/>
  <c r="O41556" i="3"/>
  <c r="O41540" i="3"/>
  <c r="O41524" i="3"/>
  <c r="O41508" i="3"/>
  <c r="O41492" i="3"/>
  <c r="O41476" i="3"/>
  <c r="O41460" i="3"/>
  <c r="O41444" i="3"/>
  <c r="O41428" i="3"/>
  <c r="O41412" i="3"/>
  <c r="O41396" i="3"/>
  <c r="O41380" i="3"/>
  <c r="O41364" i="3"/>
  <c r="O41348" i="3"/>
  <c r="O41332" i="3"/>
  <c r="O41316" i="3"/>
  <c r="O41300" i="3"/>
  <c r="O41284" i="3"/>
  <c r="O41270" i="3"/>
  <c r="O41260" i="3"/>
  <c r="O41252" i="3"/>
  <c r="O41244" i="3"/>
  <c r="O41236" i="3"/>
  <c r="O41228" i="3"/>
  <c r="O41220" i="3"/>
  <c r="O41212" i="3"/>
  <c r="O41204" i="3"/>
  <c r="O41196" i="3"/>
  <c r="O41188" i="3"/>
  <c r="O41180" i="3"/>
  <c r="O41172" i="3"/>
  <c r="O41164" i="3"/>
  <c r="O41156" i="3"/>
  <c r="O41148" i="3"/>
  <c r="O41140" i="3"/>
  <c r="O41132" i="3"/>
  <c r="O41124" i="3"/>
  <c r="O41116" i="3"/>
  <c r="O41108" i="3"/>
  <c r="O41100" i="3"/>
  <c r="O41092" i="3"/>
  <c r="O41084" i="3"/>
  <c r="O41076" i="3"/>
  <c r="O41068" i="3"/>
  <c r="O41060" i="3"/>
  <c r="O41052" i="3"/>
  <c r="O41044" i="3"/>
  <c r="O41036" i="3"/>
  <c r="O41028" i="3"/>
  <c r="O41020" i="3"/>
  <c r="O41012" i="3"/>
  <c r="O41004" i="3"/>
  <c r="O40996" i="3"/>
  <c r="O40988" i="3"/>
  <c r="O40980" i="3"/>
  <c r="O40972" i="3"/>
  <c r="O40964" i="3"/>
  <c r="O40956" i="3"/>
  <c r="O40948" i="3"/>
  <c r="O40940" i="3"/>
  <c r="O40932" i="3"/>
  <c r="O40924" i="3"/>
  <c r="O40916" i="3"/>
  <c r="O40908" i="3"/>
  <c r="O40900" i="3"/>
  <c r="O40892" i="3"/>
  <c r="O40884" i="3"/>
  <c r="O40876" i="3"/>
  <c r="O40868" i="3"/>
  <c r="O40860" i="3"/>
  <c r="O40852" i="3"/>
  <c r="O40844" i="3"/>
  <c r="O40836" i="3"/>
  <c r="O40828" i="3"/>
  <c r="O40820" i="3"/>
  <c r="O40812" i="3"/>
  <c r="O40804" i="3"/>
  <c r="O40796" i="3"/>
  <c r="O40788" i="3"/>
  <c r="O40780" i="3"/>
  <c r="O40772" i="3"/>
  <c r="O40764" i="3"/>
  <c r="O40756" i="3"/>
  <c r="O40748" i="3"/>
  <c r="O40740" i="3"/>
  <c r="O40732" i="3"/>
  <c r="O40724" i="3"/>
  <c r="O40716" i="3"/>
  <c r="O40708" i="3"/>
  <c r="O40700" i="3"/>
  <c r="O40692" i="3"/>
  <c r="O40684" i="3"/>
  <c r="O40676" i="3"/>
  <c r="O40668" i="3"/>
  <c r="O40660" i="3"/>
  <c r="O40652" i="3"/>
  <c r="O40644" i="3"/>
  <c r="O40636" i="3"/>
  <c r="O40628" i="3"/>
  <c r="O40620" i="3"/>
  <c r="O40612" i="3"/>
  <c r="O40604" i="3"/>
  <c r="O40596" i="3"/>
  <c r="O40588" i="3"/>
  <c r="O40580" i="3"/>
  <c r="O40572" i="3"/>
  <c r="O40564" i="3"/>
  <c r="O40556" i="3"/>
  <c r="O40548" i="3"/>
  <c r="O40540" i="3"/>
  <c r="O40532" i="3"/>
  <c r="O40524" i="3"/>
  <c r="O40516" i="3"/>
  <c r="O40508" i="3"/>
  <c r="O40500" i="3"/>
  <c r="O40492" i="3"/>
  <c r="O40484" i="3"/>
  <c r="O40476" i="3"/>
  <c r="O40468" i="3"/>
  <c r="O40460" i="3"/>
  <c r="O40452" i="3"/>
  <c r="O40444" i="3"/>
  <c r="O40436" i="3"/>
  <c r="O40428" i="3"/>
  <c r="O40420" i="3"/>
  <c r="O40412" i="3"/>
  <c r="O40404" i="3"/>
  <c r="O40396" i="3"/>
  <c r="O40388" i="3"/>
  <c r="O40380" i="3"/>
  <c r="O40372" i="3"/>
  <c r="O40364" i="3"/>
  <c r="O40356" i="3"/>
  <c r="O40348" i="3"/>
  <c r="O40340" i="3"/>
  <c r="O40332" i="3"/>
  <c r="O40324" i="3"/>
  <c r="O40316" i="3"/>
  <c r="O40308" i="3"/>
  <c r="O40300" i="3"/>
  <c r="O40292" i="3"/>
  <c r="O40284" i="3"/>
  <c r="O40276" i="3"/>
  <c r="O40268" i="3"/>
  <c r="O40260" i="3"/>
  <c r="O40252" i="3"/>
  <c r="O40244" i="3"/>
  <c r="O40236" i="3"/>
  <c r="O40228" i="3"/>
  <c r="O40220" i="3"/>
  <c r="O40212" i="3"/>
  <c r="O40204" i="3"/>
  <c r="O40196" i="3"/>
  <c r="O40188" i="3"/>
  <c r="O40180" i="3"/>
  <c r="O40172" i="3"/>
  <c r="O40164" i="3"/>
  <c r="O40156" i="3"/>
  <c r="O40148" i="3"/>
  <c r="O40140" i="3"/>
  <c r="O40132" i="3"/>
  <c r="O40124" i="3"/>
  <c r="O40116" i="3"/>
  <c r="O40108" i="3"/>
  <c r="O40100" i="3"/>
  <c r="O40092" i="3"/>
  <c r="O40084" i="3"/>
  <c r="O40076" i="3"/>
  <c r="O40068" i="3"/>
  <c r="O40060" i="3"/>
  <c r="O40052" i="3"/>
  <c r="O40044" i="3"/>
  <c r="O40036" i="3"/>
  <c r="O40028" i="3"/>
  <c r="O40020" i="3"/>
  <c r="O40012" i="3"/>
  <c r="O40004" i="3"/>
  <c r="O39996" i="3"/>
  <c r="O39988" i="3"/>
  <c r="O39980" i="3"/>
  <c r="O39972" i="3"/>
  <c r="O39964" i="3"/>
  <c r="O39956" i="3"/>
  <c r="O39948" i="3"/>
  <c r="O39940" i="3"/>
  <c r="O39932" i="3"/>
  <c r="O39924" i="3"/>
  <c r="O39916" i="3"/>
  <c r="O39908" i="3"/>
  <c r="O39900" i="3"/>
  <c r="O39892" i="3"/>
  <c r="O39884" i="3"/>
  <c r="O39876" i="3"/>
  <c r="O39868" i="3"/>
  <c r="O39860" i="3"/>
  <c r="O39852" i="3"/>
  <c r="O39844" i="3"/>
  <c r="O39836" i="3"/>
  <c r="O39828" i="3"/>
  <c r="O39820" i="3"/>
  <c r="O39812" i="3"/>
  <c r="O39804" i="3"/>
  <c r="O39796" i="3"/>
  <c r="O39788" i="3"/>
  <c r="O39780" i="3"/>
  <c r="O39772" i="3"/>
  <c r="O39764" i="3"/>
  <c r="O39756" i="3"/>
  <c r="O39748" i="3"/>
  <c r="O39740" i="3"/>
  <c r="O39732" i="3"/>
  <c r="O39724" i="3"/>
  <c r="O39716" i="3"/>
  <c r="O39708" i="3"/>
  <c r="O39700" i="3"/>
  <c r="O39692" i="3"/>
  <c r="O39684" i="3"/>
  <c r="O39676" i="3"/>
  <c r="O39668" i="3"/>
  <c r="O39660" i="3"/>
  <c r="O39652" i="3"/>
  <c r="O39644" i="3"/>
  <c r="O39636" i="3"/>
  <c r="O39628" i="3"/>
  <c r="O39620" i="3"/>
  <c r="O39612" i="3"/>
  <c r="O39604" i="3"/>
  <c r="O39596" i="3"/>
  <c r="O39588" i="3"/>
  <c r="O39580" i="3"/>
  <c r="O39572" i="3"/>
  <c r="O39564" i="3"/>
  <c r="O39556" i="3"/>
  <c r="O39548" i="3"/>
  <c r="O39540" i="3"/>
  <c r="O39532" i="3"/>
  <c r="O39524" i="3"/>
  <c r="O39516" i="3"/>
  <c r="O39508" i="3"/>
  <c r="O39500" i="3"/>
  <c r="O39492" i="3"/>
  <c r="O39484" i="3"/>
  <c r="O39476" i="3"/>
  <c r="O39468" i="3"/>
  <c r="O39460" i="3"/>
  <c r="O39452" i="3"/>
  <c r="O39444" i="3"/>
  <c r="O39436" i="3"/>
  <c r="O39428" i="3"/>
  <c r="O39420" i="3"/>
  <c r="O39412" i="3"/>
  <c r="O39404" i="3"/>
  <c r="O39396" i="3"/>
  <c r="O39388" i="3"/>
  <c r="O39380" i="3"/>
  <c r="O39372" i="3"/>
  <c r="O39364" i="3"/>
  <c r="O39356" i="3"/>
  <c r="O39348" i="3"/>
  <c r="O39340" i="3"/>
  <c r="O39332" i="3"/>
  <c r="O39324" i="3"/>
  <c r="O39316" i="3"/>
  <c r="O39308" i="3"/>
  <c r="O39300" i="3"/>
  <c r="O39292" i="3"/>
  <c r="O39284" i="3"/>
  <c r="O39276" i="3"/>
  <c r="O39268" i="3"/>
  <c r="O39260" i="3"/>
  <c r="O39252" i="3"/>
  <c r="O39244" i="3"/>
  <c r="O39236" i="3"/>
  <c r="O39228" i="3"/>
  <c r="O39220" i="3"/>
  <c r="O39212" i="3"/>
  <c r="O39204" i="3"/>
  <c r="O39196" i="3"/>
  <c r="O39188" i="3"/>
  <c r="O39180" i="3"/>
  <c r="O39172" i="3"/>
  <c r="O39164" i="3"/>
  <c r="O39156" i="3"/>
  <c r="O39148" i="3"/>
  <c r="O39140" i="3"/>
  <c r="O39132" i="3"/>
  <c r="O39124" i="3"/>
  <c r="O39116" i="3"/>
  <c r="O39108" i="3"/>
  <c r="O39100" i="3"/>
  <c r="O39092" i="3"/>
  <c r="O39084" i="3"/>
  <c r="O39076" i="3"/>
  <c r="O39068" i="3"/>
  <c r="O39060" i="3"/>
  <c r="O39052" i="3"/>
  <c r="O39044" i="3"/>
  <c r="O39036" i="3"/>
  <c r="O39028" i="3"/>
  <c r="O39020" i="3"/>
  <c r="O39012" i="3"/>
  <c r="O39004" i="3"/>
  <c r="O38996" i="3"/>
  <c r="O38988" i="3"/>
  <c r="O38980" i="3"/>
  <c r="O38972" i="3"/>
  <c r="O38964" i="3"/>
  <c r="O38956" i="3"/>
  <c r="O38948" i="3"/>
  <c r="O38940" i="3"/>
  <c r="O38932" i="3"/>
  <c r="O38924" i="3"/>
  <c r="O38916" i="3"/>
  <c r="O38908" i="3"/>
  <c r="O38900" i="3"/>
  <c r="O38892" i="3"/>
  <c r="O38884" i="3"/>
  <c r="O38876" i="3"/>
  <c r="O38868" i="3"/>
  <c r="O38860" i="3"/>
  <c r="O38852" i="3"/>
  <c r="O38844" i="3"/>
  <c r="O38836" i="3"/>
  <c r="O38828" i="3"/>
  <c r="O38820" i="3"/>
  <c r="O38812" i="3"/>
  <c r="O38804" i="3"/>
  <c r="O38796" i="3"/>
  <c r="O38788" i="3"/>
  <c r="O38780" i="3"/>
  <c r="O38772" i="3"/>
  <c r="O38764" i="3"/>
  <c r="O38756" i="3"/>
  <c r="O38748" i="3"/>
  <c r="O38740" i="3"/>
  <c r="O38732" i="3"/>
  <c r="O38724" i="3"/>
  <c r="O38716" i="3"/>
  <c r="O38708" i="3"/>
  <c r="O38700" i="3"/>
  <c r="O38692" i="3"/>
  <c r="O38684" i="3"/>
  <c r="O38676" i="3"/>
  <c r="O38668" i="3"/>
  <c r="O38660" i="3"/>
  <c r="O38652" i="3"/>
  <c r="O38644" i="3"/>
  <c r="O38636" i="3"/>
  <c r="O38628" i="3"/>
  <c r="O38620" i="3"/>
  <c r="O38612" i="3"/>
  <c r="O38604" i="3"/>
  <c r="O38596" i="3"/>
  <c r="O38588" i="3"/>
  <c r="O38580" i="3"/>
  <c r="O38572" i="3"/>
  <c r="O38564" i="3"/>
  <c r="O38556" i="3"/>
  <c r="O38548" i="3"/>
  <c r="O38540" i="3"/>
  <c r="O38532" i="3"/>
  <c r="O38524" i="3"/>
  <c r="O38516" i="3"/>
  <c r="O38508" i="3"/>
  <c r="O38500" i="3"/>
  <c r="O38492" i="3"/>
  <c r="O38484" i="3"/>
  <c r="O38476" i="3"/>
  <c r="O38468" i="3"/>
  <c r="O38460" i="3"/>
  <c r="O38452" i="3"/>
  <c r="O38444" i="3"/>
  <c r="O38436" i="3"/>
  <c r="O38428" i="3"/>
  <c r="O38420" i="3"/>
  <c r="O38412" i="3"/>
  <c r="O38404" i="3"/>
  <c r="O38396" i="3"/>
  <c r="O38388" i="3"/>
  <c r="O38380" i="3"/>
  <c r="O38372" i="3"/>
  <c r="O38364" i="3"/>
  <c r="O38356" i="3"/>
  <c r="O38348" i="3"/>
  <c r="O38340" i="3"/>
  <c r="O38332" i="3"/>
  <c r="O38324" i="3"/>
  <c r="O38316" i="3"/>
  <c r="O38308" i="3"/>
  <c r="O38300" i="3"/>
  <c r="O38292" i="3"/>
  <c r="O38284" i="3"/>
  <c r="O38276" i="3"/>
  <c r="O38268" i="3"/>
  <c r="O38260" i="3"/>
  <c r="O38252" i="3"/>
  <c r="O38244" i="3"/>
  <c r="O38236" i="3"/>
  <c r="O38228" i="3"/>
  <c r="O38220" i="3"/>
  <c r="O38212" i="3"/>
  <c r="O38204" i="3"/>
  <c r="O38196" i="3"/>
  <c r="O38188" i="3"/>
  <c r="O38180" i="3"/>
  <c r="O38172" i="3"/>
  <c r="O38164" i="3"/>
  <c r="O38156" i="3"/>
  <c r="O38148" i="3"/>
  <c r="O38140" i="3"/>
  <c r="O38132" i="3"/>
  <c r="O38124" i="3"/>
  <c r="O38116" i="3"/>
  <c r="O38108" i="3"/>
  <c r="O38100" i="3"/>
  <c r="O38092" i="3"/>
  <c r="O38084" i="3"/>
  <c r="O38076" i="3"/>
  <c r="O38068" i="3"/>
  <c r="O38060" i="3"/>
  <c r="O38052" i="3"/>
  <c r="O38044" i="3"/>
  <c r="O38036" i="3"/>
  <c r="O38028" i="3"/>
  <c r="O38020" i="3"/>
  <c r="O38012" i="3"/>
  <c r="O38004" i="3"/>
  <c r="O37996" i="3"/>
  <c r="O37988" i="3"/>
  <c r="O37980" i="3"/>
  <c r="O37972" i="3"/>
  <c r="O37964" i="3"/>
  <c r="O37956" i="3"/>
  <c r="O37948" i="3"/>
  <c r="O37940" i="3"/>
  <c r="O37932" i="3"/>
  <c r="O37924" i="3"/>
  <c r="O37916" i="3"/>
  <c r="O37908" i="3"/>
  <c r="O37900" i="3"/>
  <c r="O37892" i="3"/>
  <c r="O37884" i="3"/>
  <c r="O37876" i="3"/>
  <c r="O37868" i="3"/>
  <c r="O37860" i="3"/>
  <c r="O37852" i="3"/>
  <c r="O37844" i="3"/>
  <c r="O37836" i="3"/>
  <c r="O37828" i="3"/>
  <c r="O37820" i="3"/>
  <c r="O37812" i="3"/>
  <c r="O37804" i="3"/>
  <c r="O37796" i="3"/>
  <c r="O37788" i="3"/>
  <c r="O37780" i="3"/>
  <c r="O37772" i="3"/>
  <c r="O37764" i="3"/>
  <c r="O37756" i="3"/>
  <c r="O37748" i="3"/>
  <c r="O37740" i="3"/>
  <c r="O37732" i="3"/>
  <c r="O37724" i="3"/>
  <c r="O37716" i="3"/>
  <c r="O37708" i="3"/>
  <c r="O37700" i="3"/>
  <c r="O37692" i="3"/>
  <c r="O37684" i="3"/>
  <c r="O37676" i="3"/>
  <c r="O37668" i="3"/>
  <c r="O37660" i="3"/>
  <c r="O37652" i="3"/>
  <c r="O37644" i="3"/>
  <c r="O37636" i="3"/>
  <c r="O37628" i="3"/>
  <c r="O37620" i="3"/>
  <c r="O37612" i="3"/>
  <c r="O37604" i="3"/>
  <c r="O37596" i="3"/>
  <c r="O37588" i="3"/>
  <c r="O37580" i="3"/>
  <c r="O37572" i="3"/>
  <c r="O37564" i="3"/>
  <c r="O37556" i="3"/>
  <c r="O37548" i="3"/>
  <c r="O37540" i="3"/>
  <c r="O37532" i="3"/>
  <c r="O37524" i="3"/>
  <c r="O37516" i="3"/>
  <c r="O37508" i="3"/>
  <c r="O37500" i="3"/>
  <c r="O37492" i="3"/>
  <c r="O37484" i="3"/>
  <c r="O37476" i="3"/>
  <c r="O37468" i="3"/>
  <c r="O37460" i="3"/>
  <c r="O37452" i="3"/>
  <c r="O37444" i="3"/>
  <c r="O37436" i="3"/>
  <c r="O37428" i="3"/>
  <c r="O37420" i="3"/>
  <c r="O37412" i="3"/>
  <c r="O37404" i="3"/>
  <c r="O37396" i="3"/>
  <c r="O37388" i="3"/>
  <c r="O37380" i="3"/>
  <c r="O37372" i="3"/>
  <c r="O37364" i="3"/>
  <c r="O37356" i="3"/>
  <c r="O37348" i="3"/>
  <c r="O37340" i="3"/>
  <c r="O37332" i="3"/>
  <c r="O37324" i="3"/>
  <c r="O37316" i="3"/>
  <c r="O37308" i="3"/>
  <c r="O37300" i="3"/>
  <c r="O37292" i="3"/>
  <c r="O37284" i="3"/>
  <c r="O37276" i="3"/>
  <c r="O37268" i="3"/>
  <c r="O37260" i="3"/>
  <c r="O37252" i="3"/>
  <c r="O37244" i="3"/>
  <c r="O37236" i="3"/>
  <c r="O37228" i="3"/>
  <c r="O37220" i="3"/>
  <c r="O37212" i="3"/>
  <c r="O37204" i="3"/>
  <c r="O37196" i="3"/>
  <c r="O37188" i="3"/>
  <c r="O37180" i="3"/>
  <c r="O37172" i="3"/>
  <c r="O37164" i="3"/>
  <c r="O37156" i="3"/>
  <c r="O37148" i="3"/>
  <c r="O37140" i="3"/>
  <c r="O37132" i="3"/>
  <c r="O37124" i="3"/>
  <c r="O37116" i="3"/>
  <c r="O37108" i="3"/>
  <c r="O37100" i="3"/>
  <c r="O37092" i="3"/>
  <c r="O37084" i="3"/>
  <c r="O37076" i="3"/>
  <c r="O37068" i="3"/>
  <c r="O37060" i="3"/>
  <c r="O37052" i="3"/>
  <c r="O37044" i="3"/>
  <c r="O37036" i="3"/>
  <c r="O37028" i="3"/>
  <c r="O37020" i="3"/>
  <c r="O37012" i="3"/>
  <c r="O37004" i="3"/>
  <c r="O36996" i="3"/>
  <c r="O36988" i="3"/>
  <c r="O36980" i="3"/>
  <c r="O36972" i="3"/>
  <c r="O36964" i="3"/>
  <c r="O36956" i="3"/>
  <c r="O36948" i="3"/>
  <c r="O36940" i="3"/>
  <c r="O36932" i="3"/>
  <c r="O36924" i="3"/>
  <c r="O36916" i="3"/>
  <c r="O36908" i="3"/>
  <c r="O36900" i="3"/>
  <c r="O36892" i="3"/>
  <c r="O36884" i="3"/>
  <c r="O36876" i="3"/>
  <c r="O36868" i="3"/>
  <c r="O36860" i="3"/>
  <c r="O36852" i="3"/>
  <c r="O36844" i="3"/>
  <c r="O36836" i="3"/>
  <c r="O36828" i="3"/>
  <c r="O36820" i="3"/>
  <c r="O36812" i="3"/>
  <c r="O36804" i="3"/>
  <c r="O36796" i="3"/>
  <c r="O36788" i="3"/>
  <c r="O36780" i="3"/>
  <c r="O36772" i="3"/>
  <c r="O36764" i="3"/>
  <c r="O36756" i="3"/>
  <c r="O36748" i="3"/>
  <c r="O36740" i="3"/>
  <c r="O36732" i="3"/>
  <c r="O36724" i="3"/>
  <c r="O36716" i="3"/>
  <c r="O36708" i="3"/>
  <c r="O36700" i="3"/>
  <c r="O36692" i="3"/>
  <c r="O36684" i="3"/>
  <c r="O36676" i="3"/>
  <c r="O36668" i="3"/>
  <c r="O36660" i="3"/>
  <c r="O36652" i="3"/>
  <c r="O36644" i="3"/>
  <c r="O36636" i="3"/>
  <c r="O36628" i="3"/>
  <c r="O36620" i="3"/>
  <c r="O36612" i="3"/>
  <c r="O36604" i="3"/>
  <c r="O36596" i="3"/>
  <c r="O36588" i="3"/>
  <c r="O36580" i="3"/>
  <c r="O36572" i="3"/>
  <c r="O36564" i="3"/>
  <c r="O36556" i="3"/>
  <c r="O36548" i="3"/>
  <c r="O36540" i="3"/>
  <c r="O36532" i="3"/>
  <c r="O36524" i="3"/>
  <c r="O36516" i="3"/>
  <c r="O36508" i="3"/>
  <c r="O36500" i="3"/>
  <c r="O36492" i="3"/>
  <c r="O36484" i="3"/>
  <c r="O36476" i="3"/>
  <c r="O36468" i="3"/>
  <c r="O36460" i="3"/>
  <c r="O36452" i="3"/>
  <c r="O36444" i="3"/>
  <c r="O36436" i="3"/>
  <c r="O36428" i="3"/>
  <c r="O36420" i="3"/>
  <c r="O36412" i="3"/>
  <c r="O36404" i="3"/>
  <c r="O36396" i="3"/>
  <c r="O36388" i="3"/>
  <c r="O36380" i="3"/>
  <c r="O36372" i="3"/>
  <c r="O36364" i="3"/>
  <c r="O36356" i="3"/>
  <c r="O36348" i="3"/>
  <c r="O36340" i="3"/>
  <c r="O36332" i="3"/>
  <c r="O36324" i="3"/>
  <c r="O36316" i="3"/>
  <c r="O36308" i="3"/>
  <c r="O36300" i="3"/>
  <c r="O36292" i="3"/>
  <c r="O36284" i="3"/>
  <c r="O36276" i="3"/>
  <c r="O36268" i="3"/>
  <c r="O36260" i="3"/>
  <c r="O36252" i="3"/>
  <c r="O36244" i="3"/>
  <c r="O36236" i="3"/>
  <c r="O36228" i="3"/>
  <c r="O36220" i="3"/>
  <c r="O36212" i="3"/>
  <c r="O36204" i="3"/>
  <c r="O36196" i="3"/>
  <c r="O36188" i="3"/>
  <c r="O36180" i="3"/>
  <c r="O36172" i="3"/>
  <c r="O36164" i="3"/>
  <c r="O36156" i="3"/>
  <c r="O36148" i="3"/>
  <c r="O36140" i="3"/>
  <c r="O36132" i="3"/>
  <c r="O36124" i="3"/>
  <c r="O36116" i="3"/>
  <c r="O36108" i="3"/>
  <c r="O36100" i="3"/>
  <c r="O36092" i="3"/>
  <c r="O36084" i="3"/>
  <c r="O36076" i="3"/>
  <c r="O36068" i="3"/>
  <c r="O36060" i="3"/>
  <c r="O36052" i="3"/>
  <c r="O36044" i="3"/>
  <c r="O36036" i="3"/>
  <c r="O36028" i="3"/>
  <c r="O36020" i="3"/>
  <c r="O36012" i="3"/>
  <c r="O36004" i="3"/>
  <c r="O35996" i="3"/>
  <c r="O35988" i="3"/>
  <c r="O35980" i="3"/>
  <c r="O35972" i="3"/>
  <c r="O35964" i="3"/>
  <c r="O35956" i="3"/>
  <c r="O35948" i="3"/>
  <c r="O35940" i="3"/>
  <c r="O35932" i="3"/>
  <c r="O35924" i="3"/>
  <c r="O35916" i="3"/>
  <c r="O35908" i="3"/>
  <c r="O35900" i="3"/>
  <c r="O35892" i="3"/>
  <c r="O35884" i="3"/>
  <c r="O35876" i="3"/>
  <c r="O35868" i="3"/>
  <c r="O35860" i="3"/>
  <c r="O35852" i="3"/>
  <c r="O35844" i="3"/>
  <c r="O35836" i="3"/>
  <c r="O35828" i="3"/>
  <c r="O35820" i="3"/>
  <c r="O35812" i="3"/>
  <c r="O35804" i="3"/>
  <c r="O35796" i="3"/>
  <c r="O35788" i="3"/>
  <c r="O35780" i="3"/>
  <c r="O35772" i="3"/>
  <c r="O35764" i="3"/>
  <c r="O35756" i="3"/>
  <c r="O35748" i="3"/>
  <c r="O35740" i="3"/>
  <c r="O35732" i="3"/>
  <c r="O35724" i="3"/>
  <c r="O35716" i="3"/>
  <c r="O35708" i="3"/>
  <c r="O35700" i="3"/>
  <c r="O35692" i="3"/>
  <c r="O35684" i="3"/>
  <c r="O35676" i="3"/>
  <c r="O35668" i="3"/>
  <c r="O35660" i="3"/>
  <c r="O35652" i="3"/>
  <c r="O35644" i="3"/>
  <c r="O35636" i="3"/>
  <c r="O35628" i="3"/>
  <c r="O35620" i="3"/>
  <c r="O35612" i="3"/>
  <c r="O35604" i="3"/>
  <c r="O35596" i="3"/>
  <c r="O35588" i="3"/>
  <c r="O35580" i="3"/>
  <c r="O35572" i="3"/>
  <c r="O35564" i="3"/>
  <c r="O35556" i="3"/>
  <c r="O35548" i="3"/>
  <c r="O35540" i="3"/>
  <c r="O35532" i="3"/>
  <c r="O35524" i="3"/>
  <c r="O35516" i="3"/>
  <c r="O35508" i="3"/>
  <c r="O35500" i="3"/>
  <c r="O35492" i="3"/>
  <c r="O35484" i="3"/>
  <c r="O35476" i="3"/>
  <c r="O35468" i="3"/>
  <c r="O35460" i="3"/>
  <c r="O35452" i="3"/>
  <c r="O35444" i="3"/>
  <c r="O35436" i="3"/>
  <c r="O35428" i="3"/>
  <c r="O35420" i="3"/>
  <c r="O35412" i="3"/>
  <c r="O35404" i="3"/>
  <c r="O35396" i="3"/>
  <c r="O35388" i="3"/>
  <c r="O35380" i="3"/>
  <c r="O35372" i="3"/>
  <c r="O35364" i="3"/>
  <c r="O35356" i="3"/>
  <c r="O35348" i="3"/>
  <c r="O35340" i="3"/>
  <c r="O35332" i="3"/>
  <c r="O35324" i="3"/>
  <c r="O35316" i="3"/>
  <c r="O35308" i="3"/>
  <c r="O35300" i="3"/>
  <c r="O35292" i="3"/>
  <c r="O35284" i="3"/>
  <c r="O35276" i="3"/>
  <c r="O35268" i="3"/>
  <c r="O35260" i="3"/>
  <c r="O35252" i="3"/>
  <c r="O35244" i="3"/>
  <c r="O35236" i="3"/>
  <c r="O35228" i="3"/>
  <c r="O35220" i="3"/>
  <c r="O35212" i="3"/>
  <c r="O35204" i="3"/>
  <c r="O35196" i="3"/>
  <c r="O35188" i="3"/>
  <c r="O35180" i="3"/>
  <c r="O35172" i="3"/>
  <c r="O35164" i="3"/>
  <c r="O35156" i="3"/>
  <c r="O35148" i="3"/>
  <c r="O35140" i="3"/>
  <c r="O35132" i="3"/>
  <c r="O35124" i="3"/>
  <c r="O35116" i="3"/>
  <c r="O35108" i="3"/>
  <c r="O35100" i="3"/>
  <c r="O35092" i="3"/>
  <c r="O35084" i="3"/>
  <c r="O35076" i="3"/>
  <c r="O35068" i="3"/>
  <c r="O35060" i="3"/>
  <c r="O35052" i="3"/>
  <c r="O35044" i="3"/>
  <c r="O35036" i="3"/>
  <c r="O35028" i="3"/>
  <c r="O35020" i="3"/>
  <c r="O35012" i="3"/>
  <c r="O35004" i="3"/>
  <c r="O34996" i="3"/>
  <c r="O34988" i="3"/>
  <c r="O34980" i="3"/>
  <c r="O34972" i="3"/>
  <c r="O34964" i="3"/>
  <c r="O34956" i="3"/>
  <c r="O34948" i="3"/>
  <c r="O34940" i="3"/>
  <c r="O34932" i="3"/>
  <c r="O34924" i="3"/>
  <c r="O34916" i="3"/>
  <c r="O34908" i="3"/>
  <c r="O34900" i="3"/>
  <c r="O34892" i="3"/>
  <c r="O34884" i="3"/>
  <c r="O34876" i="3"/>
  <c r="O34868" i="3"/>
  <c r="O34860" i="3"/>
  <c r="O34852" i="3"/>
  <c r="O34844" i="3"/>
  <c r="O34836" i="3"/>
  <c r="O34828" i="3"/>
  <c r="O34820" i="3"/>
  <c r="O34812" i="3"/>
  <c r="O34804" i="3"/>
  <c r="O34796" i="3"/>
  <c r="O34788" i="3"/>
  <c r="O34780" i="3"/>
  <c r="O34772" i="3"/>
  <c r="O34764" i="3"/>
  <c r="O34756" i="3"/>
  <c r="O34748" i="3"/>
  <c r="O34740" i="3"/>
  <c r="O34732" i="3"/>
  <c r="O34724" i="3"/>
  <c r="O34716" i="3"/>
  <c r="O34708" i="3"/>
  <c r="O34700" i="3"/>
  <c r="O34692" i="3"/>
  <c r="O34684" i="3"/>
  <c r="O34676" i="3"/>
  <c r="O34668" i="3"/>
  <c r="O34660" i="3"/>
  <c r="O34652" i="3"/>
  <c r="O34644" i="3"/>
  <c r="O34636" i="3"/>
  <c r="O34628" i="3"/>
  <c r="O34620" i="3"/>
  <c r="O34612" i="3"/>
  <c r="O34604" i="3"/>
  <c r="O34596" i="3"/>
  <c r="O34588" i="3"/>
  <c r="O50484" i="3"/>
  <c r="O50420" i="3"/>
  <c r="O50356" i="3"/>
  <c r="O50292" i="3"/>
  <c r="O50228" i="3"/>
  <c r="O50164" i="3"/>
  <c r="O50100" i="3"/>
  <c r="O50036" i="3"/>
  <c r="O49972" i="3"/>
  <c r="O49908" i="3"/>
  <c r="O49844" i="3"/>
  <c r="O49780" i="3"/>
  <c r="O49716" i="3"/>
  <c r="O49652" i="3"/>
  <c r="O49588" i="3"/>
  <c r="O49524" i="3"/>
  <c r="O49460" i="3"/>
  <c r="O49396" i="3"/>
  <c r="O49340" i="3"/>
  <c r="O49288" i="3"/>
  <c r="O49237" i="3"/>
  <c r="O49187" i="3"/>
  <c r="O49134" i="3"/>
  <c r="O49084" i="3"/>
  <c r="O49032" i="3"/>
  <c r="O48981" i="3"/>
  <c r="O48931" i="3"/>
  <c r="O48878" i="3"/>
  <c r="O48828" i="3"/>
  <c r="O48776" i="3"/>
  <c r="O48725" i="3"/>
  <c r="O48675" i="3"/>
  <c r="O48622" i="3"/>
  <c r="O48572" i="3"/>
  <c r="O48520" i="3"/>
  <c r="O48469" i="3"/>
  <c r="O48419" i="3"/>
  <c r="O48366" i="3"/>
  <c r="O48316" i="3"/>
  <c r="O48264" i="3"/>
  <c r="O48213" i="3"/>
  <c r="O48163" i="3"/>
  <c r="O48110" i="3"/>
  <c r="O48060" i="3"/>
  <c r="O48008" i="3"/>
  <c r="O47957" i="3"/>
  <c r="O47909" i="3"/>
  <c r="O47867" i="3"/>
  <c r="O47824" i="3"/>
  <c r="O47781" i="3"/>
  <c r="O47739" i="3"/>
  <c r="O47696" i="3"/>
  <c r="O47653" i="3"/>
  <c r="O47611" i="3"/>
  <c r="O47568" i="3"/>
  <c r="O47525" i="3"/>
  <c r="O47483" i="3"/>
  <c r="O47440" i="3"/>
  <c r="O47405" i="3"/>
  <c r="O47373" i="3"/>
  <c r="O47341" i="3"/>
  <c r="O47309" i="3"/>
  <c r="O47277" i="3"/>
  <c r="O47245" i="3"/>
  <c r="O47213" i="3"/>
  <c r="O47181" i="3"/>
  <c r="O47149" i="3"/>
  <c r="O47117" i="3"/>
  <c r="O47085" i="3"/>
  <c r="O47053" i="3"/>
  <c r="O47021" i="3"/>
  <c r="O46989" i="3"/>
  <c r="O46957" i="3"/>
  <c r="O46925" i="3"/>
  <c r="O46893" i="3"/>
  <c r="O46861" i="3"/>
  <c r="O46829" i="3"/>
  <c r="O46797" i="3"/>
  <c r="O46765" i="3"/>
  <c r="O46733" i="3"/>
  <c r="O46701" i="3"/>
  <c r="O46669" i="3"/>
  <c r="O46637" i="3"/>
  <c r="O46605" i="3"/>
  <c r="O46573" i="3"/>
  <c r="O46541" i="3"/>
  <c r="O46509" i="3"/>
  <c r="O46477" i="3"/>
  <c r="O46445" i="3"/>
  <c r="O46413" i="3"/>
  <c r="O46381" i="3"/>
  <c r="O46349" i="3"/>
  <c r="O46317" i="3"/>
  <c r="O46285" i="3"/>
  <c r="O46253" i="3"/>
  <c r="O46221" i="3"/>
  <c r="O46189" i="3"/>
  <c r="O46157" i="3"/>
  <c r="O46125" i="3"/>
  <c r="O46093" i="3"/>
  <c r="O46061" i="3"/>
  <c r="O46029" i="3"/>
  <c r="O45997" i="3"/>
  <c r="O45965" i="3"/>
  <c r="O45933" i="3"/>
  <c r="O45901" i="3"/>
  <c r="O45869" i="3"/>
  <c r="O45837" i="3"/>
  <c r="O45805" i="3"/>
  <c r="O45773" i="3"/>
  <c r="O45741" i="3"/>
  <c r="O45709" i="3"/>
  <c r="O45677" i="3"/>
  <c r="O45645" i="3"/>
  <c r="O45613" i="3"/>
  <c r="O45581" i="3"/>
  <c r="O45549" i="3"/>
  <c r="O45517" i="3"/>
  <c r="O45485" i="3"/>
  <c r="O45453" i="3"/>
  <c r="O45421" i="3"/>
  <c r="O45389" i="3"/>
  <c r="O45357" i="3"/>
  <c r="O45325" i="3"/>
  <c r="O45293" i="3"/>
  <c r="O45261" i="3"/>
  <c r="O45229" i="3"/>
  <c r="O45197" i="3"/>
  <c r="O45165" i="3"/>
  <c r="O45133" i="3"/>
  <c r="O45101" i="3"/>
  <c r="O45069" i="3"/>
  <c r="O45037" i="3"/>
  <c r="O45005" i="3"/>
  <c r="O44973" i="3"/>
  <c r="O44941" i="3"/>
  <c r="O44909" i="3"/>
  <c r="O44877" i="3"/>
  <c r="O44845" i="3"/>
  <c r="O44813" i="3"/>
  <c r="O44781" i="3"/>
  <c r="O44749" i="3"/>
  <c r="O44717" i="3"/>
  <c r="O44685" i="3"/>
  <c r="O44653" i="3"/>
  <c r="O44621" i="3"/>
  <c r="O44589" i="3"/>
  <c r="O44557" i="3"/>
  <c r="O44525" i="3"/>
  <c r="O44493" i="3"/>
  <c r="O44461" i="3"/>
  <c r="O44429" i="3"/>
  <c r="O44397" i="3"/>
  <c r="O44365" i="3"/>
  <c r="O44333" i="3"/>
  <c r="O44301" i="3"/>
  <c r="O44269" i="3"/>
  <c r="O44237" i="3"/>
  <c r="O44205" i="3"/>
  <c r="O44173" i="3"/>
  <c r="O44141" i="3"/>
  <c r="O44109" i="3"/>
  <c r="O44077" i="3"/>
  <c r="O44045" i="3"/>
  <c r="O44013" i="3"/>
  <c r="O43981" i="3"/>
  <c r="O43949" i="3"/>
  <c r="O43917" i="3"/>
  <c r="O43885" i="3"/>
  <c r="O43853" i="3"/>
  <c r="O43821" i="3"/>
  <c r="O43789" i="3"/>
  <c r="O43757" i="3"/>
  <c r="O43725" i="3"/>
  <c r="O43693" i="3"/>
  <c r="O43661" i="3"/>
  <c r="O43629" i="3"/>
  <c r="O43597" i="3"/>
  <c r="O43565" i="3"/>
  <c r="O43533" i="3"/>
  <c r="O43501" i="3"/>
  <c r="O43469" i="3"/>
  <c r="O43437" i="3"/>
  <c r="O43405" i="3"/>
  <c r="O43373" i="3"/>
  <c r="O43341" i="3"/>
  <c r="O43309" i="3"/>
  <c r="O43277" i="3"/>
  <c r="O43245" i="3"/>
  <c r="O43213" i="3"/>
  <c r="O43181" i="3"/>
  <c r="O43149" i="3"/>
  <c r="O43117" i="3"/>
  <c r="O43085" i="3"/>
  <c r="O43053" i="3"/>
  <c r="O43021" i="3"/>
  <c r="O42989" i="3"/>
  <c r="O42957" i="3"/>
  <c r="O42925" i="3"/>
  <c r="O42893" i="3"/>
  <c r="O42861" i="3"/>
  <c r="O42829" i="3"/>
  <c r="O42797" i="3"/>
  <c r="O42765" i="3"/>
  <c r="O42733" i="3"/>
  <c r="O42701" i="3"/>
  <c r="O42669" i="3"/>
  <c r="O42637" i="3"/>
  <c r="O42605" i="3"/>
  <c r="O42573" i="3"/>
  <c r="O42541" i="3"/>
  <c r="O42509" i="3"/>
  <c r="O42477" i="3"/>
  <c r="O42445" i="3"/>
  <c r="O42413" i="3"/>
  <c r="O42381" i="3"/>
  <c r="O42349" i="3"/>
  <c r="O42317" i="3"/>
  <c r="O42285" i="3"/>
  <c r="O42253" i="3"/>
  <c r="O42221" i="3"/>
  <c r="O42189" i="3"/>
  <c r="O42157" i="3"/>
  <c r="O42125" i="3"/>
  <c r="O42101" i="3"/>
  <c r="O42078" i="3"/>
  <c r="O42060" i="3"/>
  <c r="O42037" i="3"/>
  <c r="O42014" i="3"/>
  <c r="O41996" i="3"/>
  <c r="O41973" i="3"/>
  <c r="O41950" i="3"/>
  <c r="O41932" i="3"/>
  <c r="O41909" i="3"/>
  <c r="O41887" i="3"/>
  <c r="O41871" i="3"/>
  <c r="O41855" i="3"/>
  <c r="O41839" i="3"/>
  <c r="O41823" i="3"/>
  <c r="O41807" i="3"/>
  <c r="O41791" i="3"/>
  <c r="O41775" i="3"/>
  <c r="O41759" i="3"/>
  <c r="O41743" i="3"/>
  <c r="O41727" i="3"/>
  <c r="O41711" i="3"/>
  <c r="O41695" i="3"/>
  <c r="O41679" i="3"/>
  <c r="O41663" i="3"/>
  <c r="O41647" i="3"/>
  <c r="O41631" i="3"/>
  <c r="O41615" i="3"/>
  <c r="O41599" i="3"/>
  <c r="O41583" i="3"/>
  <c r="O41567" i="3"/>
  <c r="O41551" i="3"/>
  <c r="O41535" i="3"/>
  <c r="O41519" i="3"/>
  <c r="O41503" i="3"/>
  <c r="O41487" i="3"/>
  <c r="O41471" i="3"/>
  <c r="O41455" i="3"/>
  <c r="O41439" i="3"/>
  <c r="O41423" i="3"/>
  <c r="O41407" i="3"/>
  <c r="O41391" i="3"/>
  <c r="O41375" i="3"/>
  <c r="O41359" i="3"/>
  <c r="O41343" i="3"/>
  <c r="O41327" i="3"/>
  <c r="O41311" i="3"/>
  <c r="O41295" i="3"/>
  <c r="O41282" i="3"/>
  <c r="O41269" i="3"/>
  <c r="O41259" i="3"/>
  <c r="O41251" i="3"/>
  <c r="O41243" i="3"/>
  <c r="O41235" i="3"/>
  <c r="O41227" i="3"/>
  <c r="O41219" i="3"/>
  <c r="O41211" i="3"/>
  <c r="O41203" i="3"/>
  <c r="O41195" i="3"/>
  <c r="O41187" i="3"/>
  <c r="O41179" i="3"/>
  <c r="O41171" i="3"/>
  <c r="O41163" i="3"/>
  <c r="O41155" i="3"/>
  <c r="O41147" i="3"/>
  <c r="O41139" i="3"/>
  <c r="O41131" i="3"/>
  <c r="O41123" i="3"/>
  <c r="O41115" i="3"/>
  <c r="O41107" i="3"/>
  <c r="O41099" i="3"/>
  <c r="O41091" i="3"/>
  <c r="O41083" i="3"/>
  <c r="O41075" i="3"/>
  <c r="O41067" i="3"/>
  <c r="O41059" i="3"/>
  <c r="O41051" i="3"/>
  <c r="O41043" i="3"/>
  <c r="O41035" i="3"/>
  <c r="O41027" i="3"/>
  <c r="O41019" i="3"/>
  <c r="O41011" i="3"/>
  <c r="O41003" i="3"/>
  <c r="O40995" i="3"/>
  <c r="O40987" i="3"/>
  <c r="O40979" i="3"/>
  <c r="O40971" i="3"/>
  <c r="O40963" i="3"/>
  <c r="O40955" i="3"/>
  <c r="O40947" i="3"/>
  <c r="O40939" i="3"/>
  <c r="O40931" i="3"/>
  <c r="O40923" i="3"/>
  <c r="O40915" i="3"/>
  <c r="O40907" i="3"/>
  <c r="O40899" i="3"/>
  <c r="O40891" i="3"/>
  <c r="O40883" i="3"/>
  <c r="O40875" i="3"/>
  <c r="O40867" i="3"/>
  <c r="O40859" i="3"/>
  <c r="O40851" i="3"/>
  <c r="O40843" i="3"/>
  <c r="O40835" i="3"/>
  <c r="O40827" i="3"/>
  <c r="O40819" i="3"/>
  <c r="O40811" i="3"/>
  <c r="O40803" i="3"/>
  <c r="O40795" i="3"/>
  <c r="O40787" i="3"/>
  <c r="O40779" i="3"/>
  <c r="O40771" i="3"/>
  <c r="O40763" i="3"/>
  <c r="O40755" i="3"/>
  <c r="O40747" i="3"/>
  <c r="O40739" i="3"/>
  <c r="O40731" i="3"/>
  <c r="O40723" i="3"/>
  <c r="O40715" i="3"/>
  <c r="O40707" i="3"/>
  <c r="O40699" i="3"/>
  <c r="O40691" i="3"/>
  <c r="O40683" i="3"/>
  <c r="O40675" i="3"/>
  <c r="O40667" i="3"/>
  <c r="O40659" i="3"/>
  <c r="O40651" i="3"/>
  <c r="O40643" i="3"/>
  <c r="O40635" i="3"/>
  <c r="O40627" i="3"/>
  <c r="O40619" i="3"/>
  <c r="O40611" i="3"/>
  <c r="O40603" i="3"/>
  <c r="O40595" i="3"/>
  <c r="O40587" i="3"/>
  <c r="O40579" i="3"/>
  <c r="O40571" i="3"/>
  <c r="O40563" i="3"/>
  <c r="O40555" i="3"/>
  <c r="O40547" i="3"/>
  <c r="O40539" i="3"/>
  <c r="O40531" i="3"/>
  <c r="O40523" i="3"/>
  <c r="O40515" i="3"/>
  <c r="O40507" i="3"/>
  <c r="O40499" i="3"/>
  <c r="O40491" i="3"/>
  <c r="O40483" i="3"/>
  <c r="O40475" i="3"/>
  <c r="O40467" i="3"/>
  <c r="O40459" i="3"/>
  <c r="O40451" i="3"/>
  <c r="O40443" i="3"/>
  <c r="O40435" i="3"/>
  <c r="O40427" i="3"/>
  <c r="O40419" i="3"/>
  <c r="O40411" i="3"/>
  <c r="O40403" i="3"/>
  <c r="O40395" i="3"/>
  <c r="O40387" i="3"/>
  <c r="O40379" i="3"/>
  <c r="O40371" i="3"/>
  <c r="O40363" i="3"/>
  <c r="O40355" i="3"/>
  <c r="O40347" i="3"/>
  <c r="O40339" i="3"/>
  <c r="O40331" i="3"/>
  <c r="O40323" i="3"/>
  <c r="O40315" i="3"/>
  <c r="O40307" i="3"/>
  <c r="O40299" i="3"/>
  <c r="O40291" i="3"/>
  <c r="O40283" i="3"/>
  <c r="O40275" i="3"/>
  <c r="O40267" i="3"/>
  <c r="O40259" i="3"/>
  <c r="O40251" i="3"/>
  <c r="O40243" i="3"/>
  <c r="O40235" i="3"/>
  <c r="O40227" i="3"/>
  <c r="O40219" i="3"/>
  <c r="O40211" i="3"/>
  <c r="O40203" i="3"/>
  <c r="O40195" i="3"/>
  <c r="O40187" i="3"/>
  <c r="O40179" i="3"/>
  <c r="O40171" i="3"/>
  <c r="O40163" i="3"/>
  <c r="O40155" i="3"/>
  <c r="O40147" i="3"/>
  <c r="O40139" i="3"/>
  <c r="O40131" i="3"/>
  <c r="O40123" i="3"/>
  <c r="O40115" i="3"/>
  <c r="O40107" i="3"/>
  <c r="O40099" i="3"/>
  <c r="O40091" i="3"/>
  <c r="O40083" i="3"/>
  <c r="O40075" i="3"/>
  <c r="O40067" i="3"/>
  <c r="O40059" i="3"/>
  <c r="O40051" i="3"/>
  <c r="O40043" i="3"/>
  <c r="O40035" i="3"/>
  <c r="O40027" i="3"/>
  <c r="O40019" i="3"/>
  <c r="O40011" i="3"/>
  <c r="O40003" i="3"/>
  <c r="O39995" i="3"/>
  <c r="O39987" i="3"/>
  <c r="O39979" i="3"/>
  <c r="O39971" i="3"/>
  <c r="O39963" i="3"/>
  <c r="O39955" i="3"/>
  <c r="O39947" i="3"/>
  <c r="O39939" i="3"/>
  <c r="O39931" i="3"/>
  <c r="O39923" i="3"/>
  <c r="O39915" i="3"/>
  <c r="O39907" i="3"/>
  <c r="O39899" i="3"/>
  <c r="O39891" i="3"/>
  <c r="O39883" i="3"/>
  <c r="O39875" i="3"/>
  <c r="O39867" i="3"/>
  <c r="O39859" i="3"/>
  <c r="O39851" i="3"/>
  <c r="O39843" i="3"/>
  <c r="O39835" i="3"/>
  <c r="O39827" i="3"/>
  <c r="O39819" i="3"/>
  <c r="O39811" i="3"/>
  <c r="O39803" i="3"/>
  <c r="O39795" i="3"/>
  <c r="O39787" i="3"/>
  <c r="O39779" i="3"/>
  <c r="O39771" i="3"/>
  <c r="O39763" i="3"/>
  <c r="O39755" i="3"/>
  <c r="O39747" i="3"/>
  <c r="O39739" i="3"/>
  <c r="O39731" i="3"/>
  <c r="O39723" i="3"/>
  <c r="O39715" i="3"/>
  <c r="O39707" i="3"/>
  <c r="O39699" i="3"/>
  <c r="O39691" i="3"/>
  <c r="O39683" i="3"/>
  <c r="O39675" i="3"/>
  <c r="O39667" i="3"/>
  <c r="O39659" i="3"/>
  <c r="O39651" i="3"/>
  <c r="O39643" i="3"/>
  <c r="O39635" i="3"/>
  <c r="O39627" i="3"/>
  <c r="O39619" i="3"/>
  <c r="O39611" i="3"/>
  <c r="O39603" i="3"/>
  <c r="O39595" i="3"/>
  <c r="O39587" i="3"/>
  <c r="O39579" i="3"/>
  <c r="O39571" i="3"/>
  <c r="O39563" i="3"/>
  <c r="O39555" i="3"/>
  <c r="O39547" i="3"/>
  <c r="O39539" i="3"/>
  <c r="O39531" i="3"/>
  <c r="O39523" i="3"/>
  <c r="O39515" i="3"/>
  <c r="O39507" i="3"/>
  <c r="O39499" i="3"/>
  <c r="O39491" i="3"/>
  <c r="O39483" i="3"/>
  <c r="O39475" i="3"/>
  <c r="O39467" i="3"/>
  <c r="O39459" i="3"/>
  <c r="O39451" i="3"/>
  <c r="O39443" i="3"/>
  <c r="O39435" i="3"/>
  <c r="O39427" i="3"/>
  <c r="O39419" i="3"/>
  <c r="O39411" i="3"/>
  <c r="O39403" i="3"/>
  <c r="O39395" i="3"/>
  <c r="O39387" i="3"/>
  <c r="O39379" i="3"/>
  <c r="O39371" i="3"/>
  <c r="O39363" i="3"/>
  <c r="O39355" i="3"/>
  <c r="O39347" i="3"/>
  <c r="O39339" i="3"/>
  <c r="O39331" i="3"/>
  <c r="O39323" i="3"/>
  <c r="O39315" i="3"/>
  <c r="O39307" i="3"/>
  <c r="O39299" i="3"/>
  <c r="O39291" i="3"/>
  <c r="O39283" i="3"/>
  <c r="O39275" i="3"/>
  <c r="O39267" i="3"/>
  <c r="O39259" i="3"/>
  <c r="O39251" i="3"/>
  <c r="O39243" i="3"/>
  <c r="O39235" i="3"/>
  <c r="O39227" i="3"/>
  <c r="O39219" i="3"/>
  <c r="O39211" i="3"/>
  <c r="O39203" i="3"/>
  <c r="O39195" i="3"/>
  <c r="O39187" i="3"/>
  <c r="O39179" i="3"/>
  <c r="O39171" i="3"/>
  <c r="O39163" i="3"/>
  <c r="O39155" i="3"/>
  <c r="O39147" i="3"/>
  <c r="O39139" i="3"/>
  <c r="O39131" i="3"/>
  <c r="O39123" i="3"/>
  <c r="O39115" i="3"/>
  <c r="O39107" i="3"/>
  <c r="O39099" i="3"/>
  <c r="O39091" i="3"/>
  <c r="O39083" i="3"/>
  <c r="O39075" i="3"/>
  <c r="O39067" i="3"/>
  <c r="O39059" i="3"/>
  <c r="O39051" i="3"/>
  <c r="O39043" i="3"/>
  <c r="O39035" i="3"/>
  <c r="O39027" i="3"/>
  <c r="O39019" i="3"/>
  <c r="O39011" i="3"/>
  <c r="O39003" i="3"/>
  <c r="O38995" i="3"/>
  <c r="O38987" i="3"/>
  <c r="O38979" i="3"/>
  <c r="O38971" i="3"/>
  <c r="O38963" i="3"/>
  <c r="O38955" i="3"/>
  <c r="O38947" i="3"/>
  <c r="O38939" i="3"/>
  <c r="O38931" i="3"/>
  <c r="O38923" i="3"/>
  <c r="O38915" i="3"/>
  <c r="O38907" i="3"/>
  <c r="O38899" i="3"/>
  <c r="O38891" i="3"/>
  <c r="O38883" i="3"/>
  <c r="O38875" i="3"/>
  <c r="O38867" i="3"/>
  <c r="O38859" i="3"/>
  <c r="O38851" i="3"/>
  <c r="O38843" i="3"/>
  <c r="O38835" i="3"/>
  <c r="O38827" i="3"/>
  <c r="O38819" i="3"/>
  <c r="O38811" i="3"/>
  <c r="O38803" i="3"/>
  <c r="O38795" i="3"/>
  <c r="O38787" i="3"/>
  <c r="O38779" i="3"/>
  <c r="O38771" i="3"/>
  <c r="O38763" i="3"/>
  <c r="O38755" i="3"/>
  <c r="O38747" i="3"/>
  <c r="O38739" i="3"/>
  <c r="O38731" i="3"/>
  <c r="O38723" i="3"/>
  <c r="O38715" i="3"/>
  <c r="O38707" i="3"/>
  <c r="O38699" i="3"/>
  <c r="O38691" i="3"/>
  <c r="O38683" i="3"/>
  <c r="O38675" i="3"/>
  <c r="O38667" i="3"/>
  <c r="O38659" i="3"/>
  <c r="O38651" i="3"/>
  <c r="O38643" i="3"/>
  <c r="O38635" i="3"/>
  <c r="O38627" i="3"/>
  <c r="O38619" i="3"/>
  <c r="O38611" i="3"/>
  <c r="O38603" i="3"/>
  <c r="O38595" i="3"/>
  <c r="O38587" i="3"/>
  <c r="O38579" i="3"/>
  <c r="O38571" i="3"/>
  <c r="O38563" i="3"/>
  <c r="O38555" i="3"/>
  <c r="O38547" i="3"/>
  <c r="O38539" i="3"/>
  <c r="O38531" i="3"/>
  <c r="O38523" i="3"/>
  <c r="O38515" i="3"/>
  <c r="O38507" i="3"/>
  <c r="O38499" i="3"/>
  <c r="O38491" i="3"/>
  <c r="O38483" i="3"/>
  <c r="O38475" i="3"/>
  <c r="O38467" i="3"/>
  <c r="O38459" i="3"/>
  <c r="O38451" i="3"/>
  <c r="O38443" i="3"/>
  <c r="O38435" i="3"/>
  <c r="O38427" i="3"/>
  <c r="O38419" i="3"/>
  <c r="O38411" i="3"/>
  <c r="O38403" i="3"/>
  <c r="O38395" i="3"/>
  <c r="O38387" i="3"/>
  <c r="O38379" i="3"/>
  <c r="O38371" i="3"/>
  <c r="O38363" i="3"/>
  <c r="O38355" i="3"/>
  <c r="O38347" i="3"/>
  <c r="O38339" i="3"/>
  <c r="O38331" i="3"/>
  <c r="O38323" i="3"/>
  <c r="O38315" i="3"/>
  <c r="O38307" i="3"/>
  <c r="O38299" i="3"/>
  <c r="O38291" i="3"/>
  <c r="O38283" i="3"/>
  <c r="O38275" i="3"/>
  <c r="O38267" i="3"/>
  <c r="O38259" i="3"/>
  <c r="O38251" i="3"/>
  <c r="O38243" i="3"/>
  <c r="O38235" i="3"/>
  <c r="O38227" i="3"/>
  <c r="O38219" i="3"/>
  <c r="O38211" i="3"/>
  <c r="O38203" i="3"/>
  <c r="O38195" i="3"/>
  <c r="O38187" i="3"/>
  <c r="O38179" i="3"/>
  <c r="O38171" i="3"/>
  <c r="O38163" i="3"/>
  <c r="O38155" i="3"/>
  <c r="O38147" i="3"/>
  <c r="O38139" i="3"/>
  <c r="O38131" i="3"/>
  <c r="O38123" i="3"/>
  <c r="O38115" i="3"/>
  <c r="O38107" i="3"/>
  <c r="O38099" i="3"/>
  <c r="O38091" i="3"/>
  <c r="O38083" i="3"/>
  <c r="O38075" i="3"/>
  <c r="O38067" i="3"/>
  <c r="O38059" i="3"/>
  <c r="O38051" i="3"/>
  <c r="O38043" i="3"/>
  <c r="O38035" i="3"/>
  <c r="O38027" i="3"/>
  <c r="O38019" i="3"/>
  <c r="O38011" i="3"/>
  <c r="O38003" i="3"/>
  <c r="O37995" i="3"/>
  <c r="O37987" i="3"/>
  <c r="O37979" i="3"/>
  <c r="O37971" i="3"/>
  <c r="O37963" i="3"/>
  <c r="O37955" i="3"/>
  <c r="O37947" i="3"/>
  <c r="O37939" i="3"/>
  <c r="O37931" i="3"/>
  <c r="O37923" i="3"/>
  <c r="O37915" i="3"/>
  <c r="O37907" i="3"/>
  <c r="O37899" i="3"/>
  <c r="O37891" i="3"/>
  <c r="O37883" i="3"/>
  <c r="O37875" i="3"/>
  <c r="O37867" i="3"/>
  <c r="O37859" i="3"/>
  <c r="O37851" i="3"/>
  <c r="O37843" i="3"/>
  <c r="O37835" i="3"/>
  <c r="O37827" i="3"/>
  <c r="O37819" i="3"/>
  <c r="O37811" i="3"/>
  <c r="O37803" i="3"/>
  <c r="O37795" i="3"/>
  <c r="O37787" i="3"/>
  <c r="O37779" i="3"/>
  <c r="O37771" i="3"/>
  <c r="O37763" i="3"/>
  <c r="O37755" i="3"/>
  <c r="O37747" i="3"/>
  <c r="O37739" i="3"/>
  <c r="O37731" i="3"/>
  <c r="O37723" i="3"/>
  <c r="O37715" i="3"/>
  <c r="O37707" i="3"/>
  <c r="O37699" i="3"/>
  <c r="O37691" i="3"/>
  <c r="O37683" i="3"/>
  <c r="O37675" i="3"/>
  <c r="O37667" i="3"/>
  <c r="O37659" i="3"/>
  <c r="O37651" i="3"/>
  <c r="O37643" i="3"/>
  <c r="O37635" i="3"/>
  <c r="O37627" i="3"/>
  <c r="O37619" i="3"/>
  <c r="O37611" i="3"/>
  <c r="O37603" i="3"/>
  <c r="O37595" i="3"/>
  <c r="O37587" i="3"/>
  <c r="O37579" i="3"/>
  <c r="O37571" i="3"/>
  <c r="O37563" i="3"/>
  <c r="O37555" i="3"/>
  <c r="O37547" i="3"/>
  <c r="O37539" i="3"/>
  <c r="O37531" i="3"/>
  <c r="O37523" i="3"/>
  <c r="O37515" i="3"/>
  <c r="O37507" i="3"/>
  <c r="O37499" i="3"/>
  <c r="O37491" i="3"/>
  <c r="O37483" i="3"/>
  <c r="O37475" i="3"/>
  <c r="O37467" i="3"/>
  <c r="O37459" i="3"/>
  <c r="O37451" i="3"/>
  <c r="O37443" i="3"/>
  <c r="O37435" i="3"/>
  <c r="O37427" i="3"/>
  <c r="O37419" i="3"/>
  <c r="O37411" i="3"/>
  <c r="O37403" i="3"/>
  <c r="O37395" i="3"/>
  <c r="O37387" i="3"/>
  <c r="O37379" i="3"/>
  <c r="O37371" i="3"/>
  <c r="O37363" i="3"/>
  <c r="O37355" i="3"/>
  <c r="O37347" i="3"/>
  <c r="O37339" i="3"/>
  <c r="O37331" i="3"/>
  <c r="O37323" i="3"/>
  <c r="O37315" i="3"/>
  <c r="O37307" i="3"/>
  <c r="O37299" i="3"/>
  <c r="O37291" i="3"/>
  <c r="O37283" i="3"/>
  <c r="O37275" i="3"/>
  <c r="O37267" i="3"/>
  <c r="O37259" i="3"/>
  <c r="O37251" i="3"/>
  <c r="O37243" i="3"/>
  <c r="O37235" i="3"/>
  <c r="O37227" i="3"/>
  <c r="O37219" i="3"/>
  <c r="O37211" i="3"/>
  <c r="O37203" i="3"/>
  <c r="O37195" i="3"/>
  <c r="O37187" i="3"/>
  <c r="O37179" i="3"/>
  <c r="O37171" i="3"/>
  <c r="O37163" i="3"/>
  <c r="O37155" i="3"/>
  <c r="O37147" i="3"/>
  <c r="O37139" i="3"/>
  <c r="O37131" i="3"/>
  <c r="O37123" i="3"/>
  <c r="O37115" i="3"/>
  <c r="O37107" i="3"/>
  <c r="O37099" i="3"/>
  <c r="O37091" i="3"/>
  <c r="O37083" i="3"/>
  <c r="O37075" i="3"/>
  <c r="O37067" i="3"/>
  <c r="O37059" i="3"/>
  <c r="O37051" i="3"/>
  <c r="O37043" i="3"/>
  <c r="O37035" i="3"/>
  <c r="O37027" i="3"/>
  <c r="O37019" i="3"/>
  <c r="O37011" i="3"/>
  <c r="O37003" i="3"/>
  <c r="O36995" i="3"/>
  <c r="O36987" i="3"/>
  <c r="O36979" i="3"/>
  <c r="O36971" i="3"/>
  <c r="O36963" i="3"/>
  <c r="O36955" i="3"/>
  <c r="O36947" i="3"/>
  <c r="O36939" i="3"/>
  <c r="O36931" i="3"/>
  <c r="O36923" i="3"/>
  <c r="O36915" i="3"/>
  <c r="O36907" i="3"/>
  <c r="O36899" i="3"/>
  <c r="O36891" i="3"/>
  <c r="O36883" i="3"/>
  <c r="O36875" i="3"/>
  <c r="O36867" i="3"/>
  <c r="O36859" i="3"/>
  <c r="O36851" i="3"/>
  <c r="O36843" i="3"/>
  <c r="O36835" i="3"/>
  <c r="O36827" i="3"/>
  <c r="O36819" i="3"/>
  <c r="O36811" i="3"/>
  <c r="O36803" i="3"/>
  <c r="O36795" i="3"/>
  <c r="O36787" i="3"/>
  <c r="O36779" i="3"/>
  <c r="O36771" i="3"/>
  <c r="O36763" i="3"/>
  <c r="O36755" i="3"/>
  <c r="O36747" i="3"/>
  <c r="O36739" i="3"/>
  <c r="O36731" i="3"/>
  <c r="O36723" i="3"/>
  <c r="O36715" i="3"/>
  <c r="O36707" i="3"/>
  <c r="O36699" i="3"/>
  <c r="O36691" i="3"/>
  <c r="O36683" i="3"/>
  <c r="O36675" i="3"/>
  <c r="O36667" i="3"/>
  <c r="O36659" i="3"/>
  <c r="O36651" i="3"/>
  <c r="O36643" i="3"/>
  <c r="O36635" i="3"/>
  <c r="O36627" i="3"/>
  <c r="O36619" i="3"/>
  <c r="O36611" i="3"/>
  <c r="O36603" i="3"/>
  <c r="O36595" i="3"/>
  <c r="O36587" i="3"/>
  <c r="O36579" i="3"/>
  <c r="O36571" i="3"/>
  <c r="O36563" i="3"/>
  <c r="O36555" i="3"/>
  <c r="O36547" i="3"/>
  <c r="O36539" i="3"/>
  <c r="O36531" i="3"/>
  <c r="O36523" i="3"/>
  <c r="O36515" i="3"/>
  <c r="O36507" i="3"/>
  <c r="O36499" i="3"/>
  <c r="O36491" i="3"/>
  <c r="O36483" i="3"/>
  <c r="O36475" i="3"/>
  <c r="O36467" i="3"/>
  <c r="O36459" i="3"/>
  <c r="O36451" i="3"/>
  <c r="O36443" i="3"/>
  <c r="O36435" i="3"/>
  <c r="O36427" i="3"/>
  <c r="O36419" i="3"/>
  <c r="O36411" i="3"/>
  <c r="O36403" i="3"/>
  <c r="O36395" i="3"/>
  <c r="O36387" i="3"/>
  <c r="O36379" i="3"/>
  <c r="O36371" i="3"/>
  <c r="O36363" i="3"/>
  <c r="O36355" i="3"/>
  <c r="O36347" i="3"/>
  <c r="O36339" i="3"/>
  <c r="O36331" i="3"/>
  <c r="O36323" i="3"/>
  <c r="O36315" i="3"/>
  <c r="O36307" i="3"/>
  <c r="O36299" i="3"/>
  <c r="O36291" i="3"/>
  <c r="O36283" i="3"/>
  <c r="O36275" i="3"/>
  <c r="O36267" i="3"/>
  <c r="O36259" i="3"/>
  <c r="O36251" i="3"/>
  <c r="O36243" i="3"/>
  <c r="O36235" i="3"/>
  <c r="O36227" i="3"/>
  <c r="O36219" i="3"/>
  <c r="O36211" i="3"/>
  <c r="O36203" i="3"/>
  <c r="O36195" i="3"/>
  <c r="O36187" i="3"/>
  <c r="O36179" i="3"/>
  <c r="O36171" i="3"/>
  <c r="O36163" i="3"/>
  <c r="O36155" i="3"/>
  <c r="O36147" i="3"/>
  <c r="O36139" i="3"/>
  <c r="O36131" i="3"/>
  <c r="O36123" i="3"/>
  <c r="O36115" i="3"/>
  <c r="O36107" i="3"/>
  <c r="O36099" i="3"/>
  <c r="O36091" i="3"/>
  <c r="O36083" i="3"/>
  <c r="O36075" i="3"/>
  <c r="O36067" i="3"/>
  <c r="O36059" i="3"/>
  <c r="O36051" i="3"/>
  <c r="O36043" i="3"/>
  <c r="O36035" i="3"/>
  <c r="O36027" i="3"/>
  <c r="O36019" i="3"/>
  <c r="O36011" i="3"/>
  <c r="O36003" i="3"/>
  <c r="O35995" i="3"/>
  <c r="O35987" i="3"/>
  <c r="O35979" i="3"/>
  <c r="O35971" i="3"/>
  <c r="O35963" i="3"/>
  <c r="O35955" i="3"/>
  <c r="O35947" i="3"/>
  <c r="O35939" i="3"/>
  <c r="O35931" i="3"/>
  <c r="O35923" i="3"/>
  <c r="O35915" i="3"/>
  <c r="O35907" i="3"/>
  <c r="O35899" i="3"/>
  <c r="O35891" i="3"/>
  <c r="O35883" i="3"/>
  <c r="O35875" i="3"/>
  <c r="O35867" i="3"/>
  <c r="O35859" i="3"/>
  <c r="O35851" i="3"/>
  <c r="O35843" i="3"/>
  <c r="O35835" i="3"/>
  <c r="O35827" i="3"/>
  <c r="O35819" i="3"/>
  <c r="O35811" i="3"/>
  <c r="O35803" i="3"/>
  <c r="O35795" i="3"/>
  <c r="O35787" i="3"/>
  <c r="O35779" i="3"/>
  <c r="O35771" i="3"/>
  <c r="O35763" i="3"/>
  <c r="O35755" i="3"/>
  <c r="O35747" i="3"/>
  <c r="O35739" i="3"/>
  <c r="O35731" i="3"/>
  <c r="O35723" i="3"/>
  <c r="O35715" i="3"/>
  <c r="O35707" i="3"/>
  <c r="O35699" i="3"/>
  <c r="O35691" i="3"/>
  <c r="O35683" i="3"/>
  <c r="O35675" i="3"/>
  <c r="O35667" i="3"/>
  <c r="O35659" i="3"/>
  <c r="O35651" i="3"/>
  <c r="O35643" i="3"/>
  <c r="O35635" i="3"/>
  <c r="O35627" i="3"/>
  <c r="O35619" i="3"/>
  <c r="O35611" i="3"/>
  <c r="O35603" i="3"/>
  <c r="O35595" i="3"/>
  <c r="O35587" i="3"/>
  <c r="O35579" i="3"/>
  <c r="O35571" i="3"/>
  <c r="O35563" i="3"/>
  <c r="O35555" i="3"/>
  <c r="O35547" i="3"/>
  <c r="O35539" i="3"/>
  <c r="O35531" i="3"/>
  <c r="O35523" i="3"/>
  <c r="O35515" i="3"/>
  <c r="O35507" i="3"/>
  <c r="O35499" i="3"/>
  <c r="O35491" i="3"/>
  <c r="O35483" i="3"/>
  <c r="O35475" i="3"/>
  <c r="O35467" i="3"/>
  <c r="O35459" i="3"/>
  <c r="O35451" i="3"/>
  <c r="O35443" i="3"/>
  <c r="O35435" i="3"/>
  <c r="O35427" i="3"/>
  <c r="O35419" i="3"/>
  <c r="O35411" i="3"/>
  <c r="O35403" i="3"/>
  <c r="O35395" i="3"/>
  <c r="O35387" i="3"/>
  <c r="O35379" i="3"/>
  <c r="O35371" i="3"/>
  <c r="O35363" i="3"/>
  <c r="O35355" i="3"/>
  <c r="O35347" i="3"/>
  <c r="O35339" i="3"/>
  <c r="O35331" i="3"/>
  <c r="O35323" i="3"/>
  <c r="O35315" i="3"/>
  <c r="O35307" i="3"/>
  <c r="O35299" i="3"/>
  <c r="O35291" i="3"/>
  <c r="O35283" i="3"/>
  <c r="O35275" i="3"/>
  <c r="O35267" i="3"/>
  <c r="O35259" i="3"/>
  <c r="O35251" i="3"/>
  <c r="O35243" i="3"/>
  <c r="O35235" i="3"/>
  <c r="O35227" i="3"/>
  <c r="O35219" i="3"/>
  <c r="O35211" i="3"/>
  <c r="O35203" i="3"/>
  <c r="O35195" i="3"/>
  <c r="O35187" i="3"/>
  <c r="O35179" i="3"/>
  <c r="O35171" i="3"/>
  <c r="O35163" i="3"/>
  <c r="O35155" i="3"/>
  <c r="O35147" i="3"/>
  <c r="O35139" i="3"/>
  <c r="O35131" i="3"/>
  <c r="O35123" i="3"/>
  <c r="O35115" i="3"/>
  <c r="O50470" i="3"/>
  <c r="O50406" i="3"/>
  <c r="O50342" i="3"/>
  <c r="O50278" i="3"/>
  <c r="O50214" i="3"/>
  <c r="O50150" i="3"/>
  <c r="O50086" i="3"/>
  <c r="O50022" i="3"/>
  <c r="O49958" i="3"/>
  <c r="O49894" i="3"/>
  <c r="O49830" i="3"/>
  <c r="O49766" i="3"/>
  <c r="O49702" i="3"/>
  <c r="O49638" i="3"/>
  <c r="O49574" i="3"/>
  <c r="O49510" i="3"/>
  <c r="O49446" i="3"/>
  <c r="O49382" i="3"/>
  <c r="O49328" i="3"/>
  <c r="O49277" i="3"/>
  <c r="O49227" i="3"/>
  <c r="O49174" i="3"/>
  <c r="O49124" i="3"/>
  <c r="O49072" i="3"/>
  <c r="O49021" i="3"/>
  <c r="O48971" i="3"/>
  <c r="O48918" i="3"/>
  <c r="O48868" i="3"/>
  <c r="O48816" i="3"/>
  <c r="O48765" i="3"/>
  <c r="O48715" i="3"/>
  <c r="O48662" i="3"/>
  <c r="O48612" i="3"/>
  <c r="O48560" i="3"/>
  <c r="O48509" i="3"/>
  <c r="O48459" i="3"/>
  <c r="O48406" i="3"/>
  <c r="O48356" i="3"/>
  <c r="O48304" i="3"/>
  <c r="O48253" i="3"/>
  <c r="O48203" i="3"/>
  <c r="O48150" i="3"/>
  <c r="O48100" i="3"/>
  <c r="O48048" i="3"/>
  <c r="O47997" i="3"/>
  <c r="O47947" i="3"/>
  <c r="O47900" i="3"/>
  <c r="O47858" i="3"/>
  <c r="O47814" i="3"/>
  <c r="O47772" i="3"/>
  <c r="O47730" i="3"/>
  <c r="O47686" i="3"/>
  <c r="O47644" i="3"/>
  <c r="O47602" i="3"/>
  <c r="O47558" i="3"/>
  <c r="O47516" i="3"/>
  <c r="O47474" i="3"/>
  <c r="O47430" i="3"/>
  <c r="O47398" i="3"/>
  <c r="O47366" i="3"/>
  <c r="O47334" i="3"/>
  <c r="O47302" i="3"/>
  <c r="O47270" i="3"/>
  <c r="O47238" i="3"/>
  <c r="O47206" i="3"/>
  <c r="O47174" i="3"/>
  <c r="O47142" i="3"/>
  <c r="O47110" i="3"/>
  <c r="O47078" i="3"/>
  <c r="O47046" i="3"/>
  <c r="O47014" i="3"/>
  <c r="O46982" i="3"/>
  <c r="O46950" i="3"/>
  <c r="O46918" i="3"/>
  <c r="O46886" i="3"/>
  <c r="O46854" i="3"/>
  <c r="O46822" i="3"/>
  <c r="O46790" i="3"/>
  <c r="O46758" i="3"/>
  <c r="O46726" i="3"/>
  <c r="O46694" i="3"/>
  <c r="O46662" i="3"/>
  <c r="O46630" i="3"/>
  <c r="O46598" i="3"/>
  <c r="O46566" i="3"/>
  <c r="O46534" i="3"/>
  <c r="O46502" i="3"/>
  <c r="O46470" i="3"/>
  <c r="O46438" i="3"/>
  <c r="O46406" i="3"/>
  <c r="O46374" i="3"/>
  <c r="O46342" i="3"/>
  <c r="O46310" i="3"/>
  <c r="O46278" i="3"/>
  <c r="O46246" i="3"/>
  <c r="O46214" i="3"/>
  <c r="O46182" i="3"/>
  <c r="O46150" i="3"/>
  <c r="O46118" i="3"/>
  <c r="O46086" i="3"/>
  <c r="O46054" i="3"/>
  <c r="O46022" i="3"/>
  <c r="O45990" i="3"/>
  <c r="O45958" i="3"/>
  <c r="O45926" i="3"/>
  <c r="O45894" i="3"/>
  <c r="O45862" i="3"/>
  <c r="O45830" i="3"/>
  <c r="O45798" i="3"/>
  <c r="O45766" i="3"/>
  <c r="O45734" i="3"/>
  <c r="O45702" i="3"/>
  <c r="O45670" i="3"/>
  <c r="O45638" i="3"/>
  <c r="O45606" i="3"/>
  <c r="O45574" i="3"/>
  <c r="O45542" i="3"/>
  <c r="O45510" i="3"/>
  <c r="O45478" i="3"/>
  <c r="O45446" i="3"/>
  <c r="O45414" i="3"/>
  <c r="O45382" i="3"/>
  <c r="O45350" i="3"/>
  <c r="O45318" i="3"/>
  <c r="O45286" i="3"/>
  <c r="O45254" i="3"/>
  <c r="O45222" i="3"/>
  <c r="O45190" i="3"/>
  <c r="O45158" i="3"/>
  <c r="O45126" i="3"/>
  <c r="O45094" i="3"/>
  <c r="O45062" i="3"/>
  <c r="O45030" i="3"/>
  <c r="O44998" i="3"/>
  <c r="O44966" i="3"/>
  <c r="O44934" i="3"/>
  <c r="O44902" i="3"/>
  <c r="O44870" i="3"/>
  <c r="O44838" i="3"/>
  <c r="O44806" i="3"/>
  <c r="O44774" i="3"/>
  <c r="O44742" i="3"/>
  <c r="O44710" i="3"/>
  <c r="O44678" i="3"/>
  <c r="O44646" i="3"/>
  <c r="O44614" i="3"/>
  <c r="O44582" i="3"/>
  <c r="O44550" i="3"/>
  <c r="O44518" i="3"/>
  <c r="O44486" i="3"/>
  <c r="O44454" i="3"/>
  <c r="O44422" i="3"/>
  <c r="O44390" i="3"/>
  <c r="O44358" i="3"/>
  <c r="O44326" i="3"/>
  <c r="O44294" i="3"/>
  <c r="O44262" i="3"/>
  <c r="O44230" i="3"/>
  <c r="O44198" i="3"/>
  <c r="O44166" i="3"/>
  <c r="O44134" i="3"/>
  <c r="O44102" i="3"/>
  <c r="O44070" i="3"/>
  <c r="O44038" i="3"/>
  <c r="O44006" i="3"/>
  <c r="O43974" i="3"/>
  <c r="O43942" i="3"/>
  <c r="O43910" i="3"/>
  <c r="O43878" i="3"/>
  <c r="O43846" i="3"/>
  <c r="O43814" i="3"/>
  <c r="O43782" i="3"/>
  <c r="O43750" i="3"/>
  <c r="O43718" i="3"/>
  <c r="O43686" i="3"/>
  <c r="O43654" i="3"/>
  <c r="O43622" i="3"/>
  <c r="O43590" i="3"/>
  <c r="O43558" i="3"/>
  <c r="O43526" i="3"/>
  <c r="O43494" i="3"/>
  <c r="O43462" i="3"/>
  <c r="O43430" i="3"/>
  <c r="O43398" i="3"/>
  <c r="O43366" i="3"/>
  <c r="O43334" i="3"/>
  <c r="O50276" i="3"/>
  <c r="O49764" i="3"/>
  <c r="O49276" i="3"/>
  <c r="O48867" i="3"/>
  <c r="O48456" i="3"/>
  <c r="O48046" i="3"/>
  <c r="O47685" i="3"/>
  <c r="O47365" i="3"/>
  <c r="O47109" i="3"/>
  <c r="O46853" i="3"/>
  <c r="O46597" i="3"/>
  <c r="O46341" i="3"/>
  <c r="O46085" i="3"/>
  <c r="O45829" i="3"/>
  <c r="O45573" i="3"/>
  <c r="O45317" i="3"/>
  <c r="O45061" i="3"/>
  <c r="O44805" i="3"/>
  <c r="O44549" i="3"/>
  <c r="O44293" i="3"/>
  <c r="O44037" i="3"/>
  <c r="O43781" i="3"/>
  <c r="O43525" i="3"/>
  <c r="O43301" i="3"/>
  <c r="O43173" i="3"/>
  <c r="O43045" i="3"/>
  <c r="O42917" i="3"/>
  <c r="O42789" i="3"/>
  <c r="O42661" i="3"/>
  <c r="O42533" i="3"/>
  <c r="O42405" i="3"/>
  <c r="O42277" i="3"/>
  <c r="O42149" i="3"/>
  <c r="O42053" i="3"/>
  <c r="O41966" i="3"/>
  <c r="O41885" i="3"/>
  <c r="O41821" i="3"/>
  <c r="O41757" i="3"/>
  <c r="O41693" i="3"/>
  <c r="O41629" i="3"/>
  <c r="O41565" i="3"/>
  <c r="O41501" i="3"/>
  <c r="O41437" i="3"/>
  <c r="O41373" i="3"/>
  <c r="O41309" i="3"/>
  <c r="O41257" i="3"/>
  <c r="O41225" i="3"/>
  <c r="O41193" i="3"/>
  <c r="O41161" i="3"/>
  <c r="O41129" i="3"/>
  <c r="O41097" i="3"/>
  <c r="O41065" i="3"/>
  <c r="O41033" i="3"/>
  <c r="O41001" i="3"/>
  <c r="O40969" i="3"/>
  <c r="O40937" i="3"/>
  <c r="O40905" i="3"/>
  <c r="O40873" i="3"/>
  <c r="O40841" i="3"/>
  <c r="O40809" i="3"/>
  <c r="O40777" i="3"/>
  <c r="O40745" i="3"/>
  <c r="O40713" i="3"/>
  <c r="O40681" i="3"/>
  <c r="O40649" i="3"/>
  <c r="O40617" i="3"/>
  <c r="O40585" i="3"/>
  <c r="O40553" i="3"/>
  <c r="O40521" i="3"/>
  <c r="O40489" i="3"/>
  <c r="O40457" i="3"/>
  <c r="O40425" i="3"/>
  <c r="O40393" i="3"/>
  <c r="O40361" i="3"/>
  <c r="O40329" i="3"/>
  <c r="O40297" i="3"/>
  <c r="O40265" i="3"/>
  <c r="O40233" i="3"/>
  <c r="O40201" i="3"/>
  <c r="O40169" i="3"/>
  <c r="O40137" i="3"/>
  <c r="O40105" i="3"/>
  <c r="O40073" i="3"/>
  <c r="O40041" i="3"/>
  <c r="O40009" i="3"/>
  <c r="O39977" i="3"/>
  <c r="O39945" i="3"/>
  <c r="O39913" i="3"/>
  <c r="O39881" i="3"/>
  <c r="O39849" i="3"/>
  <c r="O39817" i="3"/>
  <c r="O39785" i="3"/>
  <c r="O39753" i="3"/>
  <c r="O39721" i="3"/>
  <c r="O39689" i="3"/>
  <c r="O39657" i="3"/>
  <c r="O39625" i="3"/>
  <c r="O39593" i="3"/>
  <c r="O39561" i="3"/>
  <c r="O39529" i="3"/>
  <c r="O39497" i="3"/>
  <c r="O39465" i="3"/>
  <c r="O39433" i="3"/>
  <c r="O39401" i="3"/>
  <c r="O39369" i="3"/>
  <c r="O39337" i="3"/>
  <c r="O39305" i="3"/>
  <c r="O39273" i="3"/>
  <c r="O39241" i="3"/>
  <c r="O39209" i="3"/>
  <c r="O39177" i="3"/>
  <c r="O39145" i="3"/>
  <c r="O39113" i="3"/>
  <c r="O39081" i="3"/>
  <c r="O39049" i="3"/>
  <c r="O39017" i="3"/>
  <c r="O38985" i="3"/>
  <c r="O38953" i="3"/>
  <c r="O38921" i="3"/>
  <c r="O38889" i="3"/>
  <c r="O38857" i="3"/>
  <c r="O38825" i="3"/>
  <c r="O38793" i="3"/>
  <c r="O38761" i="3"/>
  <c r="O38729" i="3"/>
  <c r="O38697" i="3"/>
  <c r="O38665" i="3"/>
  <c r="O38633" i="3"/>
  <c r="O38601" i="3"/>
  <c r="O38569" i="3"/>
  <c r="O38537" i="3"/>
  <c r="O38505" i="3"/>
  <c r="O38473" i="3"/>
  <c r="O38441" i="3"/>
  <c r="O38409" i="3"/>
  <c r="O38377" i="3"/>
  <c r="O38345" i="3"/>
  <c r="O38313" i="3"/>
  <c r="O38281" i="3"/>
  <c r="O38249" i="3"/>
  <c r="O38217" i="3"/>
  <c r="O38185" i="3"/>
  <c r="O38153" i="3"/>
  <c r="O38121" i="3"/>
  <c r="O38089" i="3"/>
  <c r="O38057" i="3"/>
  <c r="O38025" i="3"/>
  <c r="O37993" i="3"/>
  <c r="O37961" i="3"/>
  <c r="O37929" i="3"/>
  <c r="O37897" i="3"/>
  <c r="O37865" i="3"/>
  <c r="O37833" i="3"/>
  <c r="O37801" i="3"/>
  <c r="O37769" i="3"/>
  <c r="O37737" i="3"/>
  <c r="O37705" i="3"/>
  <c r="O37673" i="3"/>
  <c r="O37641" i="3"/>
  <c r="O37609" i="3"/>
  <c r="O37577" i="3"/>
  <c r="O37545" i="3"/>
  <c r="O37513" i="3"/>
  <c r="O37481" i="3"/>
  <c r="O37449" i="3"/>
  <c r="O37417" i="3"/>
  <c r="O37385" i="3"/>
  <c r="O37353" i="3"/>
  <c r="O37321" i="3"/>
  <c r="O37289" i="3"/>
  <c r="O37257" i="3"/>
  <c r="O37225" i="3"/>
  <c r="O37193" i="3"/>
  <c r="O37161" i="3"/>
  <c r="O37129" i="3"/>
  <c r="O37097" i="3"/>
  <c r="O37065" i="3"/>
  <c r="O37033" i="3"/>
  <c r="O37001" i="3"/>
  <c r="O36969" i="3"/>
  <c r="O36937" i="3"/>
  <c r="O36905" i="3"/>
  <c r="O36873" i="3"/>
  <c r="O36841" i="3"/>
  <c r="O36809" i="3"/>
  <c r="O36777" i="3"/>
  <c r="O36745" i="3"/>
  <c r="O36713" i="3"/>
  <c r="O36681" i="3"/>
  <c r="O36649" i="3"/>
  <c r="O36617" i="3"/>
  <c r="O36585" i="3"/>
  <c r="O36553" i="3"/>
  <c r="O36521" i="3"/>
  <c r="O36489" i="3"/>
  <c r="O36457" i="3"/>
  <c r="O36425" i="3"/>
  <c r="O36393" i="3"/>
  <c r="O36361" i="3"/>
  <c r="O36329" i="3"/>
  <c r="O36297" i="3"/>
  <c r="O36265" i="3"/>
  <c r="O36233" i="3"/>
  <c r="O36201" i="3"/>
  <c r="O36169" i="3"/>
  <c r="O36137" i="3"/>
  <c r="O36105" i="3"/>
  <c r="O36073" i="3"/>
  <c r="O36041" i="3"/>
  <c r="O36009" i="3"/>
  <c r="O35977" i="3"/>
  <c r="O35945" i="3"/>
  <c r="O35913" i="3"/>
  <c r="O35881" i="3"/>
  <c r="O35849" i="3"/>
  <c r="O35817" i="3"/>
  <c r="O35785" i="3"/>
  <c r="O35753" i="3"/>
  <c r="O35721" i="3"/>
  <c r="O35689" i="3"/>
  <c r="O35657" i="3"/>
  <c r="O35625" i="3"/>
  <c r="O35593" i="3"/>
  <c r="O35561" i="3"/>
  <c r="O35529" i="3"/>
  <c r="O35497" i="3"/>
  <c r="O35465" i="3"/>
  <c r="O35433" i="3"/>
  <c r="O35401" i="3"/>
  <c r="O35369" i="3"/>
  <c r="O35337" i="3"/>
  <c r="O35305" i="3"/>
  <c r="O35273" i="3"/>
  <c r="O35241" i="3"/>
  <c r="O35209" i="3"/>
  <c r="O35177" i="3"/>
  <c r="O35145" i="3"/>
  <c r="O35113" i="3"/>
  <c r="O35090" i="3"/>
  <c r="O35067" i="3"/>
  <c r="O35049" i="3"/>
  <c r="O35026" i="3"/>
  <c r="O35009" i="3"/>
  <c r="O34993" i="3"/>
  <c r="O34978" i="3"/>
  <c r="O34965" i="3"/>
  <c r="O34953" i="3"/>
  <c r="O34939" i="3"/>
  <c r="O34927" i="3"/>
  <c r="O34914" i="3"/>
  <c r="O34901" i="3"/>
  <c r="O34889" i="3"/>
  <c r="O34875" i="3"/>
  <c r="O34863" i="3"/>
  <c r="O34850" i="3"/>
  <c r="O34837" i="3"/>
  <c r="O34825" i="3"/>
  <c r="O34811" i="3"/>
  <c r="O34799" i="3"/>
  <c r="O34786" i="3"/>
  <c r="O34773" i="3"/>
  <c r="O34761" i="3"/>
  <c r="O34747" i="3"/>
  <c r="O34735" i="3"/>
  <c r="O34722" i="3"/>
  <c r="O34709" i="3"/>
  <c r="O34697" i="3"/>
  <c r="O34683" i="3"/>
  <c r="O34671" i="3"/>
  <c r="O34658" i="3"/>
  <c r="O34645" i="3"/>
  <c r="O34633" i="3"/>
  <c r="O34619" i="3"/>
  <c r="O34607" i="3"/>
  <c r="O34594" i="3"/>
  <c r="O34581" i="3"/>
  <c r="O34571" i="3"/>
  <c r="O34561" i="3"/>
  <c r="O34549" i="3"/>
  <c r="O34539" i="3"/>
  <c r="O34529" i="3"/>
  <c r="O34517" i="3"/>
  <c r="O34507" i="3"/>
  <c r="O34497" i="3"/>
  <c r="O34485" i="3"/>
  <c r="O34475" i="3"/>
  <c r="O34465" i="3"/>
  <c r="O34453" i="3"/>
  <c r="O34443" i="3"/>
  <c r="O34433" i="3"/>
  <c r="O34421" i="3"/>
  <c r="O34411" i="3"/>
  <c r="O34401" i="3"/>
  <c r="O34389" i="3"/>
  <c r="O34379" i="3"/>
  <c r="O34369" i="3"/>
  <c r="O34357" i="3"/>
  <c r="O34347" i="3"/>
  <c r="O34337" i="3"/>
  <c r="O34325" i="3"/>
  <c r="O34315" i="3"/>
  <c r="O34305" i="3"/>
  <c r="O34293" i="3"/>
  <c r="O34283" i="3"/>
  <c r="O34273" i="3"/>
  <c r="O34261" i="3"/>
  <c r="O34251" i="3"/>
  <c r="O34241" i="3"/>
  <c r="O34229" i="3"/>
  <c r="O34219" i="3"/>
  <c r="O34209" i="3"/>
  <c r="O34197" i="3"/>
  <c r="O34187" i="3"/>
  <c r="O34177" i="3"/>
  <c r="O34165" i="3"/>
  <c r="O34155" i="3"/>
  <c r="O34145" i="3"/>
  <c r="O34133" i="3"/>
  <c r="O34123" i="3"/>
  <c r="O34113" i="3"/>
  <c r="O34101" i="3"/>
  <c r="O34091" i="3"/>
  <c r="O34081" i="3"/>
  <c r="O34069" i="3"/>
  <c r="O34059" i="3"/>
  <c r="O34049" i="3"/>
  <c r="O34037" i="3"/>
  <c r="O34027" i="3"/>
  <c r="O34017" i="3"/>
  <c r="O34005" i="3"/>
  <c r="O33995" i="3"/>
  <c r="O33985" i="3"/>
  <c r="O33973" i="3"/>
  <c r="O33963" i="3"/>
  <c r="O33953" i="3"/>
  <c r="O33941" i="3"/>
  <c r="O33931" i="3"/>
  <c r="O33921" i="3"/>
  <c r="O33909" i="3"/>
  <c r="O33899" i="3"/>
  <c r="O33889" i="3"/>
  <c r="O33877" i="3"/>
  <c r="O33867" i="3"/>
  <c r="O33857" i="3"/>
  <c r="O33845" i="3"/>
  <c r="O33835" i="3"/>
  <c r="O33825" i="3"/>
  <c r="O33813" i="3"/>
  <c r="O33803" i="3"/>
  <c r="O33793" i="3"/>
  <c r="O33781" i="3"/>
  <c r="O33771" i="3"/>
  <c r="O33761" i="3"/>
  <c r="O33749" i="3"/>
  <c r="O33739" i="3"/>
  <c r="O33729" i="3"/>
  <c r="O33717" i="3"/>
  <c r="O33707" i="3"/>
  <c r="O33697" i="3"/>
  <c r="O33685" i="3"/>
  <c r="O33675" i="3"/>
  <c r="O33665" i="3"/>
  <c r="O33653" i="3"/>
  <c r="O33643" i="3"/>
  <c r="O33633" i="3"/>
  <c r="O33621" i="3"/>
  <c r="O33612" i="3"/>
  <c r="O33603" i="3"/>
  <c r="O33594" i="3"/>
  <c r="O33585" i="3"/>
  <c r="O33575" i="3"/>
  <c r="O33566" i="3"/>
  <c r="O33557" i="3"/>
  <c r="O33548" i="3"/>
  <c r="O33539" i="3"/>
  <c r="O33530" i="3"/>
  <c r="O33521" i="3"/>
  <c r="O33511" i="3"/>
  <c r="O33502" i="3"/>
  <c r="O33493" i="3"/>
  <c r="O33484" i="3"/>
  <c r="O33475" i="3"/>
  <c r="O33466" i="3"/>
  <c r="O33457" i="3"/>
  <c r="O33447" i="3"/>
  <c r="O33438" i="3"/>
  <c r="O33429" i="3"/>
  <c r="O33420" i="3"/>
  <c r="O33411" i="3"/>
  <c r="O33402" i="3"/>
  <c r="O33393" i="3"/>
  <c r="O33383" i="3"/>
  <c r="O33374" i="3"/>
  <c r="O33365" i="3"/>
  <c r="O33356" i="3"/>
  <c r="O33347" i="3"/>
  <c r="O33338" i="3"/>
  <c r="O33329" i="3"/>
  <c r="O33319" i="3"/>
  <c r="O33310" i="3"/>
  <c r="O33301" i="3"/>
  <c r="O33292" i="3"/>
  <c r="O33283" i="3"/>
  <c r="O33274" i="3"/>
  <c r="O33265" i="3"/>
  <c r="O33256" i="3"/>
  <c r="O33248" i="3"/>
  <c r="O33240" i="3"/>
  <c r="O33232" i="3"/>
  <c r="O33224" i="3"/>
  <c r="O33216" i="3"/>
  <c r="O33208" i="3"/>
  <c r="O33200" i="3"/>
  <c r="O33192" i="3"/>
  <c r="O33184" i="3"/>
  <c r="O33176" i="3"/>
  <c r="O33168" i="3"/>
  <c r="O33160" i="3"/>
  <c r="O33152" i="3"/>
  <c r="O33144" i="3"/>
  <c r="O33136" i="3"/>
  <c r="O33128" i="3"/>
  <c r="O33120" i="3"/>
  <c r="O33112" i="3"/>
  <c r="O33104" i="3"/>
  <c r="O33096" i="3"/>
  <c r="O33088" i="3"/>
  <c r="O33080" i="3"/>
  <c r="O33072" i="3"/>
  <c r="O33064" i="3"/>
  <c r="O33056" i="3"/>
  <c r="O33048" i="3"/>
  <c r="O33040" i="3"/>
  <c r="O33032" i="3"/>
  <c r="O33024" i="3"/>
  <c r="O33016" i="3"/>
  <c r="O33008" i="3"/>
  <c r="O33000" i="3"/>
  <c r="O32992" i="3"/>
  <c r="O32984" i="3"/>
  <c r="O32976" i="3"/>
  <c r="O32968" i="3"/>
  <c r="O32960" i="3"/>
  <c r="O32952" i="3"/>
  <c r="O32944" i="3"/>
  <c r="O32936" i="3"/>
  <c r="O32928" i="3"/>
  <c r="O32920" i="3"/>
  <c r="O32912" i="3"/>
  <c r="O32904" i="3"/>
  <c r="O32896" i="3"/>
  <c r="O32888" i="3"/>
  <c r="O32880" i="3"/>
  <c r="O32872" i="3"/>
  <c r="O32864" i="3"/>
  <c r="O32856" i="3"/>
  <c r="O32848" i="3"/>
  <c r="O32840" i="3"/>
  <c r="O32832" i="3"/>
  <c r="O32824" i="3"/>
  <c r="O32816" i="3"/>
  <c r="O32808" i="3"/>
  <c r="O32800" i="3"/>
  <c r="O32792" i="3"/>
  <c r="O32784" i="3"/>
  <c r="O32776" i="3"/>
  <c r="O32768" i="3"/>
  <c r="O32760" i="3"/>
  <c r="O32752" i="3"/>
  <c r="O32744" i="3"/>
  <c r="O32736" i="3"/>
  <c r="O32728" i="3"/>
  <c r="O32720" i="3"/>
  <c r="O32712" i="3"/>
  <c r="O32704" i="3"/>
  <c r="O32696" i="3"/>
  <c r="O32688" i="3"/>
  <c r="O32680" i="3"/>
  <c r="O32672" i="3"/>
  <c r="O32664" i="3"/>
  <c r="O32656" i="3"/>
  <c r="O32648" i="3"/>
  <c r="O32640" i="3"/>
  <c r="O32632" i="3"/>
  <c r="O32624" i="3"/>
  <c r="O32616" i="3"/>
  <c r="O32608" i="3"/>
  <c r="O32600" i="3"/>
  <c r="O32592" i="3"/>
  <c r="O32584" i="3"/>
  <c r="O32576" i="3"/>
  <c r="O32568" i="3"/>
  <c r="O32560" i="3"/>
  <c r="O32552" i="3"/>
  <c r="O32544" i="3"/>
  <c r="O32536" i="3"/>
  <c r="O32528" i="3"/>
  <c r="O32520" i="3"/>
  <c r="O32512" i="3"/>
  <c r="O32504" i="3"/>
  <c r="O32496" i="3"/>
  <c r="O32488" i="3"/>
  <c r="O32480" i="3"/>
  <c r="O32472" i="3"/>
  <c r="O32464" i="3"/>
  <c r="O32456" i="3"/>
  <c r="O32448" i="3"/>
  <c r="O32440" i="3"/>
  <c r="O32432" i="3"/>
  <c r="O32424" i="3"/>
  <c r="O32416" i="3"/>
  <c r="O32408" i="3"/>
  <c r="O32400" i="3"/>
  <c r="O32392" i="3"/>
  <c r="O32384" i="3"/>
  <c r="O32376" i="3"/>
  <c r="O32368" i="3"/>
  <c r="O32360" i="3"/>
  <c r="O32352" i="3"/>
  <c r="O32344" i="3"/>
  <c r="O32336" i="3"/>
  <c r="O32328" i="3"/>
  <c r="O32320" i="3"/>
  <c r="O32312" i="3"/>
  <c r="O32304" i="3"/>
  <c r="O32296" i="3"/>
  <c r="O32288" i="3"/>
  <c r="O32280" i="3"/>
  <c r="O32272" i="3"/>
  <c r="O32264" i="3"/>
  <c r="O32256" i="3"/>
  <c r="O32248" i="3"/>
  <c r="O32240" i="3"/>
  <c r="O32232" i="3"/>
  <c r="O32224" i="3"/>
  <c r="O32216" i="3"/>
  <c r="O32208" i="3"/>
  <c r="O32200" i="3"/>
  <c r="O32192" i="3"/>
  <c r="O32184" i="3"/>
  <c r="O32176" i="3"/>
  <c r="O32168" i="3"/>
  <c r="O32160" i="3"/>
  <c r="O32152" i="3"/>
  <c r="O32144" i="3"/>
  <c r="O32136" i="3"/>
  <c r="O32128" i="3"/>
  <c r="O32120" i="3"/>
  <c r="O32112" i="3"/>
  <c r="O32104" i="3"/>
  <c r="O32096" i="3"/>
  <c r="O32088" i="3"/>
  <c r="O32080" i="3"/>
  <c r="O32072" i="3"/>
  <c r="O32064" i="3"/>
  <c r="O32056" i="3"/>
  <c r="O32048" i="3"/>
  <c r="O32040" i="3"/>
  <c r="O32032" i="3"/>
  <c r="O32024" i="3"/>
  <c r="O32016" i="3"/>
  <c r="O32008" i="3"/>
  <c r="O32000" i="3"/>
  <c r="O31992" i="3"/>
  <c r="O31984" i="3"/>
  <c r="O31976" i="3"/>
  <c r="O31968" i="3"/>
  <c r="O31960" i="3"/>
  <c r="O31952" i="3"/>
  <c r="O31944" i="3"/>
  <c r="O31936" i="3"/>
  <c r="O31928" i="3"/>
  <c r="O31920" i="3"/>
  <c r="O31912" i="3"/>
  <c r="O31904" i="3"/>
  <c r="O31896" i="3"/>
  <c r="O31888" i="3"/>
  <c r="O31880" i="3"/>
  <c r="O31872" i="3"/>
  <c r="O31864" i="3"/>
  <c r="O31856" i="3"/>
  <c r="O31848" i="3"/>
  <c r="O31840" i="3"/>
  <c r="O31832" i="3"/>
  <c r="O31824" i="3"/>
  <c r="O31816" i="3"/>
  <c r="O31808" i="3"/>
  <c r="O31800" i="3"/>
  <c r="O31792" i="3"/>
  <c r="O31784" i="3"/>
  <c r="O31776" i="3"/>
  <c r="O31768" i="3"/>
  <c r="O31760" i="3"/>
  <c r="O31752" i="3"/>
  <c r="O31744" i="3"/>
  <c r="O31736" i="3"/>
  <c r="O31728" i="3"/>
  <c r="O31720" i="3"/>
  <c r="O31712" i="3"/>
  <c r="O31704" i="3"/>
  <c r="O31696" i="3"/>
  <c r="O31688" i="3"/>
  <c r="O31680" i="3"/>
  <c r="O31672" i="3"/>
  <c r="O31664" i="3"/>
  <c r="O31656" i="3"/>
  <c r="O31648" i="3"/>
  <c r="O31640" i="3"/>
  <c r="O31632" i="3"/>
  <c r="O31624" i="3"/>
  <c r="O31616" i="3"/>
  <c r="O31608" i="3"/>
  <c r="O31600" i="3"/>
  <c r="O31592" i="3"/>
  <c r="O31584" i="3"/>
  <c r="O31576" i="3"/>
  <c r="O31568" i="3"/>
  <c r="O31560" i="3"/>
  <c r="O31552" i="3"/>
  <c r="O31544" i="3"/>
  <c r="O31536" i="3"/>
  <c r="O31528" i="3"/>
  <c r="O31520" i="3"/>
  <c r="O31512" i="3"/>
  <c r="O31504" i="3"/>
  <c r="O31496" i="3"/>
  <c r="O31488" i="3"/>
  <c r="O31480" i="3"/>
  <c r="O31472" i="3"/>
  <c r="O31464" i="3"/>
  <c r="O31456" i="3"/>
  <c r="O31448" i="3"/>
  <c r="O31440" i="3"/>
  <c r="O31432" i="3"/>
  <c r="O31424" i="3"/>
  <c r="O31416" i="3"/>
  <c r="O31408" i="3"/>
  <c r="O31400" i="3"/>
  <c r="O31392" i="3"/>
  <c r="O31384" i="3"/>
  <c r="O31376" i="3"/>
  <c r="O31368" i="3"/>
  <c r="O31360" i="3"/>
  <c r="O31352" i="3"/>
  <c r="O31344" i="3"/>
  <c r="O31336" i="3"/>
  <c r="O31328" i="3"/>
  <c r="O31320" i="3"/>
  <c r="O31312" i="3"/>
  <c r="O31304" i="3"/>
  <c r="O31296" i="3"/>
  <c r="O31288" i="3"/>
  <c r="O31280" i="3"/>
  <c r="O31272" i="3"/>
  <c r="O31264" i="3"/>
  <c r="O31256" i="3"/>
  <c r="O31248" i="3"/>
  <c r="O31240" i="3"/>
  <c r="O31232" i="3"/>
  <c r="O31224" i="3"/>
  <c r="O31216" i="3"/>
  <c r="O31208" i="3"/>
  <c r="O31200" i="3"/>
  <c r="O31192" i="3"/>
  <c r="O31184" i="3"/>
  <c r="O31176" i="3"/>
  <c r="O31168" i="3"/>
  <c r="O31160" i="3"/>
  <c r="O31152" i="3"/>
  <c r="O31144" i="3"/>
  <c r="O31136" i="3"/>
  <c r="O31128" i="3"/>
  <c r="O31120" i="3"/>
  <c r="O31112" i="3"/>
  <c r="O31104" i="3"/>
  <c r="O31096" i="3"/>
  <c r="O31088" i="3"/>
  <c r="O31080" i="3"/>
  <c r="O31072" i="3"/>
  <c r="O31064" i="3"/>
  <c r="O31056" i="3"/>
  <c r="O31048" i="3"/>
  <c r="O31040" i="3"/>
  <c r="O31032" i="3"/>
  <c r="O31024" i="3"/>
  <c r="O31016" i="3"/>
  <c r="O31008" i="3"/>
  <c r="O31000" i="3"/>
  <c r="O30992" i="3"/>
  <c r="O30984" i="3"/>
  <c r="O30976" i="3"/>
  <c r="O30968" i="3"/>
  <c r="O30960" i="3"/>
  <c r="O30952" i="3"/>
  <c r="O30944" i="3"/>
  <c r="O30936" i="3"/>
  <c r="O30928" i="3"/>
  <c r="O30920" i="3"/>
  <c r="O30912" i="3"/>
  <c r="O30904" i="3"/>
  <c r="O30896" i="3"/>
  <c r="O30888" i="3"/>
  <c r="O30880" i="3"/>
  <c r="O30872" i="3"/>
  <c r="O30864" i="3"/>
  <c r="O30856" i="3"/>
  <c r="O30848" i="3"/>
  <c r="O30840" i="3"/>
  <c r="O30832" i="3"/>
  <c r="O30824" i="3"/>
  <c r="O30816" i="3"/>
  <c r="O30808" i="3"/>
  <c r="O30800" i="3"/>
  <c r="O30792" i="3"/>
  <c r="O30784" i="3"/>
  <c r="O30776" i="3"/>
  <c r="O30768" i="3"/>
  <c r="O30760" i="3"/>
  <c r="O30752" i="3"/>
  <c r="O30744" i="3"/>
  <c r="O30736" i="3"/>
  <c r="O30728" i="3"/>
  <c r="O30720" i="3"/>
  <c r="O30712" i="3"/>
  <c r="O30704" i="3"/>
  <c r="O30696" i="3"/>
  <c r="O30688" i="3"/>
  <c r="O30680" i="3"/>
  <c r="O30672" i="3"/>
  <c r="O30664" i="3"/>
  <c r="O30656" i="3"/>
  <c r="O30648" i="3"/>
  <c r="O30640" i="3"/>
  <c r="O30632" i="3"/>
  <c r="O30624" i="3"/>
  <c r="O30616" i="3"/>
  <c r="O30608" i="3"/>
  <c r="O30600" i="3"/>
  <c r="O30592" i="3"/>
  <c r="O30584" i="3"/>
  <c r="O30576" i="3"/>
  <c r="O30568" i="3"/>
  <c r="O30560" i="3"/>
  <c r="O30552" i="3"/>
  <c r="O30544" i="3"/>
  <c r="O30536" i="3"/>
  <c r="O50212" i="3"/>
  <c r="O49700" i="3"/>
  <c r="O49224" i="3"/>
  <c r="O48814" i="3"/>
  <c r="O48405" i="3"/>
  <c r="O47996" i="3"/>
  <c r="O47643" i="3"/>
  <c r="O47333" i="3"/>
  <c r="O47077" i="3"/>
  <c r="O46821" i="3"/>
  <c r="O46565" i="3"/>
  <c r="O46309" i="3"/>
  <c r="O46053" i="3"/>
  <c r="O45797" i="3"/>
  <c r="O45541" i="3"/>
  <c r="O45285" i="3"/>
  <c r="O45029" i="3"/>
  <c r="O44773" i="3"/>
  <c r="O44517" i="3"/>
  <c r="O44261" i="3"/>
  <c r="O44005" i="3"/>
  <c r="O43749" i="3"/>
  <c r="O43493" i="3"/>
  <c r="O43270" i="3"/>
  <c r="O43142" i="3"/>
  <c r="O43014" i="3"/>
  <c r="O42886" i="3"/>
  <c r="O42758" i="3"/>
  <c r="O42630" i="3"/>
  <c r="O42502" i="3"/>
  <c r="O42374" i="3"/>
  <c r="O42246" i="3"/>
  <c r="O42118" i="3"/>
  <c r="O42036" i="3"/>
  <c r="O41949" i="3"/>
  <c r="O41870" i="3"/>
  <c r="O41806" i="3"/>
  <c r="O41742" i="3"/>
  <c r="O41678" i="3"/>
  <c r="O41614" i="3"/>
  <c r="O41550" i="3"/>
  <c r="O41486" i="3"/>
  <c r="O41422" i="3"/>
  <c r="O41358" i="3"/>
  <c r="O41294" i="3"/>
  <c r="O41250" i="3"/>
  <c r="O41218" i="3"/>
  <c r="O41186" i="3"/>
  <c r="O41154" i="3"/>
  <c r="O41122" i="3"/>
  <c r="O41090" i="3"/>
  <c r="O41058" i="3"/>
  <c r="O41026" i="3"/>
  <c r="O40994" i="3"/>
  <c r="O40962" i="3"/>
  <c r="O40930" i="3"/>
  <c r="O40898" i="3"/>
  <c r="O40866" i="3"/>
  <c r="O40834" i="3"/>
  <c r="O40802" i="3"/>
  <c r="O40770" i="3"/>
  <c r="O40738" i="3"/>
  <c r="O40706" i="3"/>
  <c r="O40674" i="3"/>
  <c r="O40642" i="3"/>
  <c r="O40610" i="3"/>
  <c r="O40578" i="3"/>
  <c r="O40546" i="3"/>
  <c r="O40514" i="3"/>
  <c r="O40482" i="3"/>
  <c r="O40450" i="3"/>
  <c r="O40418" i="3"/>
  <c r="O40386" i="3"/>
  <c r="O40354" i="3"/>
  <c r="O40322" i="3"/>
  <c r="O40290" i="3"/>
  <c r="O40258" i="3"/>
  <c r="O40226" i="3"/>
  <c r="O40194" i="3"/>
  <c r="O40162" i="3"/>
  <c r="O40130" i="3"/>
  <c r="O40098" i="3"/>
  <c r="O40066" i="3"/>
  <c r="O40034" i="3"/>
  <c r="O40002" i="3"/>
  <c r="O39970" i="3"/>
  <c r="O39938" i="3"/>
  <c r="O39906" i="3"/>
  <c r="O39874" i="3"/>
  <c r="O39842" i="3"/>
  <c r="O39810" i="3"/>
  <c r="O39778" i="3"/>
  <c r="O39746" i="3"/>
  <c r="O39714" i="3"/>
  <c r="O39682" i="3"/>
  <c r="O39650" i="3"/>
  <c r="O39618" i="3"/>
  <c r="O39586" i="3"/>
  <c r="O39554" i="3"/>
  <c r="O39522" i="3"/>
  <c r="O39490" i="3"/>
  <c r="O39458" i="3"/>
  <c r="O39426" i="3"/>
  <c r="O39394" i="3"/>
  <c r="O39362" i="3"/>
  <c r="O39330" i="3"/>
  <c r="O39298" i="3"/>
  <c r="O39266" i="3"/>
  <c r="O39234" i="3"/>
  <c r="O39202" i="3"/>
  <c r="O39170" i="3"/>
  <c r="O39138" i="3"/>
  <c r="O39106" i="3"/>
  <c r="O39074" i="3"/>
  <c r="O39042" i="3"/>
  <c r="O39010" i="3"/>
  <c r="O38978" i="3"/>
  <c r="O38946" i="3"/>
  <c r="O38914" i="3"/>
  <c r="O38882" i="3"/>
  <c r="O38850" i="3"/>
  <c r="O38818" i="3"/>
  <c r="O38786" i="3"/>
  <c r="O38754" i="3"/>
  <c r="O38722" i="3"/>
  <c r="O38690" i="3"/>
  <c r="O38658" i="3"/>
  <c r="O38626" i="3"/>
  <c r="O38594" i="3"/>
  <c r="O38562" i="3"/>
  <c r="O38530" i="3"/>
  <c r="O38498" i="3"/>
  <c r="O38466" i="3"/>
  <c r="O38434" i="3"/>
  <c r="O38402" i="3"/>
  <c r="O38370" i="3"/>
  <c r="O38338" i="3"/>
  <c r="O38306" i="3"/>
  <c r="O38274" i="3"/>
  <c r="O38242" i="3"/>
  <c r="O38210" i="3"/>
  <c r="O38178" i="3"/>
  <c r="O38146" i="3"/>
  <c r="O38114" i="3"/>
  <c r="O38082" i="3"/>
  <c r="O38050" i="3"/>
  <c r="O38018" i="3"/>
  <c r="O37986" i="3"/>
  <c r="O37954" i="3"/>
  <c r="O37922" i="3"/>
  <c r="O37890" i="3"/>
  <c r="O37858" i="3"/>
  <c r="O37826" i="3"/>
  <c r="O37794" i="3"/>
  <c r="O37762" i="3"/>
  <c r="O37730" i="3"/>
  <c r="O37698" i="3"/>
  <c r="O37666" i="3"/>
  <c r="O37634" i="3"/>
  <c r="O37602" i="3"/>
  <c r="O37570" i="3"/>
  <c r="O37538" i="3"/>
  <c r="O37506" i="3"/>
  <c r="O37474" i="3"/>
  <c r="O37442" i="3"/>
  <c r="O37410" i="3"/>
  <c r="O37378" i="3"/>
  <c r="O37346" i="3"/>
  <c r="O37314" i="3"/>
  <c r="O37282" i="3"/>
  <c r="O37250" i="3"/>
  <c r="O37218" i="3"/>
  <c r="O37186" i="3"/>
  <c r="O37154" i="3"/>
  <c r="O37122" i="3"/>
  <c r="O37090" i="3"/>
  <c r="O37058" i="3"/>
  <c r="O37026" i="3"/>
  <c r="O36994" i="3"/>
  <c r="O36962" i="3"/>
  <c r="O36930" i="3"/>
  <c r="O36898" i="3"/>
  <c r="O36866" i="3"/>
  <c r="O36834" i="3"/>
  <c r="O36802" i="3"/>
  <c r="O36770" i="3"/>
  <c r="O36738" i="3"/>
  <c r="O36706" i="3"/>
  <c r="O36674" i="3"/>
  <c r="O36642" i="3"/>
  <c r="O36610" i="3"/>
  <c r="O36578" i="3"/>
  <c r="O36546" i="3"/>
  <c r="O36514" i="3"/>
  <c r="O36482" i="3"/>
  <c r="O36450" i="3"/>
  <c r="O36418" i="3"/>
  <c r="O36386" i="3"/>
  <c r="O36354" i="3"/>
  <c r="O36322" i="3"/>
  <c r="O36290" i="3"/>
  <c r="O36258" i="3"/>
  <c r="O36226" i="3"/>
  <c r="O36194" i="3"/>
  <c r="O36162" i="3"/>
  <c r="O36130" i="3"/>
  <c r="O36098" i="3"/>
  <c r="O36066" i="3"/>
  <c r="O36034" i="3"/>
  <c r="O36002" i="3"/>
  <c r="O35970" i="3"/>
  <c r="O35938" i="3"/>
  <c r="O35906" i="3"/>
  <c r="O35874" i="3"/>
  <c r="O35842" i="3"/>
  <c r="O35810" i="3"/>
  <c r="O35778" i="3"/>
  <c r="O35746" i="3"/>
  <c r="O35714" i="3"/>
  <c r="O35682" i="3"/>
  <c r="O35650" i="3"/>
  <c r="O35618" i="3"/>
  <c r="O35586" i="3"/>
  <c r="O35554" i="3"/>
  <c r="O35522" i="3"/>
  <c r="O35490" i="3"/>
  <c r="O35458" i="3"/>
  <c r="O35426" i="3"/>
  <c r="O35394" i="3"/>
  <c r="O35362" i="3"/>
  <c r="O35330" i="3"/>
  <c r="O35298" i="3"/>
  <c r="O35266" i="3"/>
  <c r="O35234" i="3"/>
  <c r="O35202" i="3"/>
  <c r="O35170" i="3"/>
  <c r="O35138" i="3"/>
  <c r="O35107" i="3"/>
  <c r="O35089" i="3"/>
  <c r="O35066" i="3"/>
  <c r="O35043" i="3"/>
  <c r="O35025" i="3"/>
  <c r="O35007" i="3"/>
  <c r="O34991" i="3"/>
  <c r="O34977" i="3"/>
  <c r="O34963" i="3"/>
  <c r="O34951" i="3"/>
  <c r="O34938" i="3"/>
  <c r="O34925" i="3"/>
  <c r="O34913" i="3"/>
  <c r="O34899" i="3"/>
  <c r="O34887" i="3"/>
  <c r="O34874" i="3"/>
  <c r="O34861" i="3"/>
  <c r="O34849" i="3"/>
  <c r="O34835" i="3"/>
  <c r="O34823" i="3"/>
  <c r="O34810" i="3"/>
  <c r="O34797" i="3"/>
  <c r="O34785" i="3"/>
  <c r="O34771" i="3"/>
  <c r="O34759" i="3"/>
  <c r="O34746" i="3"/>
  <c r="O34733" i="3"/>
  <c r="O34721" i="3"/>
  <c r="O34707" i="3"/>
  <c r="O34695" i="3"/>
  <c r="O34682" i="3"/>
  <c r="O34669" i="3"/>
  <c r="O34657" i="3"/>
  <c r="O34643" i="3"/>
  <c r="O34631" i="3"/>
  <c r="O34618" i="3"/>
  <c r="O34605" i="3"/>
  <c r="O34593" i="3"/>
  <c r="O34580" i="3"/>
  <c r="O34570" i="3"/>
  <c r="O34559" i="3"/>
  <c r="O34548" i="3"/>
  <c r="O34538" i="3"/>
  <c r="O34527" i="3"/>
  <c r="O34516" i="3"/>
  <c r="O34506" i="3"/>
  <c r="O34495" i="3"/>
  <c r="O34484" i="3"/>
  <c r="O34474" i="3"/>
  <c r="O34463" i="3"/>
  <c r="O34452" i="3"/>
  <c r="O34442" i="3"/>
  <c r="O34431" i="3"/>
  <c r="O34420" i="3"/>
  <c r="O34410" i="3"/>
  <c r="O34399" i="3"/>
  <c r="O34388" i="3"/>
  <c r="O34378" i="3"/>
  <c r="O34367" i="3"/>
  <c r="O34356" i="3"/>
  <c r="O34346" i="3"/>
  <c r="O34335" i="3"/>
  <c r="O34324" i="3"/>
  <c r="O34314" i="3"/>
  <c r="O34303" i="3"/>
  <c r="O34292" i="3"/>
  <c r="O34282" i="3"/>
  <c r="O34271" i="3"/>
  <c r="O34260" i="3"/>
  <c r="O34250" i="3"/>
  <c r="O34239" i="3"/>
  <c r="O34228" i="3"/>
  <c r="O34218" i="3"/>
  <c r="O34207" i="3"/>
  <c r="O34196" i="3"/>
  <c r="O34186" i="3"/>
  <c r="O34175" i="3"/>
  <c r="O34164" i="3"/>
  <c r="O34154" i="3"/>
  <c r="O34143" i="3"/>
  <c r="O34132" i="3"/>
  <c r="O34122" i="3"/>
  <c r="O34111" i="3"/>
  <c r="O34100" i="3"/>
  <c r="O34090" i="3"/>
  <c r="O34079" i="3"/>
  <c r="O34068" i="3"/>
  <c r="O34058" i="3"/>
  <c r="O34047" i="3"/>
  <c r="O34036" i="3"/>
  <c r="O34026" i="3"/>
  <c r="O34015" i="3"/>
  <c r="O34004" i="3"/>
  <c r="O33994" i="3"/>
  <c r="O33983" i="3"/>
  <c r="O33972" i="3"/>
  <c r="O33962" i="3"/>
  <c r="O33951" i="3"/>
  <c r="O33940" i="3"/>
  <c r="O33930" i="3"/>
  <c r="O33919" i="3"/>
  <c r="O33908" i="3"/>
  <c r="O33898" i="3"/>
  <c r="O33887" i="3"/>
  <c r="O33876" i="3"/>
  <c r="O33866" i="3"/>
  <c r="O33855" i="3"/>
  <c r="O33844" i="3"/>
  <c r="O33834" i="3"/>
  <c r="O33823" i="3"/>
  <c r="O33812" i="3"/>
  <c r="O33802" i="3"/>
  <c r="O33791" i="3"/>
  <c r="O33780" i="3"/>
  <c r="O33770" i="3"/>
  <c r="O33759" i="3"/>
  <c r="O33748" i="3"/>
  <c r="O33738" i="3"/>
  <c r="O33727" i="3"/>
  <c r="O33716" i="3"/>
  <c r="O33706" i="3"/>
  <c r="O33695" i="3"/>
  <c r="O33684" i="3"/>
  <c r="O33674" i="3"/>
  <c r="O33663" i="3"/>
  <c r="O33652" i="3"/>
  <c r="O33642" i="3"/>
  <c r="O33631" i="3"/>
  <c r="O33620" i="3"/>
  <c r="O33611" i="3"/>
  <c r="O33602" i="3"/>
  <c r="O33593" i="3"/>
  <c r="O33583" i="3"/>
  <c r="O33574" i="3"/>
  <c r="O33565" i="3"/>
  <c r="O33556" i="3"/>
  <c r="O33547" i="3"/>
  <c r="O33538" i="3"/>
  <c r="O33529" i="3"/>
  <c r="O33519" i="3"/>
  <c r="O33510" i="3"/>
  <c r="O33501" i="3"/>
  <c r="O33492" i="3"/>
  <c r="O33483" i="3"/>
  <c r="O33474" i="3"/>
  <c r="O33465" i="3"/>
  <c r="O33455" i="3"/>
  <c r="O33446" i="3"/>
  <c r="O33437" i="3"/>
  <c r="O33428" i="3"/>
  <c r="O33419" i="3"/>
  <c r="O33410" i="3"/>
  <c r="O33401" i="3"/>
  <c r="O33391" i="3"/>
  <c r="O33382" i="3"/>
  <c r="O33373" i="3"/>
  <c r="O33364" i="3"/>
  <c r="O33355" i="3"/>
  <c r="O33346" i="3"/>
  <c r="O33337" i="3"/>
  <c r="O33327" i="3"/>
  <c r="O33318" i="3"/>
  <c r="O33309" i="3"/>
  <c r="O33300" i="3"/>
  <c r="O33291" i="3"/>
  <c r="O33282" i="3"/>
  <c r="O33273" i="3"/>
  <c r="O33263" i="3"/>
  <c r="O33255" i="3"/>
  <c r="O33247" i="3"/>
  <c r="O33239" i="3"/>
  <c r="O33231" i="3"/>
  <c r="O33223" i="3"/>
  <c r="O33215" i="3"/>
  <c r="O33207" i="3"/>
  <c r="O33199" i="3"/>
  <c r="O33191" i="3"/>
  <c r="O33183" i="3"/>
  <c r="O33175" i="3"/>
  <c r="O33167" i="3"/>
  <c r="O33159" i="3"/>
  <c r="O33151" i="3"/>
  <c r="O33143" i="3"/>
  <c r="O33135" i="3"/>
  <c r="O33127" i="3"/>
  <c r="O33119" i="3"/>
  <c r="O33111" i="3"/>
  <c r="O33103" i="3"/>
  <c r="O33095" i="3"/>
  <c r="O33087" i="3"/>
  <c r="O33079" i="3"/>
  <c r="O33071" i="3"/>
  <c r="O33063" i="3"/>
  <c r="O33055" i="3"/>
  <c r="O33047" i="3"/>
  <c r="O33039" i="3"/>
  <c r="O33031" i="3"/>
  <c r="O33023" i="3"/>
  <c r="O33015" i="3"/>
  <c r="O33007" i="3"/>
  <c r="O32999" i="3"/>
  <c r="O32991" i="3"/>
  <c r="O32983" i="3"/>
  <c r="O32975" i="3"/>
  <c r="O32967" i="3"/>
  <c r="O32959" i="3"/>
  <c r="O32951" i="3"/>
  <c r="O32943" i="3"/>
  <c r="O32935" i="3"/>
  <c r="O32927" i="3"/>
  <c r="O32919" i="3"/>
  <c r="O32911" i="3"/>
  <c r="O32903" i="3"/>
  <c r="O32895" i="3"/>
  <c r="O32887" i="3"/>
  <c r="O32879" i="3"/>
  <c r="O32871" i="3"/>
  <c r="O32863" i="3"/>
  <c r="O32855" i="3"/>
  <c r="O32847" i="3"/>
  <c r="O32839" i="3"/>
  <c r="O32831" i="3"/>
  <c r="O32823" i="3"/>
  <c r="O32815" i="3"/>
  <c r="O32807" i="3"/>
  <c r="O32799" i="3"/>
  <c r="O32791" i="3"/>
  <c r="O32783" i="3"/>
  <c r="O32775" i="3"/>
  <c r="O32767" i="3"/>
  <c r="O32759" i="3"/>
  <c r="O32751" i="3"/>
  <c r="O32743" i="3"/>
  <c r="O32735" i="3"/>
  <c r="O32727" i="3"/>
  <c r="O32719" i="3"/>
  <c r="O32711" i="3"/>
  <c r="O32703" i="3"/>
  <c r="O32695" i="3"/>
  <c r="O32687" i="3"/>
  <c r="O32679" i="3"/>
  <c r="O32671" i="3"/>
  <c r="O32663" i="3"/>
  <c r="O32655" i="3"/>
  <c r="O32647" i="3"/>
  <c r="O32639" i="3"/>
  <c r="O32631" i="3"/>
  <c r="O32623" i="3"/>
  <c r="O32615" i="3"/>
  <c r="O32607" i="3"/>
  <c r="O32599" i="3"/>
  <c r="O32591" i="3"/>
  <c r="O32583" i="3"/>
  <c r="O32575" i="3"/>
  <c r="O32567" i="3"/>
  <c r="O32559" i="3"/>
  <c r="O32551" i="3"/>
  <c r="O32543" i="3"/>
  <c r="O32535" i="3"/>
  <c r="O32527" i="3"/>
  <c r="O32519" i="3"/>
  <c r="O32511" i="3"/>
  <c r="O32503" i="3"/>
  <c r="O32495" i="3"/>
  <c r="O32487" i="3"/>
  <c r="O32479" i="3"/>
  <c r="O32471" i="3"/>
  <c r="O32463" i="3"/>
  <c r="O32455" i="3"/>
  <c r="O32447" i="3"/>
  <c r="O32439" i="3"/>
  <c r="O32431" i="3"/>
  <c r="O32423" i="3"/>
  <c r="O32415" i="3"/>
  <c r="O32407" i="3"/>
  <c r="O32399" i="3"/>
  <c r="O32391" i="3"/>
  <c r="O32383" i="3"/>
  <c r="O32375" i="3"/>
  <c r="O32367" i="3"/>
  <c r="O32359" i="3"/>
  <c r="O32351" i="3"/>
  <c r="O32343" i="3"/>
  <c r="O32335" i="3"/>
  <c r="O32327" i="3"/>
  <c r="O32319" i="3"/>
  <c r="O32311" i="3"/>
  <c r="O32303" i="3"/>
  <c r="O32295" i="3"/>
  <c r="O32287" i="3"/>
  <c r="O32279" i="3"/>
  <c r="O32271" i="3"/>
  <c r="O32263" i="3"/>
  <c r="O32255" i="3"/>
  <c r="O32247" i="3"/>
  <c r="O32239" i="3"/>
  <c r="O32231" i="3"/>
  <c r="O32223" i="3"/>
  <c r="O32215" i="3"/>
  <c r="O32207" i="3"/>
  <c r="O32199" i="3"/>
  <c r="O32191" i="3"/>
  <c r="O32183" i="3"/>
  <c r="O32175" i="3"/>
  <c r="O32167" i="3"/>
  <c r="O32159" i="3"/>
  <c r="O32151" i="3"/>
  <c r="O32143" i="3"/>
  <c r="O32135" i="3"/>
  <c r="O32127" i="3"/>
  <c r="O32119" i="3"/>
  <c r="O32111" i="3"/>
  <c r="O32103" i="3"/>
  <c r="O32095" i="3"/>
  <c r="O32087" i="3"/>
  <c r="O32079" i="3"/>
  <c r="O32071" i="3"/>
  <c r="O32063" i="3"/>
  <c r="O32055" i="3"/>
  <c r="O32047" i="3"/>
  <c r="O32039" i="3"/>
  <c r="O32031" i="3"/>
  <c r="O32023" i="3"/>
  <c r="O32015" i="3"/>
  <c r="O32007" i="3"/>
  <c r="O31999" i="3"/>
  <c r="O31991" i="3"/>
  <c r="O31983" i="3"/>
  <c r="O31975" i="3"/>
  <c r="O31967" i="3"/>
  <c r="O31959" i="3"/>
  <c r="O31951" i="3"/>
  <c r="O31943" i="3"/>
  <c r="O31935" i="3"/>
  <c r="O31927" i="3"/>
  <c r="O31919" i="3"/>
  <c r="O31911" i="3"/>
  <c r="O31903" i="3"/>
  <c r="O31895" i="3"/>
  <c r="O31887" i="3"/>
  <c r="O31879" i="3"/>
  <c r="O31871" i="3"/>
  <c r="O31863" i="3"/>
  <c r="O31855" i="3"/>
  <c r="O31847" i="3"/>
  <c r="O31839" i="3"/>
  <c r="O31831" i="3"/>
  <c r="O31823" i="3"/>
  <c r="O31815" i="3"/>
  <c r="O31807" i="3"/>
  <c r="O31799" i="3"/>
  <c r="O31791" i="3"/>
  <c r="O31783" i="3"/>
  <c r="O31775" i="3"/>
  <c r="O31767" i="3"/>
  <c r="O31759" i="3"/>
  <c r="O31751" i="3"/>
  <c r="O31743" i="3"/>
  <c r="O31735" i="3"/>
  <c r="O31727" i="3"/>
  <c r="O31719" i="3"/>
  <c r="O31711" i="3"/>
  <c r="O31703" i="3"/>
  <c r="O31695" i="3"/>
  <c r="O31687" i="3"/>
  <c r="O31679" i="3"/>
  <c r="O31671" i="3"/>
  <c r="O31663" i="3"/>
  <c r="O31655" i="3"/>
  <c r="O31647" i="3"/>
  <c r="O31639" i="3"/>
  <c r="O31631" i="3"/>
  <c r="O31623" i="3"/>
  <c r="O31615" i="3"/>
  <c r="O31607" i="3"/>
  <c r="O31599" i="3"/>
  <c r="O31591" i="3"/>
  <c r="O31583" i="3"/>
  <c r="O31575" i="3"/>
  <c r="O31567" i="3"/>
  <c r="O31559" i="3"/>
  <c r="O31551" i="3"/>
  <c r="O31543" i="3"/>
  <c r="O31535" i="3"/>
  <c r="O31527" i="3"/>
  <c r="O31519" i="3"/>
  <c r="O31511" i="3"/>
  <c r="O31503" i="3"/>
  <c r="O31495" i="3"/>
  <c r="O31487" i="3"/>
  <c r="O31479" i="3"/>
  <c r="O31471" i="3"/>
  <c r="O31463" i="3"/>
  <c r="O31455" i="3"/>
  <c r="O31447" i="3"/>
  <c r="O31439" i="3"/>
  <c r="O31431" i="3"/>
  <c r="O31423" i="3"/>
  <c r="O31415" i="3"/>
  <c r="O31407" i="3"/>
  <c r="O31399" i="3"/>
  <c r="O31391" i="3"/>
  <c r="O31383" i="3"/>
  <c r="O31375" i="3"/>
  <c r="O31367" i="3"/>
  <c r="O31359" i="3"/>
  <c r="O31351" i="3"/>
  <c r="O31343" i="3"/>
  <c r="O31335" i="3"/>
  <c r="O31327" i="3"/>
  <c r="O31319" i="3"/>
  <c r="O31311" i="3"/>
  <c r="O31303" i="3"/>
  <c r="O31295" i="3"/>
  <c r="O31287" i="3"/>
  <c r="O31279" i="3"/>
  <c r="O31271" i="3"/>
  <c r="O31263" i="3"/>
  <c r="O31255" i="3"/>
  <c r="O31247" i="3"/>
  <c r="O31239" i="3"/>
  <c r="O31231" i="3"/>
  <c r="O31223" i="3"/>
  <c r="O31215" i="3"/>
  <c r="O31207" i="3"/>
  <c r="O31199" i="3"/>
  <c r="O31191" i="3"/>
  <c r="O31183" i="3"/>
  <c r="O31175" i="3"/>
  <c r="O31167" i="3"/>
  <c r="O31159" i="3"/>
  <c r="O31151" i="3"/>
  <c r="O31143" i="3"/>
  <c r="O31135" i="3"/>
  <c r="O31127" i="3"/>
  <c r="O31119" i="3"/>
  <c r="O31111" i="3"/>
  <c r="O31103" i="3"/>
  <c r="O31095" i="3"/>
  <c r="O31087" i="3"/>
  <c r="O31079" i="3"/>
  <c r="O31071" i="3"/>
  <c r="O31063" i="3"/>
  <c r="O31055" i="3"/>
  <c r="O31047" i="3"/>
  <c r="O31039" i="3"/>
  <c r="O31031" i="3"/>
  <c r="O31023" i="3"/>
  <c r="O31015" i="3"/>
  <c r="O31007" i="3"/>
  <c r="O30999" i="3"/>
  <c r="O30991" i="3"/>
  <c r="O30983" i="3"/>
  <c r="O30975" i="3"/>
  <c r="O30967" i="3"/>
  <c r="O30959" i="3"/>
  <c r="O30951" i="3"/>
  <c r="O30943" i="3"/>
  <c r="O30935" i="3"/>
  <c r="O30927" i="3"/>
  <c r="O30919" i="3"/>
  <c r="O30911" i="3"/>
  <c r="O30903" i="3"/>
  <c r="O30895" i="3"/>
  <c r="O30887" i="3"/>
  <c r="O30879" i="3"/>
  <c r="O30871" i="3"/>
  <c r="O30863" i="3"/>
  <c r="O30855" i="3"/>
  <c r="O30847" i="3"/>
  <c r="O30839" i="3"/>
  <c r="O30831" i="3"/>
  <c r="O30823" i="3"/>
  <c r="O30815" i="3"/>
  <c r="O30807" i="3"/>
  <c r="O30799" i="3"/>
  <c r="O30791" i="3"/>
  <c r="O30783" i="3"/>
  <c r="O30775" i="3"/>
  <c r="O30767" i="3"/>
  <c r="O30759" i="3"/>
  <c r="O30751" i="3"/>
  <c r="O30743" i="3"/>
  <c r="O30735" i="3"/>
  <c r="O30727" i="3"/>
  <c r="O30719" i="3"/>
  <c r="O30711" i="3"/>
  <c r="O30703" i="3"/>
  <c r="O30695" i="3"/>
  <c r="O30687" i="3"/>
  <c r="O30679" i="3"/>
  <c r="O30671" i="3"/>
  <c r="O30663" i="3"/>
  <c r="O30655" i="3"/>
  <c r="O30647" i="3"/>
  <c r="O30639" i="3"/>
  <c r="O30631" i="3"/>
  <c r="O30623" i="3"/>
  <c r="O30615" i="3"/>
  <c r="O30607" i="3"/>
  <c r="O30599" i="3"/>
  <c r="O30591" i="3"/>
  <c r="O30583" i="3"/>
  <c r="O30575" i="3"/>
  <c r="O30567" i="3"/>
  <c r="O30559" i="3"/>
  <c r="O30551" i="3"/>
  <c r="O30543" i="3"/>
  <c r="O30535" i="3"/>
  <c r="O30527" i="3"/>
  <c r="O30519" i="3"/>
  <c r="O30511" i="3"/>
  <c r="O30503" i="3"/>
  <c r="O30495" i="3"/>
  <c r="O30487" i="3"/>
  <c r="O30479" i="3"/>
  <c r="O30471" i="3"/>
  <c r="O30463" i="3"/>
  <c r="O30455" i="3"/>
  <c r="O30447" i="3"/>
  <c r="O30439" i="3"/>
  <c r="O30431" i="3"/>
  <c r="O30423" i="3"/>
  <c r="O30415" i="3"/>
  <c r="O30407" i="3"/>
  <c r="O30399" i="3"/>
  <c r="O30391" i="3"/>
  <c r="O30383" i="3"/>
  <c r="O30375" i="3"/>
  <c r="O30367" i="3"/>
  <c r="O30359" i="3"/>
  <c r="O30351" i="3"/>
  <c r="O30343" i="3"/>
  <c r="O30335" i="3"/>
  <c r="O30327" i="3"/>
  <c r="O30319" i="3"/>
  <c r="O30311" i="3"/>
  <c r="O30303" i="3"/>
  <c r="O30295" i="3"/>
  <c r="O30287" i="3"/>
  <c r="O30279" i="3"/>
  <c r="O30271" i="3"/>
  <c r="O30263" i="3"/>
  <c r="O30255" i="3"/>
  <c r="O30247" i="3"/>
  <c r="O30239" i="3"/>
  <c r="O30231" i="3"/>
  <c r="O30223" i="3"/>
  <c r="O30215" i="3"/>
  <c r="O30207" i="3"/>
  <c r="O30199" i="3"/>
  <c r="O30191" i="3"/>
  <c r="O30183" i="3"/>
  <c r="O30175" i="3"/>
  <c r="O30167" i="3"/>
  <c r="O30159" i="3"/>
  <c r="O30151" i="3"/>
  <c r="O30143" i="3"/>
  <c r="O30135" i="3"/>
  <c r="O30127" i="3"/>
  <c r="O30119" i="3"/>
  <c r="O30111" i="3"/>
  <c r="O30103" i="3"/>
  <c r="O30095" i="3"/>
  <c r="O30087" i="3"/>
  <c r="O30079" i="3"/>
  <c r="O30071" i="3"/>
  <c r="O30063" i="3"/>
  <c r="O30055" i="3"/>
  <c r="O30047" i="3"/>
  <c r="O30039" i="3"/>
  <c r="O30031" i="3"/>
  <c r="O30023" i="3"/>
  <c r="O30015" i="3"/>
  <c r="O30007" i="3"/>
  <c r="O29999" i="3"/>
  <c r="O29991" i="3"/>
  <c r="O29983" i="3"/>
  <c r="O29975" i="3"/>
  <c r="O29967" i="3"/>
  <c r="O29959" i="3"/>
  <c r="O29951" i="3"/>
  <c r="O29943" i="3"/>
  <c r="O29935" i="3"/>
  <c r="O29927" i="3"/>
  <c r="O29919" i="3"/>
  <c r="O29911" i="3"/>
  <c r="O29903" i="3"/>
  <c r="O29895" i="3"/>
  <c r="O29887" i="3"/>
  <c r="O29879" i="3"/>
  <c r="O29871" i="3"/>
  <c r="O29863" i="3"/>
  <c r="O29855" i="3"/>
  <c r="O29847" i="3"/>
  <c r="O29839" i="3"/>
  <c r="O29831" i="3"/>
  <c r="O29823" i="3"/>
  <c r="O29815" i="3"/>
  <c r="O29807" i="3"/>
  <c r="O29799" i="3"/>
  <c r="O29791" i="3"/>
  <c r="O29783" i="3"/>
  <c r="O29775" i="3"/>
  <c r="O29767" i="3"/>
  <c r="O29759" i="3"/>
  <c r="O29751" i="3"/>
  <c r="O29743" i="3"/>
  <c r="O29735" i="3"/>
  <c r="O29727" i="3"/>
  <c r="O29719" i="3"/>
  <c r="O29711" i="3"/>
  <c r="O29703" i="3"/>
  <c r="O29695" i="3"/>
  <c r="O29687" i="3"/>
  <c r="O29679" i="3"/>
  <c r="O29671" i="3"/>
  <c r="O29663" i="3"/>
  <c r="O29655" i="3"/>
  <c r="O29647" i="3"/>
  <c r="O29639" i="3"/>
  <c r="O29631" i="3"/>
  <c r="O29623" i="3"/>
  <c r="O29615" i="3"/>
  <c r="O29607" i="3"/>
  <c r="O29599" i="3"/>
  <c r="O29591" i="3"/>
  <c r="O29583" i="3"/>
  <c r="O29575" i="3"/>
  <c r="O29567" i="3"/>
  <c r="O29559" i="3"/>
  <c r="O29551" i="3"/>
  <c r="O29543" i="3"/>
  <c r="O29535" i="3"/>
  <c r="O29527" i="3"/>
  <c r="O29519" i="3"/>
  <c r="O29511" i="3"/>
  <c r="O29503" i="3"/>
  <c r="O29495" i="3"/>
  <c r="O29487" i="3"/>
  <c r="O29479" i="3"/>
  <c r="O29471" i="3"/>
  <c r="O29463" i="3"/>
  <c r="O29455" i="3"/>
  <c r="O29447" i="3"/>
  <c r="O29439" i="3"/>
  <c r="O29431" i="3"/>
  <c r="O29423" i="3"/>
  <c r="O29415" i="3"/>
  <c r="O29407" i="3"/>
  <c r="O29399" i="3"/>
  <c r="O29391" i="3"/>
  <c r="O29383" i="3"/>
  <c r="O29375" i="3"/>
  <c r="O29367" i="3"/>
  <c r="O29359" i="3"/>
  <c r="O29351" i="3"/>
  <c r="O29343" i="3"/>
  <c r="O29335" i="3"/>
  <c r="O29327" i="3"/>
  <c r="O29319" i="3"/>
  <c r="O29311" i="3"/>
  <c r="O29303" i="3"/>
  <c r="O29295" i="3"/>
  <c r="O29287" i="3"/>
  <c r="O29279" i="3"/>
  <c r="O29271" i="3"/>
  <c r="O29263" i="3"/>
  <c r="O29255" i="3"/>
  <c r="O29247" i="3"/>
  <c r="O29239" i="3"/>
  <c r="O29231" i="3"/>
  <c r="O29223" i="3"/>
  <c r="O29215" i="3"/>
  <c r="O29207" i="3"/>
  <c r="O29199" i="3"/>
  <c r="O29191" i="3"/>
  <c r="O29183" i="3"/>
  <c r="O29175" i="3"/>
  <c r="O29167" i="3"/>
  <c r="O29159" i="3"/>
  <c r="O29151" i="3"/>
  <c r="O29143" i="3"/>
  <c r="O29135" i="3"/>
  <c r="O29127" i="3"/>
  <c r="O29119" i="3"/>
  <c r="O29111" i="3"/>
  <c r="O29103" i="3"/>
  <c r="O29095" i="3"/>
  <c r="O29087" i="3"/>
  <c r="O29079" i="3"/>
  <c r="O29071" i="3"/>
  <c r="O29063" i="3"/>
  <c r="O29055" i="3"/>
  <c r="O29047" i="3"/>
  <c r="O29039" i="3"/>
  <c r="O29031" i="3"/>
  <c r="O29023" i="3"/>
  <c r="O29015" i="3"/>
  <c r="O29007" i="3"/>
  <c r="O28999" i="3"/>
  <c r="O28991" i="3"/>
  <c r="O28983" i="3"/>
  <c r="O28975" i="3"/>
  <c r="O28967" i="3"/>
  <c r="O28959" i="3"/>
  <c r="O28951" i="3"/>
  <c r="O28943" i="3"/>
  <c r="O28935" i="3"/>
  <c r="O28927" i="3"/>
  <c r="O28919" i="3"/>
  <c r="O28911" i="3"/>
  <c r="O28903" i="3"/>
  <c r="O28895" i="3"/>
  <c r="O28887" i="3"/>
  <c r="O28879" i="3"/>
  <c r="O28871" i="3"/>
  <c r="O28863" i="3"/>
  <c r="O28855" i="3"/>
  <c r="O28847" i="3"/>
  <c r="O28839" i="3"/>
  <c r="O28831" i="3"/>
  <c r="O28823" i="3"/>
  <c r="O28815" i="3"/>
  <c r="O28807" i="3"/>
  <c r="O28799" i="3"/>
  <c r="O28791" i="3"/>
  <c r="O28783" i="3"/>
  <c r="O28775" i="3"/>
  <c r="O28767" i="3"/>
  <c r="O28759" i="3"/>
  <c r="O28751" i="3"/>
  <c r="O28743" i="3"/>
  <c r="O28735" i="3"/>
  <c r="O28727" i="3"/>
  <c r="O28719" i="3"/>
  <c r="O28711" i="3"/>
  <c r="O28703" i="3"/>
  <c r="O28695" i="3"/>
  <c r="O28687" i="3"/>
  <c r="O28679" i="3"/>
  <c r="O28671" i="3"/>
  <c r="O28663" i="3"/>
  <c r="O28655" i="3"/>
  <c r="O28647" i="3"/>
  <c r="O28639" i="3"/>
  <c r="O28631" i="3"/>
  <c r="O28623" i="3"/>
  <c r="O28615" i="3"/>
  <c r="O28607" i="3"/>
  <c r="O28599" i="3"/>
  <c r="O28591" i="3"/>
  <c r="O28583" i="3"/>
  <c r="O28575" i="3"/>
  <c r="O28567" i="3"/>
  <c r="O28559" i="3"/>
  <c r="O28551" i="3"/>
  <c r="O28543" i="3"/>
  <c r="O28535" i="3"/>
  <c r="O28527" i="3"/>
  <c r="O28519" i="3"/>
  <c r="O28511" i="3"/>
  <c r="O28503" i="3"/>
  <c r="O28495" i="3"/>
  <c r="O28487" i="3"/>
  <c r="O28479" i="3"/>
  <c r="O28471" i="3"/>
  <c r="O28463" i="3"/>
  <c r="O28455" i="3"/>
  <c r="O28447" i="3"/>
  <c r="O28439" i="3"/>
  <c r="O28431" i="3"/>
  <c r="O28423" i="3"/>
  <c r="O28415" i="3"/>
  <c r="O28407" i="3"/>
  <c r="O28399" i="3"/>
  <c r="O28391" i="3"/>
  <c r="O28383" i="3"/>
  <c r="O28375" i="3"/>
  <c r="O28367" i="3"/>
  <c r="O28359" i="3"/>
  <c r="O28351" i="3"/>
  <c r="O28343" i="3"/>
  <c r="O28335" i="3"/>
  <c r="O28327" i="3"/>
  <c r="O28319" i="3"/>
  <c r="O28311" i="3"/>
  <c r="O28303" i="3"/>
  <c r="O28295" i="3"/>
  <c r="O28287" i="3"/>
  <c r="O28279" i="3"/>
  <c r="O28271" i="3"/>
  <c r="O28263" i="3"/>
  <c r="O28255" i="3"/>
  <c r="O28247" i="3"/>
  <c r="O28239" i="3"/>
  <c r="O28231" i="3"/>
  <c r="O28223" i="3"/>
  <c r="O28215" i="3"/>
  <c r="O28207" i="3"/>
  <c r="O28199" i="3"/>
  <c r="O28191" i="3"/>
  <c r="O28183" i="3"/>
  <c r="O28175" i="3"/>
  <c r="O28167" i="3"/>
  <c r="O28159" i="3"/>
  <c r="O28151" i="3"/>
  <c r="O28143" i="3"/>
  <c r="O28135" i="3"/>
  <c r="O28127" i="3"/>
  <c r="O28119" i="3"/>
  <c r="O28111" i="3"/>
  <c r="O28103" i="3"/>
  <c r="O28095" i="3"/>
  <c r="O28087" i="3"/>
  <c r="O28079" i="3"/>
  <c r="O28071" i="3"/>
  <c r="O28063" i="3"/>
  <c r="O28055" i="3"/>
  <c r="O28047" i="3"/>
  <c r="O28039" i="3"/>
  <c r="O28031" i="3"/>
  <c r="O28023" i="3"/>
  <c r="O28015" i="3"/>
  <c r="O28007" i="3"/>
  <c r="O27999" i="3"/>
  <c r="O27991" i="3"/>
  <c r="O27983" i="3"/>
  <c r="O27975" i="3"/>
  <c r="O27967" i="3"/>
  <c r="O27959" i="3"/>
  <c r="O27951" i="3"/>
  <c r="O27943" i="3"/>
  <c r="O27935" i="3"/>
  <c r="O27927" i="3"/>
  <c r="O27919" i="3"/>
  <c r="O27911" i="3"/>
  <c r="O27903" i="3"/>
  <c r="O27895" i="3"/>
  <c r="O27887" i="3"/>
  <c r="O27879" i="3"/>
  <c r="O27871" i="3"/>
  <c r="O27863" i="3"/>
  <c r="O27855" i="3"/>
  <c r="O27847" i="3"/>
  <c r="O27839" i="3"/>
  <c r="O27831" i="3"/>
  <c r="O27823" i="3"/>
  <c r="O27815" i="3"/>
  <c r="O27807" i="3"/>
  <c r="O27799" i="3"/>
  <c r="O27791" i="3"/>
  <c r="O27783" i="3"/>
  <c r="O27775" i="3"/>
  <c r="O27767" i="3"/>
  <c r="O27759" i="3"/>
  <c r="O27751" i="3"/>
  <c r="O27743" i="3"/>
  <c r="O27735" i="3"/>
  <c r="O27727" i="3"/>
  <c r="O27719" i="3"/>
  <c r="O27711" i="3"/>
  <c r="O27703" i="3"/>
  <c r="O27695" i="3"/>
  <c r="O27687" i="3"/>
  <c r="O27679" i="3"/>
  <c r="O27671" i="3"/>
  <c r="O27663" i="3"/>
  <c r="O27655" i="3"/>
  <c r="O27647" i="3"/>
  <c r="O27639" i="3"/>
  <c r="O27631" i="3"/>
  <c r="O27623" i="3"/>
  <c r="O27615" i="3"/>
  <c r="O27607" i="3"/>
  <c r="O27599" i="3"/>
  <c r="O27591" i="3"/>
  <c r="O27583" i="3"/>
  <c r="O27575" i="3"/>
  <c r="O27567" i="3"/>
  <c r="O27559" i="3"/>
  <c r="O27551" i="3"/>
  <c r="O27543" i="3"/>
  <c r="O27535" i="3"/>
  <c r="O27527" i="3"/>
  <c r="O27519" i="3"/>
  <c r="O27511" i="3"/>
  <c r="O27503" i="3"/>
  <c r="O27495" i="3"/>
  <c r="O27487" i="3"/>
  <c r="O27479" i="3"/>
  <c r="O27471" i="3"/>
  <c r="O27463" i="3"/>
  <c r="O27455" i="3"/>
  <c r="O27447" i="3"/>
  <c r="O27439" i="3"/>
  <c r="O27431" i="3"/>
  <c r="O27423" i="3"/>
  <c r="O27415" i="3"/>
  <c r="O27407" i="3"/>
  <c r="O27399" i="3"/>
  <c r="O27391" i="3"/>
  <c r="O27383" i="3"/>
  <c r="O27375" i="3"/>
  <c r="O27367" i="3"/>
  <c r="O27359" i="3"/>
  <c r="O27351" i="3"/>
  <c r="O27343" i="3"/>
  <c r="O27335" i="3"/>
  <c r="O27327" i="3"/>
  <c r="O27319" i="3"/>
  <c r="O27311" i="3"/>
  <c r="O27303" i="3"/>
  <c r="O27295" i="3"/>
  <c r="O27287" i="3"/>
  <c r="O27279" i="3"/>
  <c r="O27271" i="3"/>
  <c r="O27263" i="3"/>
  <c r="O27255" i="3"/>
  <c r="O27247" i="3"/>
  <c r="O27239" i="3"/>
  <c r="O27231" i="3"/>
  <c r="O27223" i="3"/>
  <c r="O27215" i="3"/>
  <c r="O27207" i="3"/>
  <c r="O27199" i="3"/>
  <c r="O27191" i="3"/>
  <c r="O27183" i="3"/>
  <c r="O27175" i="3"/>
  <c r="O27167" i="3"/>
  <c r="O27159" i="3"/>
  <c r="O27151" i="3"/>
  <c r="O27143" i="3"/>
  <c r="O27135" i="3"/>
  <c r="O27127" i="3"/>
  <c r="O27119" i="3"/>
  <c r="O27111" i="3"/>
  <c r="O27103" i="3"/>
  <c r="O27095" i="3"/>
  <c r="O27087" i="3"/>
  <c r="O27079" i="3"/>
  <c r="O27071" i="3"/>
  <c r="O27063" i="3"/>
  <c r="O27055" i="3"/>
  <c r="O27047" i="3"/>
  <c r="O27039" i="3"/>
  <c r="O27031" i="3"/>
  <c r="O27023" i="3"/>
  <c r="O27015" i="3"/>
  <c r="O27007" i="3"/>
  <c r="O26999" i="3"/>
  <c r="O26991" i="3"/>
  <c r="O26983" i="3"/>
  <c r="O26975" i="3"/>
  <c r="O26967" i="3"/>
  <c r="O26959" i="3"/>
  <c r="O26951" i="3"/>
  <c r="O26943" i="3"/>
  <c r="O26935" i="3"/>
  <c r="O26927" i="3"/>
  <c r="O26919" i="3"/>
  <c r="O26911" i="3"/>
  <c r="O26903" i="3"/>
  <c r="O26895" i="3"/>
  <c r="O26887" i="3"/>
  <c r="O26879" i="3"/>
  <c r="O26871" i="3"/>
  <c r="O26863" i="3"/>
  <c r="O26855" i="3"/>
  <c r="O26847" i="3"/>
  <c r="O26839" i="3"/>
  <c r="O26831" i="3"/>
  <c r="O26823" i="3"/>
  <c r="O26815" i="3"/>
  <c r="O26807" i="3"/>
  <c r="O26799" i="3"/>
  <c r="O26791" i="3"/>
  <c r="O26783" i="3"/>
  <c r="O26775" i="3"/>
  <c r="O26767" i="3"/>
  <c r="O26759" i="3"/>
  <c r="O26751" i="3"/>
  <c r="O26743" i="3"/>
  <c r="O26735" i="3"/>
  <c r="O26727" i="3"/>
  <c r="O26719" i="3"/>
  <c r="O26711" i="3"/>
  <c r="O26703" i="3"/>
  <c r="O26695" i="3"/>
  <c r="O26687" i="3"/>
  <c r="O26679" i="3"/>
  <c r="O26671" i="3"/>
  <c r="O26663" i="3"/>
  <c r="O26655" i="3"/>
  <c r="O26647" i="3"/>
  <c r="O26639" i="3"/>
  <c r="O26631" i="3"/>
  <c r="O26623" i="3"/>
  <c r="O26615" i="3"/>
  <c r="O26607" i="3"/>
  <c r="O26599" i="3"/>
  <c r="O26591" i="3"/>
  <c r="O26583" i="3"/>
  <c r="O26575" i="3"/>
  <c r="O26567" i="3"/>
  <c r="O26559" i="3"/>
  <c r="O26551" i="3"/>
  <c r="O26543" i="3"/>
  <c r="O26535" i="3"/>
  <c r="O26527" i="3"/>
  <c r="O26519" i="3"/>
  <c r="O26511" i="3"/>
  <c r="O26503" i="3"/>
  <c r="O26495" i="3"/>
  <c r="O26487" i="3"/>
  <c r="O26479" i="3"/>
  <c r="O26471" i="3"/>
  <c r="O26463" i="3"/>
  <c r="O26455" i="3"/>
  <c r="O26447" i="3"/>
  <c r="O26439" i="3"/>
  <c r="O26431" i="3"/>
  <c r="O26423" i="3"/>
  <c r="O26415" i="3"/>
  <c r="O26407" i="3"/>
  <c r="O26399" i="3"/>
  <c r="O26391" i="3"/>
  <c r="O26383" i="3"/>
  <c r="O26375" i="3"/>
  <c r="O26367" i="3"/>
  <c r="O26359" i="3"/>
  <c r="O26351" i="3"/>
  <c r="O26343" i="3"/>
  <c r="O26335" i="3"/>
  <c r="O26327" i="3"/>
  <c r="O26319" i="3"/>
  <c r="O26311" i="3"/>
  <c r="O26303" i="3"/>
  <c r="O26295" i="3"/>
  <c r="O26287" i="3"/>
  <c r="O26279" i="3"/>
  <c r="O26271" i="3"/>
  <c r="O26263" i="3"/>
  <c r="O26255" i="3"/>
  <c r="O26247" i="3"/>
  <c r="O26239" i="3"/>
  <c r="O26231" i="3"/>
  <c r="O26223" i="3"/>
  <c r="O26215" i="3"/>
  <c r="O26207" i="3"/>
  <c r="O26199" i="3"/>
  <c r="O26191" i="3"/>
  <c r="O26183" i="3"/>
  <c r="O26175" i="3"/>
  <c r="O26167" i="3"/>
  <c r="O26159" i="3"/>
  <c r="O26151" i="3"/>
  <c r="O26143" i="3"/>
  <c r="O26135" i="3"/>
  <c r="O26127" i="3"/>
  <c r="O26119" i="3"/>
  <c r="O26111" i="3"/>
  <c r="O26103" i="3"/>
  <c r="O26095" i="3"/>
  <c r="O26087" i="3"/>
  <c r="O26079" i="3"/>
  <c r="O26071" i="3"/>
  <c r="O26063" i="3"/>
  <c r="O26055" i="3"/>
  <c r="O26047" i="3"/>
  <c r="O26039" i="3"/>
  <c r="O26031" i="3"/>
  <c r="O26023" i="3"/>
  <c r="O26015" i="3"/>
  <c r="O26007" i="3"/>
  <c r="O25999" i="3"/>
  <c r="O25991" i="3"/>
  <c r="O25983" i="3"/>
  <c r="O25975" i="3"/>
  <c r="O25967" i="3"/>
  <c r="O25959" i="3"/>
  <c r="O25951" i="3"/>
  <c r="O25943" i="3"/>
  <c r="O25935" i="3"/>
  <c r="O25927" i="3"/>
  <c r="O25919" i="3"/>
  <c r="O25911" i="3"/>
  <c r="O25903" i="3"/>
  <c r="O25895" i="3"/>
  <c r="O25887" i="3"/>
  <c r="O25879" i="3"/>
  <c r="O25871" i="3"/>
  <c r="O25863" i="3"/>
  <c r="O25855" i="3"/>
  <c r="O25847" i="3"/>
  <c r="O25839" i="3"/>
  <c r="O25831" i="3"/>
  <c r="O25823" i="3"/>
  <c r="O25815" i="3"/>
  <c r="O25807" i="3"/>
  <c r="O25799" i="3"/>
  <c r="O25791" i="3"/>
  <c r="O25783" i="3"/>
  <c r="O25775" i="3"/>
  <c r="O25767" i="3"/>
  <c r="O25759" i="3"/>
  <c r="O25751" i="3"/>
  <c r="O25743" i="3"/>
  <c r="O25735" i="3"/>
  <c r="O25727" i="3"/>
  <c r="O25719" i="3"/>
  <c r="O25711" i="3"/>
  <c r="O25703" i="3"/>
  <c r="O25695" i="3"/>
  <c r="O25687" i="3"/>
  <c r="O25679" i="3"/>
  <c r="O25671" i="3"/>
  <c r="O25663" i="3"/>
  <c r="O25655" i="3"/>
  <c r="O25647" i="3"/>
  <c r="O25639" i="3"/>
  <c r="O25631" i="3"/>
  <c r="O25623" i="3"/>
  <c r="O25615" i="3"/>
  <c r="O25607" i="3"/>
  <c r="O25599" i="3"/>
  <c r="O25591" i="3"/>
  <c r="O25583" i="3"/>
  <c r="O25575" i="3"/>
  <c r="O25567" i="3"/>
  <c r="O25559" i="3"/>
  <c r="O25551" i="3"/>
  <c r="O25543" i="3"/>
  <c r="O25535" i="3"/>
  <c r="O25527" i="3"/>
  <c r="O25519" i="3"/>
  <c r="O25511" i="3"/>
  <c r="O25503" i="3"/>
  <c r="O25495" i="3"/>
  <c r="O25487" i="3"/>
  <c r="O25479" i="3"/>
  <c r="O25471" i="3"/>
  <c r="O25463" i="3"/>
  <c r="O25455" i="3"/>
  <c r="O25447" i="3"/>
  <c r="O25439" i="3"/>
  <c r="O25431" i="3"/>
  <c r="O25423" i="3"/>
  <c r="O25415" i="3"/>
  <c r="O25407" i="3"/>
  <c r="O25399" i="3"/>
  <c r="O25391" i="3"/>
  <c r="O25383" i="3"/>
  <c r="O25375" i="3"/>
  <c r="O25367" i="3"/>
  <c r="O25359" i="3"/>
  <c r="O25351" i="3"/>
  <c r="O25343" i="3"/>
  <c r="O25335" i="3"/>
  <c r="O25327" i="3"/>
  <c r="O25319" i="3"/>
  <c r="O25311" i="3"/>
  <c r="O25303" i="3"/>
  <c r="O25295" i="3"/>
  <c r="O25287" i="3"/>
  <c r="O25279" i="3"/>
  <c r="O25271" i="3"/>
  <c r="O25263" i="3"/>
  <c r="O25255" i="3"/>
  <c r="O25247" i="3"/>
  <c r="O25239" i="3"/>
  <c r="O25231" i="3"/>
  <c r="O25223" i="3"/>
  <c r="O25215" i="3"/>
  <c r="O25207" i="3"/>
  <c r="O25199" i="3"/>
  <c r="O25191" i="3"/>
  <c r="O25183" i="3"/>
  <c r="O25175" i="3"/>
  <c r="O25167" i="3"/>
  <c r="O25159" i="3"/>
  <c r="O25151" i="3"/>
  <c r="O25143" i="3"/>
  <c r="O25135" i="3"/>
  <c r="O25127" i="3"/>
  <c r="O25119" i="3"/>
  <c r="O25111" i="3"/>
  <c r="O25103" i="3"/>
  <c r="O25095" i="3"/>
  <c r="O25087" i="3"/>
  <c r="O25079" i="3"/>
  <c r="O25071" i="3"/>
  <c r="O25063" i="3"/>
  <c r="O25055" i="3"/>
  <c r="O25047" i="3"/>
  <c r="O25039" i="3"/>
  <c r="O25031" i="3"/>
  <c r="O25023" i="3"/>
  <c r="O25015" i="3"/>
  <c r="O25007" i="3"/>
  <c r="O24999" i="3"/>
  <c r="O24991" i="3"/>
  <c r="O24983" i="3"/>
  <c r="O24975" i="3"/>
  <c r="O24967" i="3"/>
  <c r="O24959" i="3"/>
  <c r="O24951" i="3"/>
  <c r="O24943" i="3"/>
  <c r="O24935" i="3"/>
  <c r="O24927" i="3"/>
  <c r="O24919" i="3"/>
  <c r="O24911" i="3"/>
  <c r="O24903" i="3"/>
  <c r="O24895" i="3"/>
  <c r="O24887" i="3"/>
  <c r="O24879" i="3"/>
  <c r="O24871" i="3"/>
  <c r="O24863" i="3"/>
  <c r="O24855" i="3"/>
  <c r="O24847" i="3"/>
  <c r="O24839" i="3"/>
  <c r="O24831" i="3"/>
  <c r="O24823" i="3"/>
  <c r="O24815" i="3"/>
  <c r="O24807" i="3"/>
  <c r="O24799" i="3"/>
  <c r="O24791" i="3"/>
  <c r="O24783" i="3"/>
  <c r="O24775" i="3"/>
  <c r="O24767" i="3"/>
  <c r="O24759" i="3"/>
  <c r="O24751" i="3"/>
  <c r="O24743" i="3"/>
  <c r="O24735" i="3"/>
  <c r="O24727" i="3"/>
  <c r="O24719" i="3"/>
  <c r="O24711" i="3"/>
  <c r="O24703" i="3"/>
  <c r="O24695" i="3"/>
  <c r="O50148" i="3"/>
  <c r="O49636" i="3"/>
  <c r="O49173" i="3"/>
  <c r="O48764" i="3"/>
  <c r="O48355" i="3"/>
  <c r="O47944" i="3"/>
  <c r="O47600" i="3"/>
  <c r="O47301" i="3"/>
  <c r="O47045" i="3"/>
  <c r="O46789" i="3"/>
  <c r="O46533" i="3"/>
  <c r="O46277" i="3"/>
  <c r="O46021" i="3"/>
  <c r="O45765" i="3"/>
  <c r="O45509" i="3"/>
  <c r="O45253" i="3"/>
  <c r="O44997" i="3"/>
  <c r="O44741" i="3"/>
  <c r="O44485" i="3"/>
  <c r="O44229" i="3"/>
  <c r="O43973" i="3"/>
  <c r="O43717" i="3"/>
  <c r="O43461" i="3"/>
  <c r="O43269" i="3"/>
  <c r="O43141" i="3"/>
  <c r="O43013" i="3"/>
  <c r="O42885" i="3"/>
  <c r="O42757" i="3"/>
  <c r="O42629" i="3"/>
  <c r="O42501" i="3"/>
  <c r="O42373" i="3"/>
  <c r="O42245" i="3"/>
  <c r="O42117" i="3"/>
  <c r="O42030" i="3"/>
  <c r="O41948" i="3"/>
  <c r="O41869" i="3"/>
  <c r="O41805" i="3"/>
  <c r="O41741" i="3"/>
  <c r="O41677" i="3"/>
  <c r="O41613" i="3"/>
  <c r="O41549" i="3"/>
  <c r="O41485" i="3"/>
  <c r="O41421" i="3"/>
  <c r="O41357" i="3"/>
  <c r="O41293" i="3"/>
  <c r="O41249" i="3"/>
  <c r="O41217" i="3"/>
  <c r="O41185" i="3"/>
  <c r="O41153" i="3"/>
  <c r="O41121" i="3"/>
  <c r="O41089" i="3"/>
  <c r="O41057" i="3"/>
  <c r="O41025" i="3"/>
  <c r="O40993" i="3"/>
  <c r="O40961" i="3"/>
  <c r="O40929" i="3"/>
  <c r="O40897" i="3"/>
  <c r="O40865" i="3"/>
  <c r="O40833" i="3"/>
  <c r="O40801" i="3"/>
  <c r="O40769" i="3"/>
  <c r="O40737" i="3"/>
  <c r="O40705" i="3"/>
  <c r="O40673" i="3"/>
  <c r="O40641" i="3"/>
  <c r="O40609" i="3"/>
  <c r="O40577" i="3"/>
  <c r="O40545" i="3"/>
  <c r="O40513" i="3"/>
  <c r="O40481" i="3"/>
  <c r="O40449" i="3"/>
  <c r="O40417" i="3"/>
  <c r="O40385" i="3"/>
  <c r="O40353" i="3"/>
  <c r="O40321" i="3"/>
  <c r="O40289" i="3"/>
  <c r="O40257" i="3"/>
  <c r="O40225" i="3"/>
  <c r="O40193" i="3"/>
  <c r="O40161" i="3"/>
  <c r="O40129" i="3"/>
  <c r="O40097" i="3"/>
  <c r="O40065" i="3"/>
  <c r="O40033" i="3"/>
  <c r="O40001" i="3"/>
  <c r="O39969" i="3"/>
  <c r="O39937" i="3"/>
  <c r="O39905" i="3"/>
  <c r="O39873" i="3"/>
  <c r="O39841" i="3"/>
  <c r="O39809" i="3"/>
  <c r="O39777" i="3"/>
  <c r="O39745" i="3"/>
  <c r="O39713" i="3"/>
  <c r="O39681" i="3"/>
  <c r="O39649" i="3"/>
  <c r="O39617" i="3"/>
  <c r="O39585" i="3"/>
  <c r="O39553" i="3"/>
  <c r="O39521" i="3"/>
  <c r="O39489" i="3"/>
  <c r="O39457" i="3"/>
  <c r="O39425" i="3"/>
  <c r="O39393" i="3"/>
  <c r="O39361" i="3"/>
  <c r="O39329" i="3"/>
  <c r="O39297" i="3"/>
  <c r="O39265" i="3"/>
  <c r="O39233" i="3"/>
  <c r="O39201" i="3"/>
  <c r="O39169" i="3"/>
  <c r="O39137" i="3"/>
  <c r="O39105" i="3"/>
  <c r="O39073" i="3"/>
  <c r="O39041" i="3"/>
  <c r="O39009" i="3"/>
  <c r="O38977" i="3"/>
  <c r="O38945" i="3"/>
  <c r="O38913" i="3"/>
  <c r="O38881" i="3"/>
  <c r="O38849" i="3"/>
  <c r="O38817" i="3"/>
  <c r="O38785" i="3"/>
  <c r="O38753" i="3"/>
  <c r="O38721" i="3"/>
  <c r="O38689" i="3"/>
  <c r="O38657" i="3"/>
  <c r="O38625" i="3"/>
  <c r="O38593" i="3"/>
  <c r="O38561" i="3"/>
  <c r="O38529" i="3"/>
  <c r="O38497" i="3"/>
  <c r="O38465" i="3"/>
  <c r="O38433" i="3"/>
  <c r="O38401" i="3"/>
  <c r="O38369" i="3"/>
  <c r="O38337" i="3"/>
  <c r="O38305" i="3"/>
  <c r="O38273" i="3"/>
  <c r="O38241" i="3"/>
  <c r="O38209" i="3"/>
  <c r="O38177" i="3"/>
  <c r="O38145" i="3"/>
  <c r="O38113" i="3"/>
  <c r="O38081" i="3"/>
  <c r="O38049" i="3"/>
  <c r="O38017" i="3"/>
  <c r="O37985" i="3"/>
  <c r="O37953" i="3"/>
  <c r="O37921" i="3"/>
  <c r="O37889" i="3"/>
  <c r="O37857" i="3"/>
  <c r="O37825" i="3"/>
  <c r="O37793" i="3"/>
  <c r="O37761" i="3"/>
  <c r="O37729" i="3"/>
  <c r="O37697" i="3"/>
  <c r="O37665" i="3"/>
  <c r="O37633" i="3"/>
  <c r="O37601" i="3"/>
  <c r="O37569" i="3"/>
  <c r="O37537" i="3"/>
  <c r="O37505" i="3"/>
  <c r="O37473" i="3"/>
  <c r="O37441" i="3"/>
  <c r="O37409" i="3"/>
  <c r="O37377" i="3"/>
  <c r="O37345" i="3"/>
  <c r="O37313" i="3"/>
  <c r="O37281" i="3"/>
  <c r="O37249" i="3"/>
  <c r="O37217" i="3"/>
  <c r="O37185" i="3"/>
  <c r="O37153" i="3"/>
  <c r="O37121" i="3"/>
  <c r="O37089" i="3"/>
  <c r="O37057" i="3"/>
  <c r="O37025" i="3"/>
  <c r="O36993" i="3"/>
  <c r="O36961" i="3"/>
  <c r="O36929" i="3"/>
  <c r="O36897" i="3"/>
  <c r="O36865" i="3"/>
  <c r="O36833" i="3"/>
  <c r="O36801" i="3"/>
  <c r="O36769" i="3"/>
  <c r="O36737" i="3"/>
  <c r="O36705" i="3"/>
  <c r="O36673" i="3"/>
  <c r="O36641" i="3"/>
  <c r="O36609" i="3"/>
  <c r="O36577" i="3"/>
  <c r="O36545" i="3"/>
  <c r="O36513" i="3"/>
  <c r="O36481" i="3"/>
  <c r="O36449" i="3"/>
  <c r="O36417" i="3"/>
  <c r="O36385" i="3"/>
  <c r="O36353" i="3"/>
  <c r="O36321" i="3"/>
  <c r="O36289" i="3"/>
  <c r="O36257" i="3"/>
  <c r="O36225" i="3"/>
  <c r="O36193" i="3"/>
  <c r="O36161" i="3"/>
  <c r="O36129" i="3"/>
  <c r="O36097" i="3"/>
  <c r="O36065" i="3"/>
  <c r="O36033" i="3"/>
  <c r="O36001" i="3"/>
  <c r="O35969" i="3"/>
  <c r="O35937" i="3"/>
  <c r="O35905" i="3"/>
  <c r="O35873" i="3"/>
  <c r="O35841" i="3"/>
  <c r="O35809" i="3"/>
  <c r="O35777" i="3"/>
  <c r="O35745" i="3"/>
  <c r="O35713" i="3"/>
  <c r="O35681" i="3"/>
  <c r="O35649" i="3"/>
  <c r="O35617" i="3"/>
  <c r="O35585" i="3"/>
  <c r="O35553" i="3"/>
  <c r="O35521" i="3"/>
  <c r="O35489" i="3"/>
  <c r="O35457" i="3"/>
  <c r="O35425" i="3"/>
  <c r="O35393" i="3"/>
  <c r="O35361" i="3"/>
  <c r="O35329" i="3"/>
  <c r="O35297" i="3"/>
  <c r="O35265" i="3"/>
  <c r="O35233" i="3"/>
  <c r="O35201" i="3"/>
  <c r="O35169" i="3"/>
  <c r="O35137" i="3"/>
  <c r="O35106" i="3"/>
  <c r="O35083" i="3"/>
  <c r="O35065" i="3"/>
  <c r="O35042" i="3"/>
  <c r="O35019" i="3"/>
  <c r="O35003" i="3"/>
  <c r="O34987" i="3"/>
  <c r="O34975" i="3"/>
  <c r="O34962" i="3"/>
  <c r="O34949" i="3"/>
  <c r="O34937" i="3"/>
  <c r="O34923" i="3"/>
  <c r="O34911" i="3"/>
  <c r="O34898" i="3"/>
  <c r="O34885" i="3"/>
  <c r="O34873" i="3"/>
  <c r="O34859" i="3"/>
  <c r="O34847" i="3"/>
  <c r="O34834" i="3"/>
  <c r="O34821" i="3"/>
  <c r="O34809" i="3"/>
  <c r="O34795" i="3"/>
  <c r="O34783" i="3"/>
  <c r="O34770" i="3"/>
  <c r="O34757" i="3"/>
  <c r="O34745" i="3"/>
  <c r="O34731" i="3"/>
  <c r="O34719" i="3"/>
  <c r="O34706" i="3"/>
  <c r="O34693" i="3"/>
  <c r="O34681" i="3"/>
  <c r="O34667" i="3"/>
  <c r="O34655" i="3"/>
  <c r="O34642" i="3"/>
  <c r="O34629" i="3"/>
  <c r="O34617" i="3"/>
  <c r="O34603" i="3"/>
  <c r="O34591" i="3"/>
  <c r="O34579" i="3"/>
  <c r="O34569" i="3"/>
  <c r="O34557" i="3"/>
  <c r="O34547" i="3"/>
  <c r="O34537" i="3"/>
  <c r="O34525" i="3"/>
  <c r="O34515" i="3"/>
  <c r="O34505" i="3"/>
  <c r="O34493" i="3"/>
  <c r="O34483" i="3"/>
  <c r="O34473" i="3"/>
  <c r="O34461" i="3"/>
  <c r="O34451" i="3"/>
  <c r="O34441" i="3"/>
  <c r="O34429" i="3"/>
  <c r="O34419" i="3"/>
  <c r="O34409" i="3"/>
  <c r="O34397" i="3"/>
  <c r="O34387" i="3"/>
  <c r="O34377" i="3"/>
  <c r="O34365" i="3"/>
  <c r="O34355" i="3"/>
  <c r="O34345" i="3"/>
  <c r="O34333" i="3"/>
  <c r="O34323" i="3"/>
  <c r="O34313" i="3"/>
  <c r="O34301" i="3"/>
  <c r="O34291" i="3"/>
  <c r="O34281" i="3"/>
  <c r="O34269" i="3"/>
  <c r="O34259" i="3"/>
  <c r="O34249" i="3"/>
  <c r="O34237" i="3"/>
  <c r="O34227" i="3"/>
  <c r="O34217" i="3"/>
  <c r="O34205" i="3"/>
  <c r="O34195" i="3"/>
  <c r="O34185" i="3"/>
  <c r="O34173" i="3"/>
  <c r="O34163" i="3"/>
  <c r="O34153" i="3"/>
  <c r="O34141" i="3"/>
  <c r="O34131" i="3"/>
  <c r="O34121" i="3"/>
  <c r="O34109" i="3"/>
  <c r="O34099" i="3"/>
  <c r="O34089" i="3"/>
  <c r="O34077" i="3"/>
  <c r="O34067" i="3"/>
  <c r="O34057" i="3"/>
  <c r="O34045" i="3"/>
  <c r="O34035" i="3"/>
  <c r="O34025" i="3"/>
  <c r="O34013" i="3"/>
  <c r="O34003" i="3"/>
  <c r="O33993" i="3"/>
  <c r="O33981" i="3"/>
  <c r="O33971" i="3"/>
  <c r="O33961" i="3"/>
  <c r="O33949" i="3"/>
  <c r="O33939" i="3"/>
  <c r="O33929" i="3"/>
  <c r="O33917" i="3"/>
  <c r="O33907" i="3"/>
  <c r="O33897" i="3"/>
  <c r="O33885" i="3"/>
  <c r="O33875" i="3"/>
  <c r="O33865" i="3"/>
  <c r="O33853" i="3"/>
  <c r="O33843" i="3"/>
  <c r="O33833" i="3"/>
  <c r="O33821" i="3"/>
  <c r="O33811" i="3"/>
  <c r="O33801" i="3"/>
  <c r="O33789" i="3"/>
  <c r="O33779" i="3"/>
  <c r="O33769" i="3"/>
  <c r="O33757" i="3"/>
  <c r="O33747" i="3"/>
  <c r="O33737" i="3"/>
  <c r="O33725" i="3"/>
  <c r="O33715" i="3"/>
  <c r="O33705" i="3"/>
  <c r="O33693" i="3"/>
  <c r="O33683" i="3"/>
  <c r="O33673" i="3"/>
  <c r="O33661" i="3"/>
  <c r="O33651" i="3"/>
  <c r="O33641" i="3"/>
  <c r="O33629" i="3"/>
  <c r="O33619" i="3"/>
  <c r="O33610" i="3"/>
  <c r="O33601" i="3"/>
  <c r="O33591" i="3"/>
  <c r="O33582" i="3"/>
  <c r="O33573" i="3"/>
  <c r="O33564" i="3"/>
  <c r="O33555" i="3"/>
  <c r="O33546" i="3"/>
  <c r="O33537" i="3"/>
  <c r="O33527" i="3"/>
  <c r="O33518" i="3"/>
  <c r="O33509" i="3"/>
  <c r="O33500" i="3"/>
  <c r="O33491" i="3"/>
  <c r="O33482" i="3"/>
  <c r="O33473" i="3"/>
  <c r="O33463" i="3"/>
  <c r="O33454" i="3"/>
  <c r="O33445" i="3"/>
  <c r="O33436" i="3"/>
  <c r="O33427" i="3"/>
  <c r="O33418" i="3"/>
  <c r="O33409" i="3"/>
  <c r="O33399" i="3"/>
  <c r="O33390" i="3"/>
  <c r="O33381" i="3"/>
  <c r="O33372" i="3"/>
  <c r="O33363" i="3"/>
  <c r="O33354" i="3"/>
  <c r="O33345" i="3"/>
  <c r="O33335" i="3"/>
  <c r="O33326" i="3"/>
  <c r="O33317" i="3"/>
  <c r="O33308" i="3"/>
  <c r="O33299" i="3"/>
  <c r="O33290" i="3"/>
  <c r="O33281" i="3"/>
  <c r="O33271" i="3"/>
  <c r="O33262" i="3"/>
  <c r="O33254" i="3"/>
  <c r="O33246" i="3"/>
  <c r="O33238" i="3"/>
  <c r="O33230" i="3"/>
  <c r="O33222" i="3"/>
  <c r="O33214" i="3"/>
  <c r="O33206" i="3"/>
  <c r="O33198" i="3"/>
  <c r="O33190" i="3"/>
  <c r="O33182" i="3"/>
  <c r="O33174" i="3"/>
  <c r="O33166" i="3"/>
  <c r="O33158" i="3"/>
  <c r="O33150" i="3"/>
  <c r="O33142" i="3"/>
  <c r="O33134" i="3"/>
  <c r="O33126" i="3"/>
  <c r="O33118" i="3"/>
  <c r="O33110" i="3"/>
  <c r="O33102" i="3"/>
  <c r="O33094" i="3"/>
  <c r="O33086" i="3"/>
  <c r="O33078" i="3"/>
  <c r="O33070" i="3"/>
  <c r="O33062" i="3"/>
  <c r="O33054" i="3"/>
  <c r="O33046" i="3"/>
  <c r="O33038" i="3"/>
  <c r="O33030" i="3"/>
  <c r="O33022" i="3"/>
  <c r="O33014" i="3"/>
  <c r="O33006" i="3"/>
  <c r="O32998" i="3"/>
  <c r="O32990" i="3"/>
  <c r="O32982" i="3"/>
  <c r="O32974" i="3"/>
  <c r="O32966" i="3"/>
  <c r="O32958" i="3"/>
  <c r="O32950" i="3"/>
  <c r="O32942" i="3"/>
  <c r="O32934" i="3"/>
  <c r="O32926" i="3"/>
  <c r="O32918" i="3"/>
  <c r="O32910" i="3"/>
  <c r="O32902" i="3"/>
  <c r="O32894" i="3"/>
  <c r="O32886" i="3"/>
  <c r="O32878" i="3"/>
  <c r="O32870" i="3"/>
  <c r="O32862" i="3"/>
  <c r="O32854" i="3"/>
  <c r="O32846" i="3"/>
  <c r="O32838" i="3"/>
  <c r="O32830" i="3"/>
  <c r="O32822" i="3"/>
  <c r="O32814" i="3"/>
  <c r="O32806" i="3"/>
  <c r="O32798" i="3"/>
  <c r="O32790" i="3"/>
  <c r="O32782" i="3"/>
  <c r="O32774" i="3"/>
  <c r="O32766" i="3"/>
  <c r="O32758" i="3"/>
  <c r="O32750" i="3"/>
  <c r="O32742" i="3"/>
  <c r="O32734" i="3"/>
  <c r="O32726" i="3"/>
  <c r="O32718" i="3"/>
  <c r="O32710" i="3"/>
  <c r="O32702" i="3"/>
  <c r="O32694" i="3"/>
  <c r="O32686" i="3"/>
  <c r="O32678" i="3"/>
  <c r="O32670" i="3"/>
  <c r="O32662" i="3"/>
  <c r="O32654" i="3"/>
  <c r="O32646" i="3"/>
  <c r="O32638" i="3"/>
  <c r="O32630" i="3"/>
  <c r="O32622" i="3"/>
  <c r="O32614" i="3"/>
  <c r="O32606" i="3"/>
  <c r="O32598" i="3"/>
  <c r="O32590" i="3"/>
  <c r="O32582" i="3"/>
  <c r="O32574" i="3"/>
  <c r="O32566" i="3"/>
  <c r="O32558" i="3"/>
  <c r="O32550" i="3"/>
  <c r="O32542" i="3"/>
  <c r="O32534" i="3"/>
  <c r="O32526" i="3"/>
  <c r="O32518" i="3"/>
  <c r="O32510" i="3"/>
  <c r="O32502" i="3"/>
  <c r="O32494" i="3"/>
  <c r="O32486" i="3"/>
  <c r="O32478" i="3"/>
  <c r="O32470" i="3"/>
  <c r="O32462" i="3"/>
  <c r="O32454" i="3"/>
  <c r="O32446" i="3"/>
  <c r="O32438" i="3"/>
  <c r="O32430" i="3"/>
  <c r="O32422" i="3"/>
  <c r="O32414" i="3"/>
  <c r="O32406" i="3"/>
  <c r="O32398" i="3"/>
  <c r="O32390" i="3"/>
  <c r="O32382" i="3"/>
  <c r="O32374" i="3"/>
  <c r="O32366" i="3"/>
  <c r="O32358" i="3"/>
  <c r="O32350" i="3"/>
  <c r="O32342" i="3"/>
  <c r="O32334" i="3"/>
  <c r="O32326" i="3"/>
  <c r="O32318" i="3"/>
  <c r="O32310" i="3"/>
  <c r="O32302" i="3"/>
  <c r="O32294" i="3"/>
  <c r="O32286" i="3"/>
  <c r="O32278" i="3"/>
  <c r="O32270" i="3"/>
  <c r="O32262" i="3"/>
  <c r="O32254" i="3"/>
  <c r="O32246" i="3"/>
  <c r="O32238" i="3"/>
  <c r="O32230" i="3"/>
  <c r="O32222" i="3"/>
  <c r="O32214" i="3"/>
  <c r="O32206" i="3"/>
  <c r="O32198" i="3"/>
  <c r="O32190" i="3"/>
  <c r="O32182" i="3"/>
  <c r="O32174" i="3"/>
  <c r="O32166" i="3"/>
  <c r="O32158" i="3"/>
  <c r="O32150" i="3"/>
  <c r="O32142" i="3"/>
  <c r="O32134" i="3"/>
  <c r="O32126" i="3"/>
  <c r="O32118" i="3"/>
  <c r="O32110" i="3"/>
  <c r="O32102" i="3"/>
  <c r="O32094" i="3"/>
  <c r="O32086" i="3"/>
  <c r="O32078" i="3"/>
  <c r="O32070" i="3"/>
  <c r="O32062" i="3"/>
  <c r="O32054" i="3"/>
  <c r="O32046" i="3"/>
  <c r="O32038" i="3"/>
  <c r="O32030" i="3"/>
  <c r="O32022" i="3"/>
  <c r="O32014" i="3"/>
  <c r="O32006" i="3"/>
  <c r="O31998" i="3"/>
  <c r="O31990" i="3"/>
  <c r="O31982" i="3"/>
  <c r="O31974" i="3"/>
  <c r="O31966" i="3"/>
  <c r="O31958" i="3"/>
  <c r="O31950" i="3"/>
  <c r="O31942" i="3"/>
  <c r="O31934" i="3"/>
  <c r="O31926" i="3"/>
  <c r="O31918" i="3"/>
  <c r="O31910" i="3"/>
  <c r="O31902" i="3"/>
  <c r="O31894" i="3"/>
  <c r="O31886" i="3"/>
  <c r="O31878" i="3"/>
  <c r="O31870" i="3"/>
  <c r="O31862" i="3"/>
  <c r="O31854" i="3"/>
  <c r="O31846" i="3"/>
  <c r="O31838" i="3"/>
  <c r="O31830" i="3"/>
  <c r="O31822" i="3"/>
  <c r="O31814" i="3"/>
  <c r="O31806" i="3"/>
  <c r="O31798" i="3"/>
  <c r="O31790" i="3"/>
  <c r="O31782" i="3"/>
  <c r="O31774" i="3"/>
  <c r="O31766" i="3"/>
  <c r="O31758" i="3"/>
  <c r="O31750" i="3"/>
  <c r="O31742" i="3"/>
  <c r="O31734" i="3"/>
  <c r="O31726" i="3"/>
  <c r="O31718" i="3"/>
  <c r="O31710" i="3"/>
  <c r="O31702" i="3"/>
  <c r="O31694" i="3"/>
  <c r="O31686" i="3"/>
  <c r="O31678" i="3"/>
  <c r="O31670" i="3"/>
  <c r="O31662" i="3"/>
  <c r="O31654" i="3"/>
  <c r="O31646" i="3"/>
  <c r="O31638" i="3"/>
  <c r="O31630" i="3"/>
  <c r="O31622" i="3"/>
  <c r="O31614" i="3"/>
  <c r="O31606" i="3"/>
  <c r="O31598" i="3"/>
  <c r="O31590" i="3"/>
  <c r="O31582" i="3"/>
  <c r="O31574" i="3"/>
  <c r="O31566" i="3"/>
  <c r="O31558" i="3"/>
  <c r="O31550" i="3"/>
  <c r="O31542" i="3"/>
  <c r="O31534" i="3"/>
  <c r="O31526" i="3"/>
  <c r="O31518" i="3"/>
  <c r="O31510" i="3"/>
  <c r="O31502" i="3"/>
  <c r="O31494" i="3"/>
  <c r="O31486" i="3"/>
  <c r="O31478" i="3"/>
  <c r="O31470" i="3"/>
  <c r="O31462" i="3"/>
  <c r="O31454" i="3"/>
  <c r="O31446" i="3"/>
  <c r="O31438" i="3"/>
  <c r="O31430" i="3"/>
  <c r="O31422" i="3"/>
  <c r="O31414" i="3"/>
  <c r="O31406" i="3"/>
  <c r="O31398" i="3"/>
  <c r="O31390" i="3"/>
  <c r="O31382" i="3"/>
  <c r="O31374" i="3"/>
  <c r="O31366" i="3"/>
  <c r="O31358" i="3"/>
  <c r="O31350" i="3"/>
  <c r="O31342" i="3"/>
  <c r="O31334" i="3"/>
  <c r="O31326" i="3"/>
  <c r="O31318" i="3"/>
  <c r="O31310" i="3"/>
  <c r="O31302" i="3"/>
  <c r="O31294" i="3"/>
  <c r="O31286" i="3"/>
  <c r="O31278" i="3"/>
  <c r="O31270" i="3"/>
  <c r="O31262" i="3"/>
  <c r="O31254" i="3"/>
  <c r="O31246" i="3"/>
  <c r="O31238" i="3"/>
  <c r="O31230" i="3"/>
  <c r="O31222" i="3"/>
  <c r="O31214" i="3"/>
  <c r="O31206" i="3"/>
  <c r="O31198" i="3"/>
  <c r="O31190" i="3"/>
  <c r="O31182" i="3"/>
  <c r="O31174" i="3"/>
  <c r="O31166" i="3"/>
  <c r="O31158" i="3"/>
  <c r="O31150" i="3"/>
  <c r="O31142" i="3"/>
  <c r="O31134" i="3"/>
  <c r="O31126" i="3"/>
  <c r="O31118" i="3"/>
  <c r="O31110" i="3"/>
  <c r="O31102" i="3"/>
  <c r="O31094" i="3"/>
  <c r="O31086" i="3"/>
  <c r="O31078" i="3"/>
  <c r="O31070" i="3"/>
  <c r="O31062" i="3"/>
  <c r="O31054" i="3"/>
  <c r="O31046" i="3"/>
  <c r="O31038" i="3"/>
  <c r="O31030" i="3"/>
  <c r="O31022" i="3"/>
  <c r="O31014" i="3"/>
  <c r="O31006" i="3"/>
  <c r="O30998" i="3"/>
  <c r="O30990" i="3"/>
  <c r="O30982" i="3"/>
  <c r="O30974" i="3"/>
  <c r="O30966" i="3"/>
  <c r="O30958" i="3"/>
  <c r="O30950" i="3"/>
  <c r="O30942" i="3"/>
  <c r="O30934" i="3"/>
  <c r="O30926" i="3"/>
  <c r="O30918" i="3"/>
  <c r="O30910" i="3"/>
  <c r="O30902" i="3"/>
  <c r="O30894" i="3"/>
  <c r="O30886" i="3"/>
  <c r="O30878" i="3"/>
  <c r="O30870" i="3"/>
  <c r="O30862" i="3"/>
  <c r="O30854" i="3"/>
  <c r="O30846" i="3"/>
  <c r="O30838" i="3"/>
  <c r="O30830" i="3"/>
  <c r="O30822" i="3"/>
  <c r="O30814" i="3"/>
  <c r="O30806" i="3"/>
  <c r="O30798" i="3"/>
  <c r="O30790" i="3"/>
  <c r="O30782" i="3"/>
  <c r="O30774" i="3"/>
  <c r="O30766" i="3"/>
  <c r="O30758" i="3"/>
  <c r="O30750" i="3"/>
  <c r="O30742" i="3"/>
  <c r="O30734" i="3"/>
  <c r="O30726" i="3"/>
  <c r="O30718" i="3"/>
  <c r="O30710" i="3"/>
  <c r="O30702" i="3"/>
  <c r="O30694" i="3"/>
  <c r="O30686" i="3"/>
  <c r="O30678" i="3"/>
  <c r="O30670" i="3"/>
  <c r="O30662" i="3"/>
  <c r="O30654" i="3"/>
  <c r="O30646" i="3"/>
  <c r="O30638" i="3"/>
  <c r="O30630" i="3"/>
  <c r="O30622" i="3"/>
  <c r="O30614" i="3"/>
  <c r="O30606" i="3"/>
  <c r="O30598" i="3"/>
  <c r="O30590" i="3"/>
  <c r="O30582" i="3"/>
  <c r="O30574" i="3"/>
  <c r="O30566" i="3"/>
  <c r="O30558" i="3"/>
  <c r="O30550" i="3"/>
  <c r="O30542" i="3"/>
  <c r="O30534" i="3"/>
  <c r="O30526" i="3"/>
  <c r="O30518" i="3"/>
  <c r="O30510" i="3"/>
  <c r="O30502" i="3"/>
  <c r="O30494" i="3"/>
  <c r="O30486" i="3"/>
  <c r="O30478" i="3"/>
  <c r="O30470" i="3"/>
  <c r="O30462" i="3"/>
  <c r="O30454" i="3"/>
  <c r="O30446" i="3"/>
  <c r="O30438" i="3"/>
  <c r="O30430" i="3"/>
  <c r="O30422" i="3"/>
  <c r="O30414" i="3"/>
  <c r="O30406" i="3"/>
  <c r="O30398" i="3"/>
  <c r="O30390" i="3"/>
  <c r="O30382" i="3"/>
  <c r="O30374" i="3"/>
  <c r="O30366" i="3"/>
  <c r="O30358" i="3"/>
  <c r="O30350" i="3"/>
  <c r="O30342" i="3"/>
  <c r="O30334" i="3"/>
  <c r="O30326" i="3"/>
  <c r="O30318" i="3"/>
  <c r="O30310" i="3"/>
  <c r="O30302" i="3"/>
  <c r="O30294" i="3"/>
  <c r="O30286" i="3"/>
  <c r="O30278" i="3"/>
  <c r="O30270" i="3"/>
  <c r="O30262" i="3"/>
  <c r="O30254" i="3"/>
  <c r="O30246" i="3"/>
  <c r="O30238" i="3"/>
  <c r="O30230" i="3"/>
  <c r="O30222" i="3"/>
  <c r="O30214" i="3"/>
  <c r="O30206" i="3"/>
  <c r="O30198" i="3"/>
  <c r="O30190" i="3"/>
  <c r="O30182" i="3"/>
  <c r="O30174" i="3"/>
  <c r="O30166" i="3"/>
  <c r="O30158" i="3"/>
  <c r="O30150" i="3"/>
  <c r="O30142" i="3"/>
  <c r="O30134" i="3"/>
  <c r="O30126" i="3"/>
  <c r="O30118" i="3"/>
  <c r="O30110" i="3"/>
  <c r="O30102" i="3"/>
  <c r="O30094" i="3"/>
  <c r="O30086" i="3"/>
  <c r="O30078" i="3"/>
  <c r="O30070" i="3"/>
  <c r="O30062" i="3"/>
  <c r="O30054" i="3"/>
  <c r="O30046" i="3"/>
  <c r="O30038" i="3"/>
  <c r="O30030" i="3"/>
  <c r="O30022" i="3"/>
  <c r="O30014" i="3"/>
  <c r="O30006" i="3"/>
  <c r="O29998" i="3"/>
  <c r="O29990" i="3"/>
  <c r="O29982" i="3"/>
  <c r="O29974" i="3"/>
  <c r="O29966" i="3"/>
  <c r="O29958" i="3"/>
  <c r="O29950" i="3"/>
  <c r="O29942" i="3"/>
  <c r="O29934" i="3"/>
  <c r="O29926" i="3"/>
  <c r="O29918" i="3"/>
  <c r="O29910" i="3"/>
  <c r="O29902" i="3"/>
  <c r="O29894" i="3"/>
  <c r="O29886" i="3"/>
  <c r="O29878" i="3"/>
  <c r="O29870" i="3"/>
  <c r="O29862" i="3"/>
  <c r="O29854" i="3"/>
  <c r="O29846" i="3"/>
  <c r="O29838" i="3"/>
  <c r="O29830" i="3"/>
  <c r="O29822" i="3"/>
  <c r="O29814" i="3"/>
  <c r="O29806" i="3"/>
  <c r="O29798" i="3"/>
  <c r="O29790" i="3"/>
  <c r="O29782" i="3"/>
  <c r="O29774" i="3"/>
  <c r="O29766" i="3"/>
  <c r="O29758" i="3"/>
  <c r="O29750" i="3"/>
  <c r="O29742" i="3"/>
  <c r="O29734" i="3"/>
  <c r="O29726" i="3"/>
  <c r="O29718" i="3"/>
  <c r="O29710" i="3"/>
  <c r="O29702" i="3"/>
  <c r="O29694" i="3"/>
  <c r="O29686" i="3"/>
  <c r="O29678" i="3"/>
  <c r="O29670" i="3"/>
  <c r="O29662" i="3"/>
  <c r="O29654" i="3"/>
  <c r="O29646" i="3"/>
  <c r="O29638" i="3"/>
  <c r="O29630" i="3"/>
  <c r="O29622" i="3"/>
  <c r="O29614" i="3"/>
  <c r="O29606" i="3"/>
  <c r="O29598" i="3"/>
  <c r="O29590" i="3"/>
  <c r="O29582" i="3"/>
  <c r="O29574" i="3"/>
  <c r="O29566" i="3"/>
  <c r="O29558" i="3"/>
  <c r="O29550" i="3"/>
  <c r="O29542" i="3"/>
  <c r="O29534" i="3"/>
  <c r="O29526" i="3"/>
  <c r="O29518" i="3"/>
  <c r="O29510" i="3"/>
  <c r="O29502" i="3"/>
  <c r="O29494" i="3"/>
  <c r="O29486" i="3"/>
  <c r="O29478" i="3"/>
  <c r="O29470" i="3"/>
  <c r="O29462" i="3"/>
  <c r="O29454" i="3"/>
  <c r="O29446" i="3"/>
  <c r="O29438" i="3"/>
  <c r="O29430" i="3"/>
  <c r="O29422" i="3"/>
  <c r="O29414" i="3"/>
  <c r="O29406" i="3"/>
  <c r="O29398" i="3"/>
  <c r="O29390" i="3"/>
  <c r="O29382" i="3"/>
  <c r="O29374" i="3"/>
  <c r="O29366" i="3"/>
  <c r="O29358" i="3"/>
  <c r="O29350" i="3"/>
  <c r="O29342" i="3"/>
  <c r="O29334" i="3"/>
  <c r="O29326" i="3"/>
  <c r="O29318" i="3"/>
  <c r="O29310" i="3"/>
  <c r="O29302" i="3"/>
  <c r="O29294" i="3"/>
  <c r="O29286" i="3"/>
  <c r="O29278" i="3"/>
  <c r="O29270" i="3"/>
  <c r="O29262" i="3"/>
  <c r="O29254" i="3"/>
  <c r="O29246" i="3"/>
  <c r="O29238" i="3"/>
  <c r="O29230" i="3"/>
  <c r="O29222" i="3"/>
  <c r="O29214" i="3"/>
  <c r="O29206" i="3"/>
  <c r="O29198" i="3"/>
  <c r="O29190" i="3"/>
  <c r="O29182" i="3"/>
  <c r="O29174" i="3"/>
  <c r="O29166" i="3"/>
  <c r="O29158" i="3"/>
  <c r="O29150" i="3"/>
  <c r="O29142" i="3"/>
  <c r="O29134" i="3"/>
  <c r="O29126" i="3"/>
  <c r="O29118" i="3"/>
  <c r="O29110" i="3"/>
  <c r="O29102" i="3"/>
  <c r="O29094" i="3"/>
  <c r="O29086" i="3"/>
  <c r="O29078" i="3"/>
  <c r="O29070" i="3"/>
  <c r="O29062" i="3"/>
  <c r="O29054" i="3"/>
  <c r="O29046" i="3"/>
  <c r="O29038" i="3"/>
  <c r="O29030" i="3"/>
  <c r="O29022" i="3"/>
  <c r="O29014" i="3"/>
  <c r="O29006" i="3"/>
  <c r="O28998" i="3"/>
  <c r="O28990" i="3"/>
  <c r="O28982" i="3"/>
  <c r="O28974" i="3"/>
  <c r="O28966" i="3"/>
  <c r="O28958" i="3"/>
  <c r="O28950" i="3"/>
  <c r="O28942" i="3"/>
  <c r="O28934" i="3"/>
  <c r="O28926" i="3"/>
  <c r="O28918" i="3"/>
  <c r="O28910" i="3"/>
  <c r="O28902" i="3"/>
  <c r="O28894" i="3"/>
  <c r="O28886" i="3"/>
  <c r="O28878" i="3"/>
  <c r="O28870" i="3"/>
  <c r="O28862" i="3"/>
  <c r="O28854" i="3"/>
  <c r="O28846" i="3"/>
  <c r="O28838" i="3"/>
  <c r="O28830" i="3"/>
  <c r="O28822" i="3"/>
  <c r="O28814" i="3"/>
  <c r="O28806" i="3"/>
  <c r="O28798" i="3"/>
  <c r="O28790" i="3"/>
  <c r="O28782" i="3"/>
  <c r="O28774" i="3"/>
  <c r="O28766" i="3"/>
  <c r="O28758" i="3"/>
  <c r="O28750" i="3"/>
  <c r="O28742" i="3"/>
  <c r="O28734" i="3"/>
  <c r="O28726" i="3"/>
  <c r="O28718" i="3"/>
  <c r="O28710" i="3"/>
  <c r="O28702" i="3"/>
  <c r="O28694" i="3"/>
  <c r="O28686" i="3"/>
  <c r="O28678" i="3"/>
  <c r="O28670" i="3"/>
  <c r="O28662" i="3"/>
  <c r="O28654" i="3"/>
  <c r="O28646" i="3"/>
  <c r="O28638" i="3"/>
  <c r="O28630" i="3"/>
  <c r="O28622" i="3"/>
  <c r="O28614" i="3"/>
  <c r="O28606" i="3"/>
  <c r="O28598" i="3"/>
  <c r="O28590" i="3"/>
  <c r="O28582" i="3"/>
  <c r="O28574" i="3"/>
  <c r="O28566" i="3"/>
  <c r="O28558" i="3"/>
  <c r="O28550" i="3"/>
  <c r="O28542" i="3"/>
  <c r="O28534" i="3"/>
  <c r="O28526" i="3"/>
  <c r="O28518" i="3"/>
  <c r="O28510" i="3"/>
  <c r="O28502" i="3"/>
  <c r="O28494" i="3"/>
  <c r="O28486" i="3"/>
  <c r="O28478" i="3"/>
  <c r="O28470" i="3"/>
  <c r="O28462" i="3"/>
  <c r="O28454" i="3"/>
  <c r="O28446" i="3"/>
  <c r="O28438" i="3"/>
  <c r="O28430" i="3"/>
  <c r="O28422" i="3"/>
  <c r="O28414" i="3"/>
  <c r="O28406" i="3"/>
  <c r="O28398" i="3"/>
  <c r="O28390" i="3"/>
  <c r="O28382" i="3"/>
  <c r="O28374" i="3"/>
  <c r="O28366" i="3"/>
  <c r="O28358" i="3"/>
  <c r="O28350" i="3"/>
  <c r="O28342" i="3"/>
  <c r="O28334" i="3"/>
  <c r="O28326" i="3"/>
  <c r="O28318" i="3"/>
  <c r="O28310" i="3"/>
  <c r="O28302" i="3"/>
  <c r="O28294" i="3"/>
  <c r="O28286" i="3"/>
  <c r="O28278" i="3"/>
  <c r="O28270" i="3"/>
  <c r="O28262" i="3"/>
  <c r="O28254" i="3"/>
  <c r="O28246" i="3"/>
  <c r="O28238" i="3"/>
  <c r="O28230" i="3"/>
  <c r="O28222" i="3"/>
  <c r="O28214" i="3"/>
  <c r="O28206" i="3"/>
  <c r="O28198" i="3"/>
  <c r="O28190" i="3"/>
  <c r="O28182" i="3"/>
  <c r="O28174" i="3"/>
  <c r="O28166" i="3"/>
  <c r="O28158" i="3"/>
  <c r="O28150" i="3"/>
  <c r="O28142" i="3"/>
  <c r="O28134" i="3"/>
  <c r="O28126" i="3"/>
  <c r="O28118" i="3"/>
  <c r="O28110" i="3"/>
  <c r="O28102" i="3"/>
  <c r="O28094" i="3"/>
  <c r="O28086" i="3"/>
  <c r="O28078" i="3"/>
  <c r="O28070" i="3"/>
  <c r="O28062" i="3"/>
  <c r="O28054" i="3"/>
  <c r="O28046" i="3"/>
  <c r="O28038" i="3"/>
  <c r="O28030" i="3"/>
  <c r="O28022" i="3"/>
  <c r="O28014" i="3"/>
  <c r="O28006" i="3"/>
  <c r="O27998" i="3"/>
  <c r="O27990" i="3"/>
  <c r="O27982" i="3"/>
  <c r="O27974" i="3"/>
  <c r="O27966" i="3"/>
  <c r="O27958" i="3"/>
  <c r="O27950" i="3"/>
  <c r="O27942" i="3"/>
  <c r="O27934" i="3"/>
  <c r="O27926" i="3"/>
  <c r="O27918" i="3"/>
  <c r="O27910" i="3"/>
  <c r="O27902" i="3"/>
  <c r="O27894" i="3"/>
  <c r="O27886" i="3"/>
  <c r="O27878" i="3"/>
  <c r="O27870" i="3"/>
  <c r="O27862" i="3"/>
  <c r="O27854" i="3"/>
  <c r="O27846" i="3"/>
  <c r="O27838" i="3"/>
  <c r="O27830" i="3"/>
  <c r="O27822" i="3"/>
  <c r="O27814" i="3"/>
  <c r="O27806" i="3"/>
  <c r="O27798" i="3"/>
  <c r="O27790" i="3"/>
  <c r="O27782" i="3"/>
  <c r="O27774" i="3"/>
  <c r="O27766" i="3"/>
  <c r="O27758" i="3"/>
  <c r="O27750" i="3"/>
  <c r="O27742" i="3"/>
  <c r="O27734" i="3"/>
  <c r="O27726" i="3"/>
  <c r="O27718" i="3"/>
  <c r="O27710" i="3"/>
  <c r="O27702" i="3"/>
  <c r="O27694" i="3"/>
  <c r="O27686" i="3"/>
  <c r="O27678" i="3"/>
  <c r="O27670" i="3"/>
  <c r="O27662" i="3"/>
  <c r="O27654" i="3"/>
  <c r="O27646" i="3"/>
  <c r="O27638" i="3"/>
  <c r="O27630" i="3"/>
  <c r="O27622" i="3"/>
  <c r="O27614" i="3"/>
  <c r="O27606" i="3"/>
  <c r="O27598" i="3"/>
  <c r="O27590" i="3"/>
  <c r="O27582" i="3"/>
  <c r="O27574" i="3"/>
  <c r="O27566" i="3"/>
  <c r="O27558" i="3"/>
  <c r="O27550" i="3"/>
  <c r="O27542" i="3"/>
  <c r="O27534" i="3"/>
  <c r="O27526" i="3"/>
  <c r="O27518" i="3"/>
  <c r="O27510" i="3"/>
  <c r="O27502" i="3"/>
  <c r="O27494" i="3"/>
  <c r="O27486" i="3"/>
  <c r="O27478" i="3"/>
  <c r="O27470" i="3"/>
  <c r="O27462" i="3"/>
  <c r="O27454" i="3"/>
  <c r="O27446" i="3"/>
  <c r="O27438" i="3"/>
  <c r="O27430" i="3"/>
  <c r="O27422" i="3"/>
  <c r="O27414" i="3"/>
  <c r="O27406" i="3"/>
  <c r="O27398" i="3"/>
  <c r="O27390" i="3"/>
  <c r="O27382" i="3"/>
  <c r="O27374" i="3"/>
  <c r="O27366" i="3"/>
  <c r="O27358" i="3"/>
  <c r="O27350" i="3"/>
  <c r="O27342" i="3"/>
  <c r="O27334" i="3"/>
  <c r="O27326" i="3"/>
  <c r="O27318" i="3"/>
  <c r="O27310" i="3"/>
  <c r="O27302" i="3"/>
  <c r="O27294" i="3"/>
  <c r="O27286" i="3"/>
  <c r="O27278" i="3"/>
  <c r="O27270" i="3"/>
  <c r="O27262" i="3"/>
  <c r="O27254" i="3"/>
  <c r="O27246" i="3"/>
  <c r="O27238" i="3"/>
  <c r="O27230" i="3"/>
  <c r="O27222" i="3"/>
  <c r="O27214" i="3"/>
  <c r="O27206" i="3"/>
  <c r="O27198" i="3"/>
  <c r="O27190" i="3"/>
  <c r="O27182" i="3"/>
  <c r="O27174" i="3"/>
  <c r="O27166" i="3"/>
  <c r="O27158" i="3"/>
  <c r="O27150" i="3"/>
  <c r="O27142" i="3"/>
  <c r="O27134" i="3"/>
  <c r="O27126" i="3"/>
  <c r="O27118" i="3"/>
  <c r="O27110" i="3"/>
  <c r="O27102" i="3"/>
  <c r="O27094" i="3"/>
  <c r="O27086" i="3"/>
  <c r="O27078" i="3"/>
  <c r="O27070" i="3"/>
  <c r="O27062" i="3"/>
  <c r="O27054" i="3"/>
  <c r="O27046" i="3"/>
  <c r="O27038" i="3"/>
  <c r="O27030" i="3"/>
  <c r="O27022" i="3"/>
  <c r="O27014" i="3"/>
  <c r="O27006" i="3"/>
  <c r="O26998" i="3"/>
  <c r="O26990" i="3"/>
  <c r="O26982" i="3"/>
  <c r="O26974" i="3"/>
  <c r="O26966" i="3"/>
  <c r="O26958" i="3"/>
  <c r="O26950" i="3"/>
  <c r="O26942" i="3"/>
  <c r="O26934" i="3"/>
  <c r="O26926" i="3"/>
  <c r="O26918" i="3"/>
  <c r="O26910" i="3"/>
  <c r="O26902" i="3"/>
  <c r="O26894" i="3"/>
  <c r="O26886" i="3"/>
  <c r="O26878" i="3"/>
  <c r="O26870" i="3"/>
  <c r="O26862" i="3"/>
  <c r="O26854" i="3"/>
  <c r="O26846" i="3"/>
  <c r="O26838" i="3"/>
  <c r="O26830" i="3"/>
  <c r="O26822" i="3"/>
  <c r="O26814" i="3"/>
  <c r="O26806" i="3"/>
  <c r="O26798" i="3"/>
  <c r="O26790" i="3"/>
  <c r="O26782" i="3"/>
  <c r="O26774" i="3"/>
  <c r="O26766" i="3"/>
  <c r="O26758" i="3"/>
  <c r="O26750" i="3"/>
  <c r="O26742" i="3"/>
  <c r="O26734" i="3"/>
  <c r="O26726" i="3"/>
  <c r="O26718" i="3"/>
  <c r="O26710" i="3"/>
  <c r="O26702" i="3"/>
  <c r="O26694" i="3"/>
  <c r="O26686" i="3"/>
  <c r="O26678" i="3"/>
  <c r="O26670" i="3"/>
  <c r="O26662" i="3"/>
  <c r="O26654" i="3"/>
  <c r="O26646" i="3"/>
  <c r="O26638" i="3"/>
  <c r="O26630" i="3"/>
  <c r="O26622" i="3"/>
  <c r="O26614" i="3"/>
  <c r="O26606" i="3"/>
  <c r="O26598" i="3"/>
  <c r="O26590" i="3"/>
  <c r="O26582" i="3"/>
  <c r="O26574" i="3"/>
  <c r="O26566" i="3"/>
  <c r="O26558" i="3"/>
  <c r="O26550" i="3"/>
  <c r="O26542" i="3"/>
  <c r="O26534" i="3"/>
  <c r="O26526" i="3"/>
  <c r="O26518" i="3"/>
  <c r="O26510" i="3"/>
  <c r="O26502" i="3"/>
  <c r="O26494" i="3"/>
  <c r="O26486" i="3"/>
  <c r="O26478" i="3"/>
  <c r="O26470" i="3"/>
  <c r="O26462" i="3"/>
  <c r="O26454" i="3"/>
  <c r="O26446" i="3"/>
  <c r="O26438" i="3"/>
  <c r="O26430" i="3"/>
  <c r="O26422" i="3"/>
  <c r="O26414" i="3"/>
  <c r="O26406" i="3"/>
  <c r="O26398" i="3"/>
  <c r="O26390" i="3"/>
  <c r="O26382" i="3"/>
  <c r="O26374" i="3"/>
  <c r="O26366" i="3"/>
  <c r="O26358" i="3"/>
  <c r="O26350" i="3"/>
  <c r="O26342" i="3"/>
  <c r="O26334" i="3"/>
  <c r="O26326" i="3"/>
  <c r="O26318" i="3"/>
  <c r="O26310" i="3"/>
  <c r="O26302" i="3"/>
  <c r="O26294" i="3"/>
  <c r="O26286" i="3"/>
  <c r="O26278" i="3"/>
  <c r="O26270" i="3"/>
  <c r="O26262" i="3"/>
  <c r="O26254" i="3"/>
  <c r="O26246" i="3"/>
  <c r="O26238" i="3"/>
  <c r="O26230" i="3"/>
  <c r="O26222" i="3"/>
  <c r="O26214" i="3"/>
  <c r="O26206" i="3"/>
  <c r="O26198" i="3"/>
  <c r="O26190" i="3"/>
  <c r="O26182" i="3"/>
  <c r="O26174" i="3"/>
  <c r="O26166" i="3"/>
  <c r="O26158" i="3"/>
  <c r="O26150" i="3"/>
  <c r="O26142" i="3"/>
  <c r="O26134" i="3"/>
  <c r="O26126" i="3"/>
  <c r="O26118" i="3"/>
  <c r="O26110" i="3"/>
  <c r="O26102" i="3"/>
  <c r="O26094" i="3"/>
  <c r="O26086" i="3"/>
  <c r="O26078" i="3"/>
  <c r="O26070" i="3"/>
  <c r="O26062" i="3"/>
  <c r="O26054" i="3"/>
  <c r="O26046" i="3"/>
  <c r="O26038" i="3"/>
  <c r="O26030" i="3"/>
  <c r="O26022" i="3"/>
  <c r="O26014" i="3"/>
  <c r="O26006" i="3"/>
  <c r="O25998" i="3"/>
  <c r="O25990" i="3"/>
  <c r="O25982" i="3"/>
  <c r="O25974" i="3"/>
  <c r="O25966" i="3"/>
  <c r="O25958" i="3"/>
  <c r="O25950" i="3"/>
  <c r="O25942" i="3"/>
  <c r="O25934" i="3"/>
  <c r="O25926" i="3"/>
  <c r="O25918" i="3"/>
  <c r="O25910" i="3"/>
  <c r="O25902" i="3"/>
  <c r="O25894" i="3"/>
  <c r="O25886" i="3"/>
  <c r="O25878" i="3"/>
  <c r="O25870" i="3"/>
  <c r="O25862" i="3"/>
  <c r="O25854" i="3"/>
  <c r="O25846" i="3"/>
  <c r="O25838" i="3"/>
  <c r="O25830" i="3"/>
  <c r="O25822" i="3"/>
  <c r="O25814" i="3"/>
  <c r="O25806" i="3"/>
  <c r="O25798" i="3"/>
  <c r="O25790" i="3"/>
  <c r="O25782" i="3"/>
  <c r="O25774" i="3"/>
  <c r="O25766" i="3"/>
  <c r="O25758" i="3"/>
  <c r="O25750" i="3"/>
  <c r="O25742" i="3"/>
  <c r="O25734" i="3"/>
  <c r="O25726" i="3"/>
  <c r="O25718" i="3"/>
  <c r="O25710" i="3"/>
  <c r="O25702" i="3"/>
  <c r="O25694" i="3"/>
  <c r="O25686" i="3"/>
  <c r="O25678" i="3"/>
  <c r="O25670" i="3"/>
  <c r="O25662" i="3"/>
  <c r="O25654" i="3"/>
  <c r="O25646" i="3"/>
  <c r="O25638" i="3"/>
  <c r="O25630" i="3"/>
  <c r="O25622" i="3"/>
  <c r="O25614" i="3"/>
  <c r="O25606" i="3"/>
  <c r="O25598" i="3"/>
  <c r="O25590" i="3"/>
  <c r="O25582" i="3"/>
  <c r="O25574" i="3"/>
  <c r="O25566" i="3"/>
  <c r="O25558" i="3"/>
  <c r="O25550" i="3"/>
  <c r="O25542" i="3"/>
  <c r="O25534" i="3"/>
  <c r="O25526" i="3"/>
  <c r="O25518" i="3"/>
  <c r="O25510" i="3"/>
  <c r="O25502" i="3"/>
  <c r="O25494" i="3"/>
  <c r="O25486" i="3"/>
  <c r="O25478" i="3"/>
  <c r="O25470" i="3"/>
  <c r="O25462" i="3"/>
  <c r="O25454" i="3"/>
  <c r="O25446" i="3"/>
  <c r="O25438" i="3"/>
  <c r="O25430" i="3"/>
  <c r="O25422" i="3"/>
  <c r="O25414" i="3"/>
  <c r="O25406" i="3"/>
  <c r="O25398" i="3"/>
  <c r="O25390" i="3"/>
  <c r="O25382" i="3"/>
  <c r="O25374" i="3"/>
  <c r="O25366" i="3"/>
  <c r="O25358" i="3"/>
  <c r="O25350" i="3"/>
  <c r="O25342" i="3"/>
  <c r="O25334" i="3"/>
  <c r="O25326" i="3"/>
  <c r="O25318" i="3"/>
  <c r="O25310" i="3"/>
  <c r="O25302" i="3"/>
  <c r="O25294" i="3"/>
  <c r="O25286" i="3"/>
  <c r="O25278" i="3"/>
  <c r="O25270" i="3"/>
  <c r="O25262" i="3"/>
  <c r="O25254" i="3"/>
  <c r="O25246" i="3"/>
  <c r="O25238" i="3"/>
  <c r="O25230" i="3"/>
  <c r="O25222" i="3"/>
  <c r="O25214" i="3"/>
  <c r="O25206" i="3"/>
  <c r="O25198" i="3"/>
  <c r="O25190" i="3"/>
  <c r="O25182" i="3"/>
  <c r="O25174" i="3"/>
  <c r="O25166" i="3"/>
  <c r="O25158" i="3"/>
  <c r="O25150" i="3"/>
  <c r="O25142" i="3"/>
  <c r="O25134" i="3"/>
  <c r="O25126" i="3"/>
  <c r="O25118" i="3"/>
  <c r="O25110" i="3"/>
  <c r="O25102" i="3"/>
  <c r="O25094" i="3"/>
  <c r="O25086" i="3"/>
  <c r="O25078" i="3"/>
  <c r="O25070" i="3"/>
  <c r="O25062" i="3"/>
  <c r="O25054" i="3"/>
  <c r="O25046" i="3"/>
  <c r="O25038" i="3"/>
  <c r="O25030" i="3"/>
  <c r="O25022" i="3"/>
  <c r="O25014" i="3"/>
  <c r="O25006" i="3"/>
  <c r="O24998" i="3"/>
  <c r="O24990" i="3"/>
  <c r="O24982" i="3"/>
  <c r="O24974" i="3"/>
  <c r="O24966" i="3"/>
  <c r="O24958" i="3"/>
  <c r="O24950" i="3"/>
  <c r="O24942" i="3"/>
  <c r="O24934" i="3"/>
  <c r="O24926" i="3"/>
  <c r="O24918" i="3"/>
  <c r="O24910" i="3"/>
  <c r="O24902" i="3"/>
  <c r="O24894" i="3"/>
  <c r="O24886" i="3"/>
  <c r="O24878" i="3"/>
  <c r="O24870" i="3"/>
  <c r="O24862" i="3"/>
  <c r="O24854" i="3"/>
  <c r="O24846" i="3"/>
  <c r="O24838" i="3"/>
  <c r="O24830" i="3"/>
  <c r="O24822" i="3"/>
  <c r="O24814" i="3"/>
  <c r="O24806" i="3"/>
  <c r="O24798" i="3"/>
  <c r="O24790" i="3"/>
  <c r="O24782" i="3"/>
  <c r="O24774" i="3"/>
  <c r="O24766" i="3"/>
  <c r="O24758" i="3"/>
  <c r="O24750" i="3"/>
  <c r="O24742" i="3"/>
  <c r="O24734" i="3"/>
  <c r="O24726" i="3"/>
  <c r="O24718" i="3"/>
  <c r="O24710" i="3"/>
  <c r="O24702" i="3"/>
  <c r="O24694" i="3"/>
  <c r="O24686" i="3"/>
  <c r="O24678" i="3"/>
  <c r="O50084" i="3"/>
  <c r="O49572" i="3"/>
  <c r="O49123" i="3"/>
  <c r="O48712" i="3"/>
  <c r="O48302" i="3"/>
  <c r="O47899" i="3"/>
  <c r="O47557" i="3"/>
  <c r="O47269" i="3"/>
  <c r="O47013" i="3"/>
  <c r="O46757" i="3"/>
  <c r="O46501" i="3"/>
  <c r="O46245" i="3"/>
  <c r="O45989" i="3"/>
  <c r="O45733" i="3"/>
  <c r="O45477" i="3"/>
  <c r="O45221" i="3"/>
  <c r="O44965" i="3"/>
  <c r="O44709" i="3"/>
  <c r="O44453" i="3"/>
  <c r="O44197" i="3"/>
  <c r="O43941" i="3"/>
  <c r="O43685" i="3"/>
  <c r="O43429" i="3"/>
  <c r="O43238" i="3"/>
  <c r="O43110" i="3"/>
  <c r="O42982" i="3"/>
  <c r="O42854" i="3"/>
  <c r="O42726" i="3"/>
  <c r="O42598" i="3"/>
  <c r="O42470" i="3"/>
  <c r="O42342" i="3"/>
  <c r="O42214" i="3"/>
  <c r="O42100" i="3"/>
  <c r="O42013" i="3"/>
  <c r="O41926" i="3"/>
  <c r="O41854" i="3"/>
  <c r="O41790" i="3"/>
  <c r="O41726" i="3"/>
  <c r="O41662" i="3"/>
  <c r="O41598" i="3"/>
  <c r="O41534" i="3"/>
  <c r="O41470" i="3"/>
  <c r="O41406" i="3"/>
  <c r="O41342" i="3"/>
  <c r="O41279" i="3"/>
  <c r="O41242" i="3"/>
  <c r="O41210" i="3"/>
  <c r="O41178" i="3"/>
  <c r="O41146" i="3"/>
  <c r="O41114" i="3"/>
  <c r="O41082" i="3"/>
  <c r="O41050" i="3"/>
  <c r="O41018" i="3"/>
  <c r="O40986" i="3"/>
  <c r="O40954" i="3"/>
  <c r="O40922" i="3"/>
  <c r="O40890" i="3"/>
  <c r="O40858" i="3"/>
  <c r="O40826" i="3"/>
  <c r="O40794" i="3"/>
  <c r="O40762" i="3"/>
  <c r="O40730" i="3"/>
  <c r="O40698" i="3"/>
  <c r="O40666" i="3"/>
  <c r="O40634" i="3"/>
  <c r="O40602" i="3"/>
  <c r="O40570" i="3"/>
  <c r="O40538" i="3"/>
  <c r="O40506" i="3"/>
  <c r="O40474" i="3"/>
  <c r="O40442" i="3"/>
  <c r="O40410" i="3"/>
  <c r="O40378" i="3"/>
  <c r="O40346" i="3"/>
  <c r="O40314" i="3"/>
  <c r="O40282" i="3"/>
  <c r="O40250" i="3"/>
  <c r="O40218" i="3"/>
  <c r="O40186" i="3"/>
  <c r="O40154" i="3"/>
  <c r="O40122" i="3"/>
  <c r="O40090" i="3"/>
  <c r="O40058" i="3"/>
  <c r="O40026" i="3"/>
  <c r="O39994" i="3"/>
  <c r="O39962" i="3"/>
  <c r="O39930" i="3"/>
  <c r="O39898" i="3"/>
  <c r="O39866" i="3"/>
  <c r="O39834" i="3"/>
  <c r="O39802" i="3"/>
  <c r="O39770" i="3"/>
  <c r="O39738" i="3"/>
  <c r="O39706" i="3"/>
  <c r="O39674" i="3"/>
  <c r="O39642" i="3"/>
  <c r="O39610" i="3"/>
  <c r="O39578" i="3"/>
  <c r="O39546" i="3"/>
  <c r="O39514" i="3"/>
  <c r="O39482" i="3"/>
  <c r="O39450" i="3"/>
  <c r="O39418" i="3"/>
  <c r="O39386" i="3"/>
  <c r="O39354" i="3"/>
  <c r="O39322" i="3"/>
  <c r="O39290" i="3"/>
  <c r="O39258" i="3"/>
  <c r="O39226" i="3"/>
  <c r="O39194" i="3"/>
  <c r="O39162" i="3"/>
  <c r="O39130" i="3"/>
  <c r="O39098" i="3"/>
  <c r="O39066" i="3"/>
  <c r="O39034" i="3"/>
  <c r="O39002" i="3"/>
  <c r="O38970" i="3"/>
  <c r="O38938" i="3"/>
  <c r="O38906" i="3"/>
  <c r="O38874" i="3"/>
  <c r="O38842" i="3"/>
  <c r="O38810" i="3"/>
  <c r="O38778" i="3"/>
  <c r="O38746" i="3"/>
  <c r="O38714" i="3"/>
  <c r="O38682" i="3"/>
  <c r="O38650" i="3"/>
  <c r="O38618" i="3"/>
  <c r="O38586" i="3"/>
  <c r="O38554" i="3"/>
  <c r="O38522" i="3"/>
  <c r="O38490" i="3"/>
  <c r="O38458" i="3"/>
  <c r="O38426" i="3"/>
  <c r="O38394" i="3"/>
  <c r="O38362" i="3"/>
  <c r="O38330" i="3"/>
  <c r="O38298" i="3"/>
  <c r="O38266" i="3"/>
  <c r="O38234" i="3"/>
  <c r="O38202" i="3"/>
  <c r="O38170" i="3"/>
  <c r="O38138" i="3"/>
  <c r="O38106" i="3"/>
  <c r="O38074" i="3"/>
  <c r="O38042" i="3"/>
  <c r="O38010" i="3"/>
  <c r="O37978" i="3"/>
  <c r="O37946" i="3"/>
  <c r="O37914" i="3"/>
  <c r="O37882" i="3"/>
  <c r="O37850" i="3"/>
  <c r="O37818" i="3"/>
  <c r="O37786" i="3"/>
  <c r="O37754" i="3"/>
  <c r="O37722" i="3"/>
  <c r="O37690" i="3"/>
  <c r="O37658" i="3"/>
  <c r="O37626" i="3"/>
  <c r="O37594" i="3"/>
  <c r="O37562" i="3"/>
  <c r="O37530" i="3"/>
  <c r="O37498" i="3"/>
  <c r="O37466" i="3"/>
  <c r="O37434" i="3"/>
  <c r="O37402" i="3"/>
  <c r="O37370" i="3"/>
  <c r="O37338" i="3"/>
  <c r="O37306" i="3"/>
  <c r="O37274" i="3"/>
  <c r="O37242" i="3"/>
  <c r="O37210" i="3"/>
  <c r="O37178" i="3"/>
  <c r="O37146" i="3"/>
  <c r="O37114" i="3"/>
  <c r="O37082" i="3"/>
  <c r="O37050" i="3"/>
  <c r="O37018" i="3"/>
  <c r="O36986" i="3"/>
  <c r="O36954" i="3"/>
  <c r="O36922" i="3"/>
  <c r="O36890" i="3"/>
  <c r="O36858" i="3"/>
  <c r="O36826" i="3"/>
  <c r="O36794" i="3"/>
  <c r="O36762" i="3"/>
  <c r="O36730" i="3"/>
  <c r="O36698" i="3"/>
  <c r="O36666" i="3"/>
  <c r="O36634" i="3"/>
  <c r="O36602" i="3"/>
  <c r="O36570" i="3"/>
  <c r="O36538" i="3"/>
  <c r="O36506" i="3"/>
  <c r="O36474" i="3"/>
  <c r="O36442" i="3"/>
  <c r="O36410" i="3"/>
  <c r="O36378" i="3"/>
  <c r="O36346" i="3"/>
  <c r="O36314" i="3"/>
  <c r="O36282" i="3"/>
  <c r="O36250" i="3"/>
  <c r="O36218" i="3"/>
  <c r="O36186" i="3"/>
  <c r="O36154" i="3"/>
  <c r="O36122" i="3"/>
  <c r="O36090" i="3"/>
  <c r="O36058" i="3"/>
  <c r="O36026" i="3"/>
  <c r="O35994" i="3"/>
  <c r="O35962" i="3"/>
  <c r="O35930" i="3"/>
  <c r="O35898" i="3"/>
  <c r="O35866" i="3"/>
  <c r="O35834" i="3"/>
  <c r="O35802" i="3"/>
  <c r="O35770" i="3"/>
  <c r="O35738" i="3"/>
  <c r="O35706" i="3"/>
  <c r="O35674" i="3"/>
  <c r="O35642" i="3"/>
  <c r="O35610" i="3"/>
  <c r="O35578" i="3"/>
  <c r="O35546" i="3"/>
  <c r="O35514" i="3"/>
  <c r="O35482" i="3"/>
  <c r="O35450" i="3"/>
  <c r="O35418" i="3"/>
  <c r="O35386" i="3"/>
  <c r="O35354" i="3"/>
  <c r="O35322" i="3"/>
  <c r="O35290" i="3"/>
  <c r="O35258" i="3"/>
  <c r="O35226" i="3"/>
  <c r="O35194" i="3"/>
  <c r="O35162" i="3"/>
  <c r="O35130" i="3"/>
  <c r="O35105" i="3"/>
  <c r="O35082" i="3"/>
  <c r="O35059" i="3"/>
  <c r="O35041" i="3"/>
  <c r="O35018" i="3"/>
  <c r="O35002" i="3"/>
  <c r="O34986" i="3"/>
  <c r="O34973" i="3"/>
  <c r="O34961" i="3"/>
  <c r="O34947" i="3"/>
  <c r="O34935" i="3"/>
  <c r="O34922" i="3"/>
  <c r="O34909" i="3"/>
  <c r="O34897" i="3"/>
  <c r="O34883" i="3"/>
  <c r="O34871" i="3"/>
  <c r="O34858" i="3"/>
  <c r="O34845" i="3"/>
  <c r="O34833" i="3"/>
  <c r="O34819" i="3"/>
  <c r="O34807" i="3"/>
  <c r="O34794" i="3"/>
  <c r="O34781" i="3"/>
  <c r="O34769" i="3"/>
  <c r="O34755" i="3"/>
  <c r="O34743" i="3"/>
  <c r="O34730" i="3"/>
  <c r="O34717" i="3"/>
  <c r="O34705" i="3"/>
  <c r="O34691" i="3"/>
  <c r="O34679" i="3"/>
  <c r="O34666" i="3"/>
  <c r="O34653" i="3"/>
  <c r="O34641" i="3"/>
  <c r="O34627" i="3"/>
  <c r="O34615" i="3"/>
  <c r="O34602" i="3"/>
  <c r="O34589" i="3"/>
  <c r="O34578" i="3"/>
  <c r="O34567" i="3"/>
  <c r="O34556" i="3"/>
  <c r="O34546" i="3"/>
  <c r="O34535" i="3"/>
  <c r="O34524" i="3"/>
  <c r="O34514" i="3"/>
  <c r="O34503" i="3"/>
  <c r="O34492" i="3"/>
  <c r="O34482" i="3"/>
  <c r="O34471" i="3"/>
  <c r="O34460" i="3"/>
  <c r="O34450" i="3"/>
  <c r="O34439" i="3"/>
  <c r="O34428" i="3"/>
  <c r="O34418" i="3"/>
  <c r="O34407" i="3"/>
  <c r="O34396" i="3"/>
  <c r="O34386" i="3"/>
  <c r="O34375" i="3"/>
  <c r="O34364" i="3"/>
  <c r="O34354" i="3"/>
  <c r="O34343" i="3"/>
  <c r="O34332" i="3"/>
  <c r="O34322" i="3"/>
  <c r="O34311" i="3"/>
  <c r="O34300" i="3"/>
  <c r="O34290" i="3"/>
  <c r="O34279" i="3"/>
  <c r="O34268" i="3"/>
  <c r="O34258" i="3"/>
  <c r="O34247" i="3"/>
  <c r="O34236" i="3"/>
  <c r="O34226" i="3"/>
  <c r="O34215" i="3"/>
  <c r="O34204" i="3"/>
  <c r="O34194" i="3"/>
  <c r="O34183" i="3"/>
  <c r="O34172" i="3"/>
  <c r="O34162" i="3"/>
  <c r="O34151" i="3"/>
  <c r="O34140" i="3"/>
  <c r="O34130" i="3"/>
  <c r="O34119" i="3"/>
  <c r="O34108" i="3"/>
  <c r="O34098" i="3"/>
  <c r="O34087" i="3"/>
  <c r="O34076" i="3"/>
  <c r="O34066" i="3"/>
  <c r="O34055" i="3"/>
  <c r="O34044" i="3"/>
  <c r="O34034" i="3"/>
  <c r="O34023" i="3"/>
  <c r="O34012" i="3"/>
  <c r="O34002" i="3"/>
  <c r="O33991" i="3"/>
  <c r="O33980" i="3"/>
  <c r="O33970" i="3"/>
  <c r="O33959" i="3"/>
  <c r="O33948" i="3"/>
  <c r="O33938" i="3"/>
  <c r="O33927" i="3"/>
  <c r="O33916" i="3"/>
  <c r="O33906" i="3"/>
  <c r="O33895" i="3"/>
  <c r="O33884" i="3"/>
  <c r="O33874" i="3"/>
  <c r="O33863" i="3"/>
  <c r="O33852" i="3"/>
  <c r="O33842" i="3"/>
  <c r="O33831" i="3"/>
  <c r="O33820" i="3"/>
  <c r="O33810" i="3"/>
  <c r="O33799" i="3"/>
  <c r="O33788" i="3"/>
  <c r="O33778" i="3"/>
  <c r="O33767" i="3"/>
  <c r="O33756" i="3"/>
  <c r="O33746" i="3"/>
  <c r="O33735" i="3"/>
  <c r="O33724" i="3"/>
  <c r="O33714" i="3"/>
  <c r="O33703" i="3"/>
  <c r="O33692" i="3"/>
  <c r="O33682" i="3"/>
  <c r="O33671" i="3"/>
  <c r="O33660" i="3"/>
  <c r="O33650" i="3"/>
  <c r="O33639" i="3"/>
  <c r="O33628" i="3"/>
  <c r="O33618" i="3"/>
  <c r="O33609" i="3"/>
  <c r="O33599" i="3"/>
  <c r="O33590" i="3"/>
  <c r="O33581" i="3"/>
  <c r="O33572" i="3"/>
  <c r="O33563" i="3"/>
  <c r="O33554" i="3"/>
  <c r="O33545" i="3"/>
  <c r="O33535" i="3"/>
  <c r="O33526" i="3"/>
  <c r="O33517" i="3"/>
  <c r="O33508" i="3"/>
  <c r="O33499" i="3"/>
  <c r="O33490" i="3"/>
  <c r="O33481" i="3"/>
  <c r="O33471" i="3"/>
  <c r="O33462" i="3"/>
  <c r="O33453" i="3"/>
  <c r="O33444" i="3"/>
  <c r="O33435" i="3"/>
  <c r="O33426" i="3"/>
  <c r="O33417" i="3"/>
  <c r="O33407" i="3"/>
  <c r="O33398" i="3"/>
  <c r="O33389" i="3"/>
  <c r="O33380" i="3"/>
  <c r="O33371" i="3"/>
  <c r="O33362" i="3"/>
  <c r="O33353" i="3"/>
  <c r="O33343" i="3"/>
  <c r="O33334" i="3"/>
  <c r="O33325" i="3"/>
  <c r="O33316" i="3"/>
  <c r="O33307" i="3"/>
  <c r="O33298" i="3"/>
  <c r="O33289" i="3"/>
  <c r="O33279" i="3"/>
  <c r="O33270" i="3"/>
  <c r="O33261" i="3"/>
  <c r="O33253" i="3"/>
  <c r="O33245" i="3"/>
  <c r="O33237" i="3"/>
  <c r="O33229" i="3"/>
  <c r="O33221" i="3"/>
  <c r="O33213" i="3"/>
  <c r="O33205" i="3"/>
  <c r="O33197" i="3"/>
  <c r="O33189" i="3"/>
  <c r="O33181" i="3"/>
  <c r="O33173" i="3"/>
  <c r="O33165" i="3"/>
  <c r="O33157" i="3"/>
  <c r="O33149" i="3"/>
  <c r="O33141" i="3"/>
  <c r="O33133" i="3"/>
  <c r="O33125" i="3"/>
  <c r="O33117" i="3"/>
  <c r="O33109" i="3"/>
  <c r="O33101" i="3"/>
  <c r="O33093" i="3"/>
  <c r="O33085" i="3"/>
  <c r="O33077" i="3"/>
  <c r="O33069" i="3"/>
  <c r="O33061" i="3"/>
  <c r="O33053" i="3"/>
  <c r="O33045" i="3"/>
  <c r="O33037" i="3"/>
  <c r="O33029" i="3"/>
  <c r="O33021" i="3"/>
  <c r="O33013" i="3"/>
  <c r="O33005" i="3"/>
  <c r="O32997" i="3"/>
  <c r="O32989" i="3"/>
  <c r="O32981" i="3"/>
  <c r="O32973" i="3"/>
  <c r="O32965" i="3"/>
  <c r="O32957" i="3"/>
  <c r="O32949" i="3"/>
  <c r="O32941" i="3"/>
  <c r="O32933" i="3"/>
  <c r="O32925" i="3"/>
  <c r="O32917" i="3"/>
  <c r="O32909" i="3"/>
  <c r="O32901" i="3"/>
  <c r="O32893" i="3"/>
  <c r="O32885" i="3"/>
  <c r="O32877" i="3"/>
  <c r="O32869" i="3"/>
  <c r="O32861" i="3"/>
  <c r="O32853" i="3"/>
  <c r="O32845" i="3"/>
  <c r="O32837" i="3"/>
  <c r="O32829" i="3"/>
  <c r="O32821" i="3"/>
  <c r="O32813" i="3"/>
  <c r="O32805" i="3"/>
  <c r="O32797" i="3"/>
  <c r="O32789" i="3"/>
  <c r="O32781" i="3"/>
  <c r="O32773" i="3"/>
  <c r="O32765" i="3"/>
  <c r="O32757" i="3"/>
  <c r="O32749" i="3"/>
  <c r="O32741" i="3"/>
  <c r="O32733" i="3"/>
  <c r="O32725" i="3"/>
  <c r="O32717" i="3"/>
  <c r="O32709" i="3"/>
  <c r="O32701" i="3"/>
  <c r="O32693" i="3"/>
  <c r="O32685" i="3"/>
  <c r="O32677" i="3"/>
  <c r="O32669" i="3"/>
  <c r="O32661" i="3"/>
  <c r="O32653" i="3"/>
  <c r="O32645" i="3"/>
  <c r="O32637" i="3"/>
  <c r="O32629" i="3"/>
  <c r="O32621" i="3"/>
  <c r="O32613" i="3"/>
  <c r="O32605" i="3"/>
  <c r="O32597" i="3"/>
  <c r="O32589" i="3"/>
  <c r="O32581" i="3"/>
  <c r="O32573" i="3"/>
  <c r="O32565" i="3"/>
  <c r="O32557" i="3"/>
  <c r="O32549" i="3"/>
  <c r="O32541" i="3"/>
  <c r="O32533" i="3"/>
  <c r="O32525" i="3"/>
  <c r="O32517" i="3"/>
  <c r="O32509" i="3"/>
  <c r="O32501" i="3"/>
  <c r="O32493" i="3"/>
  <c r="O32485" i="3"/>
  <c r="O32477" i="3"/>
  <c r="O32469" i="3"/>
  <c r="O32461" i="3"/>
  <c r="O32453" i="3"/>
  <c r="O32445" i="3"/>
  <c r="O32437" i="3"/>
  <c r="O32429" i="3"/>
  <c r="O32421" i="3"/>
  <c r="O32413" i="3"/>
  <c r="O32405" i="3"/>
  <c r="O32397" i="3"/>
  <c r="O32389" i="3"/>
  <c r="O32381" i="3"/>
  <c r="O32373" i="3"/>
  <c r="O32365" i="3"/>
  <c r="O32357" i="3"/>
  <c r="O32349" i="3"/>
  <c r="O32341" i="3"/>
  <c r="O32333" i="3"/>
  <c r="O32325" i="3"/>
  <c r="O32317" i="3"/>
  <c r="O32309" i="3"/>
  <c r="O32301" i="3"/>
  <c r="O32293" i="3"/>
  <c r="O32285" i="3"/>
  <c r="O32277" i="3"/>
  <c r="O32269" i="3"/>
  <c r="O32261" i="3"/>
  <c r="O32253" i="3"/>
  <c r="O32245" i="3"/>
  <c r="O32237" i="3"/>
  <c r="O32229" i="3"/>
  <c r="O32221" i="3"/>
  <c r="O32213" i="3"/>
  <c r="O32205" i="3"/>
  <c r="O32197" i="3"/>
  <c r="O32189" i="3"/>
  <c r="O32181" i="3"/>
  <c r="O32173" i="3"/>
  <c r="O32165" i="3"/>
  <c r="O32157" i="3"/>
  <c r="O32149" i="3"/>
  <c r="O32141" i="3"/>
  <c r="O32133" i="3"/>
  <c r="O32125" i="3"/>
  <c r="O32117" i="3"/>
  <c r="O32109" i="3"/>
  <c r="O32101" i="3"/>
  <c r="O32093" i="3"/>
  <c r="O32085" i="3"/>
  <c r="O32077" i="3"/>
  <c r="O32069" i="3"/>
  <c r="O32061" i="3"/>
  <c r="O32053" i="3"/>
  <c r="O32045" i="3"/>
  <c r="O32037" i="3"/>
  <c r="O32029" i="3"/>
  <c r="O32021" i="3"/>
  <c r="O32013" i="3"/>
  <c r="O32005" i="3"/>
  <c r="O31997" i="3"/>
  <c r="O31989" i="3"/>
  <c r="O31981" i="3"/>
  <c r="O31973" i="3"/>
  <c r="O31965" i="3"/>
  <c r="O31957" i="3"/>
  <c r="O31949" i="3"/>
  <c r="O31941" i="3"/>
  <c r="O31933" i="3"/>
  <c r="O31925" i="3"/>
  <c r="O31917" i="3"/>
  <c r="O31909" i="3"/>
  <c r="O31901" i="3"/>
  <c r="O31893" i="3"/>
  <c r="O31885" i="3"/>
  <c r="O31877" i="3"/>
  <c r="O31869" i="3"/>
  <c r="O31861" i="3"/>
  <c r="O31853" i="3"/>
  <c r="O31845" i="3"/>
  <c r="O31837" i="3"/>
  <c r="O31829" i="3"/>
  <c r="O31821" i="3"/>
  <c r="O31813" i="3"/>
  <c r="O31805" i="3"/>
  <c r="O31797" i="3"/>
  <c r="O31789" i="3"/>
  <c r="O31781" i="3"/>
  <c r="O31773" i="3"/>
  <c r="O31765" i="3"/>
  <c r="O31757" i="3"/>
  <c r="O31749" i="3"/>
  <c r="O31741" i="3"/>
  <c r="O31733" i="3"/>
  <c r="O31725" i="3"/>
  <c r="O31717" i="3"/>
  <c r="O31709" i="3"/>
  <c r="O31701" i="3"/>
  <c r="O31693" i="3"/>
  <c r="O31685" i="3"/>
  <c r="O31677" i="3"/>
  <c r="O31669" i="3"/>
  <c r="O31661" i="3"/>
  <c r="O31653" i="3"/>
  <c r="O31645" i="3"/>
  <c r="O31637" i="3"/>
  <c r="O31629" i="3"/>
  <c r="O31621" i="3"/>
  <c r="O31613" i="3"/>
  <c r="O31605" i="3"/>
  <c r="O31597" i="3"/>
  <c r="O31589" i="3"/>
  <c r="O31581" i="3"/>
  <c r="O31573" i="3"/>
  <c r="O31565" i="3"/>
  <c r="O31557" i="3"/>
  <c r="O31549" i="3"/>
  <c r="O31541" i="3"/>
  <c r="O31533" i="3"/>
  <c r="O31525" i="3"/>
  <c r="O31517" i="3"/>
  <c r="O31509" i="3"/>
  <c r="O31501" i="3"/>
  <c r="O31493" i="3"/>
  <c r="O31485" i="3"/>
  <c r="O31477" i="3"/>
  <c r="O31469" i="3"/>
  <c r="O31461" i="3"/>
  <c r="O31453" i="3"/>
  <c r="O31445" i="3"/>
  <c r="O31437" i="3"/>
  <c r="O31429" i="3"/>
  <c r="O31421" i="3"/>
  <c r="O31413" i="3"/>
  <c r="O31405" i="3"/>
  <c r="O31397" i="3"/>
  <c r="O31389" i="3"/>
  <c r="O31381" i="3"/>
  <c r="O31373" i="3"/>
  <c r="O31365" i="3"/>
  <c r="O31357" i="3"/>
  <c r="O31349" i="3"/>
  <c r="O31341" i="3"/>
  <c r="O31333" i="3"/>
  <c r="O31325" i="3"/>
  <c r="O31317" i="3"/>
  <c r="O31309" i="3"/>
  <c r="O31301" i="3"/>
  <c r="O31293" i="3"/>
  <c r="O31285" i="3"/>
  <c r="O31277" i="3"/>
  <c r="O31269" i="3"/>
  <c r="O31261" i="3"/>
  <c r="O31253" i="3"/>
  <c r="O31245" i="3"/>
  <c r="O31237" i="3"/>
  <c r="O31229" i="3"/>
  <c r="O31221" i="3"/>
  <c r="O31213" i="3"/>
  <c r="O31205" i="3"/>
  <c r="O31197" i="3"/>
  <c r="O31189" i="3"/>
  <c r="O31181" i="3"/>
  <c r="O31173" i="3"/>
  <c r="O31165" i="3"/>
  <c r="O31157" i="3"/>
  <c r="O31149" i="3"/>
  <c r="O31141" i="3"/>
  <c r="O31133" i="3"/>
  <c r="O31125" i="3"/>
  <c r="O31117" i="3"/>
  <c r="O31109" i="3"/>
  <c r="O31101" i="3"/>
  <c r="O31093" i="3"/>
  <c r="O31085" i="3"/>
  <c r="O31077" i="3"/>
  <c r="O31069" i="3"/>
  <c r="O31061" i="3"/>
  <c r="O31053" i="3"/>
  <c r="O31045" i="3"/>
  <c r="O31037" i="3"/>
  <c r="O31029" i="3"/>
  <c r="O31021" i="3"/>
  <c r="O31013" i="3"/>
  <c r="O31005" i="3"/>
  <c r="O30997" i="3"/>
  <c r="O30989" i="3"/>
  <c r="O30981" i="3"/>
  <c r="O30973" i="3"/>
  <c r="O30965" i="3"/>
  <c r="O30957" i="3"/>
  <c r="O30949" i="3"/>
  <c r="O30941" i="3"/>
  <c r="O30933" i="3"/>
  <c r="O30925" i="3"/>
  <c r="O30917" i="3"/>
  <c r="O30909" i="3"/>
  <c r="O30901" i="3"/>
  <c r="O30893" i="3"/>
  <c r="O30885" i="3"/>
  <c r="O30877" i="3"/>
  <c r="O30869" i="3"/>
  <c r="O30861" i="3"/>
  <c r="O30853" i="3"/>
  <c r="O30845" i="3"/>
  <c r="O30837" i="3"/>
  <c r="O30829" i="3"/>
  <c r="O30821" i="3"/>
  <c r="O30813" i="3"/>
  <c r="O30805" i="3"/>
  <c r="O30797" i="3"/>
  <c r="O30789" i="3"/>
  <c r="O30781" i="3"/>
  <c r="O30773" i="3"/>
  <c r="O30765" i="3"/>
  <c r="O30757" i="3"/>
  <c r="O30749" i="3"/>
  <c r="O30741" i="3"/>
  <c r="O30733" i="3"/>
  <c r="O30725" i="3"/>
  <c r="O30717" i="3"/>
  <c r="O30709" i="3"/>
  <c r="O30701" i="3"/>
  <c r="O30693" i="3"/>
  <c r="O30685" i="3"/>
  <c r="O30677" i="3"/>
  <c r="O30669" i="3"/>
  <c r="O30661" i="3"/>
  <c r="O30653" i="3"/>
  <c r="O30645" i="3"/>
  <c r="O30637" i="3"/>
  <c r="O30629" i="3"/>
  <c r="O30621" i="3"/>
  <c r="O30613" i="3"/>
  <c r="O30605" i="3"/>
  <c r="O30597" i="3"/>
  <c r="O30589" i="3"/>
  <c r="O30581" i="3"/>
  <c r="O30573" i="3"/>
  <c r="O30565" i="3"/>
  <c r="O30557" i="3"/>
  <c r="O30549" i="3"/>
  <c r="O30541" i="3"/>
  <c r="O30533" i="3"/>
  <c r="O30525" i="3"/>
  <c r="O30517" i="3"/>
  <c r="O30509" i="3"/>
  <c r="O30501" i="3"/>
  <c r="O30493" i="3"/>
  <c r="O30485" i="3"/>
  <c r="O30477" i="3"/>
  <c r="O30469" i="3"/>
  <c r="O30461" i="3"/>
  <c r="O30453" i="3"/>
  <c r="O30445" i="3"/>
  <c r="O30437" i="3"/>
  <c r="O30429" i="3"/>
  <c r="O30421" i="3"/>
  <c r="O30413" i="3"/>
  <c r="O30405" i="3"/>
  <c r="O30397" i="3"/>
  <c r="O30389" i="3"/>
  <c r="O30381" i="3"/>
  <c r="O30373" i="3"/>
  <c r="O30365" i="3"/>
  <c r="O30357" i="3"/>
  <c r="O30349" i="3"/>
  <c r="O30341" i="3"/>
  <c r="O30333" i="3"/>
  <c r="O30325" i="3"/>
  <c r="O30317" i="3"/>
  <c r="O30309" i="3"/>
  <c r="O30301" i="3"/>
  <c r="O30293" i="3"/>
  <c r="O30285" i="3"/>
  <c r="O30277" i="3"/>
  <c r="O30269" i="3"/>
  <c r="O30261" i="3"/>
  <c r="O30253" i="3"/>
  <c r="O30245" i="3"/>
  <c r="O30237" i="3"/>
  <c r="O30229" i="3"/>
  <c r="O30221" i="3"/>
  <c r="O30213" i="3"/>
  <c r="O30205" i="3"/>
  <c r="O30197" i="3"/>
  <c r="O30189" i="3"/>
  <c r="O30181" i="3"/>
  <c r="O30173" i="3"/>
  <c r="O30165" i="3"/>
  <c r="O30157" i="3"/>
  <c r="O30149" i="3"/>
  <c r="O30141" i="3"/>
  <c r="O30133" i="3"/>
  <c r="O30125" i="3"/>
  <c r="O30117" i="3"/>
  <c r="O30109" i="3"/>
  <c r="O30101" i="3"/>
  <c r="O30093" i="3"/>
  <c r="O30085" i="3"/>
  <c r="O30077" i="3"/>
  <c r="O30069" i="3"/>
  <c r="O30061" i="3"/>
  <c r="O30053" i="3"/>
  <c r="O30045" i="3"/>
  <c r="O30037" i="3"/>
  <c r="O30029" i="3"/>
  <c r="O30021" i="3"/>
  <c r="O30013" i="3"/>
  <c r="O30005" i="3"/>
  <c r="O29997" i="3"/>
  <c r="O29989" i="3"/>
  <c r="O29981" i="3"/>
  <c r="O29973" i="3"/>
  <c r="O29965" i="3"/>
  <c r="O29957" i="3"/>
  <c r="O29949" i="3"/>
  <c r="O29941" i="3"/>
  <c r="O29933" i="3"/>
  <c r="O29925" i="3"/>
  <c r="O29917" i="3"/>
  <c r="O29909" i="3"/>
  <c r="O29901" i="3"/>
  <c r="O29893" i="3"/>
  <c r="O29885" i="3"/>
  <c r="O29877" i="3"/>
  <c r="O29869" i="3"/>
  <c r="O29861" i="3"/>
  <c r="O29853" i="3"/>
  <c r="O29845" i="3"/>
  <c r="O29837" i="3"/>
  <c r="O29829" i="3"/>
  <c r="O29821" i="3"/>
  <c r="O29813" i="3"/>
  <c r="O29805" i="3"/>
  <c r="O29797" i="3"/>
  <c r="O29789" i="3"/>
  <c r="O29781" i="3"/>
  <c r="O29773" i="3"/>
  <c r="O29765" i="3"/>
  <c r="O29757" i="3"/>
  <c r="O29749" i="3"/>
  <c r="O29741" i="3"/>
  <c r="O29733" i="3"/>
  <c r="O29725" i="3"/>
  <c r="O29717" i="3"/>
  <c r="O29709" i="3"/>
  <c r="O29701" i="3"/>
  <c r="O29693" i="3"/>
  <c r="O29685" i="3"/>
  <c r="O29677" i="3"/>
  <c r="O29669" i="3"/>
  <c r="O29661" i="3"/>
  <c r="O29653" i="3"/>
  <c r="O29645" i="3"/>
  <c r="O29637" i="3"/>
  <c r="O29629" i="3"/>
  <c r="O29621" i="3"/>
  <c r="O29613" i="3"/>
  <c r="O29605" i="3"/>
  <c r="O29597" i="3"/>
  <c r="O29589" i="3"/>
  <c r="O29581" i="3"/>
  <c r="O29573" i="3"/>
  <c r="O29565" i="3"/>
  <c r="O29557" i="3"/>
  <c r="O29549" i="3"/>
  <c r="O29541" i="3"/>
  <c r="O29533" i="3"/>
  <c r="O29525" i="3"/>
  <c r="O29517" i="3"/>
  <c r="O29509" i="3"/>
  <c r="O29501" i="3"/>
  <c r="O29493" i="3"/>
  <c r="O29485" i="3"/>
  <c r="O29477" i="3"/>
  <c r="O29469" i="3"/>
  <c r="O29461" i="3"/>
  <c r="O29453" i="3"/>
  <c r="O29445" i="3"/>
  <c r="O29437" i="3"/>
  <c r="O29429" i="3"/>
  <c r="O29421" i="3"/>
  <c r="O29413" i="3"/>
  <c r="O29405" i="3"/>
  <c r="O29397" i="3"/>
  <c r="O29389" i="3"/>
  <c r="O29381" i="3"/>
  <c r="O29373" i="3"/>
  <c r="O29365" i="3"/>
  <c r="O29357" i="3"/>
  <c r="O29349" i="3"/>
  <c r="O29341" i="3"/>
  <c r="O29333" i="3"/>
  <c r="O29325" i="3"/>
  <c r="O29317" i="3"/>
  <c r="O29309" i="3"/>
  <c r="O29301" i="3"/>
  <c r="O29293" i="3"/>
  <c r="O29285" i="3"/>
  <c r="O29277" i="3"/>
  <c r="O29269" i="3"/>
  <c r="O29261" i="3"/>
  <c r="O29253" i="3"/>
  <c r="O29245" i="3"/>
  <c r="O29237" i="3"/>
  <c r="O29229" i="3"/>
  <c r="O29221" i="3"/>
  <c r="O29213" i="3"/>
  <c r="O29205" i="3"/>
  <c r="O29197" i="3"/>
  <c r="O29189" i="3"/>
  <c r="O29181" i="3"/>
  <c r="O29173" i="3"/>
  <c r="O29165" i="3"/>
  <c r="O29157" i="3"/>
  <c r="O29149" i="3"/>
  <c r="O29141" i="3"/>
  <c r="O29133" i="3"/>
  <c r="O29125" i="3"/>
  <c r="O29117" i="3"/>
  <c r="O29109" i="3"/>
  <c r="O29101" i="3"/>
  <c r="O29093" i="3"/>
  <c r="O29085" i="3"/>
  <c r="O29077" i="3"/>
  <c r="O29069" i="3"/>
  <c r="O29061" i="3"/>
  <c r="O29053" i="3"/>
  <c r="O29045" i="3"/>
  <c r="O29037" i="3"/>
  <c r="O29029" i="3"/>
  <c r="O29021" i="3"/>
  <c r="O29013" i="3"/>
  <c r="O29005" i="3"/>
  <c r="O28997" i="3"/>
  <c r="O28989" i="3"/>
  <c r="O28981" i="3"/>
  <c r="O28973" i="3"/>
  <c r="O28965" i="3"/>
  <c r="O28957" i="3"/>
  <c r="O28949" i="3"/>
  <c r="O28941" i="3"/>
  <c r="O28933" i="3"/>
  <c r="O28925" i="3"/>
  <c r="O28917" i="3"/>
  <c r="O28909" i="3"/>
  <c r="O28901" i="3"/>
  <c r="O28893" i="3"/>
  <c r="O28885" i="3"/>
  <c r="O28877" i="3"/>
  <c r="O28869" i="3"/>
  <c r="O28861" i="3"/>
  <c r="O28853" i="3"/>
  <c r="O28845" i="3"/>
  <c r="O28837" i="3"/>
  <c r="O28829" i="3"/>
  <c r="O28821" i="3"/>
  <c r="O28813" i="3"/>
  <c r="O28805" i="3"/>
  <c r="O28797" i="3"/>
  <c r="O28789" i="3"/>
  <c r="O28781" i="3"/>
  <c r="O28773" i="3"/>
  <c r="O28765" i="3"/>
  <c r="O28757" i="3"/>
  <c r="O28749" i="3"/>
  <c r="O28741" i="3"/>
  <c r="O28733" i="3"/>
  <c r="O28725" i="3"/>
  <c r="O28717" i="3"/>
  <c r="O28709" i="3"/>
  <c r="O28701" i="3"/>
  <c r="O28693" i="3"/>
  <c r="O28685" i="3"/>
  <c r="O28677" i="3"/>
  <c r="O28669" i="3"/>
  <c r="O28661" i="3"/>
  <c r="O28653" i="3"/>
  <c r="O28645" i="3"/>
  <c r="O28637" i="3"/>
  <c r="O28629" i="3"/>
  <c r="O28621" i="3"/>
  <c r="O28613" i="3"/>
  <c r="O28605" i="3"/>
  <c r="O28597" i="3"/>
  <c r="O28589" i="3"/>
  <c r="O28581" i="3"/>
  <c r="O28573" i="3"/>
  <c r="O28565" i="3"/>
  <c r="O28557" i="3"/>
  <c r="O28549" i="3"/>
  <c r="O28541" i="3"/>
  <c r="O28533" i="3"/>
  <c r="O28525" i="3"/>
  <c r="O28517" i="3"/>
  <c r="O28509" i="3"/>
  <c r="O28501" i="3"/>
  <c r="O28493" i="3"/>
  <c r="O28485" i="3"/>
  <c r="O28477" i="3"/>
  <c r="O28469" i="3"/>
  <c r="O28461" i="3"/>
  <c r="O28453" i="3"/>
  <c r="O28445" i="3"/>
  <c r="O28437" i="3"/>
  <c r="O28429" i="3"/>
  <c r="O28421" i="3"/>
  <c r="O28413" i="3"/>
  <c r="O28405" i="3"/>
  <c r="O28397" i="3"/>
  <c r="O28389" i="3"/>
  <c r="O28381" i="3"/>
  <c r="O28373" i="3"/>
  <c r="O28365" i="3"/>
  <c r="O28357" i="3"/>
  <c r="O28349" i="3"/>
  <c r="O28341" i="3"/>
  <c r="O28333" i="3"/>
  <c r="O28325" i="3"/>
  <c r="O28317" i="3"/>
  <c r="O28309" i="3"/>
  <c r="O28301" i="3"/>
  <c r="O28293" i="3"/>
  <c r="O28285" i="3"/>
  <c r="O28277" i="3"/>
  <c r="O28269" i="3"/>
  <c r="O28261" i="3"/>
  <c r="O28253" i="3"/>
  <c r="O28245" i="3"/>
  <c r="O28237" i="3"/>
  <c r="O28229" i="3"/>
  <c r="O28221" i="3"/>
  <c r="O28213" i="3"/>
  <c r="O28205" i="3"/>
  <c r="O28197" i="3"/>
  <c r="O28189" i="3"/>
  <c r="O28181" i="3"/>
  <c r="O28173" i="3"/>
  <c r="O28165" i="3"/>
  <c r="O28157" i="3"/>
  <c r="O28149" i="3"/>
  <c r="O28141" i="3"/>
  <c r="O28133" i="3"/>
  <c r="O28125" i="3"/>
  <c r="O28117" i="3"/>
  <c r="O28109" i="3"/>
  <c r="O28101" i="3"/>
  <c r="O28093" i="3"/>
  <c r="O28085" i="3"/>
  <c r="O28077" i="3"/>
  <c r="O28069" i="3"/>
  <c r="O28061" i="3"/>
  <c r="O28053" i="3"/>
  <c r="O28045" i="3"/>
  <c r="O28037" i="3"/>
  <c r="O50020" i="3"/>
  <c r="O49508" i="3"/>
  <c r="O49070" i="3"/>
  <c r="O48661" i="3"/>
  <c r="O48252" i="3"/>
  <c r="O47856" i="3"/>
  <c r="O47515" i="3"/>
  <c r="O47237" i="3"/>
  <c r="O46981" i="3"/>
  <c r="O46725" i="3"/>
  <c r="O46469" i="3"/>
  <c r="O46213" i="3"/>
  <c r="O45957" i="3"/>
  <c r="O45701" i="3"/>
  <c r="O45445" i="3"/>
  <c r="O45189" i="3"/>
  <c r="O44933" i="3"/>
  <c r="O44677" i="3"/>
  <c r="O44421" i="3"/>
  <c r="O44165" i="3"/>
  <c r="O43909" i="3"/>
  <c r="O43653" i="3"/>
  <c r="O43397" i="3"/>
  <c r="O43237" i="3"/>
  <c r="O43109" i="3"/>
  <c r="O42981" i="3"/>
  <c r="O42853" i="3"/>
  <c r="O42725" i="3"/>
  <c r="O42597" i="3"/>
  <c r="O42469" i="3"/>
  <c r="O42341" i="3"/>
  <c r="O42213" i="3"/>
  <c r="O42094" i="3"/>
  <c r="O42012" i="3"/>
  <c r="O41925" i="3"/>
  <c r="O41853" i="3"/>
  <c r="O41789" i="3"/>
  <c r="O41725" i="3"/>
  <c r="O41661" i="3"/>
  <c r="O41597" i="3"/>
  <c r="O41533" i="3"/>
  <c r="O41469" i="3"/>
  <c r="O41405" i="3"/>
  <c r="O41341" i="3"/>
  <c r="O41278" i="3"/>
  <c r="O41241" i="3"/>
  <c r="O41209" i="3"/>
  <c r="O41177" i="3"/>
  <c r="O41145" i="3"/>
  <c r="O41113" i="3"/>
  <c r="O41081" i="3"/>
  <c r="O41049" i="3"/>
  <c r="O41017" i="3"/>
  <c r="O40985" i="3"/>
  <c r="O40953" i="3"/>
  <c r="O40921" i="3"/>
  <c r="O40889" i="3"/>
  <c r="O40857" i="3"/>
  <c r="O40825" i="3"/>
  <c r="O40793" i="3"/>
  <c r="O40761" i="3"/>
  <c r="O40729" i="3"/>
  <c r="O40697" i="3"/>
  <c r="O40665" i="3"/>
  <c r="O40633" i="3"/>
  <c r="O40601" i="3"/>
  <c r="O40569" i="3"/>
  <c r="O40537" i="3"/>
  <c r="O40505" i="3"/>
  <c r="O40473" i="3"/>
  <c r="O40441" i="3"/>
  <c r="O40409" i="3"/>
  <c r="O40377" i="3"/>
  <c r="O40345" i="3"/>
  <c r="O40313" i="3"/>
  <c r="O40281" i="3"/>
  <c r="O40249" i="3"/>
  <c r="O40217" i="3"/>
  <c r="O40185" i="3"/>
  <c r="O40153" i="3"/>
  <c r="O40121" i="3"/>
  <c r="O40089" i="3"/>
  <c r="O40057" i="3"/>
  <c r="O40025" i="3"/>
  <c r="O39993" i="3"/>
  <c r="O39961" i="3"/>
  <c r="O39929" i="3"/>
  <c r="O39897" i="3"/>
  <c r="O39865" i="3"/>
  <c r="O39833" i="3"/>
  <c r="O39801" i="3"/>
  <c r="O39769" i="3"/>
  <c r="O39737" i="3"/>
  <c r="O39705" i="3"/>
  <c r="O39673" i="3"/>
  <c r="O39641" i="3"/>
  <c r="O39609" i="3"/>
  <c r="O39577" i="3"/>
  <c r="O39545" i="3"/>
  <c r="O39513" i="3"/>
  <c r="O39481" i="3"/>
  <c r="O39449" i="3"/>
  <c r="O39417" i="3"/>
  <c r="O39385" i="3"/>
  <c r="O39353" i="3"/>
  <c r="O39321" i="3"/>
  <c r="O39289" i="3"/>
  <c r="O39257" i="3"/>
  <c r="O39225" i="3"/>
  <c r="O39193" i="3"/>
  <c r="O39161" i="3"/>
  <c r="O39129" i="3"/>
  <c r="O39097" i="3"/>
  <c r="O39065" i="3"/>
  <c r="O39033" i="3"/>
  <c r="O39001" i="3"/>
  <c r="O38969" i="3"/>
  <c r="O38937" i="3"/>
  <c r="O38905" i="3"/>
  <c r="O38873" i="3"/>
  <c r="O38841" i="3"/>
  <c r="O38809" i="3"/>
  <c r="O38777" i="3"/>
  <c r="O38745" i="3"/>
  <c r="O38713" i="3"/>
  <c r="O38681" i="3"/>
  <c r="O38649" i="3"/>
  <c r="O38617" i="3"/>
  <c r="O38585" i="3"/>
  <c r="O38553" i="3"/>
  <c r="O38521" i="3"/>
  <c r="O38489" i="3"/>
  <c r="O38457" i="3"/>
  <c r="O38425" i="3"/>
  <c r="O38393" i="3"/>
  <c r="O38361" i="3"/>
  <c r="O38329" i="3"/>
  <c r="O38297" i="3"/>
  <c r="O38265" i="3"/>
  <c r="O38233" i="3"/>
  <c r="O38201" i="3"/>
  <c r="O38169" i="3"/>
  <c r="O38137" i="3"/>
  <c r="O38105" i="3"/>
  <c r="O38073" i="3"/>
  <c r="O38041" i="3"/>
  <c r="O38009" i="3"/>
  <c r="O37977" i="3"/>
  <c r="O37945" i="3"/>
  <c r="O37913" i="3"/>
  <c r="O37881" i="3"/>
  <c r="O37849" i="3"/>
  <c r="O37817" i="3"/>
  <c r="O37785" i="3"/>
  <c r="O37753" i="3"/>
  <c r="O37721" i="3"/>
  <c r="O37689" i="3"/>
  <c r="O37657" i="3"/>
  <c r="O37625" i="3"/>
  <c r="O37593" i="3"/>
  <c r="O37561" i="3"/>
  <c r="O37529" i="3"/>
  <c r="O37497" i="3"/>
  <c r="O37465" i="3"/>
  <c r="O37433" i="3"/>
  <c r="O37401" i="3"/>
  <c r="O37369" i="3"/>
  <c r="O37337" i="3"/>
  <c r="O37305" i="3"/>
  <c r="O37273" i="3"/>
  <c r="O37241" i="3"/>
  <c r="O37209" i="3"/>
  <c r="O37177" i="3"/>
  <c r="O37145" i="3"/>
  <c r="O37113" i="3"/>
  <c r="O37081" i="3"/>
  <c r="O37049" i="3"/>
  <c r="O37017" i="3"/>
  <c r="O36985" i="3"/>
  <c r="O36953" i="3"/>
  <c r="O36921" i="3"/>
  <c r="O36889" i="3"/>
  <c r="O36857" i="3"/>
  <c r="O36825" i="3"/>
  <c r="O36793" i="3"/>
  <c r="O36761" i="3"/>
  <c r="O36729" i="3"/>
  <c r="O36697" i="3"/>
  <c r="O36665" i="3"/>
  <c r="O36633" i="3"/>
  <c r="O36601" i="3"/>
  <c r="O36569" i="3"/>
  <c r="O36537" i="3"/>
  <c r="O36505" i="3"/>
  <c r="O36473" i="3"/>
  <c r="O36441" i="3"/>
  <c r="O36409" i="3"/>
  <c r="O36377" i="3"/>
  <c r="O36345" i="3"/>
  <c r="O36313" i="3"/>
  <c r="O36281" i="3"/>
  <c r="O36249" i="3"/>
  <c r="O36217" i="3"/>
  <c r="O36185" i="3"/>
  <c r="O36153" i="3"/>
  <c r="O36121" i="3"/>
  <c r="O36089" i="3"/>
  <c r="O36057" i="3"/>
  <c r="O36025" i="3"/>
  <c r="O35993" i="3"/>
  <c r="O35961" i="3"/>
  <c r="O35929" i="3"/>
  <c r="O35897" i="3"/>
  <c r="O35865" i="3"/>
  <c r="O35833" i="3"/>
  <c r="O35801" i="3"/>
  <c r="O35769" i="3"/>
  <c r="O35737" i="3"/>
  <c r="O35705" i="3"/>
  <c r="O35673" i="3"/>
  <c r="O35641" i="3"/>
  <c r="O35609" i="3"/>
  <c r="O35577" i="3"/>
  <c r="O35545" i="3"/>
  <c r="O35513" i="3"/>
  <c r="O35481" i="3"/>
  <c r="O35449" i="3"/>
  <c r="O35417" i="3"/>
  <c r="O35385" i="3"/>
  <c r="O35353" i="3"/>
  <c r="O35321" i="3"/>
  <c r="O35289" i="3"/>
  <c r="O35257" i="3"/>
  <c r="O35225" i="3"/>
  <c r="O35193" i="3"/>
  <c r="O35161" i="3"/>
  <c r="O35129" i="3"/>
  <c r="O35099" i="3"/>
  <c r="O35081" i="3"/>
  <c r="O35058" i="3"/>
  <c r="O35035" i="3"/>
  <c r="O35017" i="3"/>
  <c r="O35001" i="3"/>
  <c r="O34985" i="3"/>
  <c r="O34971" i="3"/>
  <c r="O34959" i="3"/>
  <c r="O34946" i="3"/>
  <c r="O34933" i="3"/>
  <c r="O34921" i="3"/>
  <c r="O34907" i="3"/>
  <c r="O34895" i="3"/>
  <c r="O34882" i="3"/>
  <c r="O34869" i="3"/>
  <c r="O34857" i="3"/>
  <c r="O34843" i="3"/>
  <c r="O34831" i="3"/>
  <c r="O34818" i="3"/>
  <c r="O34805" i="3"/>
  <c r="O34793" i="3"/>
  <c r="O34779" i="3"/>
  <c r="O34767" i="3"/>
  <c r="O34754" i="3"/>
  <c r="O34741" i="3"/>
  <c r="O34729" i="3"/>
  <c r="O34715" i="3"/>
  <c r="O34703" i="3"/>
  <c r="O34690" i="3"/>
  <c r="O34677" i="3"/>
  <c r="O34665" i="3"/>
  <c r="O34651" i="3"/>
  <c r="O34639" i="3"/>
  <c r="O34626" i="3"/>
  <c r="O34613" i="3"/>
  <c r="O34601" i="3"/>
  <c r="O34587" i="3"/>
  <c r="O34577" i="3"/>
  <c r="O34565" i="3"/>
  <c r="O34555" i="3"/>
  <c r="O34545" i="3"/>
  <c r="O34533" i="3"/>
  <c r="O34523" i="3"/>
  <c r="O34513" i="3"/>
  <c r="O34501" i="3"/>
  <c r="O34491" i="3"/>
  <c r="O34481" i="3"/>
  <c r="O34469" i="3"/>
  <c r="O34459" i="3"/>
  <c r="O34449" i="3"/>
  <c r="O34437" i="3"/>
  <c r="O34427" i="3"/>
  <c r="O34417" i="3"/>
  <c r="O34405" i="3"/>
  <c r="O34395" i="3"/>
  <c r="O34385" i="3"/>
  <c r="O34373" i="3"/>
  <c r="O34363" i="3"/>
  <c r="O34353" i="3"/>
  <c r="O34341" i="3"/>
  <c r="O34331" i="3"/>
  <c r="O34321" i="3"/>
  <c r="O34309" i="3"/>
  <c r="O34299" i="3"/>
  <c r="O34289" i="3"/>
  <c r="O34277" i="3"/>
  <c r="O34267" i="3"/>
  <c r="O34257" i="3"/>
  <c r="O34245" i="3"/>
  <c r="O34235" i="3"/>
  <c r="O34225" i="3"/>
  <c r="O34213" i="3"/>
  <c r="O34203" i="3"/>
  <c r="O34193" i="3"/>
  <c r="O34181" i="3"/>
  <c r="O34171" i="3"/>
  <c r="O34161" i="3"/>
  <c r="O34149" i="3"/>
  <c r="O34139" i="3"/>
  <c r="O34129" i="3"/>
  <c r="O34117" i="3"/>
  <c r="O34107" i="3"/>
  <c r="O34097" i="3"/>
  <c r="O34085" i="3"/>
  <c r="O34075" i="3"/>
  <c r="O34065" i="3"/>
  <c r="O34053" i="3"/>
  <c r="O34043" i="3"/>
  <c r="O34033" i="3"/>
  <c r="O34021" i="3"/>
  <c r="O34011" i="3"/>
  <c r="O34001" i="3"/>
  <c r="O33989" i="3"/>
  <c r="O33979" i="3"/>
  <c r="O33969" i="3"/>
  <c r="O33957" i="3"/>
  <c r="O33947" i="3"/>
  <c r="O33937" i="3"/>
  <c r="O33925" i="3"/>
  <c r="O33915" i="3"/>
  <c r="O33905" i="3"/>
  <c r="O33893" i="3"/>
  <c r="O33883" i="3"/>
  <c r="O33873" i="3"/>
  <c r="O33861" i="3"/>
  <c r="O33851" i="3"/>
  <c r="O33841" i="3"/>
  <c r="O33829" i="3"/>
  <c r="O33819" i="3"/>
  <c r="O33809" i="3"/>
  <c r="O33797" i="3"/>
  <c r="O33787" i="3"/>
  <c r="O33777" i="3"/>
  <c r="O33765" i="3"/>
  <c r="O33755" i="3"/>
  <c r="O33745" i="3"/>
  <c r="O33733" i="3"/>
  <c r="O33723" i="3"/>
  <c r="O33713" i="3"/>
  <c r="O33701" i="3"/>
  <c r="O33691" i="3"/>
  <c r="O33681" i="3"/>
  <c r="O33669" i="3"/>
  <c r="O33659" i="3"/>
  <c r="O33649" i="3"/>
  <c r="O33637" i="3"/>
  <c r="O33627" i="3"/>
  <c r="O33617" i="3"/>
  <c r="O33607" i="3"/>
  <c r="O33598" i="3"/>
  <c r="O33589" i="3"/>
  <c r="O33580" i="3"/>
  <c r="O33571" i="3"/>
  <c r="O33562" i="3"/>
  <c r="O33553" i="3"/>
  <c r="O33543" i="3"/>
  <c r="O33534" i="3"/>
  <c r="O33525" i="3"/>
  <c r="O33516" i="3"/>
  <c r="O33507" i="3"/>
  <c r="O33498" i="3"/>
  <c r="O33489" i="3"/>
  <c r="O33479" i="3"/>
  <c r="O33470" i="3"/>
  <c r="O33461" i="3"/>
  <c r="O33452" i="3"/>
  <c r="O33443" i="3"/>
  <c r="O33434" i="3"/>
  <c r="O33425" i="3"/>
  <c r="O33415" i="3"/>
  <c r="O33406" i="3"/>
  <c r="O33397" i="3"/>
  <c r="O33388" i="3"/>
  <c r="O33379" i="3"/>
  <c r="O33370" i="3"/>
  <c r="O33361" i="3"/>
  <c r="O33351" i="3"/>
  <c r="O33342" i="3"/>
  <c r="O33333" i="3"/>
  <c r="O33324" i="3"/>
  <c r="O33315" i="3"/>
  <c r="O33306" i="3"/>
  <c r="O33297" i="3"/>
  <c r="O33287" i="3"/>
  <c r="O33278" i="3"/>
  <c r="O33269" i="3"/>
  <c r="O33260" i="3"/>
  <c r="O33252" i="3"/>
  <c r="O33244" i="3"/>
  <c r="O33236" i="3"/>
  <c r="O33228" i="3"/>
  <c r="O33220" i="3"/>
  <c r="O33212" i="3"/>
  <c r="O33204" i="3"/>
  <c r="O33196" i="3"/>
  <c r="O33188" i="3"/>
  <c r="O33180" i="3"/>
  <c r="O33172" i="3"/>
  <c r="O33164" i="3"/>
  <c r="O33156" i="3"/>
  <c r="O33148" i="3"/>
  <c r="O33140" i="3"/>
  <c r="O33132" i="3"/>
  <c r="O33124" i="3"/>
  <c r="O33116" i="3"/>
  <c r="O33108" i="3"/>
  <c r="O33100" i="3"/>
  <c r="O33092" i="3"/>
  <c r="O33084" i="3"/>
  <c r="O33076" i="3"/>
  <c r="O33068" i="3"/>
  <c r="O33060" i="3"/>
  <c r="O33052" i="3"/>
  <c r="O33044" i="3"/>
  <c r="O33036" i="3"/>
  <c r="O33028" i="3"/>
  <c r="O33020" i="3"/>
  <c r="O33012" i="3"/>
  <c r="O33004" i="3"/>
  <c r="O32996" i="3"/>
  <c r="O32988" i="3"/>
  <c r="O32980" i="3"/>
  <c r="O32972" i="3"/>
  <c r="O32964" i="3"/>
  <c r="O32956" i="3"/>
  <c r="O32948" i="3"/>
  <c r="O32940" i="3"/>
  <c r="O32932" i="3"/>
  <c r="O32924" i="3"/>
  <c r="O32916" i="3"/>
  <c r="O32908" i="3"/>
  <c r="O32900" i="3"/>
  <c r="O32892" i="3"/>
  <c r="O32884" i="3"/>
  <c r="O32876" i="3"/>
  <c r="O32868" i="3"/>
  <c r="O32860" i="3"/>
  <c r="O32852" i="3"/>
  <c r="O32844" i="3"/>
  <c r="O32836" i="3"/>
  <c r="O32828" i="3"/>
  <c r="O32820" i="3"/>
  <c r="O32812" i="3"/>
  <c r="O32804" i="3"/>
  <c r="O32796" i="3"/>
  <c r="O32788" i="3"/>
  <c r="O32780" i="3"/>
  <c r="O32772" i="3"/>
  <c r="O32764" i="3"/>
  <c r="O32756" i="3"/>
  <c r="O32748" i="3"/>
  <c r="O32740" i="3"/>
  <c r="O32732" i="3"/>
  <c r="O32724" i="3"/>
  <c r="O32716" i="3"/>
  <c r="O32708" i="3"/>
  <c r="O32700" i="3"/>
  <c r="O32692" i="3"/>
  <c r="O32684" i="3"/>
  <c r="O32676" i="3"/>
  <c r="O32668" i="3"/>
  <c r="O32660" i="3"/>
  <c r="O32652" i="3"/>
  <c r="O32644" i="3"/>
  <c r="O32636" i="3"/>
  <c r="O32628" i="3"/>
  <c r="O32620" i="3"/>
  <c r="O32612" i="3"/>
  <c r="O32604" i="3"/>
  <c r="O32596" i="3"/>
  <c r="O32588" i="3"/>
  <c r="O32580" i="3"/>
  <c r="O32572" i="3"/>
  <c r="O32564" i="3"/>
  <c r="O32556" i="3"/>
  <c r="O32548" i="3"/>
  <c r="O32540" i="3"/>
  <c r="O32532" i="3"/>
  <c r="O32524" i="3"/>
  <c r="O32516" i="3"/>
  <c r="O32508" i="3"/>
  <c r="O32500" i="3"/>
  <c r="O32492" i="3"/>
  <c r="O32484" i="3"/>
  <c r="O32476" i="3"/>
  <c r="O32468" i="3"/>
  <c r="O32460" i="3"/>
  <c r="O32452" i="3"/>
  <c r="O32444" i="3"/>
  <c r="O32436" i="3"/>
  <c r="O32428" i="3"/>
  <c r="O32420" i="3"/>
  <c r="O32412" i="3"/>
  <c r="O32404" i="3"/>
  <c r="O32396" i="3"/>
  <c r="O32388" i="3"/>
  <c r="O32380" i="3"/>
  <c r="O32372" i="3"/>
  <c r="O32364" i="3"/>
  <c r="O32356" i="3"/>
  <c r="O32348" i="3"/>
  <c r="O32340" i="3"/>
  <c r="O32332" i="3"/>
  <c r="O32324" i="3"/>
  <c r="O32316" i="3"/>
  <c r="O32308" i="3"/>
  <c r="O32300" i="3"/>
  <c r="O32292" i="3"/>
  <c r="O32284" i="3"/>
  <c r="O32276" i="3"/>
  <c r="O32268" i="3"/>
  <c r="O32260" i="3"/>
  <c r="O32252" i="3"/>
  <c r="O32244" i="3"/>
  <c r="O32236" i="3"/>
  <c r="O32228" i="3"/>
  <c r="O32220" i="3"/>
  <c r="O32212" i="3"/>
  <c r="O32204" i="3"/>
  <c r="O32196" i="3"/>
  <c r="O32188" i="3"/>
  <c r="O32180" i="3"/>
  <c r="O32172" i="3"/>
  <c r="O32164" i="3"/>
  <c r="O32156" i="3"/>
  <c r="O32148" i="3"/>
  <c r="O32140" i="3"/>
  <c r="O32132" i="3"/>
  <c r="O32124" i="3"/>
  <c r="O32116" i="3"/>
  <c r="O32108" i="3"/>
  <c r="O32100" i="3"/>
  <c r="O32092" i="3"/>
  <c r="O32084" i="3"/>
  <c r="O32076" i="3"/>
  <c r="O32068" i="3"/>
  <c r="O32060" i="3"/>
  <c r="O32052" i="3"/>
  <c r="O32044" i="3"/>
  <c r="O32036" i="3"/>
  <c r="O32028" i="3"/>
  <c r="O32020" i="3"/>
  <c r="O32012" i="3"/>
  <c r="O32004" i="3"/>
  <c r="O31996" i="3"/>
  <c r="O31988" i="3"/>
  <c r="O31980" i="3"/>
  <c r="O31972" i="3"/>
  <c r="O31964" i="3"/>
  <c r="O31956" i="3"/>
  <c r="O31948" i="3"/>
  <c r="O31940" i="3"/>
  <c r="O31932" i="3"/>
  <c r="O31924" i="3"/>
  <c r="O31916" i="3"/>
  <c r="O31908" i="3"/>
  <c r="O31900" i="3"/>
  <c r="O31892" i="3"/>
  <c r="O31884" i="3"/>
  <c r="O31876" i="3"/>
  <c r="O31868" i="3"/>
  <c r="O31860" i="3"/>
  <c r="O31852" i="3"/>
  <c r="O31844" i="3"/>
  <c r="O31836" i="3"/>
  <c r="O31828" i="3"/>
  <c r="O31820" i="3"/>
  <c r="O31812" i="3"/>
  <c r="O31804" i="3"/>
  <c r="O31796" i="3"/>
  <c r="O31788" i="3"/>
  <c r="O31780" i="3"/>
  <c r="O31772" i="3"/>
  <c r="O31764" i="3"/>
  <c r="O31756" i="3"/>
  <c r="O31748" i="3"/>
  <c r="O31740" i="3"/>
  <c r="O31732" i="3"/>
  <c r="O31724" i="3"/>
  <c r="O31716" i="3"/>
  <c r="O31708" i="3"/>
  <c r="O31700" i="3"/>
  <c r="O31692" i="3"/>
  <c r="O31684" i="3"/>
  <c r="O31676" i="3"/>
  <c r="O31668" i="3"/>
  <c r="O31660" i="3"/>
  <c r="O31652" i="3"/>
  <c r="O31644" i="3"/>
  <c r="O31636" i="3"/>
  <c r="O31628" i="3"/>
  <c r="O31620" i="3"/>
  <c r="O31612" i="3"/>
  <c r="O31604" i="3"/>
  <c r="O31596" i="3"/>
  <c r="O31588" i="3"/>
  <c r="O31580" i="3"/>
  <c r="O31572" i="3"/>
  <c r="O31564" i="3"/>
  <c r="O31556" i="3"/>
  <c r="O31548" i="3"/>
  <c r="O31540" i="3"/>
  <c r="O31532" i="3"/>
  <c r="O31524" i="3"/>
  <c r="O31516" i="3"/>
  <c r="O31508" i="3"/>
  <c r="O31500" i="3"/>
  <c r="O31492" i="3"/>
  <c r="O31484" i="3"/>
  <c r="O31476" i="3"/>
  <c r="O31468" i="3"/>
  <c r="O31460" i="3"/>
  <c r="O31452" i="3"/>
  <c r="O31444" i="3"/>
  <c r="O31436" i="3"/>
  <c r="O31428" i="3"/>
  <c r="O31420" i="3"/>
  <c r="O31412" i="3"/>
  <c r="O31404" i="3"/>
  <c r="O31396" i="3"/>
  <c r="O31388" i="3"/>
  <c r="O31380" i="3"/>
  <c r="O31372" i="3"/>
  <c r="O31364" i="3"/>
  <c r="O31356" i="3"/>
  <c r="O31348" i="3"/>
  <c r="O31340" i="3"/>
  <c r="O31332" i="3"/>
  <c r="O31324" i="3"/>
  <c r="O31316" i="3"/>
  <c r="O31308" i="3"/>
  <c r="O31300" i="3"/>
  <c r="O31292" i="3"/>
  <c r="O31284" i="3"/>
  <c r="O31276" i="3"/>
  <c r="O31268" i="3"/>
  <c r="O31260" i="3"/>
  <c r="O31252" i="3"/>
  <c r="O31244" i="3"/>
  <c r="O31236" i="3"/>
  <c r="O31228" i="3"/>
  <c r="O31220" i="3"/>
  <c r="O31212" i="3"/>
  <c r="O31204" i="3"/>
  <c r="O31196" i="3"/>
  <c r="O31188" i="3"/>
  <c r="O31180" i="3"/>
  <c r="O31172" i="3"/>
  <c r="O31164" i="3"/>
  <c r="O31156" i="3"/>
  <c r="O31148" i="3"/>
  <c r="O31140" i="3"/>
  <c r="O31132" i="3"/>
  <c r="O31124" i="3"/>
  <c r="O31116" i="3"/>
  <c r="O31108" i="3"/>
  <c r="O31100" i="3"/>
  <c r="O31092" i="3"/>
  <c r="O31084" i="3"/>
  <c r="O31076" i="3"/>
  <c r="O31068" i="3"/>
  <c r="O31060" i="3"/>
  <c r="O31052" i="3"/>
  <c r="O31044" i="3"/>
  <c r="O31036" i="3"/>
  <c r="O31028" i="3"/>
  <c r="O31020" i="3"/>
  <c r="O31012" i="3"/>
  <c r="O31004" i="3"/>
  <c r="O30996" i="3"/>
  <c r="O30988" i="3"/>
  <c r="O30980" i="3"/>
  <c r="O30972" i="3"/>
  <c r="O30964" i="3"/>
  <c r="O30956" i="3"/>
  <c r="O30948" i="3"/>
  <c r="O30940" i="3"/>
  <c r="O30932" i="3"/>
  <c r="O30924" i="3"/>
  <c r="O30916" i="3"/>
  <c r="O30908" i="3"/>
  <c r="O30900" i="3"/>
  <c r="O30892" i="3"/>
  <c r="O30884" i="3"/>
  <c r="O30876" i="3"/>
  <c r="O30868" i="3"/>
  <c r="O30860" i="3"/>
  <c r="O30852" i="3"/>
  <c r="O30844" i="3"/>
  <c r="O30836" i="3"/>
  <c r="O30828" i="3"/>
  <c r="O30820" i="3"/>
  <c r="O30812" i="3"/>
  <c r="O30804" i="3"/>
  <c r="O30796" i="3"/>
  <c r="O30788" i="3"/>
  <c r="O30780" i="3"/>
  <c r="O30772" i="3"/>
  <c r="O30764" i="3"/>
  <c r="O30756" i="3"/>
  <c r="O30748" i="3"/>
  <c r="O30740" i="3"/>
  <c r="O30732" i="3"/>
  <c r="O30724" i="3"/>
  <c r="O30716" i="3"/>
  <c r="O30708" i="3"/>
  <c r="O30700" i="3"/>
  <c r="O30692" i="3"/>
  <c r="O30684" i="3"/>
  <c r="O30676" i="3"/>
  <c r="O30668" i="3"/>
  <c r="O30660" i="3"/>
  <c r="O30652" i="3"/>
  <c r="O30644" i="3"/>
  <c r="O30636" i="3"/>
  <c r="O30628" i="3"/>
  <c r="O30620" i="3"/>
  <c r="O30612" i="3"/>
  <c r="O30604" i="3"/>
  <c r="O30596" i="3"/>
  <c r="O30588" i="3"/>
  <c r="O30580" i="3"/>
  <c r="O30572" i="3"/>
  <c r="O30564" i="3"/>
  <c r="O30556" i="3"/>
  <c r="O30548" i="3"/>
  <c r="O30540" i="3"/>
  <c r="O30532" i="3"/>
  <c r="O30524" i="3"/>
  <c r="O30516" i="3"/>
  <c r="O30508" i="3"/>
  <c r="O30500" i="3"/>
  <c r="O30492" i="3"/>
  <c r="O30484" i="3"/>
  <c r="O30476" i="3"/>
  <c r="O30468" i="3"/>
  <c r="O30460" i="3"/>
  <c r="O30452" i="3"/>
  <c r="O30444" i="3"/>
  <c r="O30436" i="3"/>
  <c r="O30428" i="3"/>
  <c r="O30420" i="3"/>
  <c r="O30412" i="3"/>
  <c r="O30404" i="3"/>
  <c r="O30396" i="3"/>
  <c r="O30388" i="3"/>
  <c r="O30380" i="3"/>
  <c r="O30372" i="3"/>
  <c r="O30364" i="3"/>
  <c r="O30356" i="3"/>
  <c r="O30348" i="3"/>
  <c r="O30340" i="3"/>
  <c r="O30332" i="3"/>
  <c r="O30324" i="3"/>
  <c r="O30316" i="3"/>
  <c r="O30308" i="3"/>
  <c r="O30300" i="3"/>
  <c r="O30292" i="3"/>
  <c r="O30284" i="3"/>
  <c r="O30276" i="3"/>
  <c r="O30268" i="3"/>
  <c r="O30260" i="3"/>
  <c r="O30252" i="3"/>
  <c r="O30244" i="3"/>
  <c r="O30236" i="3"/>
  <c r="O30228" i="3"/>
  <c r="O30220" i="3"/>
  <c r="O30212" i="3"/>
  <c r="O30204" i="3"/>
  <c r="O30196" i="3"/>
  <c r="O30188" i="3"/>
  <c r="O30180" i="3"/>
  <c r="O30172" i="3"/>
  <c r="O30164" i="3"/>
  <c r="O30156" i="3"/>
  <c r="O30148" i="3"/>
  <c r="O30140" i="3"/>
  <c r="O30132" i="3"/>
  <c r="O30124" i="3"/>
  <c r="O30116" i="3"/>
  <c r="O30108" i="3"/>
  <c r="O30100" i="3"/>
  <c r="O30092" i="3"/>
  <c r="O30084" i="3"/>
  <c r="O30076" i="3"/>
  <c r="O30068" i="3"/>
  <c r="O30060" i="3"/>
  <c r="O30052" i="3"/>
  <c r="O30044" i="3"/>
  <c r="O30036" i="3"/>
  <c r="O30028" i="3"/>
  <c r="O30020" i="3"/>
  <c r="O30012" i="3"/>
  <c r="O30004" i="3"/>
  <c r="O29996" i="3"/>
  <c r="O29988" i="3"/>
  <c r="O29980" i="3"/>
  <c r="O29972" i="3"/>
  <c r="O29964" i="3"/>
  <c r="O29956" i="3"/>
  <c r="O29948" i="3"/>
  <c r="O29940" i="3"/>
  <c r="O29932" i="3"/>
  <c r="O29924" i="3"/>
  <c r="O29916" i="3"/>
  <c r="O29908" i="3"/>
  <c r="O29900" i="3"/>
  <c r="O29892" i="3"/>
  <c r="O29884" i="3"/>
  <c r="O29876" i="3"/>
  <c r="O29868" i="3"/>
  <c r="O29860" i="3"/>
  <c r="O29852" i="3"/>
  <c r="O29844" i="3"/>
  <c r="O29836" i="3"/>
  <c r="O29828" i="3"/>
  <c r="O29820" i="3"/>
  <c r="O29812" i="3"/>
  <c r="O29804" i="3"/>
  <c r="O29796" i="3"/>
  <c r="O29788" i="3"/>
  <c r="O29780" i="3"/>
  <c r="O29772" i="3"/>
  <c r="O29764" i="3"/>
  <c r="O29756" i="3"/>
  <c r="O29748" i="3"/>
  <c r="O29740" i="3"/>
  <c r="O29732" i="3"/>
  <c r="O29724" i="3"/>
  <c r="O29716" i="3"/>
  <c r="O29708" i="3"/>
  <c r="O29700" i="3"/>
  <c r="O29692" i="3"/>
  <c r="O29684" i="3"/>
  <c r="O29676" i="3"/>
  <c r="O29668" i="3"/>
  <c r="O29660" i="3"/>
  <c r="O29652" i="3"/>
  <c r="O29644" i="3"/>
  <c r="O29636" i="3"/>
  <c r="O29628" i="3"/>
  <c r="O29620" i="3"/>
  <c r="O29612" i="3"/>
  <c r="O29604" i="3"/>
  <c r="O29596" i="3"/>
  <c r="O29588" i="3"/>
  <c r="O29580" i="3"/>
  <c r="O29572" i="3"/>
  <c r="O29564" i="3"/>
  <c r="O29556" i="3"/>
  <c r="O29548" i="3"/>
  <c r="O29540" i="3"/>
  <c r="O29532" i="3"/>
  <c r="O29524" i="3"/>
  <c r="O29516" i="3"/>
  <c r="O29508" i="3"/>
  <c r="O29500" i="3"/>
  <c r="O29492" i="3"/>
  <c r="O29484" i="3"/>
  <c r="O29476" i="3"/>
  <c r="O29468" i="3"/>
  <c r="O29460" i="3"/>
  <c r="O29452" i="3"/>
  <c r="O29444" i="3"/>
  <c r="O29436" i="3"/>
  <c r="O29428" i="3"/>
  <c r="O29420" i="3"/>
  <c r="O29412" i="3"/>
  <c r="O29404" i="3"/>
  <c r="O29396" i="3"/>
  <c r="O29388" i="3"/>
  <c r="O29380" i="3"/>
  <c r="O29372" i="3"/>
  <c r="O29364" i="3"/>
  <c r="O29356" i="3"/>
  <c r="O29348" i="3"/>
  <c r="O29340" i="3"/>
  <c r="O29332" i="3"/>
  <c r="O29324" i="3"/>
  <c r="O29316" i="3"/>
  <c r="O29308" i="3"/>
  <c r="O29300" i="3"/>
  <c r="O29292" i="3"/>
  <c r="O29284" i="3"/>
  <c r="O29276" i="3"/>
  <c r="O29268" i="3"/>
  <c r="O29260" i="3"/>
  <c r="O29252" i="3"/>
  <c r="O29244" i="3"/>
  <c r="O29236" i="3"/>
  <c r="O29228" i="3"/>
  <c r="O29220" i="3"/>
  <c r="O29212" i="3"/>
  <c r="O29204" i="3"/>
  <c r="O29196" i="3"/>
  <c r="O29188" i="3"/>
  <c r="O29180" i="3"/>
  <c r="O29172" i="3"/>
  <c r="O29164" i="3"/>
  <c r="O29156" i="3"/>
  <c r="O29148" i="3"/>
  <c r="O29140" i="3"/>
  <c r="O29132" i="3"/>
  <c r="O29124" i="3"/>
  <c r="O29116" i="3"/>
  <c r="O29108" i="3"/>
  <c r="O29100" i="3"/>
  <c r="O29092" i="3"/>
  <c r="O29084" i="3"/>
  <c r="O29076" i="3"/>
  <c r="O29068" i="3"/>
  <c r="O29060" i="3"/>
  <c r="O29052" i="3"/>
  <c r="O29044" i="3"/>
  <c r="O29036" i="3"/>
  <c r="O29028" i="3"/>
  <c r="O29020" i="3"/>
  <c r="O29012" i="3"/>
  <c r="O29004" i="3"/>
  <c r="O28996" i="3"/>
  <c r="O28988" i="3"/>
  <c r="O28980" i="3"/>
  <c r="O28972" i="3"/>
  <c r="O28964" i="3"/>
  <c r="O28956" i="3"/>
  <c r="O28948" i="3"/>
  <c r="O28940" i="3"/>
  <c r="O28932" i="3"/>
  <c r="O28924" i="3"/>
  <c r="O28916" i="3"/>
  <c r="O28908" i="3"/>
  <c r="O28900" i="3"/>
  <c r="O28892" i="3"/>
  <c r="O28884" i="3"/>
  <c r="O28876" i="3"/>
  <c r="O28868" i="3"/>
  <c r="O28860" i="3"/>
  <c r="O28852" i="3"/>
  <c r="O28844" i="3"/>
  <c r="O28836" i="3"/>
  <c r="O28828" i="3"/>
  <c r="O28820" i="3"/>
  <c r="O28812" i="3"/>
  <c r="O28804" i="3"/>
  <c r="O28796" i="3"/>
  <c r="O28788" i="3"/>
  <c r="O28780" i="3"/>
  <c r="O28772" i="3"/>
  <c r="O28764" i="3"/>
  <c r="O28756" i="3"/>
  <c r="O28748" i="3"/>
  <c r="O28740" i="3"/>
  <c r="O28732" i="3"/>
  <c r="O28724" i="3"/>
  <c r="O28716" i="3"/>
  <c r="O28708" i="3"/>
  <c r="O28700" i="3"/>
  <c r="O28692" i="3"/>
  <c r="O28684" i="3"/>
  <c r="O28676" i="3"/>
  <c r="O28668" i="3"/>
  <c r="O28660" i="3"/>
  <c r="O28652" i="3"/>
  <c r="O28644" i="3"/>
  <c r="O28636" i="3"/>
  <c r="O28628" i="3"/>
  <c r="O28620" i="3"/>
  <c r="O28612" i="3"/>
  <c r="O28604" i="3"/>
  <c r="O28596" i="3"/>
  <c r="O28588" i="3"/>
  <c r="O28580" i="3"/>
  <c r="O28572" i="3"/>
  <c r="O28564" i="3"/>
  <c r="O28556" i="3"/>
  <c r="O28548" i="3"/>
  <c r="O28540" i="3"/>
  <c r="O28532" i="3"/>
  <c r="O28524" i="3"/>
  <c r="O28516" i="3"/>
  <c r="O28508" i="3"/>
  <c r="O28500" i="3"/>
  <c r="O28492" i="3"/>
  <c r="O28484" i="3"/>
  <c r="O28476" i="3"/>
  <c r="O28468" i="3"/>
  <c r="O28460" i="3"/>
  <c r="O28452" i="3"/>
  <c r="O28444" i="3"/>
  <c r="O28436" i="3"/>
  <c r="O28428" i="3"/>
  <c r="O28420" i="3"/>
  <c r="O28412" i="3"/>
  <c r="O28404" i="3"/>
  <c r="O28396" i="3"/>
  <c r="O28388" i="3"/>
  <c r="O28380" i="3"/>
  <c r="O28372" i="3"/>
  <c r="O28364" i="3"/>
  <c r="O28356" i="3"/>
  <c r="O28348" i="3"/>
  <c r="O28340" i="3"/>
  <c r="O28332" i="3"/>
  <c r="O28324" i="3"/>
  <c r="O28316" i="3"/>
  <c r="O28308" i="3"/>
  <c r="O28300" i="3"/>
  <c r="O28292" i="3"/>
  <c r="O28284" i="3"/>
  <c r="O28276" i="3"/>
  <c r="O28268" i="3"/>
  <c r="O28260" i="3"/>
  <c r="O28252" i="3"/>
  <c r="O28244" i="3"/>
  <c r="O28236" i="3"/>
  <c r="O28228" i="3"/>
  <c r="O28220" i="3"/>
  <c r="O28212" i="3"/>
  <c r="O28204" i="3"/>
  <c r="O28196" i="3"/>
  <c r="O28188" i="3"/>
  <c r="O28180" i="3"/>
  <c r="O28172" i="3"/>
  <c r="O28164" i="3"/>
  <c r="O28156" i="3"/>
  <c r="O28148" i="3"/>
  <c r="O28140" i="3"/>
  <c r="O28132" i="3"/>
  <c r="O28124" i="3"/>
  <c r="O28116" i="3"/>
  <c r="O28108" i="3"/>
  <c r="O28100" i="3"/>
  <c r="O28092" i="3"/>
  <c r="O28084" i="3"/>
  <c r="O28076" i="3"/>
  <c r="O28068" i="3"/>
  <c r="O28060" i="3"/>
  <c r="O28052" i="3"/>
  <c r="O28044" i="3"/>
  <c r="O28036" i="3"/>
  <c r="O28028" i="3"/>
  <c r="O28020" i="3"/>
  <c r="O28012" i="3"/>
  <c r="O28004" i="3"/>
  <c r="O27996" i="3"/>
  <c r="O27988" i="3"/>
  <c r="O27980" i="3"/>
  <c r="O27972" i="3"/>
  <c r="O27964" i="3"/>
  <c r="O27956" i="3"/>
  <c r="O27948" i="3"/>
  <c r="O27940" i="3"/>
  <c r="O27932" i="3"/>
  <c r="O27924" i="3"/>
  <c r="O27916" i="3"/>
  <c r="O27908" i="3"/>
  <c r="O27900" i="3"/>
  <c r="O27892" i="3"/>
  <c r="O27884" i="3"/>
  <c r="O27876" i="3"/>
  <c r="O27868" i="3"/>
  <c r="O27860" i="3"/>
  <c r="O27852" i="3"/>
  <c r="O27844" i="3"/>
  <c r="O27836" i="3"/>
  <c r="O27828" i="3"/>
  <c r="O27820" i="3"/>
  <c r="O27812" i="3"/>
  <c r="O27804" i="3"/>
  <c r="O27796" i="3"/>
  <c r="O27788" i="3"/>
  <c r="O27780" i="3"/>
  <c r="O27772" i="3"/>
  <c r="O27764" i="3"/>
  <c r="O27756" i="3"/>
  <c r="O27748" i="3"/>
  <c r="O27740" i="3"/>
  <c r="O27732" i="3"/>
  <c r="O27724" i="3"/>
  <c r="O27716" i="3"/>
  <c r="O27708" i="3"/>
  <c r="O27700" i="3"/>
  <c r="O27692" i="3"/>
  <c r="O27684" i="3"/>
  <c r="O27676" i="3"/>
  <c r="O27668" i="3"/>
  <c r="O27660" i="3"/>
  <c r="O27652" i="3"/>
  <c r="O27644" i="3"/>
  <c r="O27636" i="3"/>
  <c r="O27628" i="3"/>
  <c r="O27620" i="3"/>
  <c r="O27612" i="3"/>
  <c r="O27604" i="3"/>
  <c r="O27596" i="3"/>
  <c r="O27588" i="3"/>
  <c r="O27580" i="3"/>
  <c r="O27572" i="3"/>
  <c r="O27564" i="3"/>
  <c r="O27556" i="3"/>
  <c r="O27548" i="3"/>
  <c r="O27540" i="3"/>
  <c r="O27532" i="3"/>
  <c r="O27524" i="3"/>
  <c r="O27516" i="3"/>
  <c r="O27508" i="3"/>
  <c r="O27500" i="3"/>
  <c r="O27492" i="3"/>
  <c r="O27484" i="3"/>
  <c r="O27476" i="3"/>
  <c r="O27468" i="3"/>
  <c r="O27460" i="3"/>
  <c r="O27452" i="3"/>
  <c r="O27444" i="3"/>
  <c r="O27436" i="3"/>
  <c r="O27428" i="3"/>
  <c r="O27420" i="3"/>
  <c r="O27412" i="3"/>
  <c r="O27404" i="3"/>
  <c r="O27396" i="3"/>
  <c r="O27388" i="3"/>
  <c r="O27380" i="3"/>
  <c r="O27372" i="3"/>
  <c r="O27364" i="3"/>
  <c r="O27356" i="3"/>
  <c r="O27348" i="3"/>
  <c r="O27340" i="3"/>
  <c r="O27332" i="3"/>
  <c r="O27324" i="3"/>
  <c r="O27316" i="3"/>
  <c r="O27308" i="3"/>
  <c r="O27300" i="3"/>
  <c r="O27292" i="3"/>
  <c r="O27284" i="3"/>
  <c r="O27276" i="3"/>
  <c r="O27268" i="3"/>
  <c r="O27260" i="3"/>
  <c r="O27252" i="3"/>
  <c r="O27244" i="3"/>
  <c r="O27236" i="3"/>
  <c r="O27228" i="3"/>
  <c r="O27220" i="3"/>
  <c r="O27212" i="3"/>
  <c r="O27204" i="3"/>
  <c r="O27196" i="3"/>
  <c r="O27188" i="3"/>
  <c r="O27180" i="3"/>
  <c r="O27172" i="3"/>
  <c r="O27164" i="3"/>
  <c r="O27156" i="3"/>
  <c r="O27148" i="3"/>
  <c r="O27140" i="3"/>
  <c r="O27132" i="3"/>
  <c r="O27124" i="3"/>
  <c r="O27116" i="3"/>
  <c r="O27108" i="3"/>
  <c r="O27100" i="3"/>
  <c r="O27092" i="3"/>
  <c r="O27084" i="3"/>
  <c r="O27076" i="3"/>
  <c r="O27068" i="3"/>
  <c r="O27060" i="3"/>
  <c r="O27052" i="3"/>
  <c r="O27044" i="3"/>
  <c r="O27036" i="3"/>
  <c r="O27028" i="3"/>
  <c r="O27020" i="3"/>
  <c r="O27012" i="3"/>
  <c r="O27004" i="3"/>
  <c r="O26996" i="3"/>
  <c r="O26988" i="3"/>
  <c r="O26980" i="3"/>
  <c r="O26972" i="3"/>
  <c r="O26964" i="3"/>
  <c r="O26956" i="3"/>
  <c r="O26948" i="3"/>
  <c r="O26940" i="3"/>
  <c r="O26932" i="3"/>
  <c r="O26924" i="3"/>
  <c r="O26916" i="3"/>
  <c r="O26908" i="3"/>
  <c r="O26900" i="3"/>
  <c r="O26892" i="3"/>
  <c r="O26884" i="3"/>
  <c r="O26876" i="3"/>
  <c r="O26868" i="3"/>
  <c r="O26860" i="3"/>
  <c r="O26852" i="3"/>
  <c r="O26844" i="3"/>
  <c r="O26836" i="3"/>
  <c r="O26828" i="3"/>
  <c r="O26820" i="3"/>
  <c r="O26812" i="3"/>
  <c r="O26804" i="3"/>
  <c r="O26796" i="3"/>
  <c r="O26788" i="3"/>
  <c r="O26780" i="3"/>
  <c r="O26772" i="3"/>
  <c r="O26764" i="3"/>
  <c r="O26756" i="3"/>
  <c r="O26748" i="3"/>
  <c r="O26740" i="3"/>
  <c r="O26732" i="3"/>
  <c r="O26724" i="3"/>
  <c r="O26716" i="3"/>
  <c r="O26708" i="3"/>
  <c r="O26700" i="3"/>
  <c r="O26692" i="3"/>
  <c r="O26684" i="3"/>
  <c r="O26676" i="3"/>
  <c r="O26668" i="3"/>
  <c r="O26660" i="3"/>
  <c r="O26652" i="3"/>
  <c r="O26644" i="3"/>
  <c r="O26636" i="3"/>
  <c r="O26628" i="3"/>
  <c r="O26620" i="3"/>
  <c r="O26612" i="3"/>
  <c r="O26604" i="3"/>
  <c r="O26596" i="3"/>
  <c r="O26588" i="3"/>
  <c r="O26580" i="3"/>
  <c r="O26572" i="3"/>
  <c r="O26564" i="3"/>
  <c r="O26556" i="3"/>
  <c r="O26548" i="3"/>
  <c r="O26540" i="3"/>
  <c r="O26532" i="3"/>
  <c r="O26524" i="3"/>
  <c r="O26516" i="3"/>
  <c r="O26508" i="3"/>
  <c r="O26500" i="3"/>
  <c r="O26492" i="3"/>
  <c r="O26484" i="3"/>
  <c r="O26476" i="3"/>
  <c r="O26468" i="3"/>
  <c r="O26460" i="3"/>
  <c r="O26452" i="3"/>
  <c r="O26444" i="3"/>
  <c r="O26436" i="3"/>
  <c r="O26428" i="3"/>
  <c r="O26420" i="3"/>
  <c r="O26412" i="3"/>
  <c r="O26404" i="3"/>
  <c r="O26396" i="3"/>
  <c r="O26388" i="3"/>
  <c r="O26380" i="3"/>
  <c r="O26372" i="3"/>
  <c r="O26364" i="3"/>
  <c r="O26356" i="3"/>
  <c r="O26348" i="3"/>
  <c r="O26340" i="3"/>
  <c r="O26332" i="3"/>
  <c r="O26324" i="3"/>
  <c r="O26316" i="3"/>
  <c r="O26308" i="3"/>
  <c r="O26300" i="3"/>
  <c r="O26292" i="3"/>
  <c r="O26284" i="3"/>
  <c r="O26276" i="3"/>
  <c r="O26268" i="3"/>
  <c r="O26260" i="3"/>
  <c r="O26252" i="3"/>
  <c r="O26244" i="3"/>
  <c r="O26236" i="3"/>
  <c r="O26228" i="3"/>
  <c r="O26220" i="3"/>
  <c r="O26212" i="3"/>
  <c r="O26204" i="3"/>
  <c r="O26196" i="3"/>
  <c r="O26188" i="3"/>
  <c r="O26180" i="3"/>
  <c r="O26172" i="3"/>
  <c r="O26164" i="3"/>
  <c r="O26156" i="3"/>
  <c r="O26148" i="3"/>
  <c r="O26140" i="3"/>
  <c r="O26132" i="3"/>
  <c r="O26124" i="3"/>
  <c r="O26116" i="3"/>
  <c r="O26108" i="3"/>
  <c r="O26100" i="3"/>
  <c r="O26092" i="3"/>
  <c r="O26084" i="3"/>
  <c r="O26076" i="3"/>
  <c r="O26068" i="3"/>
  <c r="O26060" i="3"/>
  <c r="O26052" i="3"/>
  <c r="O26044" i="3"/>
  <c r="O26036" i="3"/>
  <c r="O26028" i="3"/>
  <c r="O26020" i="3"/>
  <c r="O26012" i="3"/>
  <c r="O26004" i="3"/>
  <c r="O25996" i="3"/>
  <c r="O25988" i="3"/>
  <c r="O25980" i="3"/>
  <c r="O25972" i="3"/>
  <c r="O25964" i="3"/>
  <c r="O25956" i="3"/>
  <c r="O25948" i="3"/>
  <c r="O25940" i="3"/>
  <c r="O25932" i="3"/>
  <c r="O25924" i="3"/>
  <c r="O25916" i="3"/>
  <c r="O25908" i="3"/>
  <c r="O25900" i="3"/>
  <c r="O25892" i="3"/>
  <c r="O25884" i="3"/>
  <c r="O25876" i="3"/>
  <c r="O25868" i="3"/>
  <c r="O25860" i="3"/>
  <c r="O25852" i="3"/>
  <c r="O25844" i="3"/>
  <c r="O25836" i="3"/>
  <c r="O25828" i="3"/>
  <c r="O25820" i="3"/>
  <c r="O25812" i="3"/>
  <c r="O25804" i="3"/>
  <c r="O25796" i="3"/>
  <c r="O25788" i="3"/>
  <c r="O25780" i="3"/>
  <c r="O25772" i="3"/>
  <c r="O25764" i="3"/>
  <c r="O25756" i="3"/>
  <c r="O25748" i="3"/>
  <c r="O25740" i="3"/>
  <c r="O25732" i="3"/>
  <c r="O25724" i="3"/>
  <c r="O25716" i="3"/>
  <c r="O25708" i="3"/>
  <c r="O25700" i="3"/>
  <c r="O25692" i="3"/>
  <c r="O25684" i="3"/>
  <c r="O25676" i="3"/>
  <c r="O25668" i="3"/>
  <c r="O25660" i="3"/>
  <c r="O25652" i="3"/>
  <c r="O25644" i="3"/>
  <c r="O25636" i="3"/>
  <c r="O25628" i="3"/>
  <c r="O25620" i="3"/>
  <c r="O25612" i="3"/>
  <c r="O25604" i="3"/>
  <c r="O25596" i="3"/>
  <c r="O25588" i="3"/>
  <c r="O25580" i="3"/>
  <c r="O25572" i="3"/>
  <c r="O25564" i="3"/>
  <c r="O25556" i="3"/>
  <c r="O25548" i="3"/>
  <c r="O25540" i="3"/>
  <c r="O25532" i="3"/>
  <c r="O25524" i="3"/>
  <c r="O25516" i="3"/>
  <c r="O25508" i="3"/>
  <c r="O25500" i="3"/>
  <c r="O25492" i="3"/>
  <c r="O25484" i="3"/>
  <c r="O25476" i="3"/>
  <c r="O25468" i="3"/>
  <c r="O25460" i="3"/>
  <c r="O25452" i="3"/>
  <c r="O25444" i="3"/>
  <c r="O25436" i="3"/>
  <c r="O25428" i="3"/>
  <c r="O25420" i="3"/>
  <c r="O25412" i="3"/>
  <c r="O25404" i="3"/>
  <c r="O25396" i="3"/>
  <c r="O25388" i="3"/>
  <c r="O25380" i="3"/>
  <c r="O25372" i="3"/>
  <c r="O25364" i="3"/>
  <c r="O25356" i="3"/>
  <c r="O25348" i="3"/>
  <c r="O25340" i="3"/>
  <c r="O25332" i="3"/>
  <c r="O25324" i="3"/>
  <c r="O25316" i="3"/>
  <c r="O25308" i="3"/>
  <c r="O25300" i="3"/>
  <c r="O25292" i="3"/>
  <c r="O25284" i="3"/>
  <c r="O25276" i="3"/>
  <c r="O25268" i="3"/>
  <c r="O25260" i="3"/>
  <c r="O25252" i="3"/>
  <c r="O25244" i="3"/>
  <c r="O25236" i="3"/>
  <c r="O25228" i="3"/>
  <c r="O25220" i="3"/>
  <c r="O25212" i="3"/>
  <c r="O25204" i="3"/>
  <c r="O25196" i="3"/>
  <c r="O25188" i="3"/>
  <c r="O25180" i="3"/>
  <c r="O25172" i="3"/>
  <c r="O25164" i="3"/>
  <c r="O25156" i="3"/>
  <c r="O25148" i="3"/>
  <c r="O25140" i="3"/>
  <c r="O25132" i="3"/>
  <c r="O25124" i="3"/>
  <c r="O25116" i="3"/>
  <c r="O25108" i="3"/>
  <c r="O25100" i="3"/>
  <c r="O25092" i="3"/>
  <c r="O25084" i="3"/>
  <c r="O25076" i="3"/>
  <c r="O25068" i="3"/>
  <c r="O25060" i="3"/>
  <c r="O25052" i="3"/>
  <c r="O25044" i="3"/>
  <c r="O25036" i="3"/>
  <c r="O25028" i="3"/>
  <c r="O25020" i="3"/>
  <c r="O25012" i="3"/>
  <c r="O25004" i="3"/>
  <c r="O24996" i="3"/>
  <c r="O24988" i="3"/>
  <c r="O24980" i="3"/>
  <c r="O24972" i="3"/>
  <c r="O24964" i="3"/>
  <c r="O24956" i="3"/>
  <c r="O24948" i="3"/>
  <c r="O24940" i="3"/>
  <c r="O24932" i="3"/>
  <c r="O24924" i="3"/>
  <c r="O24916" i="3"/>
  <c r="O24908" i="3"/>
  <c r="O24900" i="3"/>
  <c r="O24892" i="3"/>
  <c r="O24884" i="3"/>
  <c r="O24876" i="3"/>
  <c r="O24868" i="3"/>
  <c r="O24860" i="3"/>
  <c r="O24852" i="3"/>
  <c r="O24844" i="3"/>
  <c r="O24836" i="3"/>
  <c r="O24828" i="3"/>
  <c r="O24820" i="3"/>
  <c r="O24812" i="3"/>
  <c r="O24804" i="3"/>
  <c r="O24796" i="3"/>
  <c r="O24788" i="3"/>
  <c r="O24780" i="3"/>
  <c r="O24772" i="3"/>
  <c r="O24764" i="3"/>
  <c r="O24756" i="3"/>
  <c r="O24748" i="3"/>
  <c r="O24740" i="3"/>
  <c r="O24732" i="3"/>
  <c r="O24724" i="3"/>
  <c r="O24716" i="3"/>
  <c r="O24708" i="3"/>
  <c r="O24700" i="3"/>
  <c r="O24692" i="3"/>
  <c r="O50468" i="3"/>
  <c r="O49956" i="3"/>
  <c r="O49444" i="3"/>
  <c r="O49020" i="3"/>
  <c r="O48611" i="3"/>
  <c r="O48200" i="3"/>
  <c r="O47813" i="3"/>
  <c r="O47472" i="3"/>
  <c r="O47205" i="3"/>
  <c r="O46949" i="3"/>
  <c r="O46693" i="3"/>
  <c r="O46437" i="3"/>
  <c r="O46181" i="3"/>
  <c r="O45925" i="3"/>
  <c r="O45669" i="3"/>
  <c r="O45413" i="3"/>
  <c r="O45157" i="3"/>
  <c r="O44901" i="3"/>
  <c r="O44645" i="3"/>
  <c r="O44389" i="3"/>
  <c r="O44133" i="3"/>
  <c r="O43877" i="3"/>
  <c r="O43621" i="3"/>
  <c r="O43365" i="3"/>
  <c r="O43206" i="3"/>
  <c r="O43078" i="3"/>
  <c r="O42950" i="3"/>
  <c r="O42822" i="3"/>
  <c r="O42694" i="3"/>
  <c r="O42566" i="3"/>
  <c r="O42438" i="3"/>
  <c r="O42310" i="3"/>
  <c r="O50404" i="3"/>
  <c r="O49892" i="3"/>
  <c r="O49380" i="3"/>
  <c r="O48968" i="3"/>
  <c r="O48558" i="3"/>
  <c r="O48149" i="3"/>
  <c r="O47771" i="3"/>
  <c r="O47429" i="3"/>
  <c r="O47173" i="3"/>
  <c r="O46917" i="3"/>
  <c r="O46661" i="3"/>
  <c r="O46405" i="3"/>
  <c r="O46149" i="3"/>
  <c r="O45893" i="3"/>
  <c r="O45637" i="3"/>
  <c r="O45381" i="3"/>
  <c r="O45125" i="3"/>
  <c r="O44869" i="3"/>
  <c r="O44613" i="3"/>
  <c r="O44357" i="3"/>
  <c r="O44101" i="3"/>
  <c r="O43845" i="3"/>
  <c r="O43589" i="3"/>
  <c r="O43333" i="3"/>
  <c r="O43205" i="3"/>
  <c r="O43077" i="3"/>
  <c r="O42949" i="3"/>
  <c r="O42821" i="3"/>
  <c r="O42693" i="3"/>
  <c r="O42565" i="3"/>
  <c r="O42437" i="3"/>
  <c r="O42309" i="3"/>
  <c r="O42181" i="3"/>
  <c r="O42076" i="3"/>
  <c r="O41989" i="3"/>
  <c r="O41902" i="3"/>
  <c r="O41837" i="3"/>
  <c r="O41773" i="3"/>
  <c r="O41709" i="3"/>
  <c r="O41645" i="3"/>
  <c r="O41581" i="3"/>
  <c r="O41517" i="3"/>
  <c r="O41453" i="3"/>
  <c r="O41389" i="3"/>
  <c r="O41325" i="3"/>
  <c r="O41266" i="3"/>
  <c r="O41233" i="3"/>
  <c r="O41201" i="3"/>
  <c r="O41169" i="3"/>
  <c r="O41137" i="3"/>
  <c r="O41105" i="3"/>
  <c r="O41073" i="3"/>
  <c r="O41041" i="3"/>
  <c r="O41009" i="3"/>
  <c r="O40977" i="3"/>
  <c r="O40945" i="3"/>
  <c r="O40913" i="3"/>
  <c r="O40881" i="3"/>
  <c r="O40849" i="3"/>
  <c r="O40817" i="3"/>
  <c r="O40785" i="3"/>
  <c r="O40753" i="3"/>
  <c r="O40721" i="3"/>
  <c r="O40689" i="3"/>
  <c r="O40657" i="3"/>
  <c r="O40625" i="3"/>
  <c r="O40593" i="3"/>
  <c r="O40561" i="3"/>
  <c r="O40529" i="3"/>
  <c r="O40497" i="3"/>
  <c r="O40465" i="3"/>
  <c r="O40433" i="3"/>
  <c r="O40401" i="3"/>
  <c r="O40369" i="3"/>
  <c r="O40337" i="3"/>
  <c r="O40305" i="3"/>
  <c r="O40273" i="3"/>
  <c r="O40241" i="3"/>
  <c r="O40209" i="3"/>
  <c r="O40177" i="3"/>
  <c r="O40145" i="3"/>
  <c r="O40113" i="3"/>
  <c r="O40081" i="3"/>
  <c r="O40049" i="3"/>
  <c r="O40017" i="3"/>
  <c r="O39985" i="3"/>
  <c r="O39953" i="3"/>
  <c r="O39921" i="3"/>
  <c r="O39889" i="3"/>
  <c r="O39857" i="3"/>
  <c r="O39825" i="3"/>
  <c r="O39793" i="3"/>
  <c r="O39761" i="3"/>
  <c r="O39729" i="3"/>
  <c r="O39697" i="3"/>
  <c r="O39665" i="3"/>
  <c r="O39633" i="3"/>
  <c r="O39601" i="3"/>
  <c r="O39569" i="3"/>
  <c r="O39537" i="3"/>
  <c r="O39505" i="3"/>
  <c r="O39473" i="3"/>
  <c r="O39441" i="3"/>
  <c r="O39409" i="3"/>
  <c r="O39377" i="3"/>
  <c r="O39345" i="3"/>
  <c r="O39313" i="3"/>
  <c r="O39281" i="3"/>
  <c r="O39249" i="3"/>
  <c r="O39217" i="3"/>
  <c r="O39185" i="3"/>
  <c r="O39153" i="3"/>
  <c r="O39121" i="3"/>
  <c r="O39089" i="3"/>
  <c r="O39057" i="3"/>
  <c r="O39025" i="3"/>
  <c r="O38993" i="3"/>
  <c r="O38961" i="3"/>
  <c r="O38929" i="3"/>
  <c r="O38897" i="3"/>
  <c r="O38865" i="3"/>
  <c r="O38833" i="3"/>
  <c r="O38801" i="3"/>
  <c r="O38769" i="3"/>
  <c r="O38737" i="3"/>
  <c r="O38705" i="3"/>
  <c r="O38673" i="3"/>
  <c r="O38641" i="3"/>
  <c r="O38609" i="3"/>
  <c r="O38577" i="3"/>
  <c r="O38545" i="3"/>
  <c r="O38513" i="3"/>
  <c r="O38481" i="3"/>
  <c r="O38449" i="3"/>
  <c r="O38417" i="3"/>
  <c r="O38385" i="3"/>
  <c r="O38353" i="3"/>
  <c r="O38321" i="3"/>
  <c r="O38289" i="3"/>
  <c r="O38257" i="3"/>
  <c r="O38225" i="3"/>
  <c r="O38193" i="3"/>
  <c r="O38161" i="3"/>
  <c r="O38129" i="3"/>
  <c r="O38097" i="3"/>
  <c r="O38065" i="3"/>
  <c r="O38033" i="3"/>
  <c r="O38001" i="3"/>
  <c r="O37969" i="3"/>
  <c r="O37937" i="3"/>
  <c r="O37905" i="3"/>
  <c r="O37873" i="3"/>
  <c r="O37841" i="3"/>
  <c r="O37809" i="3"/>
  <c r="O37777" i="3"/>
  <c r="O37745" i="3"/>
  <c r="O37713" i="3"/>
  <c r="O37681" i="3"/>
  <c r="O37649" i="3"/>
  <c r="O37617" i="3"/>
  <c r="O37585" i="3"/>
  <c r="O37553" i="3"/>
  <c r="O37521" i="3"/>
  <c r="O37489" i="3"/>
  <c r="O37457" i="3"/>
  <c r="O37425" i="3"/>
  <c r="O37393" i="3"/>
  <c r="O37361" i="3"/>
  <c r="O37329" i="3"/>
  <c r="O37297" i="3"/>
  <c r="O37265" i="3"/>
  <c r="O37233" i="3"/>
  <c r="O37201" i="3"/>
  <c r="O37169" i="3"/>
  <c r="O37137" i="3"/>
  <c r="O37105" i="3"/>
  <c r="O37073" i="3"/>
  <c r="O37041" i="3"/>
  <c r="O37009" i="3"/>
  <c r="O36977" i="3"/>
  <c r="O36945" i="3"/>
  <c r="O36913" i="3"/>
  <c r="O36881" i="3"/>
  <c r="O36849" i="3"/>
  <c r="O36817" i="3"/>
  <c r="O36785" i="3"/>
  <c r="O36753" i="3"/>
  <c r="O36721" i="3"/>
  <c r="O36689" i="3"/>
  <c r="O36657" i="3"/>
  <c r="O36625" i="3"/>
  <c r="O36593" i="3"/>
  <c r="O36561" i="3"/>
  <c r="O36529" i="3"/>
  <c r="O36497" i="3"/>
  <c r="O36465" i="3"/>
  <c r="O36433" i="3"/>
  <c r="O36401" i="3"/>
  <c r="O36369" i="3"/>
  <c r="O36337" i="3"/>
  <c r="O36305" i="3"/>
  <c r="O36273" i="3"/>
  <c r="O36241" i="3"/>
  <c r="O36209" i="3"/>
  <c r="O36177" i="3"/>
  <c r="O36145" i="3"/>
  <c r="O36113" i="3"/>
  <c r="O36081" i="3"/>
  <c r="O36049" i="3"/>
  <c r="O36017" i="3"/>
  <c r="O35985" i="3"/>
  <c r="O35953" i="3"/>
  <c r="O35921" i="3"/>
  <c r="O35889" i="3"/>
  <c r="O35857" i="3"/>
  <c r="O35825" i="3"/>
  <c r="O35793" i="3"/>
  <c r="O35761" i="3"/>
  <c r="O35729" i="3"/>
  <c r="O35697" i="3"/>
  <c r="O35665" i="3"/>
  <c r="O35633" i="3"/>
  <c r="O35601" i="3"/>
  <c r="O35569" i="3"/>
  <c r="O35537" i="3"/>
  <c r="O35505" i="3"/>
  <c r="O35473" i="3"/>
  <c r="O35441" i="3"/>
  <c r="O35409" i="3"/>
  <c r="O35377" i="3"/>
  <c r="O35345" i="3"/>
  <c r="O35313" i="3"/>
  <c r="O35281" i="3"/>
  <c r="O35249" i="3"/>
  <c r="O35217" i="3"/>
  <c r="O35185" i="3"/>
  <c r="O35153" i="3"/>
  <c r="O35121" i="3"/>
  <c r="O35097" i="3"/>
  <c r="O35074" i="3"/>
  <c r="O35051" i="3"/>
  <c r="O35033" i="3"/>
  <c r="O35011" i="3"/>
  <c r="O34995" i="3"/>
  <c r="O34981" i="3"/>
  <c r="O34969" i="3"/>
  <c r="O34955" i="3"/>
  <c r="O34943" i="3"/>
  <c r="O34930" i="3"/>
  <c r="O34917" i="3"/>
  <c r="O34905" i="3"/>
  <c r="O34891" i="3"/>
  <c r="O34879" i="3"/>
  <c r="O34866" i="3"/>
  <c r="O34853" i="3"/>
  <c r="O34841" i="3"/>
  <c r="O34827" i="3"/>
  <c r="O34815" i="3"/>
  <c r="O34802" i="3"/>
  <c r="O34789" i="3"/>
  <c r="O34777" i="3"/>
  <c r="O34763" i="3"/>
  <c r="O34751" i="3"/>
  <c r="O34738" i="3"/>
  <c r="O34725" i="3"/>
  <c r="O34713" i="3"/>
  <c r="O34699" i="3"/>
  <c r="O34687" i="3"/>
  <c r="O34674" i="3"/>
  <c r="O34661" i="3"/>
  <c r="O34649" i="3"/>
  <c r="O34635" i="3"/>
  <c r="O34623" i="3"/>
  <c r="O34610" i="3"/>
  <c r="O34597" i="3"/>
  <c r="O34585" i="3"/>
  <c r="O34573" i="3"/>
  <c r="O34563" i="3"/>
  <c r="O34553" i="3"/>
  <c r="O34541" i="3"/>
  <c r="O34531" i="3"/>
  <c r="O34521" i="3"/>
  <c r="O34509" i="3"/>
  <c r="O34499" i="3"/>
  <c r="O34489" i="3"/>
  <c r="O34477" i="3"/>
  <c r="O34467" i="3"/>
  <c r="O34457" i="3"/>
  <c r="O34445" i="3"/>
  <c r="O34435" i="3"/>
  <c r="O34425" i="3"/>
  <c r="O34413" i="3"/>
  <c r="O34403" i="3"/>
  <c r="O34393" i="3"/>
  <c r="O34381" i="3"/>
  <c r="O34371" i="3"/>
  <c r="O34361" i="3"/>
  <c r="O34349" i="3"/>
  <c r="O34339" i="3"/>
  <c r="O34329" i="3"/>
  <c r="O34317" i="3"/>
  <c r="O34307" i="3"/>
  <c r="O34297" i="3"/>
  <c r="O34285" i="3"/>
  <c r="O34275" i="3"/>
  <c r="O34265" i="3"/>
  <c r="O34253" i="3"/>
  <c r="O34243" i="3"/>
  <c r="O34233" i="3"/>
  <c r="O34221" i="3"/>
  <c r="O34211" i="3"/>
  <c r="O34201" i="3"/>
  <c r="O34189" i="3"/>
  <c r="O34179" i="3"/>
  <c r="O34169" i="3"/>
  <c r="O34157" i="3"/>
  <c r="O34147" i="3"/>
  <c r="O34137" i="3"/>
  <c r="O34125" i="3"/>
  <c r="O34115" i="3"/>
  <c r="O34105" i="3"/>
  <c r="O34093" i="3"/>
  <c r="O34083" i="3"/>
  <c r="O34073" i="3"/>
  <c r="O34061" i="3"/>
  <c r="O34051" i="3"/>
  <c r="O34041" i="3"/>
  <c r="O34029" i="3"/>
  <c r="O34019" i="3"/>
  <c r="O34009" i="3"/>
  <c r="O33997" i="3"/>
  <c r="O33987" i="3"/>
  <c r="O33977" i="3"/>
  <c r="O33965" i="3"/>
  <c r="O33955" i="3"/>
  <c r="O33945" i="3"/>
  <c r="O33933" i="3"/>
  <c r="O33923" i="3"/>
  <c r="O33913" i="3"/>
  <c r="O33901" i="3"/>
  <c r="O33891" i="3"/>
  <c r="O33881" i="3"/>
  <c r="O33869" i="3"/>
  <c r="O33859" i="3"/>
  <c r="O33849" i="3"/>
  <c r="O33837" i="3"/>
  <c r="O33827" i="3"/>
  <c r="O33817" i="3"/>
  <c r="O33805" i="3"/>
  <c r="O33795" i="3"/>
  <c r="O33785" i="3"/>
  <c r="O33773" i="3"/>
  <c r="O33763" i="3"/>
  <c r="O33753" i="3"/>
  <c r="O33741" i="3"/>
  <c r="O33731" i="3"/>
  <c r="O33721" i="3"/>
  <c r="O33709" i="3"/>
  <c r="O33699" i="3"/>
  <c r="O33689" i="3"/>
  <c r="O33677" i="3"/>
  <c r="O33667" i="3"/>
  <c r="O33657" i="3"/>
  <c r="O33645" i="3"/>
  <c r="O33635" i="3"/>
  <c r="O33625" i="3"/>
  <c r="O33614" i="3"/>
  <c r="O33605" i="3"/>
  <c r="O33596" i="3"/>
  <c r="O33587" i="3"/>
  <c r="O33578" i="3"/>
  <c r="O33569" i="3"/>
  <c r="O33559" i="3"/>
  <c r="O33550" i="3"/>
  <c r="O33541" i="3"/>
  <c r="O33532" i="3"/>
  <c r="O33523" i="3"/>
  <c r="O33514" i="3"/>
  <c r="O33505" i="3"/>
  <c r="O33495" i="3"/>
  <c r="O33486" i="3"/>
  <c r="O33477" i="3"/>
  <c r="O33468" i="3"/>
  <c r="O33459" i="3"/>
  <c r="O33450" i="3"/>
  <c r="O33441" i="3"/>
  <c r="O33431" i="3"/>
  <c r="O33422" i="3"/>
  <c r="O33413" i="3"/>
  <c r="O33404" i="3"/>
  <c r="O33395" i="3"/>
  <c r="O33386" i="3"/>
  <c r="O33377" i="3"/>
  <c r="O33367" i="3"/>
  <c r="O33358" i="3"/>
  <c r="O33349" i="3"/>
  <c r="O33340" i="3"/>
  <c r="O33331" i="3"/>
  <c r="O33322" i="3"/>
  <c r="O33313" i="3"/>
  <c r="O33303" i="3"/>
  <c r="O33294" i="3"/>
  <c r="O33285" i="3"/>
  <c r="O33276" i="3"/>
  <c r="O33267" i="3"/>
  <c r="O33258" i="3"/>
  <c r="O33250" i="3"/>
  <c r="O33242" i="3"/>
  <c r="O33234" i="3"/>
  <c r="O33226" i="3"/>
  <c r="O33218" i="3"/>
  <c r="O33210" i="3"/>
  <c r="O33202" i="3"/>
  <c r="O33194" i="3"/>
  <c r="O33186" i="3"/>
  <c r="O33178" i="3"/>
  <c r="O33170" i="3"/>
  <c r="O33162" i="3"/>
  <c r="O33154" i="3"/>
  <c r="O33146" i="3"/>
  <c r="O33138" i="3"/>
  <c r="O33130" i="3"/>
  <c r="O33122" i="3"/>
  <c r="O33114" i="3"/>
  <c r="O33106" i="3"/>
  <c r="O33098" i="3"/>
  <c r="O33090" i="3"/>
  <c r="O33082" i="3"/>
  <c r="O33074" i="3"/>
  <c r="O33066" i="3"/>
  <c r="O33058" i="3"/>
  <c r="O33050" i="3"/>
  <c r="O33042" i="3"/>
  <c r="O33034" i="3"/>
  <c r="O33026" i="3"/>
  <c r="O33018" i="3"/>
  <c r="O33010" i="3"/>
  <c r="O33002" i="3"/>
  <c r="O32994" i="3"/>
  <c r="O32986" i="3"/>
  <c r="O32978" i="3"/>
  <c r="O32970" i="3"/>
  <c r="O32962" i="3"/>
  <c r="O32954" i="3"/>
  <c r="O32946" i="3"/>
  <c r="O32938" i="3"/>
  <c r="O32930" i="3"/>
  <c r="O32922" i="3"/>
  <c r="O32914" i="3"/>
  <c r="O32906" i="3"/>
  <c r="O32898" i="3"/>
  <c r="O32890" i="3"/>
  <c r="O32882" i="3"/>
  <c r="O32874" i="3"/>
  <c r="O32866" i="3"/>
  <c r="O32858" i="3"/>
  <c r="O32850" i="3"/>
  <c r="O32842" i="3"/>
  <c r="O32834" i="3"/>
  <c r="O32826" i="3"/>
  <c r="O32818" i="3"/>
  <c r="O32810" i="3"/>
  <c r="O32802" i="3"/>
  <c r="O32794" i="3"/>
  <c r="O32786" i="3"/>
  <c r="O32778" i="3"/>
  <c r="O32770" i="3"/>
  <c r="O32762" i="3"/>
  <c r="O32754" i="3"/>
  <c r="O32746" i="3"/>
  <c r="O32738" i="3"/>
  <c r="O32730" i="3"/>
  <c r="O32722" i="3"/>
  <c r="O32714" i="3"/>
  <c r="O32706" i="3"/>
  <c r="O32698" i="3"/>
  <c r="O32690" i="3"/>
  <c r="O32682" i="3"/>
  <c r="O32674" i="3"/>
  <c r="O32666" i="3"/>
  <c r="O32658" i="3"/>
  <c r="O32650" i="3"/>
  <c r="O32642" i="3"/>
  <c r="O32634" i="3"/>
  <c r="O32626" i="3"/>
  <c r="O32618" i="3"/>
  <c r="O32610" i="3"/>
  <c r="O32602" i="3"/>
  <c r="O32594" i="3"/>
  <c r="O32586" i="3"/>
  <c r="O32578" i="3"/>
  <c r="O32570" i="3"/>
  <c r="O32562" i="3"/>
  <c r="O32554" i="3"/>
  <c r="O32546" i="3"/>
  <c r="O32538" i="3"/>
  <c r="O32530" i="3"/>
  <c r="O32522" i="3"/>
  <c r="O32514" i="3"/>
  <c r="O32506" i="3"/>
  <c r="O32498" i="3"/>
  <c r="O32490" i="3"/>
  <c r="O32482" i="3"/>
  <c r="O32474" i="3"/>
  <c r="O32466" i="3"/>
  <c r="O32458" i="3"/>
  <c r="O32450" i="3"/>
  <c r="O32442" i="3"/>
  <c r="O32434" i="3"/>
  <c r="O32426" i="3"/>
  <c r="O32418" i="3"/>
  <c r="O32410" i="3"/>
  <c r="O32402" i="3"/>
  <c r="O32394" i="3"/>
  <c r="O32386" i="3"/>
  <c r="O32378" i="3"/>
  <c r="O32370" i="3"/>
  <c r="O32362" i="3"/>
  <c r="O32354" i="3"/>
  <c r="O32346" i="3"/>
  <c r="O32338" i="3"/>
  <c r="O32330" i="3"/>
  <c r="O32322" i="3"/>
  <c r="O32314" i="3"/>
  <c r="O32306" i="3"/>
  <c r="O32298" i="3"/>
  <c r="O32290" i="3"/>
  <c r="O32282" i="3"/>
  <c r="O32274" i="3"/>
  <c r="O32266" i="3"/>
  <c r="O32258" i="3"/>
  <c r="O32250" i="3"/>
  <c r="O32242" i="3"/>
  <c r="O32234" i="3"/>
  <c r="O32226" i="3"/>
  <c r="O32218" i="3"/>
  <c r="O32210" i="3"/>
  <c r="O32202" i="3"/>
  <c r="O32194" i="3"/>
  <c r="O32186" i="3"/>
  <c r="O32178" i="3"/>
  <c r="O32170" i="3"/>
  <c r="O32162" i="3"/>
  <c r="O32154" i="3"/>
  <c r="O32146" i="3"/>
  <c r="O32138" i="3"/>
  <c r="O32130" i="3"/>
  <c r="O32122" i="3"/>
  <c r="O32114" i="3"/>
  <c r="O32106" i="3"/>
  <c r="O32098" i="3"/>
  <c r="O32090" i="3"/>
  <c r="O32082" i="3"/>
  <c r="O32074" i="3"/>
  <c r="O32066" i="3"/>
  <c r="O32058" i="3"/>
  <c r="O32050" i="3"/>
  <c r="O32042" i="3"/>
  <c r="O32034" i="3"/>
  <c r="O32026" i="3"/>
  <c r="O32018" i="3"/>
  <c r="O32010" i="3"/>
  <c r="O32002" i="3"/>
  <c r="O31994" i="3"/>
  <c r="O31986" i="3"/>
  <c r="O31978" i="3"/>
  <c r="O31970" i="3"/>
  <c r="O31962" i="3"/>
  <c r="O31954" i="3"/>
  <c r="O31946" i="3"/>
  <c r="O31938" i="3"/>
  <c r="O31930" i="3"/>
  <c r="O31922" i="3"/>
  <c r="O31914" i="3"/>
  <c r="O31906" i="3"/>
  <c r="O31898" i="3"/>
  <c r="O31890" i="3"/>
  <c r="O31882" i="3"/>
  <c r="O31874" i="3"/>
  <c r="O31866" i="3"/>
  <c r="O31858" i="3"/>
  <c r="O31850" i="3"/>
  <c r="O31842" i="3"/>
  <c r="O31834" i="3"/>
  <c r="O31826" i="3"/>
  <c r="O31818" i="3"/>
  <c r="O31810" i="3"/>
  <c r="O31802" i="3"/>
  <c r="O31794" i="3"/>
  <c r="O31786" i="3"/>
  <c r="O31778" i="3"/>
  <c r="O31770" i="3"/>
  <c r="O31762" i="3"/>
  <c r="O31754" i="3"/>
  <c r="O31746" i="3"/>
  <c r="O31738" i="3"/>
  <c r="O31730" i="3"/>
  <c r="O31722" i="3"/>
  <c r="O31714" i="3"/>
  <c r="O31706" i="3"/>
  <c r="O31698" i="3"/>
  <c r="O31690" i="3"/>
  <c r="O31682" i="3"/>
  <c r="O31674" i="3"/>
  <c r="O31666" i="3"/>
  <c r="O31658" i="3"/>
  <c r="O31650" i="3"/>
  <c r="O31642" i="3"/>
  <c r="O31634" i="3"/>
  <c r="O31626" i="3"/>
  <c r="O31618" i="3"/>
  <c r="O31610" i="3"/>
  <c r="O31602" i="3"/>
  <c r="O31594" i="3"/>
  <c r="O31586" i="3"/>
  <c r="O31578" i="3"/>
  <c r="O31570" i="3"/>
  <c r="O31562" i="3"/>
  <c r="O31554" i="3"/>
  <c r="O31546" i="3"/>
  <c r="O31538" i="3"/>
  <c r="O31530" i="3"/>
  <c r="O31522" i="3"/>
  <c r="O31514" i="3"/>
  <c r="O31506" i="3"/>
  <c r="O31498" i="3"/>
  <c r="O31490" i="3"/>
  <c r="O31482" i="3"/>
  <c r="O31474" i="3"/>
  <c r="O31466" i="3"/>
  <c r="O31458" i="3"/>
  <c r="O31450" i="3"/>
  <c r="O31442" i="3"/>
  <c r="O31434" i="3"/>
  <c r="O31426" i="3"/>
  <c r="O31418" i="3"/>
  <c r="O31410" i="3"/>
  <c r="O31402" i="3"/>
  <c r="O31394" i="3"/>
  <c r="O31386" i="3"/>
  <c r="O31378" i="3"/>
  <c r="O31370" i="3"/>
  <c r="O31362" i="3"/>
  <c r="O31354" i="3"/>
  <c r="O31346" i="3"/>
  <c r="O31338" i="3"/>
  <c r="O31330" i="3"/>
  <c r="O31322" i="3"/>
  <c r="O31314" i="3"/>
  <c r="O31306" i="3"/>
  <c r="O31298" i="3"/>
  <c r="O31290" i="3"/>
  <c r="O31282" i="3"/>
  <c r="O31274" i="3"/>
  <c r="O31266" i="3"/>
  <c r="O31258" i="3"/>
  <c r="O31250" i="3"/>
  <c r="O31242" i="3"/>
  <c r="O31234" i="3"/>
  <c r="O31226" i="3"/>
  <c r="O31218" i="3"/>
  <c r="O31210" i="3"/>
  <c r="O31202" i="3"/>
  <c r="O31194" i="3"/>
  <c r="O31186" i="3"/>
  <c r="O31178" i="3"/>
  <c r="O31170" i="3"/>
  <c r="O31162" i="3"/>
  <c r="O31154" i="3"/>
  <c r="O31146" i="3"/>
  <c r="O31138" i="3"/>
  <c r="O31130" i="3"/>
  <c r="O31122" i="3"/>
  <c r="O31114" i="3"/>
  <c r="O31106" i="3"/>
  <c r="O31098" i="3"/>
  <c r="O31090" i="3"/>
  <c r="O31082" i="3"/>
  <c r="O31074" i="3"/>
  <c r="O31066" i="3"/>
  <c r="O31058" i="3"/>
  <c r="O31050" i="3"/>
  <c r="O31042" i="3"/>
  <c r="O31034" i="3"/>
  <c r="O31026" i="3"/>
  <c r="O31018" i="3"/>
  <c r="O31010" i="3"/>
  <c r="O31002" i="3"/>
  <c r="O30994" i="3"/>
  <c r="O30986" i="3"/>
  <c r="O30978" i="3"/>
  <c r="O30970" i="3"/>
  <c r="O30962" i="3"/>
  <c r="O30954" i="3"/>
  <c r="O30946" i="3"/>
  <c r="O30938" i="3"/>
  <c r="O30930" i="3"/>
  <c r="O30922" i="3"/>
  <c r="O30914" i="3"/>
  <c r="O30906" i="3"/>
  <c r="O30898" i="3"/>
  <c r="O30890" i="3"/>
  <c r="O30882" i="3"/>
  <c r="O30874" i="3"/>
  <c r="O30866" i="3"/>
  <c r="O30858" i="3"/>
  <c r="O30850" i="3"/>
  <c r="O30842" i="3"/>
  <c r="O30834" i="3"/>
  <c r="O30826" i="3"/>
  <c r="O30818" i="3"/>
  <c r="O30810" i="3"/>
  <c r="O30802" i="3"/>
  <c r="O30794" i="3"/>
  <c r="O30786" i="3"/>
  <c r="O30778" i="3"/>
  <c r="O30770" i="3"/>
  <c r="O30762" i="3"/>
  <c r="O30754" i="3"/>
  <c r="O30746" i="3"/>
  <c r="O30738" i="3"/>
  <c r="O30730" i="3"/>
  <c r="O30722" i="3"/>
  <c r="O30714" i="3"/>
  <c r="O30706" i="3"/>
  <c r="O30698" i="3"/>
  <c r="O30690" i="3"/>
  <c r="O30682" i="3"/>
  <c r="O30674" i="3"/>
  <c r="O30666" i="3"/>
  <c r="O30658" i="3"/>
  <c r="O30650" i="3"/>
  <c r="O30642" i="3"/>
  <c r="O30634" i="3"/>
  <c r="O30626" i="3"/>
  <c r="O30618" i="3"/>
  <c r="O30610" i="3"/>
  <c r="O30602" i="3"/>
  <c r="O30594" i="3"/>
  <c r="O30586" i="3"/>
  <c r="O30578" i="3"/>
  <c r="O30570" i="3"/>
  <c r="O30562" i="3"/>
  <c r="O30554" i="3"/>
  <c r="O30546" i="3"/>
  <c r="O30538" i="3"/>
  <c r="O30530" i="3"/>
  <c r="O30522" i="3"/>
  <c r="O30514" i="3"/>
  <c r="O30506" i="3"/>
  <c r="O30498" i="3"/>
  <c r="O30490" i="3"/>
  <c r="O30482" i="3"/>
  <c r="O30474" i="3"/>
  <c r="O30466" i="3"/>
  <c r="O30458" i="3"/>
  <c r="O30450" i="3"/>
  <c r="O30442" i="3"/>
  <c r="O30434" i="3"/>
  <c r="O30426" i="3"/>
  <c r="O30418" i="3"/>
  <c r="O30410" i="3"/>
  <c r="O30402" i="3"/>
  <c r="O30394" i="3"/>
  <c r="O30386" i="3"/>
  <c r="O30378" i="3"/>
  <c r="O30370" i="3"/>
  <c r="O30362" i="3"/>
  <c r="O30354" i="3"/>
  <c r="O30346" i="3"/>
  <c r="O30338" i="3"/>
  <c r="O30330" i="3"/>
  <c r="O30322" i="3"/>
  <c r="O30314" i="3"/>
  <c r="O30306" i="3"/>
  <c r="O30298" i="3"/>
  <c r="O30290" i="3"/>
  <c r="O30282" i="3"/>
  <c r="O30274" i="3"/>
  <c r="O30266" i="3"/>
  <c r="O30258" i="3"/>
  <c r="O30250" i="3"/>
  <c r="O30242" i="3"/>
  <c r="O30234" i="3"/>
  <c r="O30226" i="3"/>
  <c r="O30218" i="3"/>
  <c r="O30210" i="3"/>
  <c r="O30202" i="3"/>
  <c r="O30194" i="3"/>
  <c r="O30186" i="3"/>
  <c r="O30178" i="3"/>
  <c r="O30170" i="3"/>
  <c r="O30162" i="3"/>
  <c r="O30154" i="3"/>
  <c r="O30146" i="3"/>
  <c r="O30138" i="3"/>
  <c r="O30130" i="3"/>
  <c r="O30122" i="3"/>
  <c r="O30114" i="3"/>
  <c r="O30106" i="3"/>
  <c r="O30098" i="3"/>
  <c r="O30090" i="3"/>
  <c r="O30082" i="3"/>
  <c r="O30074" i="3"/>
  <c r="O30066" i="3"/>
  <c r="O30058" i="3"/>
  <c r="O30050" i="3"/>
  <c r="O30042" i="3"/>
  <c r="O30034" i="3"/>
  <c r="O30026" i="3"/>
  <c r="O30018" i="3"/>
  <c r="O30010" i="3"/>
  <c r="O30002" i="3"/>
  <c r="O29994" i="3"/>
  <c r="O29986" i="3"/>
  <c r="O29978" i="3"/>
  <c r="O29970" i="3"/>
  <c r="O29962" i="3"/>
  <c r="O29954" i="3"/>
  <c r="O29946" i="3"/>
  <c r="O29938" i="3"/>
  <c r="O29930" i="3"/>
  <c r="O29922" i="3"/>
  <c r="O29914" i="3"/>
  <c r="O29906" i="3"/>
  <c r="O29898" i="3"/>
  <c r="O29890" i="3"/>
  <c r="O29882" i="3"/>
  <c r="O29874" i="3"/>
  <c r="O29866" i="3"/>
  <c r="O29858" i="3"/>
  <c r="O29850" i="3"/>
  <c r="O29842" i="3"/>
  <c r="O29834" i="3"/>
  <c r="O29826" i="3"/>
  <c r="O29818" i="3"/>
  <c r="O29810" i="3"/>
  <c r="O29802" i="3"/>
  <c r="O29794" i="3"/>
  <c r="O29786" i="3"/>
  <c r="O29778" i="3"/>
  <c r="O29770" i="3"/>
  <c r="O29762" i="3"/>
  <c r="O29754" i="3"/>
  <c r="O29746" i="3"/>
  <c r="O29738" i="3"/>
  <c r="O29730" i="3"/>
  <c r="O29722" i="3"/>
  <c r="O29714" i="3"/>
  <c r="O29706" i="3"/>
  <c r="O29698" i="3"/>
  <c r="O29690" i="3"/>
  <c r="O29682" i="3"/>
  <c r="O29674" i="3"/>
  <c r="O29666" i="3"/>
  <c r="O29658" i="3"/>
  <c r="O29650" i="3"/>
  <c r="O29642" i="3"/>
  <c r="O29634" i="3"/>
  <c r="O29626" i="3"/>
  <c r="O29618" i="3"/>
  <c r="O29610" i="3"/>
  <c r="O29602" i="3"/>
  <c r="O29594" i="3"/>
  <c r="O29586" i="3"/>
  <c r="O29578" i="3"/>
  <c r="O29570" i="3"/>
  <c r="O29562" i="3"/>
  <c r="O29554" i="3"/>
  <c r="O29546" i="3"/>
  <c r="O29538" i="3"/>
  <c r="O29530" i="3"/>
  <c r="O29522" i="3"/>
  <c r="O29514" i="3"/>
  <c r="O29506" i="3"/>
  <c r="O29498" i="3"/>
  <c r="O29490" i="3"/>
  <c r="O29482" i="3"/>
  <c r="O29474" i="3"/>
  <c r="O29466" i="3"/>
  <c r="O29458" i="3"/>
  <c r="O29450" i="3"/>
  <c r="O29442" i="3"/>
  <c r="O29434" i="3"/>
  <c r="O29426" i="3"/>
  <c r="O29418" i="3"/>
  <c r="O29410" i="3"/>
  <c r="O29402" i="3"/>
  <c r="O29394" i="3"/>
  <c r="O29386" i="3"/>
  <c r="O29378" i="3"/>
  <c r="O29370" i="3"/>
  <c r="O29362" i="3"/>
  <c r="O29354" i="3"/>
  <c r="O29346" i="3"/>
  <c r="O29338" i="3"/>
  <c r="O29330" i="3"/>
  <c r="O29322" i="3"/>
  <c r="O29314" i="3"/>
  <c r="O29306" i="3"/>
  <c r="O29298" i="3"/>
  <c r="O29290" i="3"/>
  <c r="O29282" i="3"/>
  <c r="O29274" i="3"/>
  <c r="O29266" i="3"/>
  <c r="O29258" i="3"/>
  <c r="O29250" i="3"/>
  <c r="O29242" i="3"/>
  <c r="O29234" i="3"/>
  <c r="O29226" i="3"/>
  <c r="O29218" i="3"/>
  <c r="O29210" i="3"/>
  <c r="O29202" i="3"/>
  <c r="O29194" i="3"/>
  <c r="O29186" i="3"/>
  <c r="O29178" i="3"/>
  <c r="O29170" i="3"/>
  <c r="O29162" i="3"/>
  <c r="O29154" i="3"/>
  <c r="O29146" i="3"/>
  <c r="O29138" i="3"/>
  <c r="O29130" i="3"/>
  <c r="O29122" i="3"/>
  <c r="O29114" i="3"/>
  <c r="O29106" i="3"/>
  <c r="O29098" i="3"/>
  <c r="O29090" i="3"/>
  <c r="O29082" i="3"/>
  <c r="O29074" i="3"/>
  <c r="O29066" i="3"/>
  <c r="O29058" i="3"/>
  <c r="O29050" i="3"/>
  <c r="O29042" i="3"/>
  <c r="O29034" i="3"/>
  <c r="O29026" i="3"/>
  <c r="O29018" i="3"/>
  <c r="O29010" i="3"/>
  <c r="O29002" i="3"/>
  <c r="O28994" i="3"/>
  <c r="O28986" i="3"/>
  <c r="O28978" i="3"/>
  <c r="O28970" i="3"/>
  <c r="O28962" i="3"/>
  <c r="O28954" i="3"/>
  <c r="O28946" i="3"/>
  <c r="O28938" i="3"/>
  <c r="O28930" i="3"/>
  <c r="O28922" i="3"/>
  <c r="O28914" i="3"/>
  <c r="O28906" i="3"/>
  <c r="O28898" i="3"/>
  <c r="O28890" i="3"/>
  <c r="O28882" i="3"/>
  <c r="O28874" i="3"/>
  <c r="O28866" i="3"/>
  <c r="O28858" i="3"/>
  <c r="O28850" i="3"/>
  <c r="O28842" i="3"/>
  <c r="O28834" i="3"/>
  <c r="O28826" i="3"/>
  <c r="O28818" i="3"/>
  <c r="O28810" i="3"/>
  <c r="O28802" i="3"/>
  <c r="O28794" i="3"/>
  <c r="O28786" i="3"/>
  <c r="O28778" i="3"/>
  <c r="O28770" i="3"/>
  <c r="O28762" i="3"/>
  <c r="O28754" i="3"/>
  <c r="O28746" i="3"/>
  <c r="O28738" i="3"/>
  <c r="O28730" i="3"/>
  <c r="O28722" i="3"/>
  <c r="O28714" i="3"/>
  <c r="O28706" i="3"/>
  <c r="O28698" i="3"/>
  <c r="O28690" i="3"/>
  <c r="O28682" i="3"/>
  <c r="O28674" i="3"/>
  <c r="O28666" i="3"/>
  <c r="O28658" i="3"/>
  <c r="O28650" i="3"/>
  <c r="O28642" i="3"/>
  <c r="O28634" i="3"/>
  <c r="O28626" i="3"/>
  <c r="O28618" i="3"/>
  <c r="O28610" i="3"/>
  <c r="O28602" i="3"/>
  <c r="O28594" i="3"/>
  <c r="O28586" i="3"/>
  <c r="O28578" i="3"/>
  <c r="O28570" i="3"/>
  <c r="O28562" i="3"/>
  <c r="O28554" i="3"/>
  <c r="O28546" i="3"/>
  <c r="O28538" i="3"/>
  <c r="O28530" i="3"/>
  <c r="O28522" i="3"/>
  <c r="O28514" i="3"/>
  <c r="O28506" i="3"/>
  <c r="O28498" i="3"/>
  <c r="O28490" i="3"/>
  <c r="O28482" i="3"/>
  <c r="O28474" i="3"/>
  <c r="O28466" i="3"/>
  <c r="O28458" i="3"/>
  <c r="O28450" i="3"/>
  <c r="O28442" i="3"/>
  <c r="O28434" i="3"/>
  <c r="O28426" i="3"/>
  <c r="O28418" i="3"/>
  <c r="O28410" i="3"/>
  <c r="O28402" i="3"/>
  <c r="O28394" i="3"/>
  <c r="O28386" i="3"/>
  <c r="O28378" i="3"/>
  <c r="O28370" i="3"/>
  <c r="O28362" i="3"/>
  <c r="O28354" i="3"/>
  <c r="O28346" i="3"/>
  <c r="O28338" i="3"/>
  <c r="O28330" i="3"/>
  <c r="O28322" i="3"/>
  <c r="O28314" i="3"/>
  <c r="O28306" i="3"/>
  <c r="O28298" i="3"/>
  <c r="O28290" i="3"/>
  <c r="O28282" i="3"/>
  <c r="O28274" i="3"/>
  <c r="O28266" i="3"/>
  <c r="O28258" i="3"/>
  <c r="O28250" i="3"/>
  <c r="O28242" i="3"/>
  <c r="O28234" i="3"/>
  <c r="O28226" i="3"/>
  <c r="O28218" i="3"/>
  <c r="O28210" i="3"/>
  <c r="O28202" i="3"/>
  <c r="O28194" i="3"/>
  <c r="O28186" i="3"/>
  <c r="O28178" i="3"/>
  <c r="O28170" i="3"/>
  <c r="O28162" i="3"/>
  <c r="O28154" i="3"/>
  <c r="O28146" i="3"/>
  <c r="O28138" i="3"/>
  <c r="O28130" i="3"/>
  <c r="O28122" i="3"/>
  <c r="O28114" i="3"/>
  <c r="O28106" i="3"/>
  <c r="O28098" i="3"/>
  <c r="O28090" i="3"/>
  <c r="O28082" i="3"/>
  <c r="O28074" i="3"/>
  <c r="O28066" i="3"/>
  <c r="O28058" i="3"/>
  <c r="O28050" i="3"/>
  <c r="O28042" i="3"/>
  <c r="O28034" i="3"/>
  <c r="O28026" i="3"/>
  <c r="O28018" i="3"/>
  <c r="O28010" i="3"/>
  <c r="O28002" i="3"/>
  <c r="O27994" i="3"/>
  <c r="O27986" i="3"/>
  <c r="O27978" i="3"/>
  <c r="O27970" i="3"/>
  <c r="O27962" i="3"/>
  <c r="O27954" i="3"/>
  <c r="O27946" i="3"/>
  <c r="O27938" i="3"/>
  <c r="O27930" i="3"/>
  <c r="O27922" i="3"/>
  <c r="O27914" i="3"/>
  <c r="O27906" i="3"/>
  <c r="O27898" i="3"/>
  <c r="O27890" i="3"/>
  <c r="O27882" i="3"/>
  <c r="O27874" i="3"/>
  <c r="O27866" i="3"/>
  <c r="O27858" i="3"/>
  <c r="O27850" i="3"/>
  <c r="O27842" i="3"/>
  <c r="O27834" i="3"/>
  <c r="O27826" i="3"/>
  <c r="O27818" i="3"/>
  <c r="O27810" i="3"/>
  <c r="O27802" i="3"/>
  <c r="O27794" i="3"/>
  <c r="O27786" i="3"/>
  <c r="O27778" i="3"/>
  <c r="O27770" i="3"/>
  <c r="O27762" i="3"/>
  <c r="O27754" i="3"/>
  <c r="O27746" i="3"/>
  <c r="O27738" i="3"/>
  <c r="O27730" i="3"/>
  <c r="O27722" i="3"/>
  <c r="O27714" i="3"/>
  <c r="O27706" i="3"/>
  <c r="O27698" i="3"/>
  <c r="O27690" i="3"/>
  <c r="O27682" i="3"/>
  <c r="O27674" i="3"/>
  <c r="O27666" i="3"/>
  <c r="O27658" i="3"/>
  <c r="O27650" i="3"/>
  <c r="O27642" i="3"/>
  <c r="O27634" i="3"/>
  <c r="O27626" i="3"/>
  <c r="O27618" i="3"/>
  <c r="O27610" i="3"/>
  <c r="O27602" i="3"/>
  <c r="O27594" i="3"/>
  <c r="O27586" i="3"/>
  <c r="O27578" i="3"/>
  <c r="O27570" i="3"/>
  <c r="O27562" i="3"/>
  <c r="O27554" i="3"/>
  <c r="O27546" i="3"/>
  <c r="O27538" i="3"/>
  <c r="O27530" i="3"/>
  <c r="O27522" i="3"/>
  <c r="O27514" i="3"/>
  <c r="O27506" i="3"/>
  <c r="O27498" i="3"/>
  <c r="O27490" i="3"/>
  <c r="O27482" i="3"/>
  <c r="O27474" i="3"/>
  <c r="O27466" i="3"/>
  <c r="O27458" i="3"/>
  <c r="O27450" i="3"/>
  <c r="O27442" i="3"/>
  <c r="O27434" i="3"/>
  <c r="O27426" i="3"/>
  <c r="O27418" i="3"/>
  <c r="O27410" i="3"/>
  <c r="O27402" i="3"/>
  <c r="O27394" i="3"/>
  <c r="O27386" i="3"/>
  <c r="O27378" i="3"/>
  <c r="O27370" i="3"/>
  <c r="O27362" i="3"/>
  <c r="O27354" i="3"/>
  <c r="O27346" i="3"/>
  <c r="O27338" i="3"/>
  <c r="O27330" i="3"/>
  <c r="O27322" i="3"/>
  <c r="O27314" i="3"/>
  <c r="O27306" i="3"/>
  <c r="O27298" i="3"/>
  <c r="O27290" i="3"/>
  <c r="O27282" i="3"/>
  <c r="O27274" i="3"/>
  <c r="O27266" i="3"/>
  <c r="O27258" i="3"/>
  <c r="O27250" i="3"/>
  <c r="O27242" i="3"/>
  <c r="O27234" i="3"/>
  <c r="O27226" i="3"/>
  <c r="O27218" i="3"/>
  <c r="O27210" i="3"/>
  <c r="O27202" i="3"/>
  <c r="O27194" i="3"/>
  <c r="O27186" i="3"/>
  <c r="O27178" i="3"/>
  <c r="O27170" i="3"/>
  <c r="O27162" i="3"/>
  <c r="O27154" i="3"/>
  <c r="O27146" i="3"/>
  <c r="O27138" i="3"/>
  <c r="O27130" i="3"/>
  <c r="O27122" i="3"/>
  <c r="O27114" i="3"/>
  <c r="O27106" i="3"/>
  <c r="O27098" i="3"/>
  <c r="O27090" i="3"/>
  <c r="O27082" i="3"/>
  <c r="O27074" i="3"/>
  <c r="O27066" i="3"/>
  <c r="O27058" i="3"/>
  <c r="O27050" i="3"/>
  <c r="O27042" i="3"/>
  <c r="O27034" i="3"/>
  <c r="O27026" i="3"/>
  <c r="O27018" i="3"/>
  <c r="O27010" i="3"/>
  <c r="O27002" i="3"/>
  <c r="O26994" i="3"/>
  <c r="O26986" i="3"/>
  <c r="O26978" i="3"/>
  <c r="O26970" i="3"/>
  <c r="O26962" i="3"/>
  <c r="O26954" i="3"/>
  <c r="O26946" i="3"/>
  <c r="O26938" i="3"/>
  <c r="O26930" i="3"/>
  <c r="O26922" i="3"/>
  <c r="O26914" i="3"/>
  <c r="O26906" i="3"/>
  <c r="O26898" i="3"/>
  <c r="O26890" i="3"/>
  <c r="O26882" i="3"/>
  <c r="O26874" i="3"/>
  <c r="O26866" i="3"/>
  <c r="O26858" i="3"/>
  <c r="O26850" i="3"/>
  <c r="O26842" i="3"/>
  <c r="O26834" i="3"/>
  <c r="O26826" i="3"/>
  <c r="O26818" i="3"/>
  <c r="O26810" i="3"/>
  <c r="O26802" i="3"/>
  <c r="O26794" i="3"/>
  <c r="O26786" i="3"/>
  <c r="O26778" i="3"/>
  <c r="O26770" i="3"/>
  <c r="O26762" i="3"/>
  <c r="O26754" i="3"/>
  <c r="O26746" i="3"/>
  <c r="O26738" i="3"/>
  <c r="O26730" i="3"/>
  <c r="O26722" i="3"/>
  <c r="O26714" i="3"/>
  <c r="O26706" i="3"/>
  <c r="O26698" i="3"/>
  <c r="O26690" i="3"/>
  <c r="O26682" i="3"/>
  <c r="O26674" i="3"/>
  <c r="O26666" i="3"/>
  <c r="O26658" i="3"/>
  <c r="O26650" i="3"/>
  <c r="O26642" i="3"/>
  <c r="O26634" i="3"/>
  <c r="O26626" i="3"/>
  <c r="O26618" i="3"/>
  <c r="O26610" i="3"/>
  <c r="O26602" i="3"/>
  <c r="O26594" i="3"/>
  <c r="O26586" i="3"/>
  <c r="O26578" i="3"/>
  <c r="O26570" i="3"/>
  <c r="O26562" i="3"/>
  <c r="O26554" i="3"/>
  <c r="O26546" i="3"/>
  <c r="O26538" i="3"/>
  <c r="O26530" i="3"/>
  <c r="O26522" i="3"/>
  <c r="O26514" i="3"/>
  <c r="O26506" i="3"/>
  <c r="O26498" i="3"/>
  <c r="O26490" i="3"/>
  <c r="O26482" i="3"/>
  <c r="O26474" i="3"/>
  <c r="O26466" i="3"/>
  <c r="O26458" i="3"/>
  <c r="O26450" i="3"/>
  <c r="O26442" i="3"/>
  <c r="O26434" i="3"/>
  <c r="O26426" i="3"/>
  <c r="O26418" i="3"/>
  <c r="O26410" i="3"/>
  <c r="O26402" i="3"/>
  <c r="O26394" i="3"/>
  <c r="O26386" i="3"/>
  <c r="O26378" i="3"/>
  <c r="O26370" i="3"/>
  <c r="O26362" i="3"/>
  <c r="O26354" i="3"/>
  <c r="O26346" i="3"/>
  <c r="O26338" i="3"/>
  <c r="O26330" i="3"/>
  <c r="O26322" i="3"/>
  <c r="O26314" i="3"/>
  <c r="O26306" i="3"/>
  <c r="O26298" i="3"/>
  <c r="O26290" i="3"/>
  <c r="O26282" i="3"/>
  <c r="O26274" i="3"/>
  <c r="O26266" i="3"/>
  <c r="O26258" i="3"/>
  <c r="O26250" i="3"/>
  <c r="O26242" i="3"/>
  <c r="O26234" i="3"/>
  <c r="O26226" i="3"/>
  <c r="O26218" i="3"/>
  <c r="O26210" i="3"/>
  <c r="O26202" i="3"/>
  <c r="O26194" i="3"/>
  <c r="O26186" i="3"/>
  <c r="O26178" i="3"/>
  <c r="O26170" i="3"/>
  <c r="O26162" i="3"/>
  <c r="O26154" i="3"/>
  <c r="O26146" i="3"/>
  <c r="O26138" i="3"/>
  <c r="O26130" i="3"/>
  <c r="O26122" i="3"/>
  <c r="O26114" i="3"/>
  <c r="O26106" i="3"/>
  <c r="O26098" i="3"/>
  <c r="O26090" i="3"/>
  <c r="O26082" i="3"/>
  <c r="O26074" i="3"/>
  <c r="O26066" i="3"/>
  <c r="O26058" i="3"/>
  <c r="O26050" i="3"/>
  <c r="O26042" i="3"/>
  <c r="O26034" i="3"/>
  <c r="O26026" i="3"/>
  <c r="O26018" i="3"/>
  <c r="O26010" i="3"/>
  <c r="O26002" i="3"/>
  <c r="O25994" i="3"/>
  <c r="O25986" i="3"/>
  <c r="O25978" i="3"/>
  <c r="O25970" i="3"/>
  <c r="O25962" i="3"/>
  <c r="O25954" i="3"/>
  <c r="O25946" i="3"/>
  <c r="O25938" i="3"/>
  <c r="O25930" i="3"/>
  <c r="O25922" i="3"/>
  <c r="O25914" i="3"/>
  <c r="O25906" i="3"/>
  <c r="O25898" i="3"/>
  <c r="O25890" i="3"/>
  <c r="O25882" i="3"/>
  <c r="O25874" i="3"/>
  <c r="O25866" i="3"/>
  <c r="O25858" i="3"/>
  <c r="O25850" i="3"/>
  <c r="O25842" i="3"/>
  <c r="O25834" i="3"/>
  <c r="O25826" i="3"/>
  <c r="O25818" i="3"/>
  <c r="O25810" i="3"/>
  <c r="O25802" i="3"/>
  <c r="O25794" i="3"/>
  <c r="O25786" i="3"/>
  <c r="O25778" i="3"/>
  <c r="O25770" i="3"/>
  <c r="O25762" i="3"/>
  <c r="O25754" i="3"/>
  <c r="O25746" i="3"/>
  <c r="O25738" i="3"/>
  <c r="O25730" i="3"/>
  <c r="O25722" i="3"/>
  <c r="O25714" i="3"/>
  <c r="O25706" i="3"/>
  <c r="O25698" i="3"/>
  <c r="O25690" i="3"/>
  <c r="O25682" i="3"/>
  <c r="O25674" i="3"/>
  <c r="O48917" i="3"/>
  <c r="O46373" i="3"/>
  <c r="O44325" i="3"/>
  <c r="O42790" i="3"/>
  <c r="O42054" i="3"/>
  <c r="O41758" i="3"/>
  <c r="O41502" i="3"/>
  <c r="O41258" i="3"/>
  <c r="O41130" i="3"/>
  <c r="O41002" i="3"/>
  <c r="O40874" i="3"/>
  <c r="O40746" i="3"/>
  <c r="O40618" i="3"/>
  <c r="O40490" i="3"/>
  <c r="O40362" i="3"/>
  <c r="O40234" i="3"/>
  <c r="O40106" i="3"/>
  <c r="O39978" i="3"/>
  <c r="O39850" i="3"/>
  <c r="O39722" i="3"/>
  <c r="O39594" i="3"/>
  <c r="O39466" i="3"/>
  <c r="O39338" i="3"/>
  <c r="O39210" i="3"/>
  <c r="O39082" i="3"/>
  <c r="O38954" i="3"/>
  <c r="O38826" i="3"/>
  <c r="O38698" i="3"/>
  <c r="O38570" i="3"/>
  <c r="O38442" i="3"/>
  <c r="O38314" i="3"/>
  <c r="O38186" i="3"/>
  <c r="O38058" i="3"/>
  <c r="O37930" i="3"/>
  <c r="O37802" i="3"/>
  <c r="O37674" i="3"/>
  <c r="O37546" i="3"/>
  <c r="O37418" i="3"/>
  <c r="O37290" i="3"/>
  <c r="O37162" i="3"/>
  <c r="O37034" i="3"/>
  <c r="O36906" i="3"/>
  <c r="O36778" i="3"/>
  <c r="O36650" i="3"/>
  <c r="O36522" i="3"/>
  <c r="O36394" i="3"/>
  <c r="O36266" i="3"/>
  <c r="O36138" i="3"/>
  <c r="O36010" i="3"/>
  <c r="O35882" i="3"/>
  <c r="O35754" i="3"/>
  <c r="O35626" i="3"/>
  <c r="O35498" i="3"/>
  <c r="O35370" i="3"/>
  <c r="O35242" i="3"/>
  <c r="O35114" i="3"/>
  <c r="O35027" i="3"/>
  <c r="O34967" i="3"/>
  <c r="O34915" i="3"/>
  <c r="O34865" i="3"/>
  <c r="O34813" i="3"/>
  <c r="O34762" i="3"/>
  <c r="O34711" i="3"/>
  <c r="O34659" i="3"/>
  <c r="O34609" i="3"/>
  <c r="O34562" i="3"/>
  <c r="O34519" i="3"/>
  <c r="O34476" i="3"/>
  <c r="O34434" i="3"/>
  <c r="O34391" i="3"/>
  <c r="O34348" i="3"/>
  <c r="O34306" i="3"/>
  <c r="O34263" i="3"/>
  <c r="O34220" i="3"/>
  <c r="O34178" i="3"/>
  <c r="O34135" i="3"/>
  <c r="O34092" i="3"/>
  <c r="O34050" i="3"/>
  <c r="O34007" i="3"/>
  <c r="O33964" i="3"/>
  <c r="O33922" i="3"/>
  <c r="O33879" i="3"/>
  <c r="O33836" i="3"/>
  <c r="O33794" i="3"/>
  <c r="O33751" i="3"/>
  <c r="O33708" i="3"/>
  <c r="O33666" i="3"/>
  <c r="O33623" i="3"/>
  <c r="O33586" i="3"/>
  <c r="O33549" i="3"/>
  <c r="O33513" i="3"/>
  <c r="O33476" i="3"/>
  <c r="O33439" i="3"/>
  <c r="O33403" i="3"/>
  <c r="O33366" i="3"/>
  <c r="O33330" i="3"/>
  <c r="O33293" i="3"/>
  <c r="O33257" i="3"/>
  <c r="O33225" i="3"/>
  <c r="O33193" i="3"/>
  <c r="O33161" i="3"/>
  <c r="O33129" i="3"/>
  <c r="O33097" i="3"/>
  <c r="O33065" i="3"/>
  <c r="O33033" i="3"/>
  <c r="O33001" i="3"/>
  <c r="O32969" i="3"/>
  <c r="O32937" i="3"/>
  <c r="O32905" i="3"/>
  <c r="O32873" i="3"/>
  <c r="O32841" i="3"/>
  <c r="O32809" i="3"/>
  <c r="O32777" i="3"/>
  <c r="O32745" i="3"/>
  <c r="O32713" i="3"/>
  <c r="O32681" i="3"/>
  <c r="O32649" i="3"/>
  <c r="O32617" i="3"/>
  <c r="O32585" i="3"/>
  <c r="O32553" i="3"/>
  <c r="O32521" i="3"/>
  <c r="O32489" i="3"/>
  <c r="O32457" i="3"/>
  <c r="O32425" i="3"/>
  <c r="O32393" i="3"/>
  <c r="O32361" i="3"/>
  <c r="O32329" i="3"/>
  <c r="O32297" i="3"/>
  <c r="O32265" i="3"/>
  <c r="O32233" i="3"/>
  <c r="O32201" i="3"/>
  <c r="O32169" i="3"/>
  <c r="O32137" i="3"/>
  <c r="O32105" i="3"/>
  <c r="O32073" i="3"/>
  <c r="O32041" i="3"/>
  <c r="O32009" i="3"/>
  <c r="O31977" i="3"/>
  <c r="O31945" i="3"/>
  <c r="O31913" i="3"/>
  <c r="O31881" i="3"/>
  <c r="O31849" i="3"/>
  <c r="O31817" i="3"/>
  <c r="O31785" i="3"/>
  <c r="O31753" i="3"/>
  <c r="O31721" i="3"/>
  <c r="O31689" i="3"/>
  <c r="O31657" i="3"/>
  <c r="O31625" i="3"/>
  <c r="O31593" i="3"/>
  <c r="O31561" i="3"/>
  <c r="O31529" i="3"/>
  <c r="O31497" i="3"/>
  <c r="O31465" i="3"/>
  <c r="O31433" i="3"/>
  <c r="O31401" i="3"/>
  <c r="O31369" i="3"/>
  <c r="O31337" i="3"/>
  <c r="O31305" i="3"/>
  <c r="O31273" i="3"/>
  <c r="O31241" i="3"/>
  <c r="O31209" i="3"/>
  <c r="O31177" i="3"/>
  <c r="O31145" i="3"/>
  <c r="O31113" i="3"/>
  <c r="O31081" i="3"/>
  <c r="O31049" i="3"/>
  <c r="O31017" i="3"/>
  <c r="O30985" i="3"/>
  <c r="O30953" i="3"/>
  <c r="O30921" i="3"/>
  <c r="O30889" i="3"/>
  <c r="O30857" i="3"/>
  <c r="O30825" i="3"/>
  <c r="O30793" i="3"/>
  <c r="O30761" i="3"/>
  <c r="O30729" i="3"/>
  <c r="O30697" i="3"/>
  <c r="O30665" i="3"/>
  <c r="O30633" i="3"/>
  <c r="O30601" i="3"/>
  <c r="O30569" i="3"/>
  <c r="O30537" i="3"/>
  <c r="O30513" i="3"/>
  <c r="O30491" i="3"/>
  <c r="O30472" i="3"/>
  <c r="O30449" i="3"/>
  <c r="O30427" i="3"/>
  <c r="O30408" i="3"/>
  <c r="O30385" i="3"/>
  <c r="O30363" i="3"/>
  <c r="O30344" i="3"/>
  <c r="O30321" i="3"/>
  <c r="O30299" i="3"/>
  <c r="O30280" i="3"/>
  <c r="O30257" i="3"/>
  <c r="O30235" i="3"/>
  <c r="O30216" i="3"/>
  <c r="O30193" i="3"/>
  <c r="O30171" i="3"/>
  <c r="O30152" i="3"/>
  <c r="O30129" i="3"/>
  <c r="O30107" i="3"/>
  <c r="O30088" i="3"/>
  <c r="O30065" i="3"/>
  <c r="O30043" i="3"/>
  <c r="O30024" i="3"/>
  <c r="O30001" i="3"/>
  <c r="O29979" i="3"/>
  <c r="O29960" i="3"/>
  <c r="O29937" i="3"/>
  <c r="O29915" i="3"/>
  <c r="O29896" i="3"/>
  <c r="O29873" i="3"/>
  <c r="O29851" i="3"/>
  <c r="O29832" i="3"/>
  <c r="O29809" i="3"/>
  <c r="O29787" i="3"/>
  <c r="O29768" i="3"/>
  <c r="O29745" i="3"/>
  <c r="O29723" i="3"/>
  <c r="O29704" i="3"/>
  <c r="O29681" i="3"/>
  <c r="O29659" i="3"/>
  <c r="O29640" i="3"/>
  <c r="O29617" i="3"/>
  <c r="O29595" i="3"/>
  <c r="O29576" i="3"/>
  <c r="O29553" i="3"/>
  <c r="O29531" i="3"/>
  <c r="O29512" i="3"/>
  <c r="O29489" i="3"/>
  <c r="O29467" i="3"/>
  <c r="O29448" i="3"/>
  <c r="O29425" i="3"/>
  <c r="O29403" i="3"/>
  <c r="O29384" i="3"/>
  <c r="O29361" i="3"/>
  <c r="O29339" i="3"/>
  <c r="O29320" i="3"/>
  <c r="O29297" i="3"/>
  <c r="O29275" i="3"/>
  <c r="O29256" i="3"/>
  <c r="O29233" i="3"/>
  <c r="O29211" i="3"/>
  <c r="O29192" i="3"/>
  <c r="O29169" i="3"/>
  <c r="O29147" i="3"/>
  <c r="O29128" i="3"/>
  <c r="O29105" i="3"/>
  <c r="O29083" i="3"/>
  <c r="O29064" i="3"/>
  <c r="O29041" i="3"/>
  <c r="O29019" i="3"/>
  <c r="O29000" i="3"/>
  <c r="O28977" i="3"/>
  <c r="O28955" i="3"/>
  <c r="O28936" i="3"/>
  <c r="O28913" i="3"/>
  <c r="O28891" i="3"/>
  <c r="O28872" i="3"/>
  <c r="O28849" i="3"/>
  <c r="O28827" i="3"/>
  <c r="O28808" i="3"/>
  <c r="O28785" i="3"/>
  <c r="O28763" i="3"/>
  <c r="O28744" i="3"/>
  <c r="O28721" i="3"/>
  <c r="O28699" i="3"/>
  <c r="O28680" i="3"/>
  <c r="O28657" i="3"/>
  <c r="O28635" i="3"/>
  <c r="O28616" i="3"/>
  <c r="O28593" i="3"/>
  <c r="O28571" i="3"/>
  <c r="O28552" i="3"/>
  <c r="O28529" i="3"/>
  <c r="O28507" i="3"/>
  <c r="O28488" i="3"/>
  <c r="O28465" i="3"/>
  <c r="O28443" i="3"/>
  <c r="O28424" i="3"/>
  <c r="O28401" i="3"/>
  <c r="O28379" i="3"/>
  <c r="O28360" i="3"/>
  <c r="O28337" i="3"/>
  <c r="O28315" i="3"/>
  <c r="O28296" i="3"/>
  <c r="O28273" i="3"/>
  <c r="O28251" i="3"/>
  <c r="O28232" i="3"/>
  <c r="O28209" i="3"/>
  <c r="O28187" i="3"/>
  <c r="O28168" i="3"/>
  <c r="O28145" i="3"/>
  <c r="O28123" i="3"/>
  <c r="O28104" i="3"/>
  <c r="O28081" i="3"/>
  <c r="O28059" i="3"/>
  <c r="O28040" i="3"/>
  <c r="O28021" i="3"/>
  <c r="O28005" i="3"/>
  <c r="O27989" i="3"/>
  <c r="O27973" i="3"/>
  <c r="O27957" i="3"/>
  <c r="O27941" i="3"/>
  <c r="O27925" i="3"/>
  <c r="O27909" i="3"/>
  <c r="O27893" i="3"/>
  <c r="O27877" i="3"/>
  <c r="O27861" i="3"/>
  <c r="O27845" i="3"/>
  <c r="O27829" i="3"/>
  <c r="O27813" i="3"/>
  <c r="O27797" i="3"/>
  <c r="O27781" i="3"/>
  <c r="O27765" i="3"/>
  <c r="O27749" i="3"/>
  <c r="O27733" i="3"/>
  <c r="O27717" i="3"/>
  <c r="O27701" i="3"/>
  <c r="O27685" i="3"/>
  <c r="O27669" i="3"/>
  <c r="O27653" i="3"/>
  <c r="O27637" i="3"/>
  <c r="O27621" i="3"/>
  <c r="O27605" i="3"/>
  <c r="O27589" i="3"/>
  <c r="O27573" i="3"/>
  <c r="O27557" i="3"/>
  <c r="O27541" i="3"/>
  <c r="O27525" i="3"/>
  <c r="O27509" i="3"/>
  <c r="O27493" i="3"/>
  <c r="O27477" i="3"/>
  <c r="O27461" i="3"/>
  <c r="O27445" i="3"/>
  <c r="O27429" i="3"/>
  <c r="O27413" i="3"/>
  <c r="O27397" i="3"/>
  <c r="O27381" i="3"/>
  <c r="O27365" i="3"/>
  <c r="O27349" i="3"/>
  <c r="O27333" i="3"/>
  <c r="O27317" i="3"/>
  <c r="O27301" i="3"/>
  <c r="O27285" i="3"/>
  <c r="O27269" i="3"/>
  <c r="O27253" i="3"/>
  <c r="O27237" i="3"/>
  <c r="O27221" i="3"/>
  <c r="O27205" i="3"/>
  <c r="O27189" i="3"/>
  <c r="O27173" i="3"/>
  <c r="O27157" i="3"/>
  <c r="O27141" i="3"/>
  <c r="O27125" i="3"/>
  <c r="O27109" i="3"/>
  <c r="O27093" i="3"/>
  <c r="O27077" i="3"/>
  <c r="O27061" i="3"/>
  <c r="O27045" i="3"/>
  <c r="O27029" i="3"/>
  <c r="O27013" i="3"/>
  <c r="O26997" i="3"/>
  <c r="O26981" i="3"/>
  <c r="O26965" i="3"/>
  <c r="O26949" i="3"/>
  <c r="O26933" i="3"/>
  <c r="O26917" i="3"/>
  <c r="O26901" i="3"/>
  <c r="O26885" i="3"/>
  <c r="O26869" i="3"/>
  <c r="O26853" i="3"/>
  <c r="O26837" i="3"/>
  <c r="O26821" i="3"/>
  <c r="O26805" i="3"/>
  <c r="O26789" i="3"/>
  <c r="O26773" i="3"/>
  <c r="O26757" i="3"/>
  <c r="O26741" i="3"/>
  <c r="O26725" i="3"/>
  <c r="O26709" i="3"/>
  <c r="O26693" i="3"/>
  <c r="O26677" i="3"/>
  <c r="O26661" i="3"/>
  <c r="O26645" i="3"/>
  <c r="O26629" i="3"/>
  <c r="O26613" i="3"/>
  <c r="O26597" i="3"/>
  <c r="O26581" i="3"/>
  <c r="O26565" i="3"/>
  <c r="O26549" i="3"/>
  <c r="O26533" i="3"/>
  <c r="O26517" i="3"/>
  <c r="O26501" i="3"/>
  <c r="O26485" i="3"/>
  <c r="O26469" i="3"/>
  <c r="O26453" i="3"/>
  <c r="O26437" i="3"/>
  <c r="O26421" i="3"/>
  <c r="O26405" i="3"/>
  <c r="O26389" i="3"/>
  <c r="O26373" i="3"/>
  <c r="O26357" i="3"/>
  <c r="O26341" i="3"/>
  <c r="O26325" i="3"/>
  <c r="O26309" i="3"/>
  <c r="O26293" i="3"/>
  <c r="O26277" i="3"/>
  <c r="O26261" i="3"/>
  <c r="O26245" i="3"/>
  <c r="O26229" i="3"/>
  <c r="O26213" i="3"/>
  <c r="O26197" i="3"/>
  <c r="O26181" i="3"/>
  <c r="O26165" i="3"/>
  <c r="O26149" i="3"/>
  <c r="O26133" i="3"/>
  <c r="O26117" i="3"/>
  <c r="O26101" i="3"/>
  <c r="O26085" i="3"/>
  <c r="O26069" i="3"/>
  <c r="O26053" i="3"/>
  <c r="O26037" i="3"/>
  <c r="O26021" i="3"/>
  <c r="O26005" i="3"/>
  <c r="O25989" i="3"/>
  <c r="O25973" i="3"/>
  <c r="O25957" i="3"/>
  <c r="O25941" i="3"/>
  <c r="O25925" i="3"/>
  <c r="O25909" i="3"/>
  <c r="O25893" i="3"/>
  <c r="O25877" i="3"/>
  <c r="O25861" i="3"/>
  <c r="O25845" i="3"/>
  <c r="O25829" i="3"/>
  <c r="O25813" i="3"/>
  <c r="O25797" i="3"/>
  <c r="O25781" i="3"/>
  <c r="O25765" i="3"/>
  <c r="O25749" i="3"/>
  <c r="O25733" i="3"/>
  <c r="O25717" i="3"/>
  <c r="O25701" i="3"/>
  <c r="O25685" i="3"/>
  <c r="O25669" i="3"/>
  <c r="O25657" i="3"/>
  <c r="O25643" i="3"/>
  <c r="O25632" i="3"/>
  <c r="O25618" i="3"/>
  <c r="O25605" i="3"/>
  <c r="O25593" i="3"/>
  <c r="O25579" i="3"/>
  <c r="O25568" i="3"/>
  <c r="O25554" i="3"/>
  <c r="O25541" i="3"/>
  <c r="O25529" i="3"/>
  <c r="O25515" i="3"/>
  <c r="O25504" i="3"/>
  <c r="O25490" i="3"/>
  <c r="O25477" i="3"/>
  <c r="O25465" i="3"/>
  <c r="O25451" i="3"/>
  <c r="O25440" i="3"/>
  <c r="O25426" i="3"/>
  <c r="O25413" i="3"/>
  <c r="O25401" i="3"/>
  <c r="O25387" i="3"/>
  <c r="O25376" i="3"/>
  <c r="O25362" i="3"/>
  <c r="O25349" i="3"/>
  <c r="O25337" i="3"/>
  <c r="O25323" i="3"/>
  <c r="O25312" i="3"/>
  <c r="O25298" i="3"/>
  <c r="O25285" i="3"/>
  <c r="O25273" i="3"/>
  <c r="O25259" i="3"/>
  <c r="O25248" i="3"/>
  <c r="O25234" i="3"/>
  <c r="O25221" i="3"/>
  <c r="O25209" i="3"/>
  <c r="O25195" i="3"/>
  <c r="O25184" i="3"/>
  <c r="O25170" i="3"/>
  <c r="O25157" i="3"/>
  <c r="O25145" i="3"/>
  <c r="O25131" i="3"/>
  <c r="O25120" i="3"/>
  <c r="O25106" i="3"/>
  <c r="O25093" i="3"/>
  <c r="O25081" i="3"/>
  <c r="O25067" i="3"/>
  <c r="O25056" i="3"/>
  <c r="O25042" i="3"/>
  <c r="O25029" i="3"/>
  <c r="O25017" i="3"/>
  <c r="O25003" i="3"/>
  <c r="O24992" i="3"/>
  <c r="O24978" i="3"/>
  <c r="O24965" i="3"/>
  <c r="O24953" i="3"/>
  <c r="O24939" i="3"/>
  <c r="O24928" i="3"/>
  <c r="O24914" i="3"/>
  <c r="O24901" i="3"/>
  <c r="O24889" i="3"/>
  <c r="O24875" i="3"/>
  <c r="O24864" i="3"/>
  <c r="O24850" i="3"/>
  <c r="O24837" i="3"/>
  <c r="O24825" i="3"/>
  <c r="O24811" i="3"/>
  <c r="O24800" i="3"/>
  <c r="O24786" i="3"/>
  <c r="O24773" i="3"/>
  <c r="O24761" i="3"/>
  <c r="O24747" i="3"/>
  <c r="O24736" i="3"/>
  <c r="O24722" i="3"/>
  <c r="O24709" i="3"/>
  <c r="O24697" i="3"/>
  <c r="O24685" i="3"/>
  <c r="O24676" i="3"/>
  <c r="O24668" i="3"/>
  <c r="O24660" i="3"/>
  <c r="O24652" i="3"/>
  <c r="O24644" i="3"/>
  <c r="O24636" i="3"/>
  <c r="O24628" i="3"/>
  <c r="O24620" i="3"/>
  <c r="O24612" i="3"/>
  <c r="O24604" i="3"/>
  <c r="O24596" i="3"/>
  <c r="O24588" i="3"/>
  <c r="O24580" i="3"/>
  <c r="O24572" i="3"/>
  <c r="O24564" i="3"/>
  <c r="O24556" i="3"/>
  <c r="O24548" i="3"/>
  <c r="O24540" i="3"/>
  <c r="O24532" i="3"/>
  <c r="O24524" i="3"/>
  <c r="O24516" i="3"/>
  <c r="O24508" i="3"/>
  <c r="O24500" i="3"/>
  <c r="O24492" i="3"/>
  <c r="O24484" i="3"/>
  <c r="O24476" i="3"/>
  <c r="O24468" i="3"/>
  <c r="O24460" i="3"/>
  <c r="O24452" i="3"/>
  <c r="O24444" i="3"/>
  <c r="O24436" i="3"/>
  <c r="O24428" i="3"/>
  <c r="O24420" i="3"/>
  <c r="O24412" i="3"/>
  <c r="O24404" i="3"/>
  <c r="O24396" i="3"/>
  <c r="O24388" i="3"/>
  <c r="O24380" i="3"/>
  <c r="O24372" i="3"/>
  <c r="O24364" i="3"/>
  <c r="O24356" i="3"/>
  <c r="O24348" i="3"/>
  <c r="O24340" i="3"/>
  <c r="O24332" i="3"/>
  <c r="O24324" i="3"/>
  <c r="O24316" i="3"/>
  <c r="O24308" i="3"/>
  <c r="O24300" i="3"/>
  <c r="O24292" i="3"/>
  <c r="O24284" i="3"/>
  <c r="O24276" i="3"/>
  <c r="O24268" i="3"/>
  <c r="O24260" i="3"/>
  <c r="O24252" i="3"/>
  <c r="O24244" i="3"/>
  <c r="O24236" i="3"/>
  <c r="O24228" i="3"/>
  <c r="O24220" i="3"/>
  <c r="O24212" i="3"/>
  <c r="O24204" i="3"/>
  <c r="O24196" i="3"/>
  <c r="O24188" i="3"/>
  <c r="O24180" i="3"/>
  <c r="O24172" i="3"/>
  <c r="O24164" i="3"/>
  <c r="O24156" i="3"/>
  <c r="O24148" i="3"/>
  <c r="O24140" i="3"/>
  <c r="O24132" i="3"/>
  <c r="O24124" i="3"/>
  <c r="O24116" i="3"/>
  <c r="O24108" i="3"/>
  <c r="O24100" i="3"/>
  <c r="O24092" i="3"/>
  <c r="O24084" i="3"/>
  <c r="O24076" i="3"/>
  <c r="O24068" i="3"/>
  <c r="O24060" i="3"/>
  <c r="O24052" i="3"/>
  <c r="O24044" i="3"/>
  <c r="O24036" i="3"/>
  <c r="O24028" i="3"/>
  <c r="O24020" i="3"/>
  <c r="O24012" i="3"/>
  <c r="O24004" i="3"/>
  <c r="O23996" i="3"/>
  <c r="O23988" i="3"/>
  <c r="O23980" i="3"/>
  <c r="O23972" i="3"/>
  <c r="O23964" i="3"/>
  <c r="O23956" i="3"/>
  <c r="O23948" i="3"/>
  <c r="O23940" i="3"/>
  <c r="O23932" i="3"/>
  <c r="O23924" i="3"/>
  <c r="O23916" i="3"/>
  <c r="O23908" i="3"/>
  <c r="O23900" i="3"/>
  <c r="O23892" i="3"/>
  <c r="O23884" i="3"/>
  <c r="O23876" i="3"/>
  <c r="O23868" i="3"/>
  <c r="O23860" i="3"/>
  <c r="O23852" i="3"/>
  <c r="O23844" i="3"/>
  <c r="O23836" i="3"/>
  <c r="O23828" i="3"/>
  <c r="O23820" i="3"/>
  <c r="O23812" i="3"/>
  <c r="O23804" i="3"/>
  <c r="O48508" i="3"/>
  <c r="O46117" i="3"/>
  <c r="O44069" i="3"/>
  <c r="O42662" i="3"/>
  <c r="O41990" i="3"/>
  <c r="O41710" i="3"/>
  <c r="O41454" i="3"/>
  <c r="O41234" i="3"/>
  <c r="O41106" i="3"/>
  <c r="O40978" i="3"/>
  <c r="O40850" i="3"/>
  <c r="O40722" i="3"/>
  <c r="O40594" i="3"/>
  <c r="O40466" i="3"/>
  <c r="O40338" i="3"/>
  <c r="O40210" i="3"/>
  <c r="O40082" i="3"/>
  <c r="O39954" i="3"/>
  <c r="O39826" i="3"/>
  <c r="O39698" i="3"/>
  <c r="O39570" i="3"/>
  <c r="O39442" i="3"/>
  <c r="O39314" i="3"/>
  <c r="O39186" i="3"/>
  <c r="O39058" i="3"/>
  <c r="O38930" i="3"/>
  <c r="O38802" i="3"/>
  <c r="O38674" i="3"/>
  <c r="O38546" i="3"/>
  <c r="O38418" i="3"/>
  <c r="O38290" i="3"/>
  <c r="O38162" i="3"/>
  <c r="O38034" i="3"/>
  <c r="O37906" i="3"/>
  <c r="O37778" i="3"/>
  <c r="O37650" i="3"/>
  <c r="O37522" i="3"/>
  <c r="O37394" i="3"/>
  <c r="O37266" i="3"/>
  <c r="O37138" i="3"/>
  <c r="O37010" i="3"/>
  <c r="O36882" i="3"/>
  <c r="O36754" i="3"/>
  <c r="O36626" i="3"/>
  <c r="O36498" i="3"/>
  <c r="O36370" i="3"/>
  <c r="O36242" i="3"/>
  <c r="O36114" i="3"/>
  <c r="O35986" i="3"/>
  <c r="O35858" i="3"/>
  <c r="O35730" i="3"/>
  <c r="O35602" i="3"/>
  <c r="O35474" i="3"/>
  <c r="O35346" i="3"/>
  <c r="O35218" i="3"/>
  <c r="O35098" i="3"/>
  <c r="O35015" i="3"/>
  <c r="O34957" i="3"/>
  <c r="O34906" i="3"/>
  <c r="O34855" i="3"/>
  <c r="O34803" i="3"/>
  <c r="O34753" i="3"/>
  <c r="O34701" i="3"/>
  <c r="O34650" i="3"/>
  <c r="O34599" i="3"/>
  <c r="O34554" i="3"/>
  <c r="O34511" i="3"/>
  <c r="O34468" i="3"/>
  <c r="O34426" i="3"/>
  <c r="O34383" i="3"/>
  <c r="O34340" i="3"/>
  <c r="O34298" i="3"/>
  <c r="O34255" i="3"/>
  <c r="O34212" i="3"/>
  <c r="O34170" i="3"/>
  <c r="O34127" i="3"/>
  <c r="O34084" i="3"/>
  <c r="O34042" i="3"/>
  <c r="O33999" i="3"/>
  <c r="O33956" i="3"/>
  <c r="O33914" i="3"/>
  <c r="O33871" i="3"/>
  <c r="O33828" i="3"/>
  <c r="O33786" i="3"/>
  <c r="O33743" i="3"/>
  <c r="O33700" i="3"/>
  <c r="O33658" i="3"/>
  <c r="O33615" i="3"/>
  <c r="O33579" i="3"/>
  <c r="O33542" i="3"/>
  <c r="O33506" i="3"/>
  <c r="O33469" i="3"/>
  <c r="O33433" i="3"/>
  <c r="O33396" i="3"/>
  <c r="O33359" i="3"/>
  <c r="O33323" i="3"/>
  <c r="O33286" i="3"/>
  <c r="O33251" i="3"/>
  <c r="O33219" i="3"/>
  <c r="O33187" i="3"/>
  <c r="O33155" i="3"/>
  <c r="O33123" i="3"/>
  <c r="O33091" i="3"/>
  <c r="O33059" i="3"/>
  <c r="O33027" i="3"/>
  <c r="O32995" i="3"/>
  <c r="O32963" i="3"/>
  <c r="O32931" i="3"/>
  <c r="O32899" i="3"/>
  <c r="O32867" i="3"/>
  <c r="O32835" i="3"/>
  <c r="O32803" i="3"/>
  <c r="O32771" i="3"/>
  <c r="O32739" i="3"/>
  <c r="O32707" i="3"/>
  <c r="O32675" i="3"/>
  <c r="O32643" i="3"/>
  <c r="O32611" i="3"/>
  <c r="O32579" i="3"/>
  <c r="O32547" i="3"/>
  <c r="O32515" i="3"/>
  <c r="O32483" i="3"/>
  <c r="O32451" i="3"/>
  <c r="O32419" i="3"/>
  <c r="O32387" i="3"/>
  <c r="O32355" i="3"/>
  <c r="O32323" i="3"/>
  <c r="O32291" i="3"/>
  <c r="O32259" i="3"/>
  <c r="O32227" i="3"/>
  <c r="O32195" i="3"/>
  <c r="O32163" i="3"/>
  <c r="O32131" i="3"/>
  <c r="O32099" i="3"/>
  <c r="O32067" i="3"/>
  <c r="O32035" i="3"/>
  <c r="O32003" i="3"/>
  <c r="O31971" i="3"/>
  <c r="O31939" i="3"/>
  <c r="O31907" i="3"/>
  <c r="O31875" i="3"/>
  <c r="O31843" i="3"/>
  <c r="O31811" i="3"/>
  <c r="O31779" i="3"/>
  <c r="O31747" i="3"/>
  <c r="O31715" i="3"/>
  <c r="O31683" i="3"/>
  <c r="O31651" i="3"/>
  <c r="O31619" i="3"/>
  <c r="O31587" i="3"/>
  <c r="O31555" i="3"/>
  <c r="O31523" i="3"/>
  <c r="O31491" i="3"/>
  <c r="O31459" i="3"/>
  <c r="O31427" i="3"/>
  <c r="O31395" i="3"/>
  <c r="O31363" i="3"/>
  <c r="O31331" i="3"/>
  <c r="O31299" i="3"/>
  <c r="O31267" i="3"/>
  <c r="O31235" i="3"/>
  <c r="O31203" i="3"/>
  <c r="O31171" i="3"/>
  <c r="O31139" i="3"/>
  <c r="O31107" i="3"/>
  <c r="O31075" i="3"/>
  <c r="O31043" i="3"/>
  <c r="O31011" i="3"/>
  <c r="O30979" i="3"/>
  <c r="O30947" i="3"/>
  <c r="O30915" i="3"/>
  <c r="O30883" i="3"/>
  <c r="O30851" i="3"/>
  <c r="O30819" i="3"/>
  <c r="O30787" i="3"/>
  <c r="O30755" i="3"/>
  <c r="O30723" i="3"/>
  <c r="O30691" i="3"/>
  <c r="O30659" i="3"/>
  <c r="O30627" i="3"/>
  <c r="O30595" i="3"/>
  <c r="O30563" i="3"/>
  <c r="O30531" i="3"/>
  <c r="O30512" i="3"/>
  <c r="O30489" i="3"/>
  <c r="O30467" i="3"/>
  <c r="O30448" i="3"/>
  <c r="O30425" i="3"/>
  <c r="O30403" i="3"/>
  <c r="O30384" i="3"/>
  <c r="O30361" i="3"/>
  <c r="O30339" i="3"/>
  <c r="O30320" i="3"/>
  <c r="O30297" i="3"/>
  <c r="O30275" i="3"/>
  <c r="O30256" i="3"/>
  <c r="O30233" i="3"/>
  <c r="O30211" i="3"/>
  <c r="O30192" i="3"/>
  <c r="O30169" i="3"/>
  <c r="O30147" i="3"/>
  <c r="O30128" i="3"/>
  <c r="O30105" i="3"/>
  <c r="O30083" i="3"/>
  <c r="O30064" i="3"/>
  <c r="O30041" i="3"/>
  <c r="O30019" i="3"/>
  <c r="O30000" i="3"/>
  <c r="O29977" i="3"/>
  <c r="O29955" i="3"/>
  <c r="O29936" i="3"/>
  <c r="O29913" i="3"/>
  <c r="O29891" i="3"/>
  <c r="O29872" i="3"/>
  <c r="O29849" i="3"/>
  <c r="O29827" i="3"/>
  <c r="O29808" i="3"/>
  <c r="O29785" i="3"/>
  <c r="O29763" i="3"/>
  <c r="O29744" i="3"/>
  <c r="O29721" i="3"/>
  <c r="O29699" i="3"/>
  <c r="O29680" i="3"/>
  <c r="O29657" i="3"/>
  <c r="O29635" i="3"/>
  <c r="O29616" i="3"/>
  <c r="O29593" i="3"/>
  <c r="O29571" i="3"/>
  <c r="O29552" i="3"/>
  <c r="O29529" i="3"/>
  <c r="O29507" i="3"/>
  <c r="O29488" i="3"/>
  <c r="O29465" i="3"/>
  <c r="O29443" i="3"/>
  <c r="O29424" i="3"/>
  <c r="O29401" i="3"/>
  <c r="O29379" i="3"/>
  <c r="O29360" i="3"/>
  <c r="O29337" i="3"/>
  <c r="O29315" i="3"/>
  <c r="O29296" i="3"/>
  <c r="O29273" i="3"/>
  <c r="O29251" i="3"/>
  <c r="O29232" i="3"/>
  <c r="O29209" i="3"/>
  <c r="O29187" i="3"/>
  <c r="O29168" i="3"/>
  <c r="O29145" i="3"/>
  <c r="O29123" i="3"/>
  <c r="O29104" i="3"/>
  <c r="O29081" i="3"/>
  <c r="O29059" i="3"/>
  <c r="O29040" i="3"/>
  <c r="O29017" i="3"/>
  <c r="O28995" i="3"/>
  <c r="O28976" i="3"/>
  <c r="O28953" i="3"/>
  <c r="O28931" i="3"/>
  <c r="O28912" i="3"/>
  <c r="O28889" i="3"/>
  <c r="O28867" i="3"/>
  <c r="O28848" i="3"/>
  <c r="O28825" i="3"/>
  <c r="O28803" i="3"/>
  <c r="O28784" i="3"/>
  <c r="O28761" i="3"/>
  <c r="O28739" i="3"/>
  <c r="O28720" i="3"/>
  <c r="O28697" i="3"/>
  <c r="O28675" i="3"/>
  <c r="O28656" i="3"/>
  <c r="O28633" i="3"/>
  <c r="O28611" i="3"/>
  <c r="O28592" i="3"/>
  <c r="O28569" i="3"/>
  <c r="O28547" i="3"/>
  <c r="O28528" i="3"/>
  <c r="O28505" i="3"/>
  <c r="O28483" i="3"/>
  <c r="O28464" i="3"/>
  <c r="O28441" i="3"/>
  <c r="O28419" i="3"/>
  <c r="O28400" i="3"/>
  <c r="O28377" i="3"/>
  <c r="O28355" i="3"/>
  <c r="O28336" i="3"/>
  <c r="O28313" i="3"/>
  <c r="O28291" i="3"/>
  <c r="O28272" i="3"/>
  <c r="O28249" i="3"/>
  <c r="O28227" i="3"/>
  <c r="O28208" i="3"/>
  <c r="O28185" i="3"/>
  <c r="O28163" i="3"/>
  <c r="O28144" i="3"/>
  <c r="O28121" i="3"/>
  <c r="O28099" i="3"/>
  <c r="O28080" i="3"/>
  <c r="O28057" i="3"/>
  <c r="O28035" i="3"/>
  <c r="O28019" i="3"/>
  <c r="O28003" i="3"/>
  <c r="O27987" i="3"/>
  <c r="O27971" i="3"/>
  <c r="O27955" i="3"/>
  <c r="O27939" i="3"/>
  <c r="O27923" i="3"/>
  <c r="O27907" i="3"/>
  <c r="O27891" i="3"/>
  <c r="O27875" i="3"/>
  <c r="O27859" i="3"/>
  <c r="O27843" i="3"/>
  <c r="O27827" i="3"/>
  <c r="O27811" i="3"/>
  <c r="O27795" i="3"/>
  <c r="O27779" i="3"/>
  <c r="O27763" i="3"/>
  <c r="O27747" i="3"/>
  <c r="O27731" i="3"/>
  <c r="O27715" i="3"/>
  <c r="O27699" i="3"/>
  <c r="O27683" i="3"/>
  <c r="O27667" i="3"/>
  <c r="O27651" i="3"/>
  <c r="O27635" i="3"/>
  <c r="O27619" i="3"/>
  <c r="O27603" i="3"/>
  <c r="O27587" i="3"/>
  <c r="O27571" i="3"/>
  <c r="O27555" i="3"/>
  <c r="O27539" i="3"/>
  <c r="O27523" i="3"/>
  <c r="O27507" i="3"/>
  <c r="O27491" i="3"/>
  <c r="O27475" i="3"/>
  <c r="O27459" i="3"/>
  <c r="O27443" i="3"/>
  <c r="O27427" i="3"/>
  <c r="O27411" i="3"/>
  <c r="O27395" i="3"/>
  <c r="O27379" i="3"/>
  <c r="O27363" i="3"/>
  <c r="O27347" i="3"/>
  <c r="O27331" i="3"/>
  <c r="O27315" i="3"/>
  <c r="O27299" i="3"/>
  <c r="O27283" i="3"/>
  <c r="O27267" i="3"/>
  <c r="O27251" i="3"/>
  <c r="O27235" i="3"/>
  <c r="O27219" i="3"/>
  <c r="O27203" i="3"/>
  <c r="O27187" i="3"/>
  <c r="O27171" i="3"/>
  <c r="O27155" i="3"/>
  <c r="O27139" i="3"/>
  <c r="O27123" i="3"/>
  <c r="O27107" i="3"/>
  <c r="O27091" i="3"/>
  <c r="O27075" i="3"/>
  <c r="O27059" i="3"/>
  <c r="O27043" i="3"/>
  <c r="O27027" i="3"/>
  <c r="O27011" i="3"/>
  <c r="O26995" i="3"/>
  <c r="O26979" i="3"/>
  <c r="O26963" i="3"/>
  <c r="O26947" i="3"/>
  <c r="O26931" i="3"/>
  <c r="O26915" i="3"/>
  <c r="O26899" i="3"/>
  <c r="O26883" i="3"/>
  <c r="O26867" i="3"/>
  <c r="O26851" i="3"/>
  <c r="O26835" i="3"/>
  <c r="O26819" i="3"/>
  <c r="O26803" i="3"/>
  <c r="O26787" i="3"/>
  <c r="O26771" i="3"/>
  <c r="O26755" i="3"/>
  <c r="O26739" i="3"/>
  <c r="O26723" i="3"/>
  <c r="O26707" i="3"/>
  <c r="O26691" i="3"/>
  <c r="O26675" i="3"/>
  <c r="O26659" i="3"/>
  <c r="O26643" i="3"/>
  <c r="O26627" i="3"/>
  <c r="O26611" i="3"/>
  <c r="O26595" i="3"/>
  <c r="O26579" i="3"/>
  <c r="O26563" i="3"/>
  <c r="O26547" i="3"/>
  <c r="O26531" i="3"/>
  <c r="O26515" i="3"/>
  <c r="O26499" i="3"/>
  <c r="O26483" i="3"/>
  <c r="O26467" i="3"/>
  <c r="O26451" i="3"/>
  <c r="O26435" i="3"/>
  <c r="O26419" i="3"/>
  <c r="O26403" i="3"/>
  <c r="O26387" i="3"/>
  <c r="O26371" i="3"/>
  <c r="O26355" i="3"/>
  <c r="O26339" i="3"/>
  <c r="O26323" i="3"/>
  <c r="O26307" i="3"/>
  <c r="O26291" i="3"/>
  <c r="O26275" i="3"/>
  <c r="O26259" i="3"/>
  <c r="O26243" i="3"/>
  <c r="O26227" i="3"/>
  <c r="O26211" i="3"/>
  <c r="O26195" i="3"/>
  <c r="O26179" i="3"/>
  <c r="O26163" i="3"/>
  <c r="O26147" i="3"/>
  <c r="O26131" i="3"/>
  <c r="O26115" i="3"/>
  <c r="O26099" i="3"/>
  <c r="O26083" i="3"/>
  <c r="O26067" i="3"/>
  <c r="O26051" i="3"/>
  <c r="O26035" i="3"/>
  <c r="O26019" i="3"/>
  <c r="O26003" i="3"/>
  <c r="O25987" i="3"/>
  <c r="O25971" i="3"/>
  <c r="O25955" i="3"/>
  <c r="O25939" i="3"/>
  <c r="O25923" i="3"/>
  <c r="O25907" i="3"/>
  <c r="O25891" i="3"/>
  <c r="O25875" i="3"/>
  <c r="O25859" i="3"/>
  <c r="O25843" i="3"/>
  <c r="O25827" i="3"/>
  <c r="O25811" i="3"/>
  <c r="O25795" i="3"/>
  <c r="O25779" i="3"/>
  <c r="O25763" i="3"/>
  <c r="O25747" i="3"/>
  <c r="O25731" i="3"/>
  <c r="O25715" i="3"/>
  <c r="O25699" i="3"/>
  <c r="O25683" i="3"/>
  <c r="O25667" i="3"/>
  <c r="O25656" i="3"/>
  <c r="O25642" i="3"/>
  <c r="O25629" i="3"/>
  <c r="O25617" i="3"/>
  <c r="O25603" i="3"/>
  <c r="O25592" i="3"/>
  <c r="O25578" i="3"/>
  <c r="O25565" i="3"/>
  <c r="O25553" i="3"/>
  <c r="O25539" i="3"/>
  <c r="O25528" i="3"/>
  <c r="O25514" i="3"/>
  <c r="O25501" i="3"/>
  <c r="O25489" i="3"/>
  <c r="O25475" i="3"/>
  <c r="O25464" i="3"/>
  <c r="O25450" i="3"/>
  <c r="O25437" i="3"/>
  <c r="O25425" i="3"/>
  <c r="O25411" i="3"/>
  <c r="O25400" i="3"/>
  <c r="O25386" i="3"/>
  <c r="O25373" i="3"/>
  <c r="O25361" i="3"/>
  <c r="O25347" i="3"/>
  <c r="O25336" i="3"/>
  <c r="O25322" i="3"/>
  <c r="O25309" i="3"/>
  <c r="O25297" i="3"/>
  <c r="O25283" i="3"/>
  <c r="O25272" i="3"/>
  <c r="O25258" i="3"/>
  <c r="O25245" i="3"/>
  <c r="O25233" i="3"/>
  <c r="O25219" i="3"/>
  <c r="O25208" i="3"/>
  <c r="O25194" i="3"/>
  <c r="O25181" i="3"/>
  <c r="O25169" i="3"/>
  <c r="O25155" i="3"/>
  <c r="O25144" i="3"/>
  <c r="O25130" i="3"/>
  <c r="O25117" i="3"/>
  <c r="O25105" i="3"/>
  <c r="O25091" i="3"/>
  <c r="O25080" i="3"/>
  <c r="O25066" i="3"/>
  <c r="O25053" i="3"/>
  <c r="O25041" i="3"/>
  <c r="O25027" i="3"/>
  <c r="O25016" i="3"/>
  <c r="O25002" i="3"/>
  <c r="O24989" i="3"/>
  <c r="O24977" i="3"/>
  <c r="O24963" i="3"/>
  <c r="O24952" i="3"/>
  <c r="O24938" i="3"/>
  <c r="O24925" i="3"/>
  <c r="O24913" i="3"/>
  <c r="O24899" i="3"/>
  <c r="O24888" i="3"/>
  <c r="O24874" i="3"/>
  <c r="O24861" i="3"/>
  <c r="O24849" i="3"/>
  <c r="O24835" i="3"/>
  <c r="O24824" i="3"/>
  <c r="O24810" i="3"/>
  <c r="O24797" i="3"/>
  <c r="O24785" i="3"/>
  <c r="O24771" i="3"/>
  <c r="O24760" i="3"/>
  <c r="O24746" i="3"/>
  <c r="O24733" i="3"/>
  <c r="O24721" i="3"/>
  <c r="O24707" i="3"/>
  <c r="O24696" i="3"/>
  <c r="O24684" i="3"/>
  <c r="O24675" i="3"/>
  <c r="O24667" i="3"/>
  <c r="O24659" i="3"/>
  <c r="O24651" i="3"/>
  <c r="O24643" i="3"/>
  <c r="O24635" i="3"/>
  <c r="O24627" i="3"/>
  <c r="O24619" i="3"/>
  <c r="O24611" i="3"/>
  <c r="O24603" i="3"/>
  <c r="O24595" i="3"/>
  <c r="O24587" i="3"/>
  <c r="O24579" i="3"/>
  <c r="O24571" i="3"/>
  <c r="O24563" i="3"/>
  <c r="O24555" i="3"/>
  <c r="O24547" i="3"/>
  <c r="O24539" i="3"/>
  <c r="O24531" i="3"/>
  <c r="O24523" i="3"/>
  <c r="O24515" i="3"/>
  <c r="O24507" i="3"/>
  <c r="O24499" i="3"/>
  <c r="O24491" i="3"/>
  <c r="O24483" i="3"/>
  <c r="O24475" i="3"/>
  <c r="O24467" i="3"/>
  <c r="O24459" i="3"/>
  <c r="O24451" i="3"/>
  <c r="O24443" i="3"/>
  <c r="O24435" i="3"/>
  <c r="O24427" i="3"/>
  <c r="O24419" i="3"/>
  <c r="O24411" i="3"/>
  <c r="O24403" i="3"/>
  <c r="O24395" i="3"/>
  <c r="O24387" i="3"/>
  <c r="O24379" i="3"/>
  <c r="O24371" i="3"/>
  <c r="O24363" i="3"/>
  <c r="O24355" i="3"/>
  <c r="O24347" i="3"/>
  <c r="O24339" i="3"/>
  <c r="O24331" i="3"/>
  <c r="O24323" i="3"/>
  <c r="O24315" i="3"/>
  <c r="O24307" i="3"/>
  <c r="O24299" i="3"/>
  <c r="O24291" i="3"/>
  <c r="O24283" i="3"/>
  <c r="O24275" i="3"/>
  <c r="O24267" i="3"/>
  <c r="O24259" i="3"/>
  <c r="O24251" i="3"/>
  <c r="O24243" i="3"/>
  <c r="O24235" i="3"/>
  <c r="O24227" i="3"/>
  <c r="O24219" i="3"/>
  <c r="O24211" i="3"/>
  <c r="O24203" i="3"/>
  <c r="O24195" i="3"/>
  <c r="O24187" i="3"/>
  <c r="O24179" i="3"/>
  <c r="O24171" i="3"/>
  <c r="O24163" i="3"/>
  <c r="O24155" i="3"/>
  <c r="O24147" i="3"/>
  <c r="O24139" i="3"/>
  <c r="O24131" i="3"/>
  <c r="O24123" i="3"/>
  <c r="O24115" i="3"/>
  <c r="O48099" i="3"/>
  <c r="O45861" i="3"/>
  <c r="O43813" i="3"/>
  <c r="O42534" i="3"/>
  <c r="O41972" i="3"/>
  <c r="O41694" i="3"/>
  <c r="O41438" i="3"/>
  <c r="O41226" i="3"/>
  <c r="O41098" i="3"/>
  <c r="O40970" i="3"/>
  <c r="O40842" i="3"/>
  <c r="O40714" i="3"/>
  <c r="O40586" i="3"/>
  <c r="O40458" i="3"/>
  <c r="O40330" i="3"/>
  <c r="O40202" i="3"/>
  <c r="O40074" i="3"/>
  <c r="O39946" i="3"/>
  <c r="O39818" i="3"/>
  <c r="O39690" i="3"/>
  <c r="O39562" i="3"/>
  <c r="O39434" i="3"/>
  <c r="O39306" i="3"/>
  <c r="O39178" i="3"/>
  <c r="O39050" i="3"/>
  <c r="O38922" i="3"/>
  <c r="O38794" i="3"/>
  <c r="O38666" i="3"/>
  <c r="O38538" i="3"/>
  <c r="O38410" i="3"/>
  <c r="O38282" i="3"/>
  <c r="O38154" i="3"/>
  <c r="O38026" i="3"/>
  <c r="O37898" i="3"/>
  <c r="O37770" i="3"/>
  <c r="O37642" i="3"/>
  <c r="O37514" i="3"/>
  <c r="O37386" i="3"/>
  <c r="O37258" i="3"/>
  <c r="O37130" i="3"/>
  <c r="O37002" i="3"/>
  <c r="O36874" i="3"/>
  <c r="O36746" i="3"/>
  <c r="O36618" i="3"/>
  <c r="O36490" i="3"/>
  <c r="O36362" i="3"/>
  <c r="O36234" i="3"/>
  <c r="O36106" i="3"/>
  <c r="O35978" i="3"/>
  <c r="O35850" i="3"/>
  <c r="O35722" i="3"/>
  <c r="O35594" i="3"/>
  <c r="O35466" i="3"/>
  <c r="O35338" i="3"/>
  <c r="O35210" i="3"/>
  <c r="O35091" i="3"/>
  <c r="O35010" i="3"/>
  <c r="O34954" i="3"/>
  <c r="O34903" i="3"/>
  <c r="O34851" i="3"/>
  <c r="O34801" i="3"/>
  <c r="O34749" i="3"/>
  <c r="O34698" i="3"/>
  <c r="O34647" i="3"/>
  <c r="O34595" i="3"/>
  <c r="O34551" i="3"/>
  <c r="O34508" i="3"/>
  <c r="O34466" i="3"/>
  <c r="O34423" i="3"/>
  <c r="O34380" i="3"/>
  <c r="O34338" i="3"/>
  <c r="O34295" i="3"/>
  <c r="O34252" i="3"/>
  <c r="O34210" i="3"/>
  <c r="O34167" i="3"/>
  <c r="O34124" i="3"/>
  <c r="O34082" i="3"/>
  <c r="O34039" i="3"/>
  <c r="O33996" i="3"/>
  <c r="O33954" i="3"/>
  <c r="O33911" i="3"/>
  <c r="O33868" i="3"/>
  <c r="O33826" i="3"/>
  <c r="O33783" i="3"/>
  <c r="O33740" i="3"/>
  <c r="O33698" i="3"/>
  <c r="O33655" i="3"/>
  <c r="O33613" i="3"/>
  <c r="O33577" i="3"/>
  <c r="O33540" i="3"/>
  <c r="O33503" i="3"/>
  <c r="O33467" i="3"/>
  <c r="O33430" i="3"/>
  <c r="O33394" i="3"/>
  <c r="O33357" i="3"/>
  <c r="O33321" i="3"/>
  <c r="O33284" i="3"/>
  <c r="O33249" i="3"/>
  <c r="O33217" i="3"/>
  <c r="O33185" i="3"/>
  <c r="O33153" i="3"/>
  <c r="O33121" i="3"/>
  <c r="O33089" i="3"/>
  <c r="O33057" i="3"/>
  <c r="O33025" i="3"/>
  <c r="O32993" i="3"/>
  <c r="O32961" i="3"/>
  <c r="O32929" i="3"/>
  <c r="O32897" i="3"/>
  <c r="O32865" i="3"/>
  <c r="O32833" i="3"/>
  <c r="O32801" i="3"/>
  <c r="O32769" i="3"/>
  <c r="O32737" i="3"/>
  <c r="O32705" i="3"/>
  <c r="O32673" i="3"/>
  <c r="O32641" i="3"/>
  <c r="O32609" i="3"/>
  <c r="O32577" i="3"/>
  <c r="O32545" i="3"/>
  <c r="O32513" i="3"/>
  <c r="O32481" i="3"/>
  <c r="O32449" i="3"/>
  <c r="O32417" i="3"/>
  <c r="O32385" i="3"/>
  <c r="O32353" i="3"/>
  <c r="O32321" i="3"/>
  <c r="O32289" i="3"/>
  <c r="O32257" i="3"/>
  <c r="O32225" i="3"/>
  <c r="O32193" i="3"/>
  <c r="O32161" i="3"/>
  <c r="O32129" i="3"/>
  <c r="O32097" i="3"/>
  <c r="O32065" i="3"/>
  <c r="O32033" i="3"/>
  <c r="O32001" i="3"/>
  <c r="O31969" i="3"/>
  <c r="O31937" i="3"/>
  <c r="O31905" i="3"/>
  <c r="O31873" i="3"/>
  <c r="O31841" i="3"/>
  <c r="O31809" i="3"/>
  <c r="O31777" i="3"/>
  <c r="O31745" i="3"/>
  <c r="O31713" i="3"/>
  <c r="O31681" i="3"/>
  <c r="O31649" i="3"/>
  <c r="O31617" i="3"/>
  <c r="O31585" i="3"/>
  <c r="O31553" i="3"/>
  <c r="O31521" i="3"/>
  <c r="O31489" i="3"/>
  <c r="O31457" i="3"/>
  <c r="O31425" i="3"/>
  <c r="O31393" i="3"/>
  <c r="O31361" i="3"/>
  <c r="O31329" i="3"/>
  <c r="O31297" i="3"/>
  <c r="O31265" i="3"/>
  <c r="O31233" i="3"/>
  <c r="O31201" i="3"/>
  <c r="O31169" i="3"/>
  <c r="O31137" i="3"/>
  <c r="O31105" i="3"/>
  <c r="O31073" i="3"/>
  <c r="O31041" i="3"/>
  <c r="O31009" i="3"/>
  <c r="O30977" i="3"/>
  <c r="O30945" i="3"/>
  <c r="O30913" i="3"/>
  <c r="O30881" i="3"/>
  <c r="O30849" i="3"/>
  <c r="O30817" i="3"/>
  <c r="O30785" i="3"/>
  <c r="O30753" i="3"/>
  <c r="O30721" i="3"/>
  <c r="O30689" i="3"/>
  <c r="O30657" i="3"/>
  <c r="O30625" i="3"/>
  <c r="O30593" i="3"/>
  <c r="O30561" i="3"/>
  <c r="O30529" i="3"/>
  <c r="O30507" i="3"/>
  <c r="O30488" i="3"/>
  <c r="O30465" i="3"/>
  <c r="O30443" i="3"/>
  <c r="O30424" i="3"/>
  <c r="O30401" i="3"/>
  <c r="O30379" i="3"/>
  <c r="O30360" i="3"/>
  <c r="O30337" i="3"/>
  <c r="O30315" i="3"/>
  <c r="O30296" i="3"/>
  <c r="O30273" i="3"/>
  <c r="O30251" i="3"/>
  <c r="O30232" i="3"/>
  <c r="O30209" i="3"/>
  <c r="O30187" i="3"/>
  <c r="O30168" i="3"/>
  <c r="O30145" i="3"/>
  <c r="O30123" i="3"/>
  <c r="O30104" i="3"/>
  <c r="O30081" i="3"/>
  <c r="O30059" i="3"/>
  <c r="O30040" i="3"/>
  <c r="O30017" i="3"/>
  <c r="O29995" i="3"/>
  <c r="O29976" i="3"/>
  <c r="O29953" i="3"/>
  <c r="O29931" i="3"/>
  <c r="O29912" i="3"/>
  <c r="O29889" i="3"/>
  <c r="O29867" i="3"/>
  <c r="O29848" i="3"/>
  <c r="O29825" i="3"/>
  <c r="O29803" i="3"/>
  <c r="O29784" i="3"/>
  <c r="O29761" i="3"/>
  <c r="O29739" i="3"/>
  <c r="O29720" i="3"/>
  <c r="O29697" i="3"/>
  <c r="O29675" i="3"/>
  <c r="O47728" i="3"/>
  <c r="O45605" i="3"/>
  <c r="O43557" i="3"/>
  <c r="O42406" i="3"/>
  <c r="O41908" i="3"/>
  <c r="O41646" i="3"/>
  <c r="O41390" i="3"/>
  <c r="O41202" i="3"/>
  <c r="O41074" i="3"/>
  <c r="O40946" i="3"/>
  <c r="O40818" i="3"/>
  <c r="O40690" i="3"/>
  <c r="O40562" i="3"/>
  <c r="O40434" i="3"/>
  <c r="O40306" i="3"/>
  <c r="O40178" i="3"/>
  <c r="O40050" i="3"/>
  <c r="O39922" i="3"/>
  <c r="O39794" i="3"/>
  <c r="O39666" i="3"/>
  <c r="O39538" i="3"/>
  <c r="O39410" i="3"/>
  <c r="O39282" i="3"/>
  <c r="O39154" i="3"/>
  <c r="O39026" i="3"/>
  <c r="O38898" i="3"/>
  <c r="O38770" i="3"/>
  <c r="O38642" i="3"/>
  <c r="O38514" i="3"/>
  <c r="O38386" i="3"/>
  <c r="O38258" i="3"/>
  <c r="O38130" i="3"/>
  <c r="O38002" i="3"/>
  <c r="O37874" i="3"/>
  <c r="O37746" i="3"/>
  <c r="O37618" i="3"/>
  <c r="O37490" i="3"/>
  <c r="O37362" i="3"/>
  <c r="O37234" i="3"/>
  <c r="O37106" i="3"/>
  <c r="O36978" i="3"/>
  <c r="O36850" i="3"/>
  <c r="O36722" i="3"/>
  <c r="O36594" i="3"/>
  <c r="O36466" i="3"/>
  <c r="O36338" i="3"/>
  <c r="O36210" i="3"/>
  <c r="O36082" i="3"/>
  <c r="O35954" i="3"/>
  <c r="O35826" i="3"/>
  <c r="O35698" i="3"/>
  <c r="O35570" i="3"/>
  <c r="O35442" i="3"/>
  <c r="O35314" i="3"/>
  <c r="O35186" i="3"/>
  <c r="O35075" i="3"/>
  <c r="O34999" i="3"/>
  <c r="O34945" i="3"/>
  <c r="O34893" i="3"/>
  <c r="O34842" i="3"/>
  <c r="O34791" i="3"/>
  <c r="O34739" i="3"/>
  <c r="O34689" i="3"/>
  <c r="O34637" i="3"/>
  <c r="O34586" i="3"/>
  <c r="O34543" i="3"/>
  <c r="O34500" i="3"/>
  <c r="O34458" i="3"/>
  <c r="O34415" i="3"/>
  <c r="O34372" i="3"/>
  <c r="O34330" i="3"/>
  <c r="O34287" i="3"/>
  <c r="O34244" i="3"/>
  <c r="O34202" i="3"/>
  <c r="O34159" i="3"/>
  <c r="O34116" i="3"/>
  <c r="O34074" i="3"/>
  <c r="O34031" i="3"/>
  <c r="O33988" i="3"/>
  <c r="O33946" i="3"/>
  <c r="O33903" i="3"/>
  <c r="O33860" i="3"/>
  <c r="O33818" i="3"/>
  <c r="O33775" i="3"/>
  <c r="O33732" i="3"/>
  <c r="O33690" i="3"/>
  <c r="O33647" i="3"/>
  <c r="O33606" i="3"/>
  <c r="O33570" i="3"/>
  <c r="O33533" i="3"/>
  <c r="O33497" i="3"/>
  <c r="O33460" i="3"/>
  <c r="O33423" i="3"/>
  <c r="O33387" i="3"/>
  <c r="O33350" i="3"/>
  <c r="O33314" i="3"/>
  <c r="O33277" i="3"/>
  <c r="O33243" i="3"/>
  <c r="O33211" i="3"/>
  <c r="O33179" i="3"/>
  <c r="O33147" i="3"/>
  <c r="O33115" i="3"/>
  <c r="O33083" i="3"/>
  <c r="O33051" i="3"/>
  <c r="O33019" i="3"/>
  <c r="O32987" i="3"/>
  <c r="O32955" i="3"/>
  <c r="O32923" i="3"/>
  <c r="O32891" i="3"/>
  <c r="O32859" i="3"/>
  <c r="O32827" i="3"/>
  <c r="O32795" i="3"/>
  <c r="O32763" i="3"/>
  <c r="O32731" i="3"/>
  <c r="O32699" i="3"/>
  <c r="O32667" i="3"/>
  <c r="O32635" i="3"/>
  <c r="O32603" i="3"/>
  <c r="O32571" i="3"/>
  <c r="O32539" i="3"/>
  <c r="O32507" i="3"/>
  <c r="O32475" i="3"/>
  <c r="O32443" i="3"/>
  <c r="O32411" i="3"/>
  <c r="O32379" i="3"/>
  <c r="O32347" i="3"/>
  <c r="O32315" i="3"/>
  <c r="O32283" i="3"/>
  <c r="O32251" i="3"/>
  <c r="O32219" i="3"/>
  <c r="O32187" i="3"/>
  <c r="O32155" i="3"/>
  <c r="O32123" i="3"/>
  <c r="O32091" i="3"/>
  <c r="O32059" i="3"/>
  <c r="O32027" i="3"/>
  <c r="O31995" i="3"/>
  <c r="O31963" i="3"/>
  <c r="O31931" i="3"/>
  <c r="O31899" i="3"/>
  <c r="O31867" i="3"/>
  <c r="O31835" i="3"/>
  <c r="O31803" i="3"/>
  <c r="O31771" i="3"/>
  <c r="O31739" i="3"/>
  <c r="O31707" i="3"/>
  <c r="O31675" i="3"/>
  <c r="O31643" i="3"/>
  <c r="O31611" i="3"/>
  <c r="O31579" i="3"/>
  <c r="O31547" i="3"/>
  <c r="O31515" i="3"/>
  <c r="O31483" i="3"/>
  <c r="O31451" i="3"/>
  <c r="O31419" i="3"/>
  <c r="O31387" i="3"/>
  <c r="O31355" i="3"/>
  <c r="O31323" i="3"/>
  <c r="O31291" i="3"/>
  <c r="O31259" i="3"/>
  <c r="O31227" i="3"/>
  <c r="O31195" i="3"/>
  <c r="O31163" i="3"/>
  <c r="O31131" i="3"/>
  <c r="O31099" i="3"/>
  <c r="O31067" i="3"/>
  <c r="O31035" i="3"/>
  <c r="O31003" i="3"/>
  <c r="O30971" i="3"/>
  <c r="O30939" i="3"/>
  <c r="O30907" i="3"/>
  <c r="O30875" i="3"/>
  <c r="O30843" i="3"/>
  <c r="O30811" i="3"/>
  <c r="O30779" i="3"/>
  <c r="O30747" i="3"/>
  <c r="O30715" i="3"/>
  <c r="O30683" i="3"/>
  <c r="O30651" i="3"/>
  <c r="O30619" i="3"/>
  <c r="O30587" i="3"/>
  <c r="O30555" i="3"/>
  <c r="O30528" i="3"/>
  <c r="O30505" i="3"/>
  <c r="O30483" i="3"/>
  <c r="O30464" i="3"/>
  <c r="O30441" i="3"/>
  <c r="O30419" i="3"/>
  <c r="O30400" i="3"/>
  <c r="O30377" i="3"/>
  <c r="O30355" i="3"/>
  <c r="O30336" i="3"/>
  <c r="O30313" i="3"/>
  <c r="O30291" i="3"/>
  <c r="O30272" i="3"/>
  <c r="O30249" i="3"/>
  <c r="O30227" i="3"/>
  <c r="O30208" i="3"/>
  <c r="O30185" i="3"/>
  <c r="O30163" i="3"/>
  <c r="O30144" i="3"/>
  <c r="O30121" i="3"/>
  <c r="O30099" i="3"/>
  <c r="O30080" i="3"/>
  <c r="O30057" i="3"/>
  <c r="O30035" i="3"/>
  <c r="O30016" i="3"/>
  <c r="O29993" i="3"/>
  <c r="O29971" i="3"/>
  <c r="O29952" i="3"/>
  <c r="O29929" i="3"/>
  <c r="O29907" i="3"/>
  <c r="O29888" i="3"/>
  <c r="O29865" i="3"/>
  <c r="O29843" i="3"/>
  <c r="O29824" i="3"/>
  <c r="O29801" i="3"/>
  <c r="O29779" i="3"/>
  <c r="O29760" i="3"/>
  <c r="O29737" i="3"/>
  <c r="O29715" i="3"/>
  <c r="O29696" i="3"/>
  <c r="O29673" i="3"/>
  <c r="O29651" i="3"/>
  <c r="O29632" i="3"/>
  <c r="O29609" i="3"/>
  <c r="O29587" i="3"/>
  <c r="O29568" i="3"/>
  <c r="O29545" i="3"/>
  <c r="O29523" i="3"/>
  <c r="O29504" i="3"/>
  <c r="O29481" i="3"/>
  <c r="O29459" i="3"/>
  <c r="O29440" i="3"/>
  <c r="O29417" i="3"/>
  <c r="O29395" i="3"/>
  <c r="O29376" i="3"/>
  <c r="O29353" i="3"/>
  <c r="O29331" i="3"/>
  <c r="O29312" i="3"/>
  <c r="O29289" i="3"/>
  <c r="O29267" i="3"/>
  <c r="O29248" i="3"/>
  <c r="O29225" i="3"/>
  <c r="O29203" i="3"/>
  <c r="O29184" i="3"/>
  <c r="O29161" i="3"/>
  <c r="O29139" i="3"/>
  <c r="O29120" i="3"/>
  <c r="O29097" i="3"/>
  <c r="O29075" i="3"/>
  <c r="O29056" i="3"/>
  <c r="O29033" i="3"/>
  <c r="O29011" i="3"/>
  <c r="O28992" i="3"/>
  <c r="O28969" i="3"/>
  <c r="O28947" i="3"/>
  <c r="O28928" i="3"/>
  <c r="O28905" i="3"/>
  <c r="O28883" i="3"/>
  <c r="O28864" i="3"/>
  <c r="O28841" i="3"/>
  <c r="O28819" i="3"/>
  <c r="O28800" i="3"/>
  <c r="O28777" i="3"/>
  <c r="O28755" i="3"/>
  <c r="O28736" i="3"/>
  <c r="O28713" i="3"/>
  <c r="O28691" i="3"/>
  <c r="O28672" i="3"/>
  <c r="O28649" i="3"/>
  <c r="O28627" i="3"/>
  <c r="O28608" i="3"/>
  <c r="O28585" i="3"/>
  <c r="O28563" i="3"/>
  <c r="O28544" i="3"/>
  <c r="O28521" i="3"/>
  <c r="O28499" i="3"/>
  <c r="O28480" i="3"/>
  <c r="O28457" i="3"/>
  <c r="O28435" i="3"/>
  <c r="O28416" i="3"/>
  <c r="O28393" i="3"/>
  <c r="O28371" i="3"/>
  <c r="O28352" i="3"/>
  <c r="O28329" i="3"/>
  <c r="O28307" i="3"/>
  <c r="O28288" i="3"/>
  <c r="O28265" i="3"/>
  <c r="O28243" i="3"/>
  <c r="O28224" i="3"/>
  <c r="O28201" i="3"/>
  <c r="O28179" i="3"/>
  <c r="O28160" i="3"/>
  <c r="O28137" i="3"/>
  <c r="O28115" i="3"/>
  <c r="O28096" i="3"/>
  <c r="O28073" i="3"/>
  <c r="O28051" i="3"/>
  <c r="O28032" i="3"/>
  <c r="O28016" i="3"/>
  <c r="O28000" i="3"/>
  <c r="O27984" i="3"/>
  <c r="O27968" i="3"/>
  <c r="O27952" i="3"/>
  <c r="O27936" i="3"/>
  <c r="O27920" i="3"/>
  <c r="O27904" i="3"/>
  <c r="O27888" i="3"/>
  <c r="O27872" i="3"/>
  <c r="O27856" i="3"/>
  <c r="O27840" i="3"/>
  <c r="O27824" i="3"/>
  <c r="O27808" i="3"/>
  <c r="O27792" i="3"/>
  <c r="O27776" i="3"/>
  <c r="O27760" i="3"/>
  <c r="O27744" i="3"/>
  <c r="O27728" i="3"/>
  <c r="O27712" i="3"/>
  <c r="O27696" i="3"/>
  <c r="O27680" i="3"/>
  <c r="O27664" i="3"/>
  <c r="O27648" i="3"/>
  <c r="O27632" i="3"/>
  <c r="O27616" i="3"/>
  <c r="O27600" i="3"/>
  <c r="O27584" i="3"/>
  <c r="O27568" i="3"/>
  <c r="O27552" i="3"/>
  <c r="O27536" i="3"/>
  <c r="O27520" i="3"/>
  <c r="O27504" i="3"/>
  <c r="O27488" i="3"/>
  <c r="O27472" i="3"/>
  <c r="O27456" i="3"/>
  <c r="O27440" i="3"/>
  <c r="O27424" i="3"/>
  <c r="O27408" i="3"/>
  <c r="O27392" i="3"/>
  <c r="O27376" i="3"/>
  <c r="O27360" i="3"/>
  <c r="O27344" i="3"/>
  <c r="O27328" i="3"/>
  <c r="O27312" i="3"/>
  <c r="O27296" i="3"/>
  <c r="O27280" i="3"/>
  <c r="O27264" i="3"/>
  <c r="O27248" i="3"/>
  <c r="O27232" i="3"/>
  <c r="O27216" i="3"/>
  <c r="O27200" i="3"/>
  <c r="O27184" i="3"/>
  <c r="O27168" i="3"/>
  <c r="O27152" i="3"/>
  <c r="O27136" i="3"/>
  <c r="O27120" i="3"/>
  <c r="O27104" i="3"/>
  <c r="O27088" i="3"/>
  <c r="O27072" i="3"/>
  <c r="O27056" i="3"/>
  <c r="O27040" i="3"/>
  <c r="O27024" i="3"/>
  <c r="O27008" i="3"/>
  <c r="O26992" i="3"/>
  <c r="O26976" i="3"/>
  <c r="O26960" i="3"/>
  <c r="O26944" i="3"/>
  <c r="O26928" i="3"/>
  <c r="O26912" i="3"/>
  <c r="O26896" i="3"/>
  <c r="O26880" i="3"/>
  <c r="O26864" i="3"/>
  <c r="O26848" i="3"/>
  <c r="O26832" i="3"/>
  <c r="O26816" i="3"/>
  <c r="O26800" i="3"/>
  <c r="O26784" i="3"/>
  <c r="O26768" i="3"/>
  <c r="O26752" i="3"/>
  <c r="O26736" i="3"/>
  <c r="O26720" i="3"/>
  <c r="O26704" i="3"/>
  <c r="O26688" i="3"/>
  <c r="O26672" i="3"/>
  <c r="O26656" i="3"/>
  <c r="O26640" i="3"/>
  <c r="O26624" i="3"/>
  <c r="O26608" i="3"/>
  <c r="O26592" i="3"/>
  <c r="O26576" i="3"/>
  <c r="O26560" i="3"/>
  <c r="O26544" i="3"/>
  <c r="O26528" i="3"/>
  <c r="O26512" i="3"/>
  <c r="O26496" i="3"/>
  <c r="O26480" i="3"/>
  <c r="O26464" i="3"/>
  <c r="O26448" i="3"/>
  <c r="O26432" i="3"/>
  <c r="O26416" i="3"/>
  <c r="O26400" i="3"/>
  <c r="O26384" i="3"/>
  <c r="O26368" i="3"/>
  <c r="O26352" i="3"/>
  <c r="O26336" i="3"/>
  <c r="O26320" i="3"/>
  <c r="O26304" i="3"/>
  <c r="O26288" i="3"/>
  <c r="O26272" i="3"/>
  <c r="O26256" i="3"/>
  <c r="O26240" i="3"/>
  <c r="O26224" i="3"/>
  <c r="O26208" i="3"/>
  <c r="O26192" i="3"/>
  <c r="O26176" i="3"/>
  <c r="O26160" i="3"/>
  <c r="O26144" i="3"/>
  <c r="O26128" i="3"/>
  <c r="O26112" i="3"/>
  <c r="O26096" i="3"/>
  <c r="O26080" i="3"/>
  <c r="O26064" i="3"/>
  <c r="O26048" i="3"/>
  <c r="O26032" i="3"/>
  <c r="O26016" i="3"/>
  <c r="O26000" i="3"/>
  <c r="O25984" i="3"/>
  <c r="O25968" i="3"/>
  <c r="O25952" i="3"/>
  <c r="O25936" i="3"/>
  <c r="O25920" i="3"/>
  <c r="O25904" i="3"/>
  <c r="O25888" i="3"/>
  <c r="O25872" i="3"/>
  <c r="O25856" i="3"/>
  <c r="O25840" i="3"/>
  <c r="O25824" i="3"/>
  <c r="O25808" i="3"/>
  <c r="O25792" i="3"/>
  <c r="O25776" i="3"/>
  <c r="O25760" i="3"/>
  <c r="O25744" i="3"/>
  <c r="O25728" i="3"/>
  <c r="O25712" i="3"/>
  <c r="O25696" i="3"/>
  <c r="O25680" i="3"/>
  <c r="O25665" i="3"/>
  <c r="O25651" i="3"/>
  <c r="O25640" i="3"/>
  <c r="O25626" i="3"/>
  <c r="O25613" i="3"/>
  <c r="O25601" i="3"/>
  <c r="O25587" i="3"/>
  <c r="O25576" i="3"/>
  <c r="O25562" i="3"/>
  <c r="O25549" i="3"/>
  <c r="O25537" i="3"/>
  <c r="O25523" i="3"/>
  <c r="O25512" i="3"/>
  <c r="O25498" i="3"/>
  <c r="O25485" i="3"/>
  <c r="O25473" i="3"/>
  <c r="O25459" i="3"/>
  <c r="O25448" i="3"/>
  <c r="O25434" i="3"/>
  <c r="O25421" i="3"/>
  <c r="O25409" i="3"/>
  <c r="O25395" i="3"/>
  <c r="O25384" i="3"/>
  <c r="O25370" i="3"/>
  <c r="O25357" i="3"/>
  <c r="O25345" i="3"/>
  <c r="O25331" i="3"/>
  <c r="O25320" i="3"/>
  <c r="O25306" i="3"/>
  <c r="O25293" i="3"/>
  <c r="O25281" i="3"/>
  <c r="O25267" i="3"/>
  <c r="O25256" i="3"/>
  <c r="O25242" i="3"/>
  <c r="O25229" i="3"/>
  <c r="O25217" i="3"/>
  <c r="O25203" i="3"/>
  <c r="O25192" i="3"/>
  <c r="O25178" i="3"/>
  <c r="O25165" i="3"/>
  <c r="O25153" i="3"/>
  <c r="O25139" i="3"/>
  <c r="O25128" i="3"/>
  <c r="O25114" i="3"/>
  <c r="O25101" i="3"/>
  <c r="O25089" i="3"/>
  <c r="O25075" i="3"/>
  <c r="O25064" i="3"/>
  <c r="O25050" i="3"/>
  <c r="O25037" i="3"/>
  <c r="O25025" i="3"/>
  <c r="O25011" i="3"/>
  <c r="O25000" i="3"/>
  <c r="O24986" i="3"/>
  <c r="O24973" i="3"/>
  <c r="O24961" i="3"/>
  <c r="O24947" i="3"/>
  <c r="O24936" i="3"/>
  <c r="O24922" i="3"/>
  <c r="O24909" i="3"/>
  <c r="O24897" i="3"/>
  <c r="O24883" i="3"/>
  <c r="O24872" i="3"/>
  <c r="O24858" i="3"/>
  <c r="O24845" i="3"/>
  <c r="O24833" i="3"/>
  <c r="O24819" i="3"/>
  <c r="O24808" i="3"/>
  <c r="O24794" i="3"/>
  <c r="O24781" i="3"/>
  <c r="O24769" i="3"/>
  <c r="O24755" i="3"/>
  <c r="O24744" i="3"/>
  <c r="O24730" i="3"/>
  <c r="O24717" i="3"/>
  <c r="O24705" i="3"/>
  <c r="O24691" i="3"/>
  <c r="O24682" i="3"/>
  <c r="O24673" i="3"/>
  <c r="O24665" i="3"/>
  <c r="O24657" i="3"/>
  <c r="O24649" i="3"/>
  <c r="O24641" i="3"/>
  <c r="O24633" i="3"/>
  <c r="O24625" i="3"/>
  <c r="O24617" i="3"/>
  <c r="O24609" i="3"/>
  <c r="O24601" i="3"/>
  <c r="O24593" i="3"/>
  <c r="O24585" i="3"/>
  <c r="O24577" i="3"/>
  <c r="O24569" i="3"/>
  <c r="O24561" i="3"/>
  <c r="O24553" i="3"/>
  <c r="O24545" i="3"/>
  <c r="O24537" i="3"/>
  <c r="O24529" i="3"/>
  <c r="O24521" i="3"/>
  <c r="O24513" i="3"/>
  <c r="O24505" i="3"/>
  <c r="O24497" i="3"/>
  <c r="O24489" i="3"/>
  <c r="O24481" i="3"/>
  <c r="O24473" i="3"/>
  <c r="O24465" i="3"/>
  <c r="O24457" i="3"/>
  <c r="O24449" i="3"/>
  <c r="O24441" i="3"/>
  <c r="O24433" i="3"/>
  <c r="O24425" i="3"/>
  <c r="O24417" i="3"/>
  <c r="O24409" i="3"/>
  <c r="O24401" i="3"/>
  <c r="O24393" i="3"/>
  <c r="O24385" i="3"/>
  <c r="O24377" i="3"/>
  <c r="O24369" i="3"/>
  <c r="O24361" i="3"/>
  <c r="O24353" i="3"/>
  <c r="O24345" i="3"/>
  <c r="O24337" i="3"/>
  <c r="O24329" i="3"/>
  <c r="O24321" i="3"/>
  <c r="O24313" i="3"/>
  <c r="O24305" i="3"/>
  <c r="O24297" i="3"/>
  <c r="O24289" i="3"/>
  <c r="O24281" i="3"/>
  <c r="O24273" i="3"/>
  <c r="O24265" i="3"/>
  <c r="O24257" i="3"/>
  <c r="O24249" i="3"/>
  <c r="O24241" i="3"/>
  <c r="O24233" i="3"/>
  <c r="O24225" i="3"/>
  <c r="O24217" i="3"/>
  <c r="O24209" i="3"/>
  <c r="O24201" i="3"/>
  <c r="O24193" i="3"/>
  <c r="O24185" i="3"/>
  <c r="O24177" i="3"/>
  <c r="O49828" i="3"/>
  <c r="O46885" i="3"/>
  <c r="O44837" i="3"/>
  <c r="O43046" i="3"/>
  <c r="O42150" i="3"/>
  <c r="O41822" i="3"/>
  <c r="O41566" i="3"/>
  <c r="O41310" i="3"/>
  <c r="O41162" i="3"/>
  <c r="O41034" i="3"/>
  <c r="O40906" i="3"/>
  <c r="O40778" i="3"/>
  <c r="O40650" i="3"/>
  <c r="O40522" i="3"/>
  <c r="O40394" i="3"/>
  <c r="O40266" i="3"/>
  <c r="O40138" i="3"/>
  <c r="O40010" i="3"/>
  <c r="O39882" i="3"/>
  <c r="O39754" i="3"/>
  <c r="O39626" i="3"/>
  <c r="O39498" i="3"/>
  <c r="O39370" i="3"/>
  <c r="O39242" i="3"/>
  <c r="O39114" i="3"/>
  <c r="O38986" i="3"/>
  <c r="O38858" i="3"/>
  <c r="O38730" i="3"/>
  <c r="O38602" i="3"/>
  <c r="O38474" i="3"/>
  <c r="O38346" i="3"/>
  <c r="O38218" i="3"/>
  <c r="O38090" i="3"/>
  <c r="O37962" i="3"/>
  <c r="O37834" i="3"/>
  <c r="O37706" i="3"/>
  <c r="O37578" i="3"/>
  <c r="O37450" i="3"/>
  <c r="O37322" i="3"/>
  <c r="O37194" i="3"/>
  <c r="O37066" i="3"/>
  <c r="O36938" i="3"/>
  <c r="O36810" i="3"/>
  <c r="O36682" i="3"/>
  <c r="O36554" i="3"/>
  <c r="O36426" i="3"/>
  <c r="O36298" i="3"/>
  <c r="O36170" i="3"/>
  <c r="O36042" i="3"/>
  <c r="O35914" i="3"/>
  <c r="O35786" i="3"/>
  <c r="O35658" i="3"/>
  <c r="O35530" i="3"/>
  <c r="O35402" i="3"/>
  <c r="O35274" i="3"/>
  <c r="O35146" i="3"/>
  <c r="O35050" i="3"/>
  <c r="O34979" i="3"/>
  <c r="O34929" i="3"/>
  <c r="O34877" i="3"/>
  <c r="O34826" i="3"/>
  <c r="O34775" i="3"/>
  <c r="O34723" i="3"/>
  <c r="O34673" i="3"/>
  <c r="O34621" i="3"/>
  <c r="O34572" i="3"/>
  <c r="O34530" i="3"/>
  <c r="O34487" i="3"/>
  <c r="O34444" i="3"/>
  <c r="O34402" i="3"/>
  <c r="O34359" i="3"/>
  <c r="O34316" i="3"/>
  <c r="O34274" i="3"/>
  <c r="O34231" i="3"/>
  <c r="O34188" i="3"/>
  <c r="O34146" i="3"/>
  <c r="O34103" i="3"/>
  <c r="O34060" i="3"/>
  <c r="O34018" i="3"/>
  <c r="O33975" i="3"/>
  <c r="O33932" i="3"/>
  <c r="O33890" i="3"/>
  <c r="O33847" i="3"/>
  <c r="O33804" i="3"/>
  <c r="O33762" i="3"/>
  <c r="O33719" i="3"/>
  <c r="O33676" i="3"/>
  <c r="O33634" i="3"/>
  <c r="O33595" i="3"/>
  <c r="O33558" i="3"/>
  <c r="O33522" i="3"/>
  <c r="O33485" i="3"/>
  <c r="O33449" i="3"/>
  <c r="O33412" i="3"/>
  <c r="O33375" i="3"/>
  <c r="O33339" i="3"/>
  <c r="O33302" i="3"/>
  <c r="O33266" i="3"/>
  <c r="O33233" i="3"/>
  <c r="O33201" i="3"/>
  <c r="O33169" i="3"/>
  <c r="O33137" i="3"/>
  <c r="O33105" i="3"/>
  <c r="O33073" i="3"/>
  <c r="O33041" i="3"/>
  <c r="O33009" i="3"/>
  <c r="O32977" i="3"/>
  <c r="O32945" i="3"/>
  <c r="O32913" i="3"/>
  <c r="O32881" i="3"/>
  <c r="O32849" i="3"/>
  <c r="O32817" i="3"/>
  <c r="O32785" i="3"/>
  <c r="O32753" i="3"/>
  <c r="O32721" i="3"/>
  <c r="O32689" i="3"/>
  <c r="O32657" i="3"/>
  <c r="O32625" i="3"/>
  <c r="O32593" i="3"/>
  <c r="O32561" i="3"/>
  <c r="O32529" i="3"/>
  <c r="O32497" i="3"/>
  <c r="O32465" i="3"/>
  <c r="O32433" i="3"/>
  <c r="O32401" i="3"/>
  <c r="O32369" i="3"/>
  <c r="O32337" i="3"/>
  <c r="O32305" i="3"/>
  <c r="O32273" i="3"/>
  <c r="O32241" i="3"/>
  <c r="O32209" i="3"/>
  <c r="O32177" i="3"/>
  <c r="O32145" i="3"/>
  <c r="O32113" i="3"/>
  <c r="O32081" i="3"/>
  <c r="O32049" i="3"/>
  <c r="O32017" i="3"/>
  <c r="O31985" i="3"/>
  <c r="O31953" i="3"/>
  <c r="O31921" i="3"/>
  <c r="O31889" i="3"/>
  <c r="O31857" i="3"/>
  <c r="O31825" i="3"/>
  <c r="O31793" i="3"/>
  <c r="O31761" i="3"/>
  <c r="O31729" i="3"/>
  <c r="O31697" i="3"/>
  <c r="O31665" i="3"/>
  <c r="O31633" i="3"/>
  <c r="O31601" i="3"/>
  <c r="O31569" i="3"/>
  <c r="O31537" i="3"/>
  <c r="O31505" i="3"/>
  <c r="O31473" i="3"/>
  <c r="O31441" i="3"/>
  <c r="O31409" i="3"/>
  <c r="O31377" i="3"/>
  <c r="O31345" i="3"/>
  <c r="O31313" i="3"/>
  <c r="O31281" i="3"/>
  <c r="O31249" i="3"/>
  <c r="O31217" i="3"/>
  <c r="O31185" i="3"/>
  <c r="O31153" i="3"/>
  <c r="O31121" i="3"/>
  <c r="O31089" i="3"/>
  <c r="O31057" i="3"/>
  <c r="O31025" i="3"/>
  <c r="O30993" i="3"/>
  <c r="O30961" i="3"/>
  <c r="O30929" i="3"/>
  <c r="O30897" i="3"/>
  <c r="O30865" i="3"/>
  <c r="O30833" i="3"/>
  <c r="O30801" i="3"/>
  <c r="O30769" i="3"/>
  <c r="O30737" i="3"/>
  <c r="O30705" i="3"/>
  <c r="O30673" i="3"/>
  <c r="O30641" i="3"/>
  <c r="O30609" i="3"/>
  <c r="O30577" i="3"/>
  <c r="O30545" i="3"/>
  <c r="O30520" i="3"/>
  <c r="O30497" i="3"/>
  <c r="O30475" i="3"/>
  <c r="O30456" i="3"/>
  <c r="O30433" i="3"/>
  <c r="O30411" i="3"/>
  <c r="O30392" i="3"/>
  <c r="O30369" i="3"/>
  <c r="O30347" i="3"/>
  <c r="O30328" i="3"/>
  <c r="O30305" i="3"/>
  <c r="O30283" i="3"/>
  <c r="O30264" i="3"/>
  <c r="O30241" i="3"/>
  <c r="O30219" i="3"/>
  <c r="O30200" i="3"/>
  <c r="O30177" i="3"/>
  <c r="O30155" i="3"/>
  <c r="O30136" i="3"/>
  <c r="O30113" i="3"/>
  <c r="O30091" i="3"/>
  <c r="O30072" i="3"/>
  <c r="O30049" i="3"/>
  <c r="O30027" i="3"/>
  <c r="O30008" i="3"/>
  <c r="O29985" i="3"/>
  <c r="O29963" i="3"/>
  <c r="O29944" i="3"/>
  <c r="O29921" i="3"/>
  <c r="O29899" i="3"/>
  <c r="O29880" i="3"/>
  <c r="O29857" i="3"/>
  <c r="O29835" i="3"/>
  <c r="O29816" i="3"/>
  <c r="O29793" i="3"/>
  <c r="O29771" i="3"/>
  <c r="O29752" i="3"/>
  <c r="O29729" i="3"/>
  <c r="O29707" i="3"/>
  <c r="O29688" i="3"/>
  <c r="O29665" i="3"/>
  <c r="O29643" i="3"/>
  <c r="O29624" i="3"/>
  <c r="O29601" i="3"/>
  <c r="O29579" i="3"/>
  <c r="O29560" i="3"/>
  <c r="O29537" i="3"/>
  <c r="O29515" i="3"/>
  <c r="O29496" i="3"/>
  <c r="O29473" i="3"/>
  <c r="O29451" i="3"/>
  <c r="O29432" i="3"/>
  <c r="O29409" i="3"/>
  <c r="O29387" i="3"/>
  <c r="O29368" i="3"/>
  <c r="O29345" i="3"/>
  <c r="O29323" i="3"/>
  <c r="O29304" i="3"/>
  <c r="O29281" i="3"/>
  <c r="O29259" i="3"/>
  <c r="O29240" i="3"/>
  <c r="O29217" i="3"/>
  <c r="O29195" i="3"/>
  <c r="O29176" i="3"/>
  <c r="O29153" i="3"/>
  <c r="O29131" i="3"/>
  <c r="O29112" i="3"/>
  <c r="O29089" i="3"/>
  <c r="O29067" i="3"/>
  <c r="O29048" i="3"/>
  <c r="O29025" i="3"/>
  <c r="O29003" i="3"/>
  <c r="O28984" i="3"/>
  <c r="O28961" i="3"/>
  <c r="O28939" i="3"/>
  <c r="O28920" i="3"/>
  <c r="O28897" i="3"/>
  <c r="O28875" i="3"/>
  <c r="O28856" i="3"/>
  <c r="O28833" i="3"/>
  <c r="O28811" i="3"/>
  <c r="O28792" i="3"/>
  <c r="O28769" i="3"/>
  <c r="O28747" i="3"/>
  <c r="O28728" i="3"/>
  <c r="O28705" i="3"/>
  <c r="O28683" i="3"/>
  <c r="O28664" i="3"/>
  <c r="O28641" i="3"/>
  <c r="O28619" i="3"/>
  <c r="O28600" i="3"/>
  <c r="O28577" i="3"/>
  <c r="O28555" i="3"/>
  <c r="O28536" i="3"/>
  <c r="O28513" i="3"/>
  <c r="O28491" i="3"/>
  <c r="O28472" i="3"/>
  <c r="O28449" i="3"/>
  <c r="O28427" i="3"/>
  <c r="O28408" i="3"/>
  <c r="O28385" i="3"/>
  <c r="O28363" i="3"/>
  <c r="O28344" i="3"/>
  <c r="O28321" i="3"/>
  <c r="O28299" i="3"/>
  <c r="O28280" i="3"/>
  <c r="O28257" i="3"/>
  <c r="O28235" i="3"/>
  <c r="O28216" i="3"/>
  <c r="O28193" i="3"/>
  <c r="O28171" i="3"/>
  <c r="O28152" i="3"/>
  <c r="O28129" i="3"/>
  <c r="O28107" i="3"/>
  <c r="O28088" i="3"/>
  <c r="O28065" i="3"/>
  <c r="O28043" i="3"/>
  <c r="O28025" i="3"/>
  <c r="O28009" i="3"/>
  <c r="O27993" i="3"/>
  <c r="O27977" i="3"/>
  <c r="O27961" i="3"/>
  <c r="O27945" i="3"/>
  <c r="O27929" i="3"/>
  <c r="O27913" i="3"/>
  <c r="O27897" i="3"/>
  <c r="O27881" i="3"/>
  <c r="O27865" i="3"/>
  <c r="O27849" i="3"/>
  <c r="O27833" i="3"/>
  <c r="O27817" i="3"/>
  <c r="O27801" i="3"/>
  <c r="O27785" i="3"/>
  <c r="O27769" i="3"/>
  <c r="O27753" i="3"/>
  <c r="O27737" i="3"/>
  <c r="O27721" i="3"/>
  <c r="O27705" i="3"/>
  <c r="O27689" i="3"/>
  <c r="O27673" i="3"/>
  <c r="O27657" i="3"/>
  <c r="O27641" i="3"/>
  <c r="O27625" i="3"/>
  <c r="O27609" i="3"/>
  <c r="O27593" i="3"/>
  <c r="O27577" i="3"/>
  <c r="O27561" i="3"/>
  <c r="O27545" i="3"/>
  <c r="O27529" i="3"/>
  <c r="O27513" i="3"/>
  <c r="O27497" i="3"/>
  <c r="O27481" i="3"/>
  <c r="O27465" i="3"/>
  <c r="O27449" i="3"/>
  <c r="O27433" i="3"/>
  <c r="O27417" i="3"/>
  <c r="O27401" i="3"/>
  <c r="O27385" i="3"/>
  <c r="O27369" i="3"/>
  <c r="O27353" i="3"/>
  <c r="O27337" i="3"/>
  <c r="O27321" i="3"/>
  <c r="O27305" i="3"/>
  <c r="O27289" i="3"/>
  <c r="O27273" i="3"/>
  <c r="O27257" i="3"/>
  <c r="O27241" i="3"/>
  <c r="O27225" i="3"/>
  <c r="O27209" i="3"/>
  <c r="O27193" i="3"/>
  <c r="O27177" i="3"/>
  <c r="O27161" i="3"/>
  <c r="O27145" i="3"/>
  <c r="O27129" i="3"/>
  <c r="O27113" i="3"/>
  <c r="O27097" i="3"/>
  <c r="O49326" i="3"/>
  <c r="O46629" i="3"/>
  <c r="O44581" i="3"/>
  <c r="O42918" i="3"/>
  <c r="O42077" i="3"/>
  <c r="O41774" i="3"/>
  <c r="O41518" i="3"/>
  <c r="O41268" i="3"/>
  <c r="O41138" i="3"/>
  <c r="O41010" i="3"/>
  <c r="O40882" i="3"/>
  <c r="O40754" i="3"/>
  <c r="O40626" i="3"/>
  <c r="O40498" i="3"/>
  <c r="O40370" i="3"/>
  <c r="O40242" i="3"/>
  <c r="O40114" i="3"/>
  <c r="O39986" i="3"/>
  <c r="O39858" i="3"/>
  <c r="O39730" i="3"/>
  <c r="O39602" i="3"/>
  <c r="O39474" i="3"/>
  <c r="O39346" i="3"/>
  <c r="O39218" i="3"/>
  <c r="O39090" i="3"/>
  <c r="O38962" i="3"/>
  <c r="O38834" i="3"/>
  <c r="O38706" i="3"/>
  <c r="O38578" i="3"/>
  <c r="O38450" i="3"/>
  <c r="O38322" i="3"/>
  <c r="O38194" i="3"/>
  <c r="O38066" i="3"/>
  <c r="O37938" i="3"/>
  <c r="O37810" i="3"/>
  <c r="O37682" i="3"/>
  <c r="O37554" i="3"/>
  <c r="O37426" i="3"/>
  <c r="O37298" i="3"/>
  <c r="O37170" i="3"/>
  <c r="O37042" i="3"/>
  <c r="O36914" i="3"/>
  <c r="O36786" i="3"/>
  <c r="O36658" i="3"/>
  <c r="O36530" i="3"/>
  <c r="O36402" i="3"/>
  <c r="O36274" i="3"/>
  <c r="O36146" i="3"/>
  <c r="O36018" i="3"/>
  <c r="O35890" i="3"/>
  <c r="O35762" i="3"/>
  <c r="O35634" i="3"/>
  <c r="O35506" i="3"/>
  <c r="O35378" i="3"/>
  <c r="O35250" i="3"/>
  <c r="O35122" i="3"/>
  <c r="O35034" i="3"/>
  <c r="O34970" i="3"/>
  <c r="O34919" i="3"/>
  <c r="O34867" i="3"/>
  <c r="O34817" i="3"/>
  <c r="O34765" i="3"/>
  <c r="O34714" i="3"/>
  <c r="O34663" i="3"/>
  <c r="O34611" i="3"/>
  <c r="O34564" i="3"/>
  <c r="O34522" i="3"/>
  <c r="O34479" i="3"/>
  <c r="O34436" i="3"/>
  <c r="O34394" i="3"/>
  <c r="O34351" i="3"/>
  <c r="O34308" i="3"/>
  <c r="O34266" i="3"/>
  <c r="O34223" i="3"/>
  <c r="O34180" i="3"/>
  <c r="O34138" i="3"/>
  <c r="O34095" i="3"/>
  <c r="O34052" i="3"/>
  <c r="O34010" i="3"/>
  <c r="O33967" i="3"/>
  <c r="O33924" i="3"/>
  <c r="O33882" i="3"/>
  <c r="O33839" i="3"/>
  <c r="O33796" i="3"/>
  <c r="O33754" i="3"/>
  <c r="O33711" i="3"/>
  <c r="O33668" i="3"/>
  <c r="O33626" i="3"/>
  <c r="O33588" i="3"/>
  <c r="O33551" i="3"/>
  <c r="O33515" i="3"/>
  <c r="O33478" i="3"/>
  <c r="O33442" i="3"/>
  <c r="O33405" i="3"/>
  <c r="O33369" i="3"/>
  <c r="O33332" i="3"/>
  <c r="O33295" i="3"/>
  <c r="O33259" i="3"/>
  <c r="O33227" i="3"/>
  <c r="O33195" i="3"/>
  <c r="O33163" i="3"/>
  <c r="O33131" i="3"/>
  <c r="O33099" i="3"/>
  <c r="O33067" i="3"/>
  <c r="O33035" i="3"/>
  <c r="O33003" i="3"/>
  <c r="O32971" i="3"/>
  <c r="O32939" i="3"/>
  <c r="O32907" i="3"/>
  <c r="O32875" i="3"/>
  <c r="O32843" i="3"/>
  <c r="O32811" i="3"/>
  <c r="O32779" i="3"/>
  <c r="O32747" i="3"/>
  <c r="O32715" i="3"/>
  <c r="O32683" i="3"/>
  <c r="O32651" i="3"/>
  <c r="O32619" i="3"/>
  <c r="O32587" i="3"/>
  <c r="O32555" i="3"/>
  <c r="O32523" i="3"/>
  <c r="O32491" i="3"/>
  <c r="O32459" i="3"/>
  <c r="O32427" i="3"/>
  <c r="O32395" i="3"/>
  <c r="O32363" i="3"/>
  <c r="O32331" i="3"/>
  <c r="O32299" i="3"/>
  <c r="O32267" i="3"/>
  <c r="O32235" i="3"/>
  <c r="O32203" i="3"/>
  <c r="O32171" i="3"/>
  <c r="O32139" i="3"/>
  <c r="O32107" i="3"/>
  <c r="O32075" i="3"/>
  <c r="O32043" i="3"/>
  <c r="O32011" i="3"/>
  <c r="O31979" i="3"/>
  <c r="O31947" i="3"/>
  <c r="O31915" i="3"/>
  <c r="O31883" i="3"/>
  <c r="O31851" i="3"/>
  <c r="O31819" i="3"/>
  <c r="O31787" i="3"/>
  <c r="O31755" i="3"/>
  <c r="O31723" i="3"/>
  <c r="O31691" i="3"/>
  <c r="O31659" i="3"/>
  <c r="O31627" i="3"/>
  <c r="O31595" i="3"/>
  <c r="O31563" i="3"/>
  <c r="O31531" i="3"/>
  <c r="O31499" i="3"/>
  <c r="O31467" i="3"/>
  <c r="O31435" i="3"/>
  <c r="O31403" i="3"/>
  <c r="O31371" i="3"/>
  <c r="O31339" i="3"/>
  <c r="O31307" i="3"/>
  <c r="O31275" i="3"/>
  <c r="O31243" i="3"/>
  <c r="O31211" i="3"/>
  <c r="O31179" i="3"/>
  <c r="O31147" i="3"/>
  <c r="O31115" i="3"/>
  <c r="O31083" i="3"/>
  <c r="O31051" i="3"/>
  <c r="O31019" i="3"/>
  <c r="O30987" i="3"/>
  <c r="O30955" i="3"/>
  <c r="O30923" i="3"/>
  <c r="O30891" i="3"/>
  <c r="O30859" i="3"/>
  <c r="O30827" i="3"/>
  <c r="O30795" i="3"/>
  <c r="O30763" i="3"/>
  <c r="O30731" i="3"/>
  <c r="O30699" i="3"/>
  <c r="O30667" i="3"/>
  <c r="O30635" i="3"/>
  <c r="O30603" i="3"/>
  <c r="O30571" i="3"/>
  <c r="O30539" i="3"/>
  <c r="O30515" i="3"/>
  <c r="O30496" i="3"/>
  <c r="O30473" i="3"/>
  <c r="O30451" i="3"/>
  <c r="O30432" i="3"/>
  <c r="O30409" i="3"/>
  <c r="O30387" i="3"/>
  <c r="O30368" i="3"/>
  <c r="O30345" i="3"/>
  <c r="O30323" i="3"/>
  <c r="O30304" i="3"/>
  <c r="O30281" i="3"/>
  <c r="O30259" i="3"/>
  <c r="O30240" i="3"/>
  <c r="O30217" i="3"/>
  <c r="O30195" i="3"/>
  <c r="O30176" i="3"/>
  <c r="O30153" i="3"/>
  <c r="O30131" i="3"/>
  <c r="O30112" i="3"/>
  <c r="O30089" i="3"/>
  <c r="O30067" i="3"/>
  <c r="O30048" i="3"/>
  <c r="O30025" i="3"/>
  <c r="O30003" i="3"/>
  <c r="O29984" i="3"/>
  <c r="O29961" i="3"/>
  <c r="O29939" i="3"/>
  <c r="O29920" i="3"/>
  <c r="O29897" i="3"/>
  <c r="O29875" i="3"/>
  <c r="O29856" i="3"/>
  <c r="O29833" i="3"/>
  <c r="O29811" i="3"/>
  <c r="O29792" i="3"/>
  <c r="O29769" i="3"/>
  <c r="O29747" i="3"/>
  <c r="O29728" i="3"/>
  <c r="O29705" i="3"/>
  <c r="O29683" i="3"/>
  <c r="O29664" i="3"/>
  <c r="O29641" i="3"/>
  <c r="O29619" i="3"/>
  <c r="O29600" i="3"/>
  <c r="O29577" i="3"/>
  <c r="O29555" i="3"/>
  <c r="O29536" i="3"/>
  <c r="O29513" i="3"/>
  <c r="O29491" i="3"/>
  <c r="O29472" i="3"/>
  <c r="O29449" i="3"/>
  <c r="O29427" i="3"/>
  <c r="O29408" i="3"/>
  <c r="O29385" i="3"/>
  <c r="O29363" i="3"/>
  <c r="O29344" i="3"/>
  <c r="O29321" i="3"/>
  <c r="O29299" i="3"/>
  <c r="O29280" i="3"/>
  <c r="O29257" i="3"/>
  <c r="O29235" i="3"/>
  <c r="O29216" i="3"/>
  <c r="O29193" i="3"/>
  <c r="O29171" i="3"/>
  <c r="O29152" i="3"/>
  <c r="O29129" i="3"/>
  <c r="O29107" i="3"/>
  <c r="O29088" i="3"/>
  <c r="O29065" i="3"/>
  <c r="O29043" i="3"/>
  <c r="O29024" i="3"/>
  <c r="O29001" i="3"/>
  <c r="O28979" i="3"/>
  <c r="O28960" i="3"/>
  <c r="O28937" i="3"/>
  <c r="O28915" i="3"/>
  <c r="O28896" i="3"/>
  <c r="O28873" i="3"/>
  <c r="O28851" i="3"/>
  <c r="O28832" i="3"/>
  <c r="O28809" i="3"/>
  <c r="O28787" i="3"/>
  <c r="O28768" i="3"/>
  <c r="O28745" i="3"/>
  <c r="O28723" i="3"/>
  <c r="O28704" i="3"/>
  <c r="O28681" i="3"/>
  <c r="O28659" i="3"/>
  <c r="O28640" i="3"/>
  <c r="O28617" i="3"/>
  <c r="O28595" i="3"/>
  <c r="O28576" i="3"/>
  <c r="O28553" i="3"/>
  <c r="O28531" i="3"/>
  <c r="O28512" i="3"/>
  <c r="O28489" i="3"/>
  <c r="O28467" i="3"/>
  <c r="O28448" i="3"/>
  <c r="O28425" i="3"/>
  <c r="O28403" i="3"/>
  <c r="O28384" i="3"/>
  <c r="O28361" i="3"/>
  <c r="O28339" i="3"/>
  <c r="O28320" i="3"/>
  <c r="O28297" i="3"/>
  <c r="O28275" i="3"/>
  <c r="O28256" i="3"/>
  <c r="O28233" i="3"/>
  <c r="O28211" i="3"/>
  <c r="O28192" i="3"/>
  <c r="O28169" i="3"/>
  <c r="O28147" i="3"/>
  <c r="O28128" i="3"/>
  <c r="O28105" i="3"/>
  <c r="O28083" i="3"/>
  <c r="O28064" i="3"/>
  <c r="O28041" i="3"/>
  <c r="O28024" i="3"/>
  <c r="O28008" i="3"/>
  <c r="O27992" i="3"/>
  <c r="O27976" i="3"/>
  <c r="O27960" i="3"/>
  <c r="O27944" i="3"/>
  <c r="O27928" i="3"/>
  <c r="O27912" i="3"/>
  <c r="O27896" i="3"/>
  <c r="O27880" i="3"/>
  <c r="O27864" i="3"/>
  <c r="O27848" i="3"/>
  <c r="O27832" i="3"/>
  <c r="O27816" i="3"/>
  <c r="O27800" i="3"/>
  <c r="O27784" i="3"/>
  <c r="O27768" i="3"/>
  <c r="O27752" i="3"/>
  <c r="O27736" i="3"/>
  <c r="O27720" i="3"/>
  <c r="O27704" i="3"/>
  <c r="O27688" i="3"/>
  <c r="O27672" i="3"/>
  <c r="O27656" i="3"/>
  <c r="O27640" i="3"/>
  <c r="O27624" i="3"/>
  <c r="O27608" i="3"/>
  <c r="O27592" i="3"/>
  <c r="O27576" i="3"/>
  <c r="O27560" i="3"/>
  <c r="O27544" i="3"/>
  <c r="O27528" i="3"/>
  <c r="O27512" i="3"/>
  <c r="O27496" i="3"/>
  <c r="O27480" i="3"/>
  <c r="O27464" i="3"/>
  <c r="O27448" i="3"/>
  <c r="O27432" i="3"/>
  <c r="O27416" i="3"/>
  <c r="O27400" i="3"/>
  <c r="O45349" i="3"/>
  <c r="O41630" i="3"/>
  <c r="O40938" i="3"/>
  <c r="O40426" i="3"/>
  <c r="O39914" i="3"/>
  <c r="O39402" i="3"/>
  <c r="O38890" i="3"/>
  <c r="O38378" i="3"/>
  <c r="O37866" i="3"/>
  <c r="O37354" i="3"/>
  <c r="O36842" i="3"/>
  <c r="O36330" i="3"/>
  <c r="O35818" i="3"/>
  <c r="O35306" i="3"/>
  <c r="O34941" i="3"/>
  <c r="O34737" i="3"/>
  <c r="O34540" i="3"/>
  <c r="O34370" i="3"/>
  <c r="O34199" i="3"/>
  <c r="O34028" i="3"/>
  <c r="O33858" i="3"/>
  <c r="O33687" i="3"/>
  <c r="O33531" i="3"/>
  <c r="O33385" i="3"/>
  <c r="O33241" i="3"/>
  <c r="O33113" i="3"/>
  <c r="O32985" i="3"/>
  <c r="O32857" i="3"/>
  <c r="O32729" i="3"/>
  <c r="O32601" i="3"/>
  <c r="O32473" i="3"/>
  <c r="O32345" i="3"/>
  <c r="O32217" i="3"/>
  <c r="O32089" i="3"/>
  <c r="O31961" i="3"/>
  <c r="O31833" i="3"/>
  <c r="O31705" i="3"/>
  <c r="O31577" i="3"/>
  <c r="O31449" i="3"/>
  <c r="O31321" i="3"/>
  <c r="O31193" i="3"/>
  <c r="O31065" i="3"/>
  <c r="O30937" i="3"/>
  <c r="O30809" i="3"/>
  <c r="O30681" i="3"/>
  <c r="O30553" i="3"/>
  <c r="O30459" i="3"/>
  <c r="O30376" i="3"/>
  <c r="O30289" i="3"/>
  <c r="O30203" i="3"/>
  <c r="O30120" i="3"/>
  <c r="O30033" i="3"/>
  <c r="O29947" i="3"/>
  <c r="O29864" i="3"/>
  <c r="O29777" i="3"/>
  <c r="O29691" i="3"/>
  <c r="O29627" i="3"/>
  <c r="O29569" i="3"/>
  <c r="O29520" i="3"/>
  <c r="O29457" i="3"/>
  <c r="O29400" i="3"/>
  <c r="O29347" i="3"/>
  <c r="O29288" i="3"/>
  <c r="O29227" i="3"/>
  <c r="O29177" i="3"/>
  <c r="O29115" i="3"/>
  <c r="O29057" i="3"/>
  <c r="O29008" i="3"/>
  <c r="O28945" i="3"/>
  <c r="O28888" i="3"/>
  <c r="O28835" i="3"/>
  <c r="O28776" i="3"/>
  <c r="O28715" i="3"/>
  <c r="O28665" i="3"/>
  <c r="O28603" i="3"/>
  <c r="O28545" i="3"/>
  <c r="O28496" i="3"/>
  <c r="O28433" i="3"/>
  <c r="O28376" i="3"/>
  <c r="O28323" i="3"/>
  <c r="O28264" i="3"/>
  <c r="O28203" i="3"/>
  <c r="O28153" i="3"/>
  <c r="O28091" i="3"/>
  <c r="O28033" i="3"/>
  <c r="O27995" i="3"/>
  <c r="O27949" i="3"/>
  <c r="O27905" i="3"/>
  <c r="O27867" i="3"/>
  <c r="O27821" i="3"/>
  <c r="O27777" i="3"/>
  <c r="O27739" i="3"/>
  <c r="O27693" i="3"/>
  <c r="O27649" i="3"/>
  <c r="O27611" i="3"/>
  <c r="O27565" i="3"/>
  <c r="O27521" i="3"/>
  <c r="O27483" i="3"/>
  <c r="O27437" i="3"/>
  <c r="O27393" i="3"/>
  <c r="O27361" i="3"/>
  <c r="O27329" i="3"/>
  <c r="O27297" i="3"/>
  <c r="O27265" i="3"/>
  <c r="O27233" i="3"/>
  <c r="O27201" i="3"/>
  <c r="O27169" i="3"/>
  <c r="O27137" i="3"/>
  <c r="O27105" i="3"/>
  <c r="O27080" i="3"/>
  <c r="O27051" i="3"/>
  <c r="O27025" i="3"/>
  <c r="O27001" i="3"/>
  <c r="O26973" i="3"/>
  <c r="O26952" i="3"/>
  <c r="O26923" i="3"/>
  <c r="O26897" i="3"/>
  <c r="O26873" i="3"/>
  <c r="O26845" i="3"/>
  <c r="O26824" i="3"/>
  <c r="O26795" i="3"/>
  <c r="O26769" i="3"/>
  <c r="O26745" i="3"/>
  <c r="O26717" i="3"/>
  <c r="O26696" i="3"/>
  <c r="O26667" i="3"/>
  <c r="O26641" i="3"/>
  <c r="O26617" i="3"/>
  <c r="O26589" i="3"/>
  <c r="O26568" i="3"/>
  <c r="O26539" i="3"/>
  <c r="O26513" i="3"/>
  <c r="O26489" i="3"/>
  <c r="O26461" i="3"/>
  <c r="O26440" i="3"/>
  <c r="O26411" i="3"/>
  <c r="O26385" i="3"/>
  <c r="O26361" i="3"/>
  <c r="O26333" i="3"/>
  <c r="O26312" i="3"/>
  <c r="O26283" i="3"/>
  <c r="O26257" i="3"/>
  <c r="O26233" i="3"/>
  <c r="O26205" i="3"/>
  <c r="O26184" i="3"/>
  <c r="O26155" i="3"/>
  <c r="O26129" i="3"/>
  <c r="O26105" i="3"/>
  <c r="O26077" i="3"/>
  <c r="O26056" i="3"/>
  <c r="O26027" i="3"/>
  <c r="O26001" i="3"/>
  <c r="O25977" i="3"/>
  <c r="O25949" i="3"/>
  <c r="O25928" i="3"/>
  <c r="O25899" i="3"/>
  <c r="O25873" i="3"/>
  <c r="O25849" i="3"/>
  <c r="O25821" i="3"/>
  <c r="O25800" i="3"/>
  <c r="O25771" i="3"/>
  <c r="O25745" i="3"/>
  <c r="O25721" i="3"/>
  <c r="O25693" i="3"/>
  <c r="O25672" i="3"/>
  <c r="O25649" i="3"/>
  <c r="O25627" i="3"/>
  <c r="O25609" i="3"/>
  <c r="O25586" i="3"/>
  <c r="O25569" i="3"/>
  <c r="O25546" i="3"/>
  <c r="O25525" i="3"/>
  <c r="O25506" i="3"/>
  <c r="O25483" i="3"/>
  <c r="O25466" i="3"/>
  <c r="O25443" i="3"/>
  <c r="O25424" i="3"/>
  <c r="O25403" i="3"/>
  <c r="O25381" i="3"/>
  <c r="O25363" i="3"/>
  <c r="O25341" i="3"/>
  <c r="O25321" i="3"/>
  <c r="O25301" i="3"/>
  <c r="O25280" i="3"/>
  <c r="O25261" i="3"/>
  <c r="O25240" i="3"/>
  <c r="O25218" i="3"/>
  <c r="O25200" i="3"/>
  <c r="O25177" i="3"/>
  <c r="O25160" i="3"/>
  <c r="O25137" i="3"/>
  <c r="O25115" i="3"/>
  <c r="O25097" i="3"/>
  <c r="O25074" i="3"/>
  <c r="O25057" i="3"/>
  <c r="O25034" i="3"/>
  <c r="O25013" i="3"/>
  <c r="O24994" i="3"/>
  <c r="O24971" i="3"/>
  <c r="O24954" i="3"/>
  <c r="O24931" i="3"/>
  <c r="O24912" i="3"/>
  <c r="O24891" i="3"/>
  <c r="O24869" i="3"/>
  <c r="O24851" i="3"/>
  <c r="O24829" i="3"/>
  <c r="O24809" i="3"/>
  <c r="O24789" i="3"/>
  <c r="O24768" i="3"/>
  <c r="O24749" i="3"/>
  <c r="O24728" i="3"/>
  <c r="O24706" i="3"/>
  <c r="O24688" i="3"/>
  <c r="O24672" i="3"/>
  <c r="O24661" i="3"/>
  <c r="O24647" i="3"/>
  <c r="O24634" i="3"/>
  <c r="O24622" i="3"/>
  <c r="O24608" i="3"/>
  <c r="O24597" i="3"/>
  <c r="O24583" i="3"/>
  <c r="O24570" i="3"/>
  <c r="O24558" i="3"/>
  <c r="O24544" i="3"/>
  <c r="O24533" i="3"/>
  <c r="O24519" i="3"/>
  <c r="O24506" i="3"/>
  <c r="O24494" i="3"/>
  <c r="O24480" i="3"/>
  <c r="O24469" i="3"/>
  <c r="O24455" i="3"/>
  <c r="O24442" i="3"/>
  <c r="O24430" i="3"/>
  <c r="O24416" i="3"/>
  <c r="O24405" i="3"/>
  <c r="O24391" i="3"/>
  <c r="O24378" i="3"/>
  <c r="O24366" i="3"/>
  <c r="O24352" i="3"/>
  <c r="O24341" i="3"/>
  <c r="O24327" i="3"/>
  <c r="O24314" i="3"/>
  <c r="O24302" i="3"/>
  <c r="O24288" i="3"/>
  <c r="O24277" i="3"/>
  <c r="O24263" i="3"/>
  <c r="O24250" i="3"/>
  <c r="O24238" i="3"/>
  <c r="O24224" i="3"/>
  <c r="O24213" i="3"/>
  <c r="O24199" i="3"/>
  <c r="O24186" i="3"/>
  <c r="O24174" i="3"/>
  <c r="O24162" i="3"/>
  <c r="O24152" i="3"/>
  <c r="O24142" i="3"/>
  <c r="O24130" i="3"/>
  <c r="O24120" i="3"/>
  <c r="O24110" i="3"/>
  <c r="O24101" i="3"/>
  <c r="O24091" i="3"/>
  <c r="O24082" i="3"/>
  <c r="O24073" i="3"/>
  <c r="O24064" i="3"/>
  <c r="O24055" i="3"/>
  <c r="O24046" i="3"/>
  <c r="O24037" i="3"/>
  <c r="O24027" i="3"/>
  <c r="O24018" i="3"/>
  <c r="O24009" i="3"/>
  <c r="O24000" i="3"/>
  <c r="O23991" i="3"/>
  <c r="O23982" i="3"/>
  <c r="O23973" i="3"/>
  <c r="O23963" i="3"/>
  <c r="O23954" i="3"/>
  <c r="O23945" i="3"/>
  <c r="O23936" i="3"/>
  <c r="O23927" i="3"/>
  <c r="O23918" i="3"/>
  <c r="O23909" i="3"/>
  <c r="O23899" i="3"/>
  <c r="O23890" i="3"/>
  <c r="O23881" i="3"/>
  <c r="O23872" i="3"/>
  <c r="O23863" i="3"/>
  <c r="O23854" i="3"/>
  <c r="O23845" i="3"/>
  <c r="O23835" i="3"/>
  <c r="O23826" i="3"/>
  <c r="O23817" i="3"/>
  <c r="O23808" i="3"/>
  <c r="O23799" i="3"/>
  <c r="O23791" i="3"/>
  <c r="O23783" i="3"/>
  <c r="O23775" i="3"/>
  <c r="O23767" i="3"/>
  <c r="O23759" i="3"/>
  <c r="O23751" i="3"/>
  <c r="O23743" i="3"/>
  <c r="O23735" i="3"/>
  <c r="O23727" i="3"/>
  <c r="O23719" i="3"/>
  <c r="O23711" i="3"/>
  <c r="O23703" i="3"/>
  <c r="O23695" i="3"/>
  <c r="O23687" i="3"/>
  <c r="O23679" i="3"/>
  <c r="O23671" i="3"/>
  <c r="O23663" i="3"/>
  <c r="O23655" i="3"/>
  <c r="O23647" i="3"/>
  <c r="O23639" i="3"/>
  <c r="O23631" i="3"/>
  <c r="O23623" i="3"/>
  <c r="O23615" i="3"/>
  <c r="O23607" i="3"/>
  <c r="O23599" i="3"/>
  <c r="O23591" i="3"/>
  <c r="O23583" i="3"/>
  <c r="O23575" i="3"/>
  <c r="O23567" i="3"/>
  <c r="O23559" i="3"/>
  <c r="O23551" i="3"/>
  <c r="O23543" i="3"/>
  <c r="O23535" i="3"/>
  <c r="O23527" i="3"/>
  <c r="O23519" i="3"/>
  <c r="O23511" i="3"/>
  <c r="O23503" i="3"/>
  <c r="O23495" i="3"/>
  <c r="O23487" i="3"/>
  <c r="O23479" i="3"/>
  <c r="O23471" i="3"/>
  <c r="O23463" i="3"/>
  <c r="O23455" i="3"/>
  <c r="O23447" i="3"/>
  <c r="O23439" i="3"/>
  <c r="O23431" i="3"/>
  <c r="O45093" i="3"/>
  <c r="O41582" i="3"/>
  <c r="O40914" i="3"/>
  <c r="O40402" i="3"/>
  <c r="O39890" i="3"/>
  <c r="O39378" i="3"/>
  <c r="O38866" i="3"/>
  <c r="O38354" i="3"/>
  <c r="O37842" i="3"/>
  <c r="O37330" i="3"/>
  <c r="O36818" i="3"/>
  <c r="O36306" i="3"/>
  <c r="O35794" i="3"/>
  <c r="O35282" i="3"/>
  <c r="O34931" i="3"/>
  <c r="O34727" i="3"/>
  <c r="O34532" i="3"/>
  <c r="O34362" i="3"/>
  <c r="O34191" i="3"/>
  <c r="O34020" i="3"/>
  <c r="O33850" i="3"/>
  <c r="O33679" i="3"/>
  <c r="O33524" i="3"/>
  <c r="O33378" i="3"/>
  <c r="O33235" i="3"/>
  <c r="O33107" i="3"/>
  <c r="O32979" i="3"/>
  <c r="O32851" i="3"/>
  <c r="O32723" i="3"/>
  <c r="O32595" i="3"/>
  <c r="O32467" i="3"/>
  <c r="O32339" i="3"/>
  <c r="O32211" i="3"/>
  <c r="O32083" i="3"/>
  <c r="O31955" i="3"/>
  <c r="O31827" i="3"/>
  <c r="O31699" i="3"/>
  <c r="O31571" i="3"/>
  <c r="O31443" i="3"/>
  <c r="O31315" i="3"/>
  <c r="O31187" i="3"/>
  <c r="O31059" i="3"/>
  <c r="O30931" i="3"/>
  <c r="O30803" i="3"/>
  <c r="O30675" i="3"/>
  <c r="O30547" i="3"/>
  <c r="O30457" i="3"/>
  <c r="O30371" i="3"/>
  <c r="O30288" i="3"/>
  <c r="O30201" i="3"/>
  <c r="O30115" i="3"/>
  <c r="O30032" i="3"/>
  <c r="O29945" i="3"/>
  <c r="O29859" i="3"/>
  <c r="O29776" i="3"/>
  <c r="O29689" i="3"/>
  <c r="O29625" i="3"/>
  <c r="O29563" i="3"/>
  <c r="O29505" i="3"/>
  <c r="O29456" i="3"/>
  <c r="O29393" i="3"/>
  <c r="O29336" i="3"/>
  <c r="O29283" i="3"/>
  <c r="O29224" i="3"/>
  <c r="O29163" i="3"/>
  <c r="O29113" i="3"/>
  <c r="O29051" i="3"/>
  <c r="O28993" i="3"/>
  <c r="O28944" i="3"/>
  <c r="O28881" i="3"/>
  <c r="O28824" i="3"/>
  <c r="O28771" i="3"/>
  <c r="O28712" i="3"/>
  <c r="O28651" i="3"/>
  <c r="O28601" i="3"/>
  <c r="O28539" i="3"/>
  <c r="O28481" i="3"/>
  <c r="O28432" i="3"/>
  <c r="O28369" i="3"/>
  <c r="O28312" i="3"/>
  <c r="O28259" i="3"/>
  <c r="O28200" i="3"/>
  <c r="O28139" i="3"/>
  <c r="O28089" i="3"/>
  <c r="O28029" i="3"/>
  <c r="O27985" i="3"/>
  <c r="O27947" i="3"/>
  <c r="O27901" i="3"/>
  <c r="O27857" i="3"/>
  <c r="O27819" i="3"/>
  <c r="O27773" i="3"/>
  <c r="O27729" i="3"/>
  <c r="O27691" i="3"/>
  <c r="O27645" i="3"/>
  <c r="O27601" i="3"/>
  <c r="O27563" i="3"/>
  <c r="O27517" i="3"/>
  <c r="O27473" i="3"/>
  <c r="O27435" i="3"/>
  <c r="O27389" i="3"/>
  <c r="O27357" i="3"/>
  <c r="O27325" i="3"/>
  <c r="O27293" i="3"/>
  <c r="O27261" i="3"/>
  <c r="O27229" i="3"/>
  <c r="O27197" i="3"/>
  <c r="O27165" i="3"/>
  <c r="O27133" i="3"/>
  <c r="O27101" i="3"/>
  <c r="O27073" i="3"/>
  <c r="O27049" i="3"/>
  <c r="O27021" i="3"/>
  <c r="O27000" i="3"/>
  <c r="O26971" i="3"/>
  <c r="O26945" i="3"/>
  <c r="O26921" i="3"/>
  <c r="O26893" i="3"/>
  <c r="O26872" i="3"/>
  <c r="O26843" i="3"/>
  <c r="O26817" i="3"/>
  <c r="O26793" i="3"/>
  <c r="O26765" i="3"/>
  <c r="O26744" i="3"/>
  <c r="O26715" i="3"/>
  <c r="O26689" i="3"/>
  <c r="O26665" i="3"/>
  <c r="O26637" i="3"/>
  <c r="O26616" i="3"/>
  <c r="O26587" i="3"/>
  <c r="O26561" i="3"/>
  <c r="O26537" i="3"/>
  <c r="O26509" i="3"/>
  <c r="O26488" i="3"/>
  <c r="O26459" i="3"/>
  <c r="O26433" i="3"/>
  <c r="O26409" i="3"/>
  <c r="O26381" i="3"/>
  <c r="O26360" i="3"/>
  <c r="O26331" i="3"/>
  <c r="O26305" i="3"/>
  <c r="O26281" i="3"/>
  <c r="O26253" i="3"/>
  <c r="O26232" i="3"/>
  <c r="O26203" i="3"/>
  <c r="O26177" i="3"/>
  <c r="O26153" i="3"/>
  <c r="O26125" i="3"/>
  <c r="O26104" i="3"/>
  <c r="O26075" i="3"/>
  <c r="O26049" i="3"/>
  <c r="O26025" i="3"/>
  <c r="O25997" i="3"/>
  <c r="O25976" i="3"/>
  <c r="O25947" i="3"/>
  <c r="O25921" i="3"/>
  <c r="O25897" i="3"/>
  <c r="O25869" i="3"/>
  <c r="O25848" i="3"/>
  <c r="O25819" i="3"/>
  <c r="O25793" i="3"/>
  <c r="O25769" i="3"/>
  <c r="O25741" i="3"/>
  <c r="O25720" i="3"/>
  <c r="O25691" i="3"/>
  <c r="O25666" i="3"/>
  <c r="O25648" i="3"/>
  <c r="O25625" i="3"/>
  <c r="O25608" i="3"/>
  <c r="O25585" i="3"/>
  <c r="O25563" i="3"/>
  <c r="O25545" i="3"/>
  <c r="O25522" i="3"/>
  <c r="O25505" i="3"/>
  <c r="O25482" i="3"/>
  <c r="O25461" i="3"/>
  <c r="O25442" i="3"/>
  <c r="O25419" i="3"/>
  <c r="O25402" i="3"/>
  <c r="O25379" i="3"/>
  <c r="O25360" i="3"/>
  <c r="O25339" i="3"/>
  <c r="O25317" i="3"/>
  <c r="O25299" i="3"/>
  <c r="O25277" i="3"/>
  <c r="O25257" i="3"/>
  <c r="O25237" i="3"/>
  <c r="O25216" i="3"/>
  <c r="O25197" i="3"/>
  <c r="O25176" i="3"/>
  <c r="O25154" i="3"/>
  <c r="O25136" i="3"/>
  <c r="O25113" i="3"/>
  <c r="O25096" i="3"/>
  <c r="O25073" i="3"/>
  <c r="O25051" i="3"/>
  <c r="O25033" i="3"/>
  <c r="O25010" i="3"/>
  <c r="O24993" i="3"/>
  <c r="O24970" i="3"/>
  <c r="O24949" i="3"/>
  <c r="O24930" i="3"/>
  <c r="O24907" i="3"/>
  <c r="O24890" i="3"/>
  <c r="O24867" i="3"/>
  <c r="O24848" i="3"/>
  <c r="O24827" i="3"/>
  <c r="O43302" i="3"/>
  <c r="O41374" i="3"/>
  <c r="O40810" i="3"/>
  <c r="O40298" i="3"/>
  <c r="O39786" i="3"/>
  <c r="O39274" i="3"/>
  <c r="O38762" i="3"/>
  <c r="O38250" i="3"/>
  <c r="O37738" i="3"/>
  <c r="O37226" i="3"/>
  <c r="O36714" i="3"/>
  <c r="O36202" i="3"/>
  <c r="O35690" i="3"/>
  <c r="O35178" i="3"/>
  <c r="O34890" i="3"/>
  <c r="O34685" i="3"/>
  <c r="O34498" i="3"/>
  <c r="O34327" i="3"/>
  <c r="O34156" i="3"/>
  <c r="O33986" i="3"/>
  <c r="O33815" i="3"/>
  <c r="O33644" i="3"/>
  <c r="O33494" i="3"/>
  <c r="O33348" i="3"/>
  <c r="O33209" i="3"/>
  <c r="O33081" i="3"/>
  <c r="O32953" i="3"/>
  <c r="O32825" i="3"/>
  <c r="O32697" i="3"/>
  <c r="O32569" i="3"/>
  <c r="O32441" i="3"/>
  <c r="O32313" i="3"/>
  <c r="O32185" i="3"/>
  <c r="O32057" i="3"/>
  <c r="O31929" i="3"/>
  <c r="O31801" i="3"/>
  <c r="O31673" i="3"/>
  <c r="O31545" i="3"/>
  <c r="O31417" i="3"/>
  <c r="O31289" i="3"/>
  <c r="O31161" i="3"/>
  <c r="O31033" i="3"/>
  <c r="O30905" i="3"/>
  <c r="O30777" i="3"/>
  <c r="O30649" i="3"/>
  <c r="O30523" i="3"/>
  <c r="O30440" i="3"/>
  <c r="O30353" i="3"/>
  <c r="O30267" i="3"/>
  <c r="O30184" i="3"/>
  <c r="O30097" i="3"/>
  <c r="O30011" i="3"/>
  <c r="O29928" i="3"/>
  <c r="O29841" i="3"/>
  <c r="O29755" i="3"/>
  <c r="O29672" i="3"/>
  <c r="O29611" i="3"/>
  <c r="O29561" i="3"/>
  <c r="O29499" i="3"/>
  <c r="O29441" i="3"/>
  <c r="O29392" i="3"/>
  <c r="O29329" i="3"/>
  <c r="O29272" i="3"/>
  <c r="O29219" i="3"/>
  <c r="O29160" i="3"/>
  <c r="O29099" i="3"/>
  <c r="O29049" i="3"/>
  <c r="O28987" i="3"/>
  <c r="O28929" i="3"/>
  <c r="O28880" i="3"/>
  <c r="O28817" i="3"/>
  <c r="O28760" i="3"/>
  <c r="O28707" i="3"/>
  <c r="O28648" i="3"/>
  <c r="O28587" i="3"/>
  <c r="O28537" i="3"/>
  <c r="O28475" i="3"/>
  <c r="O28417" i="3"/>
  <c r="O28368" i="3"/>
  <c r="O28305" i="3"/>
  <c r="O28248" i="3"/>
  <c r="O28195" i="3"/>
  <c r="O28136" i="3"/>
  <c r="O28075" i="3"/>
  <c r="O28027" i="3"/>
  <c r="O27981" i="3"/>
  <c r="O27937" i="3"/>
  <c r="O27899" i="3"/>
  <c r="O27853" i="3"/>
  <c r="O27809" i="3"/>
  <c r="O27771" i="3"/>
  <c r="O27725" i="3"/>
  <c r="O27681" i="3"/>
  <c r="O27643" i="3"/>
  <c r="O27597" i="3"/>
  <c r="O27553" i="3"/>
  <c r="O27515" i="3"/>
  <c r="O27469" i="3"/>
  <c r="O27425" i="3"/>
  <c r="O27387" i="3"/>
  <c r="O27355" i="3"/>
  <c r="O27323" i="3"/>
  <c r="O27291" i="3"/>
  <c r="O27259" i="3"/>
  <c r="O27227" i="3"/>
  <c r="O27195" i="3"/>
  <c r="O27163" i="3"/>
  <c r="O27131" i="3"/>
  <c r="O27099" i="3"/>
  <c r="O27069" i="3"/>
  <c r="O27048" i="3"/>
  <c r="O27019" i="3"/>
  <c r="O26993" i="3"/>
  <c r="O26969" i="3"/>
  <c r="O26941" i="3"/>
  <c r="O26920" i="3"/>
  <c r="O26891" i="3"/>
  <c r="O26865" i="3"/>
  <c r="O26841" i="3"/>
  <c r="O26813" i="3"/>
  <c r="O26792" i="3"/>
  <c r="O26763" i="3"/>
  <c r="O26737" i="3"/>
  <c r="O26713" i="3"/>
  <c r="O26685" i="3"/>
  <c r="O26664" i="3"/>
  <c r="O26635" i="3"/>
  <c r="O26609" i="3"/>
  <c r="O26585" i="3"/>
  <c r="O26557" i="3"/>
  <c r="O26536" i="3"/>
  <c r="O26507" i="3"/>
  <c r="O26481" i="3"/>
  <c r="O26457" i="3"/>
  <c r="O26429" i="3"/>
  <c r="O26408" i="3"/>
  <c r="O26379" i="3"/>
  <c r="O26353" i="3"/>
  <c r="O26329" i="3"/>
  <c r="O26301" i="3"/>
  <c r="O26280" i="3"/>
  <c r="O26251" i="3"/>
  <c r="O26225" i="3"/>
  <c r="O26201" i="3"/>
  <c r="O26173" i="3"/>
  <c r="O26152" i="3"/>
  <c r="O26123" i="3"/>
  <c r="O26097" i="3"/>
  <c r="O26073" i="3"/>
  <c r="O26045" i="3"/>
  <c r="O26024" i="3"/>
  <c r="O25995" i="3"/>
  <c r="O25969" i="3"/>
  <c r="O25945" i="3"/>
  <c r="O25917" i="3"/>
  <c r="O25896" i="3"/>
  <c r="O25867" i="3"/>
  <c r="O25841" i="3"/>
  <c r="O25817" i="3"/>
  <c r="O25789" i="3"/>
  <c r="O25768" i="3"/>
  <c r="O25739" i="3"/>
  <c r="O25713" i="3"/>
  <c r="O25689" i="3"/>
  <c r="O25664" i="3"/>
  <c r="O25645" i="3"/>
  <c r="O25624" i="3"/>
  <c r="O25602" i="3"/>
  <c r="O25584" i="3"/>
  <c r="O25561" i="3"/>
  <c r="O25544" i="3"/>
  <c r="O25521" i="3"/>
  <c r="O25499" i="3"/>
  <c r="O25481" i="3"/>
  <c r="O25458" i="3"/>
  <c r="O25441" i="3"/>
  <c r="O25418" i="3"/>
  <c r="O25397" i="3"/>
  <c r="O25378" i="3"/>
  <c r="O25355" i="3"/>
  <c r="O25338" i="3"/>
  <c r="O25315" i="3"/>
  <c r="O25296" i="3"/>
  <c r="O25275" i="3"/>
  <c r="O25253" i="3"/>
  <c r="O25235" i="3"/>
  <c r="O25213" i="3"/>
  <c r="O25193" i="3"/>
  <c r="O25173" i="3"/>
  <c r="O25152" i="3"/>
  <c r="O25133" i="3"/>
  <c r="O25112" i="3"/>
  <c r="O25090" i="3"/>
  <c r="O25072" i="3"/>
  <c r="O25049" i="3"/>
  <c r="O25032" i="3"/>
  <c r="O25009" i="3"/>
  <c r="O24987" i="3"/>
  <c r="O24969" i="3"/>
  <c r="O24946" i="3"/>
  <c r="O24929" i="3"/>
  <c r="O24906" i="3"/>
  <c r="O24885" i="3"/>
  <c r="O24866" i="3"/>
  <c r="O24843" i="3"/>
  <c r="O24826" i="3"/>
  <c r="O24803" i="3"/>
  <c r="O24784" i="3"/>
  <c r="O24763" i="3"/>
  <c r="O24741" i="3"/>
  <c r="O24723" i="3"/>
  <c r="O24701" i="3"/>
  <c r="O24683" i="3"/>
  <c r="O24670" i="3"/>
  <c r="O24656" i="3"/>
  <c r="O24645" i="3"/>
  <c r="O24631" i="3"/>
  <c r="O24618" i="3"/>
  <c r="O24606" i="3"/>
  <c r="O24592" i="3"/>
  <c r="O24581" i="3"/>
  <c r="O24567" i="3"/>
  <c r="O24554" i="3"/>
  <c r="O24542" i="3"/>
  <c r="O24528" i="3"/>
  <c r="O24517" i="3"/>
  <c r="O24503" i="3"/>
  <c r="O24490" i="3"/>
  <c r="O24478" i="3"/>
  <c r="O24464" i="3"/>
  <c r="O24453" i="3"/>
  <c r="O24439" i="3"/>
  <c r="O24426" i="3"/>
  <c r="O24414" i="3"/>
  <c r="O24400" i="3"/>
  <c r="O24389" i="3"/>
  <c r="O24375" i="3"/>
  <c r="O24362" i="3"/>
  <c r="O24350" i="3"/>
  <c r="O24336" i="3"/>
  <c r="O24325" i="3"/>
  <c r="O24311" i="3"/>
  <c r="O24298" i="3"/>
  <c r="O24286" i="3"/>
  <c r="O24272" i="3"/>
  <c r="O24261" i="3"/>
  <c r="O24247" i="3"/>
  <c r="O24234" i="3"/>
  <c r="O24222" i="3"/>
  <c r="O24208" i="3"/>
  <c r="O24197" i="3"/>
  <c r="O24183" i="3"/>
  <c r="O24170" i="3"/>
  <c r="O24160" i="3"/>
  <c r="O24150" i="3"/>
  <c r="O24138" i="3"/>
  <c r="O24128" i="3"/>
  <c r="O24118" i="3"/>
  <c r="O24107" i="3"/>
  <c r="O24098" i="3"/>
  <c r="O24089" i="3"/>
  <c r="O24080" i="3"/>
  <c r="O24071" i="3"/>
  <c r="O24062" i="3"/>
  <c r="O24053" i="3"/>
  <c r="O24043" i="3"/>
  <c r="O24034" i="3"/>
  <c r="O24025" i="3"/>
  <c r="O24016" i="3"/>
  <c r="O24007" i="3"/>
  <c r="O23998" i="3"/>
  <c r="O23989" i="3"/>
  <c r="O23979" i="3"/>
  <c r="O23970" i="3"/>
  <c r="O23961" i="3"/>
  <c r="O23952" i="3"/>
  <c r="O23943" i="3"/>
  <c r="O23934" i="3"/>
  <c r="O23925" i="3"/>
  <c r="O23915" i="3"/>
  <c r="O23906" i="3"/>
  <c r="O23897" i="3"/>
  <c r="O23888" i="3"/>
  <c r="O23879" i="3"/>
  <c r="O23870" i="3"/>
  <c r="O23861" i="3"/>
  <c r="O23851" i="3"/>
  <c r="O23842" i="3"/>
  <c r="O23833" i="3"/>
  <c r="O23824" i="3"/>
  <c r="O23815" i="3"/>
  <c r="O23806" i="3"/>
  <c r="O23797" i="3"/>
  <c r="O23789" i="3"/>
  <c r="O23781" i="3"/>
  <c r="O23773" i="3"/>
  <c r="O23765" i="3"/>
  <c r="O23757" i="3"/>
  <c r="O23749" i="3"/>
  <c r="O23741" i="3"/>
  <c r="O23733" i="3"/>
  <c r="O23725" i="3"/>
  <c r="O23717" i="3"/>
  <c r="O23709" i="3"/>
  <c r="O23701" i="3"/>
  <c r="O23693" i="3"/>
  <c r="O23685" i="3"/>
  <c r="O23677" i="3"/>
  <c r="O23669" i="3"/>
  <c r="O23661" i="3"/>
  <c r="O23653" i="3"/>
  <c r="O23645" i="3"/>
  <c r="O23637" i="3"/>
  <c r="O23629" i="3"/>
  <c r="O23621" i="3"/>
  <c r="O23613" i="3"/>
  <c r="O23605" i="3"/>
  <c r="O23597" i="3"/>
  <c r="O23589" i="3"/>
  <c r="O23581" i="3"/>
  <c r="O23573" i="3"/>
  <c r="O23565" i="3"/>
  <c r="O23557" i="3"/>
  <c r="O23549" i="3"/>
  <c r="O23541" i="3"/>
  <c r="O23533" i="3"/>
  <c r="O23525" i="3"/>
  <c r="O23517" i="3"/>
  <c r="O23509" i="3"/>
  <c r="O23501" i="3"/>
  <c r="O23493" i="3"/>
  <c r="O23485" i="3"/>
  <c r="O23477" i="3"/>
  <c r="O23469" i="3"/>
  <c r="O23461" i="3"/>
  <c r="O23453" i="3"/>
  <c r="O23445" i="3"/>
  <c r="O23437" i="3"/>
  <c r="O23429" i="3"/>
  <c r="O23421" i="3"/>
  <c r="O23413" i="3"/>
  <c r="O23405" i="3"/>
  <c r="O23397" i="3"/>
  <c r="O23389" i="3"/>
  <c r="O23381" i="3"/>
  <c r="O23373" i="3"/>
  <c r="O23365" i="3"/>
  <c r="O23357" i="3"/>
  <c r="O23349" i="3"/>
  <c r="O23341" i="3"/>
  <c r="O23333" i="3"/>
  <c r="O23325" i="3"/>
  <c r="O23317" i="3"/>
  <c r="O23309" i="3"/>
  <c r="O23301" i="3"/>
  <c r="O23293" i="3"/>
  <c r="O23285" i="3"/>
  <c r="O23277" i="3"/>
  <c r="O23269" i="3"/>
  <c r="O23261" i="3"/>
  <c r="O23253" i="3"/>
  <c r="O23245" i="3"/>
  <c r="O23237" i="3"/>
  <c r="O23229" i="3"/>
  <c r="O23221" i="3"/>
  <c r="O23213" i="3"/>
  <c r="O23205" i="3"/>
  <c r="O23197" i="3"/>
  <c r="O23189" i="3"/>
  <c r="O23181" i="3"/>
  <c r="O23173" i="3"/>
  <c r="O23165" i="3"/>
  <c r="O23157" i="3"/>
  <c r="O23149" i="3"/>
  <c r="O23141" i="3"/>
  <c r="O23133" i="3"/>
  <c r="O23125" i="3"/>
  <c r="O23117" i="3"/>
  <c r="O23109" i="3"/>
  <c r="O23101" i="3"/>
  <c r="O23093" i="3"/>
  <c r="O23085" i="3"/>
  <c r="O23077" i="3"/>
  <c r="O23069" i="3"/>
  <c r="O23061" i="3"/>
  <c r="O23053" i="3"/>
  <c r="O23045" i="3"/>
  <c r="O23037" i="3"/>
  <c r="O23029" i="3"/>
  <c r="O23021" i="3"/>
  <c r="O23013" i="3"/>
  <c r="O23005" i="3"/>
  <c r="O22997" i="3"/>
  <c r="O22989" i="3"/>
  <c r="O22981" i="3"/>
  <c r="O22973" i="3"/>
  <c r="O22965" i="3"/>
  <c r="O22957" i="3"/>
  <c r="O22949" i="3"/>
  <c r="O22941" i="3"/>
  <c r="O22933" i="3"/>
  <c r="O22925" i="3"/>
  <c r="O22917" i="3"/>
  <c r="O22909" i="3"/>
  <c r="O22901" i="3"/>
  <c r="O22893" i="3"/>
  <c r="O22885" i="3"/>
  <c r="O22877" i="3"/>
  <c r="O22869" i="3"/>
  <c r="O22861" i="3"/>
  <c r="O22853" i="3"/>
  <c r="O22845" i="3"/>
  <c r="O22837" i="3"/>
  <c r="O22829" i="3"/>
  <c r="O22821" i="3"/>
  <c r="O22813" i="3"/>
  <c r="O22805" i="3"/>
  <c r="O22797" i="3"/>
  <c r="O22789" i="3"/>
  <c r="O22781" i="3"/>
  <c r="O22773" i="3"/>
  <c r="O22765" i="3"/>
  <c r="O22757" i="3"/>
  <c r="O22749" i="3"/>
  <c r="O22741" i="3"/>
  <c r="O22733" i="3"/>
  <c r="O22725" i="3"/>
  <c r="O22717" i="3"/>
  <c r="O22709" i="3"/>
  <c r="O22701" i="3"/>
  <c r="O22693" i="3"/>
  <c r="O22685" i="3"/>
  <c r="O22677" i="3"/>
  <c r="O22669" i="3"/>
  <c r="O22661" i="3"/>
  <c r="O22653" i="3"/>
  <c r="O22645" i="3"/>
  <c r="O22637" i="3"/>
  <c r="O22629" i="3"/>
  <c r="O22621" i="3"/>
  <c r="O22613" i="3"/>
  <c r="O22605" i="3"/>
  <c r="O22597" i="3"/>
  <c r="O22589" i="3"/>
  <c r="O22581" i="3"/>
  <c r="O22573" i="3"/>
  <c r="O22565" i="3"/>
  <c r="O22557" i="3"/>
  <c r="O22549" i="3"/>
  <c r="O22541" i="3"/>
  <c r="O22533" i="3"/>
  <c r="O22525" i="3"/>
  <c r="O22517" i="3"/>
  <c r="O22509" i="3"/>
  <c r="O22501" i="3"/>
  <c r="O22493" i="3"/>
  <c r="O22485" i="3"/>
  <c r="O22477" i="3"/>
  <c r="O22469" i="3"/>
  <c r="O22461" i="3"/>
  <c r="O22453" i="3"/>
  <c r="O22445" i="3"/>
  <c r="O22437" i="3"/>
  <c r="O22429" i="3"/>
  <c r="O22421" i="3"/>
  <c r="O22413" i="3"/>
  <c r="O22405" i="3"/>
  <c r="O22397" i="3"/>
  <c r="O22389" i="3"/>
  <c r="O22381" i="3"/>
  <c r="O22373" i="3"/>
  <c r="O22365" i="3"/>
  <c r="O22357" i="3"/>
  <c r="O22349" i="3"/>
  <c r="O22341" i="3"/>
  <c r="O22333" i="3"/>
  <c r="O22325" i="3"/>
  <c r="O22317" i="3"/>
  <c r="O22309" i="3"/>
  <c r="O22301" i="3"/>
  <c r="O22293" i="3"/>
  <c r="O22285" i="3"/>
  <c r="O22277" i="3"/>
  <c r="O22269" i="3"/>
  <c r="O22261" i="3"/>
  <c r="O22253" i="3"/>
  <c r="O22245" i="3"/>
  <c r="O22237" i="3"/>
  <c r="O22229" i="3"/>
  <c r="O22221" i="3"/>
  <c r="O22213" i="3"/>
  <c r="O22205" i="3"/>
  <c r="O22197" i="3"/>
  <c r="O22189" i="3"/>
  <c r="O22181" i="3"/>
  <c r="O22173" i="3"/>
  <c r="O22165" i="3"/>
  <c r="O22157" i="3"/>
  <c r="O22149" i="3"/>
  <c r="O22141" i="3"/>
  <c r="O22133" i="3"/>
  <c r="O22125" i="3"/>
  <c r="O22117" i="3"/>
  <c r="O22109" i="3"/>
  <c r="O22101" i="3"/>
  <c r="O22093" i="3"/>
  <c r="O22085" i="3"/>
  <c r="O22077" i="3"/>
  <c r="O22069" i="3"/>
  <c r="O22061" i="3"/>
  <c r="O22053" i="3"/>
  <c r="O22045" i="3"/>
  <c r="O22037" i="3"/>
  <c r="O22029" i="3"/>
  <c r="O22021" i="3"/>
  <c r="O22013" i="3"/>
  <c r="O22005" i="3"/>
  <c r="O21997" i="3"/>
  <c r="O21989" i="3"/>
  <c r="O21981" i="3"/>
  <c r="O21973" i="3"/>
  <c r="O21965" i="3"/>
  <c r="O21957" i="3"/>
  <c r="O21949" i="3"/>
  <c r="O21941" i="3"/>
  <c r="O21933" i="3"/>
  <c r="O21925" i="3"/>
  <c r="O21917" i="3"/>
  <c r="O21909" i="3"/>
  <c r="O21901" i="3"/>
  <c r="O21893" i="3"/>
  <c r="O21885" i="3"/>
  <c r="O21877" i="3"/>
  <c r="O21869" i="3"/>
  <c r="O21861" i="3"/>
  <c r="O21853" i="3"/>
  <c r="O21845" i="3"/>
  <c r="O21837" i="3"/>
  <c r="O21829" i="3"/>
  <c r="O21821" i="3"/>
  <c r="O21813" i="3"/>
  <c r="O21805" i="3"/>
  <c r="O21797" i="3"/>
  <c r="O21789" i="3"/>
  <c r="O21781" i="3"/>
  <c r="O21773" i="3"/>
  <c r="O21765" i="3"/>
  <c r="O21757" i="3"/>
  <c r="O21749" i="3"/>
  <c r="O21741" i="3"/>
  <c r="O21733" i="3"/>
  <c r="O21725" i="3"/>
  <c r="O21717" i="3"/>
  <c r="O21709" i="3"/>
  <c r="O21701" i="3"/>
  <c r="O21693" i="3"/>
  <c r="O21685" i="3"/>
  <c r="O21677" i="3"/>
  <c r="O21669" i="3"/>
  <c r="O21661" i="3"/>
  <c r="O21653" i="3"/>
  <c r="O21645" i="3"/>
  <c r="O21637" i="3"/>
  <c r="O21629" i="3"/>
  <c r="O21621" i="3"/>
  <c r="O21613" i="3"/>
  <c r="O21605" i="3"/>
  <c r="O21597" i="3"/>
  <c r="O21589" i="3"/>
  <c r="O21581" i="3"/>
  <c r="O21573" i="3"/>
  <c r="O21565" i="3"/>
  <c r="O21557" i="3"/>
  <c r="O21549" i="3"/>
  <c r="O21541" i="3"/>
  <c r="O21533" i="3"/>
  <c r="O21525" i="3"/>
  <c r="O21517" i="3"/>
  <c r="O21509" i="3"/>
  <c r="O21501" i="3"/>
  <c r="O21493" i="3"/>
  <c r="O21485" i="3"/>
  <c r="O21477" i="3"/>
  <c r="O21469" i="3"/>
  <c r="O21461" i="3"/>
  <c r="O21453" i="3"/>
  <c r="O21445" i="3"/>
  <c r="O21437" i="3"/>
  <c r="O21429" i="3"/>
  <c r="O21421" i="3"/>
  <c r="O21413" i="3"/>
  <c r="O21405" i="3"/>
  <c r="O21397" i="3"/>
  <c r="O21389" i="3"/>
  <c r="O21381" i="3"/>
  <c r="O21373" i="3"/>
  <c r="O21365" i="3"/>
  <c r="O21357" i="3"/>
  <c r="O21349" i="3"/>
  <c r="O21341" i="3"/>
  <c r="O21333" i="3"/>
  <c r="O21325" i="3"/>
  <c r="O21317" i="3"/>
  <c r="O21309" i="3"/>
  <c r="O21301" i="3"/>
  <c r="O21293" i="3"/>
  <c r="O21285" i="3"/>
  <c r="O21277" i="3"/>
  <c r="O21269" i="3"/>
  <c r="O21261" i="3"/>
  <c r="O21253" i="3"/>
  <c r="O21245" i="3"/>
  <c r="O21237" i="3"/>
  <c r="O21229" i="3"/>
  <c r="O21221" i="3"/>
  <c r="O21213" i="3"/>
  <c r="O21205" i="3"/>
  <c r="O21197" i="3"/>
  <c r="O21189" i="3"/>
  <c r="O21181" i="3"/>
  <c r="O21173" i="3"/>
  <c r="O21165" i="3"/>
  <c r="O21157" i="3"/>
  <c r="O21149" i="3"/>
  <c r="O21141" i="3"/>
  <c r="O21133" i="3"/>
  <c r="O21125" i="3"/>
  <c r="O21117" i="3"/>
  <c r="O21109" i="3"/>
  <c r="O21101" i="3"/>
  <c r="O21093" i="3"/>
  <c r="O21085" i="3"/>
  <c r="O21077" i="3"/>
  <c r="O21069" i="3"/>
  <c r="O21061" i="3"/>
  <c r="O21053" i="3"/>
  <c r="O21045" i="3"/>
  <c r="O21037" i="3"/>
  <c r="O21029" i="3"/>
  <c r="O21021" i="3"/>
  <c r="O21013" i="3"/>
  <c r="O21005" i="3"/>
  <c r="O20997" i="3"/>
  <c r="O20989" i="3"/>
  <c r="O20981" i="3"/>
  <c r="O20973" i="3"/>
  <c r="O20965" i="3"/>
  <c r="O20957" i="3"/>
  <c r="O20949" i="3"/>
  <c r="O20941" i="3"/>
  <c r="O20933" i="3"/>
  <c r="O20925" i="3"/>
  <c r="O20917" i="3"/>
  <c r="O20909" i="3"/>
  <c r="O20901" i="3"/>
  <c r="O20893" i="3"/>
  <c r="O20885" i="3"/>
  <c r="O20877" i="3"/>
  <c r="O20869" i="3"/>
  <c r="O20861" i="3"/>
  <c r="O20853" i="3"/>
  <c r="O20845" i="3"/>
  <c r="O20837" i="3"/>
  <c r="O20829" i="3"/>
  <c r="O20821" i="3"/>
  <c r="O20813" i="3"/>
  <c r="O20805" i="3"/>
  <c r="O20797" i="3"/>
  <c r="O20789" i="3"/>
  <c r="O20781" i="3"/>
  <c r="O20773" i="3"/>
  <c r="O20765" i="3"/>
  <c r="O20757" i="3"/>
  <c r="O20749" i="3"/>
  <c r="O20741" i="3"/>
  <c r="O20733" i="3"/>
  <c r="O20725" i="3"/>
  <c r="O20717" i="3"/>
  <c r="O20709" i="3"/>
  <c r="O20701" i="3"/>
  <c r="O20693" i="3"/>
  <c r="O20685" i="3"/>
  <c r="O20677" i="3"/>
  <c r="O20669" i="3"/>
  <c r="O20661" i="3"/>
  <c r="O20653" i="3"/>
  <c r="O20645" i="3"/>
  <c r="O20637" i="3"/>
  <c r="O20629" i="3"/>
  <c r="O20621" i="3"/>
  <c r="O20613" i="3"/>
  <c r="O20605" i="3"/>
  <c r="O20597" i="3"/>
  <c r="O20589" i="3"/>
  <c r="O20581" i="3"/>
  <c r="O20573" i="3"/>
  <c r="O20565" i="3"/>
  <c r="O20557" i="3"/>
  <c r="O20549" i="3"/>
  <c r="O20541" i="3"/>
  <c r="O20533" i="3"/>
  <c r="O20525" i="3"/>
  <c r="O20517" i="3"/>
  <c r="O20509" i="3"/>
  <c r="O20501" i="3"/>
  <c r="O20493" i="3"/>
  <c r="O20485" i="3"/>
  <c r="O20477" i="3"/>
  <c r="O20469" i="3"/>
  <c r="O20461" i="3"/>
  <c r="O20453" i="3"/>
  <c r="O20445" i="3"/>
  <c r="O20437" i="3"/>
  <c r="O20429" i="3"/>
  <c r="O20421" i="3"/>
  <c r="O20413" i="3"/>
  <c r="O20405" i="3"/>
  <c r="O20397" i="3"/>
  <c r="O20389" i="3"/>
  <c r="O20381" i="3"/>
  <c r="O20373" i="3"/>
  <c r="O20365" i="3"/>
  <c r="O20357" i="3"/>
  <c r="O20349" i="3"/>
  <c r="O20341" i="3"/>
  <c r="O20333" i="3"/>
  <c r="O20325" i="3"/>
  <c r="O20317" i="3"/>
  <c r="O20309" i="3"/>
  <c r="O20301" i="3"/>
  <c r="O20293" i="3"/>
  <c r="O20285" i="3"/>
  <c r="O20277" i="3"/>
  <c r="O20269" i="3"/>
  <c r="O20261" i="3"/>
  <c r="O20253" i="3"/>
  <c r="O20245" i="3"/>
  <c r="O20237" i="3"/>
  <c r="O20229" i="3"/>
  <c r="O20221" i="3"/>
  <c r="O20213" i="3"/>
  <c r="O20205" i="3"/>
  <c r="O20197" i="3"/>
  <c r="O20189" i="3"/>
  <c r="O20181" i="3"/>
  <c r="O20173" i="3"/>
  <c r="O20165" i="3"/>
  <c r="O20157" i="3"/>
  <c r="O20149" i="3"/>
  <c r="O20141" i="3"/>
  <c r="O20133" i="3"/>
  <c r="O20125" i="3"/>
  <c r="O20117" i="3"/>
  <c r="O20109" i="3"/>
  <c r="O20101" i="3"/>
  <c r="O20093" i="3"/>
  <c r="O20085" i="3"/>
  <c r="O20077" i="3"/>
  <c r="O20069" i="3"/>
  <c r="O20061" i="3"/>
  <c r="O20053" i="3"/>
  <c r="O20045" i="3"/>
  <c r="O20037" i="3"/>
  <c r="O20029" i="3"/>
  <c r="O20021" i="3"/>
  <c r="O20013" i="3"/>
  <c r="O20005" i="3"/>
  <c r="O19997" i="3"/>
  <c r="O19989" i="3"/>
  <c r="O19981" i="3"/>
  <c r="O19973" i="3"/>
  <c r="O19965" i="3"/>
  <c r="O19957" i="3"/>
  <c r="O19949" i="3"/>
  <c r="O19941" i="3"/>
  <c r="O19933" i="3"/>
  <c r="O19925" i="3"/>
  <c r="O19917" i="3"/>
  <c r="O19909" i="3"/>
  <c r="O19901" i="3"/>
  <c r="O19893" i="3"/>
  <c r="O19885" i="3"/>
  <c r="O19877" i="3"/>
  <c r="O19869" i="3"/>
  <c r="O19861" i="3"/>
  <c r="O19853" i="3"/>
  <c r="O19845" i="3"/>
  <c r="O19837" i="3"/>
  <c r="O19829" i="3"/>
  <c r="O19821" i="3"/>
  <c r="O19813" i="3"/>
  <c r="O19805" i="3"/>
  <c r="O19797" i="3"/>
  <c r="O19789" i="3"/>
  <c r="O19781" i="3"/>
  <c r="O19773" i="3"/>
  <c r="O19765" i="3"/>
  <c r="O19757" i="3"/>
  <c r="O19749" i="3"/>
  <c r="O19741" i="3"/>
  <c r="O19733" i="3"/>
  <c r="O19725" i="3"/>
  <c r="O19717" i="3"/>
  <c r="O19709" i="3"/>
  <c r="O19701" i="3"/>
  <c r="O19693" i="3"/>
  <c r="O19685" i="3"/>
  <c r="O19677" i="3"/>
  <c r="O19669" i="3"/>
  <c r="O19661" i="3"/>
  <c r="O19653" i="3"/>
  <c r="O19645" i="3"/>
  <c r="O19637" i="3"/>
  <c r="O19629" i="3"/>
  <c r="O19621" i="3"/>
  <c r="O19613" i="3"/>
  <c r="O19605" i="3"/>
  <c r="O19597" i="3"/>
  <c r="O19589" i="3"/>
  <c r="O19581" i="3"/>
  <c r="O19573" i="3"/>
  <c r="O19565" i="3"/>
  <c r="O19557" i="3"/>
  <c r="O19549" i="3"/>
  <c r="O19541" i="3"/>
  <c r="O19533" i="3"/>
  <c r="O19525" i="3"/>
  <c r="O19517" i="3"/>
  <c r="O19509" i="3"/>
  <c r="O19501" i="3"/>
  <c r="O19493" i="3"/>
  <c r="O19485" i="3"/>
  <c r="O19477" i="3"/>
  <c r="O19469" i="3"/>
  <c r="O19461" i="3"/>
  <c r="O19453" i="3"/>
  <c r="O19445" i="3"/>
  <c r="O19437" i="3"/>
  <c r="O19429" i="3"/>
  <c r="O19421" i="3"/>
  <c r="O19413" i="3"/>
  <c r="O19405" i="3"/>
  <c r="O19397" i="3"/>
  <c r="O19389" i="3"/>
  <c r="O19381" i="3"/>
  <c r="O19373" i="3"/>
  <c r="O19365" i="3"/>
  <c r="O19357" i="3"/>
  <c r="O19349" i="3"/>
  <c r="O19341" i="3"/>
  <c r="O19333" i="3"/>
  <c r="O19325" i="3"/>
  <c r="O19317" i="3"/>
  <c r="O19309" i="3"/>
  <c r="O19301" i="3"/>
  <c r="O19293" i="3"/>
  <c r="O19285" i="3"/>
  <c r="O19277" i="3"/>
  <c r="O19269" i="3"/>
  <c r="O19261" i="3"/>
  <c r="O19253" i="3"/>
  <c r="O19245" i="3"/>
  <c r="O19237" i="3"/>
  <c r="O19229" i="3"/>
  <c r="O19221" i="3"/>
  <c r="O19213" i="3"/>
  <c r="O19205" i="3"/>
  <c r="O19197" i="3"/>
  <c r="O19189" i="3"/>
  <c r="O19181" i="3"/>
  <c r="O19173" i="3"/>
  <c r="O19165" i="3"/>
  <c r="O19157" i="3"/>
  <c r="O19149" i="3"/>
  <c r="O19141" i="3"/>
  <c r="O19133" i="3"/>
  <c r="O19125" i="3"/>
  <c r="O19117" i="3"/>
  <c r="O19109" i="3"/>
  <c r="O19101" i="3"/>
  <c r="O19093" i="3"/>
  <c r="O19085" i="3"/>
  <c r="O19077" i="3"/>
  <c r="O19069" i="3"/>
  <c r="O19061" i="3"/>
  <c r="O19053" i="3"/>
  <c r="O19045" i="3"/>
  <c r="O19037" i="3"/>
  <c r="O19029" i="3"/>
  <c r="O19021" i="3"/>
  <c r="O19013" i="3"/>
  <c r="O19005" i="3"/>
  <c r="O18997" i="3"/>
  <c r="O18989" i="3"/>
  <c r="O18981" i="3"/>
  <c r="O18973" i="3"/>
  <c r="O18965" i="3"/>
  <c r="O18957" i="3"/>
  <c r="O18949" i="3"/>
  <c r="O18941" i="3"/>
  <c r="O18933" i="3"/>
  <c r="O18925" i="3"/>
  <c r="O18917" i="3"/>
  <c r="O18909" i="3"/>
  <c r="O18901" i="3"/>
  <c r="O18893" i="3"/>
  <c r="O18885" i="3"/>
  <c r="O18877" i="3"/>
  <c r="O18869" i="3"/>
  <c r="O18861" i="3"/>
  <c r="O18853" i="3"/>
  <c r="O18845" i="3"/>
  <c r="O18837" i="3"/>
  <c r="O18829" i="3"/>
  <c r="O18821" i="3"/>
  <c r="O18813" i="3"/>
  <c r="O18805" i="3"/>
  <c r="O18797" i="3"/>
  <c r="O18789" i="3"/>
  <c r="O18781" i="3"/>
  <c r="O18773" i="3"/>
  <c r="O18765" i="3"/>
  <c r="O18757" i="3"/>
  <c r="O18749" i="3"/>
  <c r="O18741" i="3"/>
  <c r="O18733" i="3"/>
  <c r="O18725" i="3"/>
  <c r="O18717" i="3"/>
  <c r="O18709" i="3"/>
  <c r="O18701" i="3"/>
  <c r="O18693" i="3"/>
  <c r="O18685" i="3"/>
  <c r="O18677" i="3"/>
  <c r="O18669" i="3"/>
  <c r="O18661" i="3"/>
  <c r="O18653" i="3"/>
  <c r="O18645" i="3"/>
  <c r="O18637" i="3"/>
  <c r="O18629" i="3"/>
  <c r="O18621" i="3"/>
  <c r="O18613" i="3"/>
  <c r="O18605" i="3"/>
  <c r="O18597" i="3"/>
  <c r="O18589" i="3"/>
  <c r="O18581" i="3"/>
  <c r="O18573" i="3"/>
  <c r="O18565" i="3"/>
  <c r="O18557" i="3"/>
  <c r="O18549" i="3"/>
  <c r="O18541" i="3"/>
  <c r="O18533" i="3"/>
  <c r="O18525" i="3"/>
  <c r="O18517" i="3"/>
  <c r="O18509" i="3"/>
  <c r="O18501" i="3"/>
  <c r="O18493" i="3"/>
  <c r="O18485" i="3"/>
  <c r="O18477" i="3"/>
  <c r="O18469" i="3"/>
  <c r="O18461" i="3"/>
  <c r="O18453" i="3"/>
  <c r="O18445" i="3"/>
  <c r="O18437" i="3"/>
  <c r="O18429" i="3"/>
  <c r="O18421" i="3"/>
  <c r="O18413" i="3"/>
  <c r="O18405" i="3"/>
  <c r="O18397" i="3"/>
  <c r="O18389" i="3"/>
  <c r="O18381" i="3"/>
  <c r="O18373" i="3"/>
  <c r="O18365" i="3"/>
  <c r="O18357" i="3"/>
  <c r="O18349" i="3"/>
  <c r="O18341" i="3"/>
  <c r="O18333" i="3"/>
  <c r="O18325" i="3"/>
  <c r="O18317" i="3"/>
  <c r="O18309" i="3"/>
  <c r="O18301" i="3"/>
  <c r="O18293" i="3"/>
  <c r="O18285" i="3"/>
  <c r="O18277" i="3"/>
  <c r="O43174" i="3"/>
  <c r="O41326" i="3"/>
  <c r="O40786" i="3"/>
  <c r="O40274" i="3"/>
  <c r="O39762" i="3"/>
  <c r="O39250" i="3"/>
  <c r="O38738" i="3"/>
  <c r="O38226" i="3"/>
  <c r="O37714" i="3"/>
  <c r="O37202" i="3"/>
  <c r="O36690" i="3"/>
  <c r="O36178" i="3"/>
  <c r="O35666" i="3"/>
  <c r="O35154" i="3"/>
  <c r="O34881" i="3"/>
  <c r="O34675" i="3"/>
  <c r="O34490" i="3"/>
  <c r="O34319" i="3"/>
  <c r="O34148" i="3"/>
  <c r="O33978" i="3"/>
  <c r="O33807" i="3"/>
  <c r="O33636" i="3"/>
  <c r="O33487" i="3"/>
  <c r="O33341" i="3"/>
  <c r="O33203" i="3"/>
  <c r="O33075" i="3"/>
  <c r="O32947" i="3"/>
  <c r="O32819" i="3"/>
  <c r="O32691" i="3"/>
  <c r="O32563" i="3"/>
  <c r="O32435" i="3"/>
  <c r="O32307" i="3"/>
  <c r="O32179" i="3"/>
  <c r="O32051" i="3"/>
  <c r="O31923" i="3"/>
  <c r="O31795" i="3"/>
  <c r="O31667" i="3"/>
  <c r="O31539" i="3"/>
  <c r="O31411" i="3"/>
  <c r="O31283" i="3"/>
  <c r="O31155" i="3"/>
  <c r="O31027" i="3"/>
  <c r="O30899" i="3"/>
  <c r="O30771" i="3"/>
  <c r="O30643" i="3"/>
  <c r="O30521" i="3"/>
  <c r="O30435" i="3"/>
  <c r="O30352" i="3"/>
  <c r="O30265" i="3"/>
  <c r="O30179" i="3"/>
  <c r="O30096" i="3"/>
  <c r="O30009" i="3"/>
  <c r="O29923" i="3"/>
  <c r="O29840" i="3"/>
  <c r="O29753" i="3"/>
  <c r="O29667" i="3"/>
  <c r="O29608" i="3"/>
  <c r="O29547" i="3"/>
  <c r="O29497" i="3"/>
  <c r="O29435" i="3"/>
  <c r="O29377" i="3"/>
  <c r="O29328" i="3"/>
  <c r="O29265" i="3"/>
  <c r="O29208" i="3"/>
  <c r="O29155" i="3"/>
  <c r="O29096" i="3"/>
  <c r="O29035" i="3"/>
  <c r="O28985" i="3"/>
  <c r="O28923" i="3"/>
  <c r="O28865" i="3"/>
  <c r="O28816" i="3"/>
  <c r="O28753" i="3"/>
  <c r="O28696" i="3"/>
  <c r="O28643" i="3"/>
  <c r="O28584" i="3"/>
  <c r="O28523" i="3"/>
  <c r="O28473" i="3"/>
  <c r="O28411" i="3"/>
  <c r="O28353" i="3"/>
  <c r="O28304" i="3"/>
  <c r="O28241" i="3"/>
  <c r="O28184" i="3"/>
  <c r="O28131" i="3"/>
  <c r="O28072" i="3"/>
  <c r="O28017" i="3"/>
  <c r="O27979" i="3"/>
  <c r="O27933" i="3"/>
  <c r="O27889" i="3"/>
  <c r="O27851" i="3"/>
  <c r="O27805" i="3"/>
  <c r="O27761" i="3"/>
  <c r="O27723" i="3"/>
  <c r="O27677" i="3"/>
  <c r="O27633" i="3"/>
  <c r="O27595" i="3"/>
  <c r="O27549" i="3"/>
  <c r="O27505" i="3"/>
  <c r="O27467" i="3"/>
  <c r="O27421" i="3"/>
  <c r="O27384" i="3"/>
  <c r="O27352" i="3"/>
  <c r="O27320" i="3"/>
  <c r="O27288" i="3"/>
  <c r="O27256" i="3"/>
  <c r="O27224" i="3"/>
  <c r="O27192" i="3"/>
  <c r="O27160" i="3"/>
  <c r="O27128" i="3"/>
  <c r="O27096" i="3"/>
  <c r="O27067" i="3"/>
  <c r="O27041" i="3"/>
  <c r="O27017" i="3"/>
  <c r="O26989" i="3"/>
  <c r="O26968" i="3"/>
  <c r="O26939" i="3"/>
  <c r="O26913" i="3"/>
  <c r="O26889" i="3"/>
  <c r="O26861" i="3"/>
  <c r="O26840" i="3"/>
  <c r="O26811" i="3"/>
  <c r="O26785" i="3"/>
  <c r="O26761" i="3"/>
  <c r="O26733" i="3"/>
  <c r="O26712" i="3"/>
  <c r="O26683" i="3"/>
  <c r="O26657" i="3"/>
  <c r="O26633" i="3"/>
  <c r="O26605" i="3"/>
  <c r="O26584" i="3"/>
  <c r="O26555" i="3"/>
  <c r="O26529" i="3"/>
  <c r="O26505" i="3"/>
  <c r="O26477" i="3"/>
  <c r="O26456" i="3"/>
  <c r="O26427" i="3"/>
  <c r="O26401" i="3"/>
  <c r="O26377" i="3"/>
  <c r="O26349" i="3"/>
  <c r="O26328" i="3"/>
  <c r="O26299" i="3"/>
  <c r="O26273" i="3"/>
  <c r="O26249" i="3"/>
  <c r="O26221" i="3"/>
  <c r="O26200" i="3"/>
  <c r="O26171" i="3"/>
  <c r="O26145" i="3"/>
  <c r="O26121" i="3"/>
  <c r="O26093" i="3"/>
  <c r="O26072" i="3"/>
  <c r="O26043" i="3"/>
  <c r="O26017" i="3"/>
  <c r="O25993" i="3"/>
  <c r="O25965" i="3"/>
  <c r="O25944" i="3"/>
  <c r="O25915" i="3"/>
  <c r="O25889" i="3"/>
  <c r="O25865" i="3"/>
  <c r="O25837" i="3"/>
  <c r="O25816" i="3"/>
  <c r="O25787" i="3"/>
  <c r="O25761" i="3"/>
  <c r="O25737" i="3"/>
  <c r="O25709" i="3"/>
  <c r="O25688" i="3"/>
  <c r="O25661" i="3"/>
  <c r="O25641" i="3"/>
  <c r="O25621" i="3"/>
  <c r="O25600" i="3"/>
  <c r="O25581" i="3"/>
  <c r="O25560" i="3"/>
  <c r="O25538" i="3"/>
  <c r="O25520" i="3"/>
  <c r="O25497" i="3"/>
  <c r="O25480" i="3"/>
  <c r="O25457" i="3"/>
  <c r="O25435" i="3"/>
  <c r="O25417" i="3"/>
  <c r="O25394" i="3"/>
  <c r="O25377" i="3"/>
  <c r="O25354" i="3"/>
  <c r="O25333" i="3"/>
  <c r="O25314" i="3"/>
  <c r="O25291" i="3"/>
  <c r="O25274" i="3"/>
  <c r="O25251" i="3"/>
  <c r="O25232" i="3"/>
  <c r="O25211" i="3"/>
  <c r="O25189" i="3"/>
  <c r="O25171" i="3"/>
  <c r="O25149" i="3"/>
  <c r="O25129" i="3"/>
  <c r="O25109" i="3"/>
  <c r="O25088" i="3"/>
  <c r="O25069" i="3"/>
  <c r="O25048" i="3"/>
  <c r="O25026" i="3"/>
  <c r="O25008" i="3"/>
  <c r="O24985" i="3"/>
  <c r="O24968" i="3"/>
  <c r="O24945" i="3"/>
  <c r="O24923" i="3"/>
  <c r="O24905" i="3"/>
  <c r="O24882" i="3"/>
  <c r="O24865" i="3"/>
  <c r="O24842" i="3"/>
  <c r="O24821" i="3"/>
  <c r="O24802" i="3"/>
  <c r="O24779" i="3"/>
  <c r="O24762" i="3"/>
  <c r="O24739" i="3"/>
  <c r="O24720" i="3"/>
  <c r="O24699" i="3"/>
  <c r="O24681" i="3"/>
  <c r="O24669" i="3"/>
  <c r="O24655" i="3"/>
  <c r="O24642" i="3"/>
  <c r="O24630" i="3"/>
  <c r="O24616" i="3"/>
  <c r="O24605" i="3"/>
  <c r="O24591" i="3"/>
  <c r="O24578" i="3"/>
  <c r="O24566" i="3"/>
  <c r="O24552" i="3"/>
  <c r="O24541" i="3"/>
  <c r="O24527" i="3"/>
  <c r="O24514" i="3"/>
  <c r="O24502" i="3"/>
  <c r="O24488" i="3"/>
  <c r="O24477" i="3"/>
  <c r="O24463" i="3"/>
  <c r="O24450" i="3"/>
  <c r="O24438" i="3"/>
  <c r="O24424" i="3"/>
  <c r="O24413" i="3"/>
  <c r="O24399" i="3"/>
  <c r="O24386" i="3"/>
  <c r="O24374" i="3"/>
  <c r="O24360" i="3"/>
  <c r="O24349" i="3"/>
  <c r="O24335" i="3"/>
  <c r="O24322" i="3"/>
  <c r="O24310" i="3"/>
  <c r="O24296" i="3"/>
  <c r="O24285" i="3"/>
  <c r="O24271" i="3"/>
  <c r="O24258" i="3"/>
  <c r="O24246" i="3"/>
  <c r="O24232" i="3"/>
  <c r="O24221" i="3"/>
  <c r="O24207" i="3"/>
  <c r="O24194" i="3"/>
  <c r="O24182" i="3"/>
  <c r="O24169" i="3"/>
  <c r="O24159" i="3"/>
  <c r="O24149" i="3"/>
  <c r="O24137" i="3"/>
  <c r="O24127" i="3"/>
  <c r="O24117" i="3"/>
  <c r="O24106" i="3"/>
  <c r="O24097" i="3"/>
  <c r="O24088" i="3"/>
  <c r="O24079" i="3"/>
  <c r="O24070" i="3"/>
  <c r="O24061" i="3"/>
  <c r="O24051" i="3"/>
  <c r="O24042" i="3"/>
  <c r="O24033" i="3"/>
  <c r="O24024" i="3"/>
  <c r="O24015" i="3"/>
  <c r="O24006" i="3"/>
  <c r="O23997" i="3"/>
  <c r="O23987" i="3"/>
  <c r="O23978" i="3"/>
  <c r="O23969" i="3"/>
  <c r="O23960" i="3"/>
  <c r="O23951" i="3"/>
  <c r="O23942" i="3"/>
  <c r="O23933" i="3"/>
  <c r="O23923" i="3"/>
  <c r="O23914" i="3"/>
  <c r="O23905" i="3"/>
  <c r="O23896" i="3"/>
  <c r="O23887" i="3"/>
  <c r="O23878" i="3"/>
  <c r="O23869" i="3"/>
  <c r="O23859" i="3"/>
  <c r="O23850" i="3"/>
  <c r="O23841" i="3"/>
  <c r="O23832" i="3"/>
  <c r="O23823" i="3"/>
  <c r="O23814" i="3"/>
  <c r="O23805" i="3"/>
  <c r="O23796" i="3"/>
  <c r="O23788" i="3"/>
  <c r="O23780" i="3"/>
  <c r="O23772" i="3"/>
  <c r="O23764" i="3"/>
  <c r="O23756" i="3"/>
  <c r="O23748" i="3"/>
  <c r="O23740" i="3"/>
  <c r="O23732" i="3"/>
  <c r="O23724" i="3"/>
  <c r="O23716" i="3"/>
  <c r="O23708" i="3"/>
  <c r="O23700" i="3"/>
  <c r="O23692" i="3"/>
  <c r="O23684" i="3"/>
  <c r="O23676" i="3"/>
  <c r="O23668" i="3"/>
  <c r="O23660" i="3"/>
  <c r="O23652" i="3"/>
  <c r="O23644" i="3"/>
  <c r="O23636" i="3"/>
  <c r="O23628" i="3"/>
  <c r="O23620" i="3"/>
  <c r="O23612" i="3"/>
  <c r="O23604" i="3"/>
  <c r="O23596" i="3"/>
  <c r="O23588" i="3"/>
  <c r="O23580" i="3"/>
  <c r="O23572" i="3"/>
  <c r="O23564" i="3"/>
  <c r="O23556" i="3"/>
  <c r="O23548" i="3"/>
  <c r="O23540" i="3"/>
  <c r="O23532" i="3"/>
  <c r="O23524" i="3"/>
  <c r="O23516" i="3"/>
  <c r="O23508" i="3"/>
  <c r="O23500" i="3"/>
  <c r="O23492" i="3"/>
  <c r="O23484" i="3"/>
  <c r="O23476" i="3"/>
  <c r="O23468" i="3"/>
  <c r="O23460" i="3"/>
  <c r="O23452" i="3"/>
  <c r="O23444" i="3"/>
  <c r="O23436" i="3"/>
  <c r="O23428" i="3"/>
  <c r="O23420" i="3"/>
  <c r="O23412" i="3"/>
  <c r="O23404" i="3"/>
  <c r="O23396" i="3"/>
  <c r="O23388" i="3"/>
  <c r="O23380" i="3"/>
  <c r="O23372" i="3"/>
  <c r="O23364" i="3"/>
  <c r="O23356" i="3"/>
  <c r="O23348" i="3"/>
  <c r="O23340" i="3"/>
  <c r="O23332" i="3"/>
  <c r="O23324" i="3"/>
  <c r="O23316" i="3"/>
  <c r="O23308" i="3"/>
  <c r="O23300" i="3"/>
  <c r="O23292" i="3"/>
  <c r="O23284" i="3"/>
  <c r="O23276" i="3"/>
  <c r="O23268" i="3"/>
  <c r="O23260" i="3"/>
  <c r="O23252" i="3"/>
  <c r="O23244" i="3"/>
  <c r="O23236" i="3"/>
  <c r="O23228" i="3"/>
  <c r="O23220" i="3"/>
  <c r="O23212" i="3"/>
  <c r="O23204" i="3"/>
  <c r="O23196" i="3"/>
  <c r="O23188" i="3"/>
  <c r="O23180" i="3"/>
  <c r="O23172" i="3"/>
  <c r="O23164" i="3"/>
  <c r="O23156" i="3"/>
  <c r="O23148" i="3"/>
  <c r="O23140" i="3"/>
  <c r="O23132" i="3"/>
  <c r="O23124" i="3"/>
  <c r="O23116" i="3"/>
  <c r="O23108" i="3"/>
  <c r="O23100" i="3"/>
  <c r="O23092" i="3"/>
  <c r="O23084" i="3"/>
  <c r="O23076" i="3"/>
  <c r="O23068" i="3"/>
  <c r="O23060" i="3"/>
  <c r="O23052" i="3"/>
  <c r="O23044" i="3"/>
  <c r="O23036" i="3"/>
  <c r="O23028" i="3"/>
  <c r="O23020" i="3"/>
  <c r="O23012" i="3"/>
  <c r="O23004" i="3"/>
  <c r="O22996" i="3"/>
  <c r="O22988" i="3"/>
  <c r="O22980" i="3"/>
  <c r="O22972" i="3"/>
  <c r="O22964" i="3"/>
  <c r="O22956" i="3"/>
  <c r="O22948" i="3"/>
  <c r="O22940" i="3"/>
  <c r="O22932" i="3"/>
  <c r="O22924" i="3"/>
  <c r="O22916" i="3"/>
  <c r="O22908" i="3"/>
  <c r="O22900" i="3"/>
  <c r="O22892" i="3"/>
  <c r="O22884" i="3"/>
  <c r="O22876" i="3"/>
  <c r="O22868" i="3"/>
  <c r="O22860" i="3"/>
  <c r="O22852" i="3"/>
  <c r="O22844" i="3"/>
  <c r="O22836" i="3"/>
  <c r="O22828" i="3"/>
  <c r="O22820" i="3"/>
  <c r="O22812" i="3"/>
  <c r="O22804" i="3"/>
  <c r="O22796" i="3"/>
  <c r="O22788" i="3"/>
  <c r="O22780" i="3"/>
  <c r="O22772" i="3"/>
  <c r="O22764" i="3"/>
  <c r="O22756" i="3"/>
  <c r="O22748" i="3"/>
  <c r="O22740" i="3"/>
  <c r="O22732" i="3"/>
  <c r="O22724" i="3"/>
  <c r="O22716" i="3"/>
  <c r="O22708" i="3"/>
  <c r="O22700" i="3"/>
  <c r="O22692" i="3"/>
  <c r="O22684" i="3"/>
  <c r="O22676" i="3"/>
  <c r="O22668" i="3"/>
  <c r="O22660" i="3"/>
  <c r="O22652" i="3"/>
  <c r="O22644" i="3"/>
  <c r="O22636" i="3"/>
  <c r="O22628" i="3"/>
  <c r="O22620" i="3"/>
  <c r="O22612" i="3"/>
  <c r="O22604" i="3"/>
  <c r="O22596" i="3"/>
  <c r="O22588" i="3"/>
  <c r="O22580" i="3"/>
  <c r="O22572" i="3"/>
  <c r="O22564" i="3"/>
  <c r="O22556" i="3"/>
  <c r="O22548" i="3"/>
  <c r="O22540" i="3"/>
  <c r="O22532" i="3"/>
  <c r="O22524" i="3"/>
  <c r="O22516" i="3"/>
  <c r="O22508" i="3"/>
  <c r="O22500" i="3"/>
  <c r="O22492" i="3"/>
  <c r="O22484" i="3"/>
  <c r="O22476" i="3"/>
  <c r="O22468" i="3"/>
  <c r="O22460" i="3"/>
  <c r="O22452" i="3"/>
  <c r="O22444" i="3"/>
  <c r="O22436" i="3"/>
  <c r="O22428" i="3"/>
  <c r="O22420" i="3"/>
  <c r="O22412" i="3"/>
  <c r="O22404" i="3"/>
  <c r="O22396" i="3"/>
  <c r="O22388" i="3"/>
  <c r="O22380" i="3"/>
  <c r="O22372" i="3"/>
  <c r="O22364" i="3"/>
  <c r="O22356" i="3"/>
  <c r="O22348" i="3"/>
  <c r="O22340" i="3"/>
  <c r="O22332" i="3"/>
  <c r="O22324" i="3"/>
  <c r="O22316" i="3"/>
  <c r="O22308" i="3"/>
  <c r="O22300" i="3"/>
  <c r="O22292" i="3"/>
  <c r="O22284" i="3"/>
  <c r="O22276" i="3"/>
  <c r="O22268" i="3"/>
  <c r="O22260" i="3"/>
  <c r="O22252" i="3"/>
  <c r="O22244" i="3"/>
  <c r="O22236" i="3"/>
  <c r="O22228" i="3"/>
  <c r="O22220" i="3"/>
  <c r="O22212" i="3"/>
  <c r="O22204" i="3"/>
  <c r="O22196" i="3"/>
  <c r="O22188" i="3"/>
  <c r="O22180" i="3"/>
  <c r="O22172" i="3"/>
  <c r="O22164" i="3"/>
  <c r="O22156" i="3"/>
  <c r="O22148" i="3"/>
  <c r="O22140" i="3"/>
  <c r="O22132" i="3"/>
  <c r="O22124" i="3"/>
  <c r="O22116" i="3"/>
  <c r="O22108" i="3"/>
  <c r="O22100" i="3"/>
  <c r="O22092" i="3"/>
  <c r="O22084" i="3"/>
  <c r="O22076" i="3"/>
  <c r="O22068" i="3"/>
  <c r="O22060" i="3"/>
  <c r="O22052" i="3"/>
  <c r="O22044" i="3"/>
  <c r="O22036" i="3"/>
  <c r="O22028" i="3"/>
  <c r="O22020" i="3"/>
  <c r="O22012" i="3"/>
  <c r="O22004" i="3"/>
  <c r="O21996" i="3"/>
  <c r="O21988" i="3"/>
  <c r="O21980" i="3"/>
  <c r="O21972" i="3"/>
  <c r="O21964" i="3"/>
  <c r="O21956" i="3"/>
  <c r="O21948" i="3"/>
  <c r="O21940" i="3"/>
  <c r="O21932" i="3"/>
  <c r="O21924" i="3"/>
  <c r="O21916" i="3"/>
  <c r="O21908" i="3"/>
  <c r="O21900" i="3"/>
  <c r="O21892" i="3"/>
  <c r="O21884" i="3"/>
  <c r="O21876" i="3"/>
  <c r="O21868" i="3"/>
  <c r="O21860" i="3"/>
  <c r="O21852" i="3"/>
  <c r="O21844" i="3"/>
  <c r="O21836" i="3"/>
  <c r="O21828" i="3"/>
  <c r="O21820" i="3"/>
  <c r="O21812" i="3"/>
  <c r="O21804" i="3"/>
  <c r="O21796" i="3"/>
  <c r="O21788" i="3"/>
  <c r="O21780" i="3"/>
  <c r="O21772" i="3"/>
  <c r="O21764" i="3"/>
  <c r="O21756" i="3"/>
  <c r="O21748" i="3"/>
  <c r="O21740" i="3"/>
  <c r="O21732" i="3"/>
  <c r="O21724" i="3"/>
  <c r="O21716" i="3"/>
  <c r="O21708" i="3"/>
  <c r="O21700" i="3"/>
  <c r="O21692" i="3"/>
  <c r="O21684" i="3"/>
  <c r="O21676" i="3"/>
  <c r="O21668" i="3"/>
  <c r="O21660" i="3"/>
  <c r="O21652" i="3"/>
  <c r="O21644" i="3"/>
  <c r="O21636" i="3"/>
  <c r="O21628" i="3"/>
  <c r="O21620" i="3"/>
  <c r="O21612" i="3"/>
  <c r="O21604" i="3"/>
  <c r="O21596" i="3"/>
  <c r="O21588" i="3"/>
  <c r="O21580" i="3"/>
  <c r="O21572" i="3"/>
  <c r="O21564" i="3"/>
  <c r="O21556" i="3"/>
  <c r="O21548" i="3"/>
  <c r="O21540" i="3"/>
  <c r="O21532" i="3"/>
  <c r="O21524" i="3"/>
  <c r="O21516" i="3"/>
  <c r="O21508" i="3"/>
  <c r="O21500" i="3"/>
  <c r="O21492" i="3"/>
  <c r="O21484" i="3"/>
  <c r="O21476" i="3"/>
  <c r="O21468" i="3"/>
  <c r="O21460" i="3"/>
  <c r="O21452" i="3"/>
  <c r="O21444" i="3"/>
  <c r="O21436" i="3"/>
  <c r="O21428" i="3"/>
  <c r="O21420" i="3"/>
  <c r="O21412" i="3"/>
  <c r="O21404" i="3"/>
  <c r="O21396" i="3"/>
  <c r="O21388" i="3"/>
  <c r="O21380" i="3"/>
  <c r="O21372" i="3"/>
  <c r="O21364" i="3"/>
  <c r="O21356" i="3"/>
  <c r="O21348" i="3"/>
  <c r="O21340" i="3"/>
  <c r="O21332" i="3"/>
  <c r="O21324" i="3"/>
  <c r="O21316" i="3"/>
  <c r="O21308" i="3"/>
  <c r="O21300" i="3"/>
  <c r="O21292" i="3"/>
  <c r="O21284" i="3"/>
  <c r="O21276" i="3"/>
  <c r="O21268" i="3"/>
  <c r="O21260" i="3"/>
  <c r="O21252" i="3"/>
  <c r="O21244" i="3"/>
  <c r="O21236" i="3"/>
  <c r="O21228" i="3"/>
  <c r="O21220" i="3"/>
  <c r="O21212" i="3"/>
  <c r="O21204" i="3"/>
  <c r="O21196" i="3"/>
  <c r="O21188" i="3"/>
  <c r="O21180" i="3"/>
  <c r="O21172" i="3"/>
  <c r="O21164" i="3"/>
  <c r="O21156" i="3"/>
  <c r="O21148" i="3"/>
  <c r="O21140" i="3"/>
  <c r="O21132" i="3"/>
  <c r="O21124" i="3"/>
  <c r="O21116" i="3"/>
  <c r="O21108" i="3"/>
  <c r="O21100" i="3"/>
  <c r="O21092" i="3"/>
  <c r="O21084" i="3"/>
  <c r="O21076" i="3"/>
  <c r="O21068" i="3"/>
  <c r="O21060" i="3"/>
  <c r="O21052" i="3"/>
  <c r="O21044" i="3"/>
  <c r="O21036" i="3"/>
  <c r="O21028" i="3"/>
  <c r="O21020" i="3"/>
  <c r="O21012" i="3"/>
  <c r="O21004" i="3"/>
  <c r="O20996" i="3"/>
  <c r="O20988" i="3"/>
  <c r="O20980" i="3"/>
  <c r="O20972" i="3"/>
  <c r="O20964" i="3"/>
  <c r="O20956" i="3"/>
  <c r="O20948" i="3"/>
  <c r="O20940" i="3"/>
  <c r="O20932" i="3"/>
  <c r="O20924" i="3"/>
  <c r="O20916" i="3"/>
  <c r="O20908" i="3"/>
  <c r="O20900" i="3"/>
  <c r="O20892" i="3"/>
  <c r="O20884" i="3"/>
  <c r="O20876" i="3"/>
  <c r="O20868" i="3"/>
  <c r="O20860" i="3"/>
  <c r="O20852" i="3"/>
  <c r="O20844" i="3"/>
  <c r="O20836" i="3"/>
  <c r="O20828" i="3"/>
  <c r="O20820" i="3"/>
  <c r="O20812" i="3"/>
  <c r="O20804" i="3"/>
  <c r="O20796" i="3"/>
  <c r="O20788" i="3"/>
  <c r="O20780" i="3"/>
  <c r="O20772" i="3"/>
  <c r="O20764" i="3"/>
  <c r="O20756" i="3"/>
  <c r="O20748" i="3"/>
  <c r="O20740" i="3"/>
  <c r="O20732" i="3"/>
  <c r="O20724" i="3"/>
  <c r="O20716" i="3"/>
  <c r="O20708" i="3"/>
  <c r="O20700" i="3"/>
  <c r="O20692" i="3"/>
  <c r="O20684" i="3"/>
  <c r="O20676" i="3"/>
  <c r="O20668" i="3"/>
  <c r="O20660" i="3"/>
  <c r="O20652" i="3"/>
  <c r="O20644" i="3"/>
  <c r="O20636" i="3"/>
  <c r="O20628" i="3"/>
  <c r="O20620" i="3"/>
  <c r="O20612" i="3"/>
  <c r="O20604" i="3"/>
  <c r="O20596" i="3"/>
  <c r="O20588" i="3"/>
  <c r="O20580" i="3"/>
  <c r="O20572" i="3"/>
  <c r="O20564" i="3"/>
  <c r="O20556" i="3"/>
  <c r="O20548" i="3"/>
  <c r="O20540" i="3"/>
  <c r="O20532" i="3"/>
  <c r="O20524" i="3"/>
  <c r="O20516" i="3"/>
  <c r="O20508" i="3"/>
  <c r="O20500" i="3"/>
  <c r="O20492" i="3"/>
  <c r="O20484" i="3"/>
  <c r="O20476" i="3"/>
  <c r="O20468" i="3"/>
  <c r="O20460" i="3"/>
  <c r="O20452" i="3"/>
  <c r="O20444" i="3"/>
  <c r="O20436" i="3"/>
  <c r="O20428" i="3"/>
  <c r="O20420" i="3"/>
  <c r="O20412" i="3"/>
  <c r="O20404" i="3"/>
  <c r="O20396" i="3"/>
  <c r="O20388" i="3"/>
  <c r="O20380" i="3"/>
  <c r="O20372" i="3"/>
  <c r="O20364" i="3"/>
  <c r="O20356" i="3"/>
  <c r="O20348" i="3"/>
  <c r="O20340" i="3"/>
  <c r="O20332" i="3"/>
  <c r="O20324" i="3"/>
  <c r="O20316" i="3"/>
  <c r="O20308" i="3"/>
  <c r="O20300" i="3"/>
  <c r="O20292" i="3"/>
  <c r="O20284" i="3"/>
  <c r="O20276" i="3"/>
  <c r="O20268" i="3"/>
  <c r="O20260" i="3"/>
  <c r="O20252" i="3"/>
  <c r="O20244" i="3"/>
  <c r="O20236" i="3"/>
  <c r="O20228" i="3"/>
  <c r="O20220" i="3"/>
  <c r="O20212" i="3"/>
  <c r="O20204" i="3"/>
  <c r="O20196" i="3"/>
  <c r="O20188" i="3"/>
  <c r="O20180" i="3"/>
  <c r="O20172" i="3"/>
  <c r="O20164" i="3"/>
  <c r="O20156" i="3"/>
  <c r="O20148" i="3"/>
  <c r="O20140" i="3"/>
  <c r="O20132" i="3"/>
  <c r="O20124" i="3"/>
  <c r="O20116" i="3"/>
  <c r="O20108" i="3"/>
  <c r="O20100" i="3"/>
  <c r="O20092" i="3"/>
  <c r="O20084" i="3"/>
  <c r="O20076" i="3"/>
  <c r="O20068" i="3"/>
  <c r="O20060" i="3"/>
  <c r="O20052" i="3"/>
  <c r="O20044" i="3"/>
  <c r="O20036" i="3"/>
  <c r="O20028" i="3"/>
  <c r="O20020" i="3"/>
  <c r="O20012" i="3"/>
  <c r="O20004" i="3"/>
  <c r="O19996" i="3"/>
  <c r="O19988" i="3"/>
  <c r="O19980" i="3"/>
  <c r="O19972" i="3"/>
  <c r="O19964" i="3"/>
  <c r="O19956" i="3"/>
  <c r="O19948" i="3"/>
  <c r="O19940" i="3"/>
  <c r="O19932" i="3"/>
  <c r="O19924" i="3"/>
  <c r="O19916" i="3"/>
  <c r="O19908" i="3"/>
  <c r="O19900" i="3"/>
  <c r="O19892" i="3"/>
  <c r="O19884" i="3"/>
  <c r="O19876" i="3"/>
  <c r="O19868" i="3"/>
  <c r="O19860" i="3"/>
  <c r="O19852" i="3"/>
  <c r="O19844" i="3"/>
  <c r="O19836" i="3"/>
  <c r="O19828" i="3"/>
  <c r="O19820" i="3"/>
  <c r="O19812" i="3"/>
  <c r="O19804" i="3"/>
  <c r="O19796" i="3"/>
  <c r="O19788" i="3"/>
  <c r="O19780" i="3"/>
  <c r="O19772" i="3"/>
  <c r="O19764" i="3"/>
  <c r="O19756" i="3"/>
  <c r="O19748" i="3"/>
  <c r="O19740" i="3"/>
  <c r="O19732" i="3"/>
  <c r="O19724" i="3"/>
  <c r="O19716" i="3"/>
  <c r="O19708" i="3"/>
  <c r="O19700" i="3"/>
  <c r="O19692" i="3"/>
  <c r="O19684" i="3"/>
  <c r="O19676" i="3"/>
  <c r="O19668" i="3"/>
  <c r="O19660" i="3"/>
  <c r="O19652" i="3"/>
  <c r="O19644" i="3"/>
  <c r="O19636" i="3"/>
  <c r="O19628" i="3"/>
  <c r="O19620" i="3"/>
  <c r="O19612" i="3"/>
  <c r="O19604" i="3"/>
  <c r="O19596" i="3"/>
  <c r="O19588" i="3"/>
  <c r="O19580" i="3"/>
  <c r="O19572" i="3"/>
  <c r="O19564" i="3"/>
  <c r="O19556" i="3"/>
  <c r="O19548" i="3"/>
  <c r="O19540" i="3"/>
  <c r="O19532" i="3"/>
  <c r="O19524" i="3"/>
  <c r="O19516" i="3"/>
  <c r="O19508" i="3"/>
  <c r="O19500" i="3"/>
  <c r="O19492" i="3"/>
  <c r="O19484" i="3"/>
  <c r="O19476" i="3"/>
  <c r="O19468" i="3"/>
  <c r="O19460" i="3"/>
  <c r="O19452" i="3"/>
  <c r="O19444" i="3"/>
  <c r="O19436" i="3"/>
  <c r="O19428" i="3"/>
  <c r="O19420" i="3"/>
  <c r="O19412" i="3"/>
  <c r="O19404" i="3"/>
  <c r="O19396" i="3"/>
  <c r="O19388" i="3"/>
  <c r="O19380" i="3"/>
  <c r="O19372" i="3"/>
  <c r="O19364" i="3"/>
  <c r="O19356" i="3"/>
  <c r="O19348" i="3"/>
  <c r="O19340" i="3"/>
  <c r="O19332" i="3"/>
  <c r="O19324" i="3"/>
  <c r="O19316" i="3"/>
  <c r="O19308" i="3"/>
  <c r="O19300" i="3"/>
  <c r="O19292" i="3"/>
  <c r="O19284" i="3"/>
  <c r="O19276" i="3"/>
  <c r="O19268" i="3"/>
  <c r="O19260" i="3"/>
  <c r="O19252" i="3"/>
  <c r="O19244" i="3"/>
  <c r="O19236" i="3"/>
  <c r="O19228" i="3"/>
  <c r="O19220" i="3"/>
  <c r="O19212" i="3"/>
  <c r="O19204" i="3"/>
  <c r="O19196" i="3"/>
  <c r="O19188" i="3"/>
  <c r="O19180" i="3"/>
  <c r="O19172" i="3"/>
  <c r="O19164" i="3"/>
  <c r="O19156" i="3"/>
  <c r="O19148" i="3"/>
  <c r="O19140" i="3"/>
  <c r="O19132" i="3"/>
  <c r="O19124" i="3"/>
  <c r="O19116" i="3"/>
  <c r="O19108" i="3"/>
  <c r="O19100" i="3"/>
  <c r="O19092" i="3"/>
  <c r="O19084" i="3"/>
  <c r="O19076" i="3"/>
  <c r="O19068" i="3"/>
  <c r="O19060" i="3"/>
  <c r="O19052" i="3"/>
  <c r="O19044" i="3"/>
  <c r="O19036" i="3"/>
  <c r="O19028" i="3"/>
  <c r="O19020" i="3"/>
  <c r="O19012" i="3"/>
  <c r="O19004" i="3"/>
  <c r="O18996" i="3"/>
  <c r="O18988" i="3"/>
  <c r="O18980" i="3"/>
  <c r="O18972" i="3"/>
  <c r="O18964" i="3"/>
  <c r="O18956" i="3"/>
  <c r="O18948" i="3"/>
  <c r="O18940" i="3"/>
  <c r="O18932" i="3"/>
  <c r="O18924" i="3"/>
  <c r="O18916" i="3"/>
  <c r="O18908" i="3"/>
  <c r="O18900" i="3"/>
  <c r="O18892" i="3"/>
  <c r="O18884" i="3"/>
  <c r="O18876" i="3"/>
  <c r="O18868" i="3"/>
  <c r="O18860" i="3"/>
  <c r="O18852" i="3"/>
  <c r="O18844" i="3"/>
  <c r="O18836" i="3"/>
  <c r="O18828" i="3"/>
  <c r="O18820" i="3"/>
  <c r="O18812" i="3"/>
  <c r="O18804" i="3"/>
  <c r="O18796" i="3"/>
  <c r="O18788" i="3"/>
  <c r="O18780" i="3"/>
  <c r="O18772" i="3"/>
  <c r="O18764" i="3"/>
  <c r="O18756" i="3"/>
  <c r="O18748" i="3"/>
  <c r="O18740" i="3"/>
  <c r="O18732" i="3"/>
  <c r="O18724" i="3"/>
  <c r="O18716" i="3"/>
  <c r="O18708" i="3"/>
  <c r="O18700" i="3"/>
  <c r="O18692" i="3"/>
  <c r="O18684" i="3"/>
  <c r="O18676" i="3"/>
  <c r="O18668" i="3"/>
  <c r="O18660" i="3"/>
  <c r="O18652" i="3"/>
  <c r="O18644" i="3"/>
  <c r="O18636" i="3"/>
  <c r="O18628" i="3"/>
  <c r="O18620" i="3"/>
  <c r="O18612" i="3"/>
  <c r="O18604" i="3"/>
  <c r="O18596" i="3"/>
  <c r="O18588" i="3"/>
  <c r="O18580" i="3"/>
  <c r="O18572" i="3"/>
  <c r="O18564" i="3"/>
  <c r="O18556" i="3"/>
  <c r="O18548" i="3"/>
  <c r="O18540" i="3"/>
  <c r="O18532" i="3"/>
  <c r="O18524" i="3"/>
  <c r="O18516" i="3"/>
  <c r="O18508" i="3"/>
  <c r="O18500" i="3"/>
  <c r="O18492" i="3"/>
  <c r="O18484" i="3"/>
  <c r="O18476" i="3"/>
  <c r="O18468" i="3"/>
  <c r="O18460" i="3"/>
  <c r="O18452" i="3"/>
  <c r="O18444" i="3"/>
  <c r="O18436" i="3"/>
  <c r="O18428" i="3"/>
  <c r="O18420" i="3"/>
  <c r="O18412" i="3"/>
  <c r="O18404" i="3"/>
  <c r="O18396" i="3"/>
  <c r="O18388" i="3"/>
  <c r="O18380" i="3"/>
  <c r="O18372" i="3"/>
  <c r="O18364" i="3"/>
  <c r="O18356" i="3"/>
  <c r="O18348" i="3"/>
  <c r="O18340" i="3"/>
  <c r="O18332" i="3"/>
  <c r="O18324" i="3"/>
  <c r="O18316" i="3"/>
  <c r="O18308" i="3"/>
  <c r="O18300" i="3"/>
  <c r="O18292" i="3"/>
  <c r="O18284" i="3"/>
  <c r="O18276" i="3"/>
  <c r="O18268" i="3"/>
  <c r="O18260" i="3"/>
  <c r="O18252" i="3"/>
  <c r="O18244" i="3"/>
  <c r="O18236" i="3"/>
  <c r="O18228" i="3"/>
  <c r="O18220" i="3"/>
  <c r="O18212" i="3"/>
  <c r="O18204" i="3"/>
  <c r="O18196" i="3"/>
  <c r="O18188" i="3"/>
  <c r="O18180" i="3"/>
  <c r="O18172" i="3"/>
  <c r="O18164" i="3"/>
  <c r="O18156" i="3"/>
  <c r="O18148" i="3"/>
  <c r="O18140" i="3"/>
  <c r="O18132" i="3"/>
  <c r="O18124" i="3"/>
  <c r="O18116" i="3"/>
  <c r="O18108" i="3"/>
  <c r="O18100" i="3"/>
  <c r="O18092" i="3"/>
  <c r="O18084" i="3"/>
  <c r="O18076" i="3"/>
  <c r="O18068" i="3"/>
  <c r="O18060" i="3"/>
  <c r="O18052" i="3"/>
  <c r="O18044" i="3"/>
  <c r="O18036" i="3"/>
  <c r="O18028" i="3"/>
  <c r="O18020" i="3"/>
  <c r="O18012" i="3"/>
  <c r="O18004" i="3"/>
  <c r="O17996" i="3"/>
  <c r="O17988" i="3"/>
  <c r="O17980" i="3"/>
  <c r="O17972" i="3"/>
  <c r="O17964" i="3"/>
  <c r="O17956" i="3"/>
  <c r="O17948" i="3"/>
  <c r="O17940" i="3"/>
  <c r="O17932" i="3"/>
  <c r="O17924" i="3"/>
  <c r="O17916" i="3"/>
  <c r="O17908" i="3"/>
  <c r="O17900" i="3"/>
  <c r="O17892" i="3"/>
  <c r="O17884" i="3"/>
  <c r="O17876" i="3"/>
  <c r="O17868" i="3"/>
  <c r="O17860" i="3"/>
  <c r="O17852" i="3"/>
  <c r="O17844" i="3"/>
  <c r="O17836" i="3"/>
  <c r="O17828" i="3"/>
  <c r="O17820" i="3"/>
  <c r="O17812" i="3"/>
  <c r="O17804" i="3"/>
  <c r="O17796" i="3"/>
  <c r="O17788" i="3"/>
  <c r="O17780" i="3"/>
  <c r="O17772" i="3"/>
  <c r="O17764" i="3"/>
  <c r="O17756" i="3"/>
  <c r="O17748" i="3"/>
  <c r="O17740" i="3"/>
  <c r="O17732" i="3"/>
  <c r="O17724" i="3"/>
  <c r="O17716" i="3"/>
  <c r="O17708" i="3"/>
  <c r="O17700" i="3"/>
  <c r="O17692" i="3"/>
  <c r="O17684" i="3"/>
  <c r="O17676" i="3"/>
  <c r="O17668" i="3"/>
  <c r="O17660" i="3"/>
  <c r="O17652" i="3"/>
  <c r="O17644" i="3"/>
  <c r="O17636" i="3"/>
  <c r="O17628" i="3"/>
  <c r="O17620" i="3"/>
  <c r="O17612" i="3"/>
  <c r="O17604" i="3"/>
  <c r="O17596" i="3"/>
  <c r="O17588" i="3"/>
  <c r="O17580" i="3"/>
  <c r="O17572" i="3"/>
  <c r="O17564" i="3"/>
  <c r="O17556" i="3"/>
  <c r="O17548" i="3"/>
  <c r="O17540" i="3"/>
  <c r="O17532" i="3"/>
  <c r="O17524" i="3"/>
  <c r="O17516" i="3"/>
  <c r="O17508" i="3"/>
  <c r="O17500" i="3"/>
  <c r="O17492" i="3"/>
  <c r="O17484" i="3"/>
  <c r="O17476" i="3"/>
  <c r="O17468" i="3"/>
  <c r="O17460" i="3"/>
  <c r="O17452" i="3"/>
  <c r="O17444" i="3"/>
  <c r="O17436" i="3"/>
  <c r="O17428" i="3"/>
  <c r="O17420" i="3"/>
  <c r="O17412" i="3"/>
  <c r="O17404" i="3"/>
  <c r="O17396" i="3"/>
  <c r="O17388" i="3"/>
  <c r="O17380" i="3"/>
  <c r="O17372" i="3"/>
  <c r="O17364" i="3"/>
  <c r="O17356" i="3"/>
  <c r="O17348" i="3"/>
  <c r="O17340" i="3"/>
  <c r="O17332" i="3"/>
  <c r="O17324" i="3"/>
  <c r="O17316" i="3"/>
  <c r="O17308" i="3"/>
  <c r="O17300" i="3"/>
  <c r="O17292" i="3"/>
  <c r="O17284" i="3"/>
  <c r="O17276" i="3"/>
  <c r="O17268" i="3"/>
  <c r="O17260" i="3"/>
  <c r="O17252" i="3"/>
  <c r="O17244" i="3"/>
  <c r="O17236" i="3"/>
  <c r="O17228" i="3"/>
  <c r="O17220" i="3"/>
  <c r="O17212" i="3"/>
  <c r="O17204" i="3"/>
  <c r="O17196" i="3"/>
  <c r="O17188" i="3"/>
  <c r="O17180" i="3"/>
  <c r="O17172" i="3"/>
  <c r="O17164" i="3"/>
  <c r="O17156" i="3"/>
  <c r="O17148" i="3"/>
  <c r="O17140" i="3"/>
  <c r="O17132" i="3"/>
  <c r="O17124" i="3"/>
  <c r="O17116" i="3"/>
  <c r="O17108" i="3"/>
  <c r="O17100" i="3"/>
  <c r="O17092" i="3"/>
  <c r="O17084" i="3"/>
  <c r="O17076" i="3"/>
  <c r="O17068" i="3"/>
  <c r="O17060" i="3"/>
  <c r="O17052" i="3"/>
  <c r="O17044" i="3"/>
  <c r="O17036" i="3"/>
  <c r="O17028" i="3"/>
  <c r="O17020" i="3"/>
  <c r="O17012" i="3"/>
  <c r="O17004" i="3"/>
  <c r="O16996" i="3"/>
  <c r="O16988" i="3"/>
  <c r="O16980" i="3"/>
  <c r="O16972" i="3"/>
  <c r="O16964" i="3"/>
  <c r="O16956" i="3"/>
  <c r="O16948" i="3"/>
  <c r="O16940" i="3"/>
  <c r="O16932" i="3"/>
  <c r="O16924" i="3"/>
  <c r="O16916" i="3"/>
  <c r="O16908" i="3"/>
  <c r="O16900" i="3"/>
  <c r="O16892" i="3"/>
  <c r="O16884" i="3"/>
  <c r="O16876" i="3"/>
  <c r="O16868" i="3"/>
  <c r="O16860" i="3"/>
  <c r="O16852" i="3"/>
  <c r="O16844" i="3"/>
  <c r="O16836" i="3"/>
  <c r="O16828" i="3"/>
  <c r="O16820" i="3"/>
  <c r="O16812" i="3"/>
  <c r="O16804" i="3"/>
  <c r="O16796" i="3"/>
  <c r="O16788" i="3"/>
  <c r="O16780" i="3"/>
  <c r="O16772" i="3"/>
  <c r="O16764" i="3"/>
  <c r="O16756" i="3"/>
  <c r="O16748" i="3"/>
  <c r="O16740" i="3"/>
  <c r="O16732" i="3"/>
  <c r="O16724" i="3"/>
  <c r="O16716" i="3"/>
  <c r="O16708" i="3"/>
  <c r="O16700" i="3"/>
  <c r="O16692" i="3"/>
  <c r="O16684" i="3"/>
  <c r="O16676" i="3"/>
  <c r="O16668" i="3"/>
  <c r="O16660" i="3"/>
  <c r="O16652" i="3"/>
  <c r="O16644" i="3"/>
  <c r="O16636" i="3"/>
  <c r="O16628" i="3"/>
  <c r="O16620" i="3"/>
  <c r="O16612" i="3"/>
  <c r="O16604" i="3"/>
  <c r="O16596" i="3"/>
  <c r="O16588" i="3"/>
  <c r="O16580" i="3"/>
  <c r="O16572" i="3"/>
  <c r="O16564" i="3"/>
  <c r="O16556" i="3"/>
  <c r="O16548" i="3"/>
  <c r="O16540" i="3"/>
  <c r="O16532" i="3"/>
  <c r="O16524" i="3"/>
  <c r="O16516" i="3"/>
  <c r="O16508" i="3"/>
  <c r="O16500" i="3"/>
  <c r="O16492" i="3"/>
  <c r="O16484" i="3"/>
  <c r="O16476" i="3"/>
  <c r="O16468" i="3"/>
  <c r="O16460" i="3"/>
  <c r="O16452" i="3"/>
  <c r="O16444" i="3"/>
  <c r="O16436" i="3"/>
  <c r="O16428" i="3"/>
  <c r="O16420" i="3"/>
  <c r="O16412" i="3"/>
  <c r="O16404" i="3"/>
  <c r="O16396" i="3"/>
  <c r="O16388" i="3"/>
  <c r="O16380" i="3"/>
  <c r="O16372" i="3"/>
  <c r="O16364" i="3"/>
  <c r="O16356" i="3"/>
  <c r="O16348" i="3"/>
  <c r="O16340" i="3"/>
  <c r="O16332" i="3"/>
  <c r="O16324" i="3"/>
  <c r="O16316" i="3"/>
  <c r="O47397" i="3"/>
  <c r="O41886" i="3"/>
  <c r="O41066" i="3"/>
  <c r="O40554" i="3"/>
  <c r="O40042" i="3"/>
  <c r="O39530" i="3"/>
  <c r="O39018" i="3"/>
  <c r="O38506" i="3"/>
  <c r="O37994" i="3"/>
  <c r="O37482" i="3"/>
  <c r="O36970" i="3"/>
  <c r="O36458" i="3"/>
  <c r="O35946" i="3"/>
  <c r="O35434" i="3"/>
  <c r="O34994" i="3"/>
  <c r="O34787" i="3"/>
  <c r="O34583" i="3"/>
  <c r="O34412" i="3"/>
  <c r="O34242" i="3"/>
  <c r="O34071" i="3"/>
  <c r="O33900" i="3"/>
  <c r="O33730" i="3"/>
  <c r="O33567" i="3"/>
  <c r="O33421" i="3"/>
  <c r="O33275" i="3"/>
  <c r="O33145" i="3"/>
  <c r="O33017" i="3"/>
  <c r="O32889" i="3"/>
  <c r="O32761" i="3"/>
  <c r="O32633" i="3"/>
  <c r="O32505" i="3"/>
  <c r="O32377" i="3"/>
  <c r="O32249" i="3"/>
  <c r="O32121" i="3"/>
  <c r="O31993" i="3"/>
  <c r="O31865" i="3"/>
  <c r="O31737" i="3"/>
  <c r="O31609" i="3"/>
  <c r="O31481" i="3"/>
  <c r="O31353" i="3"/>
  <c r="O31225" i="3"/>
  <c r="O31097" i="3"/>
  <c r="O30969" i="3"/>
  <c r="O30841" i="3"/>
  <c r="O30713" i="3"/>
  <c r="O30585" i="3"/>
  <c r="O30481" i="3"/>
  <c r="O30395" i="3"/>
  <c r="O30312" i="3"/>
  <c r="O30225" i="3"/>
  <c r="O30139" i="3"/>
  <c r="O30056" i="3"/>
  <c r="O29969" i="3"/>
  <c r="O29883" i="3"/>
  <c r="O29800" i="3"/>
  <c r="O29713" i="3"/>
  <c r="O29648" i="3"/>
  <c r="O29585" i="3"/>
  <c r="O29528" i="3"/>
  <c r="O29475" i="3"/>
  <c r="O29416" i="3"/>
  <c r="O29355" i="3"/>
  <c r="O29305" i="3"/>
  <c r="O29243" i="3"/>
  <c r="O29185" i="3"/>
  <c r="O29136" i="3"/>
  <c r="O29073" i="3"/>
  <c r="O29016" i="3"/>
  <c r="O28963" i="3"/>
  <c r="O28904" i="3"/>
  <c r="O28843" i="3"/>
  <c r="O28793" i="3"/>
  <c r="O28731" i="3"/>
  <c r="O28673" i="3"/>
  <c r="O28624" i="3"/>
  <c r="O28561" i="3"/>
  <c r="O28504" i="3"/>
  <c r="O28451" i="3"/>
  <c r="O28392" i="3"/>
  <c r="O28331" i="3"/>
  <c r="O28281" i="3"/>
  <c r="O28219" i="3"/>
  <c r="O28161" i="3"/>
  <c r="O28112" i="3"/>
  <c r="O28049" i="3"/>
  <c r="O28001" i="3"/>
  <c r="O27963" i="3"/>
  <c r="O27917" i="3"/>
  <c r="O27873" i="3"/>
  <c r="O27835" i="3"/>
  <c r="O27789" i="3"/>
  <c r="O27745" i="3"/>
  <c r="O27707" i="3"/>
  <c r="O27661" i="3"/>
  <c r="O27617" i="3"/>
  <c r="O27579" i="3"/>
  <c r="O27533" i="3"/>
  <c r="O27489" i="3"/>
  <c r="O27451" i="3"/>
  <c r="O27405" i="3"/>
  <c r="O27371" i="3"/>
  <c r="O27339" i="3"/>
  <c r="O27307" i="3"/>
  <c r="O27275" i="3"/>
  <c r="O27243" i="3"/>
  <c r="O27211" i="3"/>
  <c r="O27179" i="3"/>
  <c r="O27147" i="3"/>
  <c r="O27115" i="3"/>
  <c r="O27083" i="3"/>
  <c r="O27057" i="3"/>
  <c r="O27033" i="3"/>
  <c r="O27005" i="3"/>
  <c r="O26984" i="3"/>
  <c r="O26955" i="3"/>
  <c r="O26929" i="3"/>
  <c r="O26905" i="3"/>
  <c r="O26877" i="3"/>
  <c r="O26856" i="3"/>
  <c r="O26827" i="3"/>
  <c r="O26801" i="3"/>
  <c r="O26777" i="3"/>
  <c r="O26749" i="3"/>
  <c r="O26728" i="3"/>
  <c r="O26699" i="3"/>
  <c r="O26673" i="3"/>
  <c r="O26649" i="3"/>
  <c r="O26621" i="3"/>
  <c r="O26600" i="3"/>
  <c r="O26571" i="3"/>
  <c r="O26545" i="3"/>
  <c r="O26521" i="3"/>
  <c r="O26493" i="3"/>
  <c r="O26472" i="3"/>
  <c r="O26443" i="3"/>
  <c r="O26417" i="3"/>
  <c r="O26393" i="3"/>
  <c r="O26365" i="3"/>
  <c r="O26344" i="3"/>
  <c r="O26315" i="3"/>
  <c r="O26289" i="3"/>
  <c r="O26265" i="3"/>
  <c r="O26237" i="3"/>
  <c r="O26216" i="3"/>
  <c r="O26187" i="3"/>
  <c r="O26161" i="3"/>
  <c r="O26137" i="3"/>
  <c r="O26109" i="3"/>
  <c r="O26088" i="3"/>
  <c r="O26059" i="3"/>
  <c r="O26033" i="3"/>
  <c r="O26009" i="3"/>
  <c r="O25981" i="3"/>
  <c r="O25960" i="3"/>
  <c r="O25931" i="3"/>
  <c r="O25905" i="3"/>
  <c r="O25881" i="3"/>
  <c r="O25853" i="3"/>
  <c r="O25832" i="3"/>
  <c r="O25803" i="3"/>
  <c r="O25777" i="3"/>
  <c r="O25753" i="3"/>
  <c r="O25725" i="3"/>
  <c r="O25704" i="3"/>
  <c r="O25675" i="3"/>
  <c r="O25653" i="3"/>
  <c r="O25634" i="3"/>
  <c r="O25611" i="3"/>
  <c r="O25594" i="3"/>
  <c r="O25571" i="3"/>
  <c r="O25552" i="3"/>
  <c r="O25531" i="3"/>
  <c r="O25509" i="3"/>
  <c r="O25491" i="3"/>
  <c r="O25469" i="3"/>
  <c r="O25449" i="3"/>
  <c r="O25429" i="3"/>
  <c r="O25408" i="3"/>
  <c r="O25389" i="3"/>
  <c r="O25368" i="3"/>
  <c r="O25346" i="3"/>
  <c r="O25328" i="3"/>
  <c r="O25305" i="3"/>
  <c r="O25288" i="3"/>
  <c r="O25265" i="3"/>
  <c r="O25243" i="3"/>
  <c r="O25225" i="3"/>
  <c r="O25202" i="3"/>
  <c r="O25185" i="3"/>
  <c r="O25162" i="3"/>
  <c r="O25141" i="3"/>
  <c r="O25122" i="3"/>
  <c r="O25099" i="3"/>
  <c r="O25082" i="3"/>
  <c r="O25059" i="3"/>
  <c r="O25040" i="3"/>
  <c r="O25019" i="3"/>
  <c r="O24997" i="3"/>
  <c r="O24979" i="3"/>
  <c r="O24957" i="3"/>
  <c r="O24937" i="3"/>
  <c r="O24917" i="3"/>
  <c r="O24896" i="3"/>
  <c r="O24877" i="3"/>
  <c r="O24856" i="3"/>
  <c r="O24834" i="3"/>
  <c r="O24816" i="3"/>
  <c r="O24793" i="3"/>
  <c r="O24776" i="3"/>
  <c r="O24753" i="3"/>
  <c r="O24731" i="3"/>
  <c r="O24713" i="3"/>
  <c r="O24690" i="3"/>
  <c r="O24677" i="3"/>
  <c r="O24663" i="3"/>
  <c r="O24650" i="3"/>
  <c r="O24638" i="3"/>
  <c r="O24624" i="3"/>
  <c r="O24613" i="3"/>
  <c r="O24599" i="3"/>
  <c r="O24586" i="3"/>
  <c r="O24574" i="3"/>
  <c r="O24560" i="3"/>
  <c r="O24549" i="3"/>
  <c r="O24535" i="3"/>
  <c r="O24522" i="3"/>
  <c r="O24510" i="3"/>
  <c r="O24496" i="3"/>
  <c r="O24485" i="3"/>
  <c r="O24471" i="3"/>
  <c r="O24458" i="3"/>
  <c r="O24446" i="3"/>
  <c r="O24432" i="3"/>
  <c r="O24421" i="3"/>
  <c r="O24407" i="3"/>
  <c r="O24394" i="3"/>
  <c r="O24382" i="3"/>
  <c r="O24368" i="3"/>
  <c r="O24357" i="3"/>
  <c r="O24343" i="3"/>
  <c r="O24330" i="3"/>
  <c r="O24318" i="3"/>
  <c r="O24304" i="3"/>
  <c r="O24293" i="3"/>
  <c r="O24279" i="3"/>
  <c r="O24266" i="3"/>
  <c r="O24254" i="3"/>
  <c r="O24240" i="3"/>
  <c r="O24229" i="3"/>
  <c r="O24215" i="3"/>
  <c r="O24202" i="3"/>
  <c r="O24190" i="3"/>
  <c r="O24176" i="3"/>
  <c r="O24166" i="3"/>
  <c r="O24154" i="3"/>
  <c r="O24144" i="3"/>
  <c r="O24134" i="3"/>
  <c r="O24122" i="3"/>
  <c r="O24112" i="3"/>
  <c r="O24103" i="3"/>
  <c r="O24094" i="3"/>
  <c r="O24085" i="3"/>
  <c r="O24075" i="3"/>
  <c r="O24066" i="3"/>
  <c r="O24057" i="3"/>
  <c r="O24048" i="3"/>
  <c r="O24039" i="3"/>
  <c r="O24030" i="3"/>
  <c r="O24021" i="3"/>
  <c r="O24011" i="3"/>
  <c r="O24002" i="3"/>
  <c r="O23993" i="3"/>
  <c r="O23984" i="3"/>
  <c r="O23975" i="3"/>
  <c r="O23966" i="3"/>
  <c r="O23957" i="3"/>
  <c r="O23947" i="3"/>
  <c r="O23938" i="3"/>
  <c r="O23929" i="3"/>
  <c r="O23920" i="3"/>
  <c r="O23911" i="3"/>
  <c r="O23902" i="3"/>
  <c r="O23893" i="3"/>
  <c r="O23883" i="3"/>
  <c r="O23874" i="3"/>
  <c r="O23865" i="3"/>
  <c r="O23856" i="3"/>
  <c r="O23847" i="3"/>
  <c r="O23838" i="3"/>
  <c r="O23829" i="3"/>
  <c r="O23819" i="3"/>
  <c r="O23810" i="3"/>
  <c r="O23801" i="3"/>
  <c r="O23793" i="3"/>
  <c r="O23785" i="3"/>
  <c r="O23777" i="3"/>
  <c r="O23769" i="3"/>
  <c r="O23761" i="3"/>
  <c r="O23753" i="3"/>
  <c r="O23745" i="3"/>
  <c r="O23737" i="3"/>
  <c r="O23729" i="3"/>
  <c r="O23721" i="3"/>
  <c r="O23713" i="3"/>
  <c r="O23705" i="3"/>
  <c r="O23697" i="3"/>
  <c r="O23689" i="3"/>
  <c r="O23681" i="3"/>
  <c r="O23673" i="3"/>
  <c r="O23665" i="3"/>
  <c r="O23657" i="3"/>
  <c r="O23649" i="3"/>
  <c r="O23641" i="3"/>
  <c r="O23633" i="3"/>
  <c r="O23625" i="3"/>
  <c r="O23617" i="3"/>
  <c r="O23609" i="3"/>
  <c r="O23601" i="3"/>
  <c r="O23593" i="3"/>
  <c r="O23585" i="3"/>
  <c r="O23577" i="3"/>
  <c r="O23569" i="3"/>
  <c r="O23561" i="3"/>
  <c r="O23553" i="3"/>
  <c r="O23545" i="3"/>
  <c r="O23537" i="3"/>
  <c r="O23529" i="3"/>
  <c r="O23521" i="3"/>
  <c r="O23513" i="3"/>
  <c r="O23505" i="3"/>
  <c r="O23497" i="3"/>
  <c r="O23489" i="3"/>
  <c r="O23481" i="3"/>
  <c r="O23473" i="3"/>
  <c r="O23465" i="3"/>
  <c r="O23457" i="3"/>
  <c r="O23449" i="3"/>
  <c r="O23441" i="3"/>
  <c r="O23433" i="3"/>
  <c r="O23425" i="3"/>
  <c r="O23417" i="3"/>
  <c r="O23409" i="3"/>
  <c r="O23401" i="3"/>
  <c r="O23393" i="3"/>
  <c r="O23385" i="3"/>
  <c r="O23377" i="3"/>
  <c r="O23369" i="3"/>
  <c r="O23361" i="3"/>
  <c r="O23353" i="3"/>
  <c r="O23345" i="3"/>
  <c r="O23337" i="3"/>
  <c r="O23329" i="3"/>
  <c r="O23321" i="3"/>
  <c r="O23313" i="3"/>
  <c r="O23305" i="3"/>
  <c r="O23297" i="3"/>
  <c r="O23289" i="3"/>
  <c r="O23281" i="3"/>
  <c r="O23273" i="3"/>
  <c r="O23265" i="3"/>
  <c r="O23257" i="3"/>
  <c r="O23249" i="3"/>
  <c r="O23241" i="3"/>
  <c r="O23233" i="3"/>
  <c r="O23225" i="3"/>
  <c r="O23217" i="3"/>
  <c r="O23209" i="3"/>
  <c r="O23201" i="3"/>
  <c r="O23193" i="3"/>
  <c r="O23185" i="3"/>
  <c r="O23177" i="3"/>
  <c r="O23169" i="3"/>
  <c r="O23161" i="3"/>
  <c r="O23153" i="3"/>
  <c r="O23145" i="3"/>
  <c r="O23137" i="3"/>
  <c r="O23129" i="3"/>
  <c r="O23121" i="3"/>
  <c r="O23113" i="3"/>
  <c r="O23105" i="3"/>
  <c r="O23097" i="3"/>
  <c r="O23089" i="3"/>
  <c r="O23081" i="3"/>
  <c r="O23073" i="3"/>
  <c r="O23065" i="3"/>
  <c r="O23057" i="3"/>
  <c r="O23049" i="3"/>
  <c r="O23041" i="3"/>
  <c r="O23033" i="3"/>
  <c r="O23025" i="3"/>
  <c r="O23017" i="3"/>
  <c r="O23009" i="3"/>
  <c r="O23001" i="3"/>
  <c r="O22993" i="3"/>
  <c r="O22985" i="3"/>
  <c r="O22977" i="3"/>
  <c r="O22969" i="3"/>
  <c r="O22961" i="3"/>
  <c r="O22953" i="3"/>
  <c r="O22945" i="3"/>
  <c r="O22937" i="3"/>
  <c r="O22929" i="3"/>
  <c r="O22921" i="3"/>
  <c r="O22913" i="3"/>
  <c r="O22905" i="3"/>
  <c r="O22897" i="3"/>
  <c r="O22889" i="3"/>
  <c r="O22881" i="3"/>
  <c r="O22873" i="3"/>
  <c r="O22865" i="3"/>
  <c r="O22857" i="3"/>
  <c r="O22849" i="3"/>
  <c r="O22841" i="3"/>
  <c r="O22833" i="3"/>
  <c r="O22825" i="3"/>
  <c r="O22817" i="3"/>
  <c r="O22809" i="3"/>
  <c r="O22801" i="3"/>
  <c r="O22793" i="3"/>
  <c r="O22785" i="3"/>
  <c r="O22777" i="3"/>
  <c r="O22769" i="3"/>
  <c r="O22761" i="3"/>
  <c r="O22753" i="3"/>
  <c r="O22745" i="3"/>
  <c r="O22737" i="3"/>
  <c r="O22729" i="3"/>
  <c r="O22721" i="3"/>
  <c r="O22713" i="3"/>
  <c r="O22705" i="3"/>
  <c r="O22697" i="3"/>
  <c r="O22689" i="3"/>
  <c r="O22681" i="3"/>
  <c r="O22673" i="3"/>
  <c r="O22665" i="3"/>
  <c r="O22657" i="3"/>
  <c r="O22649" i="3"/>
  <c r="O22641" i="3"/>
  <c r="O22633" i="3"/>
  <c r="O22625" i="3"/>
  <c r="O22617" i="3"/>
  <c r="O22609" i="3"/>
  <c r="O22601" i="3"/>
  <c r="O22593" i="3"/>
  <c r="O22585" i="3"/>
  <c r="O22577" i="3"/>
  <c r="O22569" i="3"/>
  <c r="O22561" i="3"/>
  <c r="O22553" i="3"/>
  <c r="O22545" i="3"/>
  <c r="O22537" i="3"/>
  <c r="O22529" i="3"/>
  <c r="O22521" i="3"/>
  <c r="O22513" i="3"/>
  <c r="O22505" i="3"/>
  <c r="O22497" i="3"/>
  <c r="O22489" i="3"/>
  <c r="O22481" i="3"/>
  <c r="O22473" i="3"/>
  <c r="O22465" i="3"/>
  <c r="O22457" i="3"/>
  <c r="O22449" i="3"/>
  <c r="O22441" i="3"/>
  <c r="O22433" i="3"/>
  <c r="O22425" i="3"/>
  <c r="O22417" i="3"/>
  <c r="O22409" i="3"/>
  <c r="O22401" i="3"/>
  <c r="O22393" i="3"/>
  <c r="O22385" i="3"/>
  <c r="O22377" i="3"/>
  <c r="O22369" i="3"/>
  <c r="O22361" i="3"/>
  <c r="O22353" i="3"/>
  <c r="O22345" i="3"/>
  <c r="O22337" i="3"/>
  <c r="O22329" i="3"/>
  <c r="O22321" i="3"/>
  <c r="O22313" i="3"/>
  <c r="O22305" i="3"/>
  <c r="O22297" i="3"/>
  <c r="O22289" i="3"/>
  <c r="O22281" i="3"/>
  <c r="O22273" i="3"/>
  <c r="O22265" i="3"/>
  <c r="O22257" i="3"/>
  <c r="O22249" i="3"/>
  <c r="O22241" i="3"/>
  <c r="O22233" i="3"/>
  <c r="O22225" i="3"/>
  <c r="O22217" i="3"/>
  <c r="O22209" i="3"/>
  <c r="O22201" i="3"/>
  <c r="O22193" i="3"/>
  <c r="O22185" i="3"/>
  <c r="O22177" i="3"/>
  <c r="O22169" i="3"/>
  <c r="O22161" i="3"/>
  <c r="O22153" i="3"/>
  <c r="O22145" i="3"/>
  <c r="O22137" i="3"/>
  <c r="O22129" i="3"/>
  <c r="O22121" i="3"/>
  <c r="O22113" i="3"/>
  <c r="O22105" i="3"/>
  <c r="O22097" i="3"/>
  <c r="O22089" i="3"/>
  <c r="O22081" i="3"/>
  <c r="O22073" i="3"/>
  <c r="O22065" i="3"/>
  <c r="O22057" i="3"/>
  <c r="O22049" i="3"/>
  <c r="O22041" i="3"/>
  <c r="O22033" i="3"/>
  <c r="O22025" i="3"/>
  <c r="O22017" i="3"/>
  <c r="O22009" i="3"/>
  <c r="O22001" i="3"/>
  <c r="O21993" i="3"/>
  <c r="O21985" i="3"/>
  <c r="O21977" i="3"/>
  <c r="O21969" i="3"/>
  <c r="O21961" i="3"/>
  <c r="O21953" i="3"/>
  <c r="O21945" i="3"/>
  <c r="O21937" i="3"/>
  <c r="O21929" i="3"/>
  <c r="O21921" i="3"/>
  <c r="O21913" i="3"/>
  <c r="O21905" i="3"/>
  <c r="O21897" i="3"/>
  <c r="O21889" i="3"/>
  <c r="O21881" i="3"/>
  <c r="O21873" i="3"/>
  <c r="O21865" i="3"/>
  <c r="O21857" i="3"/>
  <c r="O21849" i="3"/>
  <c r="O21841" i="3"/>
  <c r="O21833" i="3"/>
  <c r="O21825" i="3"/>
  <c r="O21817" i="3"/>
  <c r="O21809" i="3"/>
  <c r="O21801" i="3"/>
  <c r="O21793" i="3"/>
  <c r="O21785" i="3"/>
  <c r="O21777" i="3"/>
  <c r="O21769" i="3"/>
  <c r="O21761" i="3"/>
  <c r="O21753" i="3"/>
  <c r="O21745" i="3"/>
  <c r="O21737" i="3"/>
  <c r="O21729" i="3"/>
  <c r="O21721" i="3"/>
  <c r="O21713" i="3"/>
  <c r="O21705" i="3"/>
  <c r="O21697" i="3"/>
  <c r="O21689" i="3"/>
  <c r="O21681" i="3"/>
  <c r="O21673" i="3"/>
  <c r="O21665" i="3"/>
  <c r="O21657" i="3"/>
  <c r="O21649" i="3"/>
  <c r="O21641" i="3"/>
  <c r="O21633" i="3"/>
  <c r="O21625" i="3"/>
  <c r="O21617" i="3"/>
  <c r="O21609" i="3"/>
  <c r="O21601" i="3"/>
  <c r="O21593" i="3"/>
  <c r="O21585" i="3"/>
  <c r="O21577" i="3"/>
  <c r="O21569" i="3"/>
  <c r="O21561" i="3"/>
  <c r="O21553" i="3"/>
  <c r="O21545" i="3"/>
  <c r="O21537" i="3"/>
  <c r="O21529" i="3"/>
  <c r="O21521" i="3"/>
  <c r="O21513" i="3"/>
  <c r="O21505" i="3"/>
  <c r="O21497" i="3"/>
  <c r="O21489" i="3"/>
  <c r="O21481" i="3"/>
  <c r="O21473" i="3"/>
  <c r="O21465" i="3"/>
  <c r="O21457" i="3"/>
  <c r="O21449" i="3"/>
  <c r="O21441" i="3"/>
  <c r="O21433" i="3"/>
  <c r="O21425" i="3"/>
  <c r="O21417" i="3"/>
  <c r="O21409" i="3"/>
  <c r="O21401" i="3"/>
  <c r="O21393" i="3"/>
  <c r="O21385" i="3"/>
  <c r="O21377" i="3"/>
  <c r="O21369" i="3"/>
  <c r="O21361" i="3"/>
  <c r="O21353" i="3"/>
  <c r="O21345" i="3"/>
  <c r="O21337" i="3"/>
  <c r="O21329" i="3"/>
  <c r="O21321" i="3"/>
  <c r="O21313" i="3"/>
  <c r="O21305" i="3"/>
  <c r="O21297" i="3"/>
  <c r="O21289" i="3"/>
  <c r="O21281" i="3"/>
  <c r="O21273" i="3"/>
  <c r="O21265" i="3"/>
  <c r="O21257" i="3"/>
  <c r="O21249" i="3"/>
  <c r="O21241" i="3"/>
  <c r="O21233" i="3"/>
  <c r="O21225" i="3"/>
  <c r="O21217" i="3"/>
  <c r="O21209" i="3"/>
  <c r="O21201" i="3"/>
  <c r="O21193" i="3"/>
  <c r="O21185" i="3"/>
  <c r="O21177" i="3"/>
  <c r="O21169" i="3"/>
  <c r="O21161" i="3"/>
  <c r="O21153" i="3"/>
  <c r="O21145" i="3"/>
  <c r="O21137" i="3"/>
  <c r="O21129" i="3"/>
  <c r="O21121" i="3"/>
  <c r="O21113" i="3"/>
  <c r="O21105" i="3"/>
  <c r="O21097" i="3"/>
  <c r="O21089" i="3"/>
  <c r="O21081" i="3"/>
  <c r="O21073" i="3"/>
  <c r="O21065" i="3"/>
  <c r="O21057" i="3"/>
  <c r="O21049" i="3"/>
  <c r="O21041" i="3"/>
  <c r="O21033" i="3"/>
  <c r="O21025" i="3"/>
  <c r="O21017" i="3"/>
  <c r="O21009" i="3"/>
  <c r="O21001" i="3"/>
  <c r="O20993" i="3"/>
  <c r="O20985" i="3"/>
  <c r="O20977" i="3"/>
  <c r="O20969" i="3"/>
  <c r="O20961" i="3"/>
  <c r="O20953" i="3"/>
  <c r="O20945" i="3"/>
  <c r="O20937" i="3"/>
  <c r="O20929" i="3"/>
  <c r="O20921" i="3"/>
  <c r="O20913" i="3"/>
  <c r="O20905" i="3"/>
  <c r="O20897" i="3"/>
  <c r="O20889" i="3"/>
  <c r="O20881" i="3"/>
  <c r="O20873" i="3"/>
  <c r="O20865" i="3"/>
  <c r="O20857" i="3"/>
  <c r="O20849" i="3"/>
  <c r="O20841" i="3"/>
  <c r="O20833" i="3"/>
  <c r="O20825" i="3"/>
  <c r="O20817" i="3"/>
  <c r="O20809" i="3"/>
  <c r="O20801" i="3"/>
  <c r="O20793" i="3"/>
  <c r="O20785" i="3"/>
  <c r="O20777" i="3"/>
  <c r="O20769" i="3"/>
  <c r="O20761" i="3"/>
  <c r="O20753" i="3"/>
  <c r="O20745" i="3"/>
  <c r="O20737" i="3"/>
  <c r="O20729" i="3"/>
  <c r="O20721" i="3"/>
  <c r="O20713" i="3"/>
  <c r="O20705" i="3"/>
  <c r="O20697" i="3"/>
  <c r="O20689" i="3"/>
  <c r="O20681" i="3"/>
  <c r="O20673" i="3"/>
  <c r="O20665" i="3"/>
  <c r="O20657" i="3"/>
  <c r="O20649" i="3"/>
  <c r="O20641" i="3"/>
  <c r="O20633" i="3"/>
  <c r="O20625" i="3"/>
  <c r="O20617" i="3"/>
  <c r="O20609" i="3"/>
  <c r="O20601" i="3"/>
  <c r="O20593" i="3"/>
  <c r="O20585" i="3"/>
  <c r="O20577" i="3"/>
  <c r="O20569" i="3"/>
  <c r="O20561" i="3"/>
  <c r="O20553" i="3"/>
  <c r="O20545" i="3"/>
  <c r="O20537" i="3"/>
  <c r="O20529" i="3"/>
  <c r="O20521" i="3"/>
  <c r="O20513" i="3"/>
  <c r="O20505" i="3"/>
  <c r="O20497" i="3"/>
  <c r="O20489" i="3"/>
  <c r="O20481" i="3"/>
  <c r="O20473" i="3"/>
  <c r="O20465" i="3"/>
  <c r="O20457" i="3"/>
  <c r="O20449" i="3"/>
  <c r="O20441" i="3"/>
  <c r="O20433" i="3"/>
  <c r="O20425" i="3"/>
  <c r="O20417" i="3"/>
  <c r="O20409" i="3"/>
  <c r="O20401" i="3"/>
  <c r="O20393" i="3"/>
  <c r="O20385" i="3"/>
  <c r="O20377" i="3"/>
  <c r="O20369" i="3"/>
  <c r="O20361" i="3"/>
  <c r="O20353" i="3"/>
  <c r="O20345" i="3"/>
  <c r="O20337" i="3"/>
  <c r="O20329" i="3"/>
  <c r="O20321" i="3"/>
  <c r="O20313" i="3"/>
  <c r="O20305" i="3"/>
  <c r="O20297" i="3"/>
  <c r="O20289" i="3"/>
  <c r="O20281" i="3"/>
  <c r="O20273" i="3"/>
  <c r="O20265" i="3"/>
  <c r="O20257" i="3"/>
  <c r="O20249" i="3"/>
  <c r="O20241" i="3"/>
  <c r="O20233" i="3"/>
  <c r="O20225" i="3"/>
  <c r="O20217" i="3"/>
  <c r="O20209" i="3"/>
  <c r="O20201" i="3"/>
  <c r="O20193" i="3"/>
  <c r="O20185" i="3"/>
  <c r="O20177" i="3"/>
  <c r="O20169" i="3"/>
  <c r="O20161" i="3"/>
  <c r="O20153" i="3"/>
  <c r="O20145" i="3"/>
  <c r="O20137" i="3"/>
  <c r="O20129" i="3"/>
  <c r="O20121" i="3"/>
  <c r="O20113" i="3"/>
  <c r="O20105" i="3"/>
  <c r="O20097" i="3"/>
  <c r="O20089" i="3"/>
  <c r="O20081" i="3"/>
  <c r="O20073" i="3"/>
  <c r="O20065" i="3"/>
  <c r="O20057" i="3"/>
  <c r="O20049" i="3"/>
  <c r="O20041" i="3"/>
  <c r="O20033" i="3"/>
  <c r="O20025" i="3"/>
  <c r="O20017" i="3"/>
  <c r="O20009" i="3"/>
  <c r="O20001" i="3"/>
  <c r="O19993" i="3"/>
  <c r="O19985" i="3"/>
  <c r="O19977" i="3"/>
  <c r="O19969" i="3"/>
  <c r="O19961" i="3"/>
  <c r="O19953" i="3"/>
  <c r="O19945" i="3"/>
  <c r="O19937" i="3"/>
  <c r="O19929" i="3"/>
  <c r="O19921" i="3"/>
  <c r="O19913" i="3"/>
  <c r="O19905" i="3"/>
  <c r="O19897" i="3"/>
  <c r="O19889" i="3"/>
  <c r="O19881" i="3"/>
  <c r="O19873" i="3"/>
  <c r="O19865" i="3"/>
  <c r="O19857" i="3"/>
  <c r="O19849" i="3"/>
  <c r="O19841" i="3"/>
  <c r="O19833" i="3"/>
  <c r="O19825" i="3"/>
  <c r="O19817" i="3"/>
  <c r="O19809" i="3"/>
  <c r="O19801" i="3"/>
  <c r="O19793" i="3"/>
  <c r="O19785" i="3"/>
  <c r="O19777" i="3"/>
  <c r="O19769" i="3"/>
  <c r="O19761" i="3"/>
  <c r="O19753" i="3"/>
  <c r="O19745" i="3"/>
  <c r="O19737" i="3"/>
  <c r="O19729" i="3"/>
  <c r="O19721" i="3"/>
  <c r="O19713" i="3"/>
  <c r="O19705" i="3"/>
  <c r="O19697" i="3"/>
  <c r="O19689" i="3"/>
  <c r="O19681" i="3"/>
  <c r="O19673" i="3"/>
  <c r="O19665" i="3"/>
  <c r="O19657" i="3"/>
  <c r="O19649" i="3"/>
  <c r="O19641" i="3"/>
  <c r="O19633" i="3"/>
  <c r="O19625" i="3"/>
  <c r="O19617" i="3"/>
  <c r="O19609" i="3"/>
  <c r="O19601" i="3"/>
  <c r="O19593" i="3"/>
  <c r="O19585" i="3"/>
  <c r="O19577" i="3"/>
  <c r="O19569" i="3"/>
  <c r="O19561" i="3"/>
  <c r="O19553" i="3"/>
  <c r="O19545" i="3"/>
  <c r="O19537" i="3"/>
  <c r="O19529" i="3"/>
  <c r="O19521" i="3"/>
  <c r="O19513" i="3"/>
  <c r="O19505" i="3"/>
  <c r="O19497" i="3"/>
  <c r="O19489" i="3"/>
  <c r="O19481" i="3"/>
  <c r="O19473" i="3"/>
  <c r="O19465" i="3"/>
  <c r="O19457" i="3"/>
  <c r="O19449" i="3"/>
  <c r="O19441" i="3"/>
  <c r="O19433" i="3"/>
  <c r="O19425" i="3"/>
  <c r="O19417" i="3"/>
  <c r="O19409" i="3"/>
  <c r="O19401" i="3"/>
  <c r="O19393" i="3"/>
  <c r="O19385" i="3"/>
  <c r="O19377" i="3"/>
  <c r="O19369" i="3"/>
  <c r="O19361" i="3"/>
  <c r="O19353" i="3"/>
  <c r="O19345" i="3"/>
  <c r="O19337" i="3"/>
  <c r="O19329" i="3"/>
  <c r="O19321" i="3"/>
  <c r="O19313" i="3"/>
  <c r="O19305" i="3"/>
  <c r="O19297" i="3"/>
  <c r="O19289" i="3"/>
  <c r="O19281" i="3"/>
  <c r="O19273" i="3"/>
  <c r="O19265" i="3"/>
  <c r="O19257" i="3"/>
  <c r="O19249" i="3"/>
  <c r="O19241" i="3"/>
  <c r="O19233" i="3"/>
  <c r="O19225" i="3"/>
  <c r="O19217" i="3"/>
  <c r="O19209" i="3"/>
  <c r="O19201" i="3"/>
  <c r="O19193" i="3"/>
  <c r="O19185" i="3"/>
  <c r="O19177" i="3"/>
  <c r="O19169" i="3"/>
  <c r="O19161" i="3"/>
  <c r="O19153" i="3"/>
  <c r="O19145" i="3"/>
  <c r="O19137" i="3"/>
  <c r="O19129" i="3"/>
  <c r="O19121" i="3"/>
  <c r="O19113" i="3"/>
  <c r="O19105" i="3"/>
  <c r="O19097" i="3"/>
  <c r="O19089" i="3"/>
  <c r="O19081" i="3"/>
  <c r="O19073" i="3"/>
  <c r="O19065" i="3"/>
  <c r="O19057" i="3"/>
  <c r="O19049" i="3"/>
  <c r="O19041" i="3"/>
  <c r="O19033" i="3"/>
  <c r="O19025" i="3"/>
  <c r="O19017" i="3"/>
  <c r="O19009" i="3"/>
  <c r="O19001" i="3"/>
  <c r="O18993" i="3"/>
  <c r="O18985" i="3"/>
  <c r="O18977" i="3"/>
  <c r="O18969" i="3"/>
  <c r="O47141" i="3"/>
  <c r="O41838" i="3"/>
  <c r="O41042" i="3"/>
  <c r="O40530" i="3"/>
  <c r="O40018" i="3"/>
  <c r="O39506" i="3"/>
  <c r="O38994" i="3"/>
  <c r="O38482" i="3"/>
  <c r="O37970" i="3"/>
  <c r="O37458" i="3"/>
  <c r="O36946" i="3"/>
  <c r="O36434" i="3"/>
  <c r="O35922" i="3"/>
  <c r="O35410" i="3"/>
  <c r="O34983" i="3"/>
  <c r="O34778" i="3"/>
  <c r="O34575" i="3"/>
  <c r="O34404" i="3"/>
  <c r="O34234" i="3"/>
  <c r="O34063" i="3"/>
  <c r="O33892" i="3"/>
  <c r="O33722" i="3"/>
  <c r="O33561" i="3"/>
  <c r="O33414" i="3"/>
  <c r="O33268" i="3"/>
  <c r="O33139" i="3"/>
  <c r="O33011" i="3"/>
  <c r="O32883" i="3"/>
  <c r="O32755" i="3"/>
  <c r="O32627" i="3"/>
  <c r="O32499" i="3"/>
  <c r="O32371" i="3"/>
  <c r="O32243" i="3"/>
  <c r="O32115" i="3"/>
  <c r="O31987" i="3"/>
  <c r="O31859" i="3"/>
  <c r="O31731" i="3"/>
  <c r="O31603" i="3"/>
  <c r="O31475" i="3"/>
  <c r="O31347" i="3"/>
  <c r="O31219" i="3"/>
  <c r="O31091" i="3"/>
  <c r="O30963" i="3"/>
  <c r="O30835" i="3"/>
  <c r="O30707" i="3"/>
  <c r="O30579" i="3"/>
  <c r="O30480" i="3"/>
  <c r="O30393" i="3"/>
  <c r="O30307" i="3"/>
  <c r="O30224" i="3"/>
  <c r="O30137" i="3"/>
  <c r="O30051" i="3"/>
  <c r="O29968" i="3"/>
  <c r="O29881" i="3"/>
  <c r="O29795" i="3"/>
  <c r="O29712" i="3"/>
  <c r="O29633" i="3"/>
  <c r="O29584" i="3"/>
  <c r="O29521" i="3"/>
  <c r="O29464" i="3"/>
  <c r="O29411" i="3"/>
  <c r="O29352" i="3"/>
  <c r="O29291" i="3"/>
  <c r="O29241" i="3"/>
  <c r="O29179" i="3"/>
  <c r="O29121" i="3"/>
  <c r="O29072" i="3"/>
  <c r="O29009" i="3"/>
  <c r="O28952" i="3"/>
  <c r="O28899" i="3"/>
  <c r="O28840" i="3"/>
  <c r="O28779" i="3"/>
  <c r="O28729" i="3"/>
  <c r="O28667" i="3"/>
  <c r="O28609" i="3"/>
  <c r="O28560" i="3"/>
  <c r="O28497" i="3"/>
  <c r="O28440" i="3"/>
  <c r="O28387" i="3"/>
  <c r="O28328" i="3"/>
  <c r="O28267" i="3"/>
  <c r="O28217" i="3"/>
  <c r="O28155" i="3"/>
  <c r="O28097" i="3"/>
  <c r="O28048" i="3"/>
  <c r="O27997" i="3"/>
  <c r="O27953" i="3"/>
  <c r="O27915" i="3"/>
  <c r="O27869" i="3"/>
  <c r="O27825" i="3"/>
  <c r="O27787" i="3"/>
  <c r="O27741" i="3"/>
  <c r="O27697" i="3"/>
  <c r="O27659" i="3"/>
  <c r="O27613" i="3"/>
  <c r="O27569" i="3"/>
  <c r="O27531" i="3"/>
  <c r="O27485" i="3"/>
  <c r="O27441" i="3"/>
  <c r="O27403" i="3"/>
  <c r="O27368" i="3"/>
  <c r="O27336" i="3"/>
  <c r="O27304" i="3"/>
  <c r="O27272" i="3"/>
  <c r="O27240" i="3"/>
  <c r="O27208" i="3"/>
  <c r="O27176" i="3"/>
  <c r="O27144" i="3"/>
  <c r="O27112" i="3"/>
  <c r="O27081" i="3"/>
  <c r="O27053" i="3"/>
  <c r="O27032" i="3"/>
  <c r="O27003" i="3"/>
  <c r="O26977" i="3"/>
  <c r="O26953" i="3"/>
  <c r="O26925" i="3"/>
  <c r="O26904" i="3"/>
  <c r="O26875" i="3"/>
  <c r="O26849" i="3"/>
  <c r="O26825" i="3"/>
  <c r="O26797" i="3"/>
  <c r="O26776" i="3"/>
  <c r="O26747" i="3"/>
  <c r="O26721" i="3"/>
  <c r="O26697" i="3"/>
  <c r="O26669" i="3"/>
  <c r="O26648" i="3"/>
  <c r="O26619" i="3"/>
  <c r="O26593" i="3"/>
  <c r="O26569" i="3"/>
  <c r="O26541" i="3"/>
  <c r="O26520" i="3"/>
  <c r="O26491" i="3"/>
  <c r="O26465" i="3"/>
  <c r="O26441" i="3"/>
  <c r="O26413" i="3"/>
  <c r="O26392" i="3"/>
  <c r="O26363" i="3"/>
  <c r="O26337" i="3"/>
  <c r="O26313" i="3"/>
  <c r="O26285" i="3"/>
  <c r="O26264" i="3"/>
  <c r="O26235" i="3"/>
  <c r="O26209" i="3"/>
  <c r="O26185" i="3"/>
  <c r="O26157" i="3"/>
  <c r="O26136" i="3"/>
  <c r="O26107" i="3"/>
  <c r="O26081" i="3"/>
  <c r="O26057" i="3"/>
  <c r="O26029" i="3"/>
  <c r="O26008" i="3"/>
  <c r="O25979" i="3"/>
  <c r="O25953" i="3"/>
  <c r="O25929" i="3"/>
  <c r="O25901" i="3"/>
  <c r="O25880" i="3"/>
  <c r="O25851" i="3"/>
  <c r="O25825" i="3"/>
  <c r="O25801" i="3"/>
  <c r="O25773" i="3"/>
  <c r="O25752" i="3"/>
  <c r="O25723" i="3"/>
  <c r="O25697" i="3"/>
  <c r="O25673" i="3"/>
  <c r="O25650" i="3"/>
  <c r="O25633" i="3"/>
  <c r="O25610" i="3"/>
  <c r="O25589" i="3"/>
  <c r="O25570" i="3"/>
  <c r="O25547" i="3"/>
  <c r="O25530" i="3"/>
  <c r="O25507" i="3"/>
  <c r="O25488" i="3"/>
  <c r="O25467" i="3"/>
  <c r="O25445" i="3"/>
  <c r="O25427" i="3"/>
  <c r="O25405" i="3"/>
  <c r="O25385" i="3"/>
  <c r="O25365" i="3"/>
  <c r="O25344" i="3"/>
  <c r="O25325" i="3"/>
  <c r="O25304" i="3"/>
  <c r="O25282" i="3"/>
  <c r="O25264" i="3"/>
  <c r="O25241" i="3"/>
  <c r="O25224" i="3"/>
  <c r="O25201" i="3"/>
  <c r="O25179" i="3"/>
  <c r="O25161" i="3"/>
  <c r="O25138" i="3"/>
  <c r="O25121" i="3"/>
  <c r="O25098" i="3"/>
  <c r="O25077" i="3"/>
  <c r="O25058" i="3"/>
  <c r="O25035" i="3"/>
  <c r="O25018" i="3"/>
  <c r="O24995" i="3"/>
  <c r="O24976" i="3"/>
  <c r="O24955" i="3"/>
  <c r="O24933" i="3"/>
  <c r="O24915" i="3"/>
  <c r="O24893" i="3"/>
  <c r="O24873" i="3"/>
  <c r="O24853" i="3"/>
  <c r="O24832" i="3"/>
  <c r="O24813" i="3"/>
  <c r="O24792" i="3"/>
  <c r="O24770" i="3"/>
  <c r="O24752" i="3"/>
  <c r="O24729" i="3"/>
  <c r="O24712" i="3"/>
  <c r="O24689" i="3"/>
  <c r="O24674" i="3"/>
  <c r="O24662" i="3"/>
  <c r="O24648" i="3"/>
  <c r="O24637" i="3"/>
  <c r="O24623" i="3"/>
  <c r="O24610" i="3"/>
  <c r="O24598" i="3"/>
  <c r="O24584" i="3"/>
  <c r="O24573" i="3"/>
  <c r="O24559" i="3"/>
  <c r="O24546" i="3"/>
  <c r="O24534" i="3"/>
  <c r="O24520" i="3"/>
  <c r="O24509" i="3"/>
  <c r="O24495" i="3"/>
  <c r="O24482" i="3"/>
  <c r="O24470" i="3"/>
  <c r="O24456" i="3"/>
  <c r="O24445" i="3"/>
  <c r="O24431" i="3"/>
  <c r="O24418" i="3"/>
  <c r="O24406" i="3"/>
  <c r="O24392" i="3"/>
  <c r="O24381" i="3"/>
  <c r="O24367" i="3"/>
  <c r="O24354" i="3"/>
  <c r="O24342" i="3"/>
  <c r="O24328" i="3"/>
  <c r="O24317" i="3"/>
  <c r="O24303" i="3"/>
  <c r="O24290" i="3"/>
  <c r="O24278" i="3"/>
  <c r="O24264" i="3"/>
  <c r="O24253" i="3"/>
  <c r="O24239" i="3"/>
  <c r="O24226" i="3"/>
  <c r="O24214" i="3"/>
  <c r="O24200" i="3"/>
  <c r="O24189" i="3"/>
  <c r="O24175" i="3"/>
  <c r="O24165" i="3"/>
  <c r="O24153" i="3"/>
  <c r="O24143" i="3"/>
  <c r="O24133" i="3"/>
  <c r="O24121" i="3"/>
  <c r="O24111" i="3"/>
  <c r="O24102" i="3"/>
  <c r="O24093" i="3"/>
  <c r="O24083" i="3"/>
  <c r="O24074" i="3"/>
  <c r="O24065" i="3"/>
  <c r="O24056" i="3"/>
  <c r="O24047" i="3"/>
  <c r="O24038" i="3"/>
  <c r="O24029" i="3"/>
  <c r="O24019" i="3"/>
  <c r="O24010" i="3"/>
  <c r="O24001" i="3"/>
  <c r="O23992" i="3"/>
  <c r="O23983" i="3"/>
  <c r="O23974" i="3"/>
  <c r="O23965" i="3"/>
  <c r="O23955" i="3"/>
  <c r="O23946" i="3"/>
  <c r="O23937" i="3"/>
  <c r="O23928" i="3"/>
  <c r="O23919" i="3"/>
  <c r="O23910" i="3"/>
  <c r="O23901" i="3"/>
  <c r="O23891" i="3"/>
  <c r="O23882" i="3"/>
  <c r="O23873" i="3"/>
  <c r="O23864" i="3"/>
  <c r="O23855" i="3"/>
  <c r="O23846" i="3"/>
  <c r="O23837" i="3"/>
  <c r="O23827" i="3"/>
  <c r="O23818" i="3"/>
  <c r="O23809" i="3"/>
  <c r="O23800" i="3"/>
  <c r="O23792" i="3"/>
  <c r="O23784" i="3"/>
  <c r="O23776" i="3"/>
  <c r="O23768" i="3"/>
  <c r="O23760" i="3"/>
  <c r="O23752" i="3"/>
  <c r="O23744" i="3"/>
  <c r="O23736" i="3"/>
  <c r="O23728" i="3"/>
  <c r="O23720" i="3"/>
  <c r="O23712" i="3"/>
  <c r="O23704" i="3"/>
  <c r="O23696" i="3"/>
  <c r="O23688" i="3"/>
  <c r="O23680" i="3"/>
  <c r="O23672" i="3"/>
  <c r="O23664" i="3"/>
  <c r="O23656" i="3"/>
  <c r="O23648" i="3"/>
  <c r="O23640" i="3"/>
  <c r="O23632" i="3"/>
  <c r="O23624" i="3"/>
  <c r="O23616" i="3"/>
  <c r="O23608" i="3"/>
  <c r="O23600" i="3"/>
  <c r="O23592" i="3"/>
  <c r="O23584" i="3"/>
  <c r="O23576" i="3"/>
  <c r="O23568" i="3"/>
  <c r="O23560" i="3"/>
  <c r="O23552" i="3"/>
  <c r="O23544" i="3"/>
  <c r="O23536" i="3"/>
  <c r="O23528" i="3"/>
  <c r="O23520" i="3"/>
  <c r="O23512" i="3"/>
  <c r="O23504" i="3"/>
  <c r="O23496" i="3"/>
  <c r="O23488" i="3"/>
  <c r="O23480" i="3"/>
  <c r="O23472" i="3"/>
  <c r="O23464" i="3"/>
  <c r="O23456" i="3"/>
  <c r="O23448" i="3"/>
  <c r="O23440" i="3"/>
  <c r="O23432" i="3"/>
  <c r="O23424" i="3"/>
  <c r="O23416" i="3"/>
  <c r="O23408" i="3"/>
  <c r="O23400" i="3"/>
  <c r="O23392" i="3"/>
  <c r="O23384" i="3"/>
  <c r="O23376" i="3"/>
  <c r="O23368" i="3"/>
  <c r="O23360" i="3"/>
  <c r="O23352" i="3"/>
  <c r="O23344" i="3"/>
  <c r="O23336" i="3"/>
  <c r="O23328" i="3"/>
  <c r="O23320" i="3"/>
  <c r="O23312" i="3"/>
  <c r="O23304" i="3"/>
  <c r="O23296" i="3"/>
  <c r="O23288" i="3"/>
  <c r="O23280" i="3"/>
  <c r="O23272" i="3"/>
  <c r="O23264" i="3"/>
  <c r="O23256" i="3"/>
  <c r="O23248" i="3"/>
  <c r="O23240" i="3"/>
  <c r="O23232" i="3"/>
  <c r="O23224" i="3"/>
  <c r="O23216" i="3"/>
  <c r="O23208" i="3"/>
  <c r="O23200" i="3"/>
  <c r="O23192" i="3"/>
  <c r="O23184" i="3"/>
  <c r="O23176" i="3"/>
  <c r="O23168" i="3"/>
  <c r="O23160" i="3"/>
  <c r="O23152" i="3"/>
  <c r="O23144" i="3"/>
  <c r="O23136" i="3"/>
  <c r="O23128" i="3"/>
  <c r="O23120" i="3"/>
  <c r="O23112" i="3"/>
  <c r="O23104" i="3"/>
  <c r="O23096" i="3"/>
  <c r="O23088" i="3"/>
  <c r="O23080" i="3"/>
  <c r="O23072" i="3"/>
  <c r="O23064" i="3"/>
  <c r="O23056" i="3"/>
  <c r="O23048" i="3"/>
  <c r="O23040" i="3"/>
  <c r="O23032" i="3"/>
  <c r="O23024" i="3"/>
  <c r="O23016" i="3"/>
  <c r="O23008" i="3"/>
  <c r="O23000" i="3"/>
  <c r="O22992" i="3"/>
  <c r="O22984" i="3"/>
  <c r="O22976" i="3"/>
  <c r="O22968" i="3"/>
  <c r="O22960" i="3"/>
  <c r="O22952" i="3"/>
  <c r="O22944" i="3"/>
  <c r="O22936" i="3"/>
  <c r="O22928" i="3"/>
  <c r="O22920" i="3"/>
  <c r="O22912" i="3"/>
  <c r="O22904" i="3"/>
  <c r="O22896" i="3"/>
  <c r="O22888" i="3"/>
  <c r="O22880" i="3"/>
  <c r="O22872" i="3"/>
  <c r="O22864" i="3"/>
  <c r="O22856" i="3"/>
  <c r="O22848" i="3"/>
  <c r="O22840" i="3"/>
  <c r="O22832" i="3"/>
  <c r="O22824" i="3"/>
  <c r="O22816" i="3"/>
  <c r="O22808" i="3"/>
  <c r="O22800" i="3"/>
  <c r="O22792" i="3"/>
  <c r="O22784" i="3"/>
  <c r="O22776" i="3"/>
  <c r="O22768" i="3"/>
  <c r="O22760" i="3"/>
  <c r="O22752" i="3"/>
  <c r="O22744" i="3"/>
  <c r="O22736" i="3"/>
  <c r="O22728" i="3"/>
  <c r="O22720" i="3"/>
  <c r="O22712" i="3"/>
  <c r="O22704" i="3"/>
  <c r="O22696" i="3"/>
  <c r="O22688" i="3"/>
  <c r="O22680" i="3"/>
  <c r="O22672" i="3"/>
  <c r="O22664" i="3"/>
  <c r="O22656" i="3"/>
  <c r="O22648" i="3"/>
  <c r="O22640" i="3"/>
  <c r="O22632" i="3"/>
  <c r="O22624" i="3"/>
  <c r="O22616" i="3"/>
  <c r="O22608" i="3"/>
  <c r="O22600" i="3"/>
  <c r="O22592" i="3"/>
  <c r="O22584" i="3"/>
  <c r="O22576" i="3"/>
  <c r="O22568" i="3"/>
  <c r="O22560" i="3"/>
  <c r="O22552" i="3"/>
  <c r="O22544" i="3"/>
  <c r="O22536" i="3"/>
  <c r="O22528" i="3"/>
  <c r="O22520" i="3"/>
  <c r="O22512" i="3"/>
  <c r="O22504" i="3"/>
  <c r="O22496" i="3"/>
  <c r="O22488" i="3"/>
  <c r="O22480" i="3"/>
  <c r="O22472" i="3"/>
  <c r="O22464" i="3"/>
  <c r="O22456" i="3"/>
  <c r="O22448" i="3"/>
  <c r="O22440" i="3"/>
  <c r="O22432" i="3"/>
  <c r="O22424" i="3"/>
  <c r="O22416" i="3"/>
  <c r="O22408" i="3"/>
  <c r="O22400" i="3"/>
  <c r="O22392" i="3"/>
  <c r="O22384" i="3"/>
  <c r="O22376" i="3"/>
  <c r="O22368" i="3"/>
  <c r="O22360" i="3"/>
  <c r="O22352" i="3"/>
  <c r="O22344" i="3"/>
  <c r="O22336" i="3"/>
  <c r="O22328" i="3"/>
  <c r="O22320" i="3"/>
  <c r="O22312" i="3"/>
  <c r="O22304" i="3"/>
  <c r="O22296" i="3"/>
  <c r="O22288" i="3"/>
  <c r="O22280" i="3"/>
  <c r="O22272" i="3"/>
  <c r="O22264" i="3"/>
  <c r="O22256" i="3"/>
  <c r="O22248" i="3"/>
  <c r="O22240" i="3"/>
  <c r="O22232" i="3"/>
  <c r="O22224" i="3"/>
  <c r="O22216" i="3"/>
  <c r="O22208" i="3"/>
  <c r="O22200" i="3"/>
  <c r="O22192" i="3"/>
  <c r="O22184" i="3"/>
  <c r="O22176" i="3"/>
  <c r="O22168" i="3"/>
  <c r="O22160" i="3"/>
  <c r="O22152" i="3"/>
  <c r="O22144" i="3"/>
  <c r="O22136" i="3"/>
  <c r="O22128" i="3"/>
  <c r="O22120" i="3"/>
  <c r="O22112" i="3"/>
  <c r="O22104" i="3"/>
  <c r="O22096" i="3"/>
  <c r="O22088" i="3"/>
  <c r="O22080" i="3"/>
  <c r="O22072" i="3"/>
  <c r="O22064" i="3"/>
  <c r="O22056" i="3"/>
  <c r="O22048" i="3"/>
  <c r="O22040" i="3"/>
  <c r="O22032" i="3"/>
  <c r="O22024" i="3"/>
  <c r="O22016" i="3"/>
  <c r="O22008" i="3"/>
  <c r="O22000" i="3"/>
  <c r="O21992" i="3"/>
  <c r="O21984" i="3"/>
  <c r="O21976" i="3"/>
  <c r="O21968" i="3"/>
  <c r="O21960" i="3"/>
  <c r="O21952" i="3"/>
  <c r="O21944" i="3"/>
  <c r="O21936" i="3"/>
  <c r="O21928" i="3"/>
  <c r="O21920" i="3"/>
  <c r="O21912" i="3"/>
  <c r="O21904" i="3"/>
  <c r="O21896" i="3"/>
  <c r="O21888" i="3"/>
  <c r="O21880" i="3"/>
  <c r="O21872" i="3"/>
  <c r="O21864" i="3"/>
  <c r="O21856" i="3"/>
  <c r="O21848" i="3"/>
  <c r="O21840" i="3"/>
  <c r="O21832" i="3"/>
  <c r="O21824" i="3"/>
  <c r="O21816" i="3"/>
  <c r="O21808" i="3"/>
  <c r="O21800" i="3"/>
  <c r="O21792" i="3"/>
  <c r="O21784" i="3"/>
  <c r="O21776" i="3"/>
  <c r="O21768" i="3"/>
  <c r="O21760" i="3"/>
  <c r="O21752" i="3"/>
  <c r="O21744" i="3"/>
  <c r="O21736" i="3"/>
  <c r="O21728" i="3"/>
  <c r="O21720" i="3"/>
  <c r="O21712" i="3"/>
  <c r="O21704" i="3"/>
  <c r="O21696" i="3"/>
  <c r="O21688" i="3"/>
  <c r="O21680" i="3"/>
  <c r="O21672" i="3"/>
  <c r="O21664" i="3"/>
  <c r="O21656" i="3"/>
  <c r="O21648" i="3"/>
  <c r="O21640" i="3"/>
  <c r="O21632" i="3"/>
  <c r="O21624" i="3"/>
  <c r="O21616" i="3"/>
  <c r="O21608" i="3"/>
  <c r="O21600" i="3"/>
  <c r="O21592" i="3"/>
  <c r="O21584" i="3"/>
  <c r="O21576" i="3"/>
  <c r="O21568" i="3"/>
  <c r="O21560" i="3"/>
  <c r="O21552" i="3"/>
  <c r="O21544" i="3"/>
  <c r="O21536" i="3"/>
  <c r="O21528" i="3"/>
  <c r="O21520" i="3"/>
  <c r="O21512" i="3"/>
  <c r="O21504" i="3"/>
  <c r="O21496" i="3"/>
  <c r="O21488" i="3"/>
  <c r="O21480" i="3"/>
  <c r="O21472" i="3"/>
  <c r="O21464" i="3"/>
  <c r="O21456" i="3"/>
  <c r="O21448" i="3"/>
  <c r="O21440" i="3"/>
  <c r="O21432" i="3"/>
  <c r="O21424" i="3"/>
  <c r="O21416" i="3"/>
  <c r="O21408" i="3"/>
  <c r="O21400" i="3"/>
  <c r="O21392" i="3"/>
  <c r="O21384" i="3"/>
  <c r="O21376" i="3"/>
  <c r="O21368" i="3"/>
  <c r="O21360" i="3"/>
  <c r="O21352" i="3"/>
  <c r="O21344" i="3"/>
  <c r="O21336" i="3"/>
  <c r="O21328" i="3"/>
  <c r="O21320" i="3"/>
  <c r="O21312" i="3"/>
  <c r="O21304" i="3"/>
  <c r="O21296" i="3"/>
  <c r="O21288" i="3"/>
  <c r="O21280" i="3"/>
  <c r="O21272" i="3"/>
  <c r="O21264" i="3"/>
  <c r="O21256" i="3"/>
  <c r="O21248" i="3"/>
  <c r="O21240" i="3"/>
  <c r="O21232" i="3"/>
  <c r="O21224" i="3"/>
  <c r="O21216" i="3"/>
  <c r="O21208" i="3"/>
  <c r="O21200" i="3"/>
  <c r="O21192" i="3"/>
  <c r="O21184" i="3"/>
  <c r="O21176" i="3"/>
  <c r="O21168" i="3"/>
  <c r="O21160" i="3"/>
  <c r="O21152" i="3"/>
  <c r="O21144" i="3"/>
  <c r="O21136" i="3"/>
  <c r="O21128" i="3"/>
  <c r="O21120" i="3"/>
  <c r="O21112" i="3"/>
  <c r="O21104" i="3"/>
  <c r="O21096" i="3"/>
  <c r="O21088" i="3"/>
  <c r="O21080" i="3"/>
  <c r="O21072" i="3"/>
  <c r="O21064" i="3"/>
  <c r="O21056" i="3"/>
  <c r="O21048" i="3"/>
  <c r="O21040" i="3"/>
  <c r="O21032" i="3"/>
  <c r="O21024" i="3"/>
  <c r="O21016" i="3"/>
  <c r="O21008" i="3"/>
  <c r="O21000" i="3"/>
  <c r="O20992" i="3"/>
  <c r="O20984" i="3"/>
  <c r="O20976" i="3"/>
  <c r="O20968" i="3"/>
  <c r="O20960" i="3"/>
  <c r="O20952" i="3"/>
  <c r="O20944" i="3"/>
  <c r="O20936" i="3"/>
  <c r="O20928" i="3"/>
  <c r="O20920" i="3"/>
  <c r="O20912" i="3"/>
  <c r="O20904" i="3"/>
  <c r="O20896" i="3"/>
  <c r="O20888" i="3"/>
  <c r="O20880" i="3"/>
  <c r="O20872" i="3"/>
  <c r="O20864" i="3"/>
  <c r="O20856" i="3"/>
  <c r="O20848" i="3"/>
  <c r="O20840" i="3"/>
  <c r="O20832" i="3"/>
  <c r="O20824" i="3"/>
  <c r="O20816" i="3"/>
  <c r="O20808" i="3"/>
  <c r="O20800" i="3"/>
  <c r="O20792" i="3"/>
  <c r="O20784" i="3"/>
  <c r="O20776" i="3"/>
  <c r="O20768" i="3"/>
  <c r="O20760" i="3"/>
  <c r="O20752" i="3"/>
  <c r="O20744" i="3"/>
  <c r="O20736" i="3"/>
  <c r="O20728" i="3"/>
  <c r="O20720" i="3"/>
  <c r="O20712" i="3"/>
  <c r="O20704" i="3"/>
  <c r="O20696" i="3"/>
  <c r="O20688" i="3"/>
  <c r="O40682" i="3"/>
  <c r="O38634" i="3"/>
  <c r="O36586" i="3"/>
  <c r="O34839" i="3"/>
  <c r="O34114" i="3"/>
  <c r="O33458" i="3"/>
  <c r="O32921" i="3"/>
  <c r="O32409" i="3"/>
  <c r="O31897" i="3"/>
  <c r="O31385" i="3"/>
  <c r="O30873" i="3"/>
  <c r="O30417" i="3"/>
  <c r="O30075" i="3"/>
  <c r="O29736" i="3"/>
  <c r="O29483" i="3"/>
  <c r="O29264" i="3"/>
  <c r="O29032" i="3"/>
  <c r="O28801" i="3"/>
  <c r="O28579" i="3"/>
  <c r="O28347" i="3"/>
  <c r="O28120" i="3"/>
  <c r="O27931" i="3"/>
  <c r="O27757" i="3"/>
  <c r="O27585" i="3"/>
  <c r="O27419" i="3"/>
  <c r="O27281" i="3"/>
  <c r="O27153" i="3"/>
  <c r="O27037" i="3"/>
  <c r="O26937" i="3"/>
  <c r="O26833" i="3"/>
  <c r="O26731" i="3"/>
  <c r="O26632" i="3"/>
  <c r="O26525" i="3"/>
  <c r="O26425" i="3"/>
  <c r="O26321" i="3"/>
  <c r="O26219" i="3"/>
  <c r="O26120" i="3"/>
  <c r="O26013" i="3"/>
  <c r="O25913" i="3"/>
  <c r="O25809" i="3"/>
  <c r="O25707" i="3"/>
  <c r="O25619" i="3"/>
  <c r="O25536" i="3"/>
  <c r="O25456" i="3"/>
  <c r="O25371" i="3"/>
  <c r="O25290" i="3"/>
  <c r="O25210" i="3"/>
  <c r="O25125" i="3"/>
  <c r="O25045" i="3"/>
  <c r="O24962" i="3"/>
  <c r="O24881" i="3"/>
  <c r="O24805" i="3"/>
  <c r="O24754" i="3"/>
  <c r="O24698" i="3"/>
  <c r="O24658" i="3"/>
  <c r="O24626" i="3"/>
  <c r="O24590" i="3"/>
  <c r="O24557" i="3"/>
  <c r="O24525" i="3"/>
  <c r="O24487" i="3"/>
  <c r="O24454" i="3"/>
  <c r="O24422" i="3"/>
  <c r="O24384" i="3"/>
  <c r="O24351" i="3"/>
  <c r="O24319" i="3"/>
  <c r="O24282" i="3"/>
  <c r="O24248" i="3"/>
  <c r="O24216" i="3"/>
  <c r="O24181" i="3"/>
  <c r="O24151" i="3"/>
  <c r="O24125" i="3"/>
  <c r="O24096" i="3"/>
  <c r="O24072" i="3"/>
  <c r="O24049" i="3"/>
  <c r="O24023" i="3"/>
  <c r="O23999" i="3"/>
  <c r="O23976" i="3"/>
  <c r="O23950" i="3"/>
  <c r="O23926" i="3"/>
  <c r="O23903" i="3"/>
  <c r="O23877" i="3"/>
  <c r="O23853" i="3"/>
  <c r="O23830" i="3"/>
  <c r="O23803" i="3"/>
  <c r="O23782" i="3"/>
  <c r="O23762" i="3"/>
  <c r="O23739" i="3"/>
  <c r="O23718" i="3"/>
  <c r="O23698" i="3"/>
  <c r="O23675" i="3"/>
  <c r="O23654" i="3"/>
  <c r="O23634" i="3"/>
  <c r="O23611" i="3"/>
  <c r="O23590" i="3"/>
  <c r="O23570" i="3"/>
  <c r="O23547" i="3"/>
  <c r="O23526" i="3"/>
  <c r="O23506" i="3"/>
  <c r="O23483" i="3"/>
  <c r="O23462" i="3"/>
  <c r="O23442" i="3"/>
  <c r="O23422" i="3"/>
  <c r="O23406" i="3"/>
  <c r="O23390" i="3"/>
  <c r="O23374" i="3"/>
  <c r="O23358" i="3"/>
  <c r="O23342" i="3"/>
  <c r="O23326" i="3"/>
  <c r="O23310" i="3"/>
  <c r="O23294" i="3"/>
  <c r="O23278" i="3"/>
  <c r="O23262" i="3"/>
  <c r="O23246" i="3"/>
  <c r="O23230" i="3"/>
  <c r="O23214" i="3"/>
  <c r="O23198" i="3"/>
  <c r="O23182" i="3"/>
  <c r="O23166" i="3"/>
  <c r="O23150" i="3"/>
  <c r="O23134" i="3"/>
  <c r="O23118" i="3"/>
  <c r="O23102" i="3"/>
  <c r="O23086" i="3"/>
  <c r="O23070" i="3"/>
  <c r="O23054" i="3"/>
  <c r="O23038" i="3"/>
  <c r="O23022" i="3"/>
  <c r="O23006" i="3"/>
  <c r="O22990" i="3"/>
  <c r="O22974" i="3"/>
  <c r="O22958" i="3"/>
  <c r="O22942" i="3"/>
  <c r="O22926" i="3"/>
  <c r="O22910" i="3"/>
  <c r="O22894" i="3"/>
  <c r="O22878" i="3"/>
  <c r="O22862" i="3"/>
  <c r="O22846" i="3"/>
  <c r="O22830" i="3"/>
  <c r="O22814" i="3"/>
  <c r="O22798" i="3"/>
  <c r="O22782" i="3"/>
  <c r="O22766" i="3"/>
  <c r="O22750" i="3"/>
  <c r="O22734" i="3"/>
  <c r="O22718" i="3"/>
  <c r="O22702" i="3"/>
  <c r="O22686" i="3"/>
  <c r="O22670" i="3"/>
  <c r="O22654" i="3"/>
  <c r="O22638" i="3"/>
  <c r="O22622" i="3"/>
  <c r="O22606" i="3"/>
  <c r="O22590" i="3"/>
  <c r="O22574" i="3"/>
  <c r="O22558" i="3"/>
  <c r="O22542" i="3"/>
  <c r="O22526" i="3"/>
  <c r="O22510" i="3"/>
  <c r="O22494" i="3"/>
  <c r="O22478" i="3"/>
  <c r="O22462" i="3"/>
  <c r="O22446" i="3"/>
  <c r="O22430" i="3"/>
  <c r="O22414" i="3"/>
  <c r="O22398" i="3"/>
  <c r="O22382" i="3"/>
  <c r="O22366" i="3"/>
  <c r="O22350" i="3"/>
  <c r="O22334" i="3"/>
  <c r="O22318" i="3"/>
  <c r="O22302" i="3"/>
  <c r="O22286" i="3"/>
  <c r="O22270" i="3"/>
  <c r="O22254" i="3"/>
  <c r="O22238" i="3"/>
  <c r="O22222" i="3"/>
  <c r="O22206" i="3"/>
  <c r="O22190" i="3"/>
  <c r="O22174" i="3"/>
  <c r="O22158" i="3"/>
  <c r="O22142" i="3"/>
  <c r="O22126" i="3"/>
  <c r="O22110" i="3"/>
  <c r="O22094" i="3"/>
  <c r="O22078" i="3"/>
  <c r="O22062" i="3"/>
  <c r="O22046" i="3"/>
  <c r="O22030" i="3"/>
  <c r="O22014" i="3"/>
  <c r="O21998" i="3"/>
  <c r="O21982" i="3"/>
  <c r="O21966" i="3"/>
  <c r="O21950" i="3"/>
  <c r="O21934" i="3"/>
  <c r="O21918" i="3"/>
  <c r="O21902" i="3"/>
  <c r="O21886" i="3"/>
  <c r="O21870" i="3"/>
  <c r="O21854" i="3"/>
  <c r="O21838" i="3"/>
  <c r="O21822" i="3"/>
  <c r="O21806" i="3"/>
  <c r="O21790" i="3"/>
  <c r="O21774" i="3"/>
  <c r="O21758" i="3"/>
  <c r="O21742" i="3"/>
  <c r="O21726" i="3"/>
  <c r="O21710" i="3"/>
  <c r="O21694" i="3"/>
  <c r="O21678" i="3"/>
  <c r="O21662" i="3"/>
  <c r="O21646" i="3"/>
  <c r="O21630" i="3"/>
  <c r="O21614" i="3"/>
  <c r="O21598" i="3"/>
  <c r="O21582" i="3"/>
  <c r="O21566" i="3"/>
  <c r="O21550" i="3"/>
  <c r="O21534" i="3"/>
  <c r="O21518" i="3"/>
  <c r="O21502" i="3"/>
  <c r="O21486" i="3"/>
  <c r="O21470" i="3"/>
  <c r="O21454" i="3"/>
  <c r="O21438" i="3"/>
  <c r="O21422" i="3"/>
  <c r="O21406" i="3"/>
  <c r="O21390" i="3"/>
  <c r="O21374" i="3"/>
  <c r="O21358" i="3"/>
  <c r="O21342" i="3"/>
  <c r="O21326" i="3"/>
  <c r="O21310" i="3"/>
  <c r="O21294" i="3"/>
  <c r="O21278" i="3"/>
  <c r="O21262" i="3"/>
  <c r="O21246" i="3"/>
  <c r="O21230" i="3"/>
  <c r="O21214" i="3"/>
  <c r="O21198" i="3"/>
  <c r="O21182" i="3"/>
  <c r="O21166" i="3"/>
  <c r="O21150" i="3"/>
  <c r="O21134" i="3"/>
  <c r="O21118" i="3"/>
  <c r="O21102" i="3"/>
  <c r="O21086" i="3"/>
  <c r="O21070" i="3"/>
  <c r="O21054" i="3"/>
  <c r="O21038" i="3"/>
  <c r="O21022" i="3"/>
  <c r="O21006" i="3"/>
  <c r="O20990" i="3"/>
  <c r="O20974" i="3"/>
  <c r="O20958" i="3"/>
  <c r="O20942" i="3"/>
  <c r="O20926" i="3"/>
  <c r="O20910" i="3"/>
  <c r="O20894" i="3"/>
  <c r="O20878" i="3"/>
  <c r="O20862" i="3"/>
  <c r="O20846" i="3"/>
  <c r="O20830" i="3"/>
  <c r="O20814" i="3"/>
  <c r="O20798" i="3"/>
  <c r="O20782" i="3"/>
  <c r="O20766" i="3"/>
  <c r="O20750" i="3"/>
  <c r="O20734" i="3"/>
  <c r="O20718" i="3"/>
  <c r="O20702" i="3"/>
  <c r="O20686" i="3"/>
  <c r="O20672" i="3"/>
  <c r="O20659" i="3"/>
  <c r="O20647" i="3"/>
  <c r="O20634" i="3"/>
  <c r="O20622" i="3"/>
  <c r="O20608" i="3"/>
  <c r="O20595" i="3"/>
  <c r="O20583" i="3"/>
  <c r="O20570" i="3"/>
  <c r="O20558" i="3"/>
  <c r="O20544" i="3"/>
  <c r="O20531" i="3"/>
  <c r="O20519" i="3"/>
  <c r="O20506" i="3"/>
  <c r="O20494" i="3"/>
  <c r="O20480" i="3"/>
  <c r="O20467" i="3"/>
  <c r="O20455" i="3"/>
  <c r="O20442" i="3"/>
  <c r="O20430" i="3"/>
  <c r="O20416" i="3"/>
  <c r="O20403" i="3"/>
  <c r="O20391" i="3"/>
  <c r="O20378" i="3"/>
  <c r="O20366" i="3"/>
  <c r="O20352" i="3"/>
  <c r="O20339" i="3"/>
  <c r="O20327" i="3"/>
  <c r="O20314" i="3"/>
  <c r="O20302" i="3"/>
  <c r="O20288" i="3"/>
  <c r="O20275" i="3"/>
  <c r="O20263" i="3"/>
  <c r="O20250" i="3"/>
  <c r="O20238" i="3"/>
  <c r="O20224" i="3"/>
  <c r="O20211" i="3"/>
  <c r="O20199" i="3"/>
  <c r="O20186" i="3"/>
  <c r="O20174" i="3"/>
  <c r="O20160" i="3"/>
  <c r="O20147" i="3"/>
  <c r="O20135" i="3"/>
  <c r="O20122" i="3"/>
  <c r="O20110" i="3"/>
  <c r="O20096" i="3"/>
  <c r="O20083" i="3"/>
  <c r="O20071" i="3"/>
  <c r="O20058" i="3"/>
  <c r="O20046" i="3"/>
  <c r="O20032" i="3"/>
  <c r="O20019" i="3"/>
  <c r="O20007" i="3"/>
  <c r="O19994" i="3"/>
  <c r="O19982" i="3"/>
  <c r="O19968" i="3"/>
  <c r="O19955" i="3"/>
  <c r="O19943" i="3"/>
  <c r="O19930" i="3"/>
  <c r="O19918" i="3"/>
  <c r="O19904" i="3"/>
  <c r="O19891" i="3"/>
  <c r="O19879" i="3"/>
  <c r="O19866" i="3"/>
  <c r="O19854" i="3"/>
  <c r="O19840" i="3"/>
  <c r="O19827" i="3"/>
  <c r="O19815" i="3"/>
  <c r="O19802" i="3"/>
  <c r="O19790" i="3"/>
  <c r="O19776" i="3"/>
  <c r="O19763" i="3"/>
  <c r="O19751" i="3"/>
  <c r="O19738" i="3"/>
  <c r="O19726" i="3"/>
  <c r="O19712" i="3"/>
  <c r="O19699" i="3"/>
  <c r="O19687" i="3"/>
  <c r="O19674" i="3"/>
  <c r="O19662" i="3"/>
  <c r="O19648" i="3"/>
  <c r="O19635" i="3"/>
  <c r="O19623" i="3"/>
  <c r="O19610" i="3"/>
  <c r="O19598" i="3"/>
  <c r="O19584" i="3"/>
  <c r="O19571" i="3"/>
  <c r="O19559" i="3"/>
  <c r="O19546" i="3"/>
  <c r="O19534" i="3"/>
  <c r="O19520" i="3"/>
  <c r="O19507" i="3"/>
  <c r="O19495" i="3"/>
  <c r="O19482" i="3"/>
  <c r="O19470" i="3"/>
  <c r="O19456" i="3"/>
  <c r="O19443" i="3"/>
  <c r="O19431" i="3"/>
  <c r="O19418" i="3"/>
  <c r="O19406" i="3"/>
  <c r="O19392" i="3"/>
  <c r="O19379" i="3"/>
  <c r="O19367" i="3"/>
  <c r="O19354" i="3"/>
  <c r="O19342" i="3"/>
  <c r="O19328" i="3"/>
  <c r="O19315" i="3"/>
  <c r="O19303" i="3"/>
  <c r="O19290" i="3"/>
  <c r="O19278" i="3"/>
  <c r="O19264" i="3"/>
  <c r="O19251" i="3"/>
  <c r="O19239" i="3"/>
  <c r="O19226" i="3"/>
  <c r="O19214" i="3"/>
  <c r="O19200" i="3"/>
  <c r="O19187" i="3"/>
  <c r="O19175" i="3"/>
  <c r="O19162" i="3"/>
  <c r="O19150" i="3"/>
  <c r="O19136" i="3"/>
  <c r="O19123" i="3"/>
  <c r="O19111" i="3"/>
  <c r="O19098" i="3"/>
  <c r="O19086" i="3"/>
  <c r="O19072" i="3"/>
  <c r="O19059" i="3"/>
  <c r="O19047" i="3"/>
  <c r="O19034" i="3"/>
  <c r="O19022" i="3"/>
  <c r="O19008" i="3"/>
  <c r="O18995" i="3"/>
  <c r="O18983" i="3"/>
  <c r="O18970" i="3"/>
  <c r="O18959" i="3"/>
  <c r="O18947" i="3"/>
  <c r="O18937" i="3"/>
  <c r="O18927" i="3"/>
  <c r="O18915" i="3"/>
  <c r="O18905" i="3"/>
  <c r="O18895" i="3"/>
  <c r="O18883" i="3"/>
  <c r="O18873" i="3"/>
  <c r="O18863" i="3"/>
  <c r="O18851" i="3"/>
  <c r="O18841" i="3"/>
  <c r="O18831" i="3"/>
  <c r="O18819" i="3"/>
  <c r="O18809" i="3"/>
  <c r="O18799" i="3"/>
  <c r="O18787" i="3"/>
  <c r="O18777" i="3"/>
  <c r="O18767" i="3"/>
  <c r="O18755" i="3"/>
  <c r="O18745" i="3"/>
  <c r="O18735" i="3"/>
  <c r="O18723" i="3"/>
  <c r="O18713" i="3"/>
  <c r="O18703" i="3"/>
  <c r="O18691" i="3"/>
  <c r="O18681" i="3"/>
  <c r="O18671" i="3"/>
  <c r="O18659" i="3"/>
  <c r="O18649" i="3"/>
  <c r="O18639" i="3"/>
  <c r="O18627" i="3"/>
  <c r="O18617" i="3"/>
  <c r="O18607" i="3"/>
  <c r="O18595" i="3"/>
  <c r="O18585" i="3"/>
  <c r="O18575" i="3"/>
  <c r="O18563" i="3"/>
  <c r="O18553" i="3"/>
  <c r="O18543" i="3"/>
  <c r="O18531" i="3"/>
  <c r="O18521" i="3"/>
  <c r="O18511" i="3"/>
  <c r="O18499" i="3"/>
  <c r="O18489" i="3"/>
  <c r="O18479" i="3"/>
  <c r="O18467" i="3"/>
  <c r="O18457" i="3"/>
  <c r="O18447" i="3"/>
  <c r="O18435" i="3"/>
  <c r="O18425" i="3"/>
  <c r="O18415" i="3"/>
  <c r="O18403" i="3"/>
  <c r="O18393" i="3"/>
  <c r="O18383" i="3"/>
  <c r="O18371" i="3"/>
  <c r="O18361" i="3"/>
  <c r="O18351" i="3"/>
  <c r="O18339" i="3"/>
  <c r="O18329" i="3"/>
  <c r="O18319" i="3"/>
  <c r="O18307" i="3"/>
  <c r="O18297" i="3"/>
  <c r="O18287" i="3"/>
  <c r="O18275" i="3"/>
  <c r="O18266" i="3"/>
  <c r="O18257" i="3"/>
  <c r="O18248" i="3"/>
  <c r="O18239" i="3"/>
  <c r="O18230" i="3"/>
  <c r="O18221" i="3"/>
  <c r="O18211" i="3"/>
  <c r="O18202" i="3"/>
  <c r="O18193" i="3"/>
  <c r="O18184" i="3"/>
  <c r="O18175" i="3"/>
  <c r="O18166" i="3"/>
  <c r="O18157" i="3"/>
  <c r="O18147" i="3"/>
  <c r="O18138" i="3"/>
  <c r="O18129" i="3"/>
  <c r="O18120" i="3"/>
  <c r="O18111" i="3"/>
  <c r="O18102" i="3"/>
  <c r="O18093" i="3"/>
  <c r="O18083" i="3"/>
  <c r="O18074" i="3"/>
  <c r="O18065" i="3"/>
  <c r="O18056" i="3"/>
  <c r="O18047" i="3"/>
  <c r="O18038" i="3"/>
  <c r="O18029" i="3"/>
  <c r="O18019" i="3"/>
  <c r="O18010" i="3"/>
  <c r="O18001" i="3"/>
  <c r="O17992" i="3"/>
  <c r="O17983" i="3"/>
  <c r="O17974" i="3"/>
  <c r="O17965" i="3"/>
  <c r="O17955" i="3"/>
  <c r="O17946" i="3"/>
  <c r="O17937" i="3"/>
  <c r="O17928" i="3"/>
  <c r="O17919" i="3"/>
  <c r="O17910" i="3"/>
  <c r="O17901" i="3"/>
  <c r="O17891" i="3"/>
  <c r="O17882" i="3"/>
  <c r="O17873" i="3"/>
  <c r="O17864" i="3"/>
  <c r="O17855" i="3"/>
  <c r="O17846" i="3"/>
  <c r="O17837" i="3"/>
  <c r="O17827" i="3"/>
  <c r="O17818" i="3"/>
  <c r="O17809" i="3"/>
  <c r="O17800" i="3"/>
  <c r="O17791" i="3"/>
  <c r="O17782" i="3"/>
  <c r="O17773" i="3"/>
  <c r="O17763" i="3"/>
  <c r="O17754" i="3"/>
  <c r="O17745" i="3"/>
  <c r="O17736" i="3"/>
  <c r="O17727" i="3"/>
  <c r="O17718" i="3"/>
  <c r="O17709" i="3"/>
  <c r="O17699" i="3"/>
  <c r="O17690" i="3"/>
  <c r="O17681" i="3"/>
  <c r="O17672" i="3"/>
  <c r="O17663" i="3"/>
  <c r="O17654" i="3"/>
  <c r="O17645" i="3"/>
  <c r="O17635" i="3"/>
  <c r="O17626" i="3"/>
  <c r="O17617" i="3"/>
  <c r="O17608" i="3"/>
  <c r="O17599" i="3"/>
  <c r="O17590" i="3"/>
  <c r="O17581" i="3"/>
  <c r="O17571" i="3"/>
  <c r="O17562" i="3"/>
  <c r="O17553" i="3"/>
  <c r="O17544" i="3"/>
  <c r="O17535" i="3"/>
  <c r="O17526" i="3"/>
  <c r="O17517" i="3"/>
  <c r="O17507" i="3"/>
  <c r="O17498" i="3"/>
  <c r="O17489" i="3"/>
  <c r="O17480" i="3"/>
  <c r="O17471" i="3"/>
  <c r="O17462" i="3"/>
  <c r="O17453" i="3"/>
  <c r="O17443" i="3"/>
  <c r="O17434" i="3"/>
  <c r="O17425" i="3"/>
  <c r="O17416" i="3"/>
  <c r="O17407" i="3"/>
  <c r="O17398" i="3"/>
  <c r="O17389" i="3"/>
  <c r="O17379" i="3"/>
  <c r="O17370" i="3"/>
  <c r="O17361" i="3"/>
  <c r="O17352" i="3"/>
  <c r="O17343" i="3"/>
  <c r="O17334" i="3"/>
  <c r="O17325" i="3"/>
  <c r="O17315" i="3"/>
  <c r="O17306" i="3"/>
  <c r="O17297" i="3"/>
  <c r="O17288" i="3"/>
  <c r="O17279" i="3"/>
  <c r="O17270" i="3"/>
  <c r="O17261" i="3"/>
  <c r="O17251" i="3"/>
  <c r="O17242" i="3"/>
  <c r="O17233" i="3"/>
  <c r="O17224" i="3"/>
  <c r="O17215" i="3"/>
  <c r="O17206" i="3"/>
  <c r="O17197" i="3"/>
  <c r="O17187" i="3"/>
  <c r="O17178" i="3"/>
  <c r="O17169" i="3"/>
  <c r="O17160" i="3"/>
  <c r="O17151" i="3"/>
  <c r="O17142" i="3"/>
  <c r="O17133" i="3"/>
  <c r="O17123" i="3"/>
  <c r="O17114" i="3"/>
  <c r="O17105" i="3"/>
  <c r="O17096" i="3"/>
  <c r="O17087" i="3"/>
  <c r="O17078" i="3"/>
  <c r="O17069" i="3"/>
  <c r="O17059" i="3"/>
  <c r="O17050" i="3"/>
  <c r="O17041" i="3"/>
  <c r="O17032" i="3"/>
  <c r="O17023" i="3"/>
  <c r="O17014" i="3"/>
  <c r="O17005" i="3"/>
  <c r="O16995" i="3"/>
  <c r="O16986" i="3"/>
  <c r="O16977" i="3"/>
  <c r="O16968" i="3"/>
  <c r="O16959" i="3"/>
  <c r="O16950" i="3"/>
  <c r="O16941" i="3"/>
  <c r="O16931" i="3"/>
  <c r="O16922" i="3"/>
  <c r="O16913" i="3"/>
  <c r="O16904" i="3"/>
  <c r="O16895" i="3"/>
  <c r="O16886" i="3"/>
  <c r="O16877" i="3"/>
  <c r="O16867" i="3"/>
  <c r="O16858" i="3"/>
  <c r="O16849" i="3"/>
  <c r="O16840" i="3"/>
  <c r="O16831" i="3"/>
  <c r="O16822" i="3"/>
  <c r="O16813" i="3"/>
  <c r="O16803" i="3"/>
  <c r="O16794" i="3"/>
  <c r="O16785" i="3"/>
  <c r="O16776" i="3"/>
  <c r="O16767" i="3"/>
  <c r="O16758" i="3"/>
  <c r="O16749" i="3"/>
  <c r="O16739" i="3"/>
  <c r="O16730" i="3"/>
  <c r="O16721" i="3"/>
  <c r="O16712" i="3"/>
  <c r="O16703" i="3"/>
  <c r="O16694" i="3"/>
  <c r="O16685" i="3"/>
  <c r="O16675" i="3"/>
  <c r="O16666" i="3"/>
  <c r="O16657" i="3"/>
  <c r="O16648" i="3"/>
  <c r="O16639" i="3"/>
  <c r="O16630" i="3"/>
  <c r="O16621" i="3"/>
  <c r="O16611" i="3"/>
  <c r="O16602" i="3"/>
  <c r="O16593" i="3"/>
  <c r="O16584" i="3"/>
  <c r="O16575" i="3"/>
  <c r="O16566" i="3"/>
  <c r="O16557" i="3"/>
  <c r="O16547" i="3"/>
  <c r="O16538" i="3"/>
  <c r="O16529" i="3"/>
  <c r="O16520" i="3"/>
  <c r="O16511" i="3"/>
  <c r="O16502" i="3"/>
  <c r="O16493" i="3"/>
  <c r="O16483" i="3"/>
  <c r="O16474" i="3"/>
  <c r="O16465" i="3"/>
  <c r="O16456" i="3"/>
  <c r="O16447" i="3"/>
  <c r="O16438" i="3"/>
  <c r="O16429" i="3"/>
  <c r="O16419" i="3"/>
  <c r="O16410" i="3"/>
  <c r="O16401" i="3"/>
  <c r="O16392" i="3"/>
  <c r="O16383" i="3"/>
  <c r="O16374" i="3"/>
  <c r="O16365" i="3"/>
  <c r="O16355" i="3"/>
  <c r="O16346" i="3"/>
  <c r="O16337" i="3"/>
  <c r="O16328" i="3"/>
  <c r="O16319" i="3"/>
  <c r="O16310" i="3"/>
  <c r="O16302" i="3"/>
  <c r="O16294" i="3"/>
  <c r="O16286" i="3"/>
  <c r="O16278" i="3"/>
  <c r="O16270" i="3"/>
  <c r="O16262" i="3"/>
  <c r="O16254" i="3"/>
  <c r="O16246" i="3"/>
  <c r="O16238" i="3"/>
  <c r="O16230" i="3"/>
  <c r="O16222" i="3"/>
  <c r="O16214" i="3"/>
  <c r="O16206" i="3"/>
  <c r="O16198" i="3"/>
  <c r="O16190" i="3"/>
  <c r="O16182" i="3"/>
  <c r="O16174" i="3"/>
  <c r="O16166" i="3"/>
  <c r="O16158" i="3"/>
  <c r="O16150" i="3"/>
  <c r="O16142" i="3"/>
  <c r="O16134" i="3"/>
  <c r="O16126" i="3"/>
  <c r="O16118" i="3"/>
  <c r="O16110" i="3"/>
  <c r="O16102" i="3"/>
  <c r="O16094" i="3"/>
  <c r="O16086" i="3"/>
  <c r="O16078" i="3"/>
  <c r="O16070" i="3"/>
  <c r="O16062" i="3"/>
  <c r="O16054" i="3"/>
  <c r="O16046" i="3"/>
  <c r="O16038" i="3"/>
  <c r="O16030" i="3"/>
  <c r="O16022" i="3"/>
  <c r="O16014" i="3"/>
  <c r="O16006" i="3"/>
  <c r="O15998" i="3"/>
  <c r="O15990" i="3"/>
  <c r="O15982" i="3"/>
  <c r="O15974" i="3"/>
  <c r="O15966" i="3"/>
  <c r="O15958" i="3"/>
  <c r="O15950" i="3"/>
  <c r="O15942" i="3"/>
  <c r="O15934" i="3"/>
  <c r="O15926" i="3"/>
  <c r="O15918" i="3"/>
  <c r="O15910" i="3"/>
  <c r="O15902" i="3"/>
  <c r="O15894" i="3"/>
  <c r="O15886" i="3"/>
  <c r="O15878" i="3"/>
  <c r="O15870" i="3"/>
  <c r="O15862" i="3"/>
  <c r="O15854" i="3"/>
  <c r="O15846" i="3"/>
  <c r="O15838" i="3"/>
  <c r="O15830" i="3"/>
  <c r="O15822" i="3"/>
  <c r="O15814" i="3"/>
  <c r="O15806" i="3"/>
  <c r="O15798" i="3"/>
  <c r="O15790" i="3"/>
  <c r="O15782" i="3"/>
  <c r="O15774" i="3"/>
  <c r="O15766" i="3"/>
  <c r="O15758" i="3"/>
  <c r="O15750" i="3"/>
  <c r="O15742" i="3"/>
  <c r="O15734" i="3"/>
  <c r="O15726" i="3"/>
  <c r="O15718" i="3"/>
  <c r="O15710" i="3"/>
  <c r="O15702" i="3"/>
  <c r="O15694" i="3"/>
  <c r="O15686" i="3"/>
  <c r="O15678" i="3"/>
  <c r="O15670" i="3"/>
  <c r="O15662" i="3"/>
  <c r="O15654" i="3"/>
  <c r="O15646" i="3"/>
  <c r="O15638" i="3"/>
  <c r="O15630" i="3"/>
  <c r="O15622" i="3"/>
  <c r="O15614" i="3"/>
  <c r="O15606" i="3"/>
  <c r="O15598" i="3"/>
  <c r="O15590" i="3"/>
  <c r="O15582" i="3"/>
  <c r="O15574" i="3"/>
  <c r="O15566" i="3"/>
  <c r="O15558" i="3"/>
  <c r="O15550" i="3"/>
  <c r="O15542" i="3"/>
  <c r="O15534" i="3"/>
  <c r="O15526" i="3"/>
  <c r="O15518" i="3"/>
  <c r="O15510" i="3"/>
  <c r="O15502" i="3"/>
  <c r="O15494" i="3"/>
  <c r="O15486" i="3"/>
  <c r="O15478" i="3"/>
  <c r="O15470" i="3"/>
  <c r="O15462" i="3"/>
  <c r="O15454" i="3"/>
  <c r="O15446" i="3"/>
  <c r="O15438" i="3"/>
  <c r="O15430" i="3"/>
  <c r="O15422" i="3"/>
  <c r="O15414" i="3"/>
  <c r="O15406" i="3"/>
  <c r="O15398" i="3"/>
  <c r="O15390" i="3"/>
  <c r="O15382" i="3"/>
  <c r="O15374" i="3"/>
  <c r="O15366" i="3"/>
  <c r="O15358" i="3"/>
  <c r="O15350" i="3"/>
  <c r="O15342" i="3"/>
  <c r="O15334" i="3"/>
  <c r="O15326" i="3"/>
  <c r="O15318" i="3"/>
  <c r="O15310" i="3"/>
  <c r="O15302" i="3"/>
  <c r="O15294" i="3"/>
  <c r="O15286" i="3"/>
  <c r="O15278" i="3"/>
  <c r="O15270" i="3"/>
  <c r="O15262" i="3"/>
  <c r="O15254" i="3"/>
  <c r="O15246" i="3"/>
  <c r="O15238" i="3"/>
  <c r="O15230" i="3"/>
  <c r="O15222" i="3"/>
  <c r="O15214" i="3"/>
  <c r="O15206" i="3"/>
  <c r="O15198" i="3"/>
  <c r="O15190" i="3"/>
  <c r="O15182" i="3"/>
  <c r="O15174" i="3"/>
  <c r="O15166" i="3"/>
  <c r="O15158" i="3"/>
  <c r="O15150" i="3"/>
  <c r="O15142" i="3"/>
  <c r="O15134" i="3"/>
  <c r="O15126" i="3"/>
  <c r="O15118" i="3"/>
  <c r="O15110" i="3"/>
  <c r="O15102" i="3"/>
  <c r="O15094" i="3"/>
  <c r="O15086" i="3"/>
  <c r="O15078" i="3"/>
  <c r="O15070" i="3"/>
  <c r="O15062" i="3"/>
  <c r="O15054" i="3"/>
  <c r="O15046" i="3"/>
  <c r="O15038" i="3"/>
  <c r="O15030" i="3"/>
  <c r="O15022" i="3"/>
  <c r="O15014" i="3"/>
  <c r="O15006" i="3"/>
  <c r="O14998" i="3"/>
  <c r="O14990" i="3"/>
  <c r="O14982" i="3"/>
  <c r="O14974" i="3"/>
  <c r="O14966" i="3"/>
  <c r="O14958" i="3"/>
  <c r="O14950" i="3"/>
  <c r="O14942" i="3"/>
  <c r="O14934" i="3"/>
  <c r="O14926" i="3"/>
  <c r="O14918" i="3"/>
  <c r="O14910" i="3"/>
  <c r="O14902" i="3"/>
  <c r="O14894" i="3"/>
  <c r="O14886" i="3"/>
  <c r="O14878" i="3"/>
  <c r="O14870" i="3"/>
  <c r="O14862" i="3"/>
  <c r="O14854" i="3"/>
  <c r="O14846" i="3"/>
  <c r="O14838" i="3"/>
  <c r="O14830" i="3"/>
  <c r="O14822" i="3"/>
  <c r="O14814" i="3"/>
  <c r="O14806" i="3"/>
  <c r="O14798" i="3"/>
  <c r="O14790" i="3"/>
  <c r="O14782" i="3"/>
  <c r="O14774" i="3"/>
  <c r="O14766" i="3"/>
  <c r="O14758" i="3"/>
  <c r="O14750" i="3"/>
  <c r="O14742" i="3"/>
  <c r="O14734" i="3"/>
  <c r="O14726" i="3"/>
  <c r="O14718" i="3"/>
  <c r="O14710" i="3"/>
  <c r="O14702" i="3"/>
  <c r="O14694" i="3"/>
  <c r="O14686" i="3"/>
  <c r="O14678" i="3"/>
  <c r="O14670" i="3"/>
  <c r="O14662" i="3"/>
  <c r="O14654" i="3"/>
  <c r="O14646" i="3"/>
  <c r="O14638" i="3"/>
  <c r="O14630" i="3"/>
  <c r="O14622" i="3"/>
  <c r="O14614" i="3"/>
  <c r="O14606" i="3"/>
  <c r="O14598" i="3"/>
  <c r="O14590" i="3"/>
  <c r="O14582" i="3"/>
  <c r="O14574" i="3"/>
  <c r="O14566" i="3"/>
  <c r="O14558" i="3"/>
  <c r="O14550" i="3"/>
  <c r="O14542" i="3"/>
  <c r="O14534" i="3"/>
  <c r="O14526" i="3"/>
  <c r="O14518" i="3"/>
  <c r="O14510" i="3"/>
  <c r="O14502" i="3"/>
  <c r="O14494" i="3"/>
  <c r="O14486" i="3"/>
  <c r="O14478" i="3"/>
  <c r="O14470" i="3"/>
  <c r="O14462" i="3"/>
  <c r="O14454" i="3"/>
  <c r="O14446" i="3"/>
  <c r="O14438" i="3"/>
  <c r="O14430" i="3"/>
  <c r="O14422" i="3"/>
  <c r="O14414" i="3"/>
  <c r="O14406" i="3"/>
  <c r="O14398" i="3"/>
  <c r="O14390" i="3"/>
  <c r="O14382" i="3"/>
  <c r="O14374" i="3"/>
  <c r="O14366" i="3"/>
  <c r="O14358" i="3"/>
  <c r="O14350" i="3"/>
  <c r="O14342" i="3"/>
  <c r="O14334" i="3"/>
  <c r="O14326" i="3"/>
  <c r="O14318" i="3"/>
  <c r="O14310" i="3"/>
  <c r="O14302" i="3"/>
  <c r="O14294" i="3"/>
  <c r="O14286" i="3"/>
  <c r="O14278" i="3"/>
  <c r="O14270" i="3"/>
  <c r="O14262" i="3"/>
  <c r="O14254" i="3"/>
  <c r="O14246" i="3"/>
  <c r="O14238" i="3"/>
  <c r="O14230" i="3"/>
  <c r="O14222" i="3"/>
  <c r="O14214" i="3"/>
  <c r="O14206" i="3"/>
  <c r="O14198" i="3"/>
  <c r="O14190" i="3"/>
  <c r="O14182" i="3"/>
  <c r="O14174" i="3"/>
  <c r="O14166" i="3"/>
  <c r="O14158" i="3"/>
  <c r="O14150" i="3"/>
  <c r="O14142" i="3"/>
  <c r="O14134" i="3"/>
  <c r="O14126" i="3"/>
  <c r="O14118" i="3"/>
  <c r="O14110" i="3"/>
  <c r="O14102" i="3"/>
  <c r="O14094" i="3"/>
  <c r="O14086" i="3"/>
  <c r="O14078" i="3"/>
  <c r="O14070" i="3"/>
  <c r="O14062" i="3"/>
  <c r="O14054" i="3"/>
  <c r="O14046" i="3"/>
  <c r="O14038" i="3"/>
  <c r="O14030" i="3"/>
  <c r="O14022" i="3"/>
  <c r="O14014" i="3"/>
  <c r="O14006" i="3"/>
  <c r="O13998" i="3"/>
  <c r="O13990" i="3"/>
  <c r="O13982" i="3"/>
  <c r="O13974" i="3"/>
  <c r="O13966" i="3"/>
  <c r="O13958" i="3"/>
  <c r="O13950" i="3"/>
  <c r="O13942" i="3"/>
  <c r="O13934" i="3"/>
  <c r="O13926" i="3"/>
  <c r="O13918" i="3"/>
  <c r="O13910" i="3"/>
  <c r="O13902" i="3"/>
  <c r="O13894" i="3"/>
  <c r="O13886" i="3"/>
  <c r="O13878" i="3"/>
  <c r="O13870" i="3"/>
  <c r="O13862" i="3"/>
  <c r="O13854" i="3"/>
  <c r="O13846" i="3"/>
  <c r="O13838" i="3"/>
  <c r="O13830" i="3"/>
  <c r="O13822" i="3"/>
  <c r="O13814" i="3"/>
  <c r="O13806" i="3"/>
  <c r="O13798" i="3"/>
  <c r="O13790" i="3"/>
  <c r="O13782" i="3"/>
  <c r="O13774" i="3"/>
  <c r="O13766" i="3"/>
  <c r="O13758" i="3"/>
  <c r="O13750" i="3"/>
  <c r="O13742" i="3"/>
  <c r="O13734" i="3"/>
  <c r="O13726" i="3"/>
  <c r="O13718" i="3"/>
  <c r="O13710" i="3"/>
  <c r="O13702" i="3"/>
  <c r="O13694" i="3"/>
  <c r="O13686" i="3"/>
  <c r="O13678" i="3"/>
  <c r="O13670" i="3"/>
  <c r="O13662" i="3"/>
  <c r="O13654" i="3"/>
  <c r="O13646" i="3"/>
  <c r="O13638" i="3"/>
  <c r="O13630" i="3"/>
  <c r="O13622" i="3"/>
  <c r="O13614" i="3"/>
  <c r="O13606" i="3"/>
  <c r="O13598" i="3"/>
  <c r="O13590" i="3"/>
  <c r="O13582" i="3"/>
  <c r="O13574" i="3"/>
  <c r="O13566" i="3"/>
  <c r="O13558" i="3"/>
  <c r="O13550" i="3"/>
  <c r="O13542" i="3"/>
  <c r="O13534" i="3"/>
  <c r="O13526" i="3"/>
  <c r="O13518" i="3"/>
  <c r="O13510" i="3"/>
  <c r="O13502" i="3"/>
  <c r="O13494" i="3"/>
  <c r="O13486" i="3"/>
  <c r="O13478" i="3"/>
  <c r="O13470" i="3"/>
  <c r="O13462" i="3"/>
  <c r="O13454" i="3"/>
  <c r="O13446" i="3"/>
  <c r="O13438" i="3"/>
  <c r="O13430" i="3"/>
  <c r="O13422" i="3"/>
  <c r="O13414" i="3"/>
  <c r="O13406" i="3"/>
  <c r="O13398" i="3"/>
  <c r="O13390" i="3"/>
  <c r="O13382" i="3"/>
  <c r="O13374" i="3"/>
  <c r="O13366" i="3"/>
  <c r="O13358" i="3"/>
  <c r="O13350" i="3"/>
  <c r="O13342" i="3"/>
  <c r="O13334" i="3"/>
  <c r="O13326" i="3"/>
  <c r="O13318" i="3"/>
  <c r="O13310" i="3"/>
  <c r="O13302" i="3"/>
  <c r="O13294" i="3"/>
  <c r="O13286" i="3"/>
  <c r="O13278" i="3"/>
  <c r="O13270" i="3"/>
  <c r="O13262" i="3"/>
  <c r="O13254" i="3"/>
  <c r="O13246" i="3"/>
  <c r="O13238" i="3"/>
  <c r="O13230" i="3"/>
  <c r="O13222" i="3"/>
  <c r="O13214" i="3"/>
  <c r="O13206" i="3"/>
  <c r="O13198" i="3"/>
  <c r="O13190" i="3"/>
  <c r="O13182" i="3"/>
  <c r="O13174" i="3"/>
  <c r="O13166" i="3"/>
  <c r="O13158" i="3"/>
  <c r="O13150" i="3"/>
  <c r="O13142" i="3"/>
  <c r="O13134" i="3"/>
  <c r="O13126" i="3"/>
  <c r="O13118" i="3"/>
  <c r="O13110" i="3"/>
  <c r="O13102" i="3"/>
  <c r="O13094" i="3"/>
  <c r="O13086" i="3"/>
  <c r="O13078" i="3"/>
  <c r="O13070" i="3"/>
  <c r="O13062" i="3"/>
  <c r="O13054" i="3"/>
  <c r="O13046" i="3"/>
  <c r="O13038" i="3"/>
  <c r="O13030" i="3"/>
  <c r="O13022" i="3"/>
  <c r="O13014" i="3"/>
  <c r="O13006" i="3"/>
  <c r="O12998" i="3"/>
  <c r="O12990" i="3"/>
  <c r="O12982" i="3"/>
  <c r="O12974" i="3"/>
  <c r="O12966" i="3"/>
  <c r="O12958" i="3"/>
  <c r="O12950" i="3"/>
  <c r="O12942" i="3"/>
  <c r="O12934" i="3"/>
  <c r="O12926" i="3"/>
  <c r="O12918" i="3"/>
  <c r="O12910" i="3"/>
  <c r="O12902" i="3"/>
  <c r="O12894" i="3"/>
  <c r="O12886" i="3"/>
  <c r="O12878" i="3"/>
  <c r="O12870" i="3"/>
  <c r="O12862" i="3"/>
  <c r="O12854" i="3"/>
  <c r="O12846" i="3"/>
  <c r="O12838" i="3"/>
  <c r="O12830" i="3"/>
  <c r="O12822" i="3"/>
  <c r="O12814" i="3"/>
  <c r="O12806" i="3"/>
  <c r="O12798" i="3"/>
  <c r="O12790" i="3"/>
  <c r="O12782" i="3"/>
  <c r="O12774" i="3"/>
  <c r="O12766" i="3"/>
  <c r="O12758" i="3"/>
  <c r="O12750" i="3"/>
  <c r="O12742" i="3"/>
  <c r="O12734" i="3"/>
  <c r="O12726" i="3"/>
  <c r="O12718" i="3"/>
  <c r="O12710" i="3"/>
  <c r="O12702" i="3"/>
  <c r="O12694" i="3"/>
  <c r="O12686" i="3"/>
  <c r="O12678" i="3"/>
  <c r="O12670" i="3"/>
  <c r="O12662" i="3"/>
  <c r="O12654" i="3"/>
  <c r="O12646" i="3"/>
  <c r="O12638" i="3"/>
  <c r="O12630" i="3"/>
  <c r="O12622" i="3"/>
  <c r="O12614" i="3"/>
  <c r="O12606" i="3"/>
  <c r="O12598" i="3"/>
  <c r="O12590" i="3"/>
  <c r="O12582" i="3"/>
  <c r="O12574" i="3"/>
  <c r="O12566" i="3"/>
  <c r="O12558" i="3"/>
  <c r="O12550" i="3"/>
  <c r="O12542" i="3"/>
  <c r="O12534" i="3"/>
  <c r="O12526" i="3"/>
  <c r="O12518" i="3"/>
  <c r="O12510" i="3"/>
  <c r="O12502" i="3"/>
  <c r="O12494" i="3"/>
  <c r="O12486" i="3"/>
  <c r="O12478" i="3"/>
  <c r="O12470" i="3"/>
  <c r="O12462" i="3"/>
  <c r="O12454" i="3"/>
  <c r="O12446" i="3"/>
  <c r="O12438" i="3"/>
  <c r="O12430" i="3"/>
  <c r="O12422" i="3"/>
  <c r="O12414" i="3"/>
  <c r="O12406" i="3"/>
  <c r="O12398" i="3"/>
  <c r="O12390" i="3"/>
  <c r="O12382" i="3"/>
  <c r="O12374" i="3"/>
  <c r="O12366" i="3"/>
  <c r="O12358" i="3"/>
  <c r="O12350" i="3"/>
  <c r="O12342" i="3"/>
  <c r="O12334" i="3"/>
  <c r="O12326" i="3"/>
  <c r="O12318" i="3"/>
  <c r="O12310" i="3"/>
  <c r="O12302" i="3"/>
  <c r="O12294" i="3"/>
  <c r="O12286" i="3"/>
  <c r="O12278" i="3"/>
  <c r="O12270" i="3"/>
  <c r="O12262" i="3"/>
  <c r="O12254" i="3"/>
  <c r="O12246" i="3"/>
  <c r="O12238" i="3"/>
  <c r="O12230" i="3"/>
  <c r="O12222" i="3"/>
  <c r="O12214" i="3"/>
  <c r="O12206" i="3"/>
  <c r="O12198" i="3"/>
  <c r="O12190" i="3"/>
  <c r="O12182" i="3"/>
  <c r="O12174" i="3"/>
  <c r="O12166" i="3"/>
  <c r="O12158" i="3"/>
  <c r="O12150" i="3"/>
  <c r="O12142" i="3"/>
  <c r="O12134" i="3"/>
  <c r="O12126" i="3"/>
  <c r="O12118" i="3"/>
  <c r="O12110" i="3"/>
  <c r="O12102" i="3"/>
  <c r="O12094" i="3"/>
  <c r="O12086" i="3"/>
  <c r="O12078" i="3"/>
  <c r="O12070" i="3"/>
  <c r="O12062" i="3"/>
  <c r="O12054" i="3"/>
  <c r="O12046" i="3"/>
  <c r="O12038" i="3"/>
  <c r="O12030" i="3"/>
  <c r="O12022" i="3"/>
  <c r="O12014" i="3"/>
  <c r="O12006" i="3"/>
  <c r="O11998" i="3"/>
  <c r="O11990" i="3"/>
  <c r="O11982" i="3"/>
  <c r="O11974" i="3"/>
  <c r="O11966" i="3"/>
  <c r="O11958" i="3"/>
  <c r="O11950" i="3"/>
  <c r="O11942" i="3"/>
  <c r="O11934" i="3"/>
  <c r="O11926" i="3"/>
  <c r="O11918" i="3"/>
  <c r="O11910" i="3"/>
  <c r="O11902" i="3"/>
  <c r="O11894" i="3"/>
  <c r="O11886" i="3"/>
  <c r="O11878" i="3"/>
  <c r="O11870" i="3"/>
  <c r="O11862" i="3"/>
  <c r="O11854" i="3"/>
  <c r="O11846" i="3"/>
  <c r="O11838" i="3"/>
  <c r="O11830" i="3"/>
  <c r="O11822" i="3"/>
  <c r="O11814" i="3"/>
  <c r="O11806" i="3"/>
  <c r="O11798" i="3"/>
  <c r="O11790" i="3"/>
  <c r="O11782" i="3"/>
  <c r="O11774" i="3"/>
  <c r="O11766" i="3"/>
  <c r="O11758" i="3"/>
  <c r="O11750" i="3"/>
  <c r="O11742" i="3"/>
  <c r="O11734" i="3"/>
  <c r="O11726" i="3"/>
  <c r="O11718" i="3"/>
  <c r="O11710" i="3"/>
  <c r="O11702" i="3"/>
  <c r="O11694" i="3"/>
  <c r="O11686" i="3"/>
  <c r="O11678" i="3"/>
  <c r="O11670" i="3"/>
  <c r="O11662" i="3"/>
  <c r="O11654" i="3"/>
  <c r="O11646" i="3"/>
  <c r="O11638" i="3"/>
  <c r="O11630" i="3"/>
  <c r="O11622" i="3"/>
  <c r="O11614" i="3"/>
  <c r="O11606" i="3"/>
  <c r="O11598" i="3"/>
  <c r="O11590" i="3"/>
  <c r="O11582" i="3"/>
  <c r="O11574" i="3"/>
  <c r="O11566" i="3"/>
  <c r="O11558" i="3"/>
  <c r="O11550" i="3"/>
  <c r="O11542" i="3"/>
  <c r="O11534" i="3"/>
  <c r="O11526" i="3"/>
  <c r="O11518" i="3"/>
  <c r="O11510" i="3"/>
  <c r="O11502" i="3"/>
  <c r="O11494" i="3"/>
  <c r="O11486" i="3"/>
  <c r="O11478" i="3"/>
  <c r="O11470" i="3"/>
  <c r="O11462" i="3"/>
  <c r="O11454" i="3"/>
  <c r="O11446" i="3"/>
  <c r="O11438" i="3"/>
  <c r="O11430" i="3"/>
  <c r="O11422" i="3"/>
  <c r="O11414" i="3"/>
  <c r="O11406" i="3"/>
  <c r="O11398" i="3"/>
  <c r="O11390" i="3"/>
  <c r="O11382" i="3"/>
  <c r="O11374" i="3"/>
  <c r="O11366" i="3"/>
  <c r="O11358" i="3"/>
  <c r="O11350" i="3"/>
  <c r="O11342" i="3"/>
  <c r="O11334" i="3"/>
  <c r="O11326" i="3"/>
  <c r="O11318" i="3"/>
  <c r="O11310" i="3"/>
  <c r="O11302" i="3"/>
  <c r="O11294" i="3"/>
  <c r="O11286" i="3"/>
  <c r="O11278" i="3"/>
  <c r="O11270" i="3"/>
  <c r="O11262" i="3"/>
  <c r="O11254" i="3"/>
  <c r="O11246" i="3"/>
  <c r="O11238" i="3"/>
  <c r="O11230" i="3"/>
  <c r="O11222" i="3"/>
  <c r="O11214" i="3"/>
  <c r="O11206" i="3"/>
  <c r="O11198" i="3"/>
  <c r="O11190" i="3"/>
  <c r="O11182" i="3"/>
  <c r="O11174" i="3"/>
  <c r="O11166" i="3"/>
  <c r="O11158" i="3"/>
  <c r="O11150" i="3"/>
  <c r="O11142" i="3"/>
  <c r="O11134" i="3"/>
  <c r="O11126" i="3"/>
  <c r="O11118" i="3"/>
  <c r="O11110" i="3"/>
  <c r="O11102" i="3"/>
  <c r="O11094" i="3"/>
  <c r="O11086" i="3"/>
  <c r="O11078" i="3"/>
  <c r="O11070" i="3"/>
  <c r="O11062" i="3"/>
  <c r="O11054" i="3"/>
  <c r="O11046" i="3"/>
  <c r="O11038" i="3"/>
  <c r="O11030" i="3"/>
  <c r="O11022" i="3"/>
  <c r="O11014" i="3"/>
  <c r="O11006" i="3"/>
  <c r="O10998" i="3"/>
  <c r="O10990" i="3"/>
  <c r="O10982" i="3"/>
  <c r="O10974" i="3"/>
  <c r="O10966" i="3"/>
  <c r="O10958" i="3"/>
  <c r="O10950" i="3"/>
  <c r="O10942" i="3"/>
  <c r="O10934" i="3"/>
  <c r="O10926" i="3"/>
  <c r="O10918" i="3"/>
  <c r="O10910" i="3"/>
  <c r="O10902" i="3"/>
  <c r="O10894" i="3"/>
  <c r="O10886" i="3"/>
  <c r="O10878" i="3"/>
  <c r="O10870" i="3"/>
  <c r="O10862" i="3"/>
  <c r="O10854" i="3"/>
  <c r="O10846" i="3"/>
  <c r="O10838" i="3"/>
  <c r="O10830" i="3"/>
  <c r="O10822" i="3"/>
  <c r="O10814" i="3"/>
  <c r="O10806" i="3"/>
  <c r="O10798" i="3"/>
  <c r="O10790" i="3"/>
  <c r="O10782" i="3"/>
  <c r="O10774" i="3"/>
  <c r="O10766" i="3"/>
  <c r="O10758" i="3"/>
  <c r="O10750" i="3"/>
  <c r="O10742" i="3"/>
  <c r="O10734" i="3"/>
  <c r="O10726" i="3"/>
  <c r="O10718" i="3"/>
  <c r="O10710" i="3"/>
  <c r="O10702" i="3"/>
  <c r="O10694" i="3"/>
  <c r="O10686" i="3"/>
  <c r="O10678" i="3"/>
  <c r="O10670" i="3"/>
  <c r="O10662" i="3"/>
  <c r="O10654" i="3"/>
  <c r="O10646" i="3"/>
  <c r="O10638" i="3"/>
  <c r="O10630" i="3"/>
  <c r="O10622" i="3"/>
  <c r="O10614" i="3"/>
  <c r="O10606" i="3"/>
  <c r="O10598" i="3"/>
  <c r="O10590" i="3"/>
  <c r="O10582" i="3"/>
  <c r="O10574" i="3"/>
  <c r="O10566" i="3"/>
  <c r="O10558" i="3"/>
  <c r="O10550" i="3"/>
  <c r="O10542" i="3"/>
  <c r="O10534" i="3"/>
  <c r="O10526" i="3"/>
  <c r="O10518" i="3"/>
  <c r="O10510" i="3"/>
  <c r="O10502" i="3"/>
  <c r="O10494" i="3"/>
  <c r="O10486" i="3"/>
  <c r="O10478" i="3"/>
  <c r="O10470" i="3"/>
  <c r="O10462" i="3"/>
  <c r="O10454" i="3"/>
  <c r="O10446" i="3"/>
  <c r="O10438" i="3"/>
  <c r="O10430" i="3"/>
  <c r="O10422" i="3"/>
  <c r="O10414" i="3"/>
  <c r="O10406" i="3"/>
  <c r="O10398" i="3"/>
  <c r="O10390" i="3"/>
  <c r="O10382" i="3"/>
  <c r="O10374" i="3"/>
  <c r="O10366" i="3"/>
  <c r="O10358" i="3"/>
  <c r="O10350" i="3"/>
  <c r="O10342" i="3"/>
  <c r="O10334" i="3"/>
  <c r="O10326" i="3"/>
  <c r="O10318" i="3"/>
  <c r="O10310" i="3"/>
  <c r="O10302" i="3"/>
  <c r="O10294" i="3"/>
  <c r="O10286" i="3"/>
  <c r="O10278" i="3"/>
  <c r="O10270" i="3"/>
  <c r="O10262" i="3"/>
  <c r="O10254" i="3"/>
  <c r="O10246" i="3"/>
  <c r="O10238" i="3"/>
  <c r="O10230" i="3"/>
  <c r="O10222" i="3"/>
  <c r="O10214" i="3"/>
  <c r="O10206" i="3"/>
  <c r="O10198" i="3"/>
  <c r="O10190" i="3"/>
  <c r="O10182" i="3"/>
  <c r="O10174" i="3"/>
  <c r="O10166" i="3"/>
  <c r="O10158" i="3"/>
  <c r="O10150" i="3"/>
  <c r="O10142" i="3"/>
  <c r="O10134" i="3"/>
  <c r="O10126" i="3"/>
  <c r="O10118" i="3"/>
  <c r="O10110" i="3"/>
  <c r="O10102" i="3"/>
  <c r="O10094" i="3"/>
  <c r="O10086" i="3"/>
  <c r="O10078" i="3"/>
  <c r="O10070" i="3"/>
  <c r="O10062" i="3"/>
  <c r="O10054" i="3"/>
  <c r="O10046" i="3"/>
  <c r="O10038" i="3"/>
  <c r="O10030" i="3"/>
  <c r="O10022" i="3"/>
  <c r="O10014" i="3"/>
  <c r="O10006" i="3"/>
  <c r="O9998" i="3"/>
  <c r="O9990" i="3"/>
  <c r="O9982" i="3"/>
  <c r="O9974" i="3"/>
  <c r="O9966" i="3"/>
  <c r="O9958" i="3"/>
  <c r="O9950" i="3"/>
  <c r="O9942" i="3"/>
  <c r="O9934" i="3"/>
  <c r="O9926" i="3"/>
  <c r="O9918" i="3"/>
  <c r="O9910" i="3"/>
  <c r="O9902" i="3"/>
  <c r="O9894" i="3"/>
  <c r="O9886" i="3"/>
  <c r="O9878" i="3"/>
  <c r="O9870" i="3"/>
  <c r="O9862" i="3"/>
  <c r="O9854" i="3"/>
  <c r="O9846" i="3"/>
  <c r="O9838" i="3"/>
  <c r="O9830" i="3"/>
  <c r="O9822" i="3"/>
  <c r="O9814" i="3"/>
  <c r="O9806" i="3"/>
  <c r="O9798" i="3"/>
  <c r="O9790" i="3"/>
  <c r="O9782" i="3"/>
  <c r="O9774" i="3"/>
  <c r="O9766" i="3"/>
  <c r="O9758" i="3"/>
  <c r="O9750" i="3"/>
  <c r="O9742" i="3"/>
  <c r="O9734" i="3"/>
  <c r="O9726" i="3"/>
  <c r="O9718" i="3"/>
  <c r="O9710" i="3"/>
  <c r="O9702" i="3"/>
  <c r="O9694" i="3"/>
  <c r="O9686" i="3"/>
  <c r="O9678" i="3"/>
  <c r="O9670" i="3"/>
  <c r="O9662" i="3"/>
  <c r="O9654" i="3"/>
  <c r="O9646" i="3"/>
  <c r="O9638" i="3"/>
  <c r="O9630" i="3"/>
  <c r="O9622" i="3"/>
  <c r="O9614" i="3"/>
  <c r="O9606" i="3"/>
  <c r="O9598" i="3"/>
  <c r="O9590" i="3"/>
  <c r="O9582" i="3"/>
  <c r="O9574" i="3"/>
  <c r="O9566" i="3"/>
  <c r="O9558" i="3"/>
  <c r="O9550" i="3"/>
  <c r="O9542" i="3"/>
  <c r="O9534" i="3"/>
  <c r="O9526" i="3"/>
  <c r="O9518" i="3"/>
  <c r="O9510" i="3"/>
  <c r="O9502" i="3"/>
  <c r="O9494" i="3"/>
  <c r="O9486" i="3"/>
  <c r="O9478" i="3"/>
  <c r="O9470" i="3"/>
  <c r="O9462" i="3"/>
  <c r="O9454" i="3"/>
  <c r="O9446" i="3"/>
  <c r="O9438" i="3"/>
  <c r="O9430" i="3"/>
  <c r="O9422" i="3"/>
  <c r="O9414" i="3"/>
  <c r="O9406" i="3"/>
  <c r="O9398" i="3"/>
  <c r="O9390" i="3"/>
  <c r="O9382" i="3"/>
  <c r="O9374" i="3"/>
  <c r="O9366" i="3"/>
  <c r="O9358" i="3"/>
  <c r="O9350" i="3"/>
  <c r="O9342" i="3"/>
  <c r="O9334" i="3"/>
  <c r="O9326" i="3"/>
  <c r="O9318" i="3"/>
  <c r="O9310" i="3"/>
  <c r="O9302" i="3"/>
  <c r="O9294" i="3"/>
  <c r="O9286" i="3"/>
  <c r="O9278" i="3"/>
  <c r="O9270" i="3"/>
  <c r="O9262" i="3"/>
  <c r="O9254" i="3"/>
  <c r="O9246" i="3"/>
  <c r="O9238" i="3"/>
  <c r="O9230" i="3"/>
  <c r="O9222" i="3"/>
  <c r="O9214" i="3"/>
  <c r="O9206" i="3"/>
  <c r="O9198" i="3"/>
  <c r="O9190" i="3"/>
  <c r="O9182" i="3"/>
  <c r="O9174" i="3"/>
  <c r="O9166" i="3"/>
  <c r="O9158" i="3"/>
  <c r="O9150" i="3"/>
  <c r="O9142" i="3"/>
  <c r="O9134" i="3"/>
  <c r="O9126" i="3"/>
  <c r="O9118" i="3"/>
  <c r="O9110" i="3"/>
  <c r="O9102" i="3"/>
  <c r="O9094" i="3"/>
  <c r="O9086" i="3"/>
  <c r="O9078" i="3"/>
  <c r="O9070" i="3"/>
  <c r="O9062" i="3"/>
  <c r="O9054" i="3"/>
  <c r="O9046" i="3"/>
  <c r="O9038" i="3"/>
  <c r="O9030" i="3"/>
  <c r="O9022" i="3"/>
  <c r="O9014" i="3"/>
  <c r="O9006" i="3"/>
  <c r="O8998" i="3"/>
  <c r="O8990" i="3"/>
  <c r="O8982" i="3"/>
  <c r="O8974" i="3"/>
  <c r="O8966" i="3"/>
  <c r="O8958" i="3"/>
  <c r="O8950" i="3"/>
  <c r="O8942" i="3"/>
  <c r="O8934" i="3"/>
  <c r="O8926" i="3"/>
  <c r="O8918" i="3"/>
  <c r="O8910" i="3"/>
  <c r="O8902" i="3"/>
  <c r="O8894" i="3"/>
  <c r="O8886" i="3"/>
  <c r="O8878" i="3"/>
  <c r="O8870" i="3"/>
  <c r="O8862" i="3"/>
  <c r="O8854" i="3"/>
  <c r="O8846" i="3"/>
  <c r="O8838" i="3"/>
  <c r="O8830" i="3"/>
  <c r="O8822" i="3"/>
  <c r="O8814" i="3"/>
  <c r="O8806" i="3"/>
  <c r="O8798" i="3"/>
  <c r="O8790" i="3"/>
  <c r="O8782" i="3"/>
  <c r="O8774" i="3"/>
  <c r="O8766" i="3"/>
  <c r="O8758" i="3"/>
  <c r="O8750" i="3"/>
  <c r="O8742" i="3"/>
  <c r="O8734" i="3"/>
  <c r="O8726" i="3"/>
  <c r="O8718" i="3"/>
  <c r="O8710" i="3"/>
  <c r="O8702" i="3"/>
  <c r="O8694" i="3"/>
  <c r="O8686" i="3"/>
  <c r="O8678" i="3"/>
  <c r="O8670" i="3"/>
  <c r="O8662" i="3"/>
  <c r="O8654" i="3"/>
  <c r="O8646" i="3"/>
  <c r="O8638" i="3"/>
  <c r="O8630" i="3"/>
  <c r="O8622" i="3"/>
  <c r="O8614" i="3"/>
  <c r="O8606" i="3"/>
  <c r="O8598" i="3"/>
  <c r="O8590" i="3"/>
  <c r="O8582" i="3"/>
  <c r="O8574" i="3"/>
  <c r="O8566" i="3"/>
  <c r="O8558" i="3"/>
  <c r="O8550" i="3"/>
  <c r="O8542" i="3"/>
  <c r="O8534" i="3"/>
  <c r="O8526" i="3"/>
  <c r="O8518" i="3"/>
  <c r="O8510" i="3"/>
  <c r="O8502" i="3"/>
  <c r="O8494" i="3"/>
  <c r="O8486" i="3"/>
  <c r="O8478" i="3"/>
  <c r="O8470" i="3"/>
  <c r="O8462" i="3"/>
  <c r="O8454" i="3"/>
  <c r="O8446" i="3"/>
  <c r="O8438" i="3"/>
  <c r="O8430" i="3"/>
  <c r="O8422" i="3"/>
  <c r="O8414" i="3"/>
  <c r="O8406" i="3"/>
  <c r="O8398" i="3"/>
  <c r="O8390" i="3"/>
  <c r="O8382" i="3"/>
  <c r="O8374" i="3"/>
  <c r="O8366" i="3"/>
  <c r="O8358" i="3"/>
  <c r="O8350" i="3"/>
  <c r="O8342" i="3"/>
  <c r="O8334" i="3"/>
  <c r="O8326" i="3"/>
  <c r="O8318" i="3"/>
  <c r="O8310" i="3"/>
  <c r="O8302" i="3"/>
  <c r="O8294" i="3"/>
  <c r="O8286" i="3"/>
  <c r="O8278" i="3"/>
  <c r="O8270" i="3"/>
  <c r="O8262" i="3"/>
  <c r="O8254" i="3"/>
  <c r="O8246" i="3"/>
  <c r="O8238" i="3"/>
  <c r="O8230" i="3"/>
  <c r="O8222" i="3"/>
  <c r="O8214" i="3"/>
  <c r="O8206" i="3"/>
  <c r="O8198" i="3"/>
  <c r="O8190" i="3"/>
  <c r="O8182" i="3"/>
  <c r="O8174" i="3"/>
  <c r="O8166" i="3"/>
  <c r="O8158" i="3"/>
  <c r="O8150" i="3"/>
  <c r="O8142" i="3"/>
  <c r="O8134" i="3"/>
  <c r="O8126" i="3"/>
  <c r="O8118" i="3"/>
  <c r="O8110" i="3"/>
  <c r="O8102" i="3"/>
  <c r="O8094" i="3"/>
  <c r="O8086" i="3"/>
  <c r="O8078" i="3"/>
  <c r="O8070" i="3"/>
  <c r="O8062" i="3"/>
  <c r="O8054" i="3"/>
  <c r="O8046" i="3"/>
  <c r="O8038" i="3"/>
  <c r="O8030" i="3"/>
  <c r="O8022" i="3"/>
  <c r="O8014" i="3"/>
  <c r="O8006" i="3"/>
  <c r="O7998" i="3"/>
  <c r="O7990" i="3"/>
  <c r="O7982" i="3"/>
  <c r="O7974" i="3"/>
  <c r="O7966" i="3"/>
  <c r="O7958" i="3"/>
  <c r="O7950" i="3"/>
  <c r="O7942" i="3"/>
  <c r="O7934" i="3"/>
  <c r="O7926" i="3"/>
  <c r="O7918" i="3"/>
  <c r="O7910" i="3"/>
  <c r="O7902" i="3"/>
  <c r="O7894" i="3"/>
  <c r="O7886" i="3"/>
  <c r="O7878" i="3"/>
  <c r="O7870" i="3"/>
  <c r="O7862" i="3"/>
  <c r="O7854" i="3"/>
  <c r="O7846" i="3"/>
  <c r="O7838" i="3"/>
  <c r="O7830" i="3"/>
  <c r="O7822" i="3"/>
  <c r="O7814" i="3"/>
  <c r="O7806" i="3"/>
  <c r="O7798" i="3"/>
  <c r="O7790" i="3"/>
  <c r="O7782" i="3"/>
  <c r="O7774" i="3"/>
  <c r="O7766" i="3"/>
  <c r="O7758" i="3"/>
  <c r="O7750" i="3"/>
  <c r="O7742" i="3"/>
  <c r="O7734" i="3"/>
  <c r="O7726" i="3"/>
  <c r="O7718" i="3"/>
  <c r="O7710" i="3"/>
  <c r="O7702" i="3"/>
  <c r="O7694" i="3"/>
  <c r="O7686" i="3"/>
  <c r="O7678" i="3"/>
  <c r="O7670" i="3"/>
  <c r="O7662" i="3"/>
  <c r="O7654" i="3"/>
  <c r="O7646" i="3"/>
  <c r="O7638" i="3"/>
  <c r="O7630" i="3"/>
  <c r="O7622" i="3"/>
  <c r="O7614" i="3"/>
  <c r="O7606" i="3"/>
  <c r="O7598" i="3"/>
  <c r="O7590" i="3"/>
  <c r="O7582" i="3"/>
  <c r="O7574" i="3"/>
  <c r="O7566" i="3"/>
  <c r="O7558" i="3"/>
  <c r="O7550" i="3"/>
  <c r="O7542" i="3"/>
  <c r="O7534" i="3"/>
  <c r="O7526" i="3"/>
  <c r="O7518" i="3"/>
  <c r="O7510" i="3"/>
  <c r="O7502" i="3"/>
  <c r="O7494" i="3"/>
  <c r="O7486" i="3"/>
  <c r="O7478" i="3"/>
  <c r="O7470" i="3"/>
  <c r="O7462" i="3"/>
  <c r="O7454" i="3"/>
  <c r="O7446" i="3"/>
  <c r="O7438" i="3"/>
  <c r="O7430" i="3"/>
  <c r="O7422" i="3"/>
  <c r="O7414" i="3"/>
  <c r="O7406" i="3"/>
  <c r="O7398" i="3"/>
  <c r="O7390" i="3"/>
  <c r="O7382" i="3"/>
  <c r="O7374" i="3"/>
  <c r="O7366" i="3"/>
  <c r="O7358" i="3"/>
  <c r="O7350" i="3"/>
  <c r="O7342" i="3"/>
  <c r="O7334" i="3"/>
  <c r="O7326" i="3"/>
  <c r="O7318" i="3"/>
  <c r="O7310" i="3"/>
  <c r="O7302" i="3"/>
  <c r="O7294" i="3"/>
  <c r="O7286" i="3"/>
  <c r="O7278" i="3"/>
  <c r="O7270" i="3"/>
  <c r="O7262" i="3"/>
  <c r="O7254" i="3"/>
  <c r="O7246" i="3"/>
  <c r="O7238" i="3"/>
  <c r="O7230" i="3"/>
  <c r="O7222" i="3"/>
  <c r="O7214" i="3"/>
  <c r="O7206" i="3"/>
  <c r="O7198" i="3"/>
  <c r="O7190" i="3"/>
  <c r="O7182" i="3"/>
  <c r="O7174" i="3"/>
  <c r="O7166" i="3"/>
  <c r="O7158" i="3"/>
  <c r="O7150" i="3"/>
  <c r="O7142" i="3"/>
  <c r="O7134" i="3"/>
  <c r="O7126" i="3"/>
  <c r="O7118" i="3"/>
  <c r="O7110" i="3"/>
  <c r="O7102" i="3"/>
  <c r="O7094" i="3"/>
  <c r="O7086" i="3"/>
  <c r="O7078" i="3"/>
  <c r="O7070" i="3"/>
  <c r="O7062" i="3"/>
  <c r="O7054" i="3"/>
  <c r="O7046" i="3"/>
  <c r="O7038" i="3"/>
  <c r="O7030" i="3"/>
  <c r="O7022" i="3"/>
  <c r="O7014" i="3"/>
  <c r="O7006" i="3"/>
  <c r="O6998" i="3"/>
  <c r="O6990" i="3"/>
  <c r="O6982" i="3"/>
  <c r="O6974" i="3"/>
  <c r="O6966" i="3"/>
  <c r="O6958" i="3"/>
  <c r="O6950" i="3"/>
  <c r="O6942" i="3"/>
  <c r="O6934" i="3"/>
  <c r="O6926" i="3"/>
  <c r="O6918" i="3"/>
  <c r="O6910" i="3"/>
  <c r="O6902" i="3"/>
  <c r="O6894" i="3"/>
  <c r="O6886" i="3"/>
  <c r="O6878" i="3"/>
  <c r="O6870" i="3"/>
  <c r="O6862" i="3"/>
  <c r="O6854" i="3"/>
  <c r="O6846" i="3"/>
  <c r="O6838" i="3"/>
  <c r="O6830" i="3"/>
  <c r="O6822" i="3"/>
  <c r="O6814" i="3"/>
  <c r="O6806" i="3"/>
  <c r="O6798" i="3"/>
  <c r="O6790" i="3"/>
  <c r="O6782" i="3"/>
  <c r="O6774" i="3"/>
  <c r="O6766" i="3"/>
  <c r="O6758" i="3"/>
  <c r="O6750" i="3"/>
  <c r="O6742" i="3"/>
  <c r="O6734" i="3"/>
  <c r="O6726" i="3"/>
  <c r="O6718" i="3"/>
  <c r="O6710" i="3"/>
  <c r="O6702" i="3"/>
  <c r="O6694" i="3"/>
  <c r="O6686" i="3"/>
  <c r="O6678" i="3"/>
  <c r="O6670" i="3"/>
  <c r="O6662" i="3"/>
  <c r="O6654" i="3"/>
  <c r="O6646" i="3"/>
  <c r="O6638" i="3"/>
  <c r="O6630" i="3"/>
  <c r="O6622" i="3"/>
  <c r="O6614" i="3"/>
  <c r="O6606" i="3"/>
  <c r="O6598" i="3"/>
  <c r="O6590" i="3"/>
  <c r="O6582" i="3"/>
  <c r="O6574" i="3"/>
  <c r="O6566" i="3"/>
  <c r="O6558" i="3"/>
  <c r="O6550" i="3"/>
  <c r="O6542" i="3"/>
  <c r="O6534" i="3"/>
  <c r="O6526" i="3"/>
  <c r="O6518" i="3"/>
  <c r="O6510" i="3"/>
  <c r="O6502" i="3"/>
  <c r="O6494" i="3"/>
  <c r="O6486" i="3"/>
  <c r="O6478" i="3"/>
  <c r="O6470" i="3"/>
  <c r="O6462" i="3"/>
  <c r="O6454" i="3"/>
  <c r="O6446" i="3"/>
  <c r="O6438" i="3"/>
  <c r="O6430" i="3"/>
  <c r="O6422" i="3"/>
  <c r="O6414" i="3"/>
  <c r="O6406" i="3"/>
  <c r="O6398" i="3"/>
  <c r="O6390" i="3"/>
  <c r="O6382" i="3"/>
  <c r="O6374" i="3"/>
  <c r="O6366" i="3"/>
  <c r="O6358" i="3"/>
  <c r="O6350" i="3"/>
  <c r="O6342" i="3"/>
  <c r="O6334" i="3"/>
  <c r="O6326" i="3"/>
  <c r="O6318" i="3"/>
  <c r="O6310" i="3"/>
  <c r="O6302" i="3"/>
  <c r="O6294" i="3"/>
  <c r="O6286" i="3"/>
  <c r="O6278" i="3"/>
  <c r="O6270" i="3"/>
  <c r="O6262" i="3"/>
  <c r="O6254" i="3"/>
  <c r="O6246" i="3"/>
  <c r="O6238" i="3"/>
  <c r="O6230" i="3"/>
  <c r="O6222" i="3"/>
  <c r="O6214" i="3"/>
  <c r="O6206" i="3"/>
  <c r="O6198" i="3"/>
  <c r="O6190" i="3"/>
  <c r="O6182" i="3"/>
  <c r="O6174" i="3"/>
  <c r="O6166" i="3"/>
  <c r="O6158" i="3"/>
  <c r="O6150" i="3"/>
  <c r="O6142" i="3"/>
  <c r="O6134" i="3"/>
  <c r="O6126" i="3"/>
  <c r="O6118" i="3"/>
  <c r="O6110" i="3"/>
  <c r="O6102" i="3"/>
  <c r="O6094" i="3"/>
  <c r="O6086" i="3"/>
  <c r="O6078" i="3"/>
  <c r="O6070" i="3"/>
  <c r="O6062" i="3"/>
  <c r="O6054" i="3"/>
  <c r="O6046" i="3"/>
  <c r="O6038" i="3"/>
  <c r="O6030" i="3"/>
  <c r="O6022" i="3"/>
  <c r="O6014" i="3"/>
  <c r="O6006" i="3"/>
  <c r="O5998" i="3"/>
  <c r="O5990" i="3"/>
  <c r="O5982" i="3"/>
  <c r="O5974" i="3"/>
  <c r="O5966" i="3"/>
  <c r="O5958" i="3"/>
  <c r="O5950" i="3"/>
  <c r="O5942" i="3"/>
  <c r="O5934" i="3"/>
  <c r="O5926" i="3"/>
  <c r="O5918" i="3"/>
  <c r="O5910" i="3"/>
  <c r="O5902" i="3"/>
  <c r="O5894" i="3"/>
  <c r="O5886" i="3"/>
  <c r="O5878" i="3"/>
  <c r="O5870" i="3"/>
  <c r="O5862" i="3"/>
  <c r="O5854" i="3"/>
  <c r="O5846" i="3"/>
  <c r="O5838" i="3"/>
  <c r="O5830" i="3"/>
  <c r="O5822" i="3"/>
  <c r="O5814" i="3"/>
  <c r="O5806" i="3"/>
  <c r="O5798" i="3"/>
  <c r="O5790" i="3"/>
  <c r="O5782" i="3"/>
  <c r="O5774" i="3"/>
  <c r="O5766" i="3"/>
  <c r="O5758" i="3"/>
  <c r="O5750" i="3"/>
  <c r="O5742" i="3"/>
  <c r="O5734" i="3"/>
  <c r="O5726" i="3"/>
  <c r="O5718" i="3"/>
  <c r="O5710" i="3"/>
  <c r="O5702" i="3"/>
  <c r="O5694" i="3"/>
  <c r="O5686" i="3"/>
  <c r="O5678" i="3"/>
  <c r="O5670" i="3"/>
  <c r="O5662" i="3"/>
  <c r="O5654" i="3"/>
  <c r="O5646" i="3"/>
  <c r="O5638" i="3"/>
  <c r="O5630" i="3"/>
  <c r="O5622" i="3"/>
  <c r="O5614" i="3"/>
  <c r="O5606" i="3"/>
  <c r="O5598" i="3"/>
  <c r="O5590" i="3"/>
  <c r="O5582" i="3"/>
  <c r="O5574" i="3"/>
  <c r="O5566" i="3"/>
  <c r="O5558" i="3"/>
  <c r="O5550" i="3"/>
  <c r="O5542" i="3"/>
  <c r="O5534" i="3"/>
  <c r="O5526" i="3"/>
  <c r="O5518" i="3"/>
  <c r="O5510" i="3"/>
  <c r="O5502" i="3"/>
  <c r="O5494" i="3"/>
  <c r="O5486" i="3"/>
  <c r="O5478" i="3"/>
  <c r="O5470" i="3"/>
  <c r="O5462" i="3"/>
  <c r="O5454" i="3"/>
  <c r="O5446" i="3"/>
  <c r="O5438" i="3"/>
  <c r="O5430" i="3"/>
  <c r="O5422" i="3"/>
  <c r="O5414" i="3"/>
  <c r="O5406" i="3"/>
  <c r="O5398" i="3"/>
  <c r="O5390" i="3"/>
  <c r="O5382" i="3"/>
  <c r="O5374" i="3"/>
  <c r="O5366" i="3"/>
  <c r="O5358" i="3"/>
  <c r="O5350" i="3"/>
  <c r="O5342" i="3"/>
  <c r="O5334" i="3"/>
  <c r="O5326" i="3"/>
  <c r="O5318" i="3"/>
  <c r="O5310" i="3"/>
  <c r="O5302" i="3"/>
  <c r="O5294" i="3"/>
  <c r="O5286" i="3"/>
  <c r="O5278" i="3"/>
  <c r="O5270" i="3"/>
  <c r="O5262" i="3"/>
  <c r="O5254" i="3"/>
  <c r="O5246" i="3"/>
  <c r="O5238" i="3"/>
  <c r="O5230" i="3"/>
  <c r="O5222" i="3"/>
  <c r="O5214" i="3"/>
  <c r="O5206" i="3"/>
  <c r="O5198" i="3"/>
  <c r="O5190" i="3"/>
  <c r="O5182" i="3"/>
  <c r="O5174" i="3"/>
  <c r="O5166" i="3"/>
  <c r="O5158" i="3"/>
  <c r="O5150" i="3"/>
  <c r="O5142" i="3"/>
  <c r="O5134" i="3"/>
  <c r="O5126" i="3"/>
  <c r="O5118" i="3"/>
  <c r="O5110" i="3"/>
  <c r="O5102" i="3"/>
  <c r="O5094" i="3"/>
  <c r="O5086" i="3"/>
  <c r="O5078" i="3"/>
  <c r="O5070" i="3"/>
  <c r="O5062" i="3"/>
  <c r="O5054" i="3"/>
  <c r="O5046" i="3"/>
  <c r="O5038" i="3"/>
  <c r="O5030" i="3"/>
  <c r="O5022" i="3"/>
  <c r="O5014" i="3"/>
  <c r="O5006" i="3"/>
  <c r="O4998" i="3"/>
  <c r="O4990" i="3"/>
  <c r="O4982" i="3"/>
  <c r="O4974" i="3"/>
  <c r="O4966" i="3"/>
  <c r="O4958" i="3"/>
  <c r="O4950" i="3"/>
  <c r="O4942" i="3"/>
  <c r="O4934" i="3"/>
  <c r="O4926" i="3"/>
  <c r="O4918" i="3"/>
  <c r="O4910" i="3"/>
  <c r="O4902" i="3"/>
  <c r="O4894" i="3"/>
  <c r="O4886" i="3"/>
  <c r="O4878" i="3"/>
  <c r="O4870" i="3"/>
  <c r="O4862" i="3"/>
  <c r="O4854" i="3"/>
  <c r="O4846" i="3"/>
  <c r="O4838" i="3"/>
  <c r="O4830" i="3"/>
  <c r="O4822" i="3"/>
  <c r="O4814" i="3"/>
  <c r="O4806" i="3"/>
  <c r="O4798" i="3"/>
  <c r="O4790" i="3"/>
  <c r="O4782" i="3"/>
  <c r="O4774" i="3"/>
  <c r="O4766" i="3"/>
  <c r="O4758" i="3"/>
  <c r="O4750" i="3"/>
  <c r="O4742" i="3"/>
  <c r="O4734" i="3"/>
  <c r="O4726" i="3"/>
  <c r="O4718" i="3"/>
  <c r="O4710" i="3"/>
  <c r="O4702" i="3"/>
  <c r="O4694" i="3"/>
  <c r="O4686" i="3"/>
  <c r="O4678" i="3"/>
  <c r="O4670" i="3"/>
  <c r="O4662" i="3"/>
  <c r="O4654" i="3"/>
  <c r="O4646" i="3"/>
  <c r="O4638" i="3"/>
  <c r="O4630" i="3"/>
  <c r="O4622" i="3"/>
  <c r="O4614" i="3"/>
  <c r="O4606" i="3"/>
  <c r="O4598" i="3"/>
  <c r="O4590" i="3"/>
  <c r="O4582" i="3"/>
  <c r="O4574" i="3"/>
  <c r="O4566" i="3"/>
  <c r="O4558" i="3"/>
  <c r="O4550" i="3"/>
  <c r="O4542" i="3"/>
  <c r="O4534" i="3"/>
  <c r="O4526" i="3"/>
  <c r="O4518" i="3"/>
  <c r="O4510" i="3"/>
  <c r="O4502" i="3"/>
  <c r="O4494" i="3"/>
  <c r="O4486" i="3"/>
  <c r="O4478" i="3"/>
  <c r="O4470" i="3"/>
  <c r="O4462" i="3"/>
  <c r="O4454" i="3"/>
  <c r="O4446" i="3"/>
  <c r="O4438" i="3"/>
  <c r="O4430" i="3"/>
  <c r="O4422" i="3"/>
  <c r="O4414" i="3"/>
  <c r="O4406" i="3"/>
  <c r="O4398" i="3"/>
  <c r="O4390" i="3"/>
  <c r="O4382" i="3"/>
  <c r="O4374" i="3"/>
  <c r="O4366" i="3"/>
  <c r="O4358" i="3"/>
  <c r="O4350" i="3"/>
  <c r="O4342" i="3"/>
  <c r="O4334" i="3"/>
  <c r="O4326" i="3"/>
  <c r="O4318" i="3"/>
  <c r="O4310" i="3"/>
  <c r="O4302" i="3"/>
  <c r="O4294" i="3"/>
  <c r="O4286" i="3"/>
  <c r="O4278" i="3"/>
  <c r="O4270" i="3"/>
  <c r="O4262" i="3"/>
  <c r="O4254" i="3"/>
  <c r="O4246" i="3"/>
  <c r="O4238" i="3"/>
  <c r="O4230" i="3"/>
  <c r="O4222" i="3"/>
  <c r="O4214" i="3"/>
  <c r="O4206" i="3"/>
  <c r="O4198" i="3"/>
  <c r="O4190" i="3"/>
  <c r="O4182" i="3"/>
  <c r="O4174" i="3"/>
  <c r="O4166" i="3"/>
  <c r="O4158" i="3"/>
  <c r="O4150" i="3"/>
  <c r="O4142" i="3"/>
  <c r="O4134" i="3"/>
  <c r="O4126" i="3"/>
  <c r="O4118" i="3"/>
  <c r="O4110" i="3"/>
  <c r="O4102" i="3"/>
  <c r="O4094" i="3"/>
  <c r="O4086" i="3"/>
  <c r="O4078" i="3"/>
  <c r="O4070" i="3"/>
  <c r="O4062" i="3"/>
  <c r="O4054" i="3"/>
  <c r="O4046" i="3"/>
  <c r="O4038" i="3"/>
  <c r="O4030" i="3"/>
  <c r="O4022" i="3"/>
  <c r="O4014" i="3"/>
  <c r="O4006" i="3"/>
  <c r="O3998" i="3"/>
  <c r="O3990" i="3"/>
  <c r="O3982" i="3"/>
  <c r="O3974" i="3"/>
  <c r="O3966" i="3"/>
  <c r="O3958" i="3"/>
  <c r="O3950" i="3"/>
  <c r="O3942" i="3"/>
  <c r="O3934" i="3"/>
  <c r="O3926" i="3"/>
  <c r="O3918" i="3"/>
  <c r="O3910" i="3"/>
  <c r="O3902" i="3"/>
  <c r="O3894" i="3"/>
  <c r="O3886" i="3"/>
  <c r="O3878" i="3"/>
  <c r="O3870" i="3"/>
  <c r="O3862" i="3"/>
  <c r="O3854" i="3"/>
  <c r="O3846" i="3"/>
  <c r="O3838" i="3"/>
  <c r="O3830" i="3"/>
  <c r="O3822" i="3"/>
  <c r="O3814" i="3"/>
  <c r="O3806" i="3"/>
  <c r="O3798" i="3"/>
  <c r="O3790" i="3"/>
  <c r="O3782" i="3"/>
  <c r="O3774" i="3"/>
  <c r="O3766" i="3"/>
  <c r="O3758" i="3"/>
  <c r="O3750" i="3"/>
  <c r="O3742" i="3"/>
  <c r="O3734" i="3"/>
  <c r="O3726" i="3"/>
  <c r="O3718" i="3"/>
  <c r="O3710" i="3"/>
  <c r="O3702" i="3"/>
  <c r="O3694" i="3"/>
  <c r="O3686" i="3"/>
  <c r="O3678" i="3"/>
  <c r="O3670" i="3"/>
  <c r="O3662" i="3"/>
  <c r="O3654" i="3"/>
  <c r="O3646" i="3"/>
  <c r="O3638" i="3"/>
  <c r="O3630" i="3"/>
  <c r="O3622" i="3"/>
  <c r="O3614" i="3"/>
  <c r="O3606" i="3"/>
  <c r="O3598" i="3"/>
  <c r="O3590" i="3"/>
  <c r="O3582" i="3"/>
  <c r="O3574" i="3"/>
  <c r="O3566" i="3"/>
  <c r="O3558" i="3"/>
  <c r="O3550" i="3"/>
  <c r="O3542" i="3"/>
  <c r="O3534" i="3"/>
  <c r="O3526" i="3"/>
  <c r="O3518" i="3"/>
  <c r="O3510" i="3"/>
  <c r="O3502" i="3"/>
  <c r="O3494" i="3"/>
  <c r="O3486" i="3"/>
  <c r="O3478" i="3"/>
  <c r="O3470" i="3"/>
  <c r="O3462" i="3"/>
  <c r="O3454" i="3"/>
  <c r="O3446" i="3"/>
  <c r="O3438" i="3"/>
  <c r="O3430" i="3"/>
  <c r="O3422" i="3"/>
  <c r="O3414" i="3"/>
  <c r="O3406" i="3"/>
  <c r="O3398" i="3"/>
  <c r="O3390" i="3"/>
  <c r="O3382" i="3"/>
  <c r="O3374" i="3"/>
  <c r="O3366" i="3"/>
  <c r="O3358" i="3"/>
  <c r="O3350" i="3"/>
  <c r="O3342" i="3"/>
  <c r="O3334" i="3"/>
  <c r="O3326" i="3"/>
  <c r="O3318" i="3"/>
  <c r="O3310" i="3"/>
  <c r="O3302" i="3"/>
  <c r="O3294" i="3"/>
  <c r="O3286" i="3"/>
  <c r="O3278" i="3"/>
  <c r="O3270" i="3"/>
  <c r="O3262" i="3"/>
  <c r="O3254" i="3"/>
  <c r="O3246" i="3"/>
  <c r="O3238" i="3"/>
  <c r="O3230" i="3"/>
  <c r="O3222" i="3"/>
  <c r="O3214" i="3"/>
  <c r="O3206" i="3"/>
  <c r="O3198" i="3"/>
  <c r="O3190" i="3"/>
  <c r="O3182" i="3"/>
  <c r="O3174" i="3"/>
  <c r="O3166" i="3"/>
  <c r="O3158" i="3"/>
  <c r="O3150" i="3"/>
  <c r="O3142" i="3"/>
  <c r="O3134" i="3"/>
  <c r="O3126" i="3"/>
  <c r="O3118" i="3"/>
  <c r="O3110" i="3"/>
  <c r="O3102" i="3"/>
  <c r="O3094" i="3"/>
  <c r="O3086" i="3"/>
  <c r="O3078" i="3"/>
  <c r="O3070" i="3"/>
  <c r="O3062" i="3"/>
  <c r="O3054" i="3"/>
  <c r="O3046" i="3"/>
  <c r="O3038" i="3"/>
  <c r="O3030" i="3"/>
  <c r="O3022" i="3"/>
  <c r="O3014" i="3"/>
  <c r="O3006" i="3"/>
  <c r="O2998" i="3"/>
  <c r="O2990" i="3"/>
  <c r="O2982" i="3"/>
  <c r="O2974" i="3"/>
  <c r="O2966" i="3"/>
  <c r="O2958" i="3"/>
  <c r="O2950" i="3"/>
  <c r="O2942" i="3"/>
  <c r="O2934" i="3"/>
  <c r="O2926" i="3"/>
  <c r="O2918" i="3"/>
  <c r="O2910" i="3"/>
  <c r="O2902" i="3"/>
  <c r="O2894" i="3"/>
  <c r="O2886" i="3"/>
  <c r="O2878" i="3"/>
  <c r="O2870" i="3"/>
  <c r="O2862" i="3"/>
  <c r="O2854" i="3"/>
  <c r="O2846" i="3"/>
  <c r="O2838" i="3"/>
  <c r="O2830" i="3"/>
  <c r="O2822" i="3"/>
  <c r="O2814" i="3"/>
  <c r="O2806" i="3"/>
  <c r="O2798" i="3"/>
  <c r="O2790" i="3"/>
  <c r="O2782" i="3"/>
  <c r="O2774" i="3"/>
  <c r="O2766" i="3"/>
  <c r="O2758" i="3"/>
  <c r="O2750" i="3"/>
  <c r="O2742" i="3"/>
  <c r="O2734" i="3"/>
  <c r="O2726" i="3"/>
  <c r="O2718" i="3"/>
  <c r="O2710" i="3"/>
  <c r="O2702" i="3"/>
  <c r="O2694" i="3"/>
  <c r="O2686" i="3"/>
  <c r="O2678" i="3"/>
  <c r="O2670" i="3"/>
  <c r="O2662" i="3"/>
  <c r="O2654" i="3"/>
  <c r="O2646" i="3"/>
  <c r="O2638" i="3"/>
  <c r="O2630" i="3"/>
  <c r="O2622" i="3"/>
  <c r="O2614" i="3"/>
  <c r="O2606" i="3"/>
  <c r="O2598" i="3"/>
  <c r="O2590" i="3"/>
  <c r="O2582" i="3"/>
  <c r="O2574" i="3"/>
  <c r="O2566" i="3"/>
  <c r="O2558" i="3"/>
  <c r="O2550" i="3"/>
  <c r="O2542" i="3"/>
  <c r="O2534" i="3"/>
  <c r="O2526" i="3"/>
  <c r="O2518" i="3"/>
  <c r="O2510" i="3"/>
  <c r="O2502" i="3"/>
  <c r="O2494" i="3"/>
  <c r="O2486" i="3"/>
  <c r="O2478" i="3"/>
  <c r="O2470" i="3"/>
  <c r="O2462" i="3"/>
  <c r="O2454" i="3"/>
  <c r="O2446" i="3"/>
  <c r="O2438" i="3"/>
  <c r="O2430" i="3"/>
  <c r="O2422" i="3"/>
  <c r="O2414" i="3"/>
  <c r="O2406" i="3"/>
  <c r="O2398" i="3"/>
  <c r="O2390" i="3"/>
  <c r="O2382" i="3"/>
  <c r="O2374" i="3"/>
  <c r="O2366" i="3"/>
  <c r="O2358" i="3"/>
  <c r="O2350" i="3"/>
  <c r="O2342" i="3"/>
  <c r="O2334" i="3"/>
  <c r="O2326" i="3"/>
  <c r="O2318" i="3"/>
  <c r="O2310" i="3"/>
  <c r="O2302" i="3"/>
  <c r="O2294" i="3"/>
  <c r="O2286" i="3"/>
  <c r="O2278" i="3"/>
  <c r="O2270" i="3"/>
  <c r="O2262" i="3"/>
  <c r="O2254" i="3"/>
  <c r="O2246" i="3"/>
  <c r="O2238" i="3"/>
  <c r="O2230" i="3"/>
  <c r="O2222" i="3"/>
  <c r="O2214" i="3"/>
  <c r="O2206" i="3"/>
  <c r="O2198" i="3"/>
  <c r="O2190" i="3"/>
  <c r="O2182" i="3"/>
  <c r="O2174" i="3"/>
  <c r="O2166" i="3"/>
  <c r="O2158" i="3"/>
  <c r="O2150" i="3"/>
  <c r="O2142" i="3"/>
  <c r="O2134" i="3"/>
  <c r="O2126" i="3"/>
  <c r="O2118" i="3"/>
  <c r="O2110" i="3"/>
  <c r="O2102" i="3"/>
  <c r="O2094" i="3"/>
  <c r="O2086" i="3"/>
  <c r="O2078" i="3"/>
  <c r="O2070" i="3"/>
  <c r="O2062" i="3"/>
  <c r="O2054" i="3"/>
  <c r="O2046" i="3"/>
  <c r="O2038" i="3"/>
  <c r="O2030" i="3"/>
  <c r="O2022" i="3"/>
  <c r="O2014" i="3"/>
  <c r="O2006" i="3"/>
  <c r="O1998" i="3"/>
  <c r="O1990" i="3"/>
  <c r="O1982" i="3"/>
  <c r="O1974" i="3"/>
  <c r="O1966" i="3"/>
  <c r="O1958" i="3"/>
  <c r="O1950" i="3"/>
  <c r="O1942" i="3"/>
  <c r="O1934" i="3"/>
  <c r="O1926" i="3"/>
  <c r="O1918" i="3"/>
  <c r="O1910" i="3"/>
  <c r="O1902" i="3"/>
  <c r="O1894" i="3"/>
  <c r="O1886" i="3"/>
  <c r="O1878" i="3"/>
  <c r="O1870" i="3"/>
  <c r="O1862" i="3"/>
  <c r="O1854" i="3"/>
  <c r="O1846" i="3"/>
  <c r="O1838" i="3"/>
  <c r="O1830" i="3"/>
  <c r="O1822" i="3"/>
  <c r="O1814" i="3"/>
  <c r="O1806" i="3"/>
  <c r="O1798" i="3"/>
  <c r="O1790" i="3"/>
  <c r="O1782" i="3"/>
  <c r="O1774" i="3"/>
  <c r="O1766" i="3"/>
  <c r="O1758" i="3"/>
  <c r="O1750" i="3"/>
  <c r="O1742" i="3"/>
  <c r="O1734" i="3"/>
  <c r="O1726" i="3"/>
  <c r="O1718" i="3"/>
  <c r="O1710" i="3"/>
  <c r="O1702" i="3"/>
  <c r="O1694" i="3"/>
  <c r="O1686" i="3"/>
  <c r="O1678" i="3"/>
  <c r="O1670" i="3"/>
  <c r="O1662" i="3"/>
  <c r="O1654" i="3"/>
  <c r="O1646" i="3"/>
  <c r="O1638" i="3"/>
  <c r="O1630" i="3"/>
  <c r="O1622" i="3"/>
  <c r="O1614" i="3"/>
  <c r="O1606" i="3"/>
  <c r="O1598" i="3"/>
  <c r="O1590" i="3"/>
  <c r="O1582" i="3"/>
  <c r="O1574" i="3"/>
  <c r="O1566" i="3"/>
  <c r="O1558" i="3"/>
  <c r="O1550" i="3"/>
  <c r="O1542" i="3"/>
  <c r="O1534" i="3"/>
  <c r="O1526" i="3"/>
  <c r="O1518" i="3"/>
  <c r="O1510" i="3"/>
  <c r="O1502" i="3"/>
  <c r="O1494" i="3"/>
  <c r="O1486" i="3"/>
  <c r="O1478" i="3"/>
  <c r="O1470" i="3"/>
  <c r="O1462" i="3"/>
  <c r="O1454" i="3"/>
  <c r="O1446" i="3"/>
  <c r="O1438" i="3"/>
  <c r="O1430" i="3"/>
  <c r="O1422" i="3"/>
  <c r="O1414" i="3"/>
  <c r="O1406" i="3"/>
  <c r="O1398" i="3"/>
  <c r="O1390" i="3"/>
  <c r="O1382" i="3"/>
  <c r="O1374" i="3"/>
  <c r="O1366" i="3"/>
  <c r="O1358" i="3"/>
  <c r="O1350" i="3"/>
  <c r="O1342" i="3"/>
  <c r="O1334" i="3"/>
  <c r="O1326" i="3"/>
  <c r="O1318" i="3"/>
  <c r="O1310" i="3"/>
  <c r="O1302" i="3"/>
  <c r="O1294" i="3"/>
  <c r="O1286" i="3"/>
  <c r="O1278" i="3"/>
  <c r="O1270" i="3"/>
  <c r="O1262" i="3"/>
  <c r="O1254" i="3"/>
  <c r="O1246" i="3"/>
  <c r="O1238" i="3"/>
  <c r="O1230" i="3"/>
  <c r="O1222" i="3"/>
  <c r="O1214" i="3"/>
  <c r="O1206" i="3"/>
  <c r="O1198" i="3"/>
  <c r="O1190" i="3"/>
  <c r="O1182" i="3"/>
  <c r="O1174" i="3"/>
  <c r="O1166" i="3"/>
  <c r="O1158" i="3"/>
  <c r="O1150" i="3"/>
  <c r="O1142" i="3"/>
  <c r="O1134" i="3"/>
  <c r="O1126" i="3"/>
  <c r="O1118" i="3"/>
  <c r="O1110" i="3"/>
  <c r="O1102" i="3"/>
  <c r="O1094" i="3"/>
  <c r="O1086" i="3"/>
  <c r="O1078" i="3"/>
  <c r="O1070" i="3"/>
  <c r="O1062" i="3"/>
  <c r="O1054" i="3"/>
  <c r="O1046" i="3"/>
  <c r="O1038" i="3"/>
  <c r="O1030" i="3"/>
  <c r="O1022" i="3"/>
  <c r="O1014" i="3"/>
  <c r="O1006" i="3"/>
  <c r="O998" i="3"/>
  <c r="O990" i="3"/>
  <c r="O982" i="3"/>
  <c r="O974" i="3"/>
  <c r="O966" i="3"/>
  <c r="O958" i="3"/>
  <c r="O950" i="3"/>
  <c r="O942" i="3"/>
  <c r="O934" i="3"/>
  <c r="O926" i="3"/>
  <c r="O918" i="3"/>
  <c r="O910" i="3"/>
  <c r="O902" i="3"/>
  <c r="O894" i="3"/>
  <c r="O886" i="3"/>
  <c r="O878" i="3"/>
  <c r="O870" i="3"/>
  <c r="O862" i="3"/>
  <c r="O854" i="3"/>
  <c r="O40658" i="3"/>
  <c r="O38610" i="3"/>
  <c r="O36562" i="3"/>
  <c r="O34829" i="3"/>
  <c r="O34106" i="3"/>
  <c r="O33451" i="3"/>
  <c r="O32915" i="3"/>
  <c r="O32403" i="3"/>
  <c r="O31891" i="3"/>
  <c r="O31379" i="3"/>
  <c r="O30867" i="3"/>
  <c r="O30416" i="3"/>
  <c r="O30073" i="3"/>
  <c r="O29731" i="3"/>
  <c r="O29480" i="3"/>
  <c r="O29249" i="3"/>
  <c r="O29027" i="3"/>
  <c r="O28795" i="3"/>
  <c r="O28568" i="3"/>
  <c r="O28345" i="3"/>
  <c r="O28113" i="3"/>
  <c r="O27921" i="3"/>
  <c r="O27755" i="3"/>
  <c r="O27581" i="3"/>
  <c r="O27409" i="3"/>
  <c r="O27277" i="3"/>
  <c r="O27149" i="3"/>
  <c r="O27035" i="3"/>
  <c r="O26936" i="3"/>
  <c r="O26829" i="3"/>
  <c r="O26729" i="3"/>
  <c r="O26625" i="3"/>
  <c r="O26523" i="3"/>
  <c r="O26424" i="3"/>
  <c r="O26317" i="3"/>
  <c r="O26217" i="3"/>
  <c r="O26113" i="3"/>
  <c r="O26011" i="3"/>
  <c r="O25912" i="3"/>
  <c r="O25805" i="3"/>
  <c r="O25705" i="3"/>
  <c r="O25616" i="3"/>
  <c r="O25533" i="3"/>
  <c r="O25453" i="3"/>
  <c r="O25369" i="3"/>
  <c r="O25289" i="3"/>
  <c r="O25205" i="3"/>
  <c r="O25123" i="3"/>
  <c r="O25043" i="3"/>
  <c r="O24960" i="3"/>
  <c r="O24880" i="3"/>
  <c r="O24801" i="3"/>
  <c r="O24745" i="3"/>
  <c r="O24693" i="3"/>
  <c r="O24654" i="3"/>
  <c r="O24621" i="3"/>
  <c r="O24589" i="3"/>
  <c r="O24551" i="3"/>
  <c r="O24518" i="3"/>
  <c r="O24486" i="3"/>
  <c r="O24448" i="3"/>
  <c r="O24415" i="3"/>
  <c r="O24383" i="3"/>
  <c r="O24346" i="3"/>
  <c r="O24312" i="3"/>
  <c r="O24280" i="3"/>
  <c r="O24245" i="3"/>
  <c r="O24210" i="3"/>
  <c r="O24178" i="3"/>
  <c r="O24146" i="3"/>
  <c r="O24119" i="3"/>
  <c r="O24095" i="3"/>
  <c r="O24069" i="3"/>
  <c r="O24045" i="3"/>
  <c r="O24022" i="3"/>
  <c r="O23995" i="3"/>
  <c r="O23971" i="3"/>
  <c r="O23949" i="3"/>
  <c r="O23922" i="3"/>
  <c r="O23898" i="3"/>
  <c r="O23875" i="3"/>
  <c r="O23849" i="3"/>
  <c r="O23825" i="3"/>
  <c r="O23802" i="3"/>
  <c r="O23779" i="3"/>
  <c r="O23758" i="3"/>
  <c r="O23738" i="3"/>
  <c r="O23715" i="3"/>
  <c r="O23694" i="3"/>
  <c r="O23674" i="3"/>
  <c r="O23651" i="3"/>
  <c r="O23630" i="3"/>
  <c r="O23610" i="3"/>
  <c r="O23587" i="3"/>
  <c r="O23566" i="3"/>
  <c r="O23546" i="3"/>
  <c r="O23523" i="3"/>
  <c r="O23502" i="3"/>
  <c r="O23482" i="3"/>
  <c r="O23459" i="3"/>
  <c r="O23438" i="3"/>
  <c r="O23419" i="3"/>
  <c r="O23403" i="3"/>
  <c r="O23387" i="3"/>
  <c r="O23371" i="3"/>
  <c r="O23355" i="3"/>
  <c r="O23339" i="3"/>
  <c r="O23323" i="3"/>
  <c r="O23307" i="3"/>
  <c r="O23291" i="3"/>
  <c r="O23275" i="3"/>
  <c r="O23259" i="3"/>
  <c r="O23243" i="3"/>
  <c r="O23227" i="3"/>
  <c r="O23211" i="3"/>
  <c r="O23195" i="3"/>
  <c r="O23179" i="3"/>
  <c r="O23163" i="3"/>
  <c r="O23147" i="3"/>
  <c r="O23131" i="3"/>
  <c r="O23115" i="3"/>
  <c r="O23099" i="3"/>
  <c r="O23083" i="3"/>
  <c r="O23067" i="3"/>
  <c r="O23051" i="3"/>
  <c r="O23035" i="3"/>
  <c r="O23019" i="3"/>
  <c r="O23003" i="3"/>
  <c r="O22987" i="3"/>
  <c r="O22971" i="3"/>
  <c r="O22955" i="3"/>
  <c r="O22939" i="3"/>
  <c r="O22923" i="3"/>
  <c r="O22907" i="3"/>
  <c r="O22891" i="3"/>
  <c r="O22875" i="3"/>
  <c r="O22859" i="3"/>
  <c r="O22843" i="3"/>
  <c r="O22827" i="3"/>
  <c r="O22811" i="3"/>
  <c r="O22795" i="3"/>
  <c r="O22779" i="3"/>
  <c r="O22763" i="3"/>
  <c r="O22747" i="3"/>
  <c r="O22731" i="3"/>
  <c r="O22715" i="3"/>
  <c r="O22699" i="3"/>
  <c r="O22683" i="3"/>
  <c r="O22667" i="3"/>
  <c r="O22651" i="3"/>
  <c r="O22635" i="3"/>
  <c r="O22619" i="3"/>
  <c r="O22603" i="3"/>
  <c r="O22587" i="3"/>
  <c r="O22571" i="3"/>
  <c r="O22555" i="3"/>
  <c r="O22539" i="3"/>
  <c r="O22523" i="3"/>
  <c r="O22507" i="3"/>
  <c r="O22491" i="3"/>
  <c r="O22475" i="3"/>
  <c r="O22459" i="3"/>
  <c r="O22443" i="3"/>
  <c r="O22427" i="3"/>
  <c r="O22411" i="3"/>
  <c r="O22395" i="3"/>
  <c r="O22379" i="3"/>
  <c r="O22363" i="3"/>
  <c r="O22347" i="3"/>
  <c r="O22331" i="3"/>
  <c r="O22315" i="3"/>
  <c r="O22299" i="3"/>
  <c r="O22283" i="3"/>
  <c r="O22267" i="3"/>
  <c r="O22251" i="3"/>
  <c r="O22235" i="3"/>
  <c r="O22219" i="3"/>
  <c r="O22203" i="3"/>
  <c r="O22187" i="3"/>
  <c r="O22171" i="3"/>
  <c r="O22155" i="3"/>
  <c r="O22139" i="3"/>
  <c r="O22123" i="3"/>
  <c r="O22107" i="3"/>
  <c r="O22091" i="3"/>
  <c r="O22075" i="3"/>
  <c r="O22059" i="3"/>
  <c r="O22043" i="3"/>
  <c r="O22027" i="3"/>
  <c r="O22011" i="3"/>
  <c r="O21995" i="3"/>
  <c r="O21979" i="3"/>
  <c r="O21963" i="3"/>
  <c r="O21947" i="3"/>
  <c r="O21931" i="3"/>
  <c r="O21915" i="3"/>
  <c r="O21899" i="3"/>
  <c r="O21883" i="3"/>
  <c r="O21867" i="3"/>
  <c r="O21851" i="3"/>
  <c r="O21835" i="3"/>
  <c r="O21819" i="3"/>
  <c r="O21803" i="3"/>
  <c r="O21787" i="3"/>
  <c r="O21771" i="3"/>
  <c r="O21755" i="3"/>
  <c r="O21739" i="3"/>
  <c r="O21723" i="3"/>
  <c r="O21707" i="3"/>
  <c r="O21691" i="3"/>
  <c r="O21675" i="3"/>
  <c r="O21659" i="3"/>
  <c r="O21643" i="3"/>
  <c r="O21627" i="3"/>
  <c r="O21611" i="3"/>
  <c r="O21595" i="3"/>
  <c r="O21579" i="3"/>
  <c r="O21563" i="3"/>
  <c r="O21547" i="3"/>
  <c r="O21531" i="3"/>
  <c r="O21515" i="3"/>
  <c r="O21499" i="3"/>
  <c r="O21483" i="3"/>
  <c r="O21467" i="3"/>
  <c r="O21451" i="3"/>
  <c r="O21435" i="3"/>
  <c r="O21419" i="3"/>
  <c r="O21403" i="3"/>
  <c r="O21387" i="3"/>
  <c r="O21371" i="3"/>
  <c r="O21355" i="3"/>
  <c r="O21339" i="3"/>
  <c r="O21323" i="3"/>
  <c r="O21307" i="3"/>
  <c r="O21291" i="3"/>
  <c r="O21275" i="3"/>
  <c r="O21259" i="3"/>
  <c r="O21243" i="3"/>
  <c r="O21227" i="3"/>
  <c r="O21211" i="3"/>
  <c r="O21195" i="3"/>
  <c r="O21179" i="3"/>
  <c r="O21163" i="3"/>
  <c r="O21147" i="3"/>
  <c r="O21131" i="3"/>
  <c r="O21115" i="3"/>
  <c r="O21099" i="3"/>
  <c r="O21083" i="3"/>
  <c r="O21067" i="3"/>
  <c r="O21051" i="3"/>
  <c r="O21035" i="3"/>
  <c r="O21019" i="3"/>
  <c r="O21003" i="3"/>
  <c r="O20987" i="3"/>
  <c r="O20971" i="3"/>
  <c r="O20955" i="3"/>
  <c r="O20939" i="3"/>
  <c r="O20923" i="3"/>
  <c r="O20907" i="3"/>
  <c r="O20891" i="3"/>
  <c r="O20875" i="3"/>
  <c r="O20859" i="3"/>
  <c r="O20843" i="3"/>
  <c r="O20827" i="3"/>
  <c r="O20811" i="3"/>
  <c r="O20795" i="3"/>
  <c r="O20779" i="3"/>
  <c r="O20763" i="3"/>
  <c r="O20747" i="3"/>
  <c r="O20731" i="3"/>
  <c r="O20715" i="3"/>
  <c r="O20699" i="3"/>
  <c r="O20683" i="3"/>
  <c r="O20671" i="3"/>
  <c r="O20658" i="3"/>
  <c r="O20646" i="3"/>
  <c r="O20632" i="3"/>
  <c r="O20619" i="3"/>
  <c r="O20607" i="3"/>
  <c r="O20594" i="3"/>
  <c r="O20582" i="3"/>
  <c r="O20568" i="3"/>
  <c r="O20555" i="3"/>
  <c r="O20543" i="3"/>
  <c r="O20530" i="3"/>
  <c r="O20518" i="3"/>
  <c r="O20504" i="3"/>
  <c r="O20491" i="3"/>
  <c r="O20479" i="3"/>
  <c r="O20466" i="3"/>
  <c r="O20454" i="3"/>
  <c r="O20440" i="3"/>
  <c r="O20427" i="3"/>
  <c r="O20415" i="3"/>
  <c r="O20402" i="3"/>
  <c r="O20390" i="3"/>
  <c r="O20376" i="3"/>
  <c r="O20363" i="3"/>
  <c r="O20351" i="3"/>
  <c r="O20338" i="3"/>
  <c r="O20326" i="3"/>
  <c r="O20312" i="3"/>
  <c r="O20299" i="3"/>
  <c r="O20287" i="3"/>
  <c r="O20274" i="3"/>
  <c r="O20262" i="3"/>
  <c r="O20248" i="3"/>
  <c r="O20235" i="3"/>
  <c r="O20223" i="3"/>
  <c r="O20210" i="3"/>
  <c r="O20198" i="3"/>
  <c r="O20184" i="3"/>
  <c r="O20171" i="3"/>
  <c r="O20159" i="3"/>
  <c r="O20146" i="3"/>
  <c r="O20134" i="3"/>
  <c r="O20120" i="3"/>
  <c r="O20107" i="3"/>
  <c r="O20095" i="3"/>
  <c r="O20082" i="3"/>
  <c r="O20070" i="3"/>
  <c r="O20056" i="3"/>
  <c r="O20043" i="3"/>
  <c r="O20031" i="3"/>
  <c r="O20018" i="3"/>
  <c r="O20006" i="3"/>
  <c r="O19992" i="3"/>
  <c r="O19979" i="3"/>
  <c r="O19967" i="3"/>
  <c r="O19954" i="3"/>
  <c r="O19942" i="3"/>
  <c r="O19928" i="3"/>
  <c r="O19915" i="3"/>
  <c r="O19903" i="3"/>
  <c r="O19890" i="3"/>
  <c r="O19878" i="3"/>
  <c r="O19864" i="3"/>
  <c r="O19851" i="3"/>
  <c r="O19839" i="3"/>
  <c r="O19826" i="3"/>
  <c r="O19814" i="3"/>
  <c r="O19800" i="3"/>
  <c r="O19787" i="3"/>
  <c r="O19775" i="3"/>
  <c r="O19762" i="3"/>
  <c r="O19750" i="3"/>
  <c r="O19736" i="3"/>
  <c r="O19723" i="3"/>
  <c r="O19711" i="3"/>
  <c r="O19698" i="3"/>
  <c r="O19686" i="3"/>
  <c r="O19672" i="3"/>
  <c r="O19659" i="3"/>
  <c r="O19647" i="3"/>
  <c r="O19634" i="3"/>
  <c r="O19622" i="3"/>
  <c r="O19608" i="3"/>
  <c r="O19595" i="3"/>
  <c r="O19583" i="3"/>
  <c r="O19570" i="3"/>
  <c r="O19558" i="3"/>
  <c r="O19544" i="3"/>
  <c r="O19531" i="3"/>
  <c r="O19519" i="3"/>
  <c r="O19506" i="3"/>
  <c r="O19494" i="3"/>
  <c r="O19480" i="3"/>
  <c r="O19467" i="3"/>
  <c r="O19455" i="3"/>
  <c r="O19442" i="3"/>
  <c r="O19430" i="3"/>
  <c r="O19416" i="3"/>
  <c r="O19403" i="3"/>
  <c r="O19391" i="3"/>
  <c r="O19378" i="3"/>
  <c r="O19366" i="3"/>
  <c r="O19352" i="3"/>
  <c r="O19339" i="3"/>
  <c r="O19327" i="3"/>
  <c r="O19314" i="3"/>
  <c r="O19302" i="3"/>
  <c r="O19288" i="3"/>
  <c r="O19275" i="3"/>
  <c r="O19263" i="3"/>
  <c r="O19250" i="3"/>
  <c r="O19238" i="3"/>
  <c r="O19224" i="3"/>
  <c r="O19211" i="3"/>
  <c r="O19199" i="3"/>
  <c r="O19186" i="3"/>
  <c r="O19174" i="3"/>
  <c r="O19160" i="3"/>
  <c r="O19147" i="3"/>
  <c r="O19135" i="3"/>
  <c r="O19122" i="3"/>
  <c r="O19110" i="3"/>
  <c r="O19096" i="3"/>
  <c r="O19083" i="3"/>
  <c r="O19071" i="3"/>
  <c r="O19058" i="3"/>
  <c r="O19046" i="3"/>
  <c r="O19032" i="3"/>
  <c r="O19019" i="3"/>
  <c r="O19007" i="3"/>
  <c r="O18994" i="3"/>
  <c r="O18982" i="3"/>
  <c r="O18968" i="3"/>
  <c r="O18958" i="3"/>
  <c r="O18946" i="3"/>
  <c r="O18936" i="3"/>
  <c r="O18926" i="3"/>
  <c r="O18914" i="3"/>
  <c r="O18904" i="3"/>
  <c r="O18894" i="3"/>
  <c r="O18882" i="3"/>
  <c r="O18872" i="3"/>
  <c r="O18862" i="3"/>
  <c r="O18850" i="3"/>
  <c r="O18840" i="3"/>
  <c r="O18830" i="3"/>
  <c r="O18818" i="3"/>
  <c r="O18808" i="3"/>
  <c r="O18798" i="3"/>
  <c r="O18786" i="3"/>
  <c r="O18776" i="3"/>
  <c r="O18766" i="3"/>
  <c r="O18754" i="3"/>
  <c r="O18744" i="3"/>
  <c r="O18734" i="3"/>
  <c r="O18722" i="3"/>
  <c r="O18712" i="3"/>
  <c r="O18702" i="3"/>
  <c r="O18690" i="3"/>
  <c r="O18680" i="3"/>
  <c r="O18670" i="3"/>
  <c r="O18658" i="3"/>
  <c r="O18648" i="3"/>
  <c r="O18638" i="3"/>
  <c r="O18626" i="3"/>
  <c r="O18616" i="3"/>
  <c r="O18606" i="3"/>
  <c r="O18594" i="3"/>
  <c r="O18584" i="3"/>
  <c r="O18574" i="3"/>
  <c r="O18562" i="3"/>
  <c r="O18552" i="3"/>
  <c r="O18542" i="3"/>
  <c r="O18530" i="3"/>
  <c r="O18520" i="3"/>
  <c r="O18510" i="3"/>
  <c r="O18498" i="3"/>
  <c r="O18488" i="3"/>
  <c r="O18478" i="3"/>
  <c r="O18466" i="3"/>
  <c r="O18456" i="3"/>
  <c r="O18446" i="3"/>
  <c r="O18434" i="3"/>
  <c r="O18424" i="3"/>
  <c r="O18414" i="3"/>
  <c r="O18402" i="3"/>
  <c r="O18392" i="3"/>
  <c r="O18382" i="3"/>
  <c r="O18370" i="3"/>
  <c r="O18360" i="3"/>
  <c r="O18350" i="3"/>
  <c r="O18338" i="3"/>
  <c r="O18328" i="3"/>
  <c r="O18318" i="3"/>
  <c r="O18306" i="3"/>
  <c r="O18296" i="3"/>
  <c r="O18286" i="3"/>
  <c r="O18274" i="3"/>
  <c r="O18265" i="3"/>
  <c r="O18256" i="3"/>
  <c r="O18247" i="3"/>
  <c r="O18238" i="3"/>
  <c r="O18229" i="3"/>
  <c r="O18219" i="3"/>
  <c r="O18210" i="3"/>
  <c r="O18201" i="3"/>
  <c r="O18192" i="3"/>
  <c r="O18183" i="3"/>
  <c r="O18174" i="3"/>
  <c r="O18165" i="3"/>
  <c r="O18155" i="3"/>
  <c r="O18146" i="3"/>
  <c r="O18137" i="3"/>
  <c r="O18128" i="3"/>
  <c r="O18119" i="3"/>
  <c r="O18110" i="3"/>
  <c r="O18101" i="3"/>
  <c r="O18091" i="3"/>
  <c r="O18082" i="3"/>
  <c r="O18073" i="3"/>
  <c r="O18064" i="3"/>
  <c r="O18055" i="3"/>
  <c r="O18046" i="3"/>
  <c r="O18037" i="3"/>
  <c r="O18027" i="3"/>
  <c r="O18018" i="3"/>
  <c r="O18009" i="3"/>
  <c r="O18000" i="3"/>
  <c r="O17991" i="3"/>
  <c r="O17982" i="3"/>
  <c r="O17973" i="3"/>
  <c r="O17963" i="3"/>
  <c r="O17954" i="3"/>
  <c r="O17945" i="3"/>
  <c r="O17936" i="3"/>
  <c r="O17927" i="3"/>
  <c r="O17918" i="3"/>
  <c r="O17909" i="3"/>
  <c r="O17899" i="3"/>
  <c r="O17890" i="3"/>
  <c r="O17881" i="3"/>
  <c r="O17872" i="3"/>
  <c r="O17863" i="3"/>
  <c r="O17854" i="3"/>
  <c r="O17845" i="3"/>
  <c r="O17835" i="3"/>
  <c r="O17826" i="3"/>
  <c r="O17817" i="3"/>
  <c r="O17808" i="3"/>
  <c r="O17799" i="3"/>
  <c r="O17790" i="3"/>
  <c r="O17781" i="3"/>
  <c r="O17771" i="3"/>
  <c r="O17762" i="3"/>
  <c r="O17753" i="3"/>
  <c r="O17744" i="3"/>
  <c r="O17735" i="3"/>
  <c r="O17726" i="3"/>
  <c r="O17717" i="3"/>
  <c r="O17707" i="3"/>
  <c r="O17698" i="3"/>
  <c r="O17689" i="3"/>
  <c r="O17680" i="3"/>
  <c r="O17671" i="3"/>
  <c r="O17662" i="3"/>
  <c r="O17653" i="3"/>
  <c r="O17643" i="3"/>
  <c r="O17634" i="3"/>
  <c r="O17625" i="3"/>
  <c r="O17616" i="3"/>
  <c r="O17607" i="3"/>
  <c r="O17598" i="3"/>
  <c r="O17589" i="3"/>
  <c r="O17579" i="3"/>
  <c r="O17570" i="3"/>
  <c r="O17561" i="3"/>
  <c r="O17552" i="3"/>
  <c r="O17543" i="3"/>
  <c r="O17534" i="3"/>
  <c r="O17525" i="3"/>
  <c r="O17515" i="3"/>
  <c r="O17506" i="3"/>
  <c r="O17497" i="3"/>
  <c r="O17488" i="3"/>
  <c r="O17479" i="3"/>
  <c r="O17470" i="3"/>
  <c r="O17461" i="3"/>
  <c r="O17451" i="3"/>
  <c r="O17442" i="3"/>
  <c r="O17433" i="3"/>
  <c r="O17424" i="3"/>
  <c r="O17415" i="3"/>
  <c r="O17406" i="3"/>
  <c r="O17397" i="3"/>
  <c r="O17387" i="3"/>
  <c r="O17378" i="3"/>
  <c r="O17369" i="3"/>
  <c r="O17360" i="3"/>
  <c r="O17351" i="3"/>
  <c r="O17342" i="3"/>
  <c r="O17333" i="3"/>
  <c r="O17323" i="3"/>
  <c r="O17314" i="3"/>
  <c r="O17305" i="3"/>
  <c r="O17296" i="3"/>
  <c r="O17287" i="3"/>
  <c r="O17278" i="3"/>
  <c r="O17269" i="3"/>
  <c r="O17259" i="3"/>
  <c r="O17250" i="3"/>
  <c r="O17241" i="3"/>
  <c r="O17232" i="3"/>
  <c r="O17223" i="3"/>
  <c r="O17214" i="3"/>
  <c r="O17205" i="3"/>
  <c r="O17195" i="3"/>
  <c r="O17186" i="3"/>
  <c r="O17177" i="3"/>
  <c r="O17168" i="3"/>
  <c r="O17159" i="3"/>
  <c r="O17150" i="3"/>
  <c r="O17141" i="3"/>
  <c r="O17131" i="3"/>
  <c r="O17122" i="3"/>
  <c r="O17113" i="3"/>
  <c r="O17104" i="3"/>
  <c r="O17095" i="3"/>
  <c r="O17086" i="3"/>
  <c r="O17077" i="3"/>
  <c r="O17067" i="3"/>
  <c r="O17058" i="3"/>
  <c r="O17049" i="3"/>
  <c r="O17040" i="3"/>
  <c r="O17031" i="3"/>
  <c r="O17022" i="3"/>
  <c r="O17013" i="3"/>
  <c r="O17003" i="3"/>
  <c r="O16994" i="3"/>
  <c r="O16985" i="3"/>
  <c r="O16976" i="3"/>
  <c r="O16967" i="3"/>
  <c r="O16958" i="3"/>
  <c r="O16949" i="3"/>
  <c r="O16939" i="3"/>
  <c r="O16930" i="3"/>
  <c r="O16921" i="3"/>
  <c r="O16912" i="3"/>
  <c r="O16903" i="3"/>
  <c r="O16894" i="3"/>
  <c r="O16885" i="3"/>
  <c r="O16875" i="3"/>
  <c r="O16866" i="3"/>
  <c r="O16857" i="3"/>
  <c r="O16848" i="3"/>
  <c r="O16839" i="3"/>
  <c r="O16830" i="3"/>
  <c r="O16821" i="3"/>
  <c r="O16811" i="3"/>
  <c r="O16802" i="3"/>
  <c r="O16793" i="3"/>
  <c r="O16784" i="3"/>
  <c r="O16775" i="3"/>
  <c r="O16766" i="3"/>
  <c r="O16757" i="3"/>
  <c r="O16747" i="3"/>
  <c r="O16738" i="3"/>
  <c r="O16729" i="3"/>
  <c r="O16720" i="3"/>
  <c r="O16711" i="3"/>
  <c r="O16702" i="3"/>
  <c r="O16693" i="3"/>
  <c r="O16683" i="3"/>
  <c r="O16674" i="3"/>
  <c r="O16665" i="3"/>
  <c r="O16656" i="3"/>
  <c r="O16647" i="3"/>
  <c r="O16638" i="3"/>
  <c r="O16629" i="3"/>
  <c r="O16619" i="3"/>
  <c r="O16610" i="3"/>
  <c r="O16601" i="3"/>
  <c r="O16592" i="3"/>
  <c r="O16583" i="3"/>
  <c r="O16574" i="3"/>
  <c r="O16565" i="3"/>
  <c r="O16555" i="3"/>
  <c r="O16546" i="3"/>
  <c r="O16537" i="3"/>
  <c r="O16528" i="3"/>
  <c r="O16519" i="3"/>
  <c r="O16510" i="3"/>
  <c r="O16501" i="3"/>
  <c r="O16491" i="3"/>
  <c r="O16482" i="3"/>
  <c r="O16473" i="3"/>
  <c r="O16464" i="3"/>
  <c r="O16455" i="3"/>
  <c r="O16446" i="3"/>
  <c r="O16437" i="3"/>
  <c r="O16427" i="3"/>
  <c r="O16418" i="3"/>
  <c r="O16409" i="3"/>
  <c r="O16400" i="3"/>
  <c r="O16391" i="3"/>
  <c r="O16382" i="3"/>
  <c r="O16373" i="3"/>
  <c r="O16363" i="3"/>
  <c r="O16354" i="3"/>
  <c r="O16345" i="3"/>
  <c r="O16336" i="3"/>
  <c r="O16327" i="3"/>
  <c r="O16318" i="3"/>
  <c r="O16309" i="3"/>
  <c r="O16301" i="3"/>
  <c r="O16293" i="3"/>
  <c r="O16285" i="3"/>
  <c r="O16277" i="3"/>
  <c r="O16269" i="3"/>
  <c r="O16261" i="3"/>
  <c r="O16253" i="3"/>
  <c r="O16245" i="3"/>
  <c r="O16237" i="3"/>
  <c r="O16229" i="3"/>
  <c r="O16221" i="3"/>
  <c r="O16213" i="3"/>
  <c r="O16205" i="3"/>
  <c r="O16197" i="3"/>
  <c r="O16189" i="3"/>
  <c r="O16181" i="3"/>
  <c r="O16173" i="3"/>
  <c r="O16165" i="3"/>
  <c r="O16157" i="3"/>
  <c r="O16149" i="3"/>
  <c r="O16141" i="3"/>
  <c r="O16133" i="3"/>
  <c r="O16125" i="3"/>
  <c r="O16117" i="3"/>
  <c r="O16109" i="3"/>
  <c r="O16101" i="3"/>
  <c r="O16093" i="3"/>
  <c r="O16085" i="3"/>
  <c r="O16077" i="3"/>
  <c r="O16069" i="3"/>
  <c r="O16061" i="3"/>
  <c r="O16053" i="3"/>
  <c r="O16045" i="3"/>
  <c r="O16037" i="3"/>
  <c r="O16029" i="3"/>
  <c r="O16021" i="3"/>
  <c r="O16013" i="3"/>
  <c r="O16005" i="3"/>
  <c r="O15997" i="3"/>
  <c r="O15989" i="3"/>
  <c r="O15981" i="3"/>
  <c r="O15973" i="3"/>
  <c r="O15965" i="3"/>
  <c r="O15957" i="3"/>
  <c r="O15949" i="3"/>
  <c r="O15941" i="3"/>
  <c r="O15933" i="3"/>
  <c r="O15925" i="3"/>
  <c r="O15917" i="3"/>
  <c r="O15909" i="3"/>
  <c r="O15901" i="3"/>
  <c r="O15893" i="3"/>
  <c r="O15885" i="3"/>
  <c r="O15877" i="3"/>
  <c r="O15869" i="3"/>
  <c r="O15861" i="3"/>
  <c r="O15853" i="3"/>
  <c r="O15845" i="3"/>
  <c r="O15837" i="3"/>
  <c r="O15829" i="3"/>
  <c r="O15821" i="3"/>
  <c r="O15813" i="3"/>
  <c r="O15805" i="3"/>
  <c r="O15797" i="3"/>
  <c r="O15789" i="3"/>
  <c r="O15781" i="3"/>
  <c r="O15773" i="3"/>
  <c r="O15765" i="3"/>
  <c r="O15757" i="3"/>
  <c r="O15749" i="3"/>
  <c r="O15741" i="3"/>
  <c r="O15733" i="3"/>
  <c r="O15725" i="3"/>
  <c r="O15717" i="3"/>
  <c r="O15709" i="3"/>
  <c r="O15701" i="3"/>
  <c r="O15693" i="3"/>
  <c r="O15685" i="3"/>
  <c r="O15677" i="3"/>
  <c r="O15669" i="3"/>
  <c r="O15661" i="3"/>
  <c r="O15653" i="3"/>
  <c r="O15645" i="3"/>
  <c r="O15637" i="3"/>
  <c r="O15629" i="3"/>
  <c r="O15621" i="3"/>
  <c r="O15613" i="3"/>
  <c r="O15605" i="3"/>
  <c r="O15597" i="3"/>
  <c r="O15589" i="3"/>
  <c r="O15581" i="3"/>
  <c r="O15573" i="3"/>
  <c r="O15565" i="3"/>
  <c r="O15557" i="3"/>
  <c r="O15549" i="3"/>
  <c r="O15541" i="3"/>
  <c r="O15533" i="3"/>
  <c r="O15525" i="3"/>
  <c r="O15517" i="3"/>
  <c r="O15509" i="3"/>
  <c r="O15501" i="3"/>
  <c r="O15493" i="3"/>
  <c r="O15485" i="3"/>
  <c r="O15477" i="3"/>
  <c r="O15469" i="3"/>
  <c r="O15461" i="3"/>
  <c r="O15453" i="3"/>
  <c r="O15445" i="3"/>
  <c r="O15437" i="3"/>
  <c r="O15429" i="3"/>
  <c r="O15421" i="3"/>
  <c r="O15413" i="3"/>
  <c r="O15405" i="3"/>
  <c r="O15397" i="3"/>
  <c r="O15389" i="3"/>
  <c r="O15381" i="3"/>
  <c r="O15373" i="3"/>
  <c r="O15365" i="3"/>
  <c r="O15357" i="3"/>
  <c r="O15349" i="3"/>
  <c r="O15341" i="3"/>
  <c r="O15333" i="3"/>
  <c r="O15325" i="3"/>
  <c r="O15317" i="3"/>
  <c r="O15309" i="3"/>
  <c r="O15301" i="3"/>
  <c r="O15293" i="3"/>
  <c r="O15285" i="3"/>
  <c r="O15277" i="3"/>
  <c r="O15269" i="3"/>
  <c r="O15261" i="3"/>
  <c r="O15253" i="3"/>
  <c r="O15245" i="3"/>
  <c r="O15237" i="3"/>
  <c r="O15229" i="3"/>
  <c r="O15221" i="3"/>
  <c r="O15213" i="3"/>
  <c r="O15205" i="3"/>
  <c r="O15197" i="3"/>
  <c r="O15189" i="3"/>
  <c r="O15181" i="3"/>
  <c r="O15173" i="3"/>
  <c r="O15165" i="3"/>
  <c r="O15157" i="3"/>
  <c r="O15149" i="3"/>
  <c r="O15141" i="3"/>
  <c r="O15133" i="3"/>
  <c r="O15125" i="3"/>
  <c r="O15117" i="3"/>
  <c r="O15109" i="3"/>
  <c r="O15101" i="3"/>
  <c r="O15093" i="3"/>
  <c r="O15085" i="3"/>
  <c r="O15077" i="3"/>
  <c r="O15069" i="3"/>
  <c r="O15061" i="3"/>
  <c r="O15053" i="3"/>
  <c r="O15045" i="3"/>
  <c r="O15037" i="3"/>
  <c r="O15029" i="3"/>
  <c r="O15021" i="3"/>
  <c r="O15013" i="3"/>
  <c r="O15005" i="3"/>
  <c r="O14997" i="3"/>
  <c r="O14989" i="3"/>
  <c r="O14981" i="3"/>
  <c r="O14973" i="3"/>
  <c r="O14965" i="3"/>
  <c r="O14957" i="3"/>
  <c r="O14949" i="3"/>
  <c r="O14941" i="3"/>
  <c r="O14933" i="3"/>
  <c r="O14925" i="3"/>
  <c r="O14917" i="3"/>
  <c r="O14909" i="3"/>
  <c r="O14901" i="3"/>
  <c r="O14893" i="3"/>
  <c r="O14885" i="3"/>
  <c r="O14877" i="3"/>
  <c r="O14869" i="3"/>
  <c r="O14861" i="3"/>
  <c r="O14853" i="3"/>
  <c r="O14845" i="3"/>
  <c r="O14837" i="3"/>
  <c r="O14829" i="3"/>
  <c r="O14821" i="3"/>
  <c r="O14813" i="3"/>
  <c r="O14805" i="3"/>
  <c r="O14797" i="3"/>
  <c r="O14789" i="3"/>
  <c r="O14781" i="3"/>
  <c r="O14773" i="3"/>
  <c r="O14765" i="3"/>
  <c r="O14757" i="3"/>
  <c r="O14749" i="3"/>
  <c r="O14741" i="3"/>
  <c r="O14733" i="3"/>
  <c r="O14725" i="3"/>
  <c r="O14717" i="3"/>
  <c r="O14709" i="3"/>
  <c r="O14701" i="3"/>
  <c r="O14693" i="3"/>
  <c r="O14685" i="3"/>
  <c r="O14677" i="3"/>
  <c r="O14669" i="3"/>
  <c r="O14661" i="3"/>
  <c r="O14653" i="3"/>
  <c r="O14645" i="3"/>
  <c r="O14637" i="3"/>
  <c r="O14629" i="3"/>
  <c r="O14621" i="3"/>
  <c r="O14613" i="3"/>
  <c r="O14605" i="3"/>
  <c r="O14597" i="3"/>
  <c r="O14589" i="3"/>
  <c r="O14581" i="3"/>
  <c r="O14573" i="3"/>
  <c r="O14565" i="3"/>
  <c r="O14557" i="3"/>
  <c r="O14549" i="3"/>
  <c r="O14541" i="3"/>
  <c r="O14533" i="3"/>
  <c r="O14525" i="3"/>
  <c r="O14517" i="3"/>
  <c r="O14509" i="3"/>
  <c r="O14501" i="3"/>
  <c r="O14493" i="3"/>
  <c r="O14485" i="3"/>
  <c r="O14477" i="3"/>
  <c r="O14469" i="3"/>
  <c r="O14461" i="3"/>
  <c r="O14453" i="3"/>
  <c r="O14445" i="3"/>
  <c r="O14437" i="3"/>
  <c r="O14429" i="3"/>
  <c r="O14421" i="3"/>
  <c r="O14413" i="3"/>
  <c r="O14405" i="3"/>
  <c r="O14397" i="3"/>
  <c r="O14389" i="3"/>
  <c r="O14381" i="3"/>
  <c r="O14373" i="3"/>
  <c r="O14365" i="3"/>
  <c r="O14357" i="3"/>
  <c r="O14349" i="3"/>
  <c r="O14341" i="3"/>
  <c r="O14333" i="3"/>
  <c r="O14325" i="3"/>
  <c r="O14317" i="3"/>
  <c r="O14309" i="3"/>
  <c r="O14301" i="3"/>
  <c r="O14293" i="3"/>
  <c r="O14285" i="3"/>
  <c r="O14277" i="3"/>
  <c r="O14269" i="3"/>
  <c r="O14261" i="3"/>
  <c r="O14253" i="3"/>
  <c r="O14245" i="3"/>
  <c r="O14237" i="3"/>
  <c r="O14229" i="3"/>
  <c r="O14221" i="3"/>
  <c r="O14213" i="3"/>
  <c r="O14205" i="3"/>
  <c r="O14197" i="3"/>
  <c r="O14189" i="3"/>
  <c r="O14181" i="3"/>
  <c r="O14173" i="3"/>
  <c r="O14165" i="3"/>
  <c r="O14157" i="3"/>
  <c r="O14149" i="3"/>
  <c r="O14141" i="3"/>
  <c r="O14133" i="3"/>
  <c r="O14125" i="3"/>
  <c r="O14117" i="3"/>
  <c r="O14109" i="3"/>
  <c r="O14101" i="3"/>
  <c r="O14093" i="3"/>
  <c r="O14085" i="3"/>
  <c r="O14077" i="3"/>
  <c r="O14069" i="3"/>
  <c r="O14061" i="3"/>
  <c r="O14053" i="3"/>
  <c r="O14045" i="3"/>
  <c r="O14037" i="3"/>
  <c r="O14029" i="3"/>
  <c r="O14021" i="3"/>
  <c r="O14013" i="3"/>
  <c r="O14005" i="3"/>
  <c r="O13997" i="3"/>
  <c r="O13989" i="3"/>
  <c r="O13981" i="3"/>
  <c r="O13973" i="3"/>
  <c r="O13965" i="3"/>
  <c r="O13957" i="3"/>
  <c r="O13949" i="3"/>
  <c r="O13941" i="3"/>
  <c r="O13933" i="3"/>
  <c r="O13925" i="3"/>
  <c r="O13917" i="3"/>
  <c r="O13909" i="3"/>
  <c r="O13901" i="3"/>
  <c r="O13893" i="3"/>
  <c r="O13885" i="3"/>
  <c r="O13877" i="3"/>
  <c r="O13869" i="3"/>
  <c r="O13861" i="3"/>
  <c r="O13853" i="3"/>
  <c r="O13845" i="3"/>
  <c r="O13837" i="3"/>
  <c r="O13829" i="3"/>
  <c r="O13821" i="3"/>
  <c r="O13813" i="3"/>
  <c r="O13805" i="3"/>
  <c r="O13797" i="3"/>
  <c r="O13789" i="3"/>
  <c r="O13781" i="3"/>
  <c r="O13773" i="3"/>
  <c r="O13765" i="3"/>
  <c r="O13757" i="3"/>
  <c r="O13749" i="3"/>
  <c r="O13741" i="3"/>
  <c r="O13733" i="3"/>
  <c r="O13725" i="3"/>
  <c r="O13717" i="3"/>
  <c r="O13709" i="3"/>
  <c r="O13701" i="3"/>
  <c r="O13693" i="3"/>
  <c r="O13685" i="3"/>
  <c r="O13677" i="3"/>
  <c r="O13669" i="3"/>
  <c r="O13661" i="3"/>
  <c r="O13653" i="3"/>
  <c r="O13645" i="3"/>
  <c r="O13637" i="3"/>
  <c r="O13629" i="3"/>
  <c r="O13621" i="3"/>
  <c r="O13613" i="3"/>
  <c r="O13605" i="3"/>
  <c r="O13597" i="3"/>
  <c r="O13589" i="3"/>
  <c r="O13581" i="3"/>
  <c r="O13573" i="3"/>
  <c r="O13565" i="3"/>
  <c r="O13557" i="3"/>
  <c r="O13549" i="3"/>
  <c r="O13541" i="3"/>
  <c r="O13533" i="3"/>
  <c r="O13525" i="3"/>
  <c r="O13517" i="3"/>
  <c r="O13509" i="3"/>
  <c r="O13501" i="3"/>
  <c r="O13493" i="3"/>
  <c r="O13485" i="3"/>
  <c r="O13477" i="3"/>
  <c r="O13469" i="3"/>
  <c r="O13461" i="3"/>
  <c r="O13453" i="3"/>
  <c r="O13445" i="3"/>
  <c r="O13437" i="3"/>
  <c r="O13429" i="3"/>
  <c r="O13421" i="3"/>
  <c r="O13413" i="3"/>
  <c r="O13405" i="3"/>
  <c r="O13397" i="3"/>
  <c r="O13389" i="3"/>
  <c r="O13381" i="3"/>
  <c r="O13373" i="3"/>
  <c r="O13365" i="3"/>
  <c r="O13357" i="3"/>
  <c r="O13349" i="3"/>
  <c r="O13341" i="3"/>
  <c r="O13333" i="3"/>
  <c r="O13325" i="3"/>
  <c r="O13317" i="3"/>
  <c r="O13309" i="3"/>
  <c r="O13301" i="3"/>
  <c r="O13293" i="3"/>
  <c r="O13285" i="3"/>
  <c r="O13277" i="3"/>
  <c r="O13269" i="3"/>
  <c r="O13261" i="3"/>
  <c r="O13253" i="3"/>
  <c r="O13245" i="3"/>
  <c r="O13237" i="3"/>
  <c r="O13229" i="3"/>
  <c r="O13221" i="3"/>
  <c r="O13213" i="3"/>
  <c r="O13205" i="3"/>
  <c r="O13197" i="3"/>
  <c r="O13189" i="3"/>
  <c r="O13181" i="3"/>
  <c r="O13173" i="3"/>
  <c r="O13165" i="3"/>
  <c r="O13157" i="3"/>
  <c r="O13149" i="3"/>
  <c r="O13141" i="3"/>
  <c r="O13133" i="3"/>
  <c r="O13125" i="3"/>
  <c r="O13117" i="3"/>
  <c r="O13109" i="3"/>
  <c r="O13101" i="3"/>
  <c r="O13093" i="3"/>
  <c r="O13085" i="3"/>
  <c r="O13077" i="3"/>
  <c r="O13069" i="3"/>
  <c r="O13061" i="3"/>
  <c r="O13053" i="3"/>
  <c r="O13045" i="3"/>
  <c r="O13037" i="3"/>
  <c r="O13029" i="3"/>
  <c r="O13021" i="3"/>
  <c r="O13013" i="3"/>
  <c r="O13005" i="3"/>
  <c r="O12997" i="3"/>
  <c r="O12989" i="3"/>
  <c r="O12981" i="3"/>
  <c r="O12973" i="3"/>
  <c r="O12965" i="3"/>
  <c r="O12957" i="3"/>
  <c r="O12949" i="3"/>
  <c r="O12941" i="3"/>
  <c r="O12933" i="3"/>
  <c r="O12925" i="3"/>
  <c r="O12917" i="3"/>
  <c r="O12909" i="3"/>
  <c r="O12901" i="3"/>
  <c r="O12893" i="3"/>
  <c r="O12885" i="3"/>
  <c r="O12877" i="3"/>
  <c r="O12869" i="3"/>
  <c r="O12861" i="3"/>
  <c r="O12853" i="3"/>
  <c r="O12845" i="3"/>
  <c r="O12837" i="3"/>
  <c r="O12829" i="3"/>
  <c r="O12821" i="3"/>
  <c r="O12813" i="3"/>
  <c r="O12805" i="3"/>
  <c r="O12797" i="3"/>
  <c r="O12789" i="3"/>
  <c r="O12781" i="3"/>
  <c r="O12773" i="3"/>
  <c r="O12765" i="3"/>
  <c r="O12757" i="3"/>
  <c r="O12749" i="3"/>
  <c r="O12741" i="3"/>
  <c r="O12733" i="3"/>
  <c r="O12725" i="3"/>
  <c r="O12717" i="3"/>
  <c r="O12709" i="3"/>
  <c r="O12701" i="3"/>
  <c r="O12693" i="3"/>
  <c r="O12685" i="3"/>
  <c r="O12677" i="3"/>
  <c r="O12669" i="3"/>
  <c r="O12661" i="3"/>
  <c r="O12653" i="3"/>
  <c r="O12645" i="3"/>
  <c r="O12637" i="3"/>
  <c r="O12629" i="3"/>
  <c r="O12621" i="3"/>
  <c r="O12613" i="3"/>
  <c r="O12605" i="3"/>
  <c r="O12597" i="3"/>
  <c r="O12589" i="3"/>
  <c r="O12581" i="3"/>
  <c r="O12573" i="3"/>
  <c r="O12565" i="3"/>
  <c r="O12557" i="3"/>
  <c r="O12549" i="3"/>
  <c r="O12541" i="3"/>
  <c r="O12533" i="3"/>
  <c r="O12525" i="3"/>
  <c r="O12517" i="3"/>
  <c r="O12509" i="3"/>
  <c r="O12501" i="3"/>
  <c r="O12493" i="3"/>
  <c r="O12485" i="3"/>
  <c r="O12477" i="3"/>
  <c r="O12469" i="3"/>
  <c r="O12461" i="3"/>
  <c r="O12453" i="3"/>
  <c r="O12445" i="3"/>
  <c r="O12437" i="3"/>
  <c r="O12429" i="3"/>
  <c r="O12421" i="3"/>
  <c r="O12413" i="3"/>
  <c r="O12405" i="3"/>
  <c r="O12397" i="3"/>
  <c r="O12389" i="3"/>
  <c r="O12381" i="3"/>
  <c r="O12373" i="3"/>
  <c r="O12365" i="3"/>
  <c r="O12357" i="3"/>
  <c r="O12349" i="3"/>
  <c r="O12341" i="3"/>
  <c r="O12333" i="3"/>
  <c r="O12325" i="3"/>
  <c r="O12317" i="3"/>
  <c r="O12309" i="3"/>
  <c r="O12301" i="3"/>
  <c r="O12293" i="3"/>
  <c r="O12285" i="3"/>
  <c r="O12277" i="3"/>
  <c r="O12269" i="3"/>
  <c r="O12261" i="3"/>
  <c r="O12253" i="3"/>
  <c r="O12245" i="3"/>
  <c r="O12237" i="3"/>
  <c r="O12229" i="3"/>
  <c r="O12221" i="3"/>
  <c r="O12213" i="3"/>
  <c r="O12205" i="3"/>
  <c r="O12197" i="3"/>
  <c r="O12189" i="3"/>
  <c r="O12181" i="3"/>
  <c r="O12173" i="3"/>
  <c r="O12165" i="3"/>
  <c r="O12157" i="3"/>
  <c r="O12149" i="3"/>
  <c r="O12141" i="3"/>
  <c r="O12133" i="3"/>
  <c r="O12125" i="3"/>
  <c r="O12117" i="3"/>
  <c r="O12109" i="3"/>
  <c r="O12101" i="3"/>
  <c r="O12093" i="3"/>
  <c r="O12085" i="3"/>
  <c r="O12077" i="3"/>
  <c r="O12069" i="3"/>
  <c r="O12061" i="3"/>
  <c r="O12053" i="3"/>
  <c r="O12045" i="3"/>
  <c r="O12037" i="3"/>
  <c r="O12029" i="3"/>
  <c r="O12021" i="3"/>
  <c r="O12013" i="3"/>
  <c r="O12005" i="3"/>
  <c r="O11997" i="3"/>
  <c r="O11989" i="3"/>
  <c r="O11981" i="3"/>
  <c r="O11973" i="3"/>
  <c r="O11965" i="3"/>
  <c r="O11957" i="3"/>
  <c r="O11949" i="3"/>
  <c r="O11941" i="3"/>
  <c r="O11933" i="3"/>
  <c r="O11925" i="3"/>
  <c r="O11917" i="3"/>
  <c r="O11909" i="3"/>
  <c r="O11901" i="3"/>
  <c r="O11893" i="3"/>
  <c r="O11885" i="3"/>
  <c r="O11877" i="3"/>
  <c r="O11869" i="3"/>
  <c r="O11861" i="3"/>
  <c r="O11853" i="3"/>
  <c r="O11845" i="3"/>
  <c r="O11837" i="3"/>
  <c r="O11829" i="3"/>
  <c r="O11821" i="3"/>
  <c r="O11813" i="3"/>
  <c r="O11805" i="3"/>
  <c r="O11797" i="3"/>
  <c r="O11789" i="3"/>
  <c r="O11781" i="3"/>
  <c r="O11773" i="3"/>
  <c r="O11765" i="3"/>
  <c r="O11757" i="3"/>
  <c r="O11749" i="3"/>
  <c r="O11741" i="3"/>
  <c r="O11733" i="3"/>
  <c r="O11725" i="3"/>
  <c r="O11717" i="3"/>
  <c r="O11709" i="3"/>
  <c r="O11701" i="3"/>
  <c r="O11693" i="3"/>
  <c r="O11685" i="3"/>
  <c r="O11677" i="3"/>
  <c r="O11669" i="3"/>
  <c r="O11661" i="3"/>
  <c r="O11653" i="3"/>
  <c r="O11645" i="3"/>
  <c r="O11637" i="3"/>
  <c r="O11629" i="3"/>
  <c r="O11621" i="3"/>
  <c r="O11613" i="3"/>
  <c r="O11605" i="3"/>
  <c r="O11597" i="3"/>
  <c r="O11589" i="3"/>
  <c r="O11581" i="3"/>
  <c r="O11573" i="3"/>
  <c r="O11565" i="3"/>
  <c r="O11557" i="3"/>
  <c r="O11549" i="3"/>
  <c r="O11541" i="3"/>
  <c r="O11533" i="3"/>
  <c r="O11525" i="3"/>
  <c r="O11517" i="3"/>
  <c r="O11509" i="3"/>
  <c r="O11501" i="3"/>
  <c r="O11493" i="3"/>
  <c r="O11485" i="3"/>
  <c r="O11477" i="3"/>
  <c r="O11469" i="3"/>
  <c r="O11461" i="3"/>
  <c r="O11453" i="3"/>
  <c r="O11445" i="3"/>
  <c r="O11437" i="3"/>
  <c r="O11429" i="3"/>
  <c r="O11421" i="3"/>
  <c r="O11413" i="3"/>
  <c r="O11405" i="3"/>
  <c r="O11397" i="3"/>
  <c r="O11389" i="3"/>
  <c r="O11381" i="3"/>
  <c r="O11373" i="3"/>
  <c r="O11365" i="3"/>
  <c r="O11357" i="3"/>
  <c r="O11349" i="3"/>
  <c r="O11341" i="3"/>
  <c r="O11333" i="3"/>
  <c r="O11325" i="3"/>
  <c r="O11317" i="3"/>
  <c r="O11309" i="3"/>
  <c r="O11301" i="3"/>
  <c r="O11293" i="3"/>
  <c r="O11285" i="3"/>
  <c r="O11277" i="3"/>
  <c r="O11269" i="3"/>
  <c r="O11261" i="3"/>
  <c r="O11253" i="3"/>
  <c r="O11245" i="3"/>
  <c r="O11237" i="3"/>
  <c r="O11229" i="3"/>
  <c r="O11221" i="3"/>
  <c r="O11213" i="3"/>
  <c r="O11205" i="3"/>
  <c r="O11197" i="3"/>
  <c r="O11189" i="3"/>
  <c r="O11181" i="3"/>
  <c r="O11173" i="3"/>
  <c r="O11165" i="3"/>
  <c r="O11157" i="3"/>
  <c r="O11149" i="3"/>
  <c r="O11141" i="3"/>
  <c r="O11133" i="3"/>
  <c r="O11125" i="3"/>
  <c r="O11117" i="3"/>
  <c r="O11109" i="3"/>
  <c r="O11101" i="3"/>
  <c r="O11093" i="3"/>
  <c r="O11085" i="3"/>
  <c r="O11077" i="3"/>
  <c r="O11069" i="3"/>
  <c r="O11061" i="3"/>
  <c r="O11053" i="3"/>
  <c r="O11045" i="3"/>
  <c r="O11037" i="3"/>
  <c r="O11029" i="3"/>
  <c r="O11021" i="3"/>
  <c r="O11013" i="3"/>
  <c r="O11005" i="3"/>
  <c r="O10997" i="3"/>
  <c r="O10989" i="3"/>
  <c r="O10981" i="3"/>
  <c r="O10973" i="3"/>
  <c r="O10965" i="3"/>
  <c r="O10957" i="3"/>
  <c r="O10949" i="3"/>
  <c r="O10941" i="3"/>
  <c r="O10933" i="3"/>
  <c r="O10925" i="3"/>
  <c r="O10917" i="3"/>
  <c r="O10909" i="3"/>
  <c r="O10901" i="3"/>
  <c r="O10893" i="3"/>
  <c r="O10885" i="3"/>
  <c r="O10877" i="3"/>
  <c r="O10869" i="3"/>
  <c r="O10861" i="3"/>
  <c r="O10853" i="3"/>
  <c r="O10845" i="3"/>
  <c r="O10837" i="3"/>
  <c r="O10829" i="3"/>
  <c r="O10821" i="3"/>
  <c r="O10813" i="3"/>
  <c r="O10805" i="3"/>
  <c r="O10797" i="3"/>
  <c r="O10789" i="3"/>
  <c r="O10781" i="3"/>
  <c r="O10773" i="3"/>
  <c r="O10765" i="3"/>
  <c r="O10757" i="3"/>
  <c r="O10749" i="3"/>
  <c r="O10741" i="3"/>
  <c r="O10733" i="3"/>
  <c r="O10725" i="3"/>
  <c r="O10717" i="3"/>
  <c r="O10709" i="3"/>
  <c r="O10701" i="3"/>
  <c r="O10693" i="3"/>
  <c r="O10685" i="3"/>
  <c r="O10677" i="3"/>
  <c r="O10669" i="3"/>
  <c r="O10661" i="3"/>
  <c r="O10653" i="3"/>
  <c r="O10645" i="3"/>
  <c r="O10637" i="3"/>
  <c r="O10629" i="3"/>
  <c r="O10621" i="3"/>
  <c r="O10613" i="3"/>
  <c r="O10605" i="3"/>
  <c r="O10597" i="3"/>
  <c r="O10589" i="3"/>
  <c r="O10581" i="3"/>
  <c r="O10573" i="3"/>
  <c r="O10565" i="3"/>
  <c r="O10557" i="3"/>
  <c r="O10549" i="3"/>
  <c r="O10541" i="3"/>
  <c r="O10533" i="3"/>
  <c r="O10525" i="3"/>
  <c r="O10517" i="3"/>
  <c r="O10509" i="3"/>
  <c r="O10501" i="3"/>
  <c r="O10493" i="3"/>
  <c r="O10485" i="3"/>
  <c r="O10477" i="3"/>
  <c r="O10469" i="3"/>
  <c r="O10461" i="3"/>
  <c r="O10453" i="3"/>
  <c r="O10445" i="3"/>
  <c r="O10437" i="3"/>
  <c r="O10429" i="3"/>
  <c r="O10421" i="3"/>
  <c r="O10413" i="3"/>
  <c r="O10405" i="3"/>
  <c r="O10397" i="3"/>
  <c r="O10389" i="3"/>
  <c r="O10381" i="3"/>
  <c r="O10373" i="3"/>
  <c r="O10365" i="3"/>
  <c r="O10357" i="3"/>
  <c r="O10349" i="3"/>
  <c r="O10341" i="3"/>
  <c r="O10333" i="3"/>
  <c r="O10325" i="3"/>
  <c r="O10317" i="3"/>
  <c r="O10309" i="3"/>
  <c r="O10301" i="3"/>
  <c r="O10293" i="3"/>
  <c r="O10285" i="3"/>
  <c r="O10277" i="3"/>
  <c r="O10269" i="3"/>
  <c r="O10261" i="3"/>
  <c r="O10253" i="3"/>
  <c r="O10245" i="3"/>
  <c r="O10237" i="3"/>
  <c r="O10229" i="3"/>
  <c r="O10221" i="3"/>
  <c r="O10213" i="3"/>
  <c r="O10205" i="3"/>
  <c r="O10197" i="3"/>
  <c r="O10189" i="3"/>
  <c r="O10181" i="3"/>
  <c r="O10173" i="3"/>
  <c r="O10165" i="3"/>
  <c r="O10157" i="3"/>
  <c r="O10149" i="3"/>
  <c r="O10141" i="3"/>
  <c r="O10133" i="3"/>
  <c r="O10125" i="3"/>
  <c r="O10117" i="3"/>
  <c r="O10109" i="3"/>
  <c r="O10101" i="3"/>
  <c r="O10093" i="3"/>
  <c r="O10085" i="3"/>
  <c r="O10077" i="3"/>
  <c r="O10069" i="3"/>
  <c r="O10061" i="3"/>
  <c r="O10053" i="3"/>
  <c r="O10045" i="3"/>
  <c r="O10037" i="3"/>
  <c r="O10029" i="3"/>
  <c r="O10021" i="3"/>
  <c r="O10013" i="3"/>
  <c r="O10005" i="3"/>
  <c r="O9997" i="3"/>
  <c r="O9989" i="3"/>
  <c r="O9981" i="3"/>
  <c r="O9973" i="3"/>
  <c r="O9965" i="3"/>
  <c r="O9957" i="3"/>
  <c r="O9949" i="3"/>
  <c r="O9941" i="3"/>
  <c r="O9933" i="3"/>
  <c r="O9925" i="3"/>
  <c r="O9917" i="3"/>
  <c r="O9909" i="3"/>
  <c r="O9901" i="3"/>
  <c r="O9893" i="3"/>
  <c r="O9885" i="3"/>
  <c r="O9877" i="3"/>
  <c r="O9869" i="3"/>
  <c r="O9861" i="3"/>
  <c r="O9853" i="3"/>
  <c r="O9845" i="3"/>
  <c r="O9837" i="3"/>
  <c r="O9829" i="3"/>
  <c r="O9821" i="3"/>
  <c r="O9813" i="3"/>
  <c r="O9805" i="3"/>
  <c r="O9797" i="3"/>
  <c r="O9789" i="3"/>
  <c r="O9781" i="3"/>
  <c r="O9773" i="3"/>
  <c r="O9765" i="3"/>
  <c r="O9757" i="3"/>
  <c r="O9749" i="3"/>
  <c r="O9741" i="3"/>
  <c r="O9733" i="3"/>
  <c r="O9725" i="3"/>
  <c r="O9717" i="3"/>
  <c r="O9709" i="3"/>
  <c r="O9701" i="3"/>
  <c r="O9693" i="3"/>
  <c r="O9685" i="3"/>
  <c r="O9677" i="3"/>
  <c r="O9669" i="3"/>
  <c r="O9661" i="3"/>
  <c r="O9653" i="3"/>
  <c r="O9645" i="3"/>
  <c r="O9637" i="3"/>
  <c r="O9629" i="3"/>
  <c r="O9621" i="3"/>
  <c r="O9613" i="3"/>
  <c r="O9605" i="3"/>
  <c r="O9597" i="3"/>
  <c r="O9589" i="3"/>
  <c r="O9581" i="3"/>
  <c r="O9573" i="3"/>
  <c r="O9565" i="3"/>
  <c r="O9557" i="3"/>
  <c r="O9549" i="3"/>
  <c r="O9541" i="3"/>
  <c r="O9533" i="3"/>
  <c r="O9525" i="3"/>
  <c r="O9517" i="3"/>
  <c r="O9509" i="3"/>
  <c r="O9501" i="3"/>
  <c r="O9493" i="3"/>
  <c r="O9485" i="3"/>
  <c r="O9477" i="3"/>
  <c r="O9469" i="3"/>
  <c r="O9461" i="3"/>
  <c r="O9453" i="3"/>
  <c r="O9445" i="3"/>
  <c r="O9437" i="3"/>
  <c r="O9429" i="3"/>
  <c r="O9421" i="3"/>
  <c r="O9413" i="3"/>
  <c r="O9405" i="3"/>
  <c r="O9397" i="3"/>
  <c r="O9389" i="3"/>
  <c r="O9381" i="3"/>
  <c r="O9373" i="3"/>
  <c r="O9365" i="3"/>
  <c r="O9357" i="3"/>
  <c r="O9349" i="3"/>
  <c r="O9341" i="3"/>
  <c r="O9333" i="3"/>
  <c r="O9325" i="3"/>
  <c r="O9317" i="3"/>
  <c r="O9309" i="3"/>
  <c r="O9301" i="3"/>
  <c r="O9293" i="3"/>
  <c r="O9285" i="3"/>
  <c r="O9277" i="3"/>
  <c r="O9269" i="3"/>
  <c r="O9261" i="3"/>
  <c r="O9253" i="3"/>
  <c r="O9245" i="3"/>
  <c r="O9237" i="3"/>
  <c r="O9229" i="3"/>
  <c r="O9221" i="3"/>
  <c r="O9213" i="3"/>
  <c r="O9205" i="3"/>
  <c r="O9197" i="3"/>
  <c r="O9189" i="3"/>
  <c r="O9181" i="3"/>
  <c r="O9173" i="3"/>
  <c r="O9165" i="3"/>
  <c r="O9157" i="3"/>
  <c r="O9149" i="3"/>
  <c r="O9141" i="3"/>
  <c r="O9133" i="3"/>
  <c r="O9125" i="3"/>
  <c r="O9117" i="3"/>
  <c r="O9109" i="3"/>
  <c r="O9101" i="3"/>
  <c r="O9093" i="3"/>
  <c r="O9085" i="3"/>
  <c r="O9077" i="3"/>
  <c r="O9069" i="3"/>
  <c r="O9061" i="3"/>
  <c r="O9053" i="3"/>
  <c r="O9045" i="3"/>
  <c r="O9037" i="3"/>
  <c r="O9029" i="3"/>
  <c r="O9021" i="3"/>
  <c r="O9013" i="3"/>
  <c r="O9005" i="3"/>
  <c r="O8997" i="3"/>
  <c r="O8989" i="3"/>
  <c r="O8981" i="3"/>
  <c r="O8973" i="3"/>
  <c r="O8965" i="3"/>
  <c r="O8957" i="3"/>
  <c r="O8949" i="3"/>
  <c r="O8941" i="3"/>
  <c r="O8933" i="3"/>
  <c r="O8925" i="3"/>
  <c r="O8917" i="3"/>
  <c r="O8909" i="3"/>
  <c r="O8901" i="3"/>
  <c r="O8893" i="3"/>
  <c r="O8885" i="3"/>
  <c r="O8877" i="3"/>
  <c r="O8869" i="3"/>
  <c r="O8861" i="3"/>
  <c r="O8853" i="3"/>
  <c r="O8845" i="3"/>
  <c r="O8837" i="3"/>
  <c r="O8829" i="3"/>
  <c r="O8821" i="3"/>
  <c r="O8813" i="3"/>
  <c r="O8805" i="3"/>
  <c r="O8797" i="3"/>
  <c r="O8789" i="3"/>
  <c r="O8781" i="3"/>
  <c r="O8773" i="3"/>
  <c r="O8765" i="3"/>
  <c r="O8757" i="3"/>
  <c r="O8749" i="3"/>
  <c r="O8741" i="3"/>
  <c r="O8733" i="3"/>
  <c r="O8725" i="3"/>
  <c r="O8717" i="3"/>
  <c r="O8709" i="3"/>
  <c r="O8701" i="3"/>
  <c r="O8693" i="3"/>
  <c r="O8685" i="3"/>
  <c r="O8677" i="3"/>
  <c r="O8669" i="3"/>
  <c r="O8661" i="3"/>
  <c r="O8653" i="3"/>
  <c r="O8645" i="3"/>
  <c r="O8637" i="3"/>
  <c r="O8629" i="3"/>
  <c r="O8621" i="3"/>
  <c r="O8613" i="3"/>
  <c r="O8605" i="3"/>
  <c r="O8597" i="3"/>
  <c r="O8589" i="3"/>
  <c r="O8581" i="3"/>
  <c r="O8573" i="3"/>
  <c r="O8565" i="3"/>
  <c r="O8557" i="3"/>
  <c r="O8549" i="3"/>
  <c r="O8541" i="3"/>
  <c r="O8533" i="3"/>
  <c r="O8525" i="3"/>
  <c r="O8517" i="3"/>
  <c r="O8509" i="3"/>
  <c r="O8501" i="3"/>
  <c r="O8493" i="3"/>
  <c r="O8485" i="3"/>
  <c r="O8477" i="3"/>
  <c r="O8469" i="3"/>
  <c r="O8461" i="3"/>
  <c r="O8453" i="3"/>
  <c r="O8445" i="3"/>
  <c r="O8437" i="3"/>
  <c r="O8429" i="3"/>
  <c r="O8421" i="3"/>
  <c r="O8413" i="3"/>
  <c r="O8405" i="3"/>
  <c r="O8397" i="3"/>
  <c r="O8389" i="3"/>
  <c r="O8381" i="3"/>
  <c r="O8373" i="3"/>
  <c r="O8365" i="3"/>
  <c r="O8357" i="3"/>
  <c r="O8349" i="3"/>
  <c r="O8341" i="3"/>
  <c r="O8333" i="3"/>
  <c r="O8325" i="3"/>
  <c r="O8317" i="3"/>
  <c r="O8309" i="3"/>
  <c r="O8301" i="3"/>
  <c r="O8293" i="3"/>
  <c r="O8285" i="3"/>
  <c r="O8277" i="3"/>
  <c r="O8269" i="3"/>
  <c r="O8261" i="3"/>
  <c r="O8253" i="3"/>
  <c r="O8245" i="3"/>
  <c r="O8237" i="3"/>
  <c r="O8229" i="3"/>
  <c r="O8221" i="3"/>
  <c r="O8213" i="3"/>
  <c r="O8205" i="3"/>
  <c r="O8197" i="3"/>
  <c r="O8189" i="3"/>
  <c r="O8181" i="3"/>
  <c r="O8173" i="3"/>
  <c r="O8165" i="3"/>
  <c r="O8157" i="3"/>
  <c r="O8149" i="3"/>
  <c r="O8141" i="3"/>
  <c r="O8133" i="3"/>
  <c r="O8125" i="3"/>
  <c r="O8117" i="3"/>
  <c r="O8109" i="3"/>
  <c r="O8101" i="3"/>
  <c r="O8093" i="3"/>
  <c r="O8085" i="3"/>
  <c r="O8077" i="3"/>
  <c r="O8069" i="3"/>
  <c r="O8061" i="3"/>
  <c r="O8053" i="3"/>
  <c r="O8045" i="3"/>
  <c r="O8037" i="3"/>
  <c r="O8029" i="3"/>
  <c r="O8021" i="3"/>
  <c r="O8013" i="3"/>
  <c r="O8005" i="3"/>
  <c r="O7997" i="3"/>
  <c r="O7989" i="3"/>
  <c r="O7981" i="3"/>
  <c r="O7973" i="3"/>
  <c r="O7965" i="3"/>
  <c r="O7957" i="3"/>
  <c r="O7949" i="3"/>
  <c r="O7941" i="3"/>
  <c r="O7933" i="3"/>
  <c r="O7925" i="3"/>
  <c r="O7917" i="3"/>
  <c r="O7909" i="3"/>
  <c r="O7901" i="3"/>
  <c r="O7893" i="3"/>
  <c r="O7885" i="3"/>
  <c r="O7877" i="3"/>
  <c r="O7869" i="3"/>
  <c r="O7861" i="3"/>
  <c r="O7853" i="3"/>
  <c r="O7845" i="3"/>
  <c r="O7837" i="3"/>
  <c r="O7829" i="3"/>
  <c r="O7821" i="3"/>
  <c r="O7813" i="3"/>
  <c r="O7805" i="3"/>
  <c r="O7797" i="3"/>
  <c r="O7789" i="3"/>
  <c r="O7781" i="3"/>
  <c r="O7773" i="3"/>
  <c r="O7765" i="3"/>
  <c r="O7757" i="3"/>
  <c r="O7749" i="3"/>
  <c r="O7741" i="3"/>
  <c r="O7733" i="3"/>
  <c r="O7725" i="3"/>
  <c r="O7717" i="3"/>
  <c r="O7709" i="3"/>
  <c r="O7701" i="3"/>
  <c r="O7693" i="3"/>
  <c r="O7685" i="3"/>
  <c r="O7677" i="3"/>
  <c r="O7669" i="3"/>
  <c r="O7661" i="3"/>
  <c r="O7653" i="3"/>
  <c r="O7645" i="3"/>
  <c r="O7637" i="3"/>
  <c r="O7629" i="3"/>
  <c r="O7621" i="3"/>
  <c r="O7613" i="3"/>
  <c r="O7605" i="3"/>
  <c r="O7597" i="3"/>
  <c r="O7589" i="3"/>
  <c r="O7581" i="3"/>
  <c r="O7573" i="3"/>
  <c r="O7565" i="3"/>
  <c r="O7557" i="3"/>
  <c r="O7549" i="3"/>
  <c r="O7541" i="3"/>
  <c r="O7533" i="3"/>
  <c r="O7525" i="3"/>
  <c r="O7517" i="3"/>
  <c r="O7509" i="3"/>
  <c r="O7501" i="3"/>
  <c r="O7493" i="3"/>
  <c r="O7485" i="3"/>
  <c r="O7477" i="3"/>
  <c r="O7469" i="3"/>
  <c r="O7461" i="3"/>
  <c r="O7453" i="3"/>
  <c r="O7445" i="3"/>
  <c r="O7437" i="3"/>
  <c r="O7429" i="3"/>
  <c r="O7421" i="3"/>
  <c r="O7413" i="3"/>
  <c r="O7405" i="3"/>
  <c r="O7397" i="3"/>
  <c r="O7389" i="3"/>
  <c r="O7381" i="3"/>
  <c r="O7373" i="3"/>
  <c r="O7365" i="3"/>
  <c r="O7357" i="3"/>
  <c r="O7349" i="3"/>
  <c r="O7341" i="3"/>
  <c r="O7333" i="3"/>
  <c r="O7325" i="3"/>
  <c r="O7317" i="3"/>
  <c r="O7309" i="3"/>
  <c r="O7301" i="3"/>
  <c r="O7293" i="3"/>
  <c r="O7285" i="3"/>
  <c r="O7277" i="3"/>
  <c r="O7269" i="3"/>
  <c r="O7261" i="3"/>
  <c r="O7253" i="3"/>
  <c r="O7245" i="3"/>
  <c r="O7237" i="3"/>
  <c r="O7229" i="3"/>
  <c r="O7221" i="3"/>
  <c r="O7213" i="3"/>
  <c r="O7205" i="3"/>
  <c r="O7197" i="3"/>
  <c r="O7189" i="3"/>
  <c r="O7181" i="3"/>
  <c r="O7173" i="3"/>
  <c r="O7165" i="3"/>
  <c r="O7157" i="3"/>
  <c r="O7149" i="3"/>
  <c r="O7141" i="3"/>
  <c r="O7133" i="3"/>
  <c r="O7125" i="3"/>
  <c r="O7117" i="3"/>
  <c r="O7109" i="3"/>
  <c r="O7101" i="3"/>
  <c r="O7093" i="3"/>
  <c r="O7085" i="3"/>
  <c r="O7077" i="3"/>
  <c r="O7069" i="3"/>
  <c r="O7061" i="3"/>
  <c r="O7053" i="3"/>
  <c r="O7045" i="3"/>
  <c r="O7037" i="3"/>
  <c r="O7029" i="3"/>
  <c r="O7021" i="3"/>
  <c r="O7013" i="3"/>
  <c r="O7005" i="3"/>
  <c r="O6997" i="3"/>
  <c r="O6989" i="3"/>
  <c r="O6981" i="3"/>
  <c r="O6973" i="3"/>
  <c r="O6965" i="3"/>
  <c r="O6957" i="3"/>
  <c r="O6949" i="3"/>
  <c r="O6941" i="3"/>
  <c r="O6933" i="3"/>
  <c r="O6925" i="3"/>
  <c r="O6917" i="3"/>
  <c r="O6909" i="3"/>
  <c r="O6901" i="3"/>
  <c r="O6893" i="3"/>
  <c r="O6885" i="3"/>
  <c r="O6877" i="3"/>
  <c r="O6869" i="3"/>
  <c r="O6861" i="3"/>
  <c r="O6853" i="3"/>
  <c r="O6845" i="3"/>
  <c r="O6837" i="3"/>
  <c r="O6829" i="3"/>
  <c r="O6821" i="3"/>
  <c r="O6813" i="3"/>
  <c r="O6805" i="3"/>
  <c r="O6797" i="3"/>
  <c r="O6789" i="3"/>
  <c r="O6781" i="3"/>
  <c r="O6773" i="3"/>
  <c r="O6765" i="3"/>
  <c r="O6757" i="3"/>
  <c r="O6749" i="3"/>
  <c r="O6741" i="3"/>
  <c r="O6733" i="3"/>
  <c r="O6725" i="3"/>
  <c r="O6717" i="3"/>
  <c r="O6709" i="3"/>
  <c r="O6701" i="3"/>
  <c r="O6693" i="3"/>
  <c r="O6685" i="3"/>
  <c r="O6677" i="3"/>
  <c r="O6669" i="3"/>
  <c r="O6661" i="3"/>
  <c r="O6653" i="3"/>
  <c r="O6645" i="3"/>
  <c r="O6637" i="3"/>
  <c r="O6629" i="3"/>
  <c r="O6621" i="3"/>
  <c r="O6613" i="3"/>
  <c r="O6605" i="3"/>
  <c r="O6597" i="3"/>
  <c r="O6589" i="3"/>
  <c r="O6581" i="3"/>
  <c r="O6573" i="3"/>
  <c r="O6565" i="3"/>
  <c r="O6557" i="3"/>
  <c r="O6549" i="3"/>
  <c r="O6541" i="3"/>
  <c r="O6533" i="3"/>
  <c r="O6525" i="3"/>
  <c r="O6517" i="3"/>
  <c r="O6509" i="3"/>
  <c r="O6501" i="3"/>
  <c r="O6493" i="3"/>
  <c r="O6485" i="3"/>
  <c r="O6477" i="3"/>
  <c r="O6469" i="3"/>
  <c r="O6461" i="3"/>
  <c r="O6453" i="3"/>
  <c r="O6445" i="3"/>
  <c r="O6437" i="3"/>
  <c r="O6429" i="3"/>
  <c r="O6421" i="3"/>
  <c r="O6413" i="3"/>
  <c r="O6405" i="3"/>
  <c r="O6397" i="3"/>
  <c r="O6389" i="3"/>
  <c r="O6381" i="3"/>
  <c r="O6373" i="3"/>
  <c r="O6365" i="3"/>
  <c r="O6357" i="3"/>
  <c r="O6349" i="3"/>
  <c r="O6341" i="3"/>
  <c r="O6333" i="3"/>
  <c r="O6325" i="3"/>
  <c r="O6317" i="3"/>
  <c r="O6309" i="3"/>
  <c r="O6301" i="3"/>
  <c r="O6293" i="3"/>
  <c r="O6285" i="3"/>
  <c r="O6277" i="3"/>
  <c r="O6269" i="3"/>
  <c r="O6261" i="3"/>
  <c r="O6253" i="3"/>
  <c r="O6245" i="3"/>
  <c r="O6237" i="3"/>
  <c r="O6229" i="3"/>
  <c r="O6221" i="3"/>
  <c r="O6213" i="3"/>
  <c r="O6205" i="3"/>
  <c r="O6197" i="3"/>
  <c r="O6189" i="3"/>
  <c r="O6181" i="3"/>
  <c r="O6173" i="3"/>
  <c r="O6165" i="3"/>
  <c r="O6157" i="3"/>
  <c r="O6149" i="3"/>
  <c r="O6141" i="3"/>
  <c r="O6133" i="3"/>
  <c r="O6125" i="3"/>
  <c r="O6117" i="3"/>
  <c r="O6109" i="3"/>
  <c r="O6101" i="3"/>
  <c r="O6093" i="3"/>
  <c r="O6085" i="3"/>
  <c r="O6077" i="3"/>
  <c r="O6069" i="3"/>
  <c r="O6061" i="3"/>
  <c r="O6053" i="3"/>
  <c r="O6045" i="3"/>
  <c r="O6037" i="3"/>
  <c r="O6029" i="3"/>
  <c r="O6021" i="3"/>
  <c r="O6013" i="3"/>
  <c r="O6005" i="3"/>
  <c r="O5997" i="3"/>
  <c r="O5989" i="3"/>
  <c r="O5981" i="3"/>
  <c r="O5973" i="3"/>
  <c r="O5965" i="3"/>
  <c r="O5957" i="3"/>
  <c r="O5949" i="3"/>
  <c r="O5941" i="3"/>
  <c r="O5933" i="3"/>
  <c r="O5925" i="3"/>
  <c r="O5917" i="3"/>
  <c r="O5909" i="3"/>
  <c r="O5901" i="3"/>
  <c r="O5893" i="3"/>
  <c r="O5885" i="3"/>
  <c r="O5877" i="3"/>
  <c r="O5869" i="3"/>
  <c r="O5861" i="3"/>
  <c r="O5853" i="3"/>
  <c r="O5845" i="3"/>
  <c r="O5837" i="3"/>
  <c r="O5829" i="3"/>
  <c r="O5821" i="3"/>
  <c r="O5813" i="3"/>
  <c r="O5805" i="3"/>
  <c r="O5797" i="3"/>
  <c r="O5789" i="3"/>
  <c r="O5781" i="3"/>
  <c r="O5773" i="3"/>
  <c r="O5765" i="3"/>
  <c r="O5757" i="3"/>
  <c r="O5749" i="3"/>
  <c r="O5741" i="3"/>
  <c r="O5733" i="3"/>
  <c r="O5725" i="3"/>
  <c r="O5717" i="3"/>
  <c r="O5709" i="3"/>
  <c r="O5701" i="3"/>
  <c r="O5693" i="3"/>
  <c r="O5685" i="3"/>
  <c r="O5677" i="3"/>
  <c r="O5669" i="3"/>
  <c r="O5661" i="3"/>
  <c r="O5653" i="3"/>
  <c r="O5645" i="3"/>
  <c r="O5637" i="3"/>
  <c r="O5629" i="3"/>
  <c r="O5621" i="3"/>
  <c r="O5613" i="3"/>
  <c r="O5605" i="3"/>
  <c r="O5597" i="3"/>
  <c r="O5589" i="3"/>
  <c r="O5581" i="3"/>
  <c r="O5573" i="3"/>
  <c r="O5565" i="3"/>
  <c r="O5557" i="3"/>
  <c r="O5549" i="3"/>
  <c r="O5541" i="3"/>
  <c r="O5533" i="3"/>
  <c r="O5525" i="3"/>
  <c r="O5517" i="3"/>
  <c r="O5509" i="3"/>
  <c r="O5501" i="3"/>
  <c r="O5493" i="3"/>
  <c r="O5485" i="3"/>
  <c r="O5477" i="3"/>
  <c r="O5469" i="3"/>
  <c r="O5461" i="3"/>
  <c r="O5453" i="3"/>
  <c r="O5445" i="3"/>
  <c r="O5437" i="3"/>
  <c r="O5429" i="3"/>
  <c r="O5421" i="3"/>
  <c r="O5413" i="3"/>
  <c r="O5405" i="3"/>
  <c r="O5397" i="3"/>
  <c r="O5389" i="3"/>
  <c r="O5381" i="3"/>
  <c r="O5373" i="3"/>
  <c r="O5365" i="3"/>
  <c r="O5357" i="3"/>
  <c r="O5349" i="3"/>
  <c r="O5341" i="3"/>
  <c r="O5333" i="3"/>
  <c r="O5325" i="3"/>
  <c r="O5317" i="3"/>
  <c r="O5309" i="3"/>
  <c r="O5301" i="3"/>
  <c r="O5293" i="3"/>
  <c r="O5285" i="3"/>
  <c r="O5277" i="3"/>
  <c r="O5269" i="3"/>
  <c r="O5261" i="3"/>
  <c r="O5253" i="3"/>
  <c r="O5245" i="3"/>
  <c r="O5237" i="3"/>
  <c r="O5229" i="3"/>
  <c r="O5221" i="3"/>
  <c r="O5213" i="3"/>
  <c r="O5205" i="3"/>
  <c r="O5197" i="3"/>
  <c r="O5189" i="3"/>
  <c r="O5181" i="3"/>
  <c r="O5173" i="3"/>
  <c r="O5165" i="3"/>
  <c r="O5157" i="3"/>
  <c r="O5149" i="3"/>
  <c r="O5141" i="3"/>
  <c r="O5133" i="3"/>
  <c r="O5125" i="3"/>
  <c r="O5117" i="3"/>
  <c r="O5109" i="3"/>
  <c r="O5101" i="3"/>
  <c r="O5093" i="3"/>
  <c r="O5085" i="3"/>
  <c r="O5077" i="3"/>
  <c r="O5069" i="3"/>
  <c r="O5061" i="3"/>
  <c r="O5053" i="3"/>
  <c r="O5045" i="3"/>
  <c r="O5037" i="3"/>
  <c r="O5029" i="3"/>
  <c r="O5021" i="3"/>
  <c r="O5013" i="3"/>
  <c r="O5005" i="3"/>
  <c r="O4997" i="3"/>
  <c r="O4989" i="3"/>
  <c r="O4981" i="3"/>
  <c r="O4973" i="3"/>
  <c r="O4965" i="3"/>
  <c r="O4957" i="3"/>
  <c r="O4949" i="3"/>
  <c r="O4941" i="3"/>
  <c r="O4933" i="3"/>
  <c r="O4925" i="3"/>
  <c r="O4917" i="3"/>
  <c r="O4909" i="3"/>
  <c r="O4901" i="3"/>
  <c r="O4893" i="3"/>
  <c r="O4885" i="3"/>
  <c r="O4877" i="3"/>
  <c r="O4869" i="3"/>
  <c r="O4861" i="3"/>
  <c r="O4853" i="3"/>
  <c r="O4845" i="3"/>
  <c r="O4837" i="3"/>
  <c r="O4829" i="3"/>
  <c r="O4821" i="3"/>
  <c r="O4813" i="3"/>
  <c r="O4805" i="3"/>
  <c r="O4797" i="3"/>
  <c r="O4789" i="3"/>
  <c r="O4781" i="3"/>
  <c r="O4773" i="3"/>
  <c r="O4765" i="3"/>
  <c r="O4757" i="3"/>
  <c r="O4749" i="3"/>
  <c r="O4741" i="3"/>
  <c r="O4733" i="3"/>
  <c r="O4725" i="3"/>
  <c r="O4717" i="3"/>
  <c r="O4709" i="3"/>
  <c r="O4701" i="3"/>
  <c r="O4693" i="3"/>
  <c r="O4685" i="3"/>
  <c r="O4677" i="3"/>
  <c r="O4669" i="3"/>
  <c r="O4661" i="3"/>
  <c r="O4653" i="3"/>
  <c r="O4645" i="3"/>
  <c r="O4637" i="3"/>
  <c r="O4629" i="3"/>
  <c r="O4621" i="3"/>
  <c r="O4613" i="3"/>
  <c r="O4605" i="3"/>
  <c r="O4597" i="3"/>
  <c r="O4589" i="3"/>
  <c r="O4581" i="3"/>
  <c r="O4573" i="3"/>
  <c r="O4565" i="3"/>
  <c r="O4557" i="3"/>
  <c r="O4549" i="3"/>
  <c r="O4541" i="3"/>
  <c r="O4533" i="3"/>
  <c r="O4525" i="3"/>
  <c r="O4517" i="3"/>
  <c r="O4509" i="3"/>
  <c r="O4501" i="3"/>
  <c r="O4493" i="3"/>
  <c r="O4485" i="3"/>
  <c r="O4477" i="3"/>
  <c r="O4469" i="3"/>
  <c r="O4461" i="3"/>
  <c r="O4453" i="3"/>
  <c r="O4445" i="3"/>
  <c r="O4437" i="3"/>
  <c r="O4429" i="3"/>
  <c r="O4421" i="3"/>
  <c r="O4413" i="3"/>
  <c r="O4405" i="3"/>
  <c r="O4397" i="3"/>
  <c r="O4389" i="3"/>
  <c r="O4381" i="3"/>
  <c r="O4373" i="3"/>
  <c r="O4365" i="3"/>
  <c r="O4357" i="3"/>
  <c r="O4349" i="3"/>
  <c r="O4341" i="3"/>
  <c r="O4333" i="3"/>
  <c r="O4325" i="3"/>
  <c r="O4317" i="3"/>
  <c r="O4309" i="3"/>
  <c r="O4301" i="3"/>
  <c r="O4293" i="3"/>
  <c r="O4285" i="3"/>
  <c r="O4277" i="3"/>
  <c r="O4269" i="3"/>
  <c r="O4261" i="3"/>
  <c r="O4253" i="3"/>
  <c r="O4245" i="3"/>
  <c r="O4237" i="3"/>
  <c r="O4229" i="3"/>
  <c r="O4221" i="3"/>
  <c r="O4213" i="3"/>
  <c r="O4205" i="3"/>
  <c r="O4197" i="3"/>
  <c r="O4189" i="3"/>
  <c r="O4181" i="3"/>
  <c r="O4173" i="3"/>
  <c r="O4165" i="3"/>
  <c r="O4157" i="3"/>
  <c r="O4149" i="3"/>
  <c r="O4141" i="3"/>
  <c r="O4133" i="3"/>
  <c r="O4125" i="3"/>
  <c r="O4117" i="3"/>
  <c r="O4109" i="3"/>
  <c r="O4101" i="3"/>
  <c r="O4093" i="3"/>
  <c r="O4085" i="3"/>
  <c r="O4077" i="3"/>
  <c r="O4069" i="3"/>
  <c r="O4061" i="3"/>
  <c r="O4053" i="3"/>
  <c r="O4045" i="3"/>
  <c r="O4037" i="3"/>
  <c r="O4029" i="3"/>
  <c r="O4021" i="3"/>
  <c r="O4013" i="3"/>
  <c r="O4005" i="3"/>
  <c r="O3997" i="3"/>
  <c r="O3989" i="3"/>
  <c r="O3981" i="3"/>
  <c r="O3973" i="3"/>
  <c r="O3965" i="3"/>
  <c r="O3957" i="3"/>
  <c r="O3949" i="3"/>
  <c r="O3941" i="3"/>
  <c r="O3933" i="3"/>
  <c r="O3925" i="3"/>
  <c r="O3917" i="3"/>
  <c r="O3909" i="3"/>
  <c r="O3901" i="3"/>
  <c r="O3893" i="3"/>
  <c r="O3885" i="3"/>
  <c r="O3877" i="3"/>
  <c r="O3869" i="3"/>
  <c r="O3861" i="3"/>
  <c r="O3853" i="3"/>
  <c r="O3845" i="3"/>
  <c r="O3837" i="3"/>
  <c r="O3829" i="3"/>
  <c r="O3821" i="3"/>
  <c r="O3813" i="3"/>
  <c r="O3805" i="3"/>
  <c r="O3797" i="3"/>
  <c r="O3789" i="3"/>
  <c r="O3781" i="3"/>
  <c r="O3773" i="3"/>
  <c r="O3765" i="3"/>
  <c r="O3757" i="3"/>
  <c r="O3749" i="3"/>
  <c r="O3741" i="3"/>
  <c r="O3733" i="3"/>
  <c r="O3725" i="3"/>
  <c r="O3717" i="3"/>
  <c r="O3709" i="3"/>
  <c r="O3701" i="3"/>
  <c r="O3693" i="3"/>
  <c r="O3685" i="3"/>
  <c r="O3677" i="3"/>
  <c r="O3669" i="3"/>
  <c r="O3661" i="3"/>
  <c r="O3653" i="3"/>
  <c r="O3645" i="3"/>
  <c r="O3637" i="3"/>
  <c r="O3629" i="3"/>
  <c r="O3621" i="3"/>
  <c r="O3613" i="3"/>
  <c r="O3605" i="3"/>
  <c r="O3597" i="3"/>
  <c r="O3589" i="3"/>
  <c r="O3581" i="3"/>
  <c r="O3573" i="3"/>
  <c r="O3565" i="3"/>
  <c r="O3557" i="3"/>
  <c r="O3549" i="3"/>
  <c r="O3541" i="3"/>
  <c r="O3533" i="3"/>
  <c r="O3525" i="3"/>
  <c r="O3517" i="3"/>
  <c r="O3509" i="3"/>
  <c r="O3501" i="3"/>
  <c r="O3493" i="3"/>
  <c r="O3485" i="3"/>
  <c r="O3477" i="3"/>
  <c r="O3469" i="3"/>
  <c r="O3461" i="3"/>
  <c r="O3453" i="3"/>
  <c r="O3445" i="3"/>
  <c r="O3437" i="3"/>
  <c r="O3429" i="3"/>
  <c r="O3421" i="3"/>
  <c r="O3413" i="3"/>
  <c r="O3405" i="3"/>
  <c r="O3397" i="3"/>
  <c r="O3389" i="3"/>
  <c r="O3381" i="3"/>
  <c r="O3373" i="3"/>
  <c r="O3365" i="3"/>
  <c r="O3357" i="3"/>
  <c r="O3349" i="3"/>
  <c r="O3341" i="3"/>
  <c r="O3333" i="3"/>
  <c r="O3325" i="3"/>
  <c r="O3317" i="3"/>
  <c r="O3309" i="3"/>
  <c r="O3301" i="3"/>
  <c r="O3293" i="3"/>
  <c r="O3285" i="3"/>
  <c r="O3277" i="3"/>
  <c r="O3269" i="3"/>
  <c r="O3261" i="3"/>
  <c r="O3253" i="3"/>
  <c r="O3245" i="3"/>
  <c r="O3237" i="3"/>
  <c r="O3229" i="3"/>
  <c r="O3221" i="3"/>
  <c r="O3213" i="3"/>
  <c r="O3205" i="3"/>
  <c r="O3197" i="3"/>
  <c r="O3189" i="3"/>
  <c r="O3181" i="3"/>
  <c r="O3173" i="3"/>
  <c r="O3165" i="3"/>
  <c r="O3157" i="3"/>
  <c r="O3149" i="3"/>
  <c r="O3141" i="3"/>
  <c r="O3133" i="3"/>
  <c r="O3125" i="3"/>
  <c r="O3117" i="3"/>
  <c r="O3109" i="3"/>
  <c r="O3101" i="3"/>
  <c r="O3093" i="3"/>
  <c r="O3085" i="3"/>
  <c r="O3077" i="3"/>
  <c r="O3069" i="3"/>
  <c r="O3061" i="3"/>
  <c r="O3053" i="3"/>
  <c r="O3045" i="3"/>
  <c r="O3037" i="3"/>
  <c r="O3029" i="3"/>
  <c r="O3021" i="3"/>
  <c r="O3013" i="3"/>
  <c r="O3005" i="3"/>
  <c r="O2997" i="3"/>
  <c r="O2989" i="3"/>
  <c r="O2981" i="3"/>
  <c r="O2973" i="3"/>
  <c r="O2965" i="3"/>
  <c r="O2957" i="3"/>
  <c r="O2949" i="3"/>
  <c r="O2941" i="3"/>
  <c r="O2933" i="3"/>
  <c r="O2925" i="3"/>
  <c r="O2917" i="3"/>
  <c r="O2909" i="3"/>
  <c r="O2901" i="3"/>
  <c r="O2893" i="3"/>
  <c r="O2885" i="3"/>
  <c r="O2877" i="3"/>
  <c r="O2869" i="3"/>
  <c r="O2861" i="3"/>
  <c r="O2853" i="3"/>
  <c r="O2845" i="3"/>
  <c r="O2837" i="3"/>
  <c r="O2829" i="3"/>
  <c r="O2821" i="3"/>
  <c r="O2813" i="3"/>
  <c r="O2805" i="3"/>
  <c r="O2797" i="3"/>
  <c r="O2789" i="3"/>
  <c r="O2781" i="3"/>
  <c r="O2773" i="3"/>
  <c r="O2765" i="3"/>
  <c r="O2757" i="3"/>
  <c r="O2749" i="3"/>
  <c r="O2741" i="3"/>
  <c r="O2733" i="3"/>
  <c r="O2725" i="3"/>
  <c r="O2717" i="3"/>
  <c r="O2709" i="3"/>
  <c r="O2701" i="3"/>
  <c r="O2693" i="3"/>
  <c r="O2685" i="3"/>
  <c r="O2677" i="3"/>
  <c r="O2669" i="3"/>
  <c r="O2661" i="3"/>
  <c r="O2653" i="3"/>
  <c r="O2645" i="3"/>
  <c r="O2637" i="3"/>
  <c r="O2629" i="3"/>
  <c r="O2621" i="3"/>
  <c r="O2613" i="3"/>
  <c r="O2605" i="3"/>
  <c r="O2597" i="3"/>
  <c r="O2589" i="3"/>
  <c r="O2581" i="3"/>
  <c r="O2573" i="3"/>
  <c r="O2565" i="3"/>
  <c r="O2557" i="3"/>
  <c r="O2549" i="3"/>
  <c r="O2541" i="3"/>
  <c r="O2533" i="3"/>
  <c r="O2525" i="3"/>
  <c r="O2517" i="3"/>
  <c r="O2509" i="3"/>
  <c r="O2501" i="3"/>
  <c r="O2493" i="3"/>
  <c r="O2485" i="3"/>
  <c r="O2477" i="3"/>
  <c r="O2469" i="3"/>
  <c r="O2461" i="3"/>
  <c r="O2453" i="3"/>
  <c r="O2445" i="3"/>
  <c r="O2437" i="3"/>
  <c r="O2429" i="3"/>
  <c r="O2421" i="3"/>
  <c r="O2413" i="3"/>
  <c r="O2405" i="3"/>
  <c r="O2397" i="3"/>
  <c r="O2389" i="3"/>
  <c r="O2381" i="3"/>
  <c r="O2373" i="3"/>
  <c r="O2365" i="3"/>
  <c r="O2357" i="3"/>
  <c r="O2349" i="3"/>
  <c r="O2341" i="3"/>
  <c r="O2333" i="3"/>
  <c r="O2325" i="3"/>
  <c r="O2317" i="3"/>
  <c r="O2309" i="3"/>
  <c r="O2301" i="3"/>
  <c r="O2293" i="3"/>
  <c r="O2285" i="3"/>
  <c r="O2277" i="3"/>
  <c r="O2269" i="3"/>
  <c r="O2261" i="3"/>
  <c r="O2253" i="3"/>
  <c r="O2245" i="3"/>
  <c r="O2237" i="3"/>
  <c r="O2229" i="3"/>
  <c r="O2221" i="3"/>
  <c r="O2213" i="3"/>
  <c r="O2205" i="3"/>
  <c r="O2197" i="3"/>
  <c r="O2189" i="3"/>
  <c r="O2181" i="3"/>
  <c r="O2173" i="3"/>
  <c r="O2165" i="3"/>
  <c r="O2157" i="3"/>
  <c r="O2149" i="3"/>
  <c r="O2141" i="3"/>
  <c r="O2133" i="3"/>
  <c r="O2125" i="3"/>
  <c r="O2117" i="3"/>
  <c r="O2109" i="3"/>
  <c r="O2101" i="3"/>
  <c r="O2093" i="3"/>
  <c r="O2085" i="3"/>
  <c r="O2077" i="3"/>
  <c r="O2069" i="3"/>
  <c r="O2061" i="3"/>
  <c r="O2053" i="3"/>
  <c r="O2045" i="3"/>
  <c r="O2037" i="3"/>
  <c r="O2029" i="3"/>
  <c r="O2021" i="3"/>
  <c r="O2013" i="3"/>
  <c r="O2005" i="3"/>
  <c r="O1997" i="3"/>
  <c r="O1989" i="3"/>
  <c r="O1981" i="3"/>
  <c r="O1973" i="3"/>
  <c r="O1965" i="3"/>
  <c r="O1957" i="3"/>
  <c r="O1949" i="3"/>
  <c r="O1941" i="3"/>
  <c r="O1933" i="3"/>
  <c r="O1925" i="3"/>
  <c r="O1917" i="3"/>
  <c r="O1909" i="3"/>
  <c r="O1901" i="3"/>
  <c r="O1893" i="3"/>
  <c r="O1885" i="3"/>
  <c r="O1877" i="3"/>
  <c r="O1869" i="3"/>
  <c r="O1861" i="3"/>
  <c r="O1853" i="3"/>
  <c r="O1845" i="3"/>
  <c r="O1837" i="3"/>
  <c r="O1829" i="3"/>
  <c r="O1821" i="3"/>
  <c r="O1813" i="3"/>
  <c r="O1805" i="3"/>
  <c r="O1797" i="3"/>
  <c r="O1789" i="3"/>
  <c r="O1781" i="3"/>
  <c r="O1773" i="3"/>
  <c r="O1765" i="3"/>
  <c r="O1757" i="3"/>
  <c r="O1749" i="3"/>
  <c r="O1741" i="3"/>
  <c r="O1733" i="3"/>
  <c r="O1725" i="3"/>
  <c r="O1717" i="3"/>
  <c r="O1709" i="3"/>
  <c r="O1701" i="3"/>
  <c r="O1693" i="3"/>
  <c r="O1685" i="3"/>
  <c r="O1677" i="3"/>
  <c r="O1669" i="3"/>
  <c r="O1661" i="3"/>
  <c r="O1653" i="3"/>
  <c r="O1645" i="3"/>
  <c r="O1637" i="3"/>
  <c r="O1629" i="3"/>
  <c r="O1621" i="3"/>
  <c r="O1613" i="3"/>
  <c r="O1605" i="3"/>
  <c r="O1597" i="3"/>
  <c r="O1589" i="3"/>
  <c r="O1581" i="3"/>
  <c r="O1573" i="3"/>
  <c r="O1565" i="3"/>
  <c r="O1557" i="3"/>
  <c r="O1549" i="3"/>
  <c r="O1541" i="3"/>
  <c r="O1533" i="3"/>
  <c r="O1525" i="3"/>
  <c r="O1517" i="3"/>
  <c r="O1509" i="3"/>
  <c r="O1501" i="3"/>
  <c r="O1493" i="3"/>
  <c r="O1485" i="3"/>
  <c r="O1477" i="3"/>
  <c r="O1469" i="3"/>
  <c r="O1461" i="3"/>
  <c r="O1453" i="3"/>
  <c r="O1445" i="3"/>
  <c r="O1437" i="3"/>
  <c r="O1429" i="3"/>
  <c r="O1421" i="3"/>
  <c r="O1413" i="3"/>
  <c r="O1405" i="3"/>
  <c r="O1397" i="3"/>
  <c r="O1389" i="3"/>
  <c r="O1381" i="3"/>
  <c r="O1373" i="3"/>
  <c r="O1365" i="3"/>
  <c r="O1357" i="3"/>
  <c r="O1349" i="3"/>
  <c r="O1341" i="3"/>
  <c r="O1333" i="3"/>
  <c r="O1325" i="3"/>
  <c r="O1317" i="3"/>
  <c r="O1309" i="3"/>
  <c r="O1301" i="3"/>
  <c r="O1293" i="3"/>
  <c r="O1285" i="3"/>
  <c r="O1277" i="3"/>
  <c r="O1269" i="3"/>
  <c r="O1261" i="3"/>
  <c r="O1253" i="3"/>
  <c r="O1245" i="3"/>
  <c r="O1237" i="3"/>
  <c r="O1229" i="3"/>
  <c r="O1221" i="3"/>
  <c r="O1213" i="3"/>
  <c r="O1205" i="3"/>
  <c r="O1197" i="3"/>
  <c r="O1189" i="3"/>
  <c r="O1181" i="3"/>
  <c r="O1173" i="3"/>
  <c r="O1165" i="3"/>
  <c r="O1157" i="3"/>
  <c r="O1149" i="3"/>
  <c r="O1141" i="3"/>
  <c r="O1133" i="3"/>
  <c r="O1125" i="3"/>
  <c r="O1117" i="3"/>
  <c r="O1109" i="3"/>
  <c r="O1101" i="3"/>
  <c r="O1093" i="3"/>
  <c r="O1085" i="3"/>
  <c r="O1077" i="3"/>
  <c r="O1069" i="3"/>
  <c r="O1061" i="3"/>
  <c r="O1053" i="3"/>
  <c r="O1045" i="3"/>
  <c r="O1037" i="3"/>
  <c r="O1029" i="3"/>
  <c r="O1021" i="3"/>
  <c r="O1013" i="3"/>
  <c r="O1005" i="3"/>
  <c r="O997" i="3"/>
  <c r="O989" i="3"/>
  <c r="O981" i="3"/>
  <c r="O973" i="3"/>
  <c r="O40170" i="3"/>
  <c r="O38122" i="3"/>
  <c r="O36074" i="3"/>
  <c r="O34634" i="3"/>
  <c r="O33943" i="3"/>
  <c r="O33311" i="3"/>
  <c r="O32793" i="3"/>
  <c r="O32281" i="3"/>
  <c r="O31769" i="3"/>
  <c r="O31257" i="3"/>
  <c r="O30745" i="3"/>
  <c r="O30331" i="3"/>
  <c r="O29992" i="3"/>
  <c r="O29656" i="3"/>
  <c r="O29433" i="3"/>
  <c r="O29201" i="3"/>
  <c r="O28971" i="3"/>
  <c r="O28752" i="3"/>
  <c r="O28520" i="3"/>
  <c r="O28289" i="3"/>
  <c r="O28067" i="3"/>
  <c r="O27885" i="3"/>
  <c r="O27713" i="3"/>
  <c r="O27547" i="3"/>
  <c r="O27377" i="3"/>
  <c r="O27249" i="3"/>
  <c r="O27121" i="3"/>
  <c r="O27016" i="3"/>
  <c r="O26909" i="3"/>
  <c r="O26809" i="3"/>
  <c r="O26705" i="3"/>
  <c r="O26603" i="3"/>
  <c r="O26504" i="3"/>
  <c r="O26397" i="3"/>
  <c r="O26297" i="3"/>
  <c r="O26193" i="3"/>
  <c r="O26091" i="3"/>
  <c r="O25992" i="3"/>
  <c r="O25885" i="3"/>
  <c r="O25785" i="3"/>
  <c r="O25681" i="3"/>
  <c r="O25597" i="3"/>
  <c r="O25517" i="3"/>
  <c r="O25433" i="3"/>
  <c r="O25353" i="3"/>
  <c r="O25269" i="3"/>
  <c r="O25187" i="3"/>
  <c r="O25107" i="3"/>
  <c r="O25024" i="3"/>
  <c r="O24944" i="3"/>
  <c r="O24859" i="3"/>
  <c r="O24795" i="3"/>
  <c r="O24738" i="3"/>
  <c r="O24687" i="3"/>
  <c r="O24653" i="3"/>
  <c r="O24615" i="3"/>
  <c r="O24582" i="3"/>
  <c r="O24550" i="3"/>
  <c r="O24512" i="3"/>
  <c r="O24479" i="3"/>
  <c r="O24447" i="3"/>
  <c r="O24410" i="3"/>
  <c r="O24376" i="3"/>
  <c r="O24344" i="3"/>
  <c r="O24309" i="3"/>
  <c r="O24274" i="3"/>
  <c r="O24242" i="3"/>
  <c r="O24206" i="3"/>
  <c r="O24173" i="3"/>
  <c r="O24145" i="3"/>
  <c r="O24114" i="3"/>
  <c r="O24090" i="3"/>
  <c r="O24067" i="3"/>
  <c r="O24041" i="3"/>
  <c r="O24017" i="3"/>
  <c r="O23994" i="3"/>
  <c r="O23968" i="3"/>
  <c r="O23944" i="3"/>
  <c r="O23921" i="3"/>
  <c r="O23895" i="3"/>
  <c r="O23871" i="3"/>
  <c r="O23848" i="3"/>
  <c r="O23822" i="3"/>
  <c r="O23798" i="3"/>
  <c r="O23778" i="3"/>
  <c r="O23755" i="3"/>
  <c r="O23734" i="3"/>
  <c r="O23714" i="3"/>
  <c r="O23691" i="3"/>
  <c r="O23670" i="3"/>
  <c r="O23650" i="3"/>
  <c r="O23627" i="3"/>
  <c r="O23606" i="3"/>
  <c r="O23586" i="3"/>
  <c r="O23563" i="3"/>
  <c r="O23542" i="3"/>
  <c r="O23522" i="3"/>
  <c r="O23499" i="3"/>
  <c r="O23478" i="3"/>
  <c r="O23458" i="3"/>
  <c r="O23435" i="3"/>
  <c r="O23418" i="3"/>
  <c r="O23402" i="3"/>
  <c r="O23386" i="3"/>
  <c r="O23370" i="3"/>
  <c r="O23354" i="3"/>
  <c r="O23338" i="3"/>
  <c r="O23322" i="3"/>
  <c r="O23306" i="3"/>
  <c r="O23290" i="3"/>
  <c r="O23274" i="3"/>
  <c r="O23258" i="3"/>
  <c r="O23242" i="3"/>
  <c r="O23226" i="3"/>
  <c r="O23210" i="3"/>
  <c r="O23194" i="3"/>
  <c r="O23178" i="3"/>
  <c r="O23162" i="3"/>
  <c r="O23146" i="3"/>
  <c r="O23130" i="3"/>
  <c r="O23114" i="3"/>
  <c r="O23098" i="3"/>
  <c r="O23082" i="3"/>
  <c r="O23066" i="3"/>
  <c r="O23050" i="3"/>
  <c r="O23034" i="3"/>
  <c r="O23018" i="3"/>
  <c r="O23002" i="3"/>
  <c r="O22986" i="3"/>
  <c r="O22970" i="3"/>
  <c r="O22954" i="3"/>
  <c r="O22938" i="3"/>
  <c r="O22922" i="3"/>
  <c r="O22906" i="3"/>
  <c r="O22890" i="3"/>
  <c r="O22874" i="3"/>
  <c r="O22858" i="3"/>
  <c r="O22842" i="3"/>
  <c r="O22826" i="3"/>
  <c r="O22810" i="3"/>
  <c r="O22794" i="3"/>
  <c r="O22778" i="3"/>
  <c r="O22762" i="3"/>
  <c r="O22746" i="3"/>
  <c r="O22730" i="3"/>
  <c r="O22714" i="3"/>
  <c r="O22698" i="3"/>
  <c r="O22682" i="3"/>
  <c r="O22666" i="3"/>
  <c r="O22650" i="3"/>
  <c r="O22634" i="3"/>
  <c r="O22618" i="3"/>
  <c r="O22602" i="3"/>
  <c r="O22586" i="3"/>
  <c r="O22570" i="3"/>
  <c r="O22554" i="3"/>
  <c r="O22538" i="3"/>
  <c r="O22522" i="3"/>
  <c r="O22506" i="3"/>
  <c r="O22490" i="3"/>
  <c r="O22474" i="3"/>
  <c r="O22458" i="3"/>
  <c r="O22442" i="3"/>
  <c r="O22426" i="3"/>
  <c r="O22410" i="3"/>
  <c r="O22394" i="3"/>
  <c r="O22378" i="3"/>
  <c r="O22362" i="3"/>
  <c r="O22346" i="3"/>
  <c r="O22330" i="3"/>
  <c r="O22314" i="3"/>
  <c r="O22298" i="3"/>
  <c r="O22282" i="3"/>
  <c r="O22266" i="3"/>
  <c r="O22250" i="3"/>
  <c r="O22234" i="3"/>
  <c r="O22218" i="3"/>
  <c r="O22202" i="3"/>
  <c r="O22186" i="3"/>
  <c r="O22170" i="3"/>
  <c r="O22154" i="3"/>
  <c r="O22138" i="3"/>
  <c r="O22122" i="3"/>
  <c r="O22106" i="3"/>
  <c r="O22090" i="3"/>
  <c r="O22074" i="3"/>
  <c r="O22058" i="3"/>
  <c r="O22042" i="3"/>
  <c r="O22026" i="3"/>
  <c r="O22010" i="3"/>
  <c r="O21994" i="3"/>
  <c r="O21978" i="3"/>
  <c r="O21962" i="3"/>
  <c r="O21946" i="3"/>
  <c r="O21930" i="3"/>
  <c r="O21914" i="3"/>
  <c r="O21898" i="3"/>
  <c r="O21882" i="3"/>
  <c r="O21866" i="3"/>
  <c r="O21850" i="3"/>
  <c r="O21834" i="3"/>
  <c r="O21818" i="3"/>
  <c r="O21802" i="3"/>
  <c r="O21786" i="3"/>
  <c r="O21770" i="3"/>
  <c r="O21754" i="3"/>
  <c r="O21738" i="3"/>
  <c r="O21722" i="3"/>
  <c r="O21706" i="3"/>
  <c r="O21690" i="3"/>
  <c r="O21674" i="3"/>
  <c r="O21658" i="3"/>
  <c r="O21642" i="3"/>
  <c r="O21626" i="3"/>
  <c r="O21610" i="3"/>
  <c r="O21594" i="3"/>
  <c r="O21578" i="3"/>
  <c r="O21562" i="3"/>
  <c r="O21546" i="3"/>
  <c r="O21530" i="3"/>
  <c r="O21514" i="3"/>
  <c r="O21498" i="3"/>
  <c r="O21482" i="3"/>
  <c r="O21466" i="3"/>
  <c r="O21450" i="3"/>
  <c r="O21434" i="3"/>
  <c r="O21418" i="3"/>
  <c r="O21402" i="3"/>
  <c r="O21386" i="3"/>
  <c r="O21370" i="3"/>
  <c r="O21354" i="3"/>
  <c r="O21338" i="3"/>
  <c r="O21322" i="3"/>
  <c r="O21306" i="3"/>
  <c r="O21290" i="3"/>
  <c r="O21274" i="3"/>
  <c r="O21258" i="3"/>
  <c r="O21242" i="3"/>
  <c r="O21226" i="3"/>
  <c r="O21210" i="3"/>
  <c r="O21194" i="3"/>
  <c r="O21178" i="3"/>
  <c r="O21162" i="3"/>
  <c r="O21146" i="3"/>
  <c r="O21130" i="3"/>
  <c r="O21114" i="3"/>
  <c r="O21098" i="3"/>
  <c r="O21082" i="3"/>
  <c r="O21066" i="3"/>
  <c r="O21050" i="3"/>
  <c r="O21034" i="3"/>
  <c r="O21018" i="3"/>
  <c r="O21002" i="3"/>
  <c r="O20986" i="3"/>
  <c r="O20970" i="3"/>
  <c r="O20954" i="3"/>
  <c r="O20938" i="3"/>
  <c r="O20922" i="3"/>
  <c r="O20906" i="3"/>
  <c r="O20890" i="3"/>
  <c r="O20874" i="3"/>
  <c r="O20858" i="3"/>
  <c r="O20842" i="3"/>
  <c r="O20826" i="3"/>
  <c r="O20810" i="3"/>
  <c r="O20794" i="3"/>
  <c r="O20778" i="3"/>
  <c r="O20762" i="3"/>
  <c r="O20746" i="3"/>
  <c r="O20730" i="3"/>
  <c r="O20714" i="3"/>
  <c r="O20698" i="3"/>
  <c r="O20682" i="3"/>
  <c r="O20670" i="3"/>
  <c r="O20656" i="3"/>
  <c r="O20643" i="3"/>
  <c r="O20631" i="3"/>
  <c r="O20618" i="3"/>
  <c r="O20606" i="3"/>
  <c r="O20592" i="3"/>
  <c r="O20579" i="3"/>
  <c r="O20567" i="3"/>
  <c r="O20554" i="3"/>
  <c r="O20542" i="3"/>
  <c r="O20528" i="3"/>
  <c r="O20515" i="3"/>
  <c r="O20503" i="3"/>
  <c r="O20490" i="3"/>
  <c r="O20478" i="3"/>
  <c r="O20464" i="3"/>
  <c r="O20451" i="3"/>
  <c r="O20439" i="3"/>
  <c r="O20426" i="3"/>
  <c r="O20414" i="3"/>
  <c r="O20400" i="3"/>
  <c r="O20387" i="3"/>
  <c r="O20375" i="3"/>
  <c r="O20362" i="3"/>
  <c r="O20350" i="3"/>
  <c r="O20336" i="3"/>
  <c r="O20323" i="3"/>
  <c r="O20311" i="3"/>
  <c r="O20298" i="3"/>
  <c r="O20286" i="3"/>
  <c r="O20272" i="3"/>
  <c r="O20259" i="3"/>
  <c r="O20247" i="3"/>
  <c r="O20234" i="3"/>
  <c r="O20222" i="3"/>
  <c r="O20208" i="3"/>
  <c r="O20195" i="3"/>
  <c r="O20183" i="3"/>
  <c r="O20170" i="3"/>
  <c r="O20158" i="3"/>
  <c r="O20144" i="3"/>
  <c r="O20131" i="3"/>
  <c r="O20119" i="3"/>
  <c r="O20106" i="3"/>
  <c r="O20094" i="3"/>
  <c r="O20080" i="3"/>
  <c r="O20067" i="3"/>
  <c r="O20055" i="3"/>
  <c r="O20042" i="3"/>
  <c r="O20030" i="3"/>
  <c r="O20016" i="3"/>
  <c r="O20003" i="3"/>
  <c r="O19991" i="3"/>
  <c r="O19978" i="3"/>
  <c r="O19966" i="3"/>
  <c r="O19952" i="3"/>
  <c r="O19939" i="3"/>
  <c r="O19927" i="3"/>
  <c r="O19914" i="3"/>
  <c r="O19902" i="3"/>
  <c r="O19888" i="3"/>
  <c r="O19875" i="3"/>
  <c r="O19863" i="3"/>
  <c r="O19850" i="3"/>
  <c r="O19838" i="3"/>
  <c r="O19824" i="3"/>
  <c r="O19811" i="3"/>
  <c r="O19799" i="3"/>
  <c r="O19786" i="3"/>
  <c r="O19774" i="3"/>
  <c r="O19760" i="3"/>
  <c r="O19747" i="3"/>
  <c r="O19735" i="3"/>
  <c r="O19722" i="3"/>
  <c r="O19710" i="3"/>
  <c r="O19696" i="3"/>
  <c r="O19683" i="3"/>
  <c r="O19671" i="3"/>
  <c r="O19658" i="3"/>
  <c r="O19646" i="3"/>
  <c r="O19632" i="3"/>
  <c r="O19619" i="3"/>
  <c r="O19607" i="3"/>
  <c r="O19594" i="3"/>
  <c r="O19582" i="3"/>
  <c r="O19568" i="3"/>
  <c r="O19555" i="3"/>
  <c r="O19543" i="3"/>
  <c r="O19530" i="3"/>
  <c r="O19518" i="3"/>
  <c r="O19504" i="3"/>
  <c r="O19491" i="3"/>
  <c r="O19479" i="3"/>
  <c r="O19466" i="3"/>
  <c r="O19454" i="3"/>
  <c r="O19440" i="3"/>
  <c r="O19427" i="3"/>
  <c r="O19415" i="3"/>
  <c r="O19402" i="3"/>
  <c r="O19390" i="3"/>
  <c r="O19376" i="3"/>
  <c r="O19363" i="3"/>
  <c r="O19351" i="3"/>
  <c r="O19338" i="3"/>
  <c r="O19326" i="3"/>
  <c r="O19312" i="3"/>
  <c r="O19299" i="3"/>
  <c r="O19287" i="3"/>
  <c r="O19274" i="3"/>
  <c r="O19262" i="3"/>
  <c r="O19248" i="3"/>
  <c r="O19235" i="3"/>
  <c r="O19223" i="3"/>
  <c r="O19210" i="3"/>
  <c r="O19198" i="3"/>
  <c r="O19184" i="3"/>
  <c r="O19171" i="3"/>
  <c r="O19159" i="3"/>
  <c r="O19146" i="3"/>
  <c r="O19134" i="3"/>
  <c r="O19120" i="3"/>
  <c r="O19107" i="3"/>
  <c r="O19095" i="3"/>
  <c r="O19082" i="3"/>
  <c r="O19070" i="3"/>
  <c r="O19056" i="3"/>
  <c r="O19043" i="3"/>
  <c r="O19031" i="3"/>
  <c r="O19018" i="3"/>
  <c r="O19006" i="3"/>
  <c r="O18992" i="3"/>
  <c r="O18979" i="3"/>
  <c r="O18967" i="3"/>
  <c r="O18955" i="3"/>
  <c r="O18945" i="3"/>
  <c r="O18935" i="3"/>
  <c r="O18923" i="3"/>
  <c r="O18913" i="3"/>
  <c r="O18903" i="3"/>
  <c r="O18891" i="3"/>
  <c r="O18881" i="3"/>
  <c r="O18871" i="3"/>
  <c r="O18859" i="3"/>
  <c r="O18849" i="3"/>
  <c r="O18839" i="3"/>
  <c r="O18827" i="3"/>
  <c r="O18817" i="3"/>
  <c r="O18807" i="3"/>
  <c r="O18795" i="3"/>
  <c r="O18785" i="3"/>
  <c r="O18775" i="3"/>
  <c r="O18763" i="3"/>
  <c r="O18753" i="3"/>
  <c r="O18743" i="3"/>
  <c r="O18731" i="3"/>
  <c r="O18721" i="3"/>
  <c r="O18711" i="3"/>
  <c r="O18699" i="3"/>
  <c r="O18689" i="3"/>
  <c r="O18679" i="3"/>
  <c r="O18667" i="3"/>
  <c r="O18657" i="3"/>
  <c r="O18647" i="3"/>
  <c r="O18635" i="3"/>
  <c r="O18625" i="3"/>
  <c r="O18615" i="3"/>
  <c r="O18603" i="3"/>
  <c r="O18593" i="3"/>
  <c r="O18583" i="3"/>
  <c r="O18571" i="3"/>
  <c r="O18561" i="3"/>
  <c r="O18551" i="3"/>
  <c r="O18539" i="3"/>
  <c r="O18529" i="3"/>
  <c r="O18519" i="3"/>
  <c r="O18507" i="3"/>
  <c r="O18497" i="3"/>
  <c r="O18487" i="3"/>
  <c r="O18475" i="3"/>
  <c r="O18465" i="3"/>
  <c r="O18455" i="3"/>
  <c r="O18443" i="3"/>
  <c r="O18433" i="3"/>
  <c r="O18423" i="3"/>
  <c r="O18411" i="3"/>
  <c r="O18401" i="3"/>
  <c r="O18391" i="3"/>
  <c r="O18379" i="3"/>
  <c r="O18369" i="3"/>
  <c r="O18359" i="3"/>
  <c r="O18347" i="3"/>
  <c r="O18337" i="3"/>
  <c r="O18327" i="3"/>
  <c r="O18315" i="3"/>
  <c r="O18305" i="3"/>
  <c r="O18295" i="3"/>
  <c r="O18283" i="3"/>
  <c r="O18273" i="3"/>
  <c r="O18264" i="3"/>
  <c r="O18255" i="3"/>
  <c r="O18246" i="3"/>
  <c r="O18237" i="3"/>
  <c r="O18227" i="3"/>
  <c r="O18218" i="3"/>
  <c r="O18209" i="3"/>
  <c r="O18200" i="3"/>
  <c r="O18191" i="3"/>
  <c r="O18182" i="3"/>
  <c r="O18173" i="3"/>
  <c r="O18163" i="3"/>
  <c r="O18154" i="3"/>
  <c r="O18145" i="3"/>
  <c r="O18136" i="3"/>
  <c r="O18127" i="3"/>
  <c r="O18118" i="3"/>
  <c r="O18109" i="3"/>
  <c r="O18099" i="3"/>
  <c r="O18090" i="3"/>
  <c r="O18081" i="3"/>
  <c r="O18072" i="3"/>
  <c r="O18063" i="3"/>
  <c r="O18054" i="3"/>
  <c r="O18045" i="3"/>
  <c r="O18035" i="3"/>
  <c r="O18026" i="3"/>
  <c r="O18017" i="3"/>
  <c r="O18008" i="3"/>
  <c r="O17999" i="3"/>
  <c r="O17990" i="3"/>
  <c r="O17981" i="3"/>
  <c r="O17971" i="3"/>
  <c r="O17962" i="3"/>
  <c r="O17953" i="3"/>
  <c r="O17944" i="3"/>
  <c r="O17935" i="3"/>
  <c r="O17926" i="3"/>
  <c r="O17917" i="3"/>
  <c r="O17907" i="3"/>
  <c r="O17898" i="3"/>
  <c r="O17889" i="3"/>
  <c r="O17880" i="3"/>
  <c r="O17871" i="3"/>
  <c r="O17862" i="3"/>
  <c r="O17853" i="3"/>
  <c r="O17843" i="3"/>
  <c r="O17834" i="3"/>
  <c r="O17825" i="3"/>
  <c r="O17816" i="3"/>
  <c r="O17807" i="3"/>
  <c r="O17798" i="3"/>
  <c r="O17789" i="3"/>
  <c r="O17779" i="3"/>
  <c r="O17770" i="3"/>
  <c r="O17761" i="3"/>
  <c r="O17752" i="3"/>
  <c r="O17743" i="3"/>
  <c r="O17734" i="3"/>
  <c r="O17725" i="3"/>
  <c r="O17715" i="3"/>
  <c r="O17706" i="3"/>
  <c r="O17697" i="3"/>
  <c r="O17688" i="3"/>
  <c r="O17679" i="3"/>
  <c r="O17670" i="3"/>
  <c r="O17661" i="3"/>
  <c r="O17651" i="3"/>
  <c r="O17642" i="3"/>
  <c r="O17633" i="3"/>
  <c r="O17624" i="3"/>
  <c r="O17615" i="3"/>
  <c r="O17606" i="3"/>
  <c r="O17597" i="3"/>
  <c r="O17587" i="3"/>
  <c r="O17578" i="3"/>
  <c r="O17569" i="3"/>
  <c r="O17560" i="3"/>
  <c r="O17551" i="3"/>
  <c r="O17542" i="3"/>
  <c r="O17533" i="3"/>
  <c r="O17523" i="3"/>
  <c r="O17514" i="3"/>
  <c r="O17505" i="3"/>
  <c r="O17496" i="3"/>
  <c r="O17487" i="3"/>
  <c r="O17478" i="3"/>
  <c r="O17469" i="3"/>
  <c r="O17459" i="3"/>
  <c r="O17450" i="3"/>
  <c r="O17441" i="3"/>
  <c r="O17432" i="3"/>
  <c r="O17423" i="3"/>
  <c r="O17414" i="3"/>
  <c r="O17405" i="3"/>
  <c r="O17395" i="3"/>
  <c r="O17386" i="3"/>
  <c r="O17377" i="3"/>
  <c r="O17368" i="3"/>
  <c r="O17359" i="3"/>
  <c r="O17350" i="3"/>
  <c r="O17341" i="3"/>
  <c r="O17331" i="3"/>
  <c r="O17322" i="3"/>
  <c r="O17313" i="3"/>
  <c r="O17304" i="3"/>
  <c r="O17295" i="3"/>
  <c r="O17286" i="3"/>
  <c r="O17277" i="3"/>
  <c r="O17267" i="3"/>
  <c r="O17258" i="3"/>
  <c r="O17249" i="3"/>
  <c r="O17240" i="3"/>
  <c r="O17231" i="3"/>
  <c r="O17222" i="3"/>
  <c r="O17213" i="3"/>
  <c r="O17203" i="3"/>
  <c r="O17194" i="3"/>
  <c r="O17185" i="3"/>
  <c r="O17176" i="3"/>
  <c r="O17167" i="3"/>
  <c r="O17158" i="3"/>
  <c r="O17149" i="3"/>
  <c r="O17139" i="3"/>
  <c r="O17130" i="3"/>
  <c r="O17121" i="3"/>
  <c r="O17112" i="3"/>
  <c r="O17103" i="3"/>
  <c r="O17094" i="3"/>
  <c r="O17085" i="3"/>
  <c r="O17075" i="3"/>
  <c r="O17066" i="3"/>
  <c r="O17057" i="3"/>
  <c r="O17048" i="3"/>
  <c r="O17039" i="3"/>
  <c r="O17030" i="3"/>
  <c r="O17021" i="3"/>
  <c r="O17011" i="3"/>
  <c r="O17002" i="3"/>
  <c r="O16993" i="3"/>
  <c r="O16984" i="3"/>
  <c r="O16975" i="3"/>
  <c r="O16966" i="3"/>
  <c r="O16957" i="3"/>
  <c r="O16947" i="3"/>
  <c r="O16938" i="3"/>
  <c r="O16929" i="3"/>
  <c r="O16920" i="3"/>
  <c r="O16911" i="3"/>
  <c r="O16902" i="3"/>
  <c r="O16893" i="3"/>
  <c r="O16883" i="3"/>
  <c r="O16874" i="3"/>
  <c r="O16865" i="3"/>
  <c r="O16856" i="3"/>
  <c r="O16847" i="3"/>
  <c r="O16838" i="3"/>
  <c r="O16829" i="3"/>
  <c r="O16819" i="3"/>
  <c r="O16810" i="3"/>
  <c r="O16801" i="3"/>
  <c r="O16792" i="3"/>
  <c r="O16783" i="3"/>
  <c r="O16774" i="3"/>
  <c r="O16765" i="3"/>
  <c r="O16755" i="3"/>
  <c r="O16746" i="3"/>
  <c r="O16737" i="3"/>
  <c r="O16728" i="3"/>
  <c r="O16719" i="3"/>
  <c r="O16710" i="3"/>
  <c r="O16701" i="3"/>
  <c r="O16691" i="3"/>
  <c r="O16682" i="3"/>
  <c r="O16673" i="3"/>
  <c r="O16664" i="3"/>
  <c r="O16655" i="3"/>
  <c r="O16646" i="3"/>
  <c r="O16637" i="3"/>
  <c r="O16627" i="3"/>
  <c r="O16618" i="3"/>
  <c r="O16609" i="3"/>
  <c r="O16600" i="3"/>
  <c r="O16591" i="3"/>
  <c r="O16582" i="3"/>
  <c r="O16573" i="3"/>
  <c r="O16563" i="3"/>
  <c r="O16554" i="3"/>
  <c r="O16545" i="3"/>
  <c r="O16536" i="3"/>
  <c r="O16527" i="3"/>
  <c r="O16518" i="3"/>
  <c r="O16509" i="3"/>
  <c r="O16499" i="3"/>
  <c r="O16490" i="3"/>
  <c r="O16481" i="3"/>
  <c r="O16472" i="3"/>
  <c r="O16463" i="3"/>
  <c r="O16454" i="3"/>
  <c r="O16445" i="3"/>
  <c r="O16435" i="3"/>
  <c r="O16426" i="3"/>
  <c r="O16417" i="3"/>
  <c r="O16408" i="3"/>
  <c r="O16399" i="3"/>
  <c r="O16390" i="3"/>
  <c r="O16381" i="3"/>
  <c r="O16371" i="3"/>
  <c r="O16362" i="3"/>
  <c r="O16353" i="3"/>
  <c r="O16344" i="3"/>
  <c r="O16335" i="3"/>
  <c r="O16326" i="3"/>
  <c r="O16317" i="3"/>
  <c r="O16308" i="3"/>
  <c r="O16300" i="3"/>
  <c r="O16292" i="3"/>
  <c r="O16284" i="3"/>
  <c r="O16276" i="3"/>
  <c r="O16268" i="3"/>
  <c r="O16260" i="3"/>
  <c r="O16252" i="3"/>
  <c r="O16244" i="3"/>
  <c r="O16236" i="3"/>
  <c r="O16228" i="3"/>
  <c r="O16220" i="3"/>
  <c r="O16212" i="3"/>
  <c r="O16204" i="3"/>
  <c r="O16196" i="3"/>
  <c r="O16188" i="3"/>
  <c r="O16180" i="3"/>
  <c r="O16172" i="3"/>
  <c r="O16164" i="3"/>
  <c r="O16156" i="3"/>
  <c r="O16148" i="3"/>
  <c r="O16140" i="3"/>
  <c r="O16132" i="3"/>
  <c r="O16124" i="3"/>
  <c r="O16116" i="3"/>
  <c r="O16108" i="3"/>
  <c r="O16100" i="3"/>
  <c r="O16092" i="3"/>
  <c r="O16084" i="3"/>
  <c r="O16076" i="3"/>
  <c r="O16068" i="3"/>
  <c r="O16060" i="3"/>
  <c r="O16052" i="3"/>
  <c r="O16044" i="3"/>
  <c r="O16036" i="3"/>
  <c r="O16028" i="3"/>
  <c r="O16020" i="3"/>
  <c r="O16012" i="3"/>
  <c r="O16004" i="3"/>
  <c r="O15996" i="3"/>
  <c r="O15988" i="3"/>
  <c r="O15980" i="3"/>
  <c r="O15972" i="3"/>
  <c r="O15964" i="3"/>
  <c r="O15956" i="3"/>
  <c r="O15948" i="3"/>
  <c r="O15940" i="3"/>
  <c r="O15932" i="3"/>
  <c r="O15924" i="3"/>
  <c r="O15916" i="3"/>
  <c r="O15908" i="3"/>
  <c r="O15900" i="3"/>
  <c r="O15892" i="3"/>
  <c r="O15884" i="3"/>
  <c r="O15876" i="3"/>
  <c r="O15868" i="3"/>
  <c r="O15860" i="3"/>
  <c r="O15852" i="3"/>
  <c r="O15844" i="3"/>
  <c r="O15836" i="3"/>
  <c r="O15828" i="3"/>
  <c r="O15820" i="3"/>
  <c r="O15812" i="3"/>
  <c r="O15804" i="3"/>
  <c r="O15796" i="3"/>
  <c r="O15788" i="3"/>
  <c r="O15780" i="3"/>
  <c r="O15772" i="3"/>
  <c r="O15764" i="3"/>
  <c r="O15756" i="3"/>
  <c r="O15748" i="3"/>
  <c r="O15740" i="3"/>
  <c r="O15732" i="3"/>
  <c r="O15724" i="3"/>
  <c r="O15716" i="3"/>
  <c r="O15708" i="3"/>
  <c r="O15700" i="3"/>
  <c r="O15692" i="3"/>
  <c r="O15684" i="3"/>
  <c r="O15676" i="3"/>
  <c r="O15668" i="3"/>
  <c r="O15660" i="3"/>
  <c r="O15652" i="3"/>
  <c r="O15644" i="3"/>
  <c r="O15636" i="3"/>
  <c r="O15628" i="3"/>
  <c r="O15620" i="3"/>
  <c r="O15612" i="3"/>
  <c r="O15604" i="3"/>
  <c r="O15596" i="3"/>
  <c r="O15588" i="3"/>
  <c r="O15580" i="3"/>
  <c r="O15572" i="3"/>
  <c r="O15564" i="3"/>
  <c r="O15556" i="3"/>
  <c r="O15548" i="3"/>
  <c r="O15540" i="3"/>
  <c r="O15532" i="3"/>
  <c r="O15524" i="3"/>
  <c r="O15516" i="3"/>
  <c r="O15508" i="3"/>
  <c r="O15500" i="3"/>
  <c r="O15492" i="3"/>
  <c r="O15484" i="3"/>
  <c r="O15476" i="3"/>
  <c r="O15468" i="3"/>
  <c r="O15460" i="3"/>
  <c r="O15452" i="3"/>
  <c r="O15444" i="3"/>
  <c r="O15436" i="3"/>
  <c r="O15428" i="3"/>
  <c r="O15420" i="3"/>
  <c r="O15412" i="3"/>
  <c r="O15404" i="3"/>
  <c r="O15396" i="3"/>
  <c r="O15388" i="3"/>
  <c r="O15380" i="3"/>
  <c r="O15372" i="3"/>
  <c r="O15364" i="3"/>
  <c r="O15356" i="3"/>
  <c r="O15348" i="3"/>
  <c r="O15340" i="3"/>
  <c r="O15332" i="3"/>
  <c r="O15324" i="3"/>
  <c r="O15316" i="3"/>
  <c r="O15308" i="3"/>
  <c r="O15300" i="3"/>
  <c r="O15292" i="3"/>
  <c r="O15284" i="3"/>
  <c r="O15276" i="3"/>
  <c r="O15268" i="3"/>
  <c r="O15260" i="3"/>
  <c r="O15252" i="3"/>
  <c r="O15244" i="3"/>
  <c r="O15236" i="3"/>
  <c r="O15228" i="3"/>
  <c r="O15220" i="3"/>
  <c r="O15212" i="3"/>
  <c r="O15204" i="3"/>
  <c r="O15196" i="3"/>
  <c r="O15188" i="3"/>
  <c r="O15180" i="3"/>
  <c r="O15172" i="3"/>
  <c r="O15164" i="3"/>
  <c r="O15156" i="3"/>
  <c r="O15148" i="3"/>
  <c r="O15140" i="3"/>
  <c r="O15132" i="3"/>
  <c r="O15124" i="3"/>
  <c r="O15116" i="3"/>
  <c r="O15108" i="3"/>
  <c r="O15100" i="3"/>
  <c r="O15092" i="3"/>
  <c r="O15084" i="3"/>
  <c r="O15076" i="3"/>
  <c r="O15068" i="3"/>
  <c r="O15060" i="3"/>
  <c r="O15052" i="3"/>
  <c r="O15044" i="3"/>
  <c r="O15036" i="3"/>
  <c r="O15028" i="3"/>
  <c r="O15020" i="3"/>
  <c r="O15012" i="3"/>
  <c r="O15004" i="3"/>
  <c r="O14996" i="3"/>
  <c r="O14988" i="3"/>
  <c r="O14980" i="3"/>
  <c r="O14972" i="3"/>
  <c r="O14964" i="3"/>
  <c r="O14956" i="3"/>
  <c r="O14948" i="3"/>
  <c r="O14940" i="3"/>
  <c r="O14932" i="3"/>
  <c r="O14924" i="3"/>
  <c r="O14916" i="3"/>
  <c r="O14908" i="3"/>
  <c r="O14900" i="3"/>
  <c r="O14892" i="3"/>
  <c r="O14884" i="3"/>
  <c r="O14876" i="3"/>
  <c r="O14868" i="3"/>
  <c r="O14860" i="3"/>
  <c r="O14852" i="3"/>
  <c r="O14844" i="3"/>
  <c r="O14836" i="3"/>
  <c r="O14828" i="3"/>
  <c r="O14820" i="3"/>
  <c r="O14812" i="3"/>
  <c r="O14804" i="3"/>
  <c r="O14796" i="3"/>
  <c r="O14788" i="3"/>
  <c r="O14780" i="3"/>
  <c r="O14772" i="3"/>
  <c r="O14764" i="3"/>
  <c r="O14756" i="3"/>
  <c r="O14748" i="3"/>
  <c r="O14740" i="3"/>
  <c r="O14732" i="3"/>
  <c r="O14724" i="3"/>
  <c r="O14716" i="3"/>
  <c r="O14708" i="3"/>
  <c r="O14700" i="3"/>
  <c r="O14692" i="3"/>
  <c r="O14684" i="3"/>
  <c r="O14676" i="3"/>
  <c r="O14668" i="3"/>
  <c r="O14660" i="3"/>
  <c r="O14652" i="3"/>
  <c r="O14644" i="3"/>
  <c r="O14636" i="3"/>
  <c r="O14628" i="3"/>
  <c r="O14620" i="3"/>
  <c r="O14612" i="3"/>
  <c r="O14604" i="3"/>
  <c r="O14596" i="3"/>
  <c r="O14588" i="3"/>
  <c r="O14580" i="3"/>
  <c r="O14572" i="3"/>
  <c r="O14564" i="3"/>
  <c r="O14556" i="3"/>
  <c r="O14548" i="3"/>
  <c r="O14540" i="3"/>
  <c r="O14532" i="3"/>
  <c r="O14524" i="3"/>
  <c r="O14516" i="3"/>
  <c r="O14508" i="3"/>
  <c r="O14500" i="3"/>
  <c r="O14492" i="3"/>
  <c r="O14484" i="3"/>
  <c r="O14476" i="3"/>
  <c r="O14468" i="3"/>
  <c r="O14460" i="3"/>
  <c r="O14452" i="3"/>
  <c r="O14444" i="3"/>
  <c r="O14436" i="3"/>
  <c r="O14428" i="3"/>
  <c r="O14420" i="3"/>
  <c r="O14412" i="3"/>
  <c r="O14404" i="3"/>
  <c r="O14396" i="3"/>
  <c r="O14388" i="3"/>
  <c r="O14380" i="3"/>
  <c r="O14372" i="3"/>
  <c r="O14364" i="3"/>
  <c r="O14356" i="3"/>
  <c r="O14348" i="3"/>
  <c r="O14340" i="3"/>
  <c r="O14332" i="3"/>
  <c r="O14324" i="3"/>
  <c r="O14316" i="3"/>
  <c r="O14308" i="3"/>
  <c r="O14300" i="3"/>
  <c r="O14292" i="3"/>
  <c r="O14284" i="3"/>
  <c r="O14276" i="3"/>
  <c r="O14268" i="3"/>
  <c r="O14260" i="3"/>
  <c r="O14252" i="3"/>
  <c r="O14244" i="3"/>
  <c r="O14236" i="3"/>
  <c r="O14228" i="3"/>
  <c r="O14220" i="3"/>
  <c r="O14212" i="3"/>
  <c r="O14204" i="3"/>
  <c r="O14196" i="3"/>
  <c r="O14188" i="3"/>
  <c r="O14180" i="3"/>
  <c r="O14172" i="3"/>
  <c r="O14164" i="3"/>
  <c r="O14156" i="3"/>
  <c r="O14148" i="3"/>
  <c r="O14140" i="3"/>
  <c r="O14132" i="3"/>
  <c r="O14124" i="3"/>
  <c r="O14116" i="3"/>
  <c r="O14108" i="3"/>
  <c r="O14100" i="3"/>
  <c r="O14092" i="3"/>
  <c r="O14084" i="3"/>
  <c r="O14076" i="3"/>
  <c r="O14068" i="3"/>
  <c r="O14060" i="3"/>
  <c r="O14052" i="3"/>
  <c r="O14044" i="3"/>
  <c r="O14036" i="3"/>
  <c r="O14028" i="3"/>
  <c r="O14020" i="3"/>
  <c r="O14012" i="3"/>
  <c r="O14004" i="3"/>
  <c r="O13996" i="3"/>
  <c r="O13988" i="3"/>
  <c r="O13980" i="3"/>
  <c r="O13972" i="3"/>
  <c r="O13964" i="3"/>
  <c r="O13956" i="3"/>
  <c r="O13948" i="3"/>
  <c r="O13940" i="3"/>
  <c r="O13932" i="3"/>
  <c r="O13924" i="3"/>
  <c r="O13916" i="3"/>
  <c r="O13908" i="3"/>
  <c r="O13900" i="3"/>
  <c r="O13892" i="3"/>
  <c r="O13884" i="3"/>
  <c r="O13876" i="3"/>
  <c r="O13868" i="3"/>
  <c r="O13860" i="3"/>
  <c r="O13852" i="3"/>
  <c r="O13844" i="3"/>
  <c r="O13836" i="3"/>
  <c r="O13828" i="3"/>
  <c r="O13820" i="3"/>
  <c r="O13812" i="3"/>
  <c r="O13804" i="3"/>
  <c r="O13796" i="3"/>
  <c r="O13788" i="3"/>
  <c r="O13780" i="3"/>
  <c r="O13772" i="3"/>
  <c r="O13764" i="3"/>
  <c r="O13756" i="3"/>
  <c r="O13748" i="3"/>
  <c r="O13740" i="3"/>
  <c r="O13732" i="3"/>
  <c r="O13724" i="3"/>
  <c r="O13716" i="3"/>
  <c r="O13708" i="3"/>
  <c r="O13700" i="3"/>
  <c r="O13692" i="3"/>
  <c r="O13684" i="3"/>
  <c r="O13676" i="3"/>
  <c r="O13668" i="3"/>
  <c r="O13660" i="3"/>
  <c r="O13652" i="3"/>
  <c r="O13644" i="3"/>
  <c r="O13636" i="3"/>
  <c r="O13628" i="3"/>
  <c r="O13620" i="3"/>
  <c r="O13612" i="3"/>
  <c r="O13604" i="3"/>
  <c r="O13596" i="3"/>
  <c r="O13588" i="3"/>
  <c r="O13580" i="3"/>
  <c r="O13572" i="3"/>
  <c r="O13564" i="3"/>
  <c r="O13556" i="3"/>
  <c r="O13548" i="3"/>
  <c r="O13540" i="3"/>
  <c r="O13532" i="3"/>
  <c r="O13524" i="3"/>
  <c r="O13516" i="3"/>
  <c r="O13508" i="3"/>
  <c r="O13500" i="3"/>
  <c r="O13492" i="3"/>
  <c r="O13484" i="3"/>
  <c r="O13476" i="3"/>
  <c r="O13468" i="3"/>
  <c r="O13460" i="3"/>
  <c r="O13452" i="3"/>
  <c r="O13444" i="3"/>
  <c r="O13436" i="3"/>
  <c r="O13428" i="3"/>
  <c r="O13420" i="3"/>
  <c r="O13412" i="3"/>
  <c r="O13404" i="3"/>
  <c r="O13396" i="3"/>
  <c r="O13388" i="3"/>
  <c r="O13380" i="3"/>
  <c r="O13372" i="3"/>
  <c r="O13364" i="3"/>
  <c r="O13356" i="3"/>
  <c r="O13348" i="3"/>
  <c r="O13340" i="3"/>
  <c r="O13332" i="3"/>
  <c r="O13324" i="3"/>
  <c r="O13316" i="3"/>
  <c r="O13308" i="3"/>
  <c r="O13300" i="3"/>
  <c r="O13292" i="3"/>
  <c r="O13284" i="3"/>
  <c r="O13276" i="3"/>
  <c r="O13268" i="3"/>
  <c r="O13260" i="3"/>
  <c r="O13252" i="3"/>
  <c r="O13244" i="3"/>
  <c r="O13236" i="3"/>
  <c r="O13228" i="3"/>
  <c r="O13220" i="3"/>
  <c r="O13212" i="3"/>
  <c r="O13204" i="3"/>
  <c r="O13196" i="3"/>
  <c r="O13188" i="3"/>
  <c r="O13180" i="3"/>
  <c r="O13172" i="3"/>
  <c r="O13164" i="3"/>
  <c r="O13156" i="3"/>
  <c r="O13148" i="3"/>
  <c r="O13140" i="3"/>
  <c r="O13132" i="3"/>
  <c r="O13124" i="3"/>
  <c r="O13116" i="3"/>
  <c r="O13108" i="3"/>
  <c r="O13100" i="3"/>
  <c r="O13092" i="3"/>
  <c r="O13084" i="3"/>
  <c r="O13076" i="3"/>
  <c r="O13068" i="3"/>
  <c r="O13060" i="3"/>
  <c r="O13052" i="3"/>
  <c r="O13044" i="3"/>
  <c r="O13036" i="3"/>
  <c r="O13028" i="3"/>
  <c r="O13020" i="3"/>
  <c r="O13012" i="3"/>
  <c r="O13004" i="3"/>
  <c r="O12996" i="3"/>
  <c r="O12988" i="3"/>
  <c r="O12980" i="3"/>
  <c r="O12972" i="3"/>
  <c r="O12964" i="3"/>
  <c r="O12956" i="3"/>
  <c r="O12948" i="3"/>
  <c r="O12940" i="3"/>
  <c r="O12932" i="3"/>
  <c r="O12924" i="3"/>
  <c r="O12916" i="3"/>
  <c r="O12908" i="3"/>
  <c r="O12900" i="3"/>
  <c r="O12892" i="3"/>
  <c r="O12884" i="3"/>
  <c r="O12876" i="3"/>
  <c r="O12868" i="3"/>
  <c r="O12860" i="3"/>
  <c r="O12852" i="3"/>
  <c r="O12844" i="3"/>
  <c r="O12836" i="3"/>
  <c r="O12828" i="3"/>
  <c r="O12820" i="3"/>
  <c r="O12812" i="3"/>
  <c r="O12804" i="3"/>
  <c r="O12796" i="3"/>
  <c r="O12788" i="3"/>
  <c r="O12780" i="3"/>
  <c r="O12772" i="3"/>
  <c r="O12764" i="3"/>
  <c r="O12756" i="3"/>
  <c r="O12748" i="3"/>
  <c r="O12740" i="3"/>
  <c r="O12732" i="3"/>
  <c r="O12724" i="3"/>
  <c r="O12716" i="3"/>
  <c r="O12708" i="3"/>
  <c r="O12700" i="3"/>
  <c r="O12692" i="3"/>
  <c r="O12684" i="3"/>
  <c r="O12676" i="3"/>
  <c r="O12668" i="3"/>
  <c r="O12660" i="3"/>
  <c r="O12652" i="3"/>
  <c r="O12644" i="3"/>
  <c r="O12636" i="3"/>
  <c r="O12628" i="3"/>
  <c r="O12620" i="3"/>
  <c r="O12612" i="3"/>
  <c r="O12604" i="3"/>
  <c r="O12596" i="3"/>
  <c r="O12588" i="3"/>
  <c r="O12580" i="3"/>
  <c r="O12572" i="3"/>
  <c r="O12564" i="3"/>
  <c r="O12556" i="3"/>
  <c r="O12548" i="3"/>
  <c r="O12540" i="3"/>
  <c r="O12532" i="3"/>
  <c r="O12524" i="3"/>
  <c r="O12516" i="3"/>
  <c r="O12508" i="3"/>
  <c r="O12500" i="3"/>
  <c r="O12492" i="3"/>
  <c r="O12484" i="3"/>
  <c r="O12476" i="3"/>
  <c r="O12468" i="3"/>
  <c r="O12460" i="3"/>
  <c r="O12452" i="3"/>
  <c r="O12444" i="3"/>
  <c r="O12436" i="3"/>
  <c r="O12428" i="3"/>
  <c r="O12420" i="3"/>
  <c r="O12412" i="3"/>
  <c r="O12404" i="3"/>
  <c r="O12396" i="3"/>
  <c r="O12388" i="3"/>
  <c r="O12380" i="3"/>
  <c r="O12372" i="3"/>
  <c r="O12364" i="3"/>
  <c r="O12356" i="3"/>
  <c r="O12348" i="3"/>
  <c r="O12340" i="3"/>
  <c r="O12332" i="3"/>
  <c r="O12324" i="3"/>
  <c r="O12316" i="3"/>
  <c r="O12308" i="3"/>
  <c r="O12300" i="3"/>
  <c r="O12292" i="3"/>
  <c r="O12284" i="3"/>
  <c r="O12276" i="3"/>
  <c r="O12268" i="3"/>
  <c r="O12260" i="3"/>
  <c r="O12252" i="3"/>
  <c r="O12244" i="3"/>
  <c r="O12236" i="3"/>
  <c r="O12228" i="3"/>
  <c r="O12220" i="3"/>
  <c r="O12212" i="3"/>
  <c r="O12204" i="3"/>
  <c r="O12196" i="3"/>
  <c r="O12188" i="3"/>
  <c r="O12180" i="3"/>
  <c r="O12172" i="3"/>
  <c r="O12164" i="3"/>
  <c r="O12156" i="3"/>
  <c r="O12148" i="3"/>
  <c r="O12140" i="3"/>
  <c r="O12132" i="3"/>
  <c r="O12124" i="3"/>
  <c r="O12116" i="3"/>
  <c r="O12108" i="3"/>
  <c r="O12100" i="3"/>
  <c r="O12092" i="3"/>
  <c r="O12084" i="3"/>
  <c r="O12076" i="3"/>
  <c r="O12068" i="3"/>
  <c r="O12060" i="3"/>
  <c r="O12052" i="3"/>
  <c r="O12044" i="3"/>
  <c r="O12036" i="3"/>
  <c r="O12028" i="3"/>
  <c r="O12020" i="3"/>
  <c r="O12012" i="3"/>
  <c r="O12004" i="3"/>
  <c r="O11996" i="3"/>
  <c r="O11988" i="3"/>
  <c r="O11980" i="3"/>
  <c r="O11972" i="3"/>
  <c r="O11964" i="3"/>
  <c r="O11956" i="3"/>
  <c r="O11948" i="3"/>
  <c r="O11940" i="3"/>
  <c r="O11932" i="3"/>
  <c r="O11924" i="3"/>
  <c r="O11916" i="3"/>
  <c r="O11908" i="3"/>
  <c r="O11900" i="3"/>
  <c r="O11892" i="3"/>
  <c r="O11884" i="3"/>
  <c r="O11876" i="3"/>
  <c r="O11868" i="3"/>
  <c r="O11860" i="3"/>
  <c r="O11852" i="3"/>
  <c r="O11844" i="3"/>
  <c r="O11836" i="3"/>
  <c r="O11828" i="3"/>
  <c r="O11820" i="3"/>
  <c r="O11812" i="3"/>
  <c r="O11804" i="3"/>
  <c r="O11796" i="3"/>
  <c r="O11788" i="3"/>
  <c r="O11780" i="3"/>
  <c r="O11772" i="3"/>
  <c r="O11764" i="3"/>
  <c r="O11756" i="3"/>
  <c r="O11748" i="3"/>
  <c r="O11740" i="3"/>
  <c r="O11732" i="3"/>
  <c r="O11724" i="3"/>
  <c r="O11716" i="3"/>
  <c r="O11708" i="3"/>
  <c r="O11700" i="3"/>
  <c r="O11692" i="3"/>
  <c r="O11684" i="3"/>
  <c r="O11676" i="3"/>
  <c r="O11668" i="3"/>
  <c r="O11660" i="3"/>
  <c r="O11652" i="3"/>
  <c r="O11644" i="3"/>
  <c r="O11636" i="3"/>
  <c r="O11628" i="3"/>
  <c r="O11620" i="3"/>
  <c r="O11612" i="3"/>
  <c r="O11604" i="3"/>
  <c r="O11596" i="3"/>
  <c r="O11588" i="3"/>
  <c r="O11580" i="3"/>
  <c r="O11572" i="3"/>
  <c r="O11564" i="3"/>
  <c r="O11556" i="3"/>
  <c r="O11548" i="3"/>
  <c r="O11540" i="3"/>
  <c r="O11532" i="3"/>
  <c r="O11524" i="3"/>
  <c r="O11516" i="3"/>
  <c r="O11508" i="3"/>
  <c r="O11500" i="3"/>
  <c r="O11492" i="3"/>
  <c r="O11484" i="3"/>
  <c r="O11476" i="3"/>
  <c r="O11468" i="3"/>
  <c r="O11460" i="3"/>
  <c r="O11452" i="3"/>
  <c r="O11444" i="3"/>
  <c r="O11436" i="3"/>
  <c r="O11428" i="3"/>
  <c r="O11420" i="3"/>
  <c r="O11412" i="3"/>
  <c r="O11404" i="3"/>
  <c r="O11396" i="3"/>
  <c r="O11388" i="3"/>
  <c r="O11380" i="3"/>
  <c r="O11372" i="3"/>
  <c r="O11364" i="3"/>
  <c r="O11356" i="3"/>
  <c r="O11348" i="3"/>
  <c r="O11340" i="3"/>
  <c r="O11332" i="3"/>
  <c r="O11324" i="3"/>
  <c r="O11316" i="3"/>
  <c r="O11308" i="3"/>
  <c r="O11300" i="3"/>
  <c r="O11292" i="3"/>
  <c r="O11284" i="3"/>
  <c r="O11276" i="3"/>
  <c r="O11268" i="3"/>
  <c r="O11260" i="3"/>
  <c r="O11252" i="3"/>
  <c r="O11244" i="3"/>
  <c r="O11236" i="3"/>
  <c r="O11228" i="3"/>
  <c r="O11220" i="3"/>
  <c r="O11212" i="3"/>
  <c r="O11204" i="3"/>
  <c r="O11196" i="3"/>
  <c r="O11188" i="3"/>
  <c r="O11180" i="3"/>
  <c r="O11172" i="3"/>
  <c r="O11164" i="3"/>
  <c r="O11156" i="3"/>
  <c r="O11148" i="3"/>
  <c r="O11140" i="3"/>
  <c r="O11132" i="3"/>
  <c r="O11124" i="3"/>
  <c r="O11116" i="3"/>
  <c r="O11108" i="3"/>
  <c r="O11100" i="3"/>
  <c r="O11092" i="3"/>
  <c r="O11084" i="3"/>
  <c r="O11076" i="3"/>
  <c r="O11068" i="3"/>
  <c r="O11060" i="3"/>
  <c r="O11052" i="3"/>
  <c r="O11044" i="3"/>
  <c r="O11036" i="3"/>
  <c r="O11028" i="3"/>
  <c r="O11020" i="3"/>
  <c r="O11012" i="3"/>
  <c r="O11004" i="3"/>
  <c r="O10996" i="3"/>
  <c r="O10988" i="3"/>
  <c r="O10980" i="3"/>
  <c r="O10972" i="3"/>
  <c r="O10964" i="3"/>
  <c r="O10956" i="3"/>
  <c r="O10948" i="3"/>
  <c r="O10940" i="3"/>
  <c r="O10932" i="3"/>
  <c r="O10924" i="3"/>
  <c r="O10916" i="3"/>
  <c r="O10908" i="3"/>
  <c r="O10900" i="3"/>
  <c r="O10892" i="3"/>
  <c r="O10884" i="3"/>
  <c r="O10876" i="3"/>
  <c r="O10868" i="3"/>
  <c r="O10860" i="3"/>
  <c r="O10852" i="3"/>
  <c r="O10844" i="3"/>
  <c r="O10836" i="3"/>
  <c r="O10828" i="3"/>
  <c r="O10820" i="3"/>
  <c r="O10812" i="3"/>
  <c r="O10804" i="3"/>
  <c r="O10796" i="3"/>
  <c r="O10788" i="3"/>
  <c r="O10780" i="3"/>
  <c r="O10772" i="3"/>
  <c r="O10764" i="3"/>
  <c r="O10756" i="3"/>
  <c r="O10748" i="3"/>
  <c r="O10740" i="3"/>
  <c r="O10732" i="3"/>
  <c r="O10724" i="3"/>
  <c r="O10716" i="3"/>
  <c r="O10708" i="3"/>
  <c r="O10700" i="3"/>
  <c r="O10692" i="3"/>
  <c r="O10684" i="3"/>
  <c r="O10676" i="3"/>
  <c r="O10668" i="3"/>
  <c r="O10660" i="3"/>
  <c r="O10652" i="3"/>
  <c r="O10644" i="3"/>
  <c r="O10636" i="3"/>
  <c r="O10628" i="3"/>
  <c r="O10620" i="3"/>
  <c r="O10612" i="3"/>
  <c r="O10604" i="3"/>
  <c r="O10596" i="3"/>
  <c r="O10588" i="3"/>
  <c r="O10580" i="3"/>
  <c r="O10572" i="3"/>
  <c r="O10564" i="3"/>
  <c r="O10556" i="3"/>
  <c r="O10548" i="3"/>
  <c r="O10540" i="3"/>
  <c r="O10532" i="3"/>
  <c r="O10524" i="3"/>
  <c r="O10516" i="3"/>
  <c r="O10508" i="3"/>
  <c r="O10500" i="3"/>
  <c r="O10492" i="3"/>
  <c r="O10484" i="3"/>
  <c r="O10476" i="3"/>
  <c r="O10468" i="3"/>
  <c r="O10460" i="3"/>
  <c r="O10452" i="3"/>
  <c r="O10444" i="3"/>
  <c r="O10436" i="3"/>
  <c r="O10428" i="3"/>
  <c r="O10420" i="3"/>
  <c r="O10412" i="3"/>
  <c r="O10404" i="3"/>
  <c r="O10396" i="3"/>
  <c r="O10388" i="3"/>
  <c r="O10380" i="3"/>
  <c r="O10372" i="3"/>
  <c r="O10364" i="3"/>
  <c r="O10356" i="3"/>
  <c r="O10348" i="3"/>
  <c r="O10340" i="3"/>
  <c r="O10332" i="3"/>
  <c r="O10324" i="3"/>
  <c r="O10316" i="3"/>
  <c r="O10308" i="3"/>
  <c r="O10300" i="3"/>
  <c r="O10292" i="3"/>
  <c r="O10284" i="3"/>
  <c r="O10276" i="3"/>
  <c r="O10268" i="3"/>
  <c r="O10260" i="3"/>
  <c r="O10252" i="3"/>
  <c r="O10244" i="3"/>
  <c r="O10236" i="3"/>
  <c r="O10228" i="3"/>
  <c r="O10220" i="3"/>
  <c r="O10212" i="3"/>
  <c r="O10204" i="3"/>
  <c r="O10196" i="3"/>
  <c r="O10188" i="3"/>
  <c r="O10180" i="3"/>
  <c r="O10172" i="3"/>
  <c r="O10164" i="3"/>
  <c r="O10156" i="3"/>
  <c r="O10148" i="3"/>
  <c r="O10140" i="3"/>
  <c r="O10132" i="3"/>
  <c r="O10124" i="3"/>
  <c r="O10116" i="3"/>
  <c r="O10108" i="3"/>
  <c r="O10100" i="3"/>
  <c r="O10092" i="3"/>
  <c r="O10084" i="3"/>
  <c r="O10076" i="3"/>
  <c r="O10068" i="3"/>
  <c r="O10060" i="3"/>
  <c r="O10052" i="3"/>
  <c r="O10044" i="3"/>
  <c r="O10036" i="3"/>
  <c r="O10028" i="3"/>
  <c r="O10020" i="3"/>
  <c r="O10012" i="3"/>
  <c r="O10004" i="3"/>
  <c r="O9996" i="3"/>
  <c r="O9988" i="3"/>
  <c r="O9980" i="3"/>
  <c r="O9972" i="3"/>
  <c r="O9964" i="3"/>
  <c r="O9956" i="3"/>
  <c r="O9948" i="3"/>
  <c r="O9940" i="3"/>
  <c r="O9932" i="3"/>
  <c r="O9924" i="3"/>
  <c r="O9916" i="3"/>
  <c r="O9908" i="3"/>
  <c r="O9900" i="3"/>
  <c r="O9892" i="3"/>
  <c r="O9884" i="3"/>
  <c r="O9876" i="3"/>
  <c r="O9868" i="3"/>
  <c r="O9860" i="3"/>
  <c r="O9852" i="3"/>
  <c r="O9844" i="3"/>
  <c r="O9836" i="3"/>
  <c r="O9828" i="3"/>
  <c r="O9820" i="3"/>
  <c r="O9812" i="3"/>
  <c r="O9804" i="3"/>
  <c r="O9796" i="3"/>
  <c r="O9788" i="3"/>
  <c r="O9780" i="3"/>
  <c r="O9772" i="3"/>
  <c r="O9764" i="3"/>
  <c r="O9756" i="3"/>
  <c r="O9748" i="3"/>
  <c r="O9740" i="3"/>
  <c r="O9732" i="3"/>
  <c r="O9724" i="3"/>
  <c r="O9716" i="3"/>
  <c r="O9708" i="3"/>
  <c r="O9700" i="3"/>
  <c r="O9692" i="3"/>
  <c r="O9684" i="3"/>
  <c r="O9676" i="3"/>
  <c r="O9668" i="3"/>
  <c r="O9660" i="3"/>
  <c r="O9652" i="3"/>
  <c r="O9644" i="3"/>
  <c r="O9636" i="3"/>
  <c r="O9628" i="3"/>
  <c r="O9620" i="3"/>
  <c r="O9612" i="3"/>
  <c r="O9604" i="3"/>
  <c r="O9596" i="3"/>
  <c r="O9588" i="3"/>
  <c r="O9580" i="3"/>
  <c r="O9572" i="3"/>
  <c r="O9564" i="3"/>
  <c r="O9556" i="3"/>
  <c r="O9548" i="3"/>
  <c r="O9540" i="3"/>
  <c r="O9532" i="3"/>
  <c r="O9524" i="3"/>
  <c r="O9516" i="3"/>
  <c r="O9508" i="3"/>
  <c r="O9500" i="3"/>
  <c r="O9492" i="3"/>
  <c r="O9484" i="3"/>
  <c r="O9476" i="3"/>
  <c r="O9468" i="3"/>
  <c r="O9460" i="3"/>
  <c r="O9452" i="3"/>
  <c r="O9444" i="3"/>
  <c r="O9436" i="3"/>
  <c r="O9428" i="3"/>
  <c r="O9420" i="3"/>
  <c r="O9412" i="3"/>
  <c r="O9404" i="3"/>
  <c r="O9396" i="3"/>
  <c r="O9388" i="3"/>
  <c r="O9380" i="3"/>
  <c r="O9372" i="3"/>
  <c r="O9364" i="3"/>
  <c r="O9356" i="3"/>
  <c r="O9348" i="3"/>
  <c r="O9340" i="3"/>
  <c r="O9332" i="3"/>
  <c r="O9324" i="3"/>
  <c r="O9316" i="3"/>
  <c r="O9308" i="3"/>
  <c r="O9300" i="3"/>
  <c r="O9292" i="3"/>
  <c r="O9284" i="3"/>
  <c r="O9276" i="3"/>
  <c r="O9268" i="3"/>
  <c r="O9260" i="3"/>
  <c r="O9252" i="3"/>
  <c r="O9244" i="3"/>
  <c r="O9236" i="3"/>
  <c r="O9228" i="3"/>
  <c r="O9220" i="3"/>
  <c r="O9212" i="3"/>
  <c r="O9204" i="3"/>
  <c r="O9196" i="3"/>
  <c r="O9188" i="3"/>
  <c r="O9180" i="3"/>
  <c r="O9172" i="3"/>
  <c r="O9164" i="3"/>
  <c r="O9156" i="3"/>
  <c r="O9148" i="3"/>
  <c r="O9140" i="3"/>
  <c r="O9132" i="3"/>
  <c r="O9124" i="3"/>
  <c r="O9116" i="3"/>
  <c r="O9108" i="3"/>
  <c r="O9100" i="3"/>
  <c r="O9092" i="3"/>
  <c r="O9084" i="3"/>
  <c r="O9076" i="3"/>
  <c r="O9068" i="3"/>
  <c r="O9060" i="3"/>
  <c r="O9052" i="3"/>
  <c r="O9044" i="3"/>
  <c r="O9036" i="3"/>
  <c r="O9028" i="3"/>
  <c r="O9020" i="3"/>
  <c r="O9012" i="3"/>
  <c r="O9004" i="3"/>
  <c r="O8996" i="3"/>
  <c r="O8988" i="3"/>
  <c r="O8980" i="3"/>
  <c r="O8972" i="3"/>
  <c r="O8964" i="3"/>
  <c r="O8956" i="3"/>
  <c r="O8948" i="3"/>
  <c r="O8940" i="3"/>
  <c r="O8932" i="3"/>
  <c r="O8924" i="3"/>
  <c r="O8916" i="3"/>
  <c r="O8908" i="3"/>
  <c r="O8900" i="3"/>
  <c r="O8892" i="3"/>
  <c r="O8884" i="3"/>
  <c r="O8876" i="3"/>
  <c r="O8868" i="3"/>
  <c r="O8860" i="3"/>
  <c r="O8852" i="3"/>
  <c r="O8844" i="3"/>
  <c r="O8836" i="3"/>
  <c r="O8828" i="3"/>
  <c r="O8820" i="3"/>
  <c r="O8812" i="3"/>
  <c r="O8804" i="3"/>
  <c r="O8796" i="3"/>
  <c r="O8788" i="3"/>
  <c r="O8780" i="3"/>
  <c r="O8772" i="3"/>
  <c r="O8764" i="3"/>
  <c r="O8756" i="3"/>
  <c r="O8748" i="3"/>
  <c r="O8740" i="3"/>
  <c r="O8732" i="3"/>
  <c r="O8724" i="3"/>
  <c r="O8716" i="3"/>
  <c r="O8708" i="3"/>
  <c r="O8700" i="3"/>
  <c r="O8692" i="3"/>
  <c r="O8684" i="3"/>
  <c r="O8676" i="3"/>
  <c r="O8668" i="3"/>
  <c r="O8660" i="3"/>
  <c r="O8652" i="3"/>
  <c r="O8644" i="3"/>
  <c r="O8636" i="3"/>
  <c r="O8628" i="3"/>
  <c r="O8620" i="3"/>
  <c r="O8612" i="3"/>
  <c r="O8604" i="3"/>
  <c r="O8596" i="3"/>
  <c r="O8588" i="3"/>
  <c r="O8580" i="3"/>
  <c r="O8572" i="3"/>
  <c r="O8564" i="3"/>
  <c r="O8556" i="3"/>
  <c r="O8548" i="3"/>
  <c r="O8540" i="3"/>
  <c r="O8532" i="3"/>
  <c r="O8524" i="3"/>
  <c r="O8516" i="3"/>
  <c r="O8508" i="3"/>
  <c r="O8500" i="3"/>
  <c r="O8492" i="3"/>
  <c r="O8484" i="3"/>
  <c r="O8476" i="3"/>
  <c r="O8468" i="3"/>
  <c r="O8460" i="3"/>
  <c r="O8452" i="3"/>
  <c r="O8444" i="3"/>
  <c r="O8436" i="3"/>
  <c r="O8428" i="3"/>
  <c r="O8420" i="3"/>
  <c r="O8412" i="3"/>
  <c r="O8404" i="3"/>
  <c r="O8396" i="3"/>
  <c r="O8388" i="3"/>
  <c r="O8380" i="3"/>
  <c r="O8372" i="3"/>
  <c r="O8364" i="3"/>
  <c r="O8356" i="3"/>
  <c r="O8348" i="3"/>
  <c r="O8340" i="3"/>
  <c r="O8332" i="3"/>
  <c r="O8324" i="3"/>
  <c r="O8316" i="3"/>
  <c r="O8308" i="3"/>
  <c r="O8300" i="3"/>
  <c r="O8292" i="3"/>
  <c r="O8284" i="3"/>
  <c r="O8276" i="3"/>
  <c r="O8268" i="3"/>
  <c r="O8260" i="3"/>
  <c r="O8252" i="3"/>
  <c r="O8244" i="3"/>
  <c r="O8236" i="3"/>
  <c r="O8228" i="3"/>
  <c r="O8220" i="3"/>
  <c r="O8212" i="3"/>
  <c r="O8204" i="3"/>
  <c r="O8196" i="3"/>
  <c r="O8188" i="3"/>
  <c r="O8180" i="3"/>
  <c r="O8172" i="3"/>
  <c r="O8164" i="3"/>
  <c r="O8156" i="3"/>
  <c r="O8148" i="3"/>
  <c r="O8140" i="3"/>
  <c r="O8132" i="3"/>
  <c r="O8124" i="3"/>
  <c r="O8116" i="3"/>
  <c r="O8108" i="3"/>
  <c r="O8100" i="3"/>
  <c r="O8092" i="3"/>
  <c r="O8084" i="3"/>
  <c r="O8076" i="3"/>
  <c r="O8068" i="3"/>
  <c r="O8060" i="3"/>
  <c r="O8052" i="3"/>
  <c r="O8044" i="3"/>
  <c r="O8036" i="3"/>
  <c r="O8028" i="3"/>
  <c r="O8020" i="3"/>
  <c r="O8012" i="3"/>
  <c r="O8004" i="3"/>
  <c r="O7996" i="3"/>
  <c r="O7988" i="3"/>
  <c r="O7980" i="3"/>
  <c r="O7972" i="3"/>
  <c r="O7964" i="3"/>
  <c r="O7956" i="3"/>
  <c r="O7948" i="3"/>
  <c r="O7940" i="3"/>
  <c r="O7932" i="3"/>
  <c r="O7924" i="3"/>
  <c r="O7916" i="3"/>
  <c r="O7908" i="3"/>
  <c r="O7900" i="3"/>
  <c r="O7892" i="3"/>
  <c r="O7884" i="3"/>
  <c r="O7876" i="3"/>
  <c r="O7868" i="3"/>
  <c r="O7860" i="3"/>
  <c r="O7852" i="3"/>
  <c r="O7844" i="3"/>
  <c r="O7836" i="3"/>
  <c r="O7828" i="3"/>
  <c r="O7820" i="3"/>
  <c r="O7812" i="3"/>
  <c r="O7804" i="3"/>
  <c r="O7796" i="3"/>
  <c r="O7788" i="3"/>
  <c r="O7780" i="3"/>
  <c r="O7772" i="3"/>
  <c r="O7764" i="3"/>
  <c r="O7756" i="3"/>
  <c r="O7748" i="3"/>
  <c r="O7740" i="3"/>
  <c r="O7732" i="3"/>
  <c r="O7724" i="3"/>
  <c r="O7716" i="3"/>
  <c r="O7708" i="3"/>
  <c r="O7700" i="3"/>
  <c r="O7692" i="3"/>
  <c r="O7684" i="3"/>
  <c r="O7676" i="3"/>
  <c r="O7668" i="3"/>
  <c r="O7660" i="3"/>
  <c r="O7652" i="3"/>
  <c r="O7644" i="3"/>
  <c r="O7636" i="3"/>
  <c r="O7628" i="3"/>
  <c r="O7620" i="3"/>
  <c r="O7612" i="3"/>
  <c r="O7604" i="3"/>
  <c r="O7596" i="3"/>
  <c r="O7588" i="3"/>
  <c r="O7580" i="3"/>
  <c r="O7572" i="3"/>
  <c r="O7564" i="3"/>
  <c r="O7556" i="3"/>
  <c r="O7548" i="3"/>
  <c r="O7540" i="3"/>
  <c r="O7532" i="3"/>
  <c r="O7524" i="3"/>
  <c r="O7516" i="3"/>
  <c r="O7508" i="3"/>
  <c r="O7500" i="3"/>
  <c r="O7492" i="3"/>
  <c r="O7484" i="3"/>
  <c r="O7476" i="3"/>
  <c r="O7468" i="3"/>
  <c r="O7460" i="3"/>
  <c r="O7452" i="3"/>
  <c r="O7444" i="3"/>
  <c r="O7436" i="3"/>
  <c r="O7428" i="3"/>
  <c r="O7420" i="3"/>
  <c r="O7412" i="3"/>
  <c r="O7404" i="3"/>
  <c r="O7396" i="3"/>
  <c r="O7388" i="3"/>
  <c r="O7380" i="3"/>
  <c r="O7372" i="3"/>
  <c r="O7364" i="3"/>
  <c r="O7356" i="3"/>
  <c r="O7348" i="3"/>
  <c r="O7340" i="3"/>
  <c r="O7332" i="3"/>
  <c r="O7324" i="3"/>
  <c r="O7316" i="3"/>
  <c r="O7308" i="3"/>
  <c r="O7300" i="3"/>
  <c r="O7292" i="3"/>
  <c r="O7284" i="3"/>
  <c r="O7276" i="3"/>
  <c r="O7268" i="3"/>
  <c r="O7260" i="3"/>
  <c r="O7252" i="3"/>
  <c r="O7244" i="3"/>
  <c r="O7236" i="3"/>
  <c r="O7228" i="3"/>
  <c r="O7220" i="3"/>
  <c r="O7212" i="3"/>
  <c r="O7204" i="3"/>
  <c r="O7196" i="3"/>
  <c r="O7188" i="3"/>
  <c r="O7180" i="3"/>
  <c r="O7172" i="3"/>
  <c r="O7164" i="3"/>
  <c r="O7156" i="3"/>
  <c r="O7148" i="3"/>
  <c r="O7140" i="3"/>
  <c r="O7132" i="3"/>
  <c r="O7124" i="3"/>
  <c r="O7116" i="3"/>
  <c r="O7108" i="3"/>
  <c r="O7100" i="3"/>
  <c r="O7092" i="3"/>
  <c r="O7084" i="3"/>
  <c r="O7076" i="3"/>
  <c r="O7068" i="3"/>
  <c r="O7060" i="3"/>
  <c r="O7052" i="3"/>
  <c r="O7044" i="3"/>
  <c r="O7036" i="3"/>
  <c r="O7028" i="3"/>
  <c r="O7020" i="3"/>
  <c r="O7012" i="3"/>
  <c r="O7004" i="3"/>
  <c r="O6996" i="3"/>
  <c r="O6988" i="3"/>
  <c r="O6980" i="3"/>
  <c r="O6972" i="3"/>
  <c r="O6964" i="3"/>
  <c r="O6956" i="3"/>
  <c r="O6948" i="3"/>
  <c r="O6940" i="3"/>
  <c r="O6932" i="3"/>
  <c r="O6924" i="3"/>
  <c r="O6916" i="3"/>
  <c r="O6908" i="3"/>
  <c r="O6900" i="3"/>
  <c r="O6892" i="3"/>
  <c r="O6884" i="3"/>
  <c r="O6876" i="3"/>
  <c r="O6868" i="3"/>
  <c r="O6860" i="3"/>
  <c r="O6852" i="3"/>
  <c r="O6844" i="3"/>
  <c r="O6836" i="3"/>
  <c r="O6828" i="3"/>
  <c r="O6820" i="3"/>
  <c r="O6812" i="3"/>
  <c r="O6804" i="3"/>
  <c r="O6796" i="3"/>
  <c r="O6788" i="3"/>
  <c r="O6780" i="3"/>
  <c r="O6772" i="3"/>
  <c r="O6764" i="3"/>
  <c r="O6756" i="3"/>
  <c r="O6748" i="3"/>
  <c r="O6740" i="3"/>
  <c r="O6732" i="3"/>
  <c r="O6724" i="3"/>
  <c r="O6716" i="3"/>
  <c r="O6708" i="3"/>
  <c r="O6700" i="3"/>
  <c r="O6692" i="3"/>
  <c r="O6684" i="3"/>
  <c r="O6676" i="3"/>
  <c r="O6668" i="3"/>
  <c r="O6660" i="3"/>
  <c r="O6652" i="3"/>
  <c r="O6644" i="3"/>
  <c r="O6636" i="3"/>
  <c r="O6628" i="3"/>
  <c r="O6620" i="3"/>
  <c r="O6612" i="3"/>
  <c r="O6604" i="3"/>
  <c r="O6596" i="3"/>
  <c r="O6588" i="3"/>
  <c r="O6580" i="3"/>
  <c r="O6572" i="3"/>
  <c r="O6564" i="3"/>
  <c r="O6556" i="3"/>
  <c r="O6548" i="3"/>
  <c r="O6540" i="3"/>
  <c r="O6532" i="3"/>
  <c r="O6524" i="3"/>
  <c r="O6516" i="3"/>
  <c r="O6508" i="3"/>
  <c r="O6500" i="3"/>
  <c r="O6492" i="3"/>
  <c r="O6484" i="3"/>
  <c r="O6476" i="3"/>
  <c r="O6468" i="3"/>
  <c r="O6460" i="3"/>
  <c r="O6452" i="3"/>
  <c r="O6444" i="3"/>
  <c r="O6436" i="3"/>
  <c r="O6428" i="3"/>
  <c r="O6420" i="3"/>
  <c r="O6412" i="3"/>
  <c r="O6404" i="3"/>
  <c r="O6396" i="3"/>
  <c r="O6388" i="3"/>
  <c r="O6380" i="3"/>
  <c r="O6372" i="3"/>
  <c r="O6364" i="3"/>
  <c r="O6356" i="3"/>
  <c r="O6348" i="3"/>
  <c r="O6340" i="3"/>
  <c r="O6332" i="3"/>
  <c r="O6324" i="3"/>
  <c r="O6316" i="3"/>
  <c r="O6308" i="3"/>
  <c r="O6300" i="3"/>
  <c r="O6292" i="3"/>
  <c r="O6284" i="3"/>
  <c r="O6276" i="3"/>
  <c r="O6268" i="3"/>
  <c r="O6260" i="3"/>
  <c r="O6252" i="3"/>
  <c r="O6244" i="3"/>
  <c r="O6236" i="3"/>
  <c r="O6228" i="3"/>
  <c r="O6220" i="3"/>
  <c r="O6212" i="3"/>
  <c r="O6204" i="3"/>
  <c r="O6196" i="3"/>
  <c r="O6188" i="3"/>
  <c r="O6180" i="3"/>
  <c r="O6172" i="3"/>
  <c r="O6164" i="3"/>
  <c r="O6156" i="3"/>
  <c r="O6148" i="3"/>
  <c r="O6140" i="3"/>
  <c r="O6132" i="3"/>
  <c r="O6124" i="3"/>
  <c r="O6116" i="3"/>
  <c r="O6108" i="3"/>
  <c r="O6100" i="3"/>
  <c r="O6092" i="3"/>
  <c r="O6084" i="3"/>
  <c r="O6076" i="3"/>
  <c r="O6068" i="3"/>
  <c r="O6060" i="3"/>
  <c r="O6052" i="3"/>
  <c r="O6044" i="3"/>
  <c r="O6036" i="3"/>
  <c r="O6028" i="3"/>
  <c r="O6020" i="3"/>
  <c r="O6012" i="3"/>
  <c r="O6004" i="3"/>
  <c r="O5996" i="3"/>
  <c r="O5988" i="3"/>
  <c r="O5980" i="3"/>
  <c r="O5972" i="3"/>
  <c r="O5964" i="3"/>
  <c r="O5956" i="3"/>
  <c r="O5948" i="3"/>
  <c r="O5940" i="3"/>
  <c r="O5932" i="3"/>
  <c r="O5924" i="3"/>
  <c r="O5916" i="3"/>
  <c r="O5908" i="3"/>
  <c r="O5900" i="3"/>
  <c r="O5892" i="3"/>
  <c r="O5884" i="3"/>
  <c r="O5876" i="3"/>
  <c r="O5868" i="3"/>
  <c r="O5860" i="3"/>
  <c r="O5852" i="3"/>
  <c r="O5844" i="3"/>
  <c r="O5836" i="3"/>
  <c r="O5828" i="3"/>
  <c r="O5820" i="3"/>
  <c r="O5812" i="3"/>
  <c r="O5804" i="3"/>
  <c r="O5796" i="3"/>
  <c r="O5788" i="3"/>
  <c r="O5780" i="3"/>
  <c r="O5772" i="3"/>
  <c r="O5764" i="3"/>
  <c r="O5756" i="3"/>
  <c r="O5748" i="3"/>
  <c r="O5740" i="3"/>
  <c r="O5732" i="3"/>
  <c r="O5724" i="3"/>
  <c r="O5716" i="3"/>
  <c r="O5708" i="3"/>
  <c r="O5700" i="3"/>
  <c r="O5692" i="3"/>
  <c r="O5684" i="3"/>
  <c r="O5676" i="3"/>
  <c r="O5668" i="3"/>
  <c r="O5660" i="3"/>
  <c r="O5652" i="3"/>
  <c r="O5644" i="3"/>
  <c r="O5636" i="3"/>
  <c r="O5628" i="3"/>
  <c r="O5620" i="3"/>
  <c r="O5612" i="3"/>
  <c r="O5604" i="3"/>
  <c r="O5596" i="3"/>
  <c r="O5588" i="3"/>
  <c r="O5580" i="3"/>
  <c r="O5572" i="3"/>
  <c r="O5564" i="3"/>
  <c r="O5556" i="3"/>
  <c r="O5548" i="3"/>
  <c r="O5540" i="3"/>
  <c r="O5532" i="3"/>
  <c r="O5524" i="3"/>
  <c r="O5516" i="3"/>
  <c r="O5508" i="3"/>
  <c r="O5500" i="3"/>
  <c r="O5492" i="3"/>
  <c r="O5484" i="3"/>
  <c r="O5476" i="3"/>
  <c r="O5468" i="3"/>
  <c r="O5460" i="3"/>
  <c r="O5452" i="3"/>
  <c r="O5444" i="3"/>
  <c r="O5436" i="3"/>
  <c r="O5428" i="3"/>
  <c r="O5420" i="3"/>
  <c r="O5412" i="3"/>
  <c r="O5404" i="3"/>
  <c r="O5396" i="3"/>
  <c r="O5388" i="3"/>
  <c r="O5380" i="3"/>
  <c r="O5372" i="3"/>
  <c r="O5364" i="3"/>
  <c r="O5356" i="3"/>
  <c r="O5348" i="3"/>
  <c r="O5340" i="3"/>
  <c r="O5332" i="3"/>
  <c r="O5324" i="3"/>
  <c r="O5316" i="3"/>
  <c r="O5308" i="3"/>
  <c r="O5300" i="3"/>
  <c r="O5292" i="3"/>
  <c r="O5284" i="3"/>
  <c r="O5276" i="3"/>
  <c r="O5268" i="3"/>
  <c r="O5260" i="3"/>
  <c r="O5252" i="3"/>
  <c r="O5244" i="3"/>
  <c r="O5236" i="3"/>
  <c r="O5228" i="3"/>
  <c r="O5220" i="3"/>
  <c r="O5212" i="3"/>
  <c r="O5204" i="3"/>
  <c r="O5196" i="3"/>
  <c r="O5188" i="3"/>
  <c r="O5180" i="3"/>
  <c r="O5172" i="3"/>
  <c r="O5164" i="3"/>
  <c r="O5156" i="3"/>
  <c r="O5148" i="3"/>
  <c r="O5140" i="3"/>
  <c r="O5132" i="3"/>
  <c r="O5124" i="3"/>
  <c r="O5116" i="3"/>
  <c r="O5108" i="3"/>
  <c r="O5100" i="3"/>
  <c r="O5092" i="3"/>
  <c r="O5084" i="3"/>
  <c r="O5076" i="3"/>
  <c r="O5068" i="3"/>
  <c r="O5060" i="3"/>
  <c r="O5052" i="3"/>
  <c r="O5044" i="3"/>
  <c r="O5036" i="3"/>
  <c r="O5028" i="3"/>
  <c r="O5020" i="3"/>
  <c r="O5012" i="3"/>
  <c r="O5004" i="3"/>
  <c r="O4996" i="3"/>
  <c r="O4988" i="3"/>
  <c r="O4980" i="3"/>
  <c r="O4972" i="3"/>
  <c r="O4964" i="3"/>
  <c r="O4956" i="3"/>
  <c r="O4948" i="3"/>
  <c r="O4940" i="3"/>
  <c r="O4932" i="3"/>
  <c r="O4924" i="3"/>
  <c r="O4916" i="3"/>
  <c r="O4908" i="3"/>
  <c r="O4900" i="3"/>
  <c r="O4892" i="3"/>
  <c r="O4884" i="3"/>
  <c r="O4876" i="3"/>
  <c r="O4868" i="3"/>
  <c r="O4860" i="3"/>
  <c r="O4852" i="3"/>
  <c r="O4844" i="3"/>
  <c r="O4836" i="3"/>
  <c r="O4828" i="3"/>
  <c r="O4820" i="3"/>
  <c r="O4812" i="3"/>
  <c r="O4804" i="3"/>
  <c r="O4796" i="3"/>
  <c r="O4788" i="3"/>
  <c r="O4780" i="3"/>
  <c r="O4772" i="3"/>
  <c r="O4764" i="3"/>
  <c r="O4756" i="3"/>
  <c r="O4748" i="3"/>
  <c r="O4740" i="3"/>
  <c r="O4732" i="3"/>
  <c r="O4724" i="3"/>
  <c r="O4716" i="3"/>
  <c r="O4708" i="3"/>
  <c r="O4700" i="3"/>
  <c r="O4692" i="3"/>
  <c r="O4684" i="3"/>
  <c r="O4676" i="3"/>
  <c r="O4668" i="3"/>
  <c r="O4660" i="3"/>
  <c r="O4652" i="3"/>
  <c r="O4644" i="3"/>
  <c r="O4636" i="3"/>
  <c r="O4628" i="3"/>
  <c r="O4620" i="3"/>
  <c r="O4612" i="3"/>
  <c r="O4604" i="3"/>
  <c r="O4596" i="3"/>
  <c r="O4588" i="3"/>
  <c r="O4580" i="3"/>
  <c r="O4572" i="3"/>
  <c r="O4564" i="3"/>
  <c r="O4556" i="3"/>
  <c r="O4548" i="3"/>
  <c r="O4540" i="3"/>
  <c r="O4532" i="3"/>
  <c r="O4524" i="3"/>
  <c r="O4516" i="3"/>
  <c r="O4508" i="3"/>
  <c r="O4500" i="3"/>
  <c r="O4492" i="3"/>
  <c r="O4484" i="3"/>
  <c r="O4476" i="3"/>
  <c r="O4468" i="3"/>
  <c r="O4460" i="3"/>
  <c r="O4452" i="3"/>
  <c r="O4444" i="3"/>
  <c r="O4436" i="3"/>
  <c r="O4428" i="3"/>
  <c r="O4420" i="3"/>
  <c r="O4412" i="3"/>
  <c r="O4404" i="3"/>
  <c r="O4396" i="3"/>
  <c r="O4388" i="3"/>
  <c r="O4380" i="3"/>
  <c r="O4372" i="3"/>
  <c r="O4364" i="3"/>
  <c r="O4356" i="3"/>
  <c r="O4348" i="3"/>
  <c r="O4340" i="3"/>
  <c r="O4332" i="3"/>
  <c r="O4324" i="3"/>
  <c r="O4316" i="3"/>
  <c r="O4308" i="3"/>
  <c r="O4300" i="3"/>
  <c r="O4292" i="3"/>
  <c r="O4284" i="3"/>
  <c r="O4276" i="3"/>
  <c r="O4268" i="3"/>
  <c r="O4260" i="3"/>
  <c r="O4252" i="3"/>
  <c r="O4244" i="3"/>
  <c r="O4236" i="3"/>
  <c r="O4228" i="3"/>
  <c r="O4220" i="3"/>
  <c r="O4212" i="3"/>
  <c r="O4204" i="3"/>
  <c r="O4196" i="3"/>
  <c r="O4188" i="3"/>
  <c r="O4180" i="3"/>
  <c r="O4172" i="3"/>
  <c r="O4164" i="3"/>
  <c r="O4156" i="3"/>
  <c r="O4148" i="3"/>
  <c r="O4140" i="3"/>
  <c r="O4132" i="3"/>
  <c r="O4124" i="3"/>
  <c r="O4116" i="3"/>
  <c r="O4108" i="3"/>
  <c r="O4100" i="3"/>
  <c r="O4092" i="3"/>
  <c r="O4084" i="3"/>
  <c r="O4076" i="3"/>
  <c r="O4068" i="3"/>
  <c r="O4060" i="3"/>
  <c r="O4052" i="3"/>
  <c r="O4044" i="3"/>
  <c r="O4036" i="3"/>
  <c r="O4028" i="3"/>
  <c r="O4020" i="3"/>
  <c r="O4012" i="3"/>
  <c r="O4004" i="3"/>
  <c r="O3996" i="3"/>
  <c r="O3988" i="3"/>
  <c r="O3980" i="3"/>
  <c r="O3972" i="3"/>
  <c r="O3964" i="3"/>
  <c r="O3956" i="3"/>
  <c r="O3948" i="3"/>
  <c r="O3940" i="3"/>
  <c r="O3932" i="3"/>
  <c r="O3924" i="3"/>
  <c r="O3916" i="3"/>
  <c r="O3908" i="3"/>
  <c r="O3900" i="3"/>
  <c r="O3892" i="3"/>
  <c r="O3884" i="3"/>
  <c r="O3876" i="3"/>
  <c r="O3868" i="3"/>
  <c r="O3860" i="3"/>
  <c r="O3852" i="3"/>
  <c r="O3844" i="3"/>
  <c r="O3836" i="3"/>
  <c r="O3828" i="3"/>
  <c r="O3820" i="3"/>
  <c r="O3812" i="3"/>
  <c r="O3804" i="3"/>
  <c r="O3796" i="3"/>
  <c r="O3788" i="3"/>
  <c r="O3780" i="3"/>
  <c r="O3772" i="3"/>
  <c r="O3764" i="3"/>
  <c r="O3756" i="3"/>
  <c r="O3748" i="3"/>
  <c r="O3740" i="3"/>
  <c r="O3732" i="3"/>
  <c r="O3724" i="3"/>
  <c r="O3716" i="3"/>
  <c r="O3708" i="3"/>
  <c r="O3700" i="3"/>
  <c r="O3692" i="3"/>
  <c r="O3684" i="3"/>
  <c r="O3676" i="3"/>
  <c r="O3668" i="3"/>
  <c r="O3660" i="3"/>
  <c r="O3652" i="3"/>
  <c r="O3644" i="3"/>
  <c r="O3636" i="3"/>
  <c r="O3628" i="3"/>
  <c r="O3620" i="3"/>
  <c r="O3612" i="3"/>
  <c r="O3604" i="3"/>
  <c r="O3596" i="3"/>
  <c r="O3588" i="3"/>
  <c r="O3580" i="3"/>
  <c r="O3572" i="3"/>
  <c r="O3564" i="3"/>
  <c r="O3556" i="3"/>
  <c r="O3548" i="3"/>
  <c r="O3540" i="3"/>
  <c r="O3532" i="3"/>
  <c r="O3524" i="3"/>
  <c r="O3516" i="3"/>
  <c r="O3508" i="3"/>
  <c r="O3500" i="3"/>
  <c r="O3492" i="3"/>
  <c r="O3484" i="3"/>
  <c r="O3476" i="3"/>
  <c r="O3468" i="3"/>
  <c r="O3460" i="3"/>
  <c r="O3452" i="3"/>
  <c r="O3444" i="3"/>
  <c r="O3436" i="3"/>
  <c r="O3428" i="3"/>
  <c r="O3420" i="3"/>
  <c r="O3412" i="3"/>
  <c r="O3404" i="3"/>
  <c r="O3396" i="3"/>
  <c r="O3388" i="3"/>
  <c r="O3380" i="3"/>
  <c r="O3372" i="3"/>
  <c r="O3364" i="3"/>
  <c r="O3356" i="3"/>
  <c r="O3348" i="3"/>
  <c r="O3340" i="3"/>
  <c r="O3332" i="3"/>
  <c r="O3324" i="3"/>
  <c r="O3316" i="3"/>
  <c r="O3308" i="3"/>
  <c r="O3300" i="3"/>
  <c r="O3292" i="3"/>
  <c r="O3284" i="3"/>
  <c r="O3276" i="3"/>
  <c r="O3268" i="3"/>
  <c r="O3260" i="3"/>
  <c r="O3252" i="3"/>
  <c r="O3244" i="3"/>
  <c r="O3236" i="3"/>
  <c r="O3228" i="3"/>
  <c r="O3220" i="3"/>
  <c r="O3212" i="3"/>
  <c r="O3204" i="3"/>
  <c r="O3196" i="3"/>
  <c r="O3188" i="3"/>
  <c r="O3180" i="3"/>
  <c r="O3172" i="3"/>
  <c r="O3164" i="3"/>
  <c r="O3156" i="3"/>
  <c r="O3148" i="3"/>
  <c r="O3140" i="3"/>
  <c r="O3132" i="3"/>
  <c r="O3124" i="3"/>
  <c r="O3116" i="3"/>
  <c r="O3108" i="3"/>
  <c r="O3100" i="3"/>
  <c r="O3092" i="3"/>
  <c r="O3084" i="3"/>
  <c r="O3076" i="3"/>
  <c r="O3068" i="3"/>
  <c r="O3060" i="3"/>
  <c r="O3052" i="3"/>
  <c r="O3044" i="3"/>
  <c r="O3036" i="3"/>
  <c r="O3028" i="3"/>
  <c r="O3020" i="3"/>
  <c r="O3012" i="3"/>
  <c r="O3004" i="3"/>
  <c r="O2996" i="3"/>
  <c r="O2988" i="3"/>
  <c r="O2980" i="3"/>
  <c r="O2972" i="3"/>
  <c r="O2964" i="3"/>
  <c r="O2956" i="3"/>
  <c r="O2948" i="3"/>
  <c r="O2940" i="3"/>
  <c r="O2932" i="3"/>
  <c r="O2924" i="3"/>
  <c r="O2916" i="3"/>
  <c r="O2908" i="3"/>
  <c r="O2900" i="3"/>
  <c r="O2892" i="3"/>
  <c r="O2884" i="3"/>
  <c r="O2876" i="3"/>
  <c r="O2868" i="3"/>
  <c r="O2860" i="3"/>
  <c r="O2852" i="3"/>
  <c r="O2844" i="3"/>
  <c r="O2836" i="3"/>
  <c r="O2828" i="3"/>
  <c r="O2820" i="3"/>
  <c r="O2812" i="3"/>
  <c r="O2804" i="3"/>
  <c r="O2796" i="3"/>
  <c r="O2788" i="3"/>
  <c r="O2780" i="3"/>
  <c r="O2772" i="3"/>
  <c r="O2764" i="3"/>
  <c r="O2756" i="3"/>
  <c r="O2748" i="3"/>
  <c r="O2740" i="3"/>
  <c r="O2732" i="3"/>
  <c r="O2724" i="3"/>
  <c r="O2716" i="3"/>
  <c r="O2708" i="3"/>
  <c r="O2700" i="3"/>
  <c r="O2692" i="3"/>
  <c r="O2684" i="3"/>
  <c r="O2676" i="3"/>
  <c r="O2668" i="3"/>
  <c r="O2660" i="3"/>
  <c r="O2652" i="3"/>
  <c r="O2644" i="3"/>
  <c r="O2636" i="3"/>
  <c r="O2628" i="3"/>
  <c r="O2620" i="3"/>
  <c r="O2612" i="3"/>
  <c r="O2604" i="3"/>
  <c r="O2596" i="3"/>
  <c r="O2588" i="3"/>
  <c r="O2580" i="3"/>
  <c r="O2572" i="3"/>
  <c r="O2564" i="3"/>
  <c r="O2556" i="3"/>
  <c r="O2548" i="3"/>
  <c r="O2540" i="3"/>
  <c r="O2532" i="3"/>
  <c r="O2524" i="3"/>
  <c r="O2516" i="3"/>
  <c r="O2508" i="3"/>
  <c r="O2500" i="3"/>
  <c r="O2492" i="3"/>
  <c r="O2484" i="3"/>
  <c r="O2476" i="3"/>
  <c r="O2468" i="3"/>
  <c r="O2460" i="3"/>
  <c r="O2452" i="3"/>
  <c r="O2444" i="3"/>
  <c r="O2436" i="3"/>
  <c r="O2428" i="3"/>
  <c r="O2420" i="3"/>
  <c r="O2412" i="3"/>
  <c r="O2404" i="3"/>
  <c r="O2396" i="3"/>
  <c r="O2388" i="3"/>
  <c r="O2380" i="3"/>
  <c r="O2372" i="3"/>
  <c r="O2364" i="3"/>
  <c r="O2356" i="3"/>
  <c r="O2348" i="3"/>
  <c r="O2340" i="3"/>
  <c r="O2332" i="3"/>
  <c r="O2324" i="3"/>
  <c r="O2316" i="3"/>
  <c r="O2308" i="3"/>
  <c r="O2300" i="3"/>
  <c r="O2292" i="3"/>
  <c r="O2284" i="3"/>
  <c r="O2276" i="3"/>
  <c r="O2268" i="3"/>
  <c r="O2260" i="3"/>
  <c r="O2252" i="3"/>
  <c r="O2244" i="3"/>
  <c r="O2236" i="3"/>
  <c r="O2228" i="3"/>
  <c r="O2220" i="3"/>
  <c r="O2212" i="3"/>
  <c r="O2204" i="3"/>
  <c r="O2196" i="3"/>
  <c r="O2188" i="3"/>
  <c r="O2180" i="3"/>
  <c r="O2172" i="3"/>
  <c r="O2164" i="3"/>
  <c r="O2156" i="3"/>
  <c r="O2148" i="3"/>
  <c r="O2140" i="3"/>
  <c r="O2132" i="3"/>
  <c r="O2124" i="3"/>
  <c r="O2116" i="3"/>
  <c r="O2108" i="3"/>
  <c r="O2100" i="3"/>
  <c r="O2092" i="3"/>
  <c r="O2084" i="3"/>
  <c r="O2076" i="3"/>
  <c r="O2068" i="3"/>
  <c r="O2060" i="3"/>
  <c r="O2052" i="3"/>
  <c r="O2044" i="3"/>
  <c r="O2036" i="3"/>
  <c r="O2028" i="3"/>
  <c r="O2020" i="3"/>
  <c r="O2012" i="3"/>
  <c r="O2004" i="3"/>
  <c r="O1996" i="3"/>
  <c r="O1988" i="3"/>
  <c r="O1980" i="3"/>
  <c r="O1972" i="3"/>
  <c r="O1964" i="3"/>
  <c r="O1956" i="3"/>
  <c r="O1948" i="3"/>
  <c r="O1940" i="3"/>
  <c r="O1932" i="3"/>
  <c r="O1924" i="3"/>
  <c r="O1916" i="3"/>
  <c r="O1908" i="3"/>
  <c r="O1900" i="3"/>
  <c r="O1892" i="3"/>
  <c r="O1884" i="3"/>
  <c r="O1876" i="3"/>
  <c r="O1868" i="3"/>
  <c r="O1860" i="3"/>
  <c r="O1852" i="3"/>
  <c r="O1844" i="3"/>
  <c r="O1836" i="3"/>
  <c r="O1828" i="3"/>
  <c r="O1820" i="3"/>
  <c r="O1812" i="3"/>
  <c r="O1804" i="3"/>
  <c r="O1796" i="3"/>
  <c r="O1788" i="3"/>
  <c r="O1780" i="3"/>
  <c r="O1772" i="3"/>
  <c r="O1764" i="3"/>
  <c r="O1756" i="3"/>
  <c r="O1748" i="3"/>
  <c r="O1740" i="3"/>
  <c r="O1732" i="3"/>
  <c r="O1724" i="3"/>
  <c r="O1716" i="3"/>
  <c r="O1708" i="3"/>
  <c r="O1700" i="3"/>
  <c r="O1692" i="3"/>
  <c r="O1684" i="3"/>
  <c r="O1676" i="3"/>
  <c r="O1668" i="3"/>
  <c r="O1660" i="3"/>
  <c r="O1652" i="3"/>
  <c r="O1644" i="3"/>
  <c r="O1636" i="3"/>
  <c r="O1628" i="3"/>
  <c r="O1620" i="3"/>
  <c r="O1612" i="3"/>
  <c r="O1604" i="3"/>
  <c r="O1596" i="3"/>
  <c r="O1588" i="3"/>
  <c r="O1580" i="3"/>
  <c r="O1572" i="3"/>
  <c r="O1564" i="3"/>
  <c r="O1556" i="3"/>
  <c r="O1548" i="3"/>
  <c r="O1540" i="3"/>
  <c r="O1532" i="3"/>
  <c r="O1524" i="3"/>
  <c r="O1516" i="3"/>
  <c r="O1508" i="3"/>
  <c r="O1500" i="3"/>
  <c r="O1492" i="3"/>
  <c r="O1484" i="3"/>
  <c r="O1476" i="3"/>
  <c r="O1468" i="3"/>
  <c r="O1460" i="3"/>
  <c r="O1452" i="3"/>
  <c r="O1444" i="3"/>
  <c r="O1436" i="3"/>
  <c r="O1428" i="3"/>
  <c r="O1420" i="3"/>
  <c r="O1412" i="3"/>
  <c r="O1404" i="3"/>
  <c r="O1396" i="3"/>
  <c r="O1388" i="3"/>
  <c r="O1380" i="3"/>
  <c r="O1372" i="3"/>
  <c r="O1364" i="3"/>
  <c r="O1356" i="3"/>
  <c r="O1348" i="3"/>
  <c r="O1340" i="3"/>
  <c r="O1332" i="3"/>
  <c r="O1324" i="3"/>
  <c r="O1316" i="3"/>
  <c r="O1308" i="3"/>
  <c r="O1300" i="3"/>
  <c r="O1292" i="3"/>
  <c r="O1284" i="3"/>
  <c r="O1276" i="3"/>
  <c r="O1268" i="3"/>
  <c r="O1260" i="3"/>
  <c r="O1252" i="3"/>
  <c r="O1244" i="3"/>
  <c r="O1236" i="3"/>
  <c r="O1228" i="3"/>
  <c r="O1220" i="3"/>
  <c r="O1212" i="3"/>
  <c r="O1204" i="3"/>
  <c r="O1196" i="3"/>
  <c r="O1188" i="3"/>
  <c r="O1180" i="3"/>
  <c r="O1172" i="3"/>
  <c r="O1164" i="3"/>
  <c r="O1156" i="3"/>
  <c r="O1148" i="3"/>
  <c r="O1140" i="3"/>
  <c r="O1132" i="3"/>
  <c r="O1124" i="3"/>
  <c r="O1116" i="3"/>
  <c r="O1108" i="3"/>
  <c r="O1100" i="3"/>
  <c r="O1092" i="3"/>
  <c r="O1084" i="3"/>
  <c r="O1076" i="3"/>
  <c r="O1068" i="3"/>
  <c r="O1060" i="3"/>
  <c r="O1052" i="3"/>
  <c r="O1044" i="3"/>
  <c r="O1036" i="3"/>
  <c r="O1028" i="3"/>
  <c r="O1020" i="3"/>
  <c r="O1012" i="3"/>
  <c r="O1004" i="3"/>
  <c r="O996" i="3"/>
  <c r="O988" i="3"/>
  <c r="O980" i="3"/>
  <c r="O972" i="3"/>
  <c r="O964" i="3"/>
  <c r="O956" i="3"/>
  <c r="O948" i="3"/>
  <c r="O940" i="3"/>
  <c r="O932" i="3"/>
  <c r="O924" i="3"/>
  <c r="O916" i="3"/>
  <c r="O908" i="3"/>
  <c r="O900" i="3"/>
  <c r="O892" i="3"/>
  <c r="O884" i="3"/>
  <c r="O876" i="3"/>
  <c r="O50340" i="3"/>
  <c r="O40146" i="3"/>
  <c r="O38098" i="3"/>
  <c r="O36050" i="3"/>
  <c r="O34625" i="3"/>
  <c r="O33935" i="3"/>
  <c r="O33305" i="3"/>
  <c r="O32787" i="3"/>
  <c r="O32275" i="3"/>
  <c r="O31763" i="3"/>
  <c r="O31251" i="3"/>
  <c r="O30739" i="3"/>
  <c r="O30329" i="3"/>
  <c r="O29987" i="3"/>
  <c r="O29649" i="3"/>
  <c r="O29419" i="3"/>
  <c r="O29200" i="3"/>
  <c r="O28968" i="3"/>
  <c r="O28737" i="3"/>
  <c r="O28515" i="3"/>
  <c r="O28283" i="3"/>
  <c r="O28056" i="3"/>
  <c r="O27883" i="3"/>
  <c r="O27709" i="3"/>
  <c r="O27537" i="3"/>
  <c r="O27373" i="3"/>
  <c r="O27245" i="3"/>
  <c r="O27117" i="3"/>
  <c r="O27009" i="3"/>
  <c r="O26907" i="3"/>
  <c r="O26808" i="3"/>
  <c r="O26701" i="3"/>
  <c r="O26601" i="3"/>
  <c r="O26497" i="3"/>
  <c r="O26395" i="3"/>
  <c r="O26296" i="3"/>
  <c r="O26189" i="3"/>
  <c r="O26089" i="3"/>
  <c r="O25985" i="3"/>
  <c r="O25883" i="3"/>
  <c r="O25784" i="3"/>
  <c r="O25677" i="3"/>
  <c r="O25595" i="3"/>
  <c r="O25513" i="3"/>
  <c r="O25432" i="3"/>
  <c r="O25352" i="3"/>
  <c r="O25266" i="3"/>
  <c r="O25186" i="3"/>
  <c r="O25104" i="3"/>
  <c r="O25021" i="3"/>
  <c r="O24941" i="3"/>
  <c r="O24857" i="3"/>
  <c r="O24787" i="3"/>
  <c r="O24737" i="3"/>
  <c r="O24680" i="3"/>
  <c r="O24646" i="3"/>
  <c r="O24614" i="3"/>
  <c r="O24576" i="3"/>
  <c r="O24543" i="3"/>
  <c r="O24511" i="3"/>
  <c r="O24474" i="3"/>
  <c r="O24440" i="3"/>
  <c r="O24408" i="3"/>
  <c r="O24373" i="3"/>
  <c r="O24338" i="3"/>
  <c r="O24306" i="3"/>
  <c r="O24270" i="3"/>
  <c r="O24237" i="3"/>
  <c r="O24205" i="3"/>
  <c r="O24168" i="3"/>
  <c r="O24141" i="3"/>
  <c r="O24113" i="3"/>
  <c r="O24087" i="3"/>
  <c r="O24063" i="3"/>
  <c r="O24040" i="3"/>
  <c r="O24014" i="3"/>
  <c r="O23990" i="3"/>
  <c r="O23967" i="3"/>
  <c r="O23941" i="3"/>
  <c r="O23917" i="3"/>
  <c r="O23894" i="3"/>
  <c r="O23867" i="3"/>
  <c r="O23843" i="3"/>
  <c r="O23821" i="3"/>
  <c r="O23795" i="3"/>
  <c r="O23774" i="3"/>
  <c r="O23754" i="3"/>
  <c r="O23731" i="3"/>
  <c r="O23710" i="3"/>
  <c r="O23690" i="3"/>
  <c r="O23667" i="3"/>
  <c r="O23646" i="3"/>
  <c r="O23626" i="3"/>
  <c r="O23603" i="3"/>
  <c r="O23582" i="3"/>
  <c r="O23562" i="3"/>
  <c r="O23539" i="3"/>
  <c r="O23518" i="3"/>
  <c r="O23498" i="3"/>
  <c r="O23475" i="3"/>
  <c r="O23454" i="3"/>
  <c r="O23434" i="3"/>
  <c r="O23415" i="3"/>
  <c r="O23399" i="3"/>
  <c r="O23383" i="3"/>
  <c r="O23367" i="3"/>
  <c r="O23351" i="3"/>
  <c r="O23335" i="3"/>
  <c r="O23319" i="3"/>
  <c r="O23303" i="3"/>
  <c r="O23287" i="3"/>
  <c r="O23271" i="3"/>
  <c r="O23255" i="3"/>
  <c r="O23239" i="3"/>
  <c r="O23223" i="3"/>
  <c r="O23207" i="3"/>
  <c r="O23191" i="3"/>
  <c r="O23175" i="3"/>
  <c r="O23159" i="3"/>
  <c r="O23143" i="3"/>
  <c r="O23127" i="3"/>
  <c r="O23111" i="3"/>
  <c r="O23095" i="3"/>
  <c r="O23079" i="3"/>
  <c r="O23063" i="3"/>
  <c r="O23047" i="3"/>
  <c r="O23031" i="3"/>
  <c r="O23015" i="3"/>
  <c r="O22999" i="3"/>
  <c r="O22983" i="3"/>
  <c r="O22967" i="3"/>
  <c r="O22951" i="3"/>
  <c r="O22935" i="3"/>
  <c r="O22919" i="3"/>
  <c r="O22903" i="3"/>
  <c r="O22887" i="3"/>
  <c r="O22871" i="3"/>
  <c r="O22855" i="3"/>
  <c r="O22839" i="3"/>
  <c r="O22823" i="3"/>
  <c r="O22807" i="3"/>
  <c r="O22791" i="3"/>
  <c r="O22775" i="3"/>
  <c r="O22759" i="3"/>
  <c r="O22743" i="3"/>
  <c r="O22727" i="3"/>
  <c r="O22711" i="3"/>
  <c r="O22695" i="3"/>
  <c r="O22679" i="3"/>
  <c r="O22663" i="3"/>
  <c r="O22647" i="3"/>
  <c r="O22631" i="3"/>
  <c r="O22615" i="3"/>
  <c r="O22599" i="3"/>
  <c r="O22583" i="3"/>
  <c r="O22567" i="3"/>
  <c r="O22551" i="3"/>
  <c r="O22535" i="3"/>
  <c r="O22519" i="3"/>
  <c r="O22503" i="3"/>
  <c r="O22487" i="3"/>
  <c r="O22471" i="3"/>
  <c r="O22455" i="3"/>
  <c r="O22439" i="3"/>
  <c r="O22423" i="3"/>
  <c r="O22407" i="3"/>
  <c r="O22391" i="3"/>
  <c r="O22375" i="3"/>
  <c r="O22359" i="3"/>
  <c r="O22343" i="3"/>
  <c r="O22327" i="3"/>
  <c r="O22311" i="3"/>
  <c r="O22295" i="3"/>
  <c r="O22279" i="3"/>
  <c r="O22263" i="3"/>
  <c r="O22247" i="3"/>
  <c r="O22231" i="3"/>
  <c r="O22215" i="3"/>
  <c r="O22199" i="3"/>
  <c r="O22183" i="3"/>
  <c r="O22167" i="3"/>
  <c r="O22151" i="3"/>
  <c r="O22135" i="3"/>
  <c r="O22119" i="3"/>
  <c r="O22103" i="3"/>
  <c r="O22087" i="3"/>
  <c r="O22071" i="3"/>
  <c r="O22055" i="3"/>
  <c r="O22039" i="3"/>
  <c r="O22023" i="3"/>
  <c r="O22007" i="3"/>
  <c r="O21991" i="3"/>
  <c r="O21975" i="3"/>
  <c r="O21959" i="3"/>
  <c r="O21943" i="3"/>
  <c r="O21927" i="3"/>
  <c r="O21911" i="3"/>
  <c r="O21895" i="3"/>
  <c r="O21879" i="3"/>
  <c r="O21863" i="3"/>
  <c r="O21847" i="3"/>
  <c r="O21831" i="3"/>
  <c r="O21815" i="3"/>
  <c r="O21799" i="3"/>
  <c r="O21783" i="3"/>
  <c r="O21767" i="3"/>
  <c r="O21751" i="3"/>
  <c r="O21735" i="3"/>
  <c r="O21719" i="3"/>
  <c r="O21703" i="3"/>
  <c r="O21687" i="3"/>
  <c r="O21671" i="3"/>
  <c r="O21655" i="3"/>
  <c r="O21639" i="3"/>
  <c r="O21623" i="3"/>
  <c r="O21607" i="3"/>
  <c r="O21591" i="3"/>
  <c r="O21575" i="3"/>
  <c r="O21559" i="3"/>
  <c r="O21543" i="3"/>
  <c r="O21527" i="3"/>
  <c r="O21511" i="3"/>
  <c r="O21495" i="3"/>
  <c r="O21479" i="3"/>
  <c r="O21463" i="3"/>
  <c r="O21447" i="3"/>
  <c r="O21431" i="3"/>
  <c r="O21415" i="3"/>
  <c r="O21399" i="3"/>
  <c r="O21383" i="3"/>
  <c r="O21367" i="3"/>
  <c r="O21351" i="3"/>
  <c r="O21335" i="3"/>
  <c r="O21319" i="3"/>
  <c r="O21303" i="3"/>
  <c r="O21287" i="3"/>
  <c r="O21271" i="3"/>
  <c r="O21255" i="3"/>
  <c r="O21239" i="3"/>
  <c r="O21223" i="3"/>
  <c r="O21207" i="3"/>
  <c r="O21191" i="3"/>
  <c r="O21175" i="3"/>
  <c r="O21159" i="3"/>
  <c r="O21143" i="3"/>
  <c r="O21127" i="3"/>
  <c r="O21111" i="3"/>
  <c r="O21095" i="3"/>
  <c r="O21079" i="3"/>
  <c r="O21063" i="3"/>
  <c r="O21047" i="3"/>
  <c r="O21031" i="3"/>
  <c r="O21015" i="3"/>
  <c r="O20999" i="3"/>
  <c r="O20983" i="3"/>
  <c r="O20967" i="3"/>
  <c r="O20951" i="3"/>
  <c r="O20935" i="3"/>
  <c r="O20919" i="3"/>
  <c r="O20903" i="3"/>
  <c r="O20887" i="3"/>
  <c r="O20871" i="3"/>
  <c r="O20855" i="3"/>
  <c r="O20839" i="3"/>
  <c r="O20823" i="3"/>
  <c r="O20807" i="3"/>
  <c r="O20791" i="3"/>
  <c r="O20775" i="3"/>
  <c r="O20759" i="3"/>
  <c r="O20743" i="3"/>
  <c r="O20727" i="3"/>
  <c r="O20711" i="3"/>
  <c r="O20695" i="3"/>
  <c r="O20680" i="3"/>
  <c r="O20667" i="3"/>
  <c r="O20655" i="3"/>
  <c r="O20642" i="3"/>
  <c r="O20630" i="3"/>
  <c r="O20616" i="3"/>
  <c r="O20603" i="3"/>
  <c r="O20591" i="3"/>
  <c r="O20578" i="3"/>
  <c r="O20566" i="3"/>
  <c r="O20552" i="3"/>
  <c r="O20539" i="3"/>
  <c r="O20527" i="3"/>
  <c r="O20514" i="3"/>
  <c r="O20502" i="3"/>
  <c r="O20488" i="3"/>
  <c r="O20475" i="3"/>
  <c r="O20463" i="3"/>
  <c r="O20450" i="3"/>
  <c r="O20438" i="3"/>
  <c r="O20424" i="3"/>
  <c r="O20411" i="3"/>
  <c r="O20399" i="3"/>
  <c r="O20386" i="3"/>
  <c r="O20374" i="3"/>
  <c r="O20360" i="3"/>
  <c r="O20347" i="3"/>
  <c r="O20335" i="3"/>
  <c r="O20322" i="3"/>
  <c r="O20310" i="3"/>
  <c r="O20296" i="3"/>
  <c r="O20283" i="3"/>
  <c r="O20271" i="3"/>
  <c r="O20258" i="3"/>
  <c r="O20246" i="3"/>
  <c r="O20232" i="3"/>
  <c r="O20219" i="3"/>
  <c r="O20207" i="3"/>
  <c r="O20194" i="3"/>
  <c r="O20182" i="3"/>
  <c r="O20168" i="3"/>
  <c r="O20155" i="3"/>
  <c r="O20143" i="3"/>
  <c r="O20130" i="3"/>
  <c r="O20118" i="3"/>
  <c r="O20104" i="3"/>
  <c r="O20091" i="3"/>
  <c r="O20079" i="3"/>
  <c r="O20066" i="3"/>
  <c r="O20054" i="3"/>
  <c r="O20040" i="3"/>
  <c r="O20027" i="3"/>
  <c r="O20015" i="3"/>
  <c r="O20002" i="3"/>
  <c r="O19990" i="3"/>
  <c r="O19976" i="3"/>
  <c r="O19963" i="3"/>
  <c r="O19951" i="3"/>
  <c r="O19938" i="3"/>
  <c r="O19926" i="3"/>
  <c r="O19912" i="3"/>
  <c r="O19899" i="3"/>
  <c r="O19887" i="3"/>
  <c r="O19874" i="3"/>
  <c r="O19862" i="3"/>
  <c r="O19848" i="3"/>
  <c r="O19835" i="3"/>
  <c r="O19823" i="3"/>
  <c r="O19810" i="3"/>
  <c r="O19798" i="3"/>
  <c r="O19784" i="3"/>
  <c r="O19771" i="3"/>
  <c r="O19759" i="3"/>
  <c r="O19746" i="3"/>
  <c r="O19734" i="3"/>
  <c r="O19720" i="3"/>
  <c r="O19707" i="3"/>
  <c r="O19695" i="3"/>
  <c r="O19682" i="3"/>
  <c r="O19670" i="3"/>
  <c r="O19656" i="3"/>
  <c r="O19643" i="3"/>
  <c r="O19631" i="3"/>
  <c r="O19618" i="3"/>
  <c r="O19606" i="3"/>
  <c r="O19592" i="3"/>
  <c r="O19579" i="3"/>
  <c r="O19567" i="3"/>
  <c r="O19554" i="3"/>
  <c r="O19542" i="3"/>
  <c r="O19528" i="3"/>
  <c r="O19515" i="3"/>
  <c r="O19503" i="3"/>
  <c r="O19490" i="3"/>
  <c r="O19478" i="3"/>
  <c r="O19464" i="3"/>
  <c r="O19451" i="3"/>
  <c r="O19439" i="3"/>
  <c r="O19426" i="3"/>
  <c r="O19414" i="3"/>
  <c r="O19400" i="3"/>
  <c r="O19387" i="3"/>
  <c r="O19375" i="3"/>
  <c r="O19362" i="3"/>
  <c r="O19350" i="3"/>
  <c r="O19336" i="3"/>
  <c r="O19323" i="3"/>
  <c r="O19311" i="3"/>
  <c r="O19298" i="3"/>
  <c r="O19286" i="3"/>
  <c r="O19272" i="3"/>
  <c r="O19259" i="3"/>
  <c r="O19247" i="3"/>
  <c r="O19234" i="3"/>
  <c r="O19222" i="3"/>
  <c r="O19208" i="3"/>
  <c r="O19195" i="3"/>
  <c r="O19183" i="3"/>
  <c r="O19170" i="3"/>
  <c r="O19158" i="3"/>
  <c r="O19144" i="3"/>
  <c r="O19131" i="3"/>
  <c r="O19119" i="3"/>
  <c r="O19106" i="3"/>
  <c r="O19094" i="3"/>
  <c r="O19080" i="3"/>
  <c r="O19067" i="3"/>
  <c r="O19055" i="3"/>
  <c r="O19042" i="3"/>
  <c r="O19030" i="3"/>
  <c r="O19016" i="3"/>
  <c r="O19003" i="3"/>
  <c r="O18991" i="3"/>
  <c r="O18978" i="3"/>
  <c r="O18966" i="3"/>
  <c r="O18954" i="3"/>
  <c r="O18944" i="3"/>
  <c r="O18934" i="3"/>
  <c r="O18922" i="3"/>
  <c r="O18912" i="3"/>
  <c r="O18902" i="3"/>
  <c r="O18890" i="3"/>
  <c r="O18880" i="3"/>
  <c r="O18870" i="3"/>
  <c r="O18858" i="3"/>
  <c r="O18848" i="3"/>
  <c r="O18838" i="3"/>
  <c r="O18826" i="3"/>
  <c r="O18816" i="3"/>
  <c r="O18806" i="3"/>
  <c r="O18794" i="3"/>
  <c r="O18784" i="3"/>
  <c r="O18774" i="3"/>
  <c r="O18762" i="3"/>
  <c r="O18752" i="3"/>
  <c r="O18742" i="3"/>
  <c r="O18730" i="3"/>
  <c r="O18720" i="3"/>
  <c r="O18710" i="3"/>
  <c r="O18698" i="3"/>
  <c r="O18688" i="3"/>
  <c r="O18678" i="3"/>
  <c r="O18666" i="3"/>
  <c r="O18656" i="3"/>
  <c r="O18646" i="3"/>
  <c r="O18634" i="3"/>
  <c r="O18624" i="3"/>
  <c r="O18614" i="3"/>
  <c r="O18602" i="3"/>
  <c r="O18592" i="3"/>
  <c r="O18582" i="3"/>
  <c r="O18570" i="3"/>
  <c r="O18560" i="3"/>
  <c r="O18550" i="3"/>
  <c r="O18538" i="3"/>
  <c r="O18528" i="3"/>
  <c r="O18518" i="3"/>
  <c r="O18506" i="3"/>
  <c r="O18496" i="3"/>
  <c r="O18486" i="3"/>
  <c r="O18474" i="3"/>
  <c r="O18464" i="3"/>
  <c r="O18454" i="3"/>
  <c r="O18442" i="3"/>
  <c r="O18432" i="3"/>
  <c r="O18422" i="3"/>
  <c r="O18410" i="3"/>
  <c r="O18400" i="3"/>
  <c r="O18390" i="3"/>
  <c r="O18378" i="3"/>
  <c r="O18368" i="3"/>
  <c r="O18358" i="3"/>
  <c r="O18346" i="3"/>
  <c r="O18336" i="3"/>
  <c r="O18326" i="3"/>
  <c r="O18314" i="3"/>
  <c r="O18304" i="3"/>
  <c r="O18294" i="3"/>
  <c r="O18282" i="3"/>
  <c r="O18272" i="3"/>
  <c r="O18263" i="3"/>
  <c r="O18254" i="3"/>
  <c r="O18245" i="3"/>
  <c r="O18235" i="3"/>
  <c r="O18226" i="3"/>
  <c r="O18217" i="3"/>
  <c r="O18208" i="3"/>
  <c r="O18199" i="3"/>
  <c r="O18190" i="3"/>
  <c r="O18181" i="3"/>
  <c r="O18171" i="3"/>
  <c r="O18162" i="3"/>
  <c r="O18153" i="3"/>
  <c r="O18144" i="3"/>
  <c r="O18135" i="3"/>
  <c r="O18126" i="3"/>
  <c r="O18117" i="3"/>
  <c r="O18107" i="3"/>
  <c r="O18098" i="3"/>
  <c r="O18089" i="3"/>
  <c r="O18080" i="3"/>
  <c r="O18071" i="3"/>
  <c r="O18062" i="3"/>
  <c r="O18053" i="3"/>
  <c r="O18043" i="3"/>
  <c r="O18034" i="3"/>
  <c r="O18025" i="3"/>
  <c r="O18016" i="3"/>
  <c r="O18007" i="3"/>
  <c r="O17998" i="3"/>
  <c r="O17989" i="3"/>
  <c r="O17979" i="3"/>
  <c r="O17970" i="3"/>
  <c r="O17961" i="3"/>
  <c r="O17952" i="3"/>
  <c r="O17943" i="3"/>
  <c r="O17934" i="3"/>
  <c r="O17925" i="3"/>
  <c r="O17915" i="3"/>
  <c r="O17906" i="3"/>
  <c r="O17897" i="3"/>
  <c r="O17888" i="3"/>
  <c r="O17879" i="3"/>
  <c r="O17870" i="3"/>
  <c r="O17861" i="3"/>
  <c r="O17851" i="3"/>
  <c r="O17842" i="3"/>
  <c r="O17833" i="3"/>
  <c r="O17824" i="3"/>
  <c r="O17815" i="3"/>
  <c r="O17806" i="3"/>
  <c r="O17797" i="3"/>
  <c r="O17787" i="3"/>
  <c r="O17778" i="3"/>
  <c r="O17769" i="3"/>
  <c r="O17760" i="3"/>
  <c r="O17751" i="3"/>
  <c r="O17742" i="3"/>
  <c r="O17733" i="3"/>
  <c r="O17723" i="3"/>
  <c r="O17714" i="3"/>
  <c r="O17705" i="3"/>
  <c r="O17696" i="3"/>
  <c r="O17687" i="3"/>
  <c r="O17678" i="3"/>
  <c r="O17669" i="3"/>
  <c r="O17659" i="3"/>
  <c r="O17650" i="3"/>
  <c r="O17641" i="3"/>
  <c r="O17632" i="3"/>
  <c r="O17623" i="3"/>
  <c r="O17614" i="3"/>
  <c r="O17605" i="3"/>
  <c r="O17595" i="3"/>
  <c r="O17586" i="3"/>
  <c r="O17577" i="3"/>
  <c r="O17568" i="3"/>
  <c r="O17559" i="3"/>
  <c r="O17550" i="3"/>
  <c r="O17541" i="3"/>
  <c r="O17531" i="3"/>
  <c r="O17522" i="3"/>
  <c r="O17513" i="3"/>
  <c r="O17504" i="3"/>
  <c r="O17495" i="3"/>
  <c r="O17486" i="3"/>
  <c r="O17477" i="3"/>
  <c r="O17467" i="3"/>
  <c r="O17458" i="3"/>
  <c r="O17449" i="3"/>
  <c r="O17440" i="3"/>
  <c r="O17431" i="3"/>
  <c r="O17422" i="3"/>
  <c r="O17413" i="3"/>
  <c r="O17403" i="3"/>
  <c r="O17394" i="3"/>
  <c r="O17385" i="3"/>
  <c r="O17376" i="3"/>
  <c r="O17367" i="3"/>
  <c r="O17358" i="3"/>
  <c r="O17349" i="3"/>
  <c r="O17339" i="3"/>
  <c r="O17330" i="3"/>
  <c r="O17321" i="3"/>
  <c r="O17312" i="3"/>
  <c r="O17303" i="3"/>
  <c r="O17294" i="3"/>
  <c r="O17285" i="3"/>
  <c r="O17275" i="3"/>
  <c r="O17266" i="3"/>
  <c r="O17257" i="3"/>
  <c r="O17248" i="3"/>
  <c r="O17239" i="3"/>
  <c r="O17230" i="3"/>
  <c r="O17221" i="3"/>
  <c r="O17211" i="3"/>
  <c r="O17202" i="3"/>
  <c r="O17193" i="3"/>
  <c r="O17184" i="3"/>
  <c r="O17175" i="3"/>
  <c r="O17166" i="3"/>
  <c r="O17157" i="3"/>
  <c r="O17147" i="3"/>
  <c r="O17138" i="3"/>
  <c r="O17129" i="3"/>
  <c r="O17120" i="3"/>
  <c r="O17111" i="3"/>
  <c r="O17102" i="3"/>
  <c r="O17093" i="3"/>
  <c r="O17083" i="3"/>
  <c r="O17074" i="3"/>
  <c r="O17065" i="3"/>
  <c r="O17056" i="3"/>
  <c r="O17047" i="3"/>
  <c r="O17038" i="3"/>
  <c r="O17029" i="3"/>
  <c r="O17019" i="3"/>
  <c r="O17010" i="3"/>
  <c r="O17001" i="3"/>
  <c r="O16992" i="3"/>
  <c r="O16983" i="3"/>
  <c r="O16974" i="3"/>
  <c r="O16965" i="3"/>
  <c r="O16955" i="3"/>
  <c r="O16946" i="3"/>
  <c r="O16937" i="3"/>
  <c r="O16928" i="3"/>
  <c r="O16919" i="3"/>
  <c r="O16910" i="3"/>
  <c r="O16901" i="3"/>
  <c r="O16891" i="3"/>
  <c r="O16882" i="3"/>
  <c r="O16873" i="3"/>
  <c r="O16864" i="3"/>
  <c r="O16855" i="3"/>
  <c r="O16846" i="3"/>
  <c r="O16837" i="3"/>
  <c r="O16827" i="3"/>
  <c r="O16818" i="3"/>
  <c r="O16809" i="3"/>
  <c r="O16800" i="3"/>
  <c r="O16791" i="3"/>
  <c r="O16782" i="3"/>
  <c r="O16773" i="3"/>
  <c r="O16763" i="3"/>
  <c r="O16754" i="3"/>
  <c r="O16745" i="3"/>
  <c r="O16736" i="3"/>
  <c r="O16727" i="3"/>
  <c r="O16718" i="3"/>
  <c r="O16709" i="3"/>
  <c r="O16699" i="3"/>
  <c r="O16690" i="3"/>
  <c r="O16681" i="3"/>
  <c r="O16672" i="3"/>
  <c r="O16663" i="3"/>
  <c r="O16654" i="3"/>
  <c r="O16645" i="3"/>
  <c r="O16635" i="3"/>
  <c r="O16626" i="3"/>
  <c r="O16617" i="3"/>
  <c r="O16608" i="3"/>
  <c r="O16599" i="3"/>
  <c r="O16590" i="3"/>
  <c r="O16581" i="3"/>
  <c r="O16571" i="3"/>
  <c r="O16562" i="3"/>
  <c r="O16553" i="3"/>
  <c r="O16544" i="3"/>
  <c r="O16535" i="3"/>
  <c r="O16526" i="3"/>
  <c r="O16517" i="3"/>
  <c r="O16507" i="3"/>
  <c r="O16498" i="3"/>
  <c r="O16489" i="3"/>
  <c r="O16480" i="3"/>
  <c r="O16471" i="3"/>
  <c r="O16462" i="3"/>
  <c r="O16453" i="3"/>
  <c r="O16443" i="3"/>
  <c r="O16434" i="3"/>
  <c r="O16425" i="3"/>
  <c r="O16416" i="3"/>
  <c r="O16407" i="3"/>
  <c r="O16398" i="3"/>
  <c r="O16389" i="3"/>
  <c r="O16379" i="3"/>
  <c r="O16370" i="3"/>
  <c r="O16361" i="3"/>
  <c r="O16352" i="3"/>
  <c r="O16343" i="3"/>
  <c r="O16334" i="3"/>
  <c r="O16325" i="3"/>
  <c r="O16315" i="3"/>
  <c r="O16307" i="3"/>
  <c r="O16299" i="3"/>
  <c r="O16291" i="3"/>
  <c r="O16283" i="3"/>
  <c r="O16275" i="3"/>
  <c r="O16267" i="3"/>
  <c r="O16259" i="3"/>
  <c r="O16251" i="3"/>
  <c r="O16243" i="3"/>
  <c r="O16235" i="3"/>
  <c r="O16227" i="3"/>
  <c r="O16219" i="3"/>
  <c r="O16211" i="3"/>
  <c r="O16203" i="3"/>
  <c r="O16195" i="3"/>
  <c r="O16187" i="3"/>
  <c r="O16179" i="3"/>
  <c r="O16171" i="3"/>
  <c r="O16163" i="3"/>
  <c r="O16155" i="3"/>
  <c r="O16147" i="3"/>
  <c r="O16139" i="3"/>
  <c r="O16131" i="3"/>
  <c r="O16123" i="3"/>
  <c r="O16115" i="3"/>
  <c r="O16107" i="3"/>
  <c r="O16099" i="3"/>
  <c r="O16091" i="3"/>
  <c r="O16083" i="3"/>
  <c r="O16075" i="3"/>
  <c r="O16067" i="3"/>
  <c r="O16059" i="3"/>
  <c r="O16051" i="3"/>
  <c r="O16043" i="3"/>
  <c r="O16035" i="3"/>
  <c r="O16027" i="3"/>
  <c r="O16019" i="3"/>
  <c r="O16011" i="3"/>
  <c r="O16003" i="3"/>
  <c r="O15995" i="3"/>
  <c r="O15987" i="3"/>
  <c r="O15979" i="3"/>
  <c r="O15971" i="3"/>
  <c r="O15963" i="3"/>
  <c r="O15955" i="3"/>
  <c r="O15947" i="3"/>
  <c r="O15939" i="3"/>
  <c r="O15931" i="3"/>
  <c r="O15923" i="3"/>
  <c r="O15915" i="3"/>
  <c r="O15907" i="3"/>
  <c r="O15899" i="3"/>
  <c r="O15891" i="3"/>
  <c r="O15883" i="3"/>
  <c r="O15875" i="3"/>
  <c r="O15867" i="3"/>
  <c r="O15859" i="3"/>
  <c r="O15851" i="3"/>
  <c r="O15843" i="3"/>
  <c r="O15835" i="3"/>
  <c r="O15827" i="3"/>
  <c r="O15819" i="3"/>
  <c r="O15811" i="3"/>
  <c r="O15803" i="3"/>
  <c r="O15795" i="3"/>
  <c r="O15787" i="3"/>
  <c r="O15779" i="3"/>
  <c r="O15771" i="3"/>
  <c r="O15763" i="3"/>
  <c r="O15755" i="3"/>
  <c r="O15747" i="3"/>
  <c r="O15739" i="3"/>
  <c r="O15731" i="3"/>
  <c r="O15723" i="3"/>
  <c r="O15715" i="3"/>
  <c r="O15707" i="3"/>
  <c r="O15699" i="3"/>
  <c r="O15691" i="3"/>
  <c r="O15683" i="3"/>
  <c r="O15675" i="3"/>
  <c r="O15667" i="3"/>
  <c r="O15659" i="3"/>
  <c r="O15651" i="3"/>
  <c r="O15643" i="3"/>
  <c r="O15635" i="3"/>
  <c r="O15627" i="3"/>
  <c r="O15619" i="3"/>
  <c r="O15611" i="3"/>
  <c r="O15603" i="3"/>
  <c r="O15595" i="3"/>
  <c r="O15587" i="3"/>
  <c r="O15579" i="3"/>
  <c r="O15571" i="3"/>
  <c r="O15563" i="3"/>
  <c r="O15555" i="3"/>
  <c r="O15547" i="3"/>
  <c r="O15539" i="3"/>
  <c r="O15531" i="3"/>
  <c r="O15523" i="3"/>
  <c r="O15515" i="3"/>
  <c r="O15507" i="3"/>
  <c r="O15499" i="3"/>
  <c r="O15491" i="3"/>
  <c r="O15483" i="3"/>
  <c r="O15475" i="3"/>
  <c r="O15467" i="3"/>
  <c r="O15459" i="3"/>
  <c r="O15451" i="3"/>
  <c r="O15443" i="3"/>
  <c r="O15435" i="3"/>
  <c r="O15427" i="3"/>
  <c r="O15419" i="3"/>
  <c r="O15411" i="3"/>
  <c r="O15403" i="3"/>
  <c r="O15395" i="3"/>
  <c r="O15387" i="3"/>
  <c r="O15379" i="3"/>
  <c r="O15371" i="3"/>
  <c r="O15363" i="3"/>
  <c r="O15355" i="3"/>
  <c r="O15347" i="3"/>
  <c r="O15339" i="3"/>
  <c r="O15331" i="3"/>
  <c r="O15323" i="3"/>
  <c r="O15315" i="3"/>
  <c r="O15307" i="3"/>
  <c r="O15299" i="3"/>
  <c r="O15291" i="3"/>
  <c r="O15283" i="3"/>
  <c r="O15275" i="3"/>
  <c r="O15267" i="3"/>
  <c r="O15259" i="3"/>
  <c r="O15251" i="3"/>
  <c r="O15243" i="3"/>
  <c r="O15235" i="3"/>
  <c r="O15227" i="3"/>
  <c r="O15219" i="3"/>
  <c r="O15211" i="3"/>
  <c r="O15203" i="3"/>
  <c r="O15195" i="3"/>
  <c r="O15187" i="3"/>
  <c r="O15179" i="3"/>
  <c r="O15171" i="3"/>
  <c r="O15163" i="3"/>
  <c r="O15155" i="3"/>
  <c r="O15147" i="3"/>
  <c r="O15139" i="3"/>
  <c r="O15131" i="3"/>
  <c r="O15123" i="3"/>
  <c r="O15115" i="3"/>
  <c r="O15107" i="3"/>
  <c r="O15099" i="3"/>
  <c r="O15091" i="3"/>
  <c r="O15083" i="3"/>
  <c r="O15075" i="3"/>
  <c r="O15067" i="3"/>
  <c r="O15059" i="3"/>
  <c r="O15051" i="3"/>
  <c r="O15043" i="3"/>
  <c r="O15035" i="3"/>
  <c r="O15027" i="3"/>
  <c r="O15019" i="3"/>
  <c r="O15011" i="3"/>
  <c r="O15003" i="3"/>
  <c r="O14995" i="3"/>
  <c r="O14987" i="3"/>
  <c r="O14979" i="3"/>
  <c r="O14971" i="3"/>
  <c r="O14963" i="3"/>
  <c r="O14955" i="3"/>
  <c r="O14947" i="3"/>
  <c r="O14939" i="3"/>
  <c r="O14931" i="3"/>
  <c r="O14923" i="3"/>
  <c r="O14915" i="3"/>
  <c r="O14907" i="3"/>
  <c r="O14899" i="3"/>
  <c r="O14891" i="3"/>
  <c r="O14883" i="3"/>
  <c r="O14875" i="3"/>
  <c r="O14867" i="3"/>
  <c r="O14859" i="3"/>
  <c r="O14851" i="3"/>
  <c r="O14843" i="3"/>
  <c r="O14835" i="3"/>
  <c r="O14827" i="3"/>
  <c r="O14819" i="3"/>
  <c r="O14811" i="3"/>
  <c r="O14803" i="3"/>
  <c r="O14795" i="3"/>
  <c r="O14787" i="3"/>
  <c r="O14779" i="3"/>
  <c r="O14771" i="3"/>
  <c r="O14763" i="3"/>
  <c r="O14755" i="3"/>
  <c r="O14747" i="3"/>
  <c r="O14739" i="3"/>
  <c r="O14731" i="3"/>
  <c r="O14723" i="3"/>
  <c r="O14715" i="3"/>
  <c r="O14707" i="3"/>
  <c r="O14699" i="3"/>
  <c r="O14691" i="3"/>
  <c r="O14683" i="3"/>
  <c r="O14675" i="3"/>
  <c r="O14667" i="3"/>
  <c r="O14659" i="3"/>
  <c r="O14651" i="3"/>
  <c r="O14643" i="3"/>
  <c r="O14635" i="3"/>
  <c r="O14627" i="3"/>
  <c r="O14619" i="3"/>
  <c r="O14611" i="3"/>
  <c r="O14603" i="3"/>
  <c r="O14595" i="3"/>
  <c r="O14587" i="3"/>
  <c r="O14579" i="3"/>
  <c r="O14571" i="3"/>
  <c r="O14563" i="3"/>
  <c r="O14555" i="3"/>
  <c r="O14547" i="3"/>
  <c r="O14539" i="3"/>
  <c r="O14531" i="3"/>
  <c r="O14523" i="3"/>
  <c r="O14515" i="3"/>
  <c r="O14507" i="3"/>
  <c r="O14499" i="3"/>
  <c r="O14491" i="3"/>
  <c r="O14483" i="3"/>
  <c r="O14475" i="3"/>
  <c r="O14467" i="3"/>
  <c r="O14459" i="3"/>
  <c r="O14451" i="3"/>
  <c r="O14443" i="3"/>
  <c r="O14435" i="3"/>
  <c r="O14427" i="3"/>
  <c r="O14419" i="3"/>
  <c r="O14411" i="3"/>
  <c r="O14403" i="3"/>
  <c r="O14395" i="3"/>
  <c r="O14387" i="3"/>
  <c r="O14379" i="3"/>
  <c r="O14371" i="3"/>
  <c r="O14363" i="3"/>
  <c r="O14355" i="3"/>
  <c r="O14347" i="3"/>
  <c r="O14339" i="3"/>
  <c r="O14331" i="3"/>
  <c r="O14323" i="3"/>
  <c r="O14315" i="3"/>
  <c r="O14307" i="3"/>
  <c r="O14299" i="3"/>
  <c r="O14291" i="3"/>
  <c r="O14283" i="3"/>
  <c r="O14275" i="3"/>
  <c r="O14267" i="3"/>
  <c r="O14259" i="3"/>
  <c r="O14251" i="3"/>
  <c r="O14243" i="3"/>
  <c r="O14235" i="3"/>
  <c r="O14227" i="3"/>
  <c r="O14219" i="3"/>
  <c r="O14211" i="3"/>
  <c r="O14203" i="3"/>
  <c r="O14195" i="3"/>
  <c r="O14187" i="3"/>
  <c r="O14179" i="3"/>
  <c r="O14171" i="3"/>
  <c r="O14163" i="3"/>
  <c r="O14155" i="3"/>
  <c r="O14147" i="3"/>
  <c r="O14139" i="3"/>
  <c r="O14131" i="3"/>
  <c r="O14123" i="3"/>
  <c r="O14115" i="3"/>
  <c r="O14107" i="3"/>
  <c r="O14099" i="3"/>
  <c r="O14091" i="3"/>
  <c r="O14083" i="3"/>
  <c r="O14075" i="3"/>
  <c r="O14067" i="3"/>
  <c r="O14059" i="3"/>
  <c r="O14051" i="3"/>
  <c r="O14043" i="3"/>
  <c r="O14035" i="3"/>
  <c r="O14027" i="3"/>
  <c r="O14019" i="3"/>
  <c r="O14011" i="3"/>
  <c r="O14003" i="3"/>
  <c r="O13995" i="3"/>
  <c r="O13987" i="3"/>
  <c r="O13979" i="3"/>
  <c r="O13971" i="3"/>
  <c r="O13963" i="3"/>
  <c r="O13955" i="3"/>
  <c r="O13947" i="3"/>
  <c r="O13939" i="3"/>
  <c r="O13931" i="3"/>
  <c r="O13923" i="3"/>
  <c r="O13915" i="3"/>
  <c r="O13907" i="3"/>
  <c r="O13899" i="3"/>
  <c r="O13891" i="3"/>
  <c r="O13883" i="3"/>
  <c r="O13875" i="3"/>
  <c r="O13867" i="3"/>
  <c r="O13859" i="3"/>
  <c r="O13851" i="3"/>
  <c r="O13843" i="3"/>
  <c r="O13835" i="3"/>
  <c r="O13827" i="3"/>
  <c r="O13819" i="3"/>
  <c r="O13811" i="3"/>
  <c r="O13803" i="3"/>
  <c r="O13795" i="3"/>
  <c r="O13787" i="3"/>
  <c r="O13779" i="3"/>
  <c r="O13771" i="3"/>
  <c r="O13763" i="3"/>
  <c r="O13755" i="3"/>
  <c r="O13747" i="3"/>
  <c r="O13739" i="3"/>
  <c r="O13731" i="3"/>
  <c r="O13723" i="3"/>
  <c r="O13715" i="3"/>
  <c r="O13707" i="3"/>
  <c r="O13699" i="3"/>
  <c r="O13691" i="3"/>
  <c r="O13683" i="3"/>
  <c r="O13675" i="3"/>
  <c r="O13667" i="3"/>
  <c r="O13659" i="3"/>
  <c r="O13651" i="3"/>
  <c r="O13643" i="3"/>
  <c r="O13635" i="3"/>
  <c r="O13627" i="3"/>
  <c r="O13619" i="3"/>
  <c r="O13611" i="3"/>
  <c r="O13603" i="3"/>
  <c r="O13595" i="3"/>
  <c r="O13587" i="3"/>
  <c r="O13579" i="3"/>
  <c r="O13571" i="3"/>
  <c r="O13563" i="3"/>
  <c r="O13555" i="3"/>
  <c r="O13547" i="3"/>
  <c r="O13539" i="3"/>
  <c r="O13531" i="3"/>
  <c r="O13523" i="3"/>
  <c r="O13515" i="3"/>
  <c r="O13507" i="3"/>
  <c r="O13499" i="3"/>
  <c r="O13491" i="3"/>
  <c r="O13483" i="3"/>
  <c r="O13475" i="3"/>
  <c r="O13467" i="3"/>
  <c r="O13459" i="3"/>
  <c r="O13451" i="3"/>
  <c r="O13443" i="3"/>
  <c r="O13435" i="3"/>
  <c r="O13427" i="3"/>
  <c r="O13419" i="3"/>
  <c r="O13411" i="3"/>
  <c r="O13403" i="3"/>
  <c r="O13395" i="3"/>
  <c r="O13387" i="3"/>
  <c r="O13379" i="3"/>
  <c r="O13371" i="3"/>
  <c r="O13363" i="3"/>
  <c r="O13355" i="3"/>
  <c r="O13347" i="3"/>
  <c r="O13339" i="3"/>
  <c r="O13331" i="3"/>
  <c r="O13323" i="3"/>
  <c r="O13315" i="3"/>
  <c r="O13307" i="3"/>
  <c r="O13299" i="3"/>
  <c r="O13291" i="3"/>
  <c r="O13283" i="3"/>
  <c r="O13275" i="3"/>
  <c r="O13267" i="3"/>
  <c r="O13259" i="3"/>
  <c r="O13251" i="3"/>
  <c r="O13243" i="3"/>
  <c r="O13235" i="3"/>
  <c r="O13227" i="3"/>
  <c r="O13219" i="3"/>
  <c r="O13211" i="3"/>
  <c r="O13203" i="3"/>
  <c r="O13195" i="3"/>
  <c r="O13187" i="3"/>
  <c r="O13179" i="3"/>
  <c r="O13171" i="3"/>
  <c r="O13163" i="3"/>
  <c r="O13155" i="3"/>
  <c r="O13147" i="3"/>
  <c r="O13139" i="3"/>
  <c r="O13131" i="3"/>
  <c r="O13123" i="3"/>
  <c r="O13115" i="3"/>
  <c r="O13107" i="3"/>
  <c r="O13099" i="3"/>
  <c r="O13091" i="3"/>
  <c r="O13083" i="3"/>
  <c r="O13075" i="3"/>
  <c r="O13067" i="3"/>
  <c r="O13059" i="3"/>
  <c r="O13051" i="3"/>
  <c r="O13043" i="3"/>
  <c r="O13035" i="3"/>
  <c r="O13027" i="3"/>
  <c r="O13019" i="3"/>
  <c r="O13011" i="3"/>
  <c r="O13003" i="3"/>
  <c r="O12995" i="3"/>
  <c r="O12987" i="3"/>
  <c r="O12979" i="3"/>
  <c r="O12971" i="3"/>
  <c r="O12963" i="3"/>
  <c r="O12955" i="3"/>
  <c r="O12947" i="3"/>
  <c r="O12939" i="3"/>
  <c r="O12931" i="3"/>
  <c r="O12923" i="3"/>
  <c r="O12915" i="3"/>
  <c r="O12907" i="3"/>
  <c r="O12899" i="3"/>
  <c r="O12891" i="3"/>
  <c r="O12883" i="3"/>
  <c r="O12875" i="3"/>
  <c r="O12867" i="3"/>
  <c r="O12859" i="3"/>
  <c r="O12851" i="3"/>
  <c r="O12843" i="3"/>
  <c r="O12835" i="3"/>
  <c r="O12827" i="3"/>
  <c r="O12819" i="3"/>
  <c r="O12811" i="3"/>
  <c r="O12803" i="3"/>
  <c r="O12795" i="3"/>
  <c r="O12787" i="3"/>
  <c r="O12779" i="3"/>
  <c r="O12771" i="3"/>
  <c r="O12763" i="3"/>
  <c r="O12755" i="3"/>
  <c r="O12747" i="3"/>
  <c r="O12739" i="3"/>
  <c r="O12731" i="3"/>
  <c r="O12723" i="3"/>
  <c r="O12715" i="3"/>
  <c r="O12707" i="3"/>
  <c r="O12699" i="3"/>
  <c r="O12691" i="3"/>
  <c r="O12683" i="3"/>
  <c r="O12675" i="3"/>
  <c r="O12667" i="3"/>
  <c r="O12659" i="3"/>
  <c r="O12651" i="3"/>
  <c r="O12643" i="3"/>
  <c r="O12635" i="3"/>
  <c r="O12627" i="3"/>
  <c r="O12619" i="3"/>
  <c r="O12611" i="3"/>
  <c r="O12603" i="3"/>
  <c r="O12595" i="3"/>
  <c r="O12587" i="3"/>
  <c r="O12579" i="3"/>
  <c r="O12571" i="3"/>
  <c r="O12563" i="3"/>
  <c r="O12555" i="3"/>
  <c r="O12547" i="3"/>
  <c r="O12539" i="3"/>
  <c r="O12531" i="3"/>
  <c r="O12523" i="3"/>
  <c r="O12515" i="3"/>
  <c r="O12507" i="3"/>
  <c r="O12499" i="3"/>
  <c r="O12491" i="3"/>
  <c r="O12483" i="3"/>
  <c r="O12475" i="3"/>
  <c r="O12467" i="3"/>
  <c r="O12459" i="3"/>
  <c r="O12451" i="3"/>
  <c r="O12443" i="3"/>
  <c r="O12435" i="3"/>
  <c r="O12427" i="3"/>
  <c r="O12419" i="3"/>
  <c r="O12411" i="3"/>
  <c r="O12403" i="3"/>
  <c r="O12395" i="3"/>
  <c r="O12387" i="3"/>
  <c r="O12379" i="3"/>
  <c r="O12371" i="3"/>
  <c r="O12363" i="3"/>
  <c r="O12355" i="3"/>
  <c r="O12347" i="3"/>
  <c r="O12339" i="3"/>
  <c r="O12331" i="3"/>
  <c r="O12323" i="3"/>
  <c r="O12315" i="3"/>
  <c r="O12307" i="3"/>
  <c r="O12299" i="3"/>
  <c r="O12291" i="3"/>
  <c r="O12283" i="3"/>
  <c r="O12275" i="3"/>
  <c r="O12267" i="3"/>
  <c r="O12259" i="3"/>
  <c r="O12251" i="3"/>
  <c r="O12243" i="3"/>
  <c r="O12235" i="3"/>
  <c r="O12227" i="3"/>
  <c r="O12219" i="3"/>
  <c r="O12211" i="3"/>
  <c r="O12203" i="3"/>
  <c r="O12195" i="3"/>
  <c r="O12187" i="3"/>
  <c r="O12179" i="3"/>
  <c r="O12171" i="3"/>
  <c r="O12163" i="3"/>
  <c r="O12155" i="3"/>
  <c r="O12147" i="3"/>
  <c r="O12139" i="3"/>
  <c r="O12131" i="3"/>
  <c r="O12123" i="3"/>
  <c r="O12115" i="3"/>
  <c r="O12107" i="3"/>
  <c r="O12099" i="3"/>
  <c r="O12091" i="3"/>
  <c r="O12083" i="3"/>
  <c r="O12075" i="3"/>
  <c r="O12067" i="3"/>
  <c r="O12059" i="3"/>
  <c r="O12051" i="3"/>
  <c r="O12043" i="3"/>
  <c r="O12035" i="3"/>
  <c r="O12027" i="3"/>
  <c r="O12019" i="3"/>
  <c r="O12011" i="3"/>
  <c r="O12003" i="3"/>
  <c r="O11995" i="3"/>
  <c r="O11987" i="3"/>
  <c r="O11979" i="3"/>
  <c r="O11971" i="3"/>
  <c r="O11963" i="3"/>
  <c r="O11955" i="3"/>
  <c r="O11947" i="3"/>
  <c r="O11939" i="3"/>
  <c r="O11931" i="3"/>
  <c r="O11923" i="3"/>
  <c r="O11915" i="3"/>
  <c r="O11907" i="3"/>
  <c r="O11899" i="3"/>
  <c r="O11891" i="3"/>
  <c r="O11883" i="3"/>
  <c r="O11875" i="3"/>
  <c r="O11867" i="3"/>
  <c r="O11859" i="3"/>
  <c r="O11851" i="3"/>
  <c r="O11843" i="3"/>
  <c r="O11835" i="3"/>
  <c r="O11827" i="3"/>
  <c r="O11819" i="3"/>
  <c r="O11811" i="3"/>
  <c r="O11803" i="3"/>
  <c r="O11795" i="3"/>
  <c r="O11787" i="3"/>
  <c r="O11779" i="3"/>
  <c r="O11771" i="3"/>
  <c r="O11763" i="3"/>
  <c r="O11755" i="3"/>
  <c r="O11747" i="3"/>
  <c r="O11739" i="3"/>
  <c r="O11731" i="3"/>
  <c r="O11723" i="3"/>
  <c r="O11715" i="3"/>
  <c r="O11707" i="3"/>
  <c r="O11699" i="3"/>
  <c r="O11691" i="3"/>
  <c r="O11683" i="3"/>
  <c r="O11675" i="3"/>
  <c r="O11667" i="3"/>
  <c r="O11659" i="3"/>
  <c r="O11651" i="3"/>
  <c r="O11643" i="3"/>
  <c r="O11635" i="3"/>
  <c r="O11627" i="3"/>
  <c r="O11619" i="3"/>
  <c r="O11611" i="3"/>
  <c r="O11603" i="3"/>
  <c r="O11595" i="3"/>
  <c r="O11587" i="3"/>
  <c r="O11579" i="3"/>
  <c r="O11571" i="3"/>
  <c r="O11563" i="3"/>
  <c r="O11555" i="3"/>
  <c r="O11547" i="3"/>
  <c r="O11539" i="3"/>
  <c r="O11531" i="3"/>
  <c r="O11523" i="3"/>
  <c r="O11515" i="3"/>
  <c r="O11507" i="3"/>
  <c r="O11499" i="3"/>
  <c r="O11491" i="3"/>
  <c r="O11483" i="3"/>
  <c r="O11475" i="3"/>
  <c r="O11467" i="3"/>
  <c r="O11459" i="3"/>
  <c r="O11451" i="3"/>
  <c r="O11443" i="3"/>
  <c r="O11435" i="3"/>
  <c r="O11427" i="3"/>
  <c r="O11419" i="3"/>
  <c r="O11411" i="3"/>
  <c r="O11403" i="3"/>
  <c r="O11395" i="3"/>
  <c r="O11387" i="3"/>
  <c r="O11379" i="3"/>
  <c r="O11371" i="3"/>
  <c r="O11363" i="3"/>
  <c r="O11355" i="3"/>
  <c r="O11347" i="3"/>
  <c r="O11339" i="3"/>
  <c r="O11331" i="3"/>
  <c r="O11323" i="3"/>
  <c r="O11315" i="3"/>
  <c r="O11307" i="3"/>
  <c r="O11299" i="3"/>
  <c r="O11291" i="3"/>
  <c r="O11283" i="3"/>
  <c r="O11275" i="3"/>
  <c r="O11267" i="3"/>
  <c r="O11259" i="3"/>
  <c r="O11251" i="3"/>
  <c r="O11243" i="3"/>
  <c r="O11235" i="3"/>
  <c r="O11227" i="3"/>
  <c r="O11219" i="3"/>
  <c r="O11211" i="3"/>
  <c r="O11203" i="3"/>
  <c r="O11195" i="3"/>
  <c r="O11187" i="3"/>
  <c r="O11179" i="3"/>
  <c r="O11171" i="3"/>
  <c r="O11163" i="3"/>
  <c r="O11155" i="3"/>
  <c r="O11147" i="3"/>
  <c r="O11139" i="3"/>
  <c r="O11131" i="3"/>
  <c r="O11123" i="3"/>
  <c r="O11115" i="3"/>
  <c r="O11107" i="3"/>
  <c r="O11099" i="3"/>
  <c r="O11091" i="3"/>
  <c r="O11083" i="3"/>
  <c r="O11075" i="3"/>
  <c r="O11067" i="3"/>
  <c r="O11059" i="3"/>
  <c r="O11051" i="3"/>
  <c r="O11043" i="3"/>
  <c r="O11035" i="3"/>
  <c r="O11027" i="3"/>
  <c r="O11019" i="3"/>
  <c r="O11011" i="3"/>
  <c r="O11003" i="3"/>
  <c r="O10995" i="3"/>
  <c r="O10987" i="3"/>
  <c r="O10979" i="3"/>
  <c r="O10971" i="3"/>
  <c r="O10963" i="3"/>
  <c r="O10955" i="3"/>
  <c r="O10947" i="3"/>
  <c r="O10939" i="3"/>
  <c r="O10931" i="3"/>
  <c r="O10923" i="3"/>
  <c r="O10915" i="3"/>
  <c r="O10907" i="3"/>
  <c r="O10899" i="3"/>
  <c r="O10891" i="3"/>
  <c r="O10883" i="3"/>
  <c r="O10875" i="3"/>
  <c r="O10867" i="3"/>
  <c r="O10859" i="3"/>
  <c r="O10851" i="3"/>
  <c r="O10843" i="3"/>
  <c r="O10835" i="3"/>
  <c r="O10827" i="3"/>
  <c r="O10819" i="3"/>
  <c r="O10811" i="3"/>
  <c r="O10803" i="3"/>
  <c r="O10795" i="3"/>
  <c r="O10787" i="3"/>
  <c r="O10779" i="3"/>
  <c r="O10771" i="3"/>
  <c r="O10763" i="3"/>
  <c r="O10755" i="3"/>
  <c r="O10747" i="3"/>
  <c r="O10739" i="3"/>
  <c r="O10731" i="3"/>
  <c r="O10723" i="3"/>
  <c r="O10715" i="3"/>
  <c r="O10707" i="3"/>
  <c r="O10699" i="3"/>
  <c r="O10691" i="3"/>
  <c r="O10683" i="3"/>
  <c r="O10675" i="3"/>
  <c r="O10667" i="3"/>
  <c r="O10659" i="3"/>
  <c r="O10651" i="3"/>
  <c r="O10643" i="3"/>
  <c r="O10635" i="3"/>
  <c r="O10627" i="3"/>
  <c r="O10619" i="3"/>
  <c r="O10611" i="3"/>
  <c r="O10603" i="3"/>
  <c r="O10595" i="3"/>
  <c r="O10587" i="3"/>
  <c r="O10579" i="3"/>
  <c r="O10571" i="3"/>
  <c r="O10563" i="3"/>
  <c r="O10555" i="3"/>
  <c r="O10547" i="3"/>
  <c r="O10539" i="3"/>
  <c r="O10531" i="3"/>
  <c r="O10523" i="3"/>
  <c r="O10515" i="3"/>
  <c r="O10507" i="3"/>
  <c r="O10499" i="3"/>
  <c r="O10491" i="3"/>
  <c r="O10483" i="3"/>
  <c r="O10475" i="3"/>
  <c r="O10467" i="3"/>
  <c r="O10459" i="3"/>
  <c r="O10451" i="3"/>
  <c r="O10443" i="3"/>
  <c r="O10435" i="3"/>
  <c r="O10427" i="3"/>
  <c r="O10419" i="3"/>
  <c r="O10411" i="3"/>
  <c r="O10403" i="3"/>
  <c r="O10395" i="3"/>
  <c r="O10387" i="3"/>
  <c r="O10379" i="3"/>
  <c r="O10371" i="3"/>
  <c r="O10363" i="3"/>
  <c r="O10355" i="3"/>
  <c r="O10347" i="3"/>
  <c r="O10339" i="3"/>
  <c r="O10331" i="3"/>
  <c r="O10323" i="3"/>
  <c r="O10315" i="3"/>
  <c r="O10307" i="3"/>
  <c r="O10299" i="3"/>
  <c r="O10291" i="3"/>
  <c r="O10283" i="3"/>
  <c r="O10275" i="3"/>
  <c r="O10267" i="3"/>
  <c r="O10259" i="3"/>
  <c r="O10251" i="3"/>
  <c r="O10243" i="3"/>
  <c r="O10235" i="3"/>
  <c r="O10227" i="3"/>
  <c r="O10219" i="3"/>
  <c r="O10211" i="3"/>
  <c r="O10203" i="3"/>
  <c r="O10195" i="3"/>
  <c r="O10187" i="3"/>
  <c r="O10179" i="3"/>
  <c r="O10171" i="3"/>
  <c r="O10163" i="3"/>
  <c r="O10155" i="3"/>
  <c r="O10147" i="3"/>
  <c r="O10139" i="3"/>
  <c r="O10131" i="3"/>
  <c r="O10123" i="3"/>
  <c r="O10115" i="3"/>
  <c r="O10107" i="3"/>
  <c r="O10099" i="3"/>
  <c r="O10091" i="3"/>
  <c r="O10083" i="3"/>
  <c r="O10075" i="3"/>
  <c r="O10067" i="3"/>
  <c r="O10059" i="3"/>
  <c r="O10051" i="3"/>
  <c r="O10043" i="3"/>
  <c r="O10035" i="3"/>
  <c r="O10027" i="3"/>
  <c r="O10019" i="3"/>
  <c r="O10011" i="3"/>
  <c r="O10003" i="3"/>
  <c r="O9995" i="3"/>
  <c r="O9987" i="3"/>
  <c r="O9979" i="3"/>
  <c r="O9971" i="3"/>
  <c r="O9963" i="3"/>
  <c r="O9955" i="3"/>
  <c r="O9947" i="3"/>
  <c r="O9939" i="3"/>
  <c r="O9931" i="3"/>
  <c r="O9923" i="3"/>
  <c r="O9915" i="3"/>
  <c r="O9907" i="3"/>
  <c r="O9899" i="3"/>
  <c r="O9891" i="3"/>
  <c r="O9883" i="3"/>
  <c r="O9875" i="3"/>
  <c r="O9867" i="3"/>
  <c r="O9859" i="3"/>
  <c r="O9851" i="3"/>
  <c r="O9843" i="3"/>
  <c r="O9835" i="3"/>
  <c r="O9827" i="3"/>
  <c r="O9819" i="3"/>
  <c r="O9811" i="3"/>
  <c r="O9803" i="3"/>
  <c r="O9795" i="3"/>
  <c r="O9787" i="3"/>
  <c r="O9779" i="3"/>
  <c r="O9771" i="3"/>
  <c r="O9763" i="3"/>
  <c r="O9755" i="3"/>
  <c r="O9747" i="3"/>
  <c r="O9739" i="3"/>
  <c r="O9731" i="3"/>
  <c r="O9723" i="3"/>
  <c r="O9715" i="3"/>
  <c r="O9707" i="3"/>
  <c r="O9699" i="3"/>
  <c r="O9691" i="3"/>
  <c r="O9683" i="3"/>
  <c r="O9675" i="3"/>
  <c r="O9667" i="3"/>
  <c r="O9659" i="3"/>
  <c r="O9651" i="3"/>
  <c r="O9643" i="3"/>
  <c r="O9635" i="3"/>
  <c r="O9627" i="3"/>
  <c r="O9619" i="3"/>
  <c r="O9611" i="3"/>
  <c r="O9603" i="3"/>
  <c r="O9595" i="3"/>
  <c r="O9587" i="3"/>
  <c r="O9579" i="3"/>
  <c r="O9571" i="3"/>
  <c r="O9563" i="3"/>
  <c r="O9555" i="3"/>
  <c r="O9547" i="3"/>
  <c r="O9539" i="3"/>
  <c r="O9531" i="3"/>
  <c r="O9523" i="3"/>
  <c r="O9515" i="3"/>
  <c r="O9507" i="3"/>
  <c r="O9499" i="3"/>
  <c r="O9491" i="3"/>
  <c r="O9483" i="3"/>
  <c r="O9475" i="3"/>
  <c r="O9467" i="3"/>
  <c r="O9459" i="3"/>
  <c r="O9451" i="3"/>
  <c r="O9443" i="3"/>
  <c r="O9435" i="3"/>
  <c r="O9427" i="3"/>
  <c r="O9419" i="3"/>
  <c r="O9411" i="3"/>
  <c r="O9403" i="3"/>
  <c r="O9395" i="3"/>
  <c r="O9387" i="3"/>
  <c r="O9379" i="3"/>
  <c r="O9371" i="3"/>
  <c r="O9363" i="3"/>
  <c r="O9355" i="3"/>
  <c r="O9347" i="3"/>
  <c r="O9339" i="3"/>
  <c r="O9331" i="3"/>
  <c r="O9323" i="3"/>
  <c r="O9315" i="3"/>
  <c r="O9307" i="3"/>
  <c r="O9299" i="3"/>
  <c r="O9291" i="3"/>
  <c r="O9283" i="3"/>
  <c r="O9275" i="3"/>
  <c r="O9267" i="3"/>
  <c r="O9259" i="3"/>
  <c r="O9251" i="3"/>
  <c r="O9243" i="3"/>
  <c r="O9235" i="3"/>
  <c r="O9227" i="3"/>
  <c r="O9219" i="3"/>
  <c r="O9211" i="3"/>
  <c r="O9203" i="3"/>
  <c r="O9195" i="3"/>
  <c r="O9187" i="3"/>
  <c r="O9179" i="3"/>
  <c r="O9171" i="3"/>
  <c r="O9163" i="3"/>
  <c r="O9155" i="3"/>
  <c r="O9147" i="3"/>
  <c r="O9139" i="3"/>
  <c r="O9131" i="3"/>
  <c r="O9123" i="3"/>
  <c r="O9115" i="3"/>
  <c r="O9107" i="3"/>
  <c r="O9099" i="3"/>
  <c r="O9091" i="3"/>
  <c r="O9083" i="3"/>
  <c r="O9075" i="3"/>
  <c r="O9067" i="3"/>
  <c r="O9059" i="3"/>
  <c r="O9051" i="3"/>
  <c r="O9043" i="3"/>
  <c r="O9035" i="3"/>
  <c r="O9027" i="3"/>
  <c r="O9019" i="3"/>
  <c r="O9011" i="3"/>
  <c r="O9003" i="3"/>
  <c r="O8995" i="3"/>
  <c r="O8987" i="3"/>
  <c r="O8979" i="3"/>
  <c r="O8971" i="3"/>
  <c r="O8963" i="3"/>
  <c r="O8955" i="3"/>
  <c r="O8947" i="3"/>
  <c r="O8939" i="3"/>
  <c r="O8931" i="3"/>
  <c r="O8923" i="3"/>
  <c r="O8915" i="3"/>
  <c r="O8907" i="3"/>
  <c r="O8899" i="3"/>
  <c r="O8891" i="3"/>
  <c r="O8883" i="3"/>
  <c r="O8875" i="3"/>
  <c r="O8867" i="3"/>
  <c r="O8859" i="3"/>
  <c r="O8851" i="3"/>
  <c r="O8843" i="3"/>
  <c r="O8835" i="3"/>
  <c r="O8827" i="3"/>
  <c r="O8819" i="3"/>
  <c r="O8811" i="3"/>
  <c r="O8803" i="3"/>
  <c r="O8795" i="3"/>
  <c r="O8787" i="3"/>
  <c r="O8779" i="3"/>
  <c r="O8771" i="3"/>
  <c r="O8763" i="3"/>
  <c r="O8755" i="3"/>
  <c r="O8747" i="3"/>
  <c r="O8739" i="3"/>
  <c r="O8731" i="3"/>
  <c r="O8723" i="3"/>
  <c r="O8715" i="3"/>
  <c r="O8707" i="3"/>
  <c r="O8699" i="3"/>
  <c r="O8691" i="3"/>
  <c r="O8683" i="3"/>
  <c r="O8675" i="3"/>
  <c r="O8667" i="3"/>
  <c r="O8659" i="3"/>
  <c r="O8651" i="3"/>
  <c r="O8643" i="3"/>
  <c r="O8635" i="3"/>
  <c r="O8627" i="3"/>
  <c r="O8619" i="3"/>
  <c r="O8611" i="3"/>
  <c r="O8603" i="3"/>
  <c r="O8595" i="3"/>
  <c r="O8587" i="3"/>
  <c r="O8579" i="3"/>
  <c r="O8571" i="3"/>
  <c r="O8563" i="3"/>
  <c r="O8555" i="3"/>
  <c r="O8547" i="3"/>
  <c r="O8539" i="3"/>
  <c r="O8531" i="3"/>
  <c r="O8523" i="3"/>
  <c r="O8515" i="3"/>
  <c r="O8507" i="3"/>
  <c r="O8499" i="3"/>
  <c r="O8491" i="3"/>
  <c r="O8483" i="3"/>
  <c r="O8475" i="3"/>
  <c r="O8467" i="3"/>
  <c r="O8459" i="3"/>
  <c r="O8451" i="3"/>
  <c r="O8443" i="3"/>
  <c r="O8435" i="3"/>
  <c r="O8427" i="3"/>
  <c r="O8419" i="3"/>
  <c r="O8411" i="3"/>
  <c r="O8403" i="3"/>
  <c r="O8395" i="3"/>
  <c r="O8387" i="3"/>
  <c r="O8379" i="3"/>
  <c r="O8371" i="3"/>
  <c r="O8363" i="3"/>
  <c r="O8355" i="3"/>
  <c r="O8347" i="3"/>
  <c r="O8339" i="3"/>
  <c r="O8331" i="3"/>
  <c r="O8323" i="3"/>
  <c r="O8315" i="3"/>
  <c r="O8307" i="3"/>
  <c r="O8299" i="3"/>
  <c r="O8291" i="3"/>
  <c r="O8283" i="3"/>
  <c r="O8275" i="3"/>
  <c r="O8267" i="3"/>
  <c r="O8259" i="3"/>
  <c r="O8251" i="3"/>
  <c r="O8243" i="3"/>
  <c r="O8235" i="3"/>
  <c r="O8227" i="3"/>
  <c r="O8219" i="3"/>
  <c r="O8211" i="3"/>
  <c r="O8203" i="3"/>
  <c r="O8195" i="3"/>
  <c r="O8187" i="3"/>
  <c r="O8179" i="3"/>
  <c r="O8171" i="3"/>
  <c r="O8163" i="3"/>
  <c r="O8155" i="3"/>
  <c r="O8147" i="3"/>
  <c r="O8139" i="3"/>
  <c r="O8131" i="3"/>
  <c r="O8123" i="3"/>
  <c r="O8115" i="3"/>
  <c r="O8107" i="3"/>
  <c r="O8099" i="3"/>
  <c r="O8091" i="3"/>
  <c r="O8083" i="3"/>
  <c r="O8075" i="3"/>
  <c r="O8067" i="3"/>
  <c r="O8059" i="3"/>
  <c r="O8051" i="3"/>
  <c r="O8043" i="3"/>
  <c r="O8035" i="3"/>
  <c r="O8027" i="3"/>
  <c r="O8019" i="3"/>
  <c r="O8011" i="3"/>
  <c r="O8003" i="3"/>
  <c r="O7995" i="3"/>
  <c r="O7987" i="3"/>
  <c r="O7979" i="3"/>
  <c r="O7971" i="3"/>
  <c r="O7963" i="3"/>
  <c r="O7955" i="3"/>
  <c r="O7947" i="3"/>
  <c r="O7939" i="3"/>
  <c r="O7931" i="3"/>
  <c r="O7923" i="3"/>
  <c r="O7915" i="3"/>
  <c r="O7907" i="3"/>
  <c r="O7899" i="3"/>
  <c r="O7891" i="3"/>
  <c r="O7883" i="3"/>
  <c r="O7875" i="3"/>
  <c r="O7867" i="3"/>
  <c r="O7859" i="3"/>
  <c r="O7851" i="3"/>
  <c r="O7843" i="3"/>
  <c r="O7835" i="3"/>
  <c r="O7827" i="3"/>
  <c r="O7819" i="3"/>
  <c r="O7811" i="3"/>
  <c r="O7803" i="3"/>
  <c r="O7795" i="3"/>
  <c r="O7787" i="3"/>
  <c r="O7779" i="3"/>
  <c r="O7771" i="3"/>
  <c r="O7763" i="3"/>
  <c r="O7755" i="3"/>
  <c r="O7747" i="3"/>
  <c r="O7739" i="3"/>
  <c r="O7731" i="3"/>
  <c r="O7723" i="3"/>
  <c r="O7715" i="3"/>
  <c r="O7707" i="3"/>
  <c r="O7699" i="3"/>
  <c r="O7691" i="3"/>
  <c r="O7683" i="3"/>
  <c r="O7675" i="3"/>
  <c r="O7667" i="3"/>
  <c r="O7659" i="3"/>
  <c r="O7651" i="3"/>
  <c r="O7643" i="3"/>
  <c r="O7635" i="3"/>
  <c r="O7627" i="3"/>
  <c r="O7619" i="3"/>
  <c r="O7611" i="3"/>
  <c r="O7603" i="3"/>
  <c r="O7595" i="3"/>
  <c r="O7587" i="3"/>
  <c r="O7579" i="3"/>
  <c r="O7571" i="3"/>
  <c r="O7563" i="3"/>
  <c r="O7555" i="3"/>
  <c r="O7547" i="3"/>
  <c r="O7539" i="3"/>
  <c r="O7531" i="3"/>
  <c r="O7523" i="3"/>
  <c r="O7515" i="3"/>
  <c r="O7507" i="3"/>
  <c r="O7499" i="3"/>
  <c r="O7491" i="3"/>
  <c r="O7483" i="3"/>
  <c r="O7475" i="3"/>
  <c r="O7467" i="3"/>
  <c r="O7459" i="3"/>
  <c r="O7451" i="3"/>
  <c r="O7443" i="3"/>
  <c r="O7435" i="3"/>
  <c r="O7427" i="3"/>
  <c r="O7419" i="3"/>
  <c r="O7411" i="3"/>
  <c r="O7403" i="3"/>
  <c r="O7395" i="3"/>
  <c r="O7387" i="3"/>
  <c r="O7379" i="3"/>
  <c r="O7371" i="3"/>
  <c r="O7363" i="3"/>
  <c r="O7355" i="3"/>
  <c r="O7347" i="3"/>
  <c r="O7339" i="3"/>
  <c r="O7331" i="3"/>
  <c r="O7323" i="3"/>
  <c r="O7315" i="3"/>
  <c r="O7307" i="3"/>
  <c r="O7299" i="3"/>
  <c r="O7291" i="3"/>
  <c r="O7283" i="3"/>
  <c r="O7275" i="3"/>
  <c r="O7267" i="3"/>
  <c r="O7259" i="3"/>
  <c r="O7251" i="3"/>
  <c r="O7243" i="3"/>
  <c r="O7235" i="3"/>
  <c r="O7227" i="3"/>
  <c r="O7219" i="3"/>
  <c r="O7211" i="3"/>
  <c r="O7203" i="3"/>
  <c r="O7195" i="3"/>
  <c r="O7187" i="3"/>
  <c r="O7179" i="3"/>
  <c r="O7171" i="3"/>
  <c r="O7163" i="3"/>
  <c r="O7155" i="3"/>
  <c r="O7147" i="3"/>
  <c r="O7139" i="3"/>
  <c r="O7131" i="3"/>
  <c r="O7123" i="3"/>
  <c r="O7115" i="3"/>
  <c r="O7107" i="3"/>
  <c r="O7099" i="3"/>
  <c r="O7091" i="3"/>
  <c r="O7083" i="3"/>
  <c r="O7075" i="3"/>
  <c r="O7067" i="3"/>
  <c r="O7059" i="3"/>
  <c r="O7051" i="3"/>
  <c r="O7043" i="3"/>
  <c r="O7035" i="3"/>
  <c r="O7027" i="3"/>
  <c r="O7019" i="3"/>
  <c r="O7011" i="3"/>
  <c r="O7003" i="3"/>
  <c r="O6995" i="3"/>
  <c r="O6987" i="3"/>
  <c r="O6979" i="3"/>
  <c r="O6971" i="3"/>
  <c r="O6963" i="3"/>
  <c r="O6955" i="3"/>
  <c r="O6947" i="3"/>
  <c r="O6939" i="3"/>
  <c r="O6931" i="3"/>
  <c r="O6923" i="3"/>
  <c r="O6915" i="3"/>
  <c r="O6907" i="3"/>
  <c r="O6899" i="3"/>
  <c r="O6891" i="3"/>
  <c r="O6883" i="3"/>
  <c r="O6875" i="3"/>
  <c r="O6867" i="3"/>
  <c r="O6859" i="3"/>
  <c r="O6851" i="3"/>
  <c r="O6843" i="3"/>
  <c r="O6835" i="3"/>
  <c r="O6827" i="3"/>
  <c r="O6819" i="3"/>
  <c r="O6811" i="3"/>
  <c r="O6803" i="3"/>
  <c r="O6795" i="3"/>
  <c r="O6787" i="3"/>
  <c r="O6779" i="3"/>
  <c r="O6771" i="3"/>
  <c r="O6763" i="3"/>
  <c r="O6755" i="3"/>
  <c r="O6747" i="3"/>
  <c r="O6739" i="3"/>
  <c r="O6731" i="3"/>
  <c r="O6723" i="3"/>
  <c r="O6715" i="3"/>
  <c r="O6707" i="3"/>
  <c r="O6699" i="3"/>
  <c r="O6691" i="3"/>
  <c r="O6683" i="3"/>
  <c r="O6675" i="3"/>
  <c r="O6667" i="3"/>
  <c r="O6659" i="3"/>
  <c r="O6651" i="3"/>
  <c r="O6643" i="3"/>
  <c r="O6635" i="3"/>
  <c r="O42278" i="3"/>
  <c r="O39658" i="3"/>
  <c r="O37610" i="3"/>
  <c r="O35562" i="3"/>
  <c r="O34455" i="3"/>
  <c r="O33772" i="3"/>
  <c r="O33177" i="3"/>
  <c r="O32665" i="3"/>
  <c r="O32153" i="3"/>
  <c r="O31641" i="3"/>
  <c r="O31129" i="3"/>
  <c r="O30617" i="3"/>
  <c r="O30248" i="3"/>
  <c r="O29905" i="3"/>
  <c r="O29603" i="3"/>
  <c r="O29371" i="3"/>
  <c r="O29144" i="3"/>
  <c r="O28921" i="3"/>
  <c r="O28689" i="3"/>
  <c r="O28459" i="3"/>
  <c r="O28240" i="3"/>
  <c r="O28013" i="3"/>
  <c r="O27841" i="3"/>
  <c r="O27675" i="3"/>
  <c r="O27501" i="3"/>
  <c r="O27345" i="3"/>
  <c r="O27217" i="3"/>
  <c r="O27089" i="3"/>
  <c r="O26987" i="3"/>
  <c r="O26888" i="3"/>
  <c r="O26781" i="3"/>
  <c r="O26681" i="3"/>
  <c r="O26577" i="3"/>
  <c r="O26475" i="3"/>
  <c r="O26376" i="3"/>
  <c r="O26269" i="3"/>
  <c r="O26169" i="3"/>
  <c r="O26065" i="3"/>
  <c r="O25963" i="3"/>
  <c r="O25864" i="3"/>
  <c r="O25757" i="3"/>
  <c r="O25659" i="3"/>
  <c r="O25577" i="3"/>
  <c r="O25496" i="3"/>
  <c r="O25416" i="3"/>
  <c r="O25330" i="3"/>
  <c r="O25250" i="3"/>
  <c r="O25168" i="3"/>
  <c r="O25085" i="3"/>
  <c r="O25005" i="3"/>
  <c r="O24921" i="3"/>
  <c r="O24841" i="3"/>
  <c r="O24778" i="3"/>
  <c r="O24725" i="3"/>
  <c r="O24679" i="3"/>
  <c r="O24640" i="3"/>
  <c r="O24607" i="3"/>
  <c r="O24575" i="3"/>
  <c r="O24538" i="3"/>
  <c r="O24504" i="3"/>
  <c r="O24472" i="3"/>
  <c r="O24437" i="3"/>
  <c r="O24402" i="3"/>
  <c r="O24370" i="3"/>
  <c r="O24334" i="3"/>
  <c r="O24301" i="3"/>
  <c r="O24269" i="3"/>
  <c r="O24231" i="3"/>
  <c r="O24198" i="3"/>
  <c r="O24167" i="3"/>
  <c r="O24136" i="3"/>
  <c r="O24109" i="3"/>
  <c r="O24086" i="3"/>
  <c r="O24059" i="3"/>
  <c r="O24035" i="3"/>
  <c r="O24013" i="3"/>
  <c r="O23986" i="3"/>
  <c r="O23962" i="3"/>
  <c r="O23939" i="3"/>
  <c r="O23913" i="3"/>
  <c r="O23889" i="3"/>
  <c r="O23866" i="3"/>
  <c r="O23840" i="3"/>
  <c r="O23816" i="3"/>
  <c r="O23794" i="3"/>
  <c r="O23771" i="3"/>
  <c r="O23750" i="3"/>
  <c r="O23730" i="3"/>
  <c r="O23707" i="3"/>
  <c r="O23686" i="3"/>
  <c r="O23666" i="3"/>
  <c r="O23643" i="3"/>
  <c r="O23622" i="3"/>
  <c r="O23602" i="3"/>
  <c r="O23579" i="3"/>
  <c r="O23558" i="3"/>
  <c r="O23538" i="3"/>
  <c r="O23515" i="3"/>
  <c r="O23494" i="3"/>
  <c r="O23474" i="3"/>
  <c r="O23451" i="3"/>
  <c r="O23430" i="3"/>
  <c r="O23414" i="3"/>
  <c r="O23398" i="3"/>
  <c r="O23382" i="3"/>
  <c r="O23366" i="3"/>
  <c r="O23350" i="3"/>
  <c r="O23334" i="3"/>
  <c r="O23318" i="3"/>
  <c r="O23302" i="3"/>
  <c r="O23286" i="3"/>
  <c r="O23270" i="3"/>
  <c r="O23254" i="3"/>
  <c r="O23238" i="3"/>
  <c r="O23222" i="3"/>
  <c r="O23206" i="3"/>
  <c r="O23190" i="3"/>
  <c r="O23174" i="3"/>
  <c r="O23158" i="3"/>
  <c r="O23142" i="3"/>
  <c r="O23126" i="3"/>
  <c r="O23110" i="3"/>
  <c r="O23094" i="3"/>
  <c r="O23078" i="3"/>
  <c r="O23062" i="3"/>
  <c r="O23046" i="3"/>
  <c r="O23030" i="3"/>
  <c r="O23014" i="3"/>
  <c r="O22998" i="3"/>
  <c r="O22982" i="3"/>
  <c r="O22966" i="3"/>
  <c r="O22950" i="3"/>
  <c r="O22934" i="3"/>
  <c r="O22918" i="3"/>
  <c r="O22902" i="3"/>
  <c r="O22886" i="3"/>
  <c r="O22870" i="3"/>
  <c r="O22854" i="3"/>
  <c r="O22838" i="3"/>
  <c r="O22822" i="3"/>
  <c r="O22806" i="3"/>
  <c r="O22790" i="3"/>
  <c r="O22774" i="3"/>
  <c r="O22758" i="3"/>
  <c r="O22742" i="3"/>
  <c r="O22726" i="3"/>
  <c r="O22710" i="3"/>
  <c r="O22694" i="3"/>
  <c r="O22678" i="3"/>
  <c r="O22662" i="3"/>
  <c r="O22646" i="3"/>
  <c r="O22630" i="3"/>
  <c r="O22614" i="3"/>
  <c r="O22598" i="3"/>
  <c r="O22582" i="3"/>
  <c r="O22566" i="3"/>
  <c r="O22550" i="3"/>
  <c r="O22534" i="3"/>
  <c r="O22518" i="3"/>
  <c r="O22502" i="3"/>
  <c r="O22486" i="3"/>
  <c r="O22470" i="3"/>
  <c r="O22454" i="3"/>
  <c r="O22438" i="3"/>
  <c r="O22422" i="3"/>
  <c r="O22406" i="3"/>
  <c r="O22390" i="3"/>
  <c r="O22374" i="3"/>
  <c r="O22358" i="3"/>
  <c r="O22342" i="3"/>
  <c r="O22326" i="3"/>
  <c r="O22310" i="3"/>
  <c r="O22294" i="3"/>
  <c r="O22278" i="3"/>
  <c r="O22262" i="3"/>
  <c r="O22246" i="3"/>
  <c r="O22230" i="3"/>
  <c r="O22214" i="3"/>
  <c r="O22198" i="3"/>
  <c r="O22182" i="3"/>
  <c r="O22166" i="3"/>
  <c r="O22150" i="3"/>
  <c r="O22134" i="3"/>
  <c r="O22118" i="3"/>
  <c r="O22102" i="3"/>
  <c r="O22086" i="3"/>
  <c r="O22070" i="3"/>
  <c r="O22054" i="3"/>
  <c r="O22038" i="3"/>
  <c r="O22022" i="3"/>
  <c r="O22006" i="3"/>
  <c r="O21990" i="3"/>
  <c r="O21974" i="3"/>
  <c r="O21958" i="3"/>
  <c r="O21942" i="3"/>
  <c r="O21926" i="3"/>
  <c r="O21910" i="3"/>
  <c r="O21894" i="3"/>
  <c r="O21878" i="3"/>
  <c r="O21862" i="3"/>
  <c r="O21846" i="3"/>
  <c r="O21830" i="3"/>
  <c r="O21814" i="3"/>
  <c r="O21798" i="3"/>
  <c r="O21782" i="3"/>
  <c r="O21766" i="3"/>
  <c r="O21750" i="3"/>
  <c r="O21734" i="3"/>
  <c r="O21718" i="3"/>
  <c r="O21702" i="3"/>
  <c r="O21686" i="3"/>
  <c r="O21670" i="3"/>
  <c r="O21654" i="3"/>
  <c r="O21638" i="3"/>
  <c r="O21622" i="3"/>
  <c r="O21606" i="3"/>
  <c r="O21590" i="3"/>
  <c r="O21574" i="3"/>
  <c r="O21558" i="3"/>
  <c r="O21542" i="3"/>
  <c r="O21526" i="3"/>
  <c r="O21510" i="3"/>
  <c r="O21494" i="3"/>
  <c r="O21478" i="3"/>
  <c r="O21462" i="3"/>
  <c r="O21446" i="3"/>
  <c r="O21430" i="3"/>
  <c r="O21414" i="3"/>
  <c r="O21398" i="3"/>
  <c r="O21382" i="3"/>
  <c r="O21366" i="3"/>
  <c r="O21350" i="3"/>
  <c r="O21334" i="3"/>
  <c r="O21318" i="3"/>
  <c r="O21302" i="3"/>
  <c r="O21286" i="3"/>
  <c r="O21270" i="3"/>
  <c r="O21254" i="3"/>
  <c r="O21238" i="3"/>
  <c r="O21222" i="3"/>
  <c r="O21206" i="3"/>
  <c r="O21190" i="3"/>
  <c r="O21174" i="3"/>
  <c r="O21158" i="3"/>
  <c r="O21142" i="3"/>
  <c r="O21126" i="3"/>
  <c r="O21110" i="3"/>
  <c r="O21094" i="3"/>
  <c r="O21078" i="3"/>
  <c r="O21062" i="3"/>
  <c r="O21046" i="3"/>
  <c r="O21030" i="3"/>
  <c r="O21014" i="3"/>
  <c r="O20998" i="3"/>
  <c r="O20982" i="3"/>
  <c r="O20966" i="3"/>
  <c r="O20950" i="3"/>
  <c r="O20934" i="3"/>
  <c r="O20918" i="3"/>
  <c r="O20902" i="3"/>
  <c r="O20886" i="3"/>
  <c r="O20870" i="3"/>
  <c r="O20854" i="3"/>
  <c r="O20838" i="3"/>
  <c r="O20822" i="3"/>
  <c r="O20806" i="3"/>
  <c r="O20790" i="3"/>
  <c r="O20774" i="3"/>
  <c r="O20758" i="3"/>
  <c r="O20742" i="3"/>
  <c r="O20726" i="3"/>
  <c r="O20710" i="3"/>
  <c r="O20694" i="3"/>
  <c r="O20679" i="3"/>
  <c r="O20666" i="3"/>
  <c r="O20654" i="3"/>
  <c r="O20640" i="3"/>
  <c r="O20627" i="3"/>
  <c r="O20615" i="3"/>
  <c r="O20602" i="3"/>
  <c r="O20590" i="3"/>
  <c r="O20576" i="3"/>
  <c r="O20563" i="3"/>
  <c r="O20551" i="3"/>
  <c r="O20538" i="3"/>
  <c r="O20526" i="3"/>
  <c r="O20512" i="3"/>
  <c r="O20499" i="3"/>
  <c r="O20487" i="3"/>
  <c r="O20474" i="3"/>
  <c r="O20462" i="3"/>
  <c r="O20448" i="3"/>
  <c r="O20435" i="3"/>
  <c r="O20423" i="3"/>
  <c r="O20410" i="3"/>
  <c r="O20398" i="3"/>
  <c r="O20384" i="3"/>
  <c r="O20371" i="3"/>
  <c r="O20359" i="3"/>
  <c r="O20346" i="3"/>
  <c r="O20334" i="3"/>
  <c r="O20320" i="3"/>
  <c r="O20307" i="3"/>
  <c r="O20295" i="3"/>
  <c r="O20282" i="3"/>
  <c r="O20270" i="3"/>
  <c r="O20256" i="3"/>
  <c r="O20243" i="3"/>
  <c r="O20231" i="3"/>
  <c r="O20218" i="3"/>
  <c r="O20206" i="3"/>
  <c r="O20192" i="3"/>
  <c r="O20179" i="3"/>
  <c r="O20167" i="3"/>
  <c r="O20154" i="3"/>
  <c r="O20142" i="3"/>
  <c r="O20128" i="3"/>
  <c r="O20115" i="3"/>
  <c r="O20103" i="3"/>
  <c r="O20090" i="3"/>
  <c r="O20078" i="3"/>
  <c r="O20064" i="3"/>
  <c r="O20051" i="3"/>
  <c r="O20039" i="3"/>
  <c r="O20026" i="3"/>
  <c r="O20014" i="3"/>
  <c r="O20000" i="3"/>
  <c r="O19987" i="3"/>
  <c r="O19975" i="3"/>
  <c r="O19962" i="3"/>
  <c r="O19950" i="3"/>
  <c r="O19936" i="3"/>
  <c r="O19923" i="3"/>
  <c r="O19911" i="3"/>
  <c r="O19898" i="3"/>
  <c r="O19886" i="3"/>
  <c r="O19872" i="3"/>
  <c r="O19859" i="3"/>
  <c r="O19847" i="3"/>
  <c r="O19834" i="3"/>
  <c r="O19822" i="3"/>
  <c r="O19808" i="3"/>
  <c r="O19795" i="3"/>
  <c r="O19783" i="3"/>
  <c r="O19770" i="3"/>
  <c r="O19758" i="3"/>
  <c r="O19744" i="3"/>
  <c r="O19731" i="3"/>
  <c r="O19719" i="3"/>
  <c r="O19706" i="3"/>
  <c r="O19694" i="3"/>
  <c r="O19680" i="3"/>
  <c r="O19667" i="3"/>
  <c r="O19655" i="3"/>
  <c r="O19642" i="3"/>
  <c r="O19630" i="3"/>
  <c r="O19616" i="3"/>
  <c r="O19603" i="3"/>
  <c r="O19591" i="3"/>
  <c r="O19578" i="3"/>
  <c r="O19566" i="3"/>
  <c r="O19552" i="3"/>
  <c r="O19539" i="3"/>
  <c r="O19527" i="3"/>
  <c r="O19514" i="3"/>
  <c r="O19502" i="3"/>
  <c r="O19488" i="3"/>
  <c r="O19475" i="3"/>
  <c r="O19463" i="3"/>
  <c r="O19450" i="3"/>
  <c r="O19438" i="3"/>
  <c r="O19424" i="3"/>
  <c r="O19411" i="3"/>
  <c r="O19399" i="3"/>
  <c r="O19386" i="3"/>
  <c r="O19374" i="3"/>
  <c r="O19360" i="3"/>
  <c r="O19347" i="3"/>
  <c r="O19335" i="3"/>
  <c r="O19322" i="3"/>
  <c r="O19310" i="3"/>
  <c r="O19296" i="3"/>
  <c r="O19283" i="3"/>
  <c r="O19271" i="3"/>
  <c r="O19258" i="3"/>
  <c r="O19246" i="3"/>
  <c r="O19232" i="3"/>
  <c r="O19219" i="3"/>
  <c r="O19207" i="3"/>
  <c r="O19194" i="3"/>
  <c r="O19182" i="3"/>
  <c r="O19168" i="3"/>
  <c r="O19155" i="3"/>
  <c r="O19143" i="3"/>
  <c r="O19130" i="3"/>
  <c r="O19118" i="3"/>
  <c r="O19104" i="3"/>
  <c r="O19091" i="3"/>
  <c r="O19079" i="3"/>
  <c r="O19066" i="3"/>
  <c r="O19054" i="3"/>
  <c r="O19040" i="3"/>
  <c r="O19027" i="3"/>
  <c r="O19015" i="3"/>
  <c r="O19002" i="3"/>
  <c r="O18990" i="3"/>
  <c r="O18976" i="3"/>
  <c r="O18963" i="3"/>
  <c r="O18953" i="3"/>
  <c r="O18943" i="3"/>
  <c r="O18931" i="3"/>
  <c r="O18921" i="3"/>
  <c r="O18911" i="3"/>
  <c r="O18899" i="3"/>
  <c r="O18889" i="3"/>
  <c r="O18879" i="3"/>
  <c r="O18867" i="3"/>
  <c r="O18857" i="3"/>
  <c r="O18847" i="3"/>
  <c r="O18835" i="3"/>
  <c r="O18825" i="3"/>
  <c r="O18815" i="3"/>
  <c r="O18803" i="3"/>
  <c r="O18793" i="3"/>
  <c r="O18783" i="3"/>
  <c r="O18771" i="3"/>
  <c r="O18761" i="3"/>
  <c r="O18751" i="3"/>
  <c r="O18739" i="3"/>
  <c r="O18729" i="3"/>
  <c r="O18719" i="3"/>
  <c r="O18707" i="3"/>
  <c r="O18697" i="3"/>
  <c r="O18687" i="3"/>
  <c r="O18675" i="3"/>
  <c r="O18665" i="3"/>
  <c r="O18655" i="3"/>
  <c r="O18643" i="3"/>
  <c r="O18633" i="3"/>
  <c r="O18623" i="3"/>
  <c r="O18611" i="3"/>
  <c r="O18601" i="3"/>
  <c r="O18591" i="3"/>
  <c r="O18579" i="3"/>
  <c r="O18569" i="3"/>
  <c r="O18559" i="3"/>
  <c r="O18547" i="3"/>
  <c r="O18537" i="3"/>
  <c r="O18527" i="3"/>
  <c r="O18515" i="3"/>
  <c r="O18505" i="3"/>
  <c r="O18495" i="3"/>
  <c r="O18483" i="3"/>
  <c r="O18473" i="3"/>
  <c r="O18463" i="3"/>
  <c r="O18451" i="3"/>
  <c r="O18441" i="3"/>
  <c r="O18431" i="3"/>
  <c r="O18419" i="3"/>
  <c r="O18409" i="3"/>
  <c r="O18399" i="3"/>
  <c r="O18387" i="3"/>
  <c r="O18377" i="3"/>
  <c r="O18367" i="3"/>
  <c r="O18355" i="3"/>
  <c r="O18345" i="3"/>
  <c r="O18335" i="3"/>
  <c r="O18323" i="3"/>
  <c r="O18313" i="3"/>
  <c r="O18303" i="3"/>
  <c r="O18291" i="3"/>
  <c r="O18281" i="3"/>
  <c r="O18271" i="3"/>
  <c r="O18262" i="3"/>
  <c r="O18253" i="3"/>
  <c r="O18243" i="3"/>
  <c r="O18234" i="3"/>
  <c r="O18225" i="3"/>
  <c r="O18216" i="3"/>
  <c r="O18207" i="3"/>
  <c r="O18198" i="3"/>
  <c r="O18189" i="3"/>
  <c r="O18179" i="3"/>
  <c r="O18170" i="3"/>
  <c r="O18161" i="3"/>
  <c r="O18152" i="3"/>
  <c r="O18143" i="3"/>
  <c r="O18134" i="3"/>
  <c r="O18125" i="3"/>
  <c r="O18115" i="3"/>
  <c r="O18106" i="3"/>
  <c r="O18097" i="3"/>
  <c r="O18088" i="3"/>
  <c r="O18079" i="3"/>
  <c r="O18070" i="3"/>
  <c r="O18061" i="3"/>
  <c r="O18051" i="3"/>
  <c r="O18042" i="3"/>
  <c r="O18033" i="3"/>
  <c r="O18024" i="3"/>
  <c r="O18015" i="3"/>
  <c r="O18006" i="3"/>
  <c r="O17997" i="3"/>
  <c r="O17987" i="3"/>
  <c r="O17978" i="3"/>
  <c r="O17969" i="3"/>
  <c r="O17960" i="3"/>
  <c r="O17951" i="3"/>
  <c r="O17942" i="3"/>
  <c r="O17933" i="3"/>
  <c r="O17923" i="3"/>
  <c r="O17914" i="3"/>
  <c r="O17905" i="3"/>
  <c r="O17896" i="3"/>
  <c r="O17887" i="3"/>
  <c r="O17878" i="3"/>
  <c r="O17869" i="3"/>
  <c r="O17859" i="3"/>
  <c r="O17850" i="3"/>
  <c r="O17841" i="3"/>
  <c r="O17832" i="3"/>
  <c r="O17823" i="3"/>
  <c r="O17814" i="3"/>
  <c r="O17805" i="3"/>
  <c r="O17795" i="3"/>
  <c r="O17786" i="3"/>
  <c r="O17777" i="3"/>
  <c r="O17768" i="3"/>
  <c r="O17759" i="3"/>
  <c r="O17750" i="3"/>
  <c r="O17741" i="3"/>
  <c r="O17731" i="3"/>
  <c r="O17722" i="3"/>
  <c r="O17713" i="3"/>
  <c r="O17704" i="3"/>
  <c r="O17695" i="3"/>
  <c r="O17686" i="3"/>
  <c r="O17677" i="3"/>
  <c r="O17667" i="3"/>
  <c r="O17658" i="3"/>
  <c r="O17649" i="3"/>
  <c r="O17640" i="3"/>
  <c r="O17631" i="3"/>
  <c r="O17622" i="3"/>
  <c r="O17613" i="3"/>
  <c r="O17603" i="3"/>
  <c r="O17594" i="3"/>
  <c r="O17585" i="3"/>
  <c r="O17576" i="3"/>
  <c r="O17567" i="3"/>
  <c r="O17558" i="3"/>
  <c r="O17549" i="3"/>
  <c r="O17539" i="3"/>
  <c r="O17530" i="3"/>
  <c r="O17521" i="3"/>
  <c r="O17512" i="3"/>
  <c r="O17503" i="3"/>
  <c r="O17494" i="3"/>
  <c r="O17485" i="3"/>
  <c r="O17475" i="3"/>
  <c r="O17466" i="3"/>
  <c r="O17457" i="3"/>
  <c r="O17448" i="3"/>
  <c r="O17439" i="3"/>
  <c r="O17430" i="3"/>
  <c r="O17421" i="3"/>
  <c r="O17411" i="3"/>
  <c r="O17402" i="3"/>
  <c r="O17393" i="3"/>
  <c r="O17384" i="3"/>
  <c r="O17375" i="3"/>
  <c r="O17366" i="3"/>
  <c r="O17357" i="3"/>
  <c r="O17347" i="3"/>
  <c r="O17338" i="3"/>
  <c r="O17329" i="3"/>
  <c r="O17320" i="3"/>
  <c r="O17311" i="3"/>
  <c r="O17302" i="3"/>
  <c r="O17293" i="3"/>
  <c r="O17283" i="3"/>
  <c r="O17274" i="3"/>
  <c r="O17265" i="3"/>
  <c r="O17256" i="3"/>
  <c r="O17247" i="3"/>
  <c r="O17238" i="3"/>
  <c r="O17229" i="3"/>
  <c r="O17219" i="3"/>
  <c r="O17210" i="3"/>
  <c r="O17201" i="3"/>
  <c r="O17192" i="3"/>
  <c r="O17183" i="3"/>
  <c r="O17174" i="3"/>
  <c r="O17165" i="3"/>
  <c r="O17155" i="3"/>
  <c r="O17146" i="3"/>
  <c r="O17137" i="3"/>
  <c r="O17128" i="3"/>
  <c r="O17119" i="3"/>
  <c r="O17110" i="3"/>
  <c r="O17101" i="3"/>
  <c r="O17091" i="3"/>
  <c r="O17082" i="3"/>
  <c r="O17073" i="3"/>
  <c r="O17064" i="3"/>
  <c r="O17055" i="3"/>
  <c r="O17046" i="3"/>
  <c r="O17037" i="3"/>
  <c r="O17027" i="3"/>
  <c r="O17018" i="3"/>
  <c r="O17009" i="3"/>
  <c r="O17000" i="3"/>
  <c r="O16991" i="3"/>
  <c r="O16982" i="3"/>
  <c r="O16973" i="3"/>
  <c r="O16963" i="3"/>
  <c r="O16954" i="3"/>
  <c r="O16945" i="3"/>
  <c r="O16936" i="3"/>
  <c r="O16927" i="3"/>
  <c r="O16918" i="3"/>
  <c r="O16909" i="3"/>
  <c r="O16899" i="3"/>
  <c r="O16890" i="3"/>
  <c r="O16881" i="3"/>
  <c r="O16872" i="3"/>
  <c r="O16863" i="3"/>
  <c r="O16854" i="3"/>
  <c r="O16845" i="3"/>
  <c r="O16835" i="3"/>
  <c r="O16826" i="3"/>
  <c r="O16817" i="3"/>
  <c r="O16808" i="3"/>
  <c r="O16799" i="3"/>
  <c r="O16790" i="3"/>
  <c r="O16781" i="3"/>
  <c r="O16771" i="3"/>
  <c r="O16762" i="3"/>
  <c r="O16753" i="3"/>
  <c r="O16744" i="3"/>
  <c r="O16735" i="3"/>
  <c r="O16726" i="3"/>
  <c r="O16717" i="3"/>
  <c r="O16707" i="3"/>
  <c r="O16698" i="3"/>
  <c r="O16689" i="3"/>
  <c r="O16680" i="3"/>
  <c r="O16671" i="3"/>
  <c r="O16662" i="3"/>
  <c r="O16653" i="3"/>
  <c r="O16643" i="3"/>
  <c r="O16634" i="3"/>
  <c r="O16625" i="3"/>
  <c r="O16616" i="3"/>
  <c r="O16607" i="3"/>
  <c r="O16598" i="3"/>
  <c r="O16589" i="3"/>
  <c r="O16579" i="3"/>
  <c r="O16570" i="3"/>
  <c r="O16561" i="3"/>
  <c r="O16552" i="3"/>
  <c r="O16543" i="3"/>
  <c r="O16534" i="3"/>
  <c r="O16525" i="3"/>
  <c r="O16515" i="3"/>
  <c r="O16506" i="3"/>
  <c r="O16497" i="3"/>
  <c r="O16488" i="3"/>
  <c r="O16479" i="3"/>
  <c r="O16470" i="3"/>
  <c r="O16461" i="3"/>
  <c r="O16451" i="3"/>
  <c r="O16442" i="3"/>
  <c r="O16433" i="3"/>
  <c r="O16424" i="3"/>
  <c r="O16415" i="3"/>
  <c r="O16406" i="3"/>
  <c r="O16397" i="3"/>
  <c r="O16387" i="3"/>
  <c r="O16378" i="3"/>
  <c r="O16369" i="3"/>
  <c r="O16360" i="3"/>
  <c r="O16351" i="3"/>
  <c r="O16342" i="3"/>
  <c r="O16333" i="3"/>
  <c r="O16323" i="3"/>
  <c r="O16314" i="3"/>
  <c r="O16306" i="3"/>
  <c r="O16298" i="3"/>
  <c r="O16290" i="3"/>
  <c r="O16282" i="3"/>
  <c r="O16274" i="3"/>
  <c r="O16266" i="3"/>
  <c r="O16258" i="3"/>
  <c r="O16250" i="3"/>
  <c r="O16242" i="3"/>
  <c r="O16234" i="3"/>
  <c r="O16226" i="3"/>
  <c r="O16218" i="3"/>
  <c r="O16210" i="3"/>
  <c r="O16202" i="3"/>
  <c r="O16194" i="3"/>
  <c r="O16186" i="3"/>
  <c r="O16178" i="3"/>
  <c r="O16170" i="3"/>
  <c r="O16162" i="3"/>
  <c r="O16154" i="3"/>
  <c r="O16146" i="3"/>
  <c r="O16138" i="3"/>
  <c r="O16130" i="3"/>
  <c r="O16122" i="3"/>
  <c r="O16114" i="3"/>
  <c r="O16106" i="3"/>
  <c r="O16098" i="3"/>
  <c r="O16090" i="3"/>
  <c r="O16082" i="3"/>
  <c r="O16074" i="3"/>
  <c r="O16066" i="3"/>
  <c r="O16058" i="3"/>
  <c r="O16050" i="3"/>
  <c r="O16042" i="3"/>
  <c r="O16034" i="3"/>
  <c r="O16026" i="3"/>
  <c r="O16018" i="3"/>
  <c r="O16010" i="3"/>
  <c r="O16002" i="3"/>
  <c r="O15994" i="3"/>
  <c r="O15986" i="3"/>
  <c r="O15978" i="3"/>
  <c r="O15970" i="3"/>
  <c r="O15962" i="3"/>
  <c r="O15954" i="3"/>
  <c r="O15946" i="3"/>
  <c r="O15938" i="3"/>
  <c r="O15930" i="3"/>
  <c r="O15922" i="3"/>
  <c r="O15914" i="3"/>
  <c r="O15906" i="3"/>
  <c r="O15898" i="3"/>
  <c r="O15890" i="3"/>
  <c r="O15882" i="3"/>
  <c r="O15874" i="3"/>
  <c r="O15866" i="3"/>
  <c r="O15858" i="3"/>
  <c r="O15850" i="3"/>
  <c r="O15842" i="3"/>
  <c r="O15834" i="3"/>
  <c r="O15826" i="3"/>
  <c r="O15818" i="3"/>
  <c r="O15810" i="3"/>
  <c r="O15802" i="3"/>
  <c r="O15794" i="3"/>
  <c r="O15786" i="3"/>
  <c r="O15778" i="3"/>
  <c r="O15770" i="3"/>
  <c r="O15762" i="3"/>
  <c r="O15754" i="3"/>
  <c r="O15746" i="3"/>
  <c r="O15738" i="3"/>
  <c r="O15730" i="3"/>
  <c r="O15722" i="3"/>
  <c r="O15714" i="3"/>
  <c r="O15706" i="3"/>
  <c r="O15698" i="3"/>
  <c r="O15690" i="3"/>
  <c r="O15682" i="3"/>
  <c r="O15674" i="3"/>
  <c r="O15666" i="3"/>
  <c r="O15658" i="3"/>
  <c r="O15650" i="3"/>
  <c r="O15642" i="3"/>
  <c r="O15634" i="3"/>
  <c r="O15626" i="3"/>
  <c r="O15618" i="3"/>
  <c r="O15610" i="3"/>
  <c r="O15602" i="3"/>
  <c r="O15594" i="3"/>
  <c r="O15586" i="3"/>
  <c r="O15578" i="3"/>
  <c r="O15570" i="3"/>
  <c r="O15562" i="3"/>
  <c r="O15554" i="3"/>
  <c r="O15546" i="3"/>
  <c r="O15538" i="3"/>
  <c r="O15530" i="3"/>
  <c r="O15522" i="3"/>
  <c r="O15514" i="3"/>
  <c r="O15506" i="3"/>
  <c r="O15498" i="3"/>
  <c r="O15490" i="3"/>
  <c r="O15482" i="3"/>
  <c r="O15474" i="3"/>
  <c r="O15466" i="3"/>
  <c r="O15458" i="3"/>
  <c r="O15450" i="3"/>
  <c r="O15442" i="3"/>
  <c r="O15434" i="3"/>
  <c r="O15426" i="3"/>
  <c r="O15418" i="3"/>
  <c r="O15410" i="3"/>
  <c r="O15402" i="3"/>
  <c r="O15394" i="3"/>
  <c r="O15386" i="3"/>
  <c r="O15378" i="3"/>
  <c r="O15370" i="3"/>
  <c r="O15362" i="3"/>
  <c r="O15354" i="3"/>
  <c r="O15346" i="3"/>
  <c r="O15338" i="3"/>
  <c r="O15330" i="3"/>
  <c r="O15322" i="3"/>
  <c r="O15314" i="3"/>
  <c r="O15306" i="3"/>
  <c r="O15298" i="3"/>
  <c r="O15290" i="3"/>
  <c r="O15282" i="3"/>
  <c r="O15274" i="3"/>
  <c r="O15266" i="3"/>
  <c r="O15258" i="3"/>
  <c r="O15250" i="3"/>
  <c r="O15242" i="3"/>
  <c r="O15234" i="3"/>
  <c r="O15226" i="3"/>
  <c r="O15218" i="3"/>
  <c r="O15210" i="3"/>
  <c r="O15202" i="3"/>
  <c r="O15194" i="3"/>
  <c r="O15186" i="3"/>
  <c r="O15178" i="3"/>
  <c r="O15170" i="3"/>
  <c r="O15162" i="3"/>
  <c r="O15154" i="3"/>
  <c r="O15146" i="3"/>
  <c r="O15138" i="3"/>
  <c r="O15130" i="3"/>
  <c r="O15122" i="3"/>
  <c r="O15114" i="3"/>
  <c r="O15106" i="3"/>
  <c r="O15098" i="3"/>
  <c r="O15090" i="3"/>
  <c r="O15082" i="3"/>
  <c r="O15074" i="3"/>
  <c r="O15066" i="3"/>
  <c r="O15058" i="3"/>
  <c r="O15050" i="3"/>
  <c r="O15042" i="3"/>
  <c r="O15034" i="3"/>
  <c r="O15026" i="3"/>
  <c r="O15018" i="3"/>
  <c r="O15010" i="3"/>
  <c r="O15002" i="3"/>
  <c r="O14994" i="3"/>
  <c r="O14986" i="3"/>
  <c r="O14978" i="3"/>
  <c r="O14970" i="3"/>
  <c r="O14962" i="3"/>
  <c r="O14954" i="3"/>
  <c r="O14946" i="3"/>
  <c r="O14938" i="3"/>
  <c r="O14930" i="3"/>
  <c r="O14922" i="3"/>
  <c r="O14914" i="3"/>
  <c r="O14906" i="3"/>
  <c r="O14898" i="3"/>
  <c r="O14890" i="3"/>
  <c r="O14882" i="3"/>
  <c r="O14874" i="3"/>
  <c r="O14866" i="3"/>
  <c r="O14858" i="3"/>
  <c r="O14850" i="3"/>
  <c r="O14842" i="3"/>
  <c r="O14834" i="3"/>
  <c r="O14826" i="3"/>
  <c r="O14818" i="3"/>
  <c r="O14810" i="3"/>
  <c r="O14802" i="3"/>
  <c r="O14794" i="3"/>
  <c r="O14786" i="3"/>
  <c r="O14778" i="3"/>
  <c r="O14770" i="3"/>
  <c r="O14762" i="3"/>
  <c r="O14754" i="3"/>
  <c r="O14746" i="3"/>
  <c r="O14738" i="3"/>
  <c r="O14730" i="3"/>
  <c r="O14722" i="3"/>
  <c r="O14714" i="3"/>
  <c r="O14706" i="3"/>
  <c r="O14698" i="3"/>
  <c r="O14690" i="3"/>
  <c r="O14682" i="3"/>
  <c r="O14674" i="3"/>
  <c r="O14666" i="3"/>
  <c r="O14658" i="3"/>
  <c r="O14650" i="3"/>
  <c r="O14642" i="3"/>
  <c r="O14634" i="3"/>
  <c r="O14626" i="3"/>
  <c r="O14618" i="3"/>
  <c r="O14610" i="3"/>
  <c r="O14602" i="3"/>
  <c r="O14594" i="3"/>
  <c r="O14586" i="3"/>
  <c r="O14578" i="3"/>
  <c r="O14570" i="3"/>
  <c r="O14562" i="3"/>
  <c r="O14554" i="3"/>
  <c r="O14546" i="3"/>
  <c r="O14538" i="3"/>
  <c r="O14530" i="3"/>
  <c r="O14522" i="3"/>
  <c r="O14514" i="3"/>
  <c r="O14506" i="3"/>
  <c r="O14498" i="3"/>
  <c r="O14490" i="3"/>
  <c r="O14482" i="3"/>
  <c r="O14474" i="3"/>
  <c r="O14466" i="3"/>
  <c r="O14458" i="3"/>
  <c r="O14450" i="3"/>
  <c r="O14442" i="3"/>
  <c r="O14434" i="3"/>
  <c r="O14426" i="3"/>
  <c r="O14418" i="3"/>
  <c r="O14410" i="3"/>
  <c r="O14402" i="3"/>
  <c r="O14394" i="3"/>
  <c r="O14386" i="3"/>
  <c r="O14378" i="3"/>
  <c r="O14370" i="3"/>
  <c r="O14362" i="3"/>
  <c r="O14354" i="3"/>
  <c r="O14346" i="3"/>
  <c r="O14338" i="3"/>
  <c r="O14330" i="3"/>
  <c r="O14322" i="3"/>
  <c r="O14314" i="3"/>
  <c r="O14306" i="3"/>
  <c r="O14298" i="3"/>
  <c r="O14290" i="3"/>
  <c r="O14282" i="3"/>
  <c r="O14274" i="3"/>
  <c r="O14266" i="3"/>
  <c r="O14258" i="3"/>
  <c r="O14250" i="3"/>
  <c r="O14242" i="3"/>
  <c r="O14234" i="3"/>
  <c r="O14226" i="3"/>
  <c r="O14218" i="3"/>
  <c r="O14210" i="3"/>
  <c r="O14202" i="3"/>
  <c r="O14194" i="3"/>
  <c r="O14186" i="3"/>
  <c r="O14178" i="3"/>
  <c r="O14170" i="3"/>
  <c r="O14162" i="3"/>
  <c r="O14154" i="3"/>
  <c r="O14146" i="3"/>
  <c r="O14138" i="3"/>
  <c r="O14130" i="3"/>
  <c r="O14122" i="3"/>
  <c r="O14114" i="3"/>
  <c r="O14106" i="3"/>
  <c r="O14098" i="3"/>
  <c r="O14090" i="3"/>
  <c r="O14082" i="3"/>
  <c r="O14074" i="3"/>
  <c r="O14066" i="3"/>
  <c r="O14058" i="3"/>
  <c r="O14050" i="3"/>
  <c r="O14042" i="3"/>
  <c r="O14034" i="3"/>
  <c r="O14026" i="3"/>
  <c r="O14018" i="3"/>
  <c r="O14010" i="3"/>
  <c r="O14002" i="3"/>
  <c r="O13994" i="3"/>
  <c r="O13986" i="3"/>
  <c r="O13978" i="3"/>
  <c r="O13970" i="3"/>
  <c r="O13962" i="3"/>
  <c r="O13954" i="3"/>
  <c r="O13946" i="3"/>
  <c r="O13938" i="3"/>
  <c r="O13930" i="3"/>
  <c r="O13922" i="3"/>
  <c r="O13914" i="3"/>
  <c r="O13906" i="3"/>
  <c r="O13898" i="3"/>
  <c r="O13890" i="3"/>
  <c r="O13882" i="3"/>
  <c r="O13874" i="3"/>
  <c r="O13866" i="3"/>
  <c r="O13858" i="3"/>
  <c r="O13850" i="3"/>
  <c r="O13842" i="3"/>
  <c r="O13834" i="3"/>
  <c r="O13826" i="3"/>
  <c r="O13818" i="3"/>
  <c r="O13810" i="3"/>
  <c r="O13802" i="3"/>
  <c r="O13794" i="3"/>
  <c r="O13786" i="3"/>
  <c r="O13778" i="3"/>
  <c r="O13770" i="3"/>
  <c r="O13762" i="3"/>
  <c r="O13754" i="3"/>
  <c r="O13746" i="3"/>
  <c r="O13738" i="3"/>
  <c r="O13730" i="3"/>
  <c r="O13722" i="3"/>
  <c r="O13714" i="3"/>
  <c r="O13706" i="3"/>
  <c r="O13698" i="3"/>
  <c r="O13690" i="3"/>
  <c r="O13682" i="3"/>
  <c r="O13674" i="3"/>
  <c r="O13666" i="3"/>
  <c r="O13658" i="3"/>
  <c r="O13650" i="3"/>
  <c r="O13642" i="3"/>
  <c r="O13634" i="3"/>
  <c r="O13626" i="3"/>
  <c r="O13618" i="3"/>
  <c r="O13610" i="3"/>
  <c r="O13602" i="3"/>
  <c r="O13594" i="3"/>
  <c r="O13586" i="3"/>
  <c r="O13578" i="3"/>
  <c r="O13570" i="3"/>
  <c r="O13562" i="3"/>
  <c r="O13554" i="3"/>
  <c r="O13546" i="3"/>
  <c r="O13538" i="3"/>
  <c r="O13530" i="3"/>
  <c r="O13522" i="3"/>
  <c r="O13514" i="3"/>
  <c r="O13506" i="3"/>
  <c r="O13498" i="3"/>
  <c r="O13490" i="3"/>
  <c r="O13482" i="3"/>
  <c r="O13474" i="3"/>
  <c r="O13466" i="3"/>
  <c r="O13458" i="3"/>
  <c r="O13450" i="3"/>
  <c r="O13442" i="3"/>
  <c r="O13434" i="3"/>
  <c r="O13426" i="3"/>
  <c r="O13418" i="3"/>
  <c r="O13410" i="3"/>
  <c r="O13402" i="3"/>
  <c r="O13394" i="3"/>
  <c r="O13386" i="3"/>
  <c r="O13378" i="3"/>
  <c r="O13370" i="3"/>
  <c r="O13362" i="3"/>
  <c r="O13354" i="3"/>
  <c r="O13346" i="3"/>
  <c r="O13338" i="3"/>
  <c r="O13330" i="3"/>
  <c r="O13322" i="3"/>
  <c r="O13314" i="3"/>
  <c r="O13306" i="3"/>
  <c r="O13298" i="3"/>
  <c r="O13290" i="3"/>
  <c r="O13282" i="3"/>
  <c r="O13274" i="3"/>
  <c r="O13266" i="3"/>
  <c r="O13258" i="3"/>
  <c r="O13250" i="3"/>
  <c r="O13242" i="3"/>
  <c r="O13234" i="3"/>
  <c r="O13226" i="3"/>
  <c r="O13218" i="3"/>
  <c r="O13210" i="3"/>
  <c r="O13202" i="3"/>
  <c r="O13194" i="3"/>
  <c r="O13186" i="3"/>
  <c r="O13178" i="3"/>
  <c r="O13170" i="3"/>
  <c r="O13162" i="3"/>
  <c r="O13154" i="3"/>
  <c r="O13146" i="3"/>
  <c r="O13138" i="3"/>
  <c r="O13130" i="3"/>
  <c r="O13122" i="3"/>
  <c r="O13114" i="3"/>
  <c r="O13106" i="3"/>
  <c r="O13098" i="3"/>
  <c r="O13090" i="3"/>
  <c r="O13082" i="3"/>
  <c r="O13074" i="3"/>
  <c r="O13066" i="3"/>
  <c r="O13058" i="3"/>
  <c r="O13050" i="3"/>
  <c r="O13042" i="3"/>
  <c r="O13034" i="3"/>
  <c r="O13026" i="3"/>
  <c r="O13018" i="3"/>
  <c r="O13010" i="3"/>
  <c r="O13002" i="3"/>
  <c r="O12994" i="3"/>
  <c r="O12986" i="3"/>
  <c r="O12978" i="3"/>
  <c r="O12970" i="3"/>
  <c r="O12962" i="3"/>
  <c r="O12954" i="3"/>
  <c r="O12946" i="3"/>
  <c r="O12938" i="3"/>
  <c r="O12930" i="3"/>
  <c r="O12922" i="3"/>
  <c r="O12914" i="3"/>
  <c r="O12906" i="3"/>
  <c r="O12898" i="3"/>
  <c r="O12890" i="3"/>
  <c r="O12882" i="3"/>
  <c r="O12874" i="3"/>
  <c r="O12866" i="3"/>
  <c r="O12858" i="3"/>
  <c r="O12850" i="3"/>
  <c r="O12842" i="3"/>
  <c r="O12834" i="3"/>
  <c r="O12826" i="3"/>
  <c r="O12818" i="3"/>
  <c r="O12810" i="3"/>
  <c r="O12802" i="3"/>
  <c r="O12794" i="3"/>
  <c r="O12786" i="3"/>
  <c r="O12778" i="3"/>
  <c r="O12770" i="3"/>
  <c r="O12762" i="3"/>
  <c r="O12754" i="3"/>
  <c r="O12746" i="3"/>
  <c r="O12738" i="3"/>
  <c r="O12730" i="3"/>
  <c r="O12722" i="3"/>
  <c r="O12714" i="3"/>
  <c r="O12706" i="3"/>
  <c r="O12698" i="3"/>
  <c r="O12690" i="3"/>
  <c r="O12682" i="3"/>
  <c r="O12674" i="3"/>
  <c r="O12666" i="3"/>
  <c r="O12658" i="3"/>
  <c r="O12650" i="3"/>
  <c r="O12642" i="3"/>
  <c r="O12634" i="3"/>
  <c r="O12626" i="3"/>
  <c r="O12618" i="3"/>
  <c r="O12610" i="3"/>
  <c r="O12602" i="3"/>
  <c r="O12594" i="3"/>
  <c r="O12586" i="3"/>
  <c r="O12578" i="3"/>
  <c r="O12570" i="3"/>
  <c r="O12562" i="3"/>
  <c r="O12554" i="3"/>
  <c r="O12546" i="3"/>
  <c r="O12538" i="3"/>
  <c r="O12530" i="3"/>
  <c r="O12522" i="3"/>
  <c r="O12514" i="3"/>
  <c r="O12506" i="3"/>
  <c r="O12498" i="3"/>
  <c r="O12490" i="3"/>
  <c r="O12482" i="3"/>
  <c r="O12474" i="3"/>
  <c r="O12466" i="3"/>
  <c r="O12458" i="3"/>
  <c r="O12450" i="3"/>
  <c r="O12442" i="3"/>
  <c r="O12434" i="3"/>
  <c r="O12426" i="3"/>
  <c r="O12418" i="3"/>
  <c r="O12410" i="3"/>
  <c r="O12402" i="3"/>
  <c r="O12394" i="3"/>
  <c r="O12386" i="3"/>
  <c r="O12378" i="3"/>
  <c r="O12370" i="3"/>
  <c r="O12362" i="3"/>
  <c r="O12354" i="3"/>
  <c r="O12346" i="3"/>
  <c r="O12338" i="3"/>
  <c r="O12330" i="3"/>
  <c r="O12322" i="3"/>
  <c r="O12314" i="3"/>
  <c r="O12306" i="3"/>
  <c r="O12298" i="3"/>
  <c r="O12290" i="3"/>
  <c r="O12282" i="3"/>
  <c r="O12274" i="3"/>
  <c r="O12266" i="3"/>
  <c r="O12258" i="3"/>
  <c r="O12250" i="3"/>
  <c r="O12242" i="3"/>
  <c r="O12234" i="3"/>
  <c r="O12226" i="3"/>
  <c r="O12218" i="3"/>
  <c r="O12210" i="3"/>
  <c r="O12202" i="3"/>
  <c r="O12194" i="3"/>
  <c r="O12186" i="3"/>
  <c r="O12178" i="3"/>
  <c r="O12170" i="3"/>
  <c r="O12162" i="3"/>
  <c r="O12154" i="3"/>
  <c r="O12146" i="3"/>
  <c r="O12138" i="3"/>
  <c r="O12130" i="3"/>
  <c r="O12122" i="3"/>
  <c r="O12114" i="3"/>
  <c r="O12106" i="3"/>
  <c r="O12098" i="3"/>
  <c r="O12090" i="3"/>
  <c r="O12082" i="3"/>
  <c r="O12074" i="3"/>
  <c r="O12066" i="3"/>
  <c r="O12058" i="3"/>
  <c r="O12050" i="3"/>
  <c r="O12042" i="3"/>
  <c r="O12034" i="3"/>
  <c r="O12026" i="3"/>
  <c r="O12018" i="3"/>
  <c r="O12010" i="3"/>
  <c r="O12002" i="3"/>
  <c r="O11994" i="3"/>
  <c r="O11986" i="3"/>
  <c r="O11978" i="3"/>
  <c r="O11970" i="3"/>
  <c r="O11962" i="3"/>
  <c r="O11954" i="3"/>
  <c r="O11946" i="3"/>
  <c r="O11938" i="3"/>
  <c r="O11930" i="3"/>
  <c r="O11922" i="3"/>
  <c r="O11914" i="3"/>
  <c r="O11906" i="3"/>
  <c r="O11898" i="3"/>
  <c r="O11890" i="3"/>
  <c r="O11882" i="3"/>
  <c r="O11874" i="3"/>
  <c r="O11866" i="3"/>
  <c r="O11858" i="3"/>
  <c r="O11850" i="3"/>
  <c r="O11842" i="3"/>
  <c r="O11834" i="3"/>
  <c r="O11826" i="3"/>
  <c r="O11818" i="3"/>
  <c r="O11810" i="3"/>
  <c r="O11802" i="3"/>
  <c r="O11794" i="3"/>
  <c r="O11786" i="3"/>
  <c r="O11778" i="3"/>
  <c r="O11770" i="3"/>
  <c r="O11762" i="3"/>
  <c r="O11754" i="3"/>
  <c r="O11746" i="3"/>
  <c r="O11738" i="3"/>
  <c r="O11730" i="3"/>
  <c r="O11722" i="3"/>
  <c r="O11714" i="3"/>
  <c r="O11706" i="3"/>
  <c r="O11698" i="3"/>
  <c r="O11690" i="3"/>
  <c r="O11682" i="3"/>
  <c r="O11674" i="3"/>
  <c r="O11666" i="3"/>
  <c r="O11658" i="3"/>
  <c r="O11650" i="3"/>
  <c r="O11642" i="3"/>
  <c r="O11634" i="3"/>
  <c r="O11626" i="3"/>
  <c r="O11618" i="3"/>
  <c r="O11610" i="3"/>
  <c r="O11602" i="3"/>
  <c r="O11594" i="3"/>
  <c r="O11586" i="3"/>
  <c r="O11578" i="3"/>
  <c r="O11570" i="3"/>
  <c r="O11562" i="3"/>
  <c r="O11554" i="3"/>
  <c r="O11546" i="3"/>
  <c r="O11538" i="3"/>
  <c r="O11530" i="3"/>
  <c r="O11522" i="3"/>
  <c r="O11514" i="3"/>
  <c r="O11506" i="3"/>
  <c r="O11498" i="3"/>
  <c r="O11490" i="3"/>
  <c r="O11482" i="3"/>
  <c r="O11474" i="3"/>
  <c r="O11466" i="3"/>
  <c r="O11458" i="3"/>
  <c r="O11450" i="3"/>
  <c r="O11442" i="3"/>
  <c r="O11434" i="3"/>
  <c r="O11426" i="3"/>
  <c r="O11418" i="3"/>
  <c r="O11410" i="3"/>
  <c r="O11402" i="3"/>
  <c r="O11394" i="3"/>
  <c r="O11386" i="3"/>
  <c r="O11378" i="3"/>
  <c r="O11370" i="3"/>
  <c r="O11362" i="3"/>
  <c r="O11354" i="3"/>
  <c r="O11346" i="3"/>
  <c r="O11338" i="3"/>
  <c r="O11330" i="3"/>
  <c r="O11322" i="3"/>
  <c r="O11314" i="3"/>
  <c r="O11306" i="3"/>
  <c r="O11298" i="3"/>
  <c r="O11290" i="3"/>
  <c r="O11282" i="3"/>
  <c r="O11274" i="3"/>
  <c r="O11266" i="3"/>
  <c r="O11258" i="3"/>
  <c r="O11250" i="3"/>
  <c r="O11242" i="3"/>
  <c r="O11234" i="3"/>
  <c r="O11226" i="3"/>
  <c r="O11218" i="3"/>
  <c r="O11210" i="3"/>
  <c r="O11202" i="3"/>
  <c r="O11194" i="3"/>
  <c r="O11186" i="3"/>
  <c r="O11178" i="3"/>
  <c r="O11170" i="3"/>
  <c r="O11162" i="3"/>
  <c r="O11154" i="3"/>
  <c r="O11146" i="3"/>
  <c r="O11138" i="3"/>
  <c r="O11130" i="3"/>
  <c r="O11122" i="3"/>
  <c r="O11114" i="3"/>
  <c r="O11106" i="3"/>
  <c r="O11098" i="3"/>
  <c r="O11090" i="3"/>
  <c r="O11082" i="3"/>
  <c r="O11074" i="3"/>
  <c r="O11066" i="3"/>
  <c r="O11058" i="3"/>
  <c r="O11050" i="3"/>
  <c r="O11042" i="3"/>
  <c r="O11034" i="3"/>
  <c r="O11026" i="3"/>
  <c r="O11018" i="3"/>
  <c r="O11010" i="3"/>
  <c r="O11002" i="3"/>
  <c r="O10994" i="3"/>
  <c r="O10986" i="3"/>
  <c r="O10978" i="3"/>
  <c r="O10970" i="3"/>
  <c r="O10962" i="3"/>
  <c r="O10954" i="3"/>
  <c r="O10946" i="3"/>
  <c r="O10938" i="3"/>
  <c r="O10930" i="3"/>
  <c r="O10922" i="3"/>
  <c r="O10914" i="3"/>
  <c r="O10906" i="3"/>
  <c r="O10898" i="3"/>
  <c r="O10890" i="3"/>
  <c r="O10882" i="3"/>
  <c r="O10874" i="3"/>
  <c r="O10866" i="3"/>
  <c r="O10858" i="3"/>
  <c r="O10850" i="3"/>
  <c r="O10842" i="3"/>
  <c r="O10834" i="3"/>
  <c r="O10826" i="3"/>
  <c r="O10818" i="3"/>
  <c r="O10810" i="3"/>
  <c r="O10802" i="3"/>
  <c r="O10794" i="3"/>
  <c r="O10786" i="3"/>
  <c r="O10778" i="3"/>
  <c r="O10770" i="3"/>
  <c r="O10762" i="3"/>
  <c r="O10754" i="3"/>
  <c r="O10746" i="3"/>
  <c r="O10738" i="3"/>
  <c r="O10730" i="3"/>
  <c r="O10722" i="3"/>
  <c r="O10714" i="3"/>
  <c r="O10706" i="3"/>
  <c r="O10698" i="3"/>
  <c r="O10690" i="3"/>
  <c r="O10682" i="3"/>
  <c r="O10674" i="3"/>
  <c r="O10666" i="3"/>
  <c r="O10658" i="3"/>
  <c r="O10650" i="3"/>
  <c r="O10642" i="3"/>
  <c r="O10634" i="3"/>
  <c r="O10626" i="3"/>
  <c r="O10618" i="3"/>
  <c r="O10610" i="3"/>
  <c r="O10602" i="3"/>
  <c r="O10594" i="3"/>
  <c r="O10586" i="3"/>
  <c r="O10578" i="3"/>
  <c r="O10570" i="3"/>
  <c r="O10562" i="3"/>
  <c r="O10554" i="3"/>
  <c r="O10546" i="3"/>
  <c r="O10538" i="3"/>
  <c r="O10530" i="3"/>
  <c r="O10522" i="3"/>
  <c r="O10514" i="3"/>
  <c r="O10506" i="3"/>
  <c r="O10498" i="3"/>
  <c r="O10490" i="3"/>
  <c r="O10482" i="3"/>
  <c r="O10474" i="3"/>
  <c r="O10466" i="3"/>
  <c r="O10458" i="3"/>
  <c r="O10450" i="3"/>
  <c r="O10442" i="3"/>
  <c r="O10434" i="3"/>
  <c r="O10426" i="3"/>
  <c r="O10418" i="3"/>
  <c r="O10410" i="3"/>
  <c r="O10402" i="3"/>
  <c r="O10394" i="3"/>
  <c r="O10386" i="3"/>
  <c r="O10378" i="3"/>
  <c r="O10370" i="3"/>
  <c r="O10362" i="3"/>
  <c r="O10354" i="3"/>
  <c r="O10346" i="3"/>
  <c r="O10338" i="3"/>
  <c r="O10330" i="3"/>
  <c r="O10322" i="3"/>
  <c r="O10314" i="3"/>
  <c r="O10306" i="3"/>
  <c r="O10298" i="3"/>
  <c r="O10290" i="3"/>
  <c r="O10282" i="3"/>
  <c r="O10274" i="3"/>
  <c r="O10266" i="3"/>
  <c r="O10258" i="3"/>
  <c r="O10250" i="3"/>
  <c r="O10242" i="3"/>
  <c r="O10234" i="3"/>
  <c r="O10226" i="3"/>
  <c r="O10218" i="3"/>
  <c r="O10210" i="3"/>
  <c r="O10202" i="3"/>
  <c r="O10194" i="3"/>
  <c r="O10186" i="3"/>
  <c r="O10178" i="3"/>
  <c r="O10170" i="3"/>
  <c r="O10162" i="3"/>
  <c r="O10154" i="3"/>
  <c r="O10146" i="3"/>
  <c r="O10138" i="3"/>
  <c r="O10130" i="3"/>
  <c r="O10122" i="3"/>
  <c r="O10114" i="3"/>
  <c r="O10106" i="3"/>
  <c r="O10098" i="3"/>
  <c r="O10090" i="3"/>
  <c r="O10082" i="3"/>
  <c r="O10074" i="3"/>
  <c r="O10066" i="3"/>
  <c r="O10058" i="3"/>
  <c r="O10050" i="3"/>
  <c r="O10042" i="3"/>
  <c r="O10034" i="3"/>
  <c r="O10026" i="3"/>
  <c r="O10018" i="3"/>
  <c r="O10010" i="3"/>
  <c r="O10002" i="3"/>
  <c r="O9994" i="3"/>
  <c r="O9986" i="3"/>
  <c r="O9978" i="3"/>
  <c r="O9970" i="3"/>
  <c r="O9962" i="3"/>
  <c r="O9954" i="3"/>
  <c r="O9946" i="3"/>
  <c r="O9938" i="3"/>
  <c r="O9930" i="3"/>
  <c r="O9922" i="3"/>
  <c r="O9914" i="3"/>
  <c r="O9906" i="3"/>
  <c r="O9898" i="3"/>
  <c r="O9890" i="3"/>
  <c r="O9882" i="3"/>
  <c r="O9874" i="3"/>
  <c r="O9866" i="3"/>
  <c r="O9858" i="3"/>
  <c r="O9850" i="3"/>
  <c r="O9842" i="3"/>
  <c r="O9834" i="3"/>
  <c r="O9826" i="3"/>
  <c r="O9818" i="3"/>
  <c r="O9810" i="3"/>
  <c r="O9802" i="3"/>
  <c r="O9794" i="3"/>
  <c r="O9786" i="3"/>
  <c r="O9778" i="3"/>
  <c r="O9770" i="3"/>
  <c r="O9762" i="3"/>
  <c r="O9754" i="3"/>
  <c r="O9746" i="3"/>
  <c r="O9738" i="3"/>
  <c r="O9730" i="3"/>
  <c r="O9722" i="3"/>
  <c r="O9714" i="3"/>
  <c r="O9706" i="3"/>
  <c r="O9698" i="3"/>
  <c r="O9690" i="3"/>
  <c r="O9682" i="3"/>
  <c r="O9674" i="3"/>
  <c r="O9666" i="3"/>
  <c r="O9658" i="3"/>
  <c r="O9650" i="3"/>
  <c r="O9642" i="3"/>
  <c r="O9634" i="3"/>
  <c r="O9626" i="3"/>
  <c r="O9618" i="3"/>
  <c r="O9610" i="3"/>
  <c r="O9602" i="3"/>
  <c r="O9594" i="3"/>
  <c r="O9586" i="3"/>
  <c r="O9578" i="3"/>
  <c r="O9570" i="3"/>
  <c r="O9562" i="3"/>
  <c r="O9554" i="3"/>
  <c r="O9546" i="3"/>
  <c r="O9538" i="3"/>
  <c r="O9530" i="3"/>
  <c r="O9522" i="3"/>
  <c r="O9514" i="3"/>
  <c r="O9506" i="3"/>
  <c r="O9498" i="3"/>
  <c r="O9490" i="3"/>
  <c r="O9482" i="3"/>
  <c r="O9474" i="3"/>
  <c r="O9466" i="3"/>
  <c r="O9458" i="3"/>
  <c r="O9450" i="3"/>
  <c r="O9442" i="3"/>
  <c r="O9434" i="3"/>
  <c r="O9426" i="3"/>
  <c r="O9418" i="3"/>
  <c r="O9410" i="3"/>
  <c r="O9402" i="3"/>
  <c r="O9394" i="3"/>
  <c r="O9386" i="3"/>
  <c r="O9378" i="3"/>
  <c r="O9370" i="3"/>
  <c r="O9362" i="3"/>
  <c r="O9354" i="3"/>
  <c r="O9346" i="3"/>
  <c r="O9338" i="3"/>
  <c r="O9330" i="3"/>
  <c r="O9322" i="3"/>
  <c r="O9314" i="3"/>
  <c r="O9306" i="3"/>
  <c r="O9298" i="3"/>
  <c r="O9290" i="3"/>
  <c r="O9282" i="3"/>
  <c r="O9274" i="3"/>
  <c r="O9266" i="3"/>
  <c r="O9258" i="3"/>
  <c r="O9250" i="3"/>
  <c r="O9242" i="3"/>
  <c r="O9234" i="3"/>
  <c r="O9226" i="3"/>
  <c r="O9218" i="3"/>
  <c r="O9210" i="3"/>
  <c r="O9202" i="3"/>
  <c r="O9194" i="3"/>
  <c r="O9186" i="3"/>
  <c r="O9178" i="3"/>
  <c r="O9170" i="3"/>
  <c r="O9162" i="3"/>
  <c r="O9154" i="3"/>
  <c r="O9146" i="3"/>
  <c r="O9138" i="3"/>
  <c r="O9130" i="3"/>
  <c r="O9122" i="3"/>
  <c r="O9114" i="3"/>
  <c r="O9106" i="3"/>
  <c r="O9098" i="3"/>
  <c r="O9090" i="3"/>
  <c r="O9082" i="3"/>
  <c r="O9074" i="3"/>
  <c r="O9066" i="3"/>
  <c r="O9058" i="3"/>
  <c r="O9050" i="3"/>
  <c r="O9042" i="3"/>
  <c r="O9034" i="3"/>
  <c r="O9026" i="3"/>
  <c r="O9018" i="3"/>
  <c r="O9010" i="3"/>
  <c r="O9002" i="3"/>
  <c r="O8994" i="3"/>
  <c r="O8986" i="3"/>
  <c r="O8978" i="3"/>
  <c r="O8970" i="3"/>
  <c r="O8962" i="3"/>
  <c r="O8954" i="3"/>
  <c r="O8946" i="3"/>
  <c r="O8938" i="3"/>
  <c r="O8930" i="3"/>
  <c r="O8922" i="3"/>
  <c r="O8914" i="3"/>
  <c r="O8906" i="3"/>
  <c r="O8898" i="3"/>
  <c r="O8890" i="3"/>
  <c r="O8882" i="3"/>
  <c r="O8874" i="3"/>
  <c r="O8866" i="3"/>
  <c r="O8858" i="3"/>
  <c r="O8850" i="3"/>
  <c r="O8842" i="3"/>
  <c r="O8834" i="3"/>
  <c r="O8826" i="3"/>
  <c r="O8818" i="3"/>
  <c r="O8810" i="3"/>
  <c r="O8802" i="3"/>
  <c r="O8794" i="3"/>
  <c r="O8786" i="3"/>
  <c r="O8778" i="3"/>
  <c r="O8770" i="3"/>
  <c r="O8762" i="3"/>
  <c r="O8754" i="3"/>
  <c r="O8746" i="3"/>
  <c r="O8738" i="3"/>
  <c r="O8730" i="3"/>
  <c r="O8722" i="3"/>
  <c r="O8714" i="3"/>
  <c r="O8706" i="3"/>
  <c r="O8698" i="3"/>
  <c r="O8690" i="3"/>
  <c r="O8682" i="3"/>
  <c r="O8674" i="3"/>
  <c r="O8666" i="3"/>
  <c r="O8658" i="3"/>
  <c r="O8650" i="3"/>
  <c r="O8642" i="3"/>
  <c r="O8634" i="3"/>
  <c r="O8626" i="3"/>
  <c r="O8618" i="3"/>
  <c r="O8610" i="3"/>
  <c r="O8602" i="3"/>
  <c r="O8594" i="3"/>
  <c r="O8586" i="3"/>
  <c r="O8578" i="3"/>
  <c r="O8570" i="3"/>
  <c r="O8562" i="3"/>
  <c r="O8554" i="3"/>
  <c r="O8546" i="3"/>
  <c r="O8538" i="3"/>
  <c r="O8530" i="3"/>
  <c r="O8522" i="3"/>
  <c r="O8514" i="3"/>
  <c r="O8506" i="3"/>
  <c r="O8498" i="3"/>
  <c r="O8490" i="3"/>
  <c r="O8482" i="3"/>
  <c r="O8474" i="3"/>
  <c r="O8466" i="3"/>
  <c r="O8458" i="3"/>
  <c r="O8450" i="3"/>
  <c r="O8442" i="3"/>
  <c r="O8434" i="3"/>
  <c r="O8426" i="3"/>
  <c r="O8418" i="3"/>
  <c r="O8410" i="3"/>
  <c r="O8402" i="3"/>
  <c r="O8394" i="3"/>
  <c r="O8386" i="3"/>
  <c r="O8378" i="3"/>
  <c r="O8370" i="3"/>
  <c r="O8362" i="3"/>
  <c r="O8354" i="3"/>
  <c r="O8346" i="3"/>
  <c r="O8338" i="3"/>
  <c r="O8330" i="3"/>
  <c r="O8322" i="3"/>
  <c r="O8314" i="3"/>
  <c r="O8306" i="3"/>
  <c r="O8298" i="3"/>
  <c r="O8290" i="3"/>
  <c r="O8282" i="3"/>
  <c r="O8274" i="3"/>
  <c r="O8266" i="3"/>
  <c r="O8258" i="3"/>
  <c r="O8250" i="3"/>
  <c r="O8242" i="3"/>
  <c r="O8234" i="3"/>
  <c r="O8226" i="3"/>
  <c r="O8218" i="3"/>
  <c r="O8210" i="3"/>
  <c r="O8202" i="3"/>
  <c r="O8194" i="3"/>
  <c r="O8186" i="3"/>
  <c r="O8178" i="3"/>
  <c r="O8170" i="3"/>
  <c r="O8162" i="3"/>
  <c r="O8154" i="3"/>
  <c r="O8146" i="3"/>
  <c r="O8138" i="3"/>
  <c r="O8130" i="3"/>
  <c r="O8122" i="3"/>
  <c r="O8114" i="3"/>
  <c r="O8106" i="3"/>
  <c r="O8098" i="3"/>
  <c r="O8090" i="3"/>
  <c r="O8082" i="3"/>
  <c r="O8074" i="3"/>
  <c r="O8066" i="3"/>
  <c r="O8058" i="3"/>
  <c r="O8050" i="3"/>
  <c r="O8042" i="3"/>
  <c r="O8034" i="3"/>
  <c r="O8026" i="3"/>
  <c r="O8018" i="3"/>
  <c r="O8010" i="3"/>
  <c r="O8002" i="3"/>
  <c r="O7994" i="3"/>
  <c r="O7986" i="3"/>
  <c r="O7978" i="3"/>
  <c r="O7970" i="3"/>
  <c r="O7962" i="3"/>
  <c r="O7954" i="3"/>
  <c r="O7946" i="3"/>
  <c r="O7938" i="3"/>
  <c r="O7930" i="3"/>
  <c r="O7922" i="3"/>
  <c r="O7914" i="3"/>
  <c r="O7906" i="3"/>
  <c r="O7898" i="3"/>
  <c r="O7890" i="3"/>
  <c r="O7882" i="3"/>
  <c r="O7874" i="3"/>
  <c r="O7866" i="3"/>
  <c r="O7858" i="3"/>
  <c r="O7850" i="3"/>
  <c r="O7842" i="3"/>
  <c r="O7834" i="3"/>
  <c r="O7826" i="3"/>
  <c r="O7818" i="3"/>
  <c r="O7810" i="3"/>
  <c r="O7802" i="3"/>
  <c r="O7794" i="3"/>
  <c r="O7786" i="3"/>
  <c r="O7778" i="3"/>
  <c r="O7770" i="3"/>
  <c r="O7762" i="3"/>
  <c r="O7754" i="3"/>
  <c r="O7746" i="3"/>
  <c r="O7738" i="3"/>
  <c r="O7730" i="3"/>
  <c r="O7722" i="3"/>
  <c r="O7714" i="3"/>
  <c r="O7706" i="3"/>
  <c r="O7698" i="3"/>
  <c r="O7690" i="3"/>
  <c r="O7682" i="3"/>
  <c r="O7674" i="3"/>
  <c r="O7666" i="3"/>
  <c r="O7658" i="3"/>
  <c r="O7650" i="3"/>
  <c r="O7642" i="3"/>
  <c r="O7634" i="3"/>
  <c r="O7626" i="3"/>
  <c r="O7618" i="3"/>
  <c r="O7610" i="3"/>
  <c r="O7602" i="3"/>
  <c r="O7594" i="3"/>
  <c r="O7586" i="3"/>
  <c r="O7578" i="3"/>
  <c r="O7570" i="3"/>
  <c r="O7562" i="3"/>
  <c r="O7554" i="3"/>
  <c r="O7546" i="3"/>
  <c r="O7538" i="3"/>
  <c r="O7530" i="3"/>
  <c r="O7522" i="3"/>
  <c r="O7514" i="3"/>
  <c r="O7506" i="3"/>
  <c r="O7498" i="3"/>
  <c r="O7490" i="3"/>
  <c r="O7482" i="3"/>
  <c r="O7474" i="3"/>
  <c r="O7466" i="3"/>
  <c r="O7458" i="3"/>
  <c r="O7450" i="3"/>
  <c r="O7442" i="3"/>
  <c r="O7434" i="3"/>
  <c r="O7426" i="3"/>
  <c r="O7418" i="3"/>
  <c r="O7410" i="3"/>
  <c r="O7402" i="3"/>
  <c r="O7394" i="3"/>
  <c r="O7386" i="3"/>
  <c r="O7378" i="3"/>
  <c r="O7370" i="3"/>
  <c r="O7362" i="3"/>
  <c r="O7354" i="3"/>
  <c r="O7346" i="3"/>
  <c r="O7338" i="3"/>
  <c r="O7330" i="3"/>
  <c r="O7322" i="3"/>
  <c r="O7314" i="3"/>
  <c r="O7306" i="3"/>
  <c r="O7298" i="3"/>
  <c r="O7290" i="3"/>
  <c r="O7282" i="3"/>
  <c r="O7274" i="3"/>
  <c r="O7266" i="3"/>
  <c r="O7258" i="3"/>
  <c r="O7250" i="3"/>
  <c r="O7242" i="3"/>
  <c r="O7234" i="3"/>
  <c r="O7226" i="3"/>
  <c r="O7218" i="3"/>
  <c r="O7210" i="3"/>
  <c r="O7202" i="3"/>
  <c r="O7194" i="3"/>
  <c r="O7186" i="3"/>
  <c r="O7178" i="3"/>
  <c r="O7170" i="3"/>
  <c r="O7162" i="3"/>
  <c r="O7154" i="3"/>
  <c r="O7146" i="3"/>
  <c r="O7138" i="3"/>
  <c r="O7130" i="3"/>
  <c r="O7122" i="3"/>
  <c r="O7114" i="3"/>
  <c r="O7106" i="3"/>
  <c r="O7098" i="3"/>
  <c r="O7090" i="3"/>
  <c r="O7082" i="3"/>
  <c r="O7074" i="3"/>
  <c r="O7066" i="3"/>
  <c r="O7058" i="3"/>
  <c r="O7050" i="3"/>
  <c r="O7042" i="3"/>
  <c r="O7034" i="3"/>
  <c r="O7026" i="3"/>
  <c r="O7018" i="3"/>
  <c r="O7010" i="3"/>
  <c r="O7002" i="3"/>
  <c r="O6994" i="3"/>
  <c r="O6986" i="3"/>
  <c r="O6978" i="3"/>
  <c r="O6970" i="3"/>
  <c r="O6962" i="3"/>
  <c r="O6954" i="3"/>
  <c r="O6946" i="3"/>
  <c r="O6938" i="3"/>
  <c r="O6930" i="3"/>
  <c r="O6922" i="3"/>
  <c r="O6914" i="3"/>
  <c r="O6906" i="3"/>
  <c r="O6898" i="3"/>
  <c r="O6890" i="3"/>
  <c r="O6882" i="3"/>
  <c r="O6874" i="3"/>
  <c r="O6866" i="3"/>
  <c r="O6858" i="3"/>
  <c r="O6850" i="3"/>
  <c r="O6842" i="3"/>
  <c r="O6834" i="3"/>
  <c r="O6826" i="3"/>
  <c r="O6818" i="3"/>
  <c r="O6810" i="3"/>
  <c r="O6802" i="3"/>
  <c r="O6794" i="3"/>
  <c r="O6786" i="3"/>
  <c r="O6778" i="3"/>
  <c r="O6770" i="3"/>
  <c r="O6762" i="3"/>
  <c r="O6754" i="3"/>
  <c r="O6746" i="3"/>
  <c r="O6738" i="3"/>
  <c r="O6730" i="3"/>
  <c r="O6722" i="3"/>
  <c r="O6714" i="3"/>
  <c r="O6706" i="3"/>
  <c r="O6698" i="3"/>
  <c r="O6690" i="3"/>
  <c r="O6682" i="3"/>
  <c r="O6674" i="3"/>
  <c r="O6666" i="3"/>
  <c r="O6658" i="3"/>
  <c r="O6650" i="3"/>
  <c r="O6642" i="3"/>
  <c r="O6634" i="3"/>
  <c r="O6626" i="3"/>
  <c r="O6618" i="3"/>
  <c r="O6610" i="3"/>
  <c r="O6602" i="3"/>
  <c r="O6594" i="3"/>
  <c r="O6586" i="3"/>
  <c r="O6578" i="3"/>
  <c r="O6570" i="3"/>
  <c r="O6562" i="3"/>
  <c r="O6554" i="3"/>
  <c r="O6546" i="3"/>
  <c r="O6538" i="3"/>
  <c r="O6530" i="3"/>
  <c r="O6522" i="3"/>
  <c r="O6514" i="3"/>
  <c r="O6506" i="3"/>
  <c r="O6498" i="3"/>
  <c r="O6490" i="3"/>
  <c r="O6482" i="3"/>
  <c r="O6474" i="3"/>
  <c r="O6466" i="3"/>
  <c r="O6458" i="3"/>
  <c r="O6450" i="3"/>
  <c r="O6442" i="3"/>
  <c r="O6434" i="3"/>
  <c r="O6426" i="3"/>
  <c r="O6418" i="3"/>
  <c r="O6410" i="3"/>
  <c r="O6402" i="3"/>
  <c r="O6394" i="3"/>
  <c r="O6386" i="3"/>
  <c r="O6378" i="3"/>
  <c r="O6370" i="3"/>
  <c r="O6362" i="3"/>
  <c r="O6354" i="3"/>
  <c r="O6346" i="3"/>
  <c r="O6338" i="3"/>
  <c r="O6330" i="3"/>
  <c r="O6322" i="3"/>
  <c r="O6314" i="3"/>
  <c r="O6306" i="3"/>
  <c r="O6298" i="3"/>
  <c r="O6290" i="3"/>
  <c r="O6282" i="3"/>
  <c r="O6274" i="3"/>
  <c r="O6266" i="3"/>
  <c r="O6258" i="3"/>
  <c r="O6250" i="3"/>
  <c r="O6242" i="3"/>
  <c r="O6234" i="3"/>
  <c r="O6226" i="3"/>
  <c r="O6218" i="3"/>
  <c r="O6210" i="3"/>
  <c r="O6202" i="3"/>
  <c r="O6194" i="3"/>
  <c r="O6186" i="3"/>
  <c r="O6178" i="3"/>
  <c r="O6170" i="3"/>
  <c r="O6162" i="3"/>
  <c r="O6154" i="3"/>
  <c r="O6146" i="3"/>
  <c r="O6138" i="3"/>
  <c r="O6130" i="3"/>
  <c r="O6122" i="3"/>
  <c r="O6114" i="3"/>
  <c r="O6106" i="3"/>
  <c r="O6098" i="3"/>
  <c r="O6090" i="3"/>
  <c r="O6082" i="3"/>
  <c r="O6074" i="3"/>
  <c r="O6066" i="3"/>
  <c r="O6058" i="3"/>
  <c r="O6050" i="3"/>
  <c r="O6042" i="3"/>
  <c r="O6034" i="3"/>
  <c r="O6026" i="3"/>
  <c r="O6018" i="3"/>
  <c r="O6010" i="3"/>
  <c r="O6002" i="3"/>
  <c r="O5994" i="3"/>
  <c r="O5986" i="3"/>
  <c r="O5978" i="3"/>
  <c r="O5970" i="3"/>
  <c r="O5962" i="3"/>
  <c r="O5954" i="3"/>
  <c r="O5946" i="3"/>
  <c r="O5938" i="3"/>
  <c r="O5930" i="3"/>
  <c r="O5922" i="3"/>
  <c r="O5914" i="3"/>
  <c r="O5906" i="3"/>
  <c r="O5898" i="3"/>
  <c r="O5890" i="3"/>
  <c r="O5882" i="3"/>
  <c r="O5874" i="3"/>
  <c r="O5866" i="3"/>
  <c r="O5858" i="3"/>
  <c r="O5850" i="3"/>
  <c r="O5842" i="3"/>
  <c r="O5834" i="3"/>
  <c r="O5826" i="3"/>
  <c r="O5818" i="3"/>
  <c r="O5810" i="3"/>
  <c r="O5802" i="3"/>
  <c r="O5794" i="3"/>
  <c r="O5786" i="3"/>
  <c r="O5778" i="3"/>
  <c r="O5770" i="3"/>
  <c r="O5762" i="3"/>
  <c r="O5754" i="3"/>
  <c r="O5746" i="3"/>
  <c r="O5738" i="3"/>
  <c r="O5730" i="3"/>
  <c r="O5722" i="3"/>
  <c r="O5714" i="3"/>
  <c r="O5706" i="3"/>
  <c r="O5698" i="3"/>
  <c r="O5690" i="3"/>
  <c r="O5682" i="3"/>
  <c r="O5674" i="3"/>
  <c r="O5666" i="3"/>
  <c r="O5658" i="3"/>
  <c r="O5650" i="3"/>
  <c r="O5642" i="3"/>
  <c r="O5634" i="3"/>
  <c r="O5626" i="3"/>
  <c r="O5618" i="3"/>
  <c r="O5610" i="3"/>
  <c r="O5602" i="3"/>
  <c r="O5594" i="3"/>
  <c r="O5586" i="3"/>
  <c r="O5578" i="3"/>
  <c r="O5570" i="3"/>
  <c r="O5562" i="3"/>
  <c r="O5554" i="3"/>
  <c r="O5546" i="3"/>
  <c r="O5538" i="3"/>
  <c r="O5530" i="3"/>
  <c r="O5522" i="3"/>
  <c r="O5514" i="3"/>
  <c r="O5506" i="3"/>
  <c r="O5498" i="3"/>
  <c r="O5490" i="3"/>
  <c r="O5482" i="3"/>
  <c r="O5474" i="3"/>
  <c r="O5466" i="3"/>
  <c r="O5458" i="3"/>
  <c r="O5450" i="3"/>
  <c r="O5442" i="3"/>
  <c r="O5434" i="3"/>
  <c r="O5426" i="3"/>
  <c r="O5418" i="3"/>
  <c r="O5410" i="3"/>
  <c r="O5402" i="3"/>
  <c r="O5394" i="3"/>
  <c r="O5386" i="3"/>
  <c r="O5378" i="3"/>
  <c r="O5370" i="3"/>
  <c r="O5362" i="3"/>
  <c r="O5354" i="3"/>
  <c r="O5346" i="3"/>
  <c r="O5338" i="3"/>
  <c r="O5330" i="3"/>
  <c r="O5322" i="3"/>
  <c r="O5314" i="3"/>
  <c r="O5306" i="3"/>
  <c r="O5298" i="3"/>
  <c r="O5290" i="3"/>
  <c r="O5282" i="3"/>
  <c r="O5274" i="3"/>
  <c r="O5266" i="3"/>
  <c r="O5258" i="3"/>
  <c r="O5250" i="3"/>
  <c r="O5242" i="3"/>
  <c r="O5234" i="3"/>
  <c r="O5226" i="3"/>
  <c r="O5218" i="3"/>
  <c r="O5210" i="3"/>
  <c r="O5202" i="3"/>
  <c r="O5194" i="3"/>
  <c r="O5186" i="3"/>
  <c r="O5178" i="3"/>
  <c r="O5170" i="3"/>
  <c r="O5162" i="3"/>
  <c r="O5154" i="3"/>
  <c r="O5146" i="3"/>
  <c r="O5138" i="3"/>
  <c r="O5130" i="3"/>
  <c r="O5122" i="3"/>
  <c r="O5114" i="3"/>
  <c r="O5106" i="3"/>
  <c r="O5098" i="3"/>
  <c r="O5090" i="3"/>
  <c r="O5082" i="3"/>
  <c r="O5074" i="3"/>
  <c r="O5066" i="3"/>
  <c r="O5058" i="3"/>
  <c r="O5050" i="3"/>
  <c r="O5042" i="3"/>
  <c r="O5034" i="3"/>
  <c r="O5026" i="3"/>
  <c r="O5018" i="3"/>
  <c r="O5010" i="3"/>
  <c r="O5002" i="3"/>
  <c r="O4994" i="3"/>
  <c r="O4986" i="3"/>
  <c r="O4978" i="3"/>
  <c r="O4970" i="3"/>
  <c r="O4962" i="3"/>
  <c r="O4954" i="3"/>
  <c r="O4946" i="3"/>
  <c r="O4938" i="3"/>
  <c r="O4930" i="3"/>
  <c r="O4922" i="3"/>
  <c r="O4914" i="3"/>
  <c r="O4906" i="3"/>
  <c r="O4898" i="3"/>
  <c r="O4890" i="3"/>
  <c r="O4882" i="3"/>
  <c r="O4874" i="3"/>
  <c r="O4866" i="3"/>
  <c r="O4858" i="3"/>
  <c r="O4850" i="3"/>
  <c r="O4842" i="3"/>
  <c r="O4834" i="3"/>
  <c r="O4826" i="3"/>
  <c r="O4818" i="3"/>
  <c r="O4810" i="3"/>
  <c r="O4802" i="3"/>
  <c r="O4794" i="3"/>
  <c r="O4786" i="3"/>
  <c r="O4778" i="3"/>
  <c r="O4770" i="3"/>
  <c r="O4762" i="3"/>
  <c r="O4754" i="3"/>
  <c r="O4746" i="3"/>
  <c r="O4738" i="3"/>
  <c r="O4730" i="3"/>
  <c r="O4722" i="3"/>
  <c r="O4714" i="3"/>
  <c r="O4706" i="3"/>
  <c r="O4698" i="3"/>
  <c r="O4690" i="3"/>
  <c r="O4682" i="3"/>
  <c r="O4674" i="3"/>
  <c r="O4666" i="3"/>
  <c r="O4658" i="3"/>
  <c r="O4650" i="3"/>
  <c r="O4642" i="3"/>
  <c r="O4634" i="3"/>
  <c r="O4626" i="3"/>
  <c r="O4618" i="3"/>
  <c r="O4610" i="3"/>
  <c r="O4602" i="3"/>
  <c r="O4594" i="3"/>
  <c r="O4586" i="3"/>
  <c r="O4578" i="3"/>
  <c r="O4570" i="3"/>
  <c r="O4562" i="3"/>
  <c r="O4554" i="3"/>
  <c r="O4546" i="3"/>
  <c r="O4538" i="3"/>
  <c r="O4530" i="3"/>
  <c r="O4522" i="3"/>
  <c r="O4514" i="3"/>
  <c r="O4506" i="3"/>
  <c r="O4498" i="3"/>
  <c r="O4490" i="3"/>
  <c r="O4482" i="3"/>
  <c r="O4474" i="3"/>
  <c r="O4466" i="3"/>
  <c r="O4458" i="3"/>
  <c r="O4450" i="3"/>
  <c r="O4442" i="3"/>
  <c r="O4434" i="3"/>
  <c r="O4426" i="3"/>
  <c r="O4418" i="3"/>
  <c r="O4410" i="3"/>
  <c r="O4402" i="3"/>
  <c r="O4394" i="3"/>
  <c r="O4386" i="3"/>
  <c r="O4378" i="3"/>
  <c r="O4370" i="3"/>
  <c r="O4362" i="3"/>
  <c r="O4354" i="3"/>
  <c r="O4346" i="3"/>
  <c r="O4338" i="3"/>
  <c r="O4330" i="3"/>
  <c r="O4322" i="3"/>
  <c r="O4314" i="3"/>
  <c r="O4306" i="3"/>
  <c r="O4298" i="3"/>
  <c r="O4290" i="3"/>
  <c r="O4282" i="3"/>
  <c r="O4274" i="3"/>
  <c r="O4266" i="3"/>
  <c r="O4258" i="3"/>
  <c r="O4250" i="3"/>
  <c r="O4242" i="3"/>
  <c r="O4234" i="3"/>
  <c r="O4226" i="3"/>
  <c r="O4218" i="3"/>
  <c r="O4210" i="3"/>
  <c r="O4202" i="3"/>
  <c r="O4194" i="3"/>
  <c r="O4186" i="3"/>
  <c r="O4178" i="3"/>
  <c r="O4170" i="3"/>
  <c r="O4162" i="3"/>
  <c r="O4154" i="3"/>
  <c r="O4146" i="3"/>
  <c r="O4138" i="3"/>
  <c r="O4130" i="3"/>
  <c r="O4122" i="3"/>
  <c r="O4114" i="3"/>
  <c r="O4106" i="3"/>
  <c r="O4098" i="3"/>
  <c r="O4090" i="3"/>
  <c r="O4082" i="3"/>
  <c r="O4074" i="3"/>
  <c r="O4066" i="3"/>
  <c r="O4058" i="3"/>
  <c r="O4050" i="3"/>
  <c r="O4042" i="3"/>
  <c r="O4034" i="3"/>
  <c r="O4026" i="3"/>
  <c r="O4018" i="3"/>
  <c r="O4010" i="3"/>
  <c r="O4002" i="3"/>
  <c r="O3994" i="3"/>
  <c r="O3986" i="3"/>
  <c r="O3978" i="3"/>
  <c r="O3970" i="3"/>
  <c r="O3962" i="3"/>
  <c r="O3954" i="3"/>
  <c r="O3946" i="3"/>
  <c r="O3938" i="3"/>
  <c r="O3930" i="3"/>
  <c r="O3922" i="3"/>
  <c r="O3914" i="3"/>
  <c r="O3906" i="3"/>
  <c r="O3898" i="3"/>
  <c r="O3890" i="3"/>
  <c r="O3882" i="3"/>
  <c r="O41194" i="3"/>
  <c r="O39146" i="3"/>
  <c r="O37098" i="3"/>
  <c r="O35073" i="3"/>
  <c r="O34284" i="3"/>
  <c r="O33604" i="3"/>
  <c r="O33049" i="3"/>
  <c r="O32537" i="3"/>
  <c r="O32025" i="3"/>
  <c r="O31513" i="3"/>
  <c r="O31001" i="3"/>
  <c r="O30504" i="3"/>
  <c r="O30161" i="3"/>
  <c r="O29819" i="3"/>
  <c r="O29544" i="3"/>
  <c r="O29313" i="3"/>
  <c r="O29091" i="3"/>
  <c r="O28859" i="3"/>
  <c r="O28632" i="3"/>
  <c r="O28409" i="3"/>
  <c r="O28177" i="3"/>
  <c r="O27969" i="3"/>
  <c r="O27803" i="3"/>
  <c r="O27629" i="3"/>
  <c r="O27457" i="3"/>
  <c r="O27313" i="3"/>
  <c r="O27185" i="3"/>
  <c r="O27065" i="3"/>
  <c r="O26961" i="3"/>
  <c r="O26859" i="3"/>
  <c r="O26760" i="3"/>
  <c r="O26653" i="3"/>
  <c r="O26553" i="3"/>
  <c r="O26449" i="3"/>
  <c r="O26347" i="3"/>
  <c r="O26248" i="3"/>
  <c r="O26141" i="3"/>
  <c r="O26041" i="3"/>
  <c r="O25937" i="3"/>
  <c r="O25835" i="3"/>
  <c r="O25736" i="3"/>
  <c r="O25637" i="3"/>
  <c r="O25557" i="3"/>
  <c r="O25474" i="3"/>
  <c r="O25393" i="3"/>
  <c r="O25313" i="3"/>
  <c r="O25227" i="3"/>
  <c r="O25147" i="3"/>
  <c r="O25065" i="3"/>
  <c r="O24984" i="3"/>
  <c r="O24904" i="3"/>
  <c r="O24818" i="3"/>
  <c r="O24765" i="3"/>
  <c r="O24714" i="3"/>
  <c r="O24666" i="3"/>
  <c r="O24632" i="3"/>
  <c r="O24600" i="3"/>
  <c r="O24565" i="3"/>
  <c r="O24530" i="3"/>
  <c r="O24498" i="3"/>
  <c r="O24462" i="3"/>
  <c r="O24429" i="3"/>
  <c r="O24397" i="3"/>
  <c r="O24359" i="3"/>
  <c r="O24326" i="3"/>
  <c r="O24294" i="3"/>
  <c r="O24256" i="3"/>
  <c r="O24223" i="3"/>
  <c r="O24191" i="3"/>
  <c r="O24158" i="3"/>
  <c r="O24129" i="3"/>
  <c r="O24104" i="3"/>
  <c r="O24078" i="3"/>
  <c r="O24054" i="3"/>
  <c r="O24031" i="3"/>
  <c r="O24005" i="3"/>
  <c r="O23981" i="3"/>
  <c r="O23958" i="3"/>
  <c r="O23931" i="3"/>
  <c r="O23907" i="3"/>
  <c r="O23885" i="3"/>
  <c r="O23858" i="3"/>
  <c r="O23834" i="3"/>
  <c r="O23811" i="3"/>
  <c r="O23787" i="3"/>
  <c r="O23766" i="3"/>
  <c r="O23746" i="3"/>
  <c r="O23723" i="3"/>
  <c r="O23702" i="3"/>
  <c r="O23682" i="3"/>
  <c r="O23659" i="3"/>
  <c r="O23638" i="3"/>
  <c r="O23618" i="3"/>
  <c r="O23595" i="3"/>
  <c r="O23574" i="3"/>
  <c r="O23554" i="3"/>
  <c r="O23531" i="3"/>
  <c r="O23510" i="3"/>
  <c r="O23490" i="3"/>
  <c r="O23467" i="3"/>
  <c r="O23446" i="3"/>
  <c r="O23426" i="3"/>
  <c r="O23410" i="3"/>
  <c r="O23394" i="3"/>
  <c r="O23378" i="3"/>
  <c r="O23362" i="3"/>
  <c r="O23346" i="3"/>
  <c r="O23330" i="3"/>
  <c r="O23314" i="3"/>
  <c r="O23298" i="3"/>
  <c r="O23282" i="3"/>
  <c r="O23266" i="3"/>
  <c r="O23250" i="3"/>
  <c r="O23234" i="3"/>
  <c r="O23218" i="3"/>
  <c r="O23202" i="3"/>
  <c r="O23186" i="3"/>
  <c r="O23170" i="3"/>
  <c r="O23154" i="3"/>
  <c r="O23138" i="3"/>
  <c r="O23122" i="3"/>
  <c r="O23106" i="3"/>
  <c r="O23090" i="3"/>
  <c r="O23074" i="3"/>
  <c r="O23058" i="3"/>
  <c r="O23042" i="3"/>
  <c r="O23026" i="3"/>
  <c r="O23010" i="3"/>
  <c r="O22994" i="3"/>
  <c r="O22978" i="3"/>
  <c r="O22962" i="3"/>
  <c r="O22946" i="3"/>
  <c r="O22930" i="3"/>
  <c r="O22914" i="3"/>
  <c r="O22898" i="3"/>
  <c r="O22882" i="3"/>
  <c r="O22866" i="3"/>
  <c r="O22850" i="3"/>
  <c r="O22834" i="3"/>
  <c r="O22818" i="3"/>
  <c r="O22802" i="3"/>
  <c r="O22786" i="3"/>
  <c r="O22770" i="3"/>
  <c r="O22754" i="3"/>
  <c r="O22738" i="3"/>
  <c r="O22722" i="3"/>
  <c r="O22706" i="3"/>
  <c r="O22690" i="3"/>
  <c r="O22674" i="3"/>
  <c r="O22658" i="3"/>
  <c r="O22642" i="3"/>
  <c r="O22626" i="3"/>
  <c r="O22610" i="3"/>
  <c r="O22594" i="3"/>
  <c r="O22578" i="3"/>
  <c r="O22562" i="3"/>
  <c r="O22546" i="3"/>
  <c r="O22530" i="3"/>
  <c r="O22514" i="3"/>
  <c r="O22498" i="3"/>
  <c r="O22482" i="3"/>
  <c r="O22466" i="3"/>
  <c r="O22450" i="3"/>
  <c r="O22434" i="3"/>
  <c r="O22418" i="3"/>
  <c r="O22402" i="3"/>
  <c r="O22386" i="3"/>
  <c r="O22370" i="3"/>
  <c r="O22354" i="3"/>
  <c r="O22338" i="3"/>
  <c r="O22322" i="3"/>
  <c r="O22306" i="3"/>
  <c r="O22290" i="3"/>
  <c r="O22274" i="3"/>
  <c r="O22258" i="3"/>
  <c r="O22242" i="3"/>
  <c r="O22226" i="3"/>
  <c r="O22210" i="3"/>
  <c r="O22194" i="3"/>
  <c r="O22178" i="3"/>
  <c r="O22162" i="3"/>
  <c r="O22146" i="3"/>
  <c r="O22130" i="3"/>
  <c r="O22114" i="3"/>
  <c r="O22098" i="3"/>
  <c r="O22082" i="3"/>
  <c r="O22066" i="3"/>
  <c r="O22050" i="3"/>
  <c r="O22034" i="3"/>
  <c r="O22018" i="3"/>
  <c r="O22002" i="3"/>
  <c r="O21986" i="3"/>
  <c r="O21970" i="3"/>
  <c r="O21954" i="3"/>
  <c r="O21938" i="3"/>
  <c r="O21922" i="3"/>
  <c r="O21906" i="3"/>
  <c r="O21890" i="3"/>
  <c r="O21874" i="3"/>
  <c r="O21858" i="3"/>
  <c r="O21842" i="3"/>
  <c r="O21826" i="3"/>
  <c r="O21810" i="3"/>
  <c r="O21794" i="3"/>
  <c r="O21778" i="3"/>
  <c r="O21762" i="3"/>
  <c r="O21746" i="3"/>
  <c r="O21730" i="3"/>
  <c r="O21714" i="3"/>
  <c r="O21698" i="3"/>
  <c r="O21682" i="3"/>
  <c r="O21666" i="3"/>
  <c r="O21650" i="3"/>
  <c r="O21634" i="3"/>
  <c r="O21618" i="3"/>
  <c r="O21602" i="3"/>
  <c r="O21586" i="3"/>
  <c r="O21570" i="3"/>
  <c r="O21554" i="3"/>
  <c r="O21538" i="3"/>
  <c r="O21522" i="3"/>
  <c r="O21506" i="3"/>
  <c r="O21490" i="3"/>
  <c r="O21474" i="3"/>
  <c r="O21458" i="3"/>
  <c r="O21442" i="3"/>
  <c r="O21426" i="3"/>
  <c r="O21410" i="3"/>
  <c r="O21394" i="3"/>
  <c r="O21378" i="3"/>
  <c r="O21362" i="3"/>
  <c r="O21346" i="3"/>
  <c r="O21330" i="3"/>
  <c r="O21314" i="3"/>
  <c r="O21298" i="3"/>
  <c r="O21282" i="3"/>
  <c r="O21266" i="3"/>
  <c r="O21250" i="3"/>
  <c r="O21234" i="3"/>
  <c r="O21218" i="3"/>
  <c r="O21202" i="3"/>
  <c r="O21186" i="3"/>
  <c r="O21170" i="3"/>
  <c r="O21154" i="3"/>
  <c r="O21138" i="3"/>
  <c r="O21122" i="3"/>
  <c r="O21106" i="3"/>
  <c r="O21090" i="3"/>
  <c r="O21074" i="3"/>
  <c r="O21058" i="3"/>
  <c r="O21042" i="3"/>
  <c r="O21026" i="3"/>
  <c r="O21010" i="3"/>
  <c r="O20994" i="3"/>
  <c r="O20978" i="3"/>
  <c r="O20962" i="3"/>
  <c r="O20946" i="3"/>
  <c r="O20930" i="3"/>
  <c r="O20914" i="3"/>
  <c r="O20898" i="3"/>
  <c r="O20882" i="3"/>
  <c r="O20866" i="3"/>
  <c r="O20850" i="3"/>
  <c r="O20834" i="3"/>
  <c r="O20818" i="3"/>
  <c r="O20802" i="3"/>
  <c r="O20786" i="3"/>
  <c r="O20770" i="3"/>
  <c r="O20754" i="3"/>
  <c r="O20738" i="3"/>
  <c r="O20722" i="3"/>
  <c r="O20706" i="3"/>
  <c r="O20690" i="3"/>
  <c r="O20675" i="3"/>
  <c r="O20663" i="3"/>
  <c r="O20650" i="3"/>
  <c r="O20638" i="3"/>
  <c r="O20624" i="3"/>
  <c r="O20611" i="3"/>
  <c r="O20599" i="3"/>
  <c r="O20586" i="3"/>
  <c r="O20574" i="3"/>
  <c r="O20560" i="3"/>
  <c r="O20547" i="3"/>
  <c r="O20535" i="3"/>
  <c r="O20522" i="3"/>
  <c r="O20510" i="3"/>
  <c r="O20496" i="3"/>
  <c r="O20483" i="3"/>
  <c r="O20471" i="3"/>
  <c r="O20458" i="3"/>
  <c r="O20446" i="3"/>
  <c r="O20432" i="3"/>
  <c r="O20419" i="3"/>
  <c r="O20407" i="3"/>
  <c r="O20394" i="3"/>
  <c r="O20382" i="3"/>
  <c r="O20368" i="3"/>
  <c r="O20355" i="3"/>
  <c r="O20343" i="3"/>
  <c r="O20330" i="3"/>
  <c r="O20318" i="3"/>
  <c r="O20304" i="3"/>
  <c r="O20291" i="3"/>
  <c r="O20279" i="3"/>
  <c r="O20266" i="3"/>
  <c r="O20254" i="3"/>
  <c r="O20240" i="3"/>
  <c r="O20227" i="3"/>
  <c r="O20215" i="3"/>
  <c r="O20202" i="3"/>
  <c r="O20190" i="3"/>
  <c r="O20176" i="3"/>
  <c r="O20163" i="3"/>
  <c r="O20151" i="3"/>
  <c r="O20138" i="3"/>
  <c r="O20126" i="3"/>
  <c r="O20112" i="3"/>
  <c r="O20099" i="3"/>
  <c r="O20087" i="3"/>
  <c r="O20074" i="3"/>
  <c r="O20062" i="3"/>
  <c r="O20048" i="3"/>
  <c r="O20035" i="3"/>
  <c r="O20023" i="3"/>
  <c r="O20010" i="3"/>
  <c r="O19998" i="3"/>
  <c r="O19984" i="3"/>
  <c r="O19971" i="3"/>
  <c r="O19959" i="3"/>
  <c r="O19946" i="3"/>
  <c r="O19934" i="3"/>
  <c r="O19920" i="3"/>
  <c r="O19907" i="3"/>
  <c r="O19895" i="3"/>
  <c r="O19882" i="3"/>
  <c r="O19870" i="3"/>
  <c r="O19856" i="3"/>
  <c r="O19843" i="3"/>
  <c r="O19831" i="3"/>
  <c r="O19818" i="3"/>
  <c r="O19806" i="3"/>
  <c r="O19792" i="3"/>
  <c r="O19779" i="3"/>
  <c r="O19767" i="3"/>
  <c r="O19754" i="3"/>
  <c r="O19742" i="3"/>
  <c r="O19728" i="3"/>
  <c r="O19715" i="3"/>
  <c r="O19703" i="3"/>
  <c r="O19690" i="3"/>
  <c r="O19678" i="3"/>
  <c r="O19664" i="3"/>
  <c r="O19651" i="3"/>
  <c r="O19639" i="3"/>
  <c r="O19626" i="3"/>
  <c r="O19614" i="3"/>
  <c r="O19600" i="3"/>
  <c r="O19587" i="3"/>
  <c r="O19575" i="3"/>
  <c r="O19562" i="3"/>
  <c r="O19550" i="3"/>
  <c r="O19536" i="3"/>
  <c r="O19523" i="3"/>
  <c r="O19511" i="3"/>
  <c r="O19498" i="3"/>
  <c r="O19486" i="3"/>
  <c r="O19472" i="3"/>
  <c r="O19459" i="3"/>
  <c r="O19447" i="3"/>
  <c r="O19434" i="3"/>
  <c r="O19422" i="3"/>
  <c r="O19408" i="3"/>
  <c r="O19395" i="3"/>
  <c r="O19383" i="3"/>
  <c r="O19370" i="3"/>
  <c r="O19358" i="3"/>
  <c r="O19344" i="3"/>
  <c r="O19331" i="3"/>
  <c r="O19319" i="3"/>
  <c r="O19306" i="3"/>
  <c r="O19294" i="3"/>
  <c r="O19280" i="3"/>
  <c r="O19267" i="3"/>
  <c r="O19255" i="3"/>
  <c r="O19242" i="3"/>
  <c r="O19230" i="3"/>
  <c r="O19216" i="3"/>
  <c r="O19203" i="3"/>
  <c r="O19191" i="3"/>
  <c r="O19178" i="3"/>
  <c r="O19166" i="3"/>
  <c r="O19152" i="3"/>
  <c r="O19139" i="3"/>
  <c r="O19127" i="3"/>
  <c r="O19114" i="3"/>
  <c r="O19102" i="3"/>
  <c r="O19088" i="3"/>
  <c r="O19075" i="3"/>
  <c r="O19063" i="3"/>
  <c r="O19050" i="3"/>
  <c r="O19038" i="3"/>
  <c r="O19024" i="3"/>
  <c r="O19011" i="3"/>
  <c r="O18999" i="3"/>
  <c r="O18986" i="3"/>
  <c r="O18974" i="3"/>
  <c r="O18961" i="3"/>
  <c r="O18951" i="3"/>
  <c r="O18939" i="3"/>
  <c r="O18929" i="3"/>
  <c r="O18919" i="3"/>
  <c r="O18907" i="3"/>
  <c r="O18897" i="3"/>
  <c r="O18887" i="3"/>
  <c r="O18875" i="3"/>
  <c r="O18865" i="3"/>
  <c r="O18855" i="3"/>
  <c r="O18843" i="3"/>
  <c r="O18833" i="3"/>
  <c r="O18823" i="3"/>
  <c r="O18811" i="3"/>
  <c r="O18801" i="3"/>
  <c r="O18791" i="3"/>
  <c r="O18779" i="3"/>
  <c r="O18769" i="3"/>
  <c r="O18759" i="3"/>
  <c r="O18747" i="3"/>
  <c r="O18737" i="3"/>
  <c r="O18727" i="3"/>
  <c r="O18715" i="3"/>
  <c r="O18705" i="3"/>
  <c r="O18695" i="3"/>
  <c r="O18683" i="3"/>
  <c r="O18673" i="3"/>
  <c r="O18663" i="3"/>
  <c r="O18651" i="3"/>
  <c r="O18641" i="3"/>
  <c r="O18631" i="3"/>
  <c r="O18619" i="3"/>
  <c r="O18609" i="3"/>
  <c r="O18599" i="3"/>
  <c r="O18587" i="3"/>
  <c r="O18577" i="3"/>
  <c r="O18567" i="3"/>
  <c r="O18555" i="3"/>
  <c r="O18545" i="3"/>
  <c r="O18535" i="3"/>
  <c r="O18523" i="3"/>
  <c r="O18513" i="3"/>
  <c r="O18503" i="3"/>
  <c r="O18491" i="3"/>
  <c r="O18481" i="3"/>
  <c r="O18471" i="3"/>
  <c r="O18459" i="3"/>
  <c r="O18449" i="3"/>
  <c r="O18439" i="3"/>
  <c r="O18427" i="3"/>
  <c r="O18417" i="3"/>
  <c r="O18407" i="3"/>
  <c r="O18395" i="3"/>
  <c r="O18385" i="3"/>
  <c r="O18375" i="3"/>
  <c r="O18363" i="3"/>
  <c r="O18353" i="3"/>
  <c r="O18343" i="3"/>
  <c r="O18331" i="3"/>
  <c r="O18321" i="3"/>
  <c r="O18311" i="3"/>
  <c r="O18299" i="3"/>
  <c r="O18289" i="3"/>
  <c r="O18279" i="3"/>
  <c r="O18269" i="3"/>
  <c r="O18259" i="3"/>
  <c r="O18250" i="3"/>
  <c r="O18241" i="3"/>
  <c r="O18232" i="3"/>
  <c r="O18223" i="3"/>
  <c r="O18214" i="3"/>
  <c r="O18205" i="3"/>
  <c r="O18195" i="3"/>
  <c r="O18186" i="3"/>
  <c r="O18177" i="3"/>
  <c r="O18168" i="3"/>
  <c r="O18159" i="3"/>
  <c r="O18150" i="3"/>
  <c r="O18141" i="3"/>
  <c r="O18131" i="3"/>
  <c r="O18122" i="3"/>
  <c r="O18113" i="3"/>
  <c r="O18104" i="3"/>
  <c r="O18095" i="3"/>
  <c r="O18086" i="3"/>
  <c r="O18077" i="3"/>
  <c r="O18067" i="3"/>
  <c r="O18058" i="3"/>
  <c r="O18049" i="3"/>
  <c r="O18040" i="3"/>
  <c r="O18031" i="3"/>
  <c r="O18022" i="3"/>
  <c r="O18013" i="3"/>
  <c r="O18003" i="3"/>
  <c r="O17994" i="3"/>
  <c r="O17985" i="3"/>
  <c r="O17976" i="3"/>
  <c r="O17967" i="3"/>
  <c r="O17958" i="3"/>
  <c r="O17949" i="3"/>
  <c r="O17939" i="3"/>
  <c r="O17930" i="3"/>
  <c r="O17921" i="3"/>
  <c r="O17912" i="3"/>
  <c r="O17903" i="3"/>
  <c r="O17894" i="3"/>
  <c r="O17885" i="3"/>
  <c r="O17875" i="3"/>
  <c r="O17866" i="3"/>
  <c r="O17857" i="3"/>
  <c r="O17848" i="3"/>
  <c r="O17839" i="3"/>
  <c r="O17830" i="3"/>
  <c r="O17821" i="3"/>
  <c r="O17811" i="3"/>
  <c r="O17802" i="3"/>
  <c r="O17793" i="3"/>
  <c r="O17784" i="3"/>
  <c r="O17775" i="3"/>
  <c r="O17766" i="3"/>
  <c r="O17757" i="3"/>
  <c r="O17747" i="3"/>
  <c r="O17738" i="3"/>
  <c r="O17729" i="3"/>
  <c r="O17720" i="3"/>
  <c r="O17711" i="3"/>
  <c r="O17702" i="3"/>
  <c r="O17693" i="3"/>
  <c r="O17683" i="3"/>
  <c r="O17674" i="3"/>
  <c r="O17665" i="3"/>
  <c r="O17656" i="3"/>
  <c r="O17647" i="3"/>
  <c r="O17638" i="3"/>
  <c r="O17629" i="3"/>
  <c r="O17619" i="3"/>
  <c r="O17610" i="3"/>
  <c r="O17601" i="3"/>
  <c r="O17592" i="3"/>
  <c r="O17583" i="3"/>
  <c r="O17574" i="3"/>
  <c r="O17565" i="3"/>
  <c r="O17555" i="3"/>
  <c r="O17546" i="3"/>
  <c r="O17537" i="3"/>
  <c r="O17528" i="3"/>
  <c r="O17519" i="3"/>
  <c r="O17510" i="3"/>
  <c r="O17501" i="3"/>
  <c r="O17491" i="3"/>
  <c r="O17482" i="3"/>
  <c r="O17473" i="3"/>
  <c r="O17464" i="3"/>
  <c r="O17455" i="3"/>
  <c r="O17446" i="3"/>
  <c r="O17437" i="3"/>
  <c r="O17427" i="3"/>
  <c r="O17418" i="3"/>
  <c r="O17409" i="3"/>
  <c r="O17400" i="3"/>
  <c r="O17391" i="3"/>
  <c r="O17382" i="3"/>
  <c r="O17373" i="3"/>
  <c r="O17363" i="3"/>
  <c r="O17354" i="3"/>
  <c r="O17345" i="3"/>
  <c r="O17336" i="3"/>
  <c r="O17327" i="3"/>
  <c r="O17318" i="3"/>
  <c r="O17309" i="3"/>
  <c r="O17299" i="3"/>
  <c r="O17290" i="3"/>
  <c r="O17281" i="3"/>
  <c r="O17272" i="3"/>
  <c r="O17263" i="3"/>
  <c r="O17254" i="3"/>
  <c r="O17245" i="3"/>
  <c r="O17235" i="3"/>
  <c r="O17226" i="3"/>
  <c r="O17217" i="3"/>
  <c r="O17208" i="3"/>
  <c r="O17199" i="3"/>
  <c r="O17190" i="3"/>
  <c r="O17181" i="3"/>
  <c r="O17171" i="3"/>
  <c r="O17162" i="3"/>
  <c r="O17153" i="3"/>
  <c r="O17144" i="3"/>
  <c r="O17135" i="3"/>
  <c r="O17126" i="3"/>
  <c r="O17117" i="3"/>
  <c r="O17107" i="3"/>
  <c r="O17098" i="3"/>
  <c r="O17089" i="3"/>
  <c r="O17080" i="3"/>
  <c r="O17071" i="3"/>
  <c r="O17062" i="3"/>
  <c r="O17053" i="3"/>
  <c r="O17043" i="3"/>
  <c r="O17034" i="3"/>
  <c r="O17025" i="3"/>
  <c r="O17016" i="3"/>
  <c r="O17007" i="3"/>
  <c r="O16998" i="3"/>
  <c r="O16989" i="3"/>
  <c r="O16979" i="3"/>
  <c r="O16970" i="3"/>
  <c r="O16961" i="3"/>
  <c r="O16952" i="3"/>
  <c r="O16943" i="3"/>
  <c r="O16934" i="3"/>
  <c r="O16925" i="3"/>
  <c r="O16915" i="3"/>
  <c r="O16906" i="3"/>
  <c r="O16897" i="3"/>
  <c r="O16888" i="3"/>
  <c r="O16879" i="3"/>
  <c r="O16870" i="3"/>
  <c r="O16861" i="3"/>
  <c r="O16851" i="3"/>
  <c r="O16842" i="3"/>
  <c r="O16833" i="3"/>
  <c r="O16824" i="3"/>
  <c r="O16815" i="3"/>
  <c r="O16806" i="3"/>
  <c r="O16797" i="3"/>
  <c r="O16787" i="3"/>
  <c r="O16778" i="3"/>
  <c r="O16769" i="3"/>
  <c r="O16760" i="3"/>
  <c r="O16751" i="3"/>
  <c r="O16742" i="3"/>
  <c r="O16733" i="3"/>
  <c r="O16723" i="3"/>
  <c r="O16714" i="3"/>
  <c r="O16705" i="3"/>
  <c r="O16696" i="3"/>
  <c r="O16687" i="3"/>
  <c r="O16678" i="3"/>
  <c r="O16669" i="3"/>
  <c r="O16659" i="3"/>
  <c r="O16650" i="3"/>
  <c r="O16641" i="3"/>
  <c r="O16632" i="3"/>
  <c r="O16623" i="3"/>
  <c r="O16614" i="3"/>
  <c r="O16605" i="3"/>
  <c r="O16595" i="3"/>
  <c r="O16586" i="3"/>
  <c r="O16577" i="3"/>
  <c r="O16568" i="3"/>
  <c r="O16559" i="3"/>
  <c r="O16550" i="3"/>
  <c r="O16541" i="3"/>
  <c r="O16531" i="3"/>
  <c r="O16522" i="3"/>
  <c r="O16513" i="3"/>
  <c r="O16504" i="3"/>
  <c r="O16495" i="3"/>
  <c r="O16486" i="3"/>
  <c r="O16477" i="3"/>
  <c r="O16467" i="3"/>
  <c r="O16458" i="3"/>
  <c r="O16449" i="3"/>
  <c r="O16440" i="3"/>
  <c r="O16431" i="3"/>
  <c r="O16422" i="3"/>
  <c r="O16413" i="3"/>
  <c r="O16403" i="3"/>
  <c r="O16394" i="3"/>
  <c r="O16385" i="3"/>
  <c r="O16376" i="3"/>
  <c r="O16367" i="3"/>
  <c r="O16358" i="3"/>
  <c r="O16349" i="3"/>
  <c r="O16339" i="3"/>
  <c r="O16330" i="3"/>
  <c r="O16321" i="3"/>
  <c r="O16312" i="3"/>
  <c r="O16304" i="3"/>
  <c r="O16296" i="3"/>
  <c r="O16288" i="3"/>
  <c r="O16280" i="3"/>
  <c r="O16272" i="3"/>
  <c r="O16264" i="3"/>
  <c r="O16256" i="3"/>
  <c r="O16248" i="3"/>
  <c r="O16240" i="3"/>
  <c r="O16232" i="3"/>
  <c r="O16224" i="3"/>
  <c r="O16216" i="3"/>
  <c r="O16208" i="3"/>
  <c r="O16200" i="3"/>
  <c r="O16192" i="3"/>
  <c r="O16184" i="3"/>
  <c r="O16176" i="3"/>
  <c r="O16168" i="3"/>
  <c r="O16160" i="3"/>
  <c r="O16152" i="3"/>
  <c r="O16144" i="3"/>
  <c r="O16136" i="3"/>
  <c r="O16128" i="3"/>
  <c r="O16120" i="3"/>
  <c r="O16112" i="3"/>
  <c r="O16104" i="3"/>
  <c r="O16096" i="3"/>
  <c r="O16088" i="3"/>
  <c r="O16080" i="3"/>
  <c r="O16072" i="3"/>
  <c r="O16064" i="3"/>
  <c r="O16056" i="3"/>
  <c r="O16048" i="3"/>
  <c r="O16040" i="3"/>
  <c r="O16032" i="3"/>
  <c r="O16024" i="3"/>
  <c r="O16016" i="3"/>
  <c r="O16008" i="3"/>
  <c r="O16000" i="3"/>
  <c r="O15992" i="3"/>
  <c r="O15984" i="3"/>
  <c r="O15976" i="3"/>
  <c r="O15968" i="3"/>
  <c r="O15960" i="3"/>
  <c r="O15952" i="3"/>
  <c r="O15944" i="3"/>
  <c r="O15936" i="3"/>
  <c r="O15928" i="3"/>
  <c r="O15920" i="3"/>
  <c r="O15912" i="3"/>
  <c r="O15904" i="3"/>
  <c r="O15896" i="3"/>
  <c r="O15888" i="3"/>
  <c r="O15880" i="3"/>
  <c r="O15872" i="3"/>
  <c r="O15864" i="3"/>
  <c r="O15856" i="3"/>
  <c r="O15848" i="3"/>
  <c r="O15840" i="3"/>
  <c r="O15832" i="3"/>
  <c r="O15824" i="3"/>
  <c r="O15816" i="3"/>
  <c r="O15808" i="3"/>
  <c r="O15800" i="3"/>
  <c r="O15792" i="3"/>
  <c r="O15784" i="3"/>
  <c r="O15776" i="3"/>
  <c r="O15768" i="3"/>
  <c r="O15760" i="3"/>
  <c r="O15752" i="3"/>
  <c r="O15744" i="3"/>
  <c r="O15736" i="3"/>
  <c r="O15728" i="3"/>
  <c r="O15720" i="3"/>
  <c r="O15712" i="3"/>
  <c r="O15704" i="3"/>
  <c r="O15696" i="3"/>
  <c r="O15688" i="3"/>
  <c r="O15680" i="3"/>
  <c r="O15672" i="3"/>
  <c r="O15664" i="3"/>
  <c r="O15656" i="3"/>
  <c r="O15648" i="3"/>
  <c r="O15640" i="3"/>
  <c r="O15632" i="3"/>
  <c r="O15624" i="3"/>
  <c r="O15616" i="3"/>
  <c r="O15608" i="3"/>
  <c r="O15600" i="3"/>
  <c r="O15592" i="3"/>
  <c r="O15584" i="3"/>
  <c r="O15576" i="3"/>
  <c r="O15568" i="3"/>
  <c r="O15560" i="3"/>
  <c r="O15552" i="3"/>
  <c r="O15544" i="3"/>
  <c r="O15536" i="3"/>
  <c r="O15528" i="3"/>
  <c r="O15520" i="3"/>
  <c r="O15512" i="3"/>
  <c r="O15504" i="3"/>
  <c r="O15496" i="3"/>
  <c r="O15488" i="3"/>
  <c r="O15480" i="3"/>
  <c r="O15472" i="3"/>
  <c r="O15464" i="3"/>
  <c r="O15456" i="3"/>
  <c r="O15448" i="3"/>
  <c r="O15440" i="3"/>
  <c r="O15432" i="3"/>
  <c r="O15424" i="3"/>
  <c r="O15416" i="3"/>
  <c r="O15408" i="3"/>
  <c r="O15400" i="3"/>
  <c r="O15392" i="3"/>
  <c r="O15384" i="3"/>
  <c r="O15376" i="3"/>
  <c r="O15368" i="3"/>
  <c r="O15360" i="3"/>
  <c r="O15352" i="3"/>
  <c r="O15344" i="3"/>
  <c r="O15336" i="3"/>
  <c r="O15328" i="3"/>
  <c r="O15320" i="3"/>
  <c r="O15312" i="3"/>
  <c r="O15304" i="3"/>
  <c r="O15296" i="3"/>
  <c r="O15288" i="3"/>
  <c r="O15280" i="3"/>
  <c r="O15272" i="3"/>
  <c r="O15264" i="3"/>
  <c r="O15256" i="3"/>
  <c r="O15248" i="3"/>
  <c r="O15240" i="3"/>
  <c r="O15232" i="3"/>
  <c r="O15224" i="3"/>
  <c r="O15216" i="3"/>
  <c r="O15208" i="3"/>
  <c r="O15200" i="3"/>
  <c r="O15192" i="3"/>
  <c r="O15184" i="3"/>
  <c r="O15176" i="3"/>
  <c r="O15168" i="3"/>
  <c r="O15160" i="3"/>
  <c r="O15152" i="3"/>
  <c r="O15144" i="3"/>
  <c r="O15136" i="3"/>
  <c r="O15128" i="3"/>
  <c r="O15120" i="3"/>
  <c r="O15112" i="3"/>
  <c r="O15104" i="3"/>
  <c r="O15096" i="3"/>
  <c r="O15088" i="3"/>
  <c r="O15080" i="3"/>
  <c r="O15072" i="3"/>
  <c r="O15064" i="3"/>
  <c r="O15056" i="3"/>
  <c r="O15048" i="3"/>
  <c r="O15040" i="3"/>
  <c r="O15032" i="3"/>
  <c r="O15024" i="3"/>
  <c r="O15016" i="3"/>
  <c r="O15008" i="3"/>
  <c r="O15000" i="3"/>
  <c r="O14992" i="3"/>
  <c r="O14984" i="3"/>
  <c r="O14976" i="3"/>
  <c r="O14968" i="3"/>
  <c r="O14960" i="3"/>
  <c r="O14952" i="3"/>
  <c r="O14944" i="3"/>
  <c r="O14936" i="3"/>
  <c r="O14928" i="3"/>
  <c r="O14920" i="3"/>
  <c r="O14912" i="3"/>
  <c r="O14904" i="3"/>
  <c r="O14896" i="3"/>
  <c r="O14888" i="3"/>
  <c r="O14880" i="3"/>
  <c r="O14872" i="3"/>
  <c r="O14864" i="3"/>
  <c r="O14856" i="3"/>
  <c r="O14848" i="3"/>
  <c r="O14840" i="3"/>
  <c r="O14832" i="3"/>
  <c r="O14824" i="3"/>
  <c r="O14816" i="3"/>
  <c r="O14808" i="3"/>
  <c r="O14800" i="3"/>
  <c r="O14792" i="3"/>
  <c r="O14784" i="3"/>
  <c r="O14776" i="3"/>
  <c r="O14768" i="3"/>
  <c r="O14760" i="3"/>
  <c r="O14752" i="3"/>
  <c r="O14744" i="3"/>
  <c r="O14736" i="3"/>
  <c r="O14728" i="3"/>
  <c r="O14720" i="3"/>
  <c r="O14712" i="3"/>
  <c r="O14704" i="3"/>
  <c r="O14696" i="3"/>
  <c r="O14688" i="3"/>
  <c r="O14680" i="3"/>
  <c r="O14672" i="3"/>
  <c r="O14664" i="3"/>
  <c r="O14656" i="3"/>
  <c r="O14648" i="3"/>
  <c r="O14640" i="3"/>
  <c r="O14632" i="3"/>
  <c r="O14624" i="3"/>
  <c r="O14616" i="3"/>
  <c r="O14608" i="3"/>
  <c r="O14600" i="3"/>
  <c r="O14592" i="3"/>
  <c r="O14584" i="3"/>
  <c r="O14576" i="3"/>
  <c r="O14568" i="3"/>
  <c r="O14560" i="3"/>
  <c r="O14552" i="3"/>
  <c r="O14544" i="3"/>
  <c r="O14536" i="3"/>
  <c r="O14528" i="3"/>
  <c r="O14520" i="3"/>
  <c r="O14512" i="3"/>
  <c r="O14504" i="3"/>
  <c r="O14496" i="3"/>
  <c r="O14488" i="3"/>
  <c r="O14480" i="3"/>
  <c r="O14472" i="3"/>
  <c r="O14464" i="3"/>
  <c r="O14456" i="3"/>
  <c r="O14448" i="3"/>
  <c r="O14440" i="3"/>
  <c r="O14432" i="3"/>
  <c r="O14424" i="3"/>
  <c r="O14416" i="3"/>
  <c r="O14408" i="3"/>
  <c r="O14400" i="3"/>
  <c r="O14392" i="3"/>
  <c r="O14384" i="3"/>
  <c r="O14376" i="3"/>
  <c r="O14368" i="3"/>
  <c r="O14360" i="3"/>
  <c r="O14352" i="3"/>
  <c r="O14344" i="3"/>
  <c r="O14336" i="3"/>
  <c r="O14328" i="3"/>
  <c r="O14320" i="3"/>
  <c r="O14312" i="3"/>
  <c r="O14304" i="3"/>
  <c r="O14296" i="3"/>
  <c r="O14288" i="3"/>
  <c r="O14280" i="3"/>
  <c r="O14272" i="3"/>
  <c r="O14264" i="3"/>
  <c r="O14256" i="3"/>
  <c r="O14248" i="3"/>
  <c r="O14240" i="3"/>
  <c r="O14232" i="3"/>
  <c r="O14224" i="3"/>
  <c r="O14216" i="3"/>
  <c r="O14208" i="3"/>
  <c r="O14200" i="3"/>
  <c r="O14192" i="3"/>
  <c r="O14184" i="3"/>
  <c r="O14176" i="3"/>
  <c r="O14168" i="3"/>
  <c r="O14160" i="3"/>
  <c r="O14152" i="3"/>
  <c r="O14144" i="3"/>
  <c r="O14136" i="3"/>
  <c r="O14128" i="3"/>
  <c r="O14120" i="3"/>
  <c r="O14112" i="3"/>
  <c r="O14104" i="3"/>
  <c r="O14096" i="3"/>
  <c r="O14088" i="3"/>
  <c r="O14080" i="3"/>
  <c r="O14072" i="3"/>
  <c r="O14064" i="3"/>
  <c r="O14056" i="3"/>
  <c r="O14048" i="3"/>
  <c r="O14040" i="3"/>
  <c r="O14032" i="3"/>
  <c r="O14024" i="3"/>
  <c r="O14016" i="3"/>
  <c r="O14008" i="3"/>
  <c r="O14000" i="3"/>
  <c r="O13992" i="3"/>
  <c r="O13984" i="3"/>
  <c r="O13976" i="3"/>
  <c r="O13968" i="3"/>
  <c r="O13960" i="3"/>
  <c r="O13952" i="3"/>
  <c r="O13944" i="3"/>
  <c r="O13936" i="3"/>
  <c r="O13928" i="3"/>
  <c r="O13920" i="3"/>
  <c r="O13912" i="3"/>
  <c r="O13904" i="3"/>
  <c r="O13896" i="3"/>
  <c r="O13888" i="3"/>
  <c r="O13880" i="3"/>
  <c r="O13872" i="3"/>
  <c r="O13864" i="3"/>
  <c r="O13856" i="3"/>
  <c r="O13848" i="3"/>
  <c r="O13840" i="3"/>
  <c r="O13832" i="3"/>
  <c r="O13824" i="3"/>
  <c r="O13816" i="3"/>
  <c r="O13808" i="3"/>
  <c r="O13800" i="3"/>
  <c r="O13792" i="3"/>
  <c r="O13784" i="3"/>
  <c r="O13776" i="3"/>
  <c r="O13768" i="3"/>
  <c r="O13760" i="3"/>
  <c r="O13752" i="3"/>
  <c r="O13744" i="3"/>
  <c r="O13736" i="3"/>
  <c r="O13728" i="3"/>
  <c r="O13720" i="3"/>
  <c r="O13712" i="3"/>
  <c r="O13704" i="3"/>
  <c r="O13696" i="3"/>
  <c r="O13688" i="3"/>
  <c r="O13680" i="3"/>
  <c r="O13672" i="3"/>
  <c r="O13664" i="3"/>
  <c r="O13656" i="3"/>
  <c r="O13648" i="3"/>
  <c r="O13640" i="3"/>
  <c r="O13632" i="3"/>
  <c r="O13624" i="3"/>
  <c r="O13616" i="3"/>
  <c r="O13608" i="3"/>
  <c r="O13600" i="3"/>
  <c r="O13592" i="3"/>
  <c r="O13584" i="3"/>
  <c r="O13576" i="3"/>
  <c r="O13568" i="3"/>
  <c r="O13560" i="3"/>
  <c r="O13552" i="3"/>
  <c r="O13544" i="3"/>
  <c r="O13536" i="3"/>
  <c r="O13528" i="3"/>
  <c r="O13520" i="3"/>
  <c r="O13512" i="3"/>
  <c r="O13504" i="3"/>
  <c r="O13496" i="3"/>
  <c r="O13488" i="3"/>
  <c r="O13480" i="3"/>
  <c r="O13472" i="3"/>
  <c r="O13464" i="3"/>
  <c r="O13456" i="3"/>
  <c r="O13448" i="3"/>
  <c r="O13440" i="3"/>
  <c r="O13432" i="3"/>
  <c r="O13424" i="3"/>
  <c r="O13416" i="3"/>
  <c r="O13408" i="3"/>
  <c r="O13400" i="3"/>
  <c r="O13392" i="3"/>
  <c r="O13384" i="3"/>
  <c r="O13376" i="3"/>
  <c r="O13368" i="3"/>
  <c r="O13360" i="3"/>
  <c r="O13352" i="3"/>
  <c r="O13344" i="3"/>
  <c r="O13336" i="3"/>
  <c r="O13328" i="3"/>
  <c r="O13320" i="3"/>
  <c r="O13312" i="3"/>
  <c r="O13304" i="3"/>
  <c r="O13296" i="3"/>
  <c r="O13288" i="3"/>
  <c r="O13280" i="3"/>
  <c r="O13272" i="3"/>
  <c r="O13264" i="3"/>
  <c r="O13256" i="3"/>
  <c r="O13248" i="3"/>
  <c r="O13240" i="3"/>
  <c r="O13232" i="3"/>
  <c r="O13224" i="3"/>
  <c r="O13216" i="3"/>
  <c r="O13208" i="3"/>
  <c r="O13200" i="3"/>
  <c r="O13192" i="3"/>
  <c r="O13184" i="3"/>
  <c r="O13176" i="3"/>
  <c r="O13168" i="3"/>
  <c r="O13160" i="3"/>
  <c r="O13152" i="3"/>
  <c r="O13144" i="3"/>
  <c r="O13136" i="3"/>
  <c r="O13128" i="3"/>
  <c r="O13120" i="3"/>
  <c r="O13112" i="3"/>
  <c r="O13104" i="3"/>
  <c r="O13096" i="3"/>
  <c r="O13088" i="3"/>
  <c r="O13080" i="3"/>
  <c r="O13072" i="3"/>
  <c r="O13064" i="3"/>
  <c r="O13056" i="3"/>
  <c r="O13048" i="3"/>
  <c r="O13040" i="3"/>
  <c r="O13032" i="3"/>
  <c r="O13024" i="3"/>
  <c r="O13016" i="3"/>
  <c r="O13008" i="3"/>
  <c r="O13000" i="3"/>
  <c r="O12992" i="3"/>
  <c r="O12984" i="3"/>
  <c r="O12976" i="3"/>
  <c r="O12968" i="3"/>
  <c r="O12960" i="3"/>
  <c r="O12952" i="3"/>
  <c r="O12944" i="3"/>
  <c r="O12936" i="3"/>
  <c r="O12928" i="3"/>
  <c r="O12920" i="3"/>
  <c r="O12912" i="3"/>
  <c r="O12904" i="3"/>
  <c r="O12896" i="3"/>
  <c r="O12888" i="3"/>
  <c r="O12880" i="3"/>
  <c r="O12872" i="3"/>
  <c r="O12864" i="3"/>
  <c r="O12856" i="3"/>
  <c r="O12848" i="3"/>
  <c r="O12840" i="3"/>
  <c r="O12832" i="3"/>
  <c r="O12824" i="3"/>
  <c r="O12816" i="3"/>
  <c r="O12808" i="3"/>
  <c r="O12800" i="3"/>
  <c r="O12792" i="3"/>
  <c r="O12784" i="3"/>
  <c r="O12776" i="3"/>
  <c r="O12768" i="3"/>
  <c r="O12760" i="3"/>
  <c r="O12752" i="3"/>
  <c r="O12744" i="3"/>
  <c r="O12736" i="3"/>
  <c r="O12728" i="3"/>
  <c r="O12720" i="3"/>
  <c r="O12712" i="3"/>
  <c r="O12704" i="3"/>
  <c r="O12696" i="3"/>
  <c r="O12688" i="3"/>
  <c r="O12680" i="3"/>
  <c r="O12672" i="3"/>
  <c r="O12664" i="3"/>
  <c r="O12656" i="3"/>
  <c r="O12648" i="3"/>
  <c r="O12640" i="3"/>
  <c r="O12632" i="3"/>
  <c r="O12624" i="3"/>
  <c r="O12616" i="3"/>
  <c r="O12608" i="3"/>
  <c r="O12600" i="3"/>
  <c r="O12592" i="3"/>
  <c r="O12584" i="3"/>
  <c r="O12576" i="3"/>
  <c r="O12568" i="3"/>
  <c r="O12560" i="3"/>
  <c r="O12552" i="3"/>
  <c r="O12544" i="3"/>
  <c r="O12536" i="3"/>
  <c r="O12528" i="3"/>
  <c r="O12520" i="3"/>
  <c r="O12512" i="3"/>
  <c r="O12504" i="3"/>
  <c r="O12496" i="3"/>
  <c r="O12488" i="3"/>
  <c r="O12480" i="3"/>
  <c r="O12472" i="3"/>
  <c r="O12464" i="3"/>
  <c r="O12456" i="3"/>
  <c r="O12448" i="3"/>
  <c r="O12440" i="3"/>
  <c r="O12432" i="3"/>
  <c r="O12424" i="3"/>
  <c r="O12416" i="3"/>
  <c r="O12408" i="3"/>
  <c r="O12400" i="3"/>
  <c r="O12392" i="3"/>
  <c r="O12384" i="3"/>
  <c r="O12376" i="3"/>
  <c r="O12368" i="3"/>
  <c r="O12360" i="3"/>
  <c r="O12352" i="3"/>
  <c r="O12344" i="3"/>
  <c r="O12336" i="3"/>
  <c r="O12328" i="3"/>
  <c r="O12320" i="3"/>
  <c r="O12312" i="3"/>
  <c r="O12304" i="3"/>
  <c r="O12296" i="3"/>
  <c r="O12288" i="3"/>
  <c r="O12280" i="3"/>
  <c r="O12272" i="3"/>
  <c r="O12264" i="3"/>
  <c r="O12256" i="3"/>
  <c r="O12248" i="3"/>
  <c r="O12240" i="3"/>
  <c r="O12232" i="3"/>
  <c r="O12224" i="3"/>
  <c r="O12216" i="3"/>
  <c r="O12208" i="3"/>
  <c r="O12200" i="3"/>
  <c r="O12192" i="3"/>
  <c r="O12184" i="3"/>
  <c r="O12176" i="3"/>
  <c r="O12168" i="3"/>
  <c r="O12160" i="3"/>
  <c r="O12152" i="3"/>
  <c r="O12144" i="3"/>
  <c r="O12136" i="3"/>
  <c r="O12128" i="3"/>
  <c r="O12120" i="3"/>
  <c r="O12112" i="3"/>
  <c r="O12104" i="3"/>
  <c r="O12096" i="3"/>
  <c r="O12088" i="3"/>
  <c r="O12080" i="3"/>
  <c r="O12072" i="3"/>
  <c r="O12064" i="3"/>
  <c r="O12056" i="3"/>
  <c r="O12048" i="3"/>
  <c r="O12040" i="3"/>
  <c r="O12032" i="3"/>
  <c r="O12024" i="3"/>
  <c r="O12016" i="3"/>
  <c r="O12008" i="3"/>
  <c r="O12000" i="3"/>
  <c r="O11992" i="3"/>
  <c r="O11984" i="3"/>
  <c r="O11976" i="3"/>
  <c r="O11968" i="3"/>
  <c r="O11960" i="3"/>
  <c r="O11952" i="3"/>
  <c r="O11944" i="3"/>
  <c r="O11936" i="3"/>
  <c r="O11928" i="3"/>
  <c r="O11920" i="3"/>
  <c r="O11912" i="3"/>
  <c r="O11904" i="3"/>
  <c r="O11896" i="3"/>
  <c r="O11888" i="3"/>
  <c r="O11880" i="3"/>
  <c r="O11872" i="3"/>
  <c r="O11864" i="3"/>
  <c r="O11856" i="3"/>
  <c r="O11848" i="3"/>
  <c r="O11840" i="3"/>
  <c r="O11832" i="3"/>
  <c r="O11824" i="3"/>
  <c r="O11816" i="3"/>
  <c r="O11808" i="3"/>
  <c r="O11800" i="3"/>
  <c r="O11792" i="3"/>
  <c r="O11784" i="3"/>
  <c r="O11776" i="3"/>
  <c r="O11768" i="3"/>
  <c r="O11760" i="3"/>
  <c r="O11752" i="3"/>
  <c r="O11744" i="3"/>
  <c r="O11736" i="3"/>
  <c r="O11728" i="3"/>
  <c r="O11720" i="3"/>
  <c r="O11712" i="3"/>
  <c r="O11704" i="3"/>
  <c r="O11696" i="3"/>
  <c r="O11688" i="3"/>
  <c r="O11680" i="3"/>
  <c r="O11672" i="3"/>
  <c r="O11664" i="3"/>
  <c r="O11656" i="3"/>
  <c r="O11648" i="3"/>
  <c r="O11640" i="3"/>
  <c r="O11632" i="3"/>
  <c r="O11624" i="3"/>
  <c r="O11616" i="3"/>
  <c r="O11608" i="3"/>
  <c r="O11600" i="3"/>
  <c r="O11592" i="3"/>
  <c r="O11584" i="3"/>
  <c r="O11576" i="3"/>
  <c r="O11568" i="3"/>
  <c r="O11560" i="3"/>
  <c r="O11552" i="3"/>
  <c r="O11544" i="3"/>
  <c r="O11536" i="3"/>
  <c r="O11528" i="3"/>
  <c r="O11520" i="3"/>
  <c r="O11512" i="3"/>
  <c r="O11504" i="3"/>
  <c r="O11496" i="3"/>
  <c r="O11488" i="3"/>
  <c r="O11480" i="3"/>
  <c r="O11472" i="3"/>
  <c r="O11464" i="3"/>
  <c r="O11456" i="3"/>
  <c r="O11448" i="3"/>
  <c r="O11440" i="3"/>
  <c r="O11432" i="3"/>
  <c r="O11424" i="3"/>
  <c r="O11416" i="3"/>
  <c r="O11408" i="3"/>
  <c r="O11400" i="3"/>
  <c r="O11392" i="3"/>
  <c r="O11384" i="3"/>
  <c r="O11376" i="3"/>
  <c r="O11368" i="3"/>
  <c r="O11360" i="3"/>
  <c r="O11352" i="3"/>
  <c r="O11344" i="3"/>
  <c r="O11336" i="3"/>
  <c r="O11328" i="3"/>
  <c r="O11320" i="3"/>
  <c r="O11312" i="3"/>
  <c r="O11304" i="3"/>
  <c r="O11296" i="3"/>
  <c r="O11288" i="3"/>
  <c r="O11280" i="3"/>
  <c r="O11272" i="3"/>
  <c r="O11264" i="3"/>
  <c r="O11256" i="3"/>
  <c r="O11248" i="3"/>
  <c r="O11240" i="3"/>
  <c r="O11232" i="3"/>
  <c r="O11224" i="3"/>
  <c r="O11216" i="3"/>
  <c r="O11208" i="3"/>
  <c r="O11200" i="3"/>
  <c r="O11192" i="3"/>
  <c r="O11184" i="3"/>
  <c r="O11176" i="3"/>
  <c r="O11168" i="3"/>
  <c r="O11160" i="3"/>
  <c r="O11152" i="3"/>
  <c r="O11144" i="3"/>
  <c r="O11136" i="3"/>
  <c r="O11128" i="3"/>
  <c r="O11120" i="3"/>
  <c r="O11112" i="3"/>
  <c r="O11104" i="3"/>
  <c r="O11096" i="3"/>
  <c r="O11088" i="3"/>
  <c r="O11080" i="3"/>
  <c r="O11072" i="3"/>
  <c r="O11064" i="3"/>
  <c r="O11056" i="3"/>
  <c r="O11048" i="3"/>
  <c r="O11040" i="3"/>
  <c r="O11032" i="3"/>
  <c r="O11024" i="3"/>
  <c r="O11016" i="3"/>
  <c r="O11008" i="3"/>
  <c r="O11000" i="3"/>
  <c r="O10992" i="3"/>
  <c r="O10984" i="3"/>
  <c r="O10976" i="3"/>
  <c r="O10968" i="3"/>
  <c r="O10960" i="3"/>
  <c r="O10952" i="3"/>
  <c r="O10944" i="3"/>
  <c r="O10936" i="3"/>
  <c r="O10928" i="3"/>
  <c r="O10920" i="3"/>
  <c r="O10912" i="3"/>
  <c r="O10904" i="3"/>
  <c r="O10896" i="3"/>
  <c r="O10888" i="3"/>
  <c r="O10880" i="3"/>
  <c r="O10872" i="3"/>
  <c r="O10864" i="3"/>
  <c r="O10856" i="3"/>
  <c r="O10848" i="3"/>
  <c r="O10840" i="3"/>
  <c r="O10832" i="3"/>
  <c r="O10824" i="3"/>
  <c r="O10816" i="3"/>
  <c r="O10808" i="3"/>
  <c r="O10800" i="3"/>
  <c r="O10792" i="3"/>
  <c r="O10784" i="3"/>
  <c r="O10776" i="3"/>
  <c r="O10768" i="3"/>
  <c r="O10760" i="3"/>
  <c r="O10752" i="3"/>
  <c r="O10744" i="3"/>
  <c r="O10736" i="3"/>
  <c r="O10728" i="3"/>
  <c r="O10720" i="3"/>
  <c r="O10712" i="3"/>
  <c r="O10704" i="3"/>
  <c r="O10696" i="3"/>
  <c r="O10688" i="3"/>
  <c r="O10680" i="3"/>
  <c r="O10672" i="3"/>
  <c r="O10664" i="3"/>
  <c r="O10656" i="3"/>
  <c r="O10648" i="3"/>
  <c r="O10640" i="3"/>
  <c r="O10632" i="3"/>
  <c r="O10624" i="3"/>
  <c r="O10616" i="3"/>
  <c r="O10608" i="3"/>
  <c r="O10600" i="3"/>
  <c r="O10592" i="3"/>
  <c r="O10584" i="3"/>
  <c r="O10576" i="3"/>
  <c r="O10568" i="3"/>
  <c r="O10560" i="3"/>
  <c r="O10552" i="3"/>
  <c r="O10544" i="3"/>
  <c r="O10536" i="3"/>
  <c r="O10528" i="3"/>
  <c r="O10520" i="3"/>
  <c r="O10512" i="3"/>
  <c r="O10504" i="3"/>
  <c r="O10496" i="3"/>
  <c r="O10488" i="3"/>
  <c r="O10480" i="3"/>
  <c r="O10472" i="3"/>
  <c r="O10464" i="3"/>
  <c r="O10456" i="3"/>
  <c r="O10448" i="3"/>
  <c r="O10440" i="3"/>
  <c r="O10432" i="3"/>
  <c r="O10424" i="3"/>
  <c r="O10416" i="3"/>
  <c r="O10408" i="3"/>
  <c r="O10400" i="3"/>
  <c r="O10392" i="3"/>
  <c r="O10384" i="3"/>
  <c r="O10376" i="3"/>
  <c r="O10368" i="3"/>
  <c r="O10360" i="3"/>
  <c r="O10352" i="3"/>
  <c r="O10344" i="3"/>
  <c r="O10336" i="3"/>
  <c r="O10328" i="3"/>
  <c r="O10320" i="3"/>
  <c r="O10312" i="3"/>
  <c r="O10304" i="3"/>
  <c r="O10296" i="3"/>
  <c r="O10288" i="3"/>
  <c r="O10280" i="3"/>
  <c r="O10272" i="3"/>
  <c r="O10264" i="3"/>
  <c r="O10256" i="3"/>
  <c r="O10248" i="3"/>
  <c r="O10240" i="3"/>
  <c r="O10232" i="3"/>
  <c r="O10224" i="3"/>
  <c r="O10216" i="3"/>
  <c r="O10208" i="3"/>
  <c r="O10200" i="3"/>
  <c r="O10192" i="3"/>
  <c r="O10184" i="3"/>
  <c r="O10176" i="3"/>
  <c r="O10168" i="3"/>
  <c r="O10160" i="3"/>
  <c r="O10152" i="3"/>
  <c r="O10144" i="3"/>
  <c r="O10136" i="3"/>
  <c r="O10128" i="3"/>
  <c r="O10120" i="3"/>
  <c r="O10112" i="3"/>
  <c r="O10104" i="3"/>
  <c r="O10096" i="3"/>
  <c r="O10088" i="3"/>
  <c r="O10080" i="3"/>
  <c r="O10072" i="3"/>
  <c r="O10064" i="3"/>
  <c r="O10056" i="3"/>
  <c r="O10048" i="3"/>
  <c r="O10040" i="3"/>
  <c r="O10032" i="3"/>
  <c r="O10024" i="3"/>
  <c r="O10016" i="3"/>
  <c r="O10008" i="3"/>
  <c r="O10000" i="3"/>
  <c r="O9992" i="3"/>
  <c r="O9984" i="3"/>
  <c r="O9976" i="3"/>
  <c r="O9968" i="3"/>
  <c r="O9960" i="3"/>
  <c r="O9952" i="3"/>
  <c r="O9944" i="3"/>
  <c r="O9936" i="3"/>
  <c r="O9928" i="3"/>
  <c r="O9920" i="3"/>
  <c r="O9912" i="3"/>
  <c r="O9904" i="3"/>
  <c r="O9896" i="3"/>
  <c r="O9888" i="3"/>
  <c r="O9880" i="3"/>
  <c r="O9872" i="3"/>
  <c r="O9864" i="3"/>
  <c r="O9856" i="3"/>
  <c r="O9848" i="3"/>
  <c r="O9840" i="3"/>
  <c r="O9832" i="3"/>
  <c r="O9824" i="3"/>
  <c r="O9816" i="3"/>
  <c r="O9808" i="3"/>
  <c r="O9800" i="3"/>
  <c r="O9792" i="3"/>
  <c r="O9784" i="3"/>
  <c r="O9776" i="3"/>
  <c r="O9768" i="3"/>
  <c r="O9760" i="3"/>
  <c r="O9752" i="3"/>
  <c r="O9744" i="3"/>
  <c r="O9736" i="3"/>
  <c r="O9728" i="3"/>
  <c r="O9720" i="3"/>
  <c r="O9712" i="3"/>
  <c r="O9704" i="3"/>
  <c r="O9696" i="3"/>
  <c r="O9688" i="3"/>
  <c r="O9680" i="3"/>
  <c r="O9672" i="3"/>
  <c r="O9664" i="3"/>
  <c r="O9656" i="3"/>
  <c r="O9648" i="3"/>
  <c r="O9640" i="3"/>
  <c r="O9632" i="3"/>
  <c r="O9624" i="3"/>
  <c r="O9616" i="3"/>
  <c r="O9608" i="3"/>
  <c r="O9600" i="3"/>
  <c r="O9592" i="3"/>
  <c r="O9584" i="3"/>
  <c r="O9576" i="3"/>
  <c r="O9568" i="3"/>
  <c r="O9560" i="3"/>
  <c r="O9552" i="3"/>
  <c r="O9544" i="3"/>
  <c r="O9536" i="3"/>
  <c r="O9528" i="3"/>
  <c r="O9520" i="3"/>
  <c r="O9512" i="3"/>
  <c r="O9504" i="3"/>
  <c r="O9496" i="3"/>
  <c r="O9488" i="3"/>
  <c r="O9480" i="3"/>
  <c r="O9472" i="3"/>
  <c r="O9464" i="3"/>
  <c r="O9456" i="3"/>
  <c r="O9448" i="3"/>
  <c r="O9440" i="3"/>
  <c r="O9432" i="3"/>
  <c r="O9424" i="3"/>
  <c r="O9416" i="3"/>
  <c r="O9408" i="3"/>
  <c r="O9400" i="3"/>
  <c r="O9392" i="3"/>
  <c r="O9384" i="3"/>
  <c r="O9376" i="3"/>
  <c r="O9368" i="3"/>
  <c r="O9360" i="3"/>
  <c r="O9352" i="3"/>
  <c r="O9344" i="3"/>
  <c r="O9336" i="3"/>
  <c r="O9328" i="3"/>
  <c r="O9320" i="3"/>
  <c r="O9312" i="3"/>
  <c r="O9304" i="3"/>
  <c r="O9296" i="3"/>
  <c r="O9288" i="3"/>
  <c r="O9280" i="3"/>
  <c r="O9272" i="3"/>
  <c r="O9264" i="3"/>
  <c r="O9256" i="3"/>
  <c r="O9248" i="3"/>
  <c r="O9240" i="3"/>
  <c r="O9232" i="3"/>
  <c r="O9224" i="3"/>
  <c r="O9216" i="3"/>
  <c r="O9208" i="3"/>
  <c r="O9200" i="3"/>
  <c r="O9192" i="3"/>
  <c r="O9184" i="3"/>
  <c r="O9176" i="3"/>
  <c r="O9168" i="3"/>
  <c r="O9160" i="3"/>
  <c r="O9152" i="3"/>
  <c r="O9144" i="3"/>
  <c r="O9136" i="3"/>
  <c r="O9128" i="3"/>
  <c r="O9120" i="3"/>
  <c r="O9112" i="3"/>
  <c r="O9104" i="3"/>
  <c r="O9096" i="3"/>
  <c r="O9088" i="3"/>
  <c r="O9080" i="3"/>
  <c r="O9072" i="3"/>
  <c r="O9064" i="3"/>
  <c r="O9056" i="3"/>
  <c r="O9048" i="3"/>
  <c r="O9040" i="3"/>
  <c r="O9032" i="3"/>
  <c r="O9024" i="3"/>
  <c r="O9016" i="3"/>
  <c r="O9008" i="3"/>
  <c r="O9000" i="3"/>
  <c r="O8992" i="3"/>
  <c r="O8984" i="3"/>
  <c r="O8976" i="3"/>
  <c r="O8968" i="3"/>
  <c r="O8960" i="3"/>
  <c r="O8952" i="3"/>
  <c r="O8944" i="3"/>
  <c r="O8936" i="3"/>
  <c r="O8928" i="3"/>
  <c r="O8920" i="3"/>
  <c r="O8912" i="3"/>
  <c r="O8904" i="3"/>
  <c r="O8896" i="3"/>
  <c r="O8888" i="3"/>
  <c r="O8880" i="3"/>
  <c r="O8872" i="3"/>
  <c r="O8864" i="3"/>
  <c r="O8856" i="3"/>
  <c r="O8848" i="3"/>
  <c r="O8840" i="3"/>
  <c r="O8832" i="3"/>
  <c r="O8824" i="3"/>
  <c r="O8816" i="3"/>
  <c r="O8808" i="3"/>
  <c r="O8800" i="3"/>
  <c r="O8792" i="3"/>
  <c r="O8784" i="3"/>
  <c r="O8776" i="3"/>
  <c r="O8768" i="3"/>
  <c r="O8760" i="3"/>
  <c r="O8752" i="3"/>
  <c r="O8744" i="3"/>
  <c r="O8736" i="3"/>
  <c r="O8728" i="3"/>
  <c r="O8720" i="3"/>
  <c r="O8712" i="3"/>
  <c r="O8704" i="3"/>
  <c r="O8696" i="3"/>
  <c r="O8688" i="3"/>
  <c r="O8680" i="3"/>
  <c r="O8672" i="3"/>
  <c r="O8664" i="3"/>
  <c r="O8656" i="3"/>
  <c r="O8648" i="3"/>
  <c r="O8640" i="3"/>
  <c r="O8632" i="3"/>
  <c r="O8624" i="3"/>
  <c r="O8616" i="3"/>
  <c r="O8608" i="3"/>
  <c r="O8600" i="3"/>
  <c r="O8592" i="3"/>
  <c r="O8584" i="3"/>
  <c r="O8576" i="3"/>
  <c r="O8568" i="3"/>
  <c r="O8560" i="3"/>
  <c r="O8552" i="3"/>
  <c r="O8544" i="3"/>
  <c r="O8536" i="3"/>
  <c r="O8528" i="3"/>
  <c r="O8520" i="3"/>
  <c r="O8512" i="3"/>
  <c r="O8504" i="3"/>
  <c r="O8496" i="3"/>
  <c r="O8488" i="3"/>
  <c r="O8480" i="3"/>
  <c r="O8472" i="3"/>
  <c r="O8464" i="3"/>
  <c r="O8456" i="3"/>
  <c r="O8448" i="3"/>
  <c r="O8440" i="3"/>
  <c r="O8432" i="3"/>
  <c r="O8424" i="3"/>
  <c r="O8416" i="3"/>
  <c r="O8408" i="3"/>
  <c r="O8400" i="3"/>
  <c r="O8392" i="3"/>
  <c r="O8384" i="3"/>
  <c r="O8376" i="3"/>
  <c r="O8368" i="3"/>
  <c r="O8360" i="3"/>
  <c r="O8352" i="3"/>
  <c r="O8344" i="3"/>
  <c r="O8336" i="3"/>
  <c r="O8328" i="3"/>
  <c r="O8320" i="3"/>
  <c r="O8312" i="3"/>
  <c r="O8304" i="3"/>
  <c r="O8296" i="3"/>
  <c r="O8288" i="3"/>
  <c r="O8280" i="3"/>
  <c r="O8272" i="3"/>
  <c r="O8264" i="3"/>
  <c r="O8256" i="3"/>
  <c r="O8248" i="3"/>
  <c r="O8240" i="3"/>
  <c r="O8232" i="3"/>
  <c r="O8224" i="3"/>
  <c r="O8216" i="3"/>
  <c r="O8208" i="3"/>
  <c r="O8200" i="3"/>
  <c r="O8192" i="3"/>
  <c r="O8184" i="3"/>
  <c r="O8176" i="3"/>
  <c r="O8168" i="3"/>
  <c r="O8160" i="3"/>
  <c r="O8152" i="3"/>
  <c r="O8144" i="3"/>
  <c r="O8136" i="3"/>
  <c r="O8128" i="3"/>
  <c r="O8120" i="3"/>
  <c r="O8112" i="3"/>
  <c r="O8104" i="3"/>
  <c r="O8096" i="3"/>
  <c r="O8088" i="3"/>
  <c r="O8080" i="3"/>
  <c r="O8072" i="3"/>
  <c r="O8064" i="3"/>
  <c r="O8056" i="3"/>
  <c r="O8048" i="3"/>
  <c r="O8040" i="3"/>
  <c r="O8032" i="3"/>
  <c r="O8024" i="3"/>
  <c r="O8016" i="3"/>
  <c r="O8008" i="3"/>
  <c r="O8000" i="3"/>
  <c r="O7992" i="3"/>
  <c r="O7984" i="3"/>
  <c r="O7976" i="3"/>
  <c r="O7968" i="3"/>
  <c r="O7960" i="3"/>
  <c r="O7952" i="3"/>
  <c r="O7944" i="3"/>
  <c r="O7936" i="3"/>
  <c r="O7928" i="3"/>
  <c r="O7920" i="3"/>
  <c r="O7912" i="3"/>
  <c r="O7904" i="3"/>
  <c r="O7896" i="3"/>
  <c r="O7888" i="3"/>
  <c r="O7880" i="3"/>
  <c r="O7872" i="3"/>
  <c r="O7864" i="3"/>
  <c r="O7856" i="3"/>
  <c r="O7848" i="3"/>
  <c r="O7840" i="3"/>
  <c r="O7832" i="3"/>
  <c r="O7824" i="3"/>
  <c r="O7816" i="3"/>
  <c r="O7808" i="3"/>
  <c r="O7800" i="3"/>
  <c r="O7792" i="3"/>
  <c r="O7784" i="3"/>
  <c r="O7776" i="3"/>
  <c r="O7768" i="3"/>
  <c r="O7760" i="3"/>
  <c r="O7752" i="3"/>
  <c r="O7744" i="3"/>
  <c r="O7736" i="3"/>
  <c r="O7728" i="3"/>
  <c r="O7720" i="3"/>
  <c r="O7712" i="3"/>
  <c r="O7704" i="3"/>
  <c r="O7696" i="3"/>
  <c r="O7688" i="3"/>
  <c r="O7680" i="3"/>
  <c r="O7672" i="3"/>
  <c r="O7664" i="3"/>
  <c r="O7656" i="3"/>
  <c r="O7648" i="3"/>
  <c r="O7640" i="3"/>
  <c r="O7632" i="3"/>
  <c r="O7624" i="3"/>
  <c r="O7616" i="3"/>
  <c r="O7608" i="3"/>
  <c r="O7600" i="3"/>
  <c r="O7592" i="3"/>
  <c r="O7584" i="3"/>
  <c r="O7576" i="3"/>
  <c r="O7568" i="3"/>
  <c r="O7560" i="3"/>
  <c r="O7552" i="3"/>
  <c r="O7544" i="3"/>
  <c r="O7536" i="3"/>
  <c r="O7528" i="3"/>
  <c r="O7520" i="3"/>
  <c r="O7512" i="3"/>
  <c r="O7504" i="3"/>
  <c r="O7496" i="3"/>
  <c r="O7488" i="3"/>
  <c r="O7480" i="3"/>
  <c r="O7472" i="3"/>
  <c r="O7464" i="3"/>
  <c r="O7456" i="3"/>
  <c r="O7448" i="3"/>
  <c r="O7440" i="3"/>
  <c r="O7432" i="3"/>
  <c r="O7424" i="3"/>
  <c r="O7416" i="3"/>
  <c r="O7408" i="3"/>
  <c r="O7400" i="3"/>
  <c r="O7392" i="3"/>
  <c r="O7384" i="3"/>
  <c r="O7376" i="3"/>
  <c r="O7368" i="3"/>
  <c r="O7360" i="3"/>
  <c r="O7352" i="3"/>
  <c r="O7344" i="3"/>
  <c r="O7336" i="3"/>
  <c r="O7328" i="3"/>
  <c r="O7320" i="3"/>
  <c r="O7312" i="3"/>
  <c r="O7304" i="3"/>
  <c r="O7296" i="3"/>
  <c r="O7288" i="3"/>
  <c r="O7280" i="3"/>
  <c r="O7272" i="3"/>
  <c r="O7264" i="3"/>
  <c r="O7256" i="3"/>
  <c r="O7248" i="3"/>
  <c r="O7240" i="3"/>
  <c r="O7232" i="3"/>
  <c r="O7224" i="3"/>
  <c r="O7216" i="3"/>
  <c r="O7208" i="3"/>
  <c r="O7200" i="3"/>
  <c r="O7192" i="3"/>
  <c r="O7184" i="3"/>
  <c r="O7176" i="3"/>
  <c r="O7168" i="3"/>
  <c r="O7160" i="3"/>
  <c r="O7152" i="3"/>
  <c r="O7144" i="3"/>
  <c r="O7136" i="3"/>
  <c r="O7128" i="3"/>
  <c r="O7120" i="3"/>
  <c r="O7112" i="3"/>
  <c r="O7104" i="3"/>
  <c r="O7096" i="3"/>
  <c r="O7088" i="3"/>
  <c r="O7080" i="3"/>
  <c r="O7072" i="3"/>
  <c r="O7064" i="3"/>
  <c r="O7056" i="3"/>
  <c r="O7048" i="3"/>
  <c r="O7040" i="3"/>
  <c r="O7032" i="3"/>
  <c r="O7024" i="3"/>
  <c r="O7016" i="3"/>
  <c r="O7008" i="3"/>
  <c r="O7000" i="3"/>
  <c r="O6992" i="3"/>
  <c r="O6984" i="3"/>
  <c r="O6976" i="3"/>
  <c r="O6968" i="3"/>
  <c r="O6960" i="3"/>
  <c r="O6952" i="3"/>
  <c r="O6944" i="3"/>
  <c r="O6936" i="3"/>
  <c r="O6928" i="3"/>
  <c r="O6920" i="3"/>
  <c r="O6912" i="3"/>
  <c r="O6904" i="3"/>
  <c r="O6896" i="3"/>
  <c r="O6888" i="3"/>
  <c r="O6880" i="3"/>
  <c r="O6872" i="3"/>
  <c r="O6864" i="3"/>
  <c r="O6856" i="3"/>
  <c r="O6848" i="3"/>
  <c r="O6840" i="3"/>
  <c r="O6832" i="3"/>
  <c r="O6824" i="3"/>
  <c r="O6816" i="3"/>
  <c r="O6808" i="3"/>
  <c r="O6800" i="3"/>
  <c r="O6792" i="3"/>
  <c r="O6784" i="3"/>
  <c r="O6776" i="3"/>
  <c r="O6768" i="3"/>
  <c r="O6760" i="3"/>
  <c r="O6752" i="3"/>
  <c r="O6744" i="3"/>
  <c r="O6736" i="3"/>
  <c r="O6728" i="3"/>
  <c r="O6720" i="3"/>
  <c r="O6712" i="3"/>
  <c r="O6704" i="3"/>
  <c r="O6696" i="3"/>
  <c r="O6688" i="3"/>
  <c r="O6680" i="3"/>
  <c r="O6672" i="3"/>
  <c r="O6664" i="3"/>
  <c r="O6656" i="3"/>
  <c r="O6648" i="3"/>
  <c r="O6640" i="3"/>
  <c r="O6632" i="3"/>
  <c r="O6624" i="3"/>
  <c r="O6616" i="3"/>
  <c r="O6608" i="3"/>
  <c r="O6600" i="3"/>
  <c r="O6592" i="3"/>
  <c r="O6584" i="3"/>
  <c r="O6576" i="3"/>
  <c r="O6568" i="3"/>
  <c r="O6560" i="3"/>
  <c r="O6552" i="3"/>
  <c r="O6544" i="3"/>
  <c r="O6536" i="3"/>
  <c r="O6528" i="3"/>
  <c r="O6520" i="3"/>
  <c r="O6512" i="3"/>
  <c r="O6504" i="3"/>
  <c r="O6496" i="3"/>
  <c r="O6488" i="3"/>
  <c r="O6480" i="3"/>
  <c r="O6472" i="3"/>
  <c r="O6464" i="3"/>
  <c r="O6456" i="3"/>
  <c r="O6448" i="3"/>
  <c r="O6440" i="3"/>
  <c r="O6432" i="3"/>
  <c r="O6424" i="3"/>
  <c r="O6416" i="3"/>
  <c r="O6408" i="3"/>
  <c r="O6400" i="3"/>
  <c r="O6392" i="3"/>
  <c r="O6384" i="3"/>
  <c r="O6376" i="3"/>
  <c r="O6368" i="3"/>
  <c r="O6360" i="3"/>
  <c r="O6352" i="3"/>
  <c r="O6344" i="3"/>
  <c r="O6336" i="3"/>
  <c r="O6328" i="3"/>
  <c r="O6320" i="3"/>
  <c r="O6312" i="3"/>
  <c r="O6304" i="3"/>
  <c r="O6296" i="3"/>
  <c r="O6288" i="3"/>
  <c r="O6280" i="3"/>
  <c r="O6272" i="3"/>
  <c r="O6264" i="3"/>
  <c r="O6256" i="3"/>
  <c r="O6248" i="3"/>
  <c r="O6240" i="3"/>
  <c r="O6232" i="3"/>
  <c r="O6224" i="3"/>
  <c r="O6216" i="3"/>
  <c r="O6208" i="3"/>
  <c r="O6200" i="3"/>
  <c r="O6192" i="3"/>
  <c r="O6184" i="3"/>
  <c r="O6176" i="3"/>
  <c r="O6168" i="3"/>
  <c r="O6160" i="3"/>
  <c r="O6152" i="3"/>
  <c r="O6144" i="3"/>
  <c r="O6136" i="3"/>
  <c r="O6128" i="3"/>
  <c r="O6120" i="3"/>
  <c r="O6112" i="3"/>
  <c r="O6104" i="3"/>
  <c r="O6096" i="3"/>
  <c r="O6088" i="3"/>
  <c r="O6080" i="3"/>
  <c r="O6072" i="3"/>
  <c r="O6064" i="3"/>
  <c r="O6056" i="3"/>
  <c r="O6048" i="3"/>
  <c r="O6040" i="3"/>
  <c r="O6032" i="3"/>
  <c r="O6024" i="3"/>
  <c r="O6016" i="3"/>
  <c r="O6008" i="3"/>
  <c r="O6000" i="3"/>
  <c r="O5992" i="3"/>
  <c r="O5984" i="3"/>
  <c r="O5976" i="3"/>
  <c r="O5968" i="3"/>
  <c r="O5960" i="3"/>
  <c r="O5952" i="3"/>
  <c r="O5944" i="3"/>
  <c r="O5936" i="3"/>
  <c r="O5928" i="3"/>
  <c r="O5920" i="3"/>
  <c r="O5912" i="3"/>
  <c r="O5904" i="3"/>
  <c r="O5896" i="3"/>
  <c r="O5888" i="3"/>
  <c r="O5880" i="3"/>
  <c r="O5872" i="3"/>
  <c r="O5864" i="3"/>
  <c r="O5856" i="3"/>
  <c r="O5848" i="3"/>
  <c r="O5840" i="3"/>
  <c r="O5832" i="3"/>
  <c r="O5824" i="3"/>
  <c r="O5816" i="3"/>
  <c r="O5808" i="3"/>
  <c r="O5800" i="3"/>
  <c r="O5792" i="3"/>
  <c r="O5784" i="3"/>
  <c r="O5776" i="3"/>
  <c r="O5768" i="3"/>
  <c r="O5760" i="3"/>
  <c r="O5752" i="3"/>
  <c r="O5744" i="3"/>
  <c r="O5736" i="3"/>
  <c r="O5728" i="3"/>
  <c r="O5720" i="3"/>
  <c r="O5712" i="3"/>
  <c r="O5704" i="3"/>
  <c r="O5696" i="3"/>
  <c r="O5688" i="3"/>
  <c r="O5680" i="3"/>
  <c r="O5672" i="3"/>
  <c r="O5664" i="3"/>
  <c r="O5656" i="3"/>
  <c r="O5648" i="3"/>
  <c r="O5640" i="3"/>
  <c r="O5632" i="3"/>
  <c r="O5624" i="3"/>
  <c r="O5616" i="3"/>
  <c r="O5608" i="3"/>
  <c r="O5600" i="3"/>
  <c r="O5592" i="3"/>
  <c r="O5584" i="3"/>
  <c r="O5576" i="3"/>
  <c r="O5568" i="3"/>
  <c r="O5560" i="3"/>
  <c r="O5552" i="3"/>
  <c r="O5544" i="3"/>
  <c r="O5536" i="3"/>
  <c r="O5528" i="3"/>
  <c r="O5520" i="3"/>
  <c r="O5512" i="3"/>
  <c r="O5504" i="3"/>
  <c r="O5496" i="3"/>
  <c r="O5488" i="3"/>
  <c r="O5480" i="3"/>
  <c r="O5472" i="3"/>
  <c r="O5464" i="3"/>
  <c r="O5456" i="3"/>
  <c r="O5448" i="3"/>
  <c r="O5440" i="3"/>
  <c r="O5432" i="3"/>
  <c r="O5424" i="3"/>
  <c r="O5416" i="3"/>
  <c r="O5408" i="3"/>
  <c r="O5400" i="3"/>
  <c r="O5392" i="3"/>
  <c r="O5384" i="3"/>
  <c r="O5376" i="3"/>
  <c r="O5368" i="3"/>
  <c r="O5360" i="3"/>
  <c r="O5352" i="3"/>
  <c r="O5344" i="3"/>
  <c r="O5336" i="3"/>
  <c r="O5328" i="3"/>
  <c r="O5320" i="3"/>
  <c r="O5312" i="3"/>
  <c r="O5304" i="3"/>
  <c r="O5296" i="3"/>
  <c r="O5288" i="3"/>
  <c r="O5280" i="3"/>
  <c r="O5272" i="3"/>
  <c r="O5264" i="3"/>
  <c r="O5256" i="3"/>
  <c r="O5248" i="3"/>
  <c r="O5240" i="3"/>
  <c r="O5232" i="3"/>
  <c r="O5224" i="3"/>
  <c r="O5216" i="3"/>
  <c r="O5208" i="3"/>
  <c r="O5200" i="3"/>
  <c r="O5192" i="3"/>
  <c r="O5184" i="3"/>
  <c r="O5176" i="3"/>
  <c r="O5168" i="3"/>
  <c r="O5160" i="3"/>
  <c r="O5152" i="3"/>
  <c r="O5144" i="3"/>
  <c r="O5136" i="3"/>
  <c r="O5128" i="3"/>
  <c r="O5120" i="3"/>
  <c r="O5112" i="3"/>
  <c r="O5104" i="3"/>
  <c r="O5096" i="3"/>
  <c r="O5088" i="3"/>
  <c r="O5080" i="3"/>
  <c r="O5072" i="3"/>
  <c r="O5064" i="3"/>
  <c r="O5056" i="3"/>
  <c r="O5048" i="3"/>
  <c r="O5040" i="3"/>
  <c r="O5032" i="3"/>
  <c r="O5024" i="3"/>
  <c r="O5016" i="3"/>
  <c r="O5008" i="3"/>
  <c r="O5000" i="3"/>
  <c r="O4992" i="3"/>
  <c r="O4984" i="3"/>
  <c r="O4976" i="3"/>
  <c r="O4968" i="3"/>
  <c r="O4960" i="3"/>
  <c r="O4952" i="3"/>
  <c r="O4944" i="3"/>
  <c r="O4936" i="3"/>
  <c r="O4928" i="3"/>
  <c r="O4920" i="3"/>
  <c r="O4912" i="3"/>
  <c r="O4904" i="3"/>
  <c r="O4896" i="3"/>
  <c r="O4888" i="3"/>
  <c r="O4880" i="3"/>
  <c r="O4872" i="3"/>
  <c r="O4864" i="3"/>
  <c r="O4856" i="3"/>
  <c r="O4848" i="3"/>
  <c r="O4840" i="3"/>
  <c r="O4832" i="3"/>
  <c r="O4824" i="3"/>
  <c r="O4816" i="3"/>
  <c r="O4808" i="3"/>
  <c r="O4800" i="3"/>
  <c r="O4792" i="3"/>
  <c r="O4784" i="3"/>
  <c r="O4776" i="3"/>
  <c r="O4768" i="3"/>
  <c r="O4760" i="3"/>
  <c r="O4752" i="3"/>
  <c r="O4744" i="3"/>
  <c r="O4736" i="3"/>
  <c r="O4728" i="3"/>
  <c r="O4720" i="3"/>
  <c r="O4712" i="3"/>
  <c r="O4704" i="3"/>
  <c r="O4696" i="3"/>
  <c r="O4688" i="3"/>
  <c r="O4680" i="3"/>
  <c r="O4672" i="3"/>
  <c r="O4664" i="3"/>
  <c r="O4656" i="3"/>
  <c r="O4648" i="3"/>
  <c r="O4640" i="3"/>
  <c r="O4632" i="3"/>
  <c r="O4624" i="3"/>
  <c r="O4616" i="3"/>
  <c r="O4608" i="3"/>
  <c r="O4600" i="3"/>
  <c r="O4592" i="3"/>
  <c r="O4584" i="3"/>
  <c r="O4576" i="3"/>
  <c r="O4568" i="3"/>
  <c r="O4560" i="3"/>
  <c r="O4552" i="3"/>
  <c r="O4544" i="3"/>
  <c r="O4536" i="3"/>
  <c r="O4528" i="3"/>
  <c r="O4520" i="3"/>
  <c r="O4512" i="3"/>
  <c r="O4504" i="3"/>
  <c r="O4496" i="3"/>
  <c r="O4488" i="3"/>
  <c r="O4480" i="3"/>
  <c r="O4472" i="3"/>
  <c r="O4464" i="3"/>
  <c r="O4456" i="3"/>
  <c r="O4448" i="3"/>
  <c r="O4440" i="3"/>
  <c r="O4432" i="3"/>
  <c r="O4424" i="3"/>
  <c r="O4416" i="3"/>
  <c r="O4408" i="3"/>
  <c r="O4400" i="3"/>
  <c r="O4392" i="3"/>
  <c r="O4384" i="3"/>
  <c r="O4376" i="3"/>
  <c r="O4368" i="3"/>
  <c r="O4360" i="3"/>
  <c r="O4352" i="3"/>
  <c r="O4344" i="3"/>
  <c r="O4336" i="3"/>
  <c r="O4328" i="3"/>
  <c r="O4320" i="3"/>
  <c r="O4312" i="3"/>
  <c r="O4304" i="3"/>
  <c r="O4296" i="3"/>
  <c r="O4288" i="3"/>
  <c r="O4280" i="3"/>
  <c r="O4272" i="3"/>
  <c r="O4264" i="3"/>
  <c r="O4256" i="3"/>
  <c r="O4248" i="3"/>
  <c r="O4240" i="3"/>
  <c r="O4232" i="3"/>
  <c r="O4224" i="3"/>
  <c r="O4216" i="3"/>
  <c r="O4208" i="3"/>
  <c r="O4200" i="3"/>
  <c r="O4192" i="3"/>
  <c r="O4184" i="3"/>
  <c r="O4176" i="3"/>
  <c r="O4168" i="3"/>
  <c r="O4160" i="3"/>
  <c r="O4152" i="3"/>
  <c r="O4144" i="3"/>
  <c r="O4136" i="3"/>
  <c r="O4128" i="3"/>
  <c r="O4120" i="3"/>
  <c r="O4112" i="3"/>
  <c r="O4104" i="3"/>
  <c r="O4096" i="3"/>
  <c r="O4088" i="3"/>
  <c r="O4080" i="3"/>
  <c r="O4072" i="3"/>
  <c r="O4064" i="3"/>
  <c r="O4056" i="3"/>
  <c r="O4048" i="3"/>
  <c r="O4040" i="3"/>
  <c r="O4032" i="3"/>
  <c r="O4024" i="3"/>
  <c r="O4016" i="3"/>
  <c r="O4008" i="3"/>
  <c r="O4000" i="3"/>
  <c r="O3992" i="3"/>
  <c r="O3984" i="3"/>
  <c r="O3976" i="3"/>
  <c r="O3968" i="3"/>
  <c r="O3960" i="3"/>
  <c r="O3952" i="3"/>
  <c r="O3944" i="3"/>
  <c r="O3936" i="3"/>
  <c r="O3928" i="3"/>
  <c r="O3920" i="3"/>
  <c r="O3912" i="3"/>
  <c r="O3904" i="3"/>
  <c r="O3896" i="3"/>
  <c r="O3888" i="3"/>
  <c r="O3880" i="3"/>
  <c r="O3872" i="3"/>
  <c r="O3864" i="3"/>
  <c r="O3856" i="3"/>
  <c r="O3848" i="3"/>
  <c r="O3840" i="3"/>
  <c r="O3832" i="3"/>
  <c r="O3824" i="3"/>
  <c r="O3816" i="3"/>
  <c r="O3808" i="3"/>
  <c r="O3800" i="3"/>
  <c r="O3792" i="3"/>
  <c r="O3784" i="3"/>
  <c r="O3776" i="3"/>
  <c r="O3768" i="3"/>
  <c r="O3760" i="3"/>
  <c r="O3752" i="3"/>
  <c r="O3744" i="3"/>
  <c r="O3736" i="3"/>
  <c r="O3728" i="3"/>
  <c r="O3720" i="3"/>
  <c r="O3712" i="3"/>
  <c r="O3704" i="3"/>
  <c r="O3696" i="3"/>
  <c r="O3688" i="3"/>
  <c r="O3680" i="3"/>
  <c r="O3672" i="3"/>
  <c r="O3664" i="3"/>
  <c r="O3656" i="3"/>
  <c r="O3648" i="3"/>
  <c r="O3640" i="3"/>
  <c r="O3632" i="3"/>
  <c r="O3624" i="3"/>
  <c r="O3616" i="3"/>
  <c r="O3608" i="3"/>
  <c r="O3600" i="3"/>
  <c r="O3592" i="3"/>
  <c r="O3584" i="3"/>
  <c r="O3576" i="3"/>
  <c r="O3568" i="3"/>
  <c r="O3560" i="3"/>
  <c r="O3552" i="3"/>
  <c r="O3544" i="3"/>
  <c r="O3536" i="3"/>
  <c r="O3528" i="3"/>
  <c r="O3520" i="3"/>
  <c r="O3512" i="3"/>
  <c r="O3504" i="3"/>
  <c r="O3496" i="3"/>
  <c r="O3488" i="3"/>
  <c r="O3480" i="3"/>
  <c r="O3472" i="3"/>
  <c r="O3464" i="3"/>
  <c r="O3456" i="3"/>
  <c r="O3448" i="3"/>
  <c r="O3440" i="3"/>
  <c r="O3432" i="3"/>
  <c r="O3424" i="3"/>
  <c r="O3416" i="3"/>
  <c r="O3408" i="3"/>
  <c r="O3400" i="3"/>
  <c r="O3392" i="3"/>
  <c r="O3384" i="3"/>
  <c r="O3376" i="3"/>
  <c r="O3368" i="3"/>
  <c r="O3360" i="3"/>
  <c r="O3352" i="3"/>
  <c r="O3344" i="3"/>
  <c r="O3336" i="3"/>
  <c r="O3328" i="3"/>
  <c r="O3320" i="3"/>
  <c r="O3312" i="3"/>
  <c r="O3304" i="3"/>
  <c r="O3296" i="3"/>
  <c r="O3288" i="3"/>
  <c r="O3280" i="3"/>
  <c r="O3272" i="3"/>
  <c r="O3264" i="3"/>
  <c r="O3256" i="3"/>
  <c r="O3248" i="3"/>
  <c r="O3240" i="3"/>
  <c r="O3232" i="3"/>
  <c r="O3224" i="3"/>
  <c r="O3216" i="3"/>
  <c r="O3208" i="3"/>
  <c r="O3200" i="3"/>
  <c r="O3192" i="3"/>
  <c r="O3184" i="3"/>
  <c r="O3176" i="3"/>
  <c r="O3168" i="3"/>
  <c r="O3160" i="3"/>
  <c r="O3152" i="3"/>
  <c r="O3144" i="3"/>
  <c r="O3136" i="3"/>
  <c r="O41170" i="3"/>
  <c r="O39122" i="3"/>
  <c r="O37074" i="3"/>
  <c r="O35057" i="3"/>
  <c r="O34276" i="3"/>
  <c r="O33597" i="3"/>
  <c r="O33043" i="3"/>
  <c r="O32531" i="3"/>
  <c r="O32019" i="3"/>
  <c r="O31507" i="3"/>
  <c r="O30995" i="3"/>
  <c r="O30499" i="3"/>
  <c r="O30160" i="3"/>
  <c r="O29817" i="3"/>
  <c r="O29539" i="3"/>
  <c r="O29307" i="3"/>
  <c r="O29080" i="3"/>
  <c r="O28857" i="3"/>
  <c r="O28625" i="3"/>
  <c r="O28395" i="3"/>
  <c r="O28176" i="3"/>
  <c r="O27965" i="3"/>
  <c r="O27793" i="3"/>
  <c r="O27627" i="3"/>
  <c r="O27453" i="3"/>
  <c r="O27309" i="3"/>
  <c r="O27181" i="3"/>
  <c r="O27064" i="3"/>
  <c r="O26957" i="3"/>
  <c r="O26857" i="3"/>
  <c r="O26753" i="3"/>
  <c r="O26651" i="3"/>
  <c r="O26552" i="3"/>
  <c r="O26445" i="3"/>
  <c r="O26345" i="3"/>
  <c r="O26241" i="3"/>
  <c r="O26139" i="3"/>
  <c r="O26040" i="3"/>
  <c r="O25933" i="3"/>
  <c r="O25833" i="3"/>
  <c r="O25729" i="3"/>
  <c r="O25635" i="3"/>
  <c r="O25555" i="3"/>
  <c r="O25472" i="3"/>
  <c r="O25392" i="3"/>
  <c r="O25307" i="3"/>
  <c r="O25226" i="3"/>
  <c r="O25146" i="3"/>
  <c r="O25061" i="3"/>
  <c r="O24981" i="3"/>
  <c r="O24898" i="3"/>
  <c r="O24817" i="3"/>
  <c r="O24757" i="3"/>
  <c r="O24704" i="3"/>
  <c r="O24664" i="3"/>
  <c r="O24629" i="3"/>
  <c r="O24594" i="3"/>
  <c r="O24562" i="3"/>
  <c r="O24526" i="3"/>
  <c r="O24493" i="3"/>
  <c r="O24461" i="3"/>
  <c r="O24423" i="3"/>
  <c r="O24390" i="3"/>
  <c r="O24358" i="3"/>
  <c r="O24320" i="3"/>
  <c r="O24287" i="3"/>
  <c r="O24255" i="3"/>
  <c r="O24218" i="3"/>
  <c r="O24184" i="3"/>
  <c r="O24157" i="3"/>
  <c r="O24126" i="3"/>
  <c r="O24099" i="3"/>
  <c r="O24077" i="3"/>
  <c r="O24050" i="3"/>
  <c r="O24026" i="3"/>
  <c r="O24003" i="3"/>
  <c r="O23977" i="3"/>
  <c r="O23953" i="3"/>
  <c r="O23930" i="3"/>
  <c r="O23904" i="3"/>
  <c r="O23880" i="3"/>
  <c r="O23857" i="3"/>
  <c r="O23831" i="3"/>
  <c r="O23807" i="3"/>
  <c r="O23786" i="3"/>
  <c r="O23763" i="3"/>
  <c r="O23742" i="3"/>
  <c r="O23722" i="3"/>
  <c r="O23699" i="3"/>
  <c r="O23678" i="3"/>
  <c r="O23658" i="3"/>
  <c r="O23635" i="3"/>
  <c r="O23614" i="3"/>
  <c r="O23594" i="3"/>
  <c r="O23571" i="3"/>
  <c r="O23550" i="3"/>
  <c r="O23530" i="3"/>
  <c r="O23507" i="3"/>
  <c r="O23486" i="3"/>
  <c r="O23466" i="3"/>
  <c r="O23443" i="3"/>
  <c r="O23423" i="3"/>
  <c r="O23407" i="3"/>
  <c r="O23391" i="3"/>
  <c r="O23375" i="3"/>
  <c r="O23359" i="3"/>
  <c r="O23343" i="3"/>
  <c r="O23327" i="3"/>
  <c r="O23311" i="3"/>
  <c r="O23295" i="3"/>
  <c r="O23279" i="3"/>
  <c r="O23263" i="3"/>
  <c r="O23247" i="3"/>
  <c r="O23231" i="3"/>
  <c r="O23215" i="3"/>
  <c r="O23199" i="3"/>
  <c r="O23183" i="3"/>
  <c r="O23167" i="3"/>
  <c r="O23151" i="3"/>
  <c r="O23135" i="3"/>
  <c r="O23119" i="3"/>
  <c r="O23103" i="3"/>
  <c r="O23087" i="3"/>
  <c r="O23071" i="3"/>
  <c r="O23055" i="3"/>
  <c r="O23039" i="3"/>
  <c r="O23023" i="3"/>
  <c r="O23007" i="3"/>
  <c r="O22991" i="3"/>
  <c r="O22975" i="3"/>
  <c r="O22959" i="3"/>
  <c r="O22943" i="3"/>
  <c r="O22927" i="3"/>
  <c r="O22911" i="3"/>
  <c r="O22895" i="3"/>
  <c r="O22879" i="3"/>
  <c r="O22863" i="3"/>
  <c r="O22847" i="3"/>
  <c r="O22831" i="3"/>
  <c r="O22815" i="3"/>
  <c r="O22799" i="3"/>
  <c r="O22783" i="3"/>
  <c r="O22767" i="3"/>
  <c r="O22751" i="3"/>
  <c r="O22735" i="3"/>
  <c r="O22719" i="3"/>
  <c r="O22703" i="3"/>
  <c r="O22687" i="3"/>
  <c r="O22671" i="3"/>
  <c r="O22655" i="3"/>
  <c r="O22639" i="3"/>
  <c r="O22623" i="3"/>
  <c r="O22607" i="3"/>
  <c r="O22591" i="3"/>
  <c r="O22575" i="3"/>
  <c r="O22559" i="3"/>
  <c r="O22543" i="3"/>
  <c r="O22527" i="3"/>
  <c r="O22511" i="3"/>
  <c r="O22495" i="3"/>
  <c r="O22479" i="3"/>
  <c r="O22463" i="3"/>
  <c r="O22447" i="3"/>
  <c r="O22431" i="3"/>
  <c r="O22415" i="3"/>
  <c r="O22399" i="3"/>
  <c r="O22383" i="3"/>
  <c r="O22367" i="3"/>
  <c r="O22351" i="3"/>
  <c r="O22335" i="3"/>
  <c r="O22319" i="3"/>
  <c r="O22303" i="3"/>
  <c r="O22287" i="3"/>
  <c r="O22271" i="3"/>
  <c r="O22255" i="3"/>
  <c r="O22239" i="3"/>
  <c r="O22223" i="3"/>
  <c r="O22207" i="3"/>
  <c r="O22191" i="3"/>
  <c r="O22175" i="3"/>
  <c r="O22159" i="3"/>
  <c r="O22143" i="3"/>
  <c r="O22127" i="3"/>
  <c r="O22111" i="3"/>
  <c r="O22095" i="3"/>
  <c r="O22079" i="3"/>
  <c r="O22063" i="3"/>
  <c r="O22047" i="3"/>
  <c r="O22031" i="3"/>
  <c r="O22015" i="3"/>
  <c r="O21999" i="3"/>
  <c r="O21983" i="3"/>
  <c r="O21967" i="3"/>
  <c r="O21951" i="3"/>
  <c r="O21935" i="3"/>
  <c r="O21919" i="3"/>
  <c r="O21903" i="3"/>
  <c r="O21887" i="3"/>
  <c r="O21871" i="3"/>
  <c r="O21855" i="3"/>
  <c r="O21839" i="3"/>
  <c r="O21823" i="3"/>
  <c r="O21807" i="3"/>
  <c r="O21791" i="3"/>
  <c r="O21775" i="3"/>
  <c r="O21759" i="3"/>
  <c r="O21743" i="3"/>
  <c r="O21727" i="3"/>
  <c r="O21711" i="3"/>
  <c r="O21695" i="3"/>
  <c r="O21679" i="3"/>
  <c r="O21663" i="3"/>
  <c r="O21647" i="3"/>
  <c r="O21631" i="3"/>
  <c r="O21615" i="3"/>
  <c r="O21599" i="3"/>
  <c r="O21583" i="3"/>
  <c r="O21567" i="3"/>
  <c r="O21551" i="3"/>
  <c r="O21535" i="3"/>
  <c r="O21519" i="3"/>
  <c r="O21503" i="3"/>
  <c r="O21487" i="3"/>
  <c r="O21471" i="3"/>
  <c r="O21455" i="3"/>
  <c r="O21439" i="3"/>
  <c r="O21423" i="3"/>
  <c r="O21407" i="3"/>
  <c r="O21391" i="3"/>
  <c r="O21375" i="3"/>
  <c r="O21359" i="3"/>
  <c r="O21343" i="3"/>
  <c r="O21327" i="3"/>
  <c r="O21311" i="3"/>
  <c r="O21295" i="3"/>
  <c r="O21279" i="3"/>
  <c r="O21263" i="3"/>
  <c r="O21247" i="3"/>
  <c r="O21231" i="3"/>
  <c r="O21215" i="3"/>
  <c r="O21199" i="3"/>
  <c r="O21183" i="3"/>
  <c r="O21167" i="3"/>
  <c r="O21151" i="3"/>
  <c r="O21135" i="3"/>
  <c r="O21119" i="3"/>
  <c r="O21103" i="3"/>
  <c r="O21087" i="3"/>
  <c r="O21071" i="3"/>
  <c r="O21055" i="3"/>
  <c r="O21039" i="3"/>
  <c r="O21023" i="3"/>
  <c r="O21007" i="3"/>
  <c r="O20991" i="3"/>
  <c r="O20975" i="3"/>
  <c r="O20959" i="3"/>
  <c r="O20943" i="3"/>
  <c r="O20927" i="3"/>
  <c r="O20911" i="3"/>
  <c r="O20895" i="3"/>
  <c r="O20879" i="3"/>
  <c r="O20863" i="3"/>
  <c r="O20847" i="3"/>
  <c r="O20831" i="3"/>
  <c r="O20815" i="3"/>
  <c r="O20799" i="3"/>
  <c r="O20783" i="3"/>
  <c r="O20767" i="3"/>
  <c r="O20751" i="3"/>
  <c r="O20735" i="3"/>
  <c r="O20719" i="3"/>
  <c r="O20703" i="3"/>
  <c r="O20687" i="3"/>
  <c r="O20674" i="3"/>
  <c r="O20662" i="3"/>
  <c r="O20648" i="3"/>
  <c r="O20635" i="3"/>
  <c r="O20623" i="3"/>
  <c r="O20610" i="3"/>
  <c r="O20598" i="3"/>
  <c r="O20584" i="3"/>
  <c r="O20571" i="3"/>
  <c r="O20559" i="3"/>
  <c r="O20546" i="3"/>
  <c r="O20534" i="3"/>
  <c r="O20520" i="3"/>
  <c r="O20507" i="3"/>
  <c r="O20495" i="3"/>
  <c r="O20482" i="3"/>
  <c r="O20470" i="3"/>
  <c r="O20456" i="3"/>
  <c r="O20443" i="3"/>
  <c r="O20431" i="3"/>
  <c r="O20418" i="3"/>
  <c r="O20406" i="3"/>
  <c r="O20392" i="3"/>
  <c r="O20379" i="3"/>
  <c r="O20367" i="3"/>
  <c r="O20354" i="3"/>
  <c r="O20342" i="3"/>
  <c r="O20328" i="3"/>
  <c r="O20315" i="3"/>
  <c r="O20303" i="3"/>
  <c r="O20290" i="3"/>
  <c r="O20278" i="3"/>
  <c r="O20264" i="3"/>
  <c r="O20251" i="3"/>
  <c r="O20239" i="3"/>
  <c r="O20226" i="3"/>
  <c r="O20214" i="3"/>
  <c r="O20200" i="3"/>
  <c r="O20187" i="3"/>
  <c r="O20175" i="3"/>
  <c r="O20162" i="3"/>
  <c r="O20150" i="3"/>
  <c r="O20136" i="3"/>
  <c r="O20123" i="3"/>
  <c r="O20111" i="3"/>
  <c r="O20098" i="3"/>
  <c r="O20086" i="3"/>
  <c r="O20072" i="3"/>
  <c r="O20059" i="3"/>
  <c r="O20047" i="3"/>
  <c r="O20034" i="3"/>
  <c r="O20022" i="3"/>
  <c r="O20008" i="3"/>
  <c r="O19995" i="3"/>
  <c r="O19983" i="3"/>
  <c r="O19970" i="3"/>
  <c r="O19958" i="3"/>
  <c r="O19944" i="3"/>
  <c r="O19931" i="3"/>
  <c r="O19919" i="3"/>
  <c r="O19906" i="3"/>
  <c r="O19894" i="3"/>
  <c r="O19880" i="3"/>
  <c r="O19867" i="3"/>
  <c r="O19855" i="3"/>
  <c r="O19842" i="3"/>
  <c r="O19830" i="3"/>
  <c r="O19816" i="3"/>
  <c r="O19803" i="3"/>
  <c r="O19791" i="3"/>
  <c r="O19778" i="3"/>
  <c r="O19766" i="3"/>
  <c r="O19752" i="3"/>
  <c r="O19739" i="3"/>
  <c r="O19727" i="3"/>
  <c r="O19714" i="3"/>
  <c r="O19702" i="3"/>
  <c r="O19688" i="3"/>
  <c r="O19675" i="3"/>
  <c r="O19663" i="3"/>
  <c r="O19650" i="3"/>
  <c r="O19638" i="3"/>
  <c r="O19624" i="3"/>
  <c r="O19611" i="3"/>
  <c r="O19599" i="3"/>
  <c r="O19586" i="3"/>
  <c r="O19574" i="3"/>
  <c r="O19560" i="3"/>
  <c r="O19547" i="3"/>
  <c r="O19535" i="3"/>
  <c r="O19522" i="3"/>
  <c r="O19510" i="3"/>
  <c r="O19496" i="3"/>
  <c r="O19483" i="3"/>
  <c r="O19471" i="3"/>
  <c r="O19458" i="3"/>
  <c r="O19446" i="3"/>
  <c r="O19432" i="3"/>
  <c r="O19419" i="3"/>
  <c r="O19407" i="3"/>
  <c r="O19394" i="3"/>
  <c r="O19382" i="3"/>
  <c r="O19368" i="3"/>
  <c r="O19355" i="3"/>
  <c r="O19343" i="3"/>
  <c r="O19330" i="3"/>
  <c r="O19318" i="3"/>
  <c r="O19304" i="3"/>
  <c r="O19291" i="3"/>
  <c r="O19279" i="3"/>
  <c r="O19266" i="3"/>
  <c r="O19254" i="3"/>
  <c r="O19240" i="3"/>
  <c r="O19227" i="3"/>
  <c r="O19215" i="3"/>
  <c r="O19202" i="3"/>
  <c r="O19190" i="3"/>
  <c r="O19176" i="3"/>
  <c r="O19163" i="3"/>
  <c r="O19151" i="3"/>
  <c r="O19138" i="3"/>
  <c r="O19126" i="3"/>
  <c r="O19112" i="3"/>
  <c r="O19099" i="3"/>
  <c r="O19087" i="3"/>
  <c r="O19074" i="3"/>
  <c r="O19062" i="3"/>
  <c r="O19048" i="3"/>
  <c r="O19035" i="3"/>
  <c r="O19023" i="3"/>
  <c r="O19010" i="3"/>
  <c r="O18998" i="3"/>
  <c r="O18984" i="3"/>
  <c r="O18971" i="3"/>
  <c r="O18960" i="3"/>
  <c r="O18950" i="3"/>
  <c r="O18938" i="3"/>
  <c r="O18928" i="3"/>
  <c r="O18918" i="3"/>
  <c r="O18906" i="3"/>
  <c r="O18896" i="3"/>
  <c r="O18886" i="3"/>
  <c r="O18874" i="3"/>
  <c r="O18864" i="3"/>
  <c r="O18854" i="3"/>
  <c r="O18842" i="3"/>
  <c r="O18832" i="3"/>
  <c r="O18822" i="3"/>
  <c r="O18810" i="3"/>
  <c r="O18800" i="3"/>
  <c r="O18790" i="3"/>
  <c r="O18778" i="3"/>
  <c r="O18768" i="3"/>
  <c r="O18758" i="3"/>
  <c r="O18746" i="3"/>
  <c r="O18736" i="3"/>
  <c r="O18726" i="3"/>
  <c r="O18714" i="3"/>
  <c r="O18704" i="3"/>
  <c r="O18694" i="3"/>
  <c r="O18682" i="3"/>
  <c r="O18672" i="3"/>
  <c r="O18662" i="3"/>
  <c r="O18650" i="3"/>
  <c r="O18640" i="3"/>
  <c r="O18630" i="3"/>
  <c r="O18618" i="3"/>
  <c r="O18608" i="3"/>
  <c r="O18598" i="3"/>
  <c r="O18586" i="3"/>
  <c r="O18576" i="3"/>
  <c r="O18566" i="3"/>
  <c r="O18554" i="3"/>
  <c r="O18544" i="3"/>
  <c r="O18534" i="3"/>
  <c r="O18522" i="3"/>
  <c r="O18512" i="3"/>
  <c r="O18502" i="3"/>
  <c r="O18490" i="3"/>
  <c r="O18480" i="3"/>
  <c r="O18470" i="3"/>
  <c r="O18458" i="3"/>
  <c r="O18448" i="3"/>
  <c r="O18438" i="3"/>
  <c r="O18426" i="3"/>
  <c r="O18416" i="3"/>
  <c r="O18406" i="3"/>
  <c r="O18394" i="3"/>
  <c r="O18384" i="3"/>
  <c r="O18374" i="3"/>
  <c r="O18362" i="3"/>
  <c r="O18352" i="3"/>
  <c r="O18342" i="3"/>
  <c r="O18330" i="3"/>
  <c r="O18320" i="3"/>
  <c r="O18310" i="3"/>
  <c r="O18298" i="3"/>
  <c r="O18288" i="3"/>
  <c r="O18278" i="3"/>
  <c r="O18267" i="3"/>
  <c r="O18258" i="3"/>
  <c r="O18249" i="3"/>
  <c r="O18240" i="3"/>
  <c r="O18231" i="3"/>
  <c r="O18222" i="3"/>
  <c r="O18213" i="3"/>
  <c r="O18203" i="3"/>
  <c r="O18194" i="3"/>
  <c r="O18185" i="3"/>
  <c r="O18176" i="3"/>
  <c r="O18167" i="3"/>
  <c r="O18158" i="3"/>
  <c r="O18149" i="3"/>
  <c r="O18139" i="3"/>
  <c r="O18130" i="3"/>
  <c r="O18121" i="3"/>
  <c r="O18112" i="3"/>
  <c r="O18103" i="3"/>
  <c r="O18094" i="3"/>
  <c r="O18085" i="3"/>
  <c r="O18075" i="3"/>
  <c r="O18066" i="3"/>
  <c r="O18057" i="3"/>
  <c r="O18048" i="3"/>
  <c r="O18039" i="3"/>
  <c r="O18030" i="3"/>
  <c r="O18021" i="3"/>
  <c r="O18011" i="3"/>
  <c r="O18002" i="3"/>
  <c r="O17993" i="3"/>
  <c r="O17984" i="3"/>
  <c r="O17975" i="3"/>
  <c r="O17966" i="3"/>
  <c r="O17957" i="3"/>
  <c r="O17947" i="3"/>
  <c r="O17938" i="3"/>
  <c r="O17929" i="3"/>
  <c r="O17920" i="3"/>
  <c r="O17911" i="3"/>
  <c r="O17902" i="3"/>
  <c r="O17893" i="3"/>
  <c r="O17883" i="3"/>
  <c r="O17874" i="3"/>
  <c r="O17865" i="3"/>
  <c r="O17856" i="3"/>
  <c r="O17847" i="3"/>
  <c r="O17838" i="3"/>
  <c r="O17829" i="3"/>
  <c r="O17819" i="3"/>
  <c r="O17810" i="3"/>
  <c r="O17801" i="3"/>
  <c r="O17792" i="3"/>
  <c r="O17783" i="3"/>
  <c r="O17774" i="3"/>
  <c r="O17765" i="3"/>
  <c r="O17755" i="3"/>
  <c r="O17746" i="3"/>
  <c r="O17737" i="3"/>
  <c r="O17728" i="3"/>
  <c r="O17719" i="3"/>
  <c r="O17710" i="3"/>
  <c r="O17701" i="3"/>
  <c r="O17691" i="3"/>
  <c r="O17682" i="3"/>
  <c r="O17673" i="3"/>
  <c r="O17664" i="3"/>
  <c r="O17655" i="3"/>
  <c r="O17646" i="3"/>
  <c r="O17637" i="3"/>
  <c r="O17627" i="3"/>
  <c r="O17618" i="3"/>
  <c r="O17609" i="3"/>
  <c r="O17600" i="3"/>
  <c r="O17591" i="3"/>
  <c r="O17582" i="3"/>
  <c r="O17573" i="3"/>
  <c r="O17563" i="3"/>
  <c r="O17554" i="3"/>
  <c r="O17545" i="3"/>
  <c r="O17536" i="3"/>
  <c r="O17527" i="3"/>
  <c r="O17518" i="3"/>
  <c r="O17509" i="3"/>
  <c r="O17499" i="3"/>
  <c r="O17490" i="3"/>
  <c r="O17481" i="3"/>
  <c r="O17472" i="3"/>
  <c r="O17463" i="3"/>
  <c r="O17454" i="3"/>
  <c r="O17445" i="3"/>
  <c r="O17435" i="3"/>
  <c r="O17426" i="3"/>
  <c r="O17417" i="3"/>
  <c r="O17408" i="3"/>
  <c r="O17399" i="3"/>
  <c r="O17390" i="3"/>
  <c r="O17381" i="3"/>
  <c r="O17371" i="3"/>
  <c r="O17362" i="3"/>
  <c r="O17353" i="3"/>
  <c r="O17344" i="3"/>
  <c r="O17335" i="3"/>
  <c r="O17326" i="3"/>
  <c r="O17317" i="3"/>
  <c r="O17307" i="3"/>
  <c r="O17298" i="3"/>
  <c r="O17289" i="3"/>
  <c r="O17280" i="3"/>
  <c r="O17271" i="3"/>
  <c r="O17262" i="3"/>
  <c r="O17253" i="3"/>
  <c r="O17243" i="3"/>
  <c r="O17234" i="3"/>
  <c r="O17225" i="3"/>
  <c r="O17216" i="3"/>
  <c r="O17207" i="3"/>
  <c r="O17198" i="3"/>
  <c r="O17189" i="3"/>
  <c r="O17179" i="3"/>
  <c r="O17170" i="3"/>
  <c r="O17161" i="3"/>
  <c r="O17152" i="3"/>
  <c r="O17143" i="3"/>
  <c r="O17134" i="3"/>
  <c r="O17125" i="3"/>
  <c r="O17115" i="3"/>
  <c r="O17106" i="3"/>
  <c r="O17097" i="3"/>
  <c r="O17088" i="3"/>
  <c r="O17079" i="3"/>
  <c r="O17070" i="3"/>
  <c r="O17061" i="3"/>
  <c r="O17051" i="3"/>
  <c r="O17042" i="3"/>
  <c r="O17033" i="3"/>
  <c r="O17024" i="3"/>
  <c r="O17015" i="3"/>
  <c r="O17006" i="3"/>
  <c r="O16997" i="3"/>
  <c r="O16987" i="3"/>
  <c r="O16978" i="3"/>
  <c r="O16969" i="3"/>
  <c r="O16960" i="3"/>
  <c r="O16951" i="3"/>
  <c r="O16942" i="3"/>
  <c r="O16933" i="3"/>
  <c r="O16923" i="3"/>
  <c r="O16914" i="3"/>
  <c r="O16905" i="3"/>
  <c r="O16896" i="3"/>
  <c r="O16887" i="3"/>
  <c r="O16878" i="3"/>
  <c r="O16869" i="3"/>
  <c r="O16859" i="3"/>
  <c r="O16850" i="3"/>
  <c r="O16841" i="3"/>
  <c r="O16832" i="3"/>
  <c r="O16823" i="3"/>
  <c r="O16814" i="3"/>
  <c r="O16805" i="3"/>
  <c r="O16795" i="3"/>
  <c r="O16786" i="3"/>
  <c r="O16777" i="3"/>
  <c r="O16768" i="3"/>
  <c r="O16759" i="3"/>
  <c r="O16750" i="3"/>
  <c r="O16741" i="3"/>
  <c r="O16731" i="3"/>
  <c r="O16722" i="3"/>
  <c r="O16713" i="3"/>
  <c r="O16704" i="3"/>
  <c r="O16695" i="3"/>
  <c r="O16686" i="3"/>
  <c r="O16677" i="3"/>
  <c r="O16667" i="3"/>
  <c r="O16658" i="3"/>
  <c r="O16649" i="3"/>
  <c r="O16640" i="3"/>
  <c r="O16631" i="3"/>
  <c r="O16622" i="3"/>
  <c r="O16613" i="3"/>
  <c r="O16603" i="3"/>
  <c r="O16594" i="3"/>
  <c r="O16585" i="3"/>
  <c r="O16576" i="3"/>
  <c r="O16567" i="3"/>
  <c r="O16558" i="3"/>
  <c r="O16549" i="3"/>
  <c r="O16539" i="3"/>
  <c r="O16530" i="3"/>
  <c r="O16521" i="3"/>
  <c r="O16512" i="3"/>
  <c r="O16503" i="3"/>
  <c r="O16494" i="3"/>
  <c r="O16485" i="3"/>
  <c r="O16475" i="3"/>
  <c r="O16466" i="3"/>
  <c r="O16457" i="3"/>
  <c r="O16448" i="3"/>
  <c r="O16439" i="3"/>
  <c r="O16430" i="3"/>
  <c r="O16421" i="3"/>
  <c r="O16411" i="3"/>
  <c r="O16402" i="3"/>
  <c r="O16393" i="3"/>
  <c r="O16384" i="3"/>
  <c r="O16375" i="3"/>
  <c r="O16366" i="3"/>
  <c r="O16357" i="3"/>
  <c r="O16347" i="3"/>
  <c r="O16338" i="3"/>
  <c r="O16329" i="3"/>
  <c r="O16320" i="3"/>
  <c r="O16311" i="3"/>
  <c r="O16303" i="3"/>
  <c r="O16295" i="3"/>
  <c r="O16287" i="3"/>
  <c r="O16279" i="3"/>
  <c r="O16271" i="3"/>
  <c r="O16263" i="3"/>
  <c r="O16255" i="3"/>
  <c r="O16247" i="3"/>
  <c r="O16239" i="3"/>
  <c r="O16231" i="3"/>
  <c r="O16223" i="3"/>
  <c r="O16215" i="3"/>
  <c r="O16207" i="3"/>
  <c r="O16199" i="3"/>
  <c r="O16191" i="3"/>
  <c r="O16183" i="3"/>
  <c r="O16175" i="3"/>
  <c r="O16167" i="3"/>
  <c r="O16159" i="3"/>
  <c r="O16151" i="3"/>
  <c r="O16143" i="3"/>
  <c r="O16135" i="3"/>
  <c r="O16127" i="3"/>
  <c r="O16119" i="3"/>
  <c r="O16111" i="3"/>
  <c r="O16103" i="3"/>
  <c r="O16095" i="3"/>
  <c r="O16087" i="3"/>
  <c r="O16079" i="3"/>
  <c r="O16071" i="3"/>
  <c r="O16063" i="3"/>
  <c r="O16055" i="3"/>
  <c r="O16047" i="3"/>
  <c r="O16039" i="3"/>
  <c r="O16031" i="3"/>
  <c r="O16023" i="3"/>
  <c r="O16015" i="3"/>
  <c r="O16007" i="3"/>
  <c r="O15999" i="3"/>
  <c r="O15991" i="3"/>
  <c r="O15983" i="3"/>
  <c r="O15975" i="3"/>
  <c r="O15967" i="3"/>
  <c r="O15959" i="3"/>
  <c r="O15951" i="3"/>
  <c r="O15943" i="3"/>
  <c r="O15935" i="3"/>
  <c r="O15927" i="3"/>
  <c r="O15919" i="3"/>
  <c r="O15911" i="3"/>
  <c r="O15903" i="3"/>
  <c r="O15895" i="3"/>
  <c r="O15887" i="3"/>
  <c r="O15879" i="3"/>
  <c r="O15871" i="3"/>
  <c r="O15863" i="3"/>
  <c r="O15855" i="3"/>
  <c r="O15847" i="3"/>
  <c r="O15839" i="3"/>
  <c r="O15831" i="3"/>
  <c r="O15823" i="3"/>
  <c r="O15815" i="3"/>
  <c r="O15807" i="3"/>
  <c r="O15799" i="3"/>
  <c r="O15791" i="3"/>
  <c r="O15783" i="3"/>
  <c r="O15775" i="3"/>
  <c r="O15767" i="3"/>
  <c r="O15759" i="3"/>
  <c r="O15751" i="3"/>
  <c r="O15743" i="3"/>
  <c r="O15735" i="3"/>
  <c r="O15727" i="3"/>
  <c r="O15719" i="3"/>
  <c r="O15711" i="3"/>
  <c r="O15703" i="3"/>
  <c r="O15695" i="3"/>
  <c r="O15687" i="3"/>
  <c r="O15679" i="3"/>
  <c r="O15671" i="3"/>
  <c r="O15663" i="3"/>
  <c r="O15655" i="3"/>
  <c r="O15647" i="3"/>
  <c r="O15639" i="3"/>
  <c r="O15631" i="3"/>
  <c r="O15623" i="3"/>
  <c r="O15615" i="3"/>
  <c r="O15607" i="3"/>
  <c r="O15599" i="3"/>
  <c r="O15591" i="3"/>
  <c r="O15583" i="3"/>
  <c r="O15575" i="3"/>
  <c r="O15567" i="3"/>
  <c r="O15559" i="3"/>
  <c r="O15551" i="3"/>
  <c r="O15543" i="3"/>
  <c r="O15535" i="3"/>
  <c r="O15527" i="3"/>
  <c r="O15519" i="3"/>
  <c r="O15511" i="3"/>
  <c r="O15503" i="3"/>
  <c r="O15495" i="3"/>
  <c r="O15487" i="3"/>
  <c r="O15479" i="3"/>
  <c r="O15471" i="3"/>
  <c r="O15463" i="3"/>
  <c r="O15455" i="3"/>
  <c r="O15447" i="3"/>
  <c r="O15439" i="3"/>
  <c r="O15431" i="3"/>
  <c r="O15423" i="3"/>
  <c r="O15415" i="3"/>
  <c r="O15407" i="3"/>
  <c r="O15399" i="3"/>
  <c r="O15391" i="3"/>
  <c r="O15383" i="3"/>
  <c r="O15375" i="3"/>
  <c r="O15367" i="3"/>
  <c r="O15359" i="3"/>
  <c r="O15351" i="3"/>
  <c r="O15343" i="3"/>
  <c r="O15335" i="3"/>
  <c r="O15327" i="3"/>
  <c r="O15319" i="3"/>
  <c r="O15311" i="3"/>
  <c r="O15303" i="3"/>
  <c r="O15295" i="3"/>
  <c r="O15287" i="3"/>
  <c r="O15279" i="3"/>
  <c r="O15271" i="3"/>
  <c r="O15263" i="3"/>
  <c r="O15255" i="3"/>
  <c r="O15247" i="3"/>
  <c r="O15239" i="3"/>
  <c r="O15231" i="3"/>
  <c r="O15223" i="3"/>
  <c r="O15215" i="3"/>
  <c r="O15207" i="3"/>
  <c r="O15199" i="3"/>
  <c r="O15191" i="3"/>
  <c r="O15183" i="3"/>
  <c r="O15175" i="3"/>
  <c r="O15167" i="3"/>
  <c r="O15159" i="3"/>
  <c r="O15151" i="3"/>
  <c r="O15143" i="3"/>
  <c r="O15135" i="3"/>
  <c r="O15127" i="3"/>
  <c r="O15119" i="3"/>
  <c r="O15111" i="3"/>
  <c r="O15103" i="3"/>
  <c r="O15095" i="3"/>
  <c r="O15087" i="3"/>
  <c r="O15079" i="3"/>
  <c r="O15071" i="3"/>
  <c r="O15063" i="3"/>
  <c r="O15055" i="3"/>
  <c r="O15047" i="3"/>
  <c r="O15039" i="3"/>
  <c r="O15031" i="3"/>
  <c r="O15023" i="3"/>
  <c r="O15015" i="3"/>
  <c r="O15007" i="3"/>
  <c r="O14999" i="3"/>
  <c r="O14991" i="3"/>
  <c r="O14983" i="3"/>
  <c r="O14975" i="3"/>
  <c r="O14967" i="3"/>
  <c r="O14959" i="3"/>
  <c r="O14951" i="3"/>
  <c r="O14943" i="3"/>
  <c r="O14935" i="3"/>
  <c r="O14927" i="3"/>
  <c r="O14919" i="3"/>
  <c r="O14911" i="3"/>
  <c r="O14903" i="3"/>
  <c r="O14895" i="3"/>
  <c r="O14887" i="3"/>
  <c r="O14879" i="3"/>
  <c r="O14871" i="3"/>
  <c r="O14863" i="3"/>
  <c r="O14855" i="3"/>
  <c r="O14847" i="3"/>
  <c r="O14839" i="3"/>
  <c r="O14831" i="3"/>
  <c r="O14823" i="3"/>
  <c r="O14815" i="3"/>
  <c r="O14807" i="3"/>
  <c r="O14799" i="3"/>
  <c r="O14791" i="3"/>
  <c r="O14783" i="3"/>
  <c r="O14775" i="3"/>
  <c r="O14767" i="3"/>
  <c r="O14759" i="3"/>
  <c r="O14751" i="3"/>
  <c r="O14743" i="3"/>
  <c r="O14735" i="3"/>
  <c r="O14727" i="3"/>
  <c r="O14719" i="3"/>
  <c r="O14711" i="3"/>
  <c r="O14703" i="3"/>
  <c r="O14695" i="3"/>
  <c r="O14687" i="3"/>
  <c r="O14679" i="3"/>
  <c r="O14671" i="3"/>
  <c r="O14663" i="3"/>
  <c r="O14655" i="3"/>
  <c r="O14647" i="3"/>
  <c r="O14639" i="3"/>
  <c r="O14631" i="3"/>
  <c r="O14623" i="3"/>
  <c r="O14615" i="3"/>
  <c r="O14607" i="3"/>
  <c r="O14599" i="3"/>
  <c r="O14591" i="3"/>
  <c r="O14583" i="3"/>
  <c r="O14575" i="3"/>
  <c r="O14567" i="3"/>
  <c r="O14559" i="3"/>
  <c r="O14551" i="3"/>
  <c r="O14543" i="3"/>
  <c r="O14535" i="3"/>
  <c r="O14527" i="3"/>
  <c r="O14519" i="3"/>
  <c r="O14511" i="3"/>
  <c r="O14503" i="3"/>
  <c r="O14495" i="3"/>
  <c r="O14487" i="3"/>
  <c r="O14479" i="3"/>
  <c r="O14471" i="3"/>
  <c r="O14463" i="3"/>
  <c r="O14455" i="3"/>
  <c r="O14447" i="3"/>
  <c r="O14439" i="3"/>
  <c r="O14431" i="3"/>
  <c r="O14423" i="3"/>
  <c r="O14415" i="3"/>
  <c r="O14407" i="3"/>
  <c r="O14399" i="3"/>
  <c r="O14391" i="3"/>
  <c r="O14383" i="3"/>
  <c r="O14375" i="3"/>
  <c r="O14367" i="3"/>
  <c r="O14359" i="3"/>
  <c r="O14351" i="3"/>
  <c r="O14343" i="3"/>
  <c r="O14335" i="3"/>
  <c r="O14327" i="3"/>
  <c r="O14319" i="3"/>
  <c r="O14311" i="3"/>
  <c r="O14303" i="3"/>
  <c r="O14295" i="3"/>
  <c r="O14287" i="3"/>
  <c r="O14279" i="3"/>
  <c r="O14271" i="3"/>
  <c r="O14263" i="3"/>
  <c r="O14255" i="3"/>
  <c r="O14247" i="3"/>
  <c r="O14239" i="3"/>
  <c r="O14231" i="3"/>
  <c r="O14223" i="3"/>
  <c r="O14215" i="3"/>
  <c r="O14207" i="3"/>
  <c r="O14199" i="3"/>
  <c r="O14191" i="3"/>
  <c r="O14183" i="3"/>
  <c r="O14175" i="3"/>
  <c r="O14167" i="3"/>
  <c r="O14159" i="3"/>
  <c r="O14151" i="3"/>
  <c r="O14143" i="3"/>
  <c r="O14135" i="3"/>
  <c r="O14127" i="3"/>
  <c r="O14119" i="3"/>
  <c r="O14111" i="3"/>
  <c r="O14103" i="3"/>
  <c r="O14095" i="3"/>
  <c r="O14087" i="3"/>
  <c r="O14079" i="3"/>
  <c r="O14071" i="3"/>
  <c r="O14063" i="3"/>
  <c r="O14055" i="3"/>
  <c r="O14047" i="3"/>
  <c r="O14039" i="3"/>
  <c r="O14031" i="3"/>
  <c r="O14023" i="3"/>
  <c r="O14015" i="3"/>
  <c r="O14007" i="3"/>
  <c r="O13999" i="3"/>
  <c r="O13991" i="3"/>
  <c r="O13983" i="3"/>
  <c r="O13975" i="3"/>
  <c r="O13967" i="3"/>
  <c r="O13959" i="3"/>
  <c r="O13951" i="3"/>
  <c r="O13943" i="3"/>
  <c r="O13935" i="3"/>
  <c r="O13927" i="3"/>
  <c r="O13919" i="3"/>
  <c r="O13911" i="3"/>
  <c r="O13903" i="3"/>
  <c r="O13895" i="3"/>
  <c r="O13887" i="3"/>
  <c r="O13879" i="3"/>
  <c r="O13871" i="3"/>
  <c r="O13863" i="3"/>
  <c r="O13855" i="3"/>
  <c r="O13847" i="3"/>
  <c r="O13839" i="3"/>
  <c r="O13831" i="3"/>
  <c r="O13823" i="3"/>
  <c r="O13815" i="3"/>
  <c r="O13807" i="3"/>
  <c r="O13799" i="3"/>
  <c r="O13791" i="3"/>
  <c r="O13783" i="3"/>
  <c r="O13775" i="3"/>
  <c r="O13767" i="3"/>
  <c r="O13759" i="3"/>
  <c r="O13751" i="3"/>
  <c r="O13743" i="3"/>
  <c r="O13735" i="3"/>
  <c r="O13727" i="3"/>
  <c r="O13719" i="3"/>
  <c r="O13711" i="3"/>
  <c r="O13703" i="3"/>
  <c r="O13695" i="3"/>
  <c r="O13687" i="3"/>
  <c r="O13679" i="3"/>
  <c r="O13671" i="3"/>
  <c r="O13663" i="3"/>
  <c r="O13655" i="3"/>
  <c r="O13647" i="3"/>
  <c r="O13639" i="3"/>
  <c r="O13631" i="3"/>
  <c r="O13623" i="3"/>
  <c r="O13615" i="3"/>
  <c r="O13607" i="3"/>
  <c r="O13599" i="3"/>
  <c r="O13591" i="3"/>
  <c r="O13583" i="3"/>
  <c r="O13575" i="3"/>
  <c r="O13567" i="3"/>
  <c r="O13559" i="3"/>
  <c r="O13551" i="3"/>
  <c r="O13543" i="3"/>
  <c r="O13535" i="3"/>
  <c r="O13527" i="3"/>
  <c r="O13519" i="3"/>
  <c r="O13511" i="3"/>
  <c r="O13503" i="3"/>
  <c r="O13495" i="3"/>
  <c r="O13487" i="3"/>
  <c r="O13479" i="3"/>
  <c r="O13471" i="3"/>
  <c r="O13463" i="3"/>
  <c r="O13455" i="3"/>
  <c r="O13447" i="3"/>
  <c r="O13439" i="3"/>
  <c r="O13431" i="3"/>
  <c r="O13423" i="3"/>
  <c r="O13415" i="3"/>
  <c r="O13407" i="3"/>
  <c r="O13399" i="3"/>
  <c r="O13391" i="3"/>
  <c r="O13383" i="3"/>
  <c r="O13375" i="3"/>
  <c r="O13367" i="3"/>
  <c r="O13359" i="3"/>
  <c r="O13351" i="3"/>
  <c r="O13343" i="3"/>
  <c r="O13335" i="3"/>
  <c r="O13327" i="3"/>
  <c r="O13319" i="3"/>
  <c r="O13311" i="3"/>
  <c r="O13303" i="3"/>
  <c r="O13295" i="3"/>
  <c r="O13287" i="3"/>
  <c r="O13279" i="3"/>
  <c r="O13271" i="3"/>
  <c r="O13263" i="3"/>
  <c r="O13255" i="3"/>
  <c r="O13247" i="3"/>
  <c r="O13239" i="3"/>
  <c r="O13231" i="3"/>
  <c r="O13223" i="3"/>
  <c r="O13215" i="3"/>
  <c r="O13207" i="3"/>
  <c r="O13199" i="3"/>
  <c r="O13191" i="3"/>
  <c r="O13183" i="3"/>
  <c r="O13175" i="3"/>
  <c r="O13167" i="3"/>
  <c r="O13159" i="3"/>
  <c r="O13151" i="3"/>
  <c r="O13143" i="3"/>
  <c r="O13135" i="3"/>
  <c r="O13127" i="3"/>
  <c r="O13119" i="3"/>
  <c r="O13111" i="3"/>
  <c r="O13103" i="3"/>
  <c r="O13095" i="3"/>
  <c r="O13087" i="3"/>
  <c r="O13079" i="3"/>
  <c r="O13071" i="3"/>
  <c r="O13063" i="3"/>
  <c r="O13055" i="3"/>
  <c r="O13047" i="3"/>
  <c r="O13039" i="3"/>
  <c r="O13031" i="3"/>
  <c r="O13023" i="3"/>
  <c r="O13015" i="3"/>
  <c r="O13007" i="3"/>
  <c r="O12999" i="3"/>
  <c r="O12991" i="3"/>
  <c r="O12983" i="3"/>
  <c r="O12975" i="3"/>
  <c r="O12967" i="3"/>
  <c r="O12959" i="3"/>
  <c r="O12951" i="3"/>
  <c r="O12943" i="3"/>
  <c r="O12935" i="3"/>
  <c r="O12927" i="3"/>
  <c r="O12919" i="3"/>
  <c r="O12911" i="3"/>
  <c r="O12903" i="3"/>
  <c r="O12895" i="3"/>
  <c r="O12887" i="3"/>
  <c r="O12879" i="3"/>
  <c r="O12871" i="3"/>
  <c r="O12863" i="3"/>
  <c r="O12855" i="3"/>
  <c r="O12847" i="3"/>
  <c r="O12839" i="3"/>
  <c r="O12831" i="3"/>
  <c r="O12823" i="3"/>
  <c r="O12815" i="3"/>
  <c r="O12807" i="3"/>
  <c r="O12799" i="3"/>
  <c r="O12791" i="3"/>
  <c r="O12783" i="3"/>
  <c r="O12775" i="3"/>
  <c r="O12767" i="3"/>
  <c r="O12759" i="3"/>
  <c r="O12751" i="3"/>
  <c r="O12743" i="3"/>
  <c r="O12735" i="3"/>
  <c r="O12727" i="3"/>
  <c r="O12719" i="3"/>
  <c r="O12711" i="3"/>
  <c r="O12703" i="3"/>
  <c r="O12695" i="3"/>
  <c r="O12687" i="3"/>
  <c r="O12679" i="3"/>
  <c r="O12671" i="3"/>
  <c r="O12663" i="3"/>
  <c r="O12655" i="3"/>
  <c r="O12647" i="3"/>
  <c r="O12639" i="3"/>
  <c r="O12631" i="3"/>
  <c r="O12623" i="3"/>
  <c r="O12615" i="3"/>
  <c r="O12607" i="3"/>
  <c r="O12599" i="3"/>
  <c r="O12591" i="3"/>
  <c r="O12583" i="3"/>
  <c r="O12575" i="3"/>
  <c r="O12567" i="3"/>
  <c r="O12559" i="3"/>
  <c r="O12551" i="3"/>
  <c r="O12543" i="3"/>
  <c r="O12535" i="3"/>
  <c r="O12527" i="3"/>
  <c r="O12519" i="3"/>
  <c r="O12511" i="3"/>
  <c r="O12503" i="3"/>
  <c r="O12495" i="3"/>
  <c r="O12487" i="3"/>
  <c r="O12479" i="3"/>
  <c r="O12471" i="3"/>
  <c r="O12463" i="3"/>
  <c r="O12455" i="3"/>
  <c r="O12447" i="3"/>
  <c r="O12439" i="3"/>
  <c r="O12431" i="3"/>
  <c r="O12423" i="3"/>
  <c r="O12415" i="3"/>
  <c r="O12407" i="3"/>
  <c r="O12399" i="3"/>
  <c r="O12391" i="3"/>
  <c r="O12383" i="3"/>
  <c r="O12375" i="3"/>
  <c r="O12367" i="3"/>
  <c r="O12359" i="3"/>
  <c r="O12351" i="3"/>
  <c r="O12343" i="3"/>
  <c r="O12335" i="3"/>
  <c r="O12327" i="3"/>
  <c r="O12319" i="3"/>
  <c r="O12311" i="3"/>
  <c r="O12303" i="3"/>
  <c r="O12295" i="3"/>
  <c r="O12287" i="3"/>
  <c r="O12279" i="3"/>
  <c r="O12271" i="3"/>
  <c r="O12263" i="3"/>
  <c r="O12255" i="3"/>
  <c r="O12247" i="3"/>
  <c r="O12239" i="3"/>
  <c r="O12231" i="3"/>
  <c r="O12223" i="3"/>
  <c r="O12215" i="3"/>
  <c r="O12207" i="3"/>
  <c r="O12199" i="3"/>
  <c r="O12191" i="3"/>
  <c r="O12183" i="3"/>
  <c r="O12175" i="3"/>
  <c r="O12167" i="3"/>
  <c r="O12159" i="3"/>
  <c r="O12151" i="3"/>
  <c r="O12143" i="3"/>
  <c r="O12135" i="3"/>
  <c r="O12127" i="3"/>
  <c r="O12119" i="3"/>
  <c r="O12111" i="3"/>
  <c r="O12103" i="3"/>
  <c r="O12095" i="3"/>
  <c r="O12087" i="3"/>
  <c r="O12079" i="3"/>
  <c r="O12071" i="3"/>
  <c r="O12063" i="3"/>
  <c r="O12055" i="3"/>
  <c r="O12047" i="3"/>
  <c r="O12039" i="3"/>
  <c r="O12031" i="3"/>
  <c r="O12023" i="3"/>
  <c r="O12015" i="3"/>
  <c r="O12007" i="3"/>
  <c r="O11999" i="3"/>
  <c r="O11991" i="3"/>
  <c r="O11983" i="3"/>
  <c r="O11975" i="3"/>
  <c r="O11967" i="3"/>
  <c r="O11959" i="3"/>
  <c r="O11951" i="3"/>
  <c r="O11943" i="3"/>
  <c r="O11935" i="3"/>
  <c r="O11927" i="3"/>
  <c r="O11919" i="3"/>
  <c r="O11911" i="3"/>
  <c r="O11903" i="3"/>
  <c r="O11895" i="3"/>
  <c r="O11887" i="3"/>
  <c r="O11879" i="3"/>
  <c r="O11871" i="3"/>
  <c r="O11863" i="3"/>
  <c r="O11855" i="3"/>
  <c r="O11847" i="3"/>
  <c r="O11839" i="3"/>
  <c r="O11831" i="3"/>
  <c r="O11823" i="3"/>
  <c r="O11815" i="3"/>
  <c r="O11807" i="3"/>
  <c r="O11799" i="3"/>
  <c r="O11791" i="3"/>
  <c r="O11783" i="3"/>
  <c r="O11775" i="3"/>
  <c r="O11767" i="3"/>
  <c r="O11759" i="3"/>
  <c r="O11751" i="3"/>
  <c r="O11743" i="3"/>
  <c r="O11735" i="3"/>
  <c r="O11727" i="3"/>
  <c r="O11719" i="3"/>
  <c r="O11711" i="3"/>
  <c r="O11703" i="3"/>
  <c r="O11695" i="3"/>
  <c r="O11687" i="3"/>
  <c r="O11679" i="3"/>
  <c r="O11671" i="3"/>
  <c r="O11663" i="3"/>
  <c r="O11655" i="3"/>
  <c r="O11647" i="3"/>
  <c r="O11639" i="3"/>
  <c r="O11631" i="3"/>
  <c r="O11623" i="3"/>
  <c r="O11615" i="3"/>
  <c r="O11607" i="3"/>
  <c r="O11599" i="3"/>
  <c r="O11591" i="3"/>
  <c r="O11583" i="3"/>
  <c r="O11575" i="3"/>
  <c r="O11567" i="3"/>
  <c r="O11559" i="3"/>
  <c r="O11551" i="3"/>
  <c r="O11543" i="3"/>
  <c r="O11535" i="3"/>
  <c r="O11527" i="3"/>
  <c r="O11519" i="3"/>
  <c r="O11511" i="3"/>
  <c r="O11503" i="3"/>
  <c r="O11495" i="3"/>
  <c r="O11487" i="3"/>
  <c r="O11479" i="3"/>
  <c r="O11471" i="3"/>
  <c r="O11463" i="3"/>
  <c r="O11455" i="3"/>
  <c r="O11447" i="3"/>
  <c r="O11439" i="3"/>
  <c r="O11431" i="3"/>
  <c r="O11423" i="3"/>
  <c r="O11415" i="3"/>
  <c r="O11407" i="3"/>
  <c r="O11399" i="3"/>
  <c r="O11391" i="3"/>
  <c r="O11383" i="3"/>
  <c r="O11375" i="3"/>
  <c r="O11367" i="3"/>
  <c r="O11359" i="3"/>
  <c r="O11351" i="3"/>
  <c r="O11343" i="3"/>
  <c r="O11335" i="3"/>
  <c r="O11327" i="3"/>
  <c r="O11319" i="3"/>
  <c r="O11311" i="3"/>
  <c r="O11303" i="3"/>
  <c r="O11295" i="3"/>
  <c r="O11287" i="3"/>
  <c r="O11279" i="3"/>
  <c r="O11271" i="3"/>
  <c r="O11263" i="3"/>
  <c r="O11255" i="3"/>
  <c r="O11247" i="3"/>
  <c r="O11239" i="3"/>
  <c r="O11231" i="3"/>
  <c r="O11223" i="3"/>
  <c r="O11215" i="3"/>
  <c r="O11207" i="3"/>
  <c r="O11199" i="3"/>
  <c r="O11191" i="3"/>
  <c r="O11183" i="3"/>
  <c r="O11175" i="3"/>
  <c r="O11167" i="3"/>
  <c r="O11159" i="3"/>
  <c r="O11151" i="3"/>
  <c r="O11143" i="3"/>
  <c r="O11135" i="3"/>
  <c r="O11127" i="3"/>
  <c r="O11119" i="3"/>
  <c r="O11111" i="3"/>
  <c r="O11103" i="3"/>
  <c r="O11095" i="3"/>
  <c r="O11087" i="3"/>
  <c r="O11079" i="3"/>
  <c r="O11071" i="3"/>
  <c r="O11063" i="3"/>
  <c r="O11055" i="3"/>
  <c r="O11047" i="3"/>
  <c r="O11039" i="3"/>
  <c r="O11031" i="3"/>
  <c r="O11023" i="3"/>
  <c r="O11015" i="3"/>
  <c r="O11007" i="3"/>
  <c r="O10999" i="3"/>
  <c r="O10991" i="3"/>
  <c r="O10983" i="3"/>
  <c r="O10975" i="3"/>
  <c r="O10967" i="3"/>
  <c r="O10959" i="3"/>
  <c r="O10951" i="3"/>
  <c r="O10943" i="3"/>
  <c r="O10935" i="3"/>
  <c r="O10927" i="3"/>
  <c r="O10919" i="3"/>
  <c r="O10911" i="3"/>
  <c r="O10903" i="3"/>
  <c r="O10895" i="3"/>
  <c r="O10887" i="3"/>
  <c r="O33171" i="3"/>
  <c r="O29592" i="3"/>
  <c r="O27837" i="3"/>
  <c r="O26779" i="3"/>
  <c r="O25961" i="3"/>
  <c r="O25249" i="3"/>
  <c r="O24671" i="3"/>
  <c r="O24398" i="3"/>
  <c r="O24135" i="3"/>
  <c r="O23935" i="3"/>
  <c r="O23747" i="3"/>
  <c r="O23578" i="3"/>
  <c r="O23411" i="3"/>
  <c r="O23283" i="3"/>
  <c r="O23155" i="3"/>
  <c r="O23027" i="3"/>
  <c r="O22899" i="3"/>
  <c r="O22771" i="3"/>
  <c r="O22643" i="3"/>
  <c r="O22515" i="3"/>
  <c r="O22387" i="3"/>
  <c r="O22259" i="3"/>
  <c r="O22131" i="3"/>
  <c r="O22003" i="3"/>
  <c r="O21875" i="3"/>
  <c r="O21747" i="3"/>
  <c r="O21619" i="3"/>
  <c r="O21491" i="3"/>
  <c r="O21363" i="3"/>
  <c r="O21235" i="3"/>
  <c r="O21107" i="3"/>
  <c r="O20979" i="3"/>
  <c r="O20851" i="3"/>
  <c r="O20723" i="3"/>
  <c r="O20614" i="3"/>
  <c r="O20511" i="3"/>
  <c r="O20408" i="3"/>
  <c r="O20306" i="3"/>
  <c r="O20203" i="3"/>
  <c r="O20102" i="3"/>
  <c r="O19999" i="3"/>
  <c r="O19896" i="3"/>
  <c r="O19794" i="3"/>
  <c r="O19691" i="3"/>
  <c r="O19590" i="3"/>
  <c r="O19487" i="3"/>
  <c r="O19384" i="3"/>
  <c r="O19282" i="3"/>
  <c r="O19179" i="3"/>
  <c r="O19078" i="3"/>
  <c r="O18975" i="3"/>
  <c r="O18888" i="3"/>
  <c r="O18802" i="3"/>
  <c r="O18718" i="3"/>
  <c r="O18632" i="3"/>
  <c r="O18546" i="3"/>
  <c r="O18462" i="3"/>
  <c r="O18376" i="3"/>
  <c r="O18290" i="3"/>
  <c r="O18215" i="3"/>
  <c r="O18142" i="3"/>
  <c r="O18069" i="3"/>
  <c r="O17995" i="3"/>
  <c r="O17922" i="3"/>
  <c r="O17849" i="3"/>
  <c r="O17776" i="3"/>
  <c r="O17703" i="3"/>
  <c r="O17630" i="3"/>
  <c r="O17557" i="3"/>
  <c r="O17483" i="3"/>
  <c r="O17410" i="3"/>
  <c r="O17337" i="3"/>
  <c r="O17264" i="3"/>
  <c r="O17191" i="3"/>
  <c r="O17118" i="3"/>
  <c r="O17045" i="3"/>
  <c r="O16971" i="3"/>
  <c r="O16898" i="3"/>
  <c r="O16825" i="3"/>
  <c r="O16752" i="3"/>
  <c r="O16679" i="3"/>
  <c r="O16606" i="3"/>
  <c r="O16533" i="3"/>
  <c r="O16459" i="3"/>
  <c r="O16386" i="3"/>
  <c r="O16313" i="3"/>
  <c r="O16249" i="3"/>
  <c r="O16185" i="3"/>
  <c r="O16121" i="3"/>
  <c r="O16057" i="3"/>
  <c r="O15993" i="3"/>
  <c r="O15929" i="3"/>
  <c r="O15865" i="3"/>
  <c r="O15801" i="3"/>
  <c r="O15737" i="3"/>
  <c r="O15673" i="3"/>
  <c r="O15609" i="3"/>
  <c r="O15545" i="3"/>
  <c r="O15481" i="3"/>
  <c r="O15417" i="3"/>
  <c r="O15353" i="3"/>
  <c r="O15289" i="3"/>
  <c r="O15225" i="3"/>
  <c r="O15161" i="3"/>
  <c r="O15097" i="3"/>
  <c r="O15033" i="3"/>
  <c r="O14969" i="3"/>
  <c r="O14905" i="3"/>
  <c r="O14841" i="3"/>
  <c r="O14777" i="3"/>
  <c r="O14713" i="3"/>
  <c r="O14649" i="3"/>
  <c r="O14585" i="3"/>
  <c r="O14521" i="3"/>
  <c r="O14457" i="3"/>
  <c r="O14393" i="3"/>
  <c r="O14329" i="3"/>
  <c r="O14265" i="3"/>
  <c r="O14201" i="3"/>
  <c r="O14137" i="3"/>
  <c r="O14073" i="3"/>
  <c r="O14009" i="3"/>
  <c r="O13945" i="3"/>
  <c r="O13881" i="3"/>
  <c r="O13817" i="3"/>
  <c r="O13753" i="3"/>
  <c r="O13689" i="3"/>
  <c r="O13625" i="3"/>
  <c r="O13561" i="3"/>
  <c r="O13497" i="3"/>
  <c r="O13433" i="3"/>
  <c r="O13369" i="3"/>
  <c r="O13305" i="3"/>
  <c r="O13241" i="3"/>
  <c r="O13177" i="3"/>
  <c r="O13113" i="3"/>
  <c r="O13049" i="3"/>
  <c r="O12985" i="3"/>
  <c r="O12921" i="3"/>
  <c r="O12857" i="3"/>
  <c r="O12793" i="3"/>
  <c r="O12729" i="3"/>
  <c r="O12665" i="3"/>
  <c r="O12601" i="3"/>
  <c r="O12537" i="3"/>
  <c r="O12473" i="3"/>
  <c r="O12409" i="3"/>
  <c r="O12345" i="3"/>
  <c r="O12281" i="3"/>
  <c r="O12217" i="3"/>
  <c r="O12153" i="3"/>
  <c r="O12089" i="3"/>
  <c r="O12025" i="3"/>
  <c r="O11961" i="3"/>
  <c r="O11897" i="3"/>
  <c r="O11833" i="3"/>
  <c r="O11769" i="3"/>
  <c r="O11705" i="3"/>
  <c r="O11641" i="3"/>
  <c r="O11577" i="3"/>
  <c r="O11513" i="3"/>
  <c r="O11449" i="3"/>
  <c r="O11385" i="3"/>
  <c r="O11321" i="3"/>
  <c r="O11257" i="3"/>
  <c r="O11193" i="3"/>
  <c r="O11129" i="3"/>
  <c r="O11065" i="3"/>
  <c r="O11001" i="3"/>
  <c r="O10937" i="3"/>
  <c r="O10879" i="3"/>
  <c r="O10847" i="3"/>
  <c r="O10815" i="3"/>
  <c r="O10783" i="3"/>
  <c r="O10751" i="3"/>
  <c r="O10719" i="3"/>
  <c r="O10687" i="3"/>
  <c r="O10655" i="3"/>
  <c r="O10623" i="3"/>
  <c r="O10591" i="3"/>
  <c r="O10559" i="3"/>
  <c r="O10527" i="3"/>
  <c r="O10495" i="3"/>
  <c r="O10463" i="3"/>
  <c r="O10431" i="3"/>
  <c r="O10399" i="3"/>
  <c r="O10367" i="3"/>
  <c r="O10335" i="3"/>
  <c r="O10303" i="3"/>
  <c r="O10271" i="3"/>
  <c r="O10239" i="3"/>
  <c r="O10207" i="3"/>
  <c r="O10175" i="3"/>
  <c r="O10143" i="3"/>
  <c r="O10111" i="3"/>
  <c r="O10079" i="3"/>
  <c r="O10047" i="3"/>
  <c r="O10015" i="3"/>
  <c r="O9983" i="3"/>
  <c r="O9951" i="3"/>
  <c r="O9919" i="3"/>
  <c r="O9887" i="3"/>
  <c r="O9855" i="3"/>
  <c r="O9823" i="3"/>
  <c r="O9791" i="3"/>
  <c r="O9759" i="3"/>
  <c r="O9727" i="3"/>
  <c r="O9695" i="3"/>
  <c r="O9663" i="3"/>
  <c r="O9631" i="3"/>
  <c r="O9599" i="3"/>
  <c r="O9567" i="3"/>
  <c r="O9535" i="3"/>
  <c r="O9503" i="3"/>
  <c r="O9471" i="3"/>
  <c r="O9439" i="3"/>
  <c r="O9407" i="3"/>
  <c r="O9375" i="3"/>
  <c r="O9343" i="3"/>
  <c r="O9311" i="3"/>
  <c r="O9279" i="3"/>
  <c r="O9247" i="3"/>
  <c r="O9215" i="3"/>
  <c r="O9183" i="3"/>
  <c r="O9151" i="3"/>
  <c r="O9119" i="3"/>
  <c r="O9087" i="3"/>
  <c r="O9055" i="3"/>
  <c r="O9023" i="3"/>
  <c r="O8991" i="3"/>
  <c r="O8959" i="3"/>
  <c r="O8927" i="3"/>
  <c r="O8895" i="3"/>
  <c r="O8863" i="3"/>
  <c r="O8831" i="3"/>
  <c r="O8799" i="3"/>
  <c r="O8767" i="3"/>
  <c r="O8735" i="3"/>
  <c r="O8703" i="3"/>
  <c r="O8671" i="3"/>
  <c r="O8639" i="3"/>
  <c r="O8607" i="3"/>
  <c r="O8575" i="3"/>
  <c r="O8543" i="3"/>
  <c r="O8511" i="3"/>
  <c r="O8479" i="3"/>
  <c r="O8447" i="3"/>
  <c r="O8415" i="3"/>
  <c r="O8383" i="3"/>
  <c r="O8351" i="3"/>
  <c r="O8319" i="3"/>
  <c r="O8287" i="3"/>
  <c r="O8255" i="3"/>
  <c r="O8223" i="3"/>
  <c r="O8191" i="3"/>
  <c r="O8159" i="3"/>
  <c r="O8127" i="3"/>
  <c r="O8095" i="3"/>
  <c r="O8063" i="3"/>
  <c r="O8031" i="3"/>
  <c r="O7999" i="3"/>
  <c r="O7967" i="3"/>
  <c r="O7935" i="3"/>
  <c r="O7903" i="3"/>
  <c r="O7871" i="3"/>
  <c r="O7839" i="3"/>
  <c r="O7807" i="3"/>
  <c r="O7775" i="3"/>
  <c r="O7743" i="3"/>
  <c r="O7711" i="3"/>
  <c r="O7679" i="3"/>
  <c r="O7647" i="3"/>
  <c r="O7615" i="3"/>
  <c r="O7583" i="3"/>
  <c r="O7551" i="3"/>
  <c r="O7519" i="3"/>
  <c r="O7487" i="3"/>
  <c r="O7455" i="3"/>
  <c r="O7423" i="3"/>
  <c r="O7391" i="3"/>
  <c r="O7359" i="3"/>
  <c r="O7327" i="3"/>
  <c r="O7295" i="3"/>
  <c r="O7263" i="3"/>
  <c r="O7231" i="3"/>
  <c r="O7199" i="3"/>
  <c r="O7167" i="3"/>
  <c r="O7135" i="3"/>
  <c r="O7103" i="3"/>
  <c r="O7071" i="3"/>
  <c r="O7039" i="3"/>
  <c r="O7007" i="3"/>
  <c r="O6975" i="3"/>
  <c r="O6943" i="3"/>
  <c r="O6911" i="3"/>
  <c r="O6879" i="3"/>
  <c r="O6847" i="3"/>
  <c r="O6815" i="3"/>
  <c r="O6783" i="3"/>
  <c r="O6751" i="3"/>
  <c r="O6719" i="3"/>
  <c r="O6687" i="3"/>
  <c r="O6655" i="3"/>
  <c r="O6625" i="3"/>
  <c r="O6603" i="3"/>
  <c r="O6583" i="3"/>
  <c r="O6561" i="3"/>
  <c r="O6539" i="3"/>
  <c r="O6519" i="3"/>
  <c r="O6497" i="3"/>
  <c r="O6475" i="3"/>
  <c r="O6455" i="3"/>
  <c r="O6433" i="3"/>
  <c r="O6411" i="3"/>
  <c r="O6391" i="3"/>
  <c r="O6369" i="3"/>
  <c r="O6347" i="3"/>
  <c r="O6327" i="3"/>
  <c r="O6305" i="3"/>
  <c r="O6283" i="3"/>
  <c r="O6263" i="3"/>
  <c r="O6241" i="3"/>
  <c r="O6219" i="3"/>
  <c r="O6199" i="3"/>
  <c r="O6177" i="3"/>
  <c r="O6155" i="3"/>
  <c r="O6135" i="3"/>
  <c r="O6113" i="3"/>
  <c r="O6091" i="3"/>
  <c r="O6071" i="3"/>
  <c r="O6049" i="3"/>
  <c r="O6027" i="3"/>
  <c r="O6007" i="3"/>
  <c r="O5985" i="3"/>
  <c r="O5963" i="3"/>
  <c r="O5943" i="3"/>
  <c r="O5921" i="3"/>
  <c r="O5899" i="3"/>
  <c r="O5879" i="3"/>
  <c r="O5857" i="3"/>
  <c r="O5835" i="3"/>
  <c r="O5815" i="3"/>
  <c r="O5793" i="3"/>
  <c r="O5771" i="3"/>
  <c r="O5751" i="3"/>
  <c r="O5729" i="3"/>
  <c r="O5707" i="3"/>
  <c r="O5687" i="3"/>
  <c r="O5665" i="3"/>
  <c r="O5643" i="3"/>
  <c r="O5623" i="3"/>
  <c r="O5601" i="3"/>
  <c r="O5579" i="3"/>
  <c r="O5559" i="3"/>
  <c r="O5537" i="3"/>
  <c r="O5515" i="3"/>
  <c r="O5495" i="3"/>
  <c r="O5473" i="3"/>
  <c r="O5451" i="3"/>
  <c r="O5431" i="3"/>
  <c r="O5409" i="3"/>
  <c r="O5387" i="3"/>
  <c r="O5367" i="3"/>
  <c r="O5345" i="3"/>
  <c r="O5323" i="3"/>
  <c r="O5303" i="3"/>
  <c r="O5281" i="3"/>
  <c r="O5259" i="3"/>
  <c r="O5239" i="3"/>
  <c r="O5217" i="3"/>
  <c r="O5195" i="3"/>
  <c r="O5175" i="3"/>
  <c r="O5153" i="3"/>
  <c r="O5131" i="3"/>
  <c r="O5111" i="3"/>
  <c r="O5089" i="3"/>
  <c r="O5067" i="3"/>
  <c r="O5047" i="3"/>
  <c r="O5025" i="3"/>
  <c r="O5003" i="3"/>
  <c r="O4983" i="3"/>
  <c r="O4961" i="3"/>
  <c r="O4939" i="3"/>
  <c r="O4919" i="3"/>
  <c r="O4897" i="3"/>
  <c r="O4875" i="3"/>
  <c r="O4855" i="3"/>
  <c r="O4833" i="3"/>
  <c r="O4811" i="3"/>
  <c r="O4791" i="3"/>
  <c r="O4769" i="3"/>
  <c r="O4747" i="3"/>
  <c r="O4727" i="3"/>
  <c r="O4705" i="3"/>
  <c r="O4683" i="3"/>
  <c r="O4663" i="3"/>
  <c r="O4641" i="3"/>
  <c r="O4619" i="3"/>
  <c r="O4599" i="3"/>
  <c r="O4577" i="3"/>
  <c r="O4555" i="3"/>
  <c r="O4535" i="3"/>
  <c r="O4513" i="3"/>
  <c r="O4491" i="3"/>
  <c r="O4471" i="3"/>
  <c r="O4449" i="3"/>
  <c r="O4427" i="3"/>
  <c r="O4407" i="3"/>
  <c r="O4385" i="3"/>
  <c r="O4363" i="3"/>
  <c r="O4343" i="3"/>
  <c r="O4321" i="3"/>
  <c r="O4299" i="3"/>
  <c r="O4279" i="3"/>
  <c r="O4257" i="3"/>
  <c r="O4235" i="3"/>
  <c r="O4215" i="3"/>
  <c r="O4193" i="3"/>
  <c r="O4171" i="3"/>
  <c r="O4151" i="3"/>
  <c r="O4129" i="3"/>
  <c r="O4107" i="3"/>
  <c r="O4087" i="3"/>
  <c r="O4065" i="3"/>
  <c r="O4043" i="3"/>
  <c r="O4023" i="3"/>
  <c r="O4001" i="3"/>
  <c r="O3979" i="3"/>
  <c r="O3959" i="3"/>
  <c r="O3937" i="3"/>
  <c r="O3915" i="3"/>
  <c r="O3895" i="3"/>
  <c r="O3874" i="3"/>
  <c r="O3858" i="3"/>
  <c r="O3842" i="3"/>
  <c r="O3826" i="3"/>
  <c r="O3810" i="3"/>
  <c r="O3794" i="3"/>
  <c r="O3778" i="3"/>
  <c r="O3762" i="3"/>
  <c r="O3746" i="3"/>
  <c r="O3730" i="3"/>
  <c r="O3714" i="3"/>
  <c r="O3698" i="3"/>
  <c r="O3682" i="3"/>
  <c r="O3666" i="3"/>
  <c r="O3650" i="3"/>
  <c r="O3634" i="3"/>
  <c r="O3618" i="3"/>
  <c r="O3602" i="3"/>
  <c r="O3586" i="3"/>
  <c r="O3570" i="3"/>
  <c r="O3554" i="3"/>
  <c r="O3538" i="3"/>
  <c r="O3522" i="3"/>
  <c r="O3506" i="3"/>
  <c r="O3490" i="3"/>
  <c r="O3474" i="3"/>
  <c r="O3458" i="3"/>
  <c r="O3442" i="3"/>
  <c r="O3426" i="3"/>
  <c r="O3410" i="3"/>
  <c r="O3394" i="3"/>
  <c r="O3378" i="3"/>
  <c r="O3362" i="3"/>
  <c r="O3346" i="3"/>
  <c r="O3330" i="3"/>
  <c r="O3314" i="3"/>
  <c r="O3298" i="3"/>
  <c r="O3282" i="3"/>
  <c r="O3266" i="3"/>
  <c r="O3250" i="3"/>
  <c r="O3234" i="3"/>
  <c r="O3218" i="3"/>
  <c r="O3202" i="3"/>
  <c r="O3186" i="3"/>
  <c r="O3170" i="3"/>
  <c r="O3154" i="3"/>
  <c r="O3138" i="3"/>
  <c r="O3123" i="3"/>
  <c r="O3112" i="3"/>
  <c r="O3098" i="3"/>
  <c r="O3087" i="3"/>
  <c r="O3073" i="3"/>
  <c r="O3059" i="3"/>
  <c r="O3048" i="3"/>
  <c r="O3034" i="3"/>
  <c r="O3023" i="3"/>
  <c r="O3009" i="3"/>
  <c r="O2995" i="3"/>
  <c r="O2984" i="3"/>
  <c r="O2970" i="3"/>
  <c r="O2959" i="3"/>
  <c r="O2945" i="3"/>
  <c r="O2931" i="3"/>
  <c r="O2920" i="3"/>
  <c r="O2906" i="3"/>
  <c r="O2895" i="3"/>
  <c r="O2881" i="3"/>
  <c r="O2867" i="3"/>
  <c r="O2856" i="3"/>
  <c r="O2842" i="3"/>
  <c r="O2831" i="3"/>
  <c r="O2817" i="3"/>
  <c r="O2803" i="3"/>
  <c r="O2792" i="3"/>
  <c r="O2778" i="3"/>
  <c r="O2767" i="3"/>
  <c r="O2753" i="3"/>
  <c r="O2739" i="3"/>
  <c r="O2728" i="3"/>
  <c r="O2714" i="3"/>
  <c r="O2703" i="3"/>
  <c r="O2689" i="3"/>
  <c r="O2675" i="3"/>
  <c r="O2664" i="3"/>
  <c r="O2650" i="3"/>
  <c r="O2639" i="3"/>
  <c r="O2625" i="3"/>
  <c r="O2611" i="3"/>
  <c r="O2600" i="3"/>
  <c r="O2586" i="3"/>
  <c r="O2575" i="3"/>
  <c r="O2561" i="3"/>
  <c r="O2547" i="3"/>
  <c r="O2536" i="3"/>
  <c r="O2522" i="3"/>
  <c r="O2511" i="3"/>
  <c r="O2497" i="3"/>
  <c r="O2483" i="3"/>
  <c r="O2472" i="3"/>
  <c r="O2458" i="3"/>
  <c r="O2447" i="3"/>
  <c r="O2433" i="3"/>
  <c r="O2419" i="3"/>
  <c r="O2408" i="3"/>
  <c r="O2394" i="3"/>
  <c r="O2383" i="3"/>
  <c r="O2369" i="3"/>
  <c r="O2355" i="3"/>
  <c r="O2344" i="3"/>
  <c r="O2330" i="3"/>
  <c r="O2319" i="3"/>
  <c r="O2305" i="3"/>
  <c r="O2291" i="3"/>
  <c r="O2280" i="3"/>
  <c r="O2266" i="3"/>
  <c r="O2255" i="3"/>
  <c r="O2241" i="3"/>
  <c r="O2227" i="3"/>
  <c r="O2216" i="3"/>
  <c r="O2202" i="3"/>
  <c r="O2191" i="3"/>
  <c r="O2177" i="3"/>
  <c r="O2163" i="3"/>
  <c r="O2152" i="3"/>
  <c r="O2138" i="3"/>
  <c r="O2127" i="3"/>
  <c r="O2113" i="3"/>
  <c r="O2099" i="3"/>
  <c r="O2088" i="3"/>
  <c r="O2074" i="3"/>
  <c r="O2063" i="3"/>
  <c r="O2049" i="3"/>
  <c r="O2035" i="3"/>
  <c r="O2024" i="3"/>
  <c r="O2010" i="3"/>
  <c r="O1999" i="3"/>
  <c r="O1985" i="3"/>
  <c r="O1971" i="3"/>
  <c r="O1960" i="3"/>
  <c r="O1946" i="3"/>
  <c r="O1935" i="3"/>
  <c r="O1921" i="3"/>
  <c r="O1907" i="3"/>
  <c r="O1896" i="3"/>
  <c r="O1882" i="3"/>
  <c r="O1871" i="3"/>
  <c r="O1857" i="3"/>
  <c r="O1843" i="3"/>
  <c r="O1832" i="3"/>
  <c r="O1818" i="3"/>
  <c r="O1807" i="3"/>
  <c r="O1793" i="3"/>
  <c r="O1779" i="3"/>
  <c r="O1768" i="3"/>
  <c r="O1754" i="3"/>
  <c r="O1743" i="3"/>
  <c r="O1729" i="3"/>
  <c r="O1715" i="3"/>
  <c r="O1704" i="3"/>
  <c r="O1690" i="3"/>
  <c r="O1679" i="3"/>
  <c r="O1665" i="3"/>
  <c r="O1651" i="3"/>
  <c r="O1640" i="3"/>
  <c r="O1626" i="3"/>
  <c r="O1615" i="3"/>
  <c r="O1601" i="3"/>
  <c r="O1587" i="3"/>
  <c r="O1576" i="3"/>
  <c r="O1562" i="3"/>
  <c r="O1551" i="3"/>
  <c r="O1537" i="3"/>
  <c r="O1523" i="3"/>
  <c r="O1512" i="3"/>
  <c r="O1498" i="3"/>
  <c r="O1487" i="3"/>
  <c r="O1473" i="3"/>
  <c r="O1459" i="3"/>
  <c r="O1448" i="3"/>
  <c r="O1434" i="3"/>
  <c r="O1423" i="3"/>
  <c r="O1409" i="3"/>
  <c r="O1395" i="3"/>
  <c r="O1384" i="3"/>
  <c r="O1370" i="3"/>
  <c r="O1359" i="3"/>
  <c r="O1345" i="3"/>
  <c r="O1331" i="3"/>
  <c r="O1320" i="3"/>
  <c r="O1306" i="3"/>
  <c r="O1295" i="3"/>
  <c r="O1281" i="3"/>
  <c r="O1267" i="3"/>
  <c r="O1256" i="3"/>
  <c r="O1242" i="3"/>
  <c r="O1231" i="3"/>
  <c r="O1217" i="3"/>
  <c r="O1203" i="3"/>
  <c r="O1192" i="3"/>
  <c r="O1178" i="3"/>
  <c r="O1167" i="3"/>
  <c r="O1153" i="3"/>
  <c r="O1139" i="3"/>
  <c r="O1128" i="3"/>
  <c r="O1114" i="3"/>
  <c r="O1103" i="3"/>
  <c r="O1089" i="3"/>
  <c r="O1075" i="3"/>
  <c r="O1064" i="3"/>
  <c r="O1050" i="3"/>
  <c r="O1039" i="3"/>
  <c r="O1025" i="3"/>
  <c r="O1011" i="3"/>
  <c r="O1000" i="3"/>
  <c r="O986" i="3"/>
  <c r="O975" i="3"/>
  <c r="O962" i="3"/>
  <c r="O952" i="3"/>
  <c r="O941" i="3"/>
  <c r="O930" i="3"/>
  <c r="O920" i="3"/>
  <c r="O909" i="3"/>
  <c r="O898" i="3"/>
  <c r="O888" i="3"/>
  <c r="O877" i="3"/>
  <c r="O867" i="3"/>
  <c r="O858" i="3"/>
  <c r="O849" i="3"/>
  <c r="O841" i="3"/>
  <c r="O833" i="3"/>
  <c r="O825" i="3"/>
  <c r="O817" i="3"/>
  <c r="O809" i="3"/>
  <c r="O801" i="3"/>
  <c r="O793" i="3"/>
  <c r="O785" i="3"/>
  <c r="O777" i="3"/>
  <c r="O769" i="3"/>
  <c r="O761" i="3"/>
  <c r="O753" i="3"/>
  <c r="O745" i="3"/>
  <c r="O737" i="3"/>
  <c r="O729" i="3"/>
  <c r="O721" i="3"/>
  <c r="O713" i="3"/>
  <c r="O705" i="3"/>
  <c r="O697" i="3"/>
  <c r="O689" i="3"/>
  <c r="O681" i="3"/>
  <c r="O673" i="3"/>
  <c r="O665" i="3"/>
  <c r="O657" i="3"/>
  <c r="O649" i="3"/>
  <c r="O641" i="3"/>
  <c r="O633" i="3"/>
  <c r="O625" i="3"/>
  <c r="O617" i="3"/>
  <c r="O609" i="3"/>
  <c r="O601" i="3"/>
  <c r="O593" i="3"/>
  <c r="O585" i="3"/>
  <c r="O577" i="3"/>
  <c r="O569" i="3"/>
  <c r="O561" i="3"/>
  <c r="O553" i="3"/>
  <c r="O545" i="3"/>
  <c r="O537" i="3"/>
  <c r="O529" i="3"/>
  <c r="O521" i="3"/>
  <c r="O513" i="3"/>
  <c r="O505" i="3"/>
  <c r="O497" i="3"/>
  <c r="O489" i="3"/>
  <c r="O481" i="3"/>
  <c r="O473" i="3"/>
  <c r="O465" i="3"/>
  <c r="O457" i="3"/>
  <c r="O449" i="3"/>
  <c r="O441" i="3"/>
  <c r="O433" i="3"/>
  <c r="O425" i="3"/>
  <c r="O417" i="3"/>
  <c r="O409" i="3"/>
  <c r="O401" i="3"/>
  <c r="O393" i="3"/>
  <c r="O385" i="3"/>
  <c r="O377" i="3"/>
  <c r="O369" i="3"/>
  <c r="O361" i="3"/>
  <c r="O353" i="3"/>
  <c r="O345" i="3"/>
  <c r="O337" i="3"/>
  <c r="O329" i="3"/>
  <c r="O321" i="3"/>
  <c r="O313" i="3"/>
  <c r="O305" i="3"/>
  <c r="O297" i="3"/>
  <c r="O289" i="3"/>
  <c r="O281" i="3"/>
  <c r="O273" i="3"/>
  <c r="O265" i="3"/>
  <c r="O257" i="3"/>
  <c r="O249" i="3"/>
  <c r="O241" i="3"/>
  <c r="O233" i="3"/>
  <c r="O225" i="3"/>
  <c r="O217" i="3"/>
  <c r="O209" i="3"/>
  <c r="O201" i="3"/>
  <c r="O193" i="3"/>
  <c r="O185" i="3"/>
  <c r="O177" i="3"/>
  <c r="O169" i="3"/>
  <c r="O161" i="3"/>
  <c r="O153" i="3"/>
  <c r="O145" i="3"/>
  <c r="O137" i="3"/>
  <c r="O129" i="3"/>
  <c r="O121" i="3"/>
  <c r="O113" i="3"/>
  <c r="O105" i="3"/>
  <c r="O97" i="3"/>
  <c r="O89" i="3"/>
  <c r="O81" i="3"/>
  <c r="O73" i="3"/>
  <c r="O65" i="3"/>
  <c r="O57" i="3"/>
  <c r="O49" i="3"/>
  <c r="O41" i="3"/>
  <c r="O33" i="3"/>
  <c r="O25" i="3"/>
  <c r="O17" i="3"/>
  <c r="O9" i="3"/>
  <c r="O2" i="3"/>
  <c r="O32659" i="3"/>
  <c r="O29369" i="3"/>
  <c r="O27665" i="3"/>
  <c r="O26680" i="3"/>
  <c r="O25857" i="3"/>
  <c r="O25163" i="3"/>
  <c r="O24639" i="3"/>
  <c r="O24365" i="3"/>
  <c r="O24105" i="3"/>
  <c r="O23912" i="3"/>
  <c r="O23726" i="3"/>
  <c r="O23555" i="3"/>
  <c r="O23395" i="3"/>
  <c r="O23267" i="3"/>
  <c r="O23139" i="3"/>
  <c r="O23011" i="3"/>
  <c r="O22883" i="3"/>
  <c r="O22755" i="3"/>
  <c r="O22627" i="3"/>
  <c r="O22499" i="3"/>
  <c r="O22371" i="3"/>
  <c r="O22243" i="3"/>
  <c r="O22115" i="3"/>
  <c r="O21987" i="3"/>
  <c r="O21859" i="3"/>
  <c r="O21731" i="3"/>
  <c r="O21603" i="3"/>
  <c r="O21475" i="3"/>
  <c r="O21347" i="3"/>
  <c r="O21219" i="3"/>
  <c r="O21091" i="3"/>
  <c r="O20963" i="3"/>
  <c r="O20835" i="3"/>
  <c r="O20707" i="3"/>
  <c r="O20600" i="3"/>
  <c r="O20498" i="3"/>
  <c r="O20395" i="3"/>
  <c r="O20294" i="3"/>
  <c r="O20191" i="3"/>
  <c r="O20088" i="3"/>
  <c r="O19986" i="3"/>
  <c r="O19883" i="3"/>
  <c r="O19782" i="3"/>
  <c r="O19679" i="3"/>
  <c r="O19576" i="3"/>
  <c r="O19474" i="3"/>
  <c r="O19371" i="3"/>
  <c r="O19270" i="3"/>
  <c r="O19167" i="3"/>
  <c r="O19064" i="3"/>
  <c r="O18962" i="3"/>
  <c r="O18878" i="3"/>
  <c r="O18792" i="3"/>
  <c r="O18706" i="3"/>
  <c r="O18622" i="3"/>
  <c r="O18536" i="3"/>
  <c r="O18450" i="3"/>
  <c r="O18366" i="3"/>
  <c r="O18280" i="3"/>
  <c r="O18206" i="3"/>
  <c r="O18133" i="3"/>
  <c r="O18059" i="3"/>
  <c r="O17986" i="3"/>
  <c r="O17913" i="3"/>
  <c r="O17840" i="3"/>
  <c r="O17767" i="3"/>
  <c r="O17694" i="3"/>
  <c r="O17621" i="3"/>
  <c r="O17547" i="3"/>
  <c r="O17474" i="3"/>
  <c r="O17401" i="3"/>
  <c r="O17328" i="3"/>
  <c r="O17255" i="3"/>
  <c r="O17182" i="3"/>
  <c r="O17109" i="3"/>
  <c r="O17035" i="3"/>
  <c r="O16962" i="3"/>
  <c r="O16889" i="3"/>
  <c r="O16816" i="3"/>
  <c r="O16743" i="3"/>
  <c r="O16670" i="3"/>
  <c r="O16597" i="3"/>
  <c r="O16523" i="3"/>
  <c r="O16450" i="3"/>
  <c r="O16377" i="3"/>
  <c r="O16305" i="3"/>
  <c r="O16241" i="3"/>
  <c r="O16177" i="3"/>
  <c r="O16113" i="3"/>
  <c r="O16049" i="3"/>
  <c r="O15985" i="3"/>
  <c r="O15921" i="3"/>
  <c r="O15857" i="3"/>
  <c r="O15793" i="3"/>
  <c r="O15729" i="3"/>
  <c r="O15665" i="3"/>
  <c r="O15601" i="3"/>
  <c r="O15537" i="3"/>
  <c r="O15473" i="3"/>
  <c r="O15409" i="3"/>
  <c r="O15345" i="3"/>
  <c r="O15281" i="3"/>
  <c r="O15217" i="3"/>
  <c r="O15153" i="3"/>
  <c r="O15089" i="3"/>
  <c r="O15025" i="3"/>
  <c r="O14961" i="3"/>
  <c r="O14897" i="3"/>
  <c r="O14833" i="3"/>
  <c r="O14769" i="3"/>
  <c r="O14705" i="3"/>
  <c r="O14641" i="3"/>
  <c r="O14577" i="3"/>
  <c r="O14513" i="3"/>
  <c r="O14449" i="3"/>
  <c r="O14385" i="3"/>
  <c r="O14321" i="3"/>
  <c r="O14257" i="3"/>
  <c r="O14193" i="3"/>
  <c r="O14129" i="3"/>
  <c r="O14065" i="3"/>
  <c r="O14001" i="3"/>
  <c r="O13937" i="3"/>
  <c r="O13873" i="3"/>
  <c r="O13809" i="3"/>
  <c r="O13745" i="3"/>
  <c r="O13681" i="3"/>
  <c r="O13617" i="3"/>
  <c r="O13553" i="3"/>
  <c r="O13489" i="3"/>
  <c r="O13425" i="3"/>
  <c r="O13361" i="3"/>
  <c r="O13297" i="3"/>
  <c r="O13233" i="3"/>
  <c r="O13169" i="3"/>
  <c r="O13105" i="3"/>
  <c r="O13041" i="3"/>
  <c r="O12977" i="3"/>
  <c r="O12913" i="3"/>
  <c r="O12849" i="3"/>
  <c r="O12785" i="3"/>
  <c r="O12721" i="3"/>
  <c r="O12657" i="3"/>
  <c r="O12593" i="3"/>
  <c r="O12529" i="3"/>
  <c r="O12465" i="3"/>
  <c r="O12401" i="3"/>
  <c r="O12337" i="3"/>
  <c r="O12273" i="3"/>
  <c r="O12209" i="3"/>
  <c r="O12145" i="3"/>
  <c r="O12081" i="3"/>
  <c r="O12017" i="3"/>
  <c r="O11953" i="3"/>
  <c r="O11889" i="3"/>
  <c r="O11825" i="3"/>
  <c r="O11761" i="3"/>
  <c r="O11697" i="3"/>
  <c r="O11633" i="3"/>
  <c r="O11569" i="3"/>
  <c r="O11505" i="3"/>
  <c r="O11441" i="3"/>
  <c r="O11377" i="3"/>
  <c r="O11313" i="3"/>
  <c r="O11249" i="3"/>
  <c r="O11185" i="3"/>
  <c r="O11121" i="3"/>
  <c r="O11057" i="3"/>
  <c r="O10993" i="3"/>
  <c r="O10929" i="3"/>
  <c r="O10873" i="3"/>
  <c r="O10841" i="3"/>
  <c r="O10809" i="3"/>
  <c r="O10777" i="3"/>
  <c r="O10745" i="3"/>
  <c r="O10713" i="3"/>
  <c r="O10681" i="3"/>
  <c r="O10649" i="3"/>
  <c r="O10617" i="3"/>
  <c r="O10585" i="3"/>
  <c r="O10553" i="3"/>
  <c r="O10521" i="3"/>
  <c r="O10489" i="3"/>
  <c r="O10457" i="3"/>
  <c r="O10425" i="3"/>
  <c r="O10393" i="3"/>
  <c r="O10361" i="3"/>
  <c r="O10329" i="3"/>
  <c r="O10297" i="3"/>
  <c r="O10265" i="3"/>
  <c r="O10233" i="3"/>
  <c r="O10201" i="3"/>
  <c r="O10169" i="3"/>
  <c r="O10137" i="3"/>
  <c r="O10105" i="3"/>
  <c r="O10073" i="3"/>
  <c r="O10041" i="3"/>
  <c r="O10009" i="3"/>
  <c r="O9977" i="3"/>
  <c r="O9945" i="3"/>
  <c r="O9913" i="3"/>
  <c r="O9881" i="3"/>
  <c r="O9849" i="3"/>
  <c r="O9817" i="3"/>
  <c r="O9785" i="3"/>
  <c r="O9753" i="3"/>
  <c r="O9721" i="3"/>
  <c r="O9689" i="3"/>
  <c r="O9657" i="3"/>
  <c r="O9625" i="3"/>
  <c r="O9593" i="3"/>
  <c r="O9561" i="3"/>
  <c r="O9529" i="3"/>
  <c r="O9497" i="3"/>
  <c r="O9465" i="3"/>
  <c r="O9433" i="3"/>
  <c r="O9401" i="3"/>
  <c r="O9369" i="3"/>
  <c r="O9337" i="3"/>
  <c r="O9305" i="3"/>
  <c r="O9273" i="3"/>
  <c r="O9241" i="3"/>
  <c r="O9209" i="3"/>
  <c r="O9177" i="3"/>
  <c r="O9145" i="3"/>
  <c r="O9113" i="3"/>
  <c r="O9081" i="3"/>
  <c r="O9049" i="3"/>
  <c r="O9017" i="3"/>
  <c r="O8985" i="3"/>
  <c r="O8953" i="3"/>
  <c r="O8921" i="3"/>
  <c r="O8889" i="3"/>
  <c r="O8857" i="3"/>
  <c r="O8825" i="3"/>
  <c r="O8793" i="3"/>
  <c r="O8761" i="3"/>
  <c r="O8729" i="3"/>
  <c r="O8697" i="3"/>
  <c r="O8665" i="3"/>
  <c r="O8633" i="3"/>
  <c r="O8601" i="3"/>
  <c r="O8569" i="3"/>
  <c r="O8537" i="3"/>
  <c r="O8505" i="3"/>
  <c r="O8473" i="3"/>
  <c r="O8441" i="3"/>
  <c r="O8409" i="3"/>
  <c r="O8377" i="3"/>
  <c r="O8345" i="3"/>
  <c r="O8313" i="3"/>
  <c r="O8281" i="3"/>
  <c r="O8249" i="3"/>
  <c r="O8217" i="3"/>
  <c r="O8185" i="3"/>
  <c r="O8153" i="3"/>
  <c r="O8121" i="3"/>
  <c r="O8089" i="3"/>
  <c r="O8057" i="3"/>
  <c r="O8025" i="3"/>
  <c r="O7993" i="3"/>
  <c r="O7961" i="3"/>
  <c r="O7929" i="3"/>
  <c r="O7897" i="3"/>
  <c r="O7865" i="3"/>
  <c r="O7833" i="3"/>
  <c r="O7801" i="3"/>
  <c r="O7769" i="3"/>
  <c r="O7737" i="3"/>
  <c r="O7705" i="3"/>
  <c r="O7673" i="3"/>
  <c r="O7641" i="3"/>
  <c r="O7609" i="3"/>
  <c r="O7577" i="3"/>
  <c r="O7545" i="3"/>
  <c r="O7513" i="3"/>
  <c r="O7481" i="3"/>
  <c r="O7449" i="3"/>
  <c r="O7417" i="3"/>
  <c r="O7385" i="3"/>
  <c r="O7353" i="3"/>
  <c r="O7321" i="3"/>
  <c r="O7289" i="3"/>
  <c r="O7257" i="3"/>
  <c r="O7225" i="3"/>
  <c r="O7193" i="3"/>
  <c r="O7161" i="3"/>
  <c r="O7129" i="3"/>
  <c r="O7097" i="3"/>
  <c r="O7065" i="3"/>
  <c r="O7033" i="3"/>
  <c r="O7001" i="3"/>
  <c r="O6969" i="3"/>
  <c r="O6937" i="3"/>
  <c r="O6905" i="3"/>
  <c r="O6873" i="3"/>
  <c r="O6841" i="3"/>
  <c r="O6809" i="3"/>
  <c r="O6777" i="3"/>
  <c r="O6745" i="3"/>
  <c r="O6713" i="3"/>
  <c r="O6681" i="3"/>
  <c r="O6649" i="3"/>
  <c r="O6623" i="3"/>
  <c r="O6601" i="3"/>
  <c r="O6579" i="3"/>
  <c r="O6559" i="3"/>
  <c r="O6537" i="3"/>
  <c r="O6515" i="3"/>
  <c r="O6495" i="3"/>
  <c r="O6473" i="3"/>
  <c r="O6451" i="3"/>
  <c r="O6431" i="3"/>
  <c r="O6409" i="3"/>
  <c r="O6387" i="3"/>
  <c r="O6367" i="3"/>
  <c r="O6345" i="3"/>
  <c r="O6323" i="3"/>
  <c r="O6303" i="3"/>
  <c r="O6281" i="3"/>
  <c r="O6259" i="3"/>
  <c r="O6239" i="3"/>
  <c r="O6217" i="3"/>
  <c r="O6195" i="3"/>
  <c r="O6175" i="3"/>
  <c r="O6153" i="3"/>
  <c r="O6131" i="3"/>
  <c r="O6111" i="3"/>
  <c r="O6089" i="3"/>
  <c r="O6067" i="3"/>
  <c r="O6047" i="3"/>
  <c r="O6025" i="3"/>
  <c r="O6003" i="3"/>
  <c r="O5983" i="3"/>
  <c r="O5961" i="3"/>
  <c r="O5939" i="3"/>
  <c r="O5919" i="3"/>
  <c r="O5897" i="3"/>
  <c r="O5875" i="3"/>
  <c r="O5855" i="3"/>
  <c r="O5833" i="3"/>
  <c r="O5811" i="3"/>
  <c r="O5791" i="3"/>
  <c r="O5769" i="3"/>
  <c r="O5747" i="3"/>
  <c r="O5727" i="3"/>
  <c r="O5705" i="3"/>
  <c r="O5683" i="3"/>
  <c r="O5663" i="3"/>
  <c r="O5641" i="3"/>
  <c r="O5619" i="3"/>
  <c r="O5599" i="3"/>
  <c r="O5577" i="3"/>
  <c r="O5555" i="3"/>
  <c r="O5535" i="3"/>
  <c r="O5513" i="3"/>
  <c r="O5491" i="3"/>
  <c r="O5471" i="3"/>
  <c r="O5449" i="3"/>
  <c r="O5427" i="3"/>
  <c r="O5407" i="3"/>
  <c r="O5385" i="3"/>
  <c r="O5363" i="3"/>
  <c r="O5343" i="3"/>
  <c r="O5321" i="3"/>
  <c r="O5299" i="3"/>
  <c r="O5279" i="3"/>
  <c r="O5257" i="3"/>
  <c r="O5235" i="3"/>
  <c r="O5215" i="3"/>
  <c r="O5193" i="3"/>
  <c r="O5171" i="3"/>
  <c r="O5151" i="3"/>
  <c r="O5129" i="3"/>
  <c r="O5107" i="3"/>
  <c r="O5087" i="3"/>
  <c r="O5065" i="3"/>
  <c r="O5043" i="3"/>
  <c r="O5023" i="3"/>
  <c r="O5001" i="3"/>
  <c r="O4979" i="3"/>
  <c r="O4959" i="3"/>
  <c r="O4937" i="3"/>
  <c r="O4915" i="3"/>
  <c r="O4895" i="3"/>
  <c r="O4873" i="3"/>
  <c r="O4851" i="3"/>
  <c r="O4831" i="3"/>
  <c r="O4809" i="3"/>
  <c r="O4787" i="3"/>
  <c r="O4767" i="3"/>
  <c r="O4745" i="3"/>
  <c r="O4723" i="3"/>
  <c r="O4703" i="3"/>
  <c r="O4681" i="3"/>
  <c r="O4659" i="3"/>
  <c r="O4639" i="3"/>
  <c r="O4617" i="3"/>
  <c r="O4595" i="3"/>
  <c r="O4575" i="3"/>
  <c r="O4553" i="3"/>
  <c r="O4531" i="3"/>
  <c r="O4511" i="3"/>
  <c r="O4489" i="3"/>
  <c r="O4467" i="3"/>
  <c r="O4447" i="3"/>
  <c r="O4425" i="3"/>
  <c r="O4403" i="3"/>
  <c r="O4383" i="3"/>
  <c r="O4361" i="3"/>
  <c r="O4339" i="3"/>
  <c r="O4319" i="3"/>
  <c r="O4297" i="3"/>
  <c r="O4275" i="3"/>
  <c r="O4255" i="3"/>
  <c r="O4233" i="3"/>
  <c r="O4211" i="3"/>
  <c r="O4191" i="3"/>
  <c r="O4169" i="3"/>
  <c r="O4147" i="3"/>
  <c r="O4127" i="3"/>
  <c r="O4105" i="3"/>
  <c r="O4083" i="3"/>
  <c r="O4063" i="3"/>
  <c r="O4041" i="3"/>
  <c r="O4019" i="3"/>
  <c r="O3999" i="3"/>
  <c r="O3977" i="3"/>
  <c r="O3955" i="3"/>
  <c r="O3935" i="3"/>
  <c r="O3913" i="3"/>
  <c r="O3891" i="3"/>
  <c r="O3873" i="3"/>
  <c r="O3857" i="3"/>
  <c r="O3841" i="3"/>
  <c r="O3825" i="3"/>
  <c r="O3809" i="3"/>
  <c r="O3793" i="3"/>
  <c r="O3777" i="3"/>
  <c r="O3761" i="3"/>
  <c r="O3745" i="3"/>
  <c r="O3729" i="3"/>
  <c r="O3713" i="3"/>
  <c r="O3697" i="3"/>
  <c r="O3681" i="3"/>
  <c r="O3665" i="3"/>
  <c r="O3649" i="3"/>
  <c r="O3633" i="3"/>
  <c r="O3617" i="3"/>
  <c r="O3601" i="3"/>
  <c r="O3585" i="3"/>
  <c r="O3569" i="3"/>
  <c r="O3553" i="3"/>
  <c r="O3537" i="3"/>
  <c r="O3521" i="3"/>
  <c r="O3505" i="3"/>
  <c r="O3489" i="3"/>
  <c r="O3473" i="3"/>
  <c r="O3457" i="3"/>
  <c r="O3441" i="3"/>
  <c r="O3425" i="3"/>
  <c r="O3409" i="3"/>
  <c r="O3393" i="3"/>
  <c r="O3377" i="3"/>
  <c r="O3361" i="3"/>
  <c r="O3345" i="3"/>
  <c r="O3329" i="3"/>
  <c r="O3313" i="3"/>
  <c r="O3297" i="3"/>
  <c r="O3281" i="3"/>
  <c r="O3265" i="3"/>
  <c r="O3249" i="3"/>
  <c r="O3233" i="3"/>
  <c r="O3217" i="3"/>
  <c r="O3201" i="3"/>
  <c r="O3185" i="3"/>
  <c r="O3169" i="3"/>
  <c r="O3153" i="3"/>
  <c r="O3137" i="3"/>
  <c r="O3122" i="3"/>
  <c r="O3111" i="3"/>
  <c r="O3097" i="3"/>
  <c r="O3083" i="3"/>
  <c r="O3072" i="3"/>
  <c r="O3058" i="3"/>
  <c r="O3047" i="3"/>
  <c r="O3033" i="3"/>
  <c r="O3019" i="3"/>
  <c r="O3008" i="3"/>
  <c r="O2994" i="3"/>
  <c r="O2983" i="3"/>
  <c r="O2969" i="3"/>
  <c r="O2955" i="3"/>
  <c r="O2944" i="3"/>
  <c r="O2930" i="3"/>
  <c r="O2919" i="3"/>
  <c r="O2905" i="3"/>
  <c r="O2891" i="3"/>
  <c r="O2880" i="3"/>
  <c r="O2866" i="3"/>
  <c r="O2855" i="3"/>
  <c r="O2841" i="3"/>
  <c r="O2827" i="3"/>
  <c r="O2816" i="3"/>
  <c r="O2802" i="3"/>
  <c r="O2791" i="3"/>
  <c r="O2777" i="3"/>
  <c r="O2763" i="3"/>
  <c r="O2752" i="3"/>
  <c r="O2738" i="3"/>
  <c r="O2727" i="3"/>
  <c r="O2713" i="3"/>
  <c r="O2699" i="3"/>
  <c r="O2688" i="3"/>
  <c r="O2674" i="3"/>
  <c r="O2663" i="3"/>
  <c r="O2649" i="3"/>
  <c r="O2635" i="3"/>
  <c r="O2624" i="3"/>
  <c r="O2610" i="3"/>
  <c r="O2599" i="3"/>
  <c r="O2585" i="3"/>
  <c r="O2571" i="3"/>
  <c r="O2560" i="3"/>
  <c r="O2546" i="3"/>
  <c r="O2535" i="3"/>
  <c r="O2521" i="3"/>
  <c r="O2507" i="3"/>
  <c r="O2496" i="3"/>
  <c r="O2482" i="3"/>
  <c r="O2471" i="3"/>
  <c r="O2457" i="3"/>
  <c r="O2443" i="3"/>
  <c r="O2432" i="3"/>
  <c r="O2418" i="3"/>
  <c r="O2407" i="3"/>
  <c r="O2393" i="3"/>
  <c r="O2379" i="3"/>
  <c r="O2368" i="3"/>
  <c r="O2354" i="3"/>
  <c r="O2343" i="3"/>
  <c r="O2329" i="3"/>
  <c r="O2315" i="3"/>
  <c r="O2304" i="3"/>
  <c r="O2290" i="3"/>
  <c r="O2279" i="3"/>
  <c r="O2265" i="3"/>
  <c r="O2251" i="3"/>
  <c r="O2240" i="3"/>
  <c r="O2226" i="3"/>
  <c r="O2215" i="3"/>
  <c r="O2201" i="3"/>
  <c r="O2187" i="3"/>
  <c r="O2176" i="3"/>
  <c r="O2162" i="3"/>
  <c r="O2151" i="3"/>
  <c r="O2137" i="3"/>
  <c r="O2123" i="3"/>
  <c r="O2112" i="3"/>
  <c r="O2098" i="3"/>
  <c r="O2087" i="3"/>
  <c r="O2073" i="3"/>
  <c r="O2059" i="3"/>
  <c r="O2048" i="3"/>
  <c r="O2034" i="3"/>
  <c r="O2023" i="3"/>
  <c r="O2009" i="3"/>
  <c r="O1995" i="3"/>
  <c r="O1984" i="3"/>
  <c r="O1970" i="3"/>
  <c r="O1959" i="3"/>
  <c r="O1945" i="3"/>
  <c r="O1931" i="3"/>
  <c r="O1920" i="3"/>
  <c r="O1906" i="3"/>
  <c r="O1895" i="3"/>
  <c r="O1881" i="3"/>
  <c r="O1867" i="3"/>
  <c r="O1856" i="3"/>
  <c r="O1842" i="3"/>
  <c r="O1831" i="3"/>
  <c r="O1817" i="3"/>
  <c r="O1803" i="3"/>
  <c r="O1792" i="3"/>
  <c r="O1778" i="3"/>
  <c r="O1767" i="3"/>
  <c r="O1753" i="3"/>
  <c r="O1739" i="3"/>
  <c r="O1728" i="3"/>
  <c r="O1714" i="3"/>
  <c r="O1703" i="3"/>
  <c r="O1689" i="3"/>
  <c r="O1675" i="3"/>
  <c r="O1664" i="3"/>
  <c r="O1650" i="3"/>
  <c r="O1639" i="3"/>
  <c r="O1625" i="3"/>
  <c r="O1611" i="3"/>
  <c r="O1600" i="3"/>
  <c r="O1586" i="3"/>
  <c r="O1575" i="3"/>
  <c r="O1561" i="3"/>
  <c r="O1547" i="3"/>
  <c r="O1536" i="3"/>
  <c r="O1522" i="3"/>
  <c r="O1511" i="3"/>
  <c r="O1497" i="3"/>
  <c r="O1483" i="3"/>
  <c r="O1472" i="3"/>
  <c r="O1458" i="3"/>
  <c r="O1447" i="3"/>
  <c r="O1433" i="3"/>
  <c r="O1419" i="3"/>
  <c r="O1408" i="3"/>
  <c r="O1394" i="3"/>
  <c r="O1383" i="3"/>
  <c r="O1369" i="3"/>
  <c r="O1355" i="3"/>
  <c r="O1344" i="3"/>
  <c r="O1330" i="3"/>
  <c r="O1319" i="3"/>
  <c r="O1305" i="3"/>
  <c r="O1291" i="3"/>
  <c r="O1280" i="3"/>
  <c r="O1266" i="3"/>
  <c r="O1255" i="3"/>
  <c r="O1241" i="3"/>
  <c r="O1227" i="3"/>
  <c r="O1216" i="3"/>
  <c r="O1202" i="3"/>
  <c r="O1191" i="3"/>
  <c r="O1177" i="3"/>
  <c r="O1163" i="3"/>
  <c r="O1152" i="3"/>
  <c r="O1138" i="3"/>
  <c r="O1127" i="3"/>
  <c r="O1113" i="3"/>
  <c r="O1099" i="3"/>
  <c r="O1088" i="3"/>
  <c r="O1074" i="3"/>
  <c r="O1063" i="3"/>
  <c r="O1049" i="3"/>
  <c r="O1035" i="3"/>
  <c r="O1024" i="3"/>
  <c r="O1010" i="3"/>
  <c r="O999" i="3"/>
  <c r="O985" i="3"/>
  <c r="O971" i="3"/>
  <c r="O961" i="3"/>
  <c r="O951" i="3"/>
  <c r="O939" i="3"/>
  <c r="O929" i="3"/>
  <c r="O919" i="3"/>
  <c r="O907" i="3"/>
  <c r="O897" i="3"/>
  <c r="O887" i="3"/>
  <c r="O875" i="3"/>
  <c r="O866" i="3"/>
  <c r="O857" i="3"/>
  <c r="O848" i="3"/>
  <c r="O840" i="3"/>
  <c r="O832" i="3"/>
  <c r="O824" i="3"/>
  <c r="O816" i="3"/>
  <c r="O808" i="3"/>
  <c r="O800" i="3"/>
  <c r="O792" i="3"/>
  <c r="O784" i="3"/>
  <c r="O776" i="3"/>
  <c r="O768" i="3"/>
  <c r="O760" i="3"/>
  <c r="O752" i="3"/>
  <c r="O744" i="3"/>
  <c r="O736" i="3"/>
  <c r="O728" i="3"/>
  <c r="O720" i="3"/>
  <c r="O712" i="3"/>
  <c r="O704" i="3"/>
  <c r="O696" i="3"/>
  <c r="O688" i="3"/>
  <c r="O680" i="3"/>
  <c r="O672" i="3"/>
  <c r="O664" i="3"/>
  <c r="O656" i="3"/>
  <c r="O648" i="3"/>
  <c r="O640" i="3"/>
  <c r="O632" i="3"/>
  <c r="O624" i="3"/>
  <c r="O616" i="3"/>
  <c r="O608" i="3"/>
  <c r="O600" i="3"/>
  <c r="O592" i="3"/>
  <c r="O584" i="3"/>
  <c r="O576" i="3"/>
  <c r="O568" i="3"/>
  <c r="O560" i="3"/>
  <c r="O552" i="3"/>
  <c r="O544" i="3"/>
  <c r="O536" i="3"/>
  <c r="O528" i="3"/>
  <c r="O520" i="3"/>
  <c r="O512" i="3"/>
  <c r="O504" i="3"/>
  <c r="O496" i="3"/>
  <c r="O488" i="3"/>
  <c r="O480" i="3"/>
  <c r="O472" i="3"/>
  <c r="O464" i="3"/>
  <c r="O456" i="3"/>
  <c r="O448" i="3"/>
  <c r="O440" i="3"/>
  <c r="O432" i="3"/>
  <c r="O424" i="3"/>
  <c r="O416" i="3"/>
  <c r="O408" i="3"/>
  <c r="O400" i="3"/>
  <c r="O392" i="3"/>
  <c r="O384" i="3"/>
  <c r="O376" i="3"/>
  <c r="O368" i="3"/>
  <c r="O360" i="3"/>
  <c r="O352" i="3"/>
  <c r="O344" i="3"/>
  <c r="O336" i="3"/>
  <c r="O328" i="3"/>
  <c r="O320" i="3"/>
  <c r="O312" i="3"/>
  <c r="O304" i="3"/>
  <c r="O296" i="3"/>
  <c r="O288" i="3"/>
  <c r="O280" i="3"/>
  <c r="O272" i="3"/>
  <c r="O264" i="3"/>
  <c r="O256" i="3"/>
  <c r="O248" i="3"/>
  <c r="O240" i="3"/>
  <c r="O232" i="3"/>
  <c r="O224" i="3"/>
  <c r="O216" i="3"/>
  <c r="O208" i="3"/>
  <c r="O200" i="3"/>
  <c r="O192" i="3"/>
  <c r="O184" i="3"/>
  <c r="O176" i="3"/>
  <c r="O168" i="3"/>
  <c r="O160" i="3"/>
  <c r="O152" i="3"/>
  <c r="O144" i="3"/>
  <c r="O136" i="3"/>
  <c r="O128" i="3"/>
  <c r="O120" i="3"/>
  <c r="O112" i="3"/>
  <c r="O104" i="3"/>
  <c r="O96" i="3"/>
  <c r="O88" i="3"/>
  <c r="O80" i="3"/>
  <c r="O72" i="3"/>
  <c r="O64" i="3"/>
  <c r="O56" i="3"/>
  <c r="O48" i="3"/>
  <c r="O40" i="3"/>
  <c r="O32" i="3"/>
  <c r="O24" i="3"/>
  <c r="O16" i="3"/>
  <c r="O8" i="3"/>
  <c r="O42182" i="3"/>
  <c r="O32147" i="3"/>
  <c r="O29137" i="3"/>
  <c r="O27499" i="3"/>
  <c r="O26573" i="3"/>
  <c r="O25755" i="3"/>
  <c r="O25083" i="3"/>
  <c r="O24602" i="3"/>
  <c r="O24333" i="3"/>
  <c r="O24081" i="3"/>
  <c r="O23886" i="3"/>
  <c r="O23706" i="3"/>
  <c r="O23534" i="3"/>
  <c r="O23379" i="3"/>
  <c r="O23251" i="3"/>
  <c r="O23123" i="3"/>
  <c r="O22995" i="3"/>
  <c r="O22867" i="3"/>
  <c r="O22739" i="3"/>
  <c r="O22611" i="3"/>
  <c r="O22483" i="3"/>
  <c r="O22355" i="3"/>
  <c r="O22227" i="3"/>
  <c r="O22099" i="3"/>
  <c r="O21971" i="3"/>
  <c r="O21843" i="3"/>
  <c r="O21715" i="3"/>
  <c r="O21587" i="3"/>
  <c r="O21459" i="3"/>
  <c r="O21331" i="3"/>
  <c r="O21203" i="3"/>
  <c r="O21075" i="3"/>
  <c r="O20947" i="3"/>
  <c r="O20819" i="3"/>
  <c r="O20691" i="3"/>
  <c r="O20587" i="3"/>
  <c r="O20486" i="3"/>
  <c r="O20383" i="3"/>
  <c r="O20280" i="3"/>
  <c r="O20178" i="3"/>
  <c r="O20075" i="3"/>
  <c r="O19974" i="3"/>
  <c r="O19871" i="3"/>
  <c r="O19768" i="3"/>
  <c r="O19666" i="3"/>
  <c r="O19563" i="3"/>
  <c r="O19462" i="3"/>
  <c r="O19359" i="3"/>
  <c r="O19256" i="3"/>
  <c r="O19154" i="3"/>
  <c r="O19051" i="3"/>
  <c r="O18952" i="3"/>
  <c r="O18866" i="3"/>
  <c r="O18782" i="3"/>
  <c r="O18696" i="3"/>
  <c r="O18610" i="3"/>
  <c r="O18526" i="3"/>
  <c r="O18440" i="3"/>
  <c r="O18354" i="3"/>
  <c r="O18270" i="3"/>
  <c r="O18197" i="3"/>
  <c r="O18123" i="3"/>
  <c r="O18050" i="3"/>
  <c r="O17977" i="3"/>
  <c r="O17904" i="3"/>
  <c r="O17831" i="3"/>
  <c r="O17758" i="3"/>
  <c r="O17685" i="3"/>
  <c r="O17611" i="3"/>
  <c r="O17538" i="3"/>
  <c r="O17465" i="3"/>
  <c r="O17392" i="3"/>
  <c r="O17319" i="3"/>
  <c r="O17246" i="3"/>
  <c r="O17173" i="3"/>
  <c r="O17099" i="3"/>
  <c r="O17026" i="3"/>
  <c r="O16953" i="3"/>
  <c r="O16880" i="3"/>
  <c r="O16807" i="3"/>
  <c r="O16734" i="3"/>
  <c r="O16661" i="3"/>
  <c r="O16587" i="3"/>
  <c r="O16514" i="3"/>
  <c r="O16441" i="3"/>
  <c r="O16368" i="3"/>
  <c r="O16297" i="3"/>
  <c r="O16233" i="3"/>
  <c r="O16169" i="3"/>
  <c r="O16105" i="3"/>
  <c r="O16041" i="3"/>
  <c r="O15977" i="3"/>
  <c r="O15913" i="3"/>
  <c r="O15849" i="3"/>
  <c r="O15785" i="3"/>
  <c r="O15721" i="3"/>
  <c r="O15657" i="3"/>
  <c r="O15593" i="3"/>
  <c r="O15529" i="3"/>
  <c r="O15465" i="3"/>
  <c r="O15401" i="3"/>
  <c r="O15337" i="3"/>
  <c r="O15273" i="3"/>
  <c r="O15209" i="3"/>
  <c r="O15145" i="3"/>
  <c r="O15081" i="3"/>
  <c r="O15017" i="3"/>
  <c r="O14953" i="3"/>
  <c r="O14889" i="3"/>
  <c r="O14825" i="3"/>
  <c r="O14761" i="3"/>
  <c r="O14697" i="3"/>
  <c r="O14633" i="3"/>
  <c r="O14569" i="3"/>
  <c r="O14505" i="3"/>
  <c r="O14441" i="3"/>
  <c r="O14377" i="3"/>
  <c r="O14313" i="3"/>
  <c r="O14249" i="3"/>
  <c r="O14185" i="3"/>
  <c r="O14121" i="3"/>
  <c r="O14057" i="3"/>
  <c r="O13993" i="3"/>
  <c r="O13929" i="3"/>
  <c r="O13865" i="3"/>
  <c r="O13801" i="3"/>
  <c r="O13737" i="3"/>
  <c r="O13673" i="3"/>
  <c r="O13609" i="3"/>
  <c r="O13545" i="3"/>
  <c r="O13481" i="3"/>
  <c r="O13417" i="3"/>
  <c r="O13353" i="3"/>
  <c r="O13289" i="3"/>
  <c r="O13225" i="3"/>
  <c r="O13161" i="3"/>
  <c r="O13097" i="3"/>
  <c r="O13033" i="3"/>
  <c r="O12969" i="3"/>
  <c r="O12905" i="3"/>
  <c r="O12841" i="3"/>
  <c r="O12777" i="3"/>
  <c r="O12713" i="3"/>
  <c r="O12649" i="3"/>
  <c r="O12585" i="3"/>
  <c r="O12521" i="3"/>
  <c r="O12457" i="3"/>
  <c r="O12393" i="3"/>
  <c r="O12329" i="3"/>
  <c r="O12265" i="3"/>
  <c r="O12201" i="3"/>
  <c r="O12137" i="3"/>
  <c r="O12073" i="3"/>
  <c r="O12009" i="3"/>
  <c r="O11945" i="3"/>
  <c r="O11881" i="3"/>
  <c r="O11817" i="3"/>
  <c r="O11753" i="3"/>
  <c r="O11689" i="3"/>
  <c r="O11625" i="3"/>
  <c r="O11561" i="3"/>
  <c r="O11497" i="3"/>
  <c r="O11433" i="3"/>
  <c r="O11369" i="3"/>
  <c r="O11305" i="3"/>
  <c r="O11241" i="3"/>
  <c r="O11177" i="3"/>
  <c r="O11113" i="3"/>
  <c r="O11049" i="3"/>
  <c r="O10985" i="3"/>
  <c r="O10921" i="3"/>
  <c r="O10871" i="3"/>
  <c r="O10839" i="3"/>
  <c r="O10807" i="3"/>
  <c r="O10775" i="3"/>
  <c r="O10743" i="3"/>
  <c r="O10711" i="3"/>
  <c r="O10679" i="3"/>
  <c r="O10647" i="3"/>
  <c r="O10615" i="3"/>
  <c r="O10583" i="3"/>
  <c r="O10551" i="3"/>
  <c r="O10519" i="3"/>
  <c r="O10487" i="3"/>
  <c r="O10455" i="3"/>
  <c r="O10423" i="3"/>
  <c r="O10391" i="3"/>
  <c r="O10359" i="3"/>
  <c r="O10327" i="3"/>
  <c r="O10295" i="3"/>
  <c r="O10263" i="3"/>
  <c r="O10231" i="3"/>
  <c r="O10199" i="3"/>
  <c r="O10167" i="3"/>
  <c r="O10135" i="3"/>
  <c r="O10103" i="3"/>
  <c r="O10071" i="3"/>
  <c r="O10039" i="3"/>
  <c r="O10007" i="3"/>
  <c r="O9975" i="3"/>
  <c r="O9943" i="3"/>
  <c r="O9911" i="3"/>
  <c r="O9879" i="3"/>
  <c r="O9847" i="3"/>
  <c r="O9815" i="3"/>
  <c r="O9783" i="3"/>
  <c r="O9751" i="3"/>
  <c r="O9719" i="3"/>
  <c r="O9687" i="3"/>
  <c r="O9655" i="3"/>
  <c r="O9623" i="3"/>
  <c r="O9591" i="3"/>
  <c r="O9559" i="3"/>
  <c r="O9527" i="3"/>
  <c r="O9495" i="3"/>
  <c r="O9463" i="3"/>
  <c r="O9431" i="3"/>
  <c r="O9399" i="3"/>
  <c r="O9367" i="3"/>
  <c r="O9335" i="3"/>
  <c r="O9303" i="3"/>
  <c r="O9271" i="3"/>
  <c r="O9239" i="3"/>
  <c r="O9207" i="3"/>
  <c r="O9175" i="3"/>
  <c r="O9143" i="3"/>
  <c r="O9111" i="3"/>
  <c r="O9079" i="3"/>
  <c r="O9047" i="3"/>
  <c r="O9015" i="3"/>
  <c r="O8983" i="3"/>
  <c r="O8951" i="3"/>
  <c r="O8919" i="3"/>
  <c r="O8887" i="3"/>
  <c r="O8855" i="3"/>
  <c r="O8823" i="3"/>
  <c r="O8791" i="3"/>
  <c r="O8759" i="3"/>
  <c r="O8727" i="3"/>
  <c r="O8695" i="3"/>
  <c r="O8663" i="3"/>
  <c r="O8631" i="3"/>
  <c r="O8599" i="3"/>
  <c r="O8567" i="3"/>
  <c r="O8535" i="3"/>
  <c r="O8503" i="3"/>
  <c r="O8471" i="3"/>
  <c r="O8439" i="3"/>
  <c r="O8407" i="3"/>
  <c r="O8375" i="3"/>
  <c r="O8343" i="3"/>
  <c r="O8311" i="3"/>
  <c r="O8279" i="3"/>
  <c r="O8247" i="3"/>
  <c r="O8215" i="3"/>
  <c r="O8183" i="3"/>
  <c r="O8151" i="3"/>
  <c r="O8119" i="3"/>
  <c r="O8087" i="3"/>
  <c r="O8055" i="3"/>
  <c r="O8023" i="3"/>
  <c r="O7991" i="3"/>
  <c r="O7959" i="3"/>
  <c r="O7927" i="3"/>
  <c r="O7895" i="3"/>
  <c r="O7863" i="3"/>
  <c r="O7831" i="3"/>
  <c r="O7799" i="3"/>
  <c r="O7767" i="3"/>
  <c r="O7735" i="3"/>
  <c r="O7703" i="3"/>
  <c r="O7671" i="3"/>
  <c r="O7639" i="3"/>
  <c r="O7607" i="3"/>
  <c r="O7575" i="3"/>
  <c r="O7543" i="3"/>
  <c r="O7511" i="3"/>
  <c r="O7479" i="3"/>
  <c r="O7447" i="3"/>
  <c r="O7415" i="3"/>
  <c r="O7383" i="3"/>
  <c r="O7351" i="3"/>
  <c r="O7319" i="3"/>
  <c r="O7287" i="3"/>
  <c r="O7255" i="3"/>
  <c r="O7223" i="3"/>
  <c r="O7191" i="3"/>
  <c r="O7159" i="3"/>
  <c r="O7127" i="3"/>
  <c r="O7095" i="3"/>
  <c r="O7063" i="3"/>
  <c r="O7031" i="3"/>
  <c r="O6999" i="3"/>
  <c r="O6967" i="3"/>
  <c r="O6935" i="3"/>
  <c r="O6903" i="3"/>
  <c r="O6871" i="3"/>
  <c r="O6839" i="3"/>
  <c r="O6807" i="3"/>
  <c r="O6775" i="3"/>
  <c r="O6743" i="3"/>
  <c r="O6711" i="3"/>
  <c r="O6679" i="3"/>
  <c r="O6647" i="3"/>
  <c r="O6619" i="3"/>
  <c r="O6599" i="3"/>
  <c r="O6577" i="3"/>
  <c r="O6555" i="3"/>
  <c r="O6535" i="3"/>
  <c r="O6513" i="3"/>
  <c r="O6491" i="3"/>
  <c r="O6471" i="3"/>
  <c r="O6449" i="3"/>
  <c r="O6427" i="3"/>
  <c r="O6407" i="3"/>
  <c r="O6385" i="3"/>
  <c r="O6363" i="3"/>
  <c r="O6343" i="3"/>
  <c r="O6321" i="3"/>
  <c r="O6299" i="3"/>
  <c r="O6279" i="3"/>
  <c r="O6257" i="3"/>
  <c r="O6235" i="3"/>
  <c r="O6215" i="3"/>
  <c r="O6193" i="3"/>
  <c r="O6171" i="3"/>
  <c r="O6151" i="3"/>
  <c r="O6129" i="3"/>
  <c r="O6107" i="3"/>
  <c r="O6087" i="3"/>
  <c r="O6065" i="3"/>
  <c r="O6043" i="3"/>
  <c r="O6023" i="3"/>
  <c r="O6001" i="3"/>
  <c r="O5979" i="3"/>
  <c r="O5959" i="3"/>
  <c r="O5937" i="3"/>
  <c r="O5915" i="3"/>
  <c r="O5895" i="3"/>
  <c r="O5873" i="3"/>
  <c r="O5851" i="3"/>
  <c r="O5831" i="3"/>
  <c r="O5809" i="3"/>
  <c r="O5787" i="3"/>
  <c r="O5767" i="3"/>
  <c r="O5745" i="3"/>
  <c r="O5723" i="3"/>
  <c r="O5703" i="3"/>
  <c r="O5681" i="3"/>
  <c r="O5659" i="3"/>
  <c r="O5639" i="3"/>
  <c r="O5617" i="3"/>
  <c r="O5595" i="3"/>
  <c r="O5575" i="3"/>
  <c r="O5553" i="3"/>
  <c r="O5531" i="3"/>
  <c r="O5511" i="3"/>
  <c r="O5489" i="3"/>
  <c r="O5467" i="3"/>
  <c r="O5447" i="3"/>
  <c r="O5425" i="3"/>
  <c r="O5403" i="3"/>
  <c r="O5383" i="3"/>
  <c r="O5361" i="3"/>
  <c r="O5339" i="3"/>
  <c r="O5319" i="3"/>
  <c r="O5297" i="3"/>
  <c r="O5275" i="3"/>
  <c r="O5255" i="3"/>
  <c r="O5233" i="3"/>
  <c r="O5211" i="3"/>
  <c r="O5191" i="3"/>
  <c r="O5169" i="3"/>
  <c r="O5147" i="3"/>
  <c r="O5127" i="3"/>
  <c r="O5105" i="3"/>
  <c r="O5083" i="3"/>
  <c r="O5063" i="3"/>
  <c r="O5041" i="3"/>
  <c r="O5019" i="3"/>
  <c r="O4999" i="3"/>
  <c r="O4977" i="3"/>
  <c r="O4955" i="3"/>
  <c r="O4935" i="3"/>
  <c r="O4913" i="3"/>
  <c r="O4891" i="3"/>
  <c r="O4871" i="3"/>
  <c r="O4849" i="3"/>
  <c r="O4827" i="3"/>
  <c r="O4807" i="3"/>
  <c r="O4785" i="3"/>
  <c r="O4763" i="3"/>
  <c r="O4743" i="3"/>
  <c r="O4721" i="3"/>
  <c r="O4699" i="3"/>
  <c r="O4679" i="3"/>
  <c r="O4657" i="3"/>
  <c r="O4635" i="3"/>
  <c r="O4615" i="3"/>
  <c r="O4593" i="3"/>
  <c r="O4571" i="3"/>
  <c r="O4551" i="3"/>
  <c r="O4529" i="3"/>
  <c r="O4507" i="3"/>
  <c r="O4487" i="3"/>
  <c r="O4465" i="3"/>
  <c r="O4443" i="3"/>
  <c r="O4423" i="3"/>
  <c r="O4401" i="3"/>
  <c r="O4379" i="3"/>
  <c r="O4359" i="3"/>
  <c r="O4337" i="3"/>
  <c r="O4315" i="3"/>
  <c r="O4295" i="3"/>
  <c r="O4273" i="3"/>
  <c r="O4251" i="3"/>
  <c r="O4231" i="3"/>
  <c r="O4209" i="3"/>
  <c r="O4187" i="3"/>
  <c r="O4167" i="3"/>
  <c r="O4145" i="3"/>
  <c r="O4123" i="3"/>
  <c r="O4103" i="3"/>
  <c r="O4081" i="3"/>
  <c r="O4059" i="3"/>
  <c r="O4039" i="3"/>
  <c r="O4017" i="3"/>
  <c r="O3995" i="3"/>
  <c r="O3975" i="3"/>
  <c r="O3953" i="3"/>
  <c r="O3931" i="3"/>
  <c r="O3911" i="3"/>
  <c r="O3889" i="3"/>
  <c r="O3871" i="3"/>
  <c r="O3855" i="3"/>
  <c r="O3839" i="3"/>
  <c r="O3823" i="3"/>
  <c r="O3807" i="3"/>
  <c r="O3791" i="3"/>
  <c r="O3775" i="3"/>
  <c r="O3759" i="3"/>
  <c r="O3743" i="3"/>
  <c r="O3727" i="3"/>
  <c r="O3711" i="3"/>
  <c r="O3695" i="3"/>
  <c r="O3679" i="3"/>
  <c r="O3663" i="3"/>
  <c r="O3647" i="3"/>
  <c r="O3631" i="3"/>
  <c r="O3615" i="3"/>
  <c r="O3599" i="3"/>
  <c r="O3583" i="3"/>
  <c r="O3567" i="3"/>
  <c r="O3551" i="3"/>
  <c r="O3535" i="3"/>
  <c r="O3519" i="3"/>
  <c r="O3503" i="3"/>
  <c r="O3487" i="3"/>
  <c r="O3471" i="3"/>
  <c r="O3455" i="3"/>
  <c r="O3439" i="3"/>
  <c r="O3423" i="3"/>
  <c r="O3407" i="3"/>
  <c r="O3391" i="3"/>
  <c r="O3375" i="3"/>
  <c r="O3359" i="3"/>
  <c r="O3343" i="3"/>
  <c r="O3327" i="3"/>
  <c r="O3311" i="3"/>
  <c r="O3295" i="3"/>
  <c r="O3279" i="3"/>
  <c r="O3263" i="3"/>
  <c r="O3247" i="3"/>
  <c r="O3231" i="3"/>
  <c r="O3215" i="3"/>
  <c r="O3199" i="3"/>
  <c r="O3183" i="3"/>
  <c r="O3167" i="3"/>
  <c r="O3151" i="3"/>
  <c r="O3135" i="3"/>
  <c r="O3121" i="3"/>
  <c r="O3107" i="3"/>
  <c r="O3096" i="3"/>
  <c r="O3082" i="3"/>
  <c r="O3071" i="3"/>
  <c r="O3057" i="3"/>
  <c r="O3043" i="3"/>
  <c r="O3032" i="3"/>
  <c r="O3018" i="3"/>
  <c r="O3007" i="3"/>
  <c r="O2993" i="3"/>
  <c r="O2979" i="3"/>
  <c r="O2968" i="3"/>
  <c r="O2954" i="3"/>
  <c r="O2943" i="3"/>
  <c r="O2929" i="3"/>
  <c r="O2915" i="3"/>
  <c r="O2904" i="3"/>
  <c r="O2890" i="3"/>
  <c r="O2879" i="3"/>
  <c r="O2865" i="3"/>
  <c r="O2851" i="3"/>
  <c r="O2840" i="3"/>
  <c r="O2826" i="3"/>
  <c r="O2815" i="3"/>
  <c r="O2801" i="3"/>
  <c r="O2787" i="3"/>
  <c r="O2776" i="3"/>
  <c r="O2762" i="3"/>
  <c r="O2751" i="3"/>
  <c r="O2737" i="3"/>
  <c r="O2723" i="3"/>
  <c r="O2712" i="3"/>
  <c r="O2698" i="3"/>
  <c r="O2687" i="3"/>
  <c r="O2673" i="3"/>
  <c r="O2659" i="3"/>
  <c r="O2648" i="3"/>
  <c r="O2634" i="3"/>
  <c r="O2623" i="3"/>
  <c r="O2609" i="3"/>
  <c r="O2595" i="3"/>
  <c r="O2584" i="3"/>
  <c r="O2570" i="3"/>
  <c r="O2559" i="3"/>
  <c r="O2545" i="3"/>
  <c r="O2531" i="3"/>
  <c r="O2520" i="3"/>
  <c r="O2506" i="3"/>
  <c r="O2495" i="3"/>
  <c r="O2481" i="3"/>
  <c r="O2467" i="3"/>
  <c r="O2456" i="3"/>
  <c r="O2442" i="3"/>
  <c r="O2431" i="3"/>
  <c r="O2417" i="3"/>
  <c r="O2403" i="3"/>
  <c r="O2392" i="3"/>
  <c r="O2378" i="3"/>
  <c r="O2367" i="3"/>
  <c r="O2353" i="3"/>
  <c r="O2339" i="3"/>
  <c r="O2328" i="3"/>
  <c r="O2314" i="3"/>
  <c r="O2303" i="3"/>
  <c r="O2289" i="3"/>
  <c r="O2275" i="3"/>
  <c r="O2264" i="3"/>
  <c r="O2250" i="3"/>
  <c r="O2239" i="3"/>
  <c r="O2225" i="3"/>
  <c r="O2211" i="3"/>
  <c r="O2200" i="3"/>
  <c r="O2186" i="3"/>
  <c r="O2175" i="3"/>
  <c r="O2161" i="3"/>
  <c r="O2147" i="3"/>
  <c r="O2136" i="3"/>
  <c r="O2122" i="3"/>
  <c r="O2111" i="3"/>
  <c r="O2097" i="3"/>
  <c r="O2083" i="3"/>
  <c r="O2072" i="3"/>
  <c r="O2058" i="3"/>
  <c r="O2047" i="3"/>
  <c r="O2033" i="3"/>
  <c r="O2019" i="3"/>
  <c r="O2008" i="3"/>
  <c r="O1994" i="3"/>
  <c r="O1983" i="3"/>
  <c r="O1969" i="3"/>
  <c r="O1955" i="3"/>
  <c r="O1944" i="3"/>
  <c r="O1930" i="3"/>
  <c r="O1919" i="3"/>
  <c r="O1905" i="3"/>
  <c r="O1891" i="3"/>
  <c r="O1880" i="3"/>
  <c r="O1866" i="3"/>
  <c r="O1855" i="3"/>
  <c r="O1841" i="3"/>
  <c r="O1827" i="3"/>
  <c r="O1816" i="3"/>
  <c r="O1802" i="3"/>
  <c r="O1791" i="3"/>
  <c r="O1777" i="3"/>
  <c r="O1763" i="3"/>
  <c r="O1752" i="3"/>
  <c r="O1738" i="3"/>
  <c r="O1727" i="3"/>
  <c r="O1713" i="3"/>
  <c r="O1699" i="3"/>
  <c r="O1688" i="3"/>
  <c r="O1674" i="3"/>
  <c r="O1663" i="3"/>
  <c r="O1649" i="3"/>
  <c r="O1635" i="3"/>
  <c r="O1624" i="3"/>
  <c r="O1610" i="3"/>
  <c r="O1599" i="3"/>
  <c r="O1585" i="3"/>
  <c r="O1571" i="3"/>
  <c r="O1560" i="3"/>
  <c r="O1546" i="3"/>
  <c r="O1535" i="3"/>
  <c r="O1521" i="3"/>
  <c r="O1507" i="3"/>
  <c r="O1496" i="3"/>
  <c r="O1482" i="3"/>
  <c r="O1471" i="3"/>
  <c r="O1457" i="3"/>
  <c r="O1443" i="3"/>
  <c r="O1432" i="3"/>
  <c r="O1418" i="3"/>
  <c r="O1407" i="3"/>
  <c r="O1393" i="3"/>
  <c r="O1379" i="3"/>
  <c r="O1368" i="3"/>
  <c r="O1354" i="3"/>
  <c r="O1343" i="3"/>
  <c r="O1329" i="3"/>
  <c r="O1315" i="3"/>
  <c r="O1304" i="3"/>
  <c r="O1290" i="3"/>
  <c r="O1279" i="3"/>
  <c r="O1265" i="3"/>
  <c r="O1251" i="3"/>
  <c r="O1240" i="3"/>
  <c r="O1226" i="3"/>
  <c r="O1215" i="3"/>
  <c r="O1201" i="3"/>
  <c r="O1187" i="3"/>
  <c r="O1176" i="3"/>
  <c r="O1162" i="3"/>
  <c r="O1151" i="3"/>
  <c r="O1137" i="3"/>
  <c r="O1123" i="3"/>
  <c r="O1112" i="3"/>
  <c r="O1098" i="3"/>
  <c r="O1087" i="3"/>
  <c r="O1073" i="3"/>
  <c r="O1059" i="3"/>
  <c r="O1048" i="3"/>
  <c r="O1034" i="3"/>
  <c r="O1023" i="3"/>
  <c r="O1009" i="3"/>
  <c r="O995" i="3"/>
  <c r="O984" i="3"/>
  <c r="O970" i="3"/>
  <c r="O960" i="3"/>
  <c r="O949" i="3"/>
  <c r="O938" i="3"/>
  <c r="O928" i="3"/>
  <c r="O917" i="3"/>
  <c r="O906" i="3"/>
  <c r="O896" i="3"/>
  <c r="O885" i="3"/>
  <c r="O874" i="3"/>
  <c r="O865" i="3"/>
  <c r="O856" i="3"/>
  <c r="O847" i="3"/>
  <c r="O839" i="3"/>
  <c r="O831" i="3"/>
  <c r="O823" i="3"/>
  <c r="O815" i="3"/>
  <c r="O807" i="3"/>
  <c r="O799" i="3"/>
  <c r="O791" i="3"/>
  <c r="O783" i="3"/>
  <c r="O775" i="3"/>
  <c r="O767" i="3"/>
  <c r="O759" i="3"/>
  <c r="O751" i="3"/>
  <c r="O743" i="3"/>
  <c r="O735" i="3"/>
  <c r="O727" i="3"/>
  <c r="O719" i="3"/>
  <c r="O711" i="3"/>
  <c r="O703" i="3"/>
  <c r="O695" i="3"/>
  <c r="O687" i="3"/>
  <c r="O679" i="3"/>
  <c r="O671" i="3"/>
  <c r="O663" i="3"/>
  <c r="O655" i="3"/>
  <c r="O647" i="3"/>
  <c r="O639" i="3"/>
  <c r="O631" i="3"/>
  <c r="O623" i="3"/>
  <c r="O615" i="3"/>
  <c r="O607" i="3"/>
  <c r="O599" i="3"/>
  <c r="O591" i="3"/>
  <c r="O583" i="3"/>
  <c r="O575" i="3"/>
  <c r="O567" i="3"/>
  <c r="O559" i="3"/>
  <c r="O551" i="3"/>
  <c r="O543" i="3"/>
  <c r="O535" i="3"/>
  <c r="O527" i="3"/>
  <c r="O519" i="3"/>
  <c r="O511" i="3"/>
  <c r="O503" i="3"/>
  <c r="O495" i="3"/>
  <c r="O487" i="3"/>
  <c r="O479" i="3"/>
  <c r="O471" i="3"/>
  <c r="O463" i="3"/>
  <c r="O455" i="3"/>
  <c r="O447" i="3"/>
  <c r="O439" i="3"/>
  <c r="O431" i="3"/>
  <c r="O423" i="3"/>
  <c r="O415" i="3"/>
  <c r="O407" i="3"/>
  <c r="O399" i="3"/>
  <c r="O391" i="3"/>
  <c r="O383" i="3"/>
  <c r="O375" i="3"/>
  <c r="O367" i="3"/>
  <c r="O359" i="3"/>
  <c r="O351" i="3"/>
  <c r="O343" i="3"/>
  <c r="O335" i="3"/>
  <c r="O327" i="3"/>
  <c r="O319" i="3"/>
  <c r="O311" i="3"/>
  <c r="O303" i="3"/>
  <c r="O295" i="3"/>
  <c r="O287" i="3"/>
  <c r="O279" i="3"/>
  <c r="O271" i="3"/>
  <c r="O263" i="3"/>
  <c r="O255" i="3"/>
  <c r="O247" i="3"/>
  <c r="O239" i="3"/>
  <c r="O231" i="3"/>
  <c r="O223" i="3"/>
  <c r="O215" i="3"/>
  <c r="O207" i="3"/>
  <c r="O199" i="3"/>
  <c r="O191" i="3"/>
  <c r="O183" i="3"/>
  <c r="O175" i="3"/>
  <c r="O167" i="3"/>
  <c r="O159" i="3"/>
  <c r="O151" i="3"/>
  <c r="O143" i="3"/>
  <c r="O135" i="3"/>
  <c r="O127" i="3"/>
  <c r="O119" i="3"/>
  <c r="O111" i="3"/>
  <c r="O103" i="3"/>
  <c r="O95" i="3"/>
  <c r="O87" i="3"/>
  <c r="O79" i="3"/>
  <c r="O71" i="3"/>
  <c r="O63" i="3"/>
  <c r="O55" i="3"/>
  <c r="O47" i="3"/>
  <c r="O39" i="3"/>
  <c r="O31" i="3"/>
  <c r="O23" i="3"/>
  <c r="O15" i="3"/>
  <c r="O7" i="3"/>
  <c r="O39634" i="3"/>
  <c r="O31635" i="3"/>
  <c r="O28907" i="3"/>
  <c r="O27341" i="3"/>
  <c r="O26473" i="3"/>
  <c r="O25658" i="3"/>
  <c r="O25001" i="3"/>
  <c r="O24568" i="3"/>
  <c r="O24295" i="3"/>
  <c r="O24058" i="3"/>
  <c r="O23862" i="3"/>
  <c r="O23683" i="3"/>
  <c r="O23514" i="3"/>
  <c r="O23363" i="3"/>
  <c r="O23235" i="3"/>
  <c r="O23107" i="3"/>
  <c r="O22979" i="3"/>
  <c r="O22851" i="3"/>
  <c r="O22723" i="3"/>
  <c r="O22595" i="3"/>
  <c r="O22467" i="3"/>
  <c r="O22339" i="3"/>
  <c r="O22211" i="3"/>
  <c r="O22083" i="3"/>
  <c r="O21955" i="3"/>
  <c r="O21827" i="3"/>
  <c r="O21699" i="3"/>
  <c r="O21571" i="3"/>
  <c r="O21443" i="3"/>
  <c r="O21315" i="3"/>
  <c r="O21187" i="3"/>
  <c r="O21059" i="3"/>
  <c r="O20931" i="3"/>
  <c r="O20803" i="3"/>
  <c r="O20678" i="3"/>
  <c r="O20575" i="3"/>
  <c r="O20472" i="3"/>
  <c r="O20370" i="3"/>
  <c r="O20267" i="3"/>
  <c r="O20166" i="3"/>
  <c r="O20063" i="3"/>
  <c r="O19960" i="3"/>
  <c r="O19858" i="3"/>
  <c r="O19755" i="3"/>
  <c r="O19654" i="3"/>
  <c r="O19551" i="3"/>
  <c r="O19448" i="3"/>
  <c r="O19346" i="3"/>
  <c r="O19243" i="3"/>
  <c r="O19142" i="3"/>
  <c r="O19039" i="3"/>
  <c r="O18942" i="3"/>
  <c r="O18856" i="3"/>
  <c r="O18770" i="3"/>
  <c r="O18686" i="3"/>
  <c r="O18600" i="3"/>
  <c r="O18514" i="3"/>
  <c r="O18430" i="3"/>
  <c r="O18344" i="3"/>
  <c r="O18261" i="3"/>
  <c r="O18187" i="3"/>
  <c r="O18114" i="3"/>
  <c r="O18041" i="3"/>
  <c r="O17968" i="3"/>
  <c r="O17895" i="3"/>
  <c r="O17822" i="3"/>
  <c r="O17749" i="3"/>
  <c r="O17675" i="3"/>
  <c r="O17602" i="3"/>
  <c r="O17529" i="3"/>
  <c r="O17456" i="3"/>
  <c r="O17383" i="3"/>
  <c r="O17310" i="3"/>
  <c r="O17237" i="3"/>
  <c r="O17163" i="3"/>
  <c r="O17090" i="3"/>
  <c r="O17017" i="3"/>
  <c r="O16944" i="3"/>
  <c r="O16871" i="3"/>
  <c r="O16798" i="3"/>
  <c r="O16725" i="3"/>
  <c r="O16651" i="3"/>
  <c r="O16578" i="3"/>
  <c r="O16505" i="3"/>
  <c r="O16432" i="3"/>
  <c r="O16359" i="3"/>
  <c r="O16289" i="3"/>
  <c r="O16225" i="3"/>
  <c r="O16161" i="3"/>
  <c r="O16097" i="3"/>
  <c r="O16033" i="3"/>
  <c r="O15969" i="3"/>
  <c r="O15905" i="3"/>
  <c r="O15841" i="3"/>
  <c r="O15777" i="3"/>
  <c r="O15713" i="3"/>
  <c r="O15649" i="3"/>
  <c r="O15585" i="3"/>
  <c r="O15521" i="3"/>
  <c r="O15457" i="3"/>
  <c r="O15393" i="3"/>
  <c r="O15329" i="3"/>
  <c r="O15265" i="3"/>
  <c r="O15201" i="3"/>
  <c r="O15137" i="3"/>
  <c r="O15073" i="3"/>
  <c r="O15009" i="3"/>
  <c r="O14945" i="3"/>
  <c r="O14881" i="3"/>
  <c r="O14817" i="3"/>
  <c r="O14753" i="3"/>
  <c r="O14689" i="3"/>
  <c r="O14625" i="3"/>
  <c r="O14561" i="3"/>
  <c r="O14497" i="3"/>
  <c r="O14433" i="3"/>
  <c r="O14369" i="3"/>
  <c r="O14305" i="3"/>
  <c r="O14241" i="3"/>
  <c r="O14177" i="3"/>
  <c r="O14113" i="3"/>
  <c r="O14049" i="3"/>
  <c r="O13985" i="3"/>
  <c r="O13921" i="3"/>
  <c r="O13857" i="3"/>
  <c r="O13793" i="3"/>
  <c r="O13729" i="3"/>
  <c r="O13665" i="3"/>
  <c r="O13601" i="3"/>
  <c r="O13537" i="3"/>
  <c r="O13473" i="3"/>
  <c r="O13409" i="3"/>
  <c r="O13345" i="3"/>
  <c r="O13281" i="3"/>
  <c r="O13217" i="3"/>
  <c r="O13153" i="3"/>
  <c r="O13089" i="3"/>
  <c r="O13025" i="3"/>
  <c r="O12961" i="3"/>
  <c r="O12897" i="3"/>
  <c r="O12833" i="3"/>
  <c r="O12769" i="3"/>
  <c r="O12705" i="3"/>
  <c r="O12641" i="3"/>
  <c r="O12577" i="3"/>
  <c r="O12513" i="3"/>
  <c r="O12449" i="3"/>
  <c r="O12385" i="3"/>
  <c r="O12321" i="3"/>
  <c r="O12257" i="3"/>
  <c r="O12193" i="3"/>
  <c r="O12129" i="3"/>
  <c r="O12065" i="3"/>
  <c r="O12001" i="3"/>
  <c r="O11937" i="3"/>
  <c r="O11873" i="3"/>
  <c r="O11809" i="3"/>
  <c r="O11745" i="3"/>
  <c r="O11681" i="3"/>
  <c r="O11617" i="3"/>
  <c r="O11553" i="3"/>
  <c r="O11489" i="3"/>
  <c r="O11425" i="3"/>
  <c r="O11361" i="3"/>
  <c r="O11297" i="3"/>
  <c r="O11233" i="3"/>
  <c r="O11169" i="3"/>
  <c r="O11105" i="3"/>
  <c r="O11041" i="3"/>
  <c r="O10977" i="3"/>
  <c r="O10913" i="3"/>
  <c r="O10865" i="3"/>
  <c r="O10833" i="3"/>
  <c r="O10801" i="3"/>
  <c r="O10769" i="3"/>
  <c r="O10737" i="3"/>
  <c r="O10705" i="3"/>
  <c r="O10673" i="3"/>
  <c r="O10641" i="3"/>
  <c r="O10609" i="3"/>
  <c r="O10577" i="3"/>
  <c r="O10545" i="3"/>
  <c r="O10513" i="3"/>
  <c r="O10481" i="3"/>
  <c r="O10449" i="3"/>
  <c r="O10417" i="3"/>
  <c r="O10385" i="3"/>
  <c r="O10353" i="3"/>
  <c r="O10321" i="3"/>
  <c r="O10289" i="3"/>
  <c r="O10257" i="3"/>
  <c r="O10225" i="3"/>
  <c r="O10193" i="3"/>
  <c r="O10161" i="3"/>
  <c r="O10129" i="3"/>
  <c r="O10097" i="3"/>
  <c r="O10065" i="3"/>
  <c r="O10033" i="3"/>
  <c r="O10001" i="3"/>
  <c r="O9969" i="3"/>
  <c r="O9937" i="3"/>
  <c r="O9905" i="3"/>
  <c r="O9873" i="3"/>
  <c r="O9841" i="3"/>
  <c r="O9809" i="3"/>
  <c r="O9777" i="3"/>
  <c r="O9745" i="3"/>
  <c r="O9713" i="3"/>
  <c r="O9681" i="3"/>
  <c r="O9649" i="3"/>
  <c r="O9617" i="3"/>
  <c r="O9585" i="3"/>
  <c r="O9553" i="3"/>
  <c r="O9521" i="3"/>
  <c r="O9489" i="3"/>
  <c r="O9457" i="3"/>
  <c r="O9425" i="3"/>
  <c r="O9393" i="3"/>
  <c r="O9361" i="3"/>
  <c r="O9329" i="3"/>
  <c r="O9297" i="3"/>
  <c r="O9265" i="3"/>
  <c r="O9233" i="3"/>
  <c r="O9201" i="3"/>
  <c r="O9169" i="3"/>
  <c r="O9137" i="3"/>
  <c r="O9105" i="3"/>
  <c r="O9073" i="3"/>
  <c r="O9041" i="3"/>
  <c r="O9009" i="3"/>
  <c r="O8977" i="3"/>
  <c r="O8945" i="3"/>
  <c r="O8913" i="3"/>
  <c r="O8881" i="3"/>
  <c r="O8849" i="3"/>
  <c r="O8817" i="3"/>
  <c r="O8785" i="3"/>
  <c r="O8753" i="3"/>
  <c r="O8721" i="3"/>
  <c r="O8689" i="3"/>
  <c r="O8657" i="3"/>
  <c r="O8625" i="3"/>
  <c r="O8593" i="3"/>
  <c r="O8561" i="3"/>
  <c r="O8529" i="3"/>
  <c r="O8497" i="3"/>
  <c r="O8465" i="3"/>
  <c r="O8433" i="3"/>
  <c r="O8401" i="3"/>
  <c r="O8369" i="3"/>
  <c r="O8337" i="3"/>
  <c r="O8305" i="3"/>
  <c r="O8273" i="3"/>
  <c r="O8241" i="3"/>
  <c r="O8209" i="3"/>
  <c r="O8177" i="3"/>
  <c r="O8145" i="3"/>
  <c r="O8113" i="3"/>
  <c r="O8081" i="3"/>
  <c r="O8049" i="3"/>
  <c r="O8017" i="3"/>
  <c r="O7985" i="3"/>
  <c r="O7953" i="3"/>
  <c r="O7921" i="3"/>
  <c r="O7889" i="3"/>
  <c r="O7857" i="3"/>
  <c r="O7825" i="3"/>
  <c r="O7793" i="3"/>
  <c r="O7761" i="3"/>
  <c r="O7729" i="3"/>
  <c r="O7697" i="3"/>
  <c r="O7665" i="3"/>
  <c r="O7633" i="3"/>
  <c r="O7601" i="3"/>
  <c r="O7569" i="3"/>
  <c r="O7537" i="3"/>
  <c r="O7505" i="3"/>
  <c r="O7473" i="3"/>
  <c r="O7441" i="3"/>
  <c r="O7409" i="3"/>
  <c r="O7377" i="3"/>
  <c r="O7345" i="3"/>
  <c r="O7313" i="3"/>
  <c r="O7281" i="3"/>
  <c r="O7249" i="3"/>
  <c r="O7217" i="3"/>
  <c r="O7185" i="3"/>
  <c r="O7153" i="3"/>
  <c r="O7121" i="3"/>
  <c r="O7089" i="3"/>
  <c r="O7057" i="3"/>
  <c r="O7025" i="3"/>
  <c r="O6993" i="3"/>
  <c r="O6961" i="3"/>
  <c r="O6929" i="3"/>
  <c r="O6897" i="3"/>
  <c r="O6865" i="3"/>
  <c r="O6833" i="3"/>
  <c r="O6801" i="3"/>
  <c r="O6769" i="3"/>
  <c r="O6737" i="3"/>
  <c r="O6705" i="3"/>
  <c r="O6673" i="3"/>
  <c r="O6641" i="3"/>
  <c r="O6617" i="3"/>
  <c r="O6595" i="3"/>
  <c r="O6575" i="3"/>
  <c r="O6553" i="3"/>
  <c r="O6531" i="3"/>
  <c r="O6511" i="3"/>
  <c r="O6489" i="3"/>
  <c r="O6467" i="3"/>
  <c r="O6447" i="3"/>
  <c r="O6425" i="3"/>
  <c r="O6403" i="3"/>
  <c r="O6383" i="3"/>
  <c r="O6361" i="3"/>
  <c r="O6339" i="3"/>
  <c r="O6319" i="3"/>
  <c r="O6297" i="3"/>
  <c r="O6275" i="3"/>
  <c r="O6255" i="3"/>
  <c r="O6233" i="3"/>
  <c r="O6211" i="3"/>
  <c r="O6191" i="3"/>
  <c r="O6169" i="3"/>
  <c r="O6147" i="3"/>
  <c r="O6127" i="3"/>
  <c r="O6105" i="3"/>
  <c r="O6083" i="3"/>
  <c r="O6063" i="3"/>
  <c r="O6041" i="3"/>
  <c r="O6019" i="3"/>
  <c r="O5999" i="3"/>
  <c r="O5977" i="3"/>
  <c r="O5955" i="3"/>
  <c r="O5935" i="3"/>
  <c r="O5913" i="3"/>
  <c r="O5891" i="3"/>
  <c r="O5871" i="3"/>
  <c r="O5849" i="3"/>
  <c r="O5827" i="3"/>
  <c r="O5807" i="3"/>
  <c r="O5785" i="3"/>
  <c r="O5763" i="3"/>
  <c r="O5743" i="3"/>
  <c r="O5721" i="3"/>
  <c r="O5699" i="3"/>
  <c r="O5679" i="3"/>
  <c r="O5657" i="3"/>
  <c r="O5635" i="3"/>
  <c r="O5615" i="3"/>
  <c r="O5593" i="3"/>
  <c r="O5571" i="3"/>
  <c r="O5551" i="3"/>
  <c r="O5529" i="3"/>
  <c r="O5507" i="3"/>
  <c r="O5487" i="3"/>
  <c r="O5465" i="3"/>
  <c r="O5443" i="3"/>
  <c r="O5423" i="3"/>
  <c r="O5401" i="3"/>
  <c r="O5379" i="3"/>
  <c r="O5359" i="3"/>
  <c r="O5337" i="3"/>
  <c r="O5315" i="3"/>
  <c r="O5295" i="3"/>
  <c r="O5273" i="3"/>
  <c r="O5251" i="3"/>
  <c r="O5231" i="3"/>
  <c r="O5209" i="3"/>
  <c r="O5187" i="3"/>
  <c r="O5167" i="3"/>
  <c r="O5145" i="3"/>
  <c r="O5123" i="3"/>
  <c r="O5103" i="3"/>
  <c r="O5081" i="3"/>
  <c r="O5059" i="3"/>
  <c r="O5039" i="3"/>
  <c r="O5017" i="3"/>
  <c r="O4995" i="3"/>
  <c r="O4975" i="3"/>
  <c r="O4953" i="3"/>
  <c r="O4931" i="3"/>
  <c r="O4911" i="3"/>
  <c r="O4889" i="3"/>
  <c r="O4867" i="3"/>
  <c r="O4847" i="3"/>
  <c r="O4825" i="3"/>
  <c r="O4803" i="3"/>
  <c r="O4783" i="3"/>
  <c r="O4761" i="3"/>
  <c r="O4739" i="3"/>
  <c r="O4719" i="3"/>
  <c r="O4697" i="3"/>
  <c r="O4675" i="3"/>
  <c r="O4655" i="3"/>
  <c r="O4633" i="3"/>
  <c r="O4611" i="3"/>
  <c r="O4591" i="3"/>
  <c r="O4569" i="3"/>
  <c r="O4547" i="3"/>
  <c r="O4527" i="3"/>
  <c r="O4505" i="3"/>
  <c r="O4483" i="3"/>
  <c r="O4463" i="3"/>
  <c r="O4441" i="3"/>
  <c r="O4419" i="3"/>
  <c r="O4399" i="3"/>
  <c r="O4377" i="3"/>
  <c r="O4355" i="3"/>
  <c r="O4335" i="3"/>
  <c r="O4313" i="3"/>
  <c r="O4291" i="3"/>
  <c r="O4271" i="3"/>
  <c r="O4249" i="3"/>
  <c r="O4227" i="3"/>
  <c r="O4207" i="3"/>
  <c r="O4185" i="3"/>
  <c r="O4163" i="3"/>
  <c r="O4143" i="3"/>
  <c r="O4121" i="3"/>
  <c r="O4099" i="3"/>
  <c r="O4079" i="3"/>
  <c r="O4057" i="3"/>
  <c r="O4035" i="3"/>
  <c r="O4015" i="3"/>
  <c r="O3993" i="3"/>
  <c r="O3971" i="3"/>
  <c r="O3951" i="3"/>
  <c r="O3929" i="3"/>
  <c r="O3907" i="3"/>
  <c r="O3887" i="3"/>
  <c r="O3867" i="3"/>
  <c r="O3851" i="3"/>
  <c r="O3835" i="3"/>
  <c r="O3819" i="3"/>
  <c r="O3803" i="3"/>
  <c r="O3787" i="3"/>
  <c r="O3771" i="3"/>
  <c r="O3755" i="3"/>
  <c r="O3739" i="3"/>
  <c r="O3723" i="3"/>
  <c r="O3707" i="3"/>
  <c r="O3691" i="3"/>
  <c r="O3675" i="3"/>
  <c r="O3659" i="3"/>
  <c r="O3643" i="3"/>
  <c r="O3627" i="3"/>
  <c r="O3611" i="3"/>
  <c r="O3595" i="3"/>
  <c r="O3579" i="3"/>
  <c r="O3563" i="3"/>
  <c r="O3547" i="3"/>
  <c r="O3531" i="3"/>
  <c r="O3515" i="3"/>
  <c r="O3499" i="3"/>
  <c r="O3483" i="3"/>
  <c r="O3467" i="3"/>
  <c r="O3451" i="3"/>
  <c r="O3435" i="3"/>
  <c r="O3419" i="3"/>
  <c r="O3403" i="3"/>
  <c r="O3387" i="3"/>
  <c r="O3371" i="3"/>
  <c r="O3355" i="3"/>
  <c r="O3339" i="3"/>
  <c r="O3323" i="3"/>
  <c r="O3307" i="3"/>
  <c r="O3291" i="3"/>
  <c r="O3275" i="3"/>
  <c r="O3259" i="3"/>
  <c r="O3243" i="3"/>
  <c r="O3227" i="3"/>
  <c r="O3211" i="3"/>
  <c r="O3195" i="3"/>
  <c r="O3179" i="3"/>
  <c r="O3163" i="3"/>
  <c r="O3147" i="3"/>
  <c r="O3131" i="3"/>
  <c r="O3120" i="3"/>
  <c r="O3106" i="3"/>
  <c r="O3095" i="3"/>
  <c r="O3081" i="3"/>
  <c r="O3067" i="3"/>
  <c r="O3056" i="3"/>
  <c r="O3042" i="3"/>
  <c r="O3031" i="3"/>
  <c r="O3017" i="3"/>
  <c r="O3003" i="3"/>
  <c r="O2992" i="3"/>
  <c r="O2978" i="3"/>
  <c r="O2967" i="3"/>
  <c r="O2953" i="3"/>
  <c r="O2939" i="3"/>
  <c r="O2928" i="3"/>
  <c r="O2914" i="3"/>
  <c r="O2903" i="3"/>
  <c r="O2889" i="3"/>
  <c r="O2875" i="3"/>
  <c r="O2864" i="3"/>
  <c r="O2850" i="3"/>
  <c r="O2839" i="3"/>
  <c r="O2825" i="3"/>
  <c r="O2811" i="3"/>
  <c r="O2800" i="3"/>
  <c r="O2786" i="3"/>
  <c r="O2775" i="3"/>
  <c r="O2761" i="3"/>
  <c r="O2747" i="3"/>
  <c r="O2736" i="3"/>
  <c r="O2722" i="3"/>
  <c r="O2711" i="3"/>
  <c r="O2697" i="3"/>
  <c r="O2683" i="3"/>
  <c r="O2672" i="3"/>
  <c r="O2658" i="3"/>
  <c r="O2647" i="3"/>
  <c r="O2633" i="3"/>
  <c r="O2619" i="3"/>
  <c r="O2608" i="3"/>
  <c r="O2594" i="3"/>
  <c r="O2583" i="3"/>
  <c r="O2569" i="3"/>
  <c r="O2555" i="3"/>
  <c r="O2544" i="3"/>
  <c r="O2530" i="3"/>
  <c r="O2519" i="3"/>
  <c r="O2505" i="3"/>
  <c r="O2491" i="3"/>
  <c r="O2480" i="3"/>
  <c r="O2466" i="3"/>
  <c r="O2455" i="3"/>
  <c r="O2441" i="3"/>
  <c r="O2427" i="3"/>
  <c r="O2416" i="3"/>
  <c r="O2402" i="3"/>
  <c r="O2391" i="3"/>
  <c r="O2377" i="3"/>
  <c r="O2363" i="3"/>
  <c r="O2352" i="3"/>
  <c r="O2338" i="3"/>
  <c r="O2327" i="3"/>
  <c r="O2313" i="3"/>
  <c r="O2299" i="3"/>
  <c r="O2288" i="3"/>
  <c r="O2274" i="3"/>
  <c r="O2263" i="3"/>
  <c r="O2249" i="3"/>
  <c r="O2235" i="3"/>
  <c r="O2224" i="3"/>
  <c r="O2210" i="3"/>
  <c r="O2199" i="3"/>
  <c r="O2185" i="3"/>
  <c r="O2171" i="3"/>
  <c r="O2160" i="3"/>
  <c r="O2146" i="3"/>
  <c r="O2135" i="3"/>
  <c r="O2121" i="3"/>
  <c r="O2107" i="3"/>
  <c r="O2096" i="3"/>
  <c r="O2082" i="3"/>
  <c r="O2071" i="3"/>
  <c r="O2057" i="3"/>
  <c r="O2043" i="3"/>
  <c r="O2032" i="3"/>
  <c r="O2018" i="3"/>
  <c r="O2007" i="3"/>
  <c r="O1993" i="3"/>
  <c r="O1979" i="3"/>
  <c r="O1968" i="3"/>
  <c r="O1954" i="3"/>
  <c r="O1943" i="3"/>
  <c r="O1929" i="3"/>
  <c r="O1915" i="3"/>
  <c r="O1904" i="3"/>
  <c r="O1890" i="3"/>
  <c r="O1879" i="3"/>
  <c r="O1865" i="3"/>
  <c r="O1851" i="3"/>
  <c r="O1840" i="3"/>
  <c r="O1826" i="3"/>
  <c r="O1815" i="3"/>
  <c r="O1801" i="3"/>
  <c r="O1787" i="3"/>
  <c r="O1776" i="3"/>
  <c r="O1762" i="3"/>
  <c r="O1751" i="3"/>
  <c r="O1737" i="3"/>
  <c r="O1723" i="3"/>
  <c r="O1712" i="3"/>
  <c r="O1698" i="3"/>
  <c r="O1687" i="3"/>
  <c r="O1673" i="3"/>
  <c r="O1659" i="3"/>
  <c r="O1648" i="3"/>
  <c r="O1634" i="3"/>
  <c r="O1623" i="3"/>
  <c r="O1609" i="3"/>
  <c r="O1595" i="3"/>
  <c r="O1584" i="3"/>
  <c r="O1570" i="3"/>
  <c r="O1559" i="3"/>
  <c r="O1545" i="3"/>
  <c r="O1531" i="3"/>
  <c r="O1520" i="3"/>
  <c r="O1506" i="3"/>
  <c r="O1495" i="3"/>
  <c r="O1481" i="3"/>
  <c r="O1467" i="3"/>
  <c r="O1456" i="3"/>
  <c r="O1442" i="3"/>
  <c r="O1431" i="3"/>
  <c r="O1417" i="3"/>
  <c r="O1403" i="3"/>
  <c r="O1392" i="3"/>
  <c r="O1378" i="3"/>
  <c r="O1367" i="3"/>
  <c r="O1353" i="3"/>
  <c r="O1339" i="3"/>
  <c r="O1328" i="3"/>
  <c r="O1314" i="3"/>
  <c r="O1303" i="3"/>
  <c r="O1289" i="3"/>
  <c r="O1275" i="3"/>
  <c r="O1264" i="3"/>
  <c r="O1250" i="3"/>
  <c r="O1239" i="3"/>
  <c r="O1225" i="3"/>
  <c r="O1211" i="3"/>
  <c r="O1200" i="3"/>
  <c r="O1186" i="3"/>
  <c r="O1175" i="3"/>
  <c r="O1161" i="3"/>
  <c r="O1147" i="3"/>
  <c r="O1136" i="3"/>
  <c r="O1122" i="3"/>
  <c r="O1111" i="3"/>
  <c r="O1097" i="3"/>
  <c r="O1083" i="3"/>
  <c r="O1072" i="3"/>
  <c r="O1058" i="3"/>
  <c r="O1047" i="3"/>
  <c r="O1033" i="3"/>
  <c r="O1019" i="3"/>
  <c r="O1008" i="3"/>
  <c r="O994" i="3"/>
  <c r="O983" i="3"/>
  <c r="O969" i="3"/>
  <c r="O959" i="3"/>
  <c r="O947" i="3"/>
  <c r="O937" i="3"/>
  <c r="O927" i="3"/>
  <c r="O915" i="3"/>
  <c r="O905" i="3"/>
  <c r="O895" i="3"/>
  <c r="O883" i="3"/>
  <c r="O873" i="3"/>
  <c r="O864" i="3"/>
  <c r="O855" i="3"/>
  <c r="O846" i="3"/>
  <c r="O838" i="3"/>
  <c r="O830" i="3"/>
  <c r="O822" i="3"/>
  <c r="O814" i="3"/>
  <c r="O806" i="3"/>
  <c r="O798" i="3"/>
  <c r="O790" i="3"/>
  <c r="O782" i="3"/>
  <c r="O774" i="3"/>
  <c r="O766" i="3"/>
  <c r="O758" i="3"/>
  <c r="O750" i="3"/>
  <c r="O742" i="3"/>
  <c r="O734" i="3"/>
  <c r="O726" i="3"/>
  <c r="O718" i="3"/>
  <c r="O710" i="3"/>
  <c r="O702" i="3"/>
  <c r="O694" i="3"/>
  <c r="O686" i="3"/>
  <c r="O678" i="3"/>
  <c r="O670" i="3"/>
  <c r="O662" i="3"/>
  <c r="O654" i="3"/>
  <c r="O646" i="3"/>
  <c r="O638" i="3"/>
  <c r="O630" i="3"/>
  <c r="O622" i="3"/>
  <c r="O614" i="3"/>
  <c r="O606" i="3"/>
  <c r="O598" i="3"/>
  <c r="O590" i="3"/>
  <c r="O582" i="3"/>
  <c r="O574" i="3"/>
  <c r="O566" i="3"/>
  <c r="O558" i="3"/>
  <c r="O550" i="3"/>
  <c r="O542" i="3"/>
  <c r="O534" i="3"/>
  <c r="O526" i="3"/>
  <c r="O518" i="3"/>
  <c r="O510" i="3"/>
  <c r="O502" i="3"/>
  <c r="O494" i="3"/>
  <c r="O486" i="3"/>
  <c r="O478" i="3"/>
  <c r="O470" i="3"/>
  <c r="O462" i="3"/>
  <c r="O454" i="3"/>
  <c r="O446" i="3"/>
  <c r="O438" i="3"/>
  <c r="O430" i="3"/>
  <c r="O422" i="3"/>
  <c r="O414" i="3"/>
  <c r="O406" i="3"/>
  <c r="O398" i="3"/>
  <c r="O390" i="3"/>
  <c r="O382" i="3"/>
  <c r="O374" i="3"/>
  <c r="O366" i="3"/>
  <c r="O358" i="3"/>
  <c r="O350" i="3"/>
  <c r="O342" i="3"/>
  <c r="O334" i="3"/>
  <c r="O326" i="3"/>
  <c r="O318" i="3"/>
  <c r="O310" i="3"/>
  <c r="O302" i="3"/>
  <c r="O294" i="3"/>
  <c r="O286" i="3"/>
  <c r="O278" i="3"/>
  <c r="O270" i="3"/>
  <c r="O262" i="3"/>
  <c r="O254" i="3"/>
  <c r="O246" i="3"/>
  <c r="O238" i="3"/>
  <c r="O230" i="3"/>
  <c r="O222" i="3"/>
  <c r="O214" i="3"/>
  <c r="O206" i="3"/>
  <c r="O198" i="3"/>
  <c r="O190" i="3"/>
  <c r="O182" i="3"/>
  <c r="O174" i="3"/>
  <c r="O166" i="3"/>
  <c r="O158" i="3"/>
  <c r="O150" i="3"/>
  <c r="O142" i="3"/>
  <c r="O134" i="3"/>
  <c r="O126" i="3"/>
  <c r="O118" i="3"/>
  <c r="O110" i="3"/>
  <c r="O102" i="3"/>
  <c r="O94" i="3"/>
  <c r="O86" i="3"/>
  <c r="O78" i="3"/>
  <c r="O70" i="3"/>
  <c r="O62" i="3"/>
  <c r="O54" i="3"/>
  <c r="O46" i="3"/>
  <c r="O38" i="3"/>
  <c r="O30" i="3"/>
  <c r="O22" i="3"/>
  <c r="O14" i="3"/>
  <c r="O6" i="3"/>
  <c r="O37586" i="3"/>
  <c r="O31123" i="3"/>
  <c r="O28688" i="3"/>
  <c r="O27213" i="3"/>
  <c r="O26369" i="3"/>
  <c r="O25573" i="3"/>
  <c r="O24920" i="3"/>
  <c r="O24536" i="3"/>
  <c r="O24262" i="3"/>
  <c r="O24032" i="3"/>
  <c r="O23839" i="3"/>
  <c r="O23662" i="3"/>
  <c r="O23491" i="3"/>
  <c r="O23347" i="3"/>
  <c r="O23219" i="3"/>
  <c r="O23091" i="3"/>
  <c r="O22963" i="3"/>
  <c r="O22835" i="3"/>
  <c r="O22707" i="3"/>
  <c r="O22579" i="3"/>
  <c r="O22451" i="3"/>
  <c r="O22323" i="3"/>
  <c r="O22195" i="3"/>
  <c r="O22067" i="3"/>
  <c r="O21939" i="3"/>
  <c r="O21811" i="3"/>
  <c r="O21683" i="3"/>
  <c r="O21555" i="3"/>
  <c r="O21427" i="3"/>
  <c r="O21299" i="3"/>
  <c r="O21171" i="3"/>
  <c r="O21043" i="3"/>
  <c r="O20915" i="3"/>
  <c r="O20787" i="3"/>
  <c r="O20664" i="3"/>
  <c r="O20562" i="3"/>
  <c r="O20459" i="3"/>
  <c r="O20358" i="3"/>
  <c r="O20255" i="3"/>
  <c r="O20152" i="3"/>
  <c r="O20050" i="3"/>
  <c r="O19947" i="3"/>
  <c r="O19846" i="3"/>
  <c r="O19743" i="3"/>
  <c r="O19640" i="3"/>
  <c r="O19538" i="3"/>
  <c r="O19435" i="3"/>
  <c r="O19334" i="3"/>
  <c r="O19231" i="3"/>
  <c r="O19128" i="3"/>
  <c r="O19026" i="3"/>
  <c r="O18930" i="3"/>
  <c r="O18846" i="3"/>
  <c r="O18760" i="3"/>
  <c r="O18674" i="3"/>
  <c r="O18590" i="3"/>
  <c r="O18504" i="3"/>
  <c r="O18418" i="3"/>
  <c r="O18334" i="3"/>
  <c r="O18251" i="3"/>
  <c r="O18178" i="3"/>
  <c r="O18105" i="3"/>
  <c r="O18032" i="3"/>
  <c r="O17959" i="3"/>
  <c r="O17886" i="3"/>
  <c r="O17813" i="3"/>
  <c r="O17739" i="3"/>
  <c r="O17666" i="3"/>
  <c r="O17593" i="3"/>
  <c r="O17520" i="3"/>
  <c r="O17447" i="3"/>
  <c r="O17374" i="3"/>
  <c r="O17301" i="3"/>
  <c r="O17227" i="3"/>
  <c r="O17154" i="3"/>
  <c r="O17081" i="3"/>
  <c r="O17008" i="3"/>
  <c r="O16935" i="3"/>
  <c r="O16862" i="3"/>
  <c r="O16789" i="3"/>
  <c r="O16715" i="3"/>
  <c r="O16642" i="3"/>
  <c r="O16569" i="3"/>
  <c r="O16496" i="3"/>
  <c r="O16423" i="3"/>
  <c r="O16350" i="3"/>
  <c r="O16281" i="3"/>
  <c r="O16217" i="3"/>
  <c r="O16153" i="3"/>
  <c r="O16089" i="3"/>
  <c r="O16025" i="3"/>
  <c r="O15961" i="3"/>
  <c r="O15897" i="3"/>
  <c r="O15833" i="3"/>
  <c r="O15769" i="3"/>
  <c r="O15705" i="3"/>
  <c r="O15641" i="3"/>
  <c r="O15577" i="3"/>
  <c r="O15513" i="3"/>
  <c r="O15449" i="3"/>
  <c r="O15385" i="3"/>
  <c r="O15321" i="3"/>
  <c r="O15257" i="3"/>
  <c r="O15193" i="3"/>
  <c r="O15129" i="3"/>
  <c r="O15065" i="3"/>
  <c r="O15001" i="3"/>
  <c r="O14937" i="3"/>
  <c r="O14873" i="3"/>
  <c r="O14809" i="3"/>
  <c r="O14745" i="3"/>
  <c r="O14681" i="3"/>
  <c r="O14617" i="3"/>
  <c r="O14553" i="3"/>
  <c r="O14489" i="3"/>
  <c r="O14425" i="3"/>
  <c r="O14361" i="3"/>
  <c r="O14297" i="3"/>
  <c r="O14233" i="3"/>
  <c r="O14169" i="3"/>
  <c r="O14105" i="3"/>
  <c r="O14041" i="3"/>
  <c r="O13977" i="3"/>
  <c r="O13913" i="3"/>
  <c r="O13849" i="3"/>
  <c r="O13785" i="3"/>
  <c r="O13721" i="3"/>
  <c r="O13657" i="3"/>
  <c r="O13593" i="3"/>
  <c r="O13529" i="3"/>
  <c r="O13465" i="3"/>
  <c r="O13401" i="3"/>
  <c r="O13337" i="3"/>
  <c r="O13273" i="3"/>
  <c r="O13209" i="3"/>
  <c r="O13145" i="3"/>
  <c r="O13081" i="3"/>
  <c r="O13017" i="3"/>
  <c r="O12953" i="3"/>
  <c r="O12889" i="3"/>
  <c r="O12825" i="3"/>
  <c r="O12761" i="3"/>
  <c r="O12697" i="3"/>
  <c r="O12633" i="3"/>
  <c r="O12569" i="3"/>
  <c r="O12505" i="3"/>
  <c r="O12441" i="3"/>
  <c r="O12377" i="3"/>
  <c r="O12313" i="3"/>
  <c r="O12249" i="3"/>
  <c r="O12185" i="3"/>
  <c r="O12121" i="3"/>
  <c r="O12057" i="3"/>
  <c r="O11993" i="3"/>
  <c r="O11929" i="3"/>
  <c r="O11865" i="3"/>
  <c r="O11801" i="3"/>
  <c r="O11737" i="3"/>
  <c r="O11673" i="3"/>
  <c r="O11609" i="3"/>
  <c r="O11545" i="3"/>
  <c r="O11481" i="3"/>
  <c r="O11417" i="3"/>
  <c r="O11353" i="3"/>
  <c r="O11289" i="3"/>
  <c r="O11225" i="3"/>
  <c r="O11161" i="3"/>
  <c r="O11097" i="3"/>
  <c r="O11033" i="3"/>
  <c r="O10969" i="3"/>
  <c r="O10905" i="3"/>
  <c r="O10863" i="3"/>
  <c r="O10831" i="3"/>
  <c r="O10799" i="3"/>
  <c r="O10767" i="3"/>
  <c r="O10735" i="3"/>
  <c r="O10703" i="3"/>
  <c r="O10671" i="3"/>
  <c r="O10639" i="3"/>
  <c r="O10607" i="3"/>
  <c r="O10575" i="3"/>
  <c r="O10543" i="3"/>
  <c r="O10511" i="3"/>
  <c r="O10479" i="3"/>
  <c r="O10447" i="3"/>
  <c r="O10415" i="3"/>
  <c r="O10383" i="3"/>
  <c r="O10351" i="3"/>
  <c r="O10319" i="3"/>
  <c r="O10287" i="3"/>
  <c r="O10255" i="3"/>
  <c r="O10223" i="3"/>
  <c r="O10191" i="3"/>
  <c r="O10159" i="3"/>
  <c r="O10127" i="3"/>
  <c r="O10095" i="3"/>
  <c r="O10063" i="3"/>
  <c r="O10031" i="3"/>
  <c r="O9999" i="3"/>
  <c r="O9967" i="3"/>
  <c r="O9935" i="3"/>
  <c r="O9903" i="3"/>
  <c r="O9871" i="3"/>
  <c r="O9839" i="3"/>
  <c r="O9807" i="3"/>
  <c r="O9775" i="3"/>
  <c r="O9743" i="3"/>
  <c r="O9711" i="3"/>
  <c r="O9679" i="3"/>
  <c r="O9647" i="3"/>
  <c r="O9615" i="3"/>
  <c r="O9583" i="3"/>
  <c r="O9551" i="3"/>
  <c r="O9519" i="3"/>
  <c r="O9487" i="3"/>
  <c r="O9455" i="3"/>
  <c r="O9423" i="3"/>
  <c r="O9391" i="3"/>
  <c r="O9359" i="3"/>
  <c r="O9327" i="3"/>
  <c r="O9295" i="3"/>
  <c r="O9263" i="3"/>
  <c r="O9231" i="3"/>
  <c r="O9199" i="3"/>
  <c r="O9167" i="3"/>
  <c r="O9135" i="3"/>
  <c r="O9103" i="3"/>
  <c r="O9071" i="3"/>
  <c r="O9039" i="3"/>
  <c r="O9007" i="3"/>
  <c r="O8975" i="3"/>
  <c r="O8943" i="3"/>
  <c r="O8911" i="3"/>
  <c r="O8879" i="3"/>
  <c r="O8847" i="3"/>
  <c r="O8815" i="3"/>
  <c r="O8783" i="3"/>
  <c r="O8751" i="3"/>
  <c r="O8719" i="3"/>
  <c r="O8687" i="3"/>
  <c r="O8655" i="3"/>
  <c r="O8623" i="3"/>
  <c r="O8591" i="3"/>
  <c r="O8559" i="3"/>
  <c r="O8527" i="3"/>
  <c r="O8495" i="3"/>
  <c r="O8463" i="3"/>
  <c r="O8431" i="3"/>
  <c r="O8399" i="3"/>
  <c r="O8367" i="3"/>
  <c r="O8335" i="3"/>
  <c r="O8303" i="3"/>
  <c r="O8271" i="3"/>
  <c r="O8239" i="3"/>
  <c r="O8207" i="3"/>
  <c r="O8175" i="3"/>
  <c r="O8143" i="3"/>
  <c r="O8111" i="3"/>
  <c r="O8079" i="3"/>
  <c r="O8047" i="3"/>
  <c r="O8015" i="3"/>
  <c r="O7983" i="3"/>
  <c r="O7951" i="3"/>
  <c r="O7919" i="3"/>
  <c r="O7887" i="3"/>
  <c r="O7855" i="3"/>
  <c r="O7823" i="3"/>
  <c r="O7791" i="3"/>
  <c r="O7759" i="3"/>
  <c r="O7727" i="3"/>
  <c r="O7695" i="3"/>
  <c r="O7663" i="3"/>
  <c r="O7631" i="3"/>
  <c r="O7599" i="3"/>
  <c r="O7567" i="3"/>
  <c r="O7535" i="3"/>
  <c r="O7503" i="3"/>
  <c r="O7471" i="3"/>
  <c r="O7439" i="3"/>
  <c r="O7407" i="3"/>
  <c r="O7375" i="3"/>
  <c r="O7343" i="3"/>
  <c r="O7311" i="3"/>
  <c r="O7279" i="3"/>
  <c r="O7247" i="3"/>
  <c r="O7215" i="3"/>
  <c r="O7183" i="3"/>
  <c r="O7151" i="3"/>
  <c r="O7119" i="3"/>
  <c r="O7087" i="3"/>
  <c r="O7055" i="3"/>
  <c r="O7023" i="3"/>
  <c r="O6991" i="3"/>
  <c r="O6959" i="3"/>
  <c r="O6927" i="3"/>
  <c r="O6895" i="3"/>
  <c r="O6863" i="3"/>
  <c r="O6831" i="3"/>
  <c r="O6799" i="3"/>
  <c r="O6767" i="3"/>
  <c r="O6735" i="3"/>
  <c r="O6703" i="3"/>
  <c r="O6671" i="3"/>
  <c r="O6639" i="3"/>
  <c r="O6615" i="3"/>
  <c r="O6593" i="3"/>
  <c r="O6571" i="3"/>
  <c r="O6551" i="3"/>
  <c r="O6529" i="3"/>
  <c r="O6507" i="3"/>
  <c r="O6487" i="3"/>
  <c r="O6465" i="3"/>
  <c r="O6443" i="3"/>
  <c r="O6423" i="3"/>
  <c r="O6401" i="3"/>
  <c r="O6379" i="3"/>
  <c r="O6359" i="3"/>
  <c r="O6337" i="3"/>
  <c r="O6315" i="3"/>
  <c r="O6295" i="3"/>
  <c r="O6273" i="3"/>
  <c r="O6251" i="3"/>
  <c r="O6231" i="3"/>
  <c r="O6209" i="3"/>
  <c r="O6187" i="3"/>
  <c r="O6167" i="3"/>
  <c r="O6145" i="3"/>
  <c r="O6123" i="3"/>
  <c r="O6103" i="3"/>
  <c r="O6081" i="3"/>
  <c r="O6059" i="3"/>
  <c r="O6039" i="3"/>
  <c r="O6017" i="3"/>
  <c r="O5995" i="3"/>
  <c r="O5975" i="3"/>
  <c r="O5953" i="3"/>
  <c r="O5931" i="3"/>
  <c r="O5911" i="3"/>
  <c r="O5889" i="3"/>
  <c r="O5867" i="3"/>
  <c r="O5847" i="3"/>
  <c r="O5825" i="3"/>
  <c r="O5803" i="3"/>
  <c r="O5783" i="3"/>
  <c r="O5761" i="3"/>
  <c r="O5739" i="3"/>
  <c r="O5719" i="3"/>
  <c r="O5697" i="3"/>
  <c r="O5675" i="3"/>
  <c r="O5655" i="3"/>
  <c r="O5633" i="3"/>
  <c r="O5611" i="3"/>
  <c r="O5591" i="3"/>
  <c r="O5569" i="3"/>
  <c r="O5547" i="3"/>
  <c r="O5527" i="3"/>
  <c r="O5505" i="3"/>
  <c r="O5483" i="3"/>
  <c r="O5463" i="3"/>
  <c r="O5441" i="3"/>
  <c r="O5419" i="3"/>
  <c r="O5399" i="3"/>
  <c r="O5377" i="3"/>
  <c r="O5355" i="3"/>
  <c r="O5335" i="3"/>
  <c r="O5313" i="3"/>
  <c r="O5291" i="3"/>
  <c r="O5271" i="3"/>
  <c r="O5249" i="3"/>
  <c r="O5227" i="3"/>
  <c r="O5207" i="3"/>
  <c r="O5185" i="3"/>
  <c r="O5163" i="3"/>
  <c r="O5143" i="3"/>
  <c r="O5121" i="3"/>
  <c r="O5099" i="3"/>
  <c r="O5079" i="3"/>
  <c r="O5057" i="3"/>
  <c r="O5035" i="3"/>
  <c r="O5015" i="3"/>
  <c r="O4993" i="3"/>
  <c r="O4971" i="3"/>
  <c r="O4951" i="3"/>
  <c r="O4929" i="3"/>
  <c r="O4907" i="3"/>
  <c r="O4887" i="3"/>
  <c r="O4865" i="3"/>
  <c r="O4843" i="3"/>
  <c r="O4823" i="3"/>
  <c r="O4801" i="3"/>
  <c r="O4779" i="3"/>
  <c r="O4759" i="3"/>
  <c r="O4737" i="3"/>
  <c r="O4715" i="3"/>
  <c r="O4695" i="3"/>
  <c r="O4673" i="3"/>
  <c r="O4651" i="3"/>
  <c r="O4631" i="3"/>
  <c r="O4609" i="3"/>
  <c r="O4587" i="3"/>
  <c r="O4567" i="3"/>
  <c r="O4545" i="3"/>
  <c r="O4523" i="3"/>
  <c r="O4503" i="3"/>
  <c r="O4481" i="3"/>
  <c r="O4459" i="3"/>
  <c r="O4439" i="3"/>
  <c r="O4417" i="3"/>
  <c r="O4395" i="3"/>
  <c r="O4375" i="3"/>
  <c r="O4353" i="3"/>
  <c r="O4331" i="3"/>
  <c r="O4311" i="3"/>
  <c r="O4289" i="3"/>
  <c r="O4267" i="3"/>
  <c r="O4247" i="3"/>
  <c r="O4225" i="3"/>
  <c r="O4203" i="3"/>
  <c r="O4183" i="3"/>
  <c r="O4161" i="3"/>
  <c r="O4139" i="3"/>
  <c r="O4119" i="3"/>
  <c r="O4097" i="3"/>
  <c r="O4075" i="3"/>
  <c r="O4055" i="3"/>
  <c r="O4033" i="3"/>
  <c r="O4011" i="3"/>
  <c r="O3991" i="3"/>
  <c r="O3969" i="3"/>
  <c r="O3947" i="3"/>
  <c r="O3927" i="3"/>
  <c r="O3905" i="3"/>
  <c r="O3883" i="3"/>
  <c r="O3866" i="3"/>
  <c r="O3850" i="3"/>
  <c r="O3834" i="3"/>
  <c r="O3818" i="3"/>
  <c r="O3802" i="3"/>
  <c r="O3786" i="3"/>
  <c r="O3770" i="3"/>
  <c r="O3754" i="3"/>
  <c r="O3738" i="3"/>
  <c r="O3722" i="3"/>
  <c r="O3706" i="3"/>
  <c r="O3690" i="3"/>
  <c r="O3674" i="3"/>
  <c r="O3658" i="3"/>
  <c r="O3642" i="3"/>
  <c r="O3626" i="3"/>
  <c r="O3610" i="3"/>
  <c r="O3594" i="3"/>
  <c r="O3578" i="3"/>
  <c r="O3562" i="3"/>
  <c r="O3546" i="3"/>
  <c r="O3530" i="3"/>
  <c r="O3514" i="3"/>
  <c r="O3498" i="3"/>
  <c r="O3482" i="3"/>
  <c r="O3466" i="3"/>
  <c r="O3450" i="3"/>
  <c r="O3434" i="3"/>
  <c r="O3418" i="3"/>
  <c r="O3402" i="3"/>
  <c r="O3386" i="3"/>
  <c r="O3370" i="3"/>
  <c r="O3354" i="3"/>
  <c r="O3338" i="3"/>
  <c r="O3322" i="3"/>
  <c r="O3306" i="3"/>
  <c r="O3290" i="3"/>
  <c r="O3274" i="3"/>
  <c r="O3258" i="3"/>
  <c r="O3242" i="3"/>
  <c r="O3226" i="3"/>
  <c r="O3210" i="3"/>
  <c r="O3194" i="3"/>
  <c r="O3178" i="3"/>
  <c r="O3162" i="3"/>
  <c r="O3146" i="3"/>
  <c r="O3130" i="3"/>
  <c r="O3119" i="3"/>
  <c r="O3105" i="3"/>
  <c r="O3091" i="3"/>
  <c r="O3080" i="3"/>
  <c r="O3066" i="3"/>
  <c r="O3055" i="3"/>
  <c r="O3041" i="3"/>
  <c r="O3027" i="3"/>
  <c r="O3016" i="3"/>
  <c r="O3002" i="3"/>
  <c r="O2991" i="3"/>
  <c r="O2977" i="3"/>
  <c r="O2963" i="3"/>
  <c r="O2952" i="3"/>
  <c r="O2938" i="3"/>
  <c r="O2927" i="3"/>
  <c r="O2913" i="3"/>
  <c r="O2899" i="3"/>
  <c r="O2888" i="3"/>
  <c r="O2874" i="3"/>
  <c r="O2863" i="3"/>
  <c r="O2849" i="3"/>
  <c r="O2835" i="3"/>
  <c r="O2824" i="3"/>
  <c r="O2810" i="3"/>
  <c r="O2799" i="3"/>
  <c r="O2785" i="3"/>
  <c r="O2771" i="3"/>
  <c r="O2760" i="3"/>
  <c r="O2746" i="3"/>
  <c r="O2735" i="3"/>
  <c r="O2721" i="3"/>
  <c r="O2707" i="3"/>
  <c r="O2696" i="3"/>
  <c r="O2682" i="3"/>
  <c r="O2671" i="3"/>
  <c r="O2657" i="3"/>
  <c r="O2643" i="3"/>
  <c r="O2632" i="3"/>
  <c r="O2618" i="3"/>
  <c r="O2607" i="3"/>
  <c r="O2593" i="3"/>
  <c r="O2579" i="3"/>
  <c r="O2568" i="3"/>
  <c r="O2554" i="3"/>
  <c r="O2543" i="3"/>
  <c r="O2529" i="3"/>
  <c r="O2515" i="3"/>
  <c r="O2504" i="3"/>
  <c r="O2490" i="3"/>
  <c r="O2479" i="3"/>
  <c r="O2465" i="3"/>
  <c r="O2451" i="3"/>
  <c r="O2440" i="3"/>
  <c r="O2426" i="3"/>
  <c r="O2415" i="3"/>
  <c r="O2401" i="3"/>
  <c r="O2387" i="3"/>
  <c r="O2376" i="3"/>
  <c r="O2362" i="3"/>
  <c r="O2351" i="3"/>
  <c r="O2337" i="3"/>
  <c r="O2323" i="3"/>
  <c r="O2312" i="3"/>
  <c r="O2298" i="3"/>
  <c r="O2287" i="3"/>
  <c r="O2273" i="3"/>
  <c r="O2259" i="3"/>
  <c r="O2248" i="3"/>
  <c r="O2234" i="3"/>
  <c r="O2223" i="3"/>
  <c r="O2209" i="3"/>
  <c r="O2195" i="3"/>
  <c r="O2184" i="3"/>
  <c r="O2170" i="3"/>
  <c r="O2159" i="3"/>
  <c r="O2145" i="3"/>
  <c r="O2131" i="3"/>
  <c r="O2120" i="3"/>
  <c r="O2106" i="3"/>
  <c r="O2095" i="3"/>
  <c r="O2081" i="3"/>
  <c r="O2067" i="3"/>
  <c r="O2056" i="3"/>
  <c r="O2042" i="3"/>
  <c r="O2031" i="3"/>
  <c r="O2017" i="3"/>
  <c r="O2003" i="3"/>
  <c r="O1992" i="3"/>
  <c r="O1978" i="3"/>
  <c r="O1967" i="3"/>
  <c r="O1953" i="3"/>
  <c r="O1939" i="3"/>
  <c r="O1928" i="3"/>
  <c r="O1914" i="3"/>
  <c r="O1903" i="3"/>
  <c r="O1889" i="3"/>
  <c r="O1875" i="3"/>
  <c r="O1864" i="3"/>
  <c r="O1850" i="3"/>
  <c r="O1839" i="3"/>
  <c r="O1825" i="3"/>
  <c r="O1811" i="3"/>
  <c r="O1800" i="3"/>
  <c r="O1786" i="3"/>
  <c r="O1775" i="3"/>
  <c r="O1761" i="3"/>
  <c r="O1747" i="3"/>
  <c r="O1736" i="3"/>
  <c r="O1722" i="3"/>
  <c r="O1711" i="3"/>
  <c r="O1697" i="3"/>
  <c r="O1683" i="3"/>
  <c r="O1672" i="3"/>
  <c r="O1658" i="3"/>
  <c r="O1647" i="3"/>
  <c r="O1633" i="3"/>
  <c r="O1619" i="3"/>
  <c r="O1608" i="3"/>
  <c r="O1594" i="3"/>
  <c r="O1583" i="3"/>
  <c r="O1569" i="3"/>
  <c r="O1555" i="3"/>
  <c r="O1544" i="3"/>
  <c r="O1530" i="3"/>
  <c r="O1519" i="3"/>
  <c r="O1505" i="3"/>
  <c r="O1491" i="3"/>
  <c r="O1480" i="3"/>
  <c r="O1466" i="3"/>
  <c r="O1455" i="3"/>
  <c r="O1441" i="3"/>
  <c r="O1427" i="3"/>
  <c r="O1416" i="3"/>
  <c r="O1402" i="3"/>
  <c r="O1391" i="3"/>
  <c r="O1377" i="3"/>
  <c r="O1363" i="3"/>
  <c r="O1352" i="3"/>
  <c r="O1338" i="3"/>
  <c r="O1327" i="3"/>
  <c r="O1313" i="3"/>
  <c r="O1299" i="3"/>
  <c r="O1288" i="3"/>
  <c r="O1274" i="3"/>
  <c r="O1263" i="3"/>
  <c r="O1249" i="3"/>
  <c r="O1235" i="3"/>
  <c r="O1224" i="3"/>
  <c r="O1210" i="3"/>
  <c r="O1199" i="3"/>
  <c r="O1185" i="3"/>
  <c r="O1171" i="3"/>
  <c r="O1160" i="3"/>
  <c r="O1146" i="3"/>
  <c r="O1135" i="3"/>
  <c r="O1121" i="3"/>
  <c r="O1107" i="3"/>
  <c r="O1096" i="3"/>
  <c r="O1082" i="3"/>
  <c r="O1071" i="3"/>
  <c r="O1057" i="3"/>
  <c r="O1043" i="3"/>
  <c r="O1032" i="3"/>
  <c r="O1018" i="3"/>
  <c r="O1007" i="3"/>
  <c r="O993" i="3"/>
  <c r="O979" i="3"/>
  <c r="O968" i="3"/>
  <c r="O957" i="3"/>
  <c r="O946" i="3"/>
  <c r="O936" i="3"/>
  <c r="O925" i="3"/>
  <c r="O914" i="3"/>
  <c r="O904" i="3"/>
  <c r="O893" i="3"/>
  <c r="O882" i="3"/>
  <c r="O872" i="3"/>
  <c r="O863" i="3"/>
  <c r="O853" i="3"/>
  <c r="O845" i="3"/>
  <c r="O837" i="3"/>
  <c r="O829" i="3"/>
  <c r="O821" i="3"/>
  <c r="O813" i="3"/>
  <c r="O805" i="3"/>
  <c r="O797" i="3"/>
  <c r="O789" i="3"/>
  <c r="O781" i="3"/>
  <c r="O773" i="3"/>
  <c r="O765" i="3"/>
  <c r="O757" i="3"/>
  <c r="O749" i="3"/>
  <c r="O741" i="3"/>
  <c r="O733" i="3"/>
  <c r="O725" i="3"/>
  <c r="O717" i="3"/>
  <c r="O709" i="3"/>
  <c r="O701" i="3"/>
  <c r="O693" i="3"/>
  <c r="O685" i="3"/>
  <c r="O677" i="3"/>
  <c r="O669" i="3"/>
  <c r="O661" i="3"/>
  <c r="O653" i="3"/>
  <c r="O645" i="3"/>
  <c r="O637" i="3"/>
  <c r="O629" i="3"/>
  <c r="O621" i="3"/>
  <c r="O613" i="3"/>
  <c r="O605" i="3"/>
  <c r="O597" i="3"/>
  <c r="O589" i="3"/>
  <c r="O581" i="3"/>
  <c r="O573" i="3"/>
  <c r="O565" i="3"/>
  <c r="O557" i="3"/>
  <c r="O549" i="3"/>
  <c r="O541" i="3"/>
  <c r="O533" i="3"/>
  <c r="O525" i="3"/>
  <c r="O517" i="3"/>
  <c r="O509" i="3"/>
  <c r="O501" i="3"/>
  <c r="O493" i="3"/>
  <c r="O485" i="3"/>
  <c r="O477" i="3"/>
  <c r="O469" i="3"/>
  <c r="O461" i="3"/>
  <c r="O453" i="3"/>
  <c r="O445" i="3"/>
  <c r="O437" i="3"/>
  <c r="O429" i="3"/>
  <c r="O421" i="3"/>
  <c r="O413" i="3"/>
  <c r="O405" i="3"/>
  <c r="O397" i="3"/>
  <c r="O389" i="3"/>
  <c r="O381" i="3"/>
  <c r="O373" i="3"/>
  <c r="O365" i="3"/>
  <c r="O357" i="3"/>
  <c r="O349" i="3"/>
  <c r="O341" i="3"/>
  <c r="O333" i="3"/>
  <c r="O325" i="3"/>
  <c r="O317" i="3"/>
  <c r="O309" i="3"/>
  <c r="O301" i="3"/>
  <c r="O293" i="3"/>
  <c r="O285" i="3"/>
  <c r="O277" i="3"/>
  <c r="O269" i="3"/>
  <c r="O261" i="3"/>
  <c r="O253" i="3"/>
  <c r="O245" i="3"/>
  <c r="O237" i="3"/>
  <c r="O229" i="3"/>
  <c r="O221" i="3"/>
  <c r="O213" i="3"/>
  <c r="O205" i="3"/>
  <c r="O197" i="3"/>
  <c r="O189" i="3"/>
  <c r="O181" i="3"/>
  <c r="O173" i="3"/>
  <c r="O165" i="3"/>
  <c r="O157" i="3"/>
  <c r="O149" i="3"/>
  <c r="O141" i="3"/>
  <c r="O133" i="3"/>
  <c r="O125" i="3"/>
  <c r="O117" i="3"/>
  <c r="O109" i="3"/>
  <c r="O101" i="3"/>
  <c r="O93" i="3"/>
  <c r="O85" i="3"/>
  <c r="O77" i="3"/>
  <c r="O69" i="3"/>
  <c r="O61" i="3"/>
  <c r="O53" i="3"/>
  <c r="O45" i="3"/>
  <c r="O37" i="3"/>
  <c r="O29" i="3"/>
  <c r="O21" i="3"/>
  <c r="O13" i="3"/>
  <c r="O5" i="3"/>
  <c r="O35538" i="3"/>
  <c r="O30611" i="3"/>
  <c r="O28456" i="3"/>
  <c r="O27085" i="3"/>
  <c r="O26267" i="3"/>
  <c r="O25493" i="3"/>
  <c r="O24840" i="3"/>
  <c r="O24501" i="3"/>
  <c r="O24230" i="3"/>
  <c r="O24008" i="3"/>
  <c r="O23813" i="3"/>
  <c r="O23642" i="3"/>
  <c r="O23470" i="3"/>
  <c r="O23331" i="3"/>
  <c r="O23203" i="3"/>
  <c r="O23075" i="3"/>
  <c r="O22947" i="3"/>
  <c r="O22819" i="3"/>
  <c r="O22691" i="3"/>
  <c r="O22563" i="3"/>
  <c r="O22435" i="3"/>
  <c r="O22307" i="3"/>
  <c r="O22179" i="3"/>
  <c r="O22051" i="3"/>
  <c r="O21923" i="3"/>
  <c r="O21795" i="3"/>
  <c r="O21667" i="3"/>
  <c r="O21539" i="3"/>
  <c r="O21411" i="3"/>
  <c r="O21283" i="3"/>
  <c r="O21155" i="3"/>
  <c r="O21027" i="3"/>
  <c r="O20899" i="3"/>
  <c r="O20771" i="3"/>
  <c r="O20651" i="3"/>
  <c r="O20550" i="3"/>
  <c r="O20447" i="3"/>
  <c r="O20344" i="3"/>
  <c r="O20242" i="3"/>
  <c r="O20139" i="3"/>
  <c r="O20038" i="3"/>
  <c r="O19935" i="3"/>
  <c r="O19832" i="3"/>
  <c r="O19730" i="3"/>
  <c r="O19627" i="3"/>
  <c r="O19526" i="3"/>
  <c r="O19423" i="3"/>
  <c r="O19320" i="3"/>
  <c r="O19218" i="3"/>
  <c r="O19115" i="3"/>
  <c r="O19014" i="3"/>
  <c r="O18920" i="3"/>
  <c r="O18834" i="3"/>
  <c r="O18750" i="3"/>
  <c r="O18664" i="3"/>
  <c r="O18578" i="3"/>
  <c r="O18494" i="3"/>
  <c r="O18408" i="3"/>
  <c r="O18322" i="3"/>
  <c r="O18242" i="3"/>
  <c r="O18169" i="3"/>
  <c r="O18096" i="3"/>
  <c r="O18023" i="3"/>
  <c r="O17950" i="3"/>
  <c r="O17877" i="3"/>
  <c r="O17803" i="3"/>
  <c r="O17730" i="3"/>
  <c r="O17657" i="3"/>
  <c r="O17584" i="3"/>
  <c r="O17511" i="3"/>
  <c r="O17438" i="3"/>
  <c r="O17365" i="3"/>
  <c r="O17291" i="3"/>
  <c r="O17218" i="3"/>
  <c r="O17145" i="3"/>
  <c r="O17072" i="3"/>
  <c r="O16999" i="3"/>
  <c r="O16926" i="3"/>
  <c r="O16853" i="3"/>
  <c r="O16779" i="3"/>
  <c r="O16706" i="3"/>
  <c r="O16633" i="3"/>
  <c r="O16560" i="3"/>
  <c r="O16487" i="3"/>
  <c r="O16414" i="3"/>
  <c r="O16341" i="3"/>
  <c r="O16273" i="3"/>
  <c r="O16209" i="3"/>
  <c r="O16145" i="3"/>
  <c r="O16081" i="3"/>
  <c r="O16017" i="3"/>
  <c r="O15953" i="3"/>
  <c r="O15889" i="3"/>
  <c r="O15825" i="3"/>
  <c r="O15761" i="3"/>
  <c r="O15697" i="3"/>
  <c r="O15633" i="3"/>
  <c r="O15569" i="3"/>
  <c r="O15505" i="3"/>
  <c r="O15441" i="3"/>
  <c r="O15377" i="3"/>
  <c r="O15313" i="3"/>
  <c r="O15249" i="3"/>
  <c r="O15185" i="3"/>
  <c r="O15121" i="3"/>
  <c r="O15057" i="3"/>
  <c r="O14993" i="3"/>
  <c r="O14929" i="3"/>
  <c r="O14865" i="3"/>
  <c r="O14801" i="3"/>
  <c r="O14737" i="3"/>
  <c r="O14673" i="3"/>
  <c r="O14609" i="3"/>
  <c r="O14545" i="3"/>
  <c r="O14481" i="3"/>
  <c r="O14417" i="3"/>
  <c r="O14353" i="3"/>
  <c r="O14289" i="3"/>
  <c r="O14225" i="3"/>
  <c r="O14161" i="3"/>
  <c r="O14097" i="3"/>
  <c r="O14033" i="3"/>
  <c r="O13969" i="3"/>
  <c r="O13905" i="3"/>
  <c r="O13841" i="3"/>
  <c r="O13777" i="3"/>
  <c r="O13713" i="3"/>
  <c r="O13649" i="3"/>
  <c r="O13585" i="3"/>
  <c r="O13521" i="3"/>
  <c r="O13457" i="3"/>
  <c r="O13393" i="3"/>
  <c r="O13329" i="3"/>
  <c r="O13265" i="3"/>
  <c r="O13201" i="3"/>
  <c r="O13137" i="3"/>
  <c r="O13073" i="3"/>
  <c r="O13009" i="3"/>
  <c r="O12945" i="3"/>
  <c r="O12881" i="3"/>
  <c r="O12817" i="3"/>
  <c r="O12753" i="3"/>
  <c r="O12689" i="3"/>
  <c r="O12625" i="3"/>
  <c r="O12561" i="3"/>
  <c r="O12497" i="3"/>
  <c r="O12433" i="3"/>
  <c r="O12369" i="3"/>
  <c r="O12305" i="3"/>
  <c r="O12241" i="3"/>
  <c r="O12177" i="3"/>
  <c r="O12113" i="3"/>
  <c r="O12049" i="3"/>
  <c r="O11985" i="3"/>
  <c r="O11921" i="3"/>
  <c r="O11857" i="3"/>
  <c r="O11793" i="3"/>
  <c r="O11729" i="3"/>
  <c r="O11665" i="3"/>
  <c r="O11601" i="3"/>
  <c r="O11537" i="3"/>
  <c r="O11473" i="3"/>
  <c r="O11409" i="3"/>
  <c r="O11345" i="3"/>
  <c r="O11281" i="3"/>
  <c r="O11217" i="3"/>
  <c r="O11153" i="3"/>
  <c r="O11089" i="3"/>
  <c r="O11025" i="3"/>
  <c r="O10961" i="3"/>
  <c r="O10897" i="3"/>
  <c r="O10857" i="3"/>
  <c r="O10825" i="3"/>
  <c r="O10793" i="3"/>
  <c r="O10761" i="3"/>
  <c r="O10729" i="3"/>
  <c r="O10697" i="3"/>
  <c r="O10665" i="3"/>
  <c r="O10633" i="3"/>
  <c r="O10601" i="3"/>
  <c r="O10569" i="3"/>
  <c r="O10537" i="3"/>
  <c r="O10505" i="3"/>
  <c r="O10473" i="3"/>
  <c r="O10441" i="3"/>
  <c r="O10409" i="3"/>
  <c r="O10377" i="3"/>
  <c r="O10345" i="3"/>
  <c r="O10313" i="3"/>
  <c r="O10281" i="3"/>
  <c r="O10249" i="3"/>
  <c r="O10217" i="3"/>
  <c r="O10185" i="3"/>
  <c r="O10153" i="3"/>
  <c r="O10121" i="3"/>
  <c r="O10089" i="3"/>
  <c r="O10057" i="3"/>
  <c r="O10025" i="3"/>
  <c r="O9993" i="3"/>
  <c r="O9961" i="3"/>
  <c r="O9929" i="3"/>
  <c r="O9897" i="3"/>
  <c r="O9865" i="3"/>
  <c r="O9833" i="3"/>
  <c r="O9801" i="3"/>
  <c r="O9769" i="3"/>
  <c r="O9737" i="3"/>
  <c r="O9705" i="3"/>
  <c r="O9673" i="3"/>
  <c r="O9641" i="3"/>
  <c r="O9609" i="3"/>
  <c r="O9577" i="3"/>
  <c r="O9545" i="3"/>
  <c r="O9513" i="3"/>
  <c r="O9481" i="3"/>
  <c r="O9449" i="3"/>
  <c r="O9417" i="3"/>
  <c r="O9385" i="3"/>
  <c r="O9353" i="3"/>
  <c r="O9321" i="3"/>
  <c r="O9289" i="3"/>
  <c r="O9257" i="3"/>
  <c r="O9225" i="3"/>
  <c r="O9193" i="3"/>
  <c r="O9161" i="3"/>
  <c r="O9129" i="3"/>
  <c r="O9097" i="3"/>
  <c r="O9065" i="3"/>
  <c r="O9033" i="3"/>
  <c r="O9001" i="3"/>
  <c r="O8969" i="3"/>
  <c r="O8937" i="3"/>
  <c r="O8905" i="3"/>
  <c r="O8873" i="3"/>
  <c r="O8841" i="3"/>
  <c r="O8809" i="3"/>
  <c r="O8777" i="3"/>
  <c r="O8745" i="3"/>
  <c r="O8713" i="3"/>
  <c r="O8681" i="3"/>
  <c r="O8649" i="3"/>
  <c r="O8617" i="3"/>
  <c r="O8585" i="3"/>
  <c r="O8553" i="3"/>
  <c r="O8521" i="3"/>
  <c r="O8489" i="3"/>
  <c r="O8457" i="3"/>
  <c r="O8425" i="3"/>
  <c r="O8393" i="3"/>
  <c r="O8361" i="3"/>
  <c r="O8329" i="3"/>
  <c r="O8297" i="3"/>
  <c r="O8265" i="3"/>
  <c r="O8233" i="3"/>
  <c r="O8201" i="3"/>
  <c r="O8169" i="3"/>
  <c r="O8137" i="3"/>
  <c r="O8105" i="3"/>
  <c r="O8073" i="3"/>
  <c r="O8041" i="3"/>
  <c r="O8009" i="3"/>
  <c r="O7977" i="3"/>
  <c r="O7945" i="3"/>
  <c r="O7913" i="3"/>
  <c r="O7881" i="3"/>
  <c r="O7849" i="3"/>
  <c r="O7817" i="3"/>
  <c r="O7785" i="3"/>
  <c r="O7753" i="3"/>
  <c r="O7721" i="3"/>
  <c r="O7689" i="3"/>
  <c r="O7657" i="3"/>
  <c r="O7625" i="3"/>
  <c r="O7593" i="3"/>
  <c r="O7561" i="3"/>
  <c r="O7529" i="3"/>
  <c r="O7497" i="3"/>
  <c r="O7465" i="3"/>
  <c r="O7433" i="3"/>
  <c r="O7401" i="3"/>
  <c r="O7369" i="3"/>
  <c r="O7337" i="3"/>
  <c r="O7305" i="3"/>
  <c r="O7273" i="3"/>
  <c r="O7241" i="3"/>
  <c r="O7209" i="3"/>
  <c r="O7177" i="3"/>
  <c r="O7145" i="3"/>
  <c r="O7113" i="3"/>
  <c r="O7081" i="3"/>
  <c r="O7049" i="3"/>
  <c r="O7017" i="3"/>
  <c r="O6985" i="3"/>
  <c r="O6953" i="3"/>
  <c r="O6921" i="3"/>
  <c r="O6889" i="3"/>
  <c r="O6857" i="3"/>
  <c r="O6825" i="3"/>
  <c r="O6793" i="3"/>
  <c r="O6761" i="3"/>
  <c r="O6729" i="3"/>
  <c r="O6697" i="3"/>
  <c r="O6665" i="3"/>
  <c r="O6633" i="3"/>
  <c r="O6611" i="3"/>
  <c r="O6591" i="3"/>
  <c r="O6569" i="3"/>
  <c r="O6547" i="3"/>
  <c r="O6527" i="3"/>
  <c r="O6505" i="3"/>
  <c r="O6483" i="3"/>
  <c r="O6463" i="3"/>
  <c r="O6441" i="3"/>
  <c r="O6419" i="3"/>
  <c r="O6399" i="3"/>
  <c r="O6377" i="3"/>
  <c r="O6355" i="3"/>
  <c r="O6335" i="3"/>
  <c r="O6313" i="3"/>
  <c r="O6291" i="3"/>
  <c r="O6271" i="3"/>
  <c r="O6249" i="3"/>
  <c r="O6227" i="3"/>
  <c r="O6207" i="3"/>
  <c r="O6185" i="3"/>
  <c r="O6163" i="3"/>
  <c r="O6143" i="3"/>
  <c r="O6121" i="3"/>
  <c r="O6099" i="3"/>
  <c r="O6079" i="3"/>
  <c r="O6057" i="3"/>
  <c r="O6035" i="3"/>
  <c r="O6015" i="3"/>
  <c r="O5993" i="3"/>
  <c r="O5971" i="3"/>
  <c r="O5951" i="3"/>
  <c r="O5929" i="3"/>
  <c r="O5907" i="3"/>
  <c r="O5887" i="3"/>
  <c r="O5865" i="3"/>
  <c r="O5843" i="3"/>
  <c r="O5823" i="3"/>
  <c r="O5801" i="3"/>
  <c r="O5779" i="3"/>
  <c r="O5759" i="3"/>
  <c r="O5737" i="3"/>
  <c r="O5715" i="3"/>
  <c r="O5695" i="3"/>
  <c r="O5673" i="3"/>
  <c r="O5651" i="3"/>
  <c r="O5631" i="3"/>
  <c r="O5609" i="3"/>
  <c r="O5587" i="3"/>
  <c r="O5567" i="3"/>
  <c r="O5545" i="3"/>
  <c r="O5523" i="3"/>
  <c r="O5503" i="3"/>
  <c r="O5481" i="3"/>
  <c r="O5459" i="3"/>
  <c r="O5439" i="3"/>
  <c r="O5417" i="3"/>
  <c r="O5395" i="3"/>
  <c r="O5375" i="3"/>
  <c r="O5353" i="3"/>
  <c r="O5331" i="3"/>
  <c r="O5311" i="3"/>
  <c r="O5289" i="3"/>
  <c r="O5267" i="3"/>
  <c r="O5247" i="3"/>
  <c r="O5225" i="3"/>
  <c r="O5203" i="3"/>
  <c r="O5183" i="3"/>
  <c r="O5161" i="3"/>
  <c r="O5139" i="3"/>
  <c r="O5119" i="3"/>
  <c r="O5097" i="3"/>
  <c r="O5075" i="3"/>
  <c r="O5055" i="3"/>
  <c r="O5033" i="3"/>
  <c r="O5011" i="3"/>
  <c r="O4991" i="3"/>
  <c r="O4969" i="3"/>
  <c r="O4947" i="3"/>
  <c r="O4927" i="3"/>
  <c r="O4905" i="3"/>
  <c r="O4883" i="3"/>
  <c r="O4863" i="3"/>
  <c r="O4841" i="3"/>
  <c r="O4819" i="3"/>
  <c r="O4799" i="3"/>
  <c r="O4777" i="3"/>
  <c r="O4755" i="3"/>
  <c r="O4735" i="3"/>
  <c r="O4713" i="3"/>
  <c r="O4691" i="3"/>
  <c r="O4671" i="3"/>
  <c r="O4649" i="3"/>
  <c r="O4627" i="3"/>
  <c r="O4607" i="3"/>
  <c r="O4585" i="3"/>
  <c r="O4563" i="3"/>
  <c r="O4543" i="3"/>
  <c r="O4521" i="3"/>
  <c r="O4499" i="3"/>
  <c r="O4479" i="3"/>
  <c r="O4457" i="3"/>
  <c r="O4435" i="3"/>
  <c r="O4415" i="3"/>
  <c r="O4393" i="3"/>
  <c r="O4371" i="3"/>
  <c r="O4351" i="3"/>
  <c r="O4329" i="3"/>
  <c r="O4307" i="3"/>
  <c r="O4287" i="3"/>
  <c r="O4265" i="3"/>
  <c r="O4243" i="3"/>
  <c r="O4223" i="3"/>
  <c r="O4201" i="3"/>
  <c r="O4179" i="3"/>
  <c r="O4159" i="3"/>
  <c r="O4137" i="3"/>
  <c r="O4115" i="3"/>
  <c r="O4095" i="3"/>
  <c r="O4073" i="3"/>
  <c r="O4051" i="3"/>
  <c r="O4031" i="3"/>
  <c r="O4009" i="3"/>
  <c r="O3987" i="3"/>
  <c r="O3967" i="3"/>
  <c r="O3945" i="3"/>
  <c r="O3923" i="3"/>
  <c r="O3903" i="3"/>
  <c r="O3881" i="3"/>
  <c r="O3865" i="3"/>
  <c r="O3849" i="3"/>
  <c r="O3833" i="3"/>
  <c r="O3817" i="3"/>
  <c r="O3801" i="3"/>
  <c r="O3785" i="3"/>
  <c r="O3769" i="3"/>
  <c r="O3753" i="3"/>
  <c r="O3737" i="3"/>
  <c r="O3721" i="3"/>
  <c r="O3705" i="3"/>
  <c r="O3689" i="3"/>
  <c r="O3673" i="3"/>
  <c r="O3657" i="3"/>
  <c r="O3641" i="3"/>
  <c r="O3625" i="3"/>
  <c r="O3609" i="3"/>
  <c r="O3593" i="3"/>
  <c r="O3577" i="3"/>
  <c r="O3561" i="3"/>
  <c r="O3545" i="3"/>
  <c r="O3529" i="3"/>
  <c r="O3513" i="3"/>
  <c r="O3497" i="3"/>
  <c r="O3481" i="3"/>
  <c r="O3465" i="3"/>
  <c r="O3449" i="3"/>
  <c r="O3433" i="3"/>
  <c r="O3417" i="3"/>
  <c r="O3401" i="3"/>
  <c r="O3385" i="3"/>
  <c r="O3369" i="3"/>
  <c r="O3353" i="3"/>
  <c r="O3337" i="3"/>
  <c r="O3321" i="3"/>
  <c r="O3305" i="3"/>
  <c r="O3289" i="3"/>
  <c r="O3273" i="3"/>
  <c r="O3257" i="3"/>
  <c r="O3241" i="3"/>
  <c r="O3225" i="3"/>
  <c r="O3209" i="3"/>
  <c r="O3193" i="3"/>
  <c r="O3177" i="3"/>
  <c r="O3161" i="3"/>
  <c r="O3145" i="3"/>
  <c r="O3129" i="3"/>
  <c r="O3115" i="3"/>
  <c r="O3104" i="3"/>
  <c r="O3090" i="3"/>
  <c r="O3079" i="3"/>
  <c r="O3065" i="3"/>
  <c r="O3051" i="3"/>
  <c r="O3040" i="3"/>
  <c r="O3026" i="3"/>
  <c r="O3015" i="3"/>
  <c r="O3001" i="3"/>
  <c r="O2987" i="3"/>
  <c r="O2976" i="3"/>
  <c r="O2962" i="3"/>
  <c r="O2951" i="3"/>
  <c r="O2937" i="3"/>
  <c r="O2923" i="3"/>
  <c r="O2912" i="3"/>
  <c r="O2898" i="3"/>
  <c r="O2887" i="3"/>
  <c r="O2873" i="3"/>
  <c r="O2859" i="3"/>
  <c r="O2848" i="3"/>
  <c r="O2834" i="3"/>
  <c r="O2823" i="3"/>
  <c r="O2809" i="3"/>
  <c r="O2795" i="3"/>
  <c r="O2784" i="3"/>
  <c r="O2770" i="3"/>
  <c r="O2759" i="3"/>
  <c r="O2745" i="3"/>
  <c r="O2731" i="3"/>
  <c r="O2720" i="3"/>
  <c r="O2706" i="3"/>
  <c r="O2695" i="3"/>
  <c r="O2681" i="3"/>
  <c r="O2667" i="3"/>
  <c r="O2656" i="3"/>
  <c r="O2642" i="3"/>
  <c r="O2631" i="3"/>
  <c r="O2617" i="3"/>
  <c r="O2603" i="3"/>
  <c r="O2592" i="3"/>
  <c r="O2578" i="3"/>
  <c r="O2567" i="3"/>
  <c r="O2553" i="3"/>
  <c r="O2539" i="3"/>
  <c r="O2528" i="3"/>
  <c r="O2514" i="3"/>
  <c r="O2503" i="3"/>
  <c r="O2489" i="3"/>
  <c r="O2475" i="3"/>
  <c r="O2464" i="3"/>
  <c r="O2450" i="3"/>
  <c r="O2439" i="3"/>
  <c r="O2425" i="3"/>
  <c r="O2411" i="3"/>
  <c r="O2400" i="3"/>
  <c r="O2386" i="3"/>
  <c r="O2375" i="3"/>
  <c r="O2361" i="3"/>
  <c r="O2347" i="3"/>
  <c r="O2336" i="3"/>
  <c r="O2322" i="3"/>
  <c r="O2311" i="3"/>
  <c r="O2297" i="3"/>
  <c r="O2283" i="3"/>
  <c r="O2272" i="3"/>
  <c r="O2258" i="3"/>
  <c r="O2247" i="3"/>
  <c r="O2233" i="3"/>
  <c r="O2219" i="3"/>
  <c r="O2208" i="3"/>
  <c r="O2194" i="3"/>
  <c r="O2183" i="3"/>
  <c r="O2169" i="3"/>
  <c r="O2155" i="3"/>
  <c r="O2144" i="3"/>
  <c r="O2130" i="3"/>
  <c r="O2119" i="3"/>
  <c r="O2105" i="3"/>
  <c r="O2091" i="3"/>
  <c r="O2080" i="3"/>
  <c r="O2066" i="3"/>
  <c r="O2055" i="3"/>
  <c r="O2041" i="3"/>
  <c r="O2027" i="3"/>
  <c r="O2016" i="3"/>
  <c r="O2002" i="3"/>
  <c r="O1991" i="3"/>
  <c r="O1977" i="3"/>
  <c r="O1963" i="3"/>
  <c r="O1952" i="3"/>
  <c r="O1938" i="3"/>
  <c r="O1927" i="3"/>
  <c r="O1913" i="3"/>
  <c r="O1899" i="3"/>
  <c r="O1888" i="3"/>
  <c r="O1874" i="3"/>
  <c r="O1863" i="3"/>
  <c r="O1849" i="3"/>
  <c r="O1835" i="3"/>
  <c r="O1824" i="3"/>
  <c r="O1810" i="3"/>
  <c r="O1799" i="3"/>
  <c r="O1785" i="3"/>
  <c r="O1771" i="3"/>
  <c r="O1760" i="3"/>
  <c r="O1746" i="3"/>
  <c r="O1735" i="3"/>
  <c r="O1721" i="3"/>
  <c r="O1707" i="3"/>
  <c r="O1696" i="3"/>
  <c r="O1682" i="3"/>
  <c r="O1671" i="3"/>
  <c r="O1657" i="3"/>
  <c r="O1643" i="3"/>
  <c r="O1632" i="3"/>
  <c r="O1618" i="3"/>
  <c r="O1607" i="3"/>
  <c r="O1593" i="3"/>
  <c r="O1579" i="3"/>
  <c r="O1568" i="3"/>
  <c r="O1554" i="3"/>
  <c r="O1543" i="3"/>
  <c r="O1529" i="3"/>
  <c r="O1515" i="3"/>
  <c r="O1504" i="3"/>
  <c r="O1490" i="3"/>
  <c r="O1479" i="3"/>
  <c r="O1465" i="3"/>
  <c r="O1451" i="3"/>
  <c r="O1440" i="3"/>
  <c r="O1426" i="3"/>
  <c r="O1415" i="3"/>
  <c r="O1401" i="3"/>
  <c r="O1387" i="3"/>
  <c r="O1376" i="3"/>
  <c r="O1362" i="3"/>
  <c r="O1351" i="3"/>
  <c r="O1337" i="3"/>
  <c r="O1323" i="3"/>
  <c r="O1312" i="3"/>
  <c r="O1298" i="3"/>
  <c r="O1287" i="3"/>
  <c r="O1273" i="3"/>
  <c r="O1259" i="3"/>
  <c r="O1248" i="3"/>
  <c r="O1234" i="3"/>
  <c r="O1223" i="3"/>
  <c r="O1209" i="3"/>
  <c r="O1195" i="3"/>
  <c r="O1184" i="3"/>
  <c r="O1170" i="3"/>
  <c r="O1159" i="3"/>
  <c r="O1145" i="3"/>
  <c r="O1131" i="3"/>
  <c r="O1120" i="3"/>
  <c r="O1106" i="3"/>
  <c r="O1095" i="3"/>
  <c r="O1081" i="3"/>
  <c r="O1067" i="3"/>
  <c r="O1056" i="3"/>
  <c r="O1042" i="3"/>
  <c r="O1031" i="3"/>
  <c r="O1017" i="3"/>
  <c r="O1003" i="3"/>
  <c r="O992" i="3"/>
  <c r="O978" i="3"/>
  <c r="O967" i="3"/>
  <c r="O955" i="3"/>
  <c r="O945" i="3"/>
  <c r="O935" i="3"/>
  <c r="O923" i="3"/>
  <c r="O913" i="3"/>
  <c r="O903" i="3"/>
  <c r="O891" i="3"/>
  <c r="O881" i="3"/>
  <c r="O871" i="3"/>
  <c r="O861" i="3"/>
  <c r="O852" i="3"/>
  <c r="O844" i="3"/>
  <c r="O836" i="3"/>
  <c r="O828" i="3"/>
  <c r="O820" i="3"/>
  <c r="O812" i="3"/>
  <c r="O804" i="3"/>
  <c r="O796" i="3"/>
  <c r="O788" i="3"/>
  <c r="O780" i="3"/>
  <c r="O772" i="3"/>
  <c r="O764" i="3"/>
  <c r="O756" i="3"/>
  <c r="O748" i="3"/>
  <c r="O740" i="3"/>
  <c r="O732" i="3"/>
  <c r="O724" i="3"/>
  <c r="O716" i="3"/>
  <c r="O708" i="3"/>
  <c r="O700" i="3"/>
  <c r="O692" i="3"/>
  <c r="O684" i="3"/>
  <c r="O676" i="3"/>
  <c r="O668" i="3"/>
  <c r="O660" i="3"/>
  <c r="O652" i="3"/>
  <c r="O644" i="3"/>
  <c r="O636" i="3"/>
  <c r="O628" i="3"/>
  <c r="O620" i="3"/>
  <c r="O612" i="3"/>
  <c r="O604" i="3"/>
  <c r="O596" i="3"/>
  <c r="O588" i="3"/>
  <c r="O580" i="3"/>
  <c r="O572" i="3"/>
  <c r="O564" i="3"/>
  <c r="O556" i="3"/>
  <c r="O548" i="3"/>
  <c r="O540" i="3"/>
  <c r="O532" i="3"/>
  <c r="O524" i="3"/>
  <c r="O516" i="3"/>
  <c r="O508" i="3"/>
  <c r="O500" i="3"/>
  <c r="O492" i="3"/>
  <c r="O484" i="3"/>
  <c r="O476" i="3"/>
  <c r="O468" i="3"/>
  <c r="O460" i="3"/>
  <c r="O452" i="3"/>
  <c r="O444" i="3"/>
  <c r="O436" i="3"/>
  <c r="O428" i="3"/>
  <c r="O420" i="3"/>
  <c r="O412" i="3"/>
  <c r="O404" i="3"/>
  <c r="O396" i="3"/>
  <c r="O388" i="3"/>
  <c r="O380" i="3"/>
  <c r="O372" i="3"/>
  <c r="O364" i="3"/>
  <c r="O356" i="3"/>
  <c r="O348" i="3"/>
  <c r="O340" i="3"/>
  <c r="O332" i="3"/>
  <c r="O324" i="3"/>
  <c r="O316" i="3"/>
  <c r="O308" i="3"/>
  <c r="O300" i="3"/>
  <c r="O292" i="3"/>
  <c r="O284" i="3"/>
  <c r="O276" i="3"/>
  <c r="O268" i="3"/>
  <c r="O260" i="3"/>
  <c r="O252" i="3"/>
  <c r="O244" i="3"/>
  <c r="O236" i="3"/>
  <c r="O228" i="3"/>
  <c r="O220" i="3"/>
  <c r="O212" i="3"/>
  <c r="O204" i="3"/>
  <c r="O196" i="3"/>
  <c r="O188" i="3"/>
  <c r="O180" i="3"/>
  <c r="O172" i="3"/>
  <c r="O164" i="3"/>
  <c r="O156" i="3"/>
  <c r="O148" i="3"/>
  <c r="O140" i="3"/>
  <c r="O132" i="3"/>
  <c r="O124" i="3"/>
  <c r="O116" i="3"/>
  <c r="O108" i="3"/>
  <c r="O100" i="3"/>
  <c r="O92" i="3"/>
  <c r="O84" i="3"/>
  <c r="O76" i="3"/>
  <c r="O68" i="3"/>
  <c r="O60" i="3"/>
  <c r="O52" i="3"/>
  <c r="O44" i="3"/>
  <c r="O36" i="3"/>
  <c r="O28" i="3"/>
  <c r="O20" i="3"/>
  <c r="O12" i="3"/>
  <c r="O4" i="3"/>
  <c r="O34447" i="3"/>
  <c r="O30243" i="3"/>
  <c r="O28225" i="3"/>
  <c r="O26985" i="3"/>
  <c r="O26168" i="3"/>
  <c r="O25410" i="3"/>
  <c r="O24777" i="3"/>
  <c r="O24466" i="3"/>
  <c r="O24192" i="3"/>
  <c r="O23985" i="3"/>
  <c r="O23790" i="3"/>
  <c r="O23619" i="3"/>
  <c r="O23450" i="3"/>
  <c r="O23315" i="3"/>
  <c r="O23187" i="3"/>
  <c r="O23059" i="3"/>
  <c r="O22931" i="3"/>
  <c r="O22803" i="3"/>
  <c r="O22675" i="3"/>
  <c r="O22547" i="3"/>
  <c r="O22419" i="3"/>
  <c r="O22291" i="3"/>
  <c r="O22163" i="3"/>
  <c r="O22035" i="3"/>
  <c r="O21907" i="3"/>
  <c r="O21779" i="3"/>
  <c r="O21651" i="3"/>
  <c r="O21523" i="3"/>
  <c r="O21395" i="3"/>
  <c r="O21267" i="3"/>
  <c r="O21139" i="3"/>
  <c r="O21011" i="3"/>
  <c r="O20883" i="3"/>
  <c r="O20755" i="3"/>
  <c r="O20639" i="3"/>
  <c r="O20536" i="3"/>
  <c r="O20434" i="3"/>
  <c r="O20331" i="3"/>
  <c r="O20230" i="3"/>
  <c r="O20127" i="3"/>
  <c r="O20024" i="3"/>
  <c r="O19922" i="3"/>
  <c r="O19819" i="3"/>
  <c r="O19718" i="3"/>
  <c r="O19615" i="3"/>
  <c r="O19512" i="3"/>
  <c r="O19410" i="3"/>
  <c r="O19307" i="3"/>
  <c r="O19206" i="3"/>
  <c r="O19103" i="3"/>
  <c r="O19000" i="3"/>
  <c r="O18910" i="3"/>
  <c r="O18824" i="3"/>
  <c r="O18738" i="3"/>
  <c r="O18654" i="3"/>
  <c r="O18568" i="3"/>
  <c r="O18482" i="3"/>
  <c r="O18398" i="3"/>
  <c r="O18312" i="3"/>
  <c r="O18233" i="3"/>
  <c r="O18160" i="3"/>
  <c r="O18087" i="3"/>
  <c r="O18014" i="3"/>
  <c r="O17941" i="3"/>
  <c r="O17867" i="3"/>
  <c r="O17794" i="3"/>
  <c r="O17721" i="3"/>
  <c r="O17648" i="3"/>
  <c r="O17575" i="3"/>
  <c r="O17502" i="3"/>
  <c r="O17429" i="3"/>
  <c r="O17355" i="3"/>
  <c r="O17282" i="3"/>
  <c r="O17209" i="3"/>
  <c r="O17136" i="3"/>
  <c r="O17063" i="3"/>
  <c r="O16990" i="3"/>
  <c r="O16917" i="3"/>
  <c r="O16843" i="3"/>
  <c r="O16770" i="3"/>
  <c r="O16697" i="3"/>
  <c r="O16624" i="3"/>
  <c r="O16551" i="3"/>
  <c r="O16478" i="3"/>
  <c r="O16405" i="3"/>
  <c r="O16331" i="3"/>
  <c r="O16265" i="3"/>
  <c r="O16201" i="3"/>
  <c r="O16137" i="3"/>
  <c r="O16073" i="3"/>
  <c r="O16009" i="3"/>
  <c r="O15945" i="3"/>
  <c r="O15881" i="3"/>
  <c r="O15817" i="3"/>
  <c r="O15753" i="3"/>
  <c r="O15689" i="3"/>
  <c r="O15625" i="3"/>
  <c r="O15561" i="3"/>
  <c r="O15497" i="3"/>
  <c r="O15433" i="3"/>
  <c r="O15369" i="3"/>
  <c r="O15305" i="3"/>
  <c r="O15241" i="3"/>
  <c r="O15177" i="3"/>
  <c r="O15113" i="3"/>
  <c r="O15049" i="3"/>
  <c r="O14985" i="3"/>
  <c r="O14921" i="3"/>
  <c r="O14857" i="3"/>
  <c r="O14793" i="3"/>
  <c r="O14729" i="3"/>
  <c r="O14665" i="3"/>
  <c r="O14601" i="3"/>
  <c r="O14537" i="3"/>
  <c r="O14473" i="3"/>
  <c r="O14409" i="3"/>
  <c r="O14345" i="3"/>
  <c r="O14281" i="3"/>
  <c r="O14217" i="3"/>
  <c r="O14153" i="3"/>
  <c r="O14089" i="3"/>
  <c r="O14025" i="3"/>
  <c r="O13961" i="3"/>
  <c r="O13897" i="3"/>
  <c r="O13833" i="3"/>
  <c r="O13769" i="3"/>
  <c r="O13705" i="3"/>
  <c r="O13641" i="3"/>
  <c r="O13577" i="3"/>
  <c r="O13513" i="3"/>
  <c r="O13449" i="3"/>
  <c r="O13385" i="3"/>
  <c r="O13321" i="3"/>
  <c r="O13257" i="3"/>
  <c r="O13193" i="3"/>
  <c r="O13129" i="3"/>
  <c r="O13065" i="3"/>
  <c r="O13001" i="3"/>
  <c r="O12937" i="3"/>
  <c r="O12873" i="3"/>
  <c r="O12809" i="3"/>
  <c r="O12745" i="3"/>
  <c r="O12681" i="3"/>
  <c r="O12617" i="3"/>
  <c r="O12553" i="3"/>
  <c r="O12489" i="3"/>
  <c r="O12425" i="3"/>
  <c r="O12361" i="3"/>
  <c r="O12297" i="3"/>
  <c r="O12233" i="3"/>
  <c r="O12169" i="3"/>
  <c r="O12105" i="3"/>
  <c r="O12041" i="3"/>
  <c r="O11977" i="3"/>
  <c r="O11913" i="3"/>
  <c r="O11849" i="3"/>
  <c r="O11785" i="3"/>
  <c r="O11721" i="3"/>
  <c r="O11657" i="3"/>
  <c r="O11593" i="3"/>
  <c r="O11529" i="3"/>
  <c r="O11465" i="3"/>
  <c r="O11401" i="3"/>
  <c r="O11337" i="3"/>
  <c r="O11273" i="3"/>
  <c r="O11209" i="3"/>
  <c r="O11145" i="3"/>
  <c r="O11081" i="3"/>
  <c r="O11017" i="3"/>
  <c r="O10953" i="3"/>
  <c r="O10889" i="3"/>
  <c r="O10855" i="3"/>
  <c r="O10823" i="3"/>
  <c r="O10791" i="3"/>
  <c r="O10759" i="3"/>
  <c r="O10727" i="3"/>
  <c r="O10695" i="3"/>
  <c r="O10663" i="3"/>
  <c r="O10631" i="3"/>
  <c r="O10599" i="3"/>
  <c r="O10567" i="3"/>
  <c r="O10535" i="3"/>
  <c r="O10503" i="3"/>
  <c r="O10471" i="3"/>
  <c r="O10439" i="3"/>
  <c r="O10407" i="3"/>
  <c r="O10375" i="3"/>
  <c r="O10343" i="3"/>
  <c r="O10311" i="3"/>
  <c r="O10279" i="3"/>
  <c r="O10247" i="3"/>
  <c r="O10215" i="3"/>
  <c r="O10183" i="3"/>
  <c r="O10151" i="3"/>
  <c r="O10119" i="3"/>
  <c r="O10087" i="3"/>
  <c r="O10055" i="3"/>
  <c r="O10023" i="3"/>
  <c r="O9991" i="3"/>
  <c r="O9959" i="3"/>
  <c r="O9927" i="3"/>
  <c r="O9895" i="3"/>
  <c r="O9863" i="3"/>
  <c r="O9831" i="3"/>
  <c r="O9799" i="3"/>
  <c r="O9767" i="3"/>
  <c r="O9735" i="3"/>
  <c r="O9703" i="3"/>
  <c r="O9671" i="3"/>
  <c r="O9639" i="3"/>
  <c r="O9607" i="3"/>
  <c r="O9575" i="3"/>
  <c r="O9543" i="3"/>
  <c r="O9511" i="3"/>
  <c r="O9479" i="3"/>
  <c r="O9447" i="3"/>
  <c r="O9415" i="3"/>
  <c r="O9383" i="3"/>
  <c r="O9351" i="3"/>
  <c r="O9319" i="3"/>
  <c r="O9287" i="3"/>
  <c r="O9255" i="3"/>
  <c r="O9223" i="3"/>
  <c r="O9191" i="3"/>
  <c r="O9159" i="3"/>
  <c r="O9127" i="3"/>
  <c r="O9095" i="3"/>
  <c r="O9063" i="3"/>
  <c r="O9031" i="3"/>
  <c r="O8999" i="3"/>
  <c r="O8967" i="3"/>
  <c r="O8935" i="3"/>
  <c r="O8903" i="3"/>
  <c r="O8871" i="3"/>
  <c r="O8839" i="3"/>
  <c r="O8807" i="3"/>
  <c r="O8775" i="3"/>
  <c r="O8743" i="3"/>
  <c r="O8711" i="3"/>
  <c r="O8679" i="3"/>
  <c r="O8647" i="3"/>
  <c r="O8615" i="3"/>
  <c r="O8583" i="3"/>
  <c r="O8551" i="3"/>
  <c r="O8519" i="3"/>
  <c r="O8487" i="3"/>
  <c r="O8455" i="3"/>
  <c r="O8423" i="3"/>
  <c r="O8391" i="3"/>
  <c r="O8359" i="3"/>
  <c r="O8327" i="3"/>
  <c r="O8295" i="3"/>
  <c r="O8263" i="3"/>
  <c r="O8231" i="3"/>
  <c r="O8199" i="3"/>
  <c r="O8167" i="3"/>
  <c r="O8135" i="3"/>
  <c r="O8103" i="3"/>
  <c r="O8071" i="3"/>
  <c r="O8039" i="3"/>
  <c r="O8007" i="3"/>
  <c r="O7975" i="3"/>
  <c r="O7943" i="3"/>
  <c r="O7911" i="3"/>
  <c r="O7879" i="3"/>
  <c r="O7847" i="3"/>
  <c r="O7815" i="3"/>
  <c r="O7783" i="3"/>
  <c r="O7751" i="3"/>
  <c r="O7719" i="3"/>
  <c r="O7687" i="3"/>
  <c r="O7655" i="3"/>
  <c r="O7623" i="3"/>
  <c r="O7591" i="3"/>
  <c r="O7559" i="3"/>
  <c r="O7527" i="3"/>
  <c r="O7495" i="3"/>
  <c r="O7463" i="3"/>
  <c r="O7431" i="3"/>
  <c r="O7399" i="3"/>
  <c r="O7367" i="3"/>
  <c r="O7335" i="3"/>
  <c r="O7303" i="3"/>
  <c r="O7271" i="3"/>
  <c r="O7239" i="3"/>
  <c r="O7207" i="3"/>
  <c r="O7175" i="3"/>
  <c r="O7143" i="3"/>
  <c r="O7111" i="3"/>
  <c r="O7079" i="3"/>
  <c r="O7047" i="3"/>
  <c r="O7015" i="3"/>
  <c r="O6983" i="3"/>
  <c r="O6951" i="3"/>
  <c r="O6919" i="3"/>
  <c r="O6887" i="3"/>
  <c r="O6855" i="3"/>
  <c r="O6823" i="3"/>
  <c r="O6791" i="3"/>
  <c r="O6759" i="3"/>
  <c r="O6727" i="3"/>
  <c r="O6695" i="3"/>
  <c r="O6663" i="3"/>
  <c r="O6631" i="3"/>
  <c r="O6609" i="3"/>
  <c r="O6587" i="3"/>
  <c r="O6567" i="3"/>
  <c r="O6545" i="3"/>
  <c r="O6523" i="3"/>
  <c r="O6503" i="3"/>
  <c r="O6481" i="3"/>
  <c r="O6459" i="3"/>
  <c r="O6439" i="3"/>
  <c r="O6417" i="3"/>
  <c r="O6395" i="3"/>
  <c r="O6375" i="3"/>
  <c r="O6353" i="3"/>
  <c r="O6331" i="3"/>
  <c r="O6311" i="3"/>
  <c r="O6289" i="3"/>
  <c r="O6267" i="3"/>
  <c r="O6247" i="3"/>
  <c r="O6225" i="3"/>
  <c r="O6203" i="3"/>
  <c r="O6183" i="3"/>
  <c r="O6161" i="3"/>
  <c r="O6139" i="3"/>
  <c r="O6119" i="3"/>
  <c r="O6097" i="3"/>
  <c r="O6075" i="3"/>
  <c r="O6055" i="3"/>
  <c r="O6033" i="3"/>
  <c r="O6011" i="3"/>
  <c r="O5991" i="3"/>
  <c r="O5969" i="3"/>
  <c r="O5947" i="3"/>
  <c r="O5927" i="3"/>
  <c r="O5905" i="3"/>
  <c r="O5883" i="3"/>
  <c r="O5863" i="3"/>
  <c r="O5841" i="3"/>
  <c r="O5819" i="3"/>
  <c r="O5799" i="3"/>
  <c r="O5777" i="3"/>
  <c r="O5755" i="3"/>
  <c r="O5735" i="3"/>
  <c r="O5713" i="3"/>
  <c r="O5691" i="3"/>
  <c r="O5671" i="3"/>
  <c r="O5649" i="3"/>
  <c r="O5627" i="3"/>
  <c r="O5607" i="3"/>
  <c r="O5585" i="3"/>
  <c r="O5563" i="3"/>
  <c r="O5543" i="3"/>
  <c r="O5521" i="3"/>
  <c r="O5499" i="3"/>
  <c r="O5479" i="3"/>
  <c r="O5457" i="3"/>
  <c r="O5435" i="3"/>
  <c r="O5415" i="3"/>
  <c r="O5393" i="3"/>
  <c r="O5371" i="3"/>
  <c r="O5351" i="3"/>
  <c r="O5329" i="3"/>
  <c r="O5307" i="3"/>
  <c r="O5287" i="3"/>
  <c r="O5265" i="3"/>
  <c r="O5243" i="3"/>
  <c r="O5223" i="3"/>
  <c r="O5201" i="3"/>
  <c r="O5179" i="3"/>
  <c r="O5159" i="3"/>
  <c r="O5137" i="3"/>
  <c r="O5115" i="3"/>
  <c r="O5095" i="3"/>
  <c r="O5073" i="3"/>
  <c r="O5051" i="3"/>
  <c r="O5031" i="3"/>
  <c r="O5009" i="3"/>
  <c r="O4987" i="3"/>
  <c r="O4967" i="3"/>
  <c r="O4945" i="3"/>
  <c r="O4923" i="3"/>
  <c r="O4903" i="3"/>
  <c r="O4881" i="3"/>
  <c r="O4859" i="3"/>
  <c r="O4839" i="3"/>
  <c r="O4817" i="3"/>
  <c r="O4795" i="3"/>
  <c r="O4775" i="3"/>
  <c r="O4753" i="3"/>
  <c r="O4731" i="3"/>
  <c r="O4711" i="3"/>
  <c r="O4689" i="3"/>
  <c r="O4667" i="3"/>
  <c r="O4647" i="3"/>
  <c r="O4625" i="3"/>
  <c r="O4603" i="3"/>
  <c r="O4583" i="3"/>
  <c r="O4561" i="3"/>
  <c r="O4539" i="3"/>
  <c r="O4519" i="3"/>
  <c r="O4497" i="3"/>
  <c r="O4475" i="3"/>
  <c r="O4455" i="3"/>
  <c r="O4433" i="3"/>
  <c r="O4411" i="3"/>
  <c r="O4391" i="3"/>
  <c r="O4369" i="3"/>
  <c r="O4347" i="3"/>
  <c r="O4327" i="3"/>
  <c r="O4305" i="3"/>
  <c r="O4283" i="3"/>
  <c r="O4263" i="3"/>
  <c r="O4241" i="3"/>
  <c r="O4219" i="3"/>
  <c r="O4199" i="3"/>
  <c r="O4177" i="3"/>
  <c r="O4155" i="3"/>
  <c r="O4135" i="3"/>
  <c r="O4113" i="3"/>
  <c r="O4091" i="3"/>
  <c r="O4071" i="3"/>
  <c r="O4049" i="3"/>
  <c r="O4027" i="3"/>
  <c r="O4007" i="3"/>
  <c r="O3985" i="3"/>
  <c r="O3963" i="3"/>
  <c r="O3943" i="3"/>
  <c r="O3921" i="3"/>
  <c r="O3899" i="3"/>
  <c r="O3879" i="3"/>
  <c r="O3863" i="3"/>
  <c r="O3847" i="3"/>
  <c r="O3831" i="3"/>
  <c r="O3815" i="3"/>
  <c r="O3799" i="3"/>
  <c r="O3783" i="3"/>
  <c r="O3767" i="3"/>
  <c r="O3751" i="3"/>
  <c r="O3735" i="3"/>
  <c r="O3719" i="3"/>
  <c r="O3703" i="3"/>
  <c r="O3687" i="3"/>
  <c r="O3671" i="3"/>
  <c r="O3655" i="3"/>
  <c r="O3639" i="3"/>
  <c r="O3623" i="3"/>
  <c r="O3607" i="3"/>
  <c r="O3591" i="3"/>
  <c r="O3575" i="3"/>
  <c r="O3559" i="3"/>
  <c r="O3543" i="3"/>
  <c r="O3527" i="3"/>
  <c r="O3511" i="3"/>
  <c r="O3495" i="3"/>
  <c r="O3479" i="3"/>
  <c r="O3463" i="3"/>
  <c r="O3447" i="3"/>
  <c r="O3431" i="3"/>
  <c r="O3415" i="3"/>
  <c r="O3399" i="3"/>
  <c r="O3383" i="3"/>
  <c r="O3367" i="3"/>
  <c r="O3351" i="3"/>
  <c r="O3335" i="3"/>
  <c r="O3319" i="3"/>
  <c r="O3303" i="3"/>
  <c r="O3287" i="3"/>
  <c r="O3271" i="3"/>
  <c r="O3255" i="3"/>
  <c r="O3239" i="3"/>
  <c r="O3223" i="3"/>
  <c r="O3207" i="3"/>
  <c r="O3191" i="3"/>
  <c r="O3175" i="3"/>
  <c r="O3159" i="3"/>
  <c r="O3143" i="3"/>
  <c r="O3128" i="3"/>
  <c r="O3114" i="3"/>
  <c r="O3103" i="3"/>
  <c r="O3089" i="3"/>
  <c r="O3075" i="3"/>
  <c r="O3064" i="3"/>
  <c r="O3050" i="3"/>
  <c r="O3039" i="3"/>
  <c r="O3025" i="3"/>
  <c r="O3011" i="3"/>
  <c r="O3000" i="3"/>
  <c r="O2986" i="3"/>
  <c r="O2975" i="3"/>
  <c r="O2961" i="3"/>
  <c r="O2947" i="3"/>
  <c r="O2936" i="3"/>
  <c r="O2922" i="3"/>
  <c r="O2911" i="3"/>
  <c r="O2897" i="3"/>
  <c r="O2883" i="3"/>
  <c r="O2872" i="3"/>
  <c r="O2858" i="3"/>
  <c r="O2847" i="3"/>
  <c r="O2833" i="3"/>
  <c r="O2819" i="3"/>
  <c r="O2808" i="3"/>
  <c r="O2794" i="3"/>
  <c r="O2783" i="3"/>
  <c r="O2769" i="3"/>
  <c r="O2755" i="3"/>
  <c r="O2744" i="3"/>
  <c r="O2730" i="3"/>
  <c r="O2719" i="3"/>
  <c r="O2705" i="3"/>
  <c r="O2691" i="3"/>
  <c r="O2680" i="3"/>
  <c r="O2666" i="3"/>
  <c r="O2655" i="3"/>
  <c r="O2641" i="3"/>
  <c r="O2627" i="3"/>
  <c r="O2616" i="3"/>
  <c r="O2602" i="3"/>
  <c r="O2591" i="3"/>
  <c r="O2577" i="3"/>
  <c r="O2563" i="3"/>
  <c r="O2552" i="3"/>
  <c r="O2538" i="3"/>
  <c r="O2527" i="3"/>
  <c r="O2513" i="3"/>
  <c r="O2499" i="3"/>
  <c r="O2488" i="3"/>
  <c r="O2474" i="3"/>
  <c r="O2463" i="3"/>
  <c r="O2449" i="3"/>
  <c r="O2435" i="3"/>
  <c r="O2424" i="3"/>
  <c r="O2410" i="3"/>
  <c r="O2399" i="3"/>
  <c r="O2385" i="3"/>
  <c r="O2371" i="3"/>
  <c r="O2360" i="3"/>
  <c r="O2346" i="3"/>
  <c r="O2335" i="3"/>
  <c r="O2321" i="3"/>
  <c r="O2307" i="3"/>
  <c r="O2296" i="3"/>
  <c r="O2282" i="3"/>
  <c r="O2271" i="3"/>
  <c r="O2257" i="3"/>
  <c r="O2243" i="3"/>
  <c r="O2232" i="3"/>
  <c r="O2218" i="3"/>
  <c r="O2207" i="3"/>
  <c r="O2193" i="3"/>
  <c r="O2179" i="3"/>
  <c r="O2168" i="3"/>
  <c r="O2154" i="3"/>
  <c r="O2143" i="3"/>
  <c r="O2129" i="3"/>
  <c r="O2115" i="3"/>
  <c r="O2104" i="3"/>
  <c r="O2090" i="3"/>
  <c r="O2079" i="3"/>
  <c r="O2065" i="3"/>
  <c r="O2051" i="3"/>
  <c r="O2040" i="3"/>
  <c r="O2026" i="3"/>
  <c r="O2015" i="3"/>
  <c r="O2001" i="3"/>
  <c r="O1987" i="3"/>
  <c r="O1976" i="3"/>
  <c r="O1962" i="3"/>
  <c r="O1951" i="3"/>
  <c r="O1937" i="3"/>
  <c r="O1923" i="3"/>
  <c r="O1912" i="3"/>
  <c r="O1898" i="3"/>
  <c r="O1887" i="3"/>
  <c r="O1873" i="3"/>
  <c r="O1859" i="3"/>
  <c r="O1848" i="3"/>
  <c r="O1834" i="3"/>
  <c r="O1823" i="3"/>
  <c r="O1809" i="3"/>
  <c r="O1795" i="3"/>
  <c r="O1784" i="3"/>
  <c r="O1770" i="3"/>
  <c r="O1759" i="3"/>
  <c r="O1745" i="3"/>
  <c r="O1731" i="3"/>
  <c r="O1720" i="3"/>
  <c r="O1706" i="3"/>
  <c r="O1695" i="3"/>
  <c r="O1681" i="3"/>
  <c r="O1667" i="3"/>
  <c r="O1656" i="3"/>
  <c r="O1642" i="3"/>
  <c r="O1631" i="3"/>
  <c r="O1617" i="3"/>
  <c r="O1603" i="3"/>
  <c r="O1592" i="3"/>
  <c r="O1578" i="3"/>
  <c r="O1567" i="3"/>
  <c r="O1553" i="3"/>
  <c r="O1539" i="3"/>
  <c r="O1528" i="3"/>
  <c r="O1514" i="3"/>
  <c r="O1503" i="3"/>
  <c r="O1489" i="3"/>
  <c r="O1475" i="3"/>
  <c r="O1464" i="3"/>
  <c r="O1450" i="3"/>
  <c r="O1439" i="3"/>
  <c r="O1425" i="3"/>
  <c r="O1411" i="3"/>
  <c r="O1400" i="3"/>
  <c r="O1386" i="3"/>
  <c r="O1375" i="3"/>
  <c r="O1361" i="3"/>
  <c r="O1347" i="3"/>
  <c r="O1336" i="3"/>
  <c r="O1322" i="3"/>
  <c r="O1311" i="3"/>
  <c r="O1297" i="3"/>
  <c r="O1283" i="3"/>
  <c r="O1272" i="3"/>
  <c r="O1258" i="3"/>
  <c r="O1247" i="3"/>
  <c r="O1233" i="3"/>
  <c r="O1219" i="3"/>
  <c r="O1208" i="3"/>
  <c r="O1194" i="3"/>
  <c r="O1183" i="3"/>
  <c r="O1169" i="3"/>
  <c r="O1155" i="3"/>
  <c r="O1144" i="3"/>
  <c r="O1130" i="3"/>
  <c r="O1119" i="3"/>
  <c r="O1105" i="3"/>
  <c r="O1091" i="3"/>
  <c r="O1080" i="3"/>
  <c r="O1066" i="3"/>
  <c r="O1055" i="3"/>
  <c r="O1041" i="3"/>
  <c r="O1027" i="3"/>
  <c r="O1016" i="3"/>
  <c r="O1002" i="3"/>
  <c r="O991" i="3"/>
  <c r="O977" i="3"/>
  <c r="O965" i="3"/>
  <c r="O954" i="3"/>
  <c r="O944" i="3"/>
  <c r="O933" i="3"/>
  <c r="O922" i="3"/>
  <c r="O912" i="3"/>
  <c r="O901" i="3"/>
  <c r="O890" i="3"/>
  <c r="O880" i="3"/>
  <c r="O869" i="3"/>
  <c r="O860" i="3"/>
  <c r="O851" i="3"/>
  <c r="O843" i="3"/>
  <c r="O835" i="3"/>
  <c r="O827" i="3"/>
  <c r="O819" i="3"/>
  <c r="O811" i="3"/>
  <c r="O803" i="3"/>
  <c r="O795" i="3"/>
  <c r="O787" i="3"/>
  <c r="O779" i="3"/>
  <c r="O771" i="3"/>
  <c r="O763" i="3"/>
  <c r="O755" i="3"/>
  <c r="O747" i="3"/>
  <c r="O739" i="3"/>
  <c r="O731" i="3"/>
  <c r="O723" i="3"/>
  <c r="O715" i="3"/>
  <c r="O707" i="3"/>
  <c r="O699" i="3"/>
  <c r="O691" i="3"/>
  <c r="O683" i="3"/>
  <c r="O675" i="3"/>
  <c r="O667" i="3"/>
  <c r="O659" i="3"/>
  <c r="O651" i="3"/>
  <c r="O643" i="3"/>
  <c r="O635" i="3"/>
  <c r="O627" i="3"/>
  <c r="O619" i="3"/>
  <c r="O611" i="3"/>
  <c r="O603" i="3"/>
  <c r="O595" i="3"/>
  <c r="O587" i="3"/>
  <c r="O579" i="3"/>
  <c r="O571" i="3"/>
  <c r="O563" i="3"/>
  <c r="O555" i="3"/>
  <c r="O547" i="3"/>
  <c r="O539" i="3"/>
  <c r="O531" i="3"/>
  <c r="O523" i="3"/>
  <c r="O515" i="3"/>
  <c r="O507" i="3"/>
  <c r="O499" i="3"/>
  <c r="O491" i="3"/>
  <c r="O483" i="3"/>
  <c r="O475" i="3"/>
  <c r="O467" i="3"/>
  <c r="O459" i="3"/>
  <c r="O451" i="3"/>
  <c r="O443" i="3"/>
  <c r="O435" i="3"/>
  <c r="O427" i="3"/>
  <c r="O419" i="3"/>
  <c r="O411" i="3"/>
  <c r="O403" i="3"/>
  <c r="O395" i="3"/>
  <c r="O387" i="3"/>
  <c r="O379" i="3"/>
  <c r="O371" i="3"/>
  <c r="O363" i="3"/>
  <c r="O355" i="3"/>
  <c r="O347" i="3"/>
  <c r="O339" i="3"/>
  <c r="O331" i="3"/>
  <c r="O323" i="3"/>
  <c r="O315" i="3"/>
  <c r="O307" i="3"/>
  <c r="O299" i="3"/>
  <c r="O291" i="3"/>
  <c r="O283" i="3"/>
  <c r="O275" i="3"/>
  <c r="O267" i="3"/>
  <c r="O259" i="3"/>
  <c r="O251" i="3"/>
  <c r="O243" i="3"/>
  <c r="O235" i="3"/>
  <c r="O227" i="3"/>
  <c r="O219" i="3"/>
  <c r="O211" i="3"/>
  <c r="O203" i="3"/>
  <c r="O195" i="3"/>
  <c r="O187" i="3"/>
  <c r="O179" i="3"/>
  <c r="O171" i="3"/>
  <c r="O163" i="3"/>
  <c r="O155" i="3"/>
  <c r="O147" i="3"/>
  <c r="O139" i="3"/>
  <c r="O131" i="3"/>
  <c r="O123" i="3"/>
  <c r="O115" i="3"/>
  <c r="O107" i="3"/>
  <c r="O99" i="3"/>
  <c r="O91" i="3"/>
  <c r="O83" i="3"/>
  <c r="O75" i="3"/>
  <c r="O67" i="3"/>
  <c r="O59" i="3"/>
  <c r="O51" i="3"/>
  <c r="O43" i="3"/>
  <c r="O35" i="3"/>
  <c r="O27" i="3"/>
  <c r="O19" i="3"/>
  <c r="O11" i="3"/>
  <c r="O3" i="3"/>
  <c r="O33764" i="3"/>
  <c r="O29904" i="3"/>
  <c r="O28011" i="3"/>
  <c r="O26881" i="3"/>
  <c r="O26061" i="3"/>
  <c r="O25329" i="3"/>
  <c r="O24715" i="3"/>
  <c r="O24434" i="3"/>
  <c r="O24161" i="3"/>
  <c r="O23959" i="3"/>
  <c r="O23770" i="3"/>
  <c r="O23598" i="3"/>
  <c r="O23427" i="3"/>
  <c r="O23299" i="3"/>
  <c r="O23171" i="3"/>
  <c r="O23043" i="3"/>
  <c r="O22915" i="3"/>
  <c r="O22787" i="3"/>
  <c r="O22659" i="3"/>
  <c r="O22531" i="3"/>
  <c r="O22403" i="3"/>
  <c r="O22275" i="3"/>
  <c r="O22147" i="3"/>
  <c r="O22019" i="3"/>
  <c r="O21891" i="3"/>
  <c r="O21763" i="3"/>
  <c r="O21635" i="3"/>
  <c r="O21507" i="3"/>
  <c r="O21379" i="3"/>
  <c r="O21251" i="3"/>
  <c r="O21123" i="3"/>
  <c r="O20995" i="3"/>
  <c r="O20867" i="3"/>
  <c r="O20739" i="3"/>
  <c r="O20626" i="3"/>
  <c r="O20523" i="3"/>
  <c r="O20422" i="3"/>
  <c r="O20319" i="3"/>
  <c r="O20216" i="3"/>
  <c r="O20114" i="3"/>
  <c r="O20011" i="3"/>
  <c r="O19910" i="3"/>
  <c r="O19807" i="3"/>
  <c r="O19704" i="3"/>
  <c r="O19602" i="3"/>
  <c r="O19499" i="3"/>
  <c r="O19398" i="3"/>
  <c r="O19295" i="3"/>
  <c r="O19192" i="3"/>
  <c r="O19090" i="3"/>
  <c r="O18987" i="3"/>
  <c r="O18898" i="3"/>
  <c r="O18814" i="3"/>
  <c r="O18224" i="3"/>
  <c r="O17639" i="3"/>
  <c r="O17054" i="3"/>
  <c r="O16469" i="3"/>
  <c r="O15937" i="3"/>
  <c r="O15425" i="3"/>
  <c r="O14913" i="3"/>
  <c r="O14401" i="3"/>
  <c r="O13889" i="3"/>
  <c r="O13377" i="3"/>
  <c r="O12865" i="3"/>
  <c r="O12353" i="3"/>
  <c r="O11841" i="3"/>
  <c r="O11329" i="3"/>
  <c r="O10849" i="3"/>
  <c r="O10593" i="3"/>
  <c r="O10337" i="3"/>
  <c r="O10081" i="3"/>
  <c r="O9825" i="3"/>
  <c r="O9569" i="3"/>
  <c r="O9313" i="3"/>
  <c r="O9057" i="3"/>
  <c r="O8801" i="3"/>
  <c r="O8545" i="3"/>
  <c r="O8289" i="3"/>
  <c r="O8033" i="3"/>
  <c r="O7777" i="3"/>
  <c r="O7521" i="3"/>
  <c r="O7265" i="3"/>
  <c r="O7009" i="3"/>
  <c r="O6753" i="3"/>
  <c r="O6543" i="3"/>
  <c r="O6371" i="3"/>
  <c r="O6201" i="3"/>
  <c r="O6031" i="3"/>
  <c r="O5859" i="3"/>
  <c r="O5689" i="3"/>
  <c r="O5519" i="3"/>
  <c r="O5347" i="3"/>
  <c r="O5177" i="3"/>
  <c r="O5007" i="3"/>
  <c r="O4835" i="3"/>
  <c r="O4665" i="3"/>
  <c r="O4495" i="3"/>
  <c r="O4323" i="3"/>
  <c r="O4153" i="3"/>
  <c r="O3983" i="3"/>
  <c r="O3827" i="3"/>
  <c r="O3699" i="3"/>
  <c r="O3571" i="3"/>
  <c r="O3443" i="3"/>
  <c r="O3315" i="3"/>
  <c r="O3187" i="3"/>
  <c r="O3074" i="3"/>
  <c r="O2971" i="3"/>
  <c r="O2871" i="3"/>
  <c r="O2768" i="3"/>
  <c r="O2665" i="3"/>
  <c r="O2562" i="3"/>
  <c r="O2459" i="3"/>
  <c r="O2359" i="3"/>
  <c r="O2256" i="3"/>
  <c r="O2153" i="3"/>
  <c r="O2050" i="3"/>
  <c r="O1947" i="3"/>
  <c r="O1847" i="3"/>
  <c r="O1744" i="3"/>
  <c r="O1641" i="3"/>
  <c r="O1538" i="3"/>
  <c r="O1435" i="3"/>
  <c r="O1335" i="3"/>
  <c r="O1232" i="3"/>
  <c r="O1129" i="3"/>
  <c r="O1026" i="3"/>
  <c r="O931" i="3"/>
  <c r="O850" i="3"/>
  <c r="O786" i="3"/>
  <c r="O722" i="3"/>
  <c r="O658" i="3"/>
  <c r="O594" i="3"/>
  <c r="O530" i="3"/>
  <c r="O466" i="3"/>
  <c r="O402" i="3"/>
  <c r="O338" i="3"/>
  <c r="O274" i="3"/>
  <c r="O210" i="3"/>
  <c r="O146" i="3"/>
  <c r="O82" i="3"/>
  <c r="O18" i="3"/>
  <c r="O18151" i="3"/>
  <c r="O17566" i="3"/>
  <c r="O16981" i="3"/>
  <c r="O16395" i="3"/>
  <c r="O15873" i="3"/>
  <c r="O15361" i="3"/>
  <c r="O14849" i="3"/>
  <c r="O14337" i="3"/>
  <c r="O13825" i="3"/>
  <c r="O13313" i="3"/>
  <c r="O12801" i="3"/>
  <c r="O12289" i="3"/>
  <c r="O11777" i="3"/>
  <c r="O11265" i="3"/>
  <c r="O10817" i="3"/>
  <c r="O10561" i="3"/>
  <c r="O10305" i="3"/>
  <c r="O10049" i="3"/>
  <c r="O9793" i="3"/>
  <c r="O9537" i="3"/>
  <c r="O9281" i="3"/>
  <c r="O9025" i="3"/>
  <c r="O8769" i="3"/>
  <c r="O8513" i="3"/>
  <c r="O8257" i="3"/>
  <c r="O8001" i="3"/>
  <c r="O7745" i="3"/>
  <c r="O7489" i="3"/>
  <c r="O7233" i="3"/>
  <c r="O6977" i="3"/>
  <c r="O6721" i="3"/>
  <c r="O6521" i="3"/>
  <c r="O6351" i="3"/>
  <c r="O6179" i="3"/>
  <c r="O6009" i="3"/>
  <c r="O5839" i="3"/>
  <c r="O5667" i="3"/>
  <c r="O5497" i="3"/>
  <c r="O5327" i="3"/>
  <c r="O5155" i="3"/>
  <c r="O4985" i="3"/>
  <c r="O4815" i="3"/>
  <c r="O4643" i="3"/>
  <c r="O4473" i="3"/>
  <c r="O4303" i="3"/>
  <c r="O4131" i="3"/>
  <c r="O3961" i="3"/>
  <c r="O3811" i="3"/>
  <c r="O3683" i="3"/>
  <c r="O3555" i="3"/>
  <c r="O3427" i="3"/>
  <c r="O3299" i="3"/>
  <c r="O3171" i="3"/>
  <c r="O3063" i="3"/>
  <c r="O2960" i="3"/>
  <c r="O2857" i="3"/>
  <c r="O2754" i="3"/>
  <c r="O2651" i="3"/>
  <c r="O2551" i="3"/>
  <c r="O2448" i="3"/>
  <c r="O2345" i="3"/>
  <c r="O2242" i="3"/>
  <c r="O2139" i="3"/>
  <c r="O2039" i="3"/>
  <c r="O1936" i="3"/>
  <c r="O1833" i="3"/>
  <c r="O1730" i="3"/>
  <c r="O1627" i="3"/>
  <c r="O1527" i="3"/>
  <c r="O1424" i="3"/>
  <c r="O1321" i="3"/>
  <c r="O1218" i="3"/>
  <c r="O1115" i="3"/>
  <c r="O1015" i="3"/>
  <c r="O921" i="3"/>
  <c r="O842" i="3"/>
  <c r="O778" i="3"/>
  <c r="O714" i="3"/>
  <c r="O650" i="3"/>
  <c r="O586" i="3"/>
  <c r="O522" i="3"/>
  <c r="O458" i="3"/>
  <c r="O394" i="3"/>
  <c r="O330" i="3"/>
  <c r="O266" i="3"/>
  <c r="O202" i="3"/>
  <c r="O138" i="3"/>
  <c r="O74" i="3"/>
  <c r="O10" i="3"/>
  <c r="O18728" i="3"/>
  <c r="O18078" i="3"/>
  <c r="O17493" i="3"/>
  <c r="O16907" i="3"/>
  <c r="O16322" i="3"/>
  <c r="O15809" i="3"/>
  <c r="O15297" i="3"/>
  <c r="O14785" i="3"/>
  <c r="O14273" i="3"/>
  <c r="O13761" i="3"/>
  <c r="O13249" i="3"/>
  <c r="O12737" i="3"/>
  <c r="O12225" i="3"/>
  <c r="O11713" i="3"/>
  <c r="O11201" i="3"/>
  <c r="O10785" i="3"/>
  <c r="O10529" i="3"/>
  <c r="O10273" i="3"/>
  <c r="O10017" i="3"/>
  <c r="O9761" i="3"/>
  <c r="O9505" i="3"/>
  <c r="O9249" i="3"/>
  <c r="O8993" i="3"/>
  <c r="O8737" i="3"/>
  <c r="O8481" i="3"/>
  <c r="O8225" i="3"/>
  <c r="O7969" i="3"/>
  <c r="O7713" i="3"/>
  <c r="O7457" i="3"/>
  <c r="O7201" i="3"/>
  <c r="O6945" i="3"/>
  <c r="O6689" i="3"/>
  <c r="O6499" i="3"/>
  <c r="O6329" i="3"/>
  <c r="O6159" i="3"/>
  <c r="O5987" i="3"/>
  <c r="O5817" i="3"/>
  <c r="O5647" i="3"/>
  <c r="O5475" i="3"/>
  <c r="O5305" i="3"/>
  <c r="O5135" i="3"/>
  <c r="O4963" i="3"/>
  <c r="O4793" i="3"/>
  <c r="O4623" i="3"/>
  <c r="O4451" i="3"/>
  <c r="O4281" i="3"/>
  <c r="O4111" i="3"/>
  <c r="O3939" i="3"/>
  <c r="O3795" i="3"/>
  <c r="O3667" i="3"/>
  <c r="O3539" i="3"/>
  <c r="O3411" i="3"/>
  <c r="O3283" i="3"/>
  <c r="O3155" i="3"/>
  <c r="O3049" i="3"/>
  <c r="O2946" i="3"/>
  <c r="O2843" i="3"/>
  <c r="O2743" i="3"/>
  <c r="O2640" i="3"/>
  <c r="O2537" i="3"/>
  <c r="O2434" i="3"/>
  <c r="O2331" i="3"/>
  <c r="O2231" i="3"/>
  <c r="O2128" i="3"/>
  <c r="O2025" i="3"/>
  <c r="O1922" i="3"/>
  <c r="O1819" i="3"/>
  <c r="O1719" i="3"/>
  <c r="O1616" i="3"/>
  <c r="O1513" i="3"/>
  <c r="O1410" i="3"/>
  <c r="O1307" i="3"/>
  <c r="O1207" i="3"/>
  <c r="O1104" i="3"/>
  <c r="O1001" i="3"/>
  <c r="O911" i="3"/>
  <c r="O834" i="3"/>
  <c r="O770" i="3"/>
  <c r="O706" i="3"/>
  <c r="O642" i="3"/>
  <c r="O578" i="3"/>
  <c r="O514" i="3"/>
  <c r="O450" i="3"/>
  <c r="O386" i="3"/>
  <c r="O322" i="3"/>
  <c r="O258" i="3"/>
  <c r="O194" i="3"/>
  <c r="O130" i="3"/>
  <c r="O66" i="3"/>
  <c r="O18642" i="3"/>
  <c r="O18005" i="3"/>
  <c r="O17419" i="3"/>
  <c r="O16834" i="3"/>
  <c r="O16257" i="3"/>
  <c r="O15745" i="3"/>
  <c r="O15233" i="3"/>
  <c r="O14721" i="3"/>
  <c r="O14209" i="3"/>
  <c r="O13697" i="3"/>
  <c r="O13185" i="3"/>
  <c r="O12673" i="3"/>
  <c r="O12161" i="3"/>
  <c r="O11649" i="3"/>
  <c r="O11137" i="3"/>
  <c r="O10753" i="3"/>
  <c r="O10497" i="3"/>
  <c r="O10241" i="3"/>
  <c r="O9985" i="3"/>
  <c r="O9729" i="3"/>
  <c r="O9473" i="3"/>
  <c r="O9217" i="3"/>
  <c r="O8961" i="3"/>
  <c r="O8705" i="3"/>
  <c r="O8449" i="3"/>
  <c r="O8193" i="3"/>
  <c r="O7937" i="3"/>
  <c r="O7681" i="3"/>
  <c r="O7425" i="3"/>
  <c r="O7169" i="3"/>
  <c r="O6913" i="3"/>
  <c r="O6657" i="3"/>
  <c r="O6479" i="3"/>
  <c r="O6307" i="3"/>
  <c r="O6137" i="3"/>
  <c r="O5967" i="3"/>
  <c r="O5795" i="3"/>
  <c r="O5625" i="3"/>
  <c r="O5455" i="3"/>
  <c r="O5283" i="3"/>
  <c r="O5113" i="3"/>
  <c r="O4943" i="3"/>
  <c r="O4771" i="3"/>
  <c r="O4601" i="3"/>
  <c r="O4431" i="3"/>
  <c r="O4259" i="3"/>
  <c r="O4089" i="3"/>
  <c r="O3919" i="3"/>
  <c r="O3779" i="3"/>
  <c r="O3651" i="3"/>
  <c r="O3523" i="3"/>
  <c r="O3395" i="3"/>
  <c r="O3267" i="3"/>
  <c r="O3139" i="3"/>
  <c r="O3035" i="3"/>
  <c r="O2935" i="3"/>
  <c r="O2832" i="3"/>
  <c r="O2729" i="3"/>
  <c r="O2626" i="3"/>
  <c r="O2523" i="3"/>
  <c r="O2423" i="3"/>
  <c r="O2320" i="3"/>
  <c r="O2217" i="3"/>
  <c r="O2114" i="3"/>
  <c r="O2011" i="3"/>
  <c r="O1911" i="3"/>
  <c r="O1808" i="3"/>
  <c r="O1705" i="3"/>
  <c r="O1602" i="3"/>
  <c r="O1499" i="3"/>
  <c r="O1399" i="3"/>
  <c r="O1296" i="3"/>
  <c r="O1193" i="3"/>
  <c r="O1090" i="3"/>
  <c r="O987" i="3"/>
  <c r="O899" i="3"/>
  <c r="O826" i="3"/>
  <c r="O762" i="3"/>
  <c r="O698" i="3"/>
  <c r="O634" i="3"/>
  <c r="O570" i="3"/>
  <c r="O506" i="3"/>
  <c r="O442" i="3"/>
  <c r="O378" i="3"/>
  <c r="O314" i="3"/>
  <c r="O250" i="3"/>
  <c r="O186" i="3"/>
  <c r="O122" i="3"/>
  <c r="O58" i="3"/>
  <c r="O18558" i="3"/>
  <c r="O17931" i="3"/>
  <c r="O17346" i="3"/>
  <c r="O16761" i="3"/>
  <c r="O16193" i="3"/>
  <c r="O15681" i="3"/>
  <c r="O15169" i="3"/>
  <c r="O14657" i="3"/>
  <c r="O14145" i="3"/>
  <c r="O13633" i="3"/>
  <c r="O13121" i="3"/>
  <c r="O12609" i="3"/>
  <c r="O12097" i="3"/>
  <c r="O11585" i="3"/>
  <c r="O11073" i="3"/>
  <c r="O10721" i="3"/>
  <c r="O10465" i="3"/>
  <c r="O10209" i="3"/>
  <c r="O9953" i="3"/>
  <c r="O9697" i="3"/>
  <c r="O9441" i="3"/>
  <c r="O9185" i="3"/>
  <c r="O8929" i="3"/>
  <c r="O8673" i="3"/>
  <c r="O8417" i="3"/>
  <c r="O8161" i="3"/>
  <c r="O7905" i="3"/>
  <c r="O7649" i="3"/>
  <c r="O7393" i="3"/>
  <c r="O7137" i="3"/>
  <c r="O6881" i="3"/>
  <c r="O6627" i="3"/>
  <c r="O6457" i="3"/>
  <c r="O6287" i="3"/>
  <c r="O6115" i="3"/>
  <c r="O5945" i="3"/>
  <c r="O5775" i="3"/>
  <c r="O5603" i="3"/>
  <c r="O5433" i="3"/>
  <c r="O5263" i="3"/>
  <c r="O5091" i="3"/>
  <c r="O4921" i="3"/>
  <c r="O4751" i="3"/>
  <c r="O4579" i="3"/>
  <c r="O4409" i="3"/>
  <c r="O4239" i="3"/>
  <c r="O4067" i="3"/>
  <c r="O3897" i="3"/>
  <c r="O3763" i="3"/>
  <c r="O3635" i="3"/>
  <c r="O3507" i="3"/>
  <c r="O3379" i="3"/>
  <c r="O3251" i="3"/>
  <c r="O3127" i="3"/>
  <c r="O3024" i="3"/>
  <c r="O2921" i="3"/>
  <c r="O2818" i="3"/>
  <c r="O2715" i="3"/>
  <c r="O2615" i="3"/>
  <c r="O2512" i="3"/>
  <c r="O2409" i="3"/>
  <c r="O2306" i="3"/>
  <c r="O2203" i="3"/>
  <c r="O2103" i="3"/>
  <c r="O2000" i="3"/>
  <c r="O1897" i="3"/>
  <c r="O1794" i="3"/>
  <c r="O1691" i="3"/>
  <c r="O1591" i="3"/>
  <c r="O1488" i="3"/>
  <c r="O1385" i="3"/>
  <c r="O1282" i="3"/>
  <c r="O1179" i="3"/>
  <c r="O1079" i="3"/>
  <c r="O976" i="3"/>
  <c r="O889" i="3"/>
  <c r="O818" i="3"/>
  <c r="O754" i="3"/>
  <c r="O690" i="3"/>
  <c r="O626" i="3"/>
  <c r="O562" i="3"/>
  <c r="O498" i="3"/>
  <c r="O434" i="3"/>
  <c r="O370" i="3"/>
  <c r="O306" i="3"/>
  <c r="O242" i="3"/>
  <c r="O178" i="3"/>
  <c r="O114" i="3"/>
  <c r="O50" i="3"/>
  <c r="O18386" i="3"/>
  <c r="O17785" i="3"/>
  <c r="O17200" i="3"/>
  <c r="O16615" i="3"/>
  <c r="O16065" i="3"/>
  <c r="O15553" i="3"/>
  <c r="O15041" i="3"/>
  <c r="O14529" i="3"/>
  <c r="O14017" i="3"/>
  <c r="O13505" i="3"/>
  <c r="O12993" i="3"/>
  <c r="O12481" i="3"/>
  <c r="O11969" i="3"/>
  <c r="O11457" i="3"/>
  <c r="O10945" i="3"/>
  <c r="O10657" i="3"/>
  <c r="O10401" i="3"/>
  <c r="O10145" i="3"/>
  <c r="O9889" i="3"/>
  <c r="O9633" i="3"/>
  <c r="O9377" i="3"/>
  <c r="O9121" i="3"/>
  <c r="O8865" i="3"/>
  <c r="O8609" i="3"/>
  <c r="O8353" i="3"/>
  <c r="O8097" i="3"/>
  <c r="O7841" i="3"/>
  <c r="O7585" i="3"/>
  <c r="O7329" i="3"/>
  <c r="O7073" i="3"/>
  <c r="O6817" i="3"/>
  <c r="O6585" i="3"/>
  <c r="O6415" i="3"/>
  <c r="O6243" i="3"/>
  <c r="O6073" i="3"/>
  <c r="O5903" i="3"/>
  <c r="O5731" i="3"/>
  <c r="O5561" i="3"/>
  <c r="O5391" i="3"/>
  <c r="O5219" i="3"/>
  <c r="O5049" i="3"/>
  <c r="O4879" i="3"/>
  <c r="O4707" i="3"/>
  <c r="O4537" i="3"/>
  <c r="O4367" i="3"/>
  <c r="O4195" i="3"/>
  <c r="O4025" i="3"/>
  <c r="O3859" i="3"/>
  <c r="O3731" i="3"/>
  <c r="O3603" i="3"/>
  <c r="O3475" i="3"/>
  <c r="O3347" i="3"/>
  <c r="O3219" i="3"/>
  <c r="O3099" i="3"/>
  <c r="O2999" i="3"/>
  <c r="O2896" i="3"/>
  <c r="O2793" i="3"/>
  <c r="O2690" i="3"/>
  <c r="O2587" i="3"/>
  <c r="O2487" i="3"/>
  <c r="O2384" i="3"/>
  <c r="O2281" i="3"/>
  <c r="O2178" i="3"/>
  <c r="O2075" i="3"/>
  <c r="O1975" i="3"/>
  <c r="O1872" i="3"/>
  <c r="O1769" i="3"/>
  <c r="O1666" i="3"/>
  <c r="O1563" i="3"/>
  <c r="O1463" i="3"/>
  <c r="O1360" i="3"/>
  <c r="O1257" i="3"/>
  <c r="O1154" i="3"/>
  <c r="O1051" i="3"/>
  <c r="O953" i="3"/>
  <c r="O868" i="3"/>
  <c r="O802" i="3"/>
  <c r="O738" i="3"/>
  <c r="O674" i="3"/>
  <c r="O610" i="3"/>
  <c r="O546" i="3"/>
  <c r="O482" i="3"/>
  <c r="O418" i="3"/>
  <c r="O354" i="3"/>
  <c r="O290" i="3"/>
  <c r="O226" i="3"/>
  <c r="O162" i="3"/>
  <c r="O98" i="3"/>
  <c r="O34" i="3"/>
  <c r="O16688" i="3"/>
  <c r="O14593" i="3"/>
  <c r="O12545" i="3"/>
  <c r="O10689" i="3"/>
  <c r="O9665" i="3"/>
  <c r="O8641" i="3"/>
  <c r="O7617" i="3"/>
  <c r="O6607" i="3"/>
  <c r="O5923" i="3"/>
  <c r="O5241" i="3"/>
  <c r="O4559" i="3"/>
  <c r="O3875" i="3"/>
  <c r="O3363" i="3"/>
  <c r="O2907" i="3"/>
  <c r="O2498" i="3"/>
  <c r="O2089" i="3"/>
  <c r="O1680" i="3"/>
  <c r="O1271" i="3"/>
  <c r="O879" i="3"/>
  <c r="O618" i="3"/>
  <c r="O362" i="3"/>
  <c r="O106" i="3"/>
  <c r="O16542" i="3"/>
  <c r="O14465" i="3"/>
  <c r="O12417" i="3"/>
  <c r="O10625" i="3"/>
  <c r="O9601" i="3"/>
  <c r="O8577" i="3"/>
  <c r="O7553" i="3"/>
  <c r="O6563" i="3"/>
  <c r="O5881" i="3"/>
  <c r="O5199" i="3"/>
  <c r="O4515" i="3"/>
  <c r="O3843" i="3"/>
  <c r="O3331" i="3"/>
  <c r="O2882" i="3"/>
  <c r="O2473" i="3"/>
  <c r="O2064" i="3"/>
  <c r="O1655" i="3"/>
  <c r="O1243" i="3"/>
  <c r="O859" i="3"/>
  <c r="O602" i="3"/>
  <c r="O346" i="3"/>
  <c r="O90" i="3"/>
  <c r="O18472" i="3"/>
  <c r="O16129" i="3"/>
  <c r="O14081" i="3"/>
  <c r="O12033" i="3"/>
  <c r="O10433" i="3"/>
  <c r="O9409" i="3"/>
  <c r="O8385" i="3"/>
  <c r="O7361" i="3"/>
  <c r="O6435" i="3"/>
  <c r="O5753" i="3"/>
  <c r="O5071" i="3"/>
  <c r="O4387" i="3"/>
  <c r="O3747" i="3"/>
  <c r="O3235" i="3"/>
  <c r="O2807" i="3"/>
  <c r="O2395" i="3"/>
  <c r="O1986" i="3"/>
  <c r="O1577" i="3"/>
  <c r="O1168" i="3"/>
  <c r="O810" i="3"/>
  <c r="O554" i="3"/>
  <c r="O298" i="3"/>
  <c r="O42" i="3"/>
  <c r="O18302" i="3"/>
  <c r="O16001" i="3"/>
  <c r="O13953" i="3"/>
  <c r="O11905" i="3"/>
  <c r="O10369" i="3"/>
  <c r="O9345" i="3"/>
  <c r="O8321" i="3"/>
  <c r="O7297" i="3"/>
  <c r="O6393" i="3"/>
  <c r="O5711" i="3"/>
  <c r="O5027" i="3"/>
  <c r="O4345" i="3"/>
  <c r="O3715" i="3"/>
  <c r="O3203" i="3"/>
  <c r="O2779" i="3"/>
  <c r="O2370" i="3"/>
  <c r="O1961" i="3"/>
  <c r="O1552" i="3"/>
  <c r="O1143" i="3"/>
  <c r="O794" i="3"/>
  <c r="O538" i="3"/>
  <c r="O282" i="3"/>
  <c r="O26" i="3"/>
  <c r="O17858" i="3"/>
  <c r="O15617" i="3"/>
  <c r="O13569" i="3"/>
  <c r="O11521" i="3"/>
  <c r="O10177" i="3"/>
  <c r="O9153" i="3"/>
  <c r="O8129" i="3"/>
  <c r="O7105" i="3"/>
  <c r="O6265" i="3"/>
  <c r="O5583" i="3"/>
  <c r="O4899" i="3"/>
  <c r="O4217" i="3"/>
  <c r="O3619" i="3"/>
  <c r="O3113" i="3"/>
  <c r="O2704" i="3"/>
  <c r="O2295" i="3"/>
  <c r="O1883" i="3"/>
  <c r="O1474" i="3"/>
  <c r="O1065" i="3"/>
  <c r="O746" i="3"/>
  <c r="O490" i="3"/>
  <c r="O234" i="3"/>
  <c r="O17712" i="3"/>
  <c r="O15489" i="3"/>
  <c r="O13441" i="3"/>
  <c r="O11393" i="3"/>
  <c r="O10113" i="3"/>
  <c r="O9089" i="3"/>
  <c r="O8065" i="3"/>
  <c r="O7041" i="3"/>
  <c r="O6223" i="3"/>
  <c r="O5539" i="3"/>
  <c r="O4857" i="3"/>
  <c r="O4175" i="3"/>
  <c r="O3587" i="3"/>
  <c r="O3088" i="3"/>
  <c r="O2679" i="3"/>
  <c r="O2267" i="3"/>
  <c r="O1858" i="3"/>
  <c r="O1449" i="3"/>
  <c r="O1040" i="3"/>
  <c r="O730" i="3"/>
  <c r="O474" i="3"/>
  <c r="O218" i="3"/>
  <c r="O17273" i="3"/>
  <c r="O15105" i="3"/>
  <c r="O13057" i="3"/>
  <c r="O11009" i="3"/>
  <c r="O9921" i="3"/>
  <c r="O8897" i="3"/>
  <c r="O7873" i="3"/>
  <c r="O6849" i="3"/>
  <c r="O6095" i="3"/>
  <c r="O5411" i="3"/>
  <c r="O4729" i="3"/>
  <c r="O4047" i="3"/>
  <c r="O3491" i="3"/>
  <c r="O3010" i="3"/>
  <c r="O2601" i="3"/>
  <c r="O2192" i="3"/>
  <c r="O1783" i="3"/>
  <c r="O1371" i="3"/>
  <c r="O963" i="3"/>
  <c r="O682" i="3"/>
  <c r="O426" i="3"/>
  <c r="O170" i="3"/>
  <c r="O17127" i="3"/>
  <c r="O14977" i="3"/>
  <c r="O12929" i="3"/>
  <c r="O10881" i="3"/>
  <c r="O9857" i="3"/>
  <c r="O8833" i="3"/>
  <c r="O7809" i="3"/>
  <c r="O6785" i="3"/>
  <c r="O6051" i="3"/>
  <c r="O5369" i="3"/>
  <c r="O4687" i="3"/>
  <c r="O4003" i="3"/>
  <c r="O3459" i="3"/>
  <c r="O2985" i="3"/>
  <c r="O2576" i="3"/>
  <c r="O2167" i="3"/>
  <c r="O1755" i="3"/>
  <c r="O1346" i="3"/>
  <c r="O943" i="3"/>
  <c r="O666" i="3"/>
  <c r="O410" i="3"/>
  <c r="O154" i="3"/>
</calcChain>
</file>

<file path=xl/sharedStrings.xml><?xml version="1.0" encoding="utf-8"?>
<sst xmlns="http://schemas.openxmlformats.org/spreadsheetml/2006/main" count="901" uniqueCount="494">
  <si>
    <t>Stock</t>
  </si>
  <si>
    <t>Market cap (in Rs Cr.)</t>
  </si>
  <si>
    <t>Current price</t>
  </si>
  <si>
    <t>PE Ratio</t>
  </si>
  <si>
    <t>52 Week High</t>
  </si>
  <si>
    <t>% Below 52 week high</t>
  </si>
  <si>
    <t>52 Week Low</t>
  </si>
  <si>
    <t>% Above 52 Week low</t>
  </si>
  <si>
    <t>Yesterday Closing Price</t>
  </si>
  <si>
    <t>% Change</t>
  </si>
  <si>
    <t>TCS</t>
  </si>
  <si>
    <t>HUL</t>
  </si>
  <si>
    <t>Airtel</t>
  </si>
  <si>
    <t>Bajaj Finance</t>
  </si>
  <si>
    <t>Asian Paints</t>
  </si>
  <si>
    <t>HCL Tech</t>
  </si>
  <si>
    <t xml:space="preserve"> </t>
  </si>
  <si>
    <t>Maruti Suzuki</t>
  </si>
  <si>
    <t>Avenue Supermart</t>
  </si>
  <si>
    <t>L&amp;T</t>
  </si>
  <si>
    <t>Bajaj Finserv</t>
  </si>
  <si>
    <t>Nestle</t>
  </si>
  <si>
    <t>Ultratech Cement</t>
  </si>
  <si>
    <t>M&amp;M</t>
  </si>
  <si>
    <t>Bajaj Auto</t>
  </si>
  <si>
    <t>Pidilite Industries</t>
  </si>
  <si>
    <t>SBI life Insurance</t>
  </si>
  <si>
    <t>Tata Steel</t>
  </si>
  <si>
    <t>Divi's Lab</t>
  </si>
  <si>
    <t>Tech Mahindra</t>
  </si>
  <si>
    <t>Dabur</t>
  </si>
  <si>
    <t>Britannia</t>
  </si>
  <si>
    <t>Eicher Motor</t>
  </si>
  <si>
    <t>Cipla</t>
  </si>
  <si>
    <t>Ambuja Cement</t>
  </si>
  <si>
    <t>SBI Cards</t>
  </si>
  <si>
    <t>L&amp;T Infotech</t>
  </si>
  <si>
    <t>Havells India</t>
  </si>
  <si>
    <t>Nykaa</t>
  </si>
  <si>
    <t>Tata Consumer Product</t>
  </si>
  <si>
    <t>Tata Power</t>
  </si>
  <si>
    <t>Marico</t>
  </si>
  <si>
    <t>Berger Paint</t>
  </si>
  <si>
    <t>Motherson Sumi</t>
  </si>
  <si>
    <t>Hero Motocorp</t>
  </si>
  <si>
    <t>Zomato</t>
  </si>
  <si>
    <t>Infoedge</t>
  </si>
  <si>
    <t>Tata Elxsi</t>
  </si>
  <si>
    <t>UPL</t>
  </si>
  <si>
    <t>IRCTC</t>
  </si>
  <si>
    <t>Bandhan Bank</t>
  </si>
  <si>
    <t>Page Industries</t>
  </si>
  <si>
    <t>P&amp;G Health</t>
  </si>
  <si>
    <t>Mphasis</t>
  </si>
  <si>
    <t>Paytm</t>
  </si>
  <si>
    <t>Balkrishna Industries</t>
  </si>
  <si>
    <t>Ashok Leyland</t>
  </si>
  <si>
    <t>Muthoot Finance</t>
  </si>
  <si>
    <t>United Breweries</t>
  </si>
  <si>
    <t>HDFC AMC</t>
  </si>
  <si>
    <t>PI industries</t>
  </si>
  <si>
    <t>TVS</t>
  </si>
  <si>
    <t>Trent</t>
  </si>
  <si>
    <t>sona comstar</t>
  </si>
  <si>
    <t>Astral Poly Technic</t>
  </si>
  <si>
    <t>Polycab</t>
  </si>
  <si>
    <t>Aurobindo Pharma</t>
  </si>
  <si>
    <t>Honeywell Auto</t>
  </si>
  <si>
    <t>MRF</t>
  </si>
  <si>
    <t>Gujarat Florochemical</t>
  </si>
  <si>
    <t>Gujarat Gas</t>
  </si>
  <si>
    <t>Max Financials</t>
  </si>
  <si>
    <t>Coromandel International</t>
  </si>
  <si>
    <t>PB Fintech</t>
  </si>
  <si>
    <t>Indraprastha Gas</t>
  </si>
  <si>
    <t>Lauras Lab</t>
  </si>
  <si>
    <t>Deepak Nitrite</t>
  </si>
  <si>
    <t>Relaxo Footwear</t>
  </si>
  <si>
    <t>Persistent System</t>
  </si>
  <si>
    <t>3M India</t>
  </si>
  <si>
    <t>IPCA Lab</t>
  </si>
  <si>
    <t>Bata India</t>
  </si>
  <si>
    <t>Coforge</t>
  </si>
  <si>
    <t>APL Apollo</t>
  </si>
  <si>
    <t>Crompton Greves</t>
  </si>
  <si>
    <t>Supreme Industries</t>
  </si>
  <si>
    <t>Bayer Cropscience</t>
  </si>
  <si>
    <t>Sumitomo Chemicals</t>
  </si>
  <si>
    <t>Dixon Technologies</t>
  </si>
  <si>
    <t>Tata Chemical</t>
  </si>
  <si>
    <t>Vinita Organics</t>
  </si>
  <si>
    <t>Whirlpool</t>
  </si>
  <si>
    <t>IDFC First</t>
  </si>
  <si>
    <t>NA</t>
  </si>
  <si>
    <t>Endurance Technology</t>
  </si>
  <si>
    <t>Pfizer</t>
  </si>
  <si>
    <t>Trident</t>
  </si>
  <si>
    <t>Navin Flourine</t>
  </si>
  <si>
    <t>LIC Housing Finance</t>
  </si>
  <si>
    <t>Dr Lal Path Lab</t>
  </si>
  <si>
    <t>IEX</t>
  </si>
  <si>
    <t>clean science</t>
  </si>
  <si>
    <t>Fine Organics</t>
  </si>
  <si>
    <t>Alembic Pharma</t>
  </si>
  <si>
    <t>Affle India</t>
  </si>
  <si>
    <t>Tanla Platform</t>
  </si>
  <si>
    <t>KPIT</t>
  </si>
  <si>
    <t>Sheela Form</t>
  </si>
  <si>
    <t>Indiamart Intermesh</t>
  </si>
  <si>
    <t>Happiest Mind</t>
  </si>
  <si>
    <t>CDSL</t>
  </si>
  <si>
    <t>Exide Battery</t>
  </si>
  <si>
    <t>Century Plyboard</t>
  </si>
  <si>
    <t>TTK Prestige</t>
  </si>
  <si>
    <t>CAMS</t>
  </si>
  <si>
    <t>Radico Khaitan</t>
  </si>
  <si>
    <t>KEI Industries</t>
  </si>
  <si>
    <t>Galaxy Surfactant</t>
  </si>
  <si>
    <t>Birlasoft</t>
  </si>
  <si>
    <t>Balaji Amine</t>
  </si>
  <si>
    <t>Mediplus</t>
  </si>
  <si>
    <t>Finolex Industries</t>
  </si>
  <si>
    <t>Borosil Renewable</t>
  </si>
  <si>
    <t>UTI AMC</t>
  </si>
  <si>
    <t>Amara Raja Batter</t>
  </si>
  <si>
    <t>Route Mobile</t>
  </si>
  <si>
    <t>Laxmi Orgamic</t>
  </si>
  <si>
    <t>HFCL</t>
  </si>
  <si>
    <t>Mahangar Gas</t>
  </si>
  <si>
    <t>Mannapuran Finance</t>
  </si>
  <si>
    <t>Amber Enterprise</t>
  </si>
  <si>
    <t>Poly Medicure Ltd</t>
  </si>
  <si>
    <t>Polyplex Corporation</t>
  </si>
  <si>
    <t>Sonata Software</t>
  </si>
  <si>
    <t>Astrazeneca</t>
  </si>
  <si>
    <t>Latent View</t>
  </si>
  <si>
    <t>Praj Industries</t>
  </si>
  <si>
    <t>ICICI Bank</t>
  </si>
  <si>
    <t>Granules India</t>
  </si>
  <si>
    <t>TCI Express</t>
  </si>
  <si>
    <t>Zensar Tech</t>
  </si>
  <si>
    <t>Mastek</t>
  </si>
  <si>
    <t>Garware technical</t>
  </si>
  <si>
    <t>GMM Pfaudler</t>
  </si>
  <si>
    <t>Sterlite technology</t>
  </si>
  <si>
    <t>Orient Electric</t>
  </si>
  <si>
    <t>Avanti Feed</t>
  </si>
  <si>
    <t>Cera Sanitaryware</t>
  </si>
  <si>
    <t>craftsman automation</t>
  </si>
  <si>
    <t>Bharat Rasayan</t>
  </si>
  <si>
    <t>Heidelberg Cement</t>
  </si>
  <si>
    <t>Astec Lifesciences</t>
  </si>
  <si>
    <t>Aarti Drugs</t>
  </si>
  <si>
    <t>Data Pattern</t>
  </si>
  <si>
    <t>Thyrocare</t>
  </si>
  <si>
    <t>Neogen Chemcial</t>
  </si>
  <si>
    <t>Dhanuka Agritech</t>
  </si>
  <si>
    <t>Advance Enzymes</t>
  </si>
  <si>
    <t>Wipro</t>
  </si>
  <si>
    <t>Newgen</t>
  </si>
  <si>
    <t>Sequent Science</t>
  </si>
  <si>
    <t>Mold tech</t>
  </si>
  <si>
    <t>Tasty Bite Eatable</t>
  </si>
  <si>
    <t>Heranba</t>
  </si>
  <si>
    <t>Paras Defense</t>
  </si>
  <si>
    <t>Gokaldas Export</t>
  </si>
  <si>
    <t>Somany home innovation ltd</t>
  </si>
  <si>
    <t>Tata Motor</t>
  </si>
  <si>
    <t>Bhansali Engineering</t>
  </si>
  <si>
    <t>Apollo pipes</t>
  </si>
  <si>
    <t>Garware hi-tech</t>
  </si>
  <si>
    <t>Chemcom Speciality</t>
  </si>
  <si>
    <t>Nureca</t>
  </si>
  <si>
    <t>Dr Reddy</t>
  </si>
  <si>
    <t>HDFC Bank</t>
  </si>
  <si>
    <t>Finolex Cable</t>
  </si>
  <si>
    <t>Nippon AMC</t>
  </si>
  <si>
    <t>Abbott India</t>
  </si>
  <si>
    <t>Axis Bank</t>
  </si>
  <si>
    <t>Bank of Baroda</t>
  </si>
  <si>
    <t>SBI Bank</t>
  </si>
  <si>
    <t>Federal Bank</t>
  </si>
  <si>
    <t>Shree Cement</t>
  </si>
  <si>
    <t>Infosys</t>
  </si>
  <si>
    <t>Reliance</t>
  </si>
  <si>
    <t>Gujarat Ambuja Export</t>
  </si>
  <si>
    <t>Acrysil Ltd</t>
  </si>
  <si>
    <t>HDFC life Insurance</t>
  </si>
  <si>
    <t>J K Cement</t>
  </si>
  <si>
    <t>ICICI Pru life insurance</t>
  </si>
  <si>
    <t>Titan</t>
  </si>
  <si>
    <t>Goldiam International</t>
  </si>
  <si>
    <t>United Spirits</t>
  </si>
  <si>
    <t>Rossari Biotech</t>
  </si>
  <si>
    <t>Kansai Nerolac</t>
  </si>
  <si>
    <t>Voltas</t>
  </si>
  <si>
    <t>Chemplast sanmar</t>
  </si>
  <si>
    <t>L&amp;T Technology</t>
  </si>
  <si>
    <t>Yesbank</t>
  </si>
  <si>
    <t>Gland Pharma</t>
  </si>
  <si>
    <t>Hawkins Cooker</t>
  </si>
  <si>
    <t>MTAR</t>
  </si>
  <si>
    <t>Vaibhav Global</t>
  </si>
  <si>
    <t>Atul Ltd</t>
  </si>
  <si>
    <t>MapmyIndia</t>
  </si>
  <si>
    <t>Sun pharma</t>
  </si>
  <si>
    <t>Caplin Point</t>
  </si>
  <si>
    <t>Cyient</t>
  </si>
  <si>
    <t>Varun Beverage</t>
  </si>
  <si>
    <t>Prince Pipe</t>
  </si>
  <si>
    <t>Jubilant FoodWorks</t>
  </si>
  <si>
    <t>Alkyl Amine</t>
  </si>
  <si>
    <t>HDFC</t>
  </si>
  <si>
    <t>AU Small Finance</t>
  </si>
  <si>
    <t>Hindustan Food</t>
  </si>
  <si>
    <t>Solar Industries</t>
  </si>
  <si>
    <t>Kotak Bank</t>
  </si>
  <si>
    <t>stove kraft</t>
  </si>
  <si>
    <t>Godrej Consumer</t>
  </si>
  <si>
    <t>Solara Active</t>
  </si>
  <si>
    <t>Kajaria Ceramic</t>
  </si>
  <si>
    <t>Krisna dignostic</t>
  </si>
  <si>
    <t>Metropolis Healthcare</t>
  </si>
  <si>
    <t>Aarti Industries</t>
  </si>
  <si>
    <t>Subex</t>
  </si>
  <si>
    <t>Crisil</t>
  </si>
  <si>
    <t>Lux Industries</t>
  </si>
  <si>
    <t>LIC</t>
  </si>
  <si>
    <t>Stock Industry &amp; NSE/BSE Code</t>
  </si>
  <si>
    <t>Industry</t>
  </si>
  <si>
    <t>NSE/BSE Code</t>
  </si>
  <si>
    <t>IT</t>
  </si>
  <si>
    <t>BOM:532540</t>
  </si>
  <si>
    <t>FMCG</t>
  </si>
  <si>
    <t>HINDUNILVR</t>
  </si>
  <si>
    <t>Telecom</t>
  </si>
  <si>
    <t>BHARTIARTL</t>
  </si>
  <si>
    <t>NBFC</t>
  </si>
  <si>
    <t>BAJFINANCE</t>
  </si>
  <si>
    <t>Paint</t>
  </si>
  <si>
    <t>ASIANPAINT</t>
  </si>
  <si>
    <t>HCLTECH</t>
  </si>
  <si>
    <t>Automobile</t>
  </si>
  <si>
    <t>MARUTI</t>
  </si>
  <si>
    <t>Retail</t>
  </si>
  <si>
    <t>DMART</t>
  </si>
  <si>
    <t>Infrastructure</t>
  </si>
  <si>
    <t>BOM:500510</t>
  </si>
  <si>
    <t>Financial Servcies</t>
  </si>
  <si>
    <t>BAJAJFINSV</t>
  </si>
  <si>
    <t>NESTLEIND</t>
  </si>
  <si>
    <t>Cement</t>
  </si>
  <si>
    <t>ULTRACEMCO</t>
  </si>
  <si>
    <t>BAJAJ-AUTO</t>
  </si>
  <si>
    <t>Chemical</t>
  </si>
  <si>
    <t>PIDILITIND</t>
  </si>
  <si>
    <t>Insurance</t>
  </si>
  <si>
    <t>SBILIFE</t>
  </si>
  <si>
    <t>BOM:500470</t>
  </si>
  <si>
    <t>Pharma</t>
  </si>
  <si>
    <t>DIVISLAB</t>
  </si>
  <si>
    <t>TECHM</t>
  </si>
  <si>
    <t>DABUR</t>
  </si>
  <si>
    <t>BRITANNIA</t>
  </si>
  <si>
    <t>EICHERMOT</t>
  </si>
  <si>
    <t>CIPLA</t>
  </si>
  <si>
    <t>BOM:500425</t>
  </si>
  <si>
    <t>SBICARD</t>
  </si>
  <si>
    <t>BOM:540005</t>
  </si>
  <si>
    <t>Consumer Electrical</t>
  </si>
  <si>
    <t>HAVELLS</t>
  </si>
  <si>
    <t>Technology</t>
  </si>
  <si>
    <t>BOM:543384</t>
  </si>
  <si>
    <t>TATACONSUM</t>
  </si>
  <si>
    <t>BOM:500400</t>
  </si>
  <si>
    <t>MARICO</t>
  </si>
  <si>
    <t>BERGEPAINT</t>
  </si>
  <si>
    <t>Automobile Ancilliary</t>
  </si>
  <si>
    <t>BOM:517334</t>
  </si>
  <si>
    <t>HEROMOTOCO</t>
  </si>
  <si>
    <t>BOM:543320</t>
  </si>
  <si>
    <t>BOM:532777</t>
  </si>
  <si>
    <t>IT-Software</t>
  </si>
  <si>
    <t>TATAELXSI</t>
  </si>
  <si>
    <t>Agrochemical</t>
  </si>
  <si>
    <t>BOM:512070</t>
  </si>
  <si>
    <t>Catering</t>
  </si>
  <si>
    <t>Bank</t>
  </si>
  <si>
    <t>BANDHANBNK</t>
  </si>
  <si>
    <t>Textile</t>
  </si>
  <si>
    <t>PAGEIND</t>
  </si>
  <si>
    <t>BOM:500459</t>
  </si>
  <si>
    <t>BOM:526299</t>
  </si>
  <si>
    <t>BOM:543396</t>
  </si>
  <si>
    <t>Tyre</t>
  </si>
  <si>
    <t>BALKRISIND</t>
  </si>
  <si>
    <t>ASHOKLEY</t>
  </si>
  <si>
    <t>MUTHOOTFIN</t>
  </si>
  <si>
    <t>Spirits</t>
  </si>
  <si>
    <t>UBL</t>
  </si>
  <si>
    <t>AMC</t>
  </si>
  <si>
    <t>HDFCAMC</t>
  </si>
  <si>
    <t>PIIND</t>
  </si>
  <si>
    <t>BOM:532343</t>
  </si>
  <si>
    <t>BOM:500251</t>
  </si>
  <si>
    <t>automobile</t>
  </si>
  <si>
    <t>BOM:543300</t>
  </si>
  <si>
    <t>Piping</t>
  </si>
  <si>
    <t>ASTRAL</t>
  </si>
  <si>
    <t>POLYCAB</t>
  </si>
  <si>
    <t>AUROPHARMA</t>
  </si>
  <si>
    <t>HONAUT</t>
  </si>
  <si>
    <t>BOM:500290</t>
  </si>
  <si>
    <t>chemical</t>
  </si>
  <si>
    <t>BOM:542812</t>
  </si>
  <si>
    <t>Utility</t>
  </si>
  <si>
    <t>GUJGASLTD</t>
  </si>
  <si>
    <t>BOM:500271</t>
  </si>
  <si>
    <t>COROMANDEL</t>
  </si>
  <si>
    <t>BOM:543390</t>
  </si>
  <si>
    <t>BOM:532514</t>
  </si>
  <si>
    <t>LAURUSLABS</t>
  </si>
  <si>
    <t>DEEPAKNTR</t>
  </si>
  <si>
    <t>Footwear</t>
  </si>
  <si>
    <t>RELAXO</t>
  </si>
  <si>
    <t>PERSISTENT</t>
  </si>
  <si>
    <t>3MINDIA</t>
  </si>
  <si>
    <t>IPCALAB</t>
  </si>
  <si>
    <t>BATAINDIA</t>
  </si>
  <si>
    <t>BOM:532541</t>
  </si>
  <si>
    <t>Steel</t>
  </si>
  <si>
    <t>BOM:533758</t>
  </si>
  <si>
    <t>CROMPTON</t>
  </si>
  <si>
    <t>Plastic</t>
  </si>
  <si>
    <t>SUPREMEIND</t>
  </si>
  <si>
    <t>BAYERCROP</t>
  </si>
  <si>
    <t>SUMICHEM</t>
  </si>
  <si>
    <t>Manufacturing</t>
  </si>
  <si>
    <t>DIXON</t>
  </si>
  <si>
    <t>BOM:500770</t>
  </si>
  <si>
    <t>VINATIORGA</t>
  </si>
  <si>
    <t>WHIRLPOOL</t>
  </si>
  <si>
    <t>BOM:539437</t>
  </si>
  <si>
    <t>ENDURANCE</t>
  </si>
  <si>
    <t>BOM:500680</t>
  </si>
  <si>
    <t>BOM:521064</t>
  </si>
  <si>
    <t>BOM:532504</t>
  </si>
  <si>
    <t>BOM:500253</t>
  </si>
  <si>
    <t>Healthcare</t>
  </si>
  <si>
    <t>LALPATHLAB</t>
  </si>
  <si>
    <t>BOM:540750</t>
  </si>
  <si>
    <t>BOM:543318</t>
  </si>
  <si>
    <t>FINEORG</t>
  </si>
  <si>
    <t>APLLTD</t>
  </si>
  <si>
    <t>AFFLE</t>
  </si>
  <si>
    <t>BOM:532790</t>
  </si>
  <si>
    <t>BOM:542651</t>
  </si>
  <si>
    <t>Form</t>
  </si>
  <si>
    <t>BOM:540203</t>
  </si>
  <si>
    <t>INDIAMART</t>
  </si>
  <si>
    <t>BOM:543227</t>
  </si>
  <si>
    <t>EXIDEIND</t>
  </si>
  <si>
    <t>Playboard</t>
  </si>
  <si>
    <t>BOM:532548</t>
  </si>
  <si>
    <t>TTKPRESTIG</t>
  </si>
  <si>
    <t>NSE:CAMS</t>
  </si>
  <si>
    <t>BOM:532497</t>
  </si>
  <si>
    <t>BOM:517569</t>
  </si>
  <si>
    <t>GALAXYSURF</t>
  </si>
  <si>
    <t>BOM:532400</t>
  </si>
  <si>
    <t>BOM:530999</t>
  </si>
  <si>
    <t>BOM:543427</t>
  </si>
  <si>
    <t>BOM:500940</t>
  </si>
  <si>
    <t>BOM:502219</t>
  </si>
  <si>
    <t>BOM:543238</t>
  </si>
  <si>
    <t>AMARAJABAT</t>
  </si>
  <si>
    <t>BOM:543228</t>
  </si>
  <si>
    <t>BOM:543277</t>
  </si>
  <si>
    <t>BOM:500183</t>
  </si>
  <si>
    <t>BOM:539957</t>
  </si>
  <si>
    <t>MANAPPURAM</t>
  </si>
  <si>
    <t>BOM:540902</t>
  </si>
  <si>
    <t>BOM:531768</t>
  </si>
  <si>
    <t>packaging</t>
  </si>
  <si>
    <t>BOM:524051</t>
  </si>
  <si>
    <t>SONATSOFTW</t>
  </si>
  <si>
    <t>BOM:506820</t>
  </si>
  <si>
    <t>BOM:543398</t>
  </si>
  <si>
    <t>BOM:522205</t>
  </si>
  <si>
    <t>BOM:532174</t>
  </si>
  <si>
    <t>BOM:532482</t>
  </si>
  <si>
    <t>Logistic</t>
  </si>
  <si>
    <t>BOM:540212</t>
  </si>
  <si>
    <t>BOM:504067</t>
  </si>
  <si>
    <t>BOM:523704</t>
  </si>
  <si>
    <t>GARFIBRES</t>
  </si>
  <si>
    <t>GMMPFAUDLR</t>
  </si>
  <si>
    <t>BOM:532374</t>
  </si>
  <si>
    <t>ORIENTELEC</t>
  </si>
  <si>
    <t>Food</t>
  </si>
  <si>
    <t>AVANTIFEED</t>
  </si>
  <si>
    <t>Ceramics</t>
  </si>
  <si>
    <t>BOM:532443</t>
  </si>
  <si>
    <t>BOM:543276</t>
  </si>
  <si>
    <t>BOM:590021</t>
  </si>
  <si>
    <t>BOM:500292</t>
  </si>
  <si>
    <t>BOM:533138</t>
  </si>
  <si>
    <t>BOM:524348</t>
  </si>
  <si>
    <t>BOM:543428</t>
  </si>
  <si>
    <t>THYROCARE</t>
  </si>
  <si>
    <t>BOM:542665</t>
  </si>
  <si>
    <t>BOM:507717</t>
  </si>
  <si>
    <t>ADVENZYMES</t>
  </si>
  <si>
    <t>BOM:507685</t>
  </si>
  <si>
    <t>BOM:540900</t>
  </si>
  <si>
    <t>BOM:512529</t>
  </si>
  <si>
    <t>BOM:533080</t>
  </si>
  <si>
    <t>TASTYBITE</t>
  </si>
  <si>
    <t>BOM:543266</t>
  </si>
  <si>
    <t>Defence</t>
  </si>
  <si>
    <t>BOM:543367</t>
  </si>
  <si>
    <t>BOM:532630</t>
  </si>
  <si>
    <t>Kitchen Appliances</t>
  </si>
  <si>
    <t>BOM:542905</t>
  </si>
  <si>
    <t>BOM:500570</t>
  </si>
  <si>
    <t>BOM:500052</t>
  </si>
  <si>
    <t>BOM:531761</t>
  </si>
  <si>
    <t>BOM:500655</t>
  </si>
  <si>
    <t>CHEMCON</t>
  </si>
  <si>
    <t>BOM:543264</t>
  </si>
  <si>
    <t>DRREDDY</t>
  </si>
  <si>
    <t>HDFCBANK</t>
  </si>
  <si>
    <t>FINCABLES</t>
  </si>
  <si>
    <t>BOM:540767</t>
  </si>
  <si>
    <t>ABBOTINDIA</t>
  </si>
  <si>
    <t>AXISBANK</t>
  </si>
  <si>
    <t>BOM:532134</t>
  </si>
  <si>
    <t>BOM:500112</t>
  </si>
  <si>
    <t>BOM:500469</t>
  </si>
  <si>
    <t>SHREECEM</t>
  </si>
  <si>
    <t>BOM:500209</t>
  </si>
  <si>
    <t>Telecom and oil</t>
  </si>
  <si>
    <t>RELIANCE</t>
  </si>
  <si>
    <t>BOM:524226</t>
  </si>
  <si>
    <t>BOM:524091</t>
  </si>
  <si>
    <t>HDFCLIFE</t>
  </si>
  <si>
    <t>BOM:532644</t>
  </si>
  <si>
    <t>ICICIPRULI</t>
  </si>
  <si>
    <t>BOM:500114</t>
  </si>
  <si>
    <t>BOM:526729</t>
  </si>
  <si>
    <t>MCDOWELL-N</t>
  </si>
  <si>
    <t>BOM:543213</t>
  </si>
  <si>
    <t>KANSAINER</t>
  </si>
  <si>
    <t>BOM:500575</t>
  </si>
  <si>
    <t>BOM:543336</t>
  </si>
  <si>
    <t>BOM:540115</t>
  </si>
  <si>
    <t>BOM:532648</t>
  </si>
  <si>
    <t>BOM:543245</t>
  </si>
  <si>
    <t>BOM:508486</t>
  </si>
  <si>
    <t>BOM:543270</t>
  </si>
  <si>
    <t>BOM:532156</t>
  </si>
  <si>
    <t>BOM:500027</t>
  </si>
  <si>
    <t>BOM:543425</t>
  </si>
  <si>
    <t>SUNPHARMA</t>
  </si>
  <si>
    <t>BO:524742</t>
  </si>
  <si>
    <t>CYIENT</t>
  </si>
  <si>
    <t>BOM:540180</t>
  </si>
  <si>
    <t>BOM:542907</t>
  </si>
  <si>
    <t>JUBLFOOD</t>
  </si>
  <si>
    <t>ALKYLAMINE</t>
  </si>
  <si>
    <t>Small Finance</t>
  </si>
  <si>
    <t>AUBANK</t>
  </si>
  <si>
    <t>BOM:519126</t>
  </si>
  <si>
    <t>BOM:532725</t>
  </si>
  <si>
    <t>KOTAKBANK</t>
  </si>
  <si>
    <t>kitchen</t>
  </si>
  <si>
    <t>BOM:543260</t>
  </si>
  <si>
    <t>BOM:532424</t>
  </si>
  <si>
    <t>BOM:541540</t>
  </si>
  <si>
    <t>Ceramic</t>
  </si>
  <si>
    <t>KAJARIACER</t>
  </si>
  <si>
    <t>BOM:543328</t>
  </si>
  <si>
    <t>METROPOLIS</t>
  </si>
  <si>
    <t>AARTIIND</t>
  </si>
  <si>
    <t>BOM:532348</t>
  </si>
  <si>
    <t>Reserach</t>
  </si>
  <si>
    <t>CRISIL</t>
  </si>
  <si>
    <t>BOM:539542</t>
  </si>
  <si>
    <t>BOM:543526</t>
  </si>
  <si>
    <t>Bear Mode 1</t>
  </si>
  <si>
    <t>Bear Mode 2</t>
  </si>
  <si>
    <t>Stock Status</t>
  </si>
  <si>
    <t>Cap Size</t>
  </si>
  <si>
    <t>#N/A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</si>
</sst>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0">
    <font>
      <sz val="10"/>
      <color rgb="FF000000"/>
      <name val="Arial"/>
      <scheme val="minor"/>
    </font>
    <font>
      <b/>
      <sz val="12"/>
      <color theme="1"/>
      <name val="Poppins"/>
    </font>
    <font>
      <sz val="12"/>
      <color rgb="FFFFFFFF"/>
      <name val="Poppins"/>
    </font>
    <font>
      <sz val="12"/>
      <color theme="1"/>
      <name val="Poppins"/>
    </font>
    <font>
      <sz val="12"/>
      <color rgb="FF000000"/>
      <name val="Poppins"/>
    </font>
    <font>
      <b/>
      <sz val="18"/>
      <color theme="1"/>
      <name val="Poppins"/>
    </font>
    <font>
      <sz val="10"/>
      <name val="Arial"/>
    </font>
    <font>
      <sz val="10"/>
      <color theme="1"/>
      <name val="Arial"/>
      <scheme val="minor"/>
    </font>
    <font>
      <sz val="9"/>
      <color rgb="FF000000"/>
      <name val="&quot;Google Sans Mono&quot;"/>
    </font>
    <font>
      <b/>
      <sz val="10"/>
      <color theme="1"/>
      <name val="Arial"/>
      <scheme val="minor"/>
    </font>
  </fonts>
  <fills count="7">
    <fill>
      <patternFill patternType="none"/>
    </fill>
    <fill>
      <patternFill patternType="gray125"/>
    </fill>
    <fill>
      <patternFill patternType="solid">
        <fgColor rgb="FF434343"/>
        <bgColor rgb="FF434343"/>
      </patternFill>
    </fill>
    <fill>
      <patternFill patternType="solid">
        <fgColor rgb="FF63D297"/>
        <bgColor rgb="FF63D297"/>
      </patternFill>
    </fill>
    <fill>
      <patternFill patternType="solid">
        <fgColor rgb="FFF3F3F3"/>
        <bgColor rgb="FFF3F3F3"/>
      </patternFill>
    </fill>
    <fill>
      <patternFill patternType="solid">
        <fgColor rgb="FFFFFFFF"/>
        <bgColor rgb="FFFFFFFF"/>
      </patternFill>
    </fill>
    <fill>
      <patternFill patternType="solid">
        <fgColor rgb="FFFFD966"/>
        <bgColor rgb="FFFFD966"/>
      </patternFill>
    </fill>
  </fills>
  <borders count="9">
    <border>
      <left/>
      <right/>
      <top/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1" xfId="0" applyFont="1" applyBorder="1" applyAlignment="1">
      <alignment horizontal="left" vertical="center" wrapText="1"/>
    </xf>
    <xf numFmtId="10" fontId="1" fillId="0" borderId="2" xfId="0" applyNumberFormat="1" applyFont="1" applyBorder="1" applyAlignment="1">
      <alignment horizontal="left" vertical="center" wrapText="1"/>
    </xf>
    <xf numFmtId="10" fontId="1" fillId="0" borderId="0" xfId="0" applyNumberFormat="1" applyFont="1" applyAlignment="1">
      <alignment horizontal="left" vertical="center" wrapText="1"/>
    </xf>
    <xf numFmtId="0" fontId="2" fillId="2" borderId="3" xfId="0" applyFont="1" applyFill="1" applyBorder="1" applyAlignment="1">
      <alignment horizontal="left" vertical="center" wrapText="1"/>
    </xf>
    <xf numFmtId="2" fontId="3" fillId="0" borderId="4" xfId="0" applyNumberFormat="1" applyFont="1" applyBorder="1" applyAlignment="1">
      <alignment horizontal="left" vertical="center" wrapText="1"/>
    </xf>
    <xf numFmtId="0" fontId="4" fillId="0" borderId="2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10" fontId="3" fillId="0" borderId="2" xfId="0" applyNumberFormat="1" applyFont="1" applyBorder="1" applyAlignment="1">
      <alignment horizontal="left" vertical="center" wrapText="1"/>
    </xf>
    <xf numFmtId="10" fontId="3" fillId="0" borderId="0" xfId="0" applyNumberFormat="1" applyFont="1" applyAlignment="1">
      <alignment horizontal="left" vertical="center" wrapText="1"/>
    </xf>
    <xf numFmtId="0" fontId="1" fillId="4" borderId="0" xfId="0" applyFont="1" applyFill="1" applyAlignment="1">
      <alignment horizontal="left" vertical="center" wrapText="1"/>
    </xf>
    <xf numFmtId="0" fontId="1" fillId="0" borderId="2" xfId="0" applyFont="1" applyBorder="1" applyAlignment="1">
      <alignment horizontal="center" vertical="center" wrapText="1"/>
    </xf>
    <xf numFmtId="0" fontId="7" fillId="0" borderId="0" xfId="0" applyFont="1" applyAlignment="1">
      <alignment horizontal="left"/>
    </xf>
    <xf numFmtId="0" fontId="8" fillId="5" borderId="0" xfId="0" applyFont="1" applyFill="1"/>
    <xf numFmtId="0" fontId="7" fillId="0" borderId="0" xfId="0" applyFont="1"/>
    <xf numFmtId="2" fontId="7" fillId="0" borderId="0" xfId="0" applyNumberFormat="1" applyFont="1"/>
    <xf numFmtId="10" fontId="7" fillId="0" borderId="0" xfId="0" applyNumberFormat="1" applyFont="1"/>
    <xf numFmtId="0" fontId="9" fillId="6" borderId="8" xfId="0" applyFont="1" applyFill="1" applyBorder="1"/>
    <xf numFmtId="0" fontId="9" fillId="0" borderId="8" xfId="0" applyFont="1" applyBorder="1"/>
    <xf numFmtId="0" fontId="7" fillId="0" borderId="8" xfId="0" applyFont="1" applyBorder="1"/>
    <xf numFmtId="2" fontId="7" fillId="0" borderId="8" xfId="0" applyNumberFormat="1" applyFont="1" applyBorder="1"/>
    <xf numFmtId="10" fontId="7" fillId="0" borderId="8" xfId="0" applyNumberFormat="1" applyFont="1" applyBorder="1"/>
    <xf numFmtId="0" fontId="5" fillId="3" borderId="5" xfId="0" applyFont="1" applyFill="1" applyBorder="1" applyAlignment="1">
      <alignment horizontal="center" vertical="center" wrapText="1"/>
    </xf>
    <xf numFmtId="0" fontId="6" fillId="0" borderId="6" xfId="0" applyFont="1" applyBorder="1"/>
    <xf numFmtId="0" fontId="6" fillId="0" borderId="7" xfId="0" applyFont="1" applyBorder="1"/>
  </cellXfs>
  <cellStyles count="1">
    <cellStyle name="Normal" xfId="0" builtinId="0"/>
  </cellStyles>
  <dxfs count="11">
    <dxf>
      <fill>
        <patternFill patternType="solid">
          <fgColor rgb="FF8DFF8A"/>
          <bgColor rgb="FF8DFF8A"/>
        </patternFill>
      </fill>
    </dxf>
    <dxf>
      <fill>
        <patternFill patternType="solid">
          <fgColor rgb="FFFF6262"/>
          <bgColor rgb="FFFF6262"/>
        </patternFill>
      </fill>
    </dxf>
    <dxf>
      <fill>
        <patternFill patternType="solid">
          <fgColor rgb="FFFF7A7A"/>
          <bgColor rgb="FFFF7A7A"/>
        </patternFill>
      </fill>
    </dxf>
    <dxf>
      <fill>
        <patternFill patternType="solid">
          <fgColor rgb="FF7EFFCB"/>
          <bgColor rgb="FF7EFFCB"/>
        </patternFill>
      </fill>
    </dxf>
    <dxf>
      <font>
        <color rgb="FFFFFFFF"/>
      </font>
      <fill>
        <patternFill patternType="solid">
          <fgColor rgb="FF1155CC"/>
          <bgColor rgb="FF1155CC"/>
        </patternFill>
      </fill>
    </dxf>
    <dxf>
      <fill>
        <patternFill patternType="solid">
          <fgColor rgb="FFE7F9EF"/>
          <bgColor rgb="FFE7F9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63D297"/>
          <bgColor rgb="FF63D297"/>
        </patternFill>
      </fill>
    </dxf>
    <dxf>
      <fill>
        <patternFill patternType="solid">
          <fgColor rgb="FFFEF8E3"/>
          <bgColor rgb="FFFEF8E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D966"/>
          <bgColor rgb="FFFFD966"/>
        </patternFill>
      </fill>
    </dxf>
  </dxfs>
  <tableStyles count="2">
    <tableStyle name="Data Set-style" pivot="0" count="3" xr9:uid="{00000000-0011-0000-FFFF-FFFF00000000}">
      <tableStyleElement type="headerRow" dxfId="10"/>
      <tableStyleElement type="firstRowStripe" dxfId="9"/>
      <tableStyleElement type="secondRowStripe" dxfId="8"/>
    </tableStyle>
    <tableStyle name="NSEBSE Code-style" pivot="0" count="3" xr9:uid="{00000000-0011-0000-FFFF-FFFF01000000}">
      <tableStyleElement type="headerRow" dxfId="7"/>
      <tableStyleElement type="firstRowStripe" dxfId="6"/>
      <tableStyleElement type="secondRowStripe" dxfId="5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J217">
  <tableColumns count="10">
    <tableColumn id="1" xr3:uid="{00000000-0010-0000-0000-000001000000}" name="Stock"/>
    <tableColumn id="2" xr3:uid="{00000000-0010-0000-0000-000002000000}" name="Market cap (in Rs Cr.)"/>
    <tableColumn id="3" xr3:uid="{00000000-0010-0000-0000-000003000000}" name="Current price"/>
    <tableColumn id="4" xr3:uid="{00000000-0010-0000-0000-000004000000}" name="PE Ratio"/>
    <tableColumn id="5" xr3:uid="{00000000-0010-0000-0000-000005000000}" name="52 Week High"/>
    <tableColumn id="6" xr3:uid="{00000000-0010-0000-0000-000006000000}" name="% Below 52 week high"/>
    <tableColumn id="7" xr3:uid="{00000000-0010-0000-0000-000007000000}" name="52 Week Low"/>
    <tableColumn id="8" xr3:uid="{00000000-0010-0000-0000-000008000000}" name="% Above 52 Week low"/>
    <tableColumn id="9" xr3:uid="{00000000-0010-0000-0000-000009000000}" name="Yesterday Closing Price"/>
    <tableColumn id="10" xr3:uid="{00000000-0010-0000-0000-00000A000000}" name="% Change"/>
  </tableColumns>
  <tableStyleInfo name="Data Set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3:C219">
  <tableColumns count="3">
    <tableColumn id="1" xr3:uid="{00000000-0010-0000-0100-000001000000}" name="Stock"/>
    <tableColumn id="2" xr3:uid="{00000000-0010-0000-0100-000002000000}" name="Industry"/>
    <tableColumn id="3" xr3:uid="{00000000-0010-0000-0100-000003000000}" name="NSE/BSE Code"/>
  </tableColumns>
  <tableStyleInfo name="NSEBSE Code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FF"/>
    <outlinePr summaryBelow="0" summaryRight="0"/>
  </sheetPr>
  <dimension ref="A1:AC217"/>
  <sheetViews>
    <sheetView workbookViewId="0">
      <pane xSplit="10" topLeftCell="K1" activePane="topRight" state="frozen"/>
      <selection pane="topRight" activeCell="L2" sqref="L2"/>
    </sheetView>
  </sheetViews>
  <sheetFormatPr defaultColWidth="12.6640625" defaultRowHeight="15.75" customHeight="1"/>
  <cols>
    <col min="1" max="1" width="24.33203125" customWidth="1"/>
    <col min="2" max="2" width="17" customWidth="1"/>
    <col min="6" max="6" width="12.88671875" customWidth="1"/>
    <col min="9" max="9" width="14.77734375" customWidth="1"/>
    <col min="10" max="10" width="20.6640625" customWidth="1"/>
    <col min="11" max="11" width="28" customWidth="1"/>
    <col min="12" max="29" width="19.6640625" customWidth="1"/>
  </cols>
  <sheetData>
    <row r="1" spans="1:29" ht="4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 spans="1:29" ht="24">
      <c r="A2" s="4" t="s">
        <v>10</v>
      </c>
      <c r="B2" s="5">
        <v>1234544.5174748001</v>
      </c>
      <c r="C2" s="6">
        <v>3374.2</v>
      </c>
      <c r="D2" s="7">
        <v>30.43</v>
      </c>
      <c r="E2" s="7">
        <v>4045.5</v>
      </c>
      <c r="F2" s="8">
        <v>0.16593746137683851</v>
      </c>
      <c r="G2" s="7">
        <v>2926</v>
      </c>
      <c r="H2" s="8">
        <v>0.15317840054682152</v>
      </c>
      <c r="I2" s="7">
        <v>3334.6</v>
      </c>
      <c r="J2" s="8">
        <v>1.187548731482034E-2</v>
      </c>
      <c r="K2" s="9"/>
      <c r="L2" s="9"/>
      <c r="M2" s="9"/>
      <c r="N2" s="9"/>
      <c r="O2" s="9"/>
      <c r="P2" s="9"/>
      <c r="Q2" s="9"/>
      <c r="R2" s="9"/>
      <c r="S2" s="9" t="e">
        <f>VLOOKUP(A2,D2:D22,2,FALSE)</f>
        <v>#N/A</v>
      </c>
      <c r="T2" s="9"/>
      <c r="U2" s="9"/>
      <c r="V2" s="9"/>
      <c r="W2" s="9"/>
      <c r="X2" s="9"/>
      <c r="Y2" s="9" t="s">
        <v>493</v>
      </c>
      <c r="Z2" s="9"/>
      <c r="AA2" s="9"/>
      <c r="AB2" s="9"/>
      <c r="AC2" s="9"/>
    </row>
    <row r="3" spans="1:29" ht="24">
      <c r="A3" s="4" t="s">
        <v>11</v>
      </c>
      <c r="B3" s="5">
        <v>616301.32687500003</v>
      </c>
      <c r="C3" s="7">
        <v>2620.6</v>
      </c>
      <c r="D3" s="7">
        <v>63.81</v>
      </c>
      <c r="E3" s="7">
        <v>2741.6</v>
      </c>
      <c r="F3" s="8">
        <v>4.4134811788736503E-2</v>
      </c>
      <c r="G3" s="7">
        <v>1901.55</v>
      </c>
      <c r="H3" s="8">
        <v>0.37813888669769397</v>
      </c>
      <c r="I3" s="7">
        <v>2590.0500000000002</v>
      </c>
      <c r="J3" s="8">
        <v>1.1795139089978852E-2</v>
      </c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</row>
    <row r="4" spans="1:29" ht="24">
      <c r="A4" s="4" t="s">
        <v>12</v>
      </c>
      <c r="B4" s="5">
        <v>441027.39724590001</v>
      </c>
      <c r="C4" s="7">
        <v>764.6</v>
      </c>
      <c r="D4" s="7">
        <v>65.86</v>
      </c>
      <c r="E4" s="7">
        <v>860.55</v>
      </c>
      <c r="F4" s="8">
        <v>0.11149846028702566</v>
      </c>
      <c r="G4" s="7">
        <v>628.75</v>
      </c>
      <c r="H4" s="8">
        <v>0.2160636182902585</v>
      </c>
      <c r="I4" s="7">
        <v>756.9</v>
      </c>
      <c r="J4" s="8">
        <v>1.0173074382349117E-2</v>
      </c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</row>
    <row r="5" spans="1:29" ht="24">
      <c r="A5" s="4" t="s">
        <v>13</v>
      </c>
      <c r="B5" s="5">
        <v>361172.63514019997</v>
      </c>
      <c r="C5" s="7">
        <v>5977</v>
      </c>
      <c r="D5" s="7">
        <v>36.520000000000003</v>
      </c>
      <c r="E5" s="7">
        <v>8045</v>
      </c>
      <c r="F5" s="8">
        <v>0.25705407085146054</v>
      </c>
      <c r="G5" s="7">
        <v>5220</v>
      </c>
      <c r="H5" s="8">
        <v>0.1450191570881226</v>
      </c>
      <c r="I5" s="7">
        <v>5898.4</v>
      </c>
      <c r="J5" s="8">
        <v>1.3325647633256539E-2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</row>
    <row r="6" spans="1:29" ht="24">
      <c r="A6" s="4" t="s">
        <v>14</v>
      </c>
      <c r="B6" s="5">
        <v>278960.09956589999</v>
      </c>
      <c r="C6" s="7">
        <v>2912</v>
      </c>
      <c r="D6" s="7">
        <v>76.19</v>
      </c>
      <c r="E6" s="7">
        <v>3582.9</v>
      </c>
      <c r="F6" s="8">
        <v>0.18725055122945103</v>
      </c>
      <c r="G6" s="7">
        <v>2560</v>
      </c>
      <c r="H6" s="8">
        <v>0.13750000000000001</v>
      </c>
      <c r="I6" s="7">
        <v>2915.95</v>
      </c>
      <c r="J6" s="8">
        <v>-1.3546185634183776E-3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</row>
    <row r="7" spans="1:29" ht="24">
      <c r="A7" s="4" t="s">
        <v>15</v>
      </c>
      <c r="B7" s="5">
        <v>291770.1146186</v>
      </c>
      <c r="C7" s="7">
        <v>1077</v>
      </c>
      <c r="D7" s="7" t="s">
        <v>16</v>
      </c>
      <c r="E7" s="7">
        <v>1359.4</v>
      </c>
      <c r="F7" s="8">
        <v>0.20773870825364135</v>
      </c>
      <c r="G7" s="7">
        <v>877.35</v>
      </c>
      <c r="H7" s="8">
        <v>0.22756026671225849</v>
      </c>
      <c r="I7" s="7">
        <v>1071.6500000000001</v>
      </c>
      <c r="J7" s="8">
        <v>4.99230159100444E-3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</row>
    <row r="8" spans="1:29" ht="24">
      <c r="A8" s="4" t="s">
        <v>17</v>
      </c>
      <c r="B8" s="5">
        <v>255438.41859260001</v>
      </c>
      <c r="C8" s="7">
        <v>8454.2000000000007</v>
      </c>
      <c r="D8" s="7">
        <v>42.1</v>
      </c>
      <c r="E8" s="7">
        <v>9769</v>
      </c>
      <c r="F8" s="8">
        <v>0.13458900603951268</v>
      </c>
      <c r="G8" s="7">
        <v>6536.55</v>
      </c>
      <c r="H8" s="8">
        <v>0.29337341563974889</v>
      </c>
      <c r="I8" s="7">
        <v>8369.2000000000007</v>
      </c>
      <c r="J8" s="8">
        <v>1.0156287339291688E-2</v>
      </c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</row>
    <row r="9" spans="1:29" ht="24">
      <c r="A9" s="4" t="s">
        <v>18</v>
      </c>
      <c r="B9" s="5">
        <v>250157.93508530001</v>
      </c>
      <c r="C9" s="7">
        <v>3855</v>
      </c>
      <c r="D9" s="7">
        <v>109.05</v>
      </c>
      <c r="E9" s="7">
        <v>4609</v>
      </c>
      <c r="F9" s="8">
        <v>0.16359297027554784</v>
      </c>
      <c r="G9" s="7">
        <v>3186</v>
      </c>
      <c r="H9" s="8">
        <v>0.20998116760828625</v>
      </c>
      <c r="I9" s="7">
        <v>3911.8</v>
      </c>
      <c r="J9" s="8">
        <v>-1.4520169742829435E-2</v>
      </c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</row>
    <row r="10" spans="1:29" ht="24">
      <c r="A10" s="4" t="s">
        <v>19</v>
      </c>
      <c r="B10" s="5">
        <v>302617.16662500001</v>
      </c>
      <c r="C10" s="7">
        <v>2153.75</v>
      </c>
      <c r="D10" s="7">
        <v>31.53</v>
      </c>
      <c r="E10" s="7">
        <v>2210.5</v>
      </c>
      <c r="F10" s="8">
        <v>2.5672924677674736E-2</v>
      </c>
      <c r="G10" s="7">
        <v>1456.8</v>
      </c>
      <c r="H10" s="8">
        <v>0.4784115870400879</v>
      </c>
      <c r="I10" s="7">
        <v>2160.1999999999998</v>
      </c>
      <c r="J10" s="8">
        <v>-2.9858346449401995E-3</v>
      </c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</row>
    <row r="11" spans="1:29" ht="24">
      <c r="A11" s="4" t="s">
        <v>20</v>
      </c>
      <c r="B11" s="5">
        <v>221292.50643760001</v>
      </c>
      <c r="C11" s="7">
        <v>1391</v>
      </c>
      <c r="D11" s="7">
        <v>40.479999999999997</v>
      </c>
      <c r="E11" s="7">
        <v>3724.2</v>
      </c>
      <c r="F11" s="8">
        <v>0.62649696579131087</v>
      </c>
      <c r="G11" s="7">
        <v>1374.35</v>
      </c>
      <c r="H11" s="8">
        <v>1.2114817913923012E-2</v>
      </c>
      <c r="I11" s="7">
        <v>1387.8</v>
      </c>
      <c r="J11" s="8">
        <v>2.3058077532786031E-3</v>
      </c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</row>
    <row r="12" spans="1:29" ht="24">
      <c r="A12" s="4" t="s">
        <v>21</v>
      </c>
      <c r="B12" s="5">
        <v>190752.2</v>
      </c>
      <c r="C12" s="7">
        <v>19782.3</v>
      </c>
      <c r="D12" s="7">
        <v>88.1</v>
      </c>
      <c r="E12" s="7">
        <v>21050</v>
      </c>
      <c r="F12" s="8">
        <v>6.0223277909738755E-2</v>
      </c>
      <c r="G12" s="7">
        <v>16000</v>
      </c>
      <c r="H12" s="8">
        <v>0.23639374999999996</v>
      </c>
      <c r="I12" s="7">
        <v>19873.25</v>
      </c>
      <c r="J12" s="8">
        <v>-4.5765035915112384E-3</v>
      </c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</row>
    <row r="13" spans="1:29" ht="24">
      <c r="A13" s="4" t="s">
        <v>22</v>
      </c>
      <c r="B13" s="5">
        <v>208975.8</v>
      </c>
      <c r="C13" s="7">
        <v>7244.95</v>
      </c>
      <c r="D13" s="7">
        <v>31.35</v>
      </c>
      <c r="E13" s="7">
        <v>7946</v>
      </c>
      <c r="F13" s="8">
        <v>8.8226780770198868E-2</v>
      </c>
      <c r="G13" s="7">
        <v>5157.05</v>
      </c>
      <c r="H13" s="8">
        <v>0.40486324546009822</v>
      </c>
      <c r="I13" s="7">
        <v>7153.35</v>
      </c>
      <c r="J13" s="8">
        <v>1.2805189177098764E-2</v>
      </c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</row>
    <row r="14" spans="1:29" ht="24">
      <c r="A14" s="4" t="s">
        <v>23</v>
      </c>
      <c r="B14" s="5">
        <v>158785.37168929999</v>
      </c>
      <c r="C14" s="7">
        <v>1327.55</v>
      </c>
      <c r="D14" s="7">
        <v>16.12</v>
      </c>
      <c r="E14" s="7">
        <v>1366.55</v>
      </c>
      <c r="F14" s="8">
        <v>2.8539021623797154E-2</v>
      </c>
      <c r="G14" s="7">
        <v>671.15</v>
      </c>
      <c r="H14" s="8">
        <v>0.97802279669224468</v>
      </c>
      <c r="I14" s="7">
        <v>1319.9</v>
      </c>
      <c r="J14" s="8">
        <v>5.795893628305071E-3</v>
      </c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</row>
    <row r="15" spans="1:29" ht="24">
      <c r="A15" s="4" t="s">
        <v>24</v>
      </c>
      <c r="B15" s="5">
        <v>101964.8629622</v>
      </c>
      <c r="C15" s="7">
        <v>3602.45</v>
      </c>
      <c r="D15" s="7">
        <v>17.79</v>
      </c>
      <c r="E15" s="7">
        <v>4131.75</v>
      </c>
      <c r="F15" s="8">
        <v>0.12810552429358024</v>
      </c>
      <c r="G15" s="7">
        <v>3125</v>
      </c>
      <c r="H15" s="8">
        <v>0.15278399999999995</v>
      </c>
      <c r="I15" s="7">
        <v>3570.3</v>
      </c>
      <c r="J15" s="8">
        <v>9.0048455311877527E-3</v>
      </c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</row>
    <row r="16" spans="1:29" ht="24">
      <c r="A16" s="4" t="s">
        <v>25</v>
      </c>
      <c r="B16" s="5">
        <v>127340</v>
      </c>
      <c r="C16" s="7">
        <v>2513</v>
      </c>
      <c r="D16" s="7">
        <v>98.38</v>
      </c>
      <c r="E16" s="7">
        <v>2918.95</v>
      </c>
      <c r="F16" s="8">
        <v>0.13907398208259814</v>
      </c>
      <c r="G16" s="7">
        <v>1988.55</v>
      </c>
      <c r="H16" s="8">
        <v>0.26373488220059843</v>
      </c>
      <c r="I16" s="7">
        <v>2495.5</v>
      </c>
      <c r="J16" s="8">
        <v>7.0126227208976155E-3</v>
      </c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</row>
    <row r="17" spans="1:29" ht="24">
      <c r="A17" s="4" t="s">
        <v>26</v>
      </c>
      <c r="B17" s="5">
        <v>130568.986925</v>
      </c>
      <c r="C17" s="7">
        <v>1307</v>
      </c>
      <c r="D17" s="7">
        <v>78.069999999999993</v>
      </c>
      <c r="E17" s="7">
        <v>1340.35</v>
      </c>
      <c r="F17" s="8">
        <v>2.4881560786361705E-2</v>
      </c>
      <c r="G17" s="7">
        <v>1003.5</v>
      </c>
      <c r="H17" s="8">
        <v>0.30244145490782259</v>
      </c>
      <c r="I17" s="7">
        <v>1315.7</v>
      </c>
      <c r="J17" s="8">
        <v>-6.6124496465760014E-3</v>
      </c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</row>
    <row r="18" spans="1:29" ht="24">
      <c r="A18" s="4" t="s">
        <v>27</v>
      </c>
      <c r="B18" s="5">
        <v>147293.6037181</v>
      </c>
      <c r="C18" s="7">
        <v>120.45</v>
      </c>
      <c r="D18" s="7">
        <v>5.13</v>
      </c>
      <c r="E18" s="7">
        <v>138.63</v>
      </c>
      <c r="F18" s="8">
        <v>0.1311404457909543</v>
      </c>
      <c r="G18" s="7">
        <v>82.71</v>
      </c>
      <c r="H18" s="8">
        <v>0.45629307217990583</v>
      </c>
      <c r="I18" s="7">
        <v>118.05</v>
      </c>
      <c r="J18" s="8">
        <v>2.0330368487928893E-2</v>
      </c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</row>
    <row r="19" spans="1:29" ht="24">
      <c r="A19" s="4" t="s">
        <v>28</v>
      </c>
      <c r="B19" s="5">
        <v>88977.11</v>
      </c>
      <c r="C19" s="7">
        <v>3352.15</v>
      </c>
      <c r="D19" s="7">
        <v>29.74</v>
      </c>
      <c r="E19" s="7">
        <v>4668</v>
      </c>
      <c r="F19" s="8">
        <v>0.28188731790916877</v>
      </c>
      <c r="G19" s="7">
        <v>3195.15</v>
      </c>
      <c r="H19" s="8">
        <v>4.9136973225044206E-2</v>
      </c>
      <c r="I19" s="7">
        <v>3305.3</v>
      </c>
      <c r="J19" s="8">
        <v>1.4174205064593201E-2</v>
      </c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</row>
    <row r="20" spans="1:29" ht="24">
      <c r="A20" s="4" t="s">
        <v>29</v>
      </c>
      <c r="B20" s="5">
        <v>97631.018453700002</v>
      </c>
      <c r="C20" s="7">
        <v>1002.8</v>
      </c>
      <c r="D20" s="7">
        <v>16.8</v>
      </c>
      <c r="E20" s="7">
        <v>1751</v>
      </c>
      <c r="F20" s="8">
        <v>0.42729868646487723</v>
      </c>
      <c r="G20" s="7">
        <v>943.7</v>
      </c>
      <c r="H20" s="8">
        <v>6.2625834481296924E-2</v>
      </c>
      <c r="I20" s="7">
        <v>1001.55</v>
      </c>
      <c r="J20" s="8">
        <v>1.2480654984773601E-3</v>
      </c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</row>
    <row r="21" spans="1:29" ht="24">
      <c r="A21" s="4" t="s">
        <v>30</v>
      </c>
      <c r="B21" s="5">
        <v>96383.937255199999</v>
      </c>
      <c r="C21" s="7">
        <v>544</v>
      </c>
      <c r="D21" s="7">
        <v>55.79</v>
      </c>
      <c r="E21" s="7">
        <v>610.75</v>
      </c>
      <c r="F21" s="8">
        <v>0.10929185427752763</v>
      </c>
      <c r="G21" s="7">
        <v>482.25</v>
      </c>
      <c r="H21" s="8">
        <v>0.12804561949196475</v>
      </c>
      <c r="I21" s="7">
        <v>544.95000000000005</v>
      </c>
      <c r="J21" s="8">
        <v>-1.7432791999266821E-3</v>
      </c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</row>
    <row r="22" spans="1:29" ht="24">
      <c r="A22" s="4" t="s">
        <v>31</v>
      </c>
      <c r="B22" s="5">
        <v>104442.9</v>
      </c>
      <c r="C22" s="7">
        <v>4328</v>
      </c>
      <c r="D22" s="7">
        <v>65.900000000000006</v>
      </c>
      <c r="E22" s="7">
        <v>4537</v>
      </c>
      <c r="F22" s="8">
        <v>4.6065682168834034E-2</v>
      </c>
      <c r="G22" s="7">
        <v>3050</v>
      </c>
      <c r="H22" s="8">
        <v>0.41901639344262293</v>
      </c>
      <c r="I22" s="7">
        <v>4299.25</v>
      </c>
      <c r="J22" s="8">
        <v>6.6872128859684831E-3</v>
      </c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</row>
    <row r="23" spans="1:29" ht="24">
      <c r="A23" s="4" t="s">
        <v>32</v>
      </c>
      <c r="B23" s="5">
        <v>86543.229623199994</v>
      </c>
      <c r="C23" s="7">
        <v>3164.9</v>
      </c>
      <c r="D23" s="7">
        <v>37.119999999999997</v>
      </c>
      <c r="E23" s="7">
        <v>3889.65</v>
      </c>
      <c r="F23" s="8">
        <v>0.18632781869834047</v>
      </c>
      <c r="G23" s="7">
        <v>2159.5500000000002</v>
      </c>
      <c r="H23" s="8">
        <v>0.46553680164849148</v>
      </c>
      <c r="I23" s="7">
        <v>3103.25</v>
      </c>
      <c r="J23" s="8">
        <v>1.9866269233867747E-2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</row>
    <row r="24" spans="1:29" ht="24">
      <c r="A24" s="4" t="s">
        <v>33</v>
      </c>
      <c r="B24" s="5">
        <v>86182.29</v>
      </c>
      <c r="C24" s="7">
        <v>1068.8499999999999</v>
      </c>
      <c r="D24" s="7">
        <v>33.64</v>
      </c>
      <c r="E24" s="7">
        <v>1185.25</v>
      </c>
      <c r="F24" s="8">
        <v>9.8207129297616616E-2</v>
      </c>
      <c r="G24" s="7">
        <v>860</v>
      </c>
      <c r="H24" s="8">
        <v>0.24284883720930223</v>
      </c>
      <c r="I24" s="7">
        <v>1061.1500000000001</v>
      </c>
      <c r="J24" s="8">
        <v>7.2562785657068439E-3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</row>
    <row r="25" spans="1:29" ht="24">
      <c r="A25" s="4" t="s">
        <v>34</v>
      </c>
      <c r="B25" s="5">
        <v>102995.3567038</v>
      </c>
      <c r="C25" s="7">
        <v>518.70000000000005</v>
      </c>
      <c r="D25" s="7">
        <v>57.36</v>
      </c>
      <c r="E25" s="7">
        <v>598.15</v>
      </c>
      <c r="F25" s="8">
        <v>0.13282621416032755</v>
      </c>
      <c r="G25" s="7">
        <v>274</v>
      </c>
      <c r="H25" s="8">
        <v>0.89306569343065711</v>
      </c>
      <c r="I25" s="7">
        <v>510.4</v>
      </c>
      <c r="J25" s="8">
        <v>1.626175548589355E-2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</row>
    <row r="26" spans="1:29" ht="24">
      <c r="A26" s="4" t="s">
        <v>35</v>
      </c>
      <c r="B26" s="5">
        <v>74336.763066500003</v>
      </c>
      <c r="C26" s="7">
        <v>786.05</v>
      </c>
      <c r="D26" s="7">
        <v>35.28</v>
      </c>
      <c r="E26" s="7">
        <v>1028.6500000000001</v>
      </c>
      <c r="F26" s="8">
        <v>0.23584309531910769</v>
      </c>
      <c r="G26" s="7">
        <v>655.7</v>
      </c>
      <c r="H26" s="8">
        <v>0.1987951807228914</v>
      </c>
      <c r="I26" s="7">
        <v>780.25</v>
      </c>
      <c r="J26" s="8">
        <v>7.4335148990707523E-3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</row>
    <row r="27" spans="1:29" ht="24">
      <c r="A27" s="4" t="s">
        <v>36</v>
      </c>
      <c r="B27" s="5">
        <v>126813.4</v>
      </c>
      <c r="C27" s="7">
        <v>4289.8</v>
      </c>
      <c r="D27" s="7">
        <v>34.729999999999997</v>
      </c>
      <c r="E27" s="7">
        <v>4293.25</v>
      </c>
      <c r="F27" s="8">
        <v>8.0358702614565143E-4</v>
      </c>
      <c r="G27" s="7">
        <v>4147.45</v>
      </c>
      <c r="H27" s="8">
        <v>3.4322294421873768E-2</v>
      </c>
      <c r="I27" s="7">
        <v>4279.2</v>
      </c>
      <c r="J27" s="8">
        <v>2.4770985230885127E-3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</row>
    <row r="28" spans="1:29" ht="24">
      <c r="A28" s="4" t="s">
        <v>37</v>
      </c>
      <c r="B28" s="5">
        <v>73418.667839999995</v>
      </c>
      <c r="C28" s="7">
        <v>1167.55</v>
      </c>
      <c r="D28" s="7">
        <v>67.239999999999995</v>
      </c>
      <c r="E28" s="7">
        <v>1405.55</v>
      </c>
      <c r="F28" s="8">
        <v>0.16932873252463448</v>
      </c>
      <c r="G28" s="7">
        <v>1024.5</v>
      </c>
      <c r="H28" s="8">
        <v>0.1396290873596876</v>
      </c>
      <c r="I28" s="7">
        <v>1192.5999999999999</v>
      </c>
      <c r="J28" s="8">
        <v>-2.1004527922186784E-2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</row>
    <row r="29" spans="1:29" ht="24">
      <c r="A29" s="4" t="s">
        <v>38</v>
      </c>
      <c r="B29" s="5">
        <v>42070.769219599999</v>
      </c>
      <c r="C29" s="7">
        <v>147.6</v>
      </c>
      <c r="D29" s="7">
        <v>918.2</v>
      </c>
      <c r="E29" s="7">
        <v>348</v>
      </c>
      <c r="F29" s="8">
        <v>0.57586206896551728</v>
      </c>
      <c r="G29" s="7">
        <v>139.35</v>
      </c>
      <c r="H29" s="8">
        <v>5.9203444564047365E-2</v>
      </c>
      <c r="I29" s="7">
        <v>149.75</v>
      </c>
      <c r="J29" s="8">
        <v>-1.4357262103505882E-2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</row>
    <row r="30" spans="1:29" ht="48">
      <c r="A30" s="4" t="s">
        <v>39</v>
      </c>
      <c r="B30" s="5">
        <v>69898.962369700006</v>
      </c>
      <c r="C30" s="7">
        <v>752.8</v>
      </c>
      <c r="D30" s="7">
        <v>65.040000000000006</v>
      </c>
      <c r="E30" s="7">
        <v>861.15</v>
      </c>
      <c r="F30" s="8">
        <v>0.12582012425245315</v>
      </c>
      <c r="G30" s="7">
        <v>650.20000000000005</v>
      </c>
      <c r="H30" s="8">
        <v>0.15779760073823423</v>
      </c>
      <c r="I30" s="7">
        <v>754.25</v>
      </c>
      <c r="J30" s="8">
        <v>-1.9224395094465303E-3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</row>
    <row r="31" spans="1:29" ht="24">
      <c r="A31" s="4" t="s">
        <v>40</v>
      </c>
      <c r="B31" s="5">
        <v>66015.776955299996</v>
      </c>
      <c r="C31" s="7">
        <v>206.55</v>
      </c>
      <c r="D31" s="7">
        <v>25.89</v>
      </c>
      <c r="E31" s="7">
        <v>298</v>
      </c>
      <c r="F31" s="8">
        <v>0.30687919463087243</v>
      </c>
      <c r="G31" s="7">
        <v>190</v>
      </c>
      <c r="H31" s="8">
        <v>8.7105263157894797E-2</v>
      </c>
      <c r="I31" s="7">
        <v>205.65</v>
      </c>
      <c r="J31" s="8">
        <v>4.3763676148796775E-3</v>
      </c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</row>
    <row r="32" spans="1:29" ht="24">
      <c r="A32" s="4" t="s">
        <v>41</v>
      </c>
      <c r="B32" s="5">
        <v>64133.35</v>
      </c>
      <c r="C32" s="7">
        <v>497.5</v>
      </c>
      <c r="D32" s="7">
        <v>52.21</v>
      </c>
      <c r="E32" s="7">
        <v>554.35</v>
      </c>
      <c r="F32" s="8">
        <v>0.10255253900965097</v>
      </c>
      <c r="G32" s="7">
        <v>455.65</v>
      </c>
      <c r="H32" s="8">
        <v>9.1846812246241694E-2</v>
      </c>
      <c r="I32" s="7">
        <v>501.6</v>
      </c>
      <c r="J32" s="8">
        <v>-8.1738437001595346E-3</v>
      </c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</row>
    <row r="33" spans="1:29" ht="24">
      <c r="A33" s="4" t="s">
        <v>42</v>
      </c>
      <c r="B33" s="5">
        <v>54643.261700399999</v>
      </c>
      <c r="C33" s="7">
        <v>564</v>
      </c>
      <c r="D33" s="7">
        <v>57.95</v>
      </c>
      <c r="E33" s="7">
        <v>793.05</v>
      </c>
      <c r="F33" s="8">
        <v>0.28882163797995081</v>
      </c>
      <c r="G33" s="7">
        <v>543.6</v>
      </c>
      <c r="H33" s="8">
        <v>3.7527593818984503E-2</v>
      </c>
      <c r="I33" s="7">
        <v>561.95000000000005</v>
      </c>
      <c r="J33" s="8">
        <v>3.6480113889135234E-3</v>
      </c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</row>
    <row r="34" spans="1:29" ht="24">
      <c r="A34" s="4" t="s">
        <v>43</v>
      </c>
      <c r="B34" s="5">
        <v>52280.081333900001</v>
      </c>
      <c r="C34" s="7">
        <v>77.150000000000006</v>
      </c>
      <c r="D34" s="7">
        <v>67.22</v>
      </c>
      <c r="E34" s="7">
        <v>165.03</v>
      </c>
      <c r="F34" s="8">
        <v>0.5325092407441071</v>
      </c>
      <c r="G34" s="7">
        <v>61.85</v>
      </c>
      <c r="H34" s="8">
        <v>0.24737267582861769</v>
      </c>
      <c r="I34" s="7">
        <v>78.150000000000006</v>
      </c>
      <c r="J34" s="8">
        <v>-1.2795905310300703E-2</v>
      </c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</row>
    <row r="35" spans="1:29" ht="24">
      <c r="A35" s="4" t="s">
        <v>44</v>
      </c>
      <c r="B35" s="5">
        <v>54522.74</v>
      </c>
      <c r="C35" s="7">
        <v>2732</v>
      </c>
      <c r="D35" s="7">
        <v>21.06</v>
      </c>
      <c r="E35" s="7">
        <v>2938.6</v>
      </c>
      <c r="F35" s="8">
        <v>7.0305587694820634E-2</v>
      </c>
      <c r="G35" s="7">
        <v>2146.85</v>
      </c>
      <c r="H35" s="8">
        <v>0.27256212590539636</v>
      </c>
      <c r="I35" s="7">
        <v>2694.25</v>
      </c>
      <c r="J35" s="8">
        <v>1.4011320404565278E-2</v>
      </c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</row>
    <row r="36" spans="1:29" ht="24">
      <c r="A36" s="4" t="s">
        <v>45</v>
      </c>
      <c r="B36" s="5">
        <v>44392.394999999997</v>
      </c>
      <c r="C36" s="7">
        <v>53.25</v>
      </c>
      <c r="D36" s="7" t="s">
        <v>16</v>
      </c>
      <c r="E36" s="7">
        <v>135.35</v>
      </c>
      <c r="F36" s="8">
        <v>0.60657554488363497</v>
      </c>
      <c r="G36" s="7">
        <v>40.549999999999997</v>
      </c>
      <c r="H36" s="8">
        <v>0.3131935881627621</v>
      </c>
      <c r="I36" s="7">
        <v>53.75</v>
      </c>
      <c r="J36" s="8">
        <v>-9.3023255813953487E-3</v>
      </c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</row>
    <row r="37" spans="1:29" ht="24">
      <c r="A37" s="4" t="s">
        <v>46</v>
      </c>
      <c r="B37" s="5">
        <v>48135.11</v>
      </c>
      <c r="C37" s="7">
        <v>3731.8</v>
      </c>
      <c r="D37" s="7">
        <v>8.76</v>
      </c>
      <c r="E37" s="7">
        <v>5790</v>
      </c>
      <c r="F37" s="8">
        <v>0.35547495682210706</v>
      </c>
      <c r="G37" s="7">
        <v>3314</v>
      </c>
      <c r="H37" s="8">
        <v>0.12607121303560656</v>
      </c>
      <c r="I37" s="7">
        <v>3719.3</v>
      </c>
      <c r="J37" s="8">
        <v>3.3608474712983625E-3</v>
      </c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</row>
    <row r="38" spans="1:29" ht="24">
      <c r="A38" s="4" t="s">
        <v>47</v>
      </c>
      <c r="B38" s="5">
        <v>38754.622388999996</v>
      </c>
      <c r="C38" s="7">
        <v>6223</v>
      </c>
      <c r="D38" s="7">
        <v>57.85</v>
      </c>
      <c r="E38" s="7">
        <v>10760</v>
      </c>
      <c r="F38" s="8">
        <v>0.42165427509293679</v>
      </c>
      <c r="G38" s="7">
        <v>5709.05</v>
      </c>
      <c r="H38" s="8">
        <v>9.0023734246503326E-2</v>
      </c>
      <c r="I38" s="7">
        <v>6196.65</v>
      </c>
      <c r="J38" s="8">
        <v>4.2522976124196726E-3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</row>
    <row r="39" spans="1:29" ht="24">
      <c r="A39" s="4" t="s">
        <v>48</v>
      </c>
      <c r="B39" s="5">
        <v>53833.660580600001</v>
      </c>
      <c r="C39" s="7">
        <v>718.45</v>
      </c>
      <c r="D39" s="7">
        <v>13.58</v>
      </c>
      <c r="E39" s="7">
        <v>848</v>
      </c>
      <c r="F39" s="8">
        <v>0.15277122641509427</v>
      </c>
      <c r="G39" s="7">
        <v>607.79999999999995</v>
      </c>
      <c r="H39" s="8">
        <v>0.18205001645278068</v>
      </c>
      <c r="I39" s="7">
        <v>719.05</v>
      </c>
      <c r="J39" s="8">
        <v>-8.3443432306502894E-4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</row>
    <row r="40" spans="1:29" ht="24">
      <c r="A40" s="4" t="s">
        <v>49</v>
      </c>
      <c r="B40" s="5">
        <v>51348.003855299998</v>
      </c>
      <c r="C40" s="7">
        <v>641</v>
      </c>
      <c r="D40" s="7">
        <v>57.32</v>
      </c>
      <c r="E40" s="7">
        <v>918.65</v>
      </c>
      <c r="F40" s="8">
        <v>0.30223697817449519</v>
      </c>
      <c r="G40" s="7">
        <v>557</v>
      </c>
      <c r="H40" s="8">
        <v>0.15080789946140036</v>
      </c>
      <c r="I40" s="7">
        <v>640.65</v>
      </c>
      <c r="J40" s="8">
        <v>5.4632014360418756E-4</v>
      </c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</row>
    <row r="41" spans="1:29" ht="24">
      <c r="A41" s="4" t="s">
        <v>50</v>
      </c>
      <c r="B41" s="5">
        <v>38329.828600000001</v>
      </c>
      <c r="C41" s="7">
        <v>237.75</v>
      </c>
      <c r="D41" s="7">
        <v>9.94</v>
      </c>
      <c r="E41" s="7">
        <v>349.55</v>
      </c>
      <c r="F41" s="8">
        <v>0.31983979402088403</v>
      </c>
      <c r="G41" s="7">
        <v>209.55</v>
      </c>
      <c r="H41" s="8">
        <v>0.13457408732999279</v>
      </c>
      <c r="I41" s="7">
        <v>239.25</v>
      </c>
      <c r="J41" s="8">
        <v>-6.269592476489028E-3</v>
      </c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</row>
    <row r="42" spans="1:29" ht="24">
      <c r="A42" s="4" t="s">
        <v>51</v>
      </c>
      <c r="B42" s="5">
        <v>44894.62</v>
      </c>
      <c r="C42" s="7">
        <v>40260</v>
      </c>
      <c r="D42" s="7">
        <v>61.16</v>
      </c>
      <c r="E42" s="7">
        <v>54349.1</v>
      </c>
      <c r="F42" s="8">
        <v>0.25923336356995791</v>
      </c>
      <c r="G42" s="7">
        <v>37825</v>
      </c>
      <c r="H42" s="8">
        <v>6.4375413086582942E-2</v>
      </c>
      <c r="I42" s="7">
        <v>40639.050000000003</v>
      </c>
      <c r="J42" s="8">
        <v>-9.327235749851507E-3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</row>
    <row r="43" spans="1:29" ht="24">
      <c r="A43" s="4" t="s">
        <v>52</v>
      </c>
      <c r="B43" s="5">
        <v>45155.216249999998</v>
      </c>
      <c r="C43" s="7">
        <v>13875</v>
      </c>
      <c r="D43" s="7"/>
      <c r="E43" s="7">
        <v>16466.400000000001</v>
      </c>
      <c r="F43" s="8">
        <v>0.15737501821891861</v>
      </c>
      <c r="G43" s="7">
        <v>12751</v>
      </c>
      <c r="H43" s="8">
        <v>8.8149949023605997E-2</v>
      </c>
      <c r="I43" s="7">
        <v>13925.15</v>
      </c>
      <c r="J43" s="8">
        <v>-3.6013974714814304E-3</v>
      </c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</row>
    <row r="44" spans="1:29" ht="24">
      <c r="A44" s="4" t="s">
        <v>53</v>
      </c>
      <c r="B44" s="5">
        <v>38348.867277899997</v>
      </c>
      <c r="C44" s="7">
        <v>2035.55</v>
      </c>
      <c r="D44" s="7">
        <v>24.59</v>
      </c>
      <c r="E44" s="7">
        <v>3466.4</v>
      </c>
      <c r="F44" s="8">
        <v>0.41277694438033696</v>
      </c>
      <c r="G44" s="7">
        <v>1897.35</v>
      </c>
      <c r="H44" s="8">
        <v>7.2838432550662788E-2</v>
      </c>
      <c r="I44" s="7">
        <v>2013.55</v>
      </c>
      <c r="J44" s="8">
        <v>1.0925976509150505E-2</v>
      </c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</row>
    <row r="45" spans="1:29" ht="24">
      <c r="A45" s="4" t="s">
        <v>54</v>
      </c>
      <c r="B45" s="5">
        <v>36419.923268999999</v>
      </c>
      <c r="C45" s="7">
        <v>559.9</v>
      </c>
      <c r="D45" s="7" t="s">
        <v>16</v>
      </c>
      <c r="E45" s="7">
        <v>1147.4000000000001</v>
      </c>
      <c r="F45" s="8">
        <v>0.51202719191214929</v>
      </c>
      <c r="G45" s="7">
        <v>439.6</v>
      </c>
      <c r="H45" s="8">
        <v>0.27365787079162862</v>
      </c>
      <c r="I45" s="7">
        <v>542.25</v>
      </c>
      <c r="J45" s="8">
        <v>3.2549562010142884E-2</v>
      </c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</row>
    <row r="46" spans="1:29" ht="24">
      <c r="A46" s="4" t="s">
        <v>55</v>
      </c>
      <c r="B46" s="5">
        <v>43195.870417700004</v>
      </c>
      <c r="C46" s="7">
        <v>2229</v>
      </c>
      <c r="D46" s="7">
        <v>30.72</v>
      </c>
      <c r="E46" s="7">
        <v>2537.4499999999998</v>
      </c>
      <c r="F46" s="8">
        <v>0.12155904549843341</v>
      </c>
      <c r="G46" s="7">
        <v>1690.55</v>
      </c>
      <c r="H46" s="8">
        <v>0.31850581171807996</v>
      </c>
      <c r="I46" s="7">
        <v>2214.25</v>
      </c>
      <c r="J46" s="8">
        <v>6.6613977644800725E-3</v>
      </c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</row>
    <row r="47" spans="1:29" ht="24">
      <c r="A47" s="4" t="s">
        <v>56</v>
      </c>
      <c r="B47" s="5">
        <v>43190.429962000002</v>
      </c>
      <c r="C47" s="7">
        <v>146.94999999999999</v>
      </c>
      <c r="D47" s="7">
        <v>227.06</v>
      </c>
      <c r="E47" s="7">
        <v>169.45</v>
      </c>
      <c r="F47" s="8">
        <v>0.13278253172027146</v>
      </c>
      <c r="G47" s="7">
        <v>93.2</v>
      </c>
      <c r="H47" s="8">
        <v>0.57671673819742475</v>
      </c>
      <c r="I47" s="7">
        <v>146.80000000000001</v>
      </c>
      <c r="J47" s="8">
        <v>1.0217983651224609E-3</v>
      </c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</row>
    <row r="48" spans="1:29" ht="24">
      <c r="A48" s="4" t="s">
        <v>57</v>
      </c>
      <c r="B48" s="5">
        <v>42774.199159999996</v>
      </c>
      <c r="C48" s="7">
        <v>1065.5</v>
      </c>
      <c r="D48" s="7">
        <v>11.41</v>
      </c>
      <c r="E48" s="7">
        <v>1526.4</v>
      </c>
      <c r="F48" s="8">
        <v>0.30195230607966461</v>
      </c>
      <c r="G48" s="7">
        <v>950.2</v>
      </c>
      <c r="H48" s="8">
        <v>0.12134287518417169</v>
      </c>
      <c r="I48" s="7">
        <v>1063.3</v>
      </c>
      <c r="J48" s="8">
        <v>2.0690303771278523E-3</v>
      </c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</row>
    <row r="49" spans="1:29" ht="24">
      <c r="A49" s="4" t="s">
        <v>58</v>
      </c>
      <c r="B49" s="5">
        <v>42833.63</v>
      </c>
      <c r="C49" s="7">
        <v>1625</v>
      </c>
      <c r="D49" s="7">
        <v>78.069999999999993</v>
      </c>
      <c r="E49" s="7">
        <v>1806.45</v>
      </c>
      <c r="F49" s="8">
        <v>0.10044562539787984</v>
      </c>
      <c r="G49" s="7">
        <v>1274.5</v>
      </c>
      <c r="H49" s="8">
        <v>0.27500980776775208</v>
      </c>
      <c r="I49" s="7">
        <v>1644.15</v>
      </c>
      <c r="J49" s="8">
        <v>-1.1647355776541125E-2</v>
      </c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</row>
    <row r="50" spans="1:29" ht="24">
      <c r="A50" s="4" t="s">
        <v>59</v>
      </c>
      <c r="B50" s="5">
        <v>45934.43</v>
      </c>
      <c r="C50" s="7">
        <v>2148</v>
      </c>
      <c r="D50" s="7">
        <v>33.200000000000003</v>
      </c>
      <c r="E50" s="7">
        <v>2507.35</v>
      </c>
      <c r="F50" s="8">
        <v>0.14331864318902424</v>
      </c>
      <c r="G50" s="7">
        <v>1690</v>
      </c>
      <c r="H50" s="8">
        <v>0.2710059171597633</v>
      </c>
      <c r="I50" s="7">
        <v>2150.75</v>
      </c>
      <c r="J50" s="8">
        <v>-1.2786237359060793E-3</v>
      </c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</row>
    <row r="51" spans="1:29" ht="24">
      <c r="A51" s="4" t="s">
        <v>60</v>
      </c>
      <c r="B51" s="5">
        <v>49475.634740000001</v>
      </c>
      <c r="C51" s="7">
        <v>3262</v>
      </c>
      <c r="D51" s="7">
        <v>48.33</v>
      </c>
      <c r="E51" s="7">
        <v>3698.45</v>
      </c>
      <c r="F51" s="8">
        <v>0.11800889561843471</v>
      </c>
      <c r="G51" s="7">
        <v>2333.5500000000002</v>
      </c>
      <c r="H51" s="8">
        <v>0.39787019776735005</v>
      </c>
      <c r="I51" s="7">
        <v>3292.65</v>
      </c>
      <c r="J51" s="8">
        <v>-9.308611604634592E-3</v>
      </c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</row>
    <row r="52" spans="1:29" ht="24">
      <c r="A52" s="4" t="s">
        <v>61</v>
      </c>
      <c r="B52" s="5">
        <v>47610.86</v>
      </c>
      <c r="C52" s="7">
        <v>999.5</v>
      </c>
      <c r="D52" s="7">
        <v>39.03</v>
      </c>
      <c r="E52" s="7">
        <v>1177</v>
      </c>
      <c r="F52" s="8">
        <v>0.15080713678844521</v>
      </c>
      <c r="G52" s="7">
        <v>513</v>
      </c>
      <c r="H52" s="8">
        <v>0.94834307992202727</v>
      </c>
      <c r="I52" s="7">
        <v>1005.2</v>
      </c>
      <c r="J52" s="8">
        <v>-5.6705133306805067E-3</v>
      </c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</row>
    <row r="53" spans="1:29" ht="24">
      <c r="A53" s="4" t="s">
        <v>62</v>
      </c>
      <c r="B53" s="5">
        <v>42896.593967499997</v>
      </c>
      <c r="C53" s="7">
        <v>1205.75</v>
      </c>
      <c r="D53" s="7">
        <v>117.93</v>
      </c>
      <c r="E53" s="7">
        <v>1571</v>
      </c>
      <c r="F53" s="8">
        <v>0.23249522597071928</v>
      </c>
      <c r="G53" s="7">
        <v>983.7</v>
      </c>
      <c r="H53" s="8">
        <v>0.22572938904137435</v>
      </c>
      <c r="I53" s="7">
        <v>1208.55</v>
      </c>
      <c r="J53" s="8">
        <v>-2.3168259484505852E-3</v>
      </c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</row>
    <row r="54" spans="1:29" ht="24">
      <c r="A54" s="4" t="s">
        <v>63</v>
      </c>
      <c r="B54" s="5">
        <v>24962.916217499998</v>
      </c>
      <c r="C54" s="7">
        <v>426</v>
      </c>
      <c r="D54" s="7">
        <v>69.239999999999995</v>
      </c>
      <c r="E54" s="7">
        <v>795</v>
      </c>
      <c r="F54" s="8">
        <v>0.46415094339622642</v>
      </c>
      <c r="G54" s="7">
        <v>397.35</v>
      </c>
      <c r="H54" s="8">
        <v>7.210268025670058E-2</v>
      </c>
      <c r="I54" s="7">
        <v>428.65</v>
      </c>
      <c r="J54" s="8">
        <v>-6.1821999300127779E-3</v>
      </c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</row>
    <row r="55" spans="1:29" ht="24">
      <c r="A55" s="4" t="s">
        <v>64</v>
      </c>
      <c r="B55" s="5">
        <v>41248.67</v>
      </c>
      <c r="C55" s="7">
        <v>2046.5</v>
      </c>
      <c r="D55" s="7">
        <v>96.08</v>
      </c>
      <c r="E55" s="7">
        <v>2654.8</v>
      </c>
      <c r="F55" s="8">
        <v>0.22913213801416307</v>
      </c>
      <c r="G55" s="7">
        <v>1581.55</v>
      </c>
      <c r="H55" s="8">
        <v>0.2939837501185546</v>
      </c>
      <c r="I55" s="7">
        <v>2063.75</v>
      </c>
      <c r="J55" s="8">
        <v>-8.3585705632949724E-3</v>
      </c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</row>
    <row r="56" spans="1:29" ht="24">
      <c r="A56" s="4" t="s">
        <v>65</v>
      </c>
      <c r="B56" s="5">
        <v>39945.402229899999</v>
      </c>
      <c r="C56" s="7">
        <v>2662</v>
      </c>
      <c r="D56" s="7">
        <v>35.5</v>
      </c>
      <c r="E56" s="7">
        <v>3025</v>
      </c>
      <c r="F56" s="8">
        <v>0.12</v>
      </c>
      <c r="G56" s="7">
        <v>2043.85</v>
      </c>
      <c r="H56" s="8">
        <v>0.30244391711720531</v>
      </c>
      <c r="I56" s="7">
        <v>2677.05</v>
      </c>
      <c r="J56" s="8">
        <v>-5.621859883080324E-3</v>
      </c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</row>
    <row r="57" spans="1:29" ht="24">
      <c r="A57" s="4" t="s">
        <v>66</v>
      </c>
      <c r="B57" s="5">
        <v>25505.685924699999</v>
      </c>
      <c r="C57" s="7">
        <v>435.3</v>
      </c>
      <c r="D57" s="7">
        <v>12.08</v>
      </c>
      <c r="E57" s="7">
        <v>727.95</v>
      </c>
      <c r="F57" s="8">
        <v>0.40201936946218836</v>
      </c>
      <c r="G57" s="7">
        <v>429.2</v>
      </c>
      <c r="H57" s="8">
        <v>1.4212488350419439E-2</v>
      </c>
      <c r="I57" s="7">
        <v>446.35</v>
      </c>
      <c r="J57" s="8">
        <v>-2.4756357118852941E-2</v>
      </c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</row>
    <row r="58" spans="1:29" ht="24">
      <c r="A58" s="4" t="s">
        <v>67</v>
      </c>
      <c r="B58" s="5">
        <v>35109.687833000004</v>
      </c>
      <c r="C58" s="7">
        <v>39710</v>
      </c>
      <c r="D58" s="7">
        <v>91.84</v>
      </c>
      <c r="E58" s="7">
        <v>46397.7</v>
      </c>
      <c r="F58" s="8">
        <v>0.14413861031904593</v>
      </c>
      <c r="G58" s="7">
        <v>30185.35</v>
      </c>
      <c r="H58" s="8">
        <v>0.31553882926651511</v>
      </c>
      <c r="I58" s="7">
        <v>39677.1</v>
      </c>
      <c r="J58" s="8">
        <v>8.2919366586775383E-4</v>
      </c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</row>
    <row r="59" spans="1:29" ht="24">
      <c r="A59" s="4" t="s">
        <v>68</v>
      </c>
      <c r="B59" s="5">
        <v>38048.54</v>
      </c>
      <c r="C59" s="7">
        <v>89700</v>
      </c>
      <c r="D59" s="7">
        <v>66.97</v>
      </c>
      <c r="E59" s="7">
        <v>95954.35</v>
      </c>
      <c r="F59" s="8">
        <v>6.5180473839904135E-2</v>
      </c>
      <c r="G59" s="7">
        <v>62944.5</v>
      </c>
      <c r="H59" s="8">
        <v>0.42506493815980745</v>
      </c>
      <c r="I59" s="7">
        <v>89498.35</v>
      </c>
      <c r="J59" s="8">
        <v>2.2531141635571401E-3</v>
      </c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</row>
    <row r="60" spans="1:29" ht="48">
      <c r="A60" s="4" t="s">
        <v>69</v>
      </c>
      <c r="B60" s="5">
        <v>30664.627499999999</v>
      </c>
      <c r="C60" s="7">
        <v>2793.5</v>
      </c>
      <c r="D60" s="7">
        <v>28.23</v>
      </c>
      <c r="E60" s="7">
        <v>4172.95</v>
      </c>
      <c r="F60" s="8">
        <v>0.33056950119220213</v>
      </c>
      <c r="G60" s="7">
        <v>2105.15</v>
      </c>
      <c r="H60" s="8">
        <v>0.32698382538061416</v>
      </c>
      <c r="I60" s="7">
        <v>2841.6</v>
      </c>
      <c r="J60" s="8">
        <v>-1.6927083333333301E-2</v>
      </c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</row>
    <row r="61" spans="1:29" ht="24">
      <c r="A61" s="4" t="s">
        <v>70</v>
      </c>
      <c r="B61" s="5">
        <v>31008.532894799999</v>
      </c>
      <c r="C61" s="7">
        <v>450.2</v>
      </c>
      <c r="D61" s="7">
        <v>22.9</v>
      </c>
      <c r="E61" s="7">
        <v>721.8</v>
      </c>
      <c r="F61" s="8">
        <v>0.37628151842615681</v>
      </c>
      <c r="G61" s="7">
        <v>403.55</v>
      </c>
      <c r="H61" s="8">
        <v>0.11559905835708084</v>
      </c>
      <c r="I61" s="7">
        <v>466.8</v>
      </c>
      <c r="J61" s="8">
        <v>-3.5561268209083167E-2</v>
      </c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</row>
    <row r="62" spans="1:29" ht="24">
      <c r="A62" s="4" t="s">
        <v>71</v>
      </c>
      <c r="B62" s="5">
        <v>27569.412263900002</v>
      </c>
      <c r="C62" s="7">
        <v>799.4</v>
      </c>
      <c r="D62" s="7">
        <v>88.04</v>
      </c>
      <c r="E62" s="7">
        <v>1065</v>
      </c>
      <c r="F62" s="8">
        <v>0.24938967136150236</v>
      </c>
      <c r="G62" s="7">
        <v>627.79999999999995</v>
      </c>
      <c r="H62" s="8">
        <v>0.27333545715195928</v>
      </c>
      <c r="I62" s="7">
        <v>796.25</v>
      </c>
      <c r="J62" s="8">
        <v>3.9560439560439274E-3</v>
      </c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</row>
    <row r="63" spans="1:29" ht="48">
      <c r="A63" s="4" t="s">
        <v>72</v>
      </c>
      <c r="B63" s="5">
        <v>25664.11</v>
      </c>
      <c r="C63" s="7">
        <v>872</v>
      </c>
      <c r="D63" s="7">
        <v>13.43</v>
      </c>
      <c r="E63" s="7">
        <v>1094</v>
      </c>
      <c r="F63" s="8">
        <v>0.20292504570383912</v>
      </c>
      <c r="G63" s="7">
        <v>729.55</v>
      </c>
      <c r="H63" s="8">
        <v>0.19525735042149278</v>
      </c>
      <c r="I63" s="7">
        <v>881.85</v>
      </c>
      <c r="J63" s="8">
        <v>-1.116970006236891E-2</v>
      </c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</row>
    <row r="64" spans="1:29" ht="24">
      <c r="A64" s="4" t="s">
        <v>73</v>
      </c>
      <c r="B64" s="5">
        <v>20673.263394400001</v>
      </c>
      <c r="C64" s="7"/>
      <c r="D64" s="7" t="s">
        <v>16</v>
      </c>
      <c r="E64" s="7">
        <v>1052.05</v>
      </c>
      <c r="F64" s="8" t="e">
        <v>#REF!</v>
      </c>
      <c r="G64" s="7">
        <v>356.2</v>
      </c>
      <c r="H64" s="8" t="e">
        <v>#REF!</v>
      </c>
      <c r="I64" s="7">
        <v>465.85</v>
      </c>
      <c r="J64" s="8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</row>
    <row r="65" spans="1:29" ht="24">
      <c r="A65" s="4" t="s">
        <v>74</v>
      </c>
      <c r="B65" s="5">
        <v>29162.03</v>
      </c>
      <c r="C65" s="7">
        <v>416.85</v>
      </c>
      <c r="D65" s="7">
        <v>17.03</v>
      </c>
      <c r="E65" s="7">
        <v>466.65</v>
      </c>
      <c r="F65" s="8">
        <v>0.10671809707489543</v>
      </c>
      <c r="G65" s="7">
        <v>322.10000000000002</v>
      </c>
      <c r="H65" s="8">
        <v>0.29416330332194968</v>
      </c>
      <c r="I65" s="7">
        <v>418.6</v>
      </c>
      <c r="J65" s="8">
        <v>-4.180602006688963E-3</v>
      </c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</row>
    <row r="66" spans="1:29" ht="24">
      <c r="A66" s="4" t="s">
        <v>75</v>
      </c>
      <c r="B66" s="5">
        <v>19213.870294600001</v>
      </c>
      <c r="C66" s="7">
        <v>357.4</v>
      </c>
      <c r="D66" s="7">
        <v>22.19</v>
      </c>
      <c r="E66" s="7">
        <v>626.29999999999995</v>
      </c>
      <c r="F66" s="8">
        <v>0.42934695832668052</v>
      </c>
      <c r="G66" s="7">
        <v>354</v>
      </c>
      <c r="H66" s="8">
        <v>9.6045197740112359E-3</v>
      </c>
      <c r="I66" s="7">
        <v>360.4</v>
      </c>
      <c r="J66" s="8">
        <v>-8.3240843507214213E-3</v>
      </c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</row>
    <row r="67" spans="1:29" ht="24">
      <c r="A67" s="4" t="s">
        <v>76</v>
      </c>
      <c r="B67" s="5">
        <v>26525.721744999999</v>
      </c>
      <c r="C67" s="7">
        <v>1944.05</v>
      </c>
      <c r="D67" s="7">
        <v>28.86</v>
      </c>
      <c r="E67" s="7">
        <v>2690.05</v>
      </c>
      <c r="F67" s="8">
        <v>0.27731826545974986</v>
      </c>
      <c r="G67" s="7">
        <v>1681.15</v>
      </c>
      <c r="H67" s="8">
        <v>0.15638104868691066</v>
      </c>
      <c r="I67" s="7">
        <v>1941.8</v>
      </c>
      <c r="J67" s="8">
        <v>1.1587187145947059E-3</v>
      </c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</row>
    <row r="68" spans="1:29" ht="24">
      <c r="A68" s="4" t="s">
        <v>77</v>
      </c>
      <c r="B68" s="5">
        <v>22202.959999999999</v>
      </c>
      <c r="C68" s="7">
        <v>892.35</v>
      </c>
      <c r="D68" s="7">
        <v>114.44</v>
      </c>
      <c r="E68" s="7">
        <v>1369.7</v>
      </c>
      <c r="F68" s="8">
        <v>0.34850697232970723</v>
      </c>
      <c r="G68" s="7">
        <v>872</v>
      </c>
      <c r="H68" s="8">
        <v>2.333715596330278E-2</v>
      </c>
      <c r="I68" s="7">
        <v>898.2</v>
      </c>
      <c r="J68" s="8">
        <v>-6.5130260521042331E-3</v>
      </c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</row>
    <row r="69" spans="1:29" ht="24">
      <c r="A69" s="4" t="s">
        <v>78</v>
      </c>
      <c r="B69" s="5">
        <v>30617.09</v>
      </c>
      <c r="C69" s="7">
        <v>4009</v>
      </c>
      <c r="D69" s="7">
        <v>37.590000000000003</v>
      </c>
      <c r="E69" s="7">
        <v>4954</v>
      </c>
      <c r="F69" s="8">
        <v>0.19075494549858701</v>
      </c>
      <c r="G69" s="7">
        <v>3092.05</v>
      </c>
      <c r="H69" s="8">
        <v>0.29655083197231602</v>
      </c>
      <c r="I69" s="7">
        <v>3978.2</v>
      </c>
      <c r="J69" s="8">
        <v>7.7421949625459214E-3</v>
      </c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</row>
    <row r="70" spans="1:29" ht="24">
      <c r="A70" s="4" t="s">
        <v>79</v>
      </c>
      <c r="B70" s="5">
        <v>25229.93</v>
      </c>
      <c r="C70" s="7">
        <v>22300</v>
      </c>
      <c r="D70" s="7">
        <v>68.239999999999995</v>
      </c>
      <c r="E70" s="7">
        <v>26943</v>
      </c>
      <c r="F70" s="8">
        <v>0.17232676390899307</v>
      </c>
      <c r="G70" s="7">
        <v>17273</v>
      </c>
      <c r="H70" s="8">
        <v>0.2910322468592601</v>
      </c>
      <c r="I70" s="7">
        <v>22335.4</v>
      </c>
      <c r="J70" s="8">
        <v>-1.5849279618901588E-3</v>
      </c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</row>
    <row r="71" spans="1:29" ht="24">
      <c r="A71" s="4" t="s">
        <v>80</v>
      </c>
      <c r="B71" s="5">
        <v>22090.03</v>
      </c>
      <c r="C71" s="7">
        <v>872.85</v>
      </c>
      <c r="D71" s="7">
        <v>42.96</v>
      </c>
      <c r="E71" s="7">
        <v>1095</v>
      </c>
      <c r="F71" s="8">
        <v>0.20287671232876711</v>
      </c>
      <c r="G71" s="7">
        <v>830</v>
      </c>
      <c r="H71" s="8">
        <v>5.1626506024096415E-2</v>
      </c>
      <c r="I71" s="7">
        <v>868.6</v>
      </c>
      <c r="J71" s="8">
        <v>4.8929311535804744E-3</v>
      </c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</row>
    <row r="72" spans="1:29" ht="24">
      <c r="A72" s="4" t="s">
        <v>81</v>
      </c>
      <c r="B72" s="5">
        <v>20286.8999472</v>
      </c>
      <c r="C72" s="7">
        <v>1580</v>
      </c>
      <c r="D72" s="7">
        <v>65.53</v>
      </c>
      <c r="E72" s="7">
        <v>2122</v>
      </c>
      <c r="F72" s="8">
        <v>0.25541941564561732</v>
      </c>
      <c r="G72" s="7">
        <v>1551.1</v>
      </c>
      <c r="H72" s="8">
        <v>1.8631938624202239E-2</v>
      </c>
      <c r="I72" s="7">
        <v>1636.6</v>
      </c>
      <c r="J72" s="8">
        <v>-3.4583893437614512E-2</v>
      </c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</row>
    <row r="73" spans="1:29" ht="24">
      <c r="A73" s="4" t="s">
        <v>82</v>
      </c>
      <c r="B73" s="5">
        <v>23631.8479052</v>
      </c>
      <c r="C73" s="7">
        <v>3868.05</v>
      </c>
      <c r="D73" s="7">
        <v>32.39</v>
      </c>
      <c r="E73" s="7">
        <v>5862.1</v>
      </c>
      <c r="F73" s="8">
        <v>0.34015966974292489</v>
      </c>
      <c r="G73" s="7">
        <v>3210</v>
      </c>
      <c r="H73" s="8">
        <v>0.20500000000000004</v>
      </c>
      <c r="I73" s="7">
        <v>3902.65</v>
      </c>
      <c r="J73" s="8">
        <v>-8.8657706942718174E-3</v>
      </c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</row>
    <row r="74" spans="1:29" ht="24">
      <c r="A74" s="4" t="s">
        <v>83</v>
      </c>
      <c r="B74" s="5">
        <v>31477.05</v>
      </c>
      <c r="C74" s="7">
        <v>1136</v>
      </c>
      <c r="D74" s="7">
        <v>54.9</v>
      </c>
      <c r="E74" s="7">
        <v>1193.8499999999999</v>
      </c>
      <c r="F74" s="8">
        <v>4.8456673786489018E-2</v>
      </c>
      <c r="G74" s="7">
        <v>771</v>
      </c>
      <c r="H74" s="8">
        <v>0.47341115434500647</v>
      </c>
      <c r="I74" s="7">
        <v>1127.95</v>
      </c>
      <c r="J74" s="8">
        <v>7.1368411720377266E-3</v>
      </c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</row>
    <row r="75" spans="1:29" ht="24">
      <c r="A75" s="4" t="s">
        <v>84</v>
      </c>
      <c r="B75" s="5">
        <v>21451.604477600002</v>
      </c>
      <c r="C75" s="7">
        <v>337.35</v>
      </c>
      <c r="D75" s="7">
        <v>36.770000000000003</v>
      </c>
      <c r="E75" s="7">
        <v>451.95</v>
      </c>
      <c r="F75" s="8">
        <v>0.25356787255227342</v>
      </c>
      <c r="G75" s="7">
        <v>312</v>
      </c>
      <c r="H75" s="8">
        <v>8.1250000000000072E-2</v>
      </c>
      <c r="I75" s="7">
        <v>338</v>
      </c>
      <c r="J75" s="8">
        <v>-1.9230769230768557E-3</v>
      </c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</row>
    <row r="76" spans="1:29" ht="24">
      <c r="A76" s="4" t="s">
        <v>85</v>
      </c>
      <c r="B76" s="5">
        <v>31369.919999999998</v>
      </c>
      <c r="C76" s="7">
        <v>2461</v>
      </c>
      <c r="D76" s="7">
        <v>36.119999999999997</v>
      </c>
      <c r="E76" s="7">
        <v>2607.65</v>
      </c>
      <c r="F76" s="8">
        <v>5.623837554886587E-2</v>
      </c>
      <c r="G76" s="7">
        <v>1666.25</v>
      </c>
      <c r="H76" s="8">
        <v>0.47696924231057763</v>
      </c>
      <c r="I76" s="7">
        <v>2452.6999999999998</v>
      </c>
      <c r="J76" s="8">
        <v>3.3840257675215812E-3</v>
      </c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</row>
    <row r="77" spans="1:29" ht="24">
      <c r="A77" s="4" t="s">
        <v>86</v>
      </c>
      <c r="B77" s="5">
        <v>21050.022291099998</v>
      </c>
      <c r="C77" s="7">
        <v>4669.05</v>
      </c>
      <c r="D77" s="7">
        <v>29.86</v>
      </c>
      <c r="E77" s="7">
        <v>5667.75</v>
      </c>
      <c r="F77" s="8">
        <v>0.17620748974460762</v>
      </c>
      <c r="G77" s="7">
        <v>4218.05</v>
      </c>
      <c r="H77" s="8">
        <v>0.10692144474342409</v>
      </c>
      <c r="I77" s="7">
        <v>4647.55</v>
      </c>
      <c r="J77" s="8">
        <v>4.6260933179847448E-3</v>
      </c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</row>
    <row r="78" spans="1:29" ht="48">
      <c r="A78" s="4" t="s">
        <v>87</v>
      </c>
      <c r="B78" s="5">
        <v>24637.83</v>
      </c>
      <c r="C78" s="7">
        <v>493.2</v>
      </c>
      <c r="D78" s="7">
        <v>48.9</v>
      </c>
      <c r="E78" s="7">
        <v>540.79999999999995</v>
      </c>
      <c r="F78" s="8">
        <v>8.8017751479289891E-2</v>
      </c>
      <c r="G78" s="7">
        <v>351.5</v>
      </c>
      <c r="H78" s="8">
        <v>0.40312944523470834</v>
      </c>
      <c r="I78" s="7">
        <v>487.95</v>
      </c>
      <c r="J78" s="8">
        <v>1.0759299108515218E-2</v>
      </c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</row>
    <row r="79" spans="1:29" ht="24">
      <c r="A79" s="4" t="s">
        <v>88</v>
      </c>
      <c r="B79" s="5">
        <v>21650.114525000001</v>
      </c>
      <c r="C79" s="7">
        <v>3635</v>
      </c>
      <c r="D79" s="7">
        <v>93.72</v>
      </c>
      <c r="E79" s="7">
        <v>5444.1</v>
      </c>
      <c r="F79" s="8">
        <v>0.33230469682775854</v>
      </c>
      <c r="G79" s="7">
        <v>3180.55</v>
      </c>
      <c r="H79" s="8">
        <v>0.14288409237396041</v>
      </c>
      <c r="I79" s="7">
        <v>3651.05</v>
      </c>
      <c r="J79" s="8">
        <v>-4.3959956724778301E-3</v>
      </c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</row>
    <row r="80" spans="1:29" ht="24">
      <c r="A80" s="4" t="s">
        <v>89</v>
      </c>
      <c r="B80" s="5">
        <v>24851.46731</v>
      </c>
      <c r="C80" s="7">
        <v>975.8</v>
      </c>
      <c r="D80" s="7">
        <v>12.65</v>
      </c>
      <c r="E80" s="7">
        <v>1214.6500000000001</v>
      </c>
      <c r="F80" s="8">
        <v>0.1966410076976908</v>
      </c>
      <c r="G80" s="7">
        <v>773.9</v>
      </c>
      <c r="H80" s="8">
        <v>0.2608864194340354</v>
      </c>
      <c r="I80" s="7">
        <v>972.55</v>
      </c>
      <c r="J80" s="8">
        <v>3.3417305022878001E-3</v>
      </c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</row>
    <row r="81" spans="1:29" ht="24">
      <c r="A81" s="4" t="s">
        <v>90</v>
      </c>
      <c r="B81" s="5">
        <v>20604.2</v>
      </c>
      <c r="C81" s="7">
        <v>2000</v>
      </c>
      <c r="D81" s="7">
        <v>51.19</v>
      </c>
      <c r="E81" s="7">
        <v>2377</v>
      </c>
      <c r="F81" s="8">
        <v>0.15860328144720234</v>
      </c>
      <c r="G81" s="7">
        <v>1674.2</v>
      </c>
      <c r="H81" s="8">
        <v>0.19460040616413807</v>
      </c>
      <c r="I81" s="7">
        <v>2014.85</v>
      </c>
      <c r="J81" s="8">
        <v>-7.3702757029058784E-3</v>
      </c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</row>
    <row r="82" spans="1:29" ht="24">
      <c r="A82" s="4" t="s">
        <v>91</v>
      </c>
      <c r="B82" s="5">
        <v>18318.373366600001</v>
      </c>
      <c r="C82" s="7">
        <v>1441.55</v>
      </c>
      <c r="D82" s="7">
        <v>70.52</v>
      </c>
      <c r="E82" s="7">
        <v>1917</v>
      </c>
      <c r="F82" s="8">
        <v>0.24801773604590507</v>
      </c>
      <c r="G82" s="7">
        <v>1365.1</v>
      </c>
      <c r="H82" s="8">
        <v>5.6003223207091092E-2</v>
      </c>
      <c r="I82" s="7">
        <v>1480.7</v>
      </c>
      <c r="J82" s="8">
        <v>-2.6440197204025184E-2</v>
      </c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</row>
    <row r="83" spans="1:29" ht="24">
      <c r="A83" s="4" t="s">
        <v>92</v>
      </c>
      <c r="B83" s="5">
        <v>37544.886315800002</v>
      </c>
      <c r="C83" s="7">
        <v>60.2</v>
      </c>
      <c r="D83" s="7"/>
      <c r="E83" s="7">
        <v>64.3</v>
      </c>
      <c r="F83" s="8">
        <v>6.3763608087091667E-2</v>
      </c>
      <c r="G83" s="7" t="s">
        <v>93</v>
      </c>
      <c r="H83" s="8" t="e">
        <v>#VALUE!</v>
      </c>
      <c r="I83" s="7">
        <v>59.6</v>
      </c>
      <c r="J83" s="8">
        <v>1.0067114093959755E-2</v>
      </c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</row>
    <row r="84" spans="1:29" ht="48">
      <c r="A84" s="4" t="s">
        <v>94</v>
      </c>
      <c r="B84" s="5">
        <v>19679.439999999999</v>
      </c>
      <c r="C84" s="7">
        <v>1398.5</v>
      </c>
      <c r="D84" s="7">
        <v>42.23</v>
      </c>
      <c r="E84" s="7">
        <v>1736.15</v>
      </c>
      <c r="F84" s="8">
        <v>0.19448204360222335</v>
      </c>
      <c r="G84" s="7">
        <v>1047.2</v>
      </c>
      <c r="H84" s="8">
        <v>0.33546600458365161</v>
      </c>
      <c r="I84" s="7">
        <v>1401.15</v>
      </c>
      <c r="J84" s="8">
        <v>-1.891303572065868E-3</v>
      </c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</row>
    <row r="85" spans="1:29" ht="24">
      <c r="A85" s="4" t="s">
        <v>95</v>
      </c>
      <c r="B85" s="5">
        <v>19278.55</v>
      </c>
      <c r="C85" s="7">
        <v>4224.8999999999996</v>
      </c>
      <c r="D85" s="7">
        <v>31.52</v>
      </c>
      <c r="E85" s="7">
        <v>4946.1000000000004</v>
      </c>
      <c r="F85" s="8">
        <v>0.14581185176199443</v>
      </c>
      <c r="G85" s="7">
        <v>4056</v>
      </c>
      <c r="H85" s="8">
        <v>4.164201183431944E-2</v>
      </c>
      <c r="I85" s="7">
        <v>4254</v>
      </c>
      <c r="J85" s="8">
        <v>-6.8406205923837241E-3</v>
      </c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</row>
    <row r="86" spans="1:29" ht="24">
      <c r="A86" s="4" t="s">
        <v>96</v>
      </c>
      <c r="B86" s="5">
        <v>16896.242249999999</v>
      </c>
      <c r="C86" s="7">
        <v>33.75</v>
      </c>
      <c r="D86" s="7">
        <v>30.44</v>
      </c>
      <c r="E86" s="7">
        <v>70.900000000000006</v>
      </c>
      <c r="F86" s="8">
        <v>0.52397743300423139</v>
      </c>
      <c r="G86" s="7">
        <v>30.45</v>
      </c>
      <c r="H86" s="8">
        <v>0.10837438423645322</v>
      </c>
      <c r="I86" s="7">
        <v>33.65</v>
      </c>
      <c r="J86" s="8">
        <v>2.9717682020802801E-3</v>
      </c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</row>
    <row r="87" spans="1:29" ht="24">
      <c r="A87" s="4" t="s">
        <v>97</v>
      </c>
      <c r="B87" s="5">
        <v>20217.231452</v>
      </c>
      <c r="C87" s="7">
        <v>4080.6</v>
      </c>
      <c r="D87" s="7">
        <v>73.239999999999995</v>
      </c>
      <c r="E87" s="7">
        <v>4847.3500000000004</v>
      </c>
      <c r="F87" s="8">
        <v>0.15817921132165005</v>
      </c>
      <c r="G87" s="7">
        <v>3361.45</v>
      </c>
      <c r="H87" s="8">
        <v>0.2139404126195541</v>
      </c>
      <c r="I87" s="7">
        <v>4127.1000000000004</v>
      </c>
      <c r="J87" s="8">
        <v>-1.1266991349858363E-2</v>
      </c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</row>
    <row r="88" spans="1:29" ht="24">
      <c r="A88" s="4" t="s">
        <v>98</v>
      </c>
      <c r="B88" s="5">
        <v>22159.265982299999</v>
      </c>
      <c r="C88" s="7">
        <v>402.9</v>
      </c>
      <c r="D88" s="7">
        <v>6.85</v>
      </c>
      <c r="E88" s="7">
        <v>443.5</v>
      </c>
      <c r="F88" s="8">
        <v>9.1544532130777956E-2</v>
      </c>
      <c r="G88" s="7">
        <v>291.75</v>
      </c>
      <c r="H88" s="8">
        <v>0.38097686375321327</v>
      </c>
      <c r="I88" s="7">
        <v>400.2</v>
      </c>
      <c r="J88" s="8">
        <v>6.7466266866566434E-3</v>
      </c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</row>
    <row r="89" spans="1:29" ht="24">
      <c r="A89" s="4" t="s">
        <v>99</v>
      </c>
      <c r="B89" s="5">
        <v>17986.005351399999</v>
      </c>
      <c r="C89" s="7">
        <v>2174.0500000000002</v>
      </c>
      <c r="D89" s="7">
        <v>72.77</v>
      </c>
      <c r="E89" s="7">
        <v>3769.95</v>
      </c>
      <c r="F89" s="8">
        <v>0.42332126420774802</v>
      </c>
      <c r="G89" s="7">
        <v>1805.55</v>
      </c>
      <c r="H89" s="8">
        <v>0.20409293567057143</v>
      </c>
      <c r="I89" s="7">
        <v>2171.85</v>
      </c>
      <c r="J89" s="8">
        <v>1.0129613002740857E-3</v>
      </c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</row>
    <row r="90" spans="1:29" ht="24">
      <c r="A90" s="4" t="s">
        <v>100</v>
      </c>
      <c r="B90" s="5">
        <v>12685.7721399</v>
      </c>
      <c r="C90" s="7">
        <v>141.55000000000001</v>
      </c>
      <c r="D90" s="7">
        <v>41.14</v>
      </c>
      <c r="E90" s="7">
        <v>271.95</v>
      </c>
      <c r="F90" s="8">
        <v>0.47949990807133658</v>
      </c>
      <c r="G90" s="7">
        <v>129.25</v>
      </c>
      <c r="H90" s="8">
        <v>9.5164410058027171E-2</v>
      </c>
      <c r="I90" s="7">
        <v>141.4</v>
      </c>
      <c r="J90" s="8">
        <v>1.0608203677511009E-3</v>
      </c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</row>
    <row r="91" spans="1:29" ht="24">
      <c r="A91" s="4" t="s">
        <v>101</v>
      </c>
      <c r="B91" s="5">
        <v>15538.83</v>
      </c>
      <c r="C91" s="7">
        <v>1463.5</v>
      </c>
      <c r="D91" s="7">
        <v>61.9</v>
      </c>
      <c r="E91" s="7">
        <v>2624</v>
      </c>
      <c r="F91" s="8">
        <v>0.44226371951219512</v>
      </c>
      <c r="G91" s="7">
        <v>1410.1</v>
      </c>
      <c r="H91" s="8">
        <v>3.7869654634423155E-2</v>
      </c>
      <c r="I91" s="7">
        <v>1471.05</v>
      </c>
      <c r="J91" s="8">
        <v>-5.1323884300329388E-3</v>
      </c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</row>
    <row r="92" spans="1:29" ht="24">
      <c r="A92" s="4" t="s">
        <v>102</v>
      </c>
      <c r="B92" s="5">
        <v>17277.2</v>
      </c>
      <c r="C92" s="7">
        <v>5630</v>
      </c>
      <c r="D92" s="7">
        <v>32.19</v>
      </c>
      <c r="E92" s="7">
        <v>7328.75</v>
      </c>
      <c r="F92" s="8">
        <v>0.23179259764625618</v>
      </c>
      <c r="G92" s="7">
        <v>3457.1</v>
      </c>
      <c r="H92" s="8">
        <v>0.62853258511469157</v>
      </c>
      <c r="I92" s="7">
        <v>5672.25</v>
      </c>
      <c r="J92" s="8">
        <v>-7.4485433469963416E-3</v>
      </c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</row>
    <row r="93" spans="1:29" ht="24">
      <c r="A93" s="4" t="s">
        <v>103</v>
      </c>
      <c r="B93" s="5">
        <v>10913.18</v>
      </c>
      <c r="C93" s="7">
        <v>555</v>
      </c>
      <c r="D93" s="7">
        <v>42.84</v>
      </c>
      <c r="E93" s="7">
        <v>822.8</v>
      </c>
      <c r="F93" s="8">
        <v>0.3254739912493923</v>
      </c>
      <c r="G93" s="7">
        <v>540</v>
      </c>
      <c r="H93" s="8">
        <v>2.7777777777777776E-2</v>
      </c>
      <c r="I93" s="7">
        <v>557.4</v>
      </c>
      <c r="J93" s="8">
        <v>-4.3057050592034043E-3</v>
      </c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</row>
    <row r="94" spans="1:29" ht="24">
      <c r="A94" s="4" t="s">
        <v>104</v>
      </c>
      <c r="B94" s="5">
        <v>13659</v>
      </c>
      <c r="C94" s="7">
        <v>1024</v>
      </c>
      <c r="D94" s="7">
        <v>55.83</v>
      </c>
      <c r="E94" s="7">
        <v>1511</v>
      </c>
      <c r="F94" s="8">
        <v>0.32230311052283256</v>
      </c>
      <c r="G94" s="7">
        <v>871.55</v>
      </c>
      <c r="H94" s="8">
        <v>0.17491824909643744</v>
      </c>
      <c r="I94" s="7">
        <v>1035.55</v>
      </c>
      <c r="J94" s="8">
        <v>-1.1153493312732321E-2</v>
      </c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</row>
    <row r="95" spans="1:29" ht="24">
      <c r="A95" s="4" t="s">
        <v>105</v>
      </c>
      <c r="B95" s="5">
        <v>9951.4177428999992</v>
      </c>
      <c r="C95" s="7">
        <v>731.9</v>
      </c>
      <c r="D95" s="7">
        <v>19.489999999999998</v>
      </c>
      <c r="E95" s="7">
        <v>2094.4</v>
      </c>
      <c r="F95" s="8">
        <v>0.65054430863254387</v>
      </c>
      <c r="G95" s="7">
        <v>584.79999999999995</v>
      </c>
      <c r="H95" s="8">
        <v>0.25153898768809857</v>
      </c>
      <c r="I95" s="7">
        <v>724.3</v>
      </c>
      <c r="J95" s="8">
        <v>1.0492889686593985E-2</v>
      </c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</row>
    <row r="96" spans="1:29" ht="24">
      <c r="A96" s="4" t="s">
        <v>106</v>
      </c>
      <c r="B96" s="5">
        <v>18827.951669900001</v>
      </c>
      <c r="C96" s="7">
        <v>696.3</v>
      </c>
      <c r="D96" s="7">
        <v>59.82</v>
      </c>
      <c r="E96" s="7">
        <v>764.25</v>
      </c>
      <c r="F96" s="8">
        <v>8.8910696761530975E-2</v>
      </c>
      <c r="G96" s="7">
        <v>440</v>
      </c>
      <c r="H96" s="8">
        <v>0.58249999999999991</v>
      </c>
      <c r="I96" s="7">
        <v>692.45</v>
      </c>
      <c r="J96" s="8">
        <v>5.5599682287528467E-3</v>
      </c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</row>
    <row r="97" spans="1:29" ht="24">
      <c r="A97" s="4" t="s">
        <v>107</v>
      </c>
      <c r="B97" s="5">
        <v>12260.1</v>
      </c>
      <c r="C97" s="7">
        <v>1260</v>
      </c>
      <c r="D97" s="7">
        <v>57.79</v>
      </c>
      <c r="E97" s="7">
        <v>2027</v>
      </c>
      <c r="F97" s="8">
        <v>0.37839171188949183</v>
      </c>
      <c r="G97" s="7">
        <v>1204.1500000000001</v>
      </c>
      <c r="H97" s="8">
        <v>4.6381264792592206E-2</v>
      </c>
      <c r="I97" s="7">
        <v>1251.3</v>
      </c>
      <c r="J97" s="8">
        <v>6.9527691201151168E-3</v>
      </c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</row>
    <row r="98" spans="1:29" ht="24">
      <c r="A98" s="4" t="s">
        <v>108</v>
      </c>
      <c r="B98" s="5">
        <v>13709.808000000001</v>
      </c>
      <c r="C98" s="7">
        <v>4477</v>
      </c>
      <c r="D98" s="7">
        <v>56.62</v>
      </c>
      <c r="E98" s="7">
        <v>6898.75</v>
      </c>
      <c r="F98" s="8">
        <v>0.35104185540858851</v>
      </c>
      <c r="G98" s="7">
        <v>3676</v>
      </c>
      <c r="H98" s="8">
        <v>0.21789989118607181</v>
      </c>
      <c r="I98" s="7">
        <v>4446.55</v>
      </c>
      <c r="J98" s="8">
        <v>6.8480057572724512E-3</v>
      </c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</row>
    <row r="99" spans="1:29" ht="24">
      <c r="A99" s="4" t="s">
        <v>109</v>
      </c>
      <c r="B99" s="5">
        <v>12642.153432900001</v>
      </c>
      <c r="C99" s="7">
        <v>885.05</v>
      </c>
      <c r="D99" s="7">
        <v>59.08</v>
      </c>
      <c r="E99" s="7">
        <v>1359.85</v>
      </c>
      <c r="F99" s="8">
        <v>0.34915615692907304</v>
      </c>
      <c r="G99" s="7">
        <v>785.55</v>
      </c>
      <c r="H99" s="8">
        <v>0.12666284768633443</v>
      </c>
      <c r="I99" s="7">
        <v>884.65</v>
      </c>
      <c r="J99" s="8">
        <v>4.5215621997397534E-4</v>
      </c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</row>
    <row r="100" spans="1:29" ht="24">
      <c r="A100" s="4" t="s">
        <v>110</v>
      </c>
      <c r="B100" s="5">
        <v>11261.44</v>
      </c>
      <c r="C100" s="7">
        <v>1077.9000000000001</v>
      </c>
      <c r="D100" s="7">
        <v>37.61</v>
      </c>
      <c r="E100" s="7">
        <v>1654</v>
      </c>
      <c r="F100" s="8">
        <v>0.34830713422007248</v>
      </c>
      <c r="G100" s="7">
        <v>1015</v>
      </c>
      <c r="H100" s="8">
        <v>6.1970443349753782E-2</v>
      </c>
      <c r="I100" s="7">
        <v>1078.6500000000001</v>
      </c>
      <c r="J100" s="8">
        <v>-6.9531358642747876E-4</v>
      </c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</row>
    <row r="101" spans="1:29" ht="24">
      <c r="A101" s="4" t="s">
        <v>111</v>
      </c>
      <c r="B101" s="5">
        <v>15554.990685799999</v>
      </c>
      <c r="C101" s="7">
        <v>182.85</v>
      </c>
      <c r="D101" s="7">
        <v>3.39</v>
      </c>
      <c r="E101" s="7">
        <v>194.2</v>
      </c>
      <c r="F101" s="8">
        <v>5.8444902162718818E-2</v>
      </c>
      <c r="G101" s="7">
        <v>130.25</v>
      </c>
      <c r="H101" s="8">
        <v>0.40383877159309017</v>
      </c>
      <c r="I101" s="7">
        <v>182.65</v>
      </c>
      <c r="J101" s="8">
        <v>1.0949904188337729E-3</v>
      </c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</row>
    <row r="102" spans="1:29" ht="24">
      <c r="A102" s="4" t="s">
        <v>112</v>
      </c>
      <c r="B102" s="5">
        <v>11658.528174999999</v>
      </c>
      <c r="C102" s="7">
        <v>523.9</v>
      </c>
      <c r="D102" s="7">
        <v>31.54</v>
      </c>
      <c r="E102" s="7">
        <v>749</v>
      </c>
      <c r="F102" s="8">
        <v>0.30053404539385853</v>
      </c>
      <c r="G102" s="7">
        <v>484.7</v>
      </c>
      <c r="H102" s="8">
        <v>8.0874767897668634E-2</v>
      </c>
      <c r="I102" s="7">
        <v>517.65</v>
      </c>
      <c r="J102" s="8">
        <v>1.2073795035255483E-2</v>
      </c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</row>
    <row r="103" spans="1:29" ht="24">
      <c r="A103" s="4" t="s">
        <v>113</v>
      </c>
      <c r="B103" s="5">
        <v>10943.5753</v>
      </c>
      <c r="C103" s="7">
        <v>789.5</v>
      </c>
      <c r="D103" s="7">
        <v>35.54</v>
      </c>
      <c r="E103" s="7">
        <v>1049.9000000000001</v>
      </c>
      <c r="F103" s="8">
        <v>0.24802362129726646</v>
      </c>
      <c r="G103" s="7">
        <v>744.7</v>
      </c>
      <c r="H103" s="8">
        <v>6.0158453068349604E-2</v>
      </c>
      <c r="I103" s="7">
        <v>794.05</v>
      </c>
      <c r="J103" s="8">
        <v>-5.7301177507713052E-3</v>
      </c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</row>
    <row r="104" spans="1:29" ht="24">
      <c r="A104" s="4" t="s">
        <v>114</v>
      </c>
      <c r="B104" s="5">
        <v>11180.947152799999</v>
      </c>
      <c r="C104" s="7">
        <v>2274</v>
      </c>
      <c r="D104" s="7">
        <v>38.869999999999997</v>
      </c>
      <c r="E104" s="7">
        <v>2971.5</v>
      </c>
      <c r="F104" s="8">
        <v>0.23472993437657749</v>
      </c>
      <c r="G104" s="7">
        <v>2037.15</v>
      </c>
      <c r="H104" s="8">
        <v>0.11626537073853173</v>
      </c>
      <c r="I104" s="7">
        <v>2235.75</v>
      </c>
      <c r="J104" s="8">
        <v>1.7108352901710835E-2</v>
      </c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</row>
    <row r="105" spans="1:29" ht="24">
      <c r="A105" s="4" t="s">
        <v>115</v>
      </c>
      <c r="B105" s="5">
        <v>14279.03184</v>
      </c>
      <c r="C105" s="7">
        <v>1068</v>
      </c>
      <c r="D105" s="7" t="s">
        <v>16</v>
      </c>
      <c r="E105" s="7">
        <v>1215.4000000000001</v>
      </c>
      <c r="F105" s="8">
        <v>0.12127694586144486</v>
      </c>
      <c r="G105" s="7">
        <v>731.35</v>
      </c>
      <c r="H105" s="8">
        <v>0.4603131195733916</v>
      </c>
      <c r="I105" s="7">
        <v>1066.2</v>
      </c>
      <c r="J105" s="8">
        <v>1.6882386043893776E-3</v>
      </c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</row>
    <row r="106" spans="1:29" ht="24">
      <c r="A106" s="4" t="s">
        <v>116</v>
      </c>
      <c r="B106" s="5">
        <v>12966.0743501</v>
      </c>
      <c r="C106" s="7">
        <v>1436.05</v>
      </c>
      <c r="D106" s="7">
        <v>30.59</v>
      </c>
      <c r="E106" s="7">
        <v>1662.45</v>
      </c>
      <c r="F106" s="8">
        <v>0.13618454690366633</v>
      </c>
      <c r="G106" s="7">
        <v>905.2</v>
      </c>
      <c r="H106" s="8">
        <v>0.58644498453380456</v>
      </c>
      <c r="I106" s="7">
        <v>1435.2</v>
      </c>
      <c r="J106" s="8">
        <v>5.922519509475397E-4</v>
      </c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</row>
    <row r="107" spans="1:29" ht="24">
      <c r="A107" s="4" t="s">
        <v>117</v>
      </c>
      <c r="B107" s="5">
        <v>8341.1378050999992</v>
      </c>
      <c r="C107" s="7">
        <v>2358</v>
      </c>
      <c r="D107" s="7">
        <v>25.47</v>
      </c>
      <c r="E107" s="7">
        <v>3447.55</v>
      </c>
      <c r="F107" s="8">
        <v>0.31603602558338534</v>
      </c>
      <c r="G107" s="7">
        <v>2310.1</v>
      </c>
      <c r="H107" s="8">
        <v>2.0735033115449587E-2</v>
      </c>
      <c r="I107" s="7">
        <v>2340.5</v>
      </c>
      <c r="J107" s="8">
        <v>7.4770348216193121E-3</v>
      </c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</row>
    <row r="108" spans="1:29" ht="24">
      <c r="A108" s="4" t="s">
        <v>118</v>
      </c>
      <c r="B108" s="5">
        <v>8026.4791851</v>
      </c>
      <c r="C108" s="7">
        <v>293.10000000000002</v>
      </c>
      <c r="D108" s="7"/>
      <c r="E108" s="7">
        <v>579.95000000000005</v>
      </c>
      <c r="F108" s="8">
        <v>0.49461160444865937</v>
      </c>
      <c r="G108" s="7">
        <v>262.3</v>
      </c>
      <c r="H108" s="8">
        <v>0.1174227983225315</v>
      </c>
      <c r="I108" s="7">
        <v>289.10000000000002</v>
      </c>
      <c r="J108" s="8">
        <v>1.3836042891732963E-2</v>
      </c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</row>
    <row r="109" spans="1:29" ht="24">
      <c r="A109" s="4" t="s">
        <v>119</v>
      </c>
      <c r="B109" s="5">
        <v>8293.1763761999991</v>
      </c>
      <c r="C109" s="7">
        <v>2562.6999999999998</v>
      </c>
      <c r="D109" s="7">
        <v>20.059999999999999</v>
      </c>
      <c r="E109" s="7">
        <v>3841.85</v>
      </c>
      <c r="F109" s="8">
        <v>0.33295157280997439</v>
      </c>
      <c r="G109" s="7">
        <v>2530</v>
      </c>
      <c r="H109" s="8">
        <v>1.2924901185770679E-2</v>
      </c>
      <c r="I109" s="7">
        <v>2557.4</v>
      </c>
      <c r="J109" s="8">
        <v>2.0724172988190064E-3</v>
      </c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</row>
    <row r="110" spans="1:29" ht="24">
      <c r="A110" s="4" t="s">
        <v>120</v>
      </c>
      <c r="B110" s="5">
        <v>7486.1504299999997</v>
      </c>
      <c r="C110" s="7">
        <v>629</v>
      </c>
      <c r="D110" s="7">
        <v>188.97</v>
      </c>
      <c r="E110" s="7">
        <v>1343</v>
      </c>
      <c r="F110" s="8">
        <v>0.53164556962025311</v>
      </c>
      <c r="G110" s="7">
        <v>570</v>
      </c>
      <c r="H110" s="8">
        <v>0.10350877192982456</v>
      </c>
      <c r="I110" s="7">
        <v>625.54999999999995</v>
      </c>
      <c r="J110" s="8">
        <v>5.515146670929655E-3</v>
      </c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</row>
    <row r="111" spans="1:29" ht="24">
      <c r="A111" s="4" t="s">
        <v>121</v>
      </c>
      <c r="B111" s="5">
        <v>10644.74</v>
      </c>
      <c r="C111" s="7">
        <v>173</v>
      </c>
      <c r="D111" s="7">
        <v>15.85</v>
      </c>
      <c r="E111" s="7">
        <v>204.5</v>
      </c>
      <c r="F111" s="8">
        <v>0.15403422982885084</v>
      </c>
      <c r="G111" s="7">
        <v>128</v>
      </c>
      <c r="H111" s="8">
        <v>0.3515625</v>
      </c>
      <c r="I111" s="7">
        <v>170.9</v>
      </c>
      <c r="J111" s="8">
        <v>1.2287887653598561E-2</v>
      </c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</row>
    <row r="112" spans="1:29" ht="24">
      <c r="A112" s="4" t="s">
        <v>122</v>
      </c>
      <c r="B112" s="5">
        <v>5686.2430000000004</v>
      </c>
      <c r="C112" s="7">
        <v>499.35</v>
      </c>
      <c r="D112" s="7">
        <v>39.43</v>
      </c>
      <c r="E112" s="7">
        <v>833</v>
      </c>
      <c r="F112" s="8">
        <v>0.40054021608643453</v>
      </c>
      <c r="G112" s="7">
        <v>468</v>
      </c>
      <c r="H112" s="8">
        <v>6.6987179487179541E-2</v>
      </c>
      <c r="I112" s="7">
        <v>494.9</v>
      </c>
      <c r="J112" s="8">
        <v>8.9917154980805134E-3</v>
      </c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</row>
    <row r="113" spans="1:29" ht="24">
      <c r="A113" s="4" t="s">
        <v>123</v>
      </c>
      <c r="B113" s="5">
        <v>10284.2865</v>
      </c>
      <c r="C113" s="7">
        <v>807.2</v>
      </c>
      <c r="D113" s="7">
        <v>21.59</v>
      </c>
      <c r="E113" s="7">
        <v>1096.05</v>
      </c>
      <c r="F113" s="8">
        <v>0.26353724738834899</v>
      </c>
      <c r="G113" s="7">
        <v>595</v>
      </c>
      <c r="H113" s="8">
        <v>0.35663865546218493</v>
      </c>
      <c r="I113" s="7">
        <v>812.9</v>
      </c>
      <c r="J113" s="8">
        <v>-7.011932587033992E-3</v>
      </c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</row>
    <row r="114" spans="1:29" ht="24">
      <c r="A114" s="4" t="s">
        <v>124</v>
      </c>
      <c r="B114" s="5">
        <v>9847.3348600000008</v>
      </c>
      <c r="C114" s="7">
        <v>576.5</v>
      </c>
      <c r="D114" s="7">
        <v>17.05</v>
      </c>
      <c r="E114" s="7">
        <v>668.15</v>
      </c>
      <c r="F114" s="8">
        <v>0.13716979720122724</v>
      </c>
      <c r="G114" s="7">
        <v>438.05</v>
      </c>
      <c r="H114" s="8">
        <v>0.31605981052391274</v>
      </c>
      <c r="I114" s="7">
        <v>590.95000000000005</v>
      </c>
      <c r="J114" s="8">
        <v>-2.445215331246306E-2</v>
      </c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</row>
    <row r="115" spans="1:29" ht="24">
      <c r="A115" s="4" t="s">
        <v>125</v>
      </c>
      <c r="B115" s="5">
        <v>7415.8287656000002</v>
      </c>
      <c r="C115" s="7">
        <v>1190.8</v>
      </c>
      <c r="D115" s="7">
        <v>32.119999999999997</v>
      </c>
      <c r="E115" s="7">
        <v>1919</v>
      </c>
      <c r="F115" s="8">
        <v>0.37946847316310583</v>
      </c>
      <c r="G115" s="7">
        <v>1052.5999999999999</v>
      </c>
      <c r="H115" s="8">
        <v>0.13129393881816459</v>
      </c>
      <c r="I115" s="7">
        <v>1197.5999999999999</v>
      </c>
      <c r="J115" s="8">
        <v>-5.6780227120908112E-3</v>
      </c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</row>
    <row r="116" spans="1:29" ht="24">
      <c r="A116" s="4" t="s">
        <v>126</v>
      </c>
      <c r="B116" s="5">
        <v>7672.4308320999999</v>
      </c>
      <c r="C116" s="7">
        <v>289.39999999999998</v>
      </c>
      <c r="D116" s="7">
        <v>36.409999999999997</v>
      </c>
      <c r="E116" s="7">
        <v>501.6</v>
      </c>
      <c r="F116" s="8">
        <v>0.4230462519936205</v>
      </c>
      <c r="G116" s="7">
        <v>274.35000000000002</v>
      </c>
      <c r="H116" s="8">
        <v>5.485693457262604E-2</v>
      </c>
      <c r="I116" s="7">
        <v>289.25</v>
      </c>
      <c r="J116" s="8">
        <v>5.185825410543726E-4</v>
      </c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</row>
    <row r="117" spans="1:29" ht="24">
      <c r="A117" s="4" t="s">
        <v>127</v>
      </c>
      <c r="B117" s="5">
        <v>10126.79307</v>
      </c>
      <c r="C117" s="7">
        <v>73.599999999999994</v>
      </c>
      <c r="D117" s="7">
        <v>36.15</v>
      </c>
      <c r="E117" s="7">
        <v>101.35</v>
      </c>
      <c r="F117" s="8">
        <v>0.27380365071534291</v>
      </c>
      <c r="G117" s="7">
        <v>51.55</v>
      </c>
      <c r="H117" s="8">
        <v>0.42774005819592625</v>
      </c>
      <c r="I117" s="7">
        <v>72.400000000000006</v>
      </c>
      <c r="J117" s="8">
        <v>1.6574585635358959E-2</v>
      </c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</row>
    <row r="118" spans="1:29" ht="24">
      <c r="A118" s="4" t="s">
        <v>128</v>
      </c>
      <c r="B118" s="5">
        <v>8445.0059999999994</v>
      </c>
      <c r="C118" s="7">
        <v>853.05</v>
      </c>
      <c r="D118" s="7">
        <v>15.67</v>
      </c>
      <c r="E118" s="7">
        <v>925</v>
      </c>
      <c r="F118" s="8">
        <v>7.7783783783783839E-2</v>
      </c>
      <c r="G118" s="7">
        <v>666.35</v>
      </c>
      <c r="H118" s="8">
        <v>0.28018308696630889</v>
      </c>
      <c r="I118" s="7">
        <v>862.5</v>
      </c>
      <c r="J118" s="8">
        <v>-1.0956521739130488E-2</v>
      </c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</row>
    <row r="119" spans="1:29" ht="48">
      <c r="A119" s="4" t="s">
        <v>129</v>
      </c>
      <c r="B119" s="5">
        <v>10287.9254057</v>
      </c>
      <c r="C119" s="7">
        <v>121.55</v>
      </c>
      <c r="D119" s="7">
        <v>8.6999999999999993</v>
      </c>
      <c r="E119" s="7">
        <v>173.75</v>
      </c>
      <c r="F119" s="8">
        <v>0.30043165467625899</v>
      </c>
      <c r="G119" s="7">
        <v>81.5</v>
      </c>
      <c r="H119" s="8">
        <v>0.49141104294478521</v>
      </c>
      <c r="I119" s="7">
        <v>120.15</v>
      </c>
      <c r="J119" s="8">
        <v>1.1652101539741918E-2</v>
      </c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</row>
    <row r="120" spans="1:29" ht="24">
      <c r="A120" s="4" t="s">
        <v>130</v>
      </c>
      <c r="B120" s="5">
        <v>6297.527</v>
      </c>
      <c r="C120" s="7">
        <v>1870</v>
      </c>
      <c r="D120" s="7">
        <v>49.07</v>
      </c>
      <c r="E120" s="7">
        <v>4023.65</v>
      </c>
      <c r="F120" s="8">
        <v>0.53524784710399764</v>
      </c>
      <c r="G120" s="7">
        <v>1844.15</v>
      </c>
      <c r="H120" s="8">
        <v>1.4017297942141316E-2</v>
      </c>
      <c r="I120" s="7">
        <v>1876</v>
      </c>
      <c r="J120" s="8">
        <v>-3.1982942430703624E-3</v>
      </c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</row>
    <row r="121" spans="1:29" ht="24">
      <c r="A121" s="4" t="s">
        <v>131</v>
      </c>
      <c r="B121" s="5">
        <v>8584.6690550000003</v>
      </c>
      <c r="C121" s="7">
        <v>891.5</v>
      </c>
      <c r="D121" s="7">
        <v>61.12</v>
      </c>
      <c r="E121" s="7">
        <v>1044.4000000000001</v>
      </c>
      <c r="F121" s="8">
        <v>0.14639984680199164</v>
      </c>
      <c r="G121" s="7">
        <v>652.29999999999995</v>
      </c>
      <c r="H121" s="8">
        <v>0.36670243752874454</v>
      </c>
      <c r="I121" s="7">
        <v>897.9</v>
      </c>
      <c r="J121" s="8">
        <v>-7.1277425103017898E-3</v>
      </c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</row>
    <row r="122" spans="1:29" ht="48">
      <c r="A122" s="4" t="s">
        <v>132</v>
      </c>
      <c r="B122" s="5">
        <v>4868.9705459999996</v>
      </c>
      <c r="C122" s="7">
        <v>1555</v>
      </c>
      <c r="D122" s="7">
        <v>7.36</v>
      </c>
      <c r="E122" s="7">
        <v>2870</v>
      </c>
      <c r="F122" s="8">
        <v>0.45818815331010454</v>
      </c>
      <c r="G122" s="7">
        <v>1463.3</v>
      </c>
      <c r="H122" s="8">
        <v>6.2666575548417994E-2</v>
      </c>
      <c r="I122" s="7">
        <v>1559.1</v>
      </c>
      <c r="J122" s="8">
        <v>-2.6297222756718037E-3</v>
      </c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</row>
    <row r="123" spans="1:29" ht="24">
      <c r="A123" s="4" t="s">
        <v>133</v>
      </c>
      <c r="B123" s="5">
        <v>8104.1629999999996</v>
      </c>
      <c r="C123" s="7">
        <v>582</v>
      </c>
      <c r="D123" s="7">
        <v>19.25</v>
      </c>
      <c r="E123" s="7">
        <v>694.5</v>
      </c>
      <c r="F123" s="8">
        <v>0.16198704103671707</v>
      </c>
      <c r="G123" s="7">
        <v>457.58</v>
      </c>
      <c r="H123" s="8">
        <v>0.2719087372699856</v>
      </c>
      <c r="I123" s="7">
        <v>574.4</v>
      </c>
      <c r="J123" s="8">
        <v>1.3231197771587783E-2</v>
      </c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</row>
    <row r="124" spans="1:29" ht="24">
      <c r="A124" s="4" t="s">
        <v>134</v>
      </c>
      <c r="B124" s="5">
        <v>8815.8228534999998</v>
      </c>
      <c r="C124" s="7">
        <v>3515.05</v>
      </c>
      <c r="D124" s="7">
        <v>95.35</v>
      </c>
      <c r="E124" s="7">
        <v>3619.7</v>
      </c>
      <c r="F124" s="8">
        <v>2.8911235737768225E-2</v>
      </c>
      <c r="G124" s="7">
        <v>2437.75</v>
      </c>
      <c r="H124" s="8">
        <v>0.44192390524048825</v>
      </c>
      <c r="I124" s="7">
        <v>3443.4</v>
      </c>
      <c r="J124" s="8">
        <v>2.0807922402276847E-2</v>
      </c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</row>
    <row r="125" spans="1:29" ht="24">
      <c r="A125" s="4" t="s">
        <v>135</v>
      </c>
      <c r="B125" s="5">
        <v>7452.9863359999999</v>
      </c>
      <c r="C125" s="7">
        <v>367.25</v>
      </c>
      <c r="D125" s="7">
        <v>49.25</v>
      </c>
      <c r="E125" s="7">
        <v>617.4</v>
      </c>
      <c r="F125" s="8">
        <v>0.40516682863621639</v>
      </c>
      <c r="G125" s="7">
        <v>305.25</v>
      </c>
      <c r="H125" s="8">
        <v>0.2031122031122031</v>
      </c>
      <c r="I125" s="7">
        <v>368.4</v>
      </c>
      <c r="J125" s="8">
        <v>-3.121606948968451E-3</v>
      </c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</row>
    <row r="126" spans="1:29" ht="24">
      <c r="A126" s="4" t="s">
        <v>136</v>
      </c>
      <c r="B126" s="5">
        <v>6488.7224500000002</v>
      </c>
      <c r="C126" s="7">
        <v>353</v>
      </c>
      <c r="D126" s="7">
        <v>35.19</v>
      </c>
      <c r="E126" s="7">
        <v>461.5</v>
      </c>
      <c r="F126" s="8">
        <v>0.23510292524377033</v>
      </c>
      <c r="G126" s="7">
        <v>289.05</v>
      </c>
      <c r="H126" s="8">
        <v>0.22124199965403904</v>
      </c>
      <c r="I126" s="7">
        <v>355.1</v>
      </c>
      <c r="J126" s="8">
        <v>-5.9138270909603564E-3</v>
      </c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</row>
    <row r="127" spans="1:29" ht="24">
      <c r="A127" s="4" t="s">
        <v>137</v>
      </c>
      <c r="B127" s="5">
        <v>7451.4657292000002</v>
      </c>
      <c r="C127" s="7">
        <v>873.25</v>
      </c>
      <c r="D127" s="7">
        <v>20.88</v>
      </c>
      <c r="E127" s="7">
        <v>958</v>
      </c>
      <c r="F127" s="8">
        <v>8.8465553235908143E-2</v>
      </c>
      <c r="G127" s="7">
        <v>642</v>
      </c>
      <c r="H127" s="8">
        <v>0.36020249221183803</v>
      </c>
      <c r="I127" s="7">
        <v>861.2</v>
      </c>
      <c r="J127" s="8">
        <v>1.3992104040873147E-2</v>
      </c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</row>
    <row r="128" spans="1:29" ht="24">
      <c r="A128" s="4" t="s">
        <v>138</v>
      </c>
      <c r="B128" s="5">
        <v>7705.4309999999996</v>
      </c>
      <c r="C128" s="7">
        <v>318.60000000000002</v>
      </c>
      <c r="D128" s="7">
        <v>16.36</v>
      </c>
      <c r="E128" s="7">
        <v>381.25</v>
      </c>
      <c r="F128" s="8">
        <v>0.16432786885245895</v>
      </c>
      <c r="G128" s="7">
        <v>227</v>
      </c>
      <c r="H128" s="8">
        <v>0.40352422907489</v>
      </c>
      <c r="I128" s="7">
        <v>318.14999999999998</v>
      </c>
      <c r="J128" s="8">
        <v>1.4144271570015574E-3</v>
      </c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</row>
    <row r="129" spans="1:29" ht="24">
      <c r="A129" s="4" t="s">
        <v>139</v>
      </c>
      <c r="B129" s="5">
        <v>6985.5829999999996</v>
      </c>
      <c r="C129" s="7">
        <v>1795</v>
      </c>
      <c r="D129" s="7">
        <v>49.5</v>
      </c>
      <c r="E129" s="7">
        <v>2249</v>
      </c>
      <c r="F129" s="8">
        <v>0.20186749666518453</v>
      </c>
      <c r="G129" s="7">
        <v>1444.5</v>
      </c>
      <c r="H129" s="8">
        <v>0.24264451367255105</v>
      </c>
      <c r="I129" s="7">
        <v>1807.4</v>
      </c>
      <c r="J129" s="8">
        <v>-6.8606838552617523E-3</v>
      </c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</row>
    <row r="130" spans="1:29" ht="24">
      <c r="A130" s="4" t="s">
        <v>140</v>
      </c>
      <c r="B130" s="5">
        <v>4785.1628070999996</v>
      </c>
      <c r="C130" s="7">
        <v>211.35</v>
      </c>
      <c r="D130" s="7">
        <v>13.73</v>
      </c>
      <c r="E130" s="7">
        <v>496.1</v>
      </c>
      <c r="F130" s="8">
        <v>0.57397702076194312</v>
      </c>
      <c r="G130" s="7">
        <v>202</v>
      </c>
      <c r="H130" s="8">
        <v>4.6287128712871259E-2</v>
      </c>
      <c r="I130" s="7">
        <v>212.4</v>
      </c>
      <c r="J130" s="8">
        <v>-4.9435028248588104E-3</v>
      </c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</row>
    <row r="131" spans="1:29" ht="24">
      <c r="A131" s="4" t="s">
        <v>141</v>
      </c>
      <c r="B131" s="5">
        <v>5153.9576635000003</v>
      </c>
      <c r="C131" s="7">
        <v>1714.7</v>
      </c>
      <c r="D131" s="7">
        <v>17.12</v>
      </c>
      <c r="E131" s="7">
        <v>3410.85</v>
      </c>
      <c r="F131" s="8">
        <v>0.49728073647331306</v>
      </c>
      <c r="G131" s="7">
        <v>1492</v>
      </c>
      <c r="H131" s="8">
        <v>0.14926273458445044</v>
      </c>
      <c r="I131" s="7">
        <v>1693.7</v>
      </c>
      <c r="J131" s="8">
        <v>1.2398890004132962E-2</v>
      </c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</row>
    <row r="132" spans="1:29" ht="24">
      <c r="A132" s="4" t="s">
        <v>142</v>
      </c>
      <c r="B132" s="5">
        <v>6152.5851505999999</v>
      </c>
      <c r="C132" s="7">
        <v>3024.95</v>
      </c>
      <c r="D132" s="7">
        <v>37.14</v>
      </c>
      <c r="E132" s="7">
        <v>3754.85</v>
      </c>
      <c r="F132" s="8">
        <v>0.19438859075595566</v>
      </c>
      <c r="G132" s="7">
        <v>2619.8000000000002</v>
      </c>
      <c r="H132" s="8">
        <v>0.15464920986334821</v>
      </c>
      <c r="I132" s="7">
        <v>3026.7</v>
      </c>
      <c r="J132" s="8">
        <v>-5.7818746489576107E-4</v>
      </c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</row>
    <row r="133" spans="1:29" ht="24">
      <c r="A133" s="4" t="s">
        <v>143</v>
      </c>
      <c r="B133" s="5">
        <v>7046.8192293000002</v>
      </c>
      <c r="C133" s="7">
        <v>1567.45</v>
      </c>
      <c r="D133" s="7">
        <v>53.87</v>
      </c>
      <c r="E133" s="7">
        <v>2110</v>
      </c>
      <c r="F133" s="8">
        <v>0.25713270142180095</v>
      </c>
      <c r="G133" s="7">
        <v>1256.67</v>
      </c>
      <c r="H133" s="8">
        <v>0.24730438380800046</v>
      </c>
      <c r="I133" s="7">
        <v>1576.95</v>
      </c>
      <c r="J133" s="8">
        <v>-6.0242873902152886E-3</v>
      </c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</row>
    <row r="134" spans="1:29" ht="24">
      <c r="A134" s="4" t="s">
        <v>144</v>
      </c>
      <c r="B134" s="5">
        <v>6810.5862900000002</v>
      </c>
      <c r="C134" s="7">
        <v>171</v>
      </c>
      <c r="D134" s="7" t="s">
        <v>16</v>
      </c>
      <c r="E134" s="7">
        <v>279.7</v>
      </c>
      <c r="F134" s="8">
        <v>0.38863067572398996</v>
      </c>
      <c r="G134" s="7">
        <v>128.6</v>
      </c>
      <c r="H134" s="8">
        <v>0.32970451010886476</v>
      </c>
      <c r="I134" s="7">
        <v>170.15</v>
      </c>
      <c r="J134" s="8">
        <v>4.9955921245959109E-3</v>
      </c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</row>
    <row r="135" spans="1:29" ht="24">
      <c r="A135" s="4" t="s">
        <v>145</v>
      </c>
      <c r="B135" s="5">
        <v>5679.5794913999998</v>
      </c>
      <c r="C135" s="7">
        <v>267.2</v>
      </c>
      <c r="D135" s="7">
        <v>53.9</v>
      </c>
      <c r="E135" s="7">
        <v>372.2</v>
      </c>
      <c r="F135" s="8">
        <v>0.28210639441160668</v>
      </c>
      <c r="G135" s="7">
        <v>244</v>
      </c>
      <c r="H135" s="8">
        <v>9.508196721311471E-2</v>
      </c>
      <c r="I135" s="7">
        <v>268.39999999999998</v>
      </c>
      <c r="J135" s="8">
        <v>-4.4709388971683637E-3</v>
      </c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</row>
    <row r="136" spans="1:29" ht="24">
      <c r="A136" s="4" t="s">
        <v>146</v>
      </c>
      <c r="B136" s="5">
        <v>5305.4035807999999</v>
      </c>
      <c r="C136" s="7">
        <v>389.4</v>
      </c>
      <c r="D136" s="7">
        <v>21.44</v>
      </c>
      <c r="E136" s="7">
        <v>638.79999999999995</v>
      </c>
      <c r="F136" s="8">
        <v>0.39041953663118345</v>
      </c>
      <c r="G136" s="7">
        <v>364.1</v>
      </c>
      <c r="H136" s="8">
        <v>6.9486404833836724E-2</v>
      </c>
      <c r="I136" s="7">
        <v>388.7</v>
      </c>
      <c r="J136" s="8">
        <v>1.8008747105736781E-3</v>
      </c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</row>
    <row r="137" spans="1:29" ht="24">
      <c r="A137" s="4" t="s">
        <v>147</v>
      </c>
      <c r="B137" s="5">
        <v>6919.97</v>
      </c>
      <c r="C137" s="7">
        <v>5294</v>
      </c>
      <c r="D137" s="7">
        <v>37</v>
      </c>
      <c r="E137" s="7">
        <v>6067.95</v>
      </c>
      <c r="F137" s="8">
        <v>0.1275471946868382</v>
      </c>
      <c r="G137" s="7">
        <v>3518.6</v>
      </c>
      <c r="H137" s="8">
        <v>0.50457568351048721</v>
      </c>
      <c r="I137" s="7">
        <v>5320</v>
      </c>
      <c r="J137" s="8">
        <v>-4.887218045112782E-3</v>
      </c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</row>
    <row r="138" spans="1:29" ht="48">
      <c r="A138" s="4" t="s">
        <v>148</v>
      </c>
      <c r="B138" s="5">
        <v>7324.3414709999997</v>
      </c>
      <c r="C138" s="7">
        <v>3465.1</v>
      </c>
      <c r="D138" s="7">
        <v>35.75</v>
      </c>
      <c r="E138" s="7">
        <v>3709.95</v>
      </c>
      <c r="F138" s="8">
        <v>6.5998194045741837E-2</v>
      </c>
      <c r="G138" s="7">
        <v>1845</v>
      </c>
      <c r="H138" s="8">
        <v>0.87810298102981021</v>
      </c>
      <c r="I138" s="7">
        <v>3461.8</v>
      </c>
      <c r="J138" s="8">
        <v>9.5326130914545235E-4</v>
      </c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</row>
    <row r="139" spans="1:29" ht="24">
      <c r="A139" s="4" t="s">
        <v>149</v>
      </c>
      <c r="B139" s="5">
        <v>3941.6660000000002</v>
      </c>
      <c r="C139" s="7">
        <v>9517.9</v>
      </c>
      <c r="D139" s="7">
        <v>23.12</v>
      </c>
      <c r="E139" s="7">
        <v>14362.9</v>
      </c>
      <c r="F139" s="8">
        <v>0.33732741995001009</v>
      </c>
      <c r="G139" s="7">
        <v>9301</v>
      </c>
      <c r="H139" s="8">
        <v>2.3320073110418196E-2</v>
      </c>
      <c r="I139" s="7">
        <v>9497.7000000000007</v>
      </c>
      <c r="J139" s="8">
        <v>2.12683070638143E-3</v>
      </c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</row>
    <row r="140" spans="1:29" ht="24">
      <c r="A140" s="4" t="s">
        <v>150</v>
      </c>
      <c r="B140" s="5">
        <v>4230.8670000000002</v>
      </c>
      <c r="C140" s="7">
        <v>186.9</v>
      </c>
      <c r="D140" s="7">
        <v>23.18</v>
      </c>
      <c r="E140" s="7">
        <v>242</v>
      </c>
      <c r="F140" s="8">
        <v>0.22768595041322312</v>
      </c>
      <c r="G140" s="7">
        <v>164</v>
      </c>
      <c r="H140" s="8">
        <v>0.13963414634146346</v>
      </c>
      <c r="I140" s="7">
        <v>186.85</v>
      </c>
      <c r="J140" s="8">
        <v>2.6759432700032847E-4</v>
      </c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</row>
    <row r="141" spans="1:29" ht="24">
      <c r="A141" s="4" t="s">
        <v>151</v>
      </c>
      <c r="B141" s="5">
        <v>3279.7330000000002</v>
      </c>
      <c r="C141" s="7">
        <v>1669.3</v>
      </c>
      <c r="D141" s="7">
        <v>33.56</v>
      </c>
      <c r="E141" s="7">
        <v>2285.65</v>
      </c>
      <c r="F141" s="8">
        <v>0.2696607092074465</v>
      </c>
      <c r="G141" s="7">
        <v>1276.1500000000001</v>
      </c>
      <c r="H141" s="8">
        <v>0.30807506954511604</v>
      </c>
      <c r="I141" s="7">
        <v>1635.25</v>
      </c>
      <c r="J141" s="8">
        <v>2.0822504204250088E-2</v>
      </c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</row>
    <row r="142" spans="1:29" ht="24">
      <c r="A142" s="4" t="s">
        <v>152</v>
      </c>
      <c r="B142" s="5">
        <v>4148.4799999999996</v>
      </c>
      <c r="C142" s="7">
        <v>448</v>
      </c>
      <c r="D142" s="7">
        <v>22.17</v>
      </c>
      <c r="E142" s="7">
        <v>537.4</v>
      </c>
      <c r="F142" s="8">
        <v>0.16635653144771118</v>
      </c>
      <c r="G142" s="7">
        <v>378.4</v>
      </c>
      <c r="H142" s="8">
        <v>0.18393234672304448</v>
      </c>
      <c r="I142" s="7">
        <v>445.5</v>
      </c>
      <c r="J142" s="8">
        <v>5.6116722783389446E-3</v>
      </c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</row>
    <row r="143" spans="1:29" ht="24">
      <c r="A143" s="4" t="s">
        <v>153</v>
      </c>
      <c r="B143" s="5">
        <v>6367.8328517999998</v>
      </c>
      <c r="C143" s="7">
        <v>1227.0999999999999</v>
      </c>
      <c r="D143" s="7">
        <v>59.65</v>
      </c>
      <c r="E143" s="7">
        <v>1480</v>
      </c>
      <c r="F143" s="8">
        <v>0.17087837837837844</v>
      </c>
      <c r="G143" s="7">
        <v>575</v>
      </c>
      <c r="H143" s="8">
        <v>1.1340869565217391</v>
      </c>
      <c r="I143" s="7">
        <v>1161.25</v>
      </c>
      <c r="J143" s="8">
        <v>5.6706135629709289E-2</v>
      </c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</row>
    <row r="144" spans="1:29" ht="24">
      <c r="A144" s="4" t="s">
        <v>154</v>
      </c>
      <c r="B144" s="5">
        <v>3024.4291291</v>
      </c>
      <c r="C144" s="7">
        <v>571.79999999999995</v>
      </c>
      <c r="D144" s="7">
        <v>35.81</v>
      </c>
      <c r="E144" s="7">
        <v>1087</v>
      </c>
      <c r="F144" s="8">
        <v>0.47396504139834411</v>
      </c>
      <c r="G144" s="7">
        <v>562.1</v>
      </c>
      <c r="H144" s="8">
        <v>1.725671588685275E-2</v>
      </c>
      <c r="I144" s="7">
        <v>574.70000000000005</v>
      </c>
      <c r="J144" s="8">
        <v>-5.0461110144424757E-3</v>
      </c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</row>
    <row r="145" spans="1:29" ht="24">
      <c r="A145" s="4" t="s">
        <v>155</v>
      </c>
      <c r="B145" s="5">
        <v>3099.3320457</v>
      </c>
      <c r="C145" s="7">
        <v>1242.8</v>
      </c>
      <c r="D145" s="7">
        <v>68.510000000000005</v>
      </c>
      <c r="E145" s="7">
        <v>1842.2</v>
      </c>
      <c r="F145" s="8">
        <v>0.32537183801975905</v>
      </c>
      <c r="G145" s="7">
        <v>1201.25</v>
      </c>
      <c r="H145" s="8">
        <v>3.4588969823100897E-2</v>
      </c>
      <c r="I145" s="7">
        <v>1229.5</v>
      </c>
      <c r="J145" s="8">
        <v>1.0817405449369625E-2</v>
      </c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</row>
    <row r="146" spans="1:29" ht="24">
      <c r="A146" s="4" t="s">
        <v>156</v>
      </c>
      <c r="B146" s="5">
        <v>3345.7206686999998</v>
      </c>
      <c r="C146" s="7">
        <v>717.5</v>
      </c>
      <c r="D146" s="7">
        <v>15.26</v>
      </c>
      <c r="E146" s="7">
        <v>815</v>
      </c>
      <c r="F146" s="8">
        <v>0.1196319018404908</v>
      </c>
      <c r="G146" s="7">
        <v>630.65</v>
      </c>
      <c r="H146" s="8">
        <v>0.13771505589471184</v>
      </c>
      <c r="I146" s="7">
        <v>724.95</v>
      </c>
      <c r="J146" s="8">
        <v>-1.0276570797986131E-2</v>
      </c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</row>
    <row r="147" spans="1:29" ht="24">
      <c r="A147" s="4" t="s">
        <v>157</v>
      </c>
      <c r="B147" s="5">
        <v>3094.0985949999999</v>
      </c>
      <c r="C147" s="7">
        <v>276.7</v>
      </c>
      <c r="D147" s="7">
        <v>32.26</v>
      </c>
      <c r="E147" s="7">
        <v>354.9</v>
      </c>
      <c r="F147" s="8">
        <v>0.22034375880529725</v>
      </c>
      <c r="G147" s="7">
        <v>258.39999999999998</v>
      </c>
      <c r="H147" s="8">
        <v>7.0820433436532562E-2</v>
      </c>
      <c r="I147" s="7">
        <v>278.89999999999998</v>
      </c>
      <c r="J147" s="8">
        <v>-7.8881319469343448E-3</v>
      </c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</row>
    <row r="148" spans="1:29" ht="24">
      <c r="A148" s="4" t="s">
        <v>158</v>
      </c>
      <c r="B148" s="5">
        <v>2618.5195810999999</v>
      </c>
      <c r="C148" s="7">
        <v>393.65</v>
      </c>
      <c r="D148" s="7">
        <v>19.149999999999999</v>
      </c>
      <c r="E148" s="7">
        <v>666</v>
      </c>
      <c r="F148" s="8">
        <v>0.40893393393393396</v>
      </c>
      <c r="G148" s="7">
        <v>372.4</v>
      </c>
      <c r="H148" s="8">
        <v>5.7062298603651994E-2</v>
      </c>
      <c r="I148" s="7">
        <v>394.45</v>
      </c>
      <c r="J148" s="8">
        <v>-2.028140448726103E-3</v>
      </c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</row>
    <row r="149" spans="1:29" ht="24">
      <c r="A149" s="4" t="s">
        <v>159</v>
      </c>
      <c r="B149" s="5">
        <v>2664.2049999999999</v>
      </c>
      <c r="C149" s="7">
        <v>382.15</v>
      </c>
      <c r="D149" s="7">
        <v>17.489999999999998</v>
      </c>
      <c r="E149" s="7">
        <v>671</v>
      </c>
      <c r="F149" s="8">
        <v>0.43047690014903134</v>
      </c>
      <c r="G149" s="7">
        <v>320.85000000000002</v>
      </c>
      <c r="H149" s="8">
        <v>0.19105501012934378</v>
      </c>
      <c r="I149" s="7">
        <v>362.3</v>
      </c>
      <c r="J149" s="8">
        <v>5.4788849020148953E-2</v>
      </c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</row>
    <row r="150" spans="1:29" ht="24">
      <c r="A150" s="4" t="s">
        <v>160</v>
      </c>
      <c r="B150" s="5">
        <v>2119.46</v>
      </c>
      <c r="C150" s="7">
        <v>85.4</v>
      </c>
      <c r="D150" s="7">
        <v>302.86</v>
      </c>
      <c r="E150" s="7">
        <v>204.45</v>
      </c>
      <c r="F150" s="8">
        <v>0.58229395940327699</v>
      </c>
      <c r="G150" s="7">
        <v>81.400000000000006</v>
      </c>
      <c r="H150" s="8">
        <v>4.9140049140049137E-2</v>
      </c>
      <c r="I150" s="7">
        <v>85.45</v>
      </c>
      <c r="J150" s="8">
        <v>-5.8513750731418557E-4</v>
      </c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</row>
    <row r="151" spans="1:29" ht="24">
      <c r="A151" s="4" t="s">
        <v>161</v>
      </c>
      <c r="B151" s="5">
        <v>3279.6060000000002</v>
      </c>
      <c r="C151" s="7">
        <v>988.1</v>
      </c>
      <c r="D151" s="7">
        <v>41.73</v>
      </c>
      <c r="E151" s="7">
        <v>1057.8499999999999</v>
      </c>
      <c r="F151" s="8">
        <v>6.5935624143309446E-2</v>
      </c>
      <c r="G151" s="7">
        <v>648.04999999999995</v>
      </c>
      <c r="H151" s="8">
        <v>0.52472803024458003</v>
      </c>
      <c r="I151" s="7">
        <v>991.35</v>
      </c>
      <c r="J151" s="8">
        <v>-3.2783577949261106E-3</v>
      </c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</row>
    <row r="152" spans="1:29" ht="24">
      <c r="A152" s="4" t="s">
        <v>162</v>
      </c>
      <c r="B152" s="5">
        <v>2676.336957</v>
      </c>
      <c r="C152" s="7">
        <v>10430</v>
      </c>
      <c r="D152" s="7">
        <v>139.72</v>
      </c>
      <c r="E152" s="7">
        <v>14131.25</v>
      </c>
      <c r="F152" s="8">
        <v>0.26191950464396285</v>
      </c>
      <c r="G152" s="7">
        <v>8050</v>
      </c>
      <c r="H152" s="8">
        <v>0.29565217391304349</v>
      </c>
      <c r="I152" s="7">
        <v>10411.1</v>
      </c>
      <c r="J152" s="8">
        <v>1.8153701337994673E-3</v>
      </c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</row>
    <row r="153" spans="1:29" ht="24">
      <c r="A153" s="4" t="s">
        <v>163</v>
      </c>
      <c r="B153" s="5">
        <v>1923.4465903</v>
      </c>
      <c r="C153" s="7">
        <v>481.35</v>
      </c>
      <c r="D153" s="7">
        <v>10.9</v>
      </c>
      <c r="E153" s="7">
        <v>744.15</v>
      </c>
      <c r="F153" s="8">
        <v>0.3531546059262245</v>
      </c>
      <c r="G153" s="7">
        <v>477.8</v>
      </c>
      <c r="H153" s="8">
        <v>7.429886982000861E-3</v>
      </c>
      <c r="I153" s="7">
        <v>481.85</v>
      </c>
      <c r="J153" s="8">
        <v>-1.0376673238559717E-3</v>
      </c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</row>
    <row r="154" spans="1:29" ht="24">
      <c r="A154" s="4" t="s">
        <v>164</v>
      </c>
      <c r="B154" s="5">
        <v>2250.9146116000002</v>
      </c>
      <c r="C154" s="7">
        <v>577.79999999999995</v>
      </c>
      <c r="D154" s="7">
        <v>67.14</v>
      </c>
      <c r="E154" s="7">
        <v>811.35</v>
      </c>
      <c r="F154" s="8">
        <v>0.28785357737104833</v>
      </c>
      <c r="G154" s="7">
        <v>524.29999999999995</v>
      </c>
      <c r="H154" s="8">
        <v>0.10204081632653061</v>
      </c>
      <c r="I154" s="7">
        <v>583.75</v>
      </c>
      <c r="J154" s="8">
        <v>-1.0192719486081449E-2</v>
      </c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</row>
    <row r="155" spans="1:29" ht="24">
      <c r="A155" s="4" t="s">
        <v>165</v>
      </c>
      <c r="B155" s="5">
        <v>2340.1280000000002</v>
      </c>
      <c r="C155" s="7">
        <v>386</v>
      </c>
      <c r="D155" s="7">
        <v>13.46</v>
      </c>
      <c r="E155" s="7">
        <v>519.54999999999995</v>
      </c>
      <c r="F155" s="8">
        <v>0.25704936964680969</v>
      </c>
      <c r="G155" s="7">
        <v>301.10000000000002</v>
      </c>
      <c r="H155" s="8">
        <v>0.28196612421122541</v>
      </c>
      <c r="I155" s="7">
        <v>381.5</v>
      </c>
      <c r="J155" s="8">
        <v>1.1795543905635648E-2</v>
      </c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</row>
    <row r="156" spans="1:29" ht="48">
      <c r="A156" s="4" t="s">
        <v>166</v>
      </c>
      <c r="B156" s="5">
        <v>3335.191069</v>
      </c>
      <c r="C156" s="7">
        <v>462.25</v>
      </c>
      <c r="D156" s="7">
        <v>33.36</v>
      </c>
      <c r="E156" s="7">
        <v>480.4</v>
      </c>
      <c r="F156" s="8">
        <v>3.7781015820149831E-2</v>
      </c>
      <c r="G156" s="7">
        <v>258.95</v>
      </c>
      <c r="H156" s="8">
        <v>0.78509364742228238</v>
      </c>
      <c r="I156" s="7">
        <v>473.2</v>
      </c>
      <c r="J156" s="8">
        <v>-2.314032121724427E-2</v>
      </c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</row>
    <row r="157" spans="1:29" ht="24">
      <c r="A157" s="4" t="s">
        <v>167</v>
      </c>
      <c r="B157" s="5">
        <v>1794.6404408000001</v>
      </c>
      <c r="C157" s="7">
        <v>411.45</v>
      </c>
      <c r="D157" s="7" t="s">
        <v>16</v>
      </c>
      <c r="E157" s="7">
        <v>528.35</v>
      </c>
      <c r="F157" s="8">
        <v>0.22125485000473177</v>
      </c>
      <c r="G157" s="7">
        <v>366.05</v>
      </c>
      <c r="H157" s="8">
        <v>0.1240267722988662</v>
      </c>
      <c r="I157" s="7">
        <v>412.2</v>
      </c>
      <c r="J157" s="8">
        <v>-1.8195050946142649E-3</v>
      </c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</row>
    <row r="158" spans="1:29" ht="48">
      <c r="A158" s="4" t="s">
        <v>168</v>
      </c>
      <c r="B158" s="5">
        <v>1954.3679999999999</v>
      </c>
      <c r="C158" s="7">
        <v>118.6</v>
      </c>
      <c r="D158" s="7">
        <v>8.27</v>
      </c>
      <c r="E158" s="7">
        <v>182.4</v>
      </c>
      <c r="F158" s="8">
        <v>0.34978070175438603</v>
      </c>
      <c r="G158" s="7">
        <v>98</v>
      </c>
      <c r="H158" s="8">
        <v>0.210204081632653</v>
      </c>
      <c r="I158" s="7">
        <v>120.25</v>
      </c>
      <c r="J158" s="8">
        <v>-1.3721413721413769E-2</v>
      </c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</row>
    <row r="159" spans="1:29" ht="24">
      <c r="A159" s="4" t="s">
        <v>169</v>
      </c>
      <c r="B159" s="5">
        <v>1991.1000154999999</v>
      </c>
      <c r="C159" s="7">
        <v>510</v>
      </c>
      <c r="D159" s="7">
        <v>64.75</v>
      </c>
      <c r="E159" s="7">
        <v>635.70000000000005</v>
      </c>
      <c r="F159" s="8">
        <v>0.1977347805568665</v>
      </c>
      <c r="G159" s="7">
        <v>395</v>
      </c>
      <c r="H159" s="8">
        <v>0.29113924050632911</v>
      </c>
      <c r="I159" s="7">
        <v>514.85</v>
      </c>
      <c r="J159" s="8">
        <v>-9.4202194814023942E-3</v>
      </c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</row>
    <row r="160" spans="1:29" ht="24">
      <c r="A160" s="4" t="s">
        <v>170</v>
      </c>
      <c r="B160" s="5">
        <v>1482.0733620000001</v>
      </c>
      <c r="C160" s="7">
        <v>638.25</v>
      </c>
      <c r="D160" s="7" t="s">
        <v>16</v>
      </c>
      <c r="E160" s="7">
        <v>649.70000000000005</v>
      </c>
      <c r="F160" s="8">
        <v>1.7623518547021769E-2</v>
      </c>
      <c r="G160" s="7">
        <v>634.15</v>
      </c>
      <c r="H160" s="8">
        <v>6.4653473153039867E-3</v>
      </c>
      <c r="I160" s="7">
        <v>636.85</v>
      </c>
      <c r="J160" s="8">
        <v>2.198319855538945E-3</v>
      </c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</row>
    <row r="161" spans="1:29" ht="48">
      <c r="A161" s="4" t="s">
        <v>171</v>
      </c>
      <c r="B161" s="5">
        <v>1059.9071153</v>
      </c>
      <c r="C161" s="7">
        <v>288.10000000000002</v>
      </c>
      <c r="D161" s="7">
        <v>15.51</v>
      </c>
      <c r="E161" s="7">
        <v>477.95</v>
      </c>
      <c r="F161" s="8">
        <v>0.39721728214248347</v>
      </c>
      <c r="G161" s="7">
        <v>261</v>
      </c>
      <c r="H161" s="8">
        <v>0.10383141762452117</v>
      </c>
      <c r="I161" s="7">
        <v>290.10000000000002</v>
      </c>
      <c r="J161" s="8">
        <v>-6.8941744226128912E-3</v>
      </c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</row>
    <row r="162" spans="1:29" ht="24">
      <c r="A162" s="4" t="s">
        <v>172</v>
      </c>
      <c r="B162" s="5">
        <v>404.80247370000001</v>
      </c>
      <c r="C162" s="7">
        <v>404.35</v>
      </c>
      <c r="D162" s="7" t="s">
        <v>16</v>
      </c>
      <c r="E162" s="7">
        <v>1936</v>
      </c>
      <c r="F162" s="8">
        <v>0.79114152892561984</v>
      </c>
      <c r="G162" s="7">
        <v>401</v>
      </c>
      <c r="H162" s="8">
        <v>8.3541147132170143E-3</v>
      </c>
      <c r="I162" s="7">
        <v>408.5</v>
      </c>
      <c r="J162" s="8">
        <v>-1.0159118727050128E-2</v>
      </c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</row>
    <row r="163" spans="1:29" ht="24">
      <c r="A163" s="4" t="s">
        <v>173</v>
      </c>
      <c r="B163" s="5">
        <v>880.68924689999994</v>
      </c>
      <c r="C163" s="7">
        <v>4323.5</v>
      </c>
      <c r="D163" s="7">
        <v>23.13</v>
      </c>
      <c r="E163" s="7">
        <v>4759.6000000000004</v>
      </c>
      <c r="F163" s="8">
        <v>9.162534666778728E-2</v>
      </c>
      <c r="G163" s="7">
        <v>3654</v>
      </c>
      <c r="H163" s="8">
        <v>0.18322386425834702</v>
      </c>
      <c r="I163" s="7">
        <v>4310.6000000000004</v>
      </c>
      <c r="J163" s="8">
        <v>2.9926228367279811E-3</v>
      </c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</row>
    <row r="164" spans="1:29" ht="24">
      <c r="A164" s="4" t="s">
        <v>174</v>
      </c>
      <c r="B164" s="5">
        <v>11060.0657861</v>
      </c>
      <c r="C164" s="7">
        <v>1601</v>
      </c>
      <c r="D164" s="7">
        <v>21.39</v>
      </c>
      <c r="E164" s="7">
        <v>1722.1</v>
      </c>
      <c r="F164" s="8">
        <v>7.0321119563323806E-2</v>
      </c>
      <c r="G164" s="7">
        <v>1271.5999999999999</v>
      </c>
      <c r="H164" s="8">
        <v>0.25904372444164842</v>
      </c>
      <c r="I164" s="7">
        <v>1599.4</v>
      </c>
      <c r="J164" s="8">
        <v>1.0003751406776973E-3</v>
      </c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</row>
    <row r="165" spans="1:29" ht="24">
      <c r="A165" s="4" t="s">
        <v>175</v>
      </c>
      <c r="B165" s="5">
        <v>8463.6612353</v>
      </c>
      <c r="C165" s="7">
        <v>553.4</v>
      </c>
      <c r="D165" s="7">
        <v>15.6</v>
      </c>
      <c r="E165" s="7">
        <v>593.9</v>
      </c>
      <c r="F165" s="8">
        <v>6.8193298535106917E-2</v>
      </c>
      <c r="G165" s="7">
        <v>343.5</v>
      </c>
      <c r="H165" s="8">
        <v>0.61106259097525462</v>
      </c>
      <c r="I165" s="7">
        <v>539.85</v>
      </c>
      <c r="J165" s="8">
        <v>2.5099564693896369E-2</v>
      </c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</row>
    <row r="166" spans="1:29" ht="24">
      <c r="A166" s="4" t="s">
        <v>176</v>
      </c>
      <c r="B166" s="5">
        <v>15766.33509</v>
      </c>
      <c r="C166" s="7">
        <v>252.6</v>
      </c>
      <c r="D166" s="7">
        <v>23.69</v>
      </c>
      <c r="E166" s="7">
        <v>375.2</v>
      </c>
      <c r="F166" s="8">
        <v>0.32675906183368869</v>
      </c>
      <c r="G166" s="7">
        <v>241.05</v>
      </c>
      <c r="H166" s="8">
        <v>4.7915370255133719E-2</v>
      </c>
      <c r="I166" s="7">
        <v>251.9</v>
      </c>
      <c r="J166" s="8">
        <v>2.778880508138105E-3</v>
      </c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</row>
    <row r="167" spans="1:29" ht="24">
      <c r="A167" s="4" t="s">
        <v>177</v>
      </c>
      <c r="B167" s="5">
        <v>47348.12</v>
      </c>
      <c r="C167" s="7">
        <v>22241</v>
      </c>
      <c r="D167" s="7">
        <v>53.6</v>
      </c>
      <c r="E167" s="7">
        <v>22499</v>
      </c>
      <c r="F167" s="8">
        <v>1.1467176318947508E-2</v>
      </c>
      <c r="G167" s="7">
        <v>15514</v>
      </c>
      <c r="H167" s="8">
        <v>0.4336083537450045</v>
      </c>
      <c r="I167" s="7">
        <v>22162.55</v>
      </c>
      <c r="J167" s="8">
        <v>3.5397551274560343E-3</v>
      </c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</row>
    <row r="168" spans="1:29" ht="24">
      <c r="A168" s="4" t="s">
        <v>178</v>
      </c>
      <c r="B168" s="5">
        <v>287213.2945283</v>
      </c>
      <c r="C168" s="7">
        <v>933.9</v>
      </c>
      <c r="D168" s="7">
        <v>15.67</v>
      </c>
      <c r="E168" s="7">
        <v>970</v>
      </c>
      <c r="F168" s="8">
        <v>3.7216494845360847E-2</v>
      </c>
      <c r="G168" s="7">
        <v>618.25</v>
      </c>
      <c r="H168" s="8">
        <v>0.51055398301657906</v>
      </c>
      <c r="I168" s="7">
        <v>935.55</v>
      </c>
      <c r="J168" s="8">
        <v>-1.7636684303350728E-3</v>
      </c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</row>
    <row r="169" spans="1:29" ht="24">
      <c r="A169" s="4" t="s">
        <v>179</v>
      </c>
      <c r="B169" s="5">
        <v>95565.8761753</v>
      </c>
      <c r="C169" s="7">
        <v>184.9</v>
      </c>
      <c r="D169" s="7">
        <v>9.7200000000000006</v>
      </c>
      <c r="E169" s="7">
        <v>197.2</v>
      </c>
      <c r="F169" s="8">
        <v>6.2373225152129737E-2</v>
      </c>
      <c r="G169" s="7">
        <v>89.9</v>
      </c>
      <c r="H169" s="8">
        <v>1.0567296996662958</v>
      </c>
      <c r="I169" s="7">
        <v>181.8</v>
      </c>
      <c r="J169" s="8">
        <v>1.7051705170517021E-2</v>
      </c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</row>
    <row r="170" spans="1:29" ht="24">
      <c r="A170" s="4" t="s">
        <v>180</v>
      </c>
      <c r="B170" s="5">
        <v>535431.32466749998</v>
      </c>
      <c r="C170" s="7">
        <v>600.04999999999995</v>
      </c>
      <c r="D170" s="7">
        <v>13</v>
      </c>
      <c r="E170" s="7">
        <v>629.65</v>
      </c>
      <c r="F170" s="8">
        <v>4.7010243786230484E-2</v>
      </c>
      <c r="G170" s="7">
        <v>425</v>
      </c>
      <c r="H170" s="8">
        <v>0.41188235294117637</v>
      </c>
      <c r="I170" s="7">
        <v>595</v>
      </c>
      <c r="J170" s="8">
        <v>8.487394957983117E-3</v>
      </c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</row>
    <row r="171" spans="1:29" ht="24">
      <c r="A171" s="4" t="s">
        <v>181</v>
      </c>
      <c r="B171" s="5">
        <v>29278.4915846</v>
      </c>
      <c r="C171" s="7">
        <v>138.44999999999999</v>
      </c>
      <c r="D171" s="7">
        <v>11.78</v>
      </c>
      <c r="E171" s="7">
        <v>142.25</v>
      </c>
      <c r="F171" s="8">
        <v>2.67135325131811E-2</v>
      </c>
      <c r="G171" s="7">
        <v>82.5</v>
      </c>
      <c r="H171" s="8">
        <v>0.678181818181818</v>
      </c>
      <c r="I171" s="7">
        <v>135.05000000000001</v>
      </c>
      <c r="J171" s="8">
        <v>2.5175860792298978E-2</v>
      </c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</row>
    <row r="172" spans="1:29" ht="24">
      <c r="A172" s="4" t="s">
        <v>182</v>
      </c>
      <c r="B172" s="5">
        <v>87098.03</v>
      </c>
      <c r="C172" s="7">
        <v>24025</v>
      </c>
      <c r="D172" s="7">
        <v>54.11</v>
      </c>
      <c r="E172" s="7">
        <v>27936.75</v>
      </c>
      <c r="F172" s="8">
        <v>0.14002165606235514</v>
      </c>
      <c r="G172" s="7">
        <v>17865.2</v>
      </c>
      <c r="H172" s="8">
        <v>0.34479322929494205</v>
      </c>
      <c r="I172" s="7">
        <v>23854.85</v>
      </c>
      <c r="J172" s="8">
        <v>7.1327214381981634E-3</v>
      </c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</row>
    <row r="173" spans="1:29" ht="24">
      <c r="A173" s="4" t="s">
        <v>183</v>
      </c>
      <c r="B173" s="5">
        <v>7658.1331612000004</v>
      </c>
      <c r="C173" s="7">
        <v>1503.5</v>
      </c>
      <c r="D173" s="7">
        <v>27.61</v>
      </c>
      <c r="E173" s="7">
        <v>1953.7</v>
      </c>
      <c r="F173" s="8">
        <v>0.23043456006551674</v>
      </c>
      <c r="G173" s="7">
        <v>1355.5</v>
      </c>
      <c r="H173" s="8">
        <v>0.10918480265584656</v>
      </c>
      <c r="I173" s="7">
        <v>1480.55</v>
      </c>
      <c r="J173" s="8">
        <v>1.5500996251393095E-2</v>
      </c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</row>
    <row r="174" spans="1:29" ht="24">
      <c r="A174" s="4" t="s">
        <v>184</v>
      </c>
      <c r="B174" s="5">
        <v>1620922.4391001</v>
      </c>
      <c r="C174" s="7">
        <v>2467.9</v>
      </c>
      <c r="D174" s="7">
        <v>25.09</v>
      </c>
      <c r="E174" s="7">
        <v>2856.15</v>
      </c>
      <c r="F174" s="8">
        <v>0.13593473732121911</v>
      </c>
      <c r="G174" s="7">
        <v>2180</v>
      </c>
      <c r="H174" s="8">
        <v>0.13206422018348629</v>
      </c>
      <c r="I174" s="7">
        <v>2471.6</v>
      </c>
      <c r="J174" s="8">
        <v>-1.4970059880238785E-3</v>
      </c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</row>
    <row r="175" spans="1:29" ht="48">
      <c r="A175" s="4" t="s">
        <v>185</v>
      </c>
      <c r="B175" s="5">
        <v>5515.5150000000003</v>
      </c>
      <c r="C175" s="7">
        <v>241.5</v>
      </c>
      <c r="D175" s="7">
        <v>12.67</v>
      </c>
      <c r="E175" s="7">
        <v>393.85</v>
      </c>
      <c r="F175" s="8">
        <v>0.38682239431255555</v>
      </c>
      <c r="G175" s="7">
        <v>169.25</v>
      </c>
      <c r="H175" s="8">
        <v>0.42688330871491875</v>
      </c>
      <c r="I175" s="7">
        <v>236.7</v>
      </c>
      <c r="J175" s="8">
        <v>2.0278833967046942E-2</v>
      </c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</row>
    <row r="176" spans="1:29" ht="24">
      <c r="A176" s="4" t="s">
        <v>186</v>
      </c>
      <c r="B176" s="5">
        <v>1191.3508850000001</v>
      </c>
      <c r="C176" s="7">
        <v>446.8</v>
      </c>
      <c r="D176" s="7" t="s">
        <v>16</v>
      </c>
      <c r="E176" s="7">
        <v>455.95</v>
      </c>
      <c r="F176" s="8">
        <v>2.0067989911174422E-2</v>
      </c>
      <c r="G176" s="7">
        <v>444</v>
      </c>
      <c r="H176" s="8">
        <v>6.3063063063063321E-3</v>
      </c>
      <c r="I176" s="7">
        <v>447.4</v>
      </c>
      <c r="J176" s="8">
        <v>-1.3410818059900892E-3</v>
      </c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</row>
    <row r="177" spans="1:29" ht="24">
      <c r="A177" s="4" t="s">
        <v>187</v>
      </c>
      <c r="B177" s="5">
        <v>129917.6</v>
      </c>
      <c r="C177" s="7">
        <v>604</v>
      </c>
      <c r="D177" s="7">
        <v>85.12</v>
      </c>
      <c r="E177" s="7">
        <v>678.8</v>
      </c>
      <c r="F177" s="8">
        <v>0.11019446081319971</v>
      </c>
      <c r="G177" s="7">
        <v>497.05</v>
      </c>
      <c r="H177" s="8">
        <v>0.21516950005029672</v>
      </c>
      <c r="I177" s="7">
        <v>598.4</v>
      </c>
      <c r="J177" s="8">
        <v>9.3582887700535151E-3</v>
      </c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</row>
    <row r="178" spans="1:29" ht="24">
      <c r="A178" s="4" t="s">
        <v>188</v>
      </c>
      <c r="B178" s="5">
        <v>22430.59</v>
      </c>
      <c r="C178" s="7">
        <v>2900.45</v>
      </c>
      <c r="D178" s="7">
        <v>36.07</v>
      </c>
      <c r="E178" s="7">
        <v>3646.25</v>
      </c>
      <c r="F178" s="8">
        <v>0.2045389098388756</v>
      </c>
      <c r="G178" s="7">
        <v>2005</v>
      </c>
      <c r="H178" s="8">
        <v>0.44660847880299243</v>
      </c>
      <c r="I178" s="7">
        <v>2905.9</v>
      </c>
      <c r="J178" s="8">
        <v>-1.8754946832307625E-3</v>
      </c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</row>
    <row r="179" spans="1:29" ht="48">
      <c r="A179" s="4" t="s">
        <v>189</v>
      </c>
      <c r="B179" s="5">
        <v>67468.319877200003</v>
      </c>
      <c r="C179" s="7">
        <v>468.9</v>
      </c>
      <c r="D179" s="7">
        <v>78.92</v>
      </c>
      <c r="E179" s="7">
        <v>648.85</v>
      </c>
      <c r="F179" s="8">
        <v>0.27733682669338067</v>
      </c>
      <c r="G179" s="7">
        <v>430</v>
      </c>
      <c r="H179" s="8">
        <v>9.046511627906971E-2</v>
      </c>
      <c r="I179" s="7">
        <v>464.7</v>
      </c>
      <c r="J179" s="8">
        <v>9.0380890897352895E-3</v>
      </c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</row>
    <row r="180" spans="1:29" ht="24">
      <c r="A180" s="4" t="s">
        <v>190</v>
      </c>
      <c r="B180" s="5">
        <v>214719.00671829999</v>
      </c>
      <c r="C180" s="7">
        <v>2417.65</v>
      </c>
      <c r="D180" s="7">
        <v>68.59</v>
      </c>
      <c r="E180" s="7">
        <v>2790</v>
      </c>
      <c r="F180" s="8">
        <v>0.13345878136200715</v>
      </c>
      <c r="G180" s="7">
        <v>1827.15</v>
      </c>
      <c r="H180" s="8">
        <v>0.32318091016063266</v>
      </c>
      <c r="I180" s="7">
        <v>2445.65</v>
      </c>
      <c r="J180" s="8">
        <v>-1.1448899065688058E-2</v>
      </c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</row>
    <row r="181" spans="1:29" ht="48">
      <c r="A181" s="4" t="s">
        <v>191</v>
      </c>
      <c r="B181" s="5">
        <v>1794.8020805000001</v>
      </c>
      <c r="C181" s="7">
        <v>165.55</v>
      </c>
      <c r="D181" s="7">
        <v>17.829999999999998</v>
      </c>
      <c r="E181" s="7">
        <v>209.41</v>
      </c>
      <c r="F181" s="8">
        <v>0.20944558521560569</v>
      </c>
      <c r="G181" s="7">
        <v>116.75</v>
      </c>
      <c r="H181" s="8">
        <v>0.41798715203426134</v>
      </c>
      <c r="I181" s="7">
        <v>165.4</v>
      </c>
      <c r="J181" s="8">
        <v>9.0689238210402471E-4</v>
      </c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</row>
    <row r="182" spans="1:29" ht="24">
      <c r="A182" s="4" t="s">
        <v>192</v>
      </c>
      <c r="B182" s="5">
        <v>61484.386680000003</v>
      </c>
      <c r="C182" s="7">
        <v>846.75</v>
      </c>
      <c r="D182" s="7">
        <v>46.19</v>
      </c>
      <c r="E182" s="7">
        <v>958</v>
      </c>
      <c r="F182" s="8">
        <v>0.11612734864300626</v>
      </c>
      <c r="G182" s="7">
        <v>712</v>
      </c>
      <c r="H182" s="8">
        <v>0.1892556179775281</v>
      </c>
      <c r="I182" s="7">
        <v>857.75</v>
      </c>
      <c r="J182" s="8">
        <v>-1.2824249489944622E-2</v>
      </c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</row>
    <row r="183" spans="1:29" ht="24">
      <c r="A183" s="4" t="s">
        <v>193</v>
      </c>
      <c r="B183" s="5">
        <v>3951.357</v>
      </c>
      <c r="C183" s="7">
        <v>717</v>
      </c>
      <c r="D183" s="7">
        <v>39.869999999999997</v>
      </c>
      <c r="E183" s="7">
        <v>1375</v>
      </c>
      <c r="F183" s="8">
        <v>0.47854545454545455</v>
      </c>
      <c r="G183" s="7">
        <v>675</v>
      </c>
      <c r="H183" s="8">
        <v>6.222222222222222E-2</v>
      </c>
      <c r="I183" s="7">
        <v>726.2</v>
      </c>
      <c r="J183" s="8">
        <v>-1.2668686312310721E-2</v>
      </c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</row>
    <row r="184" spans="1:29" ht="24">
      <c r="A184" s="4" t="s">
        <v>194</v>
      </c>
      <c r="B184" s="5">
        <v>22276.241535000001</v>
      </c>
      <c r="C184" s="7">
        <v>415</v>
      </c>
      <c r="D184" s="7">
        <v>52.87</v>
      </c>
      <c r="E184" s="7">
        <v>624</v>
      </c>
      <c r="F184" s="8">
        <v>0.33493589743589741</v>
      </c>
      <c r="G184" s="7">
        <v>358.15</v>
      </c>
      <c r="H184" s="8">
        <v>0.15873237470333668</v>
      </c>
      <c r="I184" s="7">
        <v>413.05</v>
      </c>
      <c r="J184" s="8">
        <v>4.7209780898196064E-3</v>
      </c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</row>
    <row r="185" spans="1:29" ht="24">
      <c r="A185" s="4" t="s">
        <v>195</v>
      </c>
      <c r="B185" s="5">
        <v>26702.296517899998</v>
      </c>
      <c r="C185" s="7">
        <v>805.9</v>
      </c>
      <c r="D185" s="7">
        <v>70.099999999999994</v>
      </c>
      <c r="E185" s="7">
        <v>1347.75</v>
      </c>
      <c r="F185" s="8">
        <v>0.40204043776664811</v>
      </c>
      <c r="G185" s="7">
        <v>770.55</v>
      </c>
      <c r="H185" s="8">
        <v>4.5876322107585521E-2</v>
      </c>
      <c r="I185" s="7">
        <v>808.15</v>
      </c>
      <c r="J185" s="8">
        <v>-2.7841366083029141E-3</v>
      </c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</row>
    <row r="186" spans="1:29" ht="24">
      <c r="A186" s="4" t="s">
        <v>196</v>
      </c>
      <c r="B186" s="5">
        <v>6945.4358365999997</v>
      </c>
      <c r="C186" s="7">
        <v>439.9</v>
      </c>
      <c r="D186" s="7" t="s">
        <v>16</v>
      </c>
      <c r="E186" s="7">
        <v>684.55</v>
      </c>
      <c r="F186" s="8">
        <v>0.35738806515228982</v>
      </c>
      <c r="G186" s="7">
        <v>357.7</v>
      </c>
      <c r="H186" s="8">
        <v>0.22980150964495386</v>
      </c>
      <c r="I186" s="7">
        <v>425.8</v>
      </c>
      <c r="J186" s="8">
        <v>3.311413809300133E-2</v>
      </c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</row>
    <row r="187" spans="1:29" ht="24">
      <c r="A187" s="4" t="s">
        <v>197</v>
      </c>
      <c r="B187" s="5">
        <v>36421.231512999999</v>
      </c>
      <c r="C187" s="7">
        <v>3446.95</v>
      </c>
      <c r="D187" s="7">
        <v>34.130000000000003</v>
      </c>
      <c r="E187" s="7">
        <v>5714</v>
      </c>
      <c r="F187" s="8">
        <v>0.39675358767938401</v>
      </c>
      <c r="G187" s="7">
        <v>2923.35</v>
      </c>
      <c r="H187" s="8">
        <v>0.17910958318367623</v>
      </c>
      <c r="I187" s="7">
        <v>3640.5</v>
      </c>
      <c r="J187" s="8">
        <v>-5.316577393215223E-2</v>
      </c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</row>
    <row r="188" spans="1:29" ht="24">
      <c r="A188" s="4" t="s">
        <v>198</v>
      </c>
      <c r="B188" s="5">
        <v>57937.938703100001</v>
      </c>
      <c r="C188" s="7">
        <v>20.149999999999999</v>
      </c>
      <c r="D188" s="7">
        <v>45.52</v>
      </c>
      <c r="E188" s="7">
        <v>24.75</v>
      </c>
      <c r="F188" s="8">
        <v>0.18585858585858592</v>
      </c>
      <c r="G188" s="7">
        <v>12.11</v>
      </c>
      <c r="H188" s="8">
        <v>0.66391412056151933</v>
      </c>
      <c r="I188" s="7">
        <v>19.899999999999999</v>
      </c>
      <c r="J188" s="8">
        <v>1.2562814070351759E-2</v>
      </c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</row>
    <row r="189" spans="1:29" ht="24">
      <c r="A189" s="4" t="s">
        <v>199</v>
      </c>
      <c r="B189" s="5">
        <v>23948.971371200001</v>
      </c>
      <c r="C189" s="7">
        <v>1453.65</v>
      </c>
      <c r="D189" s="7">
        <v>23.28</v>
      </c>
      <c r="E189" s="7">
        <v>3773.95</v>
      </c>
      <c r="F189" s="8">
        <v>0.61482001616343618</v>
      </c>
      <c r="G189" s="7">
        <v>1450</v>
      </c>
      <c r="H189" s="8">
        <v>2.5172413793104077E-3</v>
      </c>
      <c r="I189" s="7">
        <v>1497.85</v>
      </c>
      <c r="J189" s="8">
        <v>-2.9508962846746884E-2</v>
      </c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</row>
    <row r="190" spans="1:29" ht="24">
      <c r="A190" s="4" t="s">
        <v>200</v>
      </c>
      <c r="B190" s="5">
        <v>3273.1570000000002</v>
      </c>
      <c r="C190" s="7">
        <v>6195</v>
      </c>
      <c r="D190" s="7">
        <v>34.69</v>
      </c>
      <c r="E190" s="7">
        <v>6572.75</v>
      </c>
      <c r="F190" s="8">
        <v>5.7472138754706935E-2</v>
      </c>
      <c r="G190" s="7">
        <v>4932.05</v>
      </c>
      <c r="H190" s="8">
        <v>0.25606999118013801</v>
      </c>
      <c r="I190" s="7">
        <v>6169.85</v>
      </c>
      <c r="J190" s="8">
        <v>4.0762741395657326E-3</v>
      </c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</row>
    <row r="191" spans="1:29" ht="24">
      <c r="A191" s="4" t="s">
        <v>201</v>
      </c>
      <c r="B191" s="5">
        <v>5182.9892300000001</v>
      </c>
      <c r="C191" s="7">
        <v>1688.15</v>
      </c>
      <c r="D191" s="7">
        <v>70.16</v>
      </c>
      <c r="E191" s="7">
        <v>2409.15</v>
      </c>
      <c r="F191" s="8">
        <v>0.29927567814374362</v>
      </c>
      <c r="G191" s="7">
        <v>1211.8499999999999</v>
      </c>
      <c r="H191" s="8">
        <v>0.39303544168007609</v>
      </c>
      <c r="I191" s="7">
        <v>1670.5</v>
      </c>
      <c r="J191" s="8">
        <v>1.0565698892547196E-2</v>
      </c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</row>
    <row r="192" spans="1:29" ht="24">
      <c r="A192" s="4" t="s">
        <v>202</v>
      </c>
      <c r="B192" s="5">
        <v>4927.6934199999996</v>
      </c>
      <c r="C192" s="7">
        <v>299</v>
      </c>
      <c r="D192" s="7">
        <v>35.85</v>
      </c>
      <c r="E192" s="7">
        <v>566.5</v>
      </c>
      <c r="F192" s="8">
        <v>0.47219770520741394</v>
      </c>
      <c r="G192" s="7">
        <v>288</v>
      </c>
      <c r="H192" s="8">
        <v>3.8194444444444448E-2</v>
      </c>
      <c r="I192" s="7">
        <v>297.35000000000002</v>
      </c>
      <c r="J192" s="8">
        <v>5.5490163107448365E-3</v>
      </c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</row>
    <row r="193" spans="1:29" ht="24">
      <c r="A193" s="4" t="s">
        <v>203</v>
      </c>
      <c r="B193" s="5">
        <v>22715.5217056</v>
      </c>
      <c r="C193" s="7">
        <v>7701.2</v>
      </c>
      <c r="D193" s="7">
        <v>37.5</v>
      </c>
      <c r="E193" s="7">
        <v>10859</v>
      </c>
      <c r="F193" s="8">
        <v>0.29080025785063085</v>
      </c>
      <c r="G193" s="7">
        <v>7602.15</v>
      </c>
      <c r="H193" s="8">
        <v>1.3029208842235445E-2</v>
      </c>
      <c r="I193" s="7">
        <v>7679.85</v>
      </c>
      <c r="J193" s="8">
        <v>2.7800022135848297E-3</v>
      </c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</row>
    <row r="194" spans="1:29" ht="24">
      <c r="A194" s="4" t="s">
        <v>204</v>
      </c>
      <c r="B194" s="5">
        <v>5752.7067024999997</v>
      </c>
      <c r="C194" s="7">
        <v>1071.5</v>
      </c>
      <c r="D194" s="7">
        <v>65.239999999999995</v>
      </c>
      <c r="E194" s="7">
        <v>1918.35</v>
      </c>
      <c r="F194" s="8">
        <v>0.44144707691505719</v>
      </c>
      <c r="G194" s="7">
        <v>1023.2</v>
      </c>
      <c r="H194" s="8">
        <v>4.7204847537138342E-2</v>
      </c>
      <c r="I194" s="7">
        <v>1069.9000000000001</v>
      </c>
      <c r="J194" s="8">
        <v>1.4954668660621636E-3</v>
      </c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</row>
    <row r="195" spans="1:29" ht="24">
      <c r="A195" s="4" t="s">
        <v>205</v>
      </c>
      <c r="B195" s="5">
        <v>247191.65080199999</v>
      </c>
      <c r="C195" s="7">
        <v>1031.05</v>
      </c>
      <c r="D195" s="7">
        <v>60.4</v>
      </c>
      <c r="E195" s="7">
        <v>1070.95</v>
      </c>
      <c r="F195" s="8">
        <v>3.7256641299780652E-2</v>
      </c>
      <c r="G195" s="7">
        <v>784.8</v>
      </c>
      <c r="H195" s="8">
        <v>0.31377420998980632</v>
      </c>
      <c r="I195" s="7">
        <v>1032.8499999999999</v>
      </c>
      <c r="J195" s="8">
        <v>-1.7427506414290116E-3</v>
      </c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</row>
    <row r="196" spans="1:29" ht="24">
      <c r="A196" s="4" t="s">
        <v>206</v>
      </c>
      <c r="B196" s="5" t="s">
        <v>16</v>
      </c>
      <c r="C196" s="7" t="s">
        <v>16</v>
      </c>
      <c r="D196" s="7" t="s">
        <v>16</v>
      </c>
      <c r="E196" s="7" t="s">
        <v>16</v>
      </c>
      <c r="F196" s="8" t="s">
        <v>16</v>
      </c>
      <c r="G196" s="7" t="s">
        <v>16</v>
      </c>
      <c r="H196" s="8" t="s">
        <v>16</v>
      </c>
      <c r="I196" s="7" t="s">
        <v>16</v>
      </c>
      <c r="J196" s="8" t="s">
        <v>16</v>
      </c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</row>
    <row r="197" spans="1:29" ht="24">
      <c r="A197" s="4" t="s">
        <v>207</v>
      </c>
      <c r="B197" s="5">
        <v>9606.1540999999997</v>
      </c>
      <c r="C197" s="7">
        <v>876</v>
      </c>
      <c r="D197" s="7">
        <v>19.98</v>
      </c>
      <c r="E197" s="7">
        <v>1051.8499999999999</v>
      </c>
      <c r="F197" s="8">
        <v>0.16718163236202874</v>
      </c>
      <c r="G197" s="7">
        <v>720</v>
      </c>
      <c r="H197" s="8">
        <v>0.21666666666666667</v>
      </c>
      <c r="I197" s="7">
        <v>883.3</v>
      </c>
      <c r="J197" s="8">
        <v>-8.2644628099173036E-3</v>
      </c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</row>
    <row r="198" spans="1:29" ht="24">
      <c r="A198" s="4" t="s">
        <v>208</v>
      </c>
      <c r="B198" s="5">
        <v>73698.477067</v>
      </c>
      <c r="C198" s="7">
        <v>1134.8</v>
      </c>
      <c r="D198" s="7">
        <v>51.22</v>
      </c>
      <c r="E198" s="7">
        <v>1432.05</v>
      </c>
      <c r="F198" s="8">
        <v>0.20756956810167243</v>
      </c>
      <c r="G198" s="7">
        <v>557.23</v>
      </c>
      <c r="H198" s="8">
        <v>1.0365019830231681</v>
      </c>
      <c r="I198" s="7">
        <v>1187.3</v>
      </c>
      <c r="J198" s="8">
        <v>-4.4217973553440579E-2</v>
      </c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</row>
    <row r="199" spans="1:29" ht="24">
      <c r="A199" s="4" t="s">
        <v>209</v>
      </c>
      <c r="B199" s="5">
        <v>6524.2338449999997</v>
      </c>
      <c r="C199" s="7">
        <v>590.70000000000005</v>
      </c>
      <c r="D199" s="7">
        <v>44.19</v>
      </c>
      <c r="E199" s="7">
        <v>748</v>
      </c>
      <c r="F199" s="8">
        <v>0.21029411764705877</v>
      </c>
      <c r="G199" s="7">
        <v>513.1</v>
      </c>
      <c r="H199" s="8">
        <v>0.1512375755213409</v>
      </c>
      <c r="I199" s="7">
        <v>575.29999999999995</v>
      </c>
      <c r="J199" s="8">
        <v>2.6768642447418899E-2</v>
      </c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</row>
    <row r="200" spans="1:29" ht="24">
      <c r="A200" s="4" t="s">
        <v>210</v>
      </c>
      <c r="B200" s="5">
        <v>32766.278689899998</v>
      </c>
      <c r="C200" s="7">
        <v>498.25</v>
      </c>
      <c r="D200" s="7">
        <v>69.25</v>
      </c>
      <c r="E200" s="7">
        <v>806.4</v>
      </c>
      <c r="F200" s="8">
        <v>0.38213045634920634</v>
      </c>
      <c r="G200" s="7">
        <v>451.2</v>
      </c>
      <c r="H200" s="8">
        <v>0.10427748226950358</v>
      </c>
      <c r="I200" s="7">
        <v>488.55</v>
      </c>
      <c r="J200" s="8">
        <v>1.9854671988537485E-2</v>
      </c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</row>
    <row r="201" spans="1:29" ht="24">
      <c r="A201" s="4" t="s">
        <v>211</v>
      </c>
      <c r="B201" s="5">
        <v>13811.7</v>
      </c>
      <c r="C201" s="7">
        <v>2714.9</v>
      </c>
      <c r="D201" s="7">
        <v>61.31</v>
      </c>
      <c r="E201" s="7">
        <v>3797.6</v>
      </c>
      <c r="F201" s="8">
        <v>0.28510111649462816</v>
      </c>
      <c r="G201" s="7">
        <v>2506.1999999999998</v>
      </c>
      <c r="H201" s="8">
        <v>8.3273481765222368E-2</v>
      </c>
      <c r="I201" s="7">
        <v>2750.75</v>
      </c>
      <c r="J201" s="8">
        <v>-1.3032809233845281E-2</v>
      </c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</row>
    <row r="202" spans="1:29" ht="24">
      <c r="A202" s="4" t="s">
        <v>212</v>
      </c>
      <c r="B202" s="5">
        <v>478914.7</v>
      </c>
      <c r="C202" s="7">
        <v>2619.25</v>
      </c>
      <c r="D202" s="7">
        <v>19.809999999999999</v>
      </c>
      <c r="E202" s="7">
        <v>2933.8</v>
      </c>
      <c r="F202" s="8">
        <v>0.10721589747085697</v>
      </c>
      <c r="G202" s="7">
        <v>2026</v>
      </c>
      <c r="H202" s="8">
        <v>0.29281836130306022</v>
      </c>
      <c r="I202" s="7">
        <v>2612.8000000000002</v>
      </c>
      <c r="J202" s="8">
        <v>2.4686160440905609E-3</v>
      </c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</row>
    <row r="203" spans="1:29" ht="24">
      <c r="A203" s="4" t="s">
        <v>213</v>
      </c>
      <c r="B203" s="5">
        <v>41307.128006400002</v>
      </c>
      <c r="C203" s="7">
        <v>619</v>
      </c>
      <c r="D203" s="7">
        <v>31.44</v>
      </c>
      <c r="E203" s="7">
        <v>732.98</v>
      </c>
      <c r="F203" s="8">
        <v>0.15550219651286531</v>
      </c>
      <c r="G203" s="7">
        <v>525</v>
      </c>
      <c r="H203" s="8">
        <v>0.17904761904761904</v>
      </c>
      <c r="I203" s="7">
        <v>628.15</v>
      </c>
      <c r="J203" s="8">
        <v>-1.4566584414550629E-2</v>
      </c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</row>
    <row r="204" spans="1:29" ht="24">
      <c r="A204" s="4" t="s">
        <v>214</v>
      </c>
      <c r="B204" s="5">
        <v>6502.4350000000004</v>
      </c>
      <c r="C204" s="7">
        <v>578.04999999999995</v>
      </c>
      <c r="D204" s="7">
        <v>114.36</v>
      </c>
      <c r="E204" s="7">
        <v>749.15</v>
      </c>
      <c r="F204" s="8">
        <v>0.22839217780150842</v>
      </c>
      <c r="G204" s="7">
        <v>328.73</v>
      </c>
      <c r="H204" s="8">
        <v>0.75843397316947014</v>
      </c>
      <c r="I204" s="7">
        <v>580</v>
      </c>
      <c r="J204" s="8">
        <v>-3.3620689655173199E-3</v>
      </c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</row>
    <row r="205" spans="1:29" ht="24">
      <c r="A205" s="4" t="s">
        <v>215</v>
      </c>
      <c r="B205" s="5">
        <v>38859.14</v>
      </c>
      <c r="C205" s="7">
        <v>4338</v>
      </c>
      <c r="D205" s="7">
        <v>63.66</v>
      </c>
      <c r="E205" s="7">
        <v>4535.95</v>
      </c>
      <c r="F205" s="8">
        <v>4.3640251766443594E-2</v>
      </c>
      <c r="G205" s="7">
        <v>2160.0500000000002</v>
      </c>
      <c r="H205" s="8">
        <v>1.0082868452119162</v>
      </c>
      <c r="I205" s="7">
        <v>4340.1499999999996</v>
      </c>
      <c r="J205" s="8">
        <v>-4.9537458382766409E-4</v>
      </c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</row>
    <row r="206" spans="1:29" ht="24">
      <c r="A206" s="4" t="s">
        <v>216</v>
      </c>
      <c r="B206" s="5">
        <v>354002.53595559997</v>
      </c>
      <c r="C206" s="7">
        <v>1780.5</v>
      </c>
      <c r="D206" s="7">
        <v>25.87</v>
      </c>
      <c r="E206" s="7">
        <v>1997.55</v>
      </c>
      <c r="F206" s="8">
        <v>0.10865810618007056</v>
      </c>
      <c r="G206" s="7">
        <v>1631</v>
      </c>
      <c r="H206" s="8">
        <v>9.1661557326793375E-2</v>
      </c>
      <c r="I206" s="7">
        <v>1779.5</v>
      </c>
      <c r="J206" s="8">
        <v>5.6195560550716497E-4</v>
      </c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</row>
    <row r="207" spans="1:29" ht="24">
      <c r="A207" s="4" t="s">
        <v>217</v>
      </c>
      <c r="B207" s="5">
        <v>1639.2763729999999</v>
      </c>
      <c r="C207" s="7">
        <v>498.5</v>
      </c>
      <c r="D207" s="7">
        <v>30.76</v>
      </c>
      <c r="E207" s="7">
        <v>1000</v>
      </c>
      <c r="F207" s="8">
        <v>0.50149999999999995</v>
      </c>
      <c r="G207" s="7">
        <v>472.2</v>
      </c>
      <c r="H207" s="8">
        <v>5.5696738670055083E-2</v>
      </c>
      <c r="I207" s="7">
        <v>503.15</v>
      </c>
      <c r="J207" s="8">
        <v>-9.2417768061213903E-3</v>
      </c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</row>
    <row r="208" spans="1:29" ht="24">
      <c r="A208" s="4" t="s">
        <v>218</v>
      </c>
      <c r="B208" s="5">
        <v>93678.861999999994</v>
      </c>
      <c r="C208" s="7">
        <v>916.75</v>
      </c>
      <c r="D208" s="7">
        <v>58.81</v>
      </c>
      <c r="E208" s="7">
        <v>955.65</v>
      </c>
      <c r="F208" s="8">
        <v>4.0705279129388351E-2</v>
      </c>
      <c r="G208" s="7">
        <v>660.2</v>
      </c>
      <c r="H208" s="8">
        <v>0.38859436534383512</v>
      </c>
      <c r="I208" s="7">
        <v>914.9</v>
      </c>
      <c r="J208" s="8">
        <v>2.02207891572852E-3</v>
      </c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</row>
    <row r="209" spans="1:29" ht="24">
      <c r="A209" s="4" t="s">
        <v>219</v>
      </c>
      <c r="B209" s="5">
        <v>1528.0408124999999</v>
      </c>
      <c r="C209" s="7">
        <v>423</v>
      </c>
      <c r="D209" s="7" t="s">
        <v>16</v>
      </c>
      <c r="E209" s="7">
        <v>1156.3499999999999</v>
      </c>
      <c r="F209" s="8">
        <v>0.63419379945518217</v>
      </c>
      <c r="G209" s="7">
        <v>323.64999999999998</v>
      </c>
      <c r="H209" s="8">
        <v>0.30696740305885994</v>
      </c>
      <c r="I209" s="7">
        <v>427.8</v>
      </c>
      <c r="J209" s="8">
        <v>-1.1220196353436211E-2</v>
      </c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</row>
    <row r="210" spans="1:29" ht="24">
      <c r="A210" s="4" t="s">
        <v>220</v>
      </c>
      <c r="B210" s="5">
        <v>17802.193500000001</v>
      </c>
      <c r="C210" s="7">
        <v>1118</v>
      </c>
      <c r="D210" s="7">
        <v>46.87</v>
      </c>
      <c r="E210" s="7">
        <v>1374.55</v>
      </c>
      <c r="F210" s="8">
        <v>0.186642901313157</v>
      </c>
      <c r="G210" s="7">
        <v>885.3</v>
      </c>
      <c r="H210" s="8">
        <v>0.26284875183553602</v>
      </c>
      <c r="I210" s="7">
        <v>1112.5</v>
      </c>
      <c r="J210" s="8">
        <v>4.9438202247191008E-3</v>
      </c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</row>
    <row r="211" spans="1:29" ht="24">
      <c r="A211" s="4" t="s">
        <v>221</v>
      </c>
      <c r="B211" s="5">
        <v>1347.5935652000001</v>
      </c>
      <c r="C211" s="7">
        <v>429.35</v>
      </c>
      <c r="D211" s="7">
        <v>20.29</v>
      </c>
      <c r="E211" s="7">
        <v>778</v>
      </c>
      <c r="F211" s="8">
        <v>0.44813624678663239</v>
      </c>
      <c r="G211" s="7">
        <v>428.9</v>
      </c>
      <c r="H211" s="8">
        <v>1.049195616693974E-3</v>
      </c>
      <c r="I211" s="7">
        <v>436.85</v>
      </c>
      <c r="J211" s="8">
        <v>-1.7168364427148905E-2</v>
      </c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</row>
    <row r="212" spans="1:29" ht="48">
      <c r="A212" s="4" t="s">
        <v>222</v>
      </c>
      <c r="B212" s="5">
        <v>7063.23</v>
      </c>
      <c r="C212" s="7">
        <v>1380.05</v>
      </c>
      <c r="D212" s="7">
        <v>45.85</v>
      </c>
      <c r="E212" s="7">
        <v>3142</v>
      </c>
      <c r="F212" s="8">
        <v>0.56077339274347549</v>
      </c>
      <c r="G212" s="7">
        <v>1267.05</v>
      </c>
      <c r="H212" s="8">
        <v>8.9183536561303817E-2</v>
      </c>
      <c r="I212" s="7">
        <v>1382.35</v>
      </c>
      <c r="J212" s="8">
        <v>-1.6638333273049188E-3</v>
      </c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</row>
    <row r="213" spans="1:29" ht="24">
      <c r="A213" s="4" t="s">
        <v>223</v>
      </c>
      <c r="B213" s="5">
        <v>21081.42</v>
      </c>
      <c r="C213" s="7">
        <v>581.79999999999995</v>
      </c>
      <c r="D213" s="7">
        <v>17.2</v>
      </c>
      <c r="E213" s="7">
        <v>1118</v>
      </c>
      <c r="F213" s="8">
        <v>0.47960644007155639</v>
      </c>
      <c r="G213" s="7">
        <v>579</v>
      </c>
      <c r="H213" s="8">
        <v>4.8359240069083846E-3</v>
      </c>
      <c r="I213" s="7">
        <v>592.4</v>
      </c>
      <c r="J213" s="8">
        <v>-1.7893315327481469E-2</v>
      </c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</row>
    <row r="214" spans="1:29" ht="24">
      <c r="A214" s="4" t="s">
        <v>224</v>
      </c>
      <c r="B214" s="5">
        <v>1992.0121939000001</v>
      </c>
      <c r="C214" s="7">
        <v>36.200000000000003</v>
      </c>
      <c r="D214" s="7">
        <v>593.92999999999995</v>
      </c>
      <c r="E214" s="7">
        <v>54.5</v>
      </c>
      <c r="F214" s="8">
        <v>0.33577981651376143</v>
      </c>
      <c r="G214" s="7">
        <v>18.7</v>
      </c>
      <c r="H214" s="8">
        <v>0.93582887700534778</v>
      </c>
      <c r="I214" s="7">
        <v>36.049999999999997</v>
      </c>
      <c r="J214" s="8">
        <v>4.1608876560334448E-3</v>
      </c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</row>
    <row r="215" spans="1:29" ht="24">
      <c r="A215" s="4" t="s">
        <v>225</v>
      </c>
      <c r="B215" s="5">
        <v>22166.9</v>
      </c>
      <c r="C215" s="7">
        <v>3020</v>
      </c>
      <c r="D215" s="7">
        <v>38.36</v>
      </c>
      <c r="E215" s="7">
        <v>3863.55</v>
      </c>
      <c r="F215" s="8">
        <v>0.21833546867518219</v>
      </c>
      <c r="G215" s="7">
        <v>2540</v>
      </c>
      <c r="H215" s="8">
        <v>0.1889763779527559</v>
      </c>
      <c r="I215" s="7">
        <v>3044.5</v>
      </c>
      <c r="J215" s="8">
        <v>-8.0472984069633758E-3</v>
      </c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</row>
    <row r="216" spans="1:29" ht="24">
      <c r="A216" s="4" t="s">
        <v>226</v>
      </c>
      <c r="B216" s="5">
        <v>4564.43</v>
      </c>
      <c r="C216" s="7">
        <v>1524.7</v>
      </c>
      <c r="D216" s="7">
        <v>17.12</v>
      </c>
      <c r="E216" s="7">
        <v>3925</v>
      </c>
      <c r="F216" s="8">
        <v>0.61154140127388534</v>
      </c>
      <c r="G216" s="7">
        <v>1515.1</v>
      </c>
      <c r="H216" s="8">
        <v>6.3362154313247555E-3</v>
      </c>
      <c r="I216" s="7">
        <v>1526.65</v>
      </c>
      <c r="J216" s="8">
        <v>-1.2773065208135756E-3</v>
      </c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</row>
    <row r="217" spans="1:29" ht="24">
      <c r="A217" s="4" t="s">
        <v>227</v>
      </c>
      <c r="B217" s="5">
        <v>450686.75702929997</v>
      </c>
      <c r="C217" s="7">
        <v>712.7</v>
      </c>
      <c r="D217" s="7">
        <v>23.63</v>
      </c>
      <c r="E217" s="7">
        <v>920</v>
      </c>
      <c r="F217" s="8">
        <v>0.22532608695652168</v>
      </c>
      <c r="G217" s="7">
        <v>588</v>
      </c>
      <c r="H217" s="8">
        <v>0.21207482993197288</v>
      </c>
      <c r="I217" s="7">
        <v>705.55</v>
      </c>
      <c r="J217" s="8">
        <v>1.0133938062504559E-2</v>
      </c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</row>
  </sheetData>
  <conditionalFormatting sqref="B2:B217">
    <cfRule type="colorScale" priority="1">
      <colorScale>
        <cfvo type="min"/>
        <cfvo type="max"/>
        <color rgb="FFE0FFCC"/>
        <color rgb="FF57FF53"/>
      </colorScale>
    </cfRule>
  </conditionalFormatting>
  <conditionalFormatting sqref="C2:C217">
    <cfRule type="notContainsBlanks" dxfId="4" priority="4">
      <formula>LEN(TRIM(C2))&gt;0</formula>
    </cfRule>
  </conditionalFormatting>
  <conditionalFormatting sqref="E2:E217">
    <cfRule type="notContainsBlanks" dxfId="3" priority="5">
      <formula>LEN(TRIM(E2))&gt;0</formula>
    </cfRule>
  </conditionalFormatting>
  <conditionalFormatting sqref="G2:G217">
    <cfRule type="notContainsBlanks" dxfId="2" priority="6">
      <formula>LEN(TRIM(G2))&gt;0</formula>
    </cfRule>
  </conditionalFormatting>
  <conditionalFormatting sqref="J1:J217">
    <cfRule type="cellIs" dxfId="1" priority="2" operator="lessThan">
      <formula>0</formula>
    </cfRule>
    <cfRule type="cellIs" dxfId="0" priority="3" operator="greaterThan">
      <formula>0</formula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FF00"/>
    <outlinePr summaryBelow="0" summaryRight="0"/>
  </sheetPr>
  <dimension ref="A1:C220"/>
  <sheetViews>
    <sheetView showGridLines="0" workbookViewId="0">
      <selection sqref="A1:C1"/>
    </sheetView>
  </sheetViews>
  <sheetFormatPr defaultColWidth="12.6640625" defaultRowHeight="15.75" customHeight="1"/>
  <cols>
    <col min="1" max="1" width="24.6640625" customWidth="1"/>
    <col min="2" max="2" width="21.6640625" customWidth="1"/>
    <col min="3" max="3" width="27.88671875" customWidth="1"/>
  </cols>
  <sheetData>
    <row r="1" spans="1:3" ht="54.75" customHeight="1">
      <c r="A1" s="22" t="s">
        <v>228</v>
      </c>
      <c r="B1" s="23"/>
      <c r="C1" s="24"/>
    </row>
    <row r="2" spans="1:3" ht="42.75" customHeight="1">
      <c r="A2" s="10"/>
      <c r="B2" s="10"/>
      <c r="C2" s="10"/>
    </row>
    <row r="3" spans="1:3" ht="42.75" customHeight="1">
      <c r="A3" s="11" t="s">
        <v>0</v>
      </c>
      <c r="B3" s="11" t="s">
        <v>229</v>
      </c>
      <c r="C3" s="11" t="s">
        <v>230</v>
      </c>
    </row>
    <row r="4" spans="1:3" ht="24">
      <c r="A4" s="7" t="s">
        <v>10</v>
      </c>
      <c r="B4" s="7" t="s">
        <v>231</v>
      </c>
      <c r="C4" s="7" t="s">
        <v>232</v>
      </c>
    </row>
    <row r="5" spans="1:3" ht="24">
      <c r="A5" s="7" t="s">
        <v>11</v>
      </c>
      <c r="B5" s="7" t="s">
        <v>233</v>
      </c>
      <c r="C5" s="7" t="s">
        <v>234</v>
      </c>
    </row>
    <row r="6" spans="1:3" ht="24">
      <c r="A6" s="7" t="s">
        <v>12</v>
      </c>
      <c r="B6" s="7" t="s">
        <v>235</v>
      </c>
      <c r="C6" s="7" t="s">
        <v>236</v>
      </c>
    </row>
    <row r="7" spans="1:3" ht="24">
      <c r="A7" s="7" t="s">
        <v>13</v>
      </c>
      <c r="B7" s="7" t="s">
        <v>237</v>
      </c>
      <c r="C7" s="7" t="s">
        <v>238</v>
      </c>
    </row>
    <row r="8" spans="1:3" ht="24">
      <c r="A8" s="7" t="s">
        <v>14</v>
      </c>
      <c r="B8" s="7" t="s">
        <v>239</v>
      </c>
      <c r="C8" s="7" t="s">
        <v>240</v>
      </c>
    </row>
    <row r="9" spans="1:3" ht="24">
      <c r="A9" s="7" t="s">
        <v>15</v>
      </c>
      <c r="B9" s="7" t="s">
        <v>231</v>
      </c>
      <c r="C9" s="7" t="s">
        <v>241</v>
      </c>
    </row>
    <row r="10" spans="1:3" ht="24">
      <c r="A10" s="7" t="s">
        <v>17</v>
      </c>
      <c r="B10" s="7" t="s">
        <v>242</v>
      </c>
      <c r="C10" s="7" t="s">
        <v>243</v>
      </c>
    </row>
    <row r="11" spans="1:3" ht="24">
      <c r="A11" s="7" t="s">
        <v>18</v>
      </c>
      <c r="B11" s="7" t="s">
        <v>244</v>
      </c>
      <c r="C11" s="7" t="s">
        <v>245</v>
      </c>
    </row>
    <row r="12" spans="1:3" ht="24">
      <c r="A12" s="7" t="s">
        <v>19</v>
      </c>
      <c r="B12" s="7" t="s">
        <v>246</v>
      </c>
      <c r="C12" s="7" t="s">
        <v>247</v>
      </c>
    </row>
    <row r="13" spans="1:3" ht="24">
      <c r="A13" s="7" t="s">
        <v>20</v>
      </c>
      <c r="B13" s="7" t="s">
        <v>248</v>
      </c>
      <c r="C13" s="7" t="s">
        <v>249</v>
      </c>
    </row>
    <row r="14" spans="1:3" ht="24">
      <c r="A14" s="7" t="s">
        <v>21</v>
      </c>
      <c r="B14" s="7" t="s">
        <v>233</v>
      </c>
      <c r="C14" s="7" t="s">
        <v>250</v>
      </c>
    </row>
    <row r="15" spans="1:3" ht="24">
      <c r="A15" s="7" t="s">
        <v>22</v>
      </c>
      <c r="B15" s="7" t="s">
        <v>251</v>
      </c>
      <c r="C15" s="7" t="s">
        <v>252</v>
      </c>
    </row>
    <row r="16" spans="1:3" ht="24">
      <c r="A16" s="7" t="s">
        <v>23</v>
      </c>
      <c r="B16" s="7" t="s">
        <v>242</v>
      </c>
      <c r="C16" s="7" t="s">
        <v>23</v>
      </c>
    </row>
    <row r="17" spans="1:3" ht="24">
      <c r="A17" s="7" t="s">
        <v>24</v>
      </c>
      <c r="B17" s="7" t="s">
        <v>242</v>
      </c>
      <c r="C17" s="7" t="s">
        <v>253</v>
      </c>
    </row>
    <row r="18" spans="1:3" ht="24">
      <c r="A18" s="7" t="s">
        <v>25</v>
      </c>
      <c r="B18" s="7" t="s">
        <v>254</v>
      </c>
      <c r="C18" s="7" t="s">
        <v>255</v>
      </c>
    </row>
    <row r="19" spans="1:3" ht="24">
      <c r="A19" s="7" t="s">
        <v>26</v>
      </c>
      <c r="B19" s="7" t="s">
        <v>256</v>
      </c>
      <c r="C19" s="7" t="s">
        <v>257</v>
      </c>
    </row>
    <row r="20" spans="1:3" ht="24">
      <c r="A20" s="7" t="s">
        <v>27</v>
      </c>
      <c r="B20" s="7" t="s">
        <v>246</v>
      </c>
      <c r="C20" s="7" t="s">
        <v>258</v>
      </c>
    </row>
    <row r="21" spans="1:3" ht="24">
      <c r="A21" s="7" t="s">
        <v>28</v>
      </c>
      <c r="B21" s="7" t="s">
        <v>259</v>
      </c>
      <c r="C21" s="7" t="s">
        <v>260</v>
      </c>
    </row>
    <row r="22" spans="1:3" ht="24">
      <c r="A22" s="7" t="s">
        <v>29</v>
      </c>
      <c r="B22" s="7" t="s">
        <v>231</v>
      </c>
      <c r="C22" s="7" t="s">
        <v>261</v>
      </c>
    </row>
    <row r="23" spans="1:3" ht="24">
      <c r="A23" s="7" t="s">
        <v>30</v>
      </c>
      <c r="B23" s="7" t="s">
        <v>233</v>
      </c>
      <c r="C23" s="7" t="s">
        <v>262</v>
      </c>
    </row>
    <row r="24" spans="1:3" ht="24">
      <c r="A24" s="7" t="s">
        <v>31</v>
      </c>
      <c r="B24" s="7" t="s">
        <v>233</v>
      </c>
      <c r="C24" s="7" t="s">
        <v>263</v>
      </c>
    </row>
    <row r="25" spans="1:3" ht="24">
      <c r="A25" s="7" t="s">
        <v>32</v>
      </c>
      <c r="B25" s="7" t="s">
        <v>242</v>
      </c>
      <c r="C25" s="7" t="s">
        <v>264</v>
      </c>
    </row>
    <row r="26" spans="1:3" ht="24">
      <c r="A26" s="7" t="s">
        <v>33</v>
      </c>
      <c r="B26" s="7" t="s">
        <v>259</v>
      </c>
      <c r="C26" s="7" t="s">
        <v>265</v>
      </c>
    </row>
    <row r="27" spans="1:3" ht="24">
      <c r="A27" s="7" t="s">
        <v>34</v>
      </c>
      <c r="B27" s="7" t="s">
        <v>251</v>
      </c>
      <c r="C27" s="7" t="s">
        <v>266</v>
      </c>
    </row>
    <row r="28" spans="1:3" ht="24">
      <c r="A28" s="7" t="s">
        <v>35</v>
      </c>
      <c r="B28" s="7" t="s">
        <v>248</v>
      </c>
      <c r="C28" s="7" t="s">
        <v>267</v>
      </c>
    </row>
    <row r="29" spans="1:3" ht="24">
      <c r="A29" s="7" t="s">
        <v>36</v>
      </c>
      <c r="B29" s="7" t="s">
        <v>231</v>
      </c>
      <c r="C29" s="7" t="s">
        <v>268</v>
      </c>
    </row>
    <row r="30" spans="1:3" ht="48">
      <c r="A30" s="7" t="s">
        <v>37</v>
      </c>
      <c r="B30" s="7" t="s">
        <v>269</v>
      </c>
      <c r="C30" s="7" t="s">
        <v>270</v>
      </c>
    </row>
    <row r="31" spans="1:3" ht="24">
      <c r="A31" s="7" t="s">
        <v>38</v>
      </c>
      <c r="B31" s="7" t="s">
        <v>271</v>
      </c>
      <c r="C31" s="7" t="s">
        <v>272</v>
      </c>
    </row>
    <row r="32" spans="1:3" ht="48">
      <c r="A32" s="7" t="s">
        <v>39</v>
      </c>
      <c r="B32" s="7" t="s">
        <v>233</v>
      </c>
      <c r="C32" s="7" t="s">
        <v>273</v>
      </c>
    </row>
    <row r="33" spans="1:3" ht="24">
      <c r="A33" s="7" t="s">
        <v>40</v>
      </c>
      <c r="B33" s="7" t="s">
        <v>246</v>
      </c>
      <c r="C33" s="7" t="s">
        <v>274</v>
      </c>
    </row>
    <row r="34" spans="1:3" ht="24">
      <c r="A34" s="7" t="s">
        <v>41</v>
      </c>
      <c r="B34" s="7" t="s">
        <v>233</v>
      </c>
      <c r="C34" s="7" t="s">
        <v>275</v>
      </c>
    </row>
    <row r="35" spans="1:3" ht="24">
      <c r="A35" s="7" t="s">
        <v>42</v>
      </c>
      <c r="B35" s="7" t="s">
        <v>239</v>
      </c>
      <c r="C35" s="7" t="s">
        <v>276</v>
      </c>
    </row>
    <row r="36" spans="1:3" ht="48">
      <c r="A36" s="7" t="s">
        <v>43</v>
      </c>
      <c r="B36" s="7" t="s">
        <v>277</v>
      </c>
      <c r="C36" s="7" t="s">
        <v>278</v>
      </c>
    </row>
    <row r="37" spans="1:3" ht="24">
      <c r="A37" s="7" t="s">
        <v>44</v>
      </c>
      <c r="B37" s="7" t="s">
        <v>242</v>
      </c>
      <c r="C37" s="7" t="s">
        <v>279</v>
      </c>
    </row>
    <row r="38" spans="1:3" ht="24">
      <c r="A38" s="7" t="s">
        <v>45</v>
      </c>
      <c r="B38" s="7" t="s">
        <v>271</v>
      </c>
      <c r="C38" s="7" t="s">
        <v>280</v>
      </c>
    </row>
    <row r="39" spans="1:3" ht="24">
      <c r="A39" s="7" t="s">
        <v>46</v>
      </c>
      <c r="B39" s="7" t="s">
        <v>271</v>
      </c>
      <c r="C39" s="7" t="s">
        <v>281</v>
      </c>
    </row>
    <row r="40" spans="1:3" ht="24">
      <c r="A40" s="7" t="s">
        <v>47</v>
      </c>
      <c r="B40" s="7" t="s">
        <v>282</v>
      </c>
      <c r="C40" s="7" t="s">
        <v>283</v>
      </c>
    </row>
    <row r="41" spans="1:3" ht="24">
      <c r="A41" s="7" t="s">
        <v>48</v>
      </c>
      <c r="B41" s="7" t="s">
        <v>284</v>
      </c>
      <c r="C41" s="7" t="s">
        <v>285</v>
      </c>
    </row>
    <row r="42" spans="1:3" ht="24">
      <c r="A42" s="7" t="s">
        <v>49</v>
      </c>
      <c r="B42" s="7" t="s">
        <v>286</v>
      </c>
      <c r="C42" s="7" t="s">
        <v>49</v>
      </c>
    </row>
    <row r="43" spans="1:3" ht="24">
      <c r="A43" s="7" t="s">
        <v>50</v>
      </c>
      <c r="B43" s="7" t="s">
        <v>287</v>
      </c>
      <c r="C43" s="7" t="s">
        <v>288</v>
      </c>
    </row>
    <row r="44" spans="1:3" ht="24">
      <c r="A44" s="7" t="s">
        <v>51</v>
      </c>
      <c r="B44" s="7" t="s">
        <v>289</v>
      </c>
      <c r="C44" s="7" t="s">
        <v>290</v>
      </c>
    </row>
    <row r="45" spans="1:3" ht="24">
      <c r="A45" s="7" t="s">
        <v>52</v>
      </c>
      <c r="B45" s="7" t="s">
        <v>259</v>
      </c>
      <c r="C45" s="7" t="s">
        <v>291</v>
      </c>
    </row>
    <row r="46" spans="1:3" ht="24">
      <c r="A46" s="7" t="s">
        <v>53</v>
      </c>
      <c r="B46" s="7" t="s">
        <v>231</v>
      </c>
      <c r="C46" s="7" t="s">
        <v>292</v>
      </c>
    </row>
    <row r="47" spans="1:3" ht="24">
      <c r="A47" s="7" t="s">
        <v>54</v>
      </c>
      <c r="B47" s="7" t="s">
        <v>271</v>
      </c>
      <c r="C47" s="7" t="s">
        <v>293</v>
      </c>
    </row>
    <row r="48" spans="1:3" ht="24">
      <c r="A48" s="7" t="s">
        <v>55</v>
      </c>
      <c r="B48" s="7" t="s">
        <v>294</v>
      </c>
      <c r="C48" s="7" t="s">
        <v>295</v>
      </c>
    </row>
    <row r="49" spans="1:3" ht="24">
      <c r="A49" s="7" t="s">
        <v>56</v>
      </c>
      <c r="B49" s="7" t="s">
        <v>242</v>
      </c>
      <c r="C49" s="7" t="s">
        <v>296</v>
      </c>
    </row>
    <row r="50" spans="1:3" ht="24">
      <c r="A50" s="7" t="s">
        <v>57</v>
      </c>
      <c r="B50" s="7" t="s">
        <v>237</v>
      </c>
      <c r="C50" s="7" t="s">
        <v>297</v>
      </c>
    </row>
    <row r="51" spans="1:3" ht="24">
      <c r="A51" s="7" t="s">
        <v>58</v>
      </c>
      <c r="B51" s="7" t="s">
        <v>298</v>
      </c>
      <c r="C51" s="7" t="s">
        <v>299</v>
      </c>
    </row>
    <row r="52" spans="1:3" ht="24">
      <c r="A52" s="7" t="s">
        <v>59</v>
      </c>
      <c r="B52" s="7" t="s">
        <v>300</v>
      </c>
      <c r="C52" s="7" t="s">
        <v>301</v>
      </c>
    </row>
    <row r="53" spans="1:3" ht="24">
      <c r="A53" s="7" t="s">
        <v>60</v>
      </c>
      <c r="B53" s="7" t="s">
        <v>284</v>
      </c>
      <c r="C53" s="7" t="s">
        <v>302</v>
      </c>
    </row>
    <row r="54" spans="1:3" ht="24">
      <c r="A54" s="7" t="s">
        <v>61</v>
      </c>
      <c r="B54" s="7" t="s">
        <v>242</v>
      </c>
      <c r="C54" s="7" t="s">
        <v>303</v>
      </c>
    </row>
    <row r="55" spans="1:3" ht="24">
      <c r="A55" s="7" t="s">
        <v>62</v>
      </c>
      <c r="B55" s="7" t="s">
        <v>244</v>
      </c>
      <c r="C55" s="7" t="s">
        <v>304</v>
      </c>
    </row>
    <row r="56" spans="1:3" ht="24">
      <c r="A56" s="7" t="s">
        <v>63</v>
      </c>
      <c r="B56" s="7" t="s">
        <v>305</v>
      </c>
      <c r="C56" s="7" t="s">
        <v>306</v>
      </c>
    </row>
    <row r="57" spans="1:3" ht="24">
      <c r="A57" s="7" t="s">
        <v>64</v>
      </c>
      <c r="B57" s="7" t="s">
        <v>307</v>
      </c>
      <c r="C57" s="7" t="s">
        <v>308</v>
      </c>
    </row>
    <row r="58" spans="1:3" ht="48">
      <c r="A58" s="7" t="s">
        <v>65</v>
      </c>
      <c r="B58" s="7" t="s">
        <v>269</v>
      </c>
      <c r="C58" s="7" t="s">
        <v>309</v>
      </c>
    </row>
    <row r="59" spans="1:3" ht="24">
      <c r="A59" s="7" t="s">
        <v>66</v>
      </c>
      <c r="B59" s="7" t="s">
        <v>259</v>
      </c>
      <c r="C59" s="7" t="s">
        <v>310</v>
      </c>
    </row>
    <row r="60" spans="1:3" ht="48">
      <c r="A60" s="7" t="s">
        <v>67</v>
      </c>
      <c r="B60" s="7" t="s">
        <v>277</v>
      </c>
      <c r="C60" s="7" t="s">
        <v>311</v>
      </c>
    </row>
    <row r="61" spans="1:3" ht="24">
      <c r="A61" s="7" t="s">
        <v>68</v>
      </c>
      <c r="B61" s="7" t="s">
        <v>294</v>
      </c>
      <c r="C61" s="7" t="s">
        <v>312</v>
      </c>
    </row>
    <row r="62" spans="1:3" ht="48">
      <c r="A62" s="7" t="s">
        <v>69</v>
      </c>
      <c r="B62" s="7" t="s">
        <v>313</v>
      </c>
      <c r="C62" s="7" t="s">
        <v>314</v>
      </c>
    </row>
    <row r="63" spans="1:3" ht="24">
      <c r="A63" s="7" t="s">
        <v>70</v>
      </c>
      <c r="B63" s="7" t="s">
        <v>315</v>
      </c>
      <c r="C63" s="7" t="s">
        <v>316</v>
      </c>
    </row>
    <row r="64" spans="1:3" ht="24">
      <c r="A64" s="7" t="s">
        <v>71</v>
      </c>
      <c r="B64" s="7" t="s">
        <v>248</v>
      </c>
      <c r="C64" s="7" t="s">
        <v>317</v>
      </c>
    </row>
    <row r="65" spans="1:3" ht="48">
      <c r="A65" s="7" t="s">
        <v>72</v>
      </c>
      <c r="B65" s="7" t="s">
        <v>284</v>
      </c>
      <c r="C65" s="7" t="s">
        <v>318</v>
      </c>
    </row>
    <row r="66" spans="1:3" ht="24">
      <c r="A66" s="7" t="s">
        <v>73</v>
      </c>
      <c r="B66" s="7" t="s">
        <v>271</v>
      </c>
      <c r="C66" s="7" t="s">
        <v>319</v>
      </c>
    </row>
    <row r="67" spans="1:3" ht="24">
      <c r="A67" s="7" t="s">
        <v>74</v>
      </c>
      <c r="B67" s="7" t="s">
        <v>315</v>
      </c>
      <c r="C67" s="7" t="s">
        <v>320</v>
      </c>
    </row>
    <row r="68" spans="1:3" ht="24">
      <c r="A68" s="7" t="s">
        <v>75</v>
      </c>
      <c r="B68" s="7" t="s">
        <v>259</v>
      </c>
      <c r="C68" s="7" t="s">
        <v>321</v>
      </c>
    </row>
    <row r="69" spans="1:3" ht="24">
      <c r="A69" s="7" t="s">
        <v>76</v>
      </c>
      <c r="B69" s="7" t="s">
        <v>254</v>
      </c>
      <c r="C69" s="7" t="s">
        <v>322</v>
      </c>
    </row>
    <row r="70" spans="1:3" ht="24">
      <c r="A70" s="7" t="s">
        <v>77</v>
      </c>
      <c r="B70" s="7" t="s">
        <v>323</v>
      </c>
      <c r="C70" s="7" t="s">
        <v>324</v>
      </c>
    </row>
    <row r="71" spans="1:3" ht="24">
      <c r="A71" s="7" t="s">
        <v>78</v>
      </c>
      <c r="B71" s="7" t="s">
        <v>231</v>
      </c>
      <c r="C71" s="7" t="s">
        <v>325</v>
      </c>
    </row>
    <row r="72" spans="1:3" ht="24">
      <c r="A72" s="7" t="s">
        <v>79</v>
      </c>
      <c r="B72" s="7" t="s">
        <v>271</v>
      </c>
      <c r="C72" s="7" t="s">
        <v>326</v>
      </c>
    </row>
    <row r="73" spans="1:3" ht="24">
      <c r="A73" s="7" t="s">
        <v>80</v>
      </c>
      <c r="B73" s="7" t="s">
        <v>259</v>
      </c>
      <c r="C73" s="7" t="s">
        <v>327</v>
      </c>
    </row>
    <row r="74" spans="1:3" ht="24">
      <c r="A74" s="7" t="s">
        <v>81</v>
      </c>
      <c r="B74" s="7" t="s">
        <v>323</v>
      </c>
      <c r="C74" s="7" t="s">
        <v>328</v>
      </c>
    </row>
    <row r="75" spans="1:3" ht="24">
      <c r="A75" s="7" t="s">
        <v>82</v>
      </c>
      <c r="B75" s="7" t="s">
        <v>271</v>
      </c>
      <c r="C75" s="7" t="s">
        <v>329</v>
      </c>
    </row>
    <row r="76" spans="1:3" ht="24">
      <c r="A76" s="7" t="s">
        <v>83</v>
      </c>
      <c r="B76" s="7" t="s">
        <v>330</v>
      </c>
      <c r="C76" s="7" t="s">
        <v>331</v>
      </c>
    </row>
    <row r="77" spans="1:3" ht="48">
      <c r="A77" s="7" t="s">
        <v>84</v>
      </c>
      <c r="B77" s="7" t="s">
        <v>269</v>
      </c>
      <c r="C77" s="7" t="s">
        <v>332</v>
      </c>
    </row>
    <row r="78" spans="1:3" ht="24">
      <c r="A78" s="7" t="s">
        <v>85</v>
      </c>
      <c r="B78" s="7" t="s">
        <v>333</v>
      </c>
      <c r="C78" s="7" t="s">
        <v>334</v>
      </c>
    </row>
    <row r="79" spans="1:3" ht="24">
      <c r="A79" s="7" t="s">
        <v>86</v>
      </c>
      <c r="B79" s="7" t="s">
        <v>284</v>
      </c>
      <c r="C79" s="7" t="s">
        <v>335</v>
      </c>
    </row>
    <row r="80" spans="1:3" ht="48">
      <c r="A80" s="7" t="s">
        <v>87</v>
      </c>
      <c r="B80" s="7" t="s">
        <v>284</v>
      </c>
      <c r="C80" s="7" t="s">
        <v>336</v>
      </c>
    </row>
    <row r="81" spans="1:3" ht="24">
      <c r="A81" s="7" t="s">
        <v>88</v>
      </c>
      <c r="B81" s="7" t="s">
        <v>337</v>
      </c>
      <c r="C81" s="7" t="s">
        <v>338</v>
      </c>
    </row>
    <row r="82" spans="1:3" ht="24">
      <c r="A82" s="7" t="s">
        <v>89</v>
      </c>
      <c r="B82" s="7" t="s">
        <v>254</v>
      </c>
      <c r="C82" s="7" t="s">
        <v>339</v>
      </c>
    </row>
    <row r="83" spans="1:3" ht="24">
      <c r="A83" s="7" t="s">
        <v>90</v>
      </c>
      <c r="B83" s="7" t="s">
        <v>254</v>
      </c>
      <c r="C83" s="7" t="s">
        <v>340</v>
      </c>
    </row>
    <row r="84" spans="1:3" ht="48">
      <c r="A84" s="7" t="s">
        <v>91</v>
      </c>
      <c r="B84" s="7" t="s">
        <v>269</v>
      </c>
      <c r="C84" s="7" t="s">
        <v>341</v>
      </c>
    </row>
    <row r="85" spans="1:3" ht="24">
      <c r="A85" s="7" t="s">
        <v>92</v>
      </c>
      <c r="B85" s="7" t="s">
        <v>287</v>
      </c>
      <c r="C85" s="7" t="s">
        <v>342</v>
      </c>
    </row>
    <row r="86" spans="1:3" ht="48">
      <c r="A86" s="7" t="s">
        <v>94</v>
      </c>
      <c r="B86" s="7" t="s">
        <v>277</v>
      </c>
      <c r="C86" s="7" t="s">
        <v>343</v>
      </c>
    </row>
    <row r="87" spans="1:3" ht="24">
      <c r="A87" s="7" t="s">
        <v>95</v>
      </c>
      <c r="B87" s="7" t="s">
        <v>259</v>
      </c>
      <c r="C87" s="7" t="s">
        <v>344</v>
      </c>
    </row>
    <row r="88" spans="1:3" ht="24">
      <c r="A88" s="7" t="s">
        <v>96</v>
      </c>
      <c r="B88" s="7" t="s">
        <v>289</v>
      </c>
      <c r="C88" s="7" t="s">
        <v>345</v>
      </c>
    </row>
    <row r="89" spans="1:3" ht="24">
      <c r="A89" s="7" t="s">
        <v>97</v>
      </c>
      <c r="B89" s="7" t="s">
        <v>254</v>
      </c>
      <c r="C89" s="7" t="s">
        <v>346</v>
      </c>
    </row>
    <row r="90" spans="1:3" ht="24">
      <c r="A90" s="7" t="s">
        <v>98</v>
      </c>
      <c r="B90" s="7" t="s">
        <v>237</v>
      </c>
      <c r="C90" s="7" t="s">
        <v>347</v>
      </c>
    </row>
    <row r="91" spans="1:3" ht="24">
      <c r="A91" s="7" t="s">
        <v>99</v>
      </c>
      <c r="B91" s="7" t="s">
        <v>348</v>
      </c>
      <c r="C91" s="7" t="s">
        <v>349</v>
      </c>
    </row>
    <row r="92" spans="1:3" ht="24">
      <c r="A92" s="7" t="s">
        <v>100</v>
      </c>
      <c r="B92" s="7" t="s">
        <v>271</v>
      </c>
      <c r="C92" s="7" t="s">
        <v>350</v>
      </c>
    </row>
    <row r="93" spans="1:3" ht="24">
      <c r="A93" s="7" t="s">
        <v>101</v>
      </c>
      <c r="B93" s="7" t="s">
        <v>254</v>
      </c>
      <c r="C93" s="7" t="s">
        <v>351</v>
      </c>
    </row>
    <row r="94" spans="1:3" ht="24">
      <c r="A94" s="7" t="s">
        <v>102</v>
      </c>
      <c r="B94" s="7" t="s">
        <v>254</v>
      </c>
      <c r="C94" s="7" t="s">
        <v>352</v>
      </c>
    </row>
    <row r="95" spans="1:3" ht="24">
      <c r="A95" s="7" t="s">
        <v>103</v>
      </c>
      <c r="B95" s="7" t="s">
        <v>259</v>
      </c>
      <c r="C95" s="7" t="s">
        <v>353</v>
      </c>
    </row>
    <row r="96" spans="1:3" ht="24">
      <c r="A96" s="7" t="s">
        <v>104</v>
      </c>
      <c r="B96" s="7" t="s">
        <v>271</v>
      </c>
      <c r="C96" s="7" t="s">
        <v>354</v>
      </c>
    </row>
    <row r="97" spans="1:3" ht="24">
      <c r="A97" s="7" t="s">
        <v>105</v>
      </c>
      <c r="B97" s="7" t="s">
        <v>271</v>
      </c>
      <c r="C97" s="7" t="s">
        <v>355</v>
      </c>
    </row>
    <row r="98" spans="1:3" ht="24">
      <c r="A98" s="7" t="s">
        <v>106</v>
      </c>
      <c r="B98" s="7" t="s">
        <v>231</v>
      </c>
      <c r="C98" s="7" t="s">
        <v>356</v>
      </c>
    </row>
    <row r="99" spans="1:3" ht="24">
      <c r="A99" s="7" t="s">
        <v>107</v>
      </c>
      <c r="B99" s="7" t="s">
        <v>357</v>
      </c>
      <c r="C99" s="7" t="s">
        <v>358</v>
      </c>
    </row>
    <row r="100" spans="1:3" ht="24">
      <c r="A100" s="7" t="s">
        <v>108</v>
      </c>
      <c r="B100" s="7" t="s">
        <v>271</v>
      </c>
      <c r="C100" s="7" t="s">
        <v>359</v>
      </c>
    </row>
    <row r="101" spans="1:3" ht="24">
      <c r="A101" s="7" t="s">
        <v>109</v>
      </c>
      <c r="B101" s="7" t="s">
        <v>231</v>
      </c>
      <c r="C101" s="7" t="s">
        <v>360</v>
      </c>
    </row>
    <row r="102" spans="1:3" ht="24">
      <c r="A102" s="7" t="s">
        <v>110</v>
      </c>
      <c r="B102" s="7" t="s">
        <v>271</v>
      </c>
      <c r="C102" s="7" t="s">
        <v>110</v>
      </c>
    </row>
    <row r="103" spans="1:3" ht="48">
      <c r="A103" s="7" t="s">
        <v>111</v>
      </c>
      <c r="B103" s="7" t="s">
        <v>277</v>
      </c>
      <c r="C103" s="7" t="s">
        <v>361</v>
      </c>
    </row>
    <row r="104" spans="1:3" ht="24">
      <c r="A104" s="7" t="s">
        <v>112</v>
      </c>
      <c r="B104" s="7" t="s">
        <v>362</v>
      </c>
      <c r="C104" s="7" t="s">
        <v>363</v>
      </c>
    </row>
    <row r="105" spans="1:3" ht="48">
      <c r="A105" s="7" t="s">
        <v>113</v>
      </c>
      <c r="B105" s="7" t="s">
        <v>269</v>
      </c>
      <c r="C105" s="7" t="s">
        <v>364</v>
      </c>
    </row>
    <row r="106" spans="1:3" ht="24">
      <c r="A106" s="7" t="s">
        <v>114</v>
      </c>
      <c r="B106" s="7" t="s">
        <v>271</v>
      </c>
      <c r="C106" s="7" t="s">
        <v>365</v>
      </c>
    </row>
    <row r="107" spans="1:3" ht="24">
      <c r="A107" s="7" t="s">
        <v>115</v>
      </c>
      <c r="B107" s="7" t="s">
        <v>298</v>
      </c>
      <c r="C107" s="7" t="s">
        <v>366</v>
      </c>
    </row>
    <row r="108" spans="1:3" ht="48">
      <c r="A108" s="7" t="s">
        <v>116</v>
      </c>
      <c r="B108" s="7" t="s">
        <v>269</v>
      </c>
      <c r="C108" s="7" t="s">
        <v>367</v>
      </c>
    </row>
    <row r="109" spans="1:3" ht="24">
      <c r="A109" s="7" t="s">
        <v>117</v>
      </c>
      <c r="B109" s="7" t="s">
        <v>254</v>
      </c>
      <c r="C109" s="7" t="s">
        <v>368</v>
      </c>
    </row>
    <row r="110" spans="1:3" ht="24">
      <c r="A110" s="7" t="s">
        <v>118</v>
      </c>
      <c r="B110" s="7" t="s">
        <v>231</v>
      </c>
      <c r="C110" s="7" t="s">
        <v>369</v>
      </c>
    </row>
    <row r="111" spans="1:3" ht="24">
      <c r="A111" s="7" t="s">
        <v>119</v>
      </c>
      <c r="B111" s="7" t="s">
        <v>254</v>
      </c>
      <c r="C111" s="7" t="s">
        <v>370</v>
      </c>
    </row>
    <row r="112" spans="1:3" ht="24">
      <c r="A112" s="7" t="s">
        <v>120</v>
      </c>
      <c r="B112" s="7" t="s">
        <v>244</v>
      </c>
      <c r="C112" s="7" t="s">
        <v>371</v>
      </c>
    </row>
    <row r="113" spans="1:3" ht="24">
      <c r="A113" s="7" t="s">
        <v>121</v>
      </c>
      <c r="B113" s="7" t="s">
        <v>307</v>
      </c>
      <c r="C113" s="7" t="s">
        <v>372</v>
      </c>
    </row>
    <row r="114" spans="1:3" ht="24">
      <c r="A114" s="7" t="s">
        <v>122</v>
      </c>
      <c r="B114" s="7" t="s">
        <v>337</v>
      </c>
      <c r="C114" s="7" t="s">
        <v>373</v>
      </c>
    </row>
    <row r="115" spans="1:3" ht="24">
      <c r="A115" s="7" t="s">
        <v>123</v>
      </c>
      <c r="B115" s="7" t="s">
        <v>300</v>
      </c>
      <c r="C115" s="7" t="s">
        <v>374</v>
      </c>
    </row>
    <row r="116" spans="1:3" ht="48">
      <c r="A116" s="7" t="s">
        <v>124</v>
      </c>
      <c r="B116" s="7" t="s">
        <v>277</v>
      </c>
      <c r="C116" s="7" t="s">
        <v>375</v>
      </c>
    </row>
    <row r="117" spans="1:3" ht="24">
      <c r="A117" s="7" t="s">
        <v>125</v>
      </c>
      <c r="B117" s="7" t="s">
        <v>271</v>
      </c>
      <c r="C117" s="7" t="s">
        <v>376</v>
      </c>
    </row>
    <row r="118" spans="1:3" ht="24">
      <c r="A118" s="7" t="s">
        <v>126</v>
      </c>
      <c r="B118" s="7" t="s">
        <v>254</v>
      </c>
      <c r="C118" s="7" t="s">
        <v>377</v>
      </c>
    </row>
    <row r="119" spans="1:3" ht="24">
      <c r="A119" s="7" t="s">
        <v>127</v>
      </c>
      <c r="B119" s="7" t="s">
        <v>235</v>
      </c>
      <c r="C119" s="7" t="s">
        <v>378</v>
      </c>
    </row>
    <row r="120" spans="1:3" ht="24">
      <c r="A120" s="7" t="s">
        <v>128</v>
      </c>
      <c r="B120" s="7" t="s">
        <v>315</v>
      </c>
      <c r="C120" s="7" t="s">
        <v>379</v>
      </c>
    </row>
    <row r="121" spans="1:3" ht="48">
      <c r="A121" s="7" t="s">
        <v>129</v>
      </c>
      <c r="B121" s="7" t="s">
        <v>237</v>
      </c>
      <c r="C121" s="7" t="s">
        <v>380</v>
      </c>
    </row>
    <row r="122" spans="1:3" ht="24">
      <c r="A122" s="7" t="s">
        <v>130</v>
      </c>
      <c r="B122" s="7" t="s">
        <v>337</v>
      </c>
      <c r="C122" s="7" t="s">
        <v>381</v>
      </c>
    </row>
    <row r="123" spans="1:3" ht="24">
      <c r="A123" s="7" t="s">
        <v>131</v>
      </c>
      <c r="B123" s="7" t="s">
        <v>348</v>
      </c>
      <c r="C123" s="7" t="s">
        <v>382</v>
      </c>
    </row>
    <row r="124" spans="1:3" ht="24">
      <c r="A124" s="7" t="s">
        <v>132</v>
      </c>
      <c r="B124" s="7" t="s">
        <v>383</v>
      </c>
      <c r="C124" s="7" t="s">
        <v>384</v>
      </c>
    </row>
    <row r="125" spans="1:3" ht="24">
      <c r="A125" s="7" t="s">
        <v>133</v>
      </c>
      <c r="B125" s="7" t="s">
        <v>282</v>
      </c>
      <c r="C125" s="7" t="s">
        <v>385</v>
      </c>
    </row>
    <row r="126" spans="1:3" ht="24">
      <c r="A126" s="7" t="s">
        <v>134</v>
      </c>
      <c r="B126" s="7" t="s">
        <v>259</v>
      </c>
      <c r="C126" s="7" t="s">
        <v>386</v>
      </c>
    </row>
    <row r="127" spans="1:3" ht="24">
      <c r="A127" s="7" t="s">
        <v>135</v>
      </c>
      <c r="B127" s="7" t="s">
        <v>231</v>
      </c>
      <c r="C127" s="7" t="s">
        <v>387</v>
      </c>
    </row>
    <row r="128" spans="1:3" ht="24">
      <c r="A128" s="7" t="s">
        <v>136</v>
      </c>
      <c r="B128" s="7" t="s">
        <v>337</v>
      </c>
      <c r="C128" s="7" t="s">
        <v>388</v>
      </c>
    </row>
    <row r="129" spans="1:3" ht="24">
      <c r="A129" s="7" t="s">
        <v>137</v>
      </c>
      <c r="B129" s="7" t="s">
        <v>287</v>
      </c>
      <c r="C129" s="7" t="s">
        <v>389</v>
      </c>
    </row>
    <row r="130" spans="1:3" ht="24">
      <c r="A130" s="7" t="s">
        <v>138</v>
      </c>
      <c r="B130" s="7" t="s">
        <v>259</v>
      </c>
      <c r="C130" s="7" t="s">
        <v>390</v>
      </c>
    </row>
    <row r="131" spans="1:3" ht="24">
      <c r="A131" s="7" t="s">
        <v>139</v>
      </c>
      <c r="B131" s="7" t="s">
        <v>391</v>
      </c>
      <c r="C131" s="7" t="s">
        <v>392</v>
      </c>
    </row>
    <row r="132" spans="1:3" ht="24">
      <c r="A132" s="7" t="s">
        <v>140</v>
      </c>
      <c r="B132" s="7" t="s">
        <v>231</v>
      </c>
      <c r="C132" s="7" t="s">
        <v>393</v>
      </c>
    </row>
    <row r="133" spans="1:3" ht="24">
      <c r="A133" s="7" t="s">
        <v>141</v>
      </c>
      <c r="B133" s="7" t="s">
        <v>231</v>
      </c>
      <c r="C133" s="7" t="s">
        <v>394</v>
      </c>
    </row>
    <row r="134" spans="1:3" ht="24">
      <c r="A134" s="7" t="s">
        <v>142</v>
      </c>
      <c r="B134" s="7" t="s">
        <v>289</v>
      </c>
      <c r="C134" s="7" t="s">
        <v>395</v>
      </c>
    </row>
    <row r="135" spans="1:3" ht="24">
      <c r="A135" s="7" t="s">
        <v>143</v>
      </c>
      <c r="B135" s="7" t="s">
        <v>337</v>
      </c>
      <c r="C135" s="7" t="s">
        <v>396</v>
      </c>
    </row>
    <row r="136" spans="1:3" ht="24">
      <c r="A136" s="7" t="s">
        <v>144</v>
      </c>
      <c r="B136" s="7" t="s">
        <v>235</v>
      </c>
      <c r="C136" s="7" t="s">
        <v>397</v>
      </c>
    </row>
    <row r="137" spans="1:3" ht="48">
      <c r="A137" s="7" t="s">
        <v>145</v>
      </c>
      <c r="B137" s="7" t="s">
        <v>269</v>
      </c>
      <c r="C137" s="7" t="s">
        <v>398</v>
      </c>
    </row>
    <row r="138" spans="1:3" ht="24">
      <c r="A138" s="7" t="s">
        <v>146</v>
      </c>
      <c r="B138" s="7" t="s">
        <v>399</v>
      </c>
      <c r="C138" s="7" t="s">
        <v>400</v>
      </c>
    </row>
    <row r="139" spans="1:3" ht="24">
      <c r="A139" s="7" t="s">
        <v>147</v>
      </c>
      <c r="B139" s="7" t="s">
        <v>401</v>
      </c>
      <c r="C139" s="7" t="s">
        <v>402</v>
      </c>
    </row>
    <row r="140" spans="1:3" ht="48">
      <c r="A140" s="7" t="s">
        <v>148</v>
      </c>
      <c r="B140" s="7" t="s">
        <v>305</v>
      </c>
      <c r="C140" s="7" t="s">
        <v>403</v>
      </c>
    </row>
    <row r="141" spans="1:3" ht="24">
      <c r="A141" s="7" t="s">
        <v>149</v>
      </c>
      <c r="B141" s="7" t="s">
        <v>284</v>
      </c>
      <c r="C141" s="7" t="s">
        <v>404</v>
      </c>
    </row>
    <row r="142" spans="1:3" ht="24">
      <c r="A142" s="7" t="s">
        <v>150</v>
      </c>
      <c r="B142" s="7" t="s">
        <v>251</v>
      </c>
      <c r="C142" s="7" t="s">
        <v>405</v>
      </c>
    </row>
    <row r="143" spans="1:3" ht="24">
      <c r="A143" s="7" t="s">
        <v>151</v>
      </c>
      <c r="B143" s="7" t="s">
        <v>259</v>
      </c>
      <c r="C143" s="7" t="s">
        <v>406</v>
      </c>
    </row>
    <row r="144" spans="1:3" ht="24">
      <c r="A144" s="7" t="s">
        <v>152</v>
      </c>
      <c r="B144" s="7" t="s">
        <v>259</v>
      </c>
      <c r="C144" s="7" t="s">
        <v>407</v>
      </c>
    </row>
    <row r="145" spans="1:3" ht="24">
      <c r="A145" s="7" t="s">
        <v>153</v>
      </c>
      <c r="B145" s="7" t="s">
        <v>271</v>
      </c>
      <c r="C145" s="7" t="s">
        <v>408</v>
      </c>
    </row>
    <row r="146" spans="1:3" ht="24">
      <c r="A146" s="7" t="s">
        <v>154</v>
      </c>
      <c r="B146" s="7" t="s">
        <v>348</v>
      </c>
      <c r="C146" s="7" t="s">
        <v>409</v>
      </c>
    </row>
    <row r="147" spans="1:3" ht="24">
      <c r="A147" s="7" t="s">
        <v>155</v>
      </c>
      <c r="B147" s="7" t="s">
        <v>254</v>
      </c>
      <c r="C147" s="7" t="s">
        <v>410</v>
      </c>
    </row>
    <row r="148" spans="1:3" ht="24">
      <c r="A148" s="7" t="s">
        <v>156</v>
      </c>
      <c r="B148" s="7" t="s">
        <v>284</v>
      </c>
      <c r="C148" s="7" t="s">
        <v>411</v>
      </c>
    </row>
    <row r="149" spans="1:3" ht="24">
      <c r="A149" s="7" t="s">
        <v>157</v>
      </c>
      <c r="B149" s="7" t="s">
        <v>254</v>
      </c>
      <c r="C149" s="7" t="s">
        <v>412</v>
      </c>
    </row>
    <row r="150" spans="1:3" ht="24">
      <c r="A150" s="7" t="s">
        <v>158</v>
      </c>
      <c r="B150" s="7" t="s">
        <v>231</v>
      </c>
      <c r="C150" s="7" t="s">
        <v>413</v>
      </c>
    </row>
    <row r="151" spans="1:3" ht="24">
      <c r="A151" s="7" t="s">
        <v>159</v>
      </c>
      <c r="B151" s="7" t="s">
        <v>231</v>
      </c>
      <c r="C151" s="7" t="s">
        <v>414</v>
      </c>
    </row>
    <row r="152" spans="1:3" ht="24">
      <c r="A152" s="7" t="s">
        <v>160</v>
      </c>
      <c r="B152" s="7" t="s">
        <v>259</v>
      </c>
      <c r="C152" s="7" t="s">
        <v>415</v>
      </c>
    </row>
    <row r="153" spans="1:3" ht="24">
      <c r="A153" s="7" t="s">
        <v>161</v>
      </c>
      <c r="B153" s="7"/>
      <c r="C153" s="7" t="s">
        <v>416</v>
      </c>
    </row>
    <row r="154" spans="1:3" ht="24">
      <c r="A154" s="7" t="s">
        <v>162</v>
      </c>
      <c r="B154" s="7" t="s">
        <v>399</v>
      </c>
      <c r="C154" s="7" t="s">
        <v>417</v>
      </c>
    </row>
    <row r="155" spans="1:3" ht="24">
      <c r="A155" s="7" t="s">
        <v>163</v>
      </c>
      <c r="B155" s="7" t="s">
        <v>284</v>
      </c>
      <c r="C155" s="7" t="s">
        <v>418</v>
      </c>
    </row>
    <row r="156" spans="1:3" ht="24">
      <c r="A156" s="7" t="s">
        <v>164</v>
      </c>
      <c r="B156" s="7" t="s">
        <v>419</v>
      </c>
      <c r="C156" s="7" t="s">
        <v>420</v>
      </c>
    </row>
    <row r="157" spans="1:3" ht="24">
      <c r="A157" s="7" t="s">
        <v>165</v>
      </c>
      <c r="B157" s="7"/>
      <c r="C157" s="7" t="s">
        <v>421</v>
      </c>
    </row>
    <row r="158" spans="1:3" ht="48">
      <c r="A158" s="7" t="s">
        <v>166</v>
      </c>
      <c r="B158" s="7" t="s">
        <v>422</v>
      </c>
      <c r="C158" s="7" t="s">
        <v>423</v>
      </c>
    </row>
    <row r="159" spans="1:3" ht="24">
      <c r="A159" s="7" t="s">
        <v>167</v>
      </c>
      <c r="B159" s="7" t="s">
        <v>242</v>
      </c>
      <c r="C159" s="7" t="s">
        <v>424</v>
      </c>
    </row>
    <row r="160" spans="1:3" ht="48">
      <c r="A160" s="7" t="s">
        <v>168</v>
      </c>
      <c r="B160" s="7"/>
      <c r="C160" s="7" t="s">
        <v>425</v>
      </c>
    </row>
    <row r="161" spans="1:3" ht="24">
      <c r="A161" s="7" t="s">
        <v>169</v>
      </c>
      <c r="B161" s="7" t="s">
        <v>307</v>
      </c>
      <c r="C161" s="7" t="s">
        <v>426</v>
      </c>
    </row>
    <row r="162" spans="1:3" ht="24">
      <c r="A162" s="7" t="s">
        <v>170</v>
      </c>
      <c r="B162" s="7" t="s">
        <v>289</v>
      </c>
      <c r="C162" s="7" t="s">
        <v>427</v>
      </c>
    </row>
    <row r="163" spans="1:3" ht="48">
      <c r="A163" s="7" t="s">
        <v>171</v>
      </c>
      <c r="B163" s="7" t="s">
        <v>254</v>
      </c>
      <c r="C163" s="7" t="s">
        <v>428</v>
      </c>
    </row>
    <row r="164" spans="1:3" ht="24">
      <c r="A164" s="7" t="s">
        <v>172</v>
      </c>
      <c r="B164" s="7" t="s">
        <v>259</v>
      </c>
      <c r="C164" s="7" t="s">
        <v>429</v>
      </c>
    </row>
    <row r="165" spans="1:3" ht="24">
      <c r="A165" s="7" t="s">
        <v>173</v>
      </c>
      <c r="B165" s="7" t="s">
        <v>259</v>
      </c>
      <c r="C165" s="7" t="s">
        <v>430</v>
      </c>
    </row>
    <row r="166" spans="1:3" ht="24">
      <c r="A166" s="7" t="s">
        <v>174</v>
      </c>
      <c r="B166" s="7" t="s">
        <v>287</v>
      </c>
      <c r="C166" s="7" t="s">
        <v>431</v>
      </c>
    </row>
    <row r="167" spans="1:3" ht="48">
      <c r="A167" s="7" t="s">
        <v>175</v>
      </c>
      <c r="B167" s="7" t="s">
        <v>269</v>
      </c>
      <c r="C167" s="7" t="s">
        <v>432</v>
      </c>
    </row>
    <row r="168" spans="1:3" ht="24">
      <c r="A168" s="7" t="s">
        <v>176</v>
      </c>
      <c r="B168" s="7" t="s">
        <v>300</v>
      </c>
      <c r="C168" s="7" t="s">
        <v>433</v>
      </c>
    </row>
    <row r="169" spans="1:3" ht="24">
      <c r="A169" s="7" t="s">
        <v>177</v>
      </c>
      <c r="B169" s="7" t="s">
        <v>259</v>
      </c>
      <c r="C169" s="7" t="s">
        <v>434</v>
      </c>
    </row>
    <row r="170" spans="1:3" ht="24">
      <c r="A170" s="7" t="s">
        <v>178</v>
      </c>
      <c r="B170" s="7" t="s">
        <v>287</v>
      </c>
      <c r="C170" s="7" t="s">
        <v>435</v>
      </c>
    </row>
    <row r="171" spans="1:3" ht="24">
      <c r="A171" s="7" t="s">
        <v>179</v>
      </c>
      <c r="B171" s="7" t="s">
        <v>287</v>
      </c>
      <c r="C171" s="7" t="s">
        <v>436</v>
      </c>
    </row>
    <row r="172" spans="1:3" ht="24">
      <c r="A172" s="7" t="s">
        <v>180</v>
      </c>
      <c r="B172" s="7" t="s">
        <v>287</v>
      </c>
      <c r="C172" s="7" t="s">
        <v>437</v>
      </c>
    </row>
    <row r="173" spans="1:3" ht="24">
      <c r="A173" s="7" t="s">
        <v>181</v>
      </c>
      <c r="B173" s="7" t="s">
        <v>287</v>
      </c>
      <c r="C173" s="7" t="s">
        <v>438</v>
      </c>
    </row>
    <row r="174" spans="1:3" ht="24">
      <c r="A174" s="7" t="s">
        <v>182</v>
      </c>
      <c r="B174" s="7" t="s">
        <v>251</v>
      </c>
      <c r="C174" s="7" t="s">
        <v>439</v>
      </c>
    </row>
    <row r="175" spans="1:3" ht="24">
      <c r="A175" s="7" t="s">
        <v>183</v>
      </c>
      <c r="B175" s="7" t="s">
        <v>231</v>
      </c>
      <c r="C175" s="7" t="s">
        <v>440</v>
      </c>
    </row>
    <row r="176" spans="1:3" ht="24">
      <c r="A176" s="7" t="s">
        <v>184</v>
      </c>
      <c r="B176" s="7" t="s">
        <v>441</v>
      </c>
      <c r="C176" s="7" t="s">
        <v>442</v>
      </c>
    </row>
    <row r="177" spans="1:3" ht="48">
      <c r="A177" s="7" t="s">
        <v>185</v>
      </c>
      <c r="B177" s="7"/>
      <c r="C177" s="7" t="s">
        <v>443</v>
      </c>
    </row>
    <row r="178" spans="1:3" ht="24">
      <c r="A178" s="7" t="s">
        <v>186</v>
      </c>
      <c r="B178" s="7" t="s">
        <v>337</v>
      </c>
      <c r="C178" s="7" t="s">
        <v>444</v>
      </c>
    </row>
    <row r="179" spans="1:3" ht="24">
      <c r="A179" s="7" t="s">
        <v>187</v>
      </c>
      <c r="B179" s="7" t="s">
        <v>256</v>
      </c>
      <c r="C179" s="7" t="s">
        <v>445</v>
      </c>
    </row>
    <row r="180" spans="1:3" ht="24">
      <c r="A180" s="7" t="s">
        <v>188</v>
      </c>
      <c r="B180" s="7" t="s">
        <v>251</v>
      </c>
      <c r="C180" s="7" t="s">
        <v>446</v>
      </c>
    </row>
    <row r="181" spans="1:3" ht="48">
      <c r="A181" s="7" t="s">
        <v>189</v>
      </c>
      <c r="B181" s="7" t="s">
        <v>256</v>
      </c>
      <c r="C181" s="7" t="s">
        <v>447</v>
      </c>
    </row>
    <row r="182" spans="1:3" ht="24">
      <c r="A182" s="7" t="s">
        <v>190</v>
      </c>
      <c r="B182" s="7" t="s">
        <v>244</v>
      </c>
      <c r="C182" s="7" t="s">
        <v>448</v>
      </c>
    </row>
    <row r="183" spans="1:3" ht="48">
      <c r="A183" s="7" t="s">
        <v>191</v>
      </c>
      <c r="B183" s="7" t="s">
        <v>244</v>
      </c>
      <c r="C183" s="7" t="s">
        <v>449</v>
      </c>
    </row>
    <row r="184" spans="1:3" ht="24">
      <c r="A184" s="7" t="s">
        <v>192</v>
      </c>
      <c r="B184" s="7" t="s">
        <v>298</v>
      </c>
      <c r="C184" s="7" t="s">
        <v>450</v>
      </c>
    </row>
    <row r="185" spans="1:3" ht="24">
      <c r="A185" s="7" t="s">
        <v>193</v>
      </c>
      <c r="B185" s="7" t="s">
        <v>254</v>
      </c>
      <c r="C185" s="7" t="s">
        <v>451</v>
      </c>
    </row>
    <row r="186" spans="1:3" ht="24">
      <c r="A186" s="7" t="s">
        <v>194</v>
      </c>
      <c r="B186" s="7" t="s">
        <v>239</v>
      </c>
      <c r="C186" s="7" t="s">
        <v>452</v>
      </c>
    </row>
    <row r="187" spans="1:3" ht="48">
      <c r="A187" s="7" t="s">
        <v>195</v>
      </c>
      <c r="B187" s="7" t="s">
        <v>269</v>
      </c>
      <c r="C187" s="7" t="s">
        <v>453</v>
      </c>
    </row>
    <row r="188" spans="1:3" ht="24">
      <c r="A188" s="7" t="s">
        <v>196</v>
      </c>
      <c r="B188" s="7"/>
      <c r="C188" s="7" t="s">
        <v>454</v>
      </c>
    </row>
    <row r="189" spans="1:3" ht="24">
      <c r="A189" s="7" t="s">
        <v>197</v>
      </c>
      <c r="B189" s="7" t="s">
        <v>271</v>
      </c>
      <c r="C189" s="7" t="s">
        <v>455</v>
      </c>
    </row>
    <row r="190" spans="1:3" ht="24">
      <c r="A190" s="7" t="s">
        <v>198</v>
      </c>
      <c r="B190" s="7" t="s">
        <v>287</v>
      </c>
      <c r="C190" s="7" t="s">
        <v>456</v>
      </c>
    </row>
    <row r="191" spans="1:3" ht="24">
      <c r="A191" s="7" t="s">
        <v>199</v>
      </c>
      <c r="B191" s="7" t="s">
        <v>259</v>
      </c>
      <c r="C191" s="7" t="s">
        <v>457</v>
      </c>
    </row>
    <row r="192" spans="1:3" ht="48">
      <c r="A192" s="7" t="s">
        <v>200</v>
      </c>
      <c r="B192" s="7" t="s">
        <v>269</v>
      </c>
      <c r="C192" s="7" t="s">
        <v>458</v>
      </c>
    </row>
    <row r="193" spans="1:3" ht="24">
      <c r="A193" s="7" t="s">
        <v>201</v>
      </c>
      <c r="B193" s="7" t="s">
        <v>419</v>
      </c>
      <c r="C193" s="7" t="s">
        <v>459</v>
      </c>
    </row>
    <row r="194" spans="1:3" ht="24">
      <c r="A194" s="7" t="s">
        <v>202</v>
      </c>
      <c r="B194" s="7" t="s">
        <v>244</v>
      </c>
      <c r="C194" s="7" t="s">
        <v>460</v>
      </c>
    </row>
    <row r="195" spans="1:3" ht="24">
      <c r="A195" s="7" t="s">
        <v>203</v>
      </c>
      <c r="B195" s="7" t="s">
        <v>254</v>
      </c>
      <c r="C195" s="7" t="s">
        <v>461</v>
      </c>
    </row>
    <row r="196" spans="1:3" ht="24">
      <c r="A196" s="7" t="s">
        <v>204</v>
      </c>
      <c r="B196" s="7" t="s">
        <v>271</v>
      </c>
      <c r="C196" s="7" t="s">
        <v>462</v>
      </c>
    </row>
    <row r="197" spans="1:3" ht="24">
      <c r="A197" s="7" t="s">
        <v>205</v>
      </c>
      <c r="B197" s="7" t="s">
        <v>259</v>
      </c>
      <c r="C197" s="7" t="s">
        <v>463</v>
      </c>
    </row>
    <row r="198" spans="1:3" ht="24">
      <c r="A198" s="7" t="s">
        <v>206</v>
      </c>
      <c r="B198" s="7" t="s">
        <v>259</v>
      </c>
      <c r="C198" s="7" t="s">
        <v>464</v>
      </c>
    </row>
    <row r="199" spans="1:3" ht="24">
      <c r="A199" s="7" t="s">
        <v>207</v>
      </c>
      <c r="B199" s="7" t="s">
        <v>282</v>
      </c>
      <c r="C199" s="7" t="s">
        <v>465</v>
      </c>
    </row>
    <row r="200" spans="1:3" ht="24">
      <c r="A200" s="7" t="s">
        <v>208</v>
      </c>
      <c r="B200" s="7" t="s">
        <v>399</v>
      </c>
      <c r="C200" s="7" t="s">
        <v>466</v>
      </c>
    </row>
    <row r="201" spans="1:3" ht="24">
      <c r="A201" s="7" t="s">
        <v>209</v>
      </c>
      <c r="B201" s="7" t="s">
        <v>307</v>
      </c>
      <c r="C201" s="7" t="s">
        <v>467</v>
      </c>
    </row>
    <row r="202" spans="1:3" ht="24">
      <c r="A202" s="7" t="s">
        <v>210</v>
      </c>
      <c r="B202" s="7" t="s">
        <v>399</v>
      </c>
      <c r="C202" s="7" t="s">
        <v>468</v>
      </c>
    </row>
    <row r="203" spans="1:3" ht="24">
      <c r="A203" s="7" t="s">
        <v>211</v>
      </c>
      <c r="B203" s="7" t="s">
        <v>254</v>
      </c>
      <c r="C203" s="7" t="s">
        <v>469</v>
      </c>
    </row>
    <row r="204" spans="1:3" ht="24">
      <c r="A204" s="7" t="s">
        <v>212</v>
      </c>
      <c r="B204" s="7" t="s">
        <v>248</v>
      </c>
      <c r="C204" s="7" t="s">
        <v>212</v>
      </c>
    </row>
    <row r="205" spans="1:3" ht="24">
      <c r="A205" s="7" t="s">
        <v>213</v>
      </c>
      <c r="B205" s="7" t="s">
        <v>470</v>
      </c>
      <c r="C205" s="7" t="s">
        <v>471</v>
      </c>
    </row>
    <row r="206" spans="1:3" ht="24">
      <c r="A206" s="7" t="s">
        <v>214</v>
      </c>
      <c r="B206" s="7" t="s">
        <v>233</v>
      </c>
      <c r="C206" s="7" t="s">
        <v>472</v>
      </c>
    </row>
    <row r="207" spans="1:3" ht="24">
      <c r="A207" s="7" t="s">
        <v>215</v>
      </c>
      <c r="B207" s="7" t="s">
        <v>419</v>
      </c>
      <c r="C207" s="7" t="s">
        <v>473</v>
      </c>
    </row>
    <row r="208" spans="1:3" ht="24">
      <c r="A208" s="7" t="s">
        <v>216</v>
      </c>
      <c r="B208" s="7" t="s">
        <v>287</v>
      </c>
      <c r="C208" s="7" t="s">
        <v>474</v>
      </c>
    </row>
    <row r="209" spans="1:3" ht="24">
      <c r="A209" s="7" t="s">
        <v>217</v>
      </c>
      <c r="B209" s="7" t="s">
        <v>475</v>
      </c>
      <c r="C209" s="7" t="s">
        <v>476</v>
      </c>
    </row>
    <row r="210" spans="1:3" ht="24">
      <c r="A210" s="7" t="s">
        <v>218</v>
      </c>
      <c r="B210" s="7" t="s">
        <v>233</v>
      </c>
      <c r="C210" s="7" t="s">
        <v>477</v>
      </c>
    </row>
    <row r="211" spans="1:3" ht="24">
      <c r="A211" s="7" t="s">
        <v>219</v>
      </c>
      <c r="B211" s="7" t="s">
        <v>259</v>
      </c>
      <c r="C211" s="7" t="s">
        <v>478</v>
      </c>
    </row>
    <row r="212" spans="1:3" ht="24">
      <c r="A212" s="7" t="s">
        <v>220</v>
      </c>
      <c r="B212" s="7" t="s">
        <v>479</v>
      </c>
      <c r="C212" s="7" t="s">
        <v>480</v>
      </c>
    </row>
    <row r="213" spans="1:3" ht="24">
      <c r="A213" s="7" t="s">
        <v>221</v>
      </c>
      <c r="B213" s="7"/>
      <c r="C213" s="7" t="s">
        <v>481</v>
      </c>
    </row>
    <row r="214" spans="1:3" ht="48">
      <c r="A214" s="7" t="s">
        <v>222</v>
      </c>
      <c r="B214" s="7" t="s">
        <v>348</v>
      </c>
      <c r="C214" s="7" t="s">
        <v>482</v>
      </c>
    </row>
    <row r="215" spans="1:3" ht="24">
      <c r="A215" s="7" t="s">
        <v>223</v>
      </c>
      <c r="B215" s="7" t="s">
        <v>254</v>
      </c>
      <c r="C215" s="7" t="s">
        <v>483</v>
      </c>
    </row>
    <row r="216" spans="1:3" ht="24">
      <c r="A216" s="7" t="s">
        <v>224</v>
      </c>
      <c r="B216" s="7" t="s">
        <v>271</v>
      </c>
      <c r="C216" s="7" t="s">
        <v>484</v>
      </c>
    </row>
    <row r="217" spans="1:3" ht="24">
      <c r="A217" s="7" t="s">
        <v>225</v>
      </c>
      <c r="B217" s="7" t="s">
        <v>485</v>
      </c>
      <c r="C217" s="7" t="s">
        <v>486</v>
      </c>
    </row>
    <row r="218" spans="1:3" ht="24">
      <c r="A218" s="7" t="s">
        <v>226</v>
      </c>
      <c r="B218" s="7" t="s">
        <v>289</v>
      </c>
      <c r="C218" s="7" t="s">
        <v>487</v>
      </c>
    </row>
    <row r="219" spans="1:3" ht="24">
      <c r="A219" s="7" t="s">
        <v>227</v>
      </c>
      <c r="B219" s="7" t="s">
        <v>256</v>
      </c>
      <c r="C219" s="7" t="s">
        <v>488</v>
      </c>
    </row>
    <row r="220" spans="1:3" ht="13.2">
      <c r="A220" s="12"/>
      <c r="B220" s="12"/>
      <c r="C220" s="12"/>
    </row>
  </sheetData>
  <mergeCells count="1">
    <mergeCell ref="A1:C1"/>
  </mergeCell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P50500"/>
  <sheetViews>
    <sheetView tabSelected="1" topLeftCell="E1" workbookViewId="0"/>
  </sheetViews>
  <sheetFormatPr defaultColWidth="12.6640625" defaultRowHeight="15.75" customHeight="1"/>
  <cols>
    <col min="2" max="2" width="23.33203125" customWidth="1"/>
    <col min="5" max="5" width="18.33203125" customWidth="1"/>
    <col min="6" max="6" width="21" customWidth="1"/>
    <col min="7" max="7" width="19" customWidth="1"/>
    <col min="8" max="8" width="23.21875" customWidth="1"/>
    <col min="9" max="9" width="19.44140625" customWidth="1"/>
    <col min="10" max="10" width="19" customWidth="1"/>
    <col min="11" max="11" width="16.6640625" customWidth="1"/>
    <col min="12" max="12" width="18.88671875" customWidth="1"/>
  </cols>
  <sheetData>
    <row r="1" spans="1:16">
      <c r="A1" s="13" t="str">
        <f ca="1">IFERROR(__xludf.DUMMYFUNCTION("QUERY('Data Set'!A:J,""SELECT * WHERE D IS NOT NULL AND D &lt; 100 ORDER BY B DESC"")"),"Stock")</f>
        <v>Stock</v>
      </c>
      <c r="B1" s="14" t="str">
        <f ca="1">IFERROR(__xludf.DUMMYFUNCTION("""COMPUTED_VALUE"""),"Market cap (in Rs Cr.)")</f>
        <v>Market cap (in Rs Cr.)</v>
      </c>
      <c r="C1" s="14" t="str">
        <f ca="1">IFERROR(__xludf.DUMMYFUNCTION("""COMPUTED_VALUE"""),"Current price")</f>
        <v>Current price</v>
      </c>
      <c r="D1" s="14" t="str">
        <f ca="1">IFERROR(__xludf.DUMMYFUNCTION("""COMPUTED_VALUE"""),"PE Ratio")</f>
        <v>PE Ratio</v>
      </c>
      <c r="E1" s="14" t="str">
        <f ca="1">IFERROR(__xludf.DUMMYFUNCTION("""COMPUTED_VALUE"""),"52 Week High")</f>
        <v>52 Week High</v>
      </c>
      <c r="F1" s="14" t="str">
        <f ca="1">IFERROR(__xludf.DUMMYFUNCTION("""COMPUTED_VALUE"""),"% Below 52 week high")</f>
        <v>% Below 52 week high</v>
      </c>
      <c r="G1" s="14" t="str">
        <f ca="1">IFERROR(__xludf.DUMMYFUNCTION("""COMPUTED_VALUE"""),"52 Week Low")</f>
        <v>52 Week Low</v>
      </c>
      <c r="H1" s="14" t="str">
        <f ca="1">IFERROR(__xludf.DUMMYFUNCTION("""COMPUTED_VALUE"""),"% Above 52 Week low")</f>
        <v>% Above 52 Week low</v>
      </c>
      <c r="I1" s="14" t="str">
        <f ca="1">IFERROR(__xludf.DUMMYFUNCTION("""COMPUTED_VALUE"""),"Yesterday Closing Price")</f>
        <v>Yesterday Closing Price</v>
      </c>
      <c r="J1" s="14" t="str">
        <f ca="1">IFERROR(__xludf.DUMMYFUNCTION("""COMPUTED_VALUE"""),"% Change")</f>
        <v>% Change</v>
      </c>
      <c r="K1" s="14" t="s">
        <v>229</v>
      </c>
      <c r="L1" s="14" t="s">
        <v>230</v>
      </c>
      <c r="M1" s="14" t="s">
        <v>489</v>
      </c>
      <c r="N1" s="14" t="s">
        <v>490</v>
      </c>
      <c r="O1" s="14" t="s">
        <v>491</v>
      </c>
      <c r="P1" s="14" t="s">
        <v>492</v>
      </c>
    </row>
    <row r="2" spans="1:16">
      <c r="A2" s="14" t="str">
        <f ca="1">IFERROR(__xludf.DUMMYFUNCTION("""COMPUTED_VALUE"""),"Reliance")</f>
        <v>Reliance</v>
      </c>
      <c r="B2" s="15">
        <f ca="1">IFERROR(__xludf.DUMMYFUNCTION("""COMPUTED_VALUE"""),1620922.4391001)</f>
        <v>1620922.4391001</v>
      </c>
      <c r="C2" s="14">
        <f ca="1">IFERROR(__xludf.DUMMYFUNCTION("""COMPUTED_VALUE"""),2467.9)</f>
        <v>2467.9</v>
      </c>
      <c r="D2" s="14">
        <f ca="1">IFERROR(__xludf.DUMMYFUNCTION("""COMPUTED_VALUE"""),25.09)</f>
        <v>25.09</v>
      </c>
      <c r="E2" s="14">
        <f ca="1">IFERROR(__xludf.DUMMYFUNCTION("""COMPUTED_VALUE"""),2856.15)</f>
        <v>2856.15</v>
      </c>
      <c r="F2" s="16">
        <f ca="1">IFERROR(__xludf.DUMMYFUNCTION("""COMPUTED_VALUE"""),0.135934737321219)</f>
        <v>0.135934737321219</v>
      </c>
      <c r="G2" s="14">
        <f ca="1">IFERROR(__xludf.DUMMYFUNCTION("""COMPUTED_VALUE"""),2180)</f>
        <v>2180</v>
      </c>
      <c r="H2" s="16">
        <f ca="1">IFERROR(__xludf.DUMMYFUNCTION("""COMPUTED_VALUE"""),0.132064220183486)</f>
        <v>0.13206422018348599</v>
      </c>
      <c r="I2" s="14">
        <f ca="1">IFERROR(__xludf.DUMMYFUNCTION("""COMPUTED_VALUE"""),2471.6)</f>
        <v>2471.6</v>
      </c>
      <c r="J2" s="16">
        <f ca="1">IFERROR(__xludf.DUMMYFUNCTION("""COMPUTED_VALUE"""),-0.00149700598802387)</f>
        <v>-1.49700598802387E-3</v>
      </c>
      <c r="K2" s="14" t="str">
        <f t="array" ref="K2:K50498" ca="1">IF(A4:A50500&lt;&gt;"", VLOOKUP(A4:A50500, 'NSEBSE Code'!A:C, 2, FALSE), "")</f>
        <v>FMCG</v>
      </c>
      <c r="L2" s="14" t="str">
        <f t="array" ref="L2:L50498" ca="1">IF(A4:A50500&lt;&gt;"", VLOOKUP(A4:A50500, 'NSEBSE Code'!A:C, 3, FALSE), "")</f>
        <v>HINDUNILVR</v>
      </c>
      <c r="M2" s="14" t="str">
        <f t="array" aca="1" ref="M2:M191" ca="1">IF(F2:F191&gt;30%,"YES","NO")</f>
        <v>NO</v>
      </c>
      <c r="N2" s="14" t="str">
        <f t="array" aca="1" ref="N2:N191" ca="1">IF(H2:H191&lt;30%,"YES","NO")</f>
        <v>YES</v>
      </c>
      <c r="O2" s="14" t="str">
        <f t="array" ref="O2:O50500" ca="1">IF((D2:D50500&lt;65)*(M2:M50500 = "No")*( N2:N50500 = "No"), "Good Stock", "")</f>
        <v/>
      </c>
      <c r="P2" s="14" t="str">
        <f t="array" aca="1" ref="P2:P50500" ca="1">IF(B2:B50500 &gt;= MAX(B2:B50500)*0.6, "Large Cap", IF(B2:B50500 &gt;= MAX(B2:B50500)*0.4, "Medium Cap", "Low Cap"))</f>
        <v>Large Cap</v>
      </c>
    </row>
    <row r="3" spans="1:16">
      <c r="A3" s="14" t="str">
        <f ca="1">IFERROR(__xludf.DUMMYFUNCTION("""COMPUTED_VALUE"""),"TCS")</f>
        <v>TCS</v>
      </c>
      <c r="B3" s="15">
        <f ca="1">IFERROR(__xludf.DUMMYFUNCTION("""COMPUTED_VALUE"""),1234544.5174748)</f>
        <v>1234544.5174748001</v>
      </c>
      <c r="C3" s="14">
        <f ca="1">IFERROR(__xludf.DUMMYFUNCTION("""COMPUTED_VALUE"""),3374.2)</f>
        <v>3374.2</v>
      </c>
      <c r="D3" s="14">
        <f ca="1">IFERROR(__xludf.DUMMYFUNCTION("""COMPUTED_VALUE"""),30.43)</f>
        <v>30.43</v>
      </c>
      <c r="E3" s="14">
        <f ca="1">IFERROR(__xludf.DUMMYFUNCTION("""COMPUTED_VALUE"""),4045.5)</f>
        <v>4045.5</v>
      </c>
      <c r="F3" s="16">
        <f ca="1">IFERROR(__xludf.DUMMYFUNCTION("""COMPUTED_VALUE"""),0.165937461376838)</f>
        <v>0.16593746137683801</v>
      </c>
      <c r="G3" s="14">
        <f ca="1">IFERROR(__xludf.DUMMYFUNCTION("""COMPUTED_VALUE"""),2926)</f>
        <v>2926</v>
      </c>
      <c r="H3" s="16">
        <f ca="1">IFERROR(__xludf.DUMMYFUNCTION("""COMPUTED_VALUE"""),0.153178400546821)</f>
        <v>0.153178400546821</v>
      </c>
      <c r="I3" s="14">
        <f ca="1">IFERROR(__xludf.DUMMYFUNCTION("""COMPUTED_VALUE"""),3334.6)</f>
        <v>3334.6</v>
      </c>
      <c r="J3" s="16">
        <f ca="1">IFERROR(__xludf.DUMMYFUNCTION("""COMPUTED_VALUE"""),0.0118754873148203)</f>
        <v>1.1875487314820301E-2</v>
      </c>
      <c r="K3" s="14" t="str">
        <f ca="1"/>
        <v>Bank</v>
      </c>
      <c r="L3" s="14" t="str">
        <f ca="1"/>
        <v>BOM:500112</v>
      </c>
      <c r="M3" s="14" t="str">
        <f ca="1"/>
        <v>NO</v>
      </c>
      <c r="N3" s="14" t="str">
        <f ca="1"/>
        <v>YES</v>
      </c>
      <c r="O3" s="14" t="str">
        <f ca="1"/>
        <v/>
      </c>
      <c r="P3" s="14" t="str">
        <f ca="1"/>
        <v>Large Cap</v>
      </c>
    </row>
    <row r="4" spans="1:16">
      <c r="A4" s="14" t="str">
        <f ca="1">IFERROR(__xludf.DUMMYFUNCTION("""COMPUTED_VALUE"""),"HUL")</f>
        <v>HUL</v>
      </c>
      <c r="B4" s="15">
        <f ca="1">IFERROR(__xludf.DUMMYFUNCTION("""COMPUTED_VALUE"""),616301.326875)</f>
        <v>616301.32687500003</v>
      </c>
      <c r="C4" s="14">
        <f ca="1">IFERROR(__xludf.DUMMYFUNCTION("""COMPUTED_VALUE"""),2620.6)</f>
        <v>2620.6</v>
      </c>
      <c r="D4" s="14">
        <f ca="1">IFERROR(__xludf.DUMMYFUNCTION("""COMPUTED_VALUE"""),63.81)</f>
        <v>63.81</v>
      </c>
      <c r="E4" s="14">
        <f ca="1">IFERROR(__xludf.DUMMYFUNCTION("""COMPUTED_VALUE"""),2741.6)</f>
        <v>2741.6</v>
      </c>
      <c r="F4" s="16">
        <f ca="1">IFERROR(__xludf.DUMMYFUNCTION("""COMPUTED_VALUE"""),0.0441348117887365)</f>
        <v>4.4134811788736503E-2</v>
      </c>
      <c r="G4" s="14">
        <f ca="1">IFERROR(__xludf.DUMMYFUNCTION("""COMPUTED_VALUE"""),1901.55)</f>
        <v>1901.55</v>
      </c>
      <c r="H4" s="16">
        <f ca="1">IFERROR(__xludf.DUMMYFUNCTION("""COMPUTED_VALUE"""),0.378138886697693)</f>
        <v>0.37813888669769302</v>
      </c>
      <c r="I4" s="14">
        <f ca="1">IFERROR(__xludf.DUMMYFUNCTION("""COMPUTED_VALUE"""),2590.05)</f>
        <v>2590.0500000000002</v>
      </c>
      <c r="J4" s="16">
        <f ca="1">IFERROR(__xludf.DUMMYFUNCTION("""COMPUTED_VALUE"""),0.0117951390899788)</f>
        <v>1.17951390899788E-2</v>
      </c>
      <c r="K4" s="14" t="str">
        <f ca="1"/>
        <v>Financial Servcies</v>
      </c>
      <c r="L4" s="14" t="str">
        <f ca="1"/>
        <v>HDFC</v>
      </c>
      <c r="M4" s="14" t="str">
        <f ca="1"/>
        <v>NO</v>
      </c>
      <c r="N4" s="14" t="str">
        <f ca="1"/>
        <v>NO</v>
      </c>
      <c r="O4" s="14" t="str">
        <f ca="1"/>
        <v>Good Stock</v>
      </c>
      <c r="P4" s="14" t="str">
        <f ca="1"/>
        <v>Low Cap</v>
      </c>
    </row>
    <row r="5" spans="1:16">
      <c r="A5" s="14" t="str">
        <f ca="1">IFERROR(__xludf.DUMMYFUNCTION("""COMPUTED_VALUE"""),"SBI Bank")</f>
        <v>SBI Bank</v>
      </c>
      <c r="B5" s="15">
        <f ca="1">IFERROR(__xludf.DUMMYFUNCTION("""COMPUTED_VALUE"""),535431.3246675)</f>
        <v>535431.32466749998</v>
      </c>
      <c r="C5" s="14">
        <f ca="1">IFERROR(__xludf.DUMMYFUNCTION("""COMPUTED_VALUE"""),600.05)</f>
        <v>600.04999999999995</v>
      </c>
      <c r="D5" s="14">
        <f ca="1">IFERROR(__xludf.DUMMYFUNCTION("""COMPUTED_VALUE"""),13)</f>
        <v>13</v>
      </c>
      <c r="E5" s="14">
        <f ca="1">IFERROR(__xludf.DUMMYFUNCTION("""COMPUTED_VALUE"""),629.65)</f>
        <v>629.65</v>
      </c>
      <c r="F5" s="16">
        <f ca="1">IFERROR(__xludf.DUMMYFUNCTION("""COMPUTED_VALUE"""),0.0470102437862304)</f>
        <v>4.70102437862304E-2</v>
      </c>
      <c r="G5" s="14">
        <f ca="1">IFERROR(__xludf.DUMMYFUNCTION("""COMPUTED_VALUE"""),425)</f>
        <v>425</v>
      </c>
      <c r="H5" s="16">
        <f ca="1">IFERROR(__xludf.DUMMYFUNCTION("""COMPUTED_VALUE"""),0.411882352941176)</f>
        <v>0.41188235294117598</v>
      </c>
      <c r="I5" s="14">
        <f ca="1">IFERROR(__xludf.DUMMYFUNCTION("""COMPUTED_VALUE"""),595)</f>
        <v>595</v>
      </c>
      <c r="J5" s="16">
        <f ca="1">IFERROR(__xludf.DUMMYFUNCTION("""COMPUTED_VALUE"""),0.00848739495798311)</f>
        <v>8.48739495798311E-3</v>
      </c>
      <c r="K5" s="14" t="str">
        <f ca="1"/>
        <v>Insurance</v>
      </c>
      <c r="L5" s="14" t="str">
        <f ca="1"/>
        <v>BOM:543526</v>
      </c>
      <c r="M5" s="14" t="str">
        <f ca="1"/>
        <v>NO</v>
      </c>
      <c r="N5" s="14" t="str">
        <f ca="1"/>
        <v>NO</v>
      </c>
      <c r="O5" s="14" t="str">
        <f ca="1"/>
        <v>Good Stock</v>
      </c>
      <c r="P5" s="14" t="str">
        <f ca="1"/>
        <v>Low Cap</v>
      </c>
    </row>
    <row r="6" spans="1:16">
      <c r="A6" s="14" t="str">
        <f ca="1">IFERROR(__xludf.DUMMYFUNCTION("""COMPUTED_VALUE"""),"HDFC")</f>
        <v>HDFC</v>
      </c>
      <c r="B6" s="15">
        <f ca="1">IFERROR(__xludf.DUMMYFUNCTION("""COMPUTED_VALUE"""),478914.7)</f>
        <v>478914.7</v>
      </c>
      <c r="C6" s="14">
        <f ca="1">IFERROR(__xludf.DUMMYFUNCTION("""COMPUTED_VALUE"""),2619.25)</f>
        <v>2619.25</v>
      </c>
      <c r="D6" s="14">
        <f ca="1">IFERROR(__xludf.DUMMYFUNCTION("""COMPUTED_VALUE"""),19.81)</f>
        <v>19.809999999999999</v>
      </c>
      <c r="E6" s="14">
        <f ca="1">IFERROR(__xludf.DUMMYFUNCTION("""COMPUTED_VALUE"""),2933.8)</f>
        <v>2933.8</v>
      </c>
      <c r="F6" s="16">
        <f ca="1">IFERROR(__xludf.DUMMYFUNCTION("""COMPUTED_VALUE"""),0.107215897470856)</f>
        <v>0.107215897470856</v>
      </c>
      <c r="G6" s="14">
        <f ca="1">IFERROR(__xludf.DUMMYFUNCTION("""COMPUTED_VALUE"""),2026)</f>
        <v>2026</v>
      </c>
      <c r="H6" s="16">
        <f ca="1">IFERROR(__xludf.DUMMYFUNCTION("""COMPUTED_VALUE"""),0.29281836130306)</f>
        <v>0.29281836130305999</v>
      </c>
      <c r="I6" s="14">
        <f ca="1">IFERROR(__xludf.DUMMYFUNCTION("""COMPUTED_VALUE"""),2612.8)</f>
        <v>2612.8000000000002</v>
      </c>
      <c r="J6" s="16">
        <f ca="1">IFERROR(__xludf.DUMMYFUNCTION("""COMPUTED_VALUE"""),0.00246861604409056)</f>
        <v>2.4686160440905601E-3</v>
      </c>
      <c r="K6" s="14" t="str">
        <f ca="1"/>
        <v>Telecom</v>
      </c>
      <c r="L6" s="14" t="str">
        <f ca="1"/>
        <v>BHARTIARTL</v>
      </c>
      <c r="M6" s="14" t="str">
        <f ca="1"/>
        <v>NO</v>
      </c>
      <c r="N6" s="14" t="str">
        <f ca="1"/>
        <v>YES</v>
      </c>
      <c r="O6" s="14" t="str">
        <f ca="1"/>
        <v/>
      </c>
      <c r="P6" s="14" t="str">
        <f ca="1"/>
        <v>Low Cap</v>
      </c>
    </row>
    <row r="7" spans="1:16">
      <c r="A7" s="14" t="str">
        <f ca="1">IFERROR(__xludf.DUMMYFUNCTION("""COMPUTED_VALUE"""),"LIC")</f>
        <v>LIC</v>
      </c>
      <c r="B7" s="15">
        <f ca="1">IFERROR(__xludf.DUMMYFUNCTION("""COMPUTED_VALUE"""),450686.7570293)</f>
        <v>450686.75702929997</v>
      </c>
      <c r="C7" s="14">
        <f ca="1">IFERROR(__xludf.DUMMYFUNCTION("""COMPUTED_VALUE"""),712.7)</f>
        <v>712.7</v>
      </c>
      <c r="D7" s="14">
        <f ca="1">IFERROR(__xludf.DUMMYFUNCTION("""COMPUTED_VALUE"""),23.63)</f>
        <v>23.63</v>
      </c>
      <c r="E7" s="14">
        <f ca="1">IFERROR(__xludf.DUMMYFUNCTION("""COMPUTED_VALUE"""),920)</f>
        <v>920</v>
      </c>
      <c r="F7" s="16">
        <f ca="1">IFERROR(__xludf.DUMMYFUNCTION("""COMPUTED_VALUE"""),0.225326086956521)</f>
        <v>0.22532608695652101</v>
      </c>
      <c r="G7" s="14">
        <f ca="1">IFERROR(__xludf.DUMMYFUNCTION("""COMPUTED_VALUE"""),588)</f>
        <v>588</v>
      </c>
      <c r="H7" s="16">
        <f ca="1">IFERROR(__xludf.DUMMYFUNCTION("""COMPUTED_VALUE"""),0.212074829931972)</f>
        <v>0.21207482993197199</v>
      </c>
      <c r="I7" s="14">
        <f ca="1">IFERROR(__xludf.DUMMYFUNCTION("""COMPUTED_VALUE"""),705.55)</f>
        <v>705.55</v>
      </c>
      <c r="J7" s="16">
        <f ca="1">IFERROR(__xludf.DUMMYFUNCTION("""COMPUTED_VALUE"""),0.0101339380625045)</f>
        <v>1.01339380625045E-2</v>
      </c>
      <c r="K7" s="14" t="str">
        <f ca="1"/>
        <v>NBFC</v>
      </c>
      <c r="L7" s="14" t="str">
        <f ca="1"/>
        <v>BAJFINANCE</v>
      </c>
      <c r="M7" s="14" t="str">
        <f ca="1"/>
        <v>NO</v>
      </c>
      <c r="N7" s="14" t="str">
        <f ca="1"/>
        <v>YES</v>
      </c>
      <c r="O7" s="14" t="str">
        <f ca="1"/>
        <v/>
      </c>
      <c r="P7" s="14" t="str">
        <f ca="1"/>
        <v>Low Cap</v>
      </c>
    </row>
    <row r="8" spans="1:16">
      <c r="A8" s="14" t="str">
        <f ca="1">IFERROR(__xludf.DUMMYFUNCTION("""COMPUTED_VALUE"""),"Airtel")</f>
        <v>Airtel</v>
      </c>
      <c r="B8" s="15">
        <f ca="1">IFERROR(__xludf.DUMMYFUNCTION("""COMPUTED_VALUE"""),441027.3972459)</f>
        <v>441027.39724590001</v>
      </c>
      <c r="C8" s="14">
        <f ca="1">IFERROR(__xludf.DUMMYFUNCTION("""COMPUTED_VALUE"""),764.6)</f>
        <v>764.6</v>
      </c>
      <c r="D8" s="14">
        <f ca="1">IFERROR(__xludf.DUMMYFUNCTION("""COMPUTED_VALUE"""),65.86)</f>
        <v>65.86</v>
      </c>
      <c r="E8" s="14">
        <f ca="1">IFERROR(__xludf.DUMMYFUNCTION("""COMPUTED_VALUE"""),860.55)</f>
        <v>860.55</v>
      </c>
      <c r="F8" s="16">
        <f ca="1">IFERROR(__xludf.DUMMYFUNCTION("""COMPUTED_VALUE"""),0.111498460287025)</f>
        <v>0.11149846028702499</v>
      </c>
      <c r="G8" s="14">
        <f ca="1">IFERROR(__xludf.DUMMYFUNCTION("""COMPUTED_VALUE"""),628.75)</f>
        <v>628.75</v>
      </c>
      <c r="H8" s="16">
        <f ca="1">IFERROR(__xludf.DUMMYFUNCTION("""COMPUTED_VALUE"""),0.216063618290258)</f>
        <v>0.216063618290258</v>
      </c>
      <c r="I8" s="14">
        <f ca="1">IFERROR(__xludf.DUMMYFUNCTION("""COMPUTED_VALUE"""),756.9)</f>
        <v>756.9</v>
      </c>
      <c r="J8" s="16">
        <f ca="1">IFERROR(__xludf.DUMMYFUNCTION("""COMPUTED_VALUE"""),0.0101730743823491)</f>
        <v>1.0173074382349099E-2</v>
      </c>
      <c r="K8" s="14" t="str">
        <f ca="1"/>
        <v>Bank</v>
      </c>
      <c r="L8" s="14" t="str">
        <f ca="1"/>
        <v>KOTAKBANK</v>
      </c>
      <c r="M8" s="14" t="str">
        <f ca="1"/>
        <v>NO</v>
      </c>
      <c r="N8" s="14" t="str">
        <f ca="1"/>
        <v>YES</v>
      </c>
      <c r="O8" s="14" t="str">
        <f ca="1"/>
        <v/>
      </c>
      <c r="P8" s="14" t="str">
        <f ca="1"/>
        <v>Low Cap</v>
      </c>
    </row>
    <row r="9" spans="1:16">
      <c r="A9" s="14" t="str">
        <f ca="1">IFERROR(__xludf.DUMMYFUNCTION("""COMPUTED_VALUE"""),"Bajaj Finance")</f>
        <v>Bajaj Finance</v>
      </c>
      <c r="B9" s="15">
        <f ca="1">IFERROR(__xludf.DUMMYFUNCTION("""COMPUTED_VALUE"""),361172.6351402)</f>
        <v>361172.63514019997</v>
      </c>
      <c r="C9" s="14">
        <f ca="1">IFERROR(__xludf.DUMMYFUNCTION("""COMPUTED_VALUE"""),5977)</f>
        <v>5977</v>
      </c>
      <c r="D9" s="14">
        <f ca="1">IFERROR(__xludf.DUMMYFUNCTION("""COMPUTED_VALUE"""),36.52)</f>
        <v>36.520000000000003</v>
      </c>
      <c r="E9" s="14">
        <f ca="1">IFERROR(__xludf.DUMMYFUNCTION("""COMPUTED_VALUE"""),8045)</f>
        <v>8045</v>
      </c>
      <c r="F9" s="16">
        <f ca="1">IFERROR(__xludf.DUMMYFUNCTION("""COMPUTED_VALUE"""),0.25705407085146)</f>
        <v>0.25705407085145998</v>
      </c>
      <c r="G9" s="14">
        <f ca="1">IFERROR(__xludf.DUMMYFUNCTION("""COMPUTED_VALUE"""),5220)</f>
        <v>5220</v>
      </c>
      <c r="H9" s="16">
        <f ca="1">IFERROR(__xludf.DUMMYFUNCTION("""COMPUTED_VALUE"""),0.145019157088122)</f>
        <v>0.14501915708812199</v>
      </c>
      <c r="I9" s="14">
        <f ca="1">IFERROR(__xludf.DUMMYFUNCTION("""COMPUTED_VALUE"""),5898.4)</f>
        <v>5898.4</v>
      </c>
      <c r="J9" s="16">
        <f ca="1">IFERROR(__xludf.DUMMYFUNCTION("""COMPUTED_VALUE"""),0.0133256476332565)</f>
        <v>1.3325647633256501E-2</v>
      </c>
      <c r="K9" s="14" t="str">
        <f ca="1"/>
        <v>Infrastructure</v>
      </c>
      <c r="L9" s="14" t="str">
        <f ca="1"/>
        <v>BOM:500510</v>
      </c>
      <c r="M9" s="14" t="str">
        <f ca="1"/>
        <v>NO</v>
      </c>
      <c r="N9" s="14" t="str">
        <f ca="1"/>
        <v>YES</v>
      </c>
      <c r="O9" s="14" t="str">
        <f ca="1"/>
        <v/>
      </c>
      <c r="P9" s="14" t="str">
        <f ca="1"/>
        <v>Low Cap</v>
      </c>
    </row>
    <row r="10" spans="1:16">
      <c r="A10" s="14" t="str">
        <f ca="1">IFERROR(__xludf.DUMMYFUNCTION("""COMPUTED_VALUE"""),"Kotak Bank")</f>
        <v>Kotak Bank</v>
      </c>
      <c r="B10" s="15">
        <f ca="1">IFERROR(__xludf.DUMMYFUNCTION("""COMPUTED_VALUE"""),354002.5359556)</f>
        <v>354002.53595559997</v>
      </c>
      <c r="C10" s="14">
        <f ca="1">IFERROR(__xludf.DUMMYFUNCTION("""COMPUTED_VALUE"""),1780.5)</f>
        <v>1780.5</v>
      </c>
      <c r="D10" s="14">
        <f ca="1">IFERROR(__xludf.DUMMYFUNCTION("""COMPUTED_VALUE"""),25.87)</f>
        <v>25.87</v>
      </c>
      <c r="E10" s="14">
        <f ca="1">IFERROR(__xludf.DUMMYFUNCTION("""COMPUTED_VALUE"""),1997.55)</f>
        <v>1997.55</v>
      </c>
      <c r="F10" s="16">
        <f ca="1">IFERROR(__xludf.DUMMYFUNCTION("""COMPUTED_VALUE"""),0.10865810618007)</f>
        <v>0.10865810618007</v>
      </c>
      <c r="G10" s="14">
        <f ca="1">IFERROR(__xludf.DUMMYFUNCTION("""COMPUTED_VALUE"""),1631)</f>
        <v>1631</v>
      </c>
      <c r="H10" s="16">
        <f ca="1">IFERROR(__xludf.DUMMYFUNCTION("""COMPUTED_VALUE"""),0.0916615573267933)</f>
        <v>9.1661557326793305E-2</v>
      </c>
      <c r="I10" s="14">
        <f ca="1">IFERROR(__xludf.DUMMYFUNCTION("""COMPUTED_VALUE"""),1779.5)</f>
        <v>1779.5</v>
      </c>
      <c r="J10" s="16">
        <f ca="1">IFERROR(__xludf.DUMMYFUNCTION("""COMPUTED_VALUE"""),0.000561955605507165)</f>
        <v>5.6195560550716497E-4</v>
      </c>
      <c r="K10" s="14" t="str">
        <f ca="1"/>
        <v>Bank</v>
      </c>
      <c r="L10" s="14" t="str">
        <f ca="1"/>
        <v>AXISBANK</v>
      </c>
      <c r="M10" s="14" t="str">
        <f ca="1"/>
        <v>NO</v>
      </c>
      <c r="N10" s="14" t="str">
        <f ca="1"/>
        <v>YES</v>
      </c>
      <c r="O10" s="14" t="str">
        <f ca="1"/>
        <v/>
      </c>
      <c r="P10" s="14" t="str">
        <f ca="1"/>
        <v>Low Cap</v>
      </c>
    </row>
    <row r="11" spans="1:16">
      <c r="A11" s="14" t="str">
        <f ca="1">IFERROR(__xludf.DUMMYFUNCTION("""COMPUTED_VALUE"""),"L&amp;T")</f>
        <v>L&amp;T</v>
      </c>
      <c r="B11" s="15">
        <f ca="1">IFERROR(__xludf.DUMMYFUNCTION("""COMPUTED_VALUE"""),302617.166625)</f>
        <v>302617.16662500001</v>
      </c>
      <c r="C11" s="14">
        <f ca="1">IFERROR(__xludf.DUMMYFUNCTION("""COMPUTED_VALUE"""),2153.75)</f>
        <v>2153.75</v>
      </c>
      <c r="D11" s="14">
        <f ca="1">IFERROR(__xludf.DUMMYFUNCTION("""COMPUTED_VALUE"""),31.53)</f>
        <v>31.53</v>
      </c>
      <c r="E11" s="14">
        <f ca="1">IFERROR(__xludf.DUMMYFUNCTION("""COMPUTED_VALUE"""),2210.5)</f>
        <v>2210.5</v>
      </c>
      <c r="F11" s="16">
        <f ca="1">IFERROR(__xludf.DUMMYFUNCTION("""COMPUTED_VALUE"""),0.0256729246776747)</f>
        <v>2.5672924677674701E-2</v>
      </c>
      <c r="G11" s="14">
        <f ca="1">IFERROR(__xludf.DUMMYFUNCTION("""COMPUTED_VALUE"""),1456.8)</f>
        <v>1456.8</v>
      </c>
      <c r="H11" s="16">
        <f ca="1">IFERROR(__xludf.DUMMYFUNCTION("""COMPUTED_VALUE"""),0.478411587040087)</f>
        <v>0.47841158704008702</v>
      </c>
      <c r="I11" s="14">
        <f ca="1">IFERROR(__xludf.DUMMYFUNCTION("""COMPUTED_VALUE"""),2160.2)</f>
        <v>2160.1999999999998</v>
      </c>
      <c r="J11" s="16">
        <f ca="1">IFERROR(__xludf.DUMMYFUNCTION("""COMPUTED_VALUE"""),-0.00298583464494019)</f>
        <v>-2.9858346449401899E-3</v>
      </c>
      <c r="K11" s="14" t="str">
        <f ca="1"/>
        <v>Paint</v>
      </c>
      <c r="L11" s="14" t="str">
        <f ca="1"/>
        <v>ASIANPAINT</v>
      </c>
      <c r="M11" s="14" t="str">
        <f ca="1"/>
        <v>NO</v>
      </c>
      <c r="N11" s="14" t="str">
        <f ca="1"/>
        <v>NO</v>
      </c>
      <c r="O11" s="14" t="str">
        <f ca="1"/>
        <v>Good Stock</v>
      </c>
      <c r="P11" s="14" t="str">
        <f ca="1"/>
        <v>Low Cap</v>
      </c>
    </row>
    <row r="12" spans="1:16">
      <c r="A12" s="14" t="str">
        <f ca="1">IFERROR(__xludf.DUMMYFUNCTION("""COMPUTED_VALUE"""),"Axis Bank")</f>
        <v>Axis Bank</v>
      </c>
      <c r="B12" s="15">
        <f ca="1">IFERROR(__xludf.DUMMYFUNCTION("""COMPUTED_VALUE"""),287213.2945283)</f>
        <v>287213.2945283</v>
      </c>
      <c r="C12" s="14">
        <f ca="1">IFERROR(__xludf.DUMMYFUNCTION("""COMPUTED_VALUE"""),933.9)</f>
        <v>933.9</v>
      </c>
      <c r="D12" s="14">
        <f ca="1">IFERROR(__xludf.DUMMYFUNCTION("""COMPUTED_VALUE"""),15.67)</f>
        <v>15.67</v>
      </c>
      <c r="E12" s="14">
        <f ca="1">IFERROR(__xludf.DUMMYFUNCTION("""COMPUTED_VALUE"""),970)</f>
        <v>970</v>
      </c>
      <c r="F12" s="16">
        <f ca="1">IFERROR(__xludf.DUMMYFUNCTION("""COMPUTED_VALUE"""),0.0372164948453608)</f>
        <v>3.7216494845360798E-2</v>
      </c>
      <c r="G12" s="14">
        <f ca="1">IFERROR(__xludf.DUMMYFUNCTION("""COMPUTED_VALUE"""),618.25)</f>
        <v>618.25</v>
      </c>
      <c r="H12" s="16">
        <f ca="1">IFERROR(__xludf.DUMMYFUNCTION("""COMPUTED_VALUE"""),0.510553983016579)</f>
        <v>0.51055398301657895</v>
      </c>
      <c r="I12" s="14">
        <f ca="1">IFERROR(__xludf.DUMMYFUNCTION("""COMPUTED_VALUE"""),935.55)</f>
        <v>935.55</v>
      </c>
      <c r="J12" s="16">
        <f ca="1">IFERROR(__xludf.DUMMYFUNCTION("""COMPUTED_VALUE"""),-0.00176366843033507)</f>
        <v>-1.76366843033507E-3</v>
      </c>
      <c r="K12" s="14" t="str">
        <f ca="1"/>
        <v>Automobile</v>
      </c>
      <c r="L12" s="14" t="str">
        <f ca="1"/>
        <v>MARUTI</v>
      </c>
      <c r="M12" s="14" t="str">
        <f ca="1"/>
        <v>NO</v>
      </c>
      <c r="N12" s="14" t="str">
        <f ca="1"/>
        <v>NO</v>
      </c>
      <c r="O12" s="14" t="str">
        <f ca="1"/>
        <v>Good Stock</v>
      </c>
      <c r="P12" s="14" t="str">
        <f ca="1"/>
        <v>Low Cap</v>
      </c>
    </row>
    <row r="13" spans="1:16">
      <c r="A13" s="14" t="str">
        <f ca="1">IFERROR(__xludf.DUMMYFUNCTION("""COMPUTED_VALUE"""),"Asian Paints")</f>
        <v>Asian Paints</v>
      </c>
      <c r="B13" s="15">
        <f ca="1">IFERROR(__xludf.DUMMYFUNCTION("""COMPUTED_VALUE"""),278960.0995659)</f>
        <v>278960.09956589999</v>
      </c>
      <c r="C13" s="14">
        <f ca="1">IFERROR(__xludf.DUMMYFUNCTION("""COMPUTED_VALUE"""),2912)</f>
        <v>2912</v>
      </c>
      <c r="D13" s="14">
        <f ca="1">IFERROR(__xludf.DUMMYFUNCTION("""COMPUTED_VALUE"""),76.19)</f>
        <v>76.19</v>
      </c>
      <c r="E13" s="14">
        <f ca="1">IFERROR(__xludf.DUMMYFUNCTION("""COMPUTED_VALUE"""),3582.9)</f>
        <v>3582.9</v>
      </c>
      <c r="F13" s="16">
        <f ca="1">IFERROR(__xludf.DUMMYFUNCTION("""COMPUTED_VALUE"""),0.187250551229451)</f>
        <v>0.187250551229451</v>
      </c>
      <c r="G13" s="14">
        <f ca="1">IFERROR(__xludf.DUMMYFUNCTION("""COMPUTED_VALUE"""),2560)</f>
        <v>2560</v>
      </c>
      <c r="H13" s="16">
        <f ca="1">IFERROR(__xludf.DUMMYFUNCTION("""COMPUTED_VALUE"""),0.1375)</f>
        <v>0.13750000000000001</v>
      </c>
      <c r="I13" s="14">
        <f ca="1">IFERROR(__xludf.DUMMYFUNCTION("""COMPUTED_VALUE"""),2915.95)</f>
        <v>2915.95</v>
      </c>
      <c r="J13" s="16">
        <f ca="1">IFERROR(__xludf.DUMMYFUNCTION("""COMPUTED_VALUE"""),-0.00135461856341837)</f>
        <v>-1.35461856341837E-3</v>
      </c>
      <c r="K13" s="14" t="str">
        <f ca="1"/>
        <v>Pharma</v>
      </c>
      <c r="L13" s="14" t="str">
        <f ca="1"/>
        <v>SUNPHARMA</v>
      </c>
      <c r="M13" s="14" t="str">
        <f ca="1"/>
        <v>NO</v>
      </c>
      <c r="N13" s="14" t="str">
        <f ca="1"/>
        <v>YES</v>
      </c>
      <c r="O13" s="14" t="str">
        <f ca="1"/>
        <v/>
      </c>
      <c r="P13" s="14" t="str">
        <f ca="1"/>
        <v>Low Cap</v>
      </c>
    </row>
    <row r="14" spans="1:16">
      <c r="A14" s="14" t="str">
        <f ca="1">IFERROR(__xludf.DUMMYFUNCTION("""COMPUTED_VALUE"""),"Maruti Suzuki")</f>
        <v>Maruti Suzuki</v>
      </c>
      <c r="B14" s="15">
        <f ca="1">IFERROR(__xludf.DUMMYFUNCTION("""COMPUTED_VALUE"""),255438.4185926)</f>
        <v>255438.41859260001</v>
      </c>
      <c r="C14" s="14">
        <f ca="1">IFERROR(__xludf.DUMMYFUNCTION("""COMPUTED_VALUE"""),8454.2)</f>
        <v>8454.2000000000007</v>
      </c>
      <c r="D14" s="14">
        <f ca="1">IFERROR(__xludf.DUMMYFUNCTION("""COMPUTED_VALUE"""),42.1)</f>
        <v>42.1</v>
      </c>
      <c r="E14" s="14">
        <f ca="1">IFERROR(__xludf.DUMMYFUNCTION("""COMPUTED_VALUE"""),9769)</f>
        <v>9769</v>
      </c>
      <c r="F14" s="16">
        <f ca="1">IFERROR(__xludf.DUMMYFUNCTION("""COMPUTED_VALUE"""),0.134589006039512)</f>
        <v>0.13458900603951199</v>
      </c>
      <c r="G14" s="14">
        <f ca="1">IFERROR(__xludf.DUMMYFUNCTION("""COMPUTED_VALUE"""),6536.55)</f>
        <v>6536.55</v>
      </c>
      <c r="H14" s="16">
        <f ca="1">IFERROR(__xludf.DUMMYFUNCTION("""COMPUTED_VALUE"""),0.293373415639748)</f>
        <v>0.293373415639748</v>
      </c>
      <c r="I14" s="14">
        <f ca="1">IFERROR(__xludf.DUMMYFUNCTION("""COMPUTED_VALUE"""),8369.2)</f>
        <v>8369.2000000000007</v>
      </c>
      <c r="J14" s="16">
        <f ca="1">IFERROR(__xludf.DUMMYFUNCTION("""COMPUTED_VALUE"""),0.0101562873392916)</f>
        <v>1.01562873392916E-2</v>
      </c>
      <c r="K14" s="14" t="str">
        <f ca="1"/>
        <v>Financial Servcies</v>
      </c>
      <c r="L14" s="14" t="str">
        <f ca="1"/>
        <v>BAJAJFINSV</v>
      </c>
      <c r="M14" s="14" t="str">
        <f ca="1"/>
        <v>NO</v>
      </c>
      <c r="N14" s="14" t="str">
        <f ca="1"/>
        <v>YES</v>
      </c>
      <c r="O14" s="14" t="str">
        <f ca="1"/>
        <v/>
      </c>
      <c r="P14" s="14" t="str">
        <f ca="1"/>
        <v>Low Cap</v>
      </c>
    </row>
    <row r="15" spans="1:16">
      <c r="A15" s="14" t="str">
        <f ca="1">IFERROR(__xludf.DUMMYFUNCTION("""COMPUTED_VALUE"""),"Sun pharma")</f>
        <v>Sun pharma</v>
      </c>
      <c r="B15" s="15">
        <f ca="1">IFERROR(__xludf.DUMMYFUNCTION("""COMPUTED_VALUE"""),247191.650802)</f>
        <v>247191.65080199999</v>
      </c>
      <c r="C15" s="14">
        <f ca="1">IFERROR(__xludf.DUMMYFUNCTION("""COMPUTED_VALUE"""),1031.05)</f>
        <v>1031.05</v>
      </c>
      <c r="D15" s="14">
        <f ca="1">IFERROR(__xludf.DUMMYFUNCTION("""COMPUTED_VALUE"""),60.4)</f>
        <v>60.4</v>
      </c>
      <c r="E15" s="14">
        <f ca="1">IFERROR(__xludf.DUMMYFUNCTION("""COMPUTED_VALUE"""),1070.95)</f>
        <v>1070.95</v>
      </c>
      <c r="F15" s="16">
        <f ca="1">IFERROR(__xludf.DUMMYFUNCTION("""COMPUTED_VALUE"""),0.0372566412997806)</f>
        <v>3.7256641299780603E-2</v>
      </c>
      <c r="G15" s="14">
        <f ca="1">IFERROR(__xludf.DUMMYFUNCTION("""COMPUTED_VALUE"""),784.8)</f>
        <v>784.8</v>
      </c>
      <c r="H15" s="16">
        <f ca="1">IFERROR(__xludf.DUMMYFUNCTION("""COMPUTED_VALUE"""),0.313774209989806)</f>
        <v>0.31377420998980599</v>
      </c>
      <c r="I15" s="14">
        <f ca="1">IFERROR(__xludf.DUMMYFUNCTION("""COMPUTED_VALUE"""),1032.85)</f>
        <v>1032.8499999999999</v>
      </c>
      <c r="J15" s="16">
        <f ca="1">IFERROR(__xludf.DUMMYFUNCTION("""COMPUTED_VALUE"""),-0.00174275064142901)</f>
        <v>-1.7427506414290101E-3</v>
      </c>
      <c r="K15" s="14" t="str">
        <f ca="1"/>
        <v>Retail</v>
      </c>
      <c r="L15" s="14" t="str">
        <f ca="1"/>
        <v>BOM:500114</v>
      </c>
      <c r="M15" s="14" t="str">
        <f ca="1"/>
        <v>NO</v>
      </c>
      <c r="N15" s="14" t="str">
        <f ca="1"/>
        <v>NO</v>
      </c>
      <c r="O15" s="14" t="str">
        <f ca="1"/>
        <v>Good Stock</v>
      </c>
      <c r="P15" s="14" t="str">
        <f ca="1"/>
        <v>Low Cap</v>
      </c>
    </row>
    <row r="16" spans="1:16">
      <c r="A16" s="14" t="str">
        <f ca="1">IFERROR(__xludf.DUMMYFUNCTION("""COMPUTED_VALUE"""),"Bajaj Finserv")</f>
        <v>Bajaj Finserv</v>
      </c>
      <c r="B16" s="15">
        <f ca="1">IFERROR(__xludf.DUMMYFUNCTION("""COMPUTED_VALUE"""),221292.5064376)</f>
        <v>221292.50643760001</v>
      </c>
      <c r="C16" s="14">
        <f ca="1">IFERROR(__xludf.DUMMYFUNCTION("""COMPUTED_VALUE"""),1391)</f>
        <v>1391</v>
      </c>
      <c r="D16" s="14">
        <f ca="1">IFERROR(__xludf.DUMMYFUNCTION("""COMPUTED_VALUE"""),40.48)</f>
        <v>40.479999999999997</v>
      </c>
      <c r="E16" s="14">
        <f ca="1">IFERROR(__xludf.DUMMYFUNCTION("""COMPUTED_VALUE"""),3724.2)</f>
        <v>3724.2</v>
      </c>
      <c r="F16" s="16">
        <f ca="1">IFERROR(__xludf.DUMMYFUNCTION("""COMPUTED_VALUE"""),0.62649696579131)</f>
        <v>0.62649696579130998</v>
      </c>
      <c r="G16" s="14">
        <f ca="1">IFERROR(__xludf.DUMMYFUNCTION("""COMPUTED_VALUE"""),1374.35)</f>
        <v>1374.35</v>
      </c>
      <c r="H16" s="16">
        <f ca="1">IFERROR(__xludf.DUMMYFUNCTION("""COMPUTED_VALUE"""),0.012114817913923)</f>
        <v>1.2114817913923E-2</v>
      </c>
      <c r="I16" s="14">
        <f ca="1">IFERROR(__xludf.DUMMYFUNCTION("""COMPUTED_VALUE"""),1387.8)</f>
        <v>1387.8</v>
      </c>
      <c r="J16" s="16">
        <f ca="1">IFERROR(__xludf.DUMMYFUNCTION("""COMPUTED_VALUE"""),0.0023058077532786)</f>
        <v>2.3058077532786001E-3</v>
      </c>
      <c r="K16" s="14" t="str">
        <f ca="1"/>
        <v>Cement</v>
      </c>
      <c r="L16" s="14" t="str">
        <f ca="1"/>
        <v>ULTRACEMCO</v>
      </c>
      <c r="M16" s="14" t="str">
        <f ca="1"/>
        <v>YES</v>
      </c>
      <c r="N16" s="14" t="str">
        <f ca="1"/>
        <v>YES</v>
      </c>
      <c r="O16" s="14" t="str">
        <f ca="1"/>
        <v/>
      </c>
      <c r="P16" s="14" t="str">
        <f ca="1"/>
        <v>Low Cap</v>
      </c>
    </row>
    <row r="17" spans="1:16">
      <c r="A17" s="14" t="str">
        <f ca="1">IFERROR(__xludf.DUMMYFUNCTION("""COMPUTED_VALUE"""),"Titan")</f>
        <v>Titan</v>
      </c>
      <c r="B17" s="15">
        <f ca="1">IFERROR(__xludf.DUMMYFUNCTION("""COMPUTED_VALUE"""),214719.0067183)</f>
        <v>214719.00671829999</v>
      </c>
      <c r="C17" s="14">
        <f ca="1">IFERROR(__xludf.DUMMYFUNCTION("""COMPUTED_VALUE"""),2417.65)</f>
        <v>2417.65</v>
      </c>
      <c r="D17" s="14">
        <f ca="1">IFERROR(__xludf.DUMMYFUNCTION("""COMPUTED_VALUE"""),68.59)</f>
        <v>68.59</v>
      </c>
      <c r="E17" s="14">
        <f ca="1">IFERROR(__xludf.DUMMYFUNCTION("""COMPUTED_VALUE"""),2790)</f>
        <v>2790</v>
      </c>
      <c r="F17" s="16">
        <f ca="1">IFERROR(__xludf.DUMMYFUNCTION("""COMPUTED_VALUE"""),0.133458781362007)</f>
        <v>0.13345878136200701</v>
      </c>
      <c r="G17" s="14">
        <f ca="1">IFERROR(__xludf.DUMMYFUNCTION("""COMPUTED_VALUE"""),1827.15)</f>
        <v>1827.15</v>
      </c>
      <c r="H17" s="16">
        <f ca="1">IFERROR(__xludf.DUMMYFUNCTION("""COMPUTED_VALUE"""),0.323180910160632)</f>
        <v>0.323180910160632</v>
      </c>
      <c r="I17" s="14">
        <f ca="1">IFERROR(__xludf.DUMMYFUNCTION("""COMPUTED_VALUE"""),2445.65)</f>
        <v>2445.65</v>
      </c>
      <c r="J17" s="16">
        <f ca="1">IFERROR(__xludf.DUMMYFUNCTION("""COMPUTED_VALUE"""),-0.011448899065688)</f>
        <v>-1.1448899065688E-2</v>
      </c>
      <c r="K17" s="14" t="str">
        <f ca="1"/>
        <v>FMCG</v>
      </c>
      <c r="L17" s="14" t="str">
        <f ca="1"/>
        <v>NESTLEIND</v>
      </c>
      <c r="M17" s="14" t="str">
        <f ca="1"/>
        <v>NO</v>
      </c>
      <c r="N17" s="14" t="str">
        <f ca="1"/>
        <v>NO</v>
      </c>
      <c r="O17" s="14" t="str">
        <f ca="1"/>
        <v/>
      </c>
      <c r="P17" s="14" t="str">
        <f ca="1"/>
        <v>Low Cap</v>
      </c>
    </row>
    <row r="18" spans="1:16">
      <c r="A18" s="14" t="str">
        <f ca="1">IFERROR(__xludf.DUMMYFUNCTION("""COMPUTED_VALUE"""),"Ultratech Cement")</f>
        <v>Ultratech Cement</v>
      </c>
      <c r="B18" s="15">
        <f ca="1">IFERROR(__xludf.DUMMYFUNCTION("""COMPUTED_VALUE"""),208975.8)</f>
        <v>208975.8</v>
      </c>
      <c r="C18" s="14">
        <f ca="1">IFERROR(__xludf.DUMMYFUNCTION("""COMPUTED_VALUE"""),7244.95)</f>
        <v>7244.95</v>
      </c>
      <c r="D18" s="14">
        <f ca="1">IFERROR(__xludf.DUMMYFUNCTION("""COMPUTED_VALUE"""),31.35)</f>
        <v>31.35</v>
      </c>
      <c r="E18" s="14">
        <f ca="1">IFERROR(__xludf.DUMMYFUNCTION("""COMPUTED_VALUE"""),7946)</f>
        <v>7946</v>
      </c>
      <c r="F18" s="16">
        <f ca="1">IFERROR(__xludf.DUMMYFUNCTION("""COMPUTED_VALUE"""),0.0882267807701988)</f>
        <v>8.8226780770198798E-2</v>
      </c>
      <c r="G18" s="14">
        <f ca="1">IFERROR(__xludf.DUMMYFUNCTION("""COMPUTED_VALUE"""),5157.05)</f>
        <v>5157.05</v>
      </c>
      <c r="H18" s="16">
        <f ca="1">IFERROR(__xludf.DUMMYFUNCTION("""COMPUTED_VALUE"""),0.404863245460098)</f>
        <v>0.404863245460098</v>
      </c>
      <c r="I18" s="14">
        <f ca="1">IFERROR(__xludf.DUMMYFUNCTION("""COMPUTED_VALUE"""),7153.35)</f>
        <v>7153.35</v>
      </c>
      <c r="J18" s="16">
        <f ca="1">IFERROR(__xludf.DUMMYFUNCTION("""COMPUTED_VALUE"""),0.0128051891770987)</f>
        <v>1.28051891770987E-2</v>
      </c>
      <c r="K18" s="14" t="str">
        <f ca="1"/>
        <v>Automobile</v>
      </c>
      <c r="L18" s="14" t="str">
        <f ca="1"/>
        <v>M&amp;M</v>
      </c>
      <c r="M18" s="14" t="str">
        <f ca="1"/>
        <v>NO</v>
      </c>
      <c r="N18" s="14" t="str">
        <f ca="1"/>
        <v>NO</v>
      </c>
      <c r="O18" s="14" t="str">
        <f ca="1"/>
        <v>Good Stock</v>
      </c>
      <c r="P18" s="14" t="str">
        <f ca="1"/>
        <v>Low Cap</v>
      </c>
    </row>
    <row r="19" spans="1:16">
      <c r="A19" s="14" t="str">
        <f ca="1">IFERROR(__xludf.DUMMYFUNCTION("""COMPUTED_VALUE"""),"Nestle")</f>
        <v>Nestle</v>
      </c>
      <c r="B19" s="15">
        <f ca="1">IFERROR(__xludf.DUMMYFUNCTION("""COMPUTED_VALUE"""),190752.2)</f>
        <v>190752.2</v>
      </c>
      <c r="C19" s="14">
        <f ca="1">IFERROR(__xludf.DUMMYFUNCTION("""COMPUTED_VALUE"""),19782.3)</f>
        <v>19782.3</v>
      </c>
      <c r="D19" s="14">
        <f ca="1">IFERROR(__xludf.DUMMYFUNCTION("""COMPUTED_VALUE"""),88.1)</f>
        <v>88.1</v>
      </c>
      <c r="E19" s="14">
        <f ca="1">IFERROR(__xludf.DUMMYFUNCTION("""COMPUTED_VALUE"""),21050)</f>
        <v>21050</v>
      </c>
      <c r="F19" s="16">
        <f ca="1">IFERROR(__xludf.DUMMYFUNCTION("""COMPUTED_VALUE"""),0.0602232779097387)</f>
        <v>6.02232779097387E-2</v>
      </c>
      <c r="G19" s="14">
        <f ca="1">IFERROR(__xludf.DUMMYFUNCTION("""COMPUTED_VALUE"""),16000)</f>
        <v>16000</v>
      </c>
      <c r="H19" s="16">
        <f ca="1">IFERROR(__xludf.DUMMYFUNCTION("""COMPUTED_VALUE"""),0.236393749999999)</f>
        <v>0.23639374999999899</v>
      </c>
      <c r="I19" s="14">
        <f ca="1">IFERROR(__xludf.DUMMYFUNCTION("""COMPUTED_VALUE"""),19873.25)</f>
        <v>19873.25</v>
      </c>
      <c r="J19" s="16">
        <f ca="1">IFERROR(__xludf.DUMMYFUNCTION("""COMPUTED_VALUE"""),-0.00457650359151123)</f>
        <v>-4.5765035915112297E-3</v>
      </c>
      <c r="K19" s="14" t="str">
        <f ca="1"/>
        <v>Infrastructure</v>
      </c>
      <c r="L19" s="14" t="str">
        <f ca="1"/>
        <v>BOM:500470</v>
      </c>
      <c r="M19" s="14" t="str">
        <f ca="1"/>
        <v>NO</v>
      </c>
      <c r="N19" s="14" t="str">
        <f ca="1"/>
        <v>YES</v>
      </c>
      <c r="O19" s="14" t="str">
        <f ca="1"/>
        <v/>
      </c>
      <c r="P19" s="14" t="str">
        <f ca="1"/>
        <v>Low Cap</v>
      </c>
    </row>
    <row r="20" spans="1:16">
      <c r="A20" s="14" t="str">
        <f ca="1">IFERROR(__xludf.DUMMYFUNCTION("""COMPUTED_VALUE"""),"M&amp;M")</f>
        <v>M&amp;M</v>
      </c>
      <c r="B20" s="15">
        <f ca="1">IFERROR(__xludf.DUMMYFUNCTION("""COMPUTED_VALUE"""),158785.3716893)</f>
        <v>158785.37168929999</v>
      </c>
      <c r="C20" s="14">
        <f ca="1">IFERROR(__xludf.DUMMYFUNCTION("""COMPUTED_VALUE"""),1327.55)</f>
        <v>1327.55</v>
      </c>
      <c r="D20" s="14">
        <f ca="1">IFERROR(__xludf.DUMMYFUNCTION("""COMPUTED_VALUE"""),16.12)</f>
        <v>16.12</v>
      </c>
      <c r="E20" s="14">
        <f ca="1">IFERROR(__xludf.DUMMYFUNCTION("""COMPUTED_VALUE"""),1366.55)</f>
        <v>1366.55</v>
      </c>
      <c r="F20" s="16">
        <f ca="1">IFERROR(__xludf.DUMMYFUNCTION("""COMPUTED_VALUE"""),0.0285390216237971)</f>
        <v>2.8539021623797099E-2</v>
      </c>
      <c r="G20" s="14">
        <f ca="1">IFERROR(__xludf.DUMMYFUNCTION("""COMPUTED_VALUE"""),671.15)</f>
        <v>671.15</v>
      </c>
      <c r="H20" s="16">
        <f ca="1">IFERROR(__xludf.DUMMYFUNCTION("""COMPUTED_VALUE"""),0.978022796692244)</f>
        <v>0.97802279669224401</v>
      </c>
      <c r="I20" s="14">
        <f ca="1">IFERROR(__xludf.DUMMYFUNCTION("""COMPUTED_VALUE"""),1319.9)</f>
        <v>1319.9</v>
      </c>
      <c r="J20" s="16">
        <f ca="1">IFERROR(__xludf.DUMMYFUNCTION("""COMPUTED_VALUE"""),0.00579589362830507)</f>
        <v>5.7958936283050702E-3</v>
      </c>
      <c r="K20" s="14" t="str">
        <f ca="1"/>
        <v>Insurance</v>
      </c>
      <c r="L20" s="14" t="str">
        <f ca="1"/>
        <v>SBILIFE</v>
      </c>
      <c r="M20" s="14" t="str">
        <f ca="1"/>
        <v>NO</v>
      </c>
      <c r="N20" s="14" t="str">
        <f ca="1"/>
        <v>NO</v>
      </c>
      <c r="O20" s="14" t="str">
        <f ca="1"/>
        <v>Good Stock</v>
      </c>
      <c r="P20" s="14" t="str">
        <f ca="1"/>
        <v>Low Cap</v>
      </c>
    </row>
    <row r="21" spans="1:16">
      <c r="A21" s="14" t="str">
        <f ca="1">IFERROR(__xludf.DUMMYFUNCTION("""COMPUTED_VALUE"""),"Tata Steel")</f>
        <v>Tata Steel</v>
      </c>
      <c r="B21" s="15">
        <f ca="1">IFERROR(__xludf.DUMMYFUNCTION("""COMPUTED_VALUE"""),147293.6037181)</f>
        <v>147293.6037181</v>
      </c>
      <c r="C21" s="14">
        <f ca="1">IFERROR(__xludf.DUMMYFUNCTION("""COMPUTED_VALUE"""),120.45)</f>
        <v>120.45</v>
      </c>
      <c r="D21" s="14">
        <f ca="1">IFERROR(__xludf.DUMMYFUNCTION("""COMPUTED_VALUE"""),5.13)</f>
        <v>5.13</v>
      </c>
      <c r="E21" s="14">
        <f ca="1">IFERROR(__xludf.DUMMYFUNCTION("""COMPUTED_VALUE"""),138.63)</f>
        <v>138.63</v>
      </c>
      <c r="F21" s="16">
        <f ca="1">IFERROR(__xludf.DUMMYFUNCTION("""COMPUTED_VALUE"""),0.131140445790954)</f>
        <v>0.13114044579095399</v>
      </c>
      <c r="G21" s="14">
        <f ca="1">IFERROR(__xludf.DUMMYFUNCTION("""COMPUTED_VALUE"""),82.71)</f>
        <v>82.71</v>
      </c>
      <c r="H21" s="16">
        <f ca="1">IFERROR(__xludf.DUMMYFUNCTION("""COMPUTED_VALUE"""),0.456293072179905)</f>
        <v>0.456293072179905</v>
      </c>
      <c r="I21" s="14">
        <f ca="1">IFERROR(__xludf.DUMMYFUNCTION("""COMPUTED_VALUE"""),118.05)</f>
        <v>118.05</v>
      </c>
      <c r="J21" s="16">
        <f ca="1">IFERROR(__xludf.DUMMYFUNCTION("""COMPUTED_VALUE"""),0.0203303684879288)</f>
        <v>2.0330368487928799E-2</v>
      </c>
      <c r="K21" s="14" t="str">
        <f ca="1"/>
        <v>Insurance</v>
      </c>
      <c r="L21" s="14" t="str">
        <f ca="1"/>
        <v>HDFCLIFE</v>
      </c>
      <c r="M21" s="14" t="str">
        <f ca="1"/>
        <v>NO</v>
      </c>
      <c r="N21" s="14" t="str">
        <f ca="1"/>
        <v>NO</v>
      </c>
      <c r="O21" s="14" t="str">
        <f ca="1"/>
        <v>Good Stock</v>
      </c>
      <c r="P21" s="14" t="str">
        <f ca="1"/>
        <v>Low Cap</v>
      </c>
    </row>
    <row r="22" spans="1:16">
      <c r="A22" s="14" t="str">
        <f ca="1">IFERROR(__xludf.DUMMYFUNCTION("""COMPUTED_VALUE"""),"SBI life Insurance")</f>
        <v>SBI life Insurance</v>
      </c>
      <c r="B22" s="15">
        <f ca="1">IFERROR(__xludf.DUMMYFUNCTION("""COMPUTED_VALUE"""),130568.986925)</f>
        <v>130568.986925</v>
      </c>
      <c r="C22" s="14">
        <f ca="1">IFERROR(__xludf.DUMMYFUNCTION("""COMPUTED_VALUE"""),1307)</f>
        <v>1307</v>
      </c>
      <c r="D22" s="14">
        <f ca="1">IFERROR(__xludf.DUMMYFUNCTION("""COMPUTED_VALUE"""),78.07)</f>
        <v>78.069999999999993</v>
      </c>
      <c r="E22" s="14">
        <f ca="1">IFERROR(__xludf.DUMMYFUNCTION("""COMPUTED_VALUE"""),1340.35)</f>
        <v>1340.35</v>
      </c>
      <c r="F22" s="16">
        <f ca="1">IFERROR(__xludf.DUMMYFUNCTION("""COMPUTED_VALUE"""),0.0248815607863617)</f>
        <v>2.4881560786361698E-2</v>
      </c>
      <c r="G22" s="14">
        <f ca="1">IFERROR(__xludf.DUMMYFUNCTION("""COMPUTED_VALUE"""),1003.5)</f>
        <v>1003.5</v>
      </c>
      <c r="H22" s="16">
        <f ca="1">IFERROR(__xludf.DUMMYFUNCTION("""COMPUTED_VALUE"""),0.302441454907822)</f>
        <v>0.30244145490782198</v>
      </c>
      <c r="I22" s="14">
        <f ca="1">IFERROR(__xludf.DUMMYFUNCTION("""COMPUTED_VALUE"""),1315.7)</f>
        <v>1315.7</v>
      </c>
      <c r="J22" s="16">
        <f ca="1">IFERROR(__xludf.DUMMYFUNCTION("""COMPUTED_VALUE"""),-0.006612449646576)</f>
        <v>-6.6124496465759996E-3</v>
      </c>
      <c r="K22" s="14" t="str">
        <f ca="1"/>
        <v>Chemical</v>
      </c>
      <c r="L22" s="14" t="str">
        <f ca="1"/>
        <v>PIDILITIND</v>
      </c>
      <c r="M22" s="14" t="str">
        <f ca="1"/>
        <v>NO</v>
      </c>
      <c r="N22" s="14" t="str">
        <f ca="1"/>
        <v>NO</v>
      </c>
      <c r="O22" s="14" t="str">
        <f ca="1"/>
        <v/>
      </c>
      <c r="P22" s="14" t="str">
        <f ca="1"/>
        <v>Low Cap</v>
      </c>
    </row>
    <row r="23" spans="1:16">
      <c r="A23" s="14" t="str">
        <f ca="1">IFERROR(__xludf.DUMMYFUNCTION("""COMPUTED_VALUE"""),"HDFC life Insurance")</f>
        <v>HDFC life Insurance</v>
      </c>
      <c r="B23" s="15">
        <f ca="1">IFERROR(__xludf.DUMMYFUNCTION("""COMPUTED_VALUE"""),129917.6)</f>
        <v>129917.6</v>
      </c>
      <c r="C23" s="14">
        <f ca="1">IFERROR(__xludf.DUMMYFUNCTION("""COMPUTED_VALUE"""),604)</f>
        <v>604</v>
      </c>
      <c r="D23" s="14">
        <f ca="1">IFERROR(__xludf.DUMMYFUNCTION("""COMPUTED_VALUE"""),85.12)</f>
        <v>85.12</v>
      </c>
      <c r="E23" s="14">
        <f ca="1">IFERROR(__xludf.DUMMYFUNCTION("""COMPUTED_VALUE"""),678.8)</f>
        <v>678.8</v>
      </c>
      <c r="F23" s="16">
        <f ca="1">IFERROR(__xludf.DUMMYFUNCTION("""COMPUTED_VALUE"""),0.110194460813199)</f>
        <v>0.110194460813199</v>
      </c>
      <c r="G23" s="14">
        <f ca="1">IFERROR(__xludf.DUMMYFUNCTION("""COMPUTED_VALUE"""),497.05)</f>
        <v>497.05</v>
      </c>
      <c r="H23" s="16">
        <f ca="1">IFERROR(__xludf.DUMMYFUNCTION("""COMPUTED_VALUE"""),0.215169500050296)</f>
        <v>0.215169500050296</v>
      </c>
      <c r="I23" s="14">
        <f ca="1">IFERROR(__xludf.DUMMYFUNCTION("""COMPUTED_VALUE"""),598.4)</f>
        <v>598.4</v>
      </c>
      <c r="J23" s="16">
        <f ca="1">IFERROR(__xludf.DUMMYFUNCTION("""COMPUTED_VALUE"""),0.00935828877005351)</f>
        <v>9.3582887700535099E-3</v>
      </c>
      <c r="K23" s="14" t="str">
        <f ca="1"/>
        <v>IT</v>
      </c>
      <c r="L23" s="14" t="str">
        <f ca="1"/>
        <v>BOM:540005</v>
      </c>
      <c r="M23" s="14" t="str">
        <f ca="1"/>
        <v>NO</v>
      </c>
      <c r="N23" s="14" t="str">
        <f ca="1"/>
        <v>YES</v>
      </c>
      <c r="O23" s="14" t="str">
        <f ca="1"/>
        <v/>
      </c>
      <c r="P23" s="14" t="str">
        <f ca="1"/>
        <v>Low Cap</v>
      </c>
    </row>
    <row r="24" spans="1:16">
      <c r="A24" s="14" t="str">
        <f ca="1">IFERROR(__xludf.DUMMYFUNCTION("""COMPUTED_VALUE"""),"Pidilite Industries")</f>
        <v>Pidilite Industries</v>
      </c>
      <c r="B24" s="15">
        <f ca="1">IFERROR(__xludf.DUMMYFUNCTION("""COMPUTED_VALUE"""),127340)</f>
        <v>127340</v>
      </c>
      <c r="C24" s="14">
        <f ca="1">IFERROR(__xludf.DUMMYFUNCTION("""COMPUTED_VALUE"""),2513)</f>
        <v>2513</v>
      </c>
      <c r="D24" s="14">
        <f ca="1">IFERROR(__xludf.DUMMYFUNCTION("""COMPUTED_VALUE"""),98.38)</f>
        <v>98.38</v>
      </c>
      <c r="E24" s="14">
        <f ca="1">IFERROR(__xludf.DUMMYFUNCTION("""COMPUTED_VALUE"""),2918.95)</f>
        <v>2918.95</v>
      </c>
      <c r="F24" s="16">
        <f ca="1">IFERROR(__xludf.DUMMYFUNCTION("""COMPUTED_VALUE"""),0.139073982082598)</f>
        <v>0.139073982082598</v>
      </c>
      <c r="G24" s="14">
        <f ca="1">IFERROR(__xludf.DUMMYFUNCTION("""COMPUTED_VALUE"""),1988.55)</f>
        <v>1988.55</v>
      </c>
      <c r="H24" s="16">
        <f ca="1">IFERROR(__xludf.DUMMYFUNCTION("""COMPUTED_VALUE"""),0.263734882200598)</f>
        <v>0.26373488220059799</v>
      </c>
      <c r="I24" s="14">
        <f ca="1">IFERROR(__xludf.DUMMYFUNCTION("""COMPUTED_VALUE"""),2495.5)</f>
        <v>2495.5</v>
      </c>
      <c r="J24" s="16">
        <f ca="1">IFERROR(__xludf.DUMMYFUNCTION("""COMPUTED_VALUE"""),0.00701262272089761)</f>
        <v>7.0126227208976103E-3</v>
      </c>
      <c r="K24" s="14" t="str">
        <f ca="1"/>
        <v>FMCG</v>
      </c>
      <c r="L24" s="14" t="str">
        <f ca="1"/>
        <v>BRITANNIA</v>
      </c>
      <c r="M24" s="14" t="str">
        <f ca="1"/>
        <v>NO</v>
      </c>
      <c r="N24" s="14" t="str">
        <f ca="1"/>
        <v>YES</v>
      </c>
      <c r="O24" s="14" t="str">
        <f ca="1"/>
        <v/>
      </c>
      <c r="P24" s="14" t="str">
        <f ca="1"/>
        <v>Low Cap</v>
      </c>
    </row>
    <row r="25" spans="1:16">
      <c r="A25" s="14" t="str">
        <f ca="1">IFERROR(__xludf.DUMMYFUNCTION("""COMPUTED_VALUE"""),"L&amp;T Infotech")</f>
        <v>L&amp;T Infotech</v>
      </c>
      <c r="B25" s="15">
        <f ca="1">IFERROR(__xludf.DUMMYFUNCTION("""COMPUTED_VALUE"""),126813.4)</f>
        <v>126813.4</v>
      </c>
      <c r="C25" s="14">
        <f ca="1">IFERROR(__xludf.DUMMYFUNCTION("""COMPUTED_VALUE"""),4289.8)</f>
        <v>4289.8</v>
      </c>
      <c r="D25" s="14">
        <f ca="1">IFERROR(__xludf.DUMMYFUNCTION("""COMPUTED_VALUE"""),34.73)</f>
        <v>34.729999999999997</v>
      </c>
      <c r="E25" s="14">
        <f ca="1">IFERROR(__xludf.DUMMYFUNCTION("""COMPUTED_VALUE"""),4293.25)</f>
        <v>4293.25</v>
      </c>
      <c r="F25" s="16">
        <f ca="1">IFERROR(__xludf.DUMMYFUNCTION("""COMPUTED_VALUE"""),0.000803587026145651)</f>
        <v>8.03587026145651E-4</v>
      </c>
      <c r="G25" s="14">
        <f ca="1">IFERROR(__xludf.DUMMYFUNCTION("""COMPUTED_VALUE"""),4147.45)</f>
        <v>4147.45</v>
      </c>
      <c r="H25" s="16">
        <f ca="1">IFERROR(__xludf.DUMMYFUNCTION("""COMPUTED_VALUE"""),0.0343222944218737)</f>
        <v>3.4322294421873699E-2</v>
      </c>
      <c r="I25" s="14">
        <f ca="1">IFERROR(__xludf.DUMMYFUNCTION("""COMPUTED_VALUE"""),4279.2)</f>
        <v>4279.2</v>
      </c>
      <c r="J25" s="16">
        <f ca="1">IFERROR(__xludf.DUMMYFUNCTION("""COMPUTED_VALUE"""),0.00247709852308851)</f>
        <v>2.4770985230885101E-3</v>
      </c>
      <c r="K25" s="14" t="str">
        <f ca="1"/>
        <v>Cement</v>
      </c>
      <c r="L25" s="14" t="str">
        <f ca="1"/>
        <v>BOM:500425</v>
      </c>
      <c r="M25" s="14" t="str">
        <f ca="1"/>
        <v>NO</v>
      </c>
      <c r="N25" s="14" t="str">
        <f ca="1"/>
        <v>YES</v>
      </c>
      <c r="O25" s="14" t="str">
        <f ca="1"/>
        <v/>
      </c>
      <c r="P25" s="14" t="str">
        <f ca="1"/>
        <v>Low Cap</v>
      </c>
    </row>
    <row r="26" spans="1:16">
      <c r="A26" s="14" t="str">
        <f ca="1">IFERROR(__xludf.DUMMYFUNCTION("""COMPUTED_VALUE"""),"Britannia")</f>
        <v>Britannia</v>
      </c>
      <c r="B26" s="15">
        <f ca="1">IFERROR(__xludf.DUMMYFUNCTION("""COMPUTED_VALUE"""),104442.9)</f>
        <v>104442.9</v>
      </c>
      <c r="C26" s="14">
        <f ca="1">IFERROR(__xludf.DUMMYFUNCTION("""COMPUTED_VALUE"""),4328)</f>
        <v>4328</v>
      </c>
      <c r="D26" s="14">
        <f ca="1">IFERROR(__xludf.DUMMYFUNCTION("""COMPUTED_VALUE"""),65.9)</f>
        <v>65.900000000000006</v>
      </c>
      <c r="E26" s="14">
        <f ca="1">IFERROR(__xludf.DUMMYFUNCTION("""COMPUTED_VALUE"""),4537)</f>
        <v>4537</v>
      </c>
      <c r="F26" s="16">
        <f ca="1">IFERROR(__xludf.DUMMYFUNCTION("""COMPUTED_VALUE"""),0.046065682168834)</f>
        <v>4.6065682168833999E-2</v>
      </c>
      <c r="G26" s="14">
        <f ca="1">IFERROR(__xludf.DUMMYFUNCTION("""COMPUTED_VALUE"""),3050)</f>
        <v>3050</v>
      </c>
      <c r="H26" s="16">
        <f ca="1">IFERROR(__xludf.DUMMYFUNCTION("""COMPUTED_VALUE"""),0.419016393442622)</f>
        <v>0.41901639344262198</v>
      </c>
      <c r="I26" s="14">
        <f ca="1">IFERROR(__xludf.DUMMYFUNCTION("""COMPUTED_VALUE"""),4299.25)</f>
        <v>4299.25</v>
      </c>
      <c r="J26" s="16">
        <f ca="1">IFERROR(__xludf.DUMMYFUNCTION("""COMPUTED_VALUE"""),0.00668721288596848)</f>
        <v>6.6872128859684797E-3</v>
      </c>
      <c r="K26" s="14" t="str">
        <f ca="1"/>
        <v>Automobile</v>
      </c>
      <c r="L26" s="14" t="str">
        <f ca="1"/>
        <v>BAJAJ-AUTO</v>
      </c>
      <c r="M26" s="14" t="str">
        <f ca="1"/>
        <v>NO</v>
      </c>
      <c r="N26" s="14" t="str">
        <f ca="1"/>
        <v>NO</v>
      </c>
      <c r="O26" s="14" t="str">
        <f ca="1"/>
        <v/>
      </c>
      <c r="P26" s="14" t="str">
        <f ca="1"/>
        <v>Low Cap</v>
      </c>
    </row>
    <row r="27" spans="1:16">
      <c r="A27" s="14" t="str">
        <f ca="1">IFERROR(__xludf.DUMMYFUNCTION("""COMPUTED_VALUE"""),"Ambuja Cement")</f>
        <v>Ambuja Cement</v>
      </c>
      <c r="B27" s="15">
        <f ca="1">IFERROR(__xludf.DUMMYFUNCTION("""COMPUTED_VALUE"""),102995.3567038)</f>
        <v>102995.3567038</v>
      </c>
      <c r="C27" s="14">
        <f ca="1">IFERROR(__xludf.DUMMYFUNCTION("""COMPUTED_VALUE"""),518.7)</f>
        <v>518.70000000000005</v>
      </c>
      <c r="D27" s="14">
        <f ca="1">IFERROR(__xludf.DUMMYFUNCTION("""COMPUTED_VALUE"""),57.36)</f>
        <v>57.36</v>
      </c>
      <c r="E27" s="14">
        <f ca="1">IFERROR(__xludf.DUMMYFUNCTION("""COMPUTED_VALUE"""),598.15)</f>
        <v>598.15</v>
      </c>
      <c r="F27" s="16">
        <f ca="1">IFERROR(__xludf.DUMMYFUNCTION("""COMPUTED_VALUE"""),0.132826214160327)</f>
        <v>0.132826214160327</v>
      </c>
      <c r="G27" s="14">
        <f ca="1">IFERROR(__xludf.DUMMYFUNCTION("""COMPUTED_VALUE"""),274)</f>
        <v>274</v>
      </c>
      <c r="H27" s="16">
        <f ca="1">IFERROR(__xludf.DUMMYFUNCTION("""COMPUTED_VALUE"""),0.893065693430657)</f>
        <v>0.893065693430657</v>
      </c>
      <c r="I27" s="14">
        <f ca="1">IFERROR(__xludf.DUMMYFUNCTION("""COMPUTED_VALUE"""),510.4)</f>
        <v>510.4</v>
      </c>
      <c r="J27" s="16">
        <f ca="1">IFERROR(__xludf.DUMMYFUNCTION("""COMPUTED_VALUE"""),0.0162617554858935)</f>
        <v>1.6261755485893498E-2</v>
      </c>
      <c r="K27" s="14" t="str">
        <f ca="1"/>
        <v>IT</v>
      </c>
      <c r="L27" s="14" t="str">
        <f ca="1"/>
        <v>TECHM</v>
      </c>
      <c r="M27" s="14" t="str">
        <f ca="1"/>
        <v>NO</v>
      </c>
      <c r="N27" s="14" t="str">
        <f ca="1"/>
        <v>NO</v>
      </c>
      <c r="O27" s="14" t="str">
        <f ca="1"/>
        <v>Good Stock</v>
      </c>
      <c r="P27" s="14" t="str">
        <f ca="1"/>
        <v>Low Cap</v>
      </c>
    </row>
    <row r="28" spans="1:16">
      <c r="A28" s="14" t="str">
        <f ca="1">IFERROR(__xludf.DUMMYFUNCTION("""COMPUTED_VALUE"""),"Bajaj Auto")</f>
        <v>Bajaj Auto</v>
      </c>
      <c r="B28" s="15">
        <f ca="1">IFERROR(__xludf.DUMMYFUNCTION("""COMPUTED_VALUE"""),101964.8629622)</f>
        <v>101964.8629622</v>
      </c>
      <c r="C28" s="14">
        <f ca="1">IFERROR(__xludf.DUMMYFUNCTION("""COMPUTED_VALUE"""),3602.45)</f>
        <v>3602.45</v>
      </c>
      <c r="D28" s="14">
        <f ca="1">IFERROR(__xludf.DUMMYFUNCTION("""COMPUTED_VALUE"""),17.79)</f>
        <v>17.79</v>
      </c>
      <c r="E28" s="14">
        <f ca="1">IFERROR(__xludf.DUMMYFUNCTION("""COMPUTED_VALUE"""),4131.75)</f>
        <v>4131.75</v>
      </c>
      <c r="F28" s="16">
        <f ca="1">IFERROR(__xludf.DUMMYFUNCTION("""COMPUTED_VALUE"""),0.12810552429358)</f>
        <v>0.12810552429357999</v>
      </c>
      <c r="G28" s="14">
        <f ca="1">IFERROR(__xludf.DUMMYFUNCTION("""COMPUTED_VALUE"""),3125)</f>
        <v>3125</v>
      </c>
      <c r="H28" s="16">
        <f ca="1">IFERROR(__xludf.DUMMYFUNCTION("""COMPUTED_VALUE"""),0.152783999999999)</f>
        <v>0.152783999999999</v>
      </c>
      <c r="I28" s="14">
        <f ca="1">IFERROR(__xludf.DUMMYFUNCTION("""COMPUTED_VALUE"""),3570.3)</f>
        <v>3570.3</v>
      </c>
      <c r="J28" s="16">
        <f ca="1">IFERROR(__xludf.DUMMYFUNCTION("""COMPUTED_VALUE"""),0.00900484553118775)</f>
        <v>9.0048455311877492E-3</v>
      </c>
      <c r="K28" s="14" t="str">
        <f ca="1"/>
        <v>FMCG</v>
      </c>
      <c r="L28" s="14" t="str">
        <f ca="1"/>
        <v>DABUR</v>
      </c>
      <c r="M28" s="14" t="str">
        <f ca="1"/>
        <v>NO</v>
      </c>
      <c r="N28" s="14" t="str">
        <f ca="1"/>
        <v>YES</v>
      </c>
      <c r="O28" s="14" t="str">
        <f ca="1"/>
        <v/>
      </c>
      <c r="P28" s="14" t="str">
        <f ca="1"/>
        <v>Low Cap</v>
      </c>
    </row>
    <row r="29" spans="1:16">
      <c r="A29" s="14" t="str">
        <f ca="1">IFERROR(__xludf.DUMMYFUNCTION("""COMPUTED_VALUE"""),"Tech Mahindra")</f>
        <v>Tech Mahindra</v>
      </c>
      <c r="B29" s="15">
        <f ca="1">IFERROR(__xludf.DUMMYFUNCTION("""COMPUTED_VALUE"""),97631.0184537)</f>
        <v>97631.018453700002</v>
      </c>
      <c r="C29" s="14">
        <f ca="1">IFERROR(__xludf.DUMMYFUNCTION("""COMPUTED_VALUE"""),1002.8)</f>
        <v>1002.8</v>
      </c>
      <c r="D29" s="14">
        <f ca="1">IFERROR(__xludf.DUMMYFUNCTION("""COMPUTED_VALUE"""),16.8)</f>
        <v>16.8</v>
      </c>
      <c r="E29" s="14">
        <f ca="1">IFERROR(__xludf.DUMMYFUNCTION("""COMPUTED_VALUE"""),1751)</f>
        <v>1751</v>
      </c>
      <c r="F29" s="16">
        <f ca="1">IFERROR(__xludf.DUMMYFUNCTION("""COMPUTED_VALUE"""),0.427298686464877)</f>
        <v>0.42729868646487701</v>
      </c>
      <c r="G29" s="14">
        <f ca="1">IFERROR(__xludf.DUMMYFUNCTION("""COMPUTED_VALUE"""),943.7)</f>
        <v>943.7</v>
      </c>
      <c r="H29" s="16">
        <f ca="1">IFERROR(__xludf.DUMMYFUNCTION("""COMPUTED_VALUE"""),0.0626258344812969)</f>
        <v>6.2625834481296896E-2</v>
      </c>
      <c r="I29" s="14">
        <f ca="1">IFERROR(__xludf.DUMMYFUNCTION("""COMPUTED_VALUE"""),1001.55)</f>
        <v>1001.55</v>
      </c>
      <c r="J29" s="16">
        <f ca="1">IFERROR(__xludf.DUMMYFUNCTION("""COMPUTED_VALUE"""),0.00124806549847736)</f>
        <v>1.2480654984773599E-3</v>
      </c>
      <c r="K29" s="14" t="str">
        <f ca="1"/>
        <v>Bank</v>
      </c>
      <c r="L29" s="14" t="str">
        <f ca="1"/>
        <v>BOM:532134</v>
      </c>
      <c r="M29" s="14" t="str">
        <f ca="1"/>
        <v>YES</v>
      </c>
      <c r="N29" s="14" t="str">
        <f ca="1"/>
        <v>YES</v>
      </c>
      <c r="O29" s="14" t="str">
        <f ca="1"/>
        <v/>
      </c>
      <c r="P29" s="14" t="str">
        <f ca="1"/>
        <v>Low Cap</v>
      </c>
    </row>
    <row r="30" spans="1:16">
      <c r="A30" s="14" t="str">
        <f ca="1">IFERROR(__xludf.DUMMYFUNCTION("""COMPUTED_VALUE"""),"Dabur")</f>
        <v>Dabur</v>
      </c>
      <c r="B30" s="15">
        <f ca="1">IFERROR(__xludf.DUMMYFUNCTION("""COMPUTED_VALUE"""),96383.9372552)</f>
        <v>96383.937255199999</v>
      </c>
      <c r="C30" s="14">
        <f ca="1">IFERROR(__xludf.DUMMYFUNCTION("""COMPUTED_VALUE"""),544)</f>
        <v>544</v>
      </c>
      <c r="D30" s="14">
        <f ca="1">IFERROR(__xludf.DUMMYFUNCTION("""COMPUTED_VALUE"""),55.79)</f>
        <v>55.79</v>
      </c>
      <c r="E30" s="14">
        <f ca="1">IFERROR(__xludf.DUMMYFUNCTION("""COMPUTED_VALUE"""),610.75)</f>
        <v>610.75</v>
      </c>
      <c r="F30" s="16">
        <f ca="1">IFERROR(__xludf.DUMMYFUNCTION("""COMPUTED_VALUE"""),0.109291854277527)</f>
        <v>0.109291854277527</v>
      </c>
      <c r="G30" s="14">
        <f ca="1">IFERROR(__xludf.DUMMYFUNCTION("""COMPUTED_VALUE"""),482.25)</f>
        <v>482.25</v>
      </c>
      <c r="H30" s="16">
        <f ca="1">IFERROR(__xludf.DUMMYFUNCTION("""COMPUTED_VALUE"""),0.128045619491964)</f>
        <v>0.128045619491964</v>
      </c>
      <c r="I30" s="14">
        <f ca="1">IFERROR(__xludf.DUMMYFUNCTION("""COMPUTED_VALUE"""),544.95)</f>
        <v>544.95000000000005</v>
      </c>
      <c r="J30" s="16">
        <f ca="1">IFERROR(__xludf.DUMMYFUNCTION("""COMPUTED_VALUE"""),-0.00174327919992668)</f>
        <v>-1.74327919992668E-3</v>
      </c>
      <c r="K30" s="14" t="str">
        <f ca="1"/>
        <v>FMCG</v>
      </c>
      <c r="L30" s="14" t="str">
        <f ca="1"/>
        <v>BOM:532424</v>
      </c>
      <c r="M30" s="14" t="str">
        <f ca="1"/>
        <v>NO</v>
      </c>
      <c r="N30" s="14" t="str">
        <f ca="1"/>
        <v>YES</v>
      </c>
      <c r="O30" s="14" t="str">
        <f ca="1"/>
        <v/>
      </c>
      <c r="P30" s="14" t="str">
        <f ca="1"/>
        <v>Low Cap</v>
      </c>
    </row>
    <row r="31" spans="1:16">
      <c r="A31" s="14" t="str">
        <f ca="1">IFERROR(__xludf.DUMMYFUNCTION("""COMPUTED_VALUE"""),"Bank of Baroda")</f>
        <v>Bank of Baroda</v>
      </c>
      <c r="B31" s="15">
        <f ca="1">IFERROR(__xludf.DUMMYFUNCTION("""COMPUTED_VALUE"""),95565.8761753)</f>
        <v>95565.8761753</v>
      </c>
      <c r="C31" s="14">
        <f ca="1">IFERROR(__xludf.DUMMYFUNCTION("""COMPUTED_VALUE"""),184.9)</f>
        <v>184.9</v>
      </c>
      <c r="D31" s="14">
        <f ca="1">IFERROR(__xludf.DUMMYFUNCTION("""COMPUTED_VALUE"""),9.72)</f>
        <v>9.7200000000000006</v>
      </c>
      <c r="E31" s="14">
        <f ca="1">IFERROR(__xludf.DUMMYFUNCTION("""COMPUTED_VALUE"""),197.2)</f>
        <v>197.2</v>
      </c>
      <c r="F31" s="16">
        <f ca="1">IFERROR(__xludf.DUMMYFUNCTION("""COMPUTED_VALUE"""),0.0623732251521297)</f>
        <v>6.2373225152129702E-2</v>
      </c>
      <c r="G31" s="14">
        <f ca="1">IFERROR(__xludf.DUMMYFUNCTION("""COMPUTED_VALUE"""),89.9)</f>
        <v>89.9</v>
      </c>
      <c r="H31" s="16">
        <f ca="1">IFERROR(__xludf.DUMMYFUNCTION("""COMPUTED_VALUE"""),1.05672969966629)</f>
        <v>1.05672969966629</v>
      </c>
      <c r="I31" s="14">
        <f ca="1">IFERROR(__xludf.DUMMYFUNCTION("""COMPUTED_VALUE"""),181.8)</f>
        <v>181.8</v>
      </c>
      <c r="J31" s="16">
        <f ca="1">IFERROR(__xludf.DUMMYFUNCTION("""COMPUTED_VALUE"""),0.017051705170517)</f>
        <v>1.7051705170517E-2</v>
      </c>
      <c r="K31" s="14" t="str">
        <f ca="1"/>
        <v>Pharma</v>
      </c>
      <c r="L31" s="14" t="str">
        <f ca="1"/>
        <v>DIVISLAB</v>
      </c>
      <c r="M31" s="14" t="str">
        <f ca="1"/>
        <v>NO</v>
      </c>
      <c r="N31" s="14" t="str">
        <f ca="1"/>
        <v>NO</v>
      </c>
      <c r="O31" s="14" t="str">
        <f ca="1"/>
        <v>Good Stock</v>
      </c>
      <c r="P31" s="14" t="str">
        <f ca="1"/>
        <v>Low Cap</v>
      </c>
    </row>
    <row r="32" spans="1:16">
      <c r="A32" s="14" t="str">
        <f ca="1">IFERROR(__xludf.DUMMYFUNCTION("""COMPUTED_VALUE"""),"Godrej Consumer")</f>
        <v>Godrej Consumer</v>
      </c>
      <c r="B32" s="15">
        <f ca="1">IFERROR(__xludf.DUMMYFUNCTION("""COMPUTED_VALUE"""),93678.862)</f>
        <v>93678.861999999994</v>
      </c>
      <c r="C32" s="14">
        <f ca="1">IFERROR(__xludf.DUMMYFUNCTION("""COMPUTED_VALUE"""),916.75)</f>
        <v>916.75</v>
      </c>
      <c r="D32" s="14">
        <f ca="1">IFERROR(__xludf.DUMMYFUNCTION("""COMPUTED_VALUE"""),58.81)</f>
        <v>58.81</v>
      </c>
      <c r="E32" s="14">
        <f ca="1">IFERROR(__xludf.DUMMYFUNCTION("""COMPUTED_VALUE"""),955.65)</f>
        <v>955.65</v>
      </c>
      <c r="F32" s="16">
        <f ca="1">IFERROR(__xludf.DUMMYFUNCTION("""COMPUTED_VALUE"""),0.0407052791293883)</f>
        <v>4.0705279129388303E-2</v>
      </c>
      <c r="G32" s="14">
        <f ca="1">IFERROR(__xludf.DUMMYFUNCTION("""COMPUTED_VALUE"""),660.2)</f>
        <v>660.2</v>
      </c>
      <c r="H32" s="16">
        <f ca="1">IFERROR(__xludf.DUMMYFUNCTION("""COMPUTED_VALUE"""),0.388594365343835)</f>
        <v>0.38859436534383501</v>
      </c>
      <c r="I32" s="14">
        <f ca="1">IFERROR(__xludf.DUMMYFUNCTION("""COMPUTED_VALUE"""),914.9)</f>
        <v>914.9</v>
      </c>
      <c r="J32" s="16">
        <f ca="1">IFERROR(__xludf.DUMMYFUNCTION("""COMPUTED_VALUE"""),0.00202207891572852)</f>
        <v>2.02207891572852E-3</v>
      </c>
      <c r="K32" s="14" t="str">
        <f ca="1"/>
        <v>Cement</v>
      </c>
      <c r="L32" s="14" t="str">
        <f ca="1"/>
        <v>SHREECEM</v>
      </c>
      <c r="M32" s="14" t="str">
        <f ca="1"/>
        <v>NO</v>
      </c>
      <c r="N32" s="14" t="str">
        <f ca="1"/>
        <v>NO</v>
      </c>
      <c r="O32" s="14" t="str">
        <f ca="1"/>
        <v>Good Stock</v>
      </c>
      <c r="P32" s="14" t="str">
        <f ca="1"/>
        <v>Low Cap</v>
      </c>
    </row>
    <row r="33" spans="1:16">
      <c r="A33" s="14" t="str">
        <f ca="1">IFERROR(__xludf.DUMMYFUNCTION("""COMPUTED_VALUE"""),"Divi's Lab")</f>
        <v>Divi's Lab</v>
      </c>
      <c r="B33" s="15">
        <f ca="1">IFERROR(__xludf.DUMMYFUNCTION("""COMPUTED_VALUE"""),88977.11)</f>
        <v>88977.11</v>
      </c>
      <c r="C33" s="14">
        <f ca="1">IFERROR(__xludf.DUMMYFUNCTION("""COMPUTED_VALUE"""),3352.15)</f>
        <v>3352.15</v>
      </c>
      <c r="D33" s="14">
        <f ca="1">IFERROR(__xludf.DUMMYFUNCTION("""COMPUTED_VALUE"""),29.74)</f>
        <v>29.74</v>
      </c>
      <c r="E33" s="14">
        <f ca="1">IFERROR(__xludf.DUMMYFUNCTION("""COMPUTED_VALUE"""),4668)</f>
        <v>4668</v>
      </c>
      <c r="F33" s="16">
        <f ca="1">IFERROR(__xludf.DUMMYFUNCTION("""COMPUTED_VALUE"""),0.281887317909168)</f>
        <v>0.28188731790916799</v>
      </c>
      <c r="G33" s="14">
        <f ca="1">IFERROR(__xludf.DUMMYFUNCTION("""COMPUTED_VALUE"""),3195.15)</f>
        <v>3195.15</v>
      </c>
      <c r="H33" s="16">
        <f ca="1">IFERROR(__xludf.DUMMYFUNCTION("""COMPUTED_VALUE"""),0.0491369732250442)</f>
        <v>4.9136973225044199E-2</v>
      </c>
      <c r="I33" s="14">
        <f ca="1">IFERROR(__xludf.DUMMYFUNCTION("""COMPUTED_VALUE"""),3305.3)</f>
        <v>3305.3</v>
      </c>
      <c r="J33" s="16">
        <f ca="1">IFERROR(__xludf.DUMMYFUNCTION("""COMPUTED_VALUE"""),0.0141742050645932)</f>
        <v>1.4174205064593199E-2</v>
      </c>
      <c r="K33" s="14" t="str">
        <f ca="1"/>
        <v>Automobile</v>
      </c>
      <c r="L33" s="14" t="str">
        <f ca="1"/>
        <v>EICHERMOT</v>
      </c>
      <c r="M33" s="14" t="str">
        <f ca="1"/>
        <v>NO</v>
      </c>
      <c r="N33" s="14" t="str">
        <f ca="1"/>
        <v>YES</v>
      </c>
      <c r="O33" s="14" t="str">
        <f ca="1"/>
        <v/>
      </c>
      <c r="P33" s="14" t="str">
        <f ca="1"/>
        <v>Low Cap</v>
      </c>
    </row>
    <row r="34" spans="1:16">
      <c r="A34" s="14" t="str">
        <f ca="1">IFERROR(__xludf.DUMMYFUNCTION("""COMPUTED_VALUE"""),"Shree Cement")</f>
        <v>Shree Cement</v>
      </c>
      <c r="B34" s="15">
        <f ca="1">IFERROR(__xludf.DUMMYFUNCTION("""COMPUTED_VALUE"""),87098.03)</f>
        <v>87098.03</v>
      </c>
      <c r="C34" s="14">
        <f ca="1">IFERROR(__xludf.DUMMYFUNCTION("""COMPUTED_VALUE"""),24025)</f>
        <v>24025</v>
      </c>
      <c r="D34" s="14">
        <f ca="1">IFERROR(__xludf.DUMMYFUNCTION("""COMPUTED_VALUE"""),54.11)</f>
        <v>54.11</v>
      </c>
      <c r="E34" s="14">
        <f ca="1">IFERROR(__xludf.DUMMYFUNCTION("""COMPUTED_VALUE"""),27936.75)</f>
        <v>27936.75</v>
      </c>
      <c r="F34" s="16">
        <f ca="1">IFERROR(__xludf.DUMMYFUNCTION("""COMPUTED_VALUE"""),0.140021656062355)</f>
        <v>0.140021656062355</v>
      </c>
      <c r="G34" s="14">
        <f ca="1">IFERROR(__xludf.DUMMYFUNCTION("""COMPUTED_VALUE"""),17865.2)</f>
        <v>17865.2</v>
      </c>
      <c r="H34" s="16">
        <f ca="1">IFERROR(__xludf.DUMMYFUNCTION("""COMPUTED_VALUE"""),0.344793229294942)</f>
        <v>0.34479322929494199</v>
      </c>
      <c r="I34" s="14">
        <f ca="1">IFERROR(__xludf.DUMMYFUNCTION("""COMPUTED_VALUE"""),23854.85)</f>
        <v>23854.85</v>
      </c>
      <c r="J34" s="16">
        <f ca="1">IFERROR(__xludf.DUMMYFUNCTION("""COMPUTED_VALUE"""),0.00713272143819816)</f>
        <v>7.1327214381981599E-3</v>
      </c>
      <c r="K34" s="14" t="str">
        <f ca="1"/>
        <v>Pharma</v>
      </c>
      <c r="L34" s="14" t="str">
        <f ca="1"/>
        <v>CIPLA</v>
      </c>
      <c r="M34" s="14" t="str">
        <f ca="1"/>
        <v>NO</v>
      </c>
      <c r="N34" s="14" t="str">
        <f ca="1"/>
        <v>NO</v>
      </c>
      <c r="O34" s="14" t="str">
        <f ca="1"/>
        <v>Good Stock</v>
      </c>
      <c r="P34" s="14" t="str">
        <f ca="1"/>
        <v>Low Cap</v>
      </c>
    </row>
    <row r="35" spans="1:16">
      <c r="A35" s="14" t="str">
        <f ca="1">IFERROR(__xludf.DUMMYFUNCTION("""COMPUTED_VALUE"""),"Eicher Motor")</f>
        <v>Eicher Motor</v>
      </c>
      <c r="B35" s="15">
        <f ca="1">IFERROR(__xludf.DUMMYFUNCTION("""COMPUTED_VALUE"""),86543.2296232)</f>
        <v>86543.229623199994</v>
      </c>
      <c r="C35" s="14">
        <f ca="1">IFERROR(__xludf.DUMMYFUNCTION("""COMPUTED_VALUE"""),3164.9)</f>
        <v>3164.9</v>
      </c>
      <c r="D35" s="14">
        <f ca="1">IFERROR(__xludf.DUMMYFUNCTION("""COMPUTED_VALUE"""),37.12)</f>
        <v>37.119999999999997</v>
      </c>
      <c r="E35" s="14">
        <f ca="1">IFERROR(__xludf.DUMMYFUNCTION("""COMPUTED_VALUE"""),3889.65)</f>
        <v>3889.65</v>
      </c>
      <c r="F35" s="16">
        <f ca="1">IFERROR(__xludf.DUMMYFUNCTION("""COMPUTED_VALUE"""),0.18632781869834)</f>
        <v>0.18632781869834</v>
      </c>
      <c r="G35" s="14">
        <f ca="1">IFERROR(__xludf.DUMMYFUNCTION("""COMPUTED_VALUE"""),2159.55)</f>
        <v>2159.5500000000002</v>
      </c>
      <c r="H35" s="16">
        <f ca="1">IFERROR(__xludf.DUMMYFUNCTION("""COMPUTED_VALUE"""),0.465536801648491)</f>
        <v>0.46553680164849098</v>
      </c>
      <c r="I35" s="14">
        <f ca="1">IFERROR(__xludf.DUMMYFUNCTION("""COMPUTED_VALUE"""),3103.25)</f>
        <v>3103.25</v>
      </c>
      <c r="J35" s="16">
        <f ca="1">IFERROR(__xludf.DUMMYFUNCTION("""COMPUTED_VALUE"""),0.0198662692338677)</f>
        <v>1.9866269233867698E-2</v>
      </c>
      <c r="K35" s="14" t="str">
        <f ca="1"/>
        <v>Financial Servcies</v>
      </c>
      <c r="L35" s="14" t="str">
        <f ca="1"/>
        <v>SBICARD</v>
      </c>
      <c r="M35" s="14" t="str">
        <f ca="1"/>
        <v>NO</v>
      </c>
      <c r="N35" s="14" t="str">
        <f ca="1"/>
        <v>NO</v>
      </c>
      <c r="O35" s="14" t="str">
        <f ca="1"/>
        <v>Good Stock</v>
      </c>
      <c r="P35" s="14" t="str">
        <f ca="1"/>
        <v>Low Cap</v>
      </c>
    </row>
    <row r="36" spans="1:16">
      <c r="A36" s="14" t="str">
        <f ca="1">IFERROR(__xludf.DUMMYFUNCTION("""COMPUTED_VALUE"""),"Cipla")</f>
        <v>Cipla</v>
      </c>
      <c r="B36" s="15">
        <f ca="1">IFERROR(__xludf.DUMMYFUNCTION("""COMPUTED_VALUE"""),86182.29)</f>
        <v>86182.29</v>
      </c>
      <c r="C36" s="14">
        <f ca="1">IFERROR(__xludf.DUMMYFUNCTION("""COMPUTED_VALUE"""),1068.85)</f>
        <v>1068.8499999999999</v>
      </c>
      <c r="D36" s="14">
        <f ca="1">IFERROR(__xludf.DUMMYFUNCTION("""COMPUTED_VALUE"""),33.64)</f>
        <v>33.64</v>
      </c>
      <c r="E36" s="14">
        <f ca="1">IFERROR(__xludf.DUMMYFUNCTION("""COMPUTED_VALUE"""),1185.25)</f>
        <v>1185.25</v>
      </c>
      <c r="F36" s="16">
        <f ca="1">IFERROR(__xludf.DUMMYFUNCTION("""COMPUTED_VALUE"""),0.0982071292976166)</f>
        <v>9.8207129297616602E-2</v>
      </c>
      <c r="G36" s="14">
        <f ca="1">IFERROR(__xludf.DUMMYFUNCTION("""COMPUTED_VALUE"""),860)</f>
        <v>860</v>
      </c>
      <c r="H36" s="16">
        <f ca="1">IFERROR(__xludf.DUMMYFUNCTION("""COMPUTED_VALUE"""),0.242848837209302)</f>
        <v>0.242848837209302</v>
      </c>
      <c r="I36" s="14">
        <f ca="1">IFERROR(__xludf.DUMMYFUNCTION("""COMPUTED_VALUE"""),1061.15)</f>
        <v>1061.1500000000001</v>
      </c>
      <c r="J36" s="16">
        <f ca="1">IFERROR(__xludf.DUMMYFUNCTION("""COMPUTED_VALUE"""),0.00725627856570684)</f>
        <v>7.2562785657068404E-3</v>
      </c>
      <c r="K36" s="14" t="str">
        <f ca="1"/>
        <v>Food</v>
      </c>
      <c r="L36" s="14" t="str">
        <f ca="1"/>
        <v>BOM:540180</v>
      </c>
      <c r="M36" s="14" t="str">
        <f ca="1"/>
        <v>NO</v>
      </c>
      <c r="N36" s="14" t="str">
        <f ca="1"/>
        <v>YES</v>
      </c>
      <c r="O36" s="14" t="str">
        <f ca="1"/>
        <v/>
      </c>
      <c r="P36" s="14" t="str">
        <f ca="1"/>
        <v>Low Cap</v>
      </c>
    </row>
    <row r="37" spans="1:16">
      <c r="A37" s="14" t="str">
        <f ca="1">IFERROR(__xludf.DUMMYFUNCTION("""COMPUTED_VALUE"""),"SBI Cards")</f>
        <v>SBI Cards</v>
      </c>
      <c r="B37" s="15">
        <f ca="1">IFERROR(__xludf.DUMMYFUNCTION("""COMPUTED_VALUE"""),74336.7630665)</f>
        <v>74336.763066500003</v>
      </c>
      <c r="C37" s="14">
        <f ca="1">IFERROR(__xludf.DUMMYFUNCTION("""COMPUTED_VALUE"""),786.05)</f>
        <v>786.05</v>
      </c>
      <c r="D37" s="14">
        <f ca="1">IFERROR(__xludf.DUMMYFUNCTION("""COMPUTED_VALUE"""),35.28)</f>
        <v>35.28</v>
      </c>
      <c r="E37" s="14">
        <f ca="1">IFERROR(__xludf.DUMMYFUNCTION("""COMPUTED_VALUE"""),1028.65)</f>
        <v>1028.6500000000001</v>
      </c>
      <c r="F37" s="16">
        <f ca="1">IFERROR(__xludf.DUMMYFUNCTION("""COMPUTED_VALUE"""),0.235843095319107)</f>
        <v>0.23584309531910699</v>
      </c>
      <c r="G37" s="14">
        <f ca="1">IFERROR(__xludf.DUMMYFUNCTION("""COMPUTED_VALUE"""),655.7)</f>
        <v>655.7</v>
      </c>
      <c r="H37" s="16">
        <f ca="1">IFERROR(__xludf.DUMMYFUNCTION("""COMPUTED_VALUE"""),0.198795180722891)</f>
        <v>0.19879518072289101</v>
      </c>
      <c r="I37" s="14">
        <f ca="1">IFERROR(__xludf.DUMMYFUNCTION("""COMPUTED_VALUE"""),780.25)</f>
        <v>780.25</v>
      </c>
      <c r="J37" s="16">
        <f ca="1">IFERROR(__xludf.DUMMYFUNCTION("""COMPUTED_VALUE"""),0.00743351489907075)</f>
        <v>7.4335148990707497E-3</v>
      </c>
      <c r="K37" s="14" t="str">
        <f ca="1"/>
        <v>Consumer Electrical</v>
      </c>
      <c r="L37" s="14" t="str">
        <f ca="1"/>
        <v>HAVELLS</v>
      </c>
      <c r="M37" s="14" t="str">
        <f ca="1"/>
        <v>NO</v>
      </c>
      <c r="N37" s="14" t="str">
        <f ca="1"/>
        <v>YES</v>
      </c>
      <c r="O37" s="14" t="str">
        <f ca="1"/>
        <v/>
      </c>
      <c r="P37" s="14" t="str">
        <f ca="1"/>
        <v>Low Cap</v>
      </c>
    </row>
    <row r="38" spans="1:16">
      <c r="A38" s="14" t="str">
        <f ca="1">IFERROR(__xludf.DUMMYFUNCTION("""COMPUTED_VALUE"""),"Varun Beverage")</f>
        <v>Varun Beverage</v>
      </c>
      <c r="B38" s="15">
        <f ca="1">IFERROR(__xludf.DUMMYFUNCTION("""COMPUTED_VALUE"""),73698.477067)</f>
        <v>73698.477067</v>
      </c>
      <c r="C38" s="14">
        <f ca="1">IFERROR(__xludf.DUMMYFUNCTION("""COMPUTED_VALUE"""),1134.8)</f>
        <v>1134.8</v>
      </c>
      <c r="D38" s="14">
        <f ca="1">IFERROR(__xludf.DUMMYFUNCTION("""COMPUTED_VALUE"""),51.22)</f>
        <v>51.22</v>
      </c>
      <c r="E38" s="14">
        <f ca="1">IFERROR(__xludf.DUMMYFUNCTION("""COMPUTED_VALUE"""),1432.05)</f>
        <v>1432.05</v>
      </c>
      <c r="F38" s="16">
        <f ca="1">IFERROR(__xludf.DUMMYFUNCTION("""COMPUTED_VALUE"""),0.207569568101672)</f>
        <v>0.20756956810167199</v>
      </c>
      <c r="G38" s="14">
        <f ca="1">IFERROR(__xludf.DUMMYFUNCTION("""COMPUTED_VALUE"""),557.23)</f>
        <v>557.23</v>
      </c>
      <c r="H38" s="16">
        <f ca="1">IFERROR(__xludf.DUMMYFUNCTION("""COMPUTED_VALUE"""),1.03650198302316)</f>
        <v>1.0365019830231601</v>
      </c>
      <c r="I38" s="14">
        <f ca="1">IFERROR(__xludf.DUMMYFUNCTION("""COMPUTED_VALUE"""),1187.3)</f>
        <v>1187.3</v>
      </c>
      <c r="J38" s="16">
        <f ca="1">IFERROR(__xludf.DUMMYFUNCTION("""COMPUTED_VALUE"""),-0.0442179735534405)</f>
        <v>-4.4217973553440502E-2</v>
      </c>
      <c r="K38" s="14" t="str">
        <f ca="1"/>
        <v>FMCG</v>
      </c>
      <c r="L38" s="14" t="str">
        <f ca="1"/>
        <v>TATACONSUM</v>
      </c>
      <c r="M38" s="14" t="str">
        <f ca="1"/>
        <v>NO</v>
      </c>
      <c r="N38" s="14" t="str">
        <f ca="1"/>
        <v>NO</v>
      </c>
      <c r="O38" s="14" t="str">
        <f ca="1"/>
        <v>Good Stock</v>
      </c>
      <c r="P38" s="14" t="str">
        <f ca="1"/>
        <v>Low Cap</v>
      </c>
    </row>
    <row r="39" spans="1:16">
      <c r="A39" s="14" t="str">
        <f ca="1">IFERROR(__xludf.DUMMYFUNCTION("""COMPUTED_VALUE"""),"Havells India")</f>
        <v>Havells India</v>
      </c>
      <c r="B39" s="15">
        <f ca="1">IFERROR(__xludf.DUMMYFUNCTION("""COMPUTED_VALUE"""),73418.66784)</f>
        <v>73418.667839999995</v>
      </c>
      <c r="C39" s="14">
        <f ca="1">IFERROR(__xludf.DUMMYFUNCTION("""COMPUTED_VALUE"""),1167.55)</f>
        <v>1167.55</v>
      </c>
      <c r="D39" s="14">
        <f ca="1">IFERROR(__xludf.DUMMYFUNCTION("""COMPUTED_VALUE"""),67.24)</f>
        <v>67.239999999999995</v>
      </c>
      <c r="E39" s="14">
        <f ca="1">IFERROR(__xludf.DUMMYFUNCTION("""COMPUTED_VALUE"""),1405.55)</f>
        <v>1405.55</v>
      </c>
      <c r="F39" s="16">
        <f ca="1">IFERROR(__xludf.DUMMYFUNCTION("""COMPUTED_VALUE"""),0.169328732524634)</f>
        <v>0.16932873252463401</v>
      </c>
      <c r="G39" s="14">
        <f ca="1">IFERROR(__xludf.DUMMYFUNCTION("""COMPUTED_VALUE"""),1024.5)</f>
        <v>1024.5</v>
      </c>
      <c r="H39" s="16">
        <f ca="1">IFERROR(__xludf.DUMMYFUNCTION("""COMPUTED_VALUE"""),0.139629087359687)</f>
        <v>0.13962908735968699</v>
      </c>
      <c r="I39" s="14">
        <f ca="1">IFERROR(__xludf.DUMMYFUNCTION("""COMPUTED_VALUE"""),1192.6)</f>
        <v>1192.5999999999999</v>
      </c>
      <c r="J39" s="16">
        <f ca="1">IFERROR(__xludf.DUMMYFUNCTION("""COMPUTED_VALUE"""),-0.0210045279221867)</f>
        <v>-2.1004527922186701E-2</v>
      </c>
      <c r="K39" s="14" t="str">
        <f ca="1"/>
        <v>Insurance</v>
      </c>
      <c r="L39" s="14" t="str">
        <f ca="1"/>
        <v>ICICIPRULI</v>
      </c>
      <c r="M39" s="14" t="str">
        <f ca="1"/>
        <v>NO</v>
      </c>
      <c r="N39" s="14" t="str">
        <f ca="1"/>
        <v>YES</v>
      </c>
      <c r="O39" s="14" t="str">
        <f ca="1"/>
        <v/>
      </c>
      <c r="P39" s="14" t="str">
        <f ca="1"/>
        <v>Low Cap</v>
      </c>
    </row>
    <row r="40" spans="1:16">
      <c r="A40" s="14" t="str">
        <f ca="1">IFERROR(__xludf.DUMMYFUNCTION("""COMPUTED_VALUE"""),"Tata Consumer Product")</f>
        <v>Tata Consumer Product</v>
      </c>
      <c r="B40" s="15">
        <f ca="1">IFERROR(__xludf.DUMMYFUNCTION("""COMPUTED_VALUE"""),69898.9623697)</f>
        <v>69898.962369700006</v>
      </c>
      <c r="C40" s="14">
        <f ca="1">IFERROR(__xludf.DUMMYFUNCTION("""COMPUTED_VALUE"""),752.8)</f>
        <v>752.8</v>
      </c>
      <c r="D40" s="14">
        <f ca="1">IFERROR(__xludf.DUMMYFUNCTION("""COMPUTED_VALUE"""),65.04)</f>
        <v>65.040000000000006</v>
      </c>
      <c r="E40" s="14">
        <f ca="1">IFERROR(__xludf.DUMMYFUNCTION("""COMPUTED_VALUE"""),861.15)</f>
        <v>861.15</v>
      </c>
      <c r="F40" s="16">
        <f ca="1">IFERROR(__xludf.DUMMYFUNCTION("""COMPUTED_VALUE"""),0.125820124252453)</f>
        <v>0.12582012425245301</v>
      </c>
      <c r="G40" s="14">
        <f ca="1">IFERROR(__xludf.DUMMYFUNCTION("""COMPUTED_VALUE"""),650.2)</f>
        <v>650.20000000000005</v>
      </c>
      <c r="H40" s="16">
        <f ca="1">IFERROR(__xludf.DUMMYFUNCTION("""COMPUTED_VALUE"""),0.157797600738234)</f>
        <v>0.15779760073823401</v>
      </c>
      <c r="I40" s="14">
        <f ca="1">IFERROR(__xludf.DUMMYFUNCTION("""COMPUTED_VALUE"""),754.25)</f>
        <v>754.25</v>
      </c>
      <c r="J40" s="16">
        <f ca="1">IFERROR(__xludf.DUMMYFUNCTION("""COMPUTED_VALUE"""),-0.00192243950944653)</f>
        <v>-1.9224395094465301E-3</v>
      </c>
      <c r="K40" s="14" t="str">
        <f ca="1"/>
        <v>Infrastructure</v>
      </c>
      <c r="L40" s="14" t="str">
        <f ca="1"/>
        <v>BOM:500400</v>
      </c>
      <c r="M40" s="14" t="str">
        <f ca="1"/>
        <v>NO</v>
      </c>
      <c r="N40" s="14" t="str">
        <f ca="1"/>
        <v>YES</v>
      </c>
      <c r="O40" s="14" t="str">
        <f ca="1"/>
        <v/>
      </c>
      <c r="P40" s="14" t="str">
        <f ca="1"/>
        <v>Low Cap</v>
      </c>
    </row>
    <row r="41" spans="1:16">
      <c r="A41" s="14" t="str">
        <f ca="1">IFERROR(__xludf.DUMMYFUNCTION("""COMPUTED_VALUE"""),"ICICI Pru life insurance")</f>
        <v>ICICI Pru life insurance</v>
      </c>
      <c r="B41" s="15">
        <f ca="1">IFERROR(__xludf.DUMMYFUNCTION("""COMPUTED_VALUE"""),67468.3198772)</f>
        <v>67468.319877200003</v>
      </c>
      <c r="C41" s="14">
        <f ca="1">IFERROR(__xludf.DUMMYFUNCTION("""COMPUTED_VALUE"""),468.9)</f>
        <v>468.9</v>
      </c>
      <c r="D41" s="14">
        <f ca="1">IFERROR(__xludf.DUMMYFUNCTION("""COMPUTED_VALUE"""),78.92)</f>
        <v>78.92</v>
      </c>
      <c r="E41" s="14">
        <f ca="1">IFERROR(__xludf.DUMMYFUNCTION("""COMPUTED_VALUE"""),648.85)</f>
        <v>648.85</v>
      </c>
      <c r="F41" s="16">
        <f ca="1">IFERROR(__xludf.DUMMYFUNCTION("""COMPUTED_VALUE"""),0.27733682669338)</f>
        <v>0.27733682669338</v>
      </c>
      <c r="G41" s="14">
        <f ca="1">IFERROR(__xludf.DUMMYFUNCTION("""COMPUTED_VALUE"""),430)</f>
        <v>430</v>
      </c>
      <c r="H41" s="16">
        <f ca="1">IFERROR(__xludf.DUMMYFUNCTION("""COMPUTED_VALUE"""),0.0904651162790697)</f>
        <v>9.0465116279069696E-2</v>
      </c>
      <c r="I41" s="14">
        <f ca="1">IFERROR(__xludf.DUMMYFUNCTION("""COMPUTED_VALUE"""),464.7)</f>
        <v>464.7</v>
      </c>
      <c r="J41" s="16">
        <f ca="1">IFERROR(__xludf.DUMMYFUNCTION("""COMPUTED_VALUE"""),0.00903808908973529)</f>
        <v>9.0380890897352895E-3</v>
      </c>
      <c r="K41" s="14" t="str">
        <f ca="1"/>
        <v>FMCG</v>
      </c>
      <c r="L41" s="14" t="str">
        <f ca="1"/>
        <v>MARICO</v>
      </c>
      <c r="M41" s="14" t="str">
        <f ca="1"/>
        <v>NO</v>
      </c>
      <c r="N41" s="14" t="str">
        <f ca="1"/>
        <v>YES</v>
      </c>
      <c r="O41" s="14" t="str">
        <f ca="1"/>
        <v/>
      </c>
      <c r="P41" s="14" t="str">
        <f ca="1"/>
        <v>Low Cap</v>
      </c>
    </row>
    <row r="42" spans="1:16">
      <c r="A42" s="14" t="str">
        <f ca="1">IFERROR(__xludf.DUMMYFUNCTION("""COMPUTED_VALUE"""),"Tata Power")</f>
        <v>Tata Power</v>
      </c>
      <c r="B42" s="15">
        <f ca="1">IFERROR(__xludf.DUMMYFUNCTION("""COMPUTED_VALUE"""),66015.7769553)</f>
        <v>66015.776955299996</v>
      </c>
      <c r="C42" s="14">
        <f ca="1">IFERROR(__xludf.DUMMYFUNCTION("""COMPUTED_VALUE"""),206.55)</f>
        <v>206.55</v>
      </c>
      <c r="D42" s="14">
        <f ca="1">IFERROR(__xludf.DUMMYFUNCTION("""COMPUTED_VALUE"""),25.89)</f>
        <v>25.89</v>
      </c>
      <c r="E42" s="14">
        <f ca="1">IFERROR(__xludf.DUMMYFUNCTION("""COMPUTED_VALUE"""),298)</f>
        <v>298</v>
      </c>
      <c r="F42" s="16">
        <f ca="1">IFERROR(__xludf.DUMMYFUNCTION("""COMPUTED_VALUE"""),0.306879194630872)</f>
        <v>0.30687919463087199</v>
      </c>
      <c r="G42" s="14">
        <f ca="1">IFERROR(__xludf.DUMMYFUNCTION("""COMPUTED_VALUE"""),190)</f>
        <v>190</v>
      </c>
      <c r="H42" s="16">
        <f ca="1">IFERROR(__xludf.DUMMYFUNCTION("""COMPUTED_VALUE"""),0.0871052631578948)</f>
        <v>8.7105263157894797E-2</v>
      </c>
      <c r="I42" s="14">
        <f ca="1">IFERROR(__xludf.DUMMYFUNCTION("""COMPUTED_VALUE"""),205.65)</f>
        <v>205.65</v>
      </c>
      <c r="J42" s="16">
        <f ca="1">IFERROR(__xludf.DUMMYFUNCTION("""COMPUTED_VALUE"""),0.00437636761487967)</f>
        <v>4.3763676148796697E-3</v>
      </c>
      <c r="K42" s="14" t="str">
        <f ca="1"/>
        <v>Spirits</v>
      </c>
      <c r="L42" s="14" t="str">
        <f ca="1"/>
        <v>MCDOWELL-N</v>
      </c>
      <c r="M42" s="14" t="str">
        <f ca="1"/>
        <v>YES</v>
      </c>
      <c r="N42" s="14" t="str">
        <f ca="1"/>
        <v>YES</v>
      </c>
      <c r="O42" s="14" t="str">
        <f ca="1"/>
        <v/>
      </c>
      <c r="P42" s="14" t="str">
        <f ca="1"/>
        <v>Low Cap</v>
      </c>
    </row>
    <row r="43" spans="1:16">
      <c r="A43" s="14" t="str">
        <f ca="1">IFERROR(__xludf.DUMMYFUNCTION("""COMPUTED_VALUE"""),"Marico")</f>
        <v>Marico</v>
      </c>
      <c r="B43" s="15">
        <f ca="1">IFERROR(__xludf.DUMMYFUNCTION("""COMPUTED_VALUE"""),64133.35)</f>
        <v>64133.35</v>
      </c>
      <c r="C43" s="14">
        <f ca="1">IFERROR(__xludf.DUMMYFUNCTION("""COMPUTED_VALUE"""),497.5)</f>
        <v>497.5</v>
      </c>
      <c r="D43" s="14">
        <f ca="1">IFERROR(__xludf.DUMMYFUNCTION("""COMPUTED_VALUE"""),52.21)</f>
        <v>52.21</v>
      </c>
      <c r="E43" s="14">
        <f ca="1">IFERROR(__xludf.DUMMYFUNCTION("""COMPUTED_VALUE"""),554.35)</f>
        <v>554.35</v>
      </c>
      <c r="F43" s="16">
        <f ca="1">IFERROR(__xludf.DUMMYFUNCTION("""COMPUTED_VALUE"""),0.10255253900965)</f>
        <v>0.10255253900965</v>
      </c>
      <c r="G43" s="14">
        <f ca="1">IFERROR(__xludf.DUMMYFUNCTION("""COMPUTED_VALUE"""),455.65)</f>
        <v>455.65</v>
      </c>
      <c r="H43" s="16">
        <f ca="1">IFERROR(__xludf.DUMMYFUNCTION("""COMPUTED_VALUE"""),0.0918468122462417)</f>
        <v>9.1846812246241694E-2</v>
      </c>
      <c r="I43" s="14">
        <f ca="1">IFERROR(__xludf.DUMMYFUNCTION("""COMPUTED_VALUE"""),501.6)</f>
        <v>501.6</v>
      </c>
      <c r="J43" s="16">
        <f ca="1">IFERROR(__xludf.DUMMYFUNCTION("""COMPUTED_VALUE"""),-0.00817384370015953)</f>
        <v>-8.1738437001595294E-3</v>
      </c>
      <c r="K43" s="14" t="str">
        <f ca="1"/>
        <v>Bank</v>
      </c>
      <c r="L43" s="14" t="str">
        <f ca="1"/>
        <v>BOM:532648</v>
      </c>
      <c r="M43" s="14" t="str">
        <f ca="1"/>
        <v>NO</v>
      </c>
      <c r="N43" s="14" t="str">
        <f ca="1"/>
        <v>YES</v>
      </c>
      <c r="O43" s="14" t="str">
        <f ca="1"/>
        <v/>
      </c>
      <c r="P43" s="14" t="str">
        <f ca="1"/>
        <v>Low Cap</v>
      </c>
    </row>
    <row r="44" spans="1:16">
      <c r="A44" s="14" t="str">
        <f ca="1">IFERROR(__xludf.DUMMYFUNCTION("""COMPUTED_VALUE"""),"United Spirits")</f>
        <v>United Spirits</v>
      </c>
      <c r="B44" s="15">
        <f ca="1">IFERROR(__xludf.DUMMYFUNCTION("""COMPUTED_VALUE"""),61484.38668)</f>
        <v>61484.386680000003</v>
      </c>
      <c r="C44" s="14">
        <f ca="1">IFERROR(__xludf.DUMMYFUNCTION("""COMPUTED_VALUE"""),846.75)</f>
        <v>846.75</v>
      </c>
      <c r="D44" s="14">
        <f ca="1">IFERROR(__xludf.DUMMYFUNCTION("""COMPUTED_VALUE"""),46.19)</f>
        <v>46.19</v>
      </c>
      <c r="E44" s="14">
        <f ca="1">IFERROR(__xludf.DUMMYFUNCTION("""COMPUTED_VALUE"""),958)</f>
        <v>958</v>
      </c>
      <c r="F44" s="16">
        <f ca="1">IFERROR(__xludf.DUMMYFUNCTION("""COMPUTED_VALUE"""),0.116127348643006)</f>
        <v>0.116127348643006</v>
      </c>
      <c r="G44" s="14">
        <f ca="1">IFERROR(__xludf.DUMMYFUNCTION("""COMPUTED_VALUE"""),712)</f>
        <v>712</v>
      </c>
      <c r="H44" s="16">
        <f ca="1">IFERROR(__xludf.DUMMYFUNCTION("""COMPUTED_VALUE"""),0.189255617977528)</f>
        <v>0.18925561797752799</v>
      </c>
      <c r="I44" s="14">
        <f ca="1">IFERROR(__xludf.DUMMYFUNCTION("""COMPUTED_VALUE"""),857.75)</f>
        <v>857.75</v>
      </c>
      <c r="J44" s="16">
        <f ca="1">IFERROR(__xludf.DUMMYFUNCTION("""COMPUTED_VALUE"""),-0.0128242494899446)</f>
        <v>-1.28242494899446E-2</v>
      </c>
      <c r="K44" s="14" t="str">
        <f ca="1"/>
        <v>Paint</v>
      </c>
      <c r="L44" s="14" t="str">
        <f ca="1"/>
        <v>BERGEPAINT</v>
      </c>
      <c r="M44" s="14" t="str">
        <f ca="1"/>
        <v>NO</v>
      </c>
      <c r="N44" s="14" t="str">
        <f ca="1"/>
        <v>YES</v>
      </c>
      <c r="O44" s="14" t="str">
        <f ca="1"/>
        <v/>
      </c>
      <c r="P44" s="14" t="str">
        <f ca="1"/>
        <v>Low Cap</v>
      </c>
    </row>
    <row r="45" spans="1:16">
      <c r="A45" s="14" t="str">
        <f ca="1">IFERROR(__xludf.DUMMYFUNCTION("""COMPUTED_VALUE"""),"Yesbank")</f>
        <v>Yesbank</v>
      </c>
      <c r="B45" s="15">
        <f ca="1">IFERROR(__xludf.DUMMYFUNCTION("""COMPUTED_VALUE"""),57937.9387031)</f>
        <v>57937.938703100001</v>
      </c>
      <c r="C45" s="14">
        <f ca="1">IFERROR(__xludf.DUMMYFUNCTION("""COMPUTED_VALUE"""),20.15)</f>
        <v>20.149999999999999</v>
      </c>
      <c r="D45" s="14">
        <f ca="1">IFERROR(__xludf.DUMMYFUNCTION("""COMPUTED_VALUE"""),45.52)</f>
        <v>45.52</v>
      </c>
      <c r="E45" s="14">
        <f ca="1">IFERROR(__xludf.DUMMYFUNCTION("""COMPUTED_VALUE"""),24.75)</f>
        <v>24.75</v>
      </c>
      <c r="F45" s="16">
        <f ca="1">IFERROR(__xludf.DUMMYFUNCTION("""COMPUTED_VALUE"""),0.185858585858585)</f>
        <v>0.185858585858585</v>
      </c>
      <c r="G45" s="14">
        <f ca="1">IFERROR(__xludf.DUMMYFUNCTION("""COMPUTED_VALUE"""),12.11)</f>
        <v>12.11</v>
      </c>
      <c r="H45" s="16">
        <f ca="1">IFERROR(__xludf.DUMMYFUNCTION("""COMPUTED_VALUE"""),0.663914120561519)</f>
        <v>0.66391412056151899</v>
      </c>
      <c r="I45" s="14">
        <f ca="1">IFERROR(__xludf.DUMMYFUNCTION("""COMPUTED_VALUE"""),19.9)</f>
        <v>19.899999999999999</v>
      </c>
      <c r="J45" s="16">
        <f ca="1">IFERROR(__xludf.DUMMYFUNCTION("""COMPUTED_VALUE"""),0.0125628140703517)</f>
        <v>1.25628140703517E-2</v>
      </c>
      <c r="K45" s="14" t="str">
        <f ca="1"/>
        <v>Automobile</v>
      </c>
      <c r="L45" s="14" t="str">
        <f ca="1"/>
        <v>HEROMOTOCO</v>
      </c>
      <c r="M45" s="14" t="str">
        <f ca="1"/>
        <v>NO</v>
      </c>
      <c r="N45" s="14" t="str">
        <f ca="1"/>
        <v>NO</v>
      </c>
      <c r="O45" s="14" t="str">
        <f ca="1"/>
        <v>Good Stock</v>
      </c>
      <c r="P45" s="14" t="str">
        <f ca="1"/>
        <v>Low Cap</v>
      </c>
    </row>
    <row r="46" spans="1:16">
      <c r="A46" s="14" t="str">
        <f ca="1">IFERROR(__xludf.DUMMYFUNCTION("""COMPUTED_VALUE"""),"Berger Paint")</f>
        <v>Berger Paint</v>
      </c>
      <c r="B46" s="15">
        <f ca="1">IFERROR(__xludf.DUMMYFUNCTION("""COMPUTED_VALUE"""),54643.2617004)</f>
        <v>54643.261700399999</v>
      </c>
      <c r="C46" s="14">
        <f ca="1">IFERROR(__xludf.DUMMYFUNCTION("""COMPUTED_VALUE"""),564)</f>
        <v>564</v>
      </c>
      <c r="D46" s="14">
        <f ca="1">IFERROR(__xludf.DUMMYFUNCTION("""COMPUTED_VALUE"""),57.95)</f>
        <v>57.95</v>
      </c>
      <c r="E46" s="14">
        <f ca="1">IFERROR(__xludf.DUMMYFUNCTION("""COMPUTED_VALUE"""),793.05)</f>
        <v>793.05</v>
      </c>
      <c r="F46" s="16">
        <f ca="1">IFERROR(__xludf.DUMMYFUNCTION("""COMPUTED_VALUE"""),0.28882163797995)</f>
        <v>0.28882163797994997</v>
      </c>
      <c r="G46" s="14">
        <f ca="1">IFERROR(__xludf.DUMMYFUNCTION("""COMPUTED_VALUE"""),543.6)</f>
        <v>543.6</v>
      </c>
      <c r="H46" s="16">
        <f ca="1">IFERROR(__xludf.DUMMYFUNCTION("""COMPUTED_VALUE"""),0.0375275938189845)</f>
        <v>3.7527593818984503E-2</v>
      </c>
      <c r="I46" s="14">
        <f ca="1">IFERROR(__xludf.DUMMYFUNCTION("""COMPUTED_VALUE"""),561.95)</f>
        <v>561.95000000000005</v>
      </c>
      <c r="J46" s="16">
        <f ca="1">IFERROR(__xludf.DUMMYFUNCTION("""COMPUTED_VALUE"""),0.00364801138891352)</f>
        <v>3.6480113889135199E-3</v>
      </c>
      <c r="K46" s="14" t="str">
        <f ca="1"/>
        <v>Agrochemical</v>
      </c>
      <c r="L46" s="14" t="str">
        <f ca="1"/>
        <v>BOM:512070</v>
      </c>
      <c r="M46" s="14" t="str">
        <f ca="1"/>
        <v>NO</v>
      </c>
      <c r="N46" s="14" t="str">
        <f ca="1"/>
        <v>YES</v>
      </c>
      <c r="O46" s="14" t="str">
        <f ca="1"/>
        <v/>
      </c>
      <c r="P46" s="14" t="str">
        <f ca="1"/>
        <v>Low Cap</v>
      </c>
    </row>
    <row r="47" spans="1:16">
      <c r="A47" s="14" t="str">
        <f ca="1">IFERROR(__xludf.DUMMYFUNCTION("""COMPUTED_VALUE"""),"Hero Motocorp")</f>
        <v>Hero Motocorp</v>
      </c>
      <c r="B47" s="15">
        <f ca="1">IFERROR(__xludf.DUMMYFUNCTION("""COMPUTED_VALUE"""),54522.74)</f>
        <v>54522.74</v>
      </c>
      <c r="C47" s="14">
        <f ca="1">IFERROR(__xludf.DUMMYFUNCTION("""COMPUTED_VALUE"""),2732)</f>
        <v>2732</v>
      </c>
      <c r="D47" s="14">
        <f ca="1">IFERROR(__xludf.DUMMYFUNCTION("""COMPUTED_VALUE"""),21.06)</f>
        <v>21.06</v>
      </c>
      <c r="E47" s="14">
        <f ca="1">IFERROR(__xludf.DUMMYFUNCTION("""COMPUTED_VALUE"""),2938.6)</f>
        <v>2938.6</v>
      </c>
      <c r="F47" s="16">
        <f ca="1">IFERROR(__xludf.DUMMYFUNCTION("""COMPUTED_VALUE"""),0.0703055876948206)</f>
        <v>7.0305587694820607E-2</v>
      </c>
      <c r="G47" s="14">
        <f ca="1">IFERROR(__xludf.DUMMYFUNCTION("""COMPUTED_VALUE"""),2146.85)</f>
        <v>2146.85</v>
      </c>
      <c r="H47" s="16">
        <f ca="1">IFERROR(__xludf.DUMMYFUNCTION("""COMPUTED_VALUE"""),0.272562125905396)</f>
        <v>0.27256212590539602</v>
      </c>
      <c r="I47" s="14">
        <f ca="1">IFERROR(__xludf.DUMMYFUNCTION("""COMPUTED_VALUE"""),2694.25)</f>
        <v>2694.25</v>
      </c>
      <c r="J47" s="16">
        <f ca="1">IFERROR(__xludf.DUMMYFUNCTION("""COMPUTED_VALUE"""),0.0140113204045652)</f>
        <v>1.40113204045652E-2</v>
      </c>
      <c r="K47" s="14" t="str">
        <f ca="1"/>
        <v>Automobile Ancilliary</v>
      </c>
      <c r="L47" s="14" t="str">
        <f ca="1"/>
        <v>BOM:517334</v>
      </c>
      <c r="M47" s="14" t="str">
        <f ca="1"/>
        <v>NO</v>
      </c>
      <c r="N47" s="14" t="str">
        <f ca="1"/>
        <v>YES</v>
      </c>
      <c r="O47" s="14" t="str">
        <f ca="1"/>
        <v/>
      </c>
      <c r="P47" s="14" t="str">
        <f ca="1"/>
        <v>Low Cap</v>
      </c>
    </row>
    <row r="48" spans="1:16">
      <c r="A48" s="14" t="str">
        <f ca="1">IFERROR(__xludf.DUMMYFUNCTION("""COMPUTED_VALUE"""),"UPL")</f>
        <v>UPL</v>
      </c>
      <c r="B48" s="15">
        <f ca="1">IFERROR(__xludf.DUMMYFUNCTION("""COMPUTED_VALUE"""),53833.6605806)</f>
        <v>53833.660580600001</v>
      </c>
      <c r="C48" s="14">
        <f ca="1">IFERROR(__xludf.DUMMYFUNCTION("""COMPUTED_VALUE"""),718.45)</f>
        <v>718.45</v>
      </c>
      <c r="D48" s="14">
        <f ca="1">IFERROR(__xludf.DUMMYFUNCTION("""COMPUTED_VALUE"""),13.58)</f>
        <v>13.58</v>
      </c>
      <c r="E48" s="14">
        <f ca="1">IFERROR(__xludf.DUMMYFUNCTION("""COMPUTED_VALUE"""),848)</f>
        <v>848</v>
      </c>
      <c r="F48" s="16">
        <f ca="1">IFERROR(__xludf.DUMMYFUNCTION("""COMPUTED_VALUE"""),0.152771226415094)</f>
        <v>0.152771226415094</v>
      </c>
      <c r="G48" s="14">
        <f ca="1">IFERROR(__xludf.DUMMYFUNCTION("""COMPUTED_VALUE"""),607.8)</f>
        <v>607.79999999999995</v>
      </c>
      <c r="H48" s="16">
        <f ca="1">IFERROR(__xludf.DUMMYFUNCTION("""COMPUTED_VALUE"""),0.18205001645278)</f>
        <v>0.18205001645277999</v>
      </c>
      <c r="I48" s="14">
        <f ca="1">IFERROR(__xludf.DUMMYFUNCTION("""COMPUTED_VALUE"""),719.05)</f>
        <v>719.05</v>
      </c>
      <c r="J48" s="16">
        <f ca="1">IFERROR(__xludf.DUMMYFUNCTION("""COMPUTED_VALUE"""),-0.000834434323065028)</f>
        <v>-8.3443432306502796E-4</v>
      </c>
      <c r="K48" s="14" t="str">
        <f ca="1"/>
        <v>Catering</v>
      </c>
      <c r="L48" s="14" t="str">
        <f ca="1"/>
        <v>IRCTC</v>
      </c>
      <c r="M48" s="14" t="str">
        <f ca="1"/>
        <v>NO</v>
      </c>
      <c r="N48" s="14" t="str">
        <f ca="1"/>
        <v>YES</v>
      </c>
      <c r="O48" s="14" t="str">
        <f ca="1"/>
        <v/>
      </c>
      <c r="P48" s="14" t="str">
        <f ca="1"/>
        <v>Low Cap</v>
      </c>
    </row>
    <row r="49" spans="1:16">
      <c r="A49" s="14" t="str">
        <f ca="1">IFERROR(__xludf.DUMMYFUNCTION("""COMPUTED_VALUE"""),"Motherson Sumi")</f>
        <v>Motherson Sumi</v>
      </c>
      <c r="B49" s="15">
        <f ca="1">IFERROR(__xludf.DUMMYFUNCTION("""COMPUTED_VALUE"""),52280.0813339)</f>
        <v>52280.081333900001</v>
      </c>
      <c r="C49" s="14">
        <f ca="1">IFERROR(__xludf.DUMMYFUNCTION("""COMPUTED_VALUE"""),77.15)</f>
        <v>77.150000000000006</v>
      </c>
      <c r="D49" s="14">
        <f ca="1">IFERROR(__xludf.DUMMYFUNCTION("""COMPUTED_VALUE"""),67.22)</f>
        <v>67.22</v>
      </c>
      <c r="E49" s="14">
        <f ca="1">IFERROR(__xludf.DUMMYFUNCTION("""COMPUTED_VALUE"""),165.03)</f>
        <v>165.03</v>
      </c>
      <c r="F49" s="16">
        <f ca="1">IFERROR(__xludf.DUMMYFUNCTION("""COMPUTED_VALUE"""),0.532509240744107)</f>
        <v>0.53250924074410699</v>
      </c>
      <c r="G49" s="14">
        <f ca="1">IFERROR(__xludf.DUMMYFUNCTION("""COMPUTED_VALUE"""),61.85)</f>
        <v>61.85</v>
      </c>
      <c r="H49" s="16">
        <f ca="1">IFERROR(__xludf.DUMMYFUNCTION("""COMPUTED_VALUE"""),0.247372675828617)</f>
        <v>0.24737267582861699</v>
      </c>
      <c r="I49" s="14">
        <f ca="1">IFERROR(__xludf.DUMMYFUNCTION("""COMPUTED_VALUE"""),78.15)</f>
        <v>78.150000000000006</v>
      </c>
      <c r="J49" s="16">
        <f ca="1">IFERROR(__xludf.DUMMYFUNCTION("""COMPUTED_VALUE"""),-0.0127959053103007)</f>
        <v>-1.27959053103007E-2</v>
      </c>
      <c r="K49" s="14" t="str">
        <f ca="1"/>
        <v>Agrochemical</v>
      </c>
      <c r="L49" s="14" t="str">
        <f ca="1"/>
        <v>PIIND</v>
      </c>
      <c r="M49" s="14" t="str">
        <f ca="1"/>
        <v>YES</v>
      </c>
      <c r="N49" s="14" t="str">
        <f ca="1"/>
        <v>YES</v>
      </c>
      <c r="O49" s="14" t="str">
        <f ca="1"/>
        <v/>
      </c>
      <c r="P49" s="14" t="str">
        <f ca="1"/>
        <v>Low Cap</v>
      </c>
    </row>
    <row r="50" spans="1:16">
      <c r="A50" s="14" t="str">
        <f ca="1">IFERROR(__xludf.DUMMYFUNCTION("""COMPUTED_VALUE"""),"IRCTC")</f>
        <v>IRCTC</v>
      </c>
      <c r="B50" s="15">
        <f ca="1">IFERROR(__xludf.DUMMYFUNCTION("""COMPUTED_VALUE"""),51348.0038553)</f>
        <v>51348.003855299998</v>
      </c>
      <c r="C50" s="14">
        <f ca="1">IFERROR(__xludf.DUMMYFUNCTION("""COMPUTED_VALUE"""),641)</f>
        <v>641</v>
      </c>
      <c r="D50" s="14">
        <f ca="1">IFERROR(__xludf.DUMMYFUNCTION("""COMPUTED_VALUE"""),57.32)</f>
        <v>57.32</v>
      </c>
      <c r="E50" s="14">
        <f ca="1">IFERROR(__xludf.DUMMYFUNCTION("""COMPUTED_VALUE"""),918.65)</f>
        <v>918.65</v>
      </c>
      <c r="F50" s="16">
        <f ca="1">IFERROR(__xludf.DUMMYFUNCTION("""COMPUTED_VALUE"""),0.302236978174495)</f>
        <v>0.30223697817449502</v>
      </c>
      <c r="G50" s="14">
        <f ca="1">IFERROR(__xludf.DUMMYFUNCTION("""COMPUTED_VALUE"""),557)</f>
        <v>557</v>
      </c>
      <c r="H50" s="16">
        <f ca="1">IFERROR(__xludf.DUMMYFUNCTION("""COMPUTED_VALUE"""),0.1508078994614)</f>
        <v>0.1508078994614</v>
      </c>
      <c r="I50" s="14">
        <f ca="1">IFERROR(__xludf.DUMMYFUNCTION("""COMPUTED_VALUE"""),640.65)</f>
        <v>640.65</v>
      </c>
      <c r="J50" s="16">
        <f ca="1">IFERROR(__xludf.DUMMYFUNCTION("""COMPUTED_VALUE"""),0.000546320143604187)</f>
        <v>5.4632014360418701E-4</v>
      </c>
      <c r="K50" s="14" t="str">
        <f ca="1"/>
        <v>Technology</v>
      </c>
      <c r="L50" s="14" t="str">
        <f ca="1"/>
        <v>BOM:532777</v>
      </c>
      <c r="M50" s="14" t="str">
        <f ca="1"/>
        <v>YES</v>
      </c>
      <c r="N50" s="14" t="str">
        <f ca="1"/>
        <v>YES</v>
      </c>
      <c r="O50" s="14" t="str">
        <f ca="1"/>
        <v/>
      </c>
      <c r="P50" s="14" t="str">
        <f ca="1"/>
        <v>Low Cap</v>
      </c>
    </row>
    <row r="51" spans="1:16">
      <c r="A51" s="14" t="str">
        <f ca="1">IFERROR(__xludf.DUMMYFUNCTION("""COMPUTED_VALUE"""),"PI industries")</f>
        <v>PI industries</v>
      </c>
      <c r="B51" s="15">
        <f ca="1">IFERROR(__xludf.DUMMYFUNCTION("""COMPUTED_VALUE"""),49475.63474)</f>
        <v>49475.634740000001</v>
      </c>
      <c r="C51" s="14">
        <f ca="1">IFERROR(__xludf.DUMMYFUNCTION("""COMPUTED_VALUE"""),3262)</f>
        <v>3262</v>
      </c>
      <c r="D51" s="14">
        <f ca="1">IFERROR(__xludf.DUMMYFUNCTION("""COMPUTED_VALUE"""),48.33)</f>
        <v>48.33</v>
      </c>
      <c r="E51" s="14">
        <f ca="1">IFERROR(__xludf.DUMMYFUNCTION("""COMPUTED_VALUE"""),3698.45)</f>
        <v>3698.45</v>
      </c>
      <c r="F51" s="16">
        <f ca="1">IFERROR(__xludf.DUMMYFUNCTION("""COMPUTED_VALUE"""),0.118008895618434)</f>
        <v>0.118008895618434</v>
      </c>
      <c r="G51" s="14">
        <f ca="1">IFERROR(__xludf.DUMMYFUNCTION("""COMPUTED_VALUE"""),2333.55)</f>
        <v>2333.5500000000002</v>
      </c>
      <c r="H51" s="16">
        <f ca="1">IFERROR(__xludf.DUMMYFUNCTION("""COMPUTED_VALUE"""),0.39787019776735)</f>
        <v>0.39787019776735</v>
      </c>
      <c r="I51" s="14">
        <f ca="1">IFERROR(__xludf.DUMMYFUNCTION("""COMPUTED_VALUE"""),3292.65)</f>
        <v>3292.65</v>
      </c>
      <c r="J51" s="16">
        <f ca="1">IFERROR(__xludf.DUMMYFUNCTION("""COMPUTED_VALUE"""),-0.00930861160463459)</f>
        <v>-9.3086116046345903E-3</v>
      </c>
      <c r="K51" s="14" t="str">
        <f ca="1"/>
        <v>Automobile</v>
      </c>
      <c r="L51" s="14" t="str">
        <f ca="1"/>
        <v>BOM:532343</v>
      </c>
      <c r="M51" s="14" t="str">
        <f ca="1"/>
        <v>NO</v>
      </c>
      <c r="N51" s="14" t="str">
        <f ca="1"/>
        <v>NO</v>
      </c>
      <c r="O51" s="14" t="str">
        <f ca="1"/>
        <v>Good Stock</v>
      </c>
      <c r="P51" s="14" t="str">
        <f ca="1"/>
        <v>Low Cap</v>
      </c>
    </row>
    <row r="52" spans="1:16">
      <c r="A52" s="14" t="str">
        <f ca="1">IFERROR(__xludf.DUMMYFUNCTION("""COMPUTED_VALUE"""),"Infoedge")</f>
        <v>Infoedge</v>
      </c>
      <c r="B52" s="15">
        <f ca="1">IFERROR(__xludf.DUMMYFUNCTION("""COMPUTED_VALUE"""),48135.11)</f>
        <v>48135.11</v>
      </c>
      <c r="C52" s="14">
        <f ca="1">IFERROR(__xludf.DUMMYFUNCTION("""COMPUTED_VALUE"""),3731.8)</f>
        <v>3731.8</v>
      </c>
      <c r="D52" s="14">
        <f ca="1">IFERROR(__xludf.DUMMYFUNCTION("""COMPUTED_VALUE"""),8.76)</f>
        <v>8.76</v>
      </c>
      <c r="E52" s="14">
        <f ca="1">IFERROR(__xludf.DUMMYFUNCTION("""COMPUTED_VALUE"""),5790)</f>
        <v>5790</v>
      </c>
      <c r="F52" s="16">
        <f ca="1">IFERROR(__xludf.DUMMYFUNCTION("""COMPUTED_VALUE"""),0.355474956822107)</f>
        <v>0.355474956822107</v>
      </c>
      <c r="G52" s="14">
        <f ca="1">IFERROR(__xludf.DUMMYFUNCTION("""COMPUTED_VALUE"""),3314)</f>
        <v>3314</v>
      </c>
      <c r="H52" s="16">
        <f ca="1">IFERROR(__xludf.DUMMYFUNCTION("""COMPUTED_VALUE"""),0.126071213035606)</f>
        <v>0.12607121303560601</v>
      </c>
      <c r="I52" s="14">
        <f ca="1">IFERROR(__xludf.DUMMYFUNCTION("""COMPUTED_VALUE"""),3719.3)</f>
        <v>3719.3</v>
      </c>
      <c r="J52" s="16">
        <f ca="1">IFERROR(__xludf.DUMMYFUNCTION("""COMPUTED_VALUE"""),0.00336084747129836)</f>
        <v>3.3608474712983599E-3</v>
      </c>
      <c r="K52" s="14" t="str">
        <f ca="1"/>
        <v>Pharma</v>
      </c>
      <c r="L52" s="14" t="str">
        <f ca="1"/>
        <v>ABBOTINDIA</v>
      </c>
      <c r="M52" s="14" t="str">
        <f ca="1"/>
        <v>YES</v>
      </c>
      <c r="N52" s="14" t="str">
        <f ca="1"/>
        <v>YES</v>
      </c>
      <c r="O52" s="14" t="str">
        <f ca="1"/>
        <v/>
      </c>
      <c r="P52" s="14" t="str">
        <f ca="1"/>
        <v>Low Cap</v>
      </c>
    </row>
    <row r="53" spans="1:16">
      <c r="A53" s="14" t="str">
        <f ca="1">IFERROR(__xludf.DUMMYFUNCTION("""COMPUTED_VALUE"""),"TVS")</f>
        <v>TVS</v>
      </c>
      <c r="B53" s="15">
        <f ca="1">IFERROR(__xludf.DUMMYFUNCTION("""COMPUTED_VALUE"""),47610.86)</f>
        <v>47610.86</v>
      </c>
      <c r="C53" s="14">
        <f ca="1">IFERROR(__xludf.DUMMYFUNCTION("""COMPUTED_VALUE"""),999.5)</f>
        <v>999.5</v>
      </c>
      <c r="D53" s="14">
        <f ca="1">IFERROR(__xludf.DUMMYFUNCTION("""COMPUTED_VALUE"""),39.03)</f>
        <v>39.03</v>
      </c>
      <c r="E53" s="14">
        <f ca="1">IFERROR(__xludf.DUMMYFUNCTION("""COMPUTED_VALUE"""),1177)</f>
        <v>1177</v>
      </c>
      <c r="F53" s="16">
        <f ca="1">IFERROR(__xludf.DUMMYFUNCTION("""COMPUTED_VALUE"""),0.150807136788445)</f>
        <v>0.15080713678844501</v>
      </c>
      <c r="G53" s="14">
        <f ca="1">IFERROR(__xludf.DUMMYFUNCTION("""COMPUTED_VALUE"""),513)</f>
        <v>513</v>
      </c>
      <c r="H53" s="16">
        <f ca="1">IFERROR(__xludf.DUMMYFUNCTION("""COMPUTED_VALUE"""),0.948343079922027)</f>
        <v>0.94834307992202704</v>
      </c>
      <c r="I53" s="14">
        <f ca="1">IFERROR(__xludf.DUMMYFUNCTION("""COMPUTED_VALUE"""),1005.2)</f>
        <v>1005.2</v>
      </c>
      <c r="J53" s="16">
        <f ca="1">IFERROR(__xludf.DUMMYFUNCTION("""COMPUTED_VALUE"""),-0.0056705133306805)</f>
        <v>-5.6705133306804998E-3</v>
      </c>
      <c r="K53" s="14" t="str">
        <f ca="1"/>
        <v>AMC</v>
      </c>
      <c r="L53" s="14" t="str">
        <f ca="1"/>
        <v>HDFCAMC</v>
      </c>
      <c r="M53" s="14" t="str">
        <f ca="1"/>
        <v>NO</v>
      </c>
      <c r="N53" s="14" t="str">
        <f ca="1"/>
        <v>NO</v>
      </c>
      <c r="O53" s="14" t="str">
        <f ca="1"/>
        <v>Good Stock</v>
      </c>
      <c r="P53" s="14" t="str">
        <f ca="1"/>
        <v>Low Cap</v>
      </c>
    </row>
    <row r="54" spans="1:16">
      <c r="A54" s="14" t="str">
        <f ca="1">IFERROR(__xludf.DUMMYFUNCTION("""COMPUTED_VALUE"""),"Abbott India")</f>
        <v>Abbott India</v>
      </c>
      <c r="B54" s="15">
        <f ca="1">IFERROR(__xludf.DUMMYFUNCTION("""COMPUTED_VALUE"""),47348.12)</f>
        <v>47348.12</v>
      </c>
      <c r="C54" s="14">
        <f ca="1">IFERROR(__xludf.DUMMYFUNCTION("""COMPUTED_VALUE"""),22241)</f>
        <v>22241</v>
      </c>
      <c r="D54" s="14">
        <f ca="1">IFERROR(__xludf.DUMMYFUNCTION("""COMPUTED_VALUE"""),53.6)</f>
        <v>53.6</v>
      </c>
      <c r="E54" s="14">
        <f ca="1">IFERROR(__xludf.DUMMYFUNCTION("""COMPUTED_VALUE"""),22499)</f>
        <v>22499</v>
      </c>
      <c r="F54" s="16">
        <f ca="1">IFERROR(__xludf.DUMMYFUNCTION("""COMPUTED_VALUE"""),0.0114671763189475)</f>
        <v>1.1467176318947499E-2</v>
      </c>
      <c r="G54" s="14">
        <f ca="1">IFERROR(__xludf.DUMMYFUNCTION("""COMPUTED_VALUE"""),15514)</f>
        <v>15514</v>
      </c>
      <c r="H54" s="16">
        <f ca="1">IFERROR(__xludf.DUMMYFUNCTION("""COMPUTED_VALUE"""),0.433608353745004)</f>
        <v>0.433608353745004</v>
      </c>
      <c r="I54" s="14">
        <f ca="1">IFERROR(__xludf.DUMMYFUNCTION("""COMPUTED_VALUE"""),22162.55)</f>
        <v>22162.55</v>
      </c>
      <c r="J54" s="16">
        <f ca="1">IFERROR(__xludf.DUMMYFUNCTION("""COMPUTED_VALUE"""),0.00353975512745603)</f>
        <v>3.53975512745603E-3</v>
      </c>
      <c r="K54" s="14" t="str">
        <f ca="1"/>
        <v>Textile</v>
      </c>
      <c r="L54" s="14" t="str">
        <f ca="1"/>
        <v>PAGEIND</v>
      </c>
      <c r="M54" s="14" t="str">
        <f ca="1"/>
        <v>NO</v>
      </c>
      <c r="N54" s="14" t="str">
        <f ca="1"/>
        <v>NO</v>
      </c>
      <c r="O54" s="14" t="str">
        <f ca="1"/>
        <v>Good Stock</v>
      </c>
      <c r="P54" s="14" t="str">
        <f ca="1"/>
        <v>Low Cap</v>
      </c>
    </row>
    <row r="55" spans="1:16">
      <c r="A55" s="14" t="str">
        <f ca="1">IFERROR(__xludf.DUMMYFUNCTION("""COMPUTED_VALUE"""),"HDFC AMC")</f>
        <v>HDFC AMC</v>
      </c>
      <c r="B55" s="15">
        <f ca="1">IFERROR(__xludf.DUMMYFUNCTION("""COMPUTED_VALUE"""),45934.43)</f>
        <v>45934.43</v>
      </c>
      <c r="C55" s="14">
        <f ca="1">IFERROR(__xludf.DUMMYFUNCTION("""COMPUTED_VALUE"""),2148)</f>
        <v>2148</v>
      </c>
      <c r="D55" s="14">
        <f ca="1">IFERROR(__xludf.DUMMYFUNCTION("""COMPUTED_VALUE"""),33.2)</f>
        <v>33.200000000000003</v>
      </c>
      <c r="E55" s="14">
        <f ca="1">IFERROR(__xludf.DUMMYFUNCTION("""COMPUTED_VALUE"""),2507.35)</f>
        <v>2507.35</v>
      </c>
      <c r="F55" s="16">
        <f ca="1">IFERROR(__xludf.DUMMYFUNCTION("""COMPUTED_VALUE"""),0.143318643189024)</f>
        <v>0.14331864318902399</v>
      </c>
      <c r="G55" s="14">
        <f ca="1">IFERROR(__xludf.DUMMYFUNCTION("""COMPUTED_VALUE"""),1690)</f>
        <v>1690</v>
      </c>
      <c r="H55" s="16">
        <f ca="1">IFERROR(__xludf.DUMMYFUNCTION("""COMPUTED_VALUE"""),0.271005917159763)</f>
        <v>0.27100591715976302</v>
      </c>
      <c r="I55" s="14">
        <f ca="1">IFERROR(__xludf.DUMMYFUNCTION("""COMPUTED_VALUE"""),2150.75)</f>
        <v>2150.75</v>
      </c>
      <c r="J55" s="16">
        <f ca="1">IFERROR(__xludf.DUMMYFUNCTION("""COMPUTED_VALUE"""),-0.00127862373590607)</f>
        <v>-1.27862373590607E-3</v>
      </c>
      <c r="K55" s="14" t="str">
        <f ca="1"/>
        <v>Tyre</v>
      </c>
      <c r="L55" s="14" t="str">
        <f ca="1"/>
        <v>BALKRISIND</v>
      </c>
      <c r="M55" s="14" t="str">
        <f ca="1"/>
        <v>NO</v>
      </c>
      <c r="N55" s="14" t="str">
        <f ca="1"/>
        <v>YES</v>
      </c>
      <c r="O55" s="14" t="str">
        <f ca="1"/>
        <v/>
      </c>
      <c r="P55" s="14" t="str">
        <f ca="1"/>
        <v>Low Cap</v>
      </c>
    </row>
    <row r="56" spans="1:16">
      <c r="A56" s="14" t="str">
        <f ca="1">IFERROR(__xludf.DUMMYFUNCTION("""COMPUTED_VALUE"""),"Page Industries")</f>
        <v>Page Industries</v>
      </c>
      <c r="B56" s="15">
        <f ca="1">IFERROR(__xludf.DUMMYFUNCTION("""COMPUTED_VALUE"""),44894.62)</f>
        <v>44894.62</v>
      </c>
      <c r="C56" s="14">
        <f ca="1">IFERROR(__xludf.DUMMYFUNCTION("""COMPUTED_VALUE"""),40260)</f>
        <v>40260</v>
      </c>
      <c r="D56" s="14">
        <f ca="1">IFERROR(__xludf.DUMMYFUNCTION("""COMPUTED_VALUE"""),61.16)</f>
        <v>61.16</v>
      </c>
      <c r="E56" s="14">
        <f ca="1">IFERROR(__xludf.DUMMYFUNCTION("""COMPUTED_VALUE"""),54349.1)</f>
        <v>54349.1</v>
      </c>
      <c r="F56" s="16">
        <f ca="1">IFERROR(__xludf.DUMMYFUNCTION("""COMPUTED_VALUE"""),0.259233363569957)</f>
        <v>0.25923336356995702</v>
      </c>
      <c r="G56" s="14">
        <f ca="1">IFERROR(__xludf.DUMMYFUNCTION("""COMPUTED_VALUE"""),37825)</f>
        <v>37825</v>
      </c>
      <c r="H56" s="16">
        <f ca="1">IFERROR(__xludf.DUMMYFUNCTION("""COMPUTED_VALUE"""),0.0643754130865829)</f>
        <v>6.43754130865829E-2</v>
      </c>
      <c r="I56" s="14">
        <f ca="1">IFERROR(__xludf.DUMMYFUNCTION("""COMPUTED_VALUE"""),40639.05)</f>
        <v>40639.050000000003</v>
      </c>
      <c r="J56" s="16">
        <f ca="1">IFERROR(__xludf.DUMMYFUNCTION("""COMPUTED_VALUE"""),-0.0093272357498515)</f>
        <v>-9.3272357498515E-3</v>
      </c>
      <c r="K56" s="14" t="str">
        <f ca="1"/>
        <v>Spirits</v>
      </c>
      <c r="L56" s="14" t="str">
        <f ca="1"/>
        <v>UBL</v>
      </c>
      <c r="M56" s="14" t="str">
        <f ca="1"/>
        <v>NO</v>
      </c>
      <c r="N56" s="14" t="str">
        <f ca="1"/>
        <v>YES</v>
      </c>
      <c r="O56" s="14" t="str">
        <f ca="1"/>
        <v/>
      </c>
      <c r="P56" s="14" t="str">
        <f ca="1"/>
        <v>Low Cap</v>
      </c>
    </row>
    <row r="57" spans="1:16">
      <c r="A57" s="14" t="str">
        <f ca="1">IFERROR(__xludf.DUMMYFUNCTION("""COMPUTED_VALUE"""),"Balkrishna Industries")</f>
        <v>Balkrishna Industries</v>
      </c>
      <c r="B57" s="15">
        <f ca="1">IFERROR(__xludf.DUMMYFUNCTION("""COMPUTED_VALUE"""),43195.8704177)</f>
        <v>43195.870417700004</v>
      </c>
      <c r="C57" s="14">
        <f ca="1">IFERROR(__xludf.DUMMYFUNCTION("""COMPUTED_VALUE"""),2229)</f>
        <v>2229</v>
      </c>
      <c r="D57" s="14">
        <f ca="1">IFERROR(__xludf.DUMMYFUNCTION("""COMPUTED_VALUE"""),30.72)</f>
        <v>30.72</v>
      </c>
      <c r="E57" s="14">
        <f ca="1">IFERROR(__xludf.DUMMYFUNCTION("""COMPUTED_VALUE"""),2537.45)</f>
        <v>2537.4499999999998</v>
      </c>
      <c r="F57" s="16">
        <f ca="1">IFERROR(__xludf.DUMMYFUNCTION("""COMPUTED_VALUE"""),0.121559045498433)</f>
        <v>0.12155904549843299</v>
      </c>
      <c r="G57" s="14">
        <f ca="1">IFERROR(__xludf.DUMMYFUNCTION("""COMPUTED_VALUE"""),1690.55)</f>
        <v>1690.55</v>
      </c>
      <c r="H57" s="16">
        <f ca="1">IFERROR(__xludf.DUMMYFUNCTION("""COMPUTED_VALUE"""),0.318505811718079)</f>
        <v>0.31850581171807901</v>
      </c>
      <c r="I57" s="14">
        <f ca="1">IFERROR(__xludf.DUMMYFUNCTION("""COMPUTED_VALUE"""),2214.25)</f>
        <v>2214.25</v>
      </c>
      <c r="J57" s="16">
        <f ca="1">IFERROR(__xludf.DUMMYFUNCTION("""COMPUTED_VALUE"""),0.00666139776448007)</f>
        <v>6.6613977644800699E-3</v>
      </c>
      <c r="K57" s="14" t="str">
        <f ca="1"/>
        <v>NBFC</v>
      </c>
      <c r="L57" s="14" t="str">
        <f ca="1"/>
        <v>MUTHOOTFIN</v>
      </c>
      <c r="M57" s="14" t="str">
        <f ca="1"/>
        <v>NO</v>
      </c>
      <c r="N57" s="14" t="str">
        <f ca="1"/>
        <v>NO</v>
      </c>
      <c r="O57" s="14" t="str">
        <f ca="1"/>
        <v>Good Stock</v>
      </c>
      <c r="P57" s="14" t="str">
        <f ca="1"/>
        <v>Low Cap</v>
      </c>
    </row>
    <row r="58" spans="1:16">
      <c r="A58" s="14" t="str">
        <f ca="1">IFERROR(__xludf.DUMMYFUNCTION("""COMPUTED_VALUE"""),"United Breweries")</f>
        <v>United Breweries</v>
      </c>
      <c r="B58" s="15">
        <f ca="1">IFERROR(__xludf.DUMMYFUNCTION("""COMPUTED_VALUE"""),42833.63)</f>
        <v>42833.63</v>
      </c>
      <c r="C58" s="14">
        <f ca="1">IFERROR(__xludf.DUMMYFUNCTION("""COMPUTED_VALUE"""),1625)</f>
        <v>1625</v>
      </c>
      <c r="D58" s="14">
        <f ca="1">IFERROR(__xludf.DUMMYFUNCTION("""COMPUTED_VALUE"""),78.07)</f>
        <v>78.069999999999993</v>
      </c>
      <c r="E58" s="14">
        <f ca="1">IFERROR(__xludf.DUMMYFUNCTION("""COMPUTED_VALUE"""),1806.45)</f>
        <v>1806.45</v>
      </c>
      <c r="F58" s="16">
        <f ca="1">IFERROR(__xludf.DUMMYFUNCTION("""COMPUTED_VALUE"""),0.100445625397879)</f>
        <v>0.100445625397879</v>
      </c>
      <c r="G58" s="14">
        <f ca="1">IFERROR(__xludf.DUMMYFUNCTION("""COMPUTED_VALUE"""),1274.5)</f>
        <v>1274.5</v>
      </c>
      <c r="H58" s="16">
        <f ca="1">IFERROR(__xludf.DUMMYFUNCTION("""COMPUTED_VALUE"""),0.275009807767752)</f>
        <v>0.27500980776775202</v>
      </c>
      <c r="I58" s="14">
        <f ca="1">IFERROR(__xludf.DUMMYFUNCTION("""COMPUTED_VALUE"""),1644.15)</f>
        <v>1644.15</v>
      </c>
      <c r="J58" s="16">
        <f ca="1">IFERROR(__xludf.DUMMYFUNCTION("""COMPUTED_VALUE"""),-0.0116473557765411)</f>
        <v>-1.16473557765411E-2</v>
      </c>
      <c r="K58" s="14" t="str">
        <f ca="1"/>
        <v>Small Finance</v>
      </c>
      <c r="L58" s="14" t="str">
        <f ca="1"/>
        <v>AUBANK</v>
      </c>
      <c r="M58" s="14" t="str">
        <f ca="1"/>
        <v>NO</v>
      </c>
      <c r="N58" s="14" t="str">
        <f ca="1"/>
        <v>YES</v>
      </c>
      <c r="O58" s="14" t="str">
        <f ca="1"/>
        <v/>
      </c>
      <c r="P58" s="14" t="str">
        <f ca="1"/>
        <v>Low Cap</v>
      </c>
    </row>
    <row r="59" spans="1:16">
      <c r="A59" s="14" t="str">
        <f ca="1">IFERROR(__xludf.DUMMYFUNCTION("""COMPUTED_VALUE"""),"Muthoot Finance")</f>
        <v>Muthoot Finance</v>
      </c>
      <c r="B59" s="15">
        <f ca="1">IFERROR(__xludf.DUMMYFUNCTION("""COMPUTED_VALUE"""),42774.19916)</f>
        <v>42774.199159999996</v>
      </c>
      <c r="C59" s="14">
        <f ca="1">IFERROR(__xludf.DUMMYFUNCTION("""COMPUTED_VALUE"""),1065.5)</f>
        <v>1065.5</v>
      </c>
      <c r="D59" s="14">
        <f ca="1">IFERROR(__xludf.DUMMYFUNCTION("""COMPUTED_VALUE"""),11.41)</f>
        <v>11.41</v>
      </c>
      <c r="E59" s="14">
        <f ca="1">IFERROR(__xludf.DUMMYFUNCTION("""COMPUTED_VALUE"""),1526.4)</f>
        <v>1526.4</v>
      </c>
      <c r="F59" s="16">
        <f ca="1">IFERROR(__xludf.DUMMYFUNCTION("""COMPUTED_VALUE"""),0.301952306079664)</f>
        <v>0.301952306079664</v>
      </c>
      <c r="G59" s="14">
        <f ca="1">IFERROR(__xludf.DUMMYFUNCTION("""COMPUTED_VALUE"""),950.2)</f>
        <v>950.2</v>
      </c>
      <c r="H59" s="16">
        <f ca="1">IFERROR(__xludf.DUMMYFUNCTION("""COMPUTED_VALUE"""),0.121342875184171)</f>
        <v>0.121342875184171</v>
      </c>
      <c r="I59" s="14">
        <f ca="1">IFERROR(__xludf.DUMMYFUNCTION("""COMPUTED_VALUE"""),1063.3)</f>
        <v>1063.3</v>
      </c>
      <c r="J59" s="16">
        <f ca="1">IFERROR(__xludf.DUMMYFUNCTION("""COMPUTED_VALUE"""),0.00206903037712785)</f>
        <v>2.0690303771278501E-3</v>
      </c>
      <c r="K59" s="14" t="str">
        <f ca="1"/>
        <v>Piping</v>
      </c>
      <c r="L59" s="14" t="str">
        <f ca="1"/>
        <v>ASTRAL</v>
      </c>
      <c r="M59" s="14" t="str">
        <f ca="1"/>
        <v>YES</v>
      </c>
      <c r="N59" s="14" t="str">
        <f ca="1"/>
        <v>YES</v>
      </c>
      <c r="O59" s="14" t="str">
        <f ca="1"/>
        <v/>
      </c>
      <c r="P59" s="14" t="str">
        <f ca="1"/>
        <v>Low Cap</v>
      </c>
    </row>
    <row r="60" spans="1:16">
      <c r="A60" s="14" t="str">
        <f ca="1">IFERROR(__xludf.DUMMYFUNCTION("""COMPUTED_VALUE"""),"AU Small Finance")</f>
        <v>AU Small Finance</v>
      </c>
      <c r="B60" s="15">
        <f ca="1">IFERROR(__xludf.DUMMYFUNCTION("""COMPUTED_VALUE"""),41307.1280064)</f>
        <v>41307.128006400002</v>
      </c>
      <c r="C60" s="14">
        <f ca="1">IFERROR(__xludf.DUMMYFUNCTION("""COMPUTED_VALUE"""),619)</f>
        <v>619</v>
      </c>
      <c r="D60" s="14">
        <f ca="1">IFERROR(__xludf.DUMMYFUNCTION("""COMPUTED_VALUE"""),31.44)</f>
        <v>31.44</v>
      </c>
      <c r="E60" s="14">
        <f ca="1">IFERROR(__xludf.DUMMYFUNCTION("""COMPUTED_VALUE"""),732.98)</f>
        <v>732.98</v>
      </c>
      <c r="F60" s="16">
        <f ca="1">IFERROR(__xludf.DUMMYFUNCTION("""COMPUTED_VALUE"""),0.155502196512865)</f>
        <v>0.15550219651286501</v>
      </c>
      <c r="G60" s="14">
        <f ca="1">IFERROR(__xludf.DUMMYFUNCTION("""COMPUTED_VALUE"""),525)</f>
        <v>525</v>
      </c>
      <c r="H60" s="16">
        <f ca="1">IFERROR(__xludf.DUMMYFUNCTION("""COMPUTED_VALUE"""),0.179047619047619)</f>
        <v>0.17904761904761901</v>
      </c>
      <c r="I60" s="14">
        <f ca="1">IFERROR(__xludf.DUMMYFUNCTION("""COMPUTED_VALUE"""),628.15)</f>
        <v>628.15</v>
      </c>
      <c r="J60" s="16">
        <f ca="1">IFERROR(__xludf.DUMMYFUNCTION("""COMPUTED_VALUE"""),-0.0145665844145506)</f>
        <v>-1.4566584414550599E-2</v>
      </c>
      <c r="K60" s="14" t="str">
        <f ca="1"/>
        <v>Consumer Electrical</v>
      </c>
      <c r="L60" s="14" t="str">
        <f ca="1"/>
        <v>POLYCAB</v>
      </c>
      <c r="M60" s="14" t="str">
        <f ca="1"/>
        <v>NO</v>
      </c>
      <c r="N60" s="14" t="str">
        <f ca="1"/>
        <v>YES</v>
      </c>
      <c r="O60" s="14" t="str">
        <f ca="1"/>
        <v/>
      </c>
      <c r="P60" s="14" t="str">
        <f ca="1"/>
        <v>Low Cap</v>
      </c>
    </row>
    <row r="61" spans="1:16">
      <c r="A61" s="14" t="str">
        <f ca="1">IFERROR(__xludf.DUMMYFUNCTION("""COMPUTED_VALUE"""),"Astral Poly Technic")</f>
        <v>Astral Poly Technic</v>
      </c>
      <c r="B61" s="15">
        <f ca="1">IFERROR(__xludf.DUMMYFUNCTION("""COMPUTED_VALUE"""),41248.67)</f>
        <v>41248.67</v>
      </c>
      <c r="C61" s="14">
        <f ca="1">IFERROR(__xludf.DUMMYFUNCTION("""COMPUTED_VALUE"""),2046.5)</f>
        <v>2046.5</v>
      </c>
      <c r="D61" s="14">
        <f ca="1">IFERROR(__xludf.DUMMYFUNCTION("""COMPUTED_VALUE"""),96.08)</f>
        <v>96.08</v>
      </c>
      <c r="E61" s="14">
        <f ca="1">IFERROR(__xludf.DUMMYFUNCTION("""COMPUTED_VALUE"""),2654.8)</f>
        <v>2654.8</v>
      </c>
      <c r="F61" s="16">
        <f ca="1">IFERROR(__xludf.DUMMYFUNCTION("""COMPUTED_VALUE"""),0.229132138014163)</f>
        <v>0.22913213801416299</v>
      </c>
      <c r="G61" s="14">
        <f ca="1">IFERROR(__xludf.DUMMYFUNCTION("""COMPUTED_VALUE"""),1581.55)</f>
        <v>1581.55</v>
      </c>
      <c r="H61" s="16">
        <f ca="1">IFERROR(__xludf.DUMMYFUNCTION("""COMPUTED_VALUE"""),0.293983750118554)</f>
        <v>0.29398375011855399</v>
      </c>
      <c r="I61" s="14">
        <f ca="1">IFERROR(__xludf.DUMMYFUNCTION("""COMPUTED_VALUE"""),2063.75)</f>
        <v>2063.75</v>
      </c>
      <c r="J61" s="16">
        <f ca="1">IFERROR(__xludf.DUMMYFUNCTION("""COMPUTED_VALUE"""),-0.00835857056329497)</f>
        <v>-8.3585705632949706E-3</v>
      </c>
      <c r="K61" s="14" t="str">
        <f ca="1"/>
        <v>Defence</v>
      </c>
      <c r="L61" s="14" t="str">
        <f ca="1"/>
        <v>BOM:532725</v>
      </c>
      <c r="M61" s="14" t="str">
        <f ca="1"/>
        <v>NO</v>
      </c>
      <c r="N61" s="14" t="str">
        <f ca="1"/>
        <v>YES</v>
      </c>
      <c r="O61" s="14" t="str">
        <f ca="1"/>
        <v/>
      </c>
      <c r="P61" s="14" t="str">
        <f ca="1"/>
        <v>Low Cap</v>
      </c>
    </row>
    <row r="62" spans="1:16">
      <c r="A62" s="14" t="str">
        <f ca="1">IFERROR(__xludf.DUMMYFUNCTION("""COMPUTED_VALUE"""),"Polycab")</f>
        <v>Polycab</v>
      </c>
      <c r="B62" s="15">
        <f ca="1">IFERROR(__xludf.DUMMYFUNCTION("""COMPUTED_VALUE"""),39945.4022299)</f>
        <v>39945.402229899999</v>
      </c>
      <c r="C62" s="14">
        <f ca="1">IFERROR(__xludf.DUMMYFUNCTION("""COMPUTED_VALUE"""),2662)</f>
        <v>2662</v>
      </c>
      <c r="D62" s="14">
        <f ca="1">IFERROR(__xludf.DUMMYFUNCTION("""COMPUTED_VALUE"""),35.5)</f>
        <v>35.5</v>
      </c>
      <c r="E62" s="14">
        <f ca="1">IFERROR(__xludf.DUMMYFUNCTION("""COMPUTED_VALUE"""),3025)</f>
        <v>3025</v>
      </c>
      <c r="F62" s="16">
        <f ca="1">IFERROR(__xludf.DUMMYFUNCTION("""COMPUTED_VALUE"""),0.12)</f>
        <v>0.12</v>
      </c>
      <c r="G62" s="14">
        <f ca="1">IFERROR(__xludf.DUMMYFUNCTION("""COMPUTED_VALUE"""),2043.85)</f>
        <v>2043.85</v>
      </c>
      <c r="H62" s="16">
        <f ca="1">IFERROR(__xludf.DUMMYFUNCTION("""COMPUTED_VALUE"""),0.302443917117205)</f>
        <v>0.30244391711720497</v>
      </c>
      <c r="I62" s="14">
        <f ca="1">IFERROR(__xludf.DUMMYFUNCTION("""COMPUTED_VALUE"""),2677.05)</f>
        <v>2677.05</v>
      </c>
      <c r="J62" s="16">
        <f ca="1">IFERROR(__xludf.DUMMYFUNCTION("""COMPUTED_VALUE"""),-0.00562185988308032)</f>
        <v>-5.6218598830803197E-3</v>
      </c>
      <c r="K62" s="14" t="str">
        <f ca="1"/>
        <v>IT-Software</v>
      </c>
      <c r="L62" s="14" t="str">
        <f ca="1"/>
        <v>TATAELXSI</v>
      </c>
      <c r="M62" s="14" t="str">
        <f ca="1"/>
        <v>NO</v>
      </c>
      <c r="N62" s="14" t="str">
        <f ca="1"/>
        <v>NO</v>
      </c>
      <c r="O62" s="14" t="str">
        <f ca="1"/>
        <v>Good Stock</v>
      </c>
      <c r="P62" s="14" t="str">
        <f ca="1"/>
        <v>Low Cap</v>
      </c>
    </row>
    <row r="63" spans="1:16">
      <c r="A63" s="14" t="str">
        <f ca="1">IFERROR(__xludf.DUMMYFUNCTION("""COMPUTED_VALUE"""),"Solar Industries")</f>
        <v>Solar Industries</v>
      </c>
      <c r="B63" s="15">
        <f ca="1">IFERROR(__xludf.DUMMYFUNCTION("""COMPUTED_VALUE"""),38859.14)</f>
        <v>38859.14</v>
      </c>
      <c r="C63" s="14">
        <f ca="1">IFERROR(__xludf.DUMMYFUNCTION("""COMPUTED_VALUE"""),4338)</f>
        <v>4338</v>
      </c>
      <c r="D63" s="14">
        <f ca="1">IFERROR(__xludf.DUMMYFUNCTION("""COMPUTED_VALUE"""),63.66)</f>
        <v>63.66</v>
      </c>
      <c r="E63" s="14">
        <f ca="1">IFERROR(__xludf.DUMMYFUNCTION("""COMPUTED_VALUE"""),4535.95)</f>
        <v>4535.95</v>
      </c>
      <c r="F63" s="16">
        <f ca="1">IFERROR(__xludf.DUMMYFUNCTION("""COMPUTED_VALUE"""),0.0436402517664435)</f>
        <v>4.3640251766443497E-2</v>
      </c>
      <c r="G63" s="14">
        <f ca="1">IFERROR(__xludf.DUMMYFUNCTION("""COMPUTED_VALUE"""),2160.05)</f>
        <v>2160.0500000000002</v>
      </c>
      <c r="H63" s="16">
        <f ca="1">IFERROR(__xludf.DUMMYFUNCTION("""COMPUTED_VALUE"""),1.00828684521191)</f>
        <v>1.00828684521191</v>
      </c>
      <c r="I63" s="14">
        <f ca="1">IFERROR(__xludf.DUMMYFUNCTION("""COMPUTED_VALUE"""),4340.15)</f>
        <v>4340.1499999999996</v>
      </c>
      <c r="J63" s="16">
        <f ca="1">IFERROR(__xludf.DUMMYFUNCTION("""COMPUTED_VALUE"""),-0.000495374583827664)</f>
        <v>-4.9537458382766398E-4</v>
      </c>
      <c r="K63" s="14" t="str">
        <f ca="1"/>
        <v>IT</v>
      </c>
      <c r="L63" s="14" t="str">
        <f ca="1"/>
        <v>BOM:526299</v>
      </c>
      <c r="M63" s="14" t="str">
        <f ca="1"/>
        <v>NO</v>
      </c>
      <c r="N63" s="14" t="str">
        <f ca="1"/>
        <v>NO</v>
      </c>
      <c r="O63" s="14" t="str">
        <f ca="1"/>
        <v>Good Stock</v>
      </c>
      <c r="P63" s="14" t="str">
        <f ca="1"/>
        <v>Low Cap</v>
      </c>
    </row>
    <row r="64" spans="1:16">
      <c r="A64" s="14" t="str">
        <f ca="1">IFERROR(__xludf.DUMMYFUNCTION("""COMPUTED_VALUE"""),"Tata Elxsi")</f>
        <v>Tata Elxsi</v>
      </c>
      <c r="B64" s="15">
        <f ca="1">IFERROR(__xludf.DUMMYFUNCTION("""COMPUTED_VALUE"""),38754.622389)</f>
        <v>38754.622388999996</v>
      </c>
      <c r="C64" s="14">
        <f ca="1">IFERROR(__xludf.DUMMYFUNCTION("""COMPUTED_VALUE"""),6223)</f>
        <v>6223</v>
      </c>
      <c r="D64" s="14">
        <f ca="1">IFERROR(__xludf.DUMMYFUNCTION("""COMPUTED_VALUE"""),57.85)</f>
        <v>57.85</v>
      </c>
      <c r="E64" s="14">
        <f ca="1">IFERROR(__xludf.DUMMYFUNCTION("""COMPUTED_VALUE"""),10760)</f>
        <v>10760</v>
      </c>
      <c r="F64" s="16">
        <f ca="1">IFERROR(__xludf.DUMMYFUNCTION("""COMPUTED_VALUE"""),0.421654275092936)</f>
        <v>0.42165427509293602</v>
      </c>
      <c r="G64" s="14">
        <f ca="1">IFERROR(__xludf.DUMMYFUNCTION("""COMPUTED_VALUE"""),5709.05)</f>
        <v>5709.05</v>
      </c>
      <c r="H64" s="16">
        <f ca="1">IFERROR(__xludf.DUMMYFUNCTION("""COMPUTED_VALUE"""),0.0900237342465033)</f>
        <v>9.0023734246503298E-2</v>
      </c>
      <c r="I64" s="14">
        <f ca="1">IFERROR(__xludf.DUMMYFUNCTION("""COMPUTED_VALUE"""),6196.65)</f>
        <v>6196.65</v>
      </c>
      <c r="J64" s="16">
        <f ca="1">IFERROR(__xludf.DUMMYFUNCTION("""COMPUTED_VALUE"""),0.00425229761241967)</f>
        <v>4.25229761241967E-3</v>
      </c>
      <c r="K64" s="14" t="str">
        <f ca="1"/>
        <v>Bank</v>
      </c>
      <c r="L64" s="14" t="str">
        <f ca="1"/>
        <v>BANDHANBNK</v>
      </c>
      <c r="M64" s="14" t="str">
        <f ca="1"/>
        <v>YES</v>
      </c>
      <c r="N64" s="14" t="str">
        <f ca="1"/>
        <v>YES</v>
      </c>
      <c r="O64" s="14" t="str">
        <f ca="1"/>
        <v/>
      </c>
      <c r="P64" s="14" t="str">
        <f ca="1"/>
        <v>Low Cap</v>
      </c>
    </row>
    <row r="65" spans="1:16">
      <c r="A65" s="14" t="str">
        <f ca="1">IFERROR(__xludf.DUMMYFUNCTION("""COMPUTED_VALUE"""),"Mphasis")</f>
        <v>Mphasis</v>
      </c>
      <c r="B65" s="15">
        <f ca="1">IFERROR(__xludf.DUMMYFUNCTION("""COMPUTED_VALUE"""),38348.8672779)</f>
        <v>38348.867277899997</v>
      </c>
      <c r="C65" s="14">
        <f ca="1">IFERROR(__xludf.DUMMYFUNCTION("""COMPUTED_VALUE"""),2035.55)</f>
        <v>2035.55</v>
      </c>
      <c r="D65" s="14">
        <f ca="1">IFERROR(__xludf.DUMMYFUNCTION("""COMPUTED_VALUE"""),24.59)</f>
        <v>24.59</v>
      </c>
      <c r="E65" s="14">
        <f ca="1">IFERROR(__xludf.DUMMYFUNCTION("""COMPUTED_VALUE"""),3466.4)</f>
        <v>3466.4</v>
      </c>
      <c r="F65" s="16">
        <f ca="1">IFERROR(__xludf.DUMMYFUNCTION("""COMPUTED_VALUE"""),0.412776944380336)</f>
        <v>0.41277694438033602</v>
      </c>
      <c r="G65" s="14">
        <f ca="1">IFERROR(__xludf.DUMMYFUNCTION("""COMPUTED_VALUE"""),1897.35)</f>
        <v>1897.35</v>
      </c>
      <c r="H65" s="16">
        <f ca="1">IFERROR(__xludf.DUMMYFUNCTION("""COMPUTED_VALUE"""),0.0728384325506627)</f>
        <v>7.2838432550662705E-2</v>
      </c>
      <c r="I65" s="14">
        <f ca="1">IFERROR(__xludf.DUMMYFUNCTION("""COMPUTED_VALUE"""),2013.55)</f>
        <v>2013.55</v>
      </c>
      <c r="J65" s="16">
        <f ca="1">IFERROR(__xludf.DUMMYFUNCTION("""COMPUTED_VALUE"""),0.0109259765091505)</f>
        <v>1.09259765091505E-2</v>
      </c>
      <c r="K65" s="14" t="str">
        <f ca="1"/>
        <v>Tyre</v>
      </c>
      <c r="L65" s="14" t="str">
        <f ca="1"/>
        <v>BOM:500290</v>
      </c>
      <c r="M65" s="14" t="str">
        <f ca="1"/>
        <v>YES</v>
      </c>
      <c r="N65" s="14" t="str">
        <f ca="1"/>
        <v>YES</v>
      </c>
      <c r="O65" s="14" t="str">
        <f ca="1"/>
        <v/>
      </c>
      <c r="P65" s="14" t="str">
        <f ca="1"/>
        <v>Low Cap</v>
      </c>
    </row>
    <row r="66" spans="1:16">
      <c r="A66" s="14" t="str">
        <f ca="1">IFERROR(__xludf.DUMMYFUNCTION("""COMPUTED_VALUE"""),"Bandhan Bank")</f>
        <v>Bandhan Bank</v>
      </c>
      <c r="B66" s="15">
        <f ca="1">IFERROR(__xludf.DUMMYFUNCTION("""COMPUTED_VALUE"""),38329.8286)</f>
        <v>38329.828600000001</v>
      </c>
      <c r="C66" s="14">
        <f ca="1">IFERROR(__xludf.DUMMYFUNCTION("""COMPUTED_VALUE"""),237.75)</f>
        <v>237.75</v>
      </c>
      <c r="D66" s="14">
        <f ca="1">IFERROR(__xludf.DUMMYFUNCTION("""COMPUTED_VALUE"""),9.94)</f>
        <v>9.94</v>
      </c>
      <c r="E66" s="14">
        <f ca="1">IFERROR(__xludf.DUMMYFUNCTION("""COMPUTED_VALUE"""),349.55)</f>
        <v>349.55</v>
      </c>
      <c r="F66" s="16">
        <f ca="1">IFERROR(__xludf.DUMMYFUNCTION("""COMPUTED_VALUE"""),0.319839794020884)</f>
        <v>0.31983979402088403</v>
      </c>
      <c r="G66" s="14">
        <f ca="1">IFERROR(__xludf.DUMMYFUNCTION("""COMPUTED_VALUE"""),209.55)</f>
        <v>209.55</v>
      </c>
      <c r="H66" s="16">
        <f ca="1">IFERROR(__xludf.DUMMYFUNCTION("""COMPUTED_VALUE"""),0.134574087329992)</f>
        <v>0.13457408732999199</v>
      </c>
      <c r="I66" s="14">
        <f ca="1">IFERROR(__xludf.DUMMYFUNCTION("""COMPUTED_VALUE"""),239.25)</f>
        <v>239.25</v>
      </c>
      <c r="J66" s="16">
        <f ca="1">IFERROR(__xludf.DUMMYFUNCTION("""COMPUTED_VALUE"""),-0.00626959247648902)</f>
        <v>-6.2695924764890202E-3</v>
      </c>
      <c r="K66" s="14" t="str">
        <f ca="1"/>
        <v>Technology</v>
      </c>
      <c r="L66" s="14" t="str">
        <f ca="1"/>
        <v>BOM:540115</v>
      </c>
      <c r="M66" s="14" t="str">
        <f ca="1"/>
        <v>YES</v>
      </c>
      <c r="N66" s="14" t="str">
        <f ca="1"/>
        <v>YES</v>
      </c>
      <c r="O66" s="14" t="str">
        <f ca="1"/>
        <v/>
      </c>
      <c r="P66" s="14" t="str">
        <f ca="1"/>
        <v>Low Cap</v>
      </c>
    </row>
    <row r="67" spans="1:16">
      <c r="A67" s="14" t="str">
        <f ca="1">IFERROR(__xludf.DUMMYFUNCTION("""COMPUTED_VALUE"""),"MRF")</f>
        <v>MRF</v>
      </c>
      <c r="B67" s="15">
        <f ca="1">IFERROR(__xludf.DUMMYFUNCTION("""COMPUTED_VALUE"""),38048.54)</f>
        <v>38048.54</v>
      </c>
      <c r="C67" s="14">
        <f ca="1">IFERROR(__xludf.DUMMYFUNCTION("""COMPUTED_VALUE"""),89700)</f>
        <v>89700</v>
      </c>
      <c r="D67" s="14">
        <f ca="1">IFERROR(__xludf.DUMMYFUNCTION("""COMPUTED_VALUE"""),66.97)</f>
        <v>66.97</v>
      </c>
      <c r="E67" s="14">
        <f ca="1">IFERROR(__xludf.DUMMYFUNCTION("""COMPUTED_VALUE"""),95954.35)</f>
        <v>95954.35</v>
      </c>
      <c r="F67" s="16">
        <f ca="1">IFERROR(__xludf.DUMMYFUNCTION("""COMPUTED_VALUE"""),0.0651804738399041)</f>
        <v>6.5180473839904093E-2</v>
      </c>
      <c r="G67" s="14">
        <f ca="1">IFERROR(__xludf.DUMMYFUNCTION("""COMPUTED_VALUE"""),62944.5)</f>
        <v>62944.5</v>
      </c>
      <c r="H67" s="16">
        <f ca="1">IFERROR(__xludf.DUMMYFUNCTION("""COMPUTED_VALUE"""),0.425064938159807)</f>
        <v>0.425064938159807</v>
      </c>
      <c r="I67" s="14">
        <f ca="1">IFERROR(__xludf.DUMMYFUNCTION("""COMPUTED_VALUE"""),89498.35)</f>
        <v>89498.35</v>
      </c>
      <c r="J67" s="16">
        <f ca="1">IFERROR(__xludf.DUMMYFUNCTION("""COMPUTED_VALUE"""),0.00225311416355714)</f>
        <v>2.2531141635571401E-3</v>
      </c>
      <c r="K67" s="14" t="str">
        <f ca="1"/>
        <v>Automobile Ancilliary</v>
      </c>
      <c r="L67" s="14" t="str">
        <f ca="1"/>
        <v>HONAUT</v>
      </c>
      <c r="M67" s="14" t="str">
        <f ca="1"/>
        <v>NO</v>
      </c>
      <c r="N67" s="14" t="str">
        <f ca="1"/>
        <v>NO</v>
      </c>
      <c r="O67" s="14" t="str">
        <f ca="1"/>
        <v/>
      </c>
      <c r="P67" s="14" t="str">
        <f ca="1"/>
        <v>Low Cap</v>
      </c>
    </row>
    <row r="68" spans="1:16">
      <c r="A68" s="14" t="str">
        <f ca="1">IFERROR(__xludf.DUMMYFUNCTION("""COMPUTED_VALUE"""),"L&amp;T Technology")</f>
        <v>L&amp;T Technology</v>
      </c>
      <c r="B68" s="15">
        <f ca="1">IFERROR(__xludf.DUMMYFUNCTION("""COMPUTED_VALUE"""),36421.231513)</f>
        <v>36421.231512999999</v>
      </c>
      <c r="C68" s="14">
        <f ca="1">IFERROR(__xludf.DUMMYFUNCTION("""COMPUTED_VALUE"""),3446.95)</f>
        <v>3446.95</v>
      </c>
      <c r="D68" s="14">
        <f ca="1">IFERROR(__xludf.DUMMYFUNCTION("""COMPUTED_VALUE"""),34.13)</f>
        <v>34.130000000000003</v>
      </c>
      <c r="E68" s="14">
        <f ca="1">IFERROR(__xludf.DUMMYFUNCTION("""COMPUTED_VALUE"""),5714)</f>
        <v>5714</v>
      </c>
      <c r="F68" s="16">
        <f ca="1">IFERROR(__xludf.DUMMYFUNCTION("""COMPUTED_VALUE"""),0.396753587679384)</f>
        <v>0.39675358767938401</v>
      </c>
      <c r="G68" s="14">
        <f ca="1">IFERROR(__xludf.DUMMYFUNCTION("""COMPUTED_VALUE"""),2923.35)</f>
        <v>2923.35</v>
      </c>
      <c r="H68" s="16">
        <f ca="1">IFERROR(__xludf.DUMMYFUNCTION("""COMPUTED_VALUE"""),0.179109583183676)</f>
        <v>0.17910958318367601</v>
      </c>
      <c r="I68" s="14">
        <f ca="1">IFERROR(__xludf.DUMMYFUNCTION("""COMPUTED_VALUE"""),3640.5)</f>
        <v>3640.5</v>
      </c>
      <c r="J68" s="16">
        <f ca="1">IFERROR(__xludf.DUMMYFUNCTION("""COMPUTED_VALUE"""),-0.0531657739321522)</f>
        <v>-5.3165773932152202E-2</v>
      </c>
      <c r="K68" s="14" t="str">
        <f ca="1"/>
        <v>Food</v>
      </c>
      <c r="L68" s="14" t="str">
        <f ca="1"/>
        <v>JUBLFOOD</v>
      </c>
      <c r="M68" s="14" t="str">
        <f ca="1"/>
        <v>YES</v>
      </c>
      <c r="N68" s="14" t="str">
        <f ca="1"/>
        <v>YES</v>
      </c>
      <c r="O68" s="14" t="str">
        <f ca="1"/>
        <v/>
      </c>
      <c r="P68" s="14" t="str">
        <f ca="1"/>
        <v>Low Cap</v>
      </c>
    </row>
    <row r="69" spans="1:16">
      <c r="A69" s="14" t="str">
        <f ca="1">IFERROR(__xludf.DUMMYFUNCTION("""COMPUTED_VALUE"""),"Honeywell Auto")</f>
        <v>Honeywell Auto</v>
      </c>
      <c r="B69" s="15">
        <f ca="1">IFERROR(__xludf.DUMMYFUNCTION("""COMPUTED_VALUE"""),35109.687833)</f>
        <v>35109.687833000004</v>
      </c>
      <c r="C69" s="14">
        <f ca="1">IFERROR(__xludf.DUMMYFUNCTION("""COMPUTED_VALUE"""),39710)</f>
        <v>39710</v>
      </c>
      <c r="D69" s="14">
        <f ca="1">IFERROR(__xludf.DUMMYFUNCTION("""COMPUTED_VALUE"""),91.84)</f>
        <v>91.84</v>
      </c>
      <c r="E69" s="14">
        <f ca="1">IFERROR(__xludf.DUMMYFUNCTION("""COMPUTED_VALUE"""),46397.7)</f>
        <v>46397.7</v>
      </c>
      <c r="F69" s="16">
        <f ca="1">IFERROR(__xludf.DUMMYFUNCTION("""COMPUTED_VALUE"""),0.144138610319045)</f>
        <v>0.14413861031904501</v>
      </c>
      <c r="G69" s="14">
        <f ca="1">IFERROR(__xludf.DUMMYFUNCTION("""COMPUTED_VALUE"""),30185.35)</f>
        <v>30185.35</v>
      </c>
      <c r="H69" s="16">
        <f ca="1">IFERROR(__xludf.DUMMYFUNCTION("""COMPUTED_VALUE"""),0.315538829266515)</f>
        <v>0.315538829266515</v>
      </c>
      <c r="I69" s="14">
        <f ca="1">IFERROR(__xludf.DUMMYFUNCTION("""COMPUTED_VALUE"""),39677.1)</f>
        <v>39677.1</v>
      </c>
      <c r="J69" s="16">
        <f ca="1">IFERROR(__xludf.DUMMYFUNCTION("""COMPUTED_VALUE"""),0.000829193665867753)</f>
        <v>8.2919366586775296E-4</v>
      </c>
      <c r="K69" s="14" t="str">
        <f ca="1"/>
        <v>Steel</v>
      </c>
      <c r="L69" s="14" t="str">
        <f ca="1"/>
        <v>BOM:533758</v>
      </c>
      <c r="M69" s="14" t="str">
        <f ca="1"/>
        <v>NO</v>
      </c>
      <c r="N69" s="14" t="str">
        <f ca="1"/>
        <v>NO</v>
      </c>
      <c r="O69" s="14" t="str">
        <f ca="1"/>
        <v/>
      </c>
      <c r="P69" s="14" t="str">
        <f ca="1"/>
        <v>Low Cap</v>
      </c>
    </row>
    <row r="70" spans="1:16">
      <c r="A70" s="14" t="str">
        <f ca="1">IFERROR(__xludf.DUMMYFUNCTION("""COMPUTED_VALUE"""),"Jubilant FoodWorks")</f>
        <v>Jubilant FoodWorks</v>
      </c>
      <c r="B70" s="15">
        <f ca="1">IFERROR(__xludf.DUMMYFUNCTION("""COMPUTED_VALUE"""),32766.2786899)</f>
        <v>32766.278689899998</v>
      </c>
      <c r="C70" s="14">
        <f ca="1">IFERROR(__xludf.DUMMYFUNCTION("""COMPUTED_VALUE"""),498.25)</f>
        <v>498.25</v>
      </c>
      <c r="D70" s="14">
        <f ca="1">IFERROR(__xludf.DUMMYFUNCTION("""COMPUTED_VALUE"""),69.25)</f>
        <v>69.25</v>
      </c>
      <c r="E70" s="14">
        <f ca="1">IFERROR(__xludf.DUMMYFUNCTION("""COMPUTED_VALUE"""),806.4)</f>
        <v>806.4</v>
      </c>
      <c r="F70" s="16">
        <f ca="1">IFERROR(__xludf.DUMMYFUNCTION("""COMPUTED_VALUE"""),0.382130456349206)</f>
        <v>0.382130456349206</v>
      </c>
      <c r="G70" s="14">
        <f ca="1">IFERROR(__xludf.DUMMYFUNCTION("""COMPUTED_VALUE"""),451.2)</f>
        <v>451.2</v>
      </c>
      <c r="H70" s="16">
        <f ca="1">IFERROR(__xludf.DUMMYFUNCTION("""COMPUTED_VALUE"""),0.104277482269503)</f>
        <v>0.10427748226950299</v>
      </c>
      <c r="I70" s="14">
        <f ca="1">IFERROR(__xludf.DUMMYFUNCTION("""COMPUTED_VALUE"""),488.55)</f>
        <v>488.55</v>
      </c>
      <c r="J70" s="16">
        <f ca="1">IFERROR(__xludf.DUMMYFUNCTION("""COMPUTED_VALUE"""),0.0198546719885374)</f>
        <v>1.9854671988537399E-2</v>
      </c>
      <c r="K70" s="14" t="str">
        <f ca="1"/>
        <v>Plastic</v>
      </c>
      <c r="L70" s="14" t="str">
        <f ca="1"/>
        <v>SUPREMEIND</v>
      </c>
      <c r="M70" s="14" t="str">
        <f ca="1"/>
        <v>YES</v>
      </c>
      <c r="N70" s="14" t="str">
        <f ca="1"/>
        <v>YES</v>
      </c>
      <c r="O70" s="14" t="str">
        <f ca="1"/>
        <v/>
      </c>
      <c r="P70" s="14" t="str">
        <f ca="1"/>
        <v>Low Cap</v>
      </c>
    </row>
    <row r="71" spans="1:16">
      <c r="A71" s="14" t="str">
        <f ca="1">IFERROR(__xludf.DUMMYFUNCTION("""COMPUTED_VALUE"""),"APL Apollo")</f>
        <v>APL Apollo</v>
      </c>
      <c r="B71" s="15">
        <f ca="1">IFERROR(__xludf.DUMMYFUNCTION("""COMPUTED_VALUE"""),31477.05)</f>
        <v>31477.05</v>
      </c>
      <c r="C71" s="14">
        <f ca="1">IFERROR(__xludf.DUMMYFUNCTION("""COMPUTED_VALUE"""),1136)</f>
        <v>1136</v>
      </c>
      <c r="D71" s="14">
        <f ca="1">IFERROR(__xludf.DUMMYFUNCTION("""COMPUTED_VALUE"""),54.9)</f>
        <v>54.9</v>
      </c>
      <c r="E71" s="14">
        <f ca="1">IFERROR(__xludf.DUMMYFUNCTION("""COMPUTED_VALUE"""),1193.85)</f>
        <v>1193.8499999999999</v>
      </c>
      <c r="F71" s="16">
        <f ca="1">IFERROR(__xludf.DUMMYFUNCTION("""COMPUTED_VALUE"""),0.048456673786489)</f>
        <v>4.8456673786488998E-2</v>
      </c>
      <c r="G71" s="14">
        <f ca="1">IFERROR(__xludf.DUMMYFUNCTION("""COMPUTED_VALUE"""),771)</f>
        <v>771</v>
      </c>
      <c r="H71" s="16">
        <f ca="1">IFERROR(__xludf.DUMMYFUNCTION("""COMPUTED_VALUE"""),0.473411154345006)</f>
        <v>0.47341115434500602</v>
      </c>
      <c r="I71" s="14">
        <f ca="1">IFERROR(__xludf.DUMMYFUNCTION("""COMPUTED_VALUE"""),1127.95)</f>
        <v>1127.95</v>
      </c>
      <c r="J71" s="16">
        <f ca="1">IFERROR(__xludf.DUMMYFUNCTION("""COMPUTED_VALUE"""),0.00713684117203772)</f>
        <v>7.1368411720377197E-3</v>
      </c>
      <c r="K71" s="14" t="str">
        <f ca="1"/>
        <v>Utility</v>
      </c>
      <c r="L71" s="14" t="str">
        <f ca="1"/>
        <v>GUJGASLTD</v>
      </c>
      <c r="M71" s="14" t="str">
        <f ca="1"/>
        <v>NO</v>
      </c>
      <c r="N71" s="14" t="str">
        <f ca="1"/>
        <v>NO</v>
      </c>
      <c r="O71" s="14" t="str">
        <f ca="1"/>
        <v>Good Stock</v>
      </c>
      <c r="P71" s="14" t="str">
        <f ca="1"/>
        <v>Low Cap</v>
      </c>
    </row>
    <row r="72" spans="1:16">
      <c r="A72" s="14" t="str">
        <f ca="1">IFERROR(__xludf.DUMMYFUNCTION("""COMPUTED_VALUE"""),"Supreme Industries")</f>
        <v>Supreme Industries</v>
      </c>
      <c r="B72" s="15">
        <f ca="1">IFERROR(__xludf.DUMMYFUNCTION("""COMPUTED_VALUE"""),31369.92)</f>
        <v>31369.919999999998</v>
      </c>
      <c r="C72" s="14">
        <f ca="1">IFERROR(__xludf.DUMMYFUNCTION("""COMPUTED_VALUE"""),2461)</f>
        <v>2461</v>
      </c>
      <c r="D72" s="14">
        <f ca="1">IFERROR(__xludf.DUMMYFUNCTION("""COMPUTED_VALUE"""),36.12)</f>
        <v>36.119999999999997</v>
      </c>
      <c r="E72" s="14">
        <f ca="1">IFERROR(__xludf.DUMMYFUNCTION("""COMPUTED_VALUE"""),2607.65)</f>
        <v>2607.65</v>
      </c>
      <c r="F72" s="16">
        <f ca="1">IFERROR(__xludf.DUMMYFUNCTION("""COMPUTED_VALUE"""),0.0562383755488658)</f>
        <v>5.62383755488658E-2</v>
      </c>
      <c r="G72" s="14">
        <f ca="1">IFERROR(__xludf.DUMMYFUNCTION("""COMPUTED_VALUE"""),1666.25)</f>
        <v>1666.25</v>
      </c>
      <c r="H72" s="16">
        <f ca="1">IFERROR(__xludf.DUMMYFUNCTION("""COMPUTED_VALUE"""),0.476969242310577)</f>
        <v>0.47696924231057702</v>
      </c>
      <c r="I72" s="14">
        <f ca="1">IFERROR(__xludf.DUMMYFUNCTION("""COMPUTED_VALUE"""),2452.7)</f>
        <v>2452.6999999999998</v>
      </c>
      <c r="J72" s="16">
        <f ca="1">IFERROR(__xludf.DUMMYFUNCTION("""COMPUTED_VALUE"""),0.00338402576752158)</f>
        <v>3.3840257675215799E-3</v>
      </c>
      <c r="K72" s="14" t="str">
        <f ca="1"/>
        <v>chemical</v>
      </c>
      <c r="L72" s="14" t="str">
        <f ca="1"/>
        <v>BOM:542812</v>
      </c>
      <c r="M72" s="14" t="str">
        <f ca="1"/>
        <v>NO</v>
      </c>
      <c r="N72" s="14" t="str">
        <f ca="1"/>
        <v>NO</v>
      </c>
      <c r="O72" s="14" t="str">
        <f ca="1"/>
        <v>Good Stock</v>
      </c>
      <c r="P72" s="14" t="str">
        <f ca="1"/>
        <v>Low Cap</v>
      </c>
    </row>
    <row r="73" spans="1:16">
      <c r="A73" s="14" t="str">
        <f ca="1">IFERROR(__xludf.DUMMYFUNCTION("""COMPUTED_VALUE"""),"Gujarat Gas")</f>
        <v>Gujarat Gas</v>
      </c>
      <c r="B73" s="15">
        <f ca="1">IFERROR(__xludf.DUMMYFUNCTION("""COMPUTED_VALUE"""),31008.5328948)</f>
        <v>31008.532894799999</v>
      </c>
      <c r="C73" s="14">
        <f ca="1">IFERROR(__xludf.DUMMYFUNCTION("""COMPUTED_VALUE"""),450.2)</f>
        <v>450.2</v>
      </c>
      <c r="D73" s="14">
        <f ca="1">IFERROR(__xludf.DUMMYFUNCTION("""COMPUTED_VALUE"""),22.9)</f>
        <v>22.9</v>
      </c>
      <c r="E73" s="14">
        <f ca="1">IFERROR(__xludf.DUMMYFUNCTION("""COMPUTED_VALUE"""),721.8)</f>
        <v>721.8</v>
      </c>
      <c r="F73" s="16">
        <f ca="1">IFERROR(__xludf.DUMMYFUNCTION("""COMPUTED_VALUE"""),0.376281518426156)</f>
        <v>0.37628151842615598</v>
      </c>
      <c r="G73" s="14">
        <f ca="1">IFERROR(__xludf.DUMMYFUNCTION("""COMPUTED_VALUE"""),403.55)</f>
        <v>403.55</v>
      </c>
      <c r="H73" s="16">
        <f ca="1">IFERROR(__xludf.DUMMYFUNCTION("""COMPUTED_VALUE"""),0.11559905835708)</f>
        <v>0.11559905835708</v>
      </c>
      <c r="I73" s="14">
        <f ca="1">IFERROR(__xludf.DUMMYFUNCTION("""COMPUTED_VALUE"""),466.8)</f>
        <v>466.8</v>
      </c>
      <c r="J73" s="16">
        <f ca="1">IFERROR(__xludf.DUMMYFUNCTION("""COMPUTED_VALUE"""),-0.0355612682090831)</f>
        <v>-3.5561268209083098E-2</v>
      </c>
      <c r="K73" s="14" t="str">
        <f ca="1"/>
        <v>IT</v>
      </c>
      <c r="L73" s="14" t="str">
        <f ca="1"/>
        <v>PERSISTENT</v>
      </c>
      <c r="M73" s="14" t="str">
        <f ca="1"/>
        <v>YES</v>
      </c>
      <c r="N73" s="14" t="str">
        <f ca="1"/>
        <v>YES</v>
      </c>
      <c r="O73" s="14" t="str">
        <f ca="1"/>
        <v/>
      </c>
      <c r="P73" s="14" t="str">
        <f ca="1"/>
        <v>Low Cap</v>
      </c>
    </row>
    <row r="74" spans="1:16">
      <c r="A74" s="14" t="str">
        <f ca="1">IFERROR(__xludf.DUMMYFUNCTION("""COMPUTED_VALUE"""),"Gujarat Florochemical")</f>
        <v>Gujarat Florochemical</v>
      </c>
      <c r="B74" s="15">
        <f ca="1">IFERROR(__xludf.DUMMYFUNCTION("""COMPUTED_VALUE"""),30664.6275)</f>
        <v>30664.627499999999</v>
      </c>
      <c r="C74" s="14">
        <f ca="1">IFERROR(__xludf.DUMMYFUNCTION("""COMPUTED_VALUE"""),2793.5)</f>
        <v>2793.5</v>
      </c>
      <c r="D74" s="14">
        <f ca="1">IFERROR(__xludf.DUMMYFUNCTION("""COMPUTED_VALUE"""),28.23)</f>
        <v>28.23</v>
      </c>
      <c r="E74" s="14">
        <f ca="1">IFERROR(__xludf.DUMMYFUNCTION("""COMPUTED_VALUE"""),4172.95)</f>
        <v>4172.95</v>
      </c>
      <c r="F74" s="16">
        <f ca="1">IFERROR(__xludf.DUMMYFUNCTION("""COMPUTED_VALUE"""),0.330569501192202)</f>
        <v>0.33056950119220202</v>
      </c>
      <c r="G74" s="14">
        <f ca="1">IFERROR(__xludf.DUMMYFUNCTION("""COMPUTED_VALUE"""),2105.15)</f>
        <v>2105.15</v>
      </c>
      <c r="H74" s="16">
        <f ca="1">IFERROR(__xludf.DUMMYFUNCTION("""COMPUTED_VALUE"""),0.326983825380614)</f>
        <v>0.32698382538061399</v>
      </c>
      <c r="I74" s="14">
        <f ca="1">IFERROR(__xludf.DUMMYFUNCTION("""COMPUTED_VALUE"""),2841.6)</f>
        <v>2841.6</v>
      </c>
      <c r="J74" s="16">
        <f ca="1">IFERROR(__xludf.DUMMYFUNCTION("""COMPUTED_VALUE"""),-0.0169270833333333)</f>
        <v>-1.6927083333333301E-2</v>
      </c>
      <c r="K74" s="14" t="str">
        <f ca="1"/>
        <v>Bank</v>
      </c>
      <c r="L74" s="14" t="str">
        <f ca="1"/>
        <v>BOM:500469</v>
      </c>
      <c r="M74" s="14" t="str">
        <f ca="1"/>
        <v>YES</v>
      </c>
      <c r="N74" s="14" t="str">
        <f ca="1"/>
        <v>NO</v>
      </c>
      <c r="O74" s="14" t="str">
        <f ca="1"/>
        <v/>
      </c>
      <c r="P74" s="14" t="str">
        <f ca="1"/>
        <v>Low Cap</v>
      </c>
    </row>
    <row r="75" spans="1:16">
      <c r="A75" s="14" t="str">
        <f ca="1">IFERROR(__xludf.DUMMYFUNCTION("""COMPUTED_VALUE"""),"Persistent System")</f>
        <v>Persistent System</v>
      </c>
      <c r="B75" s="15">
        <f ca="1">IFERROR(__xludf.DUMMYFUNCTION("""COMPUTED_VALUE"""),30617.09)</f>
        <v>30617.09</v>
      </c>
      <c r="C75" s="14">
        <f ca="1">IFERROR(__xludf.DUMMYFUNCTION("""COMPUTED_VALUE"""),4009)</f>
        <v>4009</v>
      </c>
      <c r="D75" s="14">
        <f ca="1">IFERROR(__xludf.DUMMYFUNCTION("""COMPUTED_VALUE"""),37.59)</f>
        <v>37.590000000000003</v>
      </c>
      <c r="E75" s="14">
        <f ca="1">IFERROR(__xludf.DUMMYFUNCTION("""COMPUTED_VALUE"""),4954)</f>
        <v>4954</v>
      </c>
      <c r="F75" s="16">
        <f ca="1">IFERROR(__xludf.DUMMYFUNCTION("""COMPUTED_VALUE"""),0.190754945498587)</f>
        <v>0.19075494549858699</v>
      </c>
      <c r="G75" s="14">
        <f ca="1">IFERROR(__xludf.DUMMYFUNCTION("""COMPUTED_VALUE"""),3092.05)</f>
        <v>3092.05</v>
      </c>
      <c r="H75" s="16">
        <f ca="1">IFERROR(__xludf.DUMMYFUNCTION("""COMPUTED_VALUE"""),0.296550831972316)</f>
        <v>0.29655083197231602</v>
      </c>
      <c r="I75" s="14">
        <f ca="1">IFERROR(__xludf.DUMMYFUNCTION("""COMPUTED_VALUE"""),3978.2)</f>
        <v>3978.2</v>
      </c>
      <c r="J75" s="16">
        <f ca="1">IFERROR(__xludf.DUMMYFUNCTION("""COMPUTED_VALUE"""),0.00774219496254592)</f>
        <v>7.7421949625459197E-3</v>
      </c>
      <c r="K75" s="14" t="str">
        <f ca="1"/>
        <v>Utility</v>
      </c>
      <c r="L75" s="14" t="str">
        <f ca="1"/>
        <v>BOM:532514</v>
      </c>
      <c r="M75" s="14" t="str">
        <f ca="1"/>
        <v>NO</v>
      </c>
      <c r="N75" s="14" t="str">
        <f ca="1"/>
        <v>YES</v>
      </c>
      <c r="O75" s="14" t="str">
        <f ca="1"/>
        <v/>
      </c>
      <c r="P75" s="14" t="str">
        <f ca="1"/>
        <v>Low Cap</v>
      </c>
    </row>
    <row r="76" spans="1:16">
      <c r="A76" s="14" t="str">
        <f ca="1">IFERROR(__xludf.DUMMYFUNCTION("""COMPUTED_VALUE"""),"Federal Bank")</f>
        <v>Federal Bank</v>
      </c>
      <c r="B76" s="15">
        <f ca="1">IFERROR(__xludf.DUMMYFUNCTION("""COMPUTED_VALUE"""),29278.4915846)</f>
        <v>29278.4915846</v>
      </c>
      <c r="C76" s="14">
        <f ca="1">IFERROR(__xludf.DUMMYFUNCTION("""COMPUTED_VALUE"""),138.45)</f>
        <v>138.44999999999999</v>
      </c>
      <c r="D76" s="14">
        <f ca="1">IFERROR(__xludf.DUMMYFUNCTION("""COMPUTED_VALUE"""),11.78)</f>
        <v>11.78</v>
      </c>
      <c r="E76" s="14">
        <f ca="1">IFERROR(__xludf.DUMMYFUNCTION("""COMPUTED_VALUE"""),142.25)</f>
        <v>142.25</v>
      </c>
      <c r="F76" s="16">
        <f ca="1">IFERROR(__xludf.DUMMYFUNCTION("""COMPUTED_VALUE"""),0.0267135325131811)</f>
        <v>2.67135325131811E-2</v>
      </c>
      <c r="G76" s="14">
        <f ca="1">IFERROR(__xludf.DUMMYFUNCTION("""COMPUTED_VALUE"""),82.5)</f>
        <v>82.5</v>
      </c>
      <c r="H76" s="16">
        <f ca="1">IFERROR(__xludf.DUMMYFUNCTION("""COMPUTED_VALUE"""),0.678181818181818)</f>
        <v>0.678181818181818</v>
      </c>
      <c r="I76" s="14">
        <f ca="1">IFERROR(__xludf.DUMMYFUNCTION("""COMPUTED_VALUE"""),135.05)</f>
        <v>135.05000000000001</v>
      </c>
      <c r="J76" s="16">
        <f ca="1">IFERROR(__xludf.DUMMYFUNCTION("""COMPUTED_VALUE"""),0.0251758607922989)</f>
        <v>2.5175860792298901E-2</v>
      </c>
      <c r="K76" s="14" t="str">
        <f ca="1"/>
        <v>Financial Servcies</v>
      </c>
      <c r="L76" s="14" t="str">
        <f ca="1"/>
        <v>BOM:500271</v>
      </c>
      <c r="M76" s="14" t="str">
        <f ca="1"/>
        <v>NO</v>
      </c>
      <c r="N76" s="14" t="str">
        <f ca="1"/>
        <v>NO</v>
      </c>
      <c r="O76" s="14" t="str">
        <f ca="1"/>
        <v>Good Stock</v>
      </c>
      <c r="P76" s="14" t="str">
        <f ca="1"/>
        <v>Low Cap</v>
      </c>
    </row>
    <row r="77" spans="1:16">
      <c r="A77" s="14" t="str">
        <f ca="1">IFERROR(__xludf.DUMMYFUNCTION("""COMPUTED_VALUE"""),"Indraprastha Gas")</f>
        <v>Indraprastha Gas</v>
      </c>
      <c r="B77" s="15">
        <f ca="1">IFERROR(__xludf.DUMMYFUNCTION("""COMPUTED_VALUE"""),29162.03)</f>
        <v>29162.03</v>
      </c>
      <c r="C77" s="14">
        <f ca="1">IFERROR(__xludf.DUMMYFUNCTION("""COMPUTED_VALUE"""),416.85)</f>
        <v>416.85</v>
      </c>
      <c r="D77" s="14">
        <f ca="1">IFERROR(__xludf.DUMMYFUNCTION("""COMPUTED_VALUE"""),17.03)</f>
        <v>17.03</v>
      </c>
      <c r="E77" s="14">
        <f ca="1">IFERROR(__xludf.DUMMYFUNCTION("""COMPUTED_VALUE"""),466.65)</f>
        <v>466.65</v>
      </c>
      <c r="F77" s="16">
        <f ca="1">IFERROR(__xludf.DUMMYFUNCTION("""COMPUTED_VALUE"""),0.106718097074895)</f>
        <v>0.106718097074895</v>
      </c>
      <c r="G77" s="14">
        <f ca="1">IFERROR(__xludf.DUMMYFUNCTION("""COMPUTED_VALUE"""),322.1)</f>
        <v>322.10000000000002</v>
      </c>
      <c r="H77" s="16">
        <f ca="1">IFERROR(__xludf.DUMMYFUNCTION("""COMPUTED_VALUE"""),0.294163303321949)</f>
        <v>0.29416330332194901</v>
      </c>
      <c r="I77" s="14">
        <f ca="1">IFERROR(__xludf.DUMMYFUNCTION("""COMPUTED_VALUE"""),418.6)</f>
        <v>418.6</v>
      </c>
      <c r="J77" s="16">
        <f ca="1">IFERROR(__xludf.DUMMYFUNCTION("""COMPUTED_VALUE"""),-0.00418060200668896)</f>
        <v>-4.1806020066889604E-3</v>
      </c>
      <c r="K77" s="14" t="str">
        <f ca="1"/>
        <v>Consumer Electrical</v>
      </c>
      <c r="L77" s="14" t="str">
        <f ca="1"/>
        <v>BOM:500575</v>
      </c>
      <c r="M77" s="14" t="str">
        <f ca="1"/>
        <v>NO</v>
      </c>
      <c r="N77" s="14" t="str">
        <f ca="1"/>
        <v>YES</v>
      </c>
      <c r="O77" s="14" t="str">
        <f ca="1"/>
        <v/>
      </c>
      <c r="P77" s="14" t="str">
        <f ca="1"/>
        <v>Low Cap</v>
      </c>
    </row>
    <row r="78" spans="1:16">
      <c r="A78" s="14" t="str">
        <f ca="1">IFERROR(__xludf.DUMMYFUNCTION("""COMPUTED_VALUE"""),"Max Financials")</f>
        <v>Max Financials</v>
      </c>
      <c r="B78" s="15">
        <f ca="1">IFERROR(__xludf.DUMMYFUNCTION("""COMPUTED_VALUE"""),27569.4122639)</f>
        <v>27569.412263900002</v>
      </c>
      <c r="C78" s="14">
        <f ca="1">IFERROR(__xludf.DUMMYFUNCTION("""COMPUTED_VALUE"""),799.4)</f>
        <v>799.4</v>
      </c>
      <c r="D78" s="14">
        <f ca="1">IFERROR(__xludf.DUMMYFUNCTION("""COMPUTED_VALUE"""),88.04)</f>
        <v>88.04</v>
      </c>
      <c r="E78" s="14">
        <f ca="1">IFERROR(__xludf.DUMMYFUNCTION("""COMPUTED_VALUE"""),1065)</f>
        <v>1065</v>
      </c>
      <c r="F78" s="16">
        <f ca="1">IFERROR(__xludf.DUMMYFUNCTION("""COMPUTED_VALUE"""),0.249389671361502)</f>
        <v>0.249389671361502</v>
      </c>
      <c r="G78" s="14">
        <f ca="1">IFERROR(__xludf.DUMMYFUNCTION("""COMPUTED_VALUE"""),627.8)</f>
        <v>627.79999999999995</v>
      </c>
      <c r="H78" s="16">
        <f ca="1">IFERROR(__xludf.DUMMYFUNCTION("""COMPUTED_VALUE"""),0.273335457151959)</f>
        <v>0.273335457151959</v>
      </c>
      <c r="I78" s="14">
        <f ca="1">IFERROR(__xludf.DUMMYFUNCTION("""COMPUTED_VALUE"""),796.25)</f>
        <v>796.25</v>
      </c>
      <c r="J78" s="16">
        <f ca="1">IFERROR(__xludf.DUMMYFUNCTION("""COMPUTED_VALUE"""),0.00395604395604392)</f>
        <v>3.9560439560439196E-3</v>
      </c>
      <c r="K78" s="14" t="str">
        <f ca="1"/>
        <v>Chemical</v>
      </c>
      <c r="L78" s="14" t="str">
        <f ca="1"/>
        <v>DEEPAKNTR</v>
      </c>
      <c r="M78" s="14" t="str">
        <f ca="1"/>
        <v>NO</v>
      </c>
      <c r="N78" s="14" t="str">
        <f ca="1"/>
        <v>YES</v>
      </c>
      <c r="O78" s="14" t="str">
        <f ca="1"/>
        <v/>
      </c>
      <c r="P78" s="14" t="str">
        <f ca="1"/>
        <v>Low Cap</v>
      </c>
    </row>
    <row r="79" spans="1:16">
      <c r="A79" s="14" t="str">
        <f ca="1">IFERROR(__xludf.DUMMYFUNCTION("""COMPUTED_VALUE"""),"Voltas")</f>
        <v>Voltas</v>
      </c>
      <c r="B79" s="15">
        <f ca="1">IFERROR(__xludf.DUMMYFUNCTION("""COMPUTED_VALUE"""),26702.2965179)</f>
        <v>26702.296517899998</v>
      </c>
      <c r="C79" s="14">
        <f ca="1">IFERROR(__xludf.DUMMYFUNCTION("""COMPUTED_VALUE"""),805.9)</f>
        <v>805.9</v>
      </c>
      <c r="D79" s="14">
        <f ca="1">IFERROR(__xludf.DUMMYFUNCTION("""COMPUTED_VALUE"""),70.1)</f>
        <v>70.099999999999994</v>
      </c>
      <c r="E79" s="14">
        <f ca="1">IFERROR(__xludf.DUMMYFUNCTION("""COMPUTED_VALUE"""),1347.75)</f>
        <v>1347.75</v>
      </c>
      <c r="F79" s="16">
        <f ca="1">IFERROR(__xludf.DUMMYFUNCTION("""COMPUTED_VALUE"""),0.402040437766648)</f>
        <v>0.402040437766648</v>
      </c>
      <c r="G79" s="14">
        <f ca="1">IFERROR(__xludf.DUMMYFUNCTION("""COMPUTED_VALUE"""),770.55)</f>
        <v>770.55</v>
      </c>
      <c r="H79" s="16">
        <f ca="1">IFERROR(__xludf.DUMMYFUNCTION("""COMPUTED_VALUE"""),0.0458763221075855)</f>
        <v>4.58763221075855E-2</v>
      </c>
      <c r="I79" s="14">
        <f ca="1">IFERROR(__xludf.DUMMYFUNCTION("""COMPUTED_VALUE"""),808.15)</f>
        <v>808.15</v>
      </c>
      <c r="J79" s="16">
        <f ca="1">IFERROR(__xludf.DUMMYFUNCTION("""COMPUTED_VALUE"""),-0.00278413660830291)</f>
        <v>-2.7841366083029102E-3</v>
      </c>
      <c r="K79" s="14" t="str">
        <f ca="1"/>
        <v>Agrochemical</v>
      </c>
      <c r="L79" s="14" t="str">
        <f ca="1"/>
        <v>COROMANDEL</v>
      </c>
      <c r="M79" s="14" t="str">
        <f ca="1"/>
        <v>YES</v>
      </c>
      <c r="N79" s="14" t="str">
        <f ca="1"/>
        <v>YES</v>
      </c>
      <c r="O79" s="14" t="str">
        <f ca="1"/>
        <v/>
      </c>
      <c r="P79" s="14" t="str">
        <f ca="1"/>
        <v>Low Cap</v>
      </c>
    </row>
    <row r="80" spans="1:16">
      <c r="A80" s="14" t="str">
        <f ca="1">IFERROR(__xludf.DUMMYFUNCTION("""COMPUTED_VALUE"""),"Deepak Nitrite")</f>
        <v>Deepak Nitrite</v>
      </c>
      <c r="B80" s="15">
        <f ca="1">IFERROR(__xludf.DUMMYFUNCTION("""COMPUTED_VALUE"""),26525.721745)</f>
        <v>26525.721744999999</v>
      </c>
      <c r="C80" s="14">
        <f ca="1">IFERROR(__xludf.DUMMYFUNCTION("""COMPUTED_VALUE"""),1944.05)</f>
        <v>1944.05</v>
      </c>
      <c r="D80" s="14">
        <f ca="1">IFERROR(__xludf.DUMMYFUNCTION("""COMPUTED_VALUE"""),28.86)</f>
        <v>28.86</v>
      </c>
      <c r="E80" s="14">
        <f ca="1">IFERROR(__xludf.DUMMYFUNCTION("""COMPUTED_VALUE"""),2690.05)</f>
        <v>2690.05</v>
      </c>
      <c r="F80" s="16">
        <f ca="1">IFERROR(__xludf.DUMMYFUNCTION("""COMPUTED_VALUE"""),0.277318265459749)</f>
        <v>0.27731826545974902</v>
      </c>
      <c r="G80" s="14">
        <f ca="1">IFERROR(__xludf.DUMMYFUNCTION("""COMPUTED_VALUE"""),1681.15)</f>
        <v>1681.15</v>
      </c>
      <c r="H80" s="16">
        <f ca="1">IFERROR(__xludf.DUMMYFUNCTION("""COMPUTED_VALUE"""),0.15638104868691)</f>
        <v>0.15638104868691</v>
      </c>
      <c r="I80" s="14">
        <f ca="1">IFERROR(__xludf.DUMMYFUNCTION("""COMPUTED_VALUE"""),1941.8)</f>
        <v>1941.8</v>
      </c>
      <c r="J80" s="16">
        <f ca="1">IFERROR(__xludf.DUMMYFUNCTION("""COMPUTED_VALUE"""),0.0011587187145947)</f>
        <v>1.1587187145947E-3</v>
      </c>
      <c r="K80" s="14" t="str">
        <f ca="1"/>
        <v>Pharma</v>
      </c>
      <c r="L80" s="14" t="str">
        <f ca="1"/>
        <v>AUROPHARMA</v>
      </c>
      <c r="M80" s="14" t="str">
        <f ca="1"/>
        <v>NO</v>
      </c>
      <c r="N80" s="14" t="str">
        <f ca="1"/>
        <v>YES</v>
      </c>
      <c r="O80" s="14" t="str">
        <f ca="1"/>
        <v/>
      </c>
      <c r="P80" s="14" t="str">
        <f ca="1"/>
        <v>Low Cap</v>
      </c>
    </row>
    <row r="81" spans="1:16">
      <c r="A81" s="14" t="str">
        <f ca="1">IFERROR(__xludf.DUMMYFUNCTION("""COMPUTED_VALUE"""),"Coromandel International")</f>
        <v>Coromandel International</v>
      </c>
      <c r="B81" s="15">
        <f ca="1">IFERROR(__xludf.DUMMYFUNCTION("""COMPUTED_VALUE"""),25664.11)</f>
        <v>25664.11</v>
      </c>
      <c r="C81" s="14">
        <f ca="1">IFERROR(__xludf.DUMMYFUNCTION("""COMPUTED_VALUE"""),872)</f>
        <v>872</v>
      </c>
      <c r="D81" s="14">
        <f ca="1">IFERROR(__xludf.DUMMYFUNCTION("""COMPUTED_VALUE"""),13.43)</f>
        <v>13.43</v>
      </c>
      <c r="E81" s="14">
        <f ca="1">IFERROR(__xludf.DUMMYFUNCTION("""COMPUTED_VALUE"""),1094)</f>
        <v>1094</v>
      </c>
      <c r="F81" s="16">
        <f ca="1">IFERROR(__xludf.DUMMYFUNCTION("""COMPUTED_VALUE"""),0.202925045703839)</f>
        <v>0.20292504570383901</v>
      </c>
      <c r="G81" s="14">
        <f ca="1">IFERROR(__xludf.DUMMYFUNCTION("""COMPUTED_VALUE"""),729.55)</f>
        <v>729.55</v>
      </c>
      <c r="H81" s="16">
        <f ca="1">IFERROR(__xludf.DUMMYFUNCTION("""COMPUTED_VALUE"""),0.195257350421492)</f>
        <v>0.195257350421492</v>
      </c>
      <c r="I81" s="14">
        <f ca="1">IFERROR(__xludf.DUMMYFUNCTION("""COMPUTED_VALUE"""),881.85)</f>
        <v>881.85</v>
      </c>
      <c r="J81" s="16">
        <f ca="1">IFERROR(__xludf.DUMMYFUNCTION("""COMPUTED_VALUE"""),-0.0111697000623689)</f>
        <v>-1.1169700062368899E-2</v>
      </c>
      <c r="K81" s="14" t="str">
        <f ca="1"/>
        <v>Technology</v>
      </c>
      <c r="L81" s="14" t="str">
        <f ca="1"/>
        <v>3MINDIA</v>
      </c>
      <c r="M81" s="14" t="str">
        <f ca="1"/>
        <v>NO</v>
      </c>
      <c r="N81" s="14" t="str">
        <f ca="1"/>
        <v>YES</v>
      </c>
      <c r="O81" s="14" t="str">
        <f ca="1"/>
        <v/>
      </c>
      <c r="P81" s="14" t="str">
        <f ca="1"/>
        <v>Low Cap</v>
      </c>
    </row>
    <row r="82" spans="1:16">
      <c r="A82" s="14" t="str">
        <f ca="1">IFERROR(__xludf.DUMMYFUNCTION("""COMPUTED_VALUE"""),"Aurobindo Pharma")</f>
        <v>Aurobindo Pharma</v>
      </c>
      <c r="B82" s="15">
        <f ca="1">IFERROR(__xludf.DUMMYFUNCTION("""COMPUTED_VALUE"""),25505.6859247)</f>
        <v>25505.685924699999</v>
      </c>
      <c r="C82" s="14">
        <f ca="1">IFERROR(__xludf.DUMMYFUNCTION("""COMPUTED_VALUE"""),435.3)</f>
        <v>435.3</v>
      </c>
      <c r="D82" s="14">
        <f ca="1">IFERROR(__xludf.DUMMYFUNCTION("""COMPUTED_VALUE"""),12.08)</f>
        <v>12.08</v>
      </c>
      <c r="E82" s="14">
        <f ca="1">IFERROR(__xludf.DUMMYFUNCTION("""COMPUTED_VALUE"""),727.95)</f>
        <v>727.95</v>
      </c>
      <c r="F82" s="16">
        <f ca="1">IFERROR(__xludf.DUMMYFUNCTION("""COMPUTED_VALUE"""),0.402019369462188)</f>
        <v>0.40201936946218803</v>
      </c>
      <c r="G82" s="14">
        <f ca="1">IFERROR(__xludf.DUMMYFUNCTION("""COMPUTED_VALUE"""),429.2)</f>
        <v>429.2</v>
      </c>
      <c r="H82" s="16">
        <f ca="1">IFERROR(__xludf.DUMMYFUNCTION("""COMPUTED_VALUE"""),0.0142124883504194)</f>
        <v>1.4212488350419401E-2</v>
      </c>
      <c r="I82" s="14">
        <f ca="1">IFERROR(__xludf.DUMMYFUNCTION("""COMPUTED_VALUE"""),446.35)</f>
        <v>446.35</v>
      </c>
      <c r="J82" s="16">
        <f ca="1">IFERROR(__xludf.DUMMYFUNCTION("""COMPUTED_VALUE"""),-0.0247563571188529)</f>
        <v>-2.4756357118852899E-2</v>
      </c>
      <c r="K82" s="14" t="str">
        <f ca="1"/>
        <v>automobile</v>
      </c>
      <c r="L82" s="14" t="str">
        <f ca="1"/>
        <v>BOM:543300</v>
      </c>
      <c r="M82" s="14" t="str">
        <f ca="1"/>
        <v>YES</v>
      </c>
      <c r="N82" s="14" t="str">
        <f ca="1"/>
        <v>YES</v>
      </c>
      <c r="O82" s="14" t="str">
        <f ca="1"/>
        <v/>
      </c>
      <c r="P82" s="14" t="str">
        <f ca="1"/>
        <v>Low Cap</v>
      </c>
    </row>
    <row r="83" spans="1:16">
      <c r="A83" s="14" t="str">
        <f ca="1">IFERROR(__xludf.DUMMYFUNCTION("""COMPUTED_VALUE"""),"3M India")</f>
        <v>3M India</v>
      </c>
      <c r="B83" s="15">
        <f ca="1">IFERROR(__xludf.DUMMYFUNCTION("""COMPUTED_VALUE"""),25229.93)</f>
        <v>25229.93</v>
      </c>
      <c r="C83" s="14">
        <f ca="1">IFERROR(__xludf.DUMMYFUNCTION("""COMPUTED_VALUE"""),22300)</f>
        <v>22300</v>
      </c>
      <c r="D83" s="14">
        <f ca="1">IFERROR(__xludf.DUMMYFUNCTION("""COMPUTED_VALUE"""),68.24)</f>
        <v>68.239999999999995</v>
      </c>
      <c r="E83" s="14">
        <f ca="1">IFERROR(__xludf.DUMMYFUNCTION("""COMPUTED_VALUE"""),26943)</f>
        <v>26943</v>
      </c>
      <c r="F83" s="16">
        <f ca="1">IFERROR(__xludf.DUMMYFUNCTION("""COMPUTED_VALUE"""),0.172326763908993)</f>
        <v>0.17232676390899301</v>
      </c>
      <c r="G83" s="14">
        <f ca="1">IFERROR(__xludf.DUMMYFUNCTION("""COMPUTED_VALUE"""),17273)</f>
        <v>17273</v>
      </c>
      <c r="H83" s="16">
        <f ca="1">IFERROR(__xludf.DUMMYFUNCTION("""COMPUTED_VALUE"""),0.29103224685926)</f>
        <v>0.29103224685925999</v>
      </c>
      <c r="I83" s="14">
        <f ca="1">IFERROR(__xludf.DUMMYFUNCTION("""COMPUTED_VALUE"""),22335.4)</f>
        <v>22335.4</v>
      </c>
      <c r="J83" s="16">
        <f ca="1">IFERROR(__xludf.DUMMYFUNCTION("""COMPUTED_VALUE"""),-0.00158492796189015)</f>
        <v>-1.5849279618901501E-3</v>
      </c>
      <c r="K83" s="14" t="str">
        <f ca="1"/>
        <v>Chemical</v>
      </c>
      <c r="L83" s="14" t="str">
        <f ca="1"/>
        <v>BOM:500770</v>
      </c>
      <c r="M83" s="14" t="str">
        <f ca="1"/>
        <v>NO</v>
      </c>
      <c r="N83" s="14" t="str">
        <f ca="1"/>
        <v>YES</v>
      </c>
      <c r="O83" s="14" t="str">
        <f ca="1"/>
        <v/>
      </c>
      <c r="P83" s="14" t="str">
        <f ca="1"/>
        <v>Low Cap</v>
      </c>
    </row>
    <row r="84" spans="1:16">
      <c r="A84" s="14" t="str">
        <f ca="1">IFERROR(__xludf.DUMMYFUNCTION("""COMPUTED_VALUE"""),"sona comstar")</f>
        <v>sona comstar</v>
      </c>
      <c r="B84" s="15">
        <f ca="1">IFERROR(__xludf.DUMMYFUNCTION("""COMPUTED_VALUE"""),24962.9162175)</f>
        <v>24962.916217499998</v>
      </c>
      <c r="C84" s="14">
        <f ca="1">IFERROR(__xludf.DUMMYFUNCTION("""COMPUTED_VALUE"""),426)</f>
        <v>426</v>
      </c>
      <c r="D84" s="14">
        <f ca="1">IFERROR(__xludf.DUMMYFUNCTION("""COMPUTED_VALUE"""),69.24)</f>
        <v>69.239999999999995</v>
      </c>
      <c r="E84" s="14">
        <f ca="1">IFERROR(__xludf.DUMMYFUNCTION("""COMPUTED_VALUE"""),795)</f>
        <v>795</v>
      </c>
      <c r="F84" s="16">
        <f ca="1">IFERROR(__xludf.DUMMYFUNCTION("""COMPUTED_VALUE"""),0.464150943396226)</f>
        <v>0.46415094339622598</v>
      </c>
      <c r="G84" s="14">
        <f ca="1">IFERROR(__xludf.DUMMYFUNCTION("""COMPUTED_VALUE"""),397.35)</f>
        <v>397.35</v>
      </c>
      <c r="H84" s="16">
        <f ca="1">IFERROR(__xludf.DUMMYFUNCTION("""COMPUTED_VALUE"""),0.0721026802567005)</f>
        <v>7.2102680256700497E-2</v>
      </c>
      <c r="I84" s="14">
        <f ca="1">IFERROR(__xludf.DUMMYFUNCTION("""COMPUTED_VALUE"""),428.65)</f>
        <v>428.65</v>
      </c>
      <c r="J84" s="16">
        <f ca="1">IFERROR(__xludf.DUMMYFUNCTION("""COMPUTED_VALUE"""),-0.00618219993001277)</f>
        <v>-6.1821999300127701E-3</v>
      </c>
      <c r="K84" s="14" t="str">
        <f ca="1"/>
        <v>Agrochemical</v>
      </c>
      <c r="L84" s="14" t="str">
        <f ca="1"/>
        <v>SUMICHEM</v>
      </c>
      <c r="M84" s="14" t="str">
        <f ca="1"/>
        <v>YES</v>
      </c>
      <c r="N84" s="14" t="str">
        <f ca="1"/>
        <v>YES</v>
      </c>
      <c r="O84" s="14" t="str">
        <f ca="1"/>
        <v/>
      </c>
      <c r="P84" s="14" t="str">
        <f ca="1"/>
        <v>Low Cap</v>
      </c>
    </row>
    <row r="85" spans="1:16">
      <c r="A85" s="14" t="str">
        <f ca="1">IFERROR(__xludf.DUMMYFUNCTION("""COMPUTED_VALUE"""),"Tata Chemical")</f>
        <v>Tata Chemical</v>
      </c>
      <c r="B85" s="15">
        <f ca="1">IFERROR(__xludf.DUMMYFUNCTION("""COMPUTED_VALUE"""),24851.46731)</f>
        <v>24851.46731</v>
      </c>
      <c r="C85" s="14">
        <f ca="1">IFERROR(__xludf.DUMMYFUNCTION("""COMPUTED_VALUE"""),975.8)</f>
        <v>975.8</v>
      </c>
      <c r="D85" s="14">
        <f ca="1">IFERROR(__xludf.DUMMYFUNCTION("""COMPUTED_VALUE"""),12.65)</f>
        <v>12.65</v>
      </c>
      <c r="E85" s="14">
        <f ca="1">IFERROR(__xludf.DUMMYFUNCTION("""COMPUTED_VALUE"""),1214.65)</f>
        <v>1214.6500000000001</v>
      </c>
      <c r="F85" s="16">
        <f ca="1">IFERROR(__xludf.DUMMYFUNCTION("""COMPUTED_VALUE"""),0.19664100769769)</f>
        <v>0.19664100769769</v>
      </c>
      <c r="G85" s="14">
        <f ca="1">IFERROR(__xludf.DUMMYFUNCTION("""COMPUTED_VALUE"""),773.9)</f>
        <v>773.9</v>
      </c>
      <c r="H85" s="16">
        <f ca="1">IFERROR(__xludf.DUMMYFUNCTION("""COMPUTED_VALUE"""),0.260886419434035)</f>
        <v>0.26088641943403501</v>
      </c>
      <c r="I85" s="14">
        <f ca="1">IFERROR(__xludf.DUMMYFUNCTION("""COMPUTED_VALUE"""),972.55)</f>
        <v>972.55</v>
      </c>
      <c r="J85" s="16">
        <f ca="1">IFERROR(__xludf.DUMMYFUNCTION("""COMPUTED_VALUE"""),0.0033417305022878)</f>
        <v>3.3417305022878001E-3</v>
      </c>
      <c r="K85" s="14" t="str">
        <f ca="1"/>
        <v>Pharma</v>
      </c>
      <c r="L85" s="14" t="str">
        <f ca="1"/>
        <v>BOM:543245</v>
      </c>
      <c r="M85" s="14" t="str">
        <f ca="1"/>
        <v>NO</v>
      </c>
      <c r="N85" s="14" t="str">
        <f ca="1"/>
        <v>YES</v>
      </c>
      <c r="O85" s="14" t="str">
        <f ca="1"/>
        <v/>
      </c>
      <c r="P85" s="14" t="str">
        <f ca="1"/>
        <v>Low Cap</v>
      </c>
    </row>
    <row r="86" spans="1:16">
      <c r="A86" s="14" t="str">
        <f ca="1">IFERROR(__xludf.DUMMYFUNCTION("""COMPUTED_VALUE"""),"Sumitomo Chemicals")</f>
        <v>Sumitomo Chemicals</v>
      </c>
      <c r="B86" s="15">
        <f ca="1">IFERROR(__xludf.DUMMYFUNCTION("""COMPUTED_VALUE"""),24637.83)</f>
        <v>24637.83</v>
      </c>
      <c r="C86" s="14">
        <f ca="1">IFERROR(__xludf.DUMMYFUNCTION("""COMPUTED_VALUE"""),493.2)</f>
        <v>493.2</v>
      </c>
      <c r="D86" s="14">
        <f ca="1">IFERROR(__xludf.DUMMYFUNCTION("""COMPUTED_VALUE"""),48.9)</f>
        <v>48.9</v>
      </c>
      <c r="E86" s="14">
        <f ca="1">IFERROR(__xludf.DUMMYFUNCTION("""COMPUTED_VALUE"""),540.8)</f>
        <v>540.79999999999995</v>
      </c>
      <c r="F86" s="16">
        <f ca="1">IFERROR(__xludf.DUMMYFUNCTION("""COMPUTED_VALUE"""),0.0880177514792898)</f>
        <v>8.8017751479289794E-2</v>
      </c>
      <c r="G86" s="14">
        <f ca="1">IFERROR(__xludf.DUMMYFUNCTION("""COMPUTED_VALUE"""),351.5)</f>
        <v>351.5</v>
      </c>
      <c r="H86" s="16">
        <f ca="1">IFERROR(__xludf.DUMMYFUNCTION("""COMPUTED_VALUE"""),0.403129445234708)</f>
        <v>0.40312944523470801</v>
      </c>
      <c r="I86" s="14">
        <f ca="1">IFERROR(__xludf.DUMMYFUNCTION("""COMPUTED_VALUE"""),487.95)</f>
        <v>487.95</v>
      </c>
      <c r="J86" s="16">
        <f ca="1">IFERROR(__xludf.DUMMYFUNCTION("""COMPUTED_VALUE"""),0.0107592991085152)</f>
        <v>1.07592991085152E-2</v>
      </c>
      <c r="K86" s="14" t="str">
        <f ca="1"/>
        <v>Technology</v>
      </c>
      <c r="L86" s="14" t="str">
        <f ca="1"/>
        <v>BOM:532541</v>
      </c>
      <c r="M86" s="14" t="str">
        <f ca="1"/>
        <v>NO</v>
      </c>
      <c r="N86" s="14" t="str">
        <f ca="1"/>
        <v>NO</v>
      </c>
      <c r="O86" s="14" t="str">
        <f ca="1"/>
        <v>Good Stock</v>
      </c>
      <c r="P86" s="14" t="str">
        <f ca="1"/>
        <v>Low Cap</v>
      </c>
    </row>
    <row r="87" spans="1:16">
      <c r="A87" s="14" t="str">
        <f ca="1">IFERROR(__xludf.DUMMYFUNCTION("""COMPUTED_VALUE"""),"Gland Pharma")</f>
        <v>Gland Pharma</v>
      </c>
      <c r="B87" s="15">
        <f ca="1">IFERROR(__xludf.DUMMYFUNCTION("""COMPUTED_VALUE"""),23948.9713712)</f>
        <v>23948.971371200001</v>
      </c>
      <c r="C87" s="14">
        <f ca="1">IFERROR(__xludf.DUMMYFUNCTION("""COMPUTED_VALUE"""),1453.65)</f>
        <v>1453.65</v>
      </c>
      <c r="D87" s="14">
        <f ca="1">IFERROR(__xludf.DUMMYFUNCTION("""COMPUTED_VALUE"""),23.28)</f>
        <v>23.28</v>
      </c>
      <c r="E87" s="14">
        <f ca="1">IFERROR(__xludf.DUMMYFUNCTION("""COMPUTED_VALUE"""),3773.95)</f>
        <v>3773.95</v>
      </c>
      <c r="F87" s="16">
        <f ca="1">IFERROR(__xludf.DUMMYFUNCTION("""COMPUTED_VALUE"""),0.614820016163436)</f>
        <v>0.61482001616343596</v>
      </c>
      <c r="G87" s="14">
        <f ca="1">IFERROR(__xludf.DUMMYFUNCTION("""COMPUTED_VALUE"""),1450)</f>
        <v>1450</v>
      </c>
      <c r="H87" s="16">
        <f ca="1">IFERROR(__xludf.DUMMYFUNCTION("""COMPUTED_VALUE"""),0.0025172413793104)</f>
        <v>2.5172413793103999E-3</v>
      </c>
      <c r="I87" s="14">
        <f ca="1">IFERROR(__xludf.DUMMYFUNCTION("""COMPUTED_VALUE"""),1497.85)</f>
        <v>1497.85</v>
      </c>
      <c r="J87" s="16">
        <f ca="1">IFERROR(__xludf.DUMMYFUNCTION("""COMPUTED_VALUE"""),-0.0295089628467468)</f>
        <v>-2.9508962846746801E-2</v>
      </c>
      <c r="K87" s="14" t="str">
        <f ca="1"/>
        <v>Chemical</v>
      </c>
      <c r="L87" s="14" t="str">
        <f ca="1"/>
        <v>BOM:500027</v>
      </c>
      <c r="M87" s="14" t="str">
        <f ca="1"/>
        <v>YES</v>
      </c>
      <c r="N87" s="14" t="str">
        <f ca="1"/>
        <v>YES</v>
      </c>
      <c r="O87" s="14" t="str">
        <f ca="1"/>
        <v/>
      </c>
      <c r="P87" s="14" t="str">
        <f ca="1"/>
        <v>Low Cap</v>
      </c>
    </row>
    <row r="88" spans="1:16">
      <c r="A88" s="14" t="str">
        <f ca="1">IFERROR(__xludf.DUMMYFUNCTION("""COMPUTED_VALUE"""),"Coforge")</f>
        <v>Coforge</v>
      </c>
      <c r="B88" s="15">
        <f ca="1">IFERROR(__xludf.DUMMYFUNCTION("""COMPUTED_VALUE"""),23631.8479052)</f>
        <v>23631.8479052</v>
      </c>
      <c r="C88" s="14">
        <f ca="1">IFERROR(__xludf.DUMMYFUNCTION("""COMPUTED_VALUE"""),3868.05)</f>
        <v>3868.05</v>
      </c>
      <c r="D88" s="14">
        <f ca="1">IFERROR(__xludf.DUMMYFUNCTION("""COMPUTED_VALUE"""),32.39)</f>
        <v>32.39</v>
      </c>
      <c r="E88" s="14">
        <f ca="1">IFERROR(__xludf.DUMMYFUNCTION("""COMPUTED_VALUE"""),5862.1)</f>
        <v>5862.1</v>
      </c>
      <c r="F88" s="16">
        <f ca="1">IFERROR(__xludf.DUMMYFUNCTION("""COMPUTED_VALUE"""),0.340159669742924)</f>
        <v>0.340159669742924</v>
      </c>
      <c r="G88" s="14">
        <f ca="1">IFERROR(__xludf.DUMMYFUNCTION("""COMPUTED_VALUE"""),3210)</f>
        <v>3210</v>
      </c>
      <c r="H88" s="16">
        <f ca="1">IFERROR(__xludf.DUMMYFUNCTION("""COMPUTED_VALUE"""),0.205)</f>
        <v>0.20499999999999999</v>
      </c>
      <c r="I88" s="14">
        <f ca="1">IFERROR(__xludf.DUMMYFUNCTION("""COMPUTED_VALUE"""),3902.65)</f>
        <v>3902.65</v>
      </c>
      <c r="J88" s="16">
        <f ca="1">IFERROR(__xludf.DUMMYFUNCTION("""COMPUTED_VALUE"""),-0.00886577069427181)</f>
        <v>-8.8657706942718104E-3</v>
      </c>
      <c r="K88" s="14" t="str">
        <f ca="1"/>
        <v>Cement</v>
      </c>
      <c r="L88" s="14" t="str">
        <f ca="1"/>
        <v>BOM:532644</v>
      </c>
      <c r="M88" s="14" t="str">
        <f ca="1"/>
        <v>YES</v>
      </c>
      <c r="N88" s="14" t="str">
        <f ca="1"/>
        <v>YES</v>
      </c>
      <c r="O88" s="14" t="str">
        <f ca="1"/>
        <v/>
      </c>
      <c r="P88" s="14" t="str">
        <f ca="1"/>
        <v>Low Cap</v>
      </c>
    </row>
    <row r="89" spans="1:16">
      <c r="A89" s="14" t="str">
        <f ca="1">IFERROR(__xludf.DUMMYFUNCTION("""COMPUTED_VALUE"""),"Atul Ltd")</f>
        <v>Atul Ltd</v>
      </c>
      <c r="B89" s="15">
        <f ca="1">IFERROR(__xludf.DUMMYFUNCTION("""COMPUTED_VALUE"""),22715.5217056)</f>
        <v>22715.5217056</v>
      </c>
      <c r="C89" s="14">
        <f ca="1">IFERROR(__xludf.DUMMYFUNCTION("""COMPUTED_VALUE"""),7701.2)</f>
        <v>7701.2</v>
      </c>
      <c r="D89" s="14">
        <f ca="1">IFERROR(__xludf.DUMMYFUNCTION("""COMPUTED_VALUE"""),37.5)</f>
        <v>37.5</v>
      </c>
      <c r="E89" s="14">
        <f ca="1">IFERROR(__xludf.DUMMYFUNCTION("""COMPUTED_VALUE"""),10859)</f>
        <v>10859</v>
      </c>
      <c r="F89" s="16">
        <f ca="1">IFERROR(__xludf.DUMMYFUNCTION("""COMPUTED_VALUE"""),0.29080025785063)</f>
        <v>0.29080025785063002</v>
      </c>
      <c r="G89" s="14">
        <f ca="1">IFERROR(__xludf.DUMMYFUNCTION("""COMPUTED_VALUE"""),7602.15)</f>
        <v>7602.15</v>
      </c>
      <c r="H89" s="16">
        <f ca="1">IFERROR(__xludf.DUMMYFUNCTION("""COMPUTED_VALUE"""),0.0130292088422354)</f>
        <v>1.30292088422354E-2</v>
      </c>
      <c r="I89" s="14">
        <f ca="1">IFERROR(__xludf.DUMMYFUNCTION("""COMPUTED_VALUE"""),7679.85)</f>
        <v>7679.85</v>
      </c>
      <c r="J89" s="16">
        <f ca="1">IFERROR(__xludf.DUMMYFUNCTION("""COMPUTED_VALUE"""),0.00278000221358482)</f>
        <v>2.7800022135848201E-3</v>
      </c>
      <c r="K89" s="14" t="str">
        <f ca="1"/>
        <v>Paint</v>
      </c>
      <c r="L89" s="14" t="str">
        <f ca="1"/>
        <v>KANSAINER</v>
      </c>
      <c r="M89" s="14" t="str">
        <f ca="1"/>
        <v>NO</v>
      </c>
      <c r="N89" s="14" t="str">
        <f ca="1"/>
        <v>YES</v>
      </c>
      <c r="O89" s="14" t="str">
        <f ca="1"/>
        <v/>
      </c>
      <c r="P89" s="14" t="str">
        <f ca="1"/>
        <v>Low Cap</v>
      </c>
    </row>
    <row r="90" spans="1:16">
      <c r="A90" s="14" t="str">
        <f ca="1">IFERROR(__xludf.DUMMYFUNCTION("""COMPUTED_VALUE"""),"J K Cement")</f>
        <v>J K Cement</v>
      </c>
      <c r="B90" s="15">
        <f ca="1">IFERROR(__xludf.DUMMYFUNCTION("""COMPUTED_VALUE"""),22430.59)</f>
        <v>22430.59</v>
      </c>
      <c r="C90" s="14">
        <f ca="1">IFERROR(__xludf.DUMMYFUNCTION("""COMPUTED_VALUE"""),2900.45)</f>
        <v>2900.45</v>
      </c>
      <c r="D90" s="14">
        <f ca="1">IFERROR(__xludf.DUMMYFUNCTION("""COMPUTED_VALUE"""),36.07)</f>
        <v>36.07</v>
      </c>
      <c r="E90" s="14">
        <f ca="1">IFERROR(__xludf.DUMMYFUNCTION("""COMPUTED_VALUE"""),3646.25)</f>
        <v>3646.25</v>
      </c>
      <c r="F90" s="16">
        <f ca="1">IFERROR(__xludf.DUMMYFUNCTION("""COMPUTED_VALUE"""),0.204538909838875)</f>
        <v>0.20453890983887499</v>
      </c>
      <c r="G90" s="14">
        <f ca="1">IFERROR(__xludf.DUMMYFUNCTION("""COMPUTED_VALUE"""),2005)</f>
        <v>2005</v>
      </c>
      <c r="H90" s="16">
        <f ca="1">IFERROR(__xludf.DUMMYFUNCTION("""COMPUTED_VALUE"""),0.446608478802992)</f>
        <v>0.44660847880299198</v>
      </c>
      <c r="I90" s="14">
        <f ca="1">IFERROR(__xludf.DUMMYFUNCTION("""COMPUTED_VALUE"""),2905.9)</f>
        <v>2905.9</v>
      </c>
      <c r="J90" s="16">
        <f ca="1">IFERROR(__xludf.DUMMYFUNCTION("""COMPUTED_VALUE"""),-0.00187549468323076)</f>
        <v>-1.8754946832307601E-3</v>
      </c>
      <c r="K90" s="14" t="str">
        <f ca="1"/>
        <v>Reserach</v>
      </c>
      <c r="L90" s="14" t="str">
        <f ca="1"/>
        <v>CRISIL</v>
      </c>
      <c r="M90" s="14" t="str">
        <f ca="1"/>
        <v>NO</v>
      </c>
      <c r="N90" s="14" t="str">
        <f ca="1"/>
        <v>NO</v>
      </c>
      <c r="O90" s="14" t="str">
        <f ca="1"/>
        <v>Good Stock</v>
      </c>
      <c r="P90" s="14" t="str">
        <f ca="1"/>
        <v>Low Cap</v>
      </c>
    </row>
    <row r="91" spans="1:16">
      <c r="A91" s="14" t="str">
        <f ca="1">IFERROR(__xludf.DUMMYFUNCTION("""COMPUTED_VALUE"""),"Kansai Nerolac")</f>
        <v>Kansai Nerolac</v>
      </c>
      <c r="B91" s="15">
        <f ca="1">IFERROR(__xludf.DUMMYFUNCTION("""COMPUTED_VALUE"""),22276.241535)</f>
        <v>22276.241535000001</v>
      </c>
      <c r="C91" s="14">
        <f ca="1">IFERROR(__xludf.DUMMYFUNCTION("""COMPUTED_VALUE"""),415)</f>
        <v>415</v>
      </c>
      <c r="D91" s="14">
        <f ca="1">IFERROR(__xludf.DUMMYFUNCTION("""COMPUTED_VALUE"""),52.87)</f>
        <v>52.87</v>
      </c>
      <c r="E91" s="14">
        <f ca="1">IFERROR(__xludf.DUMMYFUNCTION("""COMPUTED_VALUE"""),624)</f>
        <v>624</v>
      </c>
      <c r="F91" s="16">
        <f ca="1">IFERROR(__xludf.DUMMYFUNCTION("""COMPUTED_VALUE"""),0.334935897435897)</f>
        <v>0.33493589743589702</v>
      </c>
      <c r="G91" s="14">
        <f ca="1">IFERROR(__xludf.DUMMYFUNCTION("""COMPUTED_VALUE"""),358.15)</f>
        <v>358.15</v>
      </c>
      <c r="H91" s="16">
        <f ca="1">IFERROR(__xludf.DUMMYFUNCTION("""COMPUTED_VALUE"""),0.158732374703336)</f>
        <v>0.15873237470333601</v>
      </c>
      <c r="I91" s="14">
        <f ca="1">IFERROR(__xludf.DUMMYFUNCTION("""COMPUTED_VALUE"""),413.05)</f>
        <v>413.05</v>
      </c>
      <c r="J91" s="16">
        <f ca="1">IFERROR(__xludf.DUMMYFUNCTION("""COMPUTED_VALUE"""),0.0047209780898196)</f>
        <v>4.7209780898196003E-3</v>
      </c>
      <c r="K91" s="14" t="str">
        <f ca="1"/>
        <v>NBFC</v>
      </c>
      <c r="L91" s="14" t="str">
        <f ca="1"/>
        <v>BOM:500253</v>
      </c>
      <c r="M91" s="14" t="str">
        <f ca="1"/>
        <v>YES</v>
      </c>
      <c r="N91" s="14" t="str">
        <f ca="1"/>
        <v>YES</v>
      </c>
      <c r="O91" s="14" t="str">
        <f ca="1"/>
        <v/>
      </c>
      <c r="P91" s="14" t="str">
        <f ca="1"/>
        <v>Low Cap</v>
      </c>
    </row>
    <row r="92" spans="1:16">
      <c r="A92" s="14" t="str">
        <f ca="1">IFERROR(__xludf.DUMMYFUNCTION("""COMPUTED_VALUE"""),"Crisil")</f>
        <v>Crisil</v>
      </c>
      <c r="B92" s="15">
        <f ca="1">IFERROR(__xludf.DUMMYFUNCTION("""COMPUTED_VALUE"""),22166.9)</f>
        <v>22166.9</v>
      </c>
      <c r="C92" s="14">
        <f ca="1">IFERROR(__xludf.DUMMYFUNCTION("""COMPUTED_VALUE"""),3020)</f>
        <v>3020</v>
      </c>
      <c r="D92" s="14">
        <f ca="1">IFERROR(__xludf.DUMMYFUNCTION("""COMPUTED_VALUE"""),38.36)</f>
        <v>38.36</v>
      </c>
      <c r="E92" s="14">
        <f ca="1">IFERROR(__xludf.DUMMYFUNCTION("""COMPUTED_VALUE"""),3863.55)</f>
        <v>3863.55</v>
      </c>
      <c r="F92" s="16">
        <f ca="1">IFERROR(__xludf.DUMMYFUNCTION("""COMPUTED_VALUE"""),0.218335468675182)</f>
        <v>0.218335468675182</v>
      </c>
      <c r="G92" s="14">
        <f ca="1">IFERROR(__xludf.DUMMYFUNCTION("""COMPUTED_VALUE"""),2540)</f>
        <v>2540</v>
      </c>
      <c r="H92" s="16">
        <f ca="1">IFERROR(__xludf.DUMMYFUNCTION("""COMPUTED_VALUE"""),0.188976377952755)</f>
        <v>0.18897637795275499</v>
      </c>
      <c r="I92" s="14">
        <f ca="1">IFERROR(__xludf.DUMMYFUNCTION("""COMPUTED_VALUE"""),3044.5)</f>
        <v>3044.5</v>
      </c>
      <c r="J92" s="16">
        <f ca="1">IFERROR(__xludf.DUMMYFUNCTION("""COMPUTED_VALUE"""),-0.00804729840696337)</f>
        <v>-8.0472984069633706E-3</v>
      </c>
      <c r="K92" s="14" t="str">
        <f ca="1"/>
        <v>Pharma</v>
      </c>
      <c r="L92" s="14" t="str">
        <f ca="1"/>
        <v>IPCALAB</v>
      </c>
      <c r="M92" s="14" t="str">
        <f ca="1"/>
        <v>NO</v>
      </c>
      <c r="N92" s="14" t="str">
        <f ca="1"/>
        <v>YES</v>
      </c>
      <c r="O92" s="14" t="str">
        <f ca="1"/>
        <v/>
      </c>
      <c r="P92" s="14" t="str">
        <f ca="1"/>
        <v>Low Cap</v>
      </c>
    </row>
    <row r="93" spans="1:16">
      <c r="A93" s="14" t="str">
        <f ca="1">IFERROR(__xludf.DUMMYFUNCTION("""COMPUTED_VALUE"""),"LIC Housing Finance")</f>
        <v>LIC Housing Finance</v>
      </c>
      <c r="B93" s="15">
        <f ca="1">IFERROR(__xludf.DUMMYFUNCTION("""COMPUTED_VALUE"""),22159.2659823)</f>
        <v>22159.265982299999</v>
      </c>
      <c r="C93" s="14">
        <f ca="1">IFERROR(__xludf.DUMMYFUNCTION("""COMPUTED_VALUE"""),402.9)</f>
        <v>402.9</v>
      </c>
      <c r="D93" s="14">
        <f ca="1">IFERROR(__xludf.DUMMYFUNCTION("""COMPUTED_VALUE"""),6.85)</f>
        <v>6.85</v>
      </c>
      <c r="E93" s="14">
        <f ca="1">IFERROR(__xludf.DUMMYFUNCTION("""COMPUTED_VALUE"""),443.5)</f>
        <v>443.5</v>
      </c>
      <c r="F93" s="16">
        <f ca="1">IFERROR(__xludf.DUMMYFUNCTION("""COMPUTED_VALUE"""),0.0915445321307779)</f>
        <v>9.15445321307779E-2</v>
      </c>
      <c r="G93" s="14">
        <f ca="1">IFERROR(__xludf.DUMMYFUNCTION("""COMPUTED_VALUE"""),291.75)</f>
        <v>291.75</v>
      </c>
      <c r="H93" s="16">
        <f ca="1">IFERROR(__xludf.DUMMYFUNCTION("""COMPUTED_VALUE"""),0.380976863753213)</f>
        <v>0.38097686375321299</v>
      </c>
      <c r="I93" s="14">
        <f ca="1">IFERROR(__xludf.DUMMYFUNCTION("""COMPUTED_VALUE"""),400.2)</f>
        <v>400.2</v>
      </c>
      <c r="J93" s="16">
        <f ca="1">IFERROR(__xludf.DUMMYFUNCTION("""COMPUTED_VALUE"""),0.00674662668665664)</f>
        <v>6.7466266866566399E-3</v>
      </c>
      <c r="K93" s="14" t="str">
        <f ca="1"/>
        <v>Manufacturing</v>
      </c>
      <c r="L93" s="14" t="str">
        <f ca="1"/>
        <v>DIXON</v>
      </c>
      <c r="M93" s="14" t="str">
        <f ca="1"/>
        <v>NO</v>
      </c>
      <c r="N93" s="14" t="str">
        <f ca="1"/>
        <v>NO</v>
      </c>
      <c r="O93" s="14" t="str">
        <f ca="1"/>
        <v>Good Stock</v>
      </c>
      <c r="P93" s="14" t="str">
        <f ca="1"/>
        <v>Low Cap</v>
      </c>
    </row>
    <row r="94" spans="1:16">
      <c r="A94" s="14" t="str">
        <f ca="1">IFERROR(__xludf.DUMMYFUNCTION("""COMPUTED_VALUE"""),"IPCA Lab")</f>
        <v>IPCA Lab</v>
      </c>
      <c r="B94" s="15">
        <f ca="1">IFERROR(__xludf.DUMMYFUNCTION("""COMPUTED_VALUE"""),22090.03)</f>
        <v>22090.03</v>
      </c>
      <c r="C94" s="14">
        <f ca="1">IFERROR(__xludf.DUMMYFUNCTION("""COMPUTED_VALUE"""),872.85)</f>
        <v>872.85</v>
      </c>
      <c r="D94" s="14">
        <f ca="1">IFERROR(__xludf.DUMMYFUNCTION("""COMPUTED_VALUE"""),42.96)</f>
        <v>42.96</v>
      </c>
      <c r="E94" s="14">
        <f ca="1">IFERROR(__xludf.DUMMYFUNCTION("""COMPUTED_VALUE"""),1095)</f>
        <v>1095</v>
      </c>
      <c r="F94" s="16">
        <f ca="1">IFERROR(__xludf.DUMMYFUNCTION("""COMPUTED_VALUE"""),0.202876712328767)</f>
        <v>0.202876712328767</v>
      </c>
      <c r="G94" s="14">
        <f ca="1">IFERROR(__xludf.DUMMYFUNCTION("""COMPUTED_VALUE"""),830)</f>
        <v>830</v>
      </c>
      <c r="H94" s="16">
        <f ca="1">IFERROR(__xludf.DUMMYFUNCTION("""COMPUTED_VALUE"""),0.0516265060240964)</f>
        <v>5.1626506024096401E-2</v>
      </c>
      <c r="I94" s="14">
        <f ca="1">IFERROR(__xludf.DUMMYFUNCTION("""COMPUTED_VALUE"""),868.6)</f>
        <v>868.6</v>
      </c>
      <c r="J94" s="16">
        <f ca="1">IFERROR(__xludf.DUMMYFUNCTION("""COMPUTED_VALUE"""),0.00489293115358047)</f>
        <v>4.8929311535804701E-3</v>
      </c>
      <c r="K94" s="14" t="str">
        <f ca="1"/>
        <v>Consumer Electrical</v>
      </c>
      <c r="L94" s="14" t="str">
        <f ca="1"/>
        <v>CROMPTON</v>
      </c>
      <c r="M94" s="14" t="str">
        <f ca="1"/>
        <v>NO</v>
      </c>
      <c r="N94" s="14" t="str">
        <f ca="1"/>
        <v>YES</v>
      </c>
      <c r="O94" s="14" t="str">
        <f ca="1"/>
        <v/>
      </c>
      <c r="P94" s="14" t="str">
        <f ca="1"/>
        <v>Low Cap</v>
      </c>
    </row>
    <row r="95" spans="1:16">
      <c r="A95" s="14" t="str">
        <f ca="1">IFERROR(__xludf.DUMMYFUNCTION("""COMPUTED_VALUE"""),"Dixon Technologies")</f>
        <v>Dixon Technologies</v>
      </c>
      <c r="B95" s="15">
        <f ca="1">IFERROR(__xludf.DUMMYFUNCTION("""COMPUTED_VALUE"""),21650.114525)</f>
        <v>21650.114525000001</v>
      </c>
      <c r="C95" s="14">
        <f ca="1">IFERROR(__xludf.DUMMYFUNCTION("""COMPUTED_VALUE"""),3635)</f>
        <v>3635</v>
      </c>
      <c r="D95" s="14">
        <f ca="1">IFERROR(__xludf.DUMMYFUNCTION("""COMPUTED_VALUE"""),93.72)</f>
        <v>93.72</v>
      </c>
      <c r="E95" s="14">
        <f ca="1">IFERROR(__xludf.DUMMYFUNCTION("""COMPUTED_VALUE"""),5444.1)</f>
        <v>5444.1</v>
      </c>
      <c r="F95" s="16">
        <f ca="1">IFERROR(__xludf.DUMMYFUNCTION("""COMPUTED_VALUE"""),0.332304696827758)</f>
        <v>0.33230469682775798</v>
      </c>
      <c r="G95" s="14">
        <f ca="1">IFERROR(__xludf.DUMMYFUNCTION("""COMPUTED_VALUE"""),3180.55)</f>
        <v>3180.55</v>
      </c>
      <c r="H95" s="16">
        <f ca="1">IFERROR(__xludf.DUMMYFUNCTION("""COMPUTED_VALUE"""),0.14288409237396)</f>
        <v>0.14288409237395999</v>
      </c>
      <c r="I95" s="14">
        <f ca="1">IFERROR(__xludf.DUMMYFUNCTION("""COMPUTED_VALUE"""),3651.05)</f>
        <v>3651.05</v>
      </c>
      <c r="J95" s="16">
        <f ca="1">IFERROR(__xludf.DUMMYFUNCTION("""COMPUTED_VALUE"""),-0.00439599567247783)</f>
        <v>-4.3959956724778301E-3</v>
      </c>
      <c r="K95" s="14" t="str">
        <f ca="1"/>
        <v>Chemical</v>
      </c>
      <c r="L95" s="14" t="str">
        <f ca="1"/>
        <v>AARTIIND</v>
      </c>
      <c r="M95" s="14" t="str">
        <f ca="1"/>
        <v>YES</v>
      </c>
      <c r="N95" s="14" t="str">
        <f ca="1"/>
        <v>YES</v>
      </c>
      <c r="O95" s="14" t="str">
        <f ca="1"/>
        <v/>
      </c>
      <c r="P95" s="14" t="str">
        <f ca="1"/>
        <v>Low Cap</v>
      </c>
    </row>
    <row r="96" spans="1:16">
      <c r="A96" s="14" t="str">
        <f ca="1">IFERROR(__xludf.DUMMYFUNCTION("""COMPUTED_VALUE"""),"Crompton Greves")</f>
        <v>Crompton Greves</v>
      </c>
      <c r="B96" s="15">
        <f ca="1">IFERROR(__xludf.DUMMYFUNCTION("""COMPUTED_VALUE"""),21451.6044776)</f>
        <v>21451.604477600002</v>
      </c>
      <c r="C96" s="14">
        <f ca="1">IFERROR(__xludf.DUMMYFUNCTION("""COMPUTED_VALUE"""),337.35)</f>
        <v>337.35</v>
      </c>
      <c r="D96" s="14">
        <f ca="1">IFERROR(__xludf.DUMMYFUNCTION("""COMPUTED_VALUE"""),36.77)</f>
        <v>36.770000000000003</v>
      </c>
      <c r="E96" s="14">
        <f ca="1">IFERROR(__xludf.DUMMYFUNCTION("""COMPUTED_VALUE"""),451.95)</f>
        <v>451.95</v>
      </c>
      <c r="F96" s="16">
        <f ca="1">IFERROR(__xludf.DUMMYFUNCTION("""COMPUTED_VALUE"""),0.253567872552273)</f>
        <v>0.25356787255227298</v>
      </c>
      <c r="G96" s="14">
        <f ca="1">IFERROR(__xludf.DUMMYFUNCTION("""COMPUTED_VALUE"""),312)</f>
        <v>312</v>
      </c>
      <c r="H96" s="16">
        <f ca="1">IFERROR(__xludf.DUMMYFUNCTION("""COMPUTED_VALUE"""),0.08125)</f>
        <v>8.1250000000000003E-2</v>
      </c>
      <c r="I96" s="14">
        <f ca="1">IFERROR(__xludf.DUMMYFUNCTION("""COMPUTED_VALUE"""),338)</f>
        <v>338</v>
      </c>
      <c r="J96" s="16">
        <f ca="1">IFERROR(__xludf.DUMMYFUNCTION("""COMPUTED_VALUE"""),-0.00192307692307685)</f>
        <v>-1.9230769230768499E-3</v>
      </c>
      <c r="K96" s="14" t="str">
        <f ca="1"/>
        <v>Agrochemical</v>
      </c>
      <c r="L96" s="14" t="str">
        <f ca="1"/>
        <v>BAYERCROP</v>
      </c>
      <c r="M96" s="14" t="str">
        <f ca="1"/>
        <v>NO</v>
      </c>
      <c r="N96" s="14" t="str">
        <f ca="1"/>
        <v>YES</v>
      </c>
      <c r="O96" s="14" t="str">
        <f ca="1"/>
        <v/>
      </c>
      <c r="P96" s="14" t="str">
        <f ca="1"/>
        <v>Low Cap</v>
      </c>
    </row>
    <row r="97" spans="1:16">
      <c r="A97" s="14" t="str">
        <f ca="1">IFERROR(__xludf.DUMMYFUNCTION("""COMPUTED_VALUE"""),"Aarti Industries")</f>
        <v>Aarti Industries</v>
      </c>
      <c r="B97" s="15">
        <f ca="1">IFERROR(__xludf.DUMMYFUNCTION("""COMPUTED_VALUE"""),21081.42)</f>
        <v>21081.42</v>
      </c>
      <c r="C97" s="14">
        <f ca="1">IFERROR(__xludf.DUMMYFUNCTION("""COMPUTED_VALUE"""),581.8)</f>
        <v>581.79999999999995</v>
      </c>
      <c r="D97" s="14">
        <f ca="1">IFERROR(__xludf.DUMMYFUNCTION("""COMPUTED_VALUE"""),17.2)</f>
        <v>17.2</v>
      </c>
      <c r="E97" s="14">
        <f ca="1">IFERROR(__xludf.DUMMYFUNCTION("""COMPUTED_VALUE"""),1118)</f>
        <v>1118</v>
      </c>
      <c r="F97" s="16">
        <f ca="1">IFERROR(__xludf.DUMMYFUNCTION("""COMPUTED_VALUE"""),0.479606440071556)</f>
        <v>0.47960644007155601</v>
      </c>
      <c r="G97" s="14">
        <f ca="1">IFERROR(__xludf.DUMMYFUNCTION("""COMPUTED_VALUE"""),579)</f>
        <v>579</v>
      </c>
      <c r="H97" s="16">
        <f ca="1">IFERROR(__xludf.DUMMYFUNCTION("""COMPUTED_VALUE"""),0.00483592400690838)</f>
        <v>4.8359240069083802E-3</v>
      </c>
      <c r="I97" s="14">
        <f ca="1">IFERROR(__xludf.DUMMYFUNCTION("""COMPUTED_VALUE"""),592.4)</f>
        <v>592.4</v>
      </c>
      <c r="J97" s="16">
        <f ca="1">IFERROR(__xludf.DUMMYFUNCTION("""COMPUTED_VALUE"""),-0.0178933153274814)</f>
        <v>-1.78933153274814E-2</v>
      </c>
      <c r="K97" s="14" t="str">
        <f ca="1"/>
        <v>Chemical</v>
      </c>
      <c r="L97" s="14" t="str">
        <f ca="1"/>
        <v>VINATIORGA</v>
      </c>
      <c r="M97" s="14" t="str">
        <f ca="1"/>
        <v>YES</v>
      </c>
      <c r="N97" s="14" t="str">
        <f ca="1"/>
        <v>YES</v>
      </c>
      <c r="O97" s="14" t="str">
        <f ca="1"/>
        <v/>
      </c>
      <c r="P97" s="14" t="str">
        <f ca="1"/>
        <v>Low Cap</v>
      </c>
    </row>
    <row r="98" spans="1:16">
      <c r="A98" s="14" t="str">
        <f ca="1">IFERROR(__xludf.DUMMYFUNCTION("""COMPUTED_VALUE"""),"Bayer Cropscience")</f>
        <v>Bayer Cropscience</v>
      </c>
      <c r="B98" s="15">
        <f ca="1">IFERROR(__xludf.DUMMYFUNCTION("""COMPUTED_VALUE"""),21050.0222911)</f>
        <v>21050.022291099998</v>
      </c>
      <c r="C98" s="14">
        <f ca="1">IFERROR(__xludf.DUMMYFUNCTION("""COMPUTED_VALUE"""),4669.05)</f>
        <v>4669.05</v>
      </c>
      <c r="D98" s="14">
        <f ca="1">IFERROR(__xludf.DUMMYFUNCTION("""COMPUTED_VALUE"""),29.86)</f>
        <v>29.86</v>
      </c>
      <c r="E98" s="14">
        <f ca="1">IFERROR(__xludf.DUMMYFUNCTION("""COMPUTED_VALUE"""),5667.75)</f>
        <v>5667.75</v>
      </c>
      <c r="F98" s="16">
        <f ca="1">IFERROR(__xludf.DUMMYFUNCTION("""COMPUTED_VALUE"""),0.176207489744607)</f>
        <v>0.17620748974460701</v>
      </c>
      <c r="G98" s="14">
        <f ca="1">IFERROR(__xludf.DUMMYFUNCTION("""COMPUTED_VALUE"""),4218.05)</f>
        <v>4218.05</v>
      </c>
      <c r="H98" s="16">
        <f ca="1">IFERROR(__xludf.DUMMYFUNCTION("""COMPUTED_VALUE"""),0.106921444743424)</f>
        <v>0.10692144474342399</v>
      </c>
      <c r="I98" s="14">
        <f ca="1">IFERROR(__xludf.DUMMYFUNCTION("""COMPUTED_VALUE"""),4647.55)</f>
        <v>4647.55</v>
      </c>
      <c r="J98" s="16">
        <f ca="1">IFERROR(__xludf.DUMMYFUNCTION("""COMPUTED_VALUE"""),0.00462609331798474)</f>
        <v>4.6260933179847396E-3</v>
      </c>
      <c r="K98" s="14" t="str">
        <f ca="1"/>
        <v>Footwear</v>
      </c>
      <c r="L98" s="14" t="str">
        <f ca="1"/>
        <v>BATAINDIA</v>
      </c>
      <c r="M98" s="14" t="str">
        <f ca="1"/>
        <v>NO</v>
      </c>
      <c r="N98" s="14" t="str">
        <f ca="1"/>
        <v>YES</v>
      </c>
      <c r="O98" s="14" t="str">
        <f ca="1"/>
        <v/>
      </c>
      <c r="P98" s="14" t="str">
        <f ca="1"/>
        <v>Low Cap</v>
      </c>
    </row>
    <row r="99" spans="1:16">
      <c r="A99" s="14" t="str">
        <f ca="1">IFERROR(__xludf.DUMMYFUNCTION("""COMPUTED_VALUE"""),"Vinita Organics")</f>
        <v>Vinita Organics</v>
      </c>
      <c r="B99" s="15">
        <f ca="1">IFERROR(__xludf.DUMMYFUNCTION("""COMPUTED_VALUE"""),20604.2)</f>
        <v>20604.2</v>
      </c>
      <c r="C99" s="14">
        <f ca="1">IFERROR(__xludf.DUMMYFUNCTION("""COMPUTED_VALUE"""),2000)</f>
        <v>2000</v>
      </c>
      <c r="D99" s="14">
        <f ca="1">IFERROR(__xludf.DUMMYFUNCTION("""COMPUTED_VALUE"""),51.19)</f>
        <v>51.19</v>
      </c>
      <c r="E99" s="14">
        <f ca="1">IFERROR(__xludf.DUMMYFUNCTION("""COMPUTED_VALUE"""),2377)</f>
        <v>2377</v>
      </c>
      <c r="F99" s="16">
        <f ca="1">IFERROR(__xludf.DUMMYFUNCTION("""COMPUTED_VALUE"""),0.158603281447202)</f>
        <v>0.15860328144720201</v>
      </c>
      <c r="G99" s="14">
        <f ca="1">IFERROR(__xludf.DUMMYFUNCTION("""COMPUTED_VALUE"""),1674.2)</f>
        <v>1674.2</v>
      </c>
      <c r="H99" s="16">
        <f ca="1">IFERROR(__xludf.DUMMYFUNCTION("""COMPUTED_VALUE"""),0.194600406164138)</f>
        <v>0.19460040616413801</v>
      </c>
      <c r="I99" s="14">
        <f ca="1">IFERROR(__xludf.DUMMYFUNCTION("""COMPUTED_VALUE"""),2014.85)</f>
        <v>2014.85</v>
      </c>
      <c r="J99" s="16">
        <f ca="1">IFERROR(__xludf.DUMMYFUNCTION("""COMPUTED_VALUE"""),-0.00737027570290587)</f>
        <v>-7.3702757029058697E-3</v>
      </c>
      <c r="K99" s="14" t="str">
        <f ca="1"/>
        <v>Chemical</v>
      </c>
      <c r="L99" s="14" t="str">
        <f ca="1"/>
        <v>BOM:532504</v>
      </c>
      <c r="M99" s="14" t="str">
        <f ca="1"/>
        <v>NO</v>
      </c>
      <c r="N99" s="14" t="str">
        <f ca="1"/>
        <v>YES</v>
      </c>
      <c r="O99" s="14" t="str">
        <f ca="1"/>
        <v/>
      </c>
      <c r="P99" s="14" t="str">
        <f ca="1"/>
        <v>Low Cap</v>
      </c>
    </row>
    <row r="100" spans="1:16">
      <c r="A100" s="14" t="str">
        <f ca="1">IFERROR(__xludf.DUMMYFUNCTION("""COMPUTED_VALUE"""),"Bata India")</f>
        <v>Bata India</v>
      </c>
      <c r="B100" s="15">
        <f ca="1">IFERROR(__xludf.DUMMYFUNCTION("""COMPUTED_VALUE"""),20286.8999472)</f>
        <v>20286.8999472</v>
      </c>
      <c r="C100" s="14">
        <f ca="1">IFERROR(__xludf.DUMMYFUNCTION("""COMPUTED_VALUE"""),1580)</f>
        <v>1580</v>
      </c>
      <c r="D100" s="14">
        <f ca="1">IFERROR(__xludf.DUMMYFUNCTION("""COMPUTED_VALUE"""),65.53)</f>
        <v>65.53</v>
      </c>
      <c r="E100" s="14">
        <f ca="1">IFERROR(__xludf.DUMMYFUNCTION("""COMPUTED_VALUE"""),2122)</f>
        <v>2122</v>
      </c>
      <c r="F100" s="16">
        <f ca="1">IFERROR(__xludf.DUMMYFUNCTION("""COMPUTED_VALUE"""),0.255419415645617)</f>
        <v>0.25541941564561699</v>
      </c>
      <c r="G100" s="14">
        <f ca="1">IFERROR(__xludf.DUMMYFUNCTION("""COMPUTED_VALUE"""),1551.1)</f>
        <v>1551.1</v>
      </c>
      <c r="H100" s="16">
        <f ca="1">IFERROR(__xludf.DUMMYFUNCTION("""COMPUTED_VALUE"""),0.0186319386242022)</f>
        <v>1.8631938624202201E-2</v>
      </c>
      <c r="I100" s="14">
        <f ca="1">IFERROR(__xludf.DUMMYFUNCTION("""COMPUTED_VALUE"""),1636.6)</f>
        <v>1636.6</v>
      </c>
      <c r="J100" s="16">
        <f ca="1">IFERROR(__xludf.DUMMYFUNCTION("""COMPUTED_VALUE"""),-0.0345838934376145)</f>
        <v>-3.4583893437614498E-2</v>
      </c>
      <c r="K100" s="14" t="str">
        <f ca="1"/>
        <v>Automobile Ancilliary</v>
      </c>
      <c r="L100" s="14" t="str">
        <f ca="1"/>
        <v>ENDURANCE</v>
      </c>
      <c r="M100" s="14" t="str">
        <f ca="1"/>
        <v>NO</v>
      </c>
      <c r="N100" s="14" t="str">
        <f ca="1"/>
        <v>YES</v>
      </c>
      <c r="O100" s="14" t="str">
        <f ca="1"/>
        <v/>
      </c>
      <c r="P100" s="14" t="str">
        <f ca="1"/>
        <v>Low Cap</v>
      </c>
    </row>
    <row r="101" spans="1:16">
      <c r="A101" s="14" t="str">
        <f ca="1">IFERROR(__xludf.DUMMYFUNCTION("""COMPUTED_VALUE"""),"Navin Flourine")</f>
        <v>Navin Flourine</v>
      </c>
      <c r="B101" s="15">
        <f ca="1">IFERROR(__xludf.DUMMYFUNCTION("""COMPUTED_VALUE"""),20217.231452)</f>
        <v>20217.231452</v>
      </c>
      <c r="C101" s="14">
        <f ca="1">IFERROR(__xludf.DUMMYFUNCTION("""COMPUTED_VALUE"""),4080.6)</f>
        <v>4080.6</v>
      </c>
      <c r="D101" s="14">
        <f ca="1">IFERROR(__xludf.DUMMYFUNCTION("""COMPUTED_VALUE"""),73.24)</f>
        <v>73.239999999999995</v>
      </c>
      <c r="E101" s="14">
        <f ca="1">IFERROR(__xludf.DUMMYFUNCTION("""COMPUTED_VALUE"""),4847.35)</f>
        <v>4847.3500000000004</v>
      </c>
      <c r="F101" s="16">
        <f ca="1">IFERROR(__xludf.DUMMYFUNCTION("""COMPUTED_VALUE"""),0.15817921132165)</f>
        <v>0.15817921132165</v>
      </c>
      <c r="G101" s="14">
        <f ca="1">IFERROR(__xludf.DUMMYFUNCTION("""COMPUTED_VALUE"""),3361.45)</f>
        <v>3361.45</v>
      </c>
      <c r="H101" s="16">
        <f ca="1">IFERROR(__xludf.DUMMYFUNCTION("""COMPUTED_VALUE"""),0.213940412619554)</f>
        <v>0.21394041261955399</v>
      </c>
      <c r="I101" s="14">
        <f ca="1">IFERROR(__xludf.DUMMYFUNCTION("""COMPUTED_VALUE"""),4127.1)</f>
        <v>4127.1000000000004</v>
      </c>
      <c r="J101" s="16">
        <f ca="1">IFERROR(__xludf.DUMMYFUNCTION("""COMPUTED_VALUE"""),-0.0112669913498583)</f>
        <v>-1.1266991349858301E-2</v>
      </c>
      <c r="K101" s="14" t="str">
        <f ca="1"/>
        <v>Pharma</v>
      </c>
      <c r="L101" s="14" t="str">
        <f ca="1"/>
        <v>BOM:500680</v>
      </c>
      <c r="M101" s="14" t="str">
        <f ca="1"/>
        <v>NO</v>
      </c>
      <c r="N101" s="14" t="str">
        <f ca="1"/>
        <v>YES</v>
      </c>
      <c r="O101" s="14" t="str">
        <f ca="1"/>
        <v/>
      </c>
      <c r="P101" s="14" t="str">
        <f ca="1"/>
        <v>Low Cap</v>
      </c>
    </row>
    <row r="102" spans="1:16">
      <c r="A102" s="14" t="str">
        <f ca="1">IFERROR(__xludf.DUMMYFUNCTION("""COMPUTED_VALUE"""),"Endurance Technology")</f>
        <v>Endurance Technology</v>
      </c>
      <c r="B102" s="15">
        <f ca="1">IFERROR(__xludf.DUMMYFUNCTION("""COMPUTED_VALUE"""),19679.44)</f>
        <v>19679.439999999999</v>
      </c>
      <c r="C102" s="14">
        <f ca="1">IFERROR(__xludf.DUMMYFUNCTION("""COMPUTED_VALUE"""),1398.5)</f>
        <v>1398.5</v>
      </c>
      <c r="D102" s="14">
        <f ca="1">IFERROR(__xludf.DUMMYFUNCTION("""COMPUTED_VALUE"""),42.23)</f>
        <v>42.23</v>
      </c>
      <c r="E102" s="14">
        <f ca="1">IFERROR(__xludf.DUMMYFUNCTION("""COMPUTED_VALUE"""),1736.15)</f>
        <v>1736.15</v>
      </c>
      <c r="F102" s="16">
        <f ca="1">IFERROR(__xludf.DUMMYFUNCTION("""COMPUTED_VALUE"""),0.194482043602223)</f>
        <v>0.19448204360222299</v>
      </c>
      <c r="G102" s="14">
        <f ca="1">IFERROR(__xludf.DUMMYFUNCTION("""COMPUTED_VALUE"""),1047.2)</f>
        <v>1047.2</v>
      </c>
      <c r="H102" s="16">
        <f ca="1">IFERROR(__xludf.DUMMYFUNCTION("""COMPUTED_VALUE"""),0.335466004583651)</f>
        <v>0.335466004583651</v>
      </c>
      <c r="I102" s="14">
        <f ca="1">IFERROR(__xludf.DUMMYFUNCTION("""COMPUTED_VALUE"""),1401.15)</f>
        <v>1401.15</v>
      </c>
      <c r="J102" s="16">
        <f ca="1">IFERROR(__xludf.DUMMYFUNCTION("""COMPUTED_VALUE"""),-0.00189130357206586)</f>
        <v>-1.89130357206586E-3</v>
      </c>
      <c r="K102" s="14" t="str">
        <f ca="1"/>
        <v>Pharma</v>
      </c>
      <c r="L102" s="14" t="str">
        <f ca="1"/>
        <v>LAURUSLABS</v>
      </c>
      <c r="M102" s="14" t="str">
        <f ca="1"/>
        <v>NO</v>
      </c>
      <c r="N102" s="14" t="str">
        <f ca="1"/>
        <v>NO</v>
      </c>
      <c r="O102" s="14" t="str">
        <f ca="1"/>
        <v>Good Stock</v>
      </c>
      <c r="P102" s="14" t="str">
        <f ca="1"/>
        <v>Low Cap</v>
      </c>
    </row>
    <row r="103" spans="1:16">
      <c r="A103" s="14" t="str">
        <f ca="1">IFERROR(__xludf.DUMMYFUNCTION("""COMPUTED_VALUE"""),"Pfizer")</f>
        <v>Pfizer</v>
      </c>
      <c r="B103" s="15">
        <f ca="1">IFERROR(__xludf.DUMMYFUNCTION("""COMPUTED_VALUE"""),19278.55)</f>
        <v>19278.55</v>
      </c>
      <c r="C103" s="14">
        <f ca="1">IFERROR(__xludf.DUMMYFUNCTION("""COMPUTED_VALUE"""),4224.9)</f>
        <v>4224.8999999999996</v>
      </c>
      <c r="D103" s="14">
        <f ca="1">IFERROR(__xludf.DUMMYFUNCTION("""COMPUTED_VALUE"""),31.52)</f>
        <v>31.52</v>
      </c>
      <c r="E103" s="14">
        <f ca="1">IFERROR(__xludf.DUMMYFUNCTION("""COMPUTED_VALUE"""),4946.1)</f>
        <v>4946.1000000000004</v>
      </c>
      <c r="F103" s="16">
        <f ca="1">IFERROR(__xludf.DUMMYFUNCTION("""COMPUTED_VALUE"""),0.145811851761994)</f>
        <v>0.14581185176199399</v>
      </c>
      <c r="G103" s="14">
        <f ca="1">IFERROR(__xludf.DUMMYFUNCTION("""COMPUTED_VALUE"""),4056)</f>
        <v>4056</v>
      </c>
      <c r="H103" s="16">
        <f ca="1">IFERROR(__xludf.DUMMYFUNCTION("""COMPUTED_VALUE"""),0.0416420118343194)</f>
        <v>4.1642011834319398E-2</v>
      </c>
      <c r="I103" s="14">
        <f ca="1">IFERROR(__xludf.DUMMYFUNCTION("""COMPUTED_VALUE"""),4254)</f>
        <v>4254</v>
      </c>
      <c r="J103" s="16">
        <f ca="1">IFERROR(__xludf.DUMMYFUNCTION("""COMPUTED_VALUE"""),-0.00684062059238372)</f>
        <v>-6.8406205923837197E-3</v>
      </c>
      <c r="K103" s="14" t="str">
        <f ca="1"/>
        <v>IT</v>
      </c>
      <c r="L103" s="14" t="str">
        <f ca="1"/>
        <v>BOM:542651</v>
      </c>
      <c r="M103" s="14" t="str">
        <f ca="1"/>
        <v>NO</v>
      </c>
      <c r="N103" s="14" t="str">
        <f ca="1"/>
        <v>YES</v>
      </c>
      <c r="O103" s="14" t="str">
        <f ca="1"/>
        <v/>
      </c>
      <c r="P103" s="14" t="str">
        <f ca="1"/>
        <v>Low Cap</v>
      </c>
    </row>
    <row r="104" spans="1:16">
      <c r="A104" s="14" t="str">
        <f ca="1">IFERROR(__xludf.DUMMYFUNCTION("""COMPUTED_VALUE"""),"Lauras Lab")</f>
        <v>Lauras Lab</v>
      </c>
      <c r="B104" s="15">
        <f ca="1">IFERROR(__xludf.DUMMYFUNCTION("""COMPUTED_VALUE"""),19213.8702946)</f>
        <v>19213.870294600001</v>
      </c>
      <c r="C104" s="14">
        <f ca="1">IFERROR(__xludf.DUMMYFUNCTION("""COMPUTED_VALUE"""),357.4)</f>
        <v>357.4</v>
      </c>
      <c r="D104" s="14">
        <f ca="1">IFERROR(__xludf.DUMMYFUNCTION("""COMPUTED_VALUE"""),22.19)</f>
        <v>22.19</v>
      </c>
      <c r="E104" s="14">
        <f ca="1">IFERROR(__xludf.DUMMYFUNCTION("""COMPUTED_VALUE"""),626.3)</f>
        <v>626.29999999999995</v>
      </c>
      <c r="F104" s="16">
        <f ca="1">IFERROR(__xludf.DUMMYFUNCTION("""COMPUTED_VALUE"""),0.42934695832668)</f>
        <v>0.42934695832668002</v>
      </c>
      <c r="G104" s="14">
        <f ca="1">IFERROR(__xludf.DUMMYFUNCTION("""COMPUTED_VALUE"""),354)</f>
        <v>354</v>
      </c>
      <c r="H104" s="16">
        <f ca="1">IFERROR(__xludf.DUMMYFUNCTION("""COMPUTED_VALUE"""),0.00960451977401123)</f>
        <v>9.6045197740112307E-3</v>
      </c>
      <c r="I104" s="14">
        <f ca="1">IFERROR(__xludf.DUMMYFUNCTION("""COMPUTED_VALUE"""),360.4)</f>
        <v>360.4</v>
      </c>
      <c r="J104" s="16">
        <f ca="1">IFERROR(__xludf.DUMMYFUNCTION("""COMPUTED_VALUE"""),-0.00832408435072142)</f>
        <v>-8.3240843507214196E-3</v>
      </c>
      <c r="K104" s="14" t="str">
        <f ca="1"/>
        <v>Consumer Electrical</v>
      </c>
      <c r="L104" s="14" t="str">
        <f ca="1"/>
        <v>WHIRLPOOL</v>
      </c>
      <c r="M104" s="14" t="str">
        <f ca="1"/>
        <v>YES</v>
      </c>
      <c r="N104" s="14" t="str">
        <f ca="1"/>
        <v>YES</v>
      </c>
      <c r="O104" s="14" t="str">
        <f ca="1"/>
        <v/>
      </c>
      <c r="P104" s="14" t="str">
        <f ca="1"/>
        <v>Low Cap</v>
      </c>
    </row>
    <row r="105" spans="1:16">
      <c r="A105" s="14" t="str">
        <f ca="1">IFERROR(__xludf.DUMMYFUNCTION("""COMPUTED_VALUE"""),"KPIT")</f>
        <v>KPIT</v>
      </c>
      <c r="B105" s="15">
        <f ca="1">IFERROR(__xludf.DUMMYFUNCTION("""COMPUTED_VALUE"""),18827.9516699)</f>
        <v>18827.951669900001</v>
      </c>
      <c r="C105" s="14">
        <f ca="1">IFERROR(__xludf.DUMMYFUNCTION("""COMPUTED_VALUE"""),696.3)</f>
        <v>696.3</v>
      </c>
      <c r="D105" s="14">
        <f ca="1">IFERROR(__xludf.DUMMYFUNCTION("""COMPUTED_VALUE"""),59.82)</f>
        <v>59.82</v>
      </c>
      <c r="E105" s="14">
        <f ca="1">IFERROR(__xludf.DUMMYFUNCTION("""COMPUTED_VALUE"""),764.25)</f>
        <v>764.25</v>
      </c>
      <c r="F105" s="16">
        <f ca="1">IFERROR(__xludf.DUMMYFUNCTION("""COMPUTED_VALUE"""),0.0889106967615309)</f>
        <v>8.8910696761530905E-2</v>
      </c>
      <c r="G105" s="14">
        <f ca="1">IFERROR(__xludf.DUMMYFUNCTION("""COMPUTED_VALUE"""),440)</f>
        <v>440</v>
      </c>
      <c r="H105" s="16">
        <f ca="1">IFERROR(__xludf.DUMMYFUNCTION("""COMPUTED_VALUE"""),0.582499999999999)</f>
        <v>0.58249999999999902</v>
      </c>
      <c r="I105" s="14">
        <f ca="1">IFERROR(__xludf.DUMMYFUNCTION("""COMPUTED_VALUE"""),692.45)</f>
        <v>692.45</v>
      </c>
      <c r="J105" s="16">
        <f ca="1">IFERROR(__xludf.DUMMYFUNCTION("""COMPUTED_VALUE"""),0.00555996822875284)</f>
        <v>5.5599682287528398E-3</v>
      </c>
      <c r="K105" s="14" t="str">
        <f ca="1"/>
        <v>Healthcare</v>
      </c>
      <c r="L105" s="14" t="str">
        <f ca="1"/>
        <v>LALPATHLAB</v>
      </c>
      <c r="M105" s="14" t="str">
        <f ca="1"/>
        <v>NO</v>
      </c>
      <c r="N105" s="14" t="str">
        <f ca="1"/>
        <v>NO</v>
      </c>
      <c r="O105" s="14" t="str">
        <f ca="1"/>
        <v>Good Stock</v>
      </c>
      <c r="P105" s="14" t="str">
        <f ca="1"/>
        <v>Low Cap</v>
      </c>
    </row>
    <row r="106" spans="1:16">
      <c r="A106" s="14" t="str">
        <f ca="1">IFERROR(__xludf.DUMMYFUNCTION("""COMPUTED_VALUE"""),"Whirlpool")</f>
        <v>Whirlpool</v>
      </c>
      <c r="B106" s="15">
        <f ca="1">IFERROR(__xludf.DUMMYFUNCTION("""COMPUTED_VALUE"""),18318.3733666)</f>
        <v>18318.373366600001</v>
      </c>
      <c r="C106" s="14">
        <f ca="1">IFERROR(__xludf.DUMMYFUNCTION("""COMPUTED_VALUE"""),1441.55)</f>
        <v>1441.55</v>
      </c>
      <c r="D106" s="14">
        <f ca="1">IFERROR(__xludf.DUMMYFUNCTION("""COMPUTED_VALUE"""),70.52)</f>
        <v>70.52</v>
      </c>
      <c r="E106" s="14">
        <f ca="1">IFERROR(__xludf.DUMMYFUNCTION("""COMPUTED_VALUE"""),1917)</f>
        <v>1917</v>
      </c>
      <c r="F106" s="16">
        <f ca="1">IFERROR(__xludf.DUMMYFUNCTION("""COMPUTED_VALUE"""),0.248017736045905)</f>
        <v>0.24801773604590499</v>
      </c>
      <c r="G106" s="14">
        <f ca="1">IFERROR(__xludf.DUMMYFUNCTION("""COMPUTED_VALUE"""),1365.1)</f>
        <v>1365.1</v>
      </c>
      <c r="H106" s="16">
        <f ca="1">IFERROR(__xludf.DUMMYFUNCTION("""COMPUTED_VALUE"""),0.056003223207091)</f>
        <v>5.6003223207091002E-2</v>
      </c>
      <c r="I106" s="14">
        <f ca="1">IFERROR(__xludf.DUMMYFUNCTION("""COMPUTED_VALUE"""),1480.7)</f>
        <v>1480.7</v>
      </c>
      <c r="J106" s="16">
        <f ca="1">IFERROR(__xludf.DUMMYFUNCTION("""COMPUTED_VALUE"""),-0.0264401972040251)</f>
        <v>-2.6440197204025101E-2</v>
      </c>
      <c r="K106" s="14" t="str">
        <f ca="1"/>
        <v>Ceramic</v>
      </c>
      <c r="L106" s="14" t="str">
        <f ca="1"/>
        <v>KAJARIACER</v>
      </c>
      <c r="M106" s="14" t="str">
        <f ca="1"/>
        <v>NO</v>
      </c>
      <c r="N106" s="14" t="str">
        <f ca="1"/>
        <v>YES</v>
      </c>
      <c r="O106" s="14" t="str">
        <f ca="1"/>
        <v/>
      </c>
      <c r="P106" s="14" t="str">
        <f ca="1"/>
        <v>Low Cap</v>
      </c>
    </row>
    <row r="107" spans="1:16">
      <c r="A107" s="14" t="str">
        <f ca="1">IFERROR(__xludf.DUMMYFUNCTION("""COMPUTED_VALUE"""),"Dr Lal Path Lab")</f>
        <v>Dr Lal Path Lab</v>
      </c>
      <c r="B107" s="15">
        <f ca="1">IFERROR(__xludf.DUMMYFUNCTION("""COMPUTED_VALUE"""),17986.0053514)</f>
        <v>17986.005351399999</v>
      </c>
      <c r="C107" s="14">
        <f ca="1">IFERROR(__xludf.DUMMYFUNCTION("""COMPUTED_VALUE"""),2174.05)</f>
        <v>2174.0500000000002</v>
      </c>
      <c r="D107" s="14">
        <f ca="1">IFERROR(__xludf.DUMMYFUNCTION("""COMPUTED_VALUE"""),72.77)</f>
        <v>72.77</v>
      </c>
      <c r="E107" s="14">
        <f ca="1">IFERROR(__xludf.DUMMYFUNCTION("""COMPUTED_VALUE"""),3769.95)</f>
        <v>3769.95</v>
      </c>
      <c r="F107" s="16">
        <f ca="1">IFERROR(__xludf.DUMMYFUNCTION("""COMPUTED_VALUE"""),0.423321264207748)</f>
        <v>0.42332126420774802</v>
      </c>
      <c r="G107" s="14">
        <f ca="1">IFERROR(__xludf.DUMMYFUNCTION("""COMPUTED_VALUE"""),1805.55)</f>
        <v>1805.55</v>
      </c>
      <c r="H107" s="16">
        <f ca="1">IFERROR(__xludf.DUMMYFUNCTION("""COMPUTED_VALUE"""),0.204092935670571)</f>
        <v>0.20409293567057099</v>
      </c>
      <c r="I107" s="14">
        <f ca="1">IFERROR(__xludf.DUMMYFUNCTION("""COMPUTED_VALUE"""),2171.85)</f>
        <v>2171.85</v>
      </c>
      <c r="J107" s="16">
        <f ca="1">IFERROR(__xludf.DUMMYFUNCTION("""COMPUTED_VALUE"""),0.00101296130027408)</f>
        <v>1.0129613002740801E-3</v>
      </c>
      <c r="K107" s="14" t="str">
        <f ca="1"/>
        <v>Chemical</v>
      </c>
      <c r="L107" s="14" t="str">
        <f ca="1"/>
        <v>FINEORG</v>
      </c>
      <c r="M107" s="14" t="str">
        <f ca="1"/>
        <v>YES</v>
      </c>
      <c r="N107" s="14" t="str">
        <f ca="1"/>
        <v>YES</v>
      </c>
      <c r="O107" s="14" t="str">
        <f ca="1"/>
        <v/>
      </c>
      <c r="P107" s="14" t="str">
        <f ca="1"/>
        <v>Low Cap</v>
      </c>
    </row>
    <row r="108" spans="1:16">
      <c r="A108" s="14" t="str">
        <f ca="1">IFERROR(__xludf.DUMMYFUNCTION("""COMPUTED_VALUE"""),"Kajaria Ceramic")</f>
        <v>Kajaria Ceramic</v>
      </c>
      <c r="B108" s="15">
        <f ca="1">IFERROR(__xludf.DUMMYFUNCTION("""COMPUTED_VALUE"""),17802.1935)</f>
        <v>17802.193500000001</v>
      </c>
      <c r="C108" s="14">
        <f ca="1">IFERROR(__xludf.DUMMYFUNCTION("""COMPUTED_VALUE"""),1118)</f>
        <v>1118</v>
      </c>
      <c r="D108" s="14">
        <f ca="1">IFERROR(__xludf.DUMMYFUNCTION("""COMPUTED_VALUE"""),46.87)</f>
        <v>46.87</v>
      </c>
      <c r="E108" s="14">
        <f ca="1">IFERROR(__xludf.DUMMYFUNCTION("""COMPUTED_VALUE"""),1374.55)</f>
        <v>1374.55</v>
      </c>
      <c r="F108" s="16">
        <f ca="1">IFERROR(__xludf.DUMMYFUNCTION("""COMPUTED_VALUE"""),0.186642901313157)</f>
        <v>0.186642901313157</v>
      </c>
      <c r="G108" s="14">
        <f ca="1">IFERROR(__xludf.DUMMYFUNCTION("""COMPUTED_VALUE"""),885.3)</f>
        <v>885.3</v>
      </c>
      <c r="H108" s="16">
        <f ca="1">IFERROR(__xludf.DUMMYFUNCTION("""COMPUTED_VALUE"""),0.262848751835536)</f>
        <v>0.26284875183553602</v>
      </c>
      <c r="I108" s="14">
        <f ca="1">IFERROR(__xludf.DUMMYFUNCTION("""COMPUTED_VALUE"""),1112.5)</f>
        <v>1112.5</v>
      </c>
      <c r="J108" s="16">
        <f ca="1">IFERROR(__xludf.DUMMYFUNCTION("""COMPUTED_VALUE"""),0.0049438202247191)</f>
        <v>4.9438202247190999E-3</v>
      </c>
      <c r="K108" s="14" t="str">
        <f ca="1"/>
        <v>Textile</v>
      </c>
      <c r="L108" s="14" t="str">
        <f ca="1"/>
        <v>BOM:521064</v>
      </c>
      <c r="M108" s="14" t="str">
        <f ca="1"/>
        <v>NO</v>
      </c>
      <c r="N108" s="14" t="str">
        <f ca="1"/>
        <v>YES</v>
      </c>
      <c r="O108" s="14" t="str">
        <f ca="1"/>
        <v/>
      </c>
      <c r="P108" s="14" t="str">
        <f ca="1"/>
        <v>Low Cap</v>
      </c>
    </row>
    <row r="109" spans="1:16">
      <c r="A109" s="14" t="str">
        <f ca="1">IFERROR(__xludf.DUMMYFUNCTION("""COMPUTED_VALUE"""),"Fine Organics")</f>
        <v>Fine Organics</v>
      </c>
      <c r="B109" s="15">
        <f ca="1">IFERROR(__xludf.DUMMYFUNCTION("""COMPUTED_VALUE"""),17277.2)</f>
        <v>17277.2</v>
      </c>
      <c r="C109" s="14">
        <f ca="1">IFERROR(__xludf.DUMMYFUNCTION("""COMPUTED_VALUE"""),5630)</f>
        <v>5630</v>
      </c>
      <c r="D109" s="14">
        <f ca="1">IFERROR(__xludf.DUMMYFUNCTION("""COMPUTED_VALUE"""),32.19)</f>
        <v>32.19</v>
      </c>
      <c r="E109" s="14">
        <f ca="1">IFERROR(__xludf.DUMMYFUNCTION("""COMPUTED_VALUE"""),7328.75)</f>
        <v>7328.75</v>
      </c>
      <c r="F109" s="16">
        <f ca="1">IFERROR(__xludf.DUMMYFUNCTION("""COMPUTED_VALUE"""),0.231792597646256)</f>
        <v>0.23179259764625601</v>
      </c>
      <c r="G109" s="14">
        <f ca="1">IFERROR(__xludf.DUMMYFUNCTION("""COMPUTED_VALUE"""),3457.1)</f>
        <v>3457.1</v>
      </c>
      <c r="H109" s="16">
        <f ca="1">IFERROR(__xludf.DUMMYFUNCTION("""COMPUTED_VALUE"""),0.628532585114691)</f>
        <v>0.62853258511469101</v>
      </c>
      <c r="I109" s="14">
        <f ca="1">IFERROR(__xludf.DUMMYFUNCTION("""COMPUTED_VALUE"""),5672.25)</f>
        <v>5672.25</v>
      </c>
      <c r="J109" s="16">
        <f ca="1">IFERROR(__xludf.DUMMYFUNCTION("""COMPUTED_VALUE"""),-0.00744854334699634)</f>
        <v>-7.4485433469963398E-3</v>
      </c>
      <c r="K109" s="14" t="str">
        <f ca="1"/>
        <v>AMC</v>
      </c>
      <c r="L109" s="14" t="str">
        <f ca="1"/>
        <v>BOM:540767</v>
      </c>
      <c r="M109" s="14" t="str">
        <f ca="1"/>
        <v>NO</v>
      </c>
      <c r="N109" s="14" t="str">
        <f ca="1"/>
        <v>NO</v>
      </c>
      <c r="O109" s="14" t="str">
        <f ca="1"/>
        <v>Good Stock</v>
      </c>
      <c r="P109" s="14" t="str">
        <f ca="1"/>
        <v>Low Cap</v>
      </c>
    </row>
    <row r="110" spans="1:16">
      <c r="A110" s="14" t="str">
        <f ca="1">IFERROR(__xludf.DUMMYFUNCTION("""COMPUTED_VALUE"""),"Trident")</f>
        <v>Trident</v>
      </c>
      <c r="B110" s="15">
        <f ca="1">IFERROR(__xludf.DUMMYFUNCTION("""COMPUTED_VALUE"""),16896.24225)</f>
        <v>16896.242249999999</v>
      </c>
      <c r="C110" s="14">
        <f ca="1">IFERROR(__xludf.DUMMYFUNCTION("""COMPUTED_VALUE"""),33.75)</f>
        <v>33.75</v>
      </c>
      <c r="D110" s="14">
        <f ca="1">IFERROR(__xludf.DUMMYFUNCTION("""COMPUTED_VALUE"""),30.44)</f>
        <v>30.44</v>
      </c>
      <c r="E110" s="14">
        <f ca="1">IFERROR(__xludf.DUMMYFUNCTION("""COMPUTED_VALUE"""),70.9)</f>
        <v>70.900000000000006</v>
      </c>
      <c r="F110" s="16">
        <f ca="1">IFERROR(__xludf.DUMMYFUNCTION("""COMPUTED_VALUE"""),0.523977433004231)</f>
        <v>0.52397743300423105</v>
      </c>
      <c r="G110" s="14">
        <f ca="1">IFERROR(__xludf.DUMMYFUNCTION("""COMPUTED_VALUE"""),30.45)</f>
        <v>30.45</v>
      </c>
      <c r="H110" s="16">
        <f ca="1">IFERROR(__xludf.DUMMYFUNCTION("""COMPUTED_VALUE"""),0.108374384236453)</f>
        <v>0.108374384236453</v>
      </c>
      <c r="I110" s="14">
        <f ca="1">IFERROR(__xludf.DUMMYFUNCTION("""COMPUTED_VALUE"""),33.65)</f>
        <v>33.65</v>
      </c>
      <c r="J110" s="16">
        <f ca="1">IFERROR(__xludf.DUMMYFUNCTION("""COMPUTED_VALUE"""),0.00297176820208028)</f>
        <v>2.9717682020802801E-3</v>
      </c>
      <c r="K110" s="14" t="str">
        <f ca="1"/>
        <v>Automobile Ancilliary</v>
      </c>
      <c r="L110" s="14" t="str">
        <f ca="1"/>
        <v>EXIDEIND</v>
      </c>
      <c r="M110" s="14" t="str">
        <f ca="1"/>
        <v>YES</v>
      </c>
      <c r="N110" s="14" t="str">
        <f ca="1"/>
        <v>YES</v>
      </c>
      <c r="O110" s="14" t="str">
        <f ca="1"/>
        <v/>
      </c>
      <c r="P110" s="14" t="str">
        <f ca="1"/>
        <v>Low Cap</v>
      </c>
    </row>
    <row r="111" spans="1:16">
      <c r="A111" s="14" t="str">
        <f ca="1">IFERROR(__xludf.DUMMYFUNCTION("""COMPUTED_VALUE"""),"Nippon AMC")</f>
        <v>Nippon AMC</v>
      </c>
      <c r="B111" s="15">
        <f ca="1">IFERROR(__xludf.DUMMYFUNCTION("""COMPUTED_VALUE"""),15766.33509)</f>
        <v>15766.33509</v>
      </c>
      <c r="C111" s="14">
        <f ca="1">IFERROR(__xludf.DUMMYFUNCTION("""COMPUTED_VALUE"""),252.6)</f>
        <v>252.6</v>
      </c>
      <c r="D111" s="14">
        <f ca="1">IFERROR(__xludf.DUMMYFUNCTION("""COMPUTED_VALUE"""),23.69)</f>
        <v>23.69</v>
      </c>
      <c r="E111" s="14">
        <f ca="1">IFERROR(__xludf.DUMMYFUNCTION("""COMPUTED_VALUE"""),375.2)</f>
        <v>375.2</v>
      </c>
      <c r="F111" s="16">
        <f ca="1">IFERROR(__xludf.DUMMYFUNCTION("""COMPUTED_VALUE"""),0.326759061833688)</f>
        <v>0.32675906183368802</v>
      </c>
      <c r="G111" s="14">
        <f ca="1">IFERROR(__xludf.DUMMYFUNCTION("""COMPUTED_VALUE"""),241.05)</f>
        <v>241.05</v>
      </c>
      <c r="H111" s="16">
        <f ca="1">IFERROR(__xludf.DUMMYFUNCTION("""COMPUTED_VALUE"""),0.0479153702551337)</f>
        <v>4.7915370255133698E-2</v>
      </c>
      <c r="I111" s="14">
        <f ca="1">IFERROR(__xludf.DUMMYFUNCTION("""COMPUTED_VALUE"""),251.9)</f>
        <v>251.9</v>
      </c>
      <c r="J111" s="16">
        <f ca="1">IFERROR(__xludf.DUMMYFUNCTION("""COMPUTED_VALUE"""),0.0027788805081381)</f>
        <v>2.7788805081380998E-3</v>
      </c>
      <c r="K111" s="14" t="str">
        <f ca="1"/>
        <v>Chemical</v>
      </c>
      <c r="L111" s="14" t="str">
        <f ca="1"/>
        <v>BOM:543318</v>
      </c>
      <c r="M111" s="14" t="str">
        <f ca="1"/>
        <v>YES</v>
      </c>
      <c r="N111" s="14" t="str">
        <f ca="1"/>
        <v>YES</v>
      </c>
      <c r="O111" s="14" t="str">
        <f ca="1"/>
        <v/>
      </c>
      <c r="P111" s="14" t="str">
        <f ca="1"/>
        <v>Low Cap</v>
      </c>
    </row>
    <row r="112" spans="1:16">
      <c r="A112" s="14" t="str">
        <f ca="1">IFERROR(__xludf.DUMMYFUNCTION("""COMPUTED_VALUE"""),"Exide Battery")</f>
        <v>Exide Battery</v>
      </c>
      <c r="B112" s="15">
        <f ca="1">IFERROR(__xludf.DUMMYFUNCTION("""COMPUTED_VALUE"""),15554.9906858)</f>
        <v>15554.990685799999</v>
      </c>
      <c r="C112" s="14">
        <f ca="1">IFERROR(__xludf.DUMMYFUNCTION("""COMPUTED_VALUE"""),182.85)</f>
        <v>182.85</v>
      </c>
      <c r="D112" s="14">
        <f ca="1">IFERROR(__xludf.DUMMYFUNCTION("""COMPUTED_VALUE"""),3.39)</f>
        <v>3.39</v>
      </c>
      <c r="E112" s="14">
        <f ca="1">IFERROR(__xludf.DUMMYFUNCTION("""COMPUTED_VALUE"""),194.2)</f>
        <v>194.2</v>
      </c>
      <c r="F112" s="16">
        <f ca="1">IFERROR(__xludf.DUMMYFUNCTION("""COMPUTED_VALUE"""),0.0584449021627188)</f>
        <v>5.8444902162718797E-2</v>
      </c>
      <c r="G112" s="14">
        <f ca="1">IFERROR(__xludf.DUMMYFUNCTION("""COMPUTED_VALUE"""),130.25)</f>
        <v>130.25</v>
      </c>
      <c r="H112" s="16">
        <f ca="1">IFERROR(__xludf.DUMMYFUNCTION("""COMPUTED_VALUE"""),0.40383877159309)</f>
        <v>0.40383877159309001</v>
      </c>
      <c r="I112" s="14">
        <f ca="1">IFERROR(__xludf.DUMMYFUNCTION("""COMPUTED_VALUE"""),182.65)</f>
        <v>182.65</v>
      </c>
      <c r="J112" s="16">
        <f ca="1">IFERROR(__xludf.DUMMYFUNCTION("""COMPUTED_VALUE"""),0.00109499041883377)</f>
        <v>1.0949904188337701E-3</v>
      </c>
      <c r="K112" s="14" t="str">
        <f ca="1"/>
        <v>Chemical</v>
      </c>
      <c r="L112" s="14" t="str">
        <f ca="1"/>
        <v>ALKYLAMINE</v>
      </c>
      <c r="M112" s="14" t="str">
        <f ca="1"/>
        <v>NO</v>
      </c>
      <c r="N112" s="14" t="str">
        <f ca="1"/>
        <v>NO</v>
      </c>
      <c r="O112" s="14" t="str">
        <f ca="1"/>
        <v>Good Stock</v>
      </c>
      <c r="P112" s="14" t="str">
        <f ca="1"/>
        <v>Low Cap</v>
      </c>
    </row>
    <row r="113" spans="1:16">
      <c r="A113" s="14" t="str">
        <f ca="1">IFERROR(__xludf.DUMMYFUNCTION("""COMPUTED_VALUE"""),"clean science")</f>
        <v>clean science</v>
      </c>
      <c r="B113" s="15">
        <f ca="1">IFERROR(__xludf.DUMMYFUNCTION("""COMPUTED_VALUE"""),15538.83)</f>
        <v>15538.83</v>
      </c>
      <c r="C113" s="14">
        <f ca="1">IFERROR(__xludf.DUMMYFUNCTION("""COMPUTED_VALUE"""),1463.5)</f>
        <v>1463.5</v>
      </c>
      <c r="D113" s="14">
        <f ca="1">IFERROR(__xludf.DUMMYFUNCTION("""COMPUTED_VALUE"""),61.9)</f>
        <v>61.9</v>
      </c>
      <c r="E113" s="14">
        <f ca="1">IFERROR(__xludf.DUMMYFUNCTION("""COMPUTED_VALUE"""),2624)</f>
        <v>2624</v>
      </c>
      <c r="F113" s="16">
        <f ca="1">IFERROR(__xludf.DUMMYFUNCTION("""COMPUTED_VALUE"""),0.442263719512195)</f>
        <v>0.44226371951219501</v>
      </c>
      <c r="G113" s="14">
        <f ca="1">IFERROR(__xludf.DUMMYFUNCTION("""COMPUTED_VALUE"""),1410.1)</f>
        <v>1410.1</v>
      </c>
      <c r="H113" s="16">
        <f ca="1">IFERROR(__xludf.DUMMYFUNCTION("""COMPUTED_VALUE"""),0.0378696546344231)</f>
        <v>3.78696546344231E-2</v>
      </c>
      <c r="I113" s="14">
        <f ca="1">IFERROR(__xludf.DUMMYFUNCTION("""COMPUTED_VALUE"""),1471.05)</f>
        <v>1471.05</v>
      </c>
      <c r="J113" s="16">
        <f ca="1">IFERROR(__xludf.DUMMYFUNCTION("""COMPUTED_VALUE"""),-0.00513238843003293)</f>
        <v>-5.1323884300329302E-3</v>
      </c>
      <c r="K113" s="14" t="str">
        <f ca="1"/>
        <v>Technology</v>
      </c>
      <c r="L113" s="14" t="str">
        <f ca="1"/>
        <v>INDIAMART</v>
      </c>
      <c r="M113" s="14" t="str">
        <f ca="1"/>
        <v>YES</v>
      </c>
      <c r="N113" s="14" t="str">
        <f ca="1"/>
        <v>YES</v>
      </c>
      <c r="O113" s="14" t="str">
        <f ca="1"/>
        <v/>
      </c>
      <c r="P113" s="14" t="str">
        <f ca="1"/>
        <v>Low Cap</v>
      </c>
    </row>
    <row r="114" spans="1:16">
      <c r="A114" s="14" t="str">
        <f ca="1">IFERROR(__xludf.DUMMYFUNCTION("""COMPUTED_VALUE"""),"Alkyl Amine")</f>
        <v>Alkyl Amine</v>
      </c>
      <c r="B114" s="15">
        <f ca="1">IFERROR(__xludf.DUMMYFUNCTION("""COMPUTED_VALUE"""),13811.7)</f>
        <v>13811.7</v>
      </c>
      <c r="C114" s="14">
        <f ca="1">IFERROR(__xludf.DUMMYFUNCTION("""COMPUTED_VALUE"""),2714.9)</f>
        <v>2714.9</v>
      </c>
      <c r="D114" s="14">
        <f ca="1">IFERROR(__xludf.DUMMYFUNCTION("""COMPUTED_VALUE"""),61.31)</f>
        <v>61.31</v>
      </c>
      <c r="E114" s="14">
        <f ca="1">IFERROR(__xludf.DUMMYFUNCTION("""COMPUTED_VALUE"""),3797.6)</f>
        <v>3797.6</v>
      </c>
      <c r="F114" s="16">
        <f ca="1">IFERROR(__xludf.DUMMYFUNCTION("""COMPUTED_VALUE"""),0.285101116494628)</f>
        <v>0.28510111649462799</v>
      </c>
      <c r="G114" s="14">
        <f ca="1">IFERROR(__xludf.DUMMYFUNCTION("""COMPUTED_VALUE"""),2506.2)</f>
        <v>2506.1999999999998</v>
      </c>
      <c r="H114" s="16">
        <f ca="1">IFERROR(__xludf.DUMMYFUNCTION("""COMPUTED_VALUE"""),0.0832734817652223)</f>
        <v>8.3273481765222299E-2</v>
      </c>
      <c r="I114" s="14">
        <f ca="1">IFERROR(__xludf.DUMMYFUNCTION("""COMPUTED_VALUE"""),2750.75)</f>
        <v>2750.75</v>
      </c>
      <c r="J114" s="16">
        <f ca="1">IFERROR(__xludf.DUMMYFUNCTION("""COMPUTED_VALUE"""),-0.0130328092338452)</f>
        <v>-1.30328092338452E-2</v>
      </c>
      <c r="K114" s="14" t="str">
        <f ca="1"/>
        <v>Technology</v>
      </c>
      <c r="L114" s="14" t="str">
        <f ca="1"/>
        <v>AFFLE</v>
      </c>
      <c r="M114" s="14" t="str">
        <f ca="1"/>
        <v>NO</v>
      </c>
      <c r="N114" s="14" t="str">
        <f ca="1"/>
        <v>YES</v>
      </c>
      <c r="O114" s="14" t="str">
        <f ca="1"/>
        <v/>
      </c>
      <c r="P114" s="14" t="str">
        <f ca="1"/>
        <v>Low Cap</v>
      </c>
    </row>
    <row r="115" spans="1:16">
      <c r="A115" s="14" t="str">
        <f ca="1">IFERROR(__xludf.DUMMYFUNCTION("""COMPUTED_VALUE"""),"Indiamart Intermesh")</f>
        <v>Indiamart Intermesh</v>
      </c>
      <c r="B115" s="15">
        <f ca="1">IFERROR(__xludf.DUMMYFUNCTION("""COMPUTED_VALUE"""),13709.808)</f>
        <v>13709.808000000001</v>
      </c>
      <c r="C115" s="14">
        <f ca="1">IFERROR(__xludf.DUMMYFUNCTION("""COMPUTED_VALUE"""),4477)</f>
        <v>4477</v>
      </c>
      <c r="D115" s="14">
        <f ca="1">IFERROR(__xludf.DUMMYFUNCTION("""COMPUTED_VALUE"""),56.62)</f>
        <v>56.62</v>
      </c>
      <c r="E115" s="14">
        <f ca="1">IFERROR(__xludf.DUMMYFUNCTION("""COMPUTED_VALUE"""),6898.75)</f>
        <v>6898.75</v>
      </c>
      <c r="F115" s="16">
        <f ca="1">IFERROR(__xludf.DUMMYFUNCTION("""COMPUTED_VALUE"""),0.351041855408588)</f>
        <v>0.35104185540858801</v>
      </c>
      <c r="G115" s="14">
        <f ca="1">IFERROR(__xludf.DUMMYFUNCTION("""COMPUTED_VALUE"""),3676)</f>
        <v>3676</v>
      </c>
      <c r="H115" s="16">
        <f ca="1">IFERROR(__xludf.DUMMYFUNCTION("""COMPUTED_VALUE"""),0.217899891186071)</f>
        <v>0.217899891186071</v>
      </c>
      <c r="I115" s="14">
        <f ca="1">IFERROR(__xludf.DUMMYFUNCTION("""COMPUTED_VALUE"""),4446.55)</f>
        <v>4446.55</v>
      </c>
      <c r="J115" s="16">
        <f ca="1">IFERROR(__xludf.DUMMYFUNCTION("""COMPUTED_VALUE"""),0.00684800575727245)</f>
        <v>6.8480057572724504E-3</v>
      </c>
      <c r="K115" s="14" t="str">
        <f ca="1"/>
        <v>Consumer Electrical</v>
      </c>
      <c r="L115" s="14" t="str">
        <f ca="1"/>
        <v>BOM:517569</v>
      </c>
      <c r="M115" s="14" t="str">
        <f ca="1"/>
        <v>YES</v>
      </c>
      <c r="N115" s="14" t="str">
        <f ca="1"/>
        <v>YES</v>
      </c>
      <c r="O115" s="14" t="str">
        <f ca="1"/>
        <v/>
      </c>
      <c r="P115" s="14" t="str">
        <f ca="1"/>
        <v>Low Cap</v>
      </c>
    </row>
    <row r="116" spans="1:16">
      <c r="A116" s="14" t="str">
        <f ca="1">IFERROR(__xludf.DUMMYFUNCTION("""COMPUTED_VALUE"""),"Affle India")</f>
        <v>Affle India</v>
      </c>
      <c r="B116" s="15">
        <f ca="1">IFERROR(__xludf.DUMMYFUNCTION("""COMPUTED_VALUE"""),13659)</f>
        <v>13659</v>
      </c>
      <c r="C116" s="14">
        <f ca="1">IFERROR(__xludf.DUMMYFUNCTION("""COMPUTED_VALUE"""),1024)</f>
        <v>1024</v>
      </c>
      <c r="D116" s="14">
        <f ca="1">IFERROR(__xludf.DUMMYFUNCTION("""COMPUTED_VALUE"""),55.83)</f>
        <v>55.83</v>
      </c>
      <c r="E116" s="14">
        <f ca="1">IFERROR(__xludf.DUMMYFUNCTION("""COMPUTED_VALUE"""),1511)</f>
        <v>1511</v>
      </c>
      <c r="F116" s="16">
        <f ca="1">IFERROR(__xludf.DUMMYFUNCTION("""COMPUTED_VALUE"""),0.322303110522832)</f>
        <v>0.322303110522832</v>
      </c>
      <c r="G116" s="14">
        <f ca="1">IFERROR(__xludf.DUMMYFUNCTION("""COMPUTED_VALUE"""),871.55)</f>
        <v>871.55</v>
      </c>
      <c r="H116" s="16">
        <f ca="1">IFERROR(__xludf.DUMMYFUNCTION("""COMPUTED_VALUE"""),0.174918249096437)</f>
        <v>0.174918249096437</v>
      </c>
      <c r="I116" s="14">
        <f ca="1">IFERROR(__xludf.DUMMYFUNCTION("""COMPUTED_VALUE"""),1035.55)</f>
        <v>1035.55</v>
      </c>
      <c r="J116" s="16">
        <f ca="1">IFERROR(__xludf.DUMMYFUNCTION("""COMPUTED_VALUE"""),-0.0111534933127323)</f>
        <v>-1.1153493312732301E-2</v>
      </c>
      <c r="K116" s="14" t="str">
        <f ca="1"/>
        <v>Technology</v>
      </c>
      <c r="L116" s="14" t="str">
        <f ca="1"/>
        <v>BOM:540750</v>
      </c>
      <c r="M116" s="14" t="str">
        <f ca="1"/>
        <v>YES</v>
      </c>
      <c r="N116" s="14" t="str">
        <f ca="1"/>
        <v>YES</v>
      </c>
      <c r="O116" s="14" t="str">
        <f ca="1"/>
        <v/>
      </c>
      <c r="P116" s="14" t="str">
        <f ca="1"/>
        <v>Low Cap</v>
      </c>
    </row>
    <row r="117" spans="1:16">
      <c r="A117" s="14" t="str">
        <f ca="1">IFERROR(__xludf.DUMMYFUNCTION("""COMPUTED_VALUE"""),"KEI Industries")</f>
        <v>KEI Industries</v>
      </c>
      <c r="B117" s="15">
        <f ca="1">IFERROR(__xludf.DUMMYFUNCTION("""COMPUTED_VALUE"""),12966.0743501)</f>
        <v>12966.0743501</v>
      </c>
      <c r="C117" s="14">
        <f ca="1">IFERROR(__xludf.DUMMYFUNCTION("""COMPUTED_VALUE"""),1436.05)</f>
        <v>1436.05</v>
      </c>
      <c r="D117" s="14">
        <f ca="1">IFERROR(__xludf.DUMMYFUNCTION("""COMPUTED_VALUE"""),30.59)</f>
        <v>30.59</v>
      </c>
      <c r="E117" s="14">
        <f ca="1">IFERROR(__xludf.DUMMYFUNCTION("""COMPUTED_VALUE"""),1662.45)</f>
        <v>1662.45</v>
      </c>
      <c r="F117" s="16">
        <f ca="1">IFERROR(__xludf.DUMMYFUNCTION("""COMPUTED_VALUE"""),0.136184546903666)</f>
        <v>0.13618454690366599</v>
      </c>
      <c r="G117" s="14">
        <f ca="1">IFERROR(__xludf.DUMMYFUNCTION("""COMPUTED_VALUE"""),905.2)</f>
        <v>905.2</v>
      </c>
      <c r="H117" s="16">
        <f ca="1">IFERROR(__xludf.DUMMYFUNCTION("""COMPUTED_VALUE"""),0.586444984533804)</f>
        <v>0.586444984533804</v>
      </c>
      <c r="I117" s="14">
        <f ca="1">IFERROR(__xludf.DUMMYFUNCTION("""COMPUTED_VALUE"""),1435.2)</f>
        <v>1435.2</v>
      </c>
      <c r="J117" s="16">
        <f ca="1">IFERROR(__xludf.DUMMYFUNCTION("""COMPUTED_VALUE"""),0.000592251950947539)</f>
        <v>5.9225195094753905E-4</v>
      </c>
      <c r="K117" s="14" t="str">
        <f ca="1"/>
        <v>IT</v>
      </c>
      <c r="L117" s="14" t="str">
        <f ca="1"/>
        <v>BOM:543227</v>
      </c>
      <c r="M117" s="14" t="str">
        <f ca="1"/>
        <v>NO</v>
      </c>
      <c r="N117" s="14" t="str">
        <f ca="1"/>
        <v>NO</v>
      </c>
      <c r="O117" s="14" t="str">
        <f ca="1"/>
        <v>Good Stock</v>
      </c>
      <c r="P117" s="14" t="str">
        <f ca="1"/>
        <v>Low Cap</v>
      </c>
    </row>
    <row r="118" spans="1:16">
      <c r="A118" s="14" t="str">
        <f ca="1">IFERROR(__xludf.DUMMYFUNCTION("""COMPUTED_VALUE"""),"IEX")</f>
        <v>IEX</v>
      </c>
      <c r="B118" s="15">
        <f ca="1">IFERROR(__xludf.DUMMYFUNCTION("""COMPUTED_VALUE"""),12685.7721399)</f>
        <v>12685.7721399</v>
      </c>
      <c r="C118" s="14">
        <f ca="1">IFERROR(__xludf.DUMMYFUNCTION("""COMPUTED_VALUE"""),141.55)</f>
        <v>141.55000000000001</v>
      </c>
      <c r="D118" s="14">
        <f ca="1">IFERROR(__xludf.DUMMYFUNCTION("""COMPUTED_VALUE"""),41.14)</f>
        <v>41.14</v>
      </c>
      <c r="E118" s="14">
        <f ca="1">IFERROR(__xludf.DUMMYFUNCTION("""COMPUTED_VALUE"""),271.95)</f>
        <v>271.95</v>
      </c>
      <c r="F118" s="16">
        <f ca="1">IFERROR(__xludf.DUMMYFUNCTION("""COMPUTED_VALUE"""),0.479499908071336)</f>
        <v>0.47949990807133602</v>
      </c>
      <c r="G118" s="14">
        <f ca="1">IFERROR(__xludf.DUMMYFUNCTION("""COMPUTED_VALUE"""),129.25)</f>
        <v>129.25</v>
      </c>
      <c r="H118" s="16">
        <f ca="1">IFERROR(__xludf.DUMMYFUNCTION("""COMPUTED_VALUE"""),0.0951644100580271)</f>
        <v>9.5164410058027102E-2</v>
      </c>
      <c r="I118" s="14">
        <f ca="1">IFERROR(__xludf.DUMMYFUNCTION("""COMPUTED_VALUE"""),141.4)</f>
        <v>141.4</v>
      </c>
      <c r="J118" s="16">
        <f ca="1">IFERROR(__xludf.DUMMYFUNCTION("""COMPUTED_VALUE"""),0.0010608203677511)</f>
        <v>1.0608203677511001E-3</v>
      </c>
      <c r="K118" s="14" t="str">
        <f ca="1"/>
        <v>Form</v>
      </c>
      <c r="L118" s="14" t="str">
        <f ca="1"/>
        <v>BOM:540203</v>
      </c>
      <c r="M118" s="14" t="str">
        <f ca="1"/>
        <v>YES</v>
      </c>
      <c r="N118" s="14" t="str">
        <f ca="1"/>
        <v>YES</v>
      </c>
      <c r="O118" s="14" t="str">
        <f ca="1"/>
        <v/>
      </c>
      <c r="P118" s="14" t="str">
        <f ca="1"/>
        <v>Low Cap</v>
      </c>
    </row>
    <row r="119" spans="1:16">
      <c r="A119" s="14" t="str">
        <f ca="1">IFERROR(__xludf.DUMMYFUNCTION("""COMPUTED_VALUE"""),"Happiest Mind")</f>
        <v>Happiest Mind</v>
      </c>
      <c r="B119" s="15">
        <f ca="1">IFERROR(__xludf.DUMMYFUNCTION("""COMPUTED_VALUE"""),12642.1534329)</f>
        <v>12642.153432900001</v>
      </c>
      <c r="C119" s="14">
        <f ca="1">IFERROR(__xludf.DUMMYFUNCTION("""COMPUTED_VALUE"""),885.05)</f>
        <v>885.05</v>
      </c>
      <c r="D119" s="14">
        <f ca="1">IFERROR(__xludf.DUMMYFUNCTION("""COMPUTED_VALUE"""),59.08)</f>
        <v>59.08</v>
      </c>
      <c r="E119" s="14">
        <f ca="1">IFERROR(__xludf.DUMMYFUNCTION("""COMPUTED_VALUE"""),1359.85)</f>
        <v>1359.85</v>
      </c>
      <c r="F119" s="16">
        <f ca="1">IFERROR(__xludf.DUMMYFUNCTION("""COMPUTED_VALUE"""),0.349156156929073)</f>
        <v>0.34915615692907298</v>
      </c>
      <c r="G119" s="14">
        <f ca="1">IFERROR(__xludf.DUMMYFUNCTION("""COMPUTED_VALUE"""),785.55)</f>
        <v>785.55</v>
      </c>
      <c r="H119" s="16">
        <f ca="1">IFERROR(__xludf.DUMMYFUNCTION("""COMPUTED_VALUE"""),0.126662847686334)</f>
        <v>0.12666284768633401</v>
      </c>
      <c r="I119" s="14">
        <f ca="1">IFERROR(__xludf.DUMMYFUNCTION("""COMPUTED_VALUE"""),884.65)</f>
        <v>884.65</v>
      </c>
      <c r="J119" s="16">
        <f ca="1">IFERROR(__xludf.DUMMYFUNCTION("""COMPUTED_VALUE"""),0.000452156219973975)</f>
        <v>4.5215621997397502E-4</v>
      </c>
      <c r="K119" s="14" t="str">
        <f ca="1"/>
        <v>Playboard</v>
      </c>
      <c r="L119" s="14" t="str">
        <f ca="1"/>
        <v>BOM:532548</v>
      </c>
      <c r="M119" s="14" t="str">
        <f ca="1"/>
        <v>YES</v>
      </c>
      <c r="N119" s="14" t="str">
        <f ca="1"/>
        <v>YES</v>
      </c>
      <c r="O119" s="14" t="str">
        <f ca="1"/>
        <v/>
      </c>
      <c r="P119" s="14" t="str">
        <f ca="1"/>
        <v>Low Cap</v>
      </c>
    </row>
    <row r="120" spans="1:16">
      <c r="A120" s="14" t="str">
        <f ca="1">IFERROR(__xludf.DUMMYFUNCTION("""COMPUTED_VALUE"""),"Sheela Form")</f>
        <v>Sheela Form</v>
      </c>
      <c r="B120" s="15">
        <f ca="1">IFERROR(__xludf.DUMMYFUNCTION("""COMPUTED_VALUE"""),12260.1)</f>
        <v>12260.1</v>
      </c>
      <c r="C120" s="14">
        <f ca="1">IFERROR(__xludf.DUMMYFUNCTION("""COMPUTED_VALUE"""),1260)</f>
        <v>1260</v>
      </c>
      <c r="D120" s="14">
        <f ca="1">IFERROR(__xludf.DUMMYFUNCTION("""COMPUTED_VALUE"""),57.79)</f>
        <v>57.79</v>
      </c>
      <c r="E120" s="14">
        <f ca="1">IFERROR(__xludf.DUMMYFUNCTION("""COMPUTED_VALUE"""),2027)</f>
        <v>2027</v>
      </c>
      <c r="F120" s="16">
        <f ca="1">IFERROR(__xludf.DUMMYFUNCTION("""COMPUTED_VALUE"""),0.378391711889491)</f>
        <v>0.378391711889491</v>
      </c>
      <c r="G120" s="14">
        <f ca="1">IFERROR(__xludf.DUMMYFUNCTION("""COMPUTED_VALUE"""),1204.15)</f>
        <v>1204.1500000000001</v>
      </c>
      <c r="H120" s="16">
        <f ca="1">IFERROR(__xludf.DUMMYFUNCTION("""COMPUTED_VALUE"""),0.0463812647925922)</f>
        <v>4.6381264792592199E-2</v>
      </c>
      <c r="I120" s="14">
        <f ca="1">IFERROR(__xludf.DUMMYFUNCTION("""COMPUTED_VALUE"""),1251.3)</f>
        <v>1251.3</v>
      </c>
      <c r="J120" s="16">
        <f ca="1">IFERROR(__xludf.DUMMYFUNCTION("""COMPUTED_VALUE"""),0.00695276912011511)</f>
        <v>6.9527691201151098E-3</v>
      </c>
      <c r="K120" s="14" t="str">
        <f ca="1"/>
        <v>Technology</v>
      </c>
      <c r="L120" s="14" t="str">
        <f ca="1"/>
        <v>CDSL</v>
      </c>
      <c r="M120" s="14" t="str">
        <f ca="1"/>
        <v>YES</v>
      </c>
      <c r="N120" s="14" t="str">
        <f ca="1"/>
        <v>YES</v>
      </c>
      <c r="O120" s="14" t="str">
        <f ca="1"/>
        <v/>
      </c>
      <c r="P120" s="14" t="str">
        <f ca="1"/>
        <v>Low Cap</v>
      </c>
    </row>
    <row r="121" spans="1:16">
      <c r="A121" s="14" t="str">
        <f ca="1">IFERROR(__xludf.DUMMYFUNCTION("""COMPUTED_VALUE"""),"Century Plyboard")</f>
        <v>Century Plyboard</v>
      </c>
      <c r="B121" s="15">
        <f ca="1">IFERROR(__xludf.DUMMYFUNCTION("""COMPUTED_VALUE"""),11658.528175)</f>
        <v>11658.528174999999</v>
      </c>
      <c r="C121" s="14">
        <f ca="1">IFERROR(__xludf.DUMMYFUNCTION("""COMPUTED_VALUE"""),523.9)</f>
        <v>523.9</v>
      </c>
      <c r="D121" s="14">
        <f ca="1">IFERROR(__xludf.DUMMYFUNCTION("""COMPUTED_VALUE"""),31.54)</f>
        <v>31.54</v>
      </c>
      <c r="E121" s="14">
        <f ca="1">IFERROR(__xludf.DUMMYFUNCTION("""COMPUTED_VALUE"""),749)</f>
        <v>749</v>
      </c>
      <c r="F121" s="16">
        <f ca="1">IFERROR(__xludf.DUMMYFUNCTION("""COMPUTED_VALUE"""),0.300534045393858)</f>
        <v>0.30053404539385797</v>
      </c>
      <c r="G121" s="14">
        <f ca="1">IFERROR(__xludf.DUMMYFUNCTION("""COMPUTED_VALUE"""),484.7)</f>
        <v>484.7</v>
      </c>
      <c r="H121" s="16">
        <f ca="1">IFERROR(__xludf.DUMMYFUNCTION("""COMPUTED_VALUE"""),0.0808747678976686)</f>
        <v>8.0874767897668606E-2</v>
      </c>
      <c r="I121" s="14">
        <f ca="1">IFERROR(__xludf.DUMMYFUNCTION("""COMPUTED_VALUE"""),517.65)</f>
        <v>517.65</v>
      </c>
      <c r="J121" s="16">
        <f ca="1">IFERROR(__xludf.DUMMYFUNCTION("""COMPUTED_VALUE"""),0.0120737950352554)</f>
        <v>1.2073795035255399E-2</v>
      </c>
      <c r="K121" s="14" t="str">
        <f ca="1"/>
        <v>Technology</v>
      </c>
      <c r="L121" s="14" t="str">
        <f ca="1"/>
        <v>NSE:CAMS</v>
      </c>
      <c r="M121" s="14" t="str">
        <f ca="1"/>
        <v>YES</v>
      </c>
      <c r="N121" s="14" t="str">
        <f ca="1"/>
        <v>YES</v>
      </c>
      <c r="O121" s="14" t="str">
        <f ca="1"/>
        <v/>
      </c>
      <c r="P121" s="14" t="str">
        <f ca="1"/>
        <v>Low Cap</v>
      </c>
    </row>
    <row r="122" spans="1:16">
      <c r="A122" s="14" t="str">
        <f ca="1">IFERROR(__xludf.DUMMYFUNCTION("""COMPUTED_VALUE"""),"CDSL")</f>
        <v>CDSL</v>
      </c>
      <c r="B122" s="15">
        <f ca="1">IFERROR(__xludf.DUMMYFUNCTION("""COMPUTED_VALUE"""),11261.44)</f>
        <v>11261.44</v>
      </c>
      <c r="C122" s="14">
        <f ca="1">IFERROR(__xludf.DUMMYFUNCTION("""COMPUTED_VALUE"""),1077.9)</f>
        <v>1077.9000000000001</v>
      </c>
      <c r="D122" s="14">
        <f ca="1">IFERROR(__xludf.DUMMYFUNCTION("""COMPUTED_VALUE"""),37.61)</f>
        <v>37.61</v>
      </c>
      <c r="E122" s="14">
        <f ca="1">IFERROR(__xludf.DUMMYFUNCTION("""COMPUTED_VALUE"""),1654)</f>
        <v>1654</v>
      </c>
      <c r="F122" s="16">
        <f ca="1">IFERROR(__xludf.DUMMYFUNCTION("""COMPUTED_VALUE"""),0.348307134220072)</f>
        <v>0.34830713422007198</v>
      </c>
      <c r="G122" s="14">
        <f ca="1">IFERROR(__xludf.DUMMYFUNCTION("""COMPUTED_VALUE"""),1015)</f>
        <v>1015</v>
      </c>
      <c r="H122" s="16">
        <f ca="1">IFERROR(__xludf.DUMMYFUNCTION("""COMPUTED_VALUE"""),0.0619704433497537)</f>
        <v>6.1970443349753698E-2</v>
      </c>
      <c r="I122" s="14">
        <f ca="1">IFERROR(__xludf.DUMMYFUNCTION("""COMPUTED_VALUE"""),1078.65)</f>
        <v>1078.6500000000001</v>
      </c>
      <c r="J122" s="16">
        <f ca="1">IFERROR(__xludf.DUMMYFUNCTION("""COMPUTED_VALUE"""),-0.000695313586427478)</f>
        <v>-6.95313586427478E-4</v>
      </c>
      <c r="K122" s="14" t="str">
        <f ca="1"/>
        <v>Bank</v>
      </c>
      <c r="L122" s="14" t="str">
        <f ca="1"/>
        <v>HDFCBANK</v>
      </c>
      <c r="M122" s="14" t="str">
        <f ca="1"/>
        <v>YES</v>
      </c>
      <c r="N122" s="14" t="str">
        <f ca="1"/>
        <v>YES</v>
      </c>
      <c r="O122" s="14" t="str">
        <f ca="1"/>
        <v/>
      </c>
      <c r="P122" s="14" t="str">
        <f ca="1"/>
        <v>Low Cap</v>
      </c>
    </row>
    <row r="123" spans="1:16">
      <c r="A123" s="14" t="str">
        <f ca="1">IFERROR(__xludf.DUMMYFUNCTION("""COMPUTED_VALUE"""),"CAMS")</f>
        <v>CAMS</v>
      </c>
      <c r="B123" s="15">
        <f ca="1">IFERROR(__xludf.DUMMYFUNCTION("""COMPUTED_VALUE"""),11180.9471528)</f>
        <v>11180.947152799999</v>
      </c>
      <c r="C123" s="14">
        <f ca="1">IFERROR(__xludf.DUMMYFUNCTION("""COMPUTED_VALUE"""),2274)</f>
        <v>2274</v>
      </c>
      <c r="D123" s="14">
        <f ca="1">IFERROR(__xludf.DUMMYFUNCTION("""COMPUTED_VALUE"""),38.87)</f>
        <v>38.869999999999997</v>
      </c>
      <c r="E123" s="14">
        <f ca="1">IFERROR(__xludf.DUMMYFUNCTION("""COMPUTED_VALUE"""),2971.5)</f>
        <v>2971.5</v>
      </c>
      <c r="F123" s="16">
        <f ca="1">IFERROR(__xludf.DUMMYFUNCTION("""COMPUTED_VALUE"""),0.234729934376577)</f>
        <v>0.23472993437657699</v>
      </c>
      <c r="G123" s="14">
        <f ca="1">IFERROR(__xludf.DUMMYFUNCTION("""COMPUTED_VALUE"""),2037.15)</f>
        <v>2037.15</v>
      </c>
      <c r="H123" s="16">
        <f ca="1">IFERROR(__xludf.DUMMYFUNCTION("""COMPUTED_VALUE"""),0.116265370738531)</f>
        <v>0.11626537073853099</v>
      </c>
      <c r="I123" s="14">
        <f ca="1">IFERROR(__xludf.DUMMYFUNCTION("""COMPUTED_VALUE"""),2235.75)</f>
        <v>2235.75</v>
      </c>
      <c r="J123" s="16">
        <f ca="1">IFERROR(__xludf.DUMMYFUNCTION("""COMPUTED_VALUE"""),0.0171083529017108)</f>
        <v>1.71083529017108E-2</v>
      </c>
      <c r="K123" s="14" t="str">
        <f ca="1"/>
        <v>Consumer Electrical</v>
      </c>
      <c r="L123" s="14" t="str">
        <f ca="1"/>
        <v>TTKPRESTIG</v>
      </c>
      <c r="M123" s="14" t="str">
        <f ca="1"/>
        <v>NO</v>
      </c>
      <c r="N123" s="14" t="str">
        <f ca="1"/>
        <v>YES</v>
      </c>
      <c r="O123" s="14" t="str">
        <f ca="1"/>
        <v/>
      </c>
      <c r="P123" s="14" t="str">
        <f ca="1"/>
        <v>Low Cap</v>
      </c>
    </row>
    <row r="124" spans="1:16">
      <c r="A124" s="14" t="str">
        <f ca="1">IFERROR(__xludf.DUMMYFUNCTION("""COMPUTED_VALUE"""),"HDFC Bank")</f>
        <v>HDFC Bank</v>
      </c>
      <c r="B124" s="15">
        <f ca="1">IFERROR(__xludf.DUMMYFUNCTION("""COMPUTED_VALUE"""),11060.0657861)</f>
        <v>11060.0657861</v>
      </c>
      <c r="C124" s="14">
        <f ca="1">IFERROR(__xludf.DUMMYFUNCTION("""COMPUTED_VALUE"""),1601)</f>
        <v>1601</v>
      </c>
      <c r="D124" s="14">
        <f ca="1">IFERROR(__xludf.DUMMYFUNCTION("""COMPUTED_VALUE"""),21.39)</f>
        <v>21.39</v>
      </c>
      <c r="E124" s="14">
        <f ca="1">IFERROR(__xludf.DUMMYFUNCTION("""COMPUTED_VALUE"""),1722.1)</f>
        <v>1722.1</v>
      </c>
      <c r="F124" s="16">
        <f ca="1">IFERROR(__xludf.DUMMYFUNCTION("""COMPUTED_VALUE"""),0.0703211195633238)</f>
        <v>7.0321119563323806E-2</v>
      </c>
      <c r="G124" s="14">
        <f ca="1">IFERROR(__xludf.DUMMYFUNCTION("""COMPUTED_VALUE"""),1271.6)</f>
        <v>1271.5999999999999</v>
      </c>
      <c r="H124" s="16">
        <f ca="1">IFERROR(__xludf.DUMMYFUNCTION("""COMPUTED_VALUE"""),0.259043724441648)</f>
        <v>0.25904372444164803</v>
      </c>
      <c r="I124" s="14">
        <f ca="1">IFERROR(__xludf.DUMMYFUNCTION("""COMPUTED_VALUE"""),1599.4)</f>
        <v>1599.4</v>
      </c>
      <c r="J124" s="16">
        <f ca="1">IFERROR(__xludf.DUMMYFUNCTION("""COMPUTED_VALUE"""),0.00100037514067769)</f>
        <v>1.0003751406776899E-3</v>
      </c>
      <c r="K124" s="14" t="str">
        <f ca="1"/>
        <v>Pharma</v>
      </c>
      <c r="L124" s="14" t="str">
        <f ca="1"/>
        <v>APLLTD</v>
      </c>
      <c r="M124" s="14" t="str">
        <f ca="1"/>
        <v>NO</v>
      </c>
      <c r="N124" s="14" t="str">
        <f ca="1"/>
        <v>YES</v>
      </c>
      <c r="O124" s="14" t="str">
        <f ca="1"/>
        <v/>
      </c>
      <c r="P124" s="14" t="str">
        <f ca="1"/>
        <v>Low Cap</v>
      </c>
    </row>
    <row r="125" spans="1:16">
      <c r="A125" s="14" t="str">
        <f ca="1">IFERROR(__xludf.DUMMYFUNCTION("""COMPUTED_VALUE"""),"TTK Prestige")</f>
        <v>TTK Prestige</v>
      </c>
      <c r="B125" s="15">
        <f ca="1">IFERROR(__xludf.DUMMYFUNCTION("""COMPUTED_VALUE"""),10943.5753)</f>
        <v>10943.5753</v>
      </c>
      <c r="C125" s="14">
        <f ca="1">IFERROR(__xludf.DUMMYFUNCTION("""COMPUTED_VALUE"""),789.5)</f>
        <v>789.5</v>
      </c>
      <c r="D125" s="14">
        <f ca="1">IFERROR(__xludf.DUMMYFUNCTION("""COMPUTED_VALUE"""),35.54)</f>
        <v>35.54</v>
      </c>
      <c r="E125" s="14">
        <f ca="1">IFERROR(__xludf.DUMMYFUNCTION("""COMPUTED_VALUE"""),1049.9)</f>
        <v>1049.9000000000001</v>
      </c>
      <c r="F125" s="16">
        <f ca="1">IFERROR(__xludf.DUMMYFUNCTION("""COMPUTED_VALUE"""),0.248023621297266)</f>
        <v>0.24802362129726599</v>
      </c>
      <c r="G125" s="14">
        <f ca="1">IFERROR(__xludf.DUMMYFUNCTION("""COMPUTED_VALUE"""),744.7)</f>
        <v>744.7</v>
      </c>
      <c r="H125" s="16">
        <f ca="1">IFERROR(__xludf.DUMMYFUNCTION("""COMPUTED_VALUE"""),0.0601584530683496)</f>
        <v>6.0158453068349597E-2</v>
      </c>
      <c r="I125" s="14">
        <f ca="1">IFERROR(__xludf.DUMMYFUNCTION("""COMPUTED_VALUE"""),794.05)</f>
        <v>794.05</v>
      </c>
      <c r="J125" s="16">
        <f ca="1">IFERROR(__xludf.DUMMYFUNCTION("""COMPUTED_VALUE"""),-0.0057301177507713)</f>
        <v>-5.7301177507713E-3</v>
      </c>
      <c r="K125" s="14" t="str">
        <f ca="1"/>
        <v>Piping</v>
      </c>
      <c r="L125" s="14" t="str">
        <f ca="1"/>
        <v>BOM:500940</v>
      </c>
      <c r="M125" s="14" t="str">
        <f ca="1"/>
        <v>NO</v>
      </c>
      <c r="N125" s="14" t="str">
        <f ca="1"/>
        <v>YES</v>
      </c>
      <c r="O125" s="14" t="str">
        <f ca="1"/>
        <v/>
      </c>
      <c r="P125" s="14" t="str">
        <f ca="1"/>
        <v>Low Cap</v>
      </c>
    </row>
    <row r="126" spans="1:16">
      <c r="A126" s="14" t="str">
        <f ca="1">IFERROR(__xludf.DUMMYFUNCTION("""COMPUTED_VALUE"""),"Alembic Pharma")</f>
        <v>Alembic Pharma</v>
      </c>
      <c r="B126" s="15">
        <f ca="1">IFERROR(__xludf.DUMMYFUNCTION("""COMPUTED_VALUE"""),10913.18)</f>
        <v>10913.18</v>
      </c>
      <c r="C126" s="14">
        <f ca="1">IFERROR(__xludf.DUMMYFUNCTION("""COMPUTED_VALUE"""),555)</f>
        <v>555</v>
      </c>
      <c r="D126" s="14">
        <f ca="1">IFERROR(__xludf.DUMMYFUNCTION("""COMPUTED_VALUE"""),42.84)</f>
        <v>42.84</v>
      </c>
      <c r="E126" s="14">
        <f ca="1">IFERROR(__xludf.DUMMYFUNCTION("""COMPUTED_VALUE"""),822.8)</f>
        <v>822.8</v>
      </c>
      <c r="F126" s="16">
        <f ca="1">IFERROR(__xludf.DUMMYFUNCTION("""COMPUTED_VALUE"""),0.325473991249392)</f>
        <v>0.32547399124939203</v>
      </c>
      <c r="G126" s="14">
        <f ca="1">IFERROR(__xludf.DUMMYFUNCTION("""COMPUTED_VALUE"""),540)</f>
        <v>540</v>
      </c>
      <c r="H126" s="16">
        <f ca="1">IFERROR(__xludf.DUMMYFUNCTION("""COMPUTED_VALUE"""),0.0277777777777777)</f>
        <v>2.77777777777777E-2</v>
      </c>
      <c r="I126" s="14">
        <f ca="1">IFERROR(__xludf.DUMMYFUNCTION("""COMPUTED_VALUE"""),557.4)</f>
        <v>557.4</v>
      </c>
      <c r="J126" s="16">
        <f ca="1">IFERROR(__xludf.DUMMYFUNCTION("""COMPUTED_VALUE"""),-0.0043057050592034)</f>
        <v>-4.3057050592033999E-3</v>
      </c>
      <c r="K126" s="14" t="str">
        <f ca="1"/>
        <v>NBFC</v>
      </c>
      <c r="L126" s="14" t="str">
        <f ca="1"/>
        <v>MANAPPURAM</v>
      </c>
      <c r="M126" s="14" t="str">
        <f ca="1"/>
        <v>YES</v>
      </c>
      <c r="N126" s="14" t="str">
        <f ca="1"/>
        <v>YES</v>
      </c>
      <c r="O126" s="14" t="str">
        <f ca="1"/>
        <v/>
      </c>
      <c r="P126" s="14" t="str">
        <f ca="1"/>
        <v>Low Cap</v>
      </c>
    </row>
    <row r="127" spans="1:16">
      <c r="A127" s="14" t="str">
        <f ca="1">IFERROR(__xludf.DUMMYFUNCTION("""COMPUTED_VALUE"""),"Finolex Industries")</f>
        <v>Finolex Industries</v>
      </c>
      <c r="B127" s="15">
        <f ca="1">IFERROR(__xludf.DUMMYFUNCTION("""COMPUTED_VALUE"""),10644.74)</f>
        <v>10644.74</v>
      </c>
      <c r="C127" s="14">
        <f ca="1">IFERROR(__xludf.DUMMYFUNCTION("""COMPUTED_VALUE"""),173)</f>
        <v>173</v>
      </c>
      <c r="D127" s="14">
        <f ca="1">IFERROR(__xludf.DUMMYFUNCTION("""COMPUTED_VALUE"""),15.85)</f>
        <v>15.85</v>
      </c>
      <c r="E127" s="14">
        <f ca="1">IFERROR(__xludf.DUMMYFUNCTION("""COMPUTED_VALUE"""),204.5)</f>
        <v>204.5</v>
      </c>
      <c r="F127" s="16">
        <f ca="1">IFERROR(__xludf.DUMMYFUNCTION("""COMPUTED_VALUE"""),0.15403422982885)</f>
        <v>0.15403422982885001</v>
      </c>
      <c r="G127" s="14">
        <f ca="1">IFERROR(__xludf.DUMMYFUNCTION("""COMPUTED_VALUE"""),128)</f>
        <v>128</v>
      </c>
      <c r="H127" s="16">
        <f ca="1">IFERROR(__xludf.DUMMYFUNCTION("""COMPUTED_VALUE"""),0.3515625)</f>
        <v>0.3515625</v>
      </c>
      <c r="I127" s="14">
        <f ca="1">IFERROR(__xludf.DUMMYFUNCTION("""COMPUTED_VALUE"""),170.9)</f>
        <v>170.9</v>
      </c>
      <c r="J127" s="16">
        <f ca="1">IFERROR(__xludf.DUMMYFUNCTION("""COMPUTED_VALUE"""),0.0122878876535985)</f>
        <v>1.2287887653598501E-2</v>
      </c>
      <c r="K127" s="14" t="str">
        <f ca="1"/>
        <v>AMC</v>
      </c>
      <c r="L127" s="14" t="str">
        <f ca="1"/>
        <v>BOM:543238</v>
      </c>
      <c r="M127" s="14" t="str">
        <f ca="1"/>
        <v>NO</v>
      </c>
      <c r="N127" s="14" t="str">
        <f ca="1"/>
        <v>NO</v>
      </c>
      <c r="O127" s="14" t="str">
        <f ca="1"/>
        <v>Good Stock</v>
      </c>
      <c r="P127" s="14" t="str">
        <f ca="1"/>
        <v>Low Cap</v>
      </c>
    </row>
    <row r="128" spans="1:16">
      <c r="A128" s="14" t="str">
        <f ca="1">IFERROR(__xludf.DUMMYFUNCTION("""COMPUTED_VALUE"""),"Mannapuran Finance")</f>
        <v>Mannapuran Finance</v>
      </c>
      <c r="B128" s="15">
        <f ca="1">IFERROR(__xludf.DUMMYFUNCTION("""COMPUTED_VALUE"""),10287.9254057)</f>
        <v>10287.9254057</v>
      </c>
      <c r="C128" s="14">
        <f ca="1">IFERROR(__xludf.DUMMYFUNCTION("""COMPUTED_VALUE"""),121.55)</f>
        <v>121.55</v>
      </c>
      <c r="D128" s="14">
        <f ca="1">IFERROR(__xludf.DUMMYFUNCTION("""COMPUTED_VALUE"""),8.7)</f>
        <v>8.6999999999999993</v>
      </c>
      <c r="E128" s="14">
        <f ca="1">IFERROR(__xludf.DUMMYFUNCTION("""COMPUTED_VALUE"""),173.75)</f>
        <v>173.75</v>
      </c>
      <c r="F128" s="16">
        <f ca="1">IFERROR(__xludf.DUMMYFUNCTION("""COMPUTED_VALUE"""),0.300431654676259)</f>
        <v>0.30043165467625899</v>
      </c>
      <c r="G128" s="14">
        <f ca="1">IFERROR(__xludf.DUMMYFUNCTION("""COMPUTED_VALUE"""),81.5)</f>
        <v>81.5</v>
      </c>
      <c r="H128" s="16">
        <f ca="1">IFERROR(__xludf.DUMMYFUNCTION("""COMPUTED_VALUE"""),0.491411042944785)</f>
        <v>0.49141104294478499</v>
      </c>
      <c r="I128" s="14">
        <f ca="1">IFERROR(__xludf.DUMMYFUNCTION("""COMPUTED_VALUE"""),120.15)</f>
        <v>120.15</v>
      </c>
      <c r="J128" s="16">
        <f ca="1">IFERROR(__xludf.DUMMYFUNCTION("""COMPUTED_VALUE"""),0.0116521015397419)</f>
        <v>1.16521015397419E-2</v>
      </c>
      <c r="K128" s="14" t="str">
        <f ca="1"/>
        <v>Telecom</v>
      </c>
      <c r="L128" s="14" t="str">
        <f ca="1"/>
        <v>BOM:500183</v>
      </c>
      <c r="M128" s="14" t="str">
        <f ca="1"/>
        <v>YES</v>
      </c>
      <c r="N128" s="14" t="str">
        <f ca="1"/>
        <v>NO</v>
      </c>
      <c r="O128" s="14" t="str">
        <f ca="1"/>
        <v/>
      </c>
      <c r="P128" s="14" t="str">
        <f ca="1"/>
        <v>Low Cap</v>
      </c>
    </row>
    <row r="129" spans="1:16">
      <c r="A129" s="14" t="str">
        <f ca="1">IFERROR(__xludf.DUMMYFUNCTION("""COMPUTED_VALUE"""),"UTI AMC")</f>
        <v>UTI AMC</v>
      </c>
      <c r="B129" s="15">
        <f ca="1">IFERROR(__xludf.DUMMYFUNCTION("""COMPUTED_VALUE"""),10284.2865)</f>
        <v>10284.2865</v>
      </c>
      <c r="C129" s="14">
        <f ca="1">IFERROR(__xludf.DUMMYFUNCTION("""COMPUTED_VALUE"""),807.2)</f>
        <v>807.2</v>
      </c>
      <c r="D129" s="14">
        <f ca="1">IFERROR(__xludf.DUMMYFUNCTION("""COMPUTED_VALUE"""),21.59)</f>
        <v>21.59</v>
      </c>
      <c r="E129" s="14">
        <f ca="1">IFERROR(__xludf.DUMMYFUNCTION("""COMPUTED_VALUE"""),1096.05)</f>
        <v>1096.05</v>
      </c>
      <c r="F129" s="16">
        <f ca="1">IFERROR(__xludf.DUMMYFUNCTION("""COMPUTED_VALUE"""),0.263537247388349)</f>
        <v>0.26353724738834899</v>
      </c>
      <c r="G129" s="14">
        <f ca="1">IFERROR(__xludf.DUMMYFUNCTION("""COMPUTED_VALUE"""),595)</f>
        <v>595</v>
      </c>
      <c r="H129" s="16">
        <f ca="1">IFERROR(__xludf.DUMMYFUNCTION("""COMPUTED_VALUE"""),0.356638655462184)</f>
        <v>0.35663865546218398</v>
      </c>
      <c r="I129" s="14">
        <f ca="1">IFERROR(__xludf.DUMMYFUNCTION("""COMPUTED_VALUE"""),812.9)</f>
        <v>812.9</v>
      </c>
      <c r="J129" s="16">
        <f ca="1">IFERROR(__xludf.DUMMYFUNCTION("""COMPUTED_VALUE"""),-0.00701193258703399)</f>
        <v>-7.0119325870339902E-3</v>
      </c>
      <c r="K129" s="14" t="str">
        <f ca="1"/>
        <v>Technology</v>
      </c>
      <c r="L129" s="14" t="str">
        <f ca="1"/>
        <v>BOM:532790</v>
      </c>
      <c r="M129" s="14" t="str">
        <f ca="1"/>
        <v>NO</v>
      </c>
      <c r="N129" s="14" t="str">
        <f ca="1"/>
        <v>NO</v>
      </c>
      <c r="O129" s="14" t="str">
        <f ca="1"/>
        <v>Good Stock</v>
      </c>
      <c r="P129" s="14" t="str">
        <f ca="1"/>
        <v>Low Cap</v>
      </c>
    </row>
    <row r="130" spans="1:16">
      <c r="A130" s="14" t="str">
        <f ca="1">IFERROR(__xludf.DUMMYFUNCTION("""COMPUTED_VALUE"""),"HFCL")</f>
        <v>HFCL</v>
      </c>
      <c r="B130" s="15">
        <f ca="1">IFERROR(__xludf.DUMMYFUNCTION("""COMPUTED_VALUE"""),10126.79307)</f>
        <v>10126.79307</v>
      </c>
      <c r="C130" s="14">
        <f ca="1">IFERROR(__xludf.DUMMYFUNCTION("""COMPUTED_VALUE"""),73.6)</f>
        <v>73.599999999999994</v>
      </c>
      <c r="D130" s="14">
        <f ca="1">IFERROR(__xludf.DUMMYFUNCTION("""COMPUTED_VALUE"""),36.15)</f>
        <v>36.15</v>
      </c>
      <c r="E130" s="14">
        <f ca="1">IFERROR(__xludf.DUMMYFUNCTION("""COMPUTED_VALUE"""),101.35)</f>
        <v>101.35</v>
      </c>
      <c r="F130" s="16">
        <f ca="1">IFERROR(__xludf.DUMMYFUNCTION("""COMPUTED_VALUE"""),0.273803650715342)</f>
        <v>0.27380365071534202</v>
      </c>
      <c r="G130" s="14">
        <f ca="1">IFERROR(__xludf.DUMMYFUNCTION("""COMPUTED_VALUE"""),51.55)</f>
        <v>51.55</v>
      </c>
      <c r="H130" s="16">
        <f ca="1">IFERROR(__xludf.DUMMYFUNCTION("""COMPUTED_VALUE"""),0.427740058195926)</f>
        <v>0.42774005819592598</v>
      </c>
      <c r="I130" s="14">
        <f ca="1">IFERROR(__xludf.DUMMYFUNCTION("""COMPUTED_VALUE"""),72.4)</f>
        <v>72.400000000000006</v>
      </c>
      <c r="J130" s="16">
        <f ca="1">IFERROR(__xludf.DUMMYFUNCTION("""COMPUTED_VALUE"""),0.0165745856353589)</f>
        <v>1.65745856353589E-2</v>
      </c>
      <c r="K130" s="14" t="str">
        <f ca="1"/>
        <v>Automobile Ancilliary</v>
      </c>
      <c r="L130" s="14" t="str">
        <f ca="1"/>
        <v>AMARAJABAT</v>
      </c>
      <c r="M130" s="14" t="str">
        <f ca="1"/>
        <v>NO</v>
      </c>
      <c r="N130" s="14" t="str">
        <f ca="1"/>
        <v>NO</v>
      </c>
      <c r="O130" s="14" t="str">
        <f ca="1"/>
        <v>Good Stock</v>
      </c>
      <c r="P130" s="14" t="str">
        <f ca="1"/>
        <v>Low Cap</v>
      </c>
    </row>
    <row r="131" spans="1:16">
      <c r="A131" s="14" t="str">
        <f ca="1">IFERROR(__xludf.DUMMYFUNCTION("""COMPUTED_VALUE"""),"Tanla Platform")</f>
        <v>Tanla Platform</v>
      </c>
      <c r="B131" s="15">
        <f ca="1">IFERROR(__xludf.DUMMYFUNCTION("""COMPUTED_VALUE"""),9951.4177429)</f>
        <v>9951.4177428999992</v>
      </c>
      <c r="C131" s="14">
        <f ca="1">IFERROR(__xludf.DUMMYFUNCTION("""COMPUTED_VALUE"""),731.9)</f>
        <v>731.9</v>
      </c>
      <c r="D131" s="14">
        <f ca="1">IFERROR(__xludf.DUMMYFUNCTION("""COMPUTED_VALUE"""),19.49)</f>
        <v>19.489999999999998</v>
      </c>
      <c r="E131" s="14">
        <f ca="1">IFERROR(__xludf.DUMMYFUNCTION("""COMPUTED_VALUE"""),2094.4)</f>
        <v>2094.4</v>
      </c>
      <c r="F131" s="16">
        <f ca="1">IFERROR(__xludf.DUMMYFUNCTION("""COMPUTED_VALUE"""),0.650544308632543)</f>
        <v>0.65054430863254298</v>
      </c>
      <c r="G131" s="14">
        <f ca="1">IFERROR(__xludf.DUMMYFUNCTION("""COMPUTED_VALUE"""),584.8)</f>
        <v>584.79999999999995</v>
      </c>
      <c r="H131" s="16">
        <f ca="1">IFERROR(__xludf.DUMMYFUNCTION("""COMPUTED_VALUE"""),0.251538987688098)</f>
        <v>0.25153898768809801</v>
      </c>
      <c r="I131" s="14">
        <f ca="1">IFERROR(__xludf.DUMMYFUNCTION("""COMPUTED_VALUE"""),724.3)</f>
        <v>724.3</v>
      </c>
      <c r="J131" s="16">
        <f ca="1">IFERROR(__xludf.DUMMYFUNCTION("""COMPUTED_VALUE"""),0.0104928896865939)</f>
        <v>1.04928896865939E-2</v>
      </c>
      <c r="K131" s="14" t="str">
        <f ca="1"/>
        <v>IT-Software</v>
      </c>
      <c r="L131" s="14" t="str">
        <f ca="1"/>
        <v>CYIENT</v>
      </c>
      <c r="M131" s="14" t="str">
        <f ca="1"/>
        <v>YES</v>
      </c>
      <c r="N131" s="14" t="str">
        <f ca="1"/>
        <v>YES</v>
      </c>
      <c r="O131" s="14" t="str">
        <f ca="1"/>
        <v/>
      </c>
      <c r="P131" s="14" t="str">
        <f ca="1"/>
        <v>Low Cap</v>
      </c>
    </row>
    <row r="132" spans="1:16">
      <c r="A132" s="14" t="str">
        <f ca="1">IFERROR(__xludf.DUMMYFUNCTION("""COMPUTED_VALUE"""),"Amara Raja Batter")</f>
        <v>Amara Raja Batter</v>
      </c>
      <c r="B132" s="15">
        <f ca="1">IFERROR(__xludf.DUMMYFUNCTION("""COMPUTED_VALUE"""),9847.33486)</f>
        <v>9847.3348600000008</v>
      </c>
      <c r="C132" s="14">
        <f ca="1">IFERROR(__xludf.DUMMYFUNCTION("""COMPUTED_VALUE"""),576.5)</f>
        <v>576.5</v>
      </c>
      <c r="D132" s="14">
        <f ca="1">IFERROR(__xludf.DUMMYFUNCTION("""COMPUTED_VALUE"""),17.05)</f>
        <v>17.05</v>
      </c>
      <c r="E132" s="14">
        <f ca="1">IFERROR(__xludf.DUMMYFUNCTION("""COMPUTED_VALUE"""),668.15)</f>
        <v>668.15</v>
      </c>
      <c r="F132" s="16">
        <f ca="1">IFERROR(__xludf.DUMMYFUNCTION("""COMPUTED_VALUE"""),0.137169797201227)</f>
        <v>0.13716979720122699</v>
      </c>
      <c r="G132" s="14">
        <f ca="1">IFERROR(__xludf.DUMMYFUNCTION("""COMPUTED_VALUE"""),438.05)</f>
        <v>438.05</v>
      </c>
      <c r="H132" s="16">
        <f ca="1">IFERROR(__xludf.DUMMYFUNCTION("""COMPUTED_VALUE"""),0.316059810523912)</f>
        <v>0.31605981052391202</v>
      </c>
      <c r="I132" s="14">
        <f ca="1">IFERROR(__xludf.DUMMYFUNCTION("""COMPUTED_VALUE"""),590.95)</f>
        <v>590.95000000000005</v>
      </c>
      <c r="J132" s="16">
        <f ca="1">IFERROR(__xludf.DUMMYFUNCTION("""COMPUTED_VALUE"""),-0.024452153312463)</f>
        <v>-2.4452153312463001E-2</v>
      </c>
      <c r="K132" s="14" t="str">
        <f ca="1"/>
        <v>Pharma</v>
      </c>
      <c r="L132" s="14" t="str">
        <f ca="1"/>
        <v>BOM:506820</v>
      </c>
      <c r="M132" s="14" t="str">
        <f ca="1"/>
        <v>NO</v>
      </c>
      <c r="N132" s="14" t="str">
        <f ca="1"/>
        <v>NO</v>
      </c>
      <c r="O132" s="14" t="str">
        <f ca="1"/>
        <v>Good Stock</v>
      </c>
      <c r="P132" s="14" t="str">
        <f ca="1"/>
        <v>Low Cap</v>
      </c>
    </row>
    <row r="133" spans="1:16">
      <c r="A133" s="14" t="str">
        <f ca="1">IFERROR(__xludf.DUMMYFUNCTION("""COMPUTED_VALUE"""),"Cyient")</f>
        <v>Cyient</v>
      </c>
      <c r="B133" s="15">
        <f ca="1">IFERROR(__xludf.DUMMYFUNCTION("""COMPUTED_VALUE"""),9606.1541)</f>
        <v>9606.1540999999997</v>
      </c>
      <c r="C133" s="14">
        <f ca="1">IFERROR(__xludf.DUMMYFUNCTION("""COMPUTED_VALUE"""),876)</f>
        <v>876</v>
      </c>
      <c r="D133" s="14">
        <f ca="1">IFERROR(__xludf.DUMMYFUNCTION("""COMPUTED_VALUE"""),19.98)</f>
        <v>19.98</v>
      </c>
      <c r="E133" s="14">
        <f ca="1">IFERROR(__xludf.DUMMYFUNCTION("""COMPUTED_VALUE"""),1051.85)</f>
        <v>1051.8499999999999</v>
      </c>
      <c r="F133" s="16">
        <f ca="1">IFERROR(__xludf.DUMMYFUNCTION("""COMPUTED_VALUE"""),0.167181632362028)</f>
        <v>0.16718163236202799</v>
      </c>
      <c r="G133" s="14">
        <f ca="1">IFERROR(__xludf.DUMMYFUNCTION("""COMPUTED_VALUE"""),720)</f>
        <v>720</v>
      </c>
      <c r="H133" s="16">
        <f ca="1">IFERROR(__xludf.DUMMYFUNCTION("""COMPUTED_VALUE"""),0.216666666666666)</f>
        <v>0.21666666666666601</v>
      </c>
      <c r="I133" s="14">
        <f ca="1">IFERROR(__xludf.DUMMYFUNCTION("""COMPUTED_VALUE"""),883.3)</f>
        <v>883.3</v>
      </c>
      <c r="J133" s="16">
        <f ca="1">IFERROR(__xludf.DUMMYFUNCTION("""COMPUTED_VALUE"""),-0.0082644628099173)</f>
        <v>-8.2644628099173001E-3</v>
      </c>
      <c r="K133" s="14" t="str">
        <f ca="1"/>
        <v>Healthcare</v>
      </c>
      <c r="L133" s="14" t="str">
        <f ca="1"/>
        <v>BOM:531768</v>
      </c>
      <c r="M133" s="14" t="str">
        <f ca="1"/>
        <v>NO</v>
      </c>
      <c r="N133" s="14" t="str">
        <f ca="1"/>
        <v>YES</v>
      </c>
      <c r="O133" s="14" t="str">
        <f ca="1"/>
        <v/>
      </c>
      <c r="P133" s="14" t="str">
        <f ca="1"/>
        <v>Low Cap</v>
      </c>
    </row>
    <row r="134" spans="1:16">
      <c r="A134" s="14" t="str">
        <f ca="1">IFERROR(__xludf.DUMMYFUNCTION("""COMPUTED_VALUE"""),"Astrazeneca")</f>
        <v>Astrazeneca</v>
      </c>
      <c r="B134" s="15">
        <f ca="1">IFERROR(__xludf.DUMMYFUNCTION("""COMPUTED_VALUE"""),8815.8228535)</f>
        <v>8815.8228534999998</v>
      </c>
      <c r="C134" s="14">
        <f ca="1">IFERROR(__xludf.DUMMYFUNCTION("""COMPUTED_VALUE"""),3515.05)</f>
        <v>3515.05</v>
      </c>
      <c r="D134" s="14">
        <f ca="1">IFERROR(__xludf.DUMMYFUNCTION("""COMPUTED_VALUE"""),95.35)</f>
        <v>95.35</v>
      </c>
      <c r="E134" s="14">
        <f ca="1">IFERROR(__xludf.DUMMYFUNCTION("""COMPUTED_VALUE"""),3619.7)</f>
        <v>3619.7</v>
      </c>
      <c r="F134" s="16">
        <f ca="1">IFERROR(__xludf.DUMMYFUNCTION("""COMPUTED_VALUE"""),0.0289112357377682)</f>
        <v>2.8911235737768201E-2</v>
      </c>
      <c r="G134" s="14">
        <f ca="1">IFERROR(__xludf.DUMMYFUNCTION("""COMPUTED_VALUE"""),2437.75)</f>
        <v>2437.75</v>
      </c>
      <c r="H134" s="16">
        <f ca="1">IFERROR(__xludf.DUMMYFUNCTION("""COMPUTED_VALUE"""),0.441923905240488)</f>
        <v>0.44192390524048802</v>
      </c>
      <c r="I134" s="14">
        <f ca="1">IFERROR(__xludf.DUMMYFUNCTION("""COMPUTED_VALUE"""),3443.4)</f>
        <v>3443.4</v>
      </c>
      <c r="J134" s="16">
        <f ca="1">IFERROR(__xludf.DUMMYFUNCTION("""COMPUTED_VALUE"""),0.0208079224022768)</f>
        <v>2.0807922402276802E-2</v>
      </c>
      <c r="K134" s="14" t="str">
        <f ca="1"/>
        <v>Consumer Electrical</v>
      </c>
      <c r="L134" s="14" t="str">
        <f ca="1"/>
        <v>FINCABLES</v>
      </c>
      <c r="M134" s="14" t="str">
        <f ca="1"/>
        <v>NO</v>
      </c>
      <c r="N134" s="14" t="str">
        <f ca="1"/>
        <v>NO</v>
      </c>
      <c r="O134" s="14" t="str">
        <f ca="1"/>
        <v/>
      </c>
      <c r="P134" s="14" t="str">
        <f ca="1"/>
        <v>Low Cap</v>
      </c>
    </row>
    <row r="135" spans="1:16">
      <c r="A135" s="14" t="str">
        <f ca="1">IFERROR(__xludf.DUMMYFUNCTION("""COMPUTED_VALUE"""),"Poly Medicure Ltd")</f>
        <v>Poly Medicure Ltd</v>
      </c>
      <c r="B135" s="15">
        <f ca="1">IFERROR(__xludf.DUMMYFUNCTION("""COMPUTED_VALUE"""),8584.669055)</f>
        <v>8584.6690550000003</v>
      </c>
      <c r="C135" s="14">
        <f ca="1">IFERROR(__xludf.DUMMYFUNCTION("""COMPUTED_VALUE"""),891.5)</f>
        <v>891.5</v>
      </c>
      <c r="D135" s="14">
        <f ca="1">IFERROR(__xludf.DUMMYFUNCTION("""COMPUTED_VALUE"""),61.12)</f>
        <v>61.12</v>
      </c>
      <c r="E135" s="14">
        <f ca="1">IFERROR(__xludf.DUMMYFUNCTION("""COMPUTED_VALUE"""),1044.4)</f>
        <v>1044.4000000000001</v>
      </c>
      <c r="F135" s="16">
        <f ca="1">IFERROR(__xludf.DUMMYFUNCTION("""COMPUTED_VALUE"""),0.146399846801991)</f>
        <v>0.146399846801991</v>
      </c>
      <c r="G135" s="14">
        <f ca="1">IFERROR(__xludf.DUMMYFUNCTION("""COMPUTED_VALUE"""),652.3)</f>
        <v>652.29999999999995</v>
      </c>
      <c r="H135" s="16">
        <f ca="1">IFERROR(__xludf.DUMMYFUNCTION("""COMPUTED_VALUE"""),0.366702437528744)</f>
        <v>0.36670243752874399</v>
      </c>
      <c r="I135" s="14">
        <f ca="1">IFERROR(__xludf.DUMMYFUNCTION("""COMPUTED_VALUE"""),897.9)</f>
        <v>897.9</v>
      </c>
      <c r="J135" s="16">
        <f ca="1">IFERROR(__xludf.DUMMYFUNCTION("""COMPUTED_VALUE"""),-0.00712774251030179)</f>
        <v>-7.1277425103017898E-3</v>
      </c>
      <c r="K135" s="14" t="str">
        <f ca="1"/>
        <v>Utility</v>
      </c>
      <c r="L135" s="14" t="str">
        <f ca="1"/>
        <v>BOM:539957</v>
      </c>
      <c r="M135" s="14" t="str">
        <f ca="1"/>
        <v>NO</v>
      </c>
      <c r="N135" s="14" t="str">
        <f ca="1"/>
        <v>NO</v>
      </c>
      <c r="O135" s="14" t="str">
        <f ca="1"/>
        <v>Good Stock</v>
      </c>
      <c r="P135" s="14" t="str">
        <f ca="1"/>
        <v>Low Cap</v>
      </c>
    </row>
    <row r="136" spans="1:16">
      <c r="A136" s="14" t="str">
        <f ca="1">IFERROR(__xludf.DUMMYFUNCTION("""COMPUTED_VALUE"""),"Finolex Cable")</f>
        <v>Finolex Cable</v>
      </c>
      <c r="B136" s="15">
        <f ca="1">IFERROR(__xludf.DUMMYFUNCTION("""COMPUTED_VALUE"""),8463.6612353)</f>
        <v>8463.6612353</v>
      </c>
      <c r="C136" s="14">
        <f ca="1">IFERROR(__xludf.DUMMYFUNCTION("""COMPUTED_VALUE"""),553.4)</f>
        <v>553.4</v>
      </c>
      <c r="D136" s="14">
        <f ca="1">IFERROR(__xludf.DUMMYFUNCTION("""COMPUTED_VALUE"""),15.6)</f>
        <v>15.6</v>
      </c>
      <c r="E136" s="14">
        <f ca="1">IFERROR(__xludf.DUMMYFUNCTION("""COMPUTED_VALUE"""),593.9)</f>
        <v>593.9</v>
      </c>
      <c r="F136" s="16">
        <f ca="1">IFERROR(__xludf.DUMMYFUNCTION("""COMPUTED_VALUE"""),0.0681932985351069)</f>
        <v>6.8193298535106903E-2</v>
      </c>
      <c r="G136" s="14">
        <f ca="1">IFERROR(__xludf.DUMMYFUNCTION("""COMPUTED_VALUE"""),343.5)</f>
        <v>343.5</v>
      </c>
      <c r="H136" s="16">
        <f ca="1">IFERROR(__xludf.DUMMYFUNCTION("""COMPUTED_VALUE"""),0.611062590975254)</f>
        <v>0.61106259097525395</v>
      </c>
      <c r="I136" s="14">
        <f ca="1">IFERROR(__xludf.DUMMYFUNCTION("""COMPUTED_VALUE"""),539.85)</f>
        <v>539.85</v>
      </c>
      <c r="J136" s="16">
        <f ca="1">IFERROR(__xludf.DUMMYFUNCTION("""COMPUTED_VALUE"""),0.0250995646938963)</f>
        <v>2.5099564693896299E-2</v>
      </c>
      <c r="K136" s="14" t="str">
        <f ca="1"/>
        <v>Chemical</v>
      </c>
      <c r="L136" s="14" t="str">
        <f ca="1"/>
        <v>GALAXYSURF</v>
      </c>
      <c r="M136" s="14" t="str">
        <f ca="1"/>
        <v>NO</v>
      </c>
      <c r="N136" s="14" t="str">
        <f ca="1"/>
        <v>NO</v>
      </c>
      <c r="O136" s="14" t="str">
        <f ca="1"/>
        <v>Good Stock</v>
      </c>
      <c r="P136" s="14" t="str">
        <f ca="1"/>
        <v>Low Cap</v>
      </c>
    </row>
    <row r="137" spans="1:16">
      <c r="A137" s="14" t="str">
        <f ca="1">IFERROR(__xludf.DUMMYFUNCTION("""COMPUTED_VALUE"""),"Mahangar Gas")</f>
        <v>Mahangar Gas</v>
      </c>
      <c r="B137" s="15">
        <f ca="1">IFERROR(__xludf.DUMMYFUNCTION("""COMPUTED_VALUE"""),8445.006)</f>
        <v>8445.0059999999994</v>
      </c>
      <c r="C137" s="14">
        <f ca="1">IFERROR(__xludf.DUMMYFUNCTION("""COMPUTED_VALUE"""),853.05)</f>
        <v>853.05</v>
      </c>
      <c r="D137" s="14">
        <f ca="1">IFERROR(__xludf.DUMMYFUNCTION("""COMPUTED_VALUE"""),15.67)</f>
        <v>15.67</v>
      </c>
      <c r="E137" s="14">
        <f ca="1">IFERROR(__xludf.DUMMYFUNCTION("""COMPUTED_VALUE"""),925)</f>
        <v>925</v>
      </c>
      <c r="F137" s="16">
        <f ca="1">IFERROR(__xludf.DUMMYFUNCTION("""COMPUTED_VALUE"""),0.0777837837837838)</f>
        <v>7.7783783783783797E-2</v>
      </c>
      <c r="G137" s="14">
        <f ca="1">IFERROR(__xludf.DUMMYFUNCTION("""COMPUTED_VALUE"""),666.35)</f>
        <v>666.35</v>
      </c>
      <c r="H137" s="16">
        <f ca="1">IFERROR(__xludf.DUMMYFUNCTION("""COMPUTED_VALUE"""),0.280183086966308)</f>
        <v>0.280183086966308</v>
      </c>
      <c r="I137" s="14">
        <f ca="1">IFERROR(__xludf.DUMMYFUNCTION("""COMPUTED_VALUE"""),862.5)</f>
        <v>862.5</v>
      </c>
      <c r="J137" s="16">
        <f ca="1">IFERROR(__xludf.DUMMYFUNCTION("""COMPUTED_VALUE"""),-0.0109565217391304)</f>
        <v>-1.09565217391304E-2</v>
      </c>
      <c r="K137" s="14" t="str">
        <f ca="1"/>
        <v>Chemical</v>
      </c>
      <c r="L137" s="14" t="str">
        <f ca="1"/>
        <v>BOM:530999</v>
      </c>
      <c r="M137" s="14" t="str">
        <f ca="1"/>
        <v>NO</v>
      </c>
      <c r="N137" s="14" t="str">
        <f ca="1"/>
        <v>YES</v>
      </c>
      <c r="O137" s="14" t="str">
        <f ca="1"/>
        <v/>
      </c>
      <c r="P137" s="14" t="str">
        <f ca="1"/>
        <v>Low Cap</v>
      </c>
    </row>
    <row r="138" spans="1:16">
      <c r="A138" s="14" t="str">
        <f ca="1">IFERROR(__xludf.DUMMYFUNCTION("""COMPUTED_VALUE"""),"Galaxy Surfactant")</f>
        <v>Galaxy Surfactant</v>
      </c>
      <c r="B138" s="15">
        <f ca="1">IFERROR(__xludf.DUMMYFUNCTION("""COMPUTED_VALUE"""),8341.1378051)</f>
        <v>8341.1378050999992</v>
      </c>
      <c r="C138" s="14">
        <f ca="1">IFERROR(__xludf.DUMMYFUNCTION("""COMPUTED_VALUE"""),2358)</f>
        <v>2358</v>
      </c>
      <c r="D138" s="14">
        <f ca="1">IFERROR(__xludf.DUMMYFUNCTION("""COMPUTED_VALUE"""),25.47)</f>
        <v>25.47</v>
      </c>
      <c r="E138" s="14">
        <f ca="1">IFERROR(__xludf.DUMMYFUNCTION("""COMPUTED_VALUE"""),3447.55)</f>
        <v>3447.55</v>
      </c>
      <c r="F138" s="16">
        <f ca="1">IFERROR(__xludf.DUMMYFUNCTION("""COMPUTED_VALUE"""),0.316036025583385)</f>
        <v>0.31603602558338501</v>
      </c>
      <c r="G138" s="14">
        <f ca="1">IFERROR(__xludf.DUMMYFUNCTION("""COMPUTED_VALUE"""),2310.1)</f>
        <v>2310.1</v>
      </c>
      <c r="H138" s="16">
        <f ca="1">IFERROR(__xludf.DUMMYFUNCTION("""COMPUTED_VALUE"""),0.0207350331154495)</f>
        <v>2.0735033115449501E-2</v>
      </c>
      <c r="I138" s="14">
        <f ca="1">IFERROR(__xludf.DUMMYFUNCTION("""COMPUTED_VALUE"""),2340.5)</f>
        <v>2340.5</v>
      </c>
      <c r="J138" s="16">
        <f ca="1">IFERROR(__xludf.DUMMYFUNCTION("""COMPUTED_VALUE"""),0.00747703482161931)</f>
        <v>7.4770348216193104E-3</v>
      </c>
      <c r="K138" s="14" t="str">
        <f ca="1"/>
        <v>IT-Software</v>
      </c>
      <c r="L138" s="14" t="str">
        <f ca="1"/>
        <v>SONATSOFTW</v>
      </c>
      <c r="M138" s="14" t="str">
        <f ca="1"/>
        <v>YES</v>
      </c>
      <c r="N138" s="14" t="str">
        <f ca="1"/>
        <v>YES</v>
      </c>
      <c r="O138" s="14" t="str">
        <f ca="1"/>
        <v/>
      </c>
      <c r="P138" s="14" t="str">
        <f ca="1"/>
        <v>Low Cap</v>
      </c>
    </row>
    <row r="139" spans="1:16">
      <c r="A139" s="14" t="str">
        <f ca="1">IFERROR(__xludf.DUMMYFUNCTION("""COMPUTED_VALUE"""),"Balaji Amine")</f>
        <v>Balaji Amine</v>
      </c>
      <c r="B139" s="15">
        <f ca="1">IFERROR(__xludf.DUMMYFUNCTION("""COMPUTED_VALUE"""),8293.1763762)</f>
        <v>8293.1763761999991</v>
      </c>
      <c r="C139" s="14">
        <f ca="1">IFERROR(__xludf.DUMMYFUNCTION("""COMPUTED_VALUE"""),2562.7)</f>
        <v>2562.6999999999998</v>
      </c>
      <c r="D139" s="14">
        <f ca="1">IFERROR(__xludf.DUMMYFUNCTION("""COMPUTED_VALUE"""),20.06)</f>
        <v>20.059999999999999</v>
      </c>
      <c r="E139" s="14">
        <f ca="1">IFERROR(__xludf.DUMMYFUNCTION("""COMPUTED_VALUE"""),3841.85)</f>
        <v>3841.85</v>
      </c>
      <c r="F139" s="16">
        <f ca="1">IFERROR(__xludf.DUMMYFUNCTION("""COMPUTED_VALUE"""),0.332951572809974)</f>
        <v>0.33295157280997401</v>
      </c>
      <c r="G139" s="14">
        <f ca="1">IFERROR(__xludf.DUMMYFUNCTION("""COMPUTED_VALUE"""),2530)</f>
        <v>2530</v>
      </c>
      <c r="H139" s="16">
        <f ca="1">IFERROR(__xludf.DUMMYFUNCTION("""COMPUTED_VALUE"""),0.0129249011857706)</f>
        <v>1.2924901185770599E-2</v>
      </c>
      <c r="I139" s="14">
        <f ca="1">IFERROR(__xludf.DUMMYFUNCTION("""COMPUTED_VALUE"""),2557.4)</f>
        <v>2557.4</v>
      </c>
      <c r="J139" s="16">
        <f ca="1">IFERROR(__xludf.DUMMYFUNCTION("""COMPUTED_VALUE"""),0.002072417298819)</f>
        <v>2.0724172988189999E-3</v>
      </c>
      <c r="K139" s="14" t="str">
        <f ca="1"/>
        <v>Pharma</v>
      </c>
      <c r="L139" s="14" t="str">
        <f ca="1"/>
        <v>BOM:532482</v>
      </c>
      <c r="M139" s="14" t="str">
        <f ca="1"/>
        <v>YES</v>
      </c>
      <c r="N139" s="14" t="str">
        <f ca="1"/>
        <v>YES</v>
      </c>
      <c r="O139" s="14" t="str">
        <f ca="1"/>
        <v/>
      </c>
      <c r="P139" s="14" t="str">
        <f ca="1"/>
        <v>Low Cap</v>
      </c>
    </row>
    <row r="140" spans="1:16">
      <c r="A140" s="14" t="str">
        <f ca="1">IFERROR(__xludf.DUMMYFUNCTION("""COMPUTED_VALUE"""),"Sonata Software")</f>
        <v>Sonata Software</v>
      </c>
      <c r="B140" s="15">
        <f ca="1">IFERROR(__xludf.DUMMYFUNCTION("""COMPUTED_VALUE"""),8104.163)</f>
        <v>8104.1629999999996</v>
      </c>
      <c r="C140" s="14">
        <f ca="1">IFERROR(__xludf.DUMMYFUNCTION("""COMPUTED_VALUE"""),582)</f>
        <v>582</v>
      </c>
      <c r="D140" s="14">
        <f ca="1">IFERROR(__xludf.DUMMYFUNCTION("""COMPUTED_VALUE"""),19.25)</f>
        <v>19.25</v>
      </c>
      <c r="E140" s="14">
        <f ca="1">IFERROR(__xludf.DUMMYFUNCTION("""COMPUTED_VALUE"""),694.5)</f>
        <v>694.5</v>
      </c>
      <c r="F140" s="16">
        <f ca="1">IFERROR(__xludf.DUMMYFUNCTION("""COMPUTED_VALUE"""),0.161987041036717)</f>
        <v>0.16198704103671699</v>
      </c>
      <c r="G140" s="14">
        <f ca="1">IFERROR(__xludf.DUMMYFUNCTION("""COMPUTED_VALUE"""),457.58)</f>
        <v>457.58</v>
      </c>
      <c r="H140" s="16">
        <f ca="1">IFERROR(__xludf.DUMMYFUNCTION("""COMPUTED_VALUE"""),0.271908737269985)</f>
        <v>0.27190873726998499</v>
      </c>
      <c r="I140" s="14">
        <f ca="1">IFERROR(__xludf.DUMMYFUNCTION("""COMPUTED_VALUE"""),574.4)</f>
        <v>574.4</v>
      </c>
      <c r="J140" s="16">
        <f ca="1">IFERROR(__xludf.DUMMYFUNCTION("""COMPUTED_VALUE"""),0.0132311977715877)</f>
        <v>1.32311977715877E-2</v>
      </c>
      <c r="K140" s="14" t="str">
        <f ca="1"/>
        <v>Chemical</v>
      </c>
      <c r="L140" s="14" t="str">
        <f ca="1"/>
        <v>BOM:543277</v>
      </c>
      <c r="M140" s="14" t="str">
        <f ca="1"/>
        <v>NO</v>
      </c>
      <c r="N140" s="14" t="str">
        <f ca="1"/>
        <v>YES</v>
      </c>
      <c r="O140" s="14" t="str">
        <f ca="1"/>
        <v/>
      </c>
      <c r="P140" s="14" t="str">
        <f ca="1"/>
        <v>Low Cap</v>
      </c>
    </row>
    <row r="141" spans="1:16">
      <c r="A141" s="14" t="str">
        <f ca="1">IFERROR(__xludf.DUMMYFUNCTION("""COMPUTED_VALUE"""),"Granules India")</f>
        <v>Granules India</v>
      </c>
      <c r="B141" s="15">
        <f ca="1">IFERROR(__xludf.DUMMYFUNCTION("""COMPUTED_VALUE"""),7705.431)</f>
        <v>7705.4309999999996</v>
      </c>
      <c r="C141" s="14">
        <f ca="1">IFERROR(__xludf.DUMMYFUNCTION("""COMPUTED_VALUE"""),318.6)</f>
        <v>318.60000000000002</v>
      </c>
      <c r="D141" s="14">
        <f ca="1">IFERROR(__xludf.DUMMYFUNCTION("""COMPUTED_VALUE"""),16.36)</f>
        <v>16.36</v>
      </c>
      <c r="E141" s="14">
        <f ca="1">IFERROR(__xludf.DUMMYFUNCTION("""COMPUTED_VALUE"""),381.25)</f>
        <v>381.25</v>
      </c>
      <c r="F141" s="16">
        <f ca="1">IFERROR(__xludf.DUMMYFUNCTION("""COMPUTED_VALUE"""),0.164327868852458)</f>
        <v>0.16432786885245801</v>
      </c>
      <c r="G141" s="14">
        <f ca="1">IFERROR(__xludf.DUMMYFUNCTION("""COMPUTED_VALUE"""),227)</f>
        <v>227</v>
      </c>
      <c r="H141" s="16">
        <f ca="1">IFERROR(__xludf.DUMMYFUNCTION("""COMPUTED_VALUE"""),0.40352422907489)</f>
        <v>0.40352422907489</v>
      </c>
      <c r="I141" s="14">
        <f ca="1">IFERROR(__xludf.DUMMYFUNCTION("""COMPUTED_VALUE"""),318.15)</f>
        <v>318.14999999999998</v>
      </c>
      <c r="J141" s="16">
        <f ca="1">IFERROR(__xludf.DUMMYFUNCTION("""COMPUTED_VALUE"""),0.00141442715700155)</f>
        <v>1.41442715700155E-3</v>
      </c>
      <c r="K141" s="14" t="str">
        <f ca="1"/>
        <v>IT</v>
      </c>
      <c r="L141" s="14" t="str">
        <f ca="1"/>
        <v>BOM:500209</v>
      </c>
      <c r="M141" s="14" t="str">
        <f ca="1"/>
        <v>NO</v>
      </c>
      <c r="N141" s="14" t="str">
        <f ca="1"/>
        <v>NO</v>
      </c>
      <c r="O141" s="14" t="str">
        <f ca="1"/>
        <v>Good Stock</v>
      </c>
      <c r="P141" s="14" t="str">
        <f ca="1"/>
        <v>Low Cap</v>
      </c>
    </row>
    <row r="142" spans="1:16">
      <c r="A142" s="14" t="str">
        <f ca="1">IFERROR(__xludf.DUMMYFUNCTION("""COMPUTED_VALUE"""),"Laxmi Orgamic")</f>
        <v>Laxmi Orgamic</v>
      </c>
      <c r="B142" s="15">
        <f ca="1">IFERROR(__xludf.DUMMYFUNCTION("""COMPUTED_VALUE"""),7672.4308321)</f>
        <v>7672.4308320999999</v>
      </c>
      <c r="C142" s="14">
        <f ca="1">IFERROR(__xludf.DUMMYFUNCTION("""COMPUTED_VALUE"""),289.4)</f>
        <v>289.39999999999998</v>
      </c>
      <c r="D142" s="14">
        <f ca="1">IFERROR(__xludf.DUMMYFUNCTION("""COMPUTED_VALUE"""),36.41)</f>
        <v>36.409999999999997</v>
      </c>
      <c r="E142" s="14">
        <f ca="1">IFERROR(__xludf.DUMMYFUNCTION("""COMPUTED_VALUE"""),501.6)</f>
        <v>501.6</v>
      </c>
      <c r="F142" s="16">
        <f ca="1">IFERROR(__xludf.DUMMYFUNCTION("""COMPUTED_VALUE"""),0.42304625199362)</f>
        <v>0.42304625199362</v>
      </c>
      <c r="G142" s="14">
        <f ca="1">IFERROR(__xludf.DUMMYFUNCTION("""COMPUTED_VALUE"""),274.35)</f>
        <v>274.35000000000002</v>
      </c>
      <c r="H142" s="16">
        <f ca="1">IFERROR(__xludf.DUMMYFUNCTION("""COMPUTED_VALUE"""),0.054856934572626)</f>
        <v>5.4856934572625998E-2</v>
      </c>
      <c r="I142" s="14">
        <f ca="1">IFERROR(__xludf.DUMMYFUNCTION("""COMPUTED_VALUE"""),289.25)</f>
        <v>289.25</v>
      </c>
      <c r="J142" s="16">
        <f ca="1">IFERROR(__xludf.DUMMYFUNCTION("""COMPUTED_VALUE"""),0.000518582541054372)</f>
        <v>5.1858254105437195E-4</v>
      </c>
      <c r="K142" s="14" t="str">
        <f ca="1"/>
        <v>IT</v>
      </c>
      <c r="L142" s="14" t="str">
        <f ca="1"/>
        <v>BOM:543398</v>
      </c>
      <c r="M142" s="14" t="str">
        <f ca="1"/>
        <v>YES</v>
      </c>
      <c r="N142" s="14" t="str">
        <f ca="1"/>
        <v>YES</v>
      </c>
      <c r="O142" s="14" t="str">
        <f ca="1"/>
        <v/>
      </c>
      <c r="P142" s="14" t="str">
        <f ca="1"/>
        <v>Low Cap</v>
      </c>
    </row>
    <row r="143" spans="1:16">
      <c r="A143" s="14" t="str">
        <f ca="1">IFERROR(__xludf.DUMMYFUNCTION("""COMPUTED_VALUE"""),"Infosys")</f>
        <v>Infosys</v>
      </c>
      <c r="B143" s="15">
        <f ca="1">IFERROR(__xludf.DUMMYFUNCTION("""COMPUTED_VALUE"""),7658.1331612)</f>
        <v>7658.1331612000004</v>
      </c>
      <c r="C143" s="14">
        <f ca="1">IFERROR(__xludf.DUMMYFUNCTION("""COMPUTED_VALUE"""),1503.5)</f>
        <v>1503.5</v>
      </c>
      <c r="D143" s="14">
        <f ca="1">IFERROR(__xludf.DUMMYFUNCTION("""COMPUTED_VALUE"""),27.61)</f>
        <v>27.61</v>
      </c>
      <c r="E143" s="14">
        <f ca="1">IFERROR(__xludf.DUMMYFUNCTION("""COMPUTED_VALUE"""),1953.7)</f>
        <v>1953.7</v>
      </c>
      <c r="F143" s="16">
        <f ca="1">IFERROR(__xludf.DUMMYFUNCTION("""COMPUTED_VALUE"""),0.230434560065516)</f>
        <v>0.23043456006551599</v>
      </c>
      <c r="G143" s="14">
        <f ca="1">IFERROR(__xludf.DUMMYFUNCTION("""COMPUTED_VALUE"""),1355.5)</f>
        <v>1355.5</v>
      </c>
      <c r="H143" s="16">
        <f ca="1">IFERROR(__xludf.DUMMYFUNCTION("""COMPUTED_VALUE"""),0.109184802655846)</f>
        <v>0.109184802655846</v>
      </c>
      <c r="I143" s="14">
        <f ca="1">IFERROR(__xludf.DUMMYFUNCTION("""COMPUTED_VALUE"""),1480.55)</f>
        <v>1480.55</v>
      </c>
      <c r="J143" s="16">
        <f ca="1">IFERROR(__xludf.DUMMYFUNCTION("""COMPUTED_VALUE"""),0.015500996251393)</f>
        <v>1.5500996251393E-2</v>
      </c>
      <c r="K143" s="14" t="str">
        <f ca="1"/>
        <v>Bank</v>
      </c>
      <c r="L143" s="14" t="str">
        <f ca="1"/>
        <v>BOM:532174</v>
      </c>
      <c r="M143" s="14" t="str">
        <f ca="1"/>
        <v>NO</v>
      </c>
      <c r="N143" s="14" t="str">
        <f ca="1"/>
        <v>YES</v>
      </c>
      <c r="O143" s="14" t="str">
        <f ca="1"/>
        <v/>
      </c>
      <c r="P143" s="14" t="str">
        <f ca="1"/>
        <v>Low Cap</v>
      </c>
    </row>
    <row r="144" spans="1:16">
      <c r="A144" s="14" t="str">
        <f ca="1">IFERROR(__xludf.DUMMYFUNCTION("""COMPUTED_VALUE"""),"Latent View")</f>
        <v>Latent View</v>
      </c>
      <c r="B144" s="15">
        <f ca="1">IFERROR(__xludf.DUMMYFUNCTION("""COMPUTED_VALUE"""),7452.986336)</f>
        <v>7452.9863359999999</v>
      </c>
      <c r="C144" s="14">
        <f ca="1">IFERROR(__xludf.DUMMYFUNCTION("""COMPUTED_VALUE"""),367.25)</f>
        <v>367.25</v>
      </c>
      <c r="D144" s="14">
        <f ca="1">IFERROR(__xludf.DUMMYFUNCTION("""COMPUTED_VALUE"""),49.25)</f>
        <v>49.25</v>
      </c>
      <c r="E144" s="14">
        <f ca="1">IFERROR(__xludf.DUMMYFUNCTION("""COMPUTED_VALUE"""),617.4)</f>
        <v>617.4</v>
      </c>
      <c r="F144" s="16">
        <f ca="1">IFERROR(__xludf.DUMMYFUNCTION("""COMPUTED_VALUE"""),0.405166828636216)</f>
        <v>0.405166828636216</v>
      </c>
      <c r="G144" s="14">
        <f ca="1">IFERROR(__xludf.DUMMYFUNCTION("""COMPUTED_VALUE"""),305.25)</f>
        <v>305.25</v>
      </c>
      <c r="H144" s="16">
        <f ca="1">IFERROR(__xludf.DUMMYFUNCTION("""COMPUTED_VALUE"""),0.203112203112203)</f>
        <v>0.20311220311220299</v>
      </c>
      <c r="I144" s="14">
        <f ca="1">IFERROR(__xludf.DUMMYFUNCTION("""COMPUTED_VALUE"""),368.4)</f>
        <v>368.4</v>
      </c>
      <c r="J144" s="16">
        <f ca="1">IFERROR(__xludf.DUMMYFUNCTION("""COMPUTED_VALUE"""),-0.00312160694896845)</f>
        <v>-3.1216069489684501E-3</v>
      </c>
      <c r="K144" s="14" t="str">
        <f ca="1"/>
        <v>Technology</v>
      </c>
      <c r="L144" s="14" t="str">
        <f ca="1"/>
        <v>BOM:543228</v>
      </c>
      <c r="M144" s="14" t="str">
        <f ca="1"/>
        <v>YES</v>
      </c>
      <c r="N144" s="14" t="str">
        <f ca="1"/>
        <v>YES</v>
      </c>
      <c r="O144" s="14" t="str">
        <f ca="1"/>
        <v/>
      </c>
      <c r="P144" s="14" t="str">
        <f ca="1"/>
        <v>Low Cap</v>
      </c>
    </row>
    <row r="145" spans="1:16">
      <c r="A145" s="14" t="str">
        <f ca="1">IFERROR(__xludf.DUMMYFUNCTION("""COMPUTED_VALUE"""),"ICICI Bank")</f>
        <v>ICICI Bank</v>
      </c>
      <c r="B145" s="15">
        <f ca="1">IFERROR(__xludf.DUMMYFUNCTION("""COMPUTED_VALUE"""),7451.4657292)</f>
        <v>7451.4657292000002</v>
      </c>
      <c r="C145" s="14">
        <f ca="1">IFERROR(__xludf.DUMMYFUNCTION("""COMPUTED_VALUE"""),873.25)</f>
        <v>873.25</v>
      </c>
      <c r="D145" s="14">
        <f ca="1">IFERROR(__xludf.DUMMYFUNCTION("""COMPUTED_VALUE"""),20.88)</f>
        <v>20.88</v>
      </c>
      <c r="E145" s="14">
        <f ca="1">IFERROR(__xludf.DUMMYFUNCTION("""COMPUTED_VALUE"""),958)</f>
        <v>958</v>
      </c>
      <c r="F145" s="16">
        <f ca="1">IFERROR(__xludf.DUMMYFUNCTION("""COMPUTED_VALUE"""),0.0884655532359081)</f>
        <v>8.8465553235908101E-2</v>
      </c>
      <c r="G145" s="14">
        <f ca="1">IFERROR(__xludf.DUMMYFUNCTION("""COMPUTED_VALUE"""),642)</f>
        <v>642</v>
      </c>
      <c r="H145" s="16">
        <f ca="1">IFERROR(__xludf.DUMMYFUNCTION("""COMPUTED_VALUE"""),0.360202492211838)</f>
        <v>0.36020249221183798</v>
      </c>
      <c r="I145" s="14">
        <f ca="1">IFERROR(__xludf.DUMMYFUNCTION("""COMPUTED_VALUE"""),861.2)</f>
        <v>861.2</v>
      </c>
      <c r="J145" s="16">
        <f ca="1">IFERROR(__xludf.DUMMYFUNCTION("""COMPUTED_VALUE"""),0.0139921040408731)</f>
        <v>1.39921040408731E-2</v>
      </c>
      <c r="K145" s="14" t="str">
        <f ca="1"/>
        <v>automobile</v>
      </c>
      <c r="L145" s="14" t="str">
        <f ca="1"/>
        <v>BOM:543276</v>
      </c>
      <c r="M145" s="14" t="str">
        <f ca="1"/>
        <v>NO</v>
      </c>
      <c r="N145" s="14" t="str">
        <f ca="1"/>
        <v>NO</v>
      </c>
      <c r="O145" s="14" t="str">
        <f ca="1"/>
        <v>Good Stock</v>
      </c>
      <c r="P145" s="14" t="str">
        <f ca="1"/>
        <v>Low Cap</v>
      </c>
    </row>
    <row r="146" spans="1:16">
      <c r="A146" s="14" t="str">
        <f ca="1">IFERROR(__xludf.DUMMYFUNCTION("""COMPUTED_VALUE"""),"Route Mobile")</f>
        <v>Route Mobile</v>
      </c>
      <c r="B146" s="15">
        <f ca="1">IFERROR(__xludf.DUMMYFUNCTION("""COMPUTED_VALUE"""),7415.8287656)</f>
        <v>7415.8287656000002</v>
      </c>
      <c r="C146" s="14">
        <f ca="1">IFERROR(__xludf.DUMMYFUNCTION("""COMPUTED_VALUE"""),1190.8)</f>
        <v>1190.8</v>
      </c>
      <c r="D146" s="14">
        <f ca="1">IFERROR(__xludf.DUMMYFUNCTION("""COMPUTED_VALUE"""),32.12)</f>
        <v>32.119999999999997</v>
      </c>
      <c r="E146" s="14">
        <f ca="1">IFERROR(__xludf.DUMMYFUNCTION("""COMPUTED_VALUE"""),1919)</f>
        <v>1919</v>
      </c>
      <c r="F146" s="16">
        <f ca="1">IFERROR(__xludf.DUMMYFUNCTION("""COMPUTED_VALUE"""),0.379468473163105)</f>
        <v>0.379468473163105</v>
      </c>
      <c r="G146" s="14">
        <f ca="1">IFERROR(__xludf.DUMMYFUNCTION("""COMPUTED_VALUE"""),1052.6)</f>
        <v>1052.5999999999999</v>
      </c>
      <c r="H146" s="16">
        <f ca="1">IFERROR(__xludf.DUMMYFUNCTION("""COMPUTED_VALUE"""),0.131293938818164)</f>
        <v>0.13129393881816401</v>
      </c>
      <c r="I146" s="14">
        <f ca="1">IFERROR(__xludf.DUMMYFUNCTION("""COMPUTED_VALUE"""),1197.6)</f>
        <v>1197.5999999999999</v>
      </c>
      <c r="J146" s="16">
        <f ca="1">IFERROR(__xludf.DUMMYFUNCTION("""COMPUTED_VALUE"""),-0.00567802271209081)</f>
        <v>-5.6780227120908104E-3</v>
      </c>
      <c r="K146" s="14" t="str">
        <f ca="1"/>
        <v>Healthcare</v>
      </c>
      <c r="L146" s="14" t="str">
        <f ca="1"/>
        <v>METROPOLIS</v>
      </c>
      <c r="M146" s="14" t="str">
        <f ca="1"/>
        <v>YES</v>
      </c>
      <c r="N146" s="14" t="str">
        <f ca="1"/>
        <v>YES</v>
      </c>
      <c r="O146" s="14" t="str">
        <f ca="1"/>
        <v/>
      </c>
      <c r="P146" s="14" t="str">
        <f ca="1"/>
        <v>Low Cap</v>
      </c>
    </row>
    <row r="147" spans="1:16">
      <c r="A147" s="14" t="str">
        <f ca="1">IFERROR(__xludf.DUMMYFUNCTION("""COMPUTED_VALUE"""),"craftsman automation")</f>
        <v>craftsman automation</v>
      </c>
      <c r="B147" s="15">
        <f ca="1">IFERROR(__xludf.DUMMYFUNCTION("""COMPUTED_VALUE"""),7324.341471)</f>
        <v>7324.3414709999997</v>
      </c>
      <c r="C147" s="14">
        <f ca="1">IFERROR(__xludf.DUMMYFUNCTION("""COMPUTED_VALUE"""),3465.1)</f>
        <v>3465.1</v>
      </c>
      <c r="D147" s="14">
        <f ca="1">IFERROR(__xludf.DUMMYFUNCTION("""COMPUTED_VALUE"""),35.75)</f>
        <v>35.75</v>
      </c>
      <c r="E147" s="14">
        <f ca="1">IFERROR(__xludf.DUMMYFUNCTION("""COMPUTED_VALUE"""),3709.95)</f>
        <v>3709.95</v>
      </c>
      <c r="F147" s="16">
        <f ca="1">IFERROR(__xludf.DUMMYFUNCTION("""COMPUTED_VALUE"""),0.0659981940457418)</f>
        <v>6.5998194045741795E-2</v>
      </c>
      <c r="G147" s="14">
        <f ca="1">IFERROR(__xludf.DUMMYFUNCTION("""COMPUTED_VALUE"""),1845)</f>
        <v>1845</v>
      </c>
      <c r="H147" s="16">
        <f ca="1">IFERROR(__xludf.DUMMYFUNCTION("""COMPUTED_VALUE"""),0.87810298102981)</f>
        <v>0.87810298102980999</v>
      </c>
      <c r="I147" s="14">
        <f ca="1">IFERROR(__xludf.DUMMYFUNCTION("""COMPUTED_VALUE"""),3461.8)</f>
        <v>3461.8</v>
      </c>
      <c r="J147" s="16">
        <f ca="1">IFERROR(__xludf.DUMMYFUNCTION("""COMPUTED_VALUE"""),0.000953261309145452)</f>
        <v>9.5326130914545203E-4</v>
      </c>
      <c r="K147" s="14" t="str">
        <f ca="1"/>
        <v>Manufacturing</v>
      </c>
      <c r="L147" s="14" t="str">
        <f ca="1"/>
        <v>GMMPFAUDLR</v>
      </c>
      <c r="M147" s="14" t="str">
        <f ca="1"/>
        <v>NO</v>
      </c>
      <c r="N147" s="14" t="str">
        <f ca="1"/>
        <v>NO</v>
      </c>
      <c r="O147" s="14" t="str">
        <f ca="1"/>
        <v>Good Stock</v>
      </c>
      <c r="P147" s="14" t="str">
        <f ca="1"/>
        <v>Low Cap</v>
      </c>
    </row>
    <row r="148" spans="1:16">
      <c r="A148" s="14" t="str">
        <f ca="1">IFERROR(__xludf.DUMMYFUNCTION("""COMPUTED_VALUE"""),"Metropolis Healthcare")</f>
        <v>Metropolis Healthcare</v>
      </c>
      <c r="B148" s="15">
        <f ca="1">IFERROR(__xludf.DUMMYFUNCTION("""COMPUTED_VALUE"""),7063.23)</f>
        <v>7063.23</v>
      </c>
      <c r="C148" s="14">
        <f ca="1">IFERROR(__xludf.DUMMYFUNCTION("""COMPUTED_VALUE"""),1380.05)</f>
        <v>1380.05</v>
      </c>
      <c r="D148" s="14">
        <f ca="1">IFERROR(__xludf.DUMMYFUNCTION("""COMPUTED_VALUE"""),45.85)</f>
        <v>45.85</v>
      </c>
      <c r="E148" s="14">
        <f ca="1">IFERROR(__xludf.DUMMYFUNCTION("""COMPUTED_VALUE"""),3142)</f>
        <v>3142</v>
      </c>
      <c r="F148" s="16">
        <f ca="1">IFERROR(__xludf.DUMMYFUNCTION("""COMPUTED_VALUE"""),0.560773392743475)</f>
        <v>0.56077339274347504</v>
      </c>
      <c r="G148" s="14">
        <f ca="1">IFERROR(__xludf.DUMMYFUNCTION("""COMPUTED_VALUE"""),1267.05)</f>
        <v>1267.05</v>
      </c>
      <c r="H148" s="16">
        <f ca="1">IFERROR(__xludf.DUMMYFUNCTION("""COMPUTED_VALUE"""),0.0891835365613038)</f>
        <v>8.9183536561303803E-2</v>
      </c>
      <c r="I148" s="14">
        <f ca="1">IFERROR(__xludf.DUMMYFUNCTION("""COMPUTED_VALUE"""),1382.35)</f>
        <v>1382.35</v>
      </c>
      <c r="J148" s="16">
        <f ca="1">IFERROR(__xludf.DUMMYFUNCTION("""COMPUTED_VALUE"""),-0.00166383332730491)</f>
        <v>-1.6638333273049099E-3</v>
      </c>
      <c r="K148" s="14" t="str">
        <f ca="1"/>
        <v>Logistic</v>
      </c>
      <c r="L148" s="14" t="str">
        <f ca="1"/>
        <v>BOM:540212</v>
      </c>
      <c r="M148" s="14" t="str">
        <f ca="1"/>
        <v>YES</v>
      </c>
      <c r="N148" s="14" t="str">
        <f ca="1"/>
        <v>YES</v>
      </c>
      <c r="O148" s="14" t="str">
        <f ca="1"/>
        <v/>
      </c>
      <c r="P148" s="14" t="str">
        <f ca="1"/>
        <v>Low Cap</v>
      </c>
    </row>
    <row r="149" spans="1:16">
      <c r="A149" s="14" t="str">
        <f ca="1">IFERROR(__xludf.DUMMYFUNCTION("""COMPUTED_VALUE"""),"GMM Pfaudler")</f>
        <v>GMM Pfaudler</v>
      </c>
      <c r="B149" s="15">
        <f ca="1">IFERROR(__xludf.DUMMYFUNCTION("""COMPUTED_VALUE"""),7046.8192293)</f>
        <v>7046.8192293000002</v>
      </c>
      <c r="C149" s="14">
        <f ca="1">IFERROR(__xludf.DUMMYFUNCTION("""COMPUTED_VALUE"""),1567.45)</f>
        <v>1567.45</v>
      </c>
      <c r="D149" s="14">
        <f ca="1">IFERROR(__xludf.DUMMYFUNCTION("""COMPUTED_VALUE"""),53.87)</f>
        <v>53.87</v>
      </c>
      <c r="E149" s="14">
        <f ca="1">IFERROR(__xludf.DUMMYFUNCTION("""COMPUTED_VALUE"""),2110)</f>
        <v>2110</v>
      </c>
      <c r="F149" s="16">
        <f ca="1">IFERROR(__xludf.DUMMYFUNCTION("""COMPUTED_VALUE"""),0.2571327014218)</f>
        <v>0.2571327014218</v>
      </c>
      <c r="G149" s="14">
        <f ca="1">IFERROR(__xludf.DUMMYFUNCTION("""COMPUTED_VALUE"""),1256.67)</f>
        <v>1256.67</v>
      </c>
      <c r="H149" s="16">
        <f ca="1">IFERROR(__xludf.DUMMYFUNCTION("""COMPUTED_VALUE"""),0.247304383808)</f>
        <v>0.24730438380799999</v>
      </c>
      <c r="I149" s="14">
        <f ca="1">IFERROR(__xludf.DUMMYFUNCTION("""COMPUTED_VALUE"""),1576.95)</f>
        <v>1576.95</v>
      </c>
      <c r="J149" s="16">
        <f ca="1">IFERROR(__xludf.DUMMYFUNCTION("""COMPUTED_VALUE"""),-0.00602428739021528)</f>
        <v>-6.0242873902152799E-3</v>
      </c>
      <c r="K149" s="14" t="str">
        <f ca="1"/>
        <v>Ceramics</v>
      </c>
      <c r="L149" s="14" t="str">
        <f ca="1"/>
        <v>BOM:532443</v>
      </c>
      <c r="M149" s="14" t="str">
        <f ca="1"/>
        <v>NO</v>
      </c>
      <c r="N149" s="14" t="str">
        <f ca="1"/>
        <v>YES</v>
      </c>
      <c r="O149" s="14" t="str">
        <f ca="1"/>
        <v/>
      </c>
      <c r="P149" s="14" t="str">
        <f ca="1"/>
        <v>Low Cap</v>
      </c>
    </row>
    <row r="150" spans="1:16">
      <c r="A150" s="14" t="str">
        <f ca="1">IFERROR(__xludf.DUMMYFUNCTION("""COMPUTED_VALUE"""),"TCI Express")</f>
        <v>TCI Express</v>
      </c>
      <c r="B150" s="15">
        <f ca="1">IFERROR(__xludf.DUMMYFUNCTION("""COMPUTED_VALUE"""),6985.583)</f>
        <v>6985.5829999999996</v>
      </c>
      <c r="C150" s="14">
        <f ca="1">IFERROR(__xludf.DUMMYFUNCTION("""COMPUTED_VALUE"""),1795)</f>
        <v>1795</v>
      </c>
      <c r="D150" s="14">
        <f ca="1">IFERROR(__xludf.DUMMYFUNCTION("""COMPUTED_VALUE"""),49.5)</f>
        <v>49.5</v>
      </c>
      <c r="E150" s="14">
        <f ca="1">IFERROR(__xludf.DUMMYFUNCTION("""COMPUTED_VALUE"""),2249)</f>
        <v>2249</v>
      </c>
      <c r="F150" s="16">
        <f ca="1">IFERROR(__xludf.DUMMYFUNCTION("""COMPUTED_VALUE"""),0.201867496665184)</f>
        <v>0.201867496665184</v>
      </c>
      <c r="G150" s="14">
        <f ca="1">IFERROR(__xludf.DUMMYFUNCTION("""COMPUTED_VALUE"""),1444.5)</f>
        <v>1444.5</v>
      </c>
      <c r="H150" s="16">
        <f ca="1">IFERROR(__xludf.DUMMYFUNCTION("""COMPUTED_VALUE"""),0.242644513672551)</f>
        <v>0.24264451367255099</v>
      </c>
      <c r="I150" s="14">
        <f ca="1">IFERROR(__xludf.DUMMYFUNCTION("""COMPUTED_VALUE"""),1807.4)</f>
        <v>1807.4</v>
      </c>
      <c r="J150" s="16">
        <f ca="1">IFERROR(__xludf.DUMMYFUNCTION("""COMPUTED_VALUE"""),-0.00686068385526175)</f>
        <v>-6.8606838552617497E-3</v>
      </c>
      <c r="K150" s="14" t="str">
        <f ca="1"/>
        <v>Piping</v>
      </c>
      <c r="L150" s="14" t="str">
        <f ca="1"/>
        <v>BOM:542907</v>
      </c>
      <c r="M150" s="14" t="str">
        <f ca="1"/>
        <v>NO</v>
      </c>
      <c r="N150" s="14" t="str">
        <f ca="1"/>
        <v>YES</v>
      </c>
      <c r="O150" s="14" t="str">
        <f ca="1"/>
        <v/>
      </c>
      <c r="P150" s="14" t="str">
        <f ca="1"/>
        <v>Low Cap</v>
      </c>
    </row>
    <row r="151" spans="1:16">
      <c r="A151" s="14" t="str">
        <f ca="1">IFERROR(__xludf.DUMMYFUNCTION("""COMPUTED_VALUE"""),"Cera Sanitaryware")</f>
        <v>Cera Sanitaryware</v>
      </c>
      <c r="B151" s="15">
        <f ca="1">IFERROR(__xludf.DUMMYFUNCTION("""COMPUTED_VALUE"""),6919.97)</f>
        <v>6919.97</v>
      </c>
      <c r="C151" s="14">
        <f ca="1">IFERROR(__xludf.DUMMYFUNCTION("""COMPUTED_VALUE"""),5294)</f>
        <v>5294</v>
      </c>
      <c r="D151" s="14">
        <f ca="1">IFERROR(__xludf.DUMMYFUNCTION("""COMPUTED_VALUE"""),37)</f>
        <v>37</v>
      </c>
      <c r="E151" s="14">
        <f ca="1">IFERROR(__xludf.DUMMYFUNCTION("""COMPUTED_VALUE"""),6067.95)</f>
        <v>6067.95</v>
      </c>
      <c r="F151" s="16">
        <f ca="1">IFERROR(__xludf.DUMMYFUNCTION("""COMPUTED_VALUE"""),0.127547194686838)</f>
        <v>0.12754719468683801</v>
      </c>
      <c r="G151" s="14">
        <f ca="1">IFERROR(__xludf.DUMMYFUNCTION("""COMPUTED_VALUE"""),3518.6)</f>
        <v>3518.6</v>
      </c>
      <c r="H151" s="16">
        <f ca="1">IFERROR(__xludf.DUMMYFUNCTION("""COMPUTED_VALUE"""),0.504575683510487)</f>
        <v>0.50457568351048698</v>
      </c>
      <c r="I151" s="14">
        <f ca="1">IFERROR(__xludf.DUMMYFUNCTION("""COMPUTED_VALUE"""),5320)</f>
        <v>5320</v>
      </c>
      <c r="J151" s="16">
        <f ca="1">IFERROR(__xludf.DUMMYFUNCTION("""COMPUTED_VALUE"""),-0.00488721804511278)</f>
        <v>-4.8872180451127803E-3</v>
      </c>
      <c r="K151" s="14" t="str">
        <f ca="1"/>
        <v>Manufacturing</v>
      </c>
      <c r="L151" s="14" t="str">
        <f ca="1"/>
        <v>BOM:522205</v>
      </c>
      <c r="M151" s="14" t="str">
        <f ca="1"/>
        <v>NO</v>
      </c>
      <c r="N151" s="14" t="str">
        <f ca="1"/>
        <v>NO</v>
      </c>
      <c r="O151" s="14" t="str">
        <f ca="1"/>
        <v>Good Stock</v>
      </c>
      <c r="P151" s="14" t="str">
        <f ca="1"/>
        <v>Low Cap</v>
      </c>
    </row>
    <row r="152" spans="1:16">
      <c r="A152" s="14" t="str">
        <f ca="1">IFERROR(__xludf.DUMMYFUNCTION("""COMPUTED_VALUE"""),"Prince Pipe")</f>
        <v>Prince Pipe</v>
      </c>
      <c r="B152" s="15">
        <f ca="1">IFERROR(__xludf.DUMMYFUNCTION("""COMPUTED_VALUE"""),6524.233845)</f>
        <v>6524.2338449999997</v>
      </c>
      <c r="C152" s="14">
        <f ca="1">IFERROR(__xludf.DUMMYFUNCTION("""COMPUTED_VALUE"""),590.7)</f>
        <v>590.70000000000005</v>
      </c>
      <c r="D152" s="14">
        <f ca="1">IFERROR(__xludf.DUMMYFUNCTION("""COMPUTED_VALUE"""),44.19)</f>
        <v>44.19</v>
      </c>
      <c r="E152" s="14">
        <f ca="1">IFERROR(__xludf.DUMMYFUNCTION("""COMPUTED_VALUE"""),748)</f>
        <v>748</v>
      </c>
      <c r="F152" s="16">
        <f ca="1">IFERROR(__xludf.DUMMYFUNCTION("""COMPUTED_VALUE"""),0.210294117647058)</f>
        <v>0.21029411764705799</v>
      </c>
      <c r="G152" s="14">
        <f ca="1">IFERROR(__xludf.DUMMYFUNCTION("""COMPUTED_VALUE"""),513.1)</f>
        <v>513.1</v>
      </c>
      <c r="H152" s="16">
        <f ca="1">IFERROR(__xludf.DUMMYFUNCTION("""COMPUTED_VALUE"""),0.15123757552134)</f>
        <v>0.15123757552134001</v>
      </c>
      <c r="I152" s="14">
        <f ca="1">IFERROR(__xludf.DUMMYFUNCTION("""COMPUTED_VALUE"""),575.3)</f>
        <v>575.29999999999995</v>
      </c>
      <c r="J152" s="16">
        <f ca="1">IFERROR(__xludf.DUMMYFUNCTION("""COMPUTED_VALUE"""),0.0267686424474189)</f>
        <v>2.6768642447418899E-2</v>
      </c>
      <c r="K152" s="14" t="str">
        <f ca="1"/>
        <v>Technology</v>
      </c>
      <c r="L152" s="14" t="str">
        <f ca="1"/>
        <v>BOM:543428</v>
      </c>
      <c r="M152" s="14" t="str">
        <f ca="1"/>
        <v>NO</v>
      </c>
      <c r="N152" s="14" t="str">
        <f ca="1"/>
        <v>YES</v>
      </c>
      <c r="O152" s="14" t="str">
        <f ca="1"/>
        <v/>
      </c>
      <c r="P152" s="14" t="str">
        <f ca="1"/>
        <v>Low Cap</v>
      </c>
    </row>
    <row r="153" spans="1:16">
      <c r="A153" s="14" t="str">
        <f ca="1">IFERROR(__xludf.DUMMYFUNCTION("""COMPUTED_VALUE"""),"Praj Industries")</f>
        <v>Praj Industries</v>
      </c>
      <c r="B153" s="15">
        <f ca="1">IFERROR(__xludf.DUMMYFUNCTION("""COMPUTED_VALUE"""),6488.72245)</f>
        <v>6488.7224500000002</v>
      </c>
      <c r="C153" s="14">
        <f ca="1">IFERROR(__xludf.DUMMYFUNCTION("""COMPUTED_VALUE"""),353)</f>
        <v>353</v>
      </c>
      <c r="D153" s="14">
        <f ca="1">IFERROR(__xludf.DUMMYFUNCTION("""COMPUTED_VALUE"""),35.19)</f>
        <v>35.19</v>
      </c>
      <c r="E153" s="14">
        <f ca="1">IFERROR(__xludf.DUMMYFUNCTION("""COMPUTED_VALUE"""),461.5)</f>
        <v>461.5</v>
      </c>
      <c r="F153" s="16">
        <f ca="1">IFERROR(__xludf.DUMMYFUNCTION("""COMPUTED_VALUE"""),0.23510292524377)</f>
        <v>0.23510292524376999</v>
      </c>
      <c r="G153" s="14">
        <f ca="1">IFERROR(__xludf.DUMMYFUNCTION("""COMPUTED_VALUE"""),289.05)</f>
        <v>289.05</v>
      </c>
      <c r="H153" s="16">
        <f ca="1">IFERROR(__xludf.DUMMYFUNCTION("""COMPUTED_VALUE"""),0.221241999654039)</f>
        <v>0.22124199965403901</v>
      </c>
      <c r="I153" s="14">
        <f ca="1">IFERROR(__xludf.DUMMYFUNCTION("""COMPUTED_VALUE"""),355.1)</f>
        <v>355.1</v>
      </c>
      <c r="J153" s="16">
        <f ca="1">IFERROR(__xludf.DUMMYFUNCTION("""COMPUTED_VALUE"""),-0.00591382709096035)</f>
        <v>-5.9138270909603503E-3</v>
      </c>
      <c r="K153" s="14" t="str">
        <f ca="1"/>
        <v>Manufacturing</v>
      </c>
      <c r="L153" s="14" t="str">
        <f ca="1"/>
        <v>BOM:540902</v>
      </c>
      <c r="M153" s="14" t="str">
        <f ca="1"/>
        <v>NO</v>
      </c>
      <c r="N153" s="14" t="str">
        <f ca="1"/>
        <v>YES</v>
      </c>
      <c r="O153" s="14" t="str">
        <f ca="1"/>
        <v/>
      </c>
      <c r="P153" s="14" t="str">
        <f ca="1"/>
        <v>Low Cap</v>
      </c>
    </row>
    <row r="154" spans="1:16">
      <c r="A154" s="14" t="str">
        <f ca="1">IFERROR(__xludf.DUMMYFUNCTION("""COMPUTED_VALUE"""),"Data Pattern")</f>
        <v>Data Pattern</v>
      </c>
      <c r="B154" s="15">
        <f ca="1">IFERROR(__xludf.DUMMYFUNCTION("""COMPUTED_VALUE"""),6367.8328518)</f>
        <v>6367.8328517999998</v>
      </c>
      <c r="C154" s="14">
        <f ca="1">IFERROR(__xludf.DUMMYFUNCTION("""COMPUTED_VALUE"""),1227.1)</f>
        <v>1227.0999999999999</v>
      </c>
      <c r="D154" s="14">
        <f ca="1">IFERROR(__xludf.DUMMYFUNCTION("""COMPUTED_VALUE"""),59.65)</f>
        <v>59.65</v>
      </c>
      <c r="E154" s="14">
        <f ca="1">IFERROR(__xludf.DUMMYFUNCTION("""COMPUTED_VALUE"""),1480)</f>
        <v>1480</v>
      </c>
      <c r="F154" s="16">
        <f ca="1">IFERROR(__xludf.DUMMYFUNCTION("""COMPUTED_VALUE"""),0.170878378378378)</f>
        <v>0.17087837837837799</v>
      </c>
      <c r="G154" s="14">
        <f ca="1">IFERROR(__xludf.DUMMYFUNCTION("""COMPUTED_VALUE"""),575)</f>
        <v>575</v>
      </c>
      <c r="H154" s="16">
        <f ca="1">IFERROR(__xludf.DUMMYFUNCTION("""COMPUTED_VALUE"""),1.13408695652173)</f>
        <v>1.13408695652173</v>
      </c>
      <c r="I154" s="14">
        <f ca="1">IFERROR(__xludf.DUMMYFUNCTION("""COMPUTED_VALUE"""),1161.25)</f>
        <v>1161.25</v>
      </c>
      <c r="J154" s="16">
        <f ca="1">IFERROR(__xludf.DUMMYFUNCTION("""COMPUTED_VALUE"""),0.0567061356297092)</f>
        <v>5.6706135629709199E-2</v>
      </c>
      <c r="K154" s="14" t="str">
        <f ca="1"/>
        <v>Textile</v>
      </c>
      <c r="L154" s="14" t="str">
        <f ca="1"/>
        <v>GARFIBRES</v>
      </c>
      <c r="M154" s="14" t="str">
        <f ca="1"/>
        <v>NO</v>
      </c>
      <c r="N154" s="14" t="str">
        <f ca="1"/>
        <v>NO</v>
      </c>
      <c r="O154" s="14" t="str">
        <f ca="1"/>
        <v>Good Stock</v>
      </c>
      <c r="P154" s="14" t="str">
        <f ca="1"/>
        <v>Low Cap</v>
      </c>
    </row>
    <row r="155" spans="1:16">
      <c r="A155" s="14" t="str">
        <f ca="1">IFERROR(__xludf.DUMMYFUNCTION("""COMPUTED_VALUE"""),"Amber Enterprise")</f>
        <v>Amber Enterprise</v>
      </c>
      <c r="B155" s="15">
        <f ca="1">IFERROR(__xludf.DUMMYFUNCTION("""COMPUTED_VALUE"""),6297.527)</f>
        <v>6297.527</v>
      </c>
      <c r="C155" s="14">
        <f ca="1">IFERROR(__xludf.DUMMYFUNCTION("""COMPUTED_VALUE"""),1870)</f>
        <v>1870</v>
      </c>
      <c r="D155" s="14">
        <f ca="1">IFERROR(__xludf.DUMMYFUNCTION("""COMPUTED_VALUE"""),49.07)</f>
        <v>49.07</v>
      </c>
      <c r="E155" s="14">
        <f ca="1">IFERROR(__xludf.DUMMYFUNCTION("""COMPUTED_VALUE"""),4023.65)</f>
        <v>4023.65</v>
      </c>
      <c r="F155" s="16">
        <f ca="1">IFERROR(__xludf.DUMMYFUNCTION("""COMPUTED_VALUE"""),0.535247847103997)</f>
        <v>0.53524784710399698</v>
      </c>
      <c r="G155" s="14">
        <f ca="1">IFERROR(__xludf.DUMMYFUNCTION("""COMPUTED_VALUE"""),1844.15)</f>
        <v>1844.15</v>
      </c>
      <c r="H155" s="16">
        <f ca="1">IFERROR(__xludf.DUMMYFUNCTION("""COMPUTED_VALUE"""),0.0140172979421413)</f>
        <v>1.40172979421413E-2</v>
      </c>
      <c r="I155" s="14">
        <f ca="1">IFERROR(__xludf.DUMMYFUNCTION("""COMPUTED_VALUE"""),1876)</f>
        <v>1876</v>
      </c>
      <c r="J155" s="16">
        <f ca="1">IFERROR(__xludf.DUMMYFUNCTION("""COMPUTED_VALUE"""),-0.00319829424307036)</f>
        <v>-3.1982942430703598E-3</v>
      </c>
      <c r="K155" s="14" t="str">
        <f ca="1"/>
        <v>Technology</v>
      </c>
      <c r="L155" s="14" t="str">
        <f ca="1"/>
        <v>BOM:543425</v>
      </c>
      <c r="M155" s="14" t="str">
        <f ca="1"/>
        <v>YES</v>
      </c>
      <c r="N155" s="14" t="str">
        <f ca="1"/>
        <v>YES</v>
      </c>
      <c r="O155" s="14" t="str">
        <f ca="1"/>
        <v/>
      </c>
      <c r="P155" s="14" t="str">
        <f ca="1"/>
        <v>Low Cap</v>
      </c>
    </row>
    <row r="156" spans="1:16">
      <c r="A156" s="14" t="str">
        <f ca="1">IFERROR(__xludf.DUMMYFUNCTION("""COMPUTED_VALUE"""),"Garware technical")</f>
        <v>Garware technical</v>
      </c>
      <c r="B156" s="15">
        <f ca="1">IFERROR(__xludf.DUMMYFUNCTION("""COMPUTED_VALUE"""),6152.5851506)</f>
        <v>6152.5851505999999</v>
      </c>
      <c r="C156" s="14">
        <f ca="1">IFERROR(__xludf.DUMMYFUNCTION("""COMPUTED_VALUE"""),3024.95)</f>
        <v>3024.95</v>
      </c>
      <c r="D156" s="14">
        <f ca="1">IFERROR(__xludf.DUMMYFUNCTION("""COMPUTED_VALUE"""),37.14)</f>
        <v>37.14</v>
      </c>
      <c r="E156" s="14">
        <f ca="1">IFERROR(__xludf.DUMMYFUNCTION("""COMPUTED_VALUE"""),3754.85)</f>
        <v>3754.85</v>
      </c>
      <c r="F156" s="16">
        <f ca="1">IFERROR(__xludf.DUMMYFUNCTION("""COMPUTED_VALUE"""),0.194388590755955)</f>
        <v>0.19438859075595499</v>
      </c>
      <c r="G156" s="14">
        <f ca="1">IFERROR(__xludf.DUMMYFUNCTION("""COMPUTED_VALUE"""),2619.8)</f>
        <v>2619.8000000000002</v>
      </c>
      <c r="H156" s="16">
        <f ca="1">IFERROR(__xludf.DUMMYFUNCTION("""COMPUTED_VALUE"""),0.154649209863348)</f>
        <v>0.15464920986334799</v>
      </c>
      <c r="I156" s="14">
        <f ca="1">IFERROR(__xludf.DUMMYFUNCTION("""COMPUTED_VALUE"""),3026.7)</f>
        <v>3026.7</v>
      </c>
      <c r="J156" s="16">
        <f ca="1">IFERROR(__xludf.DUMMYFUNCTION("""COMPUTED_VALUE"""),-0.000578187464895761)</f>
        <v>-5.7818746489576097E-4</v>
      </c>
      <c r="K156" s="14" t="str">
        <f ca="1"/>
        <v>Manufacturing</v>
      </c>
      <c r="L156" s="14" t="str">
        <f ca="1"/>
        <v>BOM:502219</v>
      </c>
      <c r="M156" s="14" t="str">
        <f ca="1"/>
        <v>NO</v>
      </c>
      <c r="N156" s="14" t="str">
        <f ca="1"/>
        <v>YES</v>
      </c>
      <c r="O156" s="14" t="str">
        <f ca="1"/>
        <v/>
      </c>
      <c r="P156" s="14" t="str">
        <f ca="1"/>
        <v>Low Cap</v>
      </c>
    </row>
    <row r="157" spans="1:16">
      <c r="A157" s="14" t="str">
        <f ca="1">IFERROR(__xludf.DUMMYFUNCTION("""COMPUTED_VALUE"""),"MapmyIndia")</f>
        <v>MapmyIndia</v>
      </c>
      <c r="B157" s="15">
        <f ca="1">IFERROR(__xludf.DUMMYFUNCTION("""COMPUTED_VALUE"""),5752.7067025)</f>
        <v>5752.7067024999997</v>
      </c>
      <c r="C157" s="14">
        <f ca="1">IFERROR(__xludf.DUMMYFUNCTION("""COMPUTED_VALUE"""),1071.5)</f>
        <v>1071.5</v>
      </c>
      <c r="D157" s="14">
        <f ca="1">IFERROR(__xludf.DUMMYFUNCTION("""COMPUTED_VALUE"""),65.24)</f>
        <v>65.239999999999995</v>
      </c>
      <c r="E157" s="14">
        <f ca="1">IFERROR(__xludf.DUMMYFUNCTION("""COMPUTED_VALUE"""),1918.35)</f>
        <v>1918.35</v>
      </c>
      <c r="F157" s="16">
        <f ca="1">IFERROR(__xludf.DUMMYFUNCTION("""COMPUTED_VALUE"""),0.441447076915057)</f>
        <v>0.44144707691505702</v>
      </c>
      <c r="G157" s="14">
        <f ca="1">IFERROR(__xludf.DUMMYFUNCTION("""COMPUTED_VALUE"""),1023.2)</f>
        <v>1023.2</v>
      </c>
      <c r="H157" s="16">
        <f ca="1">IFERROR(__xludf.DUMMYFUNCTION("""COMPUTED_VALUE"""),0.0472048475371383)</f>
        <v>4.72048475371383E-2</v>
      </c>
      <c r="I157" s="14">
        <f ca="1">IFERROR(__xludf.DUMMYFUNCTION("""COMPUTED_VALUE"""),1069.9)</f>
        <v>1069.9000000000001</v>
      </c>
      <c r="J157" s="16">
        <f ca="1">IFERROR(__xludf.DUMMYFUNCTION("""COMPUTED_VALUE"""),0.00149546686606216)</f>
        <v>1.4954668660621599E-3</v>
      </c>
      <c r="K157" s="14" t="str">
        <f ca="1"/>
        <v>Consumer Electrical</v>
      </c>
      <c r="L157" s="14" t="str">
        <f ca="1"/>
        <v>ORIENTELEC</v>
      </c>
      <c r="M157" s="14" t="str">
        <f ca="1"/>
        <v>YES</v>
      </c>
      <c r="N157" s="14" t="str">
        <f ca="1"/>
        <v>YES</v>
      </c>
      <c r="O157" s="14" t="str">
        <f ca="1"/>
        <v/>
      </c>
      <c r="P157" s="14" t="str">
        <f ca="1"/>
        <v>Low Cap</v>
      </c>
    </row>
    <row r="158" spans="1:16">
      <c r="A158" s="14" t="str">
        <f ca="1">IFERROR(__xludf.DUMMYFUNCTION("""COMPUTED_VALUE"""),"Borosil Renewable")</f>
        <v>Borosil Renewable</v>
      </c>
      <c r="B158" s="15">
        <f ca="1">IFERROR(__xludf.DUMMYFUNCTION("""COMPUTED_VALUE"""),5686.243)</f>
        <v>5686.2430000000004</v>
      </c>
      <c r="C158" s="14">
        <f ca="1">IFERROR(__xludf.DUMMYFUNCTION("""COMPUTED_VALUE"""),499.35)</f>
        <v>499.35</v>
      </c>
      <c r="D158" s="14">
        <f ca="1">IFERROR(__xludf.DUMMYFUNCTION("""COMPUTED_VALUE"""),39.43)</f>
        <v>39.43</v>
      </c>
      <c r="E158" s="14">
        <f ca="1">IFERROR(__xludf.DUMMYFUNCTION("""COMPUTED_VALUE"""),833)</f>
        <v>833</v>
      </c>
      <c r="F158" s="16">
        <f ca="1">IFERROR(__xludf.DUMMYFUNCTION("""COMPUTED_VALUE"""),0.400540216086434)</f>
        <v>0.40054021608643398</v>
      </c>
      <c r="G158" s="14">
        <f ca="1">IFERROR(__xludf.DUMMYFUNCTION("""COMPUTED_VALUE"""),468)</f>
        <v>468</v>
      </c>
      <c r="H158" s="16">
        <f ca="1">IFERROR(__xludf.DUMMYFUNCTION("""COMPUTED_VALUE"""),0.0669871794871795)</f>
        <v>6.6987179487179499E-2</v>
      </c>
      <c r="I158" s="14">
        <f ca="1">IFERROR(__xludf.DUMMYFUNCTION("""COMPUTED_VALUE"""),494.9)</f>
        <v>494.9</v>
      </c>
      <c r="J158" s="16">
        <f ca="1">IFERROR(__xludf.DUMMYFUNCTION("""COMPUTED_VALUE"""),0.00899171549808051)</f>
        <v>8.9917154980805099E-3</v>
      </c>
      <c r="K158" s="14">
        <f ca="1"/>
        <v>0</v>
      </c>
      <c r="L158" s="14" t="str">
        <f ca="1"/>
        <v>BOM:524226</v>
      </c>
      <c r="M158" s="14" t="str">
        <f ca="1"/>
        <v>YES</v>
      </c>
      <c r="N158" s="14" t="str">
        <f ca="1"/>
        <v>YES</v>
      </c>
      <c r="O158" s="14" t="str">
        <f ca="1"/>
        <v/>
      </c>
      <c r="P158" s="14" t="str">
        <f ca="1"/>
        <v>Low Cap</v>
      </c>
    </row>
    <row r="159" spans="1:16">
      <c r="A159" s="14" t="str">
        <f ca="1">IFERROR(__xludf.DUMMYFUNCTION("""COMPUTED_VALUE"""),"Orient Electric")</f>
        <v>Orient Electric</v>
      </c>
      <c r="B159" s="15">
        <f ca="1">IFERROR(__xludf.DUMMYFUNCTION("""COMPUTED_VALUE"""),5679.5794914)</f>
        <v>5679.5794913999998</v>
      </c>
      <c r="C159" s="14">
        <f ca="1">IFERROR(__xludf.DUMMYFUNCTION("""COMPUTED_VALUE"""),267.2)</f>
        <v>267.2</v>
      </c>
      <c r="D159" s="14">
        <f ca="1">IFERROR(__xludf.DUMMYFUNCTION("""COMPUTED_VALUE"""),53.9)</f>
        <v>53.9</v>
      </c>
      <c r="E159" s="14">
        <f ca="1">IFERROR(__xludf.DUMMYFUNCTION("""COMPUTED_VALUE"""),372.2)</f>
        <v>372.2</v>
      </c>
      <c r="F159" s="16">
        <f ca="1">IFERROR(__xludf.DUMMYFUNCTION("""COMPUTED_VALUE"""),0.282106394411606)</f>
        <v>0.28210639441160601</v>
      </c>
      <c r="G159" s="14">
        <f ca="1">IFERROR(__xludf.DUMMYFUNCTION("""COMPUTED_VALUE"""),244)</f>
        <v>244</v>
      </c>
      <c r="H159" s="16">
        <f ca="1">IFERROR(__xludf.DUMMYFUNCTION("""COMPUTED_VALUE"""),0.0950819672131147)</f>
        <v>9.5081967213114696E-2</v>
      </c>
      <c r="I159" s="14">
        <f ca="1">IFERROR(__xludf.DUMMYFUNCTION("""COMPUTED_VALUE"""),268.4)</f>
        <v>268.39999999999998</v>
      </c>
      <c r="J159" s="16">
        <f ca="1">IFERROR(__xludf.DUMMYFUNCTION("""COMPUTED_VALUE"""),-0.00447093889716836)</f>
        <v>-4.4709388971683603E-3</v>
      </c>
      <c r="K159" s="14" t="str">
        <f ca="1"/>
        <v>Food</v>
      </c>
      <c r="L159" s="14" t="str">
        <f ca="1"/>
        <v>AVANTIFEED</v>
      </c>
      <c r="M159" s="14" t="str">
        <f ca="1"/>
        <v>NO</v>
      </c>
      <c r="N159" s="14" t="str">
        <f ca="1"/>
        <v>YES</v>
      </c>
      <c r="O159" s="14" t="str">
        <f ca="1"/>
        <v/>
      </c>
      <c r="P159" s="14" t="str">
        <f ca="1"/>
        <v>Low Cap</v>
      </c>
    </row>
    <row r="160" spans="1:16">
      <c r="A160" s="14" t="str">
        <f ca="1">IFERROR(__xludf.DUMMYFUNCTION("""COMPUTED_VALUE"""),"Gujarat Ambuja Export")</f>
        <v>Gujarat Ambuja Export</v>
      </c>
      <c r="B160" s="15">
        <f ca="1">IFERROR(__xludf.DUMMYFUNCTION("""COMPUTED_VALUE"""),5515.515)</f>
        <v>5515.5150000000003</v>
      </c>
      <c r="C160" s="14">
        <f ca="1">IFERROR(__xludf.DUMMYFUNCTION("""COMPUTED_VALUE"""),241.5)</f>
        <v>241.5</v>
      </c>
      <c r="D160" s="14">
        <f ca="1">IFERROR(__xludf.DUMMYFUNCTION("""COMPUTED_VALUE"""),12.67)</f>
        <v>12.67</v>
      </c>
      <c r="E160" s="14">
        <f ca="1">IFERROR(__xludf.DUMMYFUNCTION("""COMPUTED_VALUE"""),393.85)</f>
        <v>393.85</v>
      </c>
      <c r="F160" s="16">
        <f ca="1">IFERROR(__xludf.DUMMYFUNCTION("""COMPUTED_VALUE"""),0.386822394312555)</f>
        <v>0.386822394312555</v>
      </c>
      <c r="G160" s="14">
        <f ca="1">IFERROR(__xludf.DUMMYFUNCTION("""COMPUTED_VALUE"""),169.25)</f>
        <v>169.25</v>
      </c>
      <c r="H160" s="16">
        <f ca="1">IFERROR(__xludf.DUMMYFUNCTION("""COMPUTED_VALUE"""),0.426883308714918)</f>
        <v>0.42688330871491798</v>
      </c>
      <c r="I160" s="14">
        <f ca="1">IFERROR(__xludf.DUMMYFUNCTION("""COMPUTED_VALUE"""),236.7)</f>
        <v>236.7</v>
      </c>
      <c r="J160" s="16">
        <f ca="1">IFERROR(__xludf.DUMMYFUNCTION("""COMPUTED_VALUE"""),0.0202788339670469)</f>
        <v>2.02788339670469E-2</v>
      </c>
      <c r="K160" s="14" t="str">
        <f ca="1"/>
        <v>Defence</v>
      </c>
      <c r="L160" s="14" t="str">
        <f ca="1"/>
        <v>BOM:543270</v>
      </c>
      <c r="M160" s="14" t="str">
        <f ca="1"/>
        <v>YES</v>
      </c>
      <c r="N160" s="14" t="str">
        <f ca="1"/>
        <v>NO</v>
      </c>
      <c r="O160" s="14" t="str">
        <f ca="1"/>
        <v/>
      </c>
      <c r="P160" s="14" t="str">
        <f ca="1"/>
        <v>Low Cap</v>
      </c>
    </row>
    <row r="161" spans="1:16">
      <c r="A161" s="14" t="str">
        <f ca="1">IFERROR(__xludf.DUMMYFUNCTION("""COMPUTED_VALUE"""),"Avanti Feed")</f>
        <v>Avanti Feed</v>
      </c>
      <c r="B161" s="15">
        <f ca="1">IFERROR(__xludf.DUMMYFUNCTION("""COMPUTED_VALUE"""),5305.4035808)</f>
        <v>5305.4035807999999</v>
      </c>
      <c r="C161" s="14">
        <f ca="1">IFERROR(__xludf.DUMMYFUNCTION("""COMPUTED_VALUE"""),389.4)</f>
        <v>389.4</v>
      </c>
      <c r="D161" s="14">
        <f ca="1">IFERROR(__xludf.DUMMYFUNCTION("""COMPUTED_VALUE"""),21.44)</f>
        <v>21.44</v>
      </c>
      <c r="E161" s="14">
        <f ca="1">IFERROR(__xludf.DUMMYFUNCTION("""COMPUTED_VALUE"""),638.8)</f>
        <v>638.79999999999995</v>
      </c>
      <c r="F161" s="16">
        <f ca="1">IFERROR(__xludf.DUMMYFUNCTION("""COMPUTED_VALUE"""),0.390419536631183)</f>
        <v>0.39041953663118301</v>
      </c>
      <c r="G161" s="14">
        <f ca="1">IFERROR(__xludf.DUMMYFUNCTION("""COMPUTED_VALUE"""),364.1)</f>
        <v>364.1</v>
      </c>
      <c r="H161" s="16">
        <f ca="1">IFERROR(__xludf.DUMMYFUNCTION("""COMPUTED_VALUE"""),0.0694864048338367)</f>
        <v>6.9486404833836696E-2</v>
      </c>
      <c r="I161" s="14">
        <f ca="1">IFERROR(__xludf.DUMMYFUNCTION("""COMPUTED_VALUE"""),388.7)</f>
        <v>388.7</v>
      </c>
      <c r="J161" s="16">
        <f ca="1">IFERROR(__xludf.DUMMYFUNCTION("""COMPUTED_VALUE"""),0.00180087471057367)</f>
        <v>1.8008747105736701E-3</v>
      </c>
      <c r="K161" s="14" t="str">
        <f ca="1"/>
        <v>IT</v>
      </c>
      <c r="L161" s="14" t="str">
        <f ca="1"/>
        <v>BOM:523704</v>
      </c>
      <c r="M161" s="14" t="str">
        <f ca="1"/>
        <v>YES</v>
      </c>
      <c r="N161" s="14" t="str">
        <f ca="1"/>
        <v>YES</v>
      </c>
      <c r="O161" s="14" t="str">
        <f ca="1"/>
        <v/>
      </c>
      <c r="P161" s="14" t="str">
        <f ca="1"/>
        <v>Low Cap</v>
      </c>
    </row>
    <row r="162" spans="1:16">
      <c r="A162" s="14" t="str">
        <f ca="1">IFERROR(__xludf.DUMMYFUNCTION("""COMPUTED_VALUE"""),"MTAR")</f>
        <v>MTAR</v>
      </c>
      <c r="B162" s="15">
        <f ca="1">IFERROR(__xludf.DUMMYFUNCTION("""COMPUTED_VALUE"""),5182.98923)</f>
        <v>5182.9892300000001</v>
      </c>
      <c r="C162" s="14">
        <f ca="1">IFERROR(__xludf.DUMMYFUNCTION("""COMPUTED_VALUE"""),1688.15)</f>
        <v>1688.15</v>
      </c>
      <c r="D162" s="14">
        <f ca="1">IFERROR(__xludf.DUMMYFUNCTION("""COMPUTED_VALUE"""),70.16)</f>
        <v>70.16</v>
      </c>
      <c r="E162" s="14">
        <f ca="1">IFERROR(__xludf.DUMMYFUNCTION("""COMPUTED_VALUE"""),2409.15)</f>
        <v>2409.15</v>
      </c>
      <c r="F162" s="16">
        <f ca="1">IFERROR(__xludf.DUMMYFUNCTION("""COMPUTED_VALUE"""),0.299275678143743)</f>
        <v>0.29927567814374301</v>
      </c>
      <c r="G162" s="14">
        <f ca="1">IFERROR(__xludf.DUMMYFUNCTION("""COMPUTED_VALUE"""),1211.85)</f>
        <v>1211.8499999999999</v>
      </c>
      <c r="H162" s="16">
        <f ca="1">IFERROR(__xludf.DUMMYFUNCTION("""COMPUTED_VALUE"""),0.393035441680076)</f>
        <v>0.39303544168007598</v>
      </c>
      <c r="I162" s="14">
        <f ca="1">IFERROR(__xludf.DUMMYFUNCTION("""COMPUTED_VALUE"""),1670.5)</f>
        <v>1670.5</v>
      </c>
      <c r="J162" s="16">
        <f ca="1">IFERROR(__xludf.DUMMYFUNCTION("""COMPUTED_VALUE"""),0.0105656988925471)</f>
        <v>1.0565698892547101E-2</v>
      </c>
      <c r="K162" s="14" t="str">
        <f ca="1"/>
        <v>Retail</v>
      </c>
      <c r="L162" s="14" t="str">
        <f ca="1"/>
        <v>BOM:532156</v>
      </c>
      <c r="M162" s="14" t="str">
        <f ca="1"/>
        <v>NO</v>
      </c>
      <c r="N162" s="14" t="str">
        <f ca="1"/>
        <v>NO</v>
      </c>
      <c r="O162" s="14" t="str">
        <f ca="1"/>
        <v/>
      </c>
      <c r="P162" s="14" t="str">
        <f ca="1"/>
        <v>Low Cap</v>
      </c>
    </row>
    <row r="163" spans="1:16">
      <c r="A163" s="14" t="str">
        <f ca="1">IFERROR(__xludf.DUMMYFUNCTION("""COMPUTED_VALUE"""),"Mastek")</f>
        <v>Mastek</v>
      </c>
      <c r="B163" s="15">
        <f ca="1">IFERROR(__xludf.DUMMYFUNCTION("""COMPUTED_VALUE"""),5153.9576635)</f>
        <v>5153.9576635000003</v>
      </c>
      <c r="C163" s="14">
        <f ca="1">IFERROR(__xludf.DUMMYFUNCTION("""COMPUTED_VALUE"""),1714.7)</f>
        <v>1714.7</v>
      </c>
      <c r="D163" s="14">
        <f ca="1">IFERROR(__xludf.DUMMYFUNCTION("""COMPUTED_VALUE"""),17.12)</f>
        <v>17.12</v>
      </c>
      <c r="E163" s="14">
        <f ca="1">IFERROR(__xludf.DUMMYFUNCTION("""COMPUTED_VALUE"""),3410.85)</f>
        <v>3410.85</v>
      </c>
      <c r="F163" s="16">
        <f ca="1">IFERROR(__xludf.DUMMYFUNCTION("""COMPUTED_VALUE"""),0.497280736473313)</f>
        <v>0.497280736473313</v>
      </c>
      <c r="G163" s="14">
        <f ca="1">IFERROR(__xludf.DUMMYFUNCTION("""COMPUTED_VALUE"""),1492)</f>
        <v>1492</v>
      </c>
      <c r="H163" s="16">
        <f ca="1">IFERROR(__xludf.DUMMYFUNCTION("""COMPUTED_VALUE"""),0.14926273458445)</f>
        <v>0.14926273458445</v>
      </c>
      <c r="I163" s="14">
        <f ca="1">IFERROR(__xludf.DUMMYFUNCTION("""COMPUTED_VALUE"""),1693.7)</f>
        <v>1693.7</v>
      </c>
      <c r="J163" s="16">
        <f ca="1">IFERROR(__xludf.DUMMYFUNCTION("""COMPUTED_VALUE"""),0.0123988900041329)</f>
        <v>1.23988900041329E-2</v>
      </c>
      <c r="K163" s="14" t="str">
        <f ca="1"/>
        <v>packaging</v>
      </c>
      <c r="L163" s="14" t="str">
        <f ca="1"/>
        <v>BOM:524051</v>
      </c>
      <c r="M163" s="14" t="str">
        <f ca="1"/>
        <v>YES</v>
      </c>
      <c r="N163" s="14" t="str">
        <f ca="1"/>
        <v>YES</v>
      </c>
      <c r="O163" s="14" t="str">
        <f ca="1"/>
        <v/>
      </c>
      <c r="P163" s="14" t="str">
        <f ca="1"/>
        <v>Low Cap</v>
      </c>
    </row>
    <row r="164" spans="1:16">
      <c r="A164" s="14" t="str">
        <f ca="1">IFERROR(__xludf.DUMMYFUNCTION("""COMPUTED_VALUE"""),"Vaibhav Global")</f>
        <v>Vaibhav Global</v>
      </c>
      <c r="B164" s="15">
        <f ca="1">IFERROR(__xludf.DUMMYFUNCTION("""COMPUTED_VALUE"""),4927.69342)</f>
        <v>4927.6934199999996</v>
      </c>
      <c r="C164" s="14">
        <f ca="1">IFERROR(__xludf.DUMMYFUNCTION("""COMPUTED_VALUE"""),299)</f>
        <v>299</v>
      </c>
      <c r="D164" s="14">
        <f ca="1">IFERROR(__xludf.DUMMYFUNCTION("""COMPUTED_VALUE"""),35.85)</f>
        <v>35.85</v>
      </c>
      <c r="E164" s="14">
        <f ca="1">IFERROR(__xludf.DUMMYFUNCTION("""COMPUTED_VALUE"""),566.5)</f>
        <v>566.5</v>
      </c>
      <c r="F164" s="16">
        <f ca="1">IFERROR(__xludf.DUMMYFUNCTION("""COMPUTED_VALUE"""),0.472197705207413)</f>
        <v>0.472197705207413</v>
      </c>
      <c r="G164" s="14">
        <f ca="1">IFERROR(__xludf.DUMMYFUNCTION("""COMPUTED_VALUE"""),288)</f>
        <v>288</v>
      </c>
      <c r="H164" s="16">
        <f ca="1">IFERROR(__xludf.DUMMYFUNCTION("""COMPUTED_VALUE"""),0.0381944444444444)</f>
        <v>3.8194444444444399E-2</v>
      </c>
      <c r="I164" s="14">
        <f ca="1">IFERROR(__xludf.DUMMYFUNCTION("""COMPUTED_VALUE"""),297.35)</f>
        <v>297.35000000000002</v>
      </c>
      <c r="J164" s="16">
        <f ca="1">IFERROR(__xludf.DUMMYFUNCTION("""COMPUTED_VALUE"""),0.00554901631074483)</f>
        <v>5.5490163107448304E-3</v>
      </c>
      <c r="K164" s="14" t="str">
        <f ca="1"/>
        <v>IT</v>
      </c>
      <c r="L164" s="14" t="str">
        <f ca="1"/>
        <v>BOM:504067</v>
      </c>
      <c r="M164" s="14" t="str">
        <f ca="1"/>
        <v>YES</v>
      </c>
      <c r="N164" s="14" t="str">
        <f ca="1"/>
        <v>YES</v>
      </c>
      <c r="O164" s="14" t="str">
        <f ca="1"/>
        <v/>
      </c>
      <c r="P164" s="14" t="str">
        <f ca="1"/>
        <v>Low Cap</v>
      </c>
    </row>
    <row r="165" spans="1:16">
      <c r="A165" s="14" t="str">
        <f ca="1">IFERROR(__xludf.DUMMYFUNCTION("""COMPUTED_VALUE"""),"Polyplex Corporation")</f>
        <v>Polyplex Corporation</v>
      </c>
      <c r="B165" s="15">
        <f ca="1">IFERROR(__xludf.DUMMYFUNCTION("""COMPUTED_VALUE"""),4868.970546)</f>
        <v>4868.9705459999996</v>
      </c>
      <c r="C165" s="14">
        <f ca="1">IFERROR(__xludf.DUMMYFUNCTION("""COMPUTED_VALUE"""),1555)</f>
        <v>1555</v>
      </c>
      <c r="D165" s="14">
        <f ca="1">IFERROR(__xludf.DUMMYFUNCTION("""COMPUTED_VALUE"""),7.36)</f>
        <v>7.36</v>
      </c>
      <c r="E165" s="14">
        <f ca="1">IFERROR(__xludf.DUMMYFUNCTION("""COMPUTED_VALUE"""),2870)</f>
        <v>2870</v>
      </c>
      <c r="F165" s="16">
        <f ca="1">IFERROR(__xludf.DUMMYFUNCTION("""COMPUTED_VALUE"""),0.458188153310104)</f>
        <v>0.45818815331010398</v>
      </c>
      <c r="G165" s="14">
        <f ca="1">IFERROR(__xludf.DUMMYFUNCTION("""COMPUTED_VALUE"""),1463.3)</f>
        <v>1463.3</v>
      </c>
      <c r="H165" s="16">
        <f ca="1">IFERROR(__xludf.DUMMYFUNCTION("""COMPUTED_VALUE"""),0.062666575548418)</f>
        <v>6.2666575548417994E-2</v>
      </c>
      <c r="I165" s="14">
        <f ca="1">IFERROR(__xludf.DUMMYFUNCTION("""COMPUTED_VALUE"""),1559.1)</f>
        <v>1559.1</v>
      </c>
      <c r="J165" s="16">
        <f ca="1">IFERROR(__xludf.DUMMYFUNCTION("""COMPUTED_VALUE"""),-0.0026297222756718)</f>
        <v>-2.6297222756718002E-3</v>
      </c>
      <c r="K165" s="14" t="str">
        <f ca="1"/>
        <v>Textile</v>
      </c>
      <c r="L165" s="14" t="str">
        <f ca="1"/>
        <v>BOM:539542</v>
      </c>
      <c r="M165" s="14" t="str">
        <f ca="1"/>
        <v>YES</v>
      </c>
      <c r="N165" s="14" t="str">
        <f ca="1"/>
        <v>YES</v>
      </c>
      <c r="O165" s="14" t="str">
        <f ca="1"/>
        <v/>
      </c>
      <c r="P165" s="14" t="str">
        <f ca="1"/>
        <v>Low Cap</v>
      </c>
    </row>
    <row r="166" spans="1:16">
      <c r="A166" s="14" t="str">
        <f ca="1">IFERROR(__xludf.DUMMYFUNCTION("""COMPUTED_VALUE"""),"Zensar Tech")</f>
        <v>Zensar Tech</v>
      </c>
      <c r="B166" s="15">
        <f ca="1">IFERROR(__xludf.DUMMYFUNCTION("""COMPUTED_VALUE"""),4785.1628071)</f>
        <v>4785.1628070999996</v>
      </c>
      <c r="C166" s="14">
        <f ca="1">IFERROR(__xludf.DUMMYFUNCTION("""COMPUTED_VALUE"""),211.35)</f>
        <v>211.35</v>
      </c>
      <c r="D166" s="14">
        <f ca="1">IFERROR(__xludf.DUMMYFUNCTION("""COMPUTED_VALUE"""),13.73)</f>
        <v>13.73</v>
      </c>
      <c r="E166" s="14">
        <f ca="1">IFERROR(__xludf.DUMMYFUNCTION("""COMPUTED_VALUE"""),496.1)</f>
        <v>496.1</v>
      </c>
      <c r="F166" s="16">
        <f ca="1">IFERROR(__xludf.DUMMYFUNCTION("""COMPUTED_VALUE"""),0.573977020761943)</f>
        <v>0.57397702076194301</v>
      </c>
      <c r="G166" s="14">
        <f ca="1">IFERROR(__xludf.DUMMYFUNCTION("""COMPUTED_VALUE"""),202)</f>
        <v>202</v>
      </c>
      <c r="H166" s="16">
        <f ca="1">IFERROR(__xludf.DUMMYFUNCTION("""COMPUTED_VALUE"""),0.0462871287128712)</f>
        <v>4.6287128712871203E-2</v>
      </c>
      <c r="I166" s="14">
        <f ca="1">IFERROR(__xludf.DUMMYFUNCTION("""COMPUTED_VALUE"""),212.4)</f>
        <v>212.4</v>
      </c>
      <c r="J166" s="16">
        <f ca="1">IFERROR(__xludf.DUMMYFUNCTION("""COMPUTED_VALUE"""),-0.00494350282485881)</f>
        <v>-4.9435028248588104E-3</v>
      </c>
      <c r="K166" s="14" t="str">
        <f ca="1"/>
        <v>Cement</v>
      </c>
      <c r="L166" s="14" t="str">
        <f ca="1"/>
        <v>BOM:500292</v>
      </c>
      <c r="M166" s="14" t="str">
        <f ca="1"/>
        <v>YES</v>
      </c>
      <c r="N166" s="14" t="str">
        <f ca="1"/>
        <v>YES</v>
      </c>
      <c r="O166" s="14" t="str">
        <f ca="1"/>
        <v/>
      </c>
      <c r="P166" s="14" t="str">
        <f ca="1"/>
        <v>Low Cap</v>
      </c>
    </row>
    <row r="167" spans="1:16">
      <c r="A167" s="14" t="str">
        <f ca="1">IFERROR(__xludf.DUMMYFUNCTION("""COMPUTED_VALUE"""),"Lux Industries")</f>
        <v>Lux Industries</v>
      </c>
      <c r="B167" s="15">
        <f ca="1">IFERROR(__xludf.DUMMYFUNCTION("""COMPUTED_VALUE"""),4564.43)</f>
        <v>4564.43</v>
      </c>
      <c r="C167" s="14">
        <f ca="1">IFERROR(__xludf.DUMMYFUNCTION("""COMPUTED_VALUE"""),1524.7)</f>
        <v>1524.7</v>
      </c>
      <c r="D167" s="14">
        <f ca="1">IFERROR(__xludf.DUMMYFUNCTION("""COMPUTED_VALUE"""),17.12)</f>
        <v>17.12</v>
      </c>
      <c r="E167" s="14">
        <f ca="1">IFERROR(__xludf.DUMMYFUNCTION("""COMPUTED_VALUE"""),3925)</f>
        <v>3925</v>
      </c>
      <c r="F167" s="16">
        <f ca="1">IFERROR(__xludf.DUMMYFUNCTION("""COMPUTED_VALUE"""),0.611541401273885)</f>
        <v>0.61154140127388501</v>
      </c>
      <c r="G167" s="14">
        <f ca="1">IFERROR(__xludf.DUMMYFUNCTION("""COMPUTED_VALUE"""),1515.1)</f>
        <v>1515.1</v>
      </c>
      <c r="H167" s="16">
        <f ca="1">IFERROR(__xludf.DUMMYFUNCTION("""COMPUTED_VALUE"""),0.00633621543132475)</f>
        <v>6.3362154313247503E-3</v>
      </c>
      <c r="I167" s="14">
        <f ca="1">IFERROR(__xludf.DUMMYFUNCTION("""COMPUTED_VALUE"""),1526.65)</f>
        <v>1526.65</v>
      </c>
      <c r="J167" s="16">
        <f ca="1">IFERROR(__xludf.DUMMYFUNCTION("""COMPUTED_VALUE"""),-0.00127730652081357)</f>
        <v>-1.27730652081357E-3</v>
      </c>
      <c r="K167" s="14" t="str">
        <f ca="1"/>
        <v>Pharma</v>
      </c>
      <c r="L167" s="14" t="str">
        <f ca="1"/>
        <v>BOM:524348</v>
      </c>
      <c r="M167" s="14" t="str">
        <f ca="1"/>
        <v>YES</v>
      </c>
      <c r="N167" s="14" t="str">
        <f ca="1"/>
        <v>YES</v>
      </c>
      <c r="O167" s="14" t="str">
        <f ca="1"/>
        <v/>
      </c>
      <c r="P167" s="14" t="str">
        <f ca="1"/>
        <v>Low Cap</v>
      </c>
    </row>
    <row r="168" spans="1:16">
      <c r="A168" s="14" t="str">
        <f ca="1">IFERROR(__xludf.DUMMYFUNCTION("""COMPUTED_VALUE"""),"Heidelberg Cement")</f>
        <v>Heidelberg Cement</v>
      </c>
      <c r="B168" s="15">
        <f ca="1">IFERROR(__xludf.DUMMYFUNCTION("""COMPUTED_VALUE"""),4230.867)</f>
        <v>4230.8670000000002</v>
      </c>
      <c r="C168" s="14">
        <f ca="1">IFERROR(__xludf.DUMMYFUNCTION("""COMPUTED_VALUE"""),186.9)</f>
        <v>186.9</v>
      </c>
      <c r="D168" s="14">
        <f ca="1">IFERROR(__xludf.DUMMYFUNCTION("""COMPUTED_VALUE"""),23.18)</f>
        <v>23.18</v>
      </c>
      <c r="E168" s="14">
        <f ca="1">IFERROR(__xludf.DUMMYFUNCTION("""COMPUTED_VALUE"""),242)</f>
        <v>242</v>
      </c>
      <c r="F168" s="16">
        <f ca="1">IFERROR(__xludf.DUMMYFUNCTION("""COMPUTED_VALUE"""),0.227685950413223)</f>
        <v>0.22768595041322301</v>
      </c>
      <c r="G168" s="14">
        <f ca="1">IFERROR(__xludf.DUMMYFUNCTION("""COMPUTED_VALUE"""),164)</f>
        <v>164</v>
      </c>
      <c r="H168" s="16">
        <f ca="1">IFERROR(__xludf.DUMMYFUNCTION("""COMPUTED_VALUE"""),0.139634146341463)</f>
        <v>0.13963414634146301</v>
      </c>
      <c r="I168" s="14">
        <f ca="1">IFERROR(__xludf.DUMMYFUNCTION("""COMPUTED_VALUE"""),186.85)</f>
        <v>186.85</v>
      </c>
      <c r="J168" s="16">
        <f ca="1">IFERROR(__xludf.DUMMYFUNCTION("""COMPUTED_VALUE"""),0.000267594327000328)</f>
        <v>2.6759432700032798E-4</v>
      </c>
      <c r="K168" s="14" t="str">
        <f ca="1"/>
        <v>Chemical</v>
      </c>
      <c r="L168" s="14" t="str">
        <f ca="1"/>
        <v>BOM:543213</v>
      </c>
      <c r="M168" s="14" t="str">
        <f ca="1"/>
        <v>NO</v>
      </c>
      <c r="N168" s="14" t="str">
        <f ca="1"/>
        <v>YES</v>
      </c>
      <c r="O168" s="14" t="str">
        <f ca="1"/>
        <v/>
      </c>
      <c r="P168" s="14" t="str">
        <f ca="1"/>
        <v>Low Cap</v>
      </c>
    </row>
    <row r="169" spans="1:16">
      <c r="A169" s="14" t="str">
        <f ca="1">IFERROR(__xludf.DUMMYFUNCTION("""COMPUTED_VALUE"""),"Aarti Drugs")</f>
        <v>Aarti Drugs</v>
      </c>
      <c r="B169" s="15">
        <f ca="1">IFERROR(__xludf.DUMMYFUNCTION("""COMPUTED_VALUE"""),4148.48)</f>
        <v>4148.4799999999996</v>
      </c>
      <c r="C169" s="14">
        <f ca="1">IFERROR(__xludf.DUMMYFUNCTION("""COMPUTED_VALUE"""),448)</f>
        <v>448</v>
      </c>
      <c r="D169" s="14">
        <f ca="1">IFERROR(__xludf.DUMMYFUNCTION("""COMPUTED_VALUE"""),22.17)</f>
        <v>22.17</v>
      </c>
      <c r="E169" s="14">
        <f ca="1">IFERROR(__xludf.DUMMYFUNCTION("""COMPUTED_VALUE"""),537.4)</f>
        <v>537.4</v>
      </c>
      <c r="F169" s="16">
        <f ca="1">IFERROR(__xludf.DUMMYFUNCTION("""COMPUTED_VALUE"""),0.166356531447711)</f>
        <v>0.16635653144771101</v>
      </c>
      <c r="G169" s="14">
        <f ca="1">IFERROR(__xludf.DUMMYFUNCTION("""COMPUTED_VALUE"""),378.4)</f>
        <v>378.4</v>
      </c>
      <c r="H169" s="16">
        <f ca="1">IFERROR(__xludf.DUMMYFUNCTION("""COMPUTED_VALUE"""),0.183932346723044)</f>
        <v>0.18393234672304401</v>
      </c>
      <c r="I169" s="14">
        <f ca="1">IFERROR(__xludf.DUMMYFUNCTION("""COMPUTED_VALUE"""),445.5)</f>
        <v>445.5</v>
      </c>
      <c r="J169" s="16">
        <f ca="1">IFERROR(__xludf.DUMMYFUNCTION("""COMPUTED_VALUE"""),0.00561167227833894)</f>
        <v>5.6116722783389403E-3</v>
      </c>
      <c r="K169" s="14" t="str">
        <f ca="1"/>
        <v>Agrochemical</v>
      </c>
      <c r="L169" s="14" t="str">
        <f ca="1"/>
        <v>BOM:590021</v>
      </c>
      <c r="M169" s="14" t="str">
        <f ca="1"/>
        <v>NO</v>
      </c>
      <c r="N169" s="14" t="str">
        <f ca="1"/>
        <v>YES</v>
      </c>
      <c r="O169" s="14" t="str">
        <f ca="1"/>
        <v/>
      </c>
      <c r="P169" s="14" t="str">
        <f ca="1"/>
        <v>Low Cap</v>
      </c>
    </row>
    <row r="170" spans="1:16">
      <c r="A170" s="14" t="str">
        <f ca="1">IFERROR(__xludf.DUMMYFUNCTION("""COMPUTED_VALUE"""),"Rossari Biotech")</f>
        <v>Rossari Biotech</v>
      </c>
      <c r="B170" s="15">
        <f ca="1">IFERROR(__xludf.DUMMYFUNCTION("""COMPUTED_VALUE"""),3951.357)</f>
        <v>3951.357</v>
      </c>
      <c r="C170" s="14">
        <f ca="1">IFERROR(__xludf.DUMMYFUNCTION("""COMPUTED_VALUE"""),717)</f>
        <v>717</v>
      </c>
      <c r="D170" s="14">
        <f ca="1">IFERROR(__xludf.DUMMYFUNCTION("""COMPUTED_VALUE"""),39.87)</f>
        <v>39.869999999999997</v>
      </c>
      <c r="E170" s="14">
        <f ca="1">IFERROR(__xludf.DUMMYFUNCTION("""COMPUTED_VALUE"""),1375)</f>
        <v>1375</v>
      </c>
      <c r="F170" s="16">
        <f ca="1">IFERROR(__xludf.DUMMYFUNCTION("""COMPUTED_VALUE"""),0.478545454545454)</f>
        <v>0.478545454545454</v>
      </c>
      <c r="G170" s="14">
        <f ca="1">IFERROR(__xludf.DUMMYFUNCTION("""COMPUTED_VALUE"""),675)</f>
        <v>675</v>
      </c>
      <c r="H170" s="16">
        <f ca="1">IFERROR(__xludf.DUMMYFUNCTION("""COMPUTED_VALUE"""),0.0622222222222222)</f>
        <v>6.22222222222222E-2</v>
      </c>
      <c r="I170" s="14">
        <f ca="1">IFERROR(__xludf.DUMMYFUNCTION("""COMPUTED_VALUE"""),726.2)</f>
        <v>726.2</v>
      </c>
      <c r="J170" s="16">
        <f ca="1">IFERROR(__xludf.DUMMYFUNCTION("""COMPUTED_VALUE"""),-0.0126686863123107)</f>
        <v>-1.26686863123107E-2</v>
      </c>
      <c r="K170" s="14" t="str">
        <f ca="1"/>
        <v>Agrochemical</v>
      </c>
      <c r="L170" s="14" t="str">
        <f ca="1"/>
        <v>BOM:507717</v>
      </c>
      <c r="M170" s="14" t="str">
        <f ca="1"/>
        <v>YES</v>
      </c>
      <c r="N170" s="14" t="str">
        <f ca="1"/>
        <v>YES</v>
      </c>
      <c r="O170" s="14" t="str">
        <f ca="1"/>
        <v/>
      </c>
      <c r="P170" s="14" t="str">
        <f ca="1"/>
        <v>Low Cap</v>
      </c>
    </row>
    <row r="171" spans="1:16">
      <c r="A171" s="14" t="str">
        <f ca="1">IFERROR(__xludf.DUMMYFUNCTION("""COMPUTED_VALUE"""),"Bharat Rasayan")</f>
        <v>Bharat Rasayan</v>
      </c>
      <c r="B171" s="15">
        <f ca="1">IFERROR(__xludf.DUMMYFUNCTION("""COMPUTED_VALUE"""),3941.666)</f>
        <v>3941.6660000000002</v>
      </c>
      <c r="C171" s="14">
        <f ca="1">IFERROR(__xludf.DUMMYFUNCTION("""COMPUTED_VALUE"""),9517.9)</f>
        <v>9517.9</v>
      </c>
      <c r="D171" s="14">
        <f ca="1">IFERROR(__xludf.DUMMYFUNCTION("""COMPUTED_VALUE"""),23.12)</f>
        <v>23.12</v>
      </c>
      <c r="E171" s="14">
        <f ca="1">IFERROR(__xludf.DUMMYFUNCTION("""COMPUTED_VALUE"""),14362.9)</f>
        <v>14362.9</v>
      </c>
      <c r="F171" s="16">
        <f ca="1">IFERROR(__xludf.DUMMYFUNCTION("""COMPUTED_VALUE"""),0.33732741995001)</f>
        <v>0.33732741995000998</v>
      </c>
      <c r="G171" s="14">
        <f ca="1">IFERROR(__xludf.DUMMYFUNCTION("""COMPUTED_VALUE"""),9301)</f>
        <v>9301</v>
      </c>
      <c r="H171" s="16">
        <f ca="1">IFERROR(__xludf.DUMMYFUNCTION("""COMPUTED_VALUE"""),0.0233200731104181)</f>
        <v>2.3320073110418098E-2</v>
      </c>
      <c r="I171" s="14">
        <f ca="1">IFERROR(__xludf.DUMMYFUNCTION("""COMPUTED_VALUE"""),9497.7)</f>
        <v>9497.7000000000007</v>
      </c>
      <c r="J171" s="16">
        <f ca="1">IFERROR(__xludf.DUMMYFUNCTION("""COMPUTED_VALUE"""),0.00212683070638143)</f>
        <v>2.12683070638143E-3</v>
      </c>
      <c r="K171" s="14" t="str">
        <f ca="1"/>
        <v>Kitchen Appliances</v>
      </c>
      <c r="L171" s="14" t="str">
        <f ca="1"/>
        <v>BOM:542905</v>
      </c>
      <c r="M171" s="14" t="str">
        <f ca="1"/>
        <v>YES</v>
      </c>
      <c r="N171" s="14" t="str">
        <f ca="1"/>
        <v>YES</v>
      </c>
      <c r="O171" s="14" t="str">
        <f ca="1"/>
        <v/>
      </c>
      <c r="P171" s="14" t="str">
        <f ca="1"/>
        <v>Low Cap</v>
      </c>
    </row>
    <row r="172" spans="1:16">
      <c r="A172" s="14" t="str">
        <f ca="1">IFERROR(__xludf.DUMMYFUNCTION("""COMPUTED_VALUE"""),"Dhanuka Agritech")</f>
        <v>Dhanuka Agritech</v>
      </c>
      <c r="B172" s="15">
        <f ca="1">IFERROR(__xludf.DUMMYFUNCTION("""COMPUTED_VALUE"""),3345.7206687)</f>
        <v>3345.7206686999998</v>
      </c>
      <c r="C172" s="14">
        <f ca="1">IFERROR(__xludf.DUMMYFUNCTION("""COMPUTED_VALUE"""),717.5)</f>
        <v>717.5</v>
      </c>
      <c r="D172" s="14">
        <f ca="1">IFERROR(__xludf.DUMMYFUNCTION("""COMPUTED_VALUE"""),15.26)</f>
        <v>15.26</v>
      </c>
      <c r="E172" s="14">
        <f ca="1">IFERROR(__xludf.DUMMYFUNCTION("""COMPUTED_VALUE"""),815)</f>
        <v>815</v>
      </c>
      <c r="F172" s="16">
        <f ca="1">IFERROR(__xludf.DUMMYFUNCTION("""COMPUTED_VALUE"""),0.11963190184049)</f>
        <v>0.11963190184049</v>
      </c>
      <c r="G172" s="14">
        <f ca="1">IFERROR(__xludf.DUMMYFUNCTION("""COMPUTED_VALUE"""),630.65)</f>
        <v>630.65</v>
      </c>
      <c r="H172" s="16">
        <f ca="1">IFERROR(__xludf.DUMMYFUNCTION("""COMPUTED_VALUE"""),0.137715055894711)</f>
        <v>0.137715055894711</v>
      </c>
      <c r="I172" s="14">
        <f ca="1">IFERROR(__xludf.DUMMYFUNCTION("""COMPUTED_VALUE"""),724.95)</f>
        <v>724.95</v>
      </c>
      <c r="J172" s="16">
        <f ca="1">IFERROR(__xludf.DUMMYFUNCTION("""COMPUTED_VALUE"""),-0.0102765707979861)</f>
        <v>-1.02765707979861E-2</v>
      </c>
      <c r="K172" s="14" t="str">
        <f ca="1"/>
        <v>Pharma</v>
      </c>
      <c r="L172" s="14" t="str">
        <f ca="1"/>
        <v>BOM:533138</v>
      </c>
      <c r="M172" s="14" t="str">
        <f ca="1"/>
        <v>NO</v>
      </c>
      <c r="N172" s="14" t="str">
        <f ca="1"/>
        <v>YES</v>
      </c>
      <c r="O172" s="14" t="str">
        <f ca="1"/>
        <v/>
      </c>
      <c r="P172" s="14" t="str">
        <f ca="1"/>
        <v>Low Cap</v>
      </c>
    </row>
    <row r="173" spans="1:16">
      <c r="A173" s="14" t="str">
        <f ca="1">IFERROR(__xludf.DUMMYFUNCTION("""COMPUTED_VALUE"""),"Somany home innovation ltd")</f>
        <v>Somany home innovation ltd</v>
      </c>
      <c r="B173" s="15">
        <f ca="1">IFERROR(__xludf.DUMMYFUNCTION("""COMPUTED_VALUE"""),3335.191069)</f>
        <v>3335.191069</v>
      </c>
      <c r="C173" s="14">
        <f ca="1">IFERROR(__xludf.DUMMYFUNCTION("""COMPUTED_VALUE"""),462.25)</f>
        <v>462.25</v>
      </c>
      <c r="D173" s="14">
        <f ca="1">IFERROR(__xludf.DUMMYFUNCTION("""COMPUTED_VALUE"""),33.36)</f>
        <v>33.36</v>
      </c>
      <c r="E173" s="14">
        <f ca="1">IFERROR(__xludf.DUMMYFUNCTION("""COMPUTED_VALUE"""),480.4)</f>
        <v>480.4</v>
      </c>
      <c r="F173" s="16">
        <f ca="1">IFERROR(__xludf.DUMMYFUNCTION("""COMPUTED_VALUE"""),0.0377810158201498)</f>
        <v>3.7781015820149803E-2</v>
      </c>
      <c r="G173" s="14">
        <f ca="1">IFERROR(__xludf.DUMMYFUNCTION("""COMPUTED_VALUE"""),258.95)</f>
        <v>258.95</v>
      </c>
      <c r="H173" s="16">
        <f ca="1">IFERROR(__xludf.DUMMYFUNCTION("""COMPUTED_VALUE"""),0.785093647422282)</f>
        <v>0.78509364742228205</v>
      </c>
      <c r="I173" s="14">
        <f ca="1">IFERROR(__xludf.DUMMYFUNCTION("""COMPUTED_VALUE"""),473.2)</f>
        <v>473.2</v>
      </c>
      <c r="J173" s="16">
        <f ca="1">IFERROR(__xludf.DUMMYFUNCTION("""COMPUTED_VALUE"""),-0.0231403212172442)</f>
        <v>-2.31403212172442E-2</v>
      </c>
      <c r="K173" s="14">
        <f ca="1"/>
        <v>0</v>
      </c>
      <c r="L173" s="14" t="str">
        <f ca="1"/>
        <v>BOM:533080</v>
      </c>
      <c r="M173" s="14" t="str">
        <f ca="1"/>
        <v>NO</v>
      </c>
      <c r="N173" s="14" t="str">
        <f ca="1"/>
        <v>NO</v>
      </c>
      <c r="O173" s="14" t="str">
        <f ca="1"/>
        <v>Good Stock</v>
      </c>
      <c r="P173" s="14" t="str">
        <f ca="1"/>
        <v>Low Cap</v>
      </c>
    </row>
    <row r="174" spans="1:16">
      <c r="A174" s="14" t="str">
        <f ca="1">IFERROR(__xludf.DUMMYFUNCTION("""COMPUTED_VALUE"""),"Astec Lifesciences")</f>
        <v>Astec Lifesciences</v>
      </c>
      <c r="B174" s="15">
        <f ca="1">IFERROR(__xludf.DUMMYFUNCTION("""COMPUTED_VALUE"""),3279.733)</f>
        <v>3279.7330000000002</v>
      </c>
      <c r="C174" s="14">
        <f ca="1">IFERROR(__xludf.DUMMYFUNCTION("""COMPUTED_VALUE"""),1669.3)</f>
        <v>1669.3</v>
      </c>
      <c r="D174" s="14">
        <f ca="1">IFERROR(__xludf.DUMMYFUNCTION("""COMPUTED_VALUE"""),33.56)</f>
        <v>33.56</v>
      </c>
      <c r="E174" s="14">
        <f ca="1">IFERROR(__xludf.DUMMYFUNCTION("""COMPUTED_VALUE"""),2285.65)</f>
        <v>2285.65</v>
      </c>
      <c r="F174" s="16">
        <f ca="1">IFERROR(__xludf.DUMMYFUNCTION("""COMPUTED_VALUE"""),0.269660709207446)</f>
        <v>0.269660709207446</v>
      </c>
      <c r="G174" s="14">
        <f ca="1">IFERROR(__xludf.DUMMYFUNCTION("""COMPUTED_VALUE"""),1276.15)</f>
        <v>1276.1500000000001</v>
      </c>
      <c r="H174" s="16">
        <f ca="1">IFERROR(__xludf.DUMMYFUNCTION("""COMPUTED_VALUE"""),0.308075069545116)</f>
        <v>0.30807506954511599</v>
      </c>
      <c r="I174" s="14">
        <f ca="1">IFERROR(__xludf.DUMMYFUNCTION("""COMPUTED_VALUE"""),1635.25)</f>
        <v>1635.25</v>
      </c>
      <c r="J174" s="16">
        <f ca="1">IFERROR(__xludf.DUMMYFUNCTION("""COMPUTED_VALUE"""),0.02082250420425)</f>
        <v>2.0822504204250001E-2</v>
      </c>
      <c r="K174" s="14" t="str">
        <f ca="1"/>
        <v>Consumer Electrical</v>
      </c>
      <c r="L174" s="14" t="str">
        <f ca="1"/>
        <v>BOM:508486</v>
      </c>
      <c r="M174" s="14" t="str">
        <f ca="1"/>
        <v>NO</v>
      </c>
      <c r="N174" s="14" t="str">
        <f ca="1"/>
        <v>NO</v>
      </c>
      <c r="O174" s="14" t="str">
        <f ca="1"/>
        <v>Good Stock</v>
      </c>
      <c r="P174" s="14" t="str">
        <f ca="1"/>
        <v>Low Cap</v>
      </c>
    </row>
    <row r="175" spans="1:16">
      <c r="A175" s="14" t="str">
        <f ca="1">IFERROR(__xludf.DUMMYFUNCTION("""COMPUTED_VALUE"""),"Mold tech")</f>
        <v>Mold tech</v>
      </c>
      <c r="B175" s="15">
        <f ca="1">IFERROR(__xludf.DUMMYFUNCTION("""COMPUTED_VALUE"""),3279.606)</f>
        <v>3279.6060000000002</v>
      </c>
      <c r="C175" s="14">
        <f ca="1">IFERROR(__xludf.DUMMYFUNCTION("""COMPUTED_VALUE"""),988.1)</f>
        <v>988.1</v>
      </c>
      <c r="D175" s="14">
        <f ca="1">IFERROR(__xludf.DUMMYFUNCTION("""COMPUTED_VALUE"""),41.73)</f>
        <v>41.73</v>
      </c>
      <c r="E175" s="14">
        <f ca="1">IFERROR(__xludf.DUMMYFUNCTION("""COMPUTED_VALUE"""),1057.85)</f>
        <v>1057.8499999999999</v>
      </c>
      <c r="F175" s="16">
        <f ca="1">IFERROR(__xludf.DUMMYFUNCTION("""COMPUTED_VALUE"""),0.0659356241433094)</f>
        <v>6.5935624143309404E-2</v>
      </c>
      <c r="G175" s="14">
        <f ca="1">IFERROR(__xludf.DUMMYFUNCTION("""COMPUTED_VALUE"""),648.05)</f>
        <v>648.04999999999995</v>
      </c>
      <c r="H175" s="16">
        <f ca="1">IFERROR(__xludf.DUMMYFUNCTION("""COMPUTED_VALUE"""),0.52472803024458)</f>
        <v>0.52472803024458003</v>
      </c>
      <c r="I175" s="14">
        <f ca="1">IFERROR(__xludf.DUMMYFUNCTION("""COMPUTED_VALUE"""),991.35)</f>
        <v>991.35</v>
      </c>
      <c r="J175" s="16">
        <f ca="1">IFERROR(__xludf.DUMMYFUNCTION("""COMPUTED_VALUE"""),-0.00327835779492611)</f>
        <v>-3.2783577949261102E-3</v>
      </c>
      <c r="K175" s="14" t="str">
        <f ca="1"/>
        <v>Chemical</v>
      </c>
      <c r="L175" s="14" t="str">
        <f ca="1"/>
        <v>BOM:542665</v>
      </c>
      <c r="M175" s="14" t="str">
        <f ca="1"/>
        <v>NO</v>
      </c>
      <c r="N175" s="14" t="str">
        <f ca="1"/>
        <v>NO</v>
      </c>
      <c r="O175" s="14" t="str">
        <f ca="1"/>
        <v>Good Stock</v>
      </c>
      <c r="P175" s="14" t="str">
        <f ca="1"/>
        <v>Low Cap</v>
      </c>
    </row>
    <row r="176" spans="1:16">
      <c r="A176" s="14" t="str">
        <f ca="1">IFERROR(__xludf.DUMMYFUNCTION("""COMPUTED_VALUE"""),"Hawkins Cooker")</f>
        <v>Hawkins Cooker</v>
      </c>
      <c r="B176" s="15">
        <f ca="1">IFERROR(__xludf.DUMMYFUNCTION("""COMPUTED_VALUE"""),3273.157)</f>
        <v>3273.1570000000002</v>
      </c>
      <c r="C176" s="14">
        <f ca="1">IFERROR(__xludf.DUMMYFUNCTION("""COMPUTED_VALUE"""),6195)</f>
        <v>6195</v>
      </c>
      <c r="D176" s="14">
        <f ca="1">IFERROR(__xludf.DUMMYFUNCTION("""COMPUTED_VALUE"""),34.69)</f>
        <v>34.69</v>
      </c>
      <c r="E176" s="14">
        <f ca="1">IFERROR(__xludf.DUMMYFUNCTION("""COMPUTED_VALUE"""),6572.75)</f>
        <v>6572.75</v>
      </c>
      <c r="F176" s="16">
        <f ca="1">IFERROR(__xludf.DUMMYFUNCTION("""COMPUTED_VALUE"""),0.0574721387547069)</f>
        <v>5.74721387547069E-2</v>
      </c>
      <c r="G176" s="14">
        <f ca="1">IFERROR(__xludf.DUMMYFUNCTION("""COMPUTED_VALUE"""),4932.05)</f>
        <v>4932.05</v>
      </c>
      <c r="H176" s="16">
        <f ca="1">IFERROR(__xludf.DUMMYFUNCTION("""COMPUTED_VALUE"""),0.256069991180138)</f>
        <v>0.25606999118013801</v>
      </c>
      <c r="I176" s="14">
        <f ca="1">IFERROR(__xludf.DUMMYFUNCTION("""COMPUTED_VALUE"""),6169.85)</f>
        <v>6169.85</v>
      </c>
      <c r="J176" s="16">
        <f ca="1">IFERROR(__xludf.DUMMYFUNCTION("""COMPUTED_VALUE"""),0.00407627413956573)</f>
        <v>4.07627413956573E-3</v>
      </c>
      <c r="K176" s="14" t="str">
        <f ca="1"/>
        <v>Chemical</v>
      </c>
      <c r="L176" s="14" t="str">
        <f ca="1"/>
        <v>ADVENZYMES</v>
      </c>
      <c r="M176" s="14" t="str">
        <f ca="1"/>
        <v>NO</v>
      </c>
      <c r="N176" s="14" t="str">
        <f ca="1"/>
        <v>YES</v>
      </c>
      <c r="O176" s="14" t="str">
        <f ca="1"/>
        <v/>
      </c>
      <c r="P176" s="14" t="str">
        <f ca="1"/>
        <v>Low Cap</v>
      </c>
    </row>
    <row r="177" spans="1:16">
      <c r="A177" s="14" t="str">
        <f ca="1">IFERROR(__xludf.DUMMYFUNCTION("""COMPUTED_VALUE"""),"Neogen Chemcial")</f>
        <v>Neogen Chemcial</v>
      </c>
      <c r="B177" s="15">
        <f ca="1">IFERROR(__xludf.DUMMYFUNCTION("""COMPUTED_VALUE"""),3099.3320457)</f>
        <v>3099.3320457</v>
      </c>
      <c r="C177" s="14">
        <f ca="1">IFERROR(__xludf.DUMMYFUNCTION("""COMPUTED_VALUE"""),1242.8)</f>
        <v>1242.8</v>
      </c>
      <c r="D177" s="14">
        <f ca="1">IFERROR(__xludf.DUMMYFUNCTION("""COMPUTED_VALUE"""),68.51)</f>
        <v>68.510000000000005</v>
      </c>
      <c r="E177" s="14">
        <f ca="1">IFERROR(__xludf.DUMMYFUNCTION("""COMPUTED_VALUE"""),1842.2)</f>
        <v>1842.2</v>
      </c>
      <c r="F177" s="16">
        <f ca="1">IFERROR(__xludf.DUMMYFUNCTION("""COMPUTED_VALUE"""),0.325371838019759)</f>
        <v>0.325371838019759</v>
      </c>
      <c r="G177" s="14">
        <f ca="1">IFERROR(__xludf.DUMMYFUNCTION("""COMPUTED_VALUE"""),1201.25)</f>
        <v>1201.25</v>
      </c>
      <c r="H177" s="16">
        <f ca="1">IFERROR(__xludf.DUMMYFUNCTION("""COMPUTED_VALUE"""),0.0345889698231009)</f>
        <v>3.4588969823100897E-2</v>
      </c>
      <c r="I177" s="14">
        <f ca="1">IFERROR(__xludf.DUMMYFUNCTION("""COMPUTED_VALUE"""),1229.5)</f>
        <v>1229.5</v>
      </c>
      <c r="J177" s="16">
        <f ca="1">IFERROR(__xludf.DUMMYFUNCTION("""COMPUTED_VALUE"""),0.0108174054493696)</f>
        <v>1.0817405449369599E-2</v>
      </c>
      <c r="K177" s="14" t="str">
        <f ca="1"/>
        <v>Healthcare</v>
      </c>
      <c r="L177" s="14" t="str">
        <f ca="1"/>
        <v>THYROCARE</v>
      </c>
      <c r="M177" s="14" t="str">
        <f ca="1"/>
        <v>YES</v>
      </c>
      <c r="N177" s="14" t="str">
        <f ca="1"/>
        <v>YES</v>
      </c>
      <c r="O177" s="14" t="str">
        <f ca="1"/>
        <v/>
      </c>
      <c r="P177" s="14" t="str">
        <f ca="1"/>
        <v>Low Cap</v>
      </c>
    </row>
    <row r="178" spans="1:16">
      <c r="A178" s="14" t="str">
        <f ca="1">IFERROR(__xludf.DUMMYFUNCTION("""COMPUTED_VALUE"""),"Advance Enzymes")</f>
        <v>Advance Enzymes</v>
      </c>
      <c r="B178" s="15">
        <f ca="1">IFERROR(__xludf.DUMMYFUNCTION("""COMPUTED_VALUE"""),3094.098595)</f>
        <v>3094.0985949999999</v>
      </c>
      <c r="C178" s="14">
        <f ca="1">IFERROR(__xludf.DUMMYFUNCTION("""COMPUTED_VALUE"""),276.7)</f>
        <v>276.7</v>
      </c>
      <c r="D178" s="14">
        <f ca="1">IFERROR(__xludf.DUMMYFUNCTION("""COMPUTED_VALUE"""),32.26)</f>
        <v>32.26</v>
      </c>
      <c r="E178" s="14">
        <f ca="1">IFERROR(__xludf.DUMMYFUNCTION("""COMPUTED_VALUE"""),354.9)</f>
        <v>354.9</v>
      </c>
      <c r="F178" s="16">
        <f ca="1">IFERROR(__xludf.DUMMYFUNCTION("""COMPUTED_VALUE"""),0.220343758805297)</f>
        <v>0.220343758805297</v>
      </c>
      <c r="G178" s="14">
        <f ca="1">IFERROR(__xludf.DUMMYFUNCTION("""COMPUTED_VALUE"""),258.4)</f>
        <v>258.39999999999998</v>
      </c>
      <c r="H178" s="16">
        <f ca="1">IFERROR(__xludf.DUMMYFUNCTION("""COMPUTED_VALUE"""),0.0708204334365325)</f>
        <v>7.0820433436532507E-2</v>
      </c>
      <c r="I178" s="14">
        <f ca="1">IFERROR(__xludf.DUMMYFUNCTION("""COMPUTED_VALUE"""),278.9)</f>
        <v>278.89999999999998</v>
      </c>
      <c r="J178" s="16">
        <f ca="1">IFERROR(__xludf.DUMMYFUNCTION("""COMPUTED_VALUE"""),-0.00788813194693434)</f>
        <v>-7.8881319469343396E-3</v>
      </c>
      <c r="K178" s="14" t="str">
        <f ca="1"/>
        <v>IT</v>
      </c>
      <c r="L178" s="14" t="str">
        <f ca="1"/>
        <v>BOM:540900</v>
      </c>
      <c r="M178" s="14" t="str">
        <f ca="1"/>
        <v>NO</v>
      </c>
      <c r="N178" s="14" t="str">
        <f ca="1"/>
        <v>YES</v>
      </c>
      <c r="O178" s="14" t="str">
        <f ca="1"/>
        <v/>
      </c>
      <c r="P178" s="14" t="str">
        <f ca="1"/>
        <v>Low Cap</v>
      </c>
    </row>
    <row r="179" spans="1:16">
      <c r="A179" s="14" t="str">
        <f ca="1">IFERROR(__xludf.DUMMYFUNCTION("""COMPUTED_VALUE"""),"Thyrocare")</f>
        <v>Thyrocare</v>
      </c>
      <c r="B179" s="15">
        <f ca="1">IFERROR(__xludf.DUMMYFUNCTION("""COMPUTED_VALUE"""),3024.4291291)</f>
        <v>3024.4291291</v>
      </c>
      <c r="C179" s="14">
        <f ca="1">IFERROR(__xludf.DUMMYFUNCTION("""COMPUTED_VALUE"""),571.8)</f>
        <v>571.79999999999995</v>
      </c>
      <c r="D179" s="14">
        <f ca="1">IFERROR(__xludf.DUMMYFUNCTION("""COMPUTED_VALUE"""),35.81)</f>
        <v>35.81</v>
      </c>
      <c r="E179" s="14">
        <f ca="1">IFERROR(__xludf.DUMMYFUNCTION("""COMPUTED_VALUE"""),1087)</f>
        <v>1087</v>
      </c>
      <c r="F179" s="16">
        <f ca="1">IFERROR(__xludf.DUMMYFUNCTION("""COMPUTED_VALUE"""),0.473965041398344)</f>
        <v>0.473965041398344</v>
      </c>
      <c r="G179" s="14">
        <f ca="1">IFERROR(__xludf.DUMMYFUNCTION("""COMPUTED_VALUE"""),562.1)</f>
        <v>562.1</v>
      </c>
      <c r="H179" s="16">
        <f ca="1">IFERROR(__xludf.DUMMYFUNCTION("""COMPUTED_VALUE"""),0.0172567158868527)</f>
        <v>1.7256715886852701E-2</v>
      </c>
      <c r="I179" s="14">
        <f ca="1">IFERROR(__xludf.DUMMYFUNCTION("""COMPUTED_VALUE"""),574.7)</f>
        <v>574.70000000000005</v>
      </c>
      <c r="J179" s="16">
        <f ca="1">IFERROR(__xludf.DUMMYFUNCTION("""COMPUTED_VALUE"""),-0.00504611101444247)</f>
        <v>-5.0461110144424696E-3</v>
      </c>
      <c r="K179" s="14" t="str">
        <f ca="1"/>
        <v>IT</v>
      </c>
      <c r="L179" s="14" t="str">
        <f ca="1"/>
        <v>BOM:507685</v>
      </c>
      <c r="M179" s="14" t="str">
        <f ca="1"/>
        <v>YES</v>
      </c>
      <c r="N179" s="14" t="str">
        <f ca="1"/>
        <v>YES</v>
      </c>
      <c r="O179" s="14" t="str">
        <f ca="1"/>
        <v/>
      </c>
      <c r="P179" s="14" t="str">
        <f ca="1"/>
        <v>Low Cap</v>
      </c>
    </row>
    <row r="180" spans="1:16">
      <c r="A180" s="14" t="str">
        <f ca="1">IFERROR(__xludf.DUMMYFUNCTION("""COMPUTED_VALUE"""),"Newgen")</f>
        <v>Newgen</v>
      </c>
      <c r="B180" s="15">
        <f ca="1">IFERROR(__xludf.DUMMYFUNCTION("""COMPUTED_VALUE"""),2664.205)</f>
        <v>2664.2049999999999</v>
      </c>
      <c r="C180" s="14">
        <f ca="1">IFERROR(__xludf.DUMMYFUNCTION("""COMPUTED_VALUE"""),382.15)</f>
        <v>382.15</v>
      </c>
      <c r="D180" s="14">
        <f ca="1">IFERROR(__xludf.DUMMYFUNCTION("""COMPUTED_VALUE"""),17.49)</f>
        <v>17.489999999999998</v>
      </c>
      <c r="E180" s="14">
        <f ca="1">IFERROR(__xludf.DUMMYFUNCTION("""COMPUTED_VALUE"""),671)</f>
        <v>671</v>
      </c>
      <c r="F180" s="16">
        <f ca="1">IFERROR(__xludf.DUMMYFUNCTION("""COMPUTED_VALUE"""),0.430476900149031)</f>
        <v>0.43047690014903101</v>
      </c>
      <c r="G180" s="14">
        <f ca="1">IFERROR(__xludf.DUMMYFUNCTION("""COMPUTED_VALUE"""),320.85)</f>
        <v>320.85000000000002</v>
      </c>
      <c r="H180" s="16">
        <f ca="1">IFERROR(__xludf.DUMMYFUNCTION("""COMPUTED_VALUE"""),0.191055010129343)</f>
        <v>0.19105501012934301</v>
      </c>
      <c r="I180" s="14">
        <f ca="1">IFERROR(__xludf.DUMMYFUNCTION("""COMPUTED_VALUE"""),362.3)</f>
        <v>362.3</v>
      </c>
      <c r="J180" s="16">
        <f ca="1">IFERROR(__xludf.DUMMYFUNCTION("""COMPUTED_VALUE"""),0.0547888490201489)</f>
        <v>5.4788849020148897E-2</v>
      </c>
      <c r="K180" s="14">
        <f ca="1"/>
        <v>0</v>
      </c>
      <c r="L180" s="14" t="str">
        <f ca="1"/>
        <v>BOM:532630</v>
      </c>
      <c r="M180" s="14" t="str">
        <f ca="1"/>
        <v>YES</v>
      </c>
      <c r="N180" s="14" t="str">
        <f ca="1"/>
        <v>YES</v>
      </c>
      <c r="O180" s="14" t="str">
        <f ca="1"/>
        <v/>
      </c>
      <c r="P180" s="14" t="str">
        <f ca="1"/>
        <v>Low Cap</v>
      </c>
    </row>
    <row r="181" spans="1:16">
      <c r="A181" s="14" t="str">
        <f ca="1">IFERROR(__xludf.DUMMYFUNCTION("""COMPUTED_VALUE"""),"Wipro")</f>
        <v>Wipro</v>
      </c>
      <c r="B181" s="15">
        <f ca="1">IFERROR(__xludf.DUMMYFUNCTION("""COMPUTED_VALUE"""),2618.5195811)</f>
        <v>2618.5195810999999</v>
      </c>
      <c r="C181" s="14">
        <f ca="1">IFERROR(__xludf.DUMMYFUNCTION("""COMPUTED_VALUE"""),393.65)</f>
        <v>393.65</v>
      </c>
      <c r="D181" s="14">
        <f ca="1">IFERROR(__xludf.DUMMYFUNCTION("""COMPUTED_VALUE"""),19.15)</f>
        <v>19.149999999999999</v>
      </c>
      <c r="E181" s="14">
        <f ca="1">IFERROR(__xludf.DUMMYFUNCTION("""COMPUTED_VALUE"""),666)</f>
        <v>666</v>
      </c>
      <c r="F181" s="16">
        <f ca="1">IFERROR(__xludf.DUMMYFUNCTION("""COMPUTED_VALUE"""),0.408933933933933)</f>
        <v>0.40893393393393301</v>
      </c>
      <c r="G181" s="14">
        <f ca="1">IFERROR(__xludf.DUMMYFUNCTION("""COMPUTED_VALUE"""),372.4)</f>
        <v>372.4</v>
      </c>
      <c r="H181" s="16">
        <f ca="1">IFERROR(__xludf.DUMMYFUNCTION("""COMPUTED_VALUE"""),0.0570622986036519)</f>
        <v>5.7062298603651897E-2</v>
      </c>
      <c r="I181" s="14">
        <f ca="1">IFERROR(__xludf.DUMMYFUNCTION("""COMPUTED_VALUE"""),394.45)</f>
        <v>394.45</v>
      </c>
      <c r="J181" s="16">
        <f ca="1">IFERROR(__xludf.DUMMYFUNCTION("""COMPUTED_VALUE"""),-0.0020281404487261)</f>
        <v>-2.0281404487261E-3</v>
      </c>
      <c r="K181" s="14" t="str">
        <f ca="1"/>
        <v>Defence</v>
      </c>
      <c r="L181" s="14" t="str">
        <f ca="1"/>
        <v>BOM:543367</v>
      </c>
      <c r="M181" s="14" t="str">
        <f ca="1"/>
        <v>YES</v>
      </c>
      <c r="N181" s="14" t="str">
        <f ca="1"/>
        <v>YES</v>
      </c>
      <c r="O181" s="14" t="str">
        <f ca="1"/>
        <v/>
      </c>
      <c r="P181" s="14" t="str">
        <f ca="1"/>
        <v>Low Cap</v>
      </c>
    </row>
    <row r="182" spans="1:16">
      <c r="A182" s="14" t="str">
        <f ca="1">IFERROR(__xludf.DUMMYFUNCTION("""COMPUTED_VALUE"""),"Gokaldas Export")</f>
        <v>Gokaldas Export</v>
      </c>
      <c r="B182" s="15">
        <f ca="1">IFERROR(__xludf.DUMMYFUNCTION("""COMPUTED_VALUE"""),2340.128)</f>
        <v>2340.1280000000002</v>
      </c>
      <c r="C182" s="14">
        <f ca="1">IFERROR(__xludf.DUMMYFUNCTION("""COMPUTED_VALUE"""),386)</f>
        <v>386</v>
      </c>
      <c r="D182" s="14">
        <f ca="1">IFERROR(__xludf.DUMMYFUNCTION("""COMPUTED_VALUE"""),13.46)</f>
        <v>13.46</v>
      </c>
      <c r="E182" s="14">
        <f ca="1">IFERROR(__xludf.DUMMYFUNCTION("""COMPUTED_VALUE"""),519.55)</f>
        <v>519.54999999999995</v>
      </c>
      <c r="F182" s="16">
        <f ca="1">IFERROR(__xludf.DUMMYFUNCTION("""COMPUTED_VALUE"""),0.257049369646809)</f>
        <v>0.25704936964680902</v>
      </c>
      <c r="G182" s="14">
        <f ca="1">IFERROR(__xludf.DUMMYFUNCTION("""COMPUTED_VALUE"""),301.1)</f>
        <v>301.10000000000002</v>
      </c>
      <c r="H182" s="16">
        <f ca="1">IFERROR(__xludf.DUMMYFUNCTION("""COMPUTED_VALUE"""),0.281966124211225)</f>
        <v>0.28196612421122502</v>
      </c>
      <c r="I182" s="14">
        <f ca="1">IFERROR(__xludf.DUMMYFUNCTION("""COMPUTED_VALUE"""),381.5)</f>
        <v>381.5</v>
      </c>
      <c r="J182" s="16">
        <f ca="1">IFERROR(__xludf.DUMMYFUNCTION("""COMPUTED_VALUE"""),0.0117955439056356)</f>
        <v>1.17955439056356E-2</v>
      </c>
      <c r="K182" s="14" t="str">
        <f ca="1"/>
        <v>Piping</v>
      </c>
      <c r="L182" s="14" t="str">
        <f ca="1"/>
        <v>BOM:531761</v>
      </c>
      <c r="M182" s="14" t="str">
        <f ca="1"/>
        <v>NO</v>
      </c>
      <c r="N182" s="14" t="str">
        <f ca="1"/>
        <v>YES</v>
      </c>
      <c r="O182" s="14" t="str">
        <f ca="1"/>
        <v/>
      </c>
      <c r="P182" s="14" t="str">
        <f ca="1"/>
        <v>Low Cap</v>
      </c>
    </row>
    <row r="183" spans="1:16">
      <c r="A183" s="14" t="str">
        <f ca="1">IFERROR(__xludf.DUMMYFUNCTION("""COMPUTED_VALUE"""),"Paras Defense")</f>
        <v>Paras Defense</v>
      </c>
      <c r="B183" s="15">
        <f ca="1">IFERROR(__xludf.DUMMYFUNCTION("""COMPUTED_VALUE"""),2250.9146116)</f>
        <v>2250.9146116000002</v>
      </c>
      <c r="C183" s="14">
        <f ca="1">IFERROR(__xludf.DUMMYFUNCTION("""COMPUTED_VALUE"""),577.8)</f>
        <v>577.79999999999995</v>
      </c>
      <c r="D183" s="14">
        <f ca="1">IFERROR(__xludf.DUMMYFUNCTION("""COMPUTED_VALUE"""),67.14)</f>
        <v>67.14</v>
      </c>
      <c r="E183" s="14">
        <f ca="1">IFERROR(__xludf.DUMMYFUNCTION("""COMPUTED_VALUE"""),811.35)</f>
        <v>811.35</v>
      </c>
      <c r="F183" s="16">
        <f ca="1">IFERROR(__xludf.DUMMYFUNCTION("""COMPUTED_VALUE"""),0.287853577371048)</f>
        <v>0.287853577371048</v>
      </c>
      <c r="G183" s="14">
        <f ca="1">IFERROR(__xludf.DUMMYFUNCTION("""COMPUTED_VALUE"""),524.3)</f>
        <v>524.29999999999995</v>
      </c>
      <c r="H183" s="16">
        <f ca="1">IFERROR(__xludf.DUMMYFUNCTION("""COMPUTED_VALUE"""),0.10204081632653)</f>
        <v>0.10204081632653</v>
      </c>
      <c r="I183" s="14">
        <f ca="1">IFERROR(__xludf.DUMMYFUNCTION("""COMPUTED_VALUE"""),583.75)</f>
        <v>583.75</v>
      </c>
      <c r="J183" s="16">
        <f ca="1">IFERROR(__xludf.DUMMYFUNCTION("""COMPUTED_VALUE"""),-0.0101927194860814)</f>
        <v>-1.01927194860814E-2</v>
      </c>
      <c r="K183" s="14">
        <f ca="1"/>
        <v>0</v>
      </c>
      <c r="L183" s="14" t="str">
        <f ca="1"/>
        <v>BOM:500052</v>
      </c>
      <c r="M183" s="14" t="str">
        <f ca="1"/>
        <v>NO</v>
      </c>
      <c r="N183" s="14" t="str">
        <f ca="1"/>
        <v>YES</v>
      </c>
      <c r="O183" s="14" t="str">
        <f ca="1"/>
        <v/>
      </c>
      <c r="P183" s="14" t="str">
        <f ca="1"/>
        <v>Low Cap</v>
      </c>
    </row>
    <row r="184" spans="1:16">
      <c r="A184" s="14" t="str">
        <f ca="1">IFERROR(__xludf.DUMMYFUNCTION("""COMPUTED_VALUE"""),"Apollo pipes")</f>
        <v>Apollo pipes</v>
      </c>
      <c r="B184" s="15">
        <f ca="1">IFERROR(__xludf.DUMMYFUNCTION("""COMPUTED_VALUE"""),1991.1000155)</f>
        <v>1991.1000154999999</v>
      </c>
      <c r="C184" s="14">
        <f ca="1">IFERROR(__xludf.DUMMYFUNCTION("""COMPUTED_VALUE"""),510)</f>
        <v>510</v>
      </c>
      <c r="D184" s="14">
        <f ca="1">IFERROR(__xludf.DUMMYFUNCTION("""COMPUTED_VALUE"""),64.75)</f>
        <v>64.75</v>
      </c>
      <c r="E184" s="14">
        <f ca="1">IFERROR(__xludf.DUMMYFUNCTION("""COMPUTED_VALUE"""),635.7)</f>
        <v>635.70000000000005</v>
      </c>
      <c r="F184" s="16">
        <f ca="1">IFERROR(__xludf.DUMMYFUNCTION("""COMPUTED_VALUE"""),0.197734780556866)</f>
        <v>0.197734780556866</v>
      </c>
      <c r="G184" s="14">
        <f ca="1">IFERROR(__xludf.DUMMYFUNCTION("""COMPUTED_VALUE"""),395)</f>
        <v>395</v>
      </c>
      <c r="H184" s="16">
        <f ca="1">IFERROR(__xludf.DUMMYFUNCTION("""COMPUTED_VALUE"""),0.291139240506329)</f>
        <v>0.291139240506329</v>
      </c>
      <c r="I184" s="14">
        <f ca="1">IFERROR(__xludf.DUMMYFUNCTION("""COMPUTED_VALUE"""),514.85)</f>
        <v>514.85</v>
      </c>
      <c r="J184" s="16">
        <f ca="1">IFERROR(__xludf.DUMMYFUNCTION("""COMPUTED_VALUE"""),-0.00942021948140239)</f>
        <v>-9.4202194814023907E-3</v>
      </c>
      <c r="K184" s="14" t="str">
        <f ca="1"/>
        <v>Agrochemical</v>
      </c>
      <c r="L184" s="14" t="str">
        <f ca="1"/>
        <v>BOM:543266</v>
      </c>
      <c r="M184" s="14" t="str">
        <f ca="1"/>
        <v>NO</v>
      </c>
      <c r="N184" s="14" t="str">
        <f ca="1"/>
        <v>YES</v>
      </c>
      <c r="O184" s="14" t="str">
        <f ca="1"/>
        <v/>
      </c>
      <c r="P184" s="14" t="str">
        <f ca="1"/>
        <v>Low Cap</v>
      </c>
    </row>
    <row r="185" spans="1:16">
      <c r="A185" s="14" t="str">
        <f ca="1">IFERROR(__xludf.DUMMYFUNCTION("""COMPUTED_VALUE"""),"Bhansali Engineering")</f>
        <v>Bhansali Engineering</v>
      </c>
      <c r="B185" s="15">
        <f ca="1">IFERROR(__xludf.DUMMYFUNCTION("""COMPUTED_VALUE"""),1954.368)</f>
        <v>1954.3679999999999</v>
      </c>
      <c r="C185" s="14">
        <f ca="1">IFERROR(__xludf.DUMMYFUNCTION("""COMPUTED_VALUE"""),118.6)</f>
        <v>118.6</v>
      </c>
      <c r="D185" s="14">
        <f ca="1">IFERROR(__xludf.DUMMYFUNCTION("""COMPUTED_VALUE"""),8.27)</f>
        <v>8.27</v>
      </c>
      <c r="E185" s="14">
        <f ca="1">IFERROR(__xludf.DUMMYFUNCTION("""COMPUTED_VALUE"""),182.4)</f>
        <v>182.4</v>
      </c>
      <c r="F185" s="16">
        <f ca="1">IFERROR(__xludf.DUMMYFUNCTION("""COMPUTED_VALUE"""),0.349780701754386)</f>
        <v>0.34978070175438603</v>
      </c>
      <c r="G185" s="14">
        <f ca="1">IFERROR(__xludf.DUMMYFUNCTION("""COMPUTED_VALUE"""),98)</f>
        <v>98</v>
      </c>
      <c r="H185" s="16">
        <f ca="1">IFERROR(__xludf.DUMMYFUNCTION("""COMPUTED_VALUE"""),0.210204081632653)</f>
        <v>0.210204081632653</v>
      </c>
      <c r="I185" s="14">
        <f ca="1">IFERROR(__xludf.DUMMYFUNCTION("""COMPUTED_VALUE"""),120.25)</f>
        <v>120.25</v>
      </c>
      <c r="J185" s="16">
        <f ca="1">IFERROR(__xludf.DUMMYFUNCTION("""COMPUTED_VALUE"""),-0.0137214137214137)</f>
        <v>-1.37214137214137E-2</v>
      </c>
      <c r="K185" s="14" t="str">
        <f ca="1"/>
        <v>Retail</v>
      </c>
      <c r="L185" s="14" t="str">
        <f ca="1"/>
        <v>BOM:526729</v>
      </c>
      <c r="M185" s="14" t="str">
        <f ca="1"/>
        <v>YES</v>
      </c>
      <c r="N185" s="14" t="str">
        <f ca="1"/>
        <v>YES</v>
      </c>
      <c r="O185" s="14" t="str">
        <f ca="1"/>
        <v/>
      </c>
      <c r="P185" s="14" t="str">
        <f ca="1"/>
        <v>Low Cap</v>
      </c>
    </row>
    <row r="186" spans="1:16">
      <c r="A186" s="14" t="str">
        <f ca="1">IFERROR(__xludf.DUMMYFUNCTION("""COMPUTED_VALUE"""),"Heranba")</f>
        <v>Heranba</v>
      </c>
      <c r="B186" s="15">
        <f ca="1">IFERROR(__xludf.DUMMYFUNCTION("""COMPUTED_VALUE"""),1923.4465903)</f>
        <v>1923.4465903</v>
      </c>
      <c r="C186" s="14">
        <f ca="1">IFERROR(__xludf.DUMMYFUNCTION("""COMPUTED_VALUE"""),481.35)</f>
        <v>481.35</v>
      </c>
      <c r="D186" s="14">
        <f ca="1">IFERROR(__xludf.DUMMYFUNCTION("""COMPUTED_VALUE"""),10.9)</f>
        <v>10.9</v>
      </c>
      <c r="E186" s="14">
        <f ca="1">IFERROR(__xludf.DUMMYFUNCTION("""COMPUTED_VALUE"""),744.15)</f>
        <v>744.15</v>
      </c>
      <c r="F186" s="16">
        <f ca="1">IFERROR(__xludf.DUMMYFUNCTION("""COMPUTED_VALUE"""),0.353154605926224)</f>
        <v>0.353154605926224</v>
      </c>
      <c r="G186" s="14">
        <f ca="1">IFERROR(__xludf.DUMMYFUNCTION("""COMPUTED_VALUE"""),477.8)</f>
        <v>477.8</v>
      </c>
      <c r="H186" s="16">
        <f ca="1">IFERROR(__xludf.DUMMYFUNCTION("""COMPUTED_VALUE"""),0.00742988698200086)</f>
        <v>7.4298869820008601E-3</v>
      </c>
      <c r="I186" s="14">
        <f ca="1">IFERROR(__xludf.DUMMYFUNCTION("""COMPUTED_VALUE"""),481.85)</f>
        <v>481.85</v>
      </c>
      <c r="J186" s="16">
        <f ca="1">IFERROR(__xludf.DUMMYFUNCTION("""COMPUTED_VALUE"""),-0.00103766732385597)</f>
        <v>-1.03766732385597E-3</v>
      </c>
      <c r="K186" s="14" t="str">
        <f ca="1"/>
        <v>kitchen</v>
      </c>
      <c r="L186" s="14" t="str">
        <f ca="1"/>
        <v>BOM:543260</v>
      </c>
      <c r="M186" s="14" t="str">
        <f ca="1"/>
        <v>YES</v>
      </c>
      <c r="N186" s="14" t="str">
        <f ca="1"/>
        <v>YES</v>
      </c>
      <c r="O186" s="14" t="str">
        <f ca="1"/>
        <v/>
      </c>
      <c r="P186" s="14" t="str">
        <f ca="1"/>
        <v>Low Cap</v>
      </c>
    </row>
    <row r="187" spans="1:16">
      <c r="A187" s="14" t="str">
        <f ca="1">IFERROR(__xludf.DUMMYFUNCTION("""COMPUTED_VALUE"""),"Goldiam International")</f>
        <v>Goldiam International</v>
      </c>
      <c r="B187" s="15">
        <f ca="1">IFERROR(__xludf.DUMMYFUNCTION("""COMPUTED_VALUE"""),1794.8020805)</f>
        <v>1794.8020805000001</v>
      </c>
      <c r="C187" s="14">
        <f ca="1">IFERROR(__xludf.DUMMYFUNCTION("""COMPUTED_VALUE"""),165.55)</f>
        <v>165.55</v>
      </c>
      <c r="D187" s="14">
        <f ca="1">IFERROR(__xludf.DUMMYFUNCTION("""COMPUTED_VALUE"""),17.83)</f>
        <v>17.829999999999998</v>
      </c>
      <c r="E187" s="14">
        <f ca="1">IFERROR(__xludf.DUMMYFUNCTION("""COMPUTED_VALUE"""),209.41)</f>
        <v>209.41</v>
      </c>
      <c r="F187" s="16">
        <f ca="1">IFERROR(__xludf.DUMMYFUNCTION("""COMPUTED_VALUE"""),0.209445585215605)</f>
        <v>0.209445585215605</v>
      </c>
      <c r="G187" s="14">
        <f ca="1">IFERROR(__xludf.DUMMYFUNCTION("""COMPUTED_VALUE"""),116.75)</f>
        <v>116.75</v>
      </c>
      <c r="H187" s="16">
        <f ca="1">IFERROR(__xludf.DUMMYFUNCTION("""COMPUTED_VALUE"""),0.417987152034261)</f>
        <v>0.41798715203426101</v>
      </c>
      <c r="I187" s="14">
        <f ca="1">IFERROR(__xludf.DUMMYFUNCTION("""COMPUTED_VALUE"""),165.4)</f>
        <v>165.4</v>
      </c>
      <c r="J187" s="16">
        <f ca="1">IFERROR(__xludf.DUMMYFUNCTION("""COMPUTED_VALUE"""),0.000906892382104024)</f>
        <v>9.0689238210402395E-4</v>
      </c>
      <c r="K187" s="14">
        <f ca="1"/>
        <v>0</v>
      </c>
      <c r="L187" s="14" t="str">
        <f ca="1"/>
        <v>BOM:543328</v>
      </c>
      <c r="M187" s="14" t="str">
        <f ca="1"/>
        <v>NO</v>
      </c>
      <c r="N187" s="14" t="str">
        <f ca="1"/>
        <v>NO</v>
      </c>
      <c r="O187" s="14" t="str">
        <f ca="1"/>
        <v>Good Stock</v>
      </c>
      <c r="P187" s="14" t="str">
        <f ca="1"/>
        <v>Low Cap</v>
      </c>
    </row>
    <row r="188" spans="1:16">
      <c r="A188" s="14" t="str">
        <f ca="1">IFERROR(__xludf.DUMMYFUNCTION("""COMPUTED_VALUE"""),"stove kraft")</f>
        <v>stove kraft</v>
      </c>
      <c r="B188" s="15">
        <f ca="1">IFERROR(__xludf.DUMMYFUNCTION("""COMPUTED_VALUE"""),1639.276373)</f>
        <v>1639.2763729999999</v>
      </c>
      <c r="C188" s="14">
        <f ca="1">IFERROR(__xludf.DUMMYFUNCTION("""COMPUTED_VALUE"""),498.5)</f>
        <v>498.5</v>
      </c>
      <c r="D188" s="14">
        <f ca="1">IFERROR(__xludf.DUMMYFUNCTION("""COMPUTED_VALUE"""),30.76)</f>
        <v>30.76</v>
      </c>
      <c r="E188" s="14">
        <f ca="1">IFERROR(__xludf.DUMMYFUNCTION("""COMPUTED_VALUE"""),1000)</f>
        <v>1000</v>
      </c>
      <c r="F188" s="16">
        <f ca="1">IFERROR(__xludf.DUMMYFUNCTION("""COMPUTED_VALUE"""),0.5015)</f>
        <v>0.50149999999999995</v>
      </c>
      <c r="G188" s="14">
        <f ca="1">IFERROR(__xludf.DUMMYFUNCTION("""COMPUTED_VALUE"""),472.2)</f>
        <v>472.2</v>
      </c>
      <c r="H188" s="16">
        <f ca="1">IFERROR(__xludf.DUMMYFUNCTION("""COMPUTED_VALUE"""),0.055696738670055)</f>
        <v>5.5696738670055E-2</v>
      </c>
      <c r="I188" s="14">
        <f ca="1">IFERROR(__xludf.DUMMYFUNCTION("""COMPUTED_VALUE"""),503.15)</f>
        <v>503.15</v>
      </c>
      <c r="J188" s="16">
        <f ca="1">IFERROR(__xludf.DUMMYFUNCTION("""COMPUTED_VALUE"""),-0.00924177680612139)</f>
        <v>-9.2417768061213903E-3</v>
      </c>
      <c r="K188" s="14" t="str">
        <f ca="1"/>
        <v>Chemical</v>
      </c>
      <c r="L188" s="14" t="str">
        <f ca="1"/>
        <v>CHEMCON</v>
      </c>
      <c r="M188" s="14" t="str">
        <f ca="1"/>
        <v>YES</v>
      </c>
      <c r="N188" s="14" t="str">
        <f ca="1"/>
        <v>YES</v>
      </c>
      <c r="O188" s="14" t="str">
        <f ca="1"/>
        <v/>
      </c>
      <c r="P188" s="14" t="str">
        <f ca="1"/>
        <v>Low Cap</v>
      </c>
    </row>
    <row r="189" spans="1:16">
      <c r="A189" s="14" t="str">
        <f ca="1">IFERROR(__xludf.DUMMYFUNCTION("""COMPUTED_VALUE"""),"Krisna dignostic")</f>
        <v>Krisna dignostic</v>
      </c>
      <c r="B189" s="15">
        <f ca="1">IFERROR(__xludf.DUMMYFUNCTION("""COMPUTED_VALUE"""),1347.5935652)</f>
        <v>1347.5935652000001</v>
      </c>
      <c r="C189" s="14">
        <f ca="1">IFERROR(__xludf.DUMMYFUNCTION("""COMPUTED_VALUE"""),429.35)</f>
        <v>429.35</v>
      </c>
      <c r="D189" s="14">
        <f ca="1">IFERROR(__xludf.DUMMYFUNCTION("""COMPUTED_VALUE"""),20.29)</f>
        <v>20.29</v>
      </c>
      <c r="E189" s="14">
        <f ca="1">IFERROR(__xludf.DUMMYFUNCTION("""COMPUTED_VALUE"""),778)</f>
        <v>778</v>
      </c>
      <c r="F189" s="16">
        <f ca="1">IFERROR(__xludf.DUMMYFUNCTION("""COMPUTED_VALUE"""),0.448136246786632)</f>
        <v>0.448136246786632</v>
      </c>
      <c r="G189" s="14">
        <f ca="1">IFERROR(__xludf.DUMMYFUNCTION("""COMPUTED_VALUE"""),428.9)</f>
        <v>428.9</v>
      </c>
      <c r="H189" s="16">
        <f ca="1">IFERROR(__xludf.DUMMYFUNCTION("""COMPUTED_VALUE"""),0.00104919561669397)</f>
        <v>1.0491956166939699E-3</v>
      </c>
      <c r="I189" s="14">
        <f ca="1">IFERROR(__xludf.DUMMYFUNCTION("""COMPUTED_VALUE"""),436.85)</f>
        <v>436.85</v>
      </c>
      <c r="J189" s="16">
        <f ca="1">IFERROR(__xludf.DUMMYFUNCTION("""COMPUTED_VALUE"""),-0.0171683644271489)</f>
        <v>-1.7168364427148902E-2</v>
      </c>
      <c r="K189" s="14" t="str">
        <f ca="1"/>
        <v>Pharma</v>
      </c>
      <c r="L189" s="14" t="str">
        <f ca="1"/>
        <v>DRREDDY</v>
      </c>
      <c r="M189" s="14" t="str">
        <f ca="1"/>
        <v>YES</v>
      </c>
      <c r="N189" s="14" t="str">
        <f ca="1"/>
        <v>YES</v>
      </c>
      <c r="O189" s="14" t="str">
        <f ca="1"/>
        <v/>
      </c>
      <c r="P189" s="14" t="str">
        <f ca="1"/>
        <v>Low Cap</v>
      </c>
    </row>
    <row r="190" spans="1:16">
      <c r="A190" s="14" t="str">
        <f ca="1">IFERROR(__xludf.DUMMYFUNCTION("""COMPUTED_VALUE"""),"Chemcom Speciality")</f>
        <v>Chemcom Speciality</v>
      </c>
      <c r="B190" s="15">
        <f ca="1">IFERROR(__xludf.DUMMYFUNCTION("""COMPUTED_VALUE"""),1059.9071153)</f>
        <v>1059.9071153</v>
      </c>
      <c r="C190" s="14">
        <f ca="1">IFERROR(__xludf.DUMMYFUNCTION("""COMPUTED_VALUE"""),288.1)</f>
        <v>288.10000000000002</v>
      </c>
      <c r="D190" s="14">
        <f ca="1">IFERROR(__xludf.DUMMYFUNCTION("""COMPUTED_VALUE"""),15.51)</f>
        <v>15.51</v>
      </c>
      <c r="E190" s="14">
        <f ca="1">IFERROR(__xludf.DUMMYFUNCTION("""COMPUTED_VALUE"""),477.95)</f>
        <v>477.95</v>
      </c>
      <c r="F190" s="16">
        <f ca="1">IFERROR(__xludf.DUMMYFUNCTION("""COMPUTED_VALUE"""),0.397217282142483)</f>
        <v>0.39721728214248297</v>
      </c>
      <c r="G190" s="14">
        <f ca="1">IFERROR(__xludf.DUMMYFUNCTION("""COMPUTED_VALUE"""),261)</f>
        <v>261</v>
      </c>
      <c r="H190" s="16">
        <f ca="1">IFERROR(__xludf.DUMMYFUNCTION("""COMPUTED_VALUE"""),0.103831417624521)</f>
        <v>0.103831417624521</v>
      </c>
      <c r="I190" s="14">
        <f ca="1">IFERROR(__xludf.DUMMYFUNCTION("""COMPUTED_VALUE"""),290.1)</f>
        <v>290.10000000000002</v>
      </c>
      <c r="J190" s="16">
        <f ca="1">IFERROR(__xludf.DUMMYFUNCTION("""COMPUTED_VALUE"""),-0.00689417442261289)</f>
        <v>-6.8941744226128903E-3</v>
      </c>
      <c r="K190" s="14" t="str">
        <v/>
      </c>
      <c r="L190" s="14" t="str">
        <v/>
      </c>
      <c r="M190" s="14" t="str">
        <f ca="1"/>
        <v>YES</v>
      </c>
      <c r="N190" s="14" t="str">
        <f ca="1"/>
        <v>YES</v>
      </c>
      <c r="O190" s="14" t="str">
        <f ca="1"/>
        <v/>
      </c>
      <c r="P190" s="14" t="str">
        <f ca="1"/>
        <v>Low Cap</v>
      </c>
    </row>
    <row r="191" spans="1:16">
      <c r="A191" s="14" t="str">
        <f ca="1">IFERROR(__xludf.DUMMYFUNCTION("""COMPUTED_VALUE"""),"Dr Reddy")</f>
        <v>Dr Reddy</v>
      </c>
      <c r="B191" s="15">
        <f ca="1">IFERROR(__xludf.DUMMYFUNCTION("""COMPUTED_VALUE"""),880.6892469)</f>
        <v>880.68924689999994</v>
      </c>
      <c r="C191" s="14">
        <f ca="1">IFERROR(__xludf.DUMMYFUNCTION("""COMPUTED_VALUE"""),4323.5)</f>
        <v>4323.5</v>
      </c>
      <c r="D191" s="14">
        <f ca="1">IFERROR(__xludf.DUMMYFUNCTION("""COMPUTED_VALUE"""),23.13)</f>
        <v>23.13</v>
      </c>
      <c r="E191" s="14">
        <f ca="1">IFERROR(__xludf.DUMMYFUNCTION("""COMPUTED_VALUE"""),4759.6)</f>
        <v>4759.6000000000004</v>
      </c>
      <c r="F191" s="16">
        <f ca="1">IFERROR(__xludf.DUMMYFUNCTION("""COMPUTED_VALUE"""),0.0916253466677872)</f>
        <v>9.1625346667787197E-2</v>
      </c>
      <c r="G191" s="14">
        <f ca="1">IFERROR(__xludf.DUMMYFUNCTION("""COMPUTED_VALUE"""),3654)</f>
        <v>3654</v>
      </c>
      <c r="H191" s="16">
        <f ca="1">IFERROR(__xludf.DUMMYFUNCTION("""COMPUTED_VALUE"""),0.183223864258347)</f>
        <v>0.183223864258347</v>
      </c>
      <c r="I191" s="14">
        <f ca="1">IFERROR(__xludf.DUMMYFUNCTION("""COMPUTED_VALUE"""),4310.6)</f>
        <v>4310.6000000000004</v>
      </c>
      <c r="J191" s="16">
        <f ca="1">IFERROR(__xludf.DUMMYFUNCTION("""COMPUTED_VALUE"""),0.00299262283672798)</f>
        <v>2.9926228367279802E-3</v>
      </c>
      <c r="K191" s="14" t="str">
        <v/>
      </c>
      <c r="L191" s="14" t="str">
        <v/>
      </c>
      <c r="M191" s="14" t="str">
        <f ca="1"/>
        <v>NO</v>
      </c>
      <c r="N191" s="14" t="str">
        <f ca="1"/>
        <v>YES</v>
      </c>
      <c r="O191" s="14" t="str">
        <f ca="1"/>
        <v/>
      </c>
      <c r="P191" s="14" t="str">
        <f ca="1"/>
        <v>Low Cap</v>
      </c>
    </row>
    <row r="192" spans="1:16">
      <c r="K192" s="14" t="str">
        <v/>
      </c>
      <c r="L192" s="14" t="str">
        <v/>
      </c>
      <c r="O192" s="14" t="str">
        <v/>
      </c>
      <c r="P192" s="14" t="str">
        <f ca="1"/>
        <v>Low Cap</v>
      </c>
    </row>
    <row r="193" spans="11:16">
      <c r="K193" s="14" t="str">
        <v/>
      </c>
      <c r="L193" s="14" t="str">
        <v/>
      </c>
      <c r="O193" s="14" t="str">
        <v/>
      </c>
      <c r="P193" s="14" t="str">
        <f ca="1"/>
        <v>Low Cap</v>
      </c>
    </row>
    <row r="194" spans="11:16">
      <c r="K194" s="14" t="str">
        <v/>
      </c>
      <c r="L194" s="14" t="str">
        <v/>
      </c>
      <c r="O194" s="14" t="str">
        <v/>
      </c>
      <c r="P194" s="14" t="str">
        <f ca="1"/>
        <v>Low Cap</v>
      </c>
    </row>
    <row r="195" spans="11:16">
      <c r="K195" s="14" t="str">
        <v/>
      </c>
      <c r="L195" s="14" t="str">
        <v/>
      </c>
      <c r="O195" s="14" t="str">
        <v/>
      </c>
      <c r="P195" s="14" t="str">
        <f ca="1"/>
        <v>Low Cap</v>
      </c>
    </row>
    <row r="196" spans="11:16">
      <c r="K196" s="14" t="str">
        <v/>
      </c>
      <c r="L196" s="14" t="str">
        <v/>
      </c>
      <c r="O196" s="14" t="str">
        <v/>
      </c>
      <c r="P196" s="14" t="str">
        <f ca="1"/>
        <v>Low Cap</v>
      </c>
    </row>
    <row r="197" spans="11:16">
      <c r="K197" s="14" t="str">
        <v/>
      </c>
      <c r="L197" s="14" t="str">
        <v/>
      </c>
      <c r="O197" s="14" t="str">
        <v/>
      </c>
      <c r="P197" s="14" t="str">
        <f ca="1"/>
        <v>Low Cap</v>
      </c>
    </row>
    <row r="198" spans="11:16">
      <c r="K198" s="14" t="str">
        <v/>
      </c>
      <c r="L198" s="14" t="str">
        <v/>
      </c>
      <c r="O198" s="14" t="str">
        <v/>
      </c>
      <c r="P198" s="14" t="str">
        <f ca="1"/>
        <v>Low Cap</v>
      </c>
    </row>
    <row r="199" spans="11:16">
      <c r="K199" s="14" t="str">
        <v/>
      </c>
      <c r="L199" s="14" t="str">
        <v/>
      </c>
      <c r="O199" s="14" t="str">
        <v/>
      </c>
      <c r="P199" s="14" t="str">
        <f ca="1"/>
        <v>Low Cap</v>
      </c>
    </row>
    <row r="200" spans="11:16">
      <c r="K200" s="14" t="str">
        <v/>
      </c>
      <c r="L200" s="14" t="str">
        <v/>
      </c>
      <c r="O200" s="14" t="str">
        <v/>
      </c>
      <c r="P200" s="14" t="str">
        <f ca="1"/>
        <v>Low Cap</v>
      </c>
    </row>
    <row r="201" spans="11:16">
      <c r="K201" s="14" t="str">
        <v/>
      </c>
      <c r="L201" s="14" t="str">
        <v/>
      </c>
      <c r="O201" s="14" t="str">
        <v/>
      </c>
      <c r="P201" s="14" t="str">
        <f ca="1"/>
        <v>Low Cap</v>
      </c>
    </row>
    <row r="202" spans="11:16">
      <c r="K202" s="14" t="str">
        <v/>
      </c>
      <c r="L202" s="14" t="str">
        <v/>
      </c>
      <c r="O202" s="14" t="str">
        <v/>
      </c>
      <c r="P202" s="14" t="str">
        <f ca="1"/>
        <v>Low Cap</v>
      </c>
    </row>
    <row r="203" spans="11:16">
      <c r="K203" s="14" t="str">
        <v/>
      </c>
      <c r="L203" s="14" t="str">
        <v/>
      </c>
      <c r="O203" s="14" t="str">
        <v/>
      </c>
      <c r="P203" s="14" t="str">
        <f ca="1"/>
        <v>Low Cap</v>
      </c>
    </row>
    <row r="204" spans="11:16">
      <c r="K204" s="14" t="str">
        <v/>
      </c>
      <c r="L204" s="14" t="str">
        <v/>
      </c>
      <c r="O204" s="14" t="str">
        <v/>
      </c>
      <c r="P204" s="14" t="str">
        <f ca="1"/>
        <v>Low Cap</v>
      </c>
    </row>
    <row r="205" spans="11:16">
      <c r="K205" s="14" t="str">
        <v/>
      </c>
      <c r="L205" s="14" t="str">
        <v/>
      </c>
      <c r="O205" s="14" t="str">
        <v/>
      </c>
      <c r="P205" s="14" t="str">
        <f ca="1"/>
        <v>Low Cap</v>
      </c>
    </row>
    <row r="206" spans="11:16">
      <c r="K206" s="14" t="str">
        <v/>
      </c>
      <c r="L206" s="14" t="str">
        <v/>
      </c>
      <c r="O206" s="14" t="str">
        <v/>
      </c>
      <c r="P206" s="14" t="str">
        <f ca="1"/>
        <v>Low Cap</v>
      </c>
    </row>
    <row r="207" spans="11:16">
      <c r="K207" s="14" t="str">
        <v/>
      </c>
      <c r="L207" s="14" t="str">
        <v/>
      </c>
      <c r="O207" s="14" t="str">
        <v/>
      </c>
      <c r="P207" s="14" t="str">
        <f ca="1"/>
        <v>Low Cap</v>
      </c>
    </row>
    <row r="208" spans="11:16">
      <c r="K208" s="14" t="str">
        <v/>
      </c>
      <c r="L208" s="14" t="str">
        <v/>
      </c>
      <c r="O208" s="14" t="str">
        <v/>
      </c>
      <c r="P208" s="14" t="str">
        <f ca="1"/>
        <v>Low Cap</v>
      </c>
    </row>
    <row r="209" spans="11:16">
      <c r="K209" s="14" t="str">
        <v/>
      </c>
      <c r="L209" s="14" t="str">
        <v/>
      </c>
      <c r="O209" s="14" t="str">
        <v/>
      </c>
      <c r="P209" s="14" t="str">
        <f ca="1"/>
        <v>Low Cap</v>
      </c>
    </row>
    <row r="210" spans="11:16">
      <c r="K210" s="14" t="str">
        <v/>
      </c>
      <c r="L210" s="14" t="str">
        <v/>
      </c>
      <c r="O210" s="14" t="str">
        <v/>
      </c>
      <c r="P210" s="14" t="str">
        <f ca="1"/>
        <v>Low Cap</v>
      </c>
    </row>
    <row r="211" spans="11:16">
      <c r="K211" s="14" t="str">
        <v/>
      </c>
      <c r="L211" s="14" t="str">
        <v/>
      </c>
      <c r="O211" s="14" t="str">
        <v/>
      </c>
      <c r="P211" s="14" t="str">
        <f ca="1"/>
        <v>Low Cap</v>
      </c>
    </row>
    <row r="212" spans="11:16">
      <c r="K212" s="14" t="str">
        <v/>
      </c>
      <c r="L212" s="14" t="str">
        <v/>
      </c>
      <c r="O212" s="14" t="str">
        <v/>
      </c>
      <c r="P212" s="14" t="str">
        <f ca="1"/>
        <v>Low Cap</v>
      </c>
    </row>
    <row r="213" spans="11:16">
      <c r="K213" s="14" t="str">
        <v/>
      </c>
      <c r="L213" s="14" t="str">
        <v/>
      </c>
      <c r="O213" s="14" t="str">
        <v/>
      </c>
      <c r="P213" s="14" t="str">
        <f ca="1"/>
        <v>Low Cap</v>
      </c>
    </row>
    <row r="214" spans="11:16">
      <c r="K214" s="14" t="str">
        <v/>
      </c>
      <c r="L214" s="14" t="str">
        <v/>
      </c>
      <c r="O214" s="14" t="str">
        <v/>
      </c>
      <c r="P214" s="14" t="str">
        <f ca="1"/>
        <v>Low Cap</v>
      </c>
    </row>
    <row r="215" spans="11:16">
      <c r="K215" s="14" t="str">
        <v/>
      </c>
      <c r="L215" s="14" t="str">
        <v/>
      </c>
      <c r="O215" s="14" t="str">
        <v/>
      </c>
      <c r="P215" s="14" t="str">
        <f ca="1"/>
        <v>Low Cap</v>
      </c>
    </row>
    <row r="216" spans="11:16">
      <c r="K216" s="14" t="str">
        <v/>
      </c>
      <c r="L216" s="14" t="str">
        <v/>
      </c>
      <c r="O216" s="14" t="str">
        <v/>
      </c>
      <c r="P216" s="14" t="str">
        <f ca="1"/>
        <v>Low Cap</v>
      </c>
    </row>
    <row r="217" spans="11:16">
      <c r="K217" s="14" t="str">
        <v/>
      </c>
      <c r="L217" s="14" t="str">
        <v/>
      </c>
      <c r="O217" s="14" t="str">
        <v/>
      </c>
      <c r="P217" s="14" t="str">
        <f ca="1"/>
        <v>Low Cap</v>
      </c>
    </row>
    <row r="218" spans="11:16">
      <c r="K218" s="14" t="str">
        <v/>
      </c>
      <c r="L218" s="14" t="str">
        <v/>
      </c>
      <c r="O218" s="14" t="str">
        <v/>
      </c>
      <c r="P218" s="14" t="str">
        <f ca="1"/>
        <v>Low Cap</v>
      </c>
    </row>
    <row r="219" spans="11:16">
      <c r="K219" s="14" t="str">
        <v/>
      </c>
      <c r="L219" s="14" t="str">
        <v/>
      </c>
      <c r="O219" s="14" t="str">
        <v/>
      </c>
      <c r="P219" s="14" t="str">
        <f ca="1"/>
        <v>Low Cap</v>
      </c>
    </row>
    <row r="220" spans="11:16">
      <c r="K220" s="14" t="str">
        <v/>
      </c>
      <c r="L220" s="14" t="str">
        <v/>
      </c>
      <c r="O220" s="14" t="str">
        <v/>
      </c>
      <c r="P220" s="14" t="str">
        <f ca="1"/>
        <v>Low Cap</v>
      </c>
    </row>
    <row r="221" spans="11:16">
      <c r="K221" s="14" t="str">
        <v/>
      </c>
      <c r="L221" s="14" t="str">
        <v/>
      </c>
      <c r="O221" s="14" t="str">
        <v/>
      </c>
      <c r="P221" s="14" t="str">
        <f ca="1"/>
        <v>Low Cap</v>
      </c>
    </row>
    <row r="222" spans="11:16">
      <c r="K222" s="14" t="str">
        <v/>
      </c>
      <c r="L222" s="14" t="str">
        <v/>
      </c>
      <c r="O222" s="14" t="str">
        <v/>
      </c>
      <c r="P222" s="14" t="str">
        <f ca="1"/>
        <v>Low Cap</v>
      </c>
    </row>
    <row r="223" spans="11:16">
      <c r="K223" s="14" t="str">
        <v/>
      </c>
      <c r="L223" s="14" t="str">
        <v/>
      </c>
      <c r="O223" s="14" t="str">
        <v/>
      </c>
      <c r="P223" s="14" t="str">
        <f ca="1"/>
        <v>Low Cap</v>
      </c>
    </row>
    <row r="224" spans="11:16">
      <c r="K224" s="14" t="str">
        <v/>
      </c>
      <c r="L224" s="14" t="str">
        <v/>
      </c>
      <c r="O224" s="14" t="str">
        <v/>
      </c>
      <c r="P224" s="14" t="str">
        <f ca="1"/>
        <v>Low Cap</v>
      </c>
    </row>
    <row r="225" spans="11:16">
      <c r="K225" s="14" t="str">
        <v/>
      </c>
      <c r="L225" s="14" t="str">
        <v/>
      </c>
      <c r="O225" s="14" t="str">
        <v/>
      </c>
      <c r="P225" s="14" t="str">
        <f ca="1"/>
        <v>Low Cap</v>
      </c>
    </row>
    <row r="226" spans="11:16">
      <c r="K226" s="14" t="str">
        <v/>
      </c>
      <c r="L226" s="14" t="str">
        <v/>
      </c>
      <c r="O226" s="14" t="str">
        <v/>
      </c>
      <c r="P226" s="14" t="str">
        <f ca="1"/>
        <v>Low Cap</v>
      </c>
    </row>
    <row r="227" spans="11:16">
      <c r="K227" s="14" t="str">
        <v/>
      </c>
      <c r="L227" s="14" t="str">
        <v/>
      </c>
      <c r="O227" s="14" t="str">
        <v/>
      </c>
      <c r="P227" s="14" t="str">
        <f ca="1"/>
        <v>Low Cap</v>
      </c>
    </row>
    <row r="228" spans="11:16">
      <c r="K228" s="14" t="str">
        <v/>
      </c>
      <c r="L228" s="14" t="str">
        <v/>
      </c>
      <c r="O228" s="14" t="str">
        <v/>
      </c>
      <c r="P228" s="14" t="str">
        <f ca="1"/>
        <v>Low Cap</v>
      </c>
    </row>
    <row r="229" spans="11:16">
      <c r="K229" s="14" t="str">
        <v/>
      </c>
      <c r="L229" s="14" t="str">
        <v/>
      </c>
      <c r="O229" s="14" t="str">
        <v/>
      </c>
      <c r="P229" s="14" t="str">
        <f ca="1"/>
        <v>Low Cap</v>
      </c>
    </row>
    <row r="230" spans="11:16">
      <c r="K230" s="14" t="str">
        <v/>
      </c>
      <c r="L230" s="14" t="str">
        <v/>
      </c>
      <c r="O230" s="14" t="str">
        <v/>
      </c>
      <c r="P230" s="14" t="str">
        <f ca="1"/>
        <v>Low Cap</v>
      </c>
    </row>
    <row r="231" spans="11:16">
      <c r="K231" s="14" t="str">
        <v/>
      </c>
      <c r="L231" s="14" t="str">
        <v/>
      </c>
      <c r="O231" s="14" t="str">
        <v/>
      </c>
      <c r="P231" s="14" t="str">
        <f ca="1"/>
        <v>Low Cap</v>
      </c>
    </row>
    <row r="232" spans="11:16">
      <c r="K232" s="14" t="str">
        <v/>
      </c>
      <c r="L232" s="14" t="str">
        <v/>
      </c>
      <c r="O232" s="14" t="str">
        <v/>
      </c>
      <c r="P232" s="14" t="str">
        <f ca="1"/>
        <v>Low Cap</v>
      </c>
    </row>
    <row r="233" spans="11:16">
      <c r="K233" s="14" t="str">
        <v/>
      </c>
      <c r="L233" s="14" t="str">
        <v/>
      </c>
      <c r="O233" s="14" t="str">
        <v/>
      </c>
      <c r="P233" s="14" t="str">
        <f ca="1"/>
        <v>Low Cap</v>
      </c>
    </row>
    <row r="234" spans="11:16">
      <c r="K234" s="14" t="str">
        <v/>
      </c>
      <c r="L234" s="14" t="str">
        <v/>
      </c>
      <c r="O234" s="14" t="str">
        <v/>
      </c>
      <c r="P234" s="14" t="str">
        <f ca="1"/>
        <v>Low Cap</v>
      </c>
    </row>
    <row r="235" spans="11:16">
      <c r="K235" s="14" t="str">
        <v/>
      </c>
      <c r="L235" s="14" t="str">
        <v/>
      </c>
      <c r="O235" s="14" t="str">
        <v/>
      </c>
      <c r="P235" s="14" t="str">
        <f ca="1"/>
        <v>Low Cap</v>
      </c>
    </row>
    <row r="236" spans="11:16">
      <c r="K236" s="14" t="str">
        <v/>
      </c>
      <c r="L236" s="14" t="str">
        <v/>
      </c>
      <c r="O236" s="14" t="str">
        <v/>
      </c>
      <c r="P236" s="14" t="str">
        <f ca="1"/>
        <v>Low Cap</v>
      </c>
    </row>
    <row r="237" spans="11:16">
      <c r="K237" s="14" t="str">
        <v/>
      </c>
      <c r="L237" s="14" t="str">
        <v/>
      </c>
      <c r="O237" s="14" t="str">
        <v/>
      </c>
      <c r="P237" s="14" t="str">
        <f ca="1"/>
        <v>Low Cap</v>
      </c>
    </row>
    <row r="238" spans="11:16">
      <c r="K238" s="14" t="str">
        <v/>
      </c>
      <c r="L238" s="14" t="str">
        <v/>
      </c>
      <c r="O238" s="14" t="str">
        <v/>
      </c>
      <c r="P238" s="14" t="str">
        <f ca="1"/>
        <v>Low Cap</v>
      </c>
    </row>
    <row r="239" spans="11:16">
      <c r="K239" s="14" t="str">
        <v/>
      </c>
      <c r="L239" s="14" t="str">
        <v/>
      </c>
      <c r="O239" s="14" t="str">
        <v/>
      </c>
      <c r="P239" s="14" t="str">
        <f ca="1"/>
        <v>Low Cap</v>
      </c>
    </row>
    <row r="240" spans="11:16">
      <c r="K240" s="14" t="str">
        <v/>
      </c>
      <c r="L240" s="14" t="str">
        <v/>
      </c>
      <c r="O240" s="14" t="str">
        <v/>
      </c>
      <c r="P240" s="14" t="str">
        <f ca="1"/>
        <v>Low Cap</v>
      </c>
    </row>
    <row r="241" spans="11:16">
      <c r="K241" s="14" t="str">
        <v/>
      </c>
      <c r="L241" s="14" t="str">
        <v/>
      </c>
      <c r="O241" s="14" t="str">
        <v/>
      </c>
      <c r="P241" s="14" t="str">
        <f ca="1"/>
        <v>Low Cap</v>
      </c>
    </row>
    <row r="242" spans="11:16">
      <c r="K242" s="14" t="str">
        <v/>
      </c>
      <c r="L242" s="14" t="str">
        <v/>
      </c>
      <c r="O242" s="14" t="str">
        <v/>
      </c>
      <c r="P242" s="14" t="str">
        <f ca="1"/>
        <v>Low Cap</v>
      </c>
    </row>
    <row r="243" spans="11:16">
      <c r="K243" s="14" t="str">
        <v/>
      </c>
      <c r="L243" s="14" t="str">
        <v/>
      </c>
      <c r="O243" s="14" t="str">
        <v/>
      </c>
      <c r="P243" s="14" t="str">
        <f ca="1"/>
        <v>Low Cap</v>
      </c>
    </row>
    <row r="244" spans="11:16">
      <c r="K244" s="14" t="str">
        <v/>
      </c>
      <c r="L244" s="14" t="str">
        <v/>
      </c>
      <c r="O244" s="14" t="str">
        <v/>
      </c>
      <c r="P244" s="14" t="str">
        <f ca="1"/>
        <v>Low Cap</v>
      </c>
    </row>
    <row r="245" spans="11:16">
      <c r="K245" s="14" t="str">
        <v/>
      </c>
      <c r="L245" s="14" t="str">
        <v/>
      </c>
      <c r="O245" s="14" t="str">
        <v/>
      </c>
      <c r="P245" s="14" t="str">
        <f ca="1"/>
        <v>Low Cap</v>
      </c>
    </row>
    <row r="246" spans="11:16">
      <c r="K246" s="14" t="str">
        <v/>
      </c>
      <c r="L246" s="14" t="str">
        <v/>
      </c>
      <c r="O246" s="14" t="str">
        <v/>
      </c>
      <c r="P246" s="14" t="str">
        <f ca="1"/>
        <v>Low Cap</v>
      </c>
    </row>
    <row r="247" spans="11:16">
      <c r="K247" s="14" t="str">
        <v/>
      </c>
      <c r="L247" s="14" t="str">
        <v/>
      </c>
      <c r="O247" s="14" t="str">
        <v/>
      </c>
      <c r="P247" s="14" t="str">
        <f ca="1"/>
        <v>Low Cap</v>
      </c>
    </row>
    <row r="248" spans="11:16">
      <c r="K248" s="14" t="str">
        <v/>
      </c>
      <c r="L248" s="14" t="str">
        <v/>
      </c>
      <c r="O248" s="14" t="str">
        <v/>
      </c>
      <c r="P248" s="14" t="str">
        <f ca="1"/>
        <v>Low Cap</v>
      </c>
    </row>
    <row r="249" spans="11:16">
      <c r="K249" s="14" t="str">
        <v/>
      </c>
      <c r="L249" s="14" t="str">
        <v/>
      </c>
      <c r="O249" s="14" t="str">
        <v/>
      </c>
      <c r="P249" s="14" t="str">
        <f ca="1"/>
        <v>Low Cap</v>
      </c>
    </row>
    <row r="250" spans="11:16">
      <c r="K250" s="14" t="str">
        <v/>
      </c>
      <c r="L250" s="14" t="str">
        <v/>
      </c>
      <c r="O250" s="14" t="str">
        <v/>
      </c>
      <c r="P250" s="14" t="str">
        <f ca="1"/>
        <v>Low Cap</v>
      </c>
    </row>
    <row r="251" spans="11:16">
      <c r="K251" s="14" t="str">
        <v/>
      </c>
      <c r="L251" s="14" t="str">
        <v/>
      </c>
      <c r="O251" s="14" t="str">
        <v/>
      </c>
      <c r="P251" s="14" t="str">
        <f ca="1"/>
        <v>Low Cap</v>
      </c>
    </row>
    <row r="252" spans="11:16">
      <c r="K252" s="14" t="str">
        <v/>
      </c>
      <c r="L252" s="14" t="str">
        <v/>
      </c>
      <c r="O252" s="14" t="str">
        <v/>
      </c>
      <c r="P252" s="14" t="str">
        <f ca="1"/>
        <v>Low Cap</v>
      </c>
    </row>
    <row r="253" spans="11:16">
      <c r="K253" s="14" t="str">
        <v/>
      </c>
      <c r="L253" s="14" t="str">
        <v/>
      </c>
      <c r="O253" s="14" t="str">
        <v/>
      </c>
      <c r="P253" s="14" t="str">
        <f ca="1"/>
        <v>Low Cap</v>
      </c>
    </row>
    <row r="254" spans="11:16">
      <c r="K254" s="14" t="str">
        <v/>
      </c>
      <c r="L254" s="14" t="str">
        <v/>
      </c>
      <c r="O254" s="14" t="str">
        <v/>
      </c>
      <c r="P254" s="14" t="str">
        <f ca="1"/>
        <v>Low Cap</v>
      </c>
    </row>
    <row r="255" spans="11:16">
      <c r="K255" s="14" t="str">
        <v/>
      </c>
      <c r="L255" s="14" t="str">
        <v/>
      </c>
      <c r="O255" s="14" t="str">
        <v/>
      </c>
      <c r="P255" s="14" t="str">
        <f ca="1"/>
        <v>Low Cap</v>
      </c>
    </row>
    <row r="256" spans="11:16">
      <c r="K256" s="14" t="str">
        <v/>
      </c>
      <c r="L256" s="14" t="str">
        <v/>
      </c>
      <c r="O256" s="14" t="str">
        <v/>
      </c>
      <c r="P256" s="14" t="str">
        <f ca="1"/>
        <v>Low Cap</v>
      </c>
    </row>
    <row r="257" spans="11:16">
      <c r="K257" s="14" t="str">
        <v/>
      </c>
      <c r="L257" s="14" t="str">
        <v/>
      </c>
      <c r="O257" s="14" t="str">
        <v/>
      </c>
      <c r="P257" s="14" t="str">
        <f ca="1"/>
        <v>Low Cap</v>
      </c>
    </row>
    <row r="258" spans="11:16">
      <c r="K258" s="14" t="str">
        <v/>
      </c>
      <c r="L258" s="14" t="str">
        <v/>
      </c>
      <c r="O258" s="14" t="str">
        <v/>
      </c>
      <c r="P258" s="14" t="str">
        <f ca="1"/>
        <v>Low Cap</v>
      </c>
    </row>
    <row r="259" spans="11:16">
      <c r="K259" s="14" t="str">
        <v/>
      </c>
      <c r="L259" s="14" t="str">
        <v/>
      </c>
      <c r="O259" s="14" t="str">
        <v/>
      </c>
      <c r="P259" s="14" t="str">
        <f ca="1"/>
        <v>Low Cap</v>
      </c>
    </row>
    <row r="260" spans="11:16">
      <c r="K260" s="14" t="str">
        <v/>
      </c>
      <c r="L260" s="14" t="str">
        <v/>
      </c>
      <c r="O260" s="14" t="str">
        <v/>
      </c>
      <c r="P260" s="14" t="str">
        <f ca="1"/>
        <v>Low Cap</v>
      </c>
    </row>
    <row r="261" spans="11:16">
      <c r="K261" s="14" t="str">
        <v/>
      </c>
      <c r="L261" s="14" t="str">
        <v/>
      </c>
      <c r="O261" s="14" t="str">
        <v/>
      </c>
      <c r="P261" s="14" t="str">
        <f ca="1"/>
        <v>Low Cap</v>
      </c>
    </row>
    <row r="262" spans="11:16">
      <c r="K262" s="14" t="str">
        <v/>
      </c>
      <c r="L262" s="14" t="str">
        <v/>
      </c>
      <c r="O262" s="14" t="str">
        <v/>
      </c>
      <c r="P262" s="14" t="str">
        <f ca="1"/>
        <v>Low Cap</v>
      </c>
    </row>
    <row r="263" spans="11:16">
      <c r="K263" s="14" t="str">
        <v/>
      </c>
      <c r="L263" s="14" t="str">
        <v/>
      </c>
      <c r="O263" s="14" t="str">
        <v/>
      </c>
      <c r="P263" s="14" t="str">
        <f ca="1"/>
        <v>Low Cap</v>
      </c>
    </row>
    <row r="264" spans="11:16">
      <c r="K264" s="14" t="str">
        <v/>
      </c>
      <c r="L264" s="14" t="str">
        <v/>
      </c>
      <c r="O264" s="14" t="str">
        <v/>
      </c>
      <c r="P264" s="14" t="str">
        <f ca="1"/>
        <v>Low Cap</v>
      </c>
    </row>
    <row r="265" spans="11:16">
      <c r="K265" s="14" t="str">
        <v/>
      </c>
      <c r="L265" s="14" t="str">
        <v/>
      </c>
      <c r="O265" s="14" t="str">
        <v/>
      </c>
      <c r="P265" s="14" t="str">
        <f ca="1"/>
        <v>Low Cap</v>
      </c>
    </row>
    <row r="266" spans="11:16">
      <c r="K266" s="14" t="str">
        <v/>
      </c>
      <c r="L266" s="14" t="str">
        <v/>
      </c>
      <c r="O266" s="14" t="str">
        <v/>
      </c>
      <c r="P266" s="14" t="str">
        <f ca="1"/>
        <v>Low Cap</v>
      </c>
    </row>
    <row r="267" spans="11:16">
      <c r="K267" s="14" t="str">
        <v/>
      </c>
      <c r="L267" s="14" t="str">
        <v/>
      </c>
      <c r="O267" s="14" t="str">
        <v/>
      </c>
      <c r="P267" s="14" t="str">
        <f ca="1"/>
        <v>Low Cap</v>
      </c>
    </row>
    <row r="268" spans="11:16">
      <c r="K268" s="14" t="str">
        <v/>
      </c>
      <c r="L268" s="14" t="str">
        <v/>
      </c>
      <c r="O268" s="14" t="str">
        <v/>
      </c>
      <c r="P268" s="14" t="str">
        <f ca="1"/>
        <v>Low Cap</v>
      </c>
    </row>
    <row r="269" spans="11:16">
      <c r="K269" s="14" t="str">
        <v/>
      </c>
      <c r="L269" s="14" t="str">
        <v/>
      </c>
      <c r="O269" s="14" t="str">
        <v/>
      </c>
      <c r="P269" s="14" t="str">
        <f ca="1"/>
        <v>Low Cap</v>
      </c>
    </row>
    <row r="270" spans="11:16">
      <c r="K270" s="14" t="str">
        <v/>
      </c>
      <c r="L270" s="14" t="str">
        <v/>
      </c>
      <c r="O270" s="14" t="str">
        <v/>
      </c>
      <c r="P270" s="14" t="str">
        <f ca="1"/>
        <v>Low Cap</v>
      </c>
    </row>
    <row r="271" spans="11:16">
      <c r="K271" s="14" t="str">
        <v/>
      </c>
      <c r="L271" s="14" t="str">
        <v/>
      </c>
      <c r="O271" s="14" t="str">
        <v/>
      </c>
      <c r="P271" s="14" t="str">
        <f ca="1"/>
        <v>Low Cap</v>
      </c>
    </row>
    <row r="272" spans="11:16">
      <c r="K272" s="14" t="str">
        <v/>
      </c>
      <c r="L272" s="14" t="str">
        <v/>
      </c>
      <c r="O272" s="14" t="str">
        <v/>
      </c>
      <c r="P272" s="14" t="str">
        <f ca="1"/>
        <v>Low Cap</v>
      </c>
    </row>
    <row r="273" spans="11:16">
      <c r="K273" s="14" t="str">
        <v/>
      </c>
      <c r="L273" s="14" t="str">
        <v/>
      </c>
      <c r="O273" s="14" t="str">
        <v/>
      </c>
      <c r="P273" s="14" t="str">
        <f ca="1"/>
        <v>Low Cap</v>
      </c>
    </row>
    <row r="274" spans="11:16">
      <c r="K274" s="14" t="str">
        <v/>
      </c>
      <c r="L274" s="14" t="str">
        <v/>
      </c>
      <c r="O274" s="14" t="str">
        <v/>
      </c>
      <c r="P274" s="14" t="str">
        <f ca="1"/>
        <v>Low Cap</v>
      </c>
    </row>
    <row r="275" spans="11:16">
      <c r="K275" s="14" t="str">
        <v/>
      </c>
      <c r="L275" s="14" t="str">
        <v/>
      </c>
      <c r="O275" s="14" t="str">
        <v/>
      </c>
      <c r="P275" s="14" t="str">
        <f ca="1"/>
        <v>Low Cap</v>
      </c>
    </row>
    <row r="276" spans="11:16">
      <c r="K276" s="14" t="str">
        <v/>
      </c>
      <c r="L276" s="14" t="str">
        <v/>
      </c>
      <c r="O276" s="14" t="str">
        <v/>
      </c>
      <c r="P276" s="14" t="str">
        <f ca="1"/>
        <v>Low Cap</v>
      </c>
    </row>
    <row r="277" spans="11:16">
      <c r="K277" s="14" t="str">
        <v/>
      </c>
      <c r="L277" s="14" t="str">
        <v/>
      </c>
      <c r="O277" s="14" t="str">
        <v/>
      </c>
      <c r="P277" s="14" t="str">
        <f ca="1"/>
        <v>Low Cap</v>
      </c>
    </row>
    <row r="278" spans="11:16">
      <c r="K278" s="14" t="str">
        <v/>
      </c>
      <c r="L278" s="14" t="str">
        <v/>
      </c>
      <c r="O278" s="14" t="str">
        <v/>
      </c>
      <c r="P278" s="14" t="str">
        <f ca="1"/>
        <v>Low Cap</v>
      </c>
    </row>
    <row r="279" spans="11:16">
      <c r="K279" s="14" t="str">
        <v/>
      </c>
      <c r="L279" s="14" t="str">
        <v/>
      </c>
      <c r="O279" s="14" t="str">
        <v/>
      </c>
      <c r="P279" s="14" t="str">
        <f ca="1"/>
        <v>Low Cap</v>
      </c>
    </row>
    <row r="280" spans="11:16">
      <c r="K280" s="14" t="str">
        <v/>
      </c>
      <c r="L280" s="14" t="str">
        <v/>
      </c>
      <c r="O280" s="14" t="str">
        <v/>
      </c>
      <c r="P280" s="14" t="str">
        <f ca="1"/>
        <v>Low Cap</v>
      </c>
    </row>
    <row r="281" spans="11:16">
      <c r="K281" s="14" t="str">
        <v/>
      </c>
      <c r="L281" s="14" t="str">
        <v/>
      </c>
      <c r="O281" s="14" t="str">
        <v/>
      </c>
      <c r="P281" s="14" t="str">
        <f ca="1"/>
        <v>Low Cap</v>
      </c>
    </row>
    <row r="282" spans="11:16">
      <c r="K282" s="14" t="str">
        <v/>
      </c>
      <c r="L282" s="14" t="str">
        <v/>
      </c>
      <c r="O282" s="14" t="str">
        <v/>
      </c>
      <c r="P282" s="14" t="str">
        <f ca="1"/>
        <v>Low Cap</v>
      </c>
    </row>
    <row r="283" spans="11:16">
      <c r="K283" s="14" t="str">
        <v/>
      </c>
      <c r="L283" s="14" t="str">
        <v/>
      </c>
      <c r="O283" s="14" t="str">
        <v/>
      </c>
      <c r="P283" s="14" t="str">
        <f ca="1"/>
        <v>Low Cap</v>
      </c>
    </row>
    <row r="284" spans="11:16">
      <c r="K284" s="14" t="str">
        <v/>
      </c>
      <c r="L284" s="14" t="str">
        <v/>
      </c>
      <c r="O284" s="14" t="str">
        <v/>
      </c>
      <c r="P284" s="14" t="str">
        <f ca="1"/>
        <v>Low Cap</v>
      </c>
    </row>
    <row r="285" spans="11:16">
      <c r="K285" s="14" t="str">
        <v/>
      </c>
      <c r="L285" s="14" t="str">
        <v/>
      </c>
      <c r="O285" s="14" t="str">
        <v/>
      </c>
      <c r="P285" s="14" t="str">
        <f ca="1"/>
        <v>Low Cap</v>
      </c>
    </row>
    <row r="286" spans="11:16">
      <c r="K286" s="14" t="str">
        <v/>
      </c>
      <c r="L286" s="14" t="str">
        <v/>
      </c>
      <c r="O286" s="14" t="str">
        <v/>
      </c>
      <c r="P286" s="14" t="str">
        <f ca="1"/>
        <v>Low Cap</v>
      </c>
    </row>
    <row r="287" spans="11:16">
      <c r="K287" s="14" t="str">
        <v/>
      </c>
      <c r="L287" s="14" t="str">
        <v/>
      </c>
      <c r="O287" s="14" t="str">
        <v/>
      </c>
      <c r="P287" s="14" t="str">
        <f ca="1"/>
        <v>Low Cap</v>
      </c>
    </row>
    <row r="288" spans="11:16">
      <c r="K288" s="14" t="str">
        <v/>
      </c>
      <c r="L288" s="14" t="str">
        <v/>
      </c>
      <c r="O288" s="14" t="str">
        <v/>
      </c>
      <c r="P288" s="14" t="str">
        <f ca="1"/>
        <v>Low Cap</v>
      </c>
    </row>
    <row r="289" spans="11:16">
      <c r="K289" s="14" t="str">
        <v/>
      </c>
      <c r="L289" s="14" t="str">
        <v/>
      </c>
      <c r="O289" s="14" t="str">
        <v/>
      </c>
      <c r="P289" s="14" t="str">
        <f ca="1"/>
        <v>Low Cap</v>
      </c>
    </row>
    <row r="290" spans="11:16">
      <c r="K290" s="14" t="str">
        <v/>
      </c>
      <c r="L290" s="14" t="str">
        <v/>
      </c>
      <c r="O290" s="14" t="str">
        <v/>
      </c>
      <c r="P290" s="14" t="str">
        <f ca="1"/>
        <v>Low Cap</v>
      </c>
    </row>
    <row r="291" spans="11:16">
      <c r="K291" s="14" t="str">
        <v/>
      </c>
      <c r="L291" s="14" t="str">
        <v/>
      </c>
      <c r="O291" s="14" t="str">
        <v/>
      </c>
      <c r="P291" s="14" t="str">
        <f ca="1"/>
        <v>Low Cap</v>
      </c>
    </row>
    <row r="292" spans="11:16">
      <c r="K292" s="14" t="str">
        <v/>
      </c>
      <c r="L292" s="14" t="str">
        <v/>
      </c>
      <c r="O292" s="14" t="str">
        <v/>
      </c>
      <c r="P292" s="14" t="str">
        <f ca="1"/>
        <v>Low Cap</v>
      </c>
    </row>
    <row r="293" spans="11:16">
      <c r="K293" s="14" t="str">
        <v/>
      </c>
      <c r="L293" s="14" t="str">
        <v/>
      </c>
      <c r="O293" s="14" t="str">
        <v/>
      </c>
      <c r="P293" s="14" t="str">
        <f ca="1"/>
        <v>Low Cap</v>
      </c>
    </row>
    <row r="294" spans="11:16">
      <c r="K294" s="14" t="str">
        <v/>
      </c>
      <c r="L294" s="14" t="str">
        <v/>
      </c>
      <c r="O294" s="14" t="str">
        <v/>
      </c>
      <c r="P294" s="14" t="str">
        <f ca="1"/>
        <v>Low Cap</v>
      </c>
    </row>
    <row r="295" spans="11:16">
      <c r="K295" s="14" t="str">
        <v/>
      </c>
      <c r="L295" s="14" t="str">
        <v/>
      </c>
      <c r="O295" s="14" t="str">
        <v/>
      </c>
      <c r="P295" s="14" t="str">
        <f ca="1"/>
        <v>Low Cap</v>
      </c>
    </row>
    <row r="296" spans="11:16">
      <c r="K296" s="14" t="str">
        <v/>
      </c>
      <c r="L296" s="14" t="str">
        <v/>
      </c>
      <c r="O296" s="14" t="str">
        <v/>
      </c>
      <c r="P296" s="14" t="str">
        <f ca="1"/>
        <v>Low Cap</v>
      </c>
    </row>
    <row r="297" spans="11:16">
      <c r="K297" s="14" t="str">
        <v/>
      </c>
      <c r="L297" s="14" t="str">
        <v/>
      </c>
      <c r="O297" s="14" t="str">
        <v/>
      </c>
      <c r="P297" s="14" t="str">
        <f ca="1"/>
        <v>Low Cap</v>
      </c>
    </row>
    <row r="298" spans="11:16">
      <c r="K298" s="14" t="str">
        <v/>
      </c>
      <c r="L298" s="14" t="str">
        <v/>
      </c>
      <c r="O298" s="14" t="str">
        <v/>
      </c>
      <c r="P298" s="14" t="str">
        <f ca="1"/>
        <v>Low Cap</v>
      </c>
    </row>
    <row r="299" spans="11:16">
      <c r="K299" s="14" t="str">
        <v/>
      </c>
      <c r="L299" s="14" t="str">
        <v/>
      </c>
      <c r="O299" s="14" t="str">
        <v/>
      </c>
      <c r="P299" s="14" t="str">
        <f ca="1"/>
        <v>Low Cap</v>
      </c>
    </row>
    <row r="300" spans="11:16">
      <c r="K300" s="14" t="str">
        <v/>
      </c>
      <c r="L300" s="14" t="str">
        <v/>
      </c>
      <c r="O300" s="14" t="str">
        <v/>
      </c>
      <c r="P300" s="14" t="str">
        <f ca="1"/>
        <v>Low Cap</v>
      </c>
    </row>
    <row r="301" spans="11:16">
      <c r="K301" s="14" t="str">
        <v/>
      </c>
      <c r="L301" s="14" t="str">
        <v/>
      </c>
      <c r="O301" s="14" t="str">
        <v/>
      </c>
      <c r="P301" s="14" t="str">
        <f ca="1"/>
        <v>Low Cap</v>
      </c>
    </row>
    <row r="302" spans="11:16">
      <c r="K302" s="14" t="str">
        <v/>
      </c>
      <c r="L302" s="14" t="str">
        <v/>
      </c>
      <c r="O302" s="14" t="str">
        <v/>
      </c>
      <c r="P302" s="14" t="str">
        <f ca="1"/>
        <v>Low Cap</v>
      </c>
    </row>
    <row r="303" spans="11:16">
      <c r="K303" s="14" t="str">
        <v/>
      </c>
      <c r="L303" s="14" t="str">
        <v/>
      </c>
      <c r="O303" s="14" t="str">
        <v/>
      </c>
      <c r="P303" s="14" t="str">
        <f ca="1"/>
        <v>Low Cap</v>
      </c>
    </row>
    <row r="304" spans="11:16">
      <c r="K304" s="14" t="str">
        <v/>
      </c>
      <c r="L304" s="14" t="str">
        <v/>
      </c>
      <c r="O304" s="14" t="str">
        <v/>
      </c>
      <c r="P304" s="14" t="str">
        <f ca="1"/>
        <v>Low Cap</v>
      </c>
    </row>
    <row r="305" spans="11:16">
      <c r="K305" s="14" t="str">
        <v/>
      </c>
      <c r="L305" s="14" t="str">
        <v/>
      </c>
      <c r="O305" s="14" t="str">
        <v/>
      </c>
      <c r="P305" s="14" t="str">
        <f ca="1"/>
        <v>Low Cap</v>
      </c>
    </row>
    <row r="306" spans="11:16">
      <c r="K306" s="14" t="str">
        <v/>
      </c>
      <c r="L306" s="14" t="str">
        <v/>
      </c>
      <c r="O306" s="14" t="str">
        <v/>
      </c>
      <c r="P306" s="14" t="str">
        <f ca="1"/>
        <v>Low Cap</v>
      </c>
    </row>
    <row r="307" spans="11:16">
      <c r="K307" s="14" t="str">
        <v/>
      </c>
      <c r="L307" s="14" t="str">
        <v/>
      </c>
      <c r="O307" s="14" t="str">
        <v/>
      </c>
      <c r="P307" s="14" t="str">
        <f ca="1"/>
        <v>Low Cap</v>
      </c>
    </row>
    <row r="308" spans="11:16">
      <c r="K308" s="14" t="str">
        <v/>
      </c>
      <c r="L308" s="14" t="str">
        <v/>
      </c>
      <c r="O308" s="14" t="str">
        <v/>
      </c>
      <c r="P308" s="14" t="str">
        <f ca="1"/>
        <v>Low Cap</v>
      </c>
    </row>
    <row r="309" spans="11:16">
      <c r="K309" s="14" t="str">
        <v/>
      </c>
      <c r="L309" s="14" t="str">
        <v/>
      </c>
      <c r="O309" s="14" t="str">
        <v/>
      </c>
      <c r="P309" s="14" t="str">
        <f ca="1"/>
        <v>Low Cap</v>
      </c>
    </row>
    <row r="310" spans="11:16">
      <c r="K310" s="14" t="str">
        <v/>
      </c>
      <c r="L310" s="14" t="str">
        <v/>
      </c>
      <c r="O310" s="14" t="str">
        <v/>
      </c>
      <c r="P310" s="14" t="str">
        <f ca="1"/>
        <v>Low Cap</v>
      </c>
    </row>
    <row r="311" spans="11:16">
      <c r="K311" s="14" t="str">
        <v/>
      </c>
      <c r="L311" s="14" t="str">
        <v/>
      </c>
      <c r="O311" s="14" t="str">
        <v/>
      </c>
      <c r="P311" s="14" t="str">
        <f ca="1"/>
        <v>Low Cap</v>
      </c>
    </row>
    <row r="312" spans="11:16">
      <c r="K312" s="14" t="str">
        <v/>
      </c>
      <c r="L312" s="14" t="str">
        <v/>
      </c>
      <c r="O312" s="14" t="str">
        <v/>
      </c>
      <c r="P312" s="14" t="str">
        <f ca="1"/>
        <v>Low Cap</v>
      </c>
    </row>
    <row r="313" spans="11:16">
      <c r="K313" s="14" t="str">
        <v/>
      </c>
      <c r="L313" s="14" t="str">
        <v/>
      </c>
      <c r="O313" s="14" t="str">
        <v/>
      </c>
      <c r="P313" s="14" t="str">
        <f ca="1"/>
        <v>Low Cap</v>
      </c>
    </row>
    <row r="314" spans="11:16">
      <c r="K314" s="14" t="str">
        <v/>
      </c>
      <c r="L314" s="14" t="str">
        <v/>
      </c>
      <c r="O314" s="14" t="str">
        <v/>
      </c>
      <c r="P314" s="14" t="str">
        <f ca="1"/>
        <v>Low Cap</v>
      </c>
    </row>
    <row r="315" spans="11:16">
      <c r="K315" s="14" t="str">
        <v/>
      </c>
      <c r="L315" s="14" t="str">
        <v/>
      </c>
      <c r="O315" s="14" t="str">
        <v/>
      </c>
      <c r="P315" s="14" t="str">
        <f ca="1"/>
        <v>Low Cap</v>
      </c>
    </row>
    <row r="316" spans="11:16">
      <c r="K316" s="14" t="str">
        <v/>
      </c>
      <c r="L316" s="14" t="str">
        <v/>
      </c>
      <c r="O316" s="14" t="str">
        <v/>
      </c>
      <c r="P316" s="14" t="str">
        <f ca="1"/>
        <v>Low Cap</v>
      </c>
    </row>
    <row r="317" spans="11:16">
      <c r="K317" s="14" t="str">
        <v/>
      </c>
      <c r="L317" s="14" t="str">
        <v/>
      </c>
      <c r="O317" s="14" t="str">
        <v/>
      </c>
      <c r="P317" s="14" t="str">
        <f ca="1"/>
        <v>Low Cap</v>
      </c>
    </row>
    <row r="318" spans="11:16">
      <c r="K318" s="14" t="str">
        <v/>
      </c>
      <c r="L318" s="14" t="str">
        <v/>
      </c>
      <c r="O318" s="14" t="str">
        <v/>
      </c>
      <c r="P318" s="14" t="str">
        <f ca="1"/>
        <v>Low Cap</v>
      </c>
    </row>
    <row r="319" spans="11:16">
      <c r="K319" s="14" t="str">
        <v/>
      </c>
      <c r="L319" s="14" t="str">
        <v/>
      </c>
      <c r="O319" s="14" t="str">
        <v/>
      </c>
      <c r="P319" s="14" t="str">
        <f ca="1"/>
        <v>Low Cap</v>
      </c>
    </row>
    <row r="320" spans="11:16">
      <c r="K320" s="14" t="str">
        <v/>
      </c>
      <c r="L320" s="14" t="str">
        <v/>
      </c>
      <c r="O320" s="14" t="str">
        <v/>
      </c>
      <c r="P320" s="14" t="str">
        <f ca="1"/>
        <v>Low Cap</v>
      </c>
    </row>
    <row r="321" spans="11:16">
      <c r="K321" s="14" t="str">
        <v/>
      </c>
      <c r="L321" s="14" t="str">
        <v/>
      </c>
      <c r="O321" s="14" t="str">
        <v/>
      </c>
      <c r="P321" s="14" t="str">
        <f ca="1"/>
        <v>Low Cap</v>
      </c>
    </row>
    <row r="322" spans="11:16">
      <c r="K322" s="14" t="str">
        <v/>
      </c>
      <c r="L322" s="14" t="str">
        <v/>
      </c>
      <c r="O322" s="14" t="str">
        <v/>
      </c>
      <c r="P322" s="14" t="str">
        <f ca="1"/>
        <v>Low Cap</v>
      </c>
    </row>
    <row r="323" spans="11:16">
      <c r="K323" s="14" t="str">
        <v/>
      </c>
      <c r="L323" s="14" t="str">
        <v/>
      </c>
      <c r="O323" s="14" t="str">
        <v/>
      </c>
      <c r="P323" s="14" t="str">
        <f ca="1"/>
        <v>Low Cap</v>
      </c>
    </row>
    <row r="324" spans="11:16">
      <c r="K324" s="14" t="str">
        <v/>
      </c>
      <c r="L324" s="14" t="str">
        <v/>
      </c>
      <c r="O324" s="14" t="str">
        <v/>
      </c>
      <c r="P324" s="14" t="str">
        <f ca="1"/>
        <v>Low Cap</v>
      </c>
    </row>
    <row r="325" spans="11:16">
      <c r="K325" s="14" t="str">
        <v/>
      </c>
      <c r="L325" s="14" t="str">
        <v/>
      </c>
      <c r="O325" s="14" t="str">
        <v/>
      </c>
      <c r="P325" s="14" t="str">
        <f ca="1"/>
        <v>Low Cap</v>
      </c>
    </row>
    <row r="326" spans="11:16">
      <c r="K326" s="14" t="str">
        <v/>
      </c>
      <c r="L326" s="14" t="str">
        <v/>
      </c>
      <c r="O326" s="14" t="str">
        <v/>
      </c>
      <c r="P326" s="14" t="str">
        <f ca="1"/>
        <v>Low Cap</v>
      </c>
    </row>
    <row r="327" spans="11:16">
      <c r="K327" s="14" t="str">
        <v/>
      </c>
      <c r="L327" s="14" t="str">
        <v/>
      </c>
      <c r="O327" s="14" t="str">
        <v/>
      </c>
      <c r="P327" s="14" t="str">
        <f ca="1"/>
        <v>Low Cap</v>
      </c>
    </row>
    <row r="328" spans="11:16">
      <c r="K328" s="14" t="str">
        <v/>
      </c>
      <c r="L328" s="14" t="str">
        <v/>
      </c>
      <c r="O328" s="14" t="str">
        <v/>
      </c>
      <c r="P328" s="14" t="str">
        <f ca="1"/>
        <v>Low Cap</v>
      </c>
    </row>
    <row r="329" spans="11:16">
      <c r="K329" s="14" t="str">
        <v/>
      </c>
      <c r="L329" s="14" t="str">
        <v/>
      </c>
      <c r="O329" s="14" t="str">
        <v/>
      </c>
      <c r="P329" s="14" t="str">
        <f ca="1"/>
        <v>Low Cap</v>
      </c>
    </row>
    <row r="330" spans="11:16">
      <c r="K330" s="14" t="str">
        <v/>
      </c>
      <c r="L330" s="14" t="str">
        <v/>
      </c>
      <c r="O330" s="14" t="str">
        <v/>
      </c>
      <c r="P330" s="14" t="str">
        <f ca="1"/>
        <v>Low Cap</v>
      </c>
    </row>
    <row r="331" spans="11:16">
      <c r="K331" s="14" t="str">
        <v/>
      </c>
      <c r="L331" s="14" t="str">
        <v/>
      </c>
      <c r="O331" s="14" t="str">
        <v/>
      </c>
      <c r="P331" s="14" t="str">
        <f ca="1"/>
        <v>Low Cap</v>
      </c>
    </row>
    <row r="332" spans="11:16">
      <c r="K332" s="14" t="str">
        <v/>
      </c>
      <c r="L332" s="14" t="str">
        <v/>
      </c>
      <c r="O332" s="14" t="str">
        <v/>
      </c>
      <c r="P332" s="14" t="str">
        <f ca="1"/>
        <v>Low Cap</v>
      </c>
    </row>
    <row r="333" spans="11:16">
      <c r="K333" s="14" t="str">
        <v/>
      </c>
      <c r="L333" s="14" t="str">
        <v/>
      </c>
      <c r="O333" s="14" t="str">
        <v/>
      </c>
      <c r="P333" s="14" t="str">
        <f ca="1"/>
        <v>Low Cap</v>
      </c>
    </row>
    <row r="334" spans="11:16">
      <c r="K334" s="14" t="str">
        <v/>
      </c>
      <c r="L334" s="14" t="str">
        <v/>
      </c>
      <c r="O334" s="14" t="str">
        <v/>
      </c>
      <c r="P334" s="14" t="str">
        <f ca="1"/>
        <v>Low Cap</v>
      </c>
    </row>
    <row r="335" spans="11:16">
      <c r="K335" s="14" t="str">
        <v/>
      </c>
      <c r="L335" s="14" t="str">
        <v/>
      </c>
      <c r="O335" s="14" t="str">
        <v/>
      </c>
      <c r="P335" s="14" t="str">
        <f ca="1"/>
        <v>Low Cap</v>
      </c>
    </row>
    <row r="336" spans="11:16">
      <c r="K336" s="14" t="str">
        <v/>
      </c>
      <c r="L336" s="14" t="str">
        <v/>
      </c>
      <c r="O336" s="14" t="str">
        <v/>
      </c>
      <c r="P336" s="14" t="str">
        <f ca="1"/>
        <v>Low Cap</v>
      </c>
    </row>
    <row r="337" spans="11:16">
      <c r="K337" s="14" t="str">
        <v/>
      </c>
      <c r="L337" s="14" t="str">
        <v/>
      </c>
      <c r="O337" s="14" t="str">
        <v/>
      </c>
      <c r="P337" s="14" t="str">
        <f ca="1"/>
        <v>Low Cap</v>
      </c>
    </row>
    <row r="338" spans="11:16">
      <c r="K338" s="14" t="str">
        <v/>
      </c>
      <c r="L338" s="14" t="str">
        <v/>
      </c>
      <c r="O338" s="14" t="str">
        <v/>
      </c>
      <c r="P338" s="14" t="str">
        <f ca="1"/>
        <v>Low Cap</v>
      </c>
    </row>
    <row r="339" spans="11:16">
      <c r="K339" s="14" t="str">
        <v/>
      </c>
      <c r="L339" s="14" t="str">
        <v/>
      </c>
      <c r="O339" s="14" t="str">
        <v/>
      </c>
      <c r="P339" s="14" t="str">
        <f ca="1"/>
        <v>Low Cap</v>
      </c>
    </row>
    <row r="340" spans="11:16">
      <c r="K340" s="14" t="str">
        <v/>
      </c>
      <c r="L340" s="14" t="str">
        <v/>
      </c>
      <c r="O340" s="14" t="str">
        <v/>
      </c>
      <c r="P340" s="14" t="str">
        <f ca="1"/>
        <v>Low Cap</v>
      </c>
    </row>
    <row r="341" spans="11:16">
      <c r="K341" s="14" t="str">
        <v/>
      </c>
      <c r="L341" s="14" t="str">
        <v/>
      </c>
      <c r="O341" s="14" t="str">
        <v/>
      </c>
      <c r="P341" s="14" t="str">
        <f ca="1"/>
        <v>Low Cap</v>
      </c>
    </row>
    <row r="342" spans="11:16">
      <c r="K342" s="14" t="str">
        <v/>
      </c>
      <c r="L342" s="14" t="str">
        <v/>
      </c>
      <c r="O342" s="14" t="str">
        <v/>
      </c>
      <c r="P342" s="14" t="str">
        <f ca="1"/>
        <v>Low Cap</v>
      </c>
    </row>
    <row r="343" spans="11:16">
      <c r="K343" s="14" t="str">
        <v/>
      </c>
      <c r="L343" s="14" t="str">
        <v/>
      </c>
      <c r="O343" s="14" t="str">
        <v/>
      </c>
      <c r="P343" s="14" t="str">
        <f ca="1"/>
        <v>Low Cap</v>
      </c>
    </row>
    <row r="344" spans="11:16">
      <c r="K344" s="14" t="str">
        <v/>
      </c>
      <c r="L344" s="14" t="str">
        <v/>
      </c>
      <c r="O344" s="14" t="str">
        <v/>
      </c>
      <c r="P344" s="14" t="str">
        <f ca="1"/>
        <v>Low Cap</v>
      </c>
    </row>
    <row r="345" spans="11:16">
      <c r="K345" s="14" t="str">
        <v/>
      </c>
      <c r="L345" s="14" t="str">
        <v/>
      </c>
      <c r="O345" s="14" t="str">
        <v/>
      </c>
      <c r="P345" s="14" t="str">
        <f ca="1"/>
        <v>Low Cap</v>
      </c>
    </row>
    <row r="346" spans="11:16">
      <c r="K346" s="14" t="str">
        <v/>
      </c>
      <c r="L346" s="14" t="str">
        <v/>
      </c>
      <c r="O346" s="14" t="str">
        <v/>
      </c>
      <c r="P346" s="14" t="str">
        <f ca="1"/>
        <v>Low Cap</v>
      </c>
    </row>
    <row r="347" spans="11:16">
      <c r="K347" s="14" t="str">
        <v/>
      </c>
      <c r="L347" s="14" t="str">
        <v/>
      </c>
      <c r="O347" s="14" t="str">
        <v/>
      </c>
      <c r="P347" s="14" t="str">
        <f ca="1"/>
        <v>Low Cap</v>
      </c>
    </row>
    <row r="348" spans="11:16">
      <c r="K348" s="14" t="str">
        <v/>
      </c>
      <c r="L348" s="14" t="str">
        <v/>
      </c>
      <c r="O348" s="14" t="str">
        <v/>
      </c>
      <c r="P348" s="14" t="str">
        <f ca="1"/>
        <v>Low Cap</v>
      </c>
    </row>
    <row r="349" spans="11:16">
      <c r="K349" s="14" t="str">
        <v/>
      </c>
      <c r="L349" s="14" t="str">
        <v/>
      </c>
      <c r="O349" s="14" t="str">
        <v/>
      </c>
      <c r="P349" s="14" t="str">
        <f ca="1"/>
        <v>Low Cap</v>
      </c>
    </row>
    <row r="350" spans="11:16">
      <c r="K350" s="14" t="str">
        <v/>
      </c>
      <c r="L350" s="14" t="str">
        <v/>
      </c>
      <c r="O350" s="14" t="str">
        <v/>
      </c>
      <c r="P350" s="14" t="str">
        <f ca="1"/>
        <v>Low Cap</v>
      </c>
    </row>
    <row r="351" spans="11:16">
      <c r="K351" s="14" t="str">
        <v/>
      </c>
      <c r="L351" s="14" t="str">
        <v/>
      </c>
      <c r="O351" s="14" t="str">
        <v/>
      </c>
      <c r="P351" s="14" t="str">
        <f ca="1"/>
        <v>Low Cap</v>
      </c>
    </row>
    <row r="352" spans="11:16">
      <c r="K352" s="14" t="str">
        <v/>
      </c>
      <c r="L352" s="14" t="str">
        <v/>
      </c>
      <c r="O352" s="14" t="str">
        <v/>
      </c>
      <c r="P352" s="14" t="str">
        <f ca="1"/>
        <v>Low Cap</v>
      </c>
    </row>
    <row r="353" spans="11:16">
      <c r="K353" s="14" t="str">
        <v/>
      </c>
      <c r="L353" s="14" t="str">
        <v/>
      </c>
      <c r="O353" s="14" t="str">
        <v/>
      </c>
      <c r="P353" s="14" t="str">
        <f ca="1"/>
        <v>Low Cap</v>
      </c>
    </row>
    <row r="354" spans="11:16">
      <c r="K354" s="14" t="str">
        <v/>
      </c>
      <c r="L354" s="14" t="str">
        <v/>
      </c>
      <c r="O354" s="14" t="str">
        <v/>
      </c>
      <c r="P354" s="14" t="str">
        <f ca="1"/>
        <v>Low Cap</v>
      </c>
    </row>
    <row r="355" spans="11:16">
      <c r="K355" s="14" t="str">
        <v/>
      </c>
      <c r="L355" s="14" t="str">
        <v/>
      </c>
      <c r="O355" s="14" t="str">
        <v/>
      </c>
      <c r="P355" s="14" t="str">
        <f ca="1"/>
        <v>Low Cap</v>
      </c>
    </row>
    <row r="356" spans="11:16">
      <c r="K356" s="14" t="str">
        <v/>
      </c>
      <c r="L356" s="14" t="str">
        <v/>
      </c>
      <c r="O356" s="14" t="str">
        <v/>
      </c>
      <c r="P356" s="14" t="str">
        <f ca="1"/>
        <v>Low Cap</v>
      </c>
    </row>
    <row r="357" spans="11:16">
      <c r="K357" s="14" t="str">
        <v/>
      </c>
      <c r="L357" s="14" t="str">
        <v/>
      </c>
      <c r="O357" s="14" t="str">
        <v/>
      </c>
      <c r="P357" s="14" t="str">
        <f ca="1"/>
        <v>Low Cap</v>
      </c>
    </row>
    <row r="358" spans="11:16">
      <c r="K358" s="14" t="str">
        <v/>
      </c>
      <c r="L358" s="14" t="str">
        <v/>
      </c>
      <c r="O358" s="14" t="str">
        <v/>
      </c>
      <c r="P358" s="14" t="str">
        <f ca="1"/>
        <v>Low Cap</v>
      </c>
    </row>
    <row r="359" spans="11:16">
      <c r="K359" s="14" t="str">
        <v/>
      </c>
      <c r="L359" s="14" t="str">
        <v/>
      </c>
      <c r="O359" s="14" t="str">
        <v/>
      </c>
      <c r="P359" s="14" t="str">
        <f ca="1"/>
        <v>Low Cap</v>
      </c>
    </row>
    <row r="360" spans="11:16">
      <c r="K360" s="14" t="str">
        <v/>
      </c>
      <c r="L360" s="14" t="str">
        <v/>
      </c>
      <c r="O360" s="14" t="str">
        <v/>
      </c>
      <c r="P360" s="14" t="str">
        <f ca="1"/>
        <v>Low Cap</v>
      </c>
    </row>
    <row r="361" spans="11:16">
      <c r="K361" s="14" t="str">
        <v/>
      </c>
      <c r="L361" s="14" t="str">
        <v/>
      </c>
      <c r="O361" s="14" t="str">
        <v/>
      </c>
      <c r="P361" s="14" t="str">
        <f ca="1"/>
        <v>Low Cap</v>
      </c>
    </row>
    <row r="362" spans="11:16">
      <c r="K362" s="14" t="str">
        <v/>
      </c>
      <c r="L362" s="14" t="str">
        <v/>
      </c>
      <c r="O362" s="14" t="str">
        <v/>
      </c>
      <c r="P362" s="14" t="str">
        <f ca="1"/>
        <v>Low Cap</v>
      </c>
    </row>
    <row r="363" spans="11:16">
      <c r="K363" s="14" t="str">
        <v/>
      </c>
      <c r="L363" s="14" t="str">
        <v/>
      </c>
      <c r="O363" s="14" t="str">
        <v/>
      </c>
      <c r="P363" s="14" t="str">
        <f ca="1"/>
        <v>Low Cap</v>
      </c>
    </row>
    <row r="364" spans="11:16">
      <c r="K364" s="14" t="str">
        <v/>
      </c>
      <c r="L364" s="14" t="str">
        <v/>
      </c>
      <c r="O364" s="14" t="str">
        <v/>
      </c>
      <c r="P364" s="14" t="str">
        <f ca="1"/>
        <v>Low Cap</v>
      </c>
    </row>
    <row r="365" spans="11:16">
      <c r="K365" s="14" t="str">
        <v/>
      </c>
      <c r="L365" s="14" t="str">
        <v/>
      </c>
      <c r="O365" s="14" t="str">
        <v/>
      </c>
      <c r="P365" s="14" t="str">
        <f ca="1"/>
        <v>Low Cap</v>
      </c>
    </row>
    <row r="366" spans="11:16">
      <c r="K366" s="14" t="str">
        <v/>
      </c>
      <c r="L366" s="14" t="str">
        <v/>
      </c>
      <c r="O366" s="14" t="str">
        <v/>
      </c>
      <c r="P366" s="14" t="str">
        <f ca="1"/>
        <v>Low Cap</v>
      </c>
    </row>
    <row r="367" spans="11:16">
      <c r="K367" s="14" t="str">
        <v/>
      </c>
      <c r="L367" s="14" t="str">
        <v/>
      </c>
      <c r="O367" s="14" t="str">
        <v/>
      </c>
      <c r="P367" s="14" t="str">
        <f ca="1"/>
        <v>Low Cap</v>
      </c>
    </row>
    <row r="368" spans="11:16">
      <c r="K368" s="14" t="str">
        <v/>
      </c>
      <c r="L368" s="14" t="str">
        <v/>
      </c>
      <c r="O368" s="14" t="str">
        <v/>
      </c>
      <c r="P368" s="14" t="str">
        <f ca="1"/>
        <v>Low Cap</v>
      </c>
    </row>
    <row r="369" spans="11:16">
      <c r="K369" s="14" t="str">
        <v/>
      </c>
      <c r="L369" s="14" t="str">
        <v/>
      </c>
      <c r="O369" s="14" t="str">
        <v/>
      </c>
      <c r="P369" s="14" t="str">
        <f ca="1"/>
        <v>Low Cap</v>
      </c>
    </row>
    <row r="370" spans="11:16">
      <c r="K370" s="14" t="str">
        <v/>
      </c>
      <c r="L370" s="14" t="str">
        <v/>
      </c>
      <c r="O370" s="14" t="str">
        <v/>
      </c>
      <c r="P370" s="14" t="str">
        <f ca="1"/>
        <v>Low Cap</v>
      </c>
    </row>
    <row r="371" spans="11:16">
      <c r="K371" s="14" t="str">
        <v/>
      </c>
      <c r="L371" s="14" t="str">
        <v/>
      </c>
      <c r="O371" s="14" t="str">
        <v/>
      </c>
      <c r="P371" s="14" t="str">
        <f ca="1"/>
        <v>Low Cap</v>
      </c>
    </row>
    <row r="372" spans="11:16">
      <c r="K372" s="14" t="str">
        <v/>
      </c>
      <c r="L372" s="14" t="str">
        <v/>
      </c>
      <c r="O372" s="14" t="str">
        <v/>
      </c>
      <c r="P372" s="14" t="str">
        <f ca="1"/>
        <v>Low Cap</v>
      </c>
    </row>
    <row r="373" spans="11:16">
      <c r="K373" s="14" t="str">
        <v/>
      </c>
      <c r="L373" s="14" t="str">
        <v/>
      </c>
      <c r="O373" s="14" t="str">
        <v/>
      </c>
      <c r="P373" s="14" t="str">
        <f ca="1"/>
        <v>Low Cap</v>
      </c>
    </row>
    <row r="374" spans="11:16">
      <c r="K374" s="14" t="str">
        <v/>
      </c>
      <c r="L374" s="14" t="str">
        <v/>
      </c>
      <c r="O374" s="14" t="str">
        <v/>
      </c>
      <c r="P374" s="14" t="str">
        <f ca="1"/>
        <v>Low Cap</v>
      </c>
    </row>
    <row r="375" spans="11:16">
      <c r="K375" s="14" t="str">
        <v/>
      </c>
      <c r="L375" s="14" t="str">
        <v/>
      </c>
      <c r="O375" s="14" t="str">
        <v/>
      </c>
      <c r="P375" s="14" t="str">
        <f ca="1"/>
        <v>Low Cap</v>
      </c>
    </row>
    <row r="376" spans="11:16">
      <c r="K376" s="14" t="str">
        <v/>
      </c>
      <c r="L376" s="14" t="str">
        <v/>
      </c>
      <c r="O376" s="14" t="str">
        <v/>
      </c>
      <c r="P376" s="14" t="str">
        <f ca="1"/>
        <v>Low Cap</v>
      </c>
    </row>
    <row r="377" spans="11:16">
      <c r="K377" s="14" t="str">
        <v/>
      </c>
      <c r="L377" s="14" t="str">
        <v/>
      </c>
      <c r="O377" s="14" t="str">
        <v/>
      </c>
      <c r="P377" s="14" t="str">
        <f ca="1"/>
        <v>Low Cap</v>
      </c>
    </row>
    <row r="378" spans="11:16">
      <c r="K378" s="14" t="str">
        <v/>
      </c>
      <c r="L378" s="14" t="str">
        <v/>
      </c>
      <c r="O378" s="14" t="str">
        <v/>
      </c>
      <c r="P378" s="14" t="str">
        <f ca="1"/>
        <v>Low Cap</v>
      </c>
    </row>
    <row r="379" spans="11:16">
      <c r="K379" s="14" t="str">
        <v/>
      </c>
      <c r="L379" s="14" t="str">
        <v/>
      </c>
      <c r="O379" s="14" t="str">
        <v/>
      </c>
      <c r="P379" s="14" t="str">
        <f ca="1"/>
        <v>Low Cap</v>
      </c>
    </row>
    <row r="380" spans="11:16">
      <c r="K380" s="14" t="str">
        <v/>
      </c>
      <c r="L380" s="14" t="str">
        <v/>
      </c>
      <c r="O380" s="14" t="str">
        <v/>
      </c>
      <c r="P380" s="14" t="str">
        <f ca="1"/>
        <v>Low Cap</v>
      </c>
    </row>
    <row r="381" spans="11:16">
      <c r="K381" s="14" t="str">
        <v/>
      </c>
      <c r="L381" s="14" t="str">
        <v/>
      </c>
      <c r="O381" s="14" t="str">
        <v/>
      </c>
      <c r="P381" s="14" t="str">
        <f ca="1"/>
        <v>Low Cap</v>
      </c>
    </row>
    <row r="382" spans="11:16">
      <c r="K382" s="14" t="str">
        <v/>
      </c>
      <c r="L382" s="14" t="str">
        <v/>
      </c>
      <c r="O382" s="14" t="str">
        <v/>
      </c>
      <c r="P382" s="14" t="str">
        <f ca="1"/>
        <v>Low Cap</v>
      </c>
    </row>
    <row r="383" spans="11:16">
      <c r="K383" s="14" t="str">
        <v/>
      </c>
      <c r="L383" s="14" t="str">
        <v/>
      </c>
      <c r="O383" s="14" t="str">
        <v/>
      </c>
      <c r="P383" s="14" t="str">
        <f ca="1"/>
        <v>Low Cap</v>
      </c>
    </row>
    <row r="384" spans="11:16">
      <c r="K384" s="14" t="str">
        <v/>
      </c>
      <c r="L384" s="14" t="str">
        <v/>
      </c>
      <c r="O384" s="14" t="str">
        <v/>
      </c>
      <c r="P384" s="14" t="str">
        <f ca="1"/>
        <v>Low Cap</v>
      </c>
    </row>
    <row r="385" spans="11:16">
      <c r="K385" s="14" t="str">
        <v/>
      </c>
      <c r="L385" s="14" t="str">
        <v/>
      </c>
      <c r="O385" s="14" t="str">
        <v/>
      </c>
      <c r="P385" s="14" t="str">
        <f ca="1"/>
        <v>Low Cap</v>
      </c>
    </row>
    <row r="386" spans="11:16">
      <c r="K386" s="14" t="str">
        <v/>
      </c>
      <c r="L386" s="14" t="str">
        <v/>
      </c>
      <c r="O386" s="14" t="str">
        <v/>
      </c>
      <c r="P386" s="14" t="str">
        <f ca="1"/>
        <v>Low Cap</v>
      </c>
    </row>
    <row r="387" spans="11:16">
      <c r="K387" s="14" t="str">
        <v/>
      </c>
      <c r="L387" s="14" t="str">
        <v/>
      </c>
      <c r="O387" s="14" t="str">
        <v/>
      </c>
      <c r="P387" s="14" t="str">
        <f ca="1"/>
        <v>Low Cap</v>
      </c>
    </row>
    <row r="388" spans="11:16">
      <c r="K388" s="14" t="str">
        <v/>
      </c>
      <c r="L388" s="14" t="str">
        <v/>
      </c>
      <c r="O388" s="14" t="str">
        <v/>
      </c>
      <c r="P388" s="14" t="str">
        <f ca="1"/>
        <v>Low Cap</v>
      </c>
    </row>
    <row r="389" spans="11:16">
      <c r="K389" s="14" t="str">
        <v/>
      </c>
      <c r="L389" s="14" t="str">
        <v/>
      </c>
      <c r="O389" s="14" t="str">
        <v/>
      </c>
      <c r="P389" s="14" t="str">
        <f ca="1"/>
        <v>Low Cap</v>
      </c>
    </row>
    <row r="390" spans="11:16">
      <c r="K390" s="14" t="str">
        <v/>
      </c>
      <c r="L390" s="14" t="str">
        <v/>
      </c>
      <c r="O390" s="14" t="str">
        <v/>
      </c>
      <c r="P390" s="14" t="str">
        <f ca="1"/>
        <v>Low Cap</v>
      </c>
    </row>
    <row r="391" spans="11:16">
      <c r="K391" s="14" t="str">
        <v/>
      </c>
      <c r="L391" s="14" t="str">
        <v/>
      </c>
      <c r="O391" s="14" t="str">
        <v/>
      </c>
      <c r="P391" s="14" t="str">
        <f ca="1"/>
        <v>Low Cap</v>
      </c>
    </row>
    <row r="392" spans="11:16">
      <c r="K392" s="14" t="str">
        <v/>
      </c>
      <c r="L392" s="14" t="str">
        <v/>
      </c>
      <c r="O392" s="14" t="str">
        <v/>
      </c>
      <c r="P392" s="14" t="str">
        <f ca="1"/>
        <v>Low Cap</v>
      </c>
    </row>
    <row r="393" spans="11:16">
      <c r="K393" s="14" t="str">
        <v/>
      </c>
      <c r="L393" s="14" t="str">
        <v/>
      </c>
      <c r="O393" s="14" t="str">
        <v/>
      </c>
      <c r="P393" s="14" t="str">
        <f ca="1"/>
        <v>Low Cap</v>
      </c>
    </row>
    <row r="394" spans="11:16">
      <c r="K394" s="14" t="str">
        <v/>
      </c>
      <c r="L394" s="14" t="str">
        <v/>
      </c>
      <c r="O394" s="14" t="str">
        <v/>
      </c>
      <c r="P394" s="14" t="str">
        <f ca="1"/>
        <v>Low Cap</v>
      </c>
    </row>
    <row r="395" spans="11:16">
      <c r="K395" s="14" t="str">
        <v/>
      </c>
      <c r="L395" s="14" t="str">
        <v/>
      </c>
      <c r="O395" s="14" t="str">
        <v/>
      </c>
      <c r="P395" s="14" t="str">
        <f ca="1"/>
        <v>Low Cap</v>
      </c>
    </row>
    <row r="396" spans="11:16">
      <c r="K396" s="14" t="str">
        <v/>
      </c>
      <c r="L396" s="14" t="str">
        <v/>
      </c>
      <c r="O396" s="14" t="str">
        <v/>
      </c>
      <c r="P396" s="14" t="str">
        <f ca="1"/>
        <v>Low Cap</v>
      </c>
    </row>
    <row r="397" spans="11:16">
      <c r="K397" s="14" t="str">
        <v/>
      </c>
      <c r="L397" s="14" t="str">
        <v/>
      </c>
      <c r="O397" s="14" t="str">
        <v/>
      </c>
      <c r="P397" s="14" t="str">
        <f ca="1"/>
        <v>Low Cap</v>
      </c>
    </row>
    <row r="398" spans="11:16">
      <c r="K398" s="14" t="str">
        <v/>
      </c>
      <c r="L398" s="14" t="str">
        <v/>
      </c>
      <c r="O398" s="14" t="str">
        <v/>
      </c>
      <c r="P398" s="14" t="str">
        <f ca="1"/>
        <v>Low Cap</v>
      </c>
    </row>
    <row r="399" spans="11:16">
      <c r="K399" s="14" t="str">
        <v/>
      </c>
      <c r="L399" s="14" t="str">
        <v/>
      </c>
      <c r="O399" s="14" t="str">
        <v/>
      </c>
      <c r="P399" s="14" t="str">
        <f ca="1"/>
        <v>Low Cap</v>
      </c>
    </row>
    <row r="400" spans="11:16">
      <c r="K400" s="14" t="str">
        <v/>
      </c>
      <c r="L400" s="14" t="str">
        <v/>
      </c>
      <c r="O400" s="14" t="str">
        <v/>
      </c>
      <c r="P400" s="14" t="str">
        <f ca="1"/>
        <v>Low Cap</v>
      </c>
    </row>
    <row r="401" spans="11:16">
      <c r="K401" s="14" t="str">
        <v/>
      </c>
      <c r="L401" s="14" t="str">
        <v/>
      </c>
      <c r="O401" s="14" t="str">
        <v/>
      </c>
      <c r="P401" s="14" t="str">
        <f ca="1"/>
        <v>Low Cap</v>
      </c>
    </row>
    <row r="402" spans="11:16">
      <c r="K402" s="14" t="str">
        <v/>
      </c>
      <c r="L402" s="14" t="str">
        <v/>
      </c>
      <c r="O402" s="14" t="str">
        <v/>
      </c>
      <c r="P402" s="14" t="str">
        <f ca="1"/>
        <v>Low Cap</v>
      </c>
    </row>
    <row r="403" spans="11:16">
      <c r="K403" s="14" t="str">
        <v/>
      </c>
      <c r="L403" s="14" t="str">
        <v/>
      </c>
      <c r="O403" s="14" t="str">
        <v/>
      </c>
      <c r="P403" s="14" t="str">
        <f ca="1"/>
        <v>Low Cap</v>
      </c>
    </row>
    <row r="404" spans="11:16">
      <c r="K404" s="14" t="str">
        <v/>
      </c>
      <c r="L404" s="14" t="str">
        <v/>
      </c>
      <c r="O404" s="14" t="str">
        <v/>
      </c>
      <c r="P404" s="14" t="str">
        <f ca="1"/>
        <v>Low Cap</v>
      </c>
    </row>
    <row r="405" spans="11:16">
      <c r="K405" s="14" t="str">
        <v/>
      </c>
      <c r="L405" s="14" t="str">
        <v/>
      </c>
      <c r="O405" s="14" t="str">
        <v/>
      </c>
      <c r="P405" s="14" t="str">
        <f ca="1"/>
        <v>Low Cap</v>
      </c>
    </row>
    <row r="406" spans="11:16">
      <c r="K406" s="14" t="str">
        <v/>
      </c>
      <c r="L406" s="14" t="str">
        <v/>
      </c>
      <c r="O406" s="14" t="str">
        <v/>
      </c>
      <c r="P406" s="14" t="str">
        <f ca="1"/>
        <v>Low Cap</v>
      </c>
    </row>
    <row r="407" spans="11:16">
      <c r="K407" s="14" t="str">
        <v/>
      </c>
      <c r="L407" s="14" t="str">
        <v/>
      </c>
      <c r="O407" s="14" t="str">
        <v/>
      </c>
      <c r="P407" s="14" t="str">
        <f ca="1"/>
        <v>Low Cap</v>
      </c>
    </row>
    <row r="408" spans="11:16">
      <c r="K408" s="14" t="str">
        <v/>
      </c>
      <c r="L408" s="14" t="str">
        <v/>
      </c>
      <c r="O408" s="14" t="str">
        <v/>
      </c>
      <c r="P408" s="14" t="str">
        <f ca="1"/>
        <v>Low Cap</v>
      </c>
    </row>
    <row r="409" spans="11:16">
      <c r="K409" s="14" t="str">
        <v/>
      </c>
      <c r="L409" s="14" t="str">
        <v/>
      </c>
      <c r="O409" s="14" t="str">
        <v/>
      </c>
      <c r="P409" s="14" t="str">
        <f ca="1"/>
        <v>Low Cap</v>
      </c>
    </row>
    <row r="410" spans="11:16">
      <c r="K410" s="14" t="str">
        <v/>
      </c>
      <c r="L410" s="14" t="str">
        <v/>
      </c>
      <c r="O410" s="14" t="str">
        <v/>
      </c>
      <c r="P410" s="14" t="str">
        <f ca="1"/>
        <v>Low Cap</v>
      </c>
    </row>
    <row r="411" spans="11:16">
      <c r="K411" s="14" t="str">
        <v/>
      </c>
      <c r="L411" s="14" t="str">
        <v/>
      </c>
      <c r="O411" s="14" t="str">
        <v/>
      </c>
      <c r="P411" s="14" t="str">
        <f ca="1"/>
        <v>Low Cap</v>
      </c>
    </row>
    <row r="412" spans="11:16">
      <c r="K412" s="14" t="str">
        <v/>
      </c>
      <c r="L412" s="14" t="str">
        <v/>
      </c>
      <c r="O412" s="14" t="str">
        <v/>
      </c>
      <c r="P412" s="14" t="str">
        <f ca="1"/>
        <v>Low Cap</v>
      </c>
    </row>
    <row r="413" spans="11:16">
      <c r="K413" s="14" t="str">
        <v/>
      </c>
      <c r="L413" s="14" t="str">
        <v/>
      </c>
      <c r="O413" s="14" t="str">
        <v/>
      </c>
      <c r="P413" s="14" t="str">
        <f ca="1"/>
        <v>Low Cap</v>
      </c>
    </row>
    <row r="414" spans="11:16">
      <c r="K414" s="14" t="str">
        <v/>
      </c>
      <c r="L414" s="14" t="str">
        <v/>
      </c>
      <c r="O414" s="14" t="str">
        <v/>
      </c>
      <c r="P414" s="14" t="str">
        <f ca="1"/>
        <v>Low Cap</v>
      </c>
    </row>
    <row r="415" spans="11:16">
      <c r="K415" s="14" t="str">
        <v/>
      </c>
      <c r="L415" s="14" t="str">
        <v/>
      </c>
      <c r="O415" s="14" t="str">
        <v/>
      </c>
      <c r="P415" s="14" t="str">
        <f ca="1"/>
        <v>Low Cap</v>
      </c>
    </row>
    <row r="416" spans="11:16">
      <c r="K416" s="14" t="str">
        <v/>
      </c>
      <c r="L416" s="14" t="str">
        <v/>
      </c>
      <c r="O416" s="14" t="str">
        <v/>
      </c>
      <c r="P416" s="14" t="str">
        <f ca="1"/>
        <v>Low Cap</v>
      </c>
    </row>
    <row r="417" spans="11:16">
      <c r="K417" s="14" t="str">
        <v/>
      </c>
      <c r="L417" s="14" t="str">
        <v/>
      </c>
      <c r="O417" s="14" t="str">
        <v/>
      </c>
      <c r="P417" s="14" t="str">
        <f ca="1"/>
        <v>Low Cap</v>
      </c>
    </row>
    <row r="418" spans="11:16">
      <c r="K418" s="14" t="str">
        <v/>
      </c>
      <c r="L418" s="14" t="str">
        <v/>
      </c>
      <c r="O418" s="14" t="str">
        <v/>
      </c>
      <c r="P418" s="14" t="str">
        <f ca="1"/>
        <v>Low Cap</v>
      </c>
    </row>
    <row r="419" spans="11:16">
      <c r="K419" s="14" t="str">
        <v/>
      </c>
      <c r="L419" s="14" t="str">
        <v/>
      </c>
      <c r="O419" s="14" t="str">
        <v/>
      </c>
      <c r="P419" s="14" t="str">
        <f ca="1"/>
        <v>Low Cap</v>
      </c>
    </row>
    <row r="420" spans="11:16">
      <c r="K420" s="14" t="str">
        <v/>
      </c>
      <c r="L420" s="14" t="str">
        <v/>
      </c>
      <c r="O420" s="14" t="str">
        <v/>
      </c>
      <c r="P420" s="14" t="str">
        <f ca="1"/>
        <v>Low Cap</v>
      </c>
    </row>
    <row r="421" spans="11:16">
      <c r="K421" s="14" t="str">
        <v/>
      </c>
      <c r="L421" s="14" t="str">
        <v/>
      </c>
      <c r="O421" s="14" t="str">
        <v/>
      </c>
      <c r="P421" s="14" t="str">
        <f ca="1"/>
        <v>Low Cap</v>
      </c>
    </row>
    <row r="422" spans="11:16">
      <c r="K422" s="14" t="str">
        <v/>
      </c>
      <c r="L422" s="14" t="str">
        <v/>
      </c>
      <c r="O422" s="14" t="str">
        <v/>
      </c>
      <c r="P422" s="14" t="str">
        <f ca="1"/>
        <v>Low Cap</v>
      </c>
    </row>
    <row r="423" spans="11:16">
      <c r="K423" s="14" t="str">
        <v/>
      </c>
      <c r="L423" s="14" t="str">
        <v/>
      </c>
      <c r="O423" s="14" t="str">
        <v/>
      </c>
      <c r="P423" s="14" t="str">
        <f ca="1"/>
        <v>Low Cap</v>
      </c>
    </row>
    <row r="424" spans="11:16">
      <c r="K424" s="14" t="str">
        <v/>
      </c>
      <c r="L424" s="14" t="str">
        <v/>
      </c>
      <c r="O424" s="14" t="str">
        <v/>
      </c>
      <c r="P424" s="14" t="str">
        <f ca="1"/>
        <v>Low Cap</v>
      </c>
    </row>
    <row r="425" spans="11:16">
      <c r="K425" s="14" t="str">
        <v/>
      </c>
      <c r="L425" s="14" t="str">
        <v/>
      </c>
      <c r="O425" s="14" t="str">
        <v/>
      </c>
      <c r="P425" s="14" t="str">
        <f ca="1"/>
        <v>Low Cap</v>
      </c>
    </row>
    <row r="426" spans="11:16">
      <c r="K426" s="14" t="str">
        <v/>
      </c>
      <c r="L426" s="14" t="str">
        <v/>
      </c>
      <c r="O426" s="14" t="str">
        <v/>
      </c>
      <c r="P426" s="14" t="str">
        <f ca="1"/>
        <v>Low Cap</v>
      </c>
    </row>
    <row r="427" spans="11:16">
      <c r="K427" s="14" t="str">
        <v/>
      </c>
      <c r="L427" s="14" t="str">
        <v/>
      </c>
      <c r="O427" s="14" t="str">
        <v/>
      </c>
      <c r="P427" s="14" t="str">
        <f ca="1"/>
        <v>Low Cap</v>
      </c>
    </row>
    <row r="428" spans="11:16">
      <c r="K428" s="14" t="str">
        <v/>
      </c>
      <c r="L428" s="14" t="str">
        <v/>
      </c>
      <c r="O428" s="14" t="str">
        <v/>
      </c>
      <c r="P428" s="14" t="str">
        <f ca="1"/>
        <v>Low Cap</v>
      </c>
    </row>
    <row r="429" spans="11:16">
      <c r="K429" s="14" t="str">
        <v/>
      </c>
      <c r="L429" s="14" t="str">
        <v/>
      </c>
      <c r="O429" s="14" t="str">
        <v/>
      </c>
      <c r="P429" s="14" t="str">
        <f ca="1"/>
        <v>Low Cap</v>
      </c>
    </row>
    <row r="430" spans="11:16">
      <c r="K430" s="14" t="str">
        <v/>
      </c>
      <c r="L430" s="14" t="str">
        <v/>
      </c>
      <c r="O430" s="14" t="str">
        <v/>
      </c>
      <c r="P430" s="14" t="str">
        <f ca="1"/>
        <v>Low Cap</v>
      </c>
    </row>
    <row r="431" spans="11:16">
      <c r="K431" s="14" t="str">
        <v/>
      </c>
      <c r="L431" s="14" t="str">
        <v/>
      </c>
      <c r="O431" s="14" t="str">
        <v/>
      </c>
      <c r="P431" s="14" t="str">
        <f ca="1"/>
        <v>Low Cap</v>
      </c>
    </row>
    <row r="432" spans="11:16">
      <c r="K432" s="14" t="str">
        <v/>
      </c>
      <c r="L432" s="14" t="str">
        <v/>
      </c>
      <c r="O432" s="14" t="str">
        <v/>
      </c>
      <c r="P432" s="14" t="str">
        <f ca="1"/>
        <v>Low Cap</v>
      </c>
    </row>
    <row r="433" spans="11:16">
      <c r="K433" s="14" t="str">
        <v/>
      </c>
      <c r="L433" s="14" t="str">
        <v/>
      </c>
      <c r="O433" s="14" t="str">
        <v/>
      </c>
      <c r="P433" s="14" t="str">
        <f ca="1"/>
        <v>Low Cap</v>
      </c>
    </row>
    <row r="434" spans="11:16">
      <c r="K434" s="14" t="str">
        <v/>
      </c>
      <c r="L434" s="14" t="str">
        <v/>
      </c>
      <c r="O434" s="14" t="str">
        <v/>
      </c>
      <c r="P434" s="14" t="str">
        <f ca="1"/>
        <v>Low Cap</v>
      </c>
    </row>
    <row r="435" spans="11:16">
      <c r="K435" s="14" t="str">
        <v/>
      </c>
      <c r="L435" s="14" t="str">
        <v/>
      </c>
      <c r="O435" s="14" t="str">
        <v/>
      </c>
      <c r="P435" s="14" t="str">
        <f ca="1"/>
        <v>Low Cap</v>
      </c>
    </row>
    <row r="436" spans="11:16">
      <c r="K436" s="14" t="str">
        <v/>
      </c>
      <c r="L436" s="14" t="str">
        <v/>
      </c>
      <c r="O436" s="14" t="str">
        <v/>
      </c>
      <c r="P436" s="14" t="str">
        <f ca="1"/>
        <v>Low Cap</v>
      </c>
    </row>
    <row r="437" spans="11:16">
      <c r="K437" s="14" t="str">
        <v/>
      </c>
      <c r="L437" s="14" t="str">
        <v/>
      </c>
      <c r="O437" s="14" t="str">
        <v/>
      </c>
      <c r="P437" s="14" t="str">
        <f ca="1"/>
        <v>Low Cap</v>
      </c>
    </row>
    <row r="438" spans="11:16">
      <c r="K438" s="14" t="str">
        <v/>
      </c>
      <c r="L438" s="14" t="str">
        <v/>
      </c>
      <c r="O438" s="14" t="str">
        <v/>
      </c>
      <c r="P438" s="14" t="str">
        <f ca="1"/>
        <v>Low Cap</v>
      </c>
    </row>
    <row r="439" spans="11:16">
      <c r="K439" s="14" t="str">
        <v/>
      </c>
      <c r="L439" s="14" t="str">
        <v/>
      </c>
      <c r="O439" s="14" t="str">
        <v/>
      </c>
      <c r="P439" s="14" t="str">
        <f ca="1"/>
        <v>Low Cap</v>
      </c>
    </row>
    <row r="440" spans="11:16">
      <c r="K440" s="14" t="str">
        <v/>
      </c>
      <c r="L440" s="14" t="str">
        <v/>
      </c>
      <c r="O440" s="14" t="str">
        <v/>
      </c>
      <c r="P440" s="14" t="str">
        <f ca="1"/>
        <v>Low Cap</v>
      </c>
    </row>
    <row r="441" spans="11:16">
      <c r="K441" s="14" t="str">
        <v/>
      </c>
      <c r="L441" s="14" t="str">
        <v/>
      </c>
      <c r="O441" s="14" t="str">
        <v/>
      </c>
      <c r="P441" s="14" t="str">
        <f ca="1"/>
        <v>Low Cap</v>
      </c>
    </row>
    <row r="442" spans="11:16">
      <c r="K442" s="14" t="str">
        <v/>
      </c>
      <c r="L442" s="14" t="str">
        <v/>
      </c>
      <c r="O442" s="14" t="str">
        <v/>
      </c>
      <c r="P442" s="14" t="str">
        <f ca="1"/>
        <v>Low Cap</v>
      </c>
    </row>
    <row r="443" spans="11:16">
      <c r="K443" s="14" t="str">
        <v/>
      </c>
      <c r="L443" s="14" t="str">
        <v/>
      </c>
      <c r="O443" s="14" t="str">
        <v/>
      </c>
      <c r="P443" s="14" t="str">
        <f ca="1"/>
        <v>Low Cap</v>
      </c>
    </row>
    <row r="444" spans="11:16">
      <c r="K444" s="14" t="str">
        <v/>
      </c>
      <c r="L444" s="14" t="str">
        <v/>
      </c>
      <c r="O444" s="14" t="str">
        <v/>
      </c>
      <c r="P444" s="14" t="str">
        <f ca="1"/>
        <v>Low Cap</v>
      </c>
    </row>
    <row r="445" spans="11:16">
      <c r="K445" s="14" t="str">
        <v/>
      </c>
      <c r="L445" s="14" t="str">
        <v/>
      </c>
      <c r="O445" s="14" t="str">
        <v/>
      </c>
      <c r="P445" s="14" t="str">
        <f ca="1"/>
        <v>Low Cap</v>
      </c>
    </row>
    <row r="446" spans="11:16">
      <c r="K446" s="14" t="str">
        <v/>
      </c>
      <c r="L446" s="14" t="str">
        <v/>
      </c>
      <c r="O446" s="14" t="str">
        <v/>
      </c>
      <c r="P446" s="14" t="str">
        <f ca="1"/>
        <v>Low Cap</v>
      </c>
    </row>
    <row r="447" spans="11:16">
      <c r="K447" s="14" t="str">
        <v/>
      </c>
      <c r="L447" s="14" t="str">
        <v/>
      </c>
      <c r="O447" s="14" t="str">
        <v/>
      </c>
      <c r="P447" s="14" t="str">
        <f ca="1"/>
        <v>Low Cap</v>
      </c>
    </row>
    <row r="448" spans="11:16">
      <c r="K448" s="14" t="str">
        <v/>
      </c>
      <c r="L448" s="14" t="str">
        <v/>
      </c>
      <c r="O448" s="14" t="str">
        <v/>
      </c>
      <c r="P448" s="14" t="str">
        <f ca="1"/>
        <v>Low Cap</v>
      </c>
    </row>
    <row r="449" spans="11:16">
      <c r="K449" s="14" t="str">
        <v/>
      </c>
      <c r="L449" s="14" t="str">
        <v/>
      </c>
      <c r="O449" s="14" t="str">
        <v/>
      </c>
      <c r="P449" s="14" t="str">
        <f ca="1"/>
        <v>Low Cap</v>
      </c>
    </row>
    <row r="450" spans="11:16">
      <c r="K450" s="14" t="str">
        <v/>
      </c>
      <c r="L450" s="14" t="str">
        <v/>
      </c>
      <c r="O450" s="14" t="str">
        <v/>
      </c>
      <c r="P450" s="14" t="str">
        <f ca="1"/>
        <v>Low Cap</v>
      </c>
    </row>
    <row r="451" spans="11:16">
      <c r="K451" s="14" t="str">
        <v/>
      </c>
      <c r="L451" s="14" t="str">
        <v/>
      </c>
      <c r="O451" s="14" t="str">
        <v/>
      </c>
      <c r="P451" s="14" t="str">
        <f ca="1"/>
        <v>Low Cap</v>
      </c>
    </row>
    <row r="452" spans="11:16">
      <c r="K452" s="14" t="str">
        <v/>
      </c>
      <c r="L452" s="14" t="str">
        <v/>
      </c>
      <c r="O452" s="14" t="str">
        <v/>
      </c>
      <c r="P452" s="14" t="str">
        <f ca="1"/>
        <v>Low Cap</v>
      </c>
    </row>
    <row r="453" spans="11:16">
      <c r="K453" s="14" t="str">
        <v/>
      </c>
      <c r="L453" s="14" t="str">
        <v/>
      </c>
      <c r="O453" s="14" t="str">
        <v/>
      </c>
      <c r="P453" s="14" t="str">
        <f ca="1"/>
        <v>Low Cap</v>
      </c>
    </row>
    <row r="454" spans="11:16">
      <c r="K454" s="14" t="str">
        <v/>
      </c>
      <c r="L454" s="14" t="str">
        <v/>
      </c>
      <c r="O454" s="14" t="str">
        <v/>
      </c>
      <c r="P454" s="14" t="str">
        <f ca="1"/>
        <v>Low Cap</v>
      </c>
    </row>
    <row r="455" spans="11:16">
      <c r="K455" s="14" t="str">
        <v/>
      </c>
      <c r="L455" s="14" t="str">
        <v/>
      </c>
      <c r="O455" s="14" t="str">
        <v/>
      </c>
      <c r="P455" s="14" t="str">
        <f ca="1"/>
        <v>Low Cap</v>
      </c>
    </row>
    <row r="456" spans="11:16">
      <c r="K456" s="14" t="str">
        <v/>
      </c>
      <c r="L456" s="14" t="str">
        <v/>
      </c>
      <c r="O456" s="14" t="str">
        <v/>
      </c>
      <c r="P456" s="14" t="str">
        <f ca="1"/>
        <v>Low Cap</v>
      </c>
    </row>
    <row r="457" spans="11:16">
      <c r="K457" s="14" t="str">
        <v/>
      </c>
      <c r="L457" s="14" t="str">
        <v/>
      </c>
      <c r="O457" s="14" t="str">
        <v/>
      </c>
      <c r="P457" s="14" t="str">
        <f ca="1"/>
        <v>Low Cap</v>
      </c>
    </row>
    <row r="458" spans="11:16">
      <c r="K458" s="14" t="str">
        <v/>
      </c>
      <c r="L458" s="14" t="str">
        <v/>
      </c>
      <c r="O458" s="14" t="str">
        <v/>
      </c>
      <c r="P458" s="14" t="str">
        <f ca="1"/>
        <v>Low Cap</v>
      </c>
    </row>
    <row r="459" spans="11:16">
      <c r="K459" s="14" t="str">
        <v/>
      </c>
      <c r="L459" s="14" t="str">
        <v/>
      </c>
      <c r="O459" s="14" t="str">
        <v/>
      </c>
      <c r="P459" s="14" t="str">
        <f ca="1"/>
        <v>Low Cap</v>
      </c>
    </row>
    <row r="460" spans="11:16">
      <c r="K460" s="14" t="str">
        <v/>
      </c>
      <c r="L460" s="14" t="str">
        <v/>
      </c>
      <c r="O460" s="14" t="str">
        <v/>
      </c>
      <c r="P460" s="14" t="str">
        <f ca="1"/>
        <v>Low Cap</v>
      </c>
    </row>
    <row r="461" spans="11:16">
      <c r="K461" s="14" t="str">
        <v/>
      </c>
      <c r="L461" s="14" t="str">
        <v/>
      </c>
      <c r="O461" s="14" t="str">
        <v/>
      </c>
      <c r="P461" s="14" t="str">
        <f ca="1"/>
        <v>Low Cap</v>
      </c>
    </row>
    <row r="462" spans="11:16">
      <c r="K462" s="14" t="str">
        <v/>
      </c>
      <c r="L462" s="14" t="str">
        <v/>
      </c>
      <c r="O462" s="14" t="str">
        <v/>
      </c>
      <c r="P462" s="14" t="str">
        <f ca="1"/>
        <v>Low Cap</v>
      </c>
    </row>
    <row r="463" spans="11:16">
      <c r="K463" s="14" t="str">
        <v/>
      </c>
      <c r="L463" s="14" t="str">
        <v/>
      </c>
      <c r="O463" s="14" t="str">
        <v/>
      </c>
      <c r="P463" s="14" t="str">
        <f ca="1"/>
        <v>Low Cap</v>
      </c>
    </row>
    <row r="464" spans="11:16">
      <c r="K464" s="14" t="str">
        <v/>
      </c>
      <c r="L464" s="14" t="str">
        <v/>
      </c>
      <c r="O464" s="14" t="str">
        <v/>
      </c>
      <c r="P464" s="14" t="str">
        <f ca="1"/>
        <v>Low Cap</v>
      </c>
    </row>
    <row r="465" spans="11:16">
      <c r="K465" s="14" t="str">
        <v/>
      </c>
      <c r="L465" s="14" t="str">
        <v/>
      </c>
      <c r="O465" s="14" t="str">
        <v/>
      </c>
      <c r="P465" s="14" t="str">
        <f ca="1"/>
        <v>Low Cap</v>
      </c>
    </row>
    <row r="466" spans="11:16">
      <c r="K466" s="14" t="str">
        <v/>
      </c>
      <c r="L466" s="14" t="str">
        <v/>
      </c>
      <c r="O466" s="14" t="str">
        <v/>
      </c>
      <c r="P466" s="14" t="str">
        <f ca="1"/>
        <v>Low Cap</v>
      </c>
    </row>
    <row r="467" spans="11:16">
      <c r="K467" s="14" t="str">
        <v/>
      </c>
      <c r="L467" s="14" t="str">
        <v/>
      </c>
      <c r="O467" s="14" t="str">
        <v/>
      </c>
      <c r="P467" s="14" t="str">
        <f ca="1"/>
        <v>Low Cap</v>
      </c>
    </row>
    <row r="468" spans="11:16">
      <c r="K468" s="14" t="str">
        <v/>
      </c>
      <c r="L468" s="14" t="str">
        <v/>
      </c>
      <c r="O468" s="14" t="str">
        <v/>
      </c>
      <c r="P468" s="14" t="str">
        <f ca="1"/>
        <v>Low Cap</v>
      </c>
    </row>
    <row r="469" spans="11:16">
      <c r="K469" s="14" t="str">
        <v/>
      </c>
      <c r="L469" s="14" t="str">
        <v/>
      </c>
      <c r="O469" s="14" t="str">
        <v/>
      </c>
      <c r="P469" s="14" t="str">
        <f ca="1"/>
        <v>Low Cap</v>
      </c>
    </row>
    <row r="470" spans="11:16">
      <c r="K470" s="14" t="str">
        <v/>
      </c>
      <c r="L470" s="14" t="str">
        <v/>
      </c>
      <c r="O470" s="14" t="str">
        <v/>
      </c>
      <c r="P470" s="14" t="str">
        <f ca="1"/>
        <v>Low Cap</v>
      </c>
    </row>
    <row r="471" spans="11:16">
      <c r="K471" s="14" t="str">
        <v/>
      </c>
      <c r="L471" s="14" t="str">
        <v/>
      </c>
      <c r="O471" s="14" t="str">
        <v/>
      </c>
      <c r="P471" s="14" t="str">
        <f ca="1"/>
        <v>Low Cap</v>
      </c>
    </row>
    <row r="472" spans="11:16">
      <c r="K472" s="14" t="str">
        <v/>
      </c>
      <c r="L472" s="14" t="str">
        <v/>
      </c>
      <c r="O472" s="14" t="str">
        <v/>
      </c>
      <c r="P472" s="14" t="str">
        <f ca="1"/>
        <v>Low Cap</v>
      </c>
    </row>
    <row r="473" spans="11:16">
      <c r="K473" s="14" t="str">
        <v/>
      </c>
      <c r="L473" s="14" t="str">
        <v/>
      </c>
      <c r="O473" s="14" t="str">
        <v/>
      </c>
      <c r="P473" s="14" t="str">
        <f ca="1"/>
        <v>Low Cap</v>
      </c>
    </row>
    <row r="474" spans="11:16">
      <c r="K474" s="14" t="str">
        <v/>
      </c>
      <c r="L474" s="14" t="str">
        <v/>
      </c>
      <c r="O474" s="14" t="str">
        <v/>
      </c>
      <c r="P474" s="14" t="str">
        <f ca="1"/>
        <v>Low Cap</v>
      </c>
    </row>
    <row r="475" spans="11:16">
      <c r="K475" s="14" t="str">
        <v/>
      </c>
      <c r="L475" s="14" t="str">
        <v/>
      </c>
      <c r="O475" s="14" t="str">
        <v/>
      </c>
      <c r="P475" s="14" t="str">
        <f ca="1"/>
        <v>Low Cap</v>
      </c>
    </row>
    <row r="476" spans="11:16">
      <c r="K476" s="14" t="str">
        <v/>
      </c>
      <c r="L476" s="14" t="str">
        <v/>
      </c>
      <c r="O476" s="14" t="str">
        <v/>
      </c>
      <c r="P476" s="14" t="str">
        <f ca="1"/>
        <v>Low Cap</v>
      </c>
    </row>
    <row r="477" spans="11:16">
      <c r="K477" s="14" t="str">
        <v/>
      </c>
      <c r="L477" s="14" t="str">
        <v/>
      </c>
      <c r="O477" s="14" t="str">
        <v/>
      </c>
      <c r="P477" s="14" t="str">
        <f ca="1"/>
        <v>Low Cap</v>
      </c>
    </row>
    <row r="478" spans="11:16">
      <c r="K478" s="14" t="str">
        <v/>
      </c>
      <c r="L478" s="14" t="str">
        <v/>
      </c>
      <c r="O478" s="14" t="str">
        <v/>
      </c>
      <c r="P478" s="14" t="str">
        <f ca="1"/>
        <v>Low Cap</v>
      </c>
    </row>
    <row r="479" spans="11:16">
      <c r="K479" s="14" t="str">
        <v/>
      </c>
      <c r="L479" s="14" t="str">
        <v/>
      </c>
      <c r="O479" s="14" t="str">
        <v/>
      </c>
      <c r="P479" s="14" t="str">
        <f ca="1"/>
        <v>Low Cap</v>
      </c>
    </row>
    <row r="480" spans="11:16">
      <c r="K480" s="14" t="str">
        <v/>
      </c>
      <c r="L480" s="14" t="str">
        <v/>
      </c>
      <c r="O480" s="14" t="str">
        <v/>
      </c>
      <c r="P480" s="14" t="str">
        <f ca="1"/>
        <v>Low Cap</v>
      </c>
    </row>
    <row r="481" spans="11:16">
      <c r="K481" s="14" t="str">
        <v/>
      </c>
      <c r="L481" s="14" t="str">
        <v/>
      </c>
      <c r="O481" s="14" t="str">
        <v/>
      </c>
      <c r="P481" s="14" t="str">
        <f ca="1"/>
        <v>Low Cap</v>
      </c>
    </row>
    <row r="482" spans="11:16">
      <c r="K482" s="14" t="str">
        <v/>
      </c>
      <c r="L482" s="14" t="str">
        <v/>
      </c>
      <c r="O482" s="14" t="str">
        <v/>
      </c>
      <c r="P482" s="14" t="str">
        <f ca="1"/>
        <v>Low Cap</v>
      </c>
    </row>
    <row r="483" spans="11:16">
      <c r="K483" s="14" t="str">
        <v/>
      </c>
      <c r="L483" s="14" t="str">
        <v/>
      </c>
      <c r="O483" s="14" t="str">
        <v/>
      </c>
      <c r="P483" s="14" t="str">
        <f ca="1"/>
        <v>Low Cap</v>
      </c>
    </row>
    <row r="484" spans="11:16">
      <c r="K484" s="14" t="str">
        <v/>
      </c>
      <c r="L484" s="14" t="str">
        <v/>
      </c>
      <c r="O484" s="14" t="str">
        <v/>
      </c>
      <c r="P484" s="14" t="str">
        <f ca="1"/>
        <v>Low Cap</v>
      </c>
    </row>
    <row r="485" spans="11:16">
      <c r="K485" s="14" t="str">
        <v/>
      </c>
      <c r="L485" s="14" t="str">
        <v/>
      </c>
      <c r="O485" s="14" t="str">
        <v/>
      </c>
      <c r="P485" s="14" t="str">
        <f ca="1"/>
        <v>Low Cap</v>
      </c>
    </row>
    <row r="486" spans="11:16">
      <c r="K486" s="14" t="str">
        <v/>
      </c>
      <c r="L486" s="14" t="str">
        <v/>
      </c>
      <c r="O486" s="14" t="str">
        <v/>
      </c>
      <c r="P486" s="14" t="str">
        <f ca="1"/>
        <v>Low Cap</v>
      </c>
    </row>
    <row r="487" spans="11:16">
      <c r="K487" s="14" t="str">
        <v/>
      </c>
      <c r="L487" s="14" t="str">
        <v/>
      </c>
      <c r="O487" s="14" t="str">
        <v/>
      </c>
      <c r="P487" s="14" t="str">
        <f ca="1"/>
        <v>Low Cap</v>
      </c>
    </row>
    <row r="488" spans="11:16">
      <c r="K488" s="14" t="str">
        <v/>
      </c>
      <c r="L488" s="14" t="str">
        <v/>
      </c>
      <c r="O488" s="14" t="str">
        <v/>
      </c>
      <c r="P488" s="14" t="str">
        <f ca="1"/>
        <v>Low Cap</v>
      </c>
    </row>
    <row r="489" spans="11:16">
      <c r="K489" s="14" t="str">
        <v/>
      </c>
      <c r="L489" s="14" t="str">
        <v/>
      </c>
      <c r="O489" s="14" t="str">
        <v/>
      </c>
      <c r="P489" s="14" t="str">
        <f ca="1"/>
        <v>Low Cap</v>
      </c>
    </row>
    <row r="490" spans="11:16">
      <c r="K490" s="14" t="str">
        <v/>
      </c>
      <c r="L490" s="14" t="str">
        <v/>
      </c>
      <c r="O490" s="14" t="str">
        <v/>
      </c>
      <c r="P490" s="14" t="str">
        <f ca="1"/>
        <v>Low Cap</v>
      </c>
    </row>
    <row r="491" spans="11:16">
      <c r="K491" s="14" t="str">
        <v/>
      </c>
      <c r="L491" s="14" t="str">
        <v/>
      </c>
      <c r="O491" s="14" t="str">
        <v/>
      </c>
      <c r="P491" s="14" t="str">
        <f ca="1"/>
        <v>Low Cap</v>
      </c>
    </row>
    <row r="492" spans="11:16">
      <c r="K492" s="14" t="str">
        <v/>
      </c>
      <c r="L492" s="14" t="str">
        <v/>
      </c>
      <c r="O492" s="14" t="str">
        <v/>
      </c>
      <c r="P492" s="14" t="str">
        <f ca="1"/>
        <v>Low Cap</v>
      </c>
    </row>
    <row r="493" spans="11:16">
      <c r="K493" s="14" t="str">
        <v/>
      </c>
      <c r="L493" s="14" t="str">
        <v/>
      </c>
      <c r="O493" s="14" t="str">
        <v/>
      </c>
      <c r="P493" s="14" t="str">
        <f ca="1"/>
        <v>Low Cap</v>
      </c>
    </row>
    <row r="494" spans="11:16">
      <c r="K494" s="14" t="str">
        <v/>
      </c>
      <c r="L494" s="14" t="str">
        <v/>
      </c>
      <c r="O494" s="14" t="str">
        <v/>
      </c>
      <c r="P494" s="14" t="str">
        <f ca="1"/>
        <v>Low Cap</v>
      </c>
    </row>
    <row r="495" spans="11:16">
      <c r="K495" s="14" t="str">
        <v/>
      </c>
      <c r="L495" s="14" t="str">
        <v/>
      </c>
      <c r="O495" s="14" t="str">
        <v/>
      </c>
      <c r="P495" s="14" t="str">
        <f ca="1"/>
        <v>Low Cap</v>
      </c>
    </row>
    <row r="496" spans="11:16">
      <c r="K496" s="14" t="str">
        <v/>
      </c>
      <c r="L496" s="14" t="str">
        <v/>
      </c>
      <c r="O496" s="14" t="str">
        <v/>
      </c>
      <c r="P496" s="14" t="str">
        <f ca="1"/>
        <v>Low Cap</v>
      </c>
    </row>
    <row r="497" spans="11:16">
      <c r="K497" s="14" t="str">
        <v/>
      </c>
      <c r="L497" s="14" t="str">
        <v/>
      </c>
      <c r="O497" s="14" t="str">
        <v/>
      </c>
      <c r="P497" s="14" t="str">
        <f ca="1"/>
        <v>Low Cap</v>
      </c>
    </row>
    <row r="498" spans="11:16">
      <c r="K498" s="14" t="str">
        <v/>
      </c>
      <c r="L498" s="14" t="str">
        <v/>
      </c>
      <c r="O498" s="14" t="str">
        <v/>
      </c>
      <c r="P498" s="14" t="str">
        <f ca="1"/>
        <v>Low Cap</v>
      </c>
    </row>
    <row r="499" spans="11:16">
      <c r="K499" s="14" t="str">
        <v/>
      </c>
      <c r="L499" s="14" t="str">
        <v/>
      </c>
      <c r="O499" s="14" t="str">
        <v/>
      </c>
      <c r="P499" s="14" t="str">
        <f ca="1"/>
        <v>Low Cap</v>
      </c>
    </row>
    <row r="500" spans="11:16">
      <c r="K500" s="14" t="str">
        <v/>
      </c>
      <c r="L500" s="14" t="str">
        <v/>
      </c>
      <c r="O500" s="14" t="str">
        <v/>
      </c>
      <c r="P500" s="14" t="str">
        <f ca="1"/>
        <v>Low Cap</v>
      </c>
    </row>
    <row r="501" spans="11:16">
      <c r="K501" s="14" t="str">
        <v/>
      </c>
      <c r="L501" s="14" t="str">
        <v/>
      </c>
      <c r="O501" s="14" t="str">
        <v/>
      </c>
      <c r="P501" s="14" t="str">
        <f ca="1"/>
        <v>Low Cap</v>
      </c>
    </row>
    <row r="502" spans="11:16">
      <c r="K502" s="14" t="str">
        <v/>
      </c>
      <c r="L502" s="14" t="str">
        <v/>
      </c>
      <c r="O502" s="14" t="str">
        <v/>
      </c>
      <c r="P502" s="14" t="str">
        <f ca="1"/>
        <v>Low Cap</v>
      </c>
    </row>
    <row r="503" spans="11:16">
      <c r="K503" s="14" t="str">
        <v/>
      </c>
      <c r="L503" s="14" t="str">
        <v/>
      </c>
      <c r="O503" s="14" t="str">
        <v/>
      </c>
      <c r="P503" s="14" t="str">
        <f ca="1"/>
        <v>Low Cap</v>
      </c>
    </row>
    <row r="504" spans="11:16">
      <c r="K504" s="14" t="str">
        <v/>
      </c>
      <c r="L504" s="14" t="str">
        <v/>
      </c>
      <c r="O504" s="14" t="str">
        <v/>
      </c>
      <c r="P504" s="14" t="str">
        <f ca="1"/>
        <v>Low Cap</v>
      </c>
    </row>
    <row r="505" spans="11:16">
      <c r="K505" s="14" t="str">
        <v/>
      </c>
      <c r="L505" s="14" t="str">
        <v/>
      </c>
      <c r="O505" s="14" t="str">
        <v/>
      </c>
      <c r="P505" s="14" t="str">
        <f ca="1"/>
        <v>Low Cap</v>
      </c>
    </row>
    <row r="506" spans="11:16">
      <c r="K506" s="14" t="str">
        <v/>
      </c>
      <c r="L506" s="14" t="str">
        <v/>
      </c>
      <c r="O506" s="14" t="str">
        <v/>
      </c>
      <c r="P506" s="14" t="str">
        <f ca="1"/>
        <v>Low Cap</v>
      </c>
    </row>
    <row r="507" spans="11:16">
      <c r="K507" s="14" t="str">
        <v/>
      </c>
      <c r="L507" s="14" t="str">
        <v/>
      </c>
      <c r="O507" s="14" t="str">
        <v/>
      </c>
      <c r="P507" s="14" t="str">
        <f ca="1"/>
        <v>Low Cap</v>
      </c>
    </row>
    <row r="508" spans="11:16">
      <c r="K508" s="14" t="str">
        <v/>
      </c>
      <c r="L508" s="14" t="str">
        <v/>
      </c>
      <c r="O508" s="14" t="str">
        <v/>
      </c>
      <c r="P508" s="14" t="str">
        <f ca="1"/>
        <v>Low Cap</v>
      </c>
    </row>
    <row r="509" spans="11:16">
      <c r="K509" s="14" t="str">
        <v/>
      </c>
      <c r="L509" s="14" t="str">
        <v/>
      </c>
      <c r="O509" s="14" t="str">
        <v/>
      </c>
      <c r="P509" s="14" t="str">
        <f ca="1"/>
        <v>Low Cap</v>
      </c>
    </row>
    <row r="510" spans="11:16">
      <c r="K510" s="14" t="str">
        <v/>
      </c>
      <c r="L510" s="14" t="str">
        <v/>
      </c>
      <c r="O510" s="14" t="str">
        <v/>
      </c>
      <c r="P510" s="14" t="str">
        <f ca="1"/>
        <v>Low Cap</v>
      </c>
    </row>
    <row r="511" spans="11:16">
      <c r="K511" s="14" t="str">
        <v/>
      </c>
      <c r="L511" s="14" t="str">
        <v/>
      </c>
      <c r="O511" s="14" t="str">
        <v/>
      </c>
      <c r="P511" s="14" t="str">
        <f ca="1"/>
        <v>Low Cap</v>
      </c>
    </row>
    <row r="512" spans="11:16">
      <c r="K512" s="14" t="str">
        <v/>
      </c>
      <c r="L512" s="14" t="str">
        <v/>
      </c>
      <c r="O512" s="14" t="str">
        <v/>
      </c>
      <c r="P512" s="14" t="str">
        <f ca="1"/>
        <v>Low Cap</v>
      </c>
    </row>
    <row r="513" spans="11:16">
      <c r="K513" s="14" t="str">
        <v/>
      </c>
      <c r="L513" s="14" t="str">
        <v/>
      </c>
      <c r="O513" s="14" t="str">
        <v/>
      </c>
      <c r="P513" s="14" t="str">
        <f ca="1"/>
        <v>Low Cap</v>
      </c>
    </row>
    <row r="514" spans="11:16">
      <c r="K514" s="14" t="str">
        <v/>
      </c>
      <c r="L514" s="14" t="str">
        <v/>
      </c>
      <c r="O514" s="14" t="str">
        <v/>
      </c>
      <c r="P514" s="14" t="str">
        <f ca="1"/>
        <v>Low Cap</v>
      </c>
    </row>
    <row r="515" spans="11:16">
      <c r="K515" s="14" t="str">
        <v/>
      </c>
      <c r="L515" s="14" t="str">
        <v/>
      </c>
      <c r="O515" s="14" t="str">
        <v/>
      </c>
      <c r="P515" s="14" t="str">
        <f ca="1"/>
        <v>Low Cap</v>
      </c>
    </row>
    <row r="516" spans="11:16">
      <c r="K516" s="14" t="str">
        <v/>
      </c>
      <c r="L516" s="14" t="str">
        <v/>
      </c>
      <c r="O516" s="14" t="str">
        <v/>
      </c>
      <c r="P516" s="14" t="str">
        <f ca="1"/>
        <v>Low Cap</v>
      </c>
    </row>
    <row r="517" spans="11:16">
      <c r="K517" s="14" t="str">
        <v/>
      </c>
      <c r="L517" s="14" t="str">
        <v/>
      </c>
      <c r="O517" s="14" t="str">
        <v/>
      </c>
      <c r="P517" s="14" t="str">
        <f ca="1"/>
        <v>Low Cap</v>
      </c>
    </row>
    <row r="518" spans="11:16">
      <c r="K518" s="14" t="str">
        <v/>
      </c>
      <c r="L518" s="14" t="str">
        <v/>
      </c>
      <c r="O518" s="14" t="str">
        <v/>
      </c>
      <c r="P518" s="14" t="str">
        <f ca="1"/>
        <v>Low Cap</v>
      </c>
    </row>
    <row r="519" spans="11:16">
      <c r="K519" s="14" t="str">
        <v/>
      </c>
      <c r="L519" s="14" t="str">
        <v/>
      </c>
      <c r="O519" s="14" t="str">
        <v/>
      </c>
      <c r="P519" s="14" t="str">
        <f ca="1"/>
        <v>Low Cap</v>
      </c>
    </row>
    <row r="520" spans="11:16">
      <c r="K520" s="14" t="str">
        <v/>
      </c>
      <c r="L520" s="14" t="str">
        <v/>
      </c>
      <c r="O520" s="14" t="str">
        <v/>
      </c>
      <c r="P520" s="14" t="str">
        <f ca="1"/>
        <v>Low Cap</v>
      </c>
    </row>
    <row r="521" spans="11:16">
      <c r="K521" s="14" t="str">
        <v/>
      </c>
      <c r="L521" s="14" t="str">
        <v/>
      </c>
      <c r="O521" s="14" t="str">
        <v/>
      </c>
      <c r="P521" s="14" t="str">
        <f ca="1"/>
        <v>Low Cap</v>
      </c>
    </row>
    <row r="522" spans="11:16">
      <c r="K522" s="14" t="str">
        <v/>
      </c>
      <c r="L522" s="14" t="str">
        <v/>
      </c>
      <c r="O522" s="14" t="str">
        <v/>
      </c>
      <c r="P522" s="14" t="str">
        <f ca="1"/>
        <v>Low Cap</v>
      </c>
    </row>
    <row r="523" spans="11:16">
      <c r="K523" s="14" t="str">
        <v/>
      </c>
      <c r="L523" s="14" t="str">
        <v/>
      </c>
      <c r="O523" s="14" t="str">
        <v/>
      </c>
      <c r="P523" s="14" t="str">
        <f ca="1"/>
        <v>Low Cap</v>
      </c>
    </row>
    <row r="524" spans="11:16">
      <c r="K524" s="14" t="str">
        <v/>
      </c>
      <c r="L524" s="14" t="str">
        <v/>
      </c>
      <c r="O524" s="14" t="str">
        <v/>
      </c>
      <c r="P524" s="14" t="str">
        <f ca="1"/>
        <v>Low Cap</v>
      </c>
    </row>
    <row r="525" spans="11:16">
      <c r="K525" s="14" t="str">
        <v/>
      </c>
      <c r="L525" s="14" t="str">
        <v/>
      </c>
      <c r="O525" s="14" t="str">
        <v/>
      </c>
      <c r="P525" s="14" t="str">
        <f ca="1"/>
        <v>Low Cap</v>
      </c>
    </row>
    <row r="526" spans="11:16">
      <c r="K526" s="14" t="str">
        <v/>
      </c>
      <c r="L526" s="14" t="str">
        <v/>
      </c>
      <c r="O526" s="14" t="str">
        <v/>
      </c>
      <c r="P526" s="14" t="str">
        <f ca="1"/>
        <v>Low Cap</v>
      </c>
    </row>
    <row r="527" spans="11:16">
      <c r="K527" s="14" t="str">
        <v/>
      </c>
      <c r="L527" s="14" t="str">
        <v/>
      </c>
      <c r="O527" s="14" t="str">
        <v/>
      </c>
      <c r="P527" s="14" t="str">
        <f ca="1"/>
        <v>Low Cap</v>
      </c>
    </row>
    <row r="528" spans="11:16">
      <c r="K528" s="14" t="str">
        <v/>
      </c>
      <c r="L528" s="14" t="str">
        <v/>
      </c>
      <c r="O528" s="14" t="str">
        <v/>
      </c>
      <c r="P528" s="14" t="str">
        <f ca="1"/>
        <v>Low Cap</v>
      </c>
    </row>
    <row r="529" spans="11:16">
      <c r="K529" s="14" t="str">
        <v/>
      </c>
      <c r="L529" s="14" t="str">
        <v/>
      </c>
      <c r="O529" s="14" t="str">
        <v/>
      </c>
      <c r="P529" s="14" t="str">
        <f ca="1"/>
        <v>Low Cap</v>
      </c>
    </row>
    <row r="530" spans="11:16">
      <c r="K530" s="14" t="str">
        <v/>
      </c>
      <c r="L530" s="14" t="str">
        <v/>
      </c>
      <c r="O530" s="14" t="str">
        <v/>
      </c>
      <c r="P530" s="14" t="str">
        <f ca="1"/>
        <v>Low Cap</v>
      </c>
    </row>
    <row r="531" spans="11:16">
      <c r="K531" s="14" t="str">
        <v/>
      </c>
      <c r="L531" s="14" t="str">
        <v/>
      </c>
      <c r="O531" s="14" t="str">
        <v/>
      </c>
      <c r="P531" s="14" t="str">
        <f ca="1"/>
        <v>Low Cap</v>
      </c>
    </row>
    <row r="532" spans="11:16">
      <c r="K532" s="14" t="str">
        <v/>
      </c>
      <c r="L532" s="14" t="str">
        <v/>
      </c>
      <c r="O532" s="14" t="str">
        <v/>
      </c>
      <c r="P532" s="14" t="str">
        <f ca="1"/>
        <v>Low Cap</v>
      </c>
    </row>
    <row r="533" spans="11:16">
      <c r="K533" s="14" t="str">
        <v/>
      </c>
      <c r="L533" s="14" t="str">
        <v/>
      </c>
      <c r="O533" s="14" t="str">
        <v/>
      </c>
      <c r="P533" s="14" t="str">
        <f ca="1"/>
        <v>Low Cap</v>
      </c>
    </row>
    <row r="534" spans="11:16">
      <c r="K534" s="14" t="str">
        <v/>
      </c>
      <c r="L534" s="14" t="str">
        <v/>
      </c>
      <c r="O534" s="14" t="str">
        <v/>
      </c>
      <c r="P534" s="14" t="str">
        <f ca="1"/>
        <v>Low Cap</v>
      </c>
    </row>
    <row r="535" spans="11:16">
      <c r="K535" s="14" t="str">
        <v/>
      </c>
      <c r="L535" s="14" t="str">
        <v/>
      </c>
      <c r="O535" s="14" t="str">
        <v/>
      </c>
      <c r="P535" s="14" t="str">
        <f ca="1"/>
        <v>Low Cap</v>
      </c>
    </row>
    <row r="536" spans="11:16">
      <c r="K536" s="14" t="str">
        <v/>
      </c>
      <c r="L536" s="14" t="str">
        <v/>
      </c>
      <c r="O536" s="14" t="str">
        <v/>
      </c>
      <c r="P536" s="14" t="str">
        <f ca="1"/>
        <v>Low Cap</v>
      </c>
    </row>
    <row r="537" spans="11:16">
      <c r="K537" s="14" t="str">
        <v/>
      </c>
      <c r="L537" s="14" t="str">
        <v/>
      </c>
      <c r="O537" s="14" t="str">
        <v/>
      </c>
      <c r="P537" s="14" t="str">
        <f ca="1"/>
        <v>Low Cap</v>
      </c>
    </row>
    <row r="538" spans="11:16">
      <c r="K538" s="14" t="str">
        <v/>
      </c>
      <c r="L538" s="14" t="str">
        <v/>
      </c>
      <c r="O538" s="14" t="str">
        <v/>
      </c>
      <c r="P538" s="14" t="str">
        <f ca="1"/>
        <v>Low Cap</v>
      </c>
    </row>
    <row r="539" spans="11:16">
      <c r="K539" s="14" t="str">
        <v/>
      </c>
      <c r="L539" s="14" t="str">
        <v/>
      </c>
      <c r="O539" s="14" t="str">
        <v/>
      </c>
      <c r="P539" s="14" t="str">
        <f ca="1"/>
        <v>Low Cap</v>
      </c>
    </row>
    <row r="540" spans="11:16">
      <c r="K540" s="14" t="str">
        <v/>
      </c>
      <c r="L540" s="14" t="str">
        <v/>
      </c>
      <c r="O540" s="14" t="str">
        <v/>
      </c>
      <c r="P540" s="14" t="str">
        <f ca="1"/>
        <v>Low Cap</v>
      </c>
    </row>
    <row r="541" spans="11:16">
      <c r="K541" s="14" t="str">
        <v/>
      </c>
      <c r="L541" s="14" t="str">
        <v/>
      </c>
      <c r="O541" s="14" t="str">
        <v/>
      </c>
      <c r="P541" s="14" t="str">
        <f ca="1"/>
        <v>Low Cap</v>
      </c>
    </row>
    <row r="542" spans="11:16">
      <c r="K542" s="14" t="str">
        <v/>
      </c>
      <c r="L542" s="14" t="str">
        <v/>
      </c>
      <c r="O542" s="14" t="str">
        <v/>
      </c>
      <c r="P542" s="14" t="str">
        <f ca="1"/>
        <v>Low Cap</v>
      </c>
    </row>
    <row r="543" spans="11:16">
      <c r="K543" s="14" t="str">
        <v/>
      </c>
      <c r="L543" s="14" t="str">
        <v/>
      </c>
      <c r="O543" s="14" t="str">
        <v/>
      </c>
      <c r="P543" s="14" t="str">
        <f ca="1"/>
        <v>Low Cap</v>
      </c>
    </row>
    <row r="544" spans="11:16">
      <c r="K544" s="14" t="str">
        <v/>
      </c>
      <c r="L544" s="14" t="str">
        <v/>
      </c>
      <c r="O544" s="14" t="str">
        <v/>
      </c>
      <c r="P544" s="14" t="str">
        <f ca="1"/>
        <v>Low Cap</v>
      </c>
    </row>
    <row r="545" spans="11:16">
      <c r="K545" s="14" t="str">
        <v/>
      </c>
      <c r="L545" s="14" t="str">
        <v/>
      </c>
      <c r="O545" s="14" t="str">
        <v/>
      </c>
      <c r="P545" s="14" t="str">
        <f ca="1"/>
        <v>Low Cap</v>
      </c>
    </row>
    <row r="546" spans="11:16">
      <c r="K546" s="14" t="str">
        <v/>
      </c>
      <c r="L546" s="14" t="str">
        <v/>
      </c>
      <c r="O546" s="14" t="str">
        <v/>
      </c>
      <c r="P546" s="14" t="str">
        <f ca="1"/>
        <v>Low Cap</v>
      </c>
    </row>
    <row r="547" spans="11:16">
      <c r="K547" s="14" t="str">
        <v/>
      </c>
      <c r="L547" s="14" t="str">
        <v/>
      </c>
      <c r="O547" s="14" t="str">
        <v/>
      </c>
      <c r="P547" s="14" t="str">
        <f ca="1"/>
        <v>Low Cap</v>
      </c>
    </row>
    <row r="548" spans="11:16">
      <c r="K548" s="14" t="str">
        <v/>
      </c>
      <c r="L548" s="14" t="str">
        <v/>
      </c>
      <c r="O548" s="14" t="str">
        <v/>
      </c>
      <c r="P548" s="14" t="str">
        <f ca="1"/>
        <v>Low Cap</v>
      </c>
    </row>
    <row r="549" spans="11:16">
      <c r="K549" s="14" t="str">
        <v/>
      </c>
      <c r="L549" s="14" t="str">
        <v/>
      </c>
      <c r="O549" s="14" t="str">
        <v/>
      </c>
      <c r="P549" s="14" t="str">
        <f ca="1"/>
        <v>Low Cap</v>
      </c>
    </row>
    <row r="550" spans="11:16">
      <c r="K550" s="14" t="str">
        <v/>
      </c>
      <c r="L550" s="14" t="str">
        <v/>
      </c>
      <c r="O550" s="14" t="str">
        <v/>
      </c>
      <c r="P550" s="14" t="str">
        <f ca="1"/>
        <v>Low Cap</v>
      </c>
    </row>
    <row r="551" spans="11:16">
      <c r="K551" s="14" t="str">
        <v/>
      </c>
      <c r="L551" s="14" t="str">
        <v/>
      </c>
      <c r="O551" s="14" t="str">
        <v/>
      </c>
      <c r="P551" s="14" t="str">
        <f ca="1"/>
        <v>Low Cap</v>
      </c>
    </row>
    <row r="552" spans="11:16">
      <c r="K552" s="14" t="str">
        <v/>
      </c>
      <c r="L552" s="14" t="str">
        <v/>
      </c>
      <c r="O552" s="14" t="str">
        <v/>
      </c>
      <c r="P552" s="14" t="str">
        <f ca="1"/>
        <v>Low Cap</v>
      </c>
    </row>
    <row r="553" spans="11:16">
      <c r="K553" s="14" t="str">
        <v/>
      </c>
      <c r="L553" s="14" t="str">
        <v/>
      </c>
      <c r="O553" s="14" t="str">
        <v/>
      </c>
      <c r="P553" s="14" t="str">
        <f ca="1"/>
        <v>Low Cap</v>
      </c>
    </row>
    <row r="554" spans="11:16">
      <c r="K554" s="14" t="str">
        <v/>
      </c>
      <c r="L554" s="14" t="str">
        <v/>
      </c>
      <c r="O554" s="14" t="str">
        <v/>
      </c>
      <c r="P554" s="14" t="str">
        <f ca="1"/>
        <v>Low Cap</v>
      </c>
    </row>
    <row r="555" spans="11:16">
      <c r="K555" s="14" t="str">
        <v/>
      </c>
      <c r="L555" s="14" t="str">
        <v/>
      </c>
      <c r="O555" s="14" t="str">
        <v/>
      </c>
      <c r="P555" s="14" t="str">
        <f ca="1"/>
        <v>Low Cap</v>
      </c>
    </row>
    <row r="556" spans="11:16">
      <c r="K556" s="14" t="str">
        <v/>
      </c>
      <c r="L556" s="14" t="str">
        <v/>
      </c>
      <c r="O556" s="14" t="str">
        <v/>
      </c>
      <c r="P556" s="14" t="str">
        <f ca="1"/>
        <v>Low Cap</v>
      </c>
    </row>
    <row r="557" spans="11:16">
      <c r="K557" s="14" t="str">
        <v/>
      </c>
      <c r="L557" s="14" t="str">
        <v/>
      </c>
      <c r="O557" s="14" t="str">
        <v/>
      </c>
      <c r="P557" s="14" t="str">
        <f ca="1"/>
        <v>Low Cap</v>
      </c>
    </row>
    <row r="558" spans="11:16">
      <c r="K558" s="14" t="str">
        <v/>
      </c>
      <c r="L558" s="14" t="str">
        <v/>
      </c>
      <c r="O558" s="14" t="str">
        <v/>
      </c>
      <c r="P558" s="14" t="str">
        <f ca="1"/>
        <v>Low Cap</v>
      </c>
    </row>
    <row r="559" spans="11:16">
      <c r="K559" s="14" t="str">
        <v/>
      </c>
      <c r="L559" s="14" t="str">
        <v/>
      </c>
      <c r="O559" s="14" t="str">
        <v/>
      </c>
      <c r="P559" s="14" t="str">
        <f ca="1"/>
        <v>Low Cap</v>
      </c>
    </row>
    <row r="560" spans="11:16">
      <c r="K560" s="14" t="str">
        <v/>
      </c>
      <c r="L560" s="14" t="str">
        <v/>
      </c>
      <c r="O560" s="14" t="str">
        <v/>
      </c>
      <c r="P560" s="14" t="str">
        <f ca="1"/>
        <v>Low Cap</v>
      </c>
    </row>
    <row r="561" spans="11:16">
      <c r="K561" s="14" t="str">
        <v/>
      </c>
      <c r="L561" s="14" t="str">
        <v/>
      </c>
      <c r="O561" s="14" t="str">
        <v/>
      </c>
      <c r="P561" s="14" t="str">
        <f ca="1"/>
        <v>Low Cap</v>
      </c>
    </row>
    <row r="562" spans="11:16">
      <c r="K562" s="14" t="str">
        <v/>
      </c>
      <c r="L562" s="14" t="str">
        <v/>
      </c>
      <c r="O562" s="14" t="str">
        <v/>
      </c>
      <c r="P562" s="14" t="str">
        <f ca="1"/>
        <v>Low Cap</v>
      </c>
    </row>
    <row r="563" spans="11:16">
      <c r="K563" s="14" t="str">
        <v/>
      </c>
      <c r="L563" s="14" t="str">
        <v/>
      </c>
      <c r="O563" s="14" t="str">
        <v/>
      </c>
      <c r="P563" s="14" t="str">
        <f ca="1"/>
        <v>Low Cap</v>
      </c>
    </row>
    <row r="564" spans="11:16">
      <c r="K564" s="14" t="str">
        <v/>
      </c>
      <c r="L564" s="14" t="str">
        <v/>
      </c>
      <c r="O564" s="14" t="str">
        <v/>
      </c>
      <c r="P564" s="14" t="str">
        <f ca="1"/>
        <v>Low Cap</v>
      </c>
    </row>
    <row r="565" spans="11:16">
      <c r="K565" s="14" t="str">
        <v/>
      </c>
      <c r="L565" s="14" t="str">
        <v/>
      </c>
      <c r="O565" s="14" t="str">
        <v/>
      </c>
      <c r="P565" s="14" t="str">
        <f ca="1"/>
        <v>Low Cap</v>
      </c>
    </row>
    <row r="566" spans="11:16">
      <c r="K566" s="14" t="str">
        <v/>
      </c>
      <c r="L566" s="14" t="str">
        <v/>
      </c>
      <c r="O566" s="14" t="str">
        <v/>
      </c>
      <c r="P566" s="14" t="str">
        <f ca="1"/>
        <v>Low Cap</v>
      </c>
    </row>
    <row r="567" spans="11:16">
      <c r="K567" s="14" t="str">
        <v/>
      </c>
      <c r="L567" s="14" t="str">
        <v/>
      </c>
      <c r="O567" s="14" t="str">
        <v/>
      </c>
      <c r="P567" s="14" t="str">
        <f ca="1"/>
        <v>Low Cap</v>
      </c>
    </row>
    <row r="568" spans="11:16">
      <c r="K568" s="14" t="str">
        <v/>
      </c>
      <c r="L568" s="14" t="str">
        <v/>
      </c>
      <c r="O568" s="14" t="str">
        <v/>
      </c>
      <c r="P568" s="14" t="str">
        <f ca="1"/>
        <v>Low Cap</v>
      </c>
    </row>
    <row r="569" spans="11:16">
      <c r="K569" s="14" t="str">
        <v/>
      </c>
      <c r="L569" s="14" t="str">
        <v/>
      </c>
      <c r="O569" s="14" t="str">
        <v/>
      </c>
      <c r="P569" s="14" t="str">
        <f ca="1"/>
        <v>Low Cap</v>
      </c>
    </row>
    <row r="570" spans="11:16">
      <c r="K570" s="14" t="str">
        <v/>
      </c>
      <c r="L570" s="14" t="str">
        <v/>
      </c>
      <c r="O570" s="14" t="str">
        <v/>
      </c>
      <c r="P570" s="14" t="str">
        <f ca="1"/>
        <v>Low Cap</v>
      </c>
    </row>
    <row r="571" spans="11:16">
      <c r="K571" s="14" t="str">
        <v/>
      </c>
      <c r="L571" s="14" t="str">
        <v/>
      </c>
      <c r="O571" s="14" t="str">
        <v/>
      </c>
      <c r="P571" s="14" t="str">
        <f ca="1"/>
        <v>Low Cap</v>
      </c>
    </row>
    <row r="572" spans="11:16">
      <c r="K572" s="14" t="str">
        <v/>
      </c>
      <c r="L572" s="14" t="str">
        <v/>
      </c>
      <c r="O572" s="14" t="str">
        <v/>
      </c>
      <c r="P572" s="14" t="str">
        <f ca="1"/>
        <v>Low Cap</v>
      </c>
    </row>
    <row r="573" spans="11:16">
      <c r="K573" s="14" t="str">
        <v/>
      </c>
      <c r="L573" s="14" t="str">
        <v/>
      </c>
      <c r="O573" s="14" t="str">
        <v/>
      </c>
      <c r="P573" s="14" t="str">
        <f ca="1"/>
        <v>Low Cap</v>
      </c>
    </row>
    <row r="574" spans="11:16">
      <c r="K574" s="14" t="str">
        <v/>
      </c>
      <c r="L574" s="14" t="str">
        <v/>
      </c>
      <c r="O574" s="14" t="str">
        <v/>
      </c>
      <c r="P574" s="14" t="str">
        <f ca="1"/>
        <v>Low Cap</v>
      </c>
    </row>
    <row r="575" spans="11:16">
      <c r="K575" s="14" t="str">
        <v/>
      </c>
      <c r="L575" s="14" t="str">
        <v/>
      </c>
      <c r="O575" s="14" t="str">
        <v/>
      </c>
      <c r="P575" s="14" t="str">
        <f ca="1"/>
        <v>Low Cap</v>
      </c>
    </row>
    <row r="576" spans="11:16">
      <c r="K576" s="14" t="str">
        <v/>
      </c>
      <c r="L576" s="14" t="str">
        <v/>
      </c>
      <c r="O576" s="14" t="str">
        <v/>
      </c>
      <c r="P576" s="14" t="str">
        <f ca="1"/>
        <v>Low Cap</v>
      </c>
    </row>
    <row r="577" spans="11:16">
      <c r="K577" s="14" t="str">
        <v/>
      </c>
      <c r="L577" s="14" t="str">
        <v/>
      </c>
      <c r="O577" s="14" t="str">
        <v/>
      </c>
      <c r="P577" s="14" t="str">
        <f ca="1"/>
        <v>Low Cap</v>
      </c>
    </row>
    <row r="578" spans="11:16">
      <c r="K578" s="14" t="str">
        <v/>
      </c>
      <c r="L578" s="14" t="str">
        <v/>
      </c>
      <c r="O578" s="14" t="str">
        <v/>
      </c>
      <c r="P578" s="14" t="str">
        <f ca="1"/>
        <v>Low Cap</v>
      </c>
    </row>
    <row r="579" spans="11:16">
      <c r="K579" s="14" t="str">
        <v/>
      </c>
      <c r="L579" s="14" t="str">
        <v/>
      </c>
      <c r="O579" s="14" t="str">
        <v/>
      </c>
      <c r="P579" s="14" t="str">
        <f ca="1"/>
        <v>Low Cap</v>
      </c>
    </row>
    <row r="580" spans="11:16">
      <c r="K580" s="14" t="str">
        <v/>
      </c>
      <c r="L580" s="14" t="str">
        <v/>
      </c>
      <c r="O580" s="14" t="str">
        <v/>
      </c>
      <c r="P580" s="14" t="str">
        <f ca="1"/>
        <v>Low Cap</v>
      </c>
    </row>
    <row r="581" spans="11:16">
      <c r="K581" s="14" t="str">
        <v/>
      </c>
      <c r="L581" s="14" t="str">
        <v/>
      </c>
      <c r="O581" s="14" t="str">
        <v/>
      </c>
      <c r="P581" s="14" t="str">
        <f ca="1"/>
        <v>Low Cap</v>
      </c>
    </row>
    <row r="582" spans="11:16">
      <c r="K582" s="14" t="str">
        <v/>
      </c>
      <c r="L582" s="14" t="str">
        <v/>
      </c>
      <c r="O582" s="14" t="str">
        <v/>
      </c>
      <c r="P582" s="14" t="str">
        <f ca="1"/>
        <v>Low Cap</v>
      </c>
    </row>
    <row r="583" spans="11:16">
      <c r="K583" s="14" t="str">
        <v/>
      </c>
      <c r="L583" s="14" t="str">
        <v/>
      </c>
      <c r="O583" s="14" t="str">
        <v/>
      </c>
      <c r="P583" s="14" t="str">
        <f ca="1"/>
        <v>Low Cap</v>
      </c>
    </row>
    <row r="584" spans="11:16">
      <c r="K584" s="14" t="str">
        <v/>
      </c>
      <c r="L584" s="14" t="str">
        <v/>
      </c>
      <c r="O584" s="14" t="str">
        <v/>
      </c>
      <c r="P584" s="14" t="str">
        <f ca="1"/>
        <v>Low Cap</v>
      </c>
    </row>
    <row r="585" spans="11:16">
      <c r="K585" s="14" t="str">
        <v/>
      </c>
      <c r="L585" s="14" t="str">
        <v/>
      </c>
      <c r="O585" s="14" t="str">
        <v/>
      </c>
      <c r="P585" s="14" t="str">
        <f ca="1"/>
        <v>Low Cap</v>
      </c>
    </row>
    <row r="586" spans="11:16">
      <c r="K586" s="14" t="str">
        <v/>
      </c>
      <c r="L586" s="14" t="str">
        <v/>
      </c>
      <c r="O586" s="14" t="str">
        <v/>
      </c>
      <c r="P586" s="14" t="str">
        <f ca="1"/>
        <v>Low Cap</v>
      </c>
    </row>
    <row r="587" spans="11:16">
      <c r="K587" s="14" t="str">
        <v/>
      </c>
      <c r="L587" s="14" t="str">
        <v/>
      </c>
      <c r="O587" s="14" t="str">
        <v/>
      </c>
      <c r="P587" s="14" t="str">
        <f ca="1"/>
        <v>Low Cap</v>
      </c>
    </row>
    <row r="588" spans="11:16">
      <c r="K588" s="14" t="str">
        <v/>
      </c>
      <c r="L588" s="14" t="str">
        <v/>
      </c>
      <c r="O588" s="14" t="str">
        <v/>
      </c>
      <c r="P588" s="14" t="str">
        <f ca="1"/>
        <v>Low Cap</v>
      </c>
    </row>
    <row r="589" spans="11:16">
      <c r="K589" s="14" t="str">
        <v/>
      </c>
      <c r="L589" s="14" t="str">
        <v/>
      </c>
      <c r="O589" s="14" t="str">
        <v/>
      </c>
      <c r="P589" s="14" t="str">
        <f ca="1"/>
        <v>Low Cap</v>
      </c>
    </row>
    <row r="590" spans="11:16">
      <c r="K590" s="14" t="str">
        <v/>
      </c>
      <c r="L590" s="14" t="str">
        <v/>
      </c>
      <c r="O590" s="14" t="str">
        <v/>
      </c>
      <c r="P590" s="14" t="str">
        <f ca="1"/>
        <v>Low Cap</v>
      </c>
    </row>
    <row r="591" spans="11:16">
      <c r="K591" s="14" t="str">
        <v/>
      </c>
      <c r="L591" s="14" t="str">
        <v/>
      </c>
      <c r="O591" s="14" t="str">
        <v/>
      </c>
      <c r="P591" s="14" t="str">
        <f ca="1"/>
        <v>Low Cap</v>
      </c>
    </row>
    <row r="592" spans="11:16">
      <c r="K592" s="14" t="str">
        <v/>
      </c>
      <c r="L592" s="14" t="str">
        <v/>
      </c>
      <c r="O592" s="14" t="str">
        <v/>
      </c>
      <c r="P592" s="14" t="str">
        <f ca="1"/>
        <v>Low Cap</v>
      </c>
    </row>
    <row r="593" spans="11:16">
      <c r="K593" s="14" t="str">
        <v/>
      </c>
      <c r="L593" s="14" t="str">
        <v/>
      </c>
      <c r="O593" s="14" t="str">
        <v/>
      </c>
      <c r="P593" s="14" t="str">
        <f ca="1"/>
        <v>Low Cap</v>
      </c>
    </row>
    <row r="594" spans="11:16">
      <c r="K594" s="14" t="str">
        <v/>
      </c>
      <c r="L594" s="14" t="str">
        <v/>
      </c>
      <c r="O594" s="14" t="str">
        <v/>
      </c>
      <c r="P594" s="14" t="str">
        <f ca="1"/>
        <v>Low Cap</v>
      </c>
    </row>
    <row r="595" spans="11:16">
      <c r="K595" s="14" t="str">
        <v/>
      </c>
      <c r="L595" s="14" t="str">
        <v/>
      </c>
      <c r="O595" s="14" t="str">
        <v/>
      </c>
      <c r="P595" s="14" t="str">
        <f ca="1"/>
        <v>Low Cap</v>
      </c>
    </row>
    <row r="596" spans="11:16">
      <c r="K596" s="14" t="str">
        <v/>
      </c>
      <c r="L596" s="14" t="str">
        <v/>
      </c>
      <c r="O596" s="14" t="str">
        <v/>
      </c>
      <c r="P596" s="14" t="str">
        <f ca="1"/>
        <v>Low Cap</v>
      </c>
    </row>
    <row r="597" spans="11:16">
      <c r="K597" s="14" t="str">
        <v/>
      </c>
      <c r="L597" s="14" t="str">
        <v/>
      </c>
      <c r="O597" s="14" t="str">
        <v/>
      </c>
      <c r="P597" s="14" t="str">
        <f ca="1"/>
        <v>Low Cap</v>
      </c>
    </row>
    <row r="598" spans="11:16">
      <c r="K598" s="14" t="str">
        <v/>
      </c>
      <c r="L598" s="14" t="str">
        <v/>
      </c>
      <c r="O598" s="14" t="str">
        <v/>
      </c>
      <c r="P598" s="14" t="str">
        <f ca="1"/>
        <v>Low Cap</v>
      </c>
    </row>
    <row r="599" spans="11:16">
      <c r="K599" s="14" t="str">
        <v/>
      </c>
      <c r="L599" s="14" t="str">
        <v/>
      </c>
      <c r="O599" s="14" t="str">
        <v/>
      </c>
      <c r="P599" s="14" t="str">
        <f ca="1"/>
        <v>Low Cap</v>
      </c>
    </row>
    <row r="600" spans="11:16">
      <c r="K600" s="14" t="str">
        <v/>
      </c>
      <c r="L600" s="14" t="str">
        <v/>
      </c>
      <c r="O600" s="14" t="str">
        <v/>
      </c>
      <c r="P600" s="14" t="str">
        <f ca="1"/>
        <v>Low Cap</v>
      </c>
    </row>
    <row r="601" spans="11:16">
      <c r="K601" s="14" t="str">
        <v/>
      </c>
      <c r="L601" s="14" t="str">
        <v/>
      </c>
      <c r="O601" s="14" t="str">
        <v/>
      </c>
      <c r="P601" s="14" t="str">
        <f ca="1"/>
        <v>Low Cap</v>
      </c>
    </row>
    <row r="602" spans="11:16">
      <c r="K602" s="14" t="str">
        <v/>
      </c>
      <c r="L602" s="14" t="str">
        <v/>
      </c>
      <c r="O602" s="14" t="str">
        <v/>
      </c>
      <c r="P602" s="14" t="str">
        <f ca="1"/>
        <v>Low Cap</v>
      </c>
    </row>
    <row r="603" spans="11:16">
      <c r="K603" s="14" t="str">
        <v/>
      </c>
      <c r="L603" s="14" t="str">
        <v/>
      </c>
      <c r="O603" s="14" t="str">
        <v/>
      </c>
      <c r="P603" s="14" t="str">
        <f ca="1"/>
        <v>Low Cap</v>
      </c>
    </row>
    <row r="604" spans="11:16">
      <c r="K604" s="14" t="str">
        <v/>
      </c>
      <c r="L604" s="14" t="str">
        <v/>
      </c>
      <c r="O604" s="14" t="str">
        <v/>
      </c>
      <c r="P604" s="14" t="str">
        <f ca="1"/>
        <v>Low Cap</v>
      </c>
    </row>
    <row r="605" spans="11:16">
      <c r="K605" s="14" t="str">
        <v/>
      </c>
      <c r="L605" s="14" t="str">
        <v/>
      </c>
      <c r="O605" s="14" t="str">
        <v/>
      </c>
      <c r="P605" s="14" t="str">
        <f ca="1"/>
        <v>Low Cap</v>
      </c>
    </row>
    <row r="606" spans="11:16">
      <c r="K606" s="14" t="str">
        <v/>
      </c>
      <c r="L606" s="14" t="str">
        <v/>
      </c>
      <c r="O606" s="14" t="str">
        <v/>
      </c>
      <c r="P606" s="14" t="str">
        <f ca="1"/>
        <v>Low Cap</v>
      </c>
    </row>
    <row r="607" spans="11:16">
      <c r="K607" s="14" t="str">
        <v/>
      </c>
      <c r="L607" s="14" t="str">
        <v/>
      </c>
      <c r="O607" s="14" t="str">
        <v/>
      </c>
      <c r="P607" s="14" t="str">
        <f ca="1"/>
        <v>Low Cap</v>
      </c>
    </row>
    <row r="608" spans="11:16">
      <c r="K608" s="14" t="str">
        <v/>
      </c>
      <c r="L608" s="14" t="str">
        <v/>
      </c>
      <c r="O608" s="14" t="str">
        <v/>
      </c>
      <c r="P608" s="14" t="str">
        <f ca="1"/>
        <v>Low Cap</v>
      </c>
    </row>
    <row r="609" spans="11:16">
      <c r="K609" s="14" t="str">
        <v/>
      </c>
      <c r="L609" s="14" t="str">
        <v/>
      </c>
      <c r="O609" s="14" t="str">
        <v/>
      </c>
      <c r="P609" s="14" t="str">
        <f ca="1"/>
        <v>Low Cap</v>
      </c>
    </row>
    <row r="610" spans="11:16">
      <c r="K610" s="14" t="str">
        <v/>
      </c>
      <c r="L610" s="14" t="str">
        <v/>
      </c>
      <c r="O610" s="14" t="str">
        <v/>
      </c>
      <c r="P610" s="14" t="str">
        <f ca="1"/>
        <v>Low Cap</v>
      </c>
    </row>
    <row r="611" spans="11:16">
      <c r="K611" s="14" t="str">
        <v/>
      </c>
      <c r="L611" s="14" t="str">
        <v/>
      </c>
      <c r="O611" s="14" t="str">
        <v/>
      </c>
      <c r="P611" s="14" t="str">
        <f ca="1"/>
        <v>Low Cap</v>
      </c>
    </row>
    <row r="612" spans="11:16">
      <c r="K612" s="14" t="str">
        <v/>
      </c>
      <c r="L612" s="14" t="str">
        <v/>
      </c>
      <c r="O612" s="14" t="str">
        <v/>
      </c>
      <c r="P612" s="14" t="str">
        <f ca="1"/>
        <v>Low Cap</v>
      </c>
    </row>
    <row r="613" spans="11:16">
      <c r="K613" s="14" t="str">
        <v/>
      </c>
      <c r="L613" s="14" t="str">
        <v/>
      </c>
      <c r="O613" s="14" t="str">
        <v/>
      </c>
      <c r="P613" s="14" t="str">
        <f ca="1"/>
        <v>Low Cap</v>
      </c>
    </row>
    <row r="614" spans="11:16">
      <c r="K614" s="14" t="str">
        <v/>
      </c>
      <c r="L614" s="14" t="str">
        <v/>
      </c>
      <c r="O614" s="14" t="str">
        <v/>
      </c>
      <c r="P614" s="14" t="str">
        <f ca="1"/>
        <v>Low Cap</v>
      </c>
    </row>
    <row r="615" spans="11:16">
      <c r="K615" s="14" t="str">
        <v/>
      </c>
      <c r="L615" s="14" t="str">
        <v/>
      </c>
      <c r="O615" s="14" t="str">
        <v/>
      </c>
      <c r="P615" s="14" t="str">
        <f ca="1"/>
        <v>Low Cap</v>
      </c>
    </row>
    <row r="616" spans="11:16">
      <c r="K616" s="14" t="str">
        <v/>
      </c>
      <c r="L616" s="14" t="str">
        <v/>
      </c>
      <c r="O616" s="14" t="str">
        <v/>
      </c>
      <c r="P616" s="14" t="str">
        <f ca="1"/>
        <v>Low Cap</v>
      </c>
    </row>
    <row r="617" spans="11:16">
      <c r="K617" s="14" t="str">
        <v/>
      </c>
      <c r="L617" s="14" t="str">
        <v/>
      </c>
      <c r="O617" s="14" t="str">
        <v/>
      </c>
      <c r="P617" s="14" t="str">
        <f ca="1"/>
        <v>Low Cap</v>
      </c>
    </row>
    <row r="618" spans="11:16">
      <c r="K618" s="14" t="str">
        <v/>
      </c>
      <c r="L618" s="14" t="str">
        <v/>
      </c>
      <c r="O618" s="14" t="str">
        <v/>
      </c>
      <c r="P618" s="14" t="str">
        <f ca="1"/>
        <v>Low Cap</v>
      </c>
    </row>
    <row r="619" spans="11:16">
      <c r="K619" s="14" t="str">
        <v/>
      </c>
      <c r="L619" s="14" t="str">
        <v/>
      </c>
      <c r="O619" s="14" t="str">
        <v/>
      </c>
      <c r="P619" s="14" t="str">
        <f ca="1"/>
        <v>Low Cap</v>
      </c>
    </row>
    <row r="620" spans="11:16">
      <c r="K620" s="14" t="str">
        <v/>
      </c>
      <c r="L620" s="14" t="str">
        <v/>
      </c>
      <c r="O620" s="14" t="str">
        <v/>
      </c>
      <c r="P620" s="14" t="str">
        <f ca="1"/>
        <v>Low Cap</v>
      </c>
    </row>
    <row r="621" spans="11:16">
      <c r="K621" s="14" t="str">
        <v/>
      </c>
      <c r="L621" s="14" t="str">
        <v/>
      </c>
      <c r="O621" s="14" t="str">
        <v/>
      </c>
      <c r="P621" s="14" t="str">
        <f ca="1"/>
        <v>Low Cap</v>
      </c>
    </row>
    <row r="622" spans="11:16">
      <c r="K622" s="14" t="str">
        <v/>
      </c>
      <c r="L622" s="14" t="str">
        <v/>
      </c>
      <c r="O622" s="14" t="str">
        <v/>
      </c>
      <c r="P622" s="14" t="str">
        <f ca="1"/>
        <v>Low Cap</v>
      </c>
    </row>
    <row r="623" spans="11:16">
      <c r="K623" s="14" t="str">
        <v/>
      </c>
      <c r="L623" s="14" t="str">
        <v/>
      </c>
      <c r="O623" s="14" t="str">
        <v/>
      </c>
      <c r="P623" s="14" t="str">
        <f ca="1"/>
        <v>Low Cap</v>
      </c>
    </row>
    <row r="624" spans="11:16">
      <c r="K624" s="14" t="str">
        <v/>
      </c>
      <c r="L624" s="14" t="str">
        <v/>
      </c>
      <c r="O624" s="14" t="str">
        <v/>
      </c>
      <c r="P624" s="14" t="str">
        <f ca="1"/>
        <v>Low Cap</v>
      </c>
    </row>
    <row r="625" spans="11:16">
      <c r="K625" s="14" t="str">
        <v/>
      </c>
      <c r="L625" s="14" t="str">
        <v/>
      </c>
      <c r="O625" s="14" t="str">
        <v/>
      </c>
      <c r="P625" s="14" t="str">
        <f ca="1"/>
        <v>Low Cap</v>
      </c>
    </row>
    <row r="626" spans="11:16">
      <c r="K626" s="14" t="str">
        <v/>
      </c>
      <c r="L626" s="14" t="str">
        <v/>
      </c>
      <c r="O626" s="14" t="str">
        <v/>
      </c>
      <c r="P626" s="14" t="str">
        <f ca="1"/>
        <v>Low Cap</v>
      </c>
    </row>
    <row r="627" spans="11:16">
      <c r="K627" s="14" t="str">
        <v/>
      </c>
      <c r="L627" s="14" t="str">
        <v/>
      </c>
      <c r="O627" s="14" t="str">
        <v/>
      </c>
      <c r="P627" s="14" t="str">
        <f ca="1"/>
        <v>Low Cap</v>
      </c>
    </row>
    <row r="628" spans="11:16">
      <c r="K628" s="14" t="str">
        <v/>
      </c>
      <c r="L628" s="14" t="str">
        <v/>
      </c>
      <c r="O628" s="14" t="str">
        <v/>
      </c>
      <c r="P628" s="14" t="str">
        <f ca="1"/>
        <v>Low Cap</v>
      </c>
    </row>
    <row r="629" spans="11:16">
      <c r="K629" s="14" t="str">
        <v/>
      </c>
      <c r="L629" s="14" t="str">
        <v/>
      </c>
      <c r="O629" s="14" t="str">
        <v/>
      </c>
      <c r="P629" s="14" t="str">
        <f ca="1"/>
        <v>Low Cap</v>
      </c>
    </row>
    <row r="630" spans="11:16">
      <c r="K630" s="14" t="str">
        <v/>
      </c>
      <c r="L630" s="14" t="str">
        <v/>
      </c>
      <c r="O630" s="14" t="str">
        <v/>
      </c>
      <c r="P630" s="14" t="str">
        <f ca="1"/>
        <v>Low Cap</v>
      </c>
    </row>
    <row r="631" spans="11:16">
      <c r="K631" s="14" t="str">
        <v/>
      </c>
      <c r="L631" s="14" t="str">
        <v/>
      </c>
      <c r="O631" s="14" t="str">
        <v/>
      </c>
      <c r="P631" s="14" t="str">
        <f ca="1"/>
        <v>Low Cap</v>
      </c>
    </row>
    <row r="632" spans="11:16">
      <c r="K632" s="14" t="str">
        <v/>
      </c>
      <c r="L632" s="14" t="str">
        <v/>
      </c>
      <c r="O632" s="14" t="str">
        <v/>
      </c>
      <c r="P632" s="14" t="str">
        <f ca="1"/>
        <v>Low Cap</v>
      </c>
    </row>
    <row r="633" spans="11:16">
      <c r="K633" s="14" t="str">
        <v/>
      </c>
      <c r="L633" s="14" t="str">
        <v/>
      </c>
      <c r="O633" s="14" t="str">
        <v/>
      </c>
      <c r="P633" s="14" t="str">
        <f ca="1"/>
        <v>Low Cap</v>
      </c>
    </row>
    <row r="634" spans="11:16">
      <c r="K634" s="14" t="str">
        <v/>
      </c>
      <c r="L634" s="14" t="str">
        <v/>
      </c>
      <c r="O634" s="14" t="str">
        <v/>
      </c>
      <c r="P634" s="14" t="str">
        <f ca="1"/>
        <v>Low Cap</v>
      </c>
    </row>
    <row r="635" spans="11:16">
      <c r="K635" s="14" t="str">
        <v/>
      </c>
      <c r="L635" s="14" t="str">
        <v/>
      </c>
      <c r="O635" s="14" t="str">
        <v/>
      </c>
      <c r="P635" s="14" t="str">
        <f ca="1"/>
        <v>Low Cap</v>
      </c>
    </row>
    <row r="636" spans="11:16">
      <c r="K636" s="14" t="str">
        <v/>
      </c>
      <c r="L636" s="14" t="str">
        <v/>
      </c>
      <c r="O636" s="14" t="str">
        <v/>
      </c>
      <c r="P636" s="14" t="str">
        <f ca="1"/>
        <v>Low Cap</v>
      </c>
    </row>
    <row r="637" spans="11:16">
      <c r="K637" s="14" t="str">
        <v/>
      </c>
      <c r="L637" s="14" t="str">
        <v/>
      </c>
      <c r="O637" s="14" t="str">
        <v/>
      </c>
      <c r="P637" s="14" t="str">
        <f ca="1"/>
        <v>Low Cap</v>
      </c>
    </row>
    <row r="638" spans="11:16">
      <c r="K638" s="14" t="str">
        <v/>
      </c>
      <c r="L638" s="14" t="str">
        <v/>
      </c>
      <c r="O638" s="14" t="str">
        <v/>
      </c>
      <c r="P638" s="14" t="str">
        <f ca="1"/>
        <v>Low Cap</v>
      </c>
    </row>
    <row r="639" spans="11:16">
      <c r="K639" s="14" t="str">
        <v/>
      </c>
      <c r="L639" s="14" t="str">
        <v/>
      </c>
      <c r="O639" s="14" t="str">
        <v/>
      </c>
      <c r="P639" s="14" t="str">
        <f ca="1"/>
        <v>Low Cap</v>
      </c>
    </row>
    <row r="640" spans="11:16">
      <c r="K640" s="14" t="str">
        <v/>
      </c>
      <c r="L640" s="14" t="str">
        <v/>
      </c>
      <c r="O640" s="14" t="str">
        <v/>
      </c>
      <c r="P640" s="14" t="str">
        <f ca="1"/>
        <v>Low Cap</v>
      </c>
    </row>
    <row r="641" spans="11:16">
      <c r="K641" s="14" t="str">
        <v/>
      </c>
      <c r="L641" s="14" t="str">
        <v/>
      </c>
      <c r="O641" s="14" t="str">
        <v/>
      </c>
      <c r="P641" s="14" t="str">
        <f ca="1"/>
        <v>Low Cap</v>
      </c>
    </row>
    <row r="642" spans="11:16">
      <c r="K642" s="14" t="str">
        <v/>
      </c>
      <c r="L642" s="14" t="str">
        <v/>
      </c>
      <c r="O642" s="14" t="str">
        <v/>
      </c>
      <c r="P642" s="14" t="str">
        <f ca="1"/>
        <v>Low Cap</v>
      </c>
    </row>
    <row r="643" spans="11:16">
      <c r="K643" s="14" t="str">
        <v/>
      </c>
      <c r="L643" s="14" t="str">
        <v/>
      </c>
      <c r="O643" s="14" t="str">
        <v/>
      </c>
      <c r="P643" s="14" t="str">
        <f ca="1"/>
        <v>Low Cap</v>
      </c>
    </row>
    <row r="644" spans="11:16">
      <c r="K644" s="14" t="str">
        <v/>
      </c>
      <c r="L644" s="14" t="str">
        <v/>
      </c>
      <c r="O644" s="14" t="str">
        <v/>
      </c>
      <c r="P644" s="14" t="str">
        <f ca="1"/>
        <v>Low Cap</v>
      </c>
    </row>
    <row r="645" spans="11:16">
      <c r="K645" s="14" t="str">
        <v/>
      </c>
      <c r="L645" s="14" t="str">
        <v/>
      </c>
      <c r="O645" s="14" t="str">
        <v/>
      </c>
      <c r="P645" s="14" t="str">
        <f ca="1"/>
        <v>Low Cap</v>
      </c>
    </row>
    <row r="646" spans="11:16">
      <c r="K646" s="14" t="str">
        <v/>
      </c>
      <c r="L646" s="14" t="str">
        <v/>
      </c>
      <c r="O646" s="14" t="str">
        <v/>
      </c>
      <c r="P646" s="14" t="str">
        <f ca="1"/>
        <v>Low Cap</v>
      </c>
    </row>
    <row r="647" spans="11:16">
      <c r="K647" s="14" t="str">
        <v/>
      </c>
      <c r="L647" s="14" t="str">
        <v/>
      </c>
      <c r="O647" s="14" t="str">
        <v/>
      </c>
      <c r="P647" s="14" t="str">
        <f ca="1"/>
        <v>Low Cap</v>
      </c>
    </row>
    <row r="648" spans="11:16">
      <c r="K648" s="14" t="str">
        <v/>
      </c>
      <c r="L648" s="14" t="str">
        <v/>
      </c>
      <c r="O648" s="14" t="str">
        <v/>
      </c>
      <c r="P648" s="14" t="str">
        <f ca="1"/>
        <v>Low Cap</v>
      </c>
    </row>
    <row r="649" spans="11:16">
      <c r="K649" s="14" t="str">
        <v/>
      </c>
      <c r="L649" s="14" t="str">
        <v/>
      </c>
      <c r="O649" s="14" t="str">
        <v/>
      </c>
      <c r="P649" s="14" t="str">
        <f ca="1"/>
        <v>Low Cap</v>
      </c>
    </row>
    <row r="650" spans="11:16">
      <c r="K650" s="14" t="str">
        <v/>
      </c>
      <c r="L650" s="14" t="str">
        <v/>
      </c>
      <c r="O650" s="14" t="str">
        <v/>
      </c>
      <c r="P650" s="14" t="str">
        <f ca="1"/>
        <v>Low Cap</v>
      </c>
    </row>
    <row r="651" spans="11:16">
      <c r="K651" s="14" t="str">
        <v/>
      </c>
      <c r="L651" s="14" t="str">
        <v/>
      </c>
      <c r="O651" s="14" t="str">
        <v/>
      </c>
      <c r="P651" s="14" t="str">
        <f ca="1"/>
        <v>Low Cap</v>
      </c>
    </row>
    <row r="652" spans="11:16">
      <c r="K652" s="14" t="str">
        <v/>
      </c>
      <c r="L652" s="14" t="str">
        <v/>
      </c>
      <c r="O652" s="14" t="str">
        <v/>
      </c>
      <c r="P652" s="14" t="str">
        <f ca="1"/>
        <v>Low Cap</v>
      </c>
    </row>
    <row r="653" spans="11:16">
      <c r="K653" s="14" t="str">
        <v/>
      </c>
      <c r="L653" s="14" t="str">
        <v/>
      </c>
      <c r="O653" s="14" t="str">
        <v/>
      </c>
      <c r="P653" s="14" t="str">
        <f ca="1"/>
        <v>Low Cap</v>
      </c>
    </row>
    <row r="654" spans="11:16">
      <c r="K654" s="14" t="str">
        <v/>
      </c>
      <c r="L654" s="14" t="str">
        <v/>
      </c>
      <c r="O654" s="14" t="str">
        <v/>
      </c>
      <c r="P654" s="14" t="str">
        <f ca="1"/>
        <v>Low Cap</v>
      </c>
    </row>
    <row r="655" spans="11:16">
      <c r="K655" s="14" t="str">
        <v/>
      </c>
      <c r="L655" s="14" t="str">
        <v/>
      </c>
      <c r="O655" s="14" t="str">
        <v/>
      </c>
      <c r="P655" s="14" t="str">
        <f ca="1"/>
        <v>Low Cap</v>
      </c>
    </row>
    <row r="656" spans="11:16">
      <c r="K656" s="14" t="str">
        <v/>
      </c>
      <c r="L656" s="14" t="str">
        <v/>
      </c>
      <c r="O656" s="14" t="str">
        <v/>
      </c>
      <c r="P656" s="14" t="str">
        <f ca="1"/>
        <v>Low Cap</v>
      </c>
    </row>
    <row r="657" spans="11:16">
      <c r="K657" s="14" t="str">
        <v/>
      </c>
      <c r="L657" s="14" t="str">
        <v/>
      </c>
      <c r="O657" s="14" t="str">
        <v/>
      </c>
      <c r="P657" s="14" t="str">
        <f ca="1"/>
        <v>Low Cap</v>
      </c>
    </row>
    <row r="658" spans="11:16">
      <c r="K658" s="14" t="str">
        <v/>
      </c>
      <c r="L658" s="14" t="str">
        <v/>
      </c>
      <c r="O658" s="14" t="str">
        <v/>
      </c>
      <c r="P658" s="14" t="str">
        <f ca="1"/>
        <v>Low Cap</v>
      </c>
    </row>
    <row r="659" spans="11:16">
      <c r="K659" s="14" t="str">
        <v/>
      </c>
      <c r="L659" s="14" t="str">
        <v/>
      </c>
      <c r="O659" s="14" t="str">
        <v/>
      </c>
      <c r="P659" s="14" t="str">
        <f ca="1"/>
        <v>Low Cap</v>
      </c>
    </row>
    <row r="660" spans="11:16">
      <c r="K660" s="14" t="str">
        <v/>
      </c>
      <c r="L660" s="14" t="str">
        <v/>
      </c>
      <c r="O660" s="14" t="str">
        <v/>
      </c>
      <c r="P660" s="14" t="str">
        <f ca="1"/>
        <v>Low Cap</v>
      </c>
    </row>
    <row r="661" spans="11:16">
      <c r="K661" s="14" t="str">
        <v/>
      </c>
      <c r="L661" s="14" t="str">
        <v/>
      </c>
      <c r="O661" s="14" t="str">
        <v/>
      </c>
      <c r="P661" s="14" t="str">
        <f ca="1"/>
        <v>Low Cap</v>
      </c>
    </row>
    <row r="662" spans="11:16">
      <c r="K662" s="14" t="str">
        <v/>
      </c>
      <c r="L662" s="14" t="str">
        <v/>
      </c>
      <c r="O662" s="14" t="str">
        <v/>
      </c>
      <c r="P662" s="14" t="str">
        <f ca="1"/>
        <v>Low Cap</v>
      </c>
    </row>
    <row r="663" spans="11:16">
      <c r="K663" s="14" t="str">
        <v/>
      </c>
      <c r="L663" s="14" t="str">
        <v/>
      </c>
      <c r="O663" s="14" t="str">
        <v/>
      </c>
      <c r="P663" s="14" t="str">
        <f ca="1"/>
        <v>Low Cap</v>
      </c>
    </row>
    <row r="664" spans="11:16">
      <c r="K664" s="14" t="str">
        <v/>
      </c>
      <c r="L664" s="14" t="str">
        <v/>
      </c>
      <c r="O664" s="14" t="str">
        <v/>
      </c>
      <c r="P664" s="14" t="str">
        <f ca="1"/>
        <v>Low Cap</v>
      </c>
    </row>
    <row r="665" spans="11:16">
      <c r="K665" s="14" t="str">
        <v/>
      </c>
      <c r="L665" s="14" t="str">
        <v/>
      </c>
      <c r="O665" s="14" t="str">
        <v/>
      </c>
      <c r="P665" s="14" t="str">
        <f ca="1"/>
        <v>Low Cap</v>
      </c>
    </row>
    <row r="666" spans="11:16">
      <c r="K666" s="14" t="str">
        <v/>
      </c>
      <c r="L666" s="14" t="str">
        <v/>
      </c>
      <c r="O666" s="14" t="str">
        <v/>
      </c>
      <c r="P666" s="14" t="str">
        <f ca="1"/>
        <v>Low Cap</v>
      </c>
    </row>
    <row r="667" spans="11:16">
      <c r="K667" s="14" t="str">
        <v/>
      </c>
      <c r="L667" s="14" t="str">
        <v/>
      </c>
      <c r="O667" s="14" t="str">
        <v/>
      </c>
      <c r="P667" s="14" t="str">
        <f ca="1"/>
        <v>Low Cap</v>
      </c>
    </row>
    <row r="668" spans="11:16">
      <c r="K668" s="14" t="str">
        <v/>
      </c>
      <c r="L668" s="14" t="str">
        <v/>
      </c>
      <c r="O668" s="14" t="str">
        <v/>
      </c>
      <c r="P668" s="14" t="str">
        <f ca="1"/>
        <v>Low Cap</v>
      </c>
    </row>
    <row r="669" spans="11:16">
      <c r="K669" s="14" t="str">
        <v/>
      </c>
      <c r="L669" s="14" t="str">
        <v/>
      </c>
      <c r="O669" s="14" t="str">
        <v/>
      </c>
      <c r="P669" s="14" t="str">
        <f ca="1"/>
        <v>Low Cap</v>
      </c>
    </row>
    <row r="670" spans="11:16">
      <c r="K670" s="14" t="str">
        <v/>
      </c>
      <c r="L670" s="14" t="str">
        <v/>
      </c>
      <c r="O670" s="14" t="str">
        <v/>
      </c>
      <c r="P670" s="14" t="str">
        <f ca="1"/>
        <v>Low Cap</v>
      </c>
    </row>
    <row r="671" spans="11:16">
      <c r="K671" s="14" t="str">
        <v/>
      </c>
      <c r="L671" s="14" t="str">
        <v/>
      </c>
      <c r="O671" s="14" t="str">
        <v/>
      </c>
      <c r="P671" s="14" t="str">
        <f ca="1"/>
        <v>Low Cap</v>
      </c>
    </row>
    <row r="672" spans="11:16">
      <c r="K672" s="14" t="str">
        <v/>
      </c>
      <c r="L672" s="14" t="str">
        <v/>
      </c>
      <c r="O672" s="14" t="str">
        <v/>
      </c>
      <c r="P672" s="14" t="str">
        <f ca="1"/>
        <v>Low Cap</v>
      </c>
    </row>
    <row r="673" spans="11:16">
      <c r="K673" s="14" t="str">
        <v/>
      </c>
      <c r="L673" s="14" t="str">
        <v/>
      </c>
      <c r="O673" s="14" t="str">
        <v/>
      </c>
      <c r="P673" s="14" t="str">
        <f ca="1"/>
        <v>Low Cap</v>
      </c>
    </row>
    <row r="674" spans="11:16">
      <c r="K674" s="14" t="str">
        <v/>
      </c>
      <c r="L674" s="14" t="str">
        <v/>
      </c>
      <c r="O674" s="14" t="str">
        <v/>
      </c>
      <c r="P674" s="14" t="str">
        <f ca="1"/>
        <v>Low Cap</v>
      </c>
    </row>
    <row r="675" spans="11:16">
      <c r="K675" s="14" t="str">
        <v/>
      </c>
      <c r="L675" s="14" t="str">
        <v/>
      </c>
      <c r="O675" s="14" t="str">
        <v/>
      </c>
      <c r="P675" s="14" t="str">
        <f ca="1"/>
        <v>Low Cap</v>
      </c>
    </row>
    <row r="676" spans="11:16">
      <c r="K676" s="14" t="str">
        <v/>
      </c>
      <c r="L676" s="14" t="str">
        <v/>
      </c>
      <c r="O676" s="14" t="str">
        <v/>
      </c>
      <c r="P676" s="14" t="str">
        <f ca="1"/>
        <v>Low Cap</v>
      </c>
    </row>
    <row r="677" spans="11:16">
      <c r="K677" s="14" t="str">
        <v/>
      </c>
      <c r="L677" s="14" t="str">
        <v/>
      </c>
      <c r="O677" s="14" t="str">
        <v/>
      </c>
      <c r="P677" s="14" t="str">
        <f ca="1"/>
        <v>Low Cap</v>
      </c>
    </row>
    <row r="678" spans="11:16">
      <c r="K678" s="14" t="str">
        <v/>
      </c>
      <c r="L678" s="14" t="str">
        <v/>
      </c>
      <c r="O678" s="14" t="str">
        <v/>
      </c>
      <c r="P678" s="14" t="str">
        <f ca="1"/>
        <v>Low Cap</v>
      </c>
    </row>
    <row r="679" spans="11:16">
      <c r="K679" s="14" t="str">
        <v/>
      </c>
      <c r="L679" s="14" t="str">
        <v/>
      </c>
      <c r="O679" s="14" t="str">
        <v/>
      </c>
      <c r="P679" s="14" t="str">
        <f ca="1"/>
        <v>Low Cap</v>
      </c>
    </row>
    <row r="680" spans="11:16">
      <c r="K680" s="14" t="str">
        <v/>
      </c>
      <c r="L680" s="14" t="str">
        <v/>
      </c>
      <c r="O680" s="14" t="str">
        <v/>
      </c>
      <c r="P680" s="14" t="str">
        <f ca="1"/>
        <v>Low Cap</v>
      </c>
    </row>
    <row r="681" spans="11:16">
      <c r="K681" s="14" t="str">
        <v/>
      </c>
      <c r="L681" s="14" t="str">
        <v/>
      </c>
      <c r="O681" s="14" t="str">
        <v/>
      </c>
      <c r="P681" s="14" t="str">
        <f ca="1"/>
        <v>Low Cap</v>
      </c>
    </row>
    <row r="682" spans="11:16">
      <c r="K682" s="14" t="str">
        <v/>
      </c>
      <c r="L682" s="14" t="str">
        <v/>
      </c>
      <c r="O682" s="14" t="str">
        <v/>
      </c>
      <c r="P682" s="14" t="str">
        <f ca="1"/>
        <v>Low Cap</v>
      </c>
    </row>
    <row r="683" spans="11:16">
      <c r="K683" s="14" t="str">
        <v/>
      </c>
      <c r="L683" s="14" t="str">
        <v/>
      </c>
      <c r="O683" s="14" t="str">
        <v/>
      </c>
      <c r="P683" s="14" t="str">
        <f ca="1"/>
        <v>Low Cap</v>
      </c>
    </row>
    <row r="684" spans="11:16">
      <c r="K684" s="14" t="str">
        <v/>
      </c>
      <c r="L684" s="14" t="str">
        <v/>
      </c>
      <c r="O684" s="14" t="str">
        <v/>
      </c>
      <c r="P684" s="14" t="str">
        <f ca="1"/>
        <v>Low Cap</v>
      </c>
    </row>
    <row r="685" spans="11:16">
      <c r="K685" s="14" t="str">
        <v/>
      </c>
      <c r="L685" s="14" t="str">
        <v/>
      </c>
      <c r="O685" s="14" t="str">
        <v/>
      </c>
      <c r="P685" s="14" t="str">
        <f ca="1"/>
        <v>Low Cap</v>
      </c>
    </row>
    <row r="686" spans="11:16">
      <c r="K686" s="14" t="str">
        <v/>
      </c>
      <c r="L686" s="14" t="str">
        <v/>
      </c>
      <c r="O686" s="14" t="str">
        <v/>
      </c>
      <c r="P686" s="14" t="str">
        <f ca="1"/>
        <v>Low Cap</v>
      </c>
    </row>
    <row r="687" spans="11:16">
      <c r="K687" s="14" t="str">
        <v/>
      </c>
      <c r="L687" s="14" t="str">
        <v/>
      </c>
      <c r="O687" s="14" t="str">
        <v/>
      </c>
      <c r="P687" s="14" t="str">
        <f ca="1"/>
        <v>Low Cap</v>
      </c>
    </row>
    <row r="688" spans="11:16">
      <c r="K688" s="14" t="str">
        <v/>
      </c>
      <c r="L688" s="14" t="str">
        <v/>
      </c>
      <c r="O688" s="14" t="str">
        <v/>
      </c>
      <c r="P688" s="14" t="str">
        <f ca="1"/>
        <v>Low Cap</v>
      </c>
    </row>
    <row r="689" spans="11:16">
      <c r="K689" s="14" t="str">
        <v/>
      </c>
      <c r="L689" s="14" t="str">
        <v/>
      </c>
      <c r="O689" s="14" t="str">
        <v/>
      </c>
      <c r="P689" s="14" t="str">
        <f ca="1"/>
        <v>Low Cap</v>
      </c>
    </row>
    <row r="690" spans="11:16">
      <c r="K690" s="14" t="str">
        <v/>
      </c>
      <c r="L690" s="14" t="str">
        <v/>
      </c>
      <c r="O690" s="14" t="str">
        <v/>
      </c>
      <c r="P690" s="14" t="str">
        <f ca="1"/>
        <v>Low Cap</v>
      </c>
    </row>
    <row r="691" spans="11:16">
      <c r="K691" s="14" t="str">
        <v/>
      </c>
      <c r="L691" s="14" t="str">
        <v/>
      </c>
      <c r="O691" s="14" t="str">
        <v/>
      </c>
      <c r="P691" s="14" t="str">
        <f ca="1"/>
        <v>Low Cap</v>
      </c>
    </row>
    <row r="692" spans="11:16">
      <c r="K692" s="14" t="str">
        <v/>
      </c>
      <c r="L692" s="14" t="str">
        <v/>
      </c>
      <c r="O692" s="14" t="str">
        <v/>
      </c>
      <c r="P692" s="14" t="str">
        <f ca="1"/>
        <v>Low Cap</v>
      </c>
    </row>
    <row r="693" spans="11:16">
      <c r="K693" s="14" t="str">
        <v/>
      </c>
      <c r="L693" s="14" t="str">
        <v/>
      </c>
      <c r="O693" s="14" t="str">
        <v/>
      </c>
      <c r="P693" s="14" t="str">
        <f ca="1"/>
        <v>Low Cap</v>
      </c>
    </row>
    <row r="694" spans="11:16">
      <c r="K694" s="14" t="str">
        <v/>
      </c>
      <c r="L694" s="14" t="str">
        <v/>
      </c>
      <c r="O694" s="14" t="str">
        <v/>
      </c>
      <c r="P694" s="14" t="str">
        <f ca="1"/>
        <v>Low Cap</v>
      </c>
    </row>
    <row r="695" spans="11:16">
      <c r="K695" s="14" t="str">
        <v/>
      </c>
      <c r="L695" s="14" t="str">
        <v/>
      </c>
      <c r="O695" s="14" t="str">
        <v/>
      </c>
      <c r="P695" s="14" t="str">
        <f ca="1"/>
        <v>Low Cap</v>
      </c>
    </row>
    <row r="696" spans="11:16">
      <c r="K696" s="14" t="str">
        <v/>
      </c>
      <c r="L696" s="14" t="str">
        <v/>
      </c>
      <c r="O696" s="14" t="str">
        <v/>
      </c>
      <c r="P696" s="14" t="str">
        <f ca="1"/>
        <v>Low Cap</v>
      </c>
    </row>
    <row r="697" spans="11:16">
      <c r="K697" s="14" t="str">
        <v/>
      </c>
      <c r="L697" s="14" t="str">
        <v/>
      </c>
      <c r="O697" s="14" t="str">
        <v/>
      </c>
      <c r="P697" s="14" t="str">
        <f ca="1"/>
        <v>Low Cap</v>
      </c>
    </row>
    <row r="698" spans="11:16">
      <c r="K698" s="14" t="str">
        <v/>
      </c>
      <c r="L698" s="14" t="str">
        <v/>
      </c>
      <c r="O698" s="14" t="str">
        <v/>
      </c>
      <c r="P698" s="14" t="str">
        <f ca="1"/>
        <v>Low Cap</v>
      </c>
    </row>
    <row r="699" spans="11:16">
      <c r="K699" s="14" t="str">
        <v/>
      </c>
      <c r="L699" s="14" t="str">
        <v/>
      </c>
      <c r="O699" s="14" t="str">
        <v/>
      </c>
      <c r="P699" s="14" t="str">
        <f ca="1"/>
        <v>Low Cap</v>
      </c>
    </row>
    <row r="700" spans="11:16">
      <c r="K700" s="14" t="str">
        <v/>
      </c>
      <c r="L700" s="14" t="str">
        <v/>
      </c>
      <c r="O700" s="14" t="str">
        <v/>
      </c>
      <c r="P700" s="14" t="str">
        <f ca="1"/>
        <v>Low Cap</v>
      </c>
    </row>
    <row r="701" spans="11:16">
      <c r="K701" s="14" t="str">
        <v/>
      </c>
      <c r="L701" s="14" t="str">
        <v/>
      </c>
      <c r="O701" s="14" t="str">
        <v/>
      </c>
      <c r="P701" s="14" t="str">
        <f ca="1"/>
        <v>Low Cap</v>
      </c>
    </row>
    <row r="702" spans="11:16">
      <c r="K702" s="14" t="str">
        <v/>
      </c>
      <c r="L702" s="14" t="str">
        <v/>
      </c>
      <c r="O702" s="14" t="str">
        <v/>
      </c>
      <c r="P702" s="14" t="str">
        <f ca="1"/>
        <v>Low Cap</v>
      </c>
    </row>
    <row r="703" spans="11:16">
      <c r="K703" s="14" t="str">
        <v/>
      </c>
      <c r="L703" s="14" t="str">
        <v/>
      </c>
      <c r="O703" s="14" t="str">
        <v/>
      </c>
      <c r="P703" s="14" t="str">
        <f ca="1"/>
        <v>Low Cap</v>
      </c>
    </row>
    <row r="704" spans="11:16">
      <c r="K704" s="14" t="str">
        <v/>
      </c>
      <c r="L704" s="14" t="str">
        <v/>
      </c>
      <c r="O704" s="14" t="str">
        <v/>
      </c>
      <c r="P704" s="14" t="str">
        <f ca="1"/>
        <v>Low Cap</v>
      </c>
    </row>
    <row r="705" spans="11:16">
      <c r="K705" s="14" t="str">
        <v/>
      </c>
      <c r="L705" s="14" t="str">
        <v/>
      </c>
      <c r="O705" s="14" t="str">
        <v/>
      </c>
      <c r="P705" s="14" t="str">
        <f ca="1"/>
        <v>Low Cap</v>
      </c>
    </row>
    <row r="706" spans="11:16">
      <c r="K706" s="14" t="str">
        <v/>
      </c>
      <c r="L706" s="14" t="str">
        <v/>
      </c>
      <c r="O706" s="14" t="str">
        <v/>
      </c>
      <c r="P706" s="14" t="str">
        <f ca="1"/>
        <v>Low Cap</v>
      </c>
    </row>
    <row r="707" spans="11:16">
      <c r="K707" s="14" t="str">
        <v/>
      </c>
      <c r="L707" s="14" t="str">
        <v/>
      </c>
      <c r="O707" s="14" t="str">
        <v/>
      </c>
      <c r="P707" s="14" t="str">
        <f ca="1"/>
        <v>Low Cap</v>
      </c>
    </row>
    <row r="708" spans="11:16">
      <c r="K708" s="14" t="str">
        <v/>
      </c>
      <c r="L708" s="14" t="str">
        <v/>
      </c>
      <c r="O708" s="14" t="str">
        <v/>
      </c>
      <c r="P708" s="14" t="str">
        <f ca="1"/>
        <v>Low Cap</v>
      </c>
    </row>
    <row r="709" spans="11:16">
      <c r="K709" s="14" t="str">
        <v/>
      </c>
      <c r="L709" s="14" t="str">
        <v/>
      </c>
      <c r="O709" s="14" t="str">
        <v/>
      </c>
      <c r="P709" s="14" t="str">
        <f ca="1"/>
        <v>Low Cap</v>
      </c>
    </row>
    <row r="710" spans="11:16">
      <c r="K710" s="14" t="str">
        <v/>
      </c>
      <c r="L710" s="14" t="str">
        <v/>
      </c>
      <c r="O710" s="14" t="str">
        <v/>
      </c>
      <c r="P710" s="14" t="str">
        <f ca="1"/>
        <v>Low Cap</v>
      </c>
    </row>
    <row r="711" spans="11:16">
      <c r="K711" s="14" t="str">
        <v/>
      </c>
      <c r="L711" s="14" t="str">
        <v/>
      </c>
      <c r="O711" s="14" t="str">
        <v/>
      </c>
      <c r="P711" s="14" t="str">
        <f ca="1"/>
        <v>Low Cap</v>
      </c>
    </row>
    <row r="712" spans="11:16">
      <c r="K712" s="14" t="str">
        <v/>
      </c>
      <c r="L712" s="14" t="str">
        <v/>
      </c>
      <c r="O712" s="14" t="str">
        <v/>
      </c>
      <c r="P712" s="14" t="str">
        <f ca="1"/>
        <v>Low Cap</v>
      </c>
    </row>
    <row r="713" spans="11:16">
      <c r="K713" s="14" t="str">
        <v/>
      </c>
      <c r="L713" s="14" t="str">
        <v/>
      </c>
      <c r="O713" s="14" t="str">
        <v/>
      </c>
      <c r="P713" s="14" t="str">
        <f ca="1"/>
        <v>Low Cap</v>
      </c>
    </row>
    <row r="714" spans="11:16">
      <c r="K714" s="14" t="str">
        <v/>
      </c>
      <c r="L714" s="14" t="str">
        <v/>
      </c>
      <c r="O714" s="14" t="str">
        <v/>
      </c>
      <c r="P714" s="14" t="str">
        <f ca="1"/>
        <v>Low Cap</v>
      </c>
    </row>
    <row r="715" spans="11:16">
      <c r="K715" s="14" t="str">
        <v/>
      </c>
      <c r="L715" s="14" t="str">
        <v/>
      </c>
      <c r="O715" s="14" t="str">
        <v/>
      </c>
      <c r="P715" s="14" t="str">
        <f ca="1"/>
        <v>Low Cap</v>
      </c>
    </row>
    <row r="716" spans="11:16">
      <c r="K716" s="14" t="str">
        <v/>
      </c>
      <c r="L716" s="14" t="str">
        <v/>
      </c>
      <c r="O716" s="14" t="str">
        <v/>
      </c>
      <c r="P716" s="14" t="str">
        <f ca="1"/>
        <v>Low Cap</v>
      </c>
    </row>
    <row r="717" spans="11:16">
      <c r="K717" s="14" t="str">
        <v/>
      </c>
      <c r="L717" s="14" t="str">
        <v/>
      </c>
      <c r="O717" s="14" t="str">
        <v/>
      </c>
      <c r="P717" s="14" t="str">
        <f ca="1"/>
        <v>Low Cap</v>
      </c>
    </row>
    <row r="718" spans="11:16">
      <c r="K718" s="14" t="str">
        <v/>
      </c>
      <c r="L718" s="14" t="str">
        <v/>
      </c>
      <c r="O718" s="14" t="str">
        <v/>
      </c>
      <c r="P718" s="14" t="str">
        <f ca="1"/>
        <v>Low Cap</v>
      </c>
    </row>
    <row r="719" spans="11:16">
      <c r="K719" s="14" t="str">
        <v/>
      </c>
      <c r="L719" s="14" t="str">
        <v/>
      </c>
      <c r="O719" s="14" t="str">
        <v/>
      </c>
      <c r="P719" s="14" t="str">
        <f ca="1"/>
        <v>Low Cap</v>
      </c>
    </row>
    <row r="720" spans="11:16">
      <c r="K720" s="14" t="str">
        <v/>
      </c>
      <c r="L720" s="14" t="str">
        <v/>
      </c>
      <c r="O720" s="14" t="str">
        <v/>
      </c>
      <c r="P720" s="14" t="str">
        <f ca="1"/>
        <v>Low Cap</v>
      </c>
    </row>
    <row r="721" spans="11:16">
      <c r="K721" s="14" t="str">
        <v/>
      </c>
      <c r="L721" s="14" t="str">
        <v/>
      </c>
      <c r="O721" s="14" t="str">
        <v/>
      </c>
      <c r="P721" s="14" t="str">
        <f ca="1"/>
        <v>Low Cap</v>
      </c>
    </row>
    <row r="722" spans="11:16">
      <c r="K722" s="14" t="str">
        <v/>
      </c>
      <c r="L722" s="14" t="str">
        <v/>
      </c>
      <c r="O722" s="14" t="str">
        <v/>
      </c>
      <c r="P722" s="14" t="str">
        <f ca="1"/>
        <v>Low Cap</v>
      </c>
    </row>
    <row r="723" spans="11:16">
      <c r="K723" s="14" t="str">
        <v/>
      </c>
      <c r="L723" s="14" t="str">
        <v/>
      </c>
      <c r="O723" s="14" t="str">
        <v/>
      </c>
      <c r="P723" s="14" t="str">
        <f ca="1"/>
        <v>Low Cap</v>
      </c>
    </row>
    <row r="724" spans="11:16">
      <c r="K724" s="14" t="str">
        <v/>
      </c>
      <c r="L724" s="14" t="str">
        <v/>
      </c>
      <c r="O724" s="14" t="str">
        <v/>
      </c>
      <c r="P724" s="14" t="str">
        <f ca="1"/>
        <v>Low Cap</v>
      </c>
    </row>
    <row r="725" spans="11:16">
      <c r="K725" s="14" t="str">
        <v/>
      </c>
      <c r="L725" s="14" t="str">
        <v/>
      </c>
      <c r="O725" s="14" t="str">
        <v/>
      </c>
      <c r="P725" s="14" t="str">
        <f ca="1"/>
        <v>Low Cap</v>
      </c>
    </row>
    <row r="726" spans="11:16">
      <c r="K726" s="14" t="str">
        <v/>
      </c>
      <c r="L726" s="14" t="str">
        <v/>
      </c>
      <c r="O726" s="14" t="str">
        <v/>
      </c>
      <c r="P726" s="14" t="str">
        <f ca="1"/>
        <v>Low Cap</v>
      </c>
    </row>
    <row r="727" spans="11:16">
      <c r="K727" s="14" t="str">
        <v/>
      </c>
      <c r="L727" s="14" t="str">
        <v/>
      </c>
      <c r="O727" s="14" t="str">
        <v/>
      </c>
      <c r="P727" s="14" t="str">
        <f ca="1"/>
        <v>Low Cap</v>
      </c>
    </row>
    <row r="728" spans="11:16">
      <c r="K728" s="14" t="str">
        <v/>
      </c>
      <c r="L728" s="14" t="str">
        <v/>
      </c>
      <c r="O728" s="14" t="str">
        <v/>
      </c>
      <c r="P728" s="14" t="str">
        <f ca="1"/>
        <v>Low Cap</v>
      </c>
    </row>
    <row r="729" spans="11:16">
      <c r="K729" s="14" t="str">
        <v/>
      </c>
      <c r="L729" s="14" t="str">
        <v/>
      </c>
      <c r="O729" s="14" t="str">
        <v/>
      </c>
      <c r="P729" s="14" t="str">
        <f ca="1"/>
        <v>Low Cap</v>
      </c>
    </row>
    <row r="730" spans="11:16">
      <c r="K730" s="14" t="str">
        <v/>
      </c>
      <c r="L730" s="14" t="str">
        <v/>
      </c>
      <c r="O730" s="14" t="str">
        <v/>
      </c>
      <c r="P730" s="14" t="str">
        <f ca="1"/>
        <v>Low Cap</v>
      </c>
    </row>
    <row r="731" spans="11:16">
      <c r="K731" s="14" t="str">
        <v/>
      </c>
      <c r="L731" s="14" t="str">
        <v/>
      </c>
      <c r="O731" s="14" t="str">
        <v/>
      </c>
      <c r="P731" s="14" t="str">
        <f ca="1"/>
        <v>Low Cap</v>
      </c>
    </row>
    <row r="732" spans="11:16">
      <c r="K732" s="14" t="str">
        <v/>
      </c>
      <c r="L732" s="14" t="str">
        <v/>
      </c>
      <c r="O732" s="14" t="str">
        <v/>
      </c>
      <c r="P732" s="14" t="str">
        <f ca="1"/>
        <v>Low Cap</v>
      </c>
    </row>
    <row r="733" spans="11:16">
      <c r="K733" s="14" t="str">
        <v/>
      </c>
      <c r="L733" s="14" t="str">
        <v/>
      </c>
      <c r="O733" s="14" t="str">
        <v/>
      </c>
      <c r="P733" s="14" t="str">
        <f ca="1"/>
        <v>Low Cap</v>
      </c>
    </row>
    <row r="734" spans="11:16">
      <c r="K734" s="14" t="str">
        <v/>
      </c>
      <c r="L734" s="14" t="str">
        <v/>
      </c>
      <c r="O734" s="14" t="str">
        <v/>
      </c>
      <c r="P734" s="14" t="str">
        <f ca="1"/>
        <v>Low Cap</v>
      </c>
    </row>
    <row r="735" spans="11:16">
      <c r="K735" s="14" t="str">
        <v/>
      </c>
      <c r="L735" s="14" t="str">
        <v/>
      </c>
      <c r="O735" s="14" t="str">
        <v/>
      </c>
      <c r="P735" s="14" t="str">
        <f ca="1"/>
        <v>Low Cap</v>
      </c>
    </row>
    <row r="736" spans="11:16">
      <c r="K736" s="14" t="str">
        <v/>
      </c>
      <c r="L736" s="14" t="str">
        <v/>
      </c>
      <c r="O736" s="14" t="str">
        <v/>
      </c>
      <c r="P736" s="14" t="str">
        <f ca="1"/>
        <v>Low Cap</v>
      </c>
    </row>
    <row r="737" spans="11:16">
      <c r="K737" s="14" t="str">
        <v/>
      </c>
      <c r="L737" s="14" t="str">
        <v/>
      </c>
      <c r="O737" s="14" t="str">
        <v/>
      </c>
      <c r="P737" s="14" t="str">
        <f ca="1"/>
        <v>Low Cap</v>
      </c>
    </row>
    <row r="738" spans="11:16">
      <c r="K738" s="14" t="str">
        <v/>
      </c>
      <c r="L738" s="14" t="str">
        <v/>
      </c>
      <c r="O738" s="14" t="str">
        <v/>
      </c>
      <c r="P738" s="14" t="str">
        <f ca="1"/>
        <v>Low Cap</v>
      </c>
    </row>
    <row r="739" spans="11:16">
      <c r="K739" s="14" t="str">
        <v/>
      </c>
      <c r="L739" s="14" t="str">
        <v/>
      </c>
      <c r="O739" s="14" t="str">
        <v/>
      </c>
      <c r="P739" s="14" t="str">
        <f ca="1"/>
        <v>Low Cap</v>
      </c>
    </row>
    <row r="740" spans="11:16">
      <c r="K740" s="14" t="str">
        <v/>
      </c>
      <c r="L740" s="14" t="str">
        <v/>
      </c>
      <c r="O740" s="14" t="str">
        <v/>
      </c>
      <c r="P740" s="14" t="str">
        <f ca="1"/>
        <v>Low Cap</v>
      </c>
    </row>
    <row r="741" spans="11:16">
      <c r="K741" s="14" t="str">
        <v/>
      </c>
      <c r="L741" s="14" t="str">
        <v/>
      </c>
      <c r="O741" s="14" t="str">
        <v/>
      </c>
      <c r="P741" s="14" t="str">
        <f ca="1"/>
        <v>Low Cap</v>
      </c>
    </row>
    <row r="742" spans="11:16">
      <c r="K742" s="14" t="str">
        <v/>
      </c>
      <c r="L742" s="14" t="str">
        <v/>
      </c>
      <c r="O742" s="14" t="str">
        <v/>
      </c>
      <c r="P742" s="14" t="str">
        <f ca="1"/>
        <v>Low Cap</v>
      </c>
    </row>
    <row r="743" spans="11:16">
      <c r="K743" s="14" t="str">
        <v/>
      </c>
      <c r="L743" s="14" t="str">
        <v/>
      </c>
      <c r="O743" s="14" t="str">
        <v/>
      </c>
      <c r="P743" s="14" t="str">
        <f ca="1"/>
        <v>Low Cap</v>
      </c>
    </row>
    <row r="744" spans="11:16">
      <c r="K744" s="14" t="str">
        <v/>
      </c>
      <c r="L744" s="14" t="str">
        <v/>
      </c>
      <c r="O744" s="14" t="str">
        <v/>
      </c>
      <c r="P744" s="14" t="str">
        <f ca="1"/>
        <v>Low Cap</v>
      </c>
    </row>
    <row r="745" spans="11:16">
      <c r="K745" s="14" t="str">
        <v/>
      </c>
      <c r="L745" s="14" t="str">
        <v/>
      </c>
      <c r="O745" s="14" t="str">
        <v/>
      </c>
      <c r="P745" s="14" t="str">
        <f ca="1"/>
        <v>Low Cap</v>
      </c>
    </row>
    <row r="746" spans="11:16">
      <c r="K746" s="14" t="str">
        <v/>
      </c>
      <c r="L746" s="14" t="str">
        <v/>
      </c>
      <c r="O746" s="14" t="str">
        <v/>
      </c>
      <c r="P746" s="14" t="str">
        <f ca="1"/>
        <v>Low Cap</v>
      </c>
    </row>
    <row r="747" spans="11:16">
      <c r="K747" s="14" t="str">
        <v/>
      </c>
      <c r="L747" s="14" t="str">
        <v/>
      </c>
      <c r="O747" s="14" t="str">
        <v/>
      </c>
      <c r="P747" s="14" t="str">
        <f ca="1"/>
        <v>Low Cap</v>
      </c>
    </row>
    <row r="748" spans="11:16">
      <c r="K748" s="14" t="str">
        <v/>
      </c>
      <c r="L748" s="14" t="str">
        <v/>
      </c>
      <c r="O748" s="14" t="str">
        <v/>
      </c>
      <c r="P748" s="14" t="str">
        <f ca="1"/>
        <v>Low Cap</v>
      </c>
    </row>
    <row r="749" spans="11:16">
      <c r="K749" s="14" t="str">
        <v/>
      </c>
      <c r="L749" s="14" t="str">
        <v/>
      </c>
      <c r="O749" s="14" t="str">
        <v/>
      </c>
      <c r="P749" s="14" t="str">
        <f ca="1"/>
        <v>Low Cap</v>
      </c>
    </row>
    <row r="750" spans="11:16">
      <c r="K750" s="14" t="str">
        <v/>
      </c>
      <c r="L750" s="14" t="str">
        <v/>
      </c>
      <c r="O750" s="14" t="str">
        <v/>
      </c>
      <c r="P750" s="14" t="str">
        <f ca="1"/>
        <v>Low Cap</v>
      </c>
    </row>
    <row r="751" spans="11:16">
      <c r="K751" s="14" t="str">
        <v/>
      </c>
      <c r="L751" s="14" t="str">
        <v/>
      </c>
      <c r="O751" s="14" t="str">
        <v/>
      </c>
      <c r="P751" s="14" t="str">
        <f ca="1"/>
        <v>Low Cap</v>
      </c>
    </row>
    <row r="752" spans="11:16">
      <c r="K752" s="14" t="str">
        <v/>
      </c>
      <c r="L752" s="14" t="str">
        <v/>
      </c>
      <c r="O752" s="14" t="str">
        <v/>
      </c>
      <c r="P752" s="14" t="str">
        <f ca="1"/>
        <v>Low Cap</v>
      </c>
    </row>
    <row r="753" spans="11:16">
      <c r="K753" s="14" t="str">
        <v/>
      </c>
      <c r="L753" s="14" t="str">
        <v/>
      </c>
      <c r="O753" s="14" t="str">
        <v/>
      </c>
      <c r="P753" s="14" t="str">
        <f ca="1"/>
        <v>Low Cap</v>
      </c>
    </row>
    <row r="754" spans="11:16">
      <c r="K754" s="14" t="str">
        <v/>
      </c>
      <c r="L754" s="14" t="str">
        <v/>
      </c>
      <c r="O754" s="14" t="str">
        <v/>
      </c>
      <c r="P754" s="14" t="str">
        <f ca="1"/>
        <v>Low Cap</v>
      </c>
    </row>
    <row r="755" spans="11:16">
      <c r="K755" s="14" t="str">
        <v/>
      </c>
      <c r="L755" s="14" t="str">
        <v/>
      </c>
      <c r="O755" s="14" t="str">
        <v/>
      </c>
      <c r="P755" s="14" t="str">
        <f ca="1"/>
        <v>Low Cap</v>
      </c>
    </row>
    <row r="756" spans="11:16">
      <c r="K756" s="14" t="str">
        <v/>
      </c>
      <c r="L756" s="14" t="str">
        <v/>
      </c>
      <c r="O756" s="14" t="str">
        <v/>
      </c>
      <c r="P756" s="14" t="str">
        <f ca="1"/>
        <v>Low Cap</v>
      </c>
    </row>
    <row r="757" spans="11:16">
      <c r="K757" s="14" t="str">
        <v/>
      </c>
      <c r="L757" s="14" t="str">
        <v/>
      </c>
      <c r="O757" s="14" t="str">
        <v/>
      </c>
      <c r="P757" s="14" t="str">
        <f ca="1"/>
        <v>Low Cap</v>
      </c>
    </row>
    <row r="758" spans="11:16">
      <c r="K758" s="14" t="str">
        <v/>
      </c>
      <c r="L758" s="14" t="str">
        <v/>
      </c>
      <c r="O758" s="14" t="str">
        <v/>
      </c>
      <c r="P758" s="14" t="str">
        <f ca="1"/>
        <v>Low Cap</v>
      </c>
    </row>
    <row r="759" spans="11:16">
      <c r="K759" s="14" t="str">
        <v/>
      </c>
      <c r="L759" s="14" t="str">
        <v/>
      </c>
      <c r="O759" s="14" t="str">
        <v/>
      </c>
      <c r="P759" s="14" t="str">
        <f ca="1"/>
        <v>Low Cap</v>
      </c>
    </row>
    <row r="760" spans="11:16">
      <c r="K760" s="14" t="str">
        <v/>
      </c>
      <c r="L760" s="14" t="str">
        <v/>
      </c>
      <c r="O760" s="14" t="str">
        <v/>
      </c>
      <c r="P760" s="14" t="str">
        <f ca="1"/>
        <v>Low Cap</v>
      </c>
    </row>
    <row r="761" spans="11:16">
      <c r="K761" s="14" t="str">
        <v/>
      </c>
      <c r="L761" s="14" t="str">
        <v/>
      </c>
      <c r="O761" s="14" t="str">
        <v/>
      </c>
      <c r="P761" s="14" t="str">
        <f ca="1"/>
        <v>Low Cap</v>
      </c>
    </row>
    <row r="762" spans="11:16">
      <c r="K762" s="14" t="str">
        <v/>
      </c>
      <c r="L762" s="14" t="str">
        <v/>
      </c>
      <c r="O762" s="14" t="str">
        <v/>
      </c>
      <c r="P762" s="14" t="str">
        <f ca="1"/>
        <v>Low Cap</v>
      </c>
    </row>
    <row r="763" spans="11:16">
      <c r="K763" s="14" t="str">
        <v/>
      </c>
      <c r="L763" s="14" t="str">
        <v/>
      </c>
      <c r="O763" s="14" t="str">
        <v/>
      </c>
      <c r="P763" s="14" t="str">
        <f ca="1"/>
        <v>Low Cap</v>
      </c>
    </row>
    <row r="764" spans="11:16">
      <c r="K764" s="14" t="str">
        <v/>
      </c>
      <c r="L764" s="14" t="str">
        <v/>
      </c>
      <c r="O764" s="14" t="str">
        <v/>
      </c>
      <c r="P764" s="14" t="str">
        <f ca="1"/>
        <v>Low Cap</v>
      </c>
    </row>
    <row r="765" spans="11:16">
      <c r="K765" s="14" t="str">
        <v/>
      </c>
      <c r="L765" s="14" t="str">
        <v/>
      </c>
      <c r="O765" s="14" t="str">
        <v/>
      </c>
      <c r="P765" s="14" t="str">
        <f ca="1"/>
        <v>Low Cap</v>
      </c>
    </row>
    <row r="766" spans="11:16">
      <c r="K766" s="14" t="str">
        <v/>
      </c>
      <c r="L766" s="14" t="str">
        <v/>
      </c>
      <c r="O766" s="14" t="str">
        <v/>
      </c>
      <c r="P766" s="14" t="str">
        <f ca="1"/>
        <v>Low Cap</v>
      </c>
    </row>
    <row r="767" spans="11:16">
      <c r="K767" s="14" t="str">
        <v/>
      </c>
      <c r="L767" s="14" t="str">
        <v/>
      </c>
      <c r="O767" s="14" t="str">
        <v/>
      </c>
      <c r="P767" s="14" t="str">
        <f ca="1"/>
        <v>Low Cap</v>
      </c>
    </row>
    <row r="768" spans="11:16">
      <c r="K768" s="14" t="str">
        <v/>
      </c>
      <c r="L768" s="14" t="str">
        <v/>
      </c>
      <c r="O768" s="14" t="str">
        <v/>
      </c>
      <c r="P768" s="14" t="str">
        <f ca="1"/>
        <v>Low Cap</v>
      </c>
    </row>
    <row r="769" spans="11:16">
      <c r="K769" s="14" t="str">
        <v/>
      </c>
      <c r="L769" s="14" t="str">
        <v/>
      </c>
      <c r="O769" s="14" t="str">
        <v/>
      </c>
      <c r="P769" s="14" t="str">
        <f ca="1"/>
        <v>Low Cap</v>
      </c>
    </row>
    <row r="770" spans="11:16">
      <c r="K770" s="14" t="str">
        <v/>
      </c>
      <c r="L770" s="14" t="str">
        <v/>
      </c>
      <c r="O770" s="14" t="str">
        <v/>
      </c>
      <c r="P770" s="14" t="str">
        <f ca="1"/>
        <v>Low Cap</v>
      </c>
    </row>
    <row r="771" spans="11:16">
      <c r="K771" s="14" t="str">
        <v/>
      </c>
      <c r="L771" s="14" t="str">
        <v/>
      </c>
      <c r="O771" s="14" t="str">
        <v/>
      </c>
      <c r="P771" s="14" t="str">
        <f ca="1"/>
        <v>Low Cap</v>
      </c>
    </row>
    <row r="772" spans="11:16">
      <c r="K772" s="14" t="str">
        <v/>
      </c>
      <c r="L772" s="14" t="str">
        <v/>
      </c>
      <c r="O772" s="14" t="str">
        <v/>
      </c>
      <c r="P772" s="14" t="str">
        <f ca="1"/>
        <v>Low Cap</v>
      </c>
    </row>
    <row r="773" spans="11:16">
      <c r="K773" s="14" t="str">
        <v/>
      </c>
      <c r="L773" s="14" t="str">
        <v/>
      </c>
      <c r="O773" s="14" t="str">
        <v/>
      </c>
      <c r="P773" s="14" t="str">
        <f ca="1"/>
        <v>Low Cap</v>
      </c>
    </row>
    <row r="774" spans="11:16">
      <c r="K774" s="14" t="str">
        <v/>
      </c>
      <c r="L774" s="14" t="str">
        <v/>
      </c>
      <c r="O774" s="14" t="str">
        <v/>
      </c>
      <c r="P774" s="14" t="str">
        <f ca="1"/>
        <v>Low Cap</v>
      </c>
    </row>
    <row r="775" spans="11:16">
      <c r="K775" s="14" t="str">
        <v/>
      </c>
      <c r="L775" s="14" t="str">
        <v/>
      </c>
      <c r="O775" s="14" t="str">
        <v/>
      </c>
      <c r="P775" s="14" t="str">
        <f ca="1"/>
        <v>Low Cap</v>
      </c>
    </row>
    <row r="776" spans="11:16">
      <c r="K776" s="14" t="str">
        <v/>
      </c>
      <c r="L776" s="14" t="str">
        <v/>
      </c>
      <c r="O776" s="14" t="str">
        <v/>
      </c>
      <c r="P776" s="14" t="str">
        <f ca="1"/>
        <v>Low Cap</v>
      </c>
    </row>
    <row r="777" spans="11:16">
      <c r="K777" s="14" t="str">
        <v/>
      </c>
      <c r="L777" s="14" t="str">
        <v/>
      </c>
      <c r="O777" s="14" t="str">
        <v/>
      </c>
      <c r="P777" s="14" t="str">
        <f ca="1"/>
        <v>Low Cap</v>
      </c>
    </row>
    <row r="778" spans="11:16">
      <c r="K778" s="14" t="str">
        <v/>
      </c>
      <c r="L778" s="14" t="str">
        <v/>
      </c>
      <c r="O778" s="14" t="str">
        <v/>
      </c>
      <c r="P778" s="14" t="str">
        <f ca="1"/>
        <v>Low Cap</v>
      </c>
    </row>
    <row r="779" spans="11:16">
      <c r="K779" s="14" t="str">
        <v/>
      </c>
      <c r="L779" s="14" t="str">
        <v/>
      </c>
      <c r="O779" s="14" t="str">
        <v/>
      </c>
      <c r="P779" s="14" t="str">
        <f ca="1"/>
        <v>Low Cap</v>
      </c>
    </row>
    <row r="780" spans="11:16">
      <c r="K780" s="14" t="str">
        <v/>
      </c>
      <c r="L780" s="14" t="str">
        <v/>
      </c>
      <c r="O780" s="14" t="str">
        <v/>
      </c>
      <c r="P780" s="14" t="str">
        <f ca="1"/>
        <v>Low Cap</v>
      </c>
    </row>
    <row r="781" spans="11:16">
      <c r="K781" s="14" t="str">
        <v/>
      </c>
      <c r="L781" s="14" t="str">
        <v/>
      </c>
      <c r="O781" s="14" t="str">
        <v/>
      </c>
      <c r="P781" s="14" t="str">
        <f ca="1"/>
        <v>Low Cap</v>
      </c>
    </row>
    <row r="782" spans="11:16">
      <c r="K782" s="14" t="str">
        <v/>
      </c>
      <c r="L782" s="14" t="str">
        <v/>
      </c>
      <c r="O782" s="14" t="str">
        <v/>
      </c>
      <c r="P782" s="14" t="str">
        <f ca="1"/>
        <v>Low Cap</v>
      </c>
    </row>
    <row r="783" spans="11:16">
      <c r="K783" s="14" t="str">
        <v/>
      </c>
      <c r="L783" s="14" t="str">
        <v/>
      </c>
      <c r="O783" s="14" t="str">
        <v/>
      </c>
      <c r="P783" s="14" t="str">
        <f ca="1"/>
        <v>Low Cap</v>
      </c>
    </row>
    <row r="784" spans="11:16">
      <c r="K784" s="14" t="str">
        <v/>
      </c>
      <c r="L784" s="14" t="str">
        <v/>
      </c>
      <c r="O784" s="14" t="str">
        <v/>
      </c>
      <c r="P784" s="14" t="str">
        <f ca="1"/>
        <v>Low Cap</v>
      </c>
    </row>
    <row r="785" spans="11:16">
      <c r="K785" s="14" t="str">
        <v/>
      </c>
      <c r="L785" s="14" t="str">
        <v/>
      </c>
      <c r="O785" s="14" t="str">
        <v/>
      </c>
      <c r="P785" s="14" t="str">
        <f ca="1"/>
        <v>Low Cap</v>
      </c>
    </row>
    <row r="786" spans="11:16">
      <c r="K786" s="14" t="str">
        <v/>
      </c>
      <c r="L786" s="14" t="str">
        <v/>
      </c>
      <c r="O786" s="14" t="str">
        <v/>
      </c>
      <c r="P786" s="14" t="str">
        <f ca="1"/>
        <v>Low Cap</v>
      </c>
    </row>
    <row r="787" spans="11:16">
      <c r="K787" s="14" t="str">
        <v/>
      </c>
      <c r="L787" s="14" t="str">
        <v/>
      </c>
      <c r="O787" s="14" t="str">
        <v/>
      </c>
      <c r="P787" s="14" t="str">
        <f ca="1"/>
        <v>Low Cap</v>
      </c>
    </row>
    <row r="788" spans="11:16">
      <c r="K788" s="14" t="str">
        <v/>
      </c>
      <c r="L788" s="14" t="str">
        <v/>
      </c>
      <c r="O788" s="14" t="str">
        <v/>
      </c>
      <c r="P788" s="14" t="str">
        <f ca="1"/>
        <v>Low Cap</v>
      </c>
    </row>
    <row r="789" spans="11:16">
      <c r="K789" s="14" t="str">
        <v/>
      </c>
      <c r="L789" s="14" t="str">
        <v/>
      </c>
      <c r="O789" s="14" t="str">
        <v/>
      </c>
      <c r="P789" s="14" t="str">
        <f ca="1"/>
        <v>Low Cap</v>
      </c>
    </row>
    <row r="790" spans="11:16">
      <c r="K790" s="14" t="str">
        <v/>
      </c>
      <c r="L790" s="14" t="str">
        <v/>
      </c>
      <c r="O790" s="14" t="str">
        <v/>
      </c>
      <c r="P790" s="14" t="str">
        <f ca="1"/>
        <v>Low Cap</v>
      </c>
    </row>
    <row r="791" spans="11:16">
      <c r="K791" s="14" t="str">
        <v/>
      </c>
      <c r="L791" s="14" t="str">
        <v/>
      </c>
      <c r="O791" s="14" t="str">
        <v/>
      </c>
      <c r="P791" s="14" t="str">
        <f ca="1"/>
        <v>Low Cap</v>
      </c>
    </row>
    <row r="792" spans="11:16">
      <c r="K792" s="14" t="str">
        <v/>
      </c>
      <c r="L792" s="14" t="str">
        <v/>
      </c>
      <c r="O792" s="14" t="str">
        <v/>
      </c>
      <c r="P792" s="14" t="str">
        <f ca="1"/>
        <v>Low Cap</v>
      </c>
    </row>
    <row r="793" spans="11:16">
      <c r="K793" s="14" t="str">
        <v/>
      </c>
      <c r="L793" s="14" t="str">
        <v/>
      </c>
      <c r="O793" s="14" t="str">
        <v/>
      </c>
      <c r="P793" s="14" t="str">
        <f ca="1"/>
        <v>Low Cap</v>
      </c>
    </row>
    <row r="794" spans="11:16">
      <c r="K794" s="14" t="str">
        <v/>
      </c>
      <c r="L794" s="14" t="str">
        <v/>
      </c>
      <c r="O794" s="14" t="str">
        <v/>
      </c>
      <c r="P794" s="14" t="str">
        <f ca="1"/>
        <v>Low Cap</v>
      </c>
    </row>
    <row r="795" spans="11:16">
      <c r="K795" s="14" t="str">
        <v/>
      </c>
      <c r="L795" s="14" t="str">
        <v/>
      </c>
      <c r="O795" s="14" t="str">
        <v/>
      </c>
      <c r="P795" s="14" t="str">
        <f ca="1"/>
        <v>Low Cap</v>
      </c>
    </row>
    <row r="796" spans="11:16">
      <c r="K796" s="14" t="str">
        <v/>
      </c>
      <c r="L796" s="14" t="str">
        <v/>
      </c>
      <c r="O796" s="14" t="str">
        <v/>
      </c>
      <c r="P796" s="14" t="str">
        <f ca="1"/>
        <v>Low Cap</v>
      </c>
    </row>
    <row r="797" spans="11:16">
      <c r="K797" s="14" t="str">
        <v/>
      </c>
      <c r="L797" s="14" t="str">
        <v/>
      </c>
      <c r="O797" s="14" t="str">
        <v/>
      </c>
      <c r="P797" s="14" t="str">
        <f ca="1"/>
        <v>Low Cap</v>
      </c>
    </row>
    <row r="798" spans="11:16">
      <c r="K798" s="14" t="str">
        <v/>
      </c>
      <c r="L798" s="14" t="str">
        <v/>
      </c>
      <c r="O798" s="14" t="str">
        <v/>
      </c>
      <c r="P798" s="14" t="str">
        <f ca="1"/>
        <v>Low Cap</v>
      </c>
    </row>
    <row r="799" spans="11:16">
      <c r="K799" s="14" t="str">
        <v/>
      </c>
      <c r="L799" s="14" t="str">
        <v/>
      </c>
      <c r="O799" s="14" t="str">
        <v/>
      </c>
      <c r="P799" s="14" t="str">
        <f ca="1"/>
        <v>Low Cap</v>
      </c>
    </row>
    <row r="800" spans="11:16">
      <c r="K800" s="14" t="str">
        <v/>
      </c>
      <c r="L800" s="14" t="str">
        <v/>
      </c>
      <c r="O800" s="14" t="str">
        <v/>
      </c>
      <c r="P800" s="14" t="str">
        <f ca="1"/>
        <v>Low Cap</v>
      </c>
    </row>
    <row r="801" spans="11:16">
      <c r="K801" s="14" t="str">
        <v/>
      </c>
      <c r="L801" s="14" t="str">
        <v/>
      </c>
      <c r="O801" s="14" t="str">
        <v/>
      </c>
      <c r="P801" s="14" t="str">
        <f ca="1"/>
        <v>Low Cap</v>
      </c>
    </row>
    <row r="802" spans="11:16">
      <c r="K802" s="14" t="str">
        <v/>
      </c>
      <c r="L802" s="14" t="str">
        <v/>
      </c>
      <c r="O802" s="14" t="str">
        <v/>
      </c>
      <c r="P802" s="14" t="str">
        <f ca="1"/>
        <v>Low Cap</v>
      </c>
    </row>
    <row r="803" spans="11:16">
      <c r="K803" s="14" t="str">
        <v/>
      </c>
      <c r="L803" s="14" t="str">
        <v/>
      </c>
      <c r="O803" s="14" t="str">
        <v/>
      </c>
      <c r="P803" s="14" t="str">
        <f ca="1"/>
        <v>Low Cap</v>
      </c>
    </row>
    <row r="804" spans="11:16">
      <c r="K804" s="14" t="str">
        <v/>
      </c>
      <c r="L804" s="14" t="str">
        <v/>
      </c>
      <c r="O804" s="14" t="str">
        <v/>
      </c>
      <c r="P804" s="14" t="str">
        <f ca="1"/>
        <v>Low Cap</v>
      </c>
    </row>
    <row r="805" spans="11:16">
      <c r="K805" s="14" t="str">
        <v/>
      </c>
      <c r="L805" s="14" t="str">
        <v/>
      </c>
      <c r="O805" s="14" t="str">
        <v/>
      </c>
      <c r="P805" s="14" t="str">
        <f ca="1"/>
        <v>Low Cap</v>
      </c>
    </row>
    <row r="806" spans="11:16">
      <c r="K806" s="14" t="str">
        <v/>
      </c>
      <c r="L806" s="14" t="str">
        <v/>
      </c>
      <c r="O806" s="14" t="str">
        <v/>
      </c>
      <c r="P806" s="14" t="str">
        <f ca="1"/>
        <v>Low Cap</v>
      </c>
    </row>
    <row r="807" spans="11:16">
      <c r="K807" s="14" t="str">
        <v/>
      </c>
      <c r="L807" s="14" t="str">
        <v/>
      </c>
      <c r="O807" s="14" t="str">
        <v/>
      </c>
      <c r="P807" s="14" t="str">
        <f ca="1"/>
        <v>Low Cap</v>
      </c>
    </row>
    <row r="808" spans="11:16">
      <c r="K808" s="14" t="str">
        <v/>
      </c>
      <c r="L808" s="14" t="str">
        <v/>
      </c>
      <c r="O808" s="14" t="str">
        <v/>
      </c>
      <c r="P808" s="14" t="str">
        <f ca="1"/>
        <v>Low Cap</v>
      </c>
    </row>
    <row r="809" spans="11:16">
      <c r="K809" s="14" t="str">
        <v/>
      </c>
      <c r="L809" s="14" t="str">
        <v/>
      </c>
      <c r="O809" s="14" t="str">
        <v/>
      </c>
      <c r="P809" s="14" t="str">
        <f ca="1"/>
        <v>Low Cap</v>
      </c>
    </row>
    <row r="810" spans="11:16">
      <c r="K810" s="14" t="str">
        <v/>
      </c>
      <c r="L810" s="14" t="str">
        <v/>
      </c>
      <c r="O810" s="14" t="str">
        <v/>
      </c>
      <c r="P810" s="14" t="str">
        <f ca="1"/>
        <v>Low Cap</v>
      </c>
    </row>
    <row r="811" spans="11:16">
      <c r="K811" s="14" t="str">
        <v/>
      </c>
      <c r="L811" s="14" t="str">
        <v/>
      </c>
      <c r="O811" s="14" t="str">
        <v/>
      </c>
      <c r="P811" s="14" t="str">
        <f ca="1"/>
        <v>Low Cap</v>
      </c>
    </row>
    <row r="812" spans="11:16">
      <c r="K812" s="14" t="str">
        <v/>
      </c>
      <c r="L812" s="14" t="str">
        <v/>
      </c>
      <c r="O812" s="14" t="str">
        <v/>
      </c>
      <c r="P812" s="14" t="str">
        <f ca="1"/>
        <v>Low Cap</v>
      </c>
    </row>
    <row r="813" spans="11:16">
      <c r="K813" s="14" t="str">
        <v/>
      </c>
      <c r="L813" s="14" t="str">
        <v/>
      </c>
      <c r="O813" s="14" t="str">
        <v/>
      </c>
      <c r="P813" s="14" t="str">
        <f ca="1"/>
        <v>Low Cap</v>
      </c>
    </row>
    <row r="814" spans="11:16">
      <c r="K814" s="14" t="str">
        <v/>
      </c>
      <c r="L814" s="14" t="str">
        <v/>
      </c>
      <c r="O814" s="14" t="str">
        <v/>
      </c>
      <c r="P814" s="14" t="str">
        <f ca="1"/>
        <v>Low Cap</v>
      </c>
    </row>
    <row r="815" spans="11:16">
      <c r="K815" s="14" t="str">
        <v/>
      </c>
      <c r="L815" s="14" t="str">
        <v/>
      </c>
      <c r="O815" s="14" t="str">
        <v/>
      </c>
      <c r="P815" s="14" t="str">
        <f ca="1"/>
        <v>Low Cap</v>
      </c>
    </row>
    <row r="816" spans="11:16">
      <c r="K816" s="14" t="str">
        <v/>
      </c>
      <c r="L816" s="14" t="str">
        <v/>
      </c>
      <c r="O816" s="14" t="str">
        <v/>
      </c>
      <c r="P816" s="14" t="str">
        <f ca="1"/>
        <v>Low Cap</v>
      </c>
    </row>
    <row r="817" spans="11:16">
      <c r="K817" s="14" t="str">
        <v/>
      </c>
      <c r="L817" s="14" t="str">
        <v/>
      </c>
      <c r="O817" s="14" t="str">
        <v/>
      </c>
      <c r="P817" s="14" t="str">
        <f ca="1"/>
        <v>Low Cap</v>
      </c>
    </row>
    <row r="818" spans="11:16">
      <c r="K818" s="14" t="str">
        <v/>
      </c>
      <c r="L818" s="14" t="str">
        <v/>
      </c>
      <c r="O818" s="14" t="str">
        <v/>
      </c>
      <c r="P818" s="14" t="str">
        <f ca="1"/>
        <v>Low Cap</v>
      </c>
    </row>
    <row r="819" spans="11:16">
      <c r="K819" s="14" t="str">
        <v/>
      </c>
      <c r="L819" s="14" t="str">
        <v/>
      </c>
      <c r="O819" s="14" t="str">
        <v/>
      </c>
      <c r="P819" s="14" t="str">
        <f ca="1"/>
        <v>Low Cap</v>
      </c>
    </row>
    <row r="820" spans="11:16">
      <c r="K820" s="14" t="str">
        <v/>
      </c>
      <c r="L820" s="14" t="str">
        <v/>
      </c>
      <c r="O820" s="14" t="str">
        <v/>
      </c>
      <c r="P820" s="14" t="str">
        <f ca="1"/>
        <v>Low Cap</v>
      </c>
    </row>
    <row r="821" spans="11:16">
      <c r="K821" s="14" t="str">
        <v/>
      </c>
      <c r="L821" s="14" t="str">
        <v/>
      </c>
      <c r="O821" s="14" t="str">
        <v/>
      </c>
      <c r="P821" s="14" t="str">
        <f ca="1"/>
        <v>Low Cap</v>
      </c>
    </row>
    <row r="822" spans="11:16">
      <c r="K822" s="14" t="str">
        <v/>
      </c>
      <c r="L822" s="14" t="str">
        <v/>
      </c>
      <c r="O822" s="14" t="str">
        <v/>
      </c>
      <c r="P822" s="14" t="str">
        <f ca="1"/>
        <v>Low Cap</v>
      </c>
    </row>
    <row r="823" spans="11:16">
      <c r="K823" s="14" t="str">
        <v/>
      </c>
      <c r="L823" s="14" t="str">
        <v/>
      </c>
      <c r="O823" s="14" t="str">
        <v/>
      </c>
      <c r="P823" s="14" t="str">
        <f ca="1"/>
        <v>Low Cap</v>
      </c>
    </row>
    <row r="824" spans="11:16">
      <c r="K824" s="14" t="str">
        <v/>
      </c>
      <c r="L824" s="14" t="str">
        <v/>
      </c>
      <c r="O824" s="14" t="str">
        <v/>
      </c>
      <c r="P824" s="14" t="str">
        <f ca="1"/>
        <v>Low Cap</v>
      </c>
    </row>
    <row r="825" spans="11:16">
      <c r="K825" s="14" t="str">
        <v/>
      </c>
      <c r="L825" s="14" t="str">
        <v/>
      </c>
      <c r="O825" s="14" t="str">
        <v/>
      </c>
      <c r="P825" s="14" t="str">
        <f ca="1"/>
        <v>Low Cap</v>
      </c>
    </row>
    <row r="826" spans="11:16">
      <c r="K826" s="14" t="str">
        <v/>
      </c>
      <c r="L826" s="14" t="str">
        <v/>
      </c>
      <c r="O826" s="14" t="str">
        <v/>
      </c>
      <c r="P826" s="14" t="str">
        <f ca="1"/>
        <v>Low Cap</v>
      </c>
    </row>
    <row r="827" spans="11:16">
      <c r="K827" s="14" t="str">
        <v/>
      </c>
      <c r="L827" s="14" t="str">
        <v/>
      </c>
      <c r="O827" s="14" t="str">
        <v/>
      </c>
      <c r="P827" s="14" t="str">
        <f ca="1"/>
        <v>Low Cap</v>
      </c>
    </row>
    <row r="828" spans="11:16">
      <c r="K828" s="14" t="str">
        <v/>
      </c>
      <c r="L828" s="14" t="str">
        <v/>
      </c>
      <c r="O828" s="14" t="str">
        <v/>
      </c>
      <c r="P828" s="14" t="str">
        <f ca="1"/>
        <v>Low Cap</v>
      </c>
    </row>
    <row r="829" spans="11:16">
      <c r="K829" s="14" t="str">
        <v/>
      </c>
      <c r="L829" s="14" t="str">
        <v/>
      </c>
      <c r="O829" s="14" t="str">
        <v/>
      </c>
      <c r="P829" s="14" t="str">
        <f ca="1"/>
        <v>Low Cap</v>
      </c>
    </row>
    <row r="830" spans="11:16">
      <c r="K830" s="14" t="str">
        <v/>
      </c>
      <c r="L830" s="14" t="str">
        <v/>
      </c>
      <c r="O830" s="14" t="str">
        <v/>
      </c>
      <c r="P830" s="14" t="str">
        <f ca="1"/>
        <v>Low Cap</v>
      </c>
    </row>
    <row r="831" spans="11:16">
      <c r="K831" s="14" t="str">
        <v/>
      </c>
      <c r="L831" s="14" t="str">
        <v/>
      </c>
      <c r="O831" s="14" t="str">
        <v/>
      </c>
      <c r="P831" s="14" t="str">
        <f ca="1"/>
        <v>Low Cap</v>
      </c>
    </row>
    <row r="832" spans="11:16">
      <c r="K832" s="14" t="str">
        <v/>
      </c>
      <c r="L832" s="14" t="str">
        <v/>
      </c>
      <c r="O832" s="14" t="str">
        <v/>
      </c>
      <c r="P832" s="14" t="str">
        <f ca="1"/>
        <v>Low Cap</v>
      </c>
    </row>
    <row r="833" spans="11:16">
      <c r="K833" s="14" t="str">
        <v/>
      </c>
      <c r="L833" s="14" t="str">
        <v/>
      </c>
      <c r="O833" s="14" t="str">
        <v/>
      </c>
      <c r="P833" s="14" t="str">
        <f ca="1"/>
        <v>Low Cap</v>
      </c>
    </row>
    <row r="834" spans="11:16">
      <c r="K834" s="14" t="str">
        <v/>
      </c>
      <c r="L834" s="14" t="str">
        <v/>
      </c>
      <c r="O834" s="14" t="str">
        <v/>
      </c>
      <c r="P834" s="14" t="str">
        <f ca="1"/>
        <v>Low Cap</v>
      </c>
    </row>
    <row r="835" spans="11:16">
      <c r="K835" s="14" t="str">
        <v/>
      </c>
      <c r="L835" s="14" t="str">
        <v/>
      </c>
      <c r="O835" s="14" t="str">
        <v/>
      </c>
      <c r="P835" s="14" t="str">
        <f ca="1"/>
        <v>Low Cap</v>
      </c>
    </row>
    <row r="836" spans="11:16">
      <c r="K836" s="14" t="str">
        <v/>
      </c>
      <c r="L836" s="14" t="str">
        <v/>
      </c>
      <c r="O836" s="14" t="str">
        <v/>
      </c>
      <c r="P836" s="14" t="str">
        <f ca="1"/>
        <v>Low Cap</v>
      </c>
    </row>
    <row r="837" spans="11:16">
      <c r="K837" s="14" t="str">
        <v/>
      </c>
      <c r="L837" s="14" t="str">
        <v/>
      </c>
      <c r="O837" s="14" t="str">
        <v/>
      </c>
      <c r="P837" s="14" t="str">
        <f ca="1"/>
        <v>Low Cap</v>
      </c>
    </row>
    <row r="838" spans="11:16">
      <c r="K838" s="14" t="str">
        <v/>
      </c>
      <c r="L838" s="14" t="str">
        <v/>
      </c>
      <c r="O838" s="14" t="str">
        <v/>
      </c>
      <c r="P838" s="14" t="str">
        <f ca="1"/>
        <v>Low Cap</v>
      </c>
    </row>
    <row r="839" spans="11:16">
      <c r="K839" s="14" t="str">
        <v/>
      </c>
      <c r="L839" s="14" t="str">
        <v/>
      </c>
      <c r="O839" s="14" t="str">
        <v/>
      </c>
      <c r="P839" s="14" t="str">
        <f ca="1"/>
        <v>Low Cap</v>
      </c>
    </row>
    <row r="840" spans="11:16">
      <c r="K840" s="14" t="str">
        <v/>
      </c>
      <c r="L840" s="14" t="str">
        <v/>
      </c>
      <c r="O840" s="14" t="str">
        <v/>
      </c>
      <c r="P840" s="14" t="str">
        <f ca="1"/>
        <v>Low Cap</v>
      </c>
    </row>
    <row r="841" spans="11:16">
      <c r="K841" s="14" t="str">
        <v/>
      </c>
      <c r="L841" s="14" t="str">
        <v/>
      </c>
      <c r="O841" s="14" t="str">
        <v/>
      </c>
      <c r="P841" s="14" t="str">
        <f ca="1"/>
        <v>Low Cap</v>
      </c>
    </row>
    <row r="842" spans="11:16">
      <c r="K842" s="14" t="str">
        <v/>
      </c>
      <c r="L842" s="14" t="str">
        <v/>
      </c>
      <c r="O842" s="14" t="str">
        <v/>
      </c>
      <c r="P842" s="14" t="str">
        <f ca="1"/>
        <v>Low Cap</v>
      </c>
    </row>
    <row r="843" spans="11:16">
      <c r="K843" s="14" t="str">
        <v/>
      </c>
      <c r="L843" s="14" t="str">
        <v/>
      </c>
      <c r="O843" s="14" t="str">
        <v/>
      </c>
      <c r="P843" s="14" t="str">
        <f ca="1"/>
        <v>Low Cap</v>
      </c>
    </row>
    <row r="844" spans="11:16">
      <c r="K844" s="14" t="str">
        <v/>
      </c>
      <c r="L844" s="14" t="str">
        <v/>
      </c>
      <c r="O844" s="14" t="str">
        <v/>
      </c>
      <c r="P844" s="14" t="str">
        <f ca="1"/>
        <v>Low Cap</v>
      </c>
    </row>
    <row r="845" spans="11:16">
      <c r="K845" s="14" t="str">
        <v/>
      </c>
      <c r="L845" s="14" t="str">
        <v/>
      </c>
      <c r="O845" s="14" t="str">
        <v/>
      </c>
      <c r="P845" s="14" t="str">
        <f ca="1"/>
        <v>Low Cap</v>
      </c>
    </row>
    <row r="846" spans="11:16">
      <c r="K846" s="14" t="str">
        <v/>
      </c>
      <c r="L846" s="14" t="str">
        <v/>
      </c>
      <c r="O846" s="14" t="str">
        <v/>
      </c>
      <c r="P846" s="14" t="str">
        <f ca="1"/>
        <v>Low Cap</v>
      </c>
    </row>
    <row r="847" spans="11:16">
      <c r="K847" s="14" t="str">
        <v/>
      </c>
      <c r="L847" s="14" t="str">
        <v/>
      </c>
      <c r="O847" s="14" t="str">
        <v/>
      </c>
      <c r="P847" s="14" t="str">
        <f ca="1"/>
        <v>Low Cap</v>
      </c>
    </row>
    <row r="848" spans="11:16">
      <c r="K848" s="14" t="str">
        <v/>
      </c>
      <c r="L848" s="14" t="str">
        <v/>
      </c>
      <c r="O848" s="14" t="str">
        <v/>
      </c>
      <c r="P848" s="14" t="str">
        <f ca="1"/>
        <v>Low Cap</v>
      </c>
    </row>
    <row r="849" spans="11:16">
      <c r="K849" s="14" t="str">
        <v/>
      </c>
      <c r="L849" s="14" t="str">
        <v/>
      </c>
      <c r="O849" s="14" t="str">
        <v/>
      </c>
      <c r="P849" s="14" t="str">
        <f ca="1"/>
        <v>Low Cap</v>
      </c>
    </row>
    <row r="850" spans="11:16">
      <c r="K850" s="14" t="str">
        <v/>
      </c>
      <c r="L850" s="14" t="str">
        <v/>
      </c>
      <c r="O850" s="14" t="str">
        <v/>
      </c>
      <c r="P850" s="14" t="str">
        <f ca="1"/>
        <v>Low Cap</v>
      </c>
    </row>
    <row r="851" spans="11:16">
      <c r="K851" s="14" t="str">
        <v/>
      </c>
      <c r="L851" s="14" t="str">
        <v/>
      </c>
      <c r="O851" s="14" t="str">
        <v/>
      </c>
      <c r="P851" s="14" t="str">
        <f ca="1"/>
        <v>Low Cap</v>
      </c>
    </row>
    <row r="852" spans="11:16">
      <c r="K852" s="14" t="str">
        <v/>
      </c>
      <c r="L852" s="14" t="str">
        <v/>
      </c>
      <c r="O852" s="14" t="str">
        <v/>
      </c>
      <c r="P852" s="14" t="str">
        <f ca="1"/>
        <v>Low Cap</v>
      </c>
    </row>
    <row r="853" spans="11:16">
      <c r="K853" s="14" t="str">
        <v/>
      </c>
      <c r="L853" s="14" t="str">
        <v/>
      </c>
      <c r="O853" s="14" t="str">
        <v/>
      </c>
      <c r="P853" s="14" t="str">
        <f ca="1"/>
        <v>Low Cap</v>
      </c>
    </row>
    <row r="854" spans="11:16">
      <c r="K854" s="14" t="str">
        <v/>
      </c>
      <c r="L854" s="14" t="str">
        <v/>
      </c>
      <c r="O854" s="14" t="str">
        <v/>
      </c>
      <c r="P854" s="14" t="str">
        <f ca="1"/>
        <v>Low Cap</v>
      </c>
    </row>
    <row r="855" spans="11:16">
      <c r="K855" s="14" t="str">
        <v/>
      </c>
      <c r="L855" s="14" t="str">
        <v/>
      </c>
      <c r="O855" s="14" t="str">
        <v/>
      </c>
      <c r="P855" s="14" t="str">
        <f ca="1"/>
        <v>Low Cap</v>
      </c>
    </row>
    <row r="856" spans="11:16">
      <c r="K856" s="14" t="str">
        <v/>
      </c>
      <c r="L856" s="14" t="str">
        <v/>
      </c>
      <c r="O856" s="14" t="str">
        <v/>
      </c>
      <c r="P856" s="14" t="str">
        <f ca="1"/>
        <v>Low Cap</v>
      </c>
    </row>
    <row r="857" spans="11:16">
      <c r="K857" s="14" t="str">
        <v/>
      </c>
      <c r="L857" s="14" t="str">
        <v/>
      </c>
      <c r="O857" s="14" t="str">
        <v/>
      </c>
      <c r="P857" s="14" t="str">
        <f ca="1"/>
        <v>Low Cap</v>
      </c>
    </row>
    <row r="858" spans="11:16">
      <c r="K858" s="14" t="str">
        <v/>
      </c>
      <c r="L858" s="14" t="str">
        <v/>
      </c>
      <c r="O858" s="14" t="str">
        <v/>
      </c>
      <c r="P858" s="14" t="str">
        <f ca="1"/>
        <v>Low Cap</v>
      </c>
    </row>
    <row r="859" spans="11:16">
      <c r="K859" s="14" t="str">
        <v/>
      </c>
      <c r="L859" s="14" t="str">
        <v/>
      </c>
      <c r="O859" s="14" t="str">
        <v/>
      </c>
      <c r="P859" s="14" t="str">
        <f ca="1"/>
        <v>Low Cap</v>
      </c>
    </row>
    <row r="860" spans="11:16">
      <c r="K860" s="14" t="str">
        <v/>
      </c>
      <c r="L860" s="14" t="str">
        <v/>
      </c>
      <c r="O860" s="14" t="str">
        <v/>
      </c>
      <c r="P860" s="14" t="str">
        <f ca="1"/>
        <v>Low Cap</v>
      </c>
    </row>
    <row r="861" spans="11:16">
      <c r="K861" s="14" t="str">
        <v/>
      </c>
      <c r="L861" s="14" t="str">
        <v/>
      </c>
      <c r="O861" s="14" t="str">
        <v/>
      </c>
      <c r="P861" s="14" t="str">
        <f ca="1"/>
        <v>Low Cap</v>
      </c>
    </row>
    <row r="862" spans="11:16">
      <c r="K862" s="14" t="str">
        <v/>
      </c>
      <c r="L862" s="14" t="str">
        <v/>
      </c>
      <c r="O862" s="14" t="str">
        <v/>
      </c>
      <c r="P862" s="14" t="str">
        <f ca="1"/>
        <v>Low Cap</v>
      </c>
    </row>
    <row r="863" spans="11:16">
      <c r="K863" s="14" t="str">
        <v/>
      </c>
      <c r="L863" s="14" t="str">
        <v/>
      </c>
      <c r="O863" s="14" t="str">
        <v/>
      </c>
      <c r="P863" s="14" t="str">
        <f ca="1"/>
        <v>Low Cap</v>
      </c>
    </row>
    <row r="864" spans="11:16">
      <c r="K864" s="14" t="str">
        <v/>
      </c>
      <c r="L864" s="14" t="str">
        <v/>
      </c>
      <c r="O864" s="14" t="str">
        <v/>
      </c>
      <c r="P864" s="14" t="str">
        <f ca="1"/>
        <v>Low Cap</v>
      </c>
    </row>
    <row r="865" spans="11:16">
      <c r="K865" s="14" t="str">
        <v/>
      </c>
      <c r="L865" s="14" t="str">
        <v/>
      </c>
      <c r="O865" s="14" t="str">
        <v/>
      </c>
      <c r="P865" s="14" t="str">
        <f ca="1"/>
        <v>Low Cap</v>
      </c>
    </row>
    <row r="866" spans="11:16">
      <c r="K866" s="14" t="str">
        <v/>
      </c>
      <c r="L866" s="14" t="str">
        <v/>
      </c>
      <c r="O866" s="14" t="str">
        <v/>
      </c>
      <c r="P866" s="14" t="str">
        <f ca="1"/>
        <v>Low Cap</v>
      </c>
    </row>
    <row r="867" spans="11:16">
      <c r="K867" s="14" t="str">
        <v/>
      </c>
      <c r="L867" s="14" t="str">
        <v/>
      </c>
      <c r="O867" s="14" t="str">
        <v/>
      </c>
      <c r="P867" s="14" t="str">
        <f ca="1"/>
        <v>Low Cap</v>
      </c>
    </row>
    <row r="868" spans="11:16">
      <c r="K868" s="14" t="str">
        <v/>
      </c>
      <c r="L868" s="14" t="str">
        <v/>
      </c>
      <c r="O868" s="14" t="str">
        <v/>
      </c>
      <c r="P868" s="14" t="str">
        <f ca="1"/>
        <v>Low Cap</v>
      </c>
    </row>
    <row r="869" spans="11:16">
      <c r="K869" s="14" t="str">
        <v/>
      </c>
      <c r="L869" s="14" t="str">
        <v/>
      </c>
      <c r="O869" s="14" t="str">
        <v/>
      </c>
      <c r="P869" s="14" t="str">
        <f ca="1"/>
        <v>Low Cap</v>
      </c>
    </row>
    <row r="870" spans="11:16">
      <c r="K870" s="14" t="str">
        <v/>
      </c>
      <c r="L870" s="14" t="str">
        <v/>
      </c>
      <c r="O870" s="14" t="str">
        <v/>
      </c>
      <c r="P870" s="14" t="str">
        <f ca="1"/>
        <v>Low Cap</v>
      </c>
    </row>
    <row r="871" spans="11:16">
      <c r="K871" s="14" t="str">
        <v/>
      </c>
      <c r="L871" s="14" t="str">
        <v/>
      </c>
      <c r="O871" s="14" t="str">
        <v/>
      </c>
      <c r="P871" s="14" t="str">
        <f ca="1"/>
        <v>Low Cap</v>
      </c>
    </row>
    <row r="872" spans="11:16">
      <c r="K872" s="14" t="str">
        <v/>
      </c>
      <c r="L872" s="14" t="str">
        <v/>
      </c>
      <c r="O872" s="14" t="str">
        <v/>
      </c>
      <c r="P872" s="14" t="str">
        <f ca="1"/>
        <v>Low Cap</v>
      </c>
    </row>
    <row r="873" spans="11:16">
      <c r="K873" s="14" t="str">
        <v/>
      </c>
      <c r="L873" s="14" t="str">
        <v/>
      </c>
      <c r="O873" s="14" t="str">
        <v/>
      </c>
      <c r="P873" s="14" t="str">
        <f ca="1"/>
        <v>Low Cap</v>
      </c>
    </row>
    <row r="874" spans="11:16">
      <c r="K874" s="14" t="str">
        <v/>
      </c>
      <c r="L874" s="14" t="str">
        <v/>
      </c>
      <c r="O874" s="14" t="str">
        <v/>
      </c>
      <c r="P874" s="14" t="str">
        <f ca="1"/>
        <v>Low Cap</v>
      </c>
    </row>
    <row r="875" spans="11:16">
      <c r="K875" s="14" t="str">
        <v/>
      </c>
      <c r="L875" s="14" t="str">
        <v/>
      </c>
      <c r="O875" s="14" t="str">
        <v/>
      </c>
      <c r="P875" s="14" t="str">
        <f ca="1"/>
        <v>Low Cap</v>
      </c>
    </row>
    <row r="876" spans="11:16">
      <c r="K876" s="14" t="str">
        <v/>
      </c>
      <c r="L876" s="14" t="str">
        <v/>
      </c>
      <c r="O876" s="14" t="str">
        <v/>
      </c>
      <c r="P876" s="14" t="str">
        <f ca="1"/>
        <v>Low Cap</v>
      </c>
    </row>
    <row r="877" spans="11:16">
      <c r="K877" s="14" t="str">
        <v/>
      </c>
      <c r="L877" s="14" t="str">
        <v/>
      </c>
      <c r="O877" s="14" t="str">
        <v/>
      </c>
      <c r="P877" s="14" t="str">
        <f ca="1"/>
        <v>Low Cap</v>
      </c>
    </row>
    <row r="878" spans="11:16">
      <c r="K878" s="14" t="str">
        <v/>
      </c>
      <c r="L878" s="14" t="str">
        <v/>
      </c>
      <c r="O878" s="14" t="str">
        <v/>
      </c>
      <c r="P878" s="14" t="str">
        <f ca="1"/>
        <v>Low Cap</v>
      </c>
    </row>
    <row r="879" spans="11:16">
      <c r="K879" s="14" t="str">
        <v/>
      </c>
      <c r="L879" s="14" t="str">
        <v/>
      </c>
      <c r="O879" s="14" t="str">
        <v/>
      </c>
      <c r="P879" s="14" t="str">
        <f ca="1"/>
        <v>Low Cap</v>
      </c>
    </row>
    <row r="880" spans="11:16">
      <c r="K880" s="14" t="str">
        <v/>
      </c>
      <c r="L880" s="14" t="str">
        <v/>
      </c>
      <c r="O880" s="14" t="str">
        <v/>
      </c>
      <c r="P880" s="14" t="str">
        <f ca="1"/>
        <v>Low Cap</v>
      </c>
    </row>
    <row r="881" spans="11:16">
      <c r="K881" s="14" t="str">
        <v/>
      </c>
      <c r="L881" s="14" t="str">
        <v/>
      </c>
      <c r="O881" s="14" t="str">
        <v/>
      </c>
      <c r="P881" s="14" t="str">
        <f ca="1"/>
        <v>Low Cap</v>
      </c>
    </row>
    <row r="882" spans="11:16">
      <c r="K882" s="14" t="str">
        <v/>
      </c>
      <c r="L882" s="14" t="str">
        <v/>
      </c>
      <c r="O882" s="14" t="str">
        <v/>
      </c>
      <c r="P882" s="14" t="str">
        <f ca="1"/>
        <v>Low Cap</v>
      </c>
    </row>
    <row r="883" spans="11:16">
      <c r="K883" s="14" t="str">
        <v/>
      </c>
      <c r="L883" s="14" t="str">
        <v/>
      </c>
      <c r="O883" s="14" t="str">
        <v/>
      </c>
      <c r="P883" s="14" t="str">
        <f ca="1"/>
        <v>Low Cap</v>
      </c>
    </row>
    <row r="884" spans="11:16">
      <c r="K884" s="14" t="str">
        <v/>
      </c>
      <c r="L884" s="14" t="str">
        <v/>
      </c>
      <c r="O884" s="14" t="str">
        <v/>
      </c>
      <c r="P884" s="14" t="str">
        <f ca="1"/>
        <v>Low Cap</v>
      </c>
    </row>
    <row r="885" spans="11:16">
      <c r="K885" s="14" t="str">
        <v/>
      </c>
      <c r="L885" s="14" t="str">
        <v/>
      </c>
      <c r="O885" s="14" t="str">
        <v/>
      </c>
      <c r="P885" s="14" t="str">
        <f ca="1"/>
        <v>Low Cap</v>
      </c>
    </row>
    <row r="886" spans="11:16">
      <c r="K886" s="14" t="str">
        <v/>
      </c>
      <c r="L886" s="14" t="str">
        <v/>
      </c>
      <c r="O886" s="14" t="str">
        <v/>
      </c>
      <c r="P886" s="14" t="str">
        <f ca="1"/>
        <v>Low Cap</v>
      </c>
    </row>
    <row r="887" spans="11:16">
      <c r="K887" s="14" t="str">
        <v/>
      </c>
      <c r="L887" s="14" t="str">
        <v/>
      </c>
      <c r="O887" s="14" t="str">
        <v/>
      </c>
      <c r="P887" s="14" t="str">
        <f ca="1"/>
        <v>Low Cap</v>
      </c>
    </row>
    <row r="888" spans="11:16">
      <c r="K888" s="14" t="str">
        <v/>
      </c>
      <c r="L888" s="14" t="str">
        <v/>
      </c>
      <c r="O888" s="14" t="str">
        <v/>
      </c>
      <c r="P888" s="14" t="str">
        <f ca="1"/>
        <v>Low Cap</v>
      </c>
    </row>
    <row r="889" spans="11:16">
      <c r="K889" s="14" t="str">
        <v/>
      </c>
      <c r="L889" s="14" t="str">
        <v/>
      </c>
      <c r="O889" s="14" t="str">
        <v/>
      </c>
      <c r="P889" s="14" t="str">
        <f ca="1"/>
        <v>Low Cap</v>
      </c>
    </row>
    <row r="890" spans="11:16">
      <c r="K890" s="14" t="str">
        <v/>
      </c>
      <c r="L890" s="14" t="str">
        <v/>
      </c>
      <c r="O890" s="14" t="str">
        <v/>
      </c>
      <c r="P890" s="14" t="str">
        <f ca="1"/>
        <v>Low Cap</v>
      </c>
    </row>
    <row r="891" spans="11:16">
      <c r="K891" s="14" t="str">
        <v/>
      </c>
      <c r="L891" s="14" t="str">
        <v/>
      </c>
      <c r="O891" s="14" t="str">
        <v/>
      </c>
      <c r="P891" s="14" t="str">
        <f ca="1"/>
        <v>Low Cap</v>
      </c>
    </row>
    <row r="892" spans="11:16">
      <c r="K892" s="14" t="str">
        <v/>
      </c>
      <c r="L892" s="14" t="str">
        <v/>
      </c>
      <c r="O892" s="14" t="str">
        <v/>
      </c>
      <c r="P892" s="14" t="str">
        <f ca="1"/>
        <v>Low Cap</v>
      </c>
    </row>
    <row r="893" spans="11:16">
      <c r="K893" s="14" t="str">
        <v/>
      </c>
      <c r="L893" s="14" t="str">
        <v/>
      </c>
      <c r="O893" s="14" t="str">
        <v/>
      </c>
      <c r="P893" s="14" t="str">
        <f ca="1"/>
        <v>Low Cap</v>
      </c>
    </row>
    <row r="894" spans="11:16">
      <c r="K894" s="14" t="str">
        <v/>
      </c>
      <c r="L894" s="14" t="str">
        <v/>
      </c>
      <c r="O894" s="14" t="str">
        <v/>
      </c>
      <c r="P894" s="14" t="str">
        <f ca="1"/>
        <v>Low Cap</v>
      </c>
    </row>
    <row r="895" spans="11:16">
      <c r="K895" s="14" t="str">
        <v/>
      </c>
      <c r="L895" s="14" t="str">
        <v/>
      </c>
      <c r="O895" s="14" t="str">
        <v/>
      </c>
      <c r="P895" s="14" t="str">
        <f ca="1"/>
        <v>Low Cap</v>
      </c>
    </row>
    <row r="896" spans="11:16">
      <c r="K896" s="14" t="str">
        <v/>
      </c>
      <c r="L896" s="14" t="str">
        <v/>
      </c>
      <c r="O896" s="14" t="str">
        <v/>
      </c>
      <c r="P896" s="14" t="str">
        <f ca="1"/>
        <v>Low Cap</v>
      </c>
    </row>
    <row r="897" spans="11:16">
      <c r="K897" s="14" t="str">
        <v/>
      </c>
      <c r="L897" s="14" t="str">
        <v/>
      </c>
      <c r="O897" s="14" t="str">
        <v/>
      </c>
      <c r="P897" s="14" t="str">
        <f ca="1"/>
        <v>Low Cap</v>
      </c>
    </row>
    <row r="898" spans="11:16">
      <c r="K898" s="14" t="str">
        <v/>
      </c>
      <c r="L898" s="14" t="str">
        <v/>
      </c>
      <c r="O898" s="14" t="str">
        <v/>
      </c>
      <c r="P898" s="14" t="str">
        <f ca="1"/>
        <v>Low Cap</v>
      </c>
    </row>
    <row r="899" spans="11:16">
      <c r="K899" s="14" t="str">
        <v/>
      </c>
      <c r="L899" s="14" t="str">
        <v/>
      </c>
      <c r="O899" s="14" t="str">
        <v/>
      </c>
      <c r="P899" s="14" t="str">
        <f ca="1"/>
        <v>Low Cap</v>
      </c>
    </row>
    <row r="900" spans="11:16">
      <c r="K900" s="14" t="str">
        <v/>
      </c>
      <c r="L900" s="14" t="str">
        <v/>
      </c>
      <c r="O900" s="14" t="str">
        <v/>
      </c>
      <c r="P900" s="14" t="str">
        <f ca="1"/>
        <v>Low Cap</v>
      </c>
    </row>
    <row r="901" spans="11:16">
      <c r="K901" s="14" t="str">
        <v/>
      </c>
      <c r="L901" s="14" t="str">
        <v/>
      </c>
      <c r="O901" s="14" t="str">
        <v/>
      </c>
      <c r="P901" s="14" t="str">
        <f ca="1"/>
        <v>Low Cap</v>
      </c>
    </row>
    <row r="902" spans="11:16">
      <c r="K902" s="14" t="str">
        <v/>
      </c>
      <c r="L902" s="14" t="str">
        <v/>
      </c>
      <c r="O902" s="14" t="str">
        <v/>
      </c>
      <c r="P902" s="14" t="str">
        <f ca="1"/>
        <v>Low Cap</v>
      </c>
    </row>
    <row r="903" spans="11:16">
      <c r="K903" s="14" t="str">
        <v/>
      </c>
      <c r="L903" s="14" t="str">
        <v/>
      </c>
      <c r="O903" s="14" t="str">
        <v/>
      </c>
      <c r="P903" s="14" t="str">
        <f ca="1"/>
        <v>Low Cap</v>
      </c>
    </row>
    <row r="904" spans="11:16">
      <c r="K904" s="14" t="str">
        <v/>
      </c>
      <c r="L904" s="14" t="str">
        <v/>
      </c>
      <c r="O904" s="14" t="str">
        <v/>
      </c>
      <c r="P904" s="14" t="str">
        <f ca="1"/>
        <v>Low Cap</v>
      </c>
    </row>
    <row r="905" spans="11:16">
      <c r="K905" s="14" t="str">
        <v/>
      </c>
      <c r="L905" s="14" t="str">
        <v/>
      </c>
      <c r="O905" s="14" t="str">
        <v/>
      </c>
      <c r="P905" s="14" t="str">
        <f ca="1"/>
        <v>Low Cap</v>
      </c>
    </row>
    <row r="906" spans="11:16">
      <c r="K906" s="14" t="str">
        <v/>
      </c>
      <c r="L906" s="14" t="str">
        <v/>
      </c>
      <c r="O906" s="14" t="str">
        <v/>
      </c>
      <c r="P906" s="14" t="str">
        <f ca="1"/>
        <v>Low Cap</v>
      </c>
    </row>
    <row r="907" spans="11:16">
      <c r="K907" s="14" t="str">
        <v/>
      </c>
      <c r="L907" s="14" t="str">
        <v/>
      </c>
      <c r="O907" s="14" t="str">
        <v/>
      </c>
      <c r="P907" s="14" t="str">
        <f ca="1"/>
        <v>Low Cap</v>
      </c>
    </row>
    <row r="908" spans="11:16">
      <c r="K908" s="14" t="str">
        <v/>
      </c>
      <c r="L908" s="14" t="str">
        <v/>
      </c>
      <c r="O908" s="14" t="str">
        <v/>
      </c>
      <c r="P908" s="14" t="str">
        <f ca="1"/>
        <v>Low Cap</v>
      </c>
    </row>
    <row r="909" spans="11:16">
      <c r="K909" s="14" t="str">
        <v/>
      </c>
      <c r="L909" s="14" t="str">
        <v/>
      </c>
      <c r="O909" s="14" t="str">
        <v/>
      </c>
      <c r="P909" s="14" t="str">
        <f ca="1"/>
        <v>Low Cap</v>
      </c>
    </row>
    <row r="910" spans="11:16">
      <c r="K910" s="14" t="str">
        <v/>
      </c>
      <c r="L910" s="14" t="str">
        <v/>
      </c>
      <c r="O910" s="14" t="str">
        <v/>
      </c>
      <c r="P910" s="14" t="str">
        <f ca="1"/>
        <v>Low Cap</v>
      </c>
    </row>
    <row r="911" spans="11:16">
      <c r="K911" s="14" t="str">
        <v/>
      </c>
      <c r="L911" s="14" t="str">
        <v/>
      </c>
      <c r="O911" s="14" t="str">
        <v/>
      </c>
      <c r="P911" s="14" t="str">
        <f ca="1"/>
        <v>Low Cap</v>
      </c>
    </row>
    <row r="912" spans="11:16">
      <c r="K912" s="14" t="str">
        <v/>
      </c>
      <c r="L912" s="14" t="str">
        <v/>
      </c>
      <c r="O912" s="14" t="str">
        <v/>
      </c>
      <c r="P912" s="14" t="str">
        <f ca="1"/>
        <v>Low Cap</v>
      </c>
    </row>
    <row r="913" spans="11:16">
      <c r="K913" s="14" t="str">
        <v/>
      </c>
      <c r="L913" s="14" t="str">
        <v/>
      </c>
      <c r="O913" s="14" t="str">
        <v/>
      </c>
      <c r="P913" s="14" t="str">
        <f ca="1"/>
        <v>Low Cap</v>
      </c>
    </row>
    <row r="914" spans="11:16">
      <c r="K914" s="14" t="str">
        <v/>
      </c>
      <c r="L914" s="14" t="str">
        <v/>
      </c>
      <c r="O914" s="14" t="str">
        <v/>
      </c>
      <c r="P914" s="14" t="str">
        <f ca="1"/>
        <v>Low Cap</v>
      </c>
    </row>
    <row r="915" spans="11:16">
      <c r="K915" s="14" t="str">
        <v/>
      </c>
      <c r="L915" s="14" t="str">
        <v/>
      </c>
      <c r="O915" s="14" t="str">
        <v/>
      </c>
      <c r="P915" s="14" t="str">
        <f ca="1"/>
        <v>Low Cap</v>
      </c>
    </row>
    <row r="916" spans="11:16">
      <c r="K916" s="14" t="str">
        <v/>
      </c>
      <c r="L916" s="14" t="str">
        <v/>
      </c>
      <c r="O916" s="14" t="str">
        <v/>
      </c>
      <c r="P916" s="14" t="str">
        <f ca="1"/>
        <v>Low Cap</v>
      </c>
    </row>
    <row r="917" spans="11:16">
      <c r="K917" s="14" t="str">
        <v/>
      </c>
      <c r="L917" s="14" t="str">
        <v/>
      </c>
      <c r="O917" s="14" t="str">
        <v/>
      </c>
      <c r="P917" s="14" t="str">
        <f ca="1"/>
        <v>Low Cap</v>
      </c>
    </row>
    <row r="918" spans="11:16">
      <c r="K918" s="14" t="str">
        <v/>
      </c>
      <c r="L918" s="14" t="str">
        <v/>
      </c>
      <c r="O918" s="14" t="str">
        <v/>
      </c>
      <c r="P918" s="14" t="str">
        <f ca="1"/>
        <v>Low Cap</v>
      </c>
    </row>
    <row r="919" spans="11:16">
      <c r="K919" s="14" t="str">
        <v/>
      </c>
      <c r="L919" s="14" t="str">
        <v/>
      </c>
      <c r="O919" s="14" t="str">
        <v/>
      </c>
      <c r="P919" s="14" t="str">
        <f ca="1"/>
        <v>Low Cap</v>
      </c>
    </row>
    <row r="920" spans="11:16">
      <c r="K920" s="14" t="str">
        <v/>
      </c>
      <c r="L920" s="14" t="str">
        <v/>
      </c>
      <c r="O920" s="14" t="str">
        <v/>
      </c>
      <c r="P920" s="14" t="str">
        <f ca="1"/>
        <v>Low Cap</v>
      </c>
    </row>
    <row r="921" spans="11:16">
      <c r="K921" s="14" t="str">
        <v/>
      </c>
      <c r="L921" s="14" t="str">
        <v/>
      </c>
      <c r="O921" s="14" t="str">
        <v/>
      </c>
      <c r="P921" s="14" t="str">
        <f ca="1"/>
        <v>Low Cap</v>
      </c>
    </row>
    <row r="922" spans="11:16">
      <c r="K922" s="14" t="str">
        <v/>
      </c>
      <c r="L922" s="14" t="str">
        <v/>
      </c>
      <c r="O922" s="14" t="str">
        <v/>
      </c>
      <c r="P922" s="14" t="str">
        <f ca="1"/>
        <v>Low Cap</v>
      </c>
    </row>
    <row r="923" spans="11:16">
      <c r="K923" s="14" t="str">
        <v/>
      </c>
      <c r="L923" s="14" t="str">
        <v/>
      </c>
      <c r="O923" s="14" t="str">
        <v/>
      </c>
      <c r="P923" s="14" t="str">
        <f ca="1"/>
        <v>Low Cap</v>
      </c>
    </row>
    <row r="924" spans="11:16">
      <c r="K924" s="14" t="str">
        <v/>
      </c>
      <c r="L924" s="14" t="str">
        <v/>
      </c>
      <c r="O924" s="14" t="str">
        <v/>
      </c>
      <c r="P924" s="14" t="str">
        <f ca="1"/>
        <v>Low Cap</v>
      </c>
    </row>
    <row r="925" spans="11:16">
      <c r="K925" s="14" t="str">
        <v/>
      </c>
      <c r="L925" s="14" t="str">
        <v/>
      </c>
      <c r="O925" s="14" t="str">
        <v/>
      </c>
      <c r="P925" s="14" t="str">
        <f ca="1"/>
        <v>Low Cap</v>
      </c>
    </row>
    <row r="926" spans="11:16">
      <c r="K926" s="14" t="str">
        <v/>
      </c>
      <c r="L926" s="14" t="str">
        <v/>
      </c>
      <c r="O926" s="14" t="str">
        <v/>
      </c>
      <c r="P926" s="14" t="str">
        <f ca="1"/>
        <v>Low Cap</v>
      </c>
    </row>
    <row r="927" spans="11:16">
      <c r="K927" s="14" t="str">
        <v/>
      </c>
      <c r="L927" s="14" t="str">
        <v/>
      </c>
      <c r="O927" s="14" t="str">
        <v/>
      </c>
      <c r="P927" s="14" t="str">
        <f ca="1"/>
        <v>Low Cap</v>
      </c>
    </row>
    <row r="928" spans="11:16">
      <c r="K928" s="14" t="str">
        <v/>
      </c>
      <c r="L928" s="14" t="str">
        <v/>
      </c>
      <c r="O928" s="14" t="str">
        <v/>
      </c>
      <c r="P928" s="14" t="str">
        <f ca="1"/>
        <v>Low Cap</v>
      </c>
    </row>
    <row r="929" spans="11:16">
      <c r="K929" s="14" t="str">
        <v/>
      </c>
      <c r="L929" s="14" t="str">
        <v/>
      </c>
      <c r="O929" s="14" t="str">
        <v/>
      </c>
      <c r="P929" s="14" t="str">
        <f ca="1"/>
        <v>Low Cap</v>
      </c>
    </row>
    <row r="930" spans="11:16">
      <c r="K930" s="14" t="str">
        <v/>
      </c>
      <c r="L930" s="14" t="str">
        <v/>
      </c>
      <c r="O930" s="14" t="str">
        <v/>
      </c>
      <c r="P930" s="14" t="str">
        <f ca="1"/>
        <v>Low Cap</v>
      </c>
    </row>
    <row r="931" spans="11:16">
      <c r="K931" s="14" t="str">
        <v/>
      </c>
      <c r="L931" s="14" t="str">
        <v/>
      </c>
      <c r="O931" s="14" t="str">
        <v/>
      </c>
      <c r="P931" s="14" t="str">
        <f ca="1"/>
        <v>Low Cap</v>
      </c>
    </row>
    <row r="932" spans="11:16">
      <c r="K932" s="14" t="str">
        <v/>
      </c>
      <c r="L932" s="14" t="str">
        <v/>
      </c>
      <c r="O932" s="14" t="str">
        <v/>
      </c>
      <c r="P932" s="14" t="str">
        <f ca="1"/>
        <v>Low Cap</v>
      </c>
    </row>
    <row r="933" spans="11:16">
      <c r="K933" s="14" t="str">
        <v/>
      </c>
      <c r="L933" s="14" t="str">
        <v/>
      </c>
      <c r="O933" s="14" t="str">
        <v/>
      </c>
      <c r="P933" s="14" t="str">
        <f ca="1"/>
        <v>Low Cap</v>
      </c>
    </row>
    <row r="934" spans="11:16">
      <c r="K934" s="14" t="str">
        <v/>
      </c>
      <c r="L934" s="14" t="str">
        <v/>
      </c>
      <c r="O934" s="14" t="str">
        <v/>
      </c>
      <c r="P934" s="14" t="str">
        <f ca="1"/>
        <v>Low Cap</v>
      </c>
    </row>
    <row r="935" spans="11:16">
      <c r="K935" s="14" t="str">
        <v/>
      </c>
      <c r="L935" s="14" t="str">
        <v/>
      </c>
      <c r="O935" s="14" t="str">
        <v/>
      </c>
      <c r="P935" s="14" t="str">
        <f ca="1"/>
        <v>Low Cap</v>
      </c>
    </row>
    <row r="936" spans="11:16">
      <c r="K936" s="14" t="str">
        <v/>
      </c>
      <c r="L936" s="14" t="str">
        <v/>
      </c>
      <c r="O936" s="14" t="str">
        <v/>
      </c>
      <c r="P936" s="14" t="str">
        <f ca="1"/>
        <v>Low Cap</v>
      </c>
    </row>
    <row r="937" spans="11:16">
      <c r="K937" s="14" t="str">
        <v/>
      </c>
      <c r="L937" s="14" t="str">
        <v/>
      </c>
      <c r="O937" s="14" t="str">
        <v/>
      </c>
      <c r="P937" s="14" t="str">
        <f ca="1"/>
        <v>Low Cap</v>
      </c>
    </row>
    <row r="938" spans="11:16">
      <c r="K938" s="14" t="str">
        <v/>
      </c>
      <c r="L938" s="14" t="str">
        <v/>
      </c>
      <c r="O938" s="14" t="str">
        <v/>
      </c>
      <c r="P938" s="14" t="str">
        <f ca="1"/>
        <v>Low Cap</v>
      </c>
    </row>
    <row r="939" spans="11:16">
      <c r="K939" s="14" t="str">
        <v/>
      </c>
      <c r="L939" s="14" t="str">
        <v/>
      </c>
      <c r="O939" s="14" t="str">
        <v/>
      </c>
      <c r="P939" s="14" t="str">
        <f ca="1"/>
        <v>Low Cap</v>
      </c>
    </row>
    <row r="940" spans="11:16">
      <c r="K940" s="14" t="str">
        <v/>
      </c>
      <c r="L940" s="14" t="str">
        <v/>
      </c>
      <c r="O940" s="14" t="str">
        <v/>
      </c>
      <c r="P940" s="14" t="str">
        <f ca="1"/>
        <v>Low Cap</v>
      </c>
    </row>
    <row r="941" spans="11:16">
      <c r="K941" s="14" t="str">
        <v/>
      </c>
      <c r="L941" s="14" t="str">
        <v/>
      </c>
      <c r="O941" s="14" t="str">
        <v/>
      </c>
      <c r="P941" s="14" t="str">
        <f ca="1"/>
        <v>Low Cap</v>
      </c>
    </row>
    <row r="942" spans="11:16">
      <c r="K942" s="14" t="str">
        <v/>
      </c>
      <c r="L942" s="14" t="str">
        <v/>
      </c>
      <c r="O942" s="14" t="str">
        <v/>
      </c>
      <c r="P942" s="14" t="str">
        <f ca="1"/>
        <v>Low Cap</v>
      </c>
    </row>
    <row r="943" spans="11:16">
      <c r="K943" s="14" t="str">
        <v/>
      </c>
      <c r="L943" s="14" t="str">
        <v/>
      </c>
      <c r="O943" s="14" t="str">
        <v/>
      </c>
      <c r="P943" s="14" t="str">
        <f ca="1"/>
        <v>Low Cap</v>
      </c>
    </row>
    <row r="944" spans="11:16">
      <c r="K944" s="14" t="str">
        <v/>
      </c>
      <c r="L944" s="14" t="str">
        <v/>
      </c>
      <c r="O944" s="14" t="str">
        <v/>
      </c>
      <c r="P944" s="14" t="str">
        <f ca="1"/>
        <v>Low Cap</v>
      </c>
    </row>
    <row r="945" spans="11:16">
      <c r="K945" s="14" t="str">
        <v/>
      </c>
      <c r="L945" s="14" t="str">
        <v/>
      </c>
      <c r="O945" s="14" t="str">
        <v/>
      </c>
      <c r="P945" s="14" t="str">
        <f ca="1"/>
        <v>Low Cap</v>
      </c>
    </row>
    <row r="946" spans="11:16">
      <c r="K946" s="14" t="str">
        <v/>
      </c>
      <c r="L946" s="14" t="str">
        <v/>
      </c>
      <c r="O946" s="14" t="str">
        <v/>
      </c>
      <c r="P946" s="14" t="str">
        <f ca="1"/>
        <v>Low Cap</v>
      </c>
    </row>
    <row r="947" spans="11:16">
      <c r="K947" s="14" t="str">
        <v/>
      </c>
      <c r="L947" s="14" t="str">
        <v/>
      </c>
      <c r="O947" s="14" t="str">
        <v/>
      </c>
      <c r="P947" s="14" t="str">
        <f ca="1"/>
        <v>Low Cap</v>
      </c>
    </row>
    <row r="948" spans="11:16">
      <c r="K948" s="14" t="str">
        <v/>
      </c>
      <c r="L948" s="14" t="str">
        <v/>
      </c>
      <c r="O948" s="14" t="str">
        <v/>
      </c>
      <c r="P948" s="14" t="str">
        <f ca="1"/>
        <v>Low Cap</v>
      </c>
    </row>
    <row r="949" spans="11:16">
      <c r="K949" s="14" t="str">
        <v/>
      </c>
      <c r="L949" s="14" t="str">
        <v/>
      </c>
      <c r="O949" s="14" t="str">
        <v/>
      </c>
      <c r="P949" s="14" t="str">
        <f ca="1"/>
        <v>Low Cap</v>
      </c>
    </row>
    <row r="950" spans="11:16">
      <c r="K950" s="14" t="str">
        <v/>
      </c>
      <c r="L950" s="14" t="str">
        <v/>
      </c>
      <c r="O950" s="14" t="str">
        <v/>
      </c>
      <c r="P950" s="14" t="str">
        <f ca="1"/>
        <v>Low Cap</v>
      </c>
    </row>
    <row r="951" spans="11:16">
      <c r="K951" s="14" t="str">
        <v/>
      </c>
      <c r="L951" s="14" t="str">
        <v/>
      </c>
      <c r="O951" s="14" t="str">
        <v/>
      </c>
      <c r="P951" s="14" t="str">
        <f ca="1"/>
        <v>Low Cap</v>
      </c>
    </row>
    <row r="952" spans="11:16">
      <c r="K952" s="14" t="str">
        <v/>
      </c>
      <c r="L952" s="14" t="str">
        <v/>
      </c>
      <c r="O952" s="14" t="str">
        <v/>
      </c>
      <c r="P952" s="14" t="str">
        <f ca="1"/>
        <v>Low Cap</v>
      </c>
    </row>
    <row r="953" spans="11:16">
      <c r="K953" s="14" t="str">
        <v/>
      </c>
      <c r="L953" s="14" t="str">
        <v/>
      </c>
      <c r="O953" s="14" t="str">
        <v/>
      </c>
      <c r="P953" s="14" t="str">
        <f ca="1"/>
        <v>Low Cap</v>
      </c>
    </row>
    <row r="954" spans="11:16">
      <c r="K954" s="14" t="str">
        <v/>
      </c>
      <c r="L954" s="14" t="str">
        <v/>
      </c>
      <c r="O954" s="14" t="str">
        <v/>
      </c>
      <c r="P954" s="14" t="str">
        <f ca="1"/>
        <v>Low Cap</v>
      </c>
    </row>
    <row r="955" spans="11:16">
      <c r="K955" s="14" t="str">
        <v/>
      </c>
      <c r="L955" s="14" t="str">
        <v/>
      </c>
      <c r="O955" s="14" t="str">
        <v/>
      </c>
      <c r="P955" s="14" t="str">
        <f ca="1"/>
        <v>Low Cap</v>
      </c>
    </row>
    <row r="956" spans="11:16">
      <c r="K956" s="14" t="str">
        <v/>
      </c>
      <c r="L956" s="14" t="str">
        <v/>
      </c>
      <c r="O956" s="14" t="str">
        <v/>
      </c>
      <c r="P956" s="14" t="str">
        <f ca="1"/>
        <v>Low Cap</v>
      </c>
    </row>
    <row r="957" spans="11:16">
      <c r="K957" s="14" t="str">
        <v/>
      </c>
      <c r="L957" s="14" t="str">
        <v/>
      </c>
      <c r="O957" s="14" t="str">
        <v/>
      </c>
      <c r="P957" s="14" t="str">
        <f ca="1"/>
        <v>Low Cap</v>
      </c>
    </row>
    <row r="958" spans="11:16">
      <c r="K958" s="14" t="str">
        <v/>
      </c>
      <c r="L958" s="14" t="str">
        <v/>
      </c>
      <c r="O958" s="14" t="str">
        <v/>
      </c>
      <c r="P958" s="14" t="str">
        <f ca="1"/>
        <v>Low Cap</v>
      </c>
    </row>
    <row r="959" spans="11:16">
      <c r="K959" s="14" t="str">
        <v/>
      </c>
      <c r="L959" s="14" t="str">
        <v/>
      </c>
      <c r="O959" s="14" t="str">
        <v/>
      </c>
      <c r="P959" s="14" t="str">
        <f ca="1"/>
        <v>Low Cap</v>
      </c>
    </row>
    <row r="960" spans="11:16">
      <c r="K960" s="14" t="str">
        <v/>
      </c>
      <c r="L960" s="14" t="str">
        <v/>
      </c>
      <c r="O960" s="14" t="str">
        <v/>
      </c>
      <c r="P960" s="14" t="str">
        <f ca="1"/>
        <v>Low Cap</v>
      </c>
    </row>
    <row r="961" spans="11:16">
      <c r="K961" s="14" t="str">
        <v/>
      </c>
      <c r="L961" s="14" t="str">
        <v/>
      </c>
      <c r="O961" s="14" t="str">
        <v/>
      </c>
      <c r="P961" s="14" t="str">
        <f ca="1"/>
        <v>Low Cap</v>
      </c>
    </row>
    <row r="962" spans="11:16">
      <c r="K962" s="14" t="str">
        <v/>
      </c>
      <c r="L962" s="14" t="str">
        <v/>
      </c>
      <c r="O962" s="14" t="str">
        <v/>
      </c>
      <c r="P962" s="14" t="str">
        <f ca="1"/>
        <v>Low Cap</v>
      </c>
    </row>
    <row r="963" spans="11:16">
      <c r="K963" s="14" t="str">
        <v/>
      </c>
      <c r="L963" s="14" t="str">
        <v/>
      </c>
      <c r="O963" s="14" t="str">
        <v/>
      </c>
      <c r="P963" s="14" t="str">
        <f ca="1"/>
        <v>Low Cap</v>
      </c>
    </row>
    <row r="964" spans="11:16">
      <c r="K964" s="14" t="str">
        <v/>
      </c>
      <c r="L964" s="14" t="str">
        <v/>
      </c>
      <c r="O964" s="14" t="str">
        <v/>
      </c>
      <c r="P964" s="14" t="str">
        <f ca="1"/>
        <v>Low Cap</v>
      </c>
    </row>
    <row r="965" spans="11:16">
      <c r="K965" s="14" t="str">
        <v/>
      </c>
      <c r="L965" s="14" t="str">
        <v/>
      </c>
      <c r="O965" s="14" t="str">
        <v/>
      </c>
      <c r="P965" s="14" t="str">
        <f ca="1"/>
        <v>Low Cap</v>
      </c>
    </row>
    <row r="966" spans="11:16">
      <c r="K966" s="14" t="str">
        <v/>
      </c>
      <c r="L966" s="14" t="str">
        <v/>
      </c>
      <c r="O966" s="14" t="str">
        <v/>
      </c>
      <c r="P966" s="14" t="str">
        <f ca="1"/>
        <v>Low Cap</v>
      </c>
    </row>
    <row r="967" spans="11:16">
      <c r="K967" s="14" t="str">
        <v/>
      </c>
      <c r="L967" s="14" t="str">
        <v/>
      </c>
      <c r="O967" s="14" t="str">
        <v/>
      </c>
      <c r="P967" s="14" t="str">
        <f ca="1"/>
        <v>Low Cap</v>
      </c>
    </row>
    <row r="968" spans="11:16">
      <c r="K968" s="14" t="str">
        <v/>
      </c>
      <c r="L968" s="14" t="str">
        <v/>
      </c>
      <c r="O968" s="14" t="str">
        <v/>
      </c>
      <c r="P968" s="14" t="str">
        <f ca="1"/>
        <v>Low Cap</v>
      </c>
    </row>
    <row r="969" spans="11:16">
      <c r="K969" s="14" t="str">
        <v/>
      </c>
      <c r="L969" s="14" t="str">
        <v/>
      </c>
      <c r="O969" s="14" t="str">
        <v/>
      </c>
      <c r="P969" s="14" t="str">
        <f ca="1"/>
        <v>Low Cap</v>
      </c>
    </row>
    <row r="970" spans="11:16">
      <c r="K970" s="14" t="str">
        <v/>
      </c>
      <c r="L970" s="14" t="str">
        <v/>
      </c>
      <c r="O970" s="14" t="str">
        <v/>
      </c>
      <c r="P970" s="14" t="str">
        <f ca="1"/>
        <v>Low Cap</v>
      </c>
    </row>
    <row r="971" spans="11:16">
      <c r="K971" s="14" t="str">
        <v/>
      </c>
      <c r="L971" s="14" t="str">
        <v/>
      </c>
      <c r="O971" s="14" t="str">
        <v/>
      </c>
      <c r="P971" s="14" t="str">
        <f ca="1"/>
        <v>Low Cap</v>
      </c>
    </row>
    <row r="972" spans="11:16">
      <c r="K972" s="14" t="str">
        <v/>
      </c>
      <c r="L972" s="14" t="str">
        <v/>
      </c>
      <c r="O972" s="14" t="str">
        <v/>
      </c>
      <c r="P972" s="14" t="str">
        <f ca="1"/>
        <v>Low Cap</v>
      </c>
    </row>
    <row r="973" spans="11:16">
      <c r="K973" s="14" t="str">
        <v/>
      </c>
      <c r="L973" s="14" t="str">
        <v/>
      </c>
      <c r="O973" s="14" t="str">
        <v/>
      </c>
      <c r="P973" s="14" t="str">
        <f ca="1"/>
        <v>Low Cap</v>
      </c>
    </row>
    <row r="974" spans="11:16">
      <c r="K974" s="14" t="str">
        <v/>
      </c>
      <c r="L974" s="14" t="str">
        <v/>
      </c>
      <c r="O974" s="14" t="str">
        <v/>
      </c>
      <c r="P974" s="14" t="str">
        <f ca="1"/>
        <v>Low Cap</v>
      </c>
    </row>
    <row r="975" spans="11:16">
      <c r="K975" s="14" t="str">
        <v/>
      </c>
      <c r="L975" s="14" t="str">
        <v/>
      </c>
      <c r="O975" s="14" t="str">
        <v/>
      </c>
      <c r="P975" s="14" t="str">
        <f ca="1"/>
        <v>Low Cap</v>
      </c>
    </row>
    <row r="976" spans="11:16">
      <c r="K976" s="14" t="str">
        <v/>
      </c>
      <c r="L976" s="14" t="str">
        <v/>
      </c>
      <c r="O976" s="14" t="str">
        <v/>
      </c>
      <c r="P976" s="14" t="str">
        <f ca="1"/>
        <v>Low Cap</v>
      </c>
    </row>
    <row r="977" spans="11:16">
      <c r="K977" s="14" t="str">
        <v/>
      </c>
      <c r="L977" s="14" t="str">
        <v/>
      </c>
      <c r="O977" s="14" t="str">
        <v/>
      </c>
      <c r="P977" s="14" t="str">
        <f ca="1"/>
        <v>Low Cap</v>
      </c>
    </row>
    <row r="978" spans="11:16">
      <c r="K978" s="14" t="str">
        <v/>
      </c>
      <c r="L978" s="14" t="str">
        <v/>
      </c>
      <c r="O978" s="14" t="str">
        <v/>
      </c>
      <c r="P978" s="14" t="str">
        <f ca="1"/>
        <v>Low Cap</v>
      </c>
    </row>
    <row r="979" spans="11:16">
      <c r="K979" s="14" t="str">
        <v/>
      </c>
      <c r="L979" s="14" t="str">
        <v/>
      </c>
      <c r="O979" s="14" t="str">
        <v/>
      </c>
      <c r="P979" s="14" t="str">
        <f ca="1"/>
        <v>Low Cap</v>
      </c>
    </row>
    <row r="980" spans="11:16">
      <c r="K980" s="14" t="str">
        <v/>
      </c>
      <c r="L980" s="14" t="str">
        <v/>
      </c>
      <c r="O980" s="14" t="str">
        <v/>
      </c>
      <c r="P980" s="14" t="str">
        <f ca="1"/>
        <v>Low Cap</v>
      </c>
    </row>
    <row r="981" spans="11:16">
      <c r="K981" s="14" t="str">
        <v/>
      </c>
      <c r="L981" s="14" t="str">
        <v/>
      </c>
      <c r="O981" s="14" t="str">
        <v/>
      </c>
      <c r="P981" s="14" t="str">
        <f ca="1"/>
        <v>Low Cap</v>
      </c>
    </row>
    <row r="982" spans="11:16">
      <c r="K982" s="14" t="str">
        <v/>
      </c>
      <c r="L982" s="14" t="str">
        <v/>
      </c>
      <c r="O982" s="14" t="str">
        <v/>
      </c>
      <c r="P982" s="14" t="str">
        <f ca="1"/>
        <v>Low Cap</v>
      </c>
    </row>
    <row r="983" spans="11:16">
      <c r="K983" s="14" t="str">
        <v/>
      </c>
      <c r="L983" s="14" t="str">
        <v/>
      </c>
      <c r="O983" s="14" t="str">
        <v/>
      </c>
      <c r="P983" s="14" t="str">
        <f ca="1"/>
        <v>Low Cap</v>
      </c>
    </row>
    <row r="984" spans="11:16">
      <c r="K984" s="14" t="str">
        <v/>
      </c>
      <c r="L984" s="14" t="str">
        <v/>
      </c>
      <c r="O984" s="14" t="str">
        <v/>
      </c>
      <c r="P984" s="14" t="str">
        <f ca="1"/>
        <v>Low Cap</v>
      </c>
    </row>
    <row r="985" spans="11:16">
      <c r="K985" s="14" t="str">
        <v/>
      </c>
      <c r="L985" s="14" t="str">
        <v/>
      </c>
      <c r="O985" s="14" t="str">
        <v/>
      </c>
      <c r="P985" s="14" t="str">
        <f ca="1"/>
        <v>Low Cap</v>
      </c>
    </row>
    <row r="986" spans="11:16">
      <c r="K986" s="14" t="str">
        <v/>
      </c>
      <c r="L986" s="14" t="str">
        <v/>
      </c>
      <c r="O986" s="14" t="str">
        <v/>
      </c>
      <c r="P986" s="14" t="str">
        <f ca="1"/>
        <v>Low Cap</v>
      </c>
    </row>
    <row r="987" spans="11:16">
      <c r="K987" s="14" t="str">
        <v/>
      </c>
      <c r="L987" s="14" t="str">
        <v/>
      </c>
      <c r="O987" s="14" t="str">
        <v/>
      </c>
      <c r="P987" s="14" t="str">
        <f ca="1"/>
        <v>Low Cap</v>
      </c>
    </row>
    <row r="988" spans="11:16">
      <c r="K988" s="14" t="str">
        <v/>
      </c>
      <c r="L988" s="14" t="str">
        <v/>
      </c>
      <c r="O988" s="14" t="str">
        <v/>
      </c>
      <c r="P988" s="14" t="str">
        <f ca="1"/>
        <v>Low Cap</v>
      </c>
    </row>
    <row r="989" spans="11:16">
      <c r="K989" s="14" t="str">
        <v/>
      </c>
      <c r="L989" s="14" t="str">
        <v/>
      </c>
      <c r="O989" s="14" t="str">
        <v/>
      </c>
      <c r="P989" s="14" t="str">
        <f ca="1"/>
        <v>Low Cap</v>
      </c>
    </row>
    <row r="990" spans="11:16">
      <c r="K990" s="14" t="str">
        <v/>
      </c>
      <c r="L990" s="14" t="str">
        <v/>
      </c>
      <c r="O990" s="14" t="str">
        <v/>
      </c>
      <c r="P990" s="14" t="str">
        <f ca="1"/>
        <v>Low Cap</v>
      </c>
    </row>
    <row r="991" spans="11:16">
      <c r="K991" s="14" t="str">
        <v/>
      </c>
      <c r="L991" s="14" t="str">
        <v/>
      </c>
      <c r="O991" s="14" t="str">
        <v/>
      </c>
      <c r="P991" s="14" t="str">
        <f ca="1"/>
        <v>Low Cap</v>
      </c>
    </row>
    <row r="992" spans="11:16">
      <c r="K992" s="14" t="str">
        <v/>
      </c>
      <c r="L992" s="14" t="str">
        <v/>
      </c>
      <c r="O992" s="14" t="str">
        <v/>
      </c>
      <c r="P992" s="14" t="str">
        <f ca="1"/>
        <v>Low Cap</v>
      </c>
    </row>
    <row r="993" spans="11:16">
      <c r="K993" s="14" t="str">
        <v/>
      </c>
      <c r="L993" s="14" t="str">
        <v/>
      </c>
      <c r="O993" s="14" t="str">
        <v/>
      </c>
      <c r="P993" s="14" t="str">
        <f ca="1"/>
        <v>Low Cap</v>
      </c>
    </row>
    <row r="994" spans="11:16">
      <c r="K994" s="14" t="str">
        <v/>
      </c>
      <c r="L994" s="14" t="str">
        <v/>
      </c>
      <c r="O994" s="14" t="str">
        <v/>
      </c>
      <c r="P994" s="14" t="str">
        <f ca="1"/>
        <v>Low Cap</v>
      </c>
    </row>
    <row r="995" spans="11:16">
      <c r="K995" s="14" t="str">
        <v/>
      </c>
      <c r="L995" s="14" t="str">
        <v/>
      </c>
      <c r="O995" s="14" t="str">
        <v/>
      </c>
      <c r="P995" s="14" t="str">
        <f ca="1"/>
        <v>Low Cap</v>
      </c>
    </row>
    <row r="996" spans="11:16">
      <c r="K996" s="14" t="str">
        <v/>
      </c>
      <c r="L996" s="14" t="str">
        <v/>
      </c>
      <c r="O996" s="14" t="str">
        <v/>
      </c>
      <c r="P996" s="14" t="str">
        <f ca="1"/>
        <v>Low Cap</v>
      </c>
    </row>
    <row r="997" spans="11:16">
      <c r="K997" s="14" t="str">
        <v/>
      </c>
      <c r="L997" s="14" t="str">
        <v/>
      </c>
      <c r="O997" s="14" t="str">
        <v/>
      </c>
      <c r="P997" s="14" t="str">
        <f ca="1"/>
        <v>Low Cap</v>
      </c>
    </row>
    <row r="998" spans="11:16">
      <c r="K998" s="14" t="str">
        <v/>
      </c>
      <c r="L998" s="14" t="str">
        <v/>
      </c>
      <c r="O998" s="14" t="str">
        <v/>
      </c>
      <c r="P998" s="14" t="str">
        <f ca="1"/>
        <v>Low Cap</v>
      </c>
    </row>
    <row r="999" spans="11:16">
      <c r="K999" s="14" t="str">
        <v/>
      </c>
      <c r="L999" s="14" t="str">
        <v/>
      </c>
      <c r="O999" s="14" t="str">
        <v/>
      </c>
      <c r="P999" s="14" t="str">
        <f ca="1"/>
        <v>Low Cap</v>
      </c>
    </row>
    <row r="1000" spans="11:16">
      <c r="K1000" s="14" t="str">
        <v/>
      </c>
      <c r="L1000" s="14" t="str">
        <v/>
      </c>
      <c r="O1000" s="14" t="str">
        <v/>
      </c>
      <c r="P1000" s="14" t="str">
        <f ca="1"/>
        <v>Low Cap</v>
      </c>
    </row>
    <row r="1001" spans="11:16">
      <c r="K1001" s="14" t="str">
        <v/>
      </c>
      <c r="L1001" s="14" t="str">
        <v/>
      </c>
      <c r="O1001" s="14" t="str">
        <v/>
      </c>
      <c r="P1001" s="14" t="str">
        <f ca="1"/>
        <v>Low Cap</v>
      </c>
    </row>
    <row r="1002" spans="11:16">
      <c r="K1002" s="14" t="str">
        <v/>
      </c>
      <c r="L1002" s="14" t="str">
        <v/>
      </c>
      <c r="O1002" s="14" t="str">
        <v/>
      </c>
      <c r="P1002" s="14" t="str">
        <f ca="1"/>
        <v>Low Cap</v>
      </c>
    </row>
    <row r="1003" spans="11:16">
      <c r="K1003" s="14" t="str">
        <v/>
      </c>
      <c r="L1003" s="14" t="str">
        <v/>
      </c>
      <c r="O1003" s="14" t="str">
        <v/>
      </c>
      <c r="P1003" s="14" t="str">
        <f ca="1"/>
        <v>Low Cap</v>
      </c>
    </row>
    <row r="1004" spans="11:16">
      <c r="K1004" s="14" t="str">
        <v/>
      </c>
      <c r="L1004" s="14" t="str">
        <v/>
      </c>
      <c r="O1004" s="14" t="str">
        <v/>
      </c>
      <c r="P1004" s="14" t="str">
        <f ca="1"/>
        <v>Low Cap</v>
      </c>
    </row>
    <row r="1005" spans="11:16">
      <c r="K1005" s="14" t="str">
        <v/>
      </c>
      <c r="L1005" s="14" t="str">
        <v/>
      </c>
      <c r="O1005" s="14" t="str">
        <v/>
      </c>
      <c r="P1005" s="14" t="str">
        <f ca="1"/>
        <v>Low Cap</v>
      </c>
    </row>
    <row r="1006" spans="11:16">
      <c r="K1006" s="14" t="str">
        <v/>
      </c>
      <c r="L1006" s="14" t="str">
        <v/>
      </c>
      <c r="O1006" s="14" t="str">
        <v/>
      </c>
      <c r="P1006" s="14" t="str">
        <f ca="1"/>
        <v>Low Cap</v>
      </c>
    </row>
    <row r="1007" spans="11:16">
      <c r="K1007" s="14" t="str">
        <v/>
      </c>
      <c r="L1007" s="14" t="str">
        <v/>
      </c>
      <c r="O1007" s="14" t="str">
        <v/>
      </c>
      <c r="P1007" s="14" t="str">
        <f ca="1"/>
        <v>Low Cap</v>
      </c>
    </row>
    <row r="1008" spans="11:16">
      <c r="K1008" s="14" t="str">
        <v/>
      </c>
      <c r="L1008" s="14" t="str">
        <v/>
      </c>
      <c r="O1008" s="14" t="str">
        <v/>
      </c>
      <c r="P1008" s="14" t="str">
        <f ca="1"/>
        <v>Low Cap</v>
      </c>
    </row>
    <row r="1009" spans="11:16">
      <c r="K1009" s="14" t="str">
        <v/>
      </c>
      <c r="L1009" s="14" t="str">
        <v/>
      </c>
      <c r="O1009" s="14" t="str">
        <v/>
      </c>
      <c r="P1009" s="14" t="str">
        <f ca="1"/>
        <v>Low Cap</v>
      </c>
    </row>
    <row r="1010" spans="11:16">
      <c r="K1010" s="14" t="str">
        <v/>
      </c>
      <c r="L1010" s="14" t="str">
        <v/>
      </c>
      <c r="O1010" s="14" t="str">
        <v/>
      </c>
      <c r="P1010" s="14" t="str">
        <f ca="1"/>
        <v>Low Cap</v>
      </c>
    </row>
    <row r="1011" spans="11:16">
      <c r="K1011" s="14" t="str">
        <v/>
      </c>
      <c r="L1011" s="14" t="str">
        <v/>
      </c>
      <c r="O1011" s="14" t="str">
        <v/>
      </c>
      <c r="P1011" s="14" t="str">
        <f ca="1"/>
        <v>Low Cap</v>
      </c>
    </row>
    <row r="1012" spans="11:16">
      <c r="K1012" s="14" t="str">
        <v/>
      </c>
      <c r="L1012" s="14" t="str">
        <v/>
      </c>
      <c r="O1012" s="14" t="str">
        <v/>
      </c>
      <c r="P1012" s="14" t="str">
        <f ca="1"/>
        <v>Low Cap</v>
      </c>
    </row>
    <row r="1013" spans="11:16">
      <c r="K1013" s="14" t="str">
        <v/>
      </c>
      <c r="L1013" s="14" t="str">
        <v/>
      </c>
      <c r="O1013" s="14" t="str">
        <v/>
      </c>
      <c r="P1013" s="14" t="str">
        <f ca="1"/>
        <v>Low Cap</v>
      </c>
    </row>
    <row r="1014" spans="11:16">
      <c r="K1014" s="14" t="str">
        <v/>
      </c>
      <c r="L1014" s="14" t="str">
        <v/>
      </c>
      <c r="O1014" s="14" t="str">
        <v/>
      </c>
      <c r="P1014" s="14" t="str">
        <f ca="1"/>
        <v>Low Cap</v>
      </c>
    </row>
    <row r="1015" spans="11:16">
      <c r="K1015" s="14" t="str">
        <v/>
      </c>
      <c r="L1015" s="14" t="str">
        <v/>
      </c>
      <c r="O1015" s="14" t="str">
        <v/>
      </c>
      <c r="P1015" s="14" t="str">
        <f ca="1"/>
        <v>Low Cap</v>
      </c>
    </row>
    <row r="1016" spans="11:16">
      <c r="K1016" s="14" t="str">
        <v/>
      </c>
      <c r="L1016" s="14" t="str">
        <v/>
      </c>
      <c r="O1016" s="14" t="str">
        <v/>
      </c>
      <c r="P1016" s="14" t="str">
        <f ca="1"/>
        <v>Low Cap</v>
      </c>
    </row>
    <row r="1017" spans="11:16">
      <c r="K1017" s="14" t="str">
        <v/>
      </c>
      <c r="L1017" s="14" t="str">
        <v/>
      </c>
      <c r="O1017" s="14" t="str">
        <v/>
      </c>
      <c r="P1017" s="14" t="str">
        <f ca="1"/>
        <v>Low Cap</v>
      </c>
    </row>
    <row r="1018" spans="11:16">
      <c r="K1018" s="14" t="str">
        <v/>
      </c>
      <c r="L1018" s="14" t="str">
        <v/>
      </c>
      <c r="O1018" s="14" t="str">
        <v/>
      </c>
      <c r="P1018" s="14" t="str">
        <f ca="1"/>
        <v>Low Cap</v>
      </c>
    </row>
    <row r="1019" spans="11:16">
      <c r="K1019" s="14" t="str">
        <v/>
      </c>
      <c r="L1019" s="14" t="str">
        <v/>
      </c>
      <c r="O1019" s="14" t="str">
        <v/>
      </c>
      <c r="P1019" s="14" t="str">
        <f ca="1"/>
        <v>Low Cap</v>
      </c>
    </row>
    <row r="1020" spans="11:16">
      <c r="K1020" s="14" t="str">
        <v/>
      </c>
      <c r="L1020" s="14" t="str">
        <v/>
      </c>
      <c r="O1020" s="14" t="str">
        <v/>
      </c>
      <c r="P1020" s="14" t="str">
        <f ca="1"/>
        <v>Low Cap</v>
      </c>
    </row>
    <row r="1021" spans="11:16">
      <c r="K1021" s="14" t="str">
        <v/>
      </c>
      <c r="L1021" s="14" t="str">
        <v/>
      </c>
      <c r="O1021" s="14" t="str">
        <v/>
      </c>
      <c r="P1021" s="14" t="str">
        <f ca="1"/>
        <v>Low Cap</v>
      </c>
    </row>
    <row r="1022" spans="11:16">
      <c r="K1022" s="14" t="str">
        <v/>
      </c>
      <c r="L1022" s="14" t="str">
        <v/>
      </c>
      <c r="O1022" s="14" t="str">
        <v/>
      </c>
      <c r="P1022" s="14" t="str">
        <f ca="1"/>
        <v>Low Cap</v>
      </c>
    </row>
    <row r="1023" spans="11:16">
      <c r="K1023" s="14" t="str">
        <v/>
      </c>
      <c r="L1023" s="14" t="str">
        <v/>
      </c>
      <c r="O1023" s="14" t="str">
        <v/>
      </c>
      <c r="P1023" s="14" t="str">
        <f ca="1"/>
        <v>Low Cap</v>
      </c>
    </row>
    <row r="1024" spans="11:16">
      <c r="K1024" s="14" t="str">
        <v/>
      </c>
      <c r="L1024" s="14" t="str">
        <v/>
      </c>
      <c r="O1024" s="14" t="str">
        <v/>
      </c>
      <c r="P1024" s="14" t="str">
        <f ca="1"/>
        <v>Low Cap</v>
      </c>
    </row>
    <row r="1025" spans="11:16">
      <c r="K1025" s="14" t="str">
        <v/>
      </c>
      <c r="L1025" s="14" t="str">
        <v/>
      </c>
      <c r="O1025" s="14" t="str">
        <v/>
      </c>
      <c r="P1025" s="14" t="str">
        <f ca="1"/>
        <v>Low Cap</v>
      </c>
    </row>
    <row r="1026" spans="11:16">
      <c r="K1026" s="14" t="str">
        <v/>
      </c>
      <c r="L1026" s="14" t="str">
        <v/>
      </c>
      <c r="O1026" s="14" t="str">
        <v/>
      </c>
      <c r="P1026" s="14" t="str">
        <f ca="1"/>
        <v>Low Cap</v>
      </c>
    </row>
    <row r="1027" spans="11:16">
      <c r="K1027" s="14" t="str">
        <v/>
      </c>
      <c r="L1027" s="14" t="str">
        <v/>
      </c>
      <c r="O1027" s="14" t="str">
        <v/>
      </c>
      <c r="P1027" s="14" t="str">
        <f ca="1"/>
        <v>Low Cap</v>
      </c>
    </row>
    <row r="1028" spans="11:16">
      <c r="K1028" s="14" t="str">
        <v/>
      </c>
      <c r="L1028" s="14" t="str">
        <v/>
      </c>
      <c r="O1028" s="14" t="str">
        <v/>
      </c>
      <c r="P1028" s="14" t="str">
        <f ca="1"/>
        <v>Low Cap</v>
      </c>
    </row>
    <row r="1029" spans="11:16">
      <c r="K1029" s="14" t="str">
        <v/>
      </c>
      <c r="L1029" s="14" t="str">
        <v/>
      </c>
      <c r="O1029" s="14" t="str">
        <v/>
      </c>
      <c r="P1029" s="14" t="str">
        <f ca="1"/>
        <v>Low Cap</v>
      </c>
    </row>
    <row r="1030" spans="11:16">
      <c r="K1030" s="14" t="str">
        <v/>
      </c>
      <c r="L1030" s="14" t="str">
        <v/>
      </c>
      <c r="O1030" s="14" t="str">
        <v/>
      </c>
      <c r="P1030" s="14" t="str">
        <f ca="1"/>
        <v>Low Cap</v>
      </c>
    </row>
    <row r="1031" spans="11:16">
      <c r="K1031" s="14" t="str">
        <v/>
      </c>
      <c r="L1031" s="14" t="str">
        <v/>
      </c>
      <c r="O1031" s="14" t="str">
        <v/>
      </c>
      <c r="P1031" s="14" t="str">
        <f ca="1"/>
        <v>Low Cap</v>
      </c>
    </row>
    <row r="1032" spans="11:16">
      <c r="K1032" s="14" t="str">
        <v/>
      </c>
      <c r="L1032" s="14" t="str">
        <v/>
      </c>
      <c r="O1032" s="14" t="str">
        <v/>
      </c>
      <c r="P1032" s="14" t="str">
        <f ca="1"/>
        <v>Low Cap</v>
      </c>
    </row>
    <row r="1033" spans="11:16">
      <c r="K1033" s="14" t="str">
        <v/>
      </c>
      <c r="L1033" s="14" t="str">
        <v/>
      </c>
      <c r="O1033" s="14" t="str">
        <v/>
      </c>
      <c r="P1033" s="14" t="str">
        <f ca="1"/>
        <v>Low Cap</v>
      </c>
    </row>
    <row r="1034" spans="11:16">
      <c r="K1034" s="14" t="str">
        <v/>
      </c>
      <c r="L1034" s="14" t="str">
        <v/>
      </c>
      <c r="O1034" s="14" t="str">
        <v/>
      </c>
      <c r="P1034" s="14" t="str">
        <f ca="1"/>
        <v>Low Cap</v>
      </c>
    </row>
    <row r="1035" spans="11:16">
      <c r="K1035" s="14" t="str">
        <v/>
      </c>
      <c r="L1035" s="14" t="str">
        <v/>
      </c>
      <c r="O1035" s="14" t="str">
        <v/>
      </c>
      <c r="P1035" s="14" t="str">
        <f ca="1"/>
        <v>Low Cap</v>
      </c>
    </row>
    <row r="1036" spans="11:16">
      <c r="K1036" s="14" t="str">
        <v/>
      </c>
      <c r="L1036" s="14" t="str">
        <v/>
      </c>
      <c r="O1036" s="14" t="str">
        <v/>
      </c>
      <c r="P1036" s="14" t="str">
        <f ca="1"/>
        <v>Low Cap</v>
      </c>
    </row>
    <row r="1037" spans="11:16">
      <c r="K1037" s="14" t="str">
        <v/>
      </c>
      <c r="L1037" s="14" t="str">
        <v/>
      </c>
      <c r="O1037" s="14" t="str">
        <v/>
      </c>
      <c r="P1037" s="14" t="str">
        <f ca="1"/>
        <v>Low Cap</v>
      </c>
    </row>
    <row r="1038" spans="11:16">
      <c r="K1038" s="14" t="str">
        <v/>
      </c>
      <c r="L1038" s="14" t="str">
        <v/>
      </c>
      <c r="O1038" s="14" t="str">
        <v/>
      </c>
      <c r="P1038" s="14" t="str">
        <f ca="1"/>
        <v>Low Cap</v>
      </c>
    </row>
    <row r="1039" spans="11:16">
      <c r="K1039" s="14" t="str">
        <v/>
      </c>
      <c r="L1039" s="14" t="str">
        <v/>
      </c>
      <c r="O1039" s="14" t="str">
        <v/>
      </c>
      <c r="P1039" s="14" t="str">
        <f ca="1"/>
        <v>Low Cap</v>
      </c>
    </row>
    <row r="1040" spans="11:16">
      <c r="K1040" s="14" t="str">
        <v/>
      </c>
      <c r="L1040" s="14" t="str">
        <v/>
      </c>
      <c r="O1040" s="14" t="str">
        <v/>
      </c>
      <c r="P1040" s="14" t="str">
        <f ca="1"/>
        <v>Low Cap</v>
      </c>
    </row>
    <row r="1041" spans="11:16">
      <c r="K1041" s="14" t="str">
        <v/>
      </c>
      <c r="L1041" s="14" t="str">
        <v/>
      </c>
      <c r="O1041" s="14" t="str">
        <v/>
      </c>
      <c r="P1041" s="14" t="str">
        <f ca="1"/>
        <v>Low Cap</v>
      </c>
    </row>
    <row r="1042" spans="11:16">
      <c r="K1042" s="14" t="str">
        <v/>
      </c>
      <c r="L1042" s="14" t="str">
        <v/>
      </c>
      <c r="O1042" s="14" t="str">
        <v/>
      </c>
      <c r="P1042" s="14" t="str">
        <f ca="1"/>
        <v>Low Cap</v>
      </c>
    </row>
    <row r="1043" spans="11:16">
      <c r="K1043" s="14" t="str">
        <v/>
      </c>
      <c r="L1043" s="14" t="str">
        <v/>
      </c>
      <c r="O1043" s="14" t="str">
        <v/>
      </c>
      <c r="P1043" s="14" t="str">
        <f ca="1"/>
        <v>Low Cap</v>
      </c>
    </row>
    <row r="1044" spans="11:16">
      <c r="K1044" s="14" t="str">
        <v/>
      </c>
      <c r="L1044" s="14" t="str">
        <v/>
      </c>
      <c r="O1044" s="14" t="str">
        <v/>
      </c>
      <c r="P1044" s="14" t="str">
        <f ca="1"/>
        <v>Low Cap</v>
      </c>
    </row>
    <row r="1045" spans="11:16">
      <c r="K1045" s="14" t="str">
        <v/>
      </c>
      <c r="L1045" s="14" t="str">
        <v/>
      </c>
      <c r="O1045" s="14" t="str">
        <v/>
      </c>
      <c r="P1045" s="14" t="str">
        <f ca="1"/>
        <v>Low Cap</v>
      </c>
    </row>
    <row r="1046" spans="11:16">
      <c r="K1046" s="14" t="str">
        <v/>
      </c>
      <c r="L1046" s="14" t="str">
        <v/>
      </c>
      <c r="O1046" s="14" t="str">
        <v/>
      </c>
      <c r="P1046" s="14" t="str">
        <f ca="1"/>
        <v>Low Cap</v>
      </c>
    </row>
    <row r="1047" spans="11:16">
      <c r="K1047" s="14" t="str">
        <v/>
      </c>
      <c r="L1047" s="14" t="str">
        <v/>
      </c>
      <c r="O1047" s="14" t="str">
        <v/>
      </c>
      <c r="P1047" s="14" t="str">
        <f ca="1"/>
        <v>Low Cap</v>
      </c>
    </row>
    <row r="1048" spans="11:16">
      <c r="K1048" s="14" t="str">
        <v/>
      </c>
      <c r="L1048" s="14" t="str">
        <v/>
      </c>
      <c r="O1048" s="14" t="str">
        <v/>
      </c>
      <c r="P1048" s="14" t="str">
        <f ca="1"/>
        <v>Low Cap</v>
      </c>
    </row>
    <row r="1049" spans="11:16">
      <c r="K1049" s="14" t="str">
        <v/>
      </c>
      <c r="L1049" s="14" t="str">
        <v/>
      </c>
      <c r="O1049" s="14" t="str">
        <v/>
      </c>
      <c r="P1049" s="14" t="str">
        <f ca="1"/>
        <v>Low Cap</v>
      </c>
    </row>
    <row r="1050" spans="11:16">
      <c r="K1050" s="14" t="str">
        <v/>
      </c>
      <c r="L1050" s="14" t="str">
        <v/>
      </c>
      <c r="O1050" s="14" t="str">
        <v/>
      </c>
      <c r="P1050" s="14" t="str">
        <f ca="1"/>
        <v>Low Cap</v>
      </c>
    </row>
    <row r="1051" spans="11:16">
      <c r="K1051" s="14" t="str">
        <v/>
      </c>
      <c r="L1051" s="14" t="str">
        <v/>
      </c>
      <c r="O1051" s="14" t="str">
        <v/>
      </c>
      <c r="P1051" s="14" t="str">
        <f ca="1"/>
        <v>Low Cap</v>
      </c>
    </row>
    <row r="1052" spans="11:16">
      <c r="K1052" s="14" t="str">
        <v/>
      </c>
      <c r="L1052" s="14" t="str">
        <v/>
      </c>
      <c r="O1052" s="14" t="str">
        <v/>
      </c>
      <c r="P1052" s="14" t="str">
        <f ca="1"/>
        <v>Low Cap</v>
      </c>
    </row>
    <row r="1053" spans="11:16">
      <c r="K1053" s="14" t="str">
        <v/>
      </c>
      <c r="L1053" s="14" t="str">
        <v/>
      </c>
      <c r="O1053" s="14" t="str">
        <v/>
      </c>
      <c r="P1053" s="14" t="str">
        <f ca="1"/>
        <v>Low Cap</v>
      </c>
    </row>
    <row r="1054" spans="11:16">
      <c r="K1054" s="14" t="str">
        <v/>
      </c>
      <c r="L1054" s="14" t="str">
        <v/>
      </c>
      <c r="O1054" s="14" t="str">
        <v/>
      </c>
      <c r="P1054" s="14" t="str">
        <f ca="1"/>
        <v>Low Cap</v>
      </c>
    </row>
    <row r="1055" spans="11:16">
      <c r="K1055" s="14" t="str">
        <v/>
      </c>
      <c r="L1055" s="14" t="str">
        <v/>
      </c>
      <c r="O1055" s="14" t="str">
        <v/>
      </c>
      <c r="P1055" s="14" t="str">
        <f ca="1"/>
        <v>Low Cap</v>
      </c>
    </row>
    <row r="1056" spans="11:16">
      <c r="K1056" s="14" t="str">
        <v/>
      </c>
      <c r="L1056" s="14" t="str">
        <v/>
      </c>
      <c r="O1056" s="14" t="str">
        <v/>
      </c>
      <c r="P1056" s="14" t="str">
        <f ca="1"/>
        <v>Low Cap</v>
      </c>
    </row>
    <row r="1057" spans="11:16">
      <c r="K1057" s="14" t="str">
        <v/>
      </c>
      <c r="L1057" s="14" t="str">
        <v/>
      </c>
      <c r="O1057" s="14" t="str">
        <v/>
      </c>
      <c r="P1057" s="14" t="str">
        <f ca="1"/>
        <v>Low Cap</v>
      </c>
    </row>
    <row r="1058" spans="11:16">
      <c r="K1058" s="14" t="str">
        <v/>
      </c>
      <c r="L1058" s="14" t="str">
        <v/>
      </c>
      <c r="O1058" s="14" t="str">
        <v/>
      </c>
      <c r="P1058" s="14" t="str">
        <f ca="1"/>
        <v>Low Cap</v>
      </c>
    </row>
    <row r="1059" spans="11:16">
      <c r="K1059" s="14" t="str">
        <v/>
      </c>
      <c r="L1059" s="14" t="str">
        <v/>
      </c>
      <c r="O1059" s="14" t="str">
        <v/>
      </c>
      <c r="P1059" s="14" t="str">
        <f ca="1"/>
        <v>Low Cap</v>
      </c>
    </row>
    <row r="1060" spans="11:16">
      <c r="K1060" s="14" t="str">
        <v/>
      </c>
      <c r="L1060" s="14" t="str">
        <v/>
      </c>
      <c r="O1060" s="14" t="str">
        <v/>
      </c>
      <c r="P1060" s="14" t="str">
        <f ca="1"/>
        <v>Low Cap</v>
      </c>
    </row>
    <row r="1061" spans="11:16">
      <c r="K1061" s="14" t="str">
        <v/>
      </c>
      <c r="L1061" s="14" t="str">
        <v/>
      </c>
      <c r="O1061" s="14" t="str">
        <v/>
      </c>
      <c r="P1061" s="14" t="str">
        <f ca="1"/>
        <v>Low Cap</v>
      </c>
    </row>
    <row r="1062" spans="11:16">
      <c r="K1062" s="14" t="str">
        <v/>
      </c>
      <c r="L1062" s="14" t="str">
        <v/>
      </c>
      <c r="O1062" s="14" t="str">
        <v/>
      </c>
      <c r="P1062" s="14" t="str">
        <f ca="1"/>
        <v>Low Cap</v>
      </c>
    </row>
    <row r="1063" spans="11:16">
      <c r="K1063" s="14" t="str">
        <v/>
      </c>
      <c r="L1063" s="14" t="str">
        <v/>
      </c>
      <c r="O1063" s="14" t="str">
        <v/>
      </c>
      <c r="P1063" s="14" t="str">
        <f ca="1"/>
        <v>Low Cap</v>
      </c>
    </row>
    <row r="1064" spans="11:16">
      <c r="K1064" s="14" t="str">
        <v/>
      </c>
      <c r="L1064" s="14" t="str">
        <v/>
      </c>
      <c r="O1064" s="14" t="str">
        <v/>
      </c>
      <c r="P1064" s="14" t="str">
        <f ca="1"/>
        <v>Low Cap</v>
      </c>
    </row>
    <row r="1065" spans="11:16">
      <c r="K1065" s="14" t="str">
        <v/>
      </c>
      <c r="L1065" s="14" t="str">
        <v/>
      </c>
      <c r="O1065" s="14" t="str">
        <v/>
      </c>
      <c r="P1065" s="14" t="str">
        <f ca="1"/>
        <v>Low Cap</v>
      </c>
    </row>
    <row r="1066" spans="11:16">
      <c r="K1066" s="14" t="str">
        <v/>
      </c>
      <c r="L1066" s="14" t="str">
        <v/>
      </c>
      <c r="O1066" s="14" t="str">
        <v/>
      </c>
      <c r="P1066" s="14" t="str">
        <f ca="1"/>
        <v>Low Cap</v>
      </c>
    </row>
    <row r="1067" spans="11:16">
      <c r="K1067" s="14" t="str">
        <v/>
      </c>
      <c r="L1067" s="14" t="str">
        <v/>
      </c>
      <c r="O1067" s="14" t="str">
        <v/>
      </c>
      <c r="P1067" s="14" t="str">
        <f ca="1"/>
        <v>Low Cap</v>
      </c>
    </row>
    <row r="1068" spans="11:16">
      <c r="K1068" s="14" t="str">
        <v/>
      </c>
      <c r="L1068" s="14" t="str">
        <v/>
      </c>
      <c r="O1068" s="14" t="str">
        <v/>
      </c>
      <c r="P1068" s="14" t="str">
        <f ca="1"/>
        <v>Low Cap</v>
      </c>
    </row>
    <row r="1069" spans="11:16">
      <c r="K1069" s="14" t="str">
        <v/>
      </c>
      <c r="L1069" s="14" t="str">
        <v/>
      </c>
      <c r="O1069" s="14" t="str">
        <v/>
      </c>
      <c r="P1069" s="14" t="str">
        <f ca="1"/>
        <v>Low Cap</v>
      </c>
    </row>
    <row r="1070" spans="11:16">
      <c r="K1070" s="14" t="str">
        <v/>
      </c>
      <c r="L1070" s="14" t="str">
        <v/>
      </c>
      <c r="O1070" s="14" t="str">
        <v/>
      </c>
      <c r="P1070" s="14" t="str">
        <f ca="1"/>
        <v>Low Cap</v>
      </c>
    </row>
    <row r="1071" spans="11:16">
      <c r="K1071" s="14" t="str">
        <v/>
      </c>
      <c r="L1071" s="14" t="str">
        <v/>
      </c>
      <c r="O1071" s="14" t="str">
        <v/>
      </c>
      <c r="P1071" s="14" t="str">
        <f ca="1"/>
        <v>Low Cap</v>
      </c>
    </row>
    <row r="1072" spans="11:16">
      <c r="K1072" s="14" t="str">
        <v/>
      </c>
      <c r="L1072" s="14" t="str">
        <v/>
      </c>
      <c r="O1072" s="14" t="str">
        <v/>
      </c>
      <c r="P1072" s="14" t="str">
        <f ca="1"/>
        <v>Low Cap</v>
      </c>
    </row>
    <row r="1073" spans="11:16">
      <c r="K1073" s="14" t="str">
        <v/>
      </c>
      <c r="L1073" s="14" t="str">
        <v/>
      </c>
      <c r="O1073" s="14" t="str">
        <v/>
      </c>
      <c r="P1073" s="14" t="str">
        <f ca="1"/>
        <v>Low Cap</v>
      </c>
    </row>
    <row r="1074" spans="11:16">
      <c r="K1074" s="14" t="str">
        <v/>
      </c>
      <c r="L1074" s="14" t="str">
        <v/>
      </c>
      <c r="O1074" s="14" t="str">
        <v/>
      </c>
      <c r="P1074" s="14" t="str">
        <f ca="1"/>
        <v>Low Cap</v>
      </c>
    </row>
    <row r="1075" spans="11:16">
      <c r="K1075" s="14" t="str">
        <v/>
      </c>
      <c r="L1075" s="14" t="str">
        <v/>
      </c>
      <c r="O1075" s="14" t="str">
        <v/>
      </c>
      <c r="P1075" s="14" t="str">
        <f ca="1"/>
        <v>Low Cap</v>
      </c>
    </row>
    <row r="1076" spans="11:16">
      <c r="K1076" s="14" t="str">
        <v/>
      </c>
      <c r="L1076" s="14" t="str">
        <v/>
      </c>
      <c r="O1076" s="14" t="str">
        <v/>
      </c>
      <c r="P1076" s="14" t="str">
        <f ca="1"/>
        <v>Low Cap</v>
      </c>
    </row>
    <row r="1077" spans="11:16">
      <c r="K1077" s="14" t="str">
        <v/>
      </c>
      <c r="L1077" s="14" t="str">
        <v/>
      </c>
      <c r="O1077" s="14" t="str">
        <v/>
      </c>
      <c r="P1077" s="14" t="str">
        <f ca="1"/>
        <v>Low Cap</v>
      </c>
    </row>
    <row r="1078" spans="11:16">
      <c r="K1078" s="14" t="str">
        <v/>
      </c>
      <c r="L1078" s="14" t="str">
        <v/>
      </c>
      <c r="O1078" s="14" t="str">
        <v/>
      </c>
      <c r="P1078" s="14" t="str">
        <f ca="1"/>
        <v>Low Cap</v>
      </c>
    </row>
    <row r="1079" spans="11:16">
      <c r="K1079" s="14" t="str">
        <v/>
      </c>
      <c r="L1079" s="14" t="str">
        <v/>
      </c>
      <c r="O1079" s="14" t="str">
        <v/>
      </c>
      <c r="P1079" s="14" t="str">
        <f ca="1"/>
        <v>Low Cap</v>
      </c>
    </row>
    <row r="1080" spans="11:16">
      <c r="K1080" s="14" t="str">
        <v/>
      </c>
      <c r="L1080" s="14" t="str">
        <v/>
      </c>
      <c r="O1080" s="14" t="str">
        <v/>
      </c>
      <c r="P1080" s="14" t="str">
        <f ca="1"/>
        <v>Low Cap</v>
      </c>
    </row>
    <row r="1081" spans="11:16">
      <c r="K1081" s="14" t="str">
        <v/>
      </c>
      <c r="L1081" s="14" t="str">
        <v/>
      </c>
      <c r="O1081" s="14" t="str">
        <v/>
      </c>
      <c r="P1081" s="14" t="str">
        <f ca="1"/>
        <v>Low Cap</v>
      </c>
    </row>
    <row r="1082" spans="11:16">
      <c r="K1082" s="14" t="str">
        <v/>
      </c>
      <c r="L1082" s="14" t="str">
        <v/>
      </c>
      <c r="O1082" s="14" t="str">
        <v/>
      </c>
      <c r="P1082" s="14" t="str">
        <f ca="1"/>
        <v>Low Cap</v>
      </c>
    </row>
    <row r="1083" spans="11:16">
      <c r="K1083" s="14" t="str">
        <v/>
      </c>
      <c r="L1083" s="14" t="str">
        <v/>
      </c>
      <c r="O1083" s="14" t="str">
        <v/>
      </c>
      <c r="P1083" s="14" t="str">
        <f ca="1"/>
        <v>Low Cap</v>
      </c>
    </row>
    <row r="1084" spans="11:16">
      <c r="K1084" s="14" t="str">
        <v/>
      </c>
      <c r="L1084" s="14" t="str">
        <v/>
      </c>
      <c r="O1084" s="14" t="str">
        <v/>
      </c>
      <c r="P1084" s="14" t="str">
        <f ca="1"/>
        <v>Low Cap</v>
      </c>
    </row>
    <row r="1085" spans="11:16">
      <c r="K1085" s="14" t="str">
        <v/>
      </c>
      <c r="L1085" s="14" t="str">
        <v/>
      </c>
      <c r="O1085" s="14" t="str">
        <v/>
      </c>
      <c r="P1085" s="14" t="str">
        <f ca="1"/>
        <v>Low Cap</v>
      </c>
    </row>
    <row r="1086" spans="11:16">
      <c r="K1086" s="14" t="str">
        <v/>
      </c>
      <c r="L1086" s="14" t="str">
        <v/>
      </c>
      <c r="O1086" s="14" t="str">
        <v/>
      </c>
      <c r="P1086" s="14" t="str">
        <f ca="1"/>
        <v>Low Cap</v>
      </c>
    </row>
    <row r="1087" spans="11:16">
      <c r="K1087" s="14" t="str">
        <v/>
      </c>
      <c r="L1087" s="14" t="str">
        <v/>
      </c>
      <c r="O1087" s="14" t="str">
        <v/>
      </c>
      <c r="P1087" s="14" t="str">
        <f ca="1"/>
        <v>Low Cap</v>
      </c>
    </row>
    <row r="1088" spans="11:16">
      <c r="K1088" s="14" t="str">
        <v/>
      </c>
      <c r="L1088" s="14" t="str">
        <v/>
      </c>
      <c r="O1088" s="14" t="str">
        <v/>
      </c>
      <c r="P1088" s="14" t="str">
        <f ca="1"/>
        <v>Low Cap</v>
      </c>
    </row>
    <row r="1089" spans="11:16">
      <c r="K1089" s="14" t="str">
        <v/>
      </c>
      <c r="L1089" s="14" t="str">
        <v/>
      </c>
      <c r="O1089" s="14" t="str">
        <v/>
      </c>
      <c r="P1089" s="14" t="str">
        <f ca="1"/>
        <v>Low Cap</v>
      </c>
    </row>
    <row r="1090" spans="11:16">
      <c r="K1090" s="14" t="str">
        <v/>
      </c>
      <c r="L1090" s="14" t="str">
        <v/>
      </c>
      <c r="O1090" s="14" t="str">
        <v/>
      </c>
      <c r="P1090" s="14" t="str">
        <f ca="1"/>
        <v>Low Cap</v>
      </c>
    </row>
    <row r="1091" spans="11:16">
      <c r="K1091" s="14" t="str">
        <v/>
      </c>
      <c r="L1091" s="14" t="str">
        <v/>
      </c>
      <c r="O1091" s="14" t="str">
        <v/>
      </c>
      <c r="P1091" s="14" t="str">
        <f ca="1"/>
        <v>Low Cap</v>
      </c>
    </row>
    <row r="1092" spans="11:16">
      <c r="K1092" s="14" t="str">
        <v/>
      </c>
      <c r="L1092" s="14" t="str">
        <v/>
      </c>
      <c r="O1092" s="14" t="str">
        <v/>
      </c>
      <c r="P1092" s="14" t="str">
        <f ca="1"/>
        <v>Low Cap</v>
      </c>
    </row>
    <row r="1093" spans="11:16">
      <c r="K1093" s="14" t="str">
        <v/>
      </c>
      <c r="L1093" s="14" t="str">
        <v/>
      </c>
      <c r="O1093" s="14" t="str">
        <v/>
      </c>
      <c r="P1093" s="14" t="str">
        <f ca="1"/>
        <v>Low Cap</v>
      </c>
    </row>
    <row r="1094" spans="11:16">
      <c r="K1094" s="14" t="str">
        <v/>
      </c>
      <c r="L1094" s="14" t="str">
        <v/>
      </c>
      <c r="O1094" s="14" t="str">
        <v/>
      </c>
      <c r="P1094" s="14" t="str">
        <f ca="1"/>
        <v>Low Cap</v>
      </c>
    </row>
    <row r="1095" spans="11:16">
      <c r="K1095" s="14" t="str">
        <v/>
      </c>
      <c r="L1095" s="14" t="str">
        <v/>
      </c>
      <c r="O1095" s="14" t="str">
        <v/>
      </c>
      <c r="P1095" s="14" t="str">
        <f ca="1"/>
        <v>Low Cap</v>
      </c>
    </row>
    <row r="1096" spans="11:16">
      <c r="K1096" s="14" t="str">
        <v/>
      </c>
      <c r="L1096" s="14" t="str">
        <v/>
      </c>
      <c r="O1096" s="14" t="str">
        <v/>
      </c>
      <c r="P1096" s="14" t="str">
        <f ca="1"/>
        <v>Low Cap</v>
      </c>
    </row>
    <row r="1097" spans="11:16">
      <c r="K1097" s="14" t="str">
        <v/>
      </c>
      <c r="L1097" s="14" t="str">
        <v/>
      </c>
      <c r="O1097" s="14" t="str">
        <v/>
      </c>
      <c r="P1097" s="14" t="str">
        <f ca="1"/>
        <v>Low Cap</v>
      </c>
    </row>
    <row r="1098" spans="11:16">
      <c r="K1098" s="14" t="str">
        <v/>
      </c>
      <c r="L1098" s="14" t="str">
        <v/>
      </c>
      <c r="O1098" s="14" t="str">
        <v/>
      </c>
      <c r="P1098" s="14" t="str">
        <f ca="1"/>
        <v>Low Cap</v>
      </c>
    </row>
    <row r="1099" spans="11:16">
      <c r="K1099" s="14" t="str">
        <v/>
      </c>
      <c r="L1099" s="14" t="str">
        <v/>
      </c>
      <c r="O1099" s="14" t="str">
        <v/>
      </c>
      <c r="P1099" s="14" t="str">
        <f ca="1"/>
        <v>Low Cap</v>
      </c>
    </row>
    <row r="1100" spans="11:16">
      <c r="K1100" s="14" t="str">
        <v/>
      </c>
      <c r="L1100" s="14" t="str">
        <v/>
      </c>
      <c r="O1100" s="14" t="str">
        <v/>
      </c>
      <c r="P1100" s="14" t="str">
        <f ca="1"/>
        <v>Low Cap</v>
      </c>
    </row>
    <row r="1101" spans="11:16">
      <c r="K1101" s="14" t="str">
        <v/>
      </c>
      <c r="L1101" s="14" t="str">
        <v/>
      </c>
      <c r="O1101" s="14" t="str">
        <v/>
      </c>
      <c r="P1101" s="14" t="str">
        <f ca="1"/>
        <v>Low Cap</v>
      </c>
    </row>
    <row r="1102" spans="11:16">
      <c r="K1102" s="14" t="str">
        <v/>
      </c>
      <c r="L1102" s="14" t="str">
        <v/>
      </c>
      <c r="O1102" s="14" t="str">
        <v/>
      </c>
      <c r="P1102" s="14" t="str">
        <f ca="1"/>
        <v>Low Cap</v>
      </c>
    </row>
    <row r="1103" spans="11:16">
      <c r="K1103" s="14" t="str">
        <v/>
      </c>
      <c r="L1103" s="14" t="str">
        <v/>
      </c>
      <c r="O1103" s="14" t="str">
        <v/>
      </c>
      <c r="P1103" s="14" t="str">
        <f ca="1"/>
        <v>Low Cap</v>
      </c>
    </row>
    <row r="1104" spans="11:16">
      <c r="K1104" s="14" t="str">
        <v/>
      </c>
      <c r="L1104" s="14" t="str">
        <v/>
      </c>
      <c r="O1104" s="14" t="str">
        <v/>
      </c>
      <c r="P1104" s="14" t="str">
        <f ca="1"/>
        <v>Low Cap</v>
      </c>
    </row>
    <row r="1105" spans="11:16">
      <c r="K1105" s="14" t="str">
        <v/>
      </c>
      <c r="L1105" s="14" t="str">
        <v/>
      </c>
      <c r="O1105" s="14" t="str">
        <v/>
      </c>
      <c r="P1105" s="14" t="str">
        <f ca="1"/>
        <v>Low Cap</v>
      </c>
    </row>
    <row r="1106" spans="11:16">
      <c r="K1106" s="14" t="str">
        <v/>
      </c>
      <c r="L1106" s="14" t="str">
        <v/>
      </c>
      <c r="O1106" s="14" t="str">
        <v/>
      </c>
      <c r="P1106" s="14" t="str">
        <f ca="1"/>
        <v>Low Cap</v>
      </c>
    </row>
    <row r="1107" spans="11:16">
      <c r="K1107" s="14" t="str">
        <v/>
      </c>
      <c r="L1107" s="14" t="str">
        <v/>
      </c>
      <c r="O1107" s="14" t="str">
        <v/>
      </c>
      <c r="P1107" s="14" t="str">
        <f ca="1"/>
        <v>Low Cap</v>
      </c>
    </row>
    <row r="1108" spans="11:16">
      <c r="K1108" s="14" t="str">
        <v/>
      </c>
      <c r="L1108" s="14" t="str">
        <v/>
      </c>
      <c r="O1108" s="14" t="str">
        <v/>
      </c>
      <c r="P1108" s="14" t="str">
        <f ca="1"/>
        <v>Low Cap</v>
      </c>
    </row>
    <row r="1109" spans="11:16">
      <c r="K1109" s="14" t="str">
        <v/>
      </c>
      <c r="L1109" s="14" t="str">
        <v/>
      </c>
      <c r="O1109" s="14" t="str">
        <v/>
      </c>
      <c r="P1109" s="14" t="str">
        <f ca="1"/>
        <v>Low Cap</v>
      </c>
    </row>
    <row r="1110" spans="11:16">
      <c r="K1110" s="14" t="str">
        <v/>
      </c>
      <c r="L1110" s="14" t="str">
        <v/>
      </c>
      <c r="O1110" s="14" t="str">
        <v/>
      </c>
      <c r="P1110" s="14" t="str">
        <f ca="1"/>
        <v>Low Cap</v>
      </c>
    </row>
    <row r="1111" spans="11:16">
      <c r="K1111" s="14" t="str">
        <v/>
      </c>
      <c r="L1111" s="14" t="str">
        <v/>
      </c>
      <c r="O1111" s="14" t="str">
        <v/>
      </c>
      <c r="P1111" s="14" t="str">
        <f ca="1"/>
        <v>Low Cap</v>
      </c>
    </row>
    <row r="1112" spans="11:16">
      <c r="K1112" s="14" t="str">
        <v/>
      </c>
      <c r="L1112" s="14" t="str">
        <v/>
      </c>
      <c r="O1112" s="14" t="str">
        <v/>
      </c>
      <c r="P1112" s="14" t="str">
        <f ca="1"/>
        <v>Low Cap</v>
      </c>
    </row>
    <row r="1113" spans="11:16">
      <c r="K1113" s="14" t="str">
        <v/>
      </c>
      <c r="L1113" s="14" t="str">
        <v/>
      </c>
      <c r="O1113" s="14" t="str">
        <v/>
      </c>
      <c r="P1113" s="14" t="str">
        <f ca="1"/>
        <v>Low Cap</v>
      </c>
    </row>
    <row r="1114" spans="11:16">
      <c r="K1114" s="14" t="str">
        <v/>
      </c>
      <c r="L1114" s="14" t="str">
        <v/>
      </c>
      <c r="O1114" s="14" t="str">
        <v/>
      </c>
      <c r="P1114" s="14" t="str">
        <f ca="1"/>
        <v>Low Cap</v>
      </c>
    </row>
    <row r="1115" spans="11:16">
      <c r="K1115" s="14" t="str">
        <v/>
      </c>
      <c r="L1115" s="14" t="str">
        <v/>
      </c>
      <c r="O1115" s="14" t="str">
        <v/>
      </c>
      <c r="P1115" s="14" t="str">
        <f ca="1"/>
        <v>Low Cap</v>
      </c>
    </row>
    <row r="1116" spans="11:16">
      <c r="K1116" s="14" t="str">
        <v/>
      </c>
      <c r="L1116" s="14" t="str">
        <v/>
      </c>
      <c r="O1116" s="14" t="str">
        <v/>
      </c>
      <c r="P1116" s="14" t="str">
        <f ca="1"/>
        <v>Low Cap</v>
      </c>
    </row>
    <row r="1117" spans="11:16">
      <c r="K1117" s="14" t="str">
        <v/>
      </c>
      <c r="L1117" s="14" t="str">
        <v/>
      </c>
      <c r="O1117" s="14" t="str">
        <v/>
      </c>
      <c r="P1117" s="14" t="str">
        <f ca="1"/>
        <v>Low Cap</v>
      </c>
    </row>
    <row r="1118" spans="11:16">
      <c r="K1118" s="14" t="str">
        <v/>
      </c>
      <c r="L1118" s="14" t="str">
        <v/>
      </c>
      <c r="O1118" s="14" t="str">
        <v/>
      </c>
      <c r="P1118" s="14" t="str">
        <f ca="1"/>
        <v>Low Cap</v>
      </c>
    </row>
    <row r="1119" spans="11:16">
      <c r="K1119" s="14" t="str">
        <v/>
      </c>
      <c r="L1119" s="14" t="str">
        <v/>
      </c>
      <c r="O1119" s="14" t="str">
        <v/>
      </c>
      <c r="P1119" s="14" t="str">
        <f ca="1"/>
        <v>Low Cap</v>
      </c>
    </row>
    <row r="1120" spans="11:16">
      <c r="K1120" s="14" t="str">
        <v/>
      </c>
      <c r="L1120" s="14" t="str">
        <v/>
      </c>
      <c r="O1120" s="14" t="str">
        <v/>
      </c>
      <c r="P1120" s="14" t="str">
        <f ca="1"/>
        <v>Low Cap</v>
      </c>
    </row>
    <row r="1121" spans="11:16">
      <c r="K1121" s="14" t="str">
        <v/>
      </c>
      <c r="L1121" s="14" t="str">
        <v/>
      </c>
      <c r="O1121" s="14" t="str">
        <v/>
      </c>
      <c r="P1121" s="14" t="str">
        <f ca="1"/>
        <v>Low Cap</v>
      </c>
    </row>
    <row r="1122" spans="11:16">
      <c r="K1122" s="14" t="str">
        <v/>
      </c>
      <c r="L1122" s="14" t="str">
        <v/>
      </c>
      <c r="O1122" s="14" t="str">
        <v/>
      </c>
      <c r="P1122" s="14" t="str">
        <f ca="1"/>
        <v>Low Cap</v>
      </c>
    </row>
    <row r="1123" spans="11:16">
      <c r="K1123" s="14" t="str">
        <v/>
      </c>
      <c r="L1123" s="14" t="str">
        <v/>
      </c>
      <c r="O1123" s="14" t="str">
        <v/>
      </c>
      <c r="P1123" s="14" t="str">
        <f ca="1"/>
        <v>Low Cap</v>
      </c>
    </row>
    <row r="1124" spans="11:16">
      <c r="K1124" s="14" t="str">
        <v/>
      </c>
      <c r="L1124" s="14" t="str">
        <v/>
      </c>
      <c r="O1124" s="14" t="str">
        <v/>
      </c>
      <c r="P1124" s="14" t="str">
        <f ca="1"/>
        <v>Low Cap</v>
      </c>
    </row>
    <row r="1125" spans="11:16">
      <c r="K1125" s="14" t="str">
        <v/>
      </c>
      <c r="L1125" s="14" t="str">
        <v/>
      </c>
      <c r="O1125" s="14" t="str">
        <v/>
      </c>
      <c r="P1125" s="14" t="str">
        <f ca="1"/>
        <v>Low Cap</v>
      </c>
    </row>
    <row r="1126" spans="11:16">
      <c r="K1126" s="14" t="str">
        <v/>
      </c>
      <c r="L1126" s="14" t="str">
        <v/>
      </c>
      <c r="O1126" s="14" t="str">
        <v/>
      </c>
      <c r="P1126" s="14" t="str">
        <f ca="1"/>
        <v>Low Cap</v>
      </c>
    </row>
    <row r="1127" spans="11:16">
      <c r="K1127" s="14" t="str">
        <v/>
      </c>
      <c r="L1127" s="14" t="str">
        <v/>
      </c>
      <c r="O1127" s="14" t="str">
        <v/>
      </c>
      <c r="P1127" s="14" t="str">
        <f ca="1"/>
        <v>Low Cap</v>
      </c>
    </row>
    <row r="1128" spans="11:16">
      <c r="K1128" s="14" t="str">
        <v/>
      </c>
      <c r="L1128" s="14" t="str">
        <v/>
      </c>
      <c r="O1128" s="14" t="str">
        <v/>
      </c>
      <c r="P1128" s="14" t="str">
        <f ca="1"/>
        <v>Low Cap</v>
      </c>
    </row>
    <row r="1129" spans="11:16">
      <c r="K1129" s="14" t="str">
        <v/>
      </c>
      <c r="L1129" s="14" t="str">
        <v/>
      </c>
      <c r="O1129" s="14" t="str">
        <v/>
      </c>
      <c r="P1129" s="14" t="str">
        <f ca="1"/>
        <v>Low Cap</v>
      </c>
    </row>
    <row r="1130" spans="11:16">
      <c r="K1130" s="14" t="str">
        <v/>
      </c>
      <c r="L1130" s="14" t="str">
        <v/>
      </c>
      <c r="O1130" s="14" t="str">
        <v/>
      </c>
      <c r="P1130" s="14" t="str">
        <f ca="1"/>
        <v>Low Cap</v>
      </c>
    </row>
    <row r="1131" spans="11:16">
      <c r="K1131" s="14" t="str">
        <v/>
      </c>
      <c r="L1131" s="14" t="str">
        <v/>
      </c>
      <c r="O1131" s="14" t="str">
        <v/>
      </c>
      <c r="P1131" s="14" t="str">
        <f ca="1"/>
        <v>Low Cap</v>
      </c>
    </row>
    <row r="1132" spans="11:16">
      <c r="K1132" s="14" t="str">
        <v/>
      </c>
      <c r="L1132" s="14" t="str">
        <v/>
      </c>
      <c r="O1132" s="14" t="str">
        <v/>
      </c>
      <c r="P1132" s="14" t="str">
        <f ca="1"/>
        <v>Low Cap</v>
      </c>
    </row>
    <row r="1133" spans="11:16">
      <c r="K1133" s="14" t="str">
        <v/>
      </c>
      <c r="L1133" s="14" t="str">
        <v/>
      </c>
      <c r="O1133" s="14" t="str">
        <v/>
      </c>
      <c r="P1133" s="14" t="str">
        <f ca="1"/>
        <v>Low Cap</v>
      </c>
    </row>
    <row r="1134" spans="11:16">
      <c r="K1134" s="14" t="str">
        <v/>
      </c>
      <c r="L1134" s="14" t="str">
        <v/>
      </c>
      <c r="O1134" s="14" t="str">
        <v/>
      </c>
      <c r="P1134" s="14" t="str">
        <f ca="1"/>
        <v>Low Cap</v>
      </c>
    </row>
    <row r="1135" spans="11:16">
      <c r="K1135" s="14" t="str">
        <v/>
      </c>
      <c r="L1135" s="14" t="str">
        <v/>
      </c>
      <c r="O1135" s="14" t="str">
        <v/>
      </c>
      <c r="P1135" s="14" t="str">
        <f ca="1"/>
        <v>Low Cap</v>
      </c>
    </row>
    <row r="1136" spans="11:16">
      <c r="K1136" s="14" t="str">
        <v/>
      </c>
      <c r="L1136" s="14" t="str">
        <v/>
      </c>
      <c r="O1136" s="14" t="str">
        <v/>
      </c>
      <c r="P1136" s="14" t="str">
        <f ca="1"/>
        <v>Low Cap</v>
      </c>
    </row>
    <row r="1137" spans="11:16">
      <c r="K1137" s="14" t="str">
        <v/>
      </c>
      <c r="L1137" s="14" t="str">
        <v/>
      </c>
      <c r="O1137" s="14" t="str">
        <v/>
      </c>
      <c r="P1137" s="14" t="str">
        <f ca="1"/>
        <v>Low Cap</v>
      </c>
    </row>
    <row r="1138" spans="11:16">
      <c r="K1138" s="14" t="str">
        <v/>
      </c>
      <c r="L1138" s="14" t="str">
        <v/>
      </c>
      <c r="O1138" s="14" t="str">
        <v/>
      </c>
      <c r="P1138" s="14" t="str">
        <f ca="1"/>
        <v>Low Cap</v>
      </c>
    </row>
    <row r="1139" spans="11:16">
      <c r="K1139" s="14" t="str">
        <v/>
      </c>
      <c r="L1139" s="14" t="str">
        <v/>
      </c>
      <c r="O1139" s="14" t="str">
        <v/>
      </c>
      <c r="P1139" s="14" t="str">
        <f ca="1"/>
        <v>Low Cap</v>
      </c>
    </row>
    <row r="1140" spans="11:16">
      <c r="K1140" s="14" t="str">
        <v/>
      </c>
      <c r="L1140" s="14" t="str">
        <v/>
      </c>
      <c r="O1140" s="14" t="str">
        <v/>
      </c>
      <c r="P1140" s="14" t="str">
        <f ca="1"/>
        <v>Low Cap</v>
      </c>
    </row>
    <row r="1141" spans="11:16">
      <c r="K1141" s="14" t="str">
        <v/>
      </c>
      <c r="L1141" s="14" t="str">
        <v/>
      </c>
      <c r="O1141" s="14" t="str">
        <v/>
      </c>
      <c r="P1141" s="14" t="str">
        <f ca="1"/>
        <v>Low Cap</v>
      </c>
    </row>
    <row r="1142" spans="11:16">
      <c r="K1142" s="14" t="str">
        <v/>
      </c>
      <c r="L1142" s="14" t="str">
        <v/>
      </c>
      <c r="O1142" s="14" t="str">
        <v/>
      </c>
      <c r="P1142" s="14" t="str">
        <f ca="1"/>
        <v>Low Cap</v>
      </c>
    </row>
    <row r="1143" spans="11:16">
      <c r="K1143" s="14" t="str">
        <v/>
      </c>
      <c r="L1143" s="14" t="str">
        <v/>
      </c>
      <c r="O1143" s="14" t="str">
        <v/>
      </c>
      <c r="P1143" s="14" t="str">
        <f ca="1"/>
        <v>Low Cap</v>
      </c>
    </row>
    <row r="1144" spans="11:16">
      <c r="K1144" s="14" t="str">
        <v/>
      </c>
      <c r="L1144" s="14" t="str">
        <v/>
      </c>
      <c r="O1144" s="14" t="str">
        <v/>
      </c>
      <c r="P1144" s="14" t="str">
        <f ca="1"/>
        <v>Low Cap</v>
      </c>
    </row>
    <row r="1145" spans="11:16">
      <c r="K1145" s="14" t="str">
        <v/>
      </c>
      <c r="L1145" s="14" t="str">
        <v/>
      </c>
      <c r="O1145" s="14" t="str">
        <v/>
      </c>
      <c r="P1145" s="14" t="str">
        <f ca="1"/>
        <v>Low Cap</v>
      </c>
    </row>
    <row r="1146" spans="11:16">
      <c r="K1146" s="14" t="str">
        <v/>
      </c>
      <c r="L1146" s="14" t="str">
        <v/>
      </c>
      <c r="O1146" s="14" t="str">
        <v/>
      </c>
      <c r="P1146" s="14" t="str">
        <f ca="1"/>
        <v>Low Cap</v>
      </c>
    </row>
    <row r="1147" spans="11:16">
      <c r="K1147" s="14" t="str">
        <v/>
      </c>
      <c r="L1147" s="14" t="str">
        <v/>
      </c>
      <c r="O1147" s="14" t="str">
        <v/>
      </c>
      <c r="P1147" s="14" t="str">
        <f ca="1"/>
        <v>Low Cap</v>
      </c>
    </row>
    <row r="1148" spans="11:16">
      <c r="K1148" s="14" t="str">
        <v/>
      </c>
      <c r="L1148" s="14" t="str">
        <v/>
      </c>
      <c r="O1148" s="14" t="str">
        <v/>
      </c>
      <c r="P1148" s="14" t="str">
        <f ca="1"/>
        <v>Low Cap</v>
      </c>
    </row>
    <row r="1149" spans="11:16">
      <c r="K1149" s="14" t="str">
        <v/>
      </c>
      <c r="L1149" s="14" t="str">
        <v/>
      </c>
      <c r="O1149" s="14" t="str">
        <v/>
      </c>
      <c r="P1149" s="14" t="str">
        <f ca="1"/>
        <v>Low Cap</v>
      </c>
    </row>
    <row r="1150" spans="11:16">
      <c r="K1150" s="14" t="str">
        <v/>
      </c>
      <c r="L1150" s="14" t="str">
        <v/>
      </c>
      <c r="O1150" s="14" t="str">
        <v/>
      </c>
      <c r="P1150" s="14" t="str">
        <f ca="1"/>
        <v>Low Cap</v>
      </c>
    </row>
    <row r="1151" spans="11:16">
      <c r="K1151" s="14" t="str">
        <v/>
      </c>
      <c r="L1151" s="14" t="str">
        <v/>
      </c>
      <c r="O1151" s="14" t="str">
        <v/>
      </c>
      <c r="P1151" s="14" t="str">
        <f ca="1"/>
        <v>Low Cap</v>
      </c>
    </row>
    <row r="1152" spans="11:16">
      <c r="K1152" s="14" t="str">
        <v/>
      </c>
      <c r="L1152" s="14" t="str">
        <v/>
      </c>
      <c r="O1152" s="14" t="str">
        <v/>
      </c>
      <c r="P1152" s="14" t="str">
        <f ca="1"/>
        <v>Low Cap</v>
      </c>
    </row>
    <row r="1153" spans="11:16">
      <c r="K1153" s="14" t="str">
        <v/>
      </c>
      <c r="L1153" s="14" t="str">
        <v/>
      </c>
      <c r="O1153" s="14" t="str">
        <v/>
      </c>
      <c r="P1153" s="14" t="str">
        <f ca="1"/>
        <v>Low Cap</v>
      </c>
    </row>
    <row r="1154" spans="11:16">
      <c r="K1154" s="14" t="str">
        <v/>
      </c>
      <c r="L1154" s="14" t="str">
        <v/>
      </c>
      <c r="O1154" s="14" t="str">
        <v/>
      </c>
      <c r="P1154" s="14" t="str">
        <f ca="1"/>
        <v>Low Cap</v>
      </c>
    </row>
    <row r="1155" spans="11:16">
      <c r="K1155" s="14" t="str">
        <v/>
      </c>
      <c r="L1155" s="14" t="str">
        <v/>
      </c>
      <c r="O1155" s="14" t="str">
        <v/>
      </c>
      <c r="P1155" s="14" t="str">
        <f ca="1"/>
        <v>Low Cap</v>
      </c>
    </row>
    <row r="1156" spans="11:16">
      <c r="K1156" s="14" t="str">
        <v/>
      </c>
      <c r="L1156" s="14" t="str">
        <v/>
      </c>
      <c r="O1156" s="14" t="str">
        <v/>
      </c>
      <c r="P1156" s="14" t="str">
        <f ca="1"/>
        <v>Low Cap</v>
      </c>
    </row>
    <row r="1157" spans="11:16">
      <c r="K1157" s="14" t="str">
        <v/>
      </c>
      <c r="L1157" s="14" t="str">
        <v/>
      </c>
      <c r="O1157" s="14" t="str">
        <v/>
      </c>
      <c r="P1157" s="14" t="str">
        <f ca="1"/>
        <v>Low Cap</v>
      </c>
    </row>
    <row r="1158" spans="11:16">
      <c r="K1158" s="14" t="str">
        <v/>
      </c>
      <c r="L1158" s="14" t="str">
        <v/>
      </c>
      <c r="O1158" s="14" t="str">
        <v/>
      </c>
      <c r="P1158" s="14" t="str">
        <f ca="1"/>
        <v>Low Cap</v>
      </c>
    </row>
    <row r="1159" spans="11:16">
      <c r="K1159" s="14" t="str">
        <v/>
      </c>
      <c r="L1159" s="14" t="str">
        <v/>
      </c>
      <c r="O1159" s="14" t="str">
        <v/>
      </c>
      <c r="P1159" s="14" t="str">
        <f ca="1"/>
        <v>Low Cap</v>
      </c>
    </row>
    <row r="1160" spans="11:16">
      <c r="K1160" s="14" t="str">
        <v/>
      </c>
      <c r="L1160" s="14" t="str">
        <v/>
      </c>
      <c r="O1160" s="14" t="str">
        <v/>
      </c>
      <c r="P1160" s="14" t="str">
        <f ca="1"/>
        <v>Low Cap</v>
      </c>
    </row>
    <row r="1161" spans="11:16">
      <c r="K1161" s="14" t="str">
        <v/>
      </c>
      <c r="L1161" s="14" t="str">
        <v/>
      </c>
      <c r="O1161" s="14" t="str">
        <v/>
      </c>
      <c r="P1161" s="14" t="str">
        <f ca="1"/>
        <v>Low Cap</v>
      </c>
    </row>
    <row r="1162" spans="11:16">
      <c r="K1162" s="14" t="str">
        <v/>
      </c>
      <c r="L1162" s="14" t="str">
        <v/>
      </c>
      <c r="O1162" s="14" t="str">
        <v/>
      </c>
      <c r="P1162" s="14" t="str">
        <f ca="1"/>
        <v>Low Cap</v>
      </c>
    </row>
    <row r="1163" spans="11:16">
      <c r="K1163" s="14" t="str">
        <v/>
      </c>
      <c r="L1163" s="14" t="str">
        <v/>
      </c>
      <c r="O1163" s="14" t="str">
        <v/>
      </c>
      <c r="P1163" s="14" t="str">
        <f ca="1"/>
        <v>Low Cap</v>
      </c>
    </row>
    <row r="1164" spans="11:16">
      <c r="K1164" s="14" t="str">
        <v/>
      </c>
      <c r="L1164" s="14" t="str">
        <v/>
      </c>
      <c r="O1164" s="14" t="str">
        <v/>
      </c>
      <c r="P1164" s="14" t="str">
        <f ca="1"/>
        <v>Low Cap</v>
      </c>
    </row>
    <row r="1165" spans="11:16">
      <c r="K1165" s="14" t="str">
        <v/>
      </c>
      <c r="L1165" s="14" t="str">
        <v/>
      </c>
      <c r="O1165" s="14" t="str">
        <v/>
      </c>
      <c r="P1165" s="14" t="str">
        <f ca="1"/>
        <v>Low Cap</v>
      </c>
    </row>
    <row r="1166" spans="11:16">
      <c r="K1166" s="14" t="str">
        <v/>
      </c>
      <c r="L1166" s="14" t="str">
        <v/>
      </c>
      <c r="O1166" s="14" t="str">
        <v/>
      </c>
      <c r="P1166" s="14" t="str">
        <f ca="1"/>
        <v>Low Cap</v>
      </c>
    </row>
    <row r="1167" spans="11:16">
      <c r="K1167" s="14" t="str">
        <v/>
      </c>
      <c r="L1167" s="14" t="str">
        <v/>
      </c>
      <c r="O1167" s="14" t="str">
        <v/>
      </c>
      <c r="P1167" s="14" t="str">
        <f ca="1"/>
        <v>Low Cap</v>
      </c>
    </row>
    <row r="1168" spans="11:16">
      <c r="K1168" s="14" t="str">
        <v/>
      </c>
      <c r="L1168" s="14" t="str">
        <v/>
      </c>
      <c r="O1168" s="14" t="str">
        <v/>
      </c>
      <c r="P1168" s="14" t="str">
        <f ca="1"/>
        <v>Low Cap</v>
      </c>
    </row>
    <row r="1169" spans="11:16">
      <c r="K1169" s="14" t="str">
        <v/>
      </c>
      <c r="L1169" s="14" t="str">
        <v/>
      </c>
      <c r="O1169" s="14" t="str">
        <v/>
      </c>
      <c r="P1169" s="14" t="str">
        <f ca="1"/>
        <v>Low Cap</v>
      </c>
    </row>
    <row r="1170" spans="11:16">
      <c r="K1170" s="14" t="str">
        <v/>
      </c>
      <c r="L1170" s="14" t="str">
        <v/>
      </c>
      <c r="O1170" s="14" t="str">
        <v/>
      </c>
      <c r="P1170" s="14" t="str">
        <f ca="1"/>
        <v>Low Cap</v>
      </c>
    </row>
    <row r="1171" spans="11:16">
      <c r="K1171" s="14" t="str">
        <v/>
      </c>
      <c r="L1171" s="14" t="str">
        <v/>
      </c>
      <c r="O1171" s="14" t="str">
        <v/>
      </c>
      <c r="P1171" s="14" t="str">
        <f ca="1"/>
        <v>Low Cap</v>
      </c>
    </row>
    <row r="1172" spans="11:16">
      <c r="K1172" s="14" t="str">
        <v/>
      </c>
      <c r="L1172" s="14" t="str">
        <v/>
      </c>
      <c r="O1172" s="14" t="str">
        <v/>
      </c>
      <c r="P1172" s="14" t="str">
        <f ca="1"/>
        <v>Low Cap</v>
      </c>
    </row>
    <row r="1173" spans="11:16">
      <c r="K1173" s="14" t="str">
        <v/>
      </c>
      <c r="L1173" s="14" t="str">
        <v/>
      </c>
      <c r="O1173" s="14" t="str">
        <v/>
      </c>
      <c r="P1173" s="14" t="str">
        <f ca="1"/>
        <v>Low Cap</v>
      </c>
    </row>
    <row r="1174" spans="11:16">
      <c r="K1174" s="14" t="str">
        <v/>
      </c>
      <c r="L1174" s="14" t="str">
        <v/>
      </c>
      <c r="O1174" s="14" t="str">
        <v/>
      </c>
      <c r="P1174" s="14" t="str">
        <f ca="1"/>
        <v>Low Cap</v>
      </c>
    </row>
    <row r="1175" spans="11:16">
      <c r="K1175" s="14" t="str">
        <v/>
      </c>
      <c r="L1175" s="14" t="str">
        <v/>
      </c>
      <c r="O1175" s="14" t="str">
        <v/>
      </c>
      <c r="P1175" s="14" t="str">
        <f ca="1"/>
        <v>Low Cap</v>
      </c>
    </row>
    <row r="1176" spans="11:16">
      <c r="K1176" s="14" t="str">
        <v/>
      </c>
      <c r="L1176" s="14" t="str">
        <v/>
      </c>
      <c r="O1176" s="14" t="str">
        <v/>
      </c>
      <c r="P1176" s="14" t="str">
        <f ca="1"/>
        <v>Low Cap</v>
      </c>
    </row>
    <row r="1177" spans="11:16">
      <c r="K1177" s="14" t="str">
        <v/>
      </c>
      <c r="L1177" s="14" t="str">
        <v/>
      </c>
      <c r="O1177" s="14" t="str">
        <v/>
      </c>
      <c r="P1177" s="14" t="str">
        <f ca="1"/>
        <v>Low Cap</v>
      </c>
    </row>
    <row r="1178" spans="11:16">
      <c r="K1178" s="14" t="str">
        <v/>
      </c>
      <c r="L1178" s="14" t="str">
        <v/>
      </c>
      <c r="O1178" s="14" t="str">
        <v/>
      </c>
      <c r="P1178" s="14" t="str">
        <f ca="1"/>
        <v>Low Cap</v>
      </c>
    </row>
    <row r="1179" spans="11:16">
      <c r="K1179" s="14" t="str">
        <v/>
      </c>
      <c r="L1179" s="14" t="str">
        <v/>
      </c>
      <c r="O1179" s="14" t="str">
        <v/>
      </c>
      <c r="P1179" s="14" t="str">
        <f ca="1"/>
        <v>Low Cap</v>
      </c>
    </row>
    <row r="1180" spans="11:16">
      <c r="K1180" s="14" t="str">
        <v/>
      </c>
      <c r="L1180" s="14" t="str">
        <v/>
      </c>
      <c r="O1180" s="14" t="str">
        <v/>
      </c>
      <c r="P1180" s="14" t="str">
        <f ca="1"/>
        <v>Low Cap</v>
      </c>
    </row>
    <row r="1181" spans="11:16">
      <c r="K1181" s="14" t="str">
        <v/>
      </c>
      <c r="L1181" s="14" t="str">
        <v/>
      </c>
      <c r="O1181" s="14" t="str">
        <v/>
      </c>
      <c r="P1181" s="14" t="str">
        <f ca="1"/>
        <v>Low Cap</v>
      </c>
    </row>
    <row r="1182" spans="11:16">
      <c r="K1182" s="14" t="str">
        <v/>
      </c>
      <c r="L1182" s="14" t="str">
        <v/>
      </c>
      <c r="O1182" s="14" t="str">
        <v/>
      </c>
      <c r="P1182" s="14" t="str">
        <f ca="1"/>
        <v>Low Cap</v>
      </c>
    </row>
    <row r="1183" spans="11:16">
      <c r="K1183" s="14" t="str">
        <v/>
      </c>
      <c r="L1183" s="14" t="str">
        <v/>
      </c>
      <c r="O1183" s="14" t="str">
        <v/>
      </c>
      <c r="P1183" s="14" t="str">
        <f ca="1"/>
        <v>Low Cap</v>
      </c>
    </row>
    <row r="1184" spans="11:16">
      <c r="K1184" s="14" t="str">
        <v/>
      </c>
      <c r="L1184" s="14" t="str">
        <v/>
      </c>
      <c r="O1184" s="14" t="str">
        <v/>
      </c>
      <c r="P1184" s="14" t="str">
        <f ca="1"/>
        <v>Low Cap</v>
      </c>
    </row>
    <row r="1185" spans="11:16">
      <c r="K1185" s="14" t="str">
        <v/>
      </c>
      <c r="L1185" s="14" t="str">
        <v/>
      </c>
      <c r="O1185" s="14" t="str">
        <v/>
      </c>
      <c r="P1185" s="14" t="str">
        <f ca="1"/>
        <v>Low Cap</v>
      </c>
    </row>
    <row r="1186" spans="11:16">
      <c r="K1186" s="14" t="str">
        <v/>
      </c>
      <c r="L1186" s="14" t="str">
        <v/>
      </c>
      <c r="O1186" s="14" t="str">
        <v/>
      </c>
      <c r="P1186" s="14" t="str">
        <f ca="1"/>
        <v>Low Cap</v>
      </c>
    </row>
    <row r="1187" spans="11:16">
      <c r="K1187" s="14" t="str">
        <v/>
      </c>
      <c r="L1187" s="14" t="str">
        <v/>
      </c>
      <c r="O1187" s="14" t="str">
        <v/>
      </c>
      <c r="P1187" s="14" t="str">
        <f ca="1"/>
        <v>Low Cap</v>
      </c>
    </row>
    <row r="1188" spans="11:16">
      <c r="K1188" s="14" t="str">
        <v/>
      </c>
      <c r="L1188" s="14" t="str">
        <v/>
      </c>
      <c r="O1188" s="14" t="str">
        <v/>
      </c>
      <c r="P1188" s="14" t="str">
        <f ca="1"/>
        <v>Low Cap</v>
      </c>
    </row>
    <row r="1189" spans="11:16">
      <c r="K1189" s="14" t="str">
        <v/>
      </c>
      <c r="L1189" s="14" t="str">
        <v/>
      </c>
      <c r="O1189" s="14" t="str">
        <v/>
      </c>
      <c r="P1189" s="14" t="str">
        <f ca="1"/>
        <v>Low Cap</v>
      </c>
    </row>
    <row r="1190" spans="11:16">
      <c r="K1190" s="14" t="str">
        <v/>
      </c>
      <c r="L1190" s="14" t="str">
        <v/>
      </c>
      <c r="O1190" s="14" t="str">
        <v/>
      </c>
      <c r="P1190" s="14" t="str">
        <f ca="1"/>
        <v>Low Cap</v>
      </c>
    </row>
    <row r="1191" spans="11:16">
      <c r="K1191" s="14" t="str">
        <v/>
      </c>
      <c r="L1191" s="14" t="str">
        <v/>
      </c>
      <c r="O1191" s="14" t="str">
        <v/>
      </c>
      <c r="P1191" s="14" t="str">
        <f ca="1"/>
        <v>Low Cap</v>
      </c>
    </row>
    <row r="1192" spans="11:16">
      <c r="K1192" s="14" t="str">
        <v/>
      </c>
      <c r="L1192" s="14" t="str">
        <v/>
      </c>
      <c r="O1192" s="14" t="str">
        <v/>
      </c>
      <c r="P1192" s="14" t="str">
        <f ca="1"/>
        <v>Low Cap</v>
      </c>
    </row>
    <row r="1193" spans="11:16">
      <c r="K1193" s="14" t="str">
        <v/>
      </c>
      <c r="L1193" s="14" t="str">
        <v/>
      </c>
      <c r="O1193" s="14" t="str">
        <v/>
      </c>
      <c r="P1193" s="14" t="str">
        <f ca="1"/>
        <v>Low Cap</v>
      </c>
    </row>
    <row r="1194" spans="11:16">
      <c r="K1194" s="14" t="str">
        <v/>
      </c>
      <c r="L1194" s="14" t="str">
        <v/>
      </c>
      <c r="O1194" s="14" t="str">
        <v/>
      </c>
      <c r="P1194" s="14" t="str">
        <f ca="1"/>
        <v>Low Cap</v>
      </c>
    </row>
    <row r="1195" spans="11:16">
      <c r="K1195" s="14" t="str">
        <v/>
      </c>
      <c r="L1195" s="14" t="str">
        <v/>
      </c>
      <c r="O1195" s="14" t="str">
        <v/>
      </c>
      <c r="P1195" s="14" t="str">
        <f ca="1"/>
        <v>Low Cap</v>
      </c>
    </row>
    <row r="1196" spans="11:16">
      <c r="K1196" s="14" t="str">
        <v/>
      </c>
      <c r="L1196" s="14" t="str">
        <v/>
      </c>
      <c r="O1196" s="14" t="str">
        <v/>
      </c>
      <c r="P1196" s="14" t="str">
        <f ca="1"/>
        <v>Low Cap</v>
      </c>
    </row>
    <row r="1197" spans="11:16">
      <c r="K1197" s="14" t="str">
        <v/>
      </c>
      <c r="L1197" s="14" t="str">
        <v/>
      </c>
      <c r="O1197" s="14" t="str">
        <v/>
      </c>
      <c r="P1197" s="14" t="str">
        <f ca="1"/>
        <v>Low Cap</v>
      </c>
    </row>
    <row r="1198" spans="11:16">
      <c r="K1198" s="14" t="str">
        <v/>
      </c>
      <c r="L1198" s="14" t="str">
        <v/>
      </c>
      <c r="O1198" s="14" t="str">
        <v/>
      </c>
      <c r="P1198" s="14" t="str">
        <f ca="1"/>
        <v>Low Cap</v>
      </c>
    </row>
    <row r="1199" spans="11:16">
      <c r="K1199" s="14" t="str">
        <v/>
      </c>
      <c r="L1199" s="14" t="str">
        <v/>
      </c>
      <c r="O1199" s="14" t="str">
        <v/>
      </c>
      <c r="P1199" s="14" t="str">
        <f ca="1"/>
        <v>Low Cap</v>
      </c>
    </row>
    <row r="1200" spans="11:16">
      <c r="K1200" s="14" t="str">
        <v/>
      </c>
      <c r="L1200" s="14" t="str">
        <v/>
      </c>
      <c r="O1200" s="14" t="str">
        <v/>
      </c>
      <c r="P1200" s="14" t="str">
        <f ca="1"/>
        <v>Low Cap</v>
      </c>
    </row>
    <row r="1201" spans="11:16">
      <c r="K1201" s="14" t="str">
        <v/>
      </c>
      <c r="L1201" s="14" t="str">
        <v/>
      </c>
      <c r="O1201" s="14" t="str">
        <v/>
      </c>
      <c r="P1201" s="14" t="str">
        <f ca="1"/>
        <v>Low Cap</v>
      </c>
    </row>
    <row r="1202" spans="11:16">
      <c r="K1202" s="14" t="str">
        <v/>
      </c>
      <c r="L1202" s="14" t="str">
        <v/>
      </c>
      <c r="O1202" s="14" t="str">
        <v/>
      </c>
      <c r="P1202" s="14" t="str">
        <f ca="1"/>
        <v>Low Cap</v>
      </c>
    </row>
    <row r="1203" spans="11:16">
      <c r="K1203" s="14" t="str">
        <v/>
      </c>
      <c r="L1203" s="14" t="str">
        <v/>
      </c>
      <c r="O1203" s="14" t="str">
        <v/>
      </c>
      <c r="P1203" s="14" t="str">
        <f ca="1"/>
        <v>Low Cap</v>
      </c>
    </row>
    <row r="1204" spans="11:16">
      <c r="K1204" s="14" t="str">
        <v/>
      </c>
      <c r="L1204" s="14" t="str">
        <v/>
      </c>
      <c r="O1204" s="14" t="str">
        <v/>
      </c>
      <c r="P1204" s="14" t="str">
        <f ca="1"/>
        <v>Low Cap</v>
      </c>
    </row>
    <row r="1205" spans="11:16">
      <c r="K1205" s="14" t="str">
        <v/>
      </c>
      <c r="L1205" s="14" t="str">
        <v/>
      </c>
      <c r="O1205" s="14" t="str">
        <v/>
      </c>
      <c r="P1205" s="14" t="str">
        <f ca="1"/>
        <v>Low Cap</v>
      </c>
    </row>
    <row r="1206" spans="11:16">
      <c r="K1206" s="14" t="str">
        <v/>
      </c>
      <c r="L1206" s="14" t="str">
        <v/>
      </c>
      <c r="O1206" s="14" t="str">
        <v/>
      </c>
      <c r="P1206" s="14" t="str">
        <f ca="1"/>
        <v>Low Cap</v>
      </c>
    </row>
    <row r="1207" spans="11:16">
      <c r="K1207" s="14" t="str">
        <v/>
      </c>
      <c r="L1207" s="14" t="str">
        <v/>
      </c>
      <c r="O1207" s="14" t="str">
        <v/>
      </c>
      <c r="P1207" s="14" t="str">
        <f ca="1"/>
        <v>Low Cap</v>
      </c>
    </row>
    <row r="1208" spans="11:16">
      <c r="K1208" s="14" t="str">
        <v/>
      </c>
      <c r="L1208" s="14" t="str">
        <v/>
      </c>
      <c r="O1208" s="14" t="str">
        <v/>
      </c>
      <c r="P1208" s="14" t="str">
        <f ca="1"/>
        <v>Low Cap</v>
      </c>
    </row>
    <row r="1209" spans="11:16">
      <c r="K1209" s="14" t="str">
        <v/>
      </c>
      <c r="L1209" s="14" t="str">
        <v/>
      </c>
      <c r="O1209" s="14" t="str">
        <v/>
      </c>
      <c r="P1209" s="14" t="str">
        <f ca="1"/>
        <v>Low Cap</v>
      </c>
    </row>
    <row r="1210" spans="11:16">
      <c r="K1210" s="14" t="str">
        <v/>
      </c>
      <c r="L1210" s="14" t="str">
        <v/>
      </c>
      <c r="O1210" s="14" t="str">
        <v/>
      </c>
      <c r="P1210" s="14" t="str">
        <f ca="1"/>
        <v>Low Cap</v>
      </c>
    </row>
    <row r="1211" spans="11:16">
      <c r="K1211" s="14" t="str">
        <v/>
      </c>
      <c r="L1211" s="14" t="str">
        <v/>
      </c>
      <c r="O1211" s="14" t="str">
        <v/>
      </c>
      <c r="P1211" s="14" t="str">
        <f ca="1"/>
        <v>Low Cap</v>
      </c>
    </row>
    <row r="1212" spans="11:16">
      <c r="K1212" s="14" t="str">
        <v/>
      </c>
      <c r="L1212" s="14" t="str">
        <v/>
      </c>
      <c r="O1212" s="14" t="str">
        <v/>
      </c>
      <c r="P1212" s="14" t="str">
        <f ca="1"/>
        <v>Low Cap</v>
      </c>
    </row>
    <row r="1213" spans="11:16">
      <c r="K1213" s="14" t="str">
        <v/>
      </c>
      <c r="L1213" s="14" t="str">
        <v/>
      </c>
      <c r="O1213" s="14" t="str">
        <v/>
      </c>
      <c r="P1213" s="14" t="str">
        <f ca="1"/>
        <v>Low Cap</v>
      </c>
    </row>
    <row r="1214" spans="11:16">
      <c r="K1214" s="14" t="str">
        <v/>
      </c>
      <c r="L1214" s="14" t="str">
        <v/>
      </c>
      <c r="O1214" s="14" t="str">
        <v/>
      </c>
      <c r="P1214" s="14" t="str">
        <f ca="1"/>
        <v>Low Cap</v>
      </c>
    </row>
    <row r="1215" spans="11:16">
      <c r="K1215" s="14" t="str">
        <v/>
      </c>
      <c r="L1215" s="14" t="str">
        <v/>
      </c>
      <c r="O1215" s="14" t="str">
        <v/>
      </c>
      <c r="P1215" s="14" t="str">
        <f ca="1"/>
        <v>Low Cap</v>
      </c>
    </row>
    <row r="1216" spans="11:16">
      <c r="K1216" s="14" t="str">
        <v/>
      </c>
      <c r="L1216" s="14" t="str">
        <v/>
      </c>
      <c r="O1216" s="14" t="str">
        <v/>
      </c>
      <c r="P1216" s="14" t="str">
        <f ca="1"/>
        <v>Low Cap</v>
      </c>
    </row>
    <row r="1217" spans="11:16">
      <c r="K1217" s="14" t="str">
        <v/>
      </c>
      <c r="L1217" s="14" t="str">
        <v/>
      </c>
      <c r="O1217" s="14" t="str">
        <v/>
      </c>
      <c r="P1217" s="14" t="str">
        <f ca="1"/>
        <v>Low Cap</v>
      </c>
    </row>
    <row r="1218" spans="11:16">
      <c r="K1218" s="14" t="str">
        <v/>
      </c>
      <c r="L1218" s="14" t="str">
        <v/>
      </c>
      <c r="O1218" s="14" t="str">
        <v/>
      </c>
      <c r="P1218" s="14" t="str">
        <f ca="1"/>
        <v>Low Cap</v>
      </c>
    </row>
    <row r="1219" spans="11:16">
      <c r="K1219" s="14" t="str">
        <v/>
      </c>
      <c r="L1219" s="14" t="str">
        <v/>
      </c>
      <c r="O1219" s="14" t="str">
        <v/>
      </c>
      <c r="P1219" s="14" t="str">
        <f ca="1"/>
        <v>Low Cap</v>
      </c>
    </row>
    <row r="1220" spans="11:16">
      <c r="K1220" s="14" t="str">
        <v/>
      </c>
      <c r="L1220" s="14" t="str">
        <v/>
      </c>
      <c r="O1220" s="14" t="str">
        <v/>
      </c>
      <c r="P1220" s="14" t="str">
        <f ca="1"/>
        <v>Low Cap</v>
      </c>
    </row>
    <row r="1221" spans="11:16">
      <c r="K1221" s="14" t="str">
        <v/>
      </c>
      <c r="L1221" s="14" t="str">
        <v/>
      </c>
      <c r="O1221" s="14" t="str">
        <v/>
      </c>
      <c r="P1221" s="14" t="str">
        <f ca="1"/>
        <v>Low Cap</v>
      </c>
    </row>
    <row r="1222" spans="11:16">
      <c r="K1222" s="14" t="str">
        <v/>
      </c>
      <c r="L1222" s="14" t="str">
        <v/>
      </c>
      <c r="O1222" s="14" t="str">
        <v/>
      </c>
      <c r="P1222" s="14" t="str">
        <f ca="1"/>
        <v>Low Cap</v>
      </c>
    </row>
    <row r="1223" spans="11:16">
      <c r="K1223" s="14" t="str">
        <v/>
      </c>
      <c r="L1223" s="14" t="str">
        <v/>
      </c>
      <c r="O1223" s="14" t="str">
        <v/>
      </c>
      <c r="P1223" s="14" t="str">
        <f ca="1"/>
        <v>Low Cap</v>
      </c>
    </row>
    <row r="1224" spans="11:16">
      <c r="K1224" s="14" t="str">
        <v/>
      </c>
      <c r="L1224" s="14" t="str">
        <v/>
      </c>
      <c r="O1224" s="14" t="str">
        <v/>
      </c>
      <c r="P1224" s="14" t="str">
        <f ca="1"/>
        <v>Low Cap</v>
      </c>
    </row>
    <row r="1225" spans="11:16">
      <c r="K1225" s="14" t="str">
        <v/>
      </c>
      <c r="L1225" s="14" t="str">
        <v/>
      </c>
      <c r="O1225" s="14" t="str">
        <v/>
      </c>
      <c r="P1225" s="14" t="str">
        <f ca="1"/>
        <v>Low Cap</v>
      </c>
    </row>
    <row r="1226" spans="11:16">
      <c r="K1226" s="14" t="str">
        <v/>
      </c>
      <c r="L1226" s="14" t="str">
        <v/>
      </c>
      <c r="O1226" s="14" t="str">
        <v/>
      </c>
      <c r="P1226" s="14" t="str">
        <f ca="1"/>
        <v>Low Cap</v>
      </c>
    </row>
    <row r="1227" spans="11:16">
      <c r="K1227" s="14" t="str">
        <v/>
      </c>
      <c r="L1227" s="14" t="str">
        <v/>
      </c>
      <c r="O1227" s="14" t="str">
        <v/>
      </c>
      <c r="P1227" s="14" t="str">
        <f ca="1"/>
        <v>Low Cap</v>
      </c>
    </row>
    <row r="1228" spans="11:16">
      <c r="K1228" s="14" t="str">
        <v/>
      </c>
      <c r="L1228" s="14" t="str">
        <v/>
      </c>
      <c r="O1228" s="14" t="str">
        <v/>
      </c>
      <c r="P1228" s="14" t="str">
        <f ca="1"/>
        <v>Low Cap</v>
      </c>
    </row>
    <row r="1229" spans="11:16">
      <c r="K1229" s="14" t="str">
        <v/>
      </c>
      <c r="L1229" s="14" t="str">
        <v/>
      </c>
      <c r="O1229" s="14" t="str">
        <v/>
      </c>
      <c r="P1229" s="14" t="str">
        <f ca="1"/>
        <v>Low Cap</v>
      </c>
    </row>
    <row r="1230" spans="11:16">
      <c r="K1230" s="14" t="str">
        <v/>
      </c>
      <c r="L1230" s="14" t="str">
        <v/>
      </c>
      <c r="O1230" s="14" t="str">
        <v/>
      </c>
      <c r="P1230" s="14" t="str">
        <f ca="1"/>
        <v>Low Cap</v>
      </c>
    </row>
    <row r="1231" spans="11:16">
      <c r="K1231" s="14" t="str">
        <v/>
      </c>
      <c r="L1231" s="14" t="str">
        <v/>
      </c>
      <c r="O1231" s="14" t="str">
        <v/>
      </c>
      <c r="P1231" s="14" t="str">
        <f ca="1"/>
        <v>Low Cap</v>
      </c>
    </row>
    <row r="1232" spans="11:16">
      <c r="K1232" s="14" t="str">
        <v/>
      </c>
      <c r="L1232" s="14" t="str">
        <v/>
      </c>
      <c r="O1232" s="14" t="str">
        <v/>
      </c>
      <c r="P1232" s="14" t="str">
        <f ca="1"/>
        <v>Low Cap</v>
      </c>
    </row>
    <row r="1233" spans="11:16">
      <c r="K1233" s="14" t="str">
        <v/>
      </c>
      <c r="L1233" s="14" t="str">
        <v/>
      </c>
      <c r="O1233" s="14" t="str">
        <v/>
      </c>
      <c r="P1233" s="14" t="str">
        <f ca="1"/>
        <v>Low Cap</v>
      </c>
    </row>
    <row r="1234" spans="11:16">
      <c r="K1234" s="14" t="str">
        <v/>
      </c>
      <c r="L1234" s="14" t="str">
        <v/>
      </c>
      <c r="O1234" s="14" t="str">
        <v/>
      </c>
      <c r="P1234" s="14" t="str">
        <f ca="1"/>
        <v>Low Cap</v>
      </c>
    </row>
    <row r="1235" spans="11:16">
      <c r="K1235" s="14" t="str">
        <v/>
      </c>
      <c r="L1235" s="14" t="str">
        <v/>
      </c>
      <c r="O1235" s="14" t="str">
        <v/>
      </c>
      <c r="P1235" s="14" t="str">
        <f ca="1"/>
        <v>Low Cap</v>
      </c>
    </row>
    <row r="1236" spans="11:16">
      <c r="K1236" s="14" t="str">
        <v/>
      </c>
      <c r="L1236" s="14" t="str">
        <v/>
      </c>
      <c r="O1236" s="14" t="str">
        <v/>
      </c>
      <c r="P1236" s="14" t="str">
        <f ca="1"/>
        <v>Low Cap</v>
      </c>
    </row>
    <row r="1237" spans="11:16">
      <c r="K1237" s="14" t="str">
        <v/>
      </c>
      <c r="L1237" s="14" t="str">
        <v/>
      </c>
      <c r="O1237" s="14" t="str">
        <v/>
      </c>
      <c r="P1237" s="14" t="str">
        <f ca="1"/>
        <v>Low Cap</v>
      </c>
    </row>
    <row r="1238" spans="11:16">
      <c r="K1238" s="14" t="str">
        <v/>
      </c>
      <c r="L1238" s="14" t="str">
        <v/>
      </c>
      <c r="O1238" s="14" t="str">
        <v/>
      </c>
      <c r="P1238" s="14" t="str">
        <f ca="1"/>
        <v>Low Cap</v>
      </c>
    </row>
    <row r="1239" spans="11:16">
      <c r="K1239" s="14" t="str">
        <v/>
      </c>
      <c r="L1239" s="14" t="str">
        <v/>
      </c>
      <c r="O1239" s="14" t="str">
        <v/>
      </c>
      <c r="P1239" s="14" t="str">
        <f ca="1"/>
        <v>Low Cap</v>
      </c>
    </row>
    <row r="1240" spans="11:16">
      <c r="K1240" s="14" t="str">
        <v/>
      </c>
      <c r="L1240" s="14" t="str">
        <v/>
      </c>
      <c r="O1240" s="14" t="str">
        <v/>
      </c>
      <c r="P1240" s="14" t="str">
        <f ca="1"/>
        <v>Low Cap</v>
      </c>
    </row>
    <row r="1241" spans="11:16">
      <c r="K1241" s="14" t="str">
        <v/>
      </c>
      <c r="L1241" s="14" t="str">
        <v/>
      </c>
      <c r="O1241" s="14" t="str">
        <v/>
      </c>
      <c r="P1241" s="14" t="str">
        <f ca="1"/>
        <v>Low Cap</v>
      </c>
    </row>
    <row r="1242" spans="11:16">
      <c r="K1242" s="14" t="str">
        <v/>
      </c>
      <c r="L1242" s="14" t="str">
        <v/>
      </c>
      <c r="O1242" s="14" t="str">
        <v/>
      </c>
      <c r="P1242" s="14" t="str">
        <f ca="1"/>
        <v>Low Cap</v>
      </c>
    </row>
    <row r="1243" spans="11:16">
      <c r="K1243" s="14" t="str">
        <v/>
      </c>
      <c r="L1243" s="14" t="str">
        <v/>
      </c>
      <c r="O1243" s="14" t="str">
        <v/>
      </c>
      <c r="P1243" s="14" t="str">
        <f ca="1"/>
        <v>Low Cap</v>
      </c>
    </row>
    <row r="1244" spans="11:16">
      <c r="K1244" s="14" t="str">
        <v/>
      </c>
      <c r="L1244" s="14" t="str">
        <v/>
      </c>
      <c r="O1244" s="14" t="str">
        <v/>
      </c>
      <c r="P1244" s="14" t="str">
        <f ca="1"/>
        <v>Low Cap</v>
      </c>
    </row>
    <row r="1245" spans="11:16">
      <c r="K1245" s="14" t="str">
        <v/>
      </c>
      <c r="L1245" s="14" t="str">
        <v/>
      </c>
      <c r="O1245" s="14" t="str">
        <v/>
      </c>
      <c r="P1245" s="14" t="str">
        <f ca="1"/>
        <v>Low Cap</v>
      </c>
    </row>
    <row r="1246" spans="11:16">
      <c r="K1246" s="14" t="str">
        <v/>
      </c>
      <c r="L1246" s="14" t="str">
        <v/>
      </c>
      <c r="O1246" s="14" t="str">
        <v/>
      </c>
      <c r="P1246" s="14" t="str">
        <f ca="1"/>
        <v>Low Cap</v>
      </c>
    </row>
    <row r="1247" spans="11:16">
      <c r="K1247" s="14" t="str">
        <v/>
      </c>
      <c r="L1247" s="14" t="str">
        <v/>
      </c>
      <c r="O1247" s="14" t="str">
        <v/>
      </c>
      <c r="P1247" s="14" t="str">
        <f ca="1"/>
        <v>Low Cap</v>
      </c>
    </row>
    <row r="1248" spans="11:16">
      <c r="K1248" s="14" t="str">
        <v/>
      </c>
      <c r="L1248" s="14" t="str">
        <v/>
      </c>
      <c r="O1248" s="14" t="str">
        <v/>
      </c>
      <c r="P1248" s="14" t="str">
        <f ca="1"/>
        <v>Low Cap</v>
      </c>
    </row>
    <row r="1249" spans="11:16">
      <c r="K1249" s="14" t="str">
        <v/>
      </c>
      <c r="L1249" s="14" t="str">
        <v/>
      </c>
      <c r="O1249" s="14" t="str">
        <v/>
      </c>
      <c r="P1249" s="14" t="str">
        <f ca="1"/>
        <v>Low Cap</v>
      </c>
    </row>
    <row r="1250" spans="11:16">
      <c r="K1250" s="14" t="str">
        <v/>
      </c>
      <c r="L1250" s="14" t="str">
        <v/>
      </c>
      <c r="O1250" s="14" t="str">
        <v/>
      </c>
      <c r="P1250" s="14" t="str">
        <f ca="1"/>
        <v>Low Cap</v>
      </c>
    </row>
    <row r="1251" spans="11:16">
      <c r="K1251" s="14" t="str">
        <v/>
      </c>
      <c r="L1251" s="14" t="str">
        <v/>
      </c>
      <c r="O1251" s="14" t="str">
        <v/>
      </c>
      <c r="P1251" s="14" t="str">
        <f ca="1"/>
        <v>Low Cap</v>
      </c>
    </row>
    <row r="1252" spans="11:16">
      <c r="K1252" s="14" t="str">
        <v/>
      </c>
      <c r="L1252" s="14" t="str">
        <v/>
      </c>
      <c r="O1252" s="14" t="str">
        <v/>
      </c>
      <c r="P1252" s="14" t="str">
        <f ca="1"/>
        <v>Low Cap</v>
      </c>
    </row>
    <row r="1253" spans="11:16">
      <c r="K1253" s="14" t="str">
        <v/>
      </c>
      <c r="L1253" s="14" t="str">
        <v/>
      </c>
      <c r="O1253" s="14" t="str">
        <v/>
      </c>
      <c r="P1253" s="14" t="str">
        <f ca="1"/>
        <v>Low Cap</v>
      </c>
    </row>
    <row r="1254" spans="11:16">
      <c r="K1254" s="14" t="str">
        <v/>
      </c>
      <c r="L1254" s="14" t="str">
        <v/>
      </c>
      <c r="O1254" s="14" t="str">
        <v/>
      </c>
      <c r="P1254" s="14" t="str">
        <f ca="1"/>
        <v>Low Cap</v>
      </c>
    </row>
    <row r="1255" spans="11:16">
      <c r="K1255" s="14" t="str">
        <v/>
      </c>
      <c r="L1255" s="14" t="str">
        <v/>
      </c>
      <c r="O1255" s="14" t="str">
        <v/>
      </c>
      <c r="P1255" s="14" t="str">
        <f ca="1"/>
        <v>Low Cap</v>
      </c>
    </row>
    <row r="1256" spans="11:16">
      <c r="K1256" s="14" t="str">
        <v/>
      </c>
      <c r="L1256" s="14" t="str">
        <v/>
      </c>
      <c r="O1256" s="14" t="str">
        <v/>
      </c>
      <c r="P1256" s="14" t="str">
        <f ca="1"/>
        <v>Low Cap</v>
      </c>
    </row>
    <row r="1257" spans="11:16">
      <c r="K1257" s="14" t="str">
        <v/>
      </c>
      <c r="L1257" s="14" t="str">
        <v/>
      </c>
      <c r="O1257" s="14" t="str">
        <v/>
      </c>
      <c r="P1257" s="14" t="str">
        <f ca="1"/>
        <v>Low Cap</v>
      </c>
    </row>
    <row r="1258" spans="11:16">
      <c r="K1258" s="14" t="str">
        <v/>
      </c>
      <c r="L1258" s="14" t="str">
        <v/>
      </c>
      <c r="O1258" s="14" t="str">
        <v/>
      </c>
      <c r="P1258" s="14" t="str">
        <f ca="1"/>
        <v>Low Cap</v>
      </c>
    </row>
    <row r="1259" spans="11:16">
      <c r="K1259" s="14" t="str">
        <v/>
      </c>
      <c r="L1259" s="14" t="str">
        <v/>
      </c>
      <c r="O1259" s="14" t="str">
        <v/>
      </c>
      <c r="P1259" s="14" t="str">
        <f ca="1"/>
        <v>Low Cap</v>
      </c>
    </row>
    <row r="1260" spans="11:16">
      <c r="K1260" s="14" t="str">
        <v/>
      </c>
      <c r="L1260" s="14" t="str">
        <v/>
      </c>
      <c r="O1260" s="14" t="str">
        <v/>
      </c>
      <c r="P1260" s="14" t="str">
        <f ca="1"/>
        <v>Low Cap</v>
      </c>
    </row>
    <row r="1261" spans="11:16">
      <c r="K1261" s="14" t="str">
        <v/>
      </c>
      <c r="L1261" s="14" t="str">
        <v/>
      </c>
      <c r="O1261" s="14" t="str">
        <v/>
      </c>
      <c r="P1261" s="14" t="str">
        <f ca="1"/>
        <v>Low Cap</v>
      </c>
    </row>
    <row r="1262" spans="11:16">
      <c r="K1262" s="14" t="str">
        <v/>
      </c>
      <c r="L1262" s="14" t="str">
        <v/>
      </c>
      <c r="O1262" s="14" t="str">
        <v/>
      </c>
      <c r="P1262" s="14" t="str">
        <f ca="1"/>
        <v>Low Cap</v>
      </c>
    </row>
    <row r="1263" spans="11:16">
      <c r="K1263" s="14" t="str">
        <v/>
      </c>
      <c r="L1263" s="14" t="str">
        <v/>
      </c>
      <c r="O1263" s="14" t="str">
        <v/>
      </c>
      <c r="P1263" s="14" t="str">
        <f ca="1"/>
        <v>Low Cap</v>
      </c>
    </row>
    <row r="1264" spans="11:16">
      <c r="K1264" s="14" t="str">
        <v/>
      </c>
      <c r="L1264" s="14" t="str">
        <v/>
      </c>
      <c r="O1264" s="14" t="str">
        <v/>
      </c>
      <c r="P1264" s="14" t="str">
        <f ca="1"/>
        <v>Low Cap</v>
      </c>
    </row>
    <row r="1265" spans="11:16">
      <c r="K1265" s="14" t="str">
        <v/>
      </c>
      <c r="L1265" s="14" t="str">
        <v/>
      </c>
      <c r="O1265" s="14" t="str">
        <v/>
      </c>
      <c r="P1265" s="14" t="str">
        <f ca="1"/>
        <v>Low Cap</v>
      </c>
    </row>
    <row r="1266" spans="11:16">
      <c r="K1266" s="14" t="str">
        <v/>
      </c>
      <c r="L1266" s="14" t="str">
        <v/>
      </c>
      <c r="O1266" s="14" t="str">
        <v/>
      </c>
      <c r="P1266" s="14" t="str">
        <f ca="1"/>
        <v>Low Cap</v>
      </c>
    </row>
    <row r="1267" spans="11:16">
      <c r="K1267" s="14" t="str">
        <v/>
      </c>
      <c r="L1267" s="14" t="str">
        <v/>
      </c>
      <c r="O1267" s="14" t="str">
        <v/>
      </c>
      <c r="P1267" s="14" t="str">
        <f ca="1"/>
        <v>Low Cap</v>
      </c>
    </row>
    <row r="1268" spans="11:16">
      <c r="K1268" s="14" t="str">
        <v/>
      </c>
      <c r="L1268" s="14" t="str">
        <v/>
      </c>
      <c r="O1268" s="14" t="str">
        <v/>
      </c>
      <c r="P1268" s="14" t="str">
        <f ca="1"/>
        <v>Low Cap</v>
      </c>
    </row>
    <row r="1269" spans="11:16">
      <c r="K1269" s="14" t="str">
        <v/>
      </c>
      <c r="L1269" s="14" t="str">
        <v/>
      </c>
      <c r="O1269" s="14" t="str">
        <v/>
      </c>
      <c r="P1269" s="14" t="str">
        <f ca="1"/>
        <v>Low Cap</v>
      </c>
    </row>
    <row r="1270" spans="11:16">
      <c r="K1270" s="14" t="str">
        <v/>
      </c>
      <c r="L1270" s="14" t="str">
        <v/>
      </c>
      <c r="O1270" s="14" t="str">
        <v/>
      </c>
      <c r="P1270" s="14" t="str">
        <f ca="1"/>
        <v>Low Cap</v>
      </c>
    </row>
    <row r="1271" spans="11:16">
      <c r="K1271" s="14" t="str">
        <v/>
      </c>
      <c r="L1271" s="14" t="str">
        <v/>
      </c>
      <c r="O1271" s="14" t="str">
        <v/>
      </c>
      <c r="P1271" s="14" t="str">
        <f ca="1"/>
        <v>Low Cap</v>
      </c>
    </row>
    <row r="1272" spans="11:16">
      <c r="K1272" s="14" t="str">
        <v/>
      </c>
      <c r="L1272" s="14" t="str">
        <v/>
      </c>
      <c r="O1272" s="14" t="str">
        <v/>
      </c>
      <c r="P1272" s="14" t="str">
        <f ca="1"/>
        <v>Low Cap</v>
      </c>
    </row>
    <row r="1273" spans="11:16">
      <c r="K1273" s="14" t="str">
        <v/>
      </c>
      <c r="L1273" s="14" t="str">
        <v/>
      </c>
      <c r="O1273" s="14" t="str">
        <v/>
      </c>
      <c r="P1273" s="14" t="str">
        <f ca="1"/>
        <v>Low Cap</v>
      </c>
    </row>
    <row r="1274" spans="11:16">
      <c r="K1274" s="14" t="str">
        <v/>
      </c>
      <c r="L1274" s="14" t="str">
        <v/>
      </c>
      <c r="O1274" s="14" t="str">
        <v/>
      </c>
      <c r="P1274" s="14" t="str">
        <f ca="1"/>
        <v>Low Cap</v>
      </c>
    </row>
    <row r="1275" spans="11:16">
      <c r="K1275" s="14" t="str">
        <v/>
      </c>
      <c r="L1275" s="14" t="str">
        <v/>
      </c>
      <c r="O1275" s="14" t="str">
        <v/>
      </c>
      <c r="P1275" s="14" t="str">
        <f ca="1"/>
        <v>Low Cap</v>
      </c>
    </row>
    <row r="1276" spans="11:16">
      <c r="K1276" s="14" t="str">
        <v/>
      </c>
      <c r="L1276" s="14" t="str">
        <v/>
      </c>
      <c r="O1276" s="14" t="str">
        <v/>
      </c>
      <c r="P1276" s="14" t="str">
        <f ca="1"/>
        <v>Low Cap</v>
      </c>
    </row>
    <row r="1277" spans="11:16">
      <c r="K1277" s="14" t="str">
        <v/>
      </c>
      <c r="L1277" s="14" t="str">
        <v/>
      </c>
      <c r="O1277" s="14" t="str">
        <v/>
      </c>
      <c r="P1277" s="14" t="str">
        <f ca="1"/>
        <v>Low Cap</v>
      </c>
    </row>
    <row r="1278" spans="11:16">
      <c r="K1278" s="14" t="str">
        <v/>
      </c>
      <c r="L1278" s="14" t="str">
        <v/>
      </c>
      <c r="O1278" s="14" t="str">
        <v/>
      </c>
      <c r="P1278" s="14" t="str">
        <f ca="1"/>
        <v>Low Cap</v>
      </c>
    </row>
    <row r="1279" spans="11:16">
      <c r="K1279" s="14" t="str">
        <v/>
      </c>
      <c r="L1279" s="14" t="str">
        <v/>
      </c>
      <c r="O1279" s="14" t="str">
        <v/>
      </c>
      <c r="P1279" s="14" t="str">
        <f ca="1"/>
        <v>Low Cap</v>
      </c>
    </row>
    <row r="1280" spans="11:16">
      <c r="K1280" s="14" t="str">
        <v/>
      </c>
      <c r="L1280" s="14" t="str">
        <v/>
      </c>
      <c r="O1280" s="14" t="str">
        <v/>
      </c>
      <c r="P1280" s="14" t="str">
        <f ca="1"/>
        <v>Low Cap</v>
      </c>
    </row>
    <row r="1281" spans="11:16">
      <c r="K1281" s="14" t="str">
        <v/>
      </c>
      <c r="L1281" s="14" t="str">
        <v/>
      </c>
      <c r="O1281" s="14" t="str">
        <v/>
      </c>
      <c r="P1281" s="14" t="str">
        <f ca="1"/>
        <v>Low Cap</v>
      </c>
    </row>
    <row r="1282" spans="11:16">
      <c r="K1282" s="14" t="str">
        <v/>
      </c>
      <c r="L1282" s="14" t="str">
        <v/>
      </c>
      <c r="O1282" s="14" t="str">
        <v/>
      </c>
      <c r="P1282" s="14" t="str">
        <f ca="1"/>
        <v>Low Cap</v>
      </c>
    </row>
    <row r="1283" spans="11:16">
      <c r="K1283" s="14" t="str">
        <v/>
      </c>
      <c r="L1283" s="14" t="str">
        <v/>
      </c>
      <c r="O1283" s="14" t="str">
        <v/>
      </c>
      <c r="P1283" s="14" t="str">
        <f ca="1"/>
        <v>Low Cap</v>
      </c>
    </row>
    <row r="1284" spans="11:16">
      <c r="K1284" s="14" t="str">
        <v/>
      </c>
      <c r="L1284" s="14" t="str">
        <v/>
      </c>
      <c r="O1284" s="14" t="str">
        <v/>
      </c>
      <c r="P1284" s="14" t="str">
        <f ca="1"/>
        <v>Low Cap</v>
      </c>
    </row>
    <row r="1285" spans="11:16">
      <c r="K1285" s="14" t="str">
        <v/>
      </c>
      <c r="L1285" s="14" t="str">
        <v/>
      </c>
      <c r="O1285" s="14" t="str">
        <v/>
      </c>
      <c r="P1285" s="14" t="str">
        <f ca="1"/>
        <v>Low Cap</v>
      </c>
    </row>
    <row r="1286" spans="11:16">
      <c r="K1286" s="14" t="str">
        <v/>
      </c>
      <c r="L1286" s="14" t="str">
        <v/>
      </c>
      <c r="O1286" s="14" t="str">
        <v/>
      </c>
      <c r="P1286" s="14" t="str">
        <f ca="1"/>
        <v>Low Cap</v>
      </c>
    </row>
    <row r="1287" spans="11:16">
      <c r="K1287" s="14" t="str">
        <v/>
      </c>
      <c r="L1287" s="14" t="str">
        <v/>
      </c>
      <c r="O1287" s="14" t="str">
        <v/>
      </c>
      <c r="P1287" s="14" t="str">
        <f ca="1"/>
        <v>Low Cap</v>
      </c>
    </row>
    <row r="1288" spans="11:16">
      <c r="K1288" s="14" t="str">
        <v/>
      </c>
      <c r="L1288" s="14" t="str">
        <v/>
      </c>
      <c r="O1288" s="14" t="str">
        <v/>
      </c>
      <c r="P1288" s="14" t="str">
        <f ca="1"/>
        <v>Low Cap</v>
      </c>
    </row>
    <row r="1289" spans="11:16">
      <c r="K1289" s="14" t="str">
        <v/>
      </c>
      <c r="L1289" s="14" t="str">
        <v/>
      </c>
      <c r="O1289" s="14" t="str">
        <v/>
      </c>
      <c r="P1289" s="14" t="str">
        <f ca="1"/>
        <v>Low Cap</v>
      </c>
    </row>
    <row r="1290" spans="11:16">
      <c r="K1290" s="14" t="str">
        <v/>
      </c>
      <c r="L1290" s="14" t="str">
        <v/>
      </c>
      <c r="O1290" s="14" t="str">
        <v/>
      </c>
      <c r="P1290" s="14" t="str">
        <f ca="1"/>
        <v>Low Cap</v>
      </c>
    </row>
    <row r="1291" spans="11:16">
      <c r="K1291" s="14" t="str">
        <v/>
      </c>
      <c r="L1291" s="14" t="str">
        <v/>
      </c>
      <c r="O1291" s="14" t="str">
        <v/>
      </c>
      <c r="P1291" s="14" t="str">
        <f ca="1"/>
        <v>Low Cap</v>
      </c>
    </row>
    <row r="1292" spans="11:16">
      <c r="K1292" s="14" t="str">
        <v/>
      </c>
      <c r="L1292" s="14" t="str">
        <v/>
      </c>
      <c r="O1292" s="14" t="str">
        <v/>
      </c>
      <c r="P1292" s="14" t="str">
        <f ca="1"/>
        <v>Low Cap</v>
      </c>
    </row>
    <row r="1293" spans="11:16">
      <c r="K1293" s="14" t="str">
        <v/>
      </c>
      <c r="L1293" s="14" t="str">
        <v/>
      </c>
      <c r="O1293" s="14" t="str">
        <v/>
      </c>
      <c r="P1293" s="14" t="str">
        <f ca="1"/>
        <v>Low Cap</v>
      </c>
    </row>
    <row r="1294" spans="11:16">
      <c r="K1294" s="14" t="str">
        <v/>
      </c>
      <c r="L1294" s="14" t="str">
        <v/>
      </c>
      <c r="O1294" s="14" t="str">
        <v/>
      </c>
      <c r="P1294" s="14" t="str">
        <f ca="1"/>
        <v>Low Cap</v>
      </c>
    </row>
    <row r="1295" spans="11:16">
      <c r="K1295" s="14" t="str">
        <v/>
      </c>
      <c r="L1295" s="14" t="str">
        <v/>
      </c>
      <c r="O1295" s="14" t="str">
        <v/>
      </c>
      <c r="P1295" s="14" t="str">
        <f ca="1"/>
        <v>Low Cap</v>
      </c>
    </row>
    <row r="1296" spans="11:16">
      <c r="K1296" s="14" t="str">
        <v/>
      </c>
      <c r="L1296" s="14" t="str">
        <v/>
      </c>
      <c r="O1296" s="14" t="str">
        <v/>
      </c>
      <c r="P1296" s="14" t="str">
        <f ca="1"/>
        <v>Low Cap</v>
      </c>
    </row>
    <row r="1297" spans="11:16">
      <c r="K1297" s="14" t="str">
        <v/>
      </c>
      <c r="L1297" s="14" t="str">
        <v/>
      </c>
      <c r="O1297" s="14" t="str">
        <v/>
      </c>
      <c r="P1297" s="14" t="str">
        <f ca="1"/>
        <v>Low Cap</v>
      </c>
    </row>
    <row r="1298" spans="11:16">
      <c r="K1298" s="14" t="str">
        <v/>
      </c>
      <c r="L1298" s="14" t="str">
        <v/>
      </c>
      <c r="O1298" s="14" t="str">
        <v/>
      </c>
      <c r="P1298" s="14" t="str">
        <f ca="1"/>
        <v>Low Cap</v>
      </c>
    </row>
    <row r="1299" spans="11:16">
      <c r="K1299" s="14" t="str">
        <v/>
      </c>
      <c r="L1299" s="14" t="str">
        <v/>
      </c>
      <c r="O1299" s="14" t="str">
        <v/>
      </c>
      <c r="P1299" s="14" t="str">
        <f ca="1"/>
        <v>Low Cap</v>
      </c>
    </row>
    <row r="1300" spans="11:16">
      <c r="K1300" s="14" t="str">
        <v/>
      </c>
      <c r="L1300" s="14" t="str">
        <v/>
      </c>
      <c r="O1300" s="14" t="str">
        <v/>
      </c>
      <c r="P1300" s="14" t="str">
        <f ca="1"/>
        <v>Low Cap</v>
      </c>
    </row>
    <row r="1301" spans="11:16">
      <c r="K1301" s="14" t="str">
        <v/>
      </c>
      <c r="L1301" s="14" t="str">
        <v/>
      </c>
      <c r="O1301" s="14" t="str">
        <v/>
      </c>
      <c r="P1301" s="14" t="str">
        <f ca="1"/>
        <v>Low Cap</v>
      </c>
    </row>
    <row r="1302" spans="11:16">
      <c r="K1302" s="14" t="str">
        <v/>
      </c>
      <c r="L1302" s="14" t="str">
        <v/>
      </c>
      <c r="O1302" s="14" t="str">
        <v/>
      </c>
      <c r="P1302" s="14" t="str">
        <f ca="1"/>
        <v>Low Cap</v>
      </c>
    </row>
    <row r="1303" spans="11:16">
      <c r="K1303" s="14" t="str">
        <v/>
      </c>
      <c r="L1303" s="14" t="str">
        <v/>
      </c>
      <c r="O1303" s="14" t="str">
        <v/>
      </c>
      <c r="P1303" s="14" t="str">
        <f ca="1"/>
        <v>Low Cap</v>
      </c>
    </row>
    <row r="1304" spans="11:16">
      <c r="K1304" s="14" t="str">
        <v/>
      </c>
      <c r="L1304" s="14" t="str">
        <v/>
      </c>
      <c r="O1304" s="14" t="str">
        <v/>
      </c>
      <c r="P1304" s="14" t="str">
        <f ca="1"/>
        <v>Low Cap</v>
      </c>
    </row>
    <row r="1305" spans="11:16">
      <c r="K1305" s="14" t="str">
        <v/>
      </c>
      <c r="L1305" s="14" t="str">
        <v/>
      </c>
      <c r="O1305" s="14" t="str">
        <v/>
      </c>
      <c r="P1305" s="14" t="str">
        <f ca="1"/>
        <v>Low Cap</v>
      </c>
    </row>
    <row r="1306" spans="11:16">
      <c r="K1306" s="14" t="str">
        <v/>
      </c>
      <c r="L1306" s="14" t="str">
        <v/>
      </c>
      <c r="O1306" s="14" t="str">
        <v/>
      </c>
      <c r="P1306" s="14" t="str">
        <f ca="1"/>
        <v>Low Cap</v>
      </c>
    </row>
    <row r="1307" spans="11:16">
      <c r="K1307" s="14" t="str">
        <v/>
      </c>
      <c r="L1307" s="14" t="str">
        <v/>
      </c>
      <c r="O1307" s="14" t="str">
        <v/>
      </c>
      <c r="P1307" s="14" t="str">
        <f ca="1"/>
        <v>Low Cap</v>
      </c>
    </row>
    <row r="1308" spans="11:16">
      <c r="K1308" s="14" t="str">
        <v/>
      </c>
      <c r="L1308" s="14" t="str">
        <v/>
      </c>
      <c r="O1308" s="14" t="str">
        <v/>
      </c>
      <c r="P1308" s="14" t="str">
        <f ca="1"/>
        <v>Low Cap</v>
      </c>
    </row>
    <row r="1309" spans="11:16">
      <c r="K1309" s="14" t="str">
        <v/>
      </c>
      <c r="L1309" s="14" t="str">
        <v/>
      </c>
      <c r="O1309" s="14" t="str">
        <v/>
      </c>
      <c r="P1309" s="14" t="str">
        <f ca="1"/>
        <v>Low Cap</v>
      </c>
    </row>
    <row r="1310" spans="11:16">
      <c r="K1310" s="14" t="str">
        <v/>
      </c>
      <c r="L1310" s="14" t="str">
        <v/>
      </c>
      <c r="O1310" s="14" t="str">
        <v/>
      </c>
      <c r="P1310" s="14" t="str">
        <f ca="1"/>
        <v>Low Cap</v>
      </c>
    </row>
    <row r="1311" spans="11:16">
      <c r="K1311" s="14" t="str">
        <v/>
      </c>
      <c r="L1311" s="14" t="str">
        <v/>
      </c>
      <c r="O1311" s="14" t="str">
        <v/>
      </c>
      <c r="P1311" s="14" t="str">
        <f ca="1"/>
        <v>Low Cap</v>
      </c>
    </row>
    <row r="1312" spans="11:16">
      <c r="K1312" s="14" t="str">
        <v/>
      </c>
      <c r="L1312" s="14" t="str">
        <v/>
      </c>
      <c r="O1312" s="14" t="str">
        <v/>
      </c>
      <c r="P1312" s="14" t="str">
        <f ca="1"/>
        <v>Low Cap</v>
      </c>
    </row>
    <row r="1313" spans="11:16">
      <c r="K1313" s="14" t="str">
        <v/>
      </c>
      <c r="L1313" s="14" t="str">
        <v/>
      </c>
      <c r="O1313" s="14" t="str">
        <v/>
      </c>
      <c r="P1313" s="14" t="str">
        <f ca="1"/>
        <v>Low Cap</v>
      </c>
    </row>
    <row r="1314" spans="11:16">
      <c r="K1314" s="14" t="str">
        <v/>
      </c>
      <c r="L1314" s="14" t="str">
        <v/>
      </c>
      <c r="O1314" s="14" t="str">
        <v/>
      </c>
      <c r="P1314" s="14" t="str">
        <f ca="1"/>
        <v>Low Cap</v>
      </c>
    </row>
    <row r="1315" spans="11:16">
      <c r="K1315" s="14" t="str">
        <v/>
      </c>
      <c r="L1315" s="14" t="str">
        <v/>
      </c>
      <c r="O1315" s="14" t="str">
        <v/>
      </c>
      <c r="P1315" s="14" t="str">
        <f ca="1"/>
        <v>Low Cap</v>
      </c>
    </row>
    <row r="1316" spans="11:16">
      <c r="K1316" s="14" t="str">
        <v/>
      </c>
      <c r="L1316" s="14" t="str">
        <v/>
      </c>
      <c r="O1316" s="14" t="str">
        <v/>
      </c>
      <c r="P1316" s="14" t="str">
        <f ca="1"/>
        <v>Low Cap</v>
      </c>
    </row>
    <row r="1317" spans="11:16">
      <c r="K1317" s="14" t="str">
        <v/>
      </c>
      <c r="L1317" s="14" t="str">
        <v/>
      </c>
      <c r="O1317" s="14" t="str">
        <v/>
      </c>
      <c r="P1317" s="14" t="str">
        <f ca="1"/>
        <v>Low Cap</v>
      </c>
    </row>
    <row r="1318" spans="11:16">
      <c r="K1318" s="14" t="str">
        <v/>
      </c>
      <c r="L1318" s="14" t="str">
        <v/>
      </c>
      <c r="O1318" s="14" t="str">
        <v/>
      </c>
      <c r="P1318" s="14" t="str">
        <f ca="1"/>
        <v>Low Cap</v>
      </c>
    </row>
    <row r="1319" spans="11:16">
      <c r="K1319" s="14" t="str">
        <v/>
      </c>
      <c r="L1319" s="14" t="str">
        <v/>
      </c>
      <c r="O1319" s="14" t="str">
        <v/>
      </c>
      <c r="P1319" s="14" t="str">
        <f ca="1"/>
        <v>Low Cap</v>
      </c>
    </row>
    <row r="1320" spans="11:16">
      <c r="K1320" s="14" t="str">
        <v/>
      </c>
      <c r="L1320" s="14" t="str">
        <v/>
      </c>
      <c r="O1320" s="14" t="str">
        <v/>
      </c>
      <c r="P1320" s="14" t="str">
        <f ca="1"/>
        <v>Low Cap</v>
      </c>
    </row>
    <row r="1321" spans="11:16">
      <c r="K1321" s="14" t="str">
        <v/>
      </c>
      <c r="L1321" s="14" t="str">
        <v/>
      </c>
      <c r="O1321" s="14" t="str">
        <v/>
      </c>
      <c r="P1321" s="14" t="str">
        <f ca="1"/>
        <v>Low Cap</v>
      </c>
    </row>
    <row r="1322" spans="11:16">
      <c r="K1322" s="14" t="str">
        <v/>
      </c>
      <c r="L1322" s="14" t="str">
        <v/>
      </c>
      <c r="O1322" s="14" t="str">
        <v/>
      </c>
      <c r="P1322" s="14" t="str">
        <f ca="1"/>
        <v>Low Cap</v>
      </c>
    </row>
    <row r="1323" spans="11:16">
      <c r="K1323" s="14" t="str">
        <v/>
      </c>
      <c r="L1323" s="14" t="str">
        <v/>
      </c>
      <c r="O1323" s="14" t="str">
        <v/>
      </c>
      <c r="P1323" s="14" t="str">
        <f ca="1"/>
        <v>Low Cap</v>
      </c>
    </row>
    <row r="1324" spans="11:16">
      <c r="K1324" s="14" t="str">
        <v/>
      </c>
      <c r="L1324" s="14" t="str">
        <v/>
      </c>
      <c r="O1324" s="14" t="str">
        <v/>
      </c>
      <c r="P1324" s="14" t="str">
        <f ca="1"/>
        <v>Low Cap</v>
      </c>
    </row>
    <row r="1325" spans="11:16">
      <c r="K1325" s="14" t="str">
        <v/>
      </c>
      <c r="L1325" s="14" t="str">
        <v/>
      </c>
      <c r="O1325" s="14" t="str">
        <v/>
      </c>
      <c r="P1325" s="14" t="str">
        <f ca="1"/>
        <v>Low Cap</v>
      </c>
    </row>
    <row r="1326" spans="11:16">
      <c r="K1326" s="14" t="str">
        <v/>
      </c>
      <c r="L1326" s="14" t="str">
        <v/>
      </c>
      <c r="O1326" s="14" t="str">
        <v/>
      </c>
      <c r="P1326" s="14" t="str">
        <f ca="1"/>
        <v>Low Cap</v>
      </c>
    </row>
    <row r="1327" spans="11:16">
      <c r="K1327" s="14" t="str">
        <v/>
      </c>
      <c r="L1327" s="14" t="str">
        <v/>
      </c>
      <c r="O1327" s="14" t="str">
        <v/>
      </c>
      <c r="P1327" s="14" t="str">
        <f ca="1"/>
        <v>Low Cap</v>
      </c>
    </row>
    <row r="1328" spans="11:16">
      <c r="K1328" s="14" t="str">
        <v/>
      </c>
      <c r="L1328" s="14" t="str">
        <v/>
      </c>
      <c r="O1328" s="14" t="str">
        <v/>
      </c>
      <c r="P1328" s="14" t="str">
        <f ca="1"/>
        <v>Low Cap</v>
      </c>
    </row>
    <row r="1329" spans="11:16">
      <c r="K1329" s="14" t="str">
        <v/>
      </c>
      <c r="L1329" s="14" t="str">
        <v/>
      </c>
      <c r="O1329" s="14" t="str">
        <v/>
      </c>
      <c r="P1329" s="14" t="str">
        <f ca="1"/>
        <v>Low Cap</v>
      </c>
    </row>
    <row r="1330" spans="11:16">
      <c r="K1330" s="14" t="str">
        <v/>
      </c>
      <c r="L1330" s="14" t="str">
        <v/>
      </c>
      <c r="O1330" s="14" t="str">
        <v/>
      </c>
      <c r="P1330" s="14" t="str">
        <f ca="1"/>
        <v>Low Cap</v>
      </c>
    </row>
    <row r="1331" spans="11:16">
      <c r="K1331" s="14" t="str">
        <v/>
      </c>
      <c r="L1331" s="14" t="str">
        <v/>
      </c>
      <c r="O1331" s="14" t="str">
        <v/>
      </c>
      <c r="P1331" s="14" t="str">
        <f ca="1"/>
        <v>Low Cap</v>
      </c>
    </row>
    <row r="1332" spans="11:16">
      <c r="K1332" s="14" t="str">
        <v/>
      </c>
      <c r="L1332" s="14" t="str">
        <v/>
      </c>
      <c r="O1332" s="14" t="str">
        <v/>
      </c>
      <c r="P1332" s="14" t="str">
        <f ca="1"/>
        <v>Low Cap</v>
      </c>
    </row>
    <row r="1333" spans="11:16">
      <c r="K1333" s="14" t="str">
        <v/>
      </c>
      <c r="L1333" s="14" t="str">
        <v/>
      </c>
      <c r="O1333" s="14" t="str">
        <v/>
      </c>
      <c r="P1333" s="14" t="str">
        <f ca="1"/>
        <v>Low Cap</v>
      </c>
    </row>
    <row r="1334" spans="11:16">
      <c r="K1334" s="14" t="str">
        <v/>
      </c>
      <c r="L1334" s="14" t="str">
        <v/>
      </c>
      <c r="O1334" s="14" t="str">
        <v/>
      </c>
      <c r="P1334" s="14" t="str">
        <f ca="1"/>
        <v>Low Cap</v>
      </c>
    </row>
    <row r="1335" spans="11:16">
      <c r="K1335" s="14" t="str">
        <v/>
      </c>
      <c r="L1335" s="14" t="str">
        <v/>
      </c>
      <c r="O1335" s="14" t="str">
        <v/>
      </c>
      <c r="P1335" s="14" t="str">
        <f ca="1"/>
        <v>Low Cap</v>
      </c>
    </row>
    <row r="1336" spans="11:16">
      <c r="K1336" s="14" t="str">
        <v/>
      </c>
      <c r="L1336" s="14" t="str">
        <v/>
      </c>
      <c r="O1336" s="14" t="str">
        <v/>
      </c>
      <c r="P1336" s="14" t="str">
        <f ca="1"/>
        <v>Low Cap</v>
      </c>
    </row>
    <row r="1337" spans="11:16">
      <c r="K1337" s="14" t="str">
        <v/>
      </c>
      <c r="L1337" s="14" t="str">
        <v/>
      </c>
      <c r="O1337" s="14" t="str">
        <v/>
      </c>
      <c r="P1337" s="14" t="str">
        <f ca="1"/>
        <v>Low Cap</v>
      </c>
    </row>
    <row r="1338" spans="11:16">
      <c r="K1338" s="14" t="str">
        <v/>
      </c>
      <c r="L1338" s="14" t="str">
        <v/>
      </c>
      <c r="O1338" s="14" t="str">
        <v/>
      </c>
      <c r="P1338" s="14" t="str">
        <f ca="1"/>
        <v>Low Cap</v>
      </c>
    </row>
    <row r="1339" spans="11:16">
      <c r="K1339" s="14" t="str">
        <v/>
      </c>
      <c r="L1339" s="14" t="str">
        <v/>
      </c>
      <c r="O1339" s="14" t="str">
        <v/>
      </c>
      <c r="P1339" s="14" t="str">
        <f ca="1"/>
        <v>Low Cap</v>
      </c>
    </row>
    <row r="1340" spans="11:16">
      <c r="K1340" s="14" t="str">
        <v/>
      </c>
      <c r="L1340" s="14" t="str">
        <v/>
      </c>
      <c r="O1340" s="14" t="str">
        <v/>
      </c>
      <c r="P1340" s="14" t="str">
        <f ca="1"/>
        <v>Low Cap</v>
      </c>
    </row>
    <row r="1341" spans="11:16">
      <c r="K1341" s="14" t="str">
        <v/>
      </c>
      <c r="L1341" s="14" t="str">
        <v/>
      </c>
      <c r="O1341" s="14" t="str">
        <v/>
      </c>
      <c r="P1341" s="14" t="str">
        <f ca="1"/>
        <v>Low Cap</v>
      </c>
    </row>
    <row r="1342" spans="11:16">
      <c r="K1342" s="14" t="str">
        <v/>
      </c>
      <c r="L1342" s="14" t="str">
        <v/>
      </c>
      <c r="O1342" s="14" t="str">
        <v/>
      </c>
      <c r="P1342" s="14" t="str">
        <f ca="1"/>
        <v>Low Cap</v>
      </c>
    </row>
    <row r="1343" spans="11:16">
      <c r="K1343" s="14" t="str">
        <v/>
      </c>
      <c r="L1343" s="14" t="str">
        <v/>
      </c>
      <c r="O1343" s="14" t="str">
        <v/>
      </c>
      <c r="P1343" s="14" t="str">
        <f ca="1"/>
        <v>Low Cap</v>
      </c>
    </row>
    <row r="1344" spans="11:16">
      <c r="K1344" s="14" t="str">
        <v/>
      </c>
      <c r="L1344" s="14" t="str">
        <v/>
      </c>
      <c r="O1344" s="14" t="str">
        <v/>
      </c>
      <c r="P1344" s="14" t="str">
        <f ca="1"/>
        <v>Low Cap</v>
      </c>
    </row>
    <row r="1345" spans="11:16">
      <c r="K1345" s="14" t="str">
        <v/>
      </c>
      <c r="L1345" s="14" t="str">
        <v/>
      </c>
      <c r="O1345" s="14" t="str">
        <v/>
      </c>
      <c r="P1345" s="14" t="str">
        <f ca="1"/>
        <v>Low Cap</v>
      </c>
    </row>
    <row r="1346" spans="11:16">
      <c r="K1346" s="14" t="str">
        <v/>
      </c>
      <c r="L1346" s="14" t="str">
        <v/>
      </c>
      <c r="O1346" s="14" t="str">
        <v/>
      </c>
      <c r="P1346" s="14" t="str">
        <f ca="1"/>
        <v>Low Cap</v>
      </c>
    </row>
    <row r="1347" spans="11:16">
      <c r="K1347" s="14" t="str">
        <v/>
      </c>
      <c r="L1347" s="14" t="str">
        <v/>
      </c>
      <c r="O1347" s="14" t="str">
        <v/>
      </c>
      <c r="P1347" s="14" t="str">
        <f ca="1"/>
        <v>Low Cap</v>
      </c>
    </row>
    <row r="1348" spans="11:16">
      <c r="K1348" s="14" t="str">
        <v/>
      </c>
      <c r="L1348" s="14" t="str">
        <v/>
      </c>
      <c r="O1348" s="14" t="str">
        <v/>
      </c>
      <c r="P1348" s="14" t="str">
        <f ca="1"/>
        <v>Low Cap</v>
      </c>
    </row>
    <row r="1349" spans="11:16">
      <c r="K1349" s="14" t="str">
        <v/>
      </c>
      <c r="L1349" s="14" t="str">
        <v/>
      </c>
      <c r="O1349" s="14" t="str">
        <v/>
      </c>
      <c r="P1349" s="14" t="str">
        <f ca="1"/>
        <v>Low Cap</v>
      </c>
    </row>
    <row r="1350" spans="11:16">
      <c r="K1350" s="14" t="str">
        <v/>
      </c>
      <c r="L1350" s="14" t="str">
        <v/>
      </c>
      <c r="O1350" s="14" t="str">
        <v/>
      </c>
      <c r="P1350" s="14" t="str">
        <f ca="1"/>
        <v>Low Cap</v>
      </c>
    </row>
    <row r="1351" spans="11:16">
      <c r="K1351" s="14" t="str">
        <v/>
      </c>
      <c r="L1351" s="14" t="str">
        <v/>
      </c>
      <c r="O1351" s="14" t="str">
        <v/>
      </c>
      <c r="P1351" s="14" t="str">
        <f ca="1"/>
        <v>Low Cap</v>
      </c>
    </row>
    <row r="1352" spans="11:16">
      <c r="K1352" s="14" t="str">
        <v/>
      </c>
      <c r="L1352" s="14" t="str">
        <v/>
      </c>
      <c r="O1352" s="14" t="str">
        <v/>
      </c>
      <c r="P1352" s="14" t="str">
        <f ca="1"/>
        <v>Low Cap</v>
      </c>
    </row>
    <row r="1353" spans="11:16">
      <c r="K1353" s="14" t="str">
        <v/>
      </c>
      <c r="L1353" s="14" t="str">
        <v/>
      </c>
      <c r="O1353" s="14" t="str">
        <v/>
      </c>
      <c r="P1353" s="14" t="str">
        <f ca="1"/>
        <v>Low Cap</v>
      </c>
    </row>
    <row r="1354" spans="11:16">
      <c r="K1354" s="14" t="str">
        <v/>
      </c>
      <c r="L1354" s="14" t="str">
        <v/>
      </c>
      <c r="O1354" s="14" t="str">
        <v/>
      </c>
      <c r="P1354" s="14" t="str">
        <f ca="1"/>
        <v>Low Cap</v>
      </c>
    </row>
    <row r="1355" spans="11:16">
      <c r="K1355" s="14" t="str">
        <v/>
      </c>
      <c r="L1355" s="14" t="str">
        <v/>
      </c>
      <c r="O1355" s="14" t="str">
        <v/>
      </c>
      <c r="P1355" s="14" t="str">
        <f ca="1"/>
        <v>Low Cap</v>
      </c>
    </row>
    <row r="1356" spans="11:16">
      <c r="K1356" s="14" t="str">
        <v/>
      </c>
      <c r="L1356" s="14" t="str">
        <v/>
      </c>
      <c r="O1356" s="14" t="str">
        <v/>
      </c>
      <c r="P1356" s="14" t="str">
        <f ca="1"/>
        <v>Low Cap</v>
      </c>
    </row>
    <row r="1357" spans="11:16">
      <c r="K1357" s="14" t="str">
        <v/>
      </c>
      <c r="L1357" s="14" t="str">
        <v/>
      </c>
      <c r="O1357" s="14" t="str">
        <v/>
      </c>
      <c r="P1357" s="14" t="str">
        <f ca="1"/>
        <v>Low Cap</v>
      </c>
    </row>
    <row r="1358" spans="11:16">
      <c r="K1358" s="14" t="str">
        <v/>
      </c>
      <c r="L1358" s="14" t="str">
        <v/>
      </c>
      <c r="O1358" s="14" t="str">
        <v/>
      </c>
      <c r="P1358" s="14" t="str">
        <f ca="1"/>
        <v>Low Cap</v>
      </c>
    </row>
    <row r="1359" spans="11:16">
      <c r="K1359" s="14" t="str">
        <v/>
      </c>
      <c r="L1359" s="14" t="str">
        <v/>
      </c>
      <c r="O1359" s="14" t="str">
        <v/>
      </c>
      <c r="P1359" s="14" t="str">
        <f ca="1"/>
        <v>Low Cap</v>
      </c>
    </row>
    <row r="1360" spans="11:16">
      <c r="K1360" s="14" t="str">
        <v/>
      </c>
      <c r="L1360" s="14" t="str">
        <v/>
      </c>
      <c r="O1360" s="14" t="str">
        <v/>
      </c>
      <c r="P1360" s="14" t="str">
        <f ca="1"/>
        <v>Low Cap</v>
      </c>
    </row>
    <row r="1361" spans="11:16">
      <c r="K1361" s="14" t="str">
        <v/>
      </c>
      <c r="L1361" s="14" t="str">
        <v/>
      </c>
      <c r="O1361" s="14" t="str">
        <v/>
      </c>
      <c r="P1361" s="14" t="str">
        <f ca="1"/>
        <v>Low Cap</v>
      </c>
    </row>
    <row r="1362" spans="11:16">
      <c r="K1362" s="14" t="str">
        <v/>
      </c>
      <c r="L1362" s="14" t="str">
        <v/>
      </c>
      <c r="O1362" s="14" t="str">
        <v/>
      </c>
      <c r="P1362" s="14" t="str">
        <f ca="1"/>
        <v>Low Cap</v>
      </c>
    </row>
    <row r="1363" spans="11:16">
      <c r="K1363" s="14" t="str">
        <v/>
      </c>
      <c r="L1363" s="14" t="str">
        <v/>
      </c>
      <c r="O1363" s="14" t="str">
        <v/>
      </c>
      <c r="P1363" s="14" t="str">
        <f ca="1"/>
        <v>Low Cap</v>
      </c>
    </row>
    <row r="1364" spans="11:16">
      <c r="K1364" s="14" t="str">
        <v/>
      </c>
      <c r="L1364" s="14" t="str">
        <v/>
      </c>
      <c r="O1364" s="14" t="str">
        <v/>
      </c>
      <c r="P1364" s="14" t="str">
        <f ca="1"/>
        <v>Low Cap</v>
      </c>
    </row>
    <row r="1365" spans="11:16">
      <c r="K1365" s="14" t="str">
        <v/>
      </c>
      <c r="L1365" s="14" t="str">
        <v/>
      </c>
      <c r="O1365" s="14" t="str">
        <v/>
      </c>
      <c r="P1365" s="14" t="str">
        <f ca="1"/>
        <v>Low Cap</v>
      </c>
    </row>
    <row r="1366" spans="11:16">
      <c r="K1366" s="14" t="str">
        <v/>
      </c>
      <c r="L1366" s="14" t="str">
        <v/>
      </c>
      <c r="O1366" s="14" t="str">
        <v/>
      </c>
      <c r="P1366" s="14" t="str">
        <f ca="1"/>
        <v>Low Cap</v>
      </c>
    </row>
    <row r="1367" spans="11:16">
      <c r="K1367" s="14" t="str">
        <v/>
      </c>
      <c r="L1367" s="14" t="str">
        <v/>
      </c>
      <c r="O1367" s="14" t="str">
        <v/>
      </c>
      <c r="P1367" s="14" t="str">
        <f ca="1"/>
        <v>Low Cap</v>
      </c>
    </row>
    <row r="1368" spans="11:16">
      <c r="K1368" s="14" t="str">
        <v/>
      </c>
      <c r="L1368" s="14" t="str">
        <v/>
      </c>
      <c r="O1368" s="14" t="str">
        <v/>
      </c>
      <c r="P1368" s="14" t="str">
        <f ca="1"/>
        <v>Low Cap</v>
      </c>
    </row>
    <row r="1369" spans="11:16">
      <c r="K1369" s="14" t="str">
        <v/>
      </c>
      <c r="L1369" s="14" t="str">
        <v/>
      </c>
      <c r="O1369" s="14" t="str">
        <v/>
      </c>
      <c r="P1369" s="14" t="str">
        <f ca="1"/>
        <v>Low Cap</v>
      </c>
    </row>
    <row r="1370" spans="11:16">
      <c r="K1370" s="14" t="str">
        <v/>
      </c>
      <c r="L1370" s="14" t="str">
        <v/>
      </c>
      <c r="O1370" s="14" t="str">
        <v/>
      </c>
      <c r="P1370" s="14" t="str">
        <f ca="1"/>
        <v>Low Cap</v>
      </c>
    </row>
    <row r="1371" spans="11:16">
      <c r="K1371" s="14" t="str">
        <v/>
      </c>
      <c r="L1371" s="14" t="str">
        <v/>
      </c>
      <c r="O1371" s="14" t="str">
        <v/>
      </c>
      <c r="P1371" s="14" t="str">
        <f ca="1"/>
        <v>Low Cap</v>
      </c>
    </row>
    <row r="1372" spans="11:16">
      <c r="K1372" s="14" t="str">
        <v/>
      </c>
      <c r="L1372" s="14" t="str">
        <v/>
      </c>
      <c r="O1372" s="14" t="str">
        <v/>
      </c>
      <c r="P1372" s="14" t="str">
        <f ca="1"/>
        <v>Low Cap</v>
      </c>
    </row>
    <row r="1373" spans="11:16">
      <c r="K1373" s="14" t="str">
        <v/>
      </c>
      <c r="L1373" s="14" t="str">
        <v/>
      </c>
      <c r="O1373" s="14" t="str">
        <v/>
      </c>
      <c r="P1373" s="14" t="str">
        <f ca="1"/>
        <v>Low Cap</v>
      </c>
    </row>
    <row r="1374" spans="11:16">
      <c r="K1374" s="14" t="str">
        <v/>
      </c>
      <c r="L1374" s="14" t="str">
        <v/>
      </c>
      <c r="O1374" s="14" t="str">
        <v/>
      </c>
      <c r="P1374" s="14" t="str">
        <f ca="1"/>
        <v>Low Cap</v>
      </c>
    </row>
    <row r="1375" spans="11:16">
      <c r="K1375" s="14" t="str">
        <v/>
      </c>
      <c r="L1375" s="14" t="str">
        <v/>
      </c>
      <c r="O1375" s="14" t="str">
        <v/>
      </c>
      <c r="P1375" s="14" t="str">
        <f ca="1"/>
        <v>Low Cap</v>
      </c>
    </row>
    <row r="1376" spans="11:16">
      <c r="K1376" s="14" t="str">
        <v/>
      </c>
      <c r="L1376" s="14" t="str">
        <v/>
      </c>
      <c r="O1376" s="14" t="str">
        <v/>
      </c>
      <c r="P1376" s="14" t="str">
        <f ca="1"/>
        <v>Low Cap</v>
      </c>
    </row>
    <row r="1377" spans="11:16">
      <c r="K1377" s="14" t="str">
        <v/>
      </c>
      <c r="L1377" s="14" t="str">
        <v/>
      </c>
      <c r="O1377" s="14" t="str">
        <v/>
      </c>
      <c r="P1377" s="14" t="str">
        <f ca="1"/>
        <v>Low Cap</v>
      </c>
    </row>
    <row r="1378" spans="11:16">
      <c r="K1378" s="14" t="str">
        <v/>
      </c>
      <c r="L1378" s="14" t="str">
        <v/>
      </c>
      <c r="O1378" s="14" t="str">
        <v/>
      </c>
      <c r="P1378" s="14" t="str">
        <f ca="1"/>
        <v>Low Cap</v>
      </c>
    </row>
    <row r="1379" spans="11:16">
      <c r="K1379" s="14" t="str">
        <v/>
      </c>
      <c r="L1379" s="14" t="str">
        <v/>
      </c>
      <c r="O1379" s="14" t="str">
        <v/>
      </c>
      <c r="P1379" s="14" t="str">
        <f ca="1"/>
        <v>Low Cap</v>
      </c>
    </row>
    <row r="1380" spans="11:16">
      <c r="K1380" s="14" t="str">
        <v/>
      </c>
      <c r="L1380" s="14" t="str">
        <v/>
      </c>
      <c r="O1380" s="14" t="str">
        <v/>
      </c>
      <c r="P1380" s="14" t="str">
        <f ca="1"/>
        <v>Low Cap</v>
      </c>
    </row>
    <row r="1381" spans="11:16">
      <c r="K1381" s="14" t="str">
        <v/>
      </c>
      <c r="L1381" s="14" t="str">
        <v/>
      </c>
      <c r="O1381" s="14" t="str">
        <v/>
      </c>
      <c r="P1381" s="14" t="str">
        <f ca="1"/>
        <v>Low Cap</v>
      </c>
    </row>
    <row r="1382" spans="11:16">
      <c r="K1382" s="14" t="str">
        <v/>
      </c>
      <c r="L1382" s="14" t="str">
        <v/>
      </c>
      <c r="O1382" s="14" t="str">
        <v/>
      </c>
      <c r="P1382" s="14" t="str">
        <f ca="1"/>
        <v>Low Cap</v>
      </c>
    </row>
    <row r="1383" spans="11:16">
      <c r="K1383" s="14" t="str">
        <v/>
      </c>
      <c r="L1383" s="14" t="str">
        <v/>
      </c>
      <c r="O1383" s="14" t="str">
        <v/>
      </c>
      <c r="P1383" s="14" t="str">
        <f ca="1"/>
        <v>Low Cap</v>
      </c>
    </row>
    <row r="1384" spans="11:16">
      <c r="K1384" s="14" t="str">
        <v/>
      </c>
      <c r="L1384" s="14" t="str">
        <v/>
      </c>
      <c r="O1384" s="14" t="str">
        <v/>
      </c>
      <c r="P1384" s="14" t="str">
        <f ca="1"/>
        <v>Low Cap</v>
      </c>
    </row>
    <row r="1385" spans="11:16">
      <c r="K1385" s="14" t="str">
        <v/>
      </c>
      <c r="L1385" s="14" t="str">
        <v/>
      </c>
      <c r="O1385" s="14" t="str">
        <v/>
      </c>
      <c r="P1385" s="14" t="str">
        <f ca="1"/>
        <v>Low Cap</v>
      </c>
    </row>
    <row r="1386" spans="11:16">
      <c r="K1386" s="14" t="str">
        <v/>
      </c>
      <c r="L1386" s="14" t="str">
        <v/>
      </c>
      <c r="O1386" s="14" t="str">
        <v/>
      </c>
      <c r="P1386" s="14" t="str">
        <f ca="1"/>
        <v>Low Cap</v>
      </c>
    </row>
    <row r="1387" spans="11:16">
      <c r="K1387" s="14" t="str">
        <v/>
      </c>
      <c r="L1387" s="14" t="str">
        <v/>
      </c>
      <c r="O1387" s="14" t="str">
        <v/>
      </c>
      <c r="P1387" s="14" t="str">
        <f ca="1"/>
        <v>Low Cap</v>
      </c>
    </row>
    <row r="1388" spans="11:16">
      <c r="K1388" s="14" t="str">
        <v/>
      </c>
      <c r="L1388" s="14" t="str">
        <v/>
      </c>
      <c r="O1388" s="14" t="str">
        <v/>
      </c>
      <c r="P1388" s="14" t="str">
        <f ca="1"/>
        <v>Low Cap</v>
      </c>
    </row>
    <row r="1389" spans="11:16">
      <c r="K1389" s="14" t="str">
        <v/>
      </c>
      <c r="L1389" s="14" t="str">
        <v/>
      </c>
      <c r="O1389" s="14" t="str">
        <v/>
      </c>
      <c r="P1389" s="14" t="str">
        <f ca="1"/>
        <v>Low Cap</v>
      </c>
    </row>
    <row r="1390" spans="11:16">
      <c r="K1390" s="14" t="str">
        <v/>
      </c>
      <c r="L1390" s="14" t="str">
        <v/>
      </c>
      <c r="O1390" s="14" t="str">
        <v/>
      </c>
      <c r="P1390" s="14" t="str">
        <f ca="1"/>
        <v>Low Cap</v>
      </c>
    </row>
    <row r="1391" spans="11:16">
      <c r="K1391" s="14" t="str">
        <v/>
      </c>
      <c r="L1391" s="14" t="str">
        <v/>
      </c>
      <c r="O1391" s="14" t="str">
        <v/>
      </c>
      <c r="P1391" s="14" t="str">
        <f ca="1"/>
        <v>Low Cap</v>
      </c>
    </row>
    <row r="1392" spans="11:16">
      <c r="K1392" s="14" t="str">
        <v/>
      </c>
      <c r="L1392" s="14" t="str">
        <v/>
      </c>
      <c r="O1392" s="14" t="str">
        <v/>
      </c>
      <c r="P1392" s="14" t="str">
        <f ca="1"/>
        <v>Low Cap</v>
      </c>
    </row>
    <row r="1393" spans="11:16">
      <c r="K1393" s="14" t="str">
        <v/>
      </c>
      <c r="L1393" s="14" t="str">
        <v/>
      </c>
      <c r="O1393" s="14" t="str">
        <v/>
      </c>
      <c r="P1393" s="14" t="str">
        <f ca="1"/>
        <v>Low Cap</v>
      </c>
    </row>
    <row r="1394" spans="11:16">
      <c r="K1394" s="14" t="str">
        <v/>
      </c>
      <c r="L1394" s="14" t="str">
        <v/>
      </c>
      <c r="O1394" s="14" t="str">
        <v/>
      </c>
      <c r="P1394" s="14" t="str">
        <f ca="1"/>
        <v>Low Cap</v>
      </c>
    </row>
    <row r="1395" spans="11:16">
      <c r="K1395" s="14" t="str">
        <v/>
      </c>
      <c r="L1395" s="14" t="str">
        <v/>
      </c>
      <c r="O1395" s="14" t="str">
        <v/>
      </c>
      <c r="P1395" s="14" t="str">
        <f ca="1"/>
        <v>Low Cap</v>
      </c>
    </row>
    <row r="1396" spans="11:16">
      <c r="K1396" s="14" t="str">
        <v/>
      </c>
      <c r="L1396" s="14" t="str">
        <v/>
      </c>
      <c r="O1396" s="14" t="str">
        <v/>
      </c>
      <c r="P1396" s="14" t="str">
        <f ca="1"/>
        <v>Low Cap</v>
      </c>
    </row>
    <row r="1397" spans="11:16">
      <c r="K1397" s="14" t="str">
        <v/>
      </c>
      <c r="L1397" s="14" t="str">
        <v/>
      </c>
      <c r="O1397" s="14" t="str">
        <v/>
      </c>
      <c r="P1397" s="14" t="str">
        <f ca="1"/>
        <v>Low Cap</v>
      </c>
    </row>
    <row r="1398" spans="11:16">
      <c r="K1398" s="14" t="str">
        <v/>
      </c>
      <c r="L1398" s="14" t="str">
        <v/>
      </c>
      <c r="O1398" s="14" t="str">
        <v/>
      </c>
      <c r="P1398" s="14" t="str">
        <f ca="1"/>
        <v>Low Cap</v>
      </c>
    </row>
    <row r="1399" spans="11:16">
      <c r="K1399" s="14" t="str">
        <v/>
      </c>
      <c r="L1399" s="14" t="str">
        <v/>
      </c>
      <c r="O1399" s="14" t="str">
        <v/>
      </c>
      <c r="P1399" s="14" t="str">
        <f ca="1"/>
        <v>Low Cap</v>
      </c>
    </row>
    <row r="1400" spans="11:16">
      <c r="K1400" s="14" t="str">
        <v/>
      </c>
      <c r="L1400" s="14" t="str">
        <v/>
      </c>
      <c r="O1400" s="14" t="str">
        <v/>
      </c>
      <c r="P1400" s="14" t="str">
        <f ca="1"/>
        <v>Low Cap</v>
      </c>
    </row>
    <row r="1401" spans="11:16">
      <c r="K1401" s="14" t="str">
        <v/>
      </c>
      <c r="L1401" s="14" t="str">
        <v/>
      </c>
      <c r="O1401" s="14" t="str">
        <v/>
      </c>
      <c r="P1401" s="14" t="str">
        <f ca="1"/>
        <v>Low Cap</v>
      </c>
    </row>
    <row r="1402" spans="11:16">
      <c r="K1402" s="14" t="str">
        <v/>
      </c>
      <c r="L1402" s="14" t="str">
        <v/>
      </c>
      <c r="O1402" s="14" t="str">
        <v/>
      </c>
      <c r="P1402" s="14" t="str">
        <f ca="1"/>
        <v>Low Cap</v>
      </c>
    </row>
    <row r="1403" spans="11:16">
      <c r="K1403" s="14" t="str">
        <v/>
      </c>
      <c r="L1403" s="14" t="str">
        <v/>
      </c>
      <c r="O1403" s="14" t="str">
        <v/>
      </c>
      <c r="P1403" s="14" t="str">
        <f ca="1"/>
        <v>Low Cap</v>
      </c>
    </row>
    <row r="1404" spans="11:16">
      <c r="K1404" s="14" t="str">
        <v/>
      </c>
      <c r="L1404" s="14" t="str">
        <v/>
      </c>
      <c r="O1404" s="14" t="str">
        <v/>
      </c>
      <c r="P1404" s="14" t="str">
        <f ca="1"/>
        <v>Low Cap</v>
      </c>
    </row>
    <row r="1405" spans="11:16">
      <c r="K1405" s="14" t="str">
        <v/>
      </c>
      <c r="L1405" s="14" t="str">
        <v/>
      </c>
      <c r="O1405" s="14" t="str">
        <v/>
      </c>
      <c r="P1405" s="14" t="str">
        <f ca="1"/>
        <v>Low Cap</v>
      </c>
    </row>
    <row r="1406" spans="11:16">
      <c r="K1406" s="14" t="str">
        <v/>
      </c>
      <c r="L1406" s="14" t="str">
        <v/>
      </c>
      <c r="O1406" s="14" t="str">
        <v/>
      </c>
      <c r="P1406" s="14" t="str">
        <f ca="1"/>
        <v>Low Cap</v>
      </c>
    </row>
    <row r="1407" spans="11:16">
      <c r="K1407" s="14" t="str">
        <v/>
      </c>
      <c r="L1407" s="14" t="str">
        <v/>
      </c>
      <c r="O1407" s="14" t="str">
        <v/>
      </c>
      <c r="P1407" s="14" t="str">
        <f ca="1"/>
        <v>Low Cap</v>
      </c>
    </row>
    <row r="1408" spans="11:16">
      <c r="K1408" s="14" t="str">
        <v/>
      </c>
      <c r="L1408" s="14" t="str">
        <v/>
      </c>
      <c r="O1408" s="14" t="str">
        <v/>
      </c>
      <c r="P1408" s="14" t="str">
        <f ca="1"/>
        <v>Low Cap</v>
      </c>
    </row>
    <row r="1409" spans="11:16">
      <c r="K1409" s="14" t="str">
        <v/>
      </c>
      <c r="L1409" s="14" t="str">
        <v/>
      </c>
      <c r="O1409" s="14" t="str">
        <v/>
      </c>
      <c r="P1409" s="14" t="str">
        <f ca="1"/>
        <v>Low Cap</v>
      </c>
    </row>
    <row r="1410" spans="11:16">
      <c r="K1410" s="14" t="str">
        <v/>
      </c>
      <c r="L1410" s="14" t="str">
        <v/>
      </c>
      <c r="O1410" s="14" t="str">
        <v/>
      </c>
      <c r="P1410" s="14" t="str">
        <f ca="1"/>
        <v>Low Cap</v>
      </c>
    </row>
    <row r="1411" spans="11:16">
      <c r="K1411" s="14" t="str">
        <v/>
      </c>
      <c r="L1411" s="14" t="str">
        <v/>
      </c>
      <c r="O1411" s="14" t="str">
        <v/>
      </c>
      <c r="P1411" s="14" t="str">
        <f ca="1"/>
        <v>Low Cap</v>
      </c>
    </row>
    <row r="1412" spans="11:16">
      <c r="K1412" s="14" t="str">
        <v/>
      </c>
      <c r="L1412" s="14" t="str">
        <v/>
      </c>
      <c r="O1412" s="14" t="str">
        <v/>
      </c>
      <c r="P1412" s="14" t="str">
        <f ca="1"/>
        <v>Low Cap</v>
      </c>
    </row>
    <row r="1413" spans="11:16">
      <c r="K1413" s="14" t="str">
        <v/>
      </c>
      <c r="L1413" s="14" t="str">
        <v/>
      </c>
      <c r="O1413" s="14" t="str">
        <v/>
      </c>
      <c r="P1413" s="14" t="str">
        <f ca="1"/>
        <v>Low Cap</v>
      </c>
    </row>
    <row r="1414" spans="11:16">
      <c r="K1414" s="14" t="str">
        <v/>
      </c>
      <c r="L1414" s="14" t="str">
        <v/>
      </c>
      <c r="O1414" s="14" t="str">
        <v/>
      </c>
      <c r="P1414" s="14" t="str">
        <f ca="1"/>
        <v>Low Cap</v>
      </c>
    </row>
    <row r="1415" spans="11:16">
      <c r="K1415" s="14" t="str">
        <v/>
      </c>
      <c r="L1415" s="14" t="str">
        <v/>
      </c>
      <c r="O1415" s="14" t="str">
        <v/>
      </c>
      <c r="P1415" s="14" t="str">
        <f ca="1"/>
        <v>Low Cap</v>
      </c>
    </row>
    <row r="1416" spans="11:16">
      <c r="K1416" s="14" t="str">
        <v/>
      </c>
      <c r="L1416" s="14" t="str">
        <v/>
      </c>
      <c r="O1416" s="14" t="str">
        <v/>
      </c>
      <c r="P1416" s="14" t="str">
        <f ca="1"/>
        <v>Low Cap</v>
      </c>
    </row>
    <row r="1417" spans="11:16">
      <c r="K1417" s="14" t="str">
        <v/>
      </c>
      <c r="L1417" s="14" t="str">
        <v/>
      </c>
      <c r="O1417" s="14" t="str">
        <v/>
      </c>
      <c r="P1417" s="14" t="str">
        <f ca="1"/>
        <v>Low Cap</v>
      </c>
    </row>
    <row r="1418" spans="11:16">
      <c r="K1418" s="14" t="str">
        <v/>
      </c>
      <c r="L1418" s="14" t="str">
        <v/>
      </c>
      <c r="O1418" s="14" t="str">
        <v/>
      </c>
      <c r="P1418" s="14" t="str">
        <f ca="1"/>
        <v>Low Cap</v>
      </c>
    </row>
    <row r="1419" spans="11:16">
      <c r="K1419" s="14" t="str">
        <v/>
      </c>
      <c r="L1419" s="14" t="str">
        <v/>
      </c>
      <c r="O1419" s="14" t="str">
        <v/>
      </c>
      <c r="P1419" s="14" t="str">
        <f ca="1"/>
        <v>Low Cap</v>
      </c>
    </row>
    <row r="1420" spans="11:16">
      <c r="K1420" s="14" t="str">
        <v/>
      </c>
      <c r="L1420" s="14" t="str">
        <v/>
      </c>
      <c r="O1420" s="14" t="str">
        <v/>
      </c>
      <c r="P1420" s="14" t="str">
        <f ca="1"/>
        <v>Low Cap</v>
      </c>
    </row>
    <row r="1421" spans="11:16">
      <c r="K1421" s="14" t="str">
        <v/>
      </c>
      <c r="L1421" s="14" t="str">
        <v/>
      </c>
      <c r="O1421" s="14" t="str">
        <v/>
      </c>
      <c r="P1421" s="14" t="str">
        <f ca="1"/>
        <v>Low Cap</v>
      </c>
    </row>
    <row r="1422" spans="11:16">
      <c r="K1422" s="14" t="str">
        <v/>
      </c>
      <c r="L1422" s="14" t="str">
        <v/>
      </c>
      <c r="O1422" s="14" t="str">
        <v/>
      </c>
      <c r="P1422" s="14" t="str">
        <f ca="1"/>
        <v>Low Cap</v>
      </c>
    </row>
    <row r="1423" spans="11:16">
      <c r="K1423" s="14" t="str">
        <v/>
      </c>
      <c r="L1423" s="14" t="str">
        <v/>
      </c>
      <c r="O1423" s="14" t="str">
        <v/>
      </c>
      <c r="P1423" s="14" t="str">
        <f ca="1"/>
        <v>Low Cap</v>
      </c>
    </row>
    <row r="1424" spans="11:16">
      <c r="K1424" s="14" t="str">
        <v/>
      </c>
      <c r="L1424" s="14" t="str">
        <v/>
      </c>
      <c r="O1424" s="14" t="str">
        <v/>
      </c>
      <c r="P1424" s="14" t="str">
        <f ca="1"/>
        <v>Low Cap</v>
      </c>
    </row>
    <row r="1425" spans="11:16">
      <c r="K1425" s="14" t="str">
        <v/>
      </c>
      <c r="L1425" s="14" t="str">
        <v/>
      </c>
      <c r="O1425" s="14" t="str">
        <v/>
      </c>
      <c r="P1425" s="14" t="str">
        <f ca="1"/>
        <v>Low Cap</v>
      </c>
    </row>
    <row r="1426" spans="11:16">
      <c r="K1426" s="14" t="str">
        <v/>
      </c>
      <c r="L1426" s="14" t="str">
        <v/>
      </c>
      <c r="O1426" s="14" t="str">
        <v/>
      </c>
      <c r="P1426" s="14" t="str">
        <f ca="1"/>
        <v>Low Cap</v>
      </c>
    </row>
    <row r="1427" spans="11:16">
      <c r="K1427" s="14" t="str">
        <v/>
      </c>
      <c r="L1427" s="14" t="str">
        <v/>
      </c>
      <c r="O1427" s="14" t="str">
        <v/>
      </c>
      <c r="P1427" s="14" t="str">
        <f ca="1"/>
        <v>Low Cap</v>
      </c>
    </row>
    <row r="1428" spans="11:16">
      <c r="K1428" s="14" t="str">
        <v/>
      </c>
      <c r="L1428" s="14" t="str">
        <v/>
      </c>
      <c r="O1428" s="14" t="str">
        <v/>
      </c>
      <c r="P1428" s="14" t="str">
        <f ca="1"/>
        <v>Low Cap</v>
      </c>
    </row>
    <row r="1429" spans="11:16">
      <c r="K1429" s="14" t="str">
        <v/>
      </c>
      <c r="L1429" s="14" t="str">
        <v/>
      </c>
      <c r="O1429" s="14" t="str">
        <v/>
      </c>
      <c r="P1429" s="14" t="str">
        <f ca="1"/>
        <v>Low Cap</v>
      </c>
    </row>
    <row r="1430" spans="11:16">
      <c r="K1430" s="14" t="str">
        <v/>
      </c>
      <c r="L1430" s="14" t="str">
        <v/>
      </c>
      <c r="O1430" s="14" t="str">
        <v/>
      </c>
      <c r="P1430" s="14" t="str">
        <f ca="1"/>
        <v>Low Cap</v>
      </c>
    </row>
    <row r="1431" spans="11:16">
      <c r="K1431" s="14" t="str">
        <v/>
      </c>
      <c r="L1431" s="14" t="str">
        <v/>
      </c>
      <c r="O1431" s="14" t="str">
        <v/>
      </c>
      <c r="P1431" s="14" t="str">
        <f ca="1"/>
        <v>Low Cap</v>
      </c>
    </row>
    <row r="1432" spans="11:16">
      <c r="K1432" s="14" t="str">
        <v/>
      </c>
      <c r="L1432" s="14" t="str">
        <v/>
      </c>
      <c r="O1432" s="14" t="str">
        <v/>
      </c>
      <c r="P1432" s="14" t="str">
        <f ca="1"/>
        <v>Low Cap</v>
      </c>
    </row>
    <row r="1433" spans="11:16">
      <c r="K1433" s="14" t="str">
        <v/>
      </c>
      <c r="L1433" s="14" t="str">
        <v/>
      </c>
      <c r="O1433" s="14" t="str">
        <v/>
      </c>
      <c r="P1433" s="14" t="str">
        <f ca="1"/>
        <v>Low Cap</v>
      </c>
    </row>
    <row r="1434" spans="11:16">
      <c r="K1434" s="14" t="str">
        <v/>
      </c>
      <c r="L1434" s="14" t="str">
        <v/>
      </c>
      <c r="O1434" s="14" t="str">
        <v/>
      </c>
      <c r="P1434" s="14" t="str">
        <f ca="1"/>
        <v>Low Cap</v>
      </c>
    </row>
    <row r="1435" spans="11:16">
      <c r="K1435" s="14" t="str">
        <v/>
      </c>
      <c r="L1435" s="14" t="str">
        <v/>
      </c>
      <c r="O1435" s="14" t="str">
        <v/>
      </c>
      <c r="P1435" s="14" t="str">
        <f ca="1"/>
        <v>Low Cap</v>
      </c>
    </row>
    <row r="1436" spans="11:16">
      <c r="K1436" s="14" t="str">
        <v/>
      </c>
      <c r="L1436" s="14" t="str">
        <v/>
      </c>
      <c r="O1436" s="14" t="str">
        <v/>
      </c>
      <c r="P1436" s="14" t="str">
        <f ca="1"/>
        <v>Low Cap</v>
      </c>
    </row>
    <row r="1437" spans="11:16">
      <c r="K1437" s="14" t="str">
        <v/>
      </c>
      <c r="L1437" s="14" t="str">
        <v/>
      </c>
      <c r="O1437" s="14" t="str">
        <v/>
      </c>
      <c r="P1437" s="14" t="str">
        <f ca="1"/>
        <v>Low Cap</v>
      </c>
    </row>
    <row r="1438" spans="11:16">
      <c r="K1438" s="14" t="str">
        <v/>
      </c>
      <c r="L1438" s="14" t="str">
        <v/>
      </c>
      <c r="O1438" s="14" t="str">
        <v/>
      </c>
      <c r="P1438" s="14" t="str">
        <f ca="1"/>
        <v>Low Cap</v>
      </c>
    </row>
    <row r="1439" spans="11:16">
      <c r="K1439" s="14" t="str">
        <v/>
      </c>
      <c r="L1439" s="14" t="str">
        <v/>
      </c>
      <c r="O1439" s="14" t="str">
        <v/>
      </c>
      <c r="P1439" s="14" t="str">
        <f ca="1"/>
        <v>Low Cap</v>
      </c>
    </row>
    <row r="1440" spans="11:16">
      <c r="K1440" s="14" t="str">
        <v/>
      </c>
      <c r="L1440" s="14" t="str">
        <v/>
      </c>
      <c r="O1440" s="14" t="str">
        <v/>
      </c>
      <c r="P1440" s="14" t="str">
        <f ca="1"/>
        <v>Low Cap</v>
      </c>
    </row>
    <row r="1441" spans="11:16">
      <c r="K1441" s="14" t="str">
        <v/>
      </c>
      <c r="L1441" s="14" t="str">
        <v/>
      </c>
      <c r="O1441" s="14" t="str">
        <v/>
      </c>
      <c r="P1441" s="14" t="str">
        <f ca="1"/>
        <v>Low Cap</v>
      </c>
    </row>
    <row r="1442" spans="11:16">
      <c r="K1442" s="14" t="str">
        <v/>
      </c>
      <c r="L1442" s="14" t="str">
        <v/>
      </c>
      <c r="O1442" s="14" t="str">
        <v/>
      </c>
      <c r="P1442" s="14" t="str">
        <f ca="1"/>
        <v>Low Cap</v>
      </c>
    </row>
    <row r="1443" spans="11:16">
      <c r="K1443" s="14" t="str">
        <v/>
      </c>
      <c r="L1443" s="14" t="str">
        <v/>
      </c>
      <c r="O1443" s="14" t="str">
        <v/>
      </c>
      <c r="P1443" s="14" t="str">
        <f ca="1"/>
        <v>Low Cap</v>
      </c>
    </row>
    <row r="1444" spans="11:16">
      <c r="K1444" s="14" t="str">
        <v/>
      </c>
      <c r="L1444" s="14" t="str">
        <v/>
      </c>
      <c r="O1444" s="14" t="str">
        <v/>
      </c>
      <c r="P1444" s="14" t="str">
        <f ca="1"/>
        <v>Low Cap</v>
      </c>
    </row>
    <row r="1445" spans="11:16">
      <c r="K1445" s="14" t="str">
        <v/>
      </c>
      <c r="L1445" s="14" t="str">
        <v/>
      </c>
      <c r="O1445" s="14" t="str">
        <v/>
      </c>
      <c r="P1445" s="14" t="str">
        <f ca="1"/>
        <v>Low Cap</v>
      </c>
    </row>
    <row r="1446" spans="11:16">
      <c r="K1446" s="14" t="str">
        <v/>
      </c>
      <c r="L1446" s="14" t="str">
        <v/>
      </c>
      <c r="O1446" s="14" t="str">
        <v/>
      </c>
      <c r="P1446" s="14" t="str">
        <f ca="1"/>
        <v>Low Cap</v>
      </c>
    </row>
    <row r="1447" spans="11:16">
      <c r="K1447" s="14" t="str">
        <v/>
      </c>
      <c r="L1447" s="14" t="str">
        <v/>
      </c>
      <c r="O1447" s="14" t="str">
        <v/>
      </c>
      <c r="P1447" s="14" t="str">
        <f ca="1"/>
        <v>Low Cap</v>
      </c>
    </row>
    <row r="1448" spans="11:16">
      <c r="K1448" s="14" t="str">
        <v/>
      </c>
      <c r="L1448" s="14" t="str">
        <v/>
      </c>
      <c r="O1448" s="14" t="str">
        <v/>
      </c>
      <c r="P1448" s="14" t="str">
        <f ca="1"/>
        <v>Low Cap</v>
      </c>
    </row>
    <row r="1449" spans="11:16">
      <c r="K1449" s="14" t="str">
        <v/>
      </c>
      <c r="L1449" s="14" t="str">
        <v/>
      </c>
      <c r="O1449" s="14" t="str">
        <v/>
      </c>
      <c r="P1449" s="14" t="str">
        <f ca="1"/>
        <v>Low Cap</v>
      </c>
    </row>
    <row r="1450" spans="11:16">
      <c r="K1450" s="14" t="str">
        <v/>
      </c>
      <c r="L1450" s="14" t="str">
        <v/>
      </c>
      <c r="O1450" s="14" t="str">
        <v/>
      </c>
      <c r="P1450" s="14" t="str">
        <f ca="1"/>
        <v>Low Cap</v>
      </c>
    </row>
    <row r="1451" spans="11:16">
      <c r="K1451" s="14" t="str">
        <v/>
      </c>
      <c r="L1451" s="14" t="str">
        <v/>
      </c>
      <c r="O1451" s="14" t="str">
        <v/>
      </c>
      <c r="P1451" s="14" t="str">
        <f ca="1"/>
        <v>Low Cap</v>
      </c>
    </row>
    <row r="1452" spans="11:16">
      <c r="K1452" s="14" t="str">
        <v/>
      </c>
      <c r="L1452" s="14" t="str">
        <v/>
      </c>
      <c r="O1452" s="14" t="str">
        <v/>
      </c>
      <c r="P1452" s="14" t="str">
        <f ca="1"/>
        <v>Low Cap</v>
      </c>
    </row>
    <row r="1453" spans="11:16">
      <c r="K1453" s="14" t="str">
        <v/>
      </c>
      <c r="L1453" s="14" t="str">
        <v/>
      </c>
      <c r="O1453" s="14" t="str">
        <v/>
      </c>
      <c r="P1453" s="14" t="str">
        <f ca="1"/>
        <v>Low Cap</v>
      </c>
    </row>
    <row r="1454" spans="11:16">
      <c r="K1454" s="14" t="str">
        <v/>
      </c>
      <c r="L1454" s="14" t="str">
        <v/>
      </c>
      <c r="O1454" s="14" t="str">
        <v/>
      </c>
      <c r="P1454" s="14" t="str">
        <f ca="1"/>
        <v>Low Cap</v>
      </c>
    </row>
    <row r="1455" spans="11:16">
      <c r="K1455" s="14" t="str">
        <v/>
      </c>
      <c r="L1455" s="14" t="str">
        <v/>
      </c>
      <c r="O1455" s="14" t="str">
        <v/>
      </c>
      <c r="P1455" s="14" t="str">
        <f ca="1"/>
        <v>Low Cap</v>
      </c>
    </row>
    <row r="1456" spans="11:16">
      <c r="K1456" s="14" t="str">
        <v/>
      </c>
      <c r="L1456" s="14" t="str">
        <v/>
      </c>
      <c r="O1456" s="14" t="str">
        <v/>
      </c>
      <c r="P1456" s="14" t="str">
        <f ca="1"/>
        <v>Low Cap</v>
      </c>
    </row>
    <row r="1457" spans="11:16">
      <c r="K1457" s="14" t="str">
        <v/>
      </c>
      <c r="L1457" s="14" t="str">
        <v/>
      </c>
      <c r="O1457" s="14" t="str">
        <v/>
      </c>
      <c r="P1457" s="14" t="str">
        <f ca="1"/>
        <v>Low Cap</v>
      </c>
    </row>
    <row r="1458" spans="11:16">
      <c r="K1458" s="14" t="str">
        <v/>
      </c>
      <c r="L1458" s="14" t="str">
        <v/>
      </c>
      <c r="O1458" s="14" t="str">
        <v/>
      </c>
      <c r="P1458" s="14" t="str">
        <f ca="1"/>
        <v>Low Cap</v>
      </c>
    </row>
    <row r="1459" spans="11:16">
      <c r="K1459" s="14" t="str">
        <v/>
      </c>
      <c r="L1459" s="14" t="str">
        <v/>
      </c>
      <c r="O1459" s="14" t="str">
        <v/>
      </c>
      <c r="P1459" s="14" t="str">
        <f ca="1"/>
        <v>Low Cap</v>
      </c>
    </row>
    <row r="1460" spans="11:16">
      <c r="K1460" s="14" t="str">
        <v/>
      </c>
      <c r="L1460" s="14" t="str">
        <v/>
      </c>
      <c r="O1460" s="14" t="str">
        <v/>
      </c>
      <c r="P1460" s="14" t="str">
        <f ca="1"/>
        <v>Low Cap</v>
      </c>
    </row>
    <row r="1461" spans="11:16">
      <c r="K1461" s="14" t="str">
        <v/>
      </c>
      <c r="L1461" s="14" t="str">
        <v/>
      </c>
      <c r="O1461" s="14" t="str">
        <v/>
      </c>
      <c r="P1461" s="14" t="str">
        <f ca="1"/>
        <v>Low Cap</v>
      </c>
    </row>
    <row r="1462" spans="11:16">
      <c r="K1462" s="14" t="str">
        <v/>
      </c>
      <c r="L1462" s="14" t="str">
        <v/>
      </c>
      <c r="O1462" s="14" t="str">
        <v/>
      </c>
      <c r="P1462" s="14" t="str">
        <f ca="1"/>
        <v>Low Cap</v>
      </c>
    </row>
    <row r="1463" spans="11:16">
      <c r="K1463" s="14" t="str">
        <v/>
      </c>
      <c r="L1463" s="14" t="str">
        <v/>
      </c>
      <c r="O1463" s="14" t="str">
        <v/>
      </c>
      <c r="P1463" s="14" t="str">
        <f ca="1"/>
        <v>Low Cap</v>
      </c>
    </row>
    <row r="1464" spans="11:16">
      <c r="K1464" s="14" t="str">
        <v/>
      </c>
      <c r="L1464" s="14" t="str">
        <v/>
      </c>
      <c r="O1464" s="14" t="str">
        <v/>
      </c>
      <c r="P1464" s="14" t="str">
        <f ca="1"/>
        <v>Low Cap</v>
      </c>
    </row>
    <row r="1465" spans="11:16">
      <c r="K1465" s="14" t="str">
        <v/>
      </c>
      <c r="L1465" s="14" t="str">
        <v/>
      </c>
      <c r="O1465" s="14" t="str">
        <v/>
      </c>
      <c r="P1465" s="14" t="str">
        <f ca="1"/>
        <v>Low Cap</v>
      </c>
    </row>
    <row r="1466" spans="11:16">
      <c r="K1466" s="14" t="str">
        <v/>
      </c>
      <c r="L1466" s="14" t="str">
        <v/>
      </c>
      <c r="O1466" s="14" t="str">
        <v/>
      </c>
      <c r="P1466" s="14" t="str">
        <f ca="1"/>
        <v>Low Cap</v>
      </c>
    </row>
    <row r="1467" spans="11:16">
      <c r="K1467" s="14" t="str">
        <v/>
      </c>
      <c r="L1467" s="14" t="str">
        <v/>
      </c>
      <c r="O1467" s="14" t="str">
        <v/>
      </c>
      <c r="P1467" s="14" t="str">
        <f ca="1"/>
        <v>Low Cap</v>
      </c>
    </row>
    <row r="1468" spans="11:16">
      <c r="K1468" s="14" t="str">
        <v/>
      </c>
      <c r="L1468" s="14" t="str">
        <v/>
      </c>
      <c r="O1468" s="14" t="str">
        <v/>
      </c>
      <c r="P1468" s="14" t="str">
        <f ca="1"/>
        <v>Low Cap</v>
      </c>
    </row>
    <row r="1469" spans="11:16">
      <c r="K1469" s="14" t="str">
        <v/>
      </c>
      <c r="L1469" s="14" t="str">
        <v/>
      </c>
      <c r="O1469" s="14" t="str">
        <v/>
      </c>
      <c r="P1469" s="14" t="str">
        <f ca="1"/>
        <v>Low Cap</v>
      </c>
    </row>
    <row r="1470" spans="11:16">
      <c r="K1470" s="14" t="str">
        <v/>
      </c>
      <c r="L1470" s="14" t="str">
        <v/>
      </c>
      <c r="O1470" s="14" t="str">
        <v/>
      </c>
      <c r="P1470" s="14" t="str">
        <f ca="1"/>
        <v>Low Cap</v>
      </c>
    </row>
    <row r="1471" spans="11:16">
      <c r="K1471" s="14" t="str">
        <v/>
      </c>
      <c r="L1471" s="14" t="str">
        <v/>
      </c>
      <c r="O1471" s="14" t="str">
        <v/>
      </c>
      <c r="P1471" s="14" t="str">
        <f ca="1"/>
        <v>Low Cap</v>
      </c>
    </row>
    <row r="1472" spans="11:16">
      <c r="K1472" s="14" t="str">
        <v/>
      </c>
      <c r="L1472" s="14" t="str">
        <v/>
      </c>
      <c r="O1472" s="14" t="str">
        <v/>
      </c>
      <c r="P1472" s="14" t="str">
        <f ca="1"/>
        <v>Low Cap</v>
      </c>
    </row>
    <row r="1473" spans="11:16">
      <c r="K1473" s="14" t="str">
        <v/>
      </c>
      <c r="L1473" s="14" t="str">
        <v/>
      </c>
      <c r="O1473" s="14" t="str">
        <v/>
      </c>
      <c r="P1473" s="14" t="str">
        <f ca="1"/>
        <v>Low Cap</v>
      </c>
    </row>
    <row r="1474" spans="11:16">
      <c r="K1474" s="14" t="str">
        <v/>
      </c>
      <c r="L1474" s="14" t="str">
        <v/>
      </c>
      <c r="O1474" s="14" t="str">
        <v/>
      </c>
      <c r="P1474" s="14" t="str">
        <f ca="1"/>
        <v>Low Cap</v>
      </c>
    </row>
    <row r="1475" spans="11:16">
      <c r="K1475" s="14" t="str">
        <v/>
      </c>
      <c r="L1475" s="14" t="str">
        <v/>
      </c>
      <c r="O1475" s="14" t="str">
        <v/>
      </c>
      <c r="P1475" s="14" t="str">
        <f ca="1"/>
        <v>Low Cap</v>
      </c>
    </row>
    <row r="1476" spans="11:16">
      <c r="K1476" s="14" t="str">
        <v/>
      </c>
      <c r="L1476" s="14" t="str">
        <v/>
      </c>
      <c r="O1476" s="14" t="str">
        <v/>
      </c>
      <c r="P1476" s="14" t="str">
        <f ca="1"/>
        <v>Low Cap</v>
      </c>
    </row>
    <row r="1477" spans="11:16">
      <c r="K1477" s="14" t="str">
        <v/>
      </c>
      <c r="L1477" s="14" t="str">
        <v/>
      </c>
      <c r="O1477" s="14" t="str">
        <v/>
      </c>
      <c r="P1477" s="14" t="str">
        <f ca="1"/>
        <v>Low Cap</v>
      </c>
    </row>
    <row r="1478" spans="11:16">
      <c r="K1478" s="14" t="str">
        <v/>
      </c>
      <c r="L1478" s="14" t="str">
        <v/>
      </c>
      <c r="O1478" s="14" t="str">
        <v/>
      </c>
      <c r="P1478" s="14" t="str">
        <f ca="1"/>
        <v>Low Cap</v>
      </c>
    </row>
    <row r="1479" spans="11:16">
      <c r="K1479" s="14" t="str">
        <v/>
      </c>
      <c r="L1479" s="14" t="str">
        <v/>
      </c>
      <c r="O1479" s="14" t="str">
        <v/>
      </c>
      <c r="P1479" s="14" t="str">
        <f ca="1"/>
        <v>Low Cap</v>
      </c>
    </row>
    <row r="1480" spans="11:16">
      <c r="K1480" s="14" t="str">
        <v/>
      </c>
      <c r="L1480" s="14" t="str">
        <v/>
      </c>
      <c r="O1480" s="14" t="str">
        <v/>
      </c>
      <c r="P1480" s="14" t="str">
        <f ca="1"/>
        <v>Low Cap</v>
      </c>
    </row>
    <row r="1481" spans="11:16">
      <c r="K1481" s="14" t="str">
        <v/>
      </c>
      <c r="L1481" s="14" t="str">
        <v/>
      </c>
      <c r="O1481" s="14" t="str">
        <v/>
      </c>
      <c r="P1481" s="14" t="str">
        <f ca="1"/>
        <v>Low Cap</v>
      </c>
    </row>
    <row r="1482" spans="11:16">
      <c r="K1482" s="14" t="str">
        <v/>
      </c>
      <c r="L1482" s="14" t="str">
        <v/>
      </c>
      <c r="O1482" s="14" t="str">
        <v/>
      </c>
      <c r="P1482" s="14" t="str">
        <f ca="1"/>
        <v>Low Cap</v>
      </c>
    </row>
    <row r="1483" spans="11:16">
      <c r="K1483" s="14" t="str">
        <v/>
      </c>
      <c r="L1483" s="14" t="str">
        <v/>
      </c>
      <c r="O1483" s="14" t="str">
        <v/>
      </c>
      <c r="P1483" s="14" t="str">
        <f ca="1"/>
        <v>Low Cap</v>
      </c>
    </row>
    <row r="1484" spans="11:16">
      <c r="K1484" s="14" t="str">
        <v/>
      </c>
      <c r="L1484" s="14" t="str">
        <v/>
      </c>
      <c r="O1484" s="14" t="str">
        <v/>
      </c>
      <c r="P1484" s="14" t="str">
        <f ca="1"/>
        <v>Low Cap</v>
      </c>
    </row>
    <row r="1485" spans="11:16">
      <c r="K1485" s="14" t="str">
        <v/>
      </c>
      <c r="L1485" s="14" t="str">
        <v/>
      </c>
      <c r="O1485" s="14" t="str">
        <v/>
      </c>
      <c r="P1485" s="14" t="str">
        <f ca="1"/>
        <v>Low Cap</v>
      </c>
    </row>
    <row r="1486" spans="11:16">
      <c r="K1486" s="14" t="str">
        <v/>
      </c>
      <c r="L1486" s="14" t="str">
        <v/>
      </c>
      <c r="O1486" s="14" t="str">
        <v/>
      </c>
      <c r="P1486" s="14" t="str">
        <f ca="1"/>
        <v>Low Cap</v>
      </c>
    </row>
    <row r="1487" spans="11:16">
      <c r="K1487" s="14" t="str">
        <v/>
      </c>
      <c r="L1487" s="14" t="str">
        <v/>
      </c>
      <c r="O1487" s="14" t="str">
        <v/>
      </c>
      <c r="P1487" s="14" t="str">
        <f ca="1"/>
        <v>Low Cap</v>
      </c>
    </row>
    <row r="1488" spans="11:16">
      <c r="K1488" s="14" t="str">
        <v/>
      </c>
      <c r="L1488" s="14" t="str">
        <v/>
      </c>
      <c r="O1488" s="14" t="str">
        <v/>
      </c>
      <c r="P1488" s="14" t="str">
        <f ca="1"/>
        <v>Low Cap</v>
      </c>
    </row>
    <row r="1489" spans="11:16">
      <c r="K1489" s="14" t="str">
        <v/>
      </c>
      <c r="L1489" s="14" t="str">
        <v/>
      </c>
      <c r="O1489" s="14" t="str">
        <v/>
      </c>
      <c r="P1489" s="14" t="str">
        <f ca="1"/>
        <v>Low Cap</v>
      </c>
    </row>
    <row r="1490" spans="11:16">
      <c r="K1490" s="14" t="str">
        <v/>
      </c>
      <c r="L1490" s="14" t="str">
        <v/>
      </c>
      <c r="O1490" s="14" t="str">
        <v/>
      </c>
      <c r="P1490" s="14" t="str">
        <f ca="1"/>
        <v>Low Cap</v>
      </c>
    </row>
    <row r="1491" spans="11:16">
      <c r="K1491" s="14" t="str">
        <v/>
      </c>
      <c r="L1491" s="14" t="str">
        <v/>
      </c>
      <c r="O1491" s="14" t="str">
        <v/>
      </c>
      <c r="P1491" s="14" t="str">
        <f ca="1"/>
        <v>Low Cap</v>
      </c>
    </row>
    <row r="1492" spans="11:16">
      <c r="K1492" s="14" t="str">
        <v/>
      </c>
      <c r="L1492" s="14" t="str">
        <v/>
      </c>
      <c r="O1492" s="14" t="str">
        <v/>
      </c>
      <c r="P1492" s="14" t="str">
        <f ca="1"/>
        <v>Low Cap</v>
      </c>
    </row>
    <row r="1493" spans="11:16">
      <c r="K1493" s="14" t="str">
        <v/>
      </c>
      <c r="L1493" s="14" t="str">
        <v/>
      </c>
      <c r="O1493" s="14" t="str">
        <v/>
      </c>
      <c r="P1493" s="14" t="str">
        <f ca="1"/>
        <v>Low Cap</v>
      </c>
    </row>
    <row r="1494" spans="11:16">
      <c r="K1494" s="14" t="str">
        <v/>
      </c>
      <c r="L1494" s="14" t="str">
        <v/>
      </c>
      <c r="O1494" s="14" t="str">
        <v/>
      </c>
      <c r="P1494" s="14" t="str">
        <f ca="1"/>
        <v>Low Cap</v>
      </c>
    </row>
    <row r="1495" spans="11:16">
      <c r="K1495" s="14" t="str">
        <v/>
      </c>
      <c r="L1495" s="14" t="str">
        <v/>
      </c>
      <c r="O1495" s="14" t="str">
        <v/>
      </c>
      <c r="P1495" s="14" t="str">
        <f ca="1"/>
        <v>Low Cap</v>
      </c>
    </row>
    <row r="1496" spans="11:16">
      <c r="K1496" s="14" t="str">
        <v/>
      </c>
      <c r="L1496" s="14" t="str">
        <v/>
      </c>
      <c r="O1496" s="14" t="str">
        <v/>
      </c>
      <c r="P1496" s="14" t="str">
        <f ca="1"/>
        <v>Low Cap</v>
      </c>
    </row>
    <row r="1497" spans="11:16">
      <c r="K1497" s="14" t="str">
        <v/>
      </c>
      <c r="L1497" s="14" t="str">
        <v/>
      </c>
      <c r="O1497" s="14" t="str">
        <v/>
      </c>
      <c r="P1497" s="14" t="str">
        <f ca="1"/>
        <v>Low Cap</v>
      </c>
    </row>
    <row r="1498" spans="11:16">
      <c r="K1498" s="14" t="str">
        <v/>
      </c>
      <c r="L1498" s="14" t="str">
        <v/>
      </c>
      <c r="O1498" s="14" t="str">
        <v/>
      </c>
      <c r="P1498" s="14" t="str">
        <f ca="1"/>
        <v>Low Cap</v>
      </c>
    </row>
    <row r="1499" spans="11:16">
      <c r="K1499" s="14" t="str">
        <v/>
      </c>
      <c r="L1499" s="14" t="str">
        <v/>
      </c>
      <c r="O1499" s="14" t="str">
        <v/>
      </c>
      <c r="P1499" s="14" t="str">
        <f ca="1"/>
        <v>Low Cap</v>
      </c>
    </row>
    <row r="1500" spans="11:16">
      <c r="K1500" s="14" t="str">
        <v/>
      </c>
      <c r="L1500" s="14" t="str">
        <v/>
      </c>
      <c r="O1500" s="14" t="str">
        <v/>
      </c>
      <c r="P1500" s="14" t="str">
        <f ca="1"/>
        <v>Low Cap</v>
      </c>
    </row>
    <row r="1501" spans="11:16">
      <c r="K1501" s="14" t="str">
        <v/>
      </c>
      <c r="L1501" s="14" t="str">
        <v/>
      </c>
      <c r="O1501" s="14" t="str">
        <v/>
      </c>
      <c r="P1501" s="14" t="str">
        <f ca="1"/>
        <v>Low Cap</v>
      </c>
    </row>
    <row r="1502" spans="11:16">
      <c r="K1502" s="14" t="str">
        <v/>
      </c>
      <c r="L1502" s="14" t="str">
        <v/>
      </c>
      <c r="O1502" s="14" t="str">
        <v/>
      </c>
      <c r="P1502" s="14" t="str">
        <f ca="1"/>
        <v>Low Cap</v>
      </c>
    </row>
    <row r="1503" spans="11:16">
      <c r="K1503" s="14" t="str">
        <v/>
      </c>
      <c r="L1503" s="14" t="str">
        <v/>
      </c>
      <c r="O1503" s="14" t="str">
        <v/>
      </c>
      <c r="P1503" s="14" t="str">
        <f ca="1"/>
        <v>Low Cap</v>
      </c>
    </row>
    <row r="1504" spans="11:16">
      <c r="K1504" s="14" t="str">
        <v/>
      </c>
      <c r="L1504" s="14" t="str">
        <v/>
      </c>
      <c r="O1504" s="14" t="str">
        <v/>
      </c>
      <c r="P1504" s="14" t="str">
        <f ca="1"/>
        <v>Low Cap</v>
      </c>
    </row>
    <row r="1505" spans="11:16">
      <c r="K1505" s="14" t="str">
        <v/>
      </c>
      <c r="L1505" s="14" t="str">
        <v/>
      </c>
      <c r="O1505" s="14" t="str">
        <v/>
      </c>
      <c r="P1505" s="14" t="str">
        <f ca="1"/>
        <v>Low Cap</v>
      </c>
    </row>
    <row r="1506" spans="11:16">
      <c r="K1506" s="14" t="str">
        <v/>
      </c>
      <c r="L1506" s="14" t="str">
        <v/>
      </c>
      <c r="O1506" s="14" t="str">
        <v/>
      </c>
      <c r="P1506" s="14" t="str">
        <f ca="1"/>
        <v>Low Cap</v>
      </c>
    </row>
    <row r="1507" spans="11:16">
      <c r="K1507" s="14" t="str">
        <v/>
      </c>
      <c r="L1507" s="14" t="str">
        <v/>
      </c>
      <c r="O1507" s="14" t="str">
        <v/>
      </c>
      <c r="P1507" s="14" t="str">
        <f ca="1"/>
        <v>Low Cap</v>
      </c>
    </row>
    <row r="1508" spans="11:16">
      <c r="K1508" s="14" t="str">
        <v/>
      </c>
      <c r="L1508" s="14" t="str">
        <v/>
      </c>
      <c r="O1508" s="14" t="str">
        <v/>
      </c>
      <c r="P1508" s="14" t="str">
        <f ca="1"/>
        <v>Low Cap</v>
      </c>
    </row>
    <row r="1509" spans="11:16">
      <c r="K1509" s="14" t="str">
        <v/>
      </c>
      <c r="L1509" s="14" t="str">
        <v/>
      </c>
      <c r="O1509" s="14" t="str">
        <v/>
      </c>
      <c r="P1509" s="14" t="str">
        <f ca="1"/>
        <v>Low Cap</v>
      </c>
    </row>
    <row r="1510" spans="11:16">
      <c r="K1510" s="14" t="str">
        <v/>
      </c>
      <c r="L1510" s="14" t="str">
        <v/>
      </c>
      <c r="O1510" s="14" t="str">
        <v/>
      </c>
      <c r="P1510" s="14" t="str">
        <f ca="1"/>
        <v>Low Cap</v>
      </c>
    </row>
    <row r="1511" spans="11:16">
      <c r="K1511" s="14" t="str">
        <v/>
      </c>
      <c r="L1511" s="14" t="str">
        <v/>
      </c>
      <c r="O1511" s="14" t="str">
        <v/>
      </c>
      <c r="P1511" s="14" t="str">
        <f ca="1"/>
        <v>Low Cap</v>
      </c>
    </row>
    <row r="1512" spans="11:16">
      <c r="K1512" s="14" t="str">
        <v/>
      </c>
      <c r="L1512" s="14" t="str">
        <v/>
      </c>
      <c r="O1512" s="14" t="str">
        <v/>
      </c>
      <c r="P1512" s="14" t="str">
        <f ca="1"/>
        <v>Low Cap</v>
      </c>
    </row>
    <row r="1513" spans="11:16">
      <c r="K1513" s="14" t="str">
        <v/>
      </c>
      <c r="L1513" s="14" t="str">
        <v/>
      </c>
      <c r="O1513" s="14" t="str">
        <v/>
      </c>
      <c r="P1513" s="14" t="str">
        <f ca="1"/>
        <v>Low Cap</v>
      </c>
    </row>
    <row r="1514" spans="11:16">
      <c r="K1514" s="14" t="str">
        <v/>
      </c>
      <c r="L1514" s="14" t="str">
        <v/>
      </c>
      <c r="O1514" s="14" t="str">
        <v/>
      </c>
      <c r="P1514" s="14" t="str">
        <f ca="1"/>
        <v>Low Cap</v>
      </c>
    </row>
    <row r="1515" spans="11:16">
      <c r="K1515" s="14" t="str">
        <v/>
      </c>
      <c r="L1515" s="14" t="str">
        <v/>
      </c>
      <c r="O1515" s="14" t="str">
        <v/>
      </c>
      <c r="P1515" s="14" t="str">
        <f ca="1"/>
        <v>Low Cap</v>
      </c>
    </row>
    <row r="1516" spans="11:16">
      <c r="K1516" s="14" t="str">
        <v/>
      </c>
      <c r="L1516" s="14" t="str">
        <v/>
      </c>
      <c r="O1516" s="14" t="str">
        <v/>
      </c>
      <c r="P1516" s="14" t="str">
        <f ca="1"/>
        <v>Low Cap</v>
      </c>
    </row>
    <row r="1517" spans="11:16">
      <c r="K1517" s="14" t="str">
        <v/>
      </c>
      <c r="L1517" s="14" t="str">
        <v/>
      </c>
      <c r="O1517" s="14" t="str">
        <v/>
      </c>
      <c r="P1517" s="14" t="str">
        <f ca="1"/>
        <v>Low Cap</v>
      </c>
    </row>
    <row r="1518" spans="11:16">
      <c r="K1518" s="14" t="str">
        <v/>
      </c>
      <c r="L1518" s="14" t="str">
        <v/>
      </c>
      <c r="O1518" s="14" t="str">
        <v/>
      </c>
      <c r="P1518" s="14" t="str">
        <f ca="1"/>
        <v>Low Cap</v>
      </c>
    </row>
    <row r="1519" spans="11:16">
      <c r="K1519" s="14" t="str">
        <v/>
      </c>
      <c r="L1519" s="14" t="str">
        <v/>
      </c>
      <c r="O1519" s="14" t="str">
        <v/>
      </c>
      <c r="P1519" s="14" t="str">
        <f ca="1"/>
        <v>Low Cap</v>
      </c>
    </row>
    <row r="1520" spans="11:16">
      <c r="K1520" s="14" t="str">
        <v/>
      </c>
      <c r="L1520" s="14" t="str">
        <v/>
      </c>
      <c r="O1520" s="14" t="str">
        <v/>
      </c>
      <c r="P1520" s="14" t="str">
        <f ca="1"/>
        <v>Low Cap</v>
      </c>
    </row>
    <row r="1521" spans="11:16">
      <c r="K1521" s="14" t="str">
        <v/>
      </c>
      <c r="L1521" s="14" t="str">
        <v/>
      </c>
      <c r="O1521" s="14" t="str">
        <v/>
      </c>
      <c r="P1521" s="14" t="str">
        <f ca="1"/>
        <v>Low Cap</v>
      </c>
    </row>
    <row r="1522" spans="11:16">
      <c r="K1522" s="14" t="str">
        <v/>
      </c>
      <c r="L1522" s="14" t="str">
        <v/>
      </c>
      <c r="O1522" s="14" t="str">
        <v/>
      </c>
      <c r="P1522" s="14" t="str">
        <f ca="1"/>
        <v>Low Cap</v>
      </c>
    </row>
    <row r="1523" spans="11:16">
      <c r="K1523" s="14" t="str">
        <v/>
      </c>
      <c r="L1523" s="14" t="str">
        <v/>
      </c>
      <c r="O1523" s="14" t="str">
        <v/>
      </c>
      <c r="P1523" s="14" t="str">
        <f ca="1"/>
        <v>Low Cap</v>
      </c>
    </row>
    <row r="1524" spans="11:16">
      <c r="K1524" s="14" t="str">
        <v/>
      </c>
      <c r="L1524" s="14" t="str">
        <v/>
      </c>
      <c r="O1524" s="14" t="str">
        <v/>
      </c>
      <c r="P1524" s="14" t="str">
        <f ca="1"/>
        <v>Low Cap</v>
      </c>
    </row>
    <row r="1525" spans="11:16">
      <c r="K1525" s="14" t="str">
        <v/>
      </c>
      <c r="L1525" s="14" t="str">
        <v/>
      </c>
      <c r="O1525" s="14" t="str">
        <v/>
      </c>
      <c r="P1525" s="14" t="str">
        <f ca="1"/>
        <v>Low Cap</v>
      </c>
    </row>
    <row r="1526" spans="11:16">
      <c r="K1526" s="14" t="str">
        <v/>
      </c>
      <c r="L1526" s="14" t="str">
        <v/>
      </c>
      <c r="O1526" s="14" t="str">
        <v/>
      </c>
      <c r="P1526" s="14" t="str">
        <f ca="1"/>
        <v>Low Cap</v>
      </c>
    </row>
    <row r="1527" spans="11:16">
      <c r="K1527" s="14" t="str">
        <v/>
      </c>
      <c r="L1527" s="14" t="str">
        <v/>
      </c>
      <c r="O1527" s="14" t="str">
        <v/>
      </c>
      <c r="P1527" s="14" t="str">
        <f ca="1"/>
        <v>Low Cap</v>
      </c>
    </row>
    <row r="1528" spans="11:16">
      <c r="K1528" s="14" t="str">
        <v/>
      </c>
      <c r="L1528" s="14" t="str">
        <v/>
      </c>
      <c r="O1528" s="14" t="str">
        <v/>
      </c>
      <c r="P1528" s="14" t="str">
        <f ca="1"/>
        <v>Low Cap</v>
      </c>
    </row>
    <row r="1529" spans="11:16">
      <c r="K1529" s="14" t="str">
        <v/>
      </c>
      <c r="L1529" s="14" t="str">
        <v/>
      </c>
      <c r="O1529" s="14" t="str">
        <v/>
      </c>
      <c r="P1529" s="14" t="str">
        <f ca="1"/>
        <v>Low Cap</v>
      </c>
    </row>
    <row r="1530" spans="11:16">
      <c r="K1530" s="14" t="str">
        <v/>
      </c>
      <c r="L1530" s="14" t="str">
        <v/>
      </c>
      <c r="O1530" s="14" t="str">
        <v/>
      </c>
      <c r="P1530" s="14" t="str">
        <f ca="1"/>
        <v>Low Cap</v>
      </c>
    </row>
    <row r="1531" spans="11:16">
      <c r="K1531" s="14" t="str">
        <v/>
      </c>
      <c r="L1531" s="14" t="str">
        <v/>
      </c>
      <c r="O1531" s="14" t="str">
        <v/>
      </c>
      <c r="P1531" s="14" t="str">
        <f ca="1"/>
        <v>Low Cap</v>
      </c>
    </row>
    <row r="1532" spans="11:16">
      <c r="K1532" s="14" t="str">
        <v/>
      </c>
      <c r="L1532" s="14" t="str">
        <v/>
      </c>
      <c r="O1532" s="14" t="str">
        <v/>
      </c>
      <c r="P1532" s="14" t="str">
        <f ca="1"/>
        <v>Low Cap</v>
      </c>
    </row>
    <row r="1533" spans="11:16">
      <c r="K1533" s="14" t="str">
        <v/>
      </c>
      <c r="L1533" s="14" t="str">
        <v/>
      </c>
      <c r="O1533" s="14" t="str">
        <v/>
      </c>
      <c r="P1533" s="14" t="str">
        <f ca="1"/>
        <v>Low Cap</v>
      </c>
    </row>
    <row r="1534" spans="11:16">
      <c r="K1534" s="14" t="str">
        <v/>
      </c>
      <c r="L1534" s="14" t="str">
        <v/>
      </c>
      <c r="O1534" s="14" t="str">
        <v/>
      </c>
      <c r="P1534" s="14" t="str">
        <f ca="1"/>
        <v>Low Cap</v>
      </c>
    </row>
    <row r="1535" spans="11:16">
      <c r="K1535" s="14" t="str">
        <v/>
      </c>
      <c r="L1535" s="14" t="str">
        <v/>
      </c>
      <c r="O1535" s="14" t="str">
        <v/>
      </c>
      <c r="P1535" s="14" t="str">
        <f ca="1"/>
        <v>Low Cap</v>
      </c>
    </row>
    <row r="1536" spans="11:16">
      <c r="K1536" s="14" t="str">
        <v/>
      </c>
      <c r="L1536" s="14" t="str">
        <v/>
      </c>
      <c r="O1536" s="14" t="str">
        <v/>
      </c>
      <c r="P1536" s="14" t="str">
        <f ca="1"/>
        <v>Low Cap</v>
      </c>
    </row>
    <row r="1537" spans="11:16">
      <c r="K1537" s="14" t="str">
        <v/>
      </c>
      <c r="L1537" s="14" t="str">
        <v/>
      </c>
      <c r="O1537" s="14" t="str">
        <v/>
      </c>
      <c r="P1537" s="14" t="str">
        <f ca="1"/>
        <v>Low Cap</v>
      </c>
    </row>
    <row r="1538" spans="11:16">
      <c r="K1538" s="14" t="str">
        <v/>
      </c>
      <c r="L1538" s="14" t="str">
        <v/>
      </c>
      <c r="O1538" s="14" t="str">
        <v/>
      </c>
      <c r="P1538" s="14" t="str">
        <f ca="1"/>
        <v>Low Cap</v>
      </c>
    </row>
    <row r="1539" spans="11:16">
      <c r="K1539" s="14" t="str">
        <v/>
      </c>
      <c r="L1539" s="14" t="str">
        <v/>
      </c>
      <c r="O1539" s="14" t="str">
        <v/>
      </c>
      <c r="P1539" s="14" t="str">
        <f ca="1"/>
        <v>Low Cap</v>
      </c>
    </row>
    <row r="1540" spans="11:16">
      <c r="K1540" s="14" t="str">
        <v/>
      </c>
      <c r="L1540" s="14" t="str">
        <v/>
      </c>
      <c r="O1540" s="14" t="str">
        <v/>
      </c>
      <c r="P1540" s="14" t="str">
        <f ca="1"/>
        <v>Low Cap</v>
      </c>
    </row>
    <row r="1541" spans="11:16">
      <c r="K1541" s="14" t="str">
        <v/>
      </c>
      <c r="L1541" s="14" t="str">
        <v/>
      </c>
      <c r="O1541" s="14" t="str">
        <v/>
      </c>
      <c r="P1541" s="14" t="str">
        <f ca="1"/>
        <v>Low Cap</v>
      </c>
    </row>
    <row r="1542" spans="11:16">
      <c r="K1542" s="14" t="str">
        <v/>
      </c>
      <c r="L1542" s="14" t="str">
        <v/>
      </c>
      <c r="O1542" s="14" t="str">
        <v/>
      </c>
      <c r="P1542" s="14" t="str">
        <f ca="1"/>
        <v>Low Cap</v>
      </c>
    </row>
    <row r="1543" spans="11:16">
      <c r="K1543" s="14" t="str">
        <v/>
      </c>
      <c r="L1543" s="14" t="str">
        <v/>
      </c>
      <c r="O1543" s="14" t="str">
        <v/>
      </c>
      <c r="P1543" s="14" t="str">
        <f ca="1"/>
        <v>Low Cap</v>
      </c>
    </row>
    <row r="1544" spans="11:16">
      <c r="K1544" s="14" t="str">
        <v/>
      </c>
      <c r="L1544" s="14" t="str">
        <v/>
      </c>
      <c r="O1544" s="14" t="str">
        <v/>
      </c>
      <c r="P1544" s="14" t="str">
        <f ca="1"/>
        <v>Low Cap</v>
      </c>
    </row>
    <row r="1545" spans="11:16">
      <c r="K1545" s="14" t="str">
        <v/>
      </c>
      <c r="L1545" s="14" t="str">
        <v/>
      </c>
      <c r="O1545" s="14" t="str">
        <v/>
      </c>
      <c r="P1545" s="14" t="str">
        <f ca="1"/>
        <v>Low Cap</v>
      </c>
    </row>
    <row r="1546" spans="11:16">
      <c r="K1546" s="14" t="str">
        <v/>
      </c>
      <c r="L1546" s="14" t="str">
        <v/>
      </c>
      <c r="O1546" s="14" t="str">
        <v/>
      </c>
      <c r="P1546" s="14" t="str">
        <f ca="1"/>
        <v>Low Cap</v>
      </c>
    </row>
    <row r="1547" spans="11:16">
      <c r="K1547" s="14" t="str">
        <v/>
      </c>
      <c r="L1547" s="14" t="str">
        <v/>
      </c>
      <c r="O1547" s="14" t="str">
        <v/>
      </c>
      <c r="P1547" s="14" t="str">
        <f ca="1"/>
        <v>Low Cap</v>
      </c>
    </row>
    <row r="1548" spans="11:16">
      <c r="K1548" s="14" t="str">
        <v/>
      </c>
      <c r="L1548" s="14" t="str">
        <v/>
      </c>
      <c r="O1548" s="14" t="str">
        <v/>
      </c>
      <c r="P1548" s="14" t="str">
        <f ca="1"/>
        <v>Low Cap</v>
      </c>
    </row>
    <row r="1549" spans="11:16">
      <c r="K1549" s="14" t="str">
        <v/>
      </c>
      <c r="L1549" s="14" t="str">
        <v/>
      </c>
      <c r="O1549" s="14" t="str">
        <v/>
      </c>
      <c r="P1549" s="14" t="str">
        <f ca="1"/>
        <v>Low Cap</v>
      </c>
    </row>
    <row r="1550" spans="11:16">
      <c r="K1550" s="14" t="str">
        <v/>
      </c>
      <c r="L1550" s="14" t="str">
        <v/>
      </c>
      <c r="O1550" s="14" t="str">
        <v/>
      </c>
      <c r="P1550" s="14" t="str">
        <f ca="1"/>
        <v>Low Cap</v>
      </c>
    </row>
    <row r="1551" spans="11:16">
      <c r="K1551" s="14" t="str">
        <v/>
      </c>
      <c r="L1551" s="14" t="str">
        <v/>
      </c>
      <c r="O1551" s="14" t="str">
        <v/>
      </c>
      <c r="P1551" s="14" t="str">
        <f ca="1"/>
        <v>Low Cap</v>
      </c>
    </row>
    <row r="1552" spans="11:16">
      <c r="K1552" s="14" t="str">
        <v/>
      </c>
      <c r="L1552" s="14" t="str">
        <v/>
      </c>
      <c r="O1552" s="14" t="str">
        <v/>
      </c>
      <c r="P1552" s="14" t="str">
        <f ca="1"/>
        <v>Low Cap</v>
      </c>
    </row>
    <row r="1553" spans="11:16">
      <c r="K1553" s="14" t="str">
        <v/>
      </c>
      <c r="L1553" s="14" t="str">
        <v/>
      </c>
      <c r="O1553" s="14" t="str">
        <v/>
      </c>
      <c r="P1553" s="14" t="str">
        <f ca="1"/>
        <v>Low Cap</v>
      </c>
    </row>
    <row r="1554" spans="11:16">
      <c r="K1554" s="14" t="str">
        <v/>
      </c>
      <c r="L1554" s="14" t="str">
        <v/>
      </c>
      <c r="O1554" s="14" t="str">
        <v/>
      </c>
      <c r="P1554" s="14" t="str">
        <f ca="1"/>
        <v>Low Cap</v>
      </c>
    </row>
    <row r="1555" spans="11:16">
      <c r="K1555" s="14" t="str">
        <v/>
      </c>
      <c r="L1555" s="14" t="str">
        <v/>
      </c>
      <c r="O1555" s="14" t="str">
        <v/>
      </c>
      <c r="P1555" s="14" t="str">
        <f ca="1"/>
        <v>Low Cap</v>
      </c>
    </row>
    <row r="1556" spans="11:16">
      <c r="K1556" s="14" t="str">
        <v/>
      </c>
      <c r="L1556" s="14" t="str">
        <v/>
      </c>
      <c r="O1556" s="14" t="str">
        <v/>
      </c>
      <c r="P1556" s="14" t="str">
        <f ca="1"/>
        <v>Low Cap</v>
      </c>
    </row>
    <row r="1557" spans="11:16">
      <c r="K1557" s="14" t="str">
        <v/>
      </c>
      <c r="L1557" s="14" t="str">
        <v/>
      </c>
      <c r="O1557" s="14" t="str">
        <v/>
      </c>
      <c r="P1557" s="14" t="str">
        <f ca="1"/>
        <v>Low Cap</v>
      </c>
    </row>
    <row r="1558" spans="11:16">
      <c r="K1558" s="14" t="str">
        <v/>
      </c>
      <c r="L1558" s="14" t="str">
        <v/>
      </c>
      <c r="O1558" s="14" t="str">
        <v/>
      </c>
      <c r="P1558" s="14" t="str">
        <f ca="1"/>
        <v>Low Cap</v>
      </c>
    </row>
    <row r="1559" spans="11:16">
      <c r="K1559" s="14" t="str">
        <v/>
      </c>
      <c r="L1559" s="14" t="str">
        <v/>
      </c>
      <c r="O1559" s="14" t="str">
        <v/>
      </c>
      <c r="P1559" s="14" t="str">
        <f ca="1"/>
        <v>Low Cap</v>
      </c>
    </row>
    <row r="1560" spans="11:16">
      <c r="K1560" s="14" t="str">
        <v/>
      </c>
      <c r="L1560" s="14" t="str">
        <v/>
      </c>
      <c r="O1560" s="14" t="str">
        <v/>
      </c>
      <c r="P1560" s="14" t="str">
        <f ca="1"/>
        <v>Low Cap</v>
      </c>
    </row>
    <row r="1561" spans="11:16">
      <c r="K1561" s="14" t="str">
        <v/>
      </c>
      <c r="L1561" s="14" t="str">
        <v/>
      </c>
      <c r="O1561" s="14" t="str">
        <v/>
      </c>
      <c r="P1561" s="14" t="str">
        <f ca="1"/>
        <v>Low Cap</v>
      </c>
    </row>
    <row r="1562" spans="11:16">
      <c r="K1562" s="14" t="str">
        <v/>
      </c>
      <c r="L1562" s="14" t="str">
        <v/>
      </c>
      <c r="O1562" s="14" t="str">
        <v/>
      </c>
      <c r="P1562" s="14" t="str">
        <f ca="1"/>
        <v>Low Cap</v>
      </c>
    </row>
    <row r="1563" spans="11:16">
      <c r="K1563" s="14" t="str">
        <v/>
      </c>
      <c r="L1563" s="14" t="str">
        <v/>
      </c>
      <c r="O1563" s="14" t="str">
        <v/>
      </c>
      <c r="P1563" s="14" t="str">
        <f ca="1"/>
        <v>Low Cap</v>
      </c>
    </row>
    <row r="1564" spans="11:16">
      <c r="K1564" s="14" t="str">
        <v/>
      </c>
      <c r="L1564" s="14" t="str">
        <v/>
      </c>
      <c r="O1564" s="14" t="str">
        <v/>
      </c>
      <c r="P1564" s="14" t="str">
        <f ca="1"/>
        <v>Low Cap</v>
      </c>
    </row>
    <row r="1565" spans="11:16">
      <c r="K1565" s="14" t="str">
        <v/>
      </c>
      <c r="L1565" s="14" t="str">
        <v/>
      </c>
      <c r="O1565" s="14" t="str">
        <v/>
      </c>
      <c r="P1565" s="14" t="str">
        <f ca="1"/>
        <v>Low Cap</v>
      </c>
    </row>
    <row r="1566" spans="11:16">
      <c r="K1566" s="14" t="str">
        <v/>
      </c>
      <c r="L1566" s="14" t="str">
        <v/>
      </c>
      <c r="O1566" s="14" t="str">
        <v/>
      </c>
      <c r="P1566" s="14" t="str">
        <f ca="1"/>
        <v>Low Cap</v>
      </c>
    </row>
    <row r="1567" spans="11:16">
      <c r="K1567" s="14" t="str">
        <v/>
      </c>
      <c r="L1567" s="14" t="str">
        <v/>
      </c>
      <c r="O1567" s="14" t="str">
        <v/>
      </c>
      <c r="P1567" s="14" t="str">
        <f ca="1"/>
        <v>Low Cap</v>
      </c>
    </row>
    <row r="1568" spans="11:16">
      <c r="K1568" s="14" t="str">
        <v/>
      </c>
      <c r="L1568" s="14" t="str">
        <v/>
      </c>
      <c r="O1568" s="14" t="str">
        <v/>
      </c>
      <c r="P1568" s="14" t="str">
        <f ca="1"/>
        <v>Low Cap</v>
      </c>
    </row>
    <row r="1569" spans="11:16">
      <c r="K1569" s="14" t="str">
        <v/>
      </c>
      <c r="L1569" s="14" t="str">
        <v/>
      </c>
      <c r="O1569" s="14" t="str">
        <v/>
      </c>
      <c r="P1569" s="14" t="str">
        <f ca="1"/>
        <v>Low Cap</v>
      </c>
    </row>
    <row r="1570" spans="11:16">
      <c r="K1570" s="14" t="str">
        <v/>
      </c>
      <c r="L1570" s="14" t="str">
        <v/>
      </c>
      <c r="O1570" s="14" t="str">
        <v/>
      </c>
      <c r="P1570" s="14" t="str">
        <f ca="1"/>
        <v>Low Cap</v>
      </c>
    </row>
    <row r="1571" spans="11:16">
      <c r="K1571" s="14" t="str">
        <v/>
      </c>
      <c r="L1571" s="14" t="str">
        <v/>
      </c>
      <c r="O1571" s="14" t="str">
        <v/>
      </c>
      <c r="P1571" s="14" t="str">
        <f ca="1"/>
        <v>Low Cap</v>
      </c>
    </row>
    <row r="1572" spans="11:16">
      <c r="K1572" s="14" t="str">
        <v/>
      </c>
      <c r="L1572" s="14" t="str">
        <v/>
      </c>
      <c r="O1572" s="14" t="str">
        <v/>
      </c>
      <c r="P1572" s="14" t="str">
        <f ca="1"/>
        <v>Low Cap</v>
      </c>
    </row>
    <row r="1573" spans="11:16">
      <c r="K1573" s="14" t="str">
        <v/>
      </c>
      <c r="L1573" s="14" t="str">
        <v/>
      </c>
      <c r="O1573" s="14" t="str">
        <v/>
      </c>
      <c r="P1573" s="14" t="str">
        <f ca="1"/>
        <v>Low Cap</v>
      </c>
    </row>
    <row r="1574" spans="11:16">
      <c r="K1574" s="14" t="str">
        <v/>
      </c>
      <c r="L1574" s="14" t="str">
        <v/>
      </c>
      <c r="O1574" s="14" t="str">
        <v/>
      </c>
      <c r="P1574" s="14" t="str">
        <f ca="1"/>
        <v>Low Cap</v>
      </c>
    </row>
    <row r="1575" spans="11:16">
      <c r="K1575" s="14" t="str">
        <v/>
      </c>
      <c r="L1575" s="14" t="str">
        <v/>
      </c>
      <c r="O1575" s="14" t="str">
        <v/>
      </c>
      <c r="P1575" s="14" t="str">
        <f ca="1"/>
        <v>Low Cap</v>
      </c>
    </row>
    <row r="1576" spans="11:16">
      <c r="K1576" s="14" t="str">
        <v/>
      </c>
      <c r="L1576" s="14" t="str">
        <v/>
      </c>
      <c r="O1576" s="14" t="str">
        <v/>
      </c>
      <c r="P1576" s="14" t="str">
        <f ca="1"/>
        <v>Low Cap</v>
      </c>
    </row>
    <row r="1577" spans="11:16">
      <c r="K1577" s="14" t="str">
        <v/>
      </c>
      <c r="L1577" s="14" t="str">
        <v/>
      </c>
      <c r="O1577" s="14" t="str">
        <v/>
      </c>
      <c r="P1577" s="14" t="str">
        <f ca="1"/>
        <v>Low Cap</v>
      </c>
    </row>
    <row r="1578" spans="11:16">
      <c r="K1578" s="14" t="str">
        <v/>
      </c>
      <c r="L1578" s="14" t="str">
        <v/>
      </c>
      <c r="O1578" s="14" t="str">
        <v/>
      </c>
      <c r="P1578" s="14" t="str">
        <f ca="1"/>
        <v>Low Cap</v>
      </c>
    </row>
    <row r="1579" spans="11:16">
      <c r="K1579" s="14" t="str">
        <v/>
      </c>
      <c r="L1579" s="14" t="str">
        <v/>
      </c>
      <c r="O1579" s="14" t="str">
        <v/>
      </c>
      <c r="P1579" s="14" t="str">
        <f ca="1"/>
        <v>Low Cap</v>
      </c>
    </row>
    <row r="1580" spans="11:16">
      <c r="K1580" s="14" t="str">
        <v/>
      </c>
      <c r="L1580" s="14" t="str">
        <v/>
      </c>
      <c r="O1580" s="14" t="str">
        <v/>
      </c>
      <c r="P1580" s="14" t="str">
        <f ca="1"/>
        <v>Low Cap</v>
      </c>
    </row>
    <row r="1581" spans="11:16">
      <c r="K1581" s="14" t="str">
        <v/>
      </c>
      <c r="L1581" s="14" t="str">
        <v/>
      </c>
      <c r="O1581" s="14" t="str">
        <v/>
      </c>
      <c r="P1581" s="14" t="str">
        <f ca="1"/>
        <v>Low Cap</v>
      </c>
    </row>
    <row r="1582" spans="11:16">
      <c r="K1582" s="14" t="str">
        <v/>
      </c>
      <c r="L1582" s="14" t="str">
        <v/>
      </c>
      <c r="O1582" s="14" t="str">
        <v/>
      </c>
      <c r="P1582" s="14" t="str">
        <f ca="1"/>
        <v>Low Cap</v>
      </c>
    </row>
    <row r="1583" spans="11:16">
      <c r="K1583" s="14" t="str">
        <v/>
      </c>
      <c r="L1583" s="14" t="str">
        <v/>
      </c>
      <c r="O1583" s="14" t="str">
        <v/>
      </c>
      <c r="P1583" s="14" t="str">
        <f ca="1"/>
        <v>Low Cap</v>
      </c>
    </row>
    <row r="1584" spans="11:16">
      <c r="K1584" s="14" t="str">
        <v/>
      </c>
      <c r="L1584" s="14" t="str">
        <v/>
      </c>
      <c r="O1584" s="14" t="str">
        <v/>
      </c>
      <c r="P1584" s="14" t="str">
        <f ca="1"/>
        <v>Low Cap</v>
      </c>
    </row>
    <row r="1585" spans="11:16">
      <c r="K1585" s="14" t="str">
        <v/>
      </c>
      <c r="L1585" s="14" t="str">
        <v/>
      </c>
      <c r="O1585" s="14" t="str">
        <v/>
      </c>
      <c r="P1585" s="14" t="str">
        <f ca="1"/>
        <v>Low Cap</v>
      </c>
    </row>
    <row r="1586" spans="11:16">
      <c r="K1586" s="14" t="str">
        <v/>
      </c>
      <c r="L1586" s="14" t="str">
        <v/>
      </c>
      <c r="O1586" s="14" t="str">
        <v/>
      </c>
      <c r="P1586" s="14" t="str">
        <f ca="1"/>
        <v>Low Cap</v>
      </c>
    </row>
    <row r="1587" spans="11:16">
      <c r="K1587" s="14" t="str">
        <v/>
      </c>
      <c r="L1587" s="14" t="str">
        <v/>
      </c>
      <c r="O1587" s="14" t="str">
        <v/>
      </c>
      <c r="P1587" s="14" t="str">
        <f ca="1"/>
        <v>Low Cap</v>
      </c>
    </row>
    <row r="1588" spans="11:16">
      <c r="K1588" s="14" t="str">
        <v/>
      </c>
      <c r="L1588" s="14" t="str">
        <v/>
      </c>
      <c r="O1588" s="14" t="str">
        <v/>
      </c>
      <c r="P1588" s="14" t="str">
        <f ca="1"/>
        <v>Low Cap</v>
      </c>
    </row>
    <row r="1589" spans="11:16">
      <c r="K1589" s="14" t="str">
        <v/>
      </c>
      <c r="L1589" s="14" t="str">
        <v/>
      </c>
      <c r="O1589" s="14" t="str">
        <v/>
      </c>
      <c r="P1589" s="14" t="str">
        <f ca="1"/>
        <v>Low Cap</v>
      </c>
    </row>
    <row r="1590" spans="11:16">
      <c r="K1590" s="14" t="str">
        <v/>
      </c>
      <c r="L1590" s="14" t="str">
        <v/>
      </c>
      <c r="O1590" s="14" t="str">
        <v/>
      </c>
      <c r="P1590" s="14" t="str">
        <f ca="1"/>
        <v>Low Cap</v>
      </c>
    </row>
    <row r="1591" spans="11:16">
      <c r="K1591" s="14" t="str">
        <v/>
      </c>
      <c r="L1591" s="14" t="str">
        <v/>
      </c>
      <c r="O1591" s="14" t="str">
        <v/>
      </c>
      <c r="P1591" s="14" t="str">
        <f ca="1"/>
        <v>Low Cap</v>
      </c>
    </row>
    <row r="1592" spans="11:16">
      <c r="K1592" s="14" t="str">
        <v/>
      </c>
      <c r="L1592" s="14" t="str">
        <v/>
      </c>
      <c r="O1592" s="14" t="str">
        <v/>
      </c>
      <c r="P1592" s="14" t="str">
        <f ca="1"/>
        <v>Low Cap</v>
      </c>
    </row>
    <row r="1593" spans="11:16">
      <c r="K1593" s="14" t="str">
        <v/>
      </c>
      <c r="L1593" s="14" t="str">
        <v/>
      </c>
      <c r="O1593" s="14" t="str">
        <v/>
      </c>
      <c r="P1593" s="14" t="str">
        <f ca="1"/>
        <v>Low Cap</v>
      </c>
    </row>
    <row r="1594" spans="11:16">
      <c r="K1594" s="14" t="str">
        <v/>
      </c>
      <c r="L1594" s="14" t="str">
        <v/>
      </c>
      <c r="O1594" s="14" t="str">
        <v/>
      </c>
      <c r="P1594" s="14" t="str">
        <f ca="1"/>
        <v>Low Cap</v>
      </c>
    </row>
    <row r="1595" spans="11:16">
      <c r="K1595" s="14" t="str">
        <v/>
      </c>
      <c r="L1595" s="14" t="str">
        <v/>
      </c>
      <c r="O1595" s="14" t="str">
        <v/>
      </c>
      <c r="P1595" s="14" t="str">
        <f ca="1"/>
        <v>Low Cap</v>
      </c>
    </row>
    <row r="1596" spans="11:16">
      <c r="K1596" s="14" t="str">
        <v/>
      </c>
      <c r="L1596" s="14" t="str">
        <v/>
      </c>
      <c r="O1596" s="14" t="str">
        <v/>
      </c>
      <c r="P1596" s="14" t="str">
        <f ca="1"/>
        <v>Low Cap</v>
      </c>
    </row>
    <row r="1597" spans="11:16">
      <c r="K1597" s="14" t="str">
        <v/>
      </c>
      <c r="L1597" s="14" t="str">
        <v/>
      </c>
      <c r="O1597" s="14" t="str">
        <v/>
      </c>
      <c r="P1597" s="14" t="str">
        <f ca="1"/>
        <v>Low Cap</v>
      </c>
    </row>
    <row r="1598" spans="11:16">
      <c r="K1598" s="14" t="str">
        <v/>
      </c>
      <c r="L1598" s="14" t="str">
        <v/>
      </c>
      <c r="O1598" s="14" t="str">
        <v/>
      </c>
      <c r="P1598" s="14" t="str">
        <f ca="1"/>
        <v>Low Cap</v>
      </c>
    </row>
    <row r="1599" spans="11:16">
      <c r="K1599" s="14" t="str">
        <v/>
      </c>
      <c r="L1599" s="14" t="str">
        <v/>
      </c>
      <c r="O1599" s="14" t="str">
        <v/>
      </c>
      <c r="P1599" s="14" t="str">
        <f ca="1"/>
        <v>Low Cap</v>
      </c>
    </row>
    <row r="1600" spans="11:16">
      <c r="K1600" s="14" t="str">
        <v/>
      </c>
      <c r="L1600" s="14" t="str">
        <v/>
      </c>
      <c r="O1600" s="14" t="str">
        <v/>
      </c>
      <c r="P1600" s="14" t="str">
        <f ca="1"/>
        <v>Low Cap</v>
      </c>
    </row>
    <row r="1601" spans="11:16">
      <c r="K1601" s="14" t="str">
        <v/>
      </c>
      <c r="L1601" s="14" t="str">
        <v/>
      </c>
      <c r="O1601" s="14" t="str">
        <v/>
      </c>
      <c r="P1601" s="14" t="str">
        <f ca="1"/>
        <v>Low Cap</v>
      </c>
    </row>
    <row r="1602" spans="11:16">
      <c r="K1602" s="14" t="str">
        <v/>
      </c>
      <c r="L1602" s="14" t="str">
        <v/>
      </c>
      <c r="O1602" s="14" t="str">
        <v/>
      </c>
      <c r="P1602" s="14" t="str">
        <f ca="1"/>
        <v>Low Cap</v>
      </c>
    </row>
    <row r="1603" spans="11:16">
      <c r="K1603" s="14" t="str">
        <v/>
      </c>
      <c r="L1603" s="14" t="str">
        <v/>
      </c>
      <c r="O1603" s="14" t="str">
        <v/>
      </c>
      <c r="P1603" s="14" t="str">
        <f ca="1"/>
        <v>Low Cap</v>
      </c>
    </row>
    <row r="1604" spans="11:16">
      <c r="K1604" s="14" t="str">
        <v/>
      </c>
      <c r="L1604" s="14" t="str">
        <v/>
      </c>
      <c r="O1604" s="14" t="str">
        <v/>
      </c>
      <c r="P1604" s="14" t="str">
        <f ca="1"/>
        <v>Low Cap</v>
      </c>
    </row>
    <row r="1605" spans="11:16">
      <c r="K1605" s="14" t="str">
        <v/>
      </c>
      <c r="L1605" s="14" t="str">
        <v/>
      </c>
      <c r="O1605" s="14" t="str">
        <v/>
      </c>
      <c r="P1605" s="14" t="str">
        <f ca="1"/>
        <v>Low Cap</v>
      </c>
    </row>
    <row r="1606" spans="11:16">
      <c r="K1606" s="14" t="str">
        <v/>
      </c>
      <c r="L1606" s="14" t="str">
        <v/>
      </c>
      <c r="O1606" s="14" t="str">
        <v/>
      </c>
      <c r="P1606" s="14" t="str">
        <f ca="1"/>
        <v>Low Cap</v>
      </c>
    </row>
    <row r="1607" spans="11:16">
      <c r="K1607" s="14" t="str">
        <v/>
      </c>
      <c r="L1607" s="14" t="str">
        <v/>
      </c>
      <c r="O1607" s="14" t="str">
        <v/>
      </c>
      <c r="P1607" s="14" t="str">
        <f ca="1"/>
        <v>Low Cap</v>
      </c>
    </row>
    <row r="1608" spans="11:16">
      <c r="K1608" s="14" t="str">
        <v/>
      </c>
      <c r="L1608" s="14" t="str">
        <v/>
      </c>
      <c r="O1608" s="14" t="str">
        <v/>
      </c>
      <c r="P1608" s="14" t="str">
        <f ca="1"/>
        <v>Low Cap</v>
      </c>
    </row>
    <row r="1609" spans="11:16">
      <c r="K1609" s="14" t="str">
        <v/>
      </c>
      <c r="L1609" s="14" t="str">
        <v/>
      </c>
      <c r="O1609" s="14" t="str">
        <v/>
      </c>
      <c r="P1609" s="14" t="str">
        <f ca="1"/>
        <v>Low Cap</v>
      </c>
    </row>
    <row r="1610" spans="11:16">
      <c r="K1610" s="14" t="str">
        <v/>
      </c>
      <c r="L1610" s="14" t="str">
        <v/>
      </c>
      <c r="O1610" s="14" t="str">
        <v/>
      </c>
      <c r="P1610" s="14" t="str">
        <f ca="1"/>
        <v>Low Cap</v>
      </c>
    </row>
    <row r="1611" spans="11:16">
      <c r="K1611" s="14" t="str">
        <v/>
      </c>
      <c r="L1611" s="14" t="str">
        <v/>
      </c>
      <c r="O1611" s="14" t="str">
        <v/>
      </c>
      <c r="P1611" s="14" t="str">
        <f ca="1"/>
        <v>Low Cap</v>
      </c>
    </row>
    <row r="1612" spans="11:16">
      <c r="K1612" s="14" t="str">
        <v/>
      </c>
      <c r="L1612" s="14" t="str">
        <v/>
      </c>
      <c r="O1612" s="14" t="str">
        <v/>
      </c>
      <c r="P1612" s="14" t="str">
        <f ca="1"/>
        <v>Low Cap</v>
      </c>
    </row>
    <row r="1613" spans="11:16">
      <c r="K1613" s="14" t="str">
        <v/>
      </c>
      <c r="L1613" s="14" t="str">
        <v/>
      </c>
      <c r="O1613" s="14" t="str">
        <v/>
      </c>
      <c r="P1613" s="14" t="str">
        <f ca="1"/>
        <v>Low Cap</v>
      </c>
    </row>
    <row r="1614" spans="11:16">
      <c r="K1614" s="14" t="str">
        <v/>
      </c>
      <c r="L1614" s="14" t="str">
        <v/>
      </c>
      <c r="O1614" s="14" t="str">
        <v/>
      </c>
      <c r="P1614" s="14" t="str">
        <f ca="1"/>
        <v>Low Cap</v>
      </c>
    </row>
    <row r="1615" spans="11:16">
      <c r="K1615" s="14" t="str">
        <v/>
      </c>
      <c r="L1615" s="14" t="str">
        <v/>
      </c>
      <c r="O1615" s="14" t="str">
        <v/>
      </c>
      <c r="P1615" s="14" t="str">
        <f ca="1"/>
        <v>Low Cap</v>
      </c>
    </row>
    <row r="1616" spans="11:16">
      <c r="K1616" s="14" t="str">
        <v/>
      </c>
      <c r="L1616" s="14" t="str">
        <v/>
      </c>
      <c r="O1616" s="14" t="str">
        <v/>
      </c>
      <c r="P1616" s="14" t="str">
        <f ca="1"/>
        <v>Low Cap</v>
      </c>
    </row>
    <row r="1617" spans="11:16">
      <c r="K1617" s="14" t="str">
        <v/>
      </c>
      <c r="L1617" s="14" t="str">
        <v/>
      </c>
      <c r="O1617" s="14" t="str">
        <v/>
      </c>
      <c r="P1617" s="14" t="str">
        <f ca="1"/>
        <v>Low Cap</v>
      </c>
    </row>
    <row r="1618" spans="11:16">
      <c r="K1618" s="14" t="str">
        <v/>
      </c>
      <c r="L1618" s="14" t="str">
        <v/>
      </c>
      <c r="O1618" s="14" t="str">
        <v/>
      </c>
      <c r="P1618" s="14" t="str">
        <f ca="1"/>
        <v>Low Cap</v>
      </c>
    </row>
    <row r="1619" spans="11:16">
      <c r="K1619" s="14" t="str">
        <v/>
      </c>
      <c r="L1619" s="14" t="str">
        <v/>
      </c>
      <c r="O1619" s="14" t="str">
        <v/>
      </c>
      <c r="P1619" s="14" t="str">
        <f ca="1"/>
        <v>Low Cap</v>
      </c>
    </row>
    <row r="1620" spans="11:16">
      <c r="K1620" s="14" t="str">
        <v/>
      </c>
      <c r="L1620" s="14" t="str">
        <v/>
      </c>
      <c r="O1620" s="14" t="str">
        <v/>
      </c>
      <c r="P1620" s="14" t="str">
        <f ca="1"/>
        <v>Low Cap</v>
      </c>
    </row>
    <row r="1621" spans="11:16">
      <c r="K1621" s="14" t="str">
        <v/>
      </c>
      <c r="L1621" s="14" t="str">
        <v/>
      </c>
      <c r="O1621" s="14" t="str">
        <v/>
      </c>
      <c r="P1621" s="14" t="str">
        <f ca="1"/>
        <v>Low Cap</v>
      </c>
    </row>
    <row r="1622" spans="11:16">
      <c r="K1622" s="14" t="str">
        <v/>
      </c>
      <c r="L1622" s="14" t="str">
        <v/>
      </c>
      <c r="O1622" s="14" t="str">
        <v/>
      </c>
      <c r="P1622" s="14" t="str">
        <f ca="1"/>
        <v>Low Cap</v>
      </c>
    </row>
    <row r="1623" spans="11:16">
      <c r="K1623" s="14" t="str">
        <v/>
      </c>
      <c r="L1623" s="14" t="str">
        <v/>
      </c>
      <c r="O1623" s="14" t="str">
        <v/>
      </c>
      <c r="P1623" s="14" t="str">
        <f ca="1"/>
        <v>Low Cap</v>
      </c>
    </row>
    <row r="1624" spans="11:16">
      <c r="K1624" s="14" t="str">
        <v/>
      </c>
      <c r="L1624" s="14" t="str">
        <v/>
      </c>
      <c r="O1624" s="14" t="str">
        <v/>
      </c>
      <c r="P1624" s="14" t="str">
        <f ca="1"/>
        <v>Low Cap</v>
      </c>
    </row>
    <row r="1625" spans="11:16">
      <c r="K1625" s="14" t="str">
        <v/>
      </c>
      <c r="L1625" s="14" t="str">
        <v/>
      </c>
      <c r="O1625" s="14" t="str">
        <v/>
      </c>
      <c r="P1625" s="14" t="str">
        <f ca="1"/>
        <v>Low Cap</v>
      </c>
    </row>
    <row r="1626" spans="11:16">
      <c r="K1626" s="14" t="str">
        <v/>
      </c>
      <c r="L1626" s="14" t="str">
        <v/>
      </c>
      <c r="O1626" s="14" t="str">
        <v/>
      </c>
      <c r="P1626" s="14" t="str">
        <f ca="1"/>
        <v>Low Cap</v>
      </c>
    </row>
    <row r="1627" spans="11:16">
      <c r="K1627" s="14" t="str">
        <v/>
      </c>
      <c r="L1627" s="14" t="str">
        <v/>
      </c>
      <c r="O1627" s="14" t="str">
        <v/>
      </c>
      <c r="P1627" s="14" t="str">
        <f ca="1"/>
        <v>Low Cap</v>
      </c>
    </row>
    <row r="1628" spans="11:16">
      <c r="K1628" s="14" t="str">
        <v/>
      </c>
      <c r="L1628" s="14" t="str">
        <v/>
      </c>
      <c r="O1628" s="14" t="str">
        <v/>
      </c>
      <c r="P1628" s="14" t="str">
        <f ca="1"/>
        <v>Low Cap</v>
      </c>
    </row>
    <row r="1629" spans="11:16">
      <c r="K1629" s="14" t="str">
        <v/>
      </c>
      <c r="L1629" s="14" t="str">
        <v/>
      </c>
      <c r="O1629" s="14" t="str">
        <v/>
      </c>
      <c r="P1629" s="14" t="str">
        <f ca="1"/>
        <v>Low Cap</v>
      </c>
    </row>
    <row r="1630" spans="11:16">
      <c r="K1630" s="14" t="str">
        <v/>
      </c>
      <c r="L1630" s="14" t="str">
        <v/>
      </c>
      <c r="O1630" s="14" t="str">
        <v/>
      </c>
      <c r="P1630" s="14" t="str">
        <f ca="1"/>
        <v>Low Cap</v>
      </c>
    </row>
    <row r="1631" spans="11:16">
      <c r="K1631" s="14" t="str">
        <v/>
      </c>
      <c r="L1631" s="14" t="str">
        <v/>
      </c>
      <c r="O1631" s="14" t="str">
        <v/>
      </c>
      <c r="P1631" s="14" t="str">
        <f ca="1"/>
        <v>Low Cap</v>
      </c>
    </row>
    <row r="1632" spans="11:16">
      <c r="K1632" s="14" t="str">
        <v/>
      </c>
      <c r="L1632" s="14" t="str">
        <v/>
      </c>
      <c r="O1632" s="14" t="str">
        <v/>
      </c>
      <c r="P1632" s="14" t="str">
        <f ca="1"/>
        <v>Low Cap</v>
      </c>
    </row>
    <row r="1633" spans="11:16">
      <c r="K1633" s="14" t="str">
        <v/>
      </c>
      <c r="L1633" s="14" t="str">
        <v/>
      </c>
      <c r="O1633" s="14" t="str">
        <v/>
      </c>
      <c r="P1633" s="14" t="str">
        <f ca="1"/>
        <v>Low Cap</v>
      </c>
    </row>
    <row r="1634" spans="11:16">
      <c r="K1634" s="14" t="str">
        <v/>
      </c>
      <c r="L1634" s="14" t="str">
        <v/>
      </c>
      <c r="O1634" s="14" t="str">
        <v/>
      </c>
      <c r="P1634" s="14" t="str">
        <f ca="1"/>
        <v>Low Cap</v>
      </c>
    </row>
    <row r="1635" spans="11:16">
      <c r="K1635" s="14" t="str">
        <v/>
      </c>
      <c r="L1635" s="14" t="str">
        <v/>
      </c>
      <c r="O1635" s="14" t="str">
        <v/>
      </c>
      <c r="P1635" s="14" t="str">
        <f ca="1"/>
        <v>Low Cap</v>
      </c>
    </row>
    <row r="1636" spans="11:16">
      <c r="K1636" s="14" t="str">
        <v/>
      </c>
      <c r="L1636" s="14" t="str">
        <v/>
      </c>
      <c r="O1636" s="14" t="str">
        <v/>
      </c>
      <c r="P1636" s="14" t="str">
        <f ca="1"/>
        <v>Low Cap</v>
      </c>
    </row>
    <row r="1637" spans="11:16">
      <c r="K1637" s="14" t="str">
        <v/>
      </c>
      <c r="L1637" s="14" t="str">
        <v/>
      </c>
      <c r="O1637" s="14" t="str">
        <v/>
      </c>
      <c r="P1637" s="14" t="str">
        <f ca="1"/>
        <v>Low Cap</v>
      </c>
    </row>
    <row r="1638" spans="11:16">
      <c r="K1638" s="14" t="str">
        <v/>
      </c>
      <c r="L1638" s="14" t="str">
        <v/>
      </c>
      <c r="O1638" s="14" t="str">
        <v/>
      </c>
      <c r="P1638" s="14" t="str">
        <f ca="1"/>
        <v>Low Cap</v>
      </c>
    </row>
    <row r="1639" spans="11:16">
      <c r="K1639" s="14" t="str">
        <v/>
      </c>
      <c r="L1639" s="14" t="str">
        <v/>
      </c>
      <c r="O1639" s="14" t="str">
        <v/>
      </c>
      <c r="P1639" s="14" t="str">
        <f ca="1"/>
        <v>Low Cap</v>
      </c>
    </row>
    <row r="1640" spans="11:16">
      <c r="K1640" s="14" t="str">
        <v/>
      </c>
      <c r="L1640" s="14" t="str">
        <v/>
      </c>
      <c r="O1640" s="14" t="str">
        <v/>
      </c>
      <c r="P1640" s="14" t="str">
        <f ca="1"/>
        <v>Low Cap</v>
      </c>
    </row>
    <row r="1641" spans="11:16">
      <c r="K1641" s="14" t="str">
        <v/>
      </c>
      <c r="L1641" s="14" t="str">
        <v/>
      </c>
      <c r="O1641" s="14" t="str">
        <v/>
      </c>
      <c r="P1641" s="14" t="str">
        <f ca="1"/>
        <v>Low Cap</v>
      </c>
    </row>
    <row r="1642" spans="11:16">
      <c r="K1642" s="14" t="str">
        <v/>
      </c>
      <c r="L1642" s="14" t="str">
        <v/>
      </c>
      <c r="O1642" s="14" t="str">
        <v/>
      </c>
      <c r="P1642" s="14" t="str">
        <f ca="1"/>
        <v>Low Cap</v>
      </c>
    </row>
    <row r="1643" spans="11:16">
      <c r="K1643" s="14" t="str">
        <v/>
      </c>
      <c r="L1643" s="14" t="str">
        <v/>
      </c>
      <c r="O1643" s="14" t="str">
        <v/>
      </c>
      <c r="P1643" s="14" t="str">
        <f ca="1"/>
        <v>Low Cap</v>
      </c>
    </row>
    <row r="1644" spans="11:16">
      <c r="K1644" s="14" t="str">
        <v/>
      </c>
      <c r="L1644" s="14" t="str">
        <v/>
      </c>
      <c r="O1644" s="14" t="str">
        <v/>
      </c>
      <c r="P1644" s="14" t="str">
        <f ca="1"/>
        <v>Low Cap</v>
      </c>
    </row>
    <row r="1645" spans="11:16">
      <c r="K1645" s="14" t="str">
        <v/>
      </c>
      <c r="L1645" s="14" t="str">
        <v/>
      </c>
      <c r="O1645" s="14" t="str">
        <v/>
      </c>
      <c r="P1645" s="14" t="str">
        <f ca="1"/>
        <v>Low Cap</v>
      </c>
    </row>
    <row r="1646" spans="11:16">
      <c r="K1646" s="14" t="str">
        <v/>
      </c>
      <c r="L1646" s="14" t="str">
        <v/>
      </c>
      <c r="O1646" s="14" t="str">
        <v/>
      </c>
      <c r="P1646" s="14" t="str">
        <f ca="1"/>
        <v>Low Cap</v>
      </c>
    </row>
    <row r="1647" spans="11:16">
      <c r="K1647" s="14" t="str">
        <v/>
      </c>
      <c r="L1647" s="14" t="str">
        <v/>
      </c>
      <c r="O1647" s="14" t="str">
        <v/>
      </c>
      <c r="P1647" s="14" t="str">
        <f ca="1"/>
        <v>Low Cap</v>
      </c>
    </row>
    <row r="1648" spans="11:16">
      <c r="K1648" s="14" t="str">
        <v/>
      </c>
      <c r="L1648" s="14" t="str">
        <v/>
      </c>
      <c r="O1648" s="14" t="str">
        <v/>
      </c>
      <c r="P1648" s="14" t="str">
        <f ca="1"/>
        <v>Low Cap</v>
      </c>
    </row>
    <row r="1649" spans="11:16">
      <c r="K1649" s="14" t="str">
        <v/>
      </c>
      <c r="L1649" s="14" t="str">
        <v/>
      </c>
      <c r="O1649" s="14" t="str">
        <v/>
      </c>
      <c r="P1649" s="14" t="str">
        <f ca="1"/>
        <v>Low Cap</v>
      </c>
    </row>
    <row r="1650" spans="11:16">
      <c r="K1650" s="14" t="str">
        <v/>
      </c>
      <c r="L1650" s="14" t="str">
        <v/>
      </c>
      <c r="O1650" s="14" t="str">
        <v/>
      </c>
      <c r="P1650" s="14" t="str">
        <f ca="1"/>
        <v>Low Cap</v>
      </c>
    </row>
    <row r="1651" spans="11:16">
      <c r="K1651" s="14" t="str">
        <v/>
      </c>
      <c r="L1651" s="14" t="str">
        <v/>
      </c>
      <c r="O1651" s="14" t="str">
        <v/>
      </c>
      <c r="P1651" s="14" t="str">
        <f ca="1"/>
        <v>Low Cap</v>
      </c>
    </row>
    <row r="1652" spans="11:16">
      <c r="K1652" s="14" t="str">
        <v/>
      </c>
      <c r="L1652" s="14" t="str">
        <v/>
      </c>
      <c r="O1652" s="14" t="str">
        <v/>
      </c>
      <c r="P1652" s="14" t="str">
        <f ca="1"/>
        <v>Low Cap</v>
      </c>
    </row>
    <row r="1653" spans="11:16">
      <c r="K1653" s="14" t="str">
        <v/>
      </c>
      <c r="L1653" s="14" t="str">
        <v/>
      </c>
      <c r="O1653" s="14" t="str">
        <v/>
      </c>
      <c r="P1653" s="14" t="str">
        <f ca="1"/>
        <v>Low Cap</v>
      </c>
    </row>
    <row r="1654" spans="11:16">
      <c r="K1654" s="14" t="str">
        <v/>
      </c>
      <c r="L1654" s="14" t="str">
        <v/>
      </c>
      <c r="O1654" s="14" t="str">
        <v/>
      </c>
      <c r="P1654" s="14" t="str">
        <f ca="1"/>
        <v>Low Cap</v>
      </c>
    </row>
    <row r="1655" spans="11:16">
      <c r="K1655" s="14" t="str">
        <v/>
      </c>
      <c r="L1655" s="14" t="str">
        <v/>
      </c>
      <c r="O1655" s="14" t="str">
        <v/>
      </c>
      <c r="P1655" s="14" t="str">
        <f ca="1"/>
        <v>Low Cap</v>
      </c>
    </row>
    <row r="1656" spans="11:16">
      <c r="K1656" s="14" t="str">
        <v/>
      </c>
      <c r="L1656" s="14" t="str">
        <v/>
      </c>
      <c r="O1656" s="14" t="str">
        <v/>
      </c>
      <c r="P1656" s="14" t="str">
        <f ca="1"/>
        <v>Low Cap</v>
      </c>
    </row>
    <row r="1657" spans="11:16">
      <c r="K1657" s="14" t="str">
        <v/>
      </c>
      <c r="L1657" s="14" t="str">
        <v/>
      </c>
      <c r="O1657" s="14" t="str">
        <v/>
      </c>
      <c r="P1657" s="14" t="str">
        <f ca="1"/>
        <v>Low Cap</v>
      </c>
    </row>
    <row r="1658" spans="11:16">
      <c r="K1658" s="14" t="str">
        <v/>
      </c>
      <c r="L1658" s="14" t="str">
        <v/>
      </c>
      <c r="O1658" s="14" t="str">
        <v/>
      </c>
      <c r="P1658" s="14" t="str">
        <f ca="1"/>
        <v>Low Cap</v>
      </c>
    </row>
    <row r="1659" spans="11:16">
      <c r="K1659" s="14" t="str">
        <v/>
      </c>
      <c r="L1659" s="14" t="str">
        <v/>
      </c>
      <c r="O1659" s="14" t="str">
        <v/>
      </c>
      <c r="P1659" s="14" t="str">
        <f ca="1"/>
        <v>Low Cap</v>
      </c>
    </row>
    <row r="1660" spans="11:16">
      <c r="K1660" s="14" t="str">
        <v/>
      </c>
      <c r="L1660" s="14" t="str">
        <v/>
      </c>
      <c r="O1660" s="14" t="str">
        <v/>
      </c>
      <c r="P1660" s="14" t="str">
        <f ca="1"/>
        <v>Low Cap</v>
      </c>
    </row>
    <row r="1661" spans="11:16">
      <c r="K1661" s="14" t="str">
        <v/>
      </c>
      <c r="L1661" s="14" t="str">
        <v/>
      </c>
      <c r="O1661" s="14" t="str">
        <v/>
      </c>
      <c r="P1661" s="14" t="str">
        <f ca="1"/>
        <v>Low Cap</v>
      </c>
    </row>
    <row r="1662" spans="11:16">
      <c r="K1662" s="14" t="str">
        <v/>
      </c>
      <c r="L1662" s="14" t="str">
        <v/>
      </c>
      <c r="O1662" s="14" t="str">
        <v/>
      </c>
      <c r="P1662" s="14" t="str">
        <f ca="1"/>
        <v>Low Cap</v>
      </c>
    </row>
    <row r="1663" spans="11:16">
      <c r="K1663" s="14" t="str">
        <v/>
      </c>
      <c r="L1663" s="14" t="str">
        <v/>
      </c>
      <c r="O1663" s="14" t="str">
        <v/>
      </c>
      <c r="P1663" s="14" t="str">
        <f ca="1"/>
        <v>Low Cap</v>
      </c>
    </row>
    <row r="1664" spans="11:16">
      <c r="K1664" s="14" t="str">
        <v/>
      </c>
      <c r="L1664" s="14" t="str">
        <v/>
      </c>
      <c r="O1664" s="14" t="str">
        <v/>
      </c>
      <c r="P1664" s="14" t="str">
        <f ca="1"/>
        <v>Low Cap</v>
      </c>
    </row>
    <row r="1665" spans="11:16">
      <c r="K1665" s="14" t="str">
        <v/>
      </c>
      <c r="L1665" s="14" t="str">
        <v/>
      </c>
      <c r="O1665" s="14" t="str">
        <v/>
      </c>
      <c r="P1665" s="14" t="str">
        <f ca="1"/>
        <v>Low Cap</v>
      </c>
    </row>
    <row r="1666" spans="11:16">
      <c r="K1666" s="14" t="str">
        <v/>
      </c>
      <c r="L1666" s="14" t="str">
        <v/>
      </c>
      <c r="O1666" s="14" t="str">
        <v/>
      </c>
      <c r="P1666" s="14" t="str">
        <f ca="1"/>
        <v>Low Cap</v>
      </c>
    </row>
    <row r="1667" spans="11:16">
      <c r="K1667" s="14" t="str">
        <v/>
      </c>
      <c r="L1667" s="14" t="str">
        <v/>
      </c>
      <c r="O1667" s="14" t="str">
        <v/>
      </c>
      <c r="P1667" s="14" t="str">
        <f ca="1"/>
        <v>Low Cap</v>
      </c>
    </row>
    <row r="1668" spans="11:16">
      <c r="K1668" s="14" t="str">
        <v/>
      </c>
      <c r="L1668" s="14" t="str">
        <v/>
      </c>
      <c r="O1668" s="14" t="str">
        <v/>
      </c>
      <c r="P1668" s="14" t="str">
        <f ca="1"/>
        <v>Low Cap</v>
      </c>
    </row>
    <row r="1669" spans="11:16">
      <c r="K1669" s="14" t="str">
        <v/>
      </c>
      <c r="L1669" s="14" t="str">
        <v/>
      </c>
      <c r="O1669" s="14" t="str">
        <v/>
      </c>
      <c r="P1669" s="14" t="str">
        <f ca="1"/>
        <v>Low Cap</v>
      </c>
    </row>
    <row r="1670" spans="11:16">
      <c r="K1670" s="14" t="str">
        <v/>
      </c>
      <c r="L1670" s="14" t="str">
        <v/>
      </c>
      <c r="O1670" s="14" t="str">
        <v/>
      </c>
      <c r="P1670" s="14" t="str">
        <f ca="1"/>
        <v>Low Cap</v>
      </c>
    </row>
    <row r="1671" spans="11:16">
      <c r="K1671" s="14" t="str">
        <v/>
      </c>
      <c r="L1671" s="14" t="str">
        <v/>
      </c>
      <c r="O1671" s="14" t="str">
        <v/>
      </c>
      <c r="P1671" s="14" t="str">
        <f ca="1"/>
        <v>Low Cap</v>
      </c>
    </row>
    <row r="1672" spans="11:16">
      <c r="K1672" s="14" t="str">
        <v/>
      </c>
      <c r="L1672" s="14" t="str">
        <v/>
      </c>
      <c r="O1672" s="14" t="str">
        <v/>
      </c>
      <c r="P1672" s="14" t="str">
        <f ca="1"/>
        <v>Low Cap</v>
      </c>
    </row>
    <row r="1673" spans="11:16">
      <c r="K1673" s="14" t="str">
        <v/>
      </c>
      <c r="L1673" s="14" t="str">
        <v/>
      </c>
      <c r="O1673" s="14" t="str">
        <v/>
      </c>
      <c r="P1673" s="14" t="str">
        <f ca="1"/>
        <v>Low Cap</v>
      </c>
    </row>
    <row r="1674" spans="11:16">
      <c r="K1674" s="14" t="str">
        <v/>
      </c>
      <c r="L1674" s="14" t="str">
        <v/>
      </c>
      <c r="O1674" s="14" t="str">
        <v/>
      </c>
      <c r="P1674" s="14" t="str">
        <f ca="1"/>
        <v>Low Cap</v>
      </c>
    </row>
    <row r="1675" spans="11:16">
      <c r="K1675" s="14" t="str">
        <v/>
      </c>
      <c r="L1675" s="14" t="str">
        <v/>
      </c>
      <c r="O1675" s="14" t="str">
        <v/>
      </c>
      <c r="P1675" s="14" t="str">
        <f ca="1"/>
        <v>Low Cap</v>
      </c>
    </row>
    <row r="1676" spans="11:16">
      <c r="K1676" s="14" t="str">
        <v/>
      </c>
      <c r="L1676" s="14" t="str">
        <v/>
      </c>
      <c r="O1676" s="14" t="str">
        <v/>
      </c>
      <c r="P1676" s="14" t="str">
        <f ca="1"/>
        <v>Low Cap</v>
      </c>
    </row>
    <row r="1677" spans="11:16">
      <c r="K1677" s="14" t="str">
        <v/>
      </c>
      <c r="L1677" s="14" t="str">
        <v/>
      </c>
      <c r="O1677" s="14" t="str">
        <v/>
      </c>
      <c r="P1677" s="14" t="str">
        <f ca="1"/>
        <v>Low Cap</v>
      </c>
    </row>
    <row r="1678" spans="11:16">
      <c r="K1678" s="14" t="str">
        <v/>
      </c>
      <c r="L1678" s="14" t="str">
        <v/>
      </c>
      <c r="O1678" s="14" t="str">
        <v/>
      </c>
      <c r="P1678" s="14" t="str">
        <f ca="1"/>
        <v>Low Cap</v>
      </c>
    </row>
    <row r="1679" spans="11:16">
      <c r="K1679" s="14" t="str">
        <v/>
      </c>
      <c r="L1679" s="14" t="str">
        <v/>
      </c>
      <c r="O1679" s="14" t="str">
        <v/>
      </c>
      <c r="P1679" s="14" t="str">
        <f ca="1"/>
        <v>Low Cap</v>
      </c>
    </row>
    <row r="1680" spans="11:16">
      <c r="K1680" s="14" t="str">
        <v/>
      </c>
      <c r="L1680" s="14" t="str">
        <v/>
      </c>
      <c r="O1680" s="14" t="str">
        <v/>
      </c>
      <c r="P1680" s="14" t="str">
        <f ca="1"/>
        <v>Low Cap</v>
      </c>
    </row>
    <row r="1681" spans="11:16">
      <c r="K1681" s="14" t="str">
        <v/>
      </c>
      <c r="L1681" s="14" t="str">
        <v/>
      </c>
      <c r="O1681" s="14" t="str">
        <v/>
      </c>
      <c r="P1681" s="14" t="str">
        <f ca="1"/>
        <v>Low Cap</v>
      </c>
    </row>
    <row r="1682" spans="11:16">
      <c r="K1682" s="14" t="str">
        <v/>
      </c>
      <c r="L1682" s="14" t="str">
        <v/>
      </c>
      <c r="O1682" s="14" t="str">
        <v/>
      </c>
      <c r="P1682" s="14" t="str">
        <f ca="1"/>
        <v>Low Cap</v>
      </c>
    </row>
    <row r="1683" spans="11:16">
      <c r="K1683" s="14" t="str">
        <v/>
      </c>
      <c r="L1683" s="14" t="str">
        <v/>
      </c>
      <c r="O1683" s="14" t="str">
        <v/>
      </c>
      <c r="P1683" s="14" t="str">
        <f ca="1"/>
        <v>Low Cap</v>
      </c>
    </row>
    <row r="1684" spans="11:16">
      <c r="K1684" s="14" t="str">
        <v/>
      </c>
      <c r="L1684" s="14" t="str">
        <v/>
      </c>
      <c r="O1684" s="14" t="str">
        <v/>
      </c>
      <c r="P1684" s="14" t="str">
        <f ca="1"/>
        <v>Low Cap</v>
      </c>
    </row>
    <row r="1685" spans="11:16">
      <c r="K1685" s="14" t="str">
        <v/>
      </c>
      <c r="L1685" s="14" t="str">
        <v/>
      </c>
      <c r="O1685" s="14" t="str">
        <v/>
      </c>
      <c r="P1685" s="14" t="str">
        <f ca="1"/>
        <v>Low Cap</v>
      </c>
    </row>
    <row r="1686" spans="11:16">
      <c r="K1686" s="14" t="str">
        <v/>
      </c>
      <c r="L1686" s="14" t="str">
        <v/>
      </c>
      <c r="O1686" s="14" t="str">
        <v/>
      </c>
      <c r="P1686" s="14" t="str">
        <f ca="1"/>
        <v>Low Cap</v>
      </c>
    </row>
    <row r="1687" spans="11:16">
      <c r="K1687" s="14" t="str">
        <v/>
      </c>
      <c r="L1687" s="14" t="str">
        <v/>
      </c>
      <c r="O1687" s="14" t="str">
        <v/>
      </c>
      <c r="P1687" s="14" t="str">
        <f ca="1"/>
        <v>Low Cap</v>
      </c>
    </row>
    <row r="1688" spans="11:16">
      <c r="K1688" s="14" t="str">
        <v/>
      </c>
      <c r="L1688" s="14" t="str">
        <v/>
      </c>
      <c r="O1688" s="14" t="str">
        <v/>
      </c>
      <c r="P1688" s="14" t="str">
        <f ca="1"/>
        <v>Low Cap</v>
      </c>
    </row>
    <row r="1689" spans="11:16">
      <c r="K1689" s="14" t="str">
        <v/>
      </c>
      <c r="L1689" s="14" t="str">
        <v/>
      </c>
      <c r="O1689" s="14" t="str">
        <v/>
      </c>
      <c r="P1689" s="14" t="str">
        <f ca="1"/>
        <v>Low Cap</v>
      </c>
    </row>
    <row r="1690" spans="11:16">
      <c r="K1690" s="14" t="str">
        <v/>
      </c>
      <c r="L1690" s="14" t="str">
        <v/>
      </c>
      <c r="O1690" s="14" t="str">
        <v/>
      </c>
      <c r="P1690" s="14" t="str">
        <f ca="1"/>
        <v>Low Cap</v>
      </c>
    </row>
    <row r="1691" spans="11:16">
      <c r="K1691" s="14" t="str">
        <v/>
      </c>
      <c r="L1691" s="14" t="str">
        <v/>
      </c>
      <c r="O1691" s="14" t="str">
        <v/>
      </c>
      <c r="P1691" s="14" t="str">
        <f ca="1"/>
        <v>Low Cap</v>
      </c>
    </row>
    <row r="1692" spans="11:16">
      <c r="K1692" s="14" t="str">
        <v/>
      </c>
      <c r="L1692" s="14" t="str">
        <v/>
      </c>
      <c r="O1692" s="14" t="str">
        <v/>
      </c>
      <c r="P1692" s="14" t="str">
        <f ca="1"/>
        <v>Low Cap</v>
      </c>
    </row>
    <row r="1693" spans="11:16">
      <c r="K1693" s="14" t="str">
        <v/>
      </c>
      <c r="L1693" s="14" t="str">
        <v/>
      </c>
      <c r="O1693" s="14" t="str">
        <v/>
      </c>
      <c r="P1693" s="14" t="str">
        <f ca="1"/>
        <v>Low Cap</v>
      </c>
    </row>
    <row r="1694" spans="11:16">
      <c r="K1694" s="14" t="str">
        <v/>
      </c>
      <c r="L1694" s="14" t="str">
        <v/>
      </c>
      <c r="O1694" s="14" t="str">
        <v/>
      </c>
      <c r="P1694" s="14" t="str">
        <f ca="1"/>
        <v>Low Cap</v>
      </c>
    </row>
    <row r="1695" spans="11:16">
      <c r="K1695" s="14" t="str">
        <v/>
      </c>
      <c r="L1695" s="14" t="str">
        <v/>
      </c>
      <c r="O1695" s="14" t="str">
        <v/>
      </c>
      <c r="P1695" s="14" t="str">
        <f ca="1"/>
        <v>Low Cap</v>
      </c>
    </row>
    <row r="1696" spans="11:16">
      <c r="K1696" s="14" t="str">
        <v/>
      </c>
      <c r="L1696" s="14" t="str">
        <v/>
      </c>
      <c r="O1696" s="14" t="str">
        <v/>
      </c>
      <c r="P1696" s="14" t="str">
        <f ca="1"/>
        <v>Low Cap</v>
      </c>
    </row>
    <row r="1697" spans="11:16">
      <c r="K1697" s="14" t="str">
        <v/>
      </c>
      <c r="L1697" s="14" t="str">
        <v/>
      </c>
      <c r="O1697" s="14" t="str">
        <v/>
      </c>
      <c r="P1697" s="14" t="str">
        <f ca="1"/>
        <v>Low Cap</v>
      </c>
    </row>
    <row r="1698" spans="11:16">
      <c r="K1698" s="14" t="str">
        <v/>
      </c>
      <c r="L1698" s="14" t="str">
        <v/>
      </c>
      <c r="O1698" s="14" t="str">
        <v/>
      </c>
      <c r="P1698" s="14" t="str">
        <f ca="1"/>
        <v>Low Cap</v>
      </c>
    </row>
    <row r="1699" spans="11:16">
      <c r="K1699" s="14" t="str">
        <v/>
      </c>
      <c r="L1699" s="14" t="str">
        <v/>
      </c>
      <c r="O1699" s="14" t="str">
        <v/>
      </c>
      <c r="P1699" s="14" t="str">
        <f ca="1"/>
        <v>Low Cap</v>
      </c>
    </row>
    <row r="1700" spans="11:16">
      <c r="K1700" s="14" t="str">
        <v/>
      </c>
      <c r="L1700" s="14" t="str">
        <v/>
      </c>
      <c r="O1700" s="14" t="str">
        <v/>
      </c>
      <c r="P1700" s="14" t="str">
        <f ca="1"/>
        <v>Low Cap</v>
      </c>
    </row>
    <row r="1701" spans="11:16">
      <c r="K1701" s="14" t="str">
        <v/>
      </c>
      <c r="L1701" s="14" t="str">
        <v/>
      </c>
      <c r="O1701" s="14" t="str">
        <v/>
      </c>
      <c r="P1701" s="14" t="str">
        <f ca="1"/>
        <v>Low Cap</v>
      </c>
    </row>
    <row r="1702" spans="11:16">
      <c r="K1702" s="14" t="str">
        <v/>
      </c>
      <c r="L1702" s="14" t="str">
        <v/>
      </c>
      <c r="O1702" s="14" t="str">
        <v/>
      </c>
      <c r="P1702" s="14" t="str">
        <f ca="1"/>
        <v>Low Cap</v>
      </c>
    </row>
    <row r="1703" spans="11:16">
      <c r="K1703" s="14" t="str">
        <v/>
      </c>
      <c r="L1703" s="14" t="str">
        <v/>
      </c>
      <c r="O1703" s="14" t="str">
        <v/>
      </c>
      <c r="P1703" s="14" t="str">
        <f ca="1"/>
        <v>Low Cap</v>
      </c>
    </row>
    <row r="1704" spans="11:16">
      <c r="K1704" s="14" t="str">
        <v/>
      </c>
      <c r="L1704" s="14" t="str">
        <v/>
      </c>
      <c r="O1704" s="14" t="str">
        <v/>
      </c>
      <c r="P1704" s="14" t="str">
        <f ca="1"/>
        <v>Low Cap</v>
      </c>
    </row>
    <row r="1705" spans="11:16">
      <c r="K1705" s="14" t="str">
        <v/>
      </c>
      <c r="L1705" s="14" t="str">
        <v/>
      </c>
      <c r="O1705" s="14" t="str">
        <v/>
      </c>
      <c r="P1705" s="14" t="str">
        <f ca="1"/>
        <v>Low Cap</v>
      </c>
    </row>
    <row r="1706" spans="11:16">
      <c r="K1706" s="14" t="str">
        <v/>
      </c>
      <c r="L1706" s="14" t="str">
        <v/>
      </c>
      <c r="O1706" s="14" t="str">
        <v/>
      </c>
      <c r="P1706" s="14" t="str">
        <f ca="1"/>
        <v>Low Cap</v>
      </c>
    </row>
    <row r="1707" spans="11:16">
      <c r="K1707" s="14" t="str">
        <v/>
      </c>
      <c r="L1707" s="14" t="str">
        <v/>
      </c>
      <c r="O1707" s="14" t="str">
        <v/>
      </c>
      <c r="P1707" s="14" t="str">
        <f ca="1"/>
        <v>Low Cap</v>
      </c>
    </row>
    <row r="1708" spans="11:16">
      <c r="K1708" s="14" t="str">
        <v/>
      </c>
      <c r="L1708" s="14" t="str">
        <v/>
      </c>
      <c r="O1708" s="14" t="str">
        <v/>
      </c>
      <c r="P1708" s="14" t="str">
        <f ca="1"/>
        <v>Low Cap</v>
      </c>
    </row>
    <row r="1709" spans="11:16">
      <c r="K1709" s="14" t="str">
        <v/>
      </c>
      <c r="L1709" s="14" t="str">
        <v/>
      </c>
      <c r="O1709" s="14" t="str">
        <v/>
      </c>
      <c r="P1709" s="14" t="str">
        <f ca="1"/>
        <v>Low Cap</v>
      </c>
    </row>
    <row r="1710" spans="11:16">
      <c r="K1710" s="14" t="str">
        <v/>
      </c>
      <c r="L1710" s="14" t="str">
        <v/>
      </c>
      <c r="O1710" s="14" t="str">
        <v/>
      </c>
      <c r="P1710" s="14" t="str">
        <f ca="1"/>
        <v>Low Cap</v>
      </c>
    </row>
    <row r="1711" spans="11:16">
      <c r="K1711" s="14" t="str">
        <v/>
      </c>
      <c r="L1711" s="14" t="str">
        <v/>
      </c>
      <c r="O1711" s="14" t="str">
        <v/>
      </c>
      <c r="P1711" s="14" t="str">
        <f ca="1"/>
        <v>Low Cap</v>
      </c>
    </row>
    <row r="1712" spans="11:16">
      <c r="K1712" s="14" t="str">
        <v/>
      </c>
      <c r="L1712" s="14" t="str">
        <v/>
      </c>
      <c r="O1712" s="14" t="str">
        <v/>
      </c>
      <c r="P1712" s="14" t="str">
        <f ca="1"/>
        <v>Low Cap</v>
      </c>
    </row>
    <row r="1713" spans="11:16">
      <c r="K1713" s="14" t="str">
        <v/>
      </c>
      <c r="L1713" s="14" t="str">
        <v/>
      </c>
      <c r="O1713" s="14" t="str">
        <v/>
      </c>
      <c r="P1713" s="14" t="str">
        <f ca="1"/>
        <v>Low Cap</v>
      </c>
    </row>
    <row r="1714" spans="11:16">
      <c r="K1714" s="14" t="str">
        <v/>
      </c>
      <c r="L1714" s="14" t="str">
        <v/>
      </c>
      <c r="O1714" s="14" t="str">
        <v/>
      </c>
      <c r="P1714" s="14" t="str">
        <f ca="1"/>
        <v>Low Cap</v>
      </c>
    </row>
    <row r="1715" spans="11:16">
      <c r="K1715" s="14" t="str">
        <v/>
      </c>
      <c r="L1715" s="14" t="str">
        <v/>
      </c>
      <c r="O1715" s="14" t="str">
        <v/>
      </c>
      <c r="P1715" s="14" t="str">
        <f ca="1"/>
        <v>Low Cap</v>
      </c>
    </row>
    <row r="1716" spans="11:16">
      <c r="K1716" s="14" t="str">
        <v/>
      </c>
      <c r="L1716" s="14" t="str">
        <v/>
      </c>
      <c r="O1716" s="14" t="str">
        <v/>
      </c>
      <c r="P1716" s="14" t="str">
        <f ca="1"/>
        <v>Low Cap</v>
      </c>
    </row>
    <row r="1717" spans="11:16">
      <c r="K1717" s="14" t="str">
        <v/>
      </c>
      <c r="L1717" s="14" t="str">
        <v/>
      </c>
      <c r="O1717" s="14" t="str">
        <v/>
      </c>
      <c r="P1717" s="14" t="str">
        <f ca="1"/>
        <v>Low Cap</v>
      </c>
    </row>
    <row r="1718" spans="11:16">
      <c r="K1718" s="14" t="str">
        <v/>
      </c>
      <c r="L1718" s="14" t="str">
        <v/>
      </c>
      <c r="O1718" s="14" t="str">
        <v/>
      </c>
      <c r="P1718" s="14" t="str">
        <f ca="1"/>
        <v>Low Cap</v>
      </c>
    </row>
    <row r="1719" spans="11:16">
      <c r="K1719" s="14" t="str">
        <v/>
      </c>
      <c r="L1719" s="14" t="str">
        <v/>
      </c>
      <c r="O1719" s="14" t="str">
        <v/>
      </c>
      <c r="P1719" s="14" t="str">
        <f ca="1"/>
        <v>Low Cap</v>
      </c>
    </row>
    <row r="1720" spans="11:16">
      <c r="K1720" s="14" t="str">
        <v/>
      </c>
      <c r="L1720" s="14" t="str">
        <v/>
      </c>
      <c r="O1720" s="14" t="str">
        <v/>
      </c>
      <c r="P1720" s="14" t="str">
        <f ca="1"/>
        <v>Low Cap</v>
      </c>
    </row>
    <row r="1721" spans="11:16">
      <c r="K1721" s="14" t="str">
        <v/>
      </c>
      <c r="L1721" s="14" t="str">
        <v/>
      </c>
      <c r="O1721" s="14" t="str">
        <v/>
      </c>
      <c r="P1721" s="14" t="str">
        <f ca="1"/>
        <v>Low Cap</v>
      </c>
    </row>
    <row r="1722" spans="11:16">
      <c r="K1722" s="14" t="str">
        <v/>
      </c>
      <c r="L1722" s="14" t="str">
        <v/>
      </c>
      <c r="O1722" s="14" t="str">
        <v/>
      </c>
      <c r="P1722" s="14" t="str">
        <f ca="1"/>
        <v>Low Cap</v>
      </c>
    </row>
    <row r="1723" spans="11:16">
      <c r="K1723" s="14" t="str">
        <v/>
      </c>
      <c r="L1723" s="14" t="str">
        <v/>
      </c>
      <c r="O1723" s="14" t="str">
        <v/>
      </c>
      <c r="P1723" s="14" t="str">
        <f ca="1"/>
        <v>Low Cap</v>
      </c>
    </row>
    <row r="1724" spans="11:16">
      <c r="K1724" s="14" t="str">
        <v/>
      </c>
      <c r="L1724" s="14" t="str">
        <v/>
      </c>
      <c r="O1724" s="14" t="str">
        <v/>
      </c>
      <c r="P1724" s="14" t="str">
        <f ca="1"/>
        <v>Low Cap</v>
      </c>
    </row>
    <row r="1725" spans="11:16">
      <c r="K1725" s="14" t="str">
        <v/>
      </c>
      <c r="L1725" s="14" t="str">
        <v/>
      </c>
      <c r="O1725" s="14" t="str">
        <v/>
      </c>
      <c r="P1725" s="14" t="str">
        <f ca="1"/>
        <v>Low Cap</v>
      </c>
    </row>
    <row r="1726" spans="11:16">
      <c r="K1726" s="14" t="str">
        <v/>
      </c>
      <c r="L1726" s="14" t="str">
        <v/>
      </c>
      <c r="O1726" s="14" t="str">
        <v/>
      </c>
      <c r="P1726" s="14" t="str">
        <f ca="1"/>
        <v>Low Cap</v>
      </c>
    </row>
    <row r="1727" spans="11:16">
      <c r="K1727" s="14" t="str">
        <v/>
      </c>
      <c r="L1727" s="14" t="str">
        <v/>
      </c>
      <c r="O1727" s="14" t="str">
        <v/>
      </c>
      <c r="P1727" s="14" t="str">
        <f ca="1"/>
        <v>Low Cap</v>
      </c>
    </row>
    <row r="1728" spans="11:16">
      <c r="K1728" s="14" t="str">
        <v/>
      </c>
      <c r="L1728" s="14" t="str">
        <v/>
      </c>
      <c r="O1728" s="14" t="str">
        <v/>
      </c>
      <c r="P1728" s="14" t="str">
        <f ca="1"/>
        <v>Low Cap</v>
      </c>
    </row>
    <row r="1729" spans="11:16">
      <c r="K1729" s="14" t="str">
        <v/>
      </c>
      <c r="L1729" s="14" t="str">
        <v/>
      </c>
      <c r="O1729" s="14" t="str">
        <v/>
      </c>
      <c r="P1729" s="14" t="str">
        <f ca="1"/>
        <v>Low Cap</v>
      </c>
    </row>
    <row r="1730" spans="11:16">
      <c r="K1730" s="14" t="str">
        <v/>
      </c>
      <c r="L1730" s="14" t="str">
        <v/>
      </c>
      <c r="O1730" s="14" t="str">
        <v/>
      </c>
      <c r="P1730" s="14" t="str">
        <f ca="1"/>
        <v>Low Cap</v>
      </c>
    </row>
    <row r="1731" spans="11:16">
      <c r="K1731" s="14" t="str">
        <v/>
      </c>
      <c r="L1731" s="14" t="str">
        <v/>
      </c>
      <c r="O1731" s="14" t="str">
        <v/>
      </c>
      <c r="P1731" s="14" t="str">
        <f ca="1"/>
        <v>Low Cap</v>
      </c>
    </row>
    <row r="1732" spans="11:16">
      <c r="K1732" s="14" t="str">
        <v/>
      </c>
      <c r="L1732" s="14" t="str">
        <v/>
      </c>
      <c r="O1732" s="14" t="str">
        <v/>
      </c>
      <c r="P1732" s="14" t="str">
        <f ca="1"/>
        <v>Low Cap</v>
      </c>
    </row>
    <row r="1733" spans="11:16">
      <c r="K1733" s="14" t="str">
        <v/>
      </c>
      <c r="L1733" s="14" t="str">
        <v/>
      </c>
      <c r="O1733" s="14" t="str">
        <v/>
      </c>
      <c r="P1733" s="14" t="str">
        <f ca="1"/>
        <v>Low Cap</v>
      </c>
    </row>
    <row r="1734" spans="11:16">
      <c r="K1734" s="14" t="str">
        <v/>
      </c>
      <c r="L1734" s="14" t="str">
        <v/>
      </c>
      <c r="O1734" s="14" t="str">
        <v/>
      </c>
      <c r="P1734" s="14" t="str">
        <f ca="1"/>
        <v>Low Cap</v>
      </c>
    </row>
    <row r="1735" spans="11:16">
      <c r="K1735" s="14" t="str">
        <v/>
      </c>
      <c r="L1735" s="14" t="str">
        <v/>
      </c>
      <c r="O1735" s="14" t="str">
        <v/>
      </c>
      <c r="P1735" s="14" t="str">
        <f ca="1"/>
        <v>Low Cap</v>
      </c>
    </row>
    <row r="1736" spans="11:16">
      <c r="K1736" s="14" t="str">
        <v/>
      </c>
      <c r="L1736" s="14" t="str">
        <v/>
      </c>
      <c r="O1736" s="14" t="str">
        <v/>
      </c>
      <c r="P1736" s="14" t="str">
        <f ca="1"/>
        <v>Low Cap</v>
      </c>
    </row>
    <row r="1737" spans="11:16">
      <c r="K1737" s="14" t="str">
        <v/>
      </c>
      <c r="L1737" s="14" t="str">
        <v/>
      </c>
      <c r="O1737" s="14" t="str">
        <v/>
      </c>
      <c r="P1737" s="14" t="str">
        <f ca="1"/>
        <v>Low Cap</v>
      </c>
    </row>
    <row r="1738" spans="11:16">
      <c r="K1738" s="14" t="str">
        <v/>
      </c>
      <c r="L1738" s="14" t="str">
        <v/>
      </c>
      <c r="O1738" s="14" t="str">
        <v/>
      </c>
      <c r="P1738" s="14" t="str">
        <f ca="1"/>
        <v>Low Cap</v>
      </c>
    </row>
    <row r="1739" spans="11:16">
      <c r="K1739" s="14" t="str">
        <v/>
      </c>
      <c r="L1739" s="14" t="str">
        <v/>
      </c>
      <c r="O1739" s="14" t="str">
        <v/>
      </c>
      <c r="P1739" s="14" t="str">
        <f ca="1"/>
        <v>Low Cap</v>
      </c>
    </row>
    <row r="1740" spans="11:16">
      <c r="K1740" s="14" t="str">
        <v/>
      </c>
      <c r="L1740" s="14" t="str">
        <v/>
      </c>
      <c r="O1740" s="14" t="str">
        <v/>
      </c>
      <c r="P1740" s="14" t="str">
        <f ca="1"/>
        <v>Low Cap</v>
      </c>
    </row>
    <row r="1741" spans="11:16">
      <c r="K1741" s="14" t="str">
        <v/>
      </c>
      <c r="L1741" s="14" t="str">
        <v/>
      </c>
      <c r="O1741" s="14" t="str">
        <v/>
      </c>
      <c r="P1741" s="14" t="str">
        <f ca="1"/>
        <v>Low Cap</v>
      </c>
    </row>
    <row r="1742" spans="11:16">
      <c r="K1742" s="14" t="str">
        <v/>
      </c>
      <c r="L1742" s="14" t="str">
        <v/>
      </c>
      <c r="O1742" s="14" t="str">
        <v/>
      </c>
      <c r="P1742" s="14" t="str">
        <f ca="1"/>
        <v>Low Cap</v>
      </c>
    </row>
    <row r="1743" spans="11:16">
      <c r="K1743" s="14" t="str">
        <v/>
      </c>
      <c r="L1743" s="14" t="str">
        <v/>
      </c>
      <c r="O1743" s="14" t="str">
        <v/>
      </c>
      <c r="P1743" s="14" t="str">
        <f ca="1"/>
        <v>Low Cap</v>
      </c>
    </row>
    <row r="1744" spans="11:16">
      <c r="K1744" s="14" t="str">
        <v/>
      </c>
      <c r="L1744" s="14" t="str">
        <v/>
      </c>
      <c r="O1744" s="14" t="str">
        <v/>
      </c>
      <c r="P1744" s="14" t="str">
        <f ca="1"/>
        <v>Low Cap</v>
      </c>
    </row>
    <row r="1745" spans="11:16">
      <c r="K1745" s="14" t="str">
        <v/>
      </c>
      <c r="L1745" s="14" t="str">
        <v/>
      </c>
      <c r="O1745" s="14" t="str">
        <v/>
      </c>
      <c r="P1745" s="14" t="str">
        <f ca="1"/>
        <v>Low Cap</v>
      </c>
    </row>
    <row r="1746" spans="11:16">
      <c r="K1746" s="14" t="str">
        <v/>
      </c>
      <c r="L1746" s="14" t="str">
        <v/>
      </c>
      <c r="O1746" s="14" t="str">
        <v/>
      </c>
      <c r="P1746" s="14" t="str">
        <f ca="1"/>
        <v>Low Cap</v>
      </c>
    </row>
    <row r="1747" spans="11:16">
      <c r="K1747" s="14" t="str">
        <v/>
      </c>
      <c r="L1747" s="14" t="str">
        <v/>
      </c>
      <c r="O1747" s="14" t="str">
        <v/>
      </c>
      <c r="P1747" s="14" t="str">
        <f ca="1"/>
        <v>Low Cap</v>
      </c>
    </row>
    <row r="1748" spans="11:16">
      <c r="K1748" s="14" t="str">
        <v/>
      </c>
      <c r="L1748" s="14" t="str">
        <v/>
      </c>
      <c r="O1748" s="14" t="str">
        <v/>
      </c>
      <c r="P1748" s="14" t="str">
        <f ca="1"/>
        <v>Low Cap</v>
      </c>
    </row>
    <row r="1749" spans="11:16">
      <c r="K1749" s="14" t="str">
        <v/>
      </c>
      <c r="L1749" s="14" t="str">
        <v/>
      </c>
      <c r="O1749" s="14" t="str">
        <v/>
      </c>
      <c r="P1749" s="14" t="str">
        <f ca="1"/>
        <v>Low Cap</v>
      </c>
    </row>
    <row r="1750" spans="11:16">
      <c r="K1750" s="14" t="str">
        <v/>
      </c>
      <c r="L1750" s="14" t="str">
        <v/>
      </c>
      <c r="O1750" s="14" t="str">
        <v/>
      </c>
      <c r="P1750" s="14" t="str">
        <f ca="1"/>
        <v>Low Cap</v>
      </c>
    </row>
    <row r="1751" spans="11:16">
      <c r="K1751" s="14" t="str">
        <v/>
      </c>
      <c r="L1751" s="14" t="str">
        <v/>
      </c>
      <c r="O1751" s="14" t="str">
        <v/>
      </c>
      <c r="P1751" s="14" t="str">
        <f ca="1"/>
        <v>Low Cap</v>
      </c>
    </row>
    <row r="1752" spans="11:16">
      <c r="K1752" s="14" t="str">
        <v/>
      </c>
      <c r="L1752" s="14" t="str">
        <v/>
      </c>
      <c r="O1752" s="14" t="str">
        <v/>
      </c>
      <c r="P1752" s="14" t="str">
        <f ca="1"/>
        <v>Low Cap</v>
      </c>
    </row>
    <row r="1753" spans="11:16">
      <c r="K1753" s="14" t="str">
        <v/>
      </c>
      <c r="L1753" s="14" t="str">
        <v/>
      </c>
      <c r="O1753" s="14" t="str">
        <v/>
      </c>
      <c r="P1753" s="14" t="str">
        <f ca="1"/>
        <v>Low Cap</v>
      </c>
    </row>
    <row r="1754" spans="11:16">
      <c r="K1754" s="14" t="str">
        <v/>
      </c>
      <c r="L1754" s="14" t="str">
        <v/>
      </c>
      <c r="O1754" s="14" t="str">
        <v/>
      </c>
      <c r="P1754" s="14" t="str">
        <f ca="1"/>
        <v>Low Cap</v>
      </c>
    </row>
    <row r="1755" spans="11:16">
      <c r="K1755" s="14" t="str">
        <v/>
      </c>
      <c r="L1755" s="14" t="str">
        <v/>
      </c>
      <c r="O1755" s="14" t="str">
        <v/>
      </c>
      <c r="P1755" s="14" t="str">
        <f ca="1"/>
        <v>Low Cap</v>
      </c>
    </row>
    <row r="1756" spans="11:16">
      <c r="K1756" s="14" t="str">
        <v/>
      </c>
      <c r="L1756" s="14" t="str">
        <v/>
      </c>
      <c r="O1756" s="14" t="str">
        <v/>
      </c>
      <c r="P1756" s="14" t="str">
        <f ca="1"/>
        <v>Low Cap</v>
      </c>
    </row>
    <row r="1757" spans="11:16">
      <c r="K1757" s="14" t="str">
        <v/>
      </c>
      <c r="L1757" s="14" t="str">
        <v/>
      </c>
      <c r="O1757" s="14" t="str">
        <v/>
      </c>
      <c r="P1757" s="14" t="str">
        <f ca="1"/>
        <v>Low Cap</v>
      </c>
    </row>
    <row r="1758" spans="11:16">
      <c r="K1758" s="14" t="str">
        <v/>
      </c>
      <c r="L1758" s="14" t="str">
        <v/>
      </c>
      <c r="O1758" s="14" t="str">
        <v/>
      </c>
      <c r="P1758" s="14" t="str">
        <f ca="1"/>
        <v>Low Cap</v>
      </c>
    </row>
    <row r="1759" spans="11:16">
      <c r="K1759" s="14" t="str">
        <v/>
      </c>
      <c r="L1759" s="14" t="str">
        <v/>
      </c>
      <c r="O1759" s="14" t="str">
        <v/>
      </c>
      <c r="P1759" s="14" t="str">
        <f ca="1"/>
        <v>Low Cap</v>
      </c>
    </row>
    <row r="1760" spans="11:16">
      <c r="K1760" s="14" t="str">
        <v/>
      </c>
      <c r="L1760" s="14" t="str">
        <v/>
      </c>
      <c r="O1760" s="14" t="str">
        <v/>
      </c>
      <c r="P1760" s="14" t="str">
        <f ca="1"/>
        <v>Low Cap</v>
      </c>
    </row>
    <row r="1761" spans="11:16">
      <c r="K1761" s="14" t="str">
        <v/>
      </c>
      <c r="L1761" s="14" t="str">
        <v/>
      </c>
      <c r="O1761" s="14" t="str">
        <v/>
      </c>
      <c r="P1761" s="14" t="str">
        <f ca="1"/>
        <v>Low Cap</v>
      </c>
    </row>
    <row r="1762" spans="11:16">
      <c r="K1762" s="14" t="str">
        <v/>
      </c>
      <c r="L1762" s="14" t="str">
        <v/>
      </c>
      <c r="O1762" s="14" t="str">
        <v/>
      </c>
      <c r="P1762" s="14" t="str">
        <f ca="1"/>
        <v>Low Cap</v>
      </c>
    </row>
    <row r="1763" spans="11:16">
      <c r="K1763" s="14" t="str">
        <v/>
      </c>
      <c r="L1763" s="14" t="str">
        <v/>
      </c>
      <c r="O1763" s="14" t="str">
        <v/>
      </c>
      <c r="P1763" s="14" t="str">
        <f ca="1"/>
        <v>Low Cap</v>
      </c>
    </row>
    <row r="1764" spans="11:16">
      <c r="K1764" s="14" t="str">
        <v/>
      </c>
      <c r="L1764" s="14" t="str">
        <v/>
      </c>
      <c r="O1764" s="14" t="str">
        <v/>
      </c>
      <c r="P1764" s="14" t="str">
        <f ca="1"/>
        <v>Low Cap</v>
      </c>
    </row>
    <row r="1765" spans="11:16">
      <c r="K1765" s="14" t="str">
        <v/>
      </c>
      <c r="L1765" s="14" t="str">
        <v/>
      </c>
      <c r="O1765" s="14" t="str">
        <v/>
      </c>
      <c r="P1765" s="14" t="str">
        <f ca="1"/>
        <v>Low Cap</v>
      </c>
    </row>
    <row r="1766" spans="11:16">
      <c r="K1766" s="14" t="str">
        <v/>
      </c>
      <c r="L1766" s="14" t="str">
        <v/>
      </c>
      <c r="O1766" s="14" t="str">
        <v/>
      </c>
      <c r="P1766" s="14" t="str">
        <f ca="1"/>
        <v>Low Cap</v>
      </c>
    </row>
    <row r="1767" spans="11:16">
      <c r="K1767" s="14" t="str">
        <v/>
      </c>
      <c r="L1767" s="14" t="str">
        <v/>
      </c>
      <c r="O1767" s="14" t="str">
        <v/>
      </c>
      <c r="P1767" s="14" t="str">
        <f ca="1"/>
        <v>Low Cap</v>
      </c>
    </row>
    <row r="1768" spans="11:16">
      <c r="K1768" s="14" t="str">
        <v/>
      </c>
      <c r="L1768" s="14" t="str">
        <v/>
      </c>
      <c r="O1768" s="14" t="str">
        <v/>
      </c>
      <c r="P1768" s="14" t="str">
        <f ca="1"/>
        <v>Low Cap</v>
      </c>
    </row>
    <row r="1769" spans="11:16">
      <c r="K1769" s="14" t="str">
        <v/>
      </c>
      <c r="L1769" s="14" t="str">
        <v/>
      </c>
      <c r="O1769" s="14" t="str">
        <v/>
      </c>
      <c r="P1769" s="14" t="str">
        <f ca="1"/>
        <v>Low Cap</v>
      </c>
    </row>
    <row r="1770" spans="11:16">
      <c r="K1770" s="14" t="str">
        <v/>
      </c>
      <c r="L1770" s="14" t="str">
        <v/>
      </c>
      <c r="O1770" s="14" t="str">
        <v/>
      </c>
      <c r="P1770" s="14" t="str">
        <f ca="1"/>
        <v>Low Cap</v>
      </c>
    </row>
    <row r="1771" spans="11:16">
      <c r="K1771" s="14" t="str">
        <v/>
      </c>
      <c r="L1771" s="14" t="str">
        <v/>
      </c>
      <c r="O1771" s="14" t="str">
        <v/>
      </c>
      <c r="P1771" s="14" t="str">
        <f ca="1"/>
        <v>Low Cap</v>
      </c>
    </row>
    <row r="1772" spans="11:16">
      <c r="K1772" s="14" t="str">
        <v/>
      </c>
      <c r="L1772" s="14" t="str">
        <v/>
      </c>
      <c r="O1772" s="14" t="str">
        <v/>
      </c>
      <c r="P1772" s="14" t="str">
        <f ca="1"/>
        <v>Low Cap</v>
      </c>
    </row>
    <row r="1773" spans="11:16">
      <c r="K1773" s="14" t="str">
        <v/>
      </c>
      <c r="L1773" s="14" t="str">
        <v/>
      </c>
      <c r="O1773" s="14" t="str">
        <v/>
      </c>
      <c r="P1773" s="14" t="str">
        <f ca="1"/>
        <v>Low Cap</v>
      </c>
    </row>
    <row r="1774" spans="11:16">
      <c r="K1774" s="14" t="str">
        <v/>
      </c>
      <c r="L1774" s="14" t="str">
        <v/>
      </c>
      <c r="O1774" s="14" t="str">
        <v/>
      </c>
      <c r="P1774" s="14" t="str">
        <f ca="1"/>
        <v>Low Cap</v>
      </c>
    </row>
    <row r="1775" spans="11:16">
      <c r="K1775" s="14" t="str">
        <v/>
      </c>
      <c r="L1775" s="14" t="str">
        <v/>
      </c>
      <c r="O1775" s="14" t="str">
        <v/>
      </c>
      <c r="P1775" s="14" t="str">
        <f ca="1"/>
        <v>Low Cap</v>
      </c>
    </row>
    <row r="1776" spans="11:16">
      <c r="K1776" s="14" t="str">
        <v/>
      </c>
      <c r="L1776" s="14" t="str">
        <v/>
      </c>
      <c r="O1776" s="14" t="str">
        <v/>
      </c>
      <c r="P1776" s="14" t="str">
        <f ca="1"/>
        <v>Low Cap</v>
      </c>
    </row>
    <row r="1777" spans="11:16">
      <c r="K1777" s="14" t="str">
        <v/>
      </c>
      <c r="L1777" s="14" t="str">
        <v/>
      </c>
      <c r="O1777" s="14" t="str">
        <v/>
      </c>
      <c r="P1777" s="14" t="str">
        <f ca="1"/>
        <v>Low Cap</v>
      </c>
    </row>
    <row r="1778" spans="11:16">
      <c r="K1778" s="14" t="str">
        <v/>
      </c>
      <c r="L1778" s="14" t="str">
        <v/>
      </c>
      <c r="O1778" s="14" t="str">
        <v/>
      </c>
      <c r="P1778" s="14" t="str">
        <f ca="1"/>
        <v>Low Cap</v>
      </c>
    </row>
    <row r="1779" spans="11:16">
      <c r="K1779" s="14" t="str">
        <v/>
      </c>
      <c r="L1779" s="14" t="str">
        <v/>
      </c>
      <c r="O1779" s="14" t="str">
        <v/>
      </c>
      <c r="P1779" s="14" t="str">
        <f ca="1"/>
        <v>Low Cap</v>
      </c>
    </row>
    <row r="1780" spans="11:16">
      <c r="K1780" s="14" t="str">
        <v/>
      </c>
      <c r="L1780" s="14" t="str">
        <v/>
      </c>
      <c r="O1780" s="14" t="str">
        <v/>
      </c>
      <c r="P1780" s="14" t="str">
        <f ca="1"/>
        <v>Low Cap</v>
      </c>
    </row>
    <row r="1781" spans="11:16">
      <c r="K1781" s="14" t="str">
        <v/>
      </c>
      <c r="L1781" s="14" t="str">
        <v/>
      </c>
      <c r="O1781" s="14" t="str">
        <v/>
      </c>
      <c r="P1781" s="14" t="str">
        <f ca="1"/>
        <v>Low Cap</v>
      </c>
    </row>
    <row r="1782" spans="11:16">
      <c r="K1782" s="14" t="str">
        <v/>
      </c>
      <c r="L1782" s="14" t="str">
        <v/>
      </c>
      <c r="O1782" s="14" t="str">
        <v/>
      </c>
      <c r="P1782" s="14" t="str">
        <f ca="1"/>
        <v>Low Cap</v>
      </c>
    </row>
    <row r="1783" spans="11:16">
      <c r="K1783" s="14" t="str">
        <v/>
      </c>
      <c r="L1783" s="14" t="str">
        <v/>
      </c>
      <c r="O1783" s="14" t="str">
        <v/>
      </c>
      <c r="P1783" s="14" t="str">
        <f ca="1"/>
        <v>Low Cap</v>
      </c>
    </row>
    <row r="1784" spans="11:16">
      <c r="K1784" s="14" t="str">
        <v/>
      </c>
      <c r="L1784" s="14" t="str">
        <v/>
      </c>
      <c r="O1784" s="14" t="str">
        <v/>
      </c>
      <c r="P1784" s="14" t="str">
        <f ca="1"/>
        <v>Low Cap</v>
      </c>
    </row>
    <row r="1785" spans="11:16">
      <c r="K1785" s="14" t="str">
        <v/>
      </c>
      <c r="L1785" s="14" t="str">
        <v/>
      </c>
      <c r="O1785" s="14" t="str">
        <v/>
      </c>
      <c r="P1785" s="14" t="str">
        <f ca="1"/>
        <v>Low Cap</v>
      </c>
    </row>
    <row r="1786" spans="11:16">
      <c r="K1786" s="14" t="str">
        <v/>
      </c>
      <c r="L1786" s="14" t="str">
        <v/>
      </c>
      <c r="O1786" s="14" t="str">
        <v/>
      </c>
      <c r="P1786" s="14" t="str">
        <f ca="1"/>
        <v>Low Cap</v>
      </c>
    </row>
    <row r="1787" spans="11:16">
      <c r="K1787" s="14" t="str">
        <v/>
      </c>
      <c r="L1787" s="14" t="str">
        <v/>
      </c>
      <c r="O1787" s="14" t="str">
        <v/>
      </c>
      <c r="P1787" s="14" t="str">
        <f ca="1"/>
        <v>Low Cap</v>
      </c>
    </row>
    <row r="1788" spans="11:16">
      <c r="K1788" s="14" t="str">
        <v/>
      </c>
      <c r="L1788" s="14" t="str">
        <v/>
      </c>
      <c r="O1788" s="14" t="str">
        <v/>
      </c>
      <c r="P1788" s="14" t="str">
        <f ca="1"/>
        <v>Low Cap</v>
      </c>
    </row>
    <row r="1789" spans="11:16">
      <c r="K1789" s="14" t="str">
        <v/>
      </c>
      <c r="L1789" s="14" t="str">
        <v/>
      </c>
      <c r="O1789" s="14" t="str">
        <v/>
      </c>
      <c r="P1789" s="14" t="str">
        <f ca="1"/>
        <v>Low Cap</v>
      </c>
    </row>
    <row r="1790" spans="11:16">
      <c r="K1790" s="14" t="str">
        <v/>
      </c>
      <c r="L1790" s="14" t="str">
        <v/>
      </c>
      <c r="O1790" s="14" t="str">
        <v/>
      </c>
      <c r="P1790" s="14" t="str">
        <f ca="1"/>
        <v>Low Cap</v>
      </c>
    </row>
    <row r="1791" spans="11:16">
      <c r="K1791" s="14" t="str">
        <v/>
      </c>
      <c r="L1791" s="14" t="str">
        <v/>
      </c>
      <c r="O1791" s="14" t="str">
        <v/>
      </c>
      <c r="P1791" s="14" t="str">
        <f ca="1"/>
        <v>Low Cap</v>
      </c>
    </row>
    <row r="1792" spans="11:16">
      <c r="K1792" s="14" t="str">
        <v/>
      </c>
      <c r="L1792" s="14" t="str">
        <v/>
      </c>
      <c r="O1792" s="14" t="str">
        <v/>
      </c>
      <c r="P1792" s="14" t="str">
        <f ca="1"/>
        <v>Low Cap</v>
      </c>
    </row>
    <row r="1793" spans="11:16">
      <c r="K1793" s="14" t="str">
        <v/>
      </c>
      <c r="L1793" s="14" t="str">
        <v/>
      </c>
      <c r="O1793" s="14" t="str">
        <v/>
      </c>
      <c r="P1793" s="14" t="str">
        <f ca="1"/>
        <v>Low Cap</v>
      </c>
    </row>
    <row r="1794" spans="11:16">
      <c r="K1794" s="14" t="str">
        <v/>
      </c>
      <c r="L1794" s="14" t="str">
        <v/>
      </c>
      <c r="O1794" s="14" t="str">
        <v/>
      </c>
      <c r="P1794" s="14" t="str">
        <f ca="1"/>
        <v>Low Cap</v>
      </c>
    </row>
    <row r="1795" spans="11:16">
      <c r="K1795" s="14" t="str">
        <v/>
      </c>
      <c r="L1795" s="14" t="str">
        <v/>
      </c>
      <c r="O1795" s="14" t="str">
        <v/>
      </c>
      <c r="P1795" s="14" t="str">
        <f ca="1"/>
        <v>Low Cap</v>
      </c>
    </row>
    <row r="1796" spans="11:16">
      <c r="K1796" s="14" t="str">
        <v/>
      </c>
      <c r="L1796" s="14" t="str">
        <v/>
      </c>
      <c r="O1796" s="14" t="str">
        <v/>
      </c>
      <c r="P1796" s="14" t="str">
        <f ca="1"/>
        <v>Low Cap</v>
      </c>
    </row>
    <row r="1797" spans="11:16">
      <c r="K1797" s="14" t="str">
        <v/>
      </c>
      <c r="L1797" s="14" t="str">
        <v/>
      </c>
      <c r="O1797" s="14" t="str">
        <v/>
      </c>
      <c r="P1797" s="14" t="str">
        <f ca="1"/>
        <v>Low Cap</v>
      </c>
    </row>
    <row r="1798" spans="11:16">
      <c r="K1798" s="14" t="str">
        <v/>
      </c>
      <c r="L1798" s="14" t="str">
        <v/>
      </c>
      <c r="O1798" s="14" t="str">
        <v/>
      </c>
      <c r="P1798" s="14" t="str">
        <f ca="1"/>
        <v>Low Cap</v>
      </c>
    </row>
    <row r="1799" spans="11:16">
      <c r="K1799" s="14" t="str">
        <v/>
      </c>
      <c r="L1799" s="14" t="str">
        <v/>
      </c>
      <c r="O1799" s="14" t="str">
        <v/>
      </c>
      <c r="P1799" s="14" t="str">
        <f ca="1"/>
        <v>Low Cap</v>
      </c>
    </row>
    <row r="1800" spans="11:16">
      <c r="K1800" s="14" t="str">
        <v/>
      </c>
      <c r="L1800" s="14" t="str">
        <v/>
      </c>
      <c r="O1800" s="14" t="str">
        <v/>
      </c>
      <c r="P1800" s="14" t="str">
        <f ca="1"/>
        <v>Low Cap</v>
      </c>
    </row>
    <row r="1801" spans="11:16">
      <c r="K1801" s="14" t="str">
        <v/>
      </c>
      <c r="L1801" s="14" t="str">
        <v/>
      </c>
      <c r="O1801" s="14" t="str">
        <v/>
      </c>
      <c r="P1801" s="14" t="str">
        <f ca="1"/>
        <v>Low Cap</v>
      </c>
    </row>
    <row r="1802" spans="11:16">
      <c r="K1802" s="14" t="str">
        <v/>
      </c>
      <c r="L1802" s="14" t="str">
        <v/>
      </c>
      <c r="O1802" s="14" t="str">
        <v/>
      </c>
      <c r="P1802" s="14" t="str">
        <f ca="1"/>
        <v>Low Cap</v>
      </c>
    </row>
    <row r="1803" spans="11:16">
      <c r="K1803" s="14" t="str">
        <v/>
      </c>
      <c r="L1803" s="14" t="str">
        <v/>
      </c>
      <c r="O1803" s="14" t="str">
        <v/>
      </c>
      <c r="P1803" s="14" t="str">
        <f ca="1"/>
        <v>Low Cap</v>
      </c>
    </row>
    <row r="1804" spans="11:16">
      <c r="K1804" s="14" t="str">
        <v/>
      </c>
      <c r="L1804" s="14" t="str">
        <v/>
      </c>
      <c r="O1804" s="14" t="str">
        <v/>
      </c>
      <c r="P1804" s="14" t="str">
        <f ca="1"/>
        <v>Low Cap</v>
      </c>
    </row>
    <row r="1805" spans="11:16">
      <c r="K1805" s="14" t="str">
        <v/>
      </c>
      <c r="L1805" s="14" t="str">
        <v/>
      </c>
      <c r="O1805" s="14" t="str">
        <v/>
      </c>
      <c r="P1805" s="14" t="str">
        <f ca="1"/>
        <v>Low Cap</v>
      </c>
    </row>
    <row r="1806" spans="11:16">
      <c r="K1806" s="14" t="str">
        <v/>
      </c>
      <c r="L1806" s="14" t="str">
        <v/>
      </c>
      <c r="O1806" s="14" t="str">
        <v/>
      </c>
      <c r="P1806" s="14" t="str">
        <f ca="1"/>
        <v>Low Cap</v>
      </c>
    </row>
    <row r="1807" spans="11:16">
      <c r="K1807" s="14" t="str">
        <v/>
      </c>
      <c r="L1807" s="14" t="str">
        <v/>
      </c>
      <c r="O1807" s="14" t="str">
        <v/>
      </c>
      <c r="P1807" s="14" t="str">
        <f ca="1"/>
        <v>Low Cap</v>
      </c>
    </row>
    <row r="1808" spans="11:16">
      <c r="K1808" s="14" t="str">
        <v/>
      </c>
      <c r="L1808" s="14" t="str">
        <v/>
      </c>
      <c r="O1808" s="14" t="str">
        <v/>
      </c>
      <c r="P1808" s="14" t="str">
        <f ca="1"/>
        <v>Low Cap</v>
      </c>
    </row>
    <row r="1809" spans="11:16">
      <c r="K1809" s="14" t="str">
        <v/>
      </c>
      <c r="L1809" s="14" t="str">
        <v/>
      </c>
      <c r="O1809" s="14" t="str">
        <v/>
      </c>
      <c r="P1809" s="14" t="str">
        <f ca="1"/>
        <v>Low Cap</v>
      </c>
    </row>
    <row r="1810" spans="11:16">
      <c r="K1810" s="14" t="str">
        <v/>
      </c>
      <c r="L1810" s="14" t="str">
        <v/>
      </c>
      <c r="O1810" s="14" t="str">
        <v/>
      </c>
      <c r="P1810" s="14" t="str">
        <f ca="1"/>
        <v>Low Cap</v>
      </c>
    </row>
    <row r="1811" spans="11:16">
      <c r="K1811" s="14" t="str">
        <v/>
      </c>
      <c r="L1811" s="14" t="str">
        <v/>
      </c>
      <c r="O1811" s="14" t="str">
        <v/>
      </c>
      <c r="P1811" s="14" t="str">
        <f ca="1"/>
        <v>Low Cap</v>
      </c>
    </row>
    <row r="1812" spans="11:16">
      <c r="K1812" s="14" t="str">
        <v/>
      </c>
      <c r="L1812" s="14" t="str">
        <v/>
      </c>
      <c r="O1812" s="14" t="str">
        <v/>
      </c>
      <c r="P1812" s="14" t="str">
        <f ca="1"/>
        <v>Low Cap</v>
      </c>
    </row>
    <row r="1813" spans="11:16">
      <c r="K1813" s="14" t="str">
        <v/>
      </c>
      <c r="L1813" s="14" t="str">
        <v/>
      </c>
      <c r="O1813" s="14" t="str">
        <v/>
      </c>
      <c r="P1813" s="14" t="str">
        <f ca="1"/>
        <v>Low Cap</v>
      </c>
    </row>
    <row r="1814" spans="11:16">
      <c r="K1814" s="14" t="str">
        <v/>
      </c>
      <c r="L1814" s="14" t="str">
        <v/>
      </c>
      <c r="O1814" s="14" t="str">
        <v/>
      </c>
      <c r="P1814" s="14" t="str">
        <f ca="1"/>
        <v>Low Cap</v>
      </c>
    </row>
    <row r="1815" spans="11:16">
      <c r="K1815" s="14" t="str">
        <v/>
      </c>
      <c r="L1815" s="14" t="str">
        <v/>
      </c>
      <c r="O1815" s="14" t="str">
        <v/>
      </c>
      <c r="P1815" s="14" t="str">
        <f ca="1"/>
        <v>Low Cap</v>
      </c>
    </row>
    <row r="1816" spans="11:16">
      <c r="K1816" s="14" t="str">
        <v/>
      </c>
      <c r="L1816" s="14" t="str">
        <v/>
      </c>
      <c r="O1816" s="14" t="str">
        <v/>
      </c>
      <c r="P1816" s="14" t="str">
        <f ca="1"/>
        <v>Low Cap</v>
      </c>
    </row>
    <row r="1817" spans="11:16">
      <c r="K1817" s="14" t="str">
        <v/>
      </c>
      <c r="L1817" s="14" t="str">
        <v/>
      </c>
      <c r="O1817" s="14" t="str">
        <v/>
      </c>
      <c r="P1817" s="14" t="str">
        <f ca="1"/>
        <v>Low Cap</v>
      </c>
    </row>
    <row r="1818" spans="11:16">
      <c r="K1818" s="14" t="str">
        <v/>
      </c>
      <c r="L1818" s="14" t="str">
        <v/>
      </c>
      <c r="O1818" s="14" t="str">
        <v/>
      </c>
      <c r="P1818" s="14" t="str">
        <f ca="1"/>
        <v>Low Cap</v>
      </c>
    </row>
    <row r="1819" spans="11:16">
      <c r="K1819" s="14" t="str">
        <v/>
      </c>
      <c r="L1819" s="14" t="str">
        <v/>
      </c>
      <c r="O1819" s="14" t="str">
        <v/>
      </c>
      <c r="P1819" s="14" t="str">
        <f ca="1"/>
        <v>Low Cap</v>
      </c>
    </row>
    <row r="1820" spans="11:16">
      <c r="K1820" s="14" t="str">
        <v/>
      </c>
      <c r="L1820" s="14" t="str">
        <v/>
      </c>
      <c r="O1820" s="14" t="str">
        <v/>
      </c>
      <c r="P1820" s="14" t="str">
        <f ca="1"/>
        <v>Low Cap</v>
      </c>
    </row>
    <row r="1821" spans="11:16">
      <c r="K1821" s="14" t="str">
        <v/>
      </c>
      <c r="L1821" s="14" t="str">
        <v/>
      </c>
      <c r="O1821" s="14" t="str">
        <v/>
      </c>
      <c r="P1821" s="14" t="str">
        <f ca="1"/>
        <v>Low Cap</v>
      </c>
    </row>
    <row r="1822" spans="11:16">
      <c r="K1822" s="14" t="str">
        <v/>
      </c>
      <c r="L1822" s="14" t="str">
        <v/>
      </c>
      <c r="O1822" s="14" t="str">
        <v/>
      </c>
      <c r="P1822" s="14" t="str">
        <f ca="1"/>
        <v>Low Cap</v>
      </c>
    </row>
    <row r="1823" spans="11:16">
      <c r="K1823" s="14" t="str">
        <v/>
      </c>
      <c r="L1823" s="14" t="str">
        <v/>
      </c>
      <c r="O1823" s="14" t="str">
        <v/>
      </c>
      <c r="P1823" s="14" t="str">
        <f ca="1"/>
        <v>Low Cap</v>
      </c>
    </row>
    <row r="1824" spans="11:16">
      <c r="K1824" s="14" t="str">
        <v/>
      </c>
      <c r="L1824" s="14" t="str">
        <v/>
      </c>
      <c r="O1824" s="14" t="str">
        <v/>
      </c>
      <c r="P1824" s="14" t="str">
        <f ca="1"/>
        <v>Low Cap</v>
      </c>
    </row>
    <row r="1825" spans="11:16">
      <c r="K1825" s="14" t="str">
        <v/>
      </c>
      <c r="L1825" s="14" t="str">
        <v/>
      </c>
      <c r="O1825" s="14" t="str">
        <v/>
      </c>
      <c r="P1825" s="14" t="str">
        <f ca="1"/>
        <v>Low Cap</v>
      </c>
    </row>
    <row r="1826" spans="11:16">
      <c r="K1826" s="14" t="str">
        <v/>
      </c>
      <c r="L1826" s="14" t="str">
        <v/>
      </c>
      <c r="O1826" s="14" t="str">
        <v/>
      </c>
      <c r="P1826" s="14" t="str">
        <f ca="1"/>
        <v>Low Cap</v>
      </c>
    </row>
    <row r="1827" spans="11:16">
      <c r="K1827" s="14" t="str">
        <v/>
      </c>
      <c r="L1827" s="14" t="str">
        <v/>
      </c>
      <c r="O1827" s="14" t="str">
        <v/>
      </c>
      <c r="P1827" s="14" t="str">
        <f ca="1"/>
        <v>Low Cap</v>
      </c>
    </row>
    <row r="1828" spans="11:16">
      <c r="K1828" s="14" t="str">
        <v/>
      </c>
      <c r="L1828" s="14" t="str">
        <v/>
      </c>
      <c r="O1828" s="14" t="str">
        <v/>
      </c>
      <c r="P1828" s="14" t="str">
        <f ca="1"/>
        <v>Low Cap</v>
      </c>
    </row>
    <row r="1829" spans="11:16">
      <c r="K1829" s="14" t="str">
        <v/>
      </c>
      <c r="L1829" s="14" t="str">
        <v/>
      </c>
      <c r="O1829" s="14" t="str">
        <v/>
      </c>
      <c r="P1829" s="14" t="str">
        <f ca="1"/>
        <v>Low Cap</v>
      </c>
    </row>
    <row r="1830" spans="11:16">
      <c r="K1830" s="14" t="str">
        <v/>
      </c>
      <c r="L1830" s="14" t="str">
        <v/>
      </c>
      <c r="O1830" s="14" t="str">
        <v/>
      </c>
      <c r="P1830" s="14" t="str">
        <f ca="1"/>
        <v>Low Cap</v>
      </c>
    </row>
    <row r="1831" spans="11:16">
      <c r="K1831" s="14" t="str">
        <v/>
      </c>
      <c r="L1831" s="14" t="str">
        <v/>
      </c>
      <c r="O1831" s="14" t="str">
        <v/>
      </c>
      <c r="P1831" s="14" t="str">
        <f ca="1"/>
        <v>Low Cap</v>
      </c>
    </row>
    <row r="1832" spans="11:16">
      <c r="K1832" s="14" t="str">
        <v/>
      </c>
      <c r="L1832" s="14" t="str">
        <v/>
      </c>
      <c r="O1832" s="14" t="str">
        <v/>
      </c>
      <c r="P1832" s="14" t="str">
        <f ca="1"/>
        <v>Low Cap</v>
      </c>
    </row>
    <row r="1833" spans="11:16">
      <c r="K1833" s="14" t="str">
        <v/>
      </c>
      <c r="L1833" s="14" t="str">
        <v/>
      </c>
      <c r="O1833" s="14" t="str">
        <v/>
      </c>
      <c r="P1833" s="14" t="str">
        <f ca="1"/>
        <v>Low Cap</v>
      </c>
    </row>
    <row r="1834" spans="11:16">
      <c r="K1834" s="14" t="str">
        <v/>
      </c>
      <c r="L1834" s="14" t="str">
        <v/>
      </c>
      <c r="O1834" s="14" t="str">
        <v/>
      </c>
      <c r="P1834" s="14" t="str">
        <f ca="1"/>
        <v>Low Cap</v>
      </c>
    </row>
    <row r="1835" spans="11:16">
      <c r="K1835" s="14" t="str">
        <v/>
      </c>
      <c r="L1835" s="14" t="str">
        <v/>
      </c>
      <c r="O1835" s="14" t="str">
        <v/>
      </c>
      <c r="P1835" s="14" t="str">
        <f ca="1"/>
        <v>Low Cap</v>
      </c>
    </row>
    <row r="1836" spans="11:16">
      <c r="K1836" s="14" t="str">
        <v/>
      </c>
      <c r="L1836" s="14" t="str">
        <v/>
      </c>
      <c r="O1836" s="14" t="str">
        <v/>
      </c>
      <c r="P1836" s="14" t="str">
        <f ca="1"/>
        <v>Low Cap</v>
      </c>
    </row>
    <row r="1837" spans="11:16">
      <c r="K1837" s="14" t="str">
        <v/>
      </c>
      <c r="L1837" s="14" t="str">
        <v/>
      </c>
      <c r="O1837" s="14" t="str">
        <v/>
      </c>
      <c r="P1837" s="14" t="str">
        <f ca="1"/>
        <v>Low Cap</v>
      </c>
    </row>
    <row r="1838" spans="11:16">
      <c r="K1838" s="14" t="str">
        <v/>
      </c>
      <c r="L1838" s="14" t="str">
        <v/>
      </c>
      <c r="O1838" s="14" t="str">
        <v/>
      </c>
      <c r="P1838" s="14" t="str">
        <f ca="1"/>
        <v>Low Cap</v>
      </c>
    </row>
    <row r="1839" spans="11:16">
      <c r="K1839" s="14" t="str">
        <v/>
      </c>
      <c r="L1839" s="14" t="str">
        <v/>
      </c>
      <c r="O1839" s="14" t="str">
        <v/>
      </c>
      <c r="P1839" s="14" t="str">
        <f ca="1"/>
        <v>Low Cap</v>
      </c>
    </row>
    <row r="1840" spans="11:16">
      <c r="K1840" s="14" t="str">
        <v/>
      </c>
      <c r="L1840" s="14" t="str">
        <v/>
      </c>
      <c r="O1840" s="14" t="str">
        <v/>
      </c>
      <c r="P1840" s="14" t="str">
        <f ca="1"/>
        <v>Low Cap</v>
      </c>
    </row>
    <row r="1841" spans="11:16">
      <c r="K1841" s="14" t="str">
        <v/>
      </c>
      <c r="L1841" s="14" t="str">
        <v/>
      </c>
      <c r="O1841" s="14" t="str">
        <v/>
      </c>
      <c r="P1841" s="14" t="str">
        <f ca="1"/>
        <v>Low Cap</v>
      </c>
    </row>
    <row r="1842" spans="11:16">
      <c r="K1842" s="14" t="str">
        <v/>
      </c>
      <c r="L1842" s="14" t="str">
        <v/>
      </c>
      <c r="O1842" s="14" t="str">
        <v/>
      </c>
      <c r="P1842" s="14" t="str">
        <f ca="1"/>
        <v>Low Cap</v>
      </c>
    </row>
    <row r="1843" spans="11:16">
      <c r="K1843" s="14" t="str">
        <v/>
      </c>
      <c r="L1843" s="14" t="str">
        <v/>
      </c>
      <c r="O1843" s="14" t="str">
        <v/>
      </c>
      <c r="P1843" s="14" t="str">
        <f ca="1"/>
        <v>Low Cap</v>
      </c>
    </row>
    <row r="1844" spans="11:16">
      <c r="K1844" s="14" t="str">
        <v/>
      </c>
      <c r="L1844" s="14" t="str">
        <v/>
      </c>
      <c r="O1844" s="14" t="str">
        <v/>
      </c>
      <c r="P1844" s="14" t="str">
        <f ca="1"/>
        <v>Low Cap</v>
      </c>
    </row>
    <row r="1845" spans="11:16">
      <c r="K1845" s="14" t="str">
        <v/>
      </c>
      <c r="L1845" s="14" t="str">
        <v/>
      </c>
      <c r="O1845" s="14" t="str">
        <v/>
      </c>
      <c r="P1845" s="14" t="str">
        <f ca="1"/>
        <v>Low Cap</v>
      </c>
    </row>
    <row r="1846" spans="11:16">
      <c r="K1846" s="14" t="str">
        <v/>
      </c>
      <c r="L1846" s="14" t="str">
        <v/>
      </c>
      <c r="O1846" s="14" t="str">
        <v/>
      </c>
      <c r="P1846" s="14" t="str">
        <f ca="1"/>
        <v>Low Cap</v>
      </c>
    </row>
    <row r="1847" spans="11:16">
      <c r="K1847" s="14" t="str">
        <v/>
      </c>
      <c r="L1847" s="14" t="str">
        <v/>
      </c>
      <c r="O1847" s="14" t="str">
        <v/>
      </c>
      <c r="P1847" s="14" t="str">
        <f ca="1"/>
        <v>Low Cap</v>
      </c>
    </row>
    <row r="1848" spans="11:16">
      <c r="K1848" s="14" t="str">
        <v/>
      </c>
      <c r="L1848" s="14" t="str">
        <v/>
      </c>
      <c r="O1848" s="14" t="str">
        <v/>
      </c>
      <c r="P1848" s="14" t="str">
        <f ca="1"/>
        <v>Low Cap</v>
      </c>
    </row>
    <row r="1849" spans="11:16">
      <c r="K1849" s="14" t="str">
        <v/>
      </c>
      <c r="L1849" s="14" t="str">
        <v/>
      </c>
      <c r="O1849" s="14" t="str">
        <v/>
      </c>
      <c r="P1849" s="14" t="str">
        <f ca="1"/>
        <v>Low Cap</v>
      </c>
    </row>
    <row r="1850" spans="11:16">
      <c r="K1850" s="14" t="str">
        <v/>
      </c>
      <c r="L1850" s="14" t="str">
        <v/>
      </c>
      <c r="O1850" s="14" t="str">
        <v/>
      </c>
      <c r="P1850" s="14" t="str">
        <f ca="1"/>
        <v>Low Cap</v>
      </c>
    </row>
    <row r="1851" spans="11:16">
      <c r="K1851" s="14" t="str">
        <v/>
      </c>
      <c r="L1851" s="14" t="str">
        <v/>
      </c>
      <c r="O1851" s="14" t="str">
        <v/>
      </c>
      <c r="P1851" s="14" t="str">
        <f ca="1"/>
        <v>Low Cap</v>
      </c>
    </row>
    <row r="1852" spans="11:16">
      <c r="K1852" s="14" t="str">
        <v/>
      </c>
      <c r="L1852" s="14" t="str">
        <v/>
      </c>
      <c r="O1852" s="14" t="str">
        <v/>
      </c>
      <c r="P1852" s="14" t="str">
        <f ca="1"/>
        <v>Low Cap</v>
      </c>
    </row>
    <row r="1853" spans="11:16">
      <c r="K1853" s="14" t="str">
        <v/>
      </c>
      <c r="L1853" s="14" t="str">
        <v/>
      </c>
      <c r="O1853" s="14" t="str">
        <v/>
      </c>
      <c r="P1853" s="14" t="str">
        <f ca="1"/>
        <v>Low Cap</v>
      </c>
    </row>
    <row r="1854" spans="11:16">
      <c r="K1854" s="14" t="str">
        <v/>
      </c>
      <c r="L1854" s="14" t="str">
        <v/>
      </c>
      <c r="O1854" s="14" t="str">
        <v/>
      </c>
      <c r="P1854" s="14" t="str">
        <f ca="1"/>
        <v>Low Cap</v>
      </c>
    </row>
    <row r="1855" spans="11:16">
      <c r="K1855" s="14" t="str">
        <v/>
      </c>
      <c r="L1855" s="14" t="str">
        <v/>
      </c>
      <c r="O1855" s="14" t="str">
        <v/>
      </c>
      <c r="P1855" s="14" t="str">
        <f ca="1"/>
        <v>Low Cap</v>
      </c>
    </row>
    <row r="1856" spans="11:16">
      <c r="K1856" s="14" t="str">
        <v/>
      </c>
      <c r="L1856" s="14" t="str">
        <v/>
      </c>
      <c r="O1856" s="14" t="str">
        <v/>
      </c>
      <c r="P1856" s="14" t="str">
        <f ca="1"/>
        <v>Low Cap</v>
      </c>
    </row>
    <row r="1857" spans="11:16">
      <c r="K1857" s="14" t="str">
        <v/>
      </c>
      <c r="L1857" s="14" t="str">
        <v/>
      </c>
      <c r="O1857" s="14" t="str">
        <v/>
      </c>
      <c r="P1857" s="14" t="str">
        <f ca="1"/>
        <v>Low Cap</v>
      </c>
    </row>
    <row r="1858" spans="11:16">
      <c r="K1858" s="14" t="str">
        <v/>
      </c>
      <c r="L1858" s="14" t="str">
        <v/>
      </c>
      <c r="O1858" s="14" t="str">
        <v/>
      </c>
      <c r="P1858" s="14" t="str">
        <f ca="1"/>
        <v>Low Cap</v>
      </c>
    </row>
    <row r="1859" spans="11:16">
      <c r="K1859" s="14" t="str">
        <v/>
      </c>
      <c r="L1859" s="14" t="str">
        <v/>
      </c>
      <c r="O1859" s="14" t="str">
        <v/>
      </c>
      <c r="P1859" s="14" t="str">
        <f ca="1"/>
        <v>Low Cap</v>
      </c>
    </row>
    <row r="1860" spans="11:16">
      <c r="K1860" s="14" t="str">
        <v/>
      </c>
      <c r="L1860" s="14" t="str">
        <v/>
      </c>
      <c r="O1860" s="14" t="str">
        <v/>
      </c>
      <c r="P1860" s="14" t="str">
        <f ca="1"/>
        <v>Low Cap</v>
      </c>
    </row>
    <row r="1861" spans="11:16">
      <c r="K1861" s="14" t="str">
        <v/>
      </c>
      <c r="L1861" s="14" t="str">
        <v/>
      </c>
      <c r="O1861" s="14" t="str">
        <v/>
      </c>
      <c r="P1861" s="14" t="str">
        <f ca="1"/>
        <v>Low Cap</v>
      </c>
    </row>
    <row r="1862" spans="11:16">
      <c r="K1862" s="14" t="str">
        <v/>
      </c>
      <c r="L1862" s="14" t="str">
        <v/>
      </c>
      <c r="O1862" s="14" t="str">
        <v/>
      </c>
      <c r="P1862" s="14" t="str">
        <f ca="1"/>
        <v>Low Cap</v>
      </c>
    </row>
    <row r="1863" spans="11:16">
      <c r="K1863" s="14" t="str">
        <v/>
      </c>
      <c r="L1863" s="14" t="str">
        <v/>
      </c>
      <c r="O1863" s="14" t="str">
        <v/>
      </c>
      <c r="P1863" s="14" t="str">
        <f ca="1"/>
        <v>Low Cap</v>
      </c>
    </row>
    <row r="1864" spans="11:16">
      <c r="K1864" s="14" t="str">
        <v/>
      </c>
      <c r="L1864" s="14" t="str">
        <v/>
      </c>
      <c r="O1864" s="14" t="str">
        <v/>
      </c>
      <c r="P1864" s="14" t="str">
        <f ca="1"/>
        <v>Low Cap</v>
      </c>
    </row>
    <row r="1865" spans="11:16">
      <c r="K1865" s="14" t="str">
        <v/>
      </c>
      <c r="L1865" s="14" t="str">
        <v/>
      </c>
      <c r="O1865" s="14" t="str">
        <v/>
      </c>
      <c r="P1865" s="14" t="str">
        <f ca="1"/>
        <v>Low Cap</v>
      </c>
    </row>
    <row r="1866" spans="11:16">
      <c r="K1866" s="14" t="str">
        <v/>
      </c>
      <c r="L1866" s="14" t="str">
        <v/>
      </c>
      <c r="O1866" s="14" t="str">
        <v/>
      </c>
      <c r="P1866" s="14" t="str">
        <f ca="1"/>
        <v>Low Cap</v>
      </c>
    </row>
    <row r="1867" spans="11:16">
      <c r="K1867" s="14" t="str">
        <v/>
      </c>
      <c r="L1867" s="14" t="str">
        <v/>
      </c>
      <c r="O1867" s="14" t="str">
        <v/>
      </c>
      <c r="P1867" s="14" t="str">
        <f ca="1"/>
        <v>Low Cap</v>
      </c>
    </row>
    <row r="1868" spans="11:16">
      <c r="K1868" s="14" t="str">
        <v/>
      </c>
      <c r="L1868" s="14" t="str">
        <v/>
      </c>
      <c r="O1868" s="14" t="str">
        <v/>
      </c>
      <c r="P1868" s="14" t="str">
        <f ca="1"/>
        <v>Low Cap</v>
      </c>
    </row>
    <row r="1869" spans="11:16">
      <c r="K1869" s="14" t="str">
        <v/>
      </c>
      <c r="L1869" s="14" t="str">
        <v/>
      </c>
      <c r="O1869" s="14" t="str">
        <v/>
      </c>
      <c r="P1869" s="14" t="str">
        <f ca="1"/>
        <v>Low Cap</v>
      </c>
    </row>
    <row r="1870" spans="11:16">
      <c r="K1870" s="14" t="str">
        <v/>
      </c>
      <c r="L1870" s="14" t="str">
        <v/>
      </c>
      <c r="O1870" s="14" t="str">
        <v/>
      </c>
      <c r="P1870" s="14" t="str">
        <f ca="1"/>
        <v>Low Cap</v>
      </c>
    </row>
    <row r="1871" spans="11:16">
      <c r="K1871" s="14" t="str">
        <v/>
      </c>
      <c r="L1871" s="14" t="str">
        <v/>
      </c>
      <c r="O1871" s="14" t="str">
        <v/>
      </c>
      <c r="P1871" s="14" t="str">
        <f ca="1"/>
        <v>Low Cap</v>
      </c>
    </row>
    <row r="1872" spans="11:16">
      <c r="K1872" s="14" t="str">
        <v/>
      </c>
      <c r="L1872" s="14" t="str">
        <v/>
      </c>
      <c r="O1872" s="14" t="str">
        <v/>
      </c>
      <c r="P1872" s="14" t="str">
        <f ca="1"/>
        <v>Low Cap</v>
      </c>
    </row>
    <row r="1873" spans="11:16">
      <c r="K1873" s="14" t="str">
        <v/>
      </c>
      <c r="L1873" s="14" t="str">
        <v/>
      </c>
      <c r="O1873" s="14" t="str">
        <v/>
      </c>
      <c r="P1873" s="14" t="str">
        <f ca="1"/>
        <v>Low Cap</v>
      </c>
    </row>
    <row r="1874" spans="11:16">
      <c r="K1874" s="14" t="str">
        <v/>
      </c>
      <c r="L1874" s="14" t="str">
        <v/>
      </c>
      <c r="O1874" s="14" t="str">
        <v/>
      </c>
      <c r="P1874" s="14" t="str">
        <f ca="1"/>
        <v>Low Cap</v>
      </c>
    </row>
    <row r="1875" spans="11:16">
      <c r="K1875" s="14" t="str">
        <v/>
      </c>
      <c r="L1875" s="14" t="str">
        <v/>
      </c>
      <c r="O1875" s="14" t="str">
        <v/>
      </c>
      <c r="P1875" s="14" t="str">
        <f ca="1"/>
        <v>Low Cap</v>
      </c>
    </row>
    <row r="1876" spans="11:16">
      <c r="K1876" s="14" t="str">
        <v/>
      </c>
      <c r="L1876" s="14" t="str">
        <v/>
      </c>
      <c r="O1876" s="14" t="str">
        <v/>
      </c>
      <c r="P1876" s="14" t="str">
        <f ca="1"/>
        <v>Low Cap</v>
      </c>
    </row>
    <row r="1877" spans="11:16">
      <c r="K1877" s="14" t="str">
        <v/>
      </c>
      <c r="L1877" s="14" t="str">
        <v/>
      </c>
      <c r="O1877" s="14" t="str">
        <v/>
      </c>
      <c r="P1877" s="14" t="str">
        <f ca="1"/>
        <v>Low Cap</v>
      </c>
    </row>
    <row r="1878" spans="11:16">
      <c r="K1878" s="14" t="str">
        <v/>
      </c>
      <c r="L1878" s="14" t="str">
        <v/>
      </c>
      <c r="O1878" s="14" t="str">
        <v/>
      </c>
      <c r="P1878" s="14" t="str">
        <f ca="1"/>
        <v>Low Cap</v>
      </c>
    </row>
    <row r="1879" spans="11:16">
      <c r="K1879" s="14" t="str">
        <v/>
      </c>
      <c r="L1879" s="14" t="str">
        <v/>
      </c>
      <c r="O1879" s="14" t="str">
        <v/>
      </c>
      <c r="P1879" s="14" t="str">
        <f ca="1"/>
        <v>Low Cap</v>
      </c>
    </row>
    <row r="1880" spans="11:16">
      <c r="K1880" s="14" t="str">
        <v/>
      </c>
      <c r="L1880" s="14" t="str">
        <v/>
      </c>
      <c r="O1880" s="14" t="str">
        <v/>
      </c>
      <c r="P1880" s="14" t="str">
        <f ca="1"/>
        <v>Low Cap</v>
      </c>
    </row>
    <row r="1881" spans="11:16">
      <c r="K1881" s="14" t="str">
        <v/>
      </c>
      <c r="L1881" s="14" t="str">
        <v/>
      </c>
      <c r="O1881" s="14" t="str">
        <v/>
      </c>
      <c r="P1881" s="14" t="str">
        <f ca="1"/>
        <v>Low Cap</v>
      </c>
    </row>
    <row r="1882" spans="11:16">
      <c r="K1882" s="14" t="str">
        <v/>
      </c>
      <c r="L1882" s="14" t="str">
        <v/>
      </c>
      <c r="O1882" s="14" t="str">
        <v/>
      </c>
      <c r="P1882" s="14" t="str">
        <f ca="1"/>
        <v>Low Cap</v>
      </c>
    </row>
    <row r="1883" spans="11:16">
      <c r="K1883" s="14" t="str">
        <v/>
      </c>
      <c r="L1883" s="14" t="str">
        <v/>
      </c>
      <c r="O1883" s="14" t="str">
        <v/>
      </c>
      <c r="P1883" s="14" t="str">
        <f ca="1"/>
        <v>Low Cap</v>
      </c>
    </row>
    <row r="1884" spans="11:16">
      <c r="K1884" s="14" t="str">
        <v/>
      </c>
      <c r="L1884" s="14" t="str">
        <v/>
      </c>
      <c r="O1884" s="14" t="str">
        <v/>
      </c>
      <c r="P1884" s="14" t="str">
        <f ca="1"/>
        <v>Low Cap</v>
      </c>
    </row>
    <row r="1885" spans="11:16">
      <c r="K1885" s="14" t="str">
        <v/>
      </c>
      <c r="L1885" s="14" t="str">
        <v/>
      </c>
      <c r="O1885" s="14" t="str">
        <v/>
      </c>
      <c r="P1885" s="14" t="str">
        <f ca="1"/>
        <v>Low Cap</v>
      </c>
    </row>
    <row r="1886" spans="11:16">
      <c r="K1886" s="14" t="str">
        <v/>
      </c>
      <c r="L1886" s="14" t="str">
        <v/>
      </c>
      <c r="O1886" s="14" t="str">
        <v/>
      </c>
      <c r="P1886" s="14" t="str">
        <f ca="1"/>
        <v>Low Cap</v>
      </c>
    </row>
    <row r="1887" spans="11:16">
      <c r="K1887" s="14" t="str">
        <v/>
      </c>
      <c r="L1887" s="14" t="str">
        <v/>
      </c>
      <c r="O1887" s="14" t="str">
        <v/>
      </c>
      <c r="P1887" s="14" t="str">
        <f ca="1"/>
        <v>Low Cap</v>
      </c>
    </row>
    <row r="1888" spans="11:16">
      <c r="K1888" s="14" t="str">
        <v/>
      </c>
      <c r="L1888" s="14" t="str">
        <v/>
      </c>
      <c r="O1888" s="14" t="str">
        <v/>
      </c>
      <c r="P1888" s="14" t="str">
        <f ca="1"/>
        <v>Low Cap</v>
      </c>
    </row>
    <row r="1889" spans="11:16">
      <c r="K1889" s="14" t="str">
        <v/>
      </c>
      <c r="L1889" s="14" t="str">
        <v/>
      </c>
      <c r="O1889" s="14" t="str">
        <v/>
      </c>
      <c r="P1889" s="14" t="str">
        <f ca="1"/>
        <v>Low Cap</v>
      </c>
    </row>
    <row r="1890" spans="11:16">
      <c r="K1890" s="14" t="str">
        <v/>
      </c>
      <c r="L1890" s="14" t="str">
        <v/>
      </c>
      <c r="O1890" s="14" t="str">
        <v/>
      </c>
      <c r="P1890" s="14" t="str">
        <f ca="1"/>
        <v>Low Cap</v>
      </c>
    </row>
    <row r="1891" spans="11:16">
      <c r="K1891" s="14" t="str">
        <v/>
      </c>
      <c r="L1891" s="14" t="str">
        <v/>
      </c>
      <c r="O1891" s="14" t="str">
        <v/>
      </c>
      <c r="P1891" s="14" t="str">
        <f ca="1"/>
        <v>Low Cap</v>
      </c>
    </row>
    <row r="1892" spans="11:16">
      <c r="K1892" s="14" t="str">
        <v/>
      </c>
      <c r="L1892" s="14" t="str">
        <v/>
      </c>
      <c r="O1892" s="14" t="str">
        <v/>
      </c>
      <c r="P1892" s="14" t="str">
        <f ca="1"/>
        <v>Low Cap</v>
      </c>
    </row>
    <row r="1893" spans="11:16">
      <c r="K1893" s="14" t="str">
        <v/>
      </c>
      <c r="L1893" s="14" t="str">
        <v/>
      </c>
      <c r="O1893" s="14" t="str">
        <v/>
      </c>
      <c r="P1893" s="14" t="str">
        <f ca="1"/>
        <v>Low Cap</v>
      </c>
    </row>
    <row r="1894" spans="11:16">
      <c r="K1894" s="14" t="str">
        <v/>
      </c>
      <c r="L1894" s="14" t="str">
        <v/>
      </c>
      <c r="O1894" s="14" t="str">
        <v/>
      </c>
      <c r="P1894" s="14" t="str">
        <f ca="1"/>
        <v>Low Cap</v>
      </c>
    </row>
    <row r="1895" spans="11:16">
      <c r="K1895" s="14" t="str">
        <v/>
      </c>
      <c r="L1895" s="14" t="str">
        <v/>
      </c>
      <c r="O1895" s="14" t="str">
        <v/>
      </c>
      <c r="P1895" s="14" t="str">
        <f ca="1"/>
        <v>Low Cap</v>
      </c>
    </row>
    <row r="1896" spans="11:16">
      <c r="K1896" s="14" t="str">
        <v/>
      </c>
      <c r="L1896" s="14" t="str">
        <v/>
      </c>
      <c r="O1896" s="14" t="str">
        <v/>
      </c>
      <c r="P1896" s="14" t="str">
        <f ca="1"/>
        <v>Low Cap</v>
      </c>
    </row>
    <row r="1897" spans="11:16">
      <c r="K1897" s="14" t="str">
        <v/>
      </c>
      <c r="L1897" s="14" t="str">
        <v/>
      </c>
      <c r="O1897" s="14" t="str">
        <v/>
      </c>
      <c r="P1897" s="14" t="str">
        <f ca="1"/>
        <v>Low Cap</v>
      </c>
    </row>
    <row r="1898" spans="11:16">
      <c r="K1898" s="14" t="str">
        <v/>
      </c>
      <c r="L1898" s="14" t="str">
        <v/>
      </c>
      <c r="O1898" s="14" t="str">
        <v/>
      </c>
      <c r="P1898" s="14" t="str">
        <f ca="1"/>
        <v>Low Cap</v>
      </c>
    </row>
    <row r="1899" spans="11:16">
      <c r="K1899" s="14" t="str">
        <v/>
      </c>
      <c r="L1899" s="14" t="str">
        <v/>
      </c>
      <c r="O1899" s="14" t="str">
        <v/>
      </c>
      <c r="P1899" s="14" t="str">
        <f ca="1"/>
        <v>Low Cap</v>
      </c>
    </row>
    <row r="1900" spans="11:16">
      <c r="K1900" s="14" t="str">
        <v/>
      </c>
      <c r="L1900" s="14" t="str">
        <v/>
      </c>
      <c r="O1900" s="14" t="str">
        <v/>
      </c>
      <c r="P1900" s="14" t="str">
        <f ca="1"/>
        <v>Low Cap</v>
      </c>
    </row>
    <row r="1901" spans="11:16">
      <c r="K1901" s="14" t="str">
        <v/>
      </c>
      <c r="L1901" s="14" t="str">
        <v/>
      </c>
      <c r="O1901" s="14" t="str">
        <v/>
      </c>
      <c r="P1901" s="14" t="str">
        <f ca="1"/>
        <v>Low Cap</v>
      </c>
    </row>
    <row r="1902" spans="11:16">
      <c r="K1902" s="14" t="str">
        <v/>
      </c>
      <c r="L1902" s="14" t="str">
        <v/>
      </c>
      <c r="O1902" s="14" t="str">
        <v/>
      </c>
      <c r="P1902" s="14" t="str">
        <f ca="1"/>
        <v>Low Cap</v>
      </c>
    </row>
    <row r="1903" spans="11:16">
      <c r="K1903" s="14" t="str">
        <v/>
      </c>
      <c r="L1903" s="14" t="str">
        <v/>
      </c>
      <c r="O1903" s="14" t="str">
        <v/>
      </c>
      <c r="P1903" s="14" t="str">
        <f ca="1"/>
        <v>Low Cap</v>
      </c>
    </row>
    <row r="1904" spans="11:16">
      <c r="K1904" s="14" t="str">
        <v/>
      </c>
      <c r="L1904" s="14" t="str">
        <v/>
      </c>
      <c r="O1904" s="14" t="str">
        <v/>
      </c>
      <c r="P1904" s="14" t="str">
        <f ca="1"/>
        <v>Low Cap</v>
      </c>
    </row>
    <row r="1905" spans="11:16">
      <c r="K1905" s="14" t="str">
        <v/>
      </c>
      <c r="L1905" s="14" t="str">
        <v/>
      </c>
      <c r="O1905" s="14" t="str">
        <v/>
      </c>
      <c r="P1905" s="14" t="str">
        <f ca="1"/>
        <v>Low Cap</v>
      </c>
    </row>
    <row r="1906" spans="11:16">
      <c r="K1906" s="14" t="str">
        <v/>
      </c>
      <c r="L1906" s="14" t="str">
        <v/>
      </c>
      <c r="O1906" s="14" t="str">
        <v/>
      </c>
      <c r="P1906" s="14" t="str">
        <f ca="1"/>
        <v>Low Cap</v>
      </c>
    </row>
    <row r="1907" spans="11:16">
      <c r="K1907" s="14" t="str">
        <v/>
      </c>
      <c r="L1907" s="14" t="str">
        <v/>
      </c>
      <c r="O1907" s="14" t="str">
        <v/>
      </c>
      <c r="P1907" s="14" t="str">
        <f ca="1"/>
        <v>Low Cap</v>
      </c>
    </row>
    <row r="1908" spans="11:16">
      <c r="K1908" s="14" t="str">
        <v/>
      </c>
      <c r="L1908" s="14" t="str">
        <v/>
      </c>
      <c r="O1908" s="14" t="str">
        <v/>
      </c>
      <c r="P1908" s="14" t="str">
        <f ca="1"/>
        <v>Low Cap</v>
      </c>
    </row>
    <row r="1909" spans="11:16">
      <c r="K1909" s="14" t="str">
        <v/>
      </c>
      <c r="L1909" s="14" t="str">
        <v/>
      </c>
      <c r="O1909" s="14" t="str">
        <v/>
      </c>
      <c r="P1909" s="14" t="str">
        <f ca="1"/>
        <v>Low Cap</v>
      </c>
    </row>
    <row r="1910" spans="11:16">
      <c r="K1910" s="14" t="str">
        <v/>
      </c>
      <c r="L1910" s="14" t="str">
        <v/>
      </c>
      <c r="O1910" s="14" t="str">
        <v/>
      </c>
      <c r="P1910" s="14" t="str">
        <f ca="1"/>
        <v>Low Cap</v>
      </c>
    </row>
    <row r="1911" spans="11:16">
      <c r="K1911" s="14" t="str">
        <v/>
      </c>
      <c r="L1911" s="14" t="str">
        <v/>
      </c>
      <c r="O1911" s="14" t="str">
        <v/>
      </c>
      <c r="P1911" s="14" t="str">
        <f ca="1"/>
        <v>Low Cap</v>
      </c>
    </row>
    <row r="1912" spans="11:16">
      <c r="K1912" s="14" t="str">
        <v/>
      </c>
      <c r="L1912" s="14" t="str">
        <v/>
      </c>
      <c r="O1912" s="14" t="str">
        <v/>
      </c>
      <c r="P1912" s="14" t="str">
        <f ca="1"/>
        <v>Low Cap</v>
      </c>
    </row>
    <row r="1913" spans="11:16">
      <c r="K1913" s="14" t="str">
        <v/>
      </c>
      <c r="L1913" s="14" t="str">
        <v/>
      </c>
      <c r="O1913" s="14" t="str">
        <v/>
      </c>
      <c r="P1913" s="14" t="str">
        <f ca="1"/>
        <v>Low Cap</v>
      </c>
    </row>
    <row r="1914" spans="11:16">
      <c r="K1914" s="14" t="str">
        <v/>
      </c>
      <c r="L1914" s="14" t="str">
        <v/>
      </c>
      <c r="O1914" s="14" t="str">
        <v/>
      </c>
      <c r="P1914" s="14" t="str">
        <f ca="1"/>
        <v>Low Cap</v>
      </c>
    </row>
    <row r="1915" spans="11:16">
      <c r="K1915" s="14" t="str">
        <v/>
      </c>
      <c r="L1915" s="14" t="str">
        <v/>
      </c>
      <c r="O1915" s="14" t="str">
        <v/>
      </c>
      <c r="P1915" s="14" t="str">
        <f ca="1"/>
        <v>Low Cap</v>
      </c>
    </row>
    <row r="1916" spans="11:16">
      <c r="K1916" s="14" t="str">
        <v/>
      </c>
      <c r="L1916" s="14" t="str">
        <v/>
      </c>
      <c r="O1916" s="14" t="str">
        <v/>
      </c>
      <c r="P1916" s="14" t="str">
        <f ca="1"/>
        <v>Low Cap</v>
      </c>
    </row>
    <row r="1917" spans="11:16">
      <c r="K1917" s="14" t="str">
        <v/>
      </c>
      <c r="L1917" s="14" t="str">
        <v/>
      </c>
      <c r="O1917" s="14" t="str">
        <v/>
      </c>
      <c r="P1917" s="14" t="str">
        <f ca="1"/>
        <v>Low Cap</v>
      </c>
    </row>
    <row r="1918" spans="11:16">
      <c r="K1918" s="14" t="str">
        <v/>
      </c>
      <c r="L1918" s="14" t="str">
        <v/>
      </c>
      <c r="O1918" s="14" t="str">
        <v/>
      </c>
      <c r="P1918" s="14" t="str">
        <f ca="1"/>
        <v>Low Cap</v>
      </c>
    </row>
    <row r="1919" spans="11:16">
      <c r="K1919" s="14" t="str">
        <v/>
      </c>
      <c r="L1919" s="14" t="str">
        <v/>
      </c>
      <c r="O1919" s="14" t="str">
        <v/>
      </c>
      <c r="P1919" s="14" t="str">
        <f ca="1"/>
        <v>Low Cap</v>
      </c>
    </row>
    <row r="1920" spans="11:16">
      <c r="K1920" s="14" t="str">
        <v/>
      </c>
      <c r="L1920" s="14" t="str">
        <v/>
      </c>
      <c r="O1920" s="14" t="str">
        <v/>
      </c>
      <c r="P1920" s="14" t="str">
        <f ca="1"/>
        <v>Low Cap</v>
      </c>
    </row>
    <row r="1921" spans="11:16">
      <c r="K1921" s="14" t="str">
        <v/>
      </c>
      <c r="L1921" s="14" t="str">
        <v/>
      </c>
      <c r="O1921" s="14" t="str">
        <v/>
      </c>
      <c r="P1921" s="14" t="str">
        <f ca="1"/>
        <v>Low Cap</v>
      </c>
    </row>
    <row r="1922" spans="11:16">
      <c r="K1922" s="14" t="str">
        <v/>
      </c>
      <c r="L1922" s="14" t="str">
        <v/>
      </c>
      <c r="O1922" s="14" t="str">
        <v/>
      </c>
      <c r="P1922" s="14" t="str">
        <f ca="1"/>
        <v>Low Cap</v>
      </c>
    </row>
    <row r="1923" spans="11:16">
      <c r="K1923" s="14" t="str">
        <v/>
      </c>
      <c r="L1923" s="14" t="str">
        <v/>
      </c>
      <c r="O1923" s="14" t="str">
        <v/>
      </c>
      <c r="P1923" s="14" t="str">
        <f ca="1"/>
        <v>Low Cap</v>
      </c>
    </row>
    <row r="1924" spans="11:16">
      <c r="K1924" s="14" t="str">
        <v/>
      </c>
      <c r="L1924" s="14" t="str">
        <v/>
      </c>
      <c r="O1924" s="14" t="str">
        <v/>
      </c>
      <c r="P1924" s="14" t="str">
        <f ca="1"/>
        <v>Low Cap</v>
      </c>
    </row>
    <row r="1925" spans="11:16">
      <c r="K1925" s="14" t="str">
        <v/>
      </c>
      <c r="L1925" s="14" t="str">
        <v/>
      </c>
      <c r="O1925" s="14" t="str">
        <v/>
      </c>
      <c r="P1925" s="14" t="str">
        <f ca="1"/>
        <v>Low Cap</v>
      </c>
    </row>
    <row r="1926" spans="11:16">
      <c r="K1926" s="14" t="str">
        <v/>
      </c>
      <c r="L1926" s="14" t="str">
        <v/>
      </c>
      <c r="O1926" s="14" t="str">
        <v/>
      </c>
      <c r="P1926" s="14" t="str">
        <f ca="1"/>
        <v>Low Cap</v>
      </c>
    </row>
    <row r="1927" spans="11:16">
      <c r="K1927" s="14" t="str">
        <v/>
      </c>
      <c r="L1927" s="14" t="str">
        <v/>
      </c>
      <c r="O1927" s="14" t="str">
        <v/>
      </c>
      <c r="P1927" s="14" t="str">
        <f ca="1"/>
        <v>Low Cap</v>
      </c>
    </row>
    <row r="1928" spans="11:16">
      <c r="K1928" s="14" t="str">
        <v/>
      </c>
      <c r="L1928" s="14" t="str">
        <v/>
      </c>
      <c r="O1928" s="14" t="str">
        <v/>
      </c>
      <c r="P1928" s="14" t="str">
        <f ca="1"/>
        <v>Low Cap</v>
      </c>
    </row>
    <row r="1929" spans="11:16">
      <c r="K1929" s="14" t="str">
        <v/>
      </c>
      <c r="L1929" s="14" t="str">
        <v/>
      </c>
      <c r="O1929" s="14" t="str">
        <v/>
      </c>
      <c r="P1929" s="14" t="str">
        <f ca="1"/>
        <v>Low Cap</v>
      </c>
    </row>
    <row r="1930" spans="11:16">
      <c r="K1930" s="14" t="str">
        <v/>
      </c>
      <c r="L1930" s="14" t="str">
        <v/>
      </c>
      <c r="O1930" s="14" t="str">
        <v/>
      </c>
      <c r="P1930" s="14" t="str">
        <f ca="1"/>
        <v>Low Cap</v>
      </c>
    </row>
    <row r="1931" spans="11:16">
      <c r="K1931" s="14" t="str">
        <v/>
      </c>
      <c r="L1931" s="14" t="str">
        <v/>
      </c>
      <c r="O1931" s="14" t="str">
        <v/>
      </c>
      <c r="P1931" s="14" t="str">
        <f ca="1"/>
        <v>Low Cap</v>
      </c>
    </row>
    <row r="1932" spans="11:16">
      <c r="K1932" s="14" t="str">
        <v/>
      </c>
      <c r="L1932" s="14" t="str">
        <v/>
      </c>
      <c r="O1932" s="14" t="str">
        <v/>
      </c>
      <c r="P1932" s="14" t="str">
        <f ca="1"/>
        <v>Low Cap</v>
      </c>
    </row>
    <row r="1933" spans="11:16">
      <c r="K1933" s="14" t="str">
        <v/>
      </c>
      <c r="L1933" s="14" t="str">
        <v/>
      </c>
      <c r="O1933" s="14" t="str">
        <v/>
      </c>
      <c r="P1933" s="14" t="str">
        <f ca="1"/>
        <v>Low Cap</v>
      </c>
    </row>
    <row r="1934" spans="11:16">
      <c r="K1934" s="14" t="str">
        <v/>
      </c>
      <c r="L1934" s="14" t="str">
        <v/>
      </c>
      <c r="O1934" s="14" t="str">
        <v/>
      </c>
      <c r="P1934" s="14" t="str">
        <f ca="1"/>
        <v>Low Cap</v>
      </c>
    </row>
    <row r="1935" spans="11:16">
      <c r="K1935" s="14" t="str">
        <v/>
      </c>
      <c r="L1935" s="14" t="str">
        <v/>
      </c>
      <c r="O1935" s="14" t="str">
        <v/>
      </c>
      <c r="P1935" s="14" t="str">
        <f ca="1"/>
        <v>Low Cap</v>
      </c>
    </row>
    <row r="1936" spans="11:16">
      <c r="K1936" s="14" t="str">
        <v/>
      </c>
      <c r="L1936" s="14" t="str">
        <v/>
      </c>
      <c r="O1936" s="14" t="str">
        <v/>
      </c>
      <c r="P1936" s="14" t="str">
        <f ca="1"/>
        <v>Low Cap</v>
      </c>
    </row>
    <row r="1937" spans="11:16">
      <c r="K1937" s="14" t="str">
        <v/>
      </c>
      <c r="L1937" s="14" t="str">
        <v/>
      </c>
      <c r="O1937" s="14" t="str">
        <v/>
      </c>
      <c r="P1937" s="14" t="str">
        <f ca="1"/>
        <v>Low Cap</v>
      </c>
    </row>
    <row r="1938" spans="11:16">
      <c r="K1938" s="14" t="str">
        <v/>
      </c>
      <c r="L1938" s="14" t="str">
        <v/>
      </c>
      <c r="O1938" s="14" t="str">
        <v/>
      </c>
      <c r="P1938" s="14" t="str">
        <f ca="1"/>
        <v>Low Cap</v>
      </c>
    </row>
    <row r="1939" spans="11:16">
      <c r="K1939" s="14" t="str">
        <v/>
      </c>
      <c r="L1939" s="14" t="str">
        <v/>
      </c>
      <c r="O1939" s="14" t="str">
        <v/>
      </c>
      <c r="P1939" s="14" t="str">
        <f ca="1"/>
        <v>Low Cap</v>
      </c>
    </row>
    <row r="1940" spans="11:16">
      <c r="K1940" s="14" t="str">
        <v/>
      </c>
      <c r="L1940" s="14" t="str">
        <v/>
      </c>
      <c r="O1940" s="14" t="str">
        <v/>
      </c>
      <c r="P1940" s="14" t="str">
        <f ca="1"/>
        <v>Low Cap</v>
      </c>
    </row>
    <row r="1941" spans="11:16">
      <c r="K1941" s="14" t="str">
        <v/>
      </c>
      <c r="L1941" s="14" t="str">
        <v/>
      </c>
      <c r="O1941" s="14" t="str">
        <v/>
      </c>
      <c r="P1941" s="14" t="str">
        <f ca="1"/>
        <v>Low Cap</v>
      </c>
    </row>
    <row r="1942" spans="11:16">
      <c r="K1942" s="14" t="str">
        <v/>
      </c>
      <c r="L1942" s="14" t="str">
        <v/>
      </c>
      <c r="O1942" s="14" t="str">
        <v/>
      </c>
      <c r="P1942" s="14" t="str">
        <f ca="1"/>
        <v>Low Cap</v>
      </c>
    </row>
    <row r="1943" spans="11:16">
      <c r="K1943" s="14" t="str">
        <v/>
      </c>
      <c r="L1943" s="14" t="str">
        <v/>
      </c>
      <c r="O1943" s="14" t="str">
        <v/>
      </c>
      <c r="P1943" s="14" t="str">
        <f ca="1"/>
        <v>Low Cap</v>
      </c>
    </row>
    <row r="1944" spans="11:16">
      <c r="K1944" s="14" t="str">
        <v/>
      </c>
      <c r="L1944" s="14" t="str">
        <v/>
      </c>
      <c r="O1944" s="14" t="str">
        <v/>
      </c>
      <c r="P1944" s="14" t="str">
        <f ca="1"/>
        <v>Low Cap</v>
      </c>
    </row>
    <row r="1945" spans="11:16">
      <c r="K1945" s="14" t="str">
        <v/>
      </c>
      <c r="L1945" s="14" t="str">
        <v/>
      </c>
      <c r="O1945" s="14" t="str">
        <v/>
      </c>
      <c r="P1945" s="14" t="str">
        <f ca="1"/>
        <v>Low Cap</v>
      </c>
    </row>
    <row r="1946" spans="11:16">
      <c r="K1946" s="14" t="str">
        <v/>
      </c>
      <c r="L1946" s="14" t="str">
        <v/>
      </c>
      <c r="O1946" s="14" t="str">
        <v/>
      </c>
      <c r="P1946" s="14" t="str">
        <f ca="1"/>
        <v>Low Cap</v>
      </c>
    </row>
    <row r="1947" spans="11:16">
      <c r="K1947" s="14" t="str">
        <v/>
      </c>
      <c r="L1947" s="14" t="str">
        <v/>
      </c>
      <c r="O1947" s="14" t="str">
        <v/>
      </c>
      <c r="P1947" s="14" t="str">
        <f ca="1"/>
        <v>Low Cap</v>
      </c>
    </row>
    <row r="1948" spans="11:16">
      <c r="K1948" s="14" t="str">
        <v/>
      </c>
      <c r="L1948" s="14" t="str">
        <v/>
      </c>
      <c r="O1948" s="14" t="str">
        <v/>
      </c>
      <c r="P1948" s="14" t="str">
        <f ca="1"/>
        <v>Low Cap</v>
      </c>
    </row>
    <row r="1949" spans="11:16">
      <c r="K1949" s="14" t="str">
        <v/>
      </c>
      <c r="L1949" s="14" t="str">
        <v/>
      </c>
      <c r="O1949" s="14" t="str">
        <v/>
      </c>
      <c r="P1949" s="14" t="str">
        <f ca="1"/>
        <v>Low Cap</v>
      </c>
    </row>
    <row r="1950" spans="11:16">
      <c r="K1950" s="14" t="str">
        <v/>
      </c>
      <c r="L1950" s="14" t="str">
        <v/>
      </c>
      <c r="O1950" s="14" t="str">
        <v/>
      </c>
      <c r="P1950" s="14" t="str">
        <f ca="1"/>
        <v>Low Cap</v>
      </c>
    </row>
    <row r="1951" spans="11:16">
      <c r="K1951" s="14" t="str">
        <v/>
      </c>
      <c r="L1951" s="14" t="str">
        <v/>
      </c>
      <c r="O1951" s="14" t="str">
        <v/>
      </c>
      <c r="P1951" s="14" t="str">
        <f ca="1"/>
        <v>Low Cap</v>
      </c>
    </row>
    <row r="1952" spans="11:16">
      <c r="K1952" s="14" t="str">
        <v/>
      </c>
      <c r="L1952" s="14" t="str">
        <v/>
      </c>
      <c r="O1952" s="14" t="str">
        <v/>
      </c>
      <c r="P1952" s="14" t="str">
        <f ca="1"/>
        <v>Low Cap</v>
      </c>
    </row>
    <row r="1953" spans="11:16">
      <c r="K1953" s="14" t="str">
        <v/>
      </c>
      <c r="L1953" s="14" t="str">
        <v/>
      </c>
      <c r="O1953" s="14" t="str">
        <v/>
      </c>
      <c r="P1953" s="14" t="str">
        <f ca="1"/>
        <v>Low Cap</v>
      </c>
    </row>
    <row r="1954" spans="11:16">
      <c r="K1954" s="14" t="str">
        <v/>
      </c>
      <c r="L1954" s="14" t="str">
        <v/>
      </c>
      <c r="O1954" s="14" t="str">
        <v/>
      </c>
      <c r="P1954" s="14" t="str">
        <f ca="1"/>
        <v>Low Cap</v>
      </c>
    </row>
    <row r="1955" spans="11:16">
      <c r="K1955" s="14" t="str">
        <v/>
      </c>
      <c r="L1955" s="14" t="str">
        <v/>
      </c>
      <c r="O1955" s="14" t="str">
        <v/>
      </c>
      <c r="P1955" s="14" t="str">
        <f ca="1"/>
        <v>Low Cap</v>
      </c>
    </row>
    <row r="1956" spans="11:16">
      <c r="K1956" s="14" t="str">
        <v/>
      </c>
      <c r="L1956" s="14" t="str">
        <v/>
      </c>
      <c r="O1956" s="14" t="str">
        <v/>
      </c>
      <c r="P1956" s="14" t="str">
        <f ca="1"/>
        <v>Low Cap</v>
      </c>
    </row>
    <row r="1957" spans="11:16">
      <c r="K1957" s="14" t="str">
        <v/>
      </c>
      <c r="L1957" s="14" t="str">
        <v/>
      </c>
      <c r="O1957" s="14" t="str">
        <v/>
      </c>
      <c r="P1957" s="14" t="str">
        <f ca="1"/>
        <v>Low Cap</v>
      </c>
    </row>
    <row r="1958" spans="11:16">
      <c r="K1958" s="14" t="str">
        <v/>
      </c>
      <c r="L1958" s="14" t="str">
        <v/>
      </c>
      <c r="O1958" s="14" t="str">
        <v/>
      </c>
      <c r="P1958" s="14" t="str">
        <f ca="1"/>
        <v>Low Cap</v>
      </c>
    </row>
    <row r="1959" spans="11:16">
      <c r="K1959" s="14" t="str">
        <v/>
      </c>
      <c r="L1959" s="14" t="str">
        <v/>
      </c>
      <c r="O1959" s="14" t="str">
        <v/>
      </c>
      <c r="P1959" s="14" t="str">
        <f ca="1"/>
        <v>Low Cap</v>
      </c>
    </row>
    <row r="1960" spans="11:16">
      <c r="K1960" s="14" t="str">
        <v/>
      </c>
      <c r="L1960" s="14" t="str">
        <v/>
      </c>
      <c r="O1960" s="14" t="str">
        <v/>
      </c>
      <c r="P1960" s="14" t="str">
        <f ca="1"/>
        <v>Low Cap</v>
      </c>
    </row>
    <row r="1961" spans="11:16">
      <c r="K1961" s="14" t="str">
        <v/>
      </c>
      <c r="L1961" s="14" t="str">
        <v/>
      </c>
      <c r="O1961" s="14" t="str">
        <v/>
      </c>
      <c r="P1961" s="14" t="str">
        <f ca="1"/>
        <v>Low Cap</v>
      </c>
    </row>
    <row r="1962" spans="11:16">
      <c r="K1962" s="14" t="str">
        <v/>
      </c>
      <c r="L1962" s="14" t="str">
        <v/>
      </c>
      <c r="O1962" s="14" t="str">
        <v/>
      </c>
      <c r="P1962" s="14" t="str">
        <f ca="1"/>
        <v>Low Cap</v>
      </c>
    </row>
    <row r="1963" spans="11:16">
      <c r="K1963" s="14" t="str">
        <v/>
      </c>
      <c r="L1963" s="14" t="str">
        <v/>
      </c>
      <c r="O1963" s="14" t="str">
        <v/>
      </c>
      <c r="P1963" s="14" t="str">
        <f ca="1"/>
        <v>Low Cap</v>
      </c>
    </row>
    <row r="1964" spans="11:16">
      <c r="K1964" s="14" t="str">
        <v/>
      </c>
      <c r="L1964" s="14" t="str">
        <v/>
      </c>
      <c r="O1964" s="14" t="str">
        <v/>
      </c>
      <c r="P1964" s="14" t="str">
        <f ca="1"/>
        <v>Low Cap</v>
      </c>
    </row>
    <row r="1965" spans="11:16">
      <c r="K1965" s="14" t="str">
        <v/>
      </c>
      <c r="L1965" s="14" t="str">
        <v/>
      </c>
      <c r="O1965" s="14" t="str">
        <v/>
      </c>
      <c r="P1965" s="14" t="str">
        <f ca="1"/>
        <v>Low Cap</v>
      </c>
    </row>
    <row r="1966" spans="11:16">
      <c r="K1966" s="14" t="str">
        <v/>
      </c>
      <c r="L1966" s="14" t="str">
        <v/>
      </c>
      <c r="O1966" s="14" t="str">
        <v/>
      </c>
      <c r="P1966" s="14" t="str">
        <f ca="1"/>
        <v>Low Cap</v>
      </c>
    </row>
    <row r="1967" spans="11:16">
      <c r="K1967" s="14" t="str">
        <v/>
      </c>
      <c r="L1967" s="14" t="str">
        <v/>
      </c>
      <c r="O1967" s="14" t="str">
        <v/>
      </c>
      <c r="P1967" s="14" t="str">
        <f ca="1"/>
        <v>Low Cap</v>
      </c>
    </row>
    <row r="1968" spans="11:16">
      <c r="K1968" s="14" t="str">
        <v/>
      </c>
      <c r="L1968" s="14" t="str">
        <v/>
      </c>
      <c r="O1968" s="14" t="str">
        <v/>
      </c>
      <c r="P1968" s="14" t="str">
        <f ca="1"/>
        <v>Low Cap</v>
      </c>
    </row>
    <row r="1969" spans="11:16">
      <c r="K1969" s="14" t="str">
        <v/>
      </c>
      <c r="L1969" s="14" t="str">
        <v/>
      </c>
      <c r="O1969" s="14" t="str">
        <v/>
      </c>
      <c r="P1969" s="14" t="str">
        <f ca="1"/>
        <v>Low Cap</v>
      </c>
    </row>
    <row r="1970" spans="11:16">
      <c r="K1970" s="14" t="str">
        <v/>
      </c>
      <c r="L1970" s="14" t="str">
        <v/>
      </c>
      <c r="O1970" s="14" t="str">
        <v/>
      </c>
      <c r="P1970" s="14" t="str">
        <f ca="1"/>
        <v>Low Cap</v>
      </c>
    </row>
    <row r="1971" spans="11:16">
      <c r="K1971" s="14" t="str">
        <v/>
      </c>
      <c r="L1971" s="14" t="str">
        <v/>
      </c>
      <c r="O1971" s="14" t="str">
        <v/>
      </c>
      <c r="P1971" s="14" t="str">
        <f ca="1"/>
        <v>Low Cap</v>
      </c>
    </row>
    <row r="1972" spans="11:16">
      <c r="K1972" s="14" t="str">
        <v/>
      </c>
      <c r="L1972" s="14" t="str">
        <v/>
      </c>
      <c r="O1972" s="14" t="str">
        <v/>
      </c>
      <c r="P1972" s="14" t="str">
        <f ca="1"/>
        <v>Low Cap</v>
      </c>
    </row>
    <row r="1973" spans="11:16">
      <c r="K1973" s="14" t="str">
        <v/>
      </c>
      <c r="L1973" s="14" t="str">
        <v/>
      </c>
      <c r="O1973" s="14" t="str">
        <v/>
      </c>
      <c r="P1973" s="14" t="str">
        <f ca="1"/>
        <v>Low Cap</v>
      </c>
    </row>
    <row r="1974" spans="11:16">
      <c r="K1974" s="14" t="str">
        <v/>
      </c>
      <c r="L1974" s="14" t="str">
        <v/>
      </c>
      <c r="O1974" s="14" t="str">
        <v/>
      </c>
      <c r="P1974" s="14" t="str">
        <f ca="1"/>
        <v>Low Cap</v>
      </c>
    </row>
    <row r="1975" spans="11:16">
      <c r="K1975" s="14" t="str">
        <v/>
      </c>
      <c r="L1975" s="14" t="str">
        <v/>
      </c>
      <c r="O1975" s="14" t="str">
        <v/>
      </c>
      <c r="P1975" s="14" t="str">
        <f ca="1"/>
        <v>Low Cap</v>
      </c>
    </row>
    <row r="1976" spans="11:16">
      <c r="K1976" s="14" t="str">
        <v/>
      </c>
      <c r="L1976" s="14" t="str">
        <v/>
      </c>
      <c r="O1976" s="14" t="str">
        <v/>
      </c>
      <c r="P1976" s="14" t="str">
        <f ca="1"/>
        <v>Low Cap</v>
      </c>
    </row>
    <row r="1977" spans="11:16">
      <c r="K1977" s="14" t="str">
        <v/>
      </c>
      <c r="L1977" s="14" t="str">
        <v/>
      </c>
      <c r="O1977" s="14" t="str">
        <v/>
      </c>
      <c r="P1977" s="14" t="str">
        <f ca="1"/>
        <v>Low Cap</v>
      </c>
    </row>
    <row r="1978" spans="11:16">
      <c r="K1978" s="14" t="str">
        <v/>
      </c>
      <c r="L1978" s="14" t="str">
        <v/>
      </c>
      <c r="O1978" s="14" t="str">
        <v/>
      </c>
      <c r="P1978" s="14" t="str">
        <f ca="1"/>
        <v>Low Cap</v>
      </c>
    </row>
    <row r="1979" spans="11:16">
      <c r="K1979" s="14" t="str">
        <v/>
      </c>
      <c r="L1979" s="14" t="str">
        <v/>
      </c>
      <c r="O1979" s="14" t="str">
        <v/>
      </c>
      <c r="P1979" s="14" t="str">
        <f ca="1"/>
        <v>Low Cap</v>
      </c>
    </row>
    <row r="1980" spans="11:16">
      <c r="K1980" s="14" t="str">
        <v/>
      </c>
      <c r="L1980" s="14" t="str">
        <v/>
      </c>
      <c r="O1980" s="14" t="str">
        <v/>
      </c>
      <c r="P1980" s="14" t="str">
        <f ca="1"/>
        <v>Low Cap</v>
      </c>
    </row>
    <row r="1981" spans="11:16">
      <c r="K1981" s="14" t="str">
        <v/>
      </c>
      <c r="L1981" s="14" t="str">
        <v/>
      </c>
      <c r="O1981" s="14" t="str">
        <v/>
      </c>
      <c r="P1981" s="14" t="str">
        <f ca="1"/>
        <v>Low Cap</v>
      </c>
    </row>
    <row r="1982" spans="11:16">
      <c r="K1982" s="14" t="str">
        <v/>
      </c>
      <c r="L1982" s="14" t="str">
        <v/>
      </c>
      <c r="O1982" s="14" t="str">
        <v/>
      </c>
      <c r="P1982" s="14" t="str">
        <f ca="1"/>
        <v>Low Cap</v>
      </c>
    </row>
    <row r="1983" spans="11:16">
      <c r="K1983" s="14" t="str">
        <v/>
      </c>
      <c r="L1983" s="14" t="str">
        <v/>
      </c>
      <c r="O1983" s="14" t="str">
        <v/>
      </c>
      <c r="P1983" s="14" t="str">
        <f ca="1"/>
        <v>Low Cap</v>
      </c>
    </row>
    <row r="1984" spans="11:16">
      <c r="K1984" s="14" t="str">
        <v/>
      </c>
      <c r="L1984" s="14" t="str">
        <v/>
      </c>
      <c r="O1984" s="14" t="str">
        <v/>
      </c>
      <c r="P1984" s="14" t="str">
        <f ca="1"/>
        <v>Low Cap</v>
      </c>
    </row>
    <row r="1985" spans="11:16">
      <c r="K1985" s="14" t="str">
        <v/>
      </c>
      <c r="L1985" s="14" t="str">
        <v/>
      </c>
      <c r="O1985" s="14" t="str">
        <v/>
      </c>
      <c r="P1985" s="14" t="str">
        <f ca="1"/>
        <v>Low Cap</v>
      </c>
    </row>
    <row r="1986" spans="11:16">
      <c r="K1986" s="14" t="str">
        <v/>
      </c>
      <c r="L1986" s="14" t="str">
        <v/>
      </c>
      <c r="O1986" s="14" t="str">
        <v/>
      </c>
      <c r="P1986" s="14" t="str">
        <f ca="1"/>
        <v>Low Cap</v>
      </c>
    </row>
    <row r="1987" spans="11:16">
      <c r="K1987" s="14" t="str">
        <v/>
      </c>
      <c r="L1987" s="14" t="str">
        <v/>
      </c>
      <c r="O1987" s="14" t="str">
        <v/>
      </c>
      <c r="P1987" s="14" t="str">
        <f ca="1"/>
        <v>Low Cap</v>
      </c>
    </row>
    <row r="1988" spans="11:16">
      <c r="K1988" s="14" t="str">
        <v/>
      </c>
      <c r="L1988" s="14" t="str">
        <v/>
      </c>
      <c r="O1988" s="14" t="str">
        <v/>
      </c>
      <c r="P1988" s="14" t="str">
        <f ca="1"/>
        <v>Low Cap</v>
      </c>
    </row>
    <row r="1989" spans="11:16">
      <c r="K1989" s="14" t="str">
        <v/>
      </c>
      <c r="L1989" s="14" t="str">
        <v/>
      </c>
      <c r="O1989" s="14" t="str">
        <v/>
      </c>
      <c r="P1989" s="14" t="str">
        <f ca="1"/>
        <v>Low Cap</v>
      </c>
    </row>
    <row r="1990" spans="11:16">
      <c r="K1990" s="14" t="str">
        <v/>
      </c>
      <c r="L1990" s="14" t="str">
        <v/>
      </c>
      <c r="O1990" s="14" t="str">
        <v/>
      </c>
      <c r="P1990" s="14" t="str">
        <f ca="1"/>
        <v>Low Cap</v>
      </c>
    </row>
    <row r="1991" spans="11:16">
      <c r="K1991" s="14" t="str">
        <v/>
      </c>
      <c r="L1991" s="14" t="str">
        <v/>
      </c>
      <c r="O1991" s="14" t="str">
        <v/>
      </c>
      <c r="P1991" s="14" t="str">
        <f ca="1"/>
        <v>Low Cap</v>
      </c>
    </row>
    <row r="1992" spans="11:16">
      <c r="K1992" s="14" t="str">
        <v/>
      </c>
      <c r="L1992" s="14" t="str">
        <v/>
      </c>
      <c r="O1992" s="14" t="str">
        <v/>
      </c>
      <c r="P1992" s="14" t="str">
        <f ca="1"/>
        <v>Low Cap</v>
      </c>
    </row>
    <row r="1993" spans="11:16">
      <c r="K1993" s="14" t="str">
        <v/>
      </c>
      <c r="L1993" s="14" t="str">
        <v/>
      </c>
      <c r="O1993" s="14" t="str">
        <v/>
      </c>
      <c r="P1993" s="14" t="str">
        <f ca="1"/>
        <v>Low Cap</v>
      </c>
    </row>
    <row r="1994" spans="11:16">
      <c r="K1994" s="14" t="str">
        <v/>
      </c>
      <c r="L1994" s="14" t="str">
        <v/>
      </c>
      <c r="O1994" s="14" t="str">
        <v/>
      </c>
      <c r="P1994" s="14" t="str">
        <f ca="1"/>
        <v>Low Cap</v>
      </c>
    </row>
    <row r="1995" spans="11:16">
      <c r="K1995" s="14" t="str">
        <v/>
      </c>
      <c r="L1995" s="14" t="str">
        <v/>
      </c>
      <c r="O1995" s="14" t="str">
        <v/>
      </c>
      <c r="P1995" s="14" t="str">
        <f ca="1"/>
        <v>Low Cap</v>
      </c>
    </row>
    <row r="1996" spans="11:16">
      <c r="K1996" s="14" t="str">
        <v/>
      </c>
      <c r="L1996" s="14" t="str">
        <v/>
      </c>
      <c r="O1996" s="14" t="str">
        <v/>
      </c>
      <c r="P1996" s="14" t="str">
        <f ca="1"/>
        <v>Low Cap</v>
      </c>
    </row>
    <row r="1997" spans="11:16">
      <c r="K1997" s="14" t="str">
        <v/>
      </c>
      <c r="L1997" s="14" t="str">
        <v/>
      </c>
      <c r="O1997" s="14" t="str">
        <v/>
      </c>
      <c r="P1997" s="14" t="str">
        <f ca="1"/>
        <v>Low Cap</v>
      </c>
    </row>
    <row r="1998" spans="11:16">
      <c r="K1998" s="14" t="str">
        <v/>
      </c>
      <c r="L1998" s="14" t="str">
        <v/>
      </c>
      <c r="O1998" s="14" t="str">
        <v/>
      </c>
      <c r="P1998" s="14" t="str">
        <f ca="1"/>
        <v>Low Cap</v>
      </c>
    </row>
    <row r="1999" spans="11:16">
      <c r="K1999" s="14" t="str">
        <v/>
      </c>
      <c r="L1999" s="14" t="str">
        <v/>
      </c>
      <c r="O1999" s="14" t="str">
        <v/>
      </c>
      <c r="P1999" s="14" t="str">
        <f ca="1"/>
        <v>Low Cap</v>
      </c>
    </row>
    <row r="2000" spans="11:16">
      <c r="K2000" s="14" t="str">
        <v/>
      </c>
      <c r="L2000" s="14" t="str">
        <v/>
      </c>
      <c r="O2000" s="14" t="str">
        <v/>
      </c>
      <c r="P2000" s="14" t="str">
        <f ca="1"/>
        <v>Low Cap</v>
      </c>
    </row>
    <row r="2001" spans="11:16">
      <c r="K2001" s="14" t="str">
        <v/>
      </c>
      <c r="L2001" s="14" t="str">
        <v/>
      </c>
      <c r="O2001" s="14" t="str">
        <v/>
      </c>
      <c r="P2001" s="14" t="str">
        <f ca="1"/>
        <v>Low Cap</v>
      </c>
    </row>
    <row r="2002" spans="11:16">
      <c r="K2002" s="14" t="str">
        <v/>
      </c>
      <c r="L2002" s="14" t="str">
        <v/>
      </c>
      <c r="O2002" s="14" t="str">
        <v/>
      </c>
      <c r="P2002" s="14" t="str">
        <f ca="1"/>
        <v>Low Cap</v>
      </c>
    </row>
    <row r="2003" spans="11:16">
      <c r="K2003" s="14" t="str">
        <v/>
      </c>
      <c r="L2003" s="14" t="str">
        <v/>
      </c>
      <c r="O2003" s="14" t="str">
        <v/>
      </c>
      <c r="P2003" s="14" t="str">
        <f ca="1"/>
        <v>Low Cap</v>
      </c>
    </row>
    <row r="2004" spans="11:16">
      <c r="K2004" s="14" t="str">
        <v/>
      </c>
      <c r="L2004" s="14" t="str">
        <v/>
      </c>
      <c r="O2004" s="14" t="str">
        <v/>
      </c>
      <c r="P2004" s="14" t="str">
        <f ca="1"/>
        <v>Low Cap</v>
      </c>
    </row>
    <row r="2005" spans="11:16">
      <c r="K2005" s="14" t="str">
        <v/>
      </c>
      <c r="L2005" s="14" t="str">
        <v/>
      </c>
      <c r="O2005" s="14" t="str">
        <v/>
      </c>
      <c r="P2005" s="14" t="str">
        <f ca="1"/>
        <v>Low Cap</v>
      </c>
    </row>
    <row r="2006" spans="11:16">
      <c r="K2006" s="14" t="str">
        <v/>
      </c>
      <c r="L2006" s="14" t="str">
        <v/>
      </c>
      <c r="O2006" s="14" t="str">
        <v/>
      </c>
      <c r="P2006" s="14" t="str">
        <f ca="1"/>
        <v>Low Cap</v>
      </c>
    </row>
    <row r="2007" spans="11:16">
      <c r="K2007" s="14" t="str">
        <v/>
      </c>
      <c r="L2007" s="14" t="str">
        <v/>
      </c>
      <c r="O2007" s="14" t="str">
        <v/>
      </c>
      <c r="P2007" s="14" t="str">
        <f ca="1"/>
        <v>Low Cap</v>
      </c>
    </row>
    <row r="2008" spans="11:16">
      <c r="K2008" s="14" t="str">
        <v/>
      </c>
      <c r="L2008" s="14" t="str">
        <v/>
      </c>
      <c r="O2008" s="14" t="str">
        <v/>
      </c>
      <c r="P2008" s="14" t="str">
        <f ca="1"/>
        <v>Low Cap</v>
      </c>
    </row>
    <row r="2009" spans="11:16">
      <c r="K2009" s="14" t="str">
        <v/>
      </c>
      <c r="L2009" s="14" t="str">
        <v/>
      </c>
      <c r="O2009" s="14" t="str">
        <v/>
      </c>
      <c r="P2009" s="14" t="str">
        <f ca="1"/>
        <v>Low Cap</v>
      </c>
    </row>
    <row r="2010" spans="11:16">
      <c r="K2010" s="14" t="str">
        <v/>
      </c>
      <c r="L2010" s="14" t="str">
        <v/>
      </c>
      <c r="O2010" s="14" t="str">
        <v/>
      </c>
      <c r="P2010" s="14" t="str">
        <f ca="1"/>
        <v>Low Cap</v>
      </c>
    </row>
    <row r="2011" spans="11:16">
      <c r="K2011" s="14" t="str">
        <v/>
      </c>
      <c r="L2011" s="14" t="str">
        <v/>
      </c>
      <c r="O2011" s="14" t="str">
        <v/>
      </c>
      <c r="P2011" s="14" t="str">
        <f ca="1"/>
        <v>Low Cap</v>
      </c>
    </row>
    <row r="2012" spans="11:16">
      <c r="K2012" s="14" t="str">
        <v/>
      </c>
      <c r="L2012" s="14" t="str">
        <v/>
      </c>
      <c r="O2012" s="14" t="str">
        <v/>
      </c>
      <c r="P2012" s="14" t="str">
        <f ca="1"/>
        <v>Low Cap</v>
      </c>
    </row>
    <row r="2013" spans="11:16">
      <c r="K2013" s="14" t="str">
        <v/>
      </c>
      <c r="L2013" s="14" t="str">
        <v/>
      </c>
      <c r="O2013" s="14" t="str">
        <v/>
      </c>
      <c r="P2013" s="14" t="str">
        <f ca="1"/>
        <v>Low Cap</v>
      </c>
    </row>
    <row r="2014" spans="11:16">
      <c r="K2014" s="14" t="str">
        <v/>
      </c>
      <c r="L2014" s="14" t="str">
        <v/>
      </c>
      <c r="O2014" s="14" t="str">
        <v/>
      </c>
      <c r="P2014" s="14" t="str">
        <f ca="1"/>
        <v>Low Cap</v>
      </c>
    </row>
    <row r="2015" spans="11:16">
      <c r="K2015" s="14" t="str">
        <v/>
      </c>
      <c r="L2015" s="14" t="str">
        <v/>
      </c>
      <c r="O2015" s="14" t="str">
        <v/>
      </c>
      <c r="P2015" s="14" t="str">
        <f ca="1"/>
        <v>Low Cap</v>
      </c>
    </row>
    <row r="2016" spans="11:16">
      <c r="K2016" s="14" t="str">
        <v/>
      </c>
      <c r="L2016" s="14" t="str">
        <v/>
      </c>
      <c r="O2016" s="14" t="str">
        <v/>
      </c>
      <c r="P2016" s="14" t="str">
        <f ca="1"/>
        <v>Low Cap</v>
      </c>
    </row>
    <row r="2017" spans="11:16">
      <c r="K2017" s="14" t="str">
        <v/>
      </c>
      <c r="L2017" s="14" t="str">
        <v/>
      </c>
      <c r="O2017" s="14" t="str">
        <v/>
      </c>
      <c r="P2017" s="14" t="str">
        <f ca="1"/>
        <v>Low Cap</v>
      </c>
    </row>
    <row r="2018" spans="11:16">
      <c r="K2018" s="14" t="str">
        <v/>
      </c>
      <c r="L2018" s="14" t="str">
        <v/>
      </c>
      <c r="O2018" s="14" t="str">
        <v/>
      </c>
      <c r="P2018" s="14" t="str">
        <f ca="1"/>
        <v>Low Cap</v>
      </c>
    </row>
    <row r="2019" spans="11:16">
      <c r="K2019" s="14" t="str">
        <v/>
      </c>
      <c r="L2019" s="14" t="str">
        <v/>
      </c>
      <c r="O2019" s="14" t="str">
        <v/>
      </c>
      <c r="P2019" s="14" t="str">
        <f ca="1"/>
        <v>Low Cap</v>
      </c>
    </row>
    <row r="2020" spans="11:16">
      <c r="K2020" s="14" t="str">
        <v/>
      </c>
      <c r="L2020" s="14" t="str">
        <v/>
      </c>
      <c r="O2020" s="14" t="str">
        <v/>
      </c>
      <c r="P2020" s="14" t="str">
        <f ca="1"/>
        <v>Low Cap</v>
      </c>
    </row>
    <row r="2021" spans="11:16">
      <c r="K2021" s="14" t="str">
        <v/>
      </c>
      <c r="L2021" s="14" t="str">
        <v/>
      </c>
      <c r="O2021" s="14" t="str">
        <v/>
      </c>
      <c r="P2021" s="14" t="str">
        <f ca="1"/>
        <v>Low Cap</v>
      </c>
    </row>
    <row r="2022" spans="11:16">
      <c r="K2022" s="14" t="str">
        <v/>
      </c>
      <c r="L2022" s="14" t="str">
        <v/>
      </c>
      <c r="O2022" s="14" t="str">
        <v/>
      </c>
      <c r="P2022" s="14" t="str">
        <f ca="1"/>
        <v>Low Cap</v>
      </c>
    </row>
    <row r="2023" spans="11:16">
      <c r="K2023" s="14" t="str">
        <v/>
      </c>
      <c r="L2023" s="14" t="str">
        <v/>
      </c>
      <c r="O2023" s="14" t="str">
        <v/>
      </c>
      <c r="P2023" s="14" t="str">
        <f ca="1"/>
        <v>Low Cap</v>
      </c>
    </row>
    <row r="2024" spans="11:16">
      <c r="K2024" s="14" t="str">
        <v/>
      </c>
      <c r="L2024" s="14" t="str">
        <v/>
      </c>
      <c r="O2024" s="14" t="str">
        <v/>
      </c>
      <c r="P2024" s="14" t="str">
        <f ca="1"/>
        <v>Low Cap</v>
      </c>
    </row>
    <row r="2025" spans="11:16">
      <c r="K2025" s="14" t="str">
        <v/>
      </c>
      <c r="L2025" s="14" t="str">
        <v/>
      </c>
      <c r="O2025" s="14" t="str">
        <v/>
      </c>
      <c r="P2025" s="14" t="str">
        <f ca="1"/>
        <v>Low Cap</v>
      </c>
    </row>
    <row r="2026" spans="11:16">
      <c r="K2026" s="14" t="str">
        <v/>
      </c>
      <c r="L2026" s="14" t="str">
        <v/>
      </c>
      <c r="O2026" s="14" t="str">
        <v/>
      </c>
      <c r="P2026" s="14" t="str">
        <f ca="1"/>
        <v>Low Cap</v>
      </c>
    </row>
    <row r="2027" spans="11:16">
      <c r="K2027" s="14" t="str">
        <v/>
      </c>
      <c r="L2027" s="14" t="str">
        <v/>
      </c>
      <c r="O2027" s="14" t="str">
        <v/>
      </c>
      <c r="P2027" s="14" t="str">
        <f ca="1"/>
        <v>Low Cap</v>
      </c>
    </row>
    <row r="2028" spans="11:16">
      <c r="K2028" s="14" t="str">
        <v/>
      </c>
      <c r="L2028" s="14" t="str">
        <v/>
      </c>
      <c r="O2028" s="14" t="str">
        <v/>
      </c>
      <c r="P2028" s="14" t="str">
        <f ca="1"/>
        <v>Low Cap</v>
      </c>
    </row>
    <row r="2029" spans="11:16">
      <c r="K2029" s="14" t="str">
        <v/>
      </c>
      <c r="L2029" s="14" t="str">
        <v/>
      </c>
      <c r="O2029" s="14" t="str">
        <v/>
      </c>
      <c r="P2029" s="14" t="str">
        <f ca="1"/>
        <v>Low Cap</v>
      </c>
    </row>
    <row r="2030" spans="11:16">
      <c r="K2030" s="14" t="str">
        <v/>
      </c>
      <c r="L2030" s="14" t="str">
        <v/>
      </c>
      <c r="O2030" s="14" t="str">
        <v/>
      </c>
      <c r="P2030" s="14" t="str">
        <f ca="1"/>
        <v>Low Cap</v>
      </c>
    </row>
    <row r="2031" spans="11:16">
      <c r="K2031" s="14" t="str">
        <v/>
      </c>
      <c r="L2031" s="14" t="str">
        <v/>
      </c>
      <c r="O2031" s="14" t="str">
        <v/>
      </c>
      <c r="P2031" s="14" t="str">
        <f ca="1"/>
        <v>Low Cap</v>
      </c>
    </row>
    <row r="2032" spans="11:16">
      <c r="K2032" s="14" t="str">
        <v/>
      </c>
      <c r="L2032" s="14" t="str">
        <v/>
      </c>
      <c r="O2032" s="14" t="str">
        <v/>
      </c>
      <c r="P2032" s="14" t="str">
        <f ca="1"/>
        <v>Low Cap</v>
      </c>
    </row>
    <row r="2033" spans="11:16">
      <c r="K2033" s="14" t="str">
        <v/>
      </c>
      <c r="L2033" s="14" t="str">
        <v/>
      </c>
      <c r="O2033" s="14" t="str">
        <v/>
      </c>
      <c r="P2033" s="14" t="str">
        <f ca="1"/>
        <v>Low Cap</v>
      </c>
    </row>
    <row r="2034" spans="11:16">
      <c r="K2034" s="14" t="str">
        <v/>
      </c>
      <c r="L2034" s="14" t="str">
        <v/>
      </c>
      <c r="O2034" s="14" t="str">
        <v/>
      </c>
      <c r="P2034" s="14" t="str">
        <f ca="1"/>
        <v>Low Cap</v>
      </c>
    </row>
    <row r="2035" spans="11:16">
      <c r="K2035" s="14" t="str">
        <v/>
      </c>
      <c r="L2035" s="14" t="str">
        <v/>
      </c>
      <c r="O2035" s="14" t="str">
        <v/>
      </c>
      <c r="P2035" s="14" t="str">
        <f ca="1"/>
        <v>Low Cap</v>
      </c>
    </row>
    <row r="2036" spans="11:16">
      <c r="K2036" s="14" t="str">
        <v/>
      </c>
      <c r="L2036" s="14" t="str">
        <v/>
      </c>
      <c r="O2036" s="14" t="str">
        <v/>
      </c>
      <c r="P2036" s="14" t="str">
        <f ca="1"/>
        <v>Low Cap</v>
      </c>
    </row>
    <row r="2037" spans="11:16">
      <c r="K2037" s="14" t="str">
        <v/>
      </c>
      <c r="L2037" s="14" t="str">
        <v/>
      </c>
      <c r="O2037" s="14" t="str">
        <v/>
      </c>
      <c r="P2037" s="14" t="str">
        <f ca="1"/>
        <v>Low Cap</v>
      </c>
    </row>
    <row r="2038" spans="11:16">
      <c r="K2038" s="14" t="str">
        <v/>
      </c>
      <c r="L2038" s="14" t="str">
        <v/>
      </c>
      <c r="O2038" s="14" t="str">
        <v/>
      </c>
      <c r="P2038" s="14" t="str">
        <f ca="1"/>
        <v>Low Cap</v>
      </c>
    </row>
    <row r="2039" spans="11:16">
      <c r="K2039" s="14" t="str">
        <v/>
      </c>
      <c r="L2039" s="14" t="str">
        <v/>
      </c>
      <c r="O2039" s="14" t="str">
        <v/>
      </c>
      <c r="P2039" s="14" t="str">
        <f ca="1"/>
        <v>Low Cap</v>
      </c>
    </row>
    <row r="2040" spans="11:16">
      <c r="K2040" s="14" t="str">
        <v/>
      </c>
      <c r="L2040" s="14" t="str">
        <v/>
      </c>
      <c r="O2040" s="14" t="str">
        <v/>
      </c>
      <c r="P2040" s="14" t="str">
        <f ca="1"/>
        <v>Low Cap</v>
      </c>
    </row>
    <row r="2041" spans="11:16">
      <c r="K2041" s="14" t="str">
        <v/>
      </c>
      <c r="L2041" s="14" t="str">
        <v/>
      </c>
      <c r="O2041" s="14" t="str">
        <v/>
      </c>
      <c r="P2041" s="14" t="str">
        <f ca="1"/>
        <v>Low Cap</v>
      </c>
    </row>
    <row r="2042" spans="11:16">
      <c r="K2042" s="14" t="str">
        <v/>
      </c>
      <c r="L2042" s="14" t="str">
        <v/>
      </c>
      <c r="O2042" s="14" t="str">
        <v/>
      </c>
      <c r="P2042" s="14" t="str">
        <f ca="1"/>
        <v>Low Cap</v>
      </c>
    </row>
    <row r="2043" spans="11:16">
      <c r="K2043" s="14" t="str">
        <v/>
      </c>
      <c r="L2043" s="14" t="str">
        <v/>
      </c>
      <c r="O2043" s="14" t="str">
        <v/>
      </c>
      <c r="P2043" s="14" t="str">
        <f ca="1"/>
        <v>Low Cap</v>
      </c>
    </row>
    <row r="2044" spans="11:16">
      <c r="K2044" s="14" t="str">
        <v/>
      </c>
      <c r="L2044" s="14" t="str">
        <v/>
      </c>
      <c r="O2044" s="14" t="str">
        <v/>
      </c>
      <c r="P2044" s="14" t="str">
        <f ca="1"/>
        <v>Low Cap</v>
      </c>
    </row>
    <row r="2045" spans="11:16">
      <c r="K2045" s="14" t="str">
        <v/>
      </c>
      <c r="L2045" s="14" t="str">
        <v/>
      </c>
      <c r="O2045" s="14" t="str">
        <v/>
      </c>
      <c r="P2045" s="14" t="str">
        <f ca="1"/>
        <v>Low Cap</v>
      </c>
    </row>
    <row r="2046" spans="11:16">
      <c r="K2046" s="14" t="str">
        <v/>
      </c>
      <c r="L2046" s="14" t="str">
        <v/>
      </c>
      <c r="O2046" s="14" t="str">
        <v/>
      </c>
      <c r="P2046" s="14" t="str">
        <f ca="1"/>
        <v>Low Cap</v>
      </c>
    </row>
    <row r="2047" spans="11:16">
      <c r="K2047" s="14" t="str">
        <v/>
      </c>
      <c r="L2047" s="14" t="str">
        <v/>
      </c>
      <c r="O2047" s="14" t="str">
        <v/>
      </c>
      <c r="P2047" s="14" t="str">
        <f ca="1"/>
        <v>Low Cap</v>
      </c>
    </row>
    <row r="2048" spans="11:16">
      <c r="K2048" s="14" t="str">
        <v/>
      </c>
      <c r="L2048" s="14" t="str">
        <v/>
      </c>
      <c r="O2048" s="14" t="str">
        <v/>
      </c>
      <c r="P2048" s="14" t="str">
        <f ca="1"/>
        <v>Low Cap</v>
      </c>
    </row>
    <row r="2049" spans="11:16">
      <c r="K2049" s="14" t="str">
        <v/>
      </c>
      <c r="L2049" s="14" t="str">
        <v/>
      </c>
      <c r="O2049" s="14" t="str">
        <v/>
      </c>
      <c r="P2049" s="14" t="str">
        <f ca="1"/>
        <v>Low Cap</v>
      </c>
    </row>
    <row r="2050" spans="11:16">
      <c r="K2050" s="14" t="str">
        <v/>
      </c>
      <c r="L2050" s="14" t="str">
        <v/>
      </c>
      <c r="O2050" s="14" t="str">
        <v/>
      </c>
      <c r="P2050" s="14" t="str">
        <f ca="1"/>
        <v>Low Cap</v>
      </c>
    </row>
    <row r="2051" spans="11:16">
      <c r="K2051" s="14" t="str">
        <v/>
      </c>
      <c r="L2051" s="14" t="str">
        <v/>
      </c>
      <c r="O2051" s="14" t="str">
        <v/>
      </c>
      <c r="P2051" s="14" t="str">
        <f ca="1"/>
        <v>Low Cap</v>
      </c>
    </row>
    <row r="2052" spans="11:16">
      <c r="K2052" s="14" t="str">
        <v/>
      </c>
      <c r="L2052" s="14" t="str">
        <v/>
      </c>
      <c r="O2052" s="14" t="str">
        <v/>
      </c>
      <c r="P2052" s="14" t="str">
        <f ca="1"/>
        <v>Low Cap</v>
      </c>
    </row>
    <row r="2053" spans="11:16">
      <c r="K2053" s="14" t="str">
        <v/>
      </c>
      <c r="L2053" s="14" t="str">
        <v/>
      </c>
      <c r="O2053" s="14" t="str">
        <v/>
      </c>
      <c r="P2053" s="14" t="str">
        <f ca="1"/>
        <v>Low Cap</v>
      </c>
    </row>
    <row r="2054" spans="11:16">
      <c r="K2054" s="14" t="str">
        <v/>
      </c>
      <c r="L2054" s="14" t="str">
        <v/>
      </c>
      <c r="O2054" s="14" t="str">
        <v/>
      </c>
      <c r="P2054" s="14" t="str">
        <f ca="1"/>
        <v>Low Cap</v>
      </c>
    </row>
    <row r="2055" spans="11:16">
      <c r="K2055" s="14" t="str">
        <v/>
      </c>
      <c r="L2055" s="14" t="str">
        <v/>
      </c>
      <c r="O2055" s="14" t="str">
        <v/>
      </c>
      <c r="P2055" s="14" t="str">
        <f ca="1"/>
        <v>Low Cap</v>
      </c>
    </row>
    <row r="2056" spans="11:16">
      <c r="K2056" s="14" t="str">
        <v/>
      </c>
      <c r="L2056" s="14" t="str">
        <v/>
      </c>
      <c r="O2056" s="14" t="str">
        <v/>
      </c>
      <c r="P2056" s="14" t="str">
        <f ca="1"/>
        <v>Low Cap</v>
      </c>
    </row>
    <row r="2057" spans="11:16">
      <c r="K2057" s="14" t="str">
        <v/>
      </c>
      <c r="L2057" s="14" t="str">
        <v/>
      </c>
      <c r="O2057" s="14" t="str">
        <v/>
      </c>
      <c r="P2057" s="14" t="str">
        <f ca="1"/>
        <v>Low Cap</v>
      </c>
    </row>
    <row r="2058" spans="11:16">
      <c r="K2058" s="14" t="str">
        <v/>
      </c>
      <c r="L2058" s="14" t="str">
        <v/>
      </c>
      <c r="O2058" s="14" t="str">
        <v/>
      </c>
      <c r="P2058" s="14" t="str">
        <f ca="1"/>
        <v>Low Cap</v>
      </c>
    </row>
    <row r="2059" spans="11:16">
      <c r="K2059" s="14" t="str">
        <v/>
      </c>
      <c r="L2059" s="14" t="str">
        <v/>
      </c>
      <c r="O2059" s="14" t="str">
        <v/>
      </c>
      <c r="P2059" s="14" t="str">
        <f ca="1"/>
        <v>Low Cap</v>
      </c>
    </row>
    <row r="2060" spans="11:16">
      <c r="K2060" s="14" t="str">
        <v/>
      </c>
      <c r="L2060" s="14" t="str">
        <v/>
      </c>
      <c r="O2060" s="14" t="str">
        <v/>
      </c>
      <c r="P2060" s="14" t="str">
        <f ca="1"/>
        <v>Low Cap</v>
      </c>
    </row>
    <row r="2061" spans="11:16">
      <c r="K2061" s="14" t="str">
        <v/>
      </c>
      <c r="L2061" s="14" t="str">
        <v/>
      </c>
      <c r="O2061" s="14" t="str">
        <v/>
      </c>
      <c r="P2061" s="14" t="str">
        <f ca="1"/>
        <v>Low Cap</v>
      </c>
    </row>
    <row r="2062" spans="11:16">
      <c r="K2062" s="14" t="str">
        <v/>
      </c>
      <c r="L2062" s="14" t="str">
        <v/>
      </c>
      <c r="O2062" s="14" t="str">
        <v/>
      </c>
      <c r="P2062" s="14" t="str">
        <f ca="1"/>
        <v>Low Cap</v>
      </c>
    </row>
    <row r="2063" spans="11:16">
      <c r="K2063" s="14" t="str">
        <v/>
      </c>
      <c r="L2063" s="14" t="str">
        <v/>
      </c>
      <c r="O2063" s="14" t="str">
        <v/>
      </c>
      <c r="P2063" s="14" t="str">
        <f ca="1"/>
        <v>Low Cap</v>
      </c>
    </row>
    <row r="2064" spans="11:16">
      <c r="K2064" s="14" t="str">
        <v/>
      </c>
      <c r="L2064" s="14" t="str">
        <v/>
      </c>
      <c r="O2064" s="14" t="str">
        <v/>
      </c>
      <c r="P2064" s="14" t="str">
        <f ca="1"/>
        <v>Low Cap</v>
      </c>
    </row>
    <row r="2065" spans="11:16">
      <c r="K2065" s="14" t="str">
        <v/>
      </c>
      <c r="L2065" s="14" t="str">
        <v/>
      </c>
      <c r="O2065" s="14" t="str">
        <v/>
      </c>
      <c r="P2065" s="14" t="str">
        <f ca="1"/>
        <v>Low Cap</v>
      </c>
    </row>
    <row r="2066" spans="11:16">
      <c r="K2066" s="14" t="str">
        <v/>
      </c>
      <c r="L2066" s="14" t="str">
        <v/>
      </c>
      <c r="O2066" s="14" t="str">
        <v/>
      </c>
      <c r="P2066" s="14" t="str">
        <f ca="1"/>
        <v>Low Cap</v>
      </c>
    </row>
    <row r="2067" spans="11:16">
      <c r="K2067" s="14" t="str">
        <v/>
      </c>
      <c r="L2067" s="14" t="str">
        <v/>
      </c>
      <c r="O2067" s="14" t="str">
        <v/>
      </c>
      <c r="P2067" s="14" t="str">
        <f ca="1"/>
        <v>Low Cap</v>
      </c>
    </row>
    <row r="2068" spans="11:16">
      <c r="K2068" s="14" t="str">
        <v/>
      </c>
      <c r="L2068" s="14" t="str">
        <v/>
      </c>
      <c r="O2068" s="14" t="str">
        <v/>
      </c>
      <c r="P2068" s="14" t="str">
        <f ca="1"/>
        <v>Low Cap</v>
      </c>
    </row>
    <row r="2069" spans="11:16">
      <c r="K2069" s="14" t="str">
        <v/>
      </c>
      <c r="L2069" s="14" t="str">
        <v/>
      </c>
      <c r="O2069" s="14" t="str">
        <v/>
      </c>
      <c r="P2069" s="14" t="str">
        <f ca="1"/>
        <v>Low Cap</v>
      </c>
    </row>
    <row r="2070" spans="11:16">
      <c r="K2070" s="14" t="str">
        <v/>
      </c>
      <c r="L2070" s="14" t="str">
        <v/>
      </c>
      <c r="O2070" s="14" t="str">
        <v/>
      </c>
      <c r="P2070" s="14" t="str">
        <f ca="1"/>
        <v>Low Cap</v>
      </c>
    </row>
    <row r="2071" spans="11:16">
      <c r="K2071" s="14" t="str">
        <v/>
      </c>
      <c r="L2071" s="14" t="str">
        <v/>
      </c>
      <c r="O2071" s="14" t="str">
        <v/>
      </c>
      <c r="P2071" s="14" t="str">
        <f ca="1"/>
        <v>Low Cap</v>
      </c>
    </row>
    <row r="2072" spans="11:16">
      <c r="K2072" s="14" t="str">
        <v/>
      </c>
      <c r="L2072" s="14" t="str">
        <v/>
      </c>
      <c r="O2072" s="14" t="str">
        <v/>
      </c>
      <c r="P2072" s="14" t="str">
        <f ca="1"/>
        <v>Low Cap</v>
      </c>
    </row>
    <row r="2073" spans="11:16">
      <c r="K2073" s="14" t="str">
        <v/>
      </c>
      <c r="L2073" s="14" t="str">
        <v/>
      </c>
      <c r="O2073" s="14" t="str">
        <v/>
      </c>
      <c r="P2073" s="14" t="str">
        <f ca="1"/>
        <v>Low Cap</v>
      </c>
    </row>
    <row r="2074" spans="11:16">
      <c r="K2074" s="14" t="str">
        <v/>
      </c>
      <c r="L2074" s="14" t="str">
        <v/>
      </c>
      <c r="O2074" s="14" t="str">
        <v/>
      </c>
      <c r="P2074" s="14" t="str">
        <f ca="1"/>
        <v>Low Cap</v>
      </c>
    </row>
    <row r="2075" spans="11:16">
      <c r="K2075" s="14" t="str">
        <v/>
      </c>
      <c r="L2075" s="14" t="str">
        <v/>
      </c>
      <c r="O2075" s="14" t="str">
        <v/>
      </c>
      <c r="P2075" s="14" t="str">
        <f ca="1"/>
        <v>Low Cap</v>
      </c>
    </row>
    <row r="2076" spans="11:16">
      <c r="K2076" s="14" t="str">
        <v/>
      </c>
      <c r="L2076" s="14" t="str">
        <v/>
      </c>
      <c r="O2076" s="14" t="str">
        <v/>
      </c>
      <c r="P2076" s="14" t="str">
        <f ca="1"/>
        <v>Low Cap</v>
      </c>
    </row>
    <row r="2077" spans="11:16">
      <c r="K2077" s="14" t="str">
        <v/>
      </c>
      <c r="L2077" s="14" t="str">
        <v/>
      </c>
      <c r="O2077" s="14" t="str">
        <v/>
      </c>
      <c r="P2077" s="14" t="str">
        <f ca="1"/>
        <v>Low Cap</v>
      </c>
    </row>
    <row r="2078" spans="11:16">
      <c r="K2078" s="14" t="str">
        <v/>
      </c>
      <c r="L2078" s="14" t="str">
        <v/>
      </c>
      <c r="O2078" s="14" t="str">
        <v/>
      </c>
      <c r="P2078" s="14" t="str">
        <f ca="1"/>
        <v>Low Cap</v>
      </c>
    </row>
    <row r="2079" spans="11:16">
      <c r="K2079" s="14" t="str">
        <v/>
      </c>
      <c r="L2079" s="14" t="str">
        <v/>
      </c>
      <c r="O2079" s="14" t="str">
        <v/>
      </c>
      <c r="P2079" s="14" t="str">
        <f ca="1"/>
        <v>Low Cap</v>
      </c>
    </row>
    <row r="2080" spans="11:16">
      <c r="K2080" s="14" t="str">
        <v/>
      </c>
      <c r="L2080" s="14" t="str">
        <v/>
      </c>
      <c r="O2080" s="14" t="str">
        <v/>
      </c>
      <c r="P2080" s="14" t="str">
        <f ca="1"/>
        <v>Low Cap</v>
      </c>
    </row>
    <row r="2081" spans="11:16">
      <c r="K2081" s="14" t="str">
        <v/>
      </c>
      <c r="L2081" s="14" t="str">
        <v/>
      </c>
      <c r="O2081" s="14" t="str">
        <v/>
      </c>
      <c r="P2081" s="14" t="str">
        <f ca="1"/>
        <v>Low Cap</v>
      </c>
    </row>
    <row r="2082" spans="11:16">
      <c r="K2082" s="14" t="str">
        <v/>
      </c>
      <c r="L2082" s="14" t="str">
        <v/>
      </c>
      <c r="O2082" s="14" t="str">
        <v/>
      </c>
      <c r="P2082" s="14" t="str">
        <f ca="1"/>
        <v>Low Cap</v>
      </c>
    </row>
    <row r="2083" spans="11:16">
      <c r="K2083" s="14" t="str">
        <v/>
      </c>
      <c r="L2083" s="14" t="str">
        <v/>
      </c>
      <c r="O2083" s="14" t="str">
        <v/>
      </c>
      <c r="P2083" s="14" t="str">
        <f ca="1"/>
        <v>Low Cap</v>
      </c>
    </row>
    <row r="2084" spans="11:16">
      <c r="K2084" s="14" t="str">
        <v/>
      </c>
      <c r="L2084" s="14" t="str">
        <v/>
      </c>
      <c r="O2084" s="14" t="str">
        <v/>
      </c>
      <c r="P2084" s="14" t="str">
        <f ca="1"/>
        <v>Low Cap</v>
      </c>
    </row>
    <row r="2085" spans="11:16">
      <c r="K2085" s="14" t="str">
        <v/>
      </c>
      <c r="L2085" s="14" t="str">
        <v/>
      </c>
      <c r="O2085" s="14" t="str">
        <v/>
      </c>
      <c r="P2085" s="14" t="str">
        <f ca="1"/>
        <v>Low Cap</v>
      </c>
    </row>
    <row r="2086" spans="11:16">
      <c r="K2086" s="14" t="str">
        <v/>
      </c>
      <c r="L2086" s="14" t="str">
        <v/>
      </c>
      <c r="O2086" s="14" t="str">
        <v/>
      </c>
      <c r="P2086" s="14" t="str">
        <f ca="1"/>
        <v>Low Cap</v>
      </c>
    </row>
    <row r="2087" spans="11:16">
      <c r="K2087" s="14" t="str">
        <v/>
      </c>
      <c r="L2087" s="14" t="str">
        <v/>
      </c>
      <c r="O2087" s="14" t="str">
        <v/>
      </c>
      <c r="P2087" s="14" t="str">
        <f ca="1"/>
        <v>Low Cap</v>
      </c>
    </row>
    <row r="2088" spans="11:16">
      <c r="K2088" s="14" t="str">
        <v/>
      </c>
      <c r="L2088" s="14" t="str">
        <v/>
      </c>
      <c r="O2088" s="14" t="str">
        <v/>
      </c>
      <c r="P2088" s="14" t="str">
        <f ca="1"/>
        <v>Low Cap</v>
      </c>
    </row>
    <row r="2089" spans="11:16">
      <c r="K2089" s="14" t="str">
        <v/>
      </c>
      <c r="L2089" s="14" t="str">
        <v/>
      </c>
      <c r="O2089" s="14" t="str">
        <v/>
      </c>
      <c r="P2089" s="14" t="str">
        <f ca="1"/>
        <v>Low Cap</v>
      </c>
    </row>
    <row r="2090" spans="11:16">
      <c r="K2090" s="14" t="str">
        <v/>
      </c>
      <c r="L2090" s="14" t="str">
        <v/>
      </c>
      <c r="O2090" s="14" t="str">
        <v/>
      </c>
      <c r="P2090" s="14" t="str">
        <f ca="1"/>
        <v>Low Cap</v>
      </c>
    </row>
    <row r="2091" spans="11:16">
      <c r="K2091" s="14" t="str">
        <v/>
      </c>
      <c r="L2091" s="14" t="str">
        <v/>
      </c>
      <c r="O2091" s="14" t="str">
        <v/>
      </c>
      <c r="P2091" s="14" t="str">
        <f ca="1"/>
        <v>Low Cap</v>
      </c>
    </row>
    <row r="2092" spans="11:16">
      <c r="K2092" s="14" t="str">
        <v/>
      </c>
      <c r="L2092" s="14" t="str">
        <v/>
      </c>
      <c r="O2092" s="14" t="str">
        <v/>
      </c>
      <c r="P2092" s="14" t="str">
        <f ca="1"/>
        <v>Low Cap</v>
      </c>
    </row>
    <row r="2093" spans="11:16">
      <c r="K2093" s="14" t="str">
        <v/>
      </c>
      <c r="L2093" s="14" t="str">
        <v/>
      </c>
      <c r="O2093" s="14" t="str">
        <v/>
      </c>
      <c r="P2093" s="14" t="str">
        <f ca="1"/>
        <v>Low Cap</v>
      </c>
    </row>
    <row r="2094" spans="11:16">
      <c r="K2094" s="14" t="str">
        <v/>
      </c>
      <c r="L2094" s="14" t="str">
        <v/>
      </c>
      <c r="O2094" s="14" t="str">
        <v/>
      </c>
      <c r="P2094" s="14" t="str">
        <f ca="1"/>
        <v>Low Cap</v>
      </c>
    </row>
    <row r="2095" spans="11:16">
      <c r="K2095" s="14" t="str">
        <v/>
      </c>
      <c r="L2095" s="14" t="str">
        <v/>
      </c>
      <c r="O2095" s="14" t="str">
        <v/>
      </c>
      <c r="P2095" s="14" t="str">
        <f ca="1"/>
        <v>Low Cap</v>
      </c>
    </row>
    <row r="2096" spans="11:16">
      <c r="K2096" s="14" t="str">
        <v/>
      </c>
      <c r="L2096" s="14" t="str">
        <v/>
      </c>
      <c r="O2096" s="14" t="str">
        <v/>
      </c>
      <c r="P2096" s="14" t="str">
        <f ca="1"/>
        <v>Low Cap</v>
      </c>
    </row>
    <row r="2097" spans="11:16">
      <c r="K2097" s="14" t="str">
        <v/>
      </c>
      <c r="L2097" s="14" t="str">
        <v/>
      </c>
      <c r="O2097" s="14" t="str">
        <v/>
      </c>
      <c r="P2097" s="14" t="str">
        <f ca="1"/>
        <v>Low Cap</v>
      </c>
    </row>
    <row r="2098" spans="11:16">
      <c r="K2098" s="14" t="str">
        <v/>
      </c>
      <c r="L2098" s="14" t="str">
        <v/>
      </c>
      <c r="O2098" s="14" t="str">
        <v/>
      </c>
      <c r="P2098" s="14" t="str">
        <f ca="1"/>
        <v>Low Cap</v>
      </c>
    </row>
    <row r="2099" spans="11:16">
      <c r="K2099" s="14" t="str">
        <v/>
      </c>
      <c r="L2099" s="14" t="str">
        <v/>
      </c>
      <c r="O2099" s="14" t="str">
        <v/>
      </c>
      <c r="P2099" s="14" t="str">
        <f ca="1"/>
        <v>Low Cap</v>
      </c>
    </row>
    <row r="2100" spans="11:16">
      <c r="K2100" s="14" t="str">
        <v/>
      </c>
      <c r="L2100" s="14" t="str">
        <v/>
      </c>
      <c r="O2100" s="14" t="str">
        <v/>
      </c>
      <c r="P2100" s="14" t="str">
        <f ca="1"/>
        <v>Low Cap</v>
      </c>
    </row>
    <row r="2101" spans="11:16">
      <c r="K2101" s="14" t="str">
        <v/>
      </c>
      <c r="L2101" s="14" t="str">
        <v/>
      </c>
      <c r="O2101" s="14" t="str">
        <v/>
      </c>
      <c r="P2101" s="14" t="str">
        <f ca="1"/>
        <v>Low Cap</v>
      </c>
    </row>
    <row r="2102" spans="11:16">
      <c r="K2102" s="14" t="str">
        <v/>
      </c>
      <c r="L2102" s="14" t="str">
        <v/>
      </c>
      <c r="O2102" s="14" t="str">
        <v/>
      </c>
      <c r="P2102" s="14" t="str">
        <f ca="1"/>
        <v>Low Cap</v>
      </c>
    </row>
    <row r="2103" spans="11:16">
      <c r="K2103" s="14" t="str">
        <v/>
      </c>
      <c r="L2103" s="14" t="str">
        <v/>
      </c>
      <c r="O2103" s="14" t="str">
        <v/>
      </c>
      <c r="P2103" s="14" t="str">
        <f ca="1"/>
        <v>Low Cap</v>
      </c>
    </row>
    <row r="2104" spans="11:16">
      <c r="K2104" s="14" t="str">
        <v/>
      </c>
      <c r="L2104" s="14" t="str">
        <v/>
      </c>
      <c r="O2104" s="14" t="str">
        <v/>
      </c>
      <c r="P2104" s="14" t="str">
        <f ca="1"/>
        <v>Low Cap</v>
      </c>
    </row>
    <row r="2105" spans="11:16">
      <c r="K2105" s="14" t="str">
        <v/>
      </c>
      <c r="L2105" s="14" t="str">
        <v/>
      </c>
      <c r="O2105" s="14" t="str">
        <v/>
      </c>
      <c r="P2105" s="14" t="str">
        <f ca="1"/>
        <v>Low Cap</v>
      </c>
    </row>
    <row r="2106" spans="11:16">
      <c r="K2106" s="14" t="str">
        <v/>
      </c>
      <c r="L2106" s="14" t="str">
        <v/>
      </c>
      <c r="O2106" s="14" t="str">
        <v/>
      </c>
      <c r="P2106" s="14" t="str">
        <f ca="1"/>
        <v>Low Cap</v>
      </c>
    </row>
    <row r="2107" spans="11:16">
      <c r="K2107" s="14" t="str">
        <v/>
      </c>
      <c r="L2107" s="14" t="str">
        <v/>
      </c>
      <c r="O2107" s="14" t="str">
        <v/>
      </c>
      <c r="P2107" s="14" t="str">
        <f ca="1"/>
        <v>Low Cap</v>
      </c>
    </row>
    <row r="2108" spans="11:16">
      <c r="K2108" s="14" t="str">
        <v/>
      </c>
      <c r="L2108" s="14" t="str">
        <v/>
      </c>
      <c r="O2108" s="14" t="str">
        <v/>
      </c>
      <c r="P2108" s="14" t="str">
        <f ca="1"/>
        <v>Low Cap</v>
      </c>
    </row>
    <row r="2109" spans="11:16">
      <c r="K2109" s="14" t="str">
        <v/>
      </c>
      <c r="L2109" s="14" t="str">
        <v/>
      </c>
      <c r="O2109" s="14" t="str">
        <v/>
      </c>
      <c r="P2109" s="14" t="str">
        <f ca="1"/>
        <v>Low Cap</v>
      </c>
    </row>
    <row r="2110" spans="11:16">
      <c r="K2110" s="14" t="str">
        <v/>
      </c>
      <c r="L2110" s="14" t="str">
        <v/>
      </c>
      <c r="O2110" s="14" t="str">
        <v/>
      </c>
      <c r="P2110" s="14" t="str">
        <f ca="1"/>
        <v>Low Cap</v>
      </c>
    </row>
    <row r="2111" spans="11:16">
      <c r="K2111" s="14" t="str">
        <v/>
      </c>
      <c r="L2111" s="14" t="str">
        <v/>
      </c>
      <c r="O2111" s="14" t="str">
        <v/>
      </c>
      <c r="P2111" s="14" t="str">
        <f ca="1"/>
        <v>Low Cap</v>
      </c>
    </row>
    <row r="2112" spans="11:16">
      <c r="K2112" s="14" t="str">
        <v/>
      </c>
      <c r="L2112" s="14" t="str">
        <v/>
      </c>
      <c r="O2112" s="14" t="str">
        <v/>
      </c>
      <c r="P2112" s="14" t="str">
        <f ca="1"/>
        <v>Low Cap</v>
      </c>
    </row>
    <row r="2113" spans="11:16">
      <c r="K2113" s="14" t="str">
        <v/>
      </c>
      <c r="L2113" s="14" t="str">
        <v/>
      </c>
      <c r="O2113" s="14" t="str">
        <v/>
      </c>
      <c r="P2113" s="14" t="str">
        <f ca="1"/>
        <v>Low Cap</v>
      </c>
    </row>
    <row r="2114" spans="11:16">
      <c r="K2114" s="14" t="str">
        <v/>
      </c>
      <c r="L2114" s="14" t="str">
        <v/>
      </c>
      <c r="O2114" s="14" t="str">
        <v/>
      </c>
      <c r="P2114" s="14" t="str">
        <f ca="1"/>
        <v>Low Cap</v>
      </c>
    </row>
    <row r="2115" spans="11:16">
      <c r="K2115" s="14" t="str">
        <v/>
      </c>
      <c r="L2115" s="14" t="str">
        <v/>
      </c>
      <c r="O2115" s="14" t="str">
        <v/>
      </c>
      <c r="P2115" s="14" t="str">
        <f ca="1"/>
        <v>Low Cap</v>
      </c>
    </row>
    <row r="2116" spans="11:16">
      <c r="K2116" s="14" t="str">
        <v/>
      </c>
      <c r="L2116" s="14" t="str">
        <v/>
      </c>
      <c r="O2116" s="14" t="str">
        <v/>
      </c>
      <c r="P2116" s="14" t="str">
        <f ca="1"/>
        <v>Low Cap</v>
      </c>
    </row>
    <row r="2117" spans="11:16">
      <c r="K2117" s="14" t="str">
        <v/>
      </c>
      <c r="L2117" s="14" t="str">
        <v/>
      </c>
      <c r="O2117" s="14" t="str">
        <v/>
      </c>
      <c r="P2117" s="14" t="str">
        <f ca="1"/>
        <v>Low Cap</v>
      </c>
    </row>
    <row r="2118" spans="11:16">
      <c r="K2118" s="14" t="str">
        <v/>
      </c>
      <c r="L2118" s="14" t="str">
        <v/>
      </c>
      <c r="O2118" s="14" t="str">
        <v/>
      </c>
      <c r="P2118" s="14" t="str">
        <f ca="1"/>
        <v>Low Cap</v>
      </c>
    </row>
    <row r="2119" spans="11:16">
      <c r="K2119" s="14" t="str">
        <v/>
      </c>
      <c r="L2119" s="14" t="str">
        <v/>
      </c>
      <c r="O2119" s="14" t="str">
        <v/>
      </c>
      <c r="P2119" s="14" t="str">
        <f ca="1"/>
        <v>Low Cap</v>
      </c>
    </row>
    <row r="2120" spans="11:16">
      <c r="K2120" s="14" t="str">
        <v/>
      </c>
      <c r="L2120" s="14" t="str">
        <v/>
      </c>
      <c r="O2120" s="14" t="str">
        <v/>
      </c>
      <c r="P2120" s="14" t="str">
        <f ca="1"/>
        <v>Low Cap</v>
      </c>
    </row>
    <row r="2121" spans="11:16">
      <c r="K2121" s="14" t="str">
        <v/>
      </c>
      <c r="L2121" s="14" t="str">
        <v/>
      </c>
      <c r="O2121" s="14" t="str">
        <v/>
      </c>
      <c r="P2121" s="14" t="str">
        <f ca="1"/>
        <v>Low Cap</v>
      </c>
    </row>
    <row r="2122" spans="11:16">
      <c r="K2122" s="14" t="str">
        <v/>
      </c>
      <c r="L2122" s="14" t="str">
        <v/>
      </c>
      <c r="O2122" s="14" t="str">
        <v/>
      </c>
      <c r="P2122" s="14" t="str">
        <f ca="1"/>
        <v>Low Cap</v>
      </c>
    </row>
    <row r="2123" spans="11:16">
      <c r="K2123" s="14" t="str">
        <v/>
      </c>
      <c r="L2123" s="14" t="str">
        <v/>
      </c>
      <c r="O2123" s="14" t="str">
        <v/>
      </c>
      <c r="P2123" s="14" t="str">
        <f ca="1"/>
        <v>Low Cap</v>
      </c>
    </row>
    <row r="2124" spans="11:16">
      <c r="K2124" s="14" t="str">
        <v/>
      </c>
      <c r="L2124" s="14" t="str">
        <v/>
      </c>
      <c r="O2124" s="14" t="str">
        <v/>
      </c>
      <c r="P2124" s="14" t="str">
        <f ca="1"/>
        <v>Low Cap</v>
      </c>
    </row>
    <row r="2125" spans="11:16">
      <c r="K2125" s="14" t="str">
        <v/>
      </c>
      <c r="L2125" s="14" t="str">
        <v/>
      </c>
      <c r="O2125" s="14" t="str">
        <v/>
      </c>
      <c r="P2125" s="14" t="str">
        <f ca="1"/>
        <v>Low Cap</v>
      </c>
    </row>
    <row r="2126" spans="11:16">
      <c r="K2126" s="14" t="str">
        <v/>
      </c>
      <c r="L2126" s="14" t="str">
        <v/>
      </c>
      <c r="O2126" s="14" t="str">
        <v/>
      </c>
      <c r="P2126" s="14" t="str">
        <f ca="1"/>
        <v>Low Cap</v>
      </c>
    </row>
    <row r="2127" spans="11:16">
      <c r="K2127" s="14" t="str">
        <v/>
      </c>
      <c r="L2127" s="14" t="str">
        <v/>
      </c>
      <c r="O2127" s="14" t="str">
        <v/>
      </c>
      <c r="P2127" s="14" t="str">
        <f ca="1"/>
        <v>Low Cap</v>
      </c>
    </row>
    <row r="2128" spans="11:16">
      <c r="K2128" s="14" t="str">
        <v/>
      </c>
      <c r="L2128" s="14" t="str">
        <v/>
      </c>
      <c r="O2128" s="14" t="str">
        <v/>
      </c>
      <c r="P2128" s="14" t="str">
        <f ca="1"/>
        <v>Low Cap</v>
      </c>
    </row>
    <row r="2129" spans="11:16">
      <c r="K2129" s="14" t="str">
        <v/>
      </c>
      <c r="L2129" s="14" t="str">
        <v/>
      </c>
      <c r="O2129" s="14" t="str">
        <v/>
      </c>
      <c r="P2129" s="14" t="str">
        <f ca="1"/>
        <v>Low Cap</v>
      </c>
    </row>
    <row r="2130" spans="11:16">
      <c r="K2130" s="14" t="str">
        <v/>
      </c>
      <c r="L2130" s="14" t="str">
        <v/>
      </c>
      <c r="O2130" s="14" t="str">
        <v/>
      </c>
      <c r="P2130" s="14" t="str">
        <f ca="1"/>
        <v>Low Cap</v>
      </c>
    </row>
    <row r="2131" spans="11:16">
      <c r="K2131" s="14" t="str">
        <v/>
      </c>
      <c r="L2131" s="14" t="str">
        <v/>
      </c>
      <c r="O2131" s="14" t="str">
        <v/>
      </c>
      <c r="P2131" s="14" t="str">
        <f ca="1"/>
        <v>Low Cap</v>
      </c>
    </row>
    <row r="2132" spans="11:16">
      <c r="K2132" s="14" t="str">
        <v/>
      </c>
      <c r="L2132" s="14" t="str">
        <v/>
      </c>
      <c r="O2132" s="14" t="str">
        <v/>
      </c>
      <c r="P2132" s="14" t="str">
        <f ca="1"/>
        <v>Low Cap</v>
      </c>
    </row>
    <row r="2133" spans="11:16">
      <c r="K2133" s="14" t="str">
        <v/>
      </c>
      <c r="L2133" s="14" t="str">
        <v/>
      </c>
      <c r="O2133" s="14" t="str">
        <v/>
      </c>
      <c r="P2133" s="14" t="str">
        <f ca="1"/>
        <v>Low Cap</v>
      </c>
    </row>
    <row r="2134" spans="11:16">
      <c r="K2134" s="14" t="str">
        <v/>
      </c>
      <c r="L2134" s="14" t="str">
        <v/>
      </c>
      <c r="O2134" s="14" t="str">
        <v/>
      </c>
      <c r="P2134" s="14" t="str">
        <f ca="1"/>
        <v>Low Cap</v>
      </c>
    </row>
    <row r="2135" spans="11:16">
      <c r="K2135" s="14" t="str">
        <v/>
      </c>
      <c r="L2135" s="14" t="str">
        <v/>
      </c>
      <c r="O2135" s="14" t="str">
        <v/>
      </c>
      <c r="P2135" s="14" t="str">
        <f ca="1"/>
        <v>Low Cap</v>
      </c>
    </row>
    <row r="2136" spans="11:16">
      <c r="K2136" s="14" t="str">
        <v/>
      </c>
      <c r="L2136" s="14" t="str">
        <v/>
      </c>
      <c r="O2136" s="14" t="str">
        <v/>
      </c>
      <c r="P2136" s="14" t="str">
        <f ca="1"/>
        <v>Low Cap</v>
      </c>
    </row>
    <row r="2137" spans="11:16">
      <c r="K2137" s="14" t="str">
        <v/>
      </c>
      <c r="L2137" s="14" t="str">
        <v/>
      </c>
      <c r="O2137" s="14" t="str">
        <v/>
      </c>
      <c r="P2137" s="14" t="str">
        <f ca="1"/>
        <v>Low Cap</v>
      </c>
    </row>
    <row r="2138" spans="11:16">
      <c r="K2138" s="14" t="str">
        <v/>
      </c>
      <c r="L2138" s="14" t="str">
        <v/>
      </c>
      <c r="O2138" s="14" t="str">
        <v/>
      </c>
      <c r="P2138" s="14" t="str">
        <f ca="1"/>
        <v>Low Cap</v>
      </c>
    </row>
    <row r="2139" spans="11:16">
      <c r="K2139" s="14" t="str">
        <v/>
      </c>
      <c r="L2139" s="14" t="str">
        <v/>
      </c>
      <c r="O2139" s="14" t="str">
        <v/>
      </c>
      <c r="P2139" s="14" t="str">
        <f ca="1"/>
        <v>Low Cap</v>
      </c>
    </row>
    <row r="2140" spans="11:16">
      <c r="K2140" s="14" t="str">
        <v/>
      </c>
      <c r="L2140" s="14" t="str">
        <v/>
      </c>
      <c r="O2140" s="14" t="str">
        <v/>
      </c>
      <c r="P2140" s="14" t="str">
        <f ca="1"/>
        <v>Low Cap</v>
      </c>
    </row>
    <row r="2141" spans="11:16">
      <c r="K2141" s="14" t="str">
        <v/>
      </c>
      <c r="L2141" s="14" t="str">
        <v/>
      </c>
      <c r="O2141" s="14" t="str">
        <v/>
      </c>
      <c r="P2141" s="14" t="str">
        <f ca="1"/>
        <v>Low Cap</v>
      </c>
    </row>
    <row r="2142" spans="11:16">
      <c r="K2142" s="14" t="str">
        <v/>
      </c>
      <c r="L2142" s="14" t="str">
        <v/>
      </c>
      <c r="O2142" s="14" t="str">
        <v/>
      </c>
      <c r="P2142" s="14" t="str">
        <f ca="1"/>
        <v>Low Cap</v>
      </c>
    </row>
    <row r="2143" spans="11:16">
      <c r="K2143" s="14" t="str">
        <v/>
      </c>
      <c r="L2143" s="14" t="str">
        <v/>
      </c>
      <c r="O2143" s="14" t="str">
        <v/>
      </c>
      <c r="P2143" s="14" t="str">
        <f ca="1"/>
        <v>Low Cap</v>
      </c>
    </row>
    <row r="2144" spans="11:16">
      <c r="K2144" s="14" t="str">
        <v/>
      </c>
      <c r="L2144" s="14" t="str">
        <v/>
      </c>
      <c r="O2144" s="14" t="str">
        <v/>
      </c>
      <c r="P2144" s="14" t="str">
        <f ca="1"/>
        <v>Low Cap</v>
      </c>
    </row>
    <row r="2145" spans="11:16">
      <c r="K2145" s="14" t="str">
        <v/>
      </c>
      <c r="L2145" s="14" t="str">
        <v/>
      </c>
      <c r="O2145" s="14" t="str">
        <v/>
      </c>
      <c r="P2145" s="14" t="str">
        <f ca="1"/>
        <v>Low Cap</v>
      </c>
    </row>
    <row r="2146" spans="11:16">
      <c r="K2146" s="14" t="str">
        <v/>
      </c>
      <c r="L2146" s="14" t="str">
        <v/>
      </c>
      <c r="O2146" s="14" t="str">
        <v/>
      </c>
      <c r="P2146" s="14" t="str">
        <f ca="1"/>
        <v>Low Cap</v>
      </c>
    </row>
    <row r="2147" spans="11:16">
      <c r="K2147" s="14" t="str">
        <v/>
      </c>
      <c r="L2147" s="14" t="str">
        <v/>
      </c>
      <c r="O2147" s="14" t="str">
        <v/>
      </c>
      <c r="P2147" s="14" t="str">
        <f ca="1"/>
        <v>Low Cap</v>
      </c>
    </row>
    <row r="2148" spans="11:16">
      <c r="K2148" s="14" t="str">
        <v/>
      </c>
      <c r="L2148" s="14" t="str">
        <v/>
      </c>
      <c r="O2148" s="14" t="str">
        <v/>
      </c>
      <c r="P2148" s="14" t="str">
        <f ca="1"/>
        <v>Low Cap</v>
      </c>
    </row>
    <row r="2149" spans="11:16">
      <c r="K2149" s="14" t="str">
        <v/>
      </c>
      <c r="L2149" s="14" t="str">
        <v/>
      </c>
      <c r="O2149" s="14" t="str">
        <v/>
      </c>
      <c r="P2149" s="14" t="str">
        <f ca="1"/>
        <v>Low Cap</v>
      </c>
    </row>
    <row r="2150" spans="11:16">
      <c r="K2150" s="14" t="str">
        <v/>
      </c>
      <c r="L2150" s="14" t="str">
        <v/>
      </c>
      <c r="O2150" s="14" t="str">
        <v/>
      </c>
      <c r="P2150" s="14" t="str">
        <f ca="1"/>
        <v>Low Cap</v>
      </c>
    </row>
    <row r="2151" spans="11:16">
      <c r="K2151" s="14" t="str">
        <v/>
      </c>
      <c r="L2151" s="14" t="str">
        <v/>
      </c>
      <c r="O2151" s="14" t="str">
        <v/>
      </c>
      <c r="P2151" s="14" t="str">
        <f ca="1"/>
        <v>Low Cap</v>
      </c>
    </row>
    <row r="2152" spans="11:16">
      <c r="K2152" s="14" t="str">
        <v/>
      </c>
      <c r="L2152" s="14" t="str">
        <v/>
      </c>
      <c r="O2152" s="14" t="str">
        <v/>
      </c>
      <c r="P2152" s="14" t="str">
        <f ca="1"/>
        <v>Low Cap</v>
      </c>
    </row>
    <row r="2153" spans="11:16">
      <c r="K2153" s="14" t="str">
        <v/>
      </c>
      <c r="L2153" s="14" t="str">
        <v/>
      </c>
      <c r="O2153" s="14" t="str">
        <v/>
      </c>
      <c r="P2153" s="14" t="str">
        <f ca="1"/>
        <v>Low Cap</v>
      </c>
    </row>
    <row r="2154" spans="11:16">
      <c r="K2154" s="14" t="str">
        <v/>
      </c>
      <c r="L2154" s="14" t="str">
        <v/>
      </c>
      <c r="O2154" s="14" t="str">
        <v/>
      </c>
      <c r="P2154" s="14" t="str">
        <f ca="1"/>
        <v>Low Cap</v>
      </c>
    </row>
    <row r="2155" spans="11:16">
      <c r="K2155" s="14" t="str">
        <v/>
      </c>
      <c r="L2155" s="14" t="str">
        <v/>
      </c>
      <c r="O2155" s="14" t="str">
        <v/>
      </c>
      <c r="P2155" s="14" t="str">
        <f ca="1"/>
        <v>Low Cap</v>
      </c>
    </row>
    <row r="2156" spans="11:16">
      <c r="K2156" s="14" t="str">
        <v/>
      </c>
      <c r="L2156" s="14" t="str">
        <v/>
      </c>
      <c r="O2156" s="14" t="str">
        <v/>
      </c>
      <c r="P2156" s="14" t="str">
        <f ca="1"/>
        <v>Low Cap</v>
      </c>
    </row>
    <row r="2157" spans="11:16">
      <c r="K2157" s="14" t="str">
        <v/>
      </c>
      <c r="L2157" s="14" t="str">
        <v/>
      </c>
      <c r="O2157" s="14" t="str">
        <v/>
      </c>
      <c r="P2157" s="14" t="str">
        <f ca="1"/>
        <v>Low Cap</v>
      </c>
    </row>
    <row r="2158" spans="11:16">
      <c r="K2158" s="14" t="str">
        <v/>
      </c>
      <c r="L2158" s="14" t="str">
        <v/>
      </c>
      <c r="O2158" s="14" t="str">
        <v/>
      </c>
      <c r="P2158" s="14" t="str">
        <f ca="1"/>
        <v>Low Cap</v>
      </c>
    </row>
    <row r="2159" spans="11:16">
      <c r="K2159" s="14" t="str">
        <v/>
      </c>
      <c r="L2159" s="14" t="str">
        <v/>
      </c>
      <c r="O2159" s="14" t="str">
        <v/>
      </c>
      <c r="P2159" s="14" t="str">
        <f ca="1"/>
        <v>Low Cap</v>
      </c>
    </row>
    <row r="2160" spans="11:16">
      <c r="K2160" s="14" t="str">
        <v/>
      </c>
      <c r="L2160" s="14" t="str">
        <v/>
      </c>
      <c r="O2160" s="14" t="str">
        <v/>
      </c>
      <c r="P2160" s="14" t="str">
        <f ca="1"/>
        <v>Low Cap</v>
      </c>
    </row>
    <row r="2161" spans="11:16">
      <c r="K2161" s="14" t="str">
        <v/>
      </c>
      <c r="L2161" s="14" t="str">
        <v/>
      </c>
      <c r="O2161" s="14" t="str">
        <v/>
      </c>
      <c r="P2161" s="14" t="str">
        <f ca="1"/>
        <v>Low Cap</v>
      </c>
    </row>
    <row r="2162" spans="11:16">
      <c r="K2162" s="14" t="str">
        <v/>
      </c>
      <c r="L2162" s="14" t="str">
        <v/>
      </c>
      <c r="O2162" s="14" t="str">
        <v/>
      </c>
      <c r="P2162" s="14" t="str">
        <f ca="1"/>
        <v>Low Cap</v>
      </c>
    </row>
    <row r="2163" spans="11:16">
      <c r="K2163" s="14" t="str">
        <v/>
      </c>
      <c r="L2163" s="14" t="str">
        <v/>
      </c>
      <c r="O2163" s="14" t="str">
        <v/>
      </c>
      <c r="P2163" s="14" t="str">
        <f ca="1"/>
        <v>Low Cap</v>
      </c>
    </row>
    <row r="2164" spans="11:16">
      <c r="K2164" s="14" t="str">
        <v/>
      </c>
      <c r="L2164" s="14" t="str">
        <v/>
      </c>
      <c r="O2164" s="14" t="str">
        <v/>
      </c>
      <c r="P2164" s="14" t="str">
        <f ca="1"/>
        <v>Low Cap</v>
      </c>
    </row>
    <row r="2165" spans="11:16">
      <c r="K2165" s="14" t="str">
        <v/>
      </c>
      <c r="L2165" s="14" t="str">
        <v/>
      </c>
      <c r="O2165" s="14" t="str">
        <v/>
      </c>
      <c r="P2165" s="14" t="str">
        <f ca="1"/>
        <v>Low Cap</v>
      </c>
    </row>
    <row r="2166" spans="11:16">
      <c r="K2166" s="14" t="str">
        <v/>
      </c>
      <c r="L2166" s="14" t="str">
        <v/>
      </c>
      <c r="O2166" s="14" t="str">
        <v/>
      </c>
      <c r="P2166" s="14" t="str">
        <f ca="1"/>
        <v>Low Cap</v>
      </c>
    </row>
    <row r="2167" spans="11:16">
      <c r="K2167" s="14" t="str">
        <v/>
      </c>
      <c r="L2167" s="14" t="str">
        <v/>
      </c>
      <c r="O2167" s="14" t="str">
        <v/>
      </c>
      <c r="P2167" s="14" t="str">
        <f ca="1"/>
        <v>Low Cap</v>
      </c>
    </row>
    <row r="2168" spans="11:16">
      <c r="K2168" s="14" t="str">
        <v/>
      </c>
      <c r="L2168" s="14" t="str">
        <v/>
      </c>
      <c r="O2168" s="14" t="str">
        <v/>
      </c>
      <c r="P2168" s="14" t="str">
        <f ca="1"/>
        <v>Low Cap</v>
      </c>
    </row>
    <row r="2169" spans="11:16">
      <c r="K2169" s="14" t="str">
        <v/>
      </c>
      <c r="L2169" s="14" t="str">
        <v/>
      </c>
      <c r="O2169" s="14" t="str">
        <v/>
      </c>
      <c r="P2169" s="14" t="str">
        <f ca="1"/>
        <v>Low Cap</v>
      </c>
    </row>
    <row r="2170" spans="11:16">
      <c r="K2170" s="14" t="str">
        <v/>
      </c>
      <c r="L2170" s="14" t="str">
        <v/>
      </c>
      <c r="O2170" s="14" t="str">
        <v/>
      </c>
      <c r="P2170" s="14" t="str">
        <f ca="1"/>
        <v>Low Cap</v>
      </c>
    </row>
    <row r="2171" spans="11:16">
      <c r="K2171" s="14" t="str">
        <v/>
      </c>
      <c r="L2171" s="14" t="str">
        <v/>
      </c>
      <c r="O2171" s="14" t="str">
        <v/>
      </c>
      <c r="P2171" s="14" t="str">
        <f ca="1"/>
        <v>Low Cap</v>
      </c>
    </row>
    <row r="2172" spans="11:16">
      <c r="K2172" s="14" t="str">
        <v/>
      </c>
      <c r="L2172" s="14" t="str">
        <v/>
      </c>
      <c r="O2172" s="14" t="str">
        <v/>
      </c>
      <c r="P2172" s="14" t="str">
        <f ca="1"/>
        <v>Low Cap</v>
      </c>
    </row>
    <row r="2173" spans="11:16">
      <c r="K2173" s="14" t="str">
        <v/>
      </c>
      <c r="L2173" s="14" t="str">
        <v/>
      </c>
      <c r="O2173" s="14" t="str">
        <v/>
      </c>
      <c r="P2173" s="14" t="str">
        <f ca="1"/>
        <v>Low Cap</v>
      </c>
    </row>
    <row r="2174" spans="11:16">
      <c r="K2174" s="14" t="str">
        <v/>
      </c>
      <c r="L2174" s="14" t="str">
        <v/>
      </c>
      <c r="O2174" s="14" t="str">
        <v/>
      </c>
      <c r="P2174" s="14" t="str">
        <f ca="1"/>
        <v>Low Cap</v>
      </c>
    </row>
    <row r="2175" spans="11:16">
      <c r="K2175" s="14" t="str">
        <v/>
      </c>
      <c r="L2175" s="14" t="str">
        <v/>
      </c>
      <c r="O2175" s="14" t="str">
        <v/>
      </c>
      <c r="P2175" s="14" t="str">
        <f ca="1"/>
        <v>Low Cap</v>
      </c>
    </row>
    <row r="2176" spans="11:16">
      <c r="K2176" s="14" t="str">
        <v/>
      </c>
      <c r="L2176" s="14" t="str">
        <v/>
      </c>
      <c r="O2176" s="14" t="str">
        <v/>
      </c>
      <c r="P2176" s="14" t="str">
        <f ca="1"/>
        <v>Low Cap</v>
      </c>
    </row>
    <row r="2177" spans="11:16">
      <c r="K2177" s="14" t="str">
        <v/>
      </c>
      <c r="L2177" s="14" t="str">
        <v/>
      </c>
      <c r="O2177" s="14" t="str">
        <v/>
      </c>
      <c r="P2177" s="14" t="str">
        <f ca="1"/>
        <v>Low Cap</v>
      </c>
    </row>
    <row r="2178" spans="11:16">
      <c r="K2178" s="14" t="str">
        <v/>
      </c>
      <c r="L2178" s="14" t="str">
        <v/>
      </c>
      <c r="O2178" s="14" t="str">
        <v/>
      </c>
      <c r="P2178" s="14" t="str">
        <f ca="1"/>
        <v>Low Cap</v>
      </c>
    </row>
    <row r="2179" spans="11:16">
      <c r="K2179" s="14" t="str">
        <v/>
      </c>
      <c r="L2179" s="14" t="str">
        <v/>
      </c>
      <c r="O2179" s="14" t="str">
        <v/>
      </c>
      <c r="P2179" s="14" t="str">
        <f ca="1"/>
        <v>Low Cap</v>
      </c>
    </row>
    <row r="2180" spans="11:16">
      <c r="K2180" s="14" t="str">
        <v/>
      </c>
      <c r="L2180" s="14" t="str">
        <v/>
      </c>
      <c r="O2180" s="14" t="str">
        <v/>
      </c>
      <c r="P2180" s="14" t="str">
        <f ca="1"/>
        <v>Low Cap</v>
      </c>
    </row>
    <row r="2181" spans="11:16">
      <c r="K2181" s="14" t="str">
        <v/>
      </c>
      <c r="L2181" s="14" t="str">
        <v/>
      </c>
      <c r="O2181" s="14" t="str">
        <v/>
      </c>
      <c r="P2181" s="14" t="str">
        <f ca="1"/>
        <v>Low Cap</v>
      </c>
    </row>
    <row r="2182" spans="11:16">
      <c r="K2182" s="14" t="str">
        <v/>
      </c>
      <c r="L2182" s="14" t="str">
        <v/>
      </c>
      <c r="O2182" s="14" t="str">
        <v/>
      </c>
      <c r="P2182" s="14" t="str">
        <f ca="1"/>
        <v>Low Cap</v>
      </c>
    </row>
    <row r="2183" spans="11:16">
      <c r="K2183" s="14" t="str">
        <v/>
      </c>
      <c r="L2183" s="14" t="str">
        <v/>
      </c>
      <c r="O2183" s="14" t="str">
        <v/>
      </c>
      <c r="P2183" s="14" t="str">
        <f ca="1"/>
        <v>Low Cap</v>
      </c>
    </row>
    <row r="2184" spans="11:16">
      <c r="K2184" s="14" t="str">
        <v/>
      </c>
      <c r="L2184" s="14" t="str">
        <v/>
      </c>
      <c r="O2184" s="14" t="str">
        <v/>
      </c>
      <c r="P2184" s="14" t="str">
        <f ca="1"/>
        <v>Low Cap</v>
      </c>
    </row>
    <row r="2185" spans="11:16">
      <c r="K2185" s="14" t="str">
        <v/>
      </c>
      <c r="L2185" s="14" t="str">
        <v/>
      </c>
      <c r="O2185" s="14" t="str">
        <v/>
      </c>
      <c r="P2185" s="14" t="str">
        <f ca="1"/>
        <v>Low Cap</v>
      </c>
    </row>
    <row r="2186" spans="11:16">
      <c r="K2186" s="14" t="str">
        <v/>
      </c>
      <c r="L2186" s="14" t="str">
        <v/>
      </c>
      <c r="O2186" s="14" t="str">
        <v/>
      </c>
      <c r="P2186" s="14" t="str">
        <f ca="1"/>
        <v>Low Cap</v>
      </c>
    </row>
    <row r="2187" spans="11:16">
      <c r="K2187" s="14" t="str">
        <v/>
      </c>
      <c r="L2187" s="14" t="str">
        <v/>
      </c>
      <c r="O2187" s="14" t="str">
        <v/>
      </c>
      <c r="P2187" s="14" t="str">
        <f ca="1"/>
        <v>Low Cap</v>
      </c>
    </row>
    <row r="2188" spans="11:16">
      <c r="K2188" s="14" t="str">
        <v/>
      </c>
      <c r="L2188" s="14" t="str">
        <v/>
      </c>
      <c r="O2188" s="14" t="str">
        <v/>
      </c>
      <c r="P2188" s="14" t="str">
        <f ca="1"/>
        <v>Low Cap</v>
      </c>
    </row>
    <row r="2189" spans="11:16">
      <c r="K2189" s="14" t="str">
        <v/>
      </c>
      <c r="L2189" s="14" t="str">
        <v/>
      </c>
      <c r="O2189" s="14" t="str">
        <v/>
      </c>
      <c r="P2189" s="14" t="str">
        <f ca="1"/>
        <v>Low Cap</v>
      </c>
    </row>
    <row r="2190" spans="11:16">
      <c r="K2190" s="14" t="str">
        <v/>
      </c>
      <c r="L2190" s="14" t="str">
        <v/>
      </c>
      <c r="O2190" s="14" t="str">
        <v/>
      </c>
      <c r="P2190" s="14" t="str">
        <f ca="1"/>
        <v>Low Cap</v>
      </c>
    </row>
    <row r="2191" spans="11:16">
      <c r="K2191" s="14" t="str">
        <v/>
      </c>
      <c r="L2191" s="14" t="str">
        <v/>
      </c>
      <c r="O2191" s="14" t="str">
        <v/>
      </c>
      <c r="P2191" s="14" t="str">
        <f ca="1"/>
        <v>Low Cap</v>
      </c>
    </row>
    <row r="2192" spans="11:16">
      <c r="K2192" s="14" t="str">
        <v/>
      </c>
      <c r="L2192" s="14" t="str">
        <v/>
      </c>
      <c r="O2192" s="14" t="str">
        <v/>
      </c>
      <c r="P2192" s="14" t="str">
        <f ca="1"/>
        <v>Low Cap</v>
      </c>
    </row>
    <row r="2193" spans="11:16">
      <c r="K2193" s="14" t="str">
        <v/>
      </c>
      <c r="L2193" s="14" t="str">
        <v/>
      </c>
      <c r="O2193" s="14" t="str">
        <v/>
      </c>
      <c r="P2193" s="14" t="str">
        <f ca="1"/>
        <v>Low Cap</v>
      </c>
    </row>
    <row r="2194" spans="11:16">
      <c r="K2194" s="14" t="str">
        <v/>
      </c>
      <c r="L2194" s="14" t="str">
        <v/>
      </c>
      <c r="O2194" s="14" t="str">
        <v/>
      </c>
      <c r="P2194" s="14" t="str">
        <f ca="1"/>
        <v>Low Cap</v>
      </c>
    </row>
    <row r="2195" spans="11:16">
      <c r="K2195" s="14" t="str">
        <v/>
      </c>
      <c r="L2195" s="14" t="str">
        <v/>
      </c>
      <c r="O2195" s="14" t="str">
        <v/>
      </c>
      <c r="P2195" s="14" t="str">
        <f ca="1"/>
        <v>Low Cap</v>
      </c>
    </row>
    <row r="2196" spans="11:16">
      <c r="K2196" s="14" t="str">
        <v/>
      </c>
      <c r="L2196" s="14" t="str">
        <v/>
      </c>
      <c r="O2196" s="14" t="str">
        <v/>
      </c>
      <c r="P2196" s="14" t="str">
        <f ca="1"/>
        <v>Low Cap</v>
      </c>
    </row>
    <row r="2197" spans="11:16">
      <c r="K2197" s="14" t="str">
        <v/>
      </c>
      <c r="L2197" s="14" t="str">
        <v/>
      </c>
      <c r="O2197" s="14" t="str">
        <v/>
      </c>
      <c r="P2197" s="14" t="str">
        <f ca="1"/>
        <v>Low Cap</v>
      </c>
    </row>
    <row r="2198" spans="11:16">
      <c r="K2198" s="14" t="str">
        <v/>
      </c>
      <c r="L2198" s="14" t="str">
        <v/>
      </c>
      <c r="O2198" s="14" t="str">
        <v/>
      </c>
      <c r="P2198" s="14" t="str">
        <f ca="1"/>
        <v>Low Cap</v>
      </c>
    </row>
    <row r="2199" spans="11:16">
      <c r="K2199" s="14" t="str">
        <v/>
      </c>
      <c r="L2199" s="14" t="str">
        <v/>
      </c>
      <c r="O2199" s="14" t="str">
        <v/>
      </c>
      <c r="P2199" s="14" t="str">
        <f ca="1"/>
        <v>Low Cap</v>
      </c>
    </row>
    <row r="2200" spans="11:16">
      <c r="K2200" s="14" t="str">
        <v/>
      </c>
      <c r="L2200" s="14" t="str">
        <v/>
      </c>
      <c r="O2200" s="14" t="str">
        <v/>
      </c>
      <c r="P2200" s="14" t="str">
        <f ca="1"/>
        <v>Low Cap</v>
      </c>
    </row>
    <row r="2201" spans="11:16">
      <c r="K2201" s="14" t="str">
        <v/>
      </c>
      <c r="L2201" s="14" t="str">
        <v/>
      </c>
      <c r="O2201" s="14" t="str">
        <v/>
      </c>
      <c r="P2201" s="14" t="str">
        <f ca="1"/>
        <v>Low Cap</v>
      </c>
    </row>
    <row r="2202" spans="11:16">
      <c r="K2202" s="14" t="str">
        <v/>
      </c>
      <c r="L2202" s="14" t="str">
        <v/>
      </c>
      <c r="O2202" s="14" t="str">
        <v/>
      </c>
      <c r="P2202" s="14" t="str">
        <f ca="1"/>
        <v>Low Cap</v>
      </c>
    </row>
    <row r="2203" spans="11:16">
      <c r="K2203" s="14" t="str">
        <v/>
      </c>
      <c r="L2203" s="14" t="str">
        <v/>
      </c>
      <c r="O2203" s="14" t="str">
        <v/>
      </c>
      <c r="P2203" s="14" t="str">
        <f ca="1"/>
        <v>Low Cap</v>
      </c>
    </row>
    <row r="2204" spans="11:16">
      <c r="K2204" s="14" t="str">
        <v/>
      </c>
      <c r="L2204" s="14" t="str">
        <v/>
      </c>
      <c r="O2204" s="14" t="str">
        <v/>
      </c>
      <c r="P2204" s="14" t="str">
        <f ca="1"/>
        <v>Low Cap</v>
      </c>
    </row>
    <row r="2205" spans="11:16">
      <c r="K2205" s="14" t="str">
        <v/>
      </c>
      <c r="L2205" s="14" t="str">
        <v/>
      </c>
      <c r="O2205" s="14" t="str">
        <v/>
      </c>
      <c r="P2205" s="14" t="str">
        <f ca="1"/>
        <v>Low Cap</v>
      </c>
    </row>
    <row r="2206" spans="11:16">
      <c r="K2206" s="14" t="str">
        <v/>
      </c>
      <c r="L2206" s="14" t="str">
        <v/>
      </c>
      <c r="O2206" s="14" t="str">
        <v/>
      </c>
      <c r="P2206" s="14" t="str">
        <f ca="1"/>
        <v>Low Cap</v>
      </c>
    </row>
    <row r="2207" spans="11:16">
      <c r="K2207" s="14" t="str">
        <v/>
      </c>
      <c r="L2207" s="14" t="str">
        <v/>
      </c>
      <c r="O2207" s="14" t="str">
        <v/>
      </c>
      <c r="P2207" s="14" t="str">
        <f ca="1"/>
        <v>Low Cap</v>
      </c>
    </row>
    <row r="2208" spans="11:16">
      <c r="K2208" s="14" t="str">
        <v/>
      </c>
      <c r="L2208" s="14" t="str">
        <v/>
      </c>
      <c r="O2208" s="14" t="str">
        <v/>
      </c>
      <c r="P2208" s="14" t="str">
        <f ca="1"/>
        <v>Low Cap</v>
      </c>
    </row>
    <row r="2209" spans="11:16">
      <c r="K2209" s="14" t="str">
        <v/>
      </c>
      <c r="L2209" s="14" t="str">
        <v/>
      </c>
      <c r="O2209" s="14" t="str">
        <v/>
      </c>
      <c r="P2209" s="14" t="str">
        <f ca="1"/>
        <v>Low Cap</v>
      </c>
    </row>
    <row r="2210" spans="11:16">
      <c r="K2210" s="14" t="str">
        <v/>
      </c>
      <c r="L2210" s="14" t="str">
        <v/>
      </c>
      <c r="O2210" s="14" t="str">
        <v/>
      </c>
      <c r="P2210" s="14" t="str">
        <f ca="1"/>
        <v>Low Cap</v>
      </c>
    </row>
    <row r="2211" spans="11:16">
      <c r="K2211" s="14" t="str">
        <v/>
      </c>
      <c r="L2211" s="14" t="str">
        <v/>
      </c>
      <c r="O2211" s="14" t="str">
        <v/>
      </c>
      <c r="P2211" s="14" t="str">
        <f ca="1"/>
        <v>Low Cap</v>
      </c>
    </row>
    <row r="2212" spans="11:16">
      <c r="K2212" s="14" t="str">
        <v/>
      </c>
      <c r="L2212" s="14" t="str">
        <v/>
      </c>
      <c r="O2212" s="14" t="str">
        <v/>
      </c>
      <c r="P2212" s="14" t="str">
        <f ca="1"/>
        <v>Low Cap</v>
      </c>
    </row>
    <row r="2213" spans="11:16">
      <c r="K2213" s="14" t="str">
        <v/>
      </c>
      <c r="L2213" s="14" t="str">
        <v/>
      </c>
      <c r="O2213" s="14" t="str">
        <v/>
      </c>
      <c r="P2213" s="14" t="str">
        <f ca="1"/>
        <v>Low Cap</v>
      </c>
    </row>
    <row r="2214" spans="11:16">
      <c r="K2214" s="14" t="str">
        <v/>
      </c>
      <c r="L2214" s="14" t="str">
        <v/>
      </c>
      <c r="O2214" s="14" t="str">
        <v/>
      </c>
      <c r="P2214" s="14" t="str">
        <f ca="1"/>
        <v>Low Cap</v>
      </c>
    </row>
    <row r="2215" spans="11:16">
      <c r="K2215" s="14" t="str">
        <v/>
      </c>
      <c r="L2215" s="14" t="str">
        <v/>
      </c>
      <c r="O2215" s="14" t="str">
        <v/>
      </c>
      <c r="P2215" s="14" t="str">
        <f ca="1"/>
        <v>Low Cap</v>
      </c>
    </row>
    <row r="2216" spans="11:16">
      <c r="K2216" s="14" t="str">
        <v/>
      </c>
      <c r="L2216" s="14" t="str">
        <v/>
      </c>
      <c r="O2216" s="14" t="str">
        <v/>
      </c>
      <c r="P2216" s="14" t="str">
        <f ca="1"/>
        <v>Low Cap</v>
      </c>
    </row>
    <row r="2217" spans="11:16">
      <c r="K2217" s="14" t="str">
        <v/>
      </c>
      <c r="L2217" s="14" t="str">
        <v/>
      </c>
      <c r="O2217" s="14" t="str">
        <v/>
      </c>
      <c r="P2217" s="14" t="str">
        <f ca="1"/>
        <v>Low Cap</v>
      </c>
    </row>
    <row r="2218" spans="11:16">
      <c r="K2218" s="14" t="str">
        <v/>
      </c>
      <c r="L2218" s="14" t="str">
        <v/>
      </c>
      <c r="O2218" s="14" t="str">
        <v/>
      </c>
      <c r="P2218" s="14" t="str">
        <f ca="1"/>
        <v>Low Cap</v>
      </c>
    </row>
    <row r="2219" spans="11:16">
      <c r="K2219" s="14" t="str">
        <v/>
      </c>
      <c r="L2219" s="14" t="str">
        <v/>
      </c>
      <c r="O2219" s="14" t="str">
        <v/>
      </c>
      <c r="P2219" s="14" t="str">
        <f ca="1"/>
        <v>Low Cap</v>
      </c>
    </row>
    <row r="2220" spans="11:16">
      <c r="K2220" s="14" t="str">
        <v/>
      </c>
      <c r="L2220" s="14" t="str">
        <v/>
      </c>
      <c r="O2220" s="14" t="str">
        <v/>
      </c>
      <c r="P2220" s="14" t="str">
        <f ca="1"/>
        <v>Low Cap</v>
      </c>
    </row>
    <row r="2221" spans="11:16">
      <c r="K2221" s="14" t="str">
        <v/>
      </c>
      <c r="L2221" s="14" t="str">
        <v/>
      </c>
      <c r="O2221" s="14" t="str">
        <v/>
      </c>
      <c r="P2221" s="14" t="str">
        <f ca="1"/>
        <v>Low Cap</v>
      </c>
    </row>
    <row r="2222" spans="11:16">
      <c r="K2222" s="14" t="str">
        <v/>
      </c>
      <c r="L2222" s="14" t="str">
        <v/>
      </c>
      <c r="O2222" s="14" t="str">
        <v/>
      </c>
      <c r="P2222" s="14" t="str">
        <f ca="1"/>
        <v>Low Cap</v>
      </c>
    </row>
    <row r="2223" spans="11:16">
      <c r="K2223" s="14" t="str">
        <v/>
      </c>
      <c r="L2223" s="14" t="str">
        <v/>
      </c>
      <c r="O2223" s="14" t="str">
        <v/>
      </c>
      <c r="P2223" s="14" t="str">
        <f ca="1"/>
        <v>Low Cap</v>
      </c>
    </row>
    <row r="2224" spans="11:16">
      <c r="K2224" s="14" t="str">
        <v/>
      </c>
      <c r="L2224" s="14" t="str">
        <v/>
      </c>
      <c r="O2224" s="14" t="str">
        <v/>
      </c>
      <c r="P2224" s="14" t="str">
        <f ca="1"/>
        <v>Low Cap</v>
      </c>
    </row>
    <row r="2225" spans="11:16">
      <c r="K2225" s="14" t="str">
        <v/>
      </c>
      <c r="L2225" s="14" t="str">
        <v/>
      </c>
      <c r="O2225" s="14" t="str">
        <v/>
      </c>
      <c r="P2225" s="14" t="str">
        <f ca="1"/>
        <v>Low Cap</v>
      </c>
    </row>
    <row r="2226" spans="11:16">
      <c r="K2226" s="14" t="str">
        <v/>
      </c>
      <c r="L2226" s="14" t="str">
        <v/>
      </c>
      <c r="O2226" s="14" t="str">
        <v/>
      </c>
      <c r="P2226" s="14" t="str">
        <f ca="1"/>
        <v>Low Cap</v>
      </c>
    </row>
    <row r="2227" spans="11:16">
      <c r="K2227" s="14" t="str">
        <v/>
      </c>
      <c r="L2227" s="14" t="str">
        <v/>
      </c>
      <c r="O2227" s="14" t="str">
        <v/>
      </c>
      <c r="P2227" s="14" t="str">
        <f ca="1"/>
        <v>Low Cap</v>
      </c>
    </row>
    <row r="2228" spans="11:16">
      <c r="K2228" s="14" t="str">
        <v/>
      </c>
      <c r="L2228" s="14" t="str">
        <v/>
      </c>
      <c r="O2228" s="14" t="str">
        <v/>
      </c>
      <c r="P2228" s="14" t="str">
        <f ca="1"/>
        <v>Low Cap</v>
      </c>
    </row>
    <row r="2229" spans="11:16">
      <c r="K2229" s="14" t="str">
        <v/>
      </c>
      <c r="L2229" s="14" t="str">
        <v/>
      </c>
      <c r="O2229" s="14" t="str">
        <v/>
      </c>
      <c r="P2229" s="14" t="str">
        <f ca="1"/>
        <v>Low Cap</v>
      </c>
    </row>
    <row r="2230" spans="11:16">
      <c r="K2230" s="14" t="str">
        <v/>
      </c>
      <c r="L2230" s="14" t="str">
        <v/>
      </c>
      <c r="O2230" s="14" t="str">
        <v/>
      </c>
      <c r="P2230" s="14" t="str">
        <f ca="1"/>
        <v>Low Cap</v>
      </c>
    </row>
    <row r="2231" spans="11:16">
      <c r="K2231" s="14" t="str">
        <v/>
      </c>
      <c r="L2231" s="14" t="str">
        <v/>
      </c>
      <c r="O2231" s="14" t="str">
        <v/>
      </c>
      <c r="P2231" s="14" t="str">
        <f ca="1"/>
        <v>Low Cap</v>
      </c>
    </row>
    <row r="2232" spans="11:16">
      <c r="K2232" s="14" t="str">
        <v/>
      </c>
      <c r="L2232" s="14" t="str">
        <v/>
      </c>
      <c r="O2232" s="14" t="str">
        <v/>
      </c>
      <c r="P2232" s="14" t="str">
        <f ca="1"/>
        <v>Low Cap</v>
      </c>
    </row>
    <row r="2233" spans="11:16">
      <c r="K2233" s="14" t="str">
        <v/>
      </c>
      <c r="L2233" s="14" t="str">
        <v/>
      </c>
      <c r="O2233" s="14" t="str">
        <v/>
      </c>
      <c r="P2233" s="14" t="str">
        <f ca="1"/>
        <v>Low Cap</v>
      </c>
    </row>
    <row r="2234" spans="11:16">
      <c r="K2234" s="14" t="str">
        <v/>
      </c>
      <c r="L2234" s="14" t="str">
        <v/>
      </c>
      <c r="O2234" s="14" t="str">
        <v/>
      </c>
      <c r="P2234" s="14" t="str">
        <f ca="1"/>
        <v>Low Cap</v>
      </c>
    </row>
    <row r="2235" spans="11:16">
      <c r="K2235" s="14" t="str">
        <v/>
      </c>
      <c r="L2235" s="14" t="str">
        <v/>
      </c>
      <c r="O2235" s="14" t="str">
        <v/>
      </c>
      <c r="P2235" s="14" t="str">
        <f ca="1"/>
        <v>Low Cap</v>
      </c>
    </row>
    <row r="2236" spans="11:16">
      <c r="K2236" s="14" t="str">
        <v/>
      </c>
      <c r="L2236" s="14" t="str">
        <v/>
      </c>
      <c r="O2236" s="14" t="str">
        <v/>
      </c>
      <c r="P2236" s="14" t="str">
        <f ca="1"/>
        <v>Low Cap</v>
      </c>
    </row>
    <row r="2237" spans="11:16">
      <c r="K2237" s="14" t="str">
        <v/>
      </c>
      <c r="L2237" s="14" t="str">
        <v/>
      </c>
      <c r="O2237" s="14" t="str">
        <v/>
      </c>
      <c r="P2237" s="14" t="str">
        <f ca="1"/>
        <v>Low Cap</v>
      </c>
    </row>
    <row r="2238" spans="11:16">
      <c r="K2238" s="14" t="str">
        <v/>
      </c>
      <c r="L2238" s="14" t="str">
        <v/>
      </c>
      <c r="O2238" s="14" t="str">
        <v/>
      </c>
      <c r="P2238" s="14" t="str">
        <f ca="1"/>
        <v>Low Cap</v>
      </c>
    </row>
    <row r="2239" spans="11:16">
      <c r="K2239" s="14" t="str">
        <v/>
      </c>
      <c r="L2239" s="14" t="str">
        <v/>
      </c>
      <c r="O2239" s="14" t="str">
        <v/>
      </c>
      <c r="P2239" s="14" t="str">
        <f ca="1"/>
        <v>Low Cap</v>
      </c>
    </row>
    <row r="2240" spans="11:16">
      <c r="K2240" s="14" t="str">
        <v/>
      </c>
      <c r="L2240" s="14" t="str">
        <v/>
      </c>
      <c r="O2240" s="14" t="str">
        <v/>
      </c>
      <c r="P2240" s="14" t="str">
        <f ca="1"/>
        <v>Low Cap</v>
      </c>
    </row>
    <row r="2241" spans="11:16">
      <c r="K2241" s="14" t="str">
        <v/>
      </c>
      <c r="L2241" s="14" t="str">
        <v/>
      </c>
      <c r="O2241" s="14" t="str">
        <v/>
      </c>
      <c r="P2241" s="14" t="str">
        <f ca="1"/>
        <v>Low Cap</v>
      </c>
    </row>
    <row r="2242" spans="11:16">
      <c r="K2242" s="14" t="str">
        <v/>
      </c>
      <c r="L2242" s="14" t="str">
        <v/>
      </c>
      <c r="O2242" s="14" t="str">
        <v/>
      </c>
      <c r="P2242" s="14" t="str">
        <f ca="1"/>
        <v>Low Cap</v>
      </c>
    </row>
    <row r="2243" spans="11:16">
      <c r="K2243" s="14" t="str">
        <v/>
      </c>
      <c r="L2243" s="14" t="str">
        <v/>
      </c>
      <c r="O2243" s="14" t="str">
        <v/>
      </c>
      <c r="P2243" s="14" t="str">
        <f ca="1"/>
        <v>Low Cap</v>
      </c>
    </row>
    <row r="2244" spans="11:16">
      <c r="K2244" s="14" t="str">
        <v/>
      </c>
      <c r="L2244" s="14" t="str">
        <v/>
      </c>
      <c r="O2244" s="14" t="str">
        <v/>
      </c>
      <c r="P2244" s="14" t="str">
        <f ca="1"/>
        <v>Low Cap</v>
      </c>
    </row>
    <row r="2245" spans="11:16">
      <c r="K2245" s="14" t="str">
        <v/>
      </c>
      <c r="L2245" s="14" t="str">
        <v/>
      </c>
      <c r="O2245" s="14" t="str">
        <v/>
      </c>
      <c r="P2245" s="14" t="str">
        <f ca="1"/>
        <v>Low Cap</v>
      </c>
    </row>
    <row r="2246" spans="11:16">
      <c r="K2246" s="14" t="str">
        <v/>
      </c>
      <c r="L2246" s="14" t="str">
        <v/>
      </c>
      <c r="O2246" s="14" t="str">
        <v/>
      </c>
      <c r="P2246" s="14" t="str">
        <f ca="1"/>
        <v>Low Cap</v>
      </c>
    </row>
    <row r="2247" spans="11:16">
      <c r="K2247" s="14" t="str">
        <v/>
      </c>
      <c r="L2247" s="14" t="str">
        <v/>
      </c>
      <c r="O2247" s="14" t="str">
        <v/>
      </c>
      <c r="P2247" s="14" t="str">
        <f ca="1"/>
        <v>Low Cap</v>
      </c>
    </row>
    <row r="2248" spans="11:16">
      <c r="K2248" s="14" t="str">
        <v/>
      </c>
      <c r="L2248" s="14" t="str">
        <v/>
      </c>
      <c r="O2248" s="14" t="str">
        <v/>
      </c>
      <c r="P2248" s="14" t="str">
        <f ca="1"/>
        <v>Low Cap</v>
      </c>
    </row>
    <row r="2249" spans="11:16">
      <c r="K2249" s="14" t="str">
        <v/>
      </c>
      <c r="L2249" s="14" t="str">
        <v/>
      </c>
      <c r="O2249" s="14" t="str">
        <v/>
      </c>
      <c r="P2249" s="14" t="str">
        <f ca="1"/>
        <v>Low Cap</v>
      </c>
    </row>
    <row r="2250" spans="11:16">
      <c r="K2250" s="14" t="str">
        <v/>
      </c>
      <c r="L2250" s="14" t="str">
        <v/>
      </c>
      <c r="O2250" s="14" t="str">
        <v/>
      </c>
      <c r="P2250" s="14" t="str">
        <f ca="1"/>
        <v>Low Cap</v>
      </c>
    </row>
    <row r="2251" spans="11:16">
      <c r="K2251" s="14" t="str">
        <v/>
      </c>
      <c r="L2251" s="14" t="str">
        <v/>
      </c>
      <c r="O2251" s="14" t="str">
        <v/>
      </c>
      <c r="P2251" s="14" t="str">
        <f ca="1"/>
        <v>Low Cap</v>
      </c>
    </row>
    <row r="2252" spans="11:16">
      <c r="K2252" s="14" t="str">
        <v/>
      </c>
      <c r="L2252" s="14" t="str">
        <v/>
      </c>
      <c r="O2252" s="14" t="str">
        <v/>
      </c>
      <c r="P2252" s="14" t="str">
        <f ca="1"/>
        <v>Low Cap</v>
      </c>
    </row>
    <row r="2253" spans="11:16">
      <c r="K2253" s="14" t="str">
        <v/>
      </c>
      <c r="L2253" s="14" t="str">
        <v/>
      </c>
      <c r="O2253" s="14" t="str">
        <v/>
      </c>
      <c r="P2253" s="14" t="str">
        <f ca="1"/>
        <v>Low Cap</v>
      </c>
    </row>
    <row r="2254" spans="11:16">
      <c r="K2254" s="14" t="str">
        <v/>
      </c>
      <c r="L2254" s="14" t="str">
        <v/>
      </c>
      <c r="O2254" s="14" t="str">
        <v/>
      </c>
      <c r="P2254" s="14" t="str">
        <f ca="1"/>
        <v>Low Cap</v>
      </c>
    </row>
    <row r="2255" spans="11:16">
      <c r="K2255" s="14" t="str">
        <v/>
      </c>
      <c r="L2255" s="14" t="str">
        <v/>
      </c>
      <c r="O2255" s="14" t="str">
        <v/>
      </c>
      <c r="P2255" s="14" t="str">
        <f ca="1"/>
        <v>Low Cap</v>
      </c>
    </row>
    <row r="2256" spans="11:16">
      <c r="K2256" s="14" t="str">
        <v/>
      </c>
      <c r="L2256" s="14" t="str">
        <v/>
      </c>
      <c r="O2256" s="14" t="str">
        <v/>
      </c>
      <c r="P2256" s="14" t="str">
        <f ca="1"/>
        <v>Low Cap</v>
      </c>
    </row>
    <row r="2257" spans="11:16">
      <c r="K2257" s="14" t="str">
        <v/>
      </c>
      <c r="L2257" s="14" t="str">
        <v/>
      </c>
      <c r="O2257" s="14" t="str">
        <v/>
      </c>
      <c r="P2257" s="14" t="str">
        <f ca="1"/>
        <v>Low Cap</v>
      </c>
    </row>
    <row r="2258" spans="11:16">
      <c r="K2258" s="14" t="str">
        <v/>
      </c>
      <c r="L2258" s="14" t="str">
        <v/>
      </c>
      <c r="O2258" s="14" t="str">
        <v/>
      </c>
      <c r="P2258" s="14" t="str">
        <f ca="1"/>
        <v>Low Cap</v>
      </c>
    </row>
    <row r="2259" spans="11:16">
      <c r="K2259" s="14" t="str">
        <v/>
      </c>
      <c r="L2259" s="14" t="str">
        <v/>
      </c>
      <c r="O2259" s="14" t="str">
        <v/>
      </c>
      <c r="P2259" s="14" t="str">
        <f ca="1"/>
        <v>Low Cap</v>
      </c>
    </row>
    <row r="2260" spans="11:16">
      <c r="K2260" s="14" t="str">
        <v/>
      </c>
      <c r="L2260" s="14" t="str">
        <v/>
      </c>
      <c r="O2260" s="14" t="str">
        <v/>
      </c>
      <c r="P2260" s="14" t="str">
        <f ca="1"/>
        <v>Low Cap</v>
      </c>
    </row>
    <row r="2261" spans="11:16">
      <c r="K2261" s="14" t="str">
        <v/>
      </c>
      <c r="L2261" s="14" t="str">
        <v/>
      </c>
      <c r="O2261" s="14" t="str">
        <v/>
      </c>
      <c r="P2261" s="14" t="str">
        <f ca="1"/>
        <v>Low Cap</v>
      </c>
    </row>
    <row r="2262" spans="11:16">
      <c r="K2262" s="14" t="str">
        <v/>
      </c>
      <c r="L2262" s="14" t="str">
        <v/>
      </c>
      <c r="O2262" s="14" t="str">
        <v/>
      </c>
      <c r="P2262" s="14" t="str">
        <f ca="1"/>
        <v>Low Cap</v>
      </c>
    </row>
    <row r="2263" spans="11:16">
      <c r="K2263" s="14" t="str">
        <v/>
      </c>
      <c r="L2263" s="14" t="str">
        <v/>
      </c>
      <c r="O2263" s="14" t="str">
        <v/>
      </c>
      <c r="P2263" s="14" t="str">
        <f ca="1"/>
        <v>Low Cap</v>
      </c>
    </row>
    <row r="2264" spans="11:16">
      <c r="K2264" s="14" t="str">
        <v/>
      </c>
      <c r="L2264" s="14" t="str">
        <v/>
      </c>
      <c r="O2264" s="14" t="str">
        <v/>
      </c>
      <c r="P2264" s="14" t="str">
        <f ca="1"/>
        <v>Low Cap</v>
      </c>
    </row>
    <row r="2265" spans="11:16">
      <c r="K2265" s="14" t="str">
        <v/>
      </c>
      <c r="L2265" s="14" t="str">
        <v/>
      </c>
      <c r="O2265" s="14" t="str">
        <v/>
      </c>
      <c r="P2265" s="14" t="str">
        <f ca="1"/>
        <v>Low Cap</v>
      </c>
    </row>
    <row r="2266" spans="11:16">
      <c r="K2266" s="14" t="str">
        <v/>
      </c>
      <c r="L2266" s="14" t="str">
        <v/>
      </c>
      <c r="O2266" s="14" t="str">
        <v/>
      </c>
      <c r="P2266" s="14" t="str">
        <f ca="1"/>
        <v>Low Cap</v>
      </c>
    </row>
    <row r="2267" spans="11:16">
      <c r="K2267" s="14" t="str">
        <v/>
      </c>
      <c r="L2267" s="14" t="str">
        <v/>
      </c>
      <c r="O2267" s="14" t="str">
        <v/>
      </c>
      <c r="P2267" s="14" t="str">
        <f ca="1"/>
        <v>Low Cap</v>
      </c>
    </row>
    <row r="2268" spans="11:16">
      <c r="K2268" s="14" t="str">
        <v/>
      </c>
      <c r="L2268" s="14" t="str">
        <v/>
      </c>
      <c r="O2268" s="14" t="str">
        <v/>
      </c>
      <c r="P2268" s="14" t="str">
        <f ca="1"/>
        <v>Low Cap</v>
      </c>
    </row>
    <row r="2269" spans="11:16">
      <c r="K2269" s="14" t="str">
        <v/>
      </c>
      <c r="L2269" s="14" t="str">
        <v/>
      </c>
      <c r="O2269" s="14" t="str">
        <v/>
      </c>
      <c r="P2269" s="14" t="str">
        <f ca="1"/>
        <v>Low Cap</v>
      </c>
    </row>
    <row r="2270" spans="11:16">
      <c r="K2270" s="14" t="str">
        <v/>
      </c>
      <c r="L2270" s="14" t="str">
        <v/>
      </c>
      <c r="O2270" s="14" t="str">
        <v/>
      </c>
      <c r="P2270" s="14" t="str">
        <f ca="1"/>
        <v>Low Cap</v>
      </c>
    </row>
    <row r="2271" spans="11:16">
      <c r="K2271" s="14" t="str">
        <v/>
      </c>
      <c r="L2271" s="14" t="str">
        <v/>
      </c>
      <c r="O2271" s="14" t="str">
        <v/>
      </c>
      <c r="P2271" s="14" t="str">
        <f ca="1"/>
        <v>Low Cap</v>
      </c>
    </row>
    <row r="2272" spans="11:16">
      <c r="K2272" s="14" t="str">
        <v/>
      </c>
      <c r="L2272" s="14" t="str">
        <v/>
      </c>
      <c r="O2272" s="14" t="str">
        <v/>
      </c>
      <c r="P2272" s="14" t="str">
        <f ca="1"/>
        <v>Low Cap</v>
      </c>
    </row>
    <row r="2273" spans="11:16">
      <c r="K2273" s="14" t="str">
        <v/>
      </c>
      <c r="L2273" s="14" t="str">
        <v/>
      </c>
      <c r="O2273" s="14" t="str">
        <v/>
      </c>
      <c r="P2273" s="14" t="str">
        <f ca="1"/>
        <v>Low Cap</v>
      </c>
    </row>
    <row r="2274" spans="11:16">
      <c r="K2274" s="14" t="str">
        <v/>
      </c>
      <c r="L2274" s="14" t="str">
        <v/>
      </c>
      <c r="O2274" s="14" t="str">
        <v/>
      </c>
      <c r="P2274" s="14" t="str">
        <f ca="1"/>
        <v>Low Cap</v>
      </c>
    </row>
    <row r="2275" spans="11:16">
      <c r="K2275" s="14" t="str">
        <v/>
      </c>
      <c r="L2275" s="14" t="str">
        <v/>
      </c>
      <c r="O2275" s="14" t="str">
        <v/>
      </c>
      <c r="P2275" s="14" t="str">
        <f ca="1"/>
        <v>Low Cap</v>
      </c>
    </row>
    <row r="2276" spans="11:16">
      <c r="K2276" s="14" t="str">
        <v/>
      </c>
      <c r="L2276" s="14" t="str">
        <v/>
      </c>
      <c r="O2276" s="14" t="str">
        <v/>
      </c>
      <c r="P2276" s="14" t="str">
        <f ca="1"/>
        <v>Low Cap</v>
      </c>
    </row>
    <row r="2277" spans="11:16">
      <c r="K2277" s="14" t="str">
        <v/>
      </c>
      <c r="L2277" s="14" t="str">
        <v/>
      </c>
      <c r="O2277" s="14" t="str">
        <v/>
      </c>
      <c r="P2277" s="14" t="str">
        <f ca="1"/>
        <v>Low Cap</v>
      </c>
    </row>
    <row r="2278" spans="11:16">
      <c r="K2278" s="14" t="str">
        <v/>
      </c>
      <c r="L2278" s="14" t="str">
        <v/>
      </c>
      <c r="O2278" s="14" t="str">
        <v/>
      </c>
      <c r="P2278" s="14" t="str">
        <f ca="1"/>
        <v>Low Cap</v>
      </c>
    </row>
    <row r="2279" spans="11:16">
      <c r="K2279" s="14" t="str">
        <v/>
      </c>
      <c r="L2279" s="14" t="str">
        <v/>
      </c>
      <c r="O2279" s="14" t="str">
        <v/>
      </c>
      <c r="P2279" s="14" t="str">
        <f ca="1"/>
        <v>Low Cap</v>
      </c>
    </row>
    <row r="2280" spans="11:16">
      <c r="K2280" s="14" t="str">
        <v/>
      </c>
      <c r="L2280" s="14" t="str">
        <v/>
      </c>
      <c r="O2280" s="14" t="str">
        <v/>
      </c>
      <c r="P2280" s="14" t="str">
        <f ca="1"/>
        <v>Low Cap</v>
      </c>
    </row>
    <row r="2281" spans="11:16">
      <c r="K2281" s="14" t="str">
        <v/>
      </c>
      <c r="L2281" s="14" t="str">
        <v/>
      </c>
      <c r="O2281" s="14" t="str">
        <v/>
      </c>
      <c r="P2281" s="14" t="str">
        <f ca="1"/>
        <v>Low Cap</v>
      </c>
    </row>
    <row r="2282" spans="11:16">
      <c r="K2282" s="14" t="str">
        <v/>
      </c>
      <c r="L2282" s="14" t="str">
        <v/>
      </c>
      <c r="O2282" s="14" t="str">
        <v/>
      </c>
      <c r="P2282" s="14" t="str">
        <f ca="1"/>
        <v>Low Cap</v>
      </c>
    </row>
    <row r="2283" spans="11:16">
      <c r="K2283" s="14" t="str">
        <v/>
      </c>
      <c r="L2283" s="14" t="str">
        <v/>
      </c>
      <c r="O2283" s="14" t="str">
        <v/>
      </c>
      <c r="P2283" s="14" t="str">
        <f ca="1"/>
        <v>Low Cap</v>
      </c>
    </row>
    <row r="2284" spans="11:16">
      <c r="K2284" s="14" t="str">
        <v/>
      </c>
      <c r="L2284" s="14" t="str">
        <v/>
      </c>
      <c r="O2284" s="14" t="str">
        <v/>
      </c>
      <c r="P2284" s="14" t="str">
        <f ca="1"/>
        <v>Low Cap</v>
      </c>
    </row>
    <row r="2285" spans="11:16">
      <c r="K2285" s="14" t="str">
        <v/>
      </c>
      <c r="L2285" s="14" t="str">
        <v/>
      </c>
      <c r="O2285" s="14" t="str">
        <v/>
      </c>
      <c r="P2285" s="14" t="str">
        <f ca="1"/>
        <v>Low Cap</v>
      </c>
    </row>
    <row r="2286" spans="11:16">
      <c r="K2286" s="14" t="str">
        <v/>
      </c>
      <c r="L2286" s="14" t="str">
        <v/>
      </c>
      <c r="O2286" s="14" t="str">
        <v/>
      </c>
      <c r="P2286" s="14" t="str">
        <f ca="1"/>
        <v>Low Cap</v>
      </c>
    </row>
    <row r="2287" spans="11:16">
      <c r="K2287" s="14" t="str">
        <v/>
      </c>
      <c r="L2287" s="14" t="str">
        <v/>
      </c>
      <c r="O2287" s="14" t="str">
        <v/>
      </c>
      <c r="P2287" s="14" t="str">
        <f ca="1"/>
        <v>Low Cap</v>
      </c>
    </row>
    <row r="2288" spans="11:16">
      <c r="K2288" s="14" t="str">
        <v/>
      </c>
      <c r="L2288" s="14" t="str">
        <v/>
      </c>
      <c r="O2288" s="14" t="str">
        <v/>
      </c>
      <c r="P2288" s="14" t="str">
        <f ca="1"/>
        <v>Low Cap</v>
      </c>
    </row>
    <row r="2289" spans="11:16">
      <c r="K2289" s="14" t="str">
        <v/>
      </c>
      <c r="L2289" s="14" t="str">
        <v/>
      </c>
      <c r="O2289" s="14" t="str">
        <v/>
      </c>
      <c r="P2289" s="14" t="str">
        <f ca="1"/>
        <v>Low Cap</v>
      </c>
    </row>
    <row r="2290" spans="11:16">
      <c r="K2290" s="14" t="str">
        <v/>
      </c>
      <c r="L2290" s="14" t="str">
        <v/>
      </c>
      <c r="O2290" s="14" t="str">
        <v/>
      </c>
      <c r="P2290" s="14" t="str">
        <f ca="1"/>
        <v>Low Cap</v>
      </c>
    </row>
    <row r="2291" spans="11:16">
      <c r="K2291" s="14" t="str">
        <v/>
      </c>
      <c r="L2291" s="14" t="str">
        <v/>
      </c>
      <c r="O2291" s="14" t="str">
        <v/>
      </c>
      <c r="P2291" s="14" t="str">
        <f ca="1"/>
        <v>Low Cap</v>
      </c>
    </row>
    <row r="2292" spans="11:16">
      <c r="K2292" s="14" t="str">
        <v/>
      </c>
      <c r="L2292" s="14" t="str">
        <v/>
      </c>
      <c r="O2292" s="14" t="str">
        <v/>
      </c>
      <c r="P2292" s="14" t="str">
        <f ca="1"/>
        <v>Low Cap</v>
      </c>
    </row>
    <row r="2293" spans="11:16">
      <c r="K2293" s="14" t="str">
        <v/>
      </c>
      <c r="L2293" s="14" t="str">
        <v/>
      </c>
      <c r="O2293" s="14" t="str">
        <v/>
      </c>
      <c r="P2293" s="14" t="str">
        <f ca="1"/>
        <v>Low Cap</v>
      </c>
    </row>
    <row r="2294" spans="11:16">
      <c r="K2294" s="14" t="str">
        <v/>
      </c>
      <c r="L2294" s="14" t="str">
        <v/>
      </c>
      <c r="O2294" s="14" t="str">
        <v/>
      </c>
      <c r="P2294" s="14" t="str">
        <f ca="1"/>
        <v>Low Cap</v>
      </c>
    </row>
    <row r="2295" spans="11:16">
      <c r="K2295" s="14" t="str">
        <v/>
      </c>
      <c r="L2295" s="14" t="str">
        <v/>
      </c>
      <c r="O2295" s="14" t="str">
        <v/>
      </c>
      <c r="P2295" s="14" t="str">
        <f ca="1"/>
        <v>Low Cap</v>
      </c>
    </row>
    <row r="2296" spans="11:16">
      <c r="K2296" s="14" t="str">
        <v/>
      </c>
      <c r="L2296" s="14" t="str">
        <v/>
      </c>
      <c r="O2296" s="14" t="str">
        <v/>
      </c>
      <c r="P2296" s="14" t="str">
        <f ca="1"/>
        <v>Low Cap</v>
      </c>
    </row>
    <row r="2297" spans="11:16">
      <c r="K2297" s="14" t="str">
        <v/>
      </c>
      <c r="L2297" s="14" t="str">
        <v/>
      </c>
      <c r="O2297" s="14" t="str">
        <v/>
      </c>
      <c r="P2297" s="14" t="str">
        <f ca="1"/>
        <v>Low Cap</v>
      </c>
    </row>
    <row r="2298" spans="11:16">
      <c r="K2298" s="14" t="str">
        <v/>
      </c>
      <c r="L2298" s="14" t="str">
        <v/>
      </c>
      <c r="O2298" s="14" t="str">
        <v/>
      </c>
      <c r="P2298" s="14" t="str">
        <f ca="1"/>
        <v>Low Cap</v>
      </c>
    </row>
    <row r="2299" spans="11:16">
      <c r="K2299" s="14" t="str">
        <v/>
      </c>
      <c r="L2299" s="14" t="str">
        <v/>
      </c>
      <c r="O2299" s="14" t="str">
        <v/>
      </c>
      <c r="P2299" s="14" t="str">
        <f ca="1"/>
        <v>Low Cap</v>
      </c>
    </row>
    <row r="2300" spans="11:16">
      <c r="K2300" s="14" t="str">
        <v/>
      </c>
      <c r="L2300" s="14" t="str">
        <v/>
      </c>
      <c r="O2300" s="14" t="str">
        <v/>
      </c>
      <c r="P2300" s="14" t="str">
        <f ca="1"/>
        <v>Low Cap</v>
      </c>
    </row>
    <row r="2301" spans="11:16">
      <c r="K2301" s="14" t="str">
        <v/>
      </c>
      <c r="L2301" s="14" t="str">
        <v/>
      </c>
      <c r="O2301" s="14" t="str">
        <v/>
      </c>
      <c r="P2301" s="14" t="str">
        <f ca="1"/>
        <v>Low Cap</v>
      </c>
    </row>
    <row r="2302" spans="11:16">
      <c r="K2302" s="14" t="str">
        <v/>
      </c>
      <c r="L2302" s="14" t="str">
        <v/>
      </c>
      <c r="O2302" s="14" t="str">
        <v/>
      </c>
      <c r="P2302" s="14" t="str">
        <f ca="1"/>
        <v>Low Cap</v>
      </c>
    </row>
    <row r="2303" spans="11:16">
      <c r="K2303" s="14" t="str">
        <v/>
      </c>
      <c r="L2303" s="14" t="str">
        <v/>
      </c>
      <c r="O2303" s="14" t="str">
        <v/>
      </c>
      <c r="P2303" s="14" t="str">
        <f ca="1"/>
        <v>Low Cap</v>
      </c>
    </row>
    <row r="2304" spans="11:16">
      <c r="K2304" s="14" t="str">
        <v/>
      </c>
      <c r="L2304" s="14" t="str">
        <v/>
      </c>
      <c r="O2304" s="14" t="str">
        <v/>
      </c>
      <c r="P2304" s="14" t="str">
        <f ca="1"/>
        <v>Low Cap</v>
      </c>
    </row>
    <row r="2305" spans="11:16">
      <c r="K2305" s="14" t="str">
        <v/>
      </c>
      <c r="L2305" s="14" t="str">
        <v/>
      </c>
      <c r="O2305" s="14" t="str">
        <v/>
      </c>
      <c r="P2305" s="14" t="str">
        <f ca="1"/>
        <v>Low Cap</v>
      </c>
    </row>
    <row r="2306" spans="11:16">
      <c r="K2306" s="14" t="str">
        <v/>
      </c>
      <c r="L2306" s="14" t="str">
        <v/>
      </c>
      <c r="O2306" s="14" t="str">
        <v/>
      </c>
      <c r="P2306" s="14" t="str">
        <f ca="1"/>
        <v>Low Cap</v>
      </c>
    </row>
    <row r="2307" spans="11:16">
      <c r="K2307" s="14" t="str">
        <v/>
      </c>
      <c r="L2307" s="14" t="str">
        <v/>
      </c>
      <c r="O2307" s="14" t="str">
        <v/>
      </c>
      <c r="P2307" s="14" t="str">
        <f ca="1"/>
        <v>Low Cap</v>
      </c>
    </row>
    <row r="2308" spans="11:16">
      <c r="K2308" s="14" t="str">
        <v/>
      </c>
      <c r="L2308" s="14" t="str">
        <v/>
      </c>
      <c r="O2308" s="14" t="str">
        <v/>
      </c>
      <c r="P2308" s="14" t="str">
        <f ca="1"/>
        <v>Low Cap</v>
      </c>
    </row>
    <row r="2309" spans="11:16">
      <c r="K2309" s="14" t="str">
        <v/>
      </c>
      <c r="L2309" s="14" t="str">
        <v/>
      </c>
      <c r="O2309" s="14" t="str">
        <v/>
      </c>
      <c r="P2309" s="14" t="str">
        <f ca="1"/>
        <v>Low Cap</v>
      </c>
    </row>
    <row r="2310" spans="11:16">
      <c r="K2310" s="14" t="str">
        <v/>
      </c>
      <c r="L2310" s="14" t="str">
        <v/>
      </c>
      <c r="O2310" s="14" t="str">
        <v/>
      </c>
      <c r="P2310" s="14" t="str">
        <f ca="1"/>
        <v>Low Cap</v>
      </c>
    </row>
    <row r="2311" spans="11:16">
      <c r="K2311" s="14" t="str">
        <v/>
      </c>
      <c r="L2311" s="14" t="str">
        <v/>
      </c>
      <c r="O2311" s="14" t="str">
        <v/>
      </c>
      <c r="P2311" s="14" t="str">
        <f ca="1"/>
        <v>Low Cap</v>
      </c>
    </row>
    <row r="2312" spans="11:16">
      <c r="K2312" s="14" t="str">
        <v/>
      </c>
      <c r="L2312" s="14" t="str">
        <v/>
      </c>
      <c r="O2312" s="14" t="str">
        <v/>
      </c>
      <c r="P2312" s="14" t="str">
        <f ca="1"/>
        <v>Low Cap</v>
      </c>
    </row>
    <row r="2313" spans="11:16">
      <c r="K2313" s="14" t="str">
        <v/>
      </c>
      <c r="L2313" s="14" t="str">
        <v/>
      </c>
      <c r="O2313" s="14" t="str">
        <v/>
      </c>
      <c r="P2313" s="14" t="str">
        <f ca="1"/>
        <v>Low Cap</v>
      </c>
    </row>
    <row r="2314" spans="11:16">
      <c r="K2314" s="14" t="str">
        <v/>
      </c>
      <c r="L2314" s="14" t="str">
        <v/>
      </c>
      <c r="O2314" s="14" t="str">
        <v/>
      </c>
      <c r="P2314" s="14" t="str">
        <f ca="1"/>
        <v>Low Cap</v>
      </c>
    </row>
    <row r="2315" spans="11:16">
      <c r="K2315" s="14" t="str">
        <v/>
      </c>
      <c r="L2315" s="14" t="str">
        <v/>
      </c>
      <c r="O2315" s="14" t="str">
        <v/>
      </c>
      <c r="P2315" s="14" t="str">
        <f ca="1"/>
        <v>Low Cap</v>
      </c>
    </row>
    <row r="2316" spans="11:16">
      <c r="K2316" s="14" t="str">
        <v/>
      </c>
      <c r="L2316" s="14" t="str">
        <v/>
      </c>
      <c r="O2316" s="14" t="str">
        <v/>
      </c>
      <c r="P2316" s="14" t="str">
        <f ca="1"/>
        <v>Low Cap</v>
      </c>
    </row>
    <row r="2317" spans="11:16">
      <c r="K2317" s="14" t="str">
        <v/>
      </c>
      <c r="L2317" s="14" t="str">
        <v/>
      </c>
      <c r="O2317" s="14" t="str">
        <v/>
      </c>
      <c r="P2317" s="14" t="str">
        <f ca="1"/>
        <v>Low Cap</v>
      </c>
    </row>
    <row r="2318" spans="11:16">
      <c r="K2318" s="14" t="str">
        <v/>
      </c>
      <c r="L2318" s="14" t="str">
        <v/>
      </c>
      <c r="O2318" s="14" t="str">
        <v/>
      </c>
      <c r="P2318" s="14" t="str">
        <f ca="1"/>
        <v>Low Cap</v>
      </c>
    </row>
    <row r="2319" spans="11:16">
      <c r="K2319" s="14" t="str">
        <v/>
      </c>
      <c r="L2319" s="14" t="str">
        <v/>
      </c>
      <c r="O2319" s="14" t="str">
        <v/>
      </c>
      <c r="P2319" s="14" t="str">
        <f ca="1"/>
        <v>Low Cap</v>
      </c>
    </row>
    <row r="2320" spans="11:16">
      <c r="K2320" s="14" t="str">
        <v/>
      </c>
      <c r="L2320" s="14" t="str">
        <v/>
      </c>
      <c r="O2320" s="14" t="str">
        <v/>
      </c>
      <c r="P2320" s="14" t="str">
        <f ca="1"/>
        <v>Low Cap</v>
      </c>
    </row>
    <row r="2321" spans="11:16">
      <c r="K2321" s="14" t="str">
        <v/>
      </c>
      <c r="L2321" s="14" t="str">
        <v/>
      </c>
      <c r="O2321" s="14" t="str">
        <v/>
      </c>
      <c r="P2321" s="14" t="str">
        <f ca="1"/>
        <v>Low Cap</v>
      </c>
    </row>
    <row r="2322" spans="11:16">
      <c r="K2322" s="14" t="str">
        <v/>
      </c>
      <c r="L2322" s="14" t="str">
        <v/>
      </c>
      <c r="O2322" s="14" t="str">
        <v/>
      </c>
      <c r="P2322" s="14" t="str">
        <f ca="1"/>
        <v>Low Cap</v>
      </c>
    </row>
    <row r="2323" spans="11:16">
      <c r="K2323" s="14" t="str">
        <v/>
      </c>
      <c r="L2323" s="14" t="str">
        <v/>
      </c>
      <c r="O2323" s="14" t="str">
        <v/>
      </c>
      <c r="P2323" s="14" t="str">
        <f ca="1"/>
        <v>Low Cap</v>
      </c>
    </row>
    <row r="2324" spans="11:16">
      <c r="K2324" s="14" t="str">
        <v/>
      </c>
      <c r="L2324" s="14" t="str">
        <v/>
      </c>
      <c r="O2324" s="14" t="str">
        <v/>
      </c>
      <c r="P2324" s="14" t="str">
        <f ca="1"/>
        <v>Low Cap</v>
      </c>
    </row>
    <row r="2325" spans="11:16">
      <c r="K2325" s="14" t="str">
        <v/>
      </c>
      <c r="L2325" s="14" t="str">
        <v/>
      </c>
      <c r="O2325" s="14" t="str">
        <v/>
      </c>
      <c r="P2325" s="14" t="str">
        <f ca="1"/>
        <v>Low Cap</v>
      </c>
    </row>
    <row r="2326" spans="11:16">
      <c r="K2326" s="14" t="str">
        <v/>
      </c>
      <c r="L2326" s="14" t="str">
        <v/>
      </c>
      <c r="O2326" s="14" t="str">
        <v/>
      </c>
      <c r="P2326" s="14" t="str">
        <f ca="1"/>
        <v>Low Cap</v>
      </c>
    </row>
    <row r="2327" spans="11:16">
      <c r="K2327" s="14" t="str">
        <v/>
      </c>
      <c r="L2327" s="14" t="str">
        <v/>
      </c>
      <c r="O2327" s="14" t="str">
        <v/>
      </c>
      <c r="P2327" s="14" t="str">
        <f ca="1"/>
        <v>Low Cap</v>
      </c>
    </row>
    <row r="2328" spans="11:16">
      <c r="K2328" s="14" t="str">
        <v/>
      </c>
      <c r="L2328" s="14" t="str">
        <v/>
      </c>
      <c r="O2328" s="14" t="str">
        <v/>
      </c>
      <c r="P2328" s="14" t="str">
        <f ca="1"/>
        <v>Low Cap</v>
      </c>
    </row>
    <row r="2329" spans="11:16">
      <c r="K2329" s="14" t="str">
        <v/>
      </c>
      <c r="L2329" s="14" t="str">
        <v/>
      </c>
      <c r="O2329" s="14" t="str">
        <v/>
      </c>
      <c r="P2329" s="14" t="str">
        <f ca="1"/>
        <v>Low Cap</v>
      </c>
    </row>
    <row r="2330" spans="11:16">
      <c r="K2330" s="14" t="str">
        <v/>
      </c>
      <c r="L2330" s="14" t="str">
        <v/>
      </c>
      <c r="O2330" s="14" t="str">
        <v/>
      </c>
      <c r="P2330" s="14" t="str">
        <f ca="1"/>
        <v>Low Cap</v>
      </c>
    </row>
    <row r="2331" spans="11:16">
      <c r="K2331" s="14" t="str">
        <v/>
      </c>
      <c r="L2331" s="14" t="str">
        <v/>
      </c>
      <c r="O2331" s="14" t="str">
        <v/>
      </c>
      <c r="P2331" s="14" t="str">
        <f ca="1"/>
        <v>Low Cap</v>
      </c>
    </row>
    <row r="2332" spans="11:16">
      <c r="K2332" s="14" t="str">
        <v/>
      </c>
      <c r="L2332" s="14" t="str">
        <v/>
      </c>
      <c r="O2332" s="14" t="str">
        <v/>
      </c>
      <c r="P2332" s="14" t="str">
        <f ca="1"/>
        <v>Low Cap</v>
      </c>
    </row>
    <row r="2333" spans="11:16">
      <c r="K2333" s="14" t="str">
        <v/>
      </c>
      <c r="L2333" s="14" t="str">
        <v/>
      </c>
      <c r="O2333" s="14" t="str">
        <v/>
      </c>
      <c r="P2333" s="14" t="str">
        <f ca="1"/>
        <v>Low Cap</v>
      </c>
    </row>
    <row r="2334" spans="11:16">
      <c r="K2334" s="14" t="str">
        <v/>
      </c>
      <c r="L2334" s="14" t="str">
        <v/>
      </c>
      <c r="O2334" s="14" t="str">
        <v/>
      </c>
      <c r="P2334" s="14" t="str">
        <f ca="1"/>
        <v>Low Cap</v>
      </c>
    </row>
    <row r="2335" spans="11:16">
      <c r="K2335" s="14" t="str">
        <v/>
      </c>
      <c r="L2335" s="14" t="str">
        <v/>
      </c>
      <c r="O2335" s="14" t="str">
        <v/>
      </c>
      <c r="P2335" s="14" t="str">
        <f ca="1"/>
        <v>Low Cap</v>
      </c>
    </row>
    <row r="2336" spans="11:16">
      <c r="K2336" s="14" t="str">
        <v/>
      </c>
      <c r="L2336" s="14" t="str">
        <v/>
      </c>
      <c r="O2336" s="14" t="str">
        <v/>
      </c>
      <c r="P2336" s="14" t="str">
        <f ca="1"/>
        <v>Low Cap</v>
      </c>
    </row>
    <row r="2337" spans="11:16">
      <c r="K2337" s="14" t="str">
        <v/>
      </c>
      <c r="L2337" s="14" t="str">
        <v/>
      </c>
      <c r="O2337" s="14" t="str">
        <v/>
      </c>
      <c r="P2337" s="14" t="str">
        <f ca="1"/>
        <v>Low Cap</v>
      </c>
    </row>
    <row r="2338" spans="11:16">
      <c r="K2338" s="14" t="str">
        <v/>
      </c>
      <c r="L2338" s="14" t="str">
        <v/>
      </c>
      <c r="O2338" s="14" t="str">
        <v/>
      </c>
      <c r="P2338" s="14" t="str">
        <f ca="1"/>
        <v>Low Cap</v>
      </c>
    </row>
    <row r="2339" spans="11:16">
      <c r="K2339" s="14" t="str">
        <v/>
      </c>
      <c r="L2339" s="14" t="str">
        <v/>
      </c>
      <c r="O2339" s="14" t="str">
        <v/>
      </c>
      <c r="P2339" s="14" t="str">
        <f ca="1"/>
        <v>Low Cap</v>
      </c>
    </row>
    <row r="2340" spans="11:16">
      <c r="K2340" s="14" t="str">
        <v/>
      </c>
      <c r="L2340" s="14" t="str">
        <v/>
      </c>
      <c r="O2340" s="14" t="str">
        <v/>
      </c>
      <c r="P2340" s="14" t="str">
        <f ca="1"/>
        <v>Low Cap</v>
      </c>
    </row>
    <row r="2341" spans="11:16">
      <c r="K2341" s="14" t="str">
        <v/>
      </c>
      <c r="L2341" s="14" t="str">
        <v/>
      </c>
      <c r="O2341" s="14" t="str">
        <v/>
      </c>
      <c r="P2341" s="14" t="str">
        <f ca="1"/>
        <v>Low Cap</v>
      </c>
    </row>
    <row r="2342" spans="11:16">
      <c r="K2342" s="14" t="str">
        <v/>
      </c>
      <c r="L2342" s="14" t="str">
        <v/>
      </c>
      <c r="O2342" s="14" t="str">
        <v/>
      </c>
      <c r="P2342" s="14" t="str">
        <f ca="1"/>
        <v>Low Cap</v>
      </c>
    </row>
    <row r="2343" spans="11:16">
      <c r="K2343" s="14" t="str">
        <v/>
      </c>
      <c r="L2343" s="14" t="str">
        <v/>
      </c>
      <c r="O2343" s="14" t="str">
        <v/>
      </c>
      <c r="P2343" s="14" t="str">
        <f ca="1"/>
        <v>Low Cap</v>
      </c>
    </row>
    <row r="2344" spans="11:16">
      <c r="K2344" s="14" t="str">
        <v/>
      </c>
      <c r="L2344" s="14" t="str">
        <v/>
      </c>
      <c r="O2344" s="14" t="str">
        <v/>
      </c>
      <c r="P2344" s="14" t="str">
        <f ca="1"/>
        <v>Low Cap</v>
      </c>
    </row>
    <row r="2345" spans="11:16">
      <c r="K2345" s="14" t="str">
        <v/>
      </c>
      <c r="L2345" s="14" t="str">
        <v/>
      </c>
      <c r="O2345" s="14" t="str">
        <v/>
      </c>
      <c r="P2345" s="14" t="str">
        <f ca="1"/>
        <v>Low Cap</v>
      </c>
    </row>
    <row r="2346" spans="11:16">
      <c r="K2346" s="14" t="str">
        <v/>
      </c>
      <c r="L2346" s="14" t="str">
        <v/>
      </c>
      <c r="O2346" s="14" t="str">
        <v/>
      </c>
      <c r="P2346" s="14" t="str">
        <f ca="1"/>
        <v>Low Cap</v>
      </c>
    </row>
    <row r="2347" spans="11:16">
      <c r="K2347" s="14" t="str">
        <v/>
      </c>
      <c r="L2347" s="14" t="str">
        <v/>
      </c>
      <c r="O2347" s="14" t="str">
        <v/>
      </c>
      <c r="P2347" s="14" t="str">
        <f ca="1"/>
        <v>Low Cap</v>
      </c>
    </row>
    <row r="2348" spans="11:16">
      <c r="K2348" s="14" t="str">
        <v/>
      </c>
      <c r="L2348" s="14" t="str">
        <v/>
      </c>
      <c r="O2348" s="14" t="str">
        <v/>
      </c>
      <c r="P2348" s="14" t="str">
        <f ca="1"/>
        <v>Low Cap</v>
      </c>
    </row>
    <row r="2349" spans="11:16">
      <c r="K2349" s="14" t="str">
        <v/>
      </c>
      <c r="L2349" s="14" t="str">
        <v/>
      </c>
      <c r="O2349" s="14" t="str">
        <v/>
      </c>
      <c r="P2349" s="14" t="str">
        <f ca="1"/>
        <v>Low Cap</v>
      </c>
    </row>
    <row r="2350" spans="11:16">
      <c r="K2350" s="14" t="str">
        <v/>
      </c>
      <c r="L2350" s="14" t="str">
        <v/>
      </c>
      <c r="O2350" s="14" t="str">
        <v/>
      </c>
      <c r="P2350" s="14" t="str">
        <f ca="1"/>
        <v>Low Cap</v>
      </c>
    </row>
    <row r="2351" spans="11:16">
      <c r="K2351" s="14" t="str">
        <v/>
      </c>
      <c r="L2351" s="14" t="str">
        <v/>
      </c>
      <c r="O2351" s="14" t="str">
        <v/>
      </c>
      <c r="P2351" s="14" t="str">
        <f ca="1"/>
        <v>Low Cap</v>
      </c>
    </row>
    <row r="2352" spans="11:16">
      <c r="K2352" s="14" t="str">
        <v/>
      </c>
      <c r="L2352" s="14" t="str">
        <v/>
      </c>
      <c r="O2352" s="14" t="str">
        <v/>
      </c>
      <c r="P2352" s="14" t="str">
        <f ca="1"/>
        <v>Low Cap</v>
      </c>
    </row>
    <row r="2353" spans="11:16">
      <c r="K2353" s="14" t="str">
        <v/>
      </c>
      <c r="L2353" s="14" t="str">
        <v/>
      </c>
      <c r="O2353" s="14" t="str">
        <v/>
      </c>
      <c r="P2353" s="14" t="str">
        <f ca="1"/>
        <v>Low Cap</v>
      </c>
    </row>
    <row r="2354" spans="11:16">
      <c r="K2354" s="14" t="str">
        <v/>
      </c>
      <c r="L2354" s="14" t="str">
        <v/>
      </c>
      <c r="O2354" s="14" t="str">
        <v/>
      </c>
      <c r="P2354" s="14" t="str">
        <f ca="1"/>
        <v>Low Cap</v>
      </c>
    </row>
    <row r="2355" spans="11:16">
      <c r="K2355" s="14" t="str">
        <v/>
      </c>
      <c r="L2355" s="14" t="str">
        <v/>
      </c>
      <c r="O2355" s="14" t="str">
        <v/>
      </c>
      <c r="P2355" s="14" t="str">
        <f ca="1"/>
        <v>Low Cap</v>
      </c>
    </row>
    <row r="2356" spans="11:16">
      <c r="K2356" s="14" t="str">
        <v/>
      </c>
      <c r="L2356" s="14" t="str">
        <v/>
      </c>
      <c r="O2356" s="14" t="str">
        <v/>
      </c>
      <c r="P2356" s="14" t="str">
        <f ca="1"/>
        <v>Low Cap</v>
      </c>
    </row>
    <row r="2357" spans="11:16">
      <c r="K2357" s="14" t="str">
        <v/>
      </c>
      <c r="L2357" s="14" t="str">
        <v/>
      </c>
      <c r="O2357" s="14" t="str">
        <v/>
      </c>
      <c r="P2357" s="14" t="str">
        <f ca="1"/>
        <v>Low Cap</v>
      </c>
    </row>
    <row r="2358" spans="11:16">
      <c r="K2358" s="14" t="str">
        <v/>
      </c>
      <c r="L2358" s="14" t="str">
        <v/>
      </c>
      <c r="O2358" s="14" t="str">
        <v/>
      </c>
      <c r="P2358" s="14" t="str">
        <f ca="1"/>
        <v>Low Cap</v>
      </c>
    </row>
    <row r="2359" spans="11:16">
      <c r="K2359" s="14" t="str">
        <v/>
      </c>
      <c r="L2359" s="14" t="str">
        <v/>
      </c>
      <c r="O2359" s="14" t="str">
        <v/>
      </c>
      <c r="P2359" s="14" t="str">
        <f ca="1"/>
        <v>Low Cap</v>
      </c>
    </row>
    <row r="2360" spans="11:16">
      <c r="K2360" s="14" t="str">
        <v/>
      </c>
      <c r="L2360" s="14" t="str">
        <v/>
      </c>
      <c r="O2360" s="14" t="str">
        <v/>
      </c>
      <c r="P2360" s="14" t="str">
        <f ca="1"/>
        <v>Low Cap</v>
      </c>
    </row>
    <row r="2361" spans="11:16">
      <c r="K2361" s="14" t="str">
        <v/>
      </c>
      <c r="L2361" s="14" t="str">
        <v/>
      </c>
      <c r="O2361" s="14" t="str">
        <v/>
      </c>
      <c r="P2361" s="14" t="str">
        <f ca="1"/>
        <v>Low Cap</v>
      </c>
    </row>
    <row r="2362" spans="11:16">
      <c r="K2362" s="14" t="str">
        <v/>
      </c>
      <c r="L2362" s="14" t="str">
        <v/>
      </c>
      <c r="O2362" s="14" t="str">
        <v/>
      </c>
      <c r="P2362" s="14" t="str">
        <f ca="1"/>
        <v>Low Cap</v>
      </c>
    </row>
    <row r="2363" spans="11:16">
      <c r="K2363" s="14" t="str">
        <v/>
      </c>
      <c r="L2363" s="14" t="str">
        <v/>
      </c>
      <c r="O2363" s="14" t="str">
        <v/>
      </c>
      <c r="P2363" s="14" t="str">
        <f ca="1"/>
        <v>Low Cap</v>
      </c>
    </row>
    <row r="2364" spans="11:16">
      <c r="K2364" s="14" t="str">
        <v/>
      </c>
      <c r="L2364" s="14" t="str">
        <v/>
      </c>
      <c r="O2364" s="14" t="str">
        <v/>
      </c>
      <c r="P2364" s="14" t="str">
        <f ca="1"/>
        <v>Low Cap</v>
      </c>
    </row>
    <row r="2365" spans="11:16">
      <c r="K2365" s="14" t="str">
        <v/>
      </c>
      <c r="L2365" s="14" t="str">
        <v/>
      </c>
      <c r="O2365" s="14" t="str">
        <v/>
      </c>
      <c r="P2365" s="14" t="str">
        <f ca="1"/>
        <v>Low Cap</v>
      </c>
    </row>
    <row r="2366" spans="11:16">
      <c r="K2366" s="14" t="str">
        <v/>
      </c>
      <c r="L2366" s="14" t="str">
        <v/>
      </c>
      <c r="O2366" s="14" t="str">
        <v/>
      </c>
      <c r="P2366" s="14" t="str">
        <f ca="1"/>
        <v>Low Cap</v>
      </c>
    </row>
    <row r="2367" spans="11:16">
      <c r="K2367" s="14" t="str">
        <v/>
      </c>
      <c r="L2367" s="14" t="str">
        <v/>
      </c>
      <c r="O2367" s="14" t="str">
        <v/>
      </c>
      <c r="P2367" s="14" t="str">
        <f ca="1"/>
        <v>Low Cap</v>
      </c>
    </row>
    <row r="2368" spans="11:16">
      <c r="K2368" s="14" t="str">
        <v/>
      </c>
      <c r="L2368" s="14" t="str">
        <v/>
      </c>
      <c r="O2368" s="14" t="str">
        <v/>
      </c>
      <c r="P2368" s="14" t="str">
        <f ca="1"/>
        <v>Low Cap</v>
      </c>
    </row>
    <row r="2369" spans="11:16">
      <c r="K2369" s="14" t="str">
        <v/>
      </c>
      <c r="L2369" s="14" t="str">
        <v/>
      </c>
      <c r="O2369" s="14" t="str">
        <v/>
      </c>
      <c r="P2369" s="14" t="str">
        <f ca="1"/>
        <v>Low Cap</v>
      </c>
    </row>
    <row r="2370" spans="11:16">
      <c r="K2370" s="14" t="str">
        <v/>
      </c>
      <c r="L2370" s="14" t="str">
        <v/>
      </c>
      <c r="O2370" s="14" t="str">
        <v/>
      </c>
      <c r="P2370" s="14" t="str">
        <f ca="1"/>
        <v>Low Cap</v>
      </c>
    </row>
    <row r="2371" spans="11:16">
      <c r="K2371" s="14" t="str">
        <v/>
      </c>
      <c r="L2371" s="14" t="str">
        <v/>
      </c>
      <c r="O2371" s="14" t="str">
        <v/>
      </c>
      <c r="P2371" s="14" t="str">
        <f ca="1"/>
        <v>Low Cap</v>
      </c>
    </row>
    <row r="2372" spans="11:16">
      <c r="K2372" s="14" t="str">
        <v/>
      </c>
      <c r="L2372" s="14" t="str">
        <v/>
      </c>
      <c r="O2372" s="14" t="str">
        <v/>
      </c>
      <c r="P2372" s="14" t="str">
        <f ca="1"/>
        <v>Low Cap</v>
      </c>
    </row>
    <row r="2373" spans="11:16">
      <c r="K2373" s="14" t="str">
        <v/>
      </c>
      <c r="L2373" s="14" t="str">
        <v/>
      </c>
      <c r="O2373" s="14" t="str">
        <v/>
      </c>
      <c r="P2373" s="14" t="str">
        <f ca="1"/>
        <v>Low Cap</v>
      </c>
    </row>
    <row r="2374" spans="11:16">
      <c r="K2374" s="14" t="str">
        <v/>
      </c>
      <c r="L2374" s="14" t="str">
        <v/>
      </c>
      <c r="O2374" s="14" t="str">
        <v/>
      </c>
      <c r="P2374" s="14" t="str">
        <f ca="1"/>
        <v>Low Cap</v>
      </c>
    </row>
    <row r="2375" spans="11:16">
      <c r="K2375" s="14" t="str">
        <v/>
      </c>
      <c r="L2375" s="14" t="str">
        <v/>
      </c>
      <c r="O2375" s="14" t="str">
        <v/>
      </c>
      <c r="P2375" s="14" t="str">
        <f ca="1"/>
        <v>Low Cap</v>
      </c>
    </row>
    <row r="2376" spans="11:16">
      <c r="K2376" s="14" t="str">
        <v/>
      </c>
      <c r="L2376" s="14" t="str">
        <v/>
      </c>
      <c r="O2376" s="14" t="str">
        <v/>
      </c>
      <c r="P2376" s="14" t="str">
        <f ca="1"/>
        <v>Low Cap</v>
      </c>
    </row>
    <row r="2377" spans="11:16">
      <c r="K2377" s="14" t="str">
        <v/>
      </c>
      <c r="L2377" s="14" t="str">
        <v/>
      </c>
      <c r="O2377" s="14" t="str">
        <v/>
      </c>
      <c r="P2377" s="14" t="str">
        <f ca="1"/>
        <v>Low Cap</v>
      </c>
    </row>
    <row r="2378" spans="11:16">
      <c r="K2378" s="14" t="str">
        <v/>
      </c>
      <c r="L2378" s="14" t="str">
        <v/>
      </c>
      <c r="O2378" s="14" t="str">
        <v/>
      </c>
      <c r="P2378" s="14" t="str">
        <f ca="1"/>
        <v>Low Cap</v>
      </c>
    </row>
    <row r="2379" spans="11:16">
      <c r="K2379" s="14" t="str">
        <v/>
      </c>
      <c r="L2379" s="14" t="str">
        <v/>
      </c>
      <c r="O2379" s="14" t="str">
        <v/>
      </c>
      <c r="P2379" s="14" t="str">
        <f ca="1"/>
        <v>Low Cap</v>
      </c>
    </row>
    <row r="2380" spans="11:16">
      <c r="K2380" s="14" t="str">
        <v/>
      </c>
      <c r="L2380" s="14" t="str">
        <v/>
      </c>
      <c r="O2380" s="14" t="str">
        <v/>
      </c>
      <c r="P2380" s="14" t="str">
        <f ca="1"/>
        <v>Low Cap</v>
      </c>
    </row>
    <row r="2381" spans="11:16">
      <c r="K2381" s="14" t="str">
        <v/>
      </c>
      <c r="L2381" s="14" t="str">
        <v/>
      </c>
      <c r="O2381" s="14" t="str">
        <v/>
      </c>
      <c r="P2381" s="14" t="str">
        <f ca="1"/>
        <v>Low Cap</v>
      </c>
    </row>
    <row r="2382" spans="11:16">
      <c r="K2382" s="14" t="str">
        <v/>
      </c>
      <c r="L2382" s="14" t="str">
        <v/>
      </c>
      <c r="O2382" s="14" t="str">
        <v/>
      </c>
      <c r="P2382" s="14" t="str">
        <f ca="1"/>
        <v>Low Cap</v>
      </c>
    </row>
    <row r="2383" spans="11:16">
      <c r="K2383" s="14" t="str">
        <v/>
      </c>
      <c r="L2383" s="14" t="str">
        <v/>
      </c>
      <c r="O2383" s="14" t="str">
        <v/>
      </c>
      <c r="P2383" s="14" t="str">
        <f ca="1"/>
        <v>Low Cap</v>
      </c>
    </row>
    <row r="2384" spans="11:16">
      <c r="K2384" s="14" t="str">
        <v/>
      </c>
      <c r="L2384" s="14" t="str">
        <v/>
      </c>
      <c r="O2384" s="14" t="str">
        <v/>
      </c>
      <c r="P2384" s="14" t="str">
        <f ca="1"/>
        <v>Low Cap</v>
      </c>
    </row>
    <row r="2385" spans="11:16">
      <c r="K2385" s="14" t="str">
        <v/>
      </c>
      <c r="L2385" s="14" t="str">
        <v/>
      </c>
      <c r="O2385" s="14" t="str">
        <v/>
      </c>
      <c r="P2385" s="14" t="str">
        <f ca="1"/>
        <v>Low Cap</v>
      </c>
    </row>
    <row r="2386" spans="11:16">
      <c r="K2386" s="14" t="str">
        <v/>
      </c>
      <c r="L2386" s="14" t="str">
        <v/>
      </c>
      <c r="O2386" s="14" t="str">
        <v/>
      </c>
      <c r="P2386" s="14" t="str">
        <f ca="1"/>
        <v>Low Cap</v>
      </c>
    </row>
    <row r="2387" spans="11:16">
      <c r="K2387" s="14" t="str">
        <v/>
      </c>
      <c r="L2387" s="14" t="str">
        <v/>
      </c>
      <c r="O2387" s="14" t="str">
        <v/>
      </c>
      <c r="P2387" s="14" t="str">
        <f ca="1"/>
        <v>Low Cap</v>
      </c>
    </row>
    <row r="2388" spans="11:16">
      <c r="K2388" s="14" t="str">
        <v/>
      </c>
      <c r="L2388" s="14" t="str">
        <v/>
      </c>
      <c r="O2388" s="14" t="str">
        <v/>
      </c>
      <c r="P2388" s="14" t="str">
        <f ca="1"/>
        <v>Low Cap</v>
      </c>
    </row>
    <row r="2389" spans="11:16">
      <c r="K2389" s="14" t="str">
        <v/>
      </c>
      <c r="L2389" s="14" t="str">
        <v/>
      </c>
      <c r="O2389" s="14" t="str">
        <v/>
      </c>
      <c r="P2389" s="14" t="str">
        <f ca="1"/>
        <v>Low Cap</v>
      </c>
    </row>
    <row r="2390" spans="11:16">
      <c r="K2390" s="14" t="str">
        <v/>
      </c>
      <c r="L2390" s="14" t="str">
        <v/>
      </c>
      <c r="O2390" s="14" t="str">
        <v/>
      </c>
      <c r="P2390" s="14" t="str">
        <f ca="1"/>
        <v>Low Cap</v>
      </c>
    </row>
    <row r="2391" spans="11:16">
      <c r="K2391" s="14" t="str">
        <v/>
      </c>
      <c r="L2391" s="14" t="str">
        <v/>
      </c>
      <c r="O2391" s="14" t="str">
        <v/>
      </c>
      <c r="P2391" s="14" t="str">
        <f ca="1"/>
        <v>Low Cap</v>
      </c>
    </row>
    <row r="2392" spans="11:16">
      <c r="K2392" s="14" t="str">
        <v/>
      </c>
      <c r="L2392" s="14" t="str">
        <v/>
      </c>
      <c r="O2392" s="14" t="str">
        <v/>
      </c>
      <c r="P2392" s="14" t="str">
        <f ca="1"/>
        <v>Low Cap</v>
      </c>
    </row>
    <row r="2393" spans="11:16">
      <c r="K2393" s="14" t="str">
        <v/>
      </c>
      <c r="L2393" s="14" t="str">
        <v/>
      </c>
      <c r="O2393" s="14" t="str">
        <v/>
      </c>
      <c r="P2393" s="14" t="str">
        <f ca="1"/>
        <v>Low Cap</v>
      </c>
    </row>
    <row r="2394" spans="11:16">
      <c r="K2394" s="14" t="str">
        <v/>
      </c>
      <c r="L2394" s="14" t="str">
        <v/>
      </c>
      <c r="O2394" s="14" t="str">
        <v/>
      </c>
      <c r="P2394" s="14" t="str">
        <f ca="1"/>
        <v>Low Cap</v>
      </c>
    </row>
    <row r="2395" spans="11:16">
      <c r="K2395" s="14" t="str">
        <v/>
      </c>
      <c r="L2395" s="14" t="str">
        <v/>
      </c>
      <c r="O2395" s="14" t="str">
        <v/>
      </c>
      <c r="P2395" s="14" t="str">
        <f ca="1"/>
        <v>Low Cap</v>
      </c>
    </row>
    <row r="2396" spans="11:16">
      <c r="K2396" s="14" t="str">
        <v/>
      </c>
      <c r="L2396" s="14" t="str">
        <v/>
      </c>
      <c r="O2396" s="14" t="str">
        <v/>
      </c>
      <c r="P2396" s="14" t="str">
        <f ca="1"/>
        <v>Low Cap</v>
      </c>
    </row>
    <row r="2397" spans="11:16">
      <c r="K2397" s="14" t="str">
        <v/>
      </c>
      <c r="L2397" s="14" t="str">
        <v/>
      </c>
      <c r="O2397" s="14" t="str">
        <v/>
      </c>
      <c r="P2397" s="14" t="str">
        <f ca="1"/>
        <v>Low Cap</v>
      </c>
    </row>
    <row r="2398" spans="11:16">
      <c r="K2398" s="14" t="str">
        <v/>
      </c>
      <c r="L2398" s="14" t="str">
        <v/>
      </c>
      <c r="O2398" s="14" t="str">
        <v/>
      </c>
      <c r="P2398" s="14" t="str">
        <f ca="1"/>
        <v>Low Cap</v>
      </c>
    </row>
    <row r="2399" spans="11:16">
      <c r="K2399" s="14" t="str">
        <v/>
      </c>
      <c r="L2399" s="14" t="str">
        <v/>
      </c>
      <c r="O2399" s="14" t="str">
        <v/>
      </c>
      <c r="P2399" s="14" t="str">
        <f ca="1"/>
        <v>Low Cap</v>
      </c>
    </row>
    <row r="2400" spans="11:16">
      <c r="K2400" s="14" t="str">
        <v/>
      </c>
      <c r="L2400" s="14" t="str">
        <v/>
      </c>
      <c r="O2400" s="14" t="str">
        <v/>
      </c>
      <c r="P2400" s="14" t="str">
        <f ca="1"/>
        <v>Low Cap</v>
      </c>
    </row>
    <row r="2401" spans="11:16">
      <c r="K2401" s="14" t="str">
        <v/>
      </c>
      <c r="L2401" s="14" t="str">
        <v/>
      </c>
      <c r="O2401" s="14" t="str">
        <v/>
      </c>
      <c r="P2401" s="14" t="str">
        <f ca="1"/>
        <v>Low Cap</v>
      </c>
    </row>
    <row r="2402" spans="11:16">
      <c r="K2402" s="14" t="str">
        <v/>
      </c>
      <c r="L2402" s="14" t="str">
        <v/>
      </c>
      <c r="O2402" s="14" t="str">
        <v/>
      </c>
      <c r="P2402" s="14" t="str">
        <f ca="1"/>
        <v>Low Cap</v>
      </c>
    </row>
    <row r="2403" spans="11:16">
      <c r="K2403" s="14" t="str">
        <v/>
      </c>
      <c r="L2403" s="14" t="str">
        <v/>
      </c>
      <c r="O2403" s="14" t="str">
        <v/>
      </c>
      <c r="P2403" s="14" t="str">
        <f ca="1"/>
        <v>Low Cap</v>
      </c>
    </row>
    <row r="2404" spans="11:16">
      <c r="K2404" s="14" t="str">
        <v/>
      </c>
      <c r="L2404" s="14" t="str">
        <v/>
      </c>
      <c r="O2404" s="14" t="str">
        <v/>
      </c>
      <c r="P2404" s="14" t="str">
        <f ca="1"/>
        <v>Low Cap</v>
      </c>
    </row>
    <row r="2405" spans="11:16">
      <c r="K2405" s="14" t="str">
        <v/>
      </c>
      <c r="L2405" s="14" t="str">
        <v/>
      </c>
      <c r="O2405" s="14" t="str">
        <v/>
      </c>
      <c r="P2405" s="14" t="str">
        <f ca="1"/>
        <v>Low Cap</v>
      </c>
    </row>
    <row r="2406" spans="11:16">
      <c r="K2406" s="14" t="str">
        <v/>
      </c>
      <c r="L2406" s="14" t="str">
        <v/>
      </c>
      <c r="O2406" s="14" t="str">
        <v/>
      </c>
      <c r="P2406" s="14" t="str">
        <f ca="1"/>
        <v>Low Cap</v>
      </c>
    </row>
    <row r="2407" spans="11:16">
      <c r="K2407" s="14" t="str">
        <v/>
      </c>
      <c r="L2407" s="14" t="str">
        <v/>
      </c>
      <c r="O2407" s="14" t="str">
        <v/>
      </c>
      <c r="P2407" s="14" t="str">
        <f ca="1"/>
        <v>Low Cap</v>
      </c>
    </row>
    <row r="2408" spans="11:16">
      <c r="K2408" s="14" t="str">
        <v/>
      </c>
      <c r="L2408" s="14" t="str">
        <v/>
      </c>
      <c r="O2408" s="14" t="str">
        <v/>
      </c>
      <c r="P2408" s="14" t="str">
        <f ca="1"/>
        <v>Low Cap</v>
      </c>
    </row>
    <row r="2409" spans="11:16">
      <c r="K2409" s="14" t="str">
        <v/>
      </c>
      <c r="L2409" s="14" t="str">
        <v/>
      </c>
      <c r="O2409" s="14" t="str">
        <v/>
      </c>
      <c r="P2409" s="14" t="str">
        <f ca="1"/>
        <v>Low Cap</v>
      </c>
    </row>
    <row r="2410" spans="11:16">
      <c r="K2410" s="14" t="str">
        <v/>
      </c>
      <c r="L2410" s="14" t="str">
        <v/>
      </c>
      <c r="O2410" s="14" t="str">
        <v/>
      </c>
      <c r="P2410" s="14" t="str">
        <f ca="1"/>
        <v>Low Cap</v>
      </c>
    </row>
    <row r="2411" spans="11:16">
      <c r="K2411" s="14" t="str">
        <v/>
      </c>
      <c r="L2411" s="14" t="str">
        <v/>
      </c>
      <c r="O2411" s="14" t="str">
        <v/>
      </c>
      <c r="P2411" s="14" t="str">
        <f ca="1"/>
        <v>Low Cap</v>
      </c>
    </row>
    <row r="2412" spans="11:16">
      <c r="K2412" s="14" t="str">
        <v/>
      </c>
      <c r="L2412" s="14" t="str">
        <v/>
      </c>
      <c r="O2412" s="14" t="str">
        <v/>
      </c>
      <c r="P2412" s="14" t="str">
        <f ca="1"/>
        <v>Low Cap</v>
      </c>
    </row>
    <row r="2413" spans="11:16">
      <c r="K2413" s="14" t="str">
        <v/>
      </c>
      <c r="L2413" s="14" t="str">
        <v/>
      </c>
      <c r="O2413" s="14" t="str">
        <v/>
      </c>
      <c r="P2413" s="14" t="str">
        <f ca="1"/>
        <v>Low Cap</v>
      </c>
    </row>
    <row r="2414" spans="11:16">
      <c r="K2414" s="14" t="str">
        <v/>
      </c>
      <c r="L2414" s="14" t="str">
        <v/>
      </c>
      <c r="O2414" s="14" t="str">
        <v/>
      </c>
      <c r="P2414" s="14" t="str">
        <f ca="1"/>
        <v>Low Cap</v>
      </c>
    </row>
    <row r="2415" spans="11:16">
      <c r="K2415" s="14" t="str">
        <v/>
      </c>
      <c r="L2415" s="14" t="str">
        <v/>
      </c>
      <c r="O2415" s="14" t="str">
        <v/>
      </c>
      <c r="P2415" s="14" t="str">
        <f ca="1"/>
        <v>Low Cap</v>
      </c>
    </row>
    <row r="2416" spans="11:16">
      <c r="K2416" s="14" t="str">
        <v/>
      </c>
      <c r="L2416" s="14" t="str">
        <v/>
      </c>
      <c r="O2416" s="14" t="str">
        <v/>
      </c>
      <c r="P2416" s="14" t="str">
        <f ca="1"/>
        <v>Low Cap</v>
      </c>
    </row>
    <row r="2417" spans="11:16">
      <c r="K2417" s="14" t="str">
        <v/>
      </c>
      <c r="L2417" s="14" t="str">
        <v/>
      </c>
      <c r="O2417" s="14" t="str">
        <v/>
      </c>
      <c r="P2417" s="14" t="str">
        <f ca="1"/>
        <v>Low Cap</v>
      </c>
    </row>
    <row r="2418" spans="11:16">
      <c r="K2418" s="14" t="str">
        <v/>
      </c>
      <c r="L2418" s="14" t="str">
        <v/>
      </c>
      <c r="O2418" s="14" t="str">
        <v/>
      </c>
      <c r="P2418" s="14" t="str">
        <f ca="1"/>
        <v>Low Cap</v>
      </c>
    </row>
    <row r="2419" spans="11:16">
      <c r="K2419" s="14" t="str">
        <v/>
      </c>
      <c r="L2419" s="14" t="str">
        <v/>
      </c>
      <c r="O2419" s="14" t="str">
        <v/>
      </c>
      <c r="P2419" s="14" t="str">
        <f ca="1"/>
        <v>Low Cap</v>
      </c>
    </row>
    <row r="2420" spans="11:16">
      <c r="K2420" s="14" t="str">
        <v/>
      </c>
      <c r="L2420" s="14" t="str">
        <v/>
      </c>
      <c r="O2420" s="14" t="str">
        <v/>
      </c>
      <c r="P2420" s="14" t="str">
        <f ca="1"/>
        <v>Low Cap</v>
      </c>
    </row>
    <row r="2421" spans="11:16">
      <c r="K2421" s="14" t="str">
        <v/>
      </c>
      <c r="L2421" s="14" t="str">
        <v/>
      </c>
      <c r="O2421" s="14" t="str">
        <v/>
      </c>
      <c r="P2421" s="14" t="str">
        <f ca="1"/>
        <v>Low Cap</v>
      </c>
    </row>
    <row r="2422" spans="11:16">
      <c r="K2422" s="14" t="str">
        <v/>
      </c>
      <c r="L2422" s="14" t="str">
        <v/>
      </c>
      <c r="O2422" s="14" t="str">
        <v/>
      </c>
      <c r="P2422" s="14" t="str">
        <f ca="1"/>
        <v>Low Cap</v>
      </c>
    </row>
    <row r="2423" spans="11:16">
      <c r="K2423" s="14" t="str">
        <v/>
      </c>
      <c r="L2423" s="14" t="str">
        <v/>
      </c>
      <c r="O2423" s="14" t="str">
        <v/>
      </c>
      <c r="P2423" s="14" t="str">
        <f ca="1"/>
        <v>Low Cap</v>
      </c>
    </row>
    <row r="2424" spans="11:16">
      <c r="K2424" s="14" t="str">
        <v/>
      </c>
      <c r="L2424" s="14" t="str">
        <v/>
      </c>
      <c r="O2424" s="14" t="str">
        <v/>
      </c>
      <c r="P2424" s="14" t="str">
        <f ca="1"/>
        <v>Low Cap</v>
      </c>
    </row>
    <row r="2425" spans="11:16">
      <c r="K2425" s="14" t="str">
        <v/>
      </c>
      <c r="L2425" s="14" t="str">
        <v/>
      </c>
      <c r="O2425" s="14" t="str">
        <v/>
      </c>
      <c r="P2425" s="14" t="str">
        <f ca="1"/>
        <v>Low Cap</v>
      </c>
    </row>
    <row r="2426" spans="11:16">
      <c r="K2426" s="14" t="str">
        <v/>
      </c>
      <c r="L2426" s="14" t="str">
        <v/>
      </c>
      <c r="O2426" s="14" t="str">
        <v/>
      </c>
      <c r="P2426" s="14" t="str">
        <f ca="1"/>
        <v>Low Cap</v>
      </c>
    </row>
    <row r="2427" spans="11:16">
      <c r="K2427" s="14" t="str">
        <v/>
      </c>
      <c r="L2427" s="14" t="str">
        <v/>
      </c>
      <c r="O2427" s="14" t="str">
        <v/>
      </c>
      <c r="P2427" s="14" t="str">
        <f ca="1"/>
        <v>Low Cap</v>
      </c>
    </row>
    <row r="2428" spans="11:16">
      <c r="K2428" s="14" t="str">
        <v/>
      </c>
      <c r="L2428" s="14" t="str">
        <v/>
      </c>
      <c r="O2428" s="14" t="str">
        <v/>
      </c>
      <c r="P2428" s="14" t="str">
        <f ca="1"/>
        <v>Low Cap</v>
      </c>
    </row>
    <row r="2429" spans="11:16">
      <c r="K2429" s="14" t="str">
        <v/>
      </c>
      <c r="L2429" s="14" t="str">
        <v/>
      </c>
      <c r="O2429" s="14" t="str">
        <v/>
      </c>
      <c r="P2429" s="14" t="str">
        <f ca="1"/>
        <v>Low Cap</v>
      </c>
    </row>
    <row r="2430" spans="11:16">
      <c r="K2430" s="14" t="str">
        <v/>
      </c>
      <c r="L2430" s="14" t="str">
        <v/>
      </c>
      <c r="O2430" s="14" t="str">
        <v/>
      </c>
      <c r="P2430" s="14" t="str">
        <f ca="1"/>
        <v>Low Cap</v>
      </c>
    </row>
    <row r="2431" spans="11:16">
      <c r="K2431" s="14" t="str">
        <v/>
      </c>
      <c r="L2431" s="14" t="str">
        <v/>
      </c>
      <c r="O2431" s="14" t="str">
        <v/>
      </c>
      <c r="P2431" s="14" t="str">
        <f ca="1"/>
        <v>Low Cap</v>
      </c>
    </row>
    <row r="2432" spans="11:16">
      <c r="K2432" s="14" t="str">
        <v/>
      </c>
      <c r="L2432" s="14" t="str">
        <v/>
      </c>
      <c r="O2432" s="14" t="str">
        <v/>
      </c>
      <c r="P2432" s="14" t="str">
        <f ca="1"/>
        <v>Low Cap</v>
      </c>
    </row>
    <row r="2433" spans="11:16">
      <c r="K2433" s="14" t="str">
        <v/>
      </c>
      <c r="L2433" s="14" t="str">
        <v/>
      </c>
      <c r="O2433" s="14" t="str">
        <v/>
      </c>
      <c r="P2433" s="14" t="str">
        <f ca="1"/>
        <v>Low Cap</v>
      </c>
    </row>
    <row r="2434" spans="11:16">
      <c r="K2434" s="14" t="str">
        <v/>
      </c>
      <c r="L2434" s="14" t="str">
        <v/>
      </c>
      <c r="O2434" s="14" t="str">
        <v/>
      </c>
      <c r="P2434" s="14" t="str">
        <f ca="1"/>
        <v>Low Cap</v>
      </c>
    </row>
    <row r="2435" spans="11:16">
      <c r="K2435" s="14" t="str">
        <v/>
      </c>
      <c r="L2435" s="14" t="str">
        <v/>
      </c>
      <c r="O2435" s="14" t="str">
        <v/>
      </c>
      <c r="P2435" s="14" t="str">
        <f ca="1"/>
        <v>Low Cap</v>
      </c>
    </row>
    <row r="2436" spans="11:16">
      <c r="K2436" s="14" t="str">
        <v/>
      </c>
      <c r="L2436" s="14" t="str">
        <v/>
      </c>
      <c r="O2436" s="14" t="str">
        <v/>
      </c>
      <c r="P2436" s="14" t="str">
        <f ca="1"/>
        <v>Low Cap</v>
      </c>
    </row>
    <row r="2437" spans="11:16">
      <c r="K2437" s="14" t="str">
        <v/>
      </c>
      <c r="L2437" s="14" t="str">
        <v/>
      </c>
      <c r="O2437" s="14" t="str">
        <v/>
      </c>
      <c r="P2437" s="14" t="str">
        <f ca="1"/>
        <v>Low Cap</v>
      </c>
    </row>
    <row r="2438" spans="11:16">
      <c r="K2438" s="14" t="str">
        <v/>
      </c>
      <c r="L2438" s="14" t="str">
        <v/>
      </c>
      <c r="O2438" s="14" t="str">
        <v/>
      </c>
      <c r="P2438" s="14" t="str">
        <f ca="1"/>
        <v>Low Cap</v>
      </c>
    </row>
    <row r="2439" spans="11:16">
      <c r="K2439" s="14" t="str">
        <v/>
      </c>
      <c r="L2439" s="14" t="str">
        <v/>
      </c>
      <c r="O2439" s="14" t="str">
        <v/>
      </c>
      <c r="P2439" s="14" t="str">
        <f ca="1"/>
        <v>Low Cap</v>
      </c>
    </row>
    <row r="2440" spans="11:16">
      <c r="K2440" s="14" t="str">
        <v/>
      </c>
      <c r="L2440" s="14" t="str">
        <v/>
      </c>
      <c r="O2440" s="14" t="str">
        <v/>
      </c>
      <c r="P2440" s="14" t="str">
        <f ca="1"/>
        <v>Low Cap</v>
      </c>
    </row>
    <row r="2441" spans="11:16">
      <c r="K2441" s="14" t="str">
        <v/>
      </c>
      <c r="L2441" s="14" t="str">
        <v/>
      </c>
      <c r="O2441" s="14" t="str">
        <v/>
      </c>
      <c r="P2441" s="14" t="str">
        <f ca="1"/>
        <v>Low Cap</v>
      </c>
    </row>
    <row r="2442" spans="11:16">
      <c r="K2442" s="14" t="str">
        <v/>
      </c>
      <c r="L2442" s="14" t="str">
        <v/>
      </c>
      <c r="O2442" s="14" t="str">
        <v/>
      </c>
      <c r="P2442" s="14" t="str">
        <f ca="1"/>
        <v>Low Cap</v>
      </c>
    </row>
    <row r="2443" spans="11:16">
      <c r="K2443" s="14" t="str">
        <v/>
      </c>
      <c r="L2443" s="14" t="str">
        <v/>
      </c>
      <c r="O2443" s="14" t="str">
        <v/>
      </c>
      <c r="P2443" s="14" t="str">
        <f ca="1"/>
        <v>Low Cap</v>
      </c>
    </row>
    <row r="2444" spans="11:16">
      <c r="K2444" s="14" t="str">
        <v/>
      </c>
      <c r="L2444" s="14" t="str">
        <v/>
      </c>
      <c r="O2444" s="14" t="str">
        <v/>
      </c>
      <c r="P2444" s="14" t="str">
        <f ca="1"/>
        <v>Low Cap</v>
      </c>
    </row>
    <row r="2445" spans="11:16">
      <c r="K2445" s="14" t="str">
        <v/>
      </c>
      <c r="L2445" s="14" t="str">
        <v/>
      </c>
      <c r="O2445" s="14" t="str">
        <v/>
      </c>
      <c r="P2445" s="14" t="str">
        <f ca="1"/>
        <v>Low Cap</v>
      </c>
    </row>
    <row r="2446" spans="11:16">
      <c r="K2446" s="14" t="str">
        <v/>
      </c>
      <c r="L2446" s="14" t="str">
        <v/>
      </c>
      <c r="O2446" s="14" t="str">
        <v/>
      </c>
      <c r="P2446" s="14" t="str">
        <f ca="1"/>
        <v>Low Cap</v>
      </c>
    </row>
    <row r="2447" spans="11:16">
      <c r="K2447" s="14" t="str">
        <v/>
      </c>
      <c r="L2447" s="14" t="str">
        <v/>
      </c>
      <c r="O2447" s="14" t="str">
        <v/>
      </c>
      <c r="P2447" s="14" t="str">
        <f ca="1"/>
        <v>Low Cap</v>
      </c>
    </row>
    <row r="2448" spans="11:16">
      <c r="K2448" s="14" t="str">
        <v/>
      </c>
      <c r="L2448" s="14" t="str">
        <v/>
      </c>
      <c r="O2448" s="14" t="str">
        <v/>
      </c>
      <c r="P2448" s="14" t="str">
        <f ca="1"/>
        <v>Low Cap</v>
      </c>
    </row>
    <row r="2449" spans="11:16">
      <c r="K2449" s="14" t="str">
        <v/>
      </c>
      <c r="L2449" s="14" t="str">
        <v/>
      </c>
      <c r="O2449" s="14" t="str">
        <v/>
      </c>
      <c r="P2449" s="14" t="str">
        <f ca="1"/>
        <v>Low Cap</v>
      </c>
    </row>
    <row r="2450" spans="11:16">
      <c r="K2450" s="14" t="str">
        <v/>
      </c>
      <c r="L2450" s="14" t="str">
        <v/>
      </c>
      <c r="O2450" s="14" t="str">
        <v/>
      </c>
      <c r="P2450" s="14" t="str">
        <f ca="1"/>
        <v>Low Cap</v>
      </c>
    </row>
    <row r="2451" spans="11:16">
      <c r="K2451" s="14" t="str">
        <v/>
      </c>
      <c r="L2451" s="14" t="str">
        <v/>
      </c>
      <c r="O2451" s="14" t="str">
        <v/>
      </c>
      <c r="P2451" s="14" t="str">
        <f ca="1"/>
        <v>Low Cap</v>
      </c>
    </row>
    <row r="2452" spans="11:16">
      <c r="K2452" s="14" t="str">
        <v/>
      </c>
      <c r="L2452" s="14" t="str">
        <v/>
      </c>
      <c r="O2452" s="14" t="str">
        <v/>
      </c>
      <c r="P2452" s="14" t="str">
        <f ca="1"/>
        <v>Low Cap</v>
      </c>
    </row>
    <row r="2453" spans="11:16">
      <c r="K2453" s="14" t="str">
        <v/>
      </c>
      <c r="L2453" s="14" t="str">
        <v/>
      </c>
      <c r="O2453" s="14" t="str">
        <v/>
      </c>
      <c r="P2453" s="14" t="str">
        <f ca="1"/>
        <v>Low Cap</v>
      </c>
    </row>
    <row r="2454" spans="11:16">
      <c r="K2454" s="14" t="str">
        <v/>
      </c>
      <c r="L2454" s="14" t="str">
        <v/>
      </c>
      <c r="O2454" s="14" t="str">
        <v/>
      </c>
      <c r="P2454" s="14" t="str">
        <f ca="1"/>
        <v>Low Cap</v>
      </c>
    </row>
    <row r="2455" spans="11:16">
      <c r="K2455" s="14" t="str">
        <v/>
      </c>
      <c r="L2455" s="14" t="str">
        <v/>
      </c>
      <c r="O2455" s="14" t="str">
        <v/>
      </c>
      <c r="P2455" s="14" t="str">
        <f ca="1"/>
        <v>Low Cap</v>
      </c>
    </row>
    <row r="2456" spans="11:16">
      <c r="K2456" s="14" t="str">
        <v/>
      </c>
      <c r="L2456" s="14" t="str">
        <v/>
      </c>
      <c r="O2456" s="14" t="str">
        <v/>
      </c>
      <c r="P2456" s="14" t="str">
        <f ca="1"/>
        <v>Low Cap</v>
      </c>
    </row>
    <row r="2457" spans="11:16">
      <c r="K2457" s="14" t="str">
        <v/>
      </c>
      <c r="L2457" s="14" t="str">
        <v/>
      </c>
      <c r="O2457" s="14" t="str">
        <v/>
      </c>
      <c r="P2457" s="14" t="str">
        <f ca="1"/>
        <v>Low Cap</v>
      </c>
    </row>
    <row r="2458" spans="11:16">
      <c r="K2458" s="14" t="str">
        <v/>
      </c>
      <c r="L2458" s="14" t="str">
        <v/>
      </c>
      <c r="O2458" s="14" t="str">
        <v/>
      </c>
      <c r="P2458" s="14" t="str">
        <f ca="1"/>
        <v>Low Cap</v>
      </c>
    </row>
    <row r="2459" spans="11:16">
      <c r="K2459" s="14" t="str">
        <v/>
      </c>
      <c r="L2459" s="14" t="str">
        <v/>
      </c>
      <c r="O2459" s="14" t="str">
        <v/>
      </c>
      <c r="P2459" s="14" t="str">
        <f ca="1"/>
        <v>Low Cap</v>
      </c>
    </row>
    <row r="2460" spans="11:16">
      <c r="K2460" s="14" t="str">
        <v/>
      </c>
      <c r="L2460" s="14" t="str">
        <v/>
      </c>
      <c r="O2460" s="14" t="str">
        <v/>
      </c>
      <c r="P2460" s="14" t="str">
        <f ca="1"/>
        <v>Low Cap</v>
      </c>
    </row>
    <row r="2461" spans="11:16">
      <c r="K2461" s="14" t="str">
        <v/>
      </c>
      <c r="L2461" s="14" t="str">
        <v/>
      </c>
      <c r="O2461" s="14" t="str">
        <v/>
      </c>
      <c r="P2461" s="14" t="str">
        <f ca="1"/>
        <v>Low Cap</v>
      </c>
    </row>
    <row r="2462" spans="11:16">
      <c r="K2462" s="14" t="str">
        <v/>
      </c>
      <c r="L2462" s="14" t="str">
        <v/>
      </c>
      <c r="O2462" s="14" t="str">
        <v/>
      </c>
      <c r="P2462" s="14" t="str">
        <f ca="1"/>
        <v>Low Cap</v>
      </c>
    </row>
    <row r="2463" spans="11:16">
      <c r="K2463" s="14" t="str">
        <v/>
      </c>
      <c r="L2463" s="14" t="str">
        <v/>
      </c>
      <c r="O2463" s="14" t="str">
        <v/>
      </c>
      <c r="P2463" s="14" t="str">
        <f ca="1"/>
        <v>Low Cap</v>
      </c>
    </row>
    <row r="2464" spans="11:16">
      <c r="K2464" s="14" t="str">
        <v/>
      </c>
      <c r="L2464" s="14" t="str">
        <v/>
      </c>
      <c r="O2464" s="14" t="str">
        <v/>
      </c>
      <c r="P2464" s="14" t="str">
        <f ca="1"/>
        <v>Low Cap</v>
      </c>
    </row>
    <row r="2465" spans="11:16">
      <c r="K2465" s="14" t="str">
        <v/>
      </c>
      <c r="L2465" s="14" t="str">
        <v/>
      </c>
      <c r="O2465" s="14" t="str">
        <v/>
      </c>
      <c r="P2465" s="14" t="str">
        <f ca="1"/>
        <v>Low Cap</v>
      </c>
    </row>
    <row r="2466" spans="11:16">
      <c r="K2466" s="14" t="str">
        <v/>
      </c>
      <c r="L2466" s="14" t="str">
        <v/>
      </c>
      <c r="O2466" s="14" t="str">
        <v/>
      </c>
      <c r="P2466" s="14" t="str">
        <f ca="1"/>
        <v>Low Cap</v>
      </c>
    </row>
    <row r="2467" spans="11:16">
      <c r="K2467" s="14" t="str">
        <v/>
      </c>
      <c r="L2467" s="14" t="str">
        <v/>
      </c>
      <c r="O2467" s="14" t="str">
        <v/>
      </c>
      <c r="P2467" s="14" t="str">
        <f ca="1"/>
        <v>Low Cap</v>
      </c>
    </row>
    <row r="2468" spans="11:16">
      <c r="K2468" s="14" t="str">
        <v/>
      </c>
      <c r="L2468" s="14" t="str">
        <v/>
      </c>
      <c r="O2468" s="14" t="str">
        <v/>
      </c>
      <c r="P2468" s="14" t="str">
        <f ca="1"/>
        <v>Low Cap</v>
      </c>
    </row>
    <row r="2469" spans="11:16">
      <c r="K2469" s="14" t="str">
        <v/>
      </c>
      <c r="L2469" s="14" t="str">
        <v/>
      </c>
      <c r="O2469" s="14" t="str">
        <v/>
      </c>
      <c r="P2469" s="14" t="str">
        <f ca="1"/>
        <v>Low Cap</v>
      </c>
    </row>
    <row r="2470" spans="11:16">
      <c r="K2470" s="14" t="str">
        <v/>
      </c>
      <c r="L2470" s="14" t="str">
        <v/>
      </c>
      <c r="O2470" s="14" t="str">
        <v/>
      </c>
      <c r="P2470" s="14" t="str">
        <f ca="1"/>
        <v>Low Cap</v>
      </c>
    </row>
    <row r="2471" spans="11:16">
      <c r="K2471" s="14" t="str">
        <v/>
      </c>
      <c r="L2471" s="14" t="str">
        <v/>
      </c>
      <c r="O2471" s="14" t="str">
        <v/>
      </c>
      <c r="P2471" s="14" t="str">
        <f ca="1"/>
        <v>Low Cap</v>
      </c>
    </row>
    <row r="2472" spans="11:16">
      <c r="K2472" s="14" t="str">
        <v/>
      </c>
      <c r="L2472" s="14" t="str">
        <v/>
      </c>
      <c r="O2472" s="14" t="str">
        <v/>
      </c>
      <c r="P2472" s="14" t="str">
        <f ca="1"/>
        <v>Low Cap</v>
      </c>
    </row>
    <row r="2473" spans="11:16">
      <c r="K2473" s="14" t="str">
        <v/>
      </c>
      <c r="L2473" s="14" t="str">
        <v/>
      </c>
      <c r="O2473" s="14" t="str">
        <v/>
      </c>
      <c r="P2473" s="14" t="str">
        <f ca="1"/>
        <v>Low Cap</v>
      </c>
    </row>
    <row r="2474" spans="11:16">
      <c r="K2474" s="14" t="str">
        <v/>
      </c>
      <c r="L2474" s="14" t="str">
        <v/>
      </c>
      <c r="O2474" s="14" t="str">
        <v/>
      </c>
      <c r="P2474" s="14" t="str">
        <f ca="1"/>
        <v>Low Cap</v>
      </c>
    </row>
    <row r="2475" spans="11:16">
      <c r="K2475" s="14" t="str">
        <v/>
      </c>
      <c r="L2475" s="14" t="str">
        <v/>
      </c>
      <c r="O2475" s="14" t="str">
        <v/>
      </c>
      <c r="P2475" s="14" t="str">
        <f ca="1"/>
        <v>Low Cap</v>
      </c>
    </row>
    <row r="2476" spans="11:16">
      <c r="K2476" s="14" t="str">
        <v/>
      </c>
      <c r="L2476" s="14" t="str">
        <v/>
      </c>
      <c r="O2476" s="14" t="str">
        <v/>
      </c>
      <c r="P2476" s="14" t="str">
        <f ca="1"/>
        <v>Low Cap</v>
      </c>
    </row>
    <row r="2477" spans="11:16">
      <c r="K2477" s="14" t="str">
        <v/>
      </c>
      <c r="L2477" s="14" t="str">
        <v/>
      </c>
      <c r="O2477" s="14" t="str">
        <v/>
      </c>
      <c r="P2477" s="14" t="str">
        <f ca="1"/>
        <v>Low Cap</v>
      </c>
    </row>
    <row r="2478" spans="11:16">
      <c r="K2478" s="14" t="str">
        <v/>
      </c>
      <c r="L2478" s="14" t="str">
        <v/>
      </c>
      <c r="O2478" s="14" t="str">
        <v/>
      </c>
      <c r="P2478" s="14" t="str">
        <f ca="1"/>
        <v>Low Cap</v>
      </c>
    </row>
    <row r="2479" spans="11:16">
      <c r="K2479" s="14" t="str">
        <v/>
      </c>
      <c r="L2479" s="14" t="str">
        <v/>
      </c>
      <c r="O2479" s="14" t="str">
        <v/>
      </c>
      <c r="P2479" s="14" t="str">
        <f ca="1"/>
        <v>Low Cap</v>
      </c>
    </row>
    <row r="2480" spans="11:16">
      <c r="K2480" s="14" t="str">
        <v/>
      </c>
      <c r="L2480" s="14" t="str">
        <v/>
      </c>
      <c r="O2480" s="14" t="str">
        <v/>
      </c>
      <c r="P2480" s="14" t="str">
        <f ca="1"/>
        <v>Low Cap</v>
      </c>
    </row>
    <row r="2481" spans="11:16">
      <c r="K2481" s="14" t="str">
        <v/>
      </c>
      <c r="L2481" s="14" t="str">
        <v/>
      </c>
      <c r="O2481" s="14" t="str">
        <v/>
      </c>
      <c r="P2481" s="14" t="str">
        <f ca="1"/>
        <v>Low Cap</v>
      </c>
    </row>
    <row r="2482" spans="11:16">
      <c r="K2482" s="14" t="str">
        <v/>
      </c>
      <c r="L2482" s="14" t="str">
        <v/>
      </c>
      <c r="O2482" s="14" t="str">
        <v/>
      </c>
      <c r="P2482" s="14" t="str">
        <f ca="1"/>
        <v>Low Cap</v>
      </c>
    </row>
    <row r="2483" spans="11:16">
      <c r="K2483" s="14" t="str">
        <v/>
      </c>
      <c r="L2483" s="14" t="str">
        <v/>
      </c>
      <c r="O2483" s="14" t="str">
        <v/>
      </c>
      <c r="P2483" s="14" t="str">
        <f ca="1"/>
        <v>Low Cap</v>
      </c>
    </row>
    <row r="2484" spans="11:16">
      <c r="K2484" s="14" t="str">
        <v/>
      </c>
      <c r="L2484" s="14" t="str">
        <v/>
      </c>
      <c r="O2484" s="14" t="str">
        <v/>
      </c>
      <c r="P2484" s="14" t="str">
        <f ca="1"/>
        <v>Low Cap</v>
      </c>
    </row>
    <row r="2485" spans="11:16">
      <c r="K2485" s="14" t="str">
        <v/>
      </c>
      <c r="L2485" s="14" t="str">
        <v/>
      </c>
      <c r="O2485" s="14" t="str">
        <v/>
      </c>
      <c r="P2485" s="14" t="str">
        <f ca="1"/>
        <v>Low Cap</v>
      </c>
    </row>
    <row r="2486" spans="11:16">
      <c r="K2486" s="14" t="str">
        <v/>
      </c>
      <c r="L2486" s="14" t="str">
        <v/>
      </c>
      <c r="O2486" s="14" t="str">
        <v/>
      </c>
      <c r="P2486" s="14" t="str">
        <f ca="1"/>
        <v>Low Cap</v>
      </c>
    </row>
    <row r="2487" spans="11:16">
      <c r="K2487" s="14" t="str">
        <v/>
      </c>
      <c r="L2487" s="14" t="str">
        <v/>
      </c>
      <c r="O2487" s="14" t="str">
        <v/>
      </c>
      <c r="P2487" s="14" t="str">
        <f ca="1"/>
        <v>Low Cap</v>
      </c>
    </row>
    <row r="2488" spans="11:16">
      <c r="K2488" s="14" t="str">
        <v/>
      </c>
      <c r="L2488" s="14" t="str">
        <v/>
      </c>
      <c r="O2488" s="14" t="str">
        <v/>
      </c>
      <c r="P2488" s="14" t="str">
        <f ca="1"/>
        <v>Low Cap</v>
      </c>
    </row>
    <row r="2489" spans="11:16">
      <c r="K2489" s="14" t="str">
        <v/>
      </c>
      <c r="L2489" s="14" t="str">
        <v/>
      </c>
      <c r="O2489" s="14" t="str">
        <v/>
      </c>
      <c r="P2489" s="14" t="str">
        <f ca="1"/>
        <v>Low Cap</v>
      </c>
    </row>
    <row r="2490" spans="11:16">
      <c r="K2490" s="14" t="str">
        <v/>
      </c>
      <c r="L2490" s="14" t="str">
        <v/>
      </c>
      <c r="O2490" s="14" t="str">
        <v/>
      </c>
      <c r="P2490" s="14" t="str">
        <f ca="1"/>
        <v>Low Cap</v>
      </c>
    </row>
    <row r="2491" spans="11:16">
      <c r="K2491" s="14" t="str">
        <v/>
      </c>
      <c r="L2491" s="14" t="str">
        <v/>
      </c>
      <c r="O2491" s="14" t="str">
        <v/>
      </c>
      <c r="P2491" s="14" t="str">
        <f ca="1"/>
        <v>Low Cap</v>
      </c>
    </row>
    <row r="2492" spans="11:16">
      <c r="K2492" s="14" t="str">
        <v/>
      </c>
      <c r="L2492" s="14" t="str">
        <v/>
      </c>
      <c r="O2492" s="14" t="str">
        <v/>
      </c>
      <c r="P2492" s="14" t="str">
        <f ca="1"/>
        <v>Low Cap</v>
      </c>
    </row>
    <row r="2493" spans="11:16">
      <c r="K2493" s="14" t="str">
        <v/>
      </c>
      <c r="L2493" s="14" t="str">
        <v/>
      </c>
      <c r="O2493" s="14" t="str">
        <v/>
      </c>
      <c r="P2493" s="14" t="str">
        <f ca="1"/>
        <v>Low Cap</v>
      </c>
    </row>
    <row r="2494" spans="11:16">
      <c r="K2494" s="14" t="str">
        <v/>
      </c>
      <c r="L2494" s="14" t="str">
        <v/>
      </c>
      <c r="O2494" s="14" t="str">
        <v/>
      </c>
      <c r="P2494" s="14" t="str">
        <f ca="1"/>
        <v>Low Cap</v>
      </c>
    </row>
    <row r="2495" spans="11:16">
      <c r="K2495" s="14" t="str">
        <v/>
      </c>
      <c r="L2495" s="14" t="str">
        <v/>
      </c>
      <c r="O2495" s="14" t="str">
        <v/>
      </c>
      <c r="P2495" s="14" t="str">
        <f ca="1"/>
        <v>Low Cap</v>
      </c>
    </row>
    <row r="2496" spans="11:16">
      <c r="K2496" s="14" t="str">
        <v/>
      </c>
      <c r="L2496" s="14" t="str">
        <v/>
      </c>
      <c r="O2496" s="14" t="str">
        <v/>
      </c>
      <c r="P2496" s="14" t="str">
        <f ca="1"/>
        <v>Low Cap</v>
      </c>
    </row>
    <row r="2497" spans="11:16">
      <c r="K2497" s="14" t="str">
        <v/>
      </c>
      <c r="L2497" s="14" t="str">
        <v/>
      </c>
      <c r="O2497" s="14" t="str">
        <v/>
      </c>
      <c r="P2497" s="14" t="str">
        <f ca="1"/>
        <v>Low Cap</v>
      </c>
    </row>
    <row r="2498" spans="11:16">
      <c r="K2498" s="14" t="str">
        <v/>
      </c>
      <c r="L2498" s="14" t="str">
        <v/>
      </c>
      <c r="O2498" s="14" t="str">
        <v/>
      </c>
      <c r="P2498" s="14" t="str">
        <f ca="1"/>
        <v>Low Cap</v>
      </c>
    </row>
    <row r="2499" spans="11:16">
      <c r="K2499" s="14" t="str">
        <v/>
      </c>
      <c r="L2499" s="14" t="str">
        <v/>
      </c>
      <c r="O2499" s="14" t="str">
        <v/>
      </c>
      <c r="P2499" s="14" t="str">
        <f ca="1"/>
        <v>Low Cap</v>
      </c>
    </row>
    <row r="2500" spans="11:16">
      <c r="K2500" s="14" t="str">
        <v/>
      </c>
      <c r="L2500" s="14" t="str">
        <v/>
      </c>
      <c r="O2500" s="14" t="str">
        <v/>
      </c>
      <c r="P2500" s="14" t="str">
        <f ca="1"/>
        <v>Low Cap</v>
      </c>
    </row>
    <row r="2501" spans="11:16">
      <c r="K2501" s="14" t="str">
        <v/>
      </c>
      <c r="L2501" s="14" t="str">
        <v/>
      </c>
      <c r="O2501" s="14" t="str">
        <v/>
      </c>
      <c r="P2501" s="14" t="str">
        <f ca="1"/>
        <v>Low Cap</v>
      </c>
    </row>
    <row r="2502" spans="11:16">
      <c r="K2502" s="14" t="str">
        <v/>
      </c>
      <c r="L2502" s="14" t="str">
        <v/>
      </c>
      <c r="O2502" s="14" t="str">
        <v/>
      </c>
      <c r="P2502" s="14" t="str">
        <f ca="1"/>
        <v>Low Cap</v>
      </c>
    </row>
    <row r="2503" spans="11:16">
      <c r="K2503" s="14" t="str">
        <v/>
      </c>
      <c r="L2503" s="14" t="str">
        <v/>
      </c>
      <c r="O2503" s="14" t="str">
        <v/>
      </c>
      <c r="P2503" s="14" t="str">
        <f ca="1"/>
        <v>Low Cap</v>
      </c>
    </row>
    <row r="2504" spans="11:16">
      <c r="K2504" s="14" t="str">
        <v/>
      </c>
      <c r="L2504" s="14" t="str">
        <v/>
      </c>
      <c r="O2504" s="14" t="str">
        <v/>
      </c>
      <c r="P2504" s="14" t="str">
        <f ca="1"/>
        <v>Low Cap</v>
      </c>
    </row>
    <row r="2505" spans="11:16">
      <c r="K2505" s="14" t="str">
        <v/>
      </c>
      <c r="L2505" s="14" t="str">
        <v/>
      </c>
      <c r="O2505" s="14" t="str">
        <v/>
      </c>
      <c r="P2505" s="14" t="str">
        <f ca="1"/>
        <v>Low Cap</v>
      </c>
    </row>
    <row r="2506" spans="11:16">
      <c r="K2506" s="14" t="str">
        <v/>
      </c>
      <c r="L2506" s="14" t="str">
        <v/>
      </c>
      <c r="O2506" s="14" t="str">
        <v/>
      </c>
      <c r="P2506" s="14" t="str">
        <f ca="1"/>
        <v>Low Cap</v>
      </c>
    </row>
    <row r="2507" spans="11:16">
      <c r="K2507" s="14" t="str">
        <v/>
      </c>
      <c r="L2507" s="14" t="str">
        <v/>
      </c>
      <c r="O2507" s="14" t="str">
        <v/>
      </c>
      <c r="P2507" s="14" t="str">
        <f ca="1"/>
        <v>Low Cap</v>
      </c>
    </row>
    <row r="2508" spans="11:16">
      <c r="K2508" s="14" t="str">
        <v/>
      </c>
      <c r="L2508" s="14" t="str">
        <v/>
      </c>
      <c r="O2508" s="14" t="str">
        <v/>
      </c>
      <c r="P2508" s="14" t="str">
        <f ca="1"/>
        <v>Low Cap</v>
      </c>
    </row>
    <row r="2509" spans="11:16">
      <c r="K2509" s="14" t="str">
        <v/>
      </c>
      <c r="L2509" s="14" t="str">
        <v/>
      </c>
      <c r="O2509" s="14" t="str">
        <v/>
      </c>
      <c r="P2509" s="14" t="str">
        <f ca="1"/>
        <v>Low Cap</v>
      </c>
    </row>
    <row r="2510" spans="11:16">
      <c r="K2510" s="14" t="str">
        <v/>
      </c>
      <c r="L2510" s="14" t="str">
        <v/>
      </c>
      <c r="O2510" s="14" t="str">
        <v/>
      </c>
      <c r="P2510" s="14" t="str">
        <f ca="1"/>
        <v>Low Cap</v>
      </c>
    </row>
    <row r="2511" spans="11:16">
      <c r="K2511" s="14" t="str">
        <v/>
      </c>
      <c r="L2511" s="14" t="str">
        <v/>
      </c>
      <c r="O2511" s="14" t="str">
        <v/>
      </c>
      <c r="P2511" s="14" t="str">
        <f ca="1"/>
        <v>Low Cap</v>
      </c>
    </row>
    <row r="2512" spans="11:16">
      <c r="K2512" s="14" t="str">
        <v/>
      </c>
      <c r="L2512" s="14" t="str">
        <v/>
      </c>
      <c r="O2512" s="14" t="str">
        <v/>
      </c>
      <c r="P2512" s="14" t="str">
        <f ca="1"/>
        <v>Low Cap</v>
      </c>
    </row>
    <row r="2513" spans="11:16">
      <c r="K2513" s="14" t="str">
        <v/>
      </c>
      <c r="L2513" s="14" t="str">
        <v/>
      </c>
      <c r="O2513" s="14" t="str">
        <v/>
      </c>
      <c r="P2513" s="14" t="str">
        <f ca="1"/>
        <v>Low Cap</v>
      </c>
    </row>
    <row r="2514" spans="11:16">
      <c r="K2514" s="14" t="str">
        <v/>
      </c>
      <c r="L2514" s="14" t="str">
        <v/>
      </c>
      <c r="O2514" s="14" t="str">
        <v/>
      </c>
      <c r="P2514" s="14" t="str">
        <f ca="1"/>
        <v>Low Cap</v>
      </c>
    </row>
    <row r="2515" spans="11:16">
      <c r="K2515" s="14" t="str">
        <v/>
      </c>
      <c r="L2515" s="14" t="str">
        <v/>
      </c>
      <c r="O2515" s="14" t="str">
        <v/>
      </c>
      <c r="P2515" s="14" t="str">
        <f ca="1"/>
        <v>Low Cap</v>
      </c>
    </row>
    <row r="2516" spans="11:16">
      <c r="K2516" s="14" t="str">
        <v/>
      </c>
      <c r="L2516" s="14" t="str">
        <v/>
      </c>
      <c r="O2516" s="14" t="str">
        <v/>
      </c>
      <c r="P2516" s="14" t="str">
        <f ca="1"/>
        <v>Low Cap</v>
      </c>
    </row>
    <row r="2517" spans="11:16">
      <c r="K2517" s="14" t="str">
        <v/>
      </c>
      <c r="L2517" s="14" t="str">
        <v/>
      </c>
      <c r="O2517" s="14" t="str">
        <v/>
      </c>
      <c r="P2517" s="14" t="str">
        <f ca="1"/>
        <v>Low Cap</v>
      </c>
    </row>
    <row r="2518" spans="11:16">
      <c r="K2518" s="14" t="str">
        <v/>
      </c>
      <c r="L2518" s="14" t="str">
        <v/>
      </c>
      <c r="O2518" s="14" t="str">
        <v/>
      </c>
      <c r="P2518" s="14" t="str">
        <f ca="1"/>
        <v>Low Cap</v>
      </c>
    </row>
    <row r="2519" spans="11:16">
      <c r="K2519" s="14" t="str">
        <v/>
      </c>
      <c r="L2519" s="14" t="str">
        <v/>
      </c>
      <c r="O2519" s="14" t="str">
        <v/>
      </c>
      <c r="P2519" s="14" t="str">
        <f ca="1"/>
        <v>Low Cap</v>
      </c>
    </row>
    <row r="2520" spans="11:16">
      <c r="K2520" s="14" t="str">
        <v/>
      </c>
      <c r="L2520" s="14" t="str">
        <v/>
      </c>
      <c r="O2520" s="14" t="str">
        <v/>
      </c>
      <c r="P2520" s="14" t="str">
        <f ca="1"/>
        <v>Low Cap</v>
      </c>
    </row>
    <row r="2521" spans="11:16">
      <c r="K2521" s="14" t="str">
        <v/>
      </c>
      <c r="L2521" s="14" t="str">
        <v/>
      </c>
      <c r="O2521" s="14" t="str">
        <v/>
      </c>
      <c r="P2521" s="14" t="str">
        <f ca="1"/>
        <v>Low Cap</v>
      </c>
    </row>
    <row r="2522" spans="11:16">
      <c r="K2522" s="14" t="str">
        <v/>
      </c>
      <c r="L2522" s="14" t="str">
        <v/>
      </c>
      <c r="O2522" s="14" t="str">
        <v/>
      </c>
      <c r="P2522" s="14" t="str">
        <f ca="1"/>
        <v>Low Cap</v>
      </c>
    </row>
    <row r="2523" spans="11:16">
      <c r="K2523" s="14" t="str">
        <v/>
      </c>
      <c r="L2523" s="14" t="str">
        <v/>
      </c>
      <c r="O2523" s="14" t="str">
        <v/>
      </c>
      <c r="P2523" s="14" t="str">
        <f ca="1"/>
        <v>Low Cap</v>
      </c>
    </row>
    <row r="2524" spans="11:16">
      <c r="K2524" s="14" t="str">
        <v/>
      </c>
      <c r="L2524" s="14" t="str">
        <v/>
      </c>
      <c r="O2524" s="14" t="str">
        <v/>
      </c>
      <c r="P2524" s="14" t="str">
        <f ca="1"/>
        <v>Low Cap</v>
      </c>
    </row>
    <row r="2525" spans="11:16">
      <c r="K2525" s="14" t="str">
        <v/>
      </c>
      <c r="L2525" s="14" t="str">
        <v/>
      </c>
      <c r="O2525" s="14" t="str">
        <v/>
      </c>
      <c r="P2525" s="14" t="str">
        <f ca="1"/>
        <v>Low Cap</v>
      </c>
    </row>
    <row r="2526" spans="11:16">
      <c r="K2526" s="14" t="str">
        <v/>
      </c>
      <c r="L2526" s="14" t="str">
        <v/>
      </c>
      <c r="O2526" s="14" t="str">
        <v/>
      </c>
      <c r="P2526" s="14" t="str">
        <f ca="1"/>
        <v>Low Cap</v>
      </c>
    </row>
    <row r="2527" spans="11:16">
      <c r="K2527" s="14" t="str">
        <v/>
      </c>
      <c r="L2527" s="14" t="str">
        <v/>
      </c>
      <c r="O2527" s="14" t="str">
        <v/>
      </c>
      <c r="P2527" s="14" t="str">
        <f ca="1"/>
        <v>Low Cap</v>
      </c>
    </row>
    <row r="2528" spans="11:16">
      <c r="K2528" s="14" t="str">
        <v/>
      </c>
      <c r="L2528" s="14" t="str">
        <v/>
      </c>
      <c r="O2528" s="14" t="str">
        <v/>
      </c>
      <c r="P2528" s="14" t="str">
        <f ca="1"/>
        <v>Low Cap</v>
      </c>
    </row>
    <row r="2529" spans="11:16">
      <c r="K2529" s="14" t="str">
        <v/>
      </c>
      <c r="L2529" s="14" t="str">
        <v/>
      </c>
      <c r="O2529" s="14" t="str">
        <v/>
      </c>
      <c r="P2529" s="14" t="str">
        <f ca="1"/>
        <v>Low Cap</v>
      </c>
    </row>
    <row r="2530" spans="11:16">
      <c r="K2530" s="14" t="str">
        <v/>
      </c>
      <c r="L2530" s="14" t="str">
        <v/>
      </c>
      <c r="O2530" s="14" t="str">
        <v/>
      </c>
      <c r="P2530" s="14" t="str">
        <f ca="1"/>
        <v>Low Cap</v>
      </c>
    </row>
    <row r="2531" spans="11:16">
      <c r="K2531" s="14" t="str">
        <v/>
      </c>
      <c r="L2531" s="14" t="str">
        <v/>
      </c>
      <c r="O2531" s="14" t="str">
        <v/>
      </c>
      <c r="P2531" s="14" t="str">
        <f ca="1"/>
        <v>Low Cap</v>
      </c>
    </row>
    <row r="2532" spans="11:16">
      <c r="K2532" s="14" t="str">
        <v/>
      </c>
      <c r="L2532" s="14" t="str">
        <v/>
      </c>
      <c r="O2532" s="14" t="str">
        <v/>
      </c>
      <c r="P2532" s="14" t="str">
        <f ca="1"/>
        <v>Low Cap</v>
      </c>
    </row>
    <row r="2533" spans="11:16">
      <c r="K2533" s="14" t="str">
        <v/>
      </c>
      <c r="L2533" s="14" t="str">
        <v/>
      </c>
      <c r="O2533" s="14" t="str">
        <v/>
      </c>
      <c r="P2533" s="14" t="str">
        <f ca="1"/>
        <v>Low Cap</v>
      </c>
    </row>
    <row r="2534" spans="11:16">
      <c r="K2534" s="14" t="str">
        <v/>
      </c>
      <c r="L2534" s="14" t="str">
        <v/>
      </c>
      <c r="O2534" s="14" t="str">
        <v/>
      </c>
      <c r="P2534" s="14" t="str">
        <f ca="1"/>
        <v>Low Cap</v>
      </c>
    </row>
    <row r="2535" spans="11:16">
      <c r="K2535" s="14" t="str">
        <v/>
      </c>
      <c r="L2535" s="14" t="str">
        <v/>
      </c>
      <c r="O2535" s="14" t="str">
        <v/>
      </c>
      <c r="P2535" s="14" t="str">
        <f ca="1"/>
        <v>Low Cap</v>
      </c>
    </row>
    <row r="2536" spans="11:16">
      <c r="K2536" s="14" t="str">
        <v/>
      </c>
      <c r="L2536" s="14" t="str">
        <v/>
      </c>
      <c r="O2536" s="14" t="str">
        <v/>
      </c>
      <c r="P2536" s="14" t="str">
        <f ca="1"/>
        <v>Low Cap</v>
      </c>
    </row>
    <row r="2537" spans="11:16">
      <c r="K2537" s="14" t="str">
        <v/>
      </c>
      <c r="L2537" s="14" t="str">
        <v/>
      </c>
      <c r="O2537" s="14" t="str">
        <v/>
      </c>
      <c r="P2537" s="14" t="str">
        <f ca="1"/>
        <v>Low Cap</v>
      </c>
    </row>
    <row r="2538" spans="11:16">
      <c r="K2538" s="14" t="str">
        <v/>
      </c>
      <c r="L2538" s="14" t="str">
        <v/>
      </c>
      <c r="O2538" s="14" t="str">
        <v/>
      </c>
      <c r="P2538" s="14" t="str">
        <f ca="1"/>
        <v>Low Cap</v>
      </c>
    </row>
    <row r="2539" spans="11:16">
      <c r="K2539" s="14" t="str">
        <v/>
      </c>
      <c r="L2539" s="14" t="str">
        <v/>
      </c>
      <c r="O2539" s="14" t="str">
        <v/>
      </c>
      <c r="P2539" s="14" t="str">
        <f ca="1"/>
        <v>Low Cap</v>
      </c>
    </row>
    <row r="2540" spans="11:16">
      <c r="K2540" s="14" t="str">
        <v/>
      </c>
      <c r="L2540" s="14" t="str">
        <v/>
      </c>
      <c r="O2540" s="14" t="str">
        <v/>
      </c>
      <c r="P2540" s="14" t="str">
        <f ca="1"/>
        <v>Low Cap</v>
      </c>
    </row>
    <row r="2541" spans="11:16">
      <c r="K2541" s="14" t="str">
        <v/>
      </c>
      <c r="L2541" s="14" t="str">
        <v/>
      </c>
      <c r="O2541" s="14" t="str">
        <v/>
      </c>
      <c r="P2541" s="14" t="str">
        <f ca="1"/>
        <v>Low Cap</v>
      </c>
    </row>
    <row r="2542" spans="11:16">
      <c r="K2542" s="14" t="str">
        <v/>
      </c>
      <c r="L2542" s="14" t="str">
        <v/>
      </c>
      <c r="O2542" s="14" t="str">
        <v/>
      </c>
      <c r="P2542" s="14" t="str">
        <f ca="1"/>
        <v>Low Cap</v>
      </c>
    </row>
    <row r="2543" spans="11:16">
      <c r="K2543" s="14" t="str">
        <v/>
      </c>
      <c r="L2543" s="14" t="str">
        <v/>
      </c>
      <c r="O2543" s="14" t="str">
        <v/>
      </c>
      <c r="P2543" s="14" t="str">
        <f ca="1"/>
        <v>Low Cap</v>
      </c>
    </row>
    <row r="2544" spans="11:16">
      <c r="K2544" s="14" t="str">
        <v/>
      </c>
      <c r="L2544" s="14" t="str">
        <v/>
      </c>
      <c r="O2544" s="14" t="str">
        <v/>
      </c>
      <c r="P2544" s="14" t="str">
        <f ca="1"/>
        <v>Low Cap</v>
      </c>
    </row>
    <row r="2545" spans="11:16">
      <c r="K2545" s="14" t="str">
        <v/>
      </c>
      <c r="L2545" s="14" t="str">
        <v/>
      </c>
      <c r="O2545" s="14" t="str">
        <v/>
      </c>
      <c r="P2545" s="14" t="str">
        <f ca="1"/>
        <v>Low Cap</v>
      </c>
    </row>
    <row r="2546" spans="11:16">
      <c r="K2546" s="14" t="str">
        <v/>
      </c>
      <c r="L2546" s="14" t="str">
        <v/>
      </c>
      <c r="O2546" s="14" t="str">
        <v/>
      </c>
      <c r="P2546" s="14" t="str">
        <f ca="1"/>
        <v>Low Cap</v>
      </c>
    </row>
    <row r="2547" spans="11:16">
      <c r="K2547" s="14" t="str">
        <v/>
      </c>
      <c r="L2547" s="14" t="str">
        <v/>
      </c>
      <c r="O2547" s="14" t="str">
        <v/>
      </c>
      <c r="P2547" s="14" t="str">
        <f ca="1"/>
        <v>Low Cap</v>
      </c>
    </row>
    <row r="2548" spans="11:16">
      <c r="K2548" s="14" t="str">
        <v/>
      </c>
      <c r="L2548" s="14" t="str">
        <v/>
      </c>
      <c r="O2548" s="14" t="str">
        <v/>
      </c>
      <c r="P2548" s="14" t="str">
        <f ca="1"/>
        <v>Low Cap</v>
      </c>
    </row>
    <row r="2549" spans="11:16">
      <c r="K2549" s="14" t="str">
        <v/>
      </c>
      <c r="L2549" s="14" t="str">
        <v/>
      </c>
      <c r="O2549" s="14" t="str">
        <v/>
      </c>
      <c r="P2549" s="14" t="str">
        <f ca="1"/>
        <v>Low Cap</v>
      </c>
    </row>
    <row r="2550" spans="11:16">
      <c r="K2550" s="14" t="str">
        <v/>
      </c>
      <c r="L2550" s="14" t="str">
        <v/>
      </c>
      <c r="O2550" s="14" t="str">
        <v/>
      </c>
      <c r="P2550" s="14" t="str">
        <f ca="1"/>
        <v>Low Cap</v>
      </c>
    </row>
    <row r="2551" spans="11:16">
      <c r="K2551" s="14" t="str">
        <v/>
      </c>
      <c r="L2551" s="14" t="str">
        <v/>
      </c>
      <c r="O2551" s="14" t="str">
        <v/>
      </c>
      <c r="P2551" s="14" t="str">
        <f ca="1"/>
        <v>Low Cap</v>
      </c>
    </row>
    <row r="2552" spans="11:16">
      <c r="K2552" s="14" t="str">
        <v/>
      </c>
      <c r="L2552" s="14" t="str">
        <v/>
      </c>
      <c r="O2552" s="14" t="str">
        <v/>
      </c>
      <c r="P2552" s="14" t="str">
        <f ca="1"/>
        <v>Low Cap</v>
      </c>
    </row>
    <row r="2553" spans="11:16">
      <c r="K2553" s="14" t="str">
        <v/>
      </c>
      <c r="L2553" s="14" t="str">
        <v/>
      </c>
      <c r="O2553" s="14" t="str">
        <v/>
      </c>
      <c r="P2553" s="14" t="str">
        <f ca="1"/>
        <v>Low Cap</v>
      </c>
    </row>
    <row r="2554" spans="11:16">
      <c r="K2554" s="14" t="str">
        <v/>
      </c>
      <c r="L2554" s="14" t="str">
        <v/>
      </c>
      <c r="O2554" s="14" t="str">
        <v/>
      </c>
      <c r="P2554" s="14" t="str">
        <f ca="1"/>
        <v>Low Cap</v>
      </c>
    </row>
    <row r="2555" spans="11:16">
      <c r="K2555" s="14" t="str">
        <v/>
      </c>
      <c r="L2555" s="14" t="str">
        <v/>
      </c>
      <c r="O2555" s="14" t="str">
        <v/>
      </c>
      <c r="P2555" s="14" t="str">
        <f ca="1"/>
        <v>Low Cap</v>
      </c>
    </row>
    <row r="2556" spans="11:16">
      <c r="K2556" s="14" t="str">
        <v/>
      </c>
      <c r="L2556" s="14" t="str">
        <v/>
      </c>
      <c r="O2556" s="14" t="str">
        <v/>
      </c>
      <c r="P2556" s="14" t="str">
        <f ca="1"/>
        <v>Low Cap</v>
      </c>
    </row>
    <row r="2557" spans="11:16">
      <c r="K2557" s="14" t="str">
        <v/>
      </c>
      <c r="L2557" s="14" t="str">
        <v/>
      </c>
      <c r="O2557" s="14" t="str">
        <v/>
      </c>
      <c r="P2557" s="14" t="str">
        <f ca="1"/>
        <v>Low Cap</v>
      </c>
    </row>
    <row r="2558" spans="11:16">
      <c r="K2558" s="14" t="str">
        <v/>
      </c>
      <c r="L2558" s="14" t="str">
        <v/>
      </c>
      <c r="O2558" s="14" t="str">
        <v/>
      </c>
      <c r="P2558" s="14" t="str">
        <f ca="1"/>
        <v>Low Cap</v>
      </c>
    </row>
    <row r="2559" spans="11:16">
      <c r="K2559" s="14" t="str">
        <v/>
      </c>
      <c r="L2559" s="14" t="str">
        <v/>
      </c>
      <c r="O2559" s="14" t="str">
        <v/>
      </c>
      <c r="P2559" s="14" t="str">
        <f ca="1"/>
        <v>Low Cap</v>
      </c>
    </row>
    <row r="2560" spans="11:16">
      <c r="K2560" s="14" t="str">
        <v/>
      </c>
      <c r="L2560" s="14" t="str">
        <v/>
      </c>
      <c r="O2560" s="14" t="str">
        <v/>
      </c>
      <c r="P2560" s="14" t="str">
        <f ca="1"/>
        <v>Low Cap</v>
      </c>
    </row>
    <row r="2561" spans="11:16">
      <c r="K2561" s="14" t="str">
        <v/>
      </c>
      <c r="L2561" s="14" t="str">
        <v/>
      </c>
      <c r="O2561" s="14" t="str">
        <v/>
      </c>
      <c r="P2561" s="14" t="str">
        <f ca="1"/>
        <v>Low Cap</v>
      </c>
    </row>
    <row r="2562" spans="11:16">
      <c r="K2562" s="14" t="str">
        <v/>
      </c>
      <c r="L2562" s="14" t="str">
        <v/>
      </c>
      <c r="O2562" s="14" t="str">
        <v/>
      </c>
      <c r="P2562" s="14" t="str">
        <f ca="1"/>
        <v>Low Cap</v>
      </c>
    </row>
    <row r="2563" spans="11:16">
      <c r="K2563" s="14" t="str">
        <v/>
      </c>
      <c r="L2563" s="14" t="str">
        <v/>
      </c>
      <c r="O2563" s="14" t="str">
        <v/>
      </c>
      <c r="P2563" s="14" t="str">
        <f ca="1"/>
        <v>Low Cap</v>
      </c>
    </row>
    <row r="2564" spans="11:16">
      <c r="K2564" s="14" t="str">
        <v/>
      </c>
      <c r="L2564" s="14" t="str">
        <v/>
      </c>
      <c r="O2564" s="14" t="str">
        <v/>
      </c>
      <c r="P2564" s="14" t="str">
        <f ca="1"/>
        <v>Low Cap</v>
      </c>
    </row>
    <row r="2565" spans="11:16">
      <c r="K2565" s="14" t="str">
        <v/>
      </c>
      <c r="L2565" s="14" t="str">
        <v/>
      </c>
      <c r="O2565" s="14" t="str">
        <v/>
      </c>
      <c r="P2565" s="14" t="str">
        <f ca="1"/>
        <v>Low Cap</v>
      </c>
    </row>
    <row r="2566" spans="11:16">
      <c r="K2566" s="14" t="str">
        <v/>
      </c>
      <c r="L2566" s="14" t="str">
        <v/>
      </c>
      <c r="O2566" s="14" t="str">
        <v/>
      </c>
      <c r="P2566" s="14" t="str">
        <f ca="1"/>
        <v>Low Cap</v>
      </c>
    </row>
    <row r="2567" spans="11:16">
      <c r="K2567" s="14" t="str">
        <v/>
      </c>
      <c r="L2567" s="14" t="str">
        <v/>
      </c>
      <c r="O2567" s="14" t="str">
        <v/>
      </c>
      <c r="P2567" s="14" t="str">
        <f ca="1"/>
        <v>Low Cap</v>
      </c>
    </row>
    <row r="2568" spans="11:16">
      <c r="K2568" s="14" t="str">
        <v/>
      </c>
      <c r="L2568" s="14" t="str">
        <v/>
      </c>
      <c r="O2568" s="14" t="str">
        <v/>
      </c>
      <c r="P2568" s="14" t="str">
        <f ca="1"/>
        <v>Low Cap</v>
      </c>
    </row>
    <row r="2569" spans="11:16">
      <c r="K2569" s="14" t="str">
        <v/>
      </c>
      <c r="L2569" s="14" t="str">
        <v/>
      </c>
      <c r="O2569" s="14" t="str">
        <v/>
      </c>
      <c r="P2569" s="14" t="str">
        <f ca="1"/>
        <v>Low Cap</v>
      </c>
    </row>
    <row r="2570" spans="11:16">
      <c r="K2570" s="14" t="str">
        <v/>
      </c>
      <c r="L2570" s="14" t="str">
        <v/>
      </c>
      <c r="O2570" s="14" t="str">
        <v/>
      </c>
      <c r="P2570" s="14" t="str">
        <f ca="1"/>
        <v>Low Cap</v>
      </c>
    </row>
    <row r="2571" spans="11:16">
      <c r="K2571" s="14" t="str">
        <v/>
      </c>
      <c r="L2571" s="14" t="str">
        <v/>
      </c>
      <c r="O2571" s="14" t="str">
        <v/>
      </c>
      <c r="P2571" s="14" t="str">
        <f ca="1"/>
        <v>Low Cap</v>
      </c>
    </row>
    <row r="2572" spans="11:16">
      <c r="K2572" s="14" t="str">
        <v/>
      </c>
      <c r="L2572" s="14" t="str">
        <v/>
      </c>
      <c r="O2572" s="14" t="str">
        <v/>
      </c>
      <c r="P2572" s="14" t="str">
        <f ca="1"/>
        <v>Low Cap</v>
      </c>
    </row>
    <row r="2573" spans="11:16">
      <c r="K2573" s="14" t="str">
        <v/>
      </c>
      <c r="L2573" s="14" t="str">
        <v/>
      </c>
      <c r="O2573" s="14" t="str">
        <v/>
      </c>
      <c r="P2573" s="14" t="str">
        <f ca="1"/>
        <v>Low Cap</v>
      </c>
    </row>
    <row r="2574" spans="11:16">
      <c r="K2574" s="14" t="str">
        <v/>
      </c>
      <c r="L2574" s="14" t="str">
        <v/>
      </c>
      <c r="O2574" s="14" t="str">
        <v/>
      </c>
      <c r="P2574" s="14" t="str">
        <f ca="1"/>
        <v>Low Cap</v>
      </c>
    </row>
    <row r="2575" spans="11:16">
      <c r="K2575" s="14" t="str">
        <v/>
      </c>
      <c r="L2575" s="14" t="str">
        <v/>
      </c>
      <c r="O2575" s="14" t="str">
        <v/>
      </c>
      <c r="P2575" s="14" t="str">
        <f ca="1"/>
        <v>Low Cap</v>
      </c>
    </row>
    <row r="2576" spans="11:16">
      <c r="K2576" s="14" t="str">
        <v/>
      </c>
      <c r="L2576" s="14" t="str">
        <v/>
      </c>
      <c r="O2576" s="14" t="str">
        <v/>
      </c>
      <c r="P2576" s="14" t="str">
        <f ca="1"/>
        <v>Low Cap</v>
      </c>
    </row>
    <row r="2577" spans="11:16">
      <c r="K2577" s="14" t="str">
        <v/>
      </c>
      <c r="L2577" s="14" t="str">
        <v/>
      </c>
      <c r="O2577" s="14" t="str">
        <v/>
      </c>
      <c r="P2577" s="14" t="str">
        <f ca="1"/>
        <v>Low Cap</v>
      </c>
    </row>
    <row r="2578" spans="11:16">
      <c r="K2578" s="14" t="str">
        <v/>
      </c>
      <c r="L2578" s="14" t="str">
        <v/>
      </c>
      <c r="O2578" s="14" t="str">
        <v/>
      </c>
      <c r="P2578" s="14" t="str">
        <f ca="1"/>
        <v>Low Cap</v>
      </c>
    </row>
    <row r="2579" spans="11:16">
      <c r="K2579" s="14" t="str">
        <v/>
      </c>
      <c r="L2579" s="14" t="str">
        <v/>
      </c>
      <c r="O2579" s="14" t="str">
        <v/>
      </c>
      <c r="P2579" s="14" t="str">
        <f ca="1"/>
        <v>Low Cap</v>
      </c>
    </row>
    <row r="2580" spans="11:16">
      <c r="K2580" s="14" t="str">
        <v/>
      </c>
      <c r="L2580" s="14" t="str">
        <v/>
      </c>
      <c r="O2580" s="14" t="str">
        <v/>
      </c>
      <c r="P2580" s="14" t="str">
        <f ca="1"/>
        <v>Low Cap</v>
      </c>
    </row>
    <row r="2581" spans="11:16">
      <c r="K2581" s="14" t="str">
        <v/>
      </c>
      <c r="L2581" s="14" t="str">
        <v/>
      </c>
      <c r="O2581" s="14" t="str">
        <v/>
      </c>
      <c r="P2581" s="14" t="str">
        <f ca="1"/>
        <v>Low Cap</v>
      </c>
    </row>
    <row r="2582" spans="11:16">
      <c r="K2582" s="14" t="str">
        <v/>
      </c>
      <c r="L2582" s="14" t="str">
        <v/>
      </c>
      <c r="O2582" s="14" t="str">
        <v/>
      </c>
      <c r="P2582" s="14" t="str">
        <f ca="1"/>
        <v>Low Cap</v>
      </c>
    </row>
    <row r="2583" spans="11:16">
      <c r="K2583" s="14" t="str">
        <v/>
      </c>
      <c r="L2583" s="14" t="str">
        <v/>
      </c>
      <c r="O2583" s="14" t="str">
        <v/>
      </c>
      <c r="P2583" s="14" t="str">
        <f ca="1"/>
        <v>Low Cap</v>
      </c>
    </row>
    <row r="2584" spans="11:16">
      <c r="K2584" s="14" t="str">
        <v/>
      </c>
      <c r="L2584" s="14" t="str">
        <v/>
      </c>
      <c r="O2584" s="14" t="str">
        <v/>
      </c>
      <c r="P2584" s="14" t="str">
        <f ca="1"/>
        <v>Low Cap</v>
      </c>
    </row>
    <row r="2585" spans="11:16">
      <c r="K2585" s="14" t="str">
        <v/>
      </c>
      <c r="L2585" s="14" t="str">
        <v/>
      </c>
      <c r="O2585" s="14" t="str">
        <v/>
      </c>
      <c r="P2585" s="14" t="str">
        <f ca="1"/>
        <v>Low Cap</v>
      </c>
    </row>
    <row r="2586" spans="11:16">
      <c r="K2586" s="14" t="str">
        <v/>
      </c>
      <c r="L2586" s="14" t="str">
        <v/>
      </c>
      <c r="O2586" s="14" t="str">
        <v/>
      </c>
      <c r="P2586" s="14" t="str">
        <f ca="1"/>
        <v>Low Cap</v>
      </c>
    </row>
    <row r="2587" spans="11:16">
      <c r="K2587" s="14" t="str">
        <v/>
      </c>
      <c r="L2587" s="14" t="str">
        <v/>
      </c>
      <c r="O2587" s="14" t="str">
        <v/>
      </c>
      <c r="P2587" s="14" t="str">
        <f ca="1"/>
        <v>Low Cap</v>
      </c>
    </row>
    <row r="2588" spans="11:16">
      <c r="K2588" s="14" t="str">
        <v/>
      </c>
      <c r="L2588" s="14" t="str">
        <v/>
      </c>
      <c r="O2588" s="14" t="str">
        <v/>
      </c>
      <c r="P2588" s="14" t="str">
        <f ca="1"/>
        <v>Low Cap</v>
      </c>
    </row>
    <row r="2589" spans="11:16">
      <c r="K2589" s="14" t="str">
        <v/>
      </c>
      <c r="L2589" s="14" t="str">
        <v/>
      </c>
      <c r="O2589" s="14" t="str">
        <v/>
      </c>
      <c r="P2589" s="14" t="str">
        <f ca="1"/>
        <v>Low Cap</v>
      </c>
    </row>
    <row r="2590" spans="11:16">
      <c r="K2590" s="14" t="str">
        <v/>
      </c>
      <c r="L2590" s="14" t="str">
        <v/>
      </c>
      <c r="O2590" s="14" t="str">
        <v/>
      </c>
      <c r="P2590" s="14" t="str">
        <f ca="1"/>
        <v>Low Cap</v>
      </c>
    </row>
    <row r="2591" spans="11:16">
      <c r="K2591" s="14" t="str">
        <v/>
      </c>
      <c r="L2591" s="14" t="str">
        <v/>
      </c>
      <c r="O2591" s="14" t="str">
        <v/>
      </c>
      <c r="P2591" s="14" t="str">
        <f ca="1"/>
        <v>Low Cap</v>
      </c>
    </row>
    <row r="2592" spans="11:16">
      <c r="K2592" s="14" t="str">
        <v/>
      </c>
      <c r="L2592" s="14" t="str">
        <v/>
      </c>
      <c r="O2592" s="14" t="str">
        <v/>
      </c>
      <c r="P2592" s="14" t="str">
        <f ca="1"/>
        <v>Low Cap</v>
      </c>
    </row>
    <row r="2593" spans="11:16">
      <c r="K2593" s="14" t="str">
        <v/>
      </c>
      <c r="L2593" s="14" t="str">
        <v/>
      </c>
      <c r="O2593" s="14" t="str">
        <v/>
      </c>
      <c r="P2593" s="14" t="str">
        <f ca="1"/>
        <v>Low Cap</v>
      </c>
    </row>
    <row r="2594" spans="11:16">
      <c r="K2594" s="14" t="str">
        <v/>
      </c>
      <c r="L2594" s="14" t="str">
        <v/>
      </c>
      <c r="O2594" s="14" t="str">
        <v/>
      </c>
      <c r="P2594" s="14" t="str">
        <f ca="1"/>
        <v>Low Cap</v>
      </c>
    </row>
    <row r="2595" spans="11:16">
      <c r="K2595" s="14" t="str">
        <v/>
      </c>
      <c r="L2595" s="14" t="str">
        <v/>
      </c>
      <c r="O2595" s="14" t="str">
        <v/>
      </c>
      <c r="P2595" s="14" t="str">
        <f ca="1"/>
        <v>Low Cap</v>
      </c>
    </row>
    <row r="2596" spans="11:16">
      <c r="K2596" s="14" t="str">
        <v/>
      </c>
      <c r="L2596" s="14" t="str">
        <v/>
      </c>
      <c r="O2596" s="14" t="str">
        <v/>
      </c>
      <c r="P2596" s="14" t="str">
        <f ca="1"/>
        <v>Low Cap</v>
      </c>
    </row>
    <row r="2597" spans="11:16">
      <c r="K2597" s="14" t="str">
        <v/>
      </c>
      <c r="L2597" s="14" t="str">
        <v/>
      </c>
      <c r="O2597" s="14" t="str">
        <v/>
      </c>
      <c r="P2597" s="14" t="str">
        <f ca="1"/>
        <v>Low Cap</v>
      </c>
    </row>
    <row r="2598" spans="11:16">
      <c r="K2598" s="14" t="str">
        <v/>
      </c>
      <c r="L2598" s="14" t="str">
        <v/>
      </c>
      <c r="O2598" s="14" t="str">
        <v/>
      </c>
      <c r="P2598" s="14" t="str">
        <f ca="1"/>
        <v>Low Cap</v>
      </c>
    </row>
    <row r="2599" spans="11:16">
      <c r="K2599" s="14" t="str">
        <v/>
      </c>
      <c r="L2599" s="14" t="str">
        <v/>
      </c>
      <c r="O2599" s="14" t="str">
        <v/>
      </c>
      <c r="P2599" s="14" t="str">
        <f ca="1"/>
        <v>Low Cap</v>
      </c>
    </row>
    <row r="2600" spans="11:16">
      <c r="K2600" s="14" t="str">
        <v/>
      </c>
      <c r="L2600" s="14" t="str">
        <v/>
      </c>
      <c r="O2600" s="14" t="str">
        <v/>
      </c>
      <c r="P2600" s="14" t="str">
        <f ca="1"/>
        <v>Low Cap</v>
      </c>
    </row>
    <row r="2601" spans="11:16">
      <c r="K2601" s="14" t="str">
        <v/>
      </c>
      <c r="L2601" s="14" t="str">
        <v/>
      </c>
      <c r="O2601" s="14" t="str">
        <v/>
      </c>
      <c r="P2601" s="14" t="str">
        <f ca="1"/>
        <v>Low Cap</v>
      </c>
    </row>
    <row r="2602" spans="11:16">
      <c r="K2602" s="14" t="str">
        <v/>
      </c>
      <c r="L2602" s="14" t="str">
        <v/>
      </c>
      <c r="O2602" s="14" t="str">
        <v/>
      </c>
      <c r="P2602" s="14" t="str">
        <f ca="1"/>
        <v>Low Cap</v>
      </c>
    </row>
    <row r="2603" spans="11:16">
      <c r="K2603" s="14" t="str">
        <v/>
      </c>
      <c r="L2603" s="14" t="str">
        <v/>
      </c>
      <c r="O2603" s="14" t="str">
        <v/>
      </c>
      <c r="P2603" s="14" t="str">
        <f ca="1"/>
        <v>Low Cap</v>
      </c>
    </row>
    <row r="2604" spans="11:16">
      <c r="K2604" s="14" t="str">
        <v/>
      </c>
      <c r="L2604" s="14" t="str">
        <v/>
      </c>
      <c r="O2604" s="14" t="str">
        <v/>
      </c>
      <c r="P2604" s="14" t="str">
        <f ca="1"/>
        <v>Low Cap</v>
      </c>
    </row>
    <row r="2605" spans="11:16">
      <c r="K2605" s="14" t="str">
        <v/>
      </c>
      <c r="L2605" s="14" t="str">
        <v/>
      </c>
      <c r="O2605" s="14" t="str">
        <v/>
      </c>
      <c r="P2605" s="14" t="str">
        <f ca="1"/>
        <v>Low Cap</v>
      </c>
    </row>
    <row r="2606" spans="11:16">
      <c r="K2606" s="14" t="str">
        <v/>
      </c>
      <c r="L2606" s="14" t="str">
        <v/>
      </c>
      <c r="O2606" s="14" t="str">
        <v/>
      </c>
      <c r="P2606" s="14" t="str">
        <f ca="1"/>
        <v>Low Cap</v>
      </c>
    </row>
    <row r="2607" spans="11:16">
      <c r="K2607" s="14" t="str">
        <v/>
      </c>
      <c r="L2607" s="14" t="str">
        <v/>
      </c>
      <c r="O2607" s="14" t="str">
        <v/>
      </c>
      <c r="P2607" s="14" t="str">
        <f ca="1"/>
        <v>Low Cap</v>
      </c>
    </row>
    <row r="2608" spans="11:16">
      <c r="K2608" s="14" t="str">
        <v/>
      </c>
      <c r="L2608" s="14" t="str">
        <v/>
      </c>
      <c r="O2608" s="14" t="str">
        <v/>
      </c>
      <c r="P2608" s="14" t="str">
        <f ca="1"/>
        <v>Low Cap</v>
      </c>
    </row>
    <row r="2609" spans="11:16">
      <c r="K2609" s="14" t="str">
        <v/>
      </c>
      <c r="L2609" s="14" t="str">
        <v/>
      </c>
      <c r="O2609" s="14" t="str">
        <v/>
      </c>
      <c r="P2609" s="14" t="str">
        <f ca="1"/>
        <v>Low Cap</v>
      </c>
    </row>
    <row r="2610" spans="11:16">
      <c r="K2610" s="14" t="str">
        <v/>
      </c>
      <c r="L2610" s="14" t="str">
        <v/>
      </c>
      <c r="O2610" s="14" t="str">
        <v/>
      </c>
      <c r="P2610" s="14" t="str">
        <f ca="1"/>
        <v>Low Cap</v>
      </c>
    </row>
    <row r="2611" spans="11:16">
      <c r="K2611" s="14" t="str">
        <v/>
      </c>
      <c r="L2611" s="14" t="str">
        <v/>
      </c>
      <c r="O2611" s="14" t="str">
        <v/>
      </c>
      <c r="P2611" s="14" t="str">
        <f ca="1"/>
        <v>Low Cap</v>
      </c>
    </row>
    <row r="2612" spans="11:16">
      <c r="K2612" s="14" t="str">
        <v/>
      </c>
      <c r="L2612" s="14" t="str">
        <v/>
      </c>
      <c r="O2612" s="14" t="str">
        <v/>
      </c>
      <c r="P2612" s="14" t="str">
        <f ca="1"/>
        <v>Low Cap</v>
      </c>
    </row>
    <row r="2613" spans="11:16">
      <c r="K2613" s="14" t="str">
        <v/>
      </c>
      <c r="L2613" s="14" t="str">
        <v/>
      </c>
      <c r="O2613" s="14" t="str">
        <v/>
      </c>
      <c r="P2613" s="14" t="str">
        <f ca="1"/>
        <v>Low Cap</v>
      </c>
    </row>
    <row r="2614" spans="11:16">
      <c r="K2614" s="14" t="str">
        <v/>
      </c>
      <c r="L2614" s="14" t="str">
        <v/>
      </c>
      <c r="O2614" s="14" t="str">
        <v/>
      </c>
      <c r="P2614" s="14" t="str">
        <f ca="1"/>
        <v>Low Cap</v>
      </c>
    </row>
    <row r="2615" spans="11:16">
      <c r="K2615" s="14" t="str">
        <v/>
      </c>
      <c r="L2615" s="14" t="str">
        <v/>
      </c>
      <c r="O2615" s="14" t="str">
        <v/>
      </c>
      <c r="P2615" s="14" t="str">
        <f ca="1"/>
        <v>Low Cap</v>
      </c>
    </row>
    <row r="2616" spans="11:16">
      <c r="K2616" s="14" t="str">
        <v/>
      </c>
      <c r="L2616" s="14" t="str">
        <v/>
      </c>
      <c r="O2616" s="14" t="str">
        <v/>
      </c>
      <c r="P2616" s="14" t="str">
        <f ca="1"/>
        <v>Low Cap</v>
      </c>
    </row>
    <row r="2617" spans="11:16">
      <c r="K2617" s="14" t="str">
        <v/>
      </c>
      <c r="L2617" s="14" t="str">
        <v/>
      </c>
      <c r="O2617" s="14" t="str">
        <v/>
      </c>
      <c r="P2617" s="14" t="str">
        <f ca="1"/>
        <v>Low Cap</v>
      </c>
    </row>
    <row r="2618" spans="11:16">
      <c r="K2618" s="14" t="str">
        <v/>
      </c>
      <c r="L2618" s="14" t="str">
        <v/>
      </c>
      <c r="O2618" s="14" t="str">
        <v/>
      </c>
      <c r="P2618" s="14" t="str">
        <f ca="1"/>
        <v>Low Cap</v>
      </c>
    </row>
    <row r="2619" spans="11:16">
      <c r="K2619" s="14" t="str">
        <v/>
      </c>
      <c r="L2619" s="14" t="str">
        <v/>
      </c>
      <c r="O2619" s="14" t="str">
        <v/>
      </c>
      <c r="P2619" s="14" t="str">
        <f ca="1"/>
        <v>Low Cap</v>
      </c>
    </row>
    <row r="2620" spans="11:16">
      <c r="K2620" s="14" t="str">
        <v/>
      </c>
      <c r="L2620" s="14" t="str">
        <v/>
      </c>
      <c r="O2620" s="14" t="str">
        <v/>
      </c>
      <c r="P2620" s="14" t="str">
        <f ca="1"/>
        <v>Low Cap</v>
      </c>
    </row>
    <row r="2621" spans="11:16">
      <c r="K2621" s="14" t="str">
        <v/>
      </c>
      <c r="L2621" s="14" t="str">
        <v/>
      </c>
      <c r="O2621" s="14" t="str">
        <v/>
      </c>
      <c r="P2621" s="14" t="str">
        <f ca="1"/>
        <v>Low Cap</v>
      </c>
    </row>
    <row r="2622" spans="11:16">
      <c r="K2622" s="14" t="str">
        <v/>
      </c>
      <c r="L2622" s="14" t="str">
        <v/>
      </c>
      <c r="O2622" s="14" t="str">
        <v/>
      </c>
      <c r="P2622" s="14" t="str">
        <f ca="1"/>
        <v>Low Cap</v>
      </c>
    </row>
    <row r="2623" spans="11:16">
      <c r="K2623" s="14" t="str">
        <v/>
      </c>
      <c r="L2623" s="14" t="str">
        <v/>
      </c>
      <c r="O2623" s="14" t="str">
        <v/>
      </c>
      <c r="P2623" s="14" t="str">
        <f ca="1"/>
        <v>Low Cap</v>
      </c>
    </row>
    <row r="2624" spans="11:16">
      <c r="K2624" s="14" t="str">
        <v/>
      </c>
      <c r="L2624" s="14" t="str">
        <v/>
      </c>
      <c r="O2624" s="14" t="str">
        <v/>
      </c>
      <c r="P2624" s="14" t="str">
        <f ca="1"/>
        <v>Low Cap</v>
      </c>
    </row>
    <row r="2625" spans="11:16">
      <c r="K2625" s="14" t="str">
        <v/>
      </c>
      <c r="L2625" s="14" t="str">
        <v/>
      </c>
      <c r="O2625" s="14" t="str">
        <v/>
      </c>
      <c r="P2625" s="14" t="str">
        <f ca="1"/>
        <v>Low Cap</v>
      </c>
    </row>
    <row r="2626" spans="11:16">
      <c r="K2626" s="14" t="str">
        <v/>
      </c>
      <c r="L2626" s="14" t="str">
        <v/>
      </c>
      <c r="O2626" s="14" t="str">
        <v/>
      </c>
      <c r="P2626" s="14" t="str">
        <f ca="1"/>
        <v>Low Cap</v>
      </c>
    </row>
    <row r="2627" spans="11:16">
      <c r="K2627" s="14" t="str">
        <v/>
      </c>
      <c r="L2627" s="14" t="str">
        <v/>
      </c>
      <c r="O2627" s="14" t="str">
        <v/>
      </c>
      <c r="P2627" s="14" t="str">
        <f ca="1"/>
        <v>Low Cap</v>
      </c>
    </row>
    <row r="2628" spans="11:16">
      <c r="K2628" s="14" t="str">
        <v/>
      </c>
      <c r="L2628" s="14" t="str">
        <v/>
      </c>
      <c r="O2628" s="14" t="str">
        <v/>
      </c>
      <c r="P2628" s="14" t="str">
        <f ca="1"/>
        <v>Low Cap</v>
      </c>
    </row>
    <row r="2629" spans="11:16">
      <c r="K2629" s="14" t="str">
        <v/>
      </c>
      <c r="L2629" s="14" t="str">
        <v/>
      </c>
      <c r="O2629" s="14" t="str">
        <v/>
      </c>
      <c r="P2629" s="14" t="str">
        <f ca="1"/>
        <v>Low Cap</v>
      </c>
    </row>
    <row r="2630" spans="11:16">
      <c r="K2630" s="14" t="str">
        <v/>
      </c>
      <c r="L2630" s="14" t="str">
        <v/>
      </c>
      <c r="O2630" s="14" t="str">
        <v/>
      </c>
      <c r="P2630" s="14" t="str">
        <f ca="1"/>
        <v>Low Cap</v>
      </c>
    </row>
    <row r="2631" spans="11:16">
      <c r="K2631" s="14" t="str">
        <v/>
      </c>
      <c r="L2631" s="14" t="str">
        <v/>
      </c>
      <c r="O2631" s="14" t="str">
        <v/>
      </c>
      <c r="P2631" s="14" t="str">
        <f ca="1"/>
        <v>Low Cap</v>
      </c>
    </row>
    <row r="2632" spans="11:16">
      <c r="K2632" s="14" t="str">
        <v/>
      </c>
      <c r="L2632" s="14" t="str">
        <v/>
      </c>
      <c r="O2632" s="14" t="str">
        <v/>
      </c>
      <c r="P2632" s="14" t="str">
        <f ca="1"/>
        <v>Low Cap</v>
      </c>
    </row>
    <row r="2633" spans="11:16">
      <c r="K2633" s="14" t="str">
        <v/>
      </c>
      <c r="L2633" s="14" t="str">
        <v/>
      </c>
      <c r="O2633" s="14" t="str">
        <v/>
      </c>
      <c r="P2633" s="14" t="str">
        <f ca="1"/>
        <v>Low Cap</v>
      </c>
    </row>
    <row r="2634" spans="11:16">
      <c r="K2634" s="14" t="str">
        <v/>
      </c>
      <c r="L2634" s="14" t="str">
        <v/>
      </c>
      <c r="O2634" s="14" t="str">
        <v/>
      </c>
      <c r="P2634" s="14" t="str">
        <f ca="1"/>
        <v>Low Cap</v>
      </c>
    </row>
    <row r="2635" spans="11:16">
      <c r="K2635" s="14" t="str">
        <v/>
      </c>
      <c r="L2635" s="14" t="str">
        <v/>
      </c>
      <c r="O2635" s="14" t="str">
        <v/>
      </c>
      <c r="P2635" s="14" t="str">
        <f ca="1"/>
        <v>Low Cap</v>
      </c>
    </row>
    <row r="2636" spans="11:16">
      <c r="K2636" s="14" t="str">
        <v/>
      </c>
      <c r="L2636" s="14" t="str">
        <v/>
      </c>
      <c r="O2636" s="14" t="str">
        <v/>
      </c>
      <c r="P2636" s="14" t="str">
        <f ca="1"/>
        <v>Low Cap</v>
      </c>
    </row>
    <row r="2637" spans="11:16">
      <c r="K2637" s="14" t="str">
        <v/>
      </c>
      <c r="L2637" s="14" t="str">
        <v/>
      </c>
      <c r="O2637" s="14" t="str">
        <v/>
      </c>
      <c r="P2637" s="14" t="str">
        <f ca="1"/>
        <v>Low Cap</v>
      </c>
    </row>
    <row r="2638" spans="11:16">
      <c r="K2638" s="14" t="str">
        <v/>
      </c>
      <c r="L2638" s="14" t="str">
        <v/>
      </c>
      <c r="O2638" s="14" t="str">
        <v/>
      </c>
      <c r="P2638" s="14" t="str">
        <f ca="1"/>
        <v>Low Cap</v>
      </c>
    </row>
    <row r="2639" spans="11:16">
      <c r="K2639" s="14" t="str">
        <v/>
      </c>
      <c r="L2639" s="14" t="str">
        <v/>
      </c>
      <c r="O2639" s="14" t="str">
        <v/>
      </c>
      <c r="P2639" s="14" t="str">
        <f ca="1"/>
        <v>Low Cap</v>
      </c>
    </row>
    <row r="2640" spans="11:16">
      <c r="K2640" s="14" t="str">
        <v/>
      </c>
      <c r="L2640" s="14" t="str">
        <v/>
      </c>
      <c r="O2640" s="14" t="str">
        <v/>
      </c>
      <c r="P2640" s="14" t="str">
        <f ca="1"/>
        <v>Low Cap</v>
      </c>
    </row>
    <row r="2641" spans="11:16">
      <c r="K2641" s="14" t="str">
        <v/>
      </c>
      <c r="L2641" s="14" t="str">
        <v/>
      </c>
      <c r="O2641" s="14" t="str">
        <v/>
      </c>
      <c r="P2641" s="14" t="str">
        <f ca="1"/>
        <v>Low Cap</v>
      </c>
    </row>
    <row r="2642" spans="11:16">
      <c r="K2642" s="14" t="str">
        <v/>
      </c>
      <c r="L2642" s="14" t="str">
        <v/>
      </c>
      <c r="O2642" s="14" t="str">
        <v/>
      </c>
      <c r="P2642" s="14" t="str">
        <f ca="1"/>
        <v>Low Cap</v>
      </c>
    </row>
    <row r="2643" spans="11:16">
      <c r="K2643" s="14" t="str">
        <v/>
      </c>
      <c r="L2643" s="14" t="str">
        <v/>
      </c>
      <c r="O2643" s="14" t="str">
        <v/>
      </c>
      <c r="P2643" s="14" t="str">
        <f ca="1"/>
        <v>Low Cap</v>
      </c>
    </row>
    <row r="2644" spans="11:16">
      <c r="K2644" s="14" t="str">
        <v/>
      </c>
      <c r="L2644" s="14" t="str">
        <v/>
      </c>
      <c r="O2644" s="14" t="str">
        <v/>
      </c>
      <c r="P2644" s="14" t="str">
        <f ca="1"/>
        <v>Low Cap</v>
      </c>
    </row>
    <row r="2645" spans="11:16">
      <c r="K2645" s="14" t="str">
        <v/>
      </c>
      <c r="L2645" s="14" t="str">
        <v/>
      </c>
      <c r="O2645" s="14" t="str">
        <v/>
      </c>
      <c r="P2645" s="14" t="str">
        <f ca="1"/>
        <v>Low Cap</v>
      </c>
    </row>
    <row r="2646" spans="11:16">
      <c r="K2646" s="14" t="str">
        <v/>
      </c>
      <c r="L2646" s="14" t="str">
        <v/>
      </c>
      <c r="O2646" s="14" t="str">
        <v/>
      </c>
      <c r="P2646" s="14" t="str">
        <f ca="1"/>
        <v>Low Cap</v>
      </c>
    </row>
    <row r="2647" spans="11:16">
      <c r="K2647" s="14" t="str">
        <v/>
      </c>
      <c r="L2647" s="14" t="str">
        <v/>
      </c>
      <c r="O2647" s="14" t="str">
        <v/>
      </c>
      <c r="P2647" s="14" t="str">
        <f ca="1"/>
        <v>Low Cap</v>
      </c>
    </row>
    <row r="2648" spans="11:16">
      <c r="K2648" s="14" t="str">
        <v/>
      </c>
      <c r="L2648" s="14" t="str">
        <v/>
      </c>
      <c r="O2648" s="14" t="str">
        <v/>
      </c>
      <c r="P2648" s="14" t="str">
        <f ca="1"/>
        <v>Low Cap</v>
      </c>
    </row>
    <row r="2649" spans="11:16">
      <c r="K2649" s="14" t="str">
        <v/>
      </c>
      <c r="L2649" s="14" t="str">
        <v/>
      </c>
      <c r="O2649" s="14" t="str">
        <v/>
      </c>
      <c r="P2649" s="14" t="str">
        <f ca="1"/>
        <v>Low Cap</v>
      </c>
    </row>
    <row r="2650" spans="11:16">
      <c r="K2650" s="14" t="str">
        <v/>
      </c>
      <c r="L2650" s="14" t="str">
        <v/>
      </c>
      <c r="O2650" s="14" t="str">
        <v/>
      </c>
      <c r="P2650" s="14" t="str">
        <f ca="1"/>
        <v>Low Cap</v>
      </c>
    </row>
    <row r="2651" spans="11:16">
      <c r="K2651" s="14" t="str">
        <v/>
      </c>
      <c r="L2651" s="14" t="str">
        <v/>
      </c>
      <c r="O2651" s="14" t="str">
        <v/>
      </c>
      <c r="P2651" s="14" t="str">
        <f ca="1"/>
        <v>Low Cap</v>
      </c>
    </row>
    <row r="2652" spans="11:16">
      <c r="K2652" s="14" t="str">
        <v/>
      </c>
      <c r="L2652" s="14" t="str">
        <v/>
      </c>
      <c r="O2652" s="14" t="str">
        <v/>
      </c>
      <c r="P2652" s="14" t="str">
        <f ca="1"/>
        <v>Low Cap</v>
      </c>
    </row>
    <row r="2653" spans="11:16">
      <c r="K2653" s="14" t="str">
        <v/>
      </c>
      <c r="L2653" s="14" t="str">
        <v/>
      </c>
      <c r="O2653" s="14" t="str">
        <v/>
      </c>
      <c r="P2653" s="14" t="str">
        <f ca="1"/>
        <v>Low Cap</v>
      </c>
    </row>
    <row r="2654" spans="11:16">
      <c r="K2654" s="14" t="str">
        <v/>
      </c>
      <c r="L2654" s="14" t="str">
        <v/>
      </c>
      <c r="O2654" s="14" t="str">
        <v/>
      </c>
      <c r="P2654" s="14" t="str">
        <f ca="1"/>
        <v>Low Cap</v>
      </c>
    </row>
    <row r="2655" spans="11:16">
      <c r="K2655" s="14" t="str">
        <v/>
      </c>
      <c r="L2655" s="14" t="str">
        <v/>
      </c>
      <c r="O2655" s="14" t="str">
        <v/>
      </c>
      <c r="P2655" s="14" t="str">
        <f ca="1"/>
        <v>Low Cap</v>
      </c>
    </row>
    <row r="2656" spans="11:16">
      <c r="K2656" s="14" t="str">
        <v/>
      </c>
      <c r="L2656" s="14" t="str">
        <v/>
      </c>
      <c r="O2656" s="14" t="str">
        <v/>
      </c>
      <c r="P2656" s="14" t="str">
        <f ca="1"/>
        <v>Low Cap</v>
      </c>
    </row>
    <row r="2657" spans="11:16">
      <c r="K2657" s="14" t="str">
        <v/>
      </c>
      <c r="L2657" s="14" t="str">
        <v/>
      </c>
      <c r="O2657" s="14" t="str">
        <v/>
      </c>
      <c r="P2657" s="14" t="str">
        <f ca="1"/>
        <v>Low Cap</v>
      </c>
    </row>
    <row r="2658" spans="11:16">
      <c r="K2658" s="14" t="str">
        <v/>
      </c>
      <c r="L2658" s="14" t="str">
        <v/>
      </c>
      <c r="O2658" s="14" t="str">
        <v/>
      </c>
      <c r="P2658" s="14" t="str">
        <f ca="1"/>
        <v>Low Cap</v>
      </c>
    </row>
    <row r="2659" spans="11:16">
      <c r="K2659" s="14" t="str">
        <v/>
      </c>
      <c r="L2659" s="14" t="str">
        <v/>
      </c>
      <c r="O2659" s="14" t="str">
        <v/>
      </c>
      <c r="P2659" s="14" t="str">
        <f ca="1"/>
        <v>Low Cap</v>
      </c>
    </row>
    <row r="2660" spans="11:16">
      <c r="K2660" s="14" t="str">
        <v/>
      </c>
      <c r="L2660" s="14" t="str">
        <v/>
      </c>
      <c r="O2660" s="14" t="str">
        <v/>
      </c>
      <c r="P2660" s="14" t="str">
        <f ca="1"/>
        <v>Low Cap</v>
      </c>
    </row>
    <row r="2661" spans="11:16">
      <c r="K2661" s="14" t="str">
        <v/>
      </c>
      <c r="L2661" s="14" t="str">
        <v/>
      </c>
      <c r="O2661" s="14" t="str">
        <v/>
      </c>
      <c r="P2661" s="14" t="str">
        <f ca="1"/>
        <v>Low Cap</v>
      </c>
    </row>
    <row r="2662" spans="11:16">
      <c r="K2662" s="14" t="str">
        <v/>
      </c>
      <c r="L2662" s="14" t="str">
        <v/>
      </c>
      <c r="O2662" s="14" t="str">
        <v/>
      </c>
      <c r="P2662" s="14" t="str">
        <f ca="1"/>
        <v>Low Cap</v>
      </c>
    </row>
    <row r="2663" spans="11:16">
      <c r="K2663" s="14" t="str">
        <v/>
      </c>
      <c r="L2663" s="14" t="str">
        <v/>
      </c>
      <c r="O2663" s="14" t="str">
        <v/>
      </c>
      <c r="P2663" s="14" t="str">
        <f ca="1"/>
        <v>Low Cap</v>
      </c>
    </row>
    <row r="2664" spans="11:16">
      <c r="K2664" s="14" t="str">
        <v/>
      </c>
      <c r="L2664" s="14" t="str">
        <v/>
      </c>
      <c r="O2664" s="14" t="str">
        <v/>
      </c>
      <c r="P2664" s="14" t="str">
        <f ca="1"/>
        <v>Low Cap</v>
      </c>
    </row>
    <row r="2665" spans="11:16">
      <c r="K2665" s="14" t="str">
        <v/>
      </c>
      <c r="L2665" s="14" t="str">
        <v/>
      </c>
      <c r="O2665" s="14" t="str">
        <v/>
      </c>
      <c r="P2665" s="14" t="str">
        <f ca="1"/>
        <v>Low Cap</v>
      </c>
    </row>
    <row r="2666" spans="11:16">
      <c r="K2666" s="14" t="str">
        <v/>
      </c>
      <c r="L2666" s="14" t="str">
        <v/>
      </c>
      <c r="O2666" s="14" t="str">
        <v/>
      </c>
      <c r="P2666" s="14" t="str">
        <f ca="1"/>
        <v>Low Cap</v>
      </c>
    </row>
    <row r="2667" spans="11:16">
      <c r="K2667" s="14" t="str">
        <v/>
      </c>
      <c r="L2667" s="14" t="str">
        <v/>
      </c>
      <c r="O2667" s="14" t="str">
        <v/>
      </c>
      <c r="P2667" s="14" t="str">
        <f ca="1"/>
        <v>Low Cap</v>
      </c>
    </row>
    <row r="2668" spans="11:16">
      <c r="K2668" s="14" t="str">
        <v/>
      </c>
      <c r="L2668" s="14" t="str">
        <v/>
      </c>
      <c r="O2668" s="14" t="str">
        <v/>
      </c>
      <c r="P2668" s="14" t="str">
        <f ca="1"/>
        <v>Low Cap</v>
      </c>
    </row>
    <row r="2669" spans="11:16">
      <c r="K2669" s="14" t="str">
        <v/>
      </c>
      <c r="L2669" s="14" t="str">
        <v/>
      </c>
      <c r="O2669" s="14" t="str">
        <v/>
      </c>
      <c r="P2669" s="14" t="str">
        <f ca="1"/>
        <v>Low Cap</v>
      </c>
    </row>
    <row r="2670" spans="11:16">
      <c r="K2670" s="14" t="str">
        <v/>
      </c>
      <c r="L2670" s="14" t="str">
        <v/>
      </c>
      <c r="O2670" s="14" t="str">
        <v/>
      </c>
      <c r="P2670" s="14" t="str">
        <f ca="1"/>
        <v>Low Cap</v>
      </c>
    </row>
    <row r="2671" spans="11:16">
      <c r="K2671" s="14" t="str">
        <v/>
      </c>
      <c r="L2671" s="14" t="str">
        <v/>
      </c>
      <c r="O2671" s="14" t="str">
        <v/>
      </c>
      <c r="P2671" s="14" t="str">
        <f ca="1"/>
        <v>Low Cap</v>
      </c>
    </row>
    <row r="2672" spans="11:16">
      <c r="K2672" s="14" t="str">
        <v/>
      </c>
      <c r="L2672" s="14" t="str">
        <v/>
      </c>
      <c r="O2672" s="14" t="str">
        <v/>
      </c>
      <c r="P2672" s="14" t="str">
        <f ca="1"/>
        <v>Low Cap</v>
      </c>
    </row>
    <row r="2673" spans="11:16">
      <c r="K2673" s="14" t="str">
        <v/>
      </c>
      <c r="L2673" s="14" t="str">
        <v/>
      </c>
      <c r="O2673" s="14" t="str">
        <v/>
      </c>
      <c r="P2673" s="14" t="str">
        <f ca="1"/>
        <v>Low Cap</v>
      </c>
    </row>
    <row r="2674" spans="11:16">
      <c r="K2674" s="14" t="str">
        <v/>
      </c>
      <c r="L2674" s="14" t="str">
        <v/>
      </c>
      <c r="O2674" s="14" t="str">
        <v/>
      </c>
      <c r="P2674" s="14" t="str">
        <f ca="1"/>
        <v>Low Cap</v>
      </c>
    </row>
    <row r="2675" spans="11:16">
      <c r="K2675" s="14" t="str">
        <v/>
      </c>
      <c r="L2675" s="14" t="str">
        <v/>
      </c>
      <c r="O2675" s="14" t="str">
        <v/>
      </c>
      <c r="P2675" s="14" t="str">
        <f ca="1"/>
        <v>Low Cap</v>
      </c>
    </row>
    <row r="2676" spans="11:16">
      <c r="K2676" s="14" t="str">
        <v/>
      </c>
      <c r="L2676" s="14" t="str">
        <v/>
      </c>
      <c r="O2676" s="14" t="str">
        <v/>
      </c>
      <c r="P2676" s="14" t="str">
        <f ca="1"/>
        <v>Low Cap</v>
      </c>
    </row>
    <row r="2677" spans="11:16">
      <c r="K2677" s="14" t="str">
        <v/>
      </c>
      <c r="L2677" s="14" t="str">
        <v/>
      </c>
      <c r="O2677" s="14" t="str">
        <v/>
      </c>
      <c r="P2677" s="14" t="str">
        <f ca="1"/>
        <v>Low Cap</v>
      </c>
    </row>
    <row r="2678" spans="11:16">
      <c r="K2678" s="14" t="str">
        <v/>
      </c>
      <c r="L2678" s="14" t="str">
        <v/>
      </c>
      <c r="O2678" s="14" t="str">
        <v/>
      </c>
      <c r="P2678" s="14" t="str">
        <f ca="1"/>
        <v>Low Cap</v>
      </c>
    </row>
    <row r="2679" spans="11:16">
      <c r="K2679" s="14" t="str">
        <v/>
      </c>
      <c r="L2679" s="14" t="str">
        <v/>
      </c>
      <c r="O2679" s="14" t="str">
        <v/>
      </c>
      <c r="P2679" s="14" t="str">
        <f ca="1"/>
        <v>Low Cap</v>
      </c>
    </row>
    <row r="2680" spans="11:16">
      <c r="K2680" s="14" t="str">
        <v/>
      </c>
      <c r="L2680" s="14" t="str">
        <v/>
      </c>
      <c r="O2680" s="14" t="str">
        <v/>
      </c>
      <c r="P2680" s="14" t="str">
        <f ca="1"/>
        <v>Low Cap</v>
      </c>
    </row>
    <row r="2681" spans="11:16">
      <c r="K2681" s="14" t="str">
        <v/>
      </c>
      <c r="L2681" s="14" t="str">
        <v/>
      </c>
      <c r="O2681" s="14" t="str">
        <v/>
      </c>
      <c r="P2681" s="14" t="str">
        <f ca="1"/>
        <v>Low Cap</v>
      </c>
    </row>
    <row r="2682" spans="11:16">
      <c r="K2682" s="14" t="str">
        <v/>
      </c>
      <c r="L2682" s="14" t="str">
        <v/>
      </c>
      <c r="O2682" s="14" t="str">
        <v/>
      </c>
      <c r="P2682" s="14" t="str">
        <f ca="1"/>
        <v>Low Cap</v>
      </c>
    </row>
    <row r="2683" spans="11:16">
      <c r="K2683" s="14" t="str">
        <v/>
      </c>
      <c r="L2683" s="14" t="str">
        <v/>
      </c>
      <c r="O2683" s="14" t="str">
        <v/>
      </c>
      <c r="P2683" s="14" t="str">
        <f ca="1"/>
        <v>Low Cap</v>
      </c>
    </row>
    <row r="2684" spans="11:16">
      <c r="K2684" s="14" t="str">
        <v/>
      </c>
      <c r="L2684" s="14" t="str">
        <v/>
      </c>
      <c r="O2684" s="14" t="str">
        <v/>
      </c>
      <c r="P2684" s="14" t="str">
        <f ca="1"/>
        <v>Low Cap</v>
      </c>
    </row>
    <row r="2685" spans="11:16">
      <c r="K2685" s="14" t="str">
        <v/>
      </c>
      <c r="L2685" s="14" t="str">
        <v/>
      </c>
      <c r="O2685" s="14" t="str">
        <v/>
      </c>
      <c r="P2685" s="14" t="str">
        <f ca="1"/>
        <v>Low Cap</v>
      </c>
    </row>
    <row r="2686" spans="11:16">
      <c r="K2686" s="14" t="str">
        <v/>
      </c>
      <c r="L2686" s="14" t="str">
        <v/>
      </c>
      <c r="O2686" s="14" t="str">
        <v/>
      </c>
      <c r="P2686" s="14" t="str">
        <f ca="1"/>
        <v>Low Cap</v>
      </c>
    </row>
    <row r="2687" spans="11:16">
      <c r="K2687" s="14" t="str">
        <v/>
      </c>
      <c r="L2687" s="14" t="str">
        <v/>
      </c>
      <c r="O2687" s="14" t="str">
        <v/>
      </c>
      <c r="P2687" s="14" t="str">
        <f ca="1"/>
        <v>Low Cap</v>
      </c>
    </row>
    <row r="2688" spans="11:16">
      <c r="K2688" s="14" t="str">
        <v/>
      </c>
      <c r="L2688" s="14" t="str">
        <v/>
      </c>
      <c r="O2688" s="14" t="str">
        <v/>
      </c>
      <c r="P2688" s="14" t="str">
        <f ca="1"/>
        <v>Low Cap</v>
      </c>
    </row>
    <row r="2689" spans="11:16">
      <c r="K2689" s="14" t="str">
        <v/>
      </c>
      <c r="L2689" s="14" t="str">
        <v/>
      </c>
      <c r="O2689" s="14" t="str">
        <v/>
      </c>
      <c r="P2689" s="14" t="str">
        <f ca="1"/>
        <v>Low Cap</v>
      </c>
    </row>
    <row r="2690" spans="11:16">
      <c r="K2690" s="14" t="str">
        <v/>
      </c>
      <c r="L2690" s="14" t="str">
        <v/>
      </c>
      <c r="O2690" s="14" t="str">
        <v/>
      </c>
      <c r="P2690" s="14" t="str">
        <f ca="1"/>
        <v>Low Cap</v>
      </c>
    </row>
    <row r="2691" spans="11:16">
      <c r="K2691" s="14" t="str">
        <v/>
      </c>
      <c r="L2691" s="14" t="str">
        <v/>
      </c>
      <c r="O2691" s="14" t="str">
        <v/>
      </c>
      <c r="P2691" s="14" t="str">
        <f ca="1"/>
        <v>Low Cap</v>
      </c>
    </row>
    <row r="2692" spans="11:16">
      <c r="K2692" s="14" t="str">
        <v/>
      </c>
      <c r="L2692" s="14" t="str">
        <v/>
      </c>
      <c r="O2692" s="14" t="str">
        <v/>
      </c>
      <c r="P2692" s="14" t="str">
        <f ca="1"/>
        <v>Low Cap</v>
      </c>
    </row>
    <row r="2693" spans="11:16">
      <c r="K2693" s="14" t="str">
        <v/>
      </c>
      <c r="L2693" s="14" t="str">
        <v/>
      </c>
      <c r="O2693" s="14" t="str">
        <v/>
      </c>
      <c r="P2693" s="14" t="str">
        <f ca="1"/>
        <v>Low Cap</v>
      </c>
    </row>
    <row r="2694" spans="11:16">
      <c r="K2694" s="14" t="str">
        <v/>
      </c>
      <c r="L2694" s="14" t="str">
        <v/>
      </c>
      <c r="O2694" s="14" t="str">
        <v/>
      </c>
      <c r="P2694" s="14" t="str">
        <f ca="1"/>
        <v>Low Cap</v>
      </c>
    </row>
    <row r="2695" spans="11:16">
      <c r="K2695" s="14" t="str">
        <v/>
      </c>
      <c r="L2695" s="14" t="str">
        <v/>
      </c>
      <c r="O2695" s="14" t="str">
        <v/>
      </c>
      <c r="P2695" s="14" t="str">
        <f ca="1"/>
        <v>Low Cap</v>
      </c>
    </row>
    <row r="2696" spans="11:16">
      <c r="K2696" s="14" t="str">
        <v/>
      </c>
      <c r="L2696" s="14" t="str">
        <v/>
      </c>
      <c r="O2696" s="14" t="str">
        <v/>
      </c>
      <c r="P2696" s="14" t="str">
        <f ca="1"/>
        <v>Low Cap</v>
      </c>
    </row>
    <row r="2697" spans="11:16">
      <c r="K2697" s="14" t="str">
        <v/>
      </c>
      <c r="L2697" s="14" t="str">
        <v/>
      </c>
      <c r="O2697" s="14" t="str">
        <v/>
      </c>
      <c r="P2697" s="14" t="str">
        <f ca="1"/>
        <v>Low Cap</v>
      </c>
    </row>
    <row r="2698" spans="11:16">
      <c r="K2698" s="14" t="str">
        <v/>
      </c>
      <c r="L2698" s="14" t="str">
        <v/>
      </c>
      <c r="O2698" s="14" t="str">
        <v/>
      </c>
      <c r="P2698" s="14" t="str">
        <f ca="1"/>
        <v>Low Cap</v>
      </c>
    </row>
    <row r="2699" spans="11:16">
      <c r="K2699" s="14" t="str">
        <v/>
      </c>
      <c r="L2699" s="14" t="str">
        <v/>
      </c>
      <c r="O2699" s="14" t="str">
        <v/>
      </c>
      <c r="P2699" s="14" t="str">
        <f ca="1"/>
        <v>Low Cap</v>
      </c>
    </row>
    <row r="2700" spans="11:16">
      <c r="K2700" s="14" t="str">
        <v/>
      </c>
      <c r="L2700" s="14" t="str">
        <v/>
      </c>
      <c r="O2700" s="14" t="str">
        <v/>
      </c>
      <c r="P2700" s="14" t="str">
        <f ca="1"/>
        <v>Low Cap</v>
      </c>
    </row>
    <row r="2701" spans="11:16">
      <c r="K2701" s="14" t="str">
        <v/>
      </c>
      <c r="L2701" s="14" t="str">
        <v/>
      </c>
      <c r="O2701" s="14" t="str">
        <v/>
      </c>
      <c r="P2701" s="14" t="str">
        <f ca="1"/>
        <v>Low Cap</v>
      </c>
    </row>
    <row r="2702" spans="11:16">
      <c r="K2702" s="14" t="str">
        <v/>
      </c>
      <c r="L2702" s="14" t="str">
        <v/>
      </c>
      <c r="O2702" s="14" t="str">
        <v/>
      </c>
      <c r="P2702" s="14" t="str">
        <f ca="1"/>
        <v>Low Cap</v>
      </c>
    </row>
    <row r="2703" spans="11:16">
      <c r="K2703" s="14" t="str">
        <v/>
      </c>
      <c r="L2703" s="14" t="str">
        <v/>
      </c>
      <c r="O2703" s="14" t="str">
        <v/>
      </c>
      <c r="P2703" s="14" t="str">
        <f ca="1"/>
        <v>Low Cap</v>
      </c>
    </row>
    <row r="2704" spans="11:16">
      <c r="K2704" s="14" t="str">
        <v/>
      </c>
      <c r="L2704" s="14" t="str">
        <v/>
      </c>
      <c r="O2704" s="14" t="str">
        <v/>
      </c>
      <c r="P2704" s="14" t="str">
        <f ca="1"/>
        <v>Low Cap</v>
      </c>
    </row>
    <row r="2705" spans="11:16">
      <c r="K2705" s="14" t="str">
        <v/>
      </c>
      <c r="L2705" s="14" t="str">
        <v/>
      </c>
      <c r="O2705" s="14" t="str">
        <v/>
      </c>
      <c r="P2705" s="14" t="str">
        <f ca="1"/>
        <v>Low Cap</v>
      </c>
    </row>
    <row r="2706" spans="11:16">
      <c r="K2706" s="14" t="str">
        <v/>
      </c>
      <c r="L2706" s="14" t="str">
        <v/>
      </c>
      <c r="O2706" s="14" t="str">
        <v/>
      </c>
      <c r="P2706" s="14" t="str">
        <f ca="1"/>
        <v>Low Cap</v>
      </c>
    </row>
    <row r="2707" spans="11:16">
      <c r="K2707" s="14" t="str">
        <v/>
      </c>
      <c r="L2707" s="14" t="str">
        <v/>
      </c>
      <c r="O2707" s="14" t="str">
        <v/>
      </c>
      <c r="P2707" s="14" t="str">
        <f ca="1"/>
        <v>Low Cap</v>
      </c>
    </row>
    <row r="2708" spans="11:16">
      <c r="K2708" s="14" t="str">
        <v/>
      </c>
      <c r="L2708" s="14" t="str">
        <v/>
      </c>
      <c r="O2708" s="14" t="str">
        <v/>
      </c>
      <c r="P2708" s="14" t="str">
        <f ca="1"/>
        <v>Low Cap</v>
      </c>
    </row>
    <row r="2709" spans="11:16">
      <c r="K2709" s="14" t="str">
        <v/>
      </c>
      <c r="L2709" s="14" t="str">
        <v/>
      </c>
      <c r="O2709" s="14" t="str">
        <v/>
      </c>
      <c r="P2709" s="14" t="str">
        <f ca="1"/>
        <v>Low Cap</v>
      </c>
    </row>
    <row r="2710" spans="11:16">
      <c r="K2710" s="14" t="str">
        <v/>
      </c>
      <c r="L2710" s="14" t="str">
        <v/>
      </c>
      <c r="O2710" s="14" t="str">
        <v/>
      </c>
      <c r="P2710" s="14" t="str">
        <f ca="1"/>
        <v>Low Cap</v>
      </c>
    </row>
    <row r="2711" spans="11:16">
      <c r="K2711" s="14" t="str">
        <v/>
      </c>
      <c r="L2711" s="14" t="str">
        <v/>
      </c>
      <c r="O2711" s="14" t="str">
        <v/>
      </c>
      <c r="P2711" s="14" t="str">
        <f ca="1"/>
        <v>Low Cap</v>
      </c>
    </row>
    <row r="2712" spans="11:16">
      <c r="K2712" s="14" t="str">
        <v/>
      </c>
      <c r="L2712" s="14" t="str">
        <v/>
      </c>
      <c r="O2712" s="14" t="str">
        <v/>
      </c>
      <c r="P2712" s="14" t="str">
        <f ca="1"/>
        <v>Low Cap</v>
      </c>
    </row>
    <row r="2713" spans="11:16">
      <c r="K2713" s="14" t="str">
        <v/>
      </c>
      <c r="L2713" s="14" t="str">
        <v/>
      </c>
      <c r="O2713" s="14" t="str">
        <v/>
      </c>
      <c r="P2713" s="14" t="str">
        <f ca="1"/>
        <v>Low Cap</v>
      </c>
    </row>
    <row r="2714" spans="11:16">
      <c r="K2714" s="14" t="str">
        <v/>
      </c>
      <c r="L2714" s="14" t="str">
        <v/>
      </c>
      <c r="O2714" s="14" t="str">
        <v/>
      </c>
      <c r="P2714" s="14" t="str">
        <f ca="1"/>
        <v>Low Cap</v>
      </c>
    </row>
    <row r="2715" spans="11:16">
      <c r="K2715" s="14" t="str">
        <v/>
      </c>
      <c r="L2715" s="14" t="str">
        <v/>
      </c>
      <c r="O2715" s="14" t="str">
        <v/>
      </c>
      <c r="P2715" s="14" t="str">
        <f ca="1"/>
        <v>Low Cap</v>
      </c>
    </row>
    <row r="2716" spans="11:16">
      <c r="K2716" s="14" t="str">
        <v/>
      </c>
      <c r="L2716" s="14" t="str">
        <v/>
      </c>
      <c r="O2716" s="14" t="str">
        <v/>
      </c>
      <c r="P2716" s="14" t="str">
        <f ca="1"/>
        <v>Low Cap</v>
      </c>
    </row>
    <row r="2717" spans="11:16">
      <c r="K2717" s="14" t="str">
        <v/>
      </c>
      <c r="L2717" s="14" t="str">
        <v/>
      </c>
      <c r="O2717" s="14" t="str">
        <v/>
      </c>
      <c r="P2717" s="14" t="str">
        <f ca="1"/>
        <v>Low Cap</v>
      </c>
    </row>
    <row r="2718" spans="11:16">
      <c r="K2718" s="14" t="str">
        <v/>
      </c>
      <c r="L2718" s="14" t="str">
        <v/>
      </c>
      <c r="O2718" s="14" t="str">
        <v/>
      </c>
      <c r="P2718" s="14" t="str">
        <f ca="1"/>
        <v>Low Cap</v>
      </c>
    </row>
    <row r="2719" spans="11:16">
      <c r="K2719" s="14" t="str">
        <v/>
      </c>
      <c r="L2719" s="14" t="str">
        <v/>
      </c>
      <c r="O2719" s="14" t="str">
        <v/>
      </c>
      <c r="P2719" s="14" t="str">
        <f ca="1"/>
        <v>Low Cap</v>
      </c>
    </row>
    <row r="2720" spans="11:16">
      <c r="K2720" s="14" t="str">
        <v/>
      </c>
      <c r="L2720" s="14" t="str">
        <v/>
      </c>
      <c r="O2720" s="14" t="str">
        <v/>
      </c>
      <c r="P2720" s="14" t="str">
        <f ca="1"/>
        <v>Low Cap</v>
      </c>
    </row>
    <row r="2721" spans="11:16">
      <c r="K2721" s="14" t="str">
        <v/>
      </c>
      <c r="L2721" s="14" t="str">
        <v/>
      </c>
      <c r="O2721" s="14" t="str">
        <v/>
      </c>
      <c r="P2721" s="14" t="str">
        <f ca="1"/>
        <v>Low Cap</v>
      </c>
    </row>
    <row r="2722" spans="11:16">
      <c r="K2722" s="14" t="str">
        <v/>
      </c>
      <c r="L2722" s="14" t="str">
        <v/>
      </c>
      <c r="O2722" s="14" t="str">
        <v/>
      </c>
      <c r="P2722" s="14" t="str">
        <f ca="1"/>
        <v>Low Cap</v>
      </c>
    </row>
    <row r="2723" spans="11:16">
      <c r="K2723" s="14" t="str">
        <v/>
      </c>
      <c r="L2723" s="14" t="str">
        <v/>
      </c>
      <c r="O2723" s="14" t="str">
        <v/>
      </c>
      <c r="P2723" s="14" t="str">
        <f ca="1"/>
        <v>Low Cap</v>
      </c>
    </row>
    <row r="2724" spans="11:16">
      <c r="K2724" s="14" t="str">
        <v/>
      </c>
      <c r="L2724" s="14" t="str">
        <v/>
      </c>
      <c r="O2724" s="14" t="str">
        <v/>
      </c>
      <c r="P2724" s="14" t="str">
        <f ca="1"/>
        <v>Low Cap</v>
      </c>
    </row>
    <row r="2725" spans="11:16">
      <c r="K2725" s="14" t="str">
        <v/>
      </c>
      <c r="L2725" s="14" t="str">
        <v/>
      </c>
      <c r="O2725" s="14" t="str">
        <v/>
      </c>
      <c r="P2725" s="14" t="str">
        <f ca="1"/>
        <v>Low Cap</v>
      </c>
    </row>
    <row r="2726" spans="11:16">
      <c r="K2726" s="14" t="str">
        <v/>
      </c>
      <c r="L2726" s="14" t="str">
        <v/>
      </c>
      <c r="O2726" s="14" t="str">
        <v/>
      </c>
      <c r="P2726" s="14" t="str">
        <f ca="1"/>
        <v>Low Cap</v>
      </c>
    </row>
    <row r="2727" spans="11:16">
      <c r="K2727" s="14" t="str">
        <v/>
      </c>
      <c r="L2727" s="14" t="str">
        <v/>
      </c>
      <c r="O2727" s="14" t="str">
        <v/>
      </c>
      <c r="P2727" s="14" t="str">
        <f ca="1"/>
        <v>Low Cap</v>
      </c>
    </row>
    <row r="2728" spans="11:16">
      <c r="K2728" s="14" t="str">
        <v/>
      </c>
      <c r="L2728" s="14" t="str">
        <v/>
      </c>
      <c r="O2728" s="14" t="str">
        <v/>
      </c>
      <c r="P2728" s="14" t="str">
        <f ca="1"/>
        <v>Low Cap</v>
      </c>
    </row>
    <row r="2729" spans="11:16">
      <c r="K2729" s="14" t="str">
        <v/>
      </c>
      <c r="L2729" s="14" t="str">
        <v/>
      </c>
      <c r="O2729" s="14" t="str">
        <v/>
      </c>
      <c r="P2729" s="14" t="str">
        <f ca="1"/>
        <v>Low Cap</v>
      </c>
    </row>
    <row r="2730" spans="11:16">
      <c r="K2730" s="14" t="str">
        <v/>
      </c>
      <c r="L2730" s="14" t="str">
        <v/>
      </c>
      <c r="O2730" s="14" t="str">
        <v/>
      </c>
      <c r="P2730" s="14" t="str">
        <f ca="1"/>
        <v>Low Cap</v>
      </c>
    </row>
    <row r="2731" spans="11:16">
      <c r="K2731" s="14" t="str">
        <v/>
      </c>
      <c r="L2731" s="14" t="str">
        <v/>
      </c>
      <c r="O2731" s="14" t="str">
        <v/>
      </c>
      <c r="P2731" s="14" t="str">
        <f ca="1"/>
        <v>Low Cap</v>
      </c>
    </row>
    <row r="2732" spans="11:16">
      <c r="K2732" s="14" t="str">
        <v/>
      </c>
      <c r="L2732" s="14" t="str">
        <v/>
      </c>
      <c r="O2732" s="14" t="str">
        <v/>
      </c>
      <c r="P2732" s="14" t="str">
        <f ca="1"/>
        <v>Low Cap</v>
      </c>
    </row>
    <row r="2733" spans="11:16">
      <c r="K2733" s="14" t="str">
        <v/>
      </c>
      <c r="L2733" s="14" t="str">
        <v/>
      </c>
      <c r="O2733" s="14" t="str">
        <v/>
      </c>
      <c r="P2733" s="14" t="str">
        <f ca="1"/>
        <v>Low Cap</v>
      </c>
    </row>
    <row r="2734" spans="11:16">
      <c r="K2734" s="14" t="str">
        <v/>
      </c>
      <c r="L2734" s="14" t="str">
        <v/>
      </c>
      <c r="O2734" s="14" t="str">
        <v/>
      </c>
      <c r="P2734" s="14" t="str">
        <f ca="1"/>
        <v>Low Cap</v>
      </c>
    </row>
    <row r="2735" spans="11:16">
      <c r="K2735" s="14" t="str">
        <v/>
      </c>
      <c r="L2735" s="14" t="str">
        <v/>
      </c>
      <c r="O2735" s="14" t="str">
        <v/>
      </c>
      <c r="P2735" s="14" t="str">
        <f ca="1"/>
        <v>Low Cap</v>
      </c>
    </row>
    <row r="2736" spans="11:16">
      <c r="K2736" s="14" t="str">
        <v/>
      </c>
      <c r="L2736" s="14" t="str">
        <v/>
      </c>
      <c r="O2736" s="14" t="str">
        <v/>
      </c>
      <c r="P2736" s="14" t="str">
        <f ca="1"/>
        <v>Low Cap</v>
      </c>
    </row>
    <row r="2737" spans="11:16">
      <c r="K2737" s="14" t="str">
        <v/>
      </c>
      <c r="L2737" s="14" t="str">
        <v/>
      </c>
      <c r="O2737" s="14" t="str">
        <v/>
      </c>
      <c r="P2737" s="14" t="str">
        <f ca="1"/>
        <v>Low Cap</v>
      </c>
    </row>
    <row r="2738" spans="11:16">
      <c r="K2738" s="14" t="str">
        <v/>
      </c>
      <c r="L2738" s="14" t="str">
        <v/>
      </c>
      <c r="O2738" s="14" t="str">
        <v/>
      </c>
      <c r="P2738" s="14" t="str">
        <f ca="1"/>
        <v>Low Cap</v>
      </c>
    </row>
    <row r="2739" spans="11:16">
      <c r="K2739" s="14" t="str">
        <v/>
      </c>
      <c r="L2739" s="14" t="str">
        <v/>
      </c>
      <c r="O2739" s="14" t="str">
        <v/>
      </c>
      <c r="P2739" s="14" t="str">
        <f ca="1"/>
        <v>Low Cap</v>
      </c>
    </row>
    <row r="2740" spans="11:16">
      <c r="K2740" s="14" t="str">
        <v/>
      </c>
      <c r="L2740" s="14" t="str">
        <v/>
      </c>
      <c r="O2740" s="14" t="str">
        <v/>
      </c>
      <c r="P2740" s="14" t="str">
        <f ca="1"/>
        <v>Low Cap</v>
      </c>
    </row>
    <row r="2741" spans="11:16">
      <c r="K2741" s="14" t="str">
        <v/>
      </c>
      <c r="L2741" s="14" t="str">
        <v/>
      </c>
      <c r="O2741" s="14" t="str">
        <v/>
      </c>
      <c r="P2741" s="14" t="str">
        <f ca="1"/>
        <v>Low Cap</v>
      </c>
    </row>
    <row r="2742" spans="11:16">
      <c r="K2742" s="14" t="str">
        <v/>
      </c>
      <c r="L2742" s="14" t="str">
        <v/>
      </c>
      <c r="O2742" s="14" t="str">
        <v/>
      </c>
      <c r="P2742" s="14" t="str">
        <f ca="1"/>
        <v>Low Cap</v>
      </c>
    </row>
    <row r="2743" spans="11:16">
      <c r="K2743" s="14" t="str">
        <v/>
      </c>
      <c r="L2743" s="14" t="str">
        <v/>
      </c>
      <c r="O2743" s="14" t="str">
        <v/>
      </c>
      <c r="P2743" s="14" t="str">
        <f ca="1"/>
        <v>Low Cap</v>
      </c>
    </row>
    <row r="2744" spans="11:16">
      <c r="K2744" s="14" t="str">
        <v/>
      </c>
      <c r="L2744" s="14" t="str">
        <v/>
      </c>
      <c r="O2744" s="14" t="str">
        <v/>
      </c>
      <c r="P2744" s="14" t="str">
        <f ca="1"/>
        <v>Low Cap</v>
      </c>
    </row>
    <row r="2745" spans="11:16">
      <c r="K2745" s="14" t="str">
        <v/>
      </c>
      <c r="L2745" s="14" t="str">
        <v/>
      </c>
      <c r="O2745" s="14" t="str">
        <v/>
      </c>
      <c r="P2745" s="14" t="str">
        <f ca="1"/>
        <v>Low Cap</v>
      </c>
    </row>
    <row r="2746" spans="11:16">
      <c r="K2746" s="14" t="str">
        <v/>
      </c>
      <c r="L2746" s="14" t="str">
        <v/>
      </c>
      <c r="O2746" s="14" t="str">
        <v/>
      </c>
      <c r="P2746" s="14" t="str">
        <f ca="1"/>
        <v>Low Cap</v>
      </c>
    </row>
    <row r="2747" spans="11:16">
      <c r="K2747" s="14" t="str">
        <v/>
      </c>
      <c r="L2747" s="14" t="str">
        <v/>
      </c>
      <c r="O2747" s="14" t="str">
        <v/>
      </c>
      <c r="P2747" s="14" t="str">
        <f ca="1"/>
        <v>Low Cap</v>
      </c>
    </row>
    <row r="2748" spans="11:16">
      <c r="K2748" s="14" t="str">
        <v/>
      </c>
      <c r="L2748" s="14" t="str">
        <v/>
      </c>
      <c r="O2748" s="14" t="str">
        <v/>
      </c>
      <c r="P2748" s="14" t="str">
        <f ca="1"/>
        <v>Low Cap</v>
      </c>
    </row>
    <row r="2749" spans="11:16">
      <c r="K2749" s="14" t="str">
        <v/>
      </c>
      <c r="L2749" s="14" t="str">
        <v/>
      </c>
      <c r="O2749" s="14" t="str">
        <v/>
      </c>
      <c r="P2749" s="14" t="str">
        <f ca="1"/>
        <v>Low Cap</v>
      </c>
    </row>
    <row r="2750" spans="11:16">
      <c r="K2750" s="14" t="str">
        <v/>
      </c>
      <c r="L2750" s="14" t="str">
        <v/>
      </c>
      <c r="O2750" s="14" t="str">
        <v/>
      </c>
      <c r="P2750" s="14" t="str">
        <f ca="1"/>
        <v>Low Cap</v>
      </c>
    </row>
    <row r="2751" spans="11:16">
      <c r="K2751" s="14" t="str">
        <v/>
      </c>
      <c r="L2751" s="14" t="str">
        <v/>
      </c>
      <c r="O2751" s="14" t="str">
        <v/>
      </c>
      <c r="P2751" s="14" t="str">
        <f ca="1"/>
        <v>Low Cap</v>
      </c>
    </row>
    <row r="2752" spans="11:16">
      <c r="K2752" s="14" t="str">
        <v/>
      </c>
      <c r="L2752" s="14" t="str">
        <v/>
      </c>
      <c r="O2752" s="14" t="str">
        <v/>
      </c>
      <c r="P2752" s="14" t="str">
        <f ca="1"/>
        <v>Low Cap</v>
      </c>
    </row>
    <row r="2753" spans="11:16">
      <c r="K2753" s="14" t="str">
        <v/>
      </c>
      <c r="L2753" s="14" t="str">
        <v/>
      </c>
      <c r="O2753" s="14" t="str">
        <v/>
      </c>
      <c r="P2753" s="14" t="str">
        <f ca="1"/>
        <v>Low Cap</v>
      </c>
    </row>
    <row r="2754" spans="11:16">
      <c r="K2754" s="14" t="str">
        <v/>
      </c>
      <c r="L2754" s="14" t="str">
        <v/>
      </c>
      <c r="O2754" s="14" t="str">
        <v/>
      </c>
      <c r="P2754" s="14" t="str">
        <f ca="1"/>
        <v>Low Cap</v>
      </c>
    </row>
    <row r="2755" spans="11:16">
      <c r="K2755" s="14" t="str">
        <v/>
      </c>
      <c r="L2755" s="14" t="str">
        <v/>
      </c>
      <c r="O2755" s="14" t="str">
        <v/>
      </c>
      <c r="P2755" s="14" t="str">
        <f ca="1"/>
        <v>Low Cap</v>
      </c>
    </row>
    <row r="2756" spans="11:16">
      <c r="K2756" s="14" t="str">
        <v/>
      </c>
      <c r="L2756" s="14" t="str">
        <v/>
      </c>
      <c r="O2756" s="14" t="str">
        <v/>
      </c>
      <c r="P2756" s="14" t="str">
        <f ca="1"/>
        <v>Low Cap</v>
      </c>
    </row>
    <row r="2757" spans="11:16">
      <c r="K2757" s="14" t="str">
        <v/>
      </c>
      <c r="L2757" s="14" t="str">
        <v/>
      </c>
      <c r="O2757" s="14" t="str">
        <v/>
      </c>
      <c r="P2757" s="14" t="str">
        <f ca="1"/>
        <v>Low Cap</v>
      </c>
    </row>
    <row r="2758" spans="11:16">
      <c r="K2758" s="14" t="str">
        <v/>
      </c>
      <c r="L2758" s="14" t="str">
        <v/>
      </c>
      <c r="O2758" s="14" t="str">
        <v/>
      </c>
      <c r="P2758" s="14" t="str">
        <f ca="1"/>
        <v>Low Cap</v>
      </c>
    </row>
    <row r="2759" spans="11:16">
      <c r="K2759" s="14" t="str">
        <v/>
      </c>
      <c r="L2759" s="14" t="str">
        <v/>
      </c>
      <c r="O2759" s="14" t="str">
        <v/>
      </c>
      <c r="P2759" s="14" t="str">
        <f ca="1"/>
        <v>Low Cap</v>
      </c>
    </row>
    <row r="2760" spans="11:16">
      <c r="K2760" s="14" t="str">
        <v/>
      </c>
      <c r="L2760" s="14" t="str">
        <v/>
      </c>
      <c r="O2760" s="14" t="str">
        <v/>
      </c>
      <c r="P2760" s="14" t="str">
        <f ca="1"/>
        <v>Low Cap</v>
      </c>
    </row>
    <row r="2761" spans="11:16">
      <c r="K2761" s="14" t="str">
        <v/>
      </c>
      <c r="L2761" s="14" t="str">
        <v/>
      </c>
      <c r="O2761" s="14" t="str">
        <v/>
      </c>
      <c r="P2761" s="14" t="str">
        <f ca="1"/>
        <v>Low Cap</v>
      </c>
    </row>
    <row r="2762" spans="11:16">
      <c r="K2762" s="14" t="str">
        <v/>
      </c>
      <c r="L2762" s="14" t="str">
        <v/>
      </c>
      <c r="O2762" s="14" t="str">
        <v/>
      </c>
      <c r="P2762" s="14" t="str">
        <f ca="1"/>
        <v>Low Cap</v>
      </c>
    </row>
    <row r="2763" spans="11:16">
      <c r="K2763" s="14" t="str">
        <v/>
      </c>
      <c r="L2763" s="14" t="str">
        <v/>
      </c>
      <c r="O2763" s="14" t="str">
        <v/>
      </c>
      <c r="P2763" s="14" t="str">
        <f ca="1"/>
        <v>Low Cap</v>
      </c>
    </row>
    <row r="2764" spans="11:16">
      <c r="K2764" s="14" t="str">
        <v/>
      </c>
      <c r="L2764" s="14" t="str">
        <v/>
      </c>
      <c r="O2764" s="14" t="str">
        <v/>
      </c>
      <c r="P2764" s="14" t="str">
        <f ca="1"/>
        <v>Low Cap</v>
      </c>
    </row>
    <row r="2765" spans="11:16">
      <c r="K2765" s="14" t="str">
        <v/>
      </c>
      <c r="L2765" s="14" t="str">
        <v/>
      </c>
      <c r="O2765" s="14" t="str">
        <v/>
      </c>
      <c r="P2765" s="14" t="str">
        <f ca="1"/>
        <v>Low Cap</v>
      </c>
    </row>
    <row r="2766" spans="11:16">
      <c r="K2766" s="14" t="str">
        <v/>
      </c>
      <c r="L2766" s="14" t="str">
        <v/>
      </c>
      <c r="O2766" s="14" t="str">
        <v/>
      </c>
      <c r="P2766" s="14" t="str">
        <f ca="1"/>
        <v>Low Cap</v>
      </c>
    </row>
    <row r="2767" spans="11:16">
      <c r="K2767" s="14" t="str">
        <v/>
      </c>
      <c r="L2767" s="14" t="str">
        <v/>
      </c>
      <c r="O2767" s="14" t="str">
        <v/>
      </c>
      <c r="P2767" s="14" t="str">
        <f ca="1"/>
        <v>Low Cap</v>
      </c>
    </row>
    <row r="2768" spans="11:16">
      <c r="K2768" s="14" t="str">
        <v/>
      </c>
      <c r="L2768" s="14" t="str">
        <v/>
      </c>
      <c r="O2768" s="14" t="str">
        <v/>
      </c>
      <c r="P2768" s="14" t="str">
        <f ca="1"/>
        <v>Low Cap</v>
      </c>
    </row>
    <row r="2769" spans="11:16">
      <c r="K2769" s="14" t="str">
        <v/>
      </c>
      <c r="L2769" s="14" t="str">
        <v/>
      </c>
      <c r="O2769" s="14" t="str">
        <v/>
      </c>
      <c r="P2769" s="14" t="str">
        <f ca="1"/>
        <v>Low Cap</v>
      </c>
    </row>
    <row r="2770" spans="11:16">
      <c r="K2770" s="14" t="str">
        <v/>
      </c>
      <c r="L2770" s="14" t="str">
        <v/>
      </c>
      <c r="O2770" s="14" t="str">
        <v/>
      </c>
      <c r="P2770" s="14" t="str">
        <f ca="1"/>
        <v>Low Cap</v>
      </c>
    </row>
    <row r="2771" spans="11:16">
      <c r="K2771" s="14" t="str">
        <v/>
      </c>
      <c r="L2771" s="14" t="str">
        <v/>
      </c>
      <c r="O2771" s="14" t="str">
        <v/>
      </c>
      <c r="P2771" s="14" t="str">
        <f ca="1"/>
        <v>Low Cap</v>
      </c>
    </row>
    <row r="2772" spans="11:16">
      <c r="K2772" s="14" t="str">
        <v/>
      </c>
      <c r="L2772" s="14" t="str">
        <v/>
      </c>
      <c r="O2772" s="14" t="str">
        <v/>
      </c>
      <c r="P2772" s="14" t="str">
        <f ca="1"/>
        <v>Low Cap</v>
      </c>
    </row>
    <row r="2773" spans="11:16">
      <c r="K2773" s="14" t="str">
        <v/>
      </c>
      <c r="L2773" s="14" t="str">
        <v/>
      </c>
      <c r="O2773" s="14" t="str">
        <v/>
      </c>
      <c r="P2773" s="14" t="str">
        <f ca="1"/>
        <v>Low Cap</v>
      </c>
    </row>
    <row r="2774" spans="11:16">
      <c r="K2774" s="14" t="str">
        <v/>
      </c>
      <c r="L2774" s="14" t="str">
        <v/>
      </c>
      <c r="O2774" s="14" t="str">
        <v/>
      </c>
      <c r="P2774" s="14" t="str">
        <f ca="1"/>
        <v>Low Cap</v>
      </c>
    </row>
    <row r="2775" spans="11:16">
      <c r="K2775" s="14" t="str">
        <v/>
      </c>
      <c r="L2775" s="14" t="str">
        <v/>
      </c>
      <c r="O2775" s="14" t="str">
        <v/>
      </c>
      <c r="P2775" s="14" t="str">
        <f ca="1"/>
        <v>Low Cap</v>
      </c>
    </row>
    <row r="2776" spans="11:16">
      <c r="K2776" s="14" t="str">
        <v/>
      </c>
      <c r="L2776" s="14" t="str">
        <v/>
      </c>
      <c r="O2776" s="14" t="str">
        <v/>
      </c>
      <c r="P2776" s="14" t="str">
        <f ca="1"/>
        <v>Low Cap</v>
      </c>
    </row>
    <row r="2777" spans="11:16">
      <c r="K2777" s="14" t="str">
        <v/>
      </c>
      <c r="L2777" s="14" t="str">
        <v/>
      </c>
      <c r="O2777" s="14" t="str">
        <v/>
      </c>
      <c r="P2777" s="14" t="str">
        <f ca="1"/>
        <v>Low Cap</v>
      </c>
    </row>
    <row r="2778" spans="11:16">
      <c r="K2778" s="14" t="str">
        <v/>
      </c>
      <c r="L2778" s="14" t="str">
        <v/>
      </c>
      <c r="O2778" s="14" t="str">
        <v/>
      </c>
      <c r="P2778" s="14" t="str">
        <f ca="1"/>
        <v>Low Cap</v>
      </c>
    </row>
    <row r="2779" spans="11:16">
      <c r="K2779" s="14" t="str">
        <v/>
      </c>
      <c r="L2779" s="14" t="str">
        <v/>
      </c>
      <c r="O2779" s="14" t="str">
        <v/>
      </c>
      <c r="P2779" s="14" t="str">
        <f ca="1"/>
        <v>Low Cap</v>
      </c>
    </row>
    <row r="2780" spans="11:16">
      <c r="K2780" s="14" t="str">
        <v/>
      </c>
      <c r="L2780" s="14" t="str">
        <v/>
      </c>
      <c r="O2780" s="14" t="str">
        <v/>
      </c>
      <c r="P2780" s="14" t="str">
        <f ca="1"/>
        <v>Low Cap</v>
      </c>
    </row>
    <row r="2781" spans="11:16">
      <c r="K2781" s="14" t="str">
        <v/>
      </c>
      <c r="L2781" s="14" t="str">
        <v/>
      </c>
      <c r="O2781" s="14" t="str">
        <v/>
      </c>
      <c r="P2781" s="14" t="str">
        <f ca="1"/>
        <v>Low Cap</v>
      </c>
    </row>
    <row r="2782" spans="11:16">
      <c r="K2782" s="14" t="str">
        <v/>
      </c>
      <c r="L2782" s="14" t="str">
        <v/>
      </c>
      <c r="O2782" s="14" t="str">
        <v/>
      </c>
      <c r="P2782" s="14" t="str">
        <f ca="1"/>
        <v>Low Cap</v>
      </c>
    </row>
    <row r="2783" spans="11:16">
      <c r="K2783" s="14" t="str">
        <v/>
      </c>
      <c r="L2783" s="14" t="str">
        <v/>
      </c>
      <c r="O2783" s="14" t="str">
        <v/>
      </c>
      <c r="P2783" s="14" t="str">
        <f ca="1"/>
        <v>Low Cap</v>
      </c>
    </row>
    <row r="2784" spans="11:16">
      <c r="K2784" s="14" t="str">
        <v/>
      </c>
      <c r="L2784" s="14" t="str">
        <v/>
      </c>
      <c r="O2784" s="14" t="str">
        <v/>
      </c>
      <c r="P2784" s="14" t="str">
        <f ca="1"/>
        <v>Low Cap</v>
      </c>
    </row>
    <row r="2785" spans="11:16">
      <c r="K2785" s="14" t="str">
        <v/>
      </c>
      <c r="L2785" s="14" t="str">
        <v/>
      </c>
      <c r="O2785" s="14" t="str">
        <v/>
      </c>
      <c r="P2785" s="14" t="str">
        <f ca="1"/>
        <v>Low Cap</v>
      </c>
    </row>
    <row r="2786" spans="11:16">
      <c r="K2786" s="14" t="str">
        <v/>
      </c>
      <c r="L2786" s="14" t="str">
        <v/>
      </c>
      <c r="O2786" s="14" t="str">
        <v/>
      </c>
      <c r="P2786" s="14" t="str">
        <f ca="1"/>
        <v>Low Cap</v>
      </c>
    </row>
    <row r="2787" spans="11:16">
      <c r="K2787" s="14" t="str">
        <v/>
      </c>
      <c r="L2787" s="14" t="str">
        <v/>
      </c>
      <c r="O2787" s="14" t="str">
        <v/>
      </c>
      <c r="P2787" s="14" t="str">
        <f ca="1"/>
        <v>Low Cap</v>
      </c>
    </row>
    <row r="2788" spans="11:16">
      <c r="K2788" s="14" t="str">
        <v/>
      </c>
      <c r="L2788" s="14" t="str">
        <v/>
      </c>
      <c r="O2788" s="14" t="str">
        <v/>
      </c>
      <c r="P2788" s="14" t="str">
        <f ca="1"/>
        <v>Low Cap</v>
      </c>
    </row>
    <row r="2789" spans="11:16">
      <c r="K2789" s="14" t="str">
        <v/>
      </c>
      <c r="L2789" s="14" t="str">
        <v/>
      </c>
      <c r="O2789" s="14" t="str">
        <v/>
      </c>
      <c r="P2789" s="14" t="str">
        <f ca="1"/>
        <v>Low Cap</v>
      </c>
    </row>
    <row r="2790" spans="11:16">
      <c r="K2790" s="14" t="str">
        <v/>
      </c>
      <c r="L2790" s="14" t="str">
        <v/>
      </c>
      <c r="O2790" s="14" t="str">
        <v/>
      </c>
      <c r="P2790" s="14" t="str">
        <f ca="1"/>
        <v>Low Cap</v>
      </c>
    </row>
    <row r="2791" spans="11:16">
      <c r="K2791" s="14" t="str">
        <v/>
      </c>
      <c r="L2791" s="14" t="str">
        <v/>
      </c>
      <c r="O2791" s="14" t="str">
        <v/>
      </c>
      <c r="P2791" s="14" t="str">
        <f ca="1"/>
        <v>Low Cap</v>
      </c>
    </row>
    <row r="2792" spans="11:16">
      <c r="K2792" s="14" t="str">
        <v/>
      </c>
      <c r="L2792" s="14" t="str">
        <v/>
      </c>
      <c r="O2792" s="14" t="str">
        <v/>
      </c>
      <c r="P2792" s="14" t="str">
        <f ca="1"/>
        <v>Low Cap</v>
      </c>
    </row>
    <row r="2793" spans="11:16">
      <c r="K2793" s="14" t="str">
        <v/>
      </c>
      <c r="L2793" s="14" t="str">
        <v/>
      </c>
      <c r="O2793" s="14" t="str">
        <v/>
      </c>
      <c r="P2793" s="14" t="str">
        <f ca="1"/>
        <v>Low Cap</v>
      </c>
    </row>
    <row r="2794" spans="11:16">
      <c r="K2794" s="14" t="str">
        <v/>
      </c>
      <c r="L2794" s="14" t="str">
        <v/>
      </c>
      <c r="O2794" s="14" t="str">
        <v/>
      </c>
      <c r="P2794" s="14" t="str">
        <f ca="1"/>
        <v>Low Cap</v>
      </c>
    </row>
    <row r="2795" spans="11:16">
      <c r="K2795" s="14" t="str">
        <v/>
      </c>
      <c r="L2795" s="14" t="str">
        <v/>
      </c>
      <c r="O2795" s="14" t="str">
        <v/>
      </c>
      <c r="P2795" s="14" t="str">
        <f ca="1"/>
        <v>Low Cap</v>
      </c>
    </row>
    <row r="2796" spans="11:16">
      <c r="K2796" s="14" t="str">
        <v/>
      </c>
      <c r="L2796" s="14" t="str">
        <v/>
      </c>
      <c r="O2796" s="14" t="str">
        <v/>
      </c>
      <c r="P2796" s="14" t="str">
        <f ca="1"/>
        <v>Low Cap</v>
      </c>
    </row>
    <row r="2797" spans="11:16">
      <c r="K2797" s="14" t="str">
        <v/>
      </c>
      <c r="L2797" s="14" t="str">
        <v/>
      </c>
      <c r="O2797" s="14" t="str">
        <v/>
      </c>
      <c r="P2797" s="14" t="str">
        <f ca="1"/>
        <v>Low Cap</v>
      </c>
    </row>
    <row r="2798" spans="11:16">
      <c r="K2798" s="14" t="str">
        <v/>
      </c>
      <c r="L2798" s="14" t="str">
        <v/>
      </c>
      <c r="O2798" s="14" t="str">
        <v/>
      </c>
      <c r="P2798" s="14" t="str">
        <f ca="1"/>
        <v>Low Cap</v>
      </c>
    </row>
    <row r="2799" spans="11:16">
      <c r="K2799" s="14" t="str">
        <v/>
      </c>
      <c r="L2799" s="14" t="str">
        <v/>
      </c>
      <c r="O2799" s="14" t="str">
        <v/>
      </c>
      <c r="P2799" s="14" t="str">
        <f ca="1"/>
        <v>Low Cap</v>
      </c>
    </row>
    <row r="2800" spans="11:16">
      <c r="K2800" s="14" t="str">
        <v/>
      </c>
      <c r="L2800" s="14" t="str">
        <v/>
      </c>
      <c r="O2800" s="14" t="str">
        <v/>
      </c>
      <c r="P2800" s="14" t="str">
        <f ca="1"/>
        <v>Low Cap</v>
      </c>
    </row>
    <row r="2801" spans="11:16">
      <c r="K2801" s="14" t="str">
        <v/>
      </c>
      <c r="L2801" s="14" t="str">
        <v/>
      </c>
      <c r="O2801" s="14" t="str">
        <v/>
      </c>
      <c r="P2801" s="14" t="str">
        <f ca="1"/>
        <v>Low Cap</v>
      </c>
    </row>
    <row r="2802" spans="11:16">
      <c r="K2802" s="14" t="str">
        <v/>
      </c>
      <c r="L2802" s="14" t="str">
        <v/>
      </c>
      <c r="O2802" s="14" t="str">
        <v/>
      </c>
      <c r="P2802" s="14" t="str">
        <f ca="1"/>
        <v>Low Cap</v>
      </c>
    </row>
    <row r="2803" spans="11:16">
      <c r="K2803" s="14" t="str">
        <v/>
      </c>
      <c r="L2803" s="14" t="str">
        <v/>
      </c>
      <c r="O2803" s="14" t="str">
        <v/>
      </c>
      <c r="P2803" s="14" t="str">
        <f ca="1"/>
        <v>Low Cap</v>
      </c>
    </row>
    <row r="2804" spans="11:16">
      <c r="K2804" s="14" t="str">
        <v/>
      </c>
      <c r="L2804" s="14" t="str">
        <v/>
      </c>
      <c r="O2804" s="14" t="str">
        <v/>
      </c>
      <c r="P2804" s="14" t="str">
        <f ca="1"/>
        <v>Low Cap</v>
      </c>
    </row>
    <row r="2805" spans="11:16">
      <c r="K2805" s="14" t="str">
        <v/>
      </c>
      <c r="L2805" s="14" t="str">
        <v/>
      </c>
      <c r="O2805" s="14" t="str">
        <v/>
      </c>
      <c r="P2805" s="14" t="str">
        <f ca="1"/>
        <v>Low Cap</v>
      </c>
    </row>
    <row r="2806" spans="11:16">
      <c r="K2806" s="14" t="str">
        <v/>
      </c>
      <c r="L2806" s="14" t="str">
        <v/>
      </c>
      <c r="O2806" s="14" t="str">
        <v/>
      </c>
      <c r="P2806" s="14" t="str">
        <f ca="1"/>
        <v>Low Cap</v>
      </c>
    </row>
    <row r="2807" spans="11:16">
      <c r="K2807" s="14" t="str">
        <v/>
      </c>
      <c r="L2807" s="14" t="str">
        <v/>
      </c>
      <c r="O2807" s="14" t="str">
        <v/>
      </c>
      <c r="P2807" s="14" t="str">
        <f ca="1"/>
        <v>Low Cap</v>
      </c>
    </row>
    <row r="2808" spans="11:16">
      <c r="K2808" s="14" t="str">
        <v/>
      </c>
      <c r="L2808" s="14" t="str">
        <v/>
      </c>
      <c r="O2808" s="14" t="str">
        <v/>
      </c>
      <c r="P2808" s="14" t="str">
        <f ca="1"/>
        <v>Low Cap</v>
      </c>
    </row>
    <row r="2809" spans="11:16">
      <c r="K2809" s="14" t="str">
        <v/>
      </c>
      <c r="L2809" s="14" t="str">
        <v/>
      </c>
      <c r="O2809" s="14" t="str">
        <v/>
      </c>
      <c r="P2809" s="14" t="str">
        <f ca="1"/>
        <v>Low Cap</v>
      </c>
    </row>
    <row r="2810" spans="11:16">
      <c r="K2810" s="14" t="str">
        <v/>
      </c>
      <c r="L2810" s="14" t="str">
        <v/>
      </c>
      <c r="O2810" s="14" t="str">
        <v/>
      </c>
      <c r="P2810" s="14" t="str">
        <f ca="1"/>
        <v>Low Cap</v>
      </c>
    </row>
    <row r="2811" spans="11:16">
      <c r="K2811" s="14" t="str">
        <v/>
      </c>
      <c r="L2811" s="14" t="str">
        <v/>
      </c>
      <c r="O2811" s="14" t="str">
        <v/>
      </c>
      <c r="P2811" s="14" t="str">
        <f ca="1"/>
        <v>Low Cap</v>
      </c>
    </row>
    <row r="2812" spans="11:16">
      <c r="K2812" s="14" t="str">
        <v/>
      </c>
      <c r="L2812" s="14" t="str">
        <v/>
      </c>
      <c r="O2812" s="14" t="str">
        <v/>
      </c>
      <c r="P2812" s="14" t="str">
        <f ca="1"/>
        <v>Low Cap</v>
      </c>
    </row>
    <row r="2813" spans="11:16">
      <c r="K2813" s="14" t="str">
        <v/>
      </c>
      <c r="L2813" s="14" t="str">
        <v/>
      </c>
      <c r="O2813" s="14" t="str">
        <v/>
      </c>
      <c r="P2813" s="14" t="str">
        <f ca="1"/>
        <v>Low Cap</v>
      </c>
    </row>
    <row r="2814" spans="11:16">
      <c r="K2814" s="14" t="str">
        <v/>
      </c>
      <c r="L2814" s="14" t="str">
        <v/>
      </c>
      <c r="O2814" s="14" t="str">
        <v/>
      </c>
      <c r="P2814" s="14" t="str">
        <f ca="1"/>
        <v>Low Cap</v>
      </c>
    </row>
    <row r="2815" spans="11:16">
      <c r="K2815" s="14" t="str">
        <v/>
      </c>
      <c r="L2815" s="14" t="str">
        <v/>
      </c>
      <c r="O2815" s="14" t="str">
        <v/>
      </c>
      <c r="P2815" s="14" t="str">
        <f ca="1"/>
        <v>Low Cap</v>
      </c>
    </row>
    <row r="2816" spans="11:16">
      <c r="K2816" s="14" t="str">
        <v/>
      </c>
      <c r="L2816" s="14" t="str">
        <v/>
      </c>
      <c r="O2816" s="14" t="str">
        <v/>
      </c>
      <c r="P2816" s="14" t="str">
        <f ca="1"/>
        <v>Low Cap</v>
      </c>
    </row>
    <row r="2817" spans="11:16">
      <c r="K2817" s="14" t="str">
        <v/>
      </c>
      <c r="L2817" s="14" t="str">
        <v/>
      </c>
      <c r="O2817" s="14" t="str">
        <v/>
      </c>
      <c r="P2817" s="14" t="str">
        <f ca="1"/>
        <v>Low Cap</v>
      </c>
    </row>
    <row r="2818" spans="11:16">
      <c r="K2818" s="14" t="str">
        <v/>
      </c>
      <c r="L2818" s="14" t="str">
        <v/>
      </c>
      <c r="O2818" s="14" t="str">
        <v/>
      </c>
      <c r="P2818" s="14" t="str">
        <f ca="1"/>
        <v>Low Cap</v>
      </c>
    </row>
    <row r="2819" spans="11:16">
      <c r="K2819" s="14" t="str">
        <v/>
      </c>
      <c r="L2819" s="14" t="str">
        <v/>
      </c>
      <c r="O2819" s="14" t="str">
        <v/>
      </c>
      <c r="P2819" s="14" t="str">
        <f ca="1"/>
        <v>Low Cap</v>
      </c>
    </row>
    <row r="2820" spans="11:16">
      <c r="K2820" s="14" t="str">
        <v/>
      </c>
      <c r="L2820" s="14" t="str">
        <v/>
      </c>
      <c r="O2820" s="14" t="str">
        <v/>
      </c>
      <c r="P2820" s="14" t="str">
        <f ca="1"/>
        <v>Low Cap</v>
      </c>
    </row>
    <row r="2821" spans="11:16">
      <c r="K2821" s="14" t="str">
        <v/>
      </c>
      <c r="L2821" s="14" t="str">
        <v/>
      </c>
      <c r="O2821" s="14" t="str">
        <v/>
      </c>
      <c r="P2821" s="14" t="str">
        <f ca="1"/>
        <v>Low Cap</v>
      </c>
    </row>
    <row r="2822" spans="11:16">
      <c r="K2822" s="14" t="str">
        <v/>
      </c>
      <c r="L2822" s="14" t="str">
        <v/>
      </c>
      <c r="O2822" s="14" t="str">
        <v/>
      </c>
      <c r="P2822" s="14" t="str">
        <f ca="1"/>
        <v>Low Cap</v>
      </c>
    </row>
    <row r="2823" spans="11:16">
      <c r="K2823" s="14" t="str">
        <v/>
      </c>
      <c r="L2823" s="14" t="str">
        <v/>
      </c>
      <c r="O2823" s="14" t="str">
        <v/>
      </c>
      <c r="P2823" s="14" t="str">
        <f ca="1"/>
        <v>Low Cap</v>
      </c>
    </row>
    <row r="2824" spans="11:16">
      <c r="K2824" s="14" t="str">
        <v/>
      </c>
      <c r="L2824" s="14" t="str">
        <v/>
      </c>
      <c r="O2824" s="14" t="str">
        <v/>
      </c>
      <c r="P2824" s="14" t="str">
        <f ca="1"/>
        <v>Low Cap</v>
      </c>
    </row>
    <row r="2825" spans="11:16">
      <c r="K2825" s="14" t="str">
        <v/>
      </c>
      <c r="L2825" s="14" t="str">
        <v/>
      </c>
      <c r="O2825" s="14" t="str">
        <v/>
      </c>
      <c r="P2825" s="14" t="str">
        <f ca="1"/>
        <v>Low Cap</v>
      </c>
    </row>
    <row r="2826" spans="11:16">
      <c r="K2826" s="14" t="str">
        <v/>
      </c>
      <c r="L2826" s="14" t="str">
        <v/>
      </c>
      <c r="O2826" s="14" t="str">
        <v/>
      </c>
      <c r="P2826" s="14" t="str">
        <f ca="1"/>
        <v>Low Cap</v>
      </c>
    </row>
    <row r="2827" spans="11:16">
      <c r="K2827" s="14" t="str">
        <v/>
      </c>
      <c r="L2827" s="14" t="str">
        <v/>
      </c>
      <c r="O2827" s="14" t="str">
        <v/>
      </c>
      <c r="P2827" s="14" t="str">
        <f ca="1"/>
        <v>Low Cap</v>
      </c>
    </row>
    <row r="2828" spans="11:16">
      <c r="K2828" s="14" t="str">
        <v/>
      </c>
      <c r="L2828" s="14" t="str">
        <v/>
      </c>
      <c r="O2828" s="14" t="str">
        <v/>
      </c>
      <c r="P2828" s="14" t="str">
        <f ca="1"/>
        <v>Low Cap</v>
      </c>
    </row>
    <row r="2829" spans="11:16">
      <c r="K2829" s="14" t="str">
        <v/>
      </c>
      <c r="L2829" s="14" t="str">
        <v/>
      </c>
      <c r="O2829" s="14" t="str">
        <v/>
      </c>
      <c r="P2829" s="14" t="str">
        <f ca="1"/>
        <v>Low Cap</v>
      </c>
    </row>
    <row r="2830" spans="11:16">
      <c r="K2830" s="14" t="str">
        <v/>
      </c>
      <c r="L2830" s="14" t="str">
        <v/>
      </c>
      <c r="O2830" s="14" t="str">
        <v/>
      </c>
      <c r="P2830" s="14" t="str">
        <f ca="1"/>
        <v>Low Cap</v>
      </c>
    </row>
    <row r="2831" spans="11:16">
      <c r="K2831" s="14" t="str">
        <v/>
      </c>
      <c r="L2831" s="14" t="str">
        <v/>
      </c>
      <c r="O2831" s="14" t="str">
        <v/>
      </c>
      <c r="P2831" s="14" t="str">
        <f ca="1"/>
        <v>Low Cap</v>
      </c>
    </row>
    <row r="2832" spans="11:16">
      <c r="K2832" s="14" t="str">
        <v/>
      </c>
      <c r="L2832" s="14" t="str">
        <v/>
      </c>
      <c r="O2832" s="14" t="str">
        <v/>
      </c>
      <c r="P2832" s="14" t="str">
        <f ca="1"/>
        <v>Low Cap</v>
      </c>
    </row>
    <row r="2833" spans="11:16">
      <c r="K2833" s="14" t="str">
        <v/>
      </c>
      <c r="L2833" s="14" t="str">
        <v/>
      </c>
      <c r="O2833" s="14" t="str">
        <v/>
      </c>
      <c r="P2833" s="14" t="str">
        <f ca="1"/>
        <v>Low Cap</v>
      </c>
    </row>
    <row r="2834" spans="11:16">
      <c r="K2834" s="14" t="str">
        <v/>
      </c>
      <c r="L2834" s="14" t="str">
        <v/>
      </c>
      <c r="O2834" s="14" t="str">
        <v/>
      </c>
      <c r="P2834" s="14" t="str">
        <f ca="1"/>
        <v>Low Cap</v>
      </c>
    </row>
    <row r="2835" spans="11:16">
      <c r="K2835" s="14" t="str">
        <v/>
      </c>
      <c r="L2835" s="14" t="str">
        <v/>
      </c>
      <c r="O2835" s="14" t="str">
        <v/>
      </c>
      <c r="P2835" s="14" t="str">
        <f ca="1"/>
        <v>Low Cap</v>
      </c>
    </row>
    <row r="2836" spans="11:16">
      <c r="K2836" s="14" t="str">
        <v/>
      </c>
      <c r="L2836" s="14" t="str">
        <v/>
      </c>
      <c r="O2836" s="14" t="str">
        <v/>
      </c>
      <c r="P2836" s="14" t="str">
        <f ca="1"/>
        <v>Low Cap</v>
      </c>
    </row>
    <row r="2837" spans="11:16">
      <c r="K2837" s="14" t="str">
        <v/>
      </c>
      <c r="L2837" s="14" t="str">
        <v/>
      </c>
      <c r="O2837" s="14" t="str">
        <v/>
      </c>
      <c r="P2837" s="14" t="str">
        <f ca="1"/>
        <v>Low Cap</v>
      </c>
    </row>
    <row r="2838" spans="11:16">
      <c r="K2838" s="14" t="str">
        <v/>
      </c>
      <c r="L2838" s="14" t="str">
        <v/>
      </c>
      <c r="O2838" s="14" t="str">
        <v/>
      </c>
      <c r="P2838" s="14" t="str">
        <f ca="1"/>
        <v>Low Cap</v>
      </c>
    </row>
    <row r="2839" spans="11:16">
      <c r="K2839" s="14" t="str">
        <v/>
      </c>
      <c r="L2839" s="14" t="str">
        <v/>
      </c>
      <c r="O2839" s="14" t="str">
        <v/>
      </c>
      <c r="P2839" s="14" t="str">
        <f ca="1"/>
        <v>Low Cap</v>
      </c>
    </row>
    <row r="2840" spans="11:16">
      <c r="K2840" s="14" t="str">
        <v/>
      </c>
      <c r="L2840" s="14" t="str">
        <v/>
      </c>
      <c r="O2840" s="14" t="str">
        <v/>
      </c>
      <c r="P2840" s="14" t="str">
        <f ca="1"/>
        <v>Low Cap</v>
      </c>
    </row>
    <row r="2841" spans="11:16">
      <c r="K2841" s="14" t="str">
        <v/>
      </c>
      <c r="L2841" s="14" t="str">
        <v/>
      </c>
      <c r="O2841" s="14" t="str">
        <v/>
      </c>
      <c r="P2841" s="14" t="str">
        <f ca="1"/>
        <v>Low Cap</v>
      </c>
    </row>
    <row r="2842" spans="11:16">
      <c r="K2842" s="14" t="str">
        <v/>
      </c>
      <c r="L2842" s="14" t="str">
        <v/>
      </c>
      <c r="O2842" s="14" t="str">
        <v/>
      </c>
      <c r="P2842" s="14" t="str">
        <f ca="1"/>
        <v>Low Cap</v>
      </c>
    </row>
    <row r="2843" spans="11:16">
      <c r="K2843" s="14" t="str">
        <v/>
      </c>
      <c r="L2843" s="14" t="str">
        <v/>
      </c>
      <c r="O2843" s="14" t="str">
        <v/>
      </c>
      <c r="P2843" s="14" t="str">
        <f ca="1"/>
        <v>Low Cap</v>
      </c>
    </row>
    <row r="2844" spans="11:16">
      <c r="K2844" s="14" t="str">
        <v/>
      </c>
      <c r="L2844" s="14" t="str">
        <v/>
      </c>
      <c r="O2844" s="14" t="str">
        <v/>
      </c>
      <c r="P2844" s="14" t="str">
        <f ca="1"/>
        <v>Low Cap</v>
      </c>
    </row>
    <row r="2845" spans="11:16">
      <c r="K2845" s="14" t="str">
        <v/>
      </c>
      <c r="L2845" s="14" t="str">
        <v/>
      </c>
      <c r="O2845" s="14" t="str">
        <v/>
      </c>
      <c r="P2845" s="14" t="str">
        <f ca="1"/>
        <v>Low Cap</v>
      </c>
    </row>
    <row r="2846" spans="11:16">
      <c r="K2846" s="14" t="str">
        <v/>
      </c>
      <c r="L2846" s="14" t="str">
        <v/>
      </c>
      <c r="O2846" s="14" t="str">
        <v/>
      </c>
      <c r="P2846" s="14" t="str">
        <f ca="1"/>
        <v>Low Cap</v>
      </c>
    </row>
    <row r="2847" spans="11:16">
      <c r="K2847" s="14" t="str">
        <v/>
      </c>
      <c r="L2847" s="14" t="str">
        <v/>
      </c>
      <c r="O2847" s="14" t="str">
        <v/>
      </c>
      <c r="P2847" s="14" t="str">
        <f ca="1"/>
        <v>Low Cap</v>
      </c>
    </row>
    <row r="2848" spans="11:16">
      <c r="K2848" s="14" t="str">
        <v/>
      </c>
      <c r="L2848" s="14" t="str">
        <v/>
      </c>
      <c r="O2848" s="14" t="str">
        <v/>
      </c>
      <c r="P2848" s="14" t="str">
        <f ca="1"/>
        <v>Low Cap</v>
      </c>
    </row>
    <row r="2849" spans="11:16">
      <c r="K2849" s="14" t="str">
        <v/>
      </c>
      <c r="L2849" s="14" t="str">
        <v/>
      </c>
      <c r="O2849" s="14" t="str">
        <v/>
      </c>
      <c r="P2849" s="14" t="str">
        <f ca="1"/>
        <v>Low Cap</v>
      </c>
    </row>
    <row r="2850" spans="11:16">
      <c r="K2850" s="14" t="str">
        <v/>
      </c>
      <c r="L2850" s="14" t="str">
        <v/>
      </c>
      <c r="O2850" s="14" t="str">
        <v/>
      </c>
      <c r="P2850" s="14" t="str">
        <f ca="1"/>
        <v>Low Cap</v>
      </c>
    </row>
    <row r="2851" spans="11:16">
      <c r="K2851" s="14" t="str">
        <v/>
      </c>
      <c r="L2851" s="14" t="str">
        <v/>
      </c>
      <c r="O2851" s="14" t="str">
        <v/>
      </c>
      <c r="P2851" s="14" t="str">
        <f ca="1"/>
        <v>Low Cap</v>
      </c>
    </row>
    <row r="2852" spans="11:16">
      <c r="K2852" s="14" t="str">
        <v/>
      </c>
      <c r="L2852" s="14" t="str">
        <v/>
      </c>
      <c r="O2852" s="14" t="str">
        <v/>
      </c>
      <c r="P2852" s="14" t="str">
        <f ca="1"/>
        <v>Low Cap</v>
      </c>
    </row>
    <row r="2853" spans="11:16">
      <c r="K2853" s="14" t="str">
        <v/>
      </c>
      <c r="L2853" s="14" t="str">
        <v/>
      </c>
      <c r="O2853" s="14" t="str">
        <v/>
      </c>
      <c r="P2853" s="14" t="str">
        <f ca="1"/>
        <v>Low Cap</v>
      </c>
    </row>
    <row r="2854" spans="11:16">
      <c r="K2854" s="14" t="str">
        <v/>
      </c>
      <c r="L2854" s="14" t="str">
        <v/>
      </c>
      <c r="O2854" s="14" t="str">
        <v/>
      </c>
      <c r="P2854" s="14" t="str">
        <f ca="1"/>
        <v>Low Cap</v>
      </c>
    </row>
    <row r="2855" spans="11:16">
      <c r="K2855" s="14" t="str">
        <v/>
      </c>
      <c r="L2855" s="14" t="str">
        <v/>
      </c>
      <c r="O2855" s="14" t="str">
        <v/>
      </c>
      <c r="P2855" s="14" t="str">
        <f ca="1"/>
        <v>Low Cap</v>
      </c>
    </row>
    <row r="2856" spans="11:16">
      <c r="K2856" s="14" t="str">
        <v/>
      </c>
      <c r="L2856" s="14" t="str">
        <v/>
      </c>
      <c r="O2856" s="14" t="str">
        <v/>
      </c>
      <c r="P2856" s="14" t="str">
        <f ca="1"/>
        <v>Low Cap</v>
      </c>
    </row>
    <row r="2857" spans="11:16">
      <c r="K2857" s="14" t="str">
        <v/>
      </c>
      <c r="L2857" s="14" t="str">
        <v/>
      </c>
      <c r="O2857" s="14" t="str">
        <v/>
      </c>
      <c r="P2857" s="14" t="str">
        <f ca="1"/>
        <v>Low Cap</v>
      </c>
    </row>
    <row r="2858" spans="11:16">
      <c r="K2858" s="14" t="str">
        <v/>
      </c>
      <c r="L2858" s="14" t="str">
        <v/>
      </c>
      <c r="O2858" s="14" t="str">
        <v/>
      </c>
      <c r="P2858" s="14" t="str">
        <f ca="1"/>
        <v>Low Cap</v>
      </c>
    </row>
    <row r="2859" spans="11:16">
      <c r="K2859" s="14" t="str">
        <v/>
      </c>
      <c r="L2859" s="14" t="str">
        <v/>
      </c>
      <c r="O2859" s="14" t="str">
        <v/>
      </c>
      <c r="P2859" s="14" t="str">
        <f ca="1"/>
        <v>Low Cap</v>
      </c>
    </row>
    <row r="2860" spans="11:16">
      <c r="K2860" s="14" t="str">
        <v/>
      </c>
      <c r="L2860" s="14" t="str">
        <v/>
      </c>
      <c r="O2860" s="14" t="str">
        <v/>
      </c>
      <c r="P2860" s="14" t="str">
        <f ca="1"/>
        <v>Low Cap</v>
      </c>
    </row>
    <row r="2861" spans="11:16">
      <c r="K2861" s="14" t="str">
        <v/>
      </c>
      <c r="L2861" s="14" t="str">
        <v/>
      </c>
      <c r="O2861" s="14" t="str">
        <v/>
      </c>
      <c r="P2861" s="14" t="str">
        <f ca="1"/>
        <v>Low Cap</v>
      </c>
    </row>
    <row r="2862" spans="11:16">
      <c r="K2862" s="14" t="str">
        <v/>
      </c>
      <c r="L2862" s="14" t="str">
        <v/>
      </c>
      <c r="O2862" s="14" t="str">
        <v/>
      </c>
      <c r="P2862" s="14" t="str">
        <f ca="1"/>
        <v>Low Cap</v>
      </c>
    </row>
    <row r="2863" spans="11:16">
      <c r="K2863" s="14" t="str">
        <v/>
      </c>
      <c r="L2863" s="14" t="str">
        <v/>
      </c>
      <c r="O2863" s="14" t="str">
        <v/>
      </c>
      <c r="P2863" s="14" t="str">
        <f ca="1"/>
        <v>Low Cap</v>
      </c>
    </row>
    <row r="2864" spans="11:16">
      <c r="K2864" s="14" t="str">
        <v/>
      </c>
      <c r="L2864" s="14" t="str">
        <v/>
      </c>
      <c r="O2864" s="14" t="str">
        <v/>
      </c>
      <c r="P2864" s="14" t="str">
        <f ca="1"/>
        <v>Low Cap</v>
      </c>
    </row>
    <row r="2865" spans="11:16">
      <c r="K2865" s="14" t="str">
        <v/>
      </c>
      <c r="L2865" s="14" t="str">
        <v/>
      </c>
      <c r="O2865" s="14" t="str">
        <v/>
      </c>
      <c r="P2865" s="14" t="str">
        <f ca="1"/>
        <v>Low Cap</v>
      </c>
    </row>
    <row r="2866" spans="11:16">
      <c r="K2866" s="14" t="str">
        <v/>
      </c>
      <c r="L2866" s="14" t="str">
        <v/>
      </c>
      <c r="O2866" s="14" t="str">
        <v/>
      </c>
      <c r="P2866" s="14" t="str">
        <f ca="1"/>
        <v>Low Cap</v>
      </c>
    </row>
    <row r="2867" spans="11:16">
      <c r="K2867" s="14" t="str">
        <v/>
      </c>
      <c r="L2867" s="14" t="str">
        <v/>
      </c>
      <c r="O2867" s="14" t="str">
        <v/>
      </c>
      <c r="P2867" s="14" t="str">
        <f ca="1"/>
        <v>Low Cap</v>
      </c>
    </row>
    <row r="2868" spans="11:16">
      <c r="K2868" s="14" t="str">
        <v/>
      </c>
      <c r="L2868" s="14" t="str">
        <v/>
      </c>
      <c r="O2868" s="14" t="str">
        <v/>
      </c>
      <c r="P2868" s="14" t="str">
        <f ca="1"/>
        <v>Low Cap</v>
      </c>
    </row>
    <row r="2869" spans="11:16">
      <c r="K2869" s="14" t="str">
        <v/>
      </c>
      <c r="L2869" s="14" t="str">
        <v/>
      </c>
      <c r="O2869" s="14" t="str">
        <v/>
      </c>
      <c r="P2869" s="14" t="str">
        <f ca="1"/>
        <v>Low Cap</v>
      </c>
    </row>
    <row r="2870" spans="11:16">
      <c r="K2870" s="14" t="str">
        <v/>
      </c>
      <c r="L2870" s="14" t="str">
        <v/>
      </c>
      <c r="O2870" s="14" t="str">
        <v/>
      </c>
      <c r="P2870" s="14" t="str">
        <f ca="1"/>
        <v>Low Cap</v>
      </c>
    </row>
    <row r="2871" spans="11:16">
      <c r="K2871" s="14" t="str">
        <v/>
      </c>
      <c r="L2871" s="14" t="str">
        <v/>
      </c>
      <c r="O2871" s="14" t="str">
        <v/>
      </c>
      <c r="P2871" s="14" t="str">
        <f ca="1"/>
        <v>Low Cap</v>
      </c>
    </row>
    <row r="2872" spans="11:16">
      <c r="K2872" s="14" t="str">
        <v/>
      </c>
      <c r="L2872" s="14" t="str">
        <v/>
      </c>
      <c r="O2872" s="14" t="str">
        <v/>
      </c>
      <c r="P2872" s="14" t="str">
        <f ca="1"/>
        <v>Low Cap</v>
      </c>
    </row>
    <row r="2873" spans="11:16">
      <c r="K2873" s="14" t="str">
        <v/>
      </c>
      <c r="L2873" s="14" t="str">
        <v/>
      </c>
      <c r="O2873" s="14" t="str">
        <v/>
      </c>
      <c r="P2873" s="14" t="str">
        <f ca="1"/>
        <v>Low Cap</v>
      </c>
    </row>
    <row r="2874" spans="11:16">
      <c r="K2874" s="14" t="str">
        <v/>
      </c>
      <c r="L2874" s="14" t="str">
        <v/>
      </c>
      <c r="O2874" s="14" t="str">
        <v/>
      </c>
      <c r="P2874" s="14" t="str">
        <f ca="1"/>
        <v>Low Cap</v>
      </c>
    </row>
    <row r="2875" spans="11:16">
      <c r="K2875" s="14" t="str">
        <v/>
      </c>
      <c r="L2875" s="14" t="str">
        <v/>
      </c>
      <c r="O2875" s="14" t="str">
        <v/>
      </c>
      <c r="P2875" s="14" t="str">
        <f ca="1"/>
        <v>Low Cap</v>
      </c>
    </row>
    <row r="2876" spans="11:16">
      <c r="K2876" s="14" t="str">
        <v/>
      </c>
      <c r="L2876" s="14" t="str">
        <v/>
      </c>
      <c r="O2876" s="14" t="str">
        <v/>
      </c>
      <c r="P2876" s="14" t="str">
        <f ca="1"/>
        <v>Low Cap</v>
      </c>
    </row>
    <row r="2877" spans="11:16">
      <c r="K2877" s="14" t="str">
        <v/>
      </c>
      <c r="L2877" s="14" t="str">
        <v/>
      </c>
      <c r="O2877" s="14" t="str">
        <v/>
      </c>
      <c r="P2877" s="14" t="str">
        <f ca="1"/>
        <v>Low Cap</v>
      </c>
    </row>
    <row r="2878" spans="11:16">
      <c r="K2878" s="14" t="str">
        <v/>
      </c>
      <c r="L2878" s="14" t="str">
        <v/>
      </c>
      <c r="O2878" s="14" t="str">
        <v/>
      </c>
      <c r="P2878" s="14" t="str">
        <f ca="1"/>
        <v>Low Cap</v>
      </c>
    </row>
    <row r="2879" spans="11:16">
      <c r="K2879" s="14" t="str">
        <v/>
      </c>
      <c r="L2879" s="14" t="str">
        <v/>
      </c>
      <c r="O2879" s="14" t="str">
        <v/>
      </c>
      <c r="P2879" s="14" t="str">
        <f ca="1"/>
        <v>Low Cap</v>
      </c>
    </row>
    <row r="2880" spans="11:16">
      <c r="K2880" s="14" t="str">
        <v/>
      </c>
      <c r="L2880" s="14" t="str">
        <v/>
      </c>
      <c r="O2880" s="14" t="str">
        <v/>
      </c>
      <c r="P2880" s="14" t="str">
        <f ca="1"/>
        <v>Low Cap</v>
      </c>
    </row>
    <row r="2881" spans="11:16">
      <c r="K2881" s="14" t="str">
        <v/>
      </c>
      <c r="L2881" s="14" t="str">
        <v/>
      </c>
      <c r="O2881" s="14" t="str">
        <v/>
      </c>
      <c r="P2881" s="14" t="str">
        <f ca="1"/>
        <v>Low Cap</v>
      </c>
    </row>
    <row r="2882" spans="11:16">
      <c r="K2882" s="14" t="str">
        <v/>
      </c>
      <c r="L2882" s="14" t="str">
        <v/>
      </c>
      <c r="O2882" s="14" t="str">
        <v/>
      </c>
      <c r="P2882" s="14" t="str">
        <f ca="1"/>
        <v>Low Cap</v>
      </c>
    </row>
    <row r="2883" spans="11:16">
      <c r="K2883" s="14" t="str">
        <v/>
      </c>
      <c r="L2883" s="14" t="str">
        <v/>
      </c>
      <c r="O2883" s="14" t="str">
        <v/>
      </c>
      <c r="P2883" s="14" t="str">
        <f ca="1"/>
        <v>Low Cap</v>
      </c>
    </row>
    <row r="2884" spans="11:16">
      <c r="K2884" s="14" t="str">
        <v/>
      </c>
      <c r="L2884" s="14" t="str">
        <v/>
      </c>
      <c r="O2884" s="14" t="str">
        <v/>
      </c>
      <c r="P2884" s="14" t="str">
        <f ca="1"/>
        <v>Low Cap</v>
      </c>
    </row>
    <row r="2885" spans="11:16">
      <c r="K2885" s="14" t="str">
        <v/>
      </c>
      <c r="L2885" s="14" t="str">
        <v/>
      </c>
      <c r="O2885" s="14" t="str">
        <v/>
      </c>
      <c r="P2885" s="14" t="str">
        <f ca="1"/>
        <v>Low Cap</v>
      </c>
    </row>
    <row r="2886" spans="11:16">
      <c r="K2886" s="14" t="str">
        <v/>
      </c>
      <c r="L2886" s="14" t="str">
        <v/>
      </c>
      <c r="O2886" s="14" t="str">
        <v/>
      </c>
      <c r="P2886" s="14" t="str">
        <f ca="1"/>
        <v>Low Cap</v>
      </c>
    </row>
    <row r="2887" spans="11:16">
      <c r="K2887" s="14" t="str">
        <v/>
      </c>
      <c r="L2887" s="14" t="str">
        <v/>
      </c>
      <c r="O2887" s="14" t="str">
        <v/>
      </c>
      <c r="P2887" s="14" t="str">
        <f ca="1"/>
        <v>Low Cap</v>
      </c>
    </row>
    <row r="2888" spans="11:16">
      <c r="K2888" s="14" t="str">
        <v/>
      </c>
      <c r="L2888" s="14" t="str">
        <v/>
      </c>
      <c r="O2888" s="14" t="str">
        <v/>
      </c>
      <c r="P2888" s="14" t="str">
        <f ca="1"/>
        <v>Low Cap</v>
      </c>
    </row>
    <row r="2889" spans="11:16">
      <c r="K2889" s="14" t="str">
        <v/>
      </c>
      <c r="L2889" s="14" t="str">
        <v/>
      </c>
      <c r="O2889" s="14" t="str">
        <v/>
      </c>
      <c r="P2889" s="14" t="str">
        <f ca="1"/>
        <v>Low Cap</v>
      </c>
    </row>
    <row r="2890" spans="11:16">
      <c r="K2890" s="14" t="str">
        <v/>
      </c>
      <c r="L2890" s="14" t="str">
        <v/>
      </c>
      <c r="O2890" s="14" t="str">
        <v/>
      </c>
      <c r="P2890" s="14" t="str">
        <f ca="1"/>
        <v>Low Cap</v>
      </c>
    </row>
    <row r="2891" spans="11:16">
      <c r="K2891" s="14" t="str">
        <v/>
      </c>
      <c r="L2891" s="14" t="str">
        <v/>
      </c>
      <c r="O2891" s="14" t="str">
        <v/>
      </c>
      <c r="P2891" s="14" t="str">
        <f ca="1"/>
        <v>Low Cap</v>
      </c>
    </row>
    <row r="2892" spans="11:16">
      <c r="K2892" s="14" t="str">
        <v/>
      </c>
      <c r="L2892" s="14" t="str">
        <v/>
      </c>
      <c r="O2892" s="14" t="str">
        <v/>
      </c>
      <c r="P2892" s="14" t="str">
        <f ca="1"/>
        <v>Low Cap</v>
      </c>
    </row>
    <row r="2893" spans="11:16">
      <c r="K2893" s="14" t="str">
        <v/>
      </c>
      <c r="L2893" s="14" t="str">
        <v/>
      </c>
      <c r="O2893" s="14" t="str">
        <v/>
      </c>
      <c r="P2893" s="14" t="str">
        <f ca="1"/>
        <v>Low Cap</v>
      </c>
    </row>
    <row r="2894" spans="11:16">
      <c r="K2894" s="14" t="str">
        <v/>
      </c>
      <c r="L2894" s="14" t="str">
        <v/>
      </c>
      <c r="O2894" s="14" t="str">
        <v/>
      </c>
      <c r="P2894" s="14" t="str">
        <f ca="1"/>
        <v>Low Cap</v>
      </c>
    </row>
    <row r="2895" spans="11:16">
      <c r="K2895" s="14" t="str">
        <v/>
      </c>
      <c r="L2895" s="14" t="str">
        <v/>
      </c>
      <c r="O2895" s="14" t="str">
        <v/>
      </c>
      <c r="P2895" s="14" t="str">
        <f ca="1"/>
        <v>Low Cap</v>
      </c>
    </row>
    <row r="2896" spans="11:16">
      <c r="K2896" s="14" t="str">
        <v/>
      </c>
      <c r="L2896" s="14" t="str">
        <v/>
      </c>
      <c r="O2896" s="14" t="str">
        <v/>
      </c>
      <c r="P2896" s="14" t="str">
        <f ca="1"/>
        <v>Low Cap</v>
      </c>
    </row>
    <row r="2897" spans="11:16">
      <c r="K2897" s="14" t="str">
        <v/>
      </c>
      <c r="L2897" s="14" t="str">
        <v/>
      </c>
      <c r="O2897" s="14" t="str">
        <v/>
      </c>
      <c r="P2897" s="14" t="str">
        <f ca="1"/>
        <v>Low Cap</v>
      </c>
    </row>
    <row r="2898" spans="11:16">
      <c r="K2898" s="14" t="str">
        <v/>
      </c>
      <c r="L2898" s="14" t="str">
        <v/>
      </c>
      <c r="O2898" s="14" t="str">
        <v/>
      </c>
      <c r="P2898" s="14" t="str">
        <f ca="1"/>
        <v>Low Cap</v>
      </c>
    </row>
    <row r="2899" spans="11:16">
      <c r="K2899" s="14" t="str">
        <v/>
      </c>
      <c r="L2899" s="14" t="str">
        <v/>
      </c>
      <c r="O2899" s="14" t="str">
        <v/>
      </c>
      <c r="P2899" s="14" t="str">
        <f ca="1"/>
        <v>Low Cap</v>
      </c>
    </row>
    <row r="2900" spans="11:16">
      <c r="K2900" s="14" t="str">
        <v/>
      </c>
      <c r="L2900" s="14" t="str">
        <v/>
      </c>
      <c r="O2900" s="14" t="str">
        <v/>
      </c>
      <c r="P2900" s="14" t="str">
        <f ca="1"/>
        <v>Low Cap</v>
      </c>
    </row>
    <row r="2901" spans="11:16">
      <c r="K2901" s="14" t="str">
        <v/>
      </c>
      <c r="L2901" s="14" t="str">
        <v/>
      </c>
      <c r="O2901" s="14" t="str">
        <v/>
      </c>
      <c r="P2901" s="14" t="str">
        <f ca="1"/>
        <v>Low Cap</v>
      </c>
    </row>
    <row r="2902" spans="11:16">
      <c r="K2902" s="14" t="str">
        <v/>
      </c>
      <c r="L2902" s="14" t="str">
        <v/>
      </c>
      <c r="O2902" s="14" t="str">
        <v/>
      </c>
      <c r="P2902" s="14" t="str">
        <f ca="1"/>
        <v>Low Cap</v>
      </c>
    </row>
    <row r="2903" spans="11:16">
      <c r="K2903" s="14" t="str">
        <v/>
      </c>
      <c r="L2903" s="14" t="str">
        <v/>
      </c>
      <c r="O2903" s="14" t="str">
        <v/>
      </c>
      <c r="P2903" s="14" t="str">
        <f ca="1"/>
        <v>Low Cap</v>
      </c>
    </row>
    <row r="2904" spans="11:16">
      <c r="K2904" s="14" t="str">
        <v/>
      </c>
      <c r="L2904" s="14" t="str">
        <v/>
      </c>
      <c r="O2904" s="14" t="str">
        <v/>
      </c>
      <c r="P2904" s="14" t="str">
        <f ca="1"/>
        <v>Low Cap</v>
      </c>
    </row>
    <row r="2905" spans="11:16">
      <c r="K2905" s="14" t="str">
        <v/>
      </c>
      <c r="L2905" s="14" t="str">
        <v/>
      </c>
      <c r="O2905" s="14" t="str">
        <v/>
      </c>
      <c r="P2905" s="14" t="str">
        <f ca="1"/>
        <v>Low Cap</v>
      </c>
    </row>
    <row r="2906" spans="11:16">
      <c r="K2906" s="14" t="str">
        <v/>
      </c>
      <c r="L2906" s="14" t="str">
        <v/>
      </c>
      <c r="O2906" s="14" t="str">
        <v/>
      </c>
      <c r="P2906" s="14" t="str">
        <f ca="1"/>
        <v>Low Cap</v>
      </c>
    </row>
    <row r="2907" spans="11:16">
      <c r="K2907" s="14" t="str">
        <v/>
      </c>
      <c r="L2907" s="14" t="str">
        <v/>
      </c>
      <c r="O2907" s="14" t="str">
        <v/>
      </c>
      <c r="P2907" s="14" t="str">
        <f ca="1"/>
        <v>Low Cap</v>
      </c>
    </row>
    <row r="2908" spans="11:16">
      <c r="K2908" s="14" t="str">
        <v/>
      </c>
      <c r="L2908" s="14" t="str">
        <v/>
      </c>
      <c r="O2908" s="14" t="str">
        <v/>
      </c>
      <c r="P2908" s="14" t="str">
        <f ca="1"/>
        <v>Low Cap</v>
      </c>
    </row>
    <row r="2909" spans="11:16">
      <c r="K2909" s="14" t="str">
        <v/>
      </c>
      <c r="L2909" s="14" t="str">
        <v/>
      </c>
      <c r="O2909" s="14" t="str">
        <v/>
      </c>
      <c r="P2909" s="14" t="str">
        <f ca="1"/>
        <v>Low Cap</v>
      </c>
    </row>
    <row r="2910" spans="11:16">
      <c r="K2910" s="14" t="str">
        <v/>
      </c>
      <c r="L2910" s="14" t="str">
        <v/>
      </c>
      <c r="O2910" s="14" t="str">
        <v/>
      </c>
      <c r="P2910" s="14" t="str">
        <f ca="1"/>
        <v>Low Cap</v>
      </c>
    </row>
    <row r="2911" spans="11:16">
      <c r="K2911" s="14" t="str">
        <v/>
      </c>
      <c r="L2911" s="14" t="str">
        <v/>
      </c>
      <c r="O2911" s="14" t="str">
        <v/>
      </c>
      <c r="P2911" s="14" t="str">
        <f ca="1"/>
        <v>Low Cap</v>
      </c>
    </row>
    <row r="2912" spans="11:16">
      <c r="K2912" s="14" t="str">
        <v/>
      </c>
      <c r="L2912" s="14" t="str">
        <v/>
      </c>
      <c r="O2912" s="14" t="str">
        <v/>
      </c>
      <c r="P2912" s="14" t="str">
        <f ca="1"/>
        <v>Low Cap</v>
      </c>
    </row>
    <row r="2913" spans="11:16">
      <c r="K2913" s="14" t="str">
        <v/>
      </c>
      <c r="L2913" s="14" t="str">
        <v/>
      </c>
      <c r="O2913" s="14" t="str">
        <v/>
      </c>
      <c r="P2913" s="14" t="str">
        <f ca="1"/>
        <v>Low Cap</v>
      </c>
    </row>
    <row r="2914" spans="11:16">
      <c r="K2914" s="14" t="str">
        <v/>
      </c>
      <c r="L2914" s="14" t="str">
        <v/>
      </c>
      <c r="O2914" s="14" t="str">
        <v/>
      </c>
      <c r="P2914" s="14" t="str">
        <f ca="1"/>
        <v>Low Cap</v>
      </c>
    </row>
    <row r="2915" spans="11:16">
      <c r="K2915" s="14" t="str">
        <v/>
      </c>
      <c r="L2915" s="14" t="str">
        <v/>
      </c>
      <c r="O2915" s="14" t="str">
        <v/>
      </c>
      <c r="P2915" s="14" t="str">
        <f ca="1"/>
        <v>Low Cap</v>
      </c>
    </row>
    <row r="2916" spans="11:16">
      <c r="K2916" s="14" t="str">
        <v/>
      </c>
      <c r="L2916" s="14" t="str">
        <v/>
      </c>
      <c r="O2916" s="14" t="str">
        <v/>
      </c>
      <c r="P2916" s="14" t="str">
        <f ca="1"/>
        <v>Low Cap</v>
      </c>
    </row>
    <row r="2917" spans="11:16">
      <c r="K2917" s="14" t="str">
        <v/>
      </c>
      <c r="L2917" s="14" t="str">
        <v/>
      </c>
      <c r="O2917" s="14" t="str">
        <v/>
      </c>
      <c r="P2917" s="14" t="str">
        <f ca="1"/>
        <v>Low Cap</v>
      </c>
    </row>
    <row r="2918" spans="11:16">
      <c r="K2918" s="14" t="str">
        <v/>
      </c>
      <c r="L2918" s="14" t="str">
        <v/>
      </c>
      <c r="O2918" s="14" t="str">
        <v/>
      </c>
      <c r="P2918" s="14" t="str">
        <f ca="1"/>
        <v>Low Cap</v>
      </c>
    </row>
    <row r="2919" spans="11:16">
      <c r="K2919" s="14" t="str">
        <v/>
      </c>
      <c r="L2919" s="14" t="str">
        <v/>
      </c>
      <c r="O2919" s="14" t="str">
        <v/>
      </c>
      <c r="P2919" s="14" t="str">
        <f ca="1"/>
        <v>Low Cap</v>
      </c>
    </row>
    <row r="2920" spans="11:16">
      <c r="K2920" s="14" t="str">
        <v/>
      </c>
      <c r="L2920" s="14" t="str">
        <v/>
      </c>
      <c r="O2920" s="14" t="str">
        <v/>
      </c>
      <c r="P2920" s="14" t="str">
        <f ca="1"/>
        <v>Low Cap</v>
      </c>
    </row>
    <row r="2921" spans="11:16">
      <c r="K2921" s="14" t="str">
        <v/>
      </c>
      <c r="L2921" s="14" t="str">
        <v/>
      </c>
      <c r="O2921" s="14" t="str">
        <v/>
      </c>
      <c r="P2921" s="14" t="str">
        <f ca="1"/>
        <v>Low Cap</v>
      </c>
    </row>
    <row r="2922" spans="11:16">
      <c r="K2922" s="14" t="str">
        <v/>
      </c>
      <c r="L2922" s="14" t="str">
        <v/>
      </c>
      <c r="O2922" s="14" t="str">
        <v/>
      </c>
      <c r="P2922" s="14" t="str">
        <f ca="1"/>
        <v>Low Cap</v>
      </c>
    </row>
    <row r="2923" spans="11:16">
      <c r="K2923" s="14" t="str">
        <v/>
      </c>
      <c r="L2923" s="14" t="str">
        <v/>
      </c>
      <c r="O2923" s="14" t="str">
        <v/>
      </c>
      <c r="P2923" s="14" t="str">
        <f ca="1"/>
        <v>Low Cap</v>
      </c>
    </row>
    <row r="2924" spans="11:16">
      <c r="K2924" s="14" t="str">
        <v/>
      </c>
      <c r="L2924" s="14" t="str">
        <v/>
      </c>
      <c r="O2924" s="14" t="str">
        <v/>
      </c>
      <c r="P2924" s="14" t="str">
        <f ca="1"/>
        <v>Low Cap</v>
      </c>
    </row>
    <row r="2925" spans="11:16">
      <c r="K2925" s="14" t="str">
        <v/>
      </c>
      <c r="L2925" s="14" t="str">
        <v/>
      </c>
      <c r="O2925" s="14" t="str">
        <v/>
      </c>
      <c r="P2925" s="14" t="str">
        <f ca="1"/>
        <v>Low Cap</v>
      </c>
    </row>
    <row r="2926" spans="11:16">
      <c r="K2926" s="14" t="str">
        <v/>
      </c>
      <c r="L2926" s="14" t="str">
        <v/>
      </c>
      <c r="O2926" s="14" t="str">
        <v/>
      </c>
      <c r="P2926" s="14" t="str">
        <f ca="1"/>
        <v>Low Cap</v>
      </c>
    </row>
    <row r="2927" spans="11:16">
      <c r="K2927" s="14" t="str">
        <v/>
      </c>
      <c r="L2927" s="14" t="str">
        <v/>
      </c>
      <c r="O2927" s="14" t="str">
        <v/>
      </c>
      <c r="P2927" s="14" t="str">
        <f ca="1"/>
        <v>Low Cap</v>
      </c>
    </row>
    <row r="2928" spans="11:16">
      <c r="K2928" s="14" t="str">
        <v/>
      </c>
      <c r="L2928" s="14" t="str">
        <v/>
      </c>
      <c r="O2928" s="14" t="str">
        <v/>
      </c>
      <c r="P2928" s="14" t="str">
        <f ca="1"/>
        <v>Low Cap</v>
      </c>
    </row>
    <row r="2929" spans="11:16">
      <c r="K2929" s="14" t="str">
        <v/>
      </c>
      <c r="L2929" s="14" t="str">
        <v/>
      </c>
      <c r="O2929" s="14" t="str">
        <v/>
      </c>
      <c r="P2929" s="14" t="str">
        <f ca="1"/>
        <v>Low Cap</v>
      </c>
    </row>
    <row r="2930" spans="11:16">
      <c r="K2930" s="14" t="str">
        <v/>
      </c>
      <c r="L2930" s="14" t="str">
        <v/>
      </c>
      <c r="O2930" s="14" t="str">
        <v/>
      </c>
      <c r="P2930" s="14" t="str">
        <f ca="1"/>
        <v>Low Cap</v>
      </c>
    </row>
    <row r="2931" spans="11:16">
      <c r="K2931" s="14" t="str">
        <v/>
      </c>
      <c r="L2931" s="14" t="str">
        <v/>
      </c>
      <c r="O2931" s="14" t="str">
        <v/>
      </c>
      <c r="P2931" s="14" t="str">
        <f ca="1"/>
        <v>Low Cap</v>
      </c>
    </row>
    <row r="2932" spans="11:16">
      <c r="K2932" s="14" t="str">
        <v/>
      </c>
      <c r="L2932" s="14" t="str">
        <v/>
      </c>
      <c r="O2932" s="14" t="str">
        <v/>
      </c>
      <c r="P2932" s="14" t="str">
        <f ca="1"/>
        <v>Low Cap</v>
      </c>
    </row>
    <row r="2933" spans="11:16">
      <c r="K2933" s="14" t="str">
        <v/>
      </c>
      <c r="L2933" s="14" t="str">
        <v/>
      </c>
      <c r="O2933" s="14" t="str">
        <v/>
      </c>
      <c r="P2933" s="14" t="str">
        <f ca="1"/>
        <v>Low Cap</v>
      </c>
    </row>
    <row r="2934" spans="11:16">
      <c r="K2934" s="14" t="str">
        <v/>
      </c>
      <c r="L2934" s="14" t="str">
        <v/>
      </c>
      <c r="O2934" s="14" t="str">
        <v/>
      </c>
      <c r="P2934" s="14" t="str">
        <f ca="1"/>
        <v>Low Cap</v>
      </c>
    </row>
    <row r="2935" spans="11:16">
      <c r="K2935" s="14" t="str">
        <v/>
      </c>
      <c r="L2935" s="14" t="str">
        <v/>
      </c>
      <c r="O2935" s="14" t="str">
        <v/>
      </c>
      <c r="P2935" s="14" t="str">
        <f ca="1"/>
        <v>Low Cap</v>
      </c>
    </row>
    <row r="2936" spans="11:16">
      <c r="K2936" s="14" t="str">
        <v/>
      </c>
      <c r="L2936" s="14" t="str">
        <v/>
      </c>
      <c r="O2936" s="14" t="str">
        <v/>
      </c>
      <c r="P2936" s="14" t="str">
        <f ca="1"/>
        <v>Low Cap</v>
      </c>
    </row>
    <row r="2937" spans="11:16">
      <c r="K2937" s="14" t="str">
        <v/>
      </c>
      <c r="L2937" s="14" t="str">
        <v/>
      </c>
      <c r="O2937" s="14" t="str">
        <v/>
      </c>
      <c r="P2937" s="14" t="str">
        <f ca="1"/>
        <v>Low Cap</v>
      </c>
    </row>
    <row r="2938" spans="11:16">
      <c r="K2938" s="14" t="str">
        <v/>
      </c>
      <c r="L2938" s="14" t="str">
        <v/>
      </c>
      <c r="O2938" s="14" t="str">
        <v/>
      </c>
      <c r="P2938" s="14" t="str">
        <f ca="1"/>
        <v>Low Cap</v>
      </c>
    </row>
    <row r="2939" spans="11:16">
      <c r="K2939" s="14" t="str">
        <v/>
      </c>
      <c r="L2939" s="14" t="str">
        <v/>
      </c>
      <c r="O2939" s="14" t="str">
        <v/>
      </c>
      <c r="P2939" s="14" t="str">
        <f ca="1"/>
        <v>Low Cap</v>
      </c>
    </row>
    <row r="2940" spans="11:16">
      <c r="K2940" s="14" t="str">
        <v/>
      </c>
      <c r="L2940" s="14" t="str">
        <v/>
      </c>
      <c r="O2940" s="14" t="str">
        <v/>
      </c>
      <c r="P2940" s="14" t="str">
        <f ca="1"/>
        <v>Low Cap</v>
      </c>
    </row>
    <row r="2941" spans="11:16">
      <c r="K2941" s="14" t="str">
        <v/>
      </c>
      <c r="L2941" s="14" t="str">
        <v/>
      </c>
      <c r="O2941" s="14" t="str">
        <v/>
      </c>
      <c r="P2941" s="14" t="str">
        <f ca="1"/>
        <v>Low Cap</v>
      </c>
    </row>
    <row r="2942" spans="11:16">
      <c r="K2942" s="14" t="str">
        <v/>
      </c>
      <c r="L2942" s="14" t="str">
        <v/>
      </c>
      <c r="O2942" s="14" t="str">
        <v/>
      </c>
      <c r="P2942" s="14" t="str">
        <f ca="1"/>
        <v>Low Cap</v>
      </c>
    </row>
    <row r="2943" spans="11:16">
      <c r="K2943" s="14" t="str">
        <v/>
      </c>
      <c r="L2943" s="14" t="str">
        <v/>
      </c>
      <c r="O2943" s="14" t="str">
        <v/>
      </c>
      <c r="P2943" s="14" t="str">
        <f ca="1"/>
        <v>Low Cap</v>
      </c>
    </row>
    <row r="2944" spans="11:16">
      <c r="K2944" s="14" t="str">
        <v/>
      </c>
      <c r="L2944" s="14" t="str">
        <v/>
      </c>
      <c r="O2944" s="14" t="str">
        <v/>
      </c>
      <c r="P2944" s="14" t="str">
        <f ca="1"/>
        <v>Low Cap</v>
      </c>
    </row>
    <row r="2945" spans="11:16">
      <c r="K2945" s="14" t="str">
        <v/>
      </c>
      <c r="L2945" s="14" t="str">
        <v/>
      </c>
      <c r="O2945" s="14" t="str">
        <v/>
      </c>
      <c r="P2945" s="14" t="str">
        <f ca="1"/>
        <v>Low Cap</v>
      </c>
    </row>
    <row r="2946" spans="11:16">
      <c r="K2946" s="14" t="str">
        <v/>
      </c>
      <c r="L2946" s="14" t="str">
        <v/>
      </c>
      <c r="O2946" s="14" t="str">
        <v/>
      </c>
      <c r="P2946" s="14" t="str">
        <f ca="1"/>
        <v>Low Cap</v>
      </c>
    </row>
    <row r="2947" spans="11:16">
      <c r="K2947" s="14" t="str">
        <v/>
      </c>
      <c r="L2947" s="14" t="str">
        <v/>
      </c>
      <c r="O2947" s="14" t="str">
        <v/>
      </c>
      <c r="P2947" s="14" t="str">
        <f ca="1"/>
        <v>Low Cap</v>
      </c>
    </row>
    <row r="2948" spans="11:16">
      <c r="K2948" s="14" t="str">
        <v/>
      </c>
      <c r="L2948" s="14" t="str">
        <v/>
      </c>
      <c r="O2948" s="14" t="str">
        <v/>
      </c>
      <c r="P2948" s="14" t="str">
        <f ca="1"/>
        <v>Low Cap</v>
      </c>
    </row>
    <row r="2949" spans="11:16">
      <c r="K2949" s="14" t="str">
        <v/>
      </c>
      <c r="L2949" s="14" t="str">
        <v/>
      </c>
      <c r="O2949" s="14" t="str">
        <v/>
      </c>
      <c r="P2949" s="14" t="str">
        <f ca="1"/>
        <v>Low Cap</v>
      </c>
    </row>
    <row r="2950" spans="11:16">
      <c r="K2950" s="14" t="str">
        <v/>
      </c>
      <c r="L2950" s="14" t="str">
        <v/>
      </c>
      <c r="O2950" s="14" t="str">
        <v/>
      </c>
      <c r="P2950" s="14" t="str">
        <f ca="1"/>
        <v>Low Cap</v>
      </c>
    </row>
    <row r="2951" spans="11:16">
      <c r="K2951" s="14" t="str">
        <v/>
      </c>
      <c r="L2951" s="14" t="str">
        <v/>
      </c>
      <c r="O2951" s="14" t="str">
        <v/>
      </c>
      <c r="P2951" s="14" t="str">
        <f ca="1"/>
        <v>Low Cap</v>
      </c>
    </row>
    <row r="2952" spans="11:16">
      <c r="K2952" s="14" t="str">
        <v/>
      </c>
      <c r="L2952" s="14" t="str">
        <v/>
      </c>
      <c r="O2952" s="14" t="str">
        <v/>
      </c>
      <c r="P2952" s="14" t="str">
        <f ca="1"/>
        <v>Low Cap</v>
      </c>
    </row>
    <row r="2953" spans="11:16">
      <c r="K2953" s="14" t="str">
        <v/>
      </c>
      <c r="L2953" s="14" t="str">
        <v/>
      </c>
      <c r="O2953" s="14" t="str">
        <v/>
      </c>
      <c r="P2953" s="14" t="str">
        <f ca="1"/>
        <v>Low Cap</v>
      </c>
    </row>
    <row r="2954" spans="11:16">
      <c r="K2954" s="14" t="str">
        <v/>
      </c>
      <c r="L2954" s="14" t="str">
        <v/>
      </c>
      <c r="O2954" s="14" t="str">
        <v/>
      </c>
      <c r="P2954" s="14" t="str">
        <f ca="1"/>
        <v>Low Cap</v>
      </c>
    </row>
    <row r="2955" spans="11:16">
      <c r="K2955" s="14" t="str">
        <v/>
      </c>
      <c r="L2955" s="14" t="str">
        <v/>
      </c>
      <c r="O2955" s="14" t="str">
        <v/>
      </c>
      <c r="P2955" s="14" t="str">
        <f ca="1"/>
        <v>Low Cap</v>
      </c>
    </row>
    <row r="2956" spans="11:16">
      <c r="K2956" s="14" t="str">
        <v/>
      </c>
      <c r="L2956" s="14" t="str">
        <v/>
      </c>
      <c r="O2956" s="14" t="str">
        <v/>
      </c>
      <c r="P2956" s="14" t="str">
        <f ca="1"/>
        <v>Low Cap</v>
      </c>
    </row>
    <row r="2957" spans="11:16">
      <c r="K2957" s="14" t="str">
        <v/>
      </c>
      <c r="L2957" s="14" t="str">
        <v/>
      </c>
      <c r="O2957" s="14" t="str">
        <v/>
      </c>
      <c r="P2957" s="14" t="str">
        <f ca="1"/>
        <v>Low Cap</v>
      </c>
    </row>
    <row r="2958" spans="11:16">
      <c r="K2958" s="14" t="str">
        <v/>
      </c>
      <c r="L2958" s="14" t="str">
        <v/>
      </c>
      <c r="O2958" s="14" t="str">
        <v/>
      </c>
      <c r="P2958" s="14" t="str">
        <f ca="1"/>
        <v>Low Cap</v>
      </c>
    </row>
    <row r="2959" spans="11:16">
      <c r="K2959" s="14" t="str">
        <v/>
      </c>
      <c r="L2959" s="14" t="str">
        <v/>
      </c>
      <c r="O2959" s="14" t="str">
        <v/>
      </c>
      <c r="P2959" s="14" t="str">
        <f ca="1"/>
        <v>Low Cap</v>
      </c>
    </row>
    <row r="2960" spans="11:16">
      <c r="K2960" s="14" t="str">
        <v/>
      </c>
      <c r="L2960" s="14" t="str">
        <v/>
      </c>
      <c r="O2960" s="14" t="str">
        <v/>
      </c>
      <c r="P2960" s="14" t="str">
        <f ca="1"/>
        <v>Low Cap</v>
      </c>
    </row>
    <row r="2961" spans="11:16">
      <c r="K2961" s="14" t="str">
        <v/>
      </c>
      <c r="L2961" s="14" t="str">
        <v/>
      </c>
      <c r="O2961" s="14" t="str">
        <v/>
      </c>
      <c r="P2961" s="14" t="str">
        <f ca="1"/>
        <v>Low Cap</v>
      </c>
    </row>
    <row r="2962" spans="11:16">
      <c r="K2962" s="14" t="str">
        <v/>
      </c>
      <c r="L2962" s="14" t="str">
        <v/>
      </c>
      <c r="O2962" s="14" t="str">
        <v/>
      </c>
      <c r="P2962" s="14" t="str">
        <f ca="1"/>
        <v>Low Cap</v>
      </c>
    </row>
    <row r="2963" spans="11:16">
      <c r="K2963" s="14" t="str">
        <v/>
      </c>
      <c r="L2963" s="14" t="str">
        <v/>
      </c>
      <c r="O2963" s="14" t="str">
        <v/>
      </c>
      <c r="P2963" s="14" t="str">
        <f ca="1"/>
        <v>Low Cap</v>
      </c>
    </row>
    <row r="2964" spans="11:16">
      <c r="K2964" s="14" t="str">
        <v/>
      </c>
      <c r="L2964" s="14" t="str">
        <v/>
      </c>
      <c r="O2964" s="14" t="str">
        <v/>
      </c>
      <c r="P2964" s="14" t="str">
        <f ca="1"/>
        <v>Low Cap</v>
      </c>
    </row>
    <row r="2965" spans="11:16">
      <c r="K2965" s="14" t="str">
        <v/>
      </c>
      <c r="L2965" s="14" t="str">
        <v/>
      </c>
      <c r="O2965" s="14" t="str">
        <v/>
      </c>
      <c r="P2965" s="14" t="str">
        <f ca="1"/>
        <v>Low Cap</v>
      </c>
    </row>
    <row r="2966" spans="11:16">
      <c r="K2966" s="14" t="str">
        <v/>
      </c>
      <c r="L2966" s="14" t="str">
        <v/>
      </c>
      <c r="O2966" s="14" t="str">
        <v/>
      </c>
      <c r="P2966" s="14" t="str">
        <f ca="1"/>
        <v>Low Cap</v>
      </c>
    </row>
    <row r="2967" spans="11:16">
      <c r="K2967" s="14" t="str">
        <v/>
      </c>
      <c r="L2967" s="14" t="str">
        <v/>
      </c>
      <c r="O2967" s="14" t="str">
        <v/>
      </c>
      <c r="P2967" s="14" t="str">
        <f ca="1"/>
        <v>Low Cap</v>
      </c>
    </row>
    <row r="2968" spans="11:16">
      <c r="K2968" s="14" t="str">
        <v/>
      </c>
      <c r="L2968" s="14" t="str">
        <v/>
      </c>
      <c r="O2968" s="14" t="str">
        <v/>
      </c>
      <c r="P2968" s="14" t="str">
        <f ca="1"/>
        <v>Low Cap</v>
      </c>
    </row>
    <row r="2969" spans="11:16">
      <c r="K2969" s="14" t="str">
        <v/>
      </c>
      <c r="L2969" s="14" t="str">
        <v/>
      </c>
      <c r="O2969" s="14" t="str">
        <v/>
      </c>
      <c r="P2969" s="14" t="str">
        <f ca="1"/>
        <v>Low Cap</v>
      </c>
    </row>
    <row r="2970" spans="11:16">
      <c r="K2970" s="14" t="str">
        <v/>
      </c>
      <c r="L2970" s="14" t="str">
        <v/>
      </c>
      <c r="O2970" s="14" t="str">
        <v/>
      </c>
      <c r="P2970" s="14" t="str">
        <f ca="1"/>
        <v>Low Cap</v>
      </c>
    </row>
    <row r="2971" spans="11:16">
      <c r="K2971" s="14" t="str">
        <v/>
      </c>
      <c r="L2971" s="14" t="str">
        <v/>
      </c>
      <c r="O2971" s="14" t="str">
        <v/>
      </c>
      <c r="P2971" s="14" t="str">
        <f ca="1"/>
        <v>Low Cap</v>
      </c>
    </row>
    <row r="2972" spans="11:16">
      <c r="K2972" s="14" t="str">
        <v/>
      </c>
      <c r="L2972" s="14" t="str">
        <v/>
      </c>
      <c r="O2972" s="14" t="str">
        <v/>
      </c>
      <c r="P2972" s="14" t="str">
        <f ca="1"/>
        <v>Low Cap</v>
      </c>
    </row>
    <row r="2973" spans="11:16">
      <c r="K2973" s="14" t="str">
        <v/>
      </c>
      <c r="L2973" s="14" t="str">
        <v/>
      </c>
      <c r="O2973" s="14" t="str">
        <v/>
      </c>
      <c r="P2973" s="14" t="str">
        <f ca="1"/>
        <v>Low Cap</v>
      </c>
    </row>
    <row r="2974" spans="11:16">
      <c r="K2974" s="14" t="str">
        <v/>
      </c>
      <c r="L2974" s="14" t="str">
        <v/>
      </c>
      <c r="O2974" s="14" t="str">
        <v/>
      </c>
      <c r="P2974" s="14" t="str">
        <f ca="1"/>
        <v>Low Cap</v>
      </c>
    </row>
    <row r="2975" spans="11:16">
      <c r="K2975" s="14" t="str">
        <v/>
      </c>
      <c r="L2975" s="14" t="str">
        <v/>
      </c>
      <c r="O2975" s="14" t="str">
        <v/>
      </c>
      <c r="P2975" s="14" t="str">
        <f ca="1"/>
        <v>Low Cap</v>
      </c>
    </row>
    <row r="2976" spans="11:16">
      <c r="K2976" s="14" t="str">
        <v/>
      </c>
      <c r="L2976" s="14" t="str">
        <v/>
      </c>
      <c r="O2976" s="14" t="str">
        <v/>
      </c>
      <c r="P2976" s="14" t="str">
        <f ca="1"/>
        <v>Low Cap</v>
      </c>
    </row>
    <row r="2977" spans="11:16">
      <c r="K2977" s="14" t="str">
        <v/>
      </c>
      <c r="L2977" s="14" t="str">
        <v/>
      </c>
      <c r="O2977" s="14" t="str">
        <v/>
      </c>
      <c r="P2977" s="14" t="str">
        <f ca="1"/>
        <v>Low Cap</v>
      </c>
    </row>
    <row r="2978" spans="11:16">
      <c r="K2978" s="14" t="str">
        <v/>
      </c>
      <c r="L2978" s="14" t="str">
        <v/>
      </c>
      <c r="O2978" s="14" t="str">
        <v/>
      </c>
      <c r="P2978" s="14" t="str">
        <f ca="1"/>
        <v>Low Cap</v>
      </c>
    </row>
    <row r="2979" spans="11:16">
      <c r="K2979" s="14" t="str">
        <v/>
      </c>
      <c r="L2979" s="14" t="str">
        <v/>
      </c>
      <c r="O2979" s="14" t="str">
        <v/>
      </c>
      <c r="P2979" s="14" t="str">
        <f ca="1"/>
        <v>Low Cap</v>
      </c>
    </row>
    <row r="2980" spans="11:16">
      <c r="K2980" s="14" t="str">
        <v/>
      </c>
      <c r="L2980" s="14" t="str">
        <v/>
      </c>
      <c r="O2980" s="14" t="str">
        <v/>
      </c>
      <c r="P2980" s="14" t="str">
        <f ca="1"/>
        <v>Low Cap</v>
      </c>
    </row>
    <row r="2981" spans="11:16">
      <c r="K2981" s="14" t="str">
        <v/>
      </c>
      <c r="L2981" s="14" t="str">
        <v/>
      </c>
      <c r="O2981" s="14" t="str">
        <v/>
      </c>
      <c r="P2981" s="14" t="str">
        <f ca="1"/>
        <v>Low Cap</v>
      </c>
    </row>
    <row r="2982" spans="11:16">
      <c r="K2982" s="14" t="str">
        <v/>
      </c>
      <c r="L2982" s="14" t="str">
        <v/>
      </c>
      <c r="O2982" s="14" t="str">
        <v/>
      </c>
      <c r="P2982" s="14" t="str">
        <f ca="1"/>
        <v>Low Cap</v>
      </c>
    </row>
    <row r="2983" spans="11:16">
      <c r="K2983" s="14" t="str">
        <v/>
      </c>
      <c r="L2983" s="14" t="str">
        <v/>
      </c>
      <c r="O2983" s="14" t="str">
        <v/>
      </c>
      <c r="P2983" s="14" t="str">
        <f ca="1"/>
        <v>Low Cap</v>
      </c>
    </row>
    <row r="2984" spans="11:16">
      <c r="K2984" s="14" t="str">
        <v/>
      </c>
      <c r="L2984" s="14" t="str">
        <v/>
      </c>
      <c r="O2984" s="14" t="str">
        <v/>
      </c>
      <c r="P2984" s="14" t="str">
        <f ca="1"/>
        <v>Low Cap</v>
      </c>
    </row>
    <row r="2985" spans="11:16">
      <c r="K2985" s="14" t="str">
        <v/>
      </c>
      <c r="L2985" s="14" t="str">
        <v/>
      </c>
      <c r="O2985" s="14" t="str">
        <v/>
      </c>
      <c r="P2985" s="14" t="str">
        <f ca="1"/>
        <v>Low Cap</v>
      </c>
    </row>
    <row r="2986" spans="11:16">
      <c r="K2986" s="14" t="str">
        <v/>
      </c>
      <c r="L2986" s="14" t="str">
        <v/>
      </c>
      <c r="O2986" s="14" t="str">
        <v/>
      </c>
      <c r="P2986" s="14" t="str">
        <f ca="1"/>
        <v>Low Cap</v>
      </c>
    </row>
    <row r="2987" spans="11:16">
      <c r="K2987" s="14" t="str">
        <v/>
      </c>
      <c r="L2987" s="14" t="str">
        <v/>
      </c>
      <c r="O2987" s="14" t="str">
        <v/>
      </c>
      <c r="P2987" s="14" t="str">
        <f ca="1"/>
        <v>Low Cap</v>
      </c>
    </row>
    <row r="2988" spans="11:16">
      <c r="K2988" s="14" t="str">
        <v/>
      </c>
      <c r="L2988" s="14" t="str">
        <v/>
      </c>
      <c r="O2988" s="14" t="str">
        <v/>
      </c>
      <c r="P2988" s="14" t="str">
        <f ca="1"/>
        <v>Low Cap</v>
      </c>
    </row>
    <row r="2989" spans="11:16">
      <c r="K2989" s="14" t="str">
        <v/>
      </c>
      <c r="L2989" s="14" t="str">
        <v/>
      </c>
      <c r="O2989" s="14" t="str">
        <v/>
      </c>
      <c r="P2989" s="14" t="str">
        <f ca="1"/>
        <v>Low Cap</v>
      </c>
    </row>
    <row r="2990" spans="11:16">
      <c r="K2990" s="14" t="str">
        <v/>
      </c>
      <c r="L2990" s="14" t="str">
        <v/>
      </c>
      <c r="O2990" s="14" t="str">
        <v/>
      </c>
      <c r="P2990" s="14" t="str">
        <f ca="1"/>
        <v>Low Cap</v>
      </c>
    </row>
    <row r="2991" spans="11:16">
      <c r="K2991" s="14" t="str">
        <v/>
      </c>
      <c r="L2991" s="14" t="str">
        <v/>
      </c>
      <c r="O2991" s="14" t="str">
        <v/>
      </c>
      <c r="P2991" s="14" t="str">
        <f ca="1"/>
        <v>Low Cap</v>
      </c>
    </row>
    <row r="2992" spans="11:16">
      <c r="K2992" s="14" t="str">
        <v/>
      </c>
      <c r="L2992" s="14" t="str">
        <v/>
      </c>
      <c r="O2992" s="14" t="str">
        <v/>
      </c>
      <c r="P2992" s="14" t="str">
        <f ca="1"/>
        <v>Low Cap</v>
      </c>
    </row>
    <row r="2993" spans="11:16">
      <c r="K2993" s="14" t="str">
        <v/>
      </c>
      <c r="L2993" s="14" t="str">
        <v/>
      </c>
      <c r="O2993" s="14" t="str">
        <v/>
      </c>
      <c r="P2993" s="14" t="str">
        <f ca="1"/>
        <v>Low Cap</v>
      </c>
    </row>
    <row r="2994" spans="11:16">
      <c r="K2994" s="14" t="str">
        <v/>
      </c>
      <c r="L2994" s="14" t="str">
        <v/>
      </c>
      <c r="O2994" s="14" t="str">
        <v/>
      </c>
      <c r="P2994" s="14" t="str">
        <f ca="1"/>
        <v>Low Cap</v>
      </c>
    </row>
    <row r="2995" spans="11:16">
      <c r="K2995" s="14" t="str">
        <v/>
      </c>
      <c r="L2995" s="14" t="str">
        <v/>
      </c>
      <c r="O2995" s="14" t="str">
        <v/>
      </c>
      <c r="P2995" s="14" t="str">
        <f ca="1"/>
        <v>Low Cap</v>
      </c>
    </row>
    <row r="2996" spans="11:16">
      <c r="K2996" s="14" t="str">
        <v/>
      </c>
      <c r="L2996" s="14" t="str">
        <v/>
      </c>
      <c r="O2996" s="14" t="str">
        <v/>
      </c>
      <c r="P2996" s="14" t="str">
        <f ca="1"/>
        <v>Low Cap</v>
      </c>
    </row>
    <row r="2997" spans="11:16">
      <c r="K2997" s="14" t="str">
        <v/>
      </c>
      <c r="L2997" s="14" t="str">
        <v/>
      </c>
      <c r="O2997" s="14" t="str">
        <v/>
      </c>
      <c r="P2997" s="14" t="str">
        <f ca="1"/>
        <v>Low Cap</v>
      </c>
    </row>
    <row r="2998" spans="11:16">
      <c r="K2998" s="14" t="str">
        <v/>
      </c>
      <c r="L2998" s="14" t="str">
        <v/>
      </c>
      <c r="O2998" s="14" t="str">
        <v/>
      </c>
      <c r="P2998" s="14" t="str">
        <f ca="1"/>
        <v>Low Cap</v>
      </c>
    </row>
    <row r="2999" spans="11:16">
      <c r="K2999" s="14" t="str">
        <v/>
      </c>
      <c r="L2999" s="14" t="str">
        <v/>
      </c>
      <c r="O2999" s="14" t="str">
        <v/>
      </c>
      <c r="P2999" s="14" t="str">
        <f ca="1"/>
        <v>Low Cap</v>
      </c>
    </row>
    <row r="3000" spans="11:16">
      <c r="K3000" s="14" t="str">
        <v/>
      </c>
      <c r="L3000" s="14" t="str">
        <v/>
      </c>
      <c r="O3000" s="14" t="str">
        <v/>
      </c>
      <c r="P3000" s="14" t="str">
        <f ca="1"/>
        <v>Low Cap</v>
      </c>
    </row>
    <row r="3001" spans="11:16">
      <c r="K3001" s="14" t="str">
        <v/>
      </c>
      <c r="L3001" s="14" t="str">
        <v/>
      </c>
      <c r="O3001" s="14" t="str">
        <v/>
      </c>
      <c r="P3001" s="14" t="str">
        <f ca="1"/>
        <v>Low Cap</v>
      </c>
    </row>
    <row r="3002" spans="11:16">
      <c r="K3002" s="14" t="str">
        <v/>
      </c>
      <c r="L3002" s="14" t="str">
        <v/>
      </c>
      <c r="O3002" s="14" t="str">
        <v/>
      </c>
      <c r="P3002" s="14" t="str">
        <f ca="1"/>
        <v>Low Cap</v>
      </c>
    </row>
    <row r="3003" spans="11:16">
      <c r="K3003" s="14" t="str">
        <v/>
      </c>
      <c r="L3003" s="14" t="str">
        <v/>
      </c>
      <c r="O3003" s="14" t="str">
        <v/>
      </c>
      <c r="P3003" s="14" t="str">
        <f ca="1"/>
        <v>Low Cap</v>
      </c>
    </row>
    <row r="3004" spans="11:16">
      <c r="K3004" s="14" t="str">
        <v/>
      </c>
      <c r="L3004" s="14" t="str">
        <v/>
      </c>
      <c r="O3004" s="14" t="str">
        <v/>
      </c>
      <c r="P3004" s="14" t="str">
        <f ca="1"/>
        <v>Low Cap</v>
      </c>
    </row>
    <row r="3005" spans="11:16">
      <c r="K3005" s="14" t="str">
        <v/>
      </c>
      <c r="L3005" s="14" t="str">
        <v/>
      </c>
      <c r="O3005" s="14" t="str">
        <v/>
      </c>
      <c r="P3005" s="14" t="str">
        <f ca="1"/>
        <v>Low Cap</v>
      </c>
    </row>
    <row r="3006" spans="11:16">
      <c r="K3006" s="14" t="str">
        <v/>
      </c>
      <c r="L3006" s="14" t="str">
        <v/>
      </c>
      <c r="O3006" s="14" t="str">
        <v/>
      </c>
      <c r="P3006" s="14" t="str">
        <f ca="1"/>
        <v>Low Cap</v>
      </c>
    </row>
    <row r="3007" spans="11:16">
      <c r="K3007" s="14" t="str">
        <v/>
      </c>
      <c r="L3007" s="14" t="str">
        <v/>
      </c>
      <c r="O3007" s="14" t="str">
        <v/>
      </c>
      <c r="P3007" s="14" t="str">
        <f ca="1"/>
        <v>Low Cap</v>
      </c>
    </row>
    <row r="3008" spans="11:16">
      <c r="K3008" s="14" t="str">
        <v/>
      </c>
      <c r="L3008" s="14" t="str">
        <v/>
      </c>
      <c r="O3008" s="14" t="str">
        <v/>
      </c>
      <c r="P3008" s="14" t="str">
        <f ca="1"/>
        <v>Low Cap</v>
      </c>
    </row>
    <row r="3009" spans="11:16">
      <c r="K3009" s="14" t="str">
        <v/>
      </c>
      <c r="L3009" s="14" t="str">
        <v/>
      </c>
      <c r="O3009" s="14" t="str">
        <v/>
      </c>
      <c r="P3009" s="14" t="str">
        <f ca="1"/>
        <v>Low Cap</v>
      </c>
    </row>
    <row r="3010" spans="11:16">
      <c r="K3010" s="14" t="str">
        <v/>
      </c>
      <c r="L3010" s="14" t="str">
        <v/>
      </c>
      <c r="O3010" s="14" t="str">
        <v/>
      </c>
      <c r="P3010" s="14" t="str">
        <f ca="1"/>
        <v>Low Cap</v>
      </c>
    </row>
    <row r="3011" spans="11:16">
      <c r="K3011" s="14" t="str">
        <v/>
      </c>
      <c r="L3011" s="14" t="str">
        <v/>
      </c>
      <c r="O3011" s="14" t="str">
        <v/>
      </c>
      <c r="P3011" s="14" t="str">
        <f ca="1"/>
        <v>Low Cap</v>
      </c>
    </row>
    <row r="3012" spans="11:16">
      <c r="K3012" s="14" t="str">
        <v/>
      </c>
      <c r="L3012" s="14" t="str">
        <v/>
      </c>
      <c r="O3012" s="14" t="str">
        <v/>
      </c>
      <c r="P3012" s="14" t="str">
        <f ca="1"/>
        <v>Low Cap</v>
      </c>
    </row>
    <row r="3013" spans="11:16">
      <c r="K3013" s="14" t="str">
        <v/>
      </c>
      <c r="L3013" s="14" t="str">
        <v/>
      </c>
      <c r="O3013" s="14" t="str">
        <v/>
      </c>
      <c r="P3013" s="14" t="str">
        <f ca="1"/>
        <v>Low Cap</v>
      </c>
    </row>
    <row r="3014" spans="11:16">
      <c r="K3014" s="14" t="str">
        <v/>
      </c>
      <c r="L3014" s="14" t="str">
        <v/>
      </c>
      <c r="O3014" s="14" t="str">
        <v/>
      </c>
      <c r="P3014" s="14" t="str">
        <f ca="1"/>
        <v>Low Cap</v>
      </c>
    </row>
    <row r="3015" spans="11:16">
      <c r="K3015" s="14" t="str">
        <v/>
      </c>
      <c r="L3015" s="14" t="str">
        <v/>
      </c>
      <c r="O3015" s="14" t="str">
        <v/>
      </c>
      <c r="P3015" s="14" t="str">
        <f ca="1"/>
        <v>Low Cap</v>
      </c>
    </row>
    <row r="3016" spans="11:16">
      <c r="K3016" s="14" t="str">
        <v/>
      </c>
      <c r="L3016" s="14" t="str">
        <v/>
      </c>
      <c r="O3016" s="14" t="str">
        <v/>
      </c>
      <c r="P3016" s="14" t="str">
        <f ca="1"/>
        <v>Low Cap</v>
      </c>
    </row>
    <row r="3017" spans="11:16">
      <c r="K3017" s="14" t="str">
        <v/>
      </c>
      <c r="L3017" s="14" t="str">
        <v/>
      </c>
      <c r="O3017" s="14" t="str">
        <v/>
      </c>
      <c r="P3017" s="14" t="str">
        <f ca="1"/>
        <v>Low Cap</v>
      </c>
    </row>
    <row r="3018" spans="11:16">
      <c r="K3018" s="14" t="str">
        <v/>
      </c>
      <c r="L3018" s="14" t="str">
        <v/>
      </c>
      <c r="O3018" s="14" t="str">
        <v/>
      </c>
      <c r="P3018" s="14" t="str">
        <f ca="1"/>
        <v>Low Cap</v>
      </c>
    </row>
    <row r="3019" spans="11:16">
      <c r="K3019" s="14" t="str">
        <v/>
      </c>
      <c r="L3019" s="14" t="str">
        <v/>
      </c>
      <c r="O3019" s="14" t="str">
        <v/>
      </c>
      <c r="P3019" s="14" t="str">
        <f ca="1"/>
        <v>Low Cap</v>
      </c>
    </row>
    <row r="3020" spans="11:16">
      <c r="K3020" s="14" t="str">
        <v/>
      </c>
      <c r="L3020" s="14" t="str">
        <v/>
      </c>
      <c r="O3020" s="14" t="str">
        <v/>
      </c>
      <c r="P3020" s="14" t="str">
        <f ca="1"/>
        <v>Low Cap</v>
      </c>
    </row>
    <row r="3021" spans="11:16">
      <c r="K3021" s="14" t="str">
        <v/>
      </c>
      <c r="L3021" s="14" t="str">
        <v/>
      </c>
      <c r="O3021" s="14" t="str">
        <v/>
      </c>
      <c r="P3021" s="14" t="str">
        <f ca="1"/>
        <v>Low Cap</v>
      </c>
    </row>
    <row r="3022" spans="11:16">
      <c r="K3022" s="14" t="str">
        <v/>
      </c>
      <c r="L3022" s="14" t="str">
        <v/>
      </c>
      <c r="O3022" s="14" t="str">
        <v/>
      </c>
      <c r="P3022" s="14" t="str">
        <f ca="1"/>
        <v>Low Cap</v>
      </c>
    </row>
    <row r="3023" spans="11:16">
      <c r="K3023" s="14" t="str">
        <v/>
      </c>
      <c r="L3023" s="14" t="str">
        <v/>
      </c>
      <c r="O3023" s="14" t="str">
        <v/>
      </c>
      <c r="P3023" s="14" t="str">
        <f ca="1"/>
        <v>Low Cap</v>
      </c>
    </row>
    <row r="3024" spans="11:16">
      <c r="K3024" s="14" t="str">
        <v/>
      </c>
      <c r="L3024" s="14" t="str">
        <v/>
      </c>
      <c r="O3024" s="14" t="str">
        <v/>
      </c>
      <c r="P3024" s="14" t="str">
        <f ca="1"/>
        <v>Low Cap</v>
      </c>
    </row>
    <row r="3025" spans="11:16">
      <c r="K3025" s="14" t="str">
        <v/>
      </c>
      <c r="L3025" s="14" t="str">
        <v/>
      </c>
      <c r="O3025" s="14" t="str">
        <v/>
      </c>
      <c r="P3025" s="14" t="str">
        <f ca="1"/>
        <v>Low Cap</v>
      </c>
    </row>
    <row r="3026" spans="11:16">
      <c r="K3026" s="14" t="str">
        <v/>
      </c>
      <c r="L3026" s="14" t="str">
        <v/>
      </c>
      <c r="O3026" s="14" t="str">
        <v/>
      </c>
      <c r="P3026" s="14" t="str">
        <f ca="1"/>
        <v>Low Cap</v>
      </c>
    </row>
    <row r="3027" spans="11:16">
      <c r="K3027" s="14" t="str">
        <v/>
      </c>
      <c r="L3027" s="14" t="str">
        <v/>
      </c>
      <c r="O3027" s="14" t="str">
        <v/>
      </c>
      <c r="P3027" s="14" t="str">
        <f ca="1"/>
        <v>Low Cap</v>
      </c>
    </row>
    <row r="3028" spans="11:16">
      <c r="K3028" s="14" t="str">
        <v/>
      </c>
      <c r="L3028" s="14" t="str">
        <v/>
      </c>
      <c r="O3028" s="14" t="str">
        <v/>
      </c>
      <c r="P3028" s="14" t="str">
        <f ca="1"/>
        <v>Low Cap</v>
      </c>
    </row>
    <row r="3029" spans="11:16">
      <c r="K3029" s="14" t="str">
        <v/>
      </c>
      <c r="L3029" s="14" t="str">
        <v/>
      </c>
      <c r="O3029" s="14" t="str">
        <v/>
      </c>
      <c r="P3029" s="14" t="str">
        <f ca="1"/>
        <v>Low Cap</v>
      </c>
    </row>
    <row r="3030" spans="11:16">
      <c r="K3030" s="14" t="str">
        <v/>
      </c>
      <c r="L3030" s="14" t="str">
        <v/>
      </c>
      <c r="O3030" s="14" t="str">
        <v/>
      </c>
      <c r="P3030" s="14" t="str">
        <f ca="1"/>
        <v>Low Cap</v>
      </c>
    </row>
    <row r="3031" spans="11:16">
      <c r="K3031" s="14" t="str">
        <v/>
      </c>
      <c r="L3031" s="14" t="str">
        <v/>
      </c>
      <c r="O3031" s="14" t="str">
        <v/>
      </c>
      <c r="P3031" s="14" t="str">
        <f ca="1"/>
        <v>Low Cap</v>
      </c>
    </row>
    <row r="3032" spans="11:16">
      <c r="K3032" s="14" t="str">
        <v/>
      </c>
      <c r="L3032" s="14" t="str">
        <v/>
      </c>
      <c r="O3032" s="14" t="str">
        <v/>
      </c>
      <c r="P3032" s="14" t="str">
        <f ca="1"/>
        <v>Low Cap</v>
      </c>
    </row>
    <row r="3033" spans="11:16">
      <c r="K3033" s="14" t="str">
        <v/>
      </c>
      <c r="L3033" s="14" t="str">
        <v/>
      </c>
      <c r="O3033" s="14" t="str">
        <v/>
      </c>
      <c r="P3033" s="14" t="str">
        <f ca="1"/>
        <v>Low Cap</v>
      </c>
    </row>
    <row r="3034" spans="11:16">
      <c r="K3034" s="14" t="str">
        <v/>
      </c>
      <c r="L3034" s="14" t="str">
        <v/>
      </c>
      <c r="O3034" s="14" t="str">
        <v/>
      </c>
      <c r="P3034" s="14" t="str">
        <f ca="1"/>
        <v>Low Cap</v>
      </c>
    </row>
    <row r="3035" spans="11:16">
      <c r="K3035" s="14" t="str">
        <v/>
      </c>
      <c r="L3035" s="14" t="str">
        <v/>
      </c>
      <c r="O3035" s="14" t="str">
        <v/>
      </c>
      <c r="P3035" s="14" t="str">
        <f ca="1"/>
        <v>Low Cap</v>
      </c>
    </row>
    <row r="3036" spans="11:16">
      <c r="K3036" s="14" t="str">
        <v/>
      </c>
      <c r="L3036" s="14" t="str">
        <v/>
      </c>
      <c r="O3036" s="14" t="str">
        <v/>
      </c>
      <c r="P3036" s="14" t="str">
        <f ca="1"/>
        <v>Low Cap</v>
      </c>
    </row>
    <row r="3037" spans="11:16">
      <c r="K3037" s="14" t="str">
        <v/>
      </c>
      <c r="L3037" s="14" t="str">
        <v/>
      </c>
      <c r="O3037" s="14" t="str">
        <v/>
      </c>
      <c r="P3037" s="14" t="str">
        <f ca="1"/>
        <v>Low Cap</v>
      </c>
    </row>
    <row r="3038" spans="11:16">
      <c r="K3038" s="14" t="str">
        <v/>
      </c>
      <c r="L3038" s="14" t="str">
        <v/>
      </c>
      <c r="O3038" s="14" t="str">
        <v/>
      </c>
      <c r="P3038" s="14" t="str">
        <f ca="1"/>
        <v>Low Cap</v>
      </c>
    </row>
    <row r="3039" spans="11:16">
      <c r="K3039" s="14" t="str">
        <v/>
      </c>
      <c r="L3039" s="14" t="str">
        <v/>
      </c>
      <c r="O3039" s="14" t="str">
        <v/>
      </c>
      <c r="P3039" s="14" t="str">
        <f ca="1"/>
        <v>Low Cap</v>
      </c>
    </row>
    <row r="3040" spans="11:16">
      <c r="K3040" s="14" t="str">
        <v/>
      </c>
      <c r="L3040" s="14" t="str">
        <v/>
      </c>
      <c r="O3040" s="14" t="str">
        <v/>
      </c>
      <c r="P3040" s="14" t="str">
        <f ca="1"/>
        <v>Low Cap</v>
      </c>
    </row>
    <row r="3041" spans="11:16">
      <c r="K3041" s="14" t="str">
        <v/>
      </c>
      <c r="L3041" s="14" t="str">
        <v/>
      </c>
      <c r="O3041" s="14" t="str">
        <v/>
      </c>
      <c r="P3041" s="14" t="str">
        <f ca="1"/>
        <v>Low Cap</v>
      </c>
    </row>
    <row r="3042" spans="11:16">
      <c r="K3042" s="14" t="str">
        <v/>
      </c>
      <c r="L3042" s="14" t="str">
        <v/>
      </c>
      <c r="O3042" s="14" t="str">
        <v/>
      </c>
      <c r="P3042" s="14" t="str">
        <f ca="1"/>
        <v>Low Cap</v>
      </c>
    </row>
    <row r="3043" spans="11:16">
      <c r="K3043" s="14" t="str">
        <v/>
      </c>
      <c r="L3043" s="14" t="str">
        <v/>
      </c>
      <c r="O3043" s="14" t="str">
        <v/>
      </c>
      <c r="P3043" s="14" t="str">
        <f ca="1"/>
        <v>Low Cap</v>
      </c>
    </row>
    <row r="3044" spans="11:16">
      <c r="K3044" s="14" t="str">
        <v/>
      </c>
      <c r="L3044" s="14" t="str">
        <v/>
      </c>
      <c r="O3044" s="14" t="str">
        <v/>
      </c>
      <c r="P3044" s="14" t="str">
        <f ca="1"/>
        <v>Low Cap</v>
      </c>
    </row>
    <row r="3045" spans="11:16">
      <c r="K3045" s="14" t="str">
        <v/>
      </c>
      <c r="L3045" s="14" t="str">
        <v/>
      </c>
      <c r="O3045" s="14" t="str">
        <v/>
      </c>
      <c r="P3045" s="14" t="str">
        <f ca="1"/>
        <v>Low Cap</v>
      </c>
    </row>
    <row r="3046" spans="11:16">
      <c r="K3046" s="14" t="str">
        <v/>
      </c>
      <c r="L3046" s="14" t="str">
        <v/>
      </c>
      <c r="O3046" s="14" t="str">
        <v/>
      </c>
      <c r="P3046" s="14" t="str">
        <f ca="1"/>
        <v>Low Cap</v>
      </c>
    </row>
    <row r="3047" spans="11:16">
      <c r="K3047" s="14" t="str">
        <v/>
      </c>
      <c r="L3047" s="14" t="str">
        <v/>
      </c>
      <c r="O3047" s="14" t="str">
        <v/>
      </c>
      <c r="P3047" s="14" t="str">
        <f ca="1"/>
        <v>Low Cap</v>
      </c>
    </row>
    <row r="3048" spans="11:16">
      <c r="K3048" s="14" t="str">
        <v/>
      </c>
      <c r="L3048" s="14" t="str">
        <v/>
      </c>
      <c r="O3048" s="14" t="str">
        <v/>
      </c>
      <c r="P3048" s="14" t="str">
        <f ca="1"/>
        <v>Low Cap</v>
      </c>
    </row>
    <row r="3049" spans="11:16">
      <c r="K3049" s="14" t="str">
        <v/>
      </c>
      <c r="L3049" s="14" t="str">
        <v/>
      </c>
      <c r="O3049" s="14" t="str">
        <v/>
      </c>
      <c r="P3049" s="14" t="str">
        <f ca="1"/>
        <v>Low Cap</v>
      </c>
    </row>
    <row r="3050" spans="11:16">
      <c r="K3050" s="14" t="str">
        <v/>
      </c>
      <c r="L3050" s="14" t="str">
        <v/>
      </c>
      <c r="O3050" s="14" t="str">
        <v/>
      </c>
      <c r="P3050" s="14" t="str">
        <f ca="1"/>
        <v>Low Cap</v>
      </c>
    </row>
    <row r="3051" spans="11:16">
      <c r="K3051" s="14" t="str">
        <v/>
      </c>
      <c r="L3051" s="14" t="str">
        <v/>
      </c>
      <c r="O3051" s="14" t="str">
        <v/>
      </c>
      <c r="P3051" s="14" t="str">
        <f ca="1"/>
        <v>Low Cap</v>
      </c>
    </row>
    <row r="3052" spans="11:16">
      <c r="K3052" s="14" t="str">
        <v/>
      </c>
      <c r="L3052" s="14" t="str">
        <v/>
      </c>
      <c r="O3052" s="14" t="str">
        <v/>
      </c>
      <c r="P3052" s="14" t="str">
        <f ca="1"/>
        <v>Low Cap</v>
      </c>
    </row>
    <row r="3053" spans="11:16">
      <c r="K3053" s="14" t="str">
        <v/>
      </c>
      <c r="L3053" s="14" t="str">
        <v/>
      </c>
      <c r="O3053" s="14" t="str">
        <v/>
      </c>
      <c r="P3053" s="14" t="str">
        <f ca="1"/>
        <v>Low Cap</v>
      </c>
    </row>
    <row r="3054" spans="11:16">
      <c r="K3054" s="14" t="str">
        <v/>
      </c>
      <c r="L3054" s="14" t="str">
        <v/>
      </c>
      <c r="O3054" s="14" t="str">
        <v/>
      </c>
      <c r="P3054" s="14" t="str">
        <f ca="1"/>
        <v>Low Cap</v>
      </c>
    </row>
    <row r="3055" spans="11:16">
      <c r="K3055" s="14" t="str">
        <v/>
      </c>
      <c r="L3055" s="14" t="str">
        <v/>
      </c>
      <c r="O3055" s="14" t="str">
        <v/>
      </c>
      <c r="P3055" s="14" t="str">
        <f ca="1"/>
        <v>Low Cap</v>
      </c>
    </row>
    <row r="3056" spans="11:16">
      <c r="K3056" s="14" t="str">
        <v/>
      </c>
      <c r="L3056" s="14" t="str">
        <v/>
      </c>
      <c r="O3056" s="14" t="str">
        <v/>
      </c>
      <c r="P3056" s="14" t="str">
        <f ca="1"/>
        <v>Low Cap</v>
      </c>
    </row>
    <row r="3057" spans="11:16">
      <c r="K3057" s="14" t="str">
        <v/>
      </c>
      <c r="L3057" s="14" t="str">
        <v/>
      </c>
      <c r="O3057" s="14" t="str">
        <v/>
      </c>
      <c r="P3057" s="14" t="str">
        <f ca="1"/>
        <v>Low Cap</v>
      </c>
    </row>
    <row r="3058" spans="11:16">
      <c r="K3058" s="14" t="str">
        <v/>
      </c>
      <c r="L3058" s="14" t="str">
        <v/>
      </c>
      <c r="O3058" s="14" t="str">
        <v/>
      </c>
      <c r="P3058" s="14" t="str">
        <f ca="1"/>
        <v>Low Cap</v>
      </c>
    </row>
    <row r="3059" spans="11:16">
      <c r="K3059" s="14" t="str">
        <v/>
      </c>
      <c r="L3059" s="14" t="str">
        <v/>
      </c>
      <c r="O3059" s="14" t="str">
        <v/>
      </c>
      <c r="P3059" s="14" t="str">
        <f ca="1"/>
        <v>Low Cap</v>
      </c>
    </row>
    <row r="3060" spans="11:16">
      <c r="K3060" s="14" t="str">
        <v/>
      </c>
      <c r="L3060" s="14" t="str">
        <v/>
      </c>
      <c r="O3060" s="14" t="str">
        <v/>
      </c>
      <c r="P3060" s="14" t="str">
        <f ca="1"/>
        <v>Low Cap</v>
      </c>
    </row>
    <row r="3061" spans="11:16">
      <c r="K3061" s="14" t="str">
        <v/>
      </c>
      <c r="L3061" s="14" t="str">
        <v/>
      </c>
      <c r="O3061" s="14" t="str">
        <v/>
      </c>
      <c r="P3061" s="14" t="str">
        <f ca="1"/>
        <v>Low Cap</v>
      </c>
    </row>
    <row r="3062" spans="11:16">
      <c r="K3062" s="14" t="str">
        <v/>
      </c>
      <c r="L3062" s="14" t="str">
        <v/>
      </c>
      <c r="O3062" s="14" t="str">
        <v/>
      </c>
      <c r="P3062" s="14" t="str">
        <f ca="1"/>
        <v>Low Cap</v>
      </c>
    </row>
    <row r="3063" spans="11:16">
      <c r="K3063" s="14" t="str">
        <v/>
      </c>
      <c r="L3063" s="14" t="str">
        <v/>
      </c>
      <c r="O3063" s="14" t="str">
        <v/>
      </c>
      <c r="P3063" s="14" t="str">
        <f ca="1"/>
        <v>Low Cap</v>
      </c>
    </row>
    <row r="3064" spans="11:16">
      <c r="K3064" s="14" t="str">
        <v/>
      </c>
      <c r="L3064" s="14" t="str">
        <v/>
      </c>
      <c r="O3064" s="14" t="str">
        <v/>
      </c>
      <c r="P3064" s="14" t="str">
        <f ca="1"/>
        <v>Low Cap</v>
      </c>
    </row>
    <row r="3065" spans="11:16">
      <c r="K3065" s="14" t="str">
        <v/>
      </c>
      <c r="L3065" s="14" t="str">
        <v/>
      </c>
      <c r="O3065" s="14" t="str">
        <v/>
      </c>
      <c r="P3065" s="14" t="str">
        <f ca="1"/>
        <v>Low Cap</v>
      </c>
    </row>
    <row r="3066" spans="11:16">
      <c r="K3066" s="14" t="str">
        <v/>
      </c>
      <c r="L3066" s="14" t="str">
        <v/>
      </c>
      <c r="O3066" s="14" t="str">
        <v/>
      </c>
      <c r="P3066" s="14" t="str">
        <f ca="1"/>
        <v>Low Cap</v>
      </c>
    </row>
    <row r="3067" spans="11:16">
      <c r="K3067" s="14" t="str">
        <v/>
      </c>
      <c r="L3067" s="14" t="str">
        <v/>
      </c>
      <c r="O3067" s="14" t="str">
        <v/>
      </c>
      <c r="P3067" s="14" t="str">
        <f ca="1"/>
        <v>Low Cap</v>
      </c>
    </row>
    <row r="3068" spans="11:16">
      <c r="K3068" s="14" t="str">
        <v/>
      </c>
      <c r="L3068" s="14" t="str">
        <v/>
      </c>
      <c r="O3068" s="14" t="str">
        <v/>
      </c>
      <c r="P3068" s="14" t="str">
        <f ca="1"/>
        <v>Low Cap</v>
      </c>
    </row>
    <row r="3069" spans="11:16">
      <c r="K3069" s="14" t="str">
        <v/>
      </c>
      <c r="L3069" s="14" t="str">
        <v/>
      </c>
      <c r="O3069" s="14" t="str">
        <v/>
      </c>
      <c r="P3069" s="14" t="str">
        <f ca="1"/>
        <v>Low Cap</v>
      </c>
    </row>
    <row r="3070" spans="11:16">
      <c r="K3070" s="14" t="str">
        <v/>
      </c>
      <c r="L3070" s="14" t="str">
        <v/>
      </c>
      <c r="O3070" s="14" t="str">
        <v/>
      </c>
      <c r="P3070" s="14" t="str">
        <f ca="1"/>
        <v>Low Cap</v>
      </c>
    </row>
    <row r="3071" spans="11:16">
      <c r="K3071" s="14" t="str">
        <v/>
      </c>
      <c r="L3071" s="14" t="str">
        <v/>
      </c>
      <c r="O3071" s="14" t="str">
        <v/>
      </c>
      <c r="P3071" s="14" t="str">
        <f ca="1"/>
        <v>Low Cap</v>
      </c>
    </row>
    <row r="3072" spans="11:16">
      <c r="K3072" s="14" t="str">
        <v/>
      </c>
      <c r="L3072" s="14" t="str">
        <v/>
      </c>
      <c r="O3072" s="14" t="str">
        <v/>
      </c>
      <c r="P3072" s="14" t="str">
        <f ca="1"/>
        <v>Low Cap</v>
      </c>
    </row>
    <row r="3073" spans="11:16">
      <c r="K3073" s="14" t="str">
        <v/>
      </c>
      <c r="L3073" s="14" t="str">
        <v/>
      </c>
      <c r="O3073" s="14" t="str">
        <v/>
      </c>
      <c r="P3073" s="14" t="str">
        <f ca="1"/>
        <v>Low Cap</v>
      </c>
    </row>
    <row r="3074" spans="11:16">
      <c r="K3074" s="14" t="str">
        <v/>
      </c>
      <c r="L3074" s="14" t="str">
        <v/>
      </c>
      <c r="O3074" s="14" t="str">
        <v/>
      </c>
      <c r="P3074" s="14" t="str">
        <f ca="1"/>
        <v>Low Cap</v>
      </c>
    </row>
    <row r="3075" spans="11:16">
      <c r="K3075" s="14" t="str">
        <v/>
      </c>
      <c r="L3075" s="14" t="str">
        <v/>
      </c>
      <c r="O3075" s="14" t="str">
        <v/>
      </c>
      <c r="P3075" s="14" t="str">
        <f ca="1"/>
        <v>Low Cap</v>
      </c>
    </row>
    <row r="3076" spans="11:16">
      <c r="K3076" s="14" t="str">
        <v/>
      </c>
      <c r="L3076" s="14" t="str">
        <v/>
      </c>
      <c r="O3076" s="14" t="str">
        <v/>
      </c>
      <c r="P3076" s="14" t="str">
        <f ca="1"/>
        <v>Low Cap</v>
      </c>
    </row>
    <row r="3077" spans="11:16">
      <c r="K3077" s="14" t="str">
        <v/>
      </c>
      <c r="L3077" s="14" t="str">
        <v/>
      </c>
      <c r="O3077" s="14" t="str">
        <v/>
      </c>
      <c r="P3077" s="14" t="str">
        <f ca="1"/>
        <v>Low Cap</v>
      </c>
    </row>
    <row r="3078" spans="11:16">
      <c r="K3078" s="14" t="str">
        <v/>
      </c>
      <c r="L3078" s="14" t="str">
        <v/>
      </c>
      <c r="O3078" s="14" t="str">
        <v/>
      </c>
      <c r="P3078" s="14" t="str">
        <f ca="1"/>
        <v>Low Cap</v>
      </c>
    </row>
    <row r="3079" spans="11:16">
      <c r="K3079" s="14" t="str">
        <v/>
      </c>
      <c r="L3079" s="14" t="str">
        <v/>
      </c>
      <c r="O3079" s="14" t="str">
        <v/>
      </c>
      <c r="P3079" s="14" t="str">
        <f ca="1"/>
        <v>Low Cap</v>
      </c>
    </row>
    <row r="3080" spans="11:16">
      <c r="K3080" s="14" t="str">
        <v/>
      </c>
      <c r="L3080" s="14" t="str">
        <v/>
      </c>
      <c r="O3080" s="14" t="str">
        <v/>
      </c>
      <c r="P3080" s="14" t="str">
        <f ca="1"/>
        <v>Low Cap</v>
      </c>
    </row>
    <row r="3081" spans="11:16">
      <c r="K3081" s="14" t="str">
        <v/>
      </c>
      <c r="L3081" s="14" t="str">
        <v/>
      </c>
      <c r="O3081" s="14" t="str">
        <v/>
      </c>
      <c r="P3081" s="14" t="str">
        <f ca="1"/>
        <v>Low Cap</v>
      </c>
    </row>
    <row r="3082" spans="11:16">
      <c r="K3082" s="14" t="str">
        <v/>
      </c>
      <c r="L3082" s="14" t="str">
        <v/>
      </c>
      <c r="O3082" s="14" t="str">
        <v/>
      </c>
      <c r="P3082" s="14" t="str">
        <f ca="1"/>
        <v>Low Cap</v>
      </c>
    </row>
    <row r="3083" spans="11:16">
      <c r="K3083" s="14" t="str">
        <v/>
      </c>
      <c r="L3083" s="14" t="str">
        <v/>
      </c>
      <c r="O3083" s="14" t="str">
        <v/>
      </c>
      <c r="P3083" s="14" t="str">
        <f ca="1"/>
        <v>Low Cap</v>
      </c>
    </row>
    <row r="3084" spans="11:16">
      <c r="K3084" s="14" t="str">
        <v/>
      </c>
      <c r="L3084" s="14" t="str">
        <v/>
      </c>
      <c r="O3084" s="14" t="str">
        <v/>
      </c>
      <c r="P3084" s="14" t="str">
        <f ca="1"/>
        <v>Low Cap</v>
      </c>
    </row>
    <row r="3085" spans="11:16">
      <c r="K3085" s="14" t="str">
        <v/>
      </c>
      <c r="L3085" s="14" t="str">
        <v/>
      </c>
      <c r="O3085" s="14" t="str">
        <v/>
      </c>
      <c r="P3085" s="14" t="str">
        <f ca="1"/>
        <v>Low Cap</v>
      </c>
    </row>
    <row r="3086" spans="11:16">
      <c r="K3086" s="14" t="str">
        <v/>
      </c>
      <c r="L3086" s="14" t="str">
        <v/>
      </c>
      <c r="O3086" s="14" t="str">
        <v/>
      </c>
      <c r="P3086" s="14" t="str">
        <f ca="1"/>
        <v>Low Cap</v>
      </c>
    </row>
    <row r="3087" spans="11:16">
      <c r="K3087" s="14" t="str">
        <v/>
      </c>
      <c r="L3087" s="14" t="str">
        <v/>
      </c>
      <c r="O3087" s="14" t="str">
        <v/>
      </c>
      <c r="P3087" s="14" t="str">
        <f ca="1"/>
        <v>Low Cap</v>
      </c>
    </row>
    <row r="3088" spans="11:16">
      <c r="K3088" s="14" t="str">
        <v/>
      </c>
      <c r="L3088" s="14" t="str">
        <v/>
      </c>
      <c r="O3088" s="14" t="str">
        <v/>
      </c>
      <c r="P3088" s="14" t="str">
        <f ca="1"/>
        <v>Low Cap</v>
      </c>
    </row>
    <row r="3089" spans="11:16">
      <c r="K3089" s="14" t="str">
        <v/>
      </c>
      <c r="L3089" s="14" t="str">
        <v/>
      </c>
      <c r="O3089" s="14" t="str">
        <v/>
      </c>
      <c r="P3089" s="14" t="str">
        <f ca="1"/>
        <v>Low Cap</v>
      </c>
    </row>
    <row r="3090" spans="11:16">
      <c r="K3090" s="14" t="str">
        <v/>
      </c>
      <c r="L3090" s="14" t="str">
        <v/>
      </c>
      <c r="O3090" s="14" t="str">
        <v/>
      </c>
      <c r="P3090" s="14" t="str">
        <f ca="1"/>
        <v>Low Cap</v>
      </c>
    </row>
    <row r="3091" spans="11:16">
      <c r="K3091" s="14" t="str">
        <v/>
      </c>
      <c r="L3091" s="14" t="str">
        <v/>
      </c>
      <c r="O3091" s="14" t="str">
        <v/>
      </c>
      <c r="P3091" s="14" t="str">
        <f ca="1"/>
        <v>Low Cap</v>
      </c>
    </row>
    <row r="3092" spans="11:16">
      <c r="K3092" s="14" t="str">
        <v/>
      </c>
      <c r="L3092" s="14" t="str">
        <v/>
      </c>
      <c r="O3092" s="14" t="str">
        <v/>
      </c>
      <c r="P3092" s="14" t="str">
        <f ca="1"/>
        <v>Low Cap</v>
      </c>
    </row>
    <row r="3093" spans="11:16">
      <c r="K3093" s="14" t="str">
        <v/>
      </c>
      <c r="L3093" s="14" t="str">
        <v/>
      </c>
      <c r="O3093" s="14" t="str">
        <v/>
      </c>
      <c r="P3093" s="14" t="str">
        <f ca="1"/>
        <v>Low Cap</v>
      </c>
    </row>
    <row r="3094" spans="11:16">
      <c r="K3094" s="14" t="str">
        <v/>
      </c>
      <c r="L3094" s="14" t="str">
        <v/>
      </c>
      <c r="O3094" s="14" t="str">
        <v/>
      </c>
      <c r="P3094" s="14" t="str">
        <f ca="1"/>
        <v>Low Cap</v>
      </c>
    </row>
    <row r="3095" spans="11:16">
      <c r="K3095" s="14" t="str">
        <v/>
      </c>
      <c r="L3095" s="14" t="str">
        <v/>
      </c>
      <c r="O3095" s="14" t="str">
        <v/>
      </c>
      <c r="P3095" s="14" t="str">
        <f ca="1"/>
        <v>Low Cap</v>
      </c>
    </row>
    <row r="3096" spans="11:16">
      <c r="K3096" s="14" t="str">
        <v/>
      </c>
      <c r="L3096" s="14" t="str">
        <v/>
      </c>
      <c r="O3096" s="14" t="str">
        <v/>
      </c>
      <c r="P3096" s="14" t="str">
        <f ca="1"/>
        <v>Low Cap</v>
      </c>
    </row>
    <row r="3097" spans="11:16">
      <c r="K3097" s="14" t="str">
        <v/>
      </c>
      <c r="L3097" s="14" t="str">
        <v/>
      </c>
      <c r="O3097" s="14" t="str">
        <v/>
      </c>
      <c r="P3097" s="14" t="str">
        <f ca="1"/>
        <v>Low Cap</v>
      </c>
    </row>
    <row r="3098" spans="11:16">
      <c r="K3098" s="14" t="str">
        <v/>
      </c>
      <c r="L3098" s="14" t="str">
        <v/>
      </c>
      <c r="O3098" s="14" t="str">
        <v/>
      </c>
      <c r="P3098" s="14" t="str">
        <f ca="1"/>
        <v>Low Cap</v>
      </c>
    </row>
    <row r="3099" spans="11:16">
      <c r="K3099" s="14" t="str">
        <v/>
      </c>
      <c r="L3099" s="14" t="str">
        <v/>
      </c>
      <c r="O3099" s="14" t="str">
        <v/>
      </c>
      <c r="P3099" s="14" t="str">
        <f ca="1"/>
        <v>Low Cap</v>
      </c>
    </row>
    <row r="3100" spans="11:16">
      <c r="K3100" s="14" t="str">
        <v/>
      </c>
      <c r="L3100" s="14" t="str">
        <v/>
      </c>
      <c r="O3100" s="14" t="str">
        <v/>
      </c>
      <c r="P3100" s="14" t="str">
        <f ca="1"/>
        <v>Low Cap</v>
      </c>
    </row>
    <row r="3101" spans="11:16">
      <c r="K3101" s="14" t="str">
        <v/>
      </c>
      <c r="L3101" s="14" t="str">
        <v/>
      </c>
      <c r="O3101" s="14" t="str">
        <v/>
      </c>
      <c r="P3101" s="14" t="str">
        <f ca="1"/>
        <v>Low Cap</v>
      </c>
    </row>
    <row r="3102" spans="11:16">
      <c r="K3102" s="14" t="str">
        <v/>
      </c>
      <c r="L3102" s="14" t="str">
        <v/>
      </c>
      <c r="O3102" s="14" t="str">
        <v/>
      </c>
      <c r="P3102" s="14" t="str">
        <f ca="1"/>
        <v>Low Cap</v>
      </c>
    </row>
    <row r="3103" spans="11:16">
      <c r="K3103" s="14" t="str">
        <v/>
      </c>
      <c r="L3103" s="14" t="str">
        <v/>
      </c>
      <c r="O3103" s="14" t="str">
        <v/>
      </c>
      <c r="P3103" s="14" t="str">
        <f ca="1"/>
        <v>Low Cap</v>
      </c>
    </row>
    <row r="3104" spans="11:16">
      <c r="K3104" s="14" t="str">
        <v/>
      </c>
      <c r="L3104" s="14" t="str">
        <v/>
      </c>
      <c r="O3104" s="14" t="str">
        <v/>
      </c>
      <c r="P3104" s="14" t="str">
        <f ca="1"/>
        <v>Low Cap</v>
      </c>
    </row>
    <row r="3105" spans="11:16">
      <c r="K3105" s="14" t="str">
        <v/>
      </c>
      <c r="L3105" s="14" t="str">
        <v/>
      </c>
      <c r="O3105" s="14" t="str">
        <v/>
      </c>
      <c r="P3105" s="14" t="str">
        <f ca="1"/>
        <v>Low Cap</v>
      </c>
    </row>
    <row r="3106" spans="11:16">
      <c r="K3106" s="14" t="str">
        <v/>
      </c>
      <c r="L3106" s="14" t="str">
        <v/>
      </c>
      <c r="O3106" s="14" t="str">
        <v/>
      </c>
      <c r="P3106" s="14" t="str">
        <f ca="1"/>
        <v>Low Cap</v>
      </c>
    </row>
    <row r="3107" spans="11:16">
      <c r="K3107" s="14" t="str">
        <v/>
      </c>
      <c r="L3107" s="14" t="str">
        <v/>
      </c>
      <c r="O3107" s="14" t="str">
        <v/>
      </c>
      <c r="P3107" s="14" t="str">
        <f ca="1"/>
        <v>Low Cap</v>
      </c>
    </row>
    <row r="3108" spans="11:16">
      <c r="K3108" s="14" t="str">
        <v/>
      </c>
      <c r="L3108" s="14" t="str">
        <v/>
      </c>
      <c r="O3108" s="14" t="str">
        <v/>
      </c>
      <c r="P3108" s="14" t="str">
        <f ca="1"/>
        <v>Low Cap</v>
      </c>
    </row>
    <row r="3109" spans="11:16">
      <c r="K3109" s="14" t="str">
        <v/>
      </c>
      <c r="L3109" s="14" t="str">
        <v/>
      </c>
      <c r="O3109" s="14" t="str">
        <v/>
      </c>
      <c r="P3109" s="14" t="str">
        <f ca="1"/>
        <v>Low Cap</v>
      </c>
    </row>
    <row r="3110" spans="11:16">
      <c r="K3110" s="14" t="str">
        <v/>
      </c>
      <c r="L3110" s="14" t="str">
        <v/>
      </c>
      <c r="O3110" s="14" t="str">
        <v/>
      </c>
      <c r="P3110" s="14" t="str">
        <f ca="1"/>
        <v>Low Cap</v>
      </c>
    </row>
    <row r="3111" spans="11:16">
      <c r="K3111" s="14" t="str">
        <v/>
      </c>
      <c r="L3111" s="14" t="str">
        <v/>
      </c>
      <c r="O3111" s="14" t="str">
        <v/>
      </c>
      <c r="P3111" s="14" t="str">
        <f ca="1"/>
        <v>Low Cap</v>
      </c>
    </row>
    <row r="3112" spans="11:16">
      <c r="K3112" s="14" t="str">
        <v/>
      </c>
      <c r="L3112" s="14" t="str">
        <v/>
      </c>
      <c r="O3112" s="14" t="str">
        <v/>
      </c>
      <c r="P3112" s="14" t="str">
        <f ca="1"/>
        <v>Low Cap</v>
      </c>
    </row>
    <row r="3113" spans="11:16">
      <c r="K3113" s="14" t="str">
        <v/>
      </c>
      <c r="L3113" s="14" t="str">
        <v/>
      </c>
      <c r="O3113" s="14" t="str">
        <v/>
      </c>
      <c r="P3113" s="14" t="str">
        <f ca="1"/>
        <v>Low Cap</v>
      </c>
    </row>
    <row r="3114" spans="11:16">
      <c r="K3114" s="14" t="str">
        <v/>
      </c>
      <c r="L3114" s="14" t="str">
        <v/>
      </c>
      <c r="O3114" s="14" t="str">
        <v/>
      </c>
      <c r="P3114" s="14" t="str">
        <f ca="1"/>
        <v>Low Cap</v>
      </c>
    </row>
    <row r="3115" spans="11:16">
      <c r="K3115" s="14" t="str">
        <v/>
      </c>
      <c r="L3115" s="14" t="str">
        <v/>
      </c>
      <c r="O3115" s="14" t="str">
        <v/>
      </c>
      <c r="P3115" s="14" t="str">
        <f ca="1"/>
        <v>Low Cap</v>
      </c>
    </row>
    <row r="3116" spans="11:16">
      <c r="K3116" s="14" t="str">
        <v/>
      </c>
      <c r="L3116" s="14" t="str">
        <v/>
      </c>
      <c r="O3116" s="14" t="str">
        <v/>
      </c>
      <c r="P3116" s="14" t="str">
        <f ca="1"/>
        <v>Low Cap</v>
      </c>
    </row>
    <row r="3117" spans="11:16">
      <c r="K3117" s="14" t="str">
        <v/>
      </c>
      <c r="L3117" s="14" t="str">
        <v/>
      </c>
      <c r="O3117" s="14" t="str">
        <v/>
      </c>
      <c r="P3117" s="14" t="str">
        <f ca="1"/>
        <v>Low Cap</v>
      </c>
    </row>
    <row r="3118" spans="11:16">
      <c r="K3118" s="14" t="str">
        <v/>
      </c>
      <c r="L3118" s="14" t="str">
        <v/>
      </c>
      <c r="O3118" s="14" t="str">
        <v/>
      </c>
      <c r="P3118" s="14" t="str">
        <f ca="1"/>
        <v>Low Cap</v>
      </c>
    </row>
    <row r="3119" spans="11:16">
      <c r="K3119" s="14" t="str">
        <v/>
      </c>
      <c r="L3119" s="14" t="str">
        <v/>
      </c>
      <c r="O3119" s="14" t="str">
        <v/>
      </c>
      <c r="P3119" s="14" t="str">
        <f ca="1"/>
        <v>Low Cap</v>
      </c>
    </row>
    <row r="3120" spans="11:16">
      <c r="K3120" s="14" t="str">
        <v/>
      </c>
      <c r="L3120" s="14" t="str">
        <v/>
      </c>
      <c r="O3120" s="14" t="str">
        <v/>
      </c>
      <c r="P3120" s="14" t="str">
        <f ca="1"/>
        <v>Low Cap</v>
      </c>
    </row>
    <row r="3121" spans="11:16">
      <c r="K3121" s="14" t="str">
        <v/>
      </c>
      <c r="L3121" s="14" t="str">
        <v/>
      </c>
      <c r="O3121" s="14" t="str">
        <v/>
      </c>
      <c r="P3121" s="14" t="str">
        <f ca="1"/>
        <v>Low Cap</v>
      </c>
    </row>
    <row r="3122" spans="11:16">
      <c r="K3122" s="14" t="str">
        <v/>
      </c>
      <c r="L3122" s="14" t="str">
        <v/>
      </c>
      <c r="O3122" s="14" t="str">
        <v/>
      </c>
      <c r="P3122" s="14" t="str">
        <f ca="1"/>
        <v>Low Cap</v>
      </c>
    </row>
    <row r="3123" spans="11:16">
      <c r="K3123" s="14" t="str">
        <v/>
      </c>
      <c r="L3123" s="14" t="str">
        <v/>
      </c>
      <c r="O3123" s="14" t="str">
        <v/>
      </c>
      <c r="P3123" s="14" t="str">
        <f ca="1"/>
        <v>Low Cap</v>
      </c>
    </row>
    <row r="3124" spans="11:16">
      <c r="K3124" s="14" t="str">
        <v/>
      </c>
      <c r="L3124" s="14" t="str">
        <v/>
      </c>
      <c r="O3124" s="14" t="str">
        <v/>
      </c>
      <c r="P3124" s="14" t="str">
        <f ca="1"/>
        <v>Low Cap</v>
      </c>
    </row>
    <row r="3125" spans="11:16">
      <c r="K3125" s="14" t="str">
        <v/>
      </c>
      <c r="L3125" s="14" t="str">
        <v/>
      </c>
      <c r="O3125" s="14" t="str">
        <v/>
      </c>
      <c r="P3125" s="14" t="str">
        <f ca="1"/>
        <v>Low Cap</v>
      </c>
    </row>
    <row r="3126" spans="11:16">
      <c r="K3126" s="14" t="str">
        <v/>
      </c>
      <c r="L3126" s="14" t="str">
        <v/>
      </c>
      <c r="O3126" s="14" t="str">
        <v/>
      </c>
      <c r="P3126" s="14" t="str">
        <f ca="1"/>
        <v>Low Cap</v>
      </c>
    </row>
    <row r="3127" spans="11:16">
      <c r="K3127" s="14" t="str">
        <v/>
      </c>
      <c r="L3127" s="14" t="str">
        <v/>
      </c>
      <c r="O3127" s="14" t="str">
        <v/>
      </c>
      <c r="P3127" s="14" t="str">
        <f ca="1"/>
        <v>Low Cap</v>
      </c>
    </row>
    <row r="3128" spans="11:16">
      <c r="K3128" s="14" t="str">
        <v/>
      </c>
      <c r="L3128" s="14" t="str">
        <v/>
      </c>
      <c r="O3128" s="14" t="str">
        <v/>
      </c>
      <c r="P3128" s="14" t="str">
        <f ca="1"/>
        <v>Low Cap</v>
      </c>
    </row>
    <row r="3129" spans="11:16">
      <c r="K3129" s="14" t="str">
        <v/>
      </c>
      <c r="L3129" s="14" t="str">
        <v/>
      </c>
      <c r="O3129" s="14" t="str">
        <v/>
      </c>
      <c r="P3129" s="14" t="str">
        <f ca="1"/>
        <v>Low Cap</v>
      </c>
    </row>
    <row r="3130" spans="11:16">
      <c r="K3130" s="14" t="str">
        <v/>
      </c>
      <c r="L3130" s="14" t="str">
        <v/>
      </c>
      <c r="O3130" s="14" t="str">
        <v/>
      </c>
      <c r="P3130" s="14" t="str">
        <f ca="1"/>
        <v>Low Cap</v>
      </c>
    </row>
    <row r="3131" spans="11:16">
      <c r="K3131" s="14" t="str">
        <v/>
      </c>
      <c r="L3131" s="14" t="str">
        <v/>
      </c>
      <c r="O3131" s="14" t="str">
        <v/>
      </c>
      <c r="P3131" s="14" t="str">
        <f ca="1"/>
        <v>Low Cap</v>
      </c>
    </row>
    <row r="3132" spans="11:16">
      <c r="K3132" s="14" t="str">
        <v/>
      </c>
      <c r="L3132" s="14" t="str">
        <v/>
      </c>
      <c r="O3132" s="14" t="str">
        <v/>
      </c>
      <c r="P3132" s="14" t="str">
        <f ca="1"/>
        <v>Low Cap</v>
      </c>
    </row>
    <row r="3133" spans="11:16">
      <c r="K3133" s="14" t="str">
        <v/>
      </c>
      <c r="L3133" s="14" t="str">
        <v/>
      </c>
      <c r="O3133" s="14" t="str">
        <v/>
      </c>
      <c r="P3133" s="14" t="str">
        <f ca="1"/>
        <v>Low Cap</v>
      </c>
    </row>
    <row r="3134" spans="11:16">
      <c r="K3134" s="14" t="str">
        <v/>
      </c>
      <c r="L3134" s="14" t="str">
        <v/>
      </c>
      <c r="O3134" s="14" t="str">
        <v/>
      </c>
      <c r="P3134" s="14" t="str">
        <f ca="1"/>
        <v>Low Cap</v>
      </c>
    </row>
    <row r="3135" spans="11:16">
      <c r="K3135" s="14" t="str">
        <v/>
      </c>
      <c r="L3135" s="14" t="str">
        <v/>
      </c>
      <c r="O3135" s="14" t="str">
        <v/>
      </c>
      <c r="P3135" s="14" t="str">
        <f ca="1"/>
        <v>Low Cap</v>
      </c>
    </row>
    <row r="3136" spans="11:16">
      <c r="K3136" s="14" t="str">
        <v/>
      </c>
      <c r="L3136" s="14" t="str">
        <v/>
      </c>
      <c r="O3136" s="14" t="str">
        <v/>
      </c>
      <c r="P3136" s="14" t="str">
        <f ca="1"/>
        <v>Low Cap</v>
      </c>
    </row>
    <row r="3137" spans="11:16">
      <c r="K3137" s="14" t="str">
        <v/>
      </c>
      <c r="L3137" s="14" t="str">
        <v/>
      </c>
      <c r="O3137" s="14" t="str">
        <v/>
      </c>
      <c r="P3137" s="14" t="str">
        <f ca="1"/>
        <v>Low Cap</v>
      </c>
    </row>
    <row r="3138" spans="11:16">
      <c r="K3138" s="14" t="str">
        <v/>
      </c>
      <c r="L3138" s="14" t="str">
        <v/>
      </c>
      <c r="O3138" s="14" t="str">
        <v/>
      </c>
      <c r="P3138" s="14" t="str">
        <f ca="1"/>
        <v>Low Cap</v>
      </c>
    </row>
    <row r="3139" spans="11:16">
      <c r="K3139" s="14" t="str">
        <v/>
      </c>
      <c r="L3139" s="14" t="str">
        <v/>
      </c>
      <c r="O3139" s="14" t="str">
        <v/>
      </c>
      <c r="P3139" s="14" t="str">
        <f ca="1"/>
        <v>Low Cap</v>
      </c>
    </row>
    <row r="3140" spans="11:16">
      <c r="K3140" s="14" t="str">
        <v/>
      </c>
      <c r="L3140" s="14" t="str">
        <v/>
      </c>
      <c r="O3140" s="14" t="str">
        <v/>
      </c>
      <c r="P3140" s="14" t="str">
        <f ca="1"/>
        <v>Low Cap</v>
      </c>
    </row>
    <row r="3141" spans="11:16">
      <c r="K3141" s="14" t="str">
        <v/>
      </c>
      <c r="L3141" s="14" t="str">
        <v/>
      </c>
      <c r="O3141" s="14" t="str">
        <v/>
      </c>
      <c r="P3141" s="14" t="str">
        <f ca="1"/>
        <v>Low Cap</v>
      </c>
    </row>
    <row r="3142" spans="11:16">
      <c r="K3142" s="14" t="str">
        <v/>
      </c>
      <c r="L3142" s="14" t="str">
        <v/>
      </c>
      <c r="O3142" s="14" t="str">
        <v/>
      </c>
      <c r="P3142" s="14" t="str">
        <f ca="1"/>
        <v>Low Cap</v>
      </c>
    </row>
    <row r="3143" spans="11:16">
      <c r="K3143" s="14" t="str">
        <v/>
      </c>
      <c r="L3143" s="14" t="str">
        <v/>
      </c>
      <c r="O3143" s="14" t="str">
        <v/>
      </c>
      <c r="P3143" s="14" t="str">
        <f ca="1"/>
        <v>Low Cap</v>
      </c>
    </row>
    <row r="3144" spans="11:16">
      <c r="K3144" s="14" t="str">
        <v/>
      </c>
      <c r="L3144" s="14" t="str">
        <v/>
      </c>
      <c r="O3144" s="14" t="str">
        <v/>
      </c>
      <c r="P3144" s="14" t="str">
        <f ca="1"/>
        <v>Low Cap</v>
      </c>
    </row>
    <row r="3145" spans="11:16">
      <c r="K3145" s="14" t="str">
        <v/>
      </c>
      <c r="L3145" s="14" t="str">
        <v/>
      </c>
      <c r="O3145" s="14" t="str">
        <v/>
      </c>
      <c r="P3145" s="14" t="str">
        <f ca="1"/>
        <v>Low Cap</v>
      </c>
    </row>
    <row r="3146" spans="11:16">
      <c r="K3146" s="14" t="str">
        <v/>
      </c>
      <c r="L3146" s="14" t="str">
        <v/>
      </c>
      <c r="O3146" s="14" t="str">
        <v/>
      </c>
      <c r="P3146" s="14" t="str">
        <f ca="1"/>
        <v>Low Cap</v>
      </c>
    </row>
    <row r="3147" spans="11:16">
      <c r="K3147" s="14" t="str">
        <v/>
      </c>
      <c r="L3147" s="14" t="str">
        <v/>
      </c>
      <c r="O3147" s="14" t="str">
        <v/>
      </c>
      <c r="P3147" s="14" t="str">
        <f ca="1"/>
        <v>Low Cap</v>
      </c>
    </row>
    <row r="3148" spans="11:16">
      <c r="K3148" s="14" t="str">
        <v/>
      </c>
      <c r="L3148" s="14" t="str">
        <v/>
      </c>
      <c r="O3148" s="14" t="str">
        <v/>
      </c>
      <c r="P3148" s="14" t="str">
        <f ca="1"/>
        <v>Low Cap</v>
      </c>
    </row>
    <row r="3149" spans="11:16">
      <c r="K3149" s="14" t="str">
        <v/>
      </c>
      <c r="L3149" s="14" t="str">
        <v/>
      </c>
      <c r="O3149" s="14" t="str">
        <v/>
      </c>
      <c r="P3149" s="14" t="str">
        <f ca="1"/>
        <v>Low Cap</v>
      </c>
    </row>
    <row r="3150" spans="11:16">
      <c r="K3150" s="14" t="str">
        <v/>
      </c>
      <c r="L3150" s="14" t="str">
        <v/>
      </c>
      <c r="O3150" s="14" t="str">
        <v/>
      </c>
      <c r="P3150" s="14" t="str">
        <f ca="1"/>
        <v>Low Cap</v>
      </c>
    </row>
    <row r="3151" spans="11:16">
      <c r="K3151" s="14" t="str">
        <v/>
      </c>
      <c r="L3151" s="14" t="str">
        <v/>
      </c>
      <c r="O3151" s="14" t="str">
        <v/>
      </c>
      <c r="P3151" s="14" t="str">
        <f ca="1"/>
        <v>Low Cap</v>
      </c>
    </row>
    <row r="3152" spans="11:16">
      <c r="K3152" s="14" t="str">
        <v/>
      </c>
      <c r="L3152" s="14" t="str">
        <v/>
      </c>
      <c r="O3152" s="14" t="str">
        <v/>
      </c>
      <c r="P3152" s="14" t="str">
        <f ca="1"/>
        <v>Low Cap</v>
      </c>
    </row>
    <row r="3153" spans="11:16">
      <c r="K3153" s="14" t="str">
        <v/>
      </c>
      <c r="L3153" s="14" t="str">
        <v/>
      </c>
      <c r="O3153" s="14" t="str">
        <v/>
      </c>
      <c r="P3153" s="14" t="str">
        <f ca="1"/>
        <v>Low Cap</v>
      </c>
    </row>
    <row r="3154" spans="11:16">
      <c r="K3154" s="14" t="str">
        <v/>
      </c>
      <c r="L3154" s="14" t="str">
        <v/>
      </c>
      <c r="O3154" s="14" t="str">
        <v/>
      </c>
      <c r="P3154" s="14" t="str">
        <f ca="1"/>
        <v>Low Cap</v>
      </c>
    </row>
    <row r="3155" spans="11:16">
      <c r="K3155" s="14" t="str">
        <v/>
      </c>
      <c r="L3155" s="14" t="str">
        <v/>
      </c>
      <c r="O3155" s="14" t="str">
        <v/>
      </c>
      <c r="P3155" s="14" t="str">
        <f ca="1"/>
        <v>Low Cap</v>
      </c>
    </row>
    <row r="3156" spans="11:16">
      <c r="K3156" s="14" t="str">
        <v/>
      </c>
      <c r="L3156" s="14" t="str">
        <v/>
      </c>
      <c r="O3156" s="14" t="str">
        <v/>
      </c>
      <c r="P3156" s="14" t="str">
        <f ca="1"/>
        <v>Low Cap</v>
      </c>
    </row>
    <row r="3157" spans="11:16">
      <c r="K3157" s="14" t="str">
        <v/>
      </c>
      <c r="L3157" s="14" t="str">
        <v/>
      </c>
      <c r="O3157" s="14" t="str">
        <v/>
      </c>
      <c r="P3157" s="14" t="str">
        <f ca="1"/>
        <v>Low Cap</v>
      </c>
    </row>
    <row r="3158" spans="11:16">
      <c r="K3158" s="14" t="str">
        <v/>
      </c>
      <c r="L3158" s="14" t="str">
        <v/>
      </c>
      <c r="O3158" s="14" t="str">
        <v/>
      </c>
      <c r="P3158" s="14" t="str">
        <f ca="1"/>
        <v>Low Cap</v>
      </c>
    </row>
    <row r="3159" spans="11:16">
      <c r="K3159" s="14" t="str">
        <v/>
      </c>
      <c r="L3159" s="14" t="str">
        <v/>
      </c>
      <c r="O3159" s="14" t="str">
        <v/>
      </c>
      <c r="P3159" s="14" t="str">
        <f ca="1"/>
        <v>Low Cap</v>
      </c>
    </row>
    <row r="3160" spans="11:16">
      <c r="K3160" s="14" t="str">
        <v/>
      </c>
      <c r="L3160" s="14" t="str">
        <v/>
      </c>
      <c r="O3160" s="14" t="str">
        <v/>
      </c>
      <c r="P3160" s="14" t="str">
        <f ca="1"/>
        <v>Low Cap</v>
      </c>
    </row>
    <row r="3161" spans="11:16">
      <c r="K3161" s="14" t="str">
        <v/>
      </c>
      <c r="L3161" s="14" t="str">
        <v/>
      </c>
      <c r="O3161" s="14" t="str">
        <v/>
      </c>
      <c r="P3161" s="14" t="str">
        <f ca="1"/>
        <v>Low Cap</v>
      </c>
    </row>
    <row r="3162" spans="11:16">
      <c r="K3162" s="14" t="str">
        <v/>
      </c>
      <c r="L3162" s="14" t="str">
        <v/>
      </c>
      <c r="O3162" s="14" t="str">
        <v/>
      </c>
      <c r="P3162" s="14" t="str">
        <f ca="1"/>
        <v>Low Cap</v>
      </c>
    </row>
    <row r="3163" spans="11:16">
      <c r="K3163" s="14" t="str">
        <v/>
      </c>
      <c r="L3163" s="14" t="str">
        <v/>
      </c>
      <c r="O3163" s="14" t="str">
        <v/>
      </c>
      <c r="P3163" s="14" t="str">
        <f ca="1"/>
        <v>Low Cap</v>
      </c>
    </row>
    <row r="3164" spans="11:16">
      <c r="K3164" s="14" t="str">
        <v/>
      </c>
      <c r="L3164" s="14" t="str">
        <v/>
      </c>
      <c r="O3164" s="14" t="str">
        <v/>
      </c>
      <c r="P3164" s="14" t="str">
        <f ca="1"/>
        <v>Low Cap</v>
      </c>
    </row>
    <row r="3165" spans="11:16">
      <c r="K3165" s="14" t="str">
        <v/>
      </c>
      <c r="L3165" s="14" t="str">
        <v/>
      </c>
      <c r="O3165" s="14" t="str">
        <v/>
      </c>
      <c r="P3165" s="14" t="str">
        <f ca="1"/>
        <v>Low Cap</v>
      </c>
    </row>
    <row r="3166" spans="11:16">
      <c r="K3166" s="14" t="str">
        <v/>
      </c>
      <c r="L3166" s="14" t="str">
        <v/>
      </c>
      <c r="O3166" s="14" t="str">
        <v/>
      </c>
      <c r="P3166" s="14" t="str">
        <f ca="1"/>
        <v>Low Cap</v>
      </c>
    </row>
    <row r="3167" spans="11:16">
      <c r="K3167" s="14" t="str">
        <v/>
      </c>
      <c r="L3167" s="14" t="str">
        <v/>
      </c>
      <c r="O3167" s="14" t="str">
        <v/>
      </c>
      <c r="P3167" s="14" t="str">
        <f ca="1"/>
        <v>Low Cap</v>
      </c>
    </row>
    <row r="3168" spans="11:16">
      <c r="K3168" s="14" t="str">
        <v/>
      </c>
      <c r="L3168" s="14" t="str">
        <v/>
      </c>
      <c r="O3168" s="14" t="str">
        <v/>
      </c>
      <c r="P3168" s="14" t="str">
        <f ca="1"/>
        <v>Low Cap</v>
      </c>
    </row>
    <row r="3169" spans="11:16">
      <c r="K3169" s="14" t="str">
        <v/>
      </c>
      <c r="L3169" s="14" t="str">
        <v/>
      </c>
      <c r="O3169" s="14" t="str">
        <v/>
      </c>
      <c r="P3169" s="14" t="str">
        <f ca="1"/>
        <v>Low Cap</v>
      </c>
    </row>
    <row r="3170" spans="11:16">
      <c r="K3170" s="14" t="str">
        <v/>
      </c>
      <c r="L3170" s="14" t="str">
        <v/>
      </c>
      <c r="O3170" s="14" t="str">
        <v/>
      </c>
      <c r="P3170" s="14" t="str">
        <f ca="1"/>
        <v>Low Cap</v>
      </c>
    </row>
    <row r="3171" spans="11:16">
      <c r="K3171" s="14" t="str">
        <v/>
      </c>
      <c r="L3171" s="14" t="str">
        <v/>
      </c>
      <c r="O3171" s="14" t="str">
        <v/>
      </c>
      <c r="P3171" s="14" t="str">
        <f ca="1"/>
        <v>Low Cap</v>
      </c>
    </row>
    <row r="3172" spans="11:16">
      <c r="K3172" s="14" t="str">
        <v/>
      </c>
      <c r="L3172" s="14" t="str">
        <v/>
      </c>
      <c r="O3172" s="14" t="str">
        <v/>
      </c>
      <c r="P3172" s="14" t="str">
        <f ca="1"/>
        <v>Low Cap</v>
      </c>
    </row>
    <row r="3173" spans="11:16">
      <c r="K3173" s="14" t="str">
        <v/>
      </c>
      <c r="L3173" s="14" t="str">
        <v/>
      </c>
      <c r="O3173" s="14" t="str">
        <v/>
      </c>
      <c r="P3173" s="14" t="str">
        <f ca="1"/>
        <v>Low Cap</v>
      </c>
    </row>
    <row r="3174" spans="11:16">
      <c r="K3174" s="14" t="str">
        <v/>
      </c>
      <c r="L3174" s="14" t="str">
        <v/>
      </c>
      <c r="O3174" s="14" t="str">
        <v/>
      </c>
      <c r="P3174" s="14" t="str">
        <f ca="1"/>
        <v>Low Cap</v>
      </c>
    </row>
    <row r="3175" spans="11:16">
      <c r="K3175" s="14" t="str">
        <v/>
      </c>
      <c r="L3175" s="14" t="str">
        <v/>
      </c>
      <c r="O3175" s="14" t="str">
        <v/>
      </c>
      <c r="P3175" s="14" t="str">
        <f ca="1"/>
        <v>Low Cap</v>
      </c>
    </row>
    <row r="3176" spans="11:16">
      <c r="K3176" s="14" t="str">
        <v/>
      </c>
      <c r="L3176" s="14" t="str">
        <v/>
      </c>
      <c r="O3176" s="14" t="str">
        <v/>
      </c>
      <c r="P3176" s="14" t="str">
        <f ca="1"/>
        <v>Low Cap</v>
      </c>
    </row>
    <row r="3177" spans="11:16">
      <c r="K3177" s="14" t="str">
        <v/>
      </c>
      <c r="L3177" s="14" t="str">
        <v/>
      </c>
      <c r="O3177" s="14" t="str">
        <v/>
      </c>
      <c r="P3177" s="14" t="str">
        <f ca="1"/>
        <v>Low Cap</v>
      </c>
    </row>
    <row r="3178" spans="11:16">
      <c r="K3178" s="14" t="str">
        <v/>
      </c>
      <c r="L3178" s="14" t="str">
        <v/>
      </c>
      <c r="O3178" s="14" t="str">
        <v/>
      </c>
      <c r="P3178" s="14" t="str">
        <f ca="1"/>
        <v>Low Cap</v>
      </c>
    </row>
    <row r="3179" spans="11:16">
      <c r="K3179" s="14" t="str">
        <v/>
      </c>
      <c r="L3179" s="14" t="str">
        <v/>
      </c>
      <c r="O3179" s="14" t="str">
        <v/>
      </c>
      <c r="P3179" s="14" t="str">
        <f ca="1"/>
        <v>Low Cap</v>
      </c>
    </row>
    <row r="3180" spans="11:16">
      <c r="K3180" s="14" t="str">
        <v/>
      </c>
      <c r="L3180" s="14" t="str">
        <v/>
      </c>
      <c r="O3180" s="14" t="str">
        <v/>
      </c>
      <c r="P3180" s="14" t="str">
        <f ca="1"/>
        <v>Low Cap</v>
      </c>
    </row>
    <row r="3181" spans="11:16">
      <c r="K3181" s="14" t="str">
        <v/>
      </c>
      <c r="L3181" s="14" t="str">
        <v/>
      </c>
      <c r="O3181" s="14" t="str">
        <v/>
      </c>
      <c r="P3181" s="14" t="str">
        <f ca="1"/>
        <v>Low Cap</v>
      </c>
    </row>
    <row r="3182" spans="11:16">
      <c r="K3182" s="14" t="str">
        <v/>
      </c>
      <c r="L3182" s="14" t="str">
        <v/>
      </c>
      <c r="O3182" s="14" t="str">
        <v/>
      </c>
      <c r="P3182" s="14" t="str">
        <f ca="1"/>
        <v>Low Cap</v>
      </c>
    </row>
    <row r="3183" spans="11:16">
      <c r="K3183" s="14" t="str">
        <v/>
      </c>
      <c r="L3183" s="14" t="str">
        <v/>
      </c>
      <c r="O3183" s="14" t="str">
        <v/>
      </c>
      <c r="P3183" s="14" t="str">
        <f ca="1"/>
        <v>Low Cap</v>
      </c>
    </row>
    <row r="3184" spans="11:16">
      <c r="K3184" s="14" t="str">
        <v/>
      </c>
      <c r="L3184" s="14" t="str">
        <v/>
      </c>
      <c r="O3184" s="14" t="str">
        <v/>
      </c>
      <c r="P3184" s="14" t="str">
        <f ca="1"/>
        <v>Low Cap</v>
      </c>
    </row>
    <row r="3185" spans="11:16">
      <c r="K3185" s="14" t="str">
        <v/>
      </c>
      <c r="L3185" s="14" t="str">
        <v/>
      </c>
      <c r="O3185" s="14" t="str">
        <v/>
      </c>
      <c r="P3185" s="14" t="str">
        <f ca="1"/>
        <v>Low Cap</v>
      </c>
    </row>
    <row r="3186" spans="11:16">
      <c r="K3186" s="14" t="str">
        <v/>
      </c>
      <c r="L3186" s="14" t="str">
        <v/>
      </c>
      <c r="O3186" s="14" t="str">
        <v/>
      </c>
      <c r="P3186" s="14" t="str">
        <f ca="1"/>
        <v>Low Cap</v>
      </c>
    </row>
    <row r="3187" spans="11:16">
      <c r="K3187" s="14" t="str">
        <v/>
      </c>
      <c r="L3187" s="14" t="str">
        <v/>
      </c>
      <c r="O3187" s="14" t="str">
        <v/>
      </c>
      <c r="P3187" s="14" t="str">
        <f ca="1"/>
        <v>Low Cap</v>
      </c>
    </row>
    <row r="3188" spans="11:16">
      <c r="K3188" s="14" t="str">
        <v/>
      </c>
      <c r="L3188" s="14" t="str">
        <v/>
      </c>
      <c r="O3188" s="14" t="str">
        <v/>
      </c>
      <c r="P3188" s="14" t="str">
        <f ca="1"/>
        <v>Low Cap</v>
      </c>
    </row>
    <row r="3189" spans="11:16">
      <c r="K3189" s="14" t="str">
        <v/>
      </c>
      <c r="L3189" s="14" t="str">
        <v/>
      </c>
      <c r="O3189" s="14" t="str">
        <v/>
      </c>
      <c r="P3189" s="14" t="str">
        <f ca="1"/>
        <v>Low Cap</v>
      </c>
    </row>
    <row r="3190" spans="11:16">
      <c r="K3190" s="14" t="str">
        <v/>
      </c>
      <c r="L3190" s="14" t="str">
        <v/>
      </c>
      <c r="O3190" s="14" t="str">
        <v/>
      </c>
      <c r="P3190" s="14" t="str">
        <f ca="1"/>
        <v>Low Cap</v>
      </c>
    </row>
    <row r="3191" spans="11:16">
      <c r="K3191" s="14" t="str">
        <v/>
      </c>
      <c r="L3191" s="14" t="str">
        <v/>
      </c>
      <c r="O3191" s="14" t="str">
        <v/>
      </c>
      <c r="P3191" s="14" t="str">
        <f ca="1"/>
        <v>Low Cap</v>
      </c>
    </row>
    <row r="3192" spans="11:16">
      <c r="K3192" s="14" t="str">
        <v/>
      </c>
      <c r="L3192" s="14" t="str">
        <v/>
      </c>
      <c r="O3192" s="14" t="str">
        <v/>
      </c>
      <c r="P3192" s="14" t="str">
        <f ca="1"/>
        <v>Low Cap</v>
      </c>
    </row>
    <row r="3193" spans="11:16">
      <c r="K3193" s="14" t="str">
        <v/>
      </c>
      <c r="L3193" s="14" t="str">
        <v/>
      </c>
      <c r="O3193" s="14" t="str">
        <v/>
      </c>
      <c r="P3193" s="14" t="str">
        <f ca="1"/>
        <v>Low Cap</v>
      </c>
    </row>
    <row r="3194" spans="11:16">
      <c r="K3194" s="14" t="str">
        <v/>
      </c>
      <c r="L3194" s="14" t="str">
        <v/>
      </c>
      <c r="O3194" s="14" t="str">
        <v/>
      </c>
      <c r="P3194" s="14" t="str">
        <f ca="1"/>
        <v>Low Cap</v>
      </c>
    </row>
    <row r="3195" spans="11:16">
      <c r="K3195" s="14" t="str">
        <v/>
      </c>
      <c r="L3195" s="14" t="str">
        <v/>
      </c>
      <c r="O3195" s="14" t="str">
        <v/>
      </c>
      <c r="P3195" s="14" t="str">
        <f ca="1"/>
        <v>Low Cap</v>
      </c>
    </row>
    <row r="3196" spans="11:16">
      <c r="K3196" s="14" t="str">
        <v/>
      </c>
      <c r="L3196" s="14" t="str">
        <v/>
      </c>
      <c r="O3196" s="14" t="str">
        <v/>
      </c>
      <c r="P3196" s="14" t="str">
        <f ca="1"/>
        <v>Low Cap</v>
      </c>
    </row>
    <row r="3197" spans="11:16">
      <c r="K3197" s="14" t="str">
        <v/>
      </c>
      <c r="L3197" s="14" t="str">
        <v/>
      </c>
      <c r="O3197" s="14" t="str">
        <v/>
      </c>
      <c r="P3197" s="14" t="str">
        <f ca="1"/>
        <v>Low Cap</v>
      </c>
    </row>
    <row r="3198" spans="11:16">
      <c r="K3198" s="14" t="str">
        <v/>
      </c>
      <c r="L3198" s="14" t="str">
        <v/>
      </c>
      <c r="O3198" s="14" t="str">
        <v/>
      </c>
      <c r="P3198" s="14" t="str">
        <f ca="1"/>
        <v>Low Cap</v>
      </c>
    </row>
    <row r="3199" spans="11:16">
      <c r="K3199" s="14" t="str">
        <v/>
      </c>
      <c r="L3199" s="14" t="str">
        <v/>
      </c>
      <c r="O3199" s="14" t="str">
        <v/>
      </c>
      <c r="P3199" s="14" t="str">
        <f ca="1"/>
        <v>Low Cap</v>
      </c>
    </row>
    <row r="3200" spans="11:16">
      <c r="K3200" s="14" t="str">
        <v/>
      </c>
      <c r="L3200" s="14" t="str">
        <v/>
      </c>
      <c r="O3200" s="14" t="str">
        <v/>
      </c>
      <c r="P3200" s="14" t="str">
        <f ca="1"/>
        <v>Low Cap</v>
      </c>
    </row>
    <row r="3201" spans="11:16">
      <c r="K3201" s="14" t="str">
        <v/>
      </c>
      <c r="L3201" s="14" t="str">
        <v/>
      </c>
      <c r="O3201" s="14" t="str">
        <v/>
      </c>
      <c r="P3201" s="14" t="str">
        <f ca="1"/>
        <v>Low Cap</v>
      </c>
    </row>
    <row r="3202" spans="11:16">
      <c r="K3202" s="14" t="str">
        <v/>
      </c>
      <c r="L3202" s="14" t="str">
        <v/>
      </c>
      <c r="O3202" s="14" t="str">
        <v/>
      </c>
      <c r="P3202" s="14" t="str">
        <f ca="1"/>
        <v>Low Cap</v>
      </c>
    </row>
    <row r="3203" spans="11:16">
      <c r="K3203" s="14" t="str">
        <v/>
      </c>
      <c r="L3203" s="14" t="str">
        <v/>
      </c>
      <c r="O3203" s="14" t="str">
        <v/>
      </c>
      <c r="P3203" s="14" t="str">
        <f ca="1"/>
        <v>Low Cap</v>
      </c>
    </row>
    <row r="3204" spans="11:16">
      <c r="K3204" s="14" t="str">
        <v/>
      </c>
      <c r="L3204" s="14" t="str">
        <v/>
      </c>
      <c r="O3204" s="14" t="str">
        <v/>
      </c>
      <c r="P3204" s="14" t="str">
        <f ca="1"/>
        <v>Low Cap</v>
      </c>
    </row>
    <row r="3205" spans="11:16">
      <c r="K3205" s="14" t="str">
        <v/>
      </c>
      <c r="L3205" s="14" t="str">
        <v/>
      </c>
      <c r="O3205" s="14" t="str">
        <v/>
      </c>
      <c r="P3205" s="14" t="str">
        <f ca="1"/>
        <v>Low Cap</v>
      </c>
    </row>
    <row r="3206" spans="11:16">
      <c r="K3206" s="14" t="str">
        <v/>
      </c>
      <c r="L3206" s="14" t="str">
        <v/>
      </c>
      <c r="O3206" s="14" t="str">
        <v/>
      </c>
      <c r="P3206" s="14" t="str">
        <f ca="1"/>
        <v>Low Cap</v>
      </c>
    </row>
    <row r="3207" spans="11:16">
      <c r="K3207" s="14" t="str">
        <v/>
      </c>
      <c r="L3207" s="14" t="str">
        <v/>
      </c>
      <c r="O3207" s="14" t="str">
        <v/>
      </c>
      <c r="P3207" s="14" t="str">
        <f ca="1"/>
        <v>Low Cap</v>
      </c>
    </row>
    <row r="3208" spans="11:16">
      <c r="K3208" s="14" t="str">
        <v/>
      </c>
      <c r="L3208" s="14" t="str">
        <v/>
      </c>
      <c r="O3208" s="14" t="str">
        <v/>
      </c>
      <c r="P3208" s="14" t="str">
        <f ca="1"/>
        <v>Low Cap</v>
      </c>
    </row>
    <row r="3209" spans="11:16">
      <c r="K3209" s="14" t="str">
        <v/>
      </c>
      <c r="L3209" s="14" t="str">
        <v/>
      </c>
      <c r="O3209" s="14" t="str">
        <v/>
      </c>
      <c r="P3209" s="14" t="str">
        <f ca="1"/>
        <v>Low Cap</v>
      </c>
    </row>
    <row r="3210" spans="11:16">
      <c r="K3210" s="14" t="str">
        <v/>
      </c>
      <c r="L3210" s="14" t="str">
        <v/>
      </c>
      <c r="O3210" s="14" t="str">
        <v/>
      </c>
      <c r="P3210" s="14" t="str">
        <f ca="1"/>
        <v>Low Cap</v>
      </c>
    </row>
    <row r="3211" spans="11:16">
      <c r="K3211" s="14" t="str">
        <v/>
      </c>
      <c r="L3211" s="14" t="str">
        <v/>
      </c>
      <c r="O3211" s="14" t="str">
        <v/>
      </c>
      <c r="P3211" s="14" t="str">
        <f ca="1"/>
        <v>Low Cap</v>
      </c>
    </row>
    <row r="3212" spans="11:16">
      <c r="K3212" s="14" t="str">
        <v/>
      </c>
      <c r="L3212" s="14" t="str">
        <v/>
      </c>
      <c r="O3212" s="14" t="str">
        <v/>
      </c>
      <c r="P3212" s="14" t="str">
        <f ca="1"/>
        <v>Low Cap</v>
      </c>
    </row>
    <row r="3213" spans="11:16">
      <c r="K3213" s="14" t="str">
        <v/>
      </c>
      <c r="L3213" s="14" t="str">
        <v/>
      </c>
      <c r="O3213" s="14" t="str">
        <v/>
      </c>
      <c r="P3213" s="14" t="str">
        <f ca="1"/>
        <v>Low Cap</v>
      </c>
    </row>
    <row r="3214" spans="11:16">
      <c r="K3214" s="14" t="str">
        <v/>
      </c>
      <c r="L3214" s="14" t="str">
        <v/>
      </c>
      <c r="O3214" s="14" t="str">
        <v/>
      </c>
      <c r="P3214" s="14" t="str">
        <f ca="1"/>
        <v>Low Cap</v>
      </c>
    </row>
    <row r="3215" spans="11:16">
      <c r="K3215" s="14" t="str">
        <v/>
      </c>
      <c r="L3215" s="14" t="str">
        <v/>
      </c>
      <c r="O3215" s="14" t="str">
        <v/>
      </c>
      <c r="P3215" s="14" t="str">
        <f ca="1"/>
        <v>Low Cap</v>
      </c>
    </row>
    <row r="3216" spans="11:16">
      <c r="K3216" s="14" t="str">
        <v/>
      </c>
      <c r="L3216" s="14" t="str">
        <v/>
      </c>
      <c r="O3216" s="14" t="str">
        <v/>
      </c>
      <c r="P3216" s="14" t="str">
        <f ca="1"/>
        <v>Low Cap</v>
      </c>
    </row>
    <row r="3217" spans="11:16">
      <c r="K3217" s="14" t="str">
        <v/>
      </c>
      <c r="L3217" s="14" t="str">
        <v/>
      </c>
      <c r="O3217" s="14" t="str">
        <v/>
      </c>
      <c r="P3217" s="14" t="str">
        <f ca="1"/>
        <v>Low Cap</v>
      </c>
    </row>
    <row r="3218" spans="11:16">
      <c r="K3218" s="14" t="str">
        <v/>
      </c>
      <c r="L3218" s="14" t="str">
        <v/>
      </c>
      <c r="O3218" s="14" t="str">
        <v/>
      </c>
      <c r="P3218" s="14" t="str">
        <f ca="1"/>
        <v>Low Cap</v>
      </c>
    </row>
    <row r="3219" spans="11:16">
      <c r="K3219" s="14" t="str">
        <v/>
      </c>
      <c r="L3219" s="14" t="str">
        <v/>
      </c>
      <c r="O3219" s="14" t="str">
        <v/>
      </c>
      <c r="P3219" s="14" t="str">
        <f ca="1"/>
        <v>Low Cap</v>
      </c>
    </row>
    <row r="3220" spans="11:16">
      <c r="K3220" s="14" t="str">
        <v/>
      </c>
      <c r="L3220" s="14" t="str">
        <v/>
      </c>
      <c r="O3220" s="14" t="str">
        <v/>
      </c>
      <c r="P3220" s="14" t="str">
        <f ca="1"/>
        <v>Low Cap</v>
      </c>
    </row>
    <row r="3221" spans="11:16">
      <c r="K3221" s="14" t="str">
        <v/>
      </c>
      <c r="L3221" s="14" t="str">
        <v/>
      </c>
      <c r="O3221" s="14" t="str">
        <v/>
      </c>
      <c r="P3221" s="14" t="str">
        <f ca="1"/>
        <v>Low Cap</v>
      </c>
    </row>
    <row r="3222" spans="11:16">
      <c r="K3222" s="14" t="str">
        <v/>
      </c>
      <c r="L3222" s="14" t="str">
        <v/>
      </c>
      <c r="O3222" s="14" t="str">
        <v/>
      </c>
      <c r="P3222" s="14" t="str">
        <f ca="1"/>
        <v>Low Cap</v>
      </c>
    </row>
    <row r="3223" spans="11:16">
      <c r="K3223" s="14" t="str">
        <v/>
      </c>
      <c r="L3223" s="14" t="str">
        <v/>
      </c>
      <c r="O3223" s="14" t="str">
        <v/>
      </c>
      <c r="P3223" s="14" t="str">
        <f ca="1"/>
        <v>Low Cap</v>
      </c>
    </row>
    <row r="3224" spans="11:16">
      <c r="K3224" s="14" t="str">
        <v/>
      </c>
      <c r="L3224" s="14" t="str">
        <v/>
      </c>
      <c r="O3224" s="14" t="str">
        <v/>
      </c>
      <c r="P3224" s="14" t="str">
        <f ca="1"/>
        <v>Low Cap</v>
      </c>
    </row>
    <row r="3225" spans="11:16">
      <c r="K3225" s="14" t="str">
        <v/>
      </c>
      <c r="L3225" s="14" t="str">
        <v/>
      </c>
      <c r="O3225" s="14" t="str">
        <v/>
      </c>
      <c r="P3225" s="14" t="str">
        <f ca="1"/>
        <v>Low Cap</v>
      </c>
    </row>
    <row r="3226" spans="11:16">
      <c r="K3226" s="14" t="str">
        <v/>
      </c>
      <c r="L3226" s="14" t="str">
        <v/>
      </c>
      <c r="O3226" s="14" t="str">
        <v/>
      </c>
      <c r="P3226" s="14" t="str">
        <f ca="1"/>
        <v>Low Cap</v>
      </c>
    </row>
    <row r="3227" spans="11:16">
      <c r="K3227" s="14" t="str">
        <v/>
      </c>
      <c r="L3227" s="14" t="str">
        <v/>
      </c>
      <c r="O3227" s="14" t="str">
        <v/>
      </c>
      <c r="P3227" s="14" t="str">
        <f ca="1"/>
        <v>Low Cap</v>
      </c>
    </row>
    <row r="3228" spans="11:16">
      <c r="K3228" s="14" t="str">
        <v/>
      </c>
      <c r="L3228" s="14" t="str">
        <v/>
      </c>
      <c r="O3228" s="14" t="str">
        <v/>
      </c>
      <c r="P3228" s="14" t="str">
        <f ca="1"/>
        <v>Low Cap</v>
      </c>
    </row>
    <row r="3229" spans="11:16">
      <c r="K3229" s="14" t="str">
        <v/>
      </c>
      <c r="L3229" s="14" t="str">
        <v/>
      </c>
      <c r="O3229" s="14" t="str">
        <v/>
      </c>
      <c r="P3229" s="14" t="str">
        <f ca="1"/>
        <v>Low Cap</v>
      </c>
    </row>
    <row r="3230" spans="11:16">
      <c r="K3230" s="14" t="str">
        <v/>
      </c>
      <c r="L3230" s="14" t="str">
        <v/>
      </c>
      <c r="O3230" s="14" t="str">
        <v/>
      </c>
      <c r="P3230" s="14" t="str">
        <f ca="1"/>
        <v>Low Cap</v>
      </c>
    </row>
    <row r="3231" spans="11:16">
      <c r="K3231" s="14" t="str">
        <v/>
      </c>
      <c r="L3231" s="14" t="str">
        <v/>
      </c>
      <c r="O3231" s="14" t="str">
        <v/>
      </c>
      <c r="P3231" s="14" t="str">
        <f ca="1"/>
        <v>Low Cap</v>
      </c>
    </row>
    <row r="3232" spans="11:16">
      <c r="K3232" s="14" t="str">
        <v/>
      </c>
      <c r="L3232" s="14" t="str">
        <v/>
      </c>
      <c r="O3232" s="14" t="str">
        <v/>
      </c>
      <c r="P3232" s="14" t="str">
        <f ca="1"/>
        <v>Low Cap</v>
      </c>
    </row>
    <row r="3233" spans="11:16">
      <c r="K3233" s="14" t="str">
        <v/>
      </c>
      <c r="L3233" s="14" t="str">
        <v/>
      </c>
      <c r="O3233" s="14" t="str">
        <v/>
      </c>
      <c r="P3233" s="14" t="str">
        <f ca="1"/>
        <v>Low Cap</v>
      </c>
    </row>
    <row r="3234" spans="11:16">
      <c r="K3234" s="14" t="str">
        <v/>
      </c>
      <c r="L3234" s="14" t="str">
        <v/>
      </c>
      <c r="O3234" s="14" t="str">
        <v/>
      </c>
      <c r="P3234" s="14" t="str">
        <f ca="1"/>
        <v>Low Cap</v>
      </c>
    </row>
    <row r="3235" spans="11:16">
      <c r="K3235" s="14" t="str">
        <v/>
      </c>
      <c r="L3235" s="14" t="str">
        <v/>
      </c>
      <c r="O3235" s="14" t="str">
        <v/>
      </c>
      <c r="P3235" s="14" t="str">
        <f ca="1"/>
        <v>Low Cap</v>
      </c>
    </row>
    <row r="3236" spans="11:16">
      <c r="K3236" s="14" t="str">
        <v/>
      </c>
      <c r="L3236" s="14" t="str">
        <v/>
      </c>
      <c r="O3236" s="14" t="str">
        <v/>
      </c>
      <c r="P3236" s="14" t="str">
        <f ca="1"/>
        <v>Low Cap</v>
      </c>
    </row>
    <row r="3237" spans="11:16">
      <c r="K3237" s="14" t="str">
        <v/>
      </c>
      <c r="L3237" s="14" t="str">
        <v/>
      </c>
      <c r="O3237" s="14" t="str">
        <v/>
      </c>
      <c r="P3237" s="14" t="str">
        <f ca="1"/>
        <v>Low Cap</v>
      </c>
    </row>
    <row r="3238" spans="11:16">
      <c r="K3238" s="14" t="str">
        <v/>
      </c>
      <c r="L3238" s="14" t="str">
        <v/>
      </c>
      <c r="O3238" s="14" t="str">
        <v/>
      </c>
      <c r="P3238" s="14" t="str">
        <f ca="1"/>
        <v>Low Cap</v>
      </c>
    </row>
    <row r="3239" spans="11:16">
      <c r="K3239" s="14" t="str">
        <v/>
      </c>
      <c r="L3239" s="14" t="str">
        <v/>
      </c>
      <c r="O3239" s="14" t="str">
        <v/>
      </c>
      <c r="P3239" s="14" t="str">
        <f ca="1"/>
        <v>Low Cap</v>
      </c>
    </row>
    <row r="3240" spans="11:16">
      <c r="K3240" s="14" t="str">
        <v/>
      </c>
      <c r="L3240" s="14" t="str">
        <v/>
      </c>
      <c r="O3240" s="14" t="str">
        <v/>
      </c>
      <c r="P3240" s="14" t="str">
        <f ca="1"/>
        <v>Low Cap</v>
      </c>
    </row>
    <row r="3241" spans="11:16">
      <c r="K3241" s="14" t="str">
        <v/>
      </c>
      <c r="L3241" s="14" t="str">
        <v/>
      </c>
      <c r="O3241" s="14" t="str">
        <v/>
      </c>
      <c r="P3241" s="14" t="str">
        <f ca="1"/>
        <v>Low Cap</v>
      </c>
    </row>
    <row r="3242" spans="11:16">
      <c r="K3242" s="14" t="str">
        <v/>
      </c>
      <c r="L3242" s="14" t="str">
        <v/>
      </c>
      <c r="O3242" s="14" t="str">
        <v/>
      </c>
      <c r="P3242" s="14" t="str">
        <f ca="1"/>
        <v>Low Cap</v>
      </c>
    </row>
    <row r="3243" spans="11:16">
      <c r="K3243" s="14" t="str">
        <v/>
      </c>
      <c r="L3243" s="14" t="str">
        <v/>
      </c>
      <c r="O3243" s="14" t="str">
        <v/>
      </c>
      <c r="P3243" s="14" t="str">
        <f ca="1"/>
        <v>Low Cap</v>
      </c>
    </row>
    <row r="3244" spans="11:16">
      <c r="K3244" s="14" t="str">
        <v/>
      </c>
      <c r="L3244" s="14" t="str">
        <v/>
      </c>
      <c r="O3244" s="14" t="str">
        <v/>
      </c>
      <c r="P3244" s="14" t="str">
        <f ca="1"/>
        <v>Low Cap</v>
      </c>
    </row>
    <row r="3245" spans="11:16">
      <c r="K3245" s="14" t="str">
        <v/>
      </c>
      <c r="L3245" s="14" t="str">
        <v/>
      </c>
      <c r="O3245" s="14" t="str">
        <v/>
      </c>
      <c r="P3245" s="14" t="str">
        <f ca="1"/>
        <v>Low Cap</v>
      </c>
    </row>
    <row r="3246" spans="11:16">
      <c r="K3246" s="14" t="str">
        <v/>
      </c>
      <c r="L3246" s="14" t="str">
        <v/>
      </c>
      <c r="O3246" s="14" t="str">
        <v/>
      </c>
      <c r="P3246" s="14" t="str">
        <f ca="1"/>
        <v>Low Cap</v>
      </c>
    </row>
    <row r="3247" spans="11:16">
      <c r="K3247" s="14" t="str">
        <v/>
      </c>
      <c r="L3247" s="14" t="str">
        <v/>
      </c>
      <c r="O3247" s="14" t="str">
        <v/>
      </c>
      <c r="P3247" s="14" t="str">
        <f ca="1"/>
        <v>Low Cap</v>
      </c>
    </row>
    <row r="3248" spans="11:16">
      <c r="K3248" s="14" t="str">
        <v/>
      </c>
      <c r="L3248" s="14" t="str">
        <v/>
      </c>
      <c r="O3248" s="14" t="str">
        <v/>
      </c>
      <c r="P3248" s="14" t="str">
        <f ca="1"/>
        <v>Low Cap</v>
      </c>
    </row>
    <row r="3249" spans="11:16">
      <c r="K3249" s="14" t="str">
        <v/>
      </c>
      <c r="L3249" s="14" t="str">
        <v/>
      </c>
      <c r="O3249" s="14" t="str">
        <v/>
      </c>
      <c r="P3249" s="14" t="str">
        <f ca="1"/>
        <v>Low Cap</v>
      </c>
    </row>
    <row r="3250" spans="11:16">
      <c r="K3250" s="14" t="str">
        <v/>
      </c>
      <c r="L3250" s="14" t="str">
        <v/>
      </c>
      <c r="O3250" s="14" t="str">
        <v/>
      </c>
      <c r="P3250" s="14" t="str">
        <f ca="1"/>
        <v>Low Cap</v>
      </c>
    </row>
    <row r="3251" spans="11:16">
      <c r="K3251" s="14" t="str">
        <v/>
      </c>
      <c r="L3251" s="14" t="str">
        <v/>
      </c>
      <c r="O3251" s="14" t="str">
        <v/>
      </c>
      <c r="P3251" s="14" t="str">
        <f ca="1"/>
        <v>Low Cap</v>
      </c>
    </row>
    <row r="3252" spans="11:16">
      <c r="K3252" s="14" t="str">
        <v/>
      </c>
      <c r="L3252" s="14" t="str">
        <v/>
      </c>
      <c r="O3252" s="14" t="str">
        <v/>
      </c>
      <c r="P3252" s="14" t="str">
        <f ca="1"/>
        <v>Low Cap</v>
      </c>
    </row>
    <row r="3253" spans="11:16">
      <c r="K3253" s="14" t="str">
        <v/>
      </c>
      <c r="L3253" s="14" t="str">
        <v/>
      </c>
      <c r="O3253" s="14" t="str">
        <v/>
      </c>
      <c r="P3253" s="14" t="str">
        <f ca="1"/>
        <v>Low Cap</v>
      </c>
    </row>
    <row r="3254" spans="11:16">
      <c r="K3254" s="14" t="str">
        <v/>
      </c>
      <c r="L3254" s="14" t="str">
        <v/>
      </c>
      <c r="O3254" s="14" t="str">
        <v/>
      </c>
      <c r="P3254" s="14" t="str">
        <f ca="1"/>
        <v>Low Cap</v>
      </c>
    </row>
    <row r="3255" spans="11:16">
      <c r="K3255" s="14" t="str">
        <v/>
      </c>
      <c r="L3255" s="14" t="str">
        <v/>
      </c>
      <c r="O3255" s="14" t="str">
        <v/>
      </c>
      <c r="P3255" s="14" t="str">
        <f ca="1"/>
        <v>Low Cap</v>
      </c>
    </row>
    <row r="3256" spans="11:16">
      <c r="K3256" s="14" t="str">
        <v/>
      </c>
      <c r="L3256" s="14" t="str">
        <v/>
      </c>
      <c r="O3256" s="14" t="str">
        <v/>
      </c>
      <c r="P3256" s="14" t="str">
        <f ca="1"/>
        <v>Low Cap</v>
      </c>
    </row>
    <row r="3257" spans="11:16">
      <c r="K3257" s="14" t="str">
        <v/>
      </c>
      <c r="L3257" s="14" t="str">
        <v/>
      </c>
      <c r="O3257" s="14" t="str">
        <v/>
      </c>
      <c r="P3257" s="14" t="str">
        <f ca="1"/>
        <v>Low Cap</v>
      </c>
    </row>
    <row r="3258" spans="11:16">
      <c r="K3258" s="14" t="str">
        <v/>
      </c>
      <c r="L3258" s="14" t="str">
        <v/>
      </c>
      <c r="O3258" s="14" t="str">
        <v/>
      </c>
      <c r="P3258" s="14" t="str">
        <f ca="1"/>
        <v>Low Cap</v>
      </c>
    </row>
    <row r="3259" spans="11:16">
      <c r="K3259" s="14" t="str">
        <v/>
      </c>
      <c r="L3259" s="14" t="str">
        <v/>
      </c>
      <c r="O3259" s="14" t="str">
        <v/>
      </c>
      <c r="P3259" s="14" t="str">
        <f ca="1"/>
        <v>Low Cap</v>
      </c>
    </row>
    <row r="3260" spans="11:16">
      <c r="K3260" s="14" t="str">
        <v/>
      </c>
      <c r="L3260" s="14" t="str">
        <v/>
      </c>
      <c r="O3260" s="14" t="str">
        <v/>
      </c>
      <c r="P3260" s="14" t="str">
        <f ca="1"/>
        <v>Low Cap</v>
      </c>
    </row>
    <row r="3261" spans="11:16">
      <c r="K3261" s="14" t="str">
        <v/>
      </c>
      <c r="L3261" s="14" t="str">
        <v/>
      </c>
      <c r="O3261" s="14" t="str">
        <v/>
      </c>
      <c r="P3261" s="14" t="str">
        <f ca="1"/>
        <v>Low Cap</v>
      </c>
    </row>
    <row r="3262" spans="11:16">
      <c r="K3262" s="14" t="str">
        <v/>
      </c>
      <c r="L3262" s="14" t="str">
        <v/>
      </c>
      <c r="O3262" s="14" t="str">
        <v/>
      </c>
      <c r="P3262" s="14" t="str">
        <f ca="1"/>
        <v>Low Cap</v>
      </c>
    </row>
    <row r="3263" spans="11:16">
      <c r="K3263" s="14" t="str">
        <v/>
      </c>
      <c r="L3263" s="14" t="str">
        <v/>
      </c>
      <c r="O3263" s="14" t="str">
        <v/>
      </c>
      <c r="P3263" s="14" t="str">
        <f ca="1"/>
        <v>Low Cap</v>
      </c>
    </row>
    <row r="3264" spans="11:16">
      <c r="K3264" s="14" t="str">
        <v/>
      </c>
      <c r="L3264" s="14" t="str">
        <v/>
      </c>
      <c r="O3264" s="14" t="str">
        <v/>
      </c>
      <c r="P3264" s="14" t="str">
        <f ca="1"/>
        <v>Low Cap</v>
      </c>
    </row>
    <row r="3265" spans="11:16">
      <c r="K3265" s="14" t="str">
        <v/>
      </c>
      <c r="L3265" s="14" t="str">
        <v/>
      </c>
      <c r="O3265" s="14" t="str">
        <v/>
      </c>
      <c r="P3265" s="14" t="str">
        <f ca="1"/>
        <v>Low Cap</v>
      </c>
    </row>
    <row r="3266" spans="11:16">
      <c r="K3266" s="14" t="str">
        <v/>
      </c>
      <c r="L3266" s="14" t="str">
        <v/>
      </c>
      <c r="O3266" s="14" t="str">
        <v/>
      </c>
      <c r="P3266" s="14" t="str">
        <f ca="1"/>
        <v>Low Cap</v>
      </c>
    </row>
    <row r="3267" spans="11:16">
      <c r="K3267" s="14" t="str">
        <v/>
      </c>
      <c r="L3267" s="14" t="str">
        <v/>
      </c>
      <c r="O3267" s="14" t="str">
        <v/>
      </c>
      <c r="P3267" s="14" t="str">
        <f ca="1"/>
        <v>Low Cap</v>
      </c>
    </row>
    <row r="3268" spans="11:16">
      <c r="K3268" s="14" t="str">
        <v/>
      </c>
      <c r="L3268" s="14" t="str">
        <v/>
      </c>
      <c r="O3268" s="14" t="str">
        <v/>
      </c>
      <c r="P3268" s="14" t="str">
        <f ca="1"/>
        <v>Low Cap</v>
      </c>
    </row>
    <row r="3269" spans="11:16">
      <c r="K3269" s="14" t="str">
        <v/>
      </c>
      <c r="L3269" s="14" t="str">
        <v/>
      </c>
      <c r="O3269" s="14" t="str">
        <v/>
      </c>
      <c r="P3269" s="14" t="str">
        <f ca="1"/>
        <v>Low Cap</v>
      </c>
    </row>
    <row r="3270" spans="11:16">
      <c r="K3270" s="14" t="str">
        <v/>
      </c>
      <c r="L3270" s="14" t="str">
        <v/>
      </c>
      <c r="O3270" s="14" t="str">
        <v/>
      </c>
      <c r="P3270" s="14" t="str">
        <f ca="1"/>
        <v>Low Cap</v>
      </c>
    </row>
    <row r="3271" spans="11:16">
      <c r="K3271" s="14" t="str">
        <v/>
      </c>
      <c r="L3271" s="14" t="str">
        <v/>
      </c>
      <c r="O3271" s="14" t="str">
        <v/>
      </c>
      <c r="P3271" s="14" t="str">
        <f ca="1"/>
        <v>Low Cap</v>
      </c>
    </row>
    <row r="3272" spans="11:16">
      <c r="K3272" s="14" t="str">
        <v/>
      </c>
      <c r="L3272" s="14" t="str">
        <v/>
      </c>
      <c r="O3272" s="14" t="str">
        <v/>
      </c>
      <c r="P3272" s="14" t="str">
        <f ca="1"/>
        <v>Low Cap</v>
      </c>
    </row>
    <row r="3273" spans="11:16">
      <c r="K3273" s="14" t="str">
        <v/>
      </c>
      <c r="L3273" s="14" t="str">
        <v/>
      </c>
      <c r="O3273" s="14" t="str">
        <v/>
      </c>
      <c r="P3273" s="14" t="str">
        <f ca="1"/>
        <v>Low Cap</v>
      </c>
    </row>
    <row r="3274" spans="11:16">
      <c r="K3274" s="14" t="str">
        <v/>
      </c>
      <c r="L3274" s="14" t="str">
        <v/>
      </c>
      <c r="O3274" s="14" t="str">
        <v/>
      </c>
      <c r="P3274" s="14" t="str">
        <f ca="1"/>
        <v>Low Cap</v>
      </c>
    </row>
    <row r="3275" spans="11:16">
      <c r="K3275" s="14" t="str">
        <v/>
      </c>
      <c r="L3275" s="14" t="str">
        <v/>
      </c>
      <c r="O3275" s="14" t="str">
        <v/>
      </c>
      <c r="P3275" s="14" t="str">
        <f ca="1"/>
        <v>Low Cap</v>
      </c>
    </row>
    <row r="3276" spans="11:16">
      <c r="K3276" s="14" t="str">
        <v/>
      </c>
      <c r="L3276" s="14" t="str">
        <v/>
      </c>
      <c r="O3276" s="14" t="str">
        <v/>
      </c>
      <c r="P3276" s="14" t="str">
        <f ca="1"/>
        <v>Low Cap</v>
      </c>
    </row>
    <row r="3277" spans="11:16">
      <c r="K3277" s="14" t="str">
        <v/>
      </c>
      <c r="L3277" s="14" t="str">
        <v/>
      </c>
      <c r="O3277" s="14" t="str">
        <v/>
      </c>
      <c r="P3277" s="14" t="str">
        <f ca="1"/>
        <v>Low Cap</v>
      </c>
    </row>
    <row r="3278" spans="11:16">
      <c r="K3278" s="14" t="str">
        <v/>
      </c>
      <c r="L3278" s="14" t="str">
        <v/>
      </c>
      <c r="O3278" s="14" t="str">
        <v/>
      </c>
      <c r="P3278" s="14" t="str">
        <f ca="1"/>
        <v>Low Cap</v>
      </c>
    </row>
    <row r="3279" spans="11:16">
      <c r="K3279" s="14" t="str">
        <v/>
      </c>
      <c r="L3279" s="14" t="str">
        <v/>
      </c>
      <c r="O3279" s="14" t="str">
        <v/>
      </c>
      <c r="P3279" s="14" t="str">
        <f ca="1"/>
        <v>Low Cap</v>
      </c>
    </row>
    <row r="3280" spans="11:16">
      <c r="K3280" s="14" t="str">
        <v/>
      </c>
      <c r="L3280" s="14" t="str">
        <v/>
      </c>
      <c r="O3280" s="14" t="str">
        <v/>
      </c>
      <c r="P3280" s="14" t="str">
        <f ca="1"/>
        <v>Low Cap</v>
      </c>
    </row>
    <row r="3281" spans="11:16">
      <c r="K3281" s="14" t="str">
        <v/>
      </c>
      <c r="L3281" s="14" t="str">
        <v/>
      </c>
      <c r="O3281" s="14" t="str">
        <v/>
      </c>
      <c r="P3281" s="14" t="str">
        <f ca="1"/>
        <v>Low Cap</v>
      </c>
    </row>
    <row r="3282" spans="11:16">
      <c r="K3282" s="14" t="str">
        <v/>
      </c>
      <c r="L3282" s="14" t="str">
        <v/>
      </c>
      <c r="O3282" s="14" t="str">
        <v/>
      </c>
      <c r="P3282" s="14" t="str">
        <f ca="1"/>
        <v>Low Cap</v>
      </c>
    </row>
    <row r="3283" spans="11:16">
      <c r="K3283" s="14" t="str">
        <v/>
      </c>
      <c r="L3283" s="14" t="str">
        <v/>
      </c>
      <c r="O3283" s="14" t="str">
        <v/>
      </c>
      <c r="P3283" s="14" t="str">
        <f ca="1"/>
        <v>Low Cap</v>
      </c>
    </row>
    <row r="3284" spans="11:16">
      <c r="K3284" s="14" t="str">
        <v/>
      </c>
      <c r="L3284" s="14" t="str">
        <v/>
      </c>
      <c r="O3284" s="14" t="str">
        <v/>
      </c>
      <c r="P3284" s="14" t="str">
        <f ca="1"/>
        <v>Low Cap</v>
      </c>
    </row>
    <row r="3285" spans="11:16">
      <c r="K3285" s="14" t="str">
        <v/>
      </c>
      <c r="L3285" s="14" t="str">
        <v/>
      </c>
      <c r="O3285" s="14" t="str">
        <v/>
      </c>
      <c r="P3285" s="14" t="str">
        <f ca="1"/>
        <v>Low Cap</v>
      </c>
    </row>
    <row r="3286" spans="11:16">
      <c r="K3286" s="14" t="str">
        <v/>
      </c>
      <c r="L3286" s="14" t="str">
        <v/>
      </c>
      <c r="O3286" s="14" t="str">
        <v/>
      </c>
      <c r="P3286" s="14" t="str">
        <f ca="1"/>
        <v>Low Cap</v>
      </c>
    </row>
    <row r="3287" spans="11:16">
      <c r="K3287" s="14" t="str">
        <v/>
      </c>
      <c r="L3287" s="14" t="str">
        <v/>
      </c>
      <c r="O3287" s="14" t="str">
        <v/>
      </c>
      <c r="P3287" s="14" t="str">
        <f ca="1"/>
        <v>Low Cap</v>
      </c>
    </row>
    <row r="3288" spans="11:16">
      <c r="K3288" s="14" t="str">
        <v/>
      </c>
      <c r="L3288" s="14" t="str">
        <v/>
      </c>
      <c r="O3288" s="14" t="str">
        <v/>
      </c>
      <c r="P3288" s="14" t="str">
        <f ca="1"/>
        <v>Low Cap</v>
      </c>
    </row>
    <row r="3289" spans="11:16">
      <c r="K3289" s="14" t="str">
        <v/>
      </c>
      <c r="L3289" s="14" t="str">
        <v/>
      </c>
      <c r="O3289" s="14" t="str">
        <v/>
      </c>
      <c r="P3289" s="14" t="str">
        <f ca="1"/>
        <v>Low Cap</v>
      </c>
    </row>
    <row r="3290" spans="11:16">
      <c r="K3290" s="14" t="str">
        <v/>
      </c>
      <c r="L3290" s="14" t="str">
        <v/>
      </c>
      <c r="O3290" s="14" t="str">
        <v/>
      </c>
      <c r="P3290" s="14" t="str">
        <f ca="1"/>
        <v>Low Cap</v>
      </c>
    </row>
    <row r="3291" spans="11:16">
      <c r="K3291" s="14" t="str">
        <v/>
      </c>
      <c r="L3291" s="14" t="str">
        <v/>
      </c>
      <c r="O3291" s="14" t="str">
        <v/>
      </c>
      <c r="P3291" s="14" t="str">
        <f ca="1"/>
        <v>Low Cap</v>
      </c>
    </row>
    <row r="3292" spans="11:16">
      <c r="K3292" s="14" t="str">
        <v/>
      </c>
      <c r="L3292" s="14" t="str">
        <v/>
      </c>
      <c r="O3292" s="14" t="str">
        <v/>
      </c>
      <c r="P3292" s="14" t="str">
        <f ca="1"/>
        <v>Low Cap</v>
      </c>
    </row>
    <row r="3293" spans="11:16">
      <c r="K3293" s="14" t="str">
        <v/>
      </c>
      <c r="L3293" s="14" t="str">
        <v/>
      </c>
      <c r="O3293" s="14" t="str">
        <v/>
      </c>
      <c r="P3293" s="14" t="str">
        <f ca="1"/>
        <v>Low Cap</v>
      </c>
    </row>
    <row r="3294" spans="11:16">
      <c r="K3294" s="14" t="str">
        <v/>
      </c>
      <c r="L3294" s="14" t="str">
        <v/>
      </c>
      <c r="O3294" s="14" t="str">
        <v/>
      </c>
      <c r="P3294" s="14" t="str">
        <f ca="1"/>
        <v>Low Cap</v>
      </c>
    </row>
    <row r="3295" spans="11:16">
      <c r="K3295" s="14" t="str">
        <v/>
      </c>
      <c r="L3295" s="14" t="str">
        <v/>
      </c>
      <c r="O3295" s="14" t="str">
        <v/>
      </c>
      <c r="P3295" s="14" t="str">
        <f ca="1"/>
        <v>Low Cap</v>
      </c>
    </row>
    <row r="3296" spans="11:16">
      <c r="K3296" s="14" t="str">
        <v/>
      </c>
      <c r="L3296" s="14" t="str">
        <v/>
      </c>
      <c r="O3296" s="14" t="str">
        <v/>
      </c>
      <c r="P3296" s="14" t="str">
        <f ca="1"/>
        <v>Low Cap</v>
      </c>
    </row>
    <row r="3297" spans="11:16">
      <c r="K3297" s="14" t="str">
        <v/>
      </c>
      <c r="L3297" s="14" t="str">
        <v/>
      </c>
      <c r="O3297" s="14" t="str">
        <v/>
      </c>
      <c r="P3297" s="14" t="str">
        <f ca="1"/>
        <v>Low Cap</v>
      </c>
    </row>
    <row r="3298" spans="11:16">
      <c r="K3298" s="14" t="str">
        <v/>
      </c>
      <c r="L3298" s="14" t="str">
        <v/>
      </c>
      <c r="O3298" s="14" t="str">
        <v/>
      </c>
      <c r="P3298" s="14" t="str">
        <f ca="1"/>
        <v>Low Cap</v>
      </c>
    </row>
    <row r="3299" spans="11:16">
      <c r="K3299" s="14" t="str">
        <v/>
      </c>
      <c r="L3299" s="14" t="str">
        <v/>
      </c>
      <c r="O3299" s="14" t="str">
        <v/>
      </c>
      <c r="P3299" s="14" t="str">
        <f ca="1"/>
        <v>Low Cap</v>
      </c>
    </row>
    <row r="3300" spans="11:16">
      <c r="K3300" s="14" t="str">
        <v/>
      </c>
      <c r="L3300" s="14" t="str">
        <v/>
      </c>
      <c r="O3300" s="14" t="str">
        <v/>
      </c>
      <c r="P3300" s="14" t="str">
        <f ca="1"/>
        <v>Low Cap</v>
      </c>
    </row>
    <row r="3301" spans="11:16">
      <c r="K3301" s="14" t="str">
        <v/>
      </c>
      <c r="L3301" s="14" t="str">
        <v/>
      </c>
      <c r="O3301" s="14" t="str">
        <v/>
      </c>
      <c r="P3301" s="14" t="str">
        <f ca="1"/>
        <v>Low Cap</v>
      </c>
    </row>
    <row r="3302" spans="11:16">
      <c r="K3302" s="14" t="str">
        <v/>
      </c>
      <c r="L3302" s="14" t="str">
        <v/>
      </c>
      <c r="O3302" s="14" t="str">
        <v/>
      </c>
      <c r="P3302" s="14" t="str">
        <f ca="1"/>
        <v>Low Cap</v>
      </c>
    </row>
    <row r="3303" spans="11:16">
      <c r="K3303" s="14" t="str">
        <v/>
      </c>
      <c r="L3303" s="14" t="str">
        <v/>
      </c>
      <c r="O3303" s="14" t="str">
        <v/>
      </c>
      <c r="P3303" s="14" t="str">
        <f ca="1"/>
        <v>Low Cap</v>
      </c>
    </row>
    <row r="3304" spans="11:16">
      <c r="K3304" s="14" t="str">
        <v/>
      </c>
      <c r="L3304" s="14" t="str">
        <v/>
      </c>
      <c r="O3304" s="14" t="str">
        <v/>
      </c>
      <c r="P3304" s="14" t="str">
        <f ca="1"/>
        <v>Low Cap</v>
      </c>
    </row>
    <row r="3305" spans="11:16">
      <c r="K3305" s="14" t="str">
        <v/>
      </c>
      <c r="L3305" s="14" t="str">
        <v/>
      </c>
      <c r="O3305" s="14" t="str">
        <v/>
      </c>
      <c r="P3305" s="14" t="str">
        <f ca="1"/>
        <v>Low Cap</v>
      </c>
    </row>
    <row r="3306" spans="11:16">
      <c r="K3306" s="14" t="str">
        <v/>
      </c>
      <c r="L3306" s="14" t="str">
        <v/>
      </c>
      <c r="O3306" s="14" t="str">
        <v/>
      </c>
      <c r="P3306" s="14" t="str">
        <f ca="1"/>
        <v>Low Cap</v>
      </c>
    </row>
    <row r="3307" spans="11:16">
      <c r="K3307" s="14" t="str">
        <v/>
      </c>
      <c r="L3307" s="14" t="str">
        <v/>
      </c>
      <c r="O3307" s="14" t="str">
        <v/>
      </c>
      <c r="P3307" s="14" t="str">
        <f ca="1"/>
        <v>Low Cap</v>
      </c>
    </row>
    <row r="3308" spans="11:16">
      <c r="K3308" s="14" t="str">
        <v/>
      </c>
      <c r="L3308" s="14" t="str">
        <v/>
      </c>
      <c r="O3308" s="14" t="str">
        <v/>
      </c>
      <c r="P3308" s="14" t="str">
        <f ca="1"/>
        <v>Low Cap</v>
      </c>
    </row>
    <row r="3309" spans="11:16">
      <c r="K3309" s="14" t="str">
        <v/>
      </c>
      <c r="L3309" s="14" t="str">
        <v/>
      </c>
      <c r="O3309" s="14" t="str">
        <v/>
      </c>
      <c r="P3309" s="14" t="str">
        <f ca="1"/>
        <v>Low Cap</v>
      </c>
    </row>
    <row r="3310" spans="11:16">
      <c r="K3310" s="14" t="str">
        <v/>
      </c>
      <c r="L3310" s="14" t="str">
        <v/>
      </c>
      <c r="O3310" s="14" t="str">
        <v/>
      </c>
      <c r="P3310" s="14" t="str">
        <f ca="1"/>
        <v>Low Cap</v>
      </c>
    </row>
    <row r="3311" spans="11:16">
      <c r="K3311" s="14" t="str">
        <v/>
      </c>
      <c r="L3311" s="14" t="str">
        <v/>
      </c>
      <c r="O3311" s="14" t="str">
        <v/>
      </c>
      <c r="P3311" s="14" t="str">
        <f ca="1"/>
        <v>Low Cap</v>
      </c>
    </row>
    <row r="3312" spans="11:16">
      <c r="K3312" s="14" t="str">
        <v/>
      </c>
      <c r="L3312" s="14" t="str">
        <v/>
      </c>
      <c r="O3312" s="14" t="str">
        <v/>
      </c>
      <c r="P3312" s="14" t="str">
        <f ca="1"/>
        <v>Low Cap</v>
      </c>
    </row>
    <row r="3313" spans="11:16">
      <c r="K3313" s="14" t="str">
        <v/>
      </c>
      <c r="L3313" s="14" t="str">
        <v/>
      </c>
      <c r="O3313" s="14" t="str">
        <v/>
      </c>
      <c r="P3313" s="14" t="str">
        <f ca="1"/>
        <v>Low Cap</v>
      </c>
    </row>
    <row r="3314" spans="11:16">
      <c r="K3314" s="14" t="str">
        <v/>
      </c>
      <c r="L3314" s="14" t="str">
        <v/>
      </c>
      <c r="O3314" s="14" t="str">
        <v/>
      </c>
      <c r="P3314" s="14" t="str">
        <f ca="1"/>
        <v>Low Cap</v>
      </c>
    </row>
    <row r="3315" spans="11:16">
      <c r="K3315" s="14" t="str">
        <v/>
      </c>
      <c r="L3315" s="14" t="str">
        <v/>
      </c>
      <c r="O3315" s="14" t="str">
        <v/>
      </c>
      <c r="P3315" s="14" t="str">
        <f ca="1"/>
        <v>Low Cap</v>
      </c>
    </row>
    <row r="3316" spans="11:16">
      <c r="K3316" s="14" t="str">
        <v/>
      </c>
      <c r="L3316" s="14" t="str">
        <v/>
      </c>
      <c r="O3316" s="14" t="str">
        <v/>
      </c>
      <c r="P3316" s="14" t="str">
        <f ca="1"/>
        <v>Low Cap</v>
      </c>
    </row>
    <row r="3317" spans="11:16">
      <c r="K3317" s="14" t="str">
        <v/>
      </c>
      <c r="L3317" s="14" t="str">
        <v/>
      </c>
      <c r="O3317" s="14" t="str">
        <v/>
      </c>
      <c r="P3317" s="14" t="str">
        <f ca="1"/>
        <v>Low Cap</v>
      </c>
    </row>
    <row r="3318" spans="11:16">
      <c r="K3318" s="14" t="str">
        <v/>
      </c>
      <c r="L3318" s="14" t="str">
        <v/>
      </c>
      <c r="O3318" s="14" t="str">
        <v/>
      </c>
      <c r="P3318" s="14" t="str">
        <f ca="1"/>
        <v>Low Cap</v>
      </c>
    </row>
    <row r="3319" spans="11:16">
      <c r="K3319" s="14" t="str">
        <v/>
      </c>
      <c r="L3319" s="14" t="str">
        <v/>
      </c>
      <c r="O3319" s="14" t="str">
        <v/>
      </c>
      <c r="P3319" s="14" t="str">
        <f ca="1"/>
        <v>Low Cap</v>
      </c>
    </row>
    <row r="3320" spans="11:16">
      <c r="K3320" s="14" t="str">
        <v/>
      </c>
      <c r="L3320" s="14" t="str">
        <v/>
      </c>
      <c r="O3320" s="14" t="str">
        <v/>
      </c>
      <c r="P3320" s="14" t="str">
        <f ca="1"/>
        <v>Low Cap</v>
      </c>
    </row>
    <row r="3321" spans="11:16">
      <c r="K3321" s="14" t="str">
        <v/>
      </c>
      <c r="L3321" s="14" t="str">
        <v/>
      </c>
      <c r="O3321" s="14" t="str">
        <v/>
      </c>
      <c r="P3321" s="14" t="str">
        <f ca="1"/>
        <v>Low Cap</v>
      </c>
    </row>
    <row r="3322" spans="11:16">
      <c r="K3322" s="14" t="str">
        <v/>
      </c>
      <c r="L3322" s="14" t="str">
        <v/>
      </c>
      <c r="O3322" s="14" t="str">
        <v/>
      </c>
      <c r="P3322" s="14" t="str">
        <f ca="1"/>
        <v>Low Cap</v>
      </c>
    </row>
    <row r="3323" spans="11:16">
      <c r="K3323" s="14" t="str">
        <v/>
      </c>
      <c r="L3323" s="14" t="str">
        <v/>
      </c>
      <c r="O3323" s="14" t="str">
        <v/>
      </c>
      <c r="P3323" s="14" t="str">
        <f ca="1"/>
        <v>Low Cap</v>
      </c>
    </row>
    <row r="3324" spans="11:16">
      <c r="K3324" s="14" t="str">
        <v/>
      </c>
      <c r="L3324" s="14" t="str">
        <v/>
      </c>
      <c r="O3324" s="14" t="str">
        <v/>
      </c>
      <c r="P3324" s="14" t="str">
        <f ca="1"/>
        <v>Low Cap</v>
      </c>
    </row>
    <row r="3325" spans="11:16">
      <c r="K3325" s="14" t="str">
        <v/>
      </c>
      <c r="L3325" s="14" t="str">
        <v/>
      </c>
      <c r="O3325" s="14" t="str">
        <v/>
      </c>
      <c r="P3325" s="14" t="str">
        <f ca="1"/>
        <v>Low Cap</v>
      </c>
    </row>
    <row r="3326" spans="11:16">
      <c r="K3326" s="14" t="str">
        <v/>
      </c>
      <c r="L3326" s="14" t="str">
        <v/>
      </c>
      <c r="O3326" s="14" t="str">
        <v/>
      </c>
      <c r="P3326" s="14" t="str">
        <f ca="1"/>
        <v>Low Cap</v>
      </c>
    </row>
    <row r="3327" spans="11:16">
      <c r="K3327" s="14" t="str">
        <v/>
      </c>
      <c r="L3327" s="14" t="str">
        <v/>
      </c>
      <c r="O3327" s="14" t="str">
        <v/>
      </c>
      <c r="P3327" s="14" t="str">
        <f ca="1"/>
        <v>Low Cap</v>
      </c>
    </row>
    <row r="3328" spans="11:16">
      <c r="K3328" s="14" t="str">
        <v/>
      </c>
      <c r="L3328" s="14" t="str">
        <v/>
      </c>
      <c r="O3328" s="14" t="str">
        <v/>
      </c>
      <c r="P3328" s="14" t="str">
        <f ca="1"/>
        <v>Low Cap</v>
      </c>
    </row>
    <row r="3329" spans="11:16">
      <c r="K3329" s="14" t="str">
        <v/>
      </c>
      <c r="L3329" s="14" t="str">
        <v/>
      </c>
      <c r="O3329" s="14" t="str">
        <v/>
      </c>
      <c r="P3329" s="14" t="str">
        <f ca="1"/>
        <v>Low Cap</v>
      </c>
    </row>
    <row r="3330" spans="11:16">
      <c r="K3330" s="14" t="str">
        <v/>
      </c>
      <c r="L3330" s="14" t="str">
        <v/>
      </c>
      <c r="O3330" s="14" t="str">
        <v/>
      </c>
      <c r="P3330" s="14" t="str">
        <f ca="1"/>
        <v>Low Cap</v>
      </c>
    </row>
    <row r="3331" spans="11:16">
      <c r="K3331" s="14" t="str">
        <v/>
      </c>
      <c r="L3331" s="14" t="str">
        <v/>
      </c>
      <c r="O3331" s="14" t="str">
        <v/>
      </c>
      <c r="P3331" s="14" t="str">
        <f ca="1"/>
        <v>Low Cap</v>
      </c>
    </row>
    <row r="3332" spans="11:16">
      <c r="K3332" s="14" t="str">
        <v/>
      </c>
      <c r="L3332" s="14" t="str">
        <v/>
      </c>
      <c r="O3332" s="14" t="str">
        <v/>
      </c>
      <c r="P3332" s="14" t="str">
        <f ca="1"/>
        <v>Low Cap</v>
      </c>
    </row>
    <row r="3333" spans="11:16">
      <c r="K3333" s="14" t="str">
        <v/>
      </c>
      <c r="L3333" s="14" t="str">
        <v/>
      </c>
      <c r="O3333" s="14" t="str">
        <v/>
      </c>
      <c r="P3333" s="14" t="str">
        <f ca="1"/>
        <v>Low Cap</v>
      </c>
    </row>
    <row r="3334" spans="11:16">
      <c r="K3334" s="14" t="str">
        <v/>
      </c>
      <c r="L3334" s="14" t="str">
        <v/>
      </c>
      <c r="O3334" s="14" t="str">
        <v/>
      </c>
      <c r="P3334" s="14" t="str">
        <f ca="1"/>
        <v>Low Cap</v>
      </c>
    </row>
    <row r="3335" spans="11:16">
      <c r="K3335" s="14" t="str">
        <v/>
      </c>
      <c r="L3335" s="14" t="str">
        <v/>
      </c>
      <c r="O3335" s="14" t="str">
        <v/>
      </c>
      <c r="P3335" s="14" t="str">
        <f ca="1"/>
        <v>Low Cap</v>
      </c>
    </row>
    <row r="3336" spans="11:16">
      <c r="K3336" s="14" t="str">
        <v/>
      </c>
      <c r="L3336" s="14" t="str">
        <v/>
      </c>
      <c r="O3336" s="14" t="str">
        <v/>
      </c>
      <c r="P3336" s="14" t="str">
        <f ca="1"/>
        <v>Low Cap</v>
      </c>
    </row>
    <row r="3337" spans="11:16">
      <c r="K3337" s="14" t="str">
        <v/>
      </c>
      <c r="L3337" s="14" t="str">
        <v/>
      </c>
      <c r="O3337" s="14" t="str">
        <v/>
      </c>
      <c r="P3337" s="14" t="str">
        <f ca="1"/>
        <v>Low Cap</v>
      </c>
    </row>
    <row r="3338" spans="11:16">
      <c r="K3338" s="14" t="str">
        <v/>
      </c>
      <c r="L3338" s="14" t="str">
        <v/>
      </c>
      <c r="O3338" s="14" t="str">
        <v/>
      </c>
      <c r="P3338" s="14" t="str">
        <f ca="1"/>
        <v>Low Cap</v>
      </c>
    </row>
    <row r="3339" spans="11:16">
      <c r="K3339" s="14" t="str">
        <v/>
      </c>
      <c r="L3339" s="14" t="str">
        <v/>
      </c>
      <c r="O3339" s="14" t="str">
        <v/>
      </c>
      <c r="P3339" s="14" t="str">
        <f ca="1"/>
        <v>Low Cap</v>
      </c>
    </row>
    <row r="3340" spans="11:16">
      <c r="K3340" s="14" t="str">
        <v/>
      </c>
      <c r="L3340" s="14" t="str">
        <v/>
      </c>
      <c r="O3340" s="14" t="str">
        <v/>
      </c>
      <c r="P3340" s="14" t="str">
        <f ca="1"/>
        <v>Low Cap</v>
      </c>
    </row>
    <row r="3341" spans="11:16">
      <c r="K3341" s="14" t="str">
        <v/>
      </c>
      <c r="L3341" s="14" t="str">
        <v/>
      </c>
      <c r="O3341" s="14" t="str">
        <v/>
      </c>
      <c r="P3341" s="14" t="str">
        <f ca="1"/>
        <v>Low Cap</v>
      </c>
    </row>
    <row r="3342" spans="11:16">
      <c r="K3342" s="14" t="str">
        <v/>
      </c>
      <c r="L3342" s="14" t="str">
        <v/>
      </c>
      <c r="O3342" s="14" t="str">
        <v/>
      </c>
      <c r="P3342" s="14" t="str">
        <f ca="1"/>
        <v>Low Cap</v>
      </c>
    </row>
    <row r="3343" spans="11:16">
      <c r="K3343" s="14" t="str">
        <v/>
      </c>
      <c r="L3343" s="14" t="str">
        <v/>
      </c>
      <c r="O3343" s="14" t="str">
        <v/>
      </c>
      <c r="P3343" s="14" t="str">
        <f ca="1"/>
        <v>Low Cap</v>
      </c>
    </row>
    <row r="3344" spans="11:16">
      <c r="K3344" s="14" t="str">
        <v/>
      </c>
      <c r="L3344" s="14" t="str">
        <v/>
      </c>
      <c r="O3344" s="14" t="str">
        <v/>
      </c>
      <c r="P3344" s="14" t="str">
        <f ca="1"/>
        <v>Low Cap</v>
      </c>
    </row>
    <row r="3345" spans="11:16">
      <c r="K3345" s="14" t="str">
        <v/>
      </c>
      <c r="L3345" s="14" t="str">
        <v/>
      </c>
      <c r="O3345" s="14" t="str">
        <v/>
      </c>
      <c r="P3345" s="14" t="str">
        <f ca="1"/>
        <v>Low Cap</v>
      </c>
    </row>
    <row r="3346" spans="11:16">
      <c r="K3346" s="14" t="str">
        <v/>
      </c>
      <c r="L3346" s="14" t="str">
        <v/>
      </c>
      <c r="O3346" s="14" t="str">
        <v/>
      </c>
      <c r="P3346" s="14" t="str">
        <f ca="1"/>
        <v>Low Cap</v>
      </c>
    </row>
    <row r="3347" spans="11:16">
      <c r="K3347" s="14" t="str">
        <v/>
      </c>
      <c r="L3347" s="14" t="str">
        <v/>
      </c>
      <c r="O3347" s="14" t="str">
        <v/>
      </c>
      <c r="P3347" s="14" t="str">
        <f ca="1"/>
        <v>Low Cap</v>
      </c>
    </row>
    <row r="3348" spans="11:16">
      <c r="K3348" s="14" t="str">
        <v/>
      </c>
      <c r="L3348" s="14" t="str">
        <v/>
      </c>
      <c r="O3348" s="14" t="str">
        <v/>
      </c>
      <c r="P3348" s="14" t="str">
        <f ca="1"/>
        <v>Low Cap</v>
      </c>
    </row>
    <row r="3349" spans="11:16">
      <c r="K3349" s="14" t="str">
        <v/>
      </c>
      <c r="L3349" s="14" t="str">
        <v/>
      </c>
      <c r="O3349" s="14" t="str">
        <v/>
      </c>
      <c r="P3349" s="14" t="str">
        <f ca="1"/>
        <v>Low Cap</v>
      </c>
    </row>
    <row r="3350" spans="11:16">
      <c r="K3350" s="14" t="str">
        <v/>
      </c>
      <c r="L3350" s="14" t="str">
        <v/>
      </c>
      <c r="O3350" s="14" t="str">
        <v/>
      </c>
      <c r="P3350" s="14" t="str">
        <f ca="1"/>
        <v>Low Cap</v>
      </c>
    </row>
    <row r="3351" spans="11:16">
      <c r="K3351" s="14" t="str">
        <v/>
      </c>
      <c r="L3351" s="14" t="str">
        <v/>
      </c>
      <c r="O3351" s="14" t="str">
        <v/>
      </c>
      <c r="P3351" s="14" t="str">
        <f ca="1"/>
        <v>Low Cap</v>
      </c>
    </row>
    <row r="3352" spans="11:16">
      <c r="K3352" s="14" t="str">
        <v/>
      </c>
      <c r="L3352" s="14" t="str">
        <v/>
      </c>
      <c r="O3352" s="14" t="str">
        <v/>
      </c>
      <c r="P3352" s="14" t="str">
        <f ca="1"/>
        <v>Low Cap</v>
      </c>
    </row>
    <row r="3353" spans="11:16">
      <c r="K3353" s="14" t="str">
        <v/>
      </c>
      <c r="L3353" s="14" t="str">
        <v/>
      </c>
      <c r="O3353" s="14" t="str">
        <v/>
      </c>
      <c r="P3353" s="14" t="str">
        <f ca="1"/>
        <v>Low Cap</v>
      </c>
    </row>
    <row r="3354" spans="11:16">
      <c r="K3354" s="14" t="str">
        <v/>
      </c>
      <c r="L3354" s="14" t="str">
        <v/>
      </c>
      <c r="O3354" s="14" t="str">
        <v/>
      </c>
      <c r="P3354" s="14" t="str">
        <f ca="1"/>
        <v>Low Cap</v>
      </c>
    </row>
    <row r="3355" spans="11:16">
      <c r="K3355" s="14" t="str">
        <v/>
      </c>
      <c r="L3355" s="14" t="str">
        <v/>
      </c>
      <c r="O3355" s="14" t="str">
        <v/>
      </c>
      <c r="P3355" s="14" t="str">
        <f ca="1"/>
        <v>Low Cap</v>
      </c>
    </row>
    <row r="3356" spans="11:16">
      <c r="K3356" s="14" t="str">
        <v/>
      </c>
      <c r="L3356" s="14" t="str">
        <v/>
      </c>
      <c r="O3356" s="14" t="str">
        <v/>
      </c>
      <c r="P3356" s="14" t="str">
        <f ca="1"/>
        <v>Low Cap</v>
      </c>
    </row>
    <row r="3357" spans="11:16">
      <c r="K3357" s="14" t="str">
        <v/>
      </c>
      <c r="L3357" s="14" t="str">
        <v/>
      </c>
      <c r="O3357" s="14" t="str">
        <v/>
      </c>
      <c r="P3357" s="14" t="str">
        <f ca="1"/>
        <v>Low Cap</v>
      </c>
    </row>
    <row r="3358" spans="11:16">
      <c r="K3358" s="14" t="str">
        <v/>
      </c>
      <c r="L3358" s="14" t="str">
        <v/>
      </c>
      <c r="O3358" s="14" t="str">
        <v/>
      </c>
      <c r="P3358" s="14" t="str">
        <f ca="1"/>
        <v>Low Cap</v>
      </c>
    </row>
    <row r="3359" spans="11:16">
      <c r="K3359" s="14" t="str">
        <v/>
      </c>
      <c r="L3359" s="14" t="str">
        <v/>
      </c>
      <c r="O3359" s="14" t="str">
        <v/>
      </c>
      <c r="P3359" s="14" t="str">
        <f ca="1"/>
        <v>Low Cap</v>
      </c>
    </row>
    <row r="3360" spans="11:16">
      <c r="K3360" s="14" t="str">
        <v/>
      </c>
      <c r="L3360" s="14" t="str">
        <v/>
      </c>
      <c r="O3360" s="14" t="str">
        <v/>
      </c>
      <c r="P3360" s="14" t="str">
        <f ca="1"/>
        <v>Low Cap</v>
      </c>
    </row>
    <row r="3361" spans="11:16">
      <c r="K3361" s="14" t="str">
        <v/>
      </c>
      <c r="L3361" s="14" t="str">
        <v/>
      </c>
      <c r="O3361" s="14" t="str">
        <v/>
      </c>
      <c r="P3361" s="14" t="str">
        <f ca="1"/>
        <v>Low Cap</v>
      </c>
    </row>
    <row r="3362" spans="11:16">
      <c r="K3362" s="14" t="str">
        <v/>
      </c>
      <c r="L3362" s="14" t="str">
        <v/>
      </c>
      <c r="O3362" s="14" t="str">
        <v/>
      </c>
      <c r="P3362" s="14" t="str">
        <f ca="1"/>
        <v>Low Cap</v>
      </c>
    </row>
    <row r="3363" spans="11:16">
      <c r="K3363" s="14" t="str">
        <v/>
      </c>
      <c r="L3363" s="14" t="str">
        <v/>
      </c>
      <c r="O3363" s="14" t="str">
        <v/>
      </c>
      <c r="P3363" s="14" t="str">
        <f ca="1"/>
        <v>Low Cap</v>
      </c>
    </row>
    <row r="3364" spans="11:16">
      <c r="K3364" s="14" t="str">
        <v/>
      </c>
      <c r="L3364" s="14" t="str">
        <v/>
      </c>
      <c r="O3364" s="14" t="str">
        <v/>
      </c>
      <c r="P3364" s="14" t="str">
        <f ca="1"/>
        <v>Low Cap</v>
      </c>
    </row>
    <row r="3365" spans="11:16">
      <c r="K3365" s="14" t="str">
        <v/>
      </c>
      <c r="L3365" s="14" t="str">
        <v/>
      </c>
      <c r="O3365" s="14" t="str">
        <v/>
      </c>
      <c r="P3365" s="14" t="str">
        <f ca="1"/>
        <v>Low Cap</v>
      </c>
    </row>
    <row r="3366" spans="11:16">
      <c r="K3366" s="14" t="str">
        <v/>
      </c>
      <c r="L3366" s="14" t="str">
        <v/>
      </c>
      <c r="O3366" s="14" t="str">
        <v/>
      </c>
      <c r="P3366" s="14" t="str">
        <f ca="1"/>
        <v>Low Cap</v>
      </c>
    </row>
    <row r="3367" spans="11:16">
      <c r="K3367" s="14" t="str">
        <v/>
      </c>
      <c r="L3367" s="14" t="str">
        <v/>
      </c>
      <c r="O3367" s="14" t="str">
        <v/>
      </c>
      <c r="P3367" s="14" t="str">
        <f ca="1"/>
        <v>Low Cap</v>
      </c>
    </row>
    <row r="3368" spans="11:16">
      <c r="K3368" s="14" t="str">
        <v/>
      </c>
      <c r="L3368" s="14" t="str">
        <v/>
      </c>
      <c r="O3368" s="14" t="str">
        <v/>
      </c>
      <c r="P3368" s="14" t="str">
        <f ca="1"/>
        <v>Low Cap</v>
      </c>
    </row>
    <row r="3369" spans="11:16">
      <c r="K3369" s="14" t="str">
        <v/>
      </c>
      <c r="L3369" s="14" t="str">
        <v/>
      </c>
      <c r="O3369" s="14" t="str">
        <v/>
      </c>
      <c r="P3369" s="14" t="str">
        <f ca="1"/>
        <v>Low Cap</v>
      </c>
    </row>
    <row r="3370" spans="11:16">
      <c r="K3370" s="14" t="str">
        <v/>
      </c>
      <c r="L3370" s="14" t="str">
        <v/>
      </c>
      <c r="O3370" s="14" t="str">
        <v/>
      </c>
      <c r="P3370" s="14" t="str">
        <f ca="1"/>
        <v>Low Cap</v>
      </c>
    </row>
    <row r="3371" spans="11:16">
      <c r="K3371" s="14" t="str">
        <v/>
      </c>
      <c r="L3371" s="14" t="str">
        <v/>
      </c>
      <c r="O3371" s="14" t="str">
        <v/>
      </c>
      <c r="P3371" s="14" t="str">
        <f ca="1"/>
        <v>Low Cap</v>
      </c>
    </row>
    <row r="3372" spans="11:16">
      <c r="K3372" s="14" t="str">
        <v/>
      </c>
      <c r="L3372" s="14" t="str">
        <v/>
      </c>
      <c r="O3372" s="14" t="str">
        <v/>
      </c>
      <c r="P3372" s="14" t="str">
        <f ca="1"/>
        <v>Low Cap</v>
      </c>
    </row>
    <row r="3373" spans="11:16">
      <c r="K3373" s="14" t="str">
        <v/>
      </c>
      <c r="L3373" s="14" t="str">
        <v/>
      </c>
      <c r="O3373" s="14" t="str">
        <v/>
      </c>
      <c r="P3373" s="14" t="str">
        <f ca="1"/>
        <v>Low Cap</v>
      </c>
    </row>
    <row r="3374" spans="11:16">
      <c r="K3374" s="14" t="str">
        <v/>
      </c>
      <c r="L3374" s="14" t="str">
        <v/>
      </c>
      <c r="O3374" s="14" t="str">
        <v/>
      </c>
      <c r="P3374" s="14" t="str">
        <f ca="1"/>
        <v>Low Cap</v>
      </c>
    </row>
    <row r="3375" spans="11:16">
      <c r="K3375" s="14" t="str">
        <v/>
      </c>
      <c r="L3375" s="14" t="str">
        <v/>
      </c>
      <c r="O3375" s="14" t="str">
        <v/>
      </c>
      <c r="P3375" s="14" t="str">
        <f ca="1"/>
        <v>Low Cap</v>
      </c>
    </row>
    <row r="3376" spans="11:16">
      <c r="K3376" s="14" t="str">
        <v/>
      </c>
      <c r="L3376" s="14" t="str">
        <v/>
      </c>
      <c r="O3376" s="14" t="str">
        <v/>
      </c>
      <c r="P3376" s="14" t="str">
        <f ca="1"/>
        <v>Low Cap</v>
      </c>
    </row>
    <row r="3377" spans="11:16">
      <c r="K3377" s="14" t="str">
        <v/>
      </c>
      <c r="L3377" s="14" t="str">
        <v/>
      </c>
      <c r="O3377" s="14" t="str">
        <v/>
      </c>
      <c r="P3377" s="14" t="str">
        <f ca="1"/>
        <v>Low Cap</v>
      </c>
    </row>
    <row r="3378" spans="11:16">
      <c r="K3378" s="14" t="str">
        <v/>
      </c>
      <c r="L3378" s="14" t="str">
        <v/>
      </c>
      <c r="O3378" s="14" t="str">
        <v/>
      </c>
      <c r="P3378" s="14" t="str">
        <f ca="1"/>
        <v>Low Cap</v>
      </c>
    </row>
    <row r="3379" spans="11:16">
      <c r="K3379" s="14" t="str">
        <v/>
      </c>
      <c r="L3379" s="14" t="str">
        <v/>
      </c>
      <c r="O3379" s="14" t="str">
        <v/>
      </c>
      <c r="P3379" s="14" t="str">
        <f ca="1"/>
        <v>Low Cap</v>
      </c>
    </row>
    <row r="3380" spans="11:16">
      <c r="K3380" s="14" t="str">
        <v/>
      </c>
      <c r="L3380" s="14" t="str">
        <v/>
      </c>
      <c r="O3380" s="14" t="str">
        <v/>
      </c>
      <c r="P3380" s="14" t="str">
        <f ca="1"/>
        <v>Low Cap</v>
      </c>
    </row>
    <row r="3381" spans="11:16">
      <c r="K3381" s="14" t="str">
        <v/>
      </c>
      <c r="L3381" s="14" t="str">
        <v/>
      </c>
      <c r="O3381" s="14" t="str">
        <v/>
      </c>
      <c r="P3381" s="14" t="str">
        <f ca="1"/>
        <v>Low Cap</v>
      </c>
    </row>
    <row r="3382" spans="11:16">
      <c r="K3382" s="14" t="str">
        <v/>
      </c>
      <c r="L3382" s="14" t="str">
        <v/>
      </c>
      <c r="O3382" s="14" t="str">
        <v/>
      </c>
      <c r="P3382" s="14" t="str">
        <f ca="1"/>
        <v>Low Cap</v>
      </c>
    </row>
    <row r="3383" spans="11:16">
      <c r="K3383" s="14" t="str">
        <v/>
      </c>
      <c r="L3383" s="14" t="str">
        <v/>
      </c>
      <c r="O3383" s="14" t="str">
        <v/>
      </c>
      <c r="P3383" s="14" t="str">
        <f ca="1"/>
        <v>Low Cap</v>
      </c>
    </row>
    <row r="3384" spans="11:16">
      <c r="K3384" s="14" t="str">
        <v/>
      </c>
      <c r="L3384" s="14" t="str">
        <v/>
      </c>
      <c r="O3384" s="14" t="str">
        <v/>
      </c>
      <c r="P3384" s="14" t="str">
        <f ca="1"/>
        <v>Low Cap</v>
      </c>
    </row>
    <row r="3385" spans="11:16">
      <c r="K3385" s="14" t="str">
        <v/>
      </c>
      <c r="L3385" s="14" t="str">
        <v/>
      </c>
      <c r="O3385" s="14" t="str">
        <v/>
      </c>
      <c r="P3385" s="14" t="str">
        <f ca="1"/>
        <v>Low Cap</v>
      </c>
    </row>
    <row r="3386" spans="11:16">
      <c r="K3386" s="14" t="str">
        <v/>
      </c>
      <c r="L3386" s="14" t="str">
        <v/>
      </c>
      <c r="O3386" s="14" t="str">
        <v/>
      </c>
      <c r="P3386" s="14" t="str">
        <f ca="1"/>
        <v>Low Cap</v>
      </c>
    </row>
    <row r="3387" spans="11:16">
      <c r="K3387" s="14" t="str">
        <v/>
      </c>
      <c r="L3387" s="14" t="str">
        <v/>
      </c>
      <c r="O3387" s="14" t="str">
        <v/>
      </c>
      <c r="P3387" s="14" t="str">
        <f ca="1"/>
        <v>Low Cap</v>
      </c>
    </row>
    <row r="3388" spans="11:16">
      <c r="K3388" s="14" t="str">
        <v/>
      </c>
      <c r="L3388" s="14" t="str">
        <v/>
      </c>
      <c r="O3388" s="14" t="str">
        <v/>
      </c>
      <c r="P3388" s="14" t="str">
        <f ca="1"/>
        <v>Low Cap</v>
      </c>
    </row>
    <row r="3389" spans="11:16">
      <c r="K3389" s="14" t="str">
        <v/>
      </c>
      <c r="L3389" s="14" t="str">
        <v/>
      </c>
      <c r="O3389" s="14" t="str">
        <v/>
      </c>
      <c r="P3389" s="14" t="str">
        <f ca="1"/>
        <v>Low Cap</v>
      </c>
    </row>
    <row r="3390" spans="11:16">
      <c r="K3390" s="14" t="str">
        <v/>
      </c>
      <c r="L3390" s="14" t="str">
        <v/>
      </c>
      <c r="O3390" s="14" t="str">
        <v/>
      </c>
      <c r="P3390" s="14" t="str">
        <f ca="1"/>
        <v>Low Cap</v>
      </c>
    </row>
    <row r="3391" spans="11:16">
      <c r="K3391" s="14" t="str">
        <v/>
      </c>
      <c r="L3391" s="14" t="str">
        <v/>
      </c>
      <c r="O3391" s="14" t="str">
        <v/>
      </c>
      <c r="P3391" s="14" t="str">
        <f ca="1"/>
        <v>Low Cap</v>
      </c>
    </row>
    <row r="3392" spans="11:16">
      <c r="K3392" s="14" t="str">
        <v/>
      </c>
      <c r="L3392" s="14" t="str">
        <v/>
      </c>
      <c r="O3392" s="14" t="str">
        <v/>
      </c>
      <c r="P3392" s="14" t="str">
        <f ca="1"/>
        <v>Low Cap</v>
      </c>
    </row>
    <row r="3393" spans="11:16">
      <c r="K3393" s="14" t="str">
        <v/>
      </c>
      <c r="L3393" s="14" t="str">
        <v/>
      </c>
      <c r="O3393" s="14" t="str">
        <v/>
      </c>
      <c r="P3393" s="14" t="str">
        <f ca="1"/>
        <v>Low Cap</v>
      </c>
    </row>
    <row r="3394" spans="11:16">
      <c r="K3394" s="14" t="str">
        <v/>
      </c>
      <c r="L3394" s="14" t="str">
        <v/>
      </c>
      <c r="O3394" s="14" t="str">
        <v/>
      </c>
      <c r="P3394" s="14" t="str">
        <f ca="1"/>
        <v>Low Cap</v>
      </c>
    </row>
    <row r="3395" spans="11:16">
      <c r="K3395" s="14" t="str">
        <v/>
      </c>
      <c r="L3395" s="14" t="str">
        <v/>
      </c>
      <c r="O3395" s="14" t="str">
        <v/>
      </c>
      <c r="P3395" s="14" t="str">
        <f ca="1"/>
        <v>Low Cap</v>
      </c>
    </row>
    <row r="3396" spans="11:16">
      <c r="K3396" s="14" t="str">
        <v/>
      </c>
      <c r="L3396" s="14" t="str">
        <v/>
      </c>
      <c r="O3396" s="14" t="str">
        <v/>
      </c>
      <c r="P3396" s="14" t="str">
        <f ca="1"/>
        <v>Low Cap</v>
      </c>
    </row>
    <row r="3397" spans="11:16">
      <c r="K3397" s="14" t="str">
        <v/>
      </c>
      <c r="L3397" s="14" t="str">
        <v/>
      </c>
      <c r="O3397" s="14" t="str">
        <v/>
      </c>
      <c r="P3397" s="14" t="str">
        <f ca="1"/>
        <v>Low Cap</v>
      </c>
    </row>
    <row r="3398" spans="11:16">
      <c r="K3398" s="14" t="str">
        <v/>
      </c>
      <c r="L3398" s="14" t="str">
        <v/>
      </c>
      <c r="O3398" s="14" t="str">
        <v/>
      </c>
      <c r="P3398" s="14" t="str">
        <f ca="1"/>
        <v>Low Cap</v>
      </c>
    </row>
    <row r="3399" spans="11:16">
      <c r="K3399" s="14" t="str">
        <v/>
      </c>
      <c r="L3399" s="14" t="str">
        <v/>
      </c>
      <c r="O3399" s="14" t="str">
        <v/>
      </c>
      <c r="P3399" s="14" t="str">
        <f ca="1"/>
        <v>Low Cap</v>
      </c>
    </row>
    <row r="3400" spans="11:16">
      <c r="K3400" s="14" t="str">
        <v/>
      </c>
      <c r="L3400" s="14" t="str">
        <v/>
      </c>
      <c r="O3400" s="14" t="str">
        <v/>
      </c>
      <c r="P3400" s="14" t="str">
        <f ca="1"/>
        <v>Low Cap</v>
      </c>
    </row>
    <row r="3401" spans="11:16">
      <c r="K3401" s="14" t="str">
        <v/>
      </c>
      <c r="L3401" s="14" t="str">
        <v/>
      </c>
      <c r="O3401" s="14" t="str">
        <v/>
      </c>
      <c r="P3401" s="14" t="str">
        <f ca="1"/>
        <v>Low Cap</v>
      </c>
    </row>
    <row r="3402" spans="11:16">
      <c r="K3402" s="14" t="str">
        <v/>
      </c>
      <c r="L3402" s="14" t="str">
        <v/>
      </c>
      <c r="O3402" s="14" t="str">
        <v/>
      </c>
      <c r="P3402" s="14" t="str">
        <f ca="1"/>
        <v>Low Cap</v>
      </c>
    </row>
    <row r="3403" spans="11:16">
      <c r="K3403" s="14" t="str">
        <v/>
      </c>
      <c r="L3403" s="14" t="str">
        <v/>
      </c>
      <c r="O3403" s="14" t="str">
        <v/>
      </c>
      <c r="P3403" s="14" t="str">
        <f ca="1"/>
        <v>Low Cap</v>
      </c>
    </row>
    <row r="3404" spans="11:16">
      <c r="K3404" s="14" t="str">
        <v/>
      </c>
      <c r="L3404" s="14" t="str">
        <v/>
      </c>
      <c r="O3404" s="14" t="str">
        <v/>
      </c>
      <c r="P3404" s="14" t="str">
        <f ca="1"/>
        <v>Low Cap</v>
      </c>
    </row>
    <row r="3405" spans="11:16">
      <c r="K3405" s="14" t="str">
        <v/>
      </c>
      <c r="L3405" s="14" t="str">
        <v/>
      </c>
      <c r="O3405" s="14" t="str">
        <v/>
      </c>
      <c r="P3405" s="14" t="str">
        <f ca="1"/>
        <v>Low Cap</v>
      </c>
    </row>
    <row r="3406" spans="11:16">
      <c r="K3406" s="14" t="str">
        <v/>
      </c>
      <c r="L3406" s="14" t="str">
        <v/>
      </c>
      <c r="O3406" s="14" t="str">
        <v/>
      </c>
      <c r="P3406" s="14" t="str">
        <f ca="1"/>
        <v>Low Cap</v>
      </c>
    </row>
    <row r="3407" spans="11:16">
      <c r="K3407" s="14" t="str">
        <v/>
      </c>
      <c r="L3407" s="14" t="str">
        <v/>
      </c>
      <c r="O3407" s="14" t="str">
        <v/>
      </c>
      <c r="P3407" s="14" t="str">
        <f ca="1"/>
        <v>Low Cap</v>
      </c>
    </row>
    <row r="3408" spans="11:16">
      <c r="K3408" s="14" t="str">
        <v/>
      </c>
      <c r="L3408" s="14" t="str">
        <v/>
      </c>
      <c r="O3408" s="14" t="str">
        <v/>
      </c>
      <c r="P3408" s="14" t="str">
        <f ca="1"/>
        <v>Low Cap</v>
      </c>
    </row>
    <row r="3409" spans="11:16">
      <c r="K3409" s="14" t="str">
        <v/>
      </c>
      <c r="L3409" s="14" t="str">
        <v/>
      </c>
      <c r="O3409" s="14" t="str">
        <v/>
      </c>
      <c r="P3409" s="14" t="str">
        <f ca="1"/>
        <v>Low Cap</v>
      </c>
    </row>
    <row r="3410" spans="11:16">
      <c r="K3410" s="14" t="str">
        <v/>
      </c>
      <c r="L3410" s="14" t="str">
        <v/>
      </c>
      <c r="O3410" s="14" t="str">
        <v/>
      </c>
      <c r="P3410" s="14" t="str">
        <f ca="1"/>
        <v>Low Cap</v>
      </c>
    </row>
    <row r="3411" spans="11:16">
      <c r="K3411" s="14" t="str">
        <v/>
      </c>
      <c r="L3411" s="14" t="str">
        <v/>
      </c>
      <c r="O3411" s="14" t="str">
        <v/>
      </c>
      <c r="P3411" s="14" t="str">
        <f ca="1"/>
        <v>Low Cap</v>
      </c>
    </row>
    <row r="3412" spans="11:16">
      <c r="K3412" s="14" t="str">
        <v/>
      </c>
      <c r="L3412" s="14" t="str">
        <v/>
      </c>
      <c r="O3412" s="14" t="str">
        <v/>
      </c>
      <c r="P3412" s="14" t="str">
        <f ca="1"/>
        <v>Low Cap</v>
      </c>
    </row>
    <row r="3413" spans="11:16">
      <c r="K3413" s="14" t="str">
        <v/>
      </c>
      <c r="L3413" s="14" t="str">
        <v/>
      </c>
      <c r="O3413" s="14" t="str">
        <v/>
      </c>
      <c r="P3413" s="14" t="str">
        <f ca="1"/>
        <v>Low Cap</v>
      </c>
    </row>
    <row r="3414" spans="11:16">
      <c r="K3414" s="14" t="str">
        <v/>
      </c>
      <c r="L3414" s="14" t="str">
        <v/>
      </c>
      <c r="O3414" s="14" t="str">
        <v/>
      </c>
      <c r="P3414" s="14" t="str">
        <f ca="1"/>
        <v>Low Cap</v>
      </c>
    </row>
    <row r="3415" spans="11:16">
      <c r="K3415" s="14" t="str">
        <v/>
      </c>
      <c r="L3415" s="14" t="str">
        <v/>
      </c>
      <c r="O3415" s="14" t="str">
        <v/>
      </c>
      <c r="P3415" s="14" t="str">
        <f ca="1"/>
        <v>Low Cap</v>
      </c>
    </row>
    <row r="3416" spans="11:16">
      <c r="K3416" s="14" t="str">
        <v/>
      </c>
      <c r="L3416" s="14" t="str">
        <v/>
      </c>
      <c r="O3416" s="14" t="str">
        <v/>
      </c>
      <c r="P3416" s="14" t="str">
        <f ca="1"/>
        <v>Low Cap</v>
      </c>
    </row>
    <row r="3417" spans="11:16">
      <c r="K3417" s="14" t="str">
        <v/>
      </c>
      <c r="L3417" s="14" t="str">
        <v/>
      </c>
      <c r="O3417" s="14" t="str">
        <v/>
      </c>
      <c r="P3417" s="14" t="str">
        <f ca="1"/>
        <v>Low Cap</v>
      </c>
    </row>
    <row r="3418" spans="11:16">
      <c r="K3418" s="14" t="str">
        <v/>
      </c>
      <c r="L3418" s="14" t="str">
        <v/>
      </c>
      <c r="O3418" s="14" t="str">
        <v/>
      </c>
      <c r="P3418" s="14" t="str">
        <f ca="1"/>
        <v>Low Cap</v>
      </c>
    </row>
    <row r="3419" spans="11:16">
      <c r="K3419" s="14" t="str">
        <v/>
      </c>
      <c r="L3419" s="14" t="str">
        <v/>
      </c>
      <c r="O3419" s="14" t="str">
        <v/>
      </c>
      <c r="P3419" s="14" t="str">
        <f ca="1"/>
        <v>Low Cap</v>
      </c>
    </row>
    <row r="3420" spans="11:16">
      <c r="K3420" s="14" t="str">
        <v/>
      </c>
      <c r="L3420" s="14" t="str">
        <v/>
      </c>
      <c r="O3420" s="14" t="str">
        <v/>
      </c>
      <c r="P3420" s="14" t="str">
        <f ca="1"/>
        <v>Low Cap</v>
      </c>
    </row>
    <row r="3421" spans="11:16">
      <c r="K3421" s="14" t="str">
        <v/>
      </c>
      <c r="L3421" s="14" t="str">
        <v/>
      </c>
      <c r="O3421" s="14" t="str">
        <v/>
      </c>
      <c r="P3421" s="14" t="str">
        <f ca="1"/>
        <v>Low Cap</v>
      </c>
    </row>
    <row r="3422" spans="11:16">
      <c r="K3422" s="14" t="str">
        <v/>
      </c>
      <c r="L3422" s="14" t="str">
        <v/>
      </c>
      <c r="O3422" s="14" t="str">
        <v/>
      </c>
      <c r="P3422" s="14" t="str">
        <f ca="1"/>
        <v>Low Cap</v>
      </c>
    </row>
    <row r="3423" spans="11:16">
      <c r="K3423" s="14" t="str">
        <v/>
      </c>
      <c r="L3423" s="14" t="str">
        <v/>
      </c>
      <c r="O3423" s="14" t="str">
        <v/>
      </c>
      <c r="P3423" s="14" t="str">
        <f ca="1"/>
        <v>Low Cap</v>
      </c>
    </row>
    <row r="3424" spans="11:16">
      <c r="K3424" s="14" t="str">
        <v/>
      </c>
      <c r="L3424" s="14" t="str">
        <v/>
      </c>
      <c r="O3424" s="14" t="str">
        <v/>
      </c>
      <c r="P3424" s="14" t="str">
        <f ca="1"/>
        <v>Low Cap</v>
      </c>
    </row>
    <row r="3425" spans="11:16">
      <c r="K3425" s="14" t="str">
        <v/>
      </c>
      <c r="L3425" s="14" t="str">
        <v/>
      </c>
      <c r="O3425" s="14" t="str">
        <v/>
      </c>
      <c r="P3425" s="14" t="str">
        <f ca="1"/>
        <v>Low Cap</v>
      </c>
    </row>
    <row r="3426" spans="11:16">
      <c r="K3426" s="14" t="str">
        <v/>
      </c>
      <c r="L3426" s="14" t="str">
        <v/>
      </c>
      <c r="O3426" s="14" t="str">
        <v/>
      </c>
      <c r="P3426" s="14" t="str">
        <f ca="1"/>
        <v>Low Cap</v>
      </c>
    </row>
    <row r="3427" spans="11:16">
      <c r="K3427" s="14" t="str">
        <v/>
      </c>
      <c r="L3427" s="14" t="str">
        <v/>
      </c>
      <c r="O3427" s="14" t="str">
        <v/>
      </c>
      <c r="P3427" s="14" t="str">
        <f ca="1"/>
        <v>Low Cap</v>
      </c>
    </row>
    <row r="3428" spans="11:16">
      <c r="K3428" s="14" t="str">
        <v/>
      </c>
      <c r="L3428" s="14" t="str">
        <v/>
      </c>
      <c r="O3428" s="14" t="str">
        <v/>
      </c>
      <c r="P3428" s="14" t="str">
        <f ca="1"/>
        <v>Low Cap</v>
      </c>
    </row>
    <row r="3429" spans="11:16">
      <c r="K3429" s="14" t="str">
        <v/>
      </c>
      <c r="L3429" s="14" t="str">
        <v/>
      </c>
      <c r="O3429" s="14" t="str">
        <v/>
      </c>
      <c r="P3429" s="14" t="str">
        <f ca="1"/>
        <v>Low Cap</v>
      </c>
    </row>
    <row r="3430" spans="11:16">
      <c r="K3430" s="14" t="str">
        <v/>
      </c>
      <c r="L3430" s="14" t="str">
        <v/>
      </c>
      <c r="O3430" s="14" t="str">
        <v/>
      </c>
      <c r="P3430" s="14" t="str">
        <f ca="1"/>
        <v>Low Cap</v>
      </c>
    </row>
    <row r="3431" spans="11:16">
      <c r="K3431" s="14" t="str">
        <v/>
      </c>
      <c r="L3431" s="14" t="str">
        <v/>
      </c>
      <c r="O3431" s="14" t="str">
        <v/>
      </c>
      <c r="P3431" s="14" t="str">
        <f ca="1"/>
        <v>Low Cap</v>
      </c>
    </row>
    <row r="3432" spans="11:16">
      <c r="K3432" s="14" t="str">
        <v/>
      </c>
      <c r="L3432" s="14" t="str">
        <v/>
      </c>
      <c r="O3432" s="14" t="str">
        <v/>
      </c>
      <c r="P3432" s="14" t="str">
        <f ca="1"/>
        <v>Low Cap</v>
      </c>
    </row>
    <row r="3433" spans="11:16">
      <c r="K3433" s="14" t="str">
        <v/>
      </c>
      <c r="L3433" s="14" t="str">
        <v/>
      </c>
      <c r="O3433" s="14" t="str">
        <v/>
      </c>
      <c r="P3433" s="14" t="str">
        <f ca="1"/>
        <v>Low Cap</v>
      </c>
    </row>
    <row r="3434" spans="11:16">
      <c r="K3434" s="14" t="str">
        <v/>
      </c>
      <c r="L3434" s="14" t="str">
        <v/>
      </c>
      <c r="O3434" s="14" t="str">
        <v/>
      </c>
      <c r="P3434" s="14" t="str">
        <f ca="1"/>
        <v>Low Cap</v>
      </c>
    </row>
    <row r="3435" spans="11:16">
      <c r="K3435" s="14" t="str">
        <v/>
      </c>
      <c r="L3435" s="14" t="str">
        <v/>
      </c>
      <c r="O3435" s="14" t="str">
        <v/>
      </c>
      <c r="P3435" s="14" t="str">
        <f ca="1"/>
        <v>Low Cap</v>
      </c>
    </row>
    <row r="3436" spans="11:16">
      <c r="K3436" s="14" t="str">
        <v/>
      </c>
      <c r="L3436" s="14" t="str">
        <v/>
      </c>
      <c r="O3436" s="14" t="str">
        <v/>
      </c>
      <c r="P3436" s="14" t="str">
        <f ca="1"/>
        <v>Low Cap</v>
      </c>
    </row>
    <row r="3437" spans="11:16">
      <c r="K3437" s="14" t="str">
        <v/>
      </c>
      <c r="L3437" s="14" t="str">
        <v/>
      </c>
      <c r="O3437" s="14" t="str">
        <v/>
      </c>
      <c r="P3437" s="14" t="str">
        <f ca="1"/>
        <v>Low Cap</v>
      </c>
    </row>
    <row r="3438" spans="11:16">
      <c r="K3438" s="14" t="str">
        <v/>
      </c>
      <c r="L3438" s="14" t="str">
        <v/>
      </c>
      <c r="O3438" s="14" t="str">
        <v/>
      </c>
      <c r="P3438" s="14" t="str">
        <f ca="1"/>
        <v>Low Cap</v>
      </c>
    </row>
    <row r="3439" spans="11:16">
      <c r="K3439" s="14" t="str">
        <v/>
      </c>
      <c r="L3439" s="14" t="str">
        <v/>
      </c>
      <c r="O3439" s="14" t="str">
        <v/>
      </c>
      <c r="P3439" s="14" t="str">
        <f ca="1"/>
        <v>Low Cap</v>
      </c>
    </row>
    <row r="3440" spans="11:16">
      <c r="K3440" s="14" t="str">
        <v/>
      </c>
      <c r="L3440" s="14" t="str">
        <v/>
      </c>
      <c r="O3440" s="14" t="str">
        <v/>
      </c>
      <c r="P3440" s="14" t="str">
        <f ca="1"/>
        <v>Low Cap</v>
      </c>
    </row>
    <row r="3441" spans="11:16">
      <c r="K3441" s="14" t="str">
        <v/>
      </c>
      <c r="L3441" s="14" t="str">
        <v/>
      </c>
      <c r="O3441" s="14" t="str">
        <v/>
      </c>
      <c r="P3441" s="14" t="str">
        <f ca="1"/>
        <v>Low Cap</v>
      </c>
    </row>
    <row r="3442" spans="11:16">
      <c r="K3442" s="14" t="str">
        <v/>
      </c>
      <c r="L3442" s="14" t="str">
        <v/>
      </c>
      <c r="O3442" s="14" t="str">
        <v/>
      </c>
      <c r="P3442" s="14" t="str">
        <f ca="1"/>
        <v>Low Cap</v>
      </c>
    </row>
    <row r="3443" spans="11:16">
      <c r="K3443" s="14" t="str">
        <v/>
      </c>
      <c r="L3443" s="14" t="str">
        <v/>
      </c>
      <c r="O3443" s="14" t="str">
        <v/>
      </c>
      <c r="P3443" s="14" t="str">
        <f ca="1"/>
        <v>Low Cap</v>
      </c>
    </row>
    <row r="3444" spans="11:16">
      <c r="K3444" s="14" t="str">
        <v/>
      </c>
      <c r="L3444" s="14" t="str">
        <v/>
      </c>
      <c r="O3444" s="14" t="str">
        <v/>
      </c>
      <c r="P3444" s="14" t="str">
        <f ca="1"/>
        <v>Low Cap</v>
      </c>
    </row>
    <row r="3445" spans="11:16">
      <c r="K3445" s="14" t="str">
        <v/>
      </c>
      <c r="L3445" s="14" t="str">
        <v/>
      </c>
      <c r="O3445" s="14" t="str">
        <v/>
      </c>
      <c r="P3445" s="14" t="str">
        <f ca="1"/>
        <v>Low Cap</v>
      </c>
    </row>
    <row r="3446" spans="11:16">
      <c r="K3446" s="14" t="str">
        <v/>
      </c>
      <c r="L3446" s="14" t="str">
        <v/>
      </c>
      <c r="O3446" s="14" t="str">
        <v/>
      </c>
      <c r="P3446" s="14" t="str">
        <f ca="1"/>
        <v>Low Cap</v>
      </c>
    </row>
    <row r="3447" spans="11:16">
      <c r="K3447" s="14" t="str">
        <v/>
      </c>
      <c r="L3447" s="14" t="str">
        <v/>
      </c>
      <c r="O3447" s="14" t="str">
        <v/>
      </c>
      <c r="P3447" s="14" t="str">
        <f ca="1"/>
        <v>Low Cap</v>
      </c>
    </row>
    <row r="3448" spans="11:16">
      <c r="K3448" s="14" t="str">
        <v/>
      </c>
      <c r="L3448" s="14" t="str">
        <v/>
      </c>
      <c r="O3448" s="14" t="str">
        <v/>
      </c>
      <c r="P3448" s="14" t="str">
        <f ca="1"/>
        <v>Low Cap</v>
      </c>
    </row>
    <row r="3449" spans="11:16">
      <c r="K3449" s="14" t="str">
        <v/>
      </c>
      <c r="L3449" s="14" t="str">
        <v/>
      </c>
      <c r="O3449" s="14" t="str">
        <v/>
      </c>
      <c r="P3449" s="14" t="str">
        <f ca="1"/>
        <v>Low Cap</v>
      </c>
    </row>
    <row r="3450" spans="11:16">
      <c r="K3450" s="14" t="str">
        <v/>
      </c>
      <c r="L3450" s="14" t="str">
        <v/>
      </c>
      <c r="O3450" s="14" t="str">
        <v/>
      </c>
      <c r="P3450" s="14" t="str">
        <f ca="1"/>
        <v>Low Cap</v>
      </c>
    </row>
    <row r="3451" spans="11:16">
      <c r="K3451" s="14" t="str">
        <v/>
      </c>
      <c r="L3451" s="14" t="str">
        <v/>
      </c>
      <c r="O3451" s="14" t="str">
        <v/>
      </c>
      <c r="P3451" s="14" t="str">
        <f ca="1"/>
        <v>Low Cap</v>
      </c>
    </row>
    <row r="3452" spans="11:16">
      <c r="K3452" s="14" t="str">
        <v/>
      </c>
      <c r="L3452" s="14" t="str">
        <v/>
      </c>
      <c r="O3452" s="14" t="str">
        <v/>
      </c>
      <c r="P3452" s="14" t="str">
        <f ca="1"/>
        <v>Low Cap</v>
      </c>
    </row>
    <row r="3453" spans="11:16">
      <c r="K3453" s="14" t="str">
        <v/>
      </c>
      <c r="L3453" s="14" t="str">
        <v/>
      </c>
      <c r="O3453" s="14" t="str">
        <v/>
      </c>
      <c r="P3453" s="14" t="str">
        <f ca="1"/>
        <v>Low Cap</v>
      </c>
    </row>
    <row r="3454" spans="11:16">
      <c r="K3454" s="14" t="str">
        <v/>
      </c>
      <c r="L3454" s="14" t="str">
        <v/>
      </c>
      <c r="O3454" s="14" t="str">
        <v/>
      </c>
      <c r="P3454" s="14" t="str">
        <f ca="1"/>
        <v>Low Cap</v>
      </c>
    </row>
    <row r="3455" spans="11:16">
      <c r="K3455" s="14" t="str">
        <v/>
      </c>
      <c r="L3455" s="14" t="str">
        <v/>
      </c>
      <c r="O3455" s="14" t="str">
        <v/>
      </c>
      <c r="P3455" s="14" t="str">
        <f ca="1"/>
        <v>Low Cap</v>
      </c>
    </row>
    <row r="3456" spans="11:16">
      <c r="K3456" s="14" t="str">
        <v/>
      </c>
      <c r="L3456" s="14" t="str">
        <v/>
      </c>
      <c r="O3456" s="14" t="str">
        <v/>
      </c>
      <c r="P3456" s="14" t="str">
        <f ca="1"/>
        <v>Low Cap</v>
      </c>
    </row>
    <row r="3457" spans="11:16">
      <c r="K3457" s="14" t="str">
        <v/>
      </c>
      <c r="L3457" s="14" t="str">
        <v/>
      </c>
      <c r="O3457" s="14" t="str">
        <v/>
      </c>
      <c r="P3457" s="14" t="str">
        <f ca="1"/>
        <v>Low Cap</v>
      </c>
    </row>
    <row r="3458" spans="11:16">
      <c r="K3458" s="14" t="str">
        <v/>
      </c>
      <c r="L3458" s="14" t="str">
        <v/>
      </c>
      <c r="O3458" s="14" t="str">
        <v/>
      </c>
      <c r="P3458" s="14" t="str">
        <f ca="1"/>
        <v>Low Cap</v>
      </c>
    </row>
    <row r="3459" spans="11:16">
      <c r="K3459" s="14" t="str">
        <v/>
      </c>
      <c r="L3459" s="14" t="str">
        <v/>
      </c>
      <c r="O3459" s="14" t="str">
        <v/>
      </c>
      <c r="P3459" s="14" t="str">
        <f ca="1"/>
        <v>Low Cap</v>
      </c>
    </row>
    <row r="3460" spans="11:16">
      <c r="K3460" s="14" t="str">
        <v/>
      </c>
      <c r="L3460" s="14" t="str">
        <v/>
      </c>
      <c r="O3460" s="14" t="str">
        <v/>
      </c>
      <c r="P3460" s="14" t="str">
        <f ca="1"/>
        <v>Low Cap</v>
      </c>
    </row>
    <row r="3461" spans="11:16">
      <c r="K3461" s="14" t="str">
        <v/>
      </c>
      <c r="L3461" s="14" t="str">
        <v/>
      </c>
      <c r="O3461" s="14" t="str">
        <v/>
      </c>
      <c r="P3461" s="14" t="str">
        <f ca="1"/>
        <v>Low Cap</v>
      </c>
    </row>
    <row r="3462" spans="11:16">
      <c r="K3462" s="14" t="str">
        <v/>
      </c>
      <c r="L3462" s="14" t="str">
        <v/>
      </c>
      <c r="O3462" s="14" t="str">
        <v/>
      </c>
      <c r="P3462" s="14" t="str">
        <f ca="1"/>
        <v>Low Cap</v>
      </c>
    </row>
    <row r="3463" spans="11:16">
      <c r="K3463" s="14" t="str">
        <v/>
      </c>
      <c r="L3463" s="14" t="str">
        <v/>
      </c>
      <c r="O3463" s="14" t="str">
        <v/>
      </c>
      <c r="P3463" s="14" t="str">
        <f ca="1"/>
        <v>Low Cap</v>
      </c>
    </row>
    <row r="3464" spans="11:16">
      <c r="K3464" s="14" t="str">
        <v/>
      </c>
      <c r="L3464" s="14" t="str">
        <v/>
      </c>
      <c r="O3464" s="14" t="str">
        <v/>
      </c>
      <c r="P3464" s="14" t="str">
        <f ca="1"/>
        <v>Low Cap</v>
      </c>
    </row>
    <row r="3465" spans="11:16">
      <c r="K3465" s="14" t="str">
        <v/>
      </c>
      <c r="L3465" s="14" t="str">
        <v/>
      </c>
      <c r="O3465" s="14" t="str">
        <v/>
      </c>
      <c r="P3465" s="14" t="str">
        <f ca="1"/>
        <v>Low Cap</v>
      </c>
    </row>
    <row r="3466" spans="11:16">
      <c r="K3466" s="14" t="str">
        <v/>
      </c>
      <c r="L3466" s="14" t="str">
        <v/>
      </c>
      <c r="O3466" s="14" t="str">
        <v/>
      </c>
      <c r="P3466" s="14" t="str">
        <f ca="1"/>
        <v>Low Cap</v>
      </c>
    </row>
    <row r="3467" spans="11:16">
      <c r="K3467" s="14" t="str">
        <v/>
      </c>
      <c r="L3467" s="14" t="str">
        <v/>
      </c>
      <c r="O3467" s="14" t="str">
        <v/>
      </c>
      <c r="P3467" s="14" t="str">
        <f ca="1"/>
        <v>Low Cap</v>
      </c>
    </row>
    <row r="3468" spans="11:16">
      <c r="K3468" s="14" t="str">
        <v/>
      </c>
      <c r="L3468" s="14" t="str">
        <v/>
      </c>
      <c r="O3468" s="14" t="str">
        <v/>
      </c>
      <c r="P3468" s="14" t="str">
        <f ca="1"/>
        <v>Low Cap</v>
      </c>
    </row>
    <row r="3469" spans="11:16">
      <c r="K3469" s="14" t="str">
        <v/>
      </c>
      <c r="L3469" s="14" t="str">
        <v/>
      </c>
      <c r="O3469" s="14" t="str">
        <v/>
      </c>
      <c r="P3469" s="14" t="str">
        <f ca="1"/>
        <v>Low Cap</v>
      </c>
    </row>
    <row r="3470" spans="11:16">
      <c r="K3470" s="14" t="str">
        <v/>
      </c>
      <c r="L3470" s="14" t="str">
        <v/>
      </c>
      <c r="O3470" s="14" t="str">
        <v/>
      </c>
      <c r="P3470" s="14" t="str">
        <f ca="1"/>
        <v>Low Cap</v>
      </c>
    </row>
    <row r="3471" spans="11:16">
      <c r="K3471" s="14" t="str">
        <v/>
      </c>
      <c r="L3471" s="14" t="str">
        <v/>
      </c>
      <c r="O3471" s="14" t="str">
        <v/>
      </c>
      <c r="P3471" s="14" t="str">
        <f ca="1"/>
        <v>Low Cap</v>
      </c>
    </row>
    <row r="3472" spans="11:16">
      <c r="K3472" s="14" t="str">
        <v/>
      </c>
      <c r="L3472" s="14" t="str">
        <v/>
      </c>
      <c r="O3472" s="14" t="str">
        <v/>
      </c>
      <c r="P3472" s="14" t="str">
        <f ca="1"/>
        <v>Low Cap</v>
      </c>
    </row>
    <row r="3473" spans="11:16">
      <c r="K3473" s="14" t="str">
        <v/>
      </c>
      <c r="L3473" s="14" t="str">
        <v/>
      </c>
      <c r="O3473" s="14" t="str">
        <v/>
      </c>
      <c r="P3473" s="14" t="str">
        <f ca="1"/>
        <v>Low Cap</v>
      </c>
    </row>
    <row r="3474" spans="11:16">
      <c r="K3474" s="14" t="str">
        <v/>
      </c>
      <c r="L3474" s="14" t="str">
        <v/>
      </c>
      <c r="O3474" s="14" t="str">
        <v/>
      </c>
      <c r="P3474" s="14" t="str">
        <f ca="1"/>
        <v>Low Cap</v>
      </c>
    </row>
    <row r="3475" spans="11:16">
      <c r="K3475" s="14" t="str">
        <v/>
      </c>
      <c r="L3475" s="14" t="str">
        <v/>
      </c>
      <c r="O3475" s="14" t="str">
        <v/>
      </c>
      <c r="P3475" s="14" t="str">
        <f ca="1"/>
        <v>Low Cap</v>
      </c>
    </row>
    <row r="3476" spans="11:16">
      <c r="K3476" s="14" t="str">
        <v/>
      </c>
      <c r="L3476" s="14" t="str">
        <v/>
      </c>
      <c r="O3476" s="14" t="str">
        <v/>
      </c>
      <c r="P3476" s="14" t="str">
        <f ca="1"/>
        <v>Low Cap</v>
      </c>
    </row>
    <row r="3477" spans="11:16">
      <c r="K3477" s="14" t="str">
        <v/>
      </c>
      <c r="L3477" s="14" t="str">
        <v/>
      </c>
      <c r="O3477" s="14" t="str">
        <v/>
      </c>
      <c r="P3477" s="14" t="str">
        <f ca="1"/>
        <v>Low Cap</v>
      </c>
    </row>
    <row r="3478" spans="11:16">
      <c r="K3478" s="14" t="str">
        <v/>
      </c>
      <c r="L3478" s="14" t="str">
        <v/>
      </c>
      <c r="O3478" s="14" t="str">
        <v/>
      </c>
      <c r="P3478" s="14" t="str">
        <f ca="1"/>
        <v>Low Cap</v>
      </c>
    </row>
    <row r="3479" spans="11:16">
      <c r="K3479" s="14" t="str">
        <v/>
      </c>
      <c r="L3479" s="14" t="str">
        <v/>
      </c>
      <c r="O3479" s="14" t="str">
        <v/>
      </c>
      <c r="P3479" s="14" t="str">
        <f ca="1"/>
        <v>Low Cap</v>
      </c>
    </row>
    <row r="3480" spans="11:16">
      <c r="K3480" s="14" t="str">
        <v/>
      </c>
      <c r="L3480" s="14" t="str">
        <v/>
      </c>
      <c r="O3480" s="14" t="str">
        <v/>
      </c>
      <c r="P3480" s="14" t="str">
        <f ca="1"/>
        <v>Low Cap</v>
      </c>
    </row>
    <row r="3481" spans="11:16">
      <c r="K3481" s="14" t="str">
        <v/>
      </c>
      <c r="L3481" s="14" t="str">
        <v/>
      </c>
      <c r="O3481" s="14" t="str">
        <v/>
      </c>
      <c r="P3481" s="14" t="str">
        <f ca="1"/>
        <v>Low Cap</v>
      </c>
    </row>
    <row r="3482" spans="11:16">
      <c r="K3482" s="14" t="str">
        <v/>
      </c>
      <c r="L3482" s="14" t="str">
        <v/>
      </c>
      <c r="O3482" s="14" t="str">
        <v/>
      </c>
      <c r="P3482" s="14" t="str">
        <f ca="1"/>
        <v>Low Cap</v>
      </c>
    </row>
    <row r="3483" spans="11:16">
      <c r="K3483" s="14" t="str">
        <v/>
      </c>
      <c r="L3483" s="14" t="str">
        <v/>
      </c>
      <c r="O3483" s="14" t="str">
        <v/>
      </c>
      <c r="P3483" s="14" t="str">
        <f ca="1"/>
        <v>Low Cap</v>
      </c>
    </row>
    <row r="3484" spans="11:16">
      <c r="K3484" s="14" t="str">
        <v/>
      </c>
      <c r="L3484" s="14" t="str">
        <v/>
      </c>
      <c r="O3484" s="14" t="str">
        <v/>
      </c>
      <c r="P3484" s="14" t="str">
        <f ca="1"/>
        <v>Low Cap</v>
      </c>
    </row>
    <row r="3485" spans="11:16">
      <c r="K3485" s="14" t="str">
        <v/>
      </c>
      <c r="L3485" s="14" t="str">
        <v/>
      </c>
      <c r="O3485" s="14" t="str">
        <v/>
      </c>
      <c r="P3485" s="14" t="str">
        <f ca="1"/>
        <v>Low Cap</v>
      </c>
    </row>
    <row r="3486" spans="11:16">
      <c r="K3486" s="14" t="str">
        <v/>
      </c>
      <c r="L3486" s="14" t="str">
        <v/>
      </c>
      <c r="O3486" s="14" t="str">
        <v/>
      </c>
      <c r="P3486" s="14" t="str">
        <f ca="1"/>
        <v>Low Cap</v>
      </c>
    </row>
    <row r="3487" spans="11:16">
      <c r="K3487" s="14" t="str">
        <v/>
      </c>
      <c r="L3487" s="14" t="str">
        <v/>
      </c>
      <c r="O3487" s="14" t="str">
        <v/>
      </c>
      <c r="P3487" s="14" t="str">
        <f ca="1"/>
        <v>Low Cap</v>
      </c>
    </row>
    <row r="3488" spans="11:16">
      <c r="K3488" s="14" t="str">
        <v/>
      </c>
      <c r="L3488" s="14" t="str">
        <v/>
      </c>
      <c r="O3488" s="14" t="str">
        <v/>
      </c>
      <c r="P3488" s="14" t="str">
        <f ca="1"/>
        <v>Low Cap</v>
      </c>
    </row>
    <row r="3489" spans="11:16">
      <c r="K3489" s="14" t="str">
        <v/>
      </c>
      <c r="L3489" s="14" t="str">
        <v/>
      </c>
      <c r="O3489" s="14" t="str">
        <v/>
      </c>
      <c r="P3489" s="14" t="str">
        <f ca="1"/>
        <v>Low Cap</v>
      </c>
    </row>
    <row r="3490" spans="11:16">
      <c r="K3490" s="14" t="str">
        <v/>
      </c>
      <c r="L3490" s="14" t="str">
        <v/>
      </c>
      <c r="O3490" s="14" t="str">
        <v/>
      </c>
      <c r="P3490" s="14" t="str">
        <f ca="1"/>
        <v>Low Cap</v>
      </c>
    </row>
    <row r="3491" spans="11:16">
      <c r="K3491" s="14" t="str">
        <v/>
      </c>
      <c r="L3491" s="14" t="str">
        <v/>
      </c>
      <c r="O3491" s="14" t="str">
        <v/>
      </c>
      <c r="P3491" s="14" t="str">
        <f ca="1"/>
        <v>Low Cap</v>
      </c>
    </row>
    <row r="3492" spans="11:16">
      <c r="K3492" s="14" t="str">
        <v/>
      </c>
      <c r="L3492" s="14" t="str">
        <v/>
      </c>
      <c r="O3492" s="14" t="str">
        <v/>
      </c>
      <c r="P3492" s="14" t="str">
        <f ca="1"/>
        <v>Low Cap</v>
      </c>
    </row>
    <row r="3493" spans="11:16">
      <c r="K3493" s="14" t="str">
        <v/>
      </c>
      <c r="L3493" s="14" t="str">
        <v/>
      </c>
      <c r="O3493" s="14" t="str">
        <v/>
      </c>
      <c r="P3493" s="14" t="str">
        <f ca="1"/>
        <v>Low Cap</v>
      </c>
    </row>
    <row r="3494" spans="11:16">
      <c r="K3494" s="14" t="str">
        <v/>
      </c>
      <c r="L3494" s="14" t="str">
        <v/>
      </c>
      <c r="O3494" s="14" t="str">
        <v/>
      </c>
      <c r="P3494" s="14" t="str">
        <f ca="1"/>
        <v>Low Cap</v>
      </c>
    </row>
    <row r="3495" spans="11:16">
      <c r="K3495" s="14" t="str">
        <v/>
      </c>
      <c r="L3495" s="14" t="str">
        <v/>
      </c>
      <c r="O3495" s="14" t="str">
        <v/>
      </c>
      <c r="P3495" s="14" t="str">
        <f ca="1"/>
        <v>Low Cap</v>
      </c>
    </row>
    <row r="3496" spans="11:16">
      <c r="K3496" s="14" t="str">
        <v/>
      </c>
      <c r="L3496" s="14" t="str">
        <v/>
      </c>
      <c r="O3496" s="14" t="str">
        <v/>
      </c>
      <c r="P3496" s="14" t="str">
        <f ca="1"/>
        <v>Low Cap</v>
      </c>
    </row>
    <row r="3497" spans="11:16">
      <c r="K3497" s="14" t="str">
        <v/>
      </c>
      <c r="L3497" s="14" t="str">
        <v/>
      </c>
      <c r="O3497" s="14" t="str">
        <v/>
      </c>
      <c r="P3497" s="14" t="str">
        <f ca="1"/>
        <v>Low Cap</v>
      </c>
    </row>
    <row r="3498" spans="11:16">
      <c r="K3498" s="14" t="str">
        <v/>
      </c>
      <c r="L3498" s="14" t="str">
        <v/>
      </c>
      <c r="O3498" s="14" t="str">
        <v/>
      </c>
      <c r="P3498" s="14" t="str">
        <f ca="1"/>
        <v>Low Cap</v>
      </c>
    </row>
    <row r="3499" spans="11:16">
      <c r="K3499" s="14" t="str">
        <v/>
      </c>
      <c r="L3499" s="14" t="str">
        <v/>
      </c>
      <c r="O3499" s="14" t="str">
        <v/>
      </c>
      <c r="P3499" s="14" t="str">
        <f ca="1"/>
        <v>Low Cap</v>
      </c>
    </row>
    <row r="3500" spans="11:16">
      <c r="K3500" s="14" t="str">
        <v/>
      </c>
      <c r="L3500" s="14" t="str">
        <v/>
      </c>
      <c r="O3500" s="14" t="str">
        <v/>
      </c>
      <c r="P3500" s="14" t="str">
        <f ca="1"/>
        <v>Low Cap</v>
      </c>
    </row>
    <row r="3501" spans="11:16">
      <c r="K3501" s="14" t="str">
        <v/>
      </c>
      <c r="L3501" s="14" t="str">
        <v/>
      </c>
      <c r="O3501" s="14" t="str">
        <v/>
      </c>
      <c r="P3501" s="14" t="str">
        <f ca="1"/>
        <v>Low Cap</v>
      </c>
    </row>
    <row r="3502" spans="11:16">
      <c r="K3502" s="14" t="str">
        <v/>
      </c>
      <c r="L3502" s="14" t="str">
        <v/>
      </c>
      <c r="O3502" s="14" t="str">
        <v/>
      </c>
      <c r="P3502" s="14" t="str">
        <f ca="1"/>
        <v>Low Cap</v>
      </c>
    </row>
    <row r="3503" spans="11:16">
      <c r="K3503" s="14" t="str">
        <v/>
      </c>
      <c r="L3503" s="14" t="str">
        <v/>
      </c>
      <c r="O3503" s="14" t="str">
        <v/>
      </c>
      <c r="P3503" s="14" t="str">
        <f ca="1"/>
        <v>Low Cap</v>
      </c>
    </row>
    <row r="3504" spans="11:16">
      <c r="K3504" s="14" t="str">
        <v/>
      </c>
      <c r="L3504" s="14" t="str">
        <v/>
      </c>
      <c r="O3504" s="14" t="str">
        <v/>
      </c>
      <c r="P3504" s="14" t="str">
        <f ca="1"/>
        <v>Low Cap</v>
      </c>
    </row>
    <row r="3505" spans="11:16">
      <c r="K3505" s="14" t="str">
        <v/>
      </c>
      <c r="L3505" s="14" t="str">
        <v/>
      </c>
      <c r="O3505" s="14" t="str">
        <v/>
      </c>
      <c r="P3505" s="14" t="str">
        <f ca="1"/>
        <v>Low Cap</v>
      </c>
    </row>
    <row r="3506" spans="11:16">
      <c r="K3506" s="14" t="str">
        <v/>
      </c>
      <c r="L3506" s="14" t="str">
        <v/>
      </c>
      <c r="O3506" s="14" t="str">
        <v/>
      </c>
      <c r="P3506" s="14" t="str">
        <f ca="1"/>
        <v>Low Cap</v>
      </c>
    </row>
    <row r="3507" spans="11:16">
      <c r="K3507" s="14" t="str">
        <v/>
      </c>
      <c r="L3507" s="14" t="str">
        <v/>
      </c>
      <c r="O3507" s="14" t="str">
        <v/>
      </c>
      <c r="P3507" s="14" t="str">
        <f ca="1"/>
        <v>Low Cap</v>
      </c>
    </row>
    <row r="3508" spans="11:16">
      <c r="K3508" s="14" t="str">
        <v/>
      </c>
      <c r="L3508" s="14" t="str">
        <v/>
      </c>
      <c r="O3508" s="14" t="str">
        <v/>
      </c>
      <c r="P3508" s="14" t="str">
        <f ca="1"/>
        <v>Low Cap</v>
      </c>
    </row>
    <row r="3509" spans="11:16">
      <c r="K3509" s="14" t="str">
        <v/>
      </c>
      <c r="L3509" s="14" t="str">
        <v/>
      </c>
      <c r="O3509" s="14" t="str">
        <v/>
      </c>
      <c r="P3509" s="14" t="str">
        <f ca="1"/>
        <v>Low Cap</v>
      </c>
    </row>
    <row r="3510" spans="11:16">
      <c r="K3510" s="14" t="str">
        <v/>
      </c>
      <c r="L3510" s="14" t="str">
        <v/>
      </c>
      <c r="O3510" s="14" t="str">
        <v/>
      </c>
      <c r="P3510" s="14" t="str">
        <f ca="1"/>
        <v>Low Cap</v>
      </c>
    </row>
    <row r="3511" spans="11:16">
      <c r="K3511" s="14" t="str">
        <v/>
      </c>
      <c r="L3511" s="14" t="str">
        <v/>
      </c>
      <c r="O3511" s="14" t="str">
        <v/>
      </c>
      <c r="P3511" s="14" t="str">
        <f ca="1"/>
        <v>Low Cap</v>
      </c>
    </row>
    <row r="3512" spans="11:16">
      <c r="K3512" s="14" t="str">
        <v/>
      </c>
      <c r="L3512" s="14" t="str">
        <v/>
      </c>
      <c r="O3512" s="14" t="str">
        <v/>
      </c>
      <c r="P3512" s="14" t="str">
        <f ca="1"/>
        <v>Low Cap</v>
      </c>
    </row>
    <row r="3513" spans="11:16">
      <c r="K3513" s="14" t="str">
        <v/>
      </c>
      <c r="L3513" s="14" t="str">
        <v/>
      </c>
      <c r="O3513" s="14" t="str">
        <v/>
      </c>
      <c r="P3513" s="14" t="str">
        <f ca="1"/>
        <v>Low Cap</v>
      </c>
    </row>
    <row r="3514" spans="11:16">
      <c r="K3514" s="14" t="str">
        <v/>
      </c>
      <c r="L3514" s="14" t="str">
        <v/>
      </c>
      <c r="O3514" s="14" t="str">
        <v/>
      </c>
      <c r="P3514" s="14" t="str">
        <f ca="1"/>
        <v>Low Cap</v>
      </c>
    </row>
    <row r="3515" spans="11:16">
      <c r="K3515" s="14" t="str">
        <v/>
      </c>
      <c r="L3515" s="14" t="str">
        <v/>
      </c>
      <c r="O3515" s="14" t="str">
        <v/>
      </c>
      <c r="P3515" s="14" t="str">
        <f ca="1"/>
        <v>Low Cap</v>
      </c>
    </row>
    <row r="3516" spans="11:16">
      <c r="K3516" s="14" t="str">
        <v/>
      </c>
      <c r="L3516" s="14" t="str">
        <v/>
      </c>
      <c r="O3516" s="14" t="str">
        <v/>
      </c>
      <c r="P3516" s="14" t="str">
        <f ca="1"/>
        <v>Low Cap</v>
      </c>
    </row>
    <row r="3517" spans="11:16">
      <c r="K3517" s="14" t="str">
        <v/>
      </c>
      <c r="L3517" s="14" t="str">
        <v/>
      </c>
      <c r="O3517" s="14" t="str">
        <v/>
      </c>
      <c r="P3517" s="14" t="str">
        <f ca="1"/>
        <v>Low Cap</v>
      </c>
    </row>
    <row r="3518" spans="11:16">
      <c r="K3518" s="14" t="str">
        <v/>
      </c>
      <c r="L3518" s="14" t="str">
        <v/>
      </c>
      <c r="O3518" s="14" t="str">
        <v/>
      </c>
      <c r="P3518" s="14" t="str">
        <f ca="1"/>
        <v>Low Cap</v>
      </c>
    </row>
    <row r="3519" spans="11:16">
      <c r="K3519" s="14" t="str">
        <v/>
      </c>
      <c r="L3519" s="14" t="str">
        <v/>
      </c>
      <c r="O3519" s="14" t="str">
        <v/>
      </c>
      <c r="P3519" s="14" t="str">
        <f ca="1"/>
        <v>Low Cap</v>
      </c>
    </row>
    <row r="3520" spans="11:16">
      <c r="K3520" s="14" t="str">
        <v/>
      </c>
      <c r="L3520" s="14" t="str">
        <v/>
      </c>
      <c r="O3520" s="14" t="str">
        <v/>
      </c>
      <c r="P3520" s="14" t="str">
        <f ca="1"/>
        <v>Low Cap</v>
      </c>
    </row>
    <row r="3521" spans="11:16">
      <c r="K3521" s="14" t="str">
        <v/>
      </c>
      <c r="L3521" s="14" t="str">
        <v/>
      </c>
      <c r="O3521" s="14" t="str">
        <v/>
      </c>
      <c r="P3521" s="14" t="str">
        <f ca="1"/>
        <v>Low Cap</v>
      </c>
    </row>
    <row r="3522" spans="11:16">
      <c r="K3522" s="14" t="str">
        <v/>
      </c>
      <c r="L3522" s="14" t="str">
        <v/>
      </c>
      <c r="O3522" s="14" t="str">
        <v/>
      </c>
      <c r="P3522" s="14" t="str">
        <f ca="1"/>
        <v>Low Cap</v>
      </c>
    </row>
    <row r="3523" spans="11:16">
      <c r="K3523" s="14" t="str">
        <v/>
      </c>
      <c r="L3523" s="14" t="str">
        <v/>
      </c>
      <c r="O3523" s="14" t="str">
        <v/>
      </c>
      <c r="P3523" s="14" t="str">
        <f ca="1"/>
        <v>Low Cap</v>
      </c>
    </row>
    <row r="3524" spans="11:16">
      <c r="K3524" s="14" t="str">
        <v/>
      </c>
      <c r="L3524" s="14" t="str">
        <v/>
      </c>
      <c r="O3524" s="14" t="str">
        <v/>
      </c>
      <c r="P3524" s="14" t="str">
        <f ca="1"/>
        <v>Low Cap</v>
      </c>
    </row>
    <row r="3525" spans="11:16">
      <c r="K3525" s="14" t="str">
        <v/>
      </c>
      <c r="L3525" s="14" t="str">
        <v/>
      </c>
      <c r="O3525" s="14" t="str">
        <v/>
      </c>
      <c r="P3525" s="14" t="str">
        <f ca="1"/>
        <v>Low Cap</v>
      </c>
    </row>
    <row r="3526" spans="11:16">
      <c r="K3526" s="14" t="str">
        <v/>
      </c>
      <c r="L3526" s="14" t="str">
        <v/>
      </c>
      <c r="O3526" s="14" t="str">
        <v/>
      </c>
      <c r="P3526" s="14" t="str">
        <f ca="1"/>
        <v>Low Cap</v>
      </c>
    </row>
    <row r="3527" spans="11:16">
      <c r="K3527" s="14" t="str">
        <v/>
      </c>
      <c r="L3527" s="14" t="str">
        <v/>
      </c>
      <c r="O3527" s="14" t="str">
        <v/>
      </c>
      <c r="P3527" s="14" t="str">
        <f ca="1"/>
        <v>Low Cap</v>
      </c>
    </row>
    <row r="3528" spans="11:16">
      <c r="K3528" s="14" t="str">
        <v/>
      </c>
      <c r="L3528" s="14" t="str">
        <v/>
      </c>
      <c r="O3528" s="14" t="str">
        <v/>
      </c>
      <c r="P3528" s="14" t="str">
        <f ca="1"/>
        <v>Low Cap</v>
      </c>
    </row>
    <row r="3529" spans="11:16">
      <c r="K3529" s="14" t="str">
        <v/>
      </c>
      <c r="L3529" s="14" t="str">
        <v/>
      </c>
      <c r="O3529" s="14" t="str">
        <v/>
      </c>
      <c r="P3529" s="14" t="str">
        <f ca="1"/>
        <v>Low Cap</v>
      </c>
    </row>
    <row r="3530" spans="11:16">
      <c r="K3530" s="14" t="str">
        <v/>
      </c>
      <c r="L3530" s="14" t="str">
        <v/>
      </c>
      <c r="O3530" s="14" t="str">
        <v/>
      </c>
      <c r="P3530" s="14" t="str">
        <f ca="1"/>
        <v>Low Cap</v>
      </c>
    </row>
    <row r="3531" spans="11:16">
      <c r="K3531" s="14" t="str">
        <v/>
      </c>
      <c r="L3531" s="14" t="str">
        <v/>
      </c>
      <c r="O3531" s="14" t="str">
        <v/>
      </c>
      <c r="P3531" s="14" t="str">
        <f ca="1"/>
        <v>Low Cap</v>
      </c>
    </row>
    <row r="3532" spans="11:16">
      <c r="K3532" s="14" t="str">
        <v/>
      </c>
      <c r="L3532" s="14" t="str">
        <v/>
      </c>
      <c r="O3532" s="14" t="str">
        <v/>
      </c>
      <c r="P3532" s="14" t="str">
        <f ca="1"/>
        <v>Low Cap</v>
      </c>
    </row>
    <row r="3533" spans="11:16">
      <c r="K3533" s="14" t="str">
        <v/>
      </c>
      <c r="L3533" s="14" t="str">
        <v/>
      </c>
      <c r="O3533" s="14" t="str">
        <v/>
      </c>
      <c r="P3533" s="14" t="str">
        <f ca="1"/>
        <v>Low Cap</v>
      </c>
    </row>
    <row r="3534" spans="11:16">
      <c r="K3534" s="14" t="str">
        <v/>
      </c>
      <c r="L3534" s="14" t="str">
        <v/>
      </c>
      <c r="O3534" s="14" t="str">
        <v/>
      </c>
      <c r="P3534" s="14" t="str">
        <f ca="1"/>
        <v>Low Cap</v>
      </c>
    </row>
    <row r="3535" spans="11:16">
      <c r="K3535" s="14" t="str">
        <v/>
      </c>
      <c r="L3535" s="14" t="str">
        <v/>
      </c>
      <c r="O3535" s="14" t="str">
        <v/>
      </c>
      <c r="P3535" s="14" t="str">
        <f ca="1"/>
        <v>Low Cap</v>
      </c>
    </row>
    <row r="3536" spans="11:16">
      <c r="K3536" s="14" t="str">
        <v/>
      </c>
      <c r="L3536" s="14" t="str">
        <v/>
      </c>
      <c r="O3536" s="14" t="str">
        <v/>
      </c>
      <c r="P3536" s="14" t="str">
        <f ca="1"/>
        <v>Low Cap</v>
      </c>
    </row>
    <row r="3537" spans="11:16">
      <c r="K3537" s="14" t="str">
        <v/>
      </c>
      <c r="L3537" s="14" t="str">
        <v/>
      </c>
      <c r="O3537" s="14" t="str">
        <v/>
      </c>
      <c r="P3537" s="14" t="str">
        <f ca="1"/>
        <v>Low Cap</v>
      </c>
    </row>
    <row r="3538" spans="11:16">
      <c r="K3538" s="14" t="str">
        <v/>
      </c>
      <c r="L3538" s="14" t="str">
        <v/>
      </c>
      <c r="O3538" s="14" t="str">
        <v/>
      </c>
      <c r="P3538" s="14" t="str">
        <f ca="1"/>
        <v>Low Cap</v>
      </c>
    </row>
    <row r="3539" spans="11:16">
      <c r="K3539" s="14" t="str">
        <v/>
      </c>
      <c r="L3539" s="14" t="str">
        <v/>
      </c>
      <c r="O3539" s="14" t="str">
        <v/>
      </c>
      <c r="P3539" s="14" t="str">
        <f ca="1"/>
        <v>Low Cap</v>
      </c>
    </row>
    <row r="3540" spans="11:16">
      <c r="K3540" s="14" t="str">
        <v/>
      </c>
      <c r="L3540" s="14" t="str">
        <v/>
      </c>
      <c r="O3540" s="14" t="str">
        <v/>
      </c>
      <c r="P3540" s="14" t="str">
        <f ca="1"/>
        <v>Low Cap</v>
      </c>
    </row>
    <row r="3541" spans="11:16">
      <c r="K3541" s="14" t="str">
        <v/>
      </c>
      <c r="L3541" s="14" t="str">
        <v/>
      </c>
      <c r="O3541" s="14" t="str">
        <v/>
      </c>
      <c r="P3541" s="14" t="str">
        <f ca="1"/>
        <v>Low Cap</v>
      </c>
    </row>
    <row r="3542" spans="11:16">
      <c r="K3542" s="14" t="str">
        <v/>
      </c>
      <c r="L3542" s="14" t="str">
        <v/>
      </c>
      <c r="O3542" s="14" t="str">
        <v/>
      </c>
      <c r="P3542" s="14" t="str">
        <f ca="1"/>
        <v>Low Cap</v>
      </c>
    </row>
    <row r="3543" spans="11:16">
      <c r="K3543" s="14" t="str">
        <v/>
      </c>
      <c r="L3543" s="14" t="str">
        <v/>
      </c>
      <c r="O3543" s="14" t="str">
        <v/>
      </c>
      <c r="P3543" s="14" t="str">
        <f ca="1"/>
        <v>Low Cap</v>
      </c>
    </row>
    <row r="3544" spans="11:16">
      <c r="K3544" s="14" t="str">
        <v/>
      </c>
      <c r="L3544" s="14" t="str">
        <v/>
      </c>
      <c r="O3544" s="14" t="str">
        <v/>
      </c>
      <c r="P3544" s="14" t="str">
        <f ca="1"/>
        <v>Low Cap</v>
      </c>
    </row>
    <row r="3545" spans="11:16">
      <c r="K3545" s="14" t="str">
        <v/>
      </c>
      <c r="L3545" s="14" t="str">
        <v/>
      </c>
      <c r="O3545" s="14" t="str">
        <v/>
      </c>
      <c r="P3545" s="14" t="str">
        <f ca="1"/>
        <v>Low Cap</v>
      </c>
    </row>
    <row r="3546" spans="11:16">
      <c r="K3546" s="14" t="str">
        <v/>
      </c>
      <c r="L3546" s="14" t="str">
        <v/>
      </c>
      <c r="O3546" s="14" t="str">
        <v/>
      </c>
      <c r="P3546" s="14" t="str">
        <f ca="1"/>
        <v>Low Cap</v>
      </c>
    </row>
    <row r="3547" spans="11:16">
      <c r="K3547" s="14" t="str">
        <v/>
      </c>
      <c r="L3547" s="14" t="str">
        <v/>
      </c>
      <c r="O3547" s="14" t="str">
        <v/>
      </c>
      <c r="P3547" s="14" t="str">
        <f ca="1"/>
        <v>Low Cap</v>
      </c>
    </row>
    <row r="3548" spans="11:16">
      <c r="K3548" s="14" t="str">
        <v/>
      </c>
      <c r="L3548" s="14" t="str">
        <v/>
      </c>
      <c r="O3548" s="14" t="str">
        <v/>
      </c>
      <c r="P3548" s="14" t="str">
        <f ca="1"/>
        <v>Low Cap</v>
      </c>
    </row>
    <row r="3549" spans="11:16">
      <c r="K3549" s="14" t="str">
        <v/>
      </c>
      <c r="L3549" s="14" t="str">
        <v/>
      </c>
      <c r="O3549" s="14" t="str">
        <v/>
      </c>
      <c r="P3549" s="14" t="str">
        <f ca="1"/>
        <v>Low Cap</v>
      </c>
    </row>
    <row r="3550" spans="11:16">
      <c r="K3550" s="14" t="str">
        <v/>
      </c>
      <c r="L3550" s="14" t="str">
        <v/>
      </c>
      <c r="O3550" s="14" t="str">
        <v/>
      </c>
      <c r="P3550" s="14" t="str">
        <f ca="1"/>
        <v>Low Cap</v>
      </c>
    </row>
    <row r="3551" spans="11:16">
      <c r="K3551" s="14" t="str">
        <v/>
      </c>
      <c r="L3551" s="14" t="str">
        <v/>
      </c>
      <c r="O3551" s="14" t="str">
        <v/>
      </c>
      <c r="P3551" s="14" t="str">
        <f ca="1"/>
        <v>Low Cap</v>
      </c>
    </row>
    <row r="3552" spans="11:16">
      <c r="K3552" s="14" t="str">
        <v/>
      </c>
      <c r="L3552" s="14" t="str">
        <v/>
      </c>
      <c r="O3552" s="14" t="str">
        <v/>
      </c>
      <c r="P3552" s="14" t="str">
        <f ca="1"/>
        <v>Low Cap</v>
      </c>
    </row>
    <row r="3553" spans="11:16">
      <c r="K3553" s="14" t="str">
        <v/>
      </c>
      <c r="L3553" s="14" t="str">
        <v/>
      </c>
      <c r="O3553" s="14" t="str">
        <v/>
      </c>
      <c r="P3553" s="14" t="str">
        <f ca="1"/>
        <v>Low Cap</v>
      </c>
    </row>
    <row r="3554" spans="11:16">
      <c r="K3554" s="14" t="str">
        <v/>
      </c>
      <c r="L3554" s="14" t="str">
        <v/>
      </c>
      <c r="O3554" s="14" t="str">
        <v/>
      </c>
      <c r="P3554" s="14" t="str">
        <f ca="1"/>
        <v>Low Cap</v>
      </c>
    </row>
    <row r="3555" spans="11:16">
      <c r="K3555" s="14" t="str">
        <v/>
      </c>
      <c r="L3555" s="14" t="str">
        <v/>
      </c>
      <c r="O3555" s="14" t="str">
        <v/>
      </c>
      <c r="P3555" s="14" t="str">
        <f ca="1"/>
        <v>Low Cap</v>
      </c>
    </row>
    <row r="3556" spans="11:16">
      <c r="K3556" s="14" t="str">
        <v/>
      </c>
      <c r="L3556" s="14" t="str">
        <v/>
      </c>
      <c r="O3556" s="14" t="str">
        <v/>
      </c>
      <c r="P3556" s="14" t="str">
        <f ca="1"/>
        <v>Low Cap</v>
      </c>
    </row>
    <row r="3557" spans="11:16">
      <c r="K3557" s="14" t="str">
        <v/>
      </c>
      <c r="L3557" s="14" t="str">
        <v/>
      </c>
      <c r="O3557" s="14" t="str">
        <v/>
      </c>
      <c r="P3557" s="14" t="str">
        <f ca="1"/>
        <v>Low Cap</v>
      </c>
    </row>
    <row r="3558" spans="11:16">
      <c r="K3558" s="14" t="str">
        <v/>
      </c>
      <c r="L3558" s="14" t="str">
        <v/>
      </c>
      <c r="O3558" s="14" t="str">
        <v/>
      </c>
      <c r="P3558" s="14" t="str">
        <f ca="1"/>
        <v>Low Cap</v>
      </c>
    </row>
    <row r="3559" spans="11:16">
      <c r="K3559" s="14" t="str">
        <v/>
      </c>
      <c r="L3559" s="14" t="str">
        <v/>
      </c>
      <c r="O3559" s="14" t="str">
        <v/>
      </c>
      <c r="P3559" s="14" t="str">
        <f ca="1"/>
        <v>Low Cap</v>
      </c>
    </row>
    <row r="3560" spans="11:16">
      <c r="K3560" s="14" t="str">
        <v/>
      </c>
      <c r="L3560" s="14" t="str">
        <v/>
      </c>
      <c r="O3560" s="14" t="str">
        <v/>
      </c>
      <c r="P3560" s="14" t="str">
        <f ca="1"/>
        <v>Low Cap</v>
      </c>
    </row>
    <row r="3561" spans="11:16">
      <c r="K3561" s="14" t="str">
        <v/>
      </c>
      <c r="L3561" s="14" t="str">
        <v/>
      </c>
      <c r="O3561" s="14" t="str">
        <v/>
      </c>
      <c r="P3561" s="14" t="str">
        <f ca="1"/>
        <v>Low Cap</v>
      </c>
    </row>
    <row r="3562" spans="11:16">
      <c r="K3562" s="14" t="str">
        <v/>
      </c>
      <c r="L3562" s="14" t="str">
        <v/>
      </c>
      <c r="O3562" s="14" t="str">
        <v/>
      </c>
      <c r="P3562" s="14" t="str">
        <f ca="1"/>
        <v>Low Cap</v>
      </c>
    </row>
    <row r="3563" spans="11:16">
      <c r="K3563" s="14" t="str">
        <v/>
      </c>
      <c r="L3563" s="14" t="str">
        <v/>
      </c>
      <c r="O3563" s="14" t="str">
        <v/>
      </c>
      <c r="P3563" s="14" t="str">
        <f ca="1"/>
        <v>Low Cap</v>
      </c>
    </row>
    <row r="3564" spans="11:16">
      <c r="K3564" s="14" t="str">
        <v/>
      </c>
      <c r="L3564" s="14" t="str">
        <v/>
      </c>
      <c r="O3564" s="14" t="str">
        <v/>
      </c>
      <c r="P3564" s="14" t="str">
        <f ca="1"/>
        <v>Low Cap</v>
      </c>
    </row>
    <row r="3565" spans="11:16">
      <c r="K3565" s="14" t="str">
        <v/>
      </c>
      <c r="L3565" s="14" t="str">
        <v/>
      </c>
      <c r="O3565" s="14" t="str">
        <v/>
      </c>
      <c r="P3565" s="14" t="str">
        <f ca="1"/>
        <v>Low Cap</v>
      </c>
    </row>
    <row r="3566" spans="11:16">
      <c r="K3566" s="14" t="str">
        <v/>
      </c>
      <c r="L3566" s="14" t="str">
        <v/>
      </c>
      <c r="O3566" s="14" t="str">
        <v/>
      </c>
      <c r="P3566" s="14" t="str">
        <f ca="1"/>
        <v>Low Cap</v>
      </c>
    </row>
    <row r="3567" spans="11:16">
      <c r="K3567" s="14" t="str">
        <v/>
      </c>
      <c r="L3567" s="14" t="str">
        <v/>
      </c>
      <c r="O3567" s="14" t="str">
        <v/>
      </c>
      <c r="P3567" s="14" t="str">
        <f ca="1"/>
        <v>Low Cap</v>
      </c>
    </row>
    <row r="3568" spans="11:16">
      <c r="K3568" s="14" t="str">
        <v/>
      </c>
      <c r="L3568" s="14" t="str">
        <v/>
      </c>
      <c r="O3568" s="14" t="str">
        <v/>
      </c>
      <c r="P3568" s="14" t="str">
        <f ca="1"/>
        <v>Low Cap</v>
      </c>
    </row>
    <row r="3569" spans="11:16">
      <c r="K3569" s="14" t="str">
        <v/>
      </c>
      <c r="L3569" s="14" t="str">
        <v/>
      </c>
      <c r="O3569" s="14" t="str">
        <v/>
      </c>
      <c r="P3569" s="14" t="str">
        <f ca="1"/>
        <v>Low Cap</v>
      </c>
    </row>
    <row r="3570" spans="11:16">
      <c r="K3570" s="14" t="str">
        <v/>
      </c>
      <c r="L3570" s="14" t="str">
        <v/>
      </c>
      <c r="O3570" s="14" t="str">
        <v/>
      </c>
      <c r="P3570" s="14" t="str">
        <f ca="1"/>
        <v>Low Cap</v>
      </c>
    </row>
    <row r="3571" spans="11:16">
      <c r="K3571" s="14" t="str">
        <v/>
      </c>
      <c r="L3571" s="14" t="str">
        <v/>
      </c>
      <c r="O3571" s="14" t="str">
        <v/>
      </c>
      <c r="P3571" s="14" t="str">
        <f ca="1"/>
        <v>Low Cap</v>
      </c>
    </row>
    <row r="3572" spans="11:16">
      <c r="K3572" s="14" t="str">
        <v/>
      </c>
      <c r="L3572" s="14" t="str">
        <v/>
      </c>
      <c r="O3572" s="14" t="str">
        <v/>
      </c>
      <c r="P3572" s="14" t="str">
        <f ca="1"/>
        <v>Low Cap</v>
      </c>
    </row>
    <row r="3573" spans="11:16">
      <c r="K3573" s="14" t="str">
        <v/>
      </c>
      <c r="L3573" s="14" t="str">
        <v/>
      </c>
      <c r="O3573" s="14" t="str">
        <v/>
      </c>
      <c r="P3573" s="14" t="str">
        <f ca="1"/>
        <v>Low Cap</v>
      </c>
    </row>
    <row r="3574" spans="11:16">
      <c r="K3574" s="14" t="str">
        <v/>
      </c>
      <c r="L3574" s="14" t="str">
        <v/>
      </c>
      <c r="O3574" s="14" t="str">
        <v/>
      </c>
      <c r="P3574" s="14" t="str">
        <f ca="1"/>
        <v>Low Cap</v>
      </c>
    </row>
    <row r="3575" spans="11:16">
      <c r="K3575" s="14" t="str">
        <v/>
      </c>
      <c r="L3575" s="14" t="str">
        <v/>
      </c>
      <c r="O3575" s="14" t="str">
        <v/>
      </c>
      <c r="P3575" s="14" t="str">
        <f ca="1"/>
        <v>Low Cap</v>
      </c>
    </row>
    <row r="3576" spans="11:16">
      <c r="K3576" s="14" t="str">
        <v/>
      </c>
      <c r="L3576" s="14" t="str">
        <v/>
      </c>
      <c r="O3576" s="14" t="str">
        <v/>
      </c>
      <c r="P3576" s="14" t="str">
        <f ca="1"/>
        <v>Low Cap</v>
      </c>
    </row>
    <row r="3577" spans="11:16">
      <c r="K3577" s="14" t="str">
        <v/>
      </c>
      <c r="L3577" s="14" t="str">
        <v/>
      </c>
      <c r="O3577" s="14" t="str">
        <v/>
      </c>
      <c r="P3577" s="14" t="str">
        <f ca="1"/>
        <v>Low Cap</v>
      </c>
    </row>
    <row r="3578" spans="11:16">
      <c r="K3578" s="14" t="str">
        <v/>
      </c>
      <c r="L3578" s="14" t="str">
        <v/>
      </c>
      <c r="O3578" s="14" t="str">
        <v/>
      </c>
      <c r="P3578" s="14" t="str">
        <f ca="1"/>
        <v>Low Cap</v>
      </c>
    </row>
    <row r="3579" spans="11:16">
      <c r="K3579" s="14" t="str">
        <v/>
      </c>
      <c r="L3579" s="14" t="str">
        <v/>
      </c>
      <c r="O3579" s="14" t="str">
        <v/>
      </c>
      <c r="P3579" s="14" t="str">
        <f ca="1"/>
        <v>Low Cap</v>
      </c>
    </row>
    <row r="3580" spans="11:16">
      <c r="K3580" s="14" t="str">
        <v/>
      </c>
      <c r="L3580" s="14" t="str">
        <v/>
      </c>
      <c r="O3580" s="14" t="str">
        <v/>
      </c>
      <c r="P3580" s="14" t="str">
        <f ca="1"/>
        <v>Low Cap</v>
      </c>
    </row>
    <row r="3581" spans="11:16">
      <c r="K3581" s="14" t="str">
        <v/>
      </c>
      <c r="L3581" s="14" t="str">
        <v/>
      </c>
      <c r="O3581" s="14" t="str">
        <v/>
      </c>
      <c r="P3581" s="14" t="str">
        <f ca="1"/>
        <v>Low Cap</v>
      </c>
    </row>
    <row r="3582" spans="11:16">
      <c r="K3582" s="14" t="str">
        <v/>
      </c>
      <c r="L3582" s="14" t="str">
        <v/>
      </c>
      <c r="O3582" s="14" t="str">
        <v/>
      </c>
      <c r="P3582" s="14" t="str">
        <f ca="1"/>
        <v>Low Cap</v>
      </c>
    </row>
    <row r="3583" spans="11:16">
      <c r="K3583" s="14" t="str">
        <v/>
      </c>
      <c r="L3583" s="14" t="str">
        <v/>
      </c>
      <c r="O3583" s="14" t="str">
        <v/>
      </c>
      <c r="P3583" s="14" t="str">
        <f ca="1"/>
        <v>Low Cap</v>
      </c>
    </row>
    <row r="3584" spans="11:16">
      <c r="K3584" s="14" t="str">
        <v/>
      </c>
      <c r="L3584" s="14" t="str">
        <v/>
      </c>
      <c r="O3584" s="14" t="str">
        <v/>
      </c>
      <c r="P3584" s="14" t="str">
        <f ca="1"/>
        <v>Low Cap</v>
      </c>
    </row>
    <row r="3585" spans="11:16">
      <c r="K3585" s="14" t="str">
        <v/>
      </c>
      <c r="L3585" s="14" t="str">
        <v/>
      </c>
      <c r="O3585" s="14" t="str">
        <v/>
      </c>
      <c r="P3585" s="14" t="str">
        <f ca="1"/>
        <v>Low Cap</v>
      </c>
    </row>
    <row r="3586" spans="11:16">
      <c r="K3586" s="14" t="str">
        <v/>
      </c>
      <c r="L3586" s="14" t="str">
        <v/>
      </c>
      <c r="O3586" s="14" t="str">
        <v/>
      </c>
      <c r="P3586" s="14" t="str">
        <f ca="1"/>
        <v>Low Cap</v>
      </c>
    </row>
    <row r="3587" spans="11:16">
      <c r="K3587" s="14" t="str">
        <v/>
      </c>
      <c r="L3587" s="14" t="str">
        <v/>
      </c>
      <c r="O3587" s="14" t="str">
        <v/>
      </c>
      <c r="P3587" s="14" t="str">
        <f ca="1"/>
        <v>Low Cap</v>
      </c>
    </row>
    <row r="3588" spans="11:16">
      <c r="K3588" s="14" t="str">
        <v/>
      </c>
      <c r="L3588" s="14" t="str">
        <v/>
      </c>
      <c r="O3588" s="14" t="str">
        <v/>
      </c>
      <c r="P3588" s="14" t="str">
        <f ca="1"/>
        <v>Low Cap</v>
      </c>
    </row>
    <row r="3589" spans="11:16">
      <c r="K3589" s="14" t="str">
        <v/>
      </c>
      <c r="L3589" s="14" t="str">
        <v/>
      </c>
      <c r="O3589" s="14" t="str">
        <v/>
      </c>
      <c r="P3589" s="14" t="str">
        <f ca="1"/>
        <v>Low Cap</v>
      </c>
    </row>
    <row r="3590" spans="11:16">
      <c r="K3590" s="14" t="str">
        <v/>
      </c>
      <c r="L3590" s="14" t="str">
        <v/>
      </c>
      <c r="O3590" s="14" t="str">
        <v/>
      </c>
      <c r="P3590" s="14" t="str">
        <f ca="1"/>
        <v>Low Cap</v>
      </c>
    </row>
    <row r="3591" spans="11:16">
      <c r="K3591" s="14" t="str">
        <v/>
      </c>
      <c r="L3591" s="14" t="str">
        <v/>
      </c>
      <c r="O3591" s="14" t="str">
        <v/>
      </c>
      <c r="P3591" s="14" t="str">
        <f ca="1"/>
        <v>Low Cap</v>
      </c>
    </row>
    <row r="3592" spans="11:16">
      <c r="K3592" s="14" t="str">
        <v/>
      </c>
      <c r="L3592" s="14" t="str">
        <v/>
      </c>
      <c r="O3592" s="14" t="str">
        <v/>
      </c>
      <c r="P3592" s="14" t="str">
        <f ca="1"/>
        <v>Low Cap</v>
      </c>
    </row>
    <row r="3593" spans="11:16">
      <c r="K3593" s="14" t="str">
        <v/>
      </c>
      <c r="L3593" s="14" t="str">
        <v/>
      </c>
      <c r="O3593" s="14" t="str">
        <v/>
      </c>
      <c r="P3593" s="14" t="str">
        <f ca="1"/>
        <v>Low Cap</v>
      </c>
    </row>
    <row r="3594" spans="11:16">
      <c r="K3594" s="14" t="str">
        <v/>
      </c>
      <c r="L3594" s="14" t="str">
        <v/>
      </c>
      <c r="O3594" s="14" t="str">
        <v/>
      </c>
      <c r="P3594" s="14" t="str">
        <f ca="1"/>
        <v>Low Cap</v>
      </c>
    </row>
    <row r="3595" spans="11:16">
      <c r="K3595" s="14" t="str">
        <v/>
      </c>
      <c r="L3595" s="14" t="str">
        <v/>
      </c>
      <c r="O3595" s="14" t="str">
        <v/>
      </c>
      <c r="P3595" s="14" t="str">
        <f ca="1"/>
        <v>Low Cap</v>
      </c>
    </row>
    <row r="3596" spans="11:16">
      <c r="K3596" s="14" t="str">
        <v/>
      </c>
      <c r="L3596" s="14" t="str">
        <v/>
      </c>
      <c r="O3596" s="14" t="str">
        <v/>
      </c>
      <c r="P3596" s="14" t="str">
        <f ca="1"/>
        <v>Low Cap</v>
      </c>
    </row>
    <row r="3597" spans="11:16">
      <c r="K3597" s="14" t="str">
        <v/>
      </c>
      <c r="L3597" s="14" t="str">
        <v/>
      </c>
      <c r="O3597" s="14" t="str">
        <v/>
      </c>
      <c r="P3597" s="14" t="str">
        <f ca="1"/>
        <v>Low Cap</v>
      </c>
    </row>
    <row r="3598" spans="11:16">
      <c r="K3598" s="14" t="str">
        <v/>
      </c>
      <c r="L3598" s="14" t="str">
        <v/>
      </c>
      <c r="O3598" s="14" t="str">
        <v/>
      </c>
      <c r="P3598" s="14" t="str">
        <f ca="1"/>
        <v>Low Cap</v>
      </c>
    </row>
    <row r="3599" spans="11:16">
      <c r="K3599" s="14" t="str">
        <v/>
      </c>
      <c r="L3599" s="14" t="str">
        <v/>
      </c>
      <c r="O3599" s="14" t="str">
        <v/>
      </c>
      <c r="P3599" s="14" t="str">
        <f ca="1"/>
        <v>Low Cap</v>
      </c>
    </row>
    <row r="3600" spans="11:16">
      <c r="K3600" s="14" t="str">
        <v/>
      </c>
      <c r="L3600" s="14" t="str">
        <v/>
      </c>
      <c r="O3600" s="14" t="str">
        <v/>
      </c>
      <c r="P3600" s="14" t="str">
        <f ca="1"/>
        <v>Low Cap</v>
      </c>
    </row>
    <row r="3601" spans="11:16">
      <c r="K3601" s="14" t="str">
        <v/>
      </c>
      <c r="L3601" s="14" t="str">
        <v/>
      </c>
      <c r="O3601" s="14" t="str">
        <v/>
      </c>
      <c r="P3601" s="14" t="str">
        <f ca="1"/>
        <v>Low Cap</v>
      </c>
    </row>
    <row r="3602" spans="11:16">
      <c r="K3602" s="14" t="str">
        <v/>
      </c>
      <c r="L3602" s="14" t="str">
        <v/>
      </c>
      <c r="O3602" s="14" t="str">
        <v/>
      </c>
      <c r="P3602" s="14" t="str">
        <f ca="1"/>
        <v>Low Cap</v>
      </c>
    </row>
    <row r="3603" spans="11:16">
      <c r="K3603" s="14" t="str">
        <v/>
      </c>
      <c r="L3603" s="14" t="str">
        <v/>
      </c>
      <c r="O3603" s="14" t="str">
        <v/>
      </c>
      <c r="P3603" s="14" t="str">
        <f ca="1"/>
        <v>Low Cap</v>
      </c>
    </row>
    <row r="3604" spans="11:16">
      <c r="K3604" s="14" t="str">
        <v/>
      </c>
      <c r="L3604" s="14" t="str">
        <v/>
      </c>
      <c r="O3604" s="14" t="str">
        <v/>
      </c>
      <c r="P3604" s="14" t="str">
        <f ca="1"/>
        <v>Low Cap</v>
      </c>
    </row>
    <row r="3605" spans="11:16">
      <c r="K3605" s="14" t="str">
        <v/>
      </c>
      <c r="L3605" s="14" t="str">
        <v/>
      </c>
      <c r="O3605" s="14" t="str">
        <v/>
      </c>
      <c r="P3605" s="14" t="str">
        <f ca="1"/>
        <v>Low Cap</v>
      </c>
    </row>
    <row r="3606" spans="11:16">
      <c r="K3606" s="14" t="str">
        <v/>
      </c>
      <c r="L3606" s="14" t="str">
        <v/>
      </c>
      <c r="O3606" s="14" t="str">
        <v/>
      </c>
      <c r="P3606" s="14" t="str">
        <f ca="1"/>
        <v>Low Cap</v>
      </c>
    </row>
    <row r="3607" spans="11:16">
      <c r="K3607" s="14" t="str">
        <v/>
      </c>
      <c r="L3607" s="14" t="str">
        <v/>
      </c>
      <c r="O3607" s="14" t="str">
        <v/>
      </c>
      <c r="P3607" s="14" t="str">
        <f ca="1"/>
        <v>Low Cap</v>
      </c>
    </row>
    <row r="3608" spans="11:16">
      <c r="K3608" s="14" t="str">
        <v/>
      </c>
      <c r="L3608" s="14" t="str">
        <v/>
      </c>
      <c r="O3608" s="14" t="str">
        <v/>
      </c>
      <c r="P3608" s="14" t="str">
        <f ca="1"/>
        <v>Low Cap</v>
      </c>
    </row>
    <row r="3609" spans="11:16">
      <c r="K3609" s="14" t="str">
        <v/>
      </c>
      <c r="L3609" s="14" t="str">
        <v/>
      </c>
      <c r="O3609" s="14" t="str">
        <v/>
      </c>
      <c r="P3609" s="14" t="str">
        <f ca="1"/>
        <v>Low Cap</v>
      </c>
    </row>
    <row r="3610" spans="11:16">
      <c r="K3610" s="14" t="str">
        <v/>
      </c>
      <c r="L3610" s="14" t="str">
        <v/>
      </c>
      <c r="O3610" s="14" t="str">
        <v/>
      </c>
      <c r="P3610" s="14" t="str">
        <f ca="1"/>
        <v>Low Cap</v>
      </c>
    </row>
    <row r="3611" spans="11:16">
      <c r="K3611" s="14" t="str">
        <v/>
      </c>
      <c r="L3611" s="14" t="str">
        <v/>
      </c>
      <c r="O3611" s="14" t="str">
        <v/>
      </c>
      <c r="P3611" s="14" t="str">
        <f ca="1"/>
        <v>Low Cap</v>
      </c>
    </row>
    <row r="3612" spans="11:16">
      <c r="K3612" s="14" t="str">
        <v/>
      </c>
      <c r="L3612" s="14" t="str">
        <v/>
      </c>
      <c r="O3612" s="14" t="str">
        <v/>
      </c>
      <c r="P3612" s="14" t="str">
        <f ca="1"/>
        <v>Low Cap</v>
      </c>
    </row>
    <row r="3613" spans="11:16">
      <c r="K3613" s="14" t="str">
        <v/>
      </c>
      <c r="L3613" s="14" t="str">
        <v/>
      </c>
      <c r="O3613" s="14" t="str">
        <v/>
      </c>
      <c r="P3613" s="14" t="str">
        <f ca="1"/>
        <v>Low Cap</v>
      </c>
    </row>
    <row r="3614" spans="11:16">
      <c r="K3614" s="14" t="str">
        <v/>
      </c>
      <c r="L3614" s="14" t="str">
        <v/>
      </c>
      <c r="O3614" s="14" t="str">
        <v/>
      </c>
      <c r="P3614" s="14" t="str">
        <f ca="1"/>
        <v>Low Cap</v>
      </c>
    </row>
    <row r="3615" spans="11:16">
      <c r="K3615" s="14" t="str">
        <v/>
      </c>
      <c r="L3615" s="14" t="str">
        <v/>
      </c>
      <c r="O3615" s="14" t="str">
        <v/>
      </c>
      <c r="P3615" s="14" t="str">
        <f ca="1"/>
        <v>Low Cap</v>
      </c>
    </row>
    <row r="3616" spans="11:16">
      <c r="K3616" s="14" t="str">
        <v/>
      </c>
      <c r="L3616" s="14" t="str">
        <v/>
      </c>
      <c r="O3616" s="14" t="str">
        <v/>
      </c>
      <c r="P3616" s="14" t="str">
        <f ca="1"/>
        <v>Low Cap</v>
      </c>
    </row>
    <row r="3617" spans="11:16">
      <c r="K3617" s="14" t="str">
        <v/>
      </c>
      <c r="L3617" s="14" t="str">
        <v/>
      </c>
      <c r="O3617" s="14" t="str">
        <v/>
      </c>
      <c r="P3617" s="14" t="str">
        <f ca="1"/>
        <v>Low Cap</v>
      </c>
    </row>
    <row r="3618" spans="11:16">
      <c r="K3618" s="14" t="str">
        <v/>
      </c>
      <c r="L3618" s="14" t="str">
        <v/>
      </c>
      <c r="O3618" s="14" t="str">
        <v/>
      </c>
      <c r="P3618" s="14" t="str">
        <f ca="1"/>
        <v>Low Cap</v>
      </c>
    </row>
    <row r="3619" spans="11:16">
      <c r="K3619" s="14" t="str">
        <v/>
      </c>
      <c r="L3619" s="14" t="str">
        <v/>
      </c>
      <c r="O3619" s="14" t="str">
        <v/>
      </c>
      <c r="P3619" s="14" t="str">
        <f ca="1"/>
        <v>Low Cap</v>
      </c>
    </row>
    <row r="3620" spans="11:16">
      <c r="K3620" s="14" t="str">
        <v/>
      </c>
      <c r="L3620" s="14" t="str">
        <v/>
      </c>
      <c r="O3620" s="14" t="str">
        <v/>
      </c>
      <c r="P3620" s="14" t="str">
        <f ca="1"/>
        <v>Low Cap</v>
      </c>
    </row>
    <row r="3621" spans="11:16">
      <c r="K3621" s="14" t="str">
        <v/>
      </c>
      <c r="L3621" s="14" t="str">
        <v/>
      </c>
      <c r="O3621" s="14" t="str">
        <v/>
      </c>
      <c r="P3621" s="14" t="str">
        <f ca="1"/>
        <v>Low Cap</v>
      </c>
    </row>
    <row r="3622" spans="11:16">
      <c r="K3622" s="14" t="str">
        <v/>
      </c>
      <c r="L3622" s="14" t="str">
        <v/>
      </c>
      <c r="O3622" s="14" t="str">
        <v/>
      </c>
      <c r="P3622" s="14" t="str">
        <f ca="1"/>
        <v>Low Cap</v>
      </c>
    </row>
    <row r="3623" spans="11:16">
      <c r="K3623" s="14" t="str">
        <v/>
      </c>
      <c r="L3623" s="14" t="str">
        <v/>
      </c>
      <c r="O3623" s="14" t="str">
        <v/>
      </c>
      <c r="P3623" s="14" t="str">
        <f ca="1"/>
        <v>Low Cap</v>
      </c>
    </row>
    <row r="3624" spans="11:16">
      <c r="K3624" s="14" t="str">
        <v/>
      </c>
      <c r="L3624" s="14" t="str">
        <v/>
      </c>
      <c r="O3624" s="14" t="str">
        <v/>
      </c>
      <c r="P3624" s="14" t="str">
        <f ca="1"/>
        <v>Low Cap</v>
      </c>
    </row>
    <row r="3625" spans="11:16">
      <c r="K3625" s="14" t="str">
        <v/>
      </c>
      <c r="L3625" s="14" t="str">
        <v/>
      </c>
      <c r="O3625" s="14" t="str">
        <v/>
      </c>
      <c r="P3625" s="14" t="str">
        <f ca="1"/>
        <v>Low Cap</v>
      </c>
    </row>
    <row r="3626" spans="11:16">
      <c r="K3626" s="14" t="str">
        <v/>
      </c>
      <c r="L3626" s="14" t="str">
        <v/>
      </c>
      <c r="O3626" s="14" t="str">
        <v/>
      </c>
      <c r="P3626" s="14" t="str">
        <f ca="1"/>
        <v>Low Cap</v>
      </c>
    </row>
    <row r="3627" spans="11:16">
      <c r="K3627" s="14" t="str">
        <v/>
      </c>
      <c r="L3627" s="14" t="str">
        <v/>
      </c>
      <c r="O3627" s="14" t="str">
        <v/>
      </c>
      <c r="P3627" s="14" t="str">
        <f ca="1"/>
        <v>Low Cap</v>
      </c>
    </row>
    <row r="3628" spans="11:16">
      <c r="K3628" s="14" t="str">
        <v/>
      </c>
      <c r="L3628" s="14" t="str">
        <v/>
      </c>
      <c r="O3628" s="14" t="str">
        <v/>
      </c>
      <c r="P3628" s="14" t="str">
        <f ca="1"/>
        <v>Low Cap</v>
      </c>
    </row>
    <row r="3629" spans="11:16">
      <c r="K3629" s="14" t="str">
        <v/>
      </c>
      <c r="L3629" s="14" t="str">
        <v/>
      </c>
      <c r="O3629" s="14" t="str">
        <v/>
      </c>
      <c r="P3629" s="14" t="str">
        <f ca="1"/>
        <v>Low Cap</v>
      </c>
    </row>
    <row r="3630" spans="11:16">
      <c r="K3630" s="14" t="str">
        <v/>
      </c>
      <c r="L3630" s="14" t="str">
        <v/>
      </c>
      <c r="O3630" s="14" t="str">
        <v/>
      </c>
      <c r="P3630" s="14" t="str">
        <f ca="1"/>
        <v>Low Cap</v>
      </c>
    </row>
    <row r="3631" spans="11:16">
      <c r="K3631" s="14" t="str">
        <v/>
      </c>
      <c r="L3631" s="14" t="str">
        <v/>
      </c>
      <c r="O3631" s="14" t="str">
        <v/>
      </c>
      <c r="P3631" s="14" t="str">
        <f ca="1"/>
        <v>Low Cap</v>
      </c>
    </row>
    <row r="3632" spans="11:16">
      <c r="K3632" s="14" t="str">
        <v/>
      </c>
      <c r="L3632" s="14" t="str">
        <v/>
      </c>
      <c r="O3632" s="14" t="str">
        <v/>
      </c>
      <c r="P3632" s="14" t="str">
        <f ca="1"/>
        <v>Low Cap</v>
      </c>
    </row>
    <row r="3633" spans="11:16">
      <c r="K3633" s="14" t="str">
        <v/>
      </c>
      <c r="L3633" s="14" t="str">
        <v/>
      </c>
      <c r="O3633" s="14" t="str">
        <v/>
      </c>
      <c r="P3633" s="14" t="str">
        <f ca="1"/>
        <v>Low Cap</v>
      </c>
    </row>
    <row r="3634" spans="11:16">
      <c r="K3634" s="14" t="str">
        <v/>
      </c>
      <c r="L3634" s="14" t="str">
        <v/>
      </c>
      <c r="O3634" s="14" t="str">
        <v/>
      </c>
      <c r="P3634" s="14" t="str">
        <f ca="1"/>
        <v>Low Cap</v>
      </c>
    </row>
    <row r="3635" spans="11:16">
      <c r="K3635" s="14" t="str">
        <v/>
      </c>
      <c r="L3635" s="14" t="str">
        <v/>
      </c>
      <c r="O3635" s="14" t="str">
        <v/>
      </c>
      <c r="P3635" s="14" t="str">
        <f ca="1"/>
        <v>Low Cap</v>
      </c>
    </row>
    <row r="3636" spans="11:16">
      <c r="K3636" s="14" t="str">
        <v/>
      </c>
      <c r="L3636" s="14" t="str">
        <v/>
      </c>
      <c r="O3636" s="14" t="str">
        <v/>
      </c>
      <c r="P3636" s="14" t="str">
        <f ca="1"/>
        <v>Low Cap</v>
      </c>
    </row>
    <row r="3637" spans="11:16">
      <c r="K3637" s="14" t="str">
        <v/>
      </c>
      <c r="L3637" s="14" t="str">
        <v/>
      </c>
      <c r="O3637" s="14" t="str">
        <v/>
      </c>
      <c r="P3637" s="14" t="str">
        <f ca="1"/>
        <v>Low Cap</v>
      </c>
    </row>
    <row r="3638" spans="11:16">
      <c r="K3638" s="14" t="str">
        <v/>
      </c>
      <c r="L3638" s="14" t="str">
        <v/>
      </c>
      <c r="O3638" s="14" t="str">
        <v/>
      </c>
      <c r="P3638" s="14" t="str">
        <f ca="1"/>
        <v>Low Cap</v>
      </c>
    </row>
    <row r="3639" spans="11:16">
      <c r="K3639" s="14" t="str">
        <v/>
      </c>
      <c r="L3639" s="14" t="str">
        <v/>
      </c>
      <c r="O3639" s="14" t="str">
        <v/>
      </c>
      <c r="P3639" s="14" t="str">
        <f ca="1"/>
        <v>Low Cap</v>
      </c>
    </row>
    <row r="3640" spans="11:16">
      <c r="K3640" s="14" t="str">
        <v/>
      </c>
      <c r="L3640" s="14" t="str">
        <v/>
      </c>
      <c r="O3640" s="14" t="str">
        <v/>
      </c>
      <c r="P3640" s="14" t="str">
        <f ca="1"/>
        <v>Low Cap</v>
      </c>
    </row>
    <row r="3641" spans="11:16">
      <c r="K3641" s="14" t="str">
        <v/>
      </c>
      <c r="L3641" s="14" t="str">
        <v/>
      </c>
      <c r="O3641" s="14" t="str">
        <v/>
      </c>
      <c r="P3641" s="14" t="str">
        <f ca="1"/>
        <v>Low Cap</v>
      </c>
    </row>
    <row r="3642" spans="11:16">
      <c r="K3642" s="14" t="str">
        <v/>
      </c>
      <c r="L3642" s="14" t="str">
        <v/>
      </c>
      <c r="O3642" s="14" t="str">
        <v/>
      </c>
      <c r="P3642" s="14" t="str">
        <f ca="1"/>
        <v>Low Cap</v>
      </c>
    </row>
    <row r="3643" spans="11:16">
      <c r="K3643" s="14" t="str">
        <v/>
      </c>
      <c r="L3643" s="14" t="str">
        <v/>
      </c>
      <c r="O3643" s="14" t="str">
        <v/>
      </c>
      <c r="P3643" s="14" t="str">
        <f ca="1"/>
        <v>Low Cap</v>
      </c>
    </row>
    <row r="3644" spans="11:16">
      <c r="K3644" s="14" t="str">
        <v/>
      </c>
      <c r="L3644" s="14" t="str">
        <v/>
      </c>
      <c r="O3644" s="14" t="str">
        <v/>
      </c>
      <c r="P3644" s="14" t="str">
        <f ca="1"/>
        <v>Low Cap</v>
      </c>
    </row>
    <row r="3645" spans="11:16">
      <c r="K3645" s="14" t="str">
        <v/>
      </c>
      <c r="L3645" s="14" t="str">
        <v/>
      </c>
      <c r="O3645" s="14" t="str">
        <v/>
      </c>
      <c r="P3645" s="14" t="str">
        <f ca="1"/>
        <v>Low Cap</v>
      </c>
    </row>
    <row r="3646" spans="11:16">
      <c r="K3646" s="14" t="str">
        <v/>
      </c>
      <c r="L3646" s="14" t="str">
        <v/>
      </c>
      <c r="O3646" s="14" t="str">
        <v/>
      </c>
      <c r="P3646" s="14" t="str">
        <f ca="1"/>
        <v>Low Cap</v>
      </c>
    </row>
    <row r="3647" spans="11:16">
      <c r="K3647" s="14" t="str">
        <v/>
      </c>
      <c r="L3647" s="14" t="str">
        <v/>
      </c>
      <c r="O3647" s="14" t="str">
        <v/>
      </c>
      <c r="P3647" s="14" t="str">
        <f ca="1"/>
        <v>Low Cap</v>
      </c>
    </row>
    <row r="3648" spans="11:16">
      <c r="K3648" s="14" t="str">
        <v/>
      </c>
      <c r="L3648" s="14" t="str">
        <v/>
      </c>
      <c r="O3648" s="14" t="str">
        <v/>
      </c>
      <c r="P3648" s="14" t="str">
        <f ca="1"/>
        <v>Low Cap</v>
      </c>
    </row>
    <row r="3649" spans="11:16">
      <c r="K3649" s="14" t="str">
        <v/>
      </c>
      <c r="L3649" s="14" t="str">
        <v/>
      </c>
      <c r="O3649" s="14" t="str">
        <v/>
      </c>
      <c r="P3649" s="14" t="str">
        <f ca="1"/>
        <v>Low Cap</v>
      </c>
    </row>
    <row r="3650" spans="11:16">
      <c r="K3650" s="14" t="str">
        <v/>
      </c>
      <c r="L3650" s="14" t="str">
        <v/>
      </c>
      <c r="O3650" s="14" t="str">
        <v/>
      </c>
      <c r="P3650" s="14" t="str">
        <f ca="1"/>
        <v>Low Cap</v>
      </c>
    </row>
    <row r="3651" spans="11:16">
      <c r="K3651" s="14" t="str">
        <v/>
      </c>
      <c r="L3651" s="14" t="str">
        <v/>
      </c>
      <c r="O3651" s="14" t="str">
        <v/>
      </c>
      <c r="P3651" s="14" t="str">
        <f ca="1"/>
        <v>Low Cap</v>
      </c>
    </row>
    <row r="3652" spans="11:16">
      <c r="K3652" s="14" t="str">
        <v/>
      </c>
      <c r="L3652" s="14" t="str">
        <v/>
      </c>
      <c r="O3652" s="14" t="str">
        <v/>
      </c>
      <c r="P3652" s="14" t="str">
        <f ca="1"/>
        <v>Low Cap</v>
      </c>
    </row>
    <row r="3653" spans="11:16">
      <c r="K3653" s="14" t="str">
        <v/>
      </c>
      <c r="L3653" s="14" t="str">
        <v/>
      </c>
      <c r="O3653" s="14" t="str">
        <v/>
      </c>
      <c r="P3653" s="14" t="str">
        <f ca="1"/>
        <v>Low Cap</v>
      </c>
    </row>
    <row r="3654" spans="11:16">
      <c r="K3654" s="14" t="str">
        <v/>
      </c>
      <c r="L3654" s="14" t="str">
        <v/>
      </c>
      <c r="O3654" s="14" t="str">
        <v/>
      </c>
      <c r="P3654" s="14" t="str">
        <f ca="1"/>
        <v>Low Cap</v>
      </c>
    </row>
    <row r="3655" spans="11:16">
      <c r="K3655" s="14" t="str">
        <v/>
      </c>
      <c r="L3655" s="14" t="str">
        <v/>
      </c>
      <c r="O3655" s="14" t="str">
        <v/>
      </c>
      <c r="P3655" s="14" t="str">
        <f ca="1"/>
        <v>Low Cap</v>
      </c>
    </row>
    <row r="3656" spans="11:16">
      <c r="K3656" s="14" t="str">
        <v/>
      </c>
      <c r="L3656" s="14" t="str">
        <v/>
      </c>
      <c r="O3656" s="14" t="str">
        <v/>
      </c>
      <c r="P3656" s="14" t="str">
        <f ca="1"/>
        <v>Low Cap</v>
      </c>
    </row>
    <row r="3657" spans="11:16">
      <c r="K3657" s="14" t="str">
        <v/>
      </c>
      <c r="L3657" s="14" t="str">
        <v/>
      </c>
      <c r="O3657" s="14" t="str">
        <v/>
      </c>
      <c r="P3657" s="14" t="str">
        <f ca="1"/>
        <v>Low Cap</v>
      </c>
    </row>
    <row r="3658" spans="11:16">
      <c r="K3658" s="14" t="str">
        <v/>
      </c>
      <c r="L3658" s="14" t="str">
        <v/>
      </c>
      <c r="O3658" s="14" t="str">
        <v/>
      </c>
      <c r="P3658" s="14" t="str">
        <f ca="1"/>
        <v>Low Cap</v>
      </c>
    </row>
    <row r="3659" spans="11:16">
      <c r="K3659" s="14" t="str">
        <v/>
      </c>
      <c r="L3659" s="14" t="str">
        <v/>
      </c>
      <c r="O3659" s="14" t="str">
        <v/>
      </c>
      <c r="P3659" s="14" t="str">
        <f ca="1"/>
        <v>Low Cap</v>
      </c>
    </row>
    <row r="3660" spans="11:16">
      <c r="K3660" s="14" t="str">
        <v/>
      </c>
      <c r="L3660" s="14" t="str">
        <v/>
      </c>
      <c r="O3660" s="14" t="str">
        <v/>
      </c>
      <c r="P3660" s="14" t="str">
        <f ca="1"/>
        <v>Low Cap</v>
      </c>
    </row>
    <row r="3661" spans="11:16">
      <c r="K3661" s="14" t="str">
        <v/>
      </c>
      <c r="L3661" s="14" t="str">
        <v/>
      </c>
      <c r="O3661" s="14" t="str">
        <v/>
      </c>
      <c r="P3661" s="14" t="str">
        <f ca="1"/>
        <v>Low Cap</v>
      </c>
    </row>
    <row r="3662" spans="11:16">
      <c r="K3662" s="14" t="str">
        <v/>
      </c>
      <c r="L3662" s="14" t="str">
        <v/>
      </c>
      <c r="O3662" s="14" t="str">
        <v/>
      </c>
      <c r="P3662" s="14" t="str">
        <f ca="1"/>
        <v>Low Cap</v>
      </c>
    </row>
    <row r="3663" spans="11:16">
      <c r="K3663" s="14" t="str">
        <v/>
      </c>
      <c r="L3663" s="14" t="str">
        <v/>
      </c>
      <c r="O3663" s="14" t="str">
        <v/>
      </c>
      <c r="P3663" s="14" t="str">
        <f ca="1"/>
        <v>Low Cap</v>
      </c>
    </row>
    <row r="3664" spans="11:16">
      <c r="K3664" s="14" t="str">
        <v/>
      </c>
      <c r="L3664" s="14" t="str">
        <v/>
      </c>
      <c r="O3664" s="14" t="str">
        <v/>
      </c>
      <c r="P3664" s="14" t="str">
        <f ca="1"/>
        <v>Low Cap</v>
      </c>
    </row>
    <row r="3665" spans="11:16">
      <c r="K3665" s="14" t="str">
        <v/>
      </c>
      <c r="L3665" s="14" t="str">
        <v/>
      </c>
      <c r="O3665" s="14" t="str">
        <v/>
      </c>
      <c r="P3665" s="14" t="str">
        <f ca="1"/>
        <v>Low Cap</v>
      </c>
    </row>
    <row r="3666" spans="11:16">
      <c r="K3666" s="14" t="str">
        <v/>
      </c>
      <c r="L3666" s="14" t="str">
        <v/>
      </c>
      <c r="O3666" s="14" t="str">
        <v/>
      </c>
      <c r="P3666" s="14" t="str">
        <f ca="1"/>
        <v>Low Cap</v>
      </c>
    </row>
    <row r="3667" spans="11:16">
      <c r="K3667" s="14" t="str">
        <v/>
      </c>
      <c r="L3667" s="14" t="str">
        <v/>
      </c>
      <c r="O3667" s="14" t="str">
        <v/>
      </c>
      <c r="P3667" s="14" t="str">
        <f ca="1"/>
        <v>Low Cap</v>
      </c>
    </row>
    <row r="3668" spans="11:16">
      <c r="K3668" s="14" t="str">
        <v/>
      </c>
      <c r="L3668" s="14" t="str">
        <v/>
      </c>
      <c r="O3668" s="14" t="str">
        <v/>
      </c>
      <c r="P3668" s="14" t="str">
        <f ca="1"/>
        <v>Low Cap</v>
      </c>
    </row>
    <row r="3669" spans="11:16">
      <c r="K3669" s="14" t="str">
        <v/>
      </c>
      <c r="L3669" s="14" t="str">
        <v/>
      </c>
      <c r="O3669" s="14" t="str">
        <v/>
      </c>
      <c r="P3669" s="14" t="str">
        <f ca="1"/>
        <v>Low Cap</v>
      </c>
    </row>
    <row r="3670" spans="11:16">
      <c r="K3670" s="14" t="str">
        <v/>
      </c>
      <c r="L3670" s="14" t="str">
        <v/>
      </c>
      <c r="O3670" s="14" t="str">
        <v/>
      </c>
      <c r="P3670" s="14" t="str">
        <f ca="1"/>
        <v>Low Cap</v>
      </c>
    </row>
    <row r="3671" spans="11:16">
      <c r="K3671" s="14" t="str">
        <v/>
      </c>
      <c r="L3671" s="14" t="str">
        <v/>
      </c>
      <c r="O3671" s="14" t="str">
        <v/>
      </c>
      <c r="P3671" s="14" t="str">
        <f ca="1"/>
        <v>Low Cap</v>
      </c>
    </row>
    <row r="3672" spans="11:16">
      <c r="K3672" s="14" t="str">
        <v/>
      </c>
      <c r="L3672" s="14" t="str">
        <v/>
      </c>
      <c r="O3672" s="14" t="str">
        <v/>
      </c>
      <c r="P3672" s="14" t="str">
        <f ca="1"/>
        <v>Low Cap</v>
      </c>
    </row>
    <row r="3673" spans="11:16">
      <c r="K3673" s="14" t="str">
        <v/>
      </c>
      <c r="L3673" s="14" t="str">
        <v/>
      </c>
      <c r="O3673" s="14" t="str">
        <v/>
      </c>
      <c r="P3673" s="14" t="str">
        <f ca="1"/>
        <v>Low Cap</v>
      </c>
    </row>
    <row r="3674" spans="11:16">
      <c r="K3674" s="14" t="str">
        <v/>
      </c>
      <c r="L3674" s="14" t="str">
        <v/>
      </c>
      <c r="O3674" s="14" t="str">
        <v/>
      </c>
      <c r="P3674" s="14" t="str">
        <f ca="1"/>
        <v>Low Cap</v>
      </c>
    </row>
    <row r="3675" spans="11:16">
      <c r="K3675" s="14" t="str">
        <v/>
      </c>
      <c r="L3675" s="14" t="str">
        <v/>
      </c>
      <c r="O3675" s="14" t="str">
        <v/>
      </c>
      <c r="P3675" s="14" t="str">
        <f ca="1"/>
        <v>Low Cap</v>
      </c>
    </row>
    <row r="3676" spans="11:16">
      <c r="K3676" s="14" t="str">
        <v/>
      </c>
      <c r="L3676" s="14" t="str">
        <v/>
      </c>
      <c r="O3676" s="14" t="str">
        <v/>
      </c>
      <c r="P3676" s="14" t="str">
        <f ca="1"/>
        <v>Low Cap</v>
      </c>
    </row>
    <row r="3677" spans="11:16">
      <c r="K3677" s="14" t="str">
        <v/>
      </c>
      <c r="L3677" s="14" t="str">
        <v/>
      </c>
      <c r="O3677" s="14" t="str">
        <v/>
      </c>
      <c r="P3677" s="14" t="str">
        <f ca="1"/>
        <v>Low Cap</v>
      </c>
    </row>
    <row r="3678" spans="11:16">
      <c r="K3678" s="14" t="str">
        <v/>
      </c>
      <c r="L3678" s="14" t="str">
        <v/>
      </c>
      <c r="O3678" s="14" t="str">
        <v/>
      </c>
      <c r="P3678" s="14" t="str">
        <f ca="1"/>
        <v>Low Cap</v>
      </c>
    </row>
    <row r="3679" spans="11:16">
      <c r="K3679" s="14" t="str">
        <v/>
      </c>
      <c r="L3679" s="14" t="str">
        <v/>
      </c>
      <c r="O3679" s="14" t="str">
        <v/>
      </c>
      <c r="P3679" s="14" t="str">
        <f ca="1"/>
        <v>Low Cap</v>
      </c>
    </row>
    <row r="3680" spans="11:16">
      <c r="K3680" s="14" t="str">
        <v/>
      </c>
      <c r="L3680" s="14" t="str">
        <v/>
      </c>
      <c r="O3680" s="14" t="str">
        <v/>
      </c>
      <c r="P3680" s="14" t="str">
        <f ca="1"/>
        <v>Low Cap</v>
      </c>
    </row>
    <row r="3681" spans="11:16">
      <c r="K3681" s="14" t="str">
        <v/>
      </c>
      <c r="L3681" s="14" t="str">
        <v/>
      </c>
      <c r="O3681" s="14" t="str">
        <v/>
      </c>
      <c r="P3681" s="14" t="str">
        <f ca="1"/>
        <v>Low Cap</v>
      </c>
    </row>
    <row r="3682" spans="11:16">
      <c r="K3682" s="14" t="str">
        <v/>
      </c>
      <c r="L3682" s="14" t="str">
        <v/>
      </c>
      <c r="O3682" s="14" t="str">
        <v/>
      </c>
      <c r="P3682" s="14" t="str">
        <f ca="1"/>
        <v>Low Cap</v>
      </c>
    </row>
    <row r="3683" spans="11:16">
      <c r="K3683" s="14" t="str">
        <v/>
      </c>
      <c r="L3683" s="14" t="str">
        <v/>
      </c>
      <c r="O3683" s="14" t="str">
        <v/>
      </c>
      <c r="P3683" s="14" t="str">
        <f ca="1"/>
        <v>Low Cap</v>
      </c>
    </row>
    <row r="3684" spans="11:16">
      <c r="K3684" s="14" t="str">
        <v/>
      </c>
      <c r="L3684" s="14" t="str">
        <v/>
      </c>
      <c r="O3684" s="14" t="str">
        <v/>
      </c>
      <c r="P3684" s="14" t="str">
        <f ca="1"/>
        <v>Low Cap</v>
      </c>
    </row>
    <row r="3685" spans="11:16">
      <c r="K3685" s="14" t="str">
        <v/>
      </c>
      <c r="L3685" s="14" t="str">
        <v/>
      </c>
      <c r="O3685" s="14" t="str">
        <v/>
      </c>
      <c r="P3685" s="14" t="str">
        <f ca="1"/>
        <v>Low Cap</v>
      </c>
    </row>
    <row r="3686" spans="11:16">
      <c r="K3686" s="14" t="str">
        <v/>
      </c>
      <c r="L3686" s="14" t="str">
        <v/>
      </c>
      <c r="O3686" s="14" t="str">
        <v/>
      </c>
      <c r="P3686" s="14" t="str">
        <f ca="1"/>
        <v>Low Cap</v>
      </c>
    </row>
    <row r="3687" spans="11:16">
      <c r="K3687" s="14" t="str">
        <v/>
      </c>
      <c r="L3687" s="14" t="str">
        <v/>
      </c>
      <c r="O3687" s="14" t="str">
        <v/>
      </c>
      <c r="P3687" s="14" t="str">
        <f ca="1"/>
        <v>Low Cap</v>
      </c>
    </row>
    <row r="3688" spans="11:16">
      <c r="K3688" s="14" t="str">
        <v/>
      </c>
      <c r="L3688" s="14" t="str">
        <v/>
      </c>
      <c r="O3688" s="14" t="str">
        <v/>
      </c>
      <c r="P3688" s="14" t="str">
        <f ca="1"/>
        <v>Low Cap</v>
      </c>
    </row>
    <row r="3689" spans="11:16">
      <c r="K3689" s="14" t="str">
        <v/>
      </c>
      <c r="L3689" s="14" t="str">
        <v/>
      </c>
      <c r="O3689" s="14" t="str">
        <v/>
      </c>
      <c r="P3689" s="14" t="str">
        <f ca="1"/>
        <v>Low Cap</v>
      </c>
    </row>
    <row r="3690" spans="11:16">
      <c r="K3690" s="14" t="str">
        <v/>
      </c>
      <c r="L3690" s="14" t="str">
        <v/>
      </c>
      <c r="O3690" s="14" t="str">
        <v/>
      </c>
      <c r="P3690" s="14" t="str">
        <f ca="1"/>
        <v>Low Cap</v>
      </c>
    </row>
    <row r="3691" spans="11:16">
      <c r="K3691" s="14" t="str">
        <v/>
      </c>
      <c r="L3691" s="14" t="str">
        <v/>
      </c>
      <c r="O3691" s="14" t="str">
        <v/>
      </c>
      <c r="P3691" s="14" t="str">
        <f ca="1"/>
        <v>Low Cap</v>
      </c>
    </row>
    <row r="3692" spans="11:16">
      <c r="K3692" s="14" t="str">
        <v/>
      </c>
      <c r="L3692" s="14" t="str">
        <v/>
      </c>
      <c r="O3692" s="14" t="str">
        <v/>
      </c>
      <c r="P3692" s="14" t="str">
        <f ca="1"/>
        <v>Low Cap</v>
      </c>
    </row>
    <row r="3693" spans="11:16">
      <c r="K3693" s="14" t="str">
        <v/>
      </c>
      <c r="L3693" s="14" t="str">
        <v/>
      </c>
      <c r="O3693" s="14" t="str">
        <v/>
      </c>
      <c r="P3693" s="14" t="str">
        <f ca="1"/>
        <v>Low Cap</v>
      </c>
    </row>
    <row r="3694" spans="11:16">
      <c r="K3694" s="14" t="str">
        <v/>
      </c>
      <c r="L3694" s="14" t="str">
        <v/>
      </c>
      <c r="O3694" s="14" t="str">
        <v/>
      </c>
      <c r="P3694" s="14" t="str">
        <f ca="1"/>
        <v>Low Cap</v>
      </c>
    </row>
    <row r="3695" spans="11:16">
      <c r="K3695" s="14" t="str">
        <v/>
      </c>
      <c r="L3695" s="14" t="str">
        <v/>
      </c>
      <c r="O3695" s="14" t="str">
        <v/>
      </c>
      <c r="P3695" s="14" t="str">
        <f ca="1"/>
        <v>Low Cap</v>
      </c>
    </row>
    <row r="3696" spans="11:16">
      <c r="K3696" s="14" t="str">
        <v/>
      </c>
      <c r="L3696" s="14" t="str">
        <v/>
      </c>
      <c r="O3696" s="14" t="str">
        <v/>
      </c>
      <c r="P3696" s="14" t="str">
        <f ca="1"/>
        <v>Low Cap</v>
      </c>
    </row>
    <row r="3697" spans="11:16">
      <c r="K3697" s="14" t="str">
        <v/>
      </c>
      <c r="L3697" s="14" t="str">
        <v/>
      </c>
      <c r="O3697" s="14" t="str">
        <v/>
      </c>
      <c r="P3697" s="14" t="str">
        <f ca="1"/>
        <v>Low Cap</v>
      </c>
    </row>
    <row r="3698" spans="11:16">
      <c r="K3698" s="14" t="str">
        <v/>
      </c>
      <c r="L3698" s="14" t="str">
        <v/>
      </c>
      <c r="O3698" s="14" t="str">
        <v/>
      </c>
      <c r="P3698" s="14" t="str">
        <f ca="1"/>
        <v>Low Cap</v>
      </c>
    </row>
    <row r="3699" spans="11:16">
      <c r="K3699" s="14" t="str">
        <v/>
      </c>
      <c r="L3699" s="14" t="str">
        <v/>
      </c>
      <c r="O3699" s="14" t="str">
        <v/>
      </c>
      <c r="P3699" s="14" t="str">
        <f ca="1"/>
        <v>Low Cap</v>
      </c>
    </row>
    <row r="3700" spans="11:16">
      <c r="K3700" s="14" t="str">
        <v/>
      </c>
      <c r="L3700" s="14" t="str">
        <v/>
      </c>
      <c r="O3700" s="14" t="str">
        <v/>
      </c>
      <c r="P3700" s="14" t="str">
        <f ca="1"/>
        <v>Low Cap</v>
      </c>
    </row>
    <row r="3701" spans="11:16">
      <c r="K3701" s="14" t="str">
        <v/>
      </c>
      <c r="L3701" s="14" t="str">
        <v/>
      </c>
      <c r="O3701" s="14" t="str">
        <v/>
      </c>
      <c r="P3701" s="14" t="str">
        <f ca="1"/>
        <v>Low Cap</v>
      </c>
    </row>
    <row r="3702" spans="11:16">
      <c r="K3702" s="14" t="str">
        <v/>
      </c>
      <c r="L3702" s="14" t="str">
        <v/>
      </c>
      <c r="O3702" s="14" t="str">
        <v/>
      </c>
      <c r="P3702" s="14" t="str">
        <f ca="1"/>
        <v>Low Cap</v>
      </c>
    </row>
    <row r="3703" spans="11:16">
      <c r="K3703" s="14" t="str">
        <v/>
      </c>
      <c r="L3703" s="14" t="str">
        <v/>
      </c>
      <c r="O3703" s="14" t="str">
        <v/>
      </c>
      <c r="P3703" s="14" t="str">
        <f ca="1"/>
        <v>Low Cap</v>
      </c>
    </row>
    <row r="3704" spans="11:16">
      <c r="K3704" s="14" t="str">
        <v/>
      </c>
      <c r="L3704" s="14" t="str">
        <v/>
      </c>
      <c r="O3704" s="14" t="str">
        <v/>
      </c>
      <c r="P3704" s="14" t="str">
        <f ca="1"/>
        <v>Low Cap</v>
      </c>
    </row>
    <row r="3705" spans="11:16">
      <c r="K3705" s="14" t="str">
        <v/>
      </c>
      <c r="L3705" s="14" t="str">
        <v/>
      </c>
      <c r="O3705" s="14" t="str">
        <v/>
      </c>
      <c r="P3705" s="14" t="str">
        <f ca="1"/>
        <v>Low Cap</v>
      </c>
    </row>
    <row r="3706" spans="11:16">
      <c r="K3706" s="14" t="str">
        <v/>
      </c>
      <c r="L3706" s="14" t="str">
        <v/>
      </c>
      <c r="O3706" s="14" t="str">
        <v/>
      </c>
      <c r="P3706" s="14" t="str">
        <f ca="1"/>
        <v>Low Cap</v>
      </c>
    </row>
    <row r="3707" spans="11:16">
      <c r="K3707" s="14" t="str">
        <v/>
      </c>
      <c r="L3707" s="14" t="str">
        <v/>
      </c>
      <c r="O3707" s="14" t="str">
        <v/>
      </c>
      <c r="P3707" s="14" t="str">
        <f ca="1"/>
        <v>Low Cap</v>
      </c>
    </row>
    <row r="3708" spans="11:16">
      <c r="K3708" s="14" t="str">
        <v/>
      </c>
      <c r="L3708" s="14" t="str">
        <v/>
      </c>
      <c r="O3708" s="14" t="str">
        <v/>
      </c>
      <c r="P3708" s="14" t="str">
        <f ca="1"/>
        <v>Low Cap</v>
      </c>
    </row>
    <row r="3709" spans="11:16">
      <c r="K3709" s="14" t="str">
        <v/>
      </c>
      <c r="L3709" s="14" t="str">
        <v/>
      </c>
      <c r="O3709" s="14" t="str">
        <v/>
      </c>
      <c r="P3709" s="14" t="str">
        <f ca="1"/>
        <v>Low Cap</v>
      </c>
    </row>
    <row r="3710" spans="11:16">
      <c r="K3710" s="14" t="str">
        <v/>
      </c>
      <c r="L3710" s="14" t="str">
        <v/>
      </c>
      <c r="O3710" s="14" t="str">
        <v/>
      </c>
      <c r="P3710" s="14" t="str">
        <f ca="1"/>
        <v>Low Cap</v>
      </c>
    </row>
    <row r="3711" spans="11:16">
      <c r="K3711" s="14" t="str">
        <v/>
      </c>
      <c r="L3711" s="14" t="str">
        <v/>
      </c>
      <c r="O3711" s="14" t="str">
        <v/>
      </c>
      <c r="P3711" s="14" t="str">
        <f ca="1"/>
        <v>Low Cap</v>
      </c>
    </row>
    <row r="3712" spans="11:16">
      <c r="K3712" s="14" t="str">
        <v/>
      </c>
      <c r="L3712" s="14" t="str">
        <v/>
      </c>
      <c r="O3712" s="14" t="str">
        <v/>
      </c>
      <c r="P3712" s="14" t="str">
        <f ca="1"/>
        <v>Low Cap</v>
      </c>
    </row>
    <row r="3713" spans="11:16">
      <c r="K3713" s="14" t="str">
        <v/>
      </c>
      <c r="L3713" s="14" t="str">
        <v/>
      </c>
      <c r="O3713" s="14" t="str">
        <v/>
      </c>
      <c r="P3713" s="14" t="str">
        <f ca="1"/>
        <v>Low Cap</v>
      </c>
    </row>
    <row r="3714" spans="11:16">
      <c r="K3714" s="14" t="str">
        <v/>
      </c>
      <c r="L3714" s="14" t="str">
        <v/>
      </c>
      <c r="O3714" s="14" t="str">
        <v/>
      </c>
      <c r="P3714" s="14" t="str">
        <f ca="1"/>
        <v>Low Cap</v>
      </c>
    </row>
    <row r="3715" spans="11:16">
      <c r="K3715" s="14" t="str">
        <v/>
      </c>
      <c r="L3715" s="14" t="str">
        <v/>
      </c>
      <c r="O3715" s="14" t="str">
        <v/>
      </c>
      <c r="P3715" s="14" t="str">
        <f ca="1"/>
        <v>Low Cap</v>
      </c>
    </row>
    <row r="3716" spans="11:16">
      <c r="K3716" s="14" t="str">
        <v/>
      </c>
      <c r="L3716" s="14" t="str">
        <v/>
      </c>
      <c r="O3716" s="14" t="str">
        <v/>
      </c>
      <c r="P3716" s="14" t="str">
        <f ca="1"/>
        <v>Low Cap</v>
      </c>
    </row>
    <row r="3717" spans="11:16">
      <c r="K3717" s="14" t="str">
        <v/>
      </c>
      <c r="L3717" s="14" t="str">
        <v/>
      </c>
      <c r="O3717" s="14" t="str">
        <v/>
      </c>
      <c r="P3717" s="14" t="str">
        <f ca="1"/>
        <v>Low Cap</v>
      </c>
    </row>
    <row r="3718" spans="11:16">
      <c r="K3718" s="14" t="str">
        <v/>
      </c>
      <c r="L3718" s="14" t="str">
        <v/>
      </c>
      <c r="O3718" s="14" t="str">
        <v/>
      </c>
      <c r="P3718" s="14" t="str">
        <f ca="1"/>
        <v>Low Cap</v>
      </c>
    </row>
    <row r="3719" spans="11:16">
      <c r="K3719" s="14" t="str">
        <v/>
      </c>
      <c r="L3719" s="14" t="str">
        <v/>
      </c>
      <c r="O3719" s="14" t="str">
        <v/>
      </c>
      <c r="P3719" s="14" t="str">
        <f ca="1"/>
        <v>Low Cap</v>
      </c>
    </row>
    <row r="3720" spans="11:16">
      <c r="K3720" s="14" t="str">
        <v/>
      </c>
      <c r="L3720" s="14" t="str">
        <v/>
      </c>
      <c r="O3720" s="14" t="str">
        <v/>
      </c>
      <c r="P3720" s="14" t="str">
        <f ca="1"/>
        <v>Low Cap</v>
      </c>
    </row>
    <row r="3721" spans="11:16">
      <c r="K3721" s="14" t="str">
        <v/>
      </c>
      <c r="L3721" s="14" t="str">
        <v/>
      </c>
      <c r="O3721" s="14" t="str">
        <v/>
      </c>
      <c r="P3721" s="14" t="str">
        <f ca="1"/>
        <v>Low Cap</v>
      </c>
    </row>
    <row r="3722" spans="11:16">
      <c r="K3722" s="14" t="str">
        <v/>
      </c>
      <c r="L3722" s="14" t="str">
        <v/>
      </c>
      <c r="O3722" s="14" t="str">
        <v/>
      </c>
      <c r="P3722" s="14" t="str">
        <f ca="1"/>
        <v>Low Cap</v>
      </c>
    </row>
    <row r="3723" spans="11:16">
      <c r="K3723" s="14" t="str">
        <v/>
      </c>
      <c r="L3723" s="14" t="str">
        <v/>
      </c>
      <c r="O3723" s="14" t="str">
        <v/>
      </c>
      <c r="P3723" s="14" t="str">
        <f ca="1"/>
        <v>Low Cap</v>
      </c>
    </row>
    <row r="3724" spans="11:16">
      <c r="K3724" s="14" t="str">
        <v/>
      </c>
      <c r="L3724" s="14" t="str">
        <v/>
      </c>
      <c r="O3724" s="14" t="str">
        <v/>
      </c>
      <c r="P3724" s="14" t="str">
        <f ca="1"/>
        <v>Low Cap</v>
      </c>
    </row>
    <row r="3725" spans="11:16">
      <c r="K3725" s="14" t="str">
        <v/>
      </c>
      <c r="L3725" s="14" t="str">
        <v/>
      </c>
      <c r="O3725" s="14" t="str">
        <v/>
      </c>
      <c r="P3725" s="14" t="str">
        <f ca="1"/>
        <v>Low Cap</v>
      </c>
    </row>
    <row r="3726" spans="11:16">
      <c r="K3726" s="14" t="str">
        <v/>
      </c>
      <c r="L3726" s="14" t="str">
        <v/>
      </c>
      <c r="O3726" s="14" t="str">
        <v/>
      </c>
      <c r="P3726" s="14" t="str">
        <f ca="1"/>
        <v>Low Cap</v>
      </c>
    </row>
    <row r="3727" spans="11:16">
      <c r="K3727" s="14" t="str">
        <v/>
      </c>
      <c r="L3727" s="14" t="str">
        <v/>
      </c>
      <c r="O3727" s="14" t="str">
        <v/>
      </c>
      <c r="P3727" s="14" t="str">
        <f ca="1"/>
        <v>Low Cap</v>
      </c>
    </row>
    <row r="3728" spans="11:16">
      <c r="K3728" s="14" t="str">
        <v/>
      </c>
      <c r="L3728" s="14" t="str">
        <v/>
      </c>
      <c r="O3728" s="14" t="str">
        <v/>
      </c>
      <c r="P3728" s="14" t="str">
        <f ca="1"/>
        <v>Low Cap</v>
      </c>
    </row>
    <row r="3729" spans="11:16">
      <c r="K3729" s="14" t="str">
        <v/>
      </c>
      <c r="L3729" s="14" t="str">
        <v/>
      </c>
      <c r="O3729" s="14" t="str">
        <v/>
      </c>
      <c r="P3729" s="14" t="str">
        <f ca="1"/>
        <v>Low Cap</v>
      </c>
    </row>
    <row r="3730" spans="11:16">
      <c r="K3730" s="14" t="str">
        <v/>
      </c>
      <c r="L3730" s="14" t="str">
        <v/>
      </c>
      <c r="O3730" s="14" t="str">
        <v/>
      </c>
      <c r="P3730" s="14" t="str">
        <f ca="1"/>
        <v>Low Cap</v>
      </c>
    </row>
    <row r="3731" spans="11:16">
      <c r="K3731" s="14" t="str">
        <v/>
      </c>
      <c r="L3731" s="14" t="str">
        <v/>
      </c>
      <c r="O3731" s="14" t="str">
        <v/>
      </c>
      <c r="P3731" s="14" t="str">
        <f ca="1"/>
        <v>Low Cap</v>
      </c>
    </row>
    <row r="3732" spans="11:16">
      <c r="K3732" s="14" t="str">
        <v/>
      </c>
      <c r="L3732" s="14" t="str">
        <v/>
      </c>
      <c r="O3732" s="14" t="str">
        <v/>
      </c>
      <c r="P3732" s="14" t="str">
        <f ca="1"/>
        <v>Low Cap</v>
      </c>
    </row>
    <row r="3733" spans="11:16">
      <c r="K3733" s="14" t="str">
        <v/>
      </c>
      <c r="L3733" s="14" t="str">
        <v/>
      </c>
      <c r="O3733" s="14" t="str">
        <v/>
      </c>
      <c r="P3733" s="14" t="str">
        <f ca="1"/>
        <v>Low Cap</v>
      </c>
    </row>
    <row r="3734" spans="11:16">
      <c r="K3734" s="14" t="str">
        <v/>
      </c>
      <c r="L3734" s="14" t="str">
        <v/>
      </c>
      <c r="O3734" s="14" t="str">
        <v/>
      </c>
      <c r="P3734" s="14" t="str">
        <f ca="1"/>
        <v>Low Cap</v>
      </c>
    </row>
    <row r="3735" spans="11:16">
      <c r="K3735" s="14" t="str">
        <v/>
      </c>
      <c r="L3735" s="14" t="str">
        <v/>
      </c>
      <c r="O3735" s="14" t="str">
        <v/>
      </c>
      <c r="P3735" s="14" t="str">
        <f ca="1"/>
        <v>Low Cap</v>
      </c>
    </row>
    <row r="3736" spans="11:16">
      <c r="K3736" s="14" t="str">
        <v/>
      </c>
      <c r="L3736" s="14" t="str">
        <v/>
      </c>
      <c r="O3736" s="14" t="str">
        <v/>
      </c>
      <c r="P3736" s="14" t="str">
        <f ca="1"/>
        <v>Low Cap</v>
      </c>
    </row>
    <row r="3737" spans="11:16">
      <c r="K3737" s="14" t="str">
        <v/>
      </c>
      <c r="L3737" s="14" t="str">
        <v/>
      </c>
      <c r="O3737" s="14" t="str">
        <v/>
      </c>
      <c r="P3737" s="14" t="str">
        <f ca="1"/>
        <v>Low Cap</v>
      </c>
    </row>
    <row r="3738" spans="11:16">
      <c r="K3738" s="14" t="str">
        <v/>
      </c>
      <c r="L3738" s="14" t="str">
        <v/>
      </c>
      <c r="O3738" s="14" t="str">
        <v/>
      </c>
      <c r="P3738" s="14" t="str">
        <f ca="1"/>
        <v>Low Cap</v>
      </c>
    </row>
    <row r="3739" spans="11:16">
      <c r="K3739" s="14" t="str">
        <v/>
      </c>
      <c r="L3739" s="14" t="str">
        <v/>
      </c>
      <c r="O3739" s="14" t="str">
        <v/>
      </c>
      <c r="P3739" s="14" t="str">
        <f ca="1"/>
        <v>Low Cap</v>
      </c>
    </row>
    <row r="3740" spans="11:16">
      <c r="K3740" s="14" t="str">
        <v/>
      </c>
      <c r="L3740" s="14" t="str">
        <v/>
      </c>
      <c r="O3740" s="14" t="str">
        <v/>
      </c>
      <c r="P3740" s="14" t="str">
        <f ca="1"/>
        <v>Low Cap</v>
      </c>
    </row>
    <row r="3741" spans="11:16">
      <c r="K3741" s="14" t="str">
        <v/>
      </c>
      <c r="L3741" s="14" t="str">
        <v/>
      </c>
      <c r="O3741" s="14" t="str">
        <v/>
      </c>
      <c r="P3741" s="14" t="str">
        <f ca="1"/>
        <v>Low Cap</v>
      </c>
    </row>
    <row r="3742" spans="11:16">
      <c r="K3742" s="14" t="str">
        <v/>
      </c>
      <c r="L3742" s="14" t="str">
        <v/>
      </c>
      <c r="O3742" s="14" t="str">
        <v/>
      </c>
      <c r="P3742" s="14" t="str">
        <f ca="1"/>
        <v>Low Cap</v>
      </c>
    </row>
    <row r="3743" spans="11:16">
      <c r="K3743" s="14" t="str">
        <v/>
      </c>
      <c r="L3743" s="14" t="str">
        <v/>
      </c>
      <c r="O3743" s="14" t="str">
        <v/>
      </c>
      <c r="P3743" s="14" t="str">
        <f ca="1"/>
        <v>Low Cap</v>
      </c>
    </row>
    <row r="3744" spans="11:16">
      <c r="K3744" s="14" t="str">
        <v/>
      </c>
      <c r="L3744" s="14" t="str">
        <v/>
      </c>
      <c r="O3744" s="14" t="str">
        <v/>
      </c>
      <c r="P3744" s="14" t="str">
        <f ca="1"/>
        <v>Low Cap</v>
      </c>
    </row>
    <row r="3745" spans="11:16">
      <c r="K3745" s="14" t="str">
        <v/>
      </c>
      <c r="L3745" s="14" t="str">
        <v/>
      </c>
      <c r="O3745" s="14" t="str">
        <v/>
      </c>
      <c r="P3745" s="14" t="str">
        <f ca="1"/>
        <v>Low Cap</v>
      </c>
    </row>
    <row r="3746" spans="11:16">
      <c r="K3746" s="14" t="str">
        <v/>
      </c>
      <c r="L3746" s="14" t="str">
        <v/>
      </c>
      <c r="O3746" s="14" t="str">
        <v/>
      </c>
      <c r="P3746" s="14" t="str">
        <f ca="1"/>
        <v>Low Cap</v>
      </c>
    </row>
    <row r="3747" spans="11:16">
      <c r="K3747" s="14" t="str">
        <v/>
      </c>
      <c r="L3747" s="14" t="str">
        <v/>
      </c>
      <c r="O3747" s="14" t="str">
        <v/>
      </c>
      <c r="P3747" s="14" t="str">
        <f ca="1"/>
        <v>Low Cap</v>
      </c>
    </row>
    <row r="3748" spans="11:16">
      <c r="K3748" s="14" t="str">
        <v/>
      </c>
      <c r="L3748" s="14" t="str">
        <v/>
      </c>
      <c r="O3748" s="14" t="str">
        <v/>
      </c>
      <c r="P3748" s="14" t="str">
        <f ca="1"/>
        <v>Low Cap</v>
      </c>
    </row>
    <row r="3749" spans="11:16">
      <c r="K3749" s="14" t="str">
        <v/>
      </c>
      <c r="L3749" s="14" t="str">
        <v/>
      </c>
      <c r="O3749" s="14" t="str">
        <v/>
      </c>
      <c r="P3749" s="14" t="str">
        <f ca="1"/>
        <v>Low Cap</v>
      </c>
    </row>
    <row r="3750" spans="11:16">
      <c r="K3750" s="14" t="str">
        <v/>
      </c>
      <c r="L3750" s="14" t="str">
        <v/>
      </c>
      <c r="O3750" s="14" t="str">
        <v/>
      </c>
      <c r="P3750" s="14" t="str">
        <f ca="1"/>
        <v>Low Cap</v>
      </c>
    </row>
    <row r="3751" spans="11:16">
      <c r="K3751" s="14" t="str">
        <v/>
      </c>
      <c r="L3751" s="14" t="str">
        <v/>
      </c>
      <c r="O3751" s="14" t="str">
        <v/>
      </c>
      <c r="P3751" s="14" t="str">
        <f ca="1"/>
        <v>Low Cap</v>
      </c>
    </row>
    <row r="3752" spans="11:16">
      <c r="K3752" s="14" t="str">
        <v/>
      </c>
      <c r="L3752" s="14" t="str">
        <v/>
      </c>
      <c r="O3752" s="14" t="str">
        <v/>
      </c>
      <c r="P3752" s="14" t="str">
        <f ca="1"/>
        <v>Low Cap</v>
      </c>
    </row>
    <row r="3753" spans="11:16">
      <c r="K3753" s="14" t="str">
        <v/>
      </c>
      <c r="L3753" s="14" t="str">
        <v/>
      </c>
      <c r="O3753" s="14" t="str">
        <v/>
      </c>
      <c r="P3753" s="14" t="str">
        <f ca="1"/>
        <v>Low Cap</v>
      </c>
    </row>
    <row r="3754" spans="11:16">
      <c r="K3754" s="14" t="str">
        <v/>
      </c>
      <c r="L3754" s="14" t="str">
        <v/>
      </c>
      <c r="O3754" s="14" t="str">
        <v/>
      </c>
      <c r="P3754" s="14" t="str">
        <f ca="1"/>
        <v>Low Cap</v>
      </c>
    </row>
    <row r="3755" spans="11:16">
      <c r="K3755" s="14" t="str">
        <v/>
      </c>
      <c r="L3755" s="14" t="str">
        <v/>
      </c>
      <c r="O3755" s="14" t="str">
        <v/>
      </c>
      <c r="P3755" s="14" t="str">
        <f ca="1"/>
        <v>Low Cap</v>
      </c>
    </row>
    <row r="3756" spans="11:16">
      <c r="K3756" s="14" t="str">
        <v/>
      </c>
      <c r="L3756" s="14" t="str">
        <v/>
      </c>
      <c r="O3756" s="14" t="str">
        <v/>
      </c>
      <c r="P3756" s="14" t="str">
        <f ca="1"/>
        <v>Low Cap</v>
      </c>
    </row>
    <row r="3757" spans="11:16">
      <c r="K3757" s="14" t="str">
        <v/>
      </c>
      <c r="L3757" s="14" t="str">
        <v/>
      </c>
      <c r="O3757" s="14" t="str">
        <v/>
      </c>
      <c r="P3757" s="14" t="str">
        <f ca="1"/>
        <v>Low Cap</v>
      </c>
    </row>
    <row r="3758" spans="11:16">
      <c r="K3758" s="14" t="str">
        <v/>
      </c>
      <c r="L3758" s="14" t="str">
        <v/>
      </c>
      <c r="O3758" s="14" t="str">
        <v/>
      </c>
      <c r="P3758" s="14" t="str">
        <f ca="1"/>
        <v>Low Cap</v>
      </c>
    </row>
    <row r="3759" spans="11:16">
      <c r="K3759" s="14" t="str">
        <v/>
      </c>
      <c r="L3759" s="14" t="str">
        <v/>
      </c>
      <c r="O3759" s="14" t="str">
        <v/>
      </c>
      <c r="P3759" s="14" t="str">
        <f ca="1"/>
        <v>Low Cap</v>
      </c>
    </row>
    <row r="3760" spans="11:16">
      <c r="K3760" s="14" t="str">
        <v/>
      </c>
      <c r="L3760" s="14" t="str">
        <v/>
      </c>
      <c r="O3760" s="14" t="str">
        <v/>
      </c>
      <c r="P3760" s="14" t="str">
        <f ca="1"/>
        <v>Low Cap</v>
      </c>
    </row>
    <row r="3761" spans="11:16">
      <c r="K3761" s="14" t="str">
        <v/>
      </c>
      <c r="L3761" s="14" t="str">
        <v/>
      </c>
      <c r="O3761" s="14" t="str">
        <v/>
      </c>
      <c r="P3761" s="14" t="str">
        <f ca="1"/>
        <v>Low Cap</v>
      </c>
    </row>
    <row r="3762" spans="11:16">
      <c r="K3762" s="14" t="str">
        <v/>
      </c>
      <c r="L3762" s="14" t="str">
        <v/>
      </c>
      <c r="O3762" s="14" t="str">
        <v/>
      </c>
      <c r="P3762" s="14" t="str">
        <f ca="1"/>
        <v>Low Cap</v>
      </c>
    </row>
    <row r="3763" spans="11:16">
      <c r="K3763" s="14" t="str">
        <v/>
      </c>
      <c r="L3763" s="14" t="str">
        <v/>
      </c>
      <c r="O3763" s="14" t="str">
        <v/>
      </c>
      <c r="P3763" s="14" t="str">
        <f ca="1"/>
        <v>Low Cap</v>
      </c>
    </row>
    <row r="3764" spans="11:16">
      <c r="K3764" s="14" t="str">
        <v/>
      </c>
      <c r="L3764" s="14" t="str">
        <v/>
      </c>
      <c r="O3764" s="14" t="str">
        <v/>
      </c>
      <c r="P3764" s="14" t="str">
        <f ca="1"/>
        <v>Low Cap</v>
      </c>
    </row>
    <row r="3765" spans="11:16">
      <c r="K3765" s="14" t="str">
        <v/>
      </c>
      <c r="L3765" s="14" t="str">
        <v/>
      </c>
      <c r="O3765" s="14" t="str">
        <v/>
      </c>
      <c r="P3765" s="14" t="str">
        <f ca="1"/>
        <v>Low Cap</v>
      </c>
    </row>
    <row r="3766" spans="11:16">
      <c r="K3766" s="14" t="str">
        <v/>
      </c>
      <c r="L3766" s="14" t="str">
        <v/>
      </c>
      <c r="O3766" s="14" t="str">
        <v/>
      </c>
      <c r="P3766" s="14" t="str">
        <f ca="1"/>
        <v>Low Cap</v>
      </c>
    </row>
    <row r="3767" spans="11:16">
      <c r="K3767" s="14" t="str">
        <v/>
      </c>
      <c r="L3767" s="14" t="str">
        <v/>
      </c>
      <c r="O3767" s="14" t="str">
        <v/>
      </c>
      <c r="P3767" s="14" t="str">
        <f ca="1"/>
        <v>Low Cap</v>
      </c>
    </row>
    <row r="3768" spans="11:16">
      <c r="K3768" s="14" t="str">
        <v/>
      </c>
      <c r="L3768" s="14" t="str">
        <v/>
      </c>
      <c r="O3768" s="14" t="str">
        <v/>
      </c>
      <c r="P3768" s="14" t="str">
        <f ca="1"/>
        <v>Low Cap</v>
      </c>
    </row>
    <row r="3769" spans="11:16">
      <c r="K3769" s="14" t="str">
        <v/>
      </c>
      <c r="L3769" s="14" t="str">
        <v/>
      </c>
      <c r="O3769" s="14" t="str">
        <v/>
      </c>
      <c r="P3769" s="14" t="str">
        <f ca="1"/>
        <v>Low Cap</v>
      </c>
    </row>
    <row r="3770" spans="11:16">
      <c r="K3770" s="14" t="str">
        <v/>
      </c>
      <c r="L3770" s="14" t="str">
        <v/>
      </c>
      <c r="O3770" s="14" t="str">
        <v/>
      </c>
      <c r="P3770" s="14" t="str">
        <f ca="1"/>
        <v>Low Cap</v>
      </c>
    </row>
    <row r="3771" spans="11:16">
      <c r="K3771" s="14" t="str">
        <v/>
      </c>
      <c r="L3771" s="14" t="str">
        <v/>
      </c>
      <c r="O3771" s="14" t="str">
        <v/>
      </c>
      <c r="P3771" s="14" t="str">
        <f ca="1"/>
        <v>Low Cap</v>
      </c>
    </row>
    <row r="3772" spans="11:16">
      <c r="K3772" s="14" t="str">
        <v/>
      </c>
      <c r="L3772" s="14" t="str">
        <v/>
      </c>
      <c r="O3772" s="14" t="str">
        <v/>
      </c>
      <c r="P3772" s="14" t="str">
        <f ca="1"/>
        <v>Low Cap</v>
      </c>
    </row>
    <row r="3773" spans="11:16">
      <c r="K3773" s="14" t="str">
        <v/>
      </c>
      <c r="L3773" s="14" t="str">
        <v/>
      </c>
      <c r="O3773" s="14" t="str">
        <v/>
      </c>
      <c r="P3773" s="14" t="str">
        <f ca="1"/>
        <v>Low Cap</v>
      </c>
    </row>
    <row r="3774" spans="11:16">
      <c r="K3774" s="14" t="str">
        <v/>
      </c>
      <c r="L3774" s="14" t="str">
        <v/>
      </c>
      <c r="O3774" s="14" t="str">
        <v/>
      </c>
      <c r="P3774" s="14" t="str">
        <f ca="1"/>
        <v>Low Cap</v>
      </c>
    </row>
    <row r="3775" spans="11:16">
      <c r="K3775" s="14" t="str">
        <v/>
      </c>
      <c r="L3775" s="14" t="str">
        <v/>
      </c>
      <c r="O3775" s="14" t="str">
        <v/>
      </c>
      <c r="P3775" s="14" t="str">
        <f ca="1"/>
        <v>Low Cap</v>
      </c>
    </row>
    <row r="3776" spans="11:16">
      <c r="K3776" s="14" t="str">
        <v/>
      </c>
      <c r="L3776" s="14" t="str">
        <v/>
      </c>
      <c r="O3776" s="14" t="str">
        <v/>
      </c>
      <c r="P3776" s="14" t="str">
        <f ca="1"/>
        <v>Low Cap</v>
      </c>
    </row>
    <row r="3777" spans="11:16">
      <c r="K3777" s="14" t="str">
        <v/>
      </c>
      <c r="L3777" s="14" t="str">
        <v/>
      </c>
      <c r="O3777" s="14" t="str">
        <v/>
      </c>
      <c r="P3777" s="14" t="str">
        <f ca="1"/>
        <v>Low Cap</v>
      </c>
    </row>
    <row r="3778" spans="11:16">
      <c r="K3778" s="14" t="str">
        <v/>
      </c>
      <c r="L3778" s="14" t="str">
        <v/>
      </c>
      <c r="O3778" s="14" t="str">
        <v/>
      </c>
      <c r="P3778" s="14" t="str">
        <f ca="1"/>
        <v>Low Cap</v>
      </c>
    </row>
    <row r="3779" spans="11:16">
      <c r="K3779" s="14" t="str">
        <v/>
      </c>
      <c r="L3779" s="14" t="str">
        <v/>
      </c>
      <c r="O3779" s="14" t="str">
        <v/>
      </c>
      <c r="P3779" s="14" t="str">
        <f ca="1"/>
        <v>Low Cap</v>
      </c>
    </row>
    <row r="3780" spans="11:16">
      <c r="K3780" s="14" t="str">
        <v/>
      </c>
      <c r="L3780" s="14" t="str">
        <v/>
      </c>
      <c r="O3780" s="14" t="str">
        <v/>
      </c>
      <c r="P3780" s="14" t="str">
        <f ca="1"/>
        <v>Low Cap</v>
      </c>
    </row>
    <row r="3781" spans="11:16">
      <c r="K3781" s="14" t="str">
        <v/>
      </c>
      <c r="L3781" s="14" t="str">
        <v/>
      </c>
      <c r="O3781" s="14" t="str">
        <v/>
      </c>
      <c r="P3781" s="14" t="str">
        <f ca="1"/>
        <v>Low Cap</v>
      </c>
    </row>
    <row r="3782" spans="11:16">
      <c r="K3782" s="14" t="str">
        <v/>
      </c>
      <c r="L3782" s="14" t="str">
        <v/>
      </c>
      <c r="O3782" s="14" t="str">
        <v/>
      </c>
      <c r="P3782" s="14" t="str">
        <f ca="1"/>
        <v>Low Cap</v>
      </c>
    </row>
    <row r="3783" spans="11:16">
      <c r="K3783" s="14" t="str">
        <v/>
      </c>
      <c r="L3783" s="14" t="str">
        <v/>
      </c>
      <c r="O3783" s="14" t="str">
        <v/>
      </c>
      <c r="P3783" s="14" t="str">
        <f ca="1"/>
        <v>Low Cap</v>
      </c>
    </row>
    <row r="3784" spans="11:16">
      <c r="K3784" s="14" t="str">
        <v/>
      </c>
      <c r="L3784" s="14" t="str">
        <v/>
      </c>
      <c r="O3784" s="14" t="str">
        <v/>
      </c>
      <c r="P3784" s="14" t="str">
        <f ca="1"/>
        <v>Low Cap</v>
      </c>
    </row>
    <row r="3785" spans="11:16">
      <c r="K3785" s="14" t="str">
        <v/>
      </c>
      <c r="L3785" s="14" t="str">
        <v/>
      </c>
      <c r="O3785" s="14" t="str">
        <v/>
      </c>
      <c r="P3785" s="14" t="str">
        <f ca="1"/>
        <v>Low Cap</v>
      </c>
    </row>
    <row r="3786" spans="11:16">
      <c r="K3786" s="14" t="str">
        <v/>
      </c>
      <c r="L3786" s="14" t="str">
        <v/>
      </c>
      <c r="O3786" s="14" t="str">
        <v/>
      </c>
      <c r="P3786" s="14" t="str">
        <f ca="1"/>
        <v>Low Cap</v>
      </c>
    </row>
    <row r="3787" spans="11:16">
      <c r="K3787" s="14" t="str">
        <v/>
      </c>
      <c r="L3787" s="14" t="str">
        <v/>
      </c>
      <c r="O3787" s="14" t="str">
        <v/>
      </c>
      <c r="P3787" s="14" t="str">
        <f ca="1"/>
        <v>Low Cap</v>
      </c>
    </row>
    <row r="3788" spans="11:16">
      <c r="K3788" s="14" t="str">
        <v/>
      </c>
      <c r="L3788" s="14" t="str">
        <v/>
      </c>
      <c r="O3788" s="14" t="str">
        <v/>
      </c>
      <c r="P3788" s="14" t="str">
        <f ca="1"/>
        <v>Low Cap</v>
      </c>
    </row>
    <row r="3789" spans="11:16">
      <c r="K3789" s="14" t="str">
        <v/>
      </c>
      <c r="L3789" s="14" t="str">
        <v/>
      </c>
      <c r="O3789" s="14" t="str">
        <v/>
      </c>
      <c r="P3789" s="14" t="str">
        <f ca="1"/>
        <v>Low Cap</v>
      </c>
    </row>
    <row r="3790" spans="11:16">
      <c r="K3790" s="14" t="str">
        <v/>
      </c>
      <c r="L3790" s="14" t="str">
        <v/>
      </c>
      <c r="O3790" s="14" t="str">
        <v/>
      </c>
      <c r="P3790" s="14" t="str">
        <f ca="1"/>
        <v>Low Cap</v>
      </c>
    </row>
    <row r="3791" spans="11:16">
      <c r="K3791" s="14" t="str">
        <v/>
      </c>
      <c r="L3791" s="14" t="str">
        <v/>
      </c>
      <c r="O3791" s="14" t="str">
        <v/>
      </c>
      <c r="P3791" s="14" t="str">
        <f ca="1"/>
        <v>Low Cap</v>
      </c>
    </row>
    <row r="3792" spans="11:16">
      <c r="K3792" s="14" t="str">
        <v/>
      </c>
      <c r="L3792" s="14" t="str">
        <v/>
      </c>
      <c r="O3792" s="14" t="str">
        <v/>
      </c>
      <c r="P3792" s="14" t="str">
        <f ca="1"/>
        <v>Low Cap</v>
      </c>
    </row>
    <row r="3793" spans="11:16">
      <c r="K3793" s="14" t="str">
        <v/>
      </c>
      <c r="L3793" s="14" t="str">
        <v/>
      </c>
      <c r="O3793" s="14" t="str">
        <v/>
      </c>
      <c r="P3793" s="14" t="str">
        <f ca="1"/>
        <v>Low Cap</v>
      </c>
    </row>
    <row r="3794" spans="11:16">
      <c r="K3794" s="14" t="str">
        <v/>
      </c>
      <c r="L3794" s="14" t="str">
        <v/>
      </c>
      <c r="O3794" s="14" t="str">
        <v/>
      </c>
      <c r="P3794" s="14" t="str">
        <f ca="1"/>
        <v>Low Cap</v>
      </c>
    </row>
    <row r="3795" spans="11:16">
      <c r="K3795" s="14" t="str">
        <v/>
      </c>
      <c r="L3795" s="14" t="str">
        <v/>
      </c>
      <c r="O3795" s="14" t="str">
        <v/>
      </c>
      <c r="P3795" s="14" t="str">
        <f ca="1"/>
        <v>Low Cap</v>
      </c>
    </row>
    <row r="3796" spans="11:16">
      <c r="K3796" s="14" t="str">
        <v/>
      </c>
      <c r="L3796" s="14" t="str">
        <v/>
      </c>
      <c r="O3796" s="14" t="str">
        <v/>
      </c>
      <c r="P3796" s="14" t="str">
        <f ca="1"/>
        <v>Low Cap</v>
      </c>
    </row>
    <row r="3797" spans="11:16">
      <c r="K3797" s="14" t="str">
        <v/>
      </c>
      <c r="L3797" s="14" t="str">
        <v/>
      </c>
      <c r="O3797" s="14" t="str">
        <v/>
      </c>
      <c r="P3797" s="14" t="str">
        <f ca="1"/>
        <v>Low Cap</v>
      </c>
    </row>
    <row r="3798" spans="11:16">
      <c r="K3798" s="14" t="str">
        <v/>
      </c>
      <c r="L3798" s="14" t="str">
        <v/>
      </c>
      <c r="O3798" s="14" t="str">
        <v/>
      </c>
      <c r="P3798" s="14" t="str">
        <f ca="1"/>
        <v>Low Cap</v>
      </c>
    </row>
    <row r="3799" spans="11:16">
      <c r="K3799" s="14" t="str">
        <v/>
      </c>
      <c r="L3799" s="14" t="str">
        <v/>
      </c>
      <c r="O3799" s="14" t="str">
        <v/>
      </c>
      <c r="P3799" s="14" t="str">
        <f ca="1"/>
        <v>Low Cap</v>
      </c>
    </row>
    <row r="3800" spans="11:16">
      <c r="K3800" s="14" t="str">
        <v/>
      </c>
      <c r="L3800" s="14" t="str">
        <v/>
      </c>
      <c r="O3800" s="14" t="str">
        <v/>
      </c>
      <c r="P3800" s="14" t="str">
        <f ca="1"/>
        <v>Low Cap</v>
      </c>
    </row>
    <row r="3801" spans="11:16">
      <c r="K3801" s="14" t="str">
        <v/>
      </c>
      <c r="L3801" s="14" t="str">
        <v/>
      </c>
      <c r="O3801" s="14" t="str">
        <v/>
      </c>
      <c r="P3801" s="14" t="str">
        <f ca="1"/>
        <v>Low Cap</v>
      </c>
    </row>
    <row r="3802" spans="11:16">
      <c r="K3802" s="14" t="str">
        <v/>
      </c>
      <c r="L3802" s="14" t="str">
        <v/>
      </c>
      <c r="O3802" s="14" t="str">
        <v/>
      </c>
      <c r="P3802" s="14" t="str">
        <f ca="1"/>
        <v>Low Cap</v>
      </c>
    </row>
    <row r="3803" spans="11:16">
      <c r="K3803" s="14" t="str">
        <v/>
      </c>
      <c r="L3803" s="14" t="str">
        <v/>
      </c>
      <c r="O3803" s="14" t="str">
        <v/>
      </c>
      <c r="P3803" s="14" t="str">
        <f ca="1"/>
        <v>Low Cap</v>
      </c>
    </row>
    <row r="3804" spans="11:16">
      <c r="K3804" s="14" t="str">
        <v/>
      </c>
      <c r="L3804" s="14" t="str">
        <v/>
      </c>
      <c r="O3804" s="14" t="str">
        <v/>
      </c>
      <c r="P3804" s="14" t="str">
        <f ca="1"/>
        <v>Low Cap</v>
      </c>
    </row>
    <row r="3805" spans="11:16">
      <c r="K3805" s="14" t="str">
        <v/>
      </c>
      <c r="L3805" s="14" t="str">
        <v/>
      </c>
      <c r="O3805" s="14" t="str">
        <v/>
      </c>
      <c r="P3805" s="14" t="str">
        <f ca="1"/>
        <v>Low Cap</v>
      </c>
    </row>
    <row r="3806" spans="11:16">
      <c r="K3806" s="14" t="str">
        <v/>
      </c>
      <c r="L3806" s="14" t="str">
        <v/>
      </c>
      <c r="O3806" s="14" t="str">
        <v/>
      </c>
      <c r="P3806" s="14" t="str">
        <f ca="1"/>
        <v>Low Cap</v>
      </c>
    </row>
    <row r="3807" spans="11:16">
      <c r="K3807" s="14" t="str">
        <v/>
      </c>
      <c r="L3807" s="14" t="str">
        <v/>
      </c>
      <c r="O3807" s="14" t="str">
        <v/>
      </c>
      <c r="P3807" s="14" t="str">
        <f ca="1"/>
        <v>Low Cap</v>
      </c>
    </row>
    <row r="3808" spans="11:16">
      <c r="K3808" s="14" t="str">
        <v/>
      </c>
      <c r="L3808" s="14" t="str">
        <v/>
      </c>
      <c r="O3808" s="14" t="str">
        <v/>
      </c>
      <c r="P3808" s="14" t="str">
        <f ca="1"/>
        <v>Low Cap</v>
      </c>
    </row>
    <row r="3809" spans="11:16">
      <c r="K3809" s="14" t="str">
        <v/>
      </c>
      <c r="L3809" s="14" t="str">
        <v/>
      </c>
      <c r="O3809" s="14" t="str">
        <v/>
      </c>
      <c r="P3809" s="14" t="str">
        <f ca="1"/>
        <v>Low Cap</v>
      </c>
    </row>
    <row r="3810" spans="11:16">
      <c r="K3810" s="14" t="str">
        <v/>
      </c>
      <c r="L3810" s="14" t="str">
        <v/>
      </c>
      <c r="O3810" s="14" t="str">
        <v/>
      </c>
      <c r="P3810" s="14" t="str">
        <f ca="1"/>
        <v>Low Cap</v>
      </c>
    </row>
    <row r="3811" spans="11:16">
      <c r="K3811" s="14" t="str">
        <v/>
      </c>
      <c r="L3811" s="14" t="str">
        <v/>
      </c>
      <c r="O3811" s="14" t="str">
        <v/>
      </c>
      <c r="P3811" s="14" t="str">
        <f ca="1"/>
        <v>Low Cap</v>
      </c>
    </row>
    <row r="3812" spans="11:16">
      <c r="K3812" s="14" t="str">
        <v/>
      </c>
      <c r="L3812" s="14" t="str">
        <v/>
      </c>
      <c r="O3812" s="14" t="str">
        <v/>
      </c>
      <c r="P3812" s="14" t="str">
        <f ca="1"/>
        <v>Low Cap</v>
      </c>
    </row>
    <row r="3813" spans="11:16">
      <c r="K3813" s="14" t="str">
        <v/>
      </c>
      <c r="L3813" s="14" t="str">
        <v/>
      </c>
      <c r="O3813" s="14" t="str">
        <v/>
      </c>
      <c r="P3813" s="14" t="str">
        <f ca="1"/>
        <v>Low Cap</v>
      </c>
    </row>
    <row r="3814" spans="11:16">
      <c r="K3814" s="14" t="str">
        <v/>
      </c>
      <c r="L3814" s="14" t="str">
        <v/>
      </c>
      <c r="O3814" s="14" t="str">
        <v/>
      </c>
      <c r="P3814" s="14" t="str">
        <f ca="1"/>
        <v>Low Cap</v>
      </c>
    </row>
    <row r="3815" spans="11:16">
      <c r="K3815" s="14" t="str">
        <v/>
      </c>
      <c r="L3815" s="14" t="str">
        <v/>
      </c>
      <c r="O3815" s="14" t="str">
        <v/>
      </c>
      <c r="P3815" s="14" t="str">
        <f ca="1"/>
        <v>Low Cap</v>
      </c>
    </row>
    <row r="3816" spans="11:16">
      <c r="K3816" s="14" t="str">
        <v/>
      </c>
      <c r="L3816" s="14" t="str">
        <v/>
      </c>
      <c r="O3816" s="14" t="str">
        <v/>
      </c>
      <c r="P3816" s="14" t="str">
        <f ca="1"/>
        <v>Low Cap</v>
      </c>
    </row>
    <row r="3817" spans="11:16">
      <c r="K3817" s="14" t="str">
        <v/>
      </c>
      <c r="L3817" s="14" t="str">
        <v/>
      </c>
      <c r="O3817" s="14" t="str">
        <v/>
      </c>
      <c r="P3817" s="14" t="str">
        <f ca="1"/>
        <v>Low Cap</v>
      </c>
    </row>
    <row r="3818" spans="11:16">
      <c r="K3818" s="14" t="str">
        <v/>
      </c>
      <c r="L3818" s="14" t="str">
        <v/>
      </c>
      <c r="O3818" s="14" t="str">
        <v/>
      </c>
      <c r="P3818" s="14" t="str">
        <f ca="1"/>
        <v>Low Cap</v>
      </c>
    </row>
    <row r="3819" spans="11:16">
      <c r="K3819" s="14" t="str">
        <v/>
      </c>
      <c r="L3819" s="14" t="str">
        <v/>
      </c>
      <c r="O3819" s="14" t="str">
        <v/>
      </c>
      <c r="P3819" s="14" t="str">
        <f ca="1"/>
        <v>Low Cap</v>
      </c>
    </row>
    <row r="3820" spans="11:16">
      <c r="K3820" s="14" t="str">
        <v/>
      </c>
      <c r="L3820" s="14" t="str">
        <v/>
      </c>
      <c r="O3820" s="14" t="str">
        <v/>
      </c>
      <c r="P3820" s="14" t="str">
        <f ca="1"/>
        <v>Low Cap</v>
      </c>
    </row>
    <row r="3821" spans="11:16">
      <c r="K3821" s="14" t="str">
        <v/>
      </c>
      <c r="L3821" s="14" t="str">
        <v/>
      </c>
      <c r="O3821" s="14" t="str">
        <v/>
      </c>
      <c r="P3821" s="14" t="str">
        <f ca="1"/>
        <v>Low Cap</v>
      </c>
    </row>
    <row r="3822" spans="11:16">
      <c r="K3822" s="14" t="str">
        <v/>
      </c>
      <c r="L3822" s="14" t="str">
        <v/>
      </c>
      <c r="O3822" s="14" t="str">
        <v/>
      </c>
      <c r="P3822" s="14" t="str">
        <f ca="1"/>
        <v>Low Cap</v>
      </c>
    </row>
    <row r="3823" spans="11:16">
      <c r="K3823" s="14" t="str">
        <v/>
      </c>
      <c r="L3823" s="14" t="str">
        <v/>
      </c>
      <c r="O3823" s="14" t="str">
        <v/>
      </c>
      <c r="P3823" s="14" t="str">
        <f ca="1"/>
        <v>Low Cap</v>
      </c>
    </row>
    <row r="3824" spans="11:16">
      <c r="K3824" s="14" t="str">
        <v/>
      </c>
      <c r="L3824" s="14" t="str">
        <v/>
      </c>
      <c r="O3824" s="14" t="str">
        <v/>
      </c>
      <c r="P3824" s="14" t="str">
        <f ca="1"/>
        <v>Low Cap</v>
      </c>
    </row>
    <row r="3825" spans="11:16">
      <c r="K3825" s="14" t="str">
        <v/>
      </c>
      <c r="L3825" s="14" t="str">
        <v/>
      </c>
      <c r="O3825" s="14" t="str">
        <v/>
      </c>
      <c r="P3825" s="14" t="str">
        <f ca="1"/>
        <v>Low Cap</v>
      </c>
    </row>
    <row r="3826" spans="11:16">
      <c r="K3826" s="14" t="str">
        <v/>
      </c>
      <c r="L3826" s="14" t="str">
        <v/>
      </c>
      <c r="O3826" s="14" t="str">
        <v/>
      </c>
      <c r="P3826" s="14" t="str">
        <f ca="1"/>
        <v>Low Cap</v>
      </c>
    </row>
    <row r="3827" spans="11:16">
      <c r="K3827" s="14" t="str">
        <v/>
      </c>
      <c r="L3827" s="14" t="str">
        <v/>
      </c>
      <c r="O3827" s="14" t="str">
        <v/>
      </c>
      <c r="P3827" s="14" t="str">
        <f ca="1"/>
        <v>Low Cap</v>
      </c>
    </row>
    <row r="3828" spans="11:16">
      <c r="K3828" s="14" t="str">
        <v/>
      </c>
      <c r="L3828" s="14" t="str">
        <v/>
      </c>
      <c r="O3828" s="14" t="str">
        <v/>
      </c>
      <c r="P3828" s="14" t="str">
        <f ca="1"/>
        <v>Low Cap</v>
      </c>
    </row>
    <row r="3829" spans="11:16">
      <c r="K3829" s="14" t="str">
        <v/>
      </c>
      <c r="L3829" s="14" t="str">
        <v/>
      </c>
      <c r="O3829" s="14" t="str">
        <v/>
      </c>
      <c r="P3829" s="14" t="str">
        <f ca="1"/>
        <v>Low Cap</v>
      </c>
    </row>
    <row r="3830" spans="11:16">
      <c r="K3830" s="14" t="str">
        <v/>
      </c>
      <c r="L3830" s="14" t="str">
        <v/>
      </c>
      <c r="O3830" s="14" t="str">
        <v/>
      </c>
      <c r="P3830" s="14" t="str">
        <f ca="1"/>
        <v>Low Cap</v>
      </c>
    </row>
    <row r="3831" spans="11:16">
      <c r="K3831" s="14" t="str">
        <v/>
      </c>
      <c r="L3831" s="14" t="str">
        <v/>
      </c>
      <c r="O3831" s="14" t="str">
        <v/>
      </c>
      <c r="P3831" s="14" t="str">
        <f ca="1"/>
        <v>Low Cap</v>
      </c>
    </row>
    <row r="3832" spans="11:16">
      <c r="K3832" s="14" t="str">
        <v/>
      </c>
      <c r="L3832" s="14" t="str">
        <v/>
      </c>
      <c r="O3832" s="14" t="str">
        <v/>
      </c>
      <c r="P3832" s="14" t="str">
        <f ca="1"/>
        <v>Low Cap</v>
      </c>
    </row>
    <row r="3833" spans="11:16">
      <c r="K3833" s="14" t="str">
        <v/>
      </c>
      <c r="L3833" s="14" t="str">
        <v/>
      </c>
      <c r="O3833" s="14" t="str">
        <v/>
      </c>
      <c r="P3833" s="14" t="str">
        <f ca="1"/>
        <v>Low Cap</v>
      </c>
    </row>
    <row r="3834" spans="11:16">
      <c r="K3834" s="14" t="str">
        <v/>
      </c>
      <c r="L3834" s="14" t="str">
        <v/>
      </c>
      <c r="O3834" s="14" t="str">
        <v/>
      </c>
      <c r="P3834" s="14" t="str">
        <f ca="1"/>
        <v>Low Cap</v>
      </c>
    </row>
    <row r="3835" spans="11:16">
      <c r="K3835" s="14" t="str">
        <v/>
      </c>
      <c r="L3835" s="14" t="str">
        <v/>
      </c>
      <c r="O3835" s="14" t="str">
        <v/>
      </c>
      <c r="P3835" s="14" t="str">
        <f ca="1"/>
        <v>Low Cap</v>
      </c>
    </row>
    <row r="3836" spans="11:16">
      <c r="K3836" s="14" t="str">
        <v/>
      </c>
      <c r="L3836" s="14" t="str">
        <v/>
      </c>
      <c r="O3836" s="14" t="str">
        <v/>
      </c>
      <c r="P3836" s="14" t="str">
        <f ca="1"/>
        <v>Low Cap</v>
      </c>
    </row>
    <row r="3837" spans="11:16">
      <c r="K3837" s="14" t="str">
        <v/>
      </c>
      <c r="L3837" s="14" t="str">
        <v/>
      </c>
      <c r="O3837" s="14" t="str">
        <v/>
      </c>
      <c r="P3837" s="14" t="str">
        <f ca="1"/>
        <v>Low Cap</v>
      </c>
    </row>
    <row r="3838" spans="11:16">
      <c r="K3838" s="14" t="str">
        <v/>
      </c>
      <c r="L3838" s="14" t="str">
        <v/>
      </c>
      <c r="O3838" s="14" t="str">
        <v/>
      </c>
      <c r="P3838" s="14" t="str">
        <f ca="1"/>
        <v>Low Cap</v>
      </c>
    </row>
    <row r="3839" spans="11:16">
      <c r="K3839" s="14" t="str">
        <v/>
      </c>
      <c r="L3839" s="14" t="str">
        <v/>
      </c>
      <c r="O3839" s="14" t="str">
        <v/>
      </c>
      <c r="P3839" s="14" t="str">
        <f ca="1"/>
        <v>Low Cap</v>
      </c>
    </row>
    <row r="3840" spans="11:16">
      <c r="K3840" s="14" t="str">
        <v/>
      </c>
      <c r="L3840" s="14" t="str">
        <v/>
      </c>
      <c r="O3840" s="14" t="str">
        <v/>
      </c>
      <c r="P3840" s="14" t="str">
        <f ca="1"/>
        <v>Low Cap</v>
      </c>
    </row>
    <row r="3841" spans="11:16">
      <c r="K3841" s="14" t="str">
        <v/>
      </c>
      <c r="L3841" s="14" t="str">
        <v/>
      </c>
      <c r="O3841" s="14" t="str">
        <v/>
      </c>
      <c r="P3841" s="14" t="str">
        <f ca="1"/>
        <v>Low Cap</v>
      </c>
    </row>
    <row r="3842" spans="11:16">
      <c r="K3842" s="14" t="str">
        <v/>
      </c>
      <c r="L3842" s="14" t="str">
        <v/>
      </c>
      <c r="O3842" s="14" t="str">
        <v/>
      </c>
      <c r="P3842" s="14" t="str">
        <f ca="1"/>
        <v>Low Cap</v>
      </c>
    </row>
    <row r="3843" spans="11:16">
      <c r="K3843" s="14" t="str">
        <v/>
      </c>
      <c r="L3843" s="14" t="str">
        <v/>
      </c>
      <c r="O3843" s="14" t="str">
        <v/>
      </c>
      <c r="P3843" s="14" t="str">
        <f ca="1"/>
        <v>Low Cap</v>
      </c>
    </row>
    <row r="3844" spans="11:16">
      <c r="K3844" s="14" t="str">
        <v/>
      </c>
      <c r="L3844" s="14" t="str">
        <v/>
      </c>
      <c r="O3844" s="14" t="str">
        <v/>
      </c>
      <c r="P3844" s="14" t="str">
        <f ca="1"/>
        <v>Low Cap</v>
      </c>
    </row>
    <row r="3845" spans="11:16">
      <c r="K3845" s="14" t="str">
        <v/>
      </c>
      <c r="L3845" s="14" t="str">
        <v/>
      </c>
      <c r="O3845" s="14" t="str">
        <v/>
      </c>
      <c r="P3845" s="14" t="str">
        <f ca="1"/>
        <v>Low Cap</v>
      </c>
    </row>
    <row r="3846" spans="11:16">
      <c r="K3846" s="14" t="str">
        <v/>
      </c>
      <c r="L3846" s="14" t="str">
        <v/>
      </c>
      <c r="O3846" s="14" t="str">
        <v/>
      </c>
      <c r="P3846" s="14" t="str">
        <f ca="1"/>
        <v>Low Cap</v>
      </c>
    </row>
    <row r="3847" spans="11:16">
      <c r="K3847" s="14" t="str">
        <v/>
      </c>
      <c r="L3847" s="14" t="str">
        <v/>
      </c>
      <c r="O3847" s="14" t="str">
        <v/>
      </c>
      <c r="P3847" s="14" t="str">
        <f ca="1"/>
        <v>Low Cap</v>
      </c>
    </row>
    <row r="3848" spans="11:16">
      <c r="K3848" s="14" t="str">
        <v/>
      </c>
      <c r="L3848" s="14" t="str">
        <v/>
      </c>
      <c r="O3848" s="14" t="str">
        <v/>
      </c>
      <c r="P3848" s="14" t="str">
        <f ca="1"/>
        <v>Low Cap</v>
      </c>
    </row>
    <row r="3849" spans="11:16">
      <c r="K3849" s="14" t="str">
        <v/>
      </c>
      <c r="L3849" s="14" t="str">
        <v/>
      </c>
      <c r="O3849" s="14" t="str">
        <v/>
      </c>
      <c r="P3849" s="14" t="str">
        <f ca="1"/>
        <v>Low Cap</v>
      </c>
    </row>
    <row r="3850" spans="11:16">
      <c r="K3850" s="14" t="str">
        <v/>
      </c>
      <c r="L3850" s="14" t="str">
        <v/>
      </c>
      <c r="O3850" s="14" t="str">
        <v/>
      </c>
      <c r="P3850" s="14" t="str">
        <f ca="1"/>
        <v>Low Cap</v>
      </c>
    </row>
    <row r="3851" spans="11:16">
      <c r="K3851" s="14" t="str">
        <v/>
      </c>
      <c r="L3851" s="14" t="str">
        <v/>
      </c>
      <c r="O3851" s="14" t="str">
        <v/>
      </c>
      <c r="P3851" s="14" t="str">
        <f ca="1"/>
        <v>Low Cap</v>
      </c>
    </row>
    <row r="3852" spans="11:16">
      <c r="K3852" s="14" t="str">
        <v/>
      </c>
      <c r="L3852" s="14" t="str">
        <v/>
      </c>
      <c r="O3852" s="14" t="str">
        <v/>
      </c>
      <c r="P3852" s="14" t="str">
        <f ca="1"/>
        <v>Low Cap</v>
      </c>
    </row>
    <row r="3853" spans="11:16">
      <c r="K3853" s="14" t="str">
        <v/>
      </c>
      <c r="L3853" s="14" t="str">
        <v/>
      </c>
      <c r="O3853" s="14" t="str">
        <v/>
      </c>
      <c r="P3853" s="14" t="str">
        <f ca="1"/>
        <v>Low Cap</v>
      </c>
    </row>
    <row r="3854" spans="11:16">
      <c r="K3854" s="14" t="str">
        <v/>
      </c>
      <c r="L3854" s="14" t="str">
        <v/>
      </c>
      <c r="O3854" s="14" t="str">
        <v/>
      </c>
      <c r="P3854" s="14" t="str">
        <f ca="1"/>
        <v>Low Cap</v>
      </c>
    </row>
    <row r="3855" spans="11:16">
      <c r="K3855" s="14" t="str">
        <v/>
      </c>
      <c r="L3855" s="14" t="str">
        <v/>
      </c>
      <c r="O3855" s="14" t="str">
        <v/>
      </c>
      <c r="P3855" s="14" t="str">
        <f ca="1"/>
        <v>Low Cap</v>
      </c>
    </row>
    <row r="3856" spans="11:16">
      <c r="K3856" s="14" t="str">
        <v/>
      </c>
      <c r="L3856" s="14" t="str">
        <v/>
      </c>
      <c r="O3856" s="14" t="str">
        <v/>
      </c>
      <c r="P3856" s="14" t="str">
        <f ca="1"/>
        <v>Low Cap</v>
      </c>
    </row>
    <row r="3857" spans="11:16">
      <c r="K3857" s="14" t="str">
        <v/>
      </c>
      <c r="L3857" s="14" t="str">
        <v/>
      </c>
      <c r="O3857" s="14" t="str">
        <v/>
      </c>
      <c r="P3857" s="14" t="str">
        <f ca="1"/>
        <v>Low Cap</v>
      </c>
    </row>
    <row r="3858" spans="11:16">
      <c r="K3858" s="14" t="str">
        <v/>
      </c>
      <c r="L3858" s="14" t="str">
        <v/>
      </c>
      <c r="O3858" s="14" t="str">
        <v/>
      </c>
      <c r="P3858" s="14" t="str">
        <f ca="1"/>
        <v>Low Cap</v>
      </c>
    </row>
    <row r="3859" spans="11:16">
      <c r="K3859" s="14" t="str">
        <v/>
      </c>
      <c r="L3859" s="14" t="str">
        <v/>
      </c>
      <c r="O3859" s="14" t="str">
        <v/>
      </c>
      <c r="P3859" s="14" t="str">
        <f ca="1"/>
        <v>Low Cap</v>
      </c>
    </row>
    <row r="3860" spans="11:16">
      <c r="K3860" s="14" t="str">
        <v/>
      </c>
      <c r="L3860" s="14" t="str">
        <v/>
      </c>
      <c r="O3860" s="14" t="str">
        <v/>
      </c>
      <c r="P3860" s="14" t="str">
        <f ca="1"/>
        <v>Low Cap</v>
      </c>
    </row>
    <row r="3861" spans="11:16">
      <c r="K3861" s="14" t="str">
        <v/>
      </c>
      <c r="L3861" s="14" t="str">
        <v/>
      </c>
      <c r="O3861" s="14" t="str">
        <v/>
      </c>
      <c r="P3861" s="14" t="str">
        <f ca="1"/>
        <v>Low Cap</v>
      </c>
    </row>
    <row r="3862" spans="11:16">
      <c r="K3862" s="14" t="str">
        <v/>
      </c>
      <c r="L3862" s="14" t="str">
        <v/>
      </c>
      <c r="O3862" s="14" t="str">
        <v/>
      </c>
      <c r="P3862" s="14" t="str">
        <f ca="1"/>
        <v>Low Cap</v>
      </c>
    </row>
    <row r="3863" spans="11:16">
      <c r="K3863" s="14" t="str">
        <v/>
      </c>
      <c r="L3863" s="14" t="str">
        <v/>
      </c>
      <c r="O3863" s="14" t="str">
        <v/>
      </c>
      <c r="P3863" s="14" t="str">
        <f ca="1"/>
        <v>Low Cap</v>
      </c>
    </row>
    <row r="3864" spans="11:16">
      <c r="K3864" s="14" t="str">
        <v/>
      </c>
      <c r="L3864" s="14" t="str">
        <v/>
      </c>
      <c r="O3864" s="14" t="str">
        <v/>
      </c>
      <c r="P3864" s="14" t="str">
        <f ca="1"/>
        <v>Low Cap</v>
      </c>
    </row>
    <row r="3865" spans="11:16">
      <c r="K3865" s="14" t="str">
        <v/>
      </c>
      <c r="L3865" s="14" t="str">
        <v/>
      </c>
      <c r="O3865" s="14" t="str">
        <v/>
      </c>
      <c r="P3865" s="14" t="str">
        <f ca="1"/>
        <v>Low Cap</v>
      </c>
    </row>
    <row r="3866" spans="11:16">
      <c r="K3866" s="14" t="str">
        <v/>
      </c>
      <c r="L3866" s="14" t="str">
        <v/>
      </c>
      <c r="O3866" s="14" t="str">
        <v/>
      </c>
      <c r="P3866" s="14" t="str">
        <f ca="1"/>
        <v>Low Cap</v>
      </c>
    </row>
    <row r="3867" spans="11:16">
      <c r="K3867" s="14" t="str">
        <v/>
      </c>
      <c r="L3867" s="14" t="str">
        <v/>
      </c>
      <c r="O3867" s="14" t="str">
        <v/>
      </c>
      <c r="P3867" s="14" t="str">
        <f ca="1"/>
        <v>Low Cap</v>
      </c>
    </row>
    <row r="3868" spans="11:16">
      <c r="K3868" s="14" t="str">
        <v/>
      </c>
      <c r="L3868" s="14" t="str">
        <v/>
      </c>
      <c r="O3868" s="14" t="str">
        <v/>
      </c>
      <c r="P3868" s="14" t="str">
        <f ca="1"/>
        <v>Low Cap</v>
      </c>
    </row>
    <row r="3869" spans="11:16">
      <c r="K3869" s="14" t="str">
        <v/>
      </c>
      <c r="L3869" s="14" t="str">
        <v/>
      </c>
      <c r="O3869" s="14" t="str">
        <v/>
      </c>
      <c r="P3869" s="14" t="str">
        <f ca="1"/>
        <v>Low Cap</v>
      </c>
    </row>
    <row r="3870" spans="11:16">
      <c r="K3870" s="14" t="str">
        <v/>
      </c>
      <c r="L3870" s="14" t="str">
        <v/>
      </c>
      <c r="O3870" s="14" t="str">
        <v/>
      </c>
      <c r="P3870" s="14" t="str">
        <f ca="1"/>
        <v>Low Cap</v>
      </c>
    </row>
    <row r="3871" spans="11:16">
      <c r="K3871" s="14" t="str">
        <v/>
      </c>
      <c r="L3871" s="14" t="str">
        <v/>
      </c>
      <c r="O3871" s="14" t="str">
        <v/>
      </c>
      <c r="P3871" s="14" t="str">
        <f ca="1"/>
        <v>Low Cap</v>
      </c>
    </row>
    <row r="3872" spans="11:16">
      <c r="K3872" s="14" t="str">
        <v/>
      </c>
      <c r="L3872" s="14" t="str">
        <v/>
      </c>
      <c r="O3872" s="14" t="str">
        <v/>
      </c>
      <c r="P3872" s="14" t="str">
        <f ca="1"/>
        <v>Low Cap</v>
      </c>
    </row>
    <row r="3873" spans="11:16">
      <c r="K3873" s="14" t="str">
        <v/>
      </c>
      <c r="L3873" s="14" t="str">
        <v/>
      </c>
      <c r="O3873" s="14" t="str">
        <v/>
      </c>
      <c r="P3873" s="14" t="str">
        <f ca="1"/>
        <v>Low Cap</v>
      </c>
    </row>
    <row r="3874" spans="11:16">
      <c r="K3874" s="14" t="str">
        <v/>
      </c>
      <c r="L3874" s="14" t="str">
        <v/>
      </c>
      <c r="O3874" s="14" t="str">
        <v/>
      </c>
      <c r="P3874" s="14" t="str">
        <f ca="1"/>
        <v>Low Cap</v>
      </c>
    </row>
    <row r="3875" spans="11:16">
      <c r="K3875" s="14" t="str">
        <v/>
      </c>
      <c r="L3875" s="14" t="str">
        <v/>
      </c>
      <c r="O3875" s="14" t="str">
        <v/>
      </c>
      <c r="P3875" s="14" t="str">
        <f ca="1"/>
        <v>Low Cap</v>
      </c>
    </row>
    <row r="3876" spans="11:16">
      <c r="K3876" s="14" t="str">
        <v/>
      </c>
      <c r="L3876" s="14" t="str">
        <v/>
      </c>
      <c r="O3876" s="14" t="str">
        <v/>
      </c>
      <c r="P3876" s="14" t="str">
        <f ca="1"/>
        <v>Low Cap</v>
      </c>
    </row>
    <row r="3877" spans="11:16">
      <c r="K3877" s="14" t="str">
        <v/>
      </c>
      <c r="L3877" s="14" t="str">
        <v/>
      </c>
      <c r="O3877" s="14" t="str">
        <v/>
      </c>
      <c r="P3877" s="14" t="str">
        <f ca="1"/>
        <v>Low Cap</v>
      </c>
    </row>
    <row r="3878" spans="11:16">
      <c r="K3878" s="14" t="str">
        <v/>
      </c>
      <c r="L3878" s="14" t="str">
        <v/>
      </c>
      <c r="O3878" s="14" t="str">
        <v/>
      </c>
      <c r="P3878" s="14" t="str">
        <f ca="1"/>
        <v>Low Cap</v>
      </c>
    </row>
    <row r="3879" spans="11:16">
      <c r="K3879" s="14" t="str">
        <v/>
      </c>
      <c r="L3879" s="14" t="str">
        <v/>
      </c>
      <c r="O3879" s="14" t="str">
        <v/>
      </c>
      <c r="P3879" s="14" t="str">
        <f ca="1"/>
        <v>Low Cap</v>
      </c>
    </row>
    <row r="3880" spans="11:16">
      <c r="K3880" s="14" t="str">
        <v/>
      </c>
      <c r="L3880" s="14" t="str">
        <v/>
      </c>
      <c r="O3880" s="14" t="str">
        <v/>
      </c>
      <c r="P3880" s="14" t="str">
        <f ca="1"/>
        <v>Low Cap</v>
      </c>
    </row>
    <row r="3881" spans="11:16">
      <c r="K3881" s="14" t="str">
        <v/>
      </c>
      <c r="L3881" s="14" t="str">
        <v/>
      </c>
      <c r="O3881" s="14" t="str">
        <v/>
      </c>
      <c r="P3881" s="14" t="str">
        <f ca="1"/>
        <v>Low Cap</v>
      </c>
    </row>
    <row r="3882" spans="11:16">
      <c r="K3882" s="14" t="str">
        <v/>
      </c>
      <c r="L3882" s="14" t="str">
        <v/>
      </c>
      <c r="O3882" s="14" t="str">
        <v/>
      </c>
      <c r="P3882" s="14" t="str">
        <f ca="1"/>
        <v>Low Cap</v>
      </c>
    </row>
    <row r="3883" spans="11:16">
      <c r="K3883" s="14" t="str">
        <v/>
      </c>
      <c r="L3883" s="14" t="str">
        <v/>
      </c>
      <c r="O3883" s="14" t="str">
        <v/>
      </c>
      <c r="P3883" s="14" t="str">
        <f ca="1"/>
        <v>Low Cap</v>
      </c>
    </row>
    <row r="3884" spans="11:16">
      <c r="K3884" s="14" t="str">
        <v/>
      </c>
      <c r="L3884" s="14" t="str">
        <v/>
      </c>
      <c r="O3884" s="14" t="str">
        <v/>
      </c>
      <c r="P3884" s="14" t="str">
        <f ca="1"/>
        <v>Low Cap</v>
      </c>
    </row>
    <row r="3885" spans="11:16">
      <c r="K3885" s="14" t="str">
        <v/>
      </c>
      <c r="L3885" s="14" t="str">
        <v/>
      </c>
      <c r="O3885" s="14" t="str">
        <v/>
      </c>
      <c r="P3885" s="14" t="str">
        <f ca="1"/>
        <v>Low Cap</v>
      </c>
    </row>
    <row r="3886" spans="11:16">
      <c r="K3886" s="14" t="str">
        <v/>
      </c>
      <c r="L3886" s="14" t="str">
        <v/>
      </c>
      <c r="O3886" s="14" t="str">
        <v/>
      </c>
      <c r="P3886" s="14" t="str">
        <f ca="1"/>
        <v>Low Cap</v>
      </c>
    </row>
    <row r="3887" spans="11:16">
      <c r="K3887" s="14" t="str">
        <v/>
      </c>
      <c r="L3887" s="14" t="str">
        <v/>
      </c>
      <c r="O3887" s="14" t="str">
        <v/>
      </c>
      <c r="P3887" s="14" t="str">
        <f ca="1"/>
        <v>Low Cap</v>
      </c>
    </row>
    <row r="3888" spans="11:16">
      <c r="K3888" s="14" t="str">
        <v/>
      </c>
      <c r="L3888" s="14" t="str">
        <v/>
      </c>
      <c r="O3888" s="14" t="str">
        <v/>
      </c>
      <c r="P3888" s="14" t="str">
        <f ca="1"/>
        <v>Low Cap</v>
      </c>
    </row>
    <row r="3889" spans="11:16">
      <c r="K3889" s="14" t="str">
        <v/>
      </c>
      <c r="L3889" s="14" t="str">
        <v/>
      </c>
      <c r="O3889" s="14" t="str">
        <v/>
      </c>
      <c r="P3889" s="14" t="str">
        <f ca="1"/>
        <v>Low Cap</v>
      </c>
    </row>
    <row r="3890" spans="11:16">
      <c r="K3890" s="14" t="str">
        <v/>
      </c>
      <c r="L3890" s="14" t="str">
        <v/>
      </c>
      <c r="O3890" s="14" t="str">
        <v/>
      </c>
      <c r="P3890" s="14" t="str">
        <f ca="1"/>
        <v>Low Cap</v>
      </c>
    </row>
    <row r="3891" spans="11:16">
      <c r="K3891" s="14" t="str">
        <v/>
      </c>
      <c r="L3891" s="14" t="str">
        <v/>
      </c>
      <c r="O3891" s="14" t="str">
        <v/>
      </c>
      <c r="P3891" s="14" t="str">
        <f ca="1"/>
        <v>Low Cap</v>
      </c>
    </row>
    <row r="3892" spans="11:16">
      <c r="K3892" s="14" t="str">
        <v/>
      </c>
      <c r="L3892" s="14" t="str">
        <v/>
      </c>
      <c r="O3892" s="14" t="str">
        <v/>
      </c>
      <c r="P3892" s="14" t="str">
        <f ca="1"/>
        <v>Low Cap</v>
      </c>
    </row>
    <row r="3893" spans="11:16">
      <c r="K3893" s="14" t="str">
        <v/>
      </c>
      <c r="L3893" s="14" t="str">
        <v/>
      </c>
      <c r="O3893" s="14" t="str">
        <v/>
      </c>
      <c r="P3893" s="14" t="str">
        <f ca="1"/>
        <v>Low Cap</v>
      </c>
    </row>
    <row r="3894" spans="11:16">
      <c r="K3894" s="14" t="str">
        <v/>
      </c>
      <c r="L3894" s="14" t="str">
        <v/>
      </c>
      <c r="O3894" s="14" t="str">
        <v/>
      </c>
      <c r="P3894" s="14" t="str">
        <f ca="1"/>
        <v>Low Cap</v>
      </c>
    </row>
    <row r="3895" spans="11:16">
      <c r="K3895" s="14" t="str">
        <v/>
      </c>
      <c r="L3895" s="14" t="str">
        <v/>
      </c>
      <c r="O3895" s="14" t="str">
        <v/>
      </c>
      <c r="P3895" s="14" t="str">
        <f ca="1"/>
        <v>Low Cap</v>
      </c>
    </row>
    <row r="3896" spans="11:16">
      <c r="K3896" s="14" t="str">
        <v/>
      </c>
      <c r="L3896" s="14" t="str">
        <v/>
      </c>
      <c r="O3896" s="14" t="str">
        <v/>
      </c>
      <c r="P3896" s="14" t="str">
        <f ca="1"/>
        <v>Low Cap</v>
      </c>
    </row>
    <row r="3897" spans="11:16">
      <c r="K3897" s="14" t="str">
        <v/>
      </c>
      <c r="L3897" s="14" t="str">
        <v/>
      </c>
      <c r="O3897" s="14" t="str">
        <v/>
      </c>
      <c r="P3897" s="14" t="str">
        <f ca="1"/>
        <v>Low Cap</v>
      </c>
    </row>
    <row r="3898" spans="11:16">
      <c r="K3898" s="14" t="str">
        <v/>
      </c>
      <c r="L3898" s="14" t="str">
        <v/>
      </c>
      <c r="O3898" s="14" t="str">
        <v/>
      </c>
      <c r="P3898" s="14" t="str">
        <f ca="1"/>
        <v>Low Cap</v>
      </c>
    </row>
    <row r="3899" spans="11:16">
      <c r="K3899" s="14" t="str">
        <v/>
      </c>
      <c r="L3899" s="14" t="str">
        <v/>
      </c>
      <c r="O3899" s="14" t="str">
        <v/>
      </c>
      <c r="P3899" s="14" t="str">
        <f ca="1"/>
        <v>Low Cap</v>
      </c>
    </row>
    <row r="3900" spans="11:16">
      <c r="K3900" s="14" t="str">
        <v/>
      </c>
      <c r="L3900" s="14" t="str">
        <v/>
      </c>
      <c r="O3900" s="14" t="str">
        <v/>
      </c>
      <c r="P3900" s="14" t="str">
        <f ca="1"/>
        <v>Low Cap</v>
      </c>
    </row>
    <row r="3901" spans="11:16">
      <c r="K3901" s="14" t="str">
        <v/>
      </c>
      <c r="L3901" s="14" t="str">
        <v/>
      </c>
      <c r="O3901" s="14" t="str">
        <v/>
      </c>
      <c r="P3901" s="14" t="str">
        <f ca="1"/>
        <v>Low Cap</v>
      </c>
    </row>
    <row r="3902" spans="11:16">
      <c r="K3902" s="14" t="str">
        <v/>
      </c>
      <c r="L3902" s="14" t="str">
        <v/>
      </c>
      <c r="O3902" s="14" t="str">
        <v/>
      </c>
      <c r="P3902" s="14" t="str">
        <f ca="1"/>
        <v>Low Cap</v>
      </c>
    </row>
    <row r="3903" spans="11:16">
      <c r="K3903" s="14" t="str">
        <v/>
      </c>
      <c r="L3903" s="14" t="str">
        <v/>
      </c>
      <c r="O3903" s="14" t="str">
        <v/>
      </c>
      <c r="P3903" s="14" t="str">
        <f ca="1"/>
        <v>Low Cap</v>
      </c>
    </row>
    <row r="3904" spans="11:16">
      <c r="K3904" s="14" t="str">
        <v/>
      </c>
      <c r="L3904" s="14" t="str">
        <v/>
      </c>
      <c r="O3904" s="14" t="str">
        <v/>
      </c>
      <c r="P3904" s="14" t="str">
        <f ca="1"/>
        <v>Low Cap</v>
      </c>
    </row>
    <row r="3905" spans="11:16">
      <c r="K3905" s="14" t="str">
        <v/>
      </c>
      <c r="L3905" s="14" t="str">
        <v/>
      </c>
      <c r="O3905" s="14" t="str">
        <v/>
      </c>
      <c r="P3905" s="14" t="str">
        <f ca="1"/>
        <v>Low Cap</v>
      </c>
    </row>
    <row r="3906" spans="11:16">
      <c r="K3906" s="14" t="str">
        <v/>
      </c>
      <c r="L3906" s="14" t="str">
        <v/>
      </c>
      <c r="O3906" s="14" t="str">
        <v/>
      </c>
      <c r="P3906" s="14" t="str">
        <f ca="1"/>
        <v>Low Cap</v>
      </c>
    </row>
    <row r="3907" spans="11:16">
      <c r="K3907" s="14" t="str">
        <v/>
      </c>
      <c r="L3907" s="14" t="str">
        <v/>
      </c>
      <c r="O3907" s="14" t="str">
        <v/>
      </c>
      <c r="P3907" s="14" t="str">
        <f ca="1"/>
        <v>Low Cap</v>
      </c>
    </row>
    <row r="3908" spans="11:16">
      <c r="K3908" s="14" t="str">
        <v/>
      </c>
      <c r="L3908" s="14" t="str">
        <v/>
      </c>
      <c r="O3908" s="14" t="str">
        <v/>
      </c>
      <c r="P3908" s="14" t="str">
        <f ca="1"/>
        <v>Low Cap</v>
      </c>
    </row>
    <row r="3909" spans="11:16">
      <c r="K3909" s="14" t="str">
        <v/>
      </c>
      <c r="L3909" s="14" t="str">
        <v/>
      </c>
      <c r="O3909" s="14" t="str">
        <v/>
      </c>
      <c r="P3909" s="14" t="str">
        <f ca="1"/>
        <v>Low Cap</v>
      </c>
    </row>
    <row r="3910" spans="11:16">
      <c r="K3910" s="14" t="str">
        <v/>
      </c>
      <c r="L3910" s="14" t="str">
        <v/>
      </c>
      <c r="O3910" s="14" t="str">
        <v/>
      </c>
      <c r="P3910" s="14" t="str">
        <f ca="1"/>
        <v>Low Cap</v>
      </c>
    </row>
    <row r="3911" spans="11:16">
      <c r="K3911" s="14" t="str">
        <v/>
      </c>
      <c r="L3911" s="14" t="str">
        <v/>
      </c>
      <c r="O3911" s="14" t="str">
        <v/>
      </c>
      <c r="P3911" s="14" t="str">
        <f ca="1"/>
        <v>Low Cap</v>
      </c>
    </row>
    <row r="3912" spans="11:16">
      <c r="K3912" s="14" t="str">
        <v/>
      </c>
      <c r="L3912" s="14" t="str">
        <v/>
      </c>
      <c r="O3912" s="14" t="str">
        <v/>
      </c>
      <c r="P3912" s="14" t="str">
        <f ca="1"/>
        <v>Low Cap</v>
      </c>
    </row>
    <row r="3913" spans="11:16">
      <c r="K3913" s="14" t="str">
        <v/>
      </c>
      <c r="L3913" s="14" t="str">
        <v/>
      </c>
      <c r="O3913" s="14" t="str">
        <v/>
      </c>
      <c r="P3913" s="14" t="str">
        <f ca="1"/>
        <v>Low Cap</v>
      </c>
    </row>
    <row r="3914" spans="11:16">
      <c r="K3914" s="14" t="str">
        <v/>
      </c>
      <c r="L3914" s="14" t="str">
        <v/>
      </c>
      <c r="O3914" s="14" t="str">
        <v/>
      </c>
      <c r="P3914" s="14" t="str">
        <f ca="1"/>
        <v>Low Cap</v>
      </c>
    </row>
    <row r="3915" spans="11:16">
      <c r="K3915" s="14" t="str">
        <v/>
      </c>
      <c r="L3915" s="14" t="str">
        <v/>
      </c>
      <c r="O3915" s="14" t="str">
        <v/>
      </c>
      <c r="P3915" s="14" t="str">
        <f ca="1"/>
        <v>Low Cap</v>
      </c>
    </row>
    <row r="3916" spans="11:16">
      <c r="K3916" s="14" t="str">
        <v/>
      </c>
      <c r="L3916" s="14" t="str">
        <v/>
      </c>
      <c r="O3916" s="14" t="str">
        <v/>
      </c>
      <c r="P3916" s="14" t="str">
        <f ca="1"/>
        <v>Low Cap</v>
      </c>
    </row>
    <row r="3917" spans="11:16">
      <c r="K3917" s="14" t="str">
        <v/>
      </c>
      <c r="L3917" s="14" t="str">
        <v/>
      </c>
      <c r="O3917" s="14" t="str">
        <v/>
      </c>
      <c r="P3917" s="14" t="str">
        <f ca="1"/>
        <v>Low Cap</v>
      </c>
    </row>
    <row r="3918" spans="11:16">
      <c r="K3918" s="14" t="str">
        <v/>
      </c>
      <c r="L3918" s="14" t="str">
        <v/>
      </c>
      <c r="O3918" s="14" t="str">
        <v/>
      </c>
      <c r="P3918" s="14" t="str">
        <f ca="1"/>
        <v>Low Cap</v>
      </c>
    </row>
    <row r="3919" spans="11:16">
      <c r="K3919" s="14" t="str">
        <v/>
      </c>
      <c r="L3919" s="14" t="str">
        <v/>
      </c>
      <c r="O3919" s="14" t="str">
        <v/>
      </c>
      <c r="P3919" s="14" t="str">
        <f ca="1"/>
        <v>Low Cap</v>
      </c>
    </row>
    <row r="3920" spans="11:16">
      <c r="K3920" s="14" t="str">
        <v/>
      </c>
      <c r="L3920" s="14" t="str">
        <v/>
      </c>
      <c r="O3920" s="14" t="str">
        <v/>
      </c>
      <c r="P3920" s="14" t="str">
        <f ca="1"/>
        <v>Low Cap</v>
      </c>
    </row>
    <row r="3921" spans="11:16">
      <c r="K3921" s="14" t="str">
        <v/>
      </c>
      <c r="L3921" s="14" t="str">
        <v/>
      </c>
      <c r="O3921" s="14" t="str">
        <v/>
      </c>
      <c r="P3921" s="14" t="str">
        <f ca="1"/>
        <v>Low Cap</v>
      </c>
    </row>
    <row r="3922" spans="11:16">
      <c r="K3922" s="14" t="str">
        <v/>
      </c>
      <c r="L3922" s="14" t="str">
        <v/>
      </c>
      <c r="O3922" s="14" t="str">
        <v/>
      </c>
      <c r="P3922" s="14" t="str">
        <f ca="1"/>
        <v>Low Cap</v>
      </c>
    </row>
    <row r="3923" spans="11:16">
      <c r="K3923" s="14" t="str">
        <v/>
      </c>
      <c r="L3923" s="14" t="str">
        <v/>
      </c>
      <c r="O3923" s="14" t="str">
        <v/>
      </c>
      <c r="P3923" s="14" t="str">
        <f ca="1"/>
        <v>Low Cap</v>
      </c>
    </row>
    <row r="3924" spans="11:16">
      <c r="K3924" s="14" t="str">
        <v/>
      </c>
      <c r="L3924" s="14" t="str">
        <v/>
      </c>
      <c r="O3924" s="14" t="str">
        <v/>
      </c>
      <c r="P3924" s="14" t="str">
        <f ca="1"/>
        <v>Low Cap</v>
      </c>
    </row>
    <row r="3925" spans="11:16">
      <c r="K3925" s="14" t="str">
        <v/>
      </c>
      <c r="L3925" s="14" t="str">
        <v/>
      </c>
      <c r="O3925" s="14" t="str">
        <v/>
      </c>
      <c r="P3925" s="14" t="str">
        <f ca="1"/>
        <v>Low Cap</v>
      </c>
    </row>
    <row r="3926" spans="11:16">
      <c r="K3926" s="14" t="str">
        <v/>
      </c>
      <c r="L3926" s="14" t="str">
        <v/>
      </c>
      <c r="O3926" s="14" t="str">
        <v/>
      </c>
      <c r="P3926" s="14" t="str">
        <f ca="1"/>
        <v>Low Cap</v>
      </c>
    </row>
    <row r="3927" spans="11:16">
      <c r="K3927" s="14" t="str">
        <v/>
      </c>
      <c r="L3927" s="14" t="str">
        <v/>
      </c>
      <c r="O3927" s="14" t="str">
        <v/>
      </c>
      <c r="P3927" s="14" t="str">
        <f ca="1"/>
        <v>Low Cap</v>
      </c>
    </row>
    <row r="3928" spans="11:16">
      <c r="K3928" s="14" t="str">
        <v/>
      </c>
      <c r="L3928" s="14" t="str">
        <v/>
      </c>
      <c r="O3928" s="14" t="str">
        <v/>
      </c>
      <c r="P3928" s="14" t="str">
        <f ca="1"/>
        <v>Low Cap</v>
      </c>
    </row>
    <row r="3929" spans="11:16">
      <c r="K3929" s="14" t="str">
        <v/>
      </c>
      <c r="L3929" s="14" t="str">
        <v/>
      </c>
      <c r="O3929" s="14" t="str">
        <v/>
      </c>
      <c r="P3929" s="14" t="str">
        <f ca="1"/>
        <v>Low Cap</v>
      </c>
    </row>
    <row r="3930" spans="11:16">
      <c r="K3930" s="14" t="str">
        <v/>
      </c>
      <c r="L3930" s="14" t="str">
        <v/>
      </c>
      <c r="O3930" s="14" t="str">
        <v/>
      </c>
      <c r="P3930" s="14" t="str">
        <f ca="1"/>
        <v>Low Cap</v>
      </c>
    </row>
    <row r="3931" spans="11:16">
      <c r="K3931" s="14" t="str">
        <v/>
      </c>
      <c r="L3931" s="14" t="str">
        <v/>
      </c>
      <c r="O3931" s="14" t="str">
        <v/>
      </c>
      <c r="P3931" s="14" t="str">
        <f ca="1"/>
        <v>Low Cap</v>
      </c>
    </row>
    <row r="3932" spans="11:16">
      <c r="K3932" s="14" t="str">
        <v/>
      </c>
      <c r="L3932" s="14" t="str">
        <v/>
      </c>
      <c r="O3932" s="14" t="str">
        <v/>
      </c>
      <c r="P3932" s="14" t="str">
        <f ca="1"/>
        <v>Low Cap</v>
      </c>
    </row>
    <row r="3933" spans="11:16">
      <c r="K3933" s="14" t="str">
        <v/>
      </c>
      <c r="L3933" s="14" t="str">
        <v/>
      </c>
      <c r="O3933" s="14" t="str">
        <v/>
      </c>
      <c r="P3933" s="14" t="str">
        <f ca="1"/>
        <v>Low Cap</v>
      </c>
    </row>
    <row r="3934" spans="11:16">
      <c r="K3934" s="14" t="str">
        <v/>
      </c>
      <c r="L3934" s="14" t="str">
        <v/>
      </c>
      <c r="O3934" s="14" t="str">
        <v/>
      </c>
      <c r="P3934" s="14" t="str">
        <f ca="1"/>
        <v>Low Cap</v>
      </c>
    </row>
    <row r="3935" spans="11:16">
      <c r="K3935" s="14" t="str">
        <v/>
      </c>
      <c r="L3935" s="14" t="str">
        <v/>
      </c>
      <c r="O3935" s="14" t="str">
        <v/>
      </c>
      <c r="P3935" s="14" t="str">
        <f ca="1"/>
        <v>Low Cap</v>
      </c>
    </row>
    <row r="3936" spans="11:16">
      <c r="K3936" s="14" t="str">
        <v/>
      </c>
      <c r="L3936" s="14" t="str">
        <v/>
      </c>
      <c r="O3936" s="14" t="str">
        <v/>
      </c>
      <c r="P3936" s="14" t="str">
        <f ca="1"/>
        <v>Low Cap</v>
      </c>
    </row>
    <row r="3937" spans="11:16">
      <c r="K3937" s="14" t="str">
        <v/>
      </c>
      <c r="L3937" s="14" t="str">
        <v/>
      </c>
      <c r="O3937" s="14" t="str">
        <v/>
      </c>
      <c r="P3937" s="14" t="str">
        <f ca="1"/>
        <v>Low Cap</v>
      </c>
    </row>
    <row r="3938" spans="11:16">
      <c r="K3938" s="14" t="str">
        <v/>
      </c>
      <c r="L3938" s="14" t="str">
        <v/>
      </c>
      <c r="O3938" s="14" t="str">
        <v/>
      </c>
      <c r="P3938" s="14" t="str">
        <f ca="1"/>
        <v>Low Cap</v>
      </c>
    </row>
    <row r="3939" spans="11:16">
      <c r="K3939" s="14" t="str">
        <v/>
      </c>
      <c r="L3939" s="14" t="str">
        <v/>
      </c>
      <c r="O3939" s="14" t="str">
        <v/>
      </c>
      <c r="P3939" s="14" t="str">
        <f ca="1"/>
        <v>Low Cap</v>
      </c>
    </row>
    <row r="3940" spans="11:16">
      <c r="K3940" s="14" t="str">
        <v/>
      </c>
      <c r="L3940" s="14" t="str">
        <v/>
      </c>
      <c r="O3940" s="14" t="str">
        <v/>
      </c>
      <c r="P3940" s="14" t="str">
        <f ca="1"/>
        <v>Low Cap</v>
      </c>
    </row>
    <row r="3941" spans="11:16">
      <c r="K3941" s="14" t="str">
        <v/>
      </c>
      <c r="L3941" s="14" t="str">
        <v/>
      </c>
      <c r="O3941" s="14" t="str">
        <v/>
      </c>
      <c r="P3941" s="14" t="str">
        <f ca="1"/>
        <v>Low Cap</v>
      </c>
    </row>
    <row r="3942" spans="11:16">
      <c r="K3942" s="14" t="str">
        <v/>
      </c>
      <c r="L3942" s="14" t="str">
        <v/>
      </c>
      <c r="O3942" s="14" t="str">
        <v/>
      </c>
      <c r="P3942" s="14" t="str">
        <f ca="1"/>
        <v>Low Cap</v>
      </c>
    </row>
    <row r="3943" spans="11:16">
      <c r="K3943" s="14" t="str">
        <v/>
      </c>
      <c r="L3943" s="14" t="str">
        <v/>
      </c>
      <c r="O3943" s="14" t="str">
        <v/>
      </c>
      <c r="P3943" s="14" t="str">
        <f ca="1"/>
        <v>Low Cap</v>
      </c>
    </row>
    <row r="3944" spans="11:16">
      <c r="K3944" s="14" t="str">
        <v/>
      </c>
      <c r="L3944" s="14" t="str">
        <v/>
      </c>
      <c r="O3944" s="14" t="str">
        <v/>
      </c>
      <c r="P3944" s="14" t="str">
        <f ca="1"/>
        <v>Low Cap</v>
      </c>
    </row>
    <row r="3945" spans="11:16">
      <c r="K3945" s="14" t="str">
        <v/>
      </c>
      <c r="L3945" s="14" t="str">
        <v/>
      </c>
      <c r="O3945" s="14" t="str">
        <v/>
      </c>
      <c r="P3945" s="14" t="str">
        <f ca="1"/>
        <v>Low Cap</v>
      </c>
    </row>
    <row r="3946" spans="11:16">
      <c r="K3946" s="14" t="str">
        <v/>
      </c>
      <c r="L3946" s="14" t="str">
        <v/>
      </c>
      <c r="O3946" s="14" t="str">
        <v/>
      </c>
      <c r="P3946" s="14" t="str">
        <f ca="1"/>
        <v>Low Cap</v>
      </c>
    </row>
    <row r="3947" spans="11:16">
      <c r="K3947" s="14" t="str">
        <v/>
      </c>
      <c r="L3947" s="14" t="str">
        <v/>
      </c>
      <c r="O3947" s="14" t="str">
        <v/>
      </c>
      <c r="P3947" s="14" t="str">
        <f ca="1"/>
        <v>Low Cap</v>
      </c>
    </row>
    <row r="3948" spans="11:16">
      <c r="K3948" s="14" t="str">
        <v/>
      </c>
      <c r="L3948" s="14" t="str">
        <v/>
      </c>
      <c r="O3948" s="14" t="str">
        <v/>
      </c>
      <c r="P3948" s="14" t="str">
        <f ca="1"/>
        <v>Low Cap</v>
      </c>
    </row>
    <row r="3949" spans="11:16">
      <c r="K3949" s="14" t="str">
        <v/>
      </c>
      <c r="L3949" s="14" t="str">
        <v/>
      </c>
      <c r="O3949" s="14" t="str">
        <v/>
      </c>
      <c r="P3949" s="14" t="str">
        <f ca="1"/>
        <v>Low Cap</v>
      </c>
    </row>
    <row r="3950" spans="11:16">
      <c r="K3950" s="14" t="str">
        <v/>
      </c>
      <c r="L3950" s="14" t="str">
        <v/>
      </c>
      <c r="O3950" s="14" t="str">
        <v/>
      </c>
      <c r="P3950" s="14" t="str">
        <f ca="1"/>
        <v>Low Cap</v>
      </c>
    </row>
    <row r="3951" spans="11:16">
      <c r="K3951" s="14" t="str">
        <v/>
      </c>
      <c r="L3951" s="14" t="str">
        <v/>
      </c>
      <c r="O3951" s="14" t="str">
        <v/>
      </c>
      <c r="P3951" s="14" t="str">
        <f ca="1"/>
        <v>Low Cap</v>
      </c>
    </row>
    <row r="3952" spans="11:16">
      <c r="K3952" s="14" t="str">
        <v/>
      </c>
      <c r="L3952" s="14" t="str">
        <v/>
      </c>
      <c r="O3952" s="14" t="str">
        <v/>
      </c>
      <c r="P3952" s="14" t="str">
        <f ca="1"/>
        <v>Low Cap</v>
      </c>
    </row>
    <row r="3953" spans="11:16">
      <c r="K3953" s="14" t="str">
        <v/>
      </c>
      <c r="L3953" s="14" t="str">
        <v/>
      </c>
      <c r="O3953" s="14" t="str">
        <v/>
      </c>
      <c r="P3953" s="14" t="str">
        <f ca="1"/>
        <v>Low Cap</v>
      </c>
    </row>
    <row r="3954" spans="11:16">
      <c r="K3954" s="14" t="str">
        <v/>
      </c>
      <c r="L3954" s="14" t="str">
        <v/>
      </c>
      <c r="O3954" s="14" t="str">
        <v/>
      </c>
      <c r="P3954" s="14" t="str">
        <f ca="1"/>
        <v>Low Cap</v>
      </c>
    </row>
    <row r="3955" spans="11:16">
      <c r="K3955" s="14" t="str">
        <v/>
      </c>
      <c r="L3955" s="14" t="str">
        <v/>
      </c>
      <c r="O3955" s="14" t="str">
        <v/>
      </c>
      <c r="P3955" s="14" t="str">
        <f ca="1"/>
        <v>Low Cap</v>
      </c>
    </row>
    <row r="3956" spans="11:16">
      <c r="K3956" s="14" t="str">
        <v/>
      </c>
      <c r="L3956" s="14" t="str">
        <v/>
      </c>
      <c r="O3956" s="14" t="str">
        <v/>
      </c>
      <c r="P3956" s="14" t="str">
        <f ca="1"/>
        <v>Low Cap</v>
      </c>
    </row>
    <row r="3957" spans="11:16">
      <c r="K3957" s="14" t="str">
        <v/>
      </c>
      <c r="L3957" s="14" t="str">
        <v/>
      </c>
      <c r="O3957" s="14" t="str">
        <v/>
      </c>
      <c r="P3957" s="14" t="str">
        <f ca="1"/>
        <v>Low Cap</v>
      </c>
    </row>
    <row r="3958" spans="11:16">
      <c r="K3958" s="14" t="str">
        <v/>
      </c>
      <c r="L3958" s="14" t="str">
        <v/>
      </c>
      <c r="O3958" s="14" t="str">
        <v/>
      </c>
      <c r="P3958" s="14" t="str">
        <f ca="1"/>
        <v>Low Cap</v>
      </c>
    </row>
    <row r="3959" spans="11:16">
      <c r="K3959" s="14" t="str">
        <v/>
      </c>
      <c r="L3959" s="14" t="str">
        <v/>
      </c>
      <c r="O3959" s="14" t="str">
        <v/>
      </c>
      <c r="P3959" s="14" t="str">
        <f ca="1"/>
        <v>Low Cap</v>
      </c>
    </row>
    <row r="3960" spans="11:16">
      <c r="K3960" s="14" t="str">
        <v/>
      </c>
      <c r="L3960" s="14" t="str">
        <v/>
      </c>
      <c r="O3960" s="14" t="str">
        <v/>
      </c>
      <c r="P3960" s="14" t="str">
        <f ca="1"/>
        <v>Low Cap</v>
      </c>
    </row>
    <row r="3961" spans="11:16">
      <c r="K3961" s="14" t="str">
        <v/>
      </c>
      <c r="L3961" s="14" t="str">
        <v/>
      </c>
      <c r="O3961" s="14" t="str">
        <v/>
      </c>
      <c r="P3961" s="14" t="str">
        <f ca="1"/>
        <v>Low Cap</v>
      </c>
    </row>
    <row r="3962" spans="11:16">
      <c r="K3962" s="14" t="str">
        <v/>
      </c>
      <c r="L3962" s="14" t="str">
        <v/>
      </c>
      <c r="O3962" s="14" t="str">
        <v/>
      </c>
      <c r="P3962" s="14" t="str">
        <f ca="1"/>
        <v>Low Cap</v>
      </c>
    </row>
    <row r="3963" spans="11:16">
      <c r="K3963" s="14" t="str">
        <v/>
      </c>
      <c r="L3963" s="14" t="str">
        <v/>
      </c>
      <c r="O3963" s="14" t="str">
        <v/>
      </c>
      <c r="P3963" s="14" t="str">
        <f ca="1"/>
        <v>Low Cap</v>
      </c>
    </row>
    <row r="3964" spans="11:16">
      <c r="K3964" s="14" t="str">
        <v/>
      </c>
      <c r="L3964" s="14" t="str">
        <v/>
      </c>
      <c r="O3964" s="14" t="str">
        <v/>
      </c>
      <c r="P3964" s="14" t="str">
        <f ca="1"/>
        <v>Low Cap</v>
      </c>
    </row>
    <row r="3965" spans="11:16">
      <c r="K3965" s="14" t="str">
        <v/>
      </c>
      <c r="L3965" s="14" t="str">
        <v/>
      </c>
      <c r="O3965" s="14" t="str">
        <v/>
      </c>
      <c r="P3965" s="14" t="str">
        <f ca="1"/>
        <v>Low Cap</v>
      </c>
    </row>
    <row r="3966" spans="11:16">
      <c r="K3966" s="14" t="str">
        <v/>
      </c>
      <c r="L3966" s="14" t="str">
        <v/>
      </c>
      <c r="O3966" s="14" t="str">
        <v/>
      </c>
      <c r="P3966" s="14" t="str">
        <f ca="1"/>
        <v>Low Cap</v>
      </c>
    </row>
    <row r="3967" spans="11:16">
      <c r="K3967" s="14" t="str">
        <v/>
      </c>
      <c r="L3967" s="14" t="str">
        <v/>
      </c>
      <c r="O3967" s="14" t="str">
        <v/>
      </c>
      <c r="P3967" s="14" t="str">
        <f ca="1"/>
        <v>Low Cap</v>
      </c>
    </row>
    <row r="3968" spans="11:16">
      <c r="K3968" s="14" t="str">
        <v/>
      </c>
      <c r="L3968" s="14" t="str">
        <v/>
      </c>
      <c r="O3968" s="14" t="str">
        <v/>
      </c>
      <c r="P3968" s="14" t="str">
        <f ca="1"/>
        <v>Low Cap</v>
      </c>
    </row>
    <row r="3969" spans="11:16">
      <c r="K3969" s="14" t="str">
        <v/>
      </c>
      <c r="L3969" s="14" t="str">
        <v/>
      </c>
      <c r="O3969" s="14" t="str">
        <v/>
      </c>
      <c r="P3969" s="14" t="str">
        <f ca="1"/>
        <v>Low Cap</v>
      </c>
    </row>
    <row r="3970" spans="11:16">
      <c r="K3970" s="14" t="str">
        <v/>
      </c>
      <c r="L3970" s="14" t="str">
        <v/>
      </c>
      <c r="O3970" s="14" t="str">
        <v/>
      </c>
      <c r="P3970" s="14" t="str">
        <f ca="1"/>
        <v>Low Cap</v>
      </c>
    </row>
    <row r="3971" spans="11:16">
      <c r="K3971" s="14" t="str">
        <v/>
      </c>
      <c r="L3971" s="14" t="str">
        <v/>
      </c>
      <c r="O3971" s="14" t="str">
        <v/>
      </c>
      <c r="P3971" s="14" t="str">
        <f ca="1"/>
        <v>Low Cap</v>
      </c>
    </row>
    <row r="3972" spans="11:16">
      <c r="K3972" s="14" t="str">
        <v/>
      </c>
      <c r="L3972" s="14" t="str">
        <v/>
      </c>
      <c r="O3972" s="14" t="str">
        <v/>
      </c>
      <c r="P3972" s="14" t="str">
        <f ca="1"/>
        <v>Low Cap</v>
      </c>
    </row>
    <row r="3973" spans="11:16">
      <c r="K3973" s="14" t="str">
        <v/>
      </c>
      <c r="L3973" s="14" t="str">
        <v/>
      </c>
      <c r="O3973" s="14" t="str">
        <v/>
      </c>
      <c r="P3973" s="14" t="str">
        <f ca="1"/>
        <v>Low Cap</v>
      </c>
    </row>
    <row r="3974" spans="11:16">
      <c r="K3974" s="14" t="str">
        <v/>
      </c>
      <c r="L3974" s="14" t="str">
        <v/>
      </c>
      <c r="O3974" s="14" t="str">
        <v/>
      </c>
      <c r="P3974" s="14" t="str">
        <f ca="1"/>
        <v>Low Cap</v>
      </c>
    </row>
    <row r="3975" spans="11:16">
      <c r="K3975" s="14" t="str">
        <v/>
      </c>
      <c r="L3975" s="14" t="str">
        <v/>
      </c>
      <c r="O3975" s="14" t="str">
        <v/>
      </c>
      <c r="P3975" s="14" t="str">
        <f ca="1"/>
        <v>Low Cap</v>
      </c>
    </row>
    <row r="3976" spans="11:16">
      <c r="K3976" s="14" t="str">
        <v/>
      </c>
      <c r="L3976" s="14" t="str">
        <v/>
      </c>
      <c r="O3976" s="14" t="str">
        <v/>
      </c>
      <c r="P3976" s="14" t="str">
        <f ca="1"/>
        <v>Low Cap</v>
      </c>
    </row>
    <row r="3977" spans="11:16">
      <c r="K3977" s="14" t="str">
        <v/>
      </c>
      <c r="L3977" s="14" t="str">
        <v/>
      </c>
      <c r="O3977" s="14" t="str">
        <v/>
      </c>
      <c r="P3977" s="14" t="str">
        <f ca="1"/>
        <v>Low Cap</v>
      </c>
    </row>
    <row r="3978" spans="11:16">
      <c r="K3978" s="14" t="str">
        <v/>
      </c>
      <c r="L3978" s="14" t="str">
        <v/>
      </c>
      <c r="O3978" s="14" t="str">
        <v/>
      </c>
      <c r="P3978" s="14" t="str">
        <f ca="1"/>
        <v>Low Cap</v>
      </c>
    </row>
    <row r="3979" spans="11:16">
      <c r="K3979" s="14" t="str">
        <v/>
      </c>
      <c r="L3979" s="14" t="str">
        <v/>
      </c>
      <c r="O3979" s="14" t="str">
        <v/>
      </c>
      <c r="P3979" s="14" t="str">
        <f ca="1"/>
        <v>Low Cap</v>
      </c>
    </row>
    <row r="3980" spans="11:16">
      <c r="K3980" s="14" t="str">
        <v/>
      </c>
      <c r="L3980" s="14" t="str">
        <v/>
      </c>
      <c r="O3980" s="14" t="str">
        <v/>
      </c>
      <c r="P3980" s="14" t="str">
        <f ca="1"/>
        <v>Low Cap</v>
      </c>
    </row>
    <row r="3981" spans="11:16">
      <c r="K3981" s="14" t="str">
        <v/>
      </c>
      <c r="L3981" s="14" t="str">
        <v/>
      </c>
      <c r="O3981" s="14" t="str">
        <v/>
      </c>
      <c r="P3981" s="14" t="str">
        <f ca="1"/>
        <v>Low Cap</v>
      </c>
    </row>
    <row r="3982" spans="11:16">
      <c r="K3982" s="14" t="str">
        <v/>
      </c>
      <c r="L3982" s="14" t="str">
        <v/>
      </c>
      <c r="O3982" s="14" t="str">
        <v/>
      </c>
      <c r="P3982" s="14" t="str">
        <f ca="1"/>
        <v>Low Cap</v>
      </c>
    </row>
    <row r="3983" spans="11:16">
      <c r="K3983" s="14" t="str">
        <v/>
      </c>
      <c r="L3983" s="14" t="str">
        <v/>
      </c>
      <c r="O3983" s="14" t="str">
        <v/>
      </c>
      <c r="P3983" s="14" t="str">
        <f ca="1"/>
        <v>Low Cap</v>
      </c>
    </row>
    <row r="3984" spans="11:16">
      <c r="K3984" s="14" t="str">
        <v/>
      </c>
      <c r="L3984" s="14" t="str">
        <v/>
      </c>
      <c r="O3984" s="14" t="str">
        <v/>
      </c>
      <c r="P3984" s="14" t="str">
        <f ca="1"/>
        <v>Low Cap</v>
      </c>
    </row>
    <row r="3985" spans="11:16">
      <c r="K3985" s="14" t="str">
        <v/>
      </c>
      <c r="L3985" s="14" t="str">
        <v/>
      </c>
      <c r="O3985" s="14" t="str">
        <v/>
      </c>
      <c r="P3985" s="14" t="str">
        <f ca="1"/>
        <v>Low Cap</v>
      </c>
    </row>
    <row r="3986" spans="11:16">
      <c r="K3986" s="14" t="str">
        <v/>
      </c>
      <c r="L3986" s="14" t="str">
        <v/>
      </c>
      <c r="O3986" s="14" t="str">
        <v/>
      </c>
      <c r="P3986" s="14" t="str">
        <f ca="1"/>
        <v>Low Cap</v>
      </c>
    </row>
    <row r="3987" spans="11:16">
      <c r="K3987" s="14" t="str">
        <v/>
      </c>
      <c r="L3987" s="14" t="str">
        <v/>
      </c>
      <c r="O3987" s="14" t="str">
        <v/>
      </c>
      <c r="P3987" s="14" t="str">
        <f ca="1"/>
        <v>Low Cap</v>
      </c>
    </row>
    <row r="3988" spans="11:16">
      <c r="K3988" s="14" t="str">
        <v/>
      </c>
      <c r="L3988" s="14" t="str">
        <v/>
      </c>
      <c r="O3988" s="14" t="str">
        <v/>
      </c>
      <c r="P3988" s="14" t="str">
        <f ca="1"/>
        <v>Low Cap</v>
      </c>
    </row>
    <row r="3989" spans="11:16">
      <c r="K3989" s="14" t="str">
        <v/>
      </c>
      <c r="L3989" s="14" t="str">
        <v/>
      </c>
      <c r="O3989" s="14" t="str">
        <v/>
      </c>
      <c r="P3989" s="14" t="str">
        <f ca="1"/>
        <v>Low Cap</v>
      </c>
    </row>
    <row r="3990" spans="11:16">
      <c r="K3990" s="14" t="str">
        <v/>
      </c>
      <c r="L3990" s="14" t="str">
        <v/>
      </c>
      <c r="O3990" s="14" t="str">
        <v/>
      </c>
      <c r="P3990" s="14" t="str">
        <f ca="1"/>
        <v>Low Cap</v>
      </c>
    </row>
    <row r="3991" spans="11:16">
      <c r="K3991" s="14" t="str">
        <v/>
      </c>
      <c r="L3991" s="14" t="str">
        <v/>
      </c>
      <c r="O3991" s="14" t="str">
        <v/>
      </c>
      <c r="P3991" s="14" t="str">
        <f ca="1"/>
        <v>Low Cap</v>
      </c>
    </row>
    <row r="3992" spans="11:16">
      <c r="K3992" s="14" t="str">
        <v/>
      </c>
      <c r="L3992" s="14" t="str">
        <v/>
      </c>
      <c r="O3992" s="14" t="str">
        <v/>
      </c>
      <c r="P3992" s="14" t="str">
        <f ca="1"/>
        <v>Low Cap</v>
      </c>
    </row>
    <row r="3993" spans="11:16">
      <c r="K3993" s="14" t="str">
        <v/>
      </c>
      <c r="L3993" s="14" t="str">
        <v/>
      </c>
      <c r="O3993" s="14" t="str">
        <v/>
      </c>
      <c r="P3993" s="14" t="str">
        <f ca="1"/>
        <v>Low Cap</v>
      </c>
    </row>
    <row r="3994" spans="11:16">
      <c r="K3994" s="14" t="str">
        <v/>
      </c>
      <c r="L3994" s="14" t="str">
        <v/>
      </c>
      <c r="O3994" s="14" t="str">
        <v/>
      </c>
      <c r="P3994" s="14" t="str">
        <f ca="1"/>
        <v>Low Cap</v>
      </c>
    </row>
    <row r="3995" spans="11:16">
      <c r="K3995" s="14" t="str">
        <v/>
      </c>
      <c r="L3995" s="14" t="str">
        <v/>
      </c>
      <c r="O3995" s="14" t="str">
        <v/>
      </c>
      <c r="P3995" s="14" t="str">
        <f ca="1"/>
        <v>Low Cap</v>
      </c>
    </row>
    <row r="3996" spans="11:16">
      <c r="K3996" s="14" t="str">
        <v/>
      </c>
      <c r="L3996" s="14" t="str">
        <v/>
      </c>
      <c r="O3996" s="14" t="str">
        <v/>
      </c>
      <c r="P3996" s="14" t="str">
        <f ca="1"/>
        <v>Low Cap</v>
      </c>
    </row>
    <row r="3997" spans="11:16">
      <c r="K3997" s="14" t="str">
        <v/>
      </c>
      <c r="L3997" s="14" t="str">
        <v/>
      </c>
      <c r="O3997" s="14" t="str">
        <v/>
      </c>
      <c r="P3997" s="14" t="str">
        <f ca="1"/>
        <v>Low Cap</v>
      </c>
    </row>
    <row r="3998" spans="11:16">
      <c r="K3998" s="14" t="str">
        <v/>
      </c>
      <c r="L3998" s="14" t="str">
        <v/>
      </c>
      <c r="O3998" s="14" t="str">
        <v/>
      </c>
      <c r="P3998" s="14" t="str">
        <f ca="1"/>
        <v>Low Cap</v>
      </c>
    </row>
    <row r="3999" spans="11:16">
      <c r="K3999" s="14" t="str">
        <v/>
      </c>
      <c r="L3999" s="14" t="str">
        <v/>
      </c>
      <c r="O3999" s="14" t="str">
        <v/>
      </c>
      <c r="P3999" s="14" t="str">
        <f ca="1"/>
        <v>Low Cap</v>
      </c>
    </row>
    <row r="4000" spans="11:16">
      <c r="K4000" s="14" t="str">
        <v/>
      </c>
      <c r="L4000" s="14" t="str">
        <v/>
      </c>
      <c r="O4000" s="14" t="str">
        <v/>
      </c>
      <c r="P4000" s="14" t="str">
        <f ca="1"/>
        <v>Low Cap</v>
      </c>
    </row>
    <row r="4001" spans="11:16">
      <c r="K4001" s="14" t="str">
        <v/>
      </c>
      <c r="L4001" s="14" t="str">
        <v/>
      </c>
      <c r="O4001" s="14" t="str">
        <v/>
      </c>
      <c r="P4001" s="14" t="str">
        <f ca="1"/>
        <v>Low Cap</v>
      </c>
    </row>
    <row r="4002" spans="11:16">
      <c r="K4002" s="14" t="str">
        <v/>
      </c>
      <c r="L4002" s="14" t="str">
        <v/>
      </c>
      <c r="O4002" s="14" t="str">
        <v/>
      </c>
      <c r="P4002" s="14" t="str">
        <f ca="1"/>
        <v>Low Cap</v>
      </c>
    </row>
    <row r="4003" spans="11:16">
      <c r="K4003" s="14" t="str">
        <v/>
      </c>
      <c r="L4003" s="14" t="str">
        <v/>
      </c>
      <c r="O4003" s="14" t="str">
        <v/>
      </c>
      <c r="P4003" s="14" t="str">
        <f ca="1"/>
        <v>Low Cap</v>
      </c>
    </row>
    <row r="4004" spans="11:16">
      <c r="K4004" s="14" t="str">
        <v/>
      </c>
      <c r="L4004" s="14" t="str">
        <v/>
      </c>
      <c r="O4004" s="14" t="str">
        <v/>
      </c>
      <c r="P4004" s="14" t="str">
        <f ca="1"/>
        <v>Low Cap</v>
      </c>
    </row>
    <row r="4005" spans="11:16">
      <c r="K4005" s="14" t="str">
        <v/>
      </c>
      <c r="L4005" s="14" t="str">
        <v/>
      </c>
      <c r="O4005" s="14" t="str">
        <v/>
      </c>
      <c r="P4005" s="14" t="str">
        <f ca="1"/>
        <v>Low Cap</v>
      </c>
    </row>
    <row r="4006" spans="11:16">
      <c r="K4006" s="14" t="str">
        <v/>
      </c>
      <c r="L4006" s="14" t="str">
        <v/>
      </c>
      <c r="O4006" s="14" t="str">
        <v/>
      </c>
      <c r="P4006" s="14" t="str">
        <f ca="1"/>
        <v>Low Cap</v>
      </c>
    </row>
    <row r="4007" spans="11:16">
      <c r="K4007" s="14" t="str">
        <v/>
      </c>
      <c r="L4007" s="14" t="str">
        <v/>
      </c>
      <c r="O4007" s="14" t="str">
        <v/>
      </c>
      <c r="P4007" s="14" t="str">
        <f ca="1"/>
        <v>Low Cap</v>
      </c>
    </row>
    <row r="4008" spans="11:16">
      <c r="K4008" s="14" t="str">
        <v/>
      </c>
      <c r="L4008" s="14" t="str">
        <v/>
      </c>
      <c r="O4008" s="14" t="str">
        <v/>
      </c>
      <c r="P4008" s="14" t="str">
        <f ca="1"/>
        <v>Low Cap</v>
      </c>
    </row>
    <row r="4009" spans="11:16">
      <c r="K4009" s="14" t="str">
        <v/>
      </c>
      <c r="L4009" s="14" t="str">
        <v/>
      </c>
      <c r="O4009" s="14" t="str">
        <v/>
      </c>
      <c r="P4009" s="14" t="str">
        <f ca="1"/>
        <v>Low Cap</v>
      </c>
    </row>
    <row r="4010" spans="11:16">
      <c r="K4010" s="14" t="str">
        <v/>
      </c>
      <c r="L4010" s="14" t="str">
        <v/>
      </c>
      <c r="O4010" s="14" t="str">
        <v/>
      </c>
      <c r="P4010" s="14" t="str">
        <f ca="1"/>
        <v>Low Cap</v>
      </c>
    </row>
    <row r="4011" spans="11:16">
      <c r="K4011" s="14" t="str">
        <v/>
      </c>
      <c r="L4011" s="14" t="str">
        <v/>
      </c>
      <c r="O4011" s="14" t="str">
        <v/>
      </c>
      <c r="P4011" s="14" t="str">
        <f ca="1"/>
        <v>Low Cap</v>
      </c>
    </row>
    <row r="4012" spans="11:16">
      <c r="K4012" s="14" t="str">
        <v/>
      </c>
      <c r="L4012" s="14" t="str">
        <v/>
      </c>
      <c r="O4012" s="14" t="str">
        <v/>
      </c>
      <c r="P4012" s="14" t="str">
        <f ca="1"/>
        <v>Low Cap</v>
      </c>
    </row>
    <row r="4013" spans="11:16">
      <c r="K4013" s="14" t="str">
        <v/>
      </c>
      <c r="L4013" s="14" t="str">
        <v/>
      </c>
      <c r="O4013" s="14" t="str">
        <v/>
      </c>
      <c r="P4013" s="14" t="str">
        <f ca="1"/>
        <v>Low Cap</v>
      </c>
    </row>
    <row r="4014" spans="11:16">
      <c r="K4014" s="14" t="str">
        <v/>
      </c>
      <c r="L4014" s="14" t="str">
        <v/>
      </c>
      <c r="O4014" s="14" t="str">
        <v/>
      </c>
      <c r="P4014" s="14" t="str">
        <f ca="1"/>
        <v>Low Cap</v>
      </c>
    </row>
    <row r="4015" spans="11:16">
      <c r="K4015" s="14" t="str">
        <v/>
      </c>
      <c r="L4015" s="14" t="str">
        <v/>
      </c>
      <c r="O4015" s="14" t="str">
        <v/>
      </c>
      <c r="P4015" s="14" t="str">
        <f ca="1"/>
        <v>Low Cap</v>
      </c>
    </row>
    <row r="4016" spans="11:16">
      <c r="K4016" s="14" t="str">
        <v/>
      </c>
      <c r="L4016" s="14" t="str">
        <v/>
      </c>
      <c r="O4016" s="14" t="str">
        <v/>
      </c>
      <c r="P4016" s="14" t="str">
        <f ca="1"/>
        <v>Low Cap</v>
      </c>
    </row>
    <row r="4017" spans="11:16">
      <c r="K4017" s="14" t="str">
        <v/>
      </c>
      <c r="L4017" s="14" t="str">
        <v/>
      </c>
      <c r="O4017" s="14" t="str">
        <v/>
      </c>
      <c r="P4017" s="14" t="str">
        <f ca="1"/>
        <v>Low Cap</v>
      </c>
    </row>
    <row r="4018" spans="11:16">
      <c r="K4018" s="14" t="str">
        <v/>
      </c>
      <c r="L4018" s="14" t="str">
        <v/>
      </c>
      <c r="O4018" s="14" t="str">
        <v/>
      </c>
      <c r="P4018" s="14" t="str">
        <f ca="1"/>
        <v>Low Cap</v>
      </c>
    </row>
    <row r="4019" spans="11:16">
      <c r="K4019" s="14" t="str">
        <v/>
      </c>
      <c r="L4019" s="14" t="str">
        <v/>
      </c>
      <c r="O4019" s="14" t="str">
        <v/>
      </c>
      <c r="P4019" s="14" t="str">
        <f ca="1"/>
        <v>Low Cap</v>
      </c>
    </row>
    <row r="4020" spans="11:16">
      <c r="K4020" s="14" t="str">
        <v/>
      </c>
      <c r="L4020" s="14" t="str">
        <v/>
      </c>
      <c r="O4020" s="14" t="str">
        <v/>
      </c>
      <c r="P4020" s="14" t="str">
        <f ca="1"/>
        <v>Low Cap</v>
      </c>
    </row>
    <row r="4021" spans="11:16">
      <c r="K4021" s="14" t="str">
        <v/>
      </c>
      <c r="L4021" s="14" t="str">
        <v/>
      </c>
      <c r="O4021" s="14" t="str">
        <v/>
      </c>
      <c r="P4021" s="14" t="str">
        <f ca="1"/>
        <v>Low Cap</v>
      </c>
    </row>
    <row r="4022" spans="11:16">
      <c r="K4022" s="14" t="str">
        <v/>
      </c>
      <c r="L4022" s="14" t="str">
        <v/>
      </c>
      <c r="O4022" s="14" t="str">
        <v/>
      </c>
      <c r="P4022" s="14" t="str">
        <f ca="1"/>
        <v>Low Cap</v>
      </c>
    </row>
    <row r="4023" spans="11:16">
      <c r="K4023" s="14" t="str">
        <v/>
      </c>
      <c r="L4023" s="14" t="str">
        <v/>
      </c>
      <c r="O4023" s="14" t="str">
        <v/>
      </c>
      <c r="P4023" s="14" t="str">
        <f ca="1"/>
        <v>Low Cap</v>
      </c>
    </row>
    <row r="4024" spans="11:16">
      <c r="K4024" s="14" t="str">
        <v/>
      </c>
      <c r="L4024" s="14" t="str">
        <v/>
      </c>
      <c r="O4024" s="14" t="str">
        <v/>
      </c>
      <c r="P4024" s="14" t="str">
        <f ca="1"/>
        <v>Low Cap</v>
      </c>
    </row>
    <row r="4025" spans="11:16">
      <c r="K4025" s="14" t="str">
        <v/>
      </c>
      <c r="L4025" s="14" t="str">
        <v/>
      </c>
      <c r="O4025" s="14" t="str">
        <v/>
      </c>
      <c r="P4025" s="14" t="str">
        <f ca="1"/>
        <v>Low Cap</v>
      </c>
    </row>
    <row r="4026" spans="11:16">
      <c r="K4026" s="14" t="str">
        <v/>
      </c>
      <c r="L4026" s="14" t="str">
        <v/>
      </c>
      <c r="O4026" s="14" t="str">
        <v/>
      </c>
      <c r="P4026" s="14" t="str">
        <f ca="1"/>
        <v>Low Cap</v>
      </c>
    </row>
    <row r="4027" spans="11:16">
      <c r="K4027" s="14" t="str">
        <v/>
      </c>
      <c r="L4027" s="14" t="str">
        <v/>
      </c>
      <c r="O4027" s="14" t="str">
        <v/>
      </c>
      <c r="P4027" s="14" t="str">
        <f ca="1"/>
        <v>Low Cap</v>
      </c>
    </row>
    <row r="4028" spans="11:16">
      <c r="K4028" s="14" t="str">
        <v/>
      </c>
      <c r="L4028" s="14" t="str">
        <v/>
      </c>
      <c r="O4028" s="14" t="str">
        <v/>
      </c>
      <c r="P4028" s="14" t="str">
        <f ca="1"/>
        <v>Low Cap</v>
      </c>
    </row>
    <row r="4029" spans="11:16">
      <c r="K4029" s="14" t="str">
        <v/>
      </c>
      <c r="L4029" s="14" t="str">
        <v/>
      </c>
      <c r="O4029" s="14" t="str">
        <v/>
      </c>
      <c r="P4029" s="14" t="str">
        <f ca="1"/>
        <v>Low Cap</v>
      </c>
    </row>
    <row r="4030" spans="11:16">
      <c r="K4030" s="14" t="str">
        <v/>
      </c>
      <c r="L4030" s="14" t="str">
        <v/>
      </c>
      <c r="O4030" s="14" t="str">
        <v/>
      </c>
      <c r="P4030" s="14" t="str">
        <f ca="1"/>
        <v>Low Cap</v>
      </c>
    </row>
    <row r="4031" spans="11:16">
      <c r="K4031" s="14" t="str">
        <v/>
      </c>
      <c r="L4031" s="14" t="str">
        <v/>
      </c>
      <c r="O4031" s="14" t="str">
        <v/>
      </c>
      <c r="P4031" s="14" t="str">
        <f ca="1"/>
        <v>Low Cap</v>
      </c>
    </row>
    <row r="4032" spans="11:16">
      <c r="K4032" s="14" t="str">
        <v/>
      </c>
      <c r="L4032" s="14" t="str">
        <v/>
      </c>
      <c r="O4032" s="14" t="str">
        <v/>
      </c>
      <c r="P4032" s="14" t="str">
        <f ca="1"/>
        <v>Low Cap</v>
      </c>
    </row>
    <row r="4033" spans="11:16">
      <c r="K4033" s="14" t="str">
        <v/>
      </c>
      <c r="L4033" s="14" t="str">
        <v/>
      </c>
      <c r="O4033" s="14" t="str">
        <v/>
      </c>
      <c r="P4033" s="14" t="str">
        <f ca="1"/>
        <v>Low Cap</v>
      </c>
    </row>
    <row r="4034" spans="11:16">
      <c r="K4034" s="14" t="str">
        <v/>
      </c>
      <c r="L4034" s="14" t="str">
        <v/>
      </c>
      <c r="O4034" s="14" t="str">
        <v/>
      </c>
      <c r="P4034" s="14" t="str">
        <f ca="1"/>
        <v>Low Cap</v>
      </c>
    </row>
    <row r="4035" spans="11:16">
      <c r="K4035" s="14" t="str">
        <v/>
      </c>
      <c r="L4035" s="14" t="str">
        <v/>
      </c>
      <c r="O4035" s="14" t="str">
        <v/>
      </c>
      <c r="P4035" s="14" t="str">
        <f ca="1"/>
        <v>Low Cap</v>
      </c>
    </row>
    <row r="4036" spans="11:16">
      <c r="K4036" s="14" t="str">
        <v/>
      </c>
      <c r="L4036" s="14" t="str">
        <v/>
      </c>
      <c r="O4036" s="14" t="str">
        <v/>
      </c>
      <c r="P4036" s="14" t="str">
        <f ca="1"/>
        <v>Low Cap</v>
      </c>
    </row>
    <row r="4037" spans="11:16">
      <c r="K4037" s="14" t="str">
        <v/>
      </c>
      <c r="L4037" s="14" t="str">
        <v/>
      </c>
      <c r="O4037" s="14" t="str">
        <v/>
      </c>
      <c r="P4037" s="14" t="str">
        <f ca="1"/>
        <v>Low Cap</v>
      </c>
    </row>
    <row r="4038" spans="11:16">
      <c r="K4038" s="14" t="str">
        <v/>
      </c>
      <c r="L4038" s="14" t="str">
        <v/>
      </c>
      <c r="O4038" s="14" t="str">
        <v/>
      </c>
      <c r="P4038" s="14" t="str">
        <f ca="1"/>
        <v>Low Cap</v>
      </c>
    </row>
    <row r="4039" spans="11:16">
      <c r="K4039" s="14" t="str">
        <v/>
      </c>
      <c r="L4039" s="14" t="str">
        <v/>
      </c>
      <c r="O4039" s="14" t="str">
        <v/>
      </c>
      <c r="P4039" s="14" t="str">
        <f ca="1"/>
        <v>Low Cap</v>
      </c>
    </row>
    <row r="4040" spans="11:16">
      <c r="K4040" s="14" t="str">
        <v/>
      </c>
      <c r="L4040" s="14" t="str">
        <v/>
      </c>
      <c r="O4040" s="14" t="str">
        <v/>
      </c>
      <c r="P4040" s="14" t="str">
        <f ca="1"/>
        <v>Low Cap</v>
      </c>
    </row>
    <row r="4041" spans="11:16">
      <c r="K4041" s="14" t="str">
        <v/>
      </c>
      <c r="L4041" s="14" t="str">
        <v/>
      </c>
      <c r="O4041" s="14" t="str">
        <v/>
      </c>
      <c r="P4041" s="14" t="str">
        <f ca="1"/>
        <v>Low Cap</v>
      </c>
    </row>
    <row r="4042" spans="11:16">
      <c r="K4042" s="14" t="str">
        <v/>
      </c>
      <c r="L4042" s="14" t="str">
        <v/>
      </c>
      <c r="O4042" s="14" t="str">
        <v/>
      </c>
      <c r="P4042" s="14" t="str">
        <f ca="1"/>
        <v>Low Cap</v>
      </c>
    </row>
    <row r="4043" spans="11:16">
      <c r="K4043" s="14" t="str">
        <v/>
      </c>
      <c r="L4043" s="14" t="str">
        <v/>
      </c>
      <c r="O4043" s="14" t="str">
        <v/>
      </c>
      <c r="P4043" s="14" t="str">
        <f ca="1"/>
        <v>Low Cap</v>
      </c>
    </row>
    <row r="4044" spans="11:16">
      <c r="K4044" s="14" t="str">
        <v/>
      </c>
      <c r="L4044" s="14" t="str">
        <v/>
      </c>
      <c r="O4044" s="14" t="str">
        <v/>
      </c>
      <c r="P4044" s="14" t="str">
        <f ca="1"/>
        <v>Low Cap</v>
      </c>
    </row>
    <row r="4045" spans="11:16">
      <c r="K4045" s="14" t="str">
        <v/>
      </c>
      <c r="L4045" s="14" t="str">
        <v/>
      </c>
      <c r="O4045" s="14" t="str">
        <v/>
      </c>
      <c r="P4045" s="14" t="str">
        <f ca="1"/>
        <v>Low Cap</v>
      </c>
    </row>
    <row r="4046" spans="11:16">
      <c r="K4046" s="14" t="str">
        <v/>
      </c>
      <c r="L4046" s="14" t="str">
        <v/>
      </c>
      <c r="O4046" s="14" t="str">
        <v/>
      </c>
      <c r="P4046" s="14" t="str">
        <f ca="1"/>
        <v>Low Cap</v>
      </c>
    </row>
    <row r="4047" spans="11:16">
      <c r="K4047" s="14" t="str">
        <v/>
      </c>
      <c r="L4047" s="14" t="str">
        <v/>
      </c>
      <c r="O4047" s="14" t="str">
        <v/>
      </c>
      <c r="P4047" s="14" t="str">
        <f ca="1"/>
        <v>Low Cap</v>
      </c>
    </row>
    <row r="4048" spans="11:16">
      <c r="K4048" s="14" t="str">
        <v/>
      </c>
      <c r="L4048" s="14" t="str">
        <v/>
      </c>
      <c r="O4048" s="14" t="str">
        <v/>
      </c>
      <c r="P4048" s="14" t="str">
        <f ca="1"/>
        <v>Low Cap</v>
      </c>
    </row>
    <row r="4049" spans="11:16">
      <c r="K4049" s="14" t="str">
        <v/>
      </c>
      <c r="L4049" s="14" t="str">
        <v/>
      </c>
      <c r="O4049" s="14" t="str">
        <v/>
      </c>
      <c r="P4049" s="14" t="str">
        <f ca="1"/>
        <v>Low Cap</v>
      </c>
    </row>
    <row r="4050" spans="11:16">
      <c r="K4050" s="14" t="str">
        <v/>
      </c>
      <c r="L4050" s="14" t="str">
        <v/>
      </c>
      <c r="O4050" s="14" t="str">
        <v/>
      </c>
      <c r="P4050" s="14" t="str">
        <f ca="1"/>
        <v>Low Cap</v>
      </c>
    </row>
    <row r="4051" spans="11:16">
      <c r="K4051" s="14" t="str">
        <v/>
      </c>
      <c r="L4051" s="14" t="str">
        <v/>
      </c>
      <c r="O4051" s="14" t="str">
        <v/>
      </c>
      <c r="P4051" s="14" t="str">
        <f ca="1"/>
        <v>Low Cap</v>
      </c>
    </row>
    <row r="4052" spans="11:16">
      <c r="K4052" s="14" t="str">
        <v/>
      </c>
      <c r="L4052" s="14" t="str">
        <v/>
      </c>
      <c r="O4052" s="14" t="str">
        <v/>
      </c>
      <c r="P4052" s="14" t="str">
        <f ca="1"/>
        <v>Low Cap</v>
      </c>
    </row>
    <row r="4053" spans="11:16">
      <c r="K4053" s="14" t="str">
        <v/>
      </c>
      <c r="L4053" s="14" t="str">
        <v/>
      </c>
      <c r="O4053" s="14" t="str">
        <v/>
      </c>
      <c r="P4053" s="14" t="str">
        <f ca="1"/>
        <v>Low Cap</v>
      </c>
    </row>
    <row r="4054" spans="11:16">
      <c r="K4054" s="14" t="str">
        <v/>
      </c>
      <c r="L4054" s="14" t="str">
        <v/>
      </c>
      <c r="O4054" s="14" t="str">
        <v/>
      </c>
      <c r="P4054" s="14" t="str">
        <f ca="1"/>
        <v>Low Cap</v>
      </c>
    </row>
    <row r="4055" spans="11:16">
      <c r="K4055" s="14" t="str">
        <v/>
      </c>
      <c r="L4055" s="14" t="str">
        <v/>
      </c>
      <c r="O4055" s="14" t="str">
        <v/>
      </c>
      <c r="P4055" s="14" t="str">
        <f ca="1"/>
        <v>Low Cap</v>
      </c>
    </row>
    <row r="4056" spans="11:16">
      <c r="K4056" s="14" t="str">
        <v/>
      </c>
      <c r="L4056" s="14" t="str">
        <v/>
      </c>
      <c r="O4056" s="14" t="str">
        <v/>
      </c>
      <c r="P4056" s="14" t="str">
        <f ca="1"/>
        <v>Low Cap</v>
      </c>
    </row>
    <row r="4057" spans="11:16">
      <c r="K4057" s="14" t="str">
        <v/>
      </c>
      <c r="L4057" s="14" t="str">
        <v/>
      </c>
      <c r="O4057" s="14" t="str">
        <v/>
      </c>
      <c r="P4057" s="14" t="str">
        <f ca="1"/>
        <v>Low Cap</v>
      </c>
    </row>
    <row r="4058" spans="11:16">
      <c r="K4058" s="14" t="str">
        <v/>
      </c>
      <c r="L4058" s="14" t="str">
        <v/>
      </c>
      <c r="O4058" s="14" t="str">
        <v/>
      </c>
      <c r="P4058" s="14" t="str">
        <f ca="1"/>
        <v>Low Cap</v>
      </c>
    </row>
    <row r="4059" spans="11:16">
      <c r="K4059" s="14" t="str">
        <v/>
      </c>
      <c r="L4059" s="14" t="str">
        <v/>
      </c>
      <c r="O4059" s="14" t="str">
        <v/>
      </c>
      <c r="P4059" s="14" t="str">
        <f ca="1"/>
        <v>Low Cap</v>
      </c>
    </row>
    <row r="4060" spans="11:16">
      <c r="K4060" s="14" t="str">
        <v/>
      </c>
      <c r="L4060" s="14" t="str">
        <v/>
      </c>
      <c r="O4060" s="14" t="str">
        <v/>
      </c>
      <c r="P4060" s="14" t="str">
        <f ca="1"/>
        <v>Low Cap</v>
      </c>
    </row>
    <row r="4061" spans="11:16">
      <c r="K4061" s="14" t="str">
        <v/>
      </c>
      <c r="L4061" s="14" t="str">
        <v/>
      </c>
      <c r="O4061" s="14" t="str">
        <v/>
      </c>
      <c r="P4061" s="14" t="str">
        <f ca="1"/>
        <v>Low Cap</v>
      </c>
    </row>
    <row r="4062" spans="11:16">
      <c r="K4062" s="14" t="str">
        <v/>
      </c>
      <c r="L4062" s="14" t="str">
        <v/>
      </c>
      <c r="O4062" s="14" t="str">
        <v/>
      </c>
      <c r="P4062" s="14" t="str">
        <f ca="1"/>
        <v>Low Cap</v>
      </c>
    </row>
    <row r="4063" spans="11:16">
      <c r="K4063" s="14" t="str">
        <v/>
      </c>
      <c r="L4063" s="14" t="str">
        <v/>
      </c>
      <c r="O4063" s="14" t="str">
        <v/>
      </c>
      <c r="P4063" s="14" t="str">
        <f ca="1"/>
        <v>Low Cap</v>
      </c>
    </row>
    <row r="4064" spans="11:16">
      <c r="K4064" s="14" t="str">
        <v/>
      </c>
      <c r="L4064" s="14" t="str">
        <v/>
      </c>
      <c r="O4064" s="14" t="str">
        <v/>
      </c>
      <c r="P4064" s="14" t="str">
        <f ca="1"/>
        <v>Low Cap</v>
      </c>
    </row>
    <row r="4065" spans="11:16">
      <c r="K4065" s="14" t="str">
        <v/>
      </c>
      <c r="L4065" s="14" t="str">
        <v/>
      </c>
      <c r="O4065" s="14" t="str">
        <v/>
      </c>
      <c r="P4065" s="14" t="str">
        <f ca="1"/>
        <v>Low Cap</v>
      </c>
    </row>
    <row r="4066" spans="11:16">
      <c r="K4066" s="14" t="str">
        <v/>
      </c>
      <c r="L4066" s="14" t="str">
        <v/>
      </c>
      <c r="O4066" s="14" t="str">
        <v/>
      </c>
      <c r="P4066" s="14" t="str">
        <f ca="1"/>
        <v>Low Cap</v>
      </c>
    </row>
    <row r="4067" spans="11:16">
      <c r="K4067" s="14" t="str">
        <v/>
      </c>
      <c r="L4067" s="14" t="str">
        <v/>
      </c>
      <c r="O4067" s="14" t="str">
        <v/>
      </c>
      <c r="P4067" s="14" t="str">
        <f ca="1"/>
        <v>Low Cap</v>
      </c>
    </row>
    <row r="4068" spans="11:16">
      <c r="K4068" s="14" t="str">
        <v/>
      </c>
      <c r="L4068" s="14" t="str">
        <v/>
      </c>
      <c r="O4068" s="14" t="str">
        <v/>
      </c>
      <c r="P4068" s="14" t="str">
        <f ca="1"/>
        <v>Low Cap</v>
      </c>
    </row>
    <row r="4069" spans="11:16">
      <c r="K4069" s="14" t="str">
        <v/>
      </c>
      <c r="L4069" s="14" t="str">
        <v/>
      </c>
      <c r="O4069" s="14" t="str">
        <v/>
      </c>
      <c r="P4069" s="14" t="str">
        <f ca="1"/>
        <v>Low Cap</v>
      </c>
    </row>
    <row r="4070" spans="11:16">
      <c r="K4070" s="14" t="str">
        <v/>
      </c>
      <c r="L4070" s="14" t="str">
        <v/>
      </c>
      <c r="O4070" s="14" t="str">
        <v/>
      </c>
      <c r="P4070" s="14" t="str">
        <f ca="1"/>
        <v>Low Cap</v>
      </c>
    </row>
    <row r="4071" spans="11:16">
      <c r="K4071" s="14" t="str">
        <v/>
      </c>
      <c r="L4071" s="14" t="str">
        <v/>
      </c>
      <c r="O4071" s="14" t="str">
        <v/>
      </c>
      <c r="P4071" s="14" t="str">
        <f ca="1"/>
        <v>Low Cap</v>
      </c>
    </row>
    <row r="4072" spans="11:16">
      <c r="K4072" s="14" t="str">
        <v/>
      </c>
      <c r="L4072" s="14" t="str">
        <v/>
      </c>
      <c r="O4072" s="14" t="str">
        <v/>
      </c>
      <c r="P4072" s="14" t="str">
        <f ca="1"/>
        <v>Low Cap</v>
      </c>
    </row>
    <row r="4073" spans="11:16">
      <c r="K4073" s="14" t="str">
        <v/>
      </c>
      <c r="L4073" s="14" t="str">
        <v/>
      </c>
      <c r="O4073" s="14" t="str">
        <v/>
      </c>
      <c r="P4073" s="14" t="str">
        <f ca="1"/>
        <v>Low Cap</v>
      </c>
    </row>
    <row r="4074" spans="11:16">
      <c r="K4074" s="14" t="str">
        <v/>
      </c>
      <c r="L4074" s="14" t="str">
        <v/>
      </c>
      <c r="O4074" s="14" t="str">
        <v/>
      </c>
      <c r="P4074" s="14" t="str">
        <f ca="1"/>
        <v>Low Cap</v>
      </c>
    </row>
    <row r="4075" spans="11:16">
      <c r="K4075" s="14" t="str">
        <v/>
      </c>
      <c r="L4075" s="14" t="str">
        <v/>
      </c>
      <c r="O4075" s="14" t="str">
        <v/>
      </c>
      <c r="P4075" s="14" t="str">
        <f ca="1"/>
        <v>Low Cap</v>
      </c>
    </row>
    <row r="4076" spans="11:16">
      <c r="K4076" s="14" t="str">
        <v/>
      </c>
      <c r="L4076" s="14" t="str">
        <v/>
      </c>
      <c r="O4076" s="14" t="str">
        <v/>
      </c>
      <c r="P4076" s="14" t="str">
        <f ca="1"/>
        <v>Low Cap</v>
      </c>
    </row>
    <row r="4077" spans="11:16">
      <c r="K4077" s="14" t="str">
        <v/>
      </c>
      <c r="L4077" s="14" t="str">
        <v/>
      </c>
      <c r="O4077" s="14" t="str">
        <v/>
      </c>
      <c r="P4077" s="14" t="str">
        <f ca="1"/>
        <v>Low Cap</v>
      </c>
    </row>
    <row r="4078" spans="11:16">
      <c r="K4078" s="14" t="str">
        <v/>
      </c>
      <c r="L4078" s="14" t="str">
        <v/>
      </c>
      <c r="O4078" s="14" t="str">
        <v/>
      </c>
      <c r="P4078" s="14" t="str">
        <f ca="1"/>
        <v>Low Cap</v>
      </c>
    </row>
    <row r="4079" spans="11:16">
      <c r="K4079" s="14" t="str">
        <v/>
      </c>
      <c r="L4079" s="14" t="str">
        <v/>
      </c>
      <c r="O4079" s="14" t="str">
        <v/>
      </c>
      <c r="P4079" s="14" t="str">
        <f ca="1"/>
        <v>Low Cap</v>
      </c>
    </row>
    <row r="4080" spans="11:16">
      <c r="K4080" s="14" t="str">
        <v/>
      </c>
      <c r="L4080" s="14" t="str">
        <v/>
      </c>
      <c r="O4080" s="14" t="str">
        <v/>
      </c>
      <c r="P4080" s="14" t="str">
        <f ca="1"/>
        <v>Low Cap</v>
      </c>
    </row>
    <row r="4081" spans="11:16">
      <c r="K4081" s="14" t="str">
        <v/>
      </c>
      <c r="L4081" s="14" t="str">
        <v/>
      </c>
      <c r="O4081" s="14" t="str">
        <v/>
      </c>
      <c r="P4081" s="14" t="str">
        <f ca="1"/>
        <v>Low Cap</v>
      </c>
    </row>
    <row r="4082" spans="11:16">
      <c r="K4082" s="14" t="str">
        <v/>
      </c>
      <c r="L4082" s="14" t="str">
        <v/>
      </c>
      <c r="O4082" s="14" t="str">
        <v/>
      </c>
      <c r="P4082" s="14" t="str">
        <f ca="1"/>
        <v>Low Cap</v>
      </c>
    </row>
    <row r="4083" spans="11:16">
      <c r="K4083" s="14" t="str">
        <v/>
      </c>
      <c r="L4083" s="14" t="str">
        <v/>
      </c>
      <c r="O4083" s="14" t="str">
        <v/>
      </c>
      <c r="P4083" s="14" t="str">
        <f ca="1"/>
        <v>Low Cap</v>
      </c>
    </row>
    <row r="4084" spans="11:16">
      <c r="K4084" s="14" t="str">
        <v/>
      </c>
      <c r="L4084" s="14" t="str">
        <v/>
      </c>
      <c r="O4084" s="14" t="str">
        <v/>
      </c>
      <c r="P4084" s="14" t="str">
        <f ca="1"/>
        <v>Low Cap</v>
      </c>
    </row>
    <row r="4085" spans="11:16">
      <c r="K4085" s="14" t="str">
        <v/>
      </c>
      <c r="L4085" s="14" t="str">
        <v/>
      </c>
      <c r="O4085" s="14" t="str">
        <v/>
      </c>
      <c r="P4085" s="14" t="str">
        <f ca="1"/>
        <v>Low Cap</v>
      </c>
    </row>
    <row r="4086" spans="11:16">
      <c r="K4086" s="14" t="str">
        <v/>
      </c>
      <c r="L4086" s="14" t="str">
        <v/>
      </c>
      <c r="O4086" s="14" t="str">
        <v/>
      </c>
      <c r="P4086" s="14" t="str">
        <f ca="1"/>
        <v>Low Cap</v>
      </c>
    </row>
    <row r="4087" spans="11:16">
      <c r="K4087" s="14" t="str">
        <v/>
      </c>
      <c r="L4087" s="14" t="str">
        <v/>
      </c>
      <c r="O4087" s="14" t="str">
        <v/>
      </c>
      <c r="P4087" s="14" t="str">
        <f ca="1"/>
        <v>Low Cap</v>
      </c>
    </row>
    <row r="4088" spans="11:16">
      <c r="K4088" s="14" t="str">
        <v/>
      </c>
      <c r="L4088" s="14" t="str">
        <v/>
      </c>
      <c r="O4088" s="14" t="str">
        <v/>
      </c>
      <c r="P4088" s="14" t="str">
        <f ca="1"/>
        <v>Low Cap</v>
      </c>
    </row>
    <row r="4089" spans="11:16">
      <c r="K4089" s="14" t="str">
        <v/>
      </c>
      <c r="L4089" s="14" t="str">
        <v/>
      </c>
      <c r="O4089" s="14" t="str">
        <v/>
      </c>
      <c r="P4089" s="14" t="str">
        <f ca="1"/>
        <v>Low Cap</v>
      </c>
    </row>
    <row r="4090" spans="11:16">
      <c r="K4090" s="14" t="str">
        <v/>
      </c>
      <c r="L4090" s="14" t="str">
        <v/>
      </c>
      <c r="O4090" s="14" t="str">
        <v/>
      </c>
      <c r="P4090" s="14" t="str">
        <f ca="1"/>
        <v>Low Cap</v>
      </c>
    </row>
    <row r="4091" spans="11:16">
      <c r="K4091" s="14" t="str">
        <v/>
      </c>
      <c r="L4091" s="14" t="str">
        <v/>
      </c>
      <c r="O4091" s="14" t="str">
        <v/>
      </c>
      <c r="P4091" s="14" t="str">
        <f ca="1"/>
        <v>Low Cap</v>
      </c>
    </row>
    <row r="4092" spans="11:16">
      <c r="K4092" s="14" t="str">
        <v/>
      </c>
      <c r="L4092" s="14" t="str">
        <v/>
      </c>
      <c r="O4092" s="14" t="str">
        <v/>
      </c>
      <c r="P4092" s="14" t="str">
        <f ca="1"/>
        <v>Low Cap</v>
      </c>
    </row>
    <row r="4093" spans="11:16">
      <c r="K4093" s="14" t="str">
        <v/>
      </c>
      <c r="L4093" s="14" t="str">
        <v/>
      </c>
      <c r="O4093" s="14" t="str">
        <v/>
      </c>
      <c r="P4093" s="14" t="str">
        <f ca="1"/>
        <v>Low Cap</v>
      </c>
    </row>
    <row r="4094" spans="11:16">
      <c r="K4094" s="14" t="str">
        <v/>
      </c>
      <c r="L4094" s="14" t="str">
        <v/>
      </c>
      <c r="O4094" s="14" t="str">
        <v/>
      </c>
      <c r="P4094" s="14" t="str">
        <f ca="1"/>
        <v>Low Cap</v>
      </c>
    </row>
    <row r="4095" spans="11:16">
      <c r="K4095" s="14" t="str">
        <v/>
      </c>
      <c r="L4095" s="14" t="str">
        <v/>
      </c>
      <c r="O4095" s="14" t="str">
        <v/>
      </c>
      <c r="P4095" s="14" t="str">
        <f ca="1"/>
        <v>Low Cap</v>
      </c>
    </row>
    <row r="4096" spans="11:16">
      <c r="K4096" s="14" t="str">
        <v/>
      </c>
      <c r="L4096" s="14" t="str">
        <v/>
      </c>
      <c r="O4096" s="14" t="str">
        <v/>
      </c>
      <c r="P4096" s="14" t="str">
        <f ca="1"/>
        <v>Low Cap</v>
      </c>
    </row>
    <row r="4097" spans="11:16">
      <c r="K4097" s="14" t="str">
        <v/>
      </c>
      <c r="L4097" s="14" t="str">
        <v/>
      </c>
      <c r="O4097" s="14" t="str">
        <v/>
      </c>
      <c r="P4097" s="14" t="str">
        <f ca="1"/>
        <v>Low Cap</v>
      </c>
    </row>
    <row r="4098" spans="11:16">
      <c r="K4098" s="14" t="str">
        <v/>
      </c>
      <c r="L4098" s="14" t="str">
        <v/>
      </c>
      <c r="O4098" s="14" t="str">
        <v/>
      </c>
      <c r="P4098" s="14" t="str">
        <f ca="1"/>
        <v>Low Cap</v>
      </c>
    </row>
    <row r="4099" spans="11:16">
      <c r="K4099" s="14" t="str">
        <v/>
      </c>
      <c r="L4099" s="14" t="str">
        <v/>
      </c>
      <c r="O4099" s="14" t="str">
        <v/>
      </c>
      <c r="P4099" s="14" t="str">
        <f ca="1"/>
        <v>Low Cap</v>
      </c>
    </row>
    <row r="4100" spans="11:16">
      <c r="K4100" s="14" t="str">
        <v/>
      </c>
      <c r="L4100" s="14" t="str">
        <v/>
      </c>
      <c r="O4100" s="14" t="str">
        <v/>
      </c>
      <c r="P4100" s="14" t="str">
        <f ca="1"/>
        <v>Low Cap</v>
      </c>
    </row>
    <row r="4101" spans="11:16">
      <c r="K4101" s="14" t="str">
        <v/>
      </c>
      <c r="L4101" s="14" t="str">
        <v/>
      </c>
      <c r="O4101" s="14" t="str">
        <v/>
      </c>
      <c r="P4101" s="14" t="str">
        <f ca="1"/>
        <v>Low Cap</v>
      </c>
    </row>
    <row r="4102" spans="11:16">
      <c r="K4102" s="14" t="str">
        <v/>
      </c>
      <c r="L4102" s="14" t="str">
        <v/>
      </c>
      <c r="O4102" s="14" t="str">
        <v/>
      </c>
      <c r="P4102" s="14" t="str">
        <f ca="1"/>
        <v>Low Cap</v>
      </c>
    </row>
    <row r="4103" spans="11:16">
      <c r="K4103" s="14" t="str">
        <v/>
      </c>
      <c r="L4103" s="14" t="str">
        <v/>
      </c>
      <c r="O4103" s="14" t="str">
        <v/>
      </c>
      <c r="P4103" s="14" t="str">
        <f ca="1"/>
        <v>Low Cap</v>
      </c>
    </row>
    <row r="4104" spans="11:16">
      <c r="K4104" s="14" t="str">
        <v/>
      </c>
      <c r="L4104" s="14" t="str">
        <v/>
      </c>
      <c r="O4104" s="14" t="str">
        <v/>
      </c>
      <c r="P4104" s="14" t="str">
        <f ca="1"/>
        <v>Low Cap</v>
      </c>
    </row>
    <row r="4105" spans="11:16">
      <c r="K4105" s="14" t="str">
        <v/>
      </c>
      <c r="L4105" s="14" t="str">
        <v/>
      </c>
      <c r="O4105" s="14" t="str">
        <v/>
      </c>
      <c r="P4105" s="14" t="str">
        <f ca="1"/>
        <v>Low Cap</v>
      </c>
    </row>
    <row r="4106" spans="11:16">
      <c r="K4106" s="14" t="str">
        <v/>
      </c>
      <c r="L4106" s="14" t="str">
        <v/>
      </c>
      <c r="O4106" s="14" t="str">
        <v/>
      </c>
      <c r="P4106" s="14" t="str">
        <f ca="1"/>
        <v>Low Cap</v>
      </c>
    </row>
    <row r="4107" spans="11:16">
      <c r="K4107" s="14" t="str">
        <v/>
      </c>
      <c r="L4107" s="14" t="str">
        <v/>
      </c>
      <c r="O4107" s="14" t="str">
        <v/>
      </c>
      <c r="P4107" s="14" t="str">
        <f ca="1"/>
        <v>Low Cap</v>
      </c>
    </row>
    <row r="4108" spans="11:16">
      <c r="K4108" s="14" t="str">
        <v/>
      </c>
      <c r="L4108" s="14" t="str">
        <v/>
      </c>
      <c r="O4108" s="14" t="str">
        <v/>
      </c>
      <c r="P4108" s="14" t="str">
        <f ca="1"/>
        <v>Low Cap</v>
      </c>
    </row>
    <row r="4109" spans="11:16">
      <c r="K4109" s="14" t="str">
        <v/>
      </c>
      <c r="L4109" s="14" t="str">
        <v/>
      </c>
      <c r="O4109" s="14" t="str">
        <v/>
      </c>
      <c r="P4109" s="14" t="str">
        <f ca="1"/>
        <v>Low Cap</v>
      </c>
    </row>
    <row r="4110" spans="11:16">
      <c r="K4110" s="14" t="str">
        <v/>
      </c>
      <c r="L4110" s="14" t="str">
        <v/>
      </c>
      <c r="O4110" s="14" t="str">
        <v/>
      </c>
      <c r="P4110" s="14" t="str">
        <f ca="1"/>
        <v>Low Cap</v>
      </c>
    </row>
    <row r="4111" spans="11:16">
      <c r="K4111" s="14" t="str">
        <v/>
      </c>
      <c r="L4111" s="14" t="str">
        <v/>
      </c>
      <c r="O4111" s="14" t="str">
        <v/>
      </c>
      <c r="P4111" s="14" t="str">
        <f ca="1"/>
        <v>Low Cap</v>
      </c>
    </row>
    <row r="4112" spans="11:16">
      <c r="K4112" s="14" t="str">
        <v/>
      </c>
      <c r="L4112" s="14" t="str">
        <v/>
      </c>
      <c r="O4112" s="14" t="str">
        <v/>
      </c>
      <c r="P4112" s="14" t="str">
        <f ca="1"/>
        <v>Low Cap</v>
      </c>
    </row>
    <row r="4113" spans="11:16">
      <c r="K4113" s="14" t="str">
        <v/>
      </c>
      <c r="L4113" s="14" t="str">
        <v/>
      </c>
      <c r="O4113" s="14" t="str">
        <v/>
      </c>
      <c r="P4113" s="14" t="str">
        <f ca="1"/>
        <v>Low Cap</v>
      </c>
    </row>
    <row r="4114" spans="11:16">
      <c r="K4114" s="14" t="str">
        <v/>
      </c>
      <c r="L4114" s="14" t="str">
        <v/>
      </c>
      <c r="O4114" s="14" t="str">
        <v/>
      </c>
      <c r="P4114" s="14" t="str">
        <f ca="1"/>
        <v>Low Cap</v>
      </c>
    </row>
    <row r="4115" spans="11:16">
      <c r="K4115" s="14" t="str">
        <v/>
      </c>
      <c r="L4115" s="14" t="str">
        <v/>
      </c>
      <c r="O4115" s="14" t="str">
        <v/>
      </c>
      <c r="P4115" s="14" t="str">
        <f ca="1"/>
        <v>Low Cap</v>
      </c>
    </row>
    <row r="4116" spans="11:16">
      <c r="K4116" s="14" t="str">
        <v/>
      </c>
      <c r="L4116" s="14" t="str">
        <v/>
      </c>
      <c r="O4116" s="14" t="str">
        <v/>
      </c>
      <c r="P4116" s="14" t="str">
        <f ca="1"/>
        <v>Low Cap</v>
      </c>
    </row>
    <row r="4117" spans="11:16">
      <c r="K4117" s="14" t="str">
        <v/>
      </c>
      <c r="L4117" s="14" t="str">
        <v/>
      </c>
      <c r="O4117" s="14" t="str">
        <v/>
      </c>
      <c r="P4117" s="14" t="str">
        <f ca="1"/>
        <v>Low Cap</v>
      </c>
    </row>
    <row r="4118" spans="11:16">
      <c r="K4118" s="14" t="str">
        <v/>
      </c>
      <c r="L4118" s="14" t="str">
        <v/>
      </c>
      <c r="O4118" s="14" t="str">
        <v/>
      </c>
      <c r="P4118" s="14" t="str">
        <f ca="1"/>
        <v>Low Cap</v>
      </c>
    </row>
    <row r="4119" spans="11:16">
      <c r="K4119" s="14" t="str">
        <v/>
      </c>
      <c r="L4119" s="14" t="str">
        <v/>
      </c>
      <c r="O4119" s="14" t="str">
        <v/>
      </c>
      <c r="P4119" s="14" t="str">
        <f ca="1"/>
        <v>Low Cap</v>
      </c>
    </row>
    <row r="4120" spans="11:16">
      <c r="K4120" s="14" t="str">
        <v/>
      </c>
      <c r="L4120" s="14" t="str">
        <v/>
      </c>
      <c r="O4120" s="14" t="str">
        <v/>
      </c>
      <c r="P4120" s="14" t="str">
        <f ca="1"/>
        <v>Low Cap</v>
      </c>
    </row>
    <row r="4121" spans="11:16">
      <c r="K4121" s="14" t="str">
        <v/>
      </c>
      <c r="L4121" s="14" t="str">
        <v/>
      </c>
      <c r="O4121" s="14" t="str">
        <v/>
      </c>
      <c r="P4121" s="14" t="str">
        <f ca="1"/>
        <v>Low Cap</v>
      </c>
    </row>
    <row r="4122" spans="11:16">
      <c r="K4122" s="14" t="str">
        <v/>
      </c>
      <c r="L4122" s="14" t="str">
        <v/>
      </c>
      <c r="O4122" s="14" t="str">
        <v/>
      </c>
      <c r="P4122" s="14" t="str">
        <f ca="1"/>
        <v>Low Cap</v>
      </c>
    </row>
    <row r="4123" spans="11:16">
      <c r="K4123" s="14" t="str">
        <v/>
      </c>
      <c r="L4123" s="14" t="str">
        <v/>
      </c>
      <c r="O4123" s="14" t="str">
        <v/>
      </c>
      <c r="P4123" s="14" t="str">
        <f ca="1"/>
        <v>Low Cap</v>
      </c>
    </row>
    <row r="4124" spans="11:16">
      <c r="K4124" s="14" t="str">
        <v/>
      </c>
      <c r="L4124" s="14" t="str">
        <v/>
      </c>
      <c r="O4124" s="14" t="str">
        <v/>
      </c>
      <c r="P4124" s="14" t="str">
        <f ca="1"/>
        <v>Low Cap</v>
      </c>
    </row>
    <row r="4125" spans="11:16">
      <c r="K4125" s="14" t="str">
        <v/>
      </c>
      <c r="L4125" s="14" t="str">
        <v/>
      </c>
      <c r="O4125" s="14" t="str">
        <v/>
      </c>
      <c r="P4125" s="14" t="str">
        <f ca="1"/>
        <v>Low Cap</v>
      </c>
    </row>
    <row r="4126" spans="11:16">
      <c r="K4126" s="14" t="str">
        <v/>
      </c>
      <c r="L4126" s="14" t="str">
        <v/>
      </c>
      <c r="O4126" s="14" t="str">
        <v/>
      </c>
      <c r="P4126" s="14" t="str">
        <f ca="1"/>
        <v>Low Cap</v>
      </c>
    </row>
    <row r="4127" spans="11:16">
      <c r="K4127" s="14" t="str">
        <v/>
      </c>
      <c r="L4127" s="14" t="str">
        <v/>
      </c>
      <c r="O4127" s="14" t="str">
        <v/>
      </c>
      <c r="P4127" s="14" t="str">
        <f ca="1"/>
        <v>Low Cap</v>
      </c>
    </row>
    <row r="4128" spans="11:16">
      <c r="K4128" s="14" t="str">
        <v/>
      </c>
      <c r="L4128" s="14" t="str">
        <v/>
      </c>
      <c r="O4128" s="14" t="str">
        <v/>
      </c>
      <c r="P4128" s="14" t="str">
        <f ca="1"/>
        <v>Low Cap</v>
      </c>
    </row>
    <row r="4129" spans="11:16">
      <c r="K4129" s="14" t="str">
        <v/>
      </c>
      <c r="L4129" s="14" t="str">
        <v/>
      </c>
      <c r="O4129" s="14" t="str">
        <v/>
      </c>
      <c r="P4129" s="14" t="str">
        <f ca="1"/>
        <v>Low Cap</v>
      </c>
    </row>
    <row r="4130" spans="11:16">
      <c r="K4130" s="14" t="str">
        <v/>
      </c>
      <c r="L4130" s="14" t="str">
        <v/>
      </c>
      <c r="O4130" s="14" t="str">
        <v/>
      </c>
      <c r="P4130" s="14" t="str">
        <f ca="1"/>
        <v>Low Cap</v>
      </c>
    </row>
    <row r="4131" spans="11:16">
      <c r="K4131" s="14" t="str">
        <v/>
      </c>
      <c r="L4131" s="14" t="str">
        <v/>
      </c>
      <c r="O4131" s="14" t="str">
        <v/>
      </c>
      <c r="P4131" s="14" t="str">
        <f ca="1"/>
        <v>Low Cap</v>
      </c>
    </row>
    <row r="4132" spans="11:16">
      <c r="K4132" s="14" t="str">
        <v/>
      </c>
      <c r="L4132" s="14" t="str">
        <v/>
      </c>
      <c r="O4132" s="14" t="str">
        <v/>
      </c>
      <c r="P4132" s="14" t="str">
        <f ca="1"/>
        <v>Low Cap</v>
      </c>
    </row>
    <row r="4133" spans="11:16">
      <c r="K4133" s="14" t="str">
        <v/>
      </c>
      <c r="L4133" s="14" t="str">
        <v/>
      </c>
      <c r="O4133" s="14" t="str">
        <v/>
      </c>
      <c r="P4133" s="14" t="str">
        <f ca="1"/>
        <v>Low Cap</v>
      </c>
    </row>
    <row r="4134" spans="11:16">
      <c r="K4134" s="14" t="str">
        <v/>
      </c>
      <c r="L4134" s="14" t="str">
        <v/>
      </c>
      <c r="O4134" s="14" t="str">
        <v/>
      </c>
      <c r="P4134" s="14" t="str">
        <f ca="1"/>
        <v>Low Cap</v>
      </c>
    </row>
    <row r="4135" spans="11:16">
      <c r="K4135" s="14" t="str">
        <v/>
      </c>
      <c r="L4135" s="14" t="str">
        <v/>
      </c>
      <c r="O4135" s="14" t="str">
        <v/>
      </c>
      <c r="P4135" s="14" t="str">
        <f ca="1"/>
        <v>Low Cap</v>
      </c>
    </row>
    <row r="4136" spans="11:16">
      <c r="K4136" s="14" t="str">
        <v/>
      </c>
      <c r="L4136" s="14" t="str">
        <v/>
      </c>
      <c r="O4136" s="14" t="str">
        <v/>
      </c>
      <c r="P4136" s="14" t="str">
        <f ca="1"/>
        <v>Low Cap</v>
      </c>
    </row>
    <row r="4137" spans="11:16">
      <c r="K4137" s="14" t="str">
        <v/>
      </c>
      <c r="L4137" s="14" t="str">
        <v/>
      </c>
      <c r="O4137" s="14" t="str">
        <v/>
      </c>
      <c r="P4137" s="14" t="str">
        <f ca="1"/>
        <v>Low Cap</v>
      </c>
    </row>
    <row r="4138" spans="11:16">
      <c r="K4138" s="14" t="str">
        <v/>
      </c>
      <c r="L4138" s="14" t="str">
        <v/>
      </c>
      <c r="O4138" s="14" t="str">
        <v/>
      </c>
      <c r="P4138" s="14" t="str">
        <f ca="1"/>
        <v>Low Cap</v>
      </c>
    </row>
    <row r="4139" spans="11:16">
      <c r="K4139" s="14" t="str">
        <v/>
      </c>
      <c r="L4139" s="14" t="str">
        <v/>
      </c>
      <c r="O4139" s="14" t="str">
        <v/>
      </c>
      <c r="P4139" s="14" t="str">
        <f ca="1"/>
        <v>Low Cap</v>
      </c>
    </row>
    <row r="4140" spans="11:16">
      <c r="K4140" s="14" t="str">
        <v/>
      </c>
      <c r="L4140" s="14" t="str">
        <v/>
      </c>
      <c r="O4140" s="14" t="str">
        <v/>
      </c>
      <c r="P4140" s="14" t="str">
        <f ca="1"/>
        <v>Low Cap</v>
      </c>
    </row>
    <row r="4141" spans="11:16">
      <c r="K4141" s="14" t="str">
        <v/>
      </c>
      <c r="L4141" s="14" t="str">
        <v/>
      </c>
      <c r="O4141" s="14" t="str">
        <v/>
      </c>
      <c r="P4141" s="14" t="str">
        <f ca="1"/>
        <v>Low Cap</v>
      </c>
    </row>
    <row r="4142" spans="11:16">
      <c r="K4142" s="14" t="str">
        <v/>
      </c>
      <c r="L4142" s="14" t="str">
        <v/>
      </c>
      <c r="O4142" s="14" t="str">
        <v/>
      </c>
      <c r="P4142" s="14" t="str">
        <f ca="1"/>
        <v>Low Cap</v>
      </c>
    </row>
    <row r="4143" spans="11:16">
      <c r="K4143" s="14" t="str">
        <v/>
      </c>
      <c r="L4143" s="14" t="str">
        <v/>
      </c>
      <c r="O4143" s="14" t="str">
        <v/>
      </c>
      <c r="P4143" s="14" t="str">
        <f ca="1"/>
        <v>Low Cap</v>
      </c>
    </row>
    <row r="4144" spans="11:16">
      <c r="K4144" s="14" t="str">
        <v/>
      </c>
      <c r="L4144" s="14" t="str">
        <v/>
      </c>
      <c r="O4144" s="14" t="str">
        <v/>
      </c>
      <c r="P4144" s="14" t="str">
        <f ca="1"/>
        <v>Low Cap</v>
      </c>
    </row>
    <row r="4145" spans="11:16">
      <c r="K4145" s="14" t="str">
        <v/>
      </c>
      <c r="L4145" s="14" t="str">
        <v/>
      </c>
      <c r="O4145" s="14" t="str">
        <v/>
      </c>
      <c r="P4145" s="14" t="str">
        <f ca="1"/>
        <v>Low Cap</v>
      </c>
    </row>
    <row r="4146" spans="11:16">
      <c r="K4146" s="14" t="str">
        <v/>
      </c>
      <c r="L4146" s="14" t="str">
        <v/>
      </c>
      <c r="O4146" s="14" t="str">
        <v/>
      </c>
      <c r="P4146" s="14" t="str">
        <f ca="1"/>
        <v>Low Cap</v>
      </c>
    </row>
    <row r="4147" spans="11:16">
      <c r="K4147" s="14" t="str">
        <v/>
      </c>
      <c r="L4147" s="14" t="str">
        <v/>
      </c>
      <c r="O4147" s="14" t="str">
        <v/>
      </c>
      <c r="P4147" s="14" t="str">
        <f ca="1"/>
        <v>Low Cap</v>
      </c>
    </row>
    <row r="4148" spans="11:16">
      <c r="K4148" s="14" t="str">
        <v/>
      </c>
      <c r="L4148" s="14" t="str">
        <v/>
      </c>
      <c r="O4148" s="14" t="str">
        <v/>
      </c>
      <c r="P4148" s="14" t="str">
        <f ca="1"/>
        <v>Low Cap</v>
      </c>
    </row>
    <row r="4149" spans="11:16">
      <c r="K4149" s="14" t="str">
        <v/>
      </c>
      <c r="L4149" s="14" t="str">
        <v/>
      </c>
      <c r="O4149" s="14" t="str">
        <v/>
      </c>
      <c r="P4149" s="14" t="str">
        <f ca="1"/>
        <v>Low Cap</v>
      </c>
    </row>
    <row r="4150" spans="11:16">
      <c r="K4150" s="14" t="str">
        <v/>
      </c>
      <c r="L4150" s="14" t="str">
        <v/>
      </c>
      <c r="O4150" s="14" t="str">
        <v/>
      </c>
      <c r="P4150" s="14" t="str">
        <f ca="1"/>
        <v>Low Cap</v>
      </c>
    </row>
    <row r="4151" spans="11:16">
      <c r="K4151" s="14" t="str">
        <v/>
      </c>
      <c r="L4151" s="14" t="str">
        <v/>
      </c>
      <c r="O4151" s="14" t="str">
        <v/>
      </c>
      <c r="P4151" s="14" t="str">
        <f ca="1"/>
        <v>Low Cap</v>
      </c>
    </row>
    <row r="4152" spans="11:16">
      <c r="K4152" s="14" t="str">
        <v/>
      </c>
      <c r="L4152" s="14" t="str">
        <v/>
      </c>
      <c r="O4152" s="14" t="str">
        <v/>
      </c>
      <c r="P4152" s="14" t="str">
        <f ca="1"/>
        <v>Low Cap</v>
      </c>
    </row>
    <row r="4153" spans="11:16">
      <c r="K4153" s="14" t="str">
        <v/>
      </c>
      <c r="L4153" s="14" t="str">
        <v/>
      </c>
      <c r="O4153" s="14" t="str">
        <v/>
      </c>
      <c r="P4153" s="14" t="str">
        <f ca="1"/>
        <v>Low Cap</v>
      </c>
    </row>
    <row r="4154" spans="11:16">
      <c r="K4154" s="14" t="str">
        <v/>
      </c>
      <c r="L4154" s="14" t="str">
        <v/>
      </c>
      <c r="O4154" s="14" t="str">
        <v/>
      </c>
      <c r="P4154" s="14" t="str">
        <f ca="1"/>
        <v>Low Cap</v>
      </c>
    </row>
    <row r="4155" spans="11:16">
      <c r="K4155" s="14" t="str">
        <v/>
      </c>
      <c r="L4155" s="14" t="str">
        <v/>
      </c>
      <c r="O4155" s="14" t="str">
        <v/>
      </c>
      <c r="P4155" s="14" t="str">
        <f ca="1"/>
        <v>Low Cap</v>
      </c>
    </row>
    <row r="4156" spans="11:16">
      <c r="K4156" s="14" t="str">
        <v/>
      </c>
      <c r="L4156" s="14" t="str">
        <v/>
      </c>
      <c r="O4156" s="14" t="str">
        <v/>
      </c>
      <c r="P4156" s="14" t="str">
        <f ca="1"/>
        <v>Low Cap</v>
      </c>
    </row>
    <row r="4157" spans="11:16">
      <c r="K4157" s="14" t="str">
        <v/>
      </c>
      <c r="L4157" s="14" t="str">
        <v/>
      </c>
      <c r="O4157" s="14" t="str">
        <v/>
      </c>
      <c r="P4157" s="14" t="str">
        <f ca="1"/>
        <v>Low Cap</v>
      </c>
    </row>
    <row r="4158" spans="11:16">
      <c r="K4158" s="14" t="str">
        <v/>
      </c>
      <c r="L4158" s="14" t="str">
        <v/>
      </c>
      <c r="O4158" s="14" t="str">
        <v/>
      </c>
      <c r="P4158" s="14" t="str">
        <f ca="1"/>
        <v>Low Cap</v>
      </c>
    </row>
    <row r="4159" spans="11:16">
      <c r="K4159" s="14" t="str">
        <v/>
      </c>
      <c r="L4159" s="14" t="str">
        <v/>
      </c>
      <c r="O4159" s="14" t="str">
        <v/>
      </c>
      <c r="P4159" s="14" t="str">
        <f ca="1"/>
        <v>Low Cap</v>
      </c>
    </row>
    <row r="4160" spans="11:16">
      <c r="K4160" s="14" t="str">
        <v/>
      </c>
      <c r="L4160" s="14" t="str">
        <v/>
      </c>
      <c r="O4160" s="14" t="str">
        <v/>
      </c>
      <c r="P4160" s="14" t="str">
        <f ca="1"/>
        <v>Low Cap</v>
      </c>
    </row>
    <row r="4161" spans="11:16">
      <c r="K4161" s="14" t="str">
        <v/>
      </c>
      <c r="L4161" s="14" t="str">
        <v/>
      </c>
      <c r="O4161" s="14" t="str">
        <v/>
      </c>
      <c r="P4161" s="14" t="str">
        <f ca="1"/>
        <v>Low Cap</v>
      </c>
    </row>
    <row r="4162" spans="11:16">
      <c r="K4162" s="14" t="str">
        <v/>
      </c>
      <c r="L4162" s="14" t="str">
        <v/>
      </c>
      <c r="O4162" s="14" t="str">
        <v/>
      </c>
      <c r="P4162" s="14" t="str">
        <f ca="1"/>
        <v>Low Cap</v>
      </c>
    </row>
    <row r="4163" spans="11:16">
      <c r="K4163" s="14" t="str">
        <v/>
      </c>
      <c r="L4163" s="14" t="str">
        <v/>
      </c>
      <c r="O4163" s="14" t="str">
        <v/>
      </c>
      <c r="P4163" s="14" t="str">
        <f ca="1"/>
        <v>Low Cap</v>
      </c>
    </row>
    <row r="4164" spans="11:16">
      <c r="K4164" s="14" t="str">
        <v/>
      </c>
      <c r="L4164" s="14" t="str">
        <v/>
      </c>
      <c r="O4164" s="14" t="str">
        <v/>
      </c>
      <c r="P4164" s="14" t="str">
        <f ca="1"/>
        <v>Low Cap</v>
      </c>
    </row>
    <row r="4165" spans="11:16">
      <c r="K4165" s="14" t="str">
        <v/>
      </c>
      <c r="L4165" s="14" t="str">
        <v/>
      </c>
      <c r="O4165" s="14" t="str">
        <v/>
      </c>
      <c r="P4165" s="14" t="str">
        <f ca="1"/>
        <v>Low Cap</v>
      </c>
    </row>
    <row r="4166" spans="11:16">
      <c r="K4166" s="14" t="str">
        <v/>
      </c>
      <c r="L4166" s="14" t="str">
        <v/>
      </c>
      <c r="O4166" s="14" t="str">
        <v/>
      </c>
      <c r="P4166" s="14" t="str">
        <f ca="1"/>
        <v>Low Cap</v>
      </c>
    </row>
    <row r="4167" spans="11:16">
      <c r="K4167" s="14" t="str">
        <v/>
      </c>
      <c r="L4167" s="14" t="str">
        <v/>
      </c>
      <c r="O4167" s="14" t="str">
        <v/>
      </c>
      <c r="P4167" s="14" t="str">
        <f ca="1"/>
        <v>Low Cap</v>
      </c>
    </row>
    <row r="4168" spans="11:16">
      <c r="K4168" s="14" t="str">
        <v/>
      </c>
      <c r="L4168" s="14" t="str">
        <v/>
      </c>
      <c r="O4168" s="14" t="str">
        <v/>
      </c>
      <c r="P4168" s="14" t="str">
        <f ca="1"/>
        <v>Low Cap</v>
      </c>
    </row>
    <row r="4169" spans="11:16">
      <c r="K4169" s="14" t="str">
        <v/>
      </c>
      <c r="L4169" s="14" t="str">
        <v/>
      </c>
      <c r="O4169" s="14" t="str">
        <v/>
      </c>
      <c r="P4169" s="14" t="str">
        <f ca="1"/>
        <v>Low Cap</v>
      </c>
    </row>
    <row r="4170" spans="11:16">
      <c r="K4170" s="14" t="str">
        <v/>
      </c>
      <c r="L4170" s="14" t="str">
        <v/>
      </c>
      <c r="O4170" s="14" t="str">
        <v/>
      </c>
      <c r="P4170" s="14" t="str">
        <f ca="1"/>
        <v>Low Cap</v>
      </c>
    </row>
    <row r="4171" spans="11:16">
      <c r="K4171" s="14" t="str">
        <v/>
      </c>
      <c r="L4171" s="14" t="str">
        <v/>
      </c>
      <c r="O4171" s="14" t="str">
        <v/>
      </c>
      <c r="P4171" s="14" t="str">
        <f ca="1"/>
        <v>Low Cap</v>
      </c>
    </row>
    <row r="4172" spans="11:16">
      <c r="K4172" s="14" t="str">
        <v/>
      </c>
      <c r="L4172" s="14" t="str">
        <v/>
      </c>
      <c r="O4172" s="14" t="str">
        <v/>
      </c>
      <c r="P4172" s="14" t="str">
        <f ca="1"/>
        <v>Low Cap</v>
      </c>
    </row>
    <row r="4173" spans="11:16">
      <c r="K4173" s="14" t="str">
        <v/>
      </c>
      <c r="L4173" s="14" t="str">
        <v/>
      </c>
      <c r="O4173" s="14" t="str">
        <v/>
      </c>
      <c r="P4173" s="14" t="str">
        <f ca="1"/>
        <v>Low Cap</v>
      </c>
    </row>
    <row r="4174" spans="11:16">
      <c r="K4174" s="14" t="str">
        <v/>
      </c>
      <c r="L4174" s="14" t="str">
        <v/>
      </c>
      <c r="O4174" s="14" t="str">
        <v/>
      </c>
      <c r="P4174" s="14" t="str">
        <f ca="1"/>
        <v>Low Cap</v>
      </c>
    </row>
    <row r="4175" spans="11:16">
      <c r="K4175" s="14" t="str">
        <v/>
      </c>
      <c r="L4175" s="14" t="str">
        <v/>
      </c>
      <c r="O4175" s="14" t="str">
        <v/>
      </c>
      <c r="P4175" s="14" t="str">
        <f ca="1"/>
        <v>Low Cap</v>
      </c>
    </row>
    <row r="4176" spans="11:16">
      <c r="K4176" s="14" t="str">
        <v/>
      </c>
      <c r="L4176" s="14" t="str">
        <v/>
      </c>
      <c r="O4176" s="14" t="str">
        <v/>
      </c>
      <c r="P4176" s="14" t="str">
        <f ca="1"/>
        <v>Low Cap</v>
      </c>
    </row>
    <row r="4177" spans="11:16">
      <c r="K4177" s="14" t="str">
        <v/>
      </c>
      <c r="L4177" s="14" t="str">
        <v/>
      </c>
      <c r="O4177" s="14" t="str">
        <v/>
      </c>
      <c r="P4177" s="14" t="str">
        <f ca="1"/>
        <v>Low Cap</v>
      </c>
    </row>
    <row r="4178" spans="11:16">
      <c r="K4178" s="14" t="str">
        <v/>
      </c>
      <c r="L4178" s="14" t="str">
        <v/>
      </c>
      <c r="O4178" s="14" t="str">
        <v/>
      </c>
      <c r="P4178" s="14" t="str">
        <f ca="1"/>
        <v>Low Cap</v>
      </c>
    </row>
    <row r="4179" spans="11:16">
      <c r="K4179" s="14" t="str">
        <v/>
      </c>
      <c r="L4179" s="14" t="str">
        <v/>
      </c>
      <c r="O4179" s="14" t="str">
        <v/>
      </c>
      <c r="P4179" s="14" t="str">
        <f ca="1"/>
        <v>Low Cap</v>
      </c>
    </row>
    <row r="4180" spans="11:16">
      <c r="K4180" s="14" t="str">
        <v/>
      </c>
      <c r="L4180" s="14" t="str">
        <v/>
      </c>
      <c r="O4180" s="14" t="str">
        <v/>
      </c>
      <c r="P4180" s="14" t="str">
        <f ca="1"/>
        <v>Low Cap</v>
      </c>
    </row>
    <row r="4181" spans="11:16">
      <c r="K4181" s="14" t="str">
        <v/>
      </c>
      <c r="L4181" s="14" t="str">
        <v/>
      </c>
      <c r="O4181" s="14" t="str">
        <v/>
      </c>
      <c r="P4181" s="14" t="str">
        <f ca="1"/>
        <v>Low Cap</v>
      </c>
    </row>
    <row r="4182" spans="11:16">
      <c r="K4182" s="14" t="str">
        <v/>
      </c>
      <c r="L4182" s="14" t="str">
        <v/>
      </c>
      <c r="O4182" s="14" t="str">
        <v/>
      </c>
      <c r="P4182" s="14" t="str">
        <f ca="1"/>
        <v>Low Cap</v>
      </c>
    </row>
    <row r="4183" spans="11:16">
      <c r="K4183" s="14" t="str">
        <v/>
      </c>
      <c r="L4183" s="14" t="str">
        <v/>
      </c>
      <c r="O4183" s="14" t="str">
        <v/>
      </c>
      <c r="P4183" s="14" t="str">
        <f ca="1"/>
        <v>Low Cap</v>
      </c>
    </row>
    <row r="4184" spans="11:16">
      <c r="K4184" s="14" t="str">
        <v/>
      </c>
      <c r="L4184" s="14" t="str">
        <v/>
      </c>
      <c r="O4184" s="14" t="str">
        <v/>
      </c>
      <c r="P4184" s="14" t="str">
        <f ca="1"/>
        <v>Low Cap</v>
      </c>
    </row>
    <row r="4185" spans="11:16">
      <c r="K4185" s="14" t="str">
        <v/>
      </c>
      <c r="L4185" s="14" t="str">
        <v/>
      </c>
      <c r="O4185" s="14" t="str">
        <v/>
      </c>
      <c r="P4185" s="14" t="str">
        <f ca="1"/>
        <v>Low Cap</v>
      </c>
    </row>
    <row r="4186" spans="11:16">
      <c r="K4186" s="14" t="str">
        <v/>
      </c>
      <c r="L4186" s="14" t="str">
        <v/>
      </c>
      <c r="O4186" s="14" t="str">
        <v/>
      </c>
      <c r="P4186" s="14" t="str">
        <f ca="1"/>
        <v>Low Cap</v>
      </c>
    </row>
    <row r="4187" spans="11:16">
      <c r="K4187" s="14" t="str">
        <v/>
      </c>
      <c r="L4187" s="14" t="str">
        <v/>
      </c>
      <c r="O4187" s="14" t="str">
        <v/>
      </c>
      <c r="P4187" s="14" t="str">
        <f ca="1"/>
        <v>Low Cap</v>
      </c>
    </row>
    <row r="4188" spans="11:16">
      <c r="K4188" s="14" t="str">
        <v/>
      </c>
      <c r="L4188" s="14" t="str">
        <v/>
      </c>
      <c r="O4188" s="14" t="str">
        <v/>
      </c>
      <c r="P4188" s="14" t="str">
        <f ca="1"/>
        <v>Low Cap</v>
      </c>
    </row>
    <row r="4189" spans="11:16">
      <c r="K4189" s="14" t="str">
        <v/>
      </c>
      <c r="L4189" s="14" t="str">
        <v/>
      </c>
      <c r="O4189" s="14" t="str">
        <v/>
      </c>
      <c r="P4189" s="14" t="str">
        <f ca="1"/>
        <v>Low Cap</v>
      </c>
    </row>
    <row r="4190" spans="11:16">
      <c r="K4190" s="14" t="str">
        <v/>
      </c>
      <c r="L4190" s="14" t="str">
        <v/>
      </c>
      <c r="O4190" s="14" t="str">
        <v/>
      </c>
      <c r="P4190" s="14" t="str">
        <f ca="1"/>
        <v>Low Cap</v>
      </c>
    </row>
    <row r="4191" spans="11:16">
      <c r="K4191" s="14" t="str">
        <v/>
      </c>
      <c r="L4191" s="14" t="str">
        <v/>
      </c>
      <c r="O4191" s="14" t="str">
        <v/>
      </c>
      <c r="P4191" s="14" t="str">
        <f ca="1"/>
        <v>Low Cap</v>
      </c>
    </row>
    <row r="4192" spans="11:16">
      <c r="K4192" s="14" t="str">
        <v/>
      </c>
      <c r="L4192" s="14" t="str">
        <v/>
      </c>
      <c r="O4192" s="14" t="str">
        <v/>
      </c>
      <c r="P4192" s="14" t="str">
        <f ca="1"/>
        <v>Low Cap</v>
      </c>
    </row>
    <row r="4193" spans="11:16">
      <c r="K4193" s="14" t="str">
        <v/>
      </c>
      <c r="L4193" s="14" t="str">
        <v/>
      </c>
      <c r="O4193" s="14" t="str">
        <v/>
      </c>
      <c r="P4193" s="14" t="str">
        <f ca="1"/>
        <v>Low Cap</v>
      </c>
    </row>
    <row r="4194" spans="11:16">
      <c r="K4194" s="14" t="str">
        <v/>
      </c>
      <c r="L4194" s="14" t="str">
        <v/>
      </c>
      <c r="O4194" s="14" t="str">
        <v/>
      </c>
      <c r="P4194" s="14" t="str">
        <f ca="1"/>
        <v>Low Cap</v>
      </c>
    </row>
    <row r="4195" spans="11:16">
      <c r="K4195" s="14" t="str">
        <v/>
      </c>
      <c r="L4195" s="14" t="str">
        <v/>
      </c>
      <c r="O4195" s="14" t="str">
        <v/>
      </c>
      <c r="P4195" s="14" t="str">
        <f ca="1"/>
        <v>Low Cap</v>
      </c>
    </row>
    <row r="4196" spans="11:16">
      <c r="K4196" s="14" t="str">
        <v/>
      </c>
      <c r="L4196" s="14" t="str">
        <v/>
      </c>
      <c r="O4196" s="14" t="str">
        <v/>
      </c>
      <c r="P4196" s="14" t="str">
        <f ca="1"/>
        <v>Low Cap</v>
      </c>
    </row>
    <row r="4197" spans="11:16">
      <c r="K4197" s="14" t="str">
        <v/>
      </c>
      <c r="L4197" s="14" t="str">
        <v/>
      </c>
      <c r="O4197" s="14" t="str">
        <v/>
      </c>
      <c r="P4197" s="14" t="str">
        <f ca="1"/>
        <v>Low Cap</v>
      </c>
    </row>
    <row r="4198" spans="11:16">
      <c r="K4198" s="14" t="str">
        <v/>
      </c>
      <c r="L4198" s="14" t="str">
        <v/>
      </c>
      <c r="O4198" s="14" t="str">
        <v/>
      </c>
      <c r="P4198" s="14" t="str">
        <f ca="1"/>
        <v>Low Cap</v>
      </c>
    </row>
    <row r="4199" spans="11:16">
      <c r="K4199" s="14" t="str">
        <v/>
      </c>
      <c r="L4199" s="14" t="str">
        <v/>
      </c>
      <c r="O4199" s="14" t="str">
        <v/>
      </c>
      <c r="P4199" s="14" t="str">
        <f ca="1"/>
        <v>Low Cap</v>
      </c>
    </row>
    <row r="4200" spans="11:16">
      <c r="K4200" s="14" t="str">
        <v/>
      </c>
      <c r="L4200" s="14" t="str">
        <v/>
      </c>
      <c r="O4200" s="14" t="str">
        <v/>
      </c>
      <c r="P4200" s="14" t="str">
        <f ca="1"/>
        <v>Low Cap</v>
      </c>
    </row>
    <row r="4201" spans="11:16">
      <c r="K4201" s="14" t="str">
        <v/>
      </c>
      <c r="L4201" s="14" t="str">
        <v/>
      </c>
      <c r="O4201" s="14" t="str">
        <v/>
      </c>
      <c r="P4201" s="14" t="str">
        <f ca="1"/>
        <v>Low Cap</v>
      </c>
    </row>
    <row r="4202" spans="11:16">
      <c r="K4202" s="14" t="str">
        <v/>
      </c>
      <c r="L4202" s="14" t="str">
        <v/>
      </c>
      <c r="O4202" s="14" t="str">
        <v/>
      </c>
      <c r="P4202" s="14" t="str">
        <f ca="1"/>
        <v>Low Cap</v>
      </c>
    </row>
    <row r="4203" spans="11:16">
      <c r="K4203" s="14" t="str">
        <v/>
      </c>
      <c r="L4203" s="14" t="str">
        <v/>
      </c>
      <c r="O4203" s="14" t="str">
        <v/>
      </c>
      <c r="P4203" s="14" t="str">
        <f ca="1"/>
        <v>Low Cap</v>
      </c>
    </row>
    <row r="4204" spans="11:16">
      <c r="K4204" s="14" t="str">
        <v/>
      </c>
      <c r="L4204" s="14" t="str">
        <v/>
      </c>
      <c r="O4204" s="14" t="str">
        <v/>
      </c>
      <c r="P4204" s="14" t="str">
        <f ca="1"/>
        <v>Low Cap</v>
      </c>
    </row>
    <row r="4205" spans="11:16">
      <c r="K4205" s="14" t="str">
        <v/>
      </c>
      <c r="L4205" s="14" t="str">
        <v/>
      </c>
      <c r="O4205" s="14" t="str">
        <v/>
      </c>
      <c r="P4205" s="14" t="str">
        <f ca="1"/>
        <v>Low Cap</v>
      </c>
    </row>
    <row r="4206" spans="11:16">
      <c r="K4206" s="14" t="str">
        <v/>
      </c>
      <c r="L4206" s="14" t="str">
        <v/>
      </c>
      <c r="O4206" s="14" t="str">
        <v/>
      </c>
      <c r="P4206" s="14" t="str">
        <f ca="1"/>
        <v>Low Cap</v>
      </c>
    </row>
    <row r="4207" spans="11:16">
      <c r="K4207" s="14" t="str">
        <v/>
      </c>
      <c r="L4207" s="14" t="str">
        <v/>
      </c>
      <c r="O4207" s="14" t="str">
        <v/>
      </c>
      <c r="P4207" s="14" t="str">
        <f ca="1"/>
        <v>Low Cap</v>
      </c>
    </row>
    <row r="4208" spans="11:16">
      <c r="K4208" s="14" t="str">
        <v/>
      </c>
      <c r="L4208" s="14" t="str">
        <v/>
      </c>
      <c r="O4208" s="14" t="str">
        <v/>
      </c>
      <c r="P4208" s="14" t="str">
        <f ca="1"/>
        <v>Low Cap</v>
      </c>
    </row>
    <row r="4209" spans="11:16">
      <c r="K4209" s="14" t="str">
        <v/>
      </c>
      <c r="L4209" s="14" t="str">
        <v/>
      </c>
      <c r="O4209" s="14" t="str">
        <v/>
      </c>
      <c r="P4209" s="14" t="str">
        <f ca="1"/>
        <v>Low Cap</v>
      </c>
    </row>
    <row r="4210" spans="11:16">
      <c r="K4210" s="14" t="str">
        <v/>
      </c>
      <c r="L4210" s="14" t="str">
        <v/>
      </c>
      <c r="O4210" s="14" t="str">
        <v/>
      </c>
      <c r="P4210" s="14" t="str">
        <f ca="1"/>
        <v>Low Cap</v>
      </c>
    </row>
    <row r="4211" spans="11:16">
      <c r="K4211" s="14" t="str">
        <v/>
      </c>
      <c r="L4211" s="14" t="str">
        <v/>
      </c>
      <c r="O4211" s="14" t="str">
        <v/>
      </c>
      <c r="P4211" s="14" t="str">
        <f ca="1"/>
        <v>Low Cap</v>
      </c>
    </row>
    <row r="4212" spans="11:16">
      <c r="K4212" s="14" t="str">
        <v/>
      </c>
      <c r="L4212" s="14" t="str">
        <v/>
      </c>
      <c r="O4212" s="14" t="str">
        <v/>
      </c>
      <c r="P4212" s="14" t="str">
        <f ca="1"/>
        <v>Low Cap</v>
      </c>
    </row>
    <row r="4213" spans="11:16">
      <c r="K4213" s="14" t="str">
        <v/>
      </c>
      <c r="L4213" s="14" t="str">
        <v/>
      </c>
      <c r="O4213" s="14" t="str">
        <v/>
      </c>
      <c r="P4213" s="14" t="str">
        <f ca="1"/>
        <v>Low Cap</v>
      </c>
    </row>
    <row r="4214" spans="11:16">
      <c r="K4214" s="14" t="str">
        <v/>
      </c>
      <c r="L4214" s="14" t="str">
        <v/>
      </c>
      <c r="O4214" s="14" t="str">
        <v/>
      </c>
      <c r="P4214" s="14" t="str">
        <f ca="1"/>
        <v>Low Cap</v>
      </c>
    </row>
    <row r="4215" spans="11:16">
      <c r="K4215" s="14" t="str">
        <v/>
      </c>
      <c r="L4215" s="14" t="str">
        <v/>
      </c>
      <c r="O4215" s="14" t="str">
        <v/>
      </c>
      <c r="P4215" s="14" t="str">
        <f ca="1"/>
        <v>Low Cap</v>
      </c>
    </row>
    <row r="4216" spans="11:16">
      <c r="K4216" s="14" t="str">
        <v/>
      </c>
      <c r="L4216" s="14" t="str">
        <v/>
      </c>
      <c r="O4216" s="14" t="str">
        <v/>
      </c>
      <c r="P4216" s="14" t="str">
        <f ca="1"/>
        <v>Low Cap</v>
      </c>
    </row>
    <row r="4217" spans="11:16">
      <c r="K4217" s="14" t="str">
        <v/>
      </c>
      <c r="L4217" s="14" t="str">
        <v/>
      </c>
      <c r="O4217" s="14" t="str">
        <v/>
      </c>
      <c r="P4217" s="14" t="str">
        <f ca="1"/>
        <v>Low Cap</v>
      </c>
    </row>
    <row r="4218" spans="11:16">
      <c r="K4218" s="14" t="str">
        <v/>
      </c>
      <c r="L4218" s="14" t="str">
        <v/>
      </c>
      <c r="O4218" s="14" t="str">
        <v/>
      </c>
      <c r="P4218" s="14" t="str">
        <f ca="1"/>
        <v>Low Cap</v>
      </c>
    </row>
    <row r="4219" spans="11:16">
      <c r="K4219" s="14" t="str">
        <v/>
      </c>
      <c r="L4219" s="14" t="str">
        <v/>
      </c>
      <c r="O4219" s="14" t="str">
        <v/>
      </c>
      <c r="P4219" s="14" t="str">
        <f ca="1"/>
        <v>Low Cap</v>
      </c>
    </row>
    <row r="4220" spans="11:16">
      <c r="K4220" s="14" t="str">
        <v/>
      </c>
      <c r="L4220" s="14" t="str">
        <v/>
      </c>
      <c r="O4220" s="14" t="str">
        <v/>
      </c>
      <c r="P4220" s="14" t="str">
        <f ca="1"/>
        <v>Low Cap</v>
      </c>
    </row>
    <row r="4221" spans="11:16">
      <c r="K4221" s="14" t="str">
        <v/>
      </c>
      <c r="L4221" s="14" t="str">
        <v/>
      </c>
      <c r="O4221" s="14" t="str">
        <v/>
      </c>
      <c r="P4221" s="14" t="str">
        <f ca="1"/>
        <v>Low Cap</v>
      </c>
    </row>
    <row r="4222" spans="11:16">
      <c r="K4222" s="14" t="str">
        <v/>
      </c>
      <c r="L4222" s="14" t="str">
        <v/>
      </c>
      <c r="O4222" s="14" t="str">
        <v/>
      </c>
      <c r="P4222" s="14" t="str">
        <f ca="1"/>
        <v>Low Cap</v>
      </c>
    </row>
    <row r="4223" spans="11:16">
      <c r="K4223" s="14" t="str">
        <v/>
      </c>
      <c r="L4223" s="14" t="str">
        <v/>
      </c>
      <c r="O4223" s="14" t="str">
        <v/>
      </c>
      <c r="P4223" s="14" t="str">
        <f ca="1"/>
        <v>Low Cap</v>
      </c>
    </row>
    <row r="4224" spans="11:16">
      <c r="K4224" s="14" t="str">
        <v/>
      </c>
      <c r="L4224" s="14" t="str">
        <v/>
      </c>
      <c r="O4224" s="14" t="str">
        <v/>
      </c>
      <c r="P4224" s="14" t="str">
        <f ca="1"/>
        <v>Low Cap</v>
      </c>
    </row>
    <row r="4225" spans="11:16">
      <c r="K4225" s="14" t="str">
        <v/>
      </c>
      <c r="L4225" s="14" t="str">
        <v/>
      </c>
      <c r="O4225" s="14" t="str">
        <v/>
      </c>
      <c r="P4225" s="14" t="str">
        <f ca="1"/>
        <v>Low Cap</v>
      </c>
    </row>
    <row r="4226" spans="11:16">
      <c r="K4226" s="14" t="str">
        <v/>
      </c>
      <c r="L4226" s="14" t="str">
        <v/>
      </c>
      <c r="O4226" s="14" t="str">
        <v/>
      </c>
      <c r="P4226" s="14" t="str">
        <f ca="1"/>
        <v>Low Cap</v>
      </c>
    </row>
    <row r="4227" spans="11:16">
      <c r="K4227" s="14" t="str">
        <v/>
      </c>
      <c r="L4227" s="14" t="str">
        <v/>
      </c>
      <c r="O4227" s="14" t="str">
        <v/>
      </c>
      <c r="P4227" s="14" t="str">
        <f ca="1"/>
        <v>Low Cap</v>
      </c>
    </row>
    <row r="4228" spans="11:16">
      <c r="K4228" s="14" t="str">
        <v/>
      </c>
      <c r="L4228" s="14" t="str">
        <v/>
      </c>
      <c r="O4228" s="14" t="str">
        <v/>
      </c>
      <c r="P4228" s="14" t="str">
        <f ca="1"/>
        <v>Low Cap</v>
      </c>
    </row>
    <row r="4229" spans="11:16">
      <c r="K4229" s="14" t="str">
        <v/>
      </c>
      <c r="L4229" s="14" t="str">
        <v/>
      </c>
      <c r="O4229" s="14" t="str">
        <v/>
      </c>
      <c r="P4229" s="14" t="str">
        <f ca="1"/>
        <v>Low Cap</v>
      </c>
    </row>
    <row r="4230" spans="11:16">
      <c r="K4230" s="14" t="str">
        <v/>
      </c>
      <c r="L4230" s="14" t="str">
        <v/>
      </c>
      <c r="O4230" s="14" t="str">
        <v/>
      </c>
      <c r="P4230" s="14" t="str">
        <f ca="1"/>
        <v>Low Cap</v>
      </c>
    </row>
    <row r="4231" spans="11:16">
      <c r="K4231" s="14" t="str">
        <v/>
      </c>
      <c r="L4231" s="14" t="str">
        <v/>
      </c>
      <c r="O4231" s="14" t="str">
        <v/>
      </c>
      <c r="P4231" s="14" t="str">
        <f ca="1"/>
        <v>Low Cap</v>
      </c>
    </row>
    <row r="4232" spans="11:16">
      <c r="K4232" s="14" t="str">
        <v/>
      </c>
      <c r="L4232" s="14" t="str">
        <v/>
      </c>
      <c r="O4232" s="14" t="str">
        <v/>
      </c>
      <c r="P4232" s="14" t="str">
        <f ca="1"/>
        <v>Low Cap</v>
      </c>
    </row>
    <row r="4233" spans="11:16">
      <c r="K4233" s="14" t="str">
        <v/>
      </c>
      <c r="L4233" s="14" t="str">
        <v/>
      </c>
      <c r="O4233" s="14" t="str">
        <v/>
      </c>
      <c r="P4233" s="14" t="str">
        <f ca="1"/>
        <v>Low Cap</v>
      </c>
    </row>
    <row r="4234" spans="11:16">
      <c r="K4234" s="14" t="str">
        <v/>
      </c>
      <c r="L4234" s="14" t="str">
        <v/>
      </c>
      <c r="O4234" s="14" t="str">
        <v/>
      </c>
      <c r="P4234" s="14" t="str">
        <f ca="1"/>
        <v>Low Cap</v>
      </c>
    </row>
    <row r="4235" spans="11:16">
      <c r="K4235" s="14" t="str">
        <v/>
      </c>
      <c r="L4235" s="14" t="str">
        <v/>
      </c>
      <c r="O4235" s="14" t="str">
        <v/>
      </c>
      <c r="P4235" s="14" t="str">
        <f ca="1"/>
        <v>Low Cap</v>
      </c>
    </row>
    <row r="4236" spans="11:16">
      <c r="K4236" s="14" t="str">
        <v/>
      </c>
      <c r="L4236" s="14" t="str">
        <v/>
      </c>
      <c r="O4236" s="14" t="str">
        <v/>
      </c>
      <c r="P4236" s="14" t="str">
        <f ca="1"/>
        <v>Low Cap</v>
      </c>
    </row>
    <row r="4237" spans="11:16">
      <c r="K4237" s="14" t="str">
        <v/>
      </c>
      <c r="L4237" s="14" t="str">
        <v/>
      </c>
      <c r="O4237" s="14" t="str">
        <v/>
      </c>
      <c r="P4237" s="14" t="str">
        <f ca="1"/>
        <v>Low Cap</v>
      </c>
    </row>
    <row r="4238" spans="11:16">
      <c r="K4238" s="14" t="str">
        <v/>
      </c>
      <c r="L4238" s="14" t="str">
        <v/>
      </c>
      <c r="O4238" s="14" t="str">
        <v/>
      </c>
      <c r="P4238" s="14" t="str">
        <f ca="1"/>
        <v>Low Cap</v>
      </c>
    </row>
    <row r="4239" spans="11:16">
      <c r="K4239" s="14" t="str">
        <v/>
      </c>
      <c r="L4239" s="14" t="str">
        <v/>
      </c>
      <c r="O4239" s="14" t="str">
        <v/>
      </c>
      <c r="P4239" s="14" t="str">
        <f ca="1"/>
        <v>Low Cap</v>
      </c>
    </row>
    <row r="4240" spans="11:16">
      <c r="K4240" s="14" t="str">
        <v/>
      </c>
      <c r="L4240" s="14" t="str">
        <v/>
      </c>
      <c r="O4240" s="14" t="str">
        <v/>
      </c>
      <c r="P4240" s="14" t="str">
        <f ca="1"/>
        <v>Low Cap</v>
      </c>
    </row>
    <row r="4241" spans="11:16">
      <c r="K4241" s="14" t="str">
        <v/>
      </c>
      <c r="L4241" s="14" t="str">
        <v/>
      </c>
      <c r="O4241" s="14" t="str">
        <v/>
      </c>
      <c r="P4241" s="14" t="str">
        <f ca="1"/>
        <v>Low Cap</v>
      </c>
    </row>
    <row r="4242" spans="11:16">
      <c r="K4242" s="14" t="str">
        <v/>
      </c>
      <c r="L4242" s="14" t="str">
        <v/>
      </c>
      <c r="O4242" s="14" t="str">
        <v/>
      </c>
      <c r="P4242" s="14" t="str">
        <f ca="1"/>
        <v>Low Cap</v>
      </c>
    </row>
    <row r="4243" spans="11:16">
      <c r="K4243" s="14" t="str">
        <v/>
      </c>
      <c r="L4243" s="14" t="str">
        <v/>
      </c>
      <c r="O4243" s="14" t="str">
        <v/>
      </c>
      <c r="P4243" s="14" t="str">
        <f ca="1"/>
        <v>Low Cap</v>
      </c>
    </row>
    <row r="4244" spans="11:16">
      <c r="K4244" s="14" t="str">
        <v/>
      </c>
      <c r="L4244" s="14" t="str">
        <v/>
      </c>
      <c r="O4244" s="14" t="str">
        <v/>
      </c>
      <c r="P4244" s="14" t="str">
        <f ca="1"/>
        <v>Low Cap</v>
      </c>
    </row>
    <row r="4245" spans="11:16">
      <c r="K4245" s="14" t="str">
        <v/>
      </c>
      <c r="L4245" s="14" t="str">
        <v/>
      </c>
      <c r="O4245" s="14" t="str">
        <v/>
      </c>
      <c r="P4245" s="14" t="str">
        <f ca="1"/>
        <v>Low Cap</v>
      </c>
    </row>
    <row r="4246" spans="11:16">
      <c r="K4246" s="14" t="str">
        <v/>
      </c>
      <c r="L4246" s="14" t="str">
        <v/>
      </c>
      <c r="O4246" s="14" t="str">
        <v/>
      </c>
      <c r="P4246" s="14" t="str">
        <f ca="1"/>
        <v>Low Cap</v>
      </c>
    </row>
    <row r="4247" spans="11:16">
      <c r="K4247" s="14" t="str">
        <v/>
      </c>
      <c r="L4247" s="14" t="str">
        <v/>
      </c>
      <c r="O4247" s="14" t="str">
        <v/>
      </c>
      <c r="P4247" s="14" t="str">
        <f ca="1"/>
        <v>Low Cap</v>
      </c>
    </row>
    <row r="4248" spans="11:16">
      <c r="K4248" s="14" t="str">
        <v/>
      </c>
      <c r="L4248" s="14" t="str">
        <v/>
      </c>
      <c r="O4248" s="14" t="str">
        <v/>
      </c>
      <c r="P4248" s="14" t="str">
        <f ca="1"/>
        <v>Low Cap</v>
      </c>
    </row>
    <row r="4249" spans="11:16">
      <c r="K4249" s="14" t="str">
        <v/>
      </c>
      <c r="L4249" s="14" t="str">
        <v/>
      </c>
      <c r="O4249" s="14" t="str">
        <v/>
      </c>
      <c r="P4249" s="14" t="str">
        <f ca="1"/>
        <v>Low Cap</v>
      </c>
    </row>
    <row r="4250" spans="11:16">
      <c r="K4250" s="14" t="str">
        <v/>
      </c>
      <c r="L4250" s="14" t="str">
        <v/>
      </c>
      <c r="O4250" s="14" t="str">
        <v/>
      </c>
      <c r="P4250" s="14" t="str">
        <f ca="1"/>
        <v>Low Cap</v>
      </c>
    </row>
    <row r="4251" spans="11:16">
      <c r="K4251" s="14" t="str">
        <v/>
      </c>
      <c r="L4251" s="14" t="str">
        <v/>
      </c>
      <c r="O4251" s="14" t="str">
        <v/>
      </c>
      <c r="P4251" s="14" t="str">
        <f ca="1"/>
        <v>Low Cap</v>
      </c>
    </row>
    <row r="4252" spans="11:16">
      <c r="K4252" s="14" t="str">
        <v/>
      </c>
      <c r="L4252" s="14" t="str">
        <v/>
      </c>
      <c r="O4252" s="14" t="str">
        <v/>
      </c>
      <c r="P4252" s="14" t="str">
        <f ca="1"/>
        <v>Low Cap</v>
      </c>
    </row>
    <row r="4253" spans="11:16">
      <c r="K4253" s="14" t="str">
        <v/>
      </c>
      <c r="L4253" s="14" t="str">
        <v/>
      </c>
      <c r="O4253" s="14" t="str">
        <v/>
      </c>
      <c r="P4253" s="14" t="str">
        <f ca="1"/>
        <v>Low Cap</v>
      </c>
    </row>
    <row r="4254" spans="11:16">
      <c r="K4254" s="14" t="str">
        <v/>
      </c>
      <c r="L4254" s="14" t="str">
        <v/>
      </c>
      <c r="O4254" s="14" t="str">
        <v/>
      </c>
      <c r="P4254" s="14" t="str">
        <f ca="1"/>
        <v>Low Cap</v>
      </c>
    </row>
    <row r="4255" spans="11:16">
      <c r="K4255" s="14" t="str">
        <v/>
      </c>
      <c r="L4255" s="14" t="str">
        <v/>
      </c>
      <c r="O4255" s="14" t="str">
        <v/>
      </c>
      <c r="P4255" s="14" t="str">
        <f ca="1"/>
        <v>Low Cap</v>
      </c>
    </row>
    <row r="4256" spans="11:16">
      <c r="K4256" s="14" t="str">
        <v/>
      </c>
      <c r="L4256" s="14" t="str">
        <v/>
      </c>
      <c r="O4256" s="14" t="str">
        <v/>
      </c>
      <c r="P4256" s="14" t="str">
        <f ca="1"/>
        <v>Low Cap</v>
      </c>
    </row>
    <row r="4257" spans="11:16">
      <c r="K4257" s="14" t="str">
        <v/>
      </c>
      <c r="L4257" s="14" t="str">
        <v/>
      </c>
      <c r="O4257" s="14" t="str">
        <v/>
      </c>
      <c r="P4257" s="14" t="str">
        <f ca="1"/>
        <v>Low Cap</v>
      </c>
    </row>
    <row r="4258" spans="11:16">
      <c r="K4258" s="14" t="str">
        <v/>
      </c>
      <c r="L4258" s="14" t="str">
        <v/>
      </c>
      <c r="O4258" s="14" t="str">
        <v/>
      </c>
      <c r="P4258" s="14" t="str">
        <f ca="1"/>
        <v>Low Cap</v>
      </c>
    </row>
    <row r="4259" spans="11:16">
      <c r="K4259" s="14" t="str">
        <v/>
      </c>
      <c r="L4259" s="14" t="str">
        <v/>
      </c>
      <c r="O4259" s="14" t="str">
        <v/>
      </c>
      <c r="P4259" s="14" t="str">
        <f ca="1"/>
        <v>Low Cap</v>
      </c>
    </row>
    <row r="4260" spans="11:16">
      <c r="K4260" s="14" t="str">
        <v/>
      </c>
      <c r="L4260" s="14" t="str">
        <v/>
      </c>
      <c r="O4260" s="14" t="str">
        <v/>
      </c>
      <c r="P4260" s="14" t="str">
        <f ca="1"/>
        <v>Low Cap</v>
      </c>
    </row>
    <row r="4261" spans="11:16">
      <c r="K4261" s="14" t="str">
        <v/>
      </c>
      <c r="L4261" s="14" t="str">
        <v/>
      </c>
      <c r="O4261" s="14" t="str">
        <v/>
      </c>
      <c r="P4261" s="14" t="str">
        <f ca="1"/>
        <v>Low Cap</v>
      </c>
    </row>
    <row r="4262" spans="11:16">
      <c r="K4262" s="14" t="str">
        <v/>
      </c>
      <c r="L4262" s="14" t="str">
        <v/>
      </c>
      <c r="O4262" s="14" t="str">
        <v/>
      </c>
      <c r="P4262" s="14" t="str">
        <f ca="1"/>
        <v>Low Cap</v>
      </c>
    </row>
    <row r="4263" spans="11:16">
      <c r="K4263" s="14" t="str">
        <v/>
      </c>
      <c r="L4263" s="14" t="str">
        <v/>
      </c>
      <c r="O4263" s="14" t="str">
        <v/>
      </c>
      <c r="P4263" s="14" t="str">
        <f ca="1"/>
        <v>Low Cap</v>
      </c>
    </row>
    <row r="4264" spans="11:16">
      <c r="K4264" s="14" t="str">
        <v/>
      </c>
      <c r="L4264" s="14" t="str">
        <v/>
      </c>
      <c r="O4264" s="14" t="str">
        <v/>
      </c>
      <c r="P4264" s="14" t="str">
        <f ca="1"/>
        <v>Low Cap</v>
      </c>
    </row>
    <row r="4265" spans="11:16">
      <c r="K4265" s="14" t="str">
        <v/>
      </c>
      <c r="L4265" s="14" t="str">
        <v/>
      </c>
      <c r="O4265" s="14" t="str">
        <v/>
      </c>
      <c r="P4265" s="14" t="str">
        <f ca="1"/>
        <v>Low Cap</v>
      </c>
    </row>
    <row r="4266" spans="11:16">
      <c r="K4266" s="14" t="str">
        <v/>
      </c>
      <c r="L4266" s="14" t="str">
        <v/>
      </c>
      <c r="O4266" s="14" t="str">
        <v/>
      </c>
      <c r="P4266" s="14" t="str">
        <f ca="1"/>
        <v>Low Cap</v>
      </c>
    </row>
    <row r="4267" spans="11:16">
      <c r="K4267" s="14" t="str">
        <v/>
      </c>
      <c r="L4267" s="14" t="str">
        <v/>
      </c>
      <c r="O4267" s="14" t="str">
        <v/>
      </c>
      <c r="P4267" s="14" t="str">
        <f ca="1"/>
        <v>Low Cap</v>
      </c>
    </row>
    <row r="4268" spans="11:16">
      <c r="K4268" s="14" t="str">
        <v/>
      </c>
      <c r="L4268" s="14" t="str">
        <v/>
      </c>
      <c r="O4268" s="14" t="str">
        <v/>
      </c>
      <c r="P4268" s="14" t="str">
        <f ca="1"/>
        <v>Low Cap</v>
      </c>
    </row>
    <row r="4269" spans="11:16">
      <c r="K4269" s="14" t="str">
        <v/>
      </c>
      <c r="L4269" s="14" t="str">
        <v/>
      </c>
      <c r="O4269" s="14" t="str">
        <v/>
      </c>
      <c r="P4269" s="14" t="str">
        <f ca="1"/>
        <v>Low Cap</v>
      </c>
    </row>
    <row r="4270" spans="11:16">
      <c r="K4270" s="14" t="str">
        <v/>
      </c>
      <c r="L4270" s="14" t="str">
        <v/>
      </c>
      <c r="O4270" s="14" t="str">
        <v/>
      </c>
      <c r="P4270" s="14" t="str">
        <f ca="1"/>
        <v>Low Cap</v>
      </c>
    </row>
    <row r="4271" spans="11:16">
      <c r="K4271" s="14" t="str">
        <v/>
      </c>
      <c r="L4271" s="14" t="str">
        <v/>
      </c>
      <c r="O4271" s="14" t="str">
        <v/>
      </c>
      <c r="P4271" s="14" t="str">
        <f ca="1"/>
        <v>Low Cap</v>
      </c>
    </row>
    <row r="4272" spans="11:16">
      <c r="K4272" s="14" t="str">
        <v/>
      </c>
      <c r="L4272" s="14" t="str">
        <v/>
      </c>
      <c r="O4272" s="14" t="str">
        <v/>
      </c>
      <c r="P4272" s="14" t="str">
        <f ca="1"/>
        <v>Low Cap</v>
      </c>
    </row>
    <row r="4273" spans="11:16">
      <c r="K4273" s="14" t="str">
        <v/>
      </c>
      <c r="L4273" s="14" t="str">
        <v/>
      </c>
      <c r="O4273" s="14" t="str">
        <v/>
      </c>
      <c r="P4273" s="14" t="str">
        <f ca="1"/>
        <v>Low Cap</v>
      </c>
    </row>
    <row r="4274" spans="11:16">
      <c r="K4274" s="14" t="str">
        <v/>
      </c>
      <c r="L4274" s="14" t="str">
        <v/>
      </c>
      <c r="O4274" s="14" t="str">
        <v/>
      </c>
      <c r="P4274" s="14" t="str">
        <f ca="1"/>
        <v>Low Cap</v>
      </c>
    </row>
    <row r="4275" spans="11:16">
      <c r="K4275" s="14" t="str">
        <v/>
      </c>
      <c r="L4275" s="14" t="str">
        <v/>
      </c>
      <c r="O4275" s="14" t="str">
        <v/>
      </c>
      <c r="P4275" s="14" t="str">
        <f ca="1"/>
        <v>Low Cap</v>
      </c>
    </row>
    <row r="4276" spans="11:16">
      <c r="K4276" s="14" t="str">
        <v/>
      </c>
      <c r="L4276" s="14" t="str">
        <v/>
      </c>
      <c r="O4276" s="14" t="str">
        <v/>
      </c>
      <c r="P4276" s="14" t="str">
        <f ca="1"/>
        <v>Low Cap</v>
      </c>
    </row>
    <row r="4277" spans="11:16">
      <c r="K4277" s="14" t="str">
        <v/>
      </c>
      <c r="L4277" s="14" t="str">
        <v/>
      </c>
      <c r="O4277" s="14" t="str">
        <v/>
      </c>
      <c r="P4277" s="14" t="str">
        <f ca="1"/>
        <v>Low Cap</v>
      </c>
    </row>
    <row r="4278" spans="11:16">
      <c r="K4278" s="14" t="str">
        <v/>
      </c>
      <c r="L4278" s="14" t="str">
        <v/>
      </c>
      <c r="O4278" s="14" t="str">
        <v/>
      </c>
      <c r="P4278" s="14" t="str">
        <f ca="1"/>
        <v>Low Cap</v>
      </c>
    </row>
    <row r="4279" spans="11:16">
      <c r="K4279" s="14" t="str">
        <v/>
      </c>
      <c r="L4279" s="14" t="str">
        <v/>
      </c>
      <c r="O4279" s="14" t="str">
        <v/>
      </c>
      <c r="P4279" s="14" t="str">
        <f ca="1"/>
        <v>Low Cap</v>
      </c>
    </row>
    <row r="4280" spans="11:16">
      <c r="K4280" s="14" t="str">
        <v/>
      </c>
      <c r="L4280" s="14" t="str">
        <v/>
      </c>
      <c r="O4280" s="14" t="str">
        <v/>
      </c>
      <c r="P4280" s="14" t="str">
        <f ca="1"/>
        <v>Low Cap</v>
      </c>
    </row>
    <row r="4281" spans="11:16">
      <c r="K4281" s="14" t="str">
        <v/>
      </c>
      <c r="L4281" s="14" t="str">
        <v/>
      </c>
      <c r="O4281" s="14" t="str">
        <v/>
      </c>
      <c r="P4281" s="14" t="str">
        <f ca="1"/>
        <v>Low Cap</v>
      </c>
    </row>
    <row r="4282" spans="11:16">
      <c r="K4282" s="14" t="str">
        <v/>
      </c>
      <c r="L4282" s="14" t="str">
        <v/>
      </c>
      <c r="O4282" s="14" t="str">
        <v/>
      </c>
      <c r="P4282" s="14" t="str">
        <f ca="1"/>
        <v>Low Cap</v>
      </c>
    </row>
    <row r="4283" spans="11:16">
      <c r="K4283" s="14" t="str">
        <v/>
      </c>
      <c r="L4283" s="14" t="str">
        <v/>
      </c>
      <c r="O4283" s="14" t="str">
        <v/>
      </c>
      <c r="P4283" s="14" t="str">
        <f ca="1"/>
        <v>Low Cap</v>
      </c>
    </row>
    <row r="4284" spans="11:16">
      <c r="K4284" s="14" t="str">
        <v/>
      </c>
      <c r="L4284" s="14" t="str">
        <v/>
      </c>
      <c r="O4284" s="14" t="str">
        <v/>
      </c>
      <c r="P4284" s="14" t="str">
        <f ca="1"/>
        <v>Low Cap</v>
      </c>
    </row>
    <row r="4285" spans="11:16">
      <c r="K4285" s="14" t="str">
        <v/>
      </c>
      <c r="L4285" s="14" t="str">
        <v/>
      </c>
      <c r="O4285" s="14" t="str">
        <v/>
      </c>
      <c r="P4285" s="14" t="str">
        <f ca="1"/>
        <v>Low Cap</v>
      </c>
    </row>
    <row r="4286" spans="11:16">
      <c r="K4286" s="14" t="str">
        <v/>
      </c>
      <c r="L4286" s="14" t="str">
        <v/>
      </c>
      <c r="O4286" s="14" t="str">
        <v/>
      </c>
      <c r="P4286" s="14" t="str">
        <f ca="1"/>
        <v>Low Cap</v>
      </c>
    </row>
    <row r="4287" spans="11:16">
      <c r="K4287" s="14" t="str">
        <v/>
      </c>
      <c r="L4287" s="14" t="str">
        <v/>
      </c>
      <c r="O4287" s="14" t="str">
        <v/>
      </c>
      <c r="P4287" s="14" t="str">
        <f ca="1"/>
        <v>Low Cap</v>
      </c>
    </row>
    <row r="4288" spans="11:16">
      <c r="K4288" s="14" t="str">
        <v/>
      </c>
      <c r="L4288" s="14" t="str">
        <v/>
      </c>
      <c r="O4288" s="14" t="str">
        <v/>
      </c>
      <c r="P4288" s="14" t="str">
        <f ca="1"/>
        <v>Low Cap</v>
      </c>
    </row>
    <row r="4289" spans="11:16">
      <c r="K4289" s="14" t="str">
        <v/>
      </c>
      <c r="L4289" s="14" t="str">
        <v/>
      </c>
      <c r="O4289" s="14" t="str">
        <v/>
      </c>
      <c r="P4289" s="14" t="str">
        <f ca="1"/>
        <v>Low Cap</v>
      </c>
    </row>
    <row r="4290" spans="11:16">
      <c r="K4290" s="14" t="str">
        <v/>
      </c>
      <c r="L4290" s="14" t="str">
        <v/>
      </c>
      <c r="O4290" s="14" t="str">
        <v/>
      </c>
      <c r="P4290" s="14" t="str">
        <f ca="1"/>
        <v>Low Cap</v>
      </c>
    </row>
    <row r="4291" spans="11:16">
      <c r="K4291" s="14" t="str">
        <v/>
      </c>
      <c r="L4291" s="14" t="str">
        <v/>
      </c>
      <c r="O4291" s="14" t="str">
        <v/>
      </c>
      <c r="P4291" s="14" t="str">
        <f ca="1"/>
        <v>Low Cap</v>
      </c>
    </row>
    <row r="4292" spans="11:16">
      <c r="K4292" s="14" t="str">
        <v/>
      </c>
      <c r="L4292" s="14" t="str">
        <v/>
      </c>
      <c r="O4292" s="14" t="str">
        <v/>
      </c>
      <c r="P4292" s="14" t="str">
        <f ca="1"/>
        <v>Low Cap</v>
      </c>
    </row>
    <row r="4293" spans="11:16">
      <c r="K4293" s="14" t="str">
        <v/>
      </c>
      <c r="L4293" s="14" t="str">
        <v/>
      </c>
      <c r="O4293" s="14" t="str">
        <v/>
      </c>
      <c r="P4293" s="14" t="str">
        <f ca="1"/>
        <v>Low Cap</v>
      </c>
    </row>
    <row r="4294" spans="11:16">
      <c r="K4294" s="14" t="str">
        <v/>
      </c>
      <c r="L4294" s="14" t="str">
        <v/>
      </c>
      <c r="O4294" s="14" t="str">
        <v/>
      </c>
      <c r="P4294" s="14" t="str">
        <f ca="1"/>
        <v>Low Cap</v>
      </c>
    </row>
    <row r="4295" spans="11:16">
      <c r="K4295" s="14" t="str">
        <v/>
      </c>
      <c r="L4295" s="14" t="str">
        <v/>
      </c>
      <c r="O4295" s="14" t="str">
        <v/>
      </c>
      <c r="P4295" s="14" t="str">
        <f ca="1"/>
        <v>Low Cap</v>
      </c>
    </row>
    <row r="4296" spans="11:16">
      <c r="K4296" s="14" t="str">
        <v/>
      </c>
      <c r="L4296" s="14" t="str">
        <v/>
      </c>
      <c r="O4296" s="14" t="str">
        <v/>
      </c>
      <c r="P4296" s="14" t="str">
        <f ca="1"/>
        <v>Low Cap</v>
      </c>
    </row>
    <row r="4297" spans="11:16">
      <c r="K4297" s="14" t="str">
        <v/>
      </c>
      <c r="L4297" s="14" t="str">
        <v/>
      </c>
      <c r="O4297" s="14" t="str">
        <v/>
      </c>
      <c r="P4297" s="14" t="str">
        <f ca="1"/>
        <v>Low Cap</v>
      </c>
    </row>
    <row r="4298" spans="11:16">
      <c r="K4298" s="14" t="str">
        <v/>
      </c>
      <c r="L4298" s="14" t="str">
        <v/>
      </c>
      <c r="O4298" s="14" t="str">
        <v/>
      </c>
      <c r="P4298" s="14" t="str">
        <f ca="1"/>
        <v>Low Cap</v>
      </c>
    </row>
    <row r="4299" spans="11:16">
      <c r="K4299" s="14" t="str">
        <v/>
      </c>
      <c r="L4299" s="14" t="str">
        <v/>
      </c>
      <c r="O4299" s="14" t="str">
        <v/>
      </c>
      <c r="P4299" s="14" t="str">
        <f ca="1"/>
        <v>Low Cap</v>
      </c>
    </row>
    <row r="4300" spans="11:16">
      <c r="K4300" s="14" t="str">
        <v/>
      </c>
      <c r="L4300" s="14" t="str">
        <v/>
      </c>
      <c r="O4300" s="14" t="str">
        <v/>
      </c>
      <c r="P4300" s="14" t="str">
        <f ca="1"/>
        <v>Low Cap</v>
      </c>
    </row>
    <row r="4301" spans="11:16">
      <c r="K4301" s="14" t="str">
        <v/>
      </c>
      <c r="L4301" s="14" t="str">
        <v/>
      </c>
      <c r="O4301" s="14" t="str">
        <v/>
      </c>
      <c r="P4301" s="14" t="str">
        <f ca="1"/>
        <v>Low Cap</v>
      </c>
    </row>
    <row r="4302" spans="11:16">
      <c r="K4302" s="14" t="str">
        <v/>
      </c>
      <c r="L4302" s="14" t="str">
        <v/>
      </c>
      <c r="O4302" s="14" t="str">
        <v/>
      </c>
      <c r="P4302" s="14" t="str">
        <f ca="1"/>
        <v>Low Cap</v>
      </c>
    </row>
    <row r="4303" spans="11:16">
      <c r="K4303" s="14" t="str">
        <v/>
      </c>
      <c r="L4303" s="14" t="str">
        <v/>
      </c>
      <c r="O4303" s="14" t="str">
        <v/>
      </c>
      <c r="P4303" s="14" t="str">
        <f ca="1"/>
        <v>Low Cap</v>
      </c>
    </row>
    <row r="4304" spans="11:16">
      <c r="K4304" s="14" t="str">
        <v/>
      </c>
      <c r="L4304" s="14" t="str">
        <v/>
      </c>
      <c r="O4304" s="14" t="str">
        <v/>
      </c>
      <c r="P4304" s="14" t="str">
        <f ca="1"/>
        <v>Low Cap</v>
      </c>
    </row>
    <row r="4305" spans="11:16">
      <c r="K4305" s="14" t="str">
        <v/>
      </c>
      <c r="L4305" s="14" t="str">
        <v/>
      </c>
      <c r="O4305" s="14" t="str">
        <v/>
      </c>
      <c r="P4305" s="14" t="str">
        <f ca="1"/>
        <v>Low Cap</v>
      </c>
    </row>
    <row r="4306" spans="11:16">
      <c r="K4306" s="14" t="str">
        <v/>
      </c>
      <c r="L4306" s="14" t="str">
        <v/>
      </c>
      <c r="O4306" s="14" t="str">
        <v/>
      </c>
      <c r="P4306" s="14" t="str">
        <f ca="1"/>
        <v>Low Cap</v>
      </c>
    </row>
    <row r="4307" spans="11:16">
      <c r="K4307" s="14" t="str">
        <v/>
      </c>
      <c r="L4307" s="14" t="str">
        <v/>
      </c>
      <c r="O4307" s="14" t="str">
        <v/>
      </c>
      <c r="P4307" s="14" t="str">
        <f ca="1"/>
        <v>Low Cap</v>
      </c>
    </row>
    <row r="4308" spans="11:16">
      <c r="K4308" s="14" t="str">
        <v/>
      </c>
      <c r="L4308" s="14" t="str">
        <v/>
      </c>
      <c r="O4308" s="14" t="str">
        <v/>
      </c>
      <c r="P4308" s="14" t="str">
        <f ca="1"/>
        <v>Low Cap</v>
      </c>
    </row>
    <row r="4309" spans="11:16">
      <c r="K4309" s="14" t="str">
        <v/>
      </c>
      <c r="L4309" s="14" t="str">
        <v/>
      </c>
      <c r="O4309" s="14" t="str">
        <v/>
      </c>
      <c r="P4309" s="14" t="str">
        <f ca="1"/>
        <v>Low Cap</v>
      </c>
    </row>
    <row r="4310" spans="11:16">
      <c r="K4310" s="14" t="str">
        <v/>
      </c>
      <c r="L4310" s="14" t="str">
        <v/>
      </c>
      <c r="O4310" s="14" t="str">
        <v/>
      </c>
      <c r="P4310" s="14" t="str">
        <f ca="1"/>
        <v>Low Cap</v>
      </c>
    </row>
    <row r="4311" spans="11:16">
      <c r="K4311" s="14" t="str">
        <v/>
      </c>
      <c r="L4311" s="14" t="str">
        <v/>
      </c>
      <c r="O4311" s="14" t="str">
        <v/>
      </c>
      <c r="P4311" s="14" t="str">
        <f ca="1"/>
        <v>Low Cap</v>
      </c>
    </row>
    <row r="4312" spans="11:16">
      <c r="K4312" s="14" t="str">
        <v/>
      </c>
      <c r="L4312" s="14" t="str">
        <v/>
      </c>
      <c r="O4312" s="14" t="str">
        <v/>
      </c>
      <c r="P4312" s="14" t="str">
        <f ca="1"/>
        <v>Low Cap</v>
      </c>
    </row>
    <row r="4313" spans="11:16">
      <c r="K4313" s="14" t="str">
        <v/>
      </c>
      <c r="L4313" s="14" t="str">
        <v/>
      </c>
      <c r="O4313" s="14" t="str">
        <v/>
      </c>
      <c r="P4313" s="14" t="str">
        <f ca="1"/>
        <v>Low Cap</v>
      </c>
    </row>
    <row r="4314" spans="11:16">
      <c r="K4314" s="14" t="str">
        <v/>
      </c>
      <c r="L4314" s="14" t="str">
        <v/>
      </c>
      <c r="O4314" s="14" t="str">
        <v/>
      </c>
      <c r="P4314" s="14" t="str">
        <f ca="1"/>
        <v>Low Cap</v>
      </c>
    </row>
    <row r="4315" spans="11:16">
      <c r="K4315" s="14" t="str">
        <v/>
      </c>
      <c r="L4315" s="14" t="str">
        <v/>
      </c>
      <c r="O4315" s="14" t="str">
        <v/>
      </c>
      <c r="P4315" s="14" t="str">
        <f ca="1"/>
        <v>Low Cap</v>
      </c>
    </row>
    <row r="4316" spans="11:16">
      <c r="K4316" s="14" t="str">
        <v/>
      </c>
      <c r="L4316" s="14" t="str">
        <v/>
      </c>
      <c r="O4316" s="14" t="str">
        <v/>
      </c>
      <c r="P4316" s="14" t="str">
        <f ca="1"/>
        <v>Low Cap</v>
      </c>
    </row>
    <row r="4317" spans="11:16">
      <c r="K4317" s="14" t="str">
        <v/>
      </c>
      <c r="L4317" s="14" t="str">
        <v/>
      </c>
      <c r="O4317" s="14" t="str">
        <v/>
      </c>
      <c r="P4317" s="14" t="str">
        <f ca="1"/>
        <v>Low Cap</v>
      </c>
    </row>
    <row r="4318" spans="11:16">
      <c r="K4318" s="14" t="str">
        <v/>
      </c>
      <c r="L4318" s="14" t="str">
        <v/>
      </c>
      <c r="O4318" s="14" t="str">
        <v/>
      </c>
      <c r="P4318" s="14" t="str">
        <f ca="1"/>
        <v>Low Cap</v>
      </c>
    </row>
    <row r="4319" spans="11:16">
      <c r="K4319" s="14" t="str">
        <v/>
      </c>
      <c r="L4319" s="14" t="str">
        <v/>
      </c>
      <c r="O4319" s="14" t="str">
        <v/>
      </c>
      <c r="P4319" s="14" t="str">
        <f ca="1"/>
        <v>Low Cap</v>
      </c>
    </row>
    <row r="4320" spans="11:16">
      <c r="K4320" s="14" t="str">
        <v/>
      </c>
      <c r="L4320" s="14" t="str">
        <v/>
      </c>
      <c r="O4320" s="14" t="str">
        <v/>
      </c>
      <c r="P4320" s="14" t="str">
        <f ca="1"/>
        <v>Low Cap</v>
      </c>
    </row>
    <row r="4321" spans="11:16">
      <c r="K4321" s="14" t="str">
        <v/>
      </c>
      <c r="L4321" s="14" t="str">
        <v/>
      </c>
      <c r="O4321" s="14" t="str">
        <v/>
      </c>
      <c r="P4321" s="14" t="str">
        <f ca="1"/>
        <v>Low Cap</v>
      </c>
    </row>
    <row r="4322" spans="11:16">
      <c r="K4322" s="14" t="str">
        <v/>
      </c>
      <c r="L4322" s="14" t="str">
        <v/>
      </c>
      <c r="O4322" s="14" t="str">
        <v/>
      </c>
      <c r="P4322" s="14" t="str">
        <f ca="1"/>
        <v>Low Cap</v>
      </c>
    </row>
    <row r="4323" spans="11:16">
      <c r="K4323" s="14" t="str">
        <v/>
      </c>
      <c r="L4323" s="14" t="str">
        <v/>
      </c>
      <c r="O4323" s="14" t="str">
        <v/>
      </c>
      <c r="P4323" s="14" t="str">
        <f ca="1"/>
        <v>Low Cap</v>
      </c>
    </row>
    <row r="4324" spans="11:16">
      <c r="K4324" s="14" t="str">
        <v/>
      </c>
      <c r="L4324" s="14" t="str">
        <v/>
      </c>
      <c r="O4324" s="14" t="str">
        <v/>
      </c>
      <c r="P4324" s="14" t="str">
        <f ca="1"/>
        <v>Low Cap</v>
      </c>
    </row>
    <row r="4325" spans="11:16">
      <c r="K4325" s="14" t="str">
        <v/>
      </c>
      <c r="L4325" s="14" t="str">
        <v/>
      </c>
      <c r="O4325" s="14" t="str">
        <v/>
      </c>
      <c r="P4325" s="14" t="str">
        <f ca="1"/>
        <v>Low Cap</v>
      </c>
    </row>
    <row r="4326" spans="11:16">
      <c r="K4326" s="14" t="str">
        <v/>
      </c>
      <c r="L4326" s="14" t="str">
        <v/>
      </c>
      <c r="O4326" s="14" t="str">
        <v/>
      </c>
      <c r="P4326" s="14" t="str">
        <f ca="1"/>
        <v>Low Cap</v>
      </c>
    </row>
    <row r="4327" spans="11:16">
      <c r="K4327" s="14" t="str">
        <v/>
      </c>
      <c r="L4327" s="14" t="str">
        <v/>
      </c>
      <c r="O4327" s="14" t="str">
        <v/>
      </c>
      <c r="P4327" s="14" t="str">
        <f ca="1"/>
        <v>Low Cap</v>
      </c>
    </row>
    <row r="4328" spans="11:16">
      <c r="K4328" s="14" t="str">
        <v/>
      </c>
      <c r="L4328" s="14" t="str">
        <v/>
      </c>
      <c r="O4328" s="14" t="str">
        <v/>
      </c>
      <c r="P4328" s="14" t="str">
        <f ca="1"/>
        <v>Low Cap</v>
      </c>
    </row>
    <row r="4329" spans="11:16">
      <c r="K4329" s="14" t="str">
        <v/>
      </c>
      <c r="L4329" s="14" t="str">
        <v/>
      </c>
      <c r="O4329" s="14" t="str">
        <v/>
      </c>
      <c r="P4329" s="14" t="str">
        <f ca="1"/>
        <v>Low Cap</v>
      </c>
    </row>
    <row r="4330" spans="11:16">
      <c r="K4330" s="14" t="str">
        <v/>
      </c>
      <c r="L4330" s="14" t="str">
        <v/>
      </c>
      <c r="O4330" s="14" t="str">
        <v/>
      </c>
      <c r="P4330" s="14" t="str">
        <f ca="1"/>
        <v>Low Cap</v>
      </c>
    </row>
    <row r="4331" spans="11:16">
      <c r="K4331" s="14" t="str">
        <v/>
      </c>
      <c r="L4331" s="14" t="str">
        <v/>
      </c>
      <c r="O4331" s="14" t="str">
        <v/>
      </c>
      <c r="P4331" s="14" t="str">
        <f ca="1"/>
        <v>Low Cap</v>
      </c>
    </row>
    <row r="4332" spans="11:16">
      <c r="K4332" s="14" t="str">
        <v/>
      </c>
      <c r="L4332" s="14" t="str">
        <v/>
      </c>
      <c r="O4332" s="14" t="str">
        <v/>
      </c>
      <c r="P4332" s="14" t="str">
        <f ca="1"/>
        <v>Low Cap</v>
      </c>
    </row>
    <row r="4333" spans="11:16">
      <c r="K4333" s="14" t="str">
        <v/>
      </c>
      <c r="L4333" s="14" t="str">
        <v/>
      </c>
      <c r="O4333" s="14" t="str">
        <v/>
      </c>
      <c r="P4333" s="14" t="str">
        <f ca="1"/>
        <v>Low Cap</v>
      </c>
    </row>
    <row r="4334" spans="11:16">
      <c r="K4334" s="14" t="str">
        <v/>
      </c>
      <c r="L4334" s="14" t="str">
        <v/>
      </c>
      <c r="O4334" s="14" t="str">
        <v/>
      </c>
      <c r="P4334" s="14" t="str">
        <f ca="1"/>
        <v>Low Cap</v>
      </c>
    </row>
    <row r="4335" spans="11:16">
      <c r="K4335" s="14" t="str">
        <v/>
      </c>
      <c r="L4335" s="14" t="str">
        <v/>
      </c>
      <c r="O4335" s="14" t="str">
        <v/>
      </c>
      <c r="P4335" s="14" t="str">
        <f ca="1"/>
        <v>Low Cap</v>
      </c>
    </row>
    <row r="4336" spans="11:16">
      <c r="K4336" s="14" t="str">
        <v/>
      </c>
      <c r="L4336" s="14" t="str">
        <v/>
      </c>
      <c r="O4336" s="14" t="str">
        <v/>
      </c>
      <c r="P4336" s="14" t="str">
        <f ca="1"/>
        <v>Low Cap</v>
      </c>
    </row>
    <row r="4337" spans="11:16">
      <c r="K4337" s="14" t="str">
        <v/>
      </c>
      <c r="L4337" s="14" t="str">
        <v/>
      </c>
      <c r="O4337" s="14" t="str">
        <v/>
      </c>
      <c r="P4337" s="14" t="str">
        <f ca="1"/>
        <v>Low Cap</v>
      </c>
    </row>
    <row r="4338" spans="11:16">
      <c r="K4338" s="14" t="str">
        <v/>
      </c>
      <c r="L4338" s="14" t="str">
        <v/>
      </c>
      <c r="O4338" s="14" t="str">
        <v/>
      </c>
      <c r="P4338" s="14" t="str">
        <f ca="1"/>
        <v>Low Cap</v>
      </c>
    </row>
    <row r="4339" spans="11:16">
      <c r="K4339" s="14" t="str">
        <v/>
      </c>
      <c r="L4339" s="14" t="str">
        <v/>
      </c>
      <c r="O4339" s="14" t="str">
        <v/>
      </c>
      <c r="P4339" s="14" t="str">
        <f ca="1"/>
        <v>Low Cap</v>
      </c>
    </row>
    <row r="4340" spans="11:16">
      <c r="K4340" s="14" t="str">
        <v/>
      </c>
      <c r="L4340" s="14" t="str">
        <v/>
      </c>
      <c r="O4340" s="14" t="str">
        <v/>
      </c>
      <c r="P4340" s="14" t="str">
        <f ca="1"/>
        <v>Low Cap</v>
      </c>
    </row>
    <row r="4341" spans="11:16">
      <c r="K4341" s="14" t="str">
        <v/>
      </c>
      <c r="L4341" s="14" t="str">
        <v/>
      </c>
      <c r="O4341" s="14" t="str">
        <v/>
      </c>
      <c r="P4341" s="14" t="str">
        <f ca="1"/>
        <v>Low Cap</v>
      </c>
    </row>
    <row r="4342" spans="11:16">
      <c r="K4342" s="14" t="str">
        <v/>
      </c>
      <c r="L4342" s="14" t="str">
        <v/>
      </c>
      <c r="O4342" s="14" t="str">
        <v/>
      </c>
      <c r="P4342" s="14" t="str">
        <f ca="1"/>
        <v>Low Cap</v>
      </c>
    </row>
    <row r="4343" spans="11:16">
      <c r="K4343" s="14" t="str">
        <v/>
      </c>
      <c r="L4343" s="14" t="str">
        <v/>
      </c>
      <c r="O4343" s="14" t="str">
        <v/>
      </c>
      <c r="P4343" s="14" t="str">
        <f ca="1"/>
        <v>Low Cap</v>
      </c>
    </row>
    <row r="4344" spans="11:16">
      <c r="K4344" s="14" t="str">
        <v/>
      </c>
      <c r="L4344" s="14" t="str">
        <v/>
      </c>
      <c r="O4344" s="14" t="str">
        <v/>
      </c>
      <c r="P4344" s="14" t="str">
        <f ca="1"/>
        <v>Low Cap</v>
      </c>
    </row>
    <row r="4345" spans="11:16">
      <c r="K4345" s="14" t="str">
        <v/>
      </c>
      <c r="L4345" s="14" t="str">
        <v/>
      </c>
      <c r="O4345" s="14" t="str">
        <v/>
      </c>
      <c r="P4345" s="14" t="str">
        <f ca="1"/>
        <v>Low Cap</v>
      </c>
    </row>
    <row r="4346" spans="11:16">
      <c r="K4346" s="14" t="str">
        <v/>
      </c>
      <c r="L4346" s="14" t="str">
        <v/>
      </c>
      <c r="O4346" s="14" t="str">
        <v/>
      </c>
      <c r="P4346" s="14" t="str">
        <f ca="1"/>
        <v>Low Cap</v>
      </c>
    </row>
    <row r="4347" spans="11:16">
      <c r="K4347" s="14" t="str">
        <v/>
      </c>
      <c r="L4347" s="14" t="str">
        <v/>
      </c>
      <c r="O4347" s="14" t="str">
        <v/>
      </c>
      <c r="P4347" s="14" t="str">
        <f ca="1"/>
        <v>Low Cap</v>
      </c>
    </row>
    <row r="4348" spans="11:16">
      <c r="K4348" s="14" t="str">
        <v/>
      </c>
      <c r="L4348" s="14" t="str">
        <v/>
      </c>
      <c r="O4348" s="14" t="str">
        <v/>
      </c>
      <c r="P4348" s="14" t="str">
        <f ca="1"/>
        <v>Low Cap</v>
      </c>
    </row>
    <row r="4349" spans="11:16">
      <c r="K4349" s="14" t="str">
        <v/>
      </c>
      <c r="L4349" s="14" t="str">
        <v/>
      </c>
      <c r="O4349" s="14" t="str">
        <v/>
      </c>
      <c r="P4349" s="14" t="str">
        <f ca="1"/>
        <v>Low Cap</v>
      </c>
    </row>
    <row r="4350" spans="11:16">
      <c r="K4350" s="14" t="str">
        <v/>
      </c>
      <c r="L4350" s="14" t="str">
        <v/>
      </c>
      <c r="O4350" s="14" t="str">
        <v/>
      </c>
      <c r="P4350" s="14" t="str">
        <f ca="1"/>
        <v>Low Cap</v>
      </c>
    </row>
    <row r="4351" spans="11:16">
      <c r="K4351" s="14" t="str">
        <v/>
      </c>
      <c r="L4351" s="14" t="str">
        <v/>
      </c>
      <c r="O4351" s="14" t="str">
        <v/>
      </c>
      <c r="P4351" s="14" t="str">
        <f ca="1"/>
        <v>Low Cap</v>
      </c>
    </row>
    <row r="4352" spans="11:16">
      <c r="K4352" s="14" t="str">
        <v/>
      </c>
      <c r="L4352" s="14" t="str">
        <v/>
      </c>
      <c r="O4352" s="14" t="str">
        <v/>
      </c>
      <c r="P4352" s="14" t="str">
        <f ca="1"/>
        <v>Low Cap</v>
      </c>
    </row>
    <row r="4353" spans="11:16">
      <c r="K4353" s="14" t="str">
        <v/>
      </c>
      <c r="L4353" s="14" t="str">
        <v/>
      </c>
      <c r="O4353" s="14" t="str">
        <v/>
      </c>
      <c r="P4353" s="14" t="str">
        <f ca="1"/>
        <v>Low Cap</v>
      </c>
    </row>
    <row r="4354" spans="11:16">
      <c r="K4354" s="14" t="str">
        <v/>
      </c>
      <c r="L4354" s="14" t="str">
        <v/>
      </c>
      <c r="O4354" s="14" t="str">
        <v/>
      </c>
      <c r="P4354" s="14" t="str">
        <f ca="1"/>
        <v>Low Cap</v>
      </c>
    </row>
    <row r="4355" spans="11:16">
      <c r="K4355" s="14" t="str">
        <v/>
      </c>
      <c r="L4355" s="14" t="str">
        <v/>
      </c>
      <c r="O4355" s="14" t="str">
        <v/>
      </c>
      <c r="P4355" s="14" t="str">
        <f ca="1"/>
        <v>Low Cap</v>
      </c>
    </row>
    <row r="4356" spans="11:16">
      <c r="K4356" s="14" t="str">
        <v/>
      </c>
      <c r="L4356" s="14" t="str">
        <v/>
      </c>
      <c r="O4356" s="14" t="str">
        <v/>
      </c>
      <c r="P4356" s="14" t="str">
        <f ca="1"/>
        <v>Low Cap</v>
      </c>
    </row>
    <row r="4357" spans="11:16">
      <c r="K4357" s="14" t="str">
        <v/>
      </c>
      <c r="L4357" s="14" t="str">
        <v/>
      </c>
      <c r="O4357" s="14" t="str">
        <v/>
      </c>
      <c r="P4357" s="14" t="str">
        <f ca="1"/>
        <v>Low Cap</v>
      </c>
    </row>
    <row r="4358" spans="11:16">
      <c r="K4358" s="14" t="str">
        <v/>
      </c>
      <c r="L4358" s="14" t="str">
        <v/>
      </c>
      <c r="O4358" s="14" t="str">
        <v/>
      </c>
      <c r="P4358" s="14" t="str">
        <f ca="1"/>
        <v>Low Cap</v>
      </c>
    </row>
    <row r="4359" spans="11:16">
      <c r="K4359" s="14" t="str">
        <v/>
      </c>
      <c r="L4359" s="14" t="str">
        <v/>
      </c>
      <c r="O4359" s="14" t="str">
        <v/>
      </c>
      <c r="P4359" s="14" t="str">
        <f ca="1"/>
        <v>Low Cap</v>
      </c>
    </row>
    <row r="4360" spans="11:16">
      <c r="K4360" s="14" t="str">
        <v/>
      </c>
      <c r="L4360" s="14" t="str">
        <v/>
      </c>
      <c r="O4360" s="14" t="str">
        <v/>
      </c>
      <c r="P4360" s="14" t="str">
        <f ca="1"/>
        <v>Low Cap</v>
      </c>
    </row>
    <row r="4361" spans="11:16">
      <c r="K4361" s="14" t="str">
        <v/>
      </c>
      <c r="L4361" s="14" t="str">
        <v/>
      </c>
      <c r="O4361" s="14" t="str">
        <v/>
      </c>
      <c r="P4361" s="14" t="str">
        <f ca="1"/>
        <v>Low Cap</v>
      </c>
    </row>
    <row r="4362" spans="11:16">
      <c r="K4362" s="14" t="str">
        <v/>
      </c>
      <c r="L4362" s="14" t="str">
        <v/>
      </c>
      <c r="O4362" s="14" t="str">
        <v/>
      </c>
      <c r="P4362" s="14" t="str">
        <f ca="1"/>
        <v>Low Cap</v>
      </c>
    </row>
    <row r="4363" spans="11:16">
      <c r="K4363" s="14" t="str">
        <v/>
      </c>
      <c r="L4363" s="14" t="str">
        <v/>
      </c>
      <c r="O4363" s="14" t="str">
        <v/>
      </c>
      <c r="P4363" s="14" t="str">
        <f ca="1"/>
        <v>Low Cap</v>
      </c>
    </row>
    <row r="4364" spans="11:16">
      <c r="K4364" s="14" t="str">
        <v/>
      </c>
      <c r="L4364" s="14" t="str">
        <v/>
      </c>
      <c r="O4364" s="14" t="str">
        <v/>
      </c>
      <c r="P4364" s="14" t="str">
        <f ca="1"/>
        <v>Low Cap</v>
      </c>
    </row>
    <row r="4365" spans="11:16">
      <c r="K4365" s="14" t="str">
        <v/>
      </c>
      <c r="L4365" s="14" t="str">
        <v/>
      </c>
      <c r="O4365" s="14" t="str">
        <v/>
      </c>
      <c r="P4365" s="14" t="str">
        <f ca="1"/>
        <v>Low Cap</v>
      </c>
    </row>
    <row r="4366" spans="11:16">
      <c r="K4366" s="14" t="str">
        <v/>
      </c>
      <c r="L4366" s="14" t="str">
        <v/>
      </c>
      <c r="O4366" s="14" t="str">
        <v/>
      </c>
      <c r="P4366" s="14" t="str">
        <f ca="1"/>
        <v>Low Cap</v>
      </c>
    </row>
    <row r="4367" spans="11:16">
      <c r="K4367" s="14" t="str">
        <v/>
      </c>
      <c r="L4367" s="14" t="str">
        <v/>
      </c>
      <c r="O4367" s="14" t="str">
        <v/>
      </c>
      <c r="P4367" s="14" t="str">
        <f ca="1"/>
        <v>Low Cap</v>
      </c>
    </row>
    <row r="4368" spans="11:16">
      <c r="K4368" s="14" t="str">
        <v/>
      </c>
      <c r="L4368" s="14" t="str">
        <v/>
      </c>
      <c r="O4368" s="14" t="str">
        <v/>
      </c>
      <c r="P4368" s="14" t="str">
        <f ca="1"/>
        <v>Low Cap</v>
      </c>
    </row>
    <row r="4369" spans="11:16">
      <c r="K4369" s="14" t="str">
        <v/>
      </c>
      <c r="L4369" s="14" t="str">
        <v/>
      </c>
      <c r="O4369" s="14" t="str">
        <v/>
      </c>
      <c r="P4369" s="14" t="str">
        <f ca="1"/>
        <v>Low Cap</v>
      </c>
    </row>
    <row r="4370" spans="11:16">
      <c r="K4370" s="14" t="str">
        <v/>
      </c>
      <c r="L4370" s="14" t="str">
        <v/>
      </c>
      <c r="O4370" s="14" t="str">
        <v/>
      </c>
      <c r="P4370" s="14" t="str">
        <f ca="1"/>
        <v>Low Cap</v>
      </c>
    </row>
    <row r="4371" spans="11:16">
      <c r="K4371" s="14" t="str">
        <v/>
      </c>
      <c r="L4371" s="14" t="str">
        <v/>
      </c>
      <c r="O4371" s="14" t="str">
        <v/>
      </c>
      <c r="P4371" s="14" t="str">
        <f ca="1"/>
        <v>Low Cap</v>
      </c>
    </row>
    <row r="4372" spans="11:16">
      <c r="K4372" s="14" t="str">
        <v/>
      </c>
      <c r="L4372" s="14" t="str">
        <v/>
      </c>
      <c r="O4372" s="14" t="str">
        <v/>
      </c>
      <c r="P4372" s="14" t="str">
        <f ca="1"/>
        <v>Low Cap</v>
      </c>
    </row>
    <row r="4373" spans="11:16">
      <c r="K4373" s="14" t="str">
        <v/>
      </c>
      <c r="L4373" s="14" t="str">
        <v/>
      </c>
      <c r="O4373" s="14" t="str">
        <v/>
      </c>
      <c r="P4373" s="14" t="str">
        <f ca="1"/>
        <v>Low Cap</v>
      </c>
    </row>
    <row r="4374" spans="11:16">
      <c r="K4374" s="14" t="str">
        <v/>
      </c>
      <c r="L4374" s="14" t="str">
        <v/>
      </c>
      <c r="O4374" s="14" t="str">
        <v/>
      </c>
      <c r="P4374" s="14" t="str">
        <f ca="1"/>
        <v>Low Cap</v>
      </c>
    </row>
    <row r="4375" spans="11:16">
      <c r="K4375" s="14" t="str">
        <v/>
      </c>
      <c r="L4375" s="14" t="str">
        <v/>
      </c>
      <c r="O4375" s="14" t="str">
        <v/>
      </c>
      <c r="P4375" s="14" t="str">
        <f ca="1"/>
        <v>Low Cap</v>
      </c>
    </row>
    <row r="4376" spans="11:16">
      <c r="K4376" s="14" t="str">
        <v/>
      </c>
      <c r="L4376" s="14" t="str">
        <v/>
      </c>
      <c r="O4376" s="14" t="str">
        <v/>
      </c>
      <c r="P4376" s="14" t="str">
        <f ca="1"/>
        <v>Low Cap</v>
      </c>
    </row>
    <row r="4377" spans="11:16">
      <c r="K4377" s="14" t="str">
        <v/>
      </c>
      <c r="L4377" s="14" t="str">
        <v/>
      </c>
      <c r="O4377" s="14" t="str">
        <v/>
      </c>
      <c r="P4377" s="14" t="str">
        <f ca="1"/>
        <v>Low Cap</v>
      </c>
    </row>
    <row r="4378" spans="11:16">
      <c r="K4378" s="14" t="str">
        <v/>
      </c>
      <c r="L4378" s="14" t="str">
        <v/>
      </c>
      <c r="O4378" s="14" t="str">
        <v/>
      </c>
      <c r="P4378" s="14" t="str">
        <f ca="1"/>
        <v>Low Cap</v>
      </c>
    </row>
    <row r="4379" spans="11:16">
      <c r="K4379" s="14" t="str">
        <v/>
      </c>
      <c r="L4379" s="14" t="str">
        <v/>
      </c>
      <c r="O4379" s="14" t="str">
        <v/>
      </c>
      <c r="P4379" s="14" t="str">
        <f ca="1"/>
        <v>Low Cap</v>
      </c>
    </row>
    <row r="4380" spans="11:16">
      <c r="K4380" s="14" t="str">
        <v/>
      </c>
      <c r="L4380" s="14" t="str">
        <v/>
      </c>
      <c r="O4380" s="14" t="str">
        <v/>
      </c>
      <c r="P4380" s="14" t="str">
        <f ca="1"/>
        <v>Low Cap</v>
      </c>
    </row>
    <row r="4381" spans="11:16">
      <c r="K4381" s="14" t="str">
        <v/>
      </c>
      <c r="L4381" s="14" t="str">
        <v/>
      </c>
      <c r="O4381" s="14" t="str">
        <v/>
      </c>
      <c r="P4381" s="14" t="str">
        <f ca="1"/>
        <v>Low Cap</v>
      </c>
    </row>
    <row r="4382" spans="11:16">
      <c r="K4382" s="14" t="str">
        <v/>
      </c>
      <c r="L4382" s="14" t="str">
        <v/>
      </c>
      <c r="O4382" s="14" t="str">
        <v/>
      </c>
      <c r="P4382" s="14" t="str">
        <f ca="1"/>
        <v>Low Cap</v>
      </c>
    </row>
    <row r="4383" spans="11:16">
      <c r="K4383" s="14" t="str">
        <v/>
      </c>
      <c r="L4383" s="14" t="str">
        <v/>
      </c>
      <c r="O4383" s="14" t="str">
        <v/>
      </c>
      <c r="P4383" s="14" t="str">
        <f ca="1"/>
        <v>Low Cap</v>
      </c>
    </row>
    <row r="4384" spans="11:16">
      <c r="K4384" s="14" t="str">
        <v/>
      </c>
      <c r="L4384" s="14" t="str">
        <v/>
      </c>
      <c r="O4384" s="14" t="str">
        <v/>
      </c>
      <c r="P4384" s="14" t="str">
        <f ca="1"/>
        <v>Low Cap</v>
      </c>
    </row>
    <row r="4385" spans="11:16">
      <c r="K4385" s="14" t="str">
        <v/>
      </c>
      <c r="L4385" s="14" t="str">
        <v/>
      </c>
      <c r="O4385" s="14" t="str">
        <v/>
      </c>
      <c r="P4385" s="14" t="str">
        <f ca="1"/>
        <v>Low Cap</v>
      </c>
    </row>
    <row r="4386" spans="11:16">
      <c r="K4386" s="14" t="str">
        <v/>
      </c>
      <c r="L4386" s="14" t="str">
        <v/>
      </c>
      <c r="O4386" s="14" t="str">
        <v/>
      </c>
      <c r="P4386" s="14" t="str">
        <f ca="1"/>
        <v>Low Cap</v>
      </c>
    </row>
    <row r="4387" spans="11:16">
      <c r="K4387" s="14" t="str">
        <v/>
      </c>
      <c r="L4387" s="14" t="str">
        <v/>
      </c>
      <c r="O4387" s="14" t="str">
        <v/>
      </c>
      <c r="P4387" s="14" t="str">
        <f ca="1"/>
        <v>Low Cap</v>
      </c>
    </row>
    <row r="4388" spans="11:16">
      <c r="K4388" s="14" t="str">
        <v/>
      </c>
      <c r="L4388" s="14" t="str">
        <v/>
      </c>
      <c r="O4388" s="14" t="str">
        <v/>
      </c>
      <c r="P4388" s="14" t="str">
        <f ca="1"/>
        <v>Low Cap</v>
      </c>
    </row>
    <row r="4389" spans="11:16">
      <c r="K4389" s="14" t="str">
        <v/>
      </c>
      <c r="L4389" s="14" t="str">
        <v/>
      </c>
      <c r="O4389" s="14" t="str">
        <v/>
      </c>
      <c r="P4389" s="14" t="str">
        <f ca="1"/>
        <v>Low Cap</v>
      </c>
    </row>
    <row r="4390" spans="11:16">
      <c r="K4390" s="14" t="str">
        <v/>
      </c>
      <c r="L4390" s="14" t="str">
        <v/>
      </c>
      <c r="O4390" s="14" t="str">
        <v/>
      </c>
      <c r="P4390" s="14" t="str">
        <f ca="1"/>
        <v>Low Cap</v>
      </c>
    </row>
    <row r="4391" spans="11:16">
      <c r="K4391" s="14" t="str">
        <v/>
      </c>
      <c r="L4391" s="14" t="str">
        <v/>
      </c>
      <c r="O4391" s="14" t="str">
        <v/>
      </c>
      <c r="P4391" s="14" t="str">
        <f ca="1"/>
        <v>Low Cap</v>
      </c>
    </row>
    <row r="4392" spans="11:16">
      <c r="K4392" s="14" t="str">
        <v/>
      </c>
      <c r="L4392" s="14" t="str">
        <v/>
      </c>
      <c r="O4392" s="14" t="str">
        <v/>
      </c>
      <c r="P4392" s="14" t="str">
        <f ca="1"/>
        <v>Low Cap</v>
      </c>
    </row>
    <row r="4393" spans="11:16">
      <c r="K4393" s="14" t="str">
        <v/>
      </c>
      <c r="L4393" s="14" t="str">
        <v/>
      </c>
      <c r="O4393" s="14" t="str">
        <v/>
      </c>
      <c r="P4393" s="14" t="str">
        <f ca="1"/>
        <v>Low Cap</v>
      </c>
    </row>
    <row r="4394" spans="11:16">
      <c r="K4394" s="14" t="str">
        <v/>
      </c>
      <c r="L4394" s="14" t="str">
        <v/>
      </c>
      <c r="O4394" s="14" t="str">
        <v/>
      </c>
      <c r="P4394" s="14" t="str">
        <f ca="1"/>
        <v>Low Cap</v>
      </c>
    </row>
    <row r="4395" spans="11:16">
      <c r="K4395" s="14" t="str">
        <v/>
      </c>
      <c r="L4395" s="14" t="str">
        <v/>
      </c>
      <c r="O4395" s="14" t="str">
        <v/>
      </c>
      <c r="P4395" s="14" t="str">
        <f ca="1"/>
        <v>Low Cap</v>
      </c>
    </row>
    <row r="4396" spans="11:16">
      <c r="K4396" s="14" t="str">
        <v/>
      </c>
      <c r="L4396" s="14" t="str">
        <v/>
      </c>
      <c r="O4396" s="14" t="str">
        <v/>
      </c>
      <c r="P4396" s="14" t="str">
        <f ca="1"/>
        <v>Low Cap</v>
      </c>
    </row>
    <row r="4397" spans="11:16">
      <c r="K4397" s="14" t="str">
        <v/>
      </c>
      <c r="L4397" s="14" t="str">
        <v/>
      </c>
      <c r="O4397" s="14" t="str">
        <v/>
      </c>
      <c r="P4397" s="14" t="str">
        <f ca="1"/>
        <v>Low Cap</v>
      </c>
    </row>
    <row r="4398" spans="11:16">
      <c r="K4398" s="14" t="str">
        <v/>
      </c>
      <c r="L4398" s="14" t="str">
        <v/>
      </c>
      <c r="O4398" s="14" t="str">
        <v/>
      </c>
      <c r="P4398" s="14" t="str">
        <f ca="1"/>
        <v>Low Cap</v>
      </c>
    </row>
    <row r="4399" spans="11:16">
      <c r="K4399" s="14" t="str">
        <v/>
      </c>
      <c r="L4399" s="14" t="str">
        <v/>
      </c>
      <c r="O4399" s="14" t="str">
        <v/>
      </c>
      <c r="P4399" s="14" t="str">
        <f ca="1"/>
        <v>Low Cap</v>
      </c>
    </row>
    <row r="4400" spans="11:16">
      <c r="K4400" s="14" t="str">
        <v/>
      </c>
      <c r="L4400" s="14" t="str">
        <v/>
      </c>
      <c r="O4400" s="14" t="str">
        <v/>
      </c>
      <c r="P4400" s="14" t="str">
        <f ca="1"/>
        <v>Low Cap</v>
      </c>
    </row>
    <row r="4401" spans="11:16">
      <c r="K4401" s="14" t="str">
        <v/>
      </c>
      <c r="L4401" s="14" t="str">
        <v/>
      </c>
      <c r="O4401" s="14" t="str">
        <v/>
      </c>
      <c r="P4401" s="14" t="str">
        <f ca="1"/>
        <v>Low Cap</v>
      </c>
    </row>
    <row r="4402" spans="11:16">
      <c r="K4402" s="14" t="str">
        <v/>
      </c>
      <c r="L4402" s="14" t="str">
        <v/>
      </c>
      <c r="O4402" s="14" t="str">
        <v/>
      </c>
      <c r="P4402" s="14" t="str">
        <f ca="1"/>
        <v>Low Cap</v>
      </c>
    </row>
    <row r="4403" spans="11:16">
      <c r="K4403" s="14" t="str">
        <v/>
      </c>
      <c r="L4403" s="14" t="str">
        <v/>
      </c>
      <c r="O4403" s="14" t="str">
        <v/>
      </c>
      <c r="P4403" s="14" t="str">
        <f ca="1"/>
        <v>Low Cap</v>
      </c>
    </row>
    <row r="4404" spans="11:16">
      <c r="K4404" s="14" t="str">
        <v/>
      </c>
      <c r="L4404" s="14" t="str">
        <v/>
      </c>
      <c r="O4404" s="14" t="str">
        <v/>
      </c>
      <c r="P4404" s="14" t="str">
        <f ca="1"/>
        <v>Low Cap</v>
      </c>
    </row>
    <row r="4405" spans="11:16">
      <c r="K4405" s="14" t="str">
        <v/>
      </c>
      <c r="L4405" s="14" t="str">
        <v/>
      </c>
      <c r="O4405" s="14" t="str">
        <v/>
      </c>
      <c r="P4405" s="14" t="str">
        <f ca="1"/>
        <v>Low Cap</v>
      </c>
    </row>
    <row r="4406" spans="11:16">
      <c r="K4406" s="14" t="str">
        <v/>
      </c>
      <c r="L4406" s="14" t="str">
        <v/>
      </c>
      <c r="O4406" s="14" t="str">
        <v/>
      </c>
      <c r="P4406" s="14" t="str">
        <f ca="1"/>
        <v>Low Cap</v>
      </c>
    </row>
    <row r="4407" spans="11:16">
      <c r="K4407" s="14" t="str">
        <v/>
      </c>
      <c r="L4407" s="14" t="str">
        <v/>
      </c>
      <c r="O4407" s="14" t="str">
        <v/>
      </c>
      <c r="P4407" s="14" t="str">
        <f ca="1"/>
        <v>Low Cap</v>
      </c>
    </row>
    <row r="4408" spans="11:16">
      <c r="K4408" s="14" t="str">
        <v/>
      </c>
      <c r="L4408" s="14" t="str">
        <v/>
      </c>
      <c r="O4408" s="14" t="str">
        <v/>
      </c>
      <c r="P4408" s="14" t="str">
        <f ca="1"/>
        <v>Low Cap</v>
      </c>
    </row>
    <row r="4409" spans="11:16">
      <c r="K4409" s="14" t="str">
        <v/>
      </c>
      <c r="L4409" s="14" t="str">
        <v/>
      </c>
      <c r="O4409" s="14" t="str">
        <v/>
      </c>
      <c r="P4409" s="14" t="str">
        <f ca="1"/>
        <v>Low Cap</v>
      </c>
    </row>
    <row r="4410" spans="11:16">
      <c r="K4410" s="14" t="str">
        <v/>
      </c>
      <c r="L4410" s="14" t="str">
        <v/>
      </c>
      <c r="O4410" s="14" t="str">
        <v/>
      </c>
      <c r="P4410" s="14" t="str">
        <f ca="1"/>
        <v>Low Cap</v>
      </c>
    </row>
    <row r="4411" spans="11:16">
      <c r="K4411" s="14" t="str">
        <v/>
      </c>
      <c r="L4411" s="14" t="str">
        <v/>
      </c>
      <c r="O4411" s="14" t="str">
        <v/>
      </c>
      <c r="P4411" s="14" t="str">
        <f ca="1"/>
        <v>Low Cap</v>
      </c>
    </row>
    <row r="4412" spans="11:16">
      <c r="K4412" s="14" t="str">
        <v/>
      </c>
      <c r="L4412" s="14" t="str">
        <v/>
      </c>
      <c r="O4412" s="14" t="str">
        <v/>
      </c>
      <c r="P4412" s="14" t="str">
        <f ca="1"/>
        <v>Low Cap</v>
      </c>
    </row>
    <row r="4413" spans="11:16">
      <c r="K4413" s="14" t="str">
        <v/>
      </c>
      <c r="L4413" s="14" t="str">
        <v/>
      </c>
      <c r="O4413" s="14" t="str">
        <v/>
      </c>
      <c r="P4413" s="14" t="str">
        <f ca="1"/>
        <v>Low Cap</v>
      </c>
    </row>
    <row r="4414" spans="11:16">
      <c r="K4414" s="14" t="str">
        <v/>
      </c>
      <c r="L4414" s="14" t="str">
        <v/>
      </c>
      <c r="O4414" s="14" t="str">
        <v/>
      </c>
      <c r="P4414" s="14" t="str">
        <f ca="1"/>
        <v>Low Cap</v>
      </c>
    </row>
    <row r="4415" spans="11:16">
      <c r="K4415" s="14" t="str">
        <v/>
      </c>
      <c r="L4415" s="14" t="str">
        <v/>
      </c>
      <c r="O4415" s="14" t="str">
        <v/>
      </c>
      <c r="P4415" s="14" t="str">
        <f ca="1"/>
        <v>Low Cap</v>
      </c>
    </row>
    <row r="4416" spans="11:16">
      <c r="K4416" s="14" t="str">
        <v/>
      </c>
      <c r="L4416" s="14" t="str">
        <v/>
      </c>
      <c r="O4416" s="14" t="str">
        <v/>
      </c>
      <c r="P4416" s="14" t="str">
        <f ca="1"/>
        <v>Low Cap</v>
      </c>
    </row>
    <row r="4417" spans="11:16">
      <c r="K4417" s="14" t="str">
        <v/>
      </c>
      <c r="L4417" s="14" t="str">
        <v/>
      </c>
      <c r="O4417" s="14" t="str">
        <v/>
      </c>
      <c r="P4417" s="14" t="str">
        <f ca="1"/>
        <v>Low Cap</v>
      </c>
    </row>
    <row r="4418" spans="11:16">
      <c r="K4418" s="14" t="str">
        <v/>
      </c>
      <c r="L4418" s="14" t="str">
        <v/>
      </c>
      <c r="O4418" s="14" t="str">
        <v/>
      </c>
      <c r="P4418" s="14" t="str">
        <f ca="1"/>
        <v>Low Cap</v>
      </c>
    </row>
    <row r="4419" spans="11:16">
      <c r="K4419" s="14" t="str">
        <v/>
      </c>
      <c r="L4419" s="14" t="str">
        <v/>
      </c>
      <c r="O4419" s="14" t="str">
        <v/>
      </c>
      <c r="P4419" s="14" t="str">
        <f ca="1"/>
        <v>Low Cap</v>
      </c>
    </row>
    <row r="4420" spans="11:16">
      <c r="K4420" s="14" t="str">
        <v/>
      </c>
      <c r="L4420" s="14" t="str">
        <v/>
      </c>
      <c r="O4420" s="14" t="str">
        <v/>
      </c>
      <c r="P4420" s="14" t="str">
        <f ca="1"/>
        <v>Low Cap</v>
      </c>
    </row>
    <row r="4421" spans="11:16">
      <c r="K4421" s="14" t="str">
        <v/>
      </c>
      <c r="L4421" s="14" t="str">
        <v/>
      </c>
      <c r="O4421" s="14" t="str">
        <v/>
      </c>
      <c r="P4421" s="14" t="str">
        <f ca="1"/>
        <v>Low Cap</v>
      </c>
    </row>
    <row r="4422" spans="11:16">
      <c r="K4422" s="14" t="str">
        <v/>
      </c>
      <c r="L4422" s="14" t="str">
        <v/>
      </c>
      <c r="O4422" s="14" t="str">
        <v/>
      </c>
      <c r="P4422" s="14" t="str">
        <f ca="1"/>
        <v>Low Cap</v>
      </c>
    </row>
    <row r="4423" spans="11:16">
      <c r="K4423" s="14" t="str">
        <v/>
      </c>
      <c r="L4423" s="14" t="str">
        <v/>
      </c>
      <c r="O4423" s="14" t="str">
        <v/>
      </c>
      <c r="P4423" s="14" t="str">
        <f ca="1"/>
        <v>Low Cap</v>
      </c>
    </row>
    <row r="4424" spans="11:16">
      <c r="K4424" s="14" t="str">
        <v/>
      </c>
      <c r="L4424" s="14" t="str">
        <v/>
      </c>
      <c r="O4424" s="14" t="str">
        <v/>
      </c>
      <c r="P4424" s="14" t="str">
        <f ca="1"/>
        <v>Low Cap</v>
      </c>
    </row>
    <row r="4425" spans="11:16">
      <c r="K4425" s="14" t="str">
        <v/>
      </c>
      <c r="L4425" s="14" t="str">
        <v/>
      </c>
      <c r="O4425" s="14" t="str">
        <v/>
      </c>
      <c r="P4425" s="14" t="str">
        <f ca="1"/>
        <v>Low Cap</v>
      </c>
    </row>
    <row r="4426" spans="11:16">
      <c r="K4426" s="14" t="str">
        <v/>
      </c>
      <c r="L4426" s="14" t="str">
        <v/>
      </c>
      <c r="O4426" s="14" t="str">
        <v/>
      </c>
      <c r="P4426" s="14" t="str">
        <f ca="1"/>
        <v>Low Cap</v>
      </c>
    </row>
    <row r="4427" spans="11:16">
      <c r="K4427" s="14" t="str">
        <v/>
      </c>
      <c r="L4427" s="14" t="str">
        <v/>
      </c>
      <c r="O4427" s="14" t="str">
        <v/>
      </c>
      <c r="P4427" s="14" t="str">
        <f ca="1"/>
        <v>Low Cap</v>
      </c>
    </row>
    <row r="4428" spans="11:16">
      <c r="K4428" s="14" t="str">
        <v/>
      </c>
      <c r="L4428" s="14" t="str">
        <v/>
      </c>
      <c r="O4428" s="14" t="str">
        <v/>
      </c>
      <c r="P4428" s="14" t="str">
        <f ca="1"/>
        <v>Low Cap</v>
      </c>
    </row>
    <row r="4429" spans="11:16">
      <c r="K4429" s="14" t="str">
        <v/>
      </c>
      <c r="L4429" s="14" t="str">
        <v/>
      </c>
      <c r="O4429" s="14" t="str">
        <v/>
      </c>
      <c r="P4429" s="14" t="str">
        <f ca="1"/>
        <v>Low Cap</v>
      </c>
    </row>
    <row r="4430" spans="11:16">
      <c r="K4430" s="14" t="str">
        <v/>
      </c>
      <c r="L4430" s="14" t="str">
        <v/>
      </c>
      <c r="O4430" s="14" t="str">
        <v/>
      </c>
      <c r="P4430" s="14" t="str">
        <f ca="1"/>
        <v>Low Cap</v>
      </c>
    </row>
    <row r="4431" spans="11:16">
      <c r="K4431" s="14" t="str">
        <v/>
      </c>
      <c r="L4431" s="14" t="str">
        <v/>
      </c>
      <c r="O4431" s="14" t="str">
        <v/>
      </c>
      <c r="P4431" s="14" t="str">
        <f ca="1"/>
        <v>Low Cap</v>
      </c>
    </row>
    <row r="4432" spans="11:16">
      <c r="K4432" s="14" t="str">
        <v/>
      </c>
      <c r="L4432" s="14" t="str">
        <v/>
      </c>
      <c r="O4432" s="14" t="str">
        <v/>
      </c>
      <c r="P4432" s="14" t="str">
        <f ca="1"/>
        <v>Low Cap</v>
      </c>
    </row>
    <row r="4433" spans="11:16">
      <c r="K4433" s="14" t="str">
        <v/>
      </c>
      <c r="L4433" s="14" t="str">
        <v/>
      </c>
      <c r="O4433" s="14" t="str">
        <v/>
      </c>
      <c r="P4433" s="14" t="str">
        <f ca="1"/>
        <v>Low Cap</v>
      </c>
    </row>
    <row r="4434" spans="11:16">
      <c r="K4434" s="14" t="str">
        <v/>
      </c>
      <c r="L4434" s="14" t="str">
        <v/>
      </c>
      <c r="O4434" s="14" t="str">
        <v/>
      </c>
      <c r="P4434" s="14" t="str">
        <f ca="1"/>
        <v>Low Cap</v>
      </c>
    </row>
    <row r="4435" spans="11:16">
      <c r="K4435" s="14" t="str">
        <v/>
      </c>
      <c r="L4435" s="14" t="str">
        <v/>
      </c>
      <c r="O4435" s="14" t="str">
        <v/>
      </c>
      <c r="P4435" s="14" t="str">
        <f ca="1"/>
        <v>Low Cap</v>
      </c>
    </row>
    <row r="4436" spans="11:16">
      <c r="K4436" s="14" t="str">
        <v/>
      </c>
      <c r="L4436" s="14" t="str">
        <v/>
      </c>
      <c r="O4436" s="14" t="str">
        <v/>
      </c>
      <c r="P4436" s="14" t="str">
        <f ca="1"/>
        <v>Low Cap</v>
      </c>
    </row>
    <row r="4437" spans="11:16">
      <c r="K4437" s="14" t="str">
        <v/>
      </c>
      <c r="L4437" s="14" t="str">
        <v/>
      </c>
      <c r="O4437" s="14" t="str">
        <v/>
      </c>
      <c r="P4437" s="14" t="str">
        <f ca="1"/>
        <v>Low Cap</v>
      </c>
    </row>
    <row r="4438" spans="11:16">
      <c r="K4438" s="14" t="str">
        <v/>
      </c>
      <c r="L4438" s="14" t="str">
        <v/>
      </c>
      <c r="O4438" s="14" t="str">
        <v/>
      </c>
      <c r="P4438" s="14" t="str">
        <f ca="1"/>
        <v>Low Cap</v>
      </c>
    </row>
    <row r="4439" spans="11:16">
      <c r="K4439" s="14" t="str">
        <v/>
      </c>
      <c r="L4439" s="14" t="str">
        <v/>
      </c>
      <c r="O4439" s="14" t="str">
        <v/>
      </c>
      <c r="P4439" s="14" t="str">
        <f ca="1"/>
        <v>Low Cap</v>
      </c>
    </row>
    <row r="4440" spans="11:16">
      <c r="K4440" s="14" t="str">
        <v/>
      </c>
      <c r="L4440" s="14" t="str">
        <v/>
      </c>
      <c r="O4440" s="14" t="str">
        <v/>
      </c>
      <c r="P4440" s="14" t="str">
        <f ca="1"/>
        <v>Low Cap</v>
      </c>
    </row>
    <row r="4441" spans="11:16">
      <c r="K4441" s="14" t="str">
        <v/>
      </c>
      <c r="L4441" s="14" t="str">
        <v/>
      </c>
      <c r="O4441" s="14" t="str">
        <v/>
      </c>
      <c r="P4441" s="14" t="str">
        <f ca="1"/>
        <v>Low Cap</v>
      </c>
    </row>
    <row r="4442" spans="11:16">
      <c r="K4442" s="14" t="str">
        <v/>
      </c>
      <c r="L4442" s="14" t="str">
        <v/>
      </c>
      <c r="O4442" s="14" t="str">
        <v/>
      </c>
      <c r="P4442" s="14" t="str">
        <f ca="1"/>
        <v>Low Cap</v>
      </c>
    </row>
    <row r="4443" spans="11:16">
      <c r="K4443" s="14" t="str">
        <v/>
      </c>
      <c r="L4443" s="14" t="str">
        <v/>
      </c>
      <c r="O4443" s="14" t="str">
        <v/>
      </c>
      <c r="P4443" s="14" t="str">
        <f ca="1"/>
        <v>Low Cap</v>
      </c>
    </row>
    <row r="4444" spans="11:16">
      <c r="K4444" s="14" t="str">
        <v/>
      </c>
      <c r="L4444" s="14" t="str">
        <v/>
      </c>
      <c r="O4444" s="14" t="str">
        <v/>
      </c>
      <c r="P4444" s="14" t="str">
        <f ca="1"/>
        <v>Low Cap</v>
      </c>
    </row>
    <row r="4445" spans="11:16">
      <c r="K4445" s="14" t="str">
        <v/>
      </c>
      <c r="L4445" s="14" t="str">
        <v/>
      </c>
      <c r="O4445" s="14" t="str">
        <v/>
      </c>
      <c r="P4445" s="14" t="str">
        <f ca="1"/>
        <v>Low Cap</v>
      </c>
    </row>
    <row r="4446" spans="11:16">
      <c r="K4446" s="14" t="str">
        <v/>
      </c>
      <c r="L4446" s="14" t="str">
        <v/>
      </c>
      <c r="O4446" s="14" t="str">
        <v/>
      </c>
      <c r="P4446" s="14" t="str">
        <f ca="1"/>
        <v>Low Cap</v>
      </c>
    </row>
    <row r="4447" spans="11:16">
      <c r="K4447" s="14" t="str">
        <v/>
      </c>
      <c r="L4447" s="14" t="str">
        <v/>
      </c>
      <c r="O4447" s="14" t="str">
        <v/>
      </c>
      <c r="P4447" s="14" t="str">
        <f ca="1"/>
        <v>Low Cap</v>
      </c>
    </row>
    <row r="4448" spans="11:16">
      <c r="K4448" s="14" t="str">
        <v/>
      </c>
      <c r="L4448" s="14" t="str">
        <v/>
      </c>
      <c r="O4448" s="14" t="str">
        <v/>
      </c>
      <c r="P4448" s="14" t="str">
        <f ca="1"/>
        <v>Low Cap</v>
      </c>
    </row>
    <row r="4449" spans="11:16">
      <c r="K4449" s="14" t="str">
        <v/>
      </c>
      <c r="L4449" s="14" t="str">
        <v/>
      </c>
      <c r="O4449" s="14" t="str">
        <v/>
      </c>
      <c r="P4449" s="14" t="str">
        <f ca="1"/>
        <v>Low Cap</v>
      </c>
    </row>
    <row r="4450" spans="11:16">
      <c r="K4450" s="14" t="str">
        <v/>
      </c>
      <c r="L4450" s="14" t="str">
        <v/>
      </c>
      <c r="O4450" s="14" t="str">
        <v/>
      </c>
      <c r="P4450" s="14" t="str">
        <f ca="1"/>
        <v>Low Cap</v>
      </c>
    </row>
    <row r="4451" spans="11:16">
      <c r="K4451" s="14" t="str">
        <v/>
      </c>
      <c r="L4451" s="14" t="str">
        <v/>
      </c>
      <c r="O4451" s="14" t="str">
        <v/>
      </c>
      <c r="P4451" s="14" t="str">
        <f ca="1"/>
        <v>Low Cap</v>
      </c>
    </row>
    <row r="4452" spans="11:16">
      <c r="K4452" s="14" t="str">
        <v/>
      </c>
      <c r="L4452" s="14" t="str">
        <v/>
      </c>
      <c r="O4452" s="14" t="str">
        <v/>
      </c>
      <c r="P4452" s="14" t="str">
        <f ca="1"/>
        <v>Low Cap</v>
      </c>
    </row>
    <row r="4453" spans="11:16">
      <c r="K4453" s="14" t="str">
        <v/>
      </c>
      <c r="L4453" s="14" t="str">
        <v/>
      </c>
      <c r="O4453" s="14" t="str">
        <v/>
      </c>
      <c r="P4453" s="14" t="str">
        <f ca="1"/>
        <v>Low Cap</v>
      </c>
    </row>
    <row r="4454" spans="11:16">
      <c r="K4454" s="14" t="str">
        <v/>
      </c>
      <c r="L4454" s="14" t="str">
        <v/>
      </c>
      <c r="O4454" s="14" t="str">
        <v/>
      </c>
      <c r="P4454" s="14" t="str">
        <f ca="1"/>
        <v>Low Cap</v>
      </c>
    </row>
    <row r="4455" spans="11:16">
      <c r="K4455" s="14" t="str">
        <v/>
      </c>
      <c r="L4455" s="14" t="str">
        <v/>
      </c>
      <c r="O4455" s="14" t="str">
        <v/>
      </c>
      <c r="P4455" s="14" t="str">
        <f ca="1"/>
        <v>Low Cap</v>
      </c>
    </row>
    <row r="4456" spans="11:16">
      <c r="K4456" s="14" t="str">
        <v/>
      </c>
      <c r="L4456" s="14" t="str">
        <v/>
      </c>
      <c r="O4456" s="14" t="str">
        <v/>
      </c>
      <c r="P4456" s="14" t="str">
        <f ca="1"/>
        <v>Low Cap</v>
      </c>
    </row>
    <row r="4457" spans="11:16">
      <c r="K4457" s="14" t="str">
        <v/>
      </c>
      <c r="L4457" s="14" t="str">
        <v/>
      </c>
      <c r="O4457" s="14" t="str">
        <v/>
      </c>
      <c r="P4457" s="14" t="str">
        <f ca="1"/>
        <v>Low Cap</v>
      </c>
    </row>
    <row r="4458" spans="11:16">
      <c r="K4458" s="14" t="str">
        <v/>
      </c>
      <c r="L4458" s="14" t="str">
        <v/>
      </c>
      <c r="O4458" s="14" t="str">
        <v/>
      </c>
      <c r="P4458" s="14" t="str">
        <f ca="1"/>
        <v>Low Cap</v>
      </c>
    </row>
    <row r="4459" spans="11:16">
      <c r="K4459" s="14" t="str">
        <v/>
      </c>
      <c r="L4459" s="14" t="str">
        <v/>
      </c>
      <c r="O4459" s="14" t="str">
        <v/>
      </c>
      <c r="P4459" s="14" t="str">
        <f ca="1"/>
        <v>Low Cap</v>
      </c>
    </row>
    <row r="4460" spans="11:16">
      <c r="K4460" s="14" t="str">
        <v/>
      </c>
      <c r="L4460" s="14" t="str">
        <v/>
      </c>
      <c r="O4460" s="14" t="str">
        <v/>
      </c>
      <c r="P4460" s="14" t="str">
        <f ca="1"/>
        <v>Low Cap</v>
      </c>
    </row>
    <row r="4461" spans="11:16">
      <c r="K4461" s="14" t="str">
        <v/>
      </c>
      <c r="L4461" s="14" t="str">
        <v/>
      </c>
      <c r="O4461" s="14" t="str">
        <v/>
      </c>
      <c r="P4461" s="14" t="str">
        <f ca="1"/>
        <v>Low Cap</v>
      </c>
    </row>
    <row r="4462" spans="11:16">
      <c r="K4462" s="14" t="str">
        <v/>
      </c>
      <c r="L4462" s="14" t="str">
        <v/>
      </c>
      <c r="O4462" s="14" t="str">
        <v/>
      </c>
      <c r="P4462" s="14" t="str">
        <f ca="1"/>
        <v>Low Cap</v>
      </c>
    </row>
    <row r="4463" spans="11:16">
      <c r="K4463" s="14" t="str">
        <v/>
      </c>
      <c r="L4463" s="14" t="str">
        <v/>
      </c>
      <c r="O4463" s="14" t="str">
        <v/>
      </c>
      <c r="P4463" s="14" t="str">
        <f ca="1"/>
        <v>Low Cap</v>
      </c>
    </row>
    <row r="4464" spans="11:16">
      <c r="K4464" s="14" t="str">
        <v/>
      </c>
      <c r="L4464" s="14" t="str">
        <v/>
      </c>
      <c r="O4464" s="14" t="str">
        <v/>
      </c>
      <c r="P4464" s="14" t="str">
        <f ca="1"/>
        <v>Low Cap</v>
      </c>
    </row>
    <row r="4465" spans="11:16">
      <c r="K4465" s="14" t="str">
        <v/>
      </c>
      <c r="L4465" s="14" t="str">
        <v/>
      </c>
      <c r="O4465" s="14" t="str">
        <v/>
      </c>
      <c r="P4465" s="14" t="str">
        <f ca="1"/>
        <v>Low Cap</v>
      </c>
    </row>
    <row r="4466" spans="11:16">
      <c r="K4466" s="14" t="str">
        <v/>
      </c>
      <c r="L4466" s="14" t="str">
        <v/>
      </c>
      <c r="O4466" s="14" t="str">
        <v/>
      </c>
      <c r="P4466" s="14" t="str">
        <f ca="1"/>
        <v>Low Cap</v>
      </c>
    </row>
    <row r="4467" spans="11:16">
      <c r="K4467" s="14" t="str">
        <v/>
      </c>
      <c r="L4467" s="14" t="str">
        <v/>
      </c>
      <c r="O4467" s="14" t="str">
        <v/>
      </c>
      <c r="P4467" s="14" t="str">
        <f ca="1"/>
        <v>Low Cap</v>
      </c>
    </row>
    <row r="4468" spans="11:16">
      <c r="K4468" s="14" t="str">
        <v/>
      </c>
      <c r="L4468" s="14" t="str">
        <v/>
      </c>
      <c r="O4468" s="14" t="str">
        <v/>
      </c>
      <c r="P4468" s="14" t="str">
        <f ca="1"/>
        <v>Low Cap</v>
      </c>
    </row>
    <row r="4469" spans="11:16">
      <c r="K4469" s="14" t="str">
        <v/>
      </c>
      <c r="L4469" s="14" t="str">
        <v/>
      </c>
      <c r="O4469" s="14" t="str">
        <v/>
      </c>
      <c r="P4469" s="14" t="str">
        <f ca="1"/>
        <v>Low Cap</v>
      </c>
    </row>
    <row r="4470" spans="11:16">
      <c r="K4470" s="14" t="str">
        <v/>
      </c>
      <c r="L4470" s="14" t="str">
        <v/>
      </c>
      <c r="O4470" s="14" t="str">
        <v/>
      </c>
      <c r="P4470" s="14" t="str">
        <f ca="1"/>
        <v>Low Cap</v>
      </c>
    </row>
    <row r="4471" spans="11:16">
      <c r="K4471" s="14" t="str">
        <v/>
      </c>
      <c r="L4471" s="14" t="str">
        <v/>
      </c>
      <c r="O4471" s="14" t="str">
        <v/>
      </c>
      <c r="P4471" s="14" t="str">
        <f ca="1"/>
        <v>Low Cap</v>
      </c>
    </row>
    <row r="4472" spans="11:16">
      <c r="K4472" s="14" t="str">
        <v/>
      </c>
      <c r="L4472" s="14" t="str">
        <v/>
      </c>
      <c r="O4472" s="14" t="str">
        <v/>
      </c>
      <c r="P4472" s="14" t="str">
        <f ca="1"/>
        <v>Low Cap</v>
      </c>
    </row>
    <row r="4473" spans="11:16">
      <c r="K4473" s="14" t="str">
        <v/>
      </c>
      <c r="L4473" s="14" t="str">
        <v/>
      </c>
      <c r="O4473" s="14" t="str">
        <v/>
      </c>
      <c r="P4473" s="14" t="str">
        <f ca="1"/>
        <v>Low Cap</v>
      </c>
    </row>
    <row r="4474" spans="11:16">
      <c r="K4474" s="14" t="str">
        <v/>
      </c>
      <c r="L4474" s="14" t="str">
        <v/>
      </c>
      <c r="O4474" s="14" t="str">
        <v/>
      </c>
      <c r="P4474" s="14" t="str">
        <f ca="1"/>
        <v>Low Cap</v>
      </c>
    </row>
    <row r="4475" spans="11:16">
      <c r="K4475" s="14" t="str">
        <v/>
      </c>
      <c r="L4475" s="14" t="str">
        <v/>
      </c>
      <c r="O4475" s="14" t="str">
        <v/>
      </c>
      <c r="P4475" s="14" t="str">
        <f ca="1"/>
        <v>Low Cap</v>
      </c>
    </row>
    <row r="4476" spans="11:16">
      <c r="K4476" s="14" t="str">
        <v/>
      </c>
      <c r="L4476" s="14" t="str">
        <v/>
      </c>
      <c r="O4476" s="14" t="str">
        <v/>
      </c>
      <c r="P4476" s="14" t="str">
        <f ca="1"/>
        <v>Low Cap</v>
      </c>
    </row>
    <row r="4477" spans="11:16">
      <c r="K4477" s="14" t="str">
        <v/>
      </c>
      <c r="L4477" s="14" t="str">
        <v/>
      </c>
      <c r="O4477" s="14" t="str">
        <v/>
      </c>
      <c r="P4477" s="14" t="str">
        <f ca="1"/>
        <v>Low Cap</v>
      </c>
    </row>
    <row r="4478" spans="11:16">
      <c r="K4478" s="14" t="str">
        <v/>
      </c>
      <c r="L4478" s="14" t="str">
        <v/>
      </c>
      <c r="O4478" s="14" t="str">
        <v/>
      </c>
      <c r="P4478" s="14" t="str">
        <f ca="1"/>
        <v>Low Cap</v>
      </c>
    </row>
    <row r="4479" spans="11:16">
      <c r="K4479" s="14" t="str">
        <v/>
      </c>
      <c r="L4479" s="14" t="str">
        <v/>
      </c>
      <c r="O4479" s="14" t="str">
        <v/>
      </c>
      <c r="P4479" s="14" t="str">
        <f ca="1"/>
        <v>Low Cap</v>
      </c>
    </row>
    <row r="4480" spans="11:16">
      <c r="K4480" s="14" t="str">
        <v/>
      </c>
      <c r="L4480" s="14" t="str">
        <v/>
      </c>
      <c r="O4480" s="14" t="str">
        <v/>
      </c>
      <c r="P4480" s="14" t="str">
        <f ca="1"/>
        <v>Low Cap</v>
      </c>
    </row>
    <row r="4481" spans="11:16">
      <c r="K4481" s="14" t="str">
        <v/>
      </c>
      <c r="L4481" s="14" t="str">
        <v/>
      </c>
      <c r="O4481" s="14" t="str">
        <v/>
      </c>
      <c r="P4481" s="14" t="str">
        <f ca="1"/>
        <v>Low Cap</v>
      </c>
    </row>
    <row r="4482" spans="11:16">
      <c r="K4482" s="14" t="str">
        <v/>
      </c>
      <c r="L4482" s="14" t="str">
        <v/>
      </c>
      <c r="O4482" s="14" t="str">
        <v/>
      </c>
      <c r="P4482" s="14" t="str">
        <f ca="1"/>
        <v>Low Cap</v>
      </c>
    </row>
    <row r="4483" spans="11:16">
      <c r="K4483" s="14" t="str">
        <v/>
      </c>
      <c r="L4483" s="14" t="str">
        <v/>
      </c>
      <c r="O4483" s="14" t="str">
        <v/>
      </c>
      <c r="P4483" s="14" t="str">
        <f ca="1"/>
        <v>Low Cap</v>
      </c>
    </row>
    <row r="4484" spans="11:16">
      <c r="K4484" s="14" t="str">
        <v/>
      </c>
      <c r="L4484" s="14" t="str">
        <v/>
      </c>
      <c r="O4484" s="14" t="str">
        <v/>
      </c>
      <c r="P4484" s="14" t="str">
        <f ca="1"/>
        <v>Low Cap</v>
      </c>
    </row>
    <row r="4485" spans="11:16">
      <c r="K4485" s="14" t="str">
        <v/>
      </c>
      <c r="L4485" s="14" t="str">
        <v/>
      </c>
      <c r="O4485" s="14" t="str">
        <v/>
      </c>
      <c r="P4485" s="14" t="str">
        <f ca="1"/>
        <v>Low Cap</v>
      </c>
    </row>
    <row r="4486" spans="11:16">
      <c r="K4486" s="14" t="str">
        <v/>
      </c>
      <c r="L4486" s="14" t="str">
        <v/>
      </c>
      <c r="O4486" s="14" t="str">
        <v/>
      </c>
      <c r="P4486" s="14" t="str">
        <f ca="1"/>
        <v>Low Cap</v>
      </c>
    </row>
    <row r="4487" spans="11:16">
      <c r="K4487" s="14" t="str">
        <v/>
      </c>
      <c r="L4487" s="14" t="str">
        <v/>
      </c>
      <c r="O4487" s="14" t="str">
        <v/>
      </c>
      <c r="P4487" s="14" t="str">
        <f ca="1"/>
        <v>Low Cap</v>
      </c>
    </row>
    <row r="4488" spans="11:16">
      <c r="K4488" s="14" t="str">
        <v/>
      </c>
      <c r="L4488" s="14" t="str">
        <v/>
      </c>
      <c r="O4488" s="14" t="str">
        <v/>
      </c>
      <c r="P4488" s="14" t="str">
        <f ca="1"/>
        <v>Low Cap</v>
      </c>
    </row>
    <row r="4489" spans="11:16">
      <c r="K4489" s="14" t="str">
        <v/>
      </c>
      <c r="L4489" s="14" t="str">
        <v/>
      </c>
      <c r="O4489" s="14" t="str">
        <v/>
      </c>
      <c r="P4489" s="14" t="str">
        <f ca="1"/>
        <v>Low Cap</v>
      </c>
    </row>
    <row r="4490" spans="11:16">
      <c r="K4490" s="14" t="str">
        <v/>
      </c>
      <c r="L4490" s="14" t="str">
        <v/>
      </c>
      <c r="O4490" s="14" t="str">
        <v/>
      </c>
      <c r="P4490" s="14" t="str">
        <f ca="1"/>
        <v>Low Cap</v>
      </c>
    </row>
    <row r="4491" spans="11:16">
      <c r="K4491" s="14" t="str">
        <v/>
      </c>
      <c r="L4491" s="14" t="str">
        <v/>
      </c>
      <c r="O4491" s="14" t="str">
        <v/>
      </c>
      <c r="P4491" s="14" t="str">
        <f ca="1"/>
        <v>Low Cap</v>
      </c>
    </row>
    <row r="4492" spans="11:16">
      <c r="K4492" s="14" t="str">
        <v/>
      </c>
      <c r="L4492" s="14" t="str">
        <v/>
      </c>
      <c r="O4492" s="14" t="str">
        <v/>
      </c>
      <c r="P4492" s="14" t="str">
        <f ca="1"/>
        <v>Low Cap</v>
      </c>
    </row>
    <row r="4493" spans="11:16">
      <c r="K4493" s="14" t="str">
        <v/>
      </c>
      <c r="L4493" s="14" t="str">
        <v/>
      </c>
      <c r="O4493" s="14" t="str">
        <v/>
      </c>
      <c r="P4493" s="14" t="str">
        <f ca="1"/>
        <v>Low Cap</v>
      </c>
    </row>
    <row r="4494" spans="11:16">
      <c r="K4494" s="14" t="str">
        <v/>
      </c>
      <c r="L4494" s="14" t="str">
        <v/>
      </c>
      <c r="O4494" s="14" t="str">
        <v/>
      </c>
      <c r="P4494" s="14" t="str">
        <f ca="1"/>
        <v>Low Cap</v>
      </c>
    </row>
    <row r="4495" spans="11:16">
      <c r="K4495" s="14" t="str">
        <v/>
      </c>
      <c r="L4495" s="14" t="str">
        <v/>
      </c>
      <c r="O4495" s="14" t="str">
        <v/>
      </c>
      <c r="P4495" s="14" t="str">
        <f ca="1"/>
        <v>Low Cap</v>
      </c>
    </row>
    <row r="4496" spans="11:16">
      <c r="K4496" s="14" t="str">
        <v/>
      </c>
      <c r="L4496" s="14" t="str">
        <v/>
      </c>
      <c r="O4496" s="14" t="str">
        <v/>
      </c>
      <c r="P4496" s="14" t="str">
        <f ca="1"/>
        <v>Low Cap</v>
      </c>
    </row>
    <row r="4497" spans="11:16">
      <c r="K4497" s="14" t="str">
        <v/>
      </c>
      <c r="L4497" s="14" t="str">
        <v/>
      </c>
      <c r="O4497" s="14" t="str">
        <v/>
      </c>
      <c r="P4497" s="14" t="str">
        <f ca="1"/>
        <v>Low Cap</v>
      </c>
    </row>
    <row r="4498" spans="11:16">
      <c r="K4498" s="14" t="str">
        <v/>
      </c>
      <c r="L4498" s="14" t="str">
        <v/>
      </c>
      <c r="O4498" s="14" t="str">
        <v/>
      </c>
      <c r="P4498" s="14" t="str">
        <f ca="1"/>
        <v>Low Cap</v>
      </c>
    </row>
    <row r="4499" spans="11:16">
      <c r="K4499" s="14" t="str">
        <v/>
      </c>
      <c r="L4499" s="14" t="str">
        <v/>
      </c>
      <c r="O4499" s="14" t="str">
        <v/>
      </c>
      <c r="P4499" s="14" t="str">
        <f ca="1"/>
        <v>Low Cap</v>
      </c>
    </row>
    <row r="4500" spans="11:16">
      <c r="K4500" s="14" t="str">
        <v/>
      </c>
      <c r="L4500" s="14" t="str">
        <v/>
      </c>
      <c r="O4500" s="14" t="str">
        <v/>
      </c>
      <c r="P4500" s="14" t="str">
        <f ca="1"/>
        <v>Low Cap</v>
      </c>
    </row>
    <row r="4501" spans="11:16">
      <c r="K4501" s="14" t="str">
        <v/>
      </c>
      <c r="L4501" s="14" t="str">
        <v/>
      </c>
      <c r="O4501" s="14" t="str">
        <v/>
      </c>
      <c r="P4501" s="14" t="str">
        <f ca="1"/>
        <v>Low Cap</v>
      </c>
    </row>
    <row r="4502" spans="11:16">
      <c r="K4502" s="14" t="str">
        <v/>
      </c>
      <c r="L4502" s="14" t="str">
        <v/>
      </c>
      <c r="O4502" s="14" t="str">
        <v/>
      </c>
      <c r="P4502" s="14" t="str">
        <f ca="1"/>
        <v>Low Cap</v>
      </c>
    </row>
    <row r="4503" spans="11:16">
      <c r="K4503" s="14" t="str">
        <v/>
      </c>
      <c r="L4503" s="14" t="str">
        <v/>
      </c>
      <c r="O4503" s="14" t="str">
        <v/>
      </c>
      <c r="P4503" s="14" t="str">
        <f ca="1"/>
        <v>Low Cap</v>
      </c>
    </row>
    <row r="4504" spans="11:16">
      <c r="K4504" s="14" t="str">
        <v/>
      </c>
      <c r="L4504" s="14" t="str">
        <v/>
      </c>
      <c r="O4504" s="14" t="str">
        <v/>
      </c>
      <c r="P4504" s="14" t="str">
        <f ca="1"/>
        <v>Low Cap</v>
      </c>
    </row>
    <row r="4505" spans="11:16">
      <c r="K4505" s="14" t="str">
        <v/>
      </c>
      <c r="L4505" s="14" t="str">
        <v/>
      </c>
      <c r="O4505" s="14" t="str">
        <v/>
      </c>
      <c r="P4505" s="14" t="str">
        <f ca="1"/>
        <v>Low Cap</v>
      </c>
    </row>
    <row r="4506" spans="11:16">
      <c r="K4506" s="14" t="str">
        <v/>
      </c>
      <c r="L4506" s="14" t="str">
        <v/>
      </c>
      <c r="O4506" s="14" t="str">
        <v/>
      </c>
      <c r="P4506" s="14" t="str">
        <f ca="1"/>
        <v>Low Cap</v>
      </c>
    </row>
    <row r="4507" spans="11:16">
      <c r="K4507" s="14" t="str">
        <v/>
      </c>
      <c r="L4507" s="14" t="str">
        <v/>
      </c>
      <c r="O4507" s="14" t="str">
        <v/>
      </c>
      <c r="P4507" s="14" t="str">
        <f ca="1"/>
        <v>Low Cap</v>
      </c>
    </row>
    <row r="4508" spans="11:16">
      <c r="K4508" s="14" t="str">
        <v/>
      </c>
      <c r="L4508" s="14" t="str">
        <v/>
      </c>
      <c r="O4508" s="14" t="str">
        <v/>
      </c>
      <c r="P4508" s="14" t="str">
        <f ca="1"/>
        <v>Low Cap</v>
      </c>
    </row>
    <row r="4509" spans="11:16">
      <c r="K4509" s="14" t="str">
        <v/>
      </c>
      <c r="L4509" s="14" t="str">
        <v/>
      </c>
      <c r="O4509" s="14" t="str">
        <v/>
      </c>
      <c r="P4509" s="14" t="str">
        <f ca="1"/>
        <v>Low Cap</v>
      </c>
    </row>
    <row r="4510" spans="11:16">
      <c r="K4510" s="14" t="str">
        <v/>
      </c>
      <c r="L4510" s="14" t="str">
        <v/>
      </c>
      <c r="O4510" s="14" t="str">
        <v/>
      </c>
      <c r="P4510" s="14" t="str">
        <f ca="1"/>
        <v>Low Cap</v>
      </c>
    </row>
    <row r="4511" spans="11:16">
      <c r="K4511" s="14" t="str">
        <v/>
      </c>
      <c r="L4511" s="14" t="str">
        <v/>
      </c>
      <c r="O4511" s="14" t="str">
        <v/>
      </c>
      <c r="P4511" s="14" t="str">
        <f ca="1"/>
        <v>Low Cap</v>
      </c>
    </row>
    <row r="4512" spans="11:16">
      <c r="K4512" s="14" t="str">
        <v/>
      </c>
      <c r="L4512" s="14" t="str">
        <v/>
      </c>
      <c r="O4512" s="14" t="str">
        <v/>
      </c>
      <c r="P4512" s="14" t="str">
        <f ca="1"/>
        <v>Low Cap</v>
      </c>
    </row>
    <row r="4513" spans="11:16">
      <c r="K4513" s="14" t="str">
        <v/>
      </c>
      <c r="L4513" s="14" t="str">
        <v/>
      </c>
      <c r="O4513" s="14" t="str">
        <v/>
      </c>
      <c r="P4513" s="14" t="str">
        <f ca="1"/>
        <v>Low Cap</v>
      </c>
    </row>
    <row r="4514" spans="11:16">
      <c r="K4514" s="14" t="str">
        <v/>
      </c>
      <c r="L4514" s="14" t="str">
        <v/>
      </c>
      <c r="O4514" s="14" t="str">
        <v/>
      </c>
      <c r="P4514" s="14" t="str">
        <f ca="1"/>
        <v>Low Cap</v>
      </c>
    </row>
    <row r="4515" spans="11:16">
      <c r="K4515" s="14" t="str">
        <v/>
      </c>
      <c r="L4515" s="14" t="str">
        <v/>
      </c>
      <c r="O4515" s="14" t="str">
        <v/>
      </c>
      <c r="P4515" s="14" t="str">
        <f ca="1"/>
        <v>Low Cap</v>
      </c>
    </row>
    <row r="4516" spans="11:16">
      <c r="K4516" s="14" t="str">
        <v/>
      </c>
      <c r="L4516" s="14" t="str">
        <v/>
      </c>
      <c r="O4516" s="14" t="str">
        <v/>
      </c>
      <c r="P4516" s="14" t="str">
        <f ca="1"/>
        <v>Low Cap</v>
      </c>
    </row>
    <row r="4517" spans="11:16">
      <c r="K4517" s="14" t="str">
        <v/>
      </c>
      <c r="L4517" s="14" t="str">
        <v/>
      </c>
      <c r="O4517" s="14" t="str">
        <v/>
      </c>
      <c r="P4517" s="14" t="str">
        <f ca="1"/>
        <v>Low Cap</v>
      </c>
    </row>
    <row r="4518" spans="11:16">
      <c r="K4518" s="14" t="str">
        <v/>
      </c>
      <c r="L4518" s="14" t="str">
        <v/>
      </c>
      <c r="O4518" s="14" t="str">
        <v/>
      </c>
      <c r="P4518" s="14" t="str">
        <f ca="1"/>
        <v>Low Cap</v>
      </c>
    </row>
    <row r="4519" spans="11:16">
      <c r="K4519" s="14" t="str">
        <v/>
      </c>
      <c r="L4519" s="14" t="str">
        <v/>
      </c>
      <c r="O4519" s="14" t="str">
        <v/>
      </c>
      <c r="P4519" s="14" t="str">
        <f ca="1"/>
        <v>Low Cap</v>
      </c>
    </row>
    <row r="4520" spans="11:16">
      <c r="K4520" s="14" t="str">
        <v/>
      </c>
      <c r="L4520" s="14" t="str">
        <v/>
      </c>
      <c r="O4520" s="14" t="str">
        <v/>
      </c>
      <c r="P4520" s="14" t="str">
        <f ca="1"/>
        <v>Low Cap</v>
      </c>
    </row>
    <row r="4521" spans="11:16">
      <c r="K4521" s="14" t="str">
        <v/>
      </c>
      <c r="L4521" s="14" t="str">
        <v/>
      </c>
      <c r="O4521" s="14" t="str">
        <v/>
      </c>
      <c r="P4521" s="14" t="str">
        <f ca="1"/>
        <v>Low Cap</v>
      </c>
    </row>
    <row r="4522" spans="11:16">
      <c r="K4522" s="14" t="str">
        <v/>
      </c>
      <c r="L4522" s="14" t="str">
        <v/>
      </c>
      <c r="O4522" s="14" t="str">
        <v/>
      </c>
      <c r="P4522" s="14" t="str">
        <f ca="1"/>
        <v>Low Cap</v>
      </c>
    </row>
    <row r="4523" spans="11:16">
      <c r="K4523" s="14" t="str">
        <v/>
      </c>
      <c r="L4523" s="14" t="str">
        <v/>
      </c>
      <c r="O4523" s="14" t="str">
        <v/>
      </c>
      <c r="P4523" s="14" t="str">
        <f ca="1"/>
        <v>Low Cap</v>
      </c>
    </row>
    <row r="4524" spans="11:16">
      <c r="K4524" s="14" t="str">
        <v/>
      </c>
      <c r="L4524" s="14" t="str">
        <v/>
      </c>
      <c r="O4524" s="14" t="str">
        <v/>
      </c>
      <c r="P4524" s="14" t="str">
        <f ca="1"/>
        <v>Low Cap</v>
      </c>
    </row>
    <row r="4525" spans="11:16">
      <c r="K4525" s="14" t="str">
        <v/>
      </c>
      <c r="L4525" s="14" t="str">
        <v/>
      </c>
      <c r="O4525" s="14" t="str">
        <v/>
      </c>
      <c r="P4525" s="14" t="str">
        <f ca="1"/>
        <v>Low Cap</v>
      </c>
    </row>
    <row r="4526" spans="11:16">
      <c r="K4526" s="14" t="str">
        <v/>
      </c>
      <c r="L4526" s="14" t="str">
        <v/>
      </c>
      <c r="O4526" s="14" t="str">
        <v/>
      </c>
      <c r="P4526" s="14" t="str">
        <f ca="1"/>
        <v>Low Cap</v>
      </c>
    </row>
    <row r="4527" spans="11:16">
      <c r="K4527" s="14" t="str">
        <v/>
      </c>
      <c r="L4527" s="14" t="str">
        <v/>
      </c>
      <c r="O4527" s="14" t="str">
        <v/>
      </c>
      <c r="P4527" s="14" t="str">
        <f ca="1"/>
        <v>Low Cap</v>
      </c>
    </row>
    <row r="4528" spans="11:16">
      <c r="K4528" s="14" t="str">
        <v/>
      </c>
      <c r="L4528" s="14" t="str">
        <v/>
      </c>
      <c r="O4528" s="14" t="str">
        <v/>
      </c>
      <c r="P4528" s="14" t="str">
        <f ca="1"/>
        <v>Low Cap</v>
      </c>
    </row>
    <row r="4529" spans="11:16">
      <c r="K4529" s="14" t="str">
        <v/>
      </c>
      <c r="L4529" s="14" t="str">
        <v/>
      </c>
      <c r="O4529" s="14" t="str">
        <v/>
      </c>
      <c r="P4529" s="14" t="str">
        <f ca="1"/>
        <v>Low Cap</v>
      </c>
    </row>
    <row r="4530" spans="11:16">
      <c r="K4530" s="14" t="str">
        <v/>
      </c>
      <c r="L4530" s="14" t="str">
        <v/>
      </c>
      <c r="O4530" s="14" t="str">
        <v/>
      </c>
      <c r="P4530" s="14" t="str">
        <f ca="1"/>
        <v>Low Cap</v>
      </c>
    </row>
    <row r="4531" spans="11:16">
      <c r="K4531" s="14" t="str">
        <v/>
      </c>
      <c r="L4531" s="14" t="str">
        <v/>
      </c>
      <c r="O4531" s="14" t="str">
        <v/>
      </c>
      <c r="P4531" s="14" t="str">
        <f ca="1"/>
        <v>Low Cap</v>
      </c>
    </row>
    <row r="4532" spans="11:16">
      <c r="K4532" s="14" t="str">
        <v/>
      </c>
      <c r="L4532" s="14" t="str">
        <v/>
      </c>
      <c r="O4532" s="14" t="str">
        <v/>
      </c>
      <c r="P4532" s="14" t="str">
        <f ca="1"/>
        <v>Low Cap</v>
      </c>
    </row>
    <row r="4533" spans="11:16">
      <c r="K4533" s="14" t="str">
        <v/>
      </c>
      <c r="L4533" s="14" t="str">
        <v/>
      </c>
      <c r="O4533" s="14" t="str">
        <v/>
      </c>
      <c r="P4533" s="14" t="str">
        <f ca="1"/>
        <v>Low Cap</v>
      </c>
    </row>
    <row r="4534" spans="11:16">
      <c r="K4534" s="14" t="str">
        <v/>
      </c>
      <c r="L4534" s="14" t="str">
        <v/>
      </c>
      <c r="O4534" s="14" t="str">
        <v/>
      </c>
      <c r="P4534" s="14" t="str">
        <f ca="1"/>
        <v>Low Cap</v>
      </c>
    </row>
    <row r="4535" spans="11:16">
      <c r="K4535" s="14" t="str">
        <v/>
      </c>
      <c r="L4535" s="14" t="str">
        <v/>
      </c>
      <c r="O4535" s="14" t="str">
        <v/>
      </c>
      <c r="P4535" s="14" t="str">
        <f ca="1"/>
        <v>Low Cap</v>
      </c>
    </row>
    <row r="4536" spans="11:16">
      <c r="K4536" s="14" t="str">
        <v/>
      </c>
      <c r="L4536" s="14" t="str">
        <v/>
      </c>
      <c r="O4536" s="14" t="str">
        <v/>
      </c>
      <c r="P4536" s="14" t="str">
        <f ca="1"/>
        <v>Low Cap</v>
      </c>
    </row>
    <row r="4537" spans="11:16">
      <c r="K4537" s="14" t="str">
        <v/>
      </c>
      <c r="L4537" s="14" t="str">
        <v/>
      </c>
      <c r="O4537" s="14" t="str">
        <v/>
      </c>
      <c r="P4537" s="14" t="str">
        <f ca="1"/>
        <v>Low Cap</v>
      </c>
    </row>
    <row r="4538" spans="11:16">
      <c r="K4538" s="14" t="str">
        <v/>
      </c>
      <c r="L4538" s="14" t="str">
        <v/>
      </c>
      <c r="O4538" s="14" t="str">
        <v/>
      </c>
      <c r="P4538" s="14" t="str">
        <f ca="1"/>
        <v>Low Cap</v>
      </c>
    </row>
    <row r="4539" spans="11:16">
      <c r="K4539" s="14" t="str">
        <v/>
      </c>
      <c r="L4539" s="14" t="str">
        <v/>
      </c>
      <c r="O4539" s="14" t="str">
        <v/>
      </c>
      <c r="P4539" s="14" t="str">
        <f ca="1"/>
        <v>Low Cap</v>
      </c>
    </row>
    <row r="4540" spans="11:16">
      <c r="K4540" s="14" t="str">
        <v/>
      </c>
      <c r="L4540" s="14" t="str">
        <v/>
      </c>
      <c r="O4540" s="14" t="str">
        <v/>
      </c>
      <c r="P4540" s="14" t="str">
        <f ca="1"/>
        <v>Low Cap</v>
      </c>
    </row>
    <row r="4541" spans="11:16">
      <c r="K4541" s="14" t="str">
        <v/>
      </c>
      <c r="L4541" s="14" t="str">
        <v/>
      </c>
      <c r="O4541" s="14" t="str">
        <v/>
      </c>
      <c r="P4541" s="14" t="str">
        <f ca="1"/>
        <v>Low Cap</v>
      </c>
    </row>
    <row r="4542" spans="11:16">
      <c r="K4542" s="14" t="str">
        <v/>
      </c>
      <c r="L4542" s="14" t="str">
        <v/>
      </c>
      <c r="O4542" s="14" t="str">
        <v/>
      </c>
      <c r="P4542" s="14" t="str">
        <f ca="1"/>
        <v>Low Cap</v>
      </c>
    </row>
    <row r="4543" spans="11:16">
      <c r="K4543" s="14" t="str">
        <v/>
      </c>
      <c r="L4543" s="14" t="str">
        <v/>
      </c>
      <c r="O4543" s="14" t="str">
        <v/>
      </c>
      <c r="P4543" s="14" t="str">
        <f ca="1"/>
        <v>Low Cap</v>
      </c>
    </row>
    <row r="4544" spans="11:16">
      <c r="K4544" s="14" t="str">
        <v/>
      </c>
      <c r="L4544" s="14" t="str">
        <v/>
      </c>
      <c r="O4544" s="14" t="str">
        <v/>
      </c>
      <c r="P4544" s="14" t="str">
        <f ca="1"/>
        <v>Low Cap</v>
      </c>
    </row>
    <row r="4545" spans="11:16">
      <c r="K4545" s="14" t="str">
        <v/>
      </c>
      <c r="L4545" s="14" t="str">
        <v/>
      </c>
      <c r="O4545" s="14" t="str">
        <v/>
      </c>
      <c r="P4545" s="14" t="str">
        <f ca="1"/>
        <v>Low Cap</v>
      </c>
    </row>
    <row r="4546" spans="11:16">
      <c r="K4546" s="14" t="str">
        <v/>
      </c>
      <c r="L4546" s="14" t="str">
        <v/>
      </c>
      <c r="O4546" s="14" t="str">
        <v/>
      </c>
      <c r="P4546" s="14" t="str">
        <f ca="1"/>
        <v>Low Cap</v>
      </c>
    </row>
    <row r="4547" spans="11:16">
      <c r="K4547" s="14" t="str">
        <v/>
      </c>
      <c r="L4547" s="14" t="str">
        <v/>
      </c>
      <c r="O4547" s="14" t="str">
        <v/>
      </c>
      <c r="P4547" s="14" t="str">
        <f ca="1"/>
        <v>Low Cap</v>
      </c>
    </row>
    <row r="4548" spans="11:16">
      <c r="K4548" s="14" t="str">
        <v/>
      </c>
      <c r="L4548" s="14" t="str">
        <v/>
      </c>
      <c r="O4548" s="14" t="str">
        <v/>
      </c>
      <c r="P4548" s="14" t="str">
        <f ca="1"/>
        <v>Low Cap</v>
      </c>
    </row>
    <row r="4549" spans="11:16">
      <c r="K4549" s="14" t="str">
        <v/>
      </c>
      <c r="L4549" s="14" t="str">
        <v/>
      </c>
      <c r="O4549" s="14" t="str">
        <v/>
      </c>
      <c r="P4549" s="14" t="str">
        <f ca="1"/>
        <v>Low Cap</v>
      </c>
    </row>
    <row r="4550" spans="11:16">
      <c r="K4550" s="14" t="str">
        <v/>
      </c>
      <c r="L4550" s="14" t="str">
        <v/>
      </c>
      <c r="O4550" s="14" t="str">
        <v/>
      </c>
      <c r="P4550" s="14" t="str">
        <f ca="1"/>
        <v>Low Cap</v>
      </c>
    </row>
    <row r="4551" spans="11:16">
      <c r="K4551" s="14" t="str">
        <v/>
      </c>
      <c r="L4551" s="14" t="str">
        <v/>
      </c>
      <c r="O4551" s="14" t="str">
        <v/>
      </c>
      <c r="P4551" s="14" t="str">
        <f ca="1"/>
        <v>Low Cap</v>
      </c>
    </row>
    <row r="4552" spans="11:16">
      <c r="K4552" s="14" t="str">
        <v/>
      </c>
      <c r="L4552" s="14" t="str">
        <v/>
      </c>
      <c r="O4552" s="14" t="str">
        <v/>
      </c>
      <c r="P4552" s="14" t="str">
        <f ca="1"/>
        <v>Low Cap</v>
      </c>
    </row>
    <row r="4553" spans="11:16">
      <c r="K4553" s="14" t="str">
        <v/>
      </c>
      <c r="L4553" s="14" t="str">
        <v/>
      </c>
      <c r="O4553" s="14" t="str">
        <v/>
      </c>
      <c r="P4553" s="14" t="str">
        <f ca="1"/>
        <v>Low Cap</v>
      </c>
    </row>
    <row r="4554" spans="11:16">
      <c r="K4554" s="14" t="str">
        <v/>
      </c>
      <c r="L4554" s="14" t="str">
        <v/>
      </c>
      <c r="O4554" s="14" t="str">
        <v/>
      </c>
      <c r="P4554" s="14" t="str">
        <f ca="1"/>
        <v>Low Cap</v>
      </c>
    </row>
    <row r="4555" spans="11:16">
      <c r="K4555" s="14" t="str">
        <v/>
      </c>
      <c r="L4555" s="14" t="str">
        <v/>
      </c>
      <c r="O4555" s="14" t="str">
        <v/>
      </c>
      <c r="P4555" s="14" t="str">
        <f ca="1"/>
        <v>Low Cap</v>
      </c>
    </row>
    <row r="4556" spans="11:16">
      <c r="K4556" s="14" t="str">
        <v/>
      </c>
      <c r="L4556" s="14" t="str">
        <v/>
      </c>
      <c r="O4556" s="14" t="str">
        <v/>
      </c>
      <c r="P4556" s="14" t="str">
        <f ca="1"/>
        <v>Low Cap</v>
      </c>
    </row>
    <row r="4557" spans="11:16">
      <c r="K4557" s="14" t="str">
        <v/>
      </c>
      <c r="L4557" s="14" t="str">
        <v/>
      </c>
      <c r="O4557" s="14" t="str">
        <v/>
      </c>
      <c r="P4557" s="14" t="str">
        <f ca="1"/>
        <v>Low Cap</v>
      </c>
    </row>
    <row r="4558" spans="11:16">
      <c r="K4558" s="14" t="str">
        <v/>
      </c>
      <c r="L4558" s="14" t="str">
        <v/>
      </c>
      <c r="O4558" s="14" t="str">
        <v/>
      </c>
      <c r="P4558" s="14" t="str">
        <f ca="1"/>
        <v>Low Cap</v>
      </c>
    </row>
    <row r="4559" spans="11:16">
      <c r="K4559" s="14" t="str">
        <v/>
      </c>
      <c r="L4559" s="14" t="str">
        <v/>
      </c>
      <c r="O4559" s="14" t="str">
        <v/>
      </c>
      <c r="P4559" s="14" t="str">
        <f ca="1"/>
        <v>Low Cap</v>
      </c>
    </row>
    <row r="4560" spans="11:16">
      <c r="K4560" s="14" t="str">
        <v/>
      </c>
      <c r="L4560" s="14" t="str">
        <v/>
      </c>
      <c r="O4560" s="14" t="str">
        <v/>
      </c>
      <c r="P4560" s="14" t="str">
        <f ca="1"/>
        <v>Low Cap</v>
      </c>
    </row>
    <row r="4561" spans="11:16">
      <c r="K4561" s="14" t="str">
        <v/>
      </c>
      <c r="L4561" s="14" t="str">
        <v/>
      </c>
      <c r="O4561" s="14" t="str">
        <v/>
      </c>
      <c r="P4561" s="14" t="str">
        <f ca="1"/>
        <v>Low Cap</v>
      </c>
    </row>
    <row r="4562" spans="11:16">
      <c r="K4562" s="14" t="str">
        <v/>
      </c>
      <c r="L4562" s="14" t="str">
        <v/>
      </c>
      <c r="O4562" s="14" t="str">
        <v/>
      </c>
      <c r="P4562" s="14" t="str">
        <f ca="1"/>
        <v>Low Cap</v>
      </c>
    </row>
    <row r="4563" spans="11:16">
      <c r="K4563" s="14" t="str">
        <v/>
      </c>
      <c r="L4563" s="14" t="str">
        <v/>
      </c>
      <c r="O4563" s="14" t="str">
        <v/>
      </c>
      <c r="P4563" s="14" t="str">
        <f ca="1"/>
        <v>Low Cap</v>
      </c>
    </row>
    <row r="4564" spans="11:16">
      <c r="K4564" s="14" t="str">
        <v/>
      </c>
      <c r="L4564" s="14" t="str">
        <v/>
      </c>
      <c r="O4564" s="14" t="str">
        <v/>
      </c>
      <c r="P4564" s="14" t="str">
        <f ca="1"/>
        <v>Low Cap</v>
      </c>
    </row>
    <row r="4565" spans="11:16">
      <c r="K4565" s="14" t="str">
        <v/>
      </c>
      <c r="L4565" s="14" t="str">
        <v/>
      </c>
      <c r="O4565" s="14" t="str">
        <v/>
      </c>
      <c r="P4565" s="14" t="str">
        <f ca="1"/>
        <v>Low Cap</v>
      </c>
    </row>
    <row r="4566" spans="11:16">
      <c r="K4566" s="14" t="str">
        <v/>
      </c>
      <c r="L4566" s="14" t="str">
        <v/>
      </c>
      <c r="O4566" s="14" t="str">
        <v/>
      </c>
      <c r="P4566" s="14" t="str">
        <f ca="1"/>
        <v>Low Cap</v>
      </c>
    </row>
    <row r="4567" spans="11:16">
      <c r="K4567" s="14" t="str">
        <v/>
      </c>
      <c r="L4567" s="14" t="str">
        <v/>
      </c>
      <c r="O4567" s="14" t="str">
        <v/>
      </c>
      <c r="P4567" s="14" t="str">
        <f ca="1"/>
        <v>Low Cap</v>
      </c>
    </row>
    <row r="4568" spans="11:16">
      <c r="K4568" s="14" t="str">
        <v/>
      </c>
      <c r="L4568" s="14" t="str">
        <v/>
      </c>
      <c r="O4568" s="14" t="str">
        <v/>
      </c>
      <c r="P4568" s="14" t="str">
        <f ca="1"/>
        <v>Low Cap</v>
      </c>
    </row>
    <row r="4569" spans="11:16">
      <c r="K4569" s="14" t="str">
        <v/>
      </c>
      <c r="L4569" s="14" t="str">
        <v/>
      </c>
      <c r="O4569" s="14" t="str">
        <v/>
      </c>
      <c r="P4569" s="14" t="str">
        <f ca="1"/>
        <v>Low Cap</v>
      </c>
    </row>
    <row r="4570" spans="11:16">
      <c r="K4570" s="14" t="str">
        <v/>
      </c>
      <c r="L4570" s="14" t="str">
        <v/>
      </c>
      <c r="O4570" s="14" t="str">
        <v/>
      </c>
      <c r="P4570" s="14" t="str">
        <f ca="1"/>
        <v>Low Cap</v>
      </c>
    </row>
    <row r="4571" spans="11:16">
      <c r="K4571" s="14" t="str">
        <v/>
      </c>
      <c r="L4571" s="14" t="str">
        <v/>
      </c>
      <c r="O4571" s="14" t="str">
        <v/>
      </c>
      <c r="P4571" s="14" t="str">
        <f ca="1"/>
        <v>Low Cap</v>
      </c>
    </row>
    <row r="4572" spans="11:16">
      <c r="K4572" s="14" t="str">
        <v/>
      </c>
      <c r="L4572" s="14" t="str">
        <v/>
      </c>
      <c r="O4572" s="14" t="str">
        <v/>
      </c>
      <c r="P4572" s="14" t="str">
        <f ca="1"/>
        <v>Low Cap</v>
      </c>
    </row>
    <row r="4573" spans="11:16">
      <c r="K4573" s="14" t="str">
        <v/>
      </c>
      <c r="L4573" s="14" t="str">
        <v/>
      </c>
      <c r="O4573" s="14" t="str">
        <v/>
      </c>
      <c r="P4573" s="14" t="str">
        <f ca="1"/>
        <v>Low Cap</v>
      </c>
    </row>
    <row r="4574" spans="11:16">
      <c r="K4574" s="14" t="str">
        <v/>
      </c>
      <c r="L4574" s="14" t="str">
        <v/>
      </c>
      <c r="O4574" s="14" t="str">
        <v/>
      </c>
      <c r="P4574" s="14" t="str">
        <f ca="1"/>
        <v>Low Cap</v>
      </c>
    </row>
    <row r="4575" spans="11:16">
      <c r="K4575" s="14" t="str">
        <v/>
      </c>
      <c r="L4575" s="14" t="str">
        <v/>
      </c>
      <c r="O4575" s="14" t="str">
        <v/>
      </c>
      <c r="P4575" s="14" t="str">
        <f ca="1"/>
        <v>Low Cap</v>
      </c>
    </row>
    <row r="4576" spans="11:16">
      <c r="K4576" s="14" t="str">
        <v/>
      </c>
      <c r="L4576" s="14" t="str">
        <v/>
      </c>
      <c r="O4576" s="14" t="str">
        <v/>
      </c>
      <c r="P4576" s="14" t="str">
        <f ca="1"/>
        <v>Low Cap</v>
      </c>
    </row>
    <row r="4577" spans="11:16">
      <c r="K4577" s="14" t="str">
        <v/>
      </c>
      <c r="L4577" s="14" t="str">
        <v/>
      </c>
      <c r="O4577" s="14" t="str">
        <v/>
      </c>
      <c r="P4577" s="14" t="str">
        <f ca="1"/>
        <v>Low Cap</v>
      </c>
    </row>
    <row r="4578" spans="11:16">
      <c r="K4578" s="14" t="str">
        <v/>
      </c>
      <c r="L4578" s="14" t="str">
        <v/>
      </c>
      <c r="O4578" s="14" t="str">
        <v/>
      </c>
      <c r="P4578" s="14" t="str">
        <f ca="1"/>
        <v>Low Cap</v>
      </c>
    </row>
    <row r="4579" spans="11:16">
      <c r="K4579" s="14" t="str">
        <v/>
      </c>
      <c r="L4579" s="14" t="str">
        <v/>
      </c>
      <c r="O4579" s="14" t="str">
        <v/>
      </c>
      <c r="P4579" s="14" t="str">
        <f ca="1"/>
        <v>Low Cap</v>
      </c>
    </row>
    <row r="4580" spans="11:16">
      <c r="K4580" s="14" t="str">
        <v/>
      </c>
      <c r="L4580" s="14" t="str">
        <v/>
      </c>
      <c r="O4580" s="14" t="str">
        <v/>
      </c>
      <c r="P4580" s="14" t="str">
        <f ca="1"/>
        <v>Low Cap</v>
      </c>
    </row>
    <row r="4581" spans="11:16">
      <c r="K4581" s="14" t="str">
        <v/>
      </c>
      <c r="L4581" s="14" t="str">
        <v/>
      </c>
      <c r="O4581" s="14" t="str">
        <v/>
      </c>
      <c r="P4581" s="14" t="str">
        <f ca="1"/>
        <v>Low Cap</v>
      </c>
    </row>
    <row r="4582" spans="11:16">
      <c r="K4582" s="14" t="str">
        <v/>
      </c>
      <c r="L4582" s="14" t="str">
        <v/>
      </c>
      <c r="O4582" s="14" t="str">
        <v/>
      </c>
      <c r="P4582" s="14" t="str">
        <f ca="1"/>
        <v>Low Cap</v>
      </c>
    </row>
    <row r="4583" spans="11:16">
      <c r="K4583" s="14" t="str">
        <v/>
      </c>
      <c r="L4583" s="14" t="str">
        <v/>
      </c>
      <c r="O4583" s="14" t="str">
        <v/>
      </c>
      <c r="P4583" s="14" t="str">
        <f ca="1"/>
        <v>Low Cap</v>
      </c>
    </row>
    <row r="4584" spans="11:16">
      <c r="K4584" s="14" t="str">
        <v/>
      </c>
      <c r="L4584" s="14" t="str">
        <v/>
      </c>
      <c r="O4584" s="14" t="str">
        <v/>
      </c>
      <c r="P4584" s="14" t="str">
        <f ca="1"/>
        <v>Low Cap</v>
      </c>
    </row>
    <row r="4585" spans="11:16">
      <c r="K4585" s="14" t="str">
        <v/>
      </c>
      <c r="L4585" s="14" t="str">
        <v/>
      </c>
      <c r="O4585" s="14" t="str">
        <v/>
      </c>
      <c r="P4585" s="14" t="str">
        <f ca="1"/>
        <v>Low Cap</v>
      </c>
    </row>
    <row r="4586" spans="11:16">
      <c r="K4586" s="14" t="str">
        <v/>
      </c>
      <c r="L4586" s="14" t="str">
        <v/>
      </c>
      <c r="O4586" s="14" t="str">
        <v/>
      </c>
      <c r="P4586" s="14" t="str">
        <f ca="1"/>
        <v>Low Cap</v>
      </c>
    </row>
    <row r="4587" spans="11:16">
      <c r="K4587" s="14" t="str">
        <v/>
      </c>
      <c r="L4587" s="14" t="str">
        <v/>
      </c>
      <c r="O4587" s="14" t="str">
        <v/>
      </c>
      <c r="P4587" s="14" t="str">
        <f ca="1"/>
        <v>Low Cap</v>
      </c>
    </row>
    <row r="4588" spans="11:16">
      <c r="K4588" s="14" t="str">
        <v/>
      </c>
      <c r="L4588" s="14" t="str">
        <v/>
      </c>
      <c r="O4588" s="14" t="str">
        <v/>
      </c>
      <c r="P4588" s="14" t="str">
        <f ca="1"/>
        <v>Low Cap</v>
      </c>
    </row>
    <row r="4589" spans="11:16">
      <c r="K4589" s="14" t="str">
        <v/>
      </c>
      <c r="L4589" s="14" t="str">
        <v/>
      </c>
      <c r="O4589" s="14" t="str">
        <v/>
      </c>
      <c r="P4589" s="14" t="str">
        <f ca="1"/>
        <v>Low Cap</v>
      </c>
    </row>
    <row r="4590" spans="11:16">
      <c r="K4590" s="14" t="str">
        <v/>
      </c>
      <c r="L4590" s="14" t="str">
        <v/>
      </c>
      <c r="O4590" s="14" t="str">
        <v/>
      </c>
      <c r="P4590" s="14" t="str">
        <f ca="1"/>
        <v>Low Cap</v>
      </c>
    </row>
    <row r="4591" spans="11:16">
      <c r="K4591" s="14" t="str">
        <v/>
      </c>
      <c r="L4591" s="14" t="str">
        <v/>
      </c>
      <c r="O4591" s="14" t="str">
        <v/>
      </c>
      <c r="P4591" s="14" t="str">
        <f ca="1"/>
        <v>Low Cap</v>
      </c>
    </row>
    <row r="4592" spans="11:16">
      <c r="K4592" s="14" t="str">
        <v/>
      </c>
      <c r="L4592" s="14" t="str">
        <v/>
      </c>
      <c r="O4592" s="14" t="str">
        <v/>
      </c>
      <c r="P4592" s="14" t="str">
        <f ca="1"/>
        <v>Low Cap</v>
      </c>
    </row>
    <row r="4593" spans="11:16">
      <c r="K4593" s="14" t="str">
        <v/>
      </c>
      <c r="L4593" s="14" t="str">
        <v/>
      </c>
      <c r="O4593" s="14" t="str">
        <v/>
      </c>
      <c r="P4593" s="14" t="str">
        <f ca="1"/>
        <v>Low Cap</v>
      </c>
    </row>
    <row r="4594" spans="11:16">
      <c r="K4594" s="14" t="str">
        <v/>
      </c>
      <c r="L4594" s="14" t="str">
        <v/>
      </c>
      <c r="O4594" s="14" t="str">
        <v/>
      </c>
      <c r="P4594" s="14" t="str">
        <f ca="1"/>
        <v>Low Cap</v>
      </c>
    </row>
    <row r="4595" spans="11:16">
      <c r="K4595" s="14" t="str">
        <v/>
      </c>
      <c r="L4595" s="14" t="str">
        <v/>
      </c>
      <c r="O4595" s="14" t="str">
        <v/>
      </c>
      <c r="P4595" s="14" t="str">
        <f ca="1"/>
        <v>Low Cap</v>
      </c>
    </row>
    <row r="4596" spans="11:16">
      <c r="K4596" s="14" t="str">
        <v/>
      </c>
      <c r="L4596" s="14" t="str">
        <v/>
      </c>
      <c r="O4596" s="14" t="str">
        <v/>
      </c>
      <c r="P4596" s="14" t="str">
        <f ca="1"/>
        <v>Low Cap</v>
      </c>
    </row>
    <row r="4597" spans="11:16">
      <c r="K4597" s="14" t="str">
        <v/>
      </c>
      <c r="L4597" s="14" t="str">
        <v/>
      </c>
      <c r="O4597" s="14" t="str">
        <v/>
      </c>
      <c r="P4597" s="14" t="str">
        <f ca="1"/>
        <v>Low Cap</v>
      </c>
    </row>
    <row r="4598" spans="11:16">
      <c r="K4598" s="14" t="str">
        <v/>
      </c>
      <c r="L4598" s="14" t="str">
        <v/>
      </c>
      <c r="O4598" s="14" t="str">
        <v/>
      </c>
      <c r="P4598" s="14" t="str">
        <f ca="1"/>
        <v>Low Cap</v>
      </c>
    </row>
    <row r="4599" spans="11:16">
      <c r="K4599" s="14" t="str">
        <v/>
      </c>
      <c r="L4599" s="14" t="str">
        <v/>
      </c>
      <c r="O4599" s="14" t="str">
        <v/>
      </c>
      <c r="P4599" s="14" t="str">
        <f ca="1"/>
        <v>Low Cap</v>
      </c>
    </row>
    <row r="4600" spans="11:16">
      <c r="K4600" s="14" t="str">
        <v/>
      </c>
      <c r="L4600" s="14" t="str">
        <v/>
      </c>
      <c r="O4600" s="14" t="str">
        <v/>
      </c>
      <c r="P4600" s="14" t="str">
        <f ca="1"/>
        <v>Low Cap</v>
      </c>
    </row>
    <row r="4601" spans="11:16">
      <c r="K4601" s="14" t="str">
        <v/>
      </c>
      <c r="L4601" s="14" t="str">
        <v/>
      </c>
      <c r="O4601" s="14" t="str">
        <v/>
      </c>
      <c r="P4601" s="14" t="str">
        <f ca="1"/>
        <v>Low Cap</v>
      </c>
    </row>
    <row r="4602" spans="11:16">
      <c r="K4602" s="14" t="str">
        <v/>
      </c>
      <c r="L4602" s="14" t="str">
        <v/>
      </c>
      <c r="O4602" s="14" t="str">
        <v/>
      </c>
      <c r="P4602" s="14" t="str">
        <f ca="1"/>
        <v>Low Cap</v>
      </c>
    </row>
    <row r="4603" spans="11:16">
      <c r="K4603" s="14" t="str">
        <v/>
      </c>
      <c r="L4603" s="14" t="str">
        <v/>
      </c>
      <c r="O4603" s="14" t="str">
        <v/>
      </c>
      <c r="P4603" s="14" t="str">
        <f ca="1"/>
        <v>Low Cap</v>
      </c>
    </row>
    <row r="4604" spans="11:16">
      <c r="K4604" s="14" t="str">
        <v/>
      </c>
      <c r="L4604" s="14" t="str">
        <v/>
      </c>
      <c r="O4604" s="14" t="str">
        <v/>
      </c>
      <c r="P4604" s="14" t="str">
        <f ca="1"/>
        <v>Low Cap</v>
      </c>
    </row>
    <row r="4605" spans="11:16">
      <c r="K4605" s="14" t="str">
        <v/>
      </c>
      <c r="L4605" s="14" t="str">
        <v/>
      </c>
      <c r="O4605" s="14" t="str">
        <v/>
      </c>
      <c r="P4605" s="14" t="str">
        <f ca="1"/>
        <v>Low Cap</v>
      </c>
    </row>
    <row r="4606" spans="11:16">
      <c r="K4606" s="14" t="str">
        <v/>
      </c>
      <c r="L4606" s="14" t="str">
        <v/>
      </c>
      <c r="O4606" s="14" t="str">
        <v/>
      </c>
      <c r="P4606" s="14" t="str">
        <f ca="1"/>
        <v>Low Cap</v>
      </c>
    </row>
    <row r="4607" spans="11:16">
      <c r="K4607" s="14" t="str">
        <v/>
      </c>
      <c r="L4607" s="14" t="str">
        <v/>
      </c>
      <c r="O4607" s="14" t="str">
        <v/>
      </c>
      <c r="P4607" s="14" t="str">
        <f ca="1"/>
        <v>Low Cap</v>
      </c>
    </row>
    <row r="4608" spans="11:16">
      <c r="K4608" s="14" t="str">
        <v/>
      </c>
      <c r="L4608" s="14" t="str">
        <v/>
      </c>
      <c r="O4608" s="14" t="str">
        <v/>
      </c>
      <c r="P4608" s="14" t="str">
        <f ca="1"/>
        <v>Low Cap</v>
      </c>
    </row>
    <row r="4609" spans="11:16">
      <c r="K4609" s="14" t="str">
        <v/>
      </c>
      <c r="L4609" s="14" t="str">
        <v/>
      </c>
      <c r="O4609" s="14" t="str">
        <v/>
      </c>
      <c r="P4609" s="14" t="str">
        <f ca="1"/>
        <v>Low Cap</v>
      </c>
    </row>
    <row r="4610" spans="11:16">
      <c r="K4610" s="14" t="str">
        <v/>
      </c>
      <c r="L4610" s="14" t="str">
        <v/>
      </c>
      <c r="O4610" s="14" t="str">
        <v/>
      </c>
      <c r="P4610" s="14" t="str">
        <f ca="1"/>
        <v>Low Cap</v>
      </c>
    </row>
    <row r="4611" spans="11:16">
      <c r="K4611" s="14" t="str">
        <v/>
      </c>
      <c r="L4611" s="14" t="str">
        <v/>
      </c>
      <c r="O4611" s="14" t="str">
        <v/>
      </c>
      <c r="P4611" s="14" t="str">
        <f ca="1"/>
        <v>Low Cap</v>
      </c>
    </row>
    <row r="4612" spans="11:16">
      <c r="K4612" s="14" t="str">
        <v/>
      </c>
      <c r="L4612" s="14" t="str">
        <v/>
      </c>
      <c r="O4612" s="14" t="str">
        <v/>
      </c>
      <c r="P4612" s="14" t="str">
        <f ca="1"/>
        <v>Low Cap</v>
      </c>
    </row>
    <row r="4613" spans="11:16">
      <c r="K4613" s="14" t="str">
        <v/>
      </c>
      <c r="L4613" s="14" t="str">
        <v/>
      </c>
      <c r="O4613" s="14" t="str">
        <v/>
      </c>
      <c r="P4613" s="14" t="str">
        <f ca="1"/>
        <v>Low Cap</v>
      </c>
    </row>
    <row r="4614" spans="11:16">
      <c r="K4614" s="14" t="str">
        <v/>
      </c>
      <c r="L4614" s="14" t="str">
        <v/>
      </c>
      <c r="O4614" s="14" t="str">
        <v/>
      </c>
      <c r="P4614" s="14" t="str">
        <f ca="1"/>
        <v>Low Cap</v>
      </c>
    </row>
    <row r="4615" spans="11:16">
      <c r="K4615" s="14" t="str">
        <v/>
      </c>
      <c r="L4615" s="14" t="str">
        <v/>
      </c>
      <c r="O4615" s="14" t="str">
        <v/>
      </c>
      <c r="P4615" s="14" t="str">
        <f ca="1"/>
        <v>Low Cap</v>
      </c>
    </row>
    <row r="4616" spans="11:16">
      <c r="K4616" s="14" t="str">
        <v/>
      </c>
      <c r="L4616" s="14" t="str">
        <v/>
      </c>
      <c r="O4616" s="14" t="str">
        <v/>
      </c>
      <c r="P4616" s="14" t="str">
        <f ca="1"/>
        <v>Low Cap</v>
      </c>
    </row>
    <row r="4617" spans="11:16">
      <c r="K4617" s="14" t="str">
        <v/>
      </c>
      <c r="L4617" s="14" t="str">
        <v/>
      </c>
      <c r="O4617" s="14" t="str">
        <v/>
      </c>
      <c r="P4617" s="14" t="str">
        <f ca="1"/>
        <v>Low Cap</v>
      </c>
    </row>
    <row r="4618" spans="11:16">
      <c r="K4618" s="14" t="str">
        <v/>
      </c>
      <c r="L4618" s="14" t="str">
        <v/>
      </c>
      <c r="O4618" s="14" t="str">
        <v/>
      </c>
      <c r="P4618" s="14" t="str">
        <f ca="1"/>
        <v>Low Cap</v>
      </c>
    </row>
    <row r="4619" spans="11:16">
      <c r="K4619" s="14" t="str">
        <v/>
      </c>
      <c r="L4619" s="14" t="str">
        <v/>
      </c>
      <c r="O4619" s="14" t="str">
        <v/>
      </c>
      <c r="P4619" s="14" t="str">
        <f ca="1"/>
        <v>Low Cap</v>
      </c>
    </row>
    <row r="4620" spans="11:16">
      <c r="K4620" s="14" t="str">
        <v/>
      </c>
      <c r="L4620" s="14" t="str">
        <v/>
      </c>
      <c r="O4620" s="14" t="str">
        <v/>
      </c>
      <c r="P4620" s="14" t="str">
        <f ca="1"/>
        <v>Low Cap</v>
      </c>
    </row>
    <row r="4621" spans="11:16">
      <c r="K4621" s="14" t="str">
        <v/>
      </c>
      <c r="L4621" s="14" t="str">
        <v/>
      </c>
      <c r="O4621" s="14" t="str">
        <v/>
      </c>
      <c r="P4621" s="14" t="str">
        <f ca="1"/>
        <v>Low Cap</v>
      </c>
    </row>
    <row r="4622" spans="11:16">
      <c r="K4622" s="14" t="str">
        <v/>
      </c>
      <c r="L4622" s="14" t="str">
        <v/>
      </c>
      <c r="O4622" s="14" t="str">
        <v/>
      </c>
      <c r="P4622" s="14" t="str">
        <f ca="1"/>
        <v>Low Cap</v>
      </c>
    </row>
    <row r="4623" spans="11:16">
      <c r="K4623" s="14" t="str">
        <v/>
      </c>
      <c r="L4623" s="14" t="str">
        <v/>
      </c>
      <c r="O4623" s="14" t="str">
        <v/>
      </c>
      <c r="P4623" s="14" t="str">
        <f ca="1"/>
        <v>Low Cap</v>
      </c>
    </row>
    <row r="4624" spans="11:16">
      <c r="K4624" s="14" t="str">
        <v/>
      </c>
      <c r="L4624" s="14" t="str">
        <v/>
      </c>
      <c r="O4624" s="14" t="str">
        <v/>
      </c>
      <c r="P4624" s="14" t="str">
        <f ca="1"/>
        <v>Low Cap</v>
      </c>
    </row>
    <row r="4625" spans="11:16">
      <c r="K4625" s="14" t="str">
        <v/>
      </c>
      <c r="L4625" s="14" t="str">
        <v/>
      </c>
      <c r="O4625" s="14" t="str">
        <v/>
      </c>
      <c r="P4625" s="14" t="str">
        <f ca="1"/>
        <v>Low Cap</v>
      </c>
    </row>
    <row r="4626" spans="11:16">
      <c r="K4626" s="14" t="str">
        <v/>
      </c>
      <c r="L4626" s="14" t="str">
        <v/>
      </c>
      <c r="O4626" s="14" t="str">
        <v/>
      </c>
      <c r="P4626" s="14" t="str">
        <f ca="1"/>
        <v>Low Cap</v>
      </c>
    </row>
    <row r="4627" spans="11:16">
      <c r="K4627" s="14" t="str">
        <v/>
      </c>
      <c r="L4627" s="14" t="str">
        <v/>
      </c>
      <c r="O4627" s="14" t="str">
        <v/>
      </c>
      <c r="P4627" s="14" t="str">
        <f ca="1"/>
        <v>Low Cap</v>
      </c>
    </row>
    <row r="4628" spans="11:16">
      <c r="K4628" s="14" t="str">
        <v/>
      </c>
      <c r="L4628" s="14" t="str">
        <v/>
      </c>
      <c r="O4628" s="14" t="str">
        <v/>
      </c>
      <c r="P4628" s="14" t="str">
        <f ca="1"/>
        <v>Low Cap</v>
      </c>
    </row>
    <row r="4629" spans="11:16">
      <c r="K4629" s="14" t="str">
        <v/>
      </c>
      <c r="L4629" s="14" t="str">
        <v/>
      </c>
      <c r="O4629" s="14" t="str">
        <v/>
      </c>
      <c r="P4629" s="14" t="str">
        <f ca="1"/>
        <v>Low Cap</v>
      </c>
    </row>
    <row r="4630" spans="11:16">
      <c r="K4630" s="14" t="str">
        <v/>
      </c>
      <c r="L4630" s="14" t="str">
        <v/>
      </c>
      <c r="O4630" s="14" t="str">
        <v/>
      </c>
      <c r="P4630" s="14" t="str">
        <f ca="1"/>
        <v>Low Cap</v>
      </c>
    </row>
    <row r="4631" spans="11:16">
      <c r="K4631" s="14" t="str">
        <v/>
      </c>
      <c r="L4631" s="14" t="str">
        <v/>
      </c>
      <c r="O4631" s="14" t="str">
        <v/>
      </c>
      <c r="P4631" s="14" t="str">
        <f ca="1"/>
        <v>Low Cap</v>
      </c>
    </row>
    <row r="4632" spans="11:16">
      <c r="K4632" s="14" t="str">
        <v/>
      </c>
      <c r="L4632" s="14" t="str">
        <v/>
      </c>
      <c r="O4632" s="14" t="str">
        <v/>
      </c>
      <c r="P4632" s="14" t="str">
        <f ca="1"/>
        <v>Low Cap</v>
      </c>
    </row>
    <row r="4633" spans="11:16">
      <c r="K4633" s="14" t="str">
        <v/>
      </c>
      <c r="L4633" s="14" t="str">
        <v/>
      </c>
      <c r="O4633" s="14" t="str">
        <v/>
      </c>
      <c r="P4633" s="14" t="str">
        <f ca="1"/>
        <v>Low Cap</v>
      </c>
    </row>
    <row r="4634" spans="11:16">
      <c r="K4634" s="14" t="str">
        <v/>
      </c>
      <c r="L4634" s="14" t="str">
        <v/>
      </c>
      <c r="O4634" s="14" t="str">
        <v/>
      </c>
      <c r="P4634" s="14" t="str">
        <f ca="1"/>
        <v>Low Cap</v>
      </c>
    </row>
    <row r="4635" spans="11:16">
      <c r="K4635" s="14" t="str">
        <v/>
      </c>
      <c r="L4635" s="14" t="str">
        <v/>
      </c>
      <c r="O4635" s="14" t="str">
        <v/>
      </c>
      <c r="P4635" s="14" t="str">
        <f ca="1"/>
        <v>Low Cap</v>
      </c>
    </row>
    <row r="4636" spans="11:16">
      <c r="K4636" s="14" t="str">
        <v/>
      </c>
      <c r="L4636" s="14" t="str">
        <v/>
      </c>
      <c r="O4636" s="14" t="str">
        <v/>
      </c>
      <c r="P4636" s="14" t="str">
        <f ca="1"/>
        <v>Low Cap</v>
      </c>
    </row>
    <row r="4637" spans="11:16">
      <c r="K4637" s="14" t="str">
        <v/>
      </c>
      <c r="L4637" s="14" t="str">
        <v/>
      </c>
      <c r="O4637" s="14" t="str">
        <v/>
      </c>
      <c r="P4637" s="14" t="str">
        <f ca="1"/>
        <v>Low Cap</v>
      </c>
    </row>
    <row r="4638" spans="11:16">
      <c r="K4638" s="14" t="str">
        <v/>
      </c>
      <c r="L4638" s="14" t="str">
        <v/>
      </c>
      <c r="O4638" s="14" t="str">
        <v/>
      </c>
      <c r="P4638" s="14" t="str">
        <f ca="1"/>
        <v>Low Cap</v>
      </c>
    </row>
    <row r="4639" spans="11:16">
      <c r="K4639" s="14" t="str">
        <v/>
      </c>
      <c r="L4639" s="14" t="str">
        <v/>
      </c>
      <c r="O4639" s="14" t="str">
        <v/>
      </c>
      <c r="P4639" s="14" t="str">
        <f ca="1"/>
        <v>Low Cap</v>
      </c>
    </row>
    <row r="4640" spans="11:16">
      <c r="K4640" s="14" t="str">
        <v/>
      </c>
      <c r="L4640" s="14" t="str">
        <v/>
      </c>
      <c r="O4640" s="14" t="str">
        <v/>
      </c>
      <c r="P4640" s="14" t="str">
        <f ca="1"/>
        <v>Low Cap</v>
      </c>
    </row>
    <row r="4641" spans="11:16">
      <c r="K4641" s="14" t="str">
        <v/>
      </c>
      <c r="L4641" s="14" t="str">
        <v/>
      </c>
      <c r="O4641" s="14" t="str">
        <v/>
      </c>
      <c r="P4641" s="14" t="str">
        <f ca="1"/>
        <v>Low Cap</v>
      </c>
    </row>
    <row r="4642" spans="11:16">
      <c r="K4642" s="14" t="str">
        <v/>
      </c>
      <c r="L4642" s="14" t="str">
        <v/>
      </c>
      <c r="O4642" s="14" t="str">
        <v/>
      </c>
      <c r="P4642" s="14" t="str">
        <f ca="1"/>
        <v>Low Cap</v>
      </c>
    </row>
    <row r="4643" spans="11:16">
      <c r="K4643" s="14" t="str">
        <v/>
      </c>
      <c r="L4643" s="14" t="str">
        <v/>
      </c>
      <c r="O4643" s="14" t="str">
        <v/>
      </c>
      <c r="P4643" s="14" t="str">
        <f ca="1"/>
        <v>Low Cap</v>
      </c>
    </row>
    <row r="4644" spans="11:16">
      <c r="K4644" s="14" t="str">
        <v/>
      </c>
      <c r="L4644" s="14" t="str">
        <v/>
      </c>
      <c r="O4644" s="14" t="str">
        <v/>
      </c>
      <c r="P4644" s="14" t="str">
        <f ca="1"/>
        <v>Low Cap</v>
      </c>
    </row>
    <row r="4645" spans="11:16">
      <c r="K4645" s="14" t="str">
        <v/>
      </c>
      <c r="L4645" s="14" t="str">
        <v/>
      </c>
      <c r="O4645" s="14" t="str">
        <v/>
      </c>
      <c r="P4645" s="14" t="str">
        <f ca="1"/>
        <v>Low Cap</v>
      </c>
    </row>
    <row r="4646" spans="11:16">
      <c r="K4646" s="14" t="str">
        <v/>
      </c>
      <c r="L4646" s="14" t="str">
        <v/>
      </c>
      <c r="O4646" s="14" t="str">
        <v/>
      </c>
      <c r="P4646" s="14" t="str">
        <f ca="1"/>
        <v>Low Cap</v>
      </c>
    </row>
    <row r="4647" spans="11:16">
      <c r="K4647" s="14" t="str">
        <v/>
      </c>
      <c r="L4647" s="14" t="str">
        <v/>
      </c>
      <c r="O4647" s="14" t="str">
        <v/>
      </c>
      <c r="P4647" s="14" t="str">
        <f ca="1"/>
        <v>Low Cap</v>
      </c>
    </row>
    <row r="4648" spans="11:16">
      <c r="K4648" s="14" t="str">
        <v/>
      </c>
      <c r="L4648" s="14" t="str">
        <v/>
      </c>
      <c r="O4648" s="14" t="str">
        <v/>
      </c>
      <c r="P4648" s="14" t="str">
        <f ca="1"/>
        <v>Low Cap</v>
      </c>
    </row>
    <row r="4649" spans="11:16">
      <c r="K4649" s="14" t="str">
        <v/>
      </c>
      <c r="L4649" s="14" t="str">
        <v/>
      </c>
      <c r="O4649" s="14" t="str">
        <v/>
      </c>
      <c r="P4649" s="14" t="str">
        <f ca="1"/>
        <v>Low Cap</v>
      </c>
    </row>
    <row r="4650" spans="11:16">
      <c r="K4650" s="14" t="str">
        <v/>
      </c>
      <c r="L4650" s="14" t="str">
        <v/>
      </c>
      <c r="O4650" s="14" t="str">
        <v/>
      </c>
      <c r="P4650" s="14" t="str">
        <f ca="1"/>
        <v>Low Cap</v>
      </c>
    </row>
    <row r="4651" spans="11:16">
      <c r="K4651" s="14" t="str">
        <v/>
      </c>
      <c r="L4651" s="14" t="str">
        <v/>
      </c>
      <c r="O4651" s="14" t="str">
        <v/>
      </c>
      <c r="P4651" s="14" t="str">
        <f ca="1"/>
        <v>Low Cap</v>
      </c>
    </row>
    <row r="4652" spans="11:16">
      <c r="K4652" s="14" t="str">
        <v/>
      </c>
      <c r="L4652" s="14" t="str">
        <v/>
      </c>
      <c r="O4652" s="14" t="str">
        <v/>
      </c>
      <c r="P4652" s="14" t="str">
        <f ca="1"/>
        <v>Low Cap</v>
      </c>
    </row>
    <row r="4653" spans="11:16">
      <c r="K4653" s="14" t="str">
        <v/>
      </c>
      <c r="L4653" s="14" t="str">
        <v/>
      </c>
      <c r="O4653" s="14" t="str">
        <v/>
      </c>
      <c r="P4653" s="14" t="str">
        <f ca="1"/>
        <v>Low Cap</v>
      </c>
    </row>
    <row r="4654" spans="11:16">
      <c r="K4654" s="14" t="str">
        <v/>
      </c>
      <c r="L4654" s="14" t="str">
        <v/>
      </c>
      <c r="O4654" s="14" t="str">
        <v/>
      </c>
      <c r="P4654" s="14" t="str">
        <f ca="1"/>
        <v>Low Cap</v>
      </c>
    </row>
    <row r="4655" spans="11:16">
      <c r="K4655" s="14" t="str">
        <v/>
      </c>
      <c r="L4655" s="14" t="str">
        <v/>
      </c>
      <c r="O4655" s="14" t="str">
        <v/>
      </c>
      <c r="P4655" s="14" t="str">
        <f ca="1"/>
        <v>Low Cap</v>
      </c>
    </row>
    <row r="4656" spans="11:16">
      <c r="K4656" s="14" t="str">
        <v/>
      </c>
      <c r="L4656" s="14" t="str">
        <v/>
      </c>
      <c r="O4656" s="14" t="str">
        <v/>
      </c>
      <c r="P4656" s="14" t="str">
        <f ca="1"/>
        <v>Low Cap</v>
      </c>
    </row>
    <row r="4657" spans="11:16">
      <c r="K4657" s="14" t="str">
        <v/>
      </c>
      <c r="L4657" s="14" t="str">
        <v/>
      </c>
      <c r="O4657" s="14" t="str">
        <v/>
      </c>
      <c r="P4657" s="14" t="str">
        <f ca="1"/>
        <v>Low Cap</v>
      </c>
    </row>
    <row r="4658" spans="11:16">
      <c r="K4658" s="14" t="str">
        <v/>
      </c>
      <c r="L4658" s="14" t="str">
        <v/>
      </c>
      <c r="O4658" s="14" t="str">
        <v/>
      </c>
      <c r="P4658" s="14" t="str">
        <f ca="1"/>
        <v>Low Cap</v>
      </c>
    </row>
    <row r="4659" spans="11:16">
      <c r="K4659" s="14" t="str">
        <v/>
      </c>
      <c r="L4659" s="14" t="str">
        <v/>
      </c>
      <c r="O4659" s="14" t="str">
        <v/>
      </c>
      <c r="P4659" s="14" t="str">
        <f ca="1"/>
        <v>Low Cap</v>
      </c>
    </row>
    <row r="4660" spans="11:16">
      <c r="K4660" s="14" t="str">
        <v/>
      </c>
      <c r="L4660" s="14" t="str">
        <v/>
      </c>
      <c r="O4660" s="14" t="str">
        <v/>
      </c>
      <c r="P4660" s="14" t="str">
        <f ca="1"/>
        <v>Low Cap</v>
      </c>
    </row>
    <row r="4661" spans="11:16">
      <c r="K4661" s="14" t="str">
        <v/>
      </c>
      <c r="L4661" s="14" t="str">
        <v/>
      </c>
      <c r="O4661" s="14" t="str">
        <v/>
      </c>
      <c r="P4661" s="14" t="str">
        <f ca="1"/>
        <v>Low Cap</v>
      </c>
    </row>
    <row r="4662" spans="11:16">
      <c r="K4662" s="14" t="str">
        <v/>
      </c>
      <c r="L4662" s="14" t="str">
        <v/>
      </c>
      <c r="O4662" s="14" t="str">
        <v/>
      </c>
      <c r="P4662" s="14" t="str">
        <f ca="1"/>
        <v>Low Cap</v>
      </c>
    </row>
    <row r="4663" spans="11:16">
      <c r="K4663" s="14" t="str">
        <v/>
      </c>
      <c r="L4663" s="14" t="str">
        <v/>
      </c>
      <c r="O4663" s="14" t="str">
        <v/>
      </c>
      <c r="P4663" s="14" t="str">
        <f ca="1"/>
        <v>Low Cap</v>
      </c>
    </row>
    <row r="4664" spans="11:16">
      <c r="K4664" s="14" t="str">
        <v/>
      </c>
      <c r="L4664" s="14" t="str">
        <v/>
      </c>
      <c r="O4664" s="14" t="str">
        <v/>
      </c>
      <c r="P4664" s="14" t="str">
        <f ca="1"/>
        <v>Low Cap</v>
      </c>
    </row>
    <row r="4665" spans="11:16">
      <c r="K4665" s="14" t="str">
        <v/>
      </c>
      <c r="L4665" s="14" t="str">
        <v/>
      </c>
      <c r="O4665" s="14" t="str">
        <v/>
      </c>
      <c r="P4665" s="14" t="str">
        <f ca="1"/>
        <v>Low Cap</v>
      </c>
    </row>
    <row r="4666" spans="11:16">
      <c r="K4666" s="14" t="str">
        <v/>
      </c>
      <c r="L4666" s="14" t="str">
        <v/>
      </c>
      <c r="O4666" s="14" t="str">
        <v/>
      </c>
      <c r="P4666" s="14" t="str">
        <f ca="1"/>
        <v>Low Cap</v>
      </c>
    </row>
    <row r="4667" spans="11:16">
      <c r="K4667" s="14" t="str">
        <v/>
      </c>
      <c r="L4667" s="14" t="str">
        <v/>
      </c>
      <c r="O4667" s="14" t="str">
        <v/>
      </c>
      <c r="P4667" s="14" t="str">
        <f ca="1"/>
        <v>Low Cap</v>
      </c>
    </row>
    <row r="4668" spans="11:16">
      <c r="K4668" s="14" t="str">
        <v/>
      </c>
      <c r="L4668" s="14" t="str">
        <v/>
      </c>
      <c r="O4668" s="14" t="str">
        <v/>
      </c>
      <c r="P4668" s="14" t="str">
        <f ca="1"/>
        <v>Low Cap</v>
      </c>
    </row>
    <row r="4669" spans="11:16">
      <c r="K4669" s="14" t="str">
        <v/>
      </c>
      <c r="L4669" s="14" t="str">
        <v/>
      </c>
      <c r="O4669" s="14" t="str">
        <v/>
      </c>
      <c r="P4669" s="14" t="str">
        <f ca="1"/>
        <v>Low Cap</v>
      </c>
    </row>
    <row r="4670" spans="11:16">
      <c r="K4670" s="14" t="str">
        <v/>
      </c>
      <c r="L4670" s="14" t="str">
        <v/>
      </c>
      <c r="O4670" s="14" t="str">
        <v/>
      </c>
      <c r="P4670" s="14" t="str">
        <f ca="1"/>
        <v>Low Cap</v>
      </c>
    </row>
    <row r="4671" spans="11:16">
      <c r="K4671" s="14" t="str">
        <v/>
      </c>
      <c r="L4671" s="14" t="str">
        <v/>
      </c>
      <c r="O4671" s="14" t="str">
        <v/>
      </c>
      <c r="P4671" s="14" t="str">
        <f ca="1"/>
        <v>Low Cap</v>
      </c>
    </row>
    <row r="4672" spans="11:16">
      <c r="K4672" s="14" t="str">
        <v/>
      </c>
      <c r="L4672" s="14" t="str">
        <v/>
      </c>
      <c r="O4672" s="14" t="str">
        <v/>
      </c>
      <c r="P4672" s="14" t="str">
        <f ca="1"/>
        <v>Low Cap</v>
      </c>
    </row>
    <row r="4673" spans="11:16">
      <c r="K4673" s="14" t="str">
        <v/>
      </c>
      <c r="L4673" s="14" t="str">
        <v/>
      </c>
      <c r="O4673" s="14" t="str">
        <v/>
      </c>
      <c r="P4673" s="14" t="str">
        <f ca="1"/>
        <v>Low Cap</v>
      </c>
    </row>
    <row r="4674" spans="11:16">
      <c r="K4674" s="14" t="str">
        <v/>
      </c>
      <c r="L4674" s="14" t="str">
        <v/>
      </c>
      <c r="O4674" s="14" t="str">
        <v/>
      </c>
      <c r="P4674" s="14" t="str">
        <f ca="1"/>
        <v>Low Cap</v>
      </c>
    </row>
    <row r="4675" spans="11:16">
      <c r="K4675" s="14" t="str">
        <v/>
      </c>
      <c r="L4675" s="14" t="str">
        <v/>
      </c>
      <c r="O4675" s="14" t="str">
        <v/>
      </c>
      <c r="P4675" s="14" t="str">
        <f ca="1"/>
        <v>Low Cap</v>
      </c>
    </row>
    <row r="4676" spans="11:16">
      <c r="K4676" s="14" t="str">
        <v/>
      </c>
      <c r="L4676" s="14" t="str">
        <v/>
      </c>
      <c r="O4676" s="14" t="str">
        <v/>
      </c>
      <c r="P4676" s="14" t="str">
        <f ca="1"/>
        <v>Low Cap</v>
      </c>
    </row>
    <row r="4677" spans="11:16">
      <c r="K4677" s="14" t="str">
        <v/>
      </c>
      <c r="L4677" s="14" t="str">
        <v/>
      </c>
      <c r="O4677" s="14" t="str">
        <v/>
      </c>
      <c r="P4677" s="14" t="str">
        <f ca="1"/>
        <v>Low Cap</v>
      </c>
    </row>
    <row r="4678" spans="11:16">
      <c r="K4678" s="14" t="str">
        <v/>
      </c>
      <c r="L4678" s="14" t="str">
        <v/>
      </c>
      <c r="O4678" s="14" t="str">
        <v/>
      </c>
      <c r="P4678" s="14" t="str">
        <f ca="1"/>
        <v>Low Cap</v>
      </c>
    </row>
    <row r="4679" spans="11:16">
      <c r="K4679" s="14" t="str">
        <v/>
      </c>
      <c r="L4679" s="14" t="str">
        <v/>
      </c>
      <c r="O4679" s="14" t="str">
        <v/>
      </c>
      <c r="P4679" s="14" t="str">
        <f ca="1"/>
        <v>Low Cap</v>
      </c>
    </row>
    <row r="4680" spans="11:16">
      <c r="K4680" s="14" t="str">
        <v/>
      </c>
      <c r="L4680" s="14" t="str">
        <v/>
      </c>
      <c r="O4680" s="14" t="str">
        <v/>
      </c>
      <c r="P4680" s="14" t="str">
        <f ca="1"/>
        <v>Low Cap</v>
      </c>
    </row>
    <row r="4681" spans="11:16">
      <c r="K4681" s="14" t="str">
        <v/>
      </c>
      <c r="L4681" s="14" t="str">
        <v/>
      </c>
      <c r="O4681" s="14" t="str">
        <v/>
      </c>
      <c r="P4681" s="14" t="str">
        <f ca="1"/>
        <v>Low Cap</v>
      </c>
    </row>
    <row r="4682" spans="11:16">
      <c r="K4682" s="14" t="str">
        <v/>
      </c>
      <c r="L4682" s="14" t="str">
        <v/>
      </c>
      <c r="O4682" s="14" t="str">
        <v/>
      </c>
      <c r="P4682" s="14" t="str">
        <f ca="1"/>
        <v>Low Cap</v>
      </c>
    </row>
    <row r="4683" spans="11:16">
      <c r="K4683" s="14" t="str">
        <v/>
      </c>
      <c r="L4683" s="14" t="str">
        <v/>
      </c>
      <c r="O4683" s="14" t="str">
        <v/>
      </c>
      <c r="P4683" s="14" t="str">
        <f ca="1"/>
        <v>Low Cap</v>
      </c>
    </row>
    <row r="4684" spans="11:16">
      <c r="K4684" s="14" t="str">
        <v/>
      </c>
      <c r="L4684" s="14" t="str">
        <v/>
      </c>
      <c r="O4684" s="14" t="str">
        <v/>
      </c>
      <c r="P4684" s="14" t="str">
        <f ca="1"/>
        <v>Low Cap</v>
      </c>
    </row>
    <row r="4685" spans="11:16">
      <c r="K4685" s="14" t="str">
        <v/>
      </c>
      <c r="L4685" s="14" t="str">
        <v/>
      </c>
      <c r="O4685" s="14" t="str">
        <v/>
      </c>
      <c r="P4685" s="14" t="str">
        <f ca="1"/>
        <v>Low Cap</v>
      </c>
    </row>
    <row r="4686" spans="11:16">
      <c r="K4686" s="14" t="str">
        <v/>
      </c>
      <c r="L4686" s="14" t="str">
        <v/>
      </c>
      <c r="O4686" s="14" t="str">
        <v/>
      </c>
      <c r="P4686" s="14" t="str">
        <f ca="1"/>
        <v>Low Cap</v>
      </c>
    </row>
    <row r="4687" spans="11:16">
      <c r="K4687" s="14" t="str">
        <v/>
      </c>
      <c r="L4687" s="14" t="str">
        <v/>
      </c>
      <c r="O4687" s="14" t="str">
        <v/>
      </c>
      <c r="P4687" s="14" t="str">
        <f ca="1"/>
        <v>Low Cap</v>
      </c>
    </row>
    <row r="4688" spans="11:16">
      <c r="K4688" s="14" t="str">
        <v/>
      </c>
      <c r="L4688" s="14" t="str">
        <v/>
      </c>
      <c r="O4688" s="14" t="str">
        <v/>
      </c>
      <c r="P4688" s="14" t="str">
        <f ca="1"/>
        <v>Low Cap</v>
      </c>
    </row>
    <row r="4689" spans="11:16">
      <c r="K4689" s="14" t="str">
        <v/>
      </c>
      <c r="L4689" s="14" t="str">
        <v/>
      </c>
      <c r="O4689" s="14" t="str">
        <v/>
      </c>
      <c r="P4689" s="14" t="str">
        <f ca="1"/>
        <v>Low Cap</v>
      </c>
    </row>
    <row r="4690" spans="11:16">
      <c r="K4690" s="14" t="str">
        <v/>
      </c>
      <c r="L4690" s="14" t="str">
        <v/>
      </c>
      <c r="O4690" s="14" t="str">
        <v/>
      </c>
      <c r="P4690" s="14" t="str">
        <f ca="1"/>
        <v>Low Cap</v>
      </c>
    </row>
    <row r="4691" spans="11:16">
      <c r="K4691" s="14" t="str">
        <v/>
      </c>
      <c r="L4691" s="14" t="str">
        <v/>
      </c>
      <c r="O4691" s="14" t="str">
        <v/>
      </c>
      <c r="P4691" s="14" t="str">
        <f ca="1"/>
        <v>Low Cap</v>
      </c>
    </row>
    <row r="4692" spans="11:16">
      <c r="K4692" s="14" t="str">
        <v/>
      </c>
      <c r="L4692" s="14" t="str">
        <v/>
      </c>
      <c r="O4692" s="14" t="str">
        <v/>
      </c>
      <c r="P4692" s="14" t="str">
        <f ca="1"/>
        <v>Low Cap</v>
      </c>
    </row>
    <row r="4693" spans="11:16">
      <c r="K4693" s="14" t="str">
        <v/>
      </c>
      <c r="L4693" s="14" t="str">
        <v/>
      </c>
      <c r="O4693" s="14" t="str">
        <v/>
      </c>
      <c r="P4693" s="14" t="str">
        <f ca="1"/>
        <v>Low Cap</v>
      </c>
    </row>
    <row r="4694" spans="11:16">
      <c r="K4694" s="14" t="str">
        <v/>
      </c>
      <c r="L4694" s="14" t="str">
        <v/>
      </c>
      <c r="O4694" s="14" t="str">
        <v/>
      </c>
      <c r="P4694" s="14" t="str">
        <f ca="1"/>
        <v>Low Cap</v>
      </c>
    </row>
    <row r="4695" spans="11:16">
      <c r="K4695" s="14" t="str">
        <v/>
      </c>
      <c r="L4695" s="14" t="str">
        <v/>
      </c>
      <c r="O4695" s="14" t="str">
        <v/>
      </c>
      <c r="P4695" s="14" t="str">
        <f ca="1"/>
        <v>Low Cap</v>
      </c>
    </row>
    <row r="4696" spans="11:16">
      <c r="K4696" s="14" t="str">
        <v/>
      </c>
      <c r="L4696" s="14" t="str">
        <v/>
      </c>
      <c r="O4696" s="14" t="str">
        <v/>
      </c>
      <c r="P4696" s="14" t="str">
        <f ca="1"/>
        <v>Low Cap</v>
      </c>
    </row>
    <row r="4697" spans="11:16">
      <c r="K4697" s="14" t="str">
        <v/>
      </c>
      <c r="L4697" s="14" t="str">
        <v/>
      </c>
      <c r="O4697" s="14" t="str">
        <v/>
      </c>
      <c r="P4697" s="14" t="str">
        <f ca="1"/>
        <v>Low Cap</v>
      </c>
    </row>
    <row r="4698" spans="11:16">
      <c r="K4698" s="14" t="str">
        <v/>
      </c>
      <c r="L4698" s="14" t="str">
        <v/>
      </c>
      <c r="O4698" s="14" t="str">
        <v/>
      </c>
      <c r="P4698" s="14" t="str">
        <f ca="1"/>
        <v>Low Cap</v>
      </c>
    </row>
    <row r="4699" spans="11:16">
      <c r="K4699" s="14" t="str">
        <v/>
      </c>
      <c r="L4699" s="14" t="str">
        <v/>
      </c>
      <c r="O4699" s="14" t="str">
        <v/>
      </c>
      <c r="P4699" s="14" t="str">
        <f ca="1"/>
        <v>Low Cap</v>
      </c>
    </row>
    <row r="4700" spans="11:16">
      <c r="K4700" s="14" t="str">
        <v/>
      </c>
      <c r="L4700" s="14" t="str">
        <v/>
      </c>
      <c r="O4700" s="14" t="str">
        <v/>
      </c>
      <c r="P4700" s="14" t="str">
        <f ca="1"/>
        <v>Low Cap</v>
      </c>
    </row>
    <row r="4701" spans="11:16">
      <c r="K4701" s="14" t="str">
        <v/>
      </c>
      <c r="L4701" s="14" t="str">
        <v/>
      </c>
      <c r="O4701" s="14" t="str">
        <v/>
      </c>
      <c r="P4701" s="14" t="str">
        <f ca="1"/>
        <v>Low Cap</v>
      </c>
    </row>
    <row r="4702" spans="11:16">
      <c r="K4702" s="14" t="str">
        <v/>
      </c>
      <c r="L4702" s="14" t="str">
        <v/>
      </c>
      <c r="O4702" s="14" t="str">
        <v/>
      </c>
      <c r="P4702" s="14" t="str">
        <f ca="1"/>
        <v>Low Cap</v>
      </c>
    </row>
    <row r="4703" spans="11:16">
      <c r="K4703" s="14" t="str">
        <v/>
      </c>
      <c r="L4703" s="14" t="str">
        <v/>
      </c>
      <c r="O4703" s="14" t="str">
        <v/>
      </c>
      <c r="P4703" s="14" t="str">
        <f ca="1"/>
        <v>Low Cap</v>
      </c>
    </row>
    <row r="4704" spans="11:16">
      <c r="K4704" s="14" t="str">
        <v/>
      </c>
      <c r="L4704" s="14" t="str">
        <v/>
      </c>
      <c r="O4704" s="14" t="str">
        <v/>
      </c>
      <c r="P4704" s="14" t="str">
        <f ca="1"/>
        <v>Low Cap</v>
      </c>
    </row>
    <row r="4705" spans="11:16">
      <c r="K4705" s="14" t="str">
        <v/>
      </c>
      <c r="L4705" s="14" t="str">
        <v/>
      </c>
      <c r="O4705" s="14" t="str">
        <v/>
      </c>
      <c r="P4705" s="14" t="str">
        <f ca="1"/>
        <v>Low Cap</v>
      </c>
    </row>
    <row r="4706" spans="11:16">
      <c r="K4706" s="14" t="str">
        <v/>
      </c>
      <c r="L4706" s="14" t="str">
        <v/>
      </c>
      <c r="O4706" s="14" t="str">
        <v/>
      </c>
      <c r="P4706" s="14" t="str">
        <f ca="1"/>
        <v>Low Cap</v>
      </c>
    </row>
    <row r="4707" spans="11:16">
      <c r="K4707" s="14" t="str">
        <v/>
      </c>
      <c r="L4707" s="14" t="str">
        <v/>
      </c>
      <c r="O4707" s="14" t="str">
        <v/>
      </c>
      <c r="P4707" s="14" t="str">
        <f ca="1"/>
        <v>Low Cap</v>
      </c>
    </row>
    <row r="4708" spans="11:16">
      <c r="K4708" s="14" t="str">
        <v/>
      </c>
      <c r="L4708" s="14" t="str">
        <v/>
      </c>
      <c r="O4708" s="14" t="str">
        <v/>
      </c>
      <c r="P4708" s="14" t="str">
        <f ca="1"/>
        <v>Low Cap</v>
      </c>
    </row>
    <row r="4709" spans="11:16">
      <c r="K4709" s="14" t="str">
        <v/>
      </c>
      <c r="L4709" s="14" t="str">
        <v/>
      </c>
      <c r="O4709" s="14" t="str">
        <v/>
      </c>
      <c r="P4709" s="14" t="str">
        <f ca="1"/>
        <v>Low Cap</v>
      </c>
    </row>
    <row r="4710" spans="11:16">
      <c r="K4710" s="14" t="str">
        <v/>
      </c>
      <c r="L4710" s="14" t="str">
        <v/>
      </c>
      <c r="O4710" s="14" t="str">
        <v/>
      </c>
      <c r="P4710" s="14" t="str">
        <f ca="1"/>
        <v>Low Cap</v>
      </c>
    </row>
    <row r="4711" spans="11:16">
      <c r="K4711" s="14" t="str">
        <v/>
      </c>
      <c r="L4711" s="14" t="str">
        <v/>
      </c>
      <c r="O4711" s="14" t="str">
        <v/>
      </c>
      <c r="P4711" s="14" t="str">
        <f ca="1"/>
        <v>Low Cap</v>
      </c>
    </row>
    <row r="4712" spans="11:16">
      <c r="K4712" s="14" t="str">
        <v/>
      </c>
      <c r="L4712" s="14" t="str">
        <v/>
      </c>
      <c r="O4712" s="14" t="str">
        <v/>
      </c>
      <c r="P4712" s="14" t="str">
        <f ca="1"/>
        <v>Low Cap</v>
      </c>
    </row>
    <row r="4713" spans="11:16">
      <c r="K4713" s="14" t="str">
        <v/>
      </c>
      <c r="L4713" s="14" t="str">
        <v/>
      </c>
      <c r="O4713" s="14" t="str">
        <v/>
      </c>
      <c r="P4713" s="14" t="str">
        <f ca="1"/>
        <v>Low Cap</v>
      </c>
    </row>
    <row r="4714" spans="11:16">
      <c r="K4714" s="14" t="str">
        <v/>
      </c>
      <c r="L4714" s="14" t="str">
        <v/>
      </c>
      <c r="O4714" s="14" t="str">
        <v/>
      </c>
      <c r="P4714" s="14" t="str">
        <f ca="1"/>
        <v>Low Cap</v>
      </c>
    </row>
    <row r="4715" spans="11:16">
      <c r="K4715" s="14" t="str">
        <v/>
      </c>
      <c r="L4715" s="14" t="str">
        <v/>
      </c>
      <c r="O4715" s="14" t="str">
        <v/>
      </c>
      <c r="P4715" s="14" t="str">
        <f ca="1"/>
        <v>Low Cap</v>
      </c>
    </row>
    <row r="4716" spans="11:16">
      <c r="K4716" s="14" t="str">
        <v/>
      </c>
      <c r="L4716" s="14" t="str">
        <v/>
      </c>
      <c r="O4716" s="14" t="str">
        <v/>
      </c>
      <c r="P4716" s="14" t="str">
        <f ca="1"/>
        <v>Low Cap</v>
      </c>
    </row>
    <row r="4717" spans="11:16">
      <c r="K4717" s="14" t="str">
        <v/>
      </c>
      <c r="L4717" s="14" t="str">
        <v/>
      </c>
      <c r="O4717" s="14" t="str">
        <v/>
      </c>
      <c r="P4717" s="14" t="str">
        <f ca="1"/>
        <v>Low Cap</v>
      </c>
    </row>
    <row r="4718" spans="11:16">
      <c r="K4718" s="14" t="str">
        <v/>
      </c>
      <c r="L4718" s="14" t="str">
        <v/>
      </c>
      <c r="O4718" s="14" t="str">
        <v/>
      </c>
      <c r="P4718" s="14" t="str">
        <f ca="1"/>
        <v>Low Cap</v>
      </c>
    </row>
    <row r="4719" spans="11:16">
      <c r="K4719" s="14" t="str">
        <v/>
      </c>
      <c r="L4719" s="14" t="str">
        <v/>
      </c>
      <c r="O4719" s="14" t="str">
        <v/>
      </c>
      <c r="P4719" s="14" t="str">
        <f ca="1"/>
        <v>Low Cap</v>
      </c>
    </row>
    <row r="4720" spans="11:16">
      <c r="K4720" s="14" t="str">
        <v/>
      </c>
      <c r="L4720" s="14" t="str">
        <v/>
      </c>
      <c r="O4720" s="14" t="str">
        <v/>
      </c>
      <c r="P4720" s="14" t="str">
        <f ca="1"/>
        <v>Low Cap</v>
      </c>
    </row>
    <row r="4721" spans="11:16">
      <c r="K4721" s="14" t="str">
        <v/>
      </c>
      <c r="L4721" s="14" t="str">
        <v/>
      </c>
      <c r="O4721" s="14" t="str">
        <v/>
      </c>
      <c r="P4721" s="14" t="str">
        <f ca="1"/>
        <v>Low Cap</v>
      </c>
    </row>
    <row r="4722" spans="11:16">
      <c r="K4722" s="14" t="str">
        <v/>
      </c>
      <c r="L4722" s="14" t="str">
        <v/>
      </c>
      <c r="O4722" s="14" t="str">
        <v/>
      </c>
      <c r="P4722" s="14" t="str">
        <f ca="1"/>
        <v>Low Cap</v>
      </c>
    </row>
    <row r="4723" spans="11:16">
      <c r="K4723" s="14" t="str">
        <v/>
      </c>
      <c r="L4723" s="14" t="str">
        <v/>
      </c>
      <c r="O4723" s="14" t="str">
        <v/>
      </c>
      <c r="P4723" s="14" t="str">
        <f ca="1"/>
        <v>Low Cap</v>
      </c>
    </row>
    <row r="4724" spans="11:16">
      <c r="K4724" s="14" t="str">
        <v/>
      </c>
      <c r="L4724" s="14" t="str">
        <v/>
      </c>
      <c r="O4724" s="14" t="str">
        <v/>
      </c>
      <c r="P4724" s="14" t="str">
        <f ca="1"/>
        <v>Low Cap</v>
      </c>
    </row>
    <row r="4725" spans="11:16">
      <c r="K4725" s="14" t="str">
        <v/>
      </c>
      <c r="L4725" s="14" t="str">
        <v/>
      </c>
      <c r="O4725" s="14" t="str">
        <v/>
      </c>
      <c r="P4725" s="14" t="str">
        <f ca="1"/>
        <v>Low Cap</v>
      </c>
    </row>
    <row r="4726" spans="11:16">
      <c r="K4726" s="14" t="str">
        <v/>
      </c>
      <c r="L4726" s="14" t="str">
        <v/>
      </c>
      <c r="O4726" s="14" t="str">
        <v/>
      </c>
      <c r="P4726" s="14" t="str">
        <f ca="1"/>
        <v>Low Cap</v>
      </c>
    </row>
    <row r="4727" spans="11:16">
      <c r="K4727" s="14" t="str">
        <v/>
      </c>
      <c r="L4727" s="14" t="str">
        <v/>
      </c>
      <c r="O4727" s="14" t="str">
        <v/>
      </c>
      <c r="P4727" s="14" t="str">
        <f ca="1"/>
        <v>Low Cap</v>
      </c>
    </row>
    <row r="4728" spans="11:16">
      <c r="K4728" s="14" t="str">
        <v/>
      </c>
      <c r="L4728" s="14" t="str">
        <v/>
      </c>
      <c r="O4728" s="14" t="str">
        <v/>
      </c>
      <c r="P4728" s="14" t="str">
        <f ca="1"/>
        <v>Low Cap</v>
      </c>
    </row>
    <row r="4729" spans="11:16">
      <c r="K4729" s="14" t="str">
        <v/>
      </c>
      <c r="L4729" s="14" t="str">
        <v/>
      </c>
      <c r="O4729" s="14" t="str">
        <v/>
      </c>
      <c r="P4729" s="14" t="str">
        <f ca="1"/>
        <v>Low Cap</v>
      </c>
    </row>
    <row r="4730" spans="11:16">
      <c r="K4730" s="14" t="str">
        <v/>
      </c>
      <c r="L4730" s="14" t="str">
        <v/>
      </c>
      <c r="O4730" s="14" t="str">
        <v/>
      </c>
      <c r="P4730" s="14" t="str">
        <f ca="1"/>
        <v>Low Cap</v>
      </c>
    </row>
    <row r="4731" spans="11:16">
      <c r="K4731" s="14" t="str">
        <v/>
      </c>
      <c r="L4731" s="14" t="str">
        <v/>
      </c>
      <c r="O4731" s="14" t="str">
        <v/>
      </c>
      <c r="P4731" s="14" t="str">
        <f ca="1"/>
        <v>Low Cap</v>
      </c>
    </row>
    <row r="4732" spans="11:16">
      <c r="K4732" s="14" t="str">
        <v/>
      </c>
      <c r="L4732" s="14" t="str">
        <v/>
      </c>
      <c r="O4732" s="14" t="str">
        <v/>
      </c>
      <c r="P4732" s="14" t="str">
        <f ca="1"/>
        <v>Low Cap</v>
      </c>
    </row>
    <row r="4733" spans="11:16">
      <c r="K4733" s="14" t="str">
        <v/>
      </c>
      <c r="L4733" s="14" t="str">
        <v/>
      </c>
      <c r="O4733" s="14" t="str">
        <v/>
      </c>
      <c r="P4733" s="14" t="str">
        <f ca="1"/>
        <v>Low Cap</v>
      </c>
    </row>
    <row r="4734" spans="11:16">
      <c r="K4734" s="14" t="str">
        <v/>
      </c>
      <c r="L4734" s="14" t="str">
        <v/>
      </c>
      <c r="O4734" s="14" t="str">
        <v/>
      </c>
      <c r="P4734" s="14" t="str">
        <f ca="1"/>
        <v>Low Cap</v>
      </c>
    </row>
    <row r="4735" spans="11:16">
      <c r="K4735" s="14" t="str">
        <v/>
      </c>
      <c r="L4735" s="14" t="str">
        <v/>
      </c>
      <c r="O4735" s="14" t="str">
        <v/>
      </c>
      <c r="P4735" s="14" t="str">
        <f ca="1"/>
        <v>Low Cap</v>
      </c>
    </row>
    <row r="4736" spans="11:16">
      <c r="K4736" s="14" t="str">
        <v/>
      </c>
      <c r="L4736" s="14" t="str">
        <v/>
      </c>
      <c r="O4736" s="14" t="str">
        <v/>
      </c>
      <c r="P4736" s="14" t="str">
        <f ca="1"/>
        <v>Low Cap</v>
      </c>
    </row>
    <row r="4737" spans="11:16">
      <c r="K4737" s="14" t="str">
        <v/>
      </c>
      <c r="L4737" s="14" t="str">
        <v/>
      </c>
      <c r="O4737" s="14" t="str">
        <v/>
      </c>
      <c r="P4737" s="14" t="str">
        <f ca="1"/>
        <v>Low Cap</v>
      </c>
    </row>
    <row r="4738" spans="11:16">
      <c r="K4738" s="14" t="str">
        <v/>
      </c>
      <c r="L4738" s="14" t="str">
        <v/>
      </c>
      <c r="O4738" s="14" t="str">
        <v/>
      </c>
      <c r="P4738" s="14" t="str">
        <f ca="1"/>
        <v>Low Cap</v>
      </c>
    </row>
    <row r="4739" spans="11:16">
      <c r="K4739" s="14" t="str">
        <v/>
      </c>
      <c r="L4739" s="14" t="str">
        <v/>
      </c>
      <c r="O4739" s="14" t="str">
        <v/>
      </c>
      <c r="P4739" s="14" t="str">
        <f ca="1"/>
        <v>Low Cap</v>
      </c>
    </row>
    <row r="4740" spans="11:16">
      <c r="K4740" s="14" t="str">
        <v/>
      </c>
      <c r="L4740" s="14" t="str">
        <v/>
      </c>
      <c r="O4740" s="14" t="str">
        <v/>
      </c>
      <c r="P4740" s="14" t="str">
        <f ca="1"/>
        <v>Low Cap</v>
      </c>
    </row>
    <row r="4741" spans="11:16">
      <c r="K4741" s="14" t="str">
        <v/>
      </c>
      <c r="L4741" s="14" t="str">
        <v/>
      </c>
      <c r="O4741" s="14" t="str">
        <v/>
      </c>
      <c r="P4741" s="14" t="str">
        <f ca="1"/>
        <v>Low Cap</v>
      </c>
    </row>
    <row r="4742" spans="11:16">
      <c r="K4742" s="14" t="str">
        <v/>
      </c>
      <c r="L4742" s="14" t="str">
        <v/>
      </c>
      <c r="O4742" s="14" t="str">
        <v/>
      </c>
      <c r="P4742" s="14" t="str">
        <f ca="1"/>
        <v>Low Cap</v>
      </c>
    </row>
    <row r="4743" spans="11:16">
      <c r="K4743" s="14" t="str">
        <v/>
      </c>
      <c r="L4743" s="14" t="str">
        <v/>
      </c>
      <c r="O4743" s="14" t="str">
        <v/>
      </c>
      <c r="P4743" s="14" t="str">
        <f ca="1"/>
        <v>Low Cap</v>
      </c>
    </row>
    <row r="4744" spans="11:16">
      <c r="K4744" s="14" t="str">
        <v/>
      </c>
      <c r="L4744" s="14" t="str">
        <v/>
      </c>
      <c r="O4744" s="14" t="str">
        <v/>
      </c>
      <c r="P4744" s="14" t="str">
        <f ca="1"/>
        <v>Low Cap</v>
      </c>
    </row>
    <row r="4745" spans="11:16">
      <c r="K4745" s="14" t="str">
        <v/>
      </c>
      <c r="L4745" s="14" t="str">
        <v/>
      </c>
      <c r="O4745" s="14" t="str">
        <v/>
      </c>
      <c r="P4745" s="14" t="str">
        <f ca="1"/>
        <v>Low Cap</v>
      </c>
    </row>
    <row r="4746" spans="11:16">
      <c r="K4746" s="14" t="str">
        <v/>
      </c>
      <c r="L4746" s="14" t="str">
        <v/>
      </c>
      <c r="O4746" s="14" t="str">
        <v/>
      </c>
      <c r="P4746" s="14" t="str">
        <f ca="1"/>
        <v>Low Cap</v>
      </c>
    </row>
    <row r="4747" spans="11:16">
      <c r="K4747" s="14" t="str">
        <v/>
      </c>
      <c r="L4747" s="14" t="str">
        <v/>
      </c>
      <c r="O4747" s="14" t="str">
        <v/>
      </c>
      <c r="P4747" s="14" t="str">
        <f ca="1"/>
        <v>Low Cap</v>
      </c>
    </row>
    <row r="4748" spans="11:16">
      <c r="K4748" s="14" t="str">
        <v/>
      </c>
      <c r="L4748" s="14" t="str">
        <v/>
      </c>
      <c r="O4748" s="14" t="str">
        <v/>
      </c>
      <c r="P4748" s="14" t="str">
        <f ca="1"/>
        <v>Low Cap</v>
      </c>
    </row>
    <row r="4749" spans="11:16">
      <c r="K4749" s="14" t="str">
        <v/>
      </c>
      <c r="L4749" s="14" t="str">
        <v/>
      </c>
      <c r="O4749" s="14" t="str">
        <v/>
      </c>
      <c r="P4749" s="14" t="str">
        <f ca="1"/>
        <v>Low Cap</v>
      </c>
    </row>
    <row r="4750" spans="11:16">
      <c r="K4750" s="14" t="str">
        <v/>
      </c>
      <c r="L4750" s="14" t="str">
        <v/>
      </c>
      <c r="O4750" s="14" t="str">
        <v/>
      </c>
      <c r="P4750" s="14" t="str">
        <f ca="1"/>
        <v>Low Cap</v>
      </c>
    </row>
    <row r="4751" spans="11:16">
      <c r="K4751" s="14" t="str">
        <v/>
      </c>
      <c r="L4751" s="14" t="str">
        <v/>
      </c>
      <c r="O4751" s="14" t="str">
        <v/>
      </c>
      <c r="P4751" s="14" t="str">
        <f ca="1"/>
        <v>Low Cap</v>
      </c>
    </row>
    <row r="4752" spans="11:16">
      <c r="K4752" s="14" t="str">
        <v/>
      </c>
      <c r="L4752" s="14" t="str">
        <v/>
      </c>
      <c r="O4752" s="14" t="str">
        <v/>
      </c>
      <c r="P4752" s="14" t="str">
        <f ca="1"/>
        <v>Low Cap</v>
      </c>
    </row>
    <row r="4753" spans="11:16">
      <c r="K4753" s="14" t="str">
        <v/>
      </c>
      <c r="L4753" s="14" t="str">
        <v/>
      </c>
      <c r="O4753" s="14" t="str">
        <v/>
      </c>
      <c r="P4753" s="14" t="str">
        <f ca="1"/>
        <v>Low Cap</v>
      </c>
    </row>
    <row r="4754" spans="11:16">
      <c r="K4754" s="14" t="str">
        <v/>
      </c>
      <c r="L4754" s="14" t="str">
        <v/>
      </c>
      <c r="O4754" s="14" t="str">
        <v/>
      </c>
      <c r="P4754" s="14" t="str">
        <f ca="1"/>
        <v>Low Cap</v>
      </c>
    </row>
    <row r="4755" spans="11:16">
      <c r="K4755" s="14" t="str">
        <v/>
      </c>
      <c r="L4755" s="14" t="str">
        <v/>
      </c>
      <c r="O4755" s="14" t="str">
        <v/>
      </c>
      <c r="P4755" s="14" t="str">
        <f ca="1"/>
        <v>Low Cap</v>
      </c>
    </row>
    <row r="4756" spans="11:16">
      <c r="K4756" s="14" t="str">
        <v/>
      </c>
      <c r="L4756" s="14" t="str">
        <v/>
      </c>
      <c r="O4756" s="14" t="str">
        <v/>
      </c>
      <c r="P4756" s="14" t="str">
        <f ca="1"/>
        <v>Low Cap</v>
      </c>
    </row>
    <row r="4757" spans="11:16">
      <c r="K4757" s="14" t="str">
        <v/>
      </c>
      <c r="L4757" s="14" t="str">
        <v/>
      </c>
      <c r="O4757" s="14" t="str">
        <v/>
      </c>
      <c r="P4757" s="14" t="str">
        <f ca="1"/>
        <v>Low Cap</v>
      </c>
    </row>
    <row r="4758" spans="11:16">
      <c r="K4758" s="14" t="str">
        <v/>
      </c>
      <c r="L4758" s="14" t="str">
        <v/>
      </c>
      <c r="O4758" s="14" t="str">
        <v/>
      </c>
      <c r="P4758" s="14" t="str">
        <f ca="1"/>
        <v>Low Cap</v>
      </c>
    </row>
    <row r="4759" spans="11:16">
      <c r="K4759" s="14" t="str">
        <v/>
      </c>
      <c r="L4759" s="14" t="str">
        <v/>
      </c>
      <c r="O4759" s="14" t="str">
        <v/>
      </c>
      <c r="P4759" s="14" t="str">
        <f ca="1"/>
        <v>Low Cap</v>
      </c>
    </row>
    <row r="4760" spans="11:16">
      <c r="K4760" s="14" t="str">
        <v/>
      </c>
      <c r="L4760" s="14" t="str">
        <v/>
      </c>
      <c r="O4760" s="14" t="str">
        <v/>
      </c>
      <c r="P4760" s="14" t="str">
        <f ca="1"/>
        <v>Low Cap</v>
      </c>
    </row>
    <row r="4761" spans="11:16">
      <c r="K4761" s="14" t="str">
        <v/>
      </c>
      <c r="L4761" s="14" t="str">
        <v/>
      </c>
      <c r="O4761" s="14" t="str">
        <v/>
      </c>
      <c r="P4761" s="14" t="str">
        <f ca="1"/>
        <v>Low Cap</v>
      </c>
    </row>
    <row r="4762" spans="11:16">
      <c r="K4762" s="14" t="str">
        <v/>
      </c>
      <c r="L4762" s="14" t="str">
        <v/>
      </c>
      <c r="O4762" s="14" t="str">
        <v/>
      </c>
      <c r="P4762" s="14" t="str">
        <f ca="1"/>
        <v>Low Cap</v>
      </c>
    </row>
    <row r="4763" spans="11:16">
      <c r="K4763" s="14" t="str">
        <v/>
      </c>
      <c r="L4763" s="14" t="str">
        <v/>
      </c>
      <c r="O4763" s="14" t="str">
        <v/>
      </c>
      <c r="P4763" s="14" t="str">
        <f ca="1"/>
        <v>Low Cap</v>
      </c>
    </row>
    <row r="4764" spans="11:16">
      <c r="K4764" s="14" t="str">
        <v/>
      </c>
      <c r="L4764" s="14" t="str">
        <v/>
      </c>
      <c r="O4764" s="14" t="str">
        <v/>
      </c>
      <c r="P4764" s="14" t="str">
        <f ca="1"/>
        <v>Low Cap</v>
      </c>
    </row>
    <row r="4765" spans="11:16">
      <c r="K4765" s="14" t="str">
        <v/>
      </c>
      <c r="L4765" s="14" t="str">
        <v/>
      </c>
      <c r="O4765" s="14" t="str">
        <v/>
      </c>
      <c r="P4765" s="14" t="str">
        <f ca="1"/>
        <v>Low Cap</v>
      </c>
    </row>
    <row r="4766" spans="11:16">
      <c r="K4766" s="14" t="str">
        <v/>
      </c>
      <c r="L4766" s="14" t="str">
        <v/>
      </c>
      <c r="O4766" s="14" t="str">
        <v/>
      </c>
      <c r="P4766" s="14" t="str">
        <f ca="1"/>
        <v>Low Cap</v>
      </c>
    </row>
    <row r="4767" spans="11:16">
      <c r="K4767" s="14" t="str">
        <v/>
      </c>
      <c r="L4767" s="14" t="str">
        <v/>
      </c>
      <c r="O4767" s="14" t="str">
        <v/>
      </c>
      <c r="P4767" s="14" t="str">
        <f ca="1"/>
        <v>Low Cap</v>
      </c>
    </row>
    <row r="4768" spans="11:16">
      <c r="K4768" s="14" t="str">
        <v/>
      </c>
      <c r="L4768" s="14" t="str">
        <v/>
      </c>
      <c r="O4768" s="14" t="str">
        <v/>
      </c>
      <c r="P4768" s="14" t="str">
        <f ca="1"/>
        <v>Low Cap</v>
      </c>
    </row>
    <row r="4769" spans="11:16">
      <c r="K4769" s="14" t="str">
        <v/>
      </c>
      <c r="L4769" s="14" t="str">
        <v/>
      </c>
      <c r="O4769" s="14" t="str">
        <v/>
      </c>
      <c r="P4769" s="14" t="str">
        <f ca="1"/>
        <v>Low Cap</v>
      </c>
    </row>
    <row r="4770" spans="11:16">
      <c r="K4770" s="14" t="str">
        <v/>
      </c>
      <c r="L4770" s="14" t="str">
        <v/>
      </c>
      <c r="O4770" s="14" t="str">
        <v/>
      </c>
      <c r="P4770" s="14" t="str">
        <f ca="1"/>
        <v>Low Cap</v>
      </c>
    </row>
    <row r="4771" spans="11:16">
      <c r="K4771" s="14" t="str">
        <v/>
      </c>
      <c r="L4771" s="14" t="str">
        <v/>
      </c>
      <c r="O4771" s="14" t="str">
        <v/>
      </c>
      <c r="P4771" s="14" t="str">
        <f ca="1"/>
        <v>Low Cap</v>
      </c>
    </row>
    <row r="4772" spans="11:16">
      <c r="K4772" s="14" t="str">
        <v/>
      </c>
      <c r="L4772" s="14" t="str">
        <v/>
      </c>
      <c r="O4772" s="14" t="str">
        <v/>
      </c>
      <c r="P4772" s="14" t="str">
        <f ca="1"/>
        <v>Low Cap</v>
      </c>
    </row>
    <row r="4773" spans="11:16">
      <c r="K4773" s="14" t="str">
        <v/>
      </c>
      <c r="L4773" s="14" t="str">
        <v/>
      </c>
      <c r="O4773" s="14" t="str">
        <v/>
      </c>
      <c r="P4773" s="14" t="str">
        <f ca="1"/>
        <v>Low Cap</v>
      </c>
    </row>
    <row r="4774" spans="11:16">
      <c r="K4774" s="14" t="str">
        <v/>
      </c>
      <c r="L4774" s="14" t="str">
        <v/>
      </c>
      <c r="O4774" s="14" t="str">
        <v/>
      </c>
      <c r="P4774" s="14" t="str">
        <f ca="1"/>
        <v>Low Cap</v>
      </c>
    </row>
    <row r="4775" spans="11:16">
      <c r="K4775" s="14" t="str">
        <v/>
      </c>
      <c r="L4775" s="14" t="str">
        <v/>
      </c>
      <c r="O4775" s="14" t="str">
        <v/>
      </c>
      <c r="P4775" s="14" t="str">
        <f ca="1"/>
        <v>Low Cap</v>
      </c>
    </row>
    <row r="4776" spans="11:16">
      <c r="K4776" s="14" t="str">
        <v/>
      </c>
      <c r="L4776" s="14" t="str">
        <v/>
      </c>
      <c r="O4776" s="14" t="str">
        <v/>
      </c>
      <c r="P4776" s="14" t="str">
        <f ca="1"/>
        <v>Low Cap</v>
      </c>
    </row>
    <row r="4777" spans="11:16">
      <c r="K4777" s="14" t="str">
        <v/>
      </c>
      <c r="L4777" s="14" t="str">
        <v/>
      </c>
      <c r="O4777" s="14" t="str">
        <v/>
      </c>
      <c r="P4777" s="14" t="str">
        <f ca="1"/>
        <v>Low Cap</v>
      </c>
    </row>
    <row r="4778" spans="11:16">
      <c r="K4778" s="14" t="str">
        <v/>
      </c>
      <c r="L4778" s="14" t="str">
        <v/>
      </c>
      <c r="O4778" s="14" t="str">
        <v/>
      </c>
      <c r="P4778" s="14" t="str">
        <f ca="1"/>
        <v>Low Cap</v>
      </c>
    </row>
    <row r="4779" spans="11:16">
      <c r="K4779" s="14" t="str">
        <v/>
      </c>
      <c r="L4779" s="14" t="str">
        <v/>
      </c>
      <c r="O4779" s="14" t="str">
        <v/>
      </c>
      <c r="P4779" s="14" t="str">
        <f ca="1"/>
        <v>Low Cap</v>
      </c>
    </row>
    <row r="4780" spans="11:16">
      <c r="K4780" s="14" t="str">
        <v/>
      </c>
      <c r="L4780" s="14" t="str">
        <v/>
      </c>
      <c r="O4780" s="14" t="str">
        <v/>
      </c>
      <c r="P4780" s="14" t="str">
        <f ca="1"/>
        <v>Low Cap</v>
      </c>
    </row>
    <row r="4781" spans="11:16">
      <c r="K4781" s="14" t="str">
        <v/>
      </c>
      <c r="L4781" s="14" t="str">
        <v/>
      </c>
      <c r="O4781" s="14" t="str">
        <v/>
      </c>
      <c r="P4781" s="14" t="str">
        <f ca="1"/>
        <v>Low Cap</v>
      </c>
    </row>
    <row r="4782" spans="11:16">
      <c r="K4782" s="14" t="str">
        <v/>
      </c>
      <c r="L4782" s="14" t="str">
        <v/>
      </c>
      <c r="O4782" s="14" t="str">
        <v/>
      </c>
      <c r="P4782" s="14" t="str">
        <f ca="1"/>
        <v>Low Cap</v>
      </c>
    </row>
    <row r="4783" spans="11:16">
      <c r="K4783" s="14" t="str">
        <v/>
      </c>
      <c r="L4783" s="14" t="str">
        <v/>
      </c>
      <c r="O4783" s="14" t="str">
        <v/>
      </c>
      <c r="P4783" s="14" t="str">
        <f ca="1"/>
        <v>Low Cap</v>
      </c>
    </row>
    <row r="4784" spans="11:16">
      <c r="K4784" s="14" t="str">
        <v/>
      </c>
      <c r="L4784" s="14" t="str">
        <v/>
      </c>
      <c r="O4784" s="14" t="str">
        <v/>
      </c>
      <c r="P4784" s="14" t="str">
        <f ca="1"/>
        <v>Low Cap</v>
      </c>
    </row>
    <row r="4785" spans="11:16">
      <c r="K4785" s="14" t="str">
        <v/>
      </c>
      <c r="L4785" s="14" t="str">
        <v/>
      </c>
      <c r="O4785" s="14" t="str">
        <v/>
      </c>
      <c r="P4785" s="14" t="str">
        <f ca="1"/>
        <v>Low Cap</v>
      </c>
    </row>
    <row r="4786" spans="11:16">
      <c r="K4786" s="14" t="str">
        <v/>
      </c>
      <c r="L4786" s="14" t="str">
        <v/>
      </c>
      <c r="O4786" s="14" t="str">
        <v/>
      </c>
      <c r="P4786" s="14" t="str">
        <f ca="1"/>
        <v>Low Cap</v>
      </c>
    </row>
    <row r="4787" spans="11:16">
      <c r="K4787" s="14" t="str">
        <v/>
      </c>
      <c r="L4787" s="14" t="str">
        <v/>
      </c>
      <c r="O4787" s="14" t="str">
        <v/>
      </c>
      <c r="P4787" s="14" t="str">
        <f ca="1"/>
        <v>Low Cap</v>
      </c>
    </row>
    <row r="4788" spans="11:16">
      <c r="K4788" s="14" t="str">
        <v/>
      </c>
      <c r="L4788" s="14" t="str">
        <v/>
      </c>
      <c r="O4788" s="14" t="str">
        <v/>
      </c>
      <c r="P4788" s="14" t="str">
        <f ca="1"/>
        <v>Low Cap</v>
      </c>
    </row>
    <row r="4789" spans="11:16">
      <c r="K4789" s="14" t="str">
        <v/>
      </c>
      <c r="L4789" s="14" t="str">
        <v/>
      </c>
      <c r="O4789" s="14" t="str">
        <v/>
      </c>
      <c r="P4789" s="14" t="str">
        <f ca="1"/>
        <v>Low Cap</v>
      </c>
    </row>
    <row r="4790" spans="11:16">
      <c r="K4790" s="14" t="str">
        <v/>
      </c>
      <c r="L4790" s="14" t="str">
        <v/>
      </c>
      <c r="O4790" s="14" t="str">
        <v/>
      </c>
      <c r="P4790" s="14" t="str">
        <f ca="1"/>
        <v>Low Cap</v>
      </c>
    </row>
    <row r="4791" spans="11:16">
      <c r="K4791" s="14" t="str">
        <v/>
      </c>
      <c r="L4791" s="14" t="str">
        <v/>
      </c>
      <c r="O4791" s="14" t="str">
        <v/>
      </c>
      <c r="P4791" s="14" t="str">
        <f ca="1"/>
        <v>Low Cap</v>
      </c>
    </row>
    <row r="4792" spans="11:16">
      <c r="K4792" s="14" t="str">
        <v/>
      </c>
      <c r="L4792" s="14" t="str">
        <v/>
      </c>
      <c r="O4792" s="14" t="str">
        <v/>
      </c>
      <c r="P4792" s="14" t="str">
        <f ca="1"/>
        <v>Low Cap</v>
      </c>
    </row>
    <row r="4793" spans="11:16">
      <c r="K4793" s="14" t="str">
        <v/>
      </c>
      <c r="L4793" s="14" t="str">
        <v/>
      </c>
      <c r="O4793" s="14" t="str">
        <v/>
      </c>
      <c r="P4793" s="14" t="str">
        <f ca="1"/>
        <v>Low Cap</v>
      </c>
    </row>
    <row r="4794" spans="11:16">
      <c r="K4794" s="14" t="str">
        <v/>
      </c>
      <c r="L4794" s="14" t="str">
        <v/>
      </c>
      <c r="O4794" s="14" t="str">
        <v/>
      </c>
      <c r="P4794" s="14" t="str">
        <f ca="1"/>
        <v>Low Cap</v>
      </c>
    </row>
    <row r="4795" spans="11:16">
      <c r="K4795" s="14" t="str">
        <v/>
      </c>
      <c r="L4795" s="14" t="str">
        <v/>
      </c>
      <c r="O4795" s="14" t="str">
        <v/>
      </c>
      <c r="P4795" s="14" t="str">
        <f ca="1"/>
        <v>Low Cap</v>
      </c>
    </row>
    <row r="4796" spans="11:16">
      <c r="K4796" s="14" t="str">
        <v/>
      </c>
      <c r="L4796" s="14" t="str">
        <v/>
      </c>
      <c r="O4796" s="14" t="str">
        <v/>
      </c>
      <c r="P4796" s="14" t="str">
        <f ca="1"/>
        <v>Low Cap</v>
      </c>
    </row>
    <row r="4797" spans="11:16">
      <c r="K4797" s="14" t="str">
        <v/>
      </c>
      <c r="L4797" s="14" t="str">
        <v/>
      </c>
      <c r="O4797" s="14" t="str">
        <v/>
      </c>
      <c r="P4797" s="14" t="str">
        <f ca="1"/>
        <v>Low Cap</v>
      </c>
    </row>
    <row r="4798" spans="11:16">
      <c r="K4798" s="14" t="str">
        <v/>
      </c>
      <c r="L4798" s="14" t="str">
        <v/>
      </c>
      <c r="O4798" s="14" t="str">
        <v/>
      </c>
      <c r="P4798" s="14" t="str">
        <f ca="1"/>
        <v>Low Cap</v>
      </c>
    </row>
    <row r="4799" spans="11:16">
      <c r="K4799" s="14" t="str">
        <v/>
      </c>
      <c r="L4799" s="14" t="str">
        <v/>
      </c>
      <c r="O4799" s="14" t="str">
        <v/>
      </c>
      <c r="P4799" s="14" t="str">
        <f ca="1"/>
        <v>Low Cap</v>
      </c>
    </row>
    <row r="4800" spans="11:16">
      <c r="K4800" s="14" t="str">
        <v/>
      </c>
      <c r="L4800" s="14" t="str">
        <v/>
      </c>
      <c r="O4800" s="14" t="str">
        <v/>
      </c>
      <c r="P4800" s="14" t="str">
        <f ca="1"/>
        <v>Low Cap</v>
      </c>
    </row>
    <row r="4801" spans="11:16">
      <c r="K4801" s="14" t="str">
        <v/>
      </c>
      <c r="L4801" s="14" t="str">
        <v/>
      </c>
      <c r="O4801" s="14" t="str">
        <v/>
      </c>
      <c r="P4801" s="14" t="str">
        <f ca="1"/>
        <v>Low Cap</v>
      </c>
    </row>
    <row r="4802" spans="11:16">
      <c r="K4802" s="14" t="str">
        <v/>
      </c>
      <c r="L4802" s="14" t="str">
        <v/>
      </c>
      <c r="O4802" s="14" t="str">
        <v/>
      </c>
      <c r="P4802" s="14" t="str">
        <f ca="1"/>
        <v>Low Cap</v>
      </c>
    </row>
    <row r="4803" spans="11:16">
      <c r="K4803" s="14" t="str">
        <v/>
      </c>
      <c r="L4803" s="14" t="str">
        <v/>
      </c>
      <c r="O4803" s="14" t="str">
        <v/>
      </c>
      <c r="P4803" s="14" t="str">
        <f ca="1"/>
        <v>Low Cap</v>
      </c>
    </row>
    <row r="4804" spans="11:16">
      <c r="K4804" s="14" t="str">
        <v/>
      </c>
      <c r="L4804" s="14" t="str">
        <v/>
      </c>
      <c r="O4804" s="14" t="str">
        <v/>
      </c>
      <c r="P4804" s="14" t="str">
        <f ca="1"/>
        <v>Low Cap</v>
      </c>
    </row>
    <row r="4805" spans="11:16">
      <c r="K4805" s="14" t="str">
        <v/>
      </c>
      <c r="L4805" s="14" t="str">
        <v/>
      </c>
      <c r="O4805" s="14" t="str">
        <v/>
      </c>
      <c r="P4805" s="14" t="str">
        <f ca="1"/>
        <v>Low Cap</v>
      </c>
    </row>
    <row r="4806" spans="11:16">
      <c r="K4806" s="14" t="str">
        <v/>
      </c>
      <c r="L4806" s="14" t="str">
        <v/>
      </c>
      <c r="O4806" s="14" t="str">
        <v/>
      </c>
      <c r="P4806" s="14" t="str">
        <f ca="1"/>
        <v>Low Cap</v>
      </c>
    </row>
    <row r="4807" spans="11:16">
      <c r="K4807" s="14" t="str">
        <v/>
      </c>
      <c r="L4807" s="14" t="str">
        <v/>
      </c>
      <c r="O4807" s="14" t="str">
        <v/>
      </c>
      <c r="P4807" s="14" t="str">
        <f ca="1"/>
        <v>Low Cap</v>
      </c>
    </row>
    <row r="4808" spans="11:16">
      <c r="K4808" s="14" t="str">
        <v/>
      </c>
      <c r="L4808" s="14" t="str">
        <v/>
      </c>
      <c r="O4808" s="14" t="str">
        <v/>
      </c>
      <c r="P4808" s="14" t="str">
        <f ca="1"/>
        <v>Low Cap</v>
      </c>
    </row>
    <row r="4809" spans="11:16">
      <c r="K4809" s="14" t="str">
        <v/>
      </c>
      <c r="L4809" s="14" t="str">
        <v/>
      </c>
      <c r="O4809" s="14" t="str">
        <v/>
      </c>
      <c r="P4809" s="14" t="str">
        <f ca="1"/>
        <v>Low Cap</v>
      </c>
    </row>
    <row r="4810" spans="11:16">
      <c r="K4810" s="14" t="str">
        <v/>
      </c>
      <c r="L4810" s="14" t="str">
        <v/>
      </c>
      <c r="O4810" s="14" t="str">
        <v/>
      </c>
      <c r="P4810" s="14" t="str">
        <f ca="1"/>
        <v>Low Cap</v>
      </c>
    </row>
    <row r="4811" spans="11:16">
      <c r="K4811" s="14" t="str">
        <v/>
      </c>
      <c r="L4811" s="14" t="str">
        <v/>
      </c>
      <c r="O4811" s="14" t="str">
        <v/>
      </c>
      <c r="P4811" s="14" t="str">
        <f ca="1"/>
        <v>Low Cap</v>
      </c>
    </row>
    <row r="4812" spans="11:16">
      <c r="K4812" s="14" t="str">
        <v/>
      </c>
      <c r="L4812" s="14" t="str">
        <v/>
      </c>
      <c r="O4812" s="14" t="str">
        <v/>
      </c>
      <c r="P4812" s="14" t="str">
        <f ca="1"/>
        <v>Low Cap</v>
      </c>
    </row>
    <row r="4813" spans="11:16">
      <c r="K4813" s="14" t="str">
        <v/>
      </c>
      <c r="L4813" s="14" t="str">
        <v/>
      </c>
      <c r="O4813" s="14" t="str">
        <v/>
      </c>
      <c r="P4813" s="14" t="str">
        <f ca="1"/>
        <v>Low Cap</v>
      </c>
    </row>
    <row r="4814" spans="11:16">
      <c r="K4814" s="14" t="str">
        <v/>
      </c>
      <c r="L4814" s="14" t="str">
        <v/>
      </c>
      <c r="O4814" s="14" t="str">
        <v/>
      </c>
      <c r="P4814" s="14" t="str">
        <f ca="1"/>
        <v>Low Cap</v>
      </c>
    </row>
    <row r="4815" spans="11:16">
      <c r="K4815" s="14" t="str">
        <v/>
      </c>
      <c r="L4815" s="14" t="str">
        <v/>
      </c>
      <c r="O4815" s="14" t="str">
        <v/>
      </c>
      <c r="P4815" s="14" t="str">
        <f ca="1"/>
        <v>Low Cap</v>
      </c>
    </row>
    <row r="4816" spans="11:16">
      <c r="K4816" s="14" t="str">
        <v/>
      </c>
      <c r="L4816" s="14" t="str">
        <v/>
      </c>
      <c r="O4816" s="14" t="str">
        <v/>
      </c>
      <c r="P4816" s="14" t="str">
        <f ca="1"/>
        <v>Low Cap</v>
      </c>
    </row>
    <row r="4817" spans="11:16">
      <c r="K4817" s="14" t="str">
        <v/>
      </c>
      <c r="L4817" s="14" t="str">
        <v/>
      </c>
      <c r="O4817" s="14" t="str">
        <v/>
      </c>
      <c r="P4817" s="14" t="str">
        <f ca="1"/>
        <v>Low Cap</v>
      </c>
    </row>
    <row r="4818" spans="11:16">
      <c r="K4818" s="14" t="str">
        <v/>
      </c>
      <c r="L4818" s="14" t="str">
        <v/>
      </c>
      <c r="O4818" s="14" t="str">
        <v/>
      </c>
      <c r="P4818" s="14" t="str">
        <f ca="1"/>
        <v>Low Cap</v>
      </c>
    </row>
    <row r="4819" spans="11:16">
      <c r="K4819" s="14" t="str">
        <v/>
      </c>
      <c r="L4819" s="14" t="str">
        <v/>
      </c>
      <c r="O4819" s="14" t="str">
        <v/>
      </c>
      <c r="P4819" s="14" t="str">
        <f ca="1"/>
        <v>Low Cap</v>
      </c>
    </row>
    <row r="4820" spans="11:16">
      <c r="K4820" s="14" t="str">
        <v/>
      </c>
      <c r="L4820" s="14" t="str">
        <v/>
      </c>
      <c r="O4820" s="14" t="str">
        <v/>
      </c>
      <c r="P4820" s="14" t="str">
        <f ca="1"/>
        <v>Low Cap</v>
      </c>
    </row>
    <row r="4821" spans="11:16">
      <c r="K4821" s="14" t="str">
        <v/>
      </c>
      <c r="L4821" s="14" t="str">
        <v/>
      </c>
      <c r="O4821" s="14" t="str">
        <v/>
      </c>
      <c r="P4821" s="14" t="str">
        <f ca="1"/>
        <v>Low Cap</v>
      </c>
    </row>
    <row r="4822" spans="11:16">
      <c r="K4822" s="14" t="str">
        <v/>
      </c>
      <c r="L4822" s="14" t="str">
        <v/>
      </c>
      <c r="O4822" s="14" t="str">
        <v/>
      </c>
      <c r="P4822" s="14" t="str">
        <f ca="1"/>
        <v>Low Cap</v>
      </c>
    </row>
    <row r="4823" spans="11:16">
      <c r="K4823" s="14" t="str">
        <v/>
      </c>
      <c r="L4823" s="14" t="str">
        <v/>
      </c>
      <c r="O4823" s="14" t="str">
        <v/>
      </c>
      <c r="P4823" s="14" t="str">
        <f ca="1"/>
        <v>Low Cap</v>
      </c>
    </row>
    <row r="4824" spans="11:16">
      <c r="K4824" s="14" t="str">
        <v/>
      </c>
      <c r="L4824" s="14" t="str">
        <v/>
      </c>
      <c r="O4824" s="14" t="str">
        <v/>
      </c>
      <c r="P4824" s="14" t="str">
        <f ca="1"/>
        <v>Low Cap</v>
      </c>
    </row>
    <row r="4825" spans="11:16">
      <c r="K4825" s="14" t="str">
        <v/>
      </c>
      <c r="L4825" s="14" t="str">
        <v/>
      </c>
      <c r="O4825" s="14" t="str">
        <v/>
      </c>
      <c r="P4825" s="14" t="str">
        <f ca="1"/>
        <v>Low Cap</v>
      </c>
    </row>
    <row r="4826" spans="11:16">
      <c r="K4826" s="14" t="str">
        <v/>
      </c>
      <c r="L4826" s="14" t="str">
        <v/>
      </c>
      <c r="O4826" s="14" t="str">
        <v/>
      </c>
      <c r="P4826" s="14" t="str">
        <f ca="1"/>
        <v>Low Cap</v>
      </c>
    </row>
    <row r="4827" spans="11:16">
      <c r="K4827" s="14" t="str">
        <v/>
      </c>
      <c r="L4827" s="14" t="str">
        <v/>
      </c>
      <c r="O4827" s="14" t="str">
        <v/>
      </c>
      <c r="P4827" s="14" t="str">
        <f ca="1"/>
        <v>Low Cap</v>
      </c>
    </row>
    <row r="4828" spans="11:16">
      <c r="K4828" s="14" t="str">
        <v/>
      </c>
      <c r="L4828" s="14" t="str">
        <v/>
      </c>
      <c r="O4828" s="14" t="str">
        <v/>
      </c>
      <c r="P4828" s="14" t="str">
        <f ca="1"/>
        <v>Low Cap</v>
      </c>
    </row>
    <row r="4829" spans="11:16">
      <c r="K4829" s="14" t="str">
        <v/>
      </c>
      <c r="L4829" s="14" t="str">
        <v/>
      </c>
      <c r="O4829" s="14" t="str">
        <v/>
      </c>
      <c r="P4829" s="14" t="str">
        <f ca="1"/>
        <v>Low Cap</v>
      </c>
    </row>
    <row r="4830" spans="11:16">
      <c r="K4830" s="14" t="str">
        <v/>
      </c>
      <c r="L4830" s="14" t="str">
        <v/>
      </c>
      <c r="O4830" s="14" t="str">
        <v/>
      </c>
      <c r="P4830" s="14" t="str">
        <f ca="1"/>
        <v>Low Cap</v>
      </c>
    </row>
    <row r="4831" spans="11:16">
      <c r="K4831" s="14" t="str">
        <v/>
      </c>
      <c r="L4831" s="14" t="str">
        <v/>
      </c>
      <c r="O4831" s="14" t="str">
        <v/>
      </c>
      <c r="P4831" s="14" t="str">
        <f ca="1"/>
        <v>Low Cap</v>
      </c>
    </row>
    <row r="4832" spans="11:16">
      <c r="K4832" s="14" t="str">
        <v/>
      </c>
      <c r="L4832" s="14" t="str">
        <v/>
      </c>
      <c r="O4832" s="14" t="str">
        <v/>
      </c>
      <c r="P4832" s="14" t="str">
        <f ca="1"/>
        <v>Low Cap</v>
      </c>
    </row>
    <row r="4833" spans="11:16">
      <c r="K4833" s="14" t="str">
        <v/>
      </c>
      <c r="L4833" s="14" t="str">
        <v/>
      </c>
      <c r="O4833" s="14" t="str">
        <v/>
      </c>
      <c r="P4833" s="14" t="str">
        <f ca="1"/>
        <v>Low Cap</v>
      </c>
    </row>
    <row r="4834" spans="11:16">
      <c r="K4834" s="14" t="str">
        <v/>
      </c>
      <c r="L4834" s="14" t="str">
        <v/>
      </c>
      <c r="O4834" s="14" t="str">
        <v/>
      </c>
      <c r="P4834" s="14" t="str">
        <f ca="1"/>
        <v>Low Cap</v>
      </c>
    </row>
    <row r="4835" spans="11:16">
      <c r="K4835" s="14" t="str">
        <v/>
      </c>
      <c r="L4835" s="14" t="str">
        <v/>
      </c>
      <c r="O4835" s="14" t="str">
        <v/>
      </c>
      <c r="P4835" s="14" t="str">
        <f ca="1"/>
        <v>Low Cap</v>
      </c>
    </row>
    <row r="4836" spans="11:16">
      <c r="K4836" s="14" t="str">
        <v/>
      </c>
      <c r="L4836" s="14" t="str">
        <v/>
      </c>
      <c r="O4836" s="14" t="str">
        <v/>
      </c>
      <c r="P4836" s="14" t="str">
        <f ca="1"/>
        <v>Low Cap</v>
      </c>
    </row>
    <row r="4837" spans="11:16">
      <c r="K4837" s="14" t="str">
        <v/>
      </c>
      <c r="L4837" s="14" t="str">
        <v/>
      </c>
      <c r="O4837" s="14" t="str">
        <v/>
      </c>
      <c r="P4837" s="14" t="str">
        <f ca="1"/>
        <v>Low Cap</v>
      </c>
    </row>
    <row r="4838" spans="11:16">
      <c r="K4838" s="14" t="str">
        <v/>
      </c>
      <c r="L4838" s="14" t="str">
        <v/>
      </c>
      <c r="O4838" s="14" t="str">
        <v/>
      </c>
      <c r="P4838" s="14" t="str">
        <f ca="1"/>
        <v>Low Cap</v>
      </c>
    </row>
    <row r="4839" spans="11:16">
      <c r="K4839" s="14" t="str">
        <v/>
      </c>
      <c r="L4839" s="14" t="str">
        <v/>
      </c>
      <c r="O4839" s="14" t="str">
        <v/>
      </c>
      <c r="P4839" s="14" t="str">
        <f ca="1"/>
        <v>Low Cap</v>
      </c>
    </row>
    <row r="4840" spans="11:16">
      <c r="K4840" s="14" t="str">
        <v/>
      </c>
      <c r="L4840" s="14" t="str">
        <v/>
      </c>
      <c r="O4840" s="14" t="str">
        <v/>
      </c>
      <c r="P4840" s="14" t="str">
        <f ca="1"/>
        <v>Low Cap</v>
      </c>
    </row>
    <row r="4841" spans="11:16">
      <c r="K4841" s="14" t="str">
        <v/>
      </c>
      <c r="L4841" s="14" t="str">
        <v/>
      </c>
      <c r="O4841" s="14" t="str">
        <v/>
      </c>
      <c r="P4841" s="14" t="str">
        <f ca="1"/>
        <v>Low Cap</v>
      </c>
    </row>
    <row r="4842" spans="11:16">
      <c r="K4842" s="14" t="str">
        <v/>
      </c>
      <c r="L4842" s="14" t="str">
        <v/>
      </c>
      <c r="O4842" s="14" t="str">
        <v/>
      </c>
      <c r="P4842" s="14" t="str">
        <f ca="1"/>
        <v>Low Cap</v>
      </c>
    </row>
    <row r="4843" spans="11:16">
      <c r="K4843" s="14" t="str">
        <v/>
      </c>
      <c r="L4843" s="14" t="str">
        <v/>
      </c>
      <c r="O4843" s="14" t="str">
        <v/>
      </c>
      <c r="P4843" s="14" t="str">
        <f ca="1"/>
        <v>Low Cap</v>
      </c>
    </row>
    <row r="4844" spans="11:16">
      <c r="K4844" s="14" t="str">
        <v/>
      </c>
      <c r="L4844" s="14" t="str">
        <v/>
      </c>
      <c r="O4844" s="14" t="str">
        <v/>
      </c>
      <c r="P4844" s="14" t="str">
        <f ca="1"/>
        <v>Low Cap</v>
      </c>
    </row>
    <row r="4845" spans="11:16">
      <c r="K4845" s="14" t="str">
        <v/>
      </c>
      <c r="L4845" s="14" t="str">
        <v/>
      </c>
      <c r="O4845" s="14" t="str">
        <v/>
      </c>
      <c r="P4845" s="14" t="str">
        <f ca="1"/>
        <v>Low Cap</v>
      </c>
    </row>
    <row r="4846" spans="11:16">
      <c r="K4846" s="14" t="str">
        <v/>
      </c>
      <c r="L4846" s="14" t="str">
        <v/>
      </c>
      <c r="O4846" s="14" t="str">
        <v/>
      </c>
      <c r="P4846" s="14" t="str">
        <f ca="1"/>
        <v>Low Cap</v>
      </c>
    </row>
    <row r="4847" spans="11:16">
      <c r="K4847" s="14" t="str">
        <v/>
      </c>
      <c r="L4847" s="14" t="str">
        <v/>
      </c>
      <c r="O4847" s="14" t="str">
        <v/>
      </c>
      <c r="P4847" s="14" t="str">
        <f ca="1"/>
        <v>Low Cap</v>
      </c>
    </row>
    <row r="4848" spans="11:16">
      <c r="K4848" s="14" t="str">
        <v/>
      </c>
      <c r="L4848" s="14" t="str">
        <v/>
      </c>
      <c r="O4848" s="14" t="str">
        <v/>
      </c>
      <c r="P4848" s="14" t="str">
        <f ca="1"/>
        <v>Low Cap</v>
      </c>
    </row>
    <row r="4849" spans="11:16">
      <c r="K4849" s="14" t="str">
        <v/>
      </c>
      <c r="L4849" s="14" t="str">
        <v/>
      </c>
      <c r="O4849" s="14" t="str">
        <v/>
      </c>
      <c r="P4849" s="14" t="str">
        <f ca="1"/>
        <v>Low Cap</v>
      </c>
    </row>
    <row r="4850" spans="11:16">
      <c r="K4850" s="14" t="str">
        <v/>
      </c>
      <c r="L4850" s="14" t="str">
        <v/>
      </c>
      <c r="O4850" s="14" t="str">
        <v/>
      </c>
      <c r="P4850" s="14" t="str">
        <f ca="1"/>
        <v>Low Cap</v>
      </c>
    </row>
    <row r="4851" spans="11:16">
      <c r="K4851" s="14" t="str">
        <v/>
      </c>
      <c r="L4851" s="14" t="str">
        <v/>
      </c>
      <c r="O4851" s="14" t="str">
        <v/>
      </c>
      <c r="P4851" s="14" t="str">
        <f ca="1"/>
        <v>Low Cap</v>
      </c>
    </row>
    <row r="4852" spans="11:16">
      <c r="K4852" s="14" t="str">
        <v/>
      </c>
      <c r="L4852" s="14" t="str">
        <v/>
      </c>
      <c r="O4852" s="14" t="str">
        <v/>
      </c>
      <c r="P4852" s="14" t="str">
        <f ca="1"/>
        <v>Low Cap</v>
      </c>
    </row>
    <row r="4853" spans="11:16">
      <c r="K4853" s="14" t="str">
        <v/>
      </c>
      <c r="L4853" s="14" t="str">
        <v/>
      </c>
      <c r="O4853" s="14" t="str">
        <v/>
      </c>
      <c r="P4853" s="14" t="str">
        <f ca="1"/>
        <v>Low Cap</v>
      </c>
    </row>
    <row r="4854" spans="11:16">
      <c r="K4854" s="14" t="str">
        <v/>
      </c>
      <c r="L4854" s="14" t="str">
        <v/>
      </c>
      <c r="O4854" s="14" t="str">
        <v/>
      </c>
      <c r="P4854" s="14" t="str">
        <f ca="1"/>
        <v>Low Cap</v>
      </c>
    </row>
    <row r="4855" spans="11:16">
      <c r="K4855" s="14" t="str">
        <v/>
      </c>
      <c r="L4855" s="14" t="str">
        <v/>
      </c>
      <c r="O4855" s="14" t="str">
        <v/>
      </c>
      <c r="P4855" s="14" t="str">
        <f ca="1"/>
        <v>Low Cap</v>
      </c>
    </row>
    <row r="4856" spans="11:16">
      <c r="K4856" s="14" t="str">
        <v/>
      </c>
      <c r="L4856" s="14" t="str">
        <v/>
      </c>
      <c r="O4856" s="14" t="str">
        <v/>
      </c>
      <c r="P4856" s="14" t="str">
        <f ca="1"/>
        <v>Low Cap</v>
      </c>
    </row>
    <row r="4857" spans="11:16">
      <c r="K4857" s="14" t="str">
        <v/>
      </c>
      <c r="L4857" s="14" t="str">
        <v/>
      </c>
      <c r="O4857" s="14" t="str">
        <v/>
      </c>
      <c r="P4857" s="14" t="str">
        <f ca="1"/>
        <v>Low Cap</v>
      </c>
    </row>
    <row r="4858" spans="11:16">
      <c r="K4858" s="14" t="str">
        <v/>
      </c>
      <c r="L4858" s="14" t="str">
        <v/>
      </c>
      <c r="O4858" s="14" t="str">
        <v/>
      </c>
      <c r="P4858" s="14" t="str">
        <f ca="1"/>
        <v>Low Cap</v>
      </c>
    </row>
    <row r="4859" spans="11:16">
      <c r="K4859" s="14" t="str">
        <v/>
      </c>
      <c r="L4859" s="14" t="str">
        <v/>
      </c>
      <c r="O4859" s="14" t="str">
        <v/>
      </c>
      <c r="P4859" s="14" t="str">
        <f ca="1"/>
        <v>Low Cap</v>
      </c>
    </row>
    <row r="4860" spans="11:16">
      <c r="K4860" s="14" t="str">
        <v/>
      </c>
      <c r="L4860" s="14" t="str">
        <v/>
      </c>
      <c r="O4860" s="14" t="str">
        <v/>
      </c>
      <c r="P4860" s="14" t="str">
        <f ca="1"/>
        <v>Low Cap</v>
      </c>
    </row>
    <row r="4861" spans="11:16">
      <c r="K4861" s="14" t="str">
        <v/>
      </c>
      <c r="L4861" s="14" t="str">
        <v/>
      </c>
      <c r="O4861" s="14" t="str">
        <v/>
      </c>
      <c r="P4861" s="14" t="str">
        <f ca="1"/>
        <v>Low Cap</v>
      </c>
    </row>
    <row r="4862" spans="11:16">
      <c r="K4862" s="14" t="str">
        <v/>
      </c>
      <c r="L4862" s="14" t="str">
        <v/>
      </c>
      <c r="O4862" s="14" t="str">
        <v/>
      </c>
      <c r="P4862" s="14" t="str">
        <f ca="1"/>
        <v>Low Cap</v>
      </c>
    </row>
    <row r="4863" spans="11:16">
      <c r="K4863" s="14" t="str">
        <v/>
      </c>
      <c r="L4863" s="14" t="str">
        <v/>
      </c>
      <c r="O4863" s="14" t="str">
        <v/>
      </c>
      <c r="P4863" s="14" t="str">
        <f ca="1"/>
        <v>Low Cap</v>
      </c>
    </row>
    <row r="4864" spans="11:16">
      <c r="K4864" s="14" t="str">
        <v/>
      </c>
      <c r="L4864" s="14" t="str">
        <v/>
      </c>
      <c r="O4864" s="14" t="str">
        <v/>
      </c>
      <c r="P4864" s="14" t="str">
        <f ca="1"/>
        <v>Low Cap</v>
      </c>
    </row>
    <row r="4865" spans="11:16">
      <c r="K4865" s="14" t="str">
        <v/>
      </c>
      <c r="L4865" s="14" t="str">
        <v/>
      </c>
      <c r="O4865" s="14" t="str">
        <v/>
      </c>
      <c r="P4865" s="14" t="str">
        <f ca="1"/>
        <v>Low Cap</v>
      </c>
    </row>
    <row r="4866" spans="11:16">
      <c r="K4866" s="14" t="str">
        <v/>
      </c>
      <c r="L4866" s="14" t="str">
        <v/>
      </c>
      <c r="O4866" s="14" t="str">
        <v/>
      </c>
      <c r="P4866" s="14" t="str">
        <f ca="1"/>
        <v>Low Cap</v>
      </c>
    </row>
    <row r="4867" spans="11:16">
      <c r="K4867" s="14" t="str">
        <v/>
      </c>
      <c r="L4867" s="14" t="str">
        <v/>
      </c>
      <c r="O4867" s="14" t="str">
        <v/>
      </c>
      <c r="P4867" s="14" t="str">
        <f ca="1"/>
        <v>Low Cap</v>
      </c>
    </row>
    <row r="4868" spans="11:16">
      <c r="K4868" s="14" t="str">
        <v/>
      </c>
      <c r="L4868" s="14" t="str">
        <v/>
      </c>
      <c r="O4868" s="14" t="str">
        <v/>
      </c>
      <c r="P4868" s="14" t="str">
        <f ca="1"/>
        <v>Low Cap</v>
      </c>
    </row>
    <row r="4869" spans="11:16">
      <c r="K4869" s="14" t="str">
        <v/>
      </c>
      <c r="L4869" s="14" t="str">
        <v/>
      </c>
      <c r="O4869" s="14" t="str">
        <v/>
      </c>
      <c r="P4869" s="14" t="str">
        <f ca="1"/>
        <v>Low Cap</v>
      </c>
    </row>
    <row r="4870" spans="11:16">
      <c r="K4870" s="14" t="str">
        <v/>
      </c>
      <c r="L4870" s="14" t="str">
        <v/>
      </c>
      <c r="O4870" s="14" t="str">
        <v/>
      </c>
      <c r="P4870" s="14" t="str">
        <f ca="1"/>
        <v>Low Cap</v>
      </c>
    </row>
    <row r="4871" spans="11:16">
      <c r="K4871" s="14" t="str">
        <v/>
      </c>
      <c r="L4871" s="14" t="str">
        <v/>
      </c>
      <c r="O4871" s="14" t="str">
        <v/>
      </c>
      <c r="P4871" s="14" t="str">
        <f ca="1"/>
        <v>Low Cap</v>
      </c>
    </row>
    <row r="4872" spans="11:16">
      <c r="K4872" s="14" t="str">
        <v/>
      </c>
      <c r="L4872" s="14" t="str">
        <v/>
      </c>
      <c r="O4872" s="14" t="str">
        <v/>
      </c>
      <c r="P4872" s="14" t="str">
        <f ca="1"/>
        <v>Low Cap</v>
      </c>
    </row>
    <row r="4873" spans="11:16">
      <c r="K4873" s="14" t="str">
        <v/>
      </c>
      <c r="L4873" s="14" t="str">
        <v/>
      </c>
      <c r="O4873" s="14" t="str">
        <v/>
      </c>
      <c r="P4873" s="14" t="str">
        <f ca="1"/>
        <v>Low Cap</v>
      </c>
    </row>
    <row r="4874" spans="11:16">
      <c r="K4874" s="14" t="str">
        <v/>
      </c>
      <c r="L4874" s="14" t="str">
        <v/>
      </c>
      <c r="O4874" s="14" t="str">
        <v/>
      </c>
      <c r="P4874" s="14" t="str">
        <f ca="1"/>
        <v>Low Cap</v>
      </c>
    </row>
    <row r="4875" spans="11:16">
      <c r="K4875" s="14" t="str">
        <v/>
      </c>
      <c r="L4875" s="14" t="str">
        <v/>
      </c>
      <c r="O4875" s="14" t="str">
        <v/>
      </c>
      <c r="P4875" s="14" t="str">
        <f ca="1"/>
        <v>Low Cap</v>
      </c>
    </row>
    <row r="4876" spans="11:16">
      <c r="K4876" s="14" t="str">
        <v/>
      </c>
      <c r="L4876" s="14" t="str">
        <v/>
      </c>
      <c r="O4876" s="14" t="str">
        <v/>
      </c>
      <c r="P4876" s="14" t="str">
        <f ca="1"/>
        <v>Low Cap</v>
      </c>
    </row>
    <row r="4877" spans="11:16">
      <c r="K4877" s="14" t="str">
        <v/>
      </c>
      <c r="L4877" s="14" t="str">
        <v/>
      </c>
      <c r="O4877" s="14" t="str">
        <v/>
      </c>
      <c r="P4877" s="14" t="str">
        <f ca="1"/>
        <v>Low Cap</v>
      </c>
    </row>
    <row r="4878" spans="11:16">
      <c r="K4878" s="14" t="str">
        <v/>
      </c>
      <c r="L4878" s="14" t="str">
        <v/>
      </c>
      <c r="O4878" s="14" t="str">
        <v/>
      </c>
      <c r="P4878" s="14" t="str">
        <f ca="1"/>
        <v>Low Cap</v>
      </c>
    </row>
    <row r="4879" spans="11:16">
      <c r="K4879" s="14" t="str">
        <v/>
      </c>
      <c r="L4879" s="14" t="str">
        <v/>
      </c>
      <c r="O4879" s="14" t="str">
        <v/>
      </c>
      <c r="P4879" s="14" t="str">
        <f ca="1"/>
        <v>Low Cap</v>
      </c>
    </row>
    <row r="4880" spans="11:16">
      <c r="K4880" s="14" t="str">
        <v/>
      </c>
      <c r="L4880" s="14" t="str">
        <v/>
      </c>
      <c r="O4880" s="14" t="str">
        <v/>
      </c>
      <c r="P4880" s="14" t="str">
        <f ca="1"/>
        <v>Low Cap</v>
      </c>
    </row>
    <row r="4881" spans="11:16">
      <c r="K4881" s="14" t="str">
        <v/>
      </c>
      <c r="L4881" s="14" t="str">
        <v/>
      </c>
      <c r="O4881" s="14" t="str">
        <v/>
      </c>
      <c r="P4881" s="14" t="str">
        <f ca="1"/>
        <v>Low Cap</v>
      </c>
    </row>
    <row r="4882" spans="11:16">
      <c r="K4882" s="14" t="str">
        <v/>
      </c>
      <c r="L4882" s="14" t="str">
        <v/>
      </c>
      <c r="O4882" s="14" t="str">
        <v/>
      </c>
      <c r="P4882" s="14" t="str">
        <f ca="1"/>
        <v>Low Cap</v>
      </c>
    </row>
    <row r="4883" spans="11:16">
      <c r="K4883" s="14" t="str">
        <v/>
      </c>
      <c r="L4883" s="14" t="str">
        <v/>
      </c>
      <c r="O4883" s="14" t="str">
        <v/>
      </c>
      <c r="P4883" s="14" t="str">
        <f ca="1"/>
        <v>Low Cap</v>
      </c>
    </row>
    <row r="4884" spans="11:16">
      <c r="K4884" s="14" t="str">
        <v/>
      </c>
      <c r="L4884" s="14" t="str">
        <v/>
      </c>
      <c r="O4884" s="14" t="str">
        <v/>
      </c>
      <c r="P4884" s="14" t="str">
        <f ca="1"/>
        <v>Low Cap</v>
      </c>
    </row>
    <row r="4885" spans="11:16">
      <c r="K4885" s="14" t="str">
        <v/>
      </c>
      <c r="L4885" s="14" t="str">
        <v/>
      </c>
      <c r="O4885" s="14" t="str">
        <v/>
      </c>
      <c r="P4885" s="14" t="str">
        <f ca="1"/>
        <v>Low Cap</v>
      </c>
    </row>
    <row r="4886" spans="11:16">
      <c r="K4886" s="14" t="str">
        <v/>
      </c>
      <c r="L4886" s="14" t="str">
        <v/>
      </c>
      <c r="O4886" s="14" t="str">
        <v/>
      </c>
      <c r="P4886" s="14" t="str">
        <f ca="1"/>
        <v>Low Cap</v>
      </c>
    </row>
    <row r="4887" spans="11:16">
      <c r="K4887" s="14" t="str">
        <v/>
      </c>
      <c r="L4887" s="14" t="str">
        <v/>
      </c>
      <c r="O4887" s="14" t="str">
        <v/>
      </c>
      <c r="P4887" s="14" t="str">
        <f ca="1"/>
        <v>Low Cap</v>
      </c>
    </row>
    <row r="4888" spans="11:16">
      <c r="K4888" s="14" t="str">
        <v/>
      </c>
      <c r="L4888" s="14" t="str">
        <v/>
      </c>
      <c r="O4888" s="14" t="str">
        <v/>
      </c>
      <c r="P4888" s="14" t="str">
        <f ca="1"/>
        <v>Low Cap</v>
      </c>
    </row>
    <row r="4889" spans="11:16">
      <c r="K4889" s="14" t="str">
        <v/>
      </c>
      <c r="L4889" s="14" t="str">
        <v/>
      </c>
      <c r="O4889" s="14" t="str">
        <v/>
      </c>
      <c r="P4889" s="14" t="str">
        <f ca="1"/>
        <v>Low Cap</v>
      </c>
    </row>
    <row r="4890" spans="11:16">
      <c r="K4890" s="14" t="str">
        <v/>
      </c>
      <c r="L4890" s="14" t="str">
        <v/>
      </c>
      <c r="O4890" s="14" t="str">
        <v/>
      </c>
      <c r="P4890" s="14" t="str">
        <f ca="1"/>
        <v>Low Cap</v>
      </c>
    </row>
    <row r="4891" spans="11:16">
      <c r="K4891" s="14" t="str">
        <v/>
      </c>
      <c r="L4891" s="14" t="str">
        <v/>
      </c>
      <c r="O4891" s="14" t="str">
        <v/>
      </c>
      <c r="P4891" s="14" t="str">
        <f ca="1"/>
        <v>Low Cap</v>
      </c>
    </row>
    <row r="4892" spans="11:16">
      <c r="K4892" s="14" t="str">
        <v/>
      </c>
      <c r="L4892" s="14" t="str">
        <v/>
      </c>
      <c r="O4892" s="14" t="str">
        <v/>
      </c>
      <c r="P4892" s="14" t="str">
        <f ca="1"/>
        <v>Low Cap</v>
      </c>
    </row>
    <row r="4893" spans="11:16">
      <c r="K4893" s="14" t="str">
        <v/>
      </c>
      <c r="L4893" s="14" t="str">
        <v/>
      </c>
      <c r="O4893" s="14" t="str">
        <v/>
      </c>
      <c r="P4893" s="14" t="str">
        <f ca="1"/>
        <v>Low Cap</v>
      </c>
    </row>
    <row r="4894" spans="11:16">
      <c r="K4894" s="14" t="str">
        <v/>
      </c>
      <c r="L4894" s="14" t="str">
        <v/>
      </c>
      <c r="O4894" s="14" t="str">
        <v/>
      </c>
      <c r="P4894" s="14" t="str">
        <f ca="1"/>
        <v>Low Cap</v>
      </c>
    </row>
    <row r="4895" spans="11:16">
      <c r="K4895" s="14" t="str">
        <v/>
      </c>
      <c r="L4895" s="14" t="str">
        <v/>
      </c>
      <c r="O4895" s="14" t="str">
        <v/>
      </c>
      <c r="P4895" s="14" t="str">
        <f ca="1"/>
        <v>Low Cap</v>
      </c>
    </row>
    <row r="4896" spans="11:16">
      <c r="K4896" s="14" t="str">
        <v/>
      </c>
      <c r="L4896" s="14" t="str">
        <v/>
      </c>
      <c r="O4896" s="14" t="str">
        <v/>
      </c>
      <c r="P4896" s="14" t="str">
        <f ca="1"/>
        <v>Low Cap</v>
      </c>
    </row>
    <row r="4897" spans="11:16">
      <c r="K4897" s="14" t="str">
        <v/>
      </c>
      <c r="L4897" s="14" t="str">
        <v/>
      </c>
      <c r="O4897" s="14" t="str">
        <v/>
      </c>
      <c r="P4897" s="14" t="str">
        <f ca="1"/>
        <v>Low Cap</v>
      </c>
    </row>
    <row r="4898" spans="11:16">
      <c r="K4898" s="14" t="str">
        <v/>
      </c>
      <c r="L4898" s="14" t="str">
        <v/>
      </c>
      <c r="O4898" s="14" t="str">
        <v/>
      </c>
      <c r="P4898" s="14" t="str">
        <f ca="1"/>
        <v>Low Cap</v>
      </c>
    </row>
    <row r="4899" spans="11:16">
      <c r="K4899" s="14" t="str">
        <v/>
      </c>
      <c r="L4899" s="14" t="str">
        <v/>
      </c>
      <c r="O4899" s="14" t="str">
        <v/>
      </c>
      <c r="P4899" s="14" t="str">
        <f ca="1"/>
        <v>Low Cap</v>
      </c>
    </row>
    <row r="4900" spans="11:16">
      <c r="K4900" s="14" t="str">
        <v/>
      </c>
      <c r="L4900" s="14" t="str">
        <v/>
      </c>
      <c r="O4900" s="14" t="str">
        <v/>
      </c>
      <c r="P4900" s="14" t="str">
        <f ca="1"/>
        <v>Low Cap</v>
      </c>
    </row>
    <row r="4901" spans="11:16">
      <c r="K4901" s="14" t="str">
        <v/>
      </c>
      <c r="L4901" s="14" t="str">
        <v/>
      </c>
      <c r="O4901" s="14" t="str">
        <v/>
      </c>
      <c r="P4901" s="14" t="str">
        <f ca="1"/>
        <v>Low Cap</v>
      </c>
    </row>
    <row r="4902" spans="11:16">
      <c r="K4902" s="14" t="str">
        <v/>
      </c>
      <c r="L4902" s="14" t="str">
        <v/>
      </c>
      <c r="O4902" s="14" t="str">
        <v/>
      </c>
      <c r="P4902" s="14" t="str">
        <f ca="1"/>
        <v>Low Cap</v>
      </c>
    </row>
    <row r="4903" spans="11:16">
      <c r="K4903" s="14" t="str">
        <v/>
      </c>
      <c r="L4903" s="14" t="str">
        <v/>
      </c>
      <c r="O4903" s="14" t="str">
        <v/>
      </c>
      <c r="P4903" s="14" t="str">
        <f ca="1"/>
        <v>Low Cap</v>
      </c>
    </row>
    <row r="4904" spans="11:16">
      <c r="K4904" s="14" t="str">
        <v/>
      </c>
      <c r="L4904" s="14" t="str">
        <v/>
      </c>
      <c r="O4904" s="14" t="str">
        <v/>
      </c>
      <c r="P4904" s="14" t="str">
        <f ca="1"/>
        <v>Low Cap</v>
      </c>
    </row>
    <row r="4905" spans="11:16">
      <c r="K4905" s="14" t="str">
        <v/>
      </c>
      <c r="L4905" s="14" t="str">
        <v/>
      </c>
      <c r="O4905" s="14" t="str">
        <v/>
      </c>
      <c r="P4905" s="14" t="str">
        <f ca="1"/>
        <v>Low Cap</v>
      </c>
    </row>
    <row r="4906" spans="11:16">
      <c r="K4906" s="14" t="str">
        <v/>
      </c>
      <c r="L4906" s="14" t="str">
        <v/>
      </c>
      <c r="O4906" s="14" t="str">
        <v/>
      </c>
      <c r="P4906" s="14" t="str">
        <f ca="1"/>
        <v>Low Cap</v>
      </c>
    </row>
    <row r="4907" spans="11:16">
      <c r="K4907" s="14" t="str">
        <v/>
      </c>
      <c r="L4907" s="14" t="str">
        <v/>
      </c>
      <c r="O4907" s="14" t="str">
        <v/>
      </c>
      <c r="P4907" s="14" t="str">
        <f ca="1"/>
        <v>Low Cap</v>
      </c>
    </row>
    <row r="4908" spans="11:16">
      <c r="K4908" s="14" t="str">
        <v/>
      </c>
      <c r="L4908" s="14" t="str">
        <v/>
      </c>
      <c r="O4908" s="14" t="str">
        <v/>
      </c>
      <c r="P4908" s="14" t="str">
        <f ca="1"/>
        <v>Low Cap</v>
      </c>
    </row>
    <row r="4909" spans="11:16">
      <c r="K4909" s="14" t="str">
        <v/>
      </c>
      <c r="L4909" s="14" t="str">
        <v/>
      </c>
      <c r="O4909" s="14" t="str">
        <v/>
      </c>
      <c r="P4909" s="14" t="str">
        <f ca="1"/>
        <v>Low Cap</v>
      </c>
    </row>
    <row r="4910" spans="11:16">
      <c r="K4910" s="14" t="str">
        <v/>
      </c>
      <c r="L4910" s="14" t="str">
        <v/>
      </c>
      <c r="O4910" s="14" t="str">
        <v/>
      </c>
      <c r="P4910" s="14" t="str">
        <f ca="1"/>
        <v>Low Cap</v>
      </c>
    </row>
    <row r="4911" spans="11:16">
      <c r="K4911" s="14" t="str">
        <v/>
      </c>
      <c r="L4911" s="14" t="str">
        <v/>
      </c>
      <c r="O4911" s="14" t="str">
        <v/>
      </c>
      <c r="P4911" s="14" t="str">
        <f ca="1"/>
        <v>Low Cap</v>
      </c>
    </row>
    <row r="4912" spans="11:16">
      <c r="K4912" s="14" t="str">
        <v/>
      </c>
      <c r="L4912" s="14" t="str">
        <v/>
      </c>
      <c r="O4912" s="14" t="str">
        <v/>
      </c>
      <c r="P4912" s="14" t="str">
        <f ca="1"/>
        <v>Low Cap</v>
      </c>
    </row>
    <row r="4913" spans="11:16">
      <c r="K4913" s="14" t="str">
        <v/>
      </c>
      <c r="L4913" s="14" t="str">
        <v/>
      </c>
      <c r="O4913" s="14" t="str">
        <v/>
      </c>
      <c r="P4913" s="14" t="str">
        <f ca="1"/>
        <v>Low Cap</v>
      </c>
    </row>
    <row r="4914" spans="11:16">
      <c r="K4914" s="14" t="str">
        <v/>
      </c>
      <c r="L4914" s="14" t="str">
        <v/>
      </c>
      <c r="O4914" s="14" t="str">
        <v/>
      </c>
      <c r="P4914" s="14" t="str">
        <f ca="1"/>
        <v>Low Cap</v>
      </c>
    </row>
    <row r="4915" spans="11:16">
      <c r="K4915" s="14" t="str">
        <v/>
      </c>
      <c r="L4915" s="14" t="str">
        <v/>
      </c>
      <c r="O4915" s="14" t="str">
        <v/>
      </c>
      <c r="P4915" s="14" t="str">
        <f ca="1"/>
        <v>Low Cap</v>
      </c>
    </row>
    <row r="4916" spans="11:16">
      <c r="K4916" s="14" t="str">
        <v/>
      </c>
      <c r="L4916" s="14" t="str">
        <v/>
      </c>
      <c r="O4916" s="14" t="str">
        <v/>
      </c>
      <c r="P4916" s="14" t="str">
        <f ca="1"/>
        <v>Low Cap</v>
      </c>
    </row>
    <row r="4917" spans="11:16">
      <c r="K4917" s="14" t="str">
        <v/>
      </c>
      <c r="L4917" s="14" t="str">
        <v/>
      </c>
      <c r="O4917" s="14" t="str">
        <v/>
      </c>
      <c r="P4917" s="14" t="str">
        <f ca="1"/>
        <v>Low Cap</v>
      </c>
    </row>
    <row r="4918" spans="11:16">
      <c r="K4918" s="14" t="str">
        <v/>
      </c>
      <c r="L4918" s="14" t="str">
        <v/>
      </c>
      <c r="O4918" s="14" t="str">
        <v/>
      </c>
      <c r="P4918" s="14" t="str">
        <f ca="1"/>
        <v>Low Cap</v>
      </c>
    </row>
    <row r="4919" spans="11:16">
      <c r="K4919" s="14" t="str">
        <v/>
      </c>
      <c r="L4919" s="14" t="str">
        <v/>
      </c>
      <c r="O4919" s="14" t="str">
        <v/>
      </c>
      <c r="P4919" s="14" t="str">
        <f ca="1"/>
        <v>Low Cap</v>
      </c>
    </row>
    <row r="4920" spans="11:16">
      <c r="K4920" s="14" t="str">
        <v/>
      </c>
      <c r="L4920" s="14" t="str">
        <v/>
      </c>
      <c r="O4920" s="14" t="str">
        <v/>
      </c>
      <c r="P4920" s="14" t="str">
        <f ca="1"/>
        <v>Low Cap</v>
      </c>
    </row>
    <row r="4921" spans="11:16">
      <c r="K4921" s="14" t="str">
        <v/>
      </c>
      <c r="L4921" s="14" t="str">
        <v/>
      </c>
      <c r="O4921" s="14" t="str">
        <v/>
      </c>
      <c r="P4921" s="14" t="str">
        <f ca="1"/>
        <v>Low Cap</v>
      </c>
    </row>
    <row r="4922" spans="11:16">
      <c r="K4922" s="14" t="str">
        <v/>
      </c>
      <c r="L4922" s="14" t="str">
        <v/>
      </c>
      <c r="O4922" s="14" t="str">
        <v/>
      </c>
      <c r="P4922" s="14" t="str">
        <f ca="1"/>
        <v>Low Cap</v>
      </c>
    </row>
    <row r="4923" spans="11:16">
      <c r="K4923" s="14" t="str">
        <v/>
      </c>
      <c r="L4923" s="14" t="str">
        <v/>
      </c>
      <c r="O4923" s="14" t="str">
        <v/>
      </c>
      <c r="P4923" s="14" t="str">
        <f ca="1"/>
        <v>Low Cap</v>
      </c>
    </row>
    <row r="4924" spans="11:16">
      <c r="K4924" s="14" t="str">
        <v/>
      </c>
      <c r="L4924" s="14" t="str">
        <v/>
      </c>
      <c r="O4924" s="14" t="str">
        <v/>
      </c>
      <c r="P4924" s="14" t="str">
        <f ca="1"/>
        <v>Low Cap</v>
      </c>
    </row>
    <row r="4925" spans="11:16">
      <c r="K4925" s="14" t="str">
        <v/>
      </c>
      <c r="L4925" s="14" t="str">
        <v/>
      </c>
      <c r="O4925" s="14" t="str">
        <v/>
      </c>
      <c r="P4925" s="14" t="str">
        <f ca="1"/>
        <v>Low Cap</v>
      </c>
    </row>
    <row r="4926" spans="11:16">
      <c r="K4926" s="14" t="str">
        <v/>
      </c>
      <c r="L4926" s="14" t="str">
        <v/>
      </c>
      <c r="O4926" s="14" t="str">
        <v/>
      </c>
      <c r="P4926" s="14" t="str">
        <f ca="1"/>
        <v>Low Cap</v>
      </c>
    </row>
    <row r="4927" spans="11:16">
      <c r="K4927" s="14" t="str">
        <v/>
      </c>
      <c r="L4927" s="14" t="str">
        <v/>
      </c>
      <c r="O4927" s="14" t="str">
        <v/>
      </c>
      <c r="P4927" s="14" t="str">
        <f ca="1"/>
        <v>Low Cap</v>
      </c>
    </row>
    <row r="4928" spans="11:16">
      <c r="K4928" s="14" t="str">
        <v/>
      </c>
      <c r="L4928" s="14" t="str">
        <v/>
      </c>
      <c r="O4928" s="14" t="str">
        <v/>
      </c>
      <c r="P4928" s="14" t="str">
        <f ca="1"/>
        <v>Low Cap</v>
      </c>
    </row>
    <row r="4929" spans="11:16">
      <c r="K4929" s="14" t="str">
        <v/>
      </c>
      <c r="L4929" s="14" t="str">
        <v/>
      </c>
      <c r="O4929" s="14" t="str">
        <v/>
      </c>
      <c r="P4929" s="14" t="str">
        <f ca="1"/>
        <v>Low Cap</v>
      </c>
    </row>
    <row r="4930" spans="11:16">
      <c r="K4930" s="14" t="str">
        <v/>
      </c>
      <c r="L4930" s="14" t="str">
        <v/>
      </c>
      <c r="O4930" s="14" t="str">
        <v/>
      </c>
      <c r="P4930" s="14" t="str">
        <f ca="1"/>
        <v>Low Cap</v>
      </c>
    </row>
    <row r="4931" spans="11:16">
      <c r="K4931" s="14" t="str">
        <v/>
      </c>
      <c r="L4931" s="14" t="str">
        <v/>
      </c>
      <c r="O4931" s="14" t="str">
        <v/>
      </c>
      <c r="P4931" s="14" t="str">
        <f ca="1"/>
        <v>Low Cap</v>
      </c>
    </row>
    <row r="4932" spans="11:16">
      <c r="K4932" s="14" t="str">
        <v/>
      </c>
      <c r="L4932" s="14" t="str">
        <v/>
      </c>
      <c r="O4932" s="14" t="str">
        <v/>
      </c>
      <c r="P4932" s="14" t="str">
        <f ca="1"/>
        <v>Low Cap</v>
      </c>
    </row>
    <row r="4933" spans="11:16">
      <c r="K4933" s="14" t="str">
        <v/>
      </c>
      <c r="L4933" s="14" t="str">
        <v/>
      </c>
      <c r="O4933" s="14" t="str">
        <v/>
      </c>
      <c r="P4933" s="14" t="str">
        <f ca="1"/>
        <v>Low Cap</v>
      </c>
    </row>
    <row r="4934" spans="11:16">
      <c r="K4934" s="14" t="str">
        <v/>
      </c>
      <c r="L4934" s="14" t="str">
        <v/>
      </c>
      <c r="O4934" s="14" t="str">
        <v/>
      </c>
      <c r="P4934" s="14" t="str">
        <f ca="1"/>
        <v>Low Cap</v>
      </c>
    </row>
    <row r="4935" spans="11:16">
      <c r="K4935" s="14" t="str">
        <v/>
      </c>
      <c r="L4935" s="14" t="str">
        <v/>
      </c>
      <c r="O4935" s="14" t="str">
        <v/>
      </c>
      <c r="P4935" s="14" t="str">
        <f ca="1"/>
        <v>Low Cap</v>
      </c>
    </row>
    <row r="4936" spans="11:16">
      <c r="K4936" s="14" t="str">
        <v/>
      </c>
      <c r="L4936" s="14" t="str">
        <v/>
      </c>
      <c r="O4936" s="14" t="str">
        <v/>
      </c>
      <c r="P4936" s="14" t="str">
        <f ca="1"/>
        <v>Low Cap</v>
      </c>
    </row>
    <row r="4937" spans="11:16">
      <c r="K4937" s="14" t="str">
        <v/>
      </c>
      <c r="L4937" s="14" t="str">
        <v/>
      </c>
      <c r="O4937" s="14" t="str">
        <v/>
      </c>
      <c r="P4937" s="14" t="str">
        <f ca="1"/>
        <v>Low Cap</v>
      </c>
    </row>
    <row r="4938" spans="11:16">
      <c r="K4938" s="14" t="str">
        <v/>
      </c>
      <c r="L4938" s="14" t="str">
        <v/>
      </c>
      <c r="O4938" s="14" t="str">
        <v/>
      </c>
      <c r="P4938" s="14" t="str">
        <f ca="1"/>
        <v>Low Cap</v>
      </c>
    </row>
    <row r="4939" spans="11:16">
      <c r="K4939" s="14" t="str">
        <v/>
      </c>
      <c r="L4939" s="14" t="str">
        <v/>
      </c>
      <c r="O4939" s="14" t="str">
        <v/>
      </c>
      <c r="P4939" s="14" t="str">
        <f ca="1"/>
        <v>Low Cap</v>
      </c>
    </row>
    <row r="4940" spans="11:16">
      <c r="K4940" s="14" t="str">
        <v/>
      </c>
      <c r="L4940" s="14" t="str">
        <v/>
      </c>
      <c r="O4940" s="14" t="str">
        <v/>
      </c>
      <c r="P4940" s="14" t="str">
        <f ca="1"/>
        <v>Low Cap</v>
      </c>
    </row>
    <row r="4941" spans="11:16">
      <c r="K4941" s="14" t="str">
        <v/>
      </c>
      <c r="L4941" s="14" t="str">
        <v/>
      </c>
      <c r="O4941" s="14" t="str">
        <v/>
      </c>
      <c r="P4941" s="14" t="str">
        <f ca="1"/>
        <v>Low Cap</v>
      </c>
    </row>
    <row r="4942" spans="11:16">
      <c r="K4942" s="14" t="str">
        <v/>
      </c>
      <c r="L4942" s="14" t="str">
        <v/>
      </c>
      <c r="O4942" s="14" t="str">
        <v/>
      </c>
      <c r="P4942" s="14" t="str">
        <f ca="1"/>
        <v>Low Cap</v>
      </c>
    </row>
    <row r="4943" spans="11:16">
      <c r="K4943" s="14" t="str">
        <v/>
      </c>
      <c r="L4943" s="14" t="str">
        <v/>
      </c>
      <c r="O4943" s="14" t="str">
        <v/>
      </c>
      <c r="P4943" s="14" t="str">
        <f ca="1"/>
        <v>Low Cap</v>
      </c>
    </row>
    <row r="4944" spans="11:16">
      <c r="K4944" s="14" t="str">
        <v/>
      </c>
      <c r="L4944" s="14" t="str">
        <v/>
      </c>
      <c r="O4944" s="14" t="str">
        <v/>
      </c>
      <c r="P4944" s="14" t="str">
        <f ca="1"/>
        <v>Low Cap</v>
      </c>
    </row>
    <row r="4945" spans="11:16">
      <c r="K4945" s="14" t="str">
        <v/>
      </c>
      <c r="L4945" s="14" t="str">
        <v/>
      </c>
      <c r="O4945" s="14" t="str">
        <v/>
      </c>
      <c r="P4945" s="14" t="str">
        <f ca="1"/>
        <v>Low Cap</v>
      </c>
    </row>
    <row r="4946" spans="11:16">
      <c r="K4946" s="14" t="str">
        <v/>
      </c>
      <c r="L4946" s="14" t="str">
        <v/>
      </c>
      <c r="O4946" s="14" t="str">
        <v/>
      </c>
      <c r="P4946" s="14" t="str">
        <f ca="1"/>
        <v>Low Cap</v>
      </c>
    </row>
    <row r="4947" spans="11:16">
      <c r="K4947" s="14" t="str">
        <v/>
      </c>
      <c r="L4947" s="14" t="str">
        <v/>
      </c>
      <c r="O4947" s="14" t="str">
        <v/>
      </c>
      <c r="P4947" s="14" t="str">
        <f ca="1"/>
        <v>Low Cap</v>
      </c>
    </row>
    <row r="4948" spans="11:16">
      <c r="K4948" s="14" t="str">
        <v/>
      </c>
      <c r="L4948" s="14" t="str">
        <v/>
      </c>
      <c r="O4948" s="14" t="str">
        <v/>
      </c>
      <c r="P4948" s="14" t="str">
        <f ca="1"/>
        <v>Low Cap</v>
      </c>
    </row>
    <row r="4949" spans="11:16">
      <c r="K4949" s="14" t="str">
        <v/>
      </c>
      <c r="L4949" s="14" t="str">
        <v/>
      </c>
      <c r="O4949" s="14" t="str">
        <v/>
      </c>
      <c r="P4949" s="14" t="str">
        <f ca="1"/>
        <v>Low Cap</v>
      </c>
    </row>
    <row r="4950" spans="11:16">
      <c r="K4950" s="14" t="str">
        <v/>
      </c>
      <c r="L4950" s="14" t="str">
        <v/>
      </c>
      <c r="O4950" s="14" t="str">
        <v/>
      </c>
      <c r="P4950" s="14" t="str">
        <f ca="1"/>
        <v>Low Cap</v>
      </c>
    </row>
    <row r="4951" spans="11:16">
      <c r="K4951" s="14" t="str">
        <v/>
      </c>
      <c r="L4951" s="14" t="str">
        <v/>
      </c>
      <c r="O4951" s="14" t="str">
        <v/>
      </c>
      <c r="P4951" s="14" t="str">
        <f ca="1"/>
        <v>Low Cap</v>
      </c>
    </row>
    <row r="4952" spans="11:16">
      <c r="K4952" s="14" t="str">
        <v/>
      </c>
      <c r="L4952" s="14" t="str">
        <v/>
      </c>
      <c r="O4952" s="14" t="str">
        <v/>
      </c>
      <c r="P4952" s="14" t="str">
        <f ca="1"/>
        <v>Low Cap</v>
      </c>
    </row>
    <row r="4953" spans="11:16">
      <c r="K4953" s="14" t="str">
        <v/>
      </c>
      <c r="L4953" s="14" t="str">
        <v/>
      </c>
      <c r="O4953" s="14" t="str">
        <v/>
      </c>
      <c r="P4953" s="14" t="str">
        <f ca="1"/>
        <v>Low Cap</v>
      </c>
    </row>
    <row r="4954" spans="11:16">
      <c r="K4954" s="14" t="str">
        <v/>
      </c>
      <c r="L4954" s="14" t="str">
        <v/>
      </c>
      <c r="O4954" s="14" t="str">
        <v/>
      </c>
      <c r="P4954" s="14" t="str">
        <f ca="1"/>
        <v>Low Cap</v>
      </c>
    </row>
    <row r="4955" spans="11:16">
      <c r="K4955" s="14" t="str">
        <v/>
      </c>
      <c r="L4955" s="14" t="str">
        <v/>
      </c>
      <c r="O4955" s="14" t="str">
        <v/>
      </c>
      <c r="P4955" s="14" t="str">
        <f ca="1"/>
        <v>Low Cap</v>
      </c>
    </row>
    <row r="4956" spans="11:16">
      <c r="K4956" s="14" t="str">
        <v/>
      </c>
      <c r="L4956" s="14" t="str">
        <v/>
      </c>
      <c r="O4956" s="14" t="str">
        <v/>
      </c>
      <c r="P4956" s="14" t="str">
        <f ca="1"/>
        <v>Low Cap</v>
      </c>
    </row>
    <row r="4957" spans="11:16">
      <c r="K4957" s="14" t="str">
        <v/>
      </c>
      <c r="L4957" s="14" t="str">
        <v/>
      </c>
      <c r="O4957" s="14" t="str">
        <v/>
      </c>
      <c r="P4957" s="14" t="str">
        <f ca="1"/>
        <v>Low Cap</v>
      </c>
    </row>
    <row r="4958" spans="11:16">
      <c r="K4958" s="14" t="str">
        <v/>
      </c>
      <c r="L4958" s="14" t="str">
        <v/>
      </c>
      <c r="O4958" s="14" t="str">
        <v/>
      </c>
      <c r="P4958" s="14" t="str">
        <f ca="1"/>
        <v>Low Cap</v>
      </c>
    </row>
    <row r="4959" spans="11:16">
      <c r="K4959" s="14" t="str">
        <v/>
      </c>
      <c r="L4959" s="14" t="str">
        <v/>
      </c>
      <c r="O4959" s="14" t="str">
        <v/>
      </c>
      <c r="P4959" s="14" t="str">
        <f ca="1"/>
        <v>Low Cap</v>
      </c>
    </row>
    <row r="4960" spans="11:16">
      <c r="K4960" s="14" t="str">
        <v/>
      </c>
      <c r="L4960" s="14" t="str">
        <v/>
      </c>
      <c r="O4960" s="14" t="str">
        <v/>
      </c>
      <c r="P4960" s="14" t="str">
        <f ca="1"/>
        <v>Low Cap</v>
      </c>
    </row>
    <row r="4961" spans="11:16">
      <c r="K4961" s="14" t="str">
        <v/>
      </c>
      <c r="L4961" s="14" t="str">
        <v/>
      </c>
      <c r="O4961" s="14" t="str">
        <v/>
      </c>
      <c r="P4961" s="14" t="str">
        <f ca="1"/>
        <v>Low Cap</v>
      </c>
    </row>
    <row r="4962" spans="11:16">
      <c r="K4962" s="14" t="str">
        <v/>
      </c>
      <c r="L4962" s="14" t="str">
        <v/>
      </c>
      <c r="O4962" s="14" t="str">
        <v/>
      </c>
      <c r="P4962" s="14" t="str">
        <f ca="1"/>
        <v>Low Cap</v>
      </c>
    </row>
    <row r="4963" spans="11:16">
      <c r="K4963" s="14" t="str">
        <v/>
      </c>
      <c r="L4963" s="14" t="str">
        <v/>
      </c>
      <c r="O4963" s="14" t="str">
        <v/>
      </c>
      <c r="P4963" s="14" t="str">
        <f ca="1"/>
        <v>Low Cap</v>
      </c>
    </row>
    <row r="4964" spans="11:16">
      <c r="K4964" s="14" t="str">
        <v/>
      </c>
      <c r="L4964" s="14" t="str">
        <v/>
      </c>
      <c r="O4964" s="14" t="str">
        <v/>
      </c>
      <c r="P4964" s="14" t="str">
        <f ca="1"/>
        <v>Low Cap</v>
      </c>
    </row>
    <row r="4965" spans="11:16">
      <c r="K4965" s="14" t="str">
        <v/>
      </c>
      <c r="L4965" s="14" t="str">
        <v/>
      </c>
      <c r="O4965" s="14" t="str">
        <v/>
      </c>
      <c r="P4965" s="14" t="str">
        <f ca="1"/>
        <v>Low Cap</v>
      </c>
    </row>
    <row r="4966" spans="11:16">
      <c r="K4966" s="14" t="str">
        <v/>
      </c>
      <c r="L4966" s="14" t="str">
        <v/>
      </c>
      <c r="O4966" s="14" t="str">
        <v/>
      </c>
      <c r="P4966" s="14" t="str">
        <f ca="1"/>
        <v>Low Cap</v>
      </c>
    </row>
    <row r="4967" spans="11:16">
      <c r="K4967" s="14" t="str">
        <v/>
      </c>
      <c r="L4967" s="14" t="str">
        <v/>
      </c>
      <c r="O4967" s="14" t="str">
        <v/>
      </c>
      <c r="P4967" s="14" t="str">
        <f ca="1"/>
        <v>Low Cap</v>
      </c>
    </row>
    <row r="4968" spans="11:16">
      <c r="K4968" s="14" t="str">
        <v/>
      </c>
      <c r="L4968" s="14" t="str">
        <v/>
      </c>
      <c r="O4968" s="14" t="str">
        <v/>
      </c>
      <c r="P4968" s="14" t="str">
        <f ca="1"/>
        <v>Low Cap</v>
      </c>
    </row>
    <row r="4969" spans="11:16">
      <c r="K4969" s="14" t="str">
        <v/>
      </c>
      <c r="L4969" s="14" t="str">
        <v/>
      </c>
      <c r="O4969" s="14" t="str">
        <v/>
      </c>
      <c r="P4969" s="14" t="str">
        <f ca="1"/>
        <v>Low Cap</v>
      </c>
    </row>
    <row r="4970" spans="11:16">
      <c r="K4970" s="14" t="str">
        <v/>
      </c>
      <c r="L4970" s="14" t="str">
        <v/>
      </c>
      <c r="O4970" s="14" t="str">
        <v/>
      </c>
      <c r="P4970" s="14" t="str">
        <f ca="1"/>
        <v>Low Cap</v>
      </c>
    </row>
    <row r="4971" spans="11:16">
      <c r="K4971" s="14" t="str">
        <v/>
      </c>
      <c r="L4971" s="14" t="str">
        <v/>
      </c>
      <c r="O4971" s="14" t="str">
        <v/>
      </c>
      <c r="P4971" s="14" t="str">
        <f ca="1"/>
        <v>Low Cap</v>
      </c>
    </row>
    <row r="4972" spans="11:16">
      <c r="K4972" s="14" t="str">
        <v/>
      </c>
      <c r="L4972" s="14" t="str">
        <v/>
      </c>
      <c r="O4972" s="14" t="str">
        <v/>
      </c>
      <c r="P4972" s="14" t="str">
        <f ca="1"/>
        <v>Low Cap</v>
      </c>
    </row>
    <row r="4973" spans="11:16">
      <c r="K4973" s="14" t="str">
        <v/>
      </c>
      <c r="L4973" s="14" t="str">
        <v/>
      </c>
      <c r="O4973" s="14" t="str">
        <v/>
      </c>
      <c r="P4973" s="14" t="str">
        <f ca="1"/>
        <v>Low Cap</v>
      </c>
    </row>
    <row r="4974" spans="11:16">
      <c r="K4974" s="14" t="str">
        <v/>
      </c>
      <c r="L4974" s="14" t="str">
        <v/>
      </c>
      <c r="O4974" s="14" t="str">
        <v/>
      </c>
      <c r="P4974" s="14" t="str">
        <f ca="1"/>
        <v>Low Cap</v>
      </c>
    </row>
    <row r="4975" spans="11:16">
      <c r="K4975" s="14" t="str">
        <v/>
      </c>
      <c r="L4975" s="14" t="str">
        <v/>
      </c>
      <c r="O4975" s="14" t="str">
        <v/>
      </c>
      <c r="P4975" s="14" t="str">
        <f ca="1"/>
        <v>Low Cap</v>
      </c>
    </row>
    <row r="4976" spans="11:16">
      <c r="K4976" s="14" t="str">
        <v/>
      </c>
      <c r="L4976" s="14" t="str">
        <v/>
      </c>
      <c r="O4976" s="14" t="str">
        <v/>
      </c>
      <c r="P4976" s="14" t="str">
        <f ca="1"/>
        <v>Low Cap</v>
      </c>
    </row>
    <row r="4977" spans="11:16">
      <c r="K4977" s="14" t="str">
        <v/>
      </c>
      <c r="L4977" s="14" t="str">
        <v/>
      </c>
      <c r="O4977" s="14" t="str">
        <v/>
      </c>
      <c r="P4977" s="14" t="str">
        <f ca="1"/>
        <v>Low Cap</v>
      </c>
    </row>
    <row r="4978" spans="11:16">
      <c r="K4978" s="14" t="str">
        <v/>
      </c>
      <c r="L4978" s="14" t="str">
        <v/>
      </c>
      <c r="O4978" s="14" t="str">
        <v/>
      </c>
      <c r="P4978" s="14" t="str">
        <f ca="1"/>
        <v>Low Cap</v>
      </c>
    </row>
    <row r="4979" spans="11:16">
      <c r="K4979" s="14" t="str">
        <v/>
      </c>
      <c r="L4979" s="14" t="str">
        <v/>
      </c>
      <c r="O4979" s="14" t="str">
        <v/>
      </c>
      <c r="P4979" s="14" t="str">
        <f ca="1"/>
        <v>Low Cap</v>
      </c>
    </row>
    <row r="4980" spans="11:16">
      <c r="K4980" s="14" t="str">
        <v/>
      </c>
      <c r="L4980" s="14" t="str">
        <v/>
      </c>
      <c r="O4980" s="14" t="str">
        <v/>
      </c>
      <c r="P4980" s="14" t="str">
        <f ca="1"/>
        <v>Low Cap</v>
      </c>
    </row>
    <row r="4981" spans="11:16">
      <c r="K4981" s="14" t="str">
        <v/>
      </c>
      <c r="L4981" s="14" t="str">
        <v/>
      </c>
      <c r="O4981" s="14" t="str">
        <v/>
      </c>
      <c r="P4981" s="14" t="str">
        <f ca="1"/>
        <v>Low Cap</v>
      </c>
    </row>
    <row r="4982" spans="11:16">
      <c r="K4982" s="14" t="str">
        <v/>
      </c>
      <c r="L4982" s="14" t="str">
        <v/>
      </c>
      <c r="O4982" s="14" t="str">
        <v/>
      </c>
      <c r="P4982" s="14" t="str">
        <f ca="1"/>
        <v>Low Cap</v>
      </c>
    </row>
    <row r="4983" spans="11:16">
      <c r="K4983" s="14" t="str">
        <v/>
      </c>
      <c r="L4983" s="14" t="str">
        <v/>
      </c>
      <c r="O4983" s="14" t="str">
        <v/>
      </c>
      <c r="P4983" s="14" t="str">
        <f ca="1"/>
        <v>Low Cap</v>
      </c>
    </row>
    <row r="4984" spans="11:16">
      <c r="K4984" s="14" t="str">
        <v/>
      </c>
      <c r="L4984" s="14" t="str">
        <v/>
      </c>
      <c r="O4984" s="14" t="str">
        <v/>
      </c>
      <c r="P4984" s="14" t="str">
        <f ca="1"/>
        <v>Low Cap</v>
      </c>
    </row>
    <row r="4985" spans="11:16">
      <c r="K4985" s="14" t="str">
        <v/>
      </c>
      <c r="L4985" s="14" t="str">
        <v/>
      </c>
      <c r="O4985" s="14" t="str">
        <v/>
      </c>
      <c r="P4985" s="14" t="str">
        <f ca="1"/>
        <v>Low Cap</v>
      </c>
    </row>
    <row r="4986" spans="11:16">
      <c r="K4986" s="14" t="str">
        <v/>
      </c>
      <c r="L4986" s="14" t="str">
        <v/>
      </c>
      <c r="O4986" s="14" t="str">
        <v/>
      </c>
      <c r="P4986" s="14" t="str">
        <f ca="1"/>
        <v>Low Cap</v>
      </c>
    </row>
    <row r="4987" spans="11:16">
      <c r="K4987" s="14" t="str">
        <v/>
      </c>
      <c r="L4987" s="14" t="str">
        <v/>
      </c>
      <c r="O4987" s="14" t="str">
        <v/>
      </c>
      <c r="P4987" s="14" t="str">
        <f ca="1"/>
        <v>Low Cap</v>
      </c>
    </row>
    <row r="4988" spans="11:16">
      <c r="K4988" s="14" t="str">
        <v/>
      </c>
      <c r="L4988" s="14" t="str">
        <v/>
      </c>
      <c r="O4988" s="14" t="str">
        <v/>
      </c>
      <c r="P4988" s="14" t="str">
        <f ca="1"/>
        <v>Low Cap</v>
      </c>
    </row>
    <row r="4989" spans="11:16">
      <c r="K4989" s="14" t="str">
        <v/>
      </c>
      <c r="L4989" s="14" t="str">
        <v/>
      </c>
      <c r="O4989" s="14" t="str">
        <v/>
      </c>
      <c r="P4989" s="14" t="str">
        <f ca="1"/>
        <v>Low Cap</v>
      </c>
    </row>
    <row r="4990" spans="11:16">
      <c r="K4990" s="14" t="str">
        <v/>
      </c>
      <c r="L4990" s="14" t="str">
        <v/>
      </c>
      <c r="O4990" s="14" t="str">
        <v/>
      </c>
      <c r="P4990" s="14" t="str">
        <f ca="1"/>
        <v>Low Cap</v>
      </c>
    </row>
    <row r="4991" spans="11:16">
      <c r="K4991" s="14" t="str">
        <v/>
      </c>
      <c r="L4991" s="14" t="str">
        <v/>
      </c>
      <c r="O4991" s="14" t="str">
        <v/>
      </c>
      <c r="P4991" s="14" t="str">
        <f ca="1"/>
        <v>Low Cap</v>
      </c>
    </row>
    <row r="4992" spans="11:16">
      <c r="K4992" s="14" t="str">
        <v/>
      </c>
      <c r="L4992" s="14" t="str">
        <v/>
      </c>
      <c r="O4992" s="14" t="str">
        <v/>
      </c>
      <c r="P4992" s="14" t="str">
        <f ca="1"/>
        <v>Low Cap</v>
      </c>
    </row>
    <row r="4993" spans="11:16">
      <c r="K4993" s="14" t="str">
        <v/>
      </c>
      <c r="L4993" s="14" t="str">
        <v/>
      </c>
      <c r="O4993" s="14" t="str">
        <v/>
      </c>
      <c r="P4993" s="14" t="str">
        <f ca="1"/>
        <v>Low Cap</v>
      </c>
    </row>
    <row r="4994" spans="11:16">
      <c r="K4994" s="14" t="str">
        <v/>
      </c>
      <c r="L4994" s="14" t="str">
        <v/>
      </c>
      <c r="O4994" s="14" t="str">
        <v/>
      </c>
      <c r="P4994" s="14" t="str">
        <f ca="1"/>
        <v>Low Cap</v>
      </c>
    </row>
    <row r="4995" spans="11:16">
      <c r="K4995" s="14" t="str">
        <v/>
      </c>
      <c r="L4995" s="14" t="str">
        <v/>
      </c>
      <c r="O4995" s="14" t="str">
        <v/>
      </c>
      <c r="P4995" s="14" t="str">
        <f ca="1"/>
        <v>Low Cap</v>
      </c>
    </row>
    <row r="4996" spans="11:16">
      <c r="K4996" s="14" t="str">
        <v/>
      </c>
      <c r="L4996" s="14" t="str">
        <v/>
      </c>
      <c r="O4996" s="14" t="str">
        <v/>
      </c>
      <c r="P4996" s="14" t="str">
        <f ca="1"/>
        <v>Low Cap</v>
      </c>
    </row>
    <row r="4997" spans="11:16">
      <c r="K4997" s="14" t="str">
        <v/>
      </c>
      <c r="L4997" s="14" t="str">
        <v/>
      </c>
      <c r="O4997" s="14" t="str">
        <v/>
      </c>
      <c r="P4997" s="14" t="str">
        <f ca="1"/>
        <v>Low Cap</v>
      </c>
    </row>
    <row r="4998" spans="11:16">
      <c r="K4998" s="14" t="str">
        <v/>
      </c>
      <c r="L4998" s="14" t="str">
        <v/>
      </c>
      <c r="O4998" s="14" t="str">
        <v/>
      </c>
      <c r="P4998" s="14" t="str">
        <f ca="1"/>
        <v>Low Cap</v>
      </c>
    </row>
    <row r="4999" spans="11:16">
      <c r="K4999" s="14" t="str">
        <v/>
      </c>
      <c r="L4999" s="14" t="str">
        <v/>
      </c>
      <c r="O4999" s="14" t="str">
        <v/>
      </c>
      <c r="P4999" s="14" t="str">
        <f ca="1"/>
        <v>Low Cap</v>
      </c>
    </row>
    <row r="5000" spans="11:16">
      <c r="K5000" s="14" t="str">
        <v/>
      </c>
      <c r="L5000" s="14" t="str">
        <v/>
      </c>
      <c r="O5000" s="14" t="str">
        <v/>
      </c>
      <c r="P5000" s="14" t="str">
        <f ca="1"/>
        <v>Low Cap</v>
      </c>
    </row>
    <row r="5001" spans="11:16">
      <c r="K5001" s="14" t="str">
        <v/>
      </c>
      <c r="L5001" s="14" t="str">
        <v/>
      </c>
      <c r="O5001" s="14" t="str">
        <v/>
      </c>
      <c r="P5001" s="14" t="str">
        <f ca="1"/>
        <v>Low Cap</v>
      </c>
    </row>
    <row r="5002" spans="11:16">
      <c r="K5002" s="14" t="str">
        <v/>
      </c>
      <c r="L5002" s="14" t="str">
        <v/>
      </c>
      <c r="O5002" s="14" t="str">
        <v/>
      </c>
      <c r="P5002" s="14" t="str">
        <f ca="1"/>
        <v>Low Cap</v>
      </c>
    </row>
    <row r="5003" spans="11:16">
      <c r="K5003" s="14" t="str">
        <v/>
      </c>
      <c r="L5003" s="14" t="str">
        <v/>
      </c>
      <c r="O5003" s="14" t="str">
        <v/>
      </c>
      <c r="P5003" s="14" t="str">
        <f ca="1"/>
        <v>Low Cap</v>
      </c>
    </row>
    <row r="5004" spans="11:16">
      <c r="K5004" s="14" t="str">
        <v/>
      </c>
      <c r="L5004" s="14" t="str">
        <v/>
      </c>
      <c r="O5004" s="14" t="str">
        <v/>
      </c>
      <c r="P5004" s="14" t="str">
        <f ca="1"/>
        <v>Low Cap</v>
      </c>
    </row>
    <row r="5005" spans="11:16">
      <c r="K5005" s="14" t="str">
        <v/>
      </c>
      <c r="L5005" s="14" t="str">
        <v/>
      </c>
      <c r="O5005" s="14" t="str">
        <v/>
      </c>
      <c r="P5005" s="14" t="str">
        <f ca="1"/>
        <v>Low Cap</v>
      </c>
    </row>
    <row r="5006" spans="11:16">
      <c r="K5006" s="14" t="str">
        <v/>
      </c>
      <c r="L5006" s="14" t="str">
        <v/>
      </c>
      <c r="O5006" s="14" t="str">
        <v/>
      </c>
      <c r="P5006" s="14" t="str">
        <f ca="1"/>
        <v>Low Cap</v>
      </c>
    </row>
    <row r="5007" spans="11:16">
      <c r="K5007" s="14" t="str">
        <v/>
      </c>
      <c r="L5007" s="14" t="str">
        <v/>
      </c>
      <c r="O5007" s="14" t="str">
        <v/>
      </c>
      <c r="P5007" s="14" t="str">
        <f ca="1"/>
        <v>Low Cap</v>
      </c>
    </row>
    <row r="5008" spans="11:16">
      <c r="K5008" s="14" t="str">
        <v/>
      </c>
      <c r="L5008" s="14" t="str">
        <v/>
      </c>
      <c r="O5008" s="14" t="str">
        <v/>
      </c>
      <c r="P5008" s="14" t="str">
        <f ca="1"/>
        <v>Low Cap</v>
      </c>
    </row>
    <row r="5009" spans="11:16">
      <c r="K5009" s="14" t="str">
        <v/>
      </c>
      <c r="L5009" s="14" t="str">
        <v/>
      </c>
      <c r="O5009" s="14" t="str">
        <v/>
      </c>
      <c r="P5009" s="14" t="str">
        <f ca="1"/>
        <v>Low Cap</v>
      </c>
    </row>
    <row r="5010" spans="11:16">
      <c r="K5010" s="14" t="str">
        <v/>
      </c>
      <c r="L5010" s="14" t="str">
        <v/>
      </c>
      <c r="O5010" s="14" t="str">
        <v/>
      </c>
      <c r="P5010" s="14" t="str">
        <f ca="1"/>
        <v>Low Cap</v>
      </c>
    </row>
    <row r="5011" spans="11:16">
      <c r="K5011" s="14" t="str">
        <v/>
      </c>
      <c r="L5011" s="14" t="str">
        <v/>
      </c>
      <c r="O5011" s="14" t="str">
        <v/>
      </c>
      <c r="P5011" s="14" t="str">
        <f ca="1"/>
        <v>Low Cap</v>
      </c>
    </row>
    <row r="5012" spans="11:16">
      <c r="K5012" s="14" t="str">
        <v/>
      </c>
      <c r="L5012" s="14" t="str">
        <v/>
      </c>
      <c r="O5012" s="14" t="str">
        <v/>
      </c>
      <c r="P5012" s="14" t="str">
        <f ca="1"/>
        <v>Low Cap</v>
      </c>
    </row>
    <row r="5013" spans="11:16">
      <c r="K5013" s="14" t="str">
        <v/>
      </c>
      <c r="L5013" s="14" t="str">
        <v/>
      </c>
      <c r="O5013" s="14" t="str">
        <v/>
      </c>
      <c r="P5013" s="14" t="str">
        <f ca="1"/>
        <v>Low Cap</v>
      </c>
    </row>
    <row r="5014" spans="11:16">
      <c r="K5014" s="14" t="str">
        <v/>
      </c>
      <c r="L5014" s="14" t="str">
        <v/>
      </c>
      <c r="O5014" s="14" t="str">
        <v/>
      </c>
      <c r="P5014" s="14" t="str">
        <f ca="1"/>
        <v>Low Cap</v>
      </c>
    </row>
    <row r="5015" spans="11:16">
      <c r="K5015" s="14" t="str">
        <v/>
      </c>
      <c r="L5015" s="14" t="str">
        <v/>
      </c>
      <c r="O5015" s="14" t="str">
        <v/>
      </c>
      <c r="P5015" s="14" t="str">
        <f ca="1"/>
        <v>Low Cap</v>
      </c>
    </row>
    <row r="5016" spans="11:16">
      <c r="K5016" s="14" t="str">
        <v/>
      </c>
      <c r="L5016" s="14" t="str">
        <v/>
      </c>
      <c r="O5016" s="14" t="str">
        <v/>
      </c>
      <c r="P5016" s="14" t="str">
        <f ca="1"/>
        <v>Low Cap</v>
      </c>
    </row>
    <row r="5017" spans="11:16">
      <c r="K5017" s="14" t="str">
        <v/>
      </c>
      <c r="L5017" s="14" t="str">
        <v/>
      </c>
      <c r="O5017" s="14" t="str">
        <v/>
      </c>
      <c r="P5017" s="14" t="str">
        <f ca="1"/>
        <v>Low Cap</v>
      </c>
    </row>
    <row r="5018" spans="11:16">
      <c r="K5018" s="14" t="str">
        <v/>
      </c>
      <c r="L5018" s="14" t="str">
        <v/>
      </c>
      <c r="O5018" s="14" t="str">
        <v/>
      </c>
      <c r="P5018" s="14" t="str">
        <f ca="1"/>
        <v>Low Cap</v>
      </c>
    </row>
    <row r="5019" spans="11:16">
      <c r="K5019" s="14" t="str">
        <v/>
      </c>
      <c r="L5019" s="14" t="str">
        <v/>
      </c>
      <c r="O5019" s="14" t="str">
        <v/>
      </c>
      <c r="P5019" s="14" t="str">
        <f ca="1"/>
        <v>Low Cap</v>
      </c>
    </row>
    <row r="5020" spans="11:16">
      <c r="K5020" s="14" t="str">
        <v/>
      </c>
      <c r="L5020" s="14" t="str">
        <v/>
      </c>
      <c r="O5020" s="14" t="str">
        <v/>
      </c>
      <c r="P5020" s="14" t="str">
        <f ca="1"/>
        <v>Low Cap</v>
      </c>
    </row>
    <row r="5021" spans="11:16">
      <c r="K5021" s="14" t="str">
        <v/>
      </c>
      <c r="L5021" s="14" t="str">
        <v/>
      </c>
      <c r="O5021" s="14" t="str">
        <v/>
      </c>
      <c r="P5021" s="14" t="str">
        <f ca="1"/>
        <v>Low Cap</v>
      </c>
    </row>
    <row r="5022" spans="11:16">
      <c r="K5022" s="14" t="str">
        <v/>
      </c>
      <c r="L5022" s="14" t="str">
        <v/>
      </c>
      <c r="O5022" s="14" t="str">
        <v/>
      </c>
      <c r="P5022" s="14" t="str">
        <f ca="1"/>
        <v>Low Cap</v>
      </c>
    </row>
    <row r="5023" spans="11:16">
      <c r="K5023" s="14" t="str">
        <v/>
      </c>
      <c r="L5023" s="14" t="str">
        <v/>
      </c>
      <c r="O5023" s="14" t="str">
        <v/>
      </c>
      <c r="P5023" s="14" t="str">
        <f ca="1"/>
        <v>Low Cap</v>
      </c>
    </row>
    <row r="5024" spans="11:16">
      <c r="K5024" s="14" t="str">
        <v/>
      </c>
      <c r="L5024" s="14" t="str">
        <v/>
      </c>
      <c r="O5024" s="14" t="str">
        <v/>
      </c>
      <c r="P5024" s="14" t="str">
        <f ca="1"/>
        <v>Low Cap</v>
      </c>
    </row>
    <row r="5025" spans="11:16">
      <c r="K5025" s="14" t="str">
        <v/>
      </c>
      <c r="L5025" s="14" t="str">
        <v/>
      </c>
      <c r="O5025" s="14" t="str">
        <v/>
      </c>
      <c r="P5025" s="14" t="str">
        <f ca="1"/>
        <v>Low Cap</v>
      </c>
    </row>
    <row r="5026" spans="11:16">
      <c r="K5026" s="14" t="str">
        <v/>
      </c>
      <c r="L5026" s="14" t="str">
        <v/>
      </c>
      <c r="O5026" s="14" t="str">
        <v/>
      </c>
      <c r="P5026" s="14" t="str">
        <f ca="1"/>
        <v>Low Cap</v>
      </c>
    </row>
    <row r="5027" spans="11:16">
      <c r="K5027" s="14" t="str">
        <v/>
      </c>
      <c r="L5027" s="14" t="str">
        <v/>
      </c>
      <c r="O5027" s="14" t="str">
        <v/>
      </c>
      <c r="P5027" s="14" t="str">
        <f ca="1"/>
        <v>Low Cap</v>
      </c>
    </row>
    <row r="5028" spans="11:16">
      <c r="K5028" s="14" t="str">
        <v/>
      </c>
      <c r="L5028" s="14" t="str">
        <v/>
      </c>
      <c r="O5028" s="14" t="str">
        <v/>
      </c>
      <c r="P5028" s="14" t="str">
        <f ca="1"/>
        <v>Low Cap</v>
      </c>
    </row>
    <row r="5029" spans="11:16">
      <c r="K5029" s="14" t="str">
        <v/>
      </c>
      <c r="L5029" s="14" t="str">
        <v/>
      </c>
      <c r="O5029" s="14" t="str">
        <v/>
      </c>
      <c r="P5029" s="14" t="str">
        <f ca="1"/>
        <v>Low Cap</v>
      </c>
    </row>
    <row r="5030" spans="11:16">
      <c r="K5030" s="14" t="str">
        <v/>
      </c>
      <c r="L5030" s="14" t="str">
        <v/>
      </c>
      <c r="O5030" s="14" t="str">
        <v/>
      </c>
      <c r="P5030" s="14" t="str">
        <f ca="1"/>
        <v>Low Cap</v>
      </c>
    </row>
    <row r="5031" spans="11:16">
      <c r="K5031" s="14" t="str">
        <v/>
      </c>
      <c r="L5031" s="14" t="str">
        <v/>
      </c>
      <c r="O5031" s="14" t="str">
        <v/>
      </c>
      <c r="P5031" s="14" t="str">
        <f ca="1"/>
        <v>Low Cap</v>
      </c>
    </row>
    <row r="5032" spans="11:16">
      <c r="K5032" s="14" t="str">
        <v/>
      </c>
      <c r="L5032" s="14" t="str">
        <v/>
      </c>
      <c r="O5032" s="14" t="str">
        <v/>
      </c>
      <c r="P5032" s="14" t="str">
        <f ca="1"/>
        <v>Low Cap</v>
      </c>
    </row>
    <row r="5033" spans="11:16">
      <c r="K5033" s="14" t="str">
        <v/>
      </c>
      <c r="L5033" s="14" t="str">
        <v/>
      </c>
      <c r="O5033" s="14" t="str">
        <v/>
      </c>
      <c r="P5033" s="14" t="str">
        <f ca="1"/>
        <v>Low Cap</v>
      </c>
    </row>
    <row r="5034" spans="11:16">
      <c r="K5034" s="14" t="str">
        <v/>
      </c>
      <c r="L5034" s="14" t="str">
        <v/>
      </c>
      <c r="O5034" s="14" t="str">
        <v/>
      </c>
      <c r="P5034" s="14" t="str">
        <f ca="1"/>
        <v>Low Cap</v>
      </c>
    </row>
    <row r="5035" spans="11:16">
      <c r="K5035" s="14" t="str">
        <v/>
      </c>
      <c r="L5035" s="14" t="str">
        <v/>
      </c>
      <c r="O5035" s="14" t="str">
        <v/>
      </c>
      <c r="P5035" s="14" t="str">
        <f ca="1"/>
        <v>Low Cap</v>
      </c>
    </row>
    <row r="5036" spans="11:16">
      <c r="K5036" s="14" t="str">
        <v/>
      </c>
      <c r="L5036" s="14" t="str">
        <v/>
      </c>
      <c r="O5036" s="14" t="str">
        <v/>
      </c>
      <c r="P5036" s="14" t="str">
        <f ca="1"/>
        <v>Low Cap</v>
      </c>
    </row>
    <row r="5037" spans="11:16">
      <c r="K5037" s="14" t="str">
        <v/>
      </c>
      <c r="L5037" s="14" t="str">
        <v/>
      </c>
      <c r="O5037" s="14" t="str">
        <v/>
      </c>
      <c r="P5037" s="14" t="str">
        <f ca="1"/>
        <v>Low Cap</v>
      </c>
    </row>
    <row r="5038" spans="11:16">
      <c r="K5038" s="14" t="str">
        <v/>
      </c>
      <c r="L5038" s="14" t="str">
        <v/>
      </c>
      <c r="O5038" s="14" t="str">
        <v/>
      </c>
      <c r="P5038" s="14" t="str">
        <f ca="1"/>
        <v>Low Cap</v>
      </c>
    </row>
    <row r="5039" spans="11:16">
      <c r="K5039" s="14" t="str">
        <v/>
      </c>
      <c r="L5039" s="14" t="str">
        <v/>
      </c>
      <c r="O5039" s="14" t="str">
        <v/>
      </c>
      <c r="P5039" s="14" t="str">
        <f ca="1"/>
        <v>Low Cap</v>
      </c>
    </row>
    <row r="5040" spans="11:16">
      <c r="K5040" s="14" t="str">
        <v/>
      </c>
      <c r="L5040" s="14" t="str">
        <v/>
      </c>
      <c r="O5040" s="14" t="str">
        <v/>
      </c>
      <c r="P5040" s="14" t="str">
        <f ca="1"/>
        <v>Low Cap</v>
      </c>
    </row>
    <row r="5041" spans="11:16">
      <c r="K5041" s="14" t="str">
        <v/>
      </c>
      <c r="L5041" s="14" t="str">
        <v/>
      </c>
      <c r="O5041" s="14" t="str">
        <v/>
      </c>
      <c r="P5041" s="14" t="str">
        <f ca="1"/>
        <v>Low Cap</v>
      </c>
    </row>
    <row r="5042" spans="11:16">
      <c r="K5042" s="14" t="str">
        <v/>
      </c>
      <c r="L5042" s="14" t="str">
        <v/>
      </c>
      <c r="O5042" s="14" t="str">
        <v/>
      </c>
      <c r="P5042" s="14" t="str">
        <f ca="1"/>
        <v>Low Cap</v>
      </c>
    </row>
    <row r="5043" spans="11:16">
      <c r="K5043" s="14" t="str">
        <v/>
      </c>
      <c r="L5043" s="14" t="str">
        <v/>
      </c>
      <c r="O5043" s="14" t="str">
        <v/>
      </c>
      <c r="P5043" s="14" t="str">
        <f ca="1"/>
        <v>Low Cap</v>
      </c>
    </row>
    <row r="5044" spans="11:16">
      <c r="K5044" s="14" t="str">
        <v/>
      </c>
      <c r="L5044" s="14" t="str">
        <v/>
      </c>
      <c r="O5044" s="14" t="str">
        <v/>
      </c>
      <c r="P5044" s="14" t="str">
        <f ca="1"/>
        <v>Low Cap</v>
      </c>
    </row>
    <row r="5045" spans="11:16">
      <c r="K5045" s="14" t="str">
        <v/>
      </c>
      <c r="L5045" s="14" t="str">
        <v/>
      </c>
      <c r="O5045" s="14" t="str">
        <v/>
      </c>
      <c r="P5045" s="14" t="str">
        <f ca="1"/>
        <v>Low Cap</v>
      </c>
    </row>
    <row r="5046" spans="11:16">
      <c r="K5046" s="14" t="str">
        <v/>
      </c>
      <c r="L5046" s="14" t="str">
        <v/>
      </c>
      <c r="O5046" s="14" t="str">
        <v/>
      </c>
      <c r="P5046" s="14" t="str">
        <f ca="1"/>
        <v>Low Cap</v>
      </c>
    </row>
    <row r="5047" spans="11:16">
      <c r="K5047" s="14" t="str">
        <v/>
      </c>
      <c r="L5047" s="14" t="str">
        <v/>
      </c>
      <c r="O5047" s="14" t="str">
        <v/>
      </c>
      <c r="P5047" s="14" t="str">
        <f ca="1"/>
        <v>Low Cap</v>
      </c>
    </row>
    <row r="5048" spans="11:16">
      <c r="K5048" s="14" t="str">
        <v/>
      </c>
      <c r="L5048" s="14" t="str">
        <v/>
      </c>
      <c r="O5048" s="14" t="str">
        <v/>
      </c>
      <c r="P5048" s="14" t="str">
        <f ca="1"/>
        <v>Low Cap</v>
      </c>
    </row>
    <row r="5049" spans="11:16">
      <c r="K5049" s="14" t="str">
        <v/>
      </c>
      <c r="L5049" s="14" t="str">
        <v/>
      </c>
      <c r="O5049" s="14" t="str">
        <v/>
      </c>
      <c r="P5049" s="14" t="str">
        <f ca="1"/>
        <v>Low Cap</v>
      </c>
    </row>
    <row r="5050" spans="11:16">
      <c r="K5050" s="14" t="str">
        <v/>
      </c>
      <c r="L5050" s="14" t="str">
        <v/>
      </c>
      <c r="O5050" s="14" t="str">
        <v/>
      </c>
      <c r="P5050" s="14" t="str">
        <f ca="1"/>
        <v>Low Cap</v>
      </c>
    </row>
    <row r="5051" spans="11:16">
      <c r="K5051" s="14" t="str">
        <v/>
      </c>
      <c r="L5051" s="14" t="str">
        <v/>
      </c>
      <c r="O5051" s="14" t="str">
        <v/>
      </c>
      <c r="P5051" s="14" t="str">
        <f ca="1"/>
        <v>Low Cap</v>
      </c>
    </row>
    <row r="5052" spans="11:16">
      <c r="K5052" s="14" t="str">
        <v/>
      </c>
      <c r="L5052" s="14" t="str">
        <v/>
      </c>
      <c r="O5052" s="14" t="str">
        <v/>
      </c>
      <c r="P5052" s="14" t="str">
        <f ca="1"/>
        <v>Low Cap</v>
      </c>
    </row>
    <row r="5053" spans="11:16">
      <c r="K5053" s="14" t="str">
        <v/>
      </c>
      <c r="L5053" s="14" t="str">
        <v/>
      </c>
      <c r="O5053" s="14" t="str">
        <v/>
      </c>
      <c r="P5053" s="14" t="str">
        <f ca="1"/>
        <v>Low Cap</v>
      </c>
    </row>
    <row r="5054" spans="11:16">
      <c r="K5054" s="14" t="str">
        <v/>
      </c>
      <c r="L5054" s="14" t="str">
        <v/>
      </c>
      <c r="O5054" s="14" t="str">
        <v/>
      </c>
      <c r="P5054" s="14" t="str">
        <f ca="1"/>
        <v>Low Cap</v>
      </c>
    </row>
    <row r="5055" spans="11:16">
      <c r="K5055" s="14" t="str">
        <v/>
      </c>
      <c r="L5055" s="14" t="str">
        <v/>
      </c>
      <c r="O5055" s="14" t="str">
        <v/>
      </c>
      <c r="P5055" s="14" t="str">
        <f ca="1"/>
        <v>Low Cap</v>
      </c>
    </row>
    <row r="5056" spans="11:16">
      <c r="K5056" s="14" t="str">
        <v/>
      </c>
      <c r="L5056" s="14" t="str">
        <v/>
      </c>
      <c r="O5056" s="14" t="str">
        <v/>
      </c>
      <c r="P5056" s="14" t="str">
        <f ca="1"/>
        <v>Low Cap</v>
      </c>
    </row>
    <row r="5057" spans="11:16">
      <c r="K5057" s="14" t="str">
        <v/>
      </c>
      <c r="L5057" s="14" t="str">
        <v/>
      </c>
      <c r="O5057" s="14" t="str">
        <v/>
      </c>
      <c r="P5057" s="14" t="str">
        <f ca="1"/>
        <v>Low Cap</v>
      </c>
    </row>
    <row r="5058" spans="11:16">
      <c r="K5058" s="14" t="str">
        <v/>
      </c>
      <c r="L5058" s="14" t="str">
        <v/>
      </c>
      <c r="O5058" s="14" t="str">
        <v/>
      </c>
      <c r="P5058" s="14" t="str">
        <f ca="1"/>
        <v>Low Cap</v>
      </c>
    </row>
    <row r="5059" spans="11:16">
      <c r="K5059" s="14" t="str">
        <v/>
      </c>
      <c r="L5059" s="14" t="str">
        <v/>
      </c>
      <c r="O5059" s="14" t="str">
        <v/>
      </c>
      <c r="P5059" s="14" t="str">
        <f ca="1"/>
        <v>Low Cap</v>
      </c>
    </row>
    <row r="5060" spans="11:16">
      <c r="K5060" s="14" t="str">
        <v/>
      </c>
      <c r="L5060" s="14" t="str">
        <v/>
      </c>
      <c r="O5060" s="14" t="str">
        <v/>
      </c>
      <c r="P5060" s="14" t="str">
        <f ca="1"/>
        <v>Low Cap</v>
      </c>
    </row>
    <row r="5061" spans="11:16">
      <c r="K5061" s="14" t="str">
        <v/>
      </c>
      <c r="L5061" s="14" t="str">
        <v/>
      </c>
      <c r="O5061" s="14" t="str">
        <v/>
      </c>
      <c r="P5061" s="14" t="str">
        <f ca="1"/>
        <v>Low Cap</v>
      </c>
    </row>
    <row r="5062" spans="11:16">
      <c r="K5062" s="14" t="str">
        <v/>
      </c>
      <c r="L5062" s="14" t="str">
        <v/>
      </c>
      <c r="O5062" s="14" t="str">
        <v/>
      </c>
      <c r="P5062" s="14" t="str">
        <f ca="1"/>
        <v>Low Cap</v>
      </c>
    </row>
    <row r="5063" spans="11:16">
      <c r="K5063" s="14" t="str">
        <v/>
      </c>
      <c r="L5063" s="14" t="str">
        <v/>
      </c>
      <c r="O5063" s="14" t="str">
        <v/>
      </c>
      <c r="P5063" s="14" t="str">
        <f ca="1"/>
        <v>Low Cap</v>
      </c>
    </row>
    <row r="5064" spans="11:16">
      <c r="K5064" s="14" t="str">
        <v/>
      </c>
      <c r="L5064" s="14" t="str">
        <v/>
      </c>
      <c r="O5064" s="14" t="str">
        <v/>
      </c>
      <c r="P5064" s="14" t="str">
        <f ca="1"/>
        <v>Low Cap</v>
      </c>
    </row>
    <row r="5065" spans="11:16">
      <c r="K5065" s="14" t="str">
        <v/>
      </c>
      <c r="L5065" s="14" t="str">
        <v/>
      </c>
      <c r="O5065" s="14" t="str">
        <v/>
      </c>
      <c r="P5065" s="14" t="str">
        <f ca="1"/>
        <v>Low Cap</v>
      </c>
    </row>
    <row r="5066" spans="11:16">
      <c r="K5066" s="14" t="str">
        <v/>
      </c>
      <c r="L5066" s="14" t="str">
        <v/>
      </c>
      <c r="O5066" s="14" t="str">
        <v/>
      </c>
      <c r="P5066" s="14" t="str">
        <f ca="1"/>
        <v>Low Cap</v>
      </c>
    </row>
    <row r="5067" spans="11:16">
      <c r="K5067" s="14" t="str">
        <v/>
      </c>
      <c r="L5067" s="14" t="str">
        <v/>
      </c>
      <c r="O5067" s="14" t="str">
        <v/>
      </c>
      <c r="P5067" s="14" t="str">
        <f ca="1"/>
        <v>Low Cap</v>
      </c>
    </row>
    <row r="5068" spans="11:16">
      <c r="K5068" s="14" t="str">
        <v/>
      </c>
      <c r="L5068" s="14" t="str">
        <v/>
      </c>
      <c r="O5068" s="14" t="str">
        <v/>
      </c>
      <c r="P5068" s="14" t="str">
        <f ca="1"/>
        <v>Low Cap</v>
      </c>
    </row>
    <row r="5069" spans="11:16">
      <c r="K5069" s="14" t="str">
        <v/>
      </c>
      <c r="L5069" s="14" t="str">
        <v/>
      </c>
      <c r="O5069" s="14" t="str">
        <v/>
      </c>
      <c r="P5069" s="14" t="str">
        <f ca="1"/>
        <v>Low Cap</v>
      </c>
    </row>
    <row r="5070" spans="11:16">
      <c r="K5070" s="14" t="str">
        <v/>
      </c>
      <c r="L5070" s="14" t="str">
        <v/>
      </c>
      <c r="O5070" s="14" t="str">
        <v/>
      </c>
      <c r="P5070" s="14" t="str">
        <f ca="1"/>
        <v>Low Cap</v>
      </c>
    </row>
    <row r="5071" spans="11:16">
      <c r="K5071" s="14" t="str">
        <v/>
      </c>
      <c r="L5071" s="14" t="str">
        <v/>
      </c>
      <c r="O5071" s="14" t="str">
        <v/>
      </c>
      <c r="P5071" s="14" t="str">
        <f ca="1"/>
        <v>Low Cap</v>
      </c>
    </row>
    <row r="5072" spans="11:16">
      <c r="K5072" s="14" t="str">
        <v/>
      </c>
      <c r="L5072" s="14" t="str">
        <v/>
      </c>
      <c r="O5072" s="14" t="str">
        <v/>
      </c>
      <c r="P5072" s="14" t="str">
        <f ca="1"/>
        <v>Low Cap</v>
      </c>
    </row>
    <row r="5073" spans="11:16">
      <c r="K5073" s="14" t="str">
        <v/>
      </c>
      <c r="L5073" s="14" t="str">
        <v/>
      </c>
      <c r="O5073" s="14" t="str">
        <v/>
      </c>
      <c r="P5073" s="14" t="str">
        <f ca="1"/>
        <v>Low Cap</v>
      </c>
    </row>
    <row r="5074" spans="11:16">
      <c r="K5074" s="14" t="str">
        <v/>
      </c>
      <c r="L5074" s="14" t="str">
        <v/>
      </c>
      <c r="O5074" s="14" t="str">
        <v/>
      </c>
      <c r="P5074" s="14" t="str">
        <f ca="1"/>
        <v>Low Cap</v>
      </c>
    </row>
    <row r="5075" spans="11:16">
      <c r="K5075" s="14" t="str">
        <v/>
      </c>
      <c r="L5075" s="14" t="str">
        <v/>
      </c>
      <c r="O5075" s="14" t="str">
        <v/>
      </c>
      <c r="P5075" s="14" t="str">
        <f ca="1"/>
        <v>Low Cap</v>
      </c>
    </row>
    <row r="5076" spans="11:16">
      <c r="K5076" s="14" t="str">
        <v/>
      </c>
      <c r="L5076" s="14" t="str">
        <v/>
      </c>
      <c r="O5076" s="14" t="str">
        <v/>
      </c>
      <c r="P5076" s="14" t="str">
        <f ca="1"/>
        <v>Low Cap</v>
      </c>
    </row>
    <row r="5077" spans="11:16">
      <c r="K5077" s="14" t="str">
        <v/>
      </c>
      <c r="L5077" s="14" t="str">
        <v/>
      </c>
      <c r="O5077" s="14" t="str">
        <v/>
      </c>
      <c r="P5077" s="14" t="str">
        <f ca="1"/>
        <v>Low Cap</v>
      </c>
    </row>
    <row r="5078" spans="11:16">
      <c r="K5078" s="14" t="str">
        <v/>
      </c>
      <c r="L5078" s="14" t="str">
        <v/>
      </c>
      <c r="O5078" s="14" t="str">
        <v/>
      </c>
      <c r="P5078" s="14" t="str">
        <f ca="1"/>
        <v>Low Cap</v>
      </c>
    </row>
    <row r="5079" spans="11:16">
      <c r="K5079" s="14" t="str">
        <v/>
      </c>
      <c r="L5079" s="14" t="str">
        <v/>
      </c>
      <c r="O5079" s="14" t="str">
        <v/>
      </c>
      <c r="P5079" s="14" t="str">
        <f ca="1"/>
        <v>Low Cap</v>
      </c>
    </row>
    <row r="5080" spans="11:16">
      <c r="K5080" s="14" t="str">
        <v/>
      </c>
      <c r="L5080" s="14" t="str">
        <v/>
      </c>
      <c r="O5080" s="14" t="str">
        <v/>
      </c>
      <c r="P5080" s="14" t="str">
        <f ca="1"/>
        <v>Low Cap</v>
      </c>
    </row>
    <row r="5081" spans="11:16">
      <c r="K5081" s="14" t="str">
        <v/>
      </c>
      <c r="L5081" s="14" t="str">
        <v/>
      </c>
      <c r="O5081" s="14" t="str">
        <v/>
      </c>
      <c r="P5081" s="14" t="str">
        <f ca="1"/>
        <v>Low Cap</v>
      </c>
    </row>
    <row r="5082" spans="11:16">
      <c r="K5082" s="14" t="str">
        <v/>
      </c>
      <c r="L5082" s="14" t="str">
        <v/>
      </c>
      <c r="O5082" s="14" t="str">
        <v/>
      </c>
      <c r="P5082" s="14" t="str">
        <f ca="1"/>
        <v>Low Cap</v>
      </c>
    </row>
    <row r="5083" spans="11:16">
      <c r="K5083" s="14" t="str">
        <v/>
      </c>
      <c r="L5083" s="14" t="str">
        <v/>
      </c>
      <c r="O5083" s="14" t="str">
        <v/>
      </c>
      <c r="P5083" s="14" t="str">
        <f ca="1"/>
        <v>Low Cap</v>
      </c>
    </row>
    <row r="5084" spans="11:16">
      <c r="K5084" s="14" t="str">
        <v/>
      </c>
      <c r="L5084" s="14" t="str">
        <v/>
      </c>
      <c r="O5084" s="14" t="str">
        <v/>
      </c>
      <c r="P5084" s="14" t="str">
        <f ca="1"/>
        <v>Low Cap</v>
      </c>
    </row>
    <row r="5085" spans="11:16">
      <c r="K5085" s="14" t="str">
        <v/>
      </c>
      <c r="L5085" s="14" t="str">
        <v/>
      </c>
      <c r="O5085" s="14" t="str">
        <v/>
      </c>
      <c r="P5085" s="14" t="str">
        <f ca="1"/>
        <v>Low Cap</v>
      </c>
    </row>
    <row r="5086" spans="11:16">
      <c r="K5086" s="14" t="str">
        <v/>
      </c>
      <c r="L5086" s="14" t="str">
        <v/>
      </c>
      <c r="O5086" s="14" t="str">
        <v/>
      </c>
      <c r="P5086" s="14" t="str">
        <f ca="1"/>
        <v>Low Cap</v>
      </c>
    </row>
    <row r="5087" spans="11:16">
      <c r="K5087" s="14" t="str">
        <v/>
      </c>
      <c r="L5087" s="14" t="str">
        <v/>
      </c>
      <c r="O5087" s="14" t="str">
        <v/>
      </c>
      <c r="P5087" s="14" t="str">
        <f ca="1"/>
        <v>Low Cap</v>
      </c>
    </row>
    <row r="5088" spans="11:16">
      <c r="K5088" s="14" t="str">
        <v/>
      </c>
      <c r="L5088" s="14" t="str">
        <v/>
      </c>
      <c r="O5088" s="14" t="str">
        <v/>
      </c>
      <c r="P5088" s="14" t="str">
        <f ca="1"/>
        <v>Low Cap</v>
      </c>
    </row>
    <row r="5089" spans="11:16">
      <c r="K5089" s="14" t="str">
        <v/>
      </c>
      <c r="L5089" s="14" t="str">
        <v/>
      </c>
      <c r="O5089" s="14" t="str">
        <v/>
      </c>
      <c r="P5089" s="14" t="str">
        <f ca="1"/>
        <v>Low Cap</v>
      </c>
    </row>
    <row r="5090" spans="11:16">
      <c r="K5090" s="14" t="str">
        <v/>
      </c>
      <c r="L5090" s="14" t="str">
        <v/>
      </c>
      <c r="O5090" s="14" t="str">
        <v/>
      </c>
      <c r="P5090" s="14" t="str">
        <f ca="1"/>
        <v>Low Cap</v>
      </c>
    </row>
    <row r="5091" spans="11:16">
      <c r="K5091" s="14" t="str">
        <v/>
      </c>
      <c r="L5091" s="14" t="str">
        <v/>
      </c>
      <c r="O5091" s="14" t="str">
        <v/>
      </c>
      <c r="P5091" s="14" t="str">
        <f ca="1"/>
        <v>Low Cap</v>
      </c>
    </row>
    <row r="5092" spans="11:16">
      <c r="K5092" s="14" t="str">
        <v/>
      </c>
      <c r="L5092" s="14" t="str">
        <v/>
      </c>
      <c r="O5092" s="14" t="str">
        <v/>
      </c>
      <c r="P5092" s="14" t="str">
        <f ca="1"/>
        <v>Low Cap</v>
      </c>
    </row>
    <row r="5093" spans="11:16">
      <c r="K5093" s="14" t="str">
        <v/>
      </c>
      <c r="L5093" s="14" t="str">
        <v/>
      </c>
      <c r="O5093" s="14" t="str">
        <v/>
      </c>
      <c r="P5093" s="14" t="str">
        <f ca="1"/>
        <v>Low Cap</v>
      </c>
    </row>
    <row r="5094" spans="11:16">
      <c r="K5094" s="14" t="str">
        <v/>
      </c>
      <c r="L5094" s="14" t="str">
        <v/>
      </c>
      <c r="O5094" s="14" t="str">
        <v/>
      </c>
      <c r="P5094" s="14" t="str">
        <f ca="1"/>
        <v>Low Cap</v>
      </c>
    </row>
    <row r="5095" spans="11:16">
      <c r="K5095" s="14" t="str">
        <v/>
      </c>
      <c r="L5095" s="14" t="str">
        <v/>
      </c>
      <c r="O5095" s="14" t="str">
        <v/>
      </c>
      <c r="P5095" s="14" t="str">
        <f ca="1"/>
        <v>Low Cap</v>
      </c>
    </row>
    <row r="5096" spans="11:16">
      <c r="K5096" s="14" t="str">
        <v/>
      </c>
      <c r="L5096" s="14" t="str">
        <v/>
      </c>
      <c r="O5096" s="14" t="str">
        <v/>
      </c>
      <c r="P5096" s="14" t="str">
        <f ca="1"/>
        <v>Low Cap</v>
      </c>
    </row>
    <row r="5097" spans="11:16">
      <c r="K5097" s="14" t="str">
        <v/>
      </c>
      <c r="L5097" s="14" t="str">
        <v/>
      </c>
      <c r="O5097" s="14" t="str">
        <v/>
      </c>
      <c r="P5097" s="14" t="str">
        <f ca="1"/>
        <v>Low Cap</v>
      </c>
    </row>
    <row r="5098" spans="11:16">
      <c r="K5098" s="14" t="str">
        <v/>
      </c>
      <c r="L5098" s="14" t="str">
        <v/>
      </c>
      <c r="O5098" s="14" t="str">
        <v/>
      </c>
      <c r="P5098" s="14" t="str">
        <f ca="1"/>
        <v>Low Cap</v>
      </c>
    </row>
    <row r="5099" spans="11:16">
      <c r="K5099" s="14" t="str">
        <v/>
      </c>
      <c r="L5099" s="14" t="str">
        <v/>
      </c>
      <c r="O5099" s="14" t="str">
        <v/>
      </c>
      <c r="P5099" s="14" t="str">
        <f ca="1"/>
        <v>Low Cap</v>
      </c>
    </row>
    <row r="5100" spans="11:16">
      <c r="K5100" s="14" t="str">
        <v/>
      </c>
      <c r="L5100" s="14" t="str">
        <v/>
      </c>
      <c r="O5100" s="14" t="str">
        <v/>
      </c>
      <c r="P5100" s="14" t="str">
        <f ca="1"/>
        <v>Low Cap</v>
      </c>
    </row>
    <row r="5101" spans="11:16">
      <c r="K5101" s="14" t="str">
        <v/>
      </c>
      <c r="L5101" s="14" t="str">
        <v/>
      </c>
      <c r="O5101" s="14" t="str">
        <v/>
      </c>
      <c r="P5101" s="14" t="str">
        <f ca="1"/>
        <v>Low Cap</v>
      </c>
    </row>
    <row r="5102" spans="11:16">
      <c r="K5102" s="14" t="str">
        <v/>
      </c>
      <c r="L5102" s="14" t="str">
        <v/>
      </c>
      <c r="O5102" s="14" t="str">
        <v/>
      </c>
      <c r="P5102" s="14" t="str">
        <f ca="1"/>
        <v>Low Cap</v>
      </c>
    </row>
    <row r="5103" spans="11:16">
      <c r="K5103" s="14" t="str">
        <v/>
      </c>
      <c r="L5103" s="14" t="str">
        <v/>
      </c>
      <c r="O5103" s="14" t="str">
        <v/>
      </c>
      <c r="P5103" s="14" t="str">
        <f ca="1"/>
        <v>Low Cap</v>
      </c>
    </row>
    <row r="5104" spans="11:16">
      <c r="K5104" s="14" t="str">
        <v/>
      </c>
      <c r="L5104" s="14" t="str">
        <v/>
      </c>
      <c r="O5104" s="14" t="str">
        <v/>
      </c>
      <c r="P5104" s="14" t="str">
        <f ca="1"/>
        <v>Low Cap</v>
      </c>
    </row>
    <row r="5105" spans="11:16">
      <c r="K5105" s="14" t="str">
        <v/>
      </c>
      <c r="L5105" s="14" t="str">
        <v/>
      </c>
      <c r="O5105" s="14" t="str">
        <v/>
      </c>
      <c r="P5105" s="14" t="str">
        <f ca="1"/>
        <v>Low Cap</v>
      </c>
    </row>
    <row r="5106" spans="11:16">
      <c r="K5106" s="14" t="str">
        <v/>
      </c>
      <c r="L5106" s="14" t="str">
        <v/>
      </c>
      <c r="O5106" s="14" t="str">
        <v/>
      </c>
      <c r="P5106" s="14" t="str">
        <f ca="1"/>
        <v>Low Cap</v>
      </c>
    </row>
    <row r="5107" spans="11:16">
      <c r="K5107" s="14" t="str">
        <v/>
      </c>
      <c r="L5107" s="14" t="str">
        <v/>
      </c>
      <c r="O5107" s="14" t="str">
        <v/>
      </c>
      <c r="P5107" s="14" t="str">
        <f ca="1"/>
        <v>Low Cap</v>
      </c>
    </row>
    <row r="5108" spans="11:16">
      <c r="K5108" s="14" t="str">
        <v/>
      </c>
      <c r="L5108" s="14" t="str">
        <v/>
      </c>
      <c r="O5108" s="14" t="str">
        <v/>
      </c>
      <c r="P5108" s="14" t="str">
        <f ca="1"/>
        <v>Low Cap</v>
      </c>
    </row>
    <row r="5109" spans="11:16">
      <c r="K5109" s="14" t="str">
        <v/>
      </c>
      <c r="L5109" s="14" t="str">
        <v/>
      </c>
      <c r="O5109" s="14" t="str">
        <v/>
      </c>
      <c r="P5109" s="14" t="str">
        <f ca="1"/>
        <v>Low Cap</v>
      </c>
    </row>
    <row r="5110" spans="11:16">
      <c r="K5110" s="14" t="str">
        <v/>
      </c>
      <c r="L5110" s="14" t="str">
        <v/>
      </c>
      <c r="O5110" s="14" t="str">
        <v/>
      </c>
      <c r="P5110" s="14" t="str">
        <f ca="1"/>
        <v>Low Cap</v>
      </c>
    </row>
    <row r="5111" spans="11:16">
      <c r="K5111" s="14" t="str">
        <v/>
      </c>
      <c r="L5111" s="14" t="str">
        <v/>
      </c>
      <c r="O5111" s="14" t="str">
        <v/>
      </c>
      <c r="P5111" s="14" t="str">
        <f ca="1"/>
        <v>Low Cap</v>
      </c>
    </row>
    <row r="5112" spans="11:16">
      <c r="K5112" s="14" t="str">
        <v/>
      </c>
      <c r="L5112" s="14" t="str">
        <v/>
      </c>
      <c r="O5112" s="14" t="str">
        <v/>
      </c>
      <c r="P5112" s="14" t="str">
        <f ca="1"/>
        <v>Low Cap</v>
      </c>
    </row>
    <row r="5113" spans="11:16">
      <c r="K5113" s="14" t="str">
        <v/>
      </c>
      <c r="L5113" s="14" t="str">
        <v/>
      </c>
      <c r="O5113" s="14" t="str">
        <v/>
      </c>
      <c r="P5113" s="14" t="str">
        <f ca="1"/>
        <v>Low Cap</v>
      </c>
    </row>
    <row r="5114" spans="11:16">
      <c r="K5114" s="14" t="str">
        <v/>
      </c>
      <c r="L5114" s="14" t="str">
        <v/>
      </c>
      <c r="O5114" s="14" t="str">
        <v/>
      </c>
      <c r="P5114" s="14" t="str">
        <f ca="1"/>
        <v>Low Cap</v>
      </c>
    </row>
    <row r="5115" spans="11:16">
      <c r="K5115" s="14" t="str">
        <v/>
      </c>
      <c r="L5115" s="14" t="str">
        <v/>
      </c>
      <c r="O5115" s="14" t="str">
        <v/>
      </c>
      <c r="P5115" s="14" t="str">
        <f ca="1"/>
        <v>Low Cap</v>
      </c>
    </row>
    <row r="5116" spans="11:16">
      <c r="K5116" s="14" t="str">
        <v/>
      </c>
      <c r="L5116" s="14" t="str">
        <v/>
      </c>
      <c r="O5116" s="14" t="str">
        <v/>
      </c>
      <c r="P5116" s="14" t="str">
        <f ca="1"/>
        <v>Low Cap</v>
      </c>
    </row>
    <row r="5117" spans="11:16">
      <c r="K5117" s="14" t="str">
        <v/>
      </c>
      <c r="L5117" s="14" t="str">
        <v/>
      </c>
      <c r="O5117" s="14" t="str">
        <v/>
      </c>
      <c r="P5117" s="14" t="str">
        <f ca="1"/>
        <v>Low Cap</v>
      </c>
    </row>
    <row r="5118" spans="11:16">
      <c r="K5118" s="14" t="str">
        <v/>
      </c>
      <c r="L5118" s="14" t="str">
        <v/>
      </c>
      <c r="O5118" s="14" t="str">
        <v/>
      </c>
      <c r="P5118" s="14" t="str">
        <f ca="1"/>
        <v>Low Cap</v>
      </c>
    </row>
    <row r="5119" spans="11:16">
      <c r="K5119" s="14" t="str">
        <v/>
      </c>
      <c r="L5119" s="14" t="str">
        <v/>
      </c>
      <c r="O5119" s="14" t="str">
        <v/>
      </c>
      <c r="P5119" s="14" t="str">
        <f ca="1"/>
        <v>Low Cap</v>
      </c>
    </row>
    <row r="5120" spans="11:16">
      <c r="K5120" s="14" t="str">
        <v/>
      </c>
      <c r="L5120" s="14" t="str">
        <v/>
      </c>
      <c r="O5120" s="14" t="str">
        <v/>
      </c>
      <c r="P5120" s="14" t="str">
        <f ca="1"/>
        <v>Low Cap</v>
      </c>
    </row>
    <row r="5121" spans="11:16">
      <c r="K5121" s="14" t="str">
        <v/>
      </c>
      <c r="L5121" s="14" t="str">
        <v/>
      </c>
      <c r="O5121" s="14" t="str">
        <v/>
      </c>
      <c r="P5121" s="14" t="str">
        <f ca="1"/>
        <v>Low Cap</v>
      </c>
    </row>
    <row r="5122" spans="11:16">
      <c r="K5122" s="14" t="str">
        <v/>
      </c>
      <c r="L5122" s="14" t="str">
        <v/>
      </c>
      <c r="O5122" s="14" t="str">
        <v/>
      </c>
      <c r="P5122" s="14" t="str">
        <f ca="1"/>
        <v>Low Cap</v>
      </c>
    </row>
    <row r="5123" spans="11:16">
      <c r="K5123" s="14" t="str">
        <v/>
      </c>
      <c r="L5123" s="14" t="str">
        <v/>
      </c>
      <c r="O5123" s="14" t="str">
        <v/>
      </c>
      <c r="P5123" s="14" t="str">
        <f ca="1"/>
        <v>Low Cap</v>
      </c>
    </row>
    <row r="5124" spans="11:16">
      <c r="K5124" s="14" t="str">
        <v/>
      </c>
      <c r="L5124" s="14" t="str">
        <v/>
      </c>
      <c r="O5124" s="14" t="str">
        <v/>
      </c>
      <c r="P5124" s="14" t="str">
        <f ca="1"/>
        <v>Low Cap</v>
      </c>
    </row>
    <row r="5125" spans="11:16">
      <c r="K5125" s="14" t="str">
        <v/>
      </c>
      <c r="L5125" s="14" t="str">
        <v/>
      </c>
      <c r="O5125" s="14" t="str">
        <v/>
      </c>
      <c r="P5125" s="14" t="str">
        <f ca="1"/>
        <v>Low Cap</v>
      </c>
    </row>
    <row r="5126" spans="11:16">
      <c r="K5126" s="14" t="str">
        <v/>
      </c>
      <c r="L5126" s="14" t="str">
        <v/>
      </c>
      <c r="O5126" s="14" t="str">
        <v/>
      </c>
      <c r="P5126" s="14" t="str">
        <f ca="1"/>
        <v>Low Cap</v>
      </c>
    </row>
    <row r="5127" spans="11:16">
      <c r="K5127" s="14" t="str">
        <v/>
      </c>
      <c r="L5127" s="14" t="str">
        <v/>
      </c>
      <c r="O5127" s="14" t="str">
        <v/>
      </c>
      <c r="P5127" s="14" t="str">
        <f ca="1"/>
        <v>Low Cap</v>
      </c>
    </row>
    <row r="5128" spans="11:16">
      <c r="K5128" s="14" t="str">
        <v/>
      </c>
      <c r="L5128" s="14" t="str">
        <v/>
      </c>
      <c r="O5128" s="14" t="str">
        <v/>
      </c>
      <c r="P5128" s="14" t="str">
        <f ca="1"/>
        <v>Low Cap</v>
      </c>
    </row>
    <row r="5129" spans="11:16">
      <c r="K5129" s="14" t="str">
        <v/>
      </c>
      <c r="L5129" s="14" t="str">
        <v/>
      </c>
      <c r="O5129" s="14" t="str">
        <v/>
      </c>
      <c r="P5129" s="14" t="str">
        <f ca="1"/>
        <v>Low Cap</v>
      </c>
    </row>
    <row r="5130" spans="11:16">
      <c r="K5130" s="14" t="str">
        <v/>
      </c>
      <c r="L5130" s="14" t="str">
        <v/>
      </c>
      <c r="O5130" s="14" t="str">
        <v/>
      </c>
      <c r="P5130" s="14" t="str">
        <f ca="1"/>
        <v>Low Cap</v>
      </c>
    </row>
    <row r="5131" spans="11:16">
      <c r="K5131" s="14" t="str">
        <v/>
      </c>
      <c r="L5131" s="14" t="str">
        <v/>
      </c>
      <c r="O5131" s="14" t="str">
        <v/>
      </c>
      <c r="P5131" s="14" t="str">
        <f ca="1"/>
        <v>Low Cap</v>
      </c>
    </row>
    <row r="5132" spans="11:16">
      <c r="K5132" s="14" t="str">
        <v/>
      </c>
      <c r="L5132" s="14" t="str">
        <v/>
      </c>
      <c r="O5132" s="14" t="str">
        <v/>
      </c>
      <c r="P5132" s="14" t="str">
        <f ca="1"/>
        <v>Low Cap</v>
      </c>
    </row>
    <row r="5133" spans="11:16">
      <c r="K5133" s="14" t="str">
        <v/>
      </c>
      <c r="L5133" s="14" t="str">
        <v/>
      </c>
      <c r="O5133" s="14" t="str">
        <v/>
      </c>
      <c r="P5133" s="14" t="str">
        <f ca="1"/>
        <v>Low Cap</v>
      </c>
    </row>
    <row r="5134" spans="11:16">
      <c r="K5134" s="14" t="str">
        <v/>
      </c>
      <c r="L5134" s="14" t="str">
        <v/>
      </c>
      <c r="O5134" s="14" t="str">
        <v/>
      </c>
      <c r="P5134" s="14" t="str">
        <f ca="1"/>
        <v>Low Cap</v>
      </c>
    </row>
    <row r="5135" spans="11:16">
      <c r="K5135" s="14" t="str">
        <v/>
      </c>
      <c r="L5135" s="14" t="str">
        <v/>
      </c>
      <c r="O5135" s="14" t="str">
        <v/>
      </c>
      <c r="P5135" s="14" t="str">
        <f ca="1"/>
        <v>Low Cap</v>
      </c>
    </row>
    <row r="5136" spans="11:16">
      <c r="K5136" s="14" t="str">
        <v/>
      </c>
      <c r="L5136" s="14" t="str">
        <v/>
      </c>
      <c r="O5136" s="14" t="str">
        <v/>
      </c>
      <c r="P5136" s="14" t="str">
        <f ca="1"/>
        <v>Low Cap</v>
      </c>
    </row>
    <row r="5137" spans="11:16">
      <c r="K5137" s="14" t="str">
        <v/>
      </c>
      <c r="L5137" s="14" t="str">
        <v/>
      </c>
      <c r="O5137" s="14" t="str">
        <v/>
      </c>
      <c r="P5137" s="14" t="str">
        <f ca="1"/>
        <v>Low Cap</v>
      </c>
    </row>
    <row r="5138" spans="11:16">
      <c r="K5138" s="14" t="str">
        <v/>
      </c>
      <c r="L5138" s="14" t="str">
        <v/>
      </c>
      <c r="O5138" s="14" t="str">
        <v/>
      </c>
      <c r="P5138" s="14" t="str">
        <f ca="1"/>
        <v>Low Cap</v>
      </c>
    </row>
    <row r="5139" spans="11:16">
      <c r="K5139" s="14" t="str">
        <v/>
      </c>
      <c r="L5139" s="14" t="str">
        <v/>
      </c>
      <c r="O5139" s="14" t="str">
        <v/>
      </c>
      <c r="P5139" s="14" t="str">
        <f ca="1"/>
        <v>Low Cap</v>
      </c>
    </row>
    <row r="5140" spans="11:16">
      <c r="K5140" s="14" t="str">
        <v/>
      </c>
      <c r="L5140" s="14" t="str">
        <v/>
      </c>
      <c r="O5140" s="14" t="str">
        <v/>
      </c>
      <c r="P5140" s="14" t="str">
        <f ca="1"/>
        <v>Low Cap</v>
      </c>
    </row>
    <row r="5141" spans="11:16">
      <c r="K5141" s="14" t="str">
        <v/>
      </c>
      <c r="L5141" s="14" t="str">
        <v/>
      </c>
      <c r="O5141" s="14" t="str">
        <v/>
      </c>
      <c r="P5141" s="14" t="str">
        <f ca="1"/>
        <v>Low Cap</v>
      </c>
    </row>
    <row r="5142" spans="11:16">
      <c r="K5142" s="14" t="str">
        <v/>
      </c>
      <c r="L5142" s="14" t="str">
        <v/>
      </c>
      <c r="O5142" s="14" t="str">
        <v/>
      </c>
      <c r="P5142" s="14" t="str">
        <f ca="1"/>
        <v>Low Cap</v>
      </c>
    </row>
    <row r="5143" spans="11:16">
      <c r="K5143" s="14" t="str">
        <v/>
      </c>
      <c r="L5143" s="14" t="str">
        <v/>
      </c>
      <c r="O5143" s="14" t="str">
        <v/>
      </c>
      <c r="P5143" s="14" t="str">
        <f ca="1"/>
        <v>Low Cap</v>
      </c>
    </row>
    <row r="5144" spans="11:16">
      <c r="K5144" s="14" t="str">
        <v/>
      </c>
      <c r="L5144" s="14" t="str">
        <v/>
      </c>
      <c r="O5144" s="14" t="str">
        <v/>
      </c>
      <c r="P5144" s="14" t="str">
        <f ca="1"/>
        <v>Low Cap</v>
      </c>
    </row>
    <row r="5145" spans="11:16">
      <c r="K5145" s="14" t="str">
        <v/>
      </c>
      <c r="L5145" s="14" t="str">
        <v/>
      </c>
      <c r="O5145" s="14" t="str">
        <v/>
      </c>
      <c r="P5145" s="14" t="str">
        <f ca="1"/>
        <v>Low Cap</v>
      </c>
    </row>
    <row r="5146" spans="11:16">
      <c r="K5146" s="14" t="str">
        <v/>
      </c>
      <c r="L5146" s="14" t="str">
        <v/>
      </c>
      <c r="O5146" s="14" t="str">
        <v/>
      </c>
      <c r="P5146" s="14" t="str">
        <f ca="1"/>
        <v>Low Cap</v>
      </c>
    </row>
    <row r="5147" spans="11:16">
      <c r="K5147" s="14" t="str">
        <v/>
      </c>
      <c r="L5147" s="14" t="str">
        <v/>
      </c>
      <c r="O5147" s="14" t="str">
        <v/>
      </c>
      <c r="P5147" s="14" t="str">
        <f ca="1"/>
        <v>Low Cap</v>
      </c>
    </row>
    <row r="5148" spans="11:16">
      <c r="K5148" s="14" t="str">
        <v/>
      </c>
      <c r="L5148" s="14" t="str">
        <v/>
      </c>
      <c r="O5148" s="14" t="str">
        <v/>
      </c>
      <c r="P5148" s="14" t="str">
        <f ca="1"/>
        <v>Low Cap</v>
      </c>
    </row>
    <row r="5149" spans="11:16">
      <c r="K5149" s="14" t="str">
        <v/>
      </c>
      <c r="L5149" s="14" t="str">
        <v/>
      </c>
      <c r="O5149" s="14" t="str">
        <v/>
      </c>
      <c r="P5149" s="14" t="str">
        <f ca="1"/>
        <v>Low Cap</v>
      </c>
    </row>
    <row r="5150" spans="11:16">
      <c r="K5150" s="14" t="str">
        <v/>
      </c>
      <c r="L5150" s="14" t="str">
        <v/>
      </c>
      <c r="O5150" s="14" t="str">
        <v/>
      </c>
      <c r="P5150" s="14" t="str">
        <f ca="1"/>
        <v>Low Cap</v>
      </c>
    </row>
    <row r="5151" spans="11:16">
      <c r="K5151" s="14" t="str">
        <v/>
      </c>
      <c r="L5151" s="14" t="str">
        <v/>
      </c>
      <c r="O5151" s="14" t="str">
        <v/>
      </c>
      <c r="P5151" s="14" t="str">
        <f ca="1"/>
        <v>Low Cap</v>
      </c>
    </row>
    <row r="5152" spans="11:16">
      <c r="K5152" s="14" t="str">
        <v/>
      </c>
      <c r="L5152" s="14" t="str">
        <v/>
      </c>
      <c r="O5152" s="14" t="str">
        <v/>
      </c>
      <c r="P5152" s="14" t="str">
        <f ca="1"/>
        <v>Low Cap</v>
      </c>
    </row>
    <row r="5153" spans="11:16">
      <c r="K5153" s="14" t="str">
        <v/>
      </c>
      <c r="L5153" s="14" t="str">
        <v/>
      </c>
      <c r="O5153" s="14" t="str">
        <v/>
      </c>
      <c r="P5153" s="14" t="str">
        <f ca="1"/>
        <v>Low Cap</v>
      </c>
    </row>
    <row r="5154" spans="11:16">
      <c r="K5154" s="14" t="str">
        <v/>
      </c>
      <c r="L5154" s="14" t="str">
        <v/>
      </c>
      <c r="O5154" s="14" t="str">
        <v/>
      </c>
      <c r="P5154" s="14" t="str">
        <f ca="1"/>
        <v>Low Cap</v>
      </c>
    </row>
    <row r="5155" spans="11:16">
      <c r="K5155" s="14" t="str">
        <v/>
      </c>
      <c r="L5155" s="14" t="str">
        <v/>
      </c>
      <c r="O5155" s="14" t="str">
        <v/>
      </c>
      <c r="P5155" s="14" t="str">
        <f ca="1"/>
        <v>Low Cap</v>
      </c>
    </row>
    <row r="5156" spans="11:16">
      <c r="K5156" s="14" t="str">
        <v/>
      </c>
      <c r="L5156" s="14" t="str">
        <v/>
      </c>
      <c r="O5156" s="14" t="str">
        <v/>
      </c>
      <c r="P5156" s="14" t="str">
        <f ca="1"/>
        <v>Low Cap</v>
      </c>
    </row>
    <row r="5157" spans="11:16">
      <c r="K5157" s="14" t="str">
        <v/>
      </c>
      <c r="L5157" s="14" t="str">
        <v/>
      </c>
      <c r="O5157" s="14" t="str">
        <v/>
      </c>
      <c r="P5157" s="14" t="str">
        <f ca="1"/>
        <v>Low Cap</v>
      </c>
    </row>
    <row r="5158" spans="11:16">
      <c r="K5158" s="14" t="str">
        <v/>
      </c>
      <c r="L5158" s="14" t="str">
        <v/>
      </c>
      <c r="O5158" s="14" t="str">
        <v/>
      </c>
      <c r="P5158" s="14" t="str">
        <f ca="1"/>
        <v>Low Cap</v>
      </c>
    </row>
    <row r="5159" spans="11:16">
      <c r="K5159" s="14" t="str">
        <v/>
      </c>
      <c r="L5159" s="14" t="str">
        <v/>
      </c>
      <c r="O5159" s="14" t="str">
        <v/>
      </c>
      <c r="P5159" s="14" t="str">
        <f ca="1"/>
        <v>Low Cap</v>
      </c>
    </row>
    <row r="5160" spans="11:16">
      <c r="K5160" s="14" t="str">
        <v/>
      </c>
      <c r="L5160" s="14" t="str">
        <v/>
      </c>
      <c r="O5160" s="14" t="str">
        <v/>
      </c>
      <c r="P5160" s="14" t="str">
        <f ca="1"/>
        <v>Low Cap</v>
      </c>
    </row>
    <row r="5161" spans="11:16">
      <c r="K5161" s="14" t="str">
        <v/>
      </c>
      <c r="L5161" s="14" t="str">
        <v/>
      </c>
      <c r="O5161" s="14" t="str">
        <v/>
      </c>
      <c r="P5161" s="14" t="str">
        <f ca="1"/>
        <v>Low Cap</v>
      </c>
    </row>
    <row r="5162" spans="11:16">
      <c r="K5162" s="14" t="str">
        <v/>
      </c>
      <c r="L5162" s="14" t="str">
        <v/>
      </c>
      <c r="O5162" s="14" t="str">
        <v/>
      </c>
      <c r="P5162" s="14" t="str">
        <f ca="1"/>
        <v>Low Cap</v>
      </c>
    </row>
    <row r="5163" spans="11:16">
      <c r="K5163" s="14" t="str">
        <v/>
      </c>
      <c r="L5163" s="14" t="str">
        <v/>
      </c>
      <c r="O5163" s="14" t="str">
        <v/>
      </c>
      <c r="P5163" s="14" t="str">
        <f ca="1"/>
        <v>Low Cap</v>
      </c>
    </row>
    <row r="5164" spans="11:16">
      <c r="K5164" s="14" t="str">
        <v/>
      </c>
      <c r="L5164" s="14" t="str">
        <v/>
      </c>
      <c r="O5164" s="14" t="str">
        <v/>
      </c>
      <c r="P5164" s="14" t="str">
        <f ca="1"/>
        <v>Low Cap</v>
      </c>
    </row>
    <row r="5165" spans="11:16">
      <c r="K5165" s="14" t="str">
        <v/>
      </c>
      <c r="L5165" s="14" t="str">
        <v/>
      </c>
      <c r="O5165" s="14" t="str">
        <v/>
      </c>
      <c r="P5165" s="14" t="str">
        <f ca="1"/>
        <v>Low Cap</v>
      </c>
    </row>
    <row r="5166" spans="11:16">
      <c r="K5166" s="14" t="str">
        <v/>
      </c>
      <c r="L5166" s="14" t="str">
        <v/>
      </c>
      <c r="O5166" s="14" t="str">
        <v/>
      </c>
      <c r="P5166" s="14" t="str">
        <f ca="1"/>
        <v>Low Cap</v>
      </c>
    </row>
    <row r="5167" spans="11:16">
      <c r="K5167" s="14" t="str">
        <v/>
      </c>
      <c r="L5167" s="14" t="str">
        <v/>
      </c>
      <c r="O5167" s="14" t="str">
        <v/>
      </c>
      <c r="P5167" s="14" t="str">
        <f ca="1"/>
        <v>Low Cap</v>
      </c>
    </row>
    <row r="5168" spans="11:16">
      <c r="K5168" s="14" t="str">
        <v/>
      </c>
      <c r="L5168" s="14" t="str">
        <v/>
      </c>
      <c r="O5168" s="14" t="str">
        <v/>
      </c>
      <c r="P5168" s="14" t="str">
        <f ca="1"/>
        <v>Low Cap</v>
      </c>
    </row>
    <row r="5169" spans="11:16">
      <c r="K5169" s="14" t="str">
        <v/>
      </c>
      <c r="L5169" s="14" t="str">
        <v/>
      </c>
      <c r="O5169" s="14" t="str">
        <v/>
      </c>
      <c r="P5169" s="14" t="str">
        <f ca="1"/>
        <v>Low Cap</v>
      </c>
    </row>
    <row r="5170" spans="11:16">
      <c r="K5170" s="14" t="str">
        <v/>
      </c>
      <c r="L5170" s="14" t="str">
        <v/>
      </c>
      <c r="O5170" s="14" t="str">
        <v/>
      </c>
      <c r="P5170" s="14" t="str">
        <f ca="1"/>
        <v>Low Cap</v>
      </c>
    </row>
    <row r="5171" spans="11:16">
      <c r="K5171" s="14" t="str">
        <v/>
      </c>
      <c r="L5171" s="14" t="str">
        <v/>
      </c>
      <c r="O5171" s="14" t="str">
        <v/>
      </c>
      <c r="P5171" s="14" t="str">
        <f ca="1"/>
        <v>Low Cap</v>
      </c>
    </row>
    <row r="5172" spans="11:16">
      <c r="K5172" s="14" t="str">
        <v/>
      </c>
      <c r="L5172" s="14" t="str">
        <v/>
      </c>
      <c r="O5172" s="14" t="str">
        <v/>
      </c>
      <c r="P5172" s="14" t="str">
        <f ca="1"/>
        <v>Low Cap</v>
      </c>
    </row>
    <row r="5173" spans="11:16">
      <c r="K5173" s="14" t="str">
        <v/>
      </c>
      <c r="L5173" s="14" t="str">
        <v/>
      </c>
      <c r="O5173" s="14" t="str">
        <v/>
      </c>
      <c r="P5173" s="14" t="str">
        <f ca="1"/>
        <v>Low Cap</v>
      </c>
    </row>
    <row r="5174" spans="11:16">
      <c r="K5174" s="14" t="str">
        <v/>
      </c>
      <c r="L5174" s="14" t="str">
        <v/>
      </c>
      <c r="O5174" s="14" t="str">
        <v/>
      </c>
      <c r="P5174" s="14" t="str">
        <f ca="1"/>
        <v>Low Cap</v>
      </c>
    </row>
    <row r="5175" spans="11:16">
      <c r="K5175" s="14" t="str">
        <v/>
      </c>
      <c r="L5175" s="14" t="str">
        <v/>
      </c>
      <c r="O5175" s="14" t="str">
        <v/>
      </c>
      <c r="P5175" s="14" t="str">
        <f ca="1"/>
        <v>Low Cap</v>
      </c>
    </row>
    <row r="5176" spans="11:16">
      <c r="K5176" s="14" t="str">
        <v/>
      </c>
      <c r="L5176" s="14" t="str">
        <v/>
      </c>
      <c r="O5176" s="14" t="str">
        <v/>
      </c>
      <c r="P5176" s="14" t="str">
        <f ca="1"/>
        <v>Low Cap</v>
      </c>
    </row>
    <row r="5177" spans="11:16">
      <c r="K5177" s="14" t="str">
        <v/>
      </c>
      <c r="L5177" s="14" t="str">
        <v/>
      </c>
      <c r="O5177" s="14" t="str">
        <v/>
      </c>
      <c r="P5177" s="14" t="str">
        <f ca="1"/>
        <v>Low Cap</v>
      </c>
    </row>
    <row r="5178" spans="11:16">
      <c r="K5178" s="14" t="str">
        <v/>
      </c>
      <c r="L5178" s="14" t="str">
        <v/>
      </c>
      <c r="O5178" s="14" t="str">
        <v/>
      </c>
      <c r="P5178" s="14" t="str">
        <f ca="1"/>
        <v>Low Cap</v>
      </c>
    </row>
    <row r="5179" spans="11:16">
      <c r="K5179" s="14" t="str">
        <v/>
      </c>
      <c r="L5179" s="14" t="str">
        <v/>
      </c>
      <c r="O5179" s="14" t="str">
        <v/>
      </c>
      <c r="P5179" s="14" t="str">
        <f ca="1"/>
        <v>Low Cap</v>
      </c>
    </row>
    <row r="5180" spans="11:16">
      <c r="K5180" s="14" t="str">
        <v/>
      </c>
      <c r="L5180" s="14" t="str">
        <v/>
      </c>
      <c r="O5180" s="14" t="str">
        <v/>
      </c>
      <c r="P5180" s="14" t="str">
        <f ca="1"/>
        <v>Low Cap</v>
      </c>
    </row>
    <row r="5181" spans="11:16">
      <c r="K5181" s="14" t="str">
        <v/>
      </c>
      <c r="L5181" s="14" t="str">
        <v/>
      </c>
      <c r="O5181" s="14" t="str">
        <v/>
      </c>
      <c r="P5181" s="14" t="str">
        <f ca="1"/>
        <v>Low Cap</v>
      </c>
    </row>
    <row r="5182" spans="11:16">
      <c r="K5182" s="14" t="str">
        <v/>
      </c>
      <c r="L5182" s="14" t="str">
        <v/>
      </c>
      <c r="O5182" s="14" t="str">
        <v/>
      </c>
      <c r="P5182" s="14" t="str">
        <f ca="1"/>
        <v>Low Cap</v>
      </c>
    </row>
    <row r="5183" spans="11:16">
      <c r="K5183" s="14" t="str">
        <v/>
      </c>
      <c r="L5183" s="14" t="str">
        <v/>
      </c>
      <c r="O5183" s="14" t="str">
        <v/>
      </c>
      <c r="P5183" s="14" t="str">
        <f ca="1"/>
        <v>Low Cap</v>
      </c>
    </row>
    <row r="5184" spans="11:16">
      <c r="K5184" s="14" t="str">
        <v/>
      </c>
      <c r="L5184" s="14" t="str">
        <v/>
      </c>
      <c r="O5184" s="14" t="str">
        <v/>
      </c>
      <c r="P5184" s="14" t="str">
        <f ca="1"/>
        <v>Low Cap</v>
      </c>
    </row>
    <row r="5185" spans="11:16">
      <c r="K5185" s="14" t="str">
        <v/>
      </c>
      <c r="L5185" s="14" t="str">
        <v/>
      </c>
      <c r="O5185" s="14" t="str">
        <v/>
      </c>
      <c r="P5185" s="14" t="str">
        <f ca="1"/>
        <v>Low Cap</v>
      </c>
    </row>
    <row r="5186" spans="11:16">
      <c r="K5186" s="14" t="str">
        <v/>
      </c>
      <c r="L5186" s="14" t="str">
        <v/>
      </c>
      <c r="O5186" s="14" t="str">
        <v/>
      </c>
      <c r="P5186" s="14" t="str">
        <f ca="1"/>
        <v>Low Cap</v>
      </c>
    </row>
    <row r="5187" spans="11:16">
      <c r="K5187" s="14" t="str">
        <v/>
      </c>
      <c r="L5187" s="14" t="str">
        <v/>
      </c>
      <c r="O5187" s="14" t="str">
        <v/>
      </c>
      <c r="P5187" s="14" t="str">
        <f ca="1"/>
        <v>Low Cap</v>
      </c>
    </row>
    <row r="5188" spans="11:16">
      <c r="K5188" s="14" t="str">
        <v/>
      </c>
      <c r="L5188" s="14" t="str">
        <v/>
      </c>
      <c r="O5188" s="14" t="str">
        <v/>
      </c>
      <c r="P5188" s="14" t="str">
        <f ca="1"/>
        <v>Low Cap</v>
      </c>
    </row>
    <row r="5189" spans="11:16">
      <c r="K5189" s="14" t="str">
        <v/>
      </c>
      <c r="L5189" s="14" t="str">
        <v/>
      </c>
      <c r="O5189" s="14" t="str">
        <v/>
      </c>
      <c r="P5189" s="14" t="str">
        <f ca="1"/>
        <v>Low Cap</v>
      </c>
    </row>
    <row r="5190" spans="11:16">
      <c r="K5190" s="14" t="str">
        <v/>
      </c>
      <c r="L5190" s="14" t="str">
        <v/>
      </c>
      <c r="O5190" s="14" t="str">
        <v/>
      </c>
      <c r="P5190" s="14" t="str">
        <f ca="1"/>
        <v>Low Cap</v>
      </c>
    </row>
    <row r="5191" spans="11:16">
      <c r="K5191" s="14" t="str">
        <v/>
      </c>
      <c r="L5191" s="14" t="str">
        <v/>
      </c>
      <c r="O5191" s="14" t="str">
        <v/>
      </c>
      <c r="P5191" s="14" t="str">
        <f ca="1"/>
        <v>Low Cap</v>
      </c>
    </row>
    <row r="5192" spans="11:16">
      <c r="K5192" s="14" t="str">
        <v/>
      </c>
      <c r="L5192" s="14" t="str">
        <v/>
      </c>
      <c r="O5192" s="14" t="str">
        <v/>
      </c>
      <c r="P5192" s="14" t="str">
        <f ca="1"/>
        <v>Low Cap</v>
      </c>
    </row>
    <row r="5193" spans="11:16">
      <c r="K5193" s="14" t="str">
        <v/>
      </c>
      <c r="L5193" s="14" t="str">
        <v/>
      </c>
      <c r="O5193" s="14" t="str">
        <v/>
      </c>
      <c r="P5193" s="14" t="str">
        <f ca="1"/>
        <v>Low Cap</v>
      </c>
    </row>
    <row r="5194" spans="11:16">
      <c r="K5194" s="14" t="str">
        <v/>
      </c>
      <c r="L5194" s="14" t="str">
        <v/>
      </c>
      <c r="O5194" s="14" t="str">
        <v/>
      </c>
      <c r="P5194" s="14" t="str">
        <f ca="1"/>
        <v>Low Cap</v>
      </c>
    </row>
    <row r="5195" spans="11:16">
      <c r="K5195" s="14" t="str">
        <v/>
      </c>
      <c r="L5195" s="14" t="str">
        <v/>
      </c>
      <c r="O5195" s="14" t="str">
        <v/>
      </c>
      <c r="P5195" s="14" t="str">
        <f ca="1"/>
        <v>Low Cap</v>
      </c>
    </row>
    <row r="5196" spans="11:16">
      <c r="K5196" s="14" t="str">
        <v/>
      </c>
      <c r="L5196" s="14" t="str">
        <v/>
      </c>
      <c r="O5196" s="14" t="str">
        <v/>
      </c>
      <c r="P5196" s="14" t="str">
        <f ca="1"/>
        <v>Low Cap</v>
      </c>
    </row>
    <row r="5197" spans="11:16">
      <c r="K5197" s="14" t="str">
        <v/>
      </c>
      <c r="L5197" s="14" t="str">
        <v/>
      </c>
      <c r="O5197" s="14" t="str">
        <v/>
      </c>
      <c r="P5197" s="14" t="str">
        <f ca="1"/>
        <v>Low Cap</v>
      </c>
    </row>
    <row r="5198" spans="11:16">
      <c r="K5198" s="14" t="str">
        <v/>
      </c>
      <c r="L5198" s="14" t="str">
        <v/>
      </c>
      <c r="O5198" s="14" t="str">
        <v/>
      </c>
      <c r="P5198" s="14" t="str">
        <f ca="1"/>
        <v>Low Cap</v>
      </c>
    </row>
    <row r="5199" spans="11:16">
      <c r="K5199" s="14" t="str">
        <v/>
      </c>
      <c r="L5199" s="14" t="str">
        <v/>
      </c>
      <c r="O5199" s="14" t="str">
        <v/>
      </c>
      <c r="P5199" s="14" t="str">
        <f ca="1"/>
        <v>Low Cap</v>
      </c>
    </row>
    <row r="5200" spans="11:16">
      <c r="K5200" s="14" t="str">
        <v/>
      </c>
      <c r="L5200" s="14" t="str">
        <v/>
      </c>
      <c r="O5200" s="14" t="str">
        <v/>
      </c>
      <c r="P5200" s="14" t="str">
        <f ca="1"/>
        <v>Low Cap</v>
      </c>
    </row>
    <row r="5201" spans="11:16">
      <c r="K5201" s="14" t="str">
        <v/>
      </c>
      <c r="L5201" s="14" t="str">
        <v/>
      </c>
      <c r="O5201" s="14" t="str">
        <v/>
      </c>
      <c r="P5201" s="14" t="str">
        <f ca="1"/>
        <v>Low Cap</v>
      </c>
    </row>
    <row r="5202" spans="11:16">
      <c r="K5202" s="14" t="str">
        <v/>
      </c>
      <c r="L5202" s="14" t="str">
        <v/>
      </c>
      <c r="O5202" s="14" t="str">
        <v/>
      </c>
      <c r="P5202" s="14" t="str">
        <f ca="1"/>
        <v>Low Cap</v>
      </c>
    </row>
    <row r="5203" spans="11:16">
      <c r="K5203" s="14" t="str">
        <v/>
      </c>
      <c r="L5203" s="14" t="str">
        <v/>
      </c>
      <c r="O5203" s="14" t="str">
        <v/>
      </c>
      <c r="P5203" s="14" t="str">
        <f ca="1"/>
        <v>Low Cap</v>
      </c>
    </row>
    <row r="5204" spans="11:16">
      <c r="K5204" s="14" t="str">
        <v/>
      </c>
      <c r="L5204" s="14" t="str">
        <v/>
      </c>
      <c r="O5204" s="14" t="str">
        <v/>
      </c>
      <c r="P5204" s="14" t="str">
        <f ca="1"/>
        <v>Low Cap</v>
      </c>
    </row>
    <row r="5205" spans="11:16">
      <c r="K5205" s="14" t="str">
        <v/>
      </c>
      <c r="L5205" s="14" t="str">
        <v/>
      </c>
      <c r="O5205" s="14" t="str">
        <v/>
      </c>
      <c r="P5205" s="14" t="str">
        <f ca="1"/>
        <v>Low Cap</v>
      </c>
    </row>
    <row r="5206" spans="11:16">
      <c r="K5206" s="14" t="str">
        <v/>
      </c>
      <c r="L5206" s="14" t="str">
        <v/>
      </c>
      <c r="O5206" s="14" t="str">
        <v/>
      </c>
      <c r="P5206" s="14" t="str">
        <f ca="1"/>
        <v>Low Cap</v>
      </c>
    </row>
    <row r="5207" spans="11:16">
      <c r="K5207" s="14" t="str">
        <v/>
      </c>
      <c r="L5207" s="14" t="str">
        <v/>
      </c>
      <c r="O5207" s="14" t="str">
        <v/>
      </c>
      <c r="P5207" s="14" t="str">
        <f ca="1"/>
        <v>Low Cap</v>
      </c>
    </row>
    <row r="5208" spans="11:16">
      <c r="K5208" s="14" t="str">
        <v/>
      </c>
      <c r="L5208" s="14" t="str">
        <v/>
      </c>
      <c r="O5208" s="14" t="str">
        <v/>
      </c>
      <c r="P5208" s="14" t="str">
        <f ca="1"/>
        <v>Low Cap</v>
      </c>
    </row>
    <row r="5209" spans="11:16">
      <c r="K5209" s="14" t="str">
        <v/>
      </c>
      <c r="L5209" s="14" t="str">
        <v/>
      </c>
      <c r="O5209" s="14" t="str">
        <v/>
      </c>
      <c r="P5209" s="14" t="str">
        <f ca="1"/>
        <v>Low Cap</v>
      </c>
    </row>
    <row r="5210" spans="11:16">
      <c r="K5210" s="14" t="str">
        <v/>
      </c>
      <c r="L5210" s="14" t="str">
        <v/>
      </c>
      <c r="O5210" s="14" t="str">
        <v/>
      </c>
      <c r="P5210" s="14" t="str">
        <f ca="1"/>
        <v>Low Cap</v>
      </c>
    </row>
    <row r="5211" spans="11:16">
      <c r="K5211" s="14" t="str">
        <v/>
      </c>
      <c r="L5211" s="14" t="str">
        <v/>
      </c>
      <c r="O5211" s="14" t="str">
        <v/>
      </c>
      <c r="P5211" s="14" t="str">
        <f ca="1"/>
        <v>Low Cap</v>
      </c>
    </row>
    <row r="5212" spans="11:16">
      <c r="K5212" s="14" t="str">
        <v/>
      </c>
      <c r="L5212" s="14" t="str">
        <v/>
      </c>
      <c r="O5212" s="14" t="str">
        <v/>
      </c>
      <c r="P5212" s="14" t="str">
        <f ca="1"/>
        <v>Low Cap</v>
      </c>
    </row>
    <row r="5213" spans="11:16">
      <c r="K5213" s="14" t="str">
        <v/>
      </c>
      <c r="L5213" s="14" t="str">
        <v/>
      </c>
      <c r="O5213" s="14" t="str">
        <v/>
      </c>
      <c r="P5213" s="14" t="str">
        <f ca="1"/>
        <v>Low Cap</v>
      </c>
    </row>
    <row r="5214" spans="11:16">
      <c r="K5214" s="14" t="str">
        <v/>
      </c>
      <c r="L5214" s="14" t="str">
        <v/>
      </c>
      <c r="O5214" s="14" t="str">
        <v/>
      </c>
      <c r="P5214" s="14" t="str">
        <f ca="1"/>
        <v>Low Cap</v>
      </c>
    </row>
    <row r="5215" spans="11:16">
      <c r="K5215" s="14" t="str">
        <v/>
      </c>
      <c r="L5215" s="14" t="str">
        <v/>
      </c>
      <c r="O5215" s="14" t="str">
        <v/>
      </c>
      <c r="P5215" s="14" t="str">
        <f ca="1"/>
        <v>Low Cap</v>
      </c>
    </row>
    <row r="5216" spans="11:16">
      <c r="K5216" s="14" t="str">
        <v/>
      </c>
      <c r="L5216" s="14" t="str">
        <v/>
      </c>
      <c r="O5216" s="14" t="str">
        <v/>
      </c>
      <c r="P5216" s="14" t="str">
        <f ca="1"/>
        <v>Low Cap</v>
      </c>
    </row>
    <row r="5217" spans="11:16">
      <c r="K5217" s="14" t="str">
        <v/>
      </c>
      <c r="L5217" s="14" t="str">
        <v/>
      </c>
      <c r="O5217" s="14" t="str">
        <v/>
      </c>
      <c r="P5217" s="14" t="str">
        <f ca="1"/>
        <v>Low Cap</v>
      </c>
    </row>
    <row r="5218" spans="11:16">
      <c r="K5218" s="14" t="str">
        <v/>
      </c>
      <c r="L5218" s="14" t="str">
        <v/>
      </c>
      <c r="O5218" s="14" t="str">
        <v/>
      </c>
      <c r="P5218" s="14" t="str">
        <f ca="1"/>
        <v>Low Cap</v>
      </c>
    </row>
    <row r="5219" spans="11:16">
      <c r="K5219" s="14" t="str">
        <v/>
      </c>
      <c r="L5219" s="14" t="str">
        <v/>
      </c>
      <c r="O5219" s="14" t="str">
        <v/>
      </c>
      <c r="P5219" s="14" t="str">
        <f ca="1"/>
        <v>Low Cap</v>
      </c>
    </row>
    <row r="5220" spans="11:16">
      <c r="K5220" s="14" t="str">
        <v/>
      </c>
      <c r="L5220" s="14" t="str">
        <v/>
      </c>
      <c r="O5220" s="14" t="str">
        <v/>
      </c>
      <c r="P5220" s="14" t="str">
        <f ca="1"/>
        <v>Low Cap</v>
      </c>
    </row>
    <row r="5221" spans="11:16">
      <c r="K5221" s="14" t="str">
        <v/>
      </c>
      <c r="L5221" s="14" t="str">
        <v/>
      </c>
      <c r="O5221" s="14" t="str">
        <v/>
      </c>
      <c r="P5221" s="14" t="str">
        <f ca="1"/>
        <v>Low Cap</v>
      </c>
    </row>
    <row r="5222" spans="11:16">
      <c r="K5222" s="14" t="str">
        <v/>
      </c>
      <c r="L5222" s="14" t="str">
        <v/>
      </c>
      <c r="O5222" s="14" t="str">
        <v/>
      </c>
      <c r="P5222" s="14" t="str">
        <f ca="1"/>
        <v>Low Cap</v>
      </c>
    </row>
    <row r="5223" spans="11:16">
      <c r="K5223" s="14" t="str">
        <v/>
      </c>
      <c r="L5223" s="14" t="str">
        <v/>
      </c>
      <c r="O5223" s="14" t="str">
        <v/>
      </c>
      <c r="P5223" s="14" t="str">
        <f ca="1"/>
        <v>Low Cap</v>
      </c>
    </row>
    <row r="5224" spans="11:16">
      <c r="K5224" s="14" t="str">
        <v/>
      </c>
      <c r="L5224" s="14" t="str">
        <v/>
      </c>
      <c r="O5224" s="14" t="str">
        <v/>
      </c>
      <c r="P5224" s="14" t="str">
        <f ca="1"/>
        <v>Low Cap</v>
      </c>
    </row>
    <row r="5225" spans="11:16">
      <c r="K5225" s="14" t="str">
        <v/>
      </c>
      <c r="L5225" s="14" t="str">
        <v/>
      </c>
      <c r="O5225" s="14" t="str">
        <v/>
      </c>
      <c r="P5225" s="14" t="str">
        <f ca="1"/>
        <v>Low Cap</v>
      </c>
    </row>
    <row r="5226" spans="11:16">
      <c r="K5226" s="14" t="str">
        <v/>
      </c>
      <c r="L5226" s="14" t="str">
        <v/>
      </c>
      <c r="O5226" s="14" t="str">
        <v/>
      </c>
      <c r="P5226" s="14" t="str">
        <f ca="1"/>
        <v>Low Cap</v>
      </c>
    </row>
    <row r="5227" spans="11:16">
      <c r="K5227" s="14" t="str">
        <v/>
      </c>
      <c r="L5227" s="14" t="str">
        <v/>
      </c>
      <c r="O5227" s="14" t="str">
        <v/>
      </c>
      <c r="P5227" s="14" t="str">
        <f ca="1"/>
        <v>Low Cap</v>
      </c>
    </row>
    <row r="5228" spans="11:16">
      <c r="K5228" s="14" t="str">
        <v/>
      </c>
      <c r="L5228" s="14" t="str">
        <v/>
      </c>
      <c r="O5228" s="14" t="str">
        <v/>
      </c>
      <c r="P5228" s="14" t="str">
        <f ca="1"/>
        <v>Low Cap</v>
      </c>
    </row>
    <row r="5229" spans="11:16">
      <c r="K5229" s="14" t="str">
        <v/>
      </c>
      <c r="L5229" s="14" t="str">
        <v/>
      </c>
      <c r="O5229" s="14" t="str">
        <v/>
      </c>
      <c r="P5229" s="14" t="str">
        <f ca="1"/>
        <v>Low Cap</v>
      </c>
    </row>
    <row r="5230" spans="11:16">
      <c r="K5230" s="14" t="str">
        <v/>
      </c>
      <c r="L5230" s="14" t="str">
        <v/>
      </c>
      <c r="O5230" s="14" t="str">
        <v/>
      </c>
      <c r="P5230" s="14" t="str">
        <f ca="1"/>
        <v>Low Cap</v>
      </c>
    </row>
    <row r="5231" spans="11:16">
      <c r="K5231" s="14" t="str">
        <v/>
      </c>
      <c r="L5231" s="14" t="str">
        <v/>
      </c>
      <c r="O5231" s="14" t="str">
        <v/>
      </c>
      <c r="P5231" s="14" t="str">
        <f ca="1"/>
        <v>Low Cap</v>
      </c>
    </row>
    <row r="5232" spans="11:16">
      <c r="K5232" s="14" t="str">
        <v/>
      </c>
      <c r="L5232" s="14" t="str">
        <v/>
      </c>
      <c r="O5232" s="14" t="str">
        <v/>
      </c>
      <c r="P5232" s="14" t="str">
        <f ca="1"/>
        <v>Low Cap</v>
      </c>
    </row>
    <row r="5233" spans="11:16">
      <c r="K5233" s="14" t="str">
        <v/>
      </c>
      <c r="L5233" s="14" t="str">
        <v/>
      </c>
      <c r="O5233" s="14" t="str">
        <v/>
      </c>
      <c r="P5233" s="14" t="str">
        <f ca="1"/>
        <v>Low Cap</v>
      </c>
    </row>
    <row r="5234" spans="11:16">
      <c r="K5234" s="14" t="str">
        <v/>
      </c>
      <c r="L5234" s="14" t="str">
        <v/>
      </c>
      <c r="O5234" s="14" t="str">
        <v/>
      </c>
      <c r="P5234" s="14" t="str">
        <f ca="1"/>
        <v>Low Cap</v>
      </c>
    </row>
    <row r="5235" spans="11:16">
      <c r="K5235" s="14" t="str">
        <v/>
      </c>
      <c r="L5235" s="14" t="str">
        <v/>
      </c>
      <c r="O5235" s="14" t="str">
        <v/>
      </c>
      <c r="P5235" s="14" t="str">
        <f ca="1"/>
        <v>Low Cap</v>
      </c>
    </row>
    <row r="5236" spans="11:16">
      <c r="K5236" s="14" t="str">
        <v/>
      </c>
      <c r="L5236" s="14" t="str">
        <v/>
      </c>
      <c r="O5236" s="14" t="str">
        <v/>
      </c>
      <c r="P5236" s="14" t="str">
        <f ca="1"/>
        <v>Low Cap</v>
      </c>
    </row>
    <row r="5237" spans="11:16">
      <c r="K5237" s="14" t="str">
        <v/>
      </c>
      <c r="L5237" s="14" t="str">
        <v/>
      </c>
      <c r="O5237" s="14" t="str">
        <v/>
      </c>
      <c r="P5237" s="14" t="str">
        <f ca="1"/>
        <v>Low Cap</v>
      </c>
    </row>
    <row r="5238" spans="11:16">
      <c r="K5238" s="14" t="str">
        <v/>
      </c>
      <c r="L5238" s="14" t="str">
        <v/>
      </c>
      <c r="O5238" s="14" t="str">
        <v/>
      </c>
      <c r="P5238" s="14" t="str">
        <f ca="1"/>
        <v>Low Cap</v>
      </c>
    </row>
    <row r="5239" spans="11:16">
      <c r="K5239" s="14" t="str">
        <v/>
      </c>
      <c r="L5239" s="14" t="str">
        <v/>
      </c>
      <c r="O5239" s="14" t="str">
        <v/>
      </c>
      <c r="P5239" s="14" t="str">
        <f ca="1"/>
        <v>Low Cap</v>
      </c>
    </row>
    <row r="5240" spans="11:16">
      <c r="K5240" s="14" t="str">
        <v/>
      </c>
      <c r="L5240" s="14" t="str">
        <v/>
      </c>
      <c r="O5240" s="14" t="str">
        <v/>
      </c>
      <c r="P5240" s="14" t="str">
        <f ca="1"/>
        <v>Low Cap</v>
      </c>
    </row>
    <row r="5241" spans="11:16">
      <c r="K5241" s="14" t="str">
        <v/>
      </c>
      <c r="L5241" s="14" t="str">
        <v/>
      </c>
      <c r="O5241" s="14" t="str">
        <v/>
      </c>
      <c r="P5241" s="14" t="str">
        <f ca="1"/>
        <v>Low Cap</v>
      </c>
    </row>
    <row r="5242" spans="11:16">
      <c r="K5242" s="14" t="str">
        <v/>
      </c>
      <c r="L5242" s="14" t="str">
        <v/>
      </c>
      <c r="O5242" s="14" t="str">
        <v/>
      </c>
      <c r="P5242" s="14" t="str">
        <f ca="1"/>
        <v>Low Cap</v>
      </c>
    </row>
    <row r="5243" spans="11:16">
      <c r="K5243" s="14" t="str">
        <v/>
      </c>
      <c r="L5243" s="14" t="str">
        <v/>
      </c>
      <c r="O5243" s="14" t="str">
        <v/>
      </c>
      <c r="P5243" s="14" t="str">
        <f ca="1"/>
        <v>Low Cap</v>
      </c>
    </row>
    <row r="5244" spans="11:16">
      <c r="K5244" s="14" t="str">
        <v/>
      </c>
      <c r="L5244" s="14" t="str">
        <v/>
      </c>
      <c r="O5244" s="14" t="str">
        <v/>
      </c>
      <c r="P5244" s="14" t="str">
        <f ca="1"/>
        <v>Low Cap</v>
      </c>
    </row>
    <row r="5245" spans="11:16">
      <c r="K5245" s="14" t="str">
        <v/>
      </c>
      <c r="L5245" s="14" t="str">
        <v/>
      </c>
      <c r="O5245" s="14" t="str">
        <v/>
      </c>
      <c r="P5245" s="14" t="str">
        <f ca="1"/>
        <v>Low Cap</v>
      </c>
    </row>
    <row r="5246" spans="11:16">
      <c r="K5246" s="14" t="str">
        <v/>
      </c>
      <c r="L5246" s="14" t="str">
        <v/>
      </c>
      <c r="O5246" s="14" t="str">
        <v/>
      </c>
      <c r="P5246" s="14" t="str">
        <f ca="1"/>
        <v>Low Cap</v>
      </c>
    </row>
    <row r="5247" spans="11:16">
      <c r="K5247" s="14" t="str">
        <v/>
      </c>
      <c r="L5247" s="14" t="str">
        <v/>
      </c>
      <c r="O5247" s="14" t="str">
        <v/>
      </c>
      <c r="P5247" s="14" t="str">
        <f ca="1"/>
        <v>Low Cap</v>
      </c>
    </row>
    <row r="5248" spans="11:16">
      <c r="K5248" s="14" t="str">
        <v/>
      </c>
      <c r="L5248" s="14" t="str">
        <v/>
      </c>
      <c r="O5248" s="14" t="str">
        <v/>
      </c>
      <c r="P5248" s="14" t="str">
        <f ca="1"/>
        <v>Low Cap</v>
      </c>
    </row>
    <row r="5249" spans="11:16">
      <c r="K5249" s="14" t="str">
        <v/>
      </c>
      <c r="L5249" s="14" t="str">
        <v/>
      </c>
      <c r="O5249" s="14" t="str">
        <v/>
      </c>
      <c r="P5249" s="14" t="str">
        <f ca="1"/>
        <v>Low Cap</v>
      </c>
    </row>
    <row r="5250" spans="11:16">
      <c r="K5250" s="14" t="str">
        <v/>
      </c>
      <c r="L5250" s="14" t="str">
        <v/>
      </c>
      <c r="O5250" s="14" t="str">
        <v/>
      </c>
      <c r="P5250" s="14" t="str">
        <f ca="1"/>
        <v>Low Cap</v>
      </c>
    </row>
    <row r="5251" spans="11:16">
      <c r="K5251" s="14" t="str">
        <v/>
      </c>
      <c r="L5251" s="14" t="str">
        <v/>
      </c>
      <c r="O5251" s="14" t="str">
        <v/>
      </c>
      <c r="P5251" s="14" t="str">
        <f ca="1"/>
        <v>Low Cap</v>
      </c>
    </row>
    <row r="5252" spans="11:16">
      <c r="K5252" s="14" t="str">
        <v/>
      </c>
      <c r="L5252" s="14" t="str">
        <v/>
      </c>
      <c r="O5252" s="14" t="str">
        <v/>
      </c>
      <c r="P5252" s="14" t="str">
        <f ca="1"/>
        <v>Low Cap</v>
      </c>
    </row>
    <row r="5253" spans="11:16">
      <c r="K5253" s="14" t="str">
        <v/>
      </c>
      <c r="L5253" s="14" t="str">
        <v/>
      </c>
      <c r="O5253" s="14" t="str">
        <v/>
      </c>
      <c r="P5253" s="14" t="str">
        <f ca="1"/>
        <v>Low Cap</v>
      </c>
    </row>
    <row r="5254" spans="11:16">
      <c r="K5254" s="14" t="str">
        <v/>
      </c>
      <c r="L5254" s="14" t="str">
        <v/>
      </c>
      <c r="O5254" s="14" t="str">
        <v/>
      </c>
      <c r="P5254" s="14" t="str">
        <f ca="1"/>
        <v>Low Cap</v>
      </c>
    </row>
    <row r="5255" spans="11:16">
      <c r="K5255" s="14" t="str">
        <v/>
      </c>
      <c r="L5255" s="14" t="str">
        <v/>
      </c>
      <c r="O5255" s="14" t="str">
        <v/>
      </c>
      <c r="P5255" s="14" t="str">
        <f ca="1"/>
        <v>Low Cap</v>
      </c>
    </row>
    <row r="5256" spans="11:16">
      <c r="K5256" s="14" t="str">
        <v/>
      </c>
      <c r="L5256" s="14" t="str">
        <v/>
      </c>
      <c r="O5256" s="14" t="str">
        <v/>
      </c>
      <c r="P5256" s="14" t="str">
        <f ca="1"/>
        <v>Low Cap</v>
      </c>
    </row>
    <row r="5257" spans="11:16">
      <c r="K5257" s="14" t="str">
        <v/>
      </c>
      <c r="L5257" s="14" t="str">
        <v/>
      </c>
      <c r="O5257" s="14" t="str">
        <v/>
      </c>
      <c r="P5257" s="14" t="str">
        <f ca="1"/>
        <v>Low Cap</v>
      </c>
    </row>
    <row r="5258" spans="11:16">
      <c r="K5258" s="14" t="str">
        <v/>
      </c>
      <c r="L5258" s="14" t="str">
        <v/>
      </c>
      <c r="O5258" s="14" t="str">
        <v/>
      </c>
      <c r="P5258" s="14" t="str">
        <f ca="1"/>
        <v>Low Cap</v>
      </c>
    </row>
    <row r="5259" spans="11:16">
      <c r="K5259" s="14" t="str">
        <v/>
      </c>
      <c r="L5259" s="14" t="str">
        <v/>
      </c>
      <c r="O5259" s="14" t="str">
        <v/>
      </c>
      <c r="P5259" s="14" t="str">
        <f ca="1"/>
        <v>Low Cap</v>
      </c>
    </row>
    <row r="5260" spans="11:16">
      <c r="K5260" s="14" t="str">
        <v/>
      </c>
      <c r="L5260" s="14" t="str">
        <v/>
      </c>
      <c r="O5260" s="14" t="str">
        <v/>
      </c>
      <c r="P5260" s="14" t="str">
        <f ca="1"/>
        <v>Low Cap</v>
      </c>
    </row>
    <row r="5261" spans="11:16">
      <c r="K5261" s="14" t="str">
        <v/>
      </c>
      <c r="L5261" s="14" t="str">
        <v/>
      </c>
      <c r="O5261" s="14" t="str">
        <v/>
      </c>
      <c r="P5261" s="14" t="str">
        <f ca="1"/>
        <v>Low Cap</v>
      </c>
    </row>
    <row r="5262" spans="11:16">
      <c r="K5262" s="14" t="str">
        <v/>
      </c>
      <c r="L5262" s="14" t="str">
        <v/>
      </c>
      <c r="O5262" s="14" t="str">
        <v/>
      </c>
      <c r="P5262" s="14" t="str">
        <f ca="1"/>
        <v>Low Cap</v>
      </c>
    </row>
    <row r="5263" spans="11:16">
      <c r="K5263" s="14" t="str">
        <v/>
      </c>
      <c r="L5263" s="14" t="str">
        <v/>
      </c>
      <c r="O5263" s="14" t="str">
        <v/>
      </c>
      <c r="P5263" s="14" t="str">
        <f ca="1"/>
        <v>Low Cap</v>
      </c>
    </row>
    <row r="5264" spans="11:16">
      <c r="K5264" s="14" t="str">
        <v/>
      </c>
      <c r="L5264" s="14" t="str">
        <v/>
      </c>
      <c r="O5264" s="14" t="str">
        <v/>
      </c>
      <c r="P5264" s="14" t="str">
        <f ca="1"/>
        <v>Low Cap</v>
      </c>
    </row>
    <row r="5265" spans="11:16">
      <c r="K5265" s="14" t="str">
        <v/>
      </c>
      <c r="L5265" s="14" t="str">
        <v/>
      </c>
      <c r="O5265" s="14" t="str">
        <v/>
      </c>
      <c r="P5265" s="14" t="str">
        <f ca="1"/>
        <v>Low Cap</v>
      </c>
    </row>
    <row r="5266" spans="11:16">
      <c r="K5266" s="14" t="str">
        <v/>
      </c>
      <c r="L5266" s="14" t="str">
        <v/>
      </c>
      <c r="O5266" s="14" t="str">
        <v/>
      </c>
      <c r="P5266" s="14" t="str">
        <f ca="1"/>
        <v>Low Cap</v>
      </c>
    </row>
    <row r="5267" spans="11:16">
      <c r="K5267" s="14" t="str">
        <v/>
      </c>
      <c r="L5267" s="14" t="str">
        <v/>
      </c>
      <c r="O5267" s="14" t="str">
        <v/>
      </c>
      <c r="P5267" s="14" t="str">
        <f ca="1"/>
        <v>Low Cap</v>
      </c>
    </row>
    <row r="5268" spans="11:16">
      <c r="K5268" s="14" t="str">
        <v/>
      </c>
      <c r="L5268" s="14" t="str">
        <v/>
      </c>
      <c r="O5268" s="14" t="str">
        <v/>
      </c>
      <c r="P5268" s="14" t="str">
        <f ca="1"/>
        <v>Low Cap</v>
      </c>
    </row>
    <row r="5269" spans="11:16">
      <c r="K5269" s="14" t="str">
        <v/>
      </c>
      <c r="L5269" s="14" t="str">
        <v/>
      </c>
      <c r="O5269" s="14" t="str">
        <v/>
      </c>
      <c r="P5269" s="14" t="str">
        <f ca="1"/>
        <v>Low Cap</v>
      </c>
    </row>
    <row r="5270" spans="11:16">
      <c r="K5270" s="14" t="str">
        <v/>
      </c>
      <c r="L5270" s="14" t="str">
        <v/>
      </c>
      <c r="O5270" s="14" t="str">
        <v/>
      </c>
      <c r="P5270" s="14" t="str">
        <f ca="1"/>
        <v>Low Cap</v>
      </c>
    </row>
    <row r="5271" spans="11:16">
      <c r="K5271" s="14" t="str">
        <v/>
      </c>
      <c r="L5271" s="14" t="str">
        <v/>
      </c>
      <c r="O5271" s="14" t="str">
        <v/>
      </c>
      <c r="P5271" s="14" t="str">
        <f ca="1"/>
        <v>Low Cap</v>
      </c>
    </row>
    <row r="5272" spans="11:16">
      <c r="K5272" s="14" t="str">
        <v/>
      </c>
      <c r="L5272" s="14" t="str">
        <v/>
      </c>
      <c r="O5272" s="14" t="str">
        <v/>
      </c>
      <c r="P5272" s="14" t="str">
        <f ca="1"/>
        <v>Low Cap</v>
      </c>
    </row>
    <row r="5273" spans="11:16">
      <c r="K5273" s="14" t="str">
        <v/>
      </c>
      <c r="L5273" s="14" t="str">
        <v/>
      </c>
      <c r="O5273" s="14" t="str">
        <v/>
      </c>
      <c r="P5273" s="14" t="str">
        <f ca="1"/>
        <v>Low Cap</v>
      </c>
    </row>
    <row r="5274" spans="11:16">
      <c r="K5274" s="14" t="str">
        <v/>
      </c>
      <c r="L5274" s="14" t="str">
        <v/>
      </c>
      <c r="O5274" s="14" t="str">
        <v/>
      </c>
      <c r="P5274" s="14" t="str">
        <f ca="1"/>
        <v>Low Cap</v>
      </c>
    </row>
    <row r="5275" spans="11:16">
      <c r="K5275" s="14" t="str">
        <v/>
      </c>
      <c r="L5275" s="14" t="str">
        <v/>
      </c>
      <c r="O5275" s="14" t="str">
        <v/>
      </c>
      <c r="P5275" s="14" t="str">
        <f ca="1"/>
        <v>Low Cap</v>
      </c>
    </row>
    <row r="5276" spans="11:16">
      <c r="K5276" s="14" t="str">
        <v/>
      </c>
      <c r="L5276" s="14" t="str">
        <v/>
      </c>
      <c r="O5276" s="14" t="str">
        <v/>
      </c>
      <c r="P5276" s="14" t="str">
        <f ca="1"/>
        <v>Low Cap</v>
      </c>
    </row>
    <row r="5277" spans="11:16">
      <c r="K5277" s="14" t="str">
        <v/>
      </c>
      <c r="L5277" s="14" t="str">
        <v/>
      </c>
      <c r="O5277" s="14" t="str">
        <v/>
      </c>
      <c r="P5277" s="14" t="str">
        <f ca="1"/>
        <v>Low Cap</v>
      </c>
    </row>
    <row r="5278" spans="11:16">
      <c r="K5278" s="14" t="str">
        <v/>
      </c>
      <c r="L5278" s="14" t="str">
        <v/>
      </c>
      <c r="O5278" s="14" t="str">
        <v/>
      </c>
      <c r="P5278" s="14" t="str">
        <f ca="1"/>
        <v>Low Cap</v>
      </c>
    </row>
    <row r="5279" spans="11:16">
      <c r="K5279" s="14" t="str">
        <v/>
      </c>
      <c r="L5279" s="14" t="str">
        <v/>
      </c>
      <c r="O5279" s="14" t="str">
        <v/>
      </c>
      <c r="P5279" s="14" t="str">
        <f ca="1"/>
        <v>Low Cap</v>
      </c>
    </row>
    <row r="5280" spans="11:16">
      <c r="K5280" s="14" t="str">
        <v/>
      </c>
      <c r="L5280" s="14" t="str">
        <v/>
      </c>
      <c r="O5280" s="14" t="str">
        <v/>
      </c>
      <c r="P5280" s="14" t="str">
        <f ca="1"/>
        <v>Low Cap</v>
      </c>
    </row>
    <row r="5281" spans="11:16">
      <c r="K5281" s="14" t="str">
        <v/>
      </c>
      <c r="L5281" s="14" t="str">
        <v/>
      </c>
      <c r="O5281" s="14" t="str">
        <v/>
      </c>
      <c r="P5281" s="14" t="str">
        <f ca="1"/>
        <v>Low Cap</v>
      </c>
    </row>
    <row r="5282" spans="11:16">
      <c r="K5282" s="14" t="str">
        <v/>
      </c>
      <c r="L5282" s="14" t="str">
        <v/>
      </c>
      <c r="O5282" s="14" t="str">
        <v/>
      </c>
      <c r="P5282" s="14" t="str">
        <f ca="1"/>
        <v>Low Cap</v>
      </c>
    </row>
    <row r="5283" spans="11:16">
      <c r="K5283" s="14" t="str">
        <v/>
      </c>
      <c r="L5283" s="14" t="str">
        <v/>
      </c>
      <c r="O5283" s="14" t="str">
        <v/>
      </c>
      <c r="P5283" s="14" t="str">
        <f ca="1"/>
        <v>Low Cap</v>
      </c>
    </row>
    <row r="5284" spans="11:16">
      <c r="K5284" s="14" t="str">
        <v/>
      </c>
      <c r="L5284" s="14" t="str">
        <v/>
      </c>
      <c r="O5284" s="14" t="str">
        <v/>
      </c>
      <c r="P5284" s="14" t="str">
        <f ca="1"/>
        <v>Low Cap</v>
      </c>
    </row>
    <row r="5285" spans="11:16">
      <c r="K5285" s="14" t="str">
        <v/>
      </c>
      <c r="L5285" s="14" t="str">
        <v/>
      </c>
      <c r="O5285" s="14" t="str">
        <v/>
      </c>
      <c r="P5285" s="14" t="str">
        <f ca="1"/>
        <v>Low Cap</v>
      </c>
    </row>
    <row r="5286" spans="11:16">
      <c r="K5286" s="14" t="str">
        <v/>
      </c>
      <c r="L5286" s="14" t="str">
        <v/>
      </c>
      <c r="O5286" s="14" t="str">
        <v/>
      </c>
      <c r="P5286" s="14" t="str">
        <f ca="1"/>
        <v>Low Cap</v>
      </c>
    </row>
    <row r="5287" spans="11:16">
      <c r="K5287" s="14" t="str">
        <v/>
      </c>
      <c r="L5287" s="14" t="str">
        <v/>
      </c>
      <c r="O5287" s="14" t="str">
        <v/>
      </c>
      <c r="P5287" s="14" t="str">
        <f ca="1"/>
        <v>Low Cap</v>
      </c>
    </row>
    <row r="5288" spans="11:16">
      <c r="K5288" s="14" t="str">
        <v/>
      </c>
      <c r="L5288" s="14" t="str">
        <v/>
      </c>
      <c r="O5288" s="14" t="str">
        <v/>
      </c>
      <c r="P5288" s="14" t="str">
        <f ca="1"/>
        <v>Low Cap</v>
      </c>
    </row>
    <row r="5289" spans="11:16">
      <c r="K5289" s="14" t="str">
        <v/>
      </c>
      <c r="L5289" s="14" t="str">
        <v/>
      </c>
      <c r="O5289" s="14" t="str">
        <v/>
      </c>
      <c r="P5289" s="14" t="str">
        <f ca="1"/>
        <v>Low Cap</v>
      </c>
    </row>
    <row r="5290" spans="11:16">
      <c r="K5290" s="14" t="str">
        <v/>
      </c>
      <c r="L5290" s="14" t="str">
        <v/>
      </c>
      <c r="O5290" s="14" t="str">
        <v/>
      </c>
      <c r="P5290" s="14" t="str">
        <f ca="1"/>
        <v>Low Cap</v>
      </c>
    </row>
    <row r="5291" spans="11:16">
      <c r="K5291" s="14" t="str">
        <v/>
      </c>
      <c r="L5291" s="14" t="str">
        <v/>
      </c>
      <c r="O5291" s="14" t="str">
        <v/>
      </c>
      <c r="P5291" s="14" t="str">
        <f ca="1"/>
        <v>Low Cap</v>
      </c>
    </row>
    <row r="5292" spans="11:16">
      <c r="K5292" s="14" t="str">
        <v/>
      </c>
      <c r="L5292" s="14" t="str">
        <v/>
      </c>
      <c r="O5292" s="14" t="str">
        <v/>
      </c>
      <c r="P5292" s="14" t="str">
        <f ca="1"/>
        <v>Low Cap</v>
      </c>
    </row>
    <row r="5293" spans="11:16">
      <c r="K5293" s="14" t="str">
        <v/>
      </c>
      <c r="L5293" s="14" t="str">
        <v/>
      </c>
      <c r="O5293" s="14" t="str">
        <v/>
      </c>
      <c r="P5293" s="14" t="str">
        <f ca="1"/>
        <v>Low Cap</v>
      </c>
    </row>
    <row r="5294" spans="11:16">
      <c r="K5294" s="14" t="str">
        <v/>
      </c>
      <c r="L5294" s="14" t="str">
        <v/>
      </c>
      <c r="O5294" s="14" t="str">
        <v/>
      </c>
      <c r="P5294" s="14" t="str">
        <f ca="1"/>
        <v>Low Cap</v>
      </c>
    </row>
    <row r="5295" spans="11:16">
      <c r="K5295" s="14" t="str">
        <v/>
      </c>
      <c r="L5295" s="14" t="str">
        <v/>
      </c>
      <c r="O5295" s="14" t="str">
        <v/>
      </c>
      <c r="P5295" s="14" t="str">
        <f ca="1"/>
        <v>Low Cap</v>
      </c>
    </row>
    <row r="5296" spans="11:16">
      <c r="K5296" s="14" t="str">
        <v/>
      </c>
      <c r="L5296" s="14" t="str">
        <v/>
      </c>
      <c r="O5296" s="14" t="str">
        <v/>
      </c>
      <c r="P5296" s="14" t="str">
        <f ca="1"/>
        <v>Low Cap</v>
      </c>
    </row>
    <row r="5297" spans="11:16">
      <c r="K5297" s="14" t="str">
        <v/>
      </c>
      <c r="L5297" s="14" t="str">
        <v/>
      </c>
      <c r="O5297" s="14" t="str">
        <v/>
      </c>
      <c r="P5297" s="14" t="str">
        <f ca="1"/>
        <v>Low Cap</v>
      </c>
    </row>
    <row r="5298" spans="11:16">
      <c r="K5298" s="14" t="str">
        <v/>
      </c>
      <c r="L5298" s="14" t="str">
        <v/>
      </c>
      <c r="O5298" s="14" t="str">
        <v/>
      </c>
      <c r="P5298" s="14" t="str">
        <f ca="1"/>
        <v>Low Cap</v>
      </c>
    </row>
    <row r="5299" spans="11:16">
      <c r="K5299" s="14" t="str">
        <v/>
      </c>
      <c r="L5299" s="14" t="str">
        <v/>
      </c>
      <c r="O5299" s="14" t="str">
        <v/>
      </c>
      <c r="P5299" s="14" t="str">
        <f ca="1"/>
        <v>Low Cap</v>
      </c>
    </row>
    <row r="5300" spans="11:16">
      <c r="K5300" s="14" t="str">
        <v/>
      </c>
      <c r="L5300" s="14" t="str">
        <v/>
      </c>
      <c r="O5300" s="14" t="str">
        <v/>
      </c>
      <c r="P5300" s="14" t="str">
        <f ca="1"/>
        <v>Low Cap</v>
      </c>
    </row>
    <row r="5301" spans="11:16">
      <c r="K5301" s="14" t="str">
        <v/>
      </c>
      <c r="L5301" s="14" t="str">
        <v/>
      </c>
      <c r="O5301" s="14" t="str">
        <v/>
      </c>
      <c r="P5301" s="14" t="str">
        <f ca="1"/>
        <v>Low Cap</v>
      </c>
    </row>
    <row r="5302" spans="11:16">
      <c r="K5302" s="14" t="str">
        <v/>
      </c>
      <c r="L5302" s="14" t="str">
        <v/>
      </c>
      <c r="O5302" s="14" t="str">
        <v/>
      </c>
      <c r="P5302" s="14" t="str">
        <f ca="1"/>
        <v>Low Cap</v>
      </c>
    </row>
    <row r="5303" spans="11:16">
      <c r="K5303" s="14" t="str">
        <v/>
      </c>
      <c r="L5303" s="14" t="str">
        <v/>
      </c>
      <c r="O5303" s="14" t="str">
        <v/>
      </c>
      <c r="P5303" s="14" t="str">
        <f ca="1"/>
        <v>Low Cap</v>
      </c>
    </row>
    <row r="5304" spans="11:16">
      <c r="K5304" s="14" t="str">
        <v/>
      </c>
      <c r="L5304" s="14" t="str">
        <v/>
      </c>
      <c r="O5304" s="14" t="str">
        <v/>
      </c>
      <c r="P5304" s="14" t="str">
        <f ca="1"/>
        <v>Low Cap</v>
      </c>
    </row>
    <row r="5305" spans="11:16">
      <c r="K5305" s="14" t="str">
        <v/>
      </c>
      <c r="L5305" s="14" t="str">
        <v/>
      </c>
      <c r="O5305" s="14" t="str">
        <v/>
      </c>
      <c r="P5305" s="14" t="str">
        <f ca="1"/>
        <v>Low Cap</v>
      </c>
    </row>
    <row r="5306" spans="11:16">
      <c r="K5306" s="14" t="str">
        <v/>
      </c>
      <c r="L5306" s="14" t="str">
        <v/>
      </c>
      <c r="O5306" s="14" t="str">
        <v/>
      </c>
      <c r="P5306" s="14" t="str">
        <f ca="1"/>
        <v>Low Cap</v>
      </c>
    </row>
    <row r="5307" spans="11:16">
      <c r="K5307" s="14" t="str">
        <v/>
      </c>
      <c r="L5307" s="14" t="str">
        <v/>
      </c>
      <c r="O5307" s="14" t="str">
        <v/>
      </c>
      <c r="P5307" s="14" t="str">
        <f ca="1"/>
        <v>Low Cap</v>
      </c>
    </row>
    <row r="5308" spans="11:16">
      <c r="K5308" s="14" t="str">
        <v/>
      </c>
      <c r="L5308" s="14" t="str">
        <v/>
      </c>
      <c r="O5308" s="14" t="str">
        <v/>
      </c>
      <c r="P5308" s="14" t="str">
        <f ca="1"/>
        <v>Low Cap</v>
      </c>
    </row>
    <row r="5309" spans="11:16">
      <c r="K5309" s="14" t="str">
        <v/>
      </c>
      <c r="L5309" s="14" t="str">
        <v/>
      </c>
      <c r="O5309" s="14" t="str">
        <v/>
      </c>
      <c r="P5309" s="14" t="str">
        <f ca="1"/>
        <v>Low Cap</v>
      </c>
    </row>
    <row r="5310" spans="11:16">
      <c r="K5310" s="14" t="str">
        <v/>
      </c>
      <c r="L5310" s="14" t="str">
        <v/>
      </c>
      <c r="O5310" s="14" t="str">
        <v/>
      </c>
      <c r="P5310" s="14" t="str">
        <f ca="1"/>
        <v>Low Cap</v>
      </c>
    </row>
    <row r="5311" spans="11:16">
      <c r="K5311" s="14" t="str">
        <v/>
      </c>
      <c r="L5311" s="14" t="str">
        <v/>
      </c>
      <c r="O5311" s="14" t="str">
        <v/>
      </c>
      <c r="P5311" s="14" t="str">
        <f ca="1"/>
        <v>Low Cap</v>
      </c>
    </row>
    <row r="5312" spans="11:16">
      <c r="K5312" s="14" t="str">
        <v/>
      </c>
      <c r="L5312" s="14" t="str">
        <v/>
      </c>
      <c r="O5312" s="14" t="str">
        <v/>
      </c>
      <c r="P5312" s="14" t="str">
        <f ca="1"/>
        <v>Low Cap</v>
      </c>
    </row>
    <row r="5313" spans="11:16">
      <c r="K5313" s="14" t="str">
        <v/>
      </c>
      <c r="L5313" s="14" t="str">
        <v/>
      </c>
      <c r="O5313" s="14" t="str">
        <v/>
      </c>
      <c r="P5313" s="14" t="str">
        <f ca="1"/>
        <v>Low Cap</v>
      </c>
    </row>
    <row r="5314" spans="11:16">
      <c r="K5314" s="14" t="str">
        <v/>
      </c>
      <c r="L5314" s="14" t="str">
        <v/>
      </c>
      <c r="O5314" s="14" t="str">
        <v/>
      </c>
      <c r="P5314" s="14" t="str">
        <f ca="1"/>
        <v>Low Cap</v>
      </c>
    </row>
    <row r="5315" spans="11:16">
      <c r="K5315" s="14" t="str">
        <v/>
      </c>
      <c r="L5315" s="14" t="str">
        <v/>
      </c>
      <c r="O5315" s="14" t="str">
        <v/>
      </c>
      <c r="P5315" s="14" t="str">
        <f ca="1"/>
        <v>Low Cap</v>
      </c>
    </row>
    <row r="5316" spans="11:16">
      <c r="K5316" s="14" t="str">
        <v/>
      </c>
      <c r="L5316" s="14" t="str">
        <v/>
      </c>
      <c r="O5316" s="14" t="str">
        <v/>
      </c>
      <c r="P5316" s="14" t="str">
        <f ca="1"/>
        <v>Low Cap</v>
      </c>
    </row>
    <row r="5317" spans="11:16">
      <c r="K5317" s="14" t="str">
        <v/>
      </c>
      <c r="L5317" s="14" t="str">
        <v/>
      </c>
      <c r="O5317" s="14" t="str">
        <v/>
      </c>
      <c r="P5317" s="14" t="str">
        <f ca="1"/>
        <v>Low Cap</v>
      </c>
    </row>
    <row r="5318" spans="11:16">
      <c r="K5318" s="14" t="str">
        <v/>
      </c>
      <c r="L5318" s="14" t="str">
        <v/>
      </c>
      <c r="O5318" s="14" t="str">
        <v/>
      </c>
      <c r="P5318" s="14" t="str">
        <f ca="1"/>
        <v>Low Cap</v>
      </c>
    </row>
    <row r="5319" spans="11:16">
      <c r="K5319" s="14" t="str">
        <v/>
      </c>
      <c r="L5319" s="14" t="str">
        <v/>
      </c>
      <c r="O5319" s="14" t="str">
        <v/>
      </c>
      <c r="P5319" s="14" t="str">
        <f ca="1"/>
        <v>Low Cap</v>
      </c>
    </row>
    <row r="5320" spans="11:16">
      <c r="K5320" s="14" t="str">
        <v/>
      </c>
      <c r="L5320" s="14" t="str">
        <v/>
      </c>
      <c r="O5320" s="14" t="str">
        <v/>
      </c>
      <c r="P5320" s="14" t="str">
        <f ca="1"/>
        <v>Low Cap</v>
      </c>
    </row>
    <row r="5321" spans="11:16">
      <c r="K5321" s="14" t="str">
        <v/>
      </c>
      <c r="L5321" s="14" t="str">
        <v/>
      </c>
      <c r="O5321" s="14" t="str">
        <v/>
      </c>
      <c r="P5321" s="14" t="str">
        <f ca="1"/>
        <v>Low Cap</v>
      </c>
    </row>
    <row r="5322" spans="11:16">
      <c r="K5322" s="14" t="str">
        <v/>
      </c>
      <c r="L5322" s="14" t="str">
        <v/>
      </c>
      <c r="O5322" s="14" t="str">
        <v/>
      </c>
      <c r="P5322" s="14" t="str">
        <f ca="1"/>
        <v>Low Cap</v>
      </c>
    </row>
    <row r="5323" spans="11:16">
      <c r="K5323" s="14" t="str">
        <v/>
      </c>
      <c r="L5323" s="14" t="str">
        <v/>
      </c>
      <c r="O5323" s="14" t="str">
        <v/>
      </c>
      <c r="P5323" s="14" t="str">
        <f ca="1"/>
        <v>Low Cap</v>
      </c>
    </row>
    <row r="5324" spans="11:16">
      <c r="K5324" s="14" t="str">
        <v/>
      </c>
      <c r="L5324" s="14" t="str">
        <v/>
      </c>
      <c r="O5324" s="14" t="str">
        <v/>
      </c>
      <c r="P5324" s="14" t="str">
        <f ca="1"/>
        <v>Low Cap</v>
      </c>
    </row>
    <row r="5325" spans="11:16">
      <c r="K5325" s="14" t="str">
        <v/>
      </c>
      <c r="L5325" s="14" t="str">
        <v/>
      </c>
      <c r="O5325" s="14" t="str">
        <v/>
      </c>
      <c r="P5325" s="14" t="str">
        <f ca="1"/>
        <v>Low Cap</v>
      </c>
    </row>
    <row r="5326" spans="11:16">
      <c r="K5326" s="14" t="str">
        <v/>
      </c>
      <c r="L5326" s="14" t="str">
        <v/>
      </c>
      <c r="O5326" s="14" t="str">
        <v/>
      </c>
      <c r="P5326" s="14" t="str">
        <f ca="1"/>
        <v>Low Cap</v>
      </c>
    </row>
    <row r="5327" spans="11:16">
      <c r="K5327" s="14" t="str">
        <v/>
      </c>
      <c r="L5327" s="14" t="str">
        <v/>
      </c>
      <c r="O5327" s="14" t="str">
        <v/>
      </c>
      <c r="P5327" s="14" t="str">
        <f ca="1"/>
        <v>Low Cap</v>
      </c>
    </row>
    <row r="5328" spans="11:16">
      <c r="K5328" s="14" t="str">
        <v/>
      </c>
      <c r="L5328" s="14" t="str">
        <v/>
      </c>
      <c r="O5328" s="14" t="str">
        <v/>
      </c>
      <c r="P5328" s="14" t="str">
        <f ca="1"/>
        <v>Low Cap</v>
      </c>
    </row>
    <row r="5329" spans="11:16">
      <c r="K5329" s="14" t="str">
        <v/>
      </c>
      <c r="L5329" s="14" t="str">
        <v/>
      </c>
      <c r="O5329" s="14" t="str">
        <v/>
      </c>
      <c r="P5329" s="14" t="str">
        <f ca="1"/>
        <v>Low Cap</v>
      </c>
    </row>
    <row r="5330" spans="11:16">
      <c r="K5330" s="14" t="str">
        <v/>
      </c>
      <c r="L5330" s="14" t="str">
        <v/>
      </c>
      <c r="O5330" s="14" t="str">
        <v/>
      </c>
      <c r="P5330" s="14" t="str">
        <f ca="1"/>
        <v>Low Cap</v>
      </c>
    </row>
    <row r="5331" spans="11:16">
      <c r="K5331" s="14" t="str">
        <v/>
      </c>
      <c r="L5331" s="14" t="str">
        <v/>
      </c>
      <c r="O5331" s="14" t="str">
        <v/>
      </c>
      <c r="P5331" s="14" t="str">
        <f ca="1"/>
        <v>Low Cap</v>
      </c>
    </row>
    <row r="5332" spans="11:16">
      <c r="K5332" s="14" t="str">
        <v/>
      </c>
      <c r="L5332" s="14" t="str">
        <v/>
      </c>
      <c r="O5332" s="14" t="str">
        <v/>
      </c>
      <c r="P5332" s="14" t="str">
        <f ca="1"/>
        <v>Low Cap</v>
      </c>
    </row>
    <row r="5333" spans="11:16">
      <c r="K5333" s="14" t="str">
        <v/>
      </c>
      <c r="L5333" s="14" t="str">
        <v/>
      </c>
      <c r="O5333" s="14" t="str">
        <v/>
      </c>
      <c r="P5333" s="14" t="str">
        <f ca="1"/>
        <v>Low Cap</v>
      </c>
    </row>
    <row r="5334" spans="11:16">
      <c r="K5334" s="14" t="str">
        <v/>
      </c>
      <c r="L5334" s="14" t="str">
        <v/>
      </c>
      <c r="O5334" s="14" t="str">
        <v/>
      </c>
      <c r="P5334" s="14" t="str">
        <f ca="1"/>
        <v>Low Cap</v>
      </c>
    </row>
    <row r="5335" spans="11:16">
      <c r="K5335" s="14" t="str">
        <v/>
      </c>
      <c r="L5335" s="14" t="str">
        <v/>
      </c>
      <c r="O5335" s="14" t="str">
        <v/>
      </c>
      <c r="P5335" s="14" t="str">
        <f ca="1"/>
        <v>Low Cap</v>
      </c>
    </row>
    <row r="5336" spans="11:16">
      <c r="K5336" s="14" t="str">
        <v/>
      </c>
      <c r="L5336" s="14" t="str">
        <v/>
      </c>
      <c r="O5336" s="14" t="str">
        <v/>
      </c>
      <c r="P5336" s="14" t="str">
        <f ca="1"/>
        <v>Low Cap</v>
      </c>
    </row>
    <row r="5337" spans="11:16">
      <c r="K5337" s="14" t="str">
        <v/>
      </c>
      <c r="L5337" s="14" t="str">
        <v/>
      </c>
      <c r="O5337" s="14" t="str">
        <v/>
      </c>
      <c r="P5337" s="14" t="str">
        <f ca="1"/>
        <v>Low Cap</v>
      </c>
    </row>
    <row r="5338" spans="11:16">
      <c r="K5338" s="14" t="str">
        <v/>
      </c>
      <c r="L5338" s="14" t="str">
        <v/>
      </c>
      <c r="O5338" s="14" t="str">
        <v/>
      </c>
      <c r="P5338" s="14" t="str">
        <f ca="1"/>
        <v>Low Cap</v>
      </c>
    </row>
    <row r="5339" spans="11:16">
      <c r="K5339" s="14" t="str">
        <v/>
      </c>
      <c r="L5339" s="14" t="str">
        <v/>
      </c>
      <c r="O5339" s="14" t="str">
        <v/>
      </c>
      <c r="P5339" s="14" t="str">
        <f ca="1"/>
        <v>Low Cap</v>
      </c>
    </row>
    <row r="5340" spans="11:16">
      <c r="K5340" s="14" t="str">
        <v/>
      </c>
      <c r="L5340" s="14" t="str">
        <v/>
      </c>
      <c r="O5340" s="14" t="str">
        <v/>
      </c>
      <c r="P5340" s="14" t="str">
        <f ca="1"/>
        <v>Low Cap</v>
      </c>
    </row>
    <row r="5341" spans="11:16">
      <c r="K5341" s="14" t="str">
        <v/>
      </c>
      <c r="L5341" s="14" t="str">
        <v/>
      </c>
      <c r="O5341" s="14" t="str">
        <v/>
      </c>
      <c r="P5341" s="14" t="str">
        <f ca="1"/>
        <v>Low Cap</v>
      </c>
    </row>
    <row r="5342" spans="11:16">
      <c r="K5342" s="14" t="str">
        <v/>
      </c>
      <c r="L5342" s="14" t="str">
        <v/>
      </c>
      <c r="O5342" s="14" t="str">
        <v/>
      </c>
      <c r="P5342" s="14" t="str">
        <f ca="1"/>
        <v>Low Cap</v>
      </c>
    </row>
    <row r="5343" spans="11:16">
      <c r="K5343" s="14" t="str">
        <v/>
      </c>
      <c r="L5343" s="14" t="str">
        <v/>
      </c>
      <c r="O5343" s="14" t="str">
        <v/>
      </c>
      <c r="P5343" s="14" t="str">
        <f ca="1"/>
        <v>Low Cap</v>
      </c>
    </row>
    <row r="5344" spans="11:16">
      <c r="K5344" s="14" t="str">
        <v/>
      </c>
      <c r="L5344" s="14" t="str">
        <v/>
      </c>
      <c r="O5344" s="14" t="str">
        <v/>
      </c>
      <c r="P5344" s="14" t="str">
        <f ca="1"/>
        <v>Low Cap</v>
      </c>
    </row>
    <row r="5345" spans="11:16">
      <c r="K5345" s="14" t="str">
        <v/>
      </c>
      <c r="L5345" s="14" t="str">
        <v/>
      </c>
      <c r="O5345" s="14" t="str">
        <v/>
      </c>
      <c r="P5345" s="14" t="str">
        <f ca="1"/>
        <v>Low Cap</v>
      </c>
    </row>
    <row r="5346" spans="11:16">
      <c r="K5346" s="14" t="str">
        <v/>
      </c>
      <c r="L5346" s="14" t="str">
        <v/>
      </c>
      <c r="O5346" s="14" t="str">
        <v/>
      </c>
      <c r="P5346" s="14" t="str">
        <f ca="1"/>
        <v>Low Cap</v>
      </c>
    </row>
    <row r="5347" spans="11:16">
      <c r="K5347" s="14" t="str">
        <v/>
      </c>
      <c r="L5347" s="14" t="str">
        <v/>
      </c>
      <c r="O5347" s="14" t="str">
        <v/>
      </c>
      <c r="P5347" s="14" t="str">
        <f ca="1"/>
        <v>Low Cap</v>
      </c>
    </row>
    <row r="5348" spans="11:16">
      <c r="K5348" s="14" t="str">
        <v/>
      </c>
      <c r="L5348" s="14" t="str">
        <v/>
      </c>
      <c r="O5348" s="14" t="str">
        <v/>
      </c>
      <c r="P5348" s="14" t="str">
        <f ca="1"/>
        <v>Low Cap</v>
      </c>
    </row>
    <row r="5349" spans="11:16">
      <c r="K5349" s="14" t="str">
        <v/>
      </c>
      <c r="L5349" s="14" t="str">
        <v/>
      </c>
      <c r="O5349" s="14" t="str">
        <v/>
      </c>
      <c r="P5349" s="14" t="str">
        <f ca="1"/>
        <v>Low Cap</v>
      </c>
    </row>
    <row r="5350" spans="11:16">
      <c r="K5350" s="14" t="str">
        <v/>
      </c>
      <c r="L5350" s="14" t="str">
        <v/>
      </c>
      <c r="O5350" s="14" t="str">
        <v/>
      </c>
      <c r="P5350" s="14" t="str">
        <f ca="1"/>
        <v>Low Cap</v>
      </c>
    </row>
    <row r="5351" spans="11:16">
      <c r="K5351" s="14" t="str">
        <v/>
      </c>
      <c r="L5351" s="14" t="str">
        <v/>
      </c>
      <c r="O5351" s="14" t="str">
        <v/>
      </c>
      <c r="P5351" s="14" t="str">
        <f ca="1"/>
        <v>Low Cap</v>
      </c>
    </row>
    <row r="5352" spans="11:16">
      <c r="K5352" s="14" t="str">
        <v/>
      </c>
      <c r="L5352" s="14" t="str">
        <v/>
      </c>
      <c r="O5352" s="14" t="str">
        <v/>
      </c>
      <c r="P5352" s="14" t="str">
        <f ca="1"/>
        <v>Low Cap</v>
      </c>
    </row>
    <row r="5353" spans="11:16">
      <c r="K5353" s="14" t="str">
        <v/>
      </c>
      <c r="L5353" s="14" t="str">
        <v/>
      </c>
      <c r="O5353" s="14" t="str">
        <v/>
      </c>
      <c r="P5353" s="14" t="str">
        <f ca="1"/>
        <v>Low Cap</v>
      </c>
    </row>
    <row r="5354" spans="11:16">
      <c r="K5354" s="14" t="str">
        <v/>
      </c>
      <c r="L5354" s="14" t="str">
        <v/>
      </c>
      <c r="O5354" s="14" t="str">
        <v/>
      </c>
      <c r="P5354" s="14" t="str">
        <f ca="1"/>
        <v>Low Cap</v>
      </c>
    </row>
    <row r="5355" spans="11:16">
      <c r="K5355" s="14" t="str">
        <v/>
      </c>
      <c r="L5355" s="14" t="str">
        <v/>
      </c>
      <c r="O5355" s="14" t="str">
        <v/>
      </c>
      <c r="P5355" s="14" t="str">
        <f ca="1"/>
        <v>Low Cap</v>
      </c>
    </row>
    <row r="5356" spans="11:16">
      <c r="K5356" s="14" t="str">
        <v/>
      </c>
      <c r="L5356" s="14" t="str">
        <v/>
      </c>
      <c r="O5356" s="14" t="str">
        <v/>
      </c>
      <c r="P5356" s="14" t="str">
        <f ca="1"/>
        <v>Low Cap</v>
      </c>
    </row>
    <row r="5357" spans="11:16">
      <c r="K5357" s="14" t="str">
        <v/>
      </c>
      <c r="L5357" s="14" t="str">
        <v/>
      </c>
      <c r="O5357" s="14" t="str">
        <v/>
      </c>
      <c r="P5357" s="14" t="str">
        <f ca="1"/>
        <v>Low Cap</v>
      </c>
    </row>
    <row r="5358" spans="11:16">
      <c r="K5358" s="14" t="str">
        <v/>
      </c>
      <c r="L5358" s="14" t="str">
        <v/>
      </c>
      <c r="O5358" s="14" t="str">
        <v/>
      </c>
      <c r="P5358" s="14" t="str">
        <f ca="1"/>
        <v>Low Cap</v>
      </c>
    </row>
    <row r="5359" spans="11:16">
      <c r="K5359" s="14" t="str">
        <v/>
      </c>
      <c r="L5359" s="14" t="str">
        <v/>
      </c>
      <c r="O5359" s="14" t="str">
        <v/>
      </c>
      <c r="P5359" s="14" t="str">
        <f ca="1"/>
        <v>Low Cap</v>
      </c>
    </row>
    <row r="5360" spans="11:16">
      <c r="K5360" s="14" t="str">
        <v/>
      </c>
      <c r="L5360" s="14" t="str">
        <v/>
      </c>
      <c r="O5360" s="14" t="str">
        <v/>
      </c>
      <c r="P5360" s="14" t="str">
        <f ca="1"/>
        <v>Low Cap</v>
      </c>
    </row>
    <row r="5361" spans="11:16">
      <c r="K5361" s="14" t="str">
        <v/>
      </c>
      <c r="L5361" s="14" t="str">
        <v/>
      </c>
      <c r="O5361" s="14" t="str">
        <v/>
      </c>
      <c r="P5361" s="14" t="str">
        <f ca="1"/>
        <v>Low Cap</v>
      </c>
    </row>
    <row r="5362" spans="11:16">
      <c r="K5362" s="14" t="str">
        <v/>
      </c>
      <c r="L5362" s="14" t="str">
        <v/>
      </c>
      <c r="O5362" s="14" t="str">
        <v/>
      </c>
      <c r="P5362" s="14" t="str">
        <f ca="1"/>
        <v>Low Cap</v>
      </c>
    </row>
    <row r="5363" spans="11:16">
      <c r="K5363" s="14" t="str">
        <v/>
      </c>
      <c r="L5363" s="14" t="str">
        <v/>
      </c>
      <c r="O5363" s="14" t="str">
        <v/>
      </c>
      <c r="P5363" s="14" t="str">
        <f ca="1"/>
        <v>Low Cap</v>
      </c>
    </row>
    <row r="5364" spans="11:16">
      <c r="K5364" s="14" t="str">
        <v/>
      </c>
      <c r="L5364" s="14" t="str">
        <v/>
      </c>
      <c r="O5364" s="14" t="str">
        <v/>
      </c>
      <c r="P5364" s="14" t="str">
        <f ca="1"/>
        <v>Low Cap</v>
      </c>
    </row>
    <row r="5365" spans="11:16">
      <c r="K5365" s="14" t="str">
        <v/>
      </c>
      <c r="L5365" s="14" t="str">
        <v/>
      </c>
      <c r="O5365" s="14" t="str">
        <v/>
      </c>
      <c r="P5365" s="14" t="str">
        <f ca="1"/>
        <v>Low Cap</v>
      </c>
    </row>
    <row r="5366" spans="11:16">
      <c r="K5366" s="14" t="str">
        <v/>
      </c>
      <c r="L5366" s="14" t="str">
        <v/>
      </c>
      <c r="O5366" s="14" t="str">
        <v/>
      </c>
      <c r="P5366" s="14" t="str">
        <f ca="1"/>
        <v>Low Cap</v>
      </c>
    </row>
    <row r="5367" spans="11:16">
      <c r="K5367" s="14" t="str">
        <v/>
      </c>
      <c r="L5367" s="14" t="str">
        <v/>
      </c>
      <c r="O5367" s="14" t="str">
        <v/>
      </c>
      <c r="P5367" s="14" t="str">
        <f ca="1"/>
        <v>Low Cap</v>
      </c>
    </row>
    <row r="5368" spans="11:16">
      <c r="K5368" s="14" t="str">
        <v/>
      </c>
      <c r="L5368" s="14" t="str">
        <v/>
      </c>
      <c r="O5368" s="14" t="str">
        <v/>
      </c>
      <c r="P5368" s="14" t="str">
        <f ca="1"/>
        <v>Low Cap</v>
      </c>
    </row>
    <row r="5369" spans="11:16">
      <c r="K5369" s="14" t="str">
        <v/>
      </c>
      <c r="L5369" s="14" t="str">
        <v/>
      </c>
      <c r="O5369" s="14" t="str">
        <v/>
      </c>
      <c r="P5369" s="14" t="str">
        <f ca="1"/>
        <v>Low Cap</v>
      </c>
    </row>
    <row r="5370" spans="11:16">
      <c r="K5370" s="14" t="str">
        <v/>
      </c>
      <c r="L5370" s="14" t="str">
        <v/>
      </c>
      <c r="O5370" s="14" t="str">
        <v/>
      </c>
      <c r="P5370" s="14" t="str">
        <f ca="1"/>
        <v>Low Cap</v>
      </c>
    </row>
    <row r="5371" spans="11:16">
      <c r="K5371" s="14" t="str">
        <v/>
      </c>
      <c r="L5371" s="14" t="str">
        <v/>
      </c>
      <c r="O5371" s="14" t="str">
        <v/>
      </c>
      <c r="P5371" s="14" t="str">
        <f ca="1"/>
        <v>Low Cap</v>
      </c>
    </row>
    <row r="5372" spans="11:16">
      <c r="K5372" s="14" t="str">
        <v/>
      </c>
      <c r="L5372" s="14" t="str">
        <v/>
      </c>
      <c r="O5372" s="14" t="str">
        <v/>
      </c>
      <c r="P5372" s="14" t="str">
        <f ca="1"/>
        <v>Low Cap</v>
      </c>
    </row>
    <row r="5373" spans="11:16">
      <c r="K5373" s="14" t="str">
        <v/>
      </c>
      <c r="L5373" s="14" t="str">
        <v/>
      </c>
      <c r="O5373" s="14" t="str">
        <v/>
      </c>
      <c r="P5373" s="14" t="str">
        <f ca="1"/>
        <v>Low Cap</v>
      </c>
    </row>
    <row r="5374" spans="11:16">
      <c r="K5374" s="14" t="str">
        <v/>
      </c>
      <c r="L5374" s="14" t="str">
        <v/>
      </c>
      <c r="O5374" s="14" t="str">
        <v/>
      </c>
      <c r="P5374" s="14" t="str">
        <f ca="1"/>
        <v>Low Cap</v>
      </c>
    </row>
    <row r="5375" spans="11:16">
      <c r="K5375" s="14" t="str">
        <v/>
      </c>
      <c r="L5375" s="14" t="str">
        <v/>
      </c>
      <c r="O5375" s="14" t="str">
        <v/>
      </c>
      <c r="P5375" s="14" t="str">
        <f ca="1"/>
        <v>Low Cap</v>
      </c>
    </row>
    <row r="5376" spans="11:16">
      <c r="K5376" s="14" t="str">
        <v/>
      </c>
      <c r="L5376" s="14" t="str">
        <v/>
      </c>
      <c r="O5376" s="14" t="str">
        <v/>
      </c>
      <c r="P5376" s="14" t="str">
        <f ca="1"/>
        <v>Low Cap</v>
      </c>
    </row>
    <row r="5377" spans="11:16">
      <c r="K5377" s="14" t="str">
        <v/>
      </c>
      <c r="L5377" s="14" t="str">
        <v/>
      </c>
      <c r="O5377" s="14" t="str">
        <v/>
      </c>
      <c r="P5377" s="14" t="str">
        <f ca="1"/>
        <v>Low Cap</v>
      </c>
    </row>
    <row r="5378" spans="11:16">
      <c r="K5378" s="14" t="str">
        <v/>
      </c>
      <c r="L5378" s="14" t="str">
        <v/>
      </c>
      <c r="O5378" s="14" t="str">
        <v/>
      </c>
      <c r="P5378" s="14" t="str">
        <f ca="1"/>
        <v>Low Cap</v>
      </c>
    </row>
    <row r="5379" spans="11:16">
      <c r="K5379" s="14" t="str">
        <v/>
      </c>
      <c r="L5379" s="14" t="str">
        <v/>
      </c>
      <c r="O5379" s="14" t="str">
        <v/>
      </c>
      <c r="P5379" s="14" t="str">
        <f ca="1"/>
        <v>Low Cap</v>
      </c>
    </row>
    <row r="5380" spans="11:16">
      <c r="K5380" s="14" t="str">
        <v/>
      </c>
      <c r="L5380" s="14" t="str">
        <v/>
      </c>
      <c r="O5380" s="14" t="str">
        <v/>
      </c>
      <c r="P5380" s="14" t="str">
        <f ca="1"/>
        <v>Low Cap</v>
      </c>
    </row>
    <row r="5381" spans="11:16">
      <c r="K5381" s="14" t="str">
        <v/>
      </c>
      <c r="L5381" s="14" t="str">
        <v/>
      </c>
      <c r="O5381" s="14" t="str">
        <v/>
      </c>
      <c r="P5381" s="14" t="str">
        <f ca="1"/>
        <v>Low Cap</v>
      </c>
    </row>
    <row r="5382" spans="11:16">
      <c r="K5382" s="14" t="str">
        <v/>
      </c>
      <c r="L5382" s="14" t="str">
        <v/>
      </c>
      <c r="O5382" s="14" t="str">
        <v/>
      </c>
      <c r="P5382" s="14" t="str">
        <f ca="1"/>
        <v>Low Cap</v>
      </c>
    </row>
    <row r="5383" spans="11:16">
      <c r="K5383" s="14" t="str">
        <v/>
      </c>
      <c r="L5383" s="14" t="str">
        <v/>
      </c>
      <c r="O5383" s="14" t="str">
        <v/>
      </c>
      <c r="P5383" s="14" t="str">
        <f ca="1"/>
        <v>Low Cap</v>
      </c>
    </row>
    <row r="5384" spans="11:16">
      <c r="K5384" s="14" t="str">
        <v/>
      </c>
      <c r="L5384" s="14" t="str">
        <v/>
      </c>
      <c r="O5384" s="14" t="str">
        <v/>
      </c>
      <c r="P5384" s="14" t="str">
        <f ca="1"/>
        <v>Low Cap</v>
      </c>
    </row>
    <row r="5385" spans="11:16">
      <c r="K5385" s="14" t="str">
        <v/>
      </c>
      <c r="L5385" s="14" t="str">
        <v/>
      </c>
      <c r="O5385" s="14" t="str">
        <v/>
      </c>
      <c r="P5385" s="14" t="str">
        <f ca="1"/>
        <v>Low Cap</v>
      </c>
    </row>
    <row r="5386" spans="11:16">
      <c r="K5386" s="14" t="str">
        <v/>
      </c>
      <c r="L5386" s="14" t="str">
        <v/>
      </c>
      <c r="O5386" s="14" t="str">
        <v/>
      </c>
      <c r="P5386" s="14" t="str">
        <f ca="1"/>
        <v>Low Cap</v>
      </c>
    </row>
    <row r="5387" spans="11:16">
      <c r="K5387" s="14" t="str">
        <v/>
      </c>
      <c r="L5387" s="14" t="str">
        <v/>
      </c>
      <c r="O5387" s="14" t="str">
        <v/>
      </c>
      <c r="P5387" s="14" t="str">
        <f ca="1"/>
        <v>Low Cap</v>
      </c>
    </row>
    <row r="5388" spans="11:16">
      <c r="K5388" s="14" t="str">
        <v/>
      </c>
      <c r="L5388" s="14" t="str">
        <v/>
      </c>
      <c r="O5388" s="14" t="str">
        <v/>
      </c>
      <c r="P5388" s="14" t="str">
        <f ca="1"/>
        <v>Low Cap</v>
      </c>
    </row>
    <row r="5389" spans="11:16">
      <c r="K5389" s="14" t="str">
        <v/>
      </c>
      <c r="L5389" s="14" t="str">
        <v/>
      </c>
      <c r="O5389" s="14" t="str">
        <v/>
      </c>
      <c r="P5389" s="14" t="str">
        <f ca="1"/>
        <v>Low Cap</v>
      </c>
    </row>
    <row r="5390" spans="11:16">
      <c r="K5390" s="14" t="str">
        <v/>
      </c>
      <c r="L5390" s="14" t="str">
        <v/>
      </c>
      <c r="O5390" s="14" t="str">
        <v/>
      </c>
      <c r="P5390" s="14" t="str">
        <f ca="1"/>
        <v>Low Cap</v>
      </c>
    </row>
    <row r="5391" spans="11:16">
      <c r="K5391" s="14" t="str">
        <v/>
      </c>
      <c r="L5391" s="14" t="str">
        <v/>
      </c>
      <c r="O5391" s="14" t="str">
        <v/>
      </c>
      <c r="P5391" s="14" t="str">
        <f ca="1"/>
        <v>Low Cap</v>
      </c>
    </row>
    <row r="5392" spans="11:16">
      <c r="K5392" s="14" t="str">
        <v/>
      </c>
      <c r="L5392" s="14" t="str">
        <v/>
      </c>
      <c r="O5392" s="14" t="str">
        <v/>
      </c>
      <c r="P5392" s="14" t="str">
        <f ca="1"/>
        <v>Low Cap</v>
      </c>
    </row>
    <row r="5393" spans="11:16">
      <c r="K5393" s="14" t="str">
        <v/>
      </c>
      <c r="L5393" s="14" t="str">
        <v/>
      </c>
      <c r="O5393" s="14" t="str">
        <v/>
      </c>
      <c r="P5393" s="14" t="str">
        <f ca="1"/>
        <v>Low Cap</v>
      </c>
    </row>
    <row r="5394" spans="11:16">
      <c r="K5394" s="14" t="str">
        <v/>
      </c>
      <c r="L5394" s="14" t="str">
        <v/>
      </c>
      <c r="O5394" s="14" t="str">
        <v/>
      </c>
      <c r="P5394" s="14" t="str">
        <f ca="1"/>
        <v>Low Cap</v>
      </c>
    </row>
    <row r="5395" spans="11:16">
      <c r="K5395" s="14" t="str">
        <v/>
      </c>
      <c r="L5395" s="14" t="str">
        <v/>
      </c>
      <c r="O5395" s="14" t="str">
        <v/>
      </c>
      <c r="P5395" s="14" t="str">
        <f ca="1"/>
        <v>Low Cap</v>
      </c>
    </row>
    <row r="5396" spans="11:16">
      <c r="K5396" s="14" t="str">
        <v/>
      </c>
      <c r="L5396" s="14" t="str">
        <v/>
      </c>
      <c r="O5396" s="14" t="str">
        <v/>
      </c>
      <c r="P5396" s="14" t="str">
        <f ca="1"/>
        <v>Low Cap</v>
      </c>
    </row>
    <row r="5397" spans="11:16">
      <c r="K5397" s="14" t="str">
        <v/>
      </c>
      <c r="L5397" s="14" t="str">
        <v/>
      </c>
      <c r="O5397" s="14" t="str">
        <v/>
      </c>
      <c r="P5397" s="14" t="str">
        <f ca="1"/>
        <v>Low Cap</v>
      </c>
    </row>
    <row r="5398" spans="11:16">
      <c r="K5398" s="14" t="str">
        <v/>
      </c>
      <c r="L5398" s="14" t="str">
        <v/>
      </c>
      <c r="O5398" s="14" t="str">
        <v/>
      </c>
      <c r="P5398" s="14" t="str">
        <f ca="1"/>
        <v>Low Cap</v>
      </c>
    </row>
    <row r="5399" spans="11:16">
      <c r="K5399" s="14" t="str">
        <v/>
      </c>
      <c r="L5399" s="14" t="str">
        <v/>
      </c>
      <c r="O5399" s="14" t="str">
        <v/>
      </c>
      <c r="P5399" s="14" t="str">
        <f ca="1"/>
        <v>Low Cap</v>
      </c>
    </row>
    <row r="5400" spans="11:16">
      <c r="K5400" s="14" t="str">
        <v/>
      </c>
      <c r="L5400" s="14" t="str">
        <v/>
      </c>
      <c r="O5400" s="14" t="str">
        <v/>
      </c>
      <c r="P5400" s="14" t="str">
        <f ca="1"/>
        <v>Low Cap</v>
      </c>
    </row>
    <row r="5401" spans="11:16">
      <c r="K5401" s="14" t="str">
        <v/>
      </c>
      <c r="L5401" s="14" t="str">
        <v/>
      </c>
      <c r="O5401" s="14" t="str">
        <v/>
      </c>
      <c r="P5401" s="14" t="str">
        <f ca="1"/>
        <v>Low Cap</v>
      </c>
    </row>
    <row r="5402" spans="11:16">
      <c r="K5402" s="14" t="str">
        <v/>
      </c>
      <c r="L5402" s="14" t="str">
        <v/>
      </c>
      <c r="O5402" s="14" t="str">
        <v/>
      </c>
      <c r="P5402" s="14" t="str">
        <f ca="1"/>
        <v>Low Cap</v>
      </c>
    </row>
    <row r="5403" spans="11:16">
      <c r="K5403" s="14" t="str">
        <v/>
      </c>
      <c r="L5403" s="14" t="str">
        <v/>
      </c>
      <c r="O5403" s="14" t="str">
        <v/>
      </c>
      <c r="P5403" s="14" t="str">
        <f ca="1"/>
        <v>Low Cap</v>
      </c>
    </row>
    <row r="5404" spans="11:16">
      <c r="K5404" s="14" t="str">
        <v/>
      </c>
      <c r="L5404" s="14" t="str">
        <v/>
      </c>
      <c r="O5404" s="14" t="str">
        <v/>
      </c>
      <c r="P5404" s="14" t="str">
        <f ca="1"/>
        <v>Low Cap</v>
      </c>
    </row>
    <row r="5405" spans="11:16">
      <c r="K5405" s="14" t="str">
        <v/>
      </c>
      <c r="L5405" s="14" t="str">
        <v/>
      </c>
      <c r="O5405" s="14" t="str">
        <v/>
      </c>
      <c r="P5405" s="14" t="str">
        <f ca="1"/>
        <v>Low Cap</v>
      </c>
    </row>
    <row r="5406" spans="11:16">
      <c r="K5406" s="14" t="str">
        <v/>
      </c>
      <c r="L5406" s="14" t="str">
        <v/>
      </c>
      <c r="O5406" s="14" t="str">
        <v/>
      </c>
      <c r="P5406" s="14" t="str">
        <f ca="1"/>
        <v>Low Cap</v>
      </c>
    </row>
    <row r="5407" spans="11:16">
      <c r="K5407" s="14" t="str">
        <v/>
      </c>
      <c r="L5407" s="14" t="str">
        <v/>
      </c>
      <c r="O5407" s="14" t="str">
        <v/>
      </c>
      <c r="P5407" s="14" t="str">
        <f ca="1"/>
        <v>Low Cap</v>
      </c>
    </row>
    <row r="5408" spans="11:16">
      <c r="K5408" s="14" t="str">
        <v/>
      </c>
      <c r="L5408" s="14" t="str">
        <v/>
      </c>
      <c r="O5408" s="14" t="str">
        <v/>
      </c>
      <c r="P5408" s="14" t="str">
        <f ca="1"/>
        <v>Low Cap</v>
      </c>
    </row>
    <row r="5409" spans="11:16">
      <c r="K5409" s="14" t="str">
        <v/>
      </c>
      <c r="L5409" s="14" t="str">
        <v/>
      </c>
      <c r="O5409" s="14" t="str">
        <v/>
      </c>
      <c r="P5409" s="14" t="str">
        <f ca="1"/>
        <v>Low Cap</v>
      </c>
    </row>
    <row r="5410" spans="11:16">
      <c r="K5410" s="14" t="str">
        <v/>
      </c>
      <c r="L5410" s="14" t="str">
        <v/>
      </c>
      <c r="O5410" s="14" t="str">
        <v/>
      </c>
      <c r="P5410" s="14" t="str">
        <f ca="1"/>
        <v>Low Cap</v>
      </c>
    </row>
    <row r="5411" spans="11:16">
      <c r="K5411" s="14" t="str">
        <v/>
      </c>
      <c r="L5411" s="14" t="str">
        <v/>
      </c>
      <c r="O5411" s="14" t="str">
        <v/>
      </c>
      <c r="P5411" s="14" t="str">
        <f ca="1"/>
        <v>Low Cap</v>
      </c>
    </row>
    <row r="5412" spans="11:16">
      <c r="K5412" s="14" t="str">
        <v/>
      </c>
      <c r="L5412" s="14" t="str">
        <v/>
      </c>
      <c r="O5412" s="14" t="str">
        <v/>
      </c>
      <c r="P5412" s="14" t="str">
        <f ca="1"/>
        <v>Low Cap</v>
      </c>
    </row>
    <row r="5413" spans="11:16">
      <c r="K5413" s="14" t="str">
        <v/>
      </c>
      <c r="L5413" s="14" t="str">
        <v/>
      </c>
      <c r="O5413" s="14" t="str">
        <v/>
      </c>
      <c r="P5413" s="14" t="str">
        <f ca="1"/>
        <v>Low Cap</v>
      </c>
    </row>
    <row r="5414" spans="11:16">
      <c r="K5414" s="14" t="str">
        <v/>
      </c>
      <c r="L5414" s="14" t="str">
        <v/>
      </c>
      <c r="O5414" s="14" t="str">
        <v/>
      </c>
      <c r="P5414" s="14" t="str">
        <f ca="1"/>
        <v>Low Cap</v>
      </c>
    </row>
    <row r="5415" spans="11:16">
      <c r="K5415" s="14" t="str">
        <v/>
      </c>
      <c r="L5415" s="14" t="str">
        <v/>
      </c>
      <c r="O5415" s="14" t="str">
        <v/>
      </c>
      <c r="P5415" s="14" t="str">
        <f ca="1"/>
        <v>Low Cap</v>
      </c>
    </row>
    <row r="5416" spans="11:16">
      <c r="K5416" s="14" t="str">
        <v/>
      </c>
      <c r="L5416" s="14" t="str">
        <v/>
      </c>
      <c r="O5416" s="14" t="str">
        <v/>
      </c>
      <c r="P5416" s="14" t="str">
        <f ca="1"/>
        <v>Low Cap</v>
      </c>
    </row>
    <row r="5417" spans="11:16">
      <c r="K5417" s="14" t="str">
        <v/>
      </c>
      <c r="L5417" s="14" t="str">
        <v/>
      </c>
      <c r="O5417" s="14" t="str">
        <v/>
      </c>
      <c r="P5417" s="14" t="str">
        <f ca="1"/>
        <v>Low Cap</v>
      </c>
    </row>
    <row r="5418" spans="11:16">
      <c r="K5418" s="14" t="str">
        <v/>
      </c>
      <c r="L5418" s="14" t="str">
        <v/>
      </c>
      <c r="O5418" s="14" t="str">
        <v/>
      </c>
      <c r="P5418" s="14" t="str">
        <f ca="1"/>
        <v>Low Cap</v>
      </c>
    </row>
    <row r="5419" spans="11:16">
      <c r="K5419" s="14" t="str">
        <v/>
      </c>
      <c r="L5419" s="14" t="str">
        <v/>
      </c>
      <c r="O5419" s="14" t="str">
        <v/>
      </c>
      <c r="P5419" s="14" t="str">
        <f ca="1"/>
        <v>Low Cap</v>
      </c>
    </row>
    <row r="5420" spans="11:16">
      <c r="K5420" s="14" t="str">
        <v/>
      </c>
      <c r="L5420" s="14" t="str">
        <v/>
      </c>
      <c r="O5420" s="14" t="str">
        <v/>
      </c>
      <c r="P5420" s="14" t="str">
        <f ca="1"/>
        <v>Low Cap</v>
      </c>
    </row>
    <row r="5421" spans="11:16">
      <c r="K5421" s="14" t="str">
        <v/>
      </c>
      <c r="L5421" s="14" t="str">
        <v/>
      </c>
      <c r="O5421" s="14" t="str">
        <v/>
      </c>
      <c r="P5421" s="14" t="str">
        <f ca="1"/>
        <v>Low Cap</v>
      </c>
    </row>
    <row r="5422" spans="11:16">
      <c r="K5422" s="14" t="str">
        <v/>
      </c>
      <c r="L5422" s="14" t="str">
        <v/>
      </c>
      <c r="O5422" s="14" t="str">
        <v/>
      </c>
      <c r="P5422" s="14" t="str">
        <f ca="1"/>
        <v>Low Cap</v>
      </c>
    </row>
    <row r="5423" spans="11:16">
      <c r="K5423" s="14" t="str">
        <v/>
      </c>
      <c r="L5423" s="14" t="str">
        <v/>
      </c>
      <c r="O5423" s="14" t="str">
        <v/>
      </c>
      <c r="P5423" s="14" t="str">
        <f ca="1"/>
        <v>Low Cap</v>
      </c>
    </row>
    <row r="5424" spans="11:16">
      <c r="K5424" s="14" t="str">
        <v/>
      </c>
      <c r="L5424" s="14" t="str">
        <v/>
      </c>
      <c r="O5424" s="14" t="str">
        <v/>
      </c>
      <c r="P5424" s="14" t="str">
        <f ca="1"/>
        <v>Low Cap</v>
      </c>
    </row>
    <row r="5425" spans="11:16">
      <c r="K5425" s="14" t="str">
        <v/>
      </c>
      <c r="L5425" s="14" t="str">
        <v/>
      </c>
      <c r="O5425" s="14" t="str">
        <v/>
      </c>
      <c r="P5425" s="14" t="str">
        <f ca="1"/>
        <v>Low Cap</v>
      </c>
    </row>
    <row r="5426" spans="11:16">
      <c r="K5426" s="14" t="str">
        <v/>
      </c>
      <c r="L5426" s="14" t="str">
        <v/>
      </c>
      <c r="O5426" s="14" t="str">
        <v/>
      </c>
      <c r="P5426" s="14" t="str">
        <f ca="1"/>
        <v>Low Cap</v>
      </c>
    </row>
    <row r="5427" spans="11:16">
      <c r="K5427" s="14" t="str">
        <v/>
      </c>
      <c r="L5427" s="14" t="str">
        <v/>
      </c>
      <c r="O5427" s="14" t="str">
        <v/>
      </c>
      <c r="P5427" s="14" t="str">
        <f ca="1"/>
        <v>Low Cap</v>
      </c>
    </row>
    <row r="5428" spans="11:16">
      <c r="K5428" s="14" t="str">
        <v/>
      </c>
      <c r="L5428" s="14" t="str">
        <v/>
      </c>
      <c r="O5428" s="14" t="str">
        <v/>
      </c>
      <c r="P5428" s="14" t="str">
        <f ca="1"/>
        <v>Low Cap</v>
      </c>
    </row>
    <row r="5429" spans="11:16">
      <c r="K5429" s="14" t="str">
        <v/>
      </c>
      <c r="L5429" s="14" t="str">
        <v/>
      </c>
      <c r="O5429" s="14" t="str">
        <v/>
      </c>
      <c r="P5429" s="14" t="str">
        <f ca="1"/>
        <v>Low Cap</v>
      </c>
    </row>
    <row r="5430" spans="11:16">
      <c r="K5430" s="14" t="str">
        <v/>
      </c>
      <c r="L5430" s="14" t="str">
        <v/>
      </c>
      <c r="O5430" s="14" t="str">
        <v/>
      </c>
      <c r="P5430" s="14" t="str">
        <f ca="1"/>
        <v>Low Cap</v>
      </c>
    </row>
    <row r="5431" spans="11:16">
      <c r="K5431" s="14" t="str">
        <v/>
      </c>
      <c r="L5431" s="14" t="str">
        <v/>
      </c>
      <c r="O5431" s="14" t="str">
        <v/>
      </c>
      <c r="P5431" s="14" t="str">
        <f ca="1"/>
        <v>Low Cap</v>
      </c>
    </row>
    <row r="5432" spans="11:16">
      <c r="K5432" s="14" t="str">
        <v/>
      </c>
      <c r="L5432" s="14" t="str">
        <v/>
      </c>
      <c r="O5432" s="14" t="str">
        <v/>
      </c>
      <c r="P5432" s="14" t="str">
        <f ca="1"/>
        <v>Low Cap</v>
      </c>
    </row>
    <row r="5433" spans="11:16">
      <c r="K5433" s="14" t="str">
        <v/>
      </c>
      <c r="L5433" s="14" t="str">
        <v/>
      </c>
      <c r="O5433" s="14" t="str">
        <v/>
      </c>
      <c r="P5433" s="14" t="str">
        <f ca="1"/>
        <v>Low Cap</v>
      </c>
    </row>
    <row r="5434" spans="11:16">
      <c r="K5434" s="14" t="str">
        <v/>
      </c>
      <c r="L5434" s="14" t="str">
        <v/>
      </c>
      <c r="O5434" s="14" t="str">
        <v/>
      </c>
      <c r="P5434" s="14" t="str">
        <f ca="1"/>
        <v>Low Cap</v>
      </c>
    </row>
    <row r="5435" spans="11:16">
      <c r="K5435" s="14" t="str">
        <v/>
      </c>
      <c r="L5435" s="14" t="str">
        <v/>
      </c>
      <c r="O5435" s="14" t="str">
        <v/>
      </c>
      <c r="P5435" s="14" t="str">
        <f ca="1"/>
        <v>Low Cap</v>
      </c>
    </row>
    <row r="5436" spans="11:16">
      <c r="K5436" s="14" t="str">
        <v/>
      </c>
      <c r="L5436" s="14" t="str">
        <v/>
      </c>
      <c r="O5436" s="14" t="str">
        <v/>
      </c>
      <c r="P5436" s="14" t="str">
        <f ca="1"/>
        <v>Low Cap</v>
      </c>
    </row>
    <row r="5437" spans="11:16">
      <c r="K5437" s="14" t="str">
        <v/>
      </c>
      <c r="L5437" s="14" t="str">
        <v/>
      </c>
      <c r="O5437" s="14" t="str">
        <v/>
      </c>
      <c r="P5437" s="14" t="str">
        <f ca="1"/>
        <v>Low Cap</v>
      </c>
    </row>
    <row r="5438" spans="11:16">
      <c r="K5438" s="14" t="str">
        <v/>
      </c>
      <c r="L5438" s="14" t="str">
        <v/>
      </c>
      <c r="O5438" s="14" t="str">
        <v/>
      </c>
      <c r="P5438" s="14" t="str">
        <f ca="1"/>
        <v>Low Cap</v>
      </c>
    </row>
    <row r="5439" spans="11:16">
      <c r="K5439" s="14" t="str">
        <v/>
      </c>
      <c r="L5439" s="14" t="str">
        <v/>
      </c>
      <c r="O5439" s="14" t="str">
        <v/>
      </c>
      <c r="P5439" s="14" t="str">
        <f ca="1"/>
        <v>Low Cap</v>
      </c>
    </row>
    <row r="5440" spans="11:16">
      <c r="K5440" s="14" t="str">
        <v/>
      </c>
      <c r="L5440" s="14" t="str">
        <v/>
      </c>
      <c r="O5440" s="14" t="str">
        <v/>
      </c>
      <c r="P5440" s="14" t="str">
        <f ca="1"/>
        <v>Low Cap</v>
      </c>
    </row>
    <row r="5441" spans="11:16">
      <c r="K5441" s="14" t="str">
        <v/>
      </c>
      <c r="L5441" s="14" t="str">
        <v/>
      </c>
      <c r="O5441" s="14" t="str">
        <v/>
      </c>
      <c r="P5441" s="14" t="str">
        <f ca="1"/>
        <v>Low Cap</v>
      </c>
    </row>
    <row r="5442" spans="11:16">
      <c r="K5442" s="14" t="str">
        <v/>
      </c>
      <c r="L5442" s="14" t="str">
        <v/>
      </c>
      <c r="O5442" s="14" t="str">
        <v/>
      </c>
      <c r="P5442" s="14" t="str">
        <f ca="1"/>
        <v>Low Cap</v>
      </c>
    </row>
    <row r="5443" spans="11:16">
      <c r="K5443" s="14" t="str">
        <v/>
      </c>
      <c r="L5443" s="14" t="str">
        <v/>
      </c>
      <c r="O5443" s="14" t="str">
        <v/>
      </c>
      <c r="P5443" s="14" t="str">
        <f ca="1"/>
        <v>Low Cap</v>
      </c>
    </row>
    <row r="5444" spans="11:16">
      <c r="K5444" s="14" t="str">
        <v/>
      </c>
      <c r="L5444" s="14" t="str">
        <v/>
      </c>
      <c r="O5444" s="14" t="str">
        <v/>
      </c>
      <c r="P5444" s="14" t="str">
        <f ca="1"/>
        <v>Low Cap</v>
      </c>
    </row>
    <row r="5445" spans="11:16">
      <c r="K5445" s="14" t="str">
        <v/>
      </c>
      <c r="L5445" s="14" t="str">
        <v/>
      </c>
      <c r="O5445" s="14" t="str">
        <v/>
      </c>
      <c r="P5445" s="14" t="str">
        <f ca="1"/>
        <v>Low Cap</v>
      </c>
    </row>
    <row r="5446" spans="11:16">
      <c r="K5446" s="14" t="str">
        <v/>
      </c>
      <c r="L5446" s="14" t="str">
        <v/>
      </c>
      <c r="O5446" s="14" t="str">
        <v/>
      </c>
      <c r="P5446" s="14" t="str">
        <f ca="1"/>
        <v>Low Cap</v>
      </c>
    </row>
    <row r="5447" spans="11:16">
      <c r="K5447" s="14" t="str">
        <v/>
      </c>
      <c r="L5447" s="14" t="str">
        <v/>
      </c>
      <c r="O5447" s="14" t="str">
        <v/>
      </c>
      <c r="P5447" s="14" t="str">
        <f ca="1"/>
        <v>Low Cap</v>
      </c>
    </row>
    <row r="5448" spans="11:16">
      <c r="K5448" s="14" t="str">
        <v/>
      </c>
      <c r="L5448" s="14" t="str">
        <v/>
      </c>
      <c r="O5448" s="14" t="str">
        <v/>
      </c>
      <c r="P5448" s="14" t="str">
        <f ca="1"/>
        <v>Low Cap</v>
      </c>
    </row>
    <row r="5449" spans="11:16">
      <c r="K5449" s="14" t="str">
        <v/>
      </c>
      <c r="L5449" s="14" t="str">
        <v/>
      </c>
      <c r="O5449" s="14" t="str">
        <v/>
      </c>
      <c r="P5449" s="14" t="str">
        <f ca="1"/>
        <v>Low Cap</v>
      </c>
    </row>
    <row r="5450" spans="11:16">
      <c r="K5450" s="14" t="str">
        <v/>
      </c>
      <c r="L5450" s="14" t="str">
        <v/>
      </c>
      <c r="O5450" s="14" t="str">
        <v/>
      </c>
      <c r="P5450" s="14" t="str">
        <f ca="1"/>
        <v>Low Cap</v>
      </c>
    </row>
    <row r="5451" spans="11:16">
      <c r="K5451" s="14" t="str">
        <v/>
      </c>
      <c r="L5451" s="14" t="str">
        <v/>
      </c>
      <c r="O5451" s="14" t="str">
        <v/>
      </c>
      <c r="P5451" s="14" t="str">
        <f ca="1"/>
        <v>Low Cap</v>
      </c>
    </row>
    <row r="5452" spans="11:16">
      <c r="K5452" s="14" t="str">
        <v/>
      </c>
      <c r="L5452" s="14" t="str">
        <v/>
      </c>
      <c r="O5452" s="14" t="str">
        <v/>
      </c>
      <c r="P5452" s="14" t="str">
        <f ca="1"/>
        <v>Low Cap</v>
      </c>
    </row>
    <row r="5453" spans="11:16">
      <c r="K5453" s="14" t="str">
        <v/>
      </c>
      <c r="L5453" s="14" t="str">
        <v/>
      </c>
      <c r="O5453" s="14" t="str">
        <v/>
      </c>
      <c r="P5453" s="14" t="str">
        <f ca="1"/>
        <v>Low Cap</v>
      </c>
    </row>
    <row r="5454" spans="11:16">
      <c r="K5454" s="14" t="str">
        <v/>
      </c>
      <c r="L5454" s="14" t="str">
        <v/>
      </c>
      <c r="O5454" s="14" t="str">
        <v/>
      </c>
      <c r="P5454" s="14" t="str">
        <f ca="1"/>
        <v>Low Cap</v>
      </c>
    </row>
    <row r="5455" spans="11:16">
      <c r="K5455" s="14" t="str">
        <v/>
      </c>
      <c r="L5455" s="14" t="str">
        <v/>
      </c>
      <c r="O5455" s="14" t="str">
        <v/>
      </c>
      <c r="P5455" s="14" t="str">
        <f ca="1"/>
        <v>Low Cap</v>
      </c>
    </row>
    <row r="5456" spans="11:16">
      <c r="K5456" s="14" t="str">
        <v/>
      </c>
      <c r="L5456" s="14" t="str">
        <v/>
      </c>
      <c r="O5456" s="14" t="str">
        <v/>
      </c>
      <c r="P5456" s="14" t="str">
        <f ca="1"/>
        <v>Low Cap</v>
      </c>
    </row>
    <row r="5457" spans="11:16">
      <c r="K5457" s="14" t="str">
        <v/>
      </c>
      <c r="L5457" s="14" t="str">
        <v/>
      </c>
      <c r="O5457" s="14" t="str">
        <v/>
      </c>
      <c r="P5457" s="14" t="str">
        <f ca="1"/>
        <v>Low Cap</v>
      </c>
    </row>
    <row r="5458" spans="11:16">
      <c r="K5458" s="14" t="str">
        <v/>
      </c>
      <c r="L5458" s="14" t="str">
        <v/>
      </c>
      <c r="O5458" s="14" t="str">
        <v/>
      </c>
      <c r="P5458" s="14" t="str">
        <f ca="1"/>
        <v>Low Cap</v>
      </c>
    </row>
    <row r="5459" spans="11:16">
      <c r="K5459" s="14" t="str">
        <v/>
      </c>
      <c r="L5459" s="14" t="str">
        <v/>
      </c>
      <c r="O5459" s="14" t="str">
        <v/>
      </c>
      <c r="P5459" s="14" t="str">
        <f ca="1"/>
        <v>Low Cap</v>
      </c>
    </row>
    <row r="5460" spans="11:16">
      <c r="K5460" s="14" t="str">
        <v/>
      </c>
      <c r="L5460" s="14" t="str">
        <v/>
      </c>
      <c r="O5460" s="14" t="str">
        <v/>
      </c>
      <c r="P5460" s="14" t="str">
        <f ca="1"/>
        <v>Low Cap</v>
      </c>
    </row>
    <row r="5461" spans="11:16">
      <c r="K5461" s="14" t="str">
        <v/>
      </c>
      <c r="L5461" s="14" t="str">
        <v/>
      </c>
      <c r="O5461" s="14" t="str">
        <v/>
      </c>
      <c r="P5461" s="14" t="str">
        <f ca="1"/>
        <v>Low Cap</v>
      </c>
    </row>
    <row r="5462" spans="11:16">
      <c r="K5462" s="14" t="str">
        <v/>
      </c>
      <c r="L5462" s="14" t="str">
        <v/>
      </c>
      <c r="O5462" s="14" t="str">
        <v/>
      </c>
      <c r="P5462" s="14" t="str">
        <f ca="1"/>
        <v>Low Cap</v>
      </c>
    </row>
    <row r="5463" spans="11:16">
      <c r="K5463" s="14" t="str">
        <v/>
      </c>
      <c r="L5463" s="14" t="str">
        <v/>
      </c>
      <c r="O5463" s="14" t="str">
        <v/>
      </c>
      <c r="P5463" s="14" t="str">
        <f ca="1"/>
        <v>Low Cap</v>
      </c>
    </row>
    <row r="5464" spans="11:16">
      <c r="K5464" s="14" t="str">
        <v/>
      </c>
      <c r="L5464" s="14" t="str">
        <v/>
      </c>
      <c r="O5464" s="14" t="str">
        <v/>
      </c>
      <c r="P5464" s="14" t="str">
        <f ca="1"/>
        <v>Low Cap</v>
      </c>
    </row>
    <row r="5465" spans="11:16">
      <c r="K5465" s="14" t="str">
        <v/>
      </c>
      <c r="L5465" s="14" t="str">
        <v/>
      </c>
      <c r="O5465" s="14" t="str">
        <v/>
      </c>
      <c r="P5465" s="14" t="str">
        <f ca="1"/>
        <v>Low Cap</v>
      </c>
    </row>
    <row r="5466" spans="11:16">
      <c r="K5466" s="14" t="str">
        <v/>
      </c>
      <c r="L5466" s="14" t="str">
        <v/>
      </c>
      <c r="O5466" s="14" t="str">
        <v/>
      </c>
      <c r="P5466" s="14" t="str">
        <f ca="1"/>
        <v>Low Cap</v>
      </c>
    </row>
    <row r="5467" spans="11:16">
      <c r="K5467" s="14" t="str">
        <v/>
      </c>
      <c r="L5467" s="14" t="str">
        <v/>
      </c>
      <c r="O5467" s="14" t="str">
        <v/>
      </c>
      <c r="P5467" s="14" t="str">
        <f ca="1"/>
        <v>Low Cap</v>
      </c>
    </row>
    <row r="5468" spans="11:16">
      <c r="K5468" s="14" t="str">
        <v/>
      </c>
      <c r="L5468" s="14" t="str">
        <v/>
      </c>
      <c r="O5468" s="14" t="str">
        <v/>
      </c>
      <c r="P5468" s="14" t="str">
        <f ca="1"/>
        <v>Low Cap</v>
      </c>
    </row>
    <row r="5469" spans="11:16">
      <c r="K5469" s="14" t="str">
        <v/>
      </c>
      <c r="L5469" s="14" t="str">
        <v/>
      </c>
      <c r="O5469" s="14" t="str">
        <v/>
      </c>
      <c r="P5469" s="14" t="str">
        <f ca="1"/>
        <v>Low Cap</v>
      </c>
    </row>
    <row r="5470" spans="11:16">
      <c r="K5470" s="14" t="str">
        <v/>
      </c>
      <c r="L5470" s="14" t="str">
        <v/>
      </c>
      <c r="O5470" s="14" t="str">
        <v/>
      </c>
      <c r="P5470" s="14" t="str">
        <f ca="1"/>
        <v>Low Cap</v>
      </c>
    </row>
    <row r="5471" spans="11:16">
      <c r="K5471" s="14" t="str">
        <v/>
      </c>
      <c r="L5471" s="14" t="str">
        <v/>
      </c>
      <c r="O5471" s="14" t="str">
        <v/>
      </c>
      <c r="P5471" s="14" t="str">
        <f ca="1"/>
        <v>Low Cap</v>
      </c>
    </row>
    <row r="5472" spans="11:16">
      <c r="K5472" s="14" t="str">
        <v/>
      </c>
      <c r="L5472" s="14" t="str">
        <v/>
      </c>
      <c r="O5472" s="14" t="str">
        <v/>
      </c>
      <c r="P5472" s="14" t="str">
        <f ca="1"/>
        <v>Low Cap</v>
      </c>
    </row>
    <row r="5473" spans="11:16">
      <c r="K5473" s="14" t="str">
        <v/>
      </c>
      <c r="L5473" s="14" t="str">
        <v/>
      </c>
      <c r="O5473" s="14" t="str">
        <v/>
      </c>
      <c r="P5473" s="14" t="str">
        <f ca="1"/>
        <v>Low Cap</v>
      </c>
    </row>
    <row r="5474" spans="11:16">
      <c r="K5474" s="14" t="str">
        <v/>
      </c>
      <c r="L5474" s="14" t="str">
        <v/>
      </c>
      <c r="O5474" s="14" t="str">
        <v/>
      </c>
      <c r="P5474" s="14" t="str">
        <f ca="1"/>
        <v>Low Cap</v>
      </c>
    </row>
    <row r="5475" spans="11:16">
      <c r="K5475" s="14" t="str">
        <v/>
      </c>
      <c r="L5475" s="14" t="str">
        <v/>
      </c>
      <c r="O5475" s="14" t="str">
        <v/>
      </c>
      <c r="P5475" s="14" t="str">
        <f ca="1"/>
        <v>Low Cap</v>
      </c>
    </row>
    <row r="5476" spans="11:16">
      <c r="K5476" s="14" t="str">
        <v/>
      </c>
      <c r="L5476" s="14" t="str">
        <v/>
      </c>
      <c r="O5476" s="14" t="str">
        <v/>
      </c>
      <c r="P5476" s="14" t="str">
        <f ca="1"/>
        <v>Low Cap</v>
      </c>
    </row>
    <row r="5477" spans="11:16">
      <c r="K5477" s="14" t="str">
        <v/>
      </c>
      <c r="L5477" s="14" t="str">
        <v/>
      </c>
      <c r="O5477" s="14" t="str">
        <v/>
      </c>
      <c r="P5477" s="14" t="str">
        <f ca="1"/>
        <v>Low Cap</v>
      </c>
    </row>
    <row r="5478" spans="11:16">
      <c r="K5478" s="14" t="str">
        <v/>
      </c>
      <c r="L5478" s="14" t="str">
        <v/>
      </c>
      <c r="O5478" s="14" t="str">
        <v/>
      </c>
      <c r="P5478" s="14" t="str">
        <f ca="1"/>
        <v>Low Cap</v>
      </c>
    </row>
    <row r="5479" spans="11:16">
      <c r="K5479" s="14" t="str">
        <v/>
      </c>
      <c r="L5479" s="14" t="str">
        <v/>
      </c>
      <c r="O5479" s="14" t="str">
        <v/>
      </c>
      <c r="P5479" s="14" t="str">
        <f ca="1"/>
        <v>Low Cap</v>
      </c>
    </row>
    <row r="5480" spans="11:16">
      <c r="K5480" s="14" t="str">
        <v/>
      </c>
      <c r="L5480" s="14" t="str">
        <v/>
      </c>
      <c r="O5480" s="14" t="str">
        <v/>
      </c>
      <c r="P5480" s="14" t="str">
        <f ca="1"/>
        <v>Low Cap</v>
      </c>
    </row>
    <row r="5481" spans="11:16">
      <c r="K5481" s="14" t="str">
        <v/>
      </c>
      <c r="L5481" s="14" t="str">
        <v/>
      </c>
      <c r="O5481" s="14" t="str">
        <v/>
      </c>
      <c r="P5481" s="14" t="str">
        <f ca="1"/>
        <v>Low Cap</v>
      </c>
    </row>
    <row r="5482" spans="11:16">
      <c r="K5482" s="14" t="str">
        <v/>
      </c>
      <c r="L5482" s="14" t="str">
        <v/>
      </c>
      <c r="O5482" s="14" t="str">
        <v/>
      </c>
      <c r="P5482" s="14" t="str">
        <f ca="1"/>
        <v>Low Cap</v>
      </c>
    </row>
    <row r="5483" spans="11:16">
      <c r="K5483" s="14" t="str">
        <v/>
      </c>
      <c r="L5483" s="14" t="str">
        <v/>
      </c>
      <c r="O5483" s="14" t="str">
        <v/>
      </c>
      <c r="P5483" s="14" t="str">
        <f ca="1"/>
        <v>Low Cap</v>
      </c>
    </row>
    <row r="5484" spans="11:16">
      <c r="K5484" s="14" t="str">
        <v/>
      </c>
      <c r="L5484" s="14" t="str">
        <v/>
      </c>
      <c r="O5484" s="14" t="str">
        <v/>
      </c>
      <c r="P5484" s="14" t="str">
        <f ca="1"/>
        <v>Low Cap</v>
      </c>
    </row>
    <row r="5485" spans="11:16">
      <c r="K5485" s="14" t="str">
        <v/>
      </c>
      <c r="L5485" s="14" t="str">
        <v/>
      </c>
      <c r="O5485" s="14" t="str">
        <v/>
      </c>
      <c r="P5485" s="14" t="str">
        <f ca="1"/>
        <v>Low Cap</v>
      </c>
    </row>
    <row r="5486" spans="11:16">
      <c r="K5486" s="14" t="str">
        <v/>
      </c>
      <c r="L5486" s="14" t="str">
        <v/>
      </c>
      <c r="O5486" s="14" t="str">
        <v/>
      </c>
      <c r="P5486" s="14" t="str">
        <f ca="1"/>
        <v>Low Cap</v>
      </c>
    </row>
    <row r="5487" spans="11:16">
      <c r="K5487" s="14" t="str">
        <v/>
      </c>
      <c r="L5487" s="14" t="str">
        <v/>
      </c>
      <c r="O5487" s="14" t="str">
        <v/>
      </c>
      <c r="P5487" s="14" t="str">
        <f ca="1"/>
        <v>Low Cap</v>
      </c>
    </row>
    <row r="5488" spans="11:16">
      <c r="K5488" s="14" t="str">
        <v/>
      </c>
      <c r="L5488" s="14" t="str">
        <v/>
      </c>
      <c r="O5488" s="14" t="str">
        <v/>
      </c>
      <c r="P5488" s="14" t="str">
        <f ca="1"/>
        <v>Low Cap</v>
      </c>
    </row>
    <row r="5489" spans="11:16">
      <c r="K5489" s="14" t="str">
        <v/>
      </c>
      <c r="L5489" s="14" t="str">
        <v/>
      </c>
      <c r="O5489" s="14" t="str">
        <v/>
      </c>
      <c r="P5489" s="14" t="str">
        <f ca="1"/>
        <v>Low Cap</v>
      </c>
    </row>
    <row r="5490" spans="11:16">
      <c r="K5490" s="14" t="str">
        <v/>
      </c>
      <c r="L5490" s="14" t="str">
        <v/>
      </c>
      <c r="O5490" s="14" t="str">
        <v/>
      </c>
      <c r="P5490" s="14" t="str">
        <f ca="1"/>
        <v>Low Cap</v>
      </c>
    </row>
    <row r="5491" spans="11:16">
      <c r="K5491" s="14" t="str">
        <v/>
      </c>
      <c r="L5491" s="14" t="str">
        <v/>
      </c>
      <c r="O5491" s="14" t="str">
        <v/>
      </c>
      <c r="P5491" s="14" t="str">
        <f ca="1"/>
        <v>Low Cap</v>
      </c>
    </row>
    <row r="5492" spans="11:16">
      <c r="K5492" s="14" t="str">
        <v/>
      </c>
      <c r="L5492" s="14" t="str">
        <v/>
      </c>
      <c r="O5492" s="14" t="str">
        <v/>
      </c>
      <c r="P5492" s="14" t="str">
        <f ca="1"/>
        <v>Low Cap</v>
      </c>
    </row>
    <row r="5493" spans="11:16">
      <c r="K5493" s="14" t="str">
        <v/>
      </c>
      <c r="L5493" s="14" t="str">
        <v/>
      </c>
      <c r="O5493" s="14" t="str">
        <v/>
      </c>
      <c r="P5493" s="14" t="str">
        <f ca="1"/>
        <v>Low Cap</v>
      </c>
    </row>
    <row r="5494" spans="11:16">
      <c r="K5494" s="14" t="str">
        <v/>
      </c>
      <c r="L5494" s="14" t="str">
        <v/>
      </c>
      <c r="O5494" s="14" t="str">
        <v/>
      </c>
      <c r="P5494" s="14" t="str">
        <f ca="1"/>
        <v>Low Cap</v>
      </c>
    </row>
    <row r="5495" spans="11:16">
      <c r="K5495" s="14" t="str">
        <v/>
      </c>
      <c r="L5495" s="14" t="str">
        <v/>
      </c>
      <c r="O5495" s="14" t="str">
        <v/>
      </c>
      <c r="P5495" s="14" t="str">
        <f ca="1"/>
        <v>Low Cap</v>
      </c>
    </row>
    <row r="5496" spans="11:16">
      <c r="K5496" s="14" t="str">
        <v/>
      </c>
      <c r="L5496" s="14" t="str">
        <v/>
      </c>
      <c r="O5496" s="14" t="str">
        <v/>
      </c>
      <c r="P5496" s="14" t="str">
        <f ca="1"/>
        <v>Low Cap</v>
      </c>
    </row>
    <row r="5497" spans="11:16">
      <c r="K5497" s="14" t="str">
        <v/>
      </c>
      <c r="L5497" s="14" t="str">
        <v/>
      </c>
      <c r="O5497" s="14" t="str">
        <v/>
      </c>
      <c r="P5497" s="14" t="str">
        <f ca="1"/>
        <v>Low Cap</v>
      </c>
    </row>
    <row r="5498" spans="11:16">
      <c r="K5498" s="14" t="str">
        <v/>
      </c>
      <c r="L5498" s="14" t="str">
        <v/>
      </c>
      <c r="O5498" s="14" t="str">
        <v/>
      </c>
      <c r="P5498" s="14" t="str">
        <f ca="1"/>
        <v>Low Cap</v>
      </c>
    </row>
    <row r="5499" spans="11:16">
      <c r="K5499" s="14" t="str">
        <v/>
      </c>
      <c r="L5499" s="14" t="str">
        <v/>
      </c>
      <c r="O5499" s="14" t="str">
        <v/>
      </c>
      <c r="P5499" s="14" t="str">
        <f ca="1"/>
        <v>Low Cap</v>
      </c>
    </row>
    <row r="5500" spans="11:16">
      <c r="K5500" s="14" t="str">
        <v/>
      </c>
      <c r="L5500" s="14" t="str">
        <v/>
      </c>
      <c r="O5500" s="14" t="str">
        <v/>
      </c>
      <c r="P5500" s="14" t="str">
        <f ca="1"/>
        <v>Low Cap</v>
      </c>
    </row>
    <row r="5501" spans="11:16">
      <c r="K5501" s="14" t="str">
        <v/>
      </c>
      <c r="L5501" s="14" t="str">
        <v/>
      </c>
      <c r="O5501" s="14" t="str">
        <v/>
      </c>
      <c r="P5501" s="14" t="str">
        <f ca="1"/>
        <v>Low Cap</v>
      </c>
    </row>
    <row r="5502" spans="11:16">
      <c r="K5502" s="14" t="str">
        <v/>
      </c>
      <c r="L5502" s="14" t="str">
        <v/>
      </c>
      <c r="O5502" s="14" t="str">
        <v/>
      </c>
      <c r="P5502" s="14" t="str">
        <f ca="1"/>
        <v>Low Cap</v>
      </c>
    </row>
    <row r="5503" spans="11:16">
      <c r="K5503" s="14" t="str">
        <v/>
      </c>
      <c r="L5503" s="14" t="str">
        <v/>
      </c>
      <c r="O5503" s="14" t="str">
        <v/>
      </c>
      <c r="P5503" s="14" t="str">
        <f ca="1"/>
        <v>Low Cap</v>
      </c>
    </row>
    <row r="5504" spans="11:16">
      <c r="K5504" s="14" t="str">
        <v/>
      </c>
      <c r="L5504" s="14" t="str">
        <v/>
      </c>
      <c r="O5504" s="14" t="str">
        <v/>
      </c>
      <c r="P5504" s="14" t="str">
        <f ca="1"/>
        <v>Low Cap</v>
      </c>
    </row>
    <row r="5505" spans="11:16">
      <c r="K5505" s="14" t="str">
        <v/>
      </c>
      <c r="L5505" s="14" t="str">
        <v/>
      </c>
      <c r="O5505" s="14" t="str">
        <v/>
      </c>
      <c r="P5505" s="14" t="str">
        <f ca="1"/>
        <v>Low Cap</v>
      </c>
    </row>
    <row r="5506" spans="11:16">
      <c r="K5506" s="14" t="str">
        <v/>
      </c>
      <c r="L5506" s="14" t="str">
        <v/>
      </c>
      <c r="O5506" s="14" t="str">
        <v/>
      </c>
      <c r="P5506" s="14" t="str">
        <f ca="1"/>
        <v>Low Cap</v>
      </c>
    </row>
    <row r="5507" spans="11:16">
      <c r="K5507" s="14" t="str">
        <v/>
      </c>
      <c r="L5507" s="14" t="str">
        <v/>
      </c>
      <c r="O5507" s="14" t="str">
        <v/>
      </c>
      <c r="P5507" s="14" t="str">
        <f ca="1"/>
        <v>Low Cap</v>
      </c>
    </row>
    <row r="5508" spans="11:16">
      <c r="K5508" s="14" t="str">
        <v/>
      </c>
      <c r="L5508" s="14" t="str">
        <v/>
      </c>
      <c r="O5508" s="14" t="str">
        <v/>
      </c>
      <c r="P5508" s="14" t="str">
        <f ca="1"/>
        <v>Low Cap</v>
      </c>
    </row>
    <row r="5509" spans="11:16">
      <c r="K5509" s="14" t="str">
        <v/>
      </c>
      <c r="L5509" s="14" t="str">
        <v/>
      </c>
      <c r="O5509" s="14" t="str">
        <v/>
      </c>
      <c r="P5509" s="14" t="str">
        <f ca="1"/>
        <v>Low Cap</v>
      </c>
    </row>
    <row r="5510" spans="11:16">
      <c r="K5510" s="14" t="str">
        <v/>
      </c>
      <c r="L5510" s="14" t="str">
        <v/>
      </c>
      <c r="O5510" s="14" t="str">
        <v/>
      </c>
      <c r="P5510" s="14" t="str">
        <f ca="1"/>
        <v>Low Cap</v>
      </c>
    </row>
    <row r="5511" spans="11:16">
      <c r="K5511" s="14" t="str">
        <v/>
      </c>
      <c r="L5511" s="14" t="str">
        <v/>
      </c>
      <c r="O5511" s="14" t="str">
        <v/>
      </c>
      <c r="P5511" s="14" t="str">
        <f ca="1"/>
        <v>Low Cap</v>
      </c>
    </row>
    <row r="5512" spans="11:16">
      <c r="K5512" s="14" t="str">
        <v/>
      </c>
      <c r="L5512" s="14" t="str">
        <v/>
      </c>
      <c r="O5512" s="14" t="str">
        <v/>
      </c>
      <c r="P5512" s="14" t="str">
        <f ca="1"/>
        <v>Low Cap</v>
      </c>
    </row>
    <row r="5513" spans="11:16">
      <c r="K5513" s="14" t="str">
        <v/>
      </c>
      <c r="L5513" s="14" t="str">
        <v/>
      </c>
      <c r="O5513" s="14" t="str">
        <v/>
      </c>
      <c r="P5513" s="14" t="str">
        <f ca="1"/>
        <v>Low Cap</v>
      </c>
    </row>
    <row r="5514" spans="11:16">
      <c r="K5514" s="14" t="str">
        <v/>
      </c>
      <c r="L5514" s="14" t="str">
        <v/>
      </c>
      <c r="O5514" s="14" t="str">
        <v/>
      </c>
      <c r="P5514" s="14" t="str">
        <f ca="1"/>
        <v>Low Cap</v>
      </c>
    </row>
    <row r="5515" spans="11:16">
      <c r="K5515" s="14" t="str">
        <v/>
      </c>
      <c r="L5515" s="14" t="str">
        <v/>
      </c>
      <c r="O5515" s="14" t="str">
        <v/>
      </c>
      <c r="P5515" s="14" t="str">
        <f ca="1"/>
        <v>Low Cap</v>
      </c>
    </row>
    <row r="5516" spans="11:16">
      <c r="K5516" s="14" t="str">
        <v/>
      </c>
      <c r="L5516" s="14" t="str">
        <v/>
      </c>
      <c r="O5516" s="14" t="str">
        <v/>
      </c>
      <c r="P5516" s="14" t="str">
        <f ca="1"/>
        <v>Low Cap</v>
      </c>
    </row>
    <row r="5517" spans="11:16">
      <c r="K5517" s="14" t="str">
        <v/>
      </c>
      <c r="L5517" s="14" t="str">
        <v/>
      </c>
      <c r="O5517" s="14" t="str">
        <v/>
      </c>
      <c r="P5517" s="14" t="str">
        <f ca="1"/>
        <v>Low Cap</v>
      </c>
    </row>
    <row r="5518" spans="11:16">
      <c r="K5518" s="14" t="str">
        <v/>
      </c>
      <c r="L5518" s="14" t="str">
        <v/>
      </c>
      <c r="O5518" s="14" t="str">
        <v/>
      </c>
      <c r="P5518" s="14" t="str">
        <f ca="1"/>
        <v>Low Cap</v>
      </c>
    </row>
    <row r="5519" spans="11:16">
      <c r="K5519" s="14" t="str">
        <v/>
      </c>
      <c r="L5519" s="14" t="str">
        <v/>
      </c>
      <c r="O5519" s="14" t="str">
        <v/>
      </c>
      <c r="P5519" s="14" t="str">
        <f ca="1"/>
        <v>Low Cap</v>
      </c>
    </row>
    <row r="5520" spans="11:16">
      <c r="K5520" s="14" t="str">
        <v/>
      </c>
      <c r="L5520" s="14" t="str">
        <v/>
      </c>
      <c r="O5520" s="14" t="str">
        <v/>
      </c>
      <c r="P5520" s="14" t="str">
        <f ca="1"/>
        <v>Low Cap</v>
      </c>
    </row>
    <row r="5521" spans="11:16">
      <c r="K5521" s="14" t="str">
        <v/>
      </c>
      <c r="L5521" s="14" t="str">
        <v/>
      </c>
      <c r="O5521" s="14" t="str">
        <v/>
      </c>
      <c r="P5521" s="14" t="str">
        <f ca="1"/>
        <v>Low Cap</v>
      </c>
    </row>
    <row r="5522" spans="11:16">
      <c r="K5522" s="14" t="str">
        <v/>
      </c>
      <c r="L5522" s="14" t="str">
        <v/>
      </c>
      <c r="O5522" s="14" t="str">
        <v/>
      </c>
      <c r="P5522" s="14" t="str">
        <f ca="1"/>
        <v>Low Cap</v>
      </c>
    </row>
    <row r="5523" spans="11:16">
      <c r="K5523" s="14" t="str">
        <v/>
      </c>
      <c r="L5523" s="14" t="str">
        <v/>
      </c>
      <c r="O5523" s="14" t="str">
        <v/>
      </c>
      <c r="P5523" s="14" t="str">
        <f ca="1"/>
        <v>Low Cap</v>
      </c>
    </row>
    <row r="5524" spans="11:16">
      <c r="K5524" s="14" t="str">
        <v/>
      </c>
      <c r="L5524" s="14" t="str">
        <v/>
      </c>
      <c r="O5524" s="14" t="str">
        <v/>
      </c>
      <c r="P5524" s="14" t="str">
        <f ca="1"/>
        <v>Low Cap</v>
      </c>
    </row>
    <row r="5525" spans="11:16">
      <c r="K5525" s="14" t="str">
        <v/>
      </c>
      <c r="L5525" s="14" t="str">
        <v/>
      </c>
      <c r="O5525" s="14" t="str">
        <v/>
      </c>
      <c r="P5525" s="14" t="str">
        <f ca="1"/>
        <v>Low Cap</v>
      </c>
    </row>
    <row r="5526" spans="11:16">
      <c r="K5526" s="14" t="str">
        <v/>
      </c>
      <c r="L5526" s="14" t="str">
        <v/>
      </c>
      <c r="O5526" s="14" t="str">
        <v/>
      </c>
      <c r="P5526" s="14" t="str">
        <f ca="1"/>
        <v>Low Cap</v>
      </c>
    </row>
    <row r="5527" spans="11:16">
      <c r="K5527" s="14" t="str">
        <v/>
      </c>
      <c r="L5527" s="14" t="str">
        <v/>
      </c>
      <c r="O5527" s="14" t="str">
        <v/>
      </c>
      <c r="P5527" s="14" t="str">
        <f ca="1"/>
        <v>Low Cap</v>
      </c>
    </row>
    <row r="5528" spans="11:16">
      <c r="K5528" s="14" t="str">
        <v/>
      </c>
      <c r="L5528" s="14" t="str">
        <v/>
      </c>
      <c r="O5528" s="14" t="str">
        <v/>
      </c>
      <c r="P5528" s="14" t="str">
        <f ca="1"/>
        <v>Low Cap</v>
      </c>
    </row>
    <row r="5529" spans="11:16">
      <c r="K5529" s="14" t="str">
        <v/>
      </c>
      <c r="L5529" s="14" t="str">
        <v/>
      </c>
      <c r="O5529" s="14" t="str">
        <v/>
      </c>
      <c r="P5529" s="14" t="str">
        <f ca="1"/>
        <v>Low Cap</v>
      </c>
    </row>
    <row r="5530" spans="11:16">
      <c r="K5530" s="14" t="str">
        <v/>
      </c>
      <c r="L5530" s="14" t="str">
        <v/>
      </c>
      <c r="O5530" s="14" t="str">
        <v/>
      </c>
      <c r="P5530" s="14" t="str">
        <f ca="1"/>
        <v>Low Cap</v>
      </c>
    </row>
    <row r="5531" spans="11:16">
      <c r="K5531" s="14" t="str">
        <v/>
      </c>
      <c r="L5531" s="14" t="str">
        <v/>
      </c>
      <c r="O5531" s="14" t="str">
        <v/>
      </c>
      <c r="P5531" s="14" t="str">
        <f ca="1"/>
        <v>Low Cap</v>
      </c>
    </row>
    <row r="5532" spans="11:16">
      <c r="K5532" s="14" t="str">
        <v/>
      </c>
      <c r="L5532" s="14" t="str">
        <v/>
      </c>
      <c r="O5532" s="14" t="str">
        <v/>
      </c>
      <c r="P5532" s="14" t="str">
        <f ca="1"/>
        <v>Low Cap</v>
      </c>
    </row>
    <row r="5533" spans="11:16">
      <c r="K5533" s="14" t="str">
        <v/>
      </c>
      <c r="L5533" s="14" t="str">
        <v/>
      </c>
      <c r="O5533" s="14" t="str">
        <v/>
      </c>
      <c r="P5533" s="14" t="str">
        <f ca="1"/>
        <v>Low Cap</v>
      </c>
    </row>
    <row r="5534" spans="11:16">
      <c r="K5534" s="14" t="str">
        <v/>
      </c>
      <c r="L5534" s="14" t="str">
        <v/>
      </c>
      <c r="O5534" s="14" t="str">
        <v/>
      </c>
      <c r="P5534" s="14" t="str">
        <f ca="1"/>
        <v>Low Cap</v>
      </c>
    </row>
    <row r="5535" spans="11:16">
      <c r="K5535" s="14" t="str">
        <v/>
      </c>
      <c r="L5535" s="14" t="str">
        <v/>
      </c>
      <c r="O5535" s="14" t="str">
        <v/>
      </c>
      <c r="P5535" s="14" t="str">
        <f ca="1"/>
        <v>Low Cap</v>
      </c>
    </row>
    <row r="5536" spans="11:16">
      <c r="K5536" s="14" t="str">
        <v/>
      </c>
      <c r="L5536" s="14" t="str">
        <v/>
      </c>
      <c r="O5536" s="14" t="str">
        <v/>
      </c>
      <c r="P5536" s="14" t="str">
        <f ca="1"/>
        <v>Low Cap</v>
      </c>
    </row>
    <row r="5537" spans="11:16">
      <c r="K5537" s="14" t="str">
        <v/>
      </c>
      <c r="L5537" s="14" t="str">
        <v/>
      </c>
      <c r="O5537" s="14" t="str">
        <v/>
      </c>
      <c r="P5537" s="14" t="str">
        <f ca="1"/>
        <v>Low Cap</v>
      </c>
    </row>
    <row r="5538" spans="11:16">
      <c r="K5538" s="14" t="str">
        <v/>
      </c>
      <c r="L5538" s="14" t="str">
        <v/>
      </c>
      <c r="O5538" s="14" t="str">
        <v/>
      </c>
      <c r="P5538" s="14" t="str">
        <f ca="1"/>
        <v>Low Cap</v>
      </c>
    </row>
    <row r="5539" spans="11:16">
      <c r="K5539" s="14" t="str">
        <v/>
      </c>
      <c r="L5539" s="14" t="str">
        <v/>
      </c>
      <c r="O5539" s="14" t="str">
        <v/>
      </c>
      <c r="P5539" s="14" t="str">
        <f ca="1"/>
        <v>Low Cap</v>
      </c>
    </row>
    <row r="5540" spans="11:16">
      <c r="K5540" s="14" t="str">
        <v/>
      </c>
      <c r="L5540" s="14" t="str">
        <v/>
      </c>
      <c r="O5540" s="14" t="str">
        <v/>
      </c>
      <c r="P5540" s="14" t="str">
        <f ca="1"/>
        <v>Low Cap</v>
      </c>
    </row>
    <row r="5541" spans="11:16">
      <c r="K5541" s="14" t="str">
        <v/>
      </c>
      <c r="L5541" s="14" t="str">
        <v/>
      </c>
      <c r="O5541" s="14" t="str">
        <v/>
      </c>
      <c r="P5541" s="14" t="str">
        <f ca="1"/>
        <v>Low Cap</v>
      </c>
    </row>
    <row r="5542" spans="11:16">
      <c r="K5542" s="14" t="str">
        <v/>
      </c>
      <c r="L5542" s="14" t="str">
        <v/>
      </c>
      <c r="O5542" s="14" t="str">
        <v/>
      </c>
      <c r="P5542" s="14" t="str">
        <f ca="1"/>
        <v>Low Cap</v>
      </c>
    </row>
    <row r="5543" spans="11:16">
      <c r="K5543" s="14" t="str">
        <v/>
      </c>
      <c r="L5543" s="14" t="str">
        <v/>
      </c>
      <c r="O5543" s="14" t="str">
        <v/>
      </c>
      <c r="P5543" s="14" t="str">
        <f ca="1"/>
        <v>Low Cap</v>
      </c>
    </row>
    <row r="5544" spans="11:16">
      <c r="K5544" s="14" t="str">
        <v/>
      </c>
      <c r="L5544" s="14" t="str">
        <v/>
      </c>
      <c r="O5544" s="14" t="str">
        <v/>
      </c>
      <c r="P5544" s="14" t="str">
        <f ca="1"/>
        <v>Low Cap</v>
      </c>
    </row>
    <row r="5545" spans="11:16">
      <c r="K5545" s="14" t="str">
        <v/>
      </c>
      <c r="L5545" s="14" t="str">
        <v/>
      </c>
      <c r="O5545" s="14" t="str">
        <v/>
      </c>
      <c r="P5545" s="14" t="str">
        <f ca="1"/>
        <v>Low Cap</v>
      </c>
    </row>
    <row r="5546" spans="11:16">
      <c r="K5546" s="14" t="str">
        <v/>
      </c>
      <c r="L5546" s="14" t="str">
        <v/>
      </c>
      <c r="O5546" s="14" t="str">
        <v/>
      </c>
      <c r="P5546" s="14" t="str">
        <f ca="1"/>
        <v>Low Cap</v>
      </c>
    </row>
    <row r="5547" spans="11:16">
      <c r="K5547" s="14" t="str">
        <v/>
      </c>
      <c r="L5547" s="14" t="str">
        <v/>
      </c>
      <c r="O5547" s="14" t="str">
        <v/>
      </c>
      <c r="P5547" s="14" t="str">
        <f ca="1"/>
        <v>Low Cap</v>
      </c>
    </row>
    <row r="5548" spans="11:16">
      <c r="K5548" s="14" t="str">
        <v/>
      </c>
      <c r="L5548" s="14" t="str">
        <v/>
      </c>
      <c r="O5548" s="14" t="str">
        <v/>
      </c>
      <c r="P5548" s="14" t="str">
        <f ca="1"/>
        <v>Low Cap</v>
      </c>
    </row>
    <row r="5549" spans="11:16">
      <c r="K5549" s="14" t="str">
        <v/>
      </c>
      <c r="L5549" s="14" t="str">
        <v/>
      </c>
      <c r="O5549" s="14" t="str">
        <v/>
      </c>
      <c r="P5549" s="14" t="str">
        <f ca="1"/>
        <v>Low Cap</v>
      </c>
    </row>
    <row r="5550" spans="11:16">
      <c r="K5550" s="14" t="str">
        <v/>
      </c>
      <c r="L5550" s="14" t="str">
        <v/>
      </c>
      <c r="O5550" s="14" t="str">
        <v/>
      </c>
      <c r="P5550" s="14" t="str">
        <f ca="1"/>
        <v>Low Cap</v>
      </c>
    </row>
    <row r="5551" spans="11:16">
      <c r="K5551" s="14" t="str">
        <v/>
      </c>
      <c r="L5551" s="14" t="str">
        <v/>
      </c>
      <c r="O5551" s="14" t="str">
        <v/>
      </c>
      <c r="P5551" s="14" t="str">
        <f ca="1"/>
        <v>Low Cap</v>
      </c>
    </row>
    <row r="5552" spans="11:16">
      <c r="K5552" s="14" t="str">
        <v/>
      </c>
      <c r="L5552" s="14" t="str">
        <v/>
      </c>
      <c r="O5552" s="14" t="str">
        <v/>
      </c>
      <c r="P5552" s="14" t="str">
        <f ca="1"/>
        <v>Low Cap</v>
      </c>
    </row>
    <row r="5553" spans="11:16">
      <c r="K5553" s="14" t="str">
        <v/>
      </c>
      <c r="L5553" s="14" t="str">
        <v/>
      </c>
      <c r="O5553" s="14" t="str">
        <v/>
      </c>
      <c r="P5553" s="14" t="str">
        <f ca="1"/>
        <v>Low Cap</v>
      </c>
    </row>
    <row r="5554" spans="11:16">
      <c r="K5554" s="14" t="str">
        <v/>
      </c>
      <c r="L5554" s="14" t="str">
        <v/>
      </c>
      <c r="O5554" s="14" t="str">
        <v/>
      </c>
      <c r="P5554" s="14" t="str">
        <f ca="1"/>
        <v>Low Cap</v>
      </c>
    </row>
    <row r="5555" spans="11:16">
      <c r="K5555" s="14" t="str">
        <v/>
      </c>
      <c r="L5555" s="14" t="str">
        <v/>
      </c>
      <c r="O5555" s="14" t="str">
        <v/>
      </c>
      <c r="P5555" s="14" t="str">
        <f ca="1"/>
        <v>Low Cap</v>
      </c>
    </row>
    <row r="5556" spans="11:16">
      <c r="K5556" s="14" t="str">
        <v/>
      </c>
      <c r="L5556" s="14" t="str">
        <v/>
      </c>
      <c r="O5556" s="14" t="str">
        <v/>
      </c>
      <c r="P5556" s="14" t="str">
        <f ca="1"/>
        <v>Low Cap</v>
      </c>
    </row>
    <row r="5557" spans="11:16">
      <c r="K5557" s="14" t="str">
        <v/>
      </c>
      <c r="L5557" s="14" t="str">
        <v/>
      </c>
      <c r="O5557" s="14" t="str">
        <v/>
      </c>
      <c r="P5557" s="14" t="str">
        <f ca="1"/>
        <v>Low Cap</v>
      </c>
    </row>
    <row r="5558" spans="11:16">
      <c r="K5558" s="14" t="str">
        <v/>
      </c>
      <c r="L5558" s="14" t="str">
        <v/>
      </c>
      <c r="O5558" s="14" t="str">
        <v/>
      </c>
      <c r="P5558" s="14" t="str">
        <f ca="1"/>
        <v>Low Cap</v>
      </c>
    </row>
    <row r="5559" spans="11:16">
      <c r="K5559" s="14" t="str">
        <v/>
      </c>
      <c r="L5559" s="14" t="str">
        <v/>
      </c>
      <c r="O5559" s="14" t="str">
        <v/>
      </c>
      <c r="P5559" s="14" t="str">
        <f ca="1"/>
        <v>Low Cap</v>
      </c>
    </row>
    <row r="5560" spans="11:16">
      <c r="K5560" s="14" t="str">
        <v/>
      </c>
      <c r="L5560" s="14" t="str">
        <v/>
      </c>
      <c r="O5560" s="14" t="str">
        <v/>
      </c>
      <c r="P5560" s="14" t="str">
        <f ca="1"/>
        <v>Low Cap</v>
      </c>
    </row>
    <row r="5561" spans="11:16">
      <c r="K5561" s="14" t="str">
        <v/>
      </c>
      <c r="L5561" s="14" t="str">
        <v/>
      </c>
      <c r="O5561" s="14" t="str">
        <v/>
      </c>
      <c r="P5561" s="14" t="str">
        <f ca="1"/>
        <v>Low Cap</v>
      </c>
    </row>
    <row r="5562" spans="11:16">
      <c r="K5562" s="14" t="str">
        <v/>
      </c>
      <c r="L5562" s="14" t="str">
        <v/>
      </c>
      <c r="O5562" s="14" t="str">
        <v/>
      </c>
      <c r="P5562" s="14" t="str">
        <f ca="1"/>
        <v>Low Cap</v>
      </c>
    </row>
    <row r="5563" spans="11:16">
      <c r="K5563" s="14" t="str">
        <v/>
      </c>
      <c r="L5563" s="14" t="str">
        <v/>
      </c>
      <c r="O5563" s="14" t="str">
        <v/>
      </c>
      <c r="P5563" s="14" t="str">
        <f ca="1"/>
        <v>Low Cap</v>
      </c>
    </row>
    <row r="5564" spans="11:16">
      <c r="K5564" s="14" t="str">
        <v/>
      </c>
      <c r="L5564" s="14" t="str">
        <v/>
      </c>
      <c r="O5564" s="14" t="str">
        <v/>
      </c>
      <c r="P5564" s="14" t="str">
        <f ca="1"/>
        <v>Low Cap</v>
      </c>
    </row>
    <row r="5565" spans="11:16">
      <c r="K5565" s="14" t="str">
        <v/>
      </c>
      <c r="L5565" s="14" t="str">
        <v/>
      </c>
      <c r="O5565" s="14" t="str">
        <v/>
      </c>
      <c r="P5565" s="14" t="str">
        <f ca="1"/>
        <v>Low Cap</v>
      </c>
    </row>
    <row r="5566" spans="11:16">
      <c r="K5566" s="14" t="str">
        <v/>
      </c>
      <c r="L5566" s="14" t="str">
        <v/>
      </c>
      <c r="O5566" s="14" t="str">
        <v/>
      </c>
      <c r="P5566" s="14" t="str">
        <f ca="1"/>
        <v>Low Cap</v>
      </c>
    </row>
    <row r="5567" spans="11:16">
      <c r="K5567" s="14" t="str">
        <v/>
      </c>
      <c r="L5567" s="14" t="str">
        <v/>
      </c>
      <c r="O5567" s="14" t="str">
        <v/>
      </c>
      <c r="P5567" s="14" t="str">
        <f ca="1"/>
        <v>Low Cap</v>
      </c>
    </row>
    <row r="5568" spans="11:16">
      <c r="K5568" s="14" t="str">
        <v/>
      </c>
      <c r="L5568" s="14" t="str">
        <v/>
      </c>
      <c r="O5568" s="14" t="str">
        <v/>
      </c>
      <c r="P5568" s="14" t="str">
        <f ca="1"/>
        <v>Low Cap</v>
      </c>
    </row>
    <row r="5569" spans="11:16">
      <c r="K5569" s="14" t="str">
        <v/>
      </c>
      <c r="L5569" s="14" t="str">
        <v/>
      </c>
      <c r="O5569" s="14" t="str">
        <v/>
      </c>
      <c r="P5569" s="14" t="str">
        <f ca="1"/>
        <v>Low Cap</v>
      </c>
    </row>
    <row r="5570" spans="11:16">
      <c r="K5570" s="14" t="str">
        <v/>
      </c>
      <c r="L5570" s="14" t="str">
        <v/>
      </c>
      <c r="O5570" s="14" t="str">
        <v/>
      </c>
      <c r="P5570" s="14" t="str">
        <f ca="1"/>
        <v>Low Cap</v>
      </c>
    </row>
    <row r="5571" spans="11:16">
      <c r="K5571" s="14" t="str">
        <v/>
      </c>
      <c r="L5571" s="14" t="str">
        <v/>
      </c>
      <c r="O5571" s="14" t="str">
        <v/>
      </c>
      <c r="P5571" s="14" t="str">
        <f ca="1"/>
        <v>Low Cap</v>
      </c>
    </row>
    <row r="5572" spans="11:16">
      <c r="K5572" s="14" t="str">
        <v/>
      </c>
      <c r="L5572" s="14" t="str">
        <v/>
      </c>
      <c r="O5572" s="14" t="str">
        <v/>
      </c>
      <c r="P5572" s="14" t="str">
        <f ca="1"/>
        <v>Low Cap</v>
      </c>
    </row>
    <row r="5573" spans="11:16">
      <c r="K5573" s="14" t="str">
        <v/>
      </c>
      <c r="L5573" s="14" t="str">
        <v/>
      </c>
      <c r="O5573" s="14" t="str">
        <v/>
      </c>
      <c r="P5573" s="14" t="str">
        <f ca="1"/>
        <v>Low Cap</v>
      </c>
    </row>
    <row r="5574" spans="11:16">
      <c r="K5574" s="14" t="str">
        <v/>
      </c>
      <c r="L5574" s="14" t="str">
        <v/>
      </c>
      <c r="O5574" s="14" t="str">
        <v/>
      </c>
      <c r="P5574" s="14" t="str">
        <f ca="1"/>
        <v>Low Cap</v>
      </c>
    </row>
    <row r="5575" spans="11:16">
      <c r="K5575" s="14" t="str">
        <v/>
      </c>
      <c r="L5575" s="14" t="str">
        <v/>
      </c>
      <c r="O5575" s="14" t="str">
        <v/>
      </c>
      <c r="P5575" s="14" t="str">
        <f ca="1"/>
        <v>Low Cap</v>
      </c>
    </row>
    <row r="5576" spans="11:16">
      <c r="K5576" s="14" t="str">
        <v/>
      </c>
      <c r="L5576" s="14" t="str">
        <v/>
      </c>
      <c r="O5576" s="14" t="str">
        <v/>
      </c>
      <c r="P5576" s="14" t="str">
        <f ca="1"/>
        <v>Low Cap</v>
      </c>
    </row>
    <row r="5577" spans="11:16">
      <c r="K5577" s="14" t="str">
        <v/>
      </c>
      <c r="L5577" s="14" t="str">
        <v/>
      </c>
      <c r="O5577" s="14" t="str">
        <v/>
      </c>
      <c r="P5577" s="14" t="str">
        <f ca="1"/>
        <v>Low Cap</v>
      </c>
    </row>
    <row r="5578" spans="11:16">
      <c r="K5578" s="14" t="str">
        <v/>
      </c>
      <c r="L5578" s="14" t="str">
        <v/>
      </c>
      <c r="O5578" s="14" t="str">
        <v/>
      </c>
      <c r="P5578" s="14" t="str">
        <f ca="1"/>
        <v>Low Cap</v>
      </c>
    </row>
    <row r="5579" spans="11:16">
      <c r="K5579" s="14" t="str">
        <v/>
      </c>
      <c r="L5579" s="14" t="str">
        <v/>
      </c>
      <c r="O5579" s="14" t="str">
        <v/>
      </c>
      <c r="P5579" s="14" t="str">
        <f ca="1"/>
        <v>Low Cap</v>
      </c>
    </row>
    <row r="5580" spans="11:16">
      <c r="K5580" s="14" t="str">
        <v/>
      </c>
      <c r="L5580" s="14" t="str">
        <v/>
      </c>
      <c r="O5580" s="14" t="str">
        <v/>
      </c>
      <c r="P5580" s="14" t="str">
        <f ca="1"/>
        <v>Low Cap</v>
      </c>
    </row>
    <row r="5581" spans="11:16">
      <c r="K5581" s="14" t="str">
        <v/>
      </c>
      <c r="L5581" s="14" t="str">
        <v/>
      </c>
      <c r="O5581" s="14" t="str">
        <v/>
      </c>
      <c r="P5581" s="14" t="str">
        <f ca="1"/>
        <v>Low Cap</v>
      </c>
    </row>
    <row r="5582" spans="11:16">
      <c r="K5582" s="14" t="str">
        <v/>
      </c>
      <c r="L5582" s="14" t="str">
        <v/>
      </c>
      <c r="O5582" s="14" t="str">
        <v/>
      </c>
      <c r="P5582" s="14" t="str">
        <f ca="1"/>
        <v>Low Cap</v>
      </c>
    </row>
    <row r="5583" spans="11:16">
      <c r="K5583" s="14" t="str">
        <v/>
      </c>
      <c r="L5583" s="14" t="str">
        <v/>
      </c>
      <c r="O5583" s="14" t="str">
        <v/>
      </c>
      <c r="P5583" s="14" t="str">
        <f ca="1"/>
        <v>Low Cap</v>
      </c>
    </row>
    <row r="5584" spans="11:16">
      <c r="K5584" s="14" t="str">
        <v/>
      </c>
      <c r="L5584" s="14" t="str">
        <v/>
      </c>
      <c r="O5584" s="14" t="str">
        <v/>
      </c>
      <c r="P5584" s="14" t="str">
        <f ca="1"/>
        <v>Low Cap</v>
      </c>
    </row>
    <row r="5585" spans="11:16">
      <c r="K5585" s="14" t="str">
        <v/>
      </c>
      <c r="L5585" s="14" t="str">
        <v/>
      </c>
      <c r="O5585" s="14" t="str">
        <v/>
      </c>
      <c r="P5585" s="14" t="str">
        <f ca="1"/>
        <v>Low Cap</v>
      </c>
    </row>
    <row r="5586" spans="11:16">
      <c r="K5586" s="14" t="str">
        <v/>
      </c>
      <c r="L5586" s="14" t="str">
        <v/>
      </c>
      <c r="O5586" s="14" t="str">
        <v/>
      </c>
      <c r="P5586" s="14" t="str">
        <f ca="1"/>
        <v>Low Cap</v>
      </c>
    </row>
    <row r="5587" spans="11:16">
      <c r="K5587" s="14" t="str">
        <v/>
      </c>
      <c r="L5587" s="14" t="str">
        <v/>
      </c>
      <c r="O5587" s="14" t="str">
        <v/>
      </c>
      <c r="P5587" s="14" t="str">
        <f ca="1"/>
        <v>Low Cap</v>
      </c>
    </row>
    <row r="5588" spans="11:16">
      <c r="K5588" s="14" t="str">
        <v/>
      </c>
      <c r="L5588" s="14" t="str">
        <v/>
      </c>
      <c r="O5588" s="14" t="str">
        <v/>
      </c>
      <c r="P5588" s="14" t="str">
        <f ca="1"/>
        <v>Low Cap</v>
      </c>
    </row>
    <row r="5589" spans="11:16">
      <c r="K5589" s="14" t="str">
        <v/>
      </c>
      <c r="L5589" s="14" t="str">
        <v/>
      </c>
      <c r="O5589" s="14" t="str">
        <v/>
      </c>
      <c r="P5589" s="14" t="str">
        <f ca="1"/>
        <v>Low Cap</v>
      </c>
    </row>
    <row r="5590" spans="11:16">
      <c r="K5590" s="14" t="str">
        <v/>
      </c>
      <c r="L5590" s="14" t="str">
        <v/>
      </c>
      <c r="O5590" s="14" t="str">
        <v/>
      </c>
      <c r="P5590" s="14" t="str">
        <f ca="1"/>
        <v>Low Cap</v>
      </c>
    </row>
    <row r="5591" spans="11:16">
      <c r="K5591" s="14" t="str">
        <v/>
      </c>
      <c r="L5591" s="14" t="str">
        <v/>
      </c>
      <c r="O5591" s="14" t="str">
        <v/>
      </c>
      <c r="P5591" s="14" t="str">
        <f ca="1"/>
        <v>Low Cap</v>
      </c>
    </row>
    <row r="5592" spans="11:16">
      <c r="K5592" s="14" t="str">
        <v/>
      </c>
      <c r="L5592" s="14" t="str">
        <v/>
      </c>
      <c r="O5592" s="14" t="str">
        <v/>
      </c>
      <c r="P5592" s="14" t="str">
        <f ca="1"/>
        <v>Low Cap</v>
      </c>
    </row>
    <row r="5593" spans="11:16">
      <c r="K5593" s="14" t="str">
        <v/>
      </c>
      <c r="L5593" s="14" t="str">
        <v/>
      </c>
      <c r="O5593" s="14" t="str">
        <v/>
      </c>
      <c r="P5593" s="14" t="str">
        <f ca="1"/>
        <v>Low Cap</v>
      </c>
    </row>
    <row r="5594" spans="11:16">
      <c r="K5594" s="14" t="str">
        <v/>
      </c>
      <c r="L5594" s="14" t="str">
        <v/>
      </c>
      <c r="O5594" s="14" t="str">
        <v/>
      </c>
      <c r="P5594" s="14" t="str">
        <f ca="1"/>
        <v>Low Cap</v>
      </c>
    </row>
    <row r="5595" spans="11:16">
      <c r="K5595" s="14" t="str">
        <v/>
      </c>
      <c r="L5595" s="14" t="str">
        <v/>
      </c>
      <c r="O5595" s="14" t="str">
        <v/>
      </c>
      <c r="P5595" s="14" t="str">
        <f ca="1"/>
        <v>Low Cap</v>
      </c>
    </row>
    <row r="5596" spans="11:16">
      <c r="K5596" s="14" t="str">
        <v/>
      </c>
      <c r="L5596" s="14" t="str">
        <v/>
      </c>
      <c r="O5596" s="14" t="str">
        <v/>
      </c>
      <c r="P5596" s="14" t="str">
        <f ca="1"/>
        <v>Low Cap</v>
      </c>
    </row>
    <row r="5597" spans="11:16">
      <c r="K5597" s="14" t="str">
        <v/>
      </c>
      <c r="L5597" s="14" t="str">
        <v/>
      </c>
      <c r="O5597" s="14" t="str">
        <v/>
      </c>
      <c r="P5597" s="14" t="str">
        <f ca="1"/>
        <v>Low Cap</v>
      </c>
    </row>
    <row r="5598" spans="11:16">
      <c r="K5598" s="14" t="str">
        <v/>
      </c>
      <c r="L5598" s="14" t="str">
        <v/>
      </c>
      <c r="O5598" s="14" t="str">
        <v/>
      </c>
      <c r="P5598" s="14" t="str">
        <f ca="1"/>
        <v>Low Cap</v>
      </c>
    </row>
    <row r="5599" spans="11:16">
      <c r="K5599" s="14" t="str">
        <v/>
      </c>
      <c r="L5599" s="14" t="str">
        <v/>
      </c>
      <c r="O5599" s="14" t="str">
        <v/>
      </c>
      <c r="P5599" s="14" t="str">
        <f ca="1"/>
        <v>Low Cap</v>
      </c>
    </row>
    <row r="5600" spans="11:16">
      <c r="K5600" s="14" t="str">
        <v/>
      </c>
      <c r="L5600" s="14" t="str">
        <v/>
      </c>
      <c r="O5600" s="14" t="str">
        <v/>
      </c>
      <c r="P5600" s="14" t="str">
        <f ca="1"/>
        <v>Low Cap</v>
      </c>
    </row>
    <row r="5601" spans="11:16">
      <c r="K5601" s="14" t="str">
        <v/>
      </c>
      <c r="L5601" s="14" t="str">
        <v/>
      </c>
      <c r="O5601" s="14" t="str">
        <v/>
      </c>
      <c r="P5601" s="14" t="str">
        <f ca="1"/>
        <v>Low Cap</v>
      </c>
    </row>
    <row r="5602" spans="11:16">
      <c r="K5602" s="14" t="str">
        <v/>
      </c>
      <c r="L5602" s="14" t="str">
        <v/>
      </c>
      <c r="O5602" s="14" t="str">
        <v/>
      </c>
      <c r="P5602" s="14" t="str">
        <f ca="1"/>
        <v>Low Cap</v>
      </c>
    </row>
    <row r="5603" spans="11:16">
      <c r="K5603" s="14" t="str">
        <v/>
      </c>
      <c r="L5603" s="14" t="str">
        <v/>
      </c>
      <c r="O5603" s="14" t="str">
        <v/>
      </c>
      <c r="P5603" s="14" t="str">
        <f ca="1"/>
        <v>Low Cap</v>
      </c>
    </row>
    <row r="5604" spans="11:16">
      <c r="K5604" s="14" t="str">
        <v/>
      </c>
      <c r="L5604" s="14" t="str">
        <v/>
      </c>
      <c r="O5604" s="14" t="str">
        <v/>
      </c>
      <c r="P5604" s="14" t="str">
        <f ca="1"/>
        <v>Low Cap</v>
      </c>
    </row>
    <row r="5605" spans="11:16">
      <c r="K5605" s="14" t="str">
        <v/>
      </c>
      <c r="L5605" s="14" t="str">
        <v/>
      </c>
      <c r="O5605" s="14" t="str">
        <v/>
      </c>
      <c r="P5605" s="14" t="str">
        <f ca="1"/>
        <v>Low Cap</v>
      </c>
    </row>
    <row r="5606" spans="11:16">
      <c r="K5606" s="14" t="str">
        <v/>
      </c>
      <c r="L5606" s="14" t="str">
        <v/>
      </c>
      <c r="O5606" s="14" t="str">
        <v/>
      </c>
      <c r="P5606" s="14" t="str">
        <f ca="1"/>
        <v>Low Cap</v>
      </c>
    </row>
    <row r="5607" spans="11:16">
      <c r="K5607" s="14" t="str">
        <v/>
      </c>
      <c r="L5607" s="14" t="str">
        <v/>
      </c>
      <c r="O5607" s="14" t="str">
        <v/>
      </c>
      <c r="P5607" s="14" t="str">
        <f ca="1"/>
        <v>Low Cap</v>
      </c>
    </row>
    <row r="5608" spans="11:16">
      <c r="K5608" s="14" t="str">
        <v/>
      </c>
      <c r="L5608" s="14" t="str">
        <v/>
      </c>
      <c r="O5608" s="14" t="str">
        <v/>
      </c>
      <c r="P5608" s="14" t="str">
        <f ca="1"/>
        <v>Low Cap</v>
      </c>
    </row>
    <row r="5609" spans="11:16">
      <c r="K5609" s="14" t="str">
        <v/>
      </c>
      <c r="L5609" s="14" t="str">
        <v/>
      </c>
      <c r="O5609" s="14" t="str">
        <v/>
      </c>
      <c r="P5609" s="14" t="str">
        <f ca="1"/>
        <v>Low Cap</v>
      </c>
    </row>
    <row r="5610" spans="11:16">
      <c r="K5610" s="14" t="str">
        <v/>
      </c>
      <c r="L5610" s="14" t="str">
        <v/>
      </c>
      <c r="O5610" s="14" t="str">
        <v/>
      </c>
      <c r="P5610" s="14" t="str">
        <f ca="1"/>
        <v>Low Cap</v>
      </c>
    </row>
    <row r="5611" spans="11:16">
      <c r="K5611" s="14" t="str">
        <v/>
      </c>
      <c r="L5611" s="14" t="str">
        <v/>
      </c>
      <c r="O5611" s="14" t="str">
        <v/>
      </c>
      <c r="P5611" s="14" t="str">
        <f ca="1"/>
        <v>Low Cap</v>
      </c>
    </row>
    <row r="5612" spans="11:16">
      <c r="K5612" s="14" t="str">
        <v/>
      </c>
      <c r="L5612" s="14" t="str">
        <v/>
      </c>
      <c r="O5612" s="14" t="str">
        <v/>
      </c>
      <c r="P5612" s="14" t="str">
        <f ca="1"/>
        <v>Low Cap</v>
      </c>
    </row>
    <row r="5613" spans="11:16">
      <c r="K5613" s="14" t="str">
        <v/>
      </c>
      <c r="L5613" s="14" t="str">
        <v/>
      </c>
      <c r="O5613" s="14" t="str">
        <v/>
      </c>
      <c r="P5613" s="14" t="str">
        <f ca="1"/>
        <v>Low Cap</v>
      </c>
    </row>
    <row r="5614" spans="11:16">
      <c r="K5614" s="14" t="str">
        <v/>
      </c>
      <c r="L5614" s="14" t="str">
        <v/>
      </c>
      <c r="O5614" s="14" t="str">
        <v/>
      </c>
      <c r="P5614" s="14" t="str">
        <f ca="1"/>
        <v>Low Cap</v>
      </c>
    </row>
    <row r="5615" spans="11:16">
      <c r="K5615" s="14" t="str">
        <v/>
      </c>
      <c r="L5615" s="14" t="str">
        <v/>
      </c>
      <c r="O5615" s="14" t="str">
        <v/>
      </c>
      <c r="P5615" s="14" t="str">
        <f ca="1"/>
        <v>Low Cap</v>
      </c>
    </row>
    <row r="5616" spans="11:16">
      <c r="K5616" s="14" t="str">
        <v/>
      </c>
      <c r="L5616" s="14" t="str">
        <v/>
      </c>
      <c r="O5616" s="14" t="str">
        <v/>
      </c>
      <c r="P5616" s="14" t="str">
        <f ca="1"/>
        <v>Low Cap</v>
      </c>
    </row>
    <row r="5617" spans="11:16">
      <c r="K5617" s="14" t="str">
        <v/>
      </c>
      <c r="L5617" s="14" t="str">
        <v/>
      </c>
      <c r="O5617" s="14" t="str">
        <v/>
      </c>
      <c r="P5617" s="14" t="str">
        <f ca="1"/>
        <v>Low Cap</v>
      </c>
    </row>
    <row r="5618" spans="11:16">
      <c r="K5618" s="14" t="str">
        <v/>
      </c>
      <c r="L5618" s="14" t="str">
        <v/>
      </c>
      <c r="O5618" s="14" t="str">
        <v/>
      </c>
      <c r="P5618" s="14" t="str">
        <f ca="1"/>
        <v>Low Cap</v>
      </c>
    </row>
    <row r="5619" spans="11:16">
      <c r="K5619" s="14" t="str">
        <v/>
      </c>
      <c r="L5619" s="14" t="str">
        <v/>
      </c>
      <c r="O5619" s="14" t="str">
        <v/>
      </c>
      <c r="P5619" s="14" t="str">
        <f ca="1"/>
        <v>Low Cap</v>
      </c>
    </row>
    <row r="5620" spans="11:16">
      <c r="K5620" s="14" t="str">
        <v/>
      </c>
      <c r="L5620" s="14" t="str">
        <v/>
      </c>
      <c r="O5620" s="14" t="str">
        <v/>
      </c>
      <c r="P5620" s="14" t="str">
        <f ca="1"/>
        <v>Low Cap</v>
      </c>
    </row>
    <row r="5621" spans="11:16">
      <c r="K5621" s="14" t="str">
        <v/>
      </c>
      <c r="L5621" s="14" t="str">
        <v/>
      </c>
      <c r="O5621" s="14" t="str">
        <v/>
      </c>
      <c r="P5621" s="14" t="str">
        <f ca="1"/>
        <v>Low Cap</v>
      </c>
    </row>
    <row r="5622" spans="11:16">
      <c r="K5622" s="14" t="str">
        <v/>
      </c>
      <c r="L5622" s="14" t="str">
        <v/>
      </c>
      <c r="O5622" s="14" t="str">
        <v/>
      </c>
      <c r="P5622" s="14" t="str">
        <f ca="1"/>
        <v>Low Cap</v>
      </c>
    </row>
    <row r="5623" spans="11:16">
      <c r="K5623" s="14" t="str">
        <v/>
      </c>
      <c r="L5623" s="14" t="str">
        <v/>
      </c>
      <c r="O5623" s="14" t="str">
        <v/>
      </c>
      <c r="P5623" s="14" t="str">
        <f ca="1"/>
        <v>Low Cap</v>
      </c>
    </row>
    <row r="5624" spans="11:16">
      <c r="K5624" s="14" t="str">
        <v/>
      </c>
      <c r="L5624" s="14" t="str">
        <v/>
      </c>
      <c r="O5624" s="14" t="str">
        <v/>
      </c>
      <c r="P5624" s="14" t="str">
        <f ca="1"/>
        <v>Low Cap</v>
      </c>
    </row>
    <row r="5625" spans="11:16">
      <c r="K5625" s="14" t="str">
        <v/>
      </c>
      <c r="L5625" s="14" t="str">
        <v/>
      </c>
      <c r="O5625" s="14" t="str">
        <v/>
      </c>
      <c r="P5625" s="14" t="str">
        <f ca="1"/>
        <v>Low Cap</v>
      </c>
    </row>
    <row r="5626" spans="11:16">
      <c r="K5626" s="14" t="str">
        <v/>
      </c>
      <c r="L5626" s="14" t="str">
        <v/>
      </c>
      <c r="O5626" s="14" t="str">
        <v/>
      </c>
      <c r="P5626" s="14" t="str">
        <f ca="1"/>
        <v>Low Cap</v>
      </c>
    </row>
    <row r="5627" spans="11:16">
      <c r="K5627" s="14" t="str">
        <v/>
      </c>
      <c r="L5627" s="14" t="str">
        <v/>
      </c>
      <c r="O5627" s="14" t="str">
        <v/>
      </c>
      <c r="P5627" s="14" t="str">
        <f ca="1"/>
        <v>Low Cap</v>
      </c>
    </row>
    <row r="5628" spans="11:16">
      <c r="K5628" s="14" t="str">
        <v/>
      </c>
      <c r="L5628" s="14" t="str">
        <v/>
      </c>
      <c r="O5628" s="14" t="str">
        <v/>
      </c>
      <c r="P5628" s="14" t="str">
        <f ca="1"/>
        <v>Low Cap</v>
      </c>
    </row>
    <row r="5629" spans="11:16">
      <c r="K5629" s="14" t="str">
        <v/>
      </c>
      <c r="L5629" s="14" t="str">
        <v/>
      </c>
      <c r="O5629" s="14" t="str">
        <v/>
      </c>
      <c r="P5629" s="14" t="str">
        <f ca="1"/>
        <v>Low Cap</v>
      </c>
    </row>
    <row r="5630" spans="11:16">
      <c r="K5630" s="14" t="str">
        <v/>
      </c>
      <c r="L5630" s="14" t="str">
        <v/>
      </c>
      <c r="O5630" s="14" t="str">
        <v/>
      </c>
      <c r="P5630" s="14" t="str">
        <f ca="1"/>
        <v>Low Cap</v>
      </c>
    </row>
    <row r="5631" spans="11:16">
      <c r="K5631" s="14" t="str">
        <v/>
      </c>
      <c r="L5631" s="14" t="str">
        <v/>
      </c>
      <c r="O5631" s="14" t="str">
        <v/>
      </c>
      <c r="P5631" s="14" t="str">
        <f ca="1"/>
        <v>Low Cap</v>
      </c>
    </row>
    <row r="5632" spans="11:16">
      <c r="K5632" s="14" t="str">
        <v/>
      </c>
      <c r="L5632" s="14" t="str">
        <v/>
      </c>
      <c r="O5632" s="14" t="str">
        <v/>
      </c>
      <c r="P5632" s="14" t="str">
        <f ca="1"/>
        <v>Low Cap</v>
      </c>
    </row>
    <row r="5633" spans="11:16">
      <c r="K5633" s="14" t="str">
        <v/>
      </c>
      <c r="L5633" s="14" t="str">
        <v/>
      </c>
      <c r="O5633" s="14" t="str">
        <v/>
      </c>
      <c r="P5633" s="14" t="str">
        <f ca="1"/>
        <v>Low Cap</v>
      </c>
    </row>
    <row r="5634" spans="11:16">
      <c r="K5634" s="14" t="str">
        <v/>
      </c>
      <c r="L5634" s="14" t="str">
        <v/>
      </c>
      <c r="O5634" s="14" t="str">
        <v/>
      </c>
      <c r="P5634" s="14" t="str">
        <f ca="1"/>
        <v>Low Cap</v>
      </c>
    </row>
    <row r="5635" spans="11:16">
      <c r="K5635" s="14" t="str">
        <v/>
      </c>
      <c r="L5635" s="14" t="str">
        <v/>
      </c>
      <c r="O5635" s="14" t="str">
        <v/>
      </c>
      <c r="P5635" s="14" t="str">
        <f ca="1"/>
        <v>Low Cap</v>
      </c>
    </row>
    <row r="5636" spans="11:16">
      <c r="K5636" s="14" t="str">
        <v/>
      </c>
      <c r="L5636" s="14" t="str">
        <v/>
      </c>
      <c r="O5636" s="14" t="str">
        <v/>
      </c>
      <c r="P5636" s="14" t="str">
        <f ca="1"/>
        <v>Low Cap</v>
      </c>
    </row>
    <row r="5637" spans="11:16">
      <c r="K5637" s="14" t="str">
        <v/>
      </c>
      <c r="L5637" s="14" t="str">
        <v/>
      </c>
      <c r="O5637" s="14" t="str">
        <v/>
      </c>
      <c r="P5637" s="14" t="str">
        <f ca="1"/>
        <v>Low Cap</v>
      </c>
    </row>
    <row r="5638" spans="11:16">
      <c r="K5638" s="14" t="str">
        <v/>
      </c>
      <c r="L5638" s="14" t="str">
        <v/>
      </c>
      <c r="O5638" s="14" t="str">
        <v/>
      </c>
      <c r="P5638" s="14" t="str">
        <f ca="1"/>
        <v>Low Cap</v>
      </c>
    </row>
    <row r="5639" spans="11:16">
      <c r="K5639" s="14" t="str">
        <v/>
      </c>
      <c r="L5639" s="14" t="str">
        <v/>
      </c>
      <c r="O5639" s="14" t="str">
        <v/>
      </c>
      <c r="P5639" s="14" t="str">
        <f ca="1"/>
        <v>Low Cap</v>
      </c>
    </row>
    <row r="5640" spans="11:16">
      <c r="K5640" s="14" t="str">
        <v/>
      </c>
      <c r="L5640" s="14" t="str">
        <v/>
      </c>
      <c r="O5640" s="14" t="str">
        <v/>
      </c>
      <c r="P5640" s="14" t="str">
        <f ca="1"/>
        <v>Low Cap</v>
      </c>
    </row>
    <row r="5641" spans="11:16">
      <c r="K5641" s="14" t="str">
        <v/>
      </c>
      <c r="L5641" s="14" t="str">
        <v/>
      </c>
      <c r="O5641" s="14" t="str">
        <v/>
      </c>
      <c r="P5641" s="14" t="str">
        <f ca="1"/>
        <v>Low Cap</v>
      </c>
    </row>
    <row r="5642" spans="11:16">
      <c r="K5642" s="14" t="str">
        <v/>
      </c>
      <c r="L5642" s="14" t="str">
        <v/>
      </c>
      <c r="O5642" s="14" t="str">
        <v/>
      </c>
      <c r="P5642" s="14" t="str">
        <f ca="1"/>
        <v>Low Cap</v>
      </c>
    </row>
    <row r="5643" spans="11:16">
      <c r="K5643" s="14" t="str">
        <v/>
      </c>
      <c r="L5643" s="14" t="str">
        <v/>
      </c>
      <c r="O5643" s="14" t="str">
        <v/>
      </c>
      <c r="P5643" s="14" t="str">
        <f ca="1"/>
        <v>Low Cap</v>
      </c>
    </row>
    <row r="5644" spans="11:16">
      <c r="K5644" s="14" t="str">
        <v/>
      </c>
      <c r="L5644" s="14" t="str">
        <v/>
      </c>
      <c r="O5644" s="14" t="str">
        <v/>
      </c>
      <c r="P5644" s="14" t="str">
        <f ca="1"/>
        <v>Low Cap</v>
      </c>
    </row>
    <row r="5645" spans="11:16">
      <c r="K5645" s="14" t="str">
        <v/>
      </c>
      <c r="L5645" s="14" t="str">
        <v/>
      </c>
      <c r="O5645" s="14" t="str">
        <v/>
      </c>
      <c r="P5645" s="14" t="str">
        <f ca="1"/>
        <v>Low Cap</v>
      </c>
    </row>
    <row r="5646" spans="11:16">
      <c r="K5646" s="14" t="str">
        <v/>
      </c>
      <c r="L5646" s="14" t="str">
        <v/>
      </c>
      <c r="O5646" s="14" t="str">
        <v/>
      </c>
      <c r="P5646" s="14" t="str">
        <f ca="1"/>
        <v>Low Cap</v>
      </c>
    </row>
    <row r="5647" spans="11:16">
      <c r="K5647" s="14" t="str">
        <v/>
      </c>
      <c r="L5647" s="14" t="str">
        <v/>
      </c>
      <c r="O5647" s="14" t="str">
        <v/>
      </c>
      <c r="P5647" s="14" t="str">
        <f ca="1"/>
        <v>Low Cap</v>
      </c>
    </row>
    <row r="5648" spans="11:16">
      <c r="K5648" s="14" t="str">
        <v/>
      </c>
      <c r="L5648" s="14" t="str">
        <v/>
      </c>
      <c r="O5648" s="14" t="str">
        <v/>
      </c>
      <c r="P5648" s="14" t="str">
        <f ca="1"/>
        <v>Low Cap</v>
      </c>
    </row>
    <row r="5649" spans="11:16">
      <c r="K5649" s="14" t="str">
        <v/>
      </c>
      <c r="L5649" s="14" t="str">
        <v/>
      </c>
      <c r="O5649" s="14" t="str">
        <v/>
      </c>
      <c r="P5649" s="14" t="str">
        <f ca="1"/>
        <v>Low Cap</v>
      </c>
    </row>
    <row r="5650" spans="11:16">
      <c r="K5650" s="14" t="str">
        <v/>
      </c>
      <c r="L5650" s="14" t="str">
        <v/>
      </c>
      <c r="O5650" s="14" t="str">
        <v/>
      </c>
      <c r="P5650" s="14" t="str">
        <f ca="1"/>
        <v>Low Cap</v>
      </c>
    </row>
    <row r="5651" spans="11:16">
      <c r="K5651" s="14" t="str">
        <v/>
      </c>
      <c r="L5651" s="14" t="str">
        <v/>
      </c>
      <c r="O5651" s="14" t="str">
        <v/>
      </c>
      <c r="P5651" s="14" t="str">
        <f ca="1"/>
        <v>Low Cap</v>
      </c>
    </row>
    <row r="5652" spans="11:16">
      <c r="K5652" s="14" t="str">
        <v/>
      </c>
      <c r="L5652" s="14" t="str">
        <v/>
      </c>
      <c r="O5652" s="14" t="str">
        <v/>
      </c>
      <c r="P5652" s="14" t="str">
        <f ca="1"/>
        <v>Low Cap</v>
      </c>
    </row>
    <row r="5653" spans="11:16">
      <c r="K5653" s="14" t="str">
        <v/>
      </c>
      <c r="L5653" s="14" t="str">
        <v/>
      </c>
      <c r="O5653" s="14" t="str">
        <v/>
      </c>
      <c r="P5653" s="14" t="str">
        <f ca="1"/>
        <v>Low Cap</v>
      </c>
    </row>
    <row r="5654" spans="11:16">
      <c r="K5654" s="14" t="str">
        <v/>
      </c>
      <c r="L5654" s="14" t="str">
        <v/>
      </c>
      <c r="O5654" s="14" t="str">
        <v/>
      </c>
      <c r="P5654" s="14" t="str">
        <f ca="1"/>
        <v>Low Cap</v>
      </c>
    </row>
    <row r="5655" spans="11:16">
      <c r="K5655" s="14" t="str">
        <v/>
      </c>
      <c r="L5655" s="14" t="str">
        <v/>
      </c>
      <c r="O5655" s="14" t="str">
        <v/>
      </c>
      <c r="P5655" s="14" t="str">
        <f ca="1"/>
        <v>Low Cap</v>
      </c>
    </row>
    <row r="5656" spans="11:16">
      <c r="K5656" s="14" t="str">
        <v/>
      </c>
      <c r="L5656" s="14" t="str">
        <v/>
      </c>
      <c r="O5656" s="14" t="str">
        <v/>
      </c>
      <c r="P5656" s="14" t="str">
        <f ca="1"/>
        <v>Low Cap</v>
      </c>
    </row>
    <row r="5657" spans="11:16">
      <c r="K5657" s="14" t="str">
        <v/>
      </c>
      <c r="L5657" s="14" t="str">
        <v/>
      </c>
      <c r="O5657" s="14" t="str">
        <v/>
      </c>
      <c r="P5657" s="14" t="str">
        <f ca="1"/>
        <v>Low Cap</v>
      </c>
    </row>
    <row r="5658" spans="11:16">
      <c r="K5658" s="14" t="str">
        <v/>
      </c>
      <c r="L5658" s="14" t="str">
        <v/>
      </c>
      <c r="O5658" s="14" t="str">
        <v/>
      </c>
      <c r="P5658" s="14" t="str">
        <f ca="1"/>
        <v>Low Cap</v>
      </c>
    </row>
    <row r="5659" spans="11:16">
      <c r="K5659" s="14" t="str">
        <v/>
      </c>
      <c r="L5659" s="14" t="str">
        <v/>
      </c>
      <c r="O5659" s="14" t="str">
        <v/>
      </c>
      <c r="P5659" s="14" t="str">
        <f ca="1"/>
        <v>Low Cap</v>
      </c>
    </row>
    <row r="5660" spans="11:16">
      <c r="K5660" s="14" t="str">
        <v/>
      </c>
      <c r="L5660" s="14" t="str">
        <v/>
      </c>
      <c r="O5660" s="14" t="str">
        <v/>
      </c>
      <c r="P5660" s="14" t="str">
        <f ca="1"/>
        <v>Low Cap</v>
      </c>
    </row>
    <row r="5661" spans="11:16">
      <c r="K5661" s="14" t="str">
        <v/>
      </c>
      <c r="L5661" s="14" t="str">
        <v/>
      </c>
      <c r="O5661" s="14" t="str">
        <v/>
      </c>
      <c r="P5661" s="14" t="str">
        <f ca="1"/>
        <v>Low Cap</v>
      </c>
    </row>
    <row r="5662" spans="11:16">
      <c r="K5662" s="14" t="str">
        <v/>
      </c>
      <c r="L5662" s="14" t="str">
        <v/>
      </c>
      <c r="O5662" s="14" t="str">
        <v/>
      </c>
      <c r="P5662" s="14" t="str">
        <f ca="1"/>
        <v>Low Cap</v>
      </c>
    </row>
    <row r="5663" spans="11:16">
      <c r="K5663" s="14" t="str">
        <v/>
      </c>
      <c r="L5663" s="14" t="str">
        <v/>
      </c>
      <c r="O5663" s="14" t="str">
        <v/>
      </c>
      <c r="P5663" s="14" t="str">
        <f ca="1"/>
        <v>Low Cap</v>
      </c>
    </row>
    <row r="5664" spans="11:16">
      <c r="K5664" s="14" t="str">
        <v/>
      </c>
      <c r="L5664" s="14" t="str">
        <v/>
      </c>
      <c r="O5664" s="14" t="str">
        <v/>
      </c>
      <c r="P5664" s="14" t="str">
        <f ca="1"/>
        <v>Low Cap</v>
      </c>
    </row>
    <row r="5665" spans="11:16">
      <c r="K5665" s="14" t="str">
        <v/>
      </c>
      <c r="L5665" s="14" t="str">
        <v/>
      </c>
      <c r="O5665" s="14" t="str">
        <v/>
      </c>
      <c r="P5665" s="14" t="str">
        <f ca="1"/>
        <v>Low Cap</v>
      </c>
    </row>
    <row r="5666" spans="11:16">
      <c r="K5666" s="14" t="str">
        <v/>
      </c>
      <c r="L5666" s="14" t="str">
        <v/>
      </c>
      <c r="O5666" s="14" t="str">
        <v/>
      </c>
      <c r="P5666" s="14" t="str">
        <f ca="1"/>
        <v>Low Cap</v>
      </c>
    </row>
    <row r="5667" spans="11:16">
      <c r="K5667" s="14" t="str">
        <v/>
      </c>
      <c r="L5667" s="14" t="str">
        <v/>
      </c>
      <c r="O5667" s="14" t="str">
        <v/>
      </c>
      <c r="P5667" s="14" t="str">
        <f ca="1"/>
        <v>Low Cap</v>
      </c>
    </row>
    <row r="5668" spans="11:16">
      <c r="K5668" s="14" t="str">
        <v/>
      </c>
      <c r="L5668" s="14" t="str">
        <v/>
      </c>
      <c r="O5668" s="14" t="str">
        <v/>
      </c>
      <c r="P5668" s="14" t="str">
        <f ca="1"/>
        <v>Low Cap</v>
      </c>
    </row>
    <row r="5669" spans="11:16">
      <c r="K5669" s="14" t="str">
        <v/>
      </c>
      <c r="L5669" s="14" t="str">
        <v/>
      </c>
      <c r="O5669" s="14" t="str">
        <v/>
      </c>
      <c r="P5669" s="14" t="str">
        <f ca="1"/>
        <v>Low Cap</v>
      </c>
    </row>
    <row r="5670" spans="11:16">
      <c r="K5670" s="14" t="str">
        <v/>
      </c>
      <c r="L5670" s="14" t="str">
        <v/>
      </c>
      <c r="O5670" s="14" t="str">
        <v/>
      </c>
      <c r="P5670" s="14" t="str">
        <f ca="1"/>
        <v>Low Cap</v>
      </c>
    </row>
    <row r="5671" spans="11:16">
      <c r="K5671" s="14" t="str">
        <v/>
      </c>
      <c r="L5671" s="14" t="str">
        <v/>
      </c>
      <c r="O5671" s="14" t="str">
        <v/>
      </c>
      <c r="P5671" s="14" t="str">
        <f ca="1"/>
        <v>Low Cap</v>
      </c>
    </row>
    <row r="5672" spans="11:16">
      <c r="K5672" s="14" t="str">
        <v/>
      </c>
      <c r="L5672" s="14" t="str">
        <v/>
      </c>
      <c r="O5672" s="14" t="str">
        <v/>
      </c>
      <c r="P5672" s="14" t="str">
        <f ca="1"/>
        <v>Low Cap</v>
      </c>
    </row>
    <row r="5673" spans="11:16">
      <c r="K5673" s="14" t="str">
        <v/>
      </c>
      <c r="L5673" s="14" t="str">
        <v/>
      </c>
      <c r="O5673" s="14" t="str">
        <v/>
      </c>
      <c r="P5673" s="14" t="str">
        <f ca="1"/>
        <v>Low Cap</v>
      </c>
    </row>
    <row r="5674" spans="11:16">
      <c r="K5674" s="14" t="str">
        <v/>
      </c>
      <c r="L5674" s="14" t="str">
        <v/>
      </c>
      <c r="O5674" s="14" t="str">
        <v/>
      </c>
      <c r="P5674" s="14" t="str">
        <f ca="1"/>
        <v>Low Cap</v>
      </c>
    </row>
    <row r="5675" spans="11:16">
      <c r="K5675" s="14" t="str">
        <v/>
      </c>
      <c r="L5675" s="14" t="str">
        <v/>
      </c>
      <c r="O5675" s="14" t="str">
        <v/>
      </c>
      <c r="P5675" s="14" t="str">
        <f ca="1"/>
        <v>Low Cap</v>
      </c>
    </row>
    <row r="5676" spans="11:16">
      <c r="K5676" s="14" t="str">
        <v/>
      </c>
      <c r="L5676" s="14" t="str">
        <v/>
      </c>
      <c r="O5676" s="14" t="str">
        <v/>
      </c>
      <c r="P5676" s="14" t="str">
        <f ca="1"/>
        <v>Low Cap</v>
      </c>
    </row>
    <row r="5677" spans="11:16">
      <c r="K5677" s="14" t="str">
        <v/>
      </c>
      <c r="L5677" s="14" t="str">
        <v/>
      </c>
      <c r="O5677" s="14" t="str">
        <v/>
      </c>
      <c r="P5677" s="14" t="str">
        <f ca="1"/>
        <v>Low Cap</v>
      </c>
    </row>
    <row r="5678" spans="11:16">
      <c r="K5678" s="14" t="str">
        <v/>
      </c>
      <c r="L5678" s="14" t="str">
        <v/>
      </c>
      <c r="O5678" s="14" t="str">
        <v/>
      </c>
      <c r="P5678" s="14" t="str">
        <f ca="1"/>
        <v>Low Cap</v>
      </c>
    </row>
    <row r="5679" spans="11:16">
      <c r="K5679" s="14" t="str">
        <v/>
      </c>
      <c r="L5679" s="14" t="str">
        <v/>
      </c>
      <c r="O5679" s="14" t="str">
        <v/>
      </c>
      <c r="P5679" s="14" t="str">
        <f ca="1"/>
        <v>Low Cap</v>
      </c>
    </row>
    <row r="5680" spans="11:16">
      <c r="K5680" s="14" t="str">
        <v/>
      </c>
      <c r="L5680" s="14" t="str">
        <v/>
      </c>
      <c r="O5680" s="14" t="str">
        <v/>
      </c>
      <c r="P5680" s="14" t="str">
        <f ca="1"/>
        <v>Low Cap</v>
      </c>
    </row>
    <row r="5681" spans="11:16">
      <c r="K5681" s="14" t="str">
        <v/>
      </c>
      <c r="L5681" s="14" t="str">
        <v/>
      </c>
      <c r="O5681" s="14" t="str">
        <v/>
      </c>
      <c r="P5681" s="14" t="str">
        <f ca="1"/>
        <v>Low Cap</v>
      </c>
    </row>
    <row r="5682" spans="11:16">
      <c r="K5682" s="14" t="str">
        <v/>
      </c>
      <c r="L5682" s="14" t="str">
        <v/>
      </c>
      <c r="O5682" s="14" t="str">
        <v/>
      </c>
      <c r="P5682" s="14" t="str">
        <f ca="1"/>
        <v>Low Cap</v>
      </c>
    </row>
    <row r="5683" spans="11:16">
      <c r="K5683" s="14" t="str">
        <v/>
      </c>
      <c r="L5683" s="14" t="str">
        <v/>
      </c>
      <c r="O5683" s="14" t="str">
        <v/>
      </c>
      <c r="P5683" s="14" t="str">
        <f ca="1"/>
        <v>Low Cap</v>
      </c>
    </row>
    <row r="5684" spans="11:16">
      <c r="K5684" s="14" t="str">
        <v/>
      </c>
      <c r="L5684" s="14" t="str">
        <v/>
      </c>
      <c r="O5684" s="14" t="str">
        <v/>
      </c>
      <c r="P5684" s="14" t="str">
        <f ca="1"/>
        <v>Low Cap</v>
      </c>
    </row>
    <row r="5685" spans="11:16">
      <c r="K5685" s="14" t="str">
        <v/>
      </c>
      <c r="L5685" s="14" t="str">
        <v/>
      </c>
      <c r="O5685" s="14" t="str">
        <v/>
      </c>
      <c r="P5685" s="14" t="str">
        <f ca="1"/>
        <v>Low Cap</v>
      </c>
    </row>
    <row r="5686" spans="11:16">
      <c r="K5686" s="14" t="str">
        <v/>
      </c>
      <c r="L5686" s="14" t="str">
        <v/>
      </c>
      <c r="O5686" s="14" t="str">
        <v/>
      </c>
      <c r="P5686" s="14" t="str">
        <f ca="1"/>
        <v>Low Cap</v>
      </c>
    </row>
    <row r="5687" spans="11:16">
      <c r="K5687" s="14" t="str">
        <v/>
      </c>
      <c r="L5687" s="14" t="str">
        <v/>
      </c>
      <c r="O5687" s="14" t="str">
        <v/>
      </c>
      <c r="P5687" s="14" t="str">
        <f ca="1"/>
        <v>Low Cap</v>
      </c>
    </row>
    <row r="5688" spans="11:16">
      <c r="K5688" s="14" t="str">
        <v/>
      </c>
      <c r="L5688" s="14" t="str">
        <v/>
      </c>
      <c r="O5688" s="14" t="str">
        <v/>
      </c>
      <c r="P5688" s="14" t="str">
        <f ca="1"/>
        <v>Low Cap</v>
      </c>
    </row>
    <row r="5689" spans="11:16">
      <c r="K5689" s="14" t="str">
        <v/>
      </c>
      <c r="L5689" s="14" t="str">
        <v/>
      </c>
      <c r="O5689" s="14" t="str">
        <v/>
      </c>
      <c r="P5689" s="14" t="str">
        <f ca="1"/>
        <v>Low Cap</v>
      </c>
    </row>
    <row r="5690" spans="11:16">
      <c r="K5690" s="14" t="str">
        <v/>
      </c>
      <c r="L5690" s="14" t="str">
        <v/>
      </c>
      <c r="O5690" s="14" t="str">
        <v/>
      </c>
      <c r="P5690" s="14" t="str">
        <f ca="1"/>
        <v>Low Cap</v>
      </c>
    </row>
    <row r="5691" spans="11:16">
      <c r="K5691" s="14" t="str">
        <v/>
      </c>
      <c r="L5691" s="14" t="str">
        <v/>
      </c>
      <c r="O5691" s="14" t="str">
        <v/>
      </c>
      <c r="P5691" s="14" t="str">
        <f ca="1"/>
        <v>Low Cap</v>
      </c>
    </row>
    <row r="5692" spans="11:16">
      <c r="K5692" s="14" t="str">
        <v/>
      </c>
      <c r="L5692" s="14" t="str">
        <v/>
      </c>
      <c r="O5692" s="14" t="str">
        <v/>
      </c>
      <c r="P5692" s="14" t="str">
        <f ca="1"/>
        <v>Low Cap</v>
      </c>
    </row>
    <row r="5693" spans="11:16">
      <c r="K5693" s="14" t="str">
        <v/>
      </c>
      <c r="L5693" s="14" t="str">
        <v/>
      </c>
      <c r="O5693" s="14" t="str">
        <v/>
      </c>
      <c r="P5693" s="14" t="str">
        <f ca="1"/>
        <v>Low Cap</v>
      </c>
    </row>
    <row r="5694" spans="11:16">
      <c r="K5694" s="14" t="str">
        <v/>
      </c>
      <c r="L5694" s="14" t="str">
        <v/>
      </c>
      <c r="O5694" s="14" t="str">
        <v/>
      </c>
      <c r="P5694" s="14" t="str">
        <f ca="1"/>
        <v>Low Cap</v>
      </c>
    </row>
    <row r="5695" spans="11:16">
      <c r="K5695" s="14" t="str">
        <v/>
      </c>
      <c r="L5695" s="14" t="str">
        <v/>
      </c>
      <c r="O5695" s="14" t="str">
        <v/>
      </c>
      <c r="P5695" s="14" t="str">
        <f ca="1"/>
        <v>Low Cap</v>
      </c>
    </row>
    <row r="5696" spans="11:16">
      <c r="K5696" s="14" t="str">
        <v/>
      </c>
      <c r="L5696" s="14" t="str">
        <v/>
      </c>
      <c r="O5696" s="14" t="str">
        <v/>
      </c>
      <c r="P5696" s="14" t="str">
        <f ca="1"/>
        <v>Low Cap</v>
      </c>
    </row>
    <row r="5697" spans="11:16">
      <c r="K5697" s="14" t="str">
        <v/>
      </c>
      <c r="L5697" s="14" t="str">
        <v/>
      </c>
      <c r="O5697" s="14" t="str">
        <v/>
      </c>
      <c r="P5697" s="14" t="str">
        <f ca="1"/>
        <v>Low Cap</v>
      </c>
    </row>
    <row r="5698" spans="11:16">
      <c r="K5698" s="14" t="str">
        <v/>
      </c>
      <c r="L5698" s="14" t="str">
        <v/>
      </c>
      <c r="O5698" s="14" t="str">
        <v/>
      </c>
      <c r="P5698" s="14" t="str">
        <f ca="1"/>
        <v>Low Cap</v>
      </c>
    </row>
    <row r="5699" spans="11:16">
      <c r="K5699" s="14" t="str">
        <v/>
      </c>
      <c r="L5699" s="14" t="str">
        <v/>
      </c>
      <c r="O5699" s="14" t="str">
        <v/>
      </c>
      <c r="P5699" s="14" t="str">
        <f ca="1"/>
        <v>Low Cap</v>
      </c>
    </row>
    <row r="5700" spans="11:16">
      <c r="K5700" s="14" t="str">
        <v/>
      </c>
      <c r="L5700" s="14" t="str">
        <v/>
      </c>
      <c r="O5700" s="14" t="str">
        <v/>
      </c>
      <c r="P5700" s="14" t="str">
        <f ca="1"/>
        <v>Low Cap</v>
      </c>
    </row>
    <row r="5701" spans="11:16">
      <c r="K5701" s="14" t="str">
        <v/>
      </c>
      <c r="L5701" s="14" t="str">
        <v/>
      </c>
      <c r="O5701" s="14" t="str">
        <v/>
      </c>
      <c r="P5701" s="14" t="str">
        <f ca="1"/>
        <v>Low Cap</v>
      </c>
    </row>
    <row r="5702" spans="11:16">
      <c r="K5702" s="14" t="str">
        <v/>
      </c>
      <c r="L5702" s="14" t="str">
        <v/>
      </c>
      <c r="O5702" s="14" t="str">
        <v/>
      </c>
      <c r="P5702" s="14" t="str">
        <f ca="1"/>
        <v>Low Cap</v>
      </c>
    </row>
    <row r="5703" spans="11:16">
      <c r="K5703" s="14" t="str">
        <v/>
      </c>
      <c r="L5703" s="14" t="str">
        <v/>
      </c>
      <c r="O5703" s="14" t="str">
        <v/>
      </c>
      <c r="P5703" s="14" t="str">
        <f ca="1"/>
        <v>Low Cap</v>
      </c>
    </row>
    <row r="5704" spans="11:16">
      <c r="K5704" s="14" t="str">
        <v/>
      </c>
      <c r="L5704" s="14" t="str">
        <v/>
      </c>
      <c r="O5704" s="14" t="str">
        <v/>
      </c>
      <c r="P5704" s="14" t="str">
        <f ca="1"/>
        <v>Low Cap</v>
      </c>
    </row>
    <row r="5705" spans="11:16">
      <c r="K5705" s="14" t="str">
        <v/>
      </c>
      <c r="L5705" s="14" t="str">
        <v/>
      </c>
      <c r="O5705" s="14" t="str">
        <v/>
      </c>
      <c r="P5705" s="14" t="str">
        <f ca="1"/>
        <v>Low Cap</v>
      </c>
    </row>
    <row r="5706" spans="11:16">
      <c r="K5706" s="14" t="str">
        <v/>
      </c>
      <c r="L5706" s="14" t="str">
        <v/>
      </c>
      <c r="O5706" s="14" t="str">
        <v/>
      </c>
      <c r="P5706" s="14" t="str">
        <f ca="1"/>
        <v>Low Cap</v>
      </c>
    </row>
    <row r="5707" spans="11:16">
      <c r="K5707" s="14" t="str">
        <v/>
      </c>
      <c r="L5707" s="14" t="str">
        <v/>
      </c>
      <c r="O5707" s="14" t="str">
        <v/>
      </c>
      <c r="P5707" s="14" t="str">
        <f ca="1"/>
        <v>Low Cap</v>
      </c>
    </row>
    <row r="5708" spans="11:16">
      <c r="K5708" s="14" t="str">
        <v/>
      </c>
      <c r="L5708" s="14" t="str">
        <v/>
      </c>
      <c r="O5708" s="14" t="str">
        <v/>
      </c>
      <c r="P5708" s="14" t="str">
        <f ca="1"/>
        <v>Low Cap</v>
      </c>
    </row>
    <row r="5709" spans="11:16">
      <c r="K5709" s="14" t="str">
        <v/>
      </c>
      <c r="L5709" s="14" t="str">
        <v/>
      </c>
      <c r="O5709" s="14" t="str">
        <v/>
      </c>
      <c r="P5709" s="14" t="str">
        <f ca="1"/>
        <v>Low Cap</v>
      </c>
    </row>
    <row r="5710" spans="11:16">
      <c r="K5710" s="14" t="str">
        <v/>
      </c>
      <c r="L5710" s="14" t="str">
        <v/>
      </c>
      <c r="O5710" s="14" t="str">
        <v/>
      </c>
      <c r="P5710" s="14" t="str">
        <f ca="1"/>
        <v>Low Cap</v>
      </c>
    </row>
    <row r="5711" spans="11:16">
      <c r="K5711" s="14" t="str">
        <v/>
      </c>
      <c r="L5711" s="14" t="str">
        <v/>
      </c>
      <c r="O5711" s="14" t="str">
        <v/>
      </c>
      <c r="P5711" s="14" t="str">
        <f ca="1"/>
        <v>Low Cap</v>
      </c>
    </row>
    <row r="5712" spans="11:16">
      <c r="K5712" s="14" t="str">
        <v/>
      </c>
      <c r="L5712" s="14" t="str">
        <v/>
      </c>
      <c r="O5712" s="14" t="str">
        <v/>
      </c>
      <c r="P5712" s="14" t="str">
        <f ca="1"/>
        <v>Low Cap</v>
      </c>
    </row>
    <row r="5713" spans="11:16">
      <c r="K5713" s="14" t="str">
        <v/>
      </c>
      <c r="L5713" s="14" t="str">
        <v/>
      </c>
      <c r="O5713" s="14" t="str">
        <v/>
      </c>
      <c r="P5713" s="14" t="str">
        <f ca="1"/>
        <v>Low Cap</v>
      </c>
    </row>
    <row r="5714" spans="11:16">
      <c r="K5714" s="14" t="str">
        <v/>
      </c>
      <c r="L5714" s="14" t="str">
        <v/>
      </c>
      <c r="O5714" s="14" t="str">
        <v/>
      </c>
      <c r="P5714" s="14" t="str">
        <f ca="1"/>
        <v>Low Cap</v>
      </c>
    </row>
    <row r="5715" spans="11:16">
      <c r="K5715" s="14" t="str">
        <v/>
      </c>
      <c r="L5715" s="14" t="str">
        <v/>
      </c>
      <c r="O5715" s="14" t="str">
        <v/>
      </c>
      <c r="P5715" s="14" t="str">
        <f ca="1"/>
        <v>Low Cap</v>
      </c>
    </row>
    <row r="5716" spans="11:16">
      <c r="K5716" s="14" t="str">
        <v/>
      </c>
      <c r="L5716" s="14" t="str">
        <v/>
      </c>
      <c r="O5716" s="14" t="str">
        <v/>
      </c>
      <c r="P5716" s="14" t="str">
        <f ca="1"/>
        <v>Low Cap</v>
      </c>
    </row>
    <row r="5717" spans="11:16">
      <c r="K5717" s="14" t="str">
        <v/>
      </c>
      <c r="L5717" s="14" t="str">
        <v/>
      </c>
      <c r="O5717" s="14" t="str">
        <v/>
      </c>
      <c r="P5717" s="14" t="str">
        <f ca="1"/>
        <v>Low Cap</v>
      </c>
    </row>
    <row r="5718" spans="11:16">
      <c r="K5718" s="14" t="str">
        <v/>
      </c>
      <c r="L5718" s="14" t="str">
        <v/>
      </c>
      <c r="O5718" s="14" t="str">
        <v/>
      </c>
      <c r="P5718" s="14" t="str">
        <f ca="1"/>
        <v>Low Cap</v>
      </c>
    </row>
    <row r="5719" spans="11:16">
      <c r="K5719" s="14" t="str">
        <v/>
      </c>
      <c r="L5719" s="14" t="str">
        <v/>
      </c>
      <c r="O5719" s="14" t="str">
        <v/>
      </c>
      <c r="P5719" s="14" t="str">
        <f ca="1"/>
        <v>Low Cap</v>
      </c>
    </row>
    <row r="5720" spans="11:16">
      <c r="K5720" s="14" t="str">
        <v/>
      </c>
      <c r="L5720" s="14" t="str">
        <v/>
      </c>
      <c r="O5720" s="14" t="str">
        <v/>
      </c>
      <c r="P5720" s="14" t="str">
        <f ca="1"/>
        <v>Low Cap</v>
      </c>
    </row>
    <row r="5721" spans="11:16">
      <c r="K5721" s="14" t="str">
        <v/>
      </c>
      <c r="L5721" s="14" t="str">
        <v/>
      </c>
      <c r="O5721" s="14" t="str">
        <v/>
      </c>
      <c r="P5721" s="14" t="str">
        <f ca="1"/>
        <v>Low Cap</v>
      </c>
    </row>
    <row r="5722" spans="11:16">
      <c r="K5722" s="14" t="str">
        <v/>
      </c>
      <c r="L5722" s="14" t="str">
        <v/>
      </c>
      <c r="O5722" s="14" t="str">
        <v/>
      </c>
      <c r="P5722" s="14" t="str">
        <f ca="1"/>
        <v>Low Cap</v>
      </c>
    </row>
    <row r="5723" spans="11:16">
      <c r="K5723" s="14" t="str">
        <v/>
      </c>
      <c r="L5723" s="14" t="str">
        <v/>
      </c>
      <c r="O5723" s="14" t="str">
        <v/>
      </c>
      <c r="P5723" s="14" t="str">
        <f ca="1"/>
        <v>Low Cap</v>
      </c>
    </row>
    <row r="5724" spans="11:16">
      <c r="K5724" s="14" t="str">
        <v/>
      </c>
      <c r="L5724" s="14" t="str">
        <v/>
      </c>
      <c r="O5724" s="14" t="str">
        <v/>
      </c>
      <c r="P5724" s="14" t="str">
        <f ca="1"/>
        <v>Low Cap</v>
      </c>
    </row>
    <row r="5725" spans="11:16">
      <c r="K5725" s="14" t="str">
        <v/>
      </c>
      <c r="L5725" s="14" t="str">
        <v/>
      </c>
      <c r="O5725" s="14" t="str">
        <v/>
      </c>
      <c r="P5725" s="14" t="str">
        <f ca="1"/>
        <v>Low Cap</v>
      </c>
    </row>
    <row r="5726" spans="11:16">
      <c r="K5726" s="14" t="str">
        <v/>
      </c>
      <c r="L5726" s="14" t="str">
        <v/>
      </c>
      <c r="O5726" s="14" t="str">
        <v/>
      </c>
      <c r="P5726" s="14" t="str">
        <f ca="1"/>
        <v>Low Cap</v>
      </c>
    </row>
    <row r="5727" spans="11:16">
      <c r="K5727" s="14" t="str">
        <v/>
      </c>
      <c r="L5727" s="14" t="str">
        <v/>
      </c>
      <c r="O5727" s="14" t="str">
        <v/>
      </c>
      <c r="P5727" s="14" t="str">
        <f ca="1"/>
        <v>Low Cap</v>
      </c>
    </row>
    <row r="5728" spans="11:16">
      <c r="K5728" s="14" t="str">
        <v/>
      </c>
      <c r="L5728" s="14" t="str">
        <v/>
      </c>
      <c r="O5728" s="14" t="str">
        <v/>
      </c>
      <c r="P5728" s="14" t="str">
        <f ca="1"/>
        <v>Low Cap</v>
      </c>
    </row>
    <row r="5729" spans="11:16">
      <c r="K5729" s="14" t="str">
        <v/>
      </c>
      <c r="L5729" s="14" t="str">
        <v/>
      </c>
      <c r="O5729" s="14" t="str">
        <v/>
      </c>
      <c r="P5729" s="14" t="str">
        <f ca="1"/>
        <v>Low Cap</v>
      </c>
    </row>
    <row r="5730" spans="11:16">
      <c r="K5730" s="14" t="str">
        <v/>
      </c>
      <c r="L5730" s="14" t="str">
        <v/>
      </c>
      <c r="O5730" s="14" t="str">
        <v/>
      </c>
      <c r="P5730" s="14" t="str">
        <f ca="1"/>
        <v>Low Cap</v>
      </c>
    </row>
    <row r="5731" spans="11:16">
      <c r="K5731" s="14" t="str">
        <v/>
      </c>
      <c r="L5731" s="14" t="str">
        <v/>
      </c>
      <c r="O5731" s="14" t="str">
        <v/>
      </c>
      <c r="P5731" s="14" t="str">
        <f ca="1"/>
        <v>Low Cap</v>
      </c>
    </row>
    <row r="5732" spans="11:16">
      <c r="K5732" s="14" t="str">
        <v/>
      </c>
      <c r="L5732" s="14" t="str">
        <v/>
      </c>
      <c r="O5732" s="14" t="str">
        <v/>
      </c>
      <c r="P5732" s="14" t="str">
        <f ca="1"/>
        <v>Low Cap</v>
      </c>
    </row>
    <row r="5733" spans="11:16">
      <c r="K5733" s="14" t="str">
        <v/>
      </c>
      <c r="L5733" s="14" t="str">
        <v/>
      </c>
      <c r="O5733" s="14" t="str">
        <v/>
      </c>
      <c r="P5733" s="14" t="str">
        <f ca="1"/>
        <v>Low Cap</v>
      </c>
    </row>
    <row r="5734" spans="11:16">
      <c r="K5734" s="14" t="str">
        <v/>
      </c>
      <c r="L5734" s="14" t="str">
        <v/>
      </c>
      <c r="O5734" s="14" t="str">
        <v/>
      </c>
      <c r="P5734" s="14" t="str">
        <f ca="1"/>
        <v>Low Cap</v>
      </c>
    </row>
    <row r="5735" spans="11:16">
      <c r="K5735" s="14" t="str">
        <v/>
      </c>
      <c r="L5735" s="14" t="str">
        <v/>
      </c>
      <c r="O5735" s="14" t="str">
        <v/>
      </c>
      <c r="P5735" s="14" t="str">
        <f ca="1"/>
        <v>Low Cap</v>
      </c>
    </row>
    <row r="5736" spans="11:16">
      <c r="K5736" s="14" t="str">
        <v/>
      </c>
      <c r="L5736" s="14" t="str">
        <v/>
      </c>
      <c r="O5736" s="14" t="str">
        <v/>
      </c>
      <c r="P5736" s="14" t="str">
        <f ca="1"/>
        <v>Low Cap</v>
      </c>
    </row>
    <row r="5737" spans="11:16">
      <c r="K5737" s="14" t="str">
        <v/>
      </c>
      <c r="L5737" s="14" t="str">
        <v/>
      </c>
      <c r="O5737" s="14" t="str">
        <v/>
      </c>
      <c r="P5737" s="14" t="str">
        <f ca="1"/>
        <v>Low Cap</v>
      </c>
    </row>
    <row r="5738" spans="11:16">
      <c r="K5738" s="14" t="str">
        <v/>
      </c>
      <c r="L5738" s="14" t="str">
        <v/>
      </c>
      <c r="O5738" s="14" t="str">
        <v/>
      </c>
      <c r="P5738" s="14" t="str">
        <f ca="1"/>
        <v>Low Cap</v>
      </c>
    </row>
    <row r="5739" spans="11:16">
      <c r="K5739" s="14" t="str">
        <v/>
      </c>
      <c r="L5739" s="14" t="str">
        <v/>
      </c>
      <c r="O5739" s="14" t="str">
        <v/>
      </c>
      <c r="P5739" s="14" t="str">
        <f ca="1"/>
        <v>Low Cap</v>
      </c>
    </row>
    <row r="5740" spans="11:16">
      <c r="K5740" s="14" t="str">
        <v/>
      </c>
      <c r="L5740" s="14" t="str">
        <v/>
      </c>
      <c r="O5740" s="14" t="str">
        <v/>
      </c>
      <c r="P5740" s="14" t="str">
        <f ca="1"/>
        <v>Low Cap</v>
      </c>
    </row>
    <row r="5741" spans="11:16">
      <c r="K5741" s="14" t="str">
        <v/>
      </c>
      <c r="L5741" s="14" t="str">
        <v/>
      </c>
      <c r="O5741" s="14" t="str">
        <v/>
      </c>
      <c r="P5741" s="14" t="str">
        <f ca="1"/>
        <v>Low Cap</v>
      </c>
    </row>
    <row r="5742" spans="11:16">
      <c r="K5742" s="14" t="str">
        <v/>
      </c>
      <c r="L5742" s="14" t="str">
        <v/>
      </c>
      <c r="O5742" s="14" t="str">
        <v/>
      </c>
      <c r="P5742" s="14" t="str">
        <f ca="1"/>
        <v>Low Cap</v>
      </c>
    </row>
    <row r="5743" spans="11:16">
      <c r="K5743" s="14" t="str">
        <v/>
      </c>
      <c r="L5743" s="14" t="str">
        <v/>
      </c>
      <c r="O5743" s="14" t="str">
        <v/>
      </c>
      <c r="P5743" s="14" t="str">
        <f ca="1"/>
        <v>Low Cap</v>
      </c>
    </row>
    <row r="5744" spans="11:16">
      <c r="K5744" s="14" t="str">
        <v/>
      </c>
      <c r="L5744" s="14" t="str">
        <v/>
      </c>
      <c r="O5744" s="14" t="str">
        <v/>
      </c>
      <c r="P5744" s="14" t="str">
        <f ca="1"/>
        <v>Low Cap</v>
      </c>
    </row>
    <row r="5745" spans="11:16">
      <c r="K5745" s="14" t="str">
        <v/>
      </c>
      <c r="L5745" s="14" t="str">
        <v/>
      </c>
      <c r="O5745" s="14" t="str">
        <v/>
      </c>
      <c r="P5745" s="14" t="str">
        <f ca="1"/>
        <v>Low Cap</v>
      </c>
    </row>
    <row r="5746" spans="11:16">
      <c r="K5746" s="14" t="str">
        <v/>
      </c>
      <c r="L5746" s="14" t="str">
        <v/>
      </c>
      <c r="O5746" s="14" t="str">
        <v/>
      </c>
      <c r="P5746" s="14" t="str">
        <f ca="1"/>
        <v>Low Cap</v>
      </c>
    </row>
    <row r="5747" spans="11:16">
      <c r="K5747" s="14" t="str">
        <v/>
      </c>
      <c r="L5747" s="14" t="str">
        <v/>
      </c>
      <c r="O5747" s="14" t="str">
        <v/>
      </c>
      <c r="P5747" s="14" t="str">
        <f ca="1"/>
        <v>Low Cap</v>
      </c>
    </row>
    <row r="5748" spans="11:16">
      <c r="K5748" s="14" t="str">
        <v/>
      </c>
      <c r="L5748" s="14" t="str">
        <v/>
      </c>
      <c r="O5748" s="14" t="str">
        <v/>
      </c>
      <c r="P5748" s="14" t="str">
        <f ca="1"/>
        <v>Low Cap</v>
      </c>
    </row>
    <row r="5749" spans="11:16">
      <c r="K5749" s="14" t="str">
        <v/>
      </c>
      <c r="L5749" s="14" t="str">
        <v/>
      </c>
      <c r="O5749" s="14" t="str">
        <v/>
      </c>
      <c r="P5749" s="14" t="str">
        <f ca="1"/>
        <v>Low Cap</v>
      </c>
    </row>
    <row r="5750" spans="11:16">
      <c r="K5750" s="14" t="str">
        <v/>
      </c>
      <c r="L5750" s="14" t="str">
        <v/>
      </c>
      <c r="O5750" s="14" t="str">
        <v/>
      </c>
      <c r="P5750" s="14" t="str">
        <f ca="1"/>
        <v>Low Cap</v>
      </c>
    </row>
    <row r="5751" spans="11:16">
      <c r="K5751" s="14" t="str">
        <v/>
      </c>
      <c r="L5751" s="14" t="str">
        <v/>
      </c>
      <c r="O5751" s="14" t="str">
        <v/>
      </c>
      <c r="P5751" s="14" t="str">
        <f ca="1"/>
        <v>Low Cap</v>
      </c>
    </row>
    <row r="5752" spans="11:16">
      <c r="K5752" s="14" t="str">
        <v/>
      </c>
      <c r="L5752" s="14" t="str">
        <v/>
      </c>
      <c r="O5752" s="14" t="str">
        <v/>
      </c>
      <c r="P5752" s="14" t="str">
        <f ca="1"/>
        <v>Low Cap</v>
      </c>
    </row>
    <row r="5753" spans="11:16">
      <c r="K5753" s="14" t="str">
        <v/>
      </c>
      <c r="L5753" s="14" t="str">
        <v/>
      </c>
      <c r="O5753" s="14" t="str">
        <v/>
      </c>
      <c r="P5753" s="14" t="str">
        <f ca="1"/>
        <v>Low Cap</v>
      </c>
    </row>
    <row r="5754" spans="11:16">
      <c r="K5754" s="14" t="str">
        <v/>
      </c>
      <c r="L5754" s="14" t="str">
        <v/>
      </c>
      <c r="O5754" s="14" t="str">
        <v/>
      </c>
      <c r="P5754" s="14" t="str">
        <f ca="1"/>
        <v>Low Cap</v>
      </c>
    </row>
    <row r="5755" spans="11:16">
      <c r="K5755" s="14" t="str">
        <v/>
      </c>
      <c r="L5755" s="14" t="str">
        <v/>
      </c>
      <c r="O5755" s="14" t="str">
        <v/>
      </c>
      <c r="P5755" s="14" t="str">
        <f ca="1"/>
        <v>Low Cap</v>
      </c>
    </row>
    <row r="5756" spans="11:16">
      <c r="K5756" s="14" t="str">
        <v/>
      </c>
      <c r="L5756" s="14" t="str">
        <v/>
      </c>
      <c r="O5756" s="14" t="str">
        <v/>
      </c>
      <c r="P5756" s="14" t="str">
        <f ca="1"/>
        <v>Low Cap</v>
      </c>
    </row>
    <row r="5757" spans="11:16">
      <c r="K5757" s="14" t="str">
        <v/>
      </c>
      <c r="L5757" s="14" t="str">
        <v/>
      </c>
      <c r="O5757" s="14" t="str">
        <v/>
      </c>
      <c r="P5757" s="14" t="str">
        <f ca="1"/>
        <v>Low Cap</v>
      </c>
    </row>
    <row r="5758" spans="11:16">
      <c r="K5758" s="14" t="str">
        <v/>
      </c>
      <c r="L5758" s="14" t="str">
        <v/>
      </c>
      <c r="O5758" s="14" t="str">
        <v/>
      </c>
      <c r="P5758" s="14" t="str">
        <f ca="1"/>
        <v>Low Cap</v>
      </c>
    </row>
    <row r="5759" spans="11:16">
      <c r="K5759" s="14" t="str">
        <v/>
      </c>
      <c r="L5759" s="14" t="str">
        <v/>
      </c>
      <c r="O5759" s="14" t="str">
        <v/>
      </c>
      <c r="P5759" s="14" t="str">
        <f ca="1"/>
        <v>Low Cap</v>
      </c>
    </row>
    <row r="5760" spans="11:16">
      <c r="K5760" s="14" t="str">
        <v/>
      </c>
      <c r="L5760" s="14" t="str">
        <v/>
      </c>
      <c r="O5760" s="14" t="str">
        <v/>
      </c>
      <c r="P5760" s="14" t="str">
        <f ca="1"/>
        <v>Low Cap</v>
      </c>
    </row>
    <row r="5761" spans="11:16">
      <c r="K5761" s="14" t="str">
        <v/>
      </c>
      <c r="L5761" s="14" t="str">
        <v/>
      </c>
      <c r="O5761" s="14" t="str">
        <v/>
      </c>
      <c r="P5761" s="14" t="str">
        <f ca="1"/>
        <v>Low Cap</v>
      </c>
    </row>
    <row r="5762" spans="11:16">
      <c r="K5762" s="14" t="str">
        <v/>
      </c>
      <c r="L5762" s="14" t="str">
        <v/>
      </c>
      <c r="O5762" s="14" t="str">
        <v/>
      </c>
      <c r="P5762" s="14" t="str">
        <f ca="1"/>
        <v>Low Cap</v>
      </c>
    </row>
    <row r="5763" spans="11:16">
      <c r="K5763" s="14" t="str">
        <v/>
      </c>
      <c r="L5763" s="14" t="str">
        <v/>
      </c>
      <c r="O5763" s="14" t="str">
        <v/>
      </c>
      <c r="P5763" s="14" t="str">
        <f ca="1"/>
        <v>Low Cap</v>
      </c>
    </row>
    <row r="5764" spans="11:16">
      <c r="K5764" s="14" t="str">
        <v/>
      </c>
      <c r="L5764" s="14" t="str">
        <v/>
      </c>
      <c r="O5764" s="14" t="str">
        <v/>
      </c>
      <c r="P5764" s="14" t="str">
        <f ca="1"/>
        <v>Low Cap</v>
      </c>
    </row>
    <row r="5765" spans="11:16">
      <c r="K5765" s="14" t="str">
        <v/>
      </c>
      <c r="L5765" s="14" t="str">
        <v/>
      </c>
      <c r="O5765" s="14" t="str">
        <v/>
      </c>
      <c r="P5765" s="14" t="str">
        <f ca="1"/>
        <v>Low Cap</v>
      </c>
    </row>
    <row r="5766" spans="11:16">
      <c r="K5766" s="14" t="str">
        <v/>
      </c>
      <c r="L5766" s="14" t="str">
        <v/>
      </c>
      <c r="O5766" s="14" t="str">
        <v/>
      </c>
      <c r="P5766" s="14" t="str">
        <f ca="1"/>
        <v>Low Cap</v>
      </c>
    </row>
    <row r="5767" spans="11:16">
      <c r="K5767" s="14" t="str">
        <v/>
      </c>
      <c r="L5767" s="14" t="str">
        <v/>
      </c>
      <c r="O5767" s="14" t="str">
        <v/>
      </c>
      <c r="P5767" s="14" t="str">
        <f ca="1"/>
        <v>Low Cap</v>
      </c>
    </row>
    <row r="5768" spans="11:16">
      <c r="K5768" s="14" t="str">
        <v/>
      </c>
      <c r="L5768" s="14" t="str">
        <v/>
      </c>
      <c r="O5768" s="14" t="str">
        <v/>
      </c>
      <c r="P5768" s="14" t="str">
        <f ca="1"/>
        <v>Low Cap</v>
      </c>
    </row>
    <row r="5769" spans="11:16">
      <c r="K5769" s="14" t="str">
        <v/>
      </c>
      <c r="L5769" s="14" t="str">
        <v/>
      </c>
      <c r="O5769" s="14" t="str">
        <v/>
      </c>
      <c r="P5769" s="14" t="str">
        <f ca="1"/>
        <v>Low Cap</v>
      </c>
    </row>
    <row r="5770" spans="11:16">
      <c r="K5770" s="14" t="str">
        <v/>
      </c>
      <c r="L5770" s="14" t="str">
        <v/>
      </c>
      <c r="O5770" s="14" t="str">
        <v/>
      </c>
      <c r="P5770" s="14" t="str">
        <f ca="1"/>
        <v>Low Cap</v>
      </c>
    </row>
    <row r="5771" spans="11:16">
      <c r="K5771" s="14" t="str">
        <v/>
      </c>
      <c r="L5771" s="14" t="str">
        <v/>
      </c>
      <c r="O5771" s="14" t="str">
        <v/>
      </c>
      <c r="P5771" s="14" t="str">
        <f ca="1"/>
        <v>Low Cap</v>
      </c>
    </row>
    <row r="5772" spans="11:16">
      <c r="K5772" s="14" t="str">
        <v/>
      </c>
      <c r="L5772" s="14" t="str">
        <v/>
      </c>
      <c r="O5772" s="14" t="str">
        <v/>
      </c>
      <c r="P5772" s="14" t="str">
        <f ca="1"/>
        <v>Low Cap</v>
      </c>
    </row>
    <row r="5773" spans="11:16">
      <c r="K5773" s="14" t="str">
        <v/>
      </c>
      <c r="L5773" s="14" t="str">
        <v/>
      </c>
      <c r="O5773" s="14" t="str">
        <v/>
      </c>
      <c r="P5773" s="14" t="str">
        <f ca="1"/>
        <v>Low Cap</v>
      </c>
    </row>
    <row r="5774" spans="11:16">
      <c r="K5774" s="14" t="str">
        <v/>
      </c>
      <c r="L5774" s="14" t="str">
        <v/>
      </c>
      <c r="O5774" s="14" t="str">
        <v/>
      </c>
      <c r="P5774" s="14" t="str">
        <f ca="1"/>
        <v>Low Cap</v>
      </c>
    </row>
    <row r="5775" spans="11:16">
      <c r="K5775" s="14" t="str">
        <v/>
      </c>
      <c r="L5775" s="14" t="str">
        <v/>
      </c>
      <c r="O5775" s="14" t="str">
        <v/>
      </c>
      <c r="P5775" s="14" t="str">
        <f ca="1"/>
        <v>Low Cap</v>
      </c>
    </row>
    <row r="5776" spans="11:16">
      <c r="K5776" s="14" t="str">
        <v/>
      </c>
      <c r="L5776" s="14" t="str">
        <v/>
      </c>
      <c r="O5776" s="14" t="str">
        <v/>
      </c>
      <c r="P5776" s="14" t="str">
        <f ca="1"/>
        <v>Low Cap</v>
      </c>
    </row>
    <row r="5777" spans="11:16">
      <c r="K5777" s="14" t="str">
        <v/>
      </c>
      <c r="L5777" s="14" t="str">
        <v/>
      </c>
      <c r="O5777" s="14" t="str">
        <v/>
      </c>
      <c r="P5777" s="14" t="str">
        <f ca="1"/>
        <v>Low Cap</v>
      </c>
    </row>
    <row r="5778" spans="11:16">
      <c r="K5778" s="14" t="str">
        <v/>
      </c>
      <c r="L5778" s="14" t="str">
        <v/>
      </c>
      <c r="O5778" s="14" t="str">
        <v/>
      </c>
      <c r="P5778" s="14" t="str">
        <f ca="1"/>
        <v>Low Cap</v>
      </c>
    </row>
    <row r="5779" spans="11:16">
      <c r="K5779" s="14" t="str">
        <v/>
      </c>
      <c r="L5779" s="14" t="str">
        <v/>
      </c>
      <c r="O5779" s="14" t="str">
        <v/>
      </c>
      <c r="P5779" s="14" t="str">
        <f ca="1"/>
        <v>Low Cap</v>
      </c>
    </row>
    <row r="5780" spans="11:16">
      <c r="K5780" s="14" t="str">
        <v/>
      </c>
      <c r="L5780" s="14" t="str">
        <v/>
      </c>
      <c r="O5780" s="14" t="str">
        <v/>
      </c>
      <c r="P5780" s="14" t="str">
        <f ca="1"/>
        <v>Low Cap</v>
      </c>
    </row>
    <row r="5781" spans="11:16">
      <c r="K5781" s="14" t="str">
        <v/>
      </c>
      <c r="L5781" s="14" t="str">
        <v/>
      </c>
      <c r="O5781" s="14" t="str">
        <v/>
      </c>
      <c r="P5781" s="14" t="str">
        <f ca="1"/>
        <v>Low Cap</v>
      </c>
    </row>
    <row r="5782" spans="11:16">
      <c r="K5782" s="14" t="str">
        <v/>
      </c>
      <c r="L5782" s="14" t="str">
        <v/>
      </c>
      <c r="O5782" s="14" t="str">
        <v/>
      </c>
      <c r="P5782" s="14" t="str">
        <f ca="1"/>
        <v>Low Cap</v>
      </c>
    </row>
    <row r="5783" spans="11:16">
      <c r="K5783" s="14" t="str">
        <v/>
      </c>
      <c r="L5783" s="14" t="str">
        <v/>
      </c>
      <c r="O5783" s="14" t="str">
        <v/>
      </c>
      <c r="P5783" s="14" t="str">
        <f ca="1"/>
        <v>Low Cap</v>
      </c>
    </row>
    <row r="5784" spans="11:16">
      <c r="K5784" s="14" t="str">
        <v/>
      </c>
      <c r="L5784" s="14" t="str">
        <v/>
      </c>
      <c r="O5784" s="14" t="str">
        <v/>
      </c>
      <c r="P5784" s="14" t="str">
        <f ca="1"/>
        <v>Low Cap</v>
      </c>
    </row>
    <row r="5785" spans="11:16">
      <c r="K5785" s="14" t="str">
        <v/>
      </c>
      <c r="L5785" s="14" t="str">
        <v/>
      </c>
      <c r="O5785" s="14" t="str">
        <v/>
      </c>
      <c r="P5785" s="14" t="str">
        <f ca="1"/>
        <v>Low Cap</v>
      </c>
    </row>
    <row r="5786" spans="11:16">
      <c r="K5786" s="14" t="str">
        <v/>
      </c>
      <c r="L5786" s="14" t="str">
        <v/>
      </c>
      <c r="O5786" s="14" t="str">
        <v/>
      </c>
      <c r="P5786" s="14" t="str">
        <f ca="1"/>
        <v>Low Cap</v>
      </c>
    </row>
    <row r="5787" spans="11:16">
      <c r="K5787" s="14" t="str">
        <v/>
      </c>
      <c r="L5787" s="14" t="str">
        <v/>
      </c>
      <c r="O5787" s="14" t="str">
        <v/>
      </c>
      <c r="P5787" s="14" t="str">
        <f ca="1"/>
        <v>Low Cap</v>
      </c>
    </row>
    <row r="5788" spans="11:16">
      <c r="K5788" s="14" t="str">
        <v/>
      </c>
      <c r="L5788" s="14" t="str">
        <v/>
      </c>
      <c r="O5788" s="14" t="str">
        <v/>
      </c>
      <c r="P5788" s="14" t="str">
        <f ca="1"/>
        <v>Low Cap</v>
      </c>
    </row>
    <row r="5789" spans="11:16">
      <c r="K5789" s="14" t="str">
        <v/>
      </c>
      <c r="L5789" s="14" t="str">
        <v/>
      </c>
      <c r="O5789" s="14" t="str">
        <v/>
      </c>
      <c r="P5789" s="14" t="str">
        <f ca="1"/>
        <v>Low Cap</v>
      </c>
    </row>
    <row r="5790" spans="11:16">
      <c r="K5790" s="14" t="str">
        <v/>
      </c>
      <c r="L5790" s="14" t="str">
        <v/>
      </c>
      <c r="O5790" s="14" t="str">
        <v/>
      </c>
      <c r="P5790" s="14" t="str">
        <f ca="1"/>
        <v>Low Cap</v>
      </c>
    </row>
    <row r="5791" spans="11:16">
      <c r="K5791" s="14" t="str">
        <v/>
      </c>
      <c r="L5791" s="14" t="str">
        <v/>
      </c>
      <c r="O5791" s="14" t="str">
        <v/>
      </c>
      <c r="P5791" s="14" t="str">
        <f ca="1"/>
        <v>Low Cap</v>
      </c>
    </row>
    <row r="5792" spans="11:16">
      <c r="K5792" s="14" t="str">
        <v/>
      </c>
      <c r="L5792" s="14" t="str">
        <v/>
      </c>
      <c r="O5792" s="14" t="str">
        <v/>
      </c>
      <c r="P5792" s="14" t="str">
        <f ca="1"/>
        <v>Low Cap</v>
      </c>
    </row>
    <row r="5793" spans="11:16">
      <c r="K5793" s="14" t="str">
        <v/>
      </c>
      <c r="L5793" s="14" t="str">
        <v/>
      </c>
      <c r="O5793" s="14" t="str">
        <v/>
      </c>
      <c r="P5793" s="14" t="str">
        <f ca="1"/>
        <v>Low Cap</v>
      </c>
    </row>
    <row r="5794" spans="11:16">
      <c r="K5794" s="14" t="str">
        <v/>
      </c>
      <c r="L5794" s="14" t="str">
        <v/>
      </c>
      <c r="O5794" s="14" t="str">
        <v/>
      </c>
      <c r="P5794" s="14" t="str">
        <f ca="1"/>
        <v>Low Cap</v>
      </c>
    </row>
    <row r="5795" spans="11:16">
      <c r="K5795" s="14" t="str">
        <v/>
      </c>
      <c r="L5795" s="14" t="str">
        <v/>
      </c>
      <c r="O5795" s="14" t="str">
        <v/>
      </c>
      <c r="P5795" s="14" t="str">
        <f ca="1"/>
        <v>Low Cap</v>
      </c>
    </row>
    <row r="5796" spans="11:16">
      <c r="K5796" s="14" t="str">
        <v/>
      </c>
      <c r="L5796" s="14" t="str">
        <v/>
      </c>
      <c r="O5796" s="14" t="str">
        <v/>
      </c>
      <c r="P5796" s="14" t="str">
        <f ca="1"/>
        <v>Low Cap</v>
      </c>
    </row>
    <row r="5797" spans="11:16">
      <c r="K5797" s="14" t="str">
        <v/>
      </c>
      <c r="L5797" s="14" t="str">
        <v/>
      </c>
      <c r="O5797" s="14" t="str">
        <v/>
      </c>
      <c r="P5797" s="14" t="str">
        <f ca="1"/>
        <v>Low Cap</v>
      </c>
    </row>
    <row r="5798" spans="11:16">
      <c r="K5798" s="14" t="str">
        <v/>
      </c>
      <c r="L5798" s="14" t="str">
        <v/>
      </c>
      <c r="O5798" s="14" t="str">
        <v/>
      </c>
      <c r="P5798" s="14" t="str">
        <f ca="1"/>
        <v>Low Cap</v>
      </c>
    </row>
    <row r="5799" spans="11:16">
      <c r="K5799" s="14" t="str">
        <v/>
      </c>
      <c r="L5799" s="14" t="str">
        <v/>
      </c>
      <c r="O5799" s="14" t="str">
        <v/>
      </c>
      <c r="P5799" s="14" t="str">
        <f ca="1"/>
        <v>Low Cap</v>
      </c>
    </row>
    <row r="5800" spans="11:16">
      <c r="K5800" s="14" t="str">
        <v/>
      </c>
      <c r="L5800" s="14" t="str">
        <v/>
      </c>
      <c r="O5800" s="14" t="str">
        <v/>
      </c>
      <c r="P5800" s="14" t="str">
        <f ca="1"/>
        <v>Low Cap</v>
      </c>
    </row>
    <row r="5801" spans="11:16">
      <c r="K5801" s="14" t="str">
        <v/>
      </c>
      <c r="L5801" s="14" t="str">
        <v/>
      </c>
      <c r="O5801" s="14" t="str">
        <v/>
      </c>
      <c r="P5801" s="14" t="str">
        <f ca="1"/>
        <v>Low Cap</v>
      </c>
    </row>
    <row r="5802" spans="11:16">
      <c r="K5802" s="14" t="str">
        <v/>
      </c>
      <c r="L5802" s="14" t="str">
        <v/>
      </c>
      <c r="O5802" s="14" t="str">
        <v/>
      </c>
      <c r="P5802" s="14" t="str">
        <f ca="1"/>
        <v>Low Cap</v>
      </c>
    </row>
    <row r="5803" spans="11:16">
      <c r="K5803" s="14" t="str">
        <v/>
      </c>
      <c r="L5803" s="14" t="str">
        <v/>
      </c>
      <c r="O5803" s="14" t="str">
        <v/>
      </c>
      <c r="P5803" s="14" t="str">
        <f ca="1"/>
        <v>Low Cap</v>
      </c>
    </row>
    <row r="5804" spans="11:16">
      <c r="K5804" s="14" t="str">
        <v/>
      </c>
      <c r="L5804" s="14" t="str">
        <v/>
      </c>
      <c r="O5804" s="14" t="str">
        <v/>
      </c>
      <c r="P5804" s="14" t="str">
        <f ca="1"/>
        <v>Low Cap</v>
      </c>
    </row>
    <row r="5805" spans="11:16">
      <c r="K5805" s="14" t="str">
        <v/>
      </c>
      <c r="L5805" s="14" t="str">
        <v/>
      </c>
      <c r="O5805" s="14" t="str">
        <v/>
      </c>
      <c r="P5805" s="14" t="str">
        <f ca="1"/>
        <v>Low Cap</v>
      </c>
    </row>
    <row r="5806" spans="11:16">
      <c r="K5806" s="14" t="str">
        <v/>
      </c>
      <c r="L5806" s="14" t="str">
        <v/>
      </c>
      <c r="O5806" s="14" t="str">
        <v/>
      </c>
      <c r="P5806" s="14" t="str">
        <f ca="1"/>
        <v>Low Cap</v>
      </c>
    </row>
    <row r="5807" spans="11:16">
      <c r="K5807" s="14" t="str">
        <v/>
      </c>
      <c r="L5807" s="14" t="str">
        <v/>
      </c>
      <c r="O5807" s="14" t="str">
        <v/>
      </c>
      <c r="P5807" s="14" t="str">
        <f ca="1"/>
        <v>Low Cap</v>
      </c>
    </row>
    <row r="5808" spans="11:16">
      <c r="K5808" s="14" t="str">
        <v/>
      </c>
      <c r="L5808" s="14" t="str">
        <v/>
      </c>
      <c r="O5808" s="14" t="str">
        <v/>
      </c>
      <c r="P5808" s="14" t="str">
        <f ca="1"/>
        <v>Low Cap</v>
      </c>
    </row>
    <row r="5809" spans="11:16">
      <c r="K5809" s="14" t="str">
        <v/>
      </c>
      <c r="L5809" s="14" t="str">
        <v/>
      </c>
      <c r="O5809" s="14" t="str">
        <v/>
      </c>
      <c r="P5809" s="14" t="str">
        <f ca="1"/>
        <v>Low Cap</v>
      </c>
    </row>
    <row r="5810" spans="11:16">
      <c r="K5810" s="14" t="str">
        <v/>
      </c>
      <c r="L5810" s="14" t="str">
        <v/>
      </c>
      <c r="O5810" s="14" t="str">
        <v/>
      </c>
      <c r="P5810" s="14" t="str">
        <f ca="1"/>
        <v>Low Cap</v>
      </c>
    </row>
    <row r="5811" spans="11:16">
      <c r="K5811" s="14" t="str">
        <v/>
      </c>
      <c r="L5811" s="14" t="str">
        <v/>
      </c>
      <c r="O5811" s="14" t="str">
        <v/>
      </c>
      <c r="P5811" s="14" t="str">
        <f ca="1"/>
        <v>Low Cap</v>
      </c>
    </row>
    <row r="5812" spans="11:16">
      <c r="K5812" s="14" t="str">
        <v/>
      </c>
      <c r="L5812" s="14" t="str">
        <v/>
      </c>
      <c r="O5812" s="14" t="str">
        <v/>
      </c>
      <c r="P5812" s="14" t="str">
        <f ca="1"/>
        <v>Low Cap</v>
      </c>
    </row>
    <row r="5813" spans="11:16">
      <c r="K5813" s="14" t="str">
        <v/>
      </c>
      <c r="L5813" s="14" t="str">
        <v/>
      </c>
      <c r="O5813" s="14" t="str">
        <v/>
      </c>
      <c r="P5813" s="14" t="str">
        <f ca="1"/>
        <v>Low Cap</v>
      </c>
    </row>
    <row r="5814" spans="11:16">
      <c r="K5814" s="14" t="str">
        <v/>
      </c>
      <c r="L5814" s="14" t="str">
        <v/>
      </c>
      <c r="O5814" s="14" t="str">
        <v/>
      </c>
      <c r="P5814" s="14" t="str">
        <f ca="1"/>
        <v>Low Cap</v>
      </c>
    </row>
    <row r="5815" spans="11:16">
      <c r="K5815" s="14" t="str">
        <v/>
      </c>
      <c r="L5815" s="14" t="str">
        <v/>
      </c>
      <c r="O5815" s="14" t="str">
        <v/>
      </c>
      <c r="P5815" s="14" t="str">
        <f ca="1"/>
        <v>Low Cap</v>
      </c>
    </row>
    <row r="5816" spans="11:16">
      <c r="K5816" s="14" t="str">
        <v/>
      </c>
      <c r="L5816" s="14" t="str">
        <v/>
      </c>
      <c r="O5816" s="14" t="str">
        <v/>
      </c>
      <c r="P5816" s="14" t="str">
        <f ca="1"/>
        <v>Low Cap</v>
      </c>
    </row>
    <row r="5817" spans="11:16">
      <c r="K5817" s="14" t="str">
        <v/>
      </c>
      <c r="L5817" s="14" t="str">
        <v/>
      </c>
      <c r="O5817" s="14" t="str">
        <v/>
      </c>
      <c r="P5817" s="14" t="str">
        <f ca="1"/>
        <v>Low Cap</v>
      </c>
    </row>
    <row r="5818" spans="11:16">
      <c r="K5818" s="14" t="str">
        <v/>
      </c>
      <c r="L5818" s="14" t="str">
        <v/>
      </c>
      <c r="O5818" s="14" t="str">
        <v/>
      </c>
      <c r="P5818" s="14" t="str">
        <f ca="1"/>
        <v>Low Cap</v>
      </c>
    </row>
    <row r="5819" spans="11:16">
      <c r="K5819" s="14" t="str">
        <v/>
      </c>
      <c r="L5819" s="14" t="str">
        <v/>
      </c>
      <c r="O5819" s="14" t="str">
        <v/>
      </c>
      <c r="P5819" s="14" t="str">
        <f ca="1"/>
        <v>Low Cap</v>
      </c>
    </row>
    <row r="5820" spans="11:16">
      <c r="K5820" s="14" t="str">
        <v/>
      </c>
      <c r="L5820" s="14" t="str">
        <v/>
      </c>
      <c r="O5820" s="14" t="str">
        <v/>
      </c>
      <c r="P5820" s="14" t="str">
        <f ca="1"/>
        <v>Low Cap</v>
      </c>
    </row>
    <row r="5821" spans="11:16">
      <c r="K5821" s="14" t="str">
        <v/>
      </c>
      <c r="L5821" s="14" t="str">
        <v/>
      </c>
      <c r="O5821" s="14" t="str">
        <v/>
      </c>
      <c r="P5821" s="14" t="str">
        <f ca="1"/>
        <v>Low Cap</v>
      </c>
    </row>
    <row r="5822" spans="11:16">
      <c r="K5822" s="14" t="str">
        <v/>
      </c>
      <c r="L5822" s="14" t="str">
        <v/>
      </c>
      <c r="O5822" s="14" t="str">
        <v/>
      </c>
      <c r="P5822" s="14" t="str">
        <f ca="1"/>
        <v>Low Cap</v>
      </c>
    </row>
    <row r="5823" spans="11:16">
      <c r="K5823" s="14" t="str">
        <v/>
      </c>
      <c r="L5823" s="14" t="str">
        <v/>
      </c>
      <c r="O5823" s="14" t="str">
        <v/>
      </c>
      <c r="P5823" s="14" t="str">
        <f ca="1"/>
        <v>Low Cap</v>
      </c>
    </row>
    <row r="5824" spans="11:16">
      <c r="K5824" s="14" t="str">
        <v/>
      </c>
      <c r="L5824" s="14" t="str">
        <v/>
      </c>
      <c r="O5824" s="14" t="str">
        <v/>
      </c>
      <c r="P5824" s="14" t="str">
        <f ca="1"/>
        <v>Low Cap</v>
      </c>
    </row>
    <row r="5825" spans="11:16">
      <c r="K5825" s="14" t="str">
        <v/>
      </c>
      <c r="L5825" s="14" t="str">
        <v/>
      </c>
      <c r="O5825" s="14" t="str">
        <v/>
      </c>
      <c r="P5825" s="14" t="str">
        <f ca="1"/>
        <v>Low Cap</v>
      </c>
    </row>
    <row r="5826" spans="11:16">
      <c r="K5826" s="14" t="str">
        <v/>
      </c>
      <c r="L5826" s="14" t="str">
        <v/>
      </c>
      <c r="O5826" s="14" t="str">
        <v/>
      </c>
      <c r="P5826" s="14" t="str">
        <f ca="1"/>
        <v>Low Cap</v>
      </c>
    </row>
    <row r="5827" spans="11:16">
      <c r="K5827" s="14" t="str">
        <v/>
      </c>
      <c r="L5827" s="14" t="str">
        <v/>
      </c>
      <c r="O5827" s="14" t="str">
        <v/>
      </c>
      <c r="P5827" s="14" t="str">
        <f ca="1"/>
        <v>Low Cap</v>
      </c>
    </row>
    <row r="5828" spans="11:16">
      <c r="K5828" s="14" t="str">
        <v/>
      </c>
      <c r="L5828" s="14" t="str">
        <v/>
      </c>
      <c r="O5828" s="14" t="str">
        <v/>
      </c>
      <c r="P5828" s="14" t="str">
        <f ca="1"/>
        <v>Low Cap</v>
      </c>
    </row>
    <row r="5829" spans="11:16">
      <c r="K5829" s="14" t="str">
        <v/>
      </c>
      <c r="L5829" s="14" t="str">
        <v/>
      </c>
      <c r="O5829" s="14" t="str">
        <v/>
      </c>
      <c r="P5829" s="14" t="str">
        <f ca="1"/>
        <v>Low Cap</v>
      </c>
    </row>
    <row r="5830" spans="11:16">
      <c r="K5830" s="14" t="str">
        <v/>
      </c>
      <c r="L5830" s="14" t="str">
        <v/>
      </c>
      <c r="O5830" s="14" t="str">
        <v/>
      </c>
      <c r="P5830" s="14" t="str">
        <f ca="1"/>
        <v>Low Cap</v>
      </c>
    </row>
    <row r="5831" spans="11:16">
      <c r="K5831" s="14" t="str">
        <v/>
      </c>
      <c r="L5831" s="14" t="str">
        <v/>
      </c>
      <c r="O5831" s="14" t="str">
        <v/>
      </c>
      <c r="P5831" s="14" t="str">
        <f ca="1"/>
        <v>Low Cap</v>
      </c>
    </row>
    <row r="5832" spans="11:16">
      <c r="K5832" s="14" t="str">
        <v/>
      </c>
      <c r="L5832" s="14" t="str">
        <v/>
      </c>
      <c r="O5832" s="14" t="str">
        <v/>
      </c>
      <c r="P5832" s="14" t="str">
        <f ca="1"/>
        <v>Low Cap</v>
      </c>
    </row>
    <row r="5833" spans="11:16">
      <c r="K5833" s="14" t="str">
        <v/>
      </c>
      <c r="L5833" s="14" t="str">
        <v/>
      </c>
      <c r="O5833" s="14" t="str">
        <v/>
      </c>
      <c r="P5833" s="14" t="str">
        <f ca="1"/>
        <v>Low Cap</v>
      </c>
    </row>
    <row r="5834" spans="11:16">
      <c r="K5834" s="14" t="str">
        <v/>
      </c>
      <c r="L5834" s="14" t="str">
        <v/>
      </c>
      <c r="O5834" s="14" t="str">
        <v/>
      </c>
      <c r="P5834" s="14" t="str">
        <f ca="1"/>
        <v>Low Cap</v>
      </c>
    </row>
    <row r="5835" spans="11:16">
      <c r="K5835" s="14" t="str">
        <v/>
      </c>
      <c r="L5835" s="14" t="str">
        <v/>
      </c>
      <c r="O5835" s="14" t="str">
        <v/>
      </c>
      <c r="P5835" s="14" t="str">
        <f ca="1"/>
        <v>Low Cap</v>
      </c>
    </row>
    <row r="5836" spans="11:16">
      <c r="K5836" s="14" t="str">
        <v/>
      </c>
      <c r="L5836" s="14" t="str">
        <v/>
      </c>
      <c r="O5836" s="14" t="str">
        <v/>
      </c>
      <c r="P5836" s="14" t="str">
        <f ca="1"/>
        <v>Low Cap</v>
      </c>
    </row>
    <row r="5837" spans="11:16">
      <c r="K5837" s="14" t="str">
        <v/>
      </c>
      <c r="L5837" s="14" t="str">
        <v/>
      </c>
      <c r="O5837" s="14" t="str">
        <v/>
      </c>
      <c r="P5837" s="14" t="str">
        <f ca="1"/>
        <v>Low Cap</v>
      </c>
    </row>
    <row r="5838" spans="11:16">
      <c r="K5838" s="14" t="str">
        <v/>
      </c>
      <c r="L5838" s="14" t="str">
        <v/>
      </c>
      <c r="O5838" s="14" t="str">
        <v/>
      </c>
      <c r="P5838" s="14" t="str">
        <f ca="1"/>
        <v>Low Cap</v>
      </c>
    </row>
    <row r="5839" spans="11:16">
      <c r="K5839" s="14" t="str">
        <v/>
      </c>
      <c r="L5839" s="14" t="str">
        <v/>
      </c>
      <c r="O5839" s="14" t="str">
        <v/>
      </c>
      <c r="P5839" s="14" t="str">
        <f ca="1"/>
        <v>Low Cap</v>
      </c>
    </row>
    <row r="5840" spans="11:16">
      <c r="K5840" s="14" t="str">
        <v/>
      </c>
      <c r="L5840" s="14" t="str">
        <v/>
      </c>
      <c r="O5840" s="14" t="str">
        <v/>
      </c>
      <c r="P5840" s="14" t="str">
        <f ca="1"/>
        <v>Low Cap</v>
      </c>
    </row>
    <row r="5841" spans="11:16">
      <c r="K5841" s="14" t="str">
        <v/>
      </c>
      <c r="L5841" s="14" t="str">
        <v/>
      </c>
      <c r="O5841" s="14" t="str">
        <v/>
      </c>
      <c r="P5841" s="14" t="str">
        <f ca="1"/>
        <v>Low Cap</v>
      </c>
    </row>
    <row r="5842" spans="11:16">
      <c r="K5842" s="14" t="str">
        <v/>
      </c>
      <c r="L5842" s="14" t="str">
        <v/>
      </c>
      <c r="O5842" s="14" t="str">
        <v/>
      </c>
      <c r="P5842" s="14" t="str">
        <f ca="1"/>
        <v>Low Cap</v>
      </c>
    </row>
    <row r="5843" spans="11:16">
      <c r="K5843" s="14" t="str">
        <v/>
      </c>
      <c r="L5843" s="14" t="str">
        <v/>
      </c>
      <c r="O5843" s="14" t="str">
        <v/>
      </c>
      <c r="P5843" s="14" t="str">
        <f ca="1"/>
        <v>Low Cap</v>
      </c>
    </row>
    <row r="5844" spans="11:16">
      <c r="K5844" s="14" t="str">
        <v/>
      </c>
      <c r="L5844" s="14" t="str">
        <v/>
      </c>
      <c r="O5844" s="14" t="str">
        <v/>
      </c>
      <c r="P5844" s="14" t="str">
        <f ca="1"/>
        <v>Low Cap</v>
      </c>
    </row>
    <row r="5845" spans="11:16">
      <c r="K5845" s="14" t="str">
        <v/>
      </c>
      <c r="L5845" s="14" t="str">
        <v/>
      </c>
      <c r="O5845" s="14" t="str">
        <v/>
      </c>
      <c r="P5845" s="14" t="str">
        <f ca="1"/>
        <v>Low Cap</v>
      </c>
    </row>
    <row r="5846" spans="11:16">
      <c r="K5846" s="14" t="str">
        <v/>
      </c>
      <c r="L5846" s="14" t="str">
        <v/>
      </c>
      <c r="O5846" s="14" t="str">
        <v/>
      </c>
      <c r="P5846" s="14" t="str">
        <f ca="1"/>
        <v>Low Cap</v>
      </c>
    </row>
    <row r="5847" spans="11:16">
      <c r="K5847" s="14" t="str">
        <v/>
      </c>
      <c r="L5847" s="14" t="str">
        <v/>
      </c>
      <c r="O5847" s="14" t="str">
        <v/>
      </c>
      <c r="P5847" s="14" t="str">
        <f ca="1"/>
        <v>Low Cap</v>
      </c>
    </row>
    <row r="5848" spans="11:16">
      <c r="K5848" s="14" t="str">
        <v/>
      </c>
      <c r="L5848" s="14" t="str">
        <v/>
      </c>
      <c r="O5848" s="14" t="str">
        <v/>
      </c>
      <c r="P5848" s="14" t="str">
        <f ca="1"/>
        <v>Low Cap</v>
      </c>
    </row>
    <row r="5849" spans="11:16">
      <c r="K5849" s="14" t="str">
        <v/>
      </c>
      <c r="L5849" s="14" t="str">
        <v/>
      </c>
      <c r="O5849" s="14" t="str">
        <v/>
      </c>
      <c r="P5849" s="14" t="str">
        <f ca="1"/>
        <v>Low Cap</v>
      </c>
    </row>
    <row r="5850" spans="11:16">
      <c r="K5850" s="14" t="str">
        <v/>
      </c>
      <c r="L5850" s="14" t="str">
        <v/>
      </c>
      <c r="O5850" s="14" t="str">
        <v/>
      </c>
      <c r="P5850" s="14" t="str">
        <f ca="1"/>
        <v>Low Cap</v>
      </c>
    </row>
    <row r="5851" spans="11:16">
      <c r="K5851" s="14" t="str">
        <v/>
      </c>
      <c r="L5851" s="14" t="str">
        <v/>
      </c>
      <c r="O5851" s="14" t="str">
        <v/>
      </c>
      <c r="P5851" s="14" t="str">
        <f ca="1"/>
        <v>Low Cap</v>
      </c>
    </row>
    <row r="5852" spans="11:16">
      <c r="K5852" s="14" t="str">
        <v/>
      </c>
      <c r="L5852" s="14" t="str">
        <v/>
      </c>
      <c r="O5852" s="14" t="str">
        <v/>
      </c>
      <c r="P5852" s="14" t="str">
        <f ca="1"/>
        <v>Low Cap</v>
      </c>
    </row>
    <row r="5853" spans="11:16">
      <c r="K5853" s="14" t="str">
        <v/>
      </c>
      <c r="L5853" s="14" t="str">
        <v/>
      </c>
      <c r="O5853" s="14" t="str">
        <v/>
      </c>
      <c r="P5853" s="14" t="str">
        <f ca="1"/>
        <v>Low Cap</v>
      </c>
    </row>
    <row r="5854" spans="11:16">
      <c r="K5854" s="14" t="str">
        <v/>
      </c>
      <c r="L5854" s="14" t="str">
        <v/>
      </c>
      <c r="O5854" s="14" t="str">
        <v/>
      </c>
      <c r="P5854" s="14" t="str">
        <f ca="1"/>
        <v>Low Cap</v>
      </c>
    </row>
    <row r="5855" spans="11:16">
      <c r="K5855" s="14" t="str">
        <v/>
      </c>
      <c r="L5855" s="14" t="str">
        <v/>
      </c>
      <c r="O5855" s="14" t="str">
        <v/>
      </c>
      <c r="P5855" s="14" t="str">
        <f ca="1"/>
        <v>Low Cap</v>
      </c>
    </row>
    <row r="5856" spans="11:16">
      <c r="K5856" s="14" t="str">
        <v/>
      </c>
      <c r="L5856" s="14" t="str">
        <v/>
      </c>
      <c r="O5856" s="14" t="str">
        <v/>
      </c>
      <c r="P5856" s="14" t="str">
        <f ca="1"/>
        <v>Low Cap</v>
      </c>
    </row>
    <row r="5857" spans="11:16">
      <c r="K5857" s="14" t="str">
        <v/>
      </c>
      <c r="L5857" s="14" t="str">
        <v/>
      </c>
      <c r="O5857" s="14" t="str">
        <v/>
      </c>
      <c r="P5857" s="14" t="str">
        <f ca="1"/>
        <v>Low Cap</v>
      </c>
    </row>
    <row r="5858" spans="11:16">
      <c r="K5858" s="14" t="str">
        <v/>
      </c>
      <c r="L5858" s="14" t="str">
        <v/>
      </c>
      <c r="O5858" s="14" t="str">
        <v/>
      </c>
      <c r="P5858" s="14" t="str">
        <f ca="1"/>
        <v>Low Cap</v>
      </c>
    </row>
    <row r="5859" spans="11:16">
      <c r="K5859" s="14" t="str">
        <v/>
      </c>
      <c r="L5859" s="14" t="str">
        <v/>
      </c>
      <c r="O5859" s="14" t="str">
        <v/>
      </c>
      <c r="P5859" s="14" t="str">
        <f ca="1"/>
        <v>Low Cap</v>
      </c>
    </row>
    <row r="5860" spans="11:16">
      <c r="K5860" s="14" t="str">
        <v/>
      </c>
      <c r="L5860" s="14" t="str">
        <v/>
      </c>
      <c r="O5860" s="14" t="str">
        <v/>
      </c>
      <c r="P5860" s="14" t="str">
        <f ca="1"/>
        <v>Low Cap</v>
      </c>
    </row>
    <row r="5861" spans="11:16">
      <c r="K5861" s="14" t="str">
        <v/>
      </c>
      <c r="L5861" s="14" t="str">
        <v/>
      </c>
      <c r="O5861" s="14" t="str">
        <v/>
      </c>
      <c r="P5861" s="14" t="str">
        <f ca="1"/>
        <v>Low Cap</v>
      </c>
    </row>
    <row r="5862" spans="11:16">
      <c r="K5862" s="14" t="str">
        <v/>
      </c>
      <c r="L5862" s="14" t="str">
        <v/>
      </c>
      <c r="O5862" s="14" t="str">
        <v/>
      </c>
      <c r="P5862" s="14" t="str">
        <f ca="1"/>
        <v>Low Cap</v>
      </c>
    </row>
    <row r="5863" spans="11:16">
      <c r="K5863" s="14" t="str">
        <v/>
      </c>
      <c r="L5863" s="14" t="str">
        <v/>
      </c>
      <c r="O5863" s="14" t="str">
        <v/>
      </c>
      <c r="P5863" s="14" t="str">
        <f ca="1"/>
        <v>Low Cap</v>
      </c>
    </row>
    <row r="5864" spans="11:16">
      <c r="K5864" s="14" t="str">
        <v/>
      </c>
      <c r="L5864" s="14" t="str">
        <v/>
      </c>
      <c r="O5864" s="14" t="str">
        <v/>
      </c>
      <c r="P5864" s="14" t="str">
        <f ca="1"/>
        <v>Low Cap</v>
      </c>
    </row>
    <row r="5865" spans="11:16">
      <c r="K5865" s="14" t="str">
        <v/>
      </c>
      <c r="L5865" s="14" t="str">
        <v/>
      </c>
      <c r="O5865" s="14" t="str">
        <v/>
      </c>
      <c r="P5865" s="14" t="str">
        <f ca="1"/>
        <v>Low Cap</v>
      </c>
    </row>
    <row r="5866" spans="11:16">
      <c r="K5866" s="14" t="str">
        <v/>
      </c>
      <c r="L5866" s="14" t="str">
        <v/>
      </c>
      <c r="O5866" s="14" t="str">
        <v/>
      </c>
      <c r="P5866" s="14" t="str">
        <f ca="1"/>
        <v>Low Cap</v>
      </c>
    </row>
    <row r="5867" spans="11:16">
      <c r="K5867" s="14" t="str">
        <v/>
      </c>
      <c r="L5867" s="14" t="str">
        <v/>
      </c>
      <c r="O5867" s="14" t="str">
        <v/>
      </c>
      <c r="P5867" s="14" t="str">
        <f ca="1"/>
        <v>Low Cap</v>
      </c>
    </row>
    <row r="5868" spans="11:16">
      <c r="K5868" s="14" t="str">
        <v/>
      </c>
      <c r="L5868" s="14" t="str">
        <v/>
      </c>
      <c r="O5868" s="14" t="str">
        <v/>
      </c>
      <c r="P5868" s="14" t="str">
        <f ca="1"/>
        <v>Low Cap</v>
      </c>
    </row>
    <row r="5869" spans="11:16">
      <c r="K5869" s="14" t="str">
        <v/>
      </c>
      <c r="L5869" s="14" t="str">
        <v/>
      </c>
      <c r="O5869" s="14" t="str">
        <v/>
      </c>
      <c r="P5869" s="14" t="str">
        <f ca="1"/>
        <v>Low Cap</v>
      </c>
    </row>
    <row r="5870" spans="11:16">
      <c r="K5870" s="14" t="str">
        <v/>
      </c>
      <c r="L5870" s="14" t="str">
        <v/>
      </c>
      <c r="O5870" s="14" t="str">
        <v/>
      </c>
      <c r="P5870" s="14" t="str">
        <f ca="1"/>
        <v>Low Cap</v>
      </c>
    </row>
    <row r="5871" spans="11:16">
      <c r="K5871" s="14" t="str">
        <v/>
      </c>
      <c r="L5871" s="14" t="str">
        <v/>
      </c>
      <c r="O5871" s="14" t="str">
        <v/>
      </c>
      <c r="P5871" s="14" t="str">
        <f ca="1"/>
        <v>Low Cap</v>
      </c>
    </row>
    <row r="5872" spans="11:16">
      <c r="K5872" s="14" t="str">
        <v/>
      </c>
      <c r="L5872" s="14" t="str">
        <v/>
      </c>
      <c r="O5872" s="14" t="str">
        <v/>
      </c>
      <c r="P5872" s="14" t="str">
        <f ca="1"/>
        <v>Low Cap</v>
      </c>
    </row>
    <row r="5873" spans="11:16">
      <c r="K5873" s="14" t="str">
        <v/>
      </c>
      <c r="L5873" s="14" t="str">
        <v/>
      </c>
      <c r="O5873" s="14" t="str">
        <v/>
      </c>
      <c r="P5873" s="14" t="str">
        <f ca="1"/>
        <v>Low Cap</v>
      </c>
    </row>
    <row r="5874" spans="11:16">
      <c r="K5874" s="14" t="str">
        <v/>
      </c>
      <c r="L5874" s="14" t="str">
        <v/>
      </c>
      <c r="O5874" s="14" t="str">
        <v/>
      </c>
      <c r="P5874" s="14" t="str">
        <f ca="1"/>
        <v>Low Cap</v>
      </c>
    </row>
    <row r="5875" spans="11:16">
      <c r="K5875" s="14" t="str">
        <v/>
      </c>
      <c r="L5875" s="14" t="str">
        <v/>
      </c>
      <c r="O5875" s="14" t="str">
        <v/>
      </c>
      <c r="P5875" s="14" t="str">
        <f ca="1"/>
        <v>Low Cap</v>
      </c>
    </row>
    <row r="5876" spans="11:16">
      <c r="K5876" s="14" t="str">
        <v/>
      </c>
      <c r="L5876" s="14" t="str">
        <v/>
      </c>
      <c r="O5876" s="14" t="str">
        <v/>
      </c>
      <c r="P5876" s="14" t="str">
        <f ca="1"/>
        <v>Low Cap</v>
      </c>
    </row>
    <row r="5877" spans="11:16">
      <c r="K5877" s="14" t="str">
        <v/>
      </c>
      <c r="L5877" s="14" t="str">
        <v/>
      </c>
      <c r="O5877" s="14" t="str">
        <v/>
      </c>
      <c r="P5877" s="14" t="str">
        <f ca="1"/>
        <v>Low Cap</v>
      </c>
    </row>
    <row r="5878" spans="11:16">
      <c r="K5878" s="14" t="str">
        <v/>
      </c>
      <c r="L5878" s="14" t="str">
        <v/>
      </c>
      <c r="O5878" s="14" t="str">
        <v/>
      </c>
      <c r="P5878" s="14" t="str">
        <f ca="1"/>
        <v>Low Cap</v>
      </c>
    </row>
    <row r="5879" spans="11:16">
      <c r="K5879" s="14" t="str">
        <v/>
      </c>
      <c r="L5879" s="14" t="str">
        <v/>
      </c>
      <c r="O5879" s="14" t="str">
        <v/>
      </c>
      <c r="P5879" s="14" t="str">
        <f ca="1"/>
        <v>Low Cap</v>
      </c>
    </row>
    <row r="5880" spans="11:16">
      <c r="K5880" s="14" t="str">
        <v/>
      </c>
      <c r="L5880" s="14" t="str">
        <v/>
      </c>
      <c r="O5880" s="14" t="str">
        <v/>
      </c>
      <c r="P5880" s="14" t="str">
        <f ca="1"/>
        <v>Low Cap</v>
      </c>
    </row>
    <row r="5881" spans="11:16">
      <c r="K5881" s="14" t="str">
        <v/>
      </c>
      <c r="L5881" s="14" t="str">
        <v/>
      </c>
      <c r="O5881" s="14" t="str">
        <v/>
      </c>
      <c r="P5881" s="14" t="str">
        <f ca="1"/>
        <v>Low Cap</v>
      </c>
    </row>
    <row r="5882" spans="11:16">
      <c r="K5882" s="14" t="str">
        <v/>
      </c>
      <c r="L5882" s="14" t="str">
        <v/>
      </c>
      <c r="O5882" s="14" t="str">
        <v/>
      </c>
      <c r="P5882" s="14" t="str">
        <f ca="1"/>
        <v>Low Cap</v>
      </c>
    </row>
    <row r="5883" spans="11:16">
      <c r="K5883" s="14" t="str">
        <v/>
      </c>
      <c r="L5883" s="14" t="str">
        <v/>
      </c>
      <c r="O5883" s="14" t="str">
        <v/>
      </c>
      <c r="P5883" s="14" t="str">
        <f ca="1"/>
        <v>Low Cap</v>
      </c>
    </row>
    <row r="5884" spans="11:16">
      <c r="K5884" s="14" t="str">
        <v/>
      </c>
      <c r="L5884" s="14" t="str">
        <v/>
      </c>
      <c r="O5884" s="14" t="str">
        <v/>
      </c>
      <c r="P5884" s="14" t="str">
        <f ca="1"/>
        <v>Low Cap</v>
      </c>
    </row>
    <row r="5885" spans="11:16">
      <c r="K5885" s="14" t="str">
        <v/>
      </c>
      <c r="L5885" s="14" t="str">
        <v/>
      </c>
      <c r="O5885" s="14" t="str">
        <v/>
      </c>
      <c r="P5885" s="14" t="str">
        <f ca="1"/>
        <v>Low Cap</v>
      </c>
    </row>
    <row r="5886" spans="11:16">
      <c r="K5886" s="14" t="str">
        <v/>
      </c>
      <c r="L5886" s="14" t="str">
        <v/>
      </c>
      <c r="O5886" s="14" t="str">
        <v/>
      </c>
      <c r="P5886" s="14" t="str">
        <f ca="1"/>
        <v>Low Cap</v>
      </c>
    </row>
    <row r="5887" spans="11:16">
      <c r="K5887" s="14" t="str">
        <v/>
      </c>
      <c r="L5887" s="14" t="str">
        <v/>
      </c>
      <c r="O5887" s="14" t="str">
        <v/>
      </c>
      <c r="P5887" s="14" t="str">
        <f ca="1"/>
        <v>Low Cap</v>
      </c>
    </row>
    <row r="5888" spans="11:16">
      <c r="K5888" s="14" t="str">
        <v/>
      </c>
      <c r="L5888" s="14" t="str">
        <v/>
      </c>
      <c r="O5888" s="14" t="str">
        <v/>
      </c>
      <c r="P5888" s="14" t="str">
        <f ca="1"/>
        <v>Low Cap</v>
      </c>
    </row>
    <row r="5889" spans="11:16">
      <c r="K5889" s="14" t="str">
        <v/>
      </c>
      <c r="L5889" s="14" t="str">
        <v/>
      </c>
      <c r="O5889" s="14" t="str">
        <v/>
      </c>
      <c r="P5889" s="14" t="str">
        <f ca="1"/>
        <v>Low Cap</v>
      </c>
    </row>
    <row r="5890" spans="11:16">
      <c r="K5890" s="14" t="str">
        <v/>
      </c>
      <c r="L5890" s="14" t="str">
        <v/>
      </c>
      <c r="O5890" s="14" t="str">
        <v/>
      </c>
      <c r="P5890" s="14" t="str">
        <f ca="1"/>
        <v>Low Cap</v>
      </c>
    </row>
    <row r="5891" spans="11:16">
      <c r="K5891" s="14" t="str">
        <v/>
      </c>
      <c r="L5891" s="14" t="str">
        <v/>
      </c>
      <c r="O5891" s="14" t="str">
        <v/>
      </c>
      <c r="P5891" s="14" t="str">
        <f ca="1"/>
        <v>Low Cap</v>
      </c>
    </row>
    <row r="5892" spans="11:16">
      <c r="K5892" s="14" t="str">
        <v/>
      </c>
      <c r="L5892" s="14" t="str">
        <v/>
      </c>
      <c r="O5892" s="14" t="str">
        <v/>
      </c>
      <c r="P5892" s="14" t="str">
        <f ca="1"/>
        <v>Low Cap</v>
      </c>
    </row>
    <row r="5893" spans="11:16">
      <c r="K5893" s="14" t="str">
        <v/>
      </c>
      <c r="L5893" s="14" t="str">
        <v/>
      </c>
      <c r="O5893" s="14" t="str">
        <v/>
      </c>
      <c r="P5893" s="14" t="str">
        <f ca="1"/>
        <v>Low Cap</v>
      </c>
    </row>
    <row r="5894" spans="11:16">
      <c r="K5894" s="14" t="str">
        <v/>
      </c>
      <c r="L5894" s="14" t="str">
        <v/>
      </c>
      <c r="O5894" s="14" t="str">
        <v/>
      </c>
      <c r="P5894" s="14" t="str">
        <f ca="1"/>
        <v>Low Cap</v>
      </c>
    </row>
    <row r="5895" spans="11:16">
      <c r="K5895" s="14" t="str">
        <v/>
      </c>
      <c r="L5895" s="14" t="str">
        <v/>
      </c>
      <c r="O5895" s="14" t="str">
        <v/>
      </c>
      <c r="P5895" s="14" t="str">
        <f ca="1"/>
        <v>Low Cap</v>
      </c>
    </row>
    <row r="5896" spans="11:16">
      <c r="K5896" s="14" t="str">
        <v/>
      </c>
      <c r="L5896" s="14" t="str">
        <v/>
      </c>
      <c r="O5896" s="14" t="str">
        <v/>
      </c>
      <c r="P5896" s="14" t="str">
        <f ca="1"/>
        <v>Low Cap</v>
      </c>
    </row>
    <row r="5897" spans="11:16">
      <c r="K5897" s="14" t="str">
        <v/>
      </c>
      <c r="L5897" s="14" t="str">
        <v/>
      </c>
      <c r="O5897" s="14" t="str">
        <v/>
      </c>
      <c r="P5897" s="14" t="str">
        <f ca="1"/>
        <v>Low Cap</v>
      </c>
    </row>
    <row r="5898" spans="11:16">
      <c r="K5898" s="14" t="str">
        <v/>
      </c>
      <c r="L5898" s="14" t="str">
        <v/>
      </c>
      <c r="O5898" s="14" t="str">
        <v/>
      </c>
      <c r="P5898" s="14" t="str">
        <f ca="1"/>
        <v>Low Cap</v>
      </c>
    </row>
    <row r="5899" spans="11:16">
      <c r="K5899" s="14" t="str">
        <v/>
      </c>
      <c r="L5899" s="14" t="str">
        <v/>
      </c>
      <c r="O5899" s="14" t="str">
        <v/>
      </c>
      <c r="P5899" s="14" t="str">
        <f ca="1"/>
        <v>Low Cap</v>
      </c>
    </row>
    <row r="5900" spans="11:16">
      <c r="K5900" s="14" t="str">
        <v/>
      </c>
      <c r="L5900" s="14" t="str">
        <v/>
      </c>
      <c r="O5900" s="14" t="str">
        <v/>
      </c>
      <c r="P5900" s="14" t="str">
        <f ca="1"/>
        <v>Low Cap</v>
      </c>
    </row>
    <row r="5901" spans="11:16">
      <c r="K5901" s="14" t="str">
        <v/>
      </c>
      <c r="L5901" s="14" t="str">
        <v/>
      </c>
      <c r="O5901" s="14" t="str">
        <v/>
      </c>
      <c r="P5901" s="14" t="str">
        <f ca="1"/>
        <v>Low Cap</v>
      </c>
    </row>
    <row r="5902" spans="11:16">
      <c r="K5902" s="14" t="str">
        <v/>
      </c>
      <c r="L5902" s="14" t="str">
        <v/>
      </c>
      <c r="O5902" s="14" t="str">
        <v/>
      </c>
      <c r="P5902" s="14" t="str">
        <f ca="1"/>
        <v>Low Cap</v>
      </c>
    </row>
    <row r="5903" spans="11:16">
      <c r="K5903" s="14" t="str">
        <v/>
      </c>
      <c r="L5903" s="14" t="str">
        <v/>
      </c>
      <c r="O5903" s="14" t="str">
        <v/>
      </c>
      <c r="P5903" s="14" t="str">
        <f ca="1"/>
        <v>Low Cap</v>
      </c>
    </row>
    <row r="5904" spans="11:16">
      <c r="K5904" s="14" t="str">
        <v/>
      </c>
      <c r="L5904" s="14" t="str">
        <v/>
      </c>
      <c r="O5904" s="14" t="str">
        <v/>
      </c>
      <c r="P5904" s="14" t="str">
        <f ca="1"/>
        <v>Low Cap</v>
      </c>
    </row>
    <row r="5905" spans="11:16">
      <c r="K5905" s="14" t="str">
        <v/>
      </c>
      <c r="L5905" s="14" t="str">
        <v/>
      </c>
      <c r="O5905" s="14" t="str">
        <v/>
      </c>
      <c r="P5905" s="14" t="str">
        <f ca="1"/>
        <v>Low Cap</v>
      </c>
    </row>
    <row r="5906" spans="11:16">
      <c r="K5906" s="14" t="str">
        <v/>
      </c>
      <c r="L5906" s="14" t="str">
        <v/>
      </c>
      <c r="O5906" s="14" t="str">
        <v/>
      </c>
      <c r="P5906" s="14" t="str">
        <f ca="1"/>
        <v>Low Cap</v>
      </c>
    </row>
    <row r="5907" spans="11:16">
      <c r="K5907" s="14" t="str">
        <v/>
      </c>
      <c r="L5907" s="14" t="str">
        <v/>
      </c>
      <c r="O5907" s="14" t="str">
        <v/>
      </c>
      <c r="P5907" s="14" t="str">
        <f ca="1"/>
        <v>Low Cap</v>
      </c>
    </row>
    <row r="5908" spans="11:16">
      <c r="K5908" s="14" t="str">
        <v/>
      </c>
      <c r="L5908" s="14" t="str">
        <v/>
      </c>
      <c r="O5908" s="14" t="str">
        <v/>
      </c>
      <c r="P5908" s="14" t="str">
        <f ca="1"/>
        <v>Low Cap</v>
      </c>
    </row>
    <row r="5909" spans="11:16">
      <c r="K5909" s="14" t="str">
        <v/>
      </c>
      <c r="L5909" s="14" t="str">
        <v/>
      </c>
      <c r="O5909" s="14" t="str">
        <v/>
      </c>
      <c r="P5909" s="14" t="str">
        <f ca="1"/>
        <v>Low Cap</v>
      </c>
    </row>
    <row r="5910" spans="11:16">
      <c r="K5910" s="14" t="str">
        <v/>
      </c>
      <c r="L5910" s="14" t="str">
        <v/>
      </c>
      <c r="O5910" s="14" t="str">
        <v/>
      </c>
      <c r="P5910" s="14" t="str">
        <f ca="1"/>
        <v>Low Cap</v>
      </c>
    </row>
    <row r="5911" spans="11:16">
      <c r="K5911" s="14" t="str">
        <v/>
      </c>
      <c r="L5911" s="14" t="str">
        <v/>
      </c>
      <c r="O5911" s="14" t="str">
        <v/>
      </c>
      <c r="P5911" s="14" t="str">
        <f ca="1"/>
        <v>Low Cap</v>
      </c>
    </row>
    <row r="5912" spans="11:16">
      <c r="K5912" s="14" t="str">
        <v/>
      </c>
      <c r="L5912" s="14" t="str">
        <v/>
      </c>
      <c r="O5912" s="14" t="str">
        <v/>
      </c>
      <c r="P5912" s="14" t="str">
        <f ca="1"/>
        <v>Low Cap</v>
      </c>
    </row>
    <row r="5913" spans="11:16">
      <c r="K5913" s="14" t="str">
        <v/>
      </c>
      <c r="L5913" s="14" t="str">
        <v/>
      </c>
      <c r="O5913" s="14" t="str">
        <v/>
      </c>
      <c r="P5913" s="14" t="str">
        <f ca="1"/>
        <v>Low Cap</v>
      </c>
    </row>
    <row r="5914" spans="11:16">
      <c r="K5914" s="14" t="str">
        <v/>
      </c>
      <c r="L5914" s="14" t="str">
        <v/>
      </c>
      <c r="O5914" s="14" t="str">
        <v/>
      </c>
      <c r="P5914" s="14" t="str">
        <f ca="1"/>
        <v>Low Cap</v>
      </c>
    </row>
    <row r="5915" spans="11:16">
      <c r="K5915" s="14" t="str">
        <v/>
      </c>
      <c r="L5915" s="14" t="str">
        <v/>
      </c>
      <c r="O5915" s="14" t="str">
        <v/>
      </c>
      <c r="P5915" s="14" t="str">
        <f ca="1"/>
        <v>Low Cap</v>
      </c>
    </row>
    <row r="5916" spans="11:16">
      <c r="K5916" s="14" t="str">
        <v/>
      </c>
      <c r="L5916" s="14" t="str">
        <v/>
      </c>
      <c r="O5916" s="14" t="str">
        <v/>
      </c>
      <c r="P5916" s="14" t="str">
        <f ca="1"/>
        <v>Low Cap</v>
      </c>
    </row>
    <row r="5917" spans="11:16">
      <c r="K5917" s="14" t="str">
        <v/>
      </c>
      <c r="L5917" s="14" t="str">
        <v/>
      </c>
      <c r="O5917" s="14" t="str">
        <v/>
      </c>
      <c r="P5917" s="14" t="str">
        <f ca="1"/>
        <v>Low Cap</v>
      </c>
    </row>
    <row r="5918" spans="11:16">
      <c r="K5918" s="14" t="str">
        <v/>
      </c>
      <c r="L5918" s="14" t="str">
        <v/>
      </c>
      <c r="O5918" s="14" t="str">
        <v/>
      </c>
      <c r="P5918" s="14" t="str">
        <f ca="1"/>
        <v>Low Cap</v>
      </c>
    </row>
    <row r="5919" spans="11:16">
      <c r="K5919" s="14" t="str">
        <v/>
      </c>
      <c r="L5919" s="14" t="str">
        <v/>
      </c>
      <c r="O5919" s="14" t="str">
        <v/>
      </c>
      <c r="P5919" s="14" t="str">
        <f ca="1"/>
        <v>Low Cap</v>
      </c>
    </row>
    <row r="5920" spans="11:16">
      <c r="K5920" s="14" t="str">
        <v/>
      </c>
      <c r="L5920" s="14" t="str">
        <v/>
      </c>
      <c r="O5920" s="14" t="str">
        <v/>
      </c>
      <c r="P5920" s="14" t="str">
        <f ca="1"/>
        <v>Low Cap</v>
      </c>
    </row>
    <row r="5921" spans="11:16">
      <c r="K5921" s="14" t="str">
        <v/>
      </c>
      <c r="L5921" s="14" t="str">
        <v/>
      </c>
      <c r="O5921" s="14" t="str">
        <v/>
      </c>
      <c r="P5921" s="14" t="str">
        <f ca="1"/>
        <v>Low Cap</v>
      </c>
    </row>
    <row r="5922" spans="11:16">
      <c r="K5922" s="14" t="str">
        <v/>
      </c>
      <c r="L5922" s="14" t="str">
        <v/>
      </c>
      <c r="O5922" s="14" t="str">
        <v/>
      </c>
      <c r="P5922" s="14" t="str">
        <f ca="1"/>
        <v>Low Cap</v>
      </c>
    </row>
    <row r="5923" spans="11:16">
      <c r="K5923" s="14" t="str">
        <v/>
      </c>
      <c r="L5923" s="14" t="str">
        <v/>
      </c>
      <c r="O5923" s="14" t="str">
        <v/>
      </c>
      <c r="P5923" s="14" t="str">
        <f ca="1"/>
        <v>Low Cap</v>
      </c>
    </row>
    <row r="5924" spans="11:16">
      <c r="K5924" s="14" t="str">
        <v/>
      </c>
      <c r="L5924" s="14" t="str">
        <v/>
      </c>
      <c r="O5924" s="14" t="str">
        <v/>
      </c>
      <c r="P5924" s="14" t="str">
        <f ca="1"/>
        <v>Low Cap</v>
      </c>
    </row>
    <row r="5925" spans="11:16">
      <c r="K5925" s="14" t="str">
        <v/>
      </c>
      <c r="L5925" s="14" t="str">
        <v/>
      </c>
      <c r="O5925" s="14" t="str">
        <v/>
      </c>
      <c r="P5925" s="14" t="str">
        <f ca="1"/>
        <v>Low Cap</v>
      </c>
    </row>
    <row r="5926" spans="11:16">
      <c r="K5926" s="14" t="str">
        <v/>
      </c>
      <c r="L5926" s="14" t="str">
        <v/>
      </c>
      <c r="O5926" s="14" t="str">
        <v/>
      </c>
      <c r="P5926" s="14" t="str">
        <f ca="1"/>
        <v>Low Cap</v>
      </c>
    </row>
    <row r="5927" spans="11:16">
      <c r="K5927" s="14" t="str">
        <v/>
      </c>
      <c r="L5927" s="14" t="str">
        <v/>
      </c>
      <c r="O5927" s="14" t="str">
        <v/>
      </c>
      <c r="P5927" s="14" t="str">
        <f ca="1"/>
        <v>Low Cap</v>
      </c>
    </row>
    <row r="5928" spans="11:16">
      <c r="K5928" s="14" t="str">
        <v/>
      </c>
      <c r="L5928" s="14" t="str">
        <v/>
      </c>
      <c r="O5928" s="14" t="str">
        <v/>
      </c>
      <c r="P5928" s="14" t="str">
        <f ca="1"/>
        <v>Low Cap</v>
      </c>
    </row>
    <row r="5929" spans="11:16">
      <c r="K5929" s="14" t="str">
        <v/>
      </c>
      <c r="L5929" s="14" t="str">
        <v/>
      </c>
      <c r="O5929" s="14" t="str">
        <v/>
      </c>
      <c r="P5929" s="14" t="str">
        <f ca="1"/>
        <v>Low Cap</v>
      </c>
    </row>
    <row r="5930" spans="11:16">
      <c r="K5930" s="14" t="str">
        <v/>
      </c>
      <c r="L5930" s="14" t="str">
        <v/>
      </c>
      <c r="O5930" s="14" t="str">
        <v/>
      </c>
      <c r="P5930" s="14" t="str">
        <f ca="1"/>
        <v>Low Cap</v>
      </c>
    </row>
    <row r="5931" spans="11:16">
      <c r="K5931" s="14" t="str">
        <v/>
      </c>
      <c r="L5931" s="14" t="str">
        <v/>
      </c>
      <c r="O5931" s="14" t="str">
        <v/>
      </c>
      <c r="P5931" s="14" t="str">
        <f ca="1"/>
        <v>Low Cap</v>
      </c>
    </row>
    <row r="5932" spans="11:16">
      <c r="K5932" s="14" t="str">
        <v/>
      </c>
      <c r="L5932" s="14" t="str">
        <v/>
      </c>
      <c r="O5932" s="14" t="str">
        <v/>
      </c>
      <c r="P5932" s="14" t="str">
        <f ca="1"/>
        <v>Low Cap</v>
      </c>
    </row>
    <row r="5933" spans="11:16">
      <c r="K5933" s="14" t="str">
        <v/>
      </c>
      <c r="L5933" s="14" t="str">
        <v/>
      </c>
      <c r="O5933" s="14" t="str">
        <v/>
      </c>
      <c r="P5933" s="14" t="str">
        <f ca="1"/>
        <v>Low Cap</v>
      </c>
    </row>
    <row r="5934" spans="11:16">
      <c r="K5934" s="14" t="str">
        <v/>
      </c>
      <c r="L5934" s="14" t="str">
        <v/>
      </c>
      <c r="O5934" s="14" t="str">
        <v/>
      </c>
      <c r="P5934" s="14" t="str">
        <f ca="1"/>
        <v>Low Cap</v>
      </c>
    </row>
    <row r="5935" spans="11:16">
      <c r="K5935" s="14" t="str">
        <v/>
      </c>
      <c r="L5935" s="14" t="str">
        <v/>
      </c>
      <c r="O5935" s="14" t="str">
        <v/>
      </c>
      <c r="P5935" s="14" t="str">
        <f ca="1"/>
        <v>Low Cap</v>
      </c>
    </row>
    <row r="5936" spans="11:16">
      <c r="K5936" s="14" t="str">
        <v/>
      </c>
      <c r="L5936" s="14" t="str">
        <v/>
      </c>
      <c r="O5936" s="14" t="str">
        <v/>
      </c>
      <c r="P5936" s="14" t="str">
        <f ca="1"/>
        <v>Low Cap</v>
      </c>
    </row>
    <row r="5937" spans="11:16">
      <c r="K5937" s="14" t="str">
        <v/>
      </c>
      <c r="L5937" s="14" t="str">
        <v/>
      </c>
      <c r="O5937" s="14" t="str">
        <v/>
      </c>
      <c r="P5937" s="14" t="str">
        <f ca="1"/>
        <v>Low Cap</v>
      </c>
    </row>
    <row r="5938" spans="11:16">
      <c r="K5938" s="14" t="str">
        <v/>
      </c>
      <c r="L5938" s="14" t="str">
        <v/>
      </c>
      <c r="O5938" s="14" t="str">
        <v/>
      </c>
      <c r="P5938" s="14" t="str">
        <f ca="1"/>
        <v>Low Cap</v>
      </c>
    </row>
    <row r="5939" spans="11:16">
      <c r="K5939" s="14" t="str">
        <v/>
      </c>
      <c r="L5939" s="14" t="str">
        <v/>
      </c>
      <c r="O5939" s="14" t="str">
        <v/>
      </c>
      <c r="P5939" s="14" t="str">
        <f ca="1"/>
        <v>Low Cap</v>
      </c>
    </row>
    <row r="5940" spans="11:16">
      <c r="K5940" s="14" t="str">
        <v/>
      </c>
      <c r="L5940" s="14" t="str">
        <v/>
      </c>
      <c r="O5940" s="14" t="str">
        <v/>
      </c>
      <c r="P5940" s="14" t="str">
        <f ca="1"/>
        <v>Low Cap</v>
      </c>
    </row>
    <row r="5941" spans="11:16">
      <c r="K5941" s="14" t="str">
        <v/>
      </c>
      <c r="L5941" s="14" t="str">
        <v/>
      </c>
      <c r="O5941" s="14" t="str">
        <v/>
      </c>
      <c r="P5941" s="14" t="str">
        <f ca="1"/>
        <v>Low Cap</v>
      </c>
    </row>
    <row r="5942" spans="11:16">
      <c r="K5942" s="14" t="str">
        <v/>
      </c>
      <c r="L5942" s="14" t="str">
        <v/>
      </c>
      <c r="O5942" s="14" t="str">
        <v/>
      </c>
      <c r="P5942" s="14" t="str">
        <f ca="1"/>
        <v>Low Cap</v>
      </c>
    </row>
    <row r="5943" spans="11:16">
      <c r="K5943" s="14" t="str">
        <v/>
      </c>
      <c r="L5943" s="14" t="str">
        <v/>
      </c>
      <c r="O5943" s="14" t="str">
        <v/>
      </c>
      <c r="P5943" s="14" t="str">
        <f ca="1"/>
        <v>Low Cap</v>
      </c>
    </row>
    <row r="5944" spans="11:16">
      <c r="K5944" s="14" t="str">
        <v/>
      </c>
      <c r="L5944" s="14" t="str">
        <v/>
      </c>
      <c r="O5944" s="14" t="str">
        <v/>
      </c>
      <c r="P5944" s="14" t="str">
        <f ca="1"/>
        <v>Low Cap</v>
      </c>
    </row>
    <row r="5945" spans="11:16">
      <c r="K5945" s="14" t="str">
        <v/>
      </c>
      <c r="L5945" s="14" t="str">
        <v/>
      </c>
      <c r="O5945" s="14" t="str">
        <v/>
      </c>
      <c r="P5945" s="14" t="str">
        <f ca="1"/>
        <v>Low Cap</v>
      </c>
    </row>
    <row r="5946" spans="11:16">
      <c r="K5946" s="14" t="str">
        <v/>
      </c>
      <c r="L5946" s="14" t="str">
        <v/>
      </c>
      <c r="O5946" s="14" t="str">
        <v/>
      </c>
      <c r="P5946" s="14" t="str">
        <f ca="1"/>
        <v>Low Cap</v>
      </c>
    </row>
    <row r="5947" spans="11:16">
      <c r="K5947" s="14" t="str">
        <v/>
      </c>
      <c r="L5947" s="14" t="str">
        <v/>
      </c>
      <c r="O5947" s="14" t="str">
        <v/>
      </c>
      <c r="P5947" s="14" t="str">
        <f ca="1"/>
        <v>Low Cap</v>
      </c>
    </row>
    <row r="5948" spans="11:16">
      <c r="K5948" s="14" t="str">
        <v/>
      </c>
      <c r="L5948" s="14" t="str">
        <v/>
      </c>
      <c r="O5948" s="14" t="str">
        <v/>
      </c>
      <c r="P5948" s="14" t="str">
        <f ca="1"/>
        <v>Low Cap</v>
      </c>
    </row>
    <row r="5949" spans="11:16">
      <c r="K5949" s="14" t="str">
        <v/>
      </c>
      <c r="L5949" s="14" t="str">
        <v/>
      </c>
      <c r="O5949" s="14" t="str">
        <v/>
      </c>
      <c r="P5949" s="14" t="str">
        <f ca="1"/>
        <v>Low Cap</v>
      </c>
    </row>
    <row r="5950" spans="11:16">
      <c r="K5950" s="14" t="str">
        <v/>
      </c>
      <c r="L5950" s="14" t="str">
        <v/>
      </c>
      <c r="O5950" s="14" t="str">
        <v/>
      </c>
      <c r="P5950" s="14" t="str">
        <f ca="1"/>
        <v>Low Cap</v>
      </c>
    </row>
    <row r="5951" spans="11:16">
      <c r="K5951" s="14" t="str">
        <v/>
      </c>
      <c r="L5951" s="14" t="str">
        <v/>
      </c>
      <c r="O5951" s="14" t="str">
        <v/>
      </c>
      <c r="P5951" s="14" t="str">
        <f ca="1"/>
        <v>Low Cap</v>
      </c>
    </row>
    <row r="5952" spans="11:16">
      <c r="K5952" s="14" t="str">
        <v/>
      </c>
      <c r="L5952" s="14" t="str">
        <v/>
      </c>
      <c r="O5952" s="14" t="str">
        <v/>
      </c>
      <c r="P5952" s="14" t="str">
        <f ca="1"/>
        <v>Low Cap</v>
      </c>
    </row>
    <row r="5953" spans="11:16">
      <c r="K5953" s="14" t="str">
        <v/>
      </c>
      <c r="L5953" s="14" t="str">
        <v/>
      </c>
      <c r="O5953" s="14" t="str">
        <v/>
      </c>
      <c r="P5953" s="14" t="str">
        <f ca="1"/>
        <v>Low Cap</v>
      </c>
    </row>
    <row r="5954" spans="11:16">
      <c r="K5954" s="14" t="str">
        <v/>
      </c>
      <c r="L5954" s="14" t="str">
        <v/>
      </c>
      <c r="O5954" s="14" t="str">
        <v/>
      </c>
      <c r="P5954" s="14" t="str">
        <f ca="1"/>
        <v>Low Cap</v>
      </c>
    </row>
    <row r="5955" spans="11:16">
      <c r="K5955" s="14" t="str">
        <v/>
      </c>
      <c r="L5955" s="14" t="str">
        <v/>
      </c>
      <c r="O5955" s="14" t="str">
        <v/>
      </c>
      <c r="P5955" s="14" t="str">
        <f ca="1"/>
        <v>Low Cap</v>
      </c>
    </row>
    <row r="5956" spans="11:16">
      <c r="K5956" s="14" t="str">
        <v/>
      </c>
      <c r="L5956" s="14" t="str">
        <v/>
      </c>
      <c r="O5956" s="14" t="str">
        <v/>
      </c>
      <c r="P5956" s="14" t="str">
        <f ca="1"/>
        <v>Low Cap</v>
      </c>
    </row>
    <row r="5957" spans="11:16">
      <c r="K5957" s="14" t="str">
        <v/>
      </c>
      <c r="L5957" s="14" t="str">
        <v/>
      </c>
      <c r="O5957" s="14" t="str">
        <v/>
      </c>
      <c r="P5957" s="14" t="str">
        <f ca="1"/>
        <v>Low Cap</v>
      </c>
    </row>
    <row r="5958" spans="11:16">
      <c r="K5958" s="14" t="str">
        <v/>
      </c>
      <c r="L5958" s="14" t="str">
        <v/>
      </c>
      <c r="O5958" s="14" t="str">
        <v/>
      </c>
      <c r="P5958" s="14" t="str">
        <f ca="1"/>
        <v>Low Cap</v>
      </c>
    </row>
    <row r="5959" spans="11:16">
      <c r="K5959" s="14" t="str">
        <v/>
      </c>
      <c r="L5959" s="14" t="str">
        <v/>
      </c>
      <c r="O5959" s="14" t="str">
        <v/>
      </c>
      <c r="P5959" s="14" t="str">
        <f ca="1"/>
        <v>Low Cap</v>
      </c>
    </row>
    <row r="5960" spans="11:16">
      <c r="K5960" s="14" t="str">
        <v/>
      </c>
      <c r="L5960" s="14" t="str">
        <v/>
      </c>
      <c r="O5960" s="14" t="str">
        <v/>
      </c>
      <c r="P5960" s="14" t="str">
        <f ca="1"/>
        <v>Low Cap</v>
      </c>
    </row>
    <row r="5961" spans="11:16">
      <c r="K5961" s="14" t="str">
        <v/>
      </c>
      <c r="L5961" s="14" t="str">
        <v/>
      </c>
      <c r="O5961" s="14" t="str">
        <v/>
      </c>
      <c r="P5961" s="14" t="str">
        <f ca="1"/>
        <v>Low Cap</v>
      </c>
    </row>
    <row r="5962" spans="11:16">
      <c r="K5962" s="14" t="str">
        <v/>
      </c>
      <c r="L5962" s="14" t="str">
        <v/>
      </c>
      <c r="O5962" s="14" t="str">
        <v/>
      </c>
      <c r="P5962" s="14" t="str">
        <f ca="1"/>
        <v>Low Cap</v>
      </c>
    </row>
    <row r="5963" spans="11:16">
      <c r="K5963" s="14" t="str">
        <v/>
      </c>
      <c r="L5963" s="14" t="str">
        <v/>
      </c>
      <c r="O5963" s="14" t="str">
        <v/>
      </c>
      <c r="P5963" s="14" t="str">
        <f ca="1"/>
        <v>Low Cap</v>
      </c>
    </row>
    <row r="5964" spans="11:16">
      <c r="K5964" s="14" t="str">
        <v/>
      </c>
      <c r="L5964" s="14" t="str">
        <v/>
      </c>
      <c r="O5964" s="14" t="str">
        <v/>
      </c>
      <c r="P5964" s="14" t="str">
        <f ca="1"/>
        <v>Low Cap</v>
      </c>
    </row>
    <row r="5965" spans="11:16">
      <c r="K5965" s="14" t="str">
        <v/>
      </c>
      <c r="L5965" s="14" t="str">
        <v/>
      </c>
      <c r="O5965" s="14" t="str">
        <v/>
      </c>
      <c r="P5965" s="14" t="str">
        <f ca="1"/>
        <v>Low Cap</v>
      </c>
    </row>
    <row r="5966" spans="11:16">
      <c r="K5966" s="14" t="str">
        <v/>
      </c>
      <c r="L5966" s="14" t="str">
        <v/>
      </c>
      <c r="O5966" s="14" t="str">
        <v/>
      </c>
      <c r="P5966" s="14" t="str">
        <f ca="1"/>
        <v>Low Cap</v>
      </c>
    </row>
    <row r="5967" spans="11:16">
      <c r="K5967" s="14" t="str">
        <v/>
      </c>
      <c r="L5967" s="14" t="str">
        <v/>
      </c>
      <c r="O5967" s="14" t="str">
        <v/>
      </c>
      <c r="P5967" s="14" t="str">
        <f ca="1"/>
        <v>Low Cap</v>
      </c>
    </row>
    <row r="5968" spans="11:16">
      <c r="K5968" s="14" t="str">
        <v/>
      </c>
      <c r="L5968" s="14" t="str">
        <v/>
      </c>
      <c r="O5968" s="14" t="str">
        <v/>
      </c>
      <c r="P5968" s="14" t="str">
        <f ca="1"/>
        <v>Low Cap</v>
      </c>
    </row>
    <row r="5969" spans="11:16">
      <c r="K5969" s="14" t="str">
        <v/>
      </c>
      <c r="L5969" s="14" t="str">
        <v/>
      </c>
      <c r="O5969" s="14" t="str">
        <v/>
      </c>
      <c r="P5969" s="14" t="str">
        <f ca="1"/>
        <v>Low Cap</v>
      </c>
    </row>
    <row r="5970" spans="11:16">
      <c r="K5970" s="14" t="str">
        <v/>
      </c>
      <c r="L5970" s="14" t="str">
        <v/>
      </c>
      <c r="O5970" s="14" t="str">
        <v/>
      </c>
      <c r="P5970" s="14" t="str">
        <f ca="1"/>
        <v>Low Cap</v>
      </c>
    </row>
    <row r="5971" spans="11:16">
      <c r="K5971" s="14" t="str">
        <v/>
      </c>
      <c r="L5971" s="14" t="str">
        <v/>
      </c>
      <c r="O5971" s="14" t="str">
        <v/>
      </c>
      <c r="P5971" s="14" t="str">
        <f ca="1"/>
        <v>Low Cap</v>
      </c>
    </row>
    <row r="5972" spans="11:16">
      <c r="K5972" s="14" t="str">
        <v/>
      </c>
      <c r="L5972" s="14" t="str">
        <v/>
      </c>
      <c r="O5972" s="14" t="str">
        <v/>
      </c>
      <c r="P5972" s="14" t="str">
        <f ca="1"/>
        <v>Low Cap</v>
      </c>
    </row>
    <row r="5973" spans="11:16">
      <c r="K5973" s="14" t="str">
        <v/>
      </c>
      <c r="L5973" s="14" t="str">
        <v/>
      </c>
      <c r="O5973" s="14" t="str">
        <v/>
      </c>
      <c r="P5973" s="14" t="str">
        <f ca="1"/>
        <v>Low Cap</v>
      </c>
    </row>
    <row r="5974" spans="11:16">
      <c r="K5974" s="14" t="str">
        <v/>
      </c>
      <c r="L5974" s="14" t="str">
        <v/>
      </c>
      <c r="O5974" s="14" t="str">
        <v/>
      </c>
      <c r="P5974" s="14" t="str">
        <f ca="1"/>
        <v>Low Cap</v>
      </c>
    </row>
    <row r="5975" spans="11:16">
      <c r="K5975" s="14" t="str">
        <v/>
      </c>
      <c r="L5975" s="14" t="str">
        <v/>
      </c>
      <c r="O5975" s="14" t="str">
        <v/>
      </c>
      <c r="P5975" s="14" t="str">
        <f ca="1"/>
        <v>Low Cap</v>
      </c>
    </row>
    <row r="5976" spans="11:16">
      <c r="K5976" s="14" t="str">
        <v/>
      </c>
      <c r="L5976" s="14" t="str">
        <v/>
      </c>
      <c r="O5976" s="14" t="str">
        <v/>
      </c>
      <c r="P5976" s="14" t="str">
        <f ca="1"/>
        <v>Low Cap</v>
      </c>
    </row>
    <row r="5977" spans="11:16">
      <c r="K5977" s="14" t="str">
        <v/>
      </c>
      <c r="L5977" s="14" t="str">
        <v/>
      </c>
      <c r="O5977" s="14" t="str">
        <v/>
      </c>
      <c r="P5977" s="14" t="str">
        <f ca="1"/>
        <v>Low Cap</v>
      </c>
    </row>
    <row r="5978" spans="11:16">
      <c r="K5978" s="14" t="str">
        <v/>
      </c>
      <c r="L5978" s="14" t="str">
        <v/>
      </c>
      <c r="O5978" s="14" t="str">
        <v/>
      </c>
      <c r="P5978" s="14" t="str">
        <f ca="1"/>
        <v>Low Cap</v>
      </c>
    </row>
    <row r="5979" spans="11:16">
      <c r="K5979" s="14" t="str">
        <v/>
      </c>
      <c r="L5979" s="14" t="str">
        <v/>
      </c>
      <c r="O5979" s="14" t="str">
        <v/>
      </c>
      <c r="P5979" s="14" t="str">
        <f ca="1"/>
        <v>Low Cap</v>
      </c>
    </row>
    <row r="5980" spans="11:16">
      <c r="K5980" s="14" t="str">
        <v/>
      </c>
      <c r="L5980" s="14" t="str">
        <v/>
      </c>
      <c r="O5980" s="14" t="str">
        <v/>
      </c>
      <c r="P5980" s="14" t="str">
        <f ca="1"/>
        <v>Low Cap</v>
      </c>
    </row>
    <row r="5981" spans="11:16">
      <c r="K5981" s="14" t="str">
        <v/>
      </c>
      <c r="L5981" s="14" t="str">
        <v/>
      </c>
      <c r="O5981" s="14" t="str">
        <v/>
      </c>
      <c r="P5981" s="14" t="str">
        <f ca="1"/>
        <v>Low Cap</v>
      </c>
    </row>
    <row r="5982" spans="11:16">
      <c r="K5982" s="14" t="str">
        <v/>
      </c>
      <c r="L5982" s="14" t="str">
        <v/>
      </c>
      <c r="O5982" s="14" t="str">
        <v/>
      </c>
      <c r="P5982" s="14" t="str">
        <f ca="1"/>
        <v>Low Cap</v>
      </c>
    </row>
    <row r="5983" spans="11:16">
      <c r="K5983" s="14" t="str">
        <v/>
      </c>
      <c r="L5983" s="14" t="str">
        <v/>
      </c>
      <c r="O5983" s="14" t="str">
        <v/>
      </c>
      <c r="P5983" s="14" t="str">
        <f ca="1"/>
        <v>Low Cap</v>
      </c>
    </row>
    <row r="5984" spans="11:16">
      <c r="K5984" s="14" t="str">
        <v/>
      </c>
      <c r="L5984" s="14" t="str">
        <v/>
      </c>
      <c r="O5984" s="14" t="str">
        <v/>
      </c>
      <c r="P5984" s="14" t="str">
        <f ca="1"/>
        <v>Low Cap</v>
      </c>
    </row>
    <row r="5985" spans="11:16">
      <c r="K5985" s="14" t="str">
        <v/>
      </c>
      <c r="L5985" s="14" t="str">
        <v/>
      </c>
      <c r="O5985" s="14" t="str">
        <v/>
      </c>
      <c r="P5985" s="14" t="str">
        <f ca="1"/>
        <v>Low Cap</v>
      </c>
    </row>
    <row r="5986" spans="11:16">
      <c r="K5986" s="14" t="str">
        <v/>
      </c>
      <c r="L5986" s="14" t="str">
        <v/>
      </c>
      <c r="O5986" s="14" t="str">
        <v/>
      </c>
      <c r="P5986" s="14" t="str">
        <f ca="1"/>
        <v>Low Cap</v>
      </c>
    </row>
    <row r="5987" spans="11:16">
      <c r="K5987" s="14" t="str">
        <v/>
      </c>
      <c r="L5987" s="14" t="str">
        <v/>
      </c>
      <c r="O5987" s="14" t="str">
        <v/>
      </c>
      <c r="P5987" s="14" t="str">
        <f ca="1"/>
        <v>Low Cap</v>
      </c>
    </row>
    <row r="5988" spans="11:16">
      <c r="K5988" s="14" t="str">
        <v/>
      </c>
      <c r="L5988" s="14" t="str">
        <v/>
      </c>
      <c r="O5988" s="14" t="str">
        <v/>
      </c>
      <c r="P5988" s="14" t="str">
        <f ca="1"/>
        <v>Low Cap</v>
      </c>
    </row>
    <row r="5989" spans="11:16">
      <c r="K5989" s="14" t="str">
        <v/>
      </c>
      <c r="L5989" s="14" t="str">
        <v/>
      </c>
      <c r="O5989" s="14" t="str">
        <v/>
      </c>
      <c r="P5989" s="14" t="str">
        <f ca="1"/>
        <v>Low Cap</v>
      </c>
    </row>
    <row r="5990" spans="11:16">
      <c r="K5990" s="14" t="str">
        <v/>
      </c>
      <c r="L5990" s="14" t="str">
        <v/>
      </c>
      <c r="O5990" s="14" t="str">
        <v/>
      </c>
      <c r="P5990" s="14" t="str">
        <f ca="1"/>
        <v>Low Cap</v>
      </c>
    </row>
    <row r="5991" spans="11:16">
      <c r="K5991" s="14" t="str">
        <v/>
      </c>
      <c r="L5991" s="14" t="str">
        <v/>
      </c>
      <c r="O5991" s="14" t="str">
        <v/>
      </c>
      <c r="P5991" s="14" t="str">
        <f ca="1"/>
        <v>Low Cap</v>
      </c>
    </row>
    <row r="5992" spans="11:16">
      <c r="K5992" s="14" t="str">
        <v/>
      </c>
      <c r="L5992" s="14" t="str">
        <v/>
      </c>
      <c r="O5992" s="14" t="str">
        <v/>
      </c>
      <c r="P5992" s="14" t="str">
        <f ca="1"/>
        <v>Low Cap</v>
      </c>
    </row>
    <row r="5993" spans="11:16">
      <c r="K5993" s="14" t="str">
        <v/>
      </c>
      <c r="L5993" s="14" t="str">
        <v/>
      </c>
      <c r="O5993" s="14" t="str">
        <v/>
      </c>
      <c r="P5993" s="14" t="str">
        <f ca="1"/>
        <v>Low Cap</v>
      </c>
    </row>
    <row r="5994" spans="11:16">
      <c r="K5994" s="14" t="str">
        <v/>
      </c>
      <c r="L5994" s="14" t="str">
        <v/>
      </c>
      <c r="O5994" s="14" t="str">
        <v/>
      </c>
      <c r="P5994" s="14" t="str">
        <f ca="1"/>
        <v>Low Cap</v>
      </c>
    </row>
    <row r="5995" spans="11:16">
      <c r="K5995" s="14" t="str">
        <v/>
      </c>
      <c r="L5995" s="14" t="str">
        <v/>
      </c>
      <c r="O5995" s="14" t="str">
        <v/>
      </c>
      <c r="P5995" s="14" t="str">
        <f ca="1"/>
        <v>Low Cap</v>
      </c>
    </row>
    <row r="5996" spans="11:16">
      <c r="K5996" s="14" t="str">
        <v/>
      </c>
      <c r="L5996" s="14" t="str">
        <v/>
      </c>
      <c r="O5996" s="14" t="str">
        <v/>
      </c>
      <c r="P5996" s="14" t="str">
        <f ca="1"/>
        <v>Low Cap</v>
      </c>
    </row>
    <row r="5997" spans="11:16">
      <c r="K5997" s="14" t="str">
        <v/>
      </c>
      <c r="L5997" s="14" t="str">
        <v/>
      </c>
      <c r="O5997" s="14" t="str">
        <v/>
      </c>
      <c r="P5997" s="14" t="str">
        <f ca="1"/>
        <v>Low Cap</v>
      </c>
    </row>
    <row r="5998" spans="11:16">
      <c r="K5998" s="14" t="str">
        <v/>
      </c>
      <c r="L5998" s="14" t="str">
        <v/>
      </c>
      <c r="O5998" s="14" t="str">
        <v/>
      </c>
      <c r="P5998" s="14" t="str">
        <f ca="1"/>
        <v>Low Cap</v>
      </c>
    </row>
    <row r="5999" spans="11:16">
      <c r="K5999" s="14" t="str">
        <v/>
      </c>
      <c r="L5999" s="14" t="str">
        <v/>
      </c>
      <c r="O5999" s="14" t="str">
        <v/>
      </c>
      <c r="P5999" s="14" t="str">
        <f ca="1"/>
        <v>Low Cap</v>
      </c>
    </row>
    <row r="6000" spans="11:16">
      <c r="K6000" s="14" t="str">
        <v/>
      </c>
      <c r="L6000" s="14" t="str">
        <v/>
      </c>
      <c r="O6000" s="14" t="str">
        <v/>
      </c>
      <c r="P6000" s="14" t="str">
        <f ca="1"/>
        <v>Low Cap</v>
      </c>
    </row>
    <row r="6001" spans="11:16">
      <c r="K6001" s="14" t="str">
        <v/>
      </c>
      <c r="L6001" s="14" t="str">
        <v/>
      </c>
      <c r="O6001" s="14" t="str">
        <v/>
      </c>
      <c r="P6001" s="14" t="str">
        <f ca="1"/>
        <v>Low Cap</v>
      </c>
    </row>
    <row r="6002" spans="11:16">
      <c r="K6002" s="14" t="str">
        <v/>
      </c>
      <c r="L6002" s="14" t="str">
        <v/>
      </c>
      <c r="O6002" s="14" t="str">
        <v/>
      </c>
      <c r="P6002" s="14" t="str">
        <f ca="1"/>
        <v>Low Cap</v>
      </c>
    </row>
    <row r="6003" spans="11:16">
      <c r="K6003" s="14" t="str">
        <v/>
      </c>
      <c r="L6003" s="14" t="str">
        <v/>
      </c>
      <c r="O6003" s="14" t="str">
        <v/>
      </c>
      <c r="P6003" s="14" t="str">
        <f ca="1"/>
        <v>Low Cap</v>
      </c>
    </row>
    <row r="6004" spans="11:16">
      <c r="K6004" s="14" t="str">
        <v/>
      </c>
      <c r="L6004" s="14" t="str">
        <v/>
      </c>
      <c r="O6004" s="14" t="str">
        <v/>
      </c>
      <c r="P6004" s="14" t="str">
        <f ca="1"/>
        <v>Low Cap</v>
      </c>
    </row>
    <row r="6005" spans="11:16">
      <c r="K6005" s="14" t="str">
        <v/>
      </c>
      <c r="L6005" s="14" t="str">
        <v/>
      </c>
      <c r="O6005" s="14" t="str">
        <v/>
      </c>
      <c r="P6005" s="14" t="str">
        <f ca="1"/>
        <v>Low Cap</v>
      </c>
    </row>
    <row r="6006" spans="11:16">
      <c r="K6006" s="14" t="str">
        <v/>
      </c>
      <c r="L6006" s="14" t="str">
        <v/>
      </c>
      <c r="O6006" s="14" t="str">
        <v/>
      </c>
      <c r="P6006" s="14" t="str">
        <f ca="1"/>
        <v>Low Cap</v>
      </c>
    </row>
    <row r="6007" spans="11:16">
      <c r="K6007" s="14" t="str">
        <v/>
      </c>
      <c r="L6007" s="14" t="str">
        <v/>
      </c>
      <c r="O6007" s="14" t="str">
        <v/>
      </c>
      <c r="P6007" s="14" t="str">
        <f ca="1"/>
        <v>Low Cap</v>
      </c>
    </row>
    <row r="6008" spans="11:16">
      <c r="K6008" s="14" t="str">
        <v/>
      </c>
      <c r="L6008" s="14" t="str">
        <v/>
      </c>
      <c r="O6008" s="14" t="str">
        <v/>
      </c>
      <c r="P6008" s="14" t="str">
        <f ca="1"/>
        <v>Low Cap</v>
      </c>
    </row>
    <row r="6009" spans="11:16">
      <c r="K6009" s="14" t="str">
        <v/>
      </c>
      <c r="L6009" s="14" t="str">
        <v/>
      </c>
      <c r="O6009" s="14" t="str">
        <v/>
      </c>
      <c r="P6009" s="14" t="str">
        <f ca="1"/>
        <v>Low Cap</v>
      </c>
    </row>
    <row r="6010" spans="11:16">
      <c r="K6010" s="14" t="str">
        <v/>
      </c>
      <c r="L6010" s="14" t="str">
        <v/>
      </c>
      <c r="O6010" s="14" t="str">
        <v/>
      </c>
      <c r="P6010" s="14" t="str">
        <f ca="1"/>
        <v>Low Cap</v>
      </c>
    </row>
    <row r="6011" spans="11:16">
      <c r="K6011" s="14" t="str">
        <v/>
      </c>
      <c r="L6011" s="14" t="str">
        <v/>
      </c>
      <c r="O6011" s="14" t="str">
        <v/>
      </c>
      <c r="P6011" s="14" t="str">
        <f ca="1"/>
        <v>Low Cap</v>
      </c>
    </row>
    <row r="6012" spans="11:16">
      <c r="K6012" s="14" t="str">
        <v/>
      </c>
      <c r="L6012" s="14" t="str">
        <v/>
      </c>
      <c r="O6012" s="14" t="str">
        <v/>
      </c>
      <c r="P6012" s="14" t="str">
        <f ca="1"/>
        <v>Low Cap</v>
      </c>
    </row>
    <row r="6013" spans="11:16">
      <c r="K6013" s="14" t="str">
        <v/>
      </c>
      <c r="L6013" s="14" t="str">
        <v/>
      </c>
      <c r="O6013" s="14" t="str">
        <v/>
      </c>
      <c r="P6013" s="14" t="str">
        <f ca="1"/>
        <v>Low Cap</v>
      </c>
    </row>
    <row r="6014" spans="11:16">
      <c r="K6014" s="14" t="str">
        <v/>
      </c>
      <c r="L6014" s="14" t="str">
        <v/>
      </c>
      <c r="O6014" s="14" t="str">
        <v/>
      </c>
      <c r="P6014" s="14" t="str">
        <f ca="1"/>
        <v>Low Cap</v>
      </c>
    </row>
    <row r="6015" spans="11:16">
      <c r="K6015" s="14" t="str">
        <v/>
      </c>
      <c r="L6015" s="14" t="str">
        <v/>
      </c>
      <c r="O6015" s="14" t="str">
        <v/>
      </c>
      <c r="P6015" s="14" t="str">
        <f ca="1"/>
        <v>Low Cap</v>
      </c>
    </row>
    <row r="6016" spans="11:16">
      <c r="K6016" s="14" t="str">
        <v/>
      </c>
      <c r="L6016" s="14" t="str">
        <v/>
      </c>
      <c r="O6016" s="14" t="str">
        <v/>
      </c>
      <c r="P6016" s="14" t="str">
        <f ca="1"/>
        <v>Low Cap</v>
      </c>
    </row>
    <row r="6017" spans="11:16">
      <c r="K6017" s="14" t="str">
        <v/>
      </c>
      <c r="L6017" s="14" t="str">
        <v/>
      </c>
      <c r="O6017" s="14" t="str">
        <v/>
      </c>
      <c r="P6017" s="14" t="str">
        <f ca="1"/>
        <v>Low Cap</v>
      </c>
    </row>
    <row r="6018" spans="11:16">
      <c r="K6018" s="14" t="str">
        <v/>
      </c>
      <c r="L6018" s="14" t="str">
        <v/>
      </c>
      <c r="O6018" s="14" t="str">
        <v/>
      </c>
      <c r="P6018" s="14" t="str">
        <f ca="1"/>
        <v>Low Cap</v>
      </c>
    </row>
    <row r="6019" spans="11:16">
      <c r="K6019" s="14" t="str">
        <v/>
      </c>
      <c r="L6019" s="14" t="str">
        <v/>
      </c>
      <c r="O6019" s="14" t="str">
        <v/>
      </c>
      <c r="P6019" s="14" t="str">
        <f ca="1"/>
        <v>Low Cap</v>
      </c>
    </row>
    <row r="6020" spans="11:16">
      <c r="K6020" s="14" t="str">
        <v/>
      </c>
      <c r="L6020" s="14" t="str">
        <v/>
      </c>
      <c r="O6020" s="14" t="str">
        <v/>
      </c>
      <c r="P6020" s="14" t="str">
        <f ca="1"/>
        <v>Low Cap</v>
      </c>
    </row>
    <row r="6021" spans="11:16">
      <c r="K6021" s="14" t="str">
        <v/>
      </c>
      <c r="L6021" s="14" t="str">
        <v/>
      </c>
      <c r="O6021" s="14" t="str">
        <v/>
      </c>
      <c r="P6021" s="14" t="str">
        <f ca="1"/>
        <v>Low Cap</v>
      </c>
    </row>
    <row r="6022" spans="11:16">
      <c r="K6022" s="14" t="str">
        <v/>
      </c>
      <c r="L6022" s="14" t="str">
        <v/>
      </c>
      <c r="O6022" s="14" t="str">
        <v/>
      </c>
      <c r="P6022" s="14" t="str">
        <f ca="1"/>
        <v>Low Cap</v>
      </c>
    </row>
    <row r="6023" spans="11:16">
      <c r="K6023" s="14" t="str">
        <v/>
      </c>
      <c r="L6023" s="14" t="str">
        <v/>
      </c>
      <c r="O6023" s="14" t="str">
        <v/>
      </c>
      <c r="P6023" s="14" t="str">
        <f ca="1"/>
        <v>Low Cap</v>
      </c>
    </row>
    <row r="6024" spans="11:16">
      <c r="K6024" s="14" t="str">
        <v/>
      </c>
      <c r="L6024" s="14" t="str">
        <v/>
      </c>
      <c r="O6024" s="14" t="str">
        <v/>
      </c>
      <c r="P6024" s="14" t="str">
        <f ca="1"/>
        <v>Low Cap</v>
      </c>
    </row>
    <row r="6025" spans="11:16">
      <c r="K6025" s="14" t="str">
        <v/>
      </c>
      <c r="L6025" s="14" t="str">
        <v/>
      </c>
      <c r="O6025" s="14" t="str">
        <v/>
      </c>
      <c r="P6025" s="14" t="str">
        <f ca="1"/>
        <v>Low Cap</v>
      </c>
    </row>
    <row r="6026" spans="11:16">
      <c r="K6026" s="14" t="str">
        <v/>
      </c>
      <c r="L6026" s="14" t="str">
        <v/>
      </c>
      <c r="O6026" s="14" t="str">
        <v/>
      </c>
      <c r="P6026" s="14" t="str">
        <f ca="1"/>
        <v>Low Cap</v>
      </c>
    </row>
    <row r="6027" spans="11:16">
      <c r="K6027" s="14" t="str">
        <v/>
      </c>
      <c r="L6027" s="14" t="str">
        <v/>
      </c>
      <c r="O6027" s="14" t="str">
        <v/>
      </c>
      <c r="P6027" s="14" t="str">
        <f ca="1"/>
        <v>Low Cap</v>
      </c>
    </row>
    <row r="6028" spans="11:16">
      <c r="K6028" s="14" t="str">
        <v/>
      </c>
      <c r="L6028" s="14" t="str">
        <v/>
      </c>
      <c r="O6028" s="14" t="str">
        <v/>
      </c>
      <c r="P6028" s="14" t="str">
        <f ca="1"/>
        <v>Low Cap</v>
      </c>
    </row>
    <row r="6029" spans="11:16">
      <c r="K6029" s="14" t="str">
        <v/>
      </c>
      <c r="L6029" s="14" t="str">
        <v/>
      </c>
      <c r="O6029" s="14" t="str">
        <v/>
      </c>
      <c r="P6029" s="14" t="str">
        <f ca="1"/>
        <v>Low Cap</v>
      </c>
    </row>
    <row r="6030" spans="11:16">
      <c r="K6030" s="14" t="str">
        <v/>
      </c>
      <c r="L6030" s="14" t="str">
        <v/>
      </c>
      <c r="O6030" s="14" t="str">
        <v/>
      </c>
      <c r="P6030" s="14" t="str">
        <f ca="1"/>
        <v>Low Cap</v>
      </c>
    </row>
    <row r="6031" spans="11:16">
      <c r="K6031" s="14" t="str">
        <v/>
      </c>
      <c r="L6031" s="14" t="str">
        <v/>
      </c>
      <c r="O6031" s="14" t="str">
        <v/>
      </c>
      <c r="P6031" s="14" t="str">
        <f ca="1"/>
        <v>Low Cap</v>
      </c>
    </row>
    <row r="6032" spans="11:16">
      <c r="K6032" s="14" t="str">
        <v/>
      </c>
      <c r="L6032" s="14" t="str">
        <v/>
      </c>
      <c r="O6032" s="14" t="str">
        <v/>
      </c>
      <c r="P6032" s="14" t="str">
        <f ca="1"/>
        <v>Low Cap</v>
      </c>
    </row>
    <row r="6033" spans="11:16">
      <c r="K6033" s="14" t="str">
        <v/>
      </c>
      <c r="L6033" s="14" t="str">
        <v/>
      </c>
      <c r="O6033" s="14" t="str">
        <v/>
      </c>
      <c r="P6033" s="14" t="str">
        <f ca="1"/>
        <v>Low Cap</v>
      </c>
    </row>
    <row r="6034" spans="11:16">
      <c r="K6034" s="14" t="str">
        <v/>
      </c>
      <c r="L6034" s="14" t="str">
        <v/>
      </c>
      <c r="O6034" s="14" t="str">
        <v/>
      </c>
      <c r="P6034" s="14" t="str">
        <f ca="1"/>
        <v>Low Cap</v>
      </c>
    </row>
    <row r="6035" spans="11:16">
      <c r="K6035" s="14" t="str">
        <v/>
      </c>
      <c r="L6035" s="14" t="str">
        <v/>
      </c>
      <c r="O6035" s="14" t="str">
        <v/>
      </c>
      <c r="P6035" s="14" t="str">
        <f ca="1"/>
        <v>Low Cap</v>
      </c>
    </row>
    <row r="6036" spans="11:16">
      <c r="K6036" s="14" t="str">
        <v/>
      </c>
      <c r="L6036" s="14" t="str">
        <v/>
      </c>
      <c r="O6036" s="14" t="str">
        <v/>
      </c>
      <c r="P6036" s="14" t="str">
        <f ca="1"/>
        <v>Low Cap</v>
      </c>
    </row>
    <row r="6037" spans="11:16">
      <c r="K6037" s="14" t="str">
        <v/>
      </c>
      <c r="L6037" s="14" t="str">
        <v/>
      </c>
      <c r="O6037" s="14" t="str">
        <v/>
      </c>
      <c r="P6037" s="14" t="str">
        <f ca="1"/>
        <v>Low Cap</v>
      </c>
    </row>
    <row r="6038" spans="11:16">
      <c r="K6038" s="14" t="str">
        <v/>
      </c>
      <c r="L6038" s="14" t="str">
        <v/>
      </c>
      <c r="O6038" s="14" t="str">
        <v/>
      </c>
      <c r="P6038" s="14" t="str">
        <f ca="1"/>
        <v>Low Cap</v>
      </c>
    </row>
    <row r="6039" spans="11:16">
      <c r="K6039" s="14" t="str">
        <v/>
      </c>
      <c r="L6039" s="14" t="str">
        <v/>
      </c>
      <c r="O6039" s="14" t="str">
        <v/>
      </c>
      <c r="P6039" s="14" t="str">
        <f ca="1"/>
        <v>Low Cap</v>
      </c>
    </row>
    <row r="6040" spans="11:16">
      <c r="K6040" s="14" t="str">
        <v/>
      </c>
      <c r="L6040" s="14" t="str">
        <v/>
      </c>
      <c r="O6040" s="14" t="str">
        <v/>
      </c>
      <c r="P6040" s="14" t="str">
        <f ca="1"/>
        <v>Low Cap</v>
      </c>
    </row>
    <row r="6041" spans="11:16">
      <c r="K6041" s="14" t="str">
        <v/>
      </c>
      <c r="L6041" s="14" t="str">
        <v/>
      </c>
      <c r="O6041" s="14" t="str">
        <v/>
      </c>
      <c r="P6041" s="14" t="str">
        <f ca="1"/>
        <v>Low Cap</v>
      </c>
    </row>
    <row r="6042" spans="11:16">
      <c r="K6042" s="14" t="str">
        <v/>
      </c>
      <c r="L6042" s="14" t="str">
        <v/>
      </c>
      <c r="O6042" s="14" t="str">
        <v/>
      </c>
      <c r="P6042" s="14" t="str">
        <f ca="1"/>
        <v>Low Cap</v>
      </c>
    </row>
    <row r="6043" spans="11:16">
      <c r="K6043" s="14" t="str">
        <v/>
      </c>
      <c r="L6043" s="14" t="str">
        <v/>
      </c>
      <c r="O6043" s="14" t="str">
        <v/>
      </c>
      <c r="P6043" s="14" t="str">
        <f ca="1"/>
        <v>Low Cap</v>
      </c>
    </row>
    <row r="6044" spans="11:16">
      <c r="K6044" s="14" t="str">
        <v/>
      </c>
      <c r="L6044" s="14" t="str">
        <v/>
      </c>
      <c r="O6044" s="14" t="str">
        <v/>
      </c>
      <c r="P6044" s="14" t="str">
        <f ca="1"/>
        <v>Low Cap</v>
      </c>
    </row>
    <row r="6045" spans="11:16">
      <c r="K6045" s="14" t="str">
        <v/>
      </c>
      <c r="L6045" s="14" t="str">
        <v/>
      </c>
      <c r="O6045" s="14" t="str">
        <v/>
      </c>
      <c r="P6045" s="14" t="str">
        <f ca="1"/>
        <v>Low Cap</v>
      </c>
    </row>
    <row r="6046" spans="11:16">
      <c r="K6046" s="14" t="str">
        <v/>
      </c>
      <c r="L6046" s="14" t="str">
        <v/>
      </c>
      <c r="O6046" s="14" t="str">
        <v/>
      </c>
      <c r="P6046" s="14" t="str">
        <f ca="1"/>
        <v>Low Cap</v>
      </c>
    </row>
    <row r="6047" spans="11:16">
      <c r="K6047" s="14" t="str">
        <v/>
      </c>
      <c r="L6047" s="14" t="str">
        <v/>
      </c>
      <c r="O6047" s="14" t="str">
        <v/>
      </c>
      <c r="P6047" s="14" t="str">
        <f ca="1"/>
        <v>Low Cap</v>
      </c>
    </row>
    <row r="6048" spans="11:16">
      <c r="K6048" s="14" t="str">
        <v/>
      </c>
      <c r="L6048" s="14" t="str">
        <v/>
      </c>
      <c r="O6048" s="14" t="str">
        <v/>
      </c>
      <c r="P6048" s="14" t="str">
        <f ca="1"/>
        <v>Low Cap</v>
      </c>
    </row>
    <row r="6049" spans="11:16">
      <c r="K6049" s="14" t="str">
        <v/>
      </c>
      <c r="L6049" s="14" t="str">
        <v/>
      </c>
      <c r="O6049" s="14" t="str">
        <v/>
      </c>
      <c r="P6049" s="14" t="str">
        <f ca="1"/>
        <v>Low Cap</v>
      </c>
    </row>
    <row r="6050" spans="11:16">
      <c r="K6050" s="14" t="str">
        <v/>
      </c>
      <c r="L6050" s="14" t="str">
        <v/>
      </c>
      <c r="O6050" s="14" t="str">
        <v/>
      </c>
      <c r="P6050" s="14" t="str">
        <f ca="1"/>
        <v>Low Cap</v>
      </c>
    </row>
    <row r="6051" spans="11:16">
      <c r="K6051" s="14" t="str">
        <v/>
      </c>
      <c r="L6051" s="14" t="str">
        <v/>
      </c>
      <c r="O6051" s="14" t="str">
        <v/>
      </c>
      <c r="P6051" s="14" t="str">
        <f ca="1"/>
        <v>Low Cap</v>
      </c>
    </row>
    <row r="6052" spans="11:16">
      <c r="K6052" s="14" t="str">
        <v/>
      </c>
      <c r="L6052" s="14" t="str">
        <v/>
      </c>
      <c r="O6052" s="14" t="str">
        <v/>
      </c>
      <c r="P6052" s="14" t="str">
        <f ca="1"/>
        <v>Low Cap</v>
      </c>
    </row>
    <row r="6053" spans="11:16">
      <c r="K6053" s="14" t="str">
        <v/>
      </c>
      <c r="L6053" s="14" t="str">
        <v/>
      </c>
      <c r="O6053" s="14" t="str">
        <v/>
      </c>
      <c r="P6053" s="14" t="str">
        <f ca="1"/>
        <v>Low Cap</v>
      </c>
    </row>
    <row r="6054" spans="11:16">
      <c r="K6054" s="14" t="str">
        <v/>
      </c>
      <c r="L6054" s="14" t="str">
        <v/>
      </c>
      <c r="O6054" s="14" t="str">
        <v/>
      </c>
      <c r="P6054" s="14" t="str">
        <f ca="1"/>
        <v>Low Cap</v>
      </c>
    </row>
    <row r="6055" spans="11:16">
      <c r="K6055" s="14" t="str">
        <v/>
      </c>
      <c r="L6055" s="14" t="str">
        <v/>
      </c>
      <c r="O6055" s="14" t="str">
        <v/>
      </c>
      <c r="P6055" s="14" t="str">
        <f ca="1"/>
        <v>Low Cap</v>
      </c>
    </row>
    <row r="6056" spans="11:16">
      <c r="K6056" s="14" t="str">
        <v/>
      </c>
      <c r="L6056" s="14" t="str">
        <v/>
      </c>
      <c r="O6056" s="14" t="str">
        <v/>
      </c>
      <c r="P6056" s="14" t="str">
        <f ca="1"/>
        <v>Low Cap</v>
      </c>
    </row>
    <row r="6057" spans="11:16">
      <c r="K6057" s="14" t="str">
        <v/>
      </c>
      <c r="L6057" s="14" t="str">
        <v/>
      </c>
      <c r="O6057" s="14" t="str">
        <v/>
      </c>
      <c r="P6057" s="14" t="str">
        <f ca="1"/>
        <v>Low Cap</v>
      </c>
    </row>
    <row r="6058" spans="11:16">
      <c r="K6058" s="14" t="str">
        <v/>
      </c>
      <c r="L6058" s="14" t="str">
        <v/>
      </c>
      <c r="O6058" s="14" t="str">
        <v/>
      </c>
      <c r="P6058" s="14" t="str">
        <f ca="1"/>
        <v>Low Cap</v>
      </c>
    </row>
    <row r="6059" spans="11:16">
      <c r="K6059" s="14" t="str">
        <v/>
      </c>
      <c r="L6059" s="14" t="str">
        <v/>
      </c>
      <c r="O6059" s="14" t="str">
        <v/>
      </c>
      <c r="P6059" s="14" t="str">
        <f ca="1"/>
        <v>Low Cap</v>
      </c>
    </row>
    <row r="6060" spans="11:16">
      <c r="K6060" s="14" t="str">
        <v/>
      </c>
      <c r="L6060" s="14" t="str">
        <v/>
      </c>
      <c r="O6060" s="14" t="str">
        <v/>
      </c>
      <c r="P6060" s="14" t="str">
        <f ca="1"/>
        <v>Low Cap</v>
      </c>
    </row>
    <row r="6061" spans="11:16">
      <c r="K6061" s="14" t="str">
        <v/>
      </c>
      <c r="L6061" s="14" t="str">
        <v/>
      </c>
      <c r="O6061" s="14" t="str">
        <v/>
      </c>
      <c r="P6061" s="14" t="str">
        <f ca="1"/>
        <v>Low Cap</v>
      </c>
    </row>
    <row r="6062" spans="11:16">
      <c r="K6062" s="14" t="str">
        <v/>
      </c>
      <c r="L6062" s="14" t="str">
        <v/>
      </c>
      <c r="O6062" s="14" t="str">
        <v/>
      </c>
      <c r="P6062" s="14" t="str">
        <f ca="1"/>
        <v>Low Cap</v>
      </c>
    </row>
    <row r="6063" spans="11:16">
      <c r="K6063" s="14" t="str">
        <v/>
      </c>
      <c r="L6063" s="14" t="str">
        <v/>
      </c>
      <c r="O6063" s="14" t="str">
        <v/>
      </c>
      <c r="P6063" s="14" t="str">
        <f ca="1"/>
        <v>Low Cap</v>
      </c>
    </row>
    <row r="6064" spans="11:16">
      <c r="K6064" s="14" t="str">
        <v/>
      </c>
      <c r="L6064" s="14" t="str">
        <v/>
      </c>
      <c r="O6064" s="14" t="str">
        <v/>
      </c>
      <c r="P6064" s="14" t="str">
        <f ca="1"/>
        <v>Low Cap</v>
      </c>
    </row>
    <row r="6065" spans="11:16">
      <c r="K6065" s="14" t="str">
        <v/>
      </c>
      <c r="L6065" s="14" t="str">
        <v/>
      </c>
      <c r="O6065" s="14" t="str">
        <v/>
      </c>
      <c r="P6065" s="14" t="str">
        <f ca="1"/>
        <v>Low Cap</v>
      </c>
    </row>
    <row r="6066" spans="11:16">
      <c r="K6066" s="14" t="str">
        <v/>
      </c>
      <c r="L6066" s="14" t="str">
        <v/>
      </c>
      <c r="O6066" s="14" t="str">
        <v/>
      </c>
      <c r="P6066" s="14" t="str">
        <f ca="1"/>
        <v>Low Cap</v>
      </c>
    </row>
    <row r="6067" spans="11:16">
      <c r="K6067" s="14" t="str">
        <v/>
      </c>
      <c r="L6067" s="14" t="str">
        <v/>
      </c>
      <c r="O6067" s="14" t="str">
        <v/>
      </c>
      <c r="P6067" s="14" t="str">
        <f ca="1"/>
        <v>Low Cap</v>
      </c>
    </row>
    <row r="6068" spans="11:16">
      <c r="K6068" s="14" t="str">
        <v/>
      </c>
      <c r="L6068" s="14" t="str">
        <v/>
      </c>
      <c r="O6068" s="14" t="str">
        <v/>
      </c>
      <c r="P6068" s="14" t="str">
        <f ca="1"/>
        <v>Low Cap</v>
      </c>
    </row>
    <row r="6069" spans="11:16">
      <c r="K6069" s="14" t="str">
        <v/>
      </c>
      <c r="L6069" s="14" t="str">
        <v/>
      </c>
      <c r="O6069" s="14" t="str">
        <v/>
      </c>
      <c r="P6069" s="14" t="str">
        <f ca="1"/>
        <v>Low Cap</v>
      </c>
    </row>
    <row r="6070" spans="11:16">
      <c r="K6070" s="14" t="str">
        <v/>
      </c>
      <c r="L6070" s="14" t="str">
        <v/>
      </c>
      <c r="O6070" s="14" t="str">
        <v/>
      </c>
      <c r="P6070" s="14" t="str">
        <f ca="1"/>
        <v>Low Cap</v>
      </c>
    </row>
    <row r="6071" spans="11:16">
      <c r="K6071" s="14" t="str">
        <v/>
      </c>
      <c r="L6071" s="14" t="str">
        <v/>
      </c>
      <c r="O6071" s="14" t="str">
        <v/>
      </c>
      <c r="P6071" s="14" t="str">
        <f ca="1"/>
        <v>Low Cap</v>
      </c>
    </row>
    <row r="6072" spans="11:16">
      <c r="K6072" s="14" t="str">
        <v/>
      </c>
      <c r="L6072" s="14" t="str">
        <v/>
      </c>
      <c r="O6072" s="14" t="str">
        <v/>
      </c>
      <c r="P6072" s="14" t="str">
        <f ca="1"/>
        <v>Low Cap</v>
      </c>
    </row>
    <row r="6073" spans="11:16">
      <c r="K6073" s="14" t="str">
        <v/>
      </c>
      <c r="L6073" s="14" t="str">
        <v/>
      </c>
      <c r="O6073" s="14" t="str">
        <v/>
      </c>
      <c r="P6073" s="14" t="str">
        <f ca="1"/>
        <v>Low Cap</v>
      </c>
    </row>
    <row r="6074" spans="11:16">
      <c r="K6074" s="14" t="str">
        <v/>
      </c>
      <c r="L6074" s="14" t="str">
        <v/>
      </c>
      <c r="O6074" s="14" t="str">
        <v/>
      </c>
      <c r="P6074" s="14" t="str">
        <f ca="1"/>
        <v>Low Cap</v>
      </c>
    </row>
    <row r="6075" spans="11:16">
      <c r="K6075" s="14" t="str">
        <v/>
      </c>
      <c r="L6075" s="14" t="str">
        <v/>
      </c>
      <c r="O6075" s="14" t="str">
        <v/>
      </c>
      <c r="P6075" s="14" t="str">
        <f ca="1"/>
        <v>Low Cap</v>
      </c>
    </row>
    <row r="6076" spans="11:16">
      <c r="K6076" s="14" t="str">
        <v/>
      </c>
      <c r="L6076" s="14" t="str">
        <v/>
      </c>
      <c r="O6076" s="14" t="str">
        <v/>
      </c>
      <c r="P6076" s="14" t="str">
        <f ca="1"/>
        <v>Low Cap</v>
      </c>
    </row>
    <row r="6077" spans="11:16">
      <c r="K6077" s="14" t="str">
        <v/>
      </c>
      <c r="L6077" s="14" t="str">
        <v/>
      </c>
      <c r="O6077" s="14" t="str">
        <v/>
      </c>
      <c r="P6077" s="14" t="str">
        <f ca="1"/>
        <v>Low Cap</v>
      </c>
    </row>
    <row r="6078" spans="11:16">
      <c r="K6078" s="14" t="str">
        <v/>
      </c>
      <c r="L6078" s="14" t="str">
        <v/>
      </c>
      <c r="O6078" s="14" t="str">
        <v/>
      </c>
      <c r="P6078" s="14" t="str">
        <f ca="1"/>
        <v>Low Cap</v>
      </c>
    </row>
    <row r="6079" spans="11:16">
      <c r="K6079" s="14" t="str">
        <v/>
      </c>
      <c r="L6079" s="14" t="str">
        <v/>
      </c>
      <c r="O6079" s="14" t="str">
        <v/>
      </c>
      <c r="P6079" s="14" t="str">
        <f ca="1"/>
        <v>Low Cap</v>
      </c>
    </row>
    <row r="6080" spans="11:16">
      <c r="K6080" s="14" t="str">
        <v/>
      </c>
      <c r="L6080" s="14" t="str">
        <v/>
      </c>
      <c r="O6080" s="14" t="str">
        <v/>
      </c>
      <c r="P6080" s="14" t="str">
        <f ca="1"/>
        <v>Low Cap</v>
      </c>
    </row>
    <row r="6081" spans="11:16">
      <c r="K6081" s="14" t="str">
        <v/>
      </c>
      <c r="L6081" s="14" t="str">
        <v/>
      </c>
      <c r="O6081" s="14" t="str">
        <v/>
      </c>
      <c r="P6081" s="14" t="str">
        <f ca="1"/>
        <v>Low Cap</v>
      </c>
    </row>
    <row r="6082" spans="11:16">
      <c r="K6082" s="14" t="str">
        <v/>
      </c>
      <c r="L6082" s="14" t="str">
        <v/>
      </c>
      <c r="O6082" s="14" t="str">
        <v/>
      </c>
      <c r="P6082" s="14" t="str">
        <f ca="1"/>
        <v>Low Cap</v>
      </c>
    </row>
    <row r="6083" spans="11:16">
      <c r="K6083" s="14" t="str">
        <v/>
      </c>
      <c r="L6083" s="14" t="str">
        <v/>
      </c>
      <c r="O6083" s="14" t="str">
        <v/>
      </c>
      <c r="P6083" s="14" t="str">
        <f ca="1"/>
        <v>Low Cap</v>
      </c>
    </row>
    <row r="6084" spans="11:16">
      <c r="K6084" s="14" t="str">
        <v/>
      </c>
      <c r="L6084" s="14" t="str">
        <v/>
      </c>
      <c r="O6084" s="14" t="str">
        <v/>
      </c>
      <c r="P6084" s="14" t="str">
        <f ca="1"/>
        <v>Low Cap</v>
      </c>
    </row>
    <row r="6085" spans="11:16">
      <c r="K6085" s="14" t="str">
        <v/>
      </c>
      <c r="L6085" s="14" t="str">
        <v/>
      </c>
      <c r="O6085" s="14" t="str">
        <v/>
      </c>
      <c r="P6085" s="14" t="str">
        <f ca="1"/>
        <v>Low Cap</v>
      </c>
    </row>
    <row r="6086" spans="11:16">
      <c r="K6086" s="14" t="str">
        <v/>
      </c>
      <c r="L6086" s="14" t="str">
        <v/>
      </c>
      <c r="O6086" s="14" t="str">
        <v/>
      </c>
      <c r="P6086" s="14" t="str">
        <f ca="1"/>
        <v>Low Cap</v>
      </c>
    </row>
    <row r="6087" spans="11:16">
      <c r="K6087" s="14" t="str">
        <v/>
      </c>
      <c r="L6087" s="14" t="str">
        <v/>
      </c>
      <c r="O6087" s="14" t="str">
        <v/>
      </c>
      <c r="P6087" s="14" t="str">
        <f ca="1"/>
        <v>Low Cap</v>
      </c>
    </row>
    <row r="6088" spans="11:16">
      <c r="K6088" s="14" t="str">
        <v/>
      </c>
      <c r="L6088" s="14" t="str">
        <v/>
      </c>
      <c r="O6088" s="14" t="str">
        <v/>
      </c>
      <c r="P6088" s="14" t="str">
        <f ca="1"/>
        <v>Low Cap</v>
      </c>
    </row>
    <row r="6089" spans="11:16">
      <c r="K6089" s="14" t="str">
        <v/>
      </c>
      <c r="L6089" s="14" t="str">
        <v/>
      </c>
      <c r="O6089" s="14" t="str">
        <v/>
      </c>
      <c r="P6089" s="14" t="str">
        <f ca="1"/>
        <v>Low Cap</v>
      </c>
    </row>
    <row r="6090" spans="11:16">
      <c r="K6090" s="14" t="str">
        <v/>
      </c>
      <c r="L6090" s="14" t="str">
        <v/>
      </c>
      <c r="O6090" s="14" t="str">
        <v/>
      </c>
      <c r="P6090" s="14" t="str">
        <f ca="1"/>
        <v>Low Cap</v>
      </c>
    </row>
    <row r="6091" spans="11:16">
      <c r="K6091" s="14" t="str">
        <v/>
      </c>
      <c r="L6091" s="14" t="str">
        <v/>
      </c>
      <c r="O6091" s="14" t="str">
        <v/>
      </c>
      <c r="P6091" s="14" t="str">
        <f ca="1"/>
        <v>Low Cap</v>
      </c>
    </row>
    <row r="6092" spans="11:16">
      <c r="K6092" s="14" t="str">
        <v/>
      </c>
      <c r="L6092" s="14" t="str">
        <v/>
      </c>
      <c r="O6092" s="14" t="str">
        <v/>
      </c>
      <c r="P6092" s="14" t="str">
        <f ca="1"/>
        <v>Low Cap</v>
      </c>
    </row>
    <row r="6093" spans="11:16">
      <c r="K6093" s="14" t="str">
        <v/>
      </c>
      <c r="L6093" s="14" t="str">
        <v/>
      </c>
      <c r="O6093" s="14" t="str">
        <v/>
      </c>
      <c r="P6093" s="14" t="str">
        <f ca="1"/>
        <v>Low Cap</v>
      </c>
    </row>
    <row r="6094" spans="11:16">
      <c r="K6094" s="14" t="str">
        <v/>
      </c>
      <c r="L6094" s="14" t="str">
        <v/>
      </c>
      <c r="O6094" s="14" t="str">
        <v/>
      </c>
      <c r="P6094" s="14" t="str">
        <f ca="1"/>
        <v>Low Cap</v>
      </c>
    </row>
    <row r="6095" spans="11:16">
      <c r="K6095" s="14" t="str">
        <v/>
      </c>
      <c r="L6095" s="14" t="str">
        <v/>
      </c>
      <c r="O6095" s="14" t="str">
        <v/>
      </c>
      <c r="P6095" s="14" t="str">
        <f ca="1"/>
        <v>Low Cap</v>
      </c>
    </row>
    <row r="6096" spans="11:16">
      <c r="K6096" s="14" t="str">
        <v/>
      </c>
      <c r="L6096" s="14" t="str">
        <v/>
      </c>
      <c r="O6096" s="14" t="str">
        <v/>
      </c>
      <c r="P6096" s="14" t="str">
        <f ca="1"/>
        <v>Low Cap</v>
      </c>
    </row>
    <row r="6097" spans="11:16">
      <c r="K6097" s="14" t="str">
        <v/>
      </c>
      <c r="L6097" s="14" t="str">
        <v/>
      </c>
      <c r="O6097" s="14" t="str">
        <v/>
      </c>
      <c r="P6097" s="14" t="str">
        <f ca="1"/>
        <v>Low Cap</v>
      </c>
    </row>
    <row r="6098" spans="11:16">
      <c r="K6098" s="14" t="str">
        <v/>
      </c>
      <c r="L6098" s="14" t="str">
        <v/>
      </c>
      <c r="O6098" s="14" t="str">
        <v/>
      </c>
      <c r="P6098" s="14" t="str">
        <f ca="1"/>
        <v>Low Cap</v>
      </c>
    </row>
    <row r="6099" spans="11:16">
      <c r="K6099" s="14" t="str">
        <v/>
      </c>
      <c r="L6099" s="14" t="str">
        <v/>
      </c>
      <c r="O6099" s="14" t="str">
        <v/>
      </c>
      <c r="P6099" s="14" t="str">
        <f ca="1"/>
        <v>Low Cap</v>
      </c>
    </row>
    <row r="6100" spans="11:16">
      <c r="K6100" s="14" t="str">
        <v/>
      </c>
      <c r="L6100" s="14" t="str">
        <v/>
      </c>
      <c r="O6100" s="14" t="str">
        <v/>
      </c>
      <c r="P6100" s="14" t="str">
        <f ca="1"/>
        <v>Low Cap</v>
      </c>
    </row>
    <row r="6101" spans="11:16">
      <c r="K6101" s="14" t="str">
        <v/>
      </c>
      <c r="L6101" s="14" t="str">
        <v/>
      </c>
      <c r="O6101" s="14" t="str">
        <v/>
      </c>
      <c r="P6101" s="14" t="str">
        <f ca="1"/>
        <v>Low Cap</v>
      </c>
    </row>
    <row r="6102" spans="11:16">
      <c r="K6102" s="14" t="str">
        <v/>
      </c>
      <c r="L6102" s="14" t="str">
        <v/>
      </c>
      <c r="O6102" s="14" t="str">
        <v/>
      </c>
      <c r="P6102" s="14" t="str">
        <f ca="1"/>
        <v>Low Cap</v>
      </c>
    </row>
    <row r="6103" spans="11:16">
      <c r="K6103" s="14" t="str">
        <v/>
      </c>
      <c r="L6103" s="14" t="str">
        <v/>
      </c>
      <c r="O6103" s="14" t="str">
        <v/>
      </c>
      <c r="P6103" s="14" t="str">
        <f ca="1"/>
        <v>Low Cap</v>
      </c>
    </row>
    <row r="6104" spans="11:16">
      <c r="K6104" s="14" t="str">
        <v/>
      </c>
      <c r="L6104" s="14" t="str">
        <v/>
      </c>
      <c r="O6104" s="14" t="str">
        <v/>
      </c>
      <c r="P6104" s="14" t="str">
        <f ca="1"/>
        <v>Low Cap</v>
      </c>
    </row>
    <row r="6105" spans="11:16">
      <c r="K6105" s="14" t="str">
        <v/>
      </c>
      <c r="L6105" s="14" t="str">
        <v/>
      </c>
      <c r="O6105" s="14" t="str">
        <v/>
      </c>
      <c r="P6105" s="14" t="str">
        <f ca="1"/>
        <v>Low Cap</v>
      </c>
    </row>
    <row r="6106" spans="11:16">
      <c r="K6106" s="14" t="str">
        <v/>
      </c>
      <c r="L6106" s="14" t="str">
        <v/>
      </c>
      <c r="O6106" s="14" t="str">
        <v/>
      </c>
      <c r="P6106" s="14" t="str">
        <f ca="1"/>
        <v>Low Cap</v>
      </c>
    </row>
    <row r="6107" spans="11:16">
      <c r="K6107" s="14" t="str">
        <v/>
      </c>
      <c r="L6107" s="14" t="str">
        <v/>
      </c>
      <c r="O6107" s="14" t="str">
        <v/>
      </c>
      <c r="P6107" s="14" t="str">
        <f ca="1"/>
        <v>Low Cap</v>
      </c>
    </row>
    <row r="6108" spans="11:16">
      <c r="K6108" s="14" t="str">
        <v/>
      </c>
      <c r="L6108" s="14" t="str">
        <v/>
      </c>
      <c r="O6108" s="14" t="str">
        <v/>
      </c>
      <c r="P6108" s="14" t="str">
        <f ca="1"/>
        <v>Low Cap</v>
      </c>
    </row>
    <row r="6109" spans="11:16">
      <c r="K6109" s="14" t="str">
        <v/>
      </c>
      <c r="L6109" s="14" t="str">
        <v/>
      </c>
      <c r="O6109" s="14" t="str">
        <v/>
      </c>
      <c r="P6109" s="14" t="str">
        <f ca="1"/>
        <v>Low Cap</v>
      </c>
    </row>
    <row r="6110" spans="11:16">
      <c r="K6110" s="14" t="str">
        <v/>
      </c>
      <c r="L6110" s="14" t="str">
        <v/>
      </c>
      <c r="O6110" s="14" t="str">
        <v/>
      </c>
      <c r="P6110" s="14" t="str">
        <f ca="1"/>
        <v>Low Cap</v>
      </c>
    </row>
    <row r="6111" spans="11:16">
      <c r="K6111" s="14" t="str">
        <v/>
      </c>
      <c r="L6111" s="14" t="str">
        <v/>
      </c>
      <c r="O6111" s="14" t="str">
        <v/>
      </c>
      <c r="P6111" s="14" t="str">
        <f ca="1"/>
        <v>Low Cap</v>
      </c>
    </row>
    <row r="6112" spans="11:16">
      <c r="K6112" s="14" t="str">
        <v/>
      </c>
      <c r="L6112" s="14" t="str">
        <v/>
      </c>
      <c r="O6112" s="14" t="str">
        <v/>
      </c>
      <c r="P6112" s="14" t="str">
        <f ca="1"/>
        <v>Low Cap</v>
      </c>
    </row>
    <row r="6113" spans="11:16">
      <c r="K6113" s="14" t="str">
        <v/>
      </c>
      <c r="L6113" s="14" t="str">
        <v/>
      </c>
      <c r="O6113" s="14" t="str">
        <v/>
      </c>
      <c r="P6113" s="14" t="str">
        <f ca="1"/>
        <v>Low Cap</v>
      </c>
    </row>
    <row r="6114" spans="11:16">
      <c r="K6114" s="14" t="str">
        <v/>
      </c>
      <c r="L6114" s="14" t="str">
        <v/>
      </c>
      <c r="O6114" s="14" t="str">
        <v/>
      </c>
      <c r="P6114" s="14" t="str">
        <f ca="1"/>
        <v>Low Cap</v>
      </c>
    </row>
    <row r="6115" spans="11:16">
      <c r="K6115" s="14" t="str">
        <v/>
      </c>
      <c r="L6115" s="14" t="str">
        <v/>
      </c>
      <c r="O6115" s="14" t="str">
        <v/>
      </c>
      <c r="P6115" s="14" t="str">
        <f ca="1"/>
        <v>Low Cap</v>
      </c>
    </row>
    <row r="6116" spans="11:16">
      <c r="K6116" s="14" t="str">
        <v/>
      </c>
      <c r="L6116" s="14" t="str">
        <v/>
      </c>
      <c r="O6116" s="14" t="str">
        <v/>
      </c>
      <c r="P6116" s="14" t="str">
        <f ca="1"/>
        <v>Low Cap</v>
      </c>
    </row>
    <row r="6117" spans="11:16">
      <c r="K6117" s="14" t="str">
        <v/>
      </c>
      <c r="L6117" s="14" t="str">
        <v/>
      </c>
      <c r="O6117" s="14" t="str">
        <v/>
      </c>
      <c r="P6117" s="14" t="str">
        <f ca="1"/>
        <v>Low Cap</v>
      </c>
    </row>
    <row r="6118" spans="11:16">
      <c r="K6118" s="14" t="str">
        <v/>
      </c>
      <c r="L6118" s="14" t="str">
        <v/>
      </c>
      <c r="O6118" s="14" t="str">
        <v/>
      </c>
      <c r="P6118" s="14" t="str">
        <f ca="1"/>
        <v>Low Cap</v>
      </c>
    </row>
    <row r="6119" spans="11:16">
      <c r="K6119" s="14" t="str">
        <v/>
      </c>
      <c r="L6119" s="14" t="str">
        <v/>
      </c>
      <c r="O6119" s="14" t="str">
        <v/>
      </c>
      <c r="P6119" s="14" t="str">
        <f ca="1"/>
        <v>Low Cap</v>
      </c>
    </row>
    <row r="6120" spans="11:16">
      <c r="K6120" s="14" t="str">
        <v/>
      </c>
      <c r="L6120" s="14" t="str">
        <v/>
      </c>
      <c r="O6120" s="14" t="str">
        <v/>
      </c>
      <c r="P6120" s="14" t="str">
        <f ca="1"/>
        <v>Low Cap</v>
      </c>
    </row>
    <row r="6121" spans="11:16">
      <c r="K6121" s="14" t="str">
        <v/>
      </c>
      <c r="L6121" s="14" t="str">
        <v/>
      </c>
      <c r="O6121" s="14" t="str">
        <v/>
      </c>
      <c r="P6121" s="14" t="str">
        <f ca="1"/>
        <v>Low Cap</v>
      </c>
    </row>
    <row r="6122" spans="11:16">
      <c r="K6122" s="14" t="str">
        <v/>
      </c>
      <c r="L6122" s="14" t="str">
        <v/>
      </c>
      <c r="O6122" s="14" t="str">
        <v/>
      </c>
      <c r="P6122" s="14" t="str">
        <f ca="1"/>
        <v>Low Cap</v>
      </c>
    </row>
    <row r="6123" spans="11:16">
      <c r="K6123" s="14" t="str">
        <v/>
      </c>
      <c r="L6123" s="14" t="str">
        <v/>
      </c>
      <c r="O6123" s="14" t="str">
        <v/>
      </c>
      <c r="P6123" s="14" t="str">
        <f ca="1"/>
        <v>Low Cap</v>
      </c>
    </row>
    <row r="6124" spans="11:16">
      <c r="K6124" s="14" t="str">
        <v/>
      </c>
      <c r="L6124" s="14" t="str">
        <v/>
      </c>
      <c r="O6124" s="14" t="str">
        <v/>
      </c>
      <c r="P6124" s="14" t="str">
        <f ca="1"/>
        <v>Low Cap</v>
      </c>
    </row>
    <row r="6125" spans="11:16">
      <c r="K6125" s="14" t="str">
        <v/>
      </c>
      <c r="L6125" s="14" t="str">
        <v/>
      </c>
      <c r="O6125" s="14" t="str">
        <v/>
      </c>
      <c r="P6125" s="14" t="str">
        <f ca="1"/>
        <v>Low Cap</v>
      </c>
    </row>
    <row r="6126" spans="11:16">
      <c r="K6126" s="14" t="str">
        <v/>
      </c>
      <c r="L6126" s="14" t="str">
        <v/>
      </c>
      <c r="O6126" s="14" t="str">
        <v/>
      </c>
      <c r="P6126" s="14" t="str">
        <f ca="1"/>
        <v>Low Cap</v>
      </c>
    </row>
    <row r="6127" spans="11:16">
      <c r="K6127" s="14" t="str">
        <v/>
      </c>
      <c r="L6127" s="14" t="str">
        <v/>
      </c>
      <c r="O6127" s="14" t="str">
        <v/>
      </c>
      <c r="P6127" s="14" t="str">
        <f ca="1"/>
        <v>Low Cap</v>
      </c>
    </row>
    <row r="6128" spans="11:16">
      <c r="K6128" s="14" t="str">
        <v/>
      </c>
      <c r="L6128" s="14" t="str">
        <v/>
      </c>
      <c r="O6128" s="14" t="str">
        <v/>
      </c>
      <c r="P6128" s="14" t="str">
        <f ca="1"/>
        <v>Low Cap</v>
      </c>
    </row>
    <row r="6129" spans="11:16">
      <c r="K6129" s="14" t="str">
        <v/>
      </c>
      <c r="L6129" s="14" t="str">
        <v/>
      </c>
      <c r="O6129" s="14" t="str">
        <v/>
      </c>
      <c r="P6129" s="14" t="str">
        <f ca="1"/>
        <v>Low Cap</v>
      </c>
    </row>
    <row r="6130" spans="11:16">
      <c r="K6130" s="14" t="str">
        <v/>
      </c>
      <c r="L6130" s="14" t="str">
        <v/>
      </c>
      <c r="O6130" s="14" t="str">
        <v/>
      </c>
      <c r="P6130" s="14" t="str">
        <f ca="1"/>
        <v>Low Cap</v>
      </c>
    </row>
    <row r="6131" spans="11:16">
      <c r="K6131" s="14" t="str">
        <v/>
      </c>
      <c r="L6131" s="14" t="str">
        <v/>
      </c>
      <c r="O6131" s="14" t="str">
        <v/>
      </c>
      <c r="P6131" s="14" t="str">
        <f ca="1"/>
        <v>Low Cap</v>
      </c>
    </row>
    <row r="6132" spans="11:16">
      <c r="K6132" s="14" t="str">
        <v/>
      </c>
      <c r="L6132" s="14" t="str">
        <v/>
      </c>
      <c r="O6132" s="14" t="str">
        <v/>
      </c>
      <c r="P6132" s="14" t="str">
        <f ca="1"/>
        <v>Low Cap</v>
      </c>
    </row>
    <row r="6133" spans="11:16">
      <c r="K6133" s="14" t="str">
        <v/>
      </c>
      <c r="L6133" s="14" t="str">
        <v/>
      </c>
      <c r="O6133" s="14" t="str">
        <v/>
      </c>
      <c r="P6133" s="14" t="str">
        <f ca="1"/>
        <v>Low Cap</v>
      </c>
    </row>
    <row r="6134" spans="11:16">
      <c r="K6134" s="14" t="str">
        <v/>
      </c>
      <c r="L6134" s="14" t="str">
        <v/>
      </c>
      <c r="O6134" s="14" t="str">
        <v/>
      </c>
      <c r="P6134" s="14" t="str">
        <f ca="1"/>
        <v>Low Cap</v>
      </c>
    </row>
    <row r="6135" spans="11:16">
      <c r="K6135" s="14" t="str">
        <v/>
      </c>
      <c r="L6135" s="14" t="str">
        <v/>
      </c>
      <c r="O6135" s="14" t="str">
        <v/>
      </c>
      <c r="P6135" s="14" t="str">
        <f ca="1"/>
        <v>Low Cap</v>
      </c>
    </row>
    <row r="6136" spans="11:16">
      <c r="K6136" s="14" t="str">
        <v/>
      </c>
      <c r="L6136" s="14" t="str">
        <v/>
      </c>
      <c r="O6136" s="14" t="str">
        <v/>
      </c>
      <c r="P6136" s="14" t="str">
        <f ca="1"/>
        <v>Low Cap</v>
      </c>
    </row>
    <row r="6137" spans="11:16">
      <c r="K6137" s="14" t="str">
        <v/>
      </c>
      <c r="L6137" s="14" t="str">
        <v/>
      </c>
      <c r="O6137" s="14" t="str">
        <v/>
      </c>
      <c r="P6137" s="14" t="str">
        <f ca="1"/>
        <v>Low Cap</v>
      </c>
    </row>
    <row r="6138" spans="11:16">
      <c r="K6138" s="14" t="str">
        <v/>
      </c>
      <c r="L6138" s="14" t="str">
        <v/>
      </c>
      <c r="O6138" s="14" t="str">
        <v/>
      </c>
      <c r="P6138" s="14" t="str">
        <f ca="1"/>
        <v>Low Cap</v>
      </c>
    </row>
    <row r="6139" spans="11:16">
      <c r="K6139" s="14" t="str">
        <v/>
      </c>
      <c r="L6139" s="14" t="str">
        <v/>
      </c>
      <c r="O6139" s="14" t="str">
        <v/>
      </c>
      <c r="P6139" s="14" t="str">
        <f ca="1"/>
        <v>Low Cap</v>
      </c>
    </row>
    <row r="6140" spans="11:16">
      <c r="K6140" s="14" t="str">
        <v/>
      </c>
      <c r="L6140" s="14" t="str">
        <v/>
      </c>
      <c r="O6140" s="14" t="str">
        <v/>
      </c>
      <c r="P6140" s="14" t="str">
        <f ca="1"/>
        <v>Low Cap</v>
      </c>
    </row>
    <row r="6141" spans="11:16">
      <c r="K6141" s="14" t="str">
        <v/>
      </c>
      <c r="L6141" s="14" t="str">
        <v/>
      </c>
      <c r="O6141" s="14" t="str">
        <v/>
      </c>
      <c r="P6141" s="14" t="str">
        <f ca="1"/>
        <v>Low Cap</v>
      </c>
    </row>
    <row r="6142" spans="11:16">
      <c r="K6142" s="14" t="str">
        <v/>
      </c>
      <c r="L6142" s="14" t="str">
        <v/>
      </c>
      <c r="O6142" s="14" t="str">
        <v/>
      </c>
      <c r="P6142" s="14" t="str">
        <f ca="1"/>
        <v>Low Cap</v>
      </c>
    </row>
    <row r="6143" spans="11:16">
      <c r="K6143" s="14" t="str">
        <v/>
      </c>
      <c r="L6143" s="14" t="str">
        <v/>
      </c>
      <c r="O6143" s="14" t="str">
        <v/>
      </c>
      <c r="P6143" s="14" t="str">
        <f ca="1"/>
        <v>Low Cap</v>
      </c>
    </row>
    <row r="6144" spans="11:16">
      <c r="K6144" s="14" t="str">
        <v/>
      </c>
      <c r="L6144" s="14" t="str">
        <v/>
      </c>
      <c r="O6144" s="14" t="str">
        <v/>
      </c>
      <c r="P6144" s="14" t="str">
        <f ca="1"/>
        <v>Low Cap</v>
      </c>
    </row>
    <row r="6145" spans="11:16">
      <c r="K6145" s="14" t="str">
        <v/>
      </c>
      <c r="L6145" s="14" t="str">
        <v/>
      </c>
      <c r="O6145" s="14" t="str">
        <v/>
      </c>
      <c r="P6145" s="14" t="str">
        <f ca="1"/>
        <v>Low Cap</v>
      </c>
    </row>
    <row r="6146" spans="11:16">
      <c r="K6146" s="14" t="str">
        <v/>
      </c>
      <c r="L6146" s="14" t="str">
        <v/>
      </c>
      <c r="O6146" s="14" t="str">
        <v/>
      </c>
      <c r="P6146" s="14" t="str">
        <f ca="1"/>
        <v>Low Cap</v>
      </c>
    </row>
    <row r="6147" spans="11:16">
      <c r="K6147" s="14" t="str">
        <v/>
      </c>
      <c r="L6147" s="14" t="str">
        <v/>
      </c>
      <c r="O6147" s="14" t="str">
        <v/>
      </c>
      <c r="P6147" s="14" t="str">
        <f ca="1"/>
        <v>Low Cap</v>
      </c>
    </row>
    <row r="6148" spans="11:16">
      <c r="K6148" s="14" t="str">
        <v/>
      </c>
      <c r="L6148" s="14" t="str">
        <v/>
      </c>
      <c r="O6148" s="14" t="str">
        <v/>
      </c>
      <c r="P6148" s="14" t="str">
        <f ca="1"/>
        <v>Low Cap</v>
      </c>
    </row>
    <row r="6149" spans="11:16">
      <c r="K6149" s="14" t="str">
        <v/>
      </c>
      <c r="L6149" s="14" t="str">
        <v/>
      </c>
      <c r="O6149" s="14" t="str">
        <v/>
      </c>
      <c r="P6149" s="14" t="str">
        <f ca="1"/>
        <v>Low Cap</v>
      </c>
    </row>
    <row r="6150" spans="11:16">
      <c r="K6150" s="14" t="str">
        <v/>
      </c>
      <c r="L6150" s="14" t="str">
        <v/>
      </c>
      <c r="O6150" s="14" t="str">
        <v/>
      </c>
      <c r="P6150" s="14" t="str">
        <f ca="1"/>
        <v>Low Cap</v>
      </c>
    </row>
    <row r="6151" spans="11:16">
      <c r="K6151" s="14" t="str">
        <v/>
      </c>
      <c r="L6151" s="14" t="str">
        <v/>
      </c>
      <c r="O6151" s="14" t="str">
        <v/>
      </c>
      <c r="P6151" s="14" t="str">
        <f ca="1"/>
        <v>Low Cap</v>
      </c>
    </row>
    <row r="6152" spans="11:16">
      <c r="K6152" s="14" t="str">
        <v/>
      </c>
      <c r="L6152" s="14" t="str">
        <v/>
      </c>
      <c r="O6152" s="14" t="str">
        <v/>
      </c>
      <c r="P6152" s="14" t="str">
        <f ca="1"/>
        <v>Low Cap</v>
      </c>
    </row>
    <row r="6153" spans="11:16">
      <c r="K6153" s="14" t="str">
        <v/>
      </c>
      <c r="L6153" s="14" t="str">
        <v/>
      </c>
      <c r="O6153" s="14" t="str">
        <v/>
      </c>
      <c r="P6153" s="14" t="str">
        <f ca="1"/>
        <v>Low Cap</v>
      </c>
    </row>
    <row r="6154" spans="11:16">
      <c r="K6154" s="14" t="str">
        <v/>
      </c>
      <c r="L6154" s="14" t="str">
        <v/>
      </c>
      <c r="O6154" s="14" t="str">
        <v/>
      </c>
      <c r="P6154" s="14" t="str">
        <f ca="1"/>
        <v>Low Cap</v>
      </c>
    </row>
    <row r="6155" spans="11:16">
      <c r="K6155" s="14" t="str">
        <v/>
      </c>
      <c r="L6155" s="14" t="str">
        <v/>
      </c>
      <c r="O6155" s="14" t="str">
        <v/>
      </c>
      <c r="P6155" s="14" t="str">
        <f ca="1"/>
        <v>Low Cap</v>
      </c>
    </row>
    <row r="6156" spans="11:16">
      <c r="K6156" s="14" t="str">
        <v/>
      </c>
      <c r="L6156" s="14" t="str">
        <v/>
      </c>
      <c r="O6156" s="14" t="str">
        <v/>
      </c>
      <c r="P6156" s="14" t="str">
        <f ca="1"/>
        <v>Low Cap</v>
      </c>
    </row>
    <row r="6157" spans="11:16">
      <c r="K6157" s="14" t="str">
        <v/>
      </c>
      <c r="L6157" s="14" t="str">
        <v/>
      </c>
      <c r="O6157" s="14" t="str">
        <v/>
      </c>
      <c r="P6157" s="14" t="str">
        <f ca="1"/>
        <v>Low Cap</v>
      </c>
    </row>
    <row r="6158" spans="11:16">
      <c r="K6158" s="14" t="str">
        <v/>
      </c>
      <c r="L6158" s="14" t="str">
        <v/>
      </c>
      <c r="O6158" s="14" t="str">
        <v/>
      </c>
      <c r="P6158" s="14" t="str">
        <f ca="1"/>
        <v>Low Cap</v>
      </c>
    </row>
    <row r="6159" spans="11:16">
      <c r="K6159" s="14" t="str">
        <v/>
      </c>
      <c r="L6159" s="14" t="str">
        <v/>
      </c>
      <c r="O6159" s="14" t="str">
        <v/>
      </c>
      <c r="P6159" s="14" t="str">
        <f ca="1"/>
        <v>Low Cap</v>
      </c>
    </row>
    <row r="6160" spans="11:16">
      <c r="K6160" s="14" t="str">
        <v/>
      </c>
      <c r="L6160" s="14" t="str">
        <v/>
      </c>
      <c r="O6160" s="14" t="str">
        <v/>
      </c>
      <c r="P6160" s="14" t="str">
        <f ca="1"/>
        <v>Low Cap</v>
      </c>
    </row>
    <row r="6161" spans="11:16">
      <c r="K6161" s="14" t="str">
        <v/>
      </c>
      <c r="L6161" s="14" t="str">
        <v/>
      </c>
      <c r="O6161" s="14" t="str">
        <v/>
      </c>
      <c r="P6161" s="14" t="str">
        <f ca="1"/>
        <v>Low Cap</v>
      </c>
    </row>
    <row r="6162" spans="11:16">
      <c r="K6162" s="14" t="str">
        <v/>
      </c>
      <c r="L6162" s="14" t="str">
        <v/>
      </c>
      <c r="O6162" s="14" t="str">
        <v/>
      </c>
      <c r="P6162" s="14" t="str">
        <f ca="1"/>
        <v>Low Cap</v>
      </c>
    </row>
    <row r="6163" spans="11:16">
      <c r="K6163" s="14" t="str">
        <v/>
      </c>
      <c r="L6163" s="14" t="str">
        <v/>
      </c>
      <c r="O6163" s="14" t="str">
        <v/>
      </c>
      <c r="P6163" s="14" t="str">
        <f ca="1"/>
        <v>Low Cap</v>
      </c>
    </row>
    <row r="6164" spans="11:16">
      <c r="K6164" s="14" t="str">
        <v/>
      </c>
      <c r="L6164" s="14" t="str">
        <v/>
      </c>
      <c r="O6164" s="14" t="str">
        <v/>
      </c>
      <c r="P6164" s="14" t="str">
        <f ca="1"/>
        <v>Low Cap</v>
      </c>
    </row>
    <row r="6165" spans="11:16">
      <c r="K6165" s="14" t="str">
        <v/>
      </c>
      <c r="L6165" s="14" t="str">
        <v/>
      </c>
      <c r="O6165" s="14" t="str">
        <v/>
      </c>
      <c r="P6165" s="14" t="str">
        <f ca="1"/>
        <v>Low Cap</v>
      </c>
    </row>
    <row r="6166" spans="11:16">
      <c r="K6166" s="14" t="str">
        <v/>
      </c>
      <c r="L6166" s="14" t="str">
        <v/>
      </c>
      <c r="O6166" s="14" t="str">
        <v/>
      </c>
      <c r="P6166" s="14" t="str">
        <f ca="1"/>
        <v>Low Cap</v>
      </c>
    </row>
    <row r="6167" spans="11:16">
      <c r="K6167" s="14" t="str">
        <v/>
      </c>
      <c r="L6167" s="14" t="str">
        <v/>
      </c>
      <c r="O6167" s="14" t="str">
        <v/>
      </c>
      <c r="P6167" s="14" t="str">
        <f ca="1"/>
        <v>Low Cap</v>
      </c>
    </row>
    <row r="6168" spans="11:16">
      <c r="K6168" s="14" t="str">
        <v/>
      </c>
      <c r="L6168" s="14" t="str">
        <v/>
      </c>
      <c r="O6168" s="14" t="str">
        <v/>
      </c>
      <c r="P6168" s="14" t="str">
        <f ca="1"/>
        <v>Low Cap</v>
      </c>
    </row>
    <row r="6169" spans="11:16">
      <c r="K6169" s="14" t="str">
        <v/>
      </c>
      <c r="L6169" s="14" t="str">
        <v/>
      </c>
      <c r="O6169" s="14" t="str">
        <v/>
      </c>
      <c r="P6169" s="14" t="str">
        <f ca="1"/>
        <v>Low Cap</v>
      </c>
    </row>
    <row r="6170" spans="11:16">
      <c r="K6170" s="14" t="str">
        <v/>
      </c>
      <c r="L6170" s="14" t="str">
        <v/>
      </c>
      <c r="O6170" s="14" t="str">
        <v/>
      </c>
      <c r="P6170" s="14" t="str">
        <f ca="1"/>
        <v>Low Cap</v>
      </c>
    </row>
    <row r="6171" spans="11:16">
      <c r="K6171" s="14" t="str">
        <v/>
      </c>
      <c r="L6171" s="14" t="str">
        <v/>
      </c>
      <c r="O6171" s="14" t="str">
        <v/>
      </c>
      <c r="P6171" s="14" t="str">
        <f ca="1"/>
        <v>Low Cap</v>
      </c>
    </row>
    <row r="6172" spans="11:16">
      <c r="K6172" s="14" t="str">
        <v/>
      </c>
      <c r="L6172" s="14" t="str">
        <v/>
      </c>
      <c r="O6172" s="14" t="str">
        <v/>
      </c>
      <c r="P6172" s="14" t="str">
        <f ca="1"/>
        <v>Low Cap</v>
      </c>
    </row>
    <row r="6173" spans="11:16">
      <c r="K6173" s="14" t="str">
        <v/>
      </c>
      <c r="L6173" s="14" t="str">
        <v/>
      </c>
      <c r="O6173" s="14" t="str">
        <v/>
      </c>
      <c r="P6173" s="14" t="str">
        <f ca="1"/>
        <v>Low Cap</v>
      </c>
    </row>
    <row r="6174" spans="11:16">
      <c r="K6174" s="14" t="str">
        <v/>
      </c>
      <c r="L6174" s="14" t="str">
        <v/>
      </c>
      <c r="O6174" s="14" t="str">
        <v/>
      </c>
      <c r="P6174" s="14" t="str">
        <f ca="1"/>
        <v>Low Cap</v>
      </c>
    </row>
    <row r="6175" spans="11:16">
      <c r="K6175" s="14" t="str">
        <v/>
      </c>
      <c r="L6175" s="14" t="str">
        <v/>
      </c>
      <c r="O6175" s="14" t="str">
        <v/>
      </c>
      <c r="P6175" s="14" t="str">
        <f ca="1"/>
        <v>Low Cap</v>
      </c>
    </row>
    <row r="6176" spans="11:16">
      <c r="K6176" s="14" t="str">
        <v/>
      </c>
      <c r="L6176" s="14" t="str">
        <v/>
      </c>
      <c r="O6176" s="14" t="str">
        <v/>
      </c>
      <c r="P6176" s="14" t="str">
        <f ca="1"/>
        <v>Low Cap</v>
      </c>
    </row>
    <row r="6177" spans="11:16">
      <c r="K6177" s="14" t="str">
        <v/>
      </c>
      <c r="L6177" s="14" t="str">
        <v/>
      </c>
      <c r="O6177" s="14" t="str">
        <v/>
      </c>
      <c r="P6177" s="14" t="str">
        <f ca="1"/>
        <v>Low Cap</v>
      </c>
    </row>
    <row r="6178" spans="11:16">
      <c r="K6178" s="14" t="str">
        <v/>
      </c>
      <c r="L6178" s="14" t="str">
        <v/>
      </c>
      <c r="O6178" s="14" t="str">
        <v/>
      </c>
      <c r="P6178" s="14" t="str">
        <f ca="1"/>
        <v>Low Cap</v>
      </c>
    </row>
    <row r="6179" spans="11:16">
      <c r="K6179" s="14" t="str">
        <v/>
      </c>
      <c r="L6179" s="14" t="str">
        <v/>
      </c>
      <c r="O6179" s="14" t="str">
        <v/>
      </c>
      <c r="P6179" s="14" t="str">
        <f ca="1"/>
        <v>Low Cap</v>
      </c>
    </row>
    <row r="6180" spans="11:16">
      <c r="K6180" s="14" t="str">
        <v/>
      </c>
      <c r="L6180" s="14" t="str">
        <v/>
      </c>
      <c r="O6180" s="14" t="str">
        <v/>
      </c>
      <c r="P6180" s="14" t="str">
        <f ca="1"/>
        <v>Low Cap</v>
      </c>
    </row>
    <row r="6181" spans="11:16">
      <c r="K6181" s="14" t="str">
        <v/>
      </c>
      <c r="L6181" s="14" t="str">
        <v/>
      </c>
      <c r="O6181" s="14" t="str">
        <v/>
      </c>
      <c r="P6181" s="14" t="str">
        <f ca="1"/>
        <v>Low Cap</v>
      </c>
    </row>
    <row r="6182" spans="11:16">
      <c r="K6182" s="14" t="str">
        <v/>
      </c>
      <c r="L6182" s="14" t="str">
        <v/>
      </c>
      <c r="O6182" s="14" t="str">
        <v/>
      </c>
      <c r="P6182" s="14" t="str">
        <f ca="1"/>
        <v>Low Cap</v>
      </c>
    </row>
    <row r="6183" spans="11:16">
      <c r="K6183" s="14" t="str">
        <v/>
      </c>
      <c r="L6183" s="14" t="str">
        <v/>
      </c>
      <c r="O6183" s="14" t="str">
        <v/>
      </c>
      <c r="P6183" s="14" t="str">
        <f ca="1"/>
        <v>Low Cap</v>
      </c>
    </row>
    <row r="6184" spans="11:16">
      <c r="K6184" s="14" t="str">
        <v/>
      </c>
      <c r="L6184" s="14" t="str">
        <v/>
      </c>
      <c r="O6184" s="14" t="str">
        <v/>
      </c>
      <c r="P6184" s="14" t="str">
        <f ca="1"/>
        <v>Low Cap</v>
      </c>
    </row>
    <row r="6185" spans="11:16">
      <c r="K6185" s="14" t="str">
        <v/>
      </c>
      <c r="L6185" s="14" t="str">
        <v/>
      </c>
      <c r="O6185" s="14" t="str">
        <v/>
      </c>
      <c r="P6185" s="14" t="str">
        <f ca="1"/>
        <v>Low Cap</v>
      </c>
    </row>
    <row r="6186" spans="11:16">
      <c r="K6186" s="14" t="str">
        <v/>
      </c>
      <c r="L6186" s="14" t="str">
        <v/>
      </c>
      <c r="O6186" s="14" t="str">
        <v/>
      </c>
      <c r="P6186" s="14" t="str">
        <f ca="1"/>
        <v>Low Cap</v>
      </c>
    </row>
    <row r="6187" spans="11:16">
      <c r="K6187" s="14" t="str">
        <v/>
      </c>
      <c r="L6187" s="14" t="str">
        <v/>
      </c>
      <c r="O6187" s="14" t="str">
        <v/>
      </c>
      <c r="P6187" s="14" t="str">
        <f ca="1"/>
        <v>Low Cap</v>
      </c>
    </row>
    <row r="6188" spans="11:16">
      <c r="K6188" s="14" t="str">
        <v/>
      </c>
      <c r="L6188" s="14" t="str">
        <v/>
      </c>
      <c r="O6188" s="14" t="str">
        <v/>
      </c>
      <c r="P6188" s="14" t="str">
        <f ca="1"/>
        <v>Low Cap</v>
      </c>
    </row>
    <row r="6189" spans="11:16">
      <c r="K6189" s="14" t="str">
        <v/>
      </c>
      <c r="L6189" s="14" t="str">
        <v/>
      </c>
      <c r="O6189" s="14" t="str">
        <v/>
      </c>
      <c r="P6189" s="14" t="str">
        <f ca="1"/>
        <v>Low Cap</v>
      </c>
    </row>
    <row r="6190" spans="11:16">
      <c r="K6190" s="14" t="str">
        <v/>
      </c>
      <c r="L6190" s="14" t="str">
        <v/>
      </c>
      <c r="O6190" s="14" t="str">
        <v/>
      </c>
      <c r="P6190" s="14" t="str">
        <f ca="1"/>
        <v>Low Cap</v>
      </c>
    </row>
    <row r="6191" spans="11:16">
      <c r="K6191" s="14" t="str">
        <v/>
      </c>
      <c r="L6191" s="14" t="str">
        <v/>
      </c>
      <c r="O6191" s="14" t="str">
        <v/>
      </c>
      <c r="P6191" s="14" t="str">
        <f ca="1"/>
        <v>Low Cap</v>
      </c>
    </row>
    <row r="6192" spans="11:16">
      <c r="K6192" s="14" t="str">
        <v/>
      </c>
      <c r="L6192" s="14" t="str">
        <v/>
      </c>
      <c r="O6192" s="14" t="str">
        <v/>
      </c>
      <c r="P6192" s="14" t="str">
        <f ca="1"/>
        <v>Low Cap</v>
      </c>
    </row>
    <row r="6193" spans="11:16">
      <c r="K6193" s="14" t="str">
        <v/>
      </c>
      <c r="L6193" s="14" t="str">
        <v/>
      </c>
      <c r="O6193" s="14" t="str">
        <v/>
      </c>
      <c r="P6193" s="14" t="str">
        <f ca="1"/>
        <v>Low Cap</v>
      </c>
    </row>
    <row r="6194" spans="11:16">
      <c r="K6194" s="14" t="str">
        <v/>
      </c>
      <c r="L6194" s="14" t="str">
        <v/>
      </c>
      <c r="O6194" s="14" t="str">
        <v/>
      </c>
      <c r="P6194" s="14" t="str">
        <f ca="1"/>
        <v>Low Cap</v>
      </c>
    </row>
    <row r="6195" spans="11:16">
      <c r="K6195" s="14" t="str">
        <v/>
      </c>
      <c r="L6195" s="14" t="str">
        <v/>
      </c>
      <c r="O6195" s="14" t="str">
        <v/>
      </c>
      <c r="P6195" s="14" t="str">
        <f ca="1"/>
        <v>Low Cap</v>
      </c>
    </row>
    <row r="6196" spans="11:16">
      <c r="K6196" s="14" t="str">
        <v/>
      </c>
      <c r="L6196" s="14" t="str">
        <v/>
      </c>
      <c r="O6196" s="14" t="str">
        <v/>
      </c>
      <c r="P6196" s="14" t="str">
        <f ca="1"/>
        <v>Low Cap</v>
      </c>
    </row>
    <row r="6197" spans="11:16">
      <c r="K6197" s="14" t="str">
        <v/>
      </c>
      <c r="L6197" s="14" t="str">
        <v/>
      </c>
      <c r="O6197" s="14" t="str">
        <v/>
      </c>
      <c r="P6197" s="14" t="str">
        <f ca="1"/>
        <v>Low Cap</v>
      </c>
    </row>
    <row r="6198" spans="11:16">
      <c r="K6198" s="14" t="str">
        <v/>
      </c>
      <c r="L6198" s="14" t="str">
        <v/>
      </c>
      <c r="O6198" s="14" t="str">
        <v/>
      </c>
      <c r="P6198" s="14" t="str">
        <f ca="1"/>
        <v>Low Cap</v>
      </c>
    </row>
    <row r="6199" spans="11:16">
      <c r="K6199" s="14" t="str">
        <v/>
      </c>
      <c r="L6199" s="14" t="str">
        <v/>
      </c>
      <c r="O6199" s="14" t="str">
        <v/>
      </c>
      <c r="P6199" s="14" t="str">
        <f ca="1"/>
        <v>Low Cap</v>
      </c>
    </row>
    <row r="6200" spans="11:16">
      <c r="K6200" s="14" t="str">
        <v/>
      </c>
      <c r="L6200" s="14" t="str">
        <v/>
      </c>
      <c r="O6200" s="14" t="str">
        <v/>
      </c>
      <c r="P6200" s="14" t="str">
        <f ca="1"/>
        <v>Low Cap</v>
      </c>
    </row>
    <row r="6201" spans="11:16">
      <c r="K6201" s="14" t="str">
        <v/>
      </c>
      <c r="L6201" s="14" t="str">
        <v/>
      </c>
      <c r="O6201" s="14" t="str">
        <v/>
      </c>
      <c r="P6201" s="14" t="str">
        <f ca="1"/>
        <v>Low Cap</v>
      </c>
    </row>
    <row r="6202" spans="11:16">
      <c r="K6202" s="14" t="str">
        <v/>
      </c>
      <c r="L6202" s="14" t="str">
        <v/>
      </c>
      <c r="O6202" s="14" t="str">
        <v/>
      </c>
      <c r="P6202" s="14" t="str">
        <f ca="1"/>
        <v>Low Cap</v>
      </c>
    </row>
    <row r="6203" spans="11:16">
      <c r="K6203" s="14" t="str">
        <v/>
      </c>
      <c r="L6203" s="14" t="str">
        <v/>
      </c>
      <c r="O6203" s="14" t="str">
        <v/>
      </c>
      <c r="P6203" s="14" t="str">
        <f ca="1"/>
        <v>Low Cap</v>
      </c>
    </row>
    <row r="6204" spans="11:16">
      <c r="K6204" s="14" t="str">
        <v/>
      </c>
      <c r="L6204" s="14" t="str">
        <v/>
      </c>
      <c r="O6204" s="14" t="str">
        <v/>
      </c>
      <c r="P6204" s="14" t="str">
        <f ca="1"/>
        <v>Low Cap</v>
      </c>
    </row>
    <row r="6205" spans="11:16">
      <c r="K6205" s="14" t="str">
        <v/>
      </c>
      <c r="L6205" s="14" t="str">
        <v/>
      </c>
      <c r="O6205" s="14" t="str">
        <v/>
      </c>
      <c r="P6205" s="14" t="str">
        <f ca="1"/>
        <v>Low Cap</v>
      </c>
    </row>
    <row r="6206" spans="11:16">
      <c r="K6206" s="14" t="str">
        <v/>
      </c>
      <c r="L6206" s="14" t="str">
        <v/>
      </c>
      <c r="O6206" s="14" t="str">
        <v/>
      </c>
      <c r="P6206" s="14" t="str">
        <f ca="1"/>
        <v>Low Cap</v>
      </c>
    </row>
    <row r="6207" spans="11:16">
      <c r="K6207" s="14" t="str">
        <v/>
      </c>
      <c r="L6207" s="14" t="str">
        <v/>
      </c>
      <c r="O6207" s="14" t="str">
        <v/>
      </c>
      <c r="P6207" s="14" t="str">
        <f ca="1"/>
        <v>Low Cap</v>
      </c>
    </row>
    <row r="6208" spans="11:16">
      <c r="K6208" s="14" t="str">
        <v/>
      </c>
      <c r="L6208" s="14" t="str">
        <v/>
      </c>
      <c r="O6208" s="14" t="str">
        <v/>
      </c>
      <c r="P6208" s="14" t="str">
        <f ca="1"/>
        <v>Low Cap</v>
      </c>
    </row>
    <row r="6209" spans="11:16">
      <c r="K6209" s="14" t="str">
        <v/>
      </c>
      <c r="L6209" s="14" t="str">
        <v/>
      </c>
      <c r="O6209" s="14" t="str">
        <v/>
      </c>
      <c r="P6209" s="14" t="str">
        <f ca="1"/>
        <v>Low Cap</v>
      </c>
    </row>
    <row r="6210" spans="11:16">
      <c r="K6210" s="14" t="str">
        <v/>
      </c>
      <c r="L6210" s="14" t="str">
        <v/>
      </c>
      <c r="O6210" s="14" t="str">
        <v/>
      </c>
      <c r="P6210" s="14" t="str">
        <f ca="1"/>
        <v>Low Cap</v>
      </c>
    </row>
    <row r="6211" spans="11:16">
      <c r="K6211" s="14" t="str">
        <v/>
      </c>
      <c r="L6211" s="14" t="str">
        <v/>
      </c>
      <c r="O6211" s="14" t="str">
        <v/>
      </c>
      <c r="P6211" s="14" t="str">
        <f ca="1"/>
        <v>Low Cap</v>
      </c>
    </row>
    <row r="6212" spans="11:16">
      <c r="K6212" s="14" t="str">
        <v/>
      </c>
      <c r="L6212" s="14" t="str">
        <v/>
      </c>
      <c r="O6212" s="14" t="str">
        <v/>
      </c>
      <c r="P6212" s="14" t="str">
        <f ca="1"/>
        <v>Low Cap</v>
      </c>
    </row>
    <row r="6213" spans="11:16">
      <c r="K6213" s="14" t="str">
        <v/>
      </c>
      <c r="L6213" s="14" t="str">
        <v/>
      </c>
      <c r="O6213" s="14" t="str">
        <v/>
      </c>
      <c r="P6213" s="14" t="str">
        <f ca="1"/>
        <v>Low Cap</v>
      </c>
    </row>
    <row r="6214" spans="11:16">
      <c r="K6214" s="14" t="str">
        <v/>
      </c>
      <c r="L6214" s="14" t="str">
        <v/>
      </c>
      <c r="O6214" s="14" t="str">
        <v/>
      </c>
      <c r="P6214" s="14" t="str">
        <f ca="1"/>
        <v>Low Cap</v>
      </c>
    </row>
    <row r="6215" spans="11:16">
      <c r="K6215" s="14" t="str">
        <v/>
      </c>
      <c r="L6215" s="14" t="str">
        <v/>
      </c>
      <c r="O6215" s="14" t="str">
        <v/>
      </c>
      <c r="P6215" s="14" t="str">
        <f ca="1"/>
        <v>Low Cap</v>
      </c>
    </row>
    <row r="6216" spans="11:16">
      <c r="K6216" s="14" t="str">
        <v/>
      </c>
      <c r="L6216" s="14" t="str">
        <v/>
      </c>
      <c r="O6216" s="14" t="str">
        <v/>
      </c>
      <c r="P6216" s="14" t="str">
        <f ca="1"/>
        <v>Low Cap</v>
      </c>
    </row>
    <row r="6217" spans="11:16">
      <c r="K6217" s="14" t="str">
        <v/>
      </c>
      <c r="L6217" s="14" t="str">
        <v/>
      </c>
      <c r="O6217" s="14" t="str">
        <v/>
      </c>
      <c r="P6217" s="14" t="str">
        <f ca="1"/>
        <v>Low Cap</v>
      </c>
    </row>
    <row r="6218" spans="11:16">
      <c r="K6218" s="14" t="str">
        <v/>
      </c>
      <c r="L6218" s="14" t="str">
        <v/>
      </c>
      <c r="O6218" s="14" t="str">
        <v/>
      </c>
      <c r="P6218" s="14" t="str">
        <f ca="1"/>
        <v>Low Cap</v>
      </c>
    </row>
    <row r="6219" spans="11:16">
      <c r="K6219" s="14" t="str">
        <v/>
      </c>
      <c r="L6219" s="14" t="str">
        <v/>
      </c>
      <c r="O6219" s="14" t="str">
        <v/>
      </c>
      <c r="P6219" s="14" t="str">
        <f ca="1"/>
        <v>Low Cap</v>
      </c>
    </row>
    <row r="6220" spans="11:16">
      <c r="K6220" s="14" t="str">
        <v/>
      </c>
      <c r="L6220" s="14" t="str">
        <v/>
      </c>
      <c r="O6220" s="14" t="str">
        <v/>
      </c>
      <c r="P6220" s="14" t="str">
        <f ca="1"/>
        <v>Low Cap</v>
      </c>
    </row>
    <row r="6221" spans="11:16">
      <c r="K6221" s="14" t="str">
        <v/>
      </c>
      <c r="L6221" s="14" t="str">
        <v/>
      </c>
      <c r="O6221" s="14" t="str">
        <v/>
      </c>
      <c r="P6221" s="14" t="str">
        <f ca="1"/>
        <v>Low Cap</v>
      </c>
    </row>
    <row r="6222" spans="11:16">
      <c r="K6222" s="14" t="str">
        <v/>
      </c>
      <c r="L6222" s="14" t="str">
        <v/>
      </c>
      <c r="O6222" s="14" t="str">
        <v/>
      </c>
      <c r="P6222" s="14" t="str">
        <f ca="1"/>
        <v>Low Cap</v>
      </c>
    </row>
    <row r="6223" spans="11:16">
      <c r="K6223" s="14" t="str">
        <v/>
      </c>
      <c r="L6223" s="14" t="str">
        <v/>
      </c>
      <c r="O6223" s="14" t="str">
        <v/>
      </c>
      <c r="P6223" s="14" t="str">
        <f ca="1"/>
        <v>Low Cap</v>
      </c>
    </row>
    <row r="6224" spans="11:16">
      <c r="K6224" s="14" t="str">
        <v/>
      </c>
      <c r="L6224" s="14" t="str">
        <v/>
      </c>
      <c r="O6224" s="14" t="str">
        <v/>
      </c>
      <c r="P6224" s="14" t="str">
        <f ca="1"/>
        <v>Low Cap</v>
      </c>
    </row>
    <row r="6225" spans="11:16">
      <c r="K6225" s="14" t="str">
        <v/>
      </c>
      <c r="L6225" s="14" t="str">
        <v/>
      </c>
      <c r="O6225" s="14" t="str">
        <v/>
      </c>
      <c r="P6225" s="14" t="str">
        <f ca="1"/>
        <v>Low Cap</v>
      </c>
    </row>
    <row r="6226" spans="11:16">
      <c r="K6226" s="14" t="str">
        <v/>
      </c>
      <c r="L6226" s="14" t="str">
        <v/>
      </c>
      <c r="O6226" s="14" t="str">
        <v/>
      </c>
      <c r="P6226" s="14" t="str">
        <f ca="1"/>
        <v>Low Cap</v>
      </c>
    </row>
    <row r="6227" spans="11:16">
      <c r="K6227" s="14" t="str">
        <v/>
      </c>
      <c r="L6227" s="14" t="str">
        <v/>
      </c>
      <c r="O6227" s="14" t="str">
        <v/>
      </c>
      <c r="P6227" s="14" t="str">
        <f ca="1"/>
        <v>Low Cap</v>
      </c>
    </row>
    <row r="6228" spans="11:16">
      <c r="K6228" s="14" t="str">
        <v/>
      </c>
      <c r="L6228" s="14" t="str">
        <v/>
      </c>
      <c r="O6228" s="14" t="str">
        <v/>
      </c>
      <c r="P6228" s="14" t="str">
        <f ca="1"/>
        <v>Low Cap</v>
      </c>
    </row>
    <row r="6229" spans="11:16">
      <c r="K6229" s="14" t="str">
        <v/>
      </c>
      <c r="L6229" s="14" t="str">
        <v/>
      </c>
      <c r="O6229" s="14" t="str">
        <v/>
      </c>
      <c r="P6229" s="14" t="str">
        <f ca="1"/>
        <v>Low Cap</v>
      </c>
    </row>
    <row r="6230" spans="11:16">
      <c r="K6230" s="14" t="str">
        <v/>
      </c>
      <c r="L6230" s="14" t="str">
        <v/>
      </c>
      <c r="O6230" s="14" t="str">
        <v/>
      </c>
      <c r="P6230" s="14" t="str">
        <f ca="1"/>
        <v>Low Cap</v>
      </c>
    </row>
    <row r="6231" spans="11:16">
      <c r="K6231" s="14" t="str">
        <v/>
      </c>
      <c r="L6231" s="14" t="str">
        <v/>
      </c>
      <c r="O6231" s="14" t="str">
        <v/>
      </c>
      <c r="P6231" s="14" t="str">
        <f ca="1"/>
        <v>Low Cap</v>
      </c>
    </row>
    <row r="6232" spans="11:16">
      <c r="K6232" s="14" t="str">
        <v/>
      </c>
      <c r="L6232" s="14" t="str">
        <v/>
      </c>
      <c r="O6232" s="14" t="str">
        <v/>
      </c>
      <c r="P6232" s="14" t="str">
        <f ca="1"/>
        <v>Low Cap</v>
      </c>
    </row>
    <row r="6233" spans="11:16">
      <c r="K6233" s="14" t="str">
        <v/>
      </c>
      <c r="L6233" s="14" t="str">
        <v/>
      </c>
      <c r="O6233" s="14" t="str">
        <v/>
      </c>
      <c r="P6233" s="14" t="str">
        <f ca="1"/>
        <v>Low Cap</v>
      </c>
    </row>
    <row r="6234" spans="11:16">
      <c r="K6234" s="14" t="str">
        <v/>
      </c>
      <c r="L6234" s="14" t="str">
        <v/>
      </c>
      <c r="O6234" s="14" t="str">
        <v/>
      </c>
      <c r="P6234" s="14" t="str">
        <f ca="1"/>
        <v>Low Cap</v>
      </c>
    </row>
    <row r="6235" spans="11:16">
      <c r="K6235" s="14" t="str">
        <v/>
      </c>
      <c r="L6235" s="14" t="str">
        <v/>
      </c>
      <c r="O6235" s="14" t="str">
        <v/>
      </c>
      <c r="P6235" s="14" t="str">
        <f ca="1"/>
        <v>Low Cap</v>
      </c>
    </row>
    <row r="6236" spans="11:16">
      <c r="K6236" s="14" t="str">
        <v/>
      </c>
      <c r="L6236" s="14" t="str">
        <v/>
      </c>
      <c r="O6236" s="14" t="str">
        <v/>
      </c>
      <c r="P6236" s="14" t="str">
        <f ca="1"/>
        <v>Low Cap</v>
      </c>
    </row>
    <row r="6237" spans="11:16">
      <c r="K6237" s="14" t="str">
        <v/>
      </c>
      <c r="L6237" s="14" t="str">
        <v/>
      </c>
      <c r="O6237" s="14" t="str">
        <v/>
      </c>
      <c r="P6237" s="14" t="str">
        <f ca="1"/>
        <v>Low Cap</v>
      </c>
    </row>
    <row r="6238" spans="11:16">
      <c r="K6238" s="14" t="str">
        <v/>
      </c>
      <c r="L6238" s="14" t="str">
        <v/>
      </c>
      <c r="O6238" s="14" t="str">
        <v/>
      </c>
      <c r="P6238" s="14" t="str">
        <f ca="1"/>
        <v>Low Cap</v>
      </c>
    </row>
    <row r="6239" spans="11:16">
      <c r="K6239" s="14" t="str">
        <v/>
      </c>
      <c r="L6239" s="14" t="str">
        <v/>
      </c>
      <c r="O6239" s="14" t="str">
        <v/>
      </c>
      <c r="P6239" s="14" t="str">
        <f ca="1"/>
        <v>Low Cap</v>
      </c>
    </row>
    <row r="6240" spans="11:16">
      <c r="K6240" s="14" t="str">
        <v/>
      </c>
      <c r="L6240" s="14" t="str">
        <v/>
      </c>
      <c r="O6240" s="14" t="str">
        <v/>
      </c>
      <c r="P6240" s="14" t="str">
        <f ca="1"/>
        <v>Low Cap</v>
      </c>
    </row>
    <row r="6241" spans="11:16">
      <c r="K6241" s="14" t="str">
        <v/>
      </c>
      <c r="L6241" s="14" t="str">
        <v/>
      </c>
      <c r="O6241" s="14" t="str">
        <v/>
      </c>
      <c r="P6241" s="14" t="str">
        <f ca="1"/>
        <v>Low Cap</v>
      </c>
    </row>
    <row r="6242" spans="11:16">
      <c r="K6242" s="14" t="str">
        <v/>
      </c>
      <c r="L6242" s="14" t="str">
        <v/>
      </c>
      <c r="O6242" s="14" t="str">
        <v/>
      </c>
      <c r="P6242" s="14" t="str">
        <f ca="1"/>
        <v>Low Cap</v>
      </c>
    </row>
    <row r="6243" spans="11:16">
      <c r="K6243" s="14" t="str">
        <v/>
      </c>
      <c r="L6243" s="14" t="str">
        <v/>
      </c>
      <c r="O6243" s="14" t="str">
        <v/>
      </c>
      <c r="P6243" s="14" t="str">
        <f ca="1"/>
        <v>Low Cap</v>
      </c>
    </row>
    <row r="6244" spans="11:16">
      <c r="K6244" s="14" t="str">
        <v/>
      </c>
      <c r="L6244" s="14" t="str">
        <v/>
      </c>
      <c r="O6244" s="14" t="str">
        <v/>
      </c>
      <c r="P6244" s="14" t="str">
        <f ca="1"/>
        <v>Low Cap</v>
      </c>
    </row>
    <row r="6245" spans="11:16">
      <c r="K6245" s="14" t="str">
        <v/>
      </c>
      <c r="L6245" s="14" t="str">
        <v/>
      </c>
      <c r="O6245" s="14" t="str">
        <v/>
      </c>
      <c r="P6245" s="14" t="str">
        <f ca="1"/>
        <v>Low Cap</v>
      </c>
    </row>
    <row r="6246" spans="11:16">
      <c r="K6246" s="14" t="str">
        <v/>
      </c>
      <c r="L6246" s="14" t="str">
        <v/>
      </c>
      <c r="O6246" s="14" t="str">
        <v/>
      </c>
      <c r="P6246" s="14" t="str">
        <f ca="1"/>
        <v>Low Cap</v>
      </c>
    </row>
    <row r="6247" spans="11:16">
      <c r="K6247" s="14" t="str">
        <v/>
      </c>
      <c r="L6247" s="14" t="str">
        <v/>
      </c>
      <c r="O6247" s="14" t="str">
        <v/>
      </c>
      <c r="P6247" s="14" t="str">
        <f ca="1"/>
        <v>Low Cap</v>
      </c>
    </row>
    <row r="6248" spans="11:16">
      <c r="K6248" s="14" t="str">
        <v/>
      </c>
      <c r="L6248" s="14" t="str">
        <v/>
      </c>
      <c r="O6248" s="14" t="str">
        <v/>
      </c>
      <c r="P6248" s="14" t="str">
        <f ca="1"/>
        <v>Low Cap</v>
      </c>
    </row>
    <row r="6249" spans="11:16">
      <c r="K6249" s="14" t="str">
        <v/>
      </c>
      <c r="L6249" s="14" t="str">
        <v/>
      </c>
      <c r="O6249" s="14" t="str">
        <v/>
      </c>
      <c r="P6249" s="14" t="str">
        <f ca="1"/>
        <v>Low Cap</v>
      </c>
    </row>
    <row r="6250" spans="11:16">
      <c r="K6250" s="14" t="str">
        <v/>
      </c>
      <c r="L6250" s="14" t="str">
        <v/>
      </c>
      <c r="O6250" s="14" t="str">
        <v/>
      </c>
      <c r="P6250" s="14" t="str">
        <f ca="1"/>
        <v>Low Cap</v>
      </c>
    </row>
    <row r="6251" spans="11:16">
      <c r="K6251" s="14" t="str">
        <v/>
      </c>
      <c r="L6251" s="14" t="str">
        <v/>
      </c>
      <c r="O6251" s="14" t="str">
        <v/>
      </c>
      <c r="P6251" s="14" t="str">
        <f ca="1"/>
        <v>Low Cap</v>
      </c>
    </row>
    <row r="6252" spans="11:16">
      <c r="K6252" s="14" t="str">
        <v/>
      </c>
      <c r="L6252" s="14" t="str">
        <v/>
      </c>
      <c r="O6252" s="14" t="str">
        <v/>
      </c>
      <c r="P6252" s="14" t="str">
        <f ca="1"/>
        <v>Low Cap</v>
      </c>
    </row>
    <row r="6253" spans="11:16">
      <c r="K6253" s="14" t="str">
        <v/>
      </c>
      <c r="L6253" s="14" t="str">
        <v/>
      </c>
      <c r="O6253" s="14" t="str">
        <v/>
      </c>
      <c r="P6253" s="14" t="str">
        <f ca="1"/>
        <v>Low Cap</v>
      </c>
    </row>
    <row r="6254" spans="11:16">
      <c r="K6254" s="14" t="str">
        <v/>
      </c>
      <c r="L6254" s="14" t="str">
        <v/>
      </c>
      <c r="O6254" s="14" t="str">
        <v/>
      </c>
      <c r="P6254" s="14" t="str">
        <f ca="1"/>
        <v>Low Cap</v>
      </c>
    </row>
    <row r="6255" spans="11:16">
      <c r="K6255" s="14" t="str">
        <v/>
      </c>
      <c r="L6255" s="14" t="str">
        <v/>
      </c>
      <c r="O6255" s="14" t="str">
        <v/>
      </c>
      <c r="P6255" s="14" t="str">
        <f ca="1"/>
        <v>Low Cap</v>
      </c>
    </row>
    <row r="6256" spans="11:16">
      <c r="K6256" s="14" t="str">
        <v/>
      </c>
      <c r="L6256" s="14" t="str">
        <v/>
      </c>
      <c r="O6256" s="14" t="str">
        <v/>
      </c>
      <c r="P6256" s="14" t="str">
        <f ca="1"/>
        <v>Low Cap</v>
      </c>
    </row>
    <row r="6257" spans="11:16">
      <c r="K6257" s="14" t="str">
        <v/>
      </c>
      <c r="L6257" s="14" t="str">
        <v/>
      </c>
      <c r="O6257" s="14" t="str">
        <v/>
      </c>
      <c r="P6257" s="14" t="str">
        <f ca="1"/>
        <v>Low Cap</v>
      </c>
    </row>
    <row r="6258" spans="11:16">
      <c r="K6258" s="14" t="str">
        <v/>
      </c>
      <c r="L6258" s="14" t="str">
        <v/>
      </c>
      <c r="O6258" s="14" t="str">
        <v/>
      </c>
      <c r="P6258" s="14" t="str">
        <f ca="1"/>
        <v>Low Cap</v>
      </c>
    </row>
    <row r="6259" spans="11:16">
      <c r="K6259" s="14" t="str">
        <v/>
      </c>
      <c r="L6259" s="14" t="str">
        <v/>
      </c>
      <c r="O6259" s="14" t="str">
        <v/>
      </c>
      <c r="P6259" s="14" t="str">
        <f ca="1"/>
        <v>Low Cap</v>
      </c>
    </row>
    <row r="6260" spans="11:16">
      <c r="K6260" s="14" t="str">
        <v/>
      </c>
      <c r="L6260" s="14" t="str">
        <v/>
      </c>
      <c r="O6260" s="14" t="str">
        <v/>
      </c>
      <c r="P6260" s="14" t="str">
        <f ca="1"/>
        <v>Low Cap</v>
      </c>
    </row>
    <row r="6261" spans="11:16">
      <c r="K6261" s="14" t="str">
        <v/>
      </c>
      <c r="L6261" s="14" t="str">
        <v/>
      </c>
      <c r="O6261" s="14" t="str">
        <v/>
      </c>
      <c r="P6261" s="14" t="str">
        <f ca="1"/>
        <v>Low Cap</v>
      </c>
    </row>
    <row r="6262" spans="11:16">
      <c r="K6262" s="14" t="str">
        <v/>
      </c>
      <c r="L6262" s="14" t="str">
        <v/>
      </c>
      <c r="O6262" s="14" t="str">
        <v/>
      </c>
      <c r="P6262" s="14" t="str">
        <f ca="1"/>
        <v>Low Cap</v>
      </c>
    </row>
    <row r="6263" spans="11:16">
      <c r="K6263" s="14" t="str">
        <v/>
      </c>
      <c r="L6263" s="14" t="str">
        <v/>
      </c>
      <c r="O6263" s="14" t="str">
        <v/>
      </c>
      <c r="P6263" s="14" t="str">
        <f ca="1"/>
        <v>Low Cap</v>
      </c>
    </row>
    <row r="6264" spans="11:16">
      <c r="K6264" s="14" t="str">
        <v/>
      </c>
      <c r="L6264" s="14" t="str">
        <v/>
      </c>
      <c r="O6264" s="14" t="str">
        <v/>
      </c>
      <c r="P6264" s="14" t="str">
        <f ca="1"/>
        <v>Low Cap</v>
      </c>
    </row>
    <row r="6265" spans="11:16">
      <c r="K6265" s="14" t="str">
        <v/>
      </c>
      <c r="L6265" s="14" t="str">
        <v/>
      </c>
      <c r="O6265" s="14" t="str">
        <v/>
      </c>
      <c r="P6265" s="14" t="str">
        <f ca="1"/>
        <v>Low Cap</v>
      </c>
    </row>
    <row r="6266" spans="11:16">
      <c r="K6266" s="14" t="str">
        <v/>
      </c>
      <c r="L6266" s="14" t="str">
        <v/>
      </c>
      <c r="O6266" s="14" t="str">
        <v/>
      </c>
      <c r="P6266" s="14" t="str">
        <f ca="1"/>
        <v>Low Cap</v>
      </c>
    </row>
    <row r="6267" spans="11:16">
      <c r="K6267" s="14" t="str">
        <v/>
      </c>
      <c r="L6267" s="14" t="str">
        <v/>
      </c>
      <c r="O6267" s="14" t="str">
        <v/>
      </c>
      <c r="P6267" s="14" t="str">
        <f ca="1"/>
        <v>Low Cap</v>
      </c>
    </row>
    <row r="6268" spans="11:16">
      <c r="K6268" s="14" t="str">
        <v/>
      </c>
      <c r="L6268" s="14" t="str">
        <v/>
      </c>
      <c r="O6268" s="14" t="str">
        <v/>
      </c>
      <c r="P6268" s="14" t="str">
        <f ca="1"/>
        <v>Low Cap</v>
      </c>
    </row>
    <row r="6269" spans="11:16">
      <c r="K6269" s="14" t="str">
        <v/>
      </c>
      <c r="L6269" s="14" t="str">
        <v/>
      </c>
      <c r="O6269" s="14" t="str">
        <v/>
      </c>
      <c r="P6269" s="14" t="str">
        <f ca="1"/>
        <v>Low Cap</v>
      </c>
    </row>
    <row r="6270" spans="11:16">
      <c r="K6270" s="14" t="str">
        <v/>
      </c>
      <c r="L6270" s="14" t="str">
        <v/>
      </c>
      <c r="O6270" s="14" t="str">
        <v/>
      </c>
      <c r="P6270" s="14" t="str">
        <f ca="1"/>
        <v>Low Cap</v>
      </c>
    </row>
    <row r="6271" spans="11:16">
      <c r="K6271" s="14" t="str">
        <v/>
      </c>
      <c r="L6271" s="14" t="str">
        <v/>
      </c>
      <c r="O6271" s="14" t="str">
        <v/>
      </c>
      <c r="P6271" s="14" t="str">
        <f ca="1"/>
        <v>Low Cap</v>
      </c>
    </row>
    <row r="6272" spans="11:16">
      <c r="K6272" s="14" t="str">
        <v/>
      </c>
      <c r="L6272" s="14" t="str">
        <v/>
      </c>
      <c r="O6272" s="14" t="str">
        <v/>
      </c>
      <c r="P6272" s="14" t="str">
        <f ca="1"/>
        <v>Low Cap</v>
      </c>
    </row>
    <row r="6273" spans="11:16">
      <c r="K6273" s="14" t="str">
        <v/>
      </c>
      <c r="L6273" s="14" t="str">
        <v/>
      </c>
      <c r="O6273" s="14" t="str">
        <v/>
      </c>
      <c r="P6273" s="14" t="str">
        <f ca="1"/>
        <v>Low Cap</v>
      </c>
    </row>
    <row r="6274" spans="11:16">
      <c r="K6274" s="14" t="str">
        <v/>
      </c>
      <c r="L6274" s="14" t="str">
        <v/>
      </c>
      <c r="O6274" s="14" t="str">
        <v/>
      </c>
      <c r="P6274" s="14" t="str">
        <f ca="1"/>
        <v>Low Cap</v>
      </c>
    </row>
    <row r="6275" spans="11:16">
      <c r="K6275" s="14" t="str">
        <v/>
      </c>
      <c r="L6275" s="14" t="str">
        <v/>
      </c>
      <c r="O6275" s="14" t="str">
        <v/>
      </c>
      <c r="P6275" s="14" t="str">
        <f ca="1"/>
        <v>Low Cap</v>
      </c>
    </row>
    <row r="6276" spans="11:16">
      <c r="K6276" s="14" t="str">
        <v/>
      </c>
      <c r="L6276" s="14" t="str">
        <v/>
      </c>
      <c r="O6276" s="14" t="str">
        <v/>
      </c>
      <c r="P6276" s="14" t="str">
        <f ca="1"/>
        <v>Low Cap</v>
      </c>
    </row>
    <row r="6277" spans="11:16">
      <c r="K6277" s="14" t="str">
        <v/>
      </c>
      <c r="L6277" s="14" t="str">
        <v/>
      </c>
      <c r="O6277" s="14" t="str">
        <v/>
      </c>
      <c r="P6277" s="14" t="str">
        <f ca="1"/>
        <v>Low Cap</v>
      </c>
    </row>
    <row r="6278" spans="11:16">
      <c r="K6278" s="14" t="str">
        <v/>
      </c>
      <c r="L6278" s="14" t="str">
        <v/>
      </c>
      <c r="O6278" s="14" t="str">
        <v/>
      </c>
      <c r="P6278" s="14" t="str">
        <f ca="1"/>
        <v>Low Cap</v>
      </c>
    </row>
    <row r="6279" spans="11:16">
      <c r="K6279" s="14" t="str">
        <v/>
      </c>
      <c r="L6279" s="14" t="str">
        <v/>
      </c>
      <c r="O6279" s="14" t="str">
        <v/>
      </c>
      <c r="P6279" s="14" t="str">
        <f ca="1"/>
        <v>Low Cap</v>
      </c>
    </row>
    <row r="6280" spans="11:16">
      <c r="K6280" s="14" t="str">
        <v/>
      </c>
      <c r="L6280" s="14" t="str">
        <v/>
      </c>
      <c r="O6280" s="14" t="str">
        <v/>
      </c>
      <c r="P6280" s="14" t="str">
        <f ca="1"/>
        <v>Low Cap</v>
      </c>
    </row>
    <row r="6281" spans="11:16">
      <c r="K6281" s="14" t="str">
        <v/>
      </c>
      <c r="L6281" s="14" t="str">
        <v/>
      </c>
      <c r="O6281" s="14" t="str">
        <v/>
      </c>
      <c r="P6281" s="14" t="str">
        <f ca="1"/>
        <v>Low Cap</v>
      </c>
    </row>
    <row r="6282" spans="11:16">
      <c r="K6282" s="14" t="str">
        <v/>
      </c>
      <c r="L6282" s="14" t="str">
        <v/>
      </c>
      <c r="O6282" s="14" t="str">
        <v/>
      </c>
      <c r="P6282" s="14" t="str">
        <f ca="1"/>
        <v>Low Cap</v>
      </c>
    </row>
    <row r="6283" spans="11:16">
      <c r="K6283" s="14" t="str">
        <v/>
      </c>
      <c r="L6283" s="14" t="str">
        <v/>
      </c>
      <c r="O6283" s="14" t="str">
        <v/>
      </c>
      <c r="P6283" s="14" t="str">
        <f ca="1"/>
        <v>Low Cap</v>
      </c>
    </row>
    <row r="6284" spans="11:16">
      <c r="K6284" s="14" t="str">
        <v/>
      </c>
      <c r="L6284" s="14" t="str">
        <v/>
      </c>
      <c r="O6284" s="14" t="str">
        <v/>
      </c>
      <c r="P6284" s="14" t="str">
        <f ca="1"/>
        <v>Low Cap</v>
      </c>
    </row>
    <row r="6285" spans="11:16">
      <c r="K6285" s="14" t="str">
        <v/>
      </c>
      <c r="L6285" s="14" t="str">
        <v/>
      </c>
      <c r="O6285" s="14" t="str">
        <v/>
      </c>
      <c r="P6285" s="14" t="str">
        <f ca="1"/>
        <v>Low Cap</v>
      </c>
    </row>
    <row r="6286" spans="11:16">
      <c r="K6286" s="14" t="str">
        <v/>
      </c>
      <c r="L6286" s="14" t="str">
        <v/>
      </c>
      <c r="O6286" s="14" t="str">
        <v/>
      </c>
      <c r="P6286" s="14" t="str">
        <f ca="1"/>
        <v>Low Cap</v>
      </c>
    </row>
    <row r="6287" spans="11:16">
      <c r="K6287" s="14" t="str">
        <v/>
      </c>
      <c r="L6287" s="14" t="str">
        <v/>
      </c>
      <c r="O6287" s="14" t="str">
        <v/>
      </c>
      <c r="P6287" s="14" t="str">
        <f ca="1"/>
        <v>Low Cap</v>
      </c>
    </row>
    <row r="6288" spans="11:16">
      <c r="K6288" s="14" t="str">
        <v/>
      </c>
      <c r="L6288" s="14" t="str">
        <v/>
      </c>
      <c r="O6288" s="14" t="str">
        <v/>
      </c>
      <c r="P6288" s="14" t="str">
        <f ca="1"/>
        <v>Low Cap</v>
      </c>
    </row>
    <row r="6289" spans="11:16">
      <c r="K6289" s="14" t="str">
        <v/>
      </c>
      <c r="L6289" s="14" t="str">
        <v/>
      </c>
      <c r="O6289" s="14" t="str">
        <v/>
      </c>
      <c r="P6289" s="14" t="str">
        <f ca="1"/>
        <v>Low Cap</v>
      </c>
    </row>
    <row r="6290" spans="11:16">
      <c r="K6290" s="14" t="str">
        <v/>
      </c>
      <c r="L6290" s="14" t="str">
        <v/>
      </c>
      <c r="O6290" s="14" t="str">
        <v/>
      </c>
      <c r="P6290" s="14" t="str">
        <f ca="1"/>
        <v>Low Cap</v>
      </c>
    </row>
    <row r="6291" spans="11:16">
      <c r="K6291" s="14" t="str">
        <v/>
      </c>
      <c r="L6291" s="14" t="str">
        <v/>
      </c>
      <c r="O6291" s="14" t="str">
        <v/>
      </c>
      <c r="P6291" s="14" t="str">
        <f ca="1"/>
        <v>Low Cap</v>
      </c>
    </row>
    <row r="6292" spans="11:16">
      <c r="K6292" s="14" t="str">
        <v/>
      </c>
      <c r="L6292" s="14" t="str">
        <v/>
      </c>
      <c r="O6292" s="14" t="str">
        <v/>
      </c>
      <c r="P6292" s="14" t="str">
        <f ca="1"/>
        <v>Low Cap</v>
      </c>
    </row>
    <row r="6293" spans="11:16">
      <c r="K6293" s="14" t="str">
        <v/>
      </c>
      <c r="L6293" s="14" t="str">
        <v/>
      </c>
      <c r="O6293" s="14" t="str">
        <v/>
      </c>
      <c r="P6293" s="14" t="str">
        <f ca="1"/>
        <v>Low Cap</v>
      </c>
    </row>
    <row r="6294" spans="11:16">
      <c r="K6294" s="14" t="str">
        <v/>
      </c>
      <c r="L6294" s="14" t="str">
        <v/>
      </c>
      <c r="O6294" s="14" t="str">
        <v/>
      </c>
      <c r="P6294" s="14" t="str">
        <f ca="1"/>
        <v>Low Cap</v>
      </c>
    </row>
    <row r="6295" spans="11:16">
      <c r="K6295" s="14" t="str">
        <v/>
      </c>
      <c r="L6295" s="14" t="str">
        <v/>
      </c>
      <c r="O6295" s="14" t="str">
        <v/>
      </c>
      <c r="P6295" s="14" t="str">
        <f ca="1"/>
        <v>Low Cap</v>
      </c>
    </row>
    <row r="6296" spans="11:16">
      <c r="K6296" s="14" t="str">
        <v/>
      </c>
      <c r="L6296" s="14" t="str">
        <v/>
      </c>
      <c r="O6296" s="14" t="str">
        <v/>
      </c>
      <c r="P6296" s="14" t="str">
        <f ca="1"/>
        <v>Low Cap</v>
      </c>
    </row>
    <row r="6297" spans="11:16">
      <c r="K6297" s="14" t="str">
        <v/>
      </c>
      <c r="L6297" s="14" t="str">
        <v/>
      </c>
      <c r="O6297" s="14" t="str">
        <v/>
      </c>
      <c r="P6297" s="14" t="str">
        <f ca="1"/>
        <v>Low Cap</v>
      </c>
    </row>
    <row r="6298" spans="11:16">
      <c r="K6298" s="14" t="str">
        <v/>
      </c>
      <c r="L6298" s="14" t="str">
        <v/>
      </c>
      <c r="O6298" s="14" t="str">
        <v/>
      </c>
      <c r="P6298" s="14" t="str">
        <f ca="1"/>
        <v>Low Cap</v>
      </c>
    </row>
    <row r="6299" spans="11:16">
      <c r="K6299" s="14" t="str">
        <v/>
      </c>
      <c r="L6299" s="14" t="str">
        <v/>
      </c>
      <c r="O6299" s="14" t="str">
        <v/>
      </c>
      <c r="P6299" s="14" t="str">
        <f ca="1"/>
        <v>Low Cap</v>
      </c>
    </row>
    <row r="6300" spans="11:16">
      <c r="K6300" s="14" t="str">
        <v/>
      </c>
      <c r="L6300" s="14" t="str">
        <v/>
      </c>
      <c r="O6300" s="14" t="str">
        <v/>
      </c>
      <c r="P6300" s="14" t="str">
        <f ca="1"/>
        <v>Low Cap</v>
      </c>
    </row>
    <row r="6301" spans="11:16">
      <c r="K6301" s="14" t="str">
        <v/>
      </c>
      <c r="L6301" s="14" t="str">
        <v/>
      </c>
      <c r="O6301" s="14" t="str">
        <v/>
      </c>
      <c r="P6301" s="14" t="str">
        <f ca="1"/>
        <v>Low Cap</v>
      </c>
    </row>
    <row r="6302" spans="11:16">
      <c r="K6302" s="14" t="str">
        <v/>
      </c>
      <c r="L6302" s="14" t="str">
        <v/>
      </c>
      <c r="O6302" s="14" t="str">
        <v/>
      </c>
      <c r="P6302" s="14" t="str">
        <f ca="1"/>
        <v>Low Cap</v>
      </c>
    </row>
    <row r="6303" spans="11:16">
      <c r="K6303" s="14" t="str">
        <v/>
      </c>
      <c r="L6303" s="14" t="str">
        <v/>
      </c>
      <c r="O6303" s="14" t="str">
        <v/>
      </c>
      <c r="P6303" s="14" t="str">
        <f ca="1"/>
        <v>Low Cap</v>
      </c>
    </row>
    <row r="6304" spans="11:16">
      <c r="K6304" s="14" t="str">
        <v/>
      </c>
      <c r="L6304" s="14" t="str">
        <v/>
      </c>
      <c r="O6304" s="14" t="str">
        <v/>
      </c>
      <c r="P6304" s="14" t="str">
        <f ca="1"/>
        <v>Low Cap</v>
      </c>
    </row>
    <row r="6305" spans="11:16">
      <c r="K6305" s="14" t="str">
        <v/>
      </c>
      <c r="L6305" s="14" t="str">
        <v/>
      </c>
      <c r="O6305" s="14" t="str">
        <v/>
      </c>
      <c r="P6305" s="14" t="str">
        <f ca="1"/>
        <v>Low Cap</v>
      </c>
    </row>
    <row r="6306" spans="11:16">
      <c r="K6306" s="14" t="str">
        <v/>
      </c>
      <c r="L6306" s="14" t="str">
        <v/>
      </c>
      <c r="O6306" s="14" t="str">
        <v/>
      </c>
      <c r="P6306" s="14" t="str">
        <f ca="1"/>
        <v>Low Cap</v>
      </c>
    </row>
    <row r="6307" spans="11:16">
      <c r="K6307" s="14" t="str">
        <v/>
      </c>
      <c r="L6307" s="14" t="str">
        <v/>
      </c>
      <c r="O6307" s="14" t="str">
        <v/>
      </c>
      <c r="P6307" s="14" t="str">
        <f ca="1"/>
        <v>Low Cap</v>
      </c>
    </row>
    <row r="6308" spans="11:16">
      <c r="K6308" s="14" t="str">
        <v/>
      </c>
      <c r="L6308" s="14" t="str">
        <v/>
      </c>
      <c r="O6308" s="14" t="str">
        <v/>
      </c>
      <c r="P6308" s="14" t="str">
        <f ca="1"/>
        <v>Low Cap</v>
      </c>
    </row>
    <row r="6309" spans="11:16">
      <c r="K6309" s="14" t="str">
        <v/>
      </c>
      <c r="L6309" s="14" t="str">
        <v/>
      </c>
      <c r="O6309" s="14" t="str">
        <v/>
      </c>
      <c r="P6309" s="14" t="str">
        <f ca="1"/>
        <v>Low Cap</v>
      </c>
    </row>
    <row r="6310" spans="11:16">
      <c r="K6310" s="14" t="str">
        <v/>
      </c>
      <c r="L6310" s="14" t="str">
        <v/>
      </c>
      <c r="O6310" s="14" t="str">
        <v/>
      </c>
      <c r="P6310" s="14" t="str">
        <f ca="1"/>
        <v>Low Cap</v>
      </c>
    </row>
    <row r="6311" spans="11:16">
      <c r="K6311" s="14" t="str">
        <v/>
      </c>
      <c r="L6311" s="14" t="str">
        <v/>
      </c>
      <c r="O6311" s="14" t="str">
        <v/>
      </c>
      <c r="P6311" s="14" t="str">
        <f ca="1"/>
        <v>Low Cap</v>
      </c>
    </row>
    <row r="6312" spans="11:16">
      <c r="K6312" s="14" t="str">
        <v/>
      </c>
      <c r="L6312" s="14" t="str">
        <v/>
      </c>
      <c r="O6312" s="14" t="str">
        <v/>
      </c>
      <c r="P6312" s="14" t="str">
        <f ca="1"/>
        <v>Low Cap</v>
      </c>
    </row>
    <row r="6313" spans="11:16">
      <c r="K6313" s="14" t="str">
        <v/>
      </c>
      <c r="L6313" s="14" t="str">
        <v/>
      </c>
      <c r="O6313" s="14" t="str">
        <v/>
      </c>
      <c r="P6313" s="14" t="str">
        <f ca="1"/>
        <v>Low Cap</v>
      </c>
    </row>
    <row r="6314" spans="11:16">
      <c r="K6314" s="14" t="str">
        <v/>
      </c>
      <c r="L6314" s="14" t="str">
        <v/>
      </c>
      <c r="O6314" s="14" t="str">
        <v/>
      </c>
      <c r="P6314" s="14" t="str">
        <f ca="1"/>
        <v>Low Cap</v>
      </c>
    </row>
    <row r="6315" spans="11:16">
      <c r="K6315" s="14" t="str">
        <v/>
      </c>
      <c r="L6315" s="14" t="str">
        <v/>
      </c>
      <c r="O6315" s="14" t="str">
        <v/>
      </c>
      <c r="P6315" s="14" t="str">
        <f ca="1"/>
        <v>Low Cap</v>
      </c>
    </row>
    <row r="6316" spans="11:16">
      <c r="K6316" s="14" t="str">
        <v/>
      </c>
      <c r="L6316" s="14" t="str">
        <v/>
      </c>
      <c r="O6316" s="14" t="str">
        <v/>
      </c>
      <c r="P6316" s="14" t="str">
        <f ca="1"/>
        <v>Low Cap</v>
      </c>
    </row>
    <row r="6317" spans="11:16">
      <c r="K6317" s="14" t="str">
        <v/>
      </c>
      <c r="L6317" s="14" t="str">
        <v/>
      </c>
      <c r="O6317" s="14" t="str">
        <v/>
      </c>
      <c r="P6317" s="14" t="str">
        <f ca="1"/>
        <v>Low Cap</v>
      </c>
    </row>
    <row r="6318" spans="11:16">
      <c r="K6318" s="14" t="str">
        <v/>
      </c>
      <c r="L6318" s="14" t="str">
        <v/>
      </c>
      <c r="O6318" s="14" t="str">
        <v/>
      </c>
      <c r="P6318" s="14" t="str">
        <f ca="1"/>
        <v>Low Cap</v>
      </c>
    </row>
    <row r="6319" spans="11:16">
      <c r="K6319" s="14" t="str">
        <v/>
      </c>
      <c r="L6319" s="14" t="str">
        <v/>
      </c>
      <c r="O6319" s="14" t="str">
        <v/>
      </c>
      <c r="P6319" s="14" t="str">
        <f ca="1"/>
        <v>Low Cap</v>
      </c>
    </row>
    <row r="6320" spans="11:16">
      <c r="K6320" s="14" t="str">
        <v/>
      </c>
      <c r="L6320" s="14" t="str">
        <v/>
      </c>
      <c r="O6320" s="14" t="str">
        <v/>
      </c>
      <c r="P6320" s="14" t="str">
        <f ca="1"/>
        <v>Low Cap</v>
      </c>
    </row>
    <row r="6321" spans="11:16">
      <c r="K6321" s="14" t="str">
        <v/>
      </c>
      <c r="L6321" s="14" t="str">
        <v/>
      </c>
      <c r="O6321" s="14" t="str">
        <v/>
      </c>
      <c r="P6321" s="14" t="str">
        <f ca="1"/>
        <v>Low Cap</v>
      </c>
    </row>
    <row r="6322" spans="11:16">
      <c r="K6322" s="14" t="str">
        <v/>
      </c>
      <c r="L6322" s="14" t="str">
        <v/>
      </c>
      <c r="O6322" s="14" t="str">
        <v/>
      </c>
      <c r="P6322" s="14" t="str">
        <f ca="1"/>
        <v>Low Cap</v>
      </c>
    </row>
    <row r="6323" spans="11:16">
      <c r="K6323" s="14" t="str">
        <v/>
      </c>
      <c r="L6323" s="14" t="str">
        <v/>
      </c>
      <c r="O6323" s="14" t="str">
        <v/>
      </c>
      <c r="P6323" s="14" t="str">
        <f ca="1"/>
        <v>Low Cap</v>
      </c>
    </row>
    <row r="6324" spans="11:16">
      <c r="K6324" s="14" t="str">
        <v/>
      </c>
      <c r="L6324" s="14" t="str">
        <v/>
      </c>
      <c r="O6324" s="14" t="str">
        <v/>
      </c>
      <c r="P6324" s="14" t="str">
        <f ca="1"/>
        <v>Low Cap</v>
      </c>
    </row>
    <row r="6325" spans="11:16">
      <c r="K6325" s="14" t="str">
        <v/>
      </c>
      <c r="L6325" s="14" t="str">
        <v/>
      </c>
      <c r="O6325" s="14" t="str">
        <v/>
      </c>
      <c r="P6325" s="14" t="str">
        <f ca="1"/>
        <v>Low Cap</v>
      </c>
    </row>
    <row r="6326" spans="11:16">
      <c r="K6326" s="14" t="str">
        <v/>
      </c>
      <c r="L6326" s="14" t="str">
        <v/>
      </c>
      <c r="O6326" s="14" t="str">
        <v/>
      </c>
      <c r="P6326" s="14" t="str">
        <f ca="1"/>
        <v>Low Cap</v>
      </c>
    </row>
    <row r="6327" spans="11:16">
      <c r="K6327" s="14" t="str">
        <v/>
      </c>
      <c r="L6327" s="14" t="str">
        <v/>
      </c>
      <c r="O6327" s="14" t="str">
        <v/>
      </c>
      <c r="P6327" s="14" t="str">
        <f ca="1"/>
        <v>Low Cap</v>
      </c>
    </row>
    <row r="6328" spans="11:16">
      <c r="K6328" s="14" t="str">
        <v/>
      </c>
      <c r="L6328" s="14" t="str">
        <v/>
      </c>
      <c r="O6328" s="14" t="str">
        <v/>
      </c>
      <c r="P6328" s="14" t="str">
        <f ca="1"/>
        <v>Low Cap</v>
      </c>
    </row>
    <row r="6329" spans="11:16">
      <c r="K6329" s="14" t="str">
        <v/>
      </c>
      <c r="L6329" s="14" t="str">
        <v/>
      </c>
      <c r="O6329" s="14" t="str">
        <v/>
      </c>
      <c r="P6329" s="14" t="str">
        <f ca="1"/>
        <v>Low Cap</v>
      </c>
    </row>
    <row r="6330" spans="11:16">
      <c r="K6330" s="14" t="str">
        <v/>
      </c>
      <c r="L6330" s="14" t="str">
        <v/>
      </c>
      <c r="O6330" s="14" t="str">
        <v/>
      </c>
      <c r="P6330" s="14" t="str">
        <f ca="1"/>
        <v>Low Cap</v>
      </c>
    </row>
    <row r="6331" spans="11:16">
      <c r="K6331" s="14" t="str">
        <v/>
      </c>
      <c r="L6331" s="14" t="str">
        <v/>
      </c>
      <c r="O6331" s="14" t="str">
        <v/>
      </c>
      <c r="P6331" s="14" t="str">
        <f ca="1"/>
        <v>Low Cap</v>
      </c>
    </row>
    <row r="6332" spans="11:16">
      <c r="K6332" s="14" t="str">
        <v/>
      </c>
      <c r="L6332" s="14" t="str">
        <v/>
      </c>
      <c r="O6332" s="14" t="str">
        <v/>
      </c>
      <c r="P6332" s="14" t="str">
        <f ca="1"/>
        <v>Low Cap</v>
      </c>
    </row>
    <row r="6333" spans="11:16">
      <c r="K6333" s="14" t="str">
        <v/>
      </c>
      <c r="L6333" s="14" t="str">
        <v/>
      </c>
      <c r="O6333" s="14" t="str">
        <v/>
      </c>
      <c r="P6333" s="14" t="str">
        <f ca="1"/>
        <v>Low Cap</v>
      </c>
    </row>
    <row r="6334" spans="11:16">
      <c r="K6334" s="14" t="str">
        <v/>
      </c>
      <c r="L6334" s="14" t="str">
        <v/>
      </c>
      <c r="O6334" s="14" t="str">
        <v/>
      </c>
      <c r="P6334" s="14" t="str">
        <f ca="1"/>
        <v>Low Cap</v>
      </c>
    </row>
    <row r="6335" spans="11:16">
      <c r="K6335" s="14" t="str">
        <v/>
      </c>
      <c r="L6335" s="14" t="str">
        <v/>
      </c>
      <c r="O6335" s="14" t="str">
        <v/>
      </c>
      <c r="P6335" s="14" t="str">
        <f ca="1"/>
        <v>Low Cap</v>
      </c>
    </row>
    <row r="6336" spans="11:16">
      <c r="K6336" s="14" t="str">
        <v/>
      </c>
      <c r="L6336" s="14" t="str">
        <v/>
      </c>
      <c r="O6336" s="14" t="str">
        <v/>
      </c>
      <c r="P6336" s="14" t="str">
        <f ca="1"/>
        <v>Low Cap</v>
      </c>
    </row>
    <row r="6337" spans="11:16">
      <c r="K6337" s="14" t="str">
        <v/>
      </c>
      <c r="L6337" s="14" t="str">
        <v/>
      </c>
      <c r="O6337" s="14" t="str">
        <v/>
      </c>
      <c r="P6337" s="14" t="str">
        <f ca="1"/>
        <v>Low Cap</v>
      </c>
    </row>
    <row r="6338" spans="11:16">
      <c r="K6338" s="14" t="str">
        <v/>
      </c>
      <c r="L6338" s="14" t="str">
        <v/>
      </c>
      <c r="O6338" s="14" t="str">
        <v/>
      </c>
      <c r="P6338" s="14" t="str">
        <f ca="1"/>
        <v>Low Cap</v>
      </c>
    </row>
    <row r="6339" spans="11:16">
      <c r="K6339" s="14" t="str">
        <v/>
      </c>
      <c r="L6339" s="14" t="str">
        <v/>
      </c>
      <c r="O6339" s="14" t="str">
        <v/>
      </c>
      <c r="P6339" s="14" t="str">
        <f ca="1"/>
        <v>Low Cap</v>
      </c>
    </row>
    <row r="6340" spans="11:16">
      <c r="K6340" s="14" t="str">
        <v/>
      </c>
      <c r="L6340" s="14" t="str">
        <v/>
      </c>
      <c r="O6340" s="14" t="str">
        <v/>
      </c>
      <c r="P6340" s="14" t="str">
        <f ca="1"/>
        <v>Low Cap</v>
      </c>
    </row>
    <row r="6341" spans="11:16">
      <c r="K6341" s="14" t="str">
        <v/>
      </c>
      <c r="L6341" s="14" t="str">
        <v/>
      </c>
      <c r="O6341" s="14" t="str">
        <v/>
      </c>
      <c r="P6341" s="14" t="str">
        <f ca="1"/>
        <v>Low Cap</v>
      </c>
    </row>
    <row r="6342" spans="11:16">
      <c r="K6342" s="14" t="str">
        <v/>
      </c>
      <c r="L6342" s="14" t="str">
        <v/>
      </c>
      <c r="O6342" s="14" t="str">
        <v/>
      </c>
      <c r="P6342" s="14" t="str">
        <f ca="1"/>
        <v>Low Cap</v>
      </c>
    </row>
    <row r="6343" spans="11:16">
      <c r="K6343" s="14" t="str">
        <v/>
      </c>
      <c r="L6343" s="14" t="str">
        <v/>
      </c>
      <c r="O6343" s="14" t="str">
        <v/>
      </c>
      <c r="P6343" s="14" t="str">
        <f ca="1"/>
        <v>Low Cap</v>
      </c>
    </row>
    <row r="6344" spans="11:16">
      <c r="K6344" s="14" t="str">
        <v/>
      </c>
      <c r="L6344" s="14" t="str">
        <v/>
      </c>
      <c r="O6344" s="14" t="str">
        <v/>
      </c>
      <c r="P6344" s="14" t="str">
        <f ca="1"/>
        <v>Low Cap</v>
      </c>
    </row>
    <row r="6345" spans="11:16">
      <c r="K6345" s="14" t="str">
        <v/>
      </c>
      <c r="L6345" s="14" t="str">
        <v/>
      </c>
      <c r="O6345" s="14" t="str">
        <v/>
      </c>
      <c r="P6345" s="14" t="str">
        <f ca="1"/>
        <v>Low Cap</v>
      </c>
    </row>
    <row r="6346" spans="11:16">
      <c r="K6346" s="14" t="str">
        <v/>
      </c>
      <c r="L6346" s="14" t="str">
        <v/>
      </c>
      <c r="O6346" s="14" t="str">
        <v/>
      </c>
      <c r="P6346" s="14" t="str">
        <f ca="1"/>
        <v>Low Cap</v>
      </c>
    </row>
    <row r="6347" spans="11:16">
      <c r="K6347" s="14" t="str">
        <v/>
      </c>
      <c r="L6347" s="14" t="str">
        <v/>
      </c>
      <c r="O6347" s="14" t="str">
        <v/>
      </c>
      <c r="P6347" s="14" t="str">
        <f ca="1"/>
        <v>Low Cap</v>
      </c>
    </row>
    <row r="6348" spans="11:16">
      <c r="K6348" s="14" t="str">
        <v/>
      </c>
      <c r="L6348" s="14" t="str">
        <v/>
      </c>
      <c r="O6348" s="14" t="str">
        <v/>
      </c>
      <c r="P6348" s="14" t="str">
        <f ca="1"/>
        <v>Low Cap</v>
      </c>
    </row>
    <row r="6349" spans="11:16">
      <c r="K6349" s="14" t="str">
        <v/>
      </c>
      <c r="L6349" s="14" t="str">
        <v/>
      </c>
      <c r="O6349" s="14" t="str">
        <v/>
      </c>
      <c r="P6349" s="14" t="str">
        <f ca="1"/>
        <v>Low Cap</v>
      </c>
    </row>
    <row r="6350" spans="11:16">
      <c r="K6350" s="14" t="str">
        <v/>
      </c>
      <c r="L6350" s="14" t="str">
        <v/>
      </c>
      <c r="O6350" s="14" t="str">
        <v/>
      </c>
      <c r="P6350" s="14" t="str">
        <f ca="1"/>
        <v>Low Cap</v>
      </c>
    </row>
    <row r="6351" spans="11:16">
      <c r="K6351" s="14" t="str">
        <v/>
      </c>
      <c r="L6351" s="14" t="str">
        <v/>
      </c>
      <c r="O6351" s="14" t="str">
        <v/>
      </c>
      <c r="P6351" s="14" t="str">
        <f ca="1"/>
        <v>Low Cap</v>
      </c>
    </row>
    <row r="6352" spans="11:16">
      <c r="K6352" s="14" t="str">
        <v/>
      </c>
      <c r="L6352" s="14" t="str">
        <v/>
      </c>
      <c r="O6352" s="14" t="str">
        <v/>
      </c>
      <c r="P6352" s="14" t="str">
        <f ca="1"/>
        <v>Low Cap</v>
      </c>
    </row>
    <row r="6353" spans="11:16">
      <c r="K6353" s="14" t="str">
        <v/>
      </c>
      <c r="L6353" s="14" t="str">
        <v/>
      </c>
      <c r="O6353" s="14" t="str">
        <v/>
      </c>
      <c r="P6353" s="14" t="str">
        <f ca="1"/>
        <v>Low Cap</v>
      </c>
    </row>
    <row r="6354" spans="11:16">
      <c r="K6354" s="14" t="str">
        <v/>
      </c>
      <c r="L6354" s="14" t="str">
        <v/>
      </c>
      <c r="O6354" s="14" t="str">
        <v/>
      </c>
      <c r="P6354" s="14" t="str">
        <f ca="1"/>
        <v>Low Cap</v>
      </c>
    </row>
    <row r="6355" spans="11:16">
      <c r="K6355" s="14" t="str">
        <v/>
      </c>
      <c r="L6355" s="14" t="str">
        <v/>
      </c>
      <c r="O6355" s="14" t="str">
        <v/>
      </c>
      <c r="P6355" s="14" t="str">
        <f ca="1"/>
        <v>Low Cap</v>
      </c>
    </row>
    <row r="6356" spans="11:16">
      <c r="K6356" s="14" t="str">
        <v/>
      </c>
      <c r="L6356" s="14" t="str">
        <v/>
      </c>
      <c r="O6356" s="14" t="str">
        <v/>
      </c>
      <c r="P6356" s="14" t="str">
        <f ca="1"/>
        <v>Low Cap</v>
      </c>
    </row>
    <row r="6357" spans="11:16">
      <c r="K6357" s="14" t="str">
        <v/>
      </c>
      <c r="L6357" s="14" t="str">
        <v/>
      </c>
      <c r="O6357" s="14" t="str">
        <v/>
      </c>
      <c r="P6357" s="14" t="str">
        <f ca="1"/>
        <v>Low Cap</v>
      </c>
    </row>
    <row r="6358" spans="11:16">
      <c r="K6358" s="14" t="str">
        <v/>
      </c>
      <c r="L6358" s="14" t="str">
        <v/>
      </c>
      <c r="O6358" s="14" t="str">
        <v/>
      </c>
      <c r="P6358" s="14" t="str">
        <f ca="1"/>
        <v>Low Cap</v>
      </c>
    </row>
    <row r="6359" spans="11:16">
      <c r="K6359" s="14" t="str">
        <v/>
      </c>
      <c r="L6359" s="14" t="str">
        <v/>
      </c>
      <c r="O6359" s="14" t="str">
        <v/>
      </c>
      <c r="P6359" s="14" t="str">
        <f ca="1"/>
        <v>Low Cap</v>
      </c>
    </row>
    <row r="6360" spans="11:16">
      <c r="K6360" s="14" t="str">
        <v/>
      </c>
      <c r="L6360" s="14" t="str">
        <v/>
      </c>
      <c r="O6360" s="14" t="str">
        <v/>
      </c>
      <c r="P6360" s="14" t="str">
        <f ca="1"/>
        <v>Low Cap</v>
      </c>
    </row>
    <row r="6361" spans="11:16">
      <c r="K6361" s="14" t="str">
        <v/>
      </c>
      <c r="L6361" s="14" t="str">
        <v/>
      </c>
      <c r="O6361" s="14" t="str">
        <v/>
      </c>
      <c r="P6361" s="14" t="str">
        <f ca="1"/>
        <v>Low Cap</v>
      </c>
    </row>
    <row r="6362" spans="11:16">
      <c r="K6362" s="14" t="str">
        <v/>
      </c>
      <c r="L6362" s="14" t="str">
        <v/>
      </c>
      <c r="O6362" s="14" t="str">
        <v/>
      </c>
      <c r="P6362" s="14" t="str">
        <f ca="1"/>
        <v>Low Cap</v>
      </c>
    </row>
    <row r="6363" spans="11:16">
      <c r="K6363" s="14" t="str">
        <v/>
      </c>
      <c r="L6363" s="14" t="str">
        <v/>
      </c>
      <c r="O6363" s="14" t="str">
        <v/>
      </c>
      <c r="P6363" s="14" t="str">
        <f ca="1"/>
        <v>Low Cap</v>
      </c>
    </row>
    <row r="6364" spans="11:16">
      <c r="K6364" s="14" t="str">
        <v/>
      </c>
      <c r="L6364" s="14" t="str">
        <v/>
      </c>
      <c r="O6364" s="14" t="str">
        <v/>
      </c>
      <c r="P6364" s="14" t="str">
        <f ca="1"/>
        <v>Low Cap</v>
      </c>
    </row>
    <row r="6365" spans="11:16">
      <c r="K6365" s="14" t="str">
        <v/>
      </c>
      <c r="L6365" s="14" t="str">
        <v/>
      </c>
      <c r="O6365" s="14" t="str">
        <v/>
      </c>
      <c r="P6365" s="14" t="str">
        <f ca="1"/>
        <v>Low Cap</v>
      </c>
    </row>
    <row r="6366" spans="11:16">
      <c r="K6366" s="14" t="str">
        <v/>
      </c>
      <c r="L6366" s="14" t="str">
        <v/>
      </c>
      <c r="O6366" s="14" t="str">
        <v/>
      </c>
      <c r="P6366" s="14" t="str">
        <f ca="1"/>
        <v>Low Cap</v>
      </c>
    </row>
    <row r="6367" spans="11:16">
      <c r="K6367" s="14" t="str">
        <v/>
      </c>
      <c r="L6367" s="14" t="str">
        <v/>
      </c>
      <c r="O6367" s="14" t="str">
        <v/>
      </c>
      <c r="P6367" s="14" t="str">
        <f ca="1"/>
        <v>Low Cap</v>
      </c>
    </row>
    <row r="6368" spans="11:16">
      <c r="K6368" s="14" t="str">
        <v/>
      </c>
      <c r="L6368" s="14" t="str">
        <v/>
      </c>
      <c r="O6368" s="14" t="str">
        <v/>
      </c>
      <c r="P6368" s="14" t="str">
        <f ca="1"/>
        <v>Low Cap</v>
      </c>
    </row>
    <row r="6369" spans="11:16">
      <c r="K6369" s="14" t="str">
        <v/>
      </c>
      <c r="L6369" s="14" t="str">
        <v/>
      </c>
      <c r="O6369" s="14" t="str">
        <v/>
      </c>
      <c r="P6369" s="14" t="str">
        <f ca="1"/>
        <v>Low Cap</v>
      </c>
    </row>
    <row r="6370" spans="11:16">
      <c r="K6370" s="14" t="str">
        <v/>
      </c>
      <c r="L6370" s="14" t="str">
        <v/>
      </c>
      <c r="O6370" s="14" t="str">
        <v/>
      </c>
      <c r="P6370" s="14" t="str">
        <f ca="1"/>
        <v>Low Cap</v>
      </c>
    </row>
    <row r="6371" spans="11:16">
      <c r="K6371" s="14" t="str">
        <v/>
      </c>
      <c r="L6371" s="14" t="str">
        <v/>
      </c>
      <c r="O6371" s="14" t="str">
        <v/>
      </c>
      <c r="P6371" s="14" t="str">
        <f ca="1"/>
        <v>Low Cap</v>
      </c>
    </row>
    <row r="6372" spans="11:16">
      <c r="K6372" s="14" t="str">
        <v/>
      </c>
      <c r="L6372" s="14" t="str">
        <v/>
      </c>
      <c r="O6372" s="14" t="str">
        <v/>
      </c>
      <c r="P6372" s="14" t="str">
        <f ca="1"/>
        <v>Low Cap</v>
      </c>
    </row>
    <row r="6373" spans="11:16">
      <c r="K6373" s="14" t="str">
        <v/>
      </c>
      <c r="L6373" s="14" t="str">
        <v/>
      </c>
      <c r="O6373" s="14" t="str">
        <v/>
      </c>
      <c r="P6373" s="14" t="str">
        <f ca="1"/>
        <v>Low Cap</v>
      </c>
    </row>
    <row r="6374" spans="11:16">
      <c r="K6374" s="14" t="str">
        <v/>
      </c>
      <c r="L6374" s="14" t="str">
        <v/>
      </c>
      <c r="O6374" s="14" t="str">
        <v/>
      </c>
      <c r="P6374" s="14" t="str">
        <f ca="1"/>
        <v>Low Cap</v>
      </c>
    </row>
    <row r="6375" spans="11:16">
      <c r="K6375" s="14" t="str">
        <v/>
      </c>
      <c r="L6375" s="14" t="str">
        <v/>
      </c>
      <c r="O6375" s="14" t="str">
        <v/>
      </c>
      <c r="P6375" s="14" t="str">
        <f ca="1"/>
        <v>Low Cap</v>
      </c>
    </row>
    <row r="6376" spans="11:16">
      <c r="K6376" s="14" t="str">
        <v/>
      </c>
      <c r="L6376" s="14" t="str">
        <v/>
      </c>
      <c r="O6376" s="14" t="str">
        <v/>
      </c>
      <c r="P6376" s="14" t="str">
        <f ca="1"/>
        <v>Low Cap</v>
      </c>
    </row>
    <row r="6377" spans="11:16">
      <c r="K6377" s="14" t="str">
        <v/>
      </c>
      <c r="L6377" s="14" t="str">
        <v/>
      </c>
      <c r="O6377" s="14" t="str">
        <v/>
      </c>
      <c r="P6377" s="14" t="str">
        <f ca="1"/>
        <v>Low Cap</v>
      </c>
    </row>
    <row r="6378" spans="11:16">
      <c r="K6378" s="14" t="str">
        <v/>
      </c>
      <c r="L6378" s="14" t="str">
        <v/>
      </c>
      <c r="O6378" s="14" t="str">
        <v/>
      </c>
      <c r="P6378" s="14" t="str">
        <f ca="1"/>
        <v>Low Cap</v>
      </c>
    </row>
    <row r="6379" spans="11:16">
      <c r="K6379" s="14" t="str">
        <v/>
      </c>
      <c r="L6379" s="14" t="str">
        <v/>
      </c>
      <c r="O6379" s="14" t="str">
        <v/>
      </c>
      <c r="P6379" s="14" t="str">
        <f ca="1"/>
        <v>Low Cap</v>
      </c>
    </row>
    <row r="6380" spans="11:16">
      <c r="K6380" s="14" t="str">
        <v/>
      </c>
      <c r="L6380" s="14" t="str">
        <v/>
      </c>
      <c r="O6380" s="14" t="str">
        <v/>
      </c>
      <c r="P6380" s="14" t="str">
        <f ca="1"/>
        <v>Low Cap</v>
      </c>
    </row>
    <row r="6381" spans="11:16">
      <c r="K6381" s="14" t="str">
        <v/>
      </c>
      <c r="L6381" s="14" t="str">
        <v/>
      </c>
      <c r="O6381" s="14" t="str">
        <v/>
      </c>
      <c r="P6381" s="14" t="str">
        <f ca="1"/>
        <v>Low Cap</v>
      </c>
    </row>
    <row r="6382" spans="11:16">
      <c r="K6382" s="14" t="str">
        <v/>
      </c>
      <c r="L6382" s="14" t="str">
        <v/>
      </c>
      <c r="O6382" s="14" t="str">
        <v/>
      </c>
      <c r="P6382" s="14" t="str">
        <f ca="1"/>
        <v>Low Cap</v>
      </c>
    </row>
    <row r="6383" spans="11:16">
      <c r="K6383" s="14" t="str">
        <v/>
      </c>
      <c r="L6383" s="14" t="str">
        <v/>
      </c>
      <c r="O6383" s="14" t="str">
        <v/>
      </c>
      <c r="P6383" s="14" t="str">
        <f ca="1"/>
        <v>Low Cap</v>
      </c>
    </row>
    <row r="6384" spans="11:16">
      <c r="K6384" s="14" t="str">
        <v/>
      </c>
      <c r="L6384" s="14" t="str">
        <v/>
      </c>
      <c r="O6384" s="14" t="str">
        <v/>
      </c>
      <c r="P6384" s="14" t="str">
        <f ca="1"/>
        <v>Low Cap</v>
      </c>
    </row>
    <row r="6385" spans="11:16">
      <c r="K6385" s="14" t="str">
        <v/>
      </c>
      <c r="L6385" s="14" t="str">
        <v/>
      </c>
      <c r="O6385" s="14" t="str">
        <v/>
      </c>
      <c r="P6385" s="14" t="str">
        <f ca="1"/>
        <v>Low Cap</v>
      </c>
    </row>
    <row r="6386" spans="11:16">
      <c r="K6386" s="14" t="str">
        <v/>
      </c>
      <c r="L6386" s="14" t="str">
        <v/>
      </c>
      <c r="O6386" s="14" t="str">
        <v/>
      </c>
      <c r="P6386" s="14" t="str">
        <f ca="1"/>
        <v>Low Cap</v>
      </c>
    </row>
    <row r="6387" spans="11:16">
      <c r="K6387" s="14" t="str">
        <v/>
      </c>
      <c r="L6387" s="14" t="str">
        <v/>
      </c>
      <c r="O6387" s="14" t="str">
        <v/>
      </c>
      <c r="P6387" s="14" t="str">
        <f ca="1"/>
        <v>Low Cap</v>
      </c>
    </row>
    <row r="6388" spans="11:16">
      <c r="K6388" s="14" t="str">
        <v/>
      </c>
      <c r="L6388" s="14" t="str">
        <v/>
      </c>
      <c r="O6388" s="14" t="str">
        <v/>
      </c>
      <c r="P6388" s="14" t="str">
        <f ca="1"/>
        <v>Low Cap</v>
      </c>
    </row>
    <row r="6389" spans="11:16">
      <c r="K6389" s="14" t="str">
        <v/>
      </c>
      <c r="L6389" s="14" t="str">
        <v/>
      </c>
      <c r="O6389" s="14" t="str">
        <v/>
      </c>
      <c r="P6389" s="14" t="str">
        <f ca="1"/>
        <v>Low Cap</v>
      </c>
    </row>
    <row r="6390" spans="11:16">
      <c r="K6390" s="14" t="str">
        <v/>
      </c>
      <c r="L6390" s="14" t="str">
        <v/>
      </c>
      <c r="O6390" s="14" t="str">
        <v/>
      </c>
      <c r="P6390" s="14" t="str">
        <f ca="1"/>
        <v>Low Cap</v>
      </c>
    </row>
    <row r="6391" spans="11:16">
      <c r="K6391" s="14" t="str">
        <v/>
      </c>
      <c r="L6391" s="14" t="str">
        <v/>
      </c>
      <c r="O6391" s="14" t="str">
        <v/>
      </c>
      <c r="P6391" s="14" t="str">
        <f ca="1"/>
        <v>Low Cap</v>
      </c>
    </row>
    <row r="6392" spans="11:16">
      <c r="K6392" s="14" t="str">
        <v/>
      </c>
      <c r="L6392" s="14" t="str">
        <v/>
      </c>
      <c r="O6392" s="14" t="str">
        <v/>
      </c>
      <c r="P6392" s="14" t="str">
        <f ca="1"/>
        <v>Low Cap</v>
      </c>
    </row>
    <row r="6393" spans="11:16">
      <c r="K6393" s="14" t="str">
        <v/>
      </c>
      <c r="L6393" s="14" t="str">
        <v/>
      </c>
      <c r="O6393" s="14" t="str">
        <v/>
      </c>
      <c r="P6393" s="14" t="str">
        <f ca="1"/>
        <v>Low Cap</v>
      </c>
    </row>
    <row r="6394" spans="11:16">
      <c r="K6394" s="14" t="str">
        <v/>
      </c>
      <c r="L6394" s="14" t="str">
        <v/>
      </c>
      <c r="O6394" s="14" t="str">
        <v/>
      </c>
      <c r="P6394" s="14" t="str">
        <f ca="1"/>
        <v>Low Cap</v>
      </c>
    </row>
    <row r="6395" spans="11:16">
      <c r="K6395" s="14" t="str">
        <v/>
      </c>
      <c r="L6395" s="14" t="str">
        <v/>
      </c>
      <c r="O6395" s="14" t="str">
        <v/>
      </c>
      <c r="P6395" s="14" t="str">
        <f ca="1"/>
        <v>Low Cap</v>
      </c>
    </row>
    <row r="6396" spans="11:16">
      <c r="K6396" s="14" t="str">
        <v/>
      </c>
      <c r="L6396" s="14" t="str">
        <v/>
      </c>
      <c r="O6396" s="14" t="str">
        <v/>
      </c>
      <c r="P6396" s="14" t="str">
        <f ca="1"/>
        <v>Low Cap</v>
      </c>
    </row>
    <row r="6397" spans="11:16">
      <c r="K6397" s="14" t="str">
        <v/>
      </c>
      <c r="L6397" s="14" t="str">
        <v/>
      </c>
      <c r="O6397" s="14" t="str">
        <v/>
      </c>
      <c r="P6397" s="14" t="str">
        <f ca="1"/>
        <v>Low Cap</v>
      </c>
    </row>
    <row r="6398" spans="11:16">
      <c r="K6398" s="14" t="str">
        <v/>
      </c>
      <c r="L6398" s="14" t="str">
        <v/>
      </c>
      <c r="O6398" s="14" t="str">
        <v/>
      </c>
      <c r="P6398" s="14" t="str">
        <f ca="1"/>
        <v>Low Cap</v>
      </c>
    </row>
    <row r="6399" spans="11:16">
      <c r="K6399" s="14" t="str">
        <v/>
      </c>
      <c r="L6399" s="14" t="str">
        <v/>
      </c>
      <c r="O6399" s="14" t="str">
        <v/>
      </c>
      <c r="P6399" s="14" t="str">
        <f ca="1"/>
        <v>Low Cap</v>
      </c>
    </row>
    <row r="6400" spans="11:16">
      <c r="K6400" s="14" t="str">
        <v/>
      </c>
      <c r="L6400" s="14" t="str">
        <v/>
      </c>
      <c r="O6400" s="14" t="str">
        <v/>
      </c>
      <c r="P6400" s="14" t="str">
        <f ca="1"/>
        <v>Low Cap</v>
      </c>
    </row>
    <row r="6401" spans="11:16">
      <c r="K6401" s="14" t="str">
        <v/>
      </c>
      <c r="L6401" s="14" t="str">
        <v/>
      </c>
      <c r="O6401" s="14" t="str">
        <v/>
      </c>
      <c r="P6401" s="14" t="str">
        <f ca="1"/>
        <v>Low Cap</v>
      </c>
    </row>
    <row r="6402" spans="11:16">
      <c r="K6402" s="14" t="str">
        <v/>
      </c>
      <c r="L6402" s="14" t="str">
        <v/>
      </c>
      <c r="O6402" s="14" t="str">
        <v/>
      </c>
      <c r="P6402" s="14" t="str">
        <f ca="1"/>
        <v>Low Cap</v>
      </c>
    </row>
    <row r="6403" spans="11:16">
      <c r="K6403" s="14" t="str">
        <v/>
      </c>
      <c r="L6403" s="14" t="str">
        <v/>
      </c>
      <c r="O6403" s="14" t="str">
        <v/>
      </c>
      <c r="P6403" s="14" t="str">
        <f ca="1"/>
        <v>Low Cap</v>
      </c>
    </row>
    <row r="6404" spans="11:16">
      <c r="K6404" s="14" t="str">
        <v/>
      </c>
      <c r="L6404" s="14" t="str">
        <v/>
      </c>
      <c r="O6404" s="14" t="str">
        <v/>
      </c>
      <c r="P6404" s="14" t="str">
        <f ca="1"/>
        <v>Low Cap</v>
      </c>
    </row>
    <row r="6405" spans="11:16">
      <c r="K6405" s="14" t="str">
        <v/>
      </c>
      <c r="L6405" s="14" t="str">
        <v/>
      </c>
      <c r="O6405" s="14" t="str">
        <v/>
      </c>
      <c r="P6405" s="14" t="str">
        <f ca="1"/>
        <v>Low Cap</v>
      </c>
    </row>
    <row r="6406" spans="11:16">
      <c r="K6406" s="14" t="str">
        <v/>
      </c>
      <c r="L6406" s="14" t="str">
        <v/>
      </c>
      <c r="O6406" s="14" t="str">
        <v/>
      </c>
      <c r="P6406" s="14" t="str">
        <f ca="1"/>
        <v>Low Cap</v>
      </c>
    </row>
    <row r="6407" spans="11:16">
      <c r="K6407" s="14" t="str">
        <v/>
      </c>
      <c r="L6407" s="14" t="str">
        <v/>
      </c>
      <c r="O6407" s="14" t="str">
        <v/>
      </c>
      <c r="P6407" s="14" t="str">
        <f ca="1"/>
        <v>Low Cap</v>
      </c>
    </row>
    <row r="6408" spans="11:16">
      <c r="K6408" s="14" t="str">
        <v/>
      </c>
      <c r="L6408" s="14" t="str">
        <v/>
      </c>
      <c r="O6408" s="14" t="str">
        <v/>
      </c>
      <c r="P6408" s="14" t="str">
        <f ca="1"/>
        <v>Low Cap</v>
      </c>
    </row>
    <row r="6409" spans="11:16">
      <c r="K6409" s="14" t="str">
        <v/>
      </c>
      <c r="L6409" s="14" t="str">
        <v/>
      </c>
      <c r="O6409" s="14" t="str">
        <v/>
      </c>
      <c r="P6409" s="14" t="str">
        <f ca="1"/>
        <v>Low Cap</v>
      </c>
    </row>
    <row r="6410" spans="11:16">
      <c r="K6410" s="14" t="str">
        <v/>
      </c>
      <c r="L6410" s="14" t="str">
        <v/>
      </c>
      <c r="O6410" s="14" t="str">
        <v/>
      </c>
      <c r="P6410" s="14" t="str">
        <f ca="1"/>
        <v>Low Cap</v>
      </c>
    </row>
    <row r="6411" spans="11:16">
      <c r="K6411" s="14" t="str">
        <v/>
      </c>
      <c r="L6411" s="14" t="str">
        <v/>
      </c>
      <c r="O6411" s="14" t="str">
        <v/>
      </c>
      <c r="P6411" s="14" t="str">
        <f ca="1"/>
        <v>Low Cap</v>
      </c>
    </row>
    <row r="6412" spans="11:16">
      <c r="K6412" s="14" t="str">
        <v/>
      </c>
      <c r="L6412" s="14" t="str">
        <v/>
      </c>
      <c r="O6412" s="14" t="str">
        <v/>
      </c>
      <c r="P6412" s="14" t="str">
        <f ca="1"/>
        <v>Low Cap</v>
      </c>
    </row>
    <row r="6413" spans="11:16">
      <c r="K6413" s="14" t="str">
        <v/>
      </c>
      <c r="L6413" s="14" t="str">
        <v/>
      </c>
      <c r="O6413" s="14" t="str">
        <v/>
      </c>
      <c r="P6413" s="14" t="str">
        <f ca="1"/>
        <v>Low Cap</v>
      </c>
    </row>
    <row r="6414" spans="11:16">
      <c r="K6414" s="14" t="str">
        <v/>
      </c>
      <c r="L6414" s="14" t="str">
        <v/>
      </c>
      <c r="O6414" s="14" t="str">
        <v/>
      </c>
      <c r="P6414" s="14" t="str">
        <f ca="1"/>
        <v>Low Cap</v>
      </c>
    </row>
    <row r="6415" spans="11:16">
      <c r="K6415" s="14" t="str">
        <v/>
      </c>
      <c r="L6415" s="14" t="str">
        <v/>
      </c>
      <c r="O6415" s="14" t="str">
        <v/>
      </c>
      <c r="P6415" s="14" t="str">
        <f ca="1"/>
        <v>Low Cap</v>
      </c>
    </row>
    <row r="6416" spans="11:16">
      <c r="K6416" s="14" t="str">
        <v/>
      </c>
      <c r="L6416" s="14" t="str">
        <v/>
      </c>
      <c r="O6416" s="14" t="str">
        <v/>
      </c>
      <c r="P6416" s="14" t="str">
        <f ca="1"/>
        <v>Low Cap</v>
      </c>
    </row>
    <row r="6417" spans="11:16">
      <c r="K6417" s="14" t="str">
        <v/>
      </c>
      <c r="L6417" s="14" t="str">
        <v/>
      </c>
      <c r="O6417" s="14" t="str">
        <v/>
      </c>
      <c r="P6417" s="14" t="str">
        <f ca="1"/>
        <v>Low Cap</v>
      </c>
    </row>
    <row r="6418" spans="11:16">
      <c r="K6418" s="14" t="str">
        <v/>
      </c>
      <c r="L6418" s="14" t="str">
        <v/>
      </c>
      <c r="O6418" s="14" t="str">
        <v/>
      </c>
      <c r="P6418" s="14" t="str">
        <f ca="1"/>
        <v>Low Cap</v>
      </c>
    </row>
    <row r="6419" spans="11:16">
      <c r="K6419" s="14" t="str">
        <v/>
      </c>
      <c r="L6419" s="14" t="str">
        <v/>
      </c>
      <c r="O6419" s="14" t="str">
        <v/>
      </c>
      <c r="P6419" s="14" t="str">
        <f ca="1"/>
        <v>Low Cap</v>
      </c>
    </row>
    <row r="6420" spans="11:16">
      <c r="K6420" s="14" t="str">
        <v/>
      </c>
      <c r="L6420" s="14" t="str">
        <v/>
      </c>
      <c r="O6420" s="14" t="str">
        <v/>
      </c>
      <c r="P6420" s="14" t="str">
        <f ca="1"/>
        <v>Low Cap</v>
      </c>
    </row>
    <row r="6421" spans="11:16">
      <c r="K6421" s="14" t="str">
        <v/>
      </c>
      <c r="L6421" s="14" t="str">
        <v/>
      </c>
      <c r="O6421" s="14" t="str">
        <v/>
      </c>
      <c r="P6421" s="14" t="str">
        <f ca="1"/>
        <v>Low Cap</v>
      </c>
    </row>
    <row r="6422" spans="11:16">
      <c r="K6422" s="14" t="str">
        <v/>
      </c>
      <c r="L6422" s="14" t="str">
        <v/>
      </c>
      <c r="O6422" s="14" t="str">
        <v/>
      </c>
      <c r="P6422" s="14" t="str">
        <f ca="1"/>
        <v>Low Cap</v>
      </c>
    </row>
    <row r="6423" spans="11:16">
      <c r="K6423" s="14" t="str">
        <v/>
      </c>
      <c r="L6423" s="14" t="str">
        <v/>
      </c>
      <c r="O6423" s="14" t="str">
        <v/>
      </c>
      <c r="P6423" s="14" t="str">
        <f ca="1"/>
        <v>Low Cap</v>
      </c>
    </row>
    <row r="6424" spans="11:16">
      <c r="K6424" s="14" t="str">
        <v/>
      </c>
      <c r="L6424" s="14" t="str">
        <v/>
      </c>
      <c r="O6424" s="14" t="str">
        <v/>
      </c>
      <c r="P6424" s="14" t="str">
        <f ca="1"/>
        <v>Low Cap</v>
      </c>
    </row>
    <row r="6425" spans="11:16">
      <c r="K6425" s="14" t="str">
        <v/>
      </c>
      <c r="L6425" s="14" t="str">
        <v/>
      </c>
      <c r="O6425" s="14" t="str">
        <v/>
      </c>
      <c r="P6425" s="14" t="str">
        <f ca="1"/>
        <v>Low Cap</v>
      </c>
    </row>
    <row r="6426" spans="11:16">
      <c r="K6426" s="14" t="str">
        <v/>
      </c>
      <c r="L6426" s="14" t="str">
        <v/>
      </c>
      <c r="O6426" s="14" t="str">
        <v/>
      </c>
      <c r="P6426" s="14" t="str">
        <f ca="1"/>
        <v>Low Cap</v>
      </c>
    </row>
    <row r="6427" spans="11:16">
      <c r="K6427" s="14" t="str">
        <v/>
      </c>
      <c r="L6427" s="14" t="str">
        <v/>
      </c>
      <c r="O6427" s="14" t="str">
        <v/>
      </c>
      <c r="P6427" s="14" t="str">
        <f ca="1"/>
        <v>Low Cap</v>
      </c>
    </row>
    <row r="6428" spans="11:16">
      <c r="K6428" s="14" t="str">
        <v/>
      </c>
      <c r="L6428" s="14" t="str">
        <v/>
      </c>
      <c r="O6428" s="14" t="str">
        <v/>
      </c>
      <c r="P6428" s="14" t="str">
        <f ca="1"/>
        <v>Low Cap</v>
      </c>
    </row>
    <row r="6429" spans="11:16">
      <c r="K6429" s="14" t="str">
        <v/>
      </c>
      <c r="L6429" s="14" t="str">
        <v/>
      </c>
      <c r="O6429" s="14" t="str">
        <v/>
      </c>
      <c r="P6429" s="14" t="str">
        <f ca="1"/>
        <v>Low Cap</v>
      </c>
    </row>
    <row r="6430" spans="11:16">
      <c r="K6430" s="14" t="str">
        <v/>
      </c>
      <c r="L6430" s="14" t="str">
        <v/>
      </c>
      <c r="O6430" s="14" t="str">
        <v/>
      </c>
      <c r="P6430" s="14" t="str">
        <f ca="1"/>
        <v>Low Cap</v>
      </c>
    </row>
    <row r="6431" spans="11:16">
      <c r="K6431" s="14" t="str">
        <v/>
      </c>
      <c r="L6431" s="14" t="str">
        <v/>
      </c>
      <c r="O6431" s="14" t="str">
        <v/>
      </c>
      <c r="P6431" s="14" t="str">
        <f ca="1"/>
        <v>Low Cap</v>
      </c>
    </row>
    <row r="6432" spans="11:16">
      <c r="K6432" s="14" t="str">
        <v/>
      </c>
      <c r="L6432" s="14" t="str">
        <v/>
      </c>
      <c r="O6432" s="14" t="str">
        <v/>
      </c>
      <c r="P6432" s="14" t="str">
        <f ca="1"/>
        <v>Low Cap</v>
      </c>
    </row>
    <row r="6433" spans="11:16">
      <c r="K6433" s="14" t="str">
        <v/>
      </c>
      <c r="L6433" s="14" t="str">
        <v/>
      </c>
      <c r="O6433" s="14" t="str">
        <v/>
      </c>
      <c r="P6433" s="14" t="str">
        <f ca="1"/>
        <v>Low Cap</v>
      </c>
    </row>
    <row r="6434" spans="11:16">
      <c r="K6434" s="14" t="str">
        <v/>
      </c>
      <c r="L6434" s="14" t="str">
        <v/>
      </c>
      <c r="O6434" s="14" t="str">
        <v/>
      </c>
      <c r="P6434" s="14" t="str">
        <f ca="1"/>
        <v>Low Cap</v>
      </c>
    </row>
    <row r="6435" spans="11:16">
      <c r="K6435" s="14" t="str">
        <v/>
      </c>
      <c r="L6435" s="14" t="str">
        <v/>
      </c>
      <c r="O6435" s="14" t="str">
        <v/>
      </c>
      <c r="P6435" s="14" t="str">
        <f ca="1"/>
        <v>Low Cap</v>
      </c>
    </row>
    <row r="6436" spans="11:16">
      <c r="K6436" s="14" t="str">
        <v/>
      </c>
      <c r="L6436" s="14" t="str">
        <v/>
      </c>
      <c r="O6436" s="14" t="str">
        <v/>
      </c>
      <c r="P6436" s="14" t="str">
        <f ca="1"/>
        <v>Low Cap</v>
      </c>
    </row>
    <row r="6437" spans="11:16">
      <c r="K6437" s="14" t="str">
        <v/>
      </c>
      <c r="L6437" s="14" t="str">
        <v/>
      </c>
      <c r="O6437" s="14" t="str">
        <v/>
      </c>
      <c r="P6437" s="14" t="str">
        <f ca="1"/>
        <v>Low Cap</v>
      </c>
    </row>
    <row r="6438" spans="11:16">
      <c r="K6438" s="14" t="str">
        <v/>
      </c>
      <c r="L6438" s="14" t="str">
        <v/>
      </c>
      <c r="O6438" s="14" t="str">
        <v/>
      </c>
      <c r="P6438" s="14" t="str">
        <f ca="1"/>
        <v>Low Cap</v>
      </c>
    </row>
    <row r="6439" spans="11:16">
      <c r="K6439" s="14" t="str">
        <v/>
      </c>
      <c r="L6439" s="14" t="str">
        <v/>
      </c>
      <c r="O6439" s="14" t="str">
        <v/>
      </c>
      <c r="P6439" s="14" t="str">
        <f ca="1"/>
        <v>Low Cap</v>
      </c>
    </row>
    <row r="6440" spans="11:16">
      <c r="K6440" s="14" t="str">
        <v/>
      </c>
      <c r="L6440" s="14" t="str">
        <v/>
      </c>
      <c r="O6440" s="14" t="str">
        <v/>
      </c>
      <c r="P6440" s="14" t="str">
        <f ca="1"/>
        <v>Low Cap</v>
      </c>
    </row>
    <row r="6441" spans="11:16">
      <c r="K6441" s="14" t="str">
        <v/>
      </c>
      <c r="L6441" s="14" t="str">
        <v/>
      </c>
      <c r="O6441" s="14" t="str">
        <v/>
      </c>
      <c r="P6441" s="14" t="str">
        <f ca="1"/>
        <v>Low Cap</v>
      </c>
    </row>
    <row r="6442" spans="11:16">
      <c r="K6442" s="14" t="str">
        <v/>
      </c>
      <c r="L6442" s="14" t="str">
        <v/>
      </c>
      <c r="O6442" s="14" t="str">
        <v/>
      </c>
      <c r="P6442" s="14" t="str">
        <f ca="1"/>
        <v>Low Cap</v>
      </c>
    </row>
    <row r="6443" spans="11:16">
      <c r="K6443" s="14" t="str">
        <v/>
      </c>
      <c r="L6443" s="14" t="str">
        <v/>
      </c>
      <c r="O6443" s="14" t="str">
        <v/>
      </c>
      <c r="P6443" s="14" t="str">
        <f ca="1"/>
        <v>Low Cap</v>
      </c>
    </row>
    <row r="6444" spans="11:16">
      <c r="K6444" s="14" t="str">
        <v/>
      </c>
      <c r="L6444" s="14" t="str">
        <v/>
      </c>
      <c r="O6444" s="14" t="str">
        <v/>
      </c>
      <c r="P6444" s="14" t="str">
        <f ca="1"/>
        <v>Low Cap</v>
      </c>
    </row>
    <row r="6445" spans="11:16">
      <c r="K6445" s="14" t="str">
        <v/>
      </c>
      <c r="L6445" s="14" t="str">
        <v/>
      </c>
      <c r="O6445" s="14" t="str">
        <v/>
      </c>
      <c r="P6445" s="14" t="str">
        <f ca="1"/>
        <v>Low Cap</v>
      </c>
    </row>
    <row r="6446" spans="11:16">
      <c r="K6446" s="14" t="str">
        <v/>
      </c>
      <c r="L6446" s="14" t="str">
        <v/>
      </c>
      <c r="O6446" s="14" t="str">
        <v/>
      </c>
      <c r="P6446" s="14" t="str">
        <f ca="1"/>
        <v>Low Cap</v>
      </c>
    </row>
    <row r="6447" spans="11:16">
      <c r="K6447" s="14" t="str">
        <v/>
      </c>
      <c r="L6447" s="14" t="str">
        <v/>
      </c>
      <c r="O6447" s="14" t="str">
        <v/>
      </c>
      <c r="P6447" s="14" t="str">
        <f ca="1"/>
        <v>Low Cap</v>
      </c>
    </row>
    <row r="6448" spans="11:16">
      <c r="K6448" s="14" t="str">
        <v/>
      </c>
      <c r="L6448" s="14" t="str">
        <v/>
      </c>
      <c r="O6448" s="14" t="str">
        <v/>
      </c>
      <c r="P6448" s="14" t="str">
        <f ca="1"/>
        <v>Low Cap</v>
      </c>
    </row>
    <row r="6449" spans="11:16">
      <c r="K6449" s="14" t="str">
        <v/>
      </c>
      <c r="L6449" s="14" t="str">
        <v/>
      </c>
      <c r="O6449" s="14" t="str">
        <v/>
      </c>
      <c r="P6449" s="14" t="str">
        <f ca="1"/>
        <v>Low Cap</v>
      </c>
    </row>
    <row r="6450" spans="11:16">
      <c r="K6450" s="14" t="str">
        <v/>
      </c>
      <c r="L6450" s="14" t="str">
        <v/>
      </c>
      <c r="O6450" s="14" t="str">
        <v/>
      </c>
      <c r="P6450" s="14" t="str">
        <f ca="1"/>
        <v>Low Cap</v>
      </c>
    </row>
    <row r="6451" spans="11:16">
      <c r="K6451" s="14" t="str">
        <v/>
      </c>
      <c r="L6451" s="14" t="str">
        <v/>
      </c>
      <c r="O6451" s="14" t="str">
        <v/>
      </c>
      <c r="P6451" s="14" t="str">
        <f ca="1"/>
        <v>Low Cap</v>
      </c>
    </row>
    <row r="6452" spans="11:16">
      <c r="K6452" s="14" t="str">
        <v/>
      </c>
      <c r="L6452" s="14" t="str">
        <v/>
      </c>
      <c r="O6452" s="14" t="str">
        <v/>
      </c>
      <c r="P6452" s="14" t="str">
        <f ca="1"/>
        <v>Low Cap</v>
      </c>
    </row>
    <row r="6453" spans="11:16">
      <c r="K6453" s="14" t="str">
        <v/>
      </c>
      <c r="L6453" s="14" t="str">
        <v/>
      </c>
      <c r="O6453" s="14" t="str">
        <v/>
      </c>
      <c r="P6453" s="14" t="str">
        <f ca="1"/>
        <v>Low Cap</v>
      </c>
    </row>
    <row r="6454" spans="11:16">
      <c r="K6454" s="14" t="str">
        <v/>
      </c>
      <c r="L6454" s="14" t="str">
        <v/>
      </c>
      <c r="O6454" s="14" t="str">
        <v/>
      </c>
      <c r="P6454" s="14" t="str">
        <f ca="1"/>
        <v>Low Cap</v>
      </c>
    </row>
    <row r="6455" spans="11:16">
      <c r="K6455" s="14" t="str">
        <v/>
      </c>
      <c r="L6455" s="14" t="str">
        <v/>
      </c>
      <c r="O6455" s="14" t="str">
        <v/>
      </c>
      <c r="P6455" s="14" t="str">
        <f ca="1"/>
        <v>Low Cap</v>
      </c>
    </row>
    <row r="6456" spans="11:16">
      <c r="K6456" s="14" t="str">
        <v/>
      </c>
      <c r="L6456" s="14" t="str">
        <v/>
      </c>
      <c r="O6456" s="14" t="str">
        <v/>
      </c>
      <c r="P6456" s="14" t="str">
        <f ca="1"/>
        <v>Low Cap</v>
      </c>
    </row>
    <row r="6457" spans="11:16">
      <c r="K6457" s="14" t="str">
        <v/>
      </c>
      <c r="L6457" s="14" t="str">
        <v/>
      </c>
      <c r="O6457" s="14" t="str">
        <v/>
      </c>
      <c r="P6457" s="14" t="str">
        <f ca="1"/>
        <v>Low Cap</v>
      </c>
    </row>
    <row r="6458" spans="11:16">
      <c r="K6458" s="14" t="str">
        <v/>
      </c>
      <c r="L6458" s="14" t="str">
        <v/>
      </c>
      <c r="O6458" s="14" t="str">
        <v/>
      </c>
      <c r="P6458" s="14" t="str">
        <f ca="1"/>
        <v>Low Cap</v>
      </c>
    </row>
    <row r="6459" spans="11:16">
      <c r="K6459" s="14" t="str">
        <v/>
      </c>
      <c r="L6459" s="14" t="str">
        <v/>
      </c>
      <c r="O6459" s="14" t="str">
        <v/>
      </c>
      <c r="P6459" s="14" t="str">
        <f ca="1"/>
        <v>Low Cap</v>
      </c>
    </row>
    <row r="6460" spans="11:16">
      <c r="K6460" s="14" t="str">
        <v/>
      </c>
      <c r="L6460" s="14" t="str">
        <v/>
      </c>
      <c r="O6460" s="14" t="str">
        <v/>
      </c>
      <c r="P6460" s="14" t="str">
        <f ca="1"/>
        <v>Low Cap</v>
      </c>
    </row>
    <row r="6461" spans="11:16">
      <c r="K6461" s="14" t="str">
        <v/>
      </c>
      <c r="L6461" s="14" t="str">
        <v/>
      </c>
      <c r="O6461" s="14" t="str">
        <v/>
      </c>
      <c r="P6461" s="14" t="str">
        <f ca="1"/>
        <v>Low Cap</v>
      </c>
    </row>
    <row r="6462" spans="11:16">
      <c r="K6462" s="14" t="str">
        <v/>
      </c>
      <c r="L6462" s="14" t="str">
        <v/>
      </c>
      <c r="O6462" s="14" t="str">
        <v/>
      </c>
      <c r="P6462" s="14" t="str">
        <f ca="1"/>
        <v>Low Cap</v>
      </c>
    </row>
    <row r="6463" spans="11:16">
      <c r="K6463" s="14" t="str">
        <v/>
      </c>
      <c r="L6463" s="14" t="str">
        <v/>
      </c>
      <c r="O6463" s="14" t="str">
        <v/>
      </c>
      <c r="P6463" s="14" t="str">
        <f ca="1"/>
        <v>Low Cap</v>
      </c>
    </row>
    <row r="6464" spans="11:16">
      <c r="K6464" s="14" t="str">
        <v/>
      </c>
      <c r="L6464" s="14" t="str">
        <v/>
      </c>
      <c r="O6464" s="14" t="str">
        <v/>
      </c>
      <c r="P6464" s="14" t="str">
        <f ca="1"/>
        <v>Low Cap</v>
      </c>
    </row>
    <row r="6465" spans="11:16">
      <c r="K6465" s="14" t="str">
        <v/>
      </c>
      <c r="L6465" s="14" t="str">
        <v/>
      </c>
      <c r="O6465" s="14" t="str">
        <v/>
      </c>
      <c r="P6465" s="14" t="str">
        <f ca="1"/>
        <v>Low Cap</v>
      </c>
    </row>
    <row r="6466" spans="11:16">
      <c r="K6466" s="14" t="str">
        <v/>
      </c>
      <c r="L6466" s="14" t="str">
        <v/>
      </c>
      <c r="O6466" s="14" t="str">
        <v/>
      </c>
      <c r="P6466" s="14" t="str">
        <f ca="1"/>
        <v>Low Cap</v>
      </c>
    </row>
    <row r="6467" spans="11:16">
      <c r="K6467" s="14" t="str">
        <v/>
      </c>
      <c r="L6467" s="14" t="str">
        <v/>
      </c>
      <c r="O6467" s="14" t="str">
        <v/>
      </c>
      <c r="P6467" s="14" t="str">
        <f ca="1"/>
        <v>Low Cap</v>
      </c>
    </row>
    <row r="6468" spans="11:16">
      <c r="K6468" s="14" t="str">
        <v/>
      </c>
      <c r="L6468" s="14" t="str">
        <v/>
      </c>
      <c r="O6468" s="14" t="str">
        <v/>
      </c>
      <c r="P6468" s="14" t="str">
        <f ca="1"/>
        <v>Low Cap</v>
      </c>
    </row>
    <row r="6469" spans="11:16">
      <c r="K6469" s="14" t="str">
        <v/>
      </c>
      <c r="L6469" s="14" t="str">
        <v/>
      </c>
      <c r="O6469" s="14" t="str">
        <v/>
      </c>
      <c r="P6469" s="14" t="str">
        <f ca="1"/>
        <v>Low Cap</v>
      </c>
    </row>
    <row r="6470" spans="11:16">
      <c r="K6470" s="14" t="str">
        <v/>
      </c>
      <c r="L6470" s="14" t="str">
        <v/>
      </c>
      <c r="O6470" s="14" t="str">
        <v/>
      </c>
      <c r="P6470" s="14" t="str">
        <f ca="1"/>
        <v>Low Cap</v>
      </c>
    </row>
    <row r="6471" spans="11:16">
      <c r="K6471" s="14" t="str">
        <v/>
      </c>
      <c r="L6471" s="14" t="str">
        <v/>
      </c>
      <c r="O6471" s="14" t="str">
        <v/>
      </c>
      <c r="P6471" s="14" t="str">
        <f ca="1"/>
        <v>Low Cap</v>
      </c>
    </row>
    <row r="6472" spans="11:16">
      <c r="K6472" s="14" t="str">
        <v/>
      </c>
      <c r="L6472" s="14" t="str">
        <v/>
      </c>
      <c r="O6472" s="14" t="str">
        <v/>
      </c>
      <c r="P6472" s="14" t="str">
        <f ca="1"/>
        <v>Low Cap</v>
      </c>
    </row>
    <row r="6473" spans="11:16">
      <c r="K6473" s="14" t="str">
        <v/>
      </c>
      <c r="L6473" s="14" t="str">
        <v/>
      </c>
      <c r="O6473" s="14" t="str">
        <v/>
      </c>
      <c r="P6473" s="14" t="str">
        <f ca="1"/>
        <v>Low Cap</v>
      </c>
    </row>
    <row r="6474" spans="11:16">
      <c r="K6474" s="14" t="str">
        <v/>
      </c>
      <c r="L6474" s="14" t="str">
        <v/>
      </c>
      <c r="O6474" s="14" t="str">
        <v/>
      </c>
      <c r="P6474" s="14" t="str">
        <f ca="1"/>
        <v>Low Cap</v>
      </c>
    </row>
    <row r="6475" spans="11:16">
      <c r="K6475" s="14" t="str">
        <v/>
      </c>
      <c r="L6475" s="14" t="str">
        <v/>
      </c>
      <c r="O6475" s="14" t="str">
        <v/>
      </c>
      <c r="P6475" s="14" t="str">
        <f ca="1"/>
        <v>Low Cap</v>
      </c>
    </row>
    <row r="6476" spans="11:16">
      <c r="K6476" s="14" t="str">
        <v/>
      </c>
      <c r="L6476" s="14" t="str">
        <v/>
      </c>
      <c r="O6476" s="14" t="str">
        <v/>
      </c>
      <c r="P6476" s="14" t="str">
        <f ca="1"/>
        <v>Low Cap</v>
      </c>
    </row>
    <row r="6477" spans="11:16">
      <c r="K6477" s="14" t="str">
        <v/>
      </c>
      <c r="L6477" s="14" t="str">
        <v/>
      </c>
      <c r="O6477" s="14" t="str">
        <v/>
      </c>
      <c r="P6477" s="14" t="str">
        <f ca="1"/>
        <v>Low Cap</v>
      </c>
    </row>
    <row r="6478" spans="11:16">
      <c r="K6478" s="14" t="str">
        <v/>
      </c>
      <c r="L6478" s="14" t="str">
        <v/>
      </c>
      <c r="O6478" s="14" t="str">
        <v/>
      </c>
      <c r="P6478" s="14" t="str">
        <f ca="1"/>
        <v>Low Cap</v>
      </c>
    </row>
    <row r="6479" spans="11:16">
      <c r="K6479" s="14" t="str">
        <v/>
      </c>
      <c r="L6479" s="14" t="str">
        <v/>
      </c>
      <c r="O6479" s="14" t="str">
        <v/>
      </c>
      <c r="P6479" s="14" t="str">
        <f ca="1"/>
        <v>Low Cap</v>
      </c>
    </row>
    <row r="6480" spans="11:16">
      <c r="K6480" s="14" t="str">
        <v/>
      </c>
      <c r="L6480" s="14" t="str">
        <v/>
      </c>
      <c r="O6480" s="14" t="str">
        <v/>
      </c>
      <c r="P6480" s="14" t="str">
        <f ca="1"/>
        <v>Low Cap</v>
      </c>
    </row>
    <row r="6481" spans="11:16">
      <c r="K6481" s="14" t="str">
        <v/>
      </c>
      <c r="L6481" s="14" t="str">
        <v/>
      </c>
      <c r="O6481" s="14" t="str">
        <v/>
      </c>
      <c r="P6481" s="14" t="str">
        <f ca="1"/>
        <v>Low Cap</v>
      </c>
    </row>
    <row r="6482" spans="11:16">
      <c r="K6482" s="14" t="str">
        <v/>
      </c>
      <c r="L6482" s="14" t="str">
        <v/>
      </c>
      <c r="O6482" s="14" t="str">
        <v/>
      </c>
      <c r="P6482" s="14" t="str">
        <f ca="1"/>
        <v>Low Cap</v>
      </c>
    </row>
    <row r="6483" spans="11:16">
      <c r="K6483" s="14" t="str">
        <v/>
      </c>
      <c r="L6483" s="14" t="str">
        <v/>
      </c>
      <c r="O6483" s="14" t="str">
        <v/>
      </c>
      <c r="P6483" s="14" t="str">
        <f ca="1"/>
        <v>Low Cap</v>
      </c>
    </row>
    <row r="6484" spans="11:16">
      <c r="K6484" s="14" t="str">
        <v/>
      </c>
      <c r="L6484" s="14" t="str">
        <v/>
      </c>
      <c r="O6484" s="14" t="str">
        <v/>
      </c>
      <c r="P6484" s="14" t="str">
        <f ca="1"/>
        <v>Low Cap</v>
      </c>
    </row>
    <row r="6485" spans="11:16">
      <c r="K6485" s="14" t="str">
        <v/>
      </c>
      <c r="L6485" s="14" t="str">
        <v/>
      </c>
      <c r="O6485" s="14" t="str">
        <v/>
      </c>
      <c r="P6485" s="14" t="str">
        <f ca="1"/>
        <v>Low Cap</v>
      </c>
    </row>
    <row r="6486" spans="11:16">
      <c r="K6486" s="14" t="str">
        <v/>
      </c>
      <c r="L6486" s="14" t="str">
        <v/>
      </c>
      <c r="O6486" s="14" t="str">
        <v/>
      </c>
      <c r="P6486" s="14" t="str">
        <f ca="1"/>
        <v>Low Cap</v>
      </c>
    </row>
    <row r="6487" spans="11:16">
      <c r="K6487" s="14" t="str">
        <v/>
      </c>
      <c r="L6487" s="14" t="str">
        <v/>
      </c>
      <c r="O6487" s="14" t="str">
        <v/>
      </c>
      <c r="P6487" s="14" t="str">
        <f ca="1"/>
        <v>Low Cap</v>
      </c>
    </row>
    <row r="6488" spans="11:16">
      <c r="K6488" s="14" t="str">
        <v/>
      </c>
      <c r="L6488" s="14" t="str">
        <v/>
      </c>
      <c r="O6488" s="14" t="str">
        <v/>
      </c>
      <c r="P6488" s="14" t="str">
        <f ca="1"/>
        <v>Low Cap</v>
      </c>
    </row>
    <row r="6489" spans="11:16">
      <c r="K6489" s="14" t="str">
        <v/>
      </c>
      <c r="L6489" s="14" t="str">
        <v/>
      </c>
      <c r="O6489" s="14" t="str">
        <v/>
      </c>
      <c r="P6489" s="14" t="str">
        <f ca="1"/>
        <v>Low Cap</v>
      </c>
    </row>
    <row r="6490" spans="11:16">
      <c r="K6490" s="14" t="str">
        <v/>
      </c>
      <c r="L6490" s="14" t="str">
        <v/>
      </c>
      <c r="O6490" s="14" t="str">
        <v/>
      </c>
      <c r="P6490" s="14" t="str">
        <f ca="1"/>
        <v>Low Cap</v>
      </c>
    </row>
    <row r="6491" spans="11:16">
      <c r="K6491" s="14" t="str">
        <v/>
      </c>
      <c r="L6491" s="14" t="str">
        <v/>
      </c>
      <c r="O6491" s="14" t="str">
        <v/>
      </c>
      <c r="P6491" s="14" t="str">
        <f ca="1"/>
        <v>Low Cap</v>
      </c>
    </row>
    <row r="6492" spans="11:16">
      <c r="K6492" s="14" t="str">
        <v/>
      </c>
      <c r="L6492" s="14" t="str">
        <v/>
      </c>
      <c r="O6492" s="14" t="str">
        <v/>
      </c>
      <c r="P6492" s="14" t="str">
        <f ca="1"/>
        <v>Low Cap</v>
      </c>
    </row>
    <row r="6493" spans="11:16">
      <c r="K6493" s="14" t="str">
        <v/>
      </c>
      <c r="L6493" s="14" t="str">
        <v/>
      </c>
      <c r="O6493" s="14" t="str">
        <v/>
      </c>
      <c r="P6493" s="14" t="str">
        <f ca="1"/>
        <v>Low Cap</v>
      </c>
    </row>
    <row r="6494" spans="11:16">
      <c r="K6494" s="14" t="str">
        <v/>
      </c>
      <c r="L6494" s="14" t="str">
        <v/>
      </c>
      <c r="O6494" s="14" t="str">
        <v/>
      </c>
      <c r="P6494" s="14" t="str">
        <f ca="1"/>
        <v>Low Cap</v>
      </c>
    </row>
    <row r="6495" spans="11:16">
      <c r="K6495" s="14" t="str">
        <v/>
      </c>
      <c r="L6495" s="14" t="str">
        <v/>
      </c>
      <c r="O6495" s="14" t="str">
        <v/>
      </c>
      <c r="P6495" s="14" t="str">
        <f ca="1"/>
        <v>Low Cap</v>
      </c>
    </row>
    <row r="6496" spans="11:16">
      <c r="K6496" s="14" t="str">
        <v/>
      </c>
      <c r="L6496" s="14" t="str">
        <v/>
      </c>
      <c r="O6496" s="14" t="str">
        <v/>
      </c>
      <c r="P6496" s="14" t="str">
        <f ca="1"/>
        <v>Low Cap</v>
      </c>
    </row>
    <row r="6497" spans="11:16">
      <c r="K6497" s="14" t="str">
        <v/>
      </c>
      <c r="L6497" s="14" t="str">
        <v/>
      </c>
      <c r="O6497" s="14" t="str">
        <v/>
      </c>
      <c r="P6497" s="14" t="str">
        <f ca="1"/>
        <v>Low Cap</v>
      </c>
    </row>
    <row r="6498" spans="11:16">
      <c r="K6498" s="14" t="str">
        <v/>
      </c>
      <c r="L6498" s="14" t="str">
        <v/>
      </c>
      <c r="O6498" s="14" t="str">
        <v/>
      </c>
      <c r="P6498" s="14" t="str">
        <f ca="1"/>
        <v>Low Cap</v>
      </c>
    </row>
    <row r="6499" spans="11:16">
      <c r="K6499" s="14" t="str">
        <v/>
      </c>
      <c r="L6499" s="14" t="str">
        <v/>
      </c>
      <c r="O6499" s="14" t="str">
        <v/>
      </c>
      <c r="P6499" s="14" t="str">
        <f ca="1"/>
        <v>Low Cap</v>
      </c>
    </row>
    <row r="6500" spans="11:16">
      <c r="K6500" s="14" t="str">
        <v/>
      </c>
      <c r="L6500" s="14" t="str">
        <v/>
      </c>
      <c r="O6500" s="14" t="str">
        <v/>
      </c>
      <c r="P6500" s="14" t="str">
        <f ca="1"/>
        <v>Low Cap</v>
      </c>
    </row>
    <row r="6501" spans="11:16">
      <c r="K6501" s="14" t="str">
        <v/>
      </c>
      <c r="L6501" s="14" t="str">
        <v/>
      </c>
      <c r="O6501" s="14" t="str">
        <v/>
      </c>
      <c r="P6501" s="14" t="str">
        <f ca="1"/>
        <v>Low Cap</v>
      </c>
    </row>
    <row r="6502" spans="11:16">
      <c r="K6502" s="14" t="str">
        <v/>
      </c>
      <c r="L6502" s="14" t="str">
        <v/>
      </c>
      <c r="O6502" s="14" t="str">
        <v/>
      </c>
      <c r="P6502" s="14" t="str">
        <f ca="1"/>
        <v>Low Cap</v>
      </c>
    </row>
    <row r="6503" spans="11:16">
      <c r="K6503" s="14" t="str">
        <v/>
      </c>
      <c r="L6503" s="14" t="str">
        <v/>
      </c>
      <c r="O6503" s="14" t="str">
        <v/>
      </c>
      <c r="P6503" s="14" t="str">
        <f ca="1"/>
        <v>Low Cap</v>
      </c>
    </row>
    <row r="6504" spans="11:16">
      <c r="K6504" s="14" t="str">
        <v/>
      </c>
      <c r="L6504" s="14" t="str">
        <v/>
      </c>
      <c r="O6504" s="14" t="str">
        <v/>
      </c>
      <c r="P6504" s="14" t="str">
        <f ca="1"/>
        <v>Low Cap</v>
      </c>
    </row>
    <row r="6505" spans="11:16">
      <c r="K6505" s="14" t="str">
        <v/>
      </c>
      <c r="L6505" s="14" t="str">
        <v/>
      </c>
      <c r="O6505" s="14" t="str">
        <v/>
      </c>
      <c r="P6505" s="14" t="str">
        <f ca="1"/>
        <v>Low Cap</v>
      </c>
    </row>
    <row r="6506" spans="11:16">
      <c r="K6506" s="14" t="str">
        <v/>
      </c>
      <c r="L6506" s="14" t="str">
        <v/>
      </c>
      <c r="O6506" s="14" t="str">
        <v/>
      </c>
      <c r="P6506" s="14" t="str">
        <f ca="1"/>
        <v>Low Cap</v>
      </c>
    </row>
    <row r="6507" spans="11:16">
      <c r="K6507" s="14" t="str">
        <v/>
      </c>
      <c r="L6507" s="14" t="str">
        <v/>
      </c>
      <c r="O6507" s="14" t="str">
        <v/>
      </c>
      <c r="P6507" s="14" t="str">
        <f ca="1"/>
        <v>Low Cap</v>
      </c>
    </row>
    <row r="6508" spans="11:16">
      <c r="K6508" s="14" t="str">
        <v/>
      </c>
      <c r="L6508" s="14" t="str">
        <v/>
      </c>
      <c r="O6508" s="14" t="str">
        <v/>
      </c>
      <c r="P6508" s="14" t="str">
        <f ca="1"/>
        <v>Low Cap</v>
      </c>
    </row>
    <row r="6509" spans="11:16">
      <c r="K6509" s="14" t="str">
        <v/>
      </c>
      <c r="L6509" s="14" t="str">
        <v/>
      </c>
      <c r="O6509" s="14" t="str">
        <v/>
      </c>
      <c r="P6509" s="14" t="str">
        <f ca="1"/>
        <v>Low Cap</v>
      </c>
    </row>
    <row r="6510" spans="11:16">
      <c r="K6510" s="14" t="str">
        <v/>
      </c>
      <c r="L6510" s="14" t="str">
        <v/>
      </c>
      <c r="O6510" s="14" t="str">
        <v/>
      </c>
      <c r="P6510" s="14" t="str">
        <f ca="1"/>
        <v>Low Cap</v>
      </c>
    </row>
    <row r="6511" spans="11:16">
      <c r="K6511" s="14" t="str">
        <v/>
      </c>
      <c r="L6511" s="14" t="str">
        <v/>
      </c>
      <c r="O6511" s="14" t="str">
        <v/>
      </c>
      <c r="P6511" s="14" t="str">
        <f ca="1"/>
        <v>Low Cap</v>
      </c>
    </row>
    <row r="6512" spans="11:16">
      <c r="K6512" s="14" t="str">
        <v/>
      </c>
      <c r="L6512" s="14" t="str">
        <v/>
      </c>
      <c r="O6512" s="14" t="str">
        <v/>
      </c>
      <c r="P6512" s="14" t="str">
        <f ca="1"/>
        <v>Low Cap</v>
      </c>
    </row>
    <row r="6513" spans="11:16">
      <c r="K6513" s="14" t="str">
        <v/>
      </c>
      <c r="L6513" s="14" t="str">
        <v/>
      </c>
      <c r="O6513" s="14" t="str">
        <v/>
      </c>
      <c r="P6513" s="14" t="str">
        <f ca="1"/>
        <v>Low Cap</v>
      </c>
    </row>
    <row r="6514" spans="11:16">
      <c r="K6514" s="14" t="str">
        <v/>
      </c>
      <c r="L6514" s="14" t="str">
        <v/>
      </c>
      <c r="O6514" s="14" t="str">
        <v/>
      </c>
      <c r="P6514" s="14" t="str">
        <f ca="1"/>
        <v>Low Cap</v>
      </c>
    </row>
    <row r="6515" spans="11:16">
      <c r="K6515" s="14" t="str">
        <v/>
      </c>
      <c r="L6515" s="14" t="str">
        <v/>
      </c>
      <c r="O6515" s="14" t="str">
        <v/>
      </c>
      <c r="P6515" s="14" t="str">
        <f ca="1"/>
        <v>Low Cap</v>
      </c>
    </row>
    <row r="6516" spans="11:16">
      <c r="K6516" s="14" t="str">
        <v/>
      </c>
      <c r="L6516" s="14" t="str">
        <v/>
      </c>
      <c r="O6516" s="14" t="str">
        <v/>
      </c>
      <c r="P6516" s="14" t="str">
        <f ca="1"/>
        <v>Low Cap</v>
      </c>
    </row>
    <row r="6517" spans="11:16">
      <c r="K6517" s="14" t="str">
        <v/>
      </c>
      <c r="L6517" s="14" t="str">
        <v/>
      </c>
      <c r="O6517" s="14" t="str">
        <v/>
      </c>
      <c r="P6517" s="14" t="str">
        <f ca="1"/>
        <v>Low Cap</v>
      </c>
    </row>
    <row r="6518" spans="11:16">
      <c r="K6518" s="14" t="str">
        <v/>
      </c>
      <c r="L6518" s="14" t="str">
        <v/>
      </c>
      <c r="O6518" s="14" t="str">
        <v/>
      </c>
      <c r="P6518" s="14" t="str">
        <f ca="1"/>
        <v>Low Cap</v>
      </c>
    </row>
    <row r="6519" spans="11:16">
      <c r="K6519" s="14" t="str">
        <v/>
      </c>
      <c r="L6519" s="14" t="str">
        <v/>
      </c>
      <c r="O6519" s="14" t="str">
        <v/>
      </c>
      <c r="P6519" s="14" t="str">
        <f ca="1"/>
        <v>Low Cap</v>
      </c>
    </row>
    <row r="6520" spans="11:16">
      <c r="K6520" s="14" t="str">
        <v/>
      </c>
      <c r="L6520" s="14" t="str">
        <v/>
      </c>
      <c r="O6520" s="14" t="str">
        <v/>
      </c>
      <c r="P6520" s="14" t="str">
        <f ca="1"/>
        <v>Low Cap</v>
      </c>
    </row>
    <row r="6521" spans="11:16">
      <c r="K6521" s="14" t="str">
        <v/>
      </c>
      <c r="L6521" s="14" t="str">
        <v/>
      </c>
      <c r="O6521" s="14" t="str">
        <v/>
      </c>
      <c r="P6521" s="14" t="str">
        <f ca="1"/>
        <v>Low Cap</v>
      </c>
    </row>
    <row r="6522" spans="11:16">
      <c r="K6522" s="14" t="str">
        <v/>
      </c>
      <c r="L6522" s="14" t="str">
        <v/>
      </c>
      <c r="O6522" s="14" t="str">
        <v/>
      </c>
      <c r="P6522" s="14" t="str">
        <f ca="1"/>
        <v>Low Cap</v>
      </c>
    </row>
    <row r="6523" spans="11:16">
      <c r="K6523" s="14" t="str">
        <v/>
      </c>
      <c r="L6523" s="14" t="str">
        <v/>
      </c>
      <c r="O6523" s="14" t="str">
        <v/>
      </c>
      <c r="P6523" s="14" t="str">
        <f ca="1"/>
        <v>Low Cap</v>
      </c>
    </row>
    <row r="6524" spans="11:16">
      <c r="K6524" s="14" t="str">
        <v/>
      </c>
      <c r="L6524" s="14" t="str">
        <v/>
      </c>
      <c r="O6524" s="14" t="str">
        <v/>
      </c>
      <c r="P6524" s="14" t="str">
        <f ca="1"/>
        <v>Low Cap</v>
      </c>
    </row>
    <row r="6525" spans="11:16">
      <c r="K6525" s="14" t="str">
        <v/>
      </c>
      <c r="L6525" s="14" t="str">
        <v/>
      </c>
      <c r="O6525" s="14" t="str">
        <v/>
      </c>
      <c r="P6525" s="14" t="str">
        <f ca="1"/>
        <v>Low Cap</v>
      </c>
    </row>
    <row r="6526" spans="11:16">
      <c r="K6526" s="14" t="str">
        <v/>
      </c>
      <c r="L6526" s="14" t="str">
        <v/>
      </c>
      <c r="O6526" s="14" t="str">
        <v/>
      </c>
      <c r="P6526" s="14" t="str">
        <f ca="1"/>
        <v>Low Cap</v>
      </c>
    </row>
    <row r="6527" spans="11:16">
      <c r="K6527" s="14" t="str">
        <v/>
      </c>
      <c r="L6527" s="14" t="str">
        <v/>
      </c>
      <c r="O6527" s="14" t="str">
        <v/>
      </c>
      <c r="P6527" s="14" t="str">
        <f ca="1"/>
        <v>Low Cap</v>
      </c>
    </row>
    <row r="6528" spans="11:16">
      <c r="K6528" s="14" t="str">
        <v/>
      </c>
      <c r="L6528" s="14" t="str">
        <v/>
      </c>
      <c r="O6528" s="14" t="str">
        <v/>
      </c>
      <c r="P6528" s="14" t="str">
        <f ca="1"/>
        <v>Low Cap</v>
      </c>
    </row>
    <row r="6529" spans="11:16">
      <c r="K6529" s="14" t="str">
        <v/>
      </c>
      <c r="L6529" s="14" t="str">
        <v/>
      </c>
      <c r="O6529" s="14" t="str">
        <v/>
      </c>
      <c r="P6529" s="14" t="str">
        <f ca="1"/>
        <v>Low Cap</v>
      </c>
    </row>
    <row r="6530" spans="11:16">
      <c r="K6530" s="14" t="str">
        <v/>
      </c>
      <c r="L6530" s="14" t="str">
        <v/>
      </c>
      <c r="O6530" s="14" t="str">
        <v/>
      </c>
      <c r="P6530" s="14" t="str">
        <f ca="1"/>
        <v>Low Cap</v>
      </c>
    </row>
    <row r="6531" spans="11:16">
      <c r="K6531" s="14" t="str">
        <v/>
      </c>
      <c r="L6531" s="14" t="str">
        <v/>
      </c>
      <c r="O6531" s="14" t="str">
        <v/>
      </c>
      <c r="P6531" s="14" t="str">
        <f ca="1"/>
        <v>Low Cap</v>
      </c>
    </row>
    <row r="6532" spans="11:16">
      <c r="K6532" s="14" t="str">
        <v/>
      </c>
      <c r="L6532" s="14" t="str">
        <v/>
      </c>
      <c r="O6532" s="14" t="str">
        <v/>
      </c>
      <c r="P6532" s="14" t="str">
        <f ca="1"/>
        <v>Low Cap</v>
      </c>
    </row>
    <row r="6533" spans="11:16">
      <c r="K6533" s="14" t="str">
        <v/>
      </c>
      <c r="L6533" s="14" t="str">
        <v/>
      </c>
      <c r="O6533" s="14" t="str">
        <v/>
      </c>
      <c r="P6533" s="14" t="str">
        <f ca="1"/>
        <v>Low Cap</v>
      </c>
    </row>
    <row r="6534" spans="11:16">
      <c r="K6534" s="14" t="str">
        <v/>
      </c>
      <c r="L6534" s="14" t="str">
        <v/>
      </c>
      <c r="O6534" s="14" t="str">
        <v/>
      </c>
      <c r="P6534" s="14" t="str">
        <f ca="1"/>
        <v>Low Cap</v>
      </c>
    </row>
    <row r="6535" spans="11:16">
      <c r="K6535" s="14" t="str">
        <v/>
      </c>
      <c r="L6535" s="14" t="str">
        <v/>
      </c>
      <c r="O6535" s="14" t="str">
        <v/>
      </c>
      <c r="P6535" s="14" t="str">
        <f ca="1"/>
        <v>Low Cap</v>
      </c>
    </row>
    <row r="6536" spans="11:16">
      <c r="K6536" s="14" t="str">
        <v/>
      </c>
      <c r="L6536" s="14" t="str">
        <v/>
      </c>
      <c r="O6536" s="14" t="str">
        <v/>
      </c>
      <c r="P6536" s="14" t="str">
        <f ca="1"/>
        <v>Low Cap</v>
      </c>
    </row>
    <row r="6537" spans="11:16">
      <c r="K6537" s="14" t="str">
        <v/>
      </c>
      <c r="L6537" s="14" t="str">
        <v/>
      </c>
      <c r="O6537" s="14" t="str">
        <v/>
      </c>
      <c r="P6537" s="14" t="str">
        <f ca="1"/>
        <v>Low Cap</v>
      </c>
    </row>
    <row r="6538" spans="11:16">
      <c r="K6538" s="14" t="str">
        <v/>
      </c>
      <c r="L6538" s="14" t="str">
        <v/>
      </c>
      <c r="O6538" s="14" t="str">
        <v/>
      </c>
      <c r="P6538" s="14" t="str">
        <f ca="1"/>
        <v>Low Cap</v>
      </c>
    </row>
    <row r="6539" spans="11:16">
      <c r="K6539" s="14" t="str">
        <v/>
      </c>
      <c r="L6539" s="14" t="str">
        <v/>
      </c>
      <c r="O6539" s="14" t="str">
        <v/>
      </c>
      <c r="P6539" s="14" t="str">
        <f ca="1"/>
        <v>Low Cap</v>
      </c>
    </row>
    <row r="6540" spans="11:16">
      <c r="K6540" s="14" t="str">
        <v/>
      </c>
      <c r="L6540" s="14" t="str">
        <v/>
      </c>
      <c r="O6540" s="14" t="str">
        <v/>
      </c>
      <c r="P6540" s="14" t="str">
        <f ca="1"/>
        <v>Low Cap</v>
      </c>
    </row>
    <row r="6541" spans="11:16">
      <c r="K6541" s="14" t="str">
        <v/>
      </c>
      <c r="L6541" s="14" t="str">
        <v/>
      </c>
      <c r="O6541" s="14" t="str">
        <v/>
      </c>
      <c r="P6541" s="14" t="str">
        <f ca="1"/>
        <v>Low Cap</v>
      </c>
    </row>
    <row r="6542" spans="11:16">
      <c r="K6542" s="14" t="str">
        <v/>
      </c>
      <c r="L6542" s="14" t="str">
        <v/>
      </c>
      <c r="O6542" s="14" t="str">
        <v/>
      </c>
      <c r="P6542" s="14" t="str">
        <f ca="1"/>
        <v>Low Cap</v>
      </c>
    </row>
    <row r="6543" spans="11:16">
      <c r="K6543" s="14" t="str">
        <v/>
      </c>
      <c r="L6543" s="14" t="str">
        <v/>
      </c>
      <c r="O6543" s="14" t="str">
        <v/>
      </c>
      <c r="P6543" s="14" t="str">
        <f ca="1"/>
        <v>Low Cap</v>
      </c>
    </row>
    <row r="6544" spans="11:16">
      <c r="K6544" s="14" t="str">
        <v/>
      </c>
      <c r="L6544" s="14" t="str">
        <v/>
      </c>
      <c r="O6544" s="14" t="str">
        <v/>
      </c>
      <c r="P6544" s="14" t="str">
        <f ca="1"/>
        <v>Low Cap</v>
      </c>
    </row>
    <row r="6545" spans="11:16">
      <c r="K6545" s="14" t="str">
        <v/>
      </c>
      <c r="L6545" s="14" t="str">
        <v/>
      </c>
      <c r="O6545" s="14" t="str">
        <v/>
      </c>
      <c r="P6545" s="14" t="str">
        <f ca="1"/>
        <v>Low Cap</v>
      </c>
    </row>
    <row r="6546" spans="11:16">
      <c r="K6546" s="14" t="str">
        <v/>
      </c>
      <c r="L6546" s="14" t="str">
        <v/>
      </c>
      <c r="O6546" s="14" t="str">
        <v/>
      </c>
      <c r="P6546" s="14" t="str">
        <f ca="1"/>
        <v>Low Cap</v>
      </c>
    </row>
    <row r="6547" spans="11:16">
      <c r="K6547" s="14" t="str">
        <v/>
      </c>
      <c r="L6547" s="14" t="str">
        <v/>
      </c>
      <c r="O6547" s="14" t="str">
        <v/>
      </c>
      <c r="P6547" s="14" t="str">
        <f ca="1"/>
        <v>Low Cap</v>
      </c>
    </row>
    <row r="6548" spans="11:16">
      <c r="K6548" s="14" t="str">
        <v/>
      </c>
      <c r="L6548" s="14" t="str">
        <v/>
      </c>
      <c r="O6548" s="14" t="str">
        <v/>
      </c>
      <c r="P6548" s="14" t="str">
        <f ca="1"/>
        <v>Low Cap</v>
      </c>
    </row>
    <row r="6549" spans="11:16">
      <c r="K6549" s="14" t="str">
        <v/>
      </c>
      <c r="L6549" s="14" t="str">
        <v/>
      </c>
      <c r="O6549" s="14" t="str">
        <v/>
      </c>
      <c r="P6549" s="14" t="str">
        <f ca="1"/>
        <v>Low Cap</v>
      </c>
    </row>
    <row r="6550" spans="11:16">
      <c r="K6550" s="14" t="str">
        <v/>
      </c>
      <c r="L6550" s="14" t="str">
        <v/>
      </c>
      <c r="O6550" s="14" t="str">
        <v/>
      </c>
      <c r="P6550" s="14" t="str">
        <f ca="1"/>
        <v>Low Cap</v>
      </c>
    </row>
    <row r="6551" spans="11:16">
      <c r="K6551" s="14" t="str">
        <v/>
      </c>
      <c r="L6551" s="14" t="str">
        <v/>
      </c>
      <c r="O6551" s="14" t="str">
        <v/>
      </c>
      <c r="P6551" s="14" t="str">
        <f ca="1"/>
        <v>Low Cap</v>
      </c>
    </row>
    <row r="6552" spans="11:16">
      <c r="K6552" s="14" t="str">
        <v/>
      </c>
      <c r="L6552" s="14" t="str">
        <v/>
      </c>
      <c r="O6552" s="14" t="str">
        <v/>
      </c>
      <c r="P6552" s="14" t="str">
        <f ca="1"/>
        <v>Low Cap</v>
      </c>
    </row>
    <row r="6553" spans="11:16">
      <c r="K6553" s="14" t="str">
        <v/>
      </c>
      <c r="L6553" s="14" t="str">
        <v/>
      </c>
      <c r="O6553" s="14" t="str">
        <v/>
      </c>
      <c r="P6553" s="14" t="str">
        <f ca="1"/>
        <v>Low Cap</v>
      </c>
    </row>
    <row r="6554" spans="11:16">
      <c r="K6554" s="14" t="str">
        <v/>
      </c>
      <c r="L6554" s="14" t="str">
        <v/>
      </c>
      <c r="O6554" s="14" t="str">
        <v/>
      </c>
      <c r="P6554" s="14" t="str">
        <f ca="1"/>
        <v>Low Cap</v>
      </c>
    </row>
    <row r="6555" spans="11:16">
      <c r="K6555" s="14" t="str">
        <v/>
      </c>
      <c r="L6555" s="14" t="str">
        <v/>
      </c>
      <c r="O6555" s="14" t="str">
        <v/>
      </c>
      <c r="P6555" s="14" t="str">
        <f ca="1"/>
        <v>Low Cap</v>
      </c>
    </row>
    <row r="6556" spans="11:16">
      <c r="K6556" s="14" t="str">
        <v/>
      </c>
      <c r="L6556" s="14" t="str">
        <v/>
      </c>
      <c r="O6556" s="14" t="str">
        <v/>
      </c>
      <c r="P6556" s="14" t="str">
        <f ca="1"/>
        <v>Low Cap</v>
      </c>
    </row>
    <row r="6557" spans="11:16">
      <c r="K6557" s="14" t="str">
        <v/>
      </c>
      <c r="L6557" s="14" t="str">
        <v/>
      </c>
      <c r="O6557" s="14" t="str">
        <v/>
      </c>
      <c r="P6557" s="14" t="str">
        <f ca="1"/>
        <v>Low Cap</v>
      </c>
    </row>
    <row r="6558" spans="11:16">
      <c r="K6558" s="14" t="str">
        <v/>
      </c>
      <c r="L6558" s="14" t="str">
        <v/>
      </c>
      <c r="O6558" s="14" t="str">
        <v/>
      </c>
      <c r="P6558" s="14" t="str">
        <f ca="1"/>
        <v>Low Cap</v>
      </c>
    </row>
    <row r="6559" spans="11:16">
      <c r="K6559" s="14" t="str">
        <v/>
      </c>
      <c r="L6559" s="14" t="str">
        <v/>
      </c>
      <c r="O6559" s="14" t="str">
        <v/>
      </c>
      <c r="P6559" s="14" t="str">
        <f ca="1"/>
        <v>Low Cap</v>
      </c>
    </row>
    <row r="6560" spans="11:16">
      <c r="K6560" s="14" t="str">
        <v/>
      </c>
      <c r="L6560" s="14" t="str">
        <v/>
      </c>
      <c r="O6560" s="14" t="str">
        <v/>
      </c>
      <c r="P6560" s="14" t="str">
        <f ca="1"/>
        <v>Low Cap</v>
      </c>
    </row>
    <row r="6561" spans="11:16">
      <c r="K6561" s="14" t="str">
        <v/>
      </c>
      <c r="L6561" s="14" t="str">
        <v/>
      </c>
      <c r="O6561" s="14" t="str">
        <v/>
      </c>
      <c r="P6561" s="14" t="str">
        <f ca="1"/>
        <v>Low Cap</v>
      </c>
    </row>
    <row r="6562" spans="11:16">
      <c r="K6562" s="14" t="str">
        <v/>
      </c>
      <c r="L6562" s="14" t="str">
        <v/>
      </c>
      <c r="O6562" s="14" t="str">
        <v/>
      </c>
      <c r="P6562" s="14" t="str">
        <f ca="1"/>
        <v>Low Cap</v>
      </c>
    </row>
    <row r="6563" spans="11:16">
      <c r="K6563" s="14" t="str">
        <v/>
      </c>
      <c r="L6563" s="14" t="str">
        <v/>
      </c>
      <c r="O6563" s="14" t="str">
        <v/>
      </c>
      <c r="P6563" s="14" t="str">
        <f ca="1"/>
        <v>Low Cap</v>
      </c>
    </row>
    <row r="6564" spans="11:16">
      <c r="K6564" s="14" t="str">
        <v/>
      </c>
      <c r="L6564" s="14" t="str">
        <v/>
      </c>
      <c r="O6564" s="14" t="str">
        <v/>
      </c>
      <c r="P6564" s="14" t="str">
        <f ca="1"/>
        <v>Low Cap</v>
      </c>
    </row>
    <row r="6565" spans="11:16">
      <c r="K6565" s="14" t="str">
        <v/>
      </c>
      <c r="L6565" s="14" t="str">
        <v/>
      </c>
      <c r="O6565" s="14" t="str">
        <v/>
      </c>
      <c r="P6565" s="14" t="str">
        <f ca="1"/>
        <v>Low Cap</v>
      </c>
    </row>
    <row r="6566" spans="11:16">
      <c r="K6566" s="14" t="str">
        <v/>
      </c>
      <c r="L6566" s="14" t="str">
        <v/>
      </c>
      <c r="O6566" s="14" t="str">
        <v/>
      </c>
      <c r="P6566" s="14" t="str">
        <f ca="1"/>
        <v>Low Cap</v>
      </c>
    </row>
    <row r="6567" spans="11:16">
      <c r="K6567" s="14" t="str">
        <v/>
      </c>
      <c r="L6567" s="14" t="str">
        <v/>
      </c>
      <c r="O6567" s="14" t="str">
        <v/>
      </c>
      <c r="P6567" s="14" t="str">
        <f ca="1"/>
        <v>Low Cap</v>
      </c>
    </row>
    <row r="6568" spans="11:16">
      <c r="K6568" s="14" t="str">
        <v/>
      </c>
      <c r="L6568" s="14" t="str">
        <v/>
      </c>
      <c r="O6568" s="14" t="str">
        <v/>
      </c>
      <c r="P6568" s="14" t="str">
        <f ca="1"/>
        <v>Low Cap</v>
      </c>
    </row>
    <row r="6569" spans="11:16">
      <c r="K6569" s="14" t="str">
        <v/>
      </c>
      <c r="L6569" s="14" t="str">
        <v/>
      </c>
      <c r="O6569" s="14" t="str">
        <v/>
      </c>
      <c r="P6569" s="14" t="str">
        <f ca="1"/>
        <v>Low Cap</v>
      </c>
    </row>
    <row r="6570" spans="11:16">
      <c r="K6570" s="14" t="str">
        <v/>
      </c>
      <c r="L6570" s="14" t="str">
        <v/>
      </c>
      <c r="O6570" s="14" t="str">
        <v/>
      </c>
      <c r="P6570" s="14" t="str">
        <f ca="1"/>
        <v>Low Cap</v>
      </c>
    </row>
    <row r="6571" spans="11:16">
      <c r="K6571" s="14" t="str">
        <v/>
      </c>
      <c r="L6571" s="14" t="str">
        <v/>
      </c>
      <c r="O6571" s="14" t="str">
        <v/>
      </c>
      <c r="P6571" s="14" t="str">
        <f ca="1"/>
        <v>Low Cap</v>
      </c>
    </row>
    <row r="6572" spans="11:16">
      <c r="K6572" s="14" t="str">
        <v/>
      </c>
      <c r="L6572" s="14" t="str">
        <v/>
      </c>
      <c r="O6572" s="14" t="str">
        <v/>
      </c>
      <c r="P6572" s="14" t="str">
        <f ca="1"/>
        <v>Low Cap</v>
      </c>
    </row>
    <row r="6573" spans="11:16">
      <c r="K6573" s="14" t="str">
        <v/>
      </c>
      <c r="L6573" s="14" t="str">
        <v/>
      </c>
      <c r="O6573" s="14" t="str">
        <v/>
      </c>
      <c r="P6573" s="14" t="str">
        <f ca="1"/>
        <v>Low Cap</v>
      </c>
    </row>
    <row r="6574" spans="11:16">
      <c r="K6574" s="14" t="str">
        <v/>
      </c>
      <c r="L6574" s="14" t="str">
        <v/>
      </c>
      <c r="O6574" s="14" t="str">
        <v/>
      </c>
      <c r="P6574" s="14" t="str">
        <f ca="1"/>
        <v>Low Cap</v>
      </c>
    </row>
    <row r="6575" spans="11:16">
      <c r="K6575" s="14" t="str">
        <v/>
      </c>
      <c r="L6575" s="14" t="str">
        <v/>
      </c>
      <c r="O6575" s="14" t="str">
        <v/>
      </c>
      <c r="P6575" s="14" t="str">
        <f ca="1"/>
        <v>Low Cap</v>
      </c>
    </row>
    <row r="6576" spans="11:16">
      <c r="K6576" s="14" t="str">
        <v/>
      </c>
      <c r="L6576" s="14" t="str">
        <v/>
      </c>
      <c r="O6576" s="14" t="str">
        <v/>
      </c>
      <c r="P6576" s="14" t="str">
        <f ca="1"/>
        <v>Low Cap</v>
      </c>
    </row>
    <row r="6577" spans="11:16">
      <c r="K6577" s="14" t="str">
        <v/>
      </c>
      <c r="L6577" s="14" t="str">
        <v/>
      </c>
      <c r="O6577" s="14" t="str">
        <v/>
      </c>
      <c r="P6577" s="14" t="str">
        <f ca="1"/>
        <v>Low Cap</v>
      </c>
    </row>
    <row r="6578" spans="11:16">
      <c r="K6578" s="14" t="str">
        <v/>
      </c>
      <c r="L6578" s="14" t="str">
        <v/>
      </c>
      <c r="O6578" s="14" t="str">
        <v/>
      </c>
      <c r="P6578" s="14" t="str">
        <f ca="1"/>
        <v>Low Cap</v>
      </c>
    </row>
    <row r="6579" spans="11:16">
      <c r="K6579" s="14" t="str">
        <v/>
      </c>
      <c r="L6579" s="14" t="str">
        <v/>
      </c>
      <c r="O6579" s="14" t="str">
        <v/>
      </c>
      <c r="P6579" s="14" t="str">
        <f ca="1"/>
        <v>Low Cap</v>
      </c>
    </row>
    <row r="6580" spans="11:16">
      <c r="K6580" s="14" t="str">
        <v/>
      </c>
      <c r="L6580" s="14" t="str">
        <v/>
      </c>
      <c r="O6580" s="14" t="str">
        <v/>
      </c>
      <c r="P6580" s="14" t="str">
        <f ca="1"/>
        <v>Low Cap</v>
      </c>
    </row>
    <row r="6581" spans="11:16">
      <c r="K6581" s="14" t="str">
        <v/>
      </c>
      <c r="L6581" s="14" t="str">
        <v/>
      </c>
      <c r="O6581" s="14" t="str">
        <v/>
      </c>
      <c r="P6581" s="14" t="str">
        <f ca="1"/>
        <v>Low Cap</v>
      </c>
    </row>
    <row r="6582" spans="11:16">
      <c r="K6582" s="14" t="str">
        <v/>
      </c>
      <c r="L6582" s="14" t="str">
        <v/>
      </c>
      <c r="O6582" s="14" t="str">
        <v/>
      </c>
      <c r="P6582" s="14" t="str">
        <f ca="1"/>
        <v>Low Cap</v>
      </c>
    </row>
    <row r="6583" spans="11:16">
      <c r="K6583" s="14" t="str">
        <v/>
      </c>
      <c r="L6583" s="14" t="str">
        <v/>
      </c>
      <c r="O6583" s="14" t="str">
        <v/>
      </c>
      <c r="P6583" s="14" t="str">
        <f ca="1"/>
        <v>Low Cap</v>
      </c>
    </row>
    <row r="6584" spans="11:16">
      <c r="K6584" s="14" t="str">
        <v/>
      </c>
      <c r="L6584" s="14" t="str">
        <v/>
      </c>
      <c r="O6584" s="14" t="str">
        <v/>
      </c>
      <c r="P6584" s="14" t="str">
        <f ca="1"/>
        <v>Low Cap</v>
      </c>
    </row>
    <row r="6585" spans="11:16">
      <c r="K6585" s="14" t="str">
        <v/>
      </c>
      <c r="L6585" s="14" t="str">
        <v/>
      </c>
      <c r="O6585" s="14" t="str">
        <v/>
      </c>
      <c r="P6585" s="14" t="str">
        <f ca="1"/>
        <v>Low Cap</v>
      </c>
    </row>
    <row r="6586" spans="11:16">
      <c r="K6586" s="14" t="str">
        <v/>
      </c>
      <c r="L6586" s="14" t="str">
        <v/>
      </c>
      <c r="O6586" s="14" t="str">
        <v/>
      </c>
      <c r="P6586" s="14" t="str">
        <f ca="1"/>
        <v>Low Cap</v>
      </c>
    </row>
    <row r="6587" spans="11:16">
      <c r="K6587" s="14" t="str">
        <v/>
      </c>
      <c r="L6587" s="14" t="str">
        <v/>
      </c>
      <c r="O6587" s="14" t="str">
        <v/>
      </c>
      <c r="P6587" s="14" t="str">
        <f ca="1"/>
        <v>Low Cap</v>
      </c>
    </row>
    <row r="6588" spans="11:16">
      <c r="K6588" s="14" t="str">
        <v/>
      </c>
      <c r="L6588" s="14" t="str">
        <v/>
      </c>
      <c r="O6588" s="14" t="str">
        <v/>
      </c>
      <c r="P6588" s="14" t="str">
        <f ca="1"/>
        <v>Low Cap</v>
      </c>
    </row>
    <row r="6589" spans="11:16">
      <c r="K6589" s="14" t="str">
        <v/>
      </c>
      <c r="L6589" s="14" t="str">
        <v/>
      </c>
      <c r="O6589" s="14" t="str">
        <v/>
      </c>
      <c r="P6589" s="14" t="str">
        <f ca="1"/>
        <v>Low Cap</v>
      </c>
    </row>
    <row r="6590" spans="11:16">
      <c r="K6590" s="14" t="str">
        <v/>
      </c>
      <c r="L6590" s="14" t="str">
        <v/>
      </c>
      <c r="O6590" s="14" t="str">
        <v/>
      </c>
      <c r="P6590" s="14" t="str">
        <f ca="1"/>
        <v>Low Cap</v>
      </c>
    </row>
    <row r="6591" spans="11:16">
      <c r="K6591" s="14" t="str">
        <v/>
      </c>
      <c r="L6591" s="14" t="str">
        <v/>
      </c>
      <c r="O6591" s="14" t="str">
        <v/>
      </c>
      <c r="P6591" s="14" t="str">
        <f ca="1"/>
        <v>Low Cap</v>
      </c>
    </row>
    <row r="6592" spans="11:16">
      <c r="K6592" s="14" t="str">
        <v/>
      </c>
      <c r="L6592" s="14" t="str">
        <v/>
      </c>
      <c r="O6592" s="14" t="str">
        <v/>
      </c>
      <c r="P6592" s="14" t="str">
        <f ca="1"/>
        <v>Low Cap</v>
      </c>
    </row>
    <row r="6593" spans="11:16">
      <c r="K6593" s="14" t="str">
        <v/>
      </c>
      <c r="L6593" s="14" t="str">
        <v/>
      </c>
      <c r="O6593" s="14" t="str">
        <v/>
      </c>
      <c r="P6593" s="14" t="str">
        <f ca="1"/>
        <v>Low Cap</v>
      </c>
    </row>
    <row r="6594" spans="11:16">
      <c r="K6594" s="14" t="str">
        <v/>
      </c>
      <c r="L6594" s="14" t="str">
        <v/>
      </c>
      <c r="O6594" s="14" t="str">
        <v/>
      </c>
      <c r="P6594" s="14" t="str">
        <f ca="1"/>
        <v>Low Cap</v>
      </c>
    </row>
    <row r="6595" spans="11:16">
      <c r="K6595" s="14" t="str">
        <v/>
      </c>
      <c r="L6595" s="14" t="str">
        <v/>
      </c>
      <c r="O6595" s="14" t="str">
        <v/>
      </c>
      <c r="P6595" s="14" t="str">
        <f ca="1"/>
        <v>Low Cap</v>
      </c>
    </row>
    <row r="6596" spans="11:16">
      <c r="K6596" s="14" t="str">
        <v/>
      </c>
      <c r="L6596" s="14" t="str">
        <v/>
      </c>
      <c r="O6596" s="14" t="str">
        <v/>
      </c>
      <c r="P6596" s="14" t="str">
        <f ca="1"/>
        <v>Low Cap</v>
      </c>
    </row>
    <row r="6597" spans="11:16">
      <c r="K6597" s="14" t="str">
        <v/>
      </c>
      <c r="L6597" s="14" t="str">
        <v/>
      </c>
      <c r="O6597" s="14" t="str">
        <v/>
      </c>
      <c r="P6597" s="14" t="str">
        <f ca="1"/>
        <v>Low Cap</v>
      </c>
    </row>
    <row r="6598" spans="11:16">
      <c r="K6598" s="14" t="str">
        <v/>
      </c>
      <c r="L6598" s="14" t="str">
        <v/>
      </c>
      <c r="O6598" s="14" t="str">
        <v/>
      </c>
      <c r="P6598" s="14" t="str">
        <f ca="1"/>
        <v>Low Cap</v>
      </c>
    </row>
    <row r="6599" spans="11:16">
      <c r="K6599" s="14" t="str">
        <v/>
      </c>
      <c r="L6599" s="14" t="str">
        <v/>
      </c>
      <c r="O6599" s="14" t="str">
        <v/>
      </c>
      <c r="P6599" s="14" t="str">
        <f ca="1"/>
        <v>Low Cap</v>
      </c>
    </row>
    <row r="6600" spans="11:16">
      <c r="K6600" s="14" t="str">
        <v/>
      </c>
      <c r="L6600" s="14" t="str">
        <v/>
      </c>
      <c r="O6600" s="14" t="str">
        <v/>
      </c>
      <c r="P6600" s="14" t="str">
        <f ca="1"/>
        <v>Low Cap</v>
      </c>
    </row>
    <row r="6601" spans="11:16">
      <c r="K6601" s="14" t="str">
        <v/>
      </c>
      <c r="L6601" s="14" t="str">
        <v/>
      </c>
      <c r="O6601" s="14" t="str">
        <v/>
      </c>
      <c r="P6601" s="14" t="str">
        <f ca="1"/>
        <v>Low Cap</v>
      </c>
    </row>
    <row r="6602" spans="11:16">
      <c r="K6602" s="14" t="str">
        <v/>
      </c>
      <c r="L6602" s="14" t="str">
        <v/>
      </c>
      <c r="O6602" s="14" t="str">
        <v/>
      </c>
      <c r="P6602" s="14" t="str">
        <f ca="1"/>
        <v>Low Cap</v>
      </c>
    </row>
    <row r="6603" spans="11:16">
      <c r="K6603" s="14" t="str">
        <v/>
      </c>
      <c r="L6603" s="14" t="str">
        <v/>
      </c>
      <c r="O6603" s="14" t="str">
        <v/>
      </c>
      <c r="P6603" s="14" t="str">
        <f ca="1"/>
        <v>Low Cap</v>
      </c>
    </row>
    <row r="6604" spans="11:16">
      <c r="K6604" s="14" t="str">
        <v/>
      </c>
      <c r="L6604" s="14" t="str">
        <v/>
      </c>
      <c r="O6604" s="14" t="str">
        <v/>
      </c>
      <c r="P6604" s="14" t="str">
        <f ca="1"/>
        <v>Low Cap</v>
      </c>
    </row>
    <row r="6605" spans="11:16">
      <c r="K6605" s="14" t="str">
        <v/>
      </c>
      <c r="L6605" s="14" t="str">
        <v/>
      </c>
      <c r="O6605" s="14" t="str">
        <v/>
      </c>
      <c r="P6605" s="14" t="str">
        <f ca="1"/>
        <v>Low Cap</v>
      </c>
    </row>
    <row r="6606" spans="11:16">
      <c r="K6606" s="14" t="str">
        <v/>
      </c>
      <c r="L6606" s="14" t="str">
        <v/>
      </c>
      <c r="O6606" s="14" t="str">
        <v/>
      </c>
      <c r="P6606" s="14" t="str">
        <f ca="1"/>
        <v>Low Cap</v>
      </c>
    </row>
    <row r="6607" spans="11:16">
      <c r="K6607" s="14" t="str">
        <v/>
      </c>
      <c r="L6607" s="14" t="str">
        <v/>
      </c>
      <c r="O6607" s="14" t="str">
        <v/>
      </c>
      <c r="P6607" s="14" t="str">
        <f ca="1"/>
        <v>Low Cap</v>
      </c>
    </row>
    <row r="6608" spans="11:16">
      <c r="K6608" s="14" t="str">
        <v/>
      </c>
      <c r="L6608" s="14" t="str">
        <v/>
      </c>
      <c r="O6608" s="14" t="str">
        <v/>
      </c>
      <c r="P6608" s="14" t="str">
        <f ca="1"/>
        <v>Low Cap</v>
      </c>
    </row>
    <row r="6609" spans="11:16">
      <c r="K6609" s="14" t="str">
        <v/>
      </c>
      <c r="L6609" s="14" t="str">
        <v/>
      </c>
      <c r="O6609" s="14" t="str">
        <v/>
      </c>
      <c r="P6609" s="14" t="str">
        <f ca="1"/>
        <v>Low Cap</v>
      </c>
    </row>
    <row r="6610" spans="11:16">
      <c r="K6610" s="14" t="str">
        <v/>
      </c>
      <c r="L6610" s="14" t="str">
        <v/>
      </c>
      <c r="O6610" s="14" t="str">
        <v/>
      </c>
      <c r="P6610" s="14" t="str">
        <f ca="1"/>
        <v>Low Cap</v>
      </c>
    </row>
    <row r="6611" spans="11:16">
      <c r="K6611" s="14" t="str">
        <v/>
      </c>
      <c r="L6611" s="14" t="str">
        <v/>
      </c>
      <c r="O6611" s="14" t="str">
        <v/>
      </c>
      <c r="P6611" s="14" t="str">
        <f ca="1"/>
        <v>Low Cap</v>
      </c>
    </row>
    <row r="6612" spans="11:16">
      <c r="K6612" s="14" t="str">
        <v/>
      </c>
      <c r="L6612" s="14" t="str">
        <v/>
      </c>
      <c r="O6612" s="14" t="str">
        <v/>
      </c>
      <c r="P6612" s="14" t="str">
        <f ca="1"/>
        <v>Low Cap</v>
      </c>
    </row>
    <row r="6613" spans="11:16">
      <c r="K6613" s="14" t="str">
        <v/>
      </c>
      <c r="L6613" s="14" t="str">
        <v/>
      </c>
      <c r="O6613" s="14" t="str">
        <v/>
      </c>
      <c r="P6613" s="14" t="str">
        <f ca="1"/>
        <v>Low Cap</v>
      </c>
    </row>
    <row r="6614" spans="11:16">
      <c r="K6614" s="14" t="str">
        <v/>
      </c>
      <c r="L6614" s="14" t="str">
        <v/>
      </c>
      <c r="O6614" s="14" t="str">
        <v/>
      </c>
      <c r="P6614" s="14" t="str">
        <f ca="1"/>
        <v>Low Cap</v>
      </c>
    </row>
    <row r="6615" spans="11:16">
      <c r="K6615" s="14" t="str">
        <v/>
      </c>
      <c r="L6615" s="14" t="str">
        <v/>
      </c>
      <c r="O6615" s="14" t="str">
        <v/>
      </c>
      <c r="P6615" s="14" t="str">
        <f ca="1"/>
        <v>Low Cap</v>
      </c>
    </row>
    <row r="6616" spans="11:16">
      <c r="K6616" s="14" t="str">
        <v/>
      </c>
      <c r="L6616" s="14" t="str">
        <v/>
      </c>
      <c r="O6616" s="14" t="str">
        <v/>
      </c>
      <c r="P6616" s="14" t="str">
        <f ca="1"/>
        <v>Low Cap</v>
      </c>
    </row>
    <row r="6617" spans="11:16">
      <c r="K6617" s="14" t="str">
        <v/>
      </c>
      <c r="L6617" s="14" t="str">
        <v/>
      </c>
      <c r="O6617" s="14" t="str">
        <v/>
      </c>
      <c r="P6617" s="14" t="str">
        <f ca="1"/>
        <v>Low Cap</v>
      </c>
    </row>
    <row r="6618" spans="11:16">
      <c r="K6618" s="14" t="str">
        <v/>
      </c>
      <c r="L6618" s="14" t="str">
        <v/>
      </c>
      <c r="O6618" s="14" t="str">
        <v/>
      </c>
      <c r="P6618" s="14" t="str">
        <f ca="1"/>
        <v>Low Cap</v>
      </c>
    </row>
    <row r="6619" spans="11:16">
      <c r="K6619" s="14" t="str">
        <v/>
      </c>
      <c r="L6619" s="14" t="str">
        <v/>
      </c>
      <c r="O6619" s="14" t="str">
        <v/>
      </c>
      <c r="P6619" s="14" t="str">
        <f ca="1"/>
        <v>Low Cap</v>
      </c>
    </row>
    <row r="6620" spans="11:16">
      <c r="K6620" s="14" t="str">
        <v/>
      </c>
      <c r="L6620" s="14" t="str">
        <v/>
      </c>
      <c r="O6620" s="14" t="str">
        <v/>
      </c>
      <c r="P6620" s="14" t="str">
        <f ca="1"/>
        <v>Low Cap</v>
      </c>
    </row>
    <row r="6621" spans="11:16">
      <c r="K6621" s="14" t="str">
        <v/>
      </c>
      <c r="L6621" s="14" t="str">
        <v/>
      </c>
      <c r="O6621" s="14" t="str">
        <v/>
      </c>
      <c r="P6621" s="14" t="str">
        <f ca="1"/>
        <v>Low Cap</v>
      </c>
    </row>
    <row r="6622" spans="11:16">
      <c r="K6622" s="14" t="str">
        <v/>
      </c>
      <c r="L6622" s="14" t="str">
        <v/>
      </c>
      <c r="O6622" s="14" t="str">
        <v/>
      </c>
      <c r="P6622" s="14" t="str">
        <f ca="1"/>
        <v>Low Cap</v>
      </c>
    </row>
    <row r="6623" spans="11:16">
      <c r="K6623" s="14" t="str">
        <v/>
      </c>
      <c r="L6623" s="14" t="str">
        <v/>
      </c>
      <c r="O6623" s="14" t="str">
        <v/>
      </c>
      <c r="P6623" s="14" t="str">
        <f ca="1"/>
        <v>Low Cap</v>
      </c>
    </row>
    <row r="6624" spans="11:16">
      <c r="K6624" s="14" t="str">
        <v/>
      </c>
      <c r="L6624" s="14" t="str">
        <v/>
      </c>
      <c r="O6624" s="14" t="str">
        <v/>
      </c>
      <c r="P6624" s="14" t="str">
        <f ca="1"/>
        <v>Low Cap</v>
      </c>
    </row>
    <row r="6625" spans="11:16">
      <c r="K6625" s="14" t="str">
        <v/>
      </c>
      <c r="L6625" s="14" t="str">
        <v/>
      </c>
      <c r="O6625" s="14" t="str">
        <v/>
      </c>
      <c r="P6625" s="14" t="str">
        <f ca="1"/>
        <v>Low Cap</v>
      </c>
    </row>
    <row r="6626" spans="11:16">
      <c r="K6626" s="14" t="str">
        <v/>
      </c>
      <c r="L6626" s="14" t="str">
        <v/>
      </c>
      <c r="O6626" s="14" t="str">
        <v/>
      </c>
      <c r="P6626" s="14" t="str">
        <f ca="1"/>
        <v>Low Cap</v>
      </c>
    </row>
    <row r="6627" spans="11:16">
      <c r="K6627" s="14" t="str">
        <v/>
      </c>
      <c r="L6627" s="14" t="str">
        <v/>
      </c>
      <c r="O6627" s="14" t="str">
        <v/>
      </c>
      <c r="P6627" s="14" t="str">
        <f ca="1"/>
        <v>Low Cap</v>
      </c>
    </row>
    <row r="6628" spans="11:16">
      <c r="K6628" s="14" t="str">
        <v/>
      </c>
      <c r="L6628" s="14" t="str">
        <v/>
      </c>
      <c r="O6628" s="14" t="str">
        <v/>
      </c>
      <c r="P6628" s="14" t="str">
        <f ca="1"/>
        <v>Low Cap</v>
      </c>
    </row>
    <row r="6629" spans="11:16">
      <c r="K6629" s="14" t="str">
        <v/>
      </c>
      <c r="L6629" s="14" t="str">
        <v/>
      </c>
      <c r="O6629" s="14" t="str">
        <v/>
      </c>
      <c r="P6629" s="14" t="str">
        <f ca="1"/>
        <v>Low Cap</v>
      </c>
    </row>
    <row r="6630" spans="11:16">
      <c r="K6630" s="14" t="str">
        <v/>
      </c>
      <c r="L6630" s="14" t="str">
        <v/>
      </c>
      <c r="O6630" s="14" t="str">
        <v/>
      </c>
      <c r="P6630" s="14" t="str">
        <f ca="1"/>
        <v>Low Cap</v>
      </c>
    </row>
    <row r="6631" spans="11:16">
      <c r="K6631" s="14" t="str">
        <v/>
      </c>
      <c r="L6631" s="14" t="str">
        <v/>
      </c>
      <c r="O6631" s="14" t="str">
        <v/>
      </c>
      <c r="P6631" s="14" t="str">
        <f ca="1"/>
        <v>Low Cap</v>
      </c>
    </row>
    <row r="6632" spans="11:16">
      <c r="K6632" s="14" t="str">
        <v/>
      </c>
      <c r="L6632" s="14" t="str">
        <v/>
      </c>
      <c r="O6632" s="14" t="str">
        <v/>
      </c>
      <c r="P6632" s="14" t="str">
        <f ca="1"/>
        <v>Low Cap</v>
      </c>
    </row>
    <row r="6633" spans="11:16">
      <c r="K6633" s="14" t="str">
        <v/>
      </c>
      <c r="L6633" s="14" t="str">
        <v/>
      </c>
      <c r="O6633" s="14" t="str">
        <v/>
      </c>
      <c r="P6633" s="14" t="str">
        <f ca="1"/>
        <v>Low Cap</v>
      </c>
    </row>
    <row r="6634" spans="11:16">
      <c r="K6634" s="14" t="str">
        <v/>
      </c>
      <c r="L6634" s="14" t="str">
        <v/>
      </c>
      <c r="O6634" s="14" t="str">
        <v/>
      </c>
      <c r="P6634" s="14" t="str">
        <f ca="1"/>
        <v>Low Cap</v>
      </c>
    </row>
    <row r="6635" spans="11:16">
      <c r="K6635" s="14" t="str">
        <v/>
      </c>
      <c r="L6635" s="14" t="str">
        <v/>
      </c>
      <c r="O6635" s="14" t="str">
        <v/>
      </c>
      <c r="P6635" s="14" t="str">
        <f ca="1"/>
        <v>Low Cap</v>
      </c>
    </row>
    <row r="6636" spans="11:16">
      <c r="K6636" s="14" t="str">
        <v/>
      </c>
      <c r="L6636" s="14" t="str">
        <v/>
      </c>
      <c r="O6636" s="14" t="str">
        <v/>
      </c>
      <c r="P6636" s="14" t="str">
        <f ca="1"/>
        <v>Low Cap</v>
      </c>
    </row>
    <row r="6637" spans="11:16">
      <c r="K6637" s="14" t="str">
        <v/>
      </c>
      <c r="L6637" s="14" t="str">
        <v/>
      </c>
      <c r="O6637" s="14" t="str">
        <v/>
      </c>
      <c r="P6637" s="14" t="str">
        <f ca="1"/>
        <v>Low Cap</v>
      </c>
    </row>
    <row r="6638" spans="11:16">
      <c r="K6638" s="14" t="str">
        <v/>
      </c>
      <c r="L6638" s="14" t="str">
        <v/>
      </c>
      <c r="O6638" s="14" t="str">
        <v/>
      </c>
      <c r="P6638" s="14" t="str">
        <f ca="1"/>
        <v>Low Cap</v>
      </c>
    </row>
    <row r="6639" spans="11:16">
      <c r="K6639" s="14" t="str">
        <v/>
      </c>
      <c r="L6639" s="14" t="str">
        <v/>
      </c>
      <c r="O6639" s="14" t="str">
        <v/>
      </c>
      <c r="P6639" s="14" t="str">
        <f ca="1"/>
        <v>Low Cap</v>
      </c>
    </row>
    <row r="6640" spans="11:16">
      <c r="K6640" s="14" t="str">
        <v/>
      </c>
      <c r="L6640" s="14" t="str">
        <v/>
      </c>
      <c r="O6640" s="14" t="str">
        <v/>
      </c>
      <c r="P6640" s="14" t="str">
        <f ca="1"/>
        <v>Low Cap</v>
      </c>
    </row>
    <row r="6641" spans="11:16">
      <c r="K6641" s="14" t="str">
        <v/>
      </c>
      <c r="L6641" s="14" t="str">
        <v/>
      </c>
      <c r="O6641" s="14" t="str">
        <v/>
      </c>
      <c r="P6641" s="14" t="str">
        <f ca="1"/>
        <v>Low Cap</v>
      </c>
    </row>
    <row r="6642" spans="11:16">
      <c r="K6642" s="14" t="str">
        <v/>
      </c>
      <c r="L6642" s="14" t="str">
        <v/>
      </c>
      <c r="O6642" s="14" t="str">
        <v/>
      </c>
      <c r="P6642" s="14" t="str">
        <f ca="1"/>
        <v>Low Cap</v>
      </c>
    </row>
    <row r="6643" spans="11:16">
      <c r="K6643" s="14" t="str">
        <v/>
      </c>
      <c r="L6643" s="14" t="str">
        <v/>
      </c>
      <c r="O6643" s="14" t="str">
        <v/>
      </c>
      <c r="P6643" s="14" t="str">
        <f ca="1"/>
        <v>Low Cap</v>
      </c>
    </row>
    <row r="6644" spans="11:16">
      <c r="K6644" s="14" t="str">
        <v/>
      </c>
      <c r="L6644" s="14" t="str">
        <v/>
      </c>
      <c r="O6644" s="14" t="str">
        <v/>
      </c>
      <c r="P6644" s="14" t="str">
        <f ca="1"/>
        <v>Low Cap</v>
      </c>
    </row>
    <row r="6645" spans="11:16">
      <c r="K6645" s="14" t="str">
        <v/>
      </c>
      <c r="L6645" s="14" t="str">
        <v/>
      </c>
      <c r="O6645" s="14" t="str">
        <v/>
      </c>
      <c r="P6645" s="14" t="str">
        <f ca="1"/>
        <v>Low Cap</v>
      </c>
    </row>
    <row r="6646" spans="11:16">
      <c r="K6646" s="14" t="str">
        <v/>
      </c>
      <c r="L6646" s="14" t="str">
        <v/>
      </c>
      <c r="O6646" s="14" t="str">
        <v/>
      </c>
      <c r="P6646" s="14" t="str">
        <f ca="1"/>
        <v>Low Cap</v>
      </c>
    </row>
    <row r="6647" spans="11:16">
      <c r="K6647" s="14" t="str">
        <v/>
      </c>
      <c r="L6647" s="14" t="str">
        <v/>
      </c>
      <c r="O6647" s="14" t="str">
        <v/>
      </c>
      <c r="P6647" s="14" t="str">
        <f ca="1"/>
        <v>Low Cap</v>
      </c>
    </row>
    <row r="6648" spans="11:16">
      <c r="K6648" s="14" t="str">
        <v/>
      </c>
      <c r="L6648" s="14" t="str">
        <v/>
      </c>
      <c r="O6648" s="14" t="str">
        <v/>
      </c>
      <c r="P6648" s="14" t="str">
        <f ca="1"/>
        <v>Low Cap</v>
      </c>
    </row>
    <row r="6649" spans="11:16">
      <c r="K6649" s="14" t="str">
        <v/>
      </c>
      <c r="L6649" s="14" t="str">
        <v/>
      </c>
      <c r="O6649" s="14" t="str">
        <v/>
      </c>
      <c r="P6649" s="14" t="str">
        <f ca="1"/>
        <v>Low Cap</v>
      </c>
    </row>
    <row r="6650" spans="11:16">
      <c r="K6650" s="14" t="str">
        <v/>
      </c>
      <c r="L6650" s="14" t="str">
        <v/>
      </c>
      <c r="O6650" s="14" t="str">
        <v/>
      </c>
      <c r="P6650" s="14" t="str">
        <f ca="1"/>
        <v>Low Cap</v>
      </c>
    </row>
    <row r="6651" spans="11:16">
      <c r="K6651" s="14" t="str">
        <v/>
      </c>
      <c r="L6651" s="14" t="str">
        <v/>
      </c>
      <c r="O6651" s="14" t="str">
        <v/>
      </c>
      <c r="P6651" s="14" t="str">
        <f ca="1"/>
        <v>Low Cap</v>
      </c>
    </row>
    <row r="6652" spans="11:16">
      <c r="K6652" s="14" t="str">
        <v/>
      </c>
      <c r="L6652" s="14" t="str">
        <v/>
      </c>
      <c r="O6652" s="14" t="str">
        <v/>
      </c>
      <c r="P6652" s="14" t="str">
        <f ca="1"/>
        <v>Low Cap</v>
      </c>
    </row>
    <row r="6653" spans="11:16">
      <c r="K6653" s="14" t="str">
        <v/>
      </c>
      <c r="L6653" s="14" t="str">
        <v/>
      </c>
      <c r="O6653" s="14" t="str">
        <v/>
      </c>
      <c r="P6653" s="14" t="str">
        <f ca="1"/>
        <v>Low Cap</v>
      </c>
    </row>
    <row r="6654" spans="11:16">
      <c r="K6654" s="14" t="str">
        <v/>
      </c>
      <c r="L6654" s="14" t="str">
        <v/>
      </c>
      <c r="O6654" s="14" t="str">
        <v/>
      </c>
      <c r="P6654" s="14" t="str">
        <f ca="1"/>
        <v>Low Cap</v>
      </c>
    </row>
    <row r="6655" spans="11:16">
      <c r="K6655" s="14" t="str">
        <v/>
      </c>
      <c r="L6655" s="14" t="str">
        <v/>
      </c>
      <c r="O6655" s="14" t="str">
        <v/>
      </c>
      <c r="P6655" s="14" t="str">
        <f ca="1"/>
        <v>Low Cap</v>
      </c>
    </row>
    <row r="6656" spans="11:16">
      <c r="K6656" s="14" t="str">
        <v/>
      </c>
      <c r="L6656" s="14" t="str">
        <v/>
      </c>
      <c r="O6656" s="14" t="str">
        <v/>
      </c>
      <c r="P6656" s="14" t="str">
        <f ca="1"/>
        <v>Low Cap</v>
      </c>
    </row>
    <row r="6657" spans="11:16">
      <c r="K6657" s="14" t="str">
        <v/>
      </c>
      <c r="L6657" s="14" t="str">
        <v/>
      </c>
      <c r="O6657" s="14" t="str">
        <v/>
      </c>
      <c r="P6657" s="14" t="str">
        <f ca="1"/>
        <v>Low Cap</v>
      </c>
    </row>
    <row r="6658" spans="11:16">
      <c r="K6658" s="14" t="str">
        <v/>
      </c>
      <c r="L6658" s="14" t="str">
        <v/>
      </c>
      <c r="O6658" s="14" t="str">
        <v/>
      </c>
      <c r="P6658" s="14" t="str">
        <f ca="1"/>
        <v>Low Cap</v>
      </c>
    </row>
    <row r="6659" spans="11:16">
      <c r="K6659" s="14" t="str">
        <v/>
      </c>
      <c r="L6659" s="14" t="str">
        <v/>
      </c>
      <c r="O6659" s="14" t="str">
        <v/>
      </c>
      <c r="P6659" s="14" t="str">
        <f ca="1"/>
        <v>Low Cap</v>
      </c>
    </row>
    <row r="6660" spans="11:16">
      <c r="K6660" s="14" t="str">
        <v/>
      </c>
      <c r="L6660" s="14" t="str">
        <v/>
      </c>
      <c r="O6660" s="14" t="str">
        <v/>
      </c>
      <c r="P6660" s="14" t="str">
        <f ca="1"/>
        <v>Low Cap</v>
      </c>
    </row>
    <row r="6661" spans="11:16">
      <c r="K6661" s="14" t="str">
        <v/>
      </c>
      <c r="L6661" s="14" t="str">
        <v/>
      </c>
      <c r="O6661" s="14" t="str">
        <v/>
      </c>
      <c r="P6661" s="14" t="str">
        <f ca="1"/>
        <v>Low Cap</v>
      </c>
    </row>
    <row r="6662" spans="11:16">
      <c r="K6662" s="14" t="str">
        <v/>
      </c>
      <c r="L6662" s="14" t="str">
        <v/>
      </c>
      <c r="O6662" s="14" t="str">
        <v/>
      </c>
      <c r="P6662" s="14" t="str">
        <f ca="1"/>
        <v>Low Cap</v>
      </c>
    </row>
    <row r="6663" spans="11:16">
      <c r="K6663" s="14" t="str">
        <v/>
      </c>
      <c r="L6663" s="14" t="str">
        <v/>
      </c>
      <c r="O6663" s="14" t="str">
        <v/>
      </c>
      <c r="P6663" s="14" t="str">
        <f ca="1"/>
        <v>Low Cap</v>
      </c>
    </row>
    <row r="6664" spans="11:16">
      <c r="K6664" s="14" t="str">
        <v/>
      </c>
      <c r="L6664" s="14" t="str">
        <v/>
      </c>
      <c r="O6664" s="14" t="str">
        <v/>
      </c>
      <c r="P6664" s="14" t="str">
        <f ca="1"/>
        <v>Low Cap</v>
      </c>
    </row>
    <row r="6665" spans="11:16">
      <c r="K6665" s="14" t="str">
        <v/>
      </c>
      <c r="L6665" s="14" t="str">
        <v/>
      </c>
      <c r="O6665" s="14" t="str">
        <v/>
      </c>
      <c r="P6665" s="14" t="str">
        <f ca="1"/>
        <v>Low Cap</v>
      </c>
    </row>
    <row r="6666" spans="11:16">
      <c r="K6666" s="14" t="str">
        <v/>
      </c>
      <c r="L6666" s="14" t="str">
        <v/>
      </c>
      <c r="O6666" s="14" t="str">
        <v/>
      </c>
      <c r="P6666" s="14" t="str">
        <f ca="1"/>
        <v>Low Cap</v>
      </c>
    </row>
    <row r="6667" spans="11:16">
      <c r="K6667" s="14" t="str">
        <v/>
      </c>
      <c r="L6667" s="14" t="str">
        <v/>
      </c>
      <c r="O6667" s="14" t="str">
        <v/>
      </c>
      <c r="P6667" s="14" t="str">
        <f ca="1"/>
        <v>Low Cap</v>
      </c>
    </row>
    <row r="6668" spans="11:16">
      <c r="K6668" s="14" t="str">
        <v/>
      </c>
      <c r="L6668" s="14" t="str">
        <v/>
      </c>
      <c r="O6668" s="14" t="str">
        <v/>
      </c>
      <c r="P6668" s="14" t="str">
        <f ca="1"/>
        <v>Low Cap</v>
      </c>
    </row>
    <row r="6669" spans="11:16">
      <c r="K6669" s="14" t="str">
        <v/>
      </c>
      <c r="L6669" s="14" t="str">
        <v/>
      </c>
      <c r="O6669" s="14" t="str">
        <v/>
      </c>
      <c r="P6669" s="14" t="str">
        <f ca="1"/>
        <v>Low Cap</v>
      </c>
    </row>
    <row r="6670" spans="11:16">
      <c r="K6670" s="14" t="str">
        <v/>
      </c>
      <c r="L6670" s="14" t="str">
        <v/>
      </c>
      <c r="O6670" s="14" t="str">
        <v/>
      </c>
      <c r="P6670" s="14" t="str">
        <f ca="1"/>
        <v>Low Cap</v>
      </c>
    </row>
    <row r="6671" spans="11:16">
      <c r="K6671" s="14" t="str">
        <v/>
      </c>
      <c r="L6671" s="14" t="str">
        <v/>
      </c>
      <c r="O6671" s="14" t="str">
        <v/>
      </c>
      <c r="P6671" s="14" t="str">
        <f ca="1"/>
        <v>Low Cap</v>
      </c>
    </row>
    <row r="6672" spans="11:16">
      <c r="K6672" s="14" t="str">
        <v/>
      </c>
      <c r="L6672" s="14" t="str">
        <v/>
      </c>
      <c r="O6672" s="14" t="str">
        <v/>
      </c>
      <c r="P6672" s="14" t="str">
        <f ca="1"/>
        <v>Low Cap</v>
      </c>
    </row>
    <row r="6673" spans="11:16">
      <c r="K6673" s="14" t="str">
        <v/>
      </c>
      <c r="L6673" s="14" t="str">
        <v/>
      </c>
      <c r="O6673" s="14" t="str">
        <v/>
      </c>
      <c r="P6673" s="14" t="str">
        <f ca="1"/>
        <v>Low Cap</v>
      </c>
    </row>
    <row r="6674" spans="11:16">
      <c r="K6674" s="14" t="str">
        <v/>
      </c>
      <c r="L6674" s="14" t="str">
        <v/>
      </c>
      <c r="O6674" s="14" t="str">
        <v/>
      </c>
      <c r="P6674" s="14" t="str">
        <f ca="1"/>
        <v>Low Cap</v>
      </c>
    </row>
    <row r="6675" spans="11:16">
      <c r="K6675" s="14" t="str">
        <v/>
      </c>
      <c r="L6675" s="14" t="str">
        <v/>
      </c>
      <c r="O6675" s="14" t="str">
        <v/>
      </c>
      <c r="P6675" s="14" t="str">
        <f ca="1"/>
        <v>Low Cap</v>
      </c>
    </row>
    <row r="6676" spans="11:16">
      <c r="K6676" s="14" t="str">
        <v/>
      </c>
      <c r="L6676" s="14" t="str">
        <v/>
      </c>
      <c r="O6676" s="14" t="str">
        <v/>
      </c>
      <c r="P6676" s="14" t="str">
        <f ca="1"/>
        <v>Low Cap</v>
      </c>
    </row>
    <row r="6677" spans="11:16">
      <c r="K6677" s="14" t="str">
        <v/>
      </c>
      <c r="L6677" s="14" t="str">
        <v/>
      </c>
      <c r="O6677" s="14" t="str">
        <v/>
      </c>
      <c r="P6677" s="14" t="str">
        <f ca="1"/>
        <v>Low Cap</v>
      </c>
    </row>
    <row r="6678" spans="11:16">
      <c r="K6678" s="14" t="str">
        <v/>
      </c>
      <c r="L6678" s="14" t="str">
        <v/>
      </c>
      <c r="O6678" s="14" t="str">
        <v/>
      </c>
      <c r="P6678" s="14" t="str">
        <f ca="1"/>
        <v>Low Cap</v>
      </c>
    </row>
    <row r="6679" spans="11:16">
      <c r="K6679" s="14" t="str">
        <v/>
      </c>
      <c r="L6679" s="14" t="str">
        <v/>
      </c>
      <c r="O6679" s="14" t="str">
        <v/>
      </c>
      <c r="P6679" s="14" t="str">
        <f ca="1"/>
        <v>Low Cap</v>
      </c>
    </row>
    <row r="6680" spans="11:16">
      <c r="K6680" s="14" t="str">
        <v/>
      </c>
      <c r="L6680" s="14" t="str">
        <v/>
      </c>
      <c r="O6680" s="14" t="str">
        <v/>
      </c>
      <c r="P6680" s="14" t="str">
        <f ca="1"/>
        <v>Low Cap</v>
      </c>
    </row>
    <row r="6681" spans="11:16">
      <c r="K6681" s="14" t="str">
        <v/>
      </c>
      <c r="L6681" s="14" t="str">
        <v/>
      </c>
      <c r="O6681" s="14" t="str">
        <v/>
      </c>
      <c r="P6681" s="14" t="str">
        <f ca="1"/>
        <v>Low Cap</v>
      </c>
    </row>
    <row r="6682" spans="11:16">
      <c r="K6682" s="14" t="str">
        <v/>
      </c>
      <c r="L6682" s="14" t="str">
        <v/>
      </c>
      <c r="O6682" s="14" t="str">
        <v/>
      </c>
      <c r="P6682" s="14" t="str">
        <f ca="1"/>
        <v>Low Cap</v>
      </c>
    </row>
    <row r="6683" spans="11:16">
      <c r="K6683" s="14" t="str">
        <v/>
      </c>
      <c r="L6683" s="14" t="str">
        <v/>
      </c>
      <c r="O6683" s="14" t="str">
        <v/>
      </c>
      <c r="P6683" s="14" t="str">
        <f ca="1"/>
        <v>Low Cap</v>
      </c>
    </row>
    <row r="6684" spans="11:16">
      <c r="K6684" s="14" t="str">
        <v/>
      </c>
      <c r="L6684" s="14" t="str">
        <v/>
      </c>
      <c r="O6684" s="14" t="str">
        <v/>
      </c>
      <c r="P6684" s="14" t="str">
        <f ca="1"/>
        <v>Low Cap</v>
      </c>
    </row>
    <row r="6685" spans="11:16">
      <c r="K6685" s="14" t="str">
        <v/>
      </c>
      <c r="L6685" s="14" t="str">
        <v/>
      </c>
      <c r="O6685" s="14" t="str">
        <v/>
      </c>
      <c r="P6685" s="14" t="str">
        <f ca="1"/>
        <v>Low Cap</v>
      </c>
    </row>
    <row r="6686" spans="11:16">
      <c r="K6686" s="14" t="str">
        <v/>
      </c>
      <c r="L6686" s="14" t="str">
        <v/>
      </c>
      <c r="O6686" s="14" t="str">
        <v/>
      </c>
      <c r="P6686" s="14" t="str">
        <f ca="1"/>
        <v>Low Cap</v>
      </c>
    </row>
    <row r="6687" spans="11:16">
      <c r="K6687" s="14" t="str">
        <v/>
      </c>
      <c r="L6687" s="14" t="str">
        <v/>
      </c>
      <c r="O6687" s="14" t="str">
        <v/>
      </c>
      <c r="P6687" s="14" t="str">
        <f ca="1"/>
        <v>Low Cap</v>
      </c>
    </row>
    <row r="6688" spans="11:16">
      <c r="K6688" s="14" t="str">
        <v/>
      </c>
      <c r="L6688" s="14" t="str">
        <v/>
      </c>
      <c r="O6688" s="14" t="str">
        <v/>
      </c>
      <c r="P6688" s="14" t="str">
        <f ca="1"/>
        <v>Low Cap</v>
      </c>
    </row>
    <row r="6689" spans="11:16">
      <c r="K6689" s="14" t="str">
        <v/>
      </c>
      <c r="L6689" s="14" t="str">
        <v/>
      </c>
      <c r="O6689" s="14" t="str">
        <v/>
      </c>
      <c r="P6689" s="14" t="str">
        <f ca="1"/>
        <v>Low Cap</v>
      </c>
    </row>
    <row r="6690" spans="11:16">
      <c r="K6690" s="14" t="str">
        <v/>
      </c>
      <c r="L6690" s="14" t="str">
        <v/>
      </c>
      <c r="O6690" s="14" t="str">
        <v/>
      </c>
      <c r="P6690" s="14" t="str">
        <f ca="1"/>
        <v>Low Cap</v>
      </c>
    </row>
    <row r="6691" spans="11:16">
      <c r="K6691" s="14" t="str">
        <v/>
      </c>
      <c r="L6691" s="14" t="str">
        <v/>
      </c>
      <c r="O6691" s="14" t="str">
        <v/>
      </c>
      <c r="P6691" s="14" t="str">
        <f ca="1"/>
        <v>Low Cap</v>
      </c>
    </row>
    <row r="6692" spans="11:16">
      <c r="K6692" s="14" t="str">
        <v/>
      </c>
      <c r="L6692" s="14" t="str">
        <v/>
      </c>
      <c r="O6692" s="14" t="str">
        <v/>
      </c>
      <c r="P6692" s="14" t="str">
        <f ca="1"/>
        <v>Low Cap</v>
      </c>
    </row>
    <row r="6693" spans="11:16">
      <c r="K6693" s="14" t="str">
        <v/>
      </c>
      <c r="L6693" s="14" t="str">
        <v/>
      </c>
      <c r="O6693" s="14" t="str">
        <v/>
      </c>
      <c r="P6693" s="14" t="str">
        <f ca="1"/>
        <v>Low Cap</v>
      </c>
    </row>
    <row r="6694" spans="11:16">
      <c r="K6694" s="14" t="str">
        <v/>
      </c>
      <c r="L6694" s="14" t="str">
        <v/>
      </c>
      <c r="O6694" s="14" t="str">
        <v/>
      </c>
      <c r="P6694" s="14" t="str">
        <f ca="1"/>
        <v>Low Cap</v>
      </c>
    </row>
    <row r="6695" spans="11:16">
      <c r="K6695" s="14" t="str">
        <v/>
      </c>
      <c r="L6695" s="14" t="str">
        <v/>
      </c>
      <c r="O6695" s="14" t="str">
        <v/>
      </c>
      <c r="P6695" s="14" t="str">
        <f ca="1"/>
        <v>Low Cap</v>
      </c>
    </row>
    <row r="6696" spans="11:16">
      <c r="K6696" s="14" t="str">
        <v/>
      </c>
      <c r="L6696" s="14" t="str">
        <v/>
      </c>
      <c r="O6696" s="14" t="str">
        <v/>
      </c>
      <c r="P6696" s="14" t="str">
        <f ca="1"/>
        <v>Low Cap</v>
      </c>
    </row>
    <row r="6697" spans="11:16">
      <c r="K6697" s="14" t="str">
        <v/>
      </c>
      <c r="L6697" s="14" t="str">
        <v/>
      </c>
      <c r="O6697" s="14" t="str">
        <v/>
      </c>
      <c r="P6697" s="14" t="str">
        <f ca="1"/>
        <v>Low Cap</v>
      </c>
    </row>
    <row r="6698" spans="11:16">
      <c r="K6698" s="14" t="str">
        <v/>
      </c>
      <c r="L6698" s="14" t="str">
        <v/>
      </c>
      <c r="O6698" s="14" t="str">
        <v/>
      </c>
      <c r="P6698" s="14" t="str">
        <f ca="1"/>
        <v>Low Cap</v>
      </c>
    </row>
    <row r="6699" spans="11:16">
      <c r="K6699" s="14" t="str">
        <v/>
      </c>
      <c r="L6699" s="14" t="str">
        <v/>
      </c>
      <c r="O6699" s="14" t="str">
        <v/>
      </c>
      <c r="P6699" s="14" t="str">
        <f ca="1"/>
        <v>Low Cap</v>
      </c>
    </row>
    <row r="6700" spans="11:16">
      <c r="K6700" s="14" t="str">
        <v/>
      </c>
      <c r="L6700" s="14" t="str">
        <v/>
      </c>
      <c r="O6700" s="14" t="str">
        <v/>
      </c>
      <c r="P6700" s="14" t="str">
        <f ca="1"/>
        <v>Low Cap</v>
      </c>
    </row>
    <row r="6701" spans="11:16">
      <c r="K6701" s="14" t="str">
        <v/>
      </c>
      <c r="L6701" s="14" t="str">
        <v/>
      </c>
      <c r="O6701" s="14" t="str">
        <v/>
      </c>
      <c r="P6701" s="14" t="str">
        <f ca="1"/>
        <v>Low Cap</v>
      </c>
    </row>
    <row r="6702" spans="11:16">
      <c r="K6702" s="14" t="str">
        <v/>
      </c>
      <c r="L6702" s="14" t="str">
        <v/>
      </c>
      <c r="O6702" s="14" t="str">
        <v/>
      </c>
      <c r="P6702" s="14" t="str">
        <f ca="1"/>
        <v>Low Cap</v>
      </c>
    </row>
    <row r="6703" spans="11:16">
      <c r="K6703" s="14" t="str">
        <v/>
      </c>
      <c r="L6703" s="14" t="str">
        <v/>
      </c>
      <c r="O6703" s="14" t="str">
        <v/>
      </c>
      <c r="P6703" s="14" t="str">
        <f ca="1"/>
        <v>Low Cap</v>
      </c>
    </row>
    <row r="6704" spans="11:16">
      <c r="K6704" s="14" t="str">
        <v/>
      </c>
      <c r="L6704" s="14" t="str">
        <v/>
      </c>
      <c r="O6704" s="14" t="str">
        <v/>
      </c>
      <c r="P6704" s="14" t="str">
        <f ca="1"/>
        <v>Low Cap</v>
      </c>
    </row>
    <row r="6705" spans="11:16">
      <c r="K6705" s="14" t="str">
        <v/>
      </c>
      <c r="L6705" s="14" t="str">
        <v/>
      </c>
      <c r="O6705" s="14" t="str">
        <v/>
      </c>
      <c r="P6705" s="14" t="str">
        <f ca="1"/>
        <v>Low Cap</v>
      </c>
    </row>
    <row r="6706" spans="11:16">
      <c r="K6706" s="14" t="str">
        <v/>
      </c>
      <c r="L6706" s="14" t="str">
        <v/>
      </c>
      <c r="O6706" s="14" t="str">
        <v/>
      </c>
      <c r="P6706" s="14" t="str">
        <f ca="1"/>
        <v>Low Cap</v>
      </c>
    </row>
    <row r="6707" spans="11:16">
      <c r="K6707" s="14" t="str">
        <v/>
      </c>
      <c r="L6707" s="14" t="str">
        <v/>
      </c>
      <c r="O6707" s="14" t="str">
        <v/>
      </c>
      <c r="P6707" s="14" t="str">
        <f ca="1"/>
        <v>Low Cap</v>
      </c>
    </row>
    <row r="6708" spans="11:16">
      <c r="K6708" s="14" t="str">
        <v/>
      </c>
      <c r="L6708" s="14" t="str">
        <v/>
      </c>
      <c r="O6708" s="14" t="str">
        <v/>
      </c>
      <c r="P6708" s="14" t="str">
        <f ca="1"/>
        <v>Low Cap</v>
      </c>
    </row>
    <row r="6709" spans="11:16">
      <c r="K6709" s="14" t="str">
        <v/>
      </c>
      <c r="L6709" s="14" t="str">
        <v/>
      </c>
      <c r="O6709" s="14" t="str">
        <v/>
      </c>
      <c r="P6709" s="14" t="str">
        <f ca="1"/>
        <v>Low Cap</v>
      </c>
    </row>
    <row r="6710" spans="11:16">
      <c r="K6710" s="14" t="str">
        <v/>
      </c>
      <c r="L6710" s="14" t="str">
        <v/>
      </c>
      <c r="O6710" s="14" t="str">
        <v/>
      </c>
      <c r="P6710" s="14" t="str">
        <f ca="1"/>
        <v>Low Cap</v>
      </c>
    </row>
    <row r="6711" spans="11:16">
      <c r="K6711" s="14" t="str">
        <v/>
      </c>
      <c r="L6711" s="14" t="str">
        <v/>
      </c>
      <c r="O6711" s="14" t="str">
        <v/>
      </c>
      <c r="P6711" s="14" t="str">
        <f ca="1"/>
        <v>Low Cap</v>
      </c>
    </row>
    <row r="6712" spans="11:16">
      <c r="K6712" s="14" t="str">
        <v/>
      </c>
      <c r="L6712" s="14" t="str">
        <v/>
      </c>
      <c r="O6712" s="14" t="str">
        <v/>
      </c>
      <c r="P6712" s="14" t="str">
        <f ca="1"/>
        <v>Low Cap</v>
      </c>
    </row>
    <row r="6713" spans="11:16">
      <c r="K6713" s="14" t="str">
        <v/>
      </c>
      <c r="L6713" s="14" t="str">
        <v/>
      </c>
      <c r="O6713" s="14" t="str">
        <v/>
      </c>
      <c r="P6713" s="14" t="str">
        <f ca="1"/>
        <v>Low Cap</v>
      </c>
    </row>
    <row r="6714" spans="11:16">
      <c r="K6714" s="14" t="str">
        <v/>
      </c>
      <c r="L6714" s="14" t="str">
        <v/>
      </c>
      <c r="O6714" s="14" t="str">
        <v/>
      </c>
      <c r="P6714" s="14" t="str">
        <f ca="1"/>
        <v>Low Cap</v>
      </c>
    </row>
    <row r="6715" spans="11:16">
      <c r="K6715" s="14" t="str">
        <v/>
      </c>
      <c r="L6715" s="14" t="str">
        <v/>
      </c>
      <c r="O6715" s="14" t="str">
        <v/>
      </c>
      <c r="P6715" s="14" t="str">
        <f ca="1"/>
        <v>Low Cap</v>
      </c>
    </row>
    <row r="6716" spans="11:16">
      <c r="K6716" s="14" t="str">
        <v/>
      </c>
      <c r="L6716" s="14" t="str">
        <v/>
      </c>
      <c r="O6716" s="14" t="str">
        <v/>
      </c>
      <c r="P6716" s="14" t="str">
        <f ca="1"/>
        <v>Low Cap</v>
      </c>
    </row>
    <row r="6717" spans="11:16">
      <c r="K6717" s="14" t="str">
        <v/>
      </c>
      <c r="L6717" s="14" t="str">
        <v/>
      </c>
      <c r="O6717" s="14" t="str">
        <v/>
      </c>
      <c r="P6717" s="14" t="str">
        <f ca="1"/>
        <v>Low Cap</v>
      </c>
    </row>
    <row r="6718" spans="11:16">
      <c r="K6718" s="14" t="str">
        <v/>
      </c>
      <c r="L6718" s="14" t="str">
        <v/>
      </c>
      <c r="O6718" s="14" t="str">
        <v/>
      </c>
      <c r="P6718" s="14" t="str">
        <f ca="1"/>
        <v>Low Cap</v>
      </c>
    </row>
    <row r="6719" spans="11:16">
      <c r="K6719" s="14" t="str">
        <v/>
      </c>
      <c r="L6719" s="14" t="str">
        <v/>
      </c>
      <c r="O6719" s="14" t="str">
        <v/>
      </c>
      <c r="P6719" s="14" t="str">
        <f ca="1"/>
        <v>Low Cap</v>
      </c>
    </row>
    <row r="6720" spans="11:16">
      <c r="K6720" s="14" t="str">
        <v/>
      </c>
      <c r="L6720" s="14" t="str">
        <v/>
      </c>
      <c r="O6720" s="14" t="str">
        <v/>
      </c>
      <c r="P6720" s="14" t="str">
        <f ca="1"/>
        <v>Low Cap</v>
      </c>
    </row>
    <row r="6721" spans="11:16">
      <c r="K6721" s="14" t="str">
        <v/>
      </c>
      <c r="L6721" s="14" t="str">
        <v/>
      </c>
      <c r="O6721" s="14" t="str">
        <v/>
      </c>
      <c r="P6721" s="14" t="str">
        <f ca="1"/>
        <v>Low Cap</v>
      </c>
    </row>
    <row r="6722" spans="11:16">
      <c r="K6722" s="14" t="str">
        <v/>
      </c>
      <c r="L6722" s="14" t="str">
        <v/>
      </c>
      <c r="O6722" s="14" t="str">
        <v/>
      </c>
      <c r="P6722" s="14" t="str">
        <f ca="1"/>
        <v>Low Cap</v>
      </c>
    </row>
    <row r="6723" spans="11:16">
      <c r="K6723" s="14" t="str">
        <v/>
      </c>
      <c r="L6723" s="14" t="str">
        <v/>
      </c>
      <c r="O6723" s="14" t="str">
        <v/>
      </c>
      <c r="P6723" s="14" t="str">
        <f ca="1"/>
        <v>Low Cap</v>
      </c>
    </row>
    <row r="6724" spans="11:16">
      <c r="K6724" s="14" t="str">
        <v/>
      </c>
      <c r="L6724" s="14" t="str">
        <v/>
      </c>
      <c r="O6724" s="14" t="str">
        <v/>
      </c>
      <c r="P6724" s="14" t="str">
        <f ca="1"/>
        <v>Low Cap</v>
      </c>
    </row>
    <row r="6725" spans="11:16">
      <c r="K6725" s="14" t="str">
        <v/>
      </c>
      <c r="L6725" s="14" t="str">
        <v/>
      </c>
      <c r="O6725" s="14" t="str">
        <v/>
      </c>
      <c r="P6725" s="14" t="str">
        <f ca="1"/>
        <v>Low Cap</v>
      </c>
    </row>
    <row r="6726" spans="11:16">
      <c r="K6726" s="14" t="str">
        <v/>
      </c>
      <c r="L6726" s="14" t="str">
        <v/>
      </c>
      <c r="O6726" s="14" t="str">
        <v/>
      </c>
      <c r="P6726" s="14" t="str">
        <f ca="1"/>
        <v>Low Cap</v>
      </c>
    </row>
    <row r="6727" spans="11:16">
      <c r="K6727" s="14" t="str">
        <v/>
      </c>
      <c r="L6727" s="14" t="str">
        <v/>
      </c>
      <c r="O6727" s="14" t="str">
        <v/>
      </c>
      <c r="P6727" s="14" t="str">
        <f ca="1"/>
        <v>Low Cap</v>
      </c>
    </row>
    <row r="6728" spans="11:16">
      <c r="K6728" s="14" t="str">
        <v/>
      </c>
      <c r="L6728" s="14" t="str">
        <v/>
      </c>
      <c r="O6728" s="14" t="str">
        <v/>
      </c>
      <c r="P6728" s="14" t="str">
        <f ca="1"/>
        <v>Low Cap</v>
      </c>
    </row>
    <row r="6729" spans="11:16">
      <c r="K6729" s="14" t="str">
        <v/>
      </c>
      <c r="L6729" s="14" t="str">
        <v/>
      </c>
      <c r="O6729" s="14" t="str">
        <v/>
      </c>
      <c r="P6729" s="14" t="str">
        <f ca="1"/>
        <v>Low Cap</v>
      </c>
    </row>
    <row r="6730" spans="11:16">
      <c r="K6730" s="14" t="str">
        <v/>
      </c>
      <c r="L6730" s="14" t="str">
        <v/>
      </c>
      <c r="O6730" s="14" t="str">
        <v/>
      </c>
      <c r="P6730" s="14" t="str">
        <f ca="1"/>
        <v>Low Cap</v>
      </c>
    </row>
    <row r="6731" spans="11:16">
      <c r="K6731" s="14" t="str">
        <v/>
      </c>
      <c r="L6731" s="14" t="str">
        <v/>
      </c>
      <c r="O6731" s="14" t="str">
        <v/>
      </c>
      <c r="P6731" s="14" t="str">
        <f ca="1"/>
        <v>Low Cap</v>
      </c>
    </row>
    <row r="6732" spans="11:16">
      <c r="K6732" s="14" t="str">
        <v/>
      </c>
      <c r="L6732" s="14" t="str">
        <v/>
      </c>
      <c r="O6732" s="14" t="str">
        <v/>
      </c>
      <c r="P6732" s="14" t="str">
        <f ca="1"/>
        <v>Low Cap</v>
      </c>
    </row>
    <row r="6733" spans="11:16">
      <c r="K6733" s="14" t="str">
        <v/>
      </c>
      <c r="L6733" s="14" t="str">
        <v/>
      </c>
      <c r="O6733" s="14" t="str">
        <v/>
      </c>
      <c r="P6733" s="14" t="str">
        <f ca="1"/>
        <v>Low Cap</v>
      </c>
    </row>
    <row r="6734" spans="11:16">
      <c r="K6734" s="14" t="str">
        <v/>
      </c>
      <c r="L6734" s="14" t="str">
        <v/>
      </c>
      <c r="O6734" s="14" t="str">
        <v/>
      </c>
      <c r="P6734" s="14" t="str">
        <f ca="1"/>
        <v>Low Cap</v>
      </c>
    </row>
    <row r="6735" spans="11:16">
      <c r="K6735" s="14" t="str">
        <v/>
      </c>
      <c r="L6735" s="14" t="str">
        <v/>
      </c>
      <c r="O6735" s="14" t="str">
        <v/>
      </c>
      <c r="P6735" s="14" t="str">
        <f ca="1"/>
        <v>Low Cap</v>
      </c>
    </row>
    <row r="6736" spans="11:16">
      <c r="K6736" s="14" t="str">
        <v/>
      </c>
      <c r="L6736" s="14" t="str">
        <v/>
      </c>
      <c r="O6736" s="14" t="str">
        <v/>
      </c>
      <c r="P6736" s="14" t="str">
        <f ca="1"/>
        <v>Low Cap</v>
      </c>
    </row>
    <row r="6737" spans="11:16">
      <c r="K6737" s="14" t="str">
        <v/>
      </c>
      <c r="L6737" s="14" t="str">
        <v/>
      </c>
      <c r="O6737" s="14" t="str">
        <v/>
      </c>
      <c r="P6737" s="14" t="str">
        <f ca="1"/>
        <v>Low Cap</v>
      </c>
    </row>
    <row r="6738" spans="11:16">
      <c r="K6738" s="14" t="str">
        <v/>
      </c>
      <c r="L6738" s="14" t="str">
        <v/>
      </c>
      <c r="O6738" s="14" t="str">
        <v/>
      </c>
      <c r="P6738" s="14" t="str">
        <f ca="1"/>
        <v>Low Cap</v>
      </c>
    </row>
    <row r="6739" spans="11:16">
      <c r="K6739" s="14" t="str">
        <v/>
      </c>
      <c r="L6739" s="14" t="str">
        <v/>
      </c>
      <c r="O6739" s="14" t="str">
        <v/>
      </c>
      <c r="P6739" s="14" t="str">
        <f ca="1"/>
        <v>Low Cap</v>
      </c>
    </row>
    <row r="6740" spans="11:16">
      <c r="K6740" s="14" t="str">
        <v/>
      </c>
      <c r="L6740" s="14" t="str">
        <v/>
      </c>
      <c r="O6740" s="14" t="str">
        <v/>
      </c>
      <c r="P6740" s="14" t="str">
        <f ca="1"/>
        <v>Low Cap</v>
      </c>
    </row>
    <row r="6741" spans="11:16">
      <c r="K6741" s="14" t="str">
        <v/>
      </c>
      <c r="L6741" s="14" t="str">
        <v/>
      </c>
      <c r="O6741" s="14" t="str">
        <v/>
      </c>
      <c r="P6741" s="14" t="str">
        <f ca="1"/>
        <v>Low Cap</v>
      </c>
    </row>
    <row r="6742" spans="11:16">
      <c r="K6742" s="14" t="str">
        <v/>
      </c>
      <c r="L6742" s="14" t="str">
        <v/>
      </c>
      <c r="O6742" s="14" t="str">
        <v/>
      </c>
      <c r="P6742" s="14" t="str">
        <f ca="1"/>
        <v>Low Cap</v>
      </c>
    </row>
    <row r="6743" spans="11:16">
      <c r="K6743" s="14" t="str">
        <v/>
      </c>
      <c r="L6743" s="14" t="str">
        <v/>
      </c>
      <c r="O6743" s="14" t="str">
        <v/>
      </c>
      <c r="P6743" s="14" t="str">
        <f ca="1"/>
        <v>Low Cap</v>
      </c>
    </row>
    <row r="6744" spans="11:16">
      <c r="K6744" s="14" t="str">
        <v/>
      </c>
      <c r="L6744" s="14" t="str">
        <v/>
      </c>
      <c r="O6744" s="14" t="str">
        <v/>
      </c>
      <c r="P6744" s="14" t="str">
        <f ca="1"/>
        <v>Low Cap</v>
      </c>
    </row>
    <row r="6745" spans="11:16">
      <c r="K6745" s="14" t="str">
        <v/>
      </c>
      <c r="L6745" s="14" t="str">
        <v/>
      </c>
      <c r="O6745" s="14" t="str">
        <v/>
      </c>
      <c r="P6745" s="14" t="str">
        <f ca="1"/>
        <v>Low Cap</v>
      </c>
    </row>
    <row r="6746" spans="11:16">
      <c r="K6746" s="14" t="str">
        <v/>
      </c>
      <c r="L6746" s="14" t="str">
        <v/>
      </c>
      <c r="O6746" s="14" t="str">
        <v/>
      </c>
      <c r="P6746" s="14" t="str">
        <f ca="1"/>
        <v>Low Cap</v>
      </c>
    </row>
    <row r="6747" spans="11:16">
      <c r="K6747" s="14" t="str">
        <v/>
      </c>
      <c r="L6747" s="14" t="str">
        <v/>
      </c>
      <c r="O6747" s="14" t="str">
        <v/>
      </c>
      <c r="P6747" s="14" t="str">
        <f ca="1"/>
        <v>Low Cap</v>
      </c>
    </row>
    <row r="6748" spans="11:16">
      <c r="K6748" s="14" t="str">
        <v/>
      </c>
      <c r="L6748" s="14" t="str">
        <v/>
      </c>
      <c r="O6748" s="14" t="str">
        <v/>
      </c>
      <c r="P6748" s="14" t="str">
        <f ca="1"/>
        <v>Low Cap</v>
      </c>
    </row>
    <row r="6749" spans="11:16">
      <c r="K6749" s="14" t="str">
        <v/>
      </c>
      <c r="L6749" s="14" t="str">
        <v/>
      </c>
      <c r="O6749" s="14" t="str">
        <v/>
      </c>
      <c r="P6749" s="14" t="str">
        <f ca="1"/>
        <v>Low Cap</v>
      </c>
    </row>
    <row r="6750" spans="11:16">
      <c r="K6750" s="14" t="str">
        <v/>
      </c>
      <c r="L6750" s="14" t="str">
        <v/>
      </c>
      <c r="O6750" s="14" t="str">
        <v/>
      </c>
      <c r="P6750" s="14" t="str">
        <f ca="1"/>
        <v>Low Cap</v>
      </c>
    </row>
    <row r="6751" spans="11:16">
      <c r="K6751" s="14" t="str">
        <v/>
      </c>
      <c r="L6751" s="14" t="str">
        <v/>
      </c>
      <c r="O6751" s="14" t="str">
        <v/>
      </c>
      <c r="P6751" s="14" t="str">
        <f ca="1"/>
        <v>Low Cap</v>
      </c>
    </row>
    <row r="6752" spans="11:16">
      <c r="K6752" s="14" t="str">
        <v/>
      </c>
      <c r="L6752" s="14" t="str">
        <v/>
      </c>
      <c r="O6752" s="14" t="str">
        <v/>
      </c>
      <c r="P6752" s="14" t="str">
        <f ca="1"/>
        <v>Low Cap</v>
      </c>
    </row>
    <row r="6753" spans="11:16">
      <c r="K6753" s="14" t="str">
        <v/>
      </c>
      <c r="L6753" s="14" t="str">
        <v/>
      </c>
      <c r="O6753" s="14" t="str">
        <v/>
      </c>
      <c r="P6753" s="14" t="str">
        <f ca="1"/>
        <v>Low Cap</v>
      </c>
    </row>
    <row r="6754" spans="11:16">
      <c r="K6754" s="14" t="str">
        <v/>
      </c>
      <c r="L6754" s="14" t="str">
        <v/>
      </c>
      <c r="O6754" s="14" t="str">
        <v/>
      </c>
      <c r="P6754" s="14" t="str">
        <f ca="1"/>
        <v>Low Cap</v>
      </c>
    </row>
    <row r="6755" spans="11:16">
      <c r="K6755" s="14" t="str">
        <v/>
      </c>
      <c r="L6755" s="14" t="str">
        <v/>
      </c>
      <c r="O6755" s="14" t="str">
        <v/>
      </c>
      <c r="P6755" s="14" t="str">
        <f ca="1"/>
        <v>Low Cap</v>
      </c>
    </row>
    <row r="6756" spans="11:16">
      <c r="K6756" s="14" t="str">
        <v/>
      </c>
      <c r="L6756" s="14" t="str">
        <v/>
      </c>
      <c r="O6756" s="14" t="str">
        <v/>
      </c>
      <c r="P6756" s="14" t="str">
        <f ca="1"/>
        <v>Low Cap</v>
      </c>
    </row>
    <row r="6757" spans="11:16">
      <c r="K6757" s="14" t="str">
        <v/>
      </c>
      <c r="L6757" s="14" t="str">
        <v/>
      </c>
      <c r="O6757" s="14" t="str">
        <v/>
      </c>
      <c r="P6757" s="14" t="str">
        <f ca="1"/>
        <v>Low Cap</v>
      </c>
    </row>
    <row r="6758" spans="11:16">
      <c r="K6758" s="14" t="str">
        <v/>
      </c>
      <c r="L6758" s="14" t="str">
        <v/>
      </c>
      <c r="O6758" s="14" t="str">
        <v/>
      </c>
      <c r="P6758" s="14" t="str">
        <f ca="1"/>
        <v>Low Cap</v>
      </c>
    </row>
    <row r="6759" spans="11:16">
      <c r="K6759" s="14" t="str">
        <v/>
      </c>
      <c r="L6759" s="14" t="str">
        <v/>
      </c>
      <c r="O6759" s="14" t="str">
        <v/>
      </c>
      <c r="P6759" s="14" t="str">
        <f ca="1"/>
        <v>Low Cap</v>
      </c>
    </row>
    <row r="6760" spans="11:16">
      <c r="K6760" s="14" t="str">
        <v/>
      </c>
      <c r="L6760" s="14" t="str">
        <v/>
      </c>
      <c r="O6760" s="14" t="str">
        <v/>
      </c>
      <c r="P6760" s="14" t="str">
        <f ca="1"/>
        <v>Low Cap</v>
      </c>
    </row>
    <row r="6761" spans="11:16">
      <c r="K6761" s="14" t="str">
        <v/>
      </c>
      <c r="L6761" s="14" t="str">
        <v/>
      </c>
      <c r="O6761" s="14" t="str">
        <v/>
      </c>
      <c r="P6761" s="14" t="str">
        <f ca="1"/>
        <v>Low Cap</v>
      </c>
    </row>
    <row r="6762" spans="11:16">
      <c r="K6762" s="14" t="str">
        <v/>
      </c>
      <c r="L6762" s="14" t="str">
        <v/>
      </c>
      <c r="O6762" s="14" t="str">
        <v/>
      </c>
      <c r="P6762" s="14" t="str">
        <f ca="1"/>
        <v>Low Cap</v>
      </c>
    </row>
    <row r="6763" spans="11:16">
      <c r="K6763" s="14" t="str">
        <v/>
      </c>
      <c r="L6763" s="14" t="str">
        <v/>
      </c>
      <c r="O6763" s="14" t="str">
        <v/>
      </c>
      <c r="P6763" s="14" t="str">
        <f ca="1"/>
        <v>Low Cap</v>
      </c>
    </row>
    <row r="6764" spans="11:16">
      <c r="K6764" s="14" t="str">
        <v/>
      </c>
      <c r="L6764" s="14" t="str">
        <v/>
      </c>
      <c r="O6764" s="14" t="str">
        <v/>
      </c>
      <c r="P6764" s="14" t="str">
        <f ca="1"/>
        <v>Low Cap</v>
      </c>
    </row>
    <row r="6765" spans="11:16">
      <c r="K6765" s="14" t="str">
        <v/>
      </c>
      <c r="L6765" s="14" t="str">
        <v/>
      </c>
      <c r="O6765" s="14" t="str">
        <v/>
      </c>
      <c r="P6765" s="14" t="str">
        <f ca="1"/>
        <v>Low Cap</v>
      </c>
    </row>
    <row r="6766" spans="11:16">
      <c r="K6766" s="14" t="str">
        <v/>
      </c>
      <c r="L6766" s="14" t="str">
        <v/>
      </c>
      <c r="O6766" s="14" t="str">
        <v/>
      </c>
      <c r="P6766" s="14" t="str">
        <f ca="1"/>
        <v>Low Cap</v>
      </c>
    </row>
    <row r="6767" spans="11:16">
      <c r="K6767" s="14" t="str">
        <v/>
      </c>
      <c r="L6767" s="14" t="str">
        <v/>
      </c>
      <c r="O6767" s="14" t="str">
        <v/>
      </c>
      <c r="P6767" s="14" t="str">
        <f ca="1"/>
        <v>Low Cap</v>
      </c>
    </row>
    <row r="6768" spans="11:16">
      <c r="K6768" s="14" t="str">
        <v/>
      </c>
      <c r="L6768" s="14" t="str">
        <v/>
      </c>
      <c r="O6768" s="14" t="str">
        <v/>
      </c>
      <c r="P6768" s="14" t="str">
        <f ca="1"/>
        <v>Low Cap</v>
      </c>
    </row>
    <row r="6769" spans="11:16">
      <c r="K6769" s="14" t="str">
        <v/>
      </c>
      <c r="L6769" s="14" t="str">
        <v/>
      </c>
      <c r="O6769" s="14" t="str">
        <v/>
      </c>
      <c r="P6769" s="14" t="str">
        <f ca="1"/>
        <v>Low Cap</v>
      </c>
    </row>
    <row r="6770" spans="11:16">
      <c r="K6770" s="14" t="str">
        <v/>
      </c>
      <c r="L6770" s="14" t="str">
        <v/>
      </c>
      <c r="O6770" s="14" t="str">
        <v/>
      </c>
      <c r="P6770" s="14" t="str">
        <f ca="1"/>
        <v>Low Cap</v>
      </c>
    </row>
    <row r="6771" spans="11:16">
      <c r="K6771" s="14" t="str">
        <v/>
      </c>
      <c r="L6771" s="14" t="str">
        <v/>
      </c>
      <c r="O6771" s="14" t="str">
        <v/>
      </c>
      <c r="P6771" s="14" t="str">
        <f ca="1"/>
        <v>Low Cap</v>
      </c>
    </row>
    <row r="6772" spans="11:16">
      <c r="K6772" s="14" t="str">
        <v/>
      </c>
      <c r="L6772" s="14" t="str">
        <v/>
      </c>
      <c r="O6772" s="14" t="str">
        <v/>
      </c>
      <c r="P6772" s="14" t="str">
        <f ca="1"/>
        <v>Low Cap</v>
      </c>
    </row>
    <row r="6773" spans="11:16">
      <c r="K6773" s="14" t="str">
        <v/>
      </c>
      <c r="L6773" s="14" t="str">
        <v/>
      </c>
      <c r="O6773" s="14" t="str">
        <v/>
      </c>
      <c r="P6773" s="14" t="str">
        <f ca="1"/>
        <v>Low Cap</v>
      </c>
    </row>
    <row r="6774" spans="11:16">
      <c r="K6774" s="14" t="str">
        <v/>
      </c>
      <c r="L6774" s="14" t="str">
        <v/>
      </c>
      <c r="O6774" s="14" t="str">
        <v/>
      </c>
      <c r="P6774" s="14" t="str">
        <f ca="1"/>
        <v>Low Cap</v>
      </c>
    </row>
    <row r="6775" spans="11:16">
      <c r="K6775" s="14" t="str">
        <v/>
      </c>
      <c r="L6775" s="14" t="str">
        <v/>
      </c>
      <c r="O6775" s="14" t="str">
        <v/>
      </c>
      <c r="P6775" s="14" t="str">
        <f ca="1"/>
        <v>Low Cap</v>
      </c>
    </row>
    <row r="6776" spans="11:16">
      <c r="K6776" s="14" t="str">
        <v/>
      </c>
      <c r="L6776" s="14" t="str">
        <v/>
      </c>
      <c r="O6776" s="14" t="str">
        <v/>
      </c>
      <c r="P6776" s="14" t="str">
        <f ca="1"/>
        <v>Low Cap</v>
      </c>
    </row>
    <row r="6777" spans="11:16">
      <c r="K6777" s="14" t="str">
        <v/>
      </c>
      <c r="L6777" s="14" t="str">
        <v/>
      </c>
      <c r="O6777" s="14" t="str">
        <v/>
      </c>
      <c r="P6777" s="14" t="str">
        <f ca="1"/>
        <v>Low Cap</v>
      </c>
    </row>
    <row r="6778" spans="11:16">
      <c r="K6778" s="14" t="str">
        <v/>
      </c>
      <c r="L6778" s="14" t="str">
        <v/>
      </c>
      <c r="O6778" s="14" t="str">
        <v/>
      </c>
      <c r="P6778" s="14" t="str">
        <f ca="1"/>
        <v>Low Cap</v>
      </c>
    </row>
    <row r="6779" spans="11:16">
      <c r="K6779" s="14" t="str">
        <v/>
      </c>
      <c r="L6779" s="14" t="str">
        <v/>
      </c>
      <c r="O6779" s="14" t="str">
        <v/>
      </c>
      <c r="P6779" s="14" t="str">
        <f ca="1"/>
        <v>Low Cap</v>
      </c>
    </row>
    <row r="6780" spans="11:16">
      <c r="K6780" s="14" t="str">
        <v/>
      </c>
      <c r="L6780" s="14" t="str">
        <v/>
      </c>
      <c r="O6780" s="14" t="str">
        <v/>
      </c>
      <c r="P6780" s="14" t="str">
        <f ca="1"/>
        <v>Low Cap</v>
      </c>
    </row>
    <row r="6781" spans="11:16">
      <c r="K6781" s="14" t="str">
        <v/>
      </c>
      <c r="L6781" s="14" t="str">
        <v/>
      </c>
      <c r="O6781" s="14" t="str">
        <v/>
      </c>
      <c r="P6781" s="14" t="str">
        <f ca="1"/>
        <v>Low Cap</v>
      </c>
    </row>
    <row r="6782" spans="11:16">
      <c r="K6782" s="14" t="str">
        <v/>
      </c>
      <c r="L6782" s="14" t="str">
        <v/>
      </c>
      <c r="O6782" s="14" t="str">
        <v/>
      </c>
      <c r="P6782" s="14" t="str">
        <f ca="1"/>
        <v>Low Cap</v>
      </c>
    </row>
    <row r="6783" spans="11:16">
      <c r="K6783" s="14" t="str">
        <v/>
      </c>
      <c r="L6783" s="14" t="str">
        <v/>
      </c>
      <c r="O6783" s="14" t="str">
        <v/>
      </c>
      <c r="P6783" s="14" t="str">
        <f ca="1"/>
        <v>Low Cap</v>
      </c>
    </row>
    <row r="6784" spans="11:16">
      <c r="K6784" s="14" t="str">
        <v/>
      </c>
      <c r="L6784" s="14" t="str">
        <v/>
      </c>
      <c r="O6784" s="14" t="str">
        <v/>
      </c>
      <c r="P6784" s="14" t="str">
        <f ca="1"/>
        <v>Low Cap</v>
      </c>
    </row>
    <row r="6785" spans="11:16">
      <c r="K6785" s="14" t="str">
        <v/>
      </c>
      <c r="L6785" s="14" t="str">
        <v/>
      </c>
      <c r="O6785" s="14" t="str">
        <v/>
      </c>
      <c r="P6785" s="14" t="str">
        <f ca="1"/>
        <v>Low Cap</v>
      </c>
    </row>
    <row r="6786" spans="11:16">
      <c r="K6786" s="14" t="str">
        <v/>
      </c>
      <c r="L6786" s="14" t="str">
        <v/>
      </c>
      <c r="O6786" s="14" t="str">
        <v/>
      </c>
      <c r="P6786" s="14" t="str">
        <f ca="1"/>
        <v>Low Cap</v>
      </c>
    </row>
    <row r="6787" spans="11:16">
      <c r="K6787" s="14" t="str">
        <v/>
      </c>
      <c r="L6787" s="14" t="str">
        <v/>
      </c>
      <c r="O6787" s="14" t="str">
        <v/>
      </c>
      <c r="P6787" s="14" t="str">
        <f ca="1"/>
        <v>Low Cap</v>
      </c>
    </row>
    <row r="6788" spans="11:16">
      <c r="K6788" s="14" t="str">
        <v/>
      </c>
      <c r="L6788" s="14" t="str">
        <v/>
      </c>
      <c r="O6788" s="14" t="str">
        <v/>
      </c>
      <c r="P6788" s="14" t="str">
        <f ca="1"/>
        <v>Low Cap</v>
      </c>
    </row>
    <row r="6789" spans="11:16">
      <c r="K6789" s="14" t="str">
        <v/>
      </c>
      <c r="L6789" s="14" t="str">
        <v/>
      </c>
      <c r="O6789" s="14" t="str">
        <v/>
      </c>
      <c r="P6789" s="14" t="str">
        <f ca="1"/>
        <v>Low Cap</v>
      </c>
    </row>
    <row r="6790" spans="11:16">
      <c r="K6790" s="14" t="str">
        <v/>
      </c>
      <c r="L6790" s="14" t="str">
        <v/>
      </c>
      <c r="O6790" s="14" t="str">
        <v/>
      </c>
      <c r="P6790" s="14" t="str">
        <f ca="1"/>
        <v>Low Cap</v>
      </c>
    </row>
    <row r="6791" spans="11:16">
      <c r="K6791" s="14" t="str">
        <v/>
      </c>
      <c r="L6791" s="14" t="str">
        <v/>
      </c>
      <c r="O6791" s="14" t="str">
        <v/>
      </c>
      <c r="P6791" s="14" t="str">
        <f ca="1"/>
        <v>Low Cap</v>
      </c>
    </row>
    <row r="6792" spans="11:16">
      <c r="K6792" s="14" t="str">
        <v/>
      </c>
      <c r="L6792" s="14" t="str">
        <v/>
      </c>
      <c r="O6792" s="14" t="str">
        <v/>
      </c>
      <c r="P6792" s="14" t="str">
        <f ca="1"/>
        <v>Low Cap</v>
      </c>
    </row>
    <row r="6793" spans="11:16">
      <c r="K6793" s="14" t="str">
        <v/>
      </c>
      <c r="L6793" s="14" t="str">
        <v/>
      </c>
      <c r="O6793" s="14" t="str">
        <v/>
      </c>
      <c r="P6793" s="14" t="str">
        <f ca="1"/>
        <v>Low Cap</v>
      </c>
    </row>
    <row r="6794" spans="11:16">
      <c r="K6794" s="14" t="str">
        <v/>
      </c>
      <c r="L6794" s="14" t="str">
        <v/>
      </c>
      <c r="O6794" s="14" t="str">
        <v/>
      </c>
      <c r="P6794" s="14" t="str">
        <f ca="1"/>
        <v>Low Cap</v>
      </c>
    </row>
    <row r="6795" spans="11:16">
      <c r="K6795" s="14" t="str">
        <v/>
      </c>
      <c r="L6795" s="14" t="str">
        <v/>
      </c>
      <c r="O6795" s="14" t="str">
        <v/>
      </c>
      <c r="P6795" s="14" t="str">
        <f ca="1"/>
        <v>Low Cap</v>
      </c>
    </row>
    <row r="6796" spans="11:16">
      <c r="K6796" s="14" t="str">
        <v/>
      </c>
      <c r="L6796" s="14" t="str">
        <v/>
      </c>
      <c r="O6796" s="14" t="str">
        <v/>
      </c>
      <c r="P6796" s="14" t="str">
        <f ca="1"/>
        <v>Low Cap</v>
      </c>
    </row>
    <row r="6797" spans="11:16">
      <c r="K6797" s="14" t="str">
        <v/>
      </c>
      <c r="L6797" s="14" t="str">
        <v/>
      </c>
      <c r="O6797" s="14" t="str">
        <v/>
      </c>
      <c r="P6797" s="14" t="str">
        <f ca="1"/>
        <v>Low Cap</v>
      </c>
    </row>
    <row r="6798" spans="11:16">
      <c r="K6798" s="14" t="str">
        <v/>
      </c>
      <c r="L6798" s="14" t="str">
        <v/>
      </c>
      <c r="O6798" s="14" t="str">
        <v/>
      </c>
      <c r="P6798" s="14" t="str">
        <f ca="1"/>
        <v>Low Cap</v>
      </c>
    </row>
    <row r="6799" spans="11:16">
      <c r="K6799" s="14" t="str">
        <v/>
      </c>
      <c r="L6799" s="14" t="str">
        <v/>
      </c>
      <c r="O6799" s="14" t="str">
        <v/>
      </c>
      <c r="P6799" s="14" t="str">
        <f ca="1"/>
        <v>Low Cap</v>
      </c>
    </row>
    <row r="6800" spans="11:16">
      <c r="K6800" s="14" t="str">
        <v/>
      </c>
      <c r="L6800" s="14" t="str">
        <v/>
      </c>
      <c r="O6800" s="14" t="str">
        <v/>
      </c>
      <c r="P6800" s="14" t="str">
        <f ca="1"/>
        <v>Low Cap</v>
      </c>
    </row>
    <row r="6801" spans="11:16">
      <c r="K6801" s="14" t="str">
        <v/>
      </c>
      <c r="L6801" s="14" t="str">
        <v/>
      </c>
      <c r="O6801" s="14" t="str">
        <v/>
      </c>
      <c r="P6801" s="14" t="str">
        <f ca="1"/>
        <v>Low Cap</v>
      </c>
    </row>
    <row r="6802" spans="11:16">
      <c r="K6802" s="14" t="str">
        <v/>
      </c>
      <c r="L6802" s="14" t="str">
        <v/>
      </c>
      <c r="O6802" s="14" t="str">
        <v/>
      </c>
      <c r="P6802" s="14" t="str">
        <f ca="1"/>
        <v>Low Cap</v>
      </c>
    </row>
    <row r="6803" spans="11:16">
      <c r="K6803" s="14" t="str">
        <v/>
      </c>
      <c r="L6803" s="14" t="str">
        <v/>
      </c>
      <c r="O6803" s="14" t="str">
        <v/>
      </c>
      <c r="P6803" s="14" t="str">
        <f ca="1"/>
        <v>Low Cap</v>
      </c>
    </row>
    <row r="6804" spans="11:16">
      <c r="K6804" s="14" t="str">
        <v/>
      </c>
      <c r="L6804" s="14" t="str">
        <v/>
      </c>
      <c r="O6804" s="14" t="str">
        <v/>
      </c>
      <c r="P6804" s="14" t="str">
        <f ca="1"/>
        <v>Low Cap</v>
      </c>
    </row>
    <row r="6805" spans="11:16">
      <c r="K6805" s="14" t="str">
        <v/>
      </c>
      <c r="L6805" s="14" t="str">
        <v/>
      </c>
      <c r="O6805" s="14" t="str">
        <v/>
      </c>
      <c r="P6805" s="14" t="str">
        <f ca="1"/>
        <v>Low Cap</v>
      </c>
    </row>
    <row r="6806" spans="11:16">
      <c r="K6806" s="14" t="str">
        <v/>
      </c>
      <c r="L6806" s="14" t="str">
        <v/>
      </c>
      <c r="O6806" s="14" t="str">
        <v/>
      </c>
      <c r="P6806" s="14" t="str">
        <f ca="1"/>
        <v>Low Cap</v>
      </c>
    </row>
    <row r="6807" spans="11:16">
      <c r="K6807" s="14" t="str">
        <v/>
      </c>
      <c r="L6807" s="14" t="str">
        <v/>
      </c>
      <c r="O6807" s="14" t="str">
        <v/>
      </c>
      <c r="P6807" s="14" t="str">
        <f ca="1"/>
        <v>Low Cap</v>
      </c>
    </row>
    <row r="6808" spans="11:16">
      <c r="K6808" s="14" t="str">
        <v/>
      </c>
      <c r="L6808" s="14" t="str">
        <v/>
      </c>
      <c r="O6808" s="14" t="str">
        <v/>
      </c>
      <c r="P6808" s="14" t="str">
        <f ca="1"/>
        <v>Low Cap</v>
      </c>
    </row>
    <row r="6809" spans="11:16">
      <c r="K6809" s="14" t="str">
        <v/>
      </c>
      <c r="L6809" s="14" t="str">
        <v/>
      </c>
      <c r="O6809" s="14" t="str">
        <v/>
      </c>
      <c r="P6809" s="14" t="str">
        <f ca="1"/>
        <v>Low Cap</v>
      </c>
    </row>
    <row r="6810" spans="11:16">
      <c r="K6810" s="14" t="str">
        <v/>
      </c>
      <c r="L6810" s="14" t="str">
        <v/>
      </c>
      <c r="O6810" s="14" t="str">
        <v/>
      </c>
      <c r="P6810" s="14" t="str">
        <f ca="1"/>
        <v>Low Cap</v>
      </c>
    </row>
    <row r="6811" spans="11:16">
      <c r="K6811" s="14" t="str">
        <v/>
      </c>
      <c r="L6811" s="14" t="str">
        <v/>
      </c>
      <c r="O6811" s="14" t="str">
        <v/>
      </c>
      <c r="P6811" s="14" t="str">
        <f ca="1"/>
        <v>Low Cap</v>
      </c>
    </row>
    <row r="6812" spans="11:16">
      <c r="K6812" s="14" t="str">
        <v/>
      </c>
      <c r="L6812" s="14" t="str">
        <v/>
      </c>
      <c r="O6812" s="14" t="str">
        <v/>
      </c>
      <c r="P6812" s="14" t="str">
        <f ca="1"/>
        <v>Low Cap</v>
      </c>
    </row>
    <row r="6813" spans="11:16">
      <c r="K6813" s="14" t="str">
        <v/>
      </c>
      <c r="L6813" s="14" t="str">
        <v/>
      </c>
      <c r="O6813" s="14" t="str">
        <v/>
      </c>
      <c r="P6813" s="14" t="str">
        <f ca="1"/>
        <v>Low Cap</v>
      </c>
    </row>
    <row r="6814" spans="11:16">
      <c r="K6814" s="14" t="str">
        <v/>
      </c>
      <c r="L6814" s="14" t="str">
        <v/>
      </c>
      <c r="O6814" s="14" t="str">
        <v/>
      </c>
      <c r="P6814" s="14" t="str">
        <f ca="1"/>
        <v>Low Cap</v>
      </c>
    </row>
    <row r="6815" spans="11:16">
      <c r="K6815" s="14" t="str">
        <v/>
      </c>
      <c r="L6815" s="14" t="str">
        <v/>
      </c>
      <c r="O6815" s="14" t="str">
        <v/>
      </c>
      <c r="P6815" s="14" t="str">
        <f ca="1"/>
        <v>Low Cap</v>
      </c>
    </row>
    <row r="6816" spans="11:16">
      <c r="K6816" s="14" t="str">
        <v/>
      </c>
      <c r="L6816" s="14" t="str">
        <v/>
      </c>
      <c r="O6816" s="14" t="str">
        <v/>
      </c>
      <c r="P6816" s="14" t="str">
        <f ca="1"/>
        <v>Low Cap</v>
      </c>
    </row>
    <row r="6817" spans="11:16">
      <c r="K6817" s="14" t="str">
        <v/>
      </c>
      <c r="L6817" s="14" t="str">
        <v/>
      </c>
      <c r="O6817" s="14" t="str">
        <v/>
      </c>
      <c r="P6817" s="14" t="str">
        <f ca="1"/>
        <v>Low Cap</v>
      </c>
    </row>
    <row r="6818" spans="11:16">
      <c r="K6818" s="14" t="str">
        <v/>
      </c>
      <c r="L6818" s="14" t="str">
        <v/>
      </c>
      <c r="O6818" s="14" t="str">
        <v/>
      </c>
      <c r="P6818" s="14" t="str">
        <f ca="1"/>
        <v>Low Cap</v>
      </c>
    </row>
    <row r="6819" spans="11:16">
      <c r="K6819" s="14" t="str">
        <v/>
      </c>
      <c r="L6819" s="14" t="str">
        <v/>
      </c>
      <c r="O6819" s="14" t="str">
        <v/>
      </c>
      <c r="P6819" s="14" t="str">
        <f ca="1"/>
        <v>Low Cap</v>
      </c>
    </row>
    <row r="6820" spans="11:16">
      <c r="K6820" s="14" t="str">
        <v/>
      </c>
      <c r="L6820" s="14" t="str">
        <v/>
      </c>
      <c r="O6820" s="14" t="str">
        <v/>
      </c>
      <c r="P6820" s="14" t="str">
        <f ca="1"/>
        <v>Low Cap</v>
      </c>
    </row>
    <row r="6821" spans="11:16">
      <c r="K6821" s="14" t="str">
        <v/>
      </c>
      <c r="L6821" s="14" t="str">
        <v/>
      </c>
      <c r="O6821" s="14" t="str">
        <v/>
      </c>
      <c r="P6821" s="14" t="str">
        <f ca="1"/>
        <v>Low Cap</v>
      </c>
    </row>
    <row r="6822" spans="11:16">
      <c r="K6822" s="14" t="str">
        <v/>
      </c>
      <c r="L6822" s="14" t="str">
        <v/>
      </c>
      <c r="O6822" s="14" t="str">
        <v/>
      </c>
      <c r="P6822" s="14" t="str">
        <f ca="1"/>
        <v>Low Cap</v>
      </c>
    </row>
    <row r="6823" spans="11:16">
      <c r="K6823" s="14" t="str">
        <v/>
      </c>
      <c r="L6823" s="14" t="str">
        <v/>
      </c>
      <c r="O6823" s="14" t="str">
        <v/>
      </c>
      <c r="P6823" s="14" t="str">
        <f ca="1"/>
        <v>Low Cap</v>
      </c>
    </row>
    <row r="6824" spans="11:16">
      <c r="K6824" s="14" t="str">
        <v/>
      </c>
      <c r="L6824" s="14" t="str">
        <v/>
      </c>
      <c r="O6824" s="14" t="str">
        <v/>
      </c>
      <c r="P6824" s="14" t="str">
        <f ca="1"/>
        <v>Low Cap</v>
      </c>
    </row>
    <row r="6825" spans="11:16">
      <c r="K6825" s="14" t="str">
        <v/>
      </c>
      <c r="L6825" s="14" t="str">
        <v/>
      </c>
      <c r="O6825" s="14" t="str">
        <v/>
      </c>
      <c r="P6825" s="14" t="str">
        <f ca="1"/>
        <v>Low Cap</v>
      </c>
    </row>
    <row r="6826" spans="11:16">
      <c r="K6826" s="14" t="str">
        <v/>
      </c>
      <c r="L6826" s="14" t="str">
        <v/>
      </c>
      <c r="O6826" s="14" t="str">
        <v/>
      </c>
      <c r="P6826" s="14" t="str">
        <f ca="1"/>
        <v>Low Cap</v>
      </c>
    </row>
    <row r="6827" spans="11:16">
      <c r="K6827" s="14" t="str">
        <v/>
      </c>
      <c r="L6827" s="14" t="str">
        <v/>
      </c>
      <c r="O6827" s="14" t="str">
        <v/>
      </c>
      <c r="P6827" s="14" t="str">
        <f ca="1"/>
        <v>Low Cap</v>
      </c>
    </row>
    <row r="6828" spans="11:16">
      <c r="K6828" s="14" t="str">
        <v/>
      </c>
      <c r="L6828" s="14" t="str">
        <v/>
      </c>
      <c r="O6828" s="14" t="str">
        <v/>
      </c>
      <c r="P6828" s="14" t="str">
        <f ca="1"/>
        <v>Low Cap</v>
      </c>
    </row>
    <row r="6829" spans="11:16">
      <c r="K6829" s="14" t="str">
        <v/>
      </c>
      <c r="L6829" s="14" t="str">
        <v/>
      </c>
      <c r="O6829" s="14" t="str">
        <v/>
      </c>
      <c r="P6829" s="14" t="str">
        <f ca="1"/>
        <v>Low Cap</v>
      </c>
    </row>
    <row r="6830" spans="11:16">
      <c r="K6830" s="14" t="str">
        <v/>
      </c>
      <c r="L6830" s="14" t="str">
        <v/>
      </c>
      <c r="O6830" s="14" t="str">
        <v/>
      </c>
      <c r="P6830" s="14" t="str">
        <f ca="1"/>
        <v>Low Cap</v>
      </c>
    </row>
    <row r="6831" spans="11:16">
      <c r="K6831" s="14" t="str">
        <v/>
      </c>
      <c r="L6831" s="14" t="str">
        <v/>
      </c>
      <c r="O6831" s="14" t="str">
        <v/>
      </c>
      <c r="P6831" s="14" t="str">
        <f ca="1"/>
        <v>Low Cap</v>
      </c>
    </row>
    <row r="6832" spans="11:16">
      <c r="K6832" s="14" t="str">
        <v/>
      </c>
      <c r="L6832" s="14" t="str">
        <v/>
      </c>
      <c r="O6832" s="14" t="str">
        <v/>
      </c>
      <c r="P6832" s="14" t="str">
        <f ca="1"/>
        <v>Low Cap</v>
      </c>
    </row>
    <row r="6833" spans="11:16">
      <c r="K6833" s="14" t="str">
        <v/>
      </c>
      <c r="L6833" s="14" t="str">
        <v/>
      </c>
      <c r="O6833" s="14" t="str">
        <v/>
      </c>
      <c r="P6833" s="14" t="str">
        <f ca="1"/>
        <v>Low Cap</v>
      </c>
    </row>
    <row r="6834" spans="11:16">
      <c r="K6834" s="14" t="str">
        <v/>
      </c>
      <c r="L6834" s="14" t="str">
        <v/>
      </c>
      <c r="O6834" s="14" t="str">
        <v/>
      </c>
      <c r="P6834" s="14" t="str">
        <f ca="1"/>
        <v>Low Cap</v>
      </c>
    </row>
    <row r="6835" spans="11:16">
      <c r="K6835" s="14" t="str">
        <v/>
      </c>
      <c r="L6835" s="14" t="str">
        <v/>
      </c>
      <c r="O6835" s="14" t="str">
        <v/>
      </c>
      <c r="P6835" s="14" t="str">
        <f ca="1"/>
        <v>Low Cap</v>
      </c>
    </row>
    <row r="6836" spans="11:16">
      <c r="K6836" s="14" t="str">
        <v/>
      </c>
      <c r="L6836" s="14" t="str">
        <v/>
      </c>
      <c r="O6836" s="14" t="str">
        <v/>
      </c>
      <c r="P6836" s="14" t="str">
        <f ca="1"/>
        <v>Low Cap</v>
      </c>
    </row>
    <row r="6837" spans="11:16">
      <c r="K6837" s="14" t="str">
        <v/>
      </c>
      <c r="L6837" s="14" t="str">
        <v/>
      </c>
      <c r="O6837" s="14" t="str">
        <v/>
      </c>
      <c r="P6837" s="14" t="str">
        <f ca="1"/>
        <v>Low Cap</v>
      </c>
    </row>
    <row r="6838" spans="11:16">
      <c r="K6838" s="14" t="str">
        <v/>
      </c>
      <c r="L6838" s="14" t="str">
        <v/>
      </c>
      <c r="O6838" s="14" t="str">
        <v/>
      </c>
      <c r="P6838" s="14" t="str">
        <f ca="1"/>
        <v>Low Cap</v>
      </c>
    </row>
    <row r="6839" spans="11:16">
      <c r="K6839" s="14" t="str">
        <v/>
      </c>
      <c r="L6839" s="14" t="str">
        <v/>
      </c>
      <c r="O6839" s="14" t="str">
        <v/>
      </c>
      <c r="P6839" s="14" t="str">
        <f ca="1"/>
        <v>Low Cap</v>
      </c>
    </row>
    <row r="6840" spans="11:16">
      <c r="K6840" s="14" t="str">
        <v/>
      </c>
      <c r="L6840" s="14" t="str">
        <v/>
      </c>
      <c r="O6840" s="14" t="str">
        <v/>
      </c>
      <c r="P6840" s="14" t="str">
        <f ca="1"/>
        <v>Low Cap</v>
      </c>
    </row>
    <row r="6841" spans="11:16">
      <c r="K6841" s="14" t="str">
        <v/>
      </c>
      <c r="L6841" s="14" t="str">
        <v/>
      </c>
      <c r="O6841" s="14" t="str">
        <v/>
      </c>
      <c r="P6841" s="14" t="str">
        <f ca="1"/>
        <v>Low Cap</v>
      </c>
    </row>
    <row r="6842" spans="11:16">
      <c r="K6842" s="14" t="str">
        <v/>
      </c>
      <c r="L6842" s="14" t="str">
        <v/>
      </c>
      <c r="O6842" s="14" t="str">
        <v/>
      </c>
      <c r="P6842" s="14" t="str">
        <f ca="1"/>
        <v>Low Cap</v>
      </c>
    </row>
    <row r="6843" spans="11:16">
      <c r="K6843" s="14" t="str">
        <v/>
      </c>
      <c r="L6843" s="14" t="str">
        <v/>
      </c>
      <c r="O6843" s="14" t="str">
        <v/>
      </c>
      <c r="P6843" s="14" t="str">
        <f ca="1"/>
        <v>Low Cap</v>
      </c>
    </row>
    <row r="6844" spans="11:16">
      <c r="K6844" s="14" t="str">
        <v/>
      </c>
      <c r="L6844" s="14" t="str">
        <v/>
      </c>
      <c r="O6844" s="14" t="str">
        <v/>
      </c>
      <c r="P6844" s="14" t="str">
        <f ca="1"/>
        <v>Low Cap</v>
      </c>
    </row>
    <row r="6845" spans="11:16">
      <c r="K6845" s="14" t="str">
        <v/>
      </c>
      <c r="L6845" s="14" t="str">
        <v/>
      </c>
      <c r="O6845" s="14" t="str">
        <v/>
      </c>
      <c r="P6845" s="14" t="str">
        <f ca="1"/>
        <v>Low Cap</v>
      </c>
    </row>
    <row r="6846" spans="11:16">
      <c r="K6846" s="14" t="str">
        <v/>
      </c>
      <c r="L6846" s="14" t="str">
        <v/>
      </c>
      <c r="O6846" s="14" t="str">
        <v/>
      </c>
      <c r="P6846" s="14" t="str">
        <f ca="1"/>
        <v>Low Cap</v>
      </c>
    </row>
    <row r="6847" spans="11:16">
      <c r="K6847" s="14" t="str">
        <v/>
      </c>
      <c r="L6847" s="14" t="str">
        <v/>
      </c>
      <c r="O6847" s="14" t="str">
        <v/>
      </c>
      <c r="P6847" s="14" t="str">
        <f ca="1"/>
        <v>Low Cap</v>
      </c>
    </row>
    <row r="6848" spans="11:16">
      <c r="K6848" s="14" t="str">
        <v/>
      </c>
      <c r="L6848" s="14" t="str">
        <v/>
      </c>
      <c r="O6848" s="14" t="str">
        <v/>
      </c>
      <c r="P6848" s="14" t="str">
        <f ca="1"/>
        <v>Low Cap</v>
      </c>
    </row>
    <row r="6849" spans="11:16">
      <c r="K6849" s="14" t="str">
        <v/>
      </c>
      <c r="L6849" s="14" t="str">
        <v/>
      </c>
      <c r="O6849" s="14" t="str">
        <v/>
      </c>
      <c r="P6849" s="14" t="str">
        <f ca="1"/>
        <v>Low Cap</v>
      </c>
    </row>
    <row r="6850" spans="11:16">
      <c r="K6850" s="14" t="str">
        <v/>
      </c>
      <c r="L6850" s="14" t="str">
        <v/>
      </c>
      <c r="O6850" s="14" t="str">
        <v/>
      </c>
      <c r="P6850" s="14" t="str">
        <f ca="1"/>
        <v>Low Cap</v>
      </c>
    </row>
    <row r="6851" spans="11:16">
      <c r="K6851" s="14" t="str">
        <v/>
      </c>
      <c r="L6851" s="14" t="str">
        <v/>
      </c>
      <c r="O6851" s="14" t="str">
        <v/>
      </c>
      <c r="P6851" s="14" t="str">
        <f ca="1"/>
        <v>Low Cap</v>
      </c>
    </row>
    <row r="6852" spans="11:16">
      <c r="K6852" s="14" t="str">
        <v/>
      </c>
      <c r="L6852" s="14" t="str">
        <v/>
      </c>
      <c r="O6852" s="14" t="str">
        <v/>
      </c>
      <c r="P6852" s="14" t="str">
        <f ca="1"/>
        <v>Low Cap</v>
      </c>
    </row>
    <row r="6853" spans="11:16">
      <c r="K6853" s="14" t="str">
        <v/>
      </c>
      <c r="L6853" s="14" t="str">
        <v/>
      </c>
      <c r="O6853" s="14" t="str">
        <v/>
      </c>
      <c r="P6853" s="14" t="str">
        <f ca="1"/>
        <v>Low Cap</v>
      </c>
    </row>
    <row r="6854" spans="11:16">
      <c r="K6854" s="14" t="str">
        <v/>
      </c>
      <c r="L6854" s="14" t="str">
        <v/>
      </c>
      <c r="O6854" s="14" t="str">
        <v/>
      </c>
      <c r="P6854" s="14" t="str">
        <f ca="1"/>
        <v>Low Cap</v>
      </c>
    </row>
    <row r="6855" spans="11:16">
      <c r="K6855" s="14" t="str">
        <v/>
      </c>
      <c r="L6855" s="14" t="str">
        <v/>
      </c>
      <c r="O6855" s="14" t="str">
        <v/>
      </c>
      <c r="P6855" s="14" t="str">
        <f ca="1"/>
        <v>Low Cap</v>
      </c>
    </row>
    <row r="6856" spans="11:16">
      <c r="K6856" s="14" t="str">
        <v/>
      </c>
      <c r="L6856" s="14" t="str">
        <v/>
      </c>
      <c r="O6856" s="14" t="str">
        <v/>
      </c>
      <c r="P6856" s="14" t="str">
        <f ca="1"/>
        <v>Low Cap</v>
      </c>
    </row>
    <row r="6857" spans="11:16">
      <c r="K6857" s="14" t="str">
        <v/>
      </c>
      <c r="L6857" s="14" t="str">
        <v/>
      </c>
      <c r="O6857" s="14" t="str">
        <v/>
      </c>
      <c r="P6857" s="14" t="str">
        <f ca="1"/>
        <v>Low Cap</v>
      </c>
    </row>
    <row r="6858" spans="11:16">
      <c r="K6858" s="14" t="str">
        <v/>
      </c>
      <c r="L6858" s="14" t="str">
        <v/>
      </c>
      <c r="O6858" s="14" t="str">
        <v/>
      </c>
      <c r="P6858" s="14" t="str">
        <f ca="1"/>
        <v>Low Cap</v>
      </c>
    </row>
    <row r="6859" spans="11:16">
      <c r="K6859" s="14" t="str">
        <v/>
      </c>
      <c r="L6859" s="14" t="str">
        <v/>
      </c>
      <c r="O6859" s="14" t="str">
        <v/>
      </c>
      <c r="P6859" s="14" t="str">
        <f ca="1"/>
        <v>Low Cap</v>
      </c>
    </row>
    <row r="6860" spans="11:16">
      <c r="K6860" s="14" t="str">
        <v/>
      </c>
      <c r="L6860" s="14" t="str">
        <v/>
      </c>
      <c r="O6860" s="14" t="str">
        <v/>
      </c>
      <c r="P6860" s="14" t="str">
        <f ca="1"/>
        <v>Low Cap</v>
      </c>
    </row>
    <row r="6861" spans="11:16">
      <c r="K6861" s="14" t="str">
        <v/>
      </c>
      <c r="L6861" s="14" t="str">
        <v/>
      </c>
      <c r="O6861" s="14" t="str">
        <v/>
      </c>
      <c r="P6861" s="14" t="str">
        <f ca="1"/>
        <v>Low Cap</v>
      </c>
    </row>
    <row r="6862" spans="11:16">
      <c r="K6862" s="14" t="str">
        <v/>
      </c>
      <c r="L6862" s="14" t="str">
        <v/>
      </c>
      <c r="O6862" s="14" t="str">
        <v/>
      </c>
      <c r="P6862" s="14" t="str">
        <f ca="1"/>
        <v>Low Cap</v>
      </c>
    </row>
    <row r="6863" spans="11:16">
      <c r="K6863" s="14" t="str">
        <v/>
      </c>
      <c r="L6863" s="14" t="str">
        <v/>
      </c>
      <c r="O6863" s="14" t="str">
        <v/>
      </c>
      <c r="P6863" s="14" t="str">
        <f ca="1"/>
        <v>Low Cap</v>
      </c>
    </row>
    <row r="6864" spans="11:16">
      <c r="K6864" s="14" t="str">
        <v/>
      </c>
      <c r="L6864" s="14" t="str">
        <v/>
      </c>
      <c r="O6864" s="14" t="str">
        <v/>
      </c>
      <c r="P6864" s="14" t="str">
        <f ca="1"/>
        <v>Low Cap</v>
      </c>
    </row>
    <row r="6865" spans="11:16">
      <c r="K6865" s="14" t="str">
        <v/>
      </c>
      <c r="L6865" s="14" t="str">
        <v/>
      </c>
      <c r="O6865" s="14" t="str">
        <v/>
      </c>
      <c r="P6865" s="14" t="str">
        <f ca="1"/>
        <v>Low Cap</v>
      </c>
    </row>
    <row r="6866" spans="11:16">
      <c r="K6866" s="14" t="str">
        <v/>
      </c>
      <c r="L6866" s="14" t="str">
        <v/>
      </c>
      <c r="O6866" s="14" t="str">
        <v/>
      </c>
      <c r="P6866" s="14" t="str">
        <f ca="1"/>
        <v>Low Cap</v>
      </c>
    </row>
    <row r="6867" spans="11:16">
      <c r="K6867" s="14" t="str">
        <v/>
      </c>
      <c r="L6867" s="14" t="str">
        <v/>
      </c>
      <c r="O6867" s="14" t="str">
        <v/>
      </c>
      <c r="P6867" s="14" t="str">
        <f ca="1"/>
        <v>Low Cap</v>
      </c>
    </row>
    <row r="6868" spans="11:16">
      <c r="K6868" s="14" t="str">
        <v/>
      </c>
      <c r="L6868" s="14" t="str">
        <v/>
      </c>
      <c r="O6868" s="14" t="str">
        <v/>
      </c>
      <c r="P6868" s="14" t="str">
        <f ca="1"/>
        <v>Low Cap</v>
      </c>
    </row>
    <row r="6869" spans="11:16">
      <c r="K6869" s="14" t="str">
        <v/>
      </c>
      <c r="L6869" s="14" t="str">
        <v/>
      </c>
      <c r="O6869" s="14" t="str">
        <v/>
      </c>
      <c r="P6869" s="14" t="str">
        <f ca="1"/>
        <v>Low Cap</v>
      </c>
    </row>
    <row r="6870" spans="11:16">
      <c r="K6870" s="14" t="str">
        <v/>
      </c>
      <c r="L6870" s="14" t="str">
        <v/>
      </c>
      <c r="O6870" s="14" t="str">
        <v/>
      </c>
      <c r="P6870" s="14" t="str">
        <f ca="1"/>
        <v>Low Cap</v>
      </c>
    </row>
    <row r="6871" spans="11:16">
      <c r="K6871" s="14" t="str">
        <v/>
      </c>
      <c r="L6871" s="14" t="str">
        <v/>
      </c>
      <c r="O6871" s="14" t="str">
        <v/>
      </c>
      <c r="P6871" s="14" t="str">
        <f ca="1"/>
        <v>Low Cap</v>
      </c>
    </row>
    <row r="6872" spans="11:16">
      <c r="K6872" s="14" t="str">
        <v/>
      </c>
      <c r="L6872" s="14" t="str">
        <v/>
      </c>
      <c r="O6872" s="14" t="str">
        <v/>
      </c>
      <c r="P6872" s="14" t="str">
        <f ca="1"/>
        <v>Low Cap</v>
      </c>
    </row>
    <row r="6873" spans="11:16">
      <c r="K6873" s="14" t="str">
        <v/>
      </c>
      <c r="L6873" s="14" t="str">
        <v/>
      </c>
      <c r="O6873" s="14" t="str">
        <v/>
      </c>
      <c r="P6873" s="14" t="str">
        <f ca="1"/>
        <v>Low Cap</v>
      </c>
    </row>
    <row r="6874" spans="11:16">
      <c r="K6874" s="14" t="str">
        <v/>
      </c>
      <c r="L6874" s="14" t="str">
        <v/>
      </c>
      <c r="O6874" s="14" t="str">
        <v/>
      </c>
      <c r="P6874" s="14" t="str">
        <f ca="1"/>
        <v>Low Cap</v>
      </c>
    </row>
    <row r="6875" spans="11:16">
      <c r="K6875" s="14" t="str">
        <v/>
      </c>
      <c r="L6875" s="14" t="str">
        <v/>
      </c>
      <c r="O6875" s="14" t="str">
        <v/>
      </c>
      <c r="P6875" s="14" t="str">
        <f ca="1"/>
        <v>Low Cap</v>
      </c>
    </row>
    <row r="6876" spans="11:16">
      <c r="K6876" s="14" t="str">
        <v/>
      </c>
      <c r="L6876" s="14" t="str">
        <v/>
      </c>
      <c r="O6876" s="14" t="str">
        <v/>
      </c>
      <c r="P6876" s="14" t="str">
        <f ca="1"/>
        <v>Low Cap</v>
      </c>
    </row>
    <row r="6877" spans="11:16">
      <c r="K6877" s="14" t="str">
        <v/>
      </c>
      <c r="L6877" s="14" t="str">
        <v/>
      </c>
      <c r="O6877" s="14" t="str">
        <v/>
      </c>
      <c r="P6877" s="14" t="str">
        <f ca="1"/>
        <v>Low Cap</v>
      </c>
    </row>
    <row r="6878" spans="11:16">
      <c r="K6878" s="14" t="str">
        <v/>
      </c>
      <c r="L6878" s="14" t="str">
        <v/>
      </c>
      <c r="O6878" s="14" t="str">
        <v/>
      </c>
      <c r="P6878" s="14" t="str">
        <f ca="1"/>
        <v>Low Cap</v>
      </c>
    </row>
    <row r="6879" spans="11:16">
      <c r="K6879" s="14" t="str">
        <v/>
      </c>
      <c r="L6879" s="14" t="str">
        <v/>
      </c>
      <c r="O6879" s="14" t="str">
        <v/>
      </c>
      <c r="P6879" s="14" t="str">
        <f ca="1"/>
        <v>Low Cap</v>
      </c>
    </row>
    <row r="6880" spans="11:16">
      <c r="K6880" s="14" t="str">
        <v/>
      </c>
      <c r="L6880" s="14" t="str">
        <v/>
      </c>
      <c r="O6880" s="14" t="str">
        <v/>
      </c>
      <c r="P6880" s="14" t="str">
        <f ca="1"/>
        <v>Low Cap</v>
      </c>
    </row>
    <row r="6881" spans="11:16">
      <c r="K6881" s="14" t="str">
        <v/>
      </c>
      <c r="L6881" s="14" t="str">
        <v/>
      </c>
      <c r="O6881" s="14" t="str">
        <v/>
      </c>
      <c r="P6881" s="14" t="str">
        <f ca="1"/>
        <v>Low Cap</v>
      </c>
    </row>
    <row r="6882" spans="11:16">
      <c r="K6882" s="14" t="str">
        <v/>
      </c>
      <c r="L6882" s="14" t="str">
        <v/>
      </c>
      <c r="O6882" s="14" t="str">
        <v/>
      </c>
      <c r="P6882" s="14" t="str">
        <f ca="1"/>
        <v>Low Cap</v>
      </c>
    </row>
    <row r="6883" spans="11:16">
      <c r="K6883" s="14" t="str">
        <v/>
      </c>
      <c r="L6883" s="14" t="str">
        <v/>
      </c>
      <c r="O6883" s="14" t="str">
        <v/>
      </c>
      <c r="P6883" s="14" t="str">
        <f ca="1"/>
        <v>Low Cap</v>
      </c>
    </row>
    <row r="6884" spans="11:16">
      <c r="K6884" s="14" t="str">
        <v/>
      </c>
      <c r="L6884" s="14" t="str">
        <v/>
      </c>
      <c r="O6884" s="14" t="str">
        <v/>
      </c>
      <c r="P6884" s="14" t="str">
        <f ca="1"/>
        <v>Low Cap</v>
      </c>
    </row>
    <row r="6885" spans="11:16">
      <c r="K6885" s="14" t="str">
        <v/>
      </c>
      <c r="L6885" s="14" t="str">
        <v/>
      </c>
      <c r="O6885" s="14" t="str">
        <v/>
      </c>
      <c r="P6885" s="14" t="str">
        <f ca="1"/>
        <v>Low Cap</v>
      </c>
    </row>
    <row r="6886" spans="11:16">
      <c r="K6886" s="14" t="str">
        <v/>
      </c>
      <c r="L6886" s="14" t="str">
        <v/>
      </c>
      <c r="O6886" s="14" t="str">
        <v/>
      </c>
      <c r="P6886" s="14" t="str">
        <f ca="1"/>
        <v>Low Cap</v>
      </c>
    </row>
    <row r="6887" spans="11:16">
      <c r="K6887" s="14" t="str">
        <v/>
      </c>
      <c r="L6887" s="14" t="str">
        <v/>
      </c>
      <c r="O6887" s="14" t="str">
        <v/>
      </c>
      <c r="P6887" s="14" t="str">
        <f ca="1"/>
        <v>Low Cap</v>
      </c>
    </row>
    <row r="6888" spans="11:16">
      <c r="K6888" s="14" t="str">
        <v/>
      </c>
      <c r="L6888" s="14" t="str">
        <v/>
      </c>
      <c r="O6888" s="14" t="str">
        <v/>
      </c>
      <c r="P6888" s="14" t="str">
        <f ca="1"/>
        <v>Low Cap</v>
      </c>
    </row>
    <row r="6889" spans="11:16">
      <c r="K6889" s="14" t="str">
        <v/>
      </c>
      <c r="L6889" s="14" t="str">
        <v/>
      </c>
      <c r="O6889" s="14" t="str">
        <v/>
      </c>
      <c r="P6889" s="14" t="str">
        <f ca="1"/>
        <v>Low Cap</v>
      </c>
    </row>
    <row r="6890" spans="11:16">
      <c r="K6890" s="14" t="str">
        <v/>
      </c>
      <c r="L6890" s="14" t="str">
        <v/>
      </c>
      <c r="O6890" s="14" t="str">
        <v/>
      </c>
      <c r="P6890" s="14" t="str">
        <f ca="1"/>
        <v>Low Cap</v>
      </c>
    </row>
    <row r="6891" spans="11:16">
      <c r="K6891" s="14" t="str">
        <v/>
      </c>
      <c r="L6891" s="14" t="str">
        <v/>
      </c>
      <c r="O6891" s="14" t="str">
        <v/>
      </c>
      <c r="P6891" s="14" t="str">
        <f ca="1"/>
        <v>Low Cap</v>
      </c>
    </row>
    <row r="6892" spans="11:16">
      <c r="K6892" s="14" t="str">
        <v/>
      </c>
      <c r="L6892" s="14" t="str">
        <v/>
      </c>
      <c r="O6892" s="14" t="str">
        <v/>
      </c>
      <c r="P6892" s="14" t="str">
        <f ca="1"/>
        <v>Low Cap</v>
      </c>
    </row>
    <row r="6893" spans="11:16">
      <c r="K6893" s="14" t="str">
        <v/>
      </c>
      <c r="L6893" s="14" t="str">
        <v/>
      </c>
      <c r="O6893" s="14" t="str">
        <v/>
      </c>
      <c r="P6893" s="14" t="str">
        <f ca="1"/>
        <v>Low Cap</v>
      </c>
    </row>
    <row r="6894" spans="11:16">
      <c r="K6894" s="14" t="str">
        <v/>
      </c>
      <c r="L6894" s="14" t="str">
        <v/>
      </c>
      <c r="O6894" s="14" t="str">
        <v/>
      </c>
      <c r="P6894" s="14" t="str">
        <f ca="1"/>
        <v>Low Cap</v>
      </c>
    </row>
    <row r="6895" spans="11:16">
      <c r="K6895" s="14" t="str">
        <v/>
      </c>
      <c r="L6895" s="14" t="str">
        <v/>
      </c>
      <c r="O6895" s="14" t="str">
        <v/>
      </c>
      <c r="P6895" s="14" t="str">
        <f ca="1"/>
        <v>Low Cap</v>
      </c>
    </row>
    <row r="6896" spans="11:16">
      <c r="K6896" s="14" t="str">
        <v/>
      </c>
      <c r="L6896" s="14" t="str">
        <v/>
      </c>
      <c r="O6896" s="14" t="str">
        <v/>
      </c>
      <c r="P6896" s="14" t="str">
        <f ca="1"/>
        <v>Low Cap</v>
      </c>
    </row>
    <row r="6897" spans="11:16">
      <c r="K6897" s="14" t="str">
        <v/>
      </c>
      <c r="L6897" s="14" t="str">
        <v/>
      </c>
      <c r="O6897" s="14" t="str">
        <v/>
      </c>
      <c r="P6897" s="14" t="str">
        <f ca="1"/>
        <v>Low Cap</v>
      </c>
    </row>
    <row r="6898" spans="11:16">
      <c r="K6898" s="14" t="str">
        <v/>
      </c>
      <c r="L6898" s="14" t="str">
        <v/>
      </c>
      <c r="O6898" s="14" t="str">
        <v/>
      </c>
      <c r="P6898" s="14" t="str">
        <f ca="1"/>
        <v>Low Cap</v>
      </c>
    </row>
    <row r="6899" spans="11:16">
      <c r="K6899" s="14" t="str">
        <v/>
      </c>
      <c r="L6899" s="14" t="str">
        <v/>
      </c>
      <c r="O6899" s="14" t="str">
        <v/>
      </c>
      <c r="P6899" s="14" t="str">
        <f ca="1"/>
        <v>Low Cap</v>
      </c>
    </row>
    <row r="6900" spans="11:16">
      <c r="K6900" s="14" t="str">
        <v/>
      </c>
      <c r="L6900" s="14" t="str">
        <v/>
      </c>
      <c r="O6900" s="14" t="str">
        <v/>
      </c>
      <c r="P6900" s="14" t="str">
        <f ca="1"/>
        <v>Low Cap</v>
      </c>
    </row>
    <row r="6901" spans="11:16">
      <c r="K6901" s="14" t="str">
        <v/>
      </c>
      <c r="L6901" s="14" t="str">
        <v/>
      </c>
      <c r="O6901" s="14" t="str">
        <v/>
      </c>
      <c r="P6901" s="14" t="str">
        <f ca="1"/>
        <v>Low Cap</v>
      </c>
    </row>
    <row r="6902" spans="11:16">
      <c r="K6902" s="14" t="str">
        <v/>
      </c>
      <c r="L6902" s="14" t="str">
        <v/>
      </c>
      <c r="O6902" s="14" t="str">
        <v/>
      </c>
      <c r="P6902" s="14" t="str">
        <f ca="1"/>
        <v>Low Cap</v>
      </c>
    </row>
    <row r="6903" spans="11:16">
      <c r="K6903" s="14" t="str">
        <v/>
      </c>
      <c r="L6903" s="14" t="str">
        <v/>
      </c>
      <c r="O6903" s="14" t="str">
        <v/>
      </c>
      <c r="P6903" s="14" t="str">
        <f ca="1"/>
        <v>Low Cap</v>
      </c>
    </row>
    <row r="6904" spans="11:16">
      <c r="K6904" s="14" t="str">
        <v/>
      </c>
      <c r="L6904" s="14" t="str">
        <v/>
      </c>
      <c r="O6904" s="14" t="str">
        <v/>
      </c>
      <c r="P6904" s="14" t="str">
        <f ca="1"/>
        <v>Low Cap</v>
      </c>
    </row>
    <row r="6905" spans="11:16">
      <c r="K6905" s="14" t="str">
        <v/>
      </c>
      <c r="L6905" s="14" t="str">
        <v/>
      </c>
      <c r="O6905" s="14" t="str">
        <v/>
      </c>
      <c r="P6905" s="14" t="str">
        <f ca="1"/>
        <v>Low Cap</v>
      </c>
    </row>
    <row r="6906" spans="11:16">
      <c r="K6906" s="14" t="str">
        <v/>
      </c>
      <c r="L6906" s="14" t="str">
        <v/>
      </c>
      <c r="O6906" s="14" t="str">
        <v/>
      </c>
      <c r="P6906" s="14" t="str">
        <f ca="1"/>
        <v>Low Cap</v>
      </c>
    </row>
    <row r="6907" spans="11:16">
      <c r="K6907" s="14" t="str">
        <v/>
      </c>
      <c r="L6907" s="14" t="str">
        <v/>
      </c>
      <c r="O6907" s="14" t="str">
        <v/>
      </c>
      <c r="P6907" s="14" t="str">
        <f ca="1"/>
        <v>Low Cap</v>
      </c>
    </row>
    <row r="6908" spans="11:16">
      <c r="K6908" s="14" t="str">
        <v/>
      </c>
      <c r="L6908" s="14" t="str">
        <v/>
      </c>
      <c r="O6908" s="14" t="str">
        <v/>
      </c>
      <c r="P6908" s="14" t="str">
        <f ca="1"/>
        <v>Low Cap</v>
      </c>
    </row>
    <row r="6909" spans="11:16">
      <c r="K6909" s="14" t="str">
        <v/>
      </c>
      <c r="L6909" s="14" t="str">
        <v/>
      </c>
      <c r="O6909" s="14" t="str">
        <v/>
      </c>
      <c r="P6909" s="14" t="str">
        <f ca="1"/>
        <v>Low Cap</v>
      </c>
    </row>
    <row r="6910" spans="11:16">
      <c r="K6910" s="14" t="str">
        <v/>
      </c>
      <c r="L6910" s="14" t="str">
        <v/>
      </c>
      <c r="O6910" s="14" t="str">
        <v/>
      </c>
      <c r="P6910" s="14" t="str">
        <f ca="1"/>
        <v>Low Cap</v>
      </c>
    </row>
    <row r="6911" spans="11:16">
      <c r="K6911" s="14" t="str">
        <v/>
      </c>
      <c r="L6911" s="14" t="str">
        <v/>
      </c>
      <c r="O6911" s="14" t="str">
        <v/>
      </c>
      <c r="P6911" s="14" t="str">
        <f ca="1"/>
        <v>Low Cap</v>
      </c>
    </row>
    <row r="6912" spans="11:16">
      <c r="K6912" s="14" t="str">
        <v/>
      </c>
      <c r="L6912" s="14" t="str">
        <v/>
      </c>
      <c r="O6912" s="14" t="str">
        <v/>
      </c>
      <c r="P6912" s="14" t="str">
        <f ca="1"/>
        <v>Low Cap</v>
      </c>
    </row>
    <row r="6913" spans="11:16">
      <c r="K6913" s="14" t="str">
        <v/>
      </c>
      <c r="L6913" s="14" t="str">
        <v/>
      </c>
      <c r="O6913" s="14" t="str">
        <v/>
      </c>
      <c r="P6913" s="14" t="str">
        <f ca="1"/>
        <v>Low Cap</v>
      </c>
    </row>
    <row r="6914" spans="11:16">
      <c r="K6914" s="14" t="str">
        <v/>
      </c>
      <c r="L6914" s="14" t="str">
        <v/>
      </c>
      <c r="O6914" s="14" t="str">
        <v/>
      </c>
      <c r="P6914" s="14" t="str">
        <f ca="1"/>
        <v>Low Cap</v>
      </c>
    </row>
    <row r="6915" spans="11:16">
      <c r="K6915" s="14" t="str">
        <v/>
      </c>
      <c r="L6915" s="14" t="str">
        <v/>
      </c>
      <c r="O6915" s="14" t="str">
        <v/>
      </c>
      <c r="P6915" s="14" t="str">
        <f ca="1"/>
        <v>Low Cap</v>
      </c>
    </row>
    <row r="6916" spans="11:16">
      <c r="K6916" s="14" t="str">
        <v/>
      </c>
      <c r="L6916" s="14" t="str">
        <v/>
      </c>
      <c r="O6916" s="14" t="str">
        <v/>
      </c>
      <c r="P6916" s="14" t="str">
        <f ca="1"/>
        <v>Low Cap</v>
      </c>
    </row>
    <row r="6917" spans="11:16">
      <c r="K6917" s="14" t="str">
        <v/>
      </c>
      <c r="L6917" s="14" t="str">
        <v/>
      </c>
      <c r="O6917" s="14" t="str">
        <v/>
      </c>
      <c r="P6917" s="14" t="str">
        <f ca="1"/>
        <v>Low Cap</v>
      </c>
    </row>
    <row r="6918" spans="11:16">
      <c r="K6918" s="14" t="str">
        <v/>
      </c>
      <c r="L6918" s="14" t="str">
        <v/>
      </c>
      <c r="O6918" s="14" t="str">
        <v/>
      </c>
      <c r="P6918" s="14" t="str">
        <f ca="1"/>
        <v>Low Cap</v>
      </c>
    </row>
    <row r="6919" spans="11:16">
      <c r="K6919" s="14" t="str">
        <v/>
      </c>
      <c r="L6919" s="14" t="str">
        <v/>
      </c>
      <c r="O6919" s="14" t="str">
        <v/>
      </c>
      <c r="P6919" s="14" t="str">
        <f ca="1"/>
        <v>Low Cap</v>
      </c>
    </row>
    <row r="6920" spans="11:16">
      <c r="K6920" s="14" t="str">
        <v/>
      </c>
      <c r="L6920" s="14" t="str">
        <v/>
      </c>
      <c r="O6920" s="14" t="str">
        <v/>
      </c>
      <c r="P6920" s="14" t="str">
        <f ca="1"/>
        <v>Low Cap</v>
      </c>
    </row>
    <row r="6921" spans="11:16">
      <c r="K6921" s="14" t="str">
        <v/>
      </c>
      <c r="L6921" s="14" t="str">
        <v/>
      </c>
      <c r="O6921" s="14" t="str">
        <v/>
      </c>
      <c r="P6921" s="14" t="str">
        <f ca="1"/>
        <v>Low Cap</v>
      </c>
    </row>
    <row r="6922" spans="11:16">
      <c r="K6922" s="14" t="str">
        <v/>
      </c>
      <c r="L6922" s="14" t="str">
        <v/>
      </c>
      <c r="O6922" s="14" t="str">
        <v/>
      </c>
      <c r="P6922" s="14" t="str">
        <f ca="1"/>
        <v>Low Cap</v>
      </c>
    </row>
    <row r="6923" spans="11:16">
      <c r="K6923" s="14" t="str">
        <v/>
      </c>
      <c r="L6923" s="14" t="str">
        <v/>
      </c>
      <c r="O6923" s="14" t="str">
        <v/>
      </c>
      <c r="P6923" s="14" t="str">
        <f ca="1"/>
        <v>Low Cap</v>
      </c>
    </row>
    <row r="6924" spans="11:16">
      <c r="K6924" s="14" t="str">
        <v/>
      </c>
      <c r="L6924" s="14" t="str">
        <v/>
      </c>
      <c r="O6924" s="14" t="str">
        <v/>
      </c>
      <c r="P6924" s="14" t="str">
        <f ca="1"/>
        <v>Low Cap</v>
      </c>
    </row>
    <row r="6925" spans="11:16">
      <c r="K6925" s="14" t="str">
        <v/>
      </c>
      <c r="L6925" s="14" t="str">
        <v/>
      </c>
      <c r="O6925" s="14" t="str">
        <v/>
      </c>
      <c r="P6925" s="14" t="str">
        <f ca="1"/>
        <v>Low Cap</v>
      </c>
    </row>
    <row r="6926" spans="11:16">
      <c r="K6926" s="14" t="str">
        <v/>
      </c>
      <c r="L6926" s="14" t="str">
        <v/>
      </c>
      <c r="O6926" s="14" t="str">
        <v/>
      </c>
      <c r="P6926" s="14" t="str">
        <f ca="1"/>
        <v>Low Cap</v>
      </c>
    </row>
    <row r="6927" spans="11:16">
      <c r="K6927" s="14" t="str">
        <v/>
      </c>
      <c r="L6927" s="14" t="str">
        <v/>
      </c>
      <c r="O6927" s="14" t="str">
        <v/>
      </c>
      <c r="P6927" s="14" t="str">
        <f ca="1"/>
        <v>Low Cap</v>
      </c>
    </row>
    <row r="6928" spans="11:16">
      <c r="K6928" s="14" t="str">
        <v/>
      </c>
      <c r="L6928" s="14" t="str">
        <v/>
      </c>
      <c r="O6928" s="14" t="str">
        <v/>
      </c>
      <c r="P6928" s="14" t="str">
        <f ca="1"/>
        <v>Low Cap</v>
      </c>
    </row>
    <row r="6929" spans="11:16">
      <c r="K6929" s="14" t="str">
        <v/>
      </c>
      <c r="L6929" s="14" t="str">
        <v/>
      </c>
      <c r="O6929" s="14" t="str">
        <v/>
      </c>
      <c r="P6929" s="14" t="str">
        <f ca="1"/>
        <v>Low Cap</v>
      </c>
    </row>
    <row r="6930" spans="11:16">
      <c r="K6930" s="14" t="str">
        <v/>
      </c>
      <c r="L6930" s="14" t="str">
        <v/>
      </c>
      <c r="O6930" s="14" t="str">
        <v/>
      </c>
      <c r="P6930" s="14" t="str">
        <f ca="1"/>
        <v>Low Cap</v>
      </c>
    </row>
    <row r="6931" spans="11:16">
      <c r="K6931" s="14" t="str">
        <v/>
      </c>
      <c r="L6931" s="14" t="str">
        <v/>
      </c>
      <c r="O6931" s="14" t="str">
        <v/>
      </c>
      <c r="P6931" s="14" t="str">
        <f ca="1"/>
        <v>Low Cap</v>
      </c>
    </row>
    <row r="6932" spans="11:16">
      <c r="K6932" s="14" t="str">
        <v/>
      </c>
      <c r="L6932" s="14" t="str">
        <v/>
      </c>
      <c r="O6932" s="14" t="str">
        <v/>
      </c>
      <c r="P6932" s="14" t="str">
        <f ca="1"/>
        <v>Low Cap</v>
      </c>
    </row>
    <row r="6933" spans="11:16">
      <c r="K6933" s="14" t="str">
        <v/>
      </c>
      <c r="L6933" s="14" t="str">
        <v/>
      </c>
      <c r="O6933" s="14" t="str">
        <v/>
      </c>
      <c r="P6933" s="14" t="str">
        <f ca="1"/>
        <v>Low Cap</v>
      </c>
    </row>
    <row r="6934" spans="11:16">
      <c r="K6934" s="14" t="str">
        <v/>
      </c>
      <c r="L6934" s="14" t="str">
        <v/>
      </c>
      <c r="O6934" s="14" t="str">
        <v/>
      </c>
      <c r="P6934" s="14" t="str">
        <f ca="1"/>
        <v>Low Cap</v>
      </c>
    </row>
    <row r="6935" spans="11:16">
      <c r="K6935" s="14" t="str">
        <v/>
      </c>
      <c r="L6935" s="14" t="str">
        <v/>
      </c>
      <c r="O6935" s="14" t="str">
        <v/>
      </c>
      <c r="P6935" s="14" t="str">
        <f ca="1"/>
        <v>Low Cap</v>
      </c>
    </row>
    <row r="6936" spans="11:16">
      <c r="K6936" s="14" t="str">
        <v/>
      </c>
      <c r="L6936" s="14" t="str">
        <v/>
      </c>
      <c r="O6936" s="14" t="str">
        <v/>
      </c>
      <c r="P6936" s="14" t="str">
        <f ca="1"/>
        <v>Low Cap</v>
      </c>
    </row>
    <row r="6937" spans="11:16">
      <c r="K6937" s="14" t="str">
        <v/>
      </c>
      <c r="L6937" s="14" t="str">
        <v/>
      </c>
      <c r="O6937" s="14" t="str">
        <v/>
      </c>
      <c r="P6937" s="14" t="str">
        <f ca="1"/>
        <v>Low Cap</v>
      </c>
    </row>
    <row r="6938" spans="11:16">
      <c r="K6938" s="14" t="str">
        <v/>
      </c>
      <c r="L6938" s="14" t="str">
        <v/>
      </c>
      <c r="O6938" s="14" t="str">
        <v/>
      </c>
      <c r="P6938" s="14" t="str">
        <f ca="1"/>
        <v>Low Cap</v>
      </c>
    </row>
    <row r="6939" spans="11:16">
      <c r="K6939" s="14" t="str">
        <v/>
      </c>
      <c r="L6939" s="14" t="str">
        <v/>
      </c>
      <c r="O6939" s="14" t="str">
        <v/>
      </c>
      <c r="P6939" s="14" t="str">
        <f ca="1"/>
        <v>Low Cap</v>
      </c>
    </row>
    <row r="6940" spans="11:16">
      <c r="K6940" s="14" t="str">
        <v/>
      </c>
      <c r="L6940" s="14" t="str">
        <v/>
      </c>
      <c r="O6940" s="14" t="str">
        <v/>
      </c>
      <c r="P6940" s="14" t="str">
        <f ca="1"/>
        <v>Low Cap</v>
      </c>
    </row>
    <row r="6941" spans="11:16">
      <c r="K6941" s="14" t="str">
        <v/>
      </c>
      <c r="L6941" s="14" t="str">
        <v/>
      </c>
      <c r="O6941" s="14" t="str">
        <v/>
      </c>
      <c r="P6941" s="14" t="str">
        <f ca="1"/>
        <v>Low Cap</v>
      </c>
    </row>
    <row r="6942" spans="11:16">
      <c r="K6942" s="14" t="str">
        <v/>
      </c>
      <c r="L6942" s="14" t="str">
        <v/>
      </c>
      <c r="O6942" s="14" t="str">
        <v/>
      </c>
      <c r="P6942" s="14" t="str">
        <f ca="1"/>
        <v>Low Cap</v>
      </c>
    </row>
    <row r="6943" spans="11:16">
      <c r="K6943" s="14" t="str">
        <v/>
      </c>
      <c r="L6943" s="14" t="str">
        <v/>
      </c>
      <c r="O6943" s="14" t="str">
        <v/>
      </c>
      <c r="P6943" s="14" t="str">
        <f ca="1"/>
        <v>Low Cap</v>
      </c>
    </row>
    <row r="6944" spans="11:16">
      <c r="K6944" s="14" t="str">
        <v/>
      </c>
      <c r="L6944" s="14" t="str">
        <v/>
      </c>
      <c r="O6944" s="14" t="str">
        <v/>
      </c>
      <c r="P6944" s="14" t="str">
        <f ca="1"/>
        <v>Low Cap</v>
      </c>
    </row>
    <row r="6945" spans="11:16">
      <c r="K6945" s="14" t="str">
        <v/>
      </c>
      <c r="L6945" s="14" t="str">
        <v/>
      </c>
      <c r="O6945" s="14" t="str">
        <v/>
      </c>
      <c r="P6945" s="14" t="str">
        <f ca="1"/>
        <v>Low Cap</v>
      </c>
    </row>
    <row r="6946" spans="11:16">
      <c r="K6946" s="14" t="str">
        <v/>
      </c>
      <c r="L6946" s="14" t="str">
        <v/>
      </c>
      <c r="O6946" s="14" t="str">
        <v/>
      </c>
      <c r="P6946" s="14" t="str">
        <f ca="1"/>
        <v>Low Cap</v>
      </c>
    </row>
    <row r="6947" spans="11:16">
      <c r="K6947" s="14" t="str">
        <v/>
      </c>
      <c r="L6947" s="14" t="str">
        <v/>
      </c>
      <c r="O6947" s="14" t="str">
        <v/>
      </c>
      <c r="P6947" s="14" t="str">
        <f ca="1"/>
        <v>Low Cap</v>
      </c>
    </row>
    <row r="6948" spans="11:16">
      <c r="K6948" s="14" t="str">
        <v/>
      </c>
      <c r="L6948" s="14" t="str">
        <v/>
      </c>
      <c r="O6948" s="14" t="str">
        <v/>
      </c>
      <c r="P6948" s="14" t="str">
        <f ca="1"/>
        <v>Low Cap</v>
      </c>
    </row>
    <row r="6949" spans="11:16">
      <c r="K6949" s="14" t="str">
        <v/>
      </c>
      <c r="L6949" s="14" t="str">
        <v/>
      </c>
      <c r="O6949" s="14" t="str">
        <v/>
      </c>
      <c r="P6949" s="14" t="str">
        <f ca="1"/>
        <v>Low Cap</v>
      </c>
    </row>
    <row r="6950" spans="11:16">
      <c r="K6950" s="14" t="str">
        <v/>
      </c>
      <c r="L6950" s="14" t="str">
        <v/>
      </c>
      <c r="O6950" s="14" t="str">
        <v/>
      </c>
      <c r="P6950" s="14" t="str">
        <f ca="1"/>
        <v>Low Cap</v>
      </c>
    </row>
    <row r="6951" spans="11:16">
      <c r="K6951" s="14" t="str">
        <v/>
      </c>
      <c r="L6951" s="14" t="str">
        <v/>
      </c>
      <c r="O6951" s="14" t="str">
        <v/>
      </c>
      <c r="P6951" s="14" t="str">
        <f ca="1"/>
        <v>Low Cap</v>
      </c>
    </row>
    <row r="6952" spans="11:16">
      <c r="K6952" s="14" t="str">
        <v/>
      </c>
      <c r="L6952" s="14" t="str">
        <v/>
      </c>
      <c r="O6952" s="14" t="str">
        <v/>
      </c>
      <c r="P6952" s="14" t="str">
        <f ca="1"/>
        <v>Low Cap</v>
      </c>
    </row>
    <row r="6953" spans="11:16">
      <c r="K6953" s="14" t="str">
        <v/>
      </c>
      <c r="L6953" s="14" t="str">
        <v/>
      </c>
      <c r="O6953" s="14" t="str">
        <v/>
      </c>
      <c r="P6953" s="14" t="str">
        <f ca="1"/>
        <v>Low Cap</v>
      </c>
    </row>
    <row r="6954" spans="11:16">
      <c r="K6954" s="14" t="str">
        <v/>
      </c>
      <c r="L6954" s="14" t="str">
        <v/>
      </c>
      <c r="O6954" s="14" t="str">
        <v/>
      </c>
      <c r="P6954" s="14" t="str">
        <f ca="1"/>
        <v>Low Cap</v>
      </c>
    </row>
    <row r="6955" spans="11:16">
      <c r="K6955" s="14" t="str">
        <v/>
      </c>
      <c r="L6955" s="14" t="str">
        <v/>
      </c>
      <c r="O6955" s="14" t="str">
        <v/>
      </c>
      <c r="P6955" s="14" t="str">
        <f ca="1"/>
        <v>Low Cap</v>
      </c>
    </row>
    <row r="6956" spans="11:16">
      <c r="K6956" s="14" t="str">
        <v/>
      </c>
      <c r="L6956" s="14" t="str">
        <v/>
      </c>
      <c r="O6956" s="14" t="str">
        <v/>
      </c>
      <c r="P6956" s="14" t="str">
        <f ca="1"/>
        <v>Low Cap</v>
      </c>
    </row>
    <row r="6957" spans="11:16">
      <c r="K6957" s="14" t="str">
        <v/>
      </c>
      <c r="L6957" s="14" t="str">
        <v/>
      </c>
      <c r="O6957" s="14" t="str">
        <v/>
      </c>
      <c r="P6957" s="14" t="str">
        <f ca="1"/>
        <v>Low Cap</v>
      </c>
    </row>
    <row r="6958" spans="11:16">
      <c r="K6958" s="14" t="str">
        <v/>
      </c>
      <c r="L6958" s="14" t="str">
        <v/>
      </c>
      <c r="O6958" s="14" t="str">
        <v/>
      </c>
      <c r="P6958" s="14" t="str">
        <f ca="1"/>
        <v>Low Cap</v>
      </c>
    </row>
    <row r="6959" spans="11:16">
      <c r="K6959" s="14" t="str">
        <v/>
      </c>
      <c r="L6959" s="14" t="str">
        <v/>
      </c>
      <c r="O6959" s="14" t="str">
        <v/>
      </c>
      <c r="P6959" s="14" t="str">
        <f ca="1"/>
        <v>Low Cap</v>
      </c>
    </row>
    <row r="6960" spans="11:16">
      <c r="K6960" s="14" t="str">
        <v/>
      </c>
      <c r="L6960" s="14" t="str">
        <v/>
      </c>
      <c r="O6960" s="14" t="str">
        <v/>
      </c>
      <c r="P6960" s="14" t="str">
        <f ca="1"/>
        <v>Low Cap</v>
      </c>
    </row>
    <row r="6961" spans="11:16">
      <c r="K6961" s="14" t="str">
        <v/>
      </c>
      <c r="L6961" s="14" t="str">
        <v/>
      </c>
      <c r="O6961" s="14" t="str">
        <v/>
      </c>
      <c r="P6961" s="14" t="str">
        <f ca="1"/>
        <v>Low Cap</v>
      </c>
    </row>
    <row r="6962" spans="11:16">
      <c r="K6962" s="14" t="str">
        <v/>
      </c>
      <c r="L6962" s="14" t="str">
        <v/>
      </c>
      <c r="O6962" s="14" t="str">
        <v/>
      </c>
      <c r="P6962" s="14" t="str">
        <f ca="1"/>
        <v>Low Cap</v>
      </c>
    </row>
    <row r="6963" spans="11:16">
      <c r="K6963" s="14" t="str">
        <v/>
      </c>
      <c r="L6963" s="14" t="str">
        <v/>
      </c>
      <c r="O6963" s="14" t="str">
        <v/>
      </c>
      <c r="P6963" s="14" t="str">
        <f ca="1"/>
        <v>Low Cap</v>
      </c>
    </row>
    <row r="6964" spans="11:16">
      <c r="K6964" s="14" t="str">
        <v/>
      </c>
      <c r="L6964" s="14" t="str">
        <v/>
      </c>
      <c r="O6964" s="14" t="str">
        <v/>
      </c>
      <c r="P6964" s="14" t="str">
        <f ca="1"/>
        <v>Low Cap</v>
      </c>
    </row>
    <row r="6965" spans="11:16">
      <c r="K6965" s="14" t="str">
        <v/>
      </c>
      <c r="L6965" s="14" t="str">
        <v/>
      </c>
      <c r="O6965" s="14" t="str">
        <v/>
      </c>
      <c r="P6965" s="14" t="str">
        <f ca="1"/>
        <v>Low Cap</v>
      </c>
    </row>
    <row r="6966" spans="11:16">
      <c r="K6966" s="14" t="str">
        <v/>
      </c>
      <c r="L6966" s="14" t="str">
        <v/>
      </c>
      <c r="O6966" s="14" t="str">
        <v/>
      </c>
      <c r="P6966" s="14" t="str">
        <f ca="1"/>
        <v>Low Cap</v>
      </c>
    </row>
    <row r="6967" spans="11:16">
      <c r="K6967" s="14" t="str">
        <v/>
      </c>
      <c r="L6967" s="14" t="str">
        <v/>
      </c>
      <c r="O6967" s="14" t="str">
        <v/>
      </c>
      <c r="P6967" s="14" t="str">
        <f ca="1"/>
        <v>Low Cap</v>
      </c>
    </row>
    <row r="6968" spans="11:16">
      <c r="K6968" s="14" t="str">
        <v/>
      </c>
      <c r="L6968" s="14" t="str">
        <v/>
      </c>
      <c r="O6968" s="14" t="str">
        <v/>
      </c>
      <c r="P6968" s="14" t="str">
        <f ca="1"/>
        <v>Low Cap</v>
      </c>
    </row>
    <row r="6969" spans="11:16">
      <c r="K6969" s="14" t="str">
        <v/>
      </c>
      <c r="L6969" s="14" t="str">
        <v/>
      </c>
      <c r="O6969" s="14" t="str">
        <v/>
      </c>
      <c r="P6969" s="14" t="str">
        <f ca="1"/>
        <v>Low Cap</v>
      </c>
    </row>
    <row r="6970" spans="11:16">
      <c r="K6970" s="14" t="str">
        <v/>
      </c>
      <c r="L6970" s="14" t="str">
        <v/>
      </c>
      <c r="O6970" s="14" t="str">
        <v/>
      </c>
      <c r="P6970" s="14" t="str">
        <f ca="1"/>
        <v>Low Cap</v>
      </c>
    </row>
    <row r="6971" spans="11:16">
      <c r="K6971" s="14" t="str">
        <v/>
      </c>
      <c r="L6971" s="14" t="str">
        <v/>
      </c>
      <c r="O6971" s="14" t="str">
        <v/>
      </c>
      <c r="P6971" s="14" t="str">
        <f ca="1"/>
        <v>Low Cap</v>
      </c>
    </row>
    <row r="6972" spans="11:16">
      <c r="K6972" s="14" t="str">
        <v/>
      </c>
      <c r="L6972" s="14" t="str">
        <v/>
      </c>
      <c r="O6972" s="14" t="str">
        <v/>
      </c>
      <c r="P6972" s="14" t="str">
        <f ca="1"/>
        <v>Low Cap</v>
      </c>
    </row>
    <row r="6973" spans="11:16">
      <c r="K6973" s="14" t="str">
        <v/>
      </c>
      <c r="L6973" s="14" t="str">
        <v/>
      </c>
      <c r="O6973" s="14" t="str">
        <v/>
      </c>
      <c r="P6973" s="14" t="str">
        <f ca="1"/>
        <v>Low Cap</v>
      </c>
    </row>
    <row r="6974" spans="11:16">
      <c r="K6974" s="14" t="str">
        <v/>
      </c>
      <c r="L6974" s="14" t="str">
        <v/>
      </c>
      <c r="O6974" s="14" t="str">
        <v/>
      </c>
      <c r="P6974" s="14" t="str">
        <f ca="1"/>
        <v>Low Cap</v>
      </c>
    </row>
    <row r="6975" spans="11:16">
      <c r="K6975" s="14" t="str">
        <v/>
      </c>
      <c r="L6975" s="14" t="str">
        <v/>
      </c>
      <c r="O6975" s="14" t="str">
        <v/>
      </c>
      <c r="P6975" s="14" t="str">
        <f ca="1"/>
        <v>Low Cap</v>
      </c>
    </row>
    <row r="6976" spans="11:16">
      <c r="K6976" s="14" t="str">
        <v/>
      </c>
      <c r="L6976" s="14" t="str">
        <v/>
      </c>
      <c r="O6976" s="14" t="str">
        <v/>
      </c>
      <c r="P6976" s="14" t="str">
        <f ca="1"/>
        <v>Low Cap</v>
      </c>
    </row>
    <row r="6977" spans="11:16">
      <c r="K6977" s="14" t="str">
        <v/>
      </c>
      <c r="L6977" s="14" t="str">
        <v/>
      </c>
      <c r="O6977" s="14" t="str">
        <v/>
      </c>
      <c r="P6977" s="14" t="str">
        <f ca="1"/>
        <v>Low Cap</v>
      </c>
    </row>
    <row r="6978" spans="11:16">
      <c r="K6978" s="14" t="str">
        <v/>
      </c>
      <c r="L6978" s="14" t="str">
        <v/>
      </c>
      <c r="O6978" s="14" t="str">
        <v/>
      </c>
      <c r="P6978" s="14" t="str">
        <f ca="1"/>
        <v>Low Cap</v>
      </c>
    </row>
    <row r="6979" spans="11:16">
      <c r="K6979" s="14" t="str">
        <v/>
      </c>
      <c r="L6979" s="14" t="str">
        <v/>
      </c>
      <c r="O6979" s="14" t="str">
        <v/>
      </c>
      <c r="P6979" s="14" t="str">
        <f ca="1"/>
        <v>Low Cap</v>
      </c>
    </row>
    <row r="6980" spans="11:16">
      <c r="K6980" s="14" t="str">
        <v/>
      </c>
      <c r="L6980" s="14" t="str">
        <v/>
      </c>
      <c r="O6980" s="14" t="str">
        <v/>
      </c>
      <c r="P6980" s="14" t="str">
        <f ca="1"/>
        <v>Low Cap</v>
      </c>
    </row>
    <row r="6981" spans="11:16">
      <c r="K6981" s="14" t="str">
        <v/>
      </c>
      <c r="L6981" s="14" t="str">
        <v/>
      </c>
      <c r="O6981" s="14" t="str">
        <v/>
      </c>
      <c r="P6981" s="14" t="str">
        <f ca="1"/>
        <v>Low Cap</v>
      </c>
    </row>
    <row r="6982" spans="11:16">
      <c r="K6982" s="14" t="str">
        <v/>
      </c>
      <c r="L6982" s="14" t="str">
        <v/>
      </c>
      <c r="O6982" s="14" t="str">
        <v/>
      </c>
      <c r="P6982" s="14" t="str">
        <f ca="1"/>
        <v>Low Cap</v>
      </c>
    </row>
    <row r="6983" spans="11:16">
      <c r="K6983" s="14" t="str">
        <v/>
      </c>
      <c r="L6983" s="14" t="str">
        <v/>
      </c>
      <c r="O6983" s="14" t="str">
        <v/>
      </c>
      <c r="P6983" s="14" t="str">
        <f ca="1"/>
        <v>Low Cap</v>
      </c>
    </row>
    <row r="6984" spans="11:16">
      <c r="K6984" s="14" t="str">
        <v/>
      </c>
      <c r="L6984" s="14" t="str">
        <v/>
      </c>
      <c r="O6984" s="14" t="str">
        <v/>
      </c>
      <c r="P6984" s="14" t="str">
        <f ca="1"/>
        <v>Low Cap</v>
      </c>
    </row>
    <row r="6985" spans="11:16">
      <c r="K6985" s="14" t="str">
        <v/>
      </c>
      <c r="L6985" s="14" t="str">
        <v/>
      </c>
      <c r="O6985" s="14" t="str">
        <v/>
      </c>
      <c r="P6985" s="14" t="str">
        <f ca="1"/>
        <v>Low Cap</v>
      </c>
    </row>
    <row r="6986" spans="11:16">
      <c r="K6986" s="14" t="str">
        <v/>
      </c>
      <c r="L6986" s="14" t="str">
        <v/>
      </c>
      <c r="O6986" s="14" t="str">
        <v/>
      </c>
      <c r="P6986" s="14" t="str">
        <f ca="1"/>
        <v>Low Cap</v>
      </c>
    </row>
    <row r="6987" spans="11:16">
      <c r="K6987" s="14" t="str">
        <v/>
      </c>
      <c r="L6987" s="14" t="str">
        <v/>
      </c>
      <c r="O6987" s="14" t="str">
        <v/>
      </c>
      <c r="P6987" s="14" t="str">
        <f ca="1"/>
        <v>Low Cap</v>
      </c>
    </row>
    <row r="6988" spans="11:16">
      <c r="K6988" s="14" t="str">
        <v/>
      </c>
      <c r="L6988" s="14" t="str">
        <v/>
      </c>
      <c r="O6988" s="14" t="str">
        <v/>
      </c>
      <c r="P6988" s="14" t="str">
        <f ca="1"/>
        <v>Low Cap</v>
      </c>
    </row>
    <row r="6989" spans="11:16">
      <c r="K6989" s="14" t="str">
        <v/>
      </c>
      <c r="L6989" s="14" t="str">
        <v/>
      </c>
      <c r="O6989" s="14" t="str">
        <v/>
      </c>
      <c r="P6989" s="14" t="str">
        <f ca="1"/>
        <v>Low Cap</v>
      </c>
    </row>
    <row r="6990" spans="11:16">
      <c r="K6990" s="14" t="str">
        <v/>
      </c>
      <c r="L6990" s="14" t="str">
        <v/>
      </c>
      <c r="O6990" s="14" t="str">
        <v/>
      </c>
      <c r="P6990" s="14" t="str">
        <f ca="1"/>
        <v>Low Cap</v>
      </c>
    </row>
    <row r="6991" spans="11:16">
      <c r="K6991" s="14" t="str">
        <v/>
      </c>
      <c r="L6991" s="14" t="str">
        <v/>
      </c>
      <c r="O6991" s="14" t="str">
        <v/>
      </c>
      <c r="P6991" s="14" t="str">
        <f ca="1"/>
        <v>Low Cap</v>
      </c>
    </row>
    <row r="6992" spans="11:16">
      <c r="K6992" s="14" t="str">
        <v/>
      </c>
      <c r="L6992" s="14" t="str">
        <v/>
      </c>
      <c r="O6992" s="14" t="str">
        <v/>
      </c>
      <c r="P6992" s="14" t="str">
        <f ca="1"/>
        <v>Low Cap</v>
      </c>
    </row>
    <row r="6993" spans="11:16">
      <c r="K6993" s="14" t="str">
        <v/>
      </c>
      <c r="L6993" s="14" t="str">
        <v/>
      </c>
      <c r="O6993" s="14" t="str">
        <v/>
      </c>
      <c r="P6993" s="14" t="str">
        <f ca="1"/>
        <v>Low Cap</v>
      </c>
    </row>
    <row r="6994" spans="11:16">
      <c r="K6994" s="14" t="str">
        <v/>
      </c>
      <c r="L6994" s="14" t="str">
        <v/>
      </c>
      <c r="O6994" s="14" t="str">
        <v/>
      </c>
      <c r="P6994" s="14" t="str">
        <f ca="1"/>
        <v>Low Cap</v>
      </c>
    </row>
    <row r="6995" spans="11:16">
      <c r="K6995" s="14" t="str">
        <v/>
      </c>
      <c r="L6995" s="14" t="str">
        <v/>
      </c>
      <c r="O6995" s="14" t="str">
        <v/>
      </c>
      <c r="P6995" s="14" t="str">
        <f ca="1"/>
        <v>Low Cap</v>
      </c>
    </row>
    <row r="6996" spans="11:16">
      <c r="K6996" s="14" t="str">
        <v/>
      </c>
      <c r="L6996" s="14" t="str">
        <v/>
      </c>
      <c r="O6996" s="14" t="str">
        <v/>
      </c>
      <c r="P6996" s="14" t="str">
        <f ca="1"/>
        <v>Low Cap</v>
      </c>
    </row>
    <row r="6997" spans="11:16">
      <c r="K6997" s="14" t="str">
        <v/>
      </c>
      <c r="L6997" s="14" t="str">
        <v/>
      </c>
      <c r="O6997" s="14" t="str">
        <v/>
      </c>
      <c r="P6997" s="14" t="str">
        <f ca="1"/>
        <v>Low Cap</v>
      </c>
    </row>
    <row r="6998" spans="11:16">
      <c r="K6998" s="14" t="str">
        <v/>
      </c>
      <c r="L6998" s="14" t="str">
        <v/>
      </c>
      <c r="O6998" s="14" t="str">
        <v/>
      </c>
      <c r="P6998" s="14" t="str">
        <f ca="1"/>
        <v>Low Cap</v>
      </c>
    </row>
    <row r="6999" spans="11:16">
      <c r="K6999" s="14" t="str">
        <v/>
      </c>
      <c r="L6999" s="14" t="str">
        <v/>
      </c>
      <c r="O6999" s="14" t="str">
        <v/>
      </c>
      <c r="P6999" s="14" t="str">
        <f ca="1"/>
        <v>Low Cap</v>
      </c>
    </row>
    <row r="7000" spans="11:16">
      <c r="K7000" s="14" t="str">
        <v/>
      </c>
      <c r="L7000" s="14" t="str">
        <v/>
      </c>
      <c r="O7000" s="14" t="str">
        <v/>
      </c>
      <c r="P7000" s="14" t="str">
        <f ca="1"/>
        <v>Low Cap</v>
      </c>
    </row>
    <row r="7001" spans="11:16">
      <c r="K7001" s="14" t="str">
        <v/>
      </c>
      <c r="L7001" s="14" t="str">
        <v/>
      </c>
      <c r="O7001" s="14" t="str">
        <v/>
      </c>
      <c r="P7001" s="14" t="str">
        <f ca="1"/>
        <v>Low Cap</v>
      </c>
    </row>
    <row r="7002" spans="11:16">
      <c r="K7002" s="14" t="str">
        <v/>
      </c>
      <c r="L7002" s="14" t="str">
        <v/>
      </c>
      <c r="O7002" s="14" t="str">
        <v/>
      </c>
      <c r="P7002" s="14" t="str">
        <f ca="1"/>
        <v>Low Cap</v>
      </c>
    </row>
    <row r="7003" spans="11:16">
      <c r="K7003" s="14" t="str">
        <v/>
      </c>
      <c r="L7003" s="14" t="str">
        <v/>
      </c>
      <c r="O7003" s="14" t="str">
        <v/>
      </c>
      <c r="P7003" s="14" t="str">
        <f ca="1"/>
        <v>Low Cap</v>
      </c>
    </row>
    <row r="7004" spans="11:16">
      <c r="K7004" s="14" t="str">
        <v/>
      </c>
      <c r="L7004" s="14" t="str">
        <v/>
      </c>
      <c r="O7004" s="14" t="str">
        <v/>
      </c>
      <c r="P7004" s="14" t="str">
        <f ca="1"/>
        <v>Low Cap</v>
      </c>
    </row>
    <row r="7005" spans="11:16">
      <c r="K7005" s="14" t="str">
        <v/>
      </c>
      <c r="L7005" s="14" t="str">
        <v/>
      </c>
      <c r="O7005" s="14" t="str">
        <v/>
      </c>
      <c r="P7005" s="14" t="str">
        <f ca="1"/>
        <v>Low Cap</v>
      </c>
    </row>
    <row r="7006" spans="11:16">
      <c r="K7006" s="14" t="str">
        <v/>
      </c>
      <c r="L7006" s="14" t="str">
        <v/>
      </c>
      <c r="O7006" s="14" t="str">
        <v/>
      </c>
      <c r="P7006" s="14" t="str">
        <f ca="1"/>
        <v>Low Cap</v>
      </c>
    </row>
    <row r="7007" spans="11:16">
      <c r="K7007" s="14" t="str">
        <v/>
      </c>
      <c r="L7007" s="14" t="str">
        <v/>
      </c>
      <c r="O7007" s="14" t="str">
        <v/>
      </c>
      <c r="P7007" s="14" t="str">
        <f ca="1"/>
        <v>Low Cap</v>
      </c>
    </row>
    <row r="7008" spans="11:16">
      <c r="K7008" s="14" t="str">
        <v/>
      </c>
      <c r="L7008" s="14" t="str">
        <v/>
      </c>
      <c r="O7008" s="14" t="str">
        <v/>
      </c>
      <c r="P7008" s="14" t="str">
        <f ca="1"/>
        <v>Low Cap</v>
      </c>
    </row>
    <row r="7009" spans="11:16">
      <c r="K7009" s="14" t="str">
        <v/>
      </c>
      <c r="L7009" s="14" t="str">
        <v/>
      </c>
      <c r="O7009" s="14" t="str">
        <v/>
      </c>
      <c r="P7009" s="14" t="str">
        <f ca="1"/>
        <v>Low Cap</v>
      </c>
    </row>
    <row r="7010" spans="11:16">
      <c r="K7010" s="14" t="str">
        <v/>
      </c>
      <c r="L7010" s="14" t="str">
        <v/>
      </c>
      <c r="O7010" s="14" t="str">
        <v/>
      </c>
      <c r="P7010" s="14" t="str">
        <f ca="1"/>
        <v>Low Cap</v>
      </c>
    </row>
    <row r="7011" spans="11:16">
      <c r="K7011" s="14" t="str">
        <v/>
      </c>
      <c r="L7011" s="14" t="str">
        <v/>
      </c>
      <c r="O7011" s="14" t="str">
        <v/>
      </c>
      <c r="P7011" s="14" t="str">
        <f ca="1"/>
        <v>Low Cap</v>
      </c>
    </row>
    <row r="7012" spans="11:16">
      <c r="K7012" s="14" t="str">
        <v/>
      </c>
      <c r="L7012" s="14" t="str">
        <v/>
      </c>
      <c r="O7012" s="14" t="str">
        <v/>
      </c>
      <c r="P7012" s="14" t="str">
        <f ca="1"/>
        <v>Low Cap</v>
      </c>
    </row>
    <row r="7013" spans="11:16">
      <c r="K7013" s="14" t="str">
        <v/>
      </c>
      <c r="L7013" s="14" t="str">
        <v/>
      </c>
      <c r="O7013" s="14" t="str">
        <v/>
      </c>
      <c r="P7013" s="14" t="str">
        <f ca="1"/>
        <v>Low Cap</v>
      </c>
    </row>
    <row r="7014" spans="11:16">
      <c r="K7014" s="14" t="str">
        <v/>
      </c>
      <c r="L7014" s="14" t="str">
        <v/>
      </c>
      <c r="O7014" s="14" t="str">
        <v/>
      </c>
      <c r="P7014" s="14" t="str">
        <f ca="1"/>
        <v>Low Cap</v>
      </c>
    </row>
    <row r="7015" spans="11:16">
      <c r="K7015" s="14" t="str">
        <v/>
      </c>
      <c r="L7015" s="14" t="str">
        <v/>
      </c>
      <c r="O7015" s="14" t="str">
        <v/>
      </c>
      <c r="P7015" s="14" t="str">
        <f ca="1"/>
        <v>Low Cap</v>
      </c>
    </row>
    <row r="7016" spans="11:16">
      <c r="K7016" s="14" t="str">
        <v/>
      </c>
      <c r="L7016" s="14" t="str">
        <v/>
      </c>
      <c r="O7016" s="14" t="str">
        <v/>
      </c>
      <c r="P7016" s="14" t="str">
        <f ca="1"/>
        <v>Low Cap</v>
      </c>
    </row>
    <row r="7017" spans="11:16">
      <c r="K7017" s="14" t="str">
        <v/>
      </c>
      <c r="L7017" s="14" t="str">
        <v/>
      </c>
      <c r="O7017" s="14" t="str">
        <v/>
      </c>
      <c r="P7017" s="14" t="str">
        <f ca="1"/>
        <v>Low Cap</v>
      </c>
    </row>
    <row r="7018" spans="11:16">
      <c r="K7018" s="14" t="str">
        <v/>
      </c>
      <c r="L7018" s="14" t="str">
        <v/>
      </c>
      <c r="O7018" s="14" t="str">
        <v/>
      </c>
      <c r="P7018" s="14" t="str">
        <f ca="1"/>
        <v>Low Cap</v>
      </c>
    </row>
    <row r="7019" spans="11:16">
      <c r="K7019" s="14" t="str">
        <v/>
      </c>
      <c r="L7019" s="14" t="str">
        <v/>
      </c>
      <c r="O7019" s="14" t="str">
        <v/>
      </c>
      <c r="P7019" s="14" t="str">
        <f ca="1"/>
        <v>Low Cap</v>
      </c>
    </row>
    <row r="7020" spans="11:16">
      <c r="K7020" s="14" t="str">
        <v/>
      </c>
      <c r="L7020" s="14" t="str">
        <v/>
      </c>
      <c r="O7020" s="14" t="str">
        <v/>
      </c>
      <c r="P7020" s="14" t="str">
        <f ca="1"/>
        <v>Low Cap</v>
      </c>
    </row>
    <row r="7021" spans="11:16">
      <c r="K7021" s="14" t="str">
        <v/>
      </c>
      <c r="L7021" s="14" t="str">
        <v/>
      </c>
      <c r="O7021" s="14" t="str">
        <v/>
      </c>
      <c r="P7021" s="14" t="str">
        <f ca="1"/>
        <v>Low Cap</v>
      </c>
    </row>
    <row r="7022" spans="11:16">
      <c r="K7022" s="14" t="str">
        <v/>
      </c>
      <c r="L7022" s="14" t="str">
        <v/>
      </c>
      <c r="O7022" s="14" t="str">
        <v/>
      </c>
      <c r="P7022" s="14" t="str">
        <f ca="1"/>
        <v>Low Cap</v>
      </c>
    </row>
    <row r="7023" spans="11:16">
      <c r="K7023" s="14" t="str">
        <v/>
      </c>
      <c r="L7023" s="14" t="str">
        <v/>
      </c>
      <c r="O7023" s="14" t="str">
        <v/>
      </c>
      <c r="P7023" s="14" t="str">
        <f ca="1"/>
        <v>Low Cap</v>
      </c>
    </row>
    <row r="7024" spans="11:16">
      <c r="K7024" s="14" t="str">
        <v/>
      </c>
      <c r="L7024" s="14" t="str">
        <v/>
      </c>
      <c r="O7024" s="14" t="str">
        <v/>
      </c>
      <c r="P7024" s="14" t="str">
        <f ca="1"/>
        <v>Low Cap</v>
      </c>
    </row>
    <row r="7025" spans="11:16">
      <c r="K7025" s="14" t="str">
        <v/>
      </c>
      <c r="L7025" s="14" t="str">
        <v/>
      </c>
      <c r="O7025" s="14" t="str">
        <v/>
      </c>
      <c r="P7025" s="14" t="str">
        <f ca="1"/>
        <v>Low Cap</v>
      </c>
    </row>
    <row r="7026" spans="11:16">
      <c r="K7026" s="14" t="str">
        <v/>
      </c>
      <c r="L7026" s="14" t="str">
        <v/>
      </c>
      <c r="O7026" s="14" t="str">
        <v/>
      </c>
      <c r="P7026" s="14" t="str">
        <f ca="1"/>
        <v>Low Cap</v>
      </c>
    </row>
    <row r="7027" spans="11:16">
      <c r="K7027" s="14" t="str">
        <v/>
      </c>
      <c r="L7027" s="14" t="str">
        <v/>
      </c>
      <c r="O7027" s="14" t="str">
        <v/>
      </c>
      <c r="P7027" s="14" t="str">
        <f ca="1"/>
        <v>Low Cap</v>
      </c>
    </row>
    <row r="7028" spans="11:16">
      <c r="K7028" s="14" t="str">
        <v/>
      </c>
      <c r="L7028" s="14" t="str">
        <v/>
      </c>
      <c r="O7028" s="14" t="str">
        <v/>
      </c>
      <c r="P7028" s="14" t="str">
        <f ca="1"/>
        <v>Low Cap</v>
      </c>
    </row>
    <row r="7029" spans="11:16">
      <c r="K7029" s="14" t="str">
        <v/>
      </c>
      <c r="L7029" s="14" t="str">
        <v/>
      </c>
      <c r="O7029" s="14" t="str">
        <v/>
      </c>
      <c r="P7029" s="14" t="str">
        <f ca="1"/>
        <v>Low Cap</v>
      </c>
    </row>
    <row r="7030" spans="11:16">
      <c r="K7030" s="14" t="str">
        <v/>
      </c>
      <c r="L7030" s="14" t="str">
        <v/>
      </c>
      <c r="O7030" s="14" t="str">
        <v/>
      </c>
      <c r="P7030" s="14" t="str">
        <f ca="1"/>
        <v>Low Cap</v>
      </c>
    </row>
    <row r="7031" spans="11:16">
      <c r="K7031" s="14" t="str">
        <v/>
      </c>
      <c r="L7031" s="14" t="str">
        <v/>
      </c>
      <c r="O7031" s="14" t="str">
        <v/>
      </c>
      <c r="P7031" s="14" t="str">
        <f ca="1"/>
        <v>Low Cap</v>
      </c>
    </row>
    <row r="7032" spans="11:16">
      <c r="K7032" s="14" t="str">
        <v/>
      </c>
      <c r="L7032" s="14" t="str">
        <v/>
      </c>
      <c r="O7032" s="14" t="str">
        <v/>
      </c>
      <c r="P7032" s="14" t="str">
        <f ca="1"/>
        <v>Low Cap</v>
      </c>
    </row>
    <row r="7033" spans="11:16">
      <c r="K7033" s="14" t="str">
        <v/>
      </c>
      <c r="L7033" s="14" t="str">
        <v/>
      </c>
      <c r="O7033" s="14" t="str">
        <v/>
      </c>
      <c r="P7033" s="14" t="str">
        <f ca="1"/>
        <v>Low Cap</v>
      </c>
    </row>
    <row r="7034" spans="11:16">
      <c r="K7034" s="14" t="str">
        <v/>
      </c>
      <c r="L7034" s="14" t="str">
        <v/>
      </c>
      <c r="O7034" s="14" t="str">
        <v/>
      </c>
      <c r="P7034" s="14" t="str">
        <f ca="1"/>
        <v>Low Cap</v>
      </c>
    </row>
    <row r="7035" spans="11:16">
      <c r="K7035" s="14" t="str">
        <v/>
      </c>
      <c r="L7035" s="14" t="str">
        <v/>
      </c>
      <c r="O7035" s="14" t="str">
        <v/>
      </c>
      <c r="P7035" s="14" t="str">
        <f ca="1"/>
        <v>Low Cap</v>
      </c>
    </row>
    <row r="7036" spans="11:16">
      <c r="K7036" s="14" t="str">
        <v/>
      </c>
      <c r="L7036" s="14" t="str">
        <v/>
      </c>
      <c r="O7036" s="14" t="str">
        <v/>
      </c>
      <c r="P7036" s="14" t="str">
        <f ca="1"/>
        <v>Low Cap</v>
      </c>
    </row>
    <row r="7037" spans="11:16">
      <c r="K7037" s="14" t="str">
        <v/>
      </c>
      <c r="L7037" s="14" t="str">
        <v/>
      </c>
      <c r="O7037" s="14" t="str">
        <v/>
      </c>
      <c r="P7037" s="14" t="str">
        <f ca="1"/>
        <v>Low Cap</v>
      </c>
    </row>
    <row r="7038" spans="11:16">
      <c r="K7038" s="14" t="str">
        <v/>
      </c>
      <c r="L7038" s="14" t="str">
        <v/>
      </c>
      <c r="O7038" s="14" t="str">
        <v/>
      </c>
      <c r="P7038" s="14" t="str">
        <f ca="1"/>
        <v>Low Cap</v>
      </c>
    </row>
    <row r="7039" spans="11:16">
      <c r="K7039" s="14" t="str">
        <v/>
      </c>
      <c r="L7039" s="14" t="str">
        <v/>
      </c>
      <c r="O7039" s="14" t="str">
        <v/>
      </c>
      <c r="P7039" s="14" t="str">
        <f ca="1"/>
        <v>Low Cap</v>
      </c>
    </row>
    <row r="7040" spans="11:16">
      <c r="K7040" s="14" t="str">
        <v/>
      </c>
      <c r="L7040" s="14" t="str">
        <v/>
      </c>
      <c r="O7040" s="14" t="str">
        <v/>
      </c>
      <c r="P7040" s="14" t="str">
        <f ca="1"/>
        <v>Low Cap</v>
      </c>
    </row>
    <row r="7041" spans="11:16">
      <c r="K7041" s="14" t="str">
        <v/>
      </c>
      <c r="L7041" s="14" t="str">
        <v/>
      </c>
      <c r="O7041" s="14" t="str">
        <v/>
      </c>
      <c r="P7041" s="14" t="str">
        <f ca="1"/>
        <v>Low Cap</v>
      </c>
    </row>
    <row r="7042" spans="11:16">
      <c r="K7042" s="14" t="str">
        <v/>
      </c>
      <c r="L7042" s="14" t="str">
        <v/>
      </c>
      <c r="O7042" s="14" t="str">
        <v/>
      </c>
      <c r="P7042" s="14" t="str">
        <f ca="1"/>
        <v>Low Cap</v>
      </c>
    </row>
    <row r="7043" spans="11:16">
      <c r="K7043" s="14" t="str">
        <v/>
      </c>
      <c r="L7043" s="14" t="str">
        <v/>
      </c>
      <c r="O7043" s="14" t="str">
        <v/>
      </c>
      <c r="P7043" s="14" t="str">
        <f ca="1"/>
        <v>Low Cap</v>
      </c>
    </row>
    <row r="7044" spans="11:16">
      <c r="K7044" s="14" t="str">
        <v/>
      </c>
      <c r="L7044" s="14" t="str">
        <v/>
      </c>
      <c r="O7044" s="14" t="str">
        <v/>
      </c>
      <c r="P7044" s="14" t="str">
        <f ca="1"/>
        <v>Low Cap</v>
      </c>
    </row>
    <row r="7045" spans="11:16">
      <c r="K7045" s="14" t="str">
        <v/>
      </c>
      <c r="L7045" s="14" t="str">
        <v/>
      </c>
      <c r="O7045" s="14" t="str">
        <v/>
      </c>
      <c r="P7045" s="14" t="str">
        <f ca="1"/>
        <v>Low Cap</v>
      </c>
    </row>
    <row r="7046" spans="11:16">
      <c r="K7046" s="14" t="str">
        <v/>
      </c>
      <c r="L7046" s="14" t="str">
        <v/>
      </c>
      <c r="O7046" s="14" t="str">
        <v/>
      </c>
      <c r="P7046" s="14" t="str">
        <f ca="1"/>
        <v>Low Cap</v>
      </c>
    </row>
    <row r="7047" spans="11:16">
      <c r="K7047" s="14" t="str">
        <v/>
      </c>
      <c r="L7047" s="14" t="str">
        <v/>
      </c>
      <c r="O7047" s="14" t="str">
        <v/>
      </c>
      <c r="P7047" s="14" t="str">
        <f ca="1"/>
        <v>Low Cap</v>
      </c>
    </row>
    <row r="7048" spans="11:16">
      <c r="K7048" s="14" t="str">
        <v/>
      </c>
      <c r="L7048" s="14" t="str">
        <v/>
      </c>
      <c r="O7048" s="14" t="str">
        <v/>
      </c>
      <c r="P7048" s="14" t="str">
        <f ca="1"/>
        <v>Low Cap</v>
      </c>
    </row>
    <row r="7049" spans="11:16">
      <c r="K7049" s="14" t="str">
        <v/>
      </c>
      <c r="L7049" s="14" t="str">
        <v/>
      </c>
      <c r="O7049" s="14" t="str">
        <v/>
      </c>
      <c r="P7049" s="14" t="str">
        <f ca="1"/>
        <v>Low Cap</v>
      </c>
    </row>
    <row r="7050" spans="11:16">
      <c r="K7050" s="14" t="str">
        <v/>
      </c>
      <c r="L7050" s="14" t="str">
        <v/>
      </c>
      <c r="O7050" s="14" t="str">
        <v/>
      </c>
      <c r="P7050" s="14" t="str">
        <f ca="1"/>
        <v>Low Cap</v>
      </c>
    </row>
    <row r="7051" spans="11:16">
      <c r="K7051" s="14" t="str">
        <v/>
      </c>
      <c r="L7051" s="14" t="str">
        <v/>
      </c>
      <c r="O7051" s="14" t="str">
        <v/>
      </c>
      <c r="P7051" s="14" t="str">
        <f ca="1"/>
        <v>Low Cap</v>
      </c>
    </row>
    <row r="7052" spans="11:16">
      <c r="K7052" s="14" t="str">
        <v/>
      </c>
      <c r="L7052" s="14" t="str">
        <v/>
      </c>
      <c r="O7052" s="14" t="str">
        <v/>
      </c>
      <c r="P7052" s="14" t="str">
        <f ca="1"/>
        <v>Low Cap</v>
      </c>
    </row>
    <row r="7053" spans="11:16">
      <c r="K7053" s="14" t="str">
        <v/>
      </c>
      <c r="L7053" s="14" t="str">
        <v/>
      </c>
      <c r="O7053" s="14" t="str">
        <v/>
      </c>
      <c r="P7053" s="14" t="str">
        <f ca="1"/>
        <v>Low Cap</v>
      </c>
    </row>
    <row r="7054" spans="11:16">
      <c r="K7054" s="14" t="str">
        <v/>
      </c>
      <c r="L7054" s="14" t="str">
        <v/>
      </c>
      <c r="O7054" s="14" t="str">
        <v/>
      </c>
      <c r="P7054" s="14" t="str">
        <f ca="1"/>
        <v>Low Cap</v>
      </c>
    </row>
    <row r="7055" spans="11:16">
      <c r="K7055" s="14" t="str">
        <v/>
      </c>
      <c r="L7055" s="14" t="str">
        <v/>
      </c>
      <c r="O7055" s="14" t="str">
        <v/>
      </c>
      <c r="P7055" s="14" t="str">
        <f ca="1"/>
        <v>Low Cap</v>
      </c>
    </row>
    <row r="7056" spans="11:16">
      <c r="K7056" s="14" t="str">
        <v/>
      </c>
      <c r="L7056" s="14" t="str">
        <v/>
      </c>
      <c r="O7056" s="14" t="str">
        <v/>
      </c>
      <c r="P7056" s="14" t="str">
        <f ca="1"/>
        <v>Low Cap</v>
      </c>
    </row>
    <row r="7057" spans="11:16">
      <c r="K7057" s="14" t="str">
        <v/>
      </c>
      <c r="L7057" s="14" t="str">
        <v/>
      </c>
      <c r="O7057" s="14" t="str">
        <v/>
      </c>
      <c r="P7057" s="14" t="str">
        <f ca="1"/>
        <v>Low Cap</v>
      </c>
    </row>
    <row r="7058" spans="11:16">
      <c r="K7058" s="14" t="str">
        <v/>
      </c>
      <c r="L7058" s="14" t="str">
        <v/>
      </c>
      <c r="O7058" s="14" t="str">
        <v/>
      </c>
      <c r="P7058" s="14" t="str">
        <f ca="1"/>
        <v>Low Cap</v>
      </c>
    </row>
    <row r="7059" spans="11:16">
      <c r="K7059" s="14" t="str">
        <v/>
      </c>
      <c r="L7059" s="14" t="str">
        <v/>
      </c>
      <c r="O7059" s="14" t="str">
        <v/>
      </c>
      <c r="P7059" s="14" t="str">
        <f ca="1"/>
        <v>Low Cap</v>
      </c>
    </row>
    <row r="7060" spans="11:16">
      <c r="K7060" s="14" t="str">
        <v/>
      </c>
      <c r="L7060" s="14" t="str">
        <v/>
      </c>
      <c r="O7060" s="14" t="str">
        <v/>
      </c>
      <c r="P7060" s="14" t="str">
        <f ca="1"/>
        <v>Low Cap</v>
      </c>
    </row>
    <row r="7061" spans="11:16">
      <c r="K7061" s="14" t="str">
        <v/>
      </c>
      <c r="L7061" s="14" t="str">
        <v/>
      </c>
      <c r="O7061" s="14" t="str">
        <v/>
      </c>
      <c r="P7061" s="14" t="str">
        <f ca="1"/>
        <v>Low Cap</v>
      </c>
    </row>
    <row r="7062" spans="11:16">
      <c r="K7062" s="14" t="str">
        <v/>
      </c>
      <c r="L7062" s="14" t="str">
        <v/>
      </c>
      <c r="O7062" s="14" t="str">
        <v/>
      </c>
      <c r="P7062" s="14" t="str">
        <f ca="1"/>
        <v>Low Cap</v>
      </c>
    </row>
    <row r="7063" spans="11:16">
      <c r="K7063" s="14" t="str">
        <v/>
      </c>
      <c r="L7063" s="14" t="str">
        <v/>
      </c>
      <c r="O7063" s="14" t="str">
        <v/>
      </c>
      <c r="P7063" s="14" t="str">
        <f ca="1"/>
        <v>Low Cap</v>
      </c>
    </row>
    <row r="7064" spans="11:16">
      <c r="K7064" s="14" t="str">
        <v/>
      </c>
      <c r="L7064" s="14" t="str">
        <v/>
      </c>
      <c r="O7064" s="14" t="str">
        <v/>
      </c>
      <c r="P7064" s="14" t="str">
        <f ca="1"/>
        <v>Low Cap</v>
      </c>
    </row>
    <row r="7065" spans="11:16">
      <c r="K7065" s="14" t="str">
        <v/>
      </c>
      <c r="L7065" s="14" t="str">
        <v/>
      </c>
      <c r="O7065" s="14" t="str">
        <v/>
      </c>
      <c r="P7065" s="14" t="str">
        <f ca="1"/>
        <v>Low Cap</v>
      </c>
    </row>
    <row r="7066" spans="11:16">
      <c r="K7066" s="14" t="str">
        <v/>
      </c>
      <c r="L7066" s="14" t="str">
        <v/>
      </c>
      <c r="O7066" s="14" t="str">
        <v/>
      </c>
      <c r="P7066" s="14" t="str">
        <f ca="1"/>
        <v>Low Cap</v>
      </c>
    </row>
    <row r="7067" spans="11:16">
      <c r="K7067" s="14" t="str">
        <v/>
      </c>
      <c r="L7067" s="14" t="str">
        <v/>
      </c>
      <c r="O7067" s="14" t="str">
        <v/>
      </c>
      <c r="P7067" s="14" t="str">
        <f ca="1"/>
        <v>Low Cap</v>
      </c>
    </row>
    <row r="7068" spans="11:16">
      <c r="K7068" s="14" t="str">
        <v/>
      </c>
      <c r="L7068" s="14" t="str">
        <v/>
      </c>
      <c r="O7068" s="14" t="str">
        <v/>
      </c>
      <c r="P7068" s="14" t="str">
        <f ca="1"/>
        <v>Low Cap</v>
      </c>
    </row>
    <row r="7069" spans="11:16">
      <c r="K7069" s="14" t="str">
        <v/>
      </c>
      <c r="L7069" s="14" t="str">
        <v/>
      </c>
      <c r="O7069" s="14" t="str">
        <v/>
      </c>
      <c r="P7069" s="14" t="str">
        <f ca="1"/>
        <v>Low Cap</v>
      </c>
    </row>
    <row r="7070" spans="11:16">
      <c r="K7070" s="14" t="str">
        <v/>
      </c>
      <c r="L7070" s="14" t="str">
        <v/>
      </c>
      <c r="O7070" s="14" t="str">
        <v/>
      </c>
      <c r="P7070" s="14" t="str">
        <f ca="1"/>
        <v>Low Cap</v>
      </c>
    </row>
    <row r="7071" spans="11:16">
      <c r="K7071" s="14" t="str">
        <v/>
      </c>
      <c r="L7071" s="14" t="str">
        <v/>
      </c>
      <c r="O7071" s="14" t="str">
        <v/>
      </c>
      <c r="P7071" s="14" t="str">
        <f ca="1"/>
        <v>Low Cap</v>
      </c>
    </row>
    <row r="7072" spans="11:16">
      <c r="K7072" s="14" t="str">
        <v/>
      </c>
      <c r="L7072" s="14" t="str">
        <v/>
      </c>
      <c r="O7072" s="14" t="str">
        <v/>
      </c>
      <c r="P7072" s="14" t="str">
        <f ca="1"/>
        <v>Low Cap</v>
      </c>
    </row>
    <row r="7073" spans="11:16">
      <c r="K7073" s="14" t="str">
        <v/>
      </c>
      <c r="L7073" s="14" t="str">
        <v/>
      </c>
      <c r="O7073" s="14" t="str">
        <v/>
      </c>
      <c r="P7073" s="14" t="str">
        <f ca="1"/>
        <v>Low Cap</v>
      </c>
    </row>
    <row r="7074" spans="11:16">
      <c r="K7074" s="14" t="str">
        <v/>
      </c>
      <c r="L7074" s="14" t="str">
        <v/>
      </c>
      <c r="O7074" s="14" t="str">
        <v/>
      </c>
      <c r="P7074" s="14" t="str">
        <f ca="1"/>
        <v>Low Cap</v>
      </c>
    </row>
    <row r="7075" spans="11:16">
      <c r="K7075" s="14" t="str">
        <v/>
      </c>
      <c r="L7075" s="14" t="str">
        <v/>
      </c>
      <c r="O7075" s="14" t="str">
        <v/>
      </c>
      <c r="P7075" s="14" t="str">
        <f ca="1"/>
        <v>Low Cap</v>
      </c>
    </row>
    <row r="7076" spans="11:16">
      <c r="K7076" s="14" t="str">
        <v/>
      </c>
      <c r="L7076" s="14" t="str">
        <v/>
      </c>
      <c r="O7076" s="14" t="str">
        <v/>
      </c>
      <c r="P7076" s="14" t="str">
        <f ca="1"/>
        <v>Low Cap</v>
      </c>
    </row>
    <row r="7077" spans="11:16">
      <c r="K7077" s="14" t="str">
        <v/>
      </c>
      <c r="L7077" s="14" t="str">
        <v/>
      </c>
      <c r="O7077" s="14" t="str">
        <v/>
      </c>
      <c r="P7077" s="14" t="str">
        <f ca="1"/>
        <v>Low Cap</v>
      </c>
    </row>
    <row r="7078" spans="11:16">
      <c r="K7078" s="14" t="str">
        <v/>
      </c>
      <c r="L7078" s="14" t="str">
        <v/>
      </c>
      <c r="O7078" s="14" t="str">
        <v/>
      </c>
      <c r="P7078" s="14" t="str">
        <f ca="1"/>
        <v>Low Cap</v>
      </c>
    </row>
    <row r="7079" spans="11:16">
      <c r="K7079" s="14" t="str">
        <v/>
      </c>
      <c r="L7079" s="14" t="str">
        <v/>
      </c>
      <c r="O7079" s="14" t="str">
        <v/>
      </c>
      <c r="P7079" s="14" t="str">
        <f ca="1"/>
        <v>Low Cap</v>
      </c>
    </row>
    <row r="7080" spans="11:16">
      <c r="K7080" s="14" t="str">
        <v/>
      </c>
      <c r="L7080" s="14" t="str">
        <v/>
      </c>
      <c r="O7080" s="14" t="str">
        <v/>
      </c>
      <c r="P7080" s="14" t="str">
        <f ca="1"/>
        <v>Low Cap</v>
      </c>
    </row>
    <row r="7081" spans="11:16">
      <c r="K7081" s="14" t="str">
        <v/>
      </c>
      <c r="L7081" s="14" t="str">
        <v/>
      </c>
      <c r="O7081" s="14" t="str">
        <v/>
      </c>
      <c r="P7081" s="14" t="str">
        <f ca="1"/>
        <v>Low Cap</v>
      </c>
    </row>
    <row r="7082" spans="11:16">
      <c r="K7082" s="14" t="str">
        <v/>
      </c>
      <c r="L7082" s="14" t="str">
        <v/>
      </c>
      <c r="O7082" s="14" t="str">
        <v/>
      </c>
      <c r="P7082" s="14" t="str">
        <f ca="1"/>
        <v>Low Cap</v>
      </c>
    </row>
    <row r="7083" spans="11:16">
      <c r="K7083" s="14" t="str">
        <v/>
      </c>
      <c r="L7083" s="14" t="str">
        <v/>
      </c>
      <c r="O7083" s="14" t="str">
        <v/>
      </c>
      <c r="P7083" s="14" t="str">
        <f ca="1"/>
        <v>Low Cap</v>
      </c>
    </row>
    <row r="7084" spans="11:16">
      <c r="K7084" s="14" t="str">
        <v/>
      </c>
      <c r="L7084" s="14" t="str">
        <v/>
      </c>
      <c r="O7084" s="14" t="str">
        <v/>
      </c>
      <c r="P7084" s="14" t="str">
        <f ca="1"/>
        <v>Low Cap</v>
      </c>
    </row>
    <row r="7085" spans="11:16">
      <c r="K7085" s="14" t="str">
        <v/>
      </c>
      <c r="L7085" s="14" t="str">
        <v/>
      </c>
      <c r="O7085" s="14" t="str">
        <v/>
      </c>
      <c r="P7085" s="14" t="str">
        <f ca="1"/>
        <v>Low Cap</v>
      </c>
    </row>
    <row r="7086" spans="11:16">
      <c r="K7086" s="14" t="str">
        <v/>
      </c>
      <c r="L7086" s="14" t="str">
        <v/>
      </c>
      <c r="O7086" s="14" t="str">
        <v/>
      </c>
      <c r="P7086" s="14" t="str">
        <f ca="1"/>
        <v>Low Cap</v>
      </c>
    </row>
    <row r="7087" spans="11:16">
      <c r="K7087" s="14" t="str">
        <v/>
      </c>
      <c r="L7087" s="14" t="str">
        <v/>
      </c>
      <c r="O7087" s="14" t="str">
        <v/>
      </c>
      <c r="P7087" s="14" t="str">
        <f ca="1"/>
        <v>Low Cap</v>
      </c>
    </row>
    <row r="7088" spans="11:16">
      <c r="K7088" s="14" t="str">
        <v/>
      </c>
      <c r="L7088" s="14" t="str">
        <v/>
      </c>
      <c r="O7088" s="14" t="str">
        <v/>
      </c>
      <c r="P7088" s="14" t="str">
        <f ca="1"/>
        <v>Low Cap</v>
      </c>
    </row>
    <row r="7089" spans="11:16">
      <c r="K7089" s="14" t="str">
        <v/>
      </c>
      <c r="L7089" s="14" t="str">
        <v/>
      </c>
      <c r="O7089" s="14" t="str">
        <v/>
      </c>
      <c r="P7089" s="14" t="str">
        <f ca="1"/>
        <v>Low Cap</v>
      </c>
    </row>
    <row r="7090" spans="11:16">
      <c r="K7090" s="14" t="str">
        <v/>
      </c>
      <c r="L7090" s="14" t="str">
        <v/>
      </c>
      <c r="O7090" s="14" t="str">
        <v/>
      </c>
      <c r="P7090" s="14" t="str">
        <f ca="1"/>
        <v>Low Cap</v>
      </c>
    </row>
    <row r="7091" spans="11:16">
      <c r="K7091" s="14" t="str">
        <v/>
      </c>
      <c r="L7091" s="14" t="str">
        <v/>
      </c>
      <c r="O7091" s="14" t="str">
        <v/>
      </c>
      <c r="P7091" s="14" t="str">
        <f ca="1"/>
        <v>Low Cap</v>
      </c>
    </row>
    <row r="7092" spans="11:16">
      <c r="K7092" s="14" t="str">
        <v/>
      </c>
      <c r="L7092" s="14" t="str">
        <v/>
      </c>
      <c r="O7092" s="14" t="str">
        <v/>
      </c>
      <c r="P7092" s="14" t="str">
        <f ca="1"/>
        <v>Low Cap</v>
      </c>
    </row>
    <row r="7093" spans="11:16">
      <c r="K7093" s="14" t="str">
        <v/>
      </c>
      <c r="L7093" s="14" t="str">
        <v/>
      </c>
      <c r="O7093" s="14" t="str">
        <v/>
      </c>
      <c r="P7093" s="14" t="str">
        <f ca="1"/>
        <v>Low Cap</v>
      </c>
    </row>
    <row r="7094" spans="11:16">
      <c r="K7094" s="14" t="str">
        <v/>
      </c>
      <c r="L7094" s="14" t="str">
        <v/>
      </c>
      <c r="O7094" s="14" t="str">
        <v/>
      </c>
      <c r="P7094" s="14" t="str">
        <f ca="1"/>
        <v>Low Cap</v>
      </c>
    </row>
    <row r="7095" spans="11:16">
      <c r="K7095" s="14" t="str">
        <v/>
      </c>
      <c r="L7095" s="14" t="str">
        <v/>
      </c>
      <c r="O7095" s="14" t="str">
        <v/>
      </c>
      <c r="P7095" s="14" t="str">
        <f ca="1"/>
        <v>Low Cap</v>
      </c>
    </row>
    <row r="7096" spans="11:16">
      <c r="K7096" s="14" t="str">
        <v/>
      </c>
      <c r="L7096" s="14" t="str">
        <v/>
      </c>
      <c r="O7096" s="14" t="str">
        <v/>
      </c>
      <c r="P7096" s="14" t="str">
        <f ca="1"/>
        <v>Low Cap</v>
      </c>
    </row>
    <row r="7097" spans="11:16">
      <c r="K7097" s="14" t="str">
        <v/>
      </c>
      <c r="L7097" s="14" t="str">
        <v/>
      </c>
      <c r="O7097" s="14" t="str">
        <v/>
      </c>
      <c r="P7097" s="14" t="str">
        <f ca="1"/>
        <v>Low Cap</v>
      </c>
    </row>
    <row r="7098" spans="11:16">
      <c r="K7098" s="14" t="str">
        <v/>
      </c>
      <c r="L7098" s="14" t="str">
        <v/>
      </c>
      <c r="O7098" s="14" t="str">
        <v/>
      </c>
      <c r="P7098" s="14" t="str">
        <f ca="1"/>
        <v>Low Cap</v>
      </c>
    </row>
    <row r="7099" spans="11:16">
      <c r="K7099" s="14" t="str">
        <v/>
      </c>
      <c r="L7099" s="14" t="str">
        <v/>
      </c>
      <c r="O7099" s="14" t="str">
        <v/>
      </c>
      <c r="P7099" s="14" t="str">
        <f ca="1"/>
        <v>Low Cap</v>
      </c>
    </row>
    <row r="7100" spans="11:16">
      <c r="K7100" s="14" t="str">
        <v/>
      </c>
      <c r="L7100" s="14" t="str">
        <v/>
      </c>
      <c r="O7100" s="14" t="str">
        <v/>
      </c>
      <c r="P7100" s="14" t="str">
        <f ca="1"/>
        <v>Low Cap</v>
      </c>
    </row>
    <row r="7101" spans="11:16">
      <c r="K7101" s="14" t="str">
        <v/>
      </c>
      <c r="L7101" s="14" t="str">
        <v/>
      </c>
      <c r="O7101" s="14" t="str">
        <v/>
      </c>
      <c r="P7101" s="14" t="str">
        <f ca="1"/>
        <v>Low Cap</v>
      </c>
    </row>
    <row r="7102" spans="11:16">
      <c r="K7102" s="14" t="str">
        <v/>
      </c>
      <c r="L7102" s="14" t="str">
        <v/>
      </c>
      <c r="O7102" s="14" t="str">
        <v/>
      </c>
      <c r="P7102" s="14" t="str">
        <f ca="1"/>
        <v>Low Cap</v>
      </c>
    </row>
    <row r="7103" spans="11:16">
      <c r="K7103" s="14" t="str">
        <v/>
      </c>
      <c r="L7103" s="14" t="str">
        <v/>
      </c>
      <c r="O7103" s="14" t="str">
        <v/>
      </c>
      <c r="P7103" s="14" t="str">
        <f ca="1"/>
        <v>Low Cap</v>
      </c>
    </row>
    <row r="7104" spans="11:16">
      <c r="K7104" s="14" t="str">
        <v/>
      </c>
      <c r="L7104" s="14" t="str">
        <v/>
      </c>
      <c r="O7104" s="14" t="str">
        <v/>
      </c>
      <c r="P7104" s="14" t="str">
        <f ca="1"/>
        <v>Low Cap</v>
      </c>
    </row>
    <row r="7105" spans="11:16">
      <c r="K7105" s="14" t="str">
        <v/>
      </c>
      <c r="L7105" s="14" t="str">
        <v/>
      </c>
      <c r="O7105" s="14" t="str">
        <v/>
      </c>
      <c r="P7105" s="14" t="str">
        <f ca="1"/>
        <v>Low Cap</v>
      </c>
    </row>
    <row r="7106" spans="11:16">
      <c r="K7106" s="14" t="str">
        <v/>
      </c>
      <c r="L7106" s="14" t="str">
        <v/>
      </c>
      <c r="O7106" s="14" t="str">
        <v/>
      </c>
      <c r="P7106" s="14" t="str">
        <f ca="1"/>
        <v>Low Cap</v>
      </c>
    </row>
    <row r="7107" spans="11:16">
      <c r="K7107" s="14" t="str">
        <v/>
      </c>
      <c r="L7107" s="14" t="str">
        <v/>
      </c>
      <c r="O7107" s="14" t="str">
        <v/>
      </c>
      <c r="P7107" s="14" t="str">
        <f ca="1"/>
        <v>Low Cap</v>
      </c>
    </row>
    <row r="7108" spans="11:16">
      <c r="K7108" s="14" t="str">
        <v/>
      </c>
      <c r="L7108" s="14" t="str">
        <v/>
      </c>
      <c r="O7108" s="14" t="str">
        <v/>
      </c>
      <c r="P7108" s="14" t="str">
        <f ca="1"/>
        <v>Low Cap</v>
      </c>
    </row>
    <row r="7109" spans="11:16">
      <c r="K7109" s="14" t="str">
        <v/>
      </c>
      <c r="L7109" s="14" t="str">
        <v/>
      </c>
      <c r="O7109" s="14" t="str">
        <v/>
      </c>
      <c r="P7109" s="14" t="str">
        <f ca="1"/>
        <v>Low Cap</v>
      </c>
    </row>
    <row r="7110" spans="11:16">
      <c r="K7110" s="14" t="str">
        <v/>
      </c>
      <c r="L7110" s="14" t="str">
        <v/>
      </c>
      <c r="O7110" s="14" t="str">
        <v/>
      </c>
      <c r="P7110" s="14" t="str">
        <f ca="1"/>
        <v>Low Cap</v>
      </c>
    </row>
    <row r="7111" spans="11:16">
      <c r="K7111" s="14" t="str">
        <v/>
      </c>
      <c r="L7111" s="14" t="str">
        <v/>
      </c>
      <c r="O7111" s="14" t="str">
        <v/>
      </c>
      <c r="P7111" s="14" t="str">
        <f ca="1"/>
        <v>Low Cap</v>
      </c>
    </row>
    <row r="7112" spans="11:16">
      <c r="K7112" s="14" t="str">
        <v/>
      </c>
      <c r="L7112" s="14" t="str">
        <v/>
      </c>
      <c r="O7112" s="14" t="str">
        <v/>
      </c>
      <c r="P7112" s="14" t="str">
        <f ca="1"/>
        <v>Low Cap</v>
      </c>
    </row>
    <row r="7113" spans="11:16">
      <c r="K7113" s="14" t="str">
        <v/>
      </c>
      <c r="L7113" s="14" t="str">
        <v/>
      </c>
      <c r="O7113" s="14" t="str">
        <v/>
      </c>
      <c r="P7113" s="14" t="str">
        <f ca="1"/>
        <v>Low Cap</v>
      </c>
    </row>
    <row r="7114" spans="11:16">
      <c r="K7114" s="14" t="str">
        <v/>
      </c>
      <c r="L7114" s="14" t="str">
        <v/>
      </c>
      <c r="O7114" s="14" t="str">
        <v/>
      </c>
      <c r="P7114" s="14" t="str">
        <f ca="1"/>
        <v>Low Cap</v>
      </c>
    </row>
    <row r="7115" spans="11:16">
      <c r="K7115" s="14" t="str">
        <v/>
      </c>
      <c r="L7115" s="14" t="str">
        <v/>
      </c>
      <c r="O7115" s="14" t="str">
        <v/>
      </c>
      <c r="P7115" s="14" t="str">
        <f ca="1"/>
        <v>Low Cap</v>
      </c>
    </row>
    <row r="7116" spans="11:16">
      <c r="K7116" s="14" t="str">
        <v/>
      </c>
      <c r="L7116" s="14" t="str">
        <v/>
      </c>
      <c r="O7116" s="14" t="str">
        <v/>
      </c>
      <c r="P7116" s="14" t="str">
        <f ca="1"/>
        <v>Low Cap</v>
      </c>
    </row>
    <row r="7117" spans="11:16">
      <c r="K7117" s="14" t="str">
        <v/>
      </c>
      <c r="L7117" s="14" t="str">
        <v/>
      </c>
      <c r="O7117" s="14" t="str">
        <v/>
      </c>
      <c r="P7117" s="14" t="str">
        <f ca="1"/>
        <v>Low Cap</v>
      </c>
    </row>
    <row r="7118" spans="11:16">
      <c r="K7118" s="14" t="str">
        <v/>
      </c>
      <c r="L7118" s="14" t="str">
        <v/>
      </c>
      <c r="O7118" s="14" t="str">
        <v/>
      </c>
      <c r="P7118" s="14" t="str">
        <f ca="1"/>
        <v>Low Cap</v>
      </c>
    </row>
    <row r="7119" spans="11:16">
      <c r="K7119" s="14" t="str">
        <v/>
      </c>
      <c r="L7119" s="14" t="str">
        <v/>
      </c>
      <c r="O7119" s="14" t="str">
        <v/>
      </c>
      <c r="P7119" s="14" t="str">
        <f ca="1"/>
        <v>Low Cap</v>
      </c>
    </row>
    <row r="7120" spans="11:16">
      <c r="K7120" s="14" t="str">
        <v/>
      </c>
      <c r="L7120" s="14" t="str">
        <v/>
      </c>
      <c r="O7120" s="14" t="str">
        <v/>
      </c>
      <c r="P7120" s="14" t="str">
        <f ca="1"/>
        <v>Low Cap</v>
      </c>
    </row>
    <row r="7121" spans="11:16">
      <c r="K7121" s="14" t="str">
        <v/>
      </c>
      <c r="L7121" s="14" t="str">
        <v/>
      </c>
      <c r="O7121" s="14" t="str">
        <v/>
      </c>
      <c r="P7121" s="14" t="str">
        <f ca="1"/>
        <v>Low Cap</v>
      </c>
    </row>
    <row r="7122" spans="11:16">
      <c r="K7122" s="14" t="str">
        <v/>
      </c>
      <c r="L7122" s="14" t="str">
        <v/>
      </c>
      <c r="O7122" s="14" t="str">
        <v/>
      </c>
      <c r="P7122" s="14" t="str">
        <f ca="1"/>
        <v>Low Cap</v>
      </c>
    </row>
    <row r="7123" spans="11:16">
      <c r="K7123" s="14" t="str">
        <v/>
      </c>
      <c r="L7123" s="14" t="str">
        <v/>
      </c>
      <c r="O7123" s="14" t="str">
        <v/>
      </c>
      <c r="P7123" s="14" t="str">
        <f ca="1"/>
        <v>Low Cap</v>
      </c>
    </row>
    <row r="7124" spans="11:16">
      <c r="K7124" s="14" t="str">
        <v/>
      </c>
      <c r="L7124" s="14" t="str">
        <v/>
      </c>
      <c r="O7124" s="14" t="str">
        <v/>
      </c>
      <c r="P7124" s="14" t="str">
        <f ca="1"/>
        <v>Low Cap</v>
      </c>
    </row>
    <row r="7125" spans="11:16">
      <c r="K7125" s="14" t="str">
        <v/>
      </c>
      <c r="L7125" s="14" t="str">
        <v/>
      </c>
      <c r="O7125" s="14" t="str">
        <v/>
      </c>
      <c r="P7125" s="14" t="str">
        <f ca="1"/>
        <v>Low Cap</v>
      </c>
    </row>
    <row r="7126" spans="11:16">
      <c r="K7126" s="14" t="str">
        <v/>
      </c>
      <c r="L7126" s="14" t="str">
        <v/>
      </c>
      <c r="O7126" s="14" t="str">
        <v/>
      </c>
      <c r="P7126" s="14" t="str">
        <f ca="1"/>
        <v>Low Cap</v>
      </c>
    </row>
    <row r="7127" spans="11:16">
      <c r="K7127" s="14" t="str">
        <v/>
      </c>
      <c r="L7127" s="14" t="str">
        <v/>
      </c>
      <c r="O7127" s="14" t="str">
        <v/>
      </c>
      <c r="P7127" s="14" t="str">
        <f ca="1"/>
        <v>Low Cap</v>
      </c>
    </row>
    <row r="7128" spans="11:16">
      <c r="K7128" s="14" t="str">
        <v/>
      </c>
      <c r="L7128" s="14" t="str">
        <v/>
      </c>
      <c r="O7128" s="14" t="str">
        <v/>
      </c>
      <c r="P7128" s="14" t="str">
        <f ca="1"/>
        <v>Low Cap</v>
      </c>
    </row>
    <row r="7129" spans="11:16">
      <c r="K7129" s="14" t="str">
        <v/>
      </c>
      <c r="L7129" s="14" t="str">
        <v/>
      </c>
      <c r="O7129" s="14" t="str">
        <v/>
      </c>
      <c r="P7129" s="14" t="str">
        <f ca="1"/>
        <v>Low Cap</v>
      </c>
    </row>
    <row r="7130" spans="11:16">
      <c r="K7130" s="14" t="str">
        <v/>
      </c>
      <c r="L7130" s="14" t="str">
        <v/>
      </c>
      <c r="O7130" s="14" t="str">
        <v/>
      </c>
      <c r="P7130" s="14" t="str">
        <f ca="1"/>
        <v>Low Cap</v>
      </c>
    </row>
    <row r="7131" spans="11:16">
      <c r="K7131" s="14" t="str">
        <v/>
      </c>
      <c r="L7131" s="14" t="str">
        <v/>
      </c>
      <c r="O7131" s="14" t="str">
        <v/>
      </c>
      <c r="P7131" s="14" t="str">
        <f ca="1"/>
        <v>Low Cap</v>
      </c>
    </row>
    <row r="7132" spans="11:16">
      <c r="K7132" s="14" t="str">
        <v/>
      </c>
      <c r="L7132" s="14" t="str">
        <v/>
      </c>
      <c r="O7132" s="14" t="str">
        <v/>
      </c>
      <c r="P7132" s="14" t="str">
        <f ca="1"/>
        <v>Low Cap</v>
      </c>
    </row>
    <row r="7133" spans="11:16">
      <c r="K7133" s="14" t="str">
        <v/>
      </c>
      <c r="L7133" s="14" t="str">
        <v/>
      </c>
      <c r="O7133" s="14" t="str">
        <v/>
      </c>
      <c r="P7133" s="14" t="str">
        <f ca="1"/>
        <v>Low Cap</v>
      </c>
    </row>
    <row r="7134" spans="11:16">
      <c r="K7134" s="14" t="str">
        <v/>
      </c>
      <c r="L7134" s="14" t="str">
        <v/>
      </c>
      <c r="O7134" s="14" t="str">
        <v/>
      </c>
      <c r="P7134" s="14" t="str">
        <f ca="1"/>
        <v>Low Cap</v>
      </c>
    </row>
    <row r="7135" spans="11:16">
      <c r="K7135" s="14" t="str">
        <v/>
      </c>
      <c r="L7135" s="14" t="str">
        <v/>
      </c>
      <c r="O7135" s="14" t="str">
        <v/>
      </c>
      <c r="P7135" s="14" t="str">
        <f ca="1"/>
        <v>Low Cap</v>
      </c>
    </row>
    <row r="7136" spans="11:16">
      <c r="K7136" s="14" t="str">
        <v/>
      </c>
      <c r="L7136" s="14" t="str">
        <v/>
      </c>
      <c r="O7136" s="14" t="str">
        <v/>
      </c>
      <c r="P7136" s="14" t="str">
        <f ca="1"/>
        <v>Low Cap</v>
      </c>
    </row>
    <row r="7137" spans="11:16">
      <c r="K7137" s="14" t="str">
        <v/>
      </c>
      <c r="L7137" s="14" t="str">
        <v/>
      </c>
      <c r="O7137" s="14" t="str">
        <v/>
      </c>
      <c r="P7137" s="14" t="str">
        <f ca="1"/>
        <v>Low Cap</v>
      </c>
    </row>
    <row r="7138" spans="11:16">
      <c r="K7138" s="14" t="str">
        <v/>
      </c>
      <c r="L7138" s="14" t="str">
        <v/>
      </c>
      <c r="O7138" s="14" t="str">
        <v/>
      </c>
      <c r="P7138" s="14" t="str">
        <f ca="1"/>
        <v>Low Cap</v>
      </c>
    </row>
    <row r="7139" spans="11:16">
      <c r="K7139" s="14" t="str">
        <v/>
      </c>
      <c r="L7139" s="14" t="str">
        <v/>
      </c>
      <c r="O7139" s="14" t="str">
        <v/>
      </c>
      <c r="P7139" s="14" t="str">
        <f ca="1"/>
        <v>Low Cap</v>
      </c>
    </row>
    <row r="7140" spans="11:16">
      <c r="K7140" s="14" t="str">
        <v/>
      </c>
      <c r="L7140" s="14" t="str">
        <v/>
      </c>
      <c r="O7140" s="14" t="str">
        <v/>
      </c>
      <c r="P7140" s="14" t="str">
        <f ca="1"/>
        <v>Low Cap</v>
      </c>
    </row>
    <row r="7141" spans="11:16">
      <c r="K7141" s="14" t="str">
        <v/>
      </c>
      <c r="L7141" s="14" t="str">
        <v/>
      </c>
      <c r="O7141" s="14" t="str">
        <v/>
      </c>
      <c r="P7141" s="14" t="str">
        <f ca="1"/>
        <v>Low Cap</v>
      </c>
    </row>
    <row r="7142" spans="11:16">
      <c r="K7142" s="14" t="str">
        <v/>
      </c>
      <c r="L7142" s="14" t="str">
        <v/>
      </c>
      <c r="O7142" s="14" t="str">
        <v/>
      </c>
      <c r="P7142" s="14" t="str">
        <f ca="1"/>
        <v>Low Cap</v>
      </c>
    </row>
    <row r="7143" spans="11:16">
      <c r="K7143" s="14" t="str">
        <v/>
      </c>
      <c r="L7143" s="14" t="str">
        <v/>
      </c>
      <c r="O7143" s="14" t="str">
        <v/>
      </c>
      <c r="P7143" s="14" t="str">
        <f ca="1"/>
        <v>Low Cap</v>
      </c>
    </row>
    <row r="7144" spans="11:16">
      <c r="K7144" s="14" t="str">
        <v/>
      </c>
      <c r="L7144" s="14" t="str">
        <v/>
      </c>
      <c r="O7144" s="14" t="str">
        <v/>
      </c>
      <c r="P7144" s="14" t="str">
        <f ca="1"/>
        <v>Low Cap</v>
      </c>
    </row>
    <row r="7145" spans="11:16">
      <c r="K7145" s="14" t="str">
        <v/>
      </c>
      <c r="L7145" s="14" t="str">
        <v/>
      </c>
      <c r="O7145" s="14" t="str">
        <v/>
      </c>
      <c r="P7145" s="14" t="str">
        <f ca="1"/>
        <v>Low Cap</v>
      </c>
    </row>
    <row r="7146" spans="11:16">
      <c r="K7146" s="14" t="str">
        <v/>
      </c>
      <c r="L7146" s="14" t="str">
        <v/>
      </c>
      <c r="O7146" s="14" t="str">
        <v/>
      </c>
      <c r="P7146" s="14" t="str">
        <f ca="1"/>
        <v>Low Cap</v>
      </c>
    </row>
    <row r="7147" spans="11:16">
      <c r="K7147" s="14" t="str">
        <v/>
      </c>
      <c r="L7147" s="14" t="str">
        <v/>
      </c>
      <c r="O7147" s="14" t="str">
        <v/>
      </c>
      <c r="P7147" s="14" t="str">
        <f ca="1"/>
        <v>Low Cap</v>
      </c>
    </row>
    <row r="7148" spans="11:16">
      <c r="K7148" s="14" t="str">
        <v/>
      </c>
      <c r="L7148" s="14" t="str">
        <v/>
      </c>
      <c r="O7148" s="14" t="str">
        <v/>
      </c>
      <c r="P7148" s="14" t="str">
        <f ca="1"/>
        <v>Low Cap</v>
      </c>
    </row>
    <row r="7149" spans="11:16">
      <c r="K7149" s="14" t="str">
        <v/>
      </c>
      <c r="L7149" s="14" t="str">
        <v/>
      </c>
      <c r="O7149" s="14" t="str">
        <v/>
      </c>
      <c r="P7149" s="14" t="str">
        <f ca="1"/>
        <v>Low Cap</v>
      </c>
    </row>
    <row r="7150" spans="11:16">
      <c r="K7150" s="14" t="str">
        <v/>
      </c>
      <c r="L7150" s="14" t="str">
        <v/>
      </c>
      <c r="O7150" s="14" t="str">
        <v/>
      </c>
      <c r="P7150" s="14" t="str">
        <f ca="1"/>
        <v>Low Cap</v>
      </c>
    </row>
    <row r="7151" spans="11:16">
      <c r="K7151" s="14" t="str">
        <v/>
      </c>
      <c r="L7151" s="14" t="str">
        <v/>
      </c>
      <c r="O7151" s="14" t="str">
        <v/>
      </c>
      <c r="P7151" s="14" t="str">
        <f ca="1"/>
        <v>Low Cap</v>
      </c>
    </row>
    <row r="7152" spans="11:16">
      <c r="K7152" s="14" t="str">
        <v/>
      </c>
      <c r="L7152" s="14" t="str">
        <v/>
      </c>
      <c r="O7152" s="14" t="str">
        <v/>
      </c>
      <c r="P7152" s="14" t="str">
        <f ca="1"/>
        <v>Low Cap</v>
      </c>
    </row>
    <row r="7153" spans="11:16">
      <c r="K7153" s="14" t="str">
        <v/>
      </c>
      <c r="L7153" s="14" t="str">
        <v/>
      </c>
      <c r="O7153" s="14" t="str">
        <v/>
      </c>
      <c r="P7153" s="14" t="str">
        <f ca="1"/>
        <v>Low Cap</v>
      </c>
    </row>
    <row r="7154" spans="11:16">
      <c r="K7154" s="14" t="str">
        <v/>
      </c>
      <c r="L7154" s="14" t="str">
        <v/>
      </c>
      <c r="O7154" s="14" t="str">
        <v/>
      </c>
      <c r="P7154" s="14" t="str">
        <f ca="1"/>
        <v>Low Cap</v>
      </c>
    </row>
    <row r="7155" spans="11:16">
      <c r="K7155" s="14" t="str">
        <v/>
      </c>
      <c r="L7155" s="14" t="str">
        <v/>
      </c>
      <c r="O7155" s="14" t="str">
        <v/>
      </c>
      <c r="P7155" s="14" t="str">
        <f ca="1"/>
        <v>Low Cap</v>
      </c>
    </row>
    <row r="7156" spans="11:16">
      <c r="K7156" s="14" t="str">
        <v/>
      </c>
      <c r="L7156" s="14" t="str">
        <v/>
      </c>
      <c r="O7156" s="14" t="str">
        <v/>
      </c>
      <c r="P7156" s="14" t="str">
        <f ca="1"/>
        <v>Low Cap</v>
      </c>
    </row>
    <row r="7157" spans="11:16">
      <c r="K7157" s="14" t="str">
        <v/>
      </c>
      <c r="L7157" s="14" t="str">
        <v/>
      </c>
      <c r="O7157" s="14" t="str">
        <v/>
      </c>
      <c r="P7157" s="14" t="str">
        <f ca="1"/>
        <v>Low Cap</v>
      </c>
    </row>
    <row r="7158" spans="11:16">
      <c r="K7158" s="14" t="str">
        <v/>
      </c>
      <c r="L7158" s="14" t="str">
        <v/>
      </c>
      <c r="O7158" s="14" t="str">
        <v/>
      </c>
      <c r="P7158" s="14" t="str">
        <f ca="1"/>
        <v>Low Cap</v>
      </c>
    </row>
    <row r="7159" spans="11:16">
      <c r="K7159" s="14" t="str">
        <v/>
      </c>
      <c r="L7159" s="14" t="str">
        <v/>
      </c>
      <c r="O7159" s="14" t="str">
        <v/>
      </c>
      <c r="P7159" s="14" t="str">
        <f ca="1"/>
        <v>Low Cap</v>
      </c>
    </row>
    <row r="7160" spans="11:16">
      <c r="K7160" s="14" t="str">
        <v/>
      </c>
      <c r="L7160" s="14" t="str">
        <v/>
      </c>
      <c r="O7160" s="14" t="str">
        <v/>
      </c>
      <c r="P7160" s="14" t="str">
        <f ca="1"/>
        <v>Low Cap</v>
      </c>
    </row>
    <row r="7161" spans="11:16">
      <c r="K7161" s="14" t="str">
        <v/>
      </c>
      <c r="L7161" s="14" t="str">
        <v/>
      </c>
      <c r="O7161" s="14" t="str">
        <v/>
      </c>
      <c r="P7161" s="14" t="str">
        <f ca="1"/>
        <v>Low Cap</v>
      </c>
    </row>
    <row r="7162" spans="11:16">
      <c r="K7162" s="14" t="str">
        <v/>
      </c>
      <c r="L7162" s="14" t="str">
        <v/>
      </c>
      <c r="O7162" s="14" t="str">
        <v/>
      </c>
      <c r="P7162" s="14" t="str">
        <f ca="1"/>
        <v>Low Cap</v>
      </c>
    </row>
    <row r="7163" spans="11:16">
      <c r="K7163" s="14" t="str">
        <v/>
      </c>
      <c r="L7163" s="14" t="str">
        <v/>
      </c>
      <c r="O7163" s="14" t="str">
        <v/>
      </c>
      <c r="P7163" s="14" t="str">
        <f ca="1"/>
        <v>Low Cap</v>
      </c>
    </row>
    <row r="7164" spans="11:16">
      <c r="K7164" s="14" t="str">
        <v/>
      </c>
      <c r="L7164" s="14" t="str">
        <v/>
      </c>
      <c r="O7164" s="14" t="str">
        <v/>
      </c>
      <c r="P7164" s="14" t="str">
        <f ca="1"/>
        <v>Low Cap</v>
      </c>
    </row>
    <row r="7165" spans="11:16">
      <c r="K7165" s="14" t="str">
        <v/>
      </c>
      <c r="L7165" s="14" t="str">
        <v/>
      </c>
      <c r="O7165" s="14" t="str">
        <v/>
      </c>
      <c r="P7165" s="14" t="str">
        <f ca="1"/>
        <v>Low Cap</v>
      </c>
    </row>
    <row r="7166" spans="11:16">
      <c r="K7166" s="14" t="str">
        <v/>
      </c>
      <c r="L7166" s="14" t="str">
        <v/>
      </c>
      <c r="O7166" s="14" t="str">
        <v/>
      </c>
      <c r="P7166" s="14" t="str">
        <f ca="1"/>
        <v>Low Cap</v>
      </c>
    </row>
    <row r="7167" spans="11:16">
      <c r="K7167" s="14" t="str">
        <v/>
      </c>
      <c r="L7167" s="14" t="str">
        <v/>
      </c>
      <c r="O7167" s="14" t="str">
        <v/>
      </c>
      <c r="P7167" s="14" t="str">
        <f ca="1"/>
        <v>Low Cap</v>
      </c>
    </row>
    <row r="7168" spans="11:16">
      <c r="K7168" s="14" t="str">
        <v/>
      </c>
      <c r="L7168" s="14" t="str">
        <v/>
      </c>
      <c r="O7168" s="14" t="str">
        <v/>
      </c>
      <c r="P7168" s="14" t="str">
        <f ca="1"/>
        <v>Low Cap</v>
      </c>
    </row>
    <row r="7169" spans="11:16">
      <c r="K7169" s="14" t="str">
        <v/>
      </c>
      <c r="L7169" s="14" t="str">
        <v/>
      </c>
      <c r="O7169" s="14" t="str">
        <v/>
      </c>
      <c r="P7169" s="14" t="str">
        <f ca="1"/>
        <v>Low Cap</v>
      </c>
    </row>
    <row r="7170" spans="11:16">
      <c r="K7170" s="14" t="str">
        <v/>
      </c>
      <c r="L7170" s="14" t="str">
        <v/>
      </c>
      <c r="O7170" s="14" t="str">
        <v/>
      </c>
      <c r="P7170" s="14" t="str">
        <f ca="1"/>
        <v>Low Cap</v>
      </c>
    </row>
    <row r="7171" spans="11:16">
      <c r="K7171" s="14" t="str">
        <v/>
      </c>
      <c r="L7171" s="14" t="str">
        <v/>
      </c>
      <c r="O7171" s="14" t="str">
        <v/>
      </c>
      <c r="P7171" s="14" t="str">
        <f ca="1"/>
        <v>Low Cap</v>
      </c>
    </row>
    <row r="7172" spans="11:16">
      <c r="K7172" s="14" t="str">
        <v/>
      </c>
      <c r="L7172" s="14" t="str">
        <v/>
      </c>
      <c r="O7172" s="14" t="str">
        <v/>
      </c>
      <c r="P7172" s="14" t="str">
        <f ca="1"/>
        <v>Low Cap</v>
      </c>
    </row>
    <row r="7173" spans="11:16">
      <c r="K7173" s="14" t="str">
        <v/>
      </c>
      <c r="L7173" s="14" t="str">
        <v/>
      </c>
      <c r="O7173" s="14" t="str">
        <v/>
      </c>
      <c r="P7173" s="14" t="str">
        <f ca="1"/>
        <v>Low Cap</v>
      </c>
    </row>
    <row r="7174" spans="11:16">
      <c r="K7174" s="14" t="str">
        <v/>
      </c>
      <c r="L7174" s="14" t="str">
        <v/>
      </c>
      <c r="O7174" s="14" t="str">
        <v/>
      </c>
      <c r="P7174" s="14" t="str">
        <f ca="1"/>
        <v>Low Cap</v>
      </c>
    </row>
    <row r="7175" spans="11:16">
      <c r="K7175" s="14" t="str">
        <v/>
      </c>
      <c r="L7175" s="14" t="str">
        <v/>
      </c>
      <c r="O7175" s="14" t="str">
        <v/>
      </c>
      <c r="P7175" s="14" t="str">
        <f ca="1"/>
        <v>Low Cap</v>
      </c>
    </row>
    <row r="7176" spans="11:16">
      <c r="K7176" s="14" t="str">
        <v/>
      </c>
      <c r="L7176" s="14" t="str">
        <v/>
      </c>
      <c r="O7176" s="14" t="str">
        <v/>
      </c>
      <c r="P7176" s="14" t="str">
        <f ca="1"/>
        <v>Low Cap</v>
      </c>
    </row>
    <row r="7177" spans="11:16">
      <c r="K7177" s="14" t="str">
        <v/>
      </c>
      <c r="L7177" s="14" t="str">
        <v/>
      </c>
      <c r="O7177" s="14" t="str">
        <v/>
      </c>
      <c r="P7177" s="14" t="str">
        <f ca="1"/>
        <v>Low Cap</v>
      </c>
    </row>
    <row r="7178" spans="11:16">
      <c r="K7178" s="14" t="str">
        <v/>
      </c>
      <c r="L7178" s="14" t="str">
        <v/>
      </c>
      <c r="O7178" s="14" t="str">
        <v/>
      </c>
      <c r="P7178" s="14" t="str">
        <f ca="1"/>
        <v>Low Cap</v>
      </c>
    </row>
    <row r="7179" spans="11:16">
      <c r="K7179" s="14" t="str">
        <v/>
      </c>
      <c r="L7179" s="14" t="str">
        <v/>
      </c>
      <c r="O7179" s="14" t="str">
        <v/>
      </c>
      <c r="P7179" s="14" t="str">
        <f ca="1"/>
        <v>Low Cap</v>
      </c>
    </row>
    <row r="7180" spans="11:16">
      <c r="K7180" s="14" t="str">
        <v/>
      </c>
      <c r="L7180" s="14" t="str">
        <v/>
      </c>
      <c r="O7180" s="14" t="str">
        <v/>
      </c>
      <c r="P7180" s="14" t="str">
        <f ca="1"/>
        <v>Low Cap</v>
      </c>
    </row>
    <row r="7181" spans="11:16">
      <c r="K7181" s="14" t="str">
        <v/>
      </c>
      <c r="L7181" s="14" t="str">
        <v/>
      </c>
      <c r="O7181" s="14" t="str">
        <v/>
      </c>
      <c r="P7181" s="14" t="str">
        <f ca="1"/>
        <v>Low Cap</v>
      </c>
    </row>
    <row r="7182" spans="11:16">
      <c r="K7182" s="14" t="str">
        <v/>
      </c>
      <c r="L7182" s="14" t="str">
        <v/>
      </c>
      <c r="O7182" s="14" t="str">
        <v/>
      </c>
      <c r="P7182" s="14" t="str">
        <f ca="1"/>
        <v>Low Cap</v>
      </c>
    </row>
    <row r="7183" spans="11:16">
      <c r="K7183" s="14" t="str">
        <v/>
      </c>
      <c r="L7183" s="14" t="str">
        <v/>
      </c>
      <c r="O7183" s="14" t="str">
        <v/>
      </c>
      <c r="P7183" s="14" t="str">
        <f ca="1"/>
        <v>Low Cap</v>
      </c>
    </row>
    <row r="7184" spans="11:16">
      <c r="K7184" s="14" t="str">
        <v/>
      </c>
      <c r="L7184" s="14" t="str">
        <v/>
      </c>
      <c r="O7184" s="14" t="str">
        <v/>
      </c>
      <c r="P7184" s="14" t="str">
        <f ca="1"/>
        <v>Low Cap</v>
      </c>
    </row>
    <row r="7185" spans="11:16">
      <c r="K7185" s="14" t="str">
        <v/>
      </c>
      <c r="L7185" s="14" t="str">
        <v/>
      </c>
      <c r="O7185" s="14" t="str">
        <v/>
      </c>
      <c r="P7185" s="14" t="str">
        <f ca="1"/>
        <v>Low Cap</v>
      </c>
    </row>
    <row r="7186" spans="11:16">
      <c r="K7186" s="14" t="str">
        <v/>
      </c>
      <c r="L7186" s="14" t="str">
        <v/>
      </c>
      <c r="O7186" s="14" t="str">
        <v/>
      </c>
      <c r="P7186" s="14" t="str">
        <f ca="1"/>
        <v>Low Cap</v>
      </c>
    </row>
    <row r="7187" spans="11:16">
      <c r="K7187" s="14" t="str">
        <v/>
      </c>
      <c r="L7187" s="14" t="str">
        <v/>
      </c>
      <c r="O7187" s="14" t="str">
        <v/>
      </c>
      <c r="P7187" s="14" t="str">
        <f ca="1"/>
        <v>Low Cap</v>
      </c>
    </row>
    <row r="7188" spans="11:16">
      <c r="K7188" s="14" t="str">
        <v/>
      </c>
      <c r="L7188" s="14" t="str">
        <v/>
      </c>
      <c r="O7188" s="14" t="str">
        <v/>
      </c>
      <c r="P7188" s="14" t="str">
        <f ca="1"/>
        <v>Low Cap</v>
      </c>
    </row>
    <row r="7189" spans="11:16">
      <c r="K7189" s="14" t="str">
        <v/>
      </c>
      <c r="L7189" s="14" t="str">
        <v/>
      </c>
      <c r="O7189" s="14" t="str">
        <v/>
      </c>
      <c r="P7189" s="14" t="str">
        <f ca="1"/>
        <v>Low Cap</v>
      </c>
    </row>
    <row r="7190" spans="11:16">
      <c r="K7190" s="14" t="str">
        <v/>
      </c>
      <c r="L7190" s="14" t="str">
        <v/>
      </c>
      <c r="O7190" s="14" t="str">
        <v/>
      </c>
      <c r="P7190" s="14" t="str">
        <f ca="1"/>
        <v>Low Cap</v>
      </c>
    </row>
    <row r="7191" spans="11:16">
      <c r="K7191" s="14" t="str">
        <v/>
      </c>
      <c r="L7191" s="14" t="str">
        <v/>
      </c>
      <c r="O7191" s="14" t="str">
        <v/>
      </c>
      <c r="P7191" s="14" t="str">
        <f ca="1"/>
        <v>Low Cap</v>
      </c>
    </row>
    <row r="7192" spans="11:16">
      <c r="K7192" s="14" t="str">
        <v/>
      </c>
      <c r="L7192" s="14" t="str">
        <v/>
      </c>
      <c r="O7192" s="14" t="str">
        <v/>
      </c>
      <c r="P7192" s="14" t="str">
        <f ca="1"/>
        <v>Low Cap</v>
      </c>
    </row>
    <row r="7193" spans="11:16">
      <c r="K7193" s="14" t="str">
        <v/>
      </c>
      <c r="L7193" s="14" t="str">
        <v/>
      </c>
      <c r="O7193" s="14" t="str">
        <v/>
      </c>
      <c r="P7193" s="14" t="str">
        <f ca="1"/>
        <v>Low Cap</v>
      </c>
    </row>
    <row r="7194" spans="11:16">
      <c r="K7194" s="14" t="str">
        <v/>
      </c>
      <c r="L7194" s="14" t="str">
        <v/>
      </c>
      <c r="O7194" s="14" t="str">
        <v/>
      </c>
      <c r="P7194" s="14" t="str">
        <f ca="1"/>
        <v>Low Cap</v>
      </c>
    </row>
    <row r="7195" spans="11:16">
      <c r="K7195" s="14" t="str">
        <v/>
      </c>
      <c r="L7195" s="14" t="str">
        <v/>
      </c>
      <c r="O7195" s="14" t="str">
        <v/>
      </c>
      <c r="P7195" s="14" t="str">
        <f ca="1"/>
        <v>Low Cap</v>
      </c>
    </row>
    <row r="7196" spans="11:16">
      <c r="K7196" s="14" t="str">
        <v/>
      </c>
      <c r="L7196" s="14" t="str">
        <v/>
      </c>
      <c r="O7196" s="14" t="str">
        <v/>
      </c>
      <c r="P7196" s="14" t="str">
        <f ca="1"/>
        <v>Low Cap</v>
      </c>
    </row>
    <row r="7197" spans="11:16">
      <c r="K7197" s="14" t="str">
        <v/>
      </c>
      <c r="L7197" s="14" t="str">
        <v/>
      </c>
      <c r="O7197" s="14" t="str">
        <v/>
      </c>
      <c r="P7197" s="14" t="str">
        <f ca="1"/>
        <v>Low Cap</v>
      </c>
    </row>
    <row r="7198" spans="11:16">
      <c r="K7198" s="14" t="str">
        <v/>
      </c>
      <c r="L7198" s="14" t="str">
        <v/>
      </c>
      <c r="O7198" s="14" t="str">
        <v/>
      </c>
      <c r="P7198" s="14" t="str">
        <f ca="1"/>
        <v>Low Cap</v>
      </c>
    </row>
    <row r="7199" spans="11:16">
      <c r="K7199" s="14" t="str">
        <v/>
      </c>
      <c r="L7199" s="14" t="str">
        <v/>
      </c>
      <c r="O7199" s="14" t="str">
        <v/>
      </c>
      <c r="P7199" s="14" t="str">
        <f ca="1"/>
        <v>Low Cap</v>
      </c>
    </row>
    <row r="7200" spans="11:16">
      <c r="K7200" s="14" t="str">
        <v/>
      </c>
      <c r="L7200" s="14" t="str">
        <v/>
      </c>
      <c r="O7200" s="14" t="str">
        <v/>
      </c>
      <c r="P7200" s="14" t="str">
        <f ca="1"/>
        <v>Low Cap</v>
      </c>
    </row>
    <row r="7201" spans="11:16">
      <c r="K7201" s="14" t="str">
        <v/>
      </c>
      <c r="L7201" s="14" t="str">
        <v/>
      </c>
      <c r="O7201" s="14" t="str">
        <v/>
      </c>
      <c r="P7201" s="14" t="str">
        <f ca="1"/>
        <v>Low Cap</v>
      </c>
    </row>
    <row r="7202" spans="11:16">
      <c r="K7202" s="14" t="str">
        <v/>
      </c>
      <c r="L7202" s="14" t="str">
        <v/>
      </c>
      <c r="O7202" s="14" t="str">
        <v/>
      </c>
      <c r="P7202" s="14" t="str">
        <f ca="1"/>
        <v>Low Cap</v>
      </c>
    </row>
    <row r="7203" spans="11:16">
      <c r="K7203" s="14" t="str">
        <v/>
      </c>
      <c r="L7203" s="14" t="str">
        <v/>
      </c>
      <c r="O7203" s="14" t="str">
        <v/>
      </c>
      <c r="P7203" s="14" t="str">
        <f ca="1"/>
        <v>Low Cap</v>
      </c>
    </row>
    <row r="7204" spans="11:16">
      <c r="K7204" s="14" t="str">
        <v/>
      </c>
      <c r="L7204" s="14" t="str">
        <v/>
      </c>
      <c r="O7204" s="14" t="str">
        <v/>
      </c>
      <c r="P7204" s="14" t="str">
        <f ca="1"/>
        <v>Low Cap</v>
      </c>
    </row>
    <row r="7205" spans="11:16">
      <c r="K7205" s="14" t="str">
        <v/>
      </c>
      <c r="L7205" s="14" t="str">
        <v/>
      </c>
      <c r="O7205" s="14" t="str">
        <v/>
      </c>
      <c r="P7205" s="14" t="str">
        <f ca="1"/>
        <v>Low Cap</v>
      </c>
    </row>
    <row r="7206" spans="11:16">
      <c r="K7206" s="14" t="str">
        <v/>
      </c>
      <c r="L7206" s="14" t="str">
        <v/>
      </c>
      <c r="O7206" s="14" t="str">
        <v/>
      </c>
      <c r="P7206" s="14" t="str">
        <f ca="1"/>
        <v>Low Cap</v>
      </c>
    </row>
    <row r="7207" spans="11:16">
      <c r="K7207" s="14" t="str">
        <v/>
      </c>
      <c r="L7207" s="14" t="str">
        <v/>
      </c>
      <c r="O7207" s="14" t="str">
        <v/>
      </c>
      <c r="P7207" s="14" t="str">
        <f ca="1"/>
        <v>Low Cap</v>
      </c>
    </row>
    <row r="7208" spans="11:16">
      <c r="K7208" s="14" t="str">
        <v/>
      </c>
      <c r="L7208" s="14" t="str">
        <v/>
      </c>
      <c r="O7208" s="14" t="str">
        <v/>
      </c>
      <c r="P7208" s="14" t="str">
        <f ca="1"/>
        <v>Low Cap</v>
      </c>
    </row>
    <row r="7209" spans="11:16">
      <c r="K7209" s="14" t="str">
        <v/>
      </c>
      <c r="L7209" s="14" t="str">
        <v/>
      </c>
      <c r="O7209" s="14" t="str">
        <v/>
      </c>
      <c r="P7209" s="14" t="str">
        <f ca="1"/>
        <v>Low Cap</v>
      </c>
    </row>
    <row r="7210" spans="11:16">
      <c r="K7210" s="14" t="str">
        <v/>
      </c>
      <c r="L7210" s="14" t="str">
        <v/>
      </c>
      <c r="O7210" s="14" t="str">
        <v/>
      </c>
      <c r="P7210" s="14" t="str">
        <f ca="1"/>
        <v>Low Cap</v>
      </c>
    </row>
    <row r="7211" spans="11:16">
      <c r="K7211" s="14" t="str">
        <v/>
      </c>
      <c r="L7211" s="14" t="str">
        <v/>
      </c>
      <c r="O7211" s="14" t="str">
        <v/>
      </c>
      <c r="P7211" s="14" t="str">
        <f ca="1"/>
        <v>Low Cap</v>
      </c>
    </row>
    <row r="7212" spans="11:16">
      <c r="K7212" s="14" t="str">
        <v/>
      </c>
      <c r="L7212" s="14" t="str">
        <v/>
      </c>
      <c r="O7212" s="14" t="str">
        <v/>
      </c>
      <c r="P7212" s="14" t="str">
        <f ca="1"/>
        <v>Low Cap</v>
      </c>
    </row>
    <row r="7213" spans="11:16">
      <c r="K7213" s="14" t="str">
        <v/>
      </c>
      <c r="L7213" s="14" t="str">
        <v/>
      </c>
      <c r="O7213" s="14" t="str">
        <v/>
      </c>
      <c r="P7213" s="14" t="str">
        <f ca="1"/>
        <v>Low Cap</v>
      </c>
    </row>
    <row r="7214" spans="11:16">
      <c r="K7214" s="14" t="str">
        <v/>
      </c>
      <c r="L7214" s="14" t="str">
        <v/>
      </c>
      <c r="O7214" s="14" t="str">
        <v/>
      </c>
      <c r="P7214" s="14" t="str">
        <f ca="1"/>
        <v>Low Cap</v>
      </c>
    </row>
    <row r="7215" spans="11:16">
      <c r="K7215" s="14" t="str">
        <v/>
      </c>
      <c r="L7215" s="14" t="str">
        <v/>
      </c>
      <c r="O7215" s="14" t="str">
        <v/>
      </c>
      <c r="P7215" s="14" t="str">
        <f ca="1"/>
        <v>Low Cap</v>
      </c>
    </row>
    <row r="7216" spans="11:16">
      <c r="K7216" s="14" t="str">
        <v/>
      </c>
      <c r="L7216" s="14" t="str">
        <v/>
      </c>
      <c r="O7216" s="14" t="str">
        <v/>
      </c>
      <c r="P7216" s="14" t="str">
        <f ca="1"/>
        <v>Low Cap</v>
      </c>
    </row>
    <row r="7217" spans="11:16">
      <c r="K7217" s="14" t="str">
        <v/>
      </c>
      <c r="L7217" s="14" t="str">
        <v/>
      </c>
      <c r="O7217" s="14" t="str">
        <v/>
      </c>
      <c r="P7217" s="14" t="str">
        <f ca="1"/>
        <v>Low Cap</v>
      </c>
    </row>
    <row r="7218" spans="11:16">
      <c r="K7218" s="14" t="str">
        <v/>
      </c>
      <c r="L7218" s="14" t="str">
        <v/>
      </c>
      <c r="O7218" s="14" t="str">
        <v/>
      </c>
      <c r="P7218" s="14" t="str">
        <f ca="1"/>
        <v>Low Cap</v>
      </c>
    </row>
    <row r="7219" spans="11:16">
      <c r="K7219" s="14" t="str">
        <v/>
      </c>
      <c r="L7219" s="14" t="str">
        <v/>
      </c>
      <c r="O7219" s="14" t="str">
        <v/>
      </c>
      <c r="P7219" s="14" t="str">
        <f ca="1"/>
        <v>Low Cap</v>
      </c>
    </row>
    <row r="7220" spans="11:16">
      <c r="K7220" s="14" t="str">
        <v/>
      </c>
      <c r="L7220" s="14" t="str">
        <v/>
      </c>
      <c r="O7220" s="14" t="str">
        <v/>
      </c>
      <c r="P7220" s="14" t="str">
        <f ca="1"/>
        <v>Low Cap</v>
      </c>
    </row>
    <row r="7221" spans="11:16">
      <c r="K7221" s="14" t="str">
        <v/>
      </c>
      <c r="L7221" s="14" t="str">
        <v/>
      </c>
      <c r="O7221" s="14" t="str">
        <v/>
      </c>
      <c r="P7221" s="14" t="str">
        <f ca="1"/>
        <v>Low Cap</v>
      </c>
    </row>
    <row r="7222" spans="11:16">
      <c r="K7222" s="14" t="str">
        <v/>
      </c>
      <c r="L7222" s="14" t="str">
        <v/>
      </c>
      <c r="O7222" s="14" t="str">
        <v/>
      </c>
      <c r="P7222" s="14" t="str">
        <f ca="1"/>
        <v>Low Cap</v>
      </c>
    </row>
    <row r="7223" spans="11:16">
      <c r="K7223" s="14" t="str">
        <v/>
      </c>
      <c r="L7223" s="14" t="str">
        <v/>
      </c>
      <c r="O7223" s="14" t="str">
        <v/>
      </c>
      <c r="P7223" s="14" t="str">
        <f ca="1"/>
        <v>Low Cap</v>
      </c>
    </row>
    <row r="7224" spans="11:16">
      <c r="K7224" s="14" t="str">
        <v/>
      </c>
      <c r="L7224" s="14" t="str">
        <v/>
      </c>
      <c r="O7224" s="14" t="str">
        <v/>
      </c>
      <c r="P7224" s="14" t="str">
        <f ca="1"/>
        <v>Low Cap</v>
      </c>
    </row>
    <row r="7225" spans="11:16">
      <c r="K7225" s="14" t="str">
        <v/>
      </c>
      <c r="L7225" s="14" t="str">
        <v/>
      </c>
      <c r="O7225" s="14" t="str">
        <v/>
      </c>
      <c r="P7225" s="14" t="str">
        <f ca="1"/>
        <v>Low Cap</v>
      </c>
    </row>
    <row r="7226" spans="11:16">
      <c r="K7226" s="14" t="str">
        <v/>
      </c>
      <c r="L7226" s="14" t="str">
        <v/>
      </c>
      <c r="O7226" s="14" t="str">
        <v/>
      </c>
      <c r="P7226" s="14" t="str">
        <f ca="1"/>
        <v>Low Cap</v>
      </c>
    </row>
    <row r="7227" spans="11:16">
      <c r="K7227" s="14" t="str">
        <v/>
      </c>
      <c r="L7227" s="14" t="str">
        <v/>
      </c>
      <c r="O7227" s="14" t="str">
        <v/>
      </c>
      <c r="P7227" s="14" t="str">
        <f ca="1"/>
        <v>Low Cap</v>
      </c>
    </row>
    <row r="7228" spans="11:16">
      <c r="K7228" s="14" t="str">
        <v/>
      </c>
      <c r="L7228" s="14" t="str">
        <v/>
      </c>
      <c r="O7228" s="14" t="str">
        <v/>
      </c>
      <c r="P7228" s="14" t="str">
        <f ca="1"/>
        <v>Low Cap</v>
      </c>
    </row>
    <row r="7229" spans="11:16">
      <c r="K7229" s="14" t="str">
        <v/>
      </c>
      <c r="L7229" s="14" t="str">
        <v/>
      </c>
      <c r="O7229" s="14" t="str">
        <v/>
      </c>
      <c r="P7229" s="14" t="str">
        <f ca="1"/>
        <v>Low Cap</v>
      </c>
    </row>
    <row r="7230" spans="11:16">
      <c r="K7230" s="14" t="str">
        <v/>
      </c>
      <c r="L7230" s="14" t="str">
        <v/>
      </c>
      <c r="O7230" s="14" t="str">
        <v/>
      </c>
      <c r="P7230" s="14" t="str">
        <f ca="1"/>
        <v>Low Cap</v>
      </c>
    </row>
    <row r="7231" spans="11:16">
      <c r="K7231" s="14" t="str">
        <v/>
      </c>
      <c r="L7231" s="14" t="str">
        <v/>
      </c>
      <c r="O7231" s="14" t="str">
        <v/>
      </c>
      <c r="P7231" s="14" t="str">
        <f ca="1"/>
        <v>Low Cap</v>
      </c>
    </row>
    <row r="7232" spans="11:16">
      <c r="K7232" s="14" t="str">
        <v/>
      </c>
      <c r="L7232" s="14" t="str">
        <v/>
      </c>
      <c r="O7232" s="14" t="str">
        <v/>
      </c>
      <c r="P7232" s="14" t="str">
        <f ca="1"/>
        <v>Low Cap</v>
      </c>
    </row>
    <row r="7233" spans="11:16">
      <c r="K7233" s="14" t="str">
        <v/>
      </c>
      <c r="L7233" s="14" t="str">
        <v/>
      </c>
      <c r="O7233" s="14" t="str">
        <v/>
      </c>
      <c r="P7233" s="14" t="str">
        <f ca="1"/>
        <v>Low Cap</v>
      </c>
    </row>
    <row r="7234" spans="11:16">
      <c r="K7234" s="14" t="str">
        <v/>
      </c>
      <c r="L7234" s="14" t="str">
        <v/>
      </c>
      <c r="O7234" s="14" t="str">
        <v/>
      </c>
      <c r="P7234" s="14" t="str">
        <f ca="1"/>
        <v>Low Cap</v>
      </c>
    </row>
    <row r="7235" spans="11:16">
      <c r="K7235" s="14" t="str">
        <v/>
      </c>
      <c r="L7235" s="14" t="str">
        <v/>
      </c>
      <c r="O7235" s="14" t="str">
        <v/>
      </c>
      <c r="P7235" s="14" t="str">
        <f ca="1"/>
        <v>Low Cap</v>
      </c>
    </row>
    <row r="7236" spans="11:16">
      <c r="K7236" s="14" t="str">
        <v/>
      </c>
      <c r="L7236" s="14" t="str">
        <v/>
      </c>
      <c r="O7236" s="14" t="str">
        <v/>
      </c>
      <c r="P7236" s="14" t="str">
        <f ca="1"/>
        <v>Low Cap</v>
      </c>
    </row>
    <row r="7237" spans="11:16">
      <c r="K7237" s="14" t="str">
        <v/>
      </c>
      <c r="L7237" s="14" t="str">
        <v/>
      </c>
      <c r="O7237" s="14" t="str">
        <v/>
      </c>
      <c r="P7237" s="14" t="str">
        <f ca="1"/>
        <v>Low Cap</v>
      </c>
    </row>
    <row r="7238" spans="11:16">
      <c r="K7238" s="14" t="str">
        <v/>
      </c>
      <c r="L7238" s="14" t="str">
        <v/>
      </c>
      <c r="O7238" s="14" t="str">
        <v/>
      </c>
      <c r="P7238" s="14" t="str">
        <f ca="1"/>
        <v>Low Cap</v>
      </c>
    </row>
    <row r="7239" spans="11:16">
      <c r="K7239" s="14" t="str">
        <v/>
      </c>
      <c r="L7239" s="14" t="str">
        <v/>
      </c>
      <c r="O7239" s="14" t="str">
        <v/>
      </c>
      <c r="P7239" s="14" t="str">
        <f ca="1"/>
        <v>Low Cap</v>
      </c>
    </row>
    <row r="7240" spans="11:16">
      <c r="K7240" s="14" t="str">
        <v/>
      </c>
      <c r="L7240" s="14" t="str">
        <v/>
      </c>
      <c r="O7240" s="14" t="str">
        <v/>
      </c>
      <c r="P7240" s="14" t="str">
        <f ca="1"/>
        <v>Low Cap</v>
      </c>
    </row>
    <row r="7241" spans="11:16">
      <c r="K7241" s="14" t="str">
        <v/>
      </c>
      <c r="L7241" s="14" t="str">
        <v/>
      </c>
      <c r="O7241" s="14" t="str">
        <v/>
      </c>
      <c r="P7241" s="14" t="str">
        <f ca="1"/>
        <v>Low Cap</v>
      </c>
    </row>
    <row r="7242" spans="11:16">
      <c r="K7242" s="14" t="str">
        <v/>
      </c>
      <c r="L7242" s="14" t="str">
        <v/>
      </c>
      <c r="O7242" s="14" t="str">
        <v/>
      </c>
      <c r="P7242" s="14" t="str">
        <f ca="1"/>
        <v>Low Cap</v>
      </c>
    </row>
    <row r="7243" spans="11:16">
      <c r="K7243" s="14" t="str">
        <v/>
      </c>
      <c r="L7243" s="14" t="str">
        <v/>
      </c>
      <c r="O7243" s="14" t="str">
        <v/>
      </c>
      <c r="P7243" s="14" t="str">
        <f ca="1"/>
        <v>Low Cap</v>
      </c>
    </row>
    <row r="7244" spans="11:16">
      <c r="K7244" s="14" t="str">
        <v/>
      </c>
      <c r="L7244" s="14" t="str">
        <v/>
      </c>
      <c r="O7244" s="14" t="str">
        <v/>
      </c>
      <c r="P7244" s="14" t="str">
        <f ca="1"/>
        <v>Low Cap</v>
      </c>
    </row>
    <row r="7245" spans="11:16">
      <c r="K7245" s="14" t="str">
        <v/>
      </c>
      <c r="L7245" s="14" t="str">
        <v/>
      </c>
      <c r="O7245" s="14" t="str">
        <v/>
      </c>
      <c r="P7245" s="14" t="str">
        <f ca="1"/>
        <v>Low Cap</v>
      </c>
    </row>
    <row r="7246" spans="11:16">
      <c r="K7246" s="14" t="str">
        <v/>
      </c>
      <c r="L7246" s="14" t="str">
        <v/>
      </c>
      <c r="O7246" s="14" t="str">
        <v/>
      </c>
      <c r="P7246" s="14" t="str">
        <f ca="1"/>
        <v>Low Cap</v>
      </c>
    </row>
    <row r="7247" spans="11:16">
      <c r="K7247" s="14" t="str">
        <v/>
      </c>
      <c r="L7247" s="14" t="str">
        <v/>
      </c>
      <c r="O7247" s="14" t="str">
        <v/>
      </c>
      <c r="P7247" s="14" t="str">
        <f ca="1"/>
        <v>Low Cap</v>
      </c>
    </row>
    <row r="7248" spans="11:16">
      <c r="K7248" s="14" t="str">
        <v/>
      </c>
      <c r="L7248" s="14" t="str">
        <v/>
      </c>
      <c r="O7248" s="14" t="str">
        <v/>
      </c>
      <c r="P7248" s="14" t="str">
        <f ca="1"/>
        <v>Low Cap</v>
      </c>
    </row>
    <row r="7249" spans="11:16">
      <c r="K7249" s="14" t="str">
        <v/>
      </c>
      <c r="L7249" s="14" t="str">
        <v/>
      </c>
      <c r="O7249" s="14" t="str">
        <v/>
      </c>
      <c r="P7249" s="14" t="str">
        <f ca="1"/>
        <v>Low Cap</v>
      </c>
    </row>
    <row r="7250" spans="11:16">
      <c r="K7250" s="14" t="str">
        <v/>
      </c>
      <c r="L7250" s="14" t="str">
        <v/>
      </c>
      <c r="O7250" s="14" t="str">
        <v/>
      </c>
      <c r="P7250" s="14" t="str">
        <f ca="1"/>
        <v>Low Cap</v>
      </c>
    </row>
    <row r="7251" spans="11:16">
      <c r="K7251" s="14" t="str">
        <v/>
      </c>
      <c r="L7251" s="14" t="str">
        <v/>
      </c>
      <c r="O7251" s="14" t="str">
        <v/>
      </c>
      <c r="P7251" s="14" t="str">
        <f ca="1"/>
        <v>Low Cap</v>
      </c>
    </row>
    <row r="7252" spans="11:16">
      <c r="K7252" s="14" t="str">
        <v/>
      </c>
      <c r="L7252" s="14" t="str">
        <v/>
      </c>
      <c r="O7252" s="14" t="str">
        <v/>
      </c>
      <c r="P7252" s="14" t="str">
        <f ca="1"/>
        <v>Low Cap</v>
      </c>
    </row>
    <row r="7253" spans="11:16">
      <c r="K7253" s="14" t="str">
        <v/>
      </c>
      <c r="L7253" s="14" t="str">
        <v/>
      </c>
      <c r="O7253" s="14" t="str">
        <v/>
      </c>
      <c r="P7253" s="14" t="str">
        <f ca="1"/>
        <v>Low Cap</v>
      </c>
    </row>
    <row r="7254" spans="11:16">
      <c r="K7254" s="14" t="str">
        <v/>
      </c>
      <c r="L7254" s="14" t="str">
        <v/>
      </c>
      <c r="O7254" s="14" t="str">
        <v/>
      </c>
      <c r="P7254" s="14" t="str">
        <f ca="1"/>
        <v>Low Cap</v>
      </c>
    </row>
    <row r="7255" spans="11:16">
      <c r="K7255" s="14" t="str">
        <v/>
      </c>
      <c r="L7255" s="14" t="str">
        <v/>
      </c>
      <c r="O7255" s="14" t="str">
        <v/>
      </c>
      <c r="P7255" s="14" t="str">
        <f ca="1"/>
        <v>Low Cap</v>
      </c>
    </row>
    <row r="7256" spans="11:16">
      <c r="K7256" s="14" t="str">
        <v/>
      </c>
      <c r="L7256" s="14" t="str">
        <v/>
      </c>
      <c r="O7256" s="14" t="str">
        <v/>
      </c>
      <c r="P7256" s="14" t="str">
        <f ca="1"/>
        <v>Low Cap</v>
      </c>
    </row>
    <row r="7257" spans="11:16">
      <c r="K7257" s="14" t="str">
        <v/>
      </c>
      <c r="L7257" s="14" t="str">
        <v/>
      </c>
      <c r="O7257" s="14" t="str">
        <v/>
      </c>
      <c r="P7257" s="14" t="str">
        <f ca="1"/>
        <v>Low Cap</v>
      </c>
    </row>
    <row r="7258" spans="11:16">
      <c r="K7258" s="14" t="str">
        <v/>
      </c>
      <c r="L7258" s="14" t="str">
        <v/>
      </c>
      <c r="O7258" s="14" t="str">
        <v/>
      </c>
      <c r="P7258" s="14" t="str">
        <f ca="1"/>
        <v>Low Cap</v>
      </c>
    </row>
    <row r="7259" spans="11:16">
      <c r="K7259" s="14" t="str">
        <v/>
      </c>
      <c r="L7259" s="14" t="str">
        <v/>
      </c>
      <c r="O7259" s="14" t="str">
        <v/>
      </c>
      <c r="P7259" s="14" t="str">
        <f ca="1"/>
        <v>Low Cap</v>
      </c>
    </row>
    <row r="7260" spans="11:16">
      <c r="K7260" s="14" t="str">
        <v/>
      </c>
      <c r="L7260" s="14" t="str">
        <v/>
      </c>
      <c r="O7260" s="14" t="str">
        <v/>
      </c>
      <c r="P7260" s="14" t="str">
        <f ca="1"/>
        <v>Low Cap</v>
      </c>
    </row>
    <row r="7261" spans="11:16">
      <c r="K7261" s="14" t="str">
        <v/>
      </c>
      <c r="L7261" s="14" t="str">
        <v/>
      </c>
      <c r="O7261" s="14" t="str">
        <v/>
      </c>
      <c r="P7261" s="14" t="str">
        <f ca="1"/>
        <v>Low Cap</v>
      </c>
    </row>
    <row r="7262" spans="11:16">
      <c r="K7262" s="14" t="str">
        <v/>
      </c>
      <c r="L7262" s="14" t="str">
        <v/>
      </c>
      <c r="O7262" s="14" t="str">
        <v/>
      </c>
      <c r="P7262" s="14" t="str">
        <f ca="1"/>
        <v>Low Cap</v>
      </c>
    </row>
    <row r="7263" spans="11:16">
      <c r="K7263" s="14" t="str">
        <v/>
      </c>
      <c r="L7263" s="14" t="str">
        <v/>
      </c>
      <c r="O7263" s="14" t="str">
        <v/>
      </c>
      <c r="P7263" s="14" t="str">
        <f ca="1"/>
        <v>Low Cap</v>
      </c>
    </row>
    <row r="7264" spans="11:16">
      <c r="K7264" s="14" t="str">
        <v/>
      </c>
      <c r="L7264" s="14" t="str">
        <v/>
      </c>
      <c r="O7264" s="14" t="str">
        <v/>
      </c>
      <c r="P7264" s="14" t="str">
        <f ca="1"/>
        <v>Low Cap</v>
      </c>
    </row>
    <row r="7265" spans="11:16">
      <c r="K7265" s="14" t="str">
        <v/>
      </c>
      <c r="L7265" s="14" t="str">
        <v/>
      </c>
      <c r="O7265" s="14" t="str">
        <v/>
      </c>
      <c r="P7265" s="14" t="str">
        <f ca="1"/>
        <v>Low Cap</v>
      </c>
    </row>
    <row r="7266" spans="11:16">
      <c r="K7266" s="14" t="str">
        <v/>
      </c>
      <c r="L7266" s="14" t="str">
        <v/>
      </c>
      <c r="O7266" s="14" t="str">
        <v/>
      </c>
      <c r="P7266" s="14" t="str">
        <f ca="1"/>
        <v>Low Cap</v>
      </c>
    </row>
    <row r="7267" spans="11:16">
      <c r="K7267" s="14" t="str">
        <v/>
      </c>
      <c r="L7267" s="14" t="str">
        <v/>
      </c>
      <c r="O7267" s="14" t="str">
        <v/>
      </c>
      <c r="P7267" s="14" t="str">
        <f ca="1"/>
        <v>Low Cap</v>
      </c>
    </row>
    <row r="7268" spans="11:16">
      <c r="K7268" s="14" t="str">
        <v/>
      </c>
      <c r="L7268" s="14" t="str">
        <v/>
      </c>
      <c r="O7268" s="14" t="str">
        <v/>
      </c>
      <c r="P7268" s="14" t="str">
        <f ca="1"/>
        <v>Low Cap</v>
      </c>
    </row>
    <row r="7269" spans="11:16">
      <c r="K7269" s="14" t="str">
        <v/>
      </c>
      <c r="L7269" s="14" t="str">
        <v/>
      </c>
      <c r="O7269" s="14" t="str">
        <v/>
      </c>
      <c r="P7269" s="14" t="str">
        <f ca="1"/>
        <v>Low Cap</v>
      </c>
    </row>
    <row r="7270" spans="11:16">
      <c r="K7270" s="14" t="str">
        <v/>
      </c>
      <c r="L7270" s="14" t="str">
        <v/>
      </c>
      <c r="O7270" s="14" t="str">
        <v/>
      </c>
      <c r="P7270" s="14" t="str">
        <f ca="1"/>
        <v>Low Cap</v>
      </c>
    </row>
    <row r="7271" spans="11:16">
      <c r="K7271" s="14" t="str">
        <v/>
      </c>
      <c r="L7271" s="14" t="str">
        <v/>
      </c>
      <c r="O7271" s="14" t="str">
        <v/>
      </c>
      <c r="P7271" s="14" t="str">
        <f ca="1"/>
        <v>Low Cap</v>
      </c>
    </row>
    <row r="7272" spans="11:16">
      <c r="K7272" s="14" t="str">
        <v/>
      </c>
      <c r="L7272" s="14" t="str">
        <v/>
      </c>
      <c r="O7272" s="14" t="str">
        <v/>
      </c>
      <c r="P7272" s="14" t="str">
        <f ca="1"/>
        <v>Low Cap</v>
      </c>
    </row>
    <row r="7273" spans="11:16">
      <c r="K7273" s="14" t="str">
        <v/>
      </c>
      <c r="L7273" s="14" t="str">
        <v/>
      </c>
      <c r="O7273" s="14" t="str">
        <v/>
      </c>
      <c r="P7273" s="14" t="str">
        <f ca="1"/>
        <v>Low Cap</v>
      </c>
    </row>
    <row r="7274" spans="11:16">
      <c r="K7274" s="14" t="str">
        <v/>
      </c>
      <c r="L7274" s="14" t="str">
        <v/>
      </c>
      <c r="O7274" s="14" t="str">
        <v/>
      </c>
      <c r="P7274" s="14" t="str">
        <f ca="1"/>
        <v>Low Cap</v>
      </c>
    </row>
    <row r="7275" spans="11:16">
      <c r="K7275" s="14" t="str">
        <v/>
      </c>
      <c r="L7275" s="14" t="str">
        <v/>
      </c>
      <c r="O7275" s="14" t="str">
        <v/>
      </c>
      <c r="P7275" s="14" t="str">
        <f ca="1"/>
        <v>Low Cap</v>
      </c>
    </row>
    <row r="7276" spans="11:16">
      <c r="K7276" s="14" t="str">
        <v/>
      </c>
      <c r="L7276" s="14" t="str">
        <v/>
      </c>
      <c r="O7276" s="14" t="str">
        <v/>
      </c>
      <c r="P7276" s="14" t="str">
        <f ca="1"/>
        <v>Low Cap</v>
      </c>
    </row>
    <row r="7277" spans="11:16">
      <c r="K7277" s="14" t="str">
        <v/>
      </c>
      <c r="L7277" s="14" t="str">
        <v/>
      </c>
      <c r="O7277" s="14" t="str">
        <v/>
      </c>
      <c r="P7277" s="14" t="str">
        <f ca="1"/>
        <v>Low Cap</v>
      </c>
    </row>
    <row r="7278" spans="11:16">
      <c r="K7278" s="14" t="str">
        <v/>
      </c>
      <c r="L7278" s="14" t="str">
        <v/>
      </c>
      <c r="O7278" s="14" t="str">
        <v/>
      </c>
      <c r="P7278" s="14" t="str">
        <f ca="1"/>
        <v>Low Cap</v>
      </c>
    </row>
    <row r="7279" spans="11:16">
      <c r="K7279" s="14" t="str">
        <v/>
      </c>
      <c r="L7279" s="14" t="str">
        <v/>
      </c>
      <c r="O7279" s="14" t="str">
        <v/>
      </c>
      <c r="P7279" s="14" t="str">
        <f ca="1"/>
        <v>Low Cap</v>
      </c>
    </row>
    <row r="7280" spans="11:16">
      <c r="K7280" s="14" t="str">
        <v/>
      </c>
      <c r="L7280" s="14" t="str">
        <v/>
      </c>
      <c r="O7280" s="14" t="str">
        <v/>
      </c>
      <c r="P7280" s="14" t="str">
        <f ca="1"/>
        <v>Low Cap</v>
      </c>
    </row>
    <row r="7281" spans="11:16">
      <c r="K7281" s="14" t="str">
        <v/>
      </c>
      <c r="L7281" s="14" t="str">
        <v/>
      </c>
      <c r="O7281" s="14" t="str">
        <v/>
      </c>
      <c r="P7281" s="14" t="str">
        <f ca="1"/>
        <v>Low Cap</v>
      </c>
    </row>
    <row r="7282" spans="11:16">
      <c r="K7282" s="14" t="str">
        <v/>
      </c>
      <c r="L7282" s="14" t="str">
        <v/>
      </c>
      <c r="O7282" s="14" t="str">
        <v/>
      </c>
      <c r="P7282" s="14" t="str">
        <f ca="1"/>
        <v>Low Cap</v>
      </c>
    </row>
    <row r="7283" spans="11:16">
      <c r="K7283" s="14" t="str">
        <v/>
      </c>
      <c r="L7283" s="14" t="str">
        <v/>
      </c>
      <c r="O7283" s="14" t="str">
        <v/>
      </c>
      <c r="P7283" s="14" t="str">
        <f ca="1"/>
        <v>Low Cap</v>
      </c>
    </row>
    <row r="7284" spans="11:16">
      <c r="K7284" s="14" t="str">
        <v/>
      </c>
      <c r="L7284" s="14" t="str">
        <v/>
      </c>
      <c r="O7284" s="14" t="str">
        <v/>
      </c>
      <c r="P7284" s="14" t="str">
        <f ca="1"/>
        <v>Low Cap</v>
      </c>
    </row>
    <row r="7285" spans="11:16">
      <c r="K7285" s="14" t="str">
        <v/>
      </c>
      <c r="L7285" s="14" t="str">
        <v/>
      </c>
      <c r="O7285" s="14" t="str">
        <v/>
      </c>
      <c r="P7285" s="14" t="str">
        <f ca="1"/>
        <v>Low Cap</v>
      </c>
    </row>
    <row r="7286" spans="11:16">
      <c r="K7286" s="14" t="str">
        <v/>
      </c>
      <c r="L7286" s="14" t="str">
        <v/>
      </c>
      <c r="O7286" s="14" t="str">
        <v/>
      </c>
      <c r="P7286" s="14" t="str">
        <f ca="1"/>
        <v>Low Cap</v>
      </c>
    </row>
    <row r="7287" spans="11:16">
      <c r="K7287" s="14" t="str">
        <v/>
      </c>
      <c r="L7287" s="14" t="str">
        <v/>
      </c>
      <c r="O7287" s="14" t="str">
        <v/>
      </c>
      <c r="P7287" s="14" t="str">
        <f ca="1"/>
        <v>Low Cap</v>
      </c>
    </row>
    <row r="7288" spans="11:16">
      <c r="K7288" s="14" t="str">
        <v/>
      </c>
      <c r="L7288" s="14" t="str">
        <v/>
      </c>
      <c r="O7288" s="14" t="str">
        <v/>
      </c>
      <c r="P7288" s="14" t="str">
        <f ca="1"/>
        <v>Low Cap</v>
      </c>
    </row>
    <row r="7289" spans="11:16">
      <c r="K7289" s="14" t="str">
        <v/>
      </c>
      <c r="L7289" s="14" t="str">
        <v/>
      </c>
      <c r="O7289" s="14" t="str">
        <v/>
      </c>
      <c r="P7289" s="14" t="str">
        <f ca="1"/>
        <v>Low Cap</v>
      </c>
    </row>
    <row r="7290" spans="11:16">
      <c r="K7290" s="14" t="str">
        <v/>
      </c>
      <c r="L7290" s="14" t="str">
        <v/>
      </c>
      <c r="O7290" s="14" t="str">
        <v/>
      </c>
      <c r="P7290" s="14" t="str">
        <f ca="1"/>
        <v>Low Cap</v>
      </c>
    </row>
    <row r="7291" spans="11:16">
      <c r="K7291" s="14" t="str">
        <v/>
      </c>
      <c r="L7291" s="14" t="str">
        <v/>
      </c>
      <c r="O7291" s="14" t="str">
        <v/>
      </c>
      <c r="P7291" s="14" t="str">
        <f ca="1"/>
        <v>Low Cap</v>
      </c>
    </row>
    <row r="7292" spans="11:16">
      <c r="K7292" s="14" t="str">
        <v/>
      </c>
      <c r="L7292" s="14" t="str">
        <v/>
      </c>
      <c r="O7292" s="14" t="str">
        <v/>
      </c>
      <c r="P7292" s="14" t="str">
        <f ca="1"/>
        <v>Low Cap</v>
      </c>
    </row>
    <row r="7293" spans="11:16">
      <c r="K7293" s="14" t="str">
        <v/>
      </c>
      <c r="L7293" s="14" t="str">
        <v/>
      </c>
      <c r="O7293" s="14" t="str">
        <v/>
      </c>
      <c r="P7293" s="14" t="str">
        <f ca="1"/>
        <v>Low Cap</v>
      </c>
    </row>
    <row r="7294" spans="11:16">
      <c r="K7294" s="14" t="str">
        <v/>
      </c>
      <c r="L7294" s="14" t="str">
        <v/>
      </c>
      <c r="O7294" s="14" t="str">
        <v/>
      </c>
      <c r="P7294" s="14" t="str">
        <f ca="1"/>
        <v>Low Cap</v>
      </c>
    </row>
    <row r="7295" spans="11:16">
      <c r="K7295" s="14" t="str">
        <v/>
      </c>
      <c r="L7295" s="14" t="str">
        <v/>
      </c>
      <c r="O7295" s="14" t="str">
        <v/>
      </c>
      <c r="P7295" s="14" t="str">
        <f ca="1"/>
        <v>Low Cap</v>
      </c>
    </row>
    <row r="7296" spans="11:16">
      <c r="K7296" s="14" t="str">
        <v/>
      </c>
      <c r="L7296" s="14" t="str">
        <v/>
      </c>
      <c r="O7296" s="14" t="str">
        <v/>
      </c>
      <c r="P7296" s="14" t="str">
        <f ca="1"/>
        <v>Low Cap</v>
      </c>
    </row>
    <row r="7297" spans="11:16">
      <c r="K7297" s="14" t="str">
        <v/>
      </c>
      <c r="L7297" s="14" t="str">
        <v/>
      </c>
      <c r="O7297" s="14" t="str">
        <v/>
      </c>
      <c r="P7297" s="14" t="str">
        <f ca="1"/>
        <v>Low Cap</v>
      </c>
    </row>
    <row r="7298" spans="11:16">
      <c r="K7298" s="14" t="str">
        <v/>
      </c>
      <c r="L7298" s="14" t="str">
        <v/>
      </c>
      <c r="O7298" s="14" t="str">
        <v/>
      </c>
      <c r="P7298" s="14" t="str">
        <f ca="1"/>
        <v>Low Cap</v>
      </c>
    </row>
    <row r="7299" spans="11:16">
      <c r="K7299" s="14" t="str">
        <v/>
      </c>
      <c r="L7299" s="14" t="str">
        <v/>
      </c>
      <c r="O7299" s="14" t="str">
        <v/>
      </c>
      <c r="P7299" s="14" t="str">
        <f ca="1"/>
        <v>Low Cap</v>
      </c>
    </row>
    <row r="7300" spans="11:16">
      <c r="K7300" s="14" t="str">
        <v/>
      </c>
      <c r="L7300" s="14" t="str">
        <v/>
      </c>
      <c r="O7300" s="14" t="str">
        <v/>
      </c>
      <c r="P7300" s="14" t="str">
        <f ca="1"/>
        <v>Low Cap</v>
      </c>
    </row>
    <row r="7301" spans="11:16">
      <c r="K7301" s="14" t="str">
        <v/>
      </c>
      <c r="L7301" s="14" t="str">
        <v/>
      </c>
      <c r="O7301" s="14" t="str">
        <v/>
      </c>
      <c r="P7301" s="14" t="str">
        <f ca="1"/>
        <v>Low Cap</v>
      </c>
    </row>
    <row r="7302" spans="11:16">
      <c r="K7302" s="14" t="str">
        <v/>
      </c>
      <c r="L7302" s="14" t="str">
        <v/>
      </c>
      <c r="O7302" s="14" t="str">
        <v/>
      </c>
      <c r="P7302" s="14" t="str">
        <f ca="1"/>
        <v>Low Cap</v>
      </c>
    </row>
    <row r="7303" spans="11:16">
      <c r="K7303" s="14" t="str">
        <v/>
      </c>
      <c r="L7303" s="14" t="str">
        <v/>
      </c>
      <c r="O7303" s="14" t="str">
        <v/>
      </c>
      <c r="P7303" s="14" t="str">
        <f ca="1"/>
        <v>Low Cap</v>
      </c>
    </row>
    <row r="7304" spans="11:16">
      <c r="K7304" s="14" t="str">
        <v/>
      </c>
      <c r="L7304" s="14" t="str">
        <v/>
      </c>
      <c r="O7304" s="14" t="str">
        <v/>
      </c>
      <c r="P7304" s="14" t="str">
        <f ca="1"/>
        <v>Low Cap</v>
      </c>
    </row>
    <row r="7305" spans="11:16">
      <c r="K7305" s="14" t="str">
        <v/>
      </c>
      <c r="L7305" s="14" t="str">
        <v/>
      </c>
      <c r="O7305" s="14" t="str">
        <v/>
      </c>
      <c r="P7305" s="14" t="str">
        <f ca="1"/>
        <v>Low Cap</v>
      </c>
    </row>
    <row r="7306" spans="11:16">
      <c r="K7306" s="14" t="str">
        <v/>
      </c>
      <c r="L7306" s="14" t="str">
        <v/>
      </c>
      <c r="O7306" s="14" t="str">
        <v/>
      </c>
      <c r="P7306" s="14" t="str">
        <f ca="1"/>
        <v>Low Cap</v>
      </c>
    </row>
    <row r="7307" spans="11:16">
      <c r="K7307" s="14" t="str">
        <v/>
      </c>
      <c r="L7307" s="14" t="str">
        <v/>
      </c>
      <c r="O7307" s="14" t="str">
        <v/>
      </c>
      <c r="P7307" s="14" t="str">
        <f ca="1"/>
        <v>Low Cap</v>
      </c>
    </row>
    <row r="7308" spans="11:16">
      <c r="K7308" s="14" t="str">
        <v/>
      </c>
      <c r="L7308" s="14" t="str">
        <v/>
      </c>
      <c r="O7308" s="14" t="str">
        <v/>
      </c>
      <c r="P7308" s="14" t="str">
        <f ca="1"/>
        <v>Low Cap</v>
      </c>
    </row>
    <row r="7309" spans="11:16">
      <c r="K7309" s="14" t="str">
        <v/>
      </c>
      <c r="L7309" s="14" t="str">
        <v/>
      </c>
      <c r="O7309" s="14" t="str">
        <v/>
      </c>
      <c r="P7309" s="14" t="str">
        <f ca="1"/>
        <v>Low Cap</v>
      </c>
    </row>
    <row r="7310" spans="11:16">
      <c r="K7310" s="14" t="str">
        <v/>
      </c>
      <c r="L7310" s="14" t="str">
        <v/>
      </c>
      <c r="O7310" s="14" t="str">
        <v/>
      </c>
      <c r="P7310" s="14" t="str">
        <f ca="1"/>
        <v>Low Cap</v>
      </c>
    </row>
    <row r="7311" spans="11:16">
      <c r="K7311" s="14" t="str">
        <v/>
      </c>
      <c r="L7311" s="14" t="str">
        <v/>
      </c>
      <c r="O7311" s="14" t="str">
        <v/>
      </c>
      <c r="P7311" s="14" t="str">
        <f ca="1"/>
        <v>Low Cap</v>
      </c>
    </row>
    <row r="7312" spans="11:16">
      <c r="K7312" s="14" t="str">
        <v/>
      </c>
      <c r="L7312" s="14" t="str">
        <v/>
      </c>
      <c r="O7312" s="14" t="str">
        <v/>
      </c>
      <c r="P7312" s="14" t="str">
        <f ca="1"/>
        <v>Low Cap</v>
      </c>
    </row>
    <row r="7313" spans="11:16">
      <c r="K7313" s="14" t="str">
        <v/>
      </c>
      <c r="L7313" s="14" t="str">
        <v/>
      </c>
      <c r="O7313" s="14" t="str">
        <v/>
      </c>
      <c r="P7313" s="14" t="str">
        <f ca="1"/>
        <v>Low Cap</v>
      </c>
    </row>
    <row r="7314" spans="11:16">
      <c r="K7314" s="14" t="str">
        <v/>
      </c>
      <c r="L7314" s="14" t="str">
        <v/>
      </c>
      <c r="O7314" s="14" t="str">
        <v/>
      </c>
      <c r="P7314" s="14" t="str">
        <f ca="1"/>
        <v>Low Cap</v>
      </c>
    </row>
    <row r="7315" spans="11:16">
      <c r="K7315" s="14" t="str">
        <v/>
      </c>
      <c r="L7315" s="14" t="str">
        <v/>
      </c>
      <c r="O7315" s="14" t="str">
        <v/>
      </c>
      <c r="P7315" s="14" t="str">
        <f ca="1"/>
        <v>Low Cap</v>
      </c>
    </row>
    <row r="7316" spans="11:16">
      <c r="K7316" s="14" t="str">
        <v/>
      </c>
      <c r="L7316" s="14" t="str">
        <v/>
      </c>
      <c r="O7316" s="14" t="str">
        <v/>
      </c>
      <c r="P7316" s="14" t="str">
        <f ca="1"/>
        <v>Low Cap</v>
      </c>
    </row>
    <row r="7317" spans="11:16">
      <c r="K7317" s="14" t="str">
        <v/>
      </c>
      <c r="L7317" s="14" t="str">
        <v/>
      </c>
      <c r="O7317" s="14" t="str">
        <v/>
      </c>
      <c r="P7317" s="14" t="str">
        <f ca="1"/>
        <v>Low Cap</v>
      </c>
    </row>
    <row r="7318" spans="11:16">
      <c r="K7318" s="14" t="str">
        <v/>
      </c>
      <c r="L7318" s="14" t="str">
        <v/>
      </c>
      <c r="O7318" s="14" t="str">
        <v/>
      </c>
      <c r="P7318" s="14" t="str">
        <f ca="1"/>
        <v>Low Cap</v>
      </c>
    </row>
    <row r="7319" spans="11:16">
      <c r="K7319" s="14" t="str">
        <v/>
      </c>
      <c r="L7319" s="14" t="str">
        <v/>
      </c>
      <c r="O7319" s="14" t="str">
        <v/>
      </c>
      <c r="P7319" s="14" t="str">
        <f ca="1"/>
        <v>Low Cap</v>
      </c>
    </row>
    <row r="7320" spans="11:16">
      <c r="K7320" s="14" t="str">
        <v/>
      </c>
      <c r="L7320" s="14" t="str">
        <v/>
      </c>
      <c r="O7320" s="14" t="str">
        <v/>
      </c>
      <c r="P7320" s="14" t="str">
        <f ca="1"/>
        <v>Low Cap</v>
      </c>
    </row>
    <row r="7321" spans="11:16">
      <c r="K7321" s="14" t="str">
        <v/>
      </c>
      <c r="L7321" s="14" t="str">
        <v/>
      </c>
      <c r="O7321" s="14" t="str">
        <v/>
      </c>
      <c r="P7321" s="14" t="str">
        <f ca="1"/>
        <v>Low Cap</v>
      </c>
    </row>
    <row r="7322" spans="11:16">
      <c r="K7322" s="14" t="str">
        <v/>
      </c>
      <c r="L7322" s="14" t="str">
        <v/>
      </c>
      <c r="O7322" s="14" t="str">
        <v/>
      </c>
      <c r="P7322" s="14" t="str">
        <f ca="1"/>
        <v>Low Cap</v>
      </c>
    </row>
    <row r="7323" spans="11:16">
      <c r="K7323" s="14" t="str">
        <v/>
      </c>
      <c r="L7323" s="14" t="str">
        <v/>
      </c>
      <c r="O7323" s="14" t="str">
        <v/>
      </c>
      <c r="P7323" s="14" t="str">
        <f ca="1"/>
        <v>Low Cap</v>
      </c>
    </row>
    <row r="7324" spans="11:16">
      <c r="K7324" s="14" t="str">
        <v/>
      </c>
      <c r="L7324" s="14" t="str">
        <v/>
      </c>
      <c r="O7324" s="14" t="str">
        <v/>
      </c>
      <c r="P7324" s="14" t="str">
        <f ca="1"/>
        <v>Low Cap</v>
      </c>
    </row>
    <row r="7325" spans="11:16">
      <c r="K7325" s="14" t="str">
        <v/>
      </c>
      <c r="L7325" s="14" t="str">
        <v/>
      </c>
      <c r="O7325" s="14" t="str">
        <v/>
      </c>
      <c r="P7325" s="14" t="str">
        <f ca="1"/>
        <v>Low Cap</v>
      </c>
    </row>
    <row r="7326" spans="11:16">
      <c r="K7326" s="14" t="str">
        <v/>
      </c>
      <c r="L7326" s="14" t="str">
        <v/>
      </c>
      <c r="O7326" s="14" t="str">
        <v/>
      </c>
      <c r="P7326" s="14" t="str">
        <f ca="1"/>
        <v>Low Cap</v>
      </c>
    </row>
    <row r="7327" spans="11:16">
      <c r="K7327" s="14" t="str">
        <v/>
      </c>
      <c r="L7327" s="14" t="str">
        <v/>
      </c>
      <c r="O7327" s="14" t="str">
        <v/>
      </c>
      <c r="P7327" s="14" t="str">
        <f ca="1"/>
        <v>Low Cap</v>
      </c>
    </row>
    <row r="7328" spans="11:16">
      <c r="K7328" s="14" t="str">
        <v/>
      </c>
      <c r="L7328" s="14" t="str">
        <v/>
      </c>
      <c r="O7328" s="14" t="str">
        <v/>
      </c>
      <c r="P7328" s="14" t="str">
        <f ca="1"/>
        <v>Low Cap</v>
      </c>
    </row>
    <row r="7329" spans="11:16">
      <c r="K7329" s="14" t="str">
        <v/>
      </c>
      <c r="L7329" s="14" t="str">
        <v/>
      </c>
      <c r="O7329" s="14" t="str">
        <v/>
      </c>
      <c r="P7329" s="14" t="str">
        <f ca="1"/>
        <v>Low Cap</v>
      </c>
    </row>
    <row r="7330" spans="11:16">
      <c r="K7330" s="14" t="str">
        <v/>
      </c>
      <c r="L7330" s="14" t="str">
        <v/>
      </c>
      <c r="O7330" s="14" t="str">
        <v/>
      </c>
      <c r="P7330" s="14" t="str">
        <f ca="1"/>
        <v>Low Cap</v>
      </c>
    </row>
    <row r="7331" spans="11:16">
      <c r="K7331" s="14" t="str">
        <v/>
      </c>
      <c r="L7331" s="14" t="str">
        <v/>
      </c>
      <c r="O7331" s="14" t="str">
        <v/>
      </c>
      <c r="P7331" s="14" t="str">
        <f ca="1"/>
        <v>Low Cap</v>
      </c>
    </row>
    <row r="7332" spans="11:16">
      <c r="K7332" s="14" t="str">
        <v/>
      </c>
      <c r="L7332" s="14" t="str">
        <v/>
      </c>
      <c r="O7332" s="14" t="str">
        <v/>
      </c>
      <c r="P7332" s="14" t="str">
        <f ca="1"/>
        <v>Low Cap</v>
      </c>
    </row>
    <row r="7333" spans="11:16">
      <c r="K7333" s="14" t="str">
        <v/>
      </c>
      <c r="L7333" s="14" t="str">
        <v/>
      </c>
      <c r="O7333" s="14" t="str">
        <v/>
      </c>
      <c r="P7333" s="14" t="str">
        <f ca="1"/>
        <v>Low Cap</v>
      </c>
    </row>
    <row r="7334" spans="11:16">
      <c r="K7334" s="14" t="str">
        <v/>
      </c>
      <c r="L7334" s="14" t="str">
        <v/>
      </c>
      <c r="O7334" s="14" t="str">
        <v/>
      </c>
      <c r="P7334" s="14" t="str">
        <f ca="1"/>
        <v>Low Cap</v>
      </c>
    </row>
    <row r="7335" spans="11:16">
      <c r="K7335" s="14" t="str">
        <v/>
      </c>
      <c r="L7335" s="14" t="str">
        <v/>
      </c>
      <c r="O7335" s="14" t="str">
        <v/>
      </c>
      <c r="P7335" s="14" t="str">
        <f ca="1"/>
        <v>Low Cap</v>
      </c>
    </row>
    <row r="7336" spans="11:16">
      <c r="K7336" s="14" t="str">
        <v/>
      </c>
      <c r="L7336" s="14" t="str">
        <v/>
      </c>
      <c r="O7336" s="14" t="str">
        <v/>
      </c>
      <c r="P7336" s="14" t="str">
        <f ca="1"/>
        <v>Low Cap</v>
      </c>
    </row>
    <row r="7337" spans="11:16">
      <c r="K7337" s="14" t="str">
        <v/>
      </c>
      <c r="L7337" s="14" t="str">
        <v/>
      </c>
      <c r="O7337" s="14" t="str">
        <v/>
      </c>
      <c r="P7337" s="14" t="str">
        <f ca="1"/>
        <v>Low Cap</v>
      </c>
    </row>
    <row r="7338" spans="11:16">
      <c r="K7338" s="14" t="str">
        <v/>
      </c>
      <c r="L7338" s="14" t="str">
        <v/>
      </c>
      <c r="O7338" s="14" t="str">
        <v/>
      </c>
      <c r="P7338" s="14" t="str">
        <f ca="1"/>
        <v>Low Cap</v>
      </c>
    </row>
    <row r="7339" spans="11:16">
      <c r="K7339" s="14" t="str">
        <v/>
      </c>
      <c r="L7339" s="14" t="str">
        <v/>
      </c>
      <c r="O7339" s="14" t="str">
        <v/>
      </c>
      <c r="P7339" s="14" t="str">
        <f ca="1"/>
        <v>Low Cap</v>
      </c>
    </row>
    <row r="7340" spans="11:16">
      <c r="K7340" s="14" t="str">
        <v/>
      </c>
      <c r="L7340" s="14" t="str">
        <v/>
      </c>
      <c r="O7340" s="14" t="str">
        <v/>
      </c>
      <c r="P7340" s="14" t="str">
        <f ca="1"/>
        <v>Low Cap</v>
      </c>
    </row>
    <row r="7341" spans="11:16">
      <c r="K7341" s="14" t="str">
        <v/>
      </c>
      <c r="L7341" s="14" t="str">
        <v/>
      </c>
      <c r="O7341" s="14" t="str">
        <v/>
      </c>
      <c r="P7341" s="14" t="str">
        <f ca="1"/>
        <v>Low Cap</v>
      </c>
    </row>
    <row r="7342" spans="11:16">
      <c r="K7342" s="14" t="str">
        <v/>
      </c>
      <c r="L7342" s="14" t="str">
        <v/>
      </c>
      <c r="O7342" s="14" t="str">
        <v/>
      </c>
      <c r="P7342" s="14" t="str">
        <f ca="1"/>
        <v>Low Cap</v>
      </c>
    </row>
    <row r="7343" spans="11:16">
      <c r="K7343" s="14" t="str">
        <v/>
      </c>
      <c r="L7343" s="14" t="str">
        <v/>
      </c>
      <c r="O7343" s="14" t="str">
        <v/>
      </c>
      <c r="P7343" s="14" t="str">
        <f ca="1"/>
        <v>Low Cap</v>
      </c>
    </row>
    <row r="7344" spans="11:16">
      <c r="K7344" s="14" t="str">
        <v/>
      </c>
      <c r="L7344" s="14" t="str">
        <v/>
      </c>
      <c r="O7344" s="14" t="str">
        <v/>
      </c>
      <c r="P7344" s="14" t="str">
        <f ca="1"/>
        <v>Low Cap</v>
      </c>
    </row>
    <row r="7345" spans="11:16">
      <c r="K7345" s="14" t="str">
        <v/>
      </c>
      <c r="L7345" s="14" t="str">
        <v/>
      </c>
      <c r="O7345" s="14" t="str">
        <v/>
      </c>
      <c r="P7345" s="14" t="str">
        <f ca="1"/>
        <v>Low Cap</v>
      </c>
    </row>
    <row r="7346" spans="11:16">
      <c r="K7346" s="14" t="str">
        <v/>
      </c>
      <c r="L7346" s="14" t="str">
        <v/>
      </c>
      <c r="O7346" s="14" t="str">
        <v/>
      </c>
      <c r="P7346" s="14" t="str">
        <f ca="1"/>
        <v>Low Cap</v>
      </c>
    </row>
    <row r="7347" spans="11:16">
      <c r="K7347" s="14" t="str">
        <v/>
      </c>
      <c r="L7347" s="14" t="str">
        <v/>
      </c>
      <c r="O7347" s="14" t="str">
        <v/>
      </c>
      <c r="P7347" s="14" t="str">
        <f ca="1"/>
        <v>Low Cap</v>
      </c>
    </row>
    <row r="7348" spans="11:16">
      <c r="K7348" s="14" t="str">
        <v/>
      </c>
      <c r="L7348" s="14" t="str">
        <v/>
      </c>
      <c r="O7348" s="14" t="str">
        <v/>
      </c>
      <c r="P7348" s="14" t="str">
        <f ca="1"/>
        <v>Low Cap</v>
      </c>
    </row>
    <row r="7349" spans="11:16">
      <c r="K7349" s="14" t="str">
        <v/>
      </c>
      <c r="L7349" s="14" t="str">
        <v/>
      </c>
      <c r="O7349" s="14" t="str">
        <v/>
      </c>
      <c r="P7349" s="14" t="str">
        <f ca="1"/>
        <v>Low Cap</v>
      </c>
    </row>
    <row r="7350" spans="11:16">
      <c r="K7350" s="14" t="str">
        <v/>
      </c>
      <c r="L7350" s="14" t="str">
        <v/>
      </c>
      <c r="O7350" s="14" t="str">
        <v/>
      </c>
      <c r="P7350" s="14" t="str">
        <f ca="1"/>
        <v>Low Cap</v>
      </c>
    </row>
    <row r="7351" spans="11:16">
      <c r="K7351" s="14" t="str">
        <v/>
      </c>
      <c r="L7351" s="14" t="str">
        <v/>
      </c>
      <c r="O7351" s="14" t="str">
        <v/>
      </c>
      <c r="P7351" s="14" t="str">
        <f ca="1"/>
        <v>Low Cap</v>
      </c>
    </row>
    <row r="7352" spans="11:16">
      <c r="K7352" s="14" t="str">
        <v/>
      </c>
      <c r="L7352" s="14" t="str">
        <v/>
      </c>
      <c r="O7352" s="14" t="str">
        <v/>
      </c>
      <c r="P7352" s="14" t="str">
        <f ca="1"/>
        <v>Low Cap</v>
      </c>
    </row>
    <row r="7353" spans="11:16">
      <c r="K7353" s="14" t="str">
        <v/>
      </c>
      <c r="L7353" s="14" t="str">
        <v/>
      </c>
      <c r="O7353" s="14" t="str">
        <v/>
      </c>
      <c r="P7353" s="14" t="str">
        <f ca="1"/>
        <v>Low Cap</v>
      </c>
    </row>
    <row r="7354" spans="11:16">
      <c r="K7354" s="14" t="str">
        <v/>
      </c>
      <c r="L7354" s="14" t="str">
        <v/>
      </c>
      <c r="O7354" s="14" t="str">
        <v/>
      </c>
      <c r="P7354" s="14" t="str">
        <f ca="1"/>
        <v>Low Cap</v>
      </c>
    </row>
    <row r="7355" spans="11:16">
      <c r="K7355" s="14" t="str">
        <v/>
      </c>
      <c r="L7355" s="14" t="str">
        <v/>
      </c>
      <c r="O7355" s="14" t="str">
        <v/>
      </c>
      <c r="P7355" s="14" t="str">
        <f ca="1"/>
        <v>Low Cap</v>
      </c>
    </row>
    <row r="7356" spans="11:16">
      <c r="K7356" s="14" t="str">
        <v/>
      </c>
      <c r="L7356" s="14" t="str">
        <v/>
      </c>
      <c r="O7356" s="14" t="str">
        <v/>
      </c>
      <c r="P7356" s="14" t="str">
        <f ca="1"/>
        <v>Low Cap</v>
      </c>
    </row>
    <row r="7357" spans="11:16">
      <c r="K7357" s="14" t="str">
        <v/>
      </c>
      <c r="L7357" s="14" t="str">
        <v/>
      </c>
      <c r="O7357" s="14" t="str">
        <v/>
      </c>
      <c r="P7357" s="14" t="str">
        <f ca="1"/>
        <v>Low Cap</v>
      </c>
    </row>
    <row r="7358" spans="11:16">
      <c r="K7358" s="14" t="str">
        <v/>
      </c>
      <c r="L7358" s="14" t="str">
        <v/>
      </c>
      <c r="O7358" s="14" t="str">
        <v/>
      </c>
      <c r="P7358" s="14" t="str">
        <f ca="1"/>
        <v>Low Cap</v>
      </c>
    </row>
    <row r="7359" spans="11:16">
      <c r="K7359" s="14" t="str">
        <v/>
      </c>
      <c r="L7359" s="14" t="str">
        <v/>
      </c>
      <c r="O7359" s="14" t="str">
        <v/>
      </c>
      <c r="P7359" s="14" t="str">
        <f ca="1"/>
        <v>Low Cap</v>
      </c>
    </row>
    <row r="7360" spans="11:16">
      <c r="K7360" s="14" t="str">
        <v/>
      </c>
      <c r="L7360" s="14" t="str">
        <v/>
      </c>
      <c r="O7360" s="14" t="str">
        <v/>
      </c>
      <c r="P7360" s="14" t="str">
        <f ca="1"/>
        <v>Low Cap</v>
      </c>
    </row>
    <row r="7361" spans="11:16">
      <c r="K7361" s="14" t="str">
        <v/>
      </c>
      <c r="L7361" s="14" t="str">
        <v/>
      </c>
      <c r="O7361" s="14" t="str">
        <v/>
      </c>
      <c r="P7361" s="14" t="str">
        <f ca="1"/>
        <v>Low Cap</v>
      </c>
    </row>
    <row r="7362" spans="11:16">
      <c r="K7362" s="14" t="str">
        <v/>
      </c>
      <c r="L7362" s="14" t="str">
        <v/>
      </c>
      <c r="O7362" s="14" t="str">
        <v/>
      </c>
      <c r="P7362" s="14" t="str">
        <f ca="1"/>
        <v>Low Cap</v>
      </c>
    </row>
    <row r="7363" spans="11:16">
      <c r="K7363" s="14" t="str">
        <v/>
      </c>
      <c r="L7363" s="14" t="str">
        <v/>
      </c>
      <c r="O7363" s="14" t="str">
        <v/>
      </c>
      <c r="P7363" s="14" t="str">
        <f ca="1"/>
        <v>Low Cap</v>
      </c>
    </row>
    <row r="7364" spans="11:16">
      <c r="K7364" s="14" t="str">
        <v/>
      </c>
      <c r="L7364" s="14" t="str">
        <v/>
      </c>
      <c r="O7364" s="14" t="str">
        <v/>
      </c>
      <c r="P7364" s="14" t="str">
        <f ca="1"/>
        <v>Low Cap</v>
      </c>
    </row>
    <row r="7365" spans="11:16">
      <c r="K7365" s="14" t="str">
        <v/>
      </c>
      <c r="L7365" s="14" t="str">
        <v/>
      </c>
      <c r="O7365" s="14" t="str">
        <v/>
      </c>
      <c r="P7365" s="14" t="str">
        <f ca="1"/>
        <v>Low Cap</v>
      </c>
    </row>
    <row r="7366" spans="11:16">
      <c r="K7366" s="14" t="str">
        <v/>
      </c>
      <c r="L7366" s="14" t="str">
        <v/>
      </c>
      <c r="O7366" s="14" t="str">
        <v/>
      </c>
      <c r="P7366" s="14" t="str">
        <f ca="1"/>
        <v>Low Cap</v>
      </c>
    </row>
    <row r="7367" spans="11:16">
      <c r="K7367" s="14" t="str">
        <v/>
      </c>
      <c r="L7367" s="14" t="str">
        <v/>
      </c>
      <c r="O7367" s="14" t="str">
        <v/>
      </c>
      <c r="P7367" s="14" t="str">
        <f ca="1"/>
        <v>Low Cap</v>
      </c>
    </row>
    <row r="7368" spans="11:16">
      <c r="K7368" s="14" t="str">
        <v/>
      </c>
      <c r="L7368" s="14" t="str">
        <v/>
      </c>
      <c r="O7368" s="14" t="str">
        <v/>
      </c>
      <c r="P7368" s="14" t="str">
        <f ca="1"/>
        <v>Low Cap</v>
      </c>
    </row>
    <row r="7369" spans="11:16">
      <c r="K7369" s="14" t="str">
        <v/>
      </c>
      <c r="L7369" s="14" t="str">
        <v/>
      </c>
      <c r="O7369" s="14" t="str">
        <v/>
      </c>
      <c r="P7369" s="14" t="str">
        <f ca="1"/>
        <v>Low Cap</v>
      </c>
    </row>
    <row r="7370" spans="11:16">
      <c r="K7370" s="14" t="str">
        <v/>
      </c>
      <c r="L7370" s="14" t="str">
        <v/>
      </c>
      <c r="O7370" s="14" t="str">
        <v/>
      </c>
      <c r="P7370" s="14" t="str">
        <f ca="1"/>
        <v>Low Cap</v>
      </c>
    </row>
    <row r="7371" spans="11:16">
      <c r="K7371" s="14" t="str">
        <v/>
      </c>
      <c r="L7371" s="14" t="str">
        <v/>
      </c>
      <c r="O7371" s="14" t="str">
        <v/>
      </c>
      <c r="P7371" s="14" t="str">
        <f ca="1"/>
        <v>Low Cap</v>
      </c>
    </row>
    <row r="7372" spans="11:16">
      <c r="K7372" s="14" t="str">
        <v/>
      </c>
      <c r="L7372" s="14" t="str">
        <v/>
      </c>
      <c r="O7372" s="14" t="str">
        <v/>
      </c>
      <c r="P7372" s="14" t="str">
        <f ca="1"/>
        <v>Low Cap</v>
      </c>
    </row>
    <row r="7373" spans="11:16">
      <c r="K7373" s="14" t="str">
        <v/>
      </c>
      <c r="L7373" s="14" t="str">
        <v/>
      </c>
      <c r="O7373" s="14" t="str">
        <v/>
      </c>
      <c r="P7373" s="14" t="str">
        <f ca="1"/>
        <v>Low Cap</v>
      </c>
    </row>
    <row r="7374" spans="11:16">
      <c r="K7374" s="14" t="str">
        <v/>
      </c>
      <c r="L7374" s="14" t="str">
        <v/>
      </c>
      <c r="O7374" s="14" t="str">
        <v/>
      </c>
      <c r="P7374" s="14" t="str">
        <f ca="1"/>
        <v>Low Cap</v>
      </c>
    </row>
    <row r="7375" spans="11:16">
      <c r="K7375" s="14" t="str">
        <v/>
      </c>
      <c r="L7375" s="14" t="str">
        <v/>
      </c>
      <c r="O7375" s="14" t="str">
        <v/>
      </c>
      <c r="P7375" s="14" t="str">
        <f ca="1"/>
        <v>Low Cap</v>
      </c>
    </row>
    <row r="7376" spans="11:16">
      <c r="K7376" s="14" t="str">
        <v/>
      </c>
      <c r="L7376" s="14" t="str">
        <v/>
      </c>
      <c r="O7376" s="14" t="str">
        <v/>
      </c>
      <c r="P7376" s="14" t="str">
        <f ca="1"/>
        <v>Low Cap</v>
      </c>
    </row>
    <row r="7377" spans="11:16">
      <c r="K7377" s="14" t="str">
        <v/>
      </c>
      <c r="L7377" s="14" t="str">
        <v/>
      </c>
      <c r="O7377" s="14" t="str">
        <v/>
      </c>
      <c r="P7377" s="14" t="str">
        <f ca="1"/>
        <v>Low Cap</v>
      </c>
    </row>
    <row r="7378" spans="11:16">
      <c r="K7378" s="14" t="str">
        <v/>
      </c>
      <c r="L7378" s="14" t="str">
        <v/>
      </c>
      <c r="O7378" s="14" t="str">
        <v/>
      </c>
      <c r="P7378" s="14" t="str">
        <f ca="1"/>
        <v>Low Cap</v>
      </c>
    </row>
    <row r="7379" spans="11:16">
      <c r="K7379" s="14" t="str">
        <v/>
      </c>
      <c r="L7379" s="14" t="str">
        <v/>
      </c>
      <c r="O7379" s="14" t="str">
        <v/>
      </c>
      <c r="P7379" s="14" t="str">
        <f ca="1"/>
        <v>Low Cap</v>
      </c>
    </row>
    <row r="7380" spans="11:16">
      <c r="K7380" s="14" t="str">
        <v/>
      </c>
      <c r="L7380" s="14" t="str">
        <v/>
      </c>
      <c r="O7380" s="14" t="str">
        <v/>
      </c>
      <c r="P7380" s="14" t="str">
        <f ca="1"/>
        <v>Low Cap</v>
      </c>
    </row>
    <row r="7381" spans="11:16">
      <c r="K7381" s="14" t="str">
        <v/>
      </c>
      <c r="L7381" s="14" t="str">
        <v/>
      </c>
      <c r="O7381" s="14" t="str">
        <v/>
      </c>
      <c r="P7381" s="14" t="str">
        <f ca="1"/>
        <v>Low Cap</v>
      </c>
    </row>
    <row r="7382" spans="11:16">
      <c r="K7382" s="14" t="str">
        <v/>
      </c>
      <c r="L7382" s="14" t="str">
        <v/>
      </c>
      <c r="O7382" s="14" t="str">
        <v/>
      </c>
      <c r="P7382" s="14" t="str">
        <f ca="1"/>
        <v>Low Cap</v>
      </c>
    </row>
    <row r="7383" spans="11:16">
      <c r="K7383" s="14" t="str">
        <v/>
      </c>
      <c r="L7383" s="14" t="str">
        <v/>
      </c>
      <c r="O7383" s="14" t="str">
        <v/>
      </c>
      <c r="P7383" s="14" t="str">
        <f ca="1"/>
        <v>Low Cap</v>
      </c>
    </row>
    <row r="7384" spans="11:16">
      <c r="K7384" s="14" t="str">
        <v/>
      </c>
      <c r="L7384" s="14" t="str">
        <v/>
      </c>
      <c r="O7384" s="14" t="str">
        <v/>
      </c>
      <c r="P7384" s="14" t="str">
        <f ca="1"/>
        <v>Low Cap</v>
      </c>
    </row>
    <row r="7385" spans="11:16">
      <c r="K7385" s="14" t="str">
        <v/>
      </c>
      <c r="L7385" s="14" t="str">
        <v/>
      </c>
      <c r="O7385" s="14" t="str">
        <v/>
      </c>
      <c r="P7385" s="14" t="str">
        <f ca="1"/>
        <v>Low Cap</v>
      </c>
    </row>
    <row r="7386" spans="11:16">
      <c r="K7386" s="14" t="str">
        <v/>
      </c>
      <c r="L7386" s="14" t="str">
        <v/>
      </c>
      <c r="O7386" s="14" t="str">
        <v/>
      </c>
      <c r="P7386" s="14" t="str">
        <f ca="1"/>
        <v>Low Cap</v>
      </c>
    </row>
    <row r="7387" spans="11:16">
      <c r="K7387" s="14" t="str">
        <v/>
      </c>
      <c r="L7387" s="14" t="str">
        <v/>
      </c>
      <c r="O7387" s="14" t="str">
        <v/>
      </c>
      <c r="P7387" s="14" t="str">
        <f ca="1"/>
        <v>Low Cap</v>
      </c>
    </row>
    <row r="7388" spans="11:16">
      <c r="K7388" s="14" t="str">
        <v/>
      </c>
      <c r="L7388" s="14" t="str">
        <v/>
      </c>
      <c r="O7388" s="14" t="str">
        <v/>
      </c>
      <c r="P7388" s="14" t="str">
        <f ca="1"/>
        <v>Low Cap</v>
      </c>
    </row>
    <row r="7389" spans="11:16">
      <c r="K7389" s="14" t="str">
        <v/>
      </c>
      <c r="L7389" s="14" t="str">
        <v/>
      </c>
      <c r="O7389" s="14" t="str">
        <v/>
      </c>
      <c r="P7389" s="14" t="str">
        <f ca="1"/>
        <v>Low Cap</v>
      </c>
    </row>
    <row r="7390" spans="11:16">
      <c r="K7390" s="14" t="str">
        <v/>
      </c>
      <c r="L7390" s="14" t="str">
        <v/>
      </c>
      <c r="O7390" s="14" t="str">
        <v/>
      </c>
      <c r="P7390" s="14" t="str">
        <f ca="1"/>
        <v>Low Cap</v>
      </c>
    </row>
    <row r="7391" spans="11:16">
      <c r="K7391" s="14" t="str">
        <v/>
      </c>
      <c r="L7391" s="14" t="str">
        <v/>
      </c>
      <c r="O7391" s="14" t="str">
        <v/>
      </c>
      <c r="P7391" s="14" t="str">
        <f ca="1"/>
        <v>Low Cap</v>
      </c>
    </row>
    <row r="7392" spans="11:16">
      <c r="K7392" s="14" t="str">
        <v/>
      </c>
      <c r="L7392" s="14" t="str">
        <v/>
      </c>
      <c r="O7392" s="14" t="str">
        <v/>
      </c>
      <c r="P7392" s="14" t="str">
        <f ca="1"/>
        <v>Low Cap</v>
      </c>
    </row>
    <row r="7393" spans="11:16">
      <c r="K7393" s="14" t="str">
        <v/>
      </c>
      <c r="L7393" s="14" t="str">
        <v/>
      </c>
      <c r="O7393" s="14" t="str">
        <v/>
      </c>
      <c r="P7393" s="14" t="str">
        <f ca="1"/>
        <v>Low Cap</v>
      </c>
    </row>
    <row r="7394" spans="11:16">
      <c r="K7394" s="14" t="str">
        <v/>
      </c>
      <c r="L7394" s="14" t="str">
        <v/>
      </c>
      <c r="O7394" s="14" t="str">
        <v/>
      </c>
      <c r="P7394" s="14" t="str">
        <f ca="1"/>
        <v>Low Cap</v>
      </c>
    </row>
    <row r="7395" spans="11:16">
      <c r="K7395" s="14" t="str">
        <v/>
      </c>
      <c r="L7395" s="14" t="str">
        <v/>
      </c>
      <c r="O7395" s="14" t="str">
        <v/>
      </c>
      <c r="P7395" s="14" t="str">
        <f ca="1"/>
        <v>Low Cap</v>
      </c>
    </row>
    <row r="7396" spans="11:16">
      <c r="K7396" s="14" t="str">
        <v/>
      </c>
      <c r="L7396" s="14" t="str">
        <v/>
      </c>
      <c r="O7396" s="14" t="str">
        <v/>
      </c>
      <c r="P7396" s="14" t="str">
        <f ca="1"/>
        <v>Low Cap</v>
      </c>
    </row>
    <row r="7397" spans="11:16">
      <c r="K7397" s="14" t="str">
        <v/>
      </c>
      <c r="L7397" s="14" t="str">
        <v/>
      </c>
      <c r="O7397" s="14" t="str">
        <v/>
      </c>
      <c r="P7397" s="14" t="str">
        <f ca="1"/>
        <v>Low Cap</v>
      </c>
    </row>
    <row r="7398" spans="11:16">
      <c r="K7398" s="14" t="str">
        <v/>
      </c>
      <c r="L7398" s="14" t="str">
        <v/>
      </c>
      <c r="O7398" s="14" t="str">
        <v/>
      </c>
      <c r="P7398" s="14" t="str">
        <f ca="1"/>
        <v>Low Cap</v>
      </c>
    </row>
    <row r="7399" spans="11:16">
      <c r="K7399" s="14" t="str">
        <v/>
      </c>
      <c r="L7399" s="14" t="str">
        <v/>
      </c>
      <c r="O7399" s="14" t="str">
        <v/>
      </c>
      <c r="P7399" s="14" t="str">
        <f ca="1"/>
        <v>Low Cap</v>
      </c>
    </row>
    <row r="7400" spans="11:16">
      <c r="K7400" s="14" t="str">
        <v/>
      </c>
      <c r="L7400" s="14" t="str">
        <v/>
      </c>
      <c r="O7400" s="14" t="str">
        <v/>
      </c>
      <c r="P7400" s="14" t="str">
        <f ca="1"/>
        <v>Low Cap</v>
      </c>
    </row>
    <row r="7401" spans="11:16">
      <c r="K7401" s="14" t="str">
        <v/>
      </c>
      <c r="L7401" s="14" t="str">
        <v/>
      </c>
      <c r="O7401" s="14" t="str">
        <v/>
      </c>
      <c r="P7401" s="14" t="str">
        <f ca="1"/>
        <v>Low Cap</v>
      </c>
    </row>
    <row r="7402" spans="11:16">
      <c r="K7402" s="14" t="str">
        <v/>
      </c>
      <c r="L7402" s="14" t="str">
        <v/>
      </c>
      <c r="O7402" s="14" t="str">
        <v/>
      </c>
      <c r="P7402" s="14" t="str">
        <f ca="1"/>
        <v>Low Cap</v>
      </c>
    </row>
    <row r="7403" spans="11:16">
      <c r="K7403" s="14" t="str">
        <v/>
      </c>
      <c r="L7403" s="14" t="str">
        <v/>
      </c>
      <c r="O7403" s="14" t="str">
        <v/>
      </c>
      <c r="P7403" s="14" t="str">
        <f ca="1"/>
        <v>Low Cap</v>
      </c>
    </row>
    <row r="7404" spans="11:16">
      <c r="K7404" s="14" t="str">
        <v/>
      </c>
      <c r="L7404" s="14" t="str">
        <v/>
      </c>
      <c r="O7404" s="14" t="str">
        <v/>
      </c>
      <c r="P7404" s="14" t="str">
        <f ca="1"/>
        <v>Low Cap</v>
      </c>
    </row>
    <row r="7405" spans="11:16">
      <c r="K7405" s="14" t="str">
        <v/>
      </c>
      <c r="L7405" s="14" t="str">
        <v/>
      </c>
      <c r="O7405" s="14" t="str">
        <v/>
      </c>
      <c r="P7405" s="14" t="str">
        <f ca="1"/>
        <v>Low Cap</v>
      </c>
    </row>
    <row r="7406" spans="11:16">
      <c r="K7406" s="14" t="str">
        <v/>
      </c>
      <c r="L7406" s="14" t="str">
        <v/>
      </c>
      <c r="O7406" s="14" t="str">
        <v/>
      </c>
      <c r="P7406" s="14" t="str">
        <f ca="1"/>
        <v>Low Cap</v>
      </c>
    </row>
    <row r="7407" spans="11:16">
      <c r="K7407" s="14" t="str">
        <v/>
      </c>
      <c r="L7407" s="14" t="str">
        <v/>
      </c>
      <c r="O7407" s="14" t="str">
        <v/>
      </c>
      <c r="P7407" s="14" t="str">
        <f ca="1"/>
        <v>Low Cap</v>
      </c>
    </row>
    <row r="7408" spans="11:16">
      <c r="K7408" s="14" t="str">
        <v/>
      </c>
      <c r="L7408" s="14" t="str">
        <v/>
      </c>
      <c r="O7408" s="14" t="str">
        <v/>
      </c>
      <c r="P7408" s="14" t="str">
        <f ca="1"/>
        <v>Low Cap</v>
      </c>
    </row>
    <row r="7409" spans="11:16">
      <c r="K7409" s="14" t="str">
        <v/>
      </c>
      <c r="L7409" s="14" t="str">
        <v/>
      </c>
      <c r="O7409" s="14" t="str">
        <v/>
      </c>
      <c r="P7409" s="14" t="str">
        <f ca="1"/>
        <v>Low Cap</v>
      </c>
    </row>
    <row r="7410" spans="11:16">
      <c r="K7410" s="14" t="str">
        <v/>
      </c>
      <c r="L7410" s="14" t="str">
        <v/>
      </c>
      <c r="O7410" s="14" t="str">
        <v/>
      </c>
      <c r="P7410" s="14" t="str">
        <f ca="1"/>
        <v>Low Cap</v>
      </c>
    </row>
    <row r="7411" spans="11:16">
      <c r="K7411" s="14" t="str">
        <v/>
      </c>
      <c r="L7411" s="14" t="str">
        <v/>
      </c>
      <c r="O7411" s="14" t="str">
        <v/>
      </c>
      <c r="P7411" s="14" t="str">
        <f ca="1"/>
        <v>Low Cap</v>
      </c>
    </row>
    <row r="7412" spans="11:16">
      <c r="K7412" s="14" t="str">
        <v/>
      </c>
      <c r="L7412" s="14" t="str">
        <v/>
      </c>
      <c r="O7412" s="14" t="str">
        <v/>
      </c>
      <c r="P7412" s="14" t="str">
        <f ca="1"/>
        <v>Low Cap</v>
      </c>
    </row>
    <row r="7413" spans="11:16">
      <c r="K7413" s="14" t="str">
        <v/>
      </c>
      <c r="L7413" s="14" t="str">
        <v/>
      </c>
      <c r="O7413" s="14" t="str">
        <v/>
      </c>
      <c r="P7413" s="14" t="str">
        <f ca="1"/>
        <v>Low Cap</v>
      </c>
    </row>
    <row r="7414" spans="11:16">
      <c r="K7414" s="14" t="str">
        <v/>
      </c>
      <c r="L7414" s="14" t="str">
        <v/>
      </c>
      <c r="O7414" s="14" t="str">
        <v/>
      </c>
      <c r="P7414" s="14" t="str">
        <f ca="1"/>
        <v>Low Cap</v>
      </c>
    </row>
    <row r="7415" spans="11:16">
      <c r="K7415" s="14" t="str">
        <v/>
      </c>
      <c r="L7415" s="14" t="str">
        <v/>
      </c>
      <c r="O7415" s="14" t="str">
        <v/>
      </c>
      <c r="P7415" s="14" t="str">
        <f ca="1"/>
        <v>Low Cap</v>
      </c>
    </row>
    <row r="7416" spans="11:16">
      <c r="K7416" s="14" t="str">
        <v/>
      </c>
      <c r="L7416" s="14" t="str">
        <v/>
      </c>
      <c r="O7416" s="14" t="str">
        <v/>
      </c>
      <c r="P7416" s="14" t="str">
        <f ca="1"/>
        <v>Low Cap</v>
      </c>
    </row>
    <row r="7417" spans="11:16">
      <c r="K7417" s="14" t="str">
        <v/>
      </c>
      <c r="L7417" s="14" t="str">
        <v/>
      </c>
      <c r="O7417" s="14" t="str">
        <v/>
      </c>
      <c r="P7417" s="14" t="str">
        <f ca="1"/>
        <v>Low Cap</v>
      </c>
    </row>
    <row r="7418" spans="11:16">
      <c r="K7418" s="14" t="str">
        <v/>
      </c>
      <c r="L7418" s="14" t="str">
        <v/>
      </c>
      <c r="O7418" s="14" t="str">
        <v/>
      </c>
      <c r="P7418" s="14" t="str">
        <f ca="1"/>
        <v>Low Cap</v>
      </c>
    </row>
    <row r="7419" spans="11:16">
      <c r="K7419" s="14" t="str">
        <v/>
      </c>
      <c r="L7419" s="14" t="str">
        <v/>
      </c>
      <c r="O7419" s="14" t="str">
        <v/>
      </c>
      <c r="P7419" s="14" t="str">
        <f ca="1"/>
        <v>Low Cap</v>
      </c>
    </row>
    <row r="7420" spans="11:16">
      <c r="K7420" s="14" t="str">
        <v/>
      </c>
      <c r="L7420" s="14" t="str">
        <v/>
      </c>
      <c r="O7420" s="14" t="str">
        <v/>
      </c>
      <c r="P7420" s="14" t="str">
        <f ca="1"/>
        <v>Low Cap</v>
      </c>
    </row>
    <row r="7421" spans="11:16">
      <c r="K7421" s="14" t="str">
        <v/>
      </c>
      <c r="L7421" s="14" t="str">
        <v/>
      </c>
      <c r="O7421" s="14" t="str">
        <v/>
      </c>
      <c r="P7421" s="14" t="str">
        <f ca="1"/>
        <v>Low Cap</v>
      </c>
    </row>
    <row r="7422" spans="11:16">
      <c r="K7422" s="14" t="str">
        <v/>
      </c>
      <c r="L7422" s="14" t="str">
        <v/>
      </c>
      <c r="O7422" s="14" t="str">
        <v/>
      </c>
      <c r="P7422" s="14" t="str">
        <f ca="1"/>
        <v>Low Cap</v>
      </c>
    </row>
    <row r="7423" spans="11:16">
      <c r="K7423" s="14" t="str">
        <v/>
      </c>
      <c r="L7423" s="14" t="str">
        <v/>
      </c>
      <c r="O7423" s="14" t="str">
        <v/>
      </c>
      <c r="P7423" s="14" t="str">
        <f ca="1"/>
        <v>Low Cap</v>
      </c>
    </row>
    <row r="7424" spans="11:16">
      <c r="K7424" s="14" t="str">
        <v/>
      </c>
      <c r="L7424" s="14" t="str">
        <v/>
      </c>
      <c r="O7424" s="14" t="str">
        <v/>
      </c>
      <c r="P7424" s="14" t="str">
        <f ca="1"/>
        <v>Low Cap</v>
      </c>
    </row>
    <row r="7425" spans="11:16">
      <c r="K7425" s="14" t="str">
        <v/>
      </c>
      <c r="L7425" s="14" t="str">
        <v/>
      </c>
      <c r="O7425" s="14" t="str">
        <v/>
      </c>
      <c r="P7425" s="14" t="str">
        <f ca="1"/>
        <v>Low Cap</v>
      </c>
    </row>
    <row r="7426" spans="11:16">
      <c r="K7426" s="14" t="str">
        <v/>
      </c>
      <c r="L7426" s="14" t="str">
        <v/>
      </c>
      <c r="O7426" s="14" t="str">
        <v/>
      </c>
      <c r="P7426" s="14" t="str">
        <f ca="1"/>
        <v>Low Cap</v>
      </c>
    </row>
    <row r="7427" spans="11:16">
      <c r="K7427" s="14" t="str">
        <v/>
      </c>
      <c r="L7427" s="14" t="str">
        <v/>
      </c>
      <c r="O7427" s="14" t="str">
        <v/>
      </c>
      <c r="P7427" s="14" t="str">
        <f ca="1"/>
        <v>Low Cap</v>
      </c>
    </row>
    <row r="7428" spans="11:16">
      <c r="K7428" s="14" t="str">
        <v/>
      </c>
      <c r="L7428" s="14" t="str">
        <v/>
      </c>
      <c r="O7428" s="14" t="str">
        <v/>
      </c>
      <c r="P7428" s="14" t="str">
        <f ca="1"/>
        <v>Low Cap</v>
      </c>
    </row>
    <row r="7429" spans="11:16">
      <c r="K7429" s="14" t="str">
        <v/>
      </c>
      <c r="L7429" s="14" t="str">
        <v/>
      </c>
      <c r="O7429" s="14" t="str">
        <v/>
      </c>
      <c r="P7429" s="14" t="str">
        <f ca="1"/>
        <v>Low Cap</v>
      </c>
    </row>
    <row r="7430" spans="11:16">
      <c r="K7430" s="14" t="str">
        <v/>
      </c>
      <c r="L7430" s="14" t="str">
        <v/>
      </c>
      <c r="O7430" s="14" t="str">
        <v/>
      </c>
      <c r="P7430" s="14" t="str">
        <f ca="1"/>
        <v>Low Cap</v>
      </c>
    </row>
    <row r="7431" spans="11:16">
      <c r="K7431" s="14" t="str">
        <v/>
      </c>
      <c r="L7431" s="14" t="str">
        <v/>
      </c>
      <c r="O7431" s="14" t="str">
        <v/>
      </c>
      <c r="P7431" s="14" t="str">
        <f ca="1"/>
        <v>Low Cap</v>
      </c>
    </row>
    <row r="7432" spans="11:16">
      <c r="K7432" s="14" t="str">
        <v/>
      </c>
      <c r="L7432" s="14" t="str">
        <v/>
      </c>
      <c r="O7432" s="14" t="str">
        <v/>
      </c>
      <c r="P7432" s="14" t="str">
        <f ca="1"/>
        <v>Low Cap</v>
      </c>
    </row>
    <row r="7433" spans="11:16">
      <c r="K7433" s="14" t="str">
        <v/>
      </c>
      <c r="L7433" s="14" t="str">
        <v/>
      </c>
      <c r="O7433" s="14" t="str">
        <v/>
      </c>
      <c r="P7433" s="14" t="str">
        <f ca="1"/>
        <v>Low Cap</v>
      </c>
    </row>
    <row r="7434" spans="11:16">
      <c r="K7434" s="14" t="str">
        <v/>
      </c>
      <c r="L7434" s="14" t="str">
        <v/>
      </c>
      <c r="O7434" s="14" t="str">
        <v/>
      </c>
      <c r="P7434" s="14" t="str">
        <f ca="1"/>
        <v>Low Cap</v>
      </c>
    </row>
    <row r="7435" spans="11:16">
      <c r="K7435" s="14" t="str">
        <v/>
      </c>
      <c r="L7435" s="14" t="str">
        <v/>
      </c>
      <c r="O7435" s="14" t="str">
        <v/>
      </c>
      <c r="P7435" s="14" t="str">
        <f ca="1"/>
        <v>Low Cap</v>
      </c>
    </row>
    <row r="7436" spans="11:16">
      <c r="K7436" s="14" t="str">
        <v/>
      </c>
      <c r="L7436" s="14" t="str">
        <v/>
      </c>
      <c r="O7436" s="14" t="str">
        <v/>
      </c>
      <c r="P7436" s="14" t="str">
        <f ca="1"/>
        <v>Low Cap</v>
      </c>
    </row>
    <row r="7437" spans="11:16">
      <c r="K7437" s="14" t="str">
        <v/>
      </c>
      <c r="L7437" s="14" t="str">
        <v/>
      </c>
      <c r="O7437" s="14" t="str">
        <v/>
      </c>
      <c r="P7437" s="14" t="str">
        <f ca="1"/>
        <v>Low Cap</v>
      </c>
    </row>
    <row r="7438" spans="11:16">
      <c r="K7438" s="14" t="str">
        <v/>
      </c>
      <c r="L7438" s="14" t="str">
        <v/>
      </c>
      <c r="O7438" s="14" t="str">
        <v/>
      </c>
      <c r="P7438" s="14" t="str">
        <f ca="1"/>
        <v>Low Cap</v>
      </c>
    </row>
    <row r="7439" spans="11:16">
      <c r="K7439" s="14" t="str">
        <v/>
      </c>
      <c r="L7439" s="14" t="str">
        <v/>
      </c>
      <c r="O7439" s="14" t="str">
        <v/>
      </c>
      <c r="P7439" s="14" t="str">
        <f ca="1"/>
        <v>Low Cap</v>
      </c>
    </row>
    <row r="7440" spans="11:16">
      <c r="K7440" s="14" t="str">
        <v/>
      </c>
      <c r="L7440" s="14" t="str">
        <v/>
      </c>
      <c r="O7440" s="14" t="str">
        <v/>
      </c>
      <c r="P7440" s="14" t="str">
        <f ca="1"/>
        <v>Low Cap</v>
      </c>
    </row>
    <row r="7441" spans="11:16">
      <c r="K7441" s="14" t="str">
        <v/>
      </c>
      <c r="L7441" s="14" t="str">
        <v/>
      </c>
      <c r="O7441" s="14" t="str">
        <v/>
      </c>
      <c r="P7441" s="14" t="str">
        <f ca="1"/>
        <v>Low Cap</v>
      </c>
    </row>
    <row r="7442" spans="11:16">
      <c r="K7442" s="14" t="str">
        <v/>
      </c>
      <c r="L7442" s="14" t="str">
        <v/>
      </c>
      <c r="O7442" s="14" t="str">
        <v/>
      </c>
      <c r="P7442" s="14" t="str">
        <f ca="1"/>
        <v>Low Cap</v>
      </c>
    </row>
    <row r="7443" spans="11:16">
      <c r="K7443" s="14" t="str">
        <v/>
      </c>
      <c r="L7443" s="14" t="str">
        <v/>
      </c>
      <c r="O7443" s="14" t="str">
        <v/>
      </c>
      <c r="P7443" s="14" t="str">
        <f ca="1"/>
        <v>Low Cap</v>
      </c>
    </row>
    <row r="7444" spans="11:16">
      <c r="K7444" s="14" t="str">
        <v/>
      </c>
      <c r="L7444" s="14" t="str">
        <v/>
      </c>
      <c r="O7444" s="14" t="str">
        <v/>
      </c>
      <c r="P7444" s="14" t="str">
        <f ca="1"/>
        <v>Low Cap</v>
      </c>
    </row>
    <row r="7445" spans="11:16">
      <c r="K7445" s="14" t="str">
        <v/>
      </c>
      <c r="L7445" s="14" t="str">
        <v/>
      </c>
      <c r="O7445" s="14" t="str">
        <v/>
      </c>
      <c r="P7445" s="14" t="str">
        <f ca="1"/>
        <v>Low Cap</v>
      </c>
    </row>
    <row r="7446" spans="11:16">
      <c r="K7446" s="14" t="str">
        <v/>
      </c>
      <c r="L7446" s="14" t="str">
        <v/>
      </c>
      <c r="O7446" s="14" t="str">
        <v/>
      </c>
      <c r="P7446" s="14" t="str">
        <f ca="1"/>
        <v>Low Cap</v>
      </c>
    </row>
    <row r="7447" spans="11:16">
      <c r="K7447" s="14" t="str">
        <v/>
      </c>
      <c r="L7447" s="14" t="str">
        <v/>
      </c>
      <c r="O7447" s="14" t="str">
        <v/>
      </c>
      <c r="P7447" s="14" t="str">
        <f ca="1"/>
        <v>Low Cap</v>
      </c>
    </row>
    <row r="7448" spans="11:16">
      <c r="K7448" s="14" t="str">
        <v/>
      </c>
      <c r="L7448" s="14" t="str">
        <v/>
      </c>
      <c r="O7448" s="14" t="str">
        <v/>
      </c>
      <c r="P7448" s="14" t="str">
        <f ca="1"/>
        <v>Low Cap</v>
      </c>
    </row>
    <row r="7449" spans="11:16">
      <c r="K7449" s="14" t="str">
        <v/>
      </c>
      <c r="L7449" s="14" t="str">
        <v/>
      </c>
      <c r="O7449" s="14" t="str">
        <v/>
      </c>
      <c r="P7449" s="14" t="str">
        <f ca="1"/>
        <v>Low Cap</v>
      </c>
    </row>
    <row r="7450" spans="11:16">
      <c r="K7450" s="14" t="str">
        <v/>
      </c>
      <c r="L7450" s="14" t="str">
        <v/>
      </c>
      <c r="O7450" s="14" t="str">
        <v/>
      </c>
      <c r="P7450" s="14" t="str">
        <f ca="1"/>
        <v>Low Cap</v>
      </c>
    </row>
    <row r="7451" spans="11:16">
      <c r="K7451" s="14" t="str">
        <v/>
      </c>
      <c r="L7451" s="14" t="str">
        <v/>
      </c>
      <c r="O7451" s="14" t="str">
        <v/>
      </c>
      <c r="P7451" s="14" t="str">
        <f ca="1"/>
        <v>Low Cap</v>
      </c>
    </row>
    <row r="7452" spans="11:16">
      <c r="K7452" s="14" t="str">
        <v/>
      </c>
      <c r="L7452" s="14" t="str">
        <v/>
      </c>
      <c r="O7452" s="14" t="str">
        <v/>
      </c>
      <c r="P7452" s="14" t="str">
        <f ca="1"/>
        <v>Low Cap</v>
      </c>
    </row>
    <row r="7453" spans="11:16">
      <c r="K7453" s="14" t="str">
        <v/>
      </c>
      <c r="L7453" s="14" t="str">
        <v/>
      </c>
      <c r="O7453" s="14" t="str">
        <v/>
      </c>
      <c r="P7453" s="14" t="str">
        <f ca="1"/>
        <v>Low Cap</v>
      </c>
    </row>
    <row r="7454" spans="11:16">
      <c r="K7454" s="14" t="str">
        <v/>
      </c>
      <c r="L7454" s="14" t="str">
        <v/>
      </c>
      <c r="O7454" s="14" t="str">
        <v/>
      </c>
      <c r="P7454" s="14" t="str">
        <f ca="1"/>
        <v>Low Cap</v>
      </c>
    </row>
    <row r="7455" spans="11:16">
      <c r="K7455" s="14" t="str">
        <v/>
      </c>
      <c r="L7455" s="14" t="str">
        <v/>
      </c>
      <c r="O7455" s="14" t="str">
        <v/>
      </c>
      <c r="P7455" s="14" t="str">
        <f ca="1"/>
        <v>Low Cap</v>
      </c>
    </row>
    <row r="7456" spans="11:16">
      <c r="K7456" s="14" t="str">
        <v/>
      </c>
      <c r="L7456" s="14" t="str">
        <v/>
      </c>
      <c r="O7456" s="14" t="str">
        <v/>
      </c>
      <c r="P7456" s="14" t="str">
        <f ca="1"/>
        <v>Low Cap</v>
      </c>
    </row>
    <row r="7457" spans="11:16">
      <c r="K7457" s="14" t="str">
        <v/>
      </c>
      <c r="L7457" s="14" t="str">
        <v/>
      </c>
      <c r="O7457" s="14" t="str">
        <v/>
      </c>
      <c r="P7457" s="14" t="str">
        <f ca="1"/>
        <v>Low Cap</v>
      </c>
    </row>
    <row r="7458" spans="11:16">
      <c r="K7458" s="14" t="str">
        <v/>
      </c>
      <c r="L7458" s="14" t="str">
        <v/>
      </c>
      <c r="O7458" s="14" t="str">
        <v/>
      </c>
      <c r="P7458" s="14" t="str">
        <f ca="1"/>
        <v>Low Cap</v>
      </c>
    </row>
    <row r="7459" spans="11:16">
      <c r="K7459" s="14" t="str">
        <v/>
      </c>
      <c r="L7459" s="14" t="str">
        <v/>
      </c>
      <c r="O7459" s="14" t="str">
        <v/>
      </c>
      <c r="P7459" s="14" t="str">
        <f ca="1"/>
        <v>Low Cap</v>
      </c>
    </row>
    <row r="7460" spans="11:16">
      <c r="K7460" s="14" t="str">
        <v/>
      </c>
      <c r="L7460" s="14" t="str">
        <v/>
      </c>
      <c r="O7460" s="14" t="str">
        <v/>
      </c>
      <c r="P7460" s="14" t="str">
        <f ca="1"/>
        <v>Low Cap</v>
      </c>
    </row>
    <row r="7461" spans="11:16">
      <c r="K7461" s="14" t="str">
        <v/>
      </c>
      <c r="L7461" s="14" t="str">
        <v/>
      </c>
      <c r="O7461" s="14" t="str">
        <v/>
      </c>
      <c r="P7461" s="14" t="str">
        <f ca="1"/>
        <v>Low Cap</v>
      </c>
    </row>
    <row r="7462" spans="11:16">
      <c r="K7462" s="14" t="str">
        <v/>
      </c>
      <c r="L7462" s="14" t="str">
        <v/>
      </c>
      <c r="O7462" s="14" t="str">
        <v/>
      </c>
      <c r="P7462" s="14" t="str">
        <f ca="1"/>
        <v>Low Cap</v>
      </c>
    </row>
    <row r="7463" spans="11:16">
      <c r="K7463" s="14" t="str">
        <v/>
      </c>
      <c r="L7463" s="14" t="str">
        <v/>
      </c>
      <c r="O7463" s="14" t="str">
        <v/>
      </c>
      <c r="P7463" s="14" t="str">
        <f ca="1"/>
        <v>Low Cap</v>
      </c>
    </row>
    <row r="7464" spans="11:16">
      <c r="K7464" s="14" t="str">
        <v/>
      </c>
      <c r="L7464" s="14" t="str">
        <v/>
      </c>
      <c r="O7464" s="14" t="str">
        <v/>
      </c>
      <c r="P7464" s="14" t="str">
        <f ca="1"/>
        <v>Low Cap</v>
      </c>
    </row>
    <row r="7465" spans="11:16">
      <c r="K7465" s="14" t="str">
        <v/>
      </c>
      <c r="L7465" s="14" t="str">
        <v/>
      </c>
      <c r="O7465" s="14" t="str">
        <v/>
      </c>
      <c r="P7465" s="14" t="str">
        <f ca="1"/>
        <v>Low Cap</v>
      </c>
    </row>
    <row r="7466" spans="11:16">
      <c r="K7466" s="14" t="str">
        <v/>
      </c>
      <c r="L7466" s="14" t="str">
        <v/>
      </c>
      <c r="O7466" s="14" t="str">
        <v/>
      </c>
      <c r="P7466" s="14" t="str">
        <f ca="1"/>
        <v>Low Cap</v>
      </c>
    </row>
    <row r="7467" spans="11:16">
      <c r="K7467" s="14" t="str">
        <v/>
      </c>
      <c r="L7467" s="14" t="str">
        <v/>
      </c>
      <c r="O7467" s="14" t="str">
        <v/>
      </c>
      <c r="P7467" s="14" t="str">
        <f ca="1"/>
        <v>Low Cap</v>
      </c>
    </row>
    <row r="7468" spans="11:16">
      <c r="K7468" s="14" t="str">
        <v/>
      </c>
      <c r="L7468" s="14" t="str">
        <v/>
      </c>
      <c r="O7468" s="14" t="str">
        <v/>
      </c>
      <c r="P7468" s="14" t="str">
        <f ca="1"/>
        <v>Low Cap</v>
      </c>
    </row>
    <row r="7469" spans="11:16">
      <c r="K7469" s="14" t="str">
        <v/>
      </c>
      <c r="L7469" s="14" t="str">
        <v/>
      </c>
      <c r="O7469" s="14" t="str">
        <v/>
      </c>
      <c r="P7469" s="14" t="str">
        <f ca="1"/>
        <v>Low Cap</v>
      </c>
    </row>
    <row r="7470" spans="11:16">
      <c r="K7470" s="14" t="str">
        <v/>
      </c>
      <c r="L7470" s="14" t="str">
        <v/>
      </c>
      <c r="O7470" s="14" t="str">
        <v/>
      </c>
      <c r="P7470" s="14" t="str">
        <f ca="1"/>
        <v>Low Cap</v>
      </c>
    </row>
    <row r="7471" spans="11:16">
      <c r="K7471" s="14" t="str">
        <v/>
      </c>
      <c r="L7471" s="14" t="str">
        <v/>
      </c>
      <c r="O7471" s="14" t="str">
        <v/>
      </c>
      <c r="P7471" s="14" t="str">
        <f ca="1"/>
        <v>Low Cap</v>
      </c>
    </row>
    <row r="7472" spans="11:16">
      <c r="K7472" s="14" t="str">
        <v/>
      </c>
      <c r="L7472" s="14" t="str">
        <v/>
      </c>
      <c r="O7472" s="14" t="str">
        <v/>
      </c>
      <c r="P7472" s="14" t="str">
        <f ca="1"/>
        <v>Low Cap</v>
      </c>
    </row>
    <row r="7473" spans="11:16">
      <c r="K7473" s="14" t="str">
        <v/>
      </c>
      <c r="L7473" s="14" t="str">
        <v/>
      </c>
      <c r="O7473" s="14" t="str">
        <v/>
      </c>
      <c r="P7473" s="14" t="str">
        <f ca="1"/>
        <v>Low Cap</v>
      </c>
    </row>
    <row r="7474" spans="11:16">
      <c r="K7474" s="14" t="str">
        <v/>
      </c>
      <c r="L7474" s="14" t="str">
        <v/>
      </c>
      <c r="O7474" s="14" t="str">
        <v/>
      </c>
      <c r="P7474" s="14" t="str">
        <f ca="1"/>
        <v>Low Cap</v>
      </c>
    </row>
    <row r="7475" spans="11:16">
      <c r="K7475" s="14" t="str">
        <v/>
      </c>
      <c r="L7475" s="14" t="str">
        <v/>
      </c>
      <c r="O7475" s="14" t="str">
        <v/>
      </c>
      <c r="P7475" s="14" t="str">
        <f ca="1"/>
        <v>Low Cap</v>
      </c>
    </row>
    <row r="7476" spans="11:16">
      <c r="K7476" s="14" t="str">
        <v/>
      </c>
      <c r="L7476" s="14" t="str">
        <v/>
      </c>
      <c r="O7476" s="14" t="str">
        <v/>
      </c>
      <c r="P7476" s="14" t="str">
        <f ca="1"/>
        <v>Low Cap</v>
      </c>
    </row>
    <row r="7477" spans="11:16">
      <c r="K7477" s="14" t="str">
        <v/>
      </c>
      <c r="L7477" s="14" t="str">
        <v/>
      </c>
      <c r="O7477" s="14" t="str">
        <v/>
      </c>
      <c r="P7477" s="14" t="str">
        <f ca="1"/>
        <v>Low Cap</v>
      </c>
    </row>
    <row r="7478" spans="11:16">
      <c r="K7478" s="14" t="str">
        <v/>
      </c>
      <c r="L7478" s="14" t="str">
        <v/>
      </c>
      <c r="O7478" s="14" t="str">
        <v/>
      </c>
      <c r="P7478" s="14" t="str">
        <f ca="1"/>
        <v>Low Cap</v>
      </c>
    </row>
    <row r="7479" spans="11:16">
      <c r="K7479" s="14" t="str">
        <v/>
      </c>
      <c r="L7479" s="14" t="str">
        <v/>
      </c>
      <c r="O7479" s="14" t="str">
        <v/>
      </c>
      <c r="P7479" s="14" t="str">
        <f ca="1"/>
        <v>Low Cap</v>
      </c>
    </row>
    <row r="7480" spans="11:16">
      <c r="K7480" s="14" t="str">
        <v/>
      </c>
      <c r="L7480" s="14" t="str">
        <v/>
      </c>
      <c r="O7480" s="14" t="str">
        <v/>
      </c>
      <c r="P7480" s="14" t="str">
        <f ca="1"/>
        <v>Low Cap</v>
      </c>
    </row>
    <row r="7481" spans="11:16">
      <c r="K7481" s="14" t="str">
        <v/>
      </c>
      <c r="L7481" s="14" t="str">
        <v/>
      </c>
      <c r="O7481" s="14" t="str">
        <v/>
      </c>
      <c r="P7481" s="14" t="str">
        <f ca="1"/>
        <v>Low Cap</v>
      </c>
    </row>
    <row r="7482" spans="11:16">
      <c r="K7482" s="14" t="str">
        <v/>
      </c>
      <c r="L7482" s="14" t="str">
        <v/>
      </c>
      <c r="O7482" s="14" t="str">
        <v/>
      </c>
      <c r="P7482" s="14" t="str">
        <f ca="1"/>
        <v>Low Cap</v>
      </c>
    </row>
    <row r="7483" spans="11:16">
      <c r="K7483" s="14" t="str">
        <v/>
      </c>
      <c r="L7483" s="14" t="str">
        <v/>
      </c>
      <c r="O7483" s="14" t="str">
        <v/>
      </c>
      <c r="P7483" s="14" t="str">
        <f ca="1"/>
        <v>Low Cap</v>
      </c>
    </row>
    <row r="7484" spans="11:16">
      <c r="K7484" s="14" t="str">
        <v/>
      </c>
      <c r="L7484" s="14" t="str">
        <v/>
      </c>
      <c r="O7484" s="14" t="str">
        <v/>
      </c>
      <c r="P7484" s="14" t="str">
        <f ca="1"/>
        <v>Low Cap</v>
      </c>
    </row>
    <row r="7485" spans="11:16">
      <c r="K7485" s="14" t="str">
        <v/>
      </c>
      <c r="L7485" s="14" t="str">
        <v/>
      </c>
      <c r="O7485" s="14" t="str">
        <v/>
      </c>
      <c r="P7485" s="14" t="str">
        <f ca="1"/>
        <v>Low Cap</v>
      </c>
    </row>
    <row r="7486" spans="11:16">
      <c r="K7486" s="14" t="str">
        <v/>
      </c>
      <c r="L7486" s="14" t="str">
        <v/>
      </c>
      <c r="O7486" s="14" t="str">
        <v/>
      </c>
      <c r="P7486" s="14" t="str">
        <f ca="1"/>
        <v>Low Cap</v>
      </c>
    </row>
    <row r="7487" spans="11:16">
      <c r="K7487" s="14" t="str">
        <v/>
      </c>
      <c r="L7487" s="14" t="str">
        <v/>
      </c>
      <c r="O7487" s="14" t="str">
        <v/>
      </c>
      <c r="P7487" s="14" t="str">
        <f ca="1"/>
        <v>Low Cap</v>
      </c>
    </row>
    <row r="7488" spans="11:16">
      <c r="K7488" s="14" t="str">
        <v/>
      </c>
      <c r="L7488" s="14" t="str">
        <v/>
      </c>
      <c r="O7488" s="14" t="str">
        <v/>
      </c>
      <c r="P7488" s="14" t="str">
        <f ca="1"/>
        <v>Low Cap</v>
      </c>
    </row>
    <row r="7489" spans="11:16">
      <c r="K7489" s="14" t="str">
        <v/>
      </c>
      <c r="L7489" s="14" t="str">
        <v/>
      </c>
      <c r="O7489" s="14" t="str">
        <v/>
      </c>
      <c r="P7489" s="14" t="str">
        <f ca="1"/>
        <v>Low Cap</v>
      </c>
    </row>
    <row r="7490" spans="11:16">
      <c r="K7490" s="14" t="str">
        <v/>
      </c>
      <c r="L7490" s="14" t="str">
        <v/>
      </c>
      <c r="O7490" s="14" t="str">
        <v/>
      </c>
      <c r="P7490" s="14" t="str">
        <f ca="1"/>
        <v>Low Cap</v>
      </c>
    </row>
    <row r="7491" spans="11:16">
      <c r="K7491" s="14" t="str">
        <v/>
      </c>
      <c r="L7491" s="14" t="str">
        <v/>
      </c>
      <c r="O7491" s="14" t="str">
        <v/>
      </c>
      <c r="P7491" s="14" t="str">
        <f ca="1"/>
        <v>Low Cap</v>
      </c>
    </row>
    <row r="7492" spans="11:16">
      <c r="K7492" s="14" t="str">
        <v/>
      </c>
      <c r="L7492" s="14" t="str">
        <v/>
      </c>
      <c r="O7492" s="14" t="str">
        <v/>
      </c>
      <c r="P7492" s="14" t="str">
        <f ca="1"/>
        <v>Low Cap</v>
      </c>
    </row>
    <row r="7493" spans="11:16">
      <c r="K7493" s="14" t="str">
        <v/>
      </c>
      <c r="L7493" s="14" t="str">
        <v/>
      </c>
      <c r="O7493" s="14" t="str">
        <v/>
      </c>
      <c r="P7493" s="14" t="str">
        <f ca="1"/>
        <v>Low Cap</v>
      </c>
    </row>
    <row r="7494" spans="11:16">
      <c r="K7494" s="14" t="str">
        <v/>
      </c>
      <c r="L7494" s="14" t="str">
        <v/>
      </c>
      <c r="O7494" s="14" t="str">
        <v/>
      </c>
      <c r="P7494" s="14" t="str">
        <f ca="1"/>
        <v>Low Cap</v>
      </c>
    </row>
    <row r="7495" spans="11:16">
      <c r="K7495" s="14" t="str">
        <v/>
      </c>
      <c r="L7495" s="14" t="str">
        <v/>
      </c>
      <c r="O7495" s="14" t="str">
        <v/>
      </c>
      <c r="P7495" s="14" t="str">
        <f ca="1"/>
        <v>Low Cap</v>
      </c>
    </row>
    <row r="7496" spans="11:16">
      <c r="K7496" s="14" t="str">
        <v/>
      </c>
      <c r="L7496" s="14" t="str">
        <v/>
      </c>
      <c r="O7496" s="14" t="str">
        <v/>
      </c>
      <c r="P7496" s="14" t="str">
        <f ca="1"/>
        <v>Low Cap</v>
      </c>
    </row>
    <row r="7497" spans="11:16">
      <c r="K7497" s="14" t="str">
        <v/>
      </c>
      <c r="L7497" s="14" t="str">
        <v/>
      </c>
      <c r="O7497" s="14" t="str">
        <v/>
      </c>
      <c r="P7497" s="14" t="str">
        <f ca="1"/>
        <v>Low Cap</v>
      </c>
    </row>
    <row r="7498" spans="11:16">
      <c r="K7498" s="14" t="str">
        <v/>
      </c>
      <c r="L7498" s="14" t="str">
        <v/>
      </c>
      <c r="O7498" s="14" t="str">
        <v/>
      </c>
      <c r="P7498" s="14" t="str">
        <f ca="1"/>
        <v>Low Cap</v>
      </c>
    </row>
    <row r="7499" spans="11:16">
      <c r="K7499" s="14" t="str">
        <v/>
      </c>
      <c r="L7499" s="14" t="str">
        <v/>
      </c>
      <c r="O7499" s="14" t="str">
        <v/>
      </c>
      <c r="P7499" s="14" t="str">
        <f ca="1"/>
        <v>Low Cap</v>
      </c>
    </row>
    <row r="7500" spans="11:16">
      <c r="K7500" s="14" t="str">
        <v/>
      </c>
      <c r="L7500" s="14" t="str">
        <v/>
      </c>
      <c r="O7500" s="14" t="str">
        <v/>
      </c>
      <c r="P7500" s="14" t="str">
        <f ca="1"/>
        <v>Low Cap</v>
      </c>
    </row>
    <row r="7501" spans="11:16">
      <c r="K7501" s="14" t="str">
        <v/>
      </c>
      <c r="L7501" s="14" t="str">
        <v/>
      </c>
      <c r="O7501" s="14" t="str">
        <v/>
      </c>
      <c r="P7501" s="14" t="str">
        <f ca="1"/>
        <v>Low Cap</v>
      </c>
    </row>
    <row r="7502" spans="11:16">
      <c r="K7502" s="14" t="str">
        <v/>
      </c>
      <c r="L7502" s="14" t="str">
        <v/>
      </c>
      <c r="O7502" s="14" t="str">
        <v/>
      </c>
      <c r="P7502" s="14" t="str">
        <f ca="1"/>
        <v>Low Cap</v>
      </c>
    </row>
    <row r="7503" spans="11:16">
      <c r="K7503" s="14" t="str">
        <v/>
      </c>
      <c r="L7503" s="14" t="str">
        <v/>
      </c>
      <c r="O7503" s="14" t="str">
        <v/>
      </c>
      <c r="P7503" s="14" t="str">
        <f ca="1"/>
        <v>Low Cap</v>
      </c>
    </row>
    <row r="7504" spans="11:16">
      <c r="K7504" s="14" t="str">
        <v/>
      </c>
      <c r="L7504" s="14" t="str">
        <v/>
      </c>
      <c r="O7504" s="14" t="str">
        <v/>
      </c>
      <c r="P7504" s="14" t="str">
        <f ca="1"/>
        <v>Low Cap</v>
      </c>
    </row>
    <row r="7505" spans="11:16">
      <c r="K7505" s="14" t="str">
        <v/>
      </c>
      <c r="L7505" s="14" t="str">
        <v/>
      </c>
      <c r="O7505" s="14" t="str">
        <v/>
      </c>
      <c r="P7505" s="14" t="str">
        <f ca="1"/>
        <v>Low Cap</v>
      </c>
    </row>
    <row r="7506" spans="11:16">
      <c r="K7506" s="14" t="str">
        <v/>
      </c>
      <c r="L7506" s="14" t="str">
        <v/>
      </c>
      <c r="O7506" s="14" t="str">
        <v/>
      </c>
      <c r="P7506" s="14" t="str">
        <f ca="1"/>
        <v>Low Cap</v>
      </c>
    </row>
    <row r="7507" spans="11:16">
      <c r="K7507" s="14" t="str">
        <v/>
      </c>
      <c r="L7507" s="14" t="str">
        <v/>
      </c>
      <c r="O7507" s="14" t="str">
        <v/>
      </c>
      <c r="P7507" s="14" t="str">
        <f ca="1"/>
        <v>Low Cap</v>
      </c>
    </row>
    <row r="7508" spans="11:16">
      <c r="K7508" s="14" t="str">
        <v/>
      </c>
      <c r="L7508" s="14" t="str">
        <v/>
      </c>
      <c r="O7508" s="14" t="str">
        <v/>
      </c>
      <c r="P7508" s="14" t="str">
        <f ca="1"/>
        <v>Low Cap</v>
      </c>
    </row>
    <row r="7509" spans="11:16">
      <c r="K7509" s="14" t="str">
        <v/>
      </c>
      <c r="L7509" s="14" t="str">
        <v/>
      </c>
      <c r="O7509" s="14" t="str">
        <v/>
      </c>
      <c r="P7509" s="14" t="str">
        <f ca="1"/>
        <v>Low Cap</v>
      </c>
    </row>
    <row r="7510" spans="11:16">
      <c r="K7510" s="14" t="str">
        <v/>
      </c>
      <c r="L7510" s="14" t="str">
        <v/>
      </c>
      <c r="O7510" s="14" t="str">
        <v/>
      </c>
      <c r="P7510" s="14" t="str">
        <f ca="1"/>
        <v>Low Cap</v>
      </c>
    </row>
    <row r="7511" spans="11:16">
      <c r="K7511" s="14" t="str">
        <v/>
      </c>
      <c r="L7511" s="14" t="str">
        <v/>
      </c>
      <c r="O7511" s="14" t="str">
        <v/>
      </c>
      <c r="P7511" s="14" t="str">
        <f ca="1"/>
        <v>Low Cap</v>
      </c>
    </row>
    <row r="7512" spans="11:16">
      <c r="K7512" s="14" t="str">
        <v/>
      </c>
      <c r="L7512" s="14" t="str">
        <v/>
      </c>
      <c r="O7512" s="14" t="str">
        <v/>
      </c>
      <c r="P7512" s="14" t="str">
        <f ca="1"/>
        <v>Low Cap</v>
      </c>
    </row>
    <row r="7513" spans="11:16">
      <c r="K7513" s="14" t="str">
        <v/>
      </c>
      <c r="L7513" s="14" t="str">
        <v/>
      </c>
      <c r="O7513" s="14" t="str">
        <v/>
      </c>
      <c r="P7513" s="14" t="str">
        <f ca="1"/>
        <v>Low Cap</v>
      </c>
    </row>
    <row r="7514" spans="11:16">
      <c r="K7514" s="14" t="str">
        <v/>
      </c>
      <c r="L7514" s="14" t="str">
        <v/>
      </c>
      <c r="O7514" s="14" t="str">
        <v/>
      </c>
      <c r="P7514" s="14" t="str">
        <f ca="1"/>
        <v>Low Cap</v>
      </c>
    </row>
    <row r="7515" spans="11:16">
      <c r="K7515" s="14" t="str">
        <v/>
      </c>
      <c r="L7515" s="14" t="str">
        <v/>
      </c>
      <c r="O7515" s="14" t="str">
        <v/>
      </c>
      <c r="P7515" s="14" t="str">
        <f ca="1"/>
        <v>Low Cap</v>
      </c>
    </row>
    <row r="7516" spans="11:16">
      <c r="K7516" s="14" t="str">
        <v/>
      </c>
      <c r="L7516" s="14" t="str">
        <v/>
      </c>
      <c r="O7516" s="14" t="str">
        <v/>
      </c>
      <c r="P7516" s="14" t="str">
        <f ca="1"/>
        <v>Low Cap</v>
      </c>
    </row>
    <row r="7517" spans="11:16">
      <c r="K7517" s="14" t="str">
        <v/>
      </c>
      <c r="L7517" s="14" t="str">
        <v/>
      </c>
      <c r="O7517" s="14" t="str">
        <v/>
      </c>
      <c r="P7517" s="14" t="str">
        <f ca="1"/>
        <v>Low Cap</v>
      </c>
    </row>
    <row r="7518" spans="11:16">
      <c r="K7518" s="14" t="str">
        <v/>
      </c>
      <c r="L7518" s="14" t="str">
        <v/>
      </c>
      <c r="O7518" s="14" t="str">
        <v/>
      </c>
      <c r="P7518" s="14" t="str">
        <f ca="1"/>
        <v>Low Cap</v>
      </c>
    </row>
    <row r="7519" spans="11:16">
      <c r="K7519" s="14" t="str">
        <v/>
      </c>
      <c r="L7519" s="14" t="str">
        <v/>
      </c>
      <c r="O7519" s="14" t="str">
        <v/>
      </c>
      <c r="P7519" s="14" t="str">
        <f ca="1"/>
        <v>Low Cap</v>
      </c>
    </row>
    <row r="7520" spans="11:16">
      <c r="K7520" s="14" t="str">
        <v/>
      </c>
      <c r="L7520" s="14" t="str">
        <v/>
      </c>
      <c r="O7520" s="14" t="str">
        <v/>
      </c>
      <c r="P7520" s="14" t="str">
        <f ca="1"/>
        <v>Low Cap</v>
      </c>
    </row>
    <row r="7521" spans="11:16">
      <c r="K7521" s="14" t="str">
        <v/>
      </c>
      <c r="L7521" s="14" t="str">
        <v/>
      </c>
      <c r="O7521" s="14" t="str">
        <v/>
      </c>
      <c r="P7521" s="14" t="str">
        <f ca="1"/>
        <v>Low Cap</v>
      </c>
    </row>
    <row r="7522" spans="11:16">
      <c r="K7522" s="14" t="str">
        <v/>
      </c>
      <c r="L7522" s="14" t="str">
        <v/>
      </c>
      <c r="O7522" s="14" t="str">
        <v/>
      </c>
      <c r="P7522" s="14" t="str">
        <f ca="1"/>
        <v>Low Cap</v>
      </c>
    </row>
    <row r="7523" spans="11:16">
      <c r="K7523" s="14" t="str">
        <v/>
      </c>
      <c r="L7523" s="14" t="str">
        <v/>
      </c>
      <c r="O7523" s="14" t="str">
        <v/>
      </c>
      <c r="P7523" s="14" t="str">
        <f ca="1"/>
        <v>Low Cap</v>
      </c>
    </row>
    <row r="7524" spans="11:16">
      <c r="K7524" s="14" t="str">
        <v/>
      </c>
      <c r="L7524" s="14" t="str">
        <v/>
      </c>
      <c r="O7524" s="14" t="str">
        <v/>
      </c>
      <c r="P7524" s="14" t="str">
        <f ca="1"/>
        <v>Low Cap</v>
      </c>
    </row>
    <row r="7525" spans="11:16">
      <c r="K7525" s="14" t="str">
        <v/>
      </c>
      <c r="L7525" s="14" t="str">
        <v/>
      </c>
      <c r="O7525" s="14" t="str">
        <v/>
      </c>
      <c r="P7525" s="14" t="str">
        <f ca="1"/>
        <v>Low Cap</v>
      </c>
    </row>
    <row r="7526" spans="11:16">
      <c r="K7526" s="14" t="str">
        <v/>
      </c>
      <c r="L7526" s="14" t="str">
        <v/>
      </c>
      <c r="O7526" s="14" t="str">
        <v/>
      </c>
      <c r="P7526" s="14" t="str">
        <f ca="1"/>
        <v>Low Cap</v>
      </c>
    </row>
    <row r="7527" spans="11:16">
      <c r="K7527" s="14" t="str">
        <v/>
      </c>
      <c r="L7527" s="14" t="str">
        <v/>
      </c>
      <c r="O7527" s="14" t="str">
        <v/>
      </c>
      <c r="P7527" s="14" t="str">
        <f ca="1"/>
        <v>Low Cap</v>
      </c>
    </row>
    <row r="7528" spans="11:16">
      <c r="K7528" s="14" t="str">
        <v/>
      </c>
      <c r="L7528" s="14" t="str">
        <v/>
      </c>
      <c r="O7528" s="14" t="str">
        <v/>
      </c>
      <c r="P7528" s="14" t="str">
        <f ca="1"/>
        <v>Low Cap</v>
      </c>
    </row>
    <row r="7529" spans="11:16">
      <c r="K7529" s="14" t="str">
        <v/>
      </c>
      <c r="L7529" s="14" t="str">
        <v/>
      </c>
      <c r="O7529" s="14" t="str">
        <v/>
      </c>
      <c r="P7529" s="14" t="str">
        <f ca="1"/>
        <v>Low Cap</v>
      </c>
    </row>
    <row r="7530" spans="11:16">
      <c r="K7530" s="14" t="str">
        <v/>
      </c>
      <c r="L7530" s="14" t="str">
        <v/>
      </c>
      <c r="O7530" s="14" t="str">
        <v/>
      </c>
      <c r="P7530" s="14" t="str">
        <f ca="1"/>
        <v>Low Cap</v>
      </c>
    </row>
    <row r="7531" spans="11:16">
      <c r="K7531" s="14" t="str">
        <v/>
      </c>
      <c r="L7531" s="14" t="str">
        <v/>
      </c>
      <c r="O7531" s="14" t="str">
        <v/>
      </c>
      <c r="P7531" s="14" t="str">
        <f ca="1"/>
        <v>Low Cap</v>
      </c>
    </row>
    <row r="7532" spans="11:16">
      <c r="K7532" s="14" t="str">
        <v/>
      </c>
      <c r="L7532" s="14" t="str">
        <v/>
      </c>
      <c r="O7532" s="14" t="str">
        <v/>
      </c>
      <c r="P7532" s="14" t="str">
        <f ca="1"/>
        <v>Low Cap</v>
      </c>
    </row>
    <row r="7533" spans="11:16">
      <c r="K7533" s="14" t="str">
        <v/>
      </c>
      <c r="L7533" s="14" t="str">
        <v/>
      </c>
      <c r="O7533" s="14" t="str">
        <v/>
      </c>
      <c r="P7533" s="14" t="str">
        <f ca="1"/>
        <v>Low Cap</v>
      </c>
    </row>
    <row r="7534" spans="11:16">
      <c r="K7534" s="14" t="str">
        <v/>
      </c>
      <c r="L7534" s="14" t="str">
        <v/>
      </c>
      <c r="O7534" s="14" t="str">
        <v/>
      </c>
      <c r="P7534" s="14" t="str">
        <f ca="1"/>
        <v>Low Cap</v>
      </c>
    </row>
    <row r="7535" spans="11:16">
      <c r="K7535" s="14" t="str">
        <v/>
      </c>
      <c r="L7535" s="14" t="str">
        <v/>
      </c>
      <c r="O7535" s="14" t="str">
        <v/>
      </c>
      <c r="P7535" s="14" t="str">
        <f ca="1"/>
        <v>Low Cap</v>
      </c>
    </row>
    <row r="7536" spans="11:16">
      <c r="K7536" s="14" t="str">
        <v/>
      </c>
      <c r="L7536" s="14" t="str">
        <v/>
      </c>
      <c r="O7536" s="14" t="str">
        <v/>
      </c>
      <c r="P7536" s="14" t="str">
        <f ca="1"/>
        <v>Low Cap</v>
      </c>
    </row>
    <row r="7537" spans="11:16">
      <c r="K7537" s="14" t="str">
        <v/>
      </c>
      <c r="L7537" s="14" t="str">
        <v/>
      </c>
      <c r="O7537" s="14" t="str">
        <v/>
      </c>
      <c r="P7537" s="14" t="str">
        <f ca="1"/>
        <v>Low Cap</v>
      </c>
    </row>
    <row r="7538" spans="11:16">
      <c r="K7538" s="14" t="str">
        <v/>
      </c>
      <c r="L7538" s="14" t="str">
        <v/>
      </c>
      <c r="O7538" s="14" t="str">
        <v/>
      </c>
      <c r="P7538" s="14" t="str">
        <f ca="1"/>
        <v>Low Cap</v>
      </c>
    </row>
    <row r="7539" spans="11:16">
      <c r="K7539" s="14" t="str">
        <v/>
      </c>
      <c r="L7539" s="14" t="str">
        <v/>
      </c>
      <c r="O7539" s="14" t="str">
        <v/>
      </c>
      <c r="P7539" s="14" t="str">
        <f ca="1"/>
        <v>Low Cap</v>
      </c>
    </row>
    <row r="7540" spans="11:16">
      <c r="K7540" s="14" t="str">
        <v/>
      </c>
      <c r="L7540" s="14" t="str">
        <v/>
      </c>
      <c r="O7540" s="14" t="str">
        <v/>
      </c>
      <c r="P7540" s="14" t="str">
        <f ca="1"/>
        <v>Low Cap</v>
      </c>
    </row>
    <row r="7541" spans="11:16">
      <c r="K7541" s="14" t="str">
        <v/>
      </c>
      <c r="L7541" s="14" t="str">
        <v/>
      </c>
      <c r="O7541" s="14" t="str">
        <v/>
      </c>
      <c r="P7541" s="14" t="str">
        <f ca="1"/>
        <v>Low Cap</v>
      </c>
    </row>
    <row r="7542" spans="11:16">
      <c r="K7542" s="14" t="str">
        <v/>
      </c>
      <c r="L7542" s="14" t="str">
        <v/>
      </c>
      <c r="O7542" s="14" t="str">
        <v/>
      </c>
      <c r="P7542" s="14" t="str">
        <f ca="1"/>
        <v>Low Cap</v>
      </c>
    </row>
    <row r="7543" spans="11:16">
      <c r="K7543" s="14" t="str">
        <v/>
      </c>
      <c r="L7543" s="14" t="str">
        <v/>
      </c>
      <c r="O7543" s="14" t="str">
        <v/>
      </c>
      <c r="P7543" s="14" t="str">
        <f ca="1"/>
        <v>Low Cap</v>
      </c>
    </row>
    <row r="7544" spans="11:16">
      <c r="K7544" s="14" t="str">
        <v/>
      </c>
      <c r="L7544" s="14" t="str">
        <v/>
      </c>
      <c r="O7544" s="14" t="str">
        <v/>
      </c>
      <c r="P7544" s="14" t="str">
        <f ca="1"/>
        <v>Low Cap</v>
      </c>
    </row>
    <row r="7545" spans="11:16">
      <c r="K7545" s="14" t="str">
        <v/>
      </c>
      <c r="L7545" s="14" t="str">
        <v/>
      </c>
      <c r="O7545" s="14" t="str">
        <v/>
      </c>
      <c r="P7545" s="14" t="str">
        <f ca="1"/>
        <v>Low Cap</v>
      </c>
    </row>
    <row r="7546" spans="11:16">
      <c r="K7546" s="14" t="str">
        <v/>
      </c>
      <c r="L7546" s="14" t="str">
        <v/>
      </c>
      <c r="O7546" s="14" t="str">
        <v/>
      </c>
      <c r="P7546" s="14" t="str">
        <f ca="1"/>
        <v>Low Cap</v>
      </c>
    </row>
    <row r="7547" spans="11:16">
      <c r="K7547" s="14" t="str">
        <v/>
      </c>
      <c r="L7547" s="14" t="str">
        <v/>
      </c>
      <c r="O7547" s="14" t="str">
        <v/>
      </c>
      <c r="P7547" s="14" t="str">
        <f ca="1"/>
        <v>Low Cap</v>
      </c>
    </row>
    <row r="7548" spans="11:16">
      <c r="K7548" s="14" t="str">
        <v/>
      </c>
      <c r="L7548" s="14" t="str">
        <v/>
      </c>
      <c r="O7548" s="14" t="str">
        <v/>
      </c>
      <c r="P7548" s="14" t="str">
        <f ca="1"/>
        <v>Low Cap</v>
      </c>
    </row>
    <row r="7549" spans="11:16">
      <c r="K7549" s="14" t="str">
        <v/>
      </c>
      <c r="L7549" s="14" t="str">
        <v/>
      </c>
      <c r="O7549" s="14" t="str">
        <v/>
      </c>
      <c r="P7549" s="14" t="str">
        <f ca="1"/>
        <v>Low Cap</v>
      </c>
    </row>
    <row r="7550" spans="11:16">
      <c r="K7550" s="14" t="str">
        <v/>
      </c>
      <c r="L7550" s="14" t="str">
        <v/>
      </c>
      <c r="O7550" s="14" t="str">
        <v/>
      </c>
      <c r="P7550" s="14" t="str">
        <f ca="1"/>
        <v>Low Cap</v>
      </c>
    </row>
    <row r="7551" spans="11:16">
      <c r="K7551" s="14" t="str">
        <v/>
      </c>
      <c r="L7551" s="14" t="str">
        <v/>
      </c>
      <c r="O7551" s="14" t="str">
        <v/>
      </c>
      <c r="P7551" s="14" t="str">
        <f ca="1"/>
        <v>Low Cap</v>
      </c>
    </row>
    <row r="7552" spans="11:16">
      <c r="K7552" s="14" t="str">
        <v/>
      </c>
      <c r="L7552" s="14" t="str">
        <v/>
      </c>
      <c r="O7552" s="14" t="str">
        <v/>
      </c>
      <c r="P7552" s="14" t="str">
        <f ca="1"/>
        <v>Low Cap</v>
      </c>
    </row>
    <row r="7553" spans="11:16">
      <c r="K7553" s="14" t="str">
        <v/>
      </c>
      <c r="L7553" s="14" t="str">
        <v/>
      </c>
      <c r="O7553" s="14" t="str">
        <v/>
      </c>
      <c r="P7553" s="14" t="str">
        <f ca="1"/>
        <v>Low Cap</v>
      </c>
    </row>
    <row r="7554" spans="11:16">
      <c r="K7554" s="14" t="str">
        <v/>
      </c>
      <c r="L7554" s="14" t="str">
        <v/>
      </c>
      <c r="O7554" s="14" t="str">
        <v/>
      </c>
      <c r="P7554" s="14" t="str">
        <f ca="1"/>
        <v>Low Cap</v>
      </c>
    </row>
    <row r="7555" spans="11:16">
      <c r="K7555" s="14" t="str">
        <v/>
      </c>
      <c r="L7555" s="14" t="str">
        <v/>
      </c>
      <c r="O7555" s="14" t="str">
        <v/>
      </c>
      <c r="P7555" s="14" t="str">
        <f ca="1"/>
        <v>Low Cap</v>
      </c>
    </row>
    <row r="7556" spans="11:16">
      <c r="K7556" s="14" t="str">
        <v/>
      </c>
      <c r="L7556" s="14" t="str">
        <v/>
      </c>
      <c r="O7556" s="14" t="str">
        <v/>
      </c>
      <c r="P7556" s="14" t="str">
        <f ca="1"/>
        <v>Low Cap</v>
      </c>
    </row>
    <row r="7557" spans="11:16">
      <c r="K7557" s="14" t="str">
        <v/>
      </c>
      <c r="L7557" s="14" t="str">
        <v/>
      </c>
      <c r="O7557" s="14" t="str">
        <v/>
      </c>
      <c r="P7557" s="14" t="str">
        <f ca="1"/>
        <v>Low Cap</v>
      </c>
    </row>
    <row r="7558" spans="11:16">
      <c r="K7558" s="14" t="str">
        <v/>
      </c>
      <c r="L7558" s="14" t="str">
        <v/>
      </c>
      <c r="O7558" s="14" t="str">
        <v/>
      </c>
      <c r="P7558" s="14" t="str">
        <f ca="1"/>
        <v>Low Cap</v>
      </c>
    </row>
    <row r="7559" spans="11:16">
      <c r="K7559" s="14" t="str">
        <v/>
      </c>
      <c r="L7559" s="14" t="str">
        <v/>
      </c>
      <c r="O7559" s="14" t="str">
        <v/>
      </c>
      <c r="P7559" s="14" t="str">
        <f ca="1"/>
        <v>Low Cap</v>
      </c>
    </row>
    <row r="7560" spans="11:16">
      <c r="K7560" s="14" t="str">
        <v/>
      </c>
      <c r="L7560" s="14" t="str">
        <v/>
      </c>
      <c r="O7560" s="14" t="str">
        <v/>
      </c>
      <c r="P7560" s="14" t="str">
        <f ca="1"/>
        <v>Low Cap</v>
      </c>
    </row>
    <row r="7561" spans="11:16">
      <c r="K7561" s="14" t="str">
        <v/>
      </c>
      <c r="L7561" s="14" t="str">
        <v/>
      </c>
      <c r="O7561" s="14" t="str">
        <v/>
      </c>
      <c r="P7561" s="14" t="str">
        <f ca="1"/>
        <v>Low Cap</v>
      </c>
    </row>
    <row r="7562" spans="11:16">
      <c r="K7562" s="14" t="str">
        <v/>
      </c>
      <c r="L7562" s="14" t="str">
        <v/>
      </c>
      <c r="O7562" s="14" t="str">
        <v/>
      </c>
      <c r="P7562" s="14" t="str">
        <f ca="1"/>
        <v>Low Cap</v>
      </c>
    </row>
    <row r="7563" spans="11:16">
      <c r="K7563" s="14" t="str">
        <v/>
      </c>
      <c r="L7563" s="14" t="str">
        <v/>
      </c>
      <c r="O7563" s="14" t="str">
        <v/>
      </c>
      <c r="P7563" s="14" t="str">
        <f ca="1"/>
        <v>Low Cap</v>
      </c>
    </row>
    <row r="7564" spans="11:16">
      <c r="K7564" s="14" t="str">
        <v/>
      </c>
      <c r="L7564" s="14" t="str">
        <v/>
      </c>
      <c r="O7564" s="14" t="str">
        <v/>
      </c>
      <c r="P7564" s="14" t="str">
        <f ca="1"/>
        <v>Low Cap</v>
      </c>
    </row>
    <row r="7565" spans="11:16">
      <c r="K7565" s="14" t="str">
        <v/>
      </c>
      <c r="L7565" s="14" t="str">
        <v/>
      </c>
      <c r="O7565" s="14" t="str">
        <v/>
      </c>
      <c r="P7565" s="14" t="str">
        <f ca="1"/>
        <v>Low Cap</v>
      </c>
    </row>
    <row r="7566" spans="11:16">
      <c r="K7566" s="14" t="str">
        <v/>
      </c>
      <c r="L7566" s="14" t="str">
        <v/>
      </c>
      <c r="O7566" s="14" t="str">
        <v/>
      </c>
      <c r="P7566" s="14" t="str">
        <f ca="1"/>
        <v>Low Cap</v>
      </c>
    </row>
    <row r="7567" spans="11:16">
      <c r="K7567" s="14" t="str">
        <v/>
      </c>
      <c r="L7567" s="14" t="str">
        <v/>
      </c>
      <c r="O7567" s="14" t="str">
        <v/>
      </c>
      <c r="P7567" s="14" t="str">
        <f ca="1"/>
        <v>Low Cap</v>
      </c>
    </row>
    <row r="7568" spans="11:16">
      <c r="K7568" s="14" t="str">
        <v/>
      </c>
      <c r="L7568" s="14" t="str">
        <v/>
      </c>
      <c r="O7568" s="14" t="str">
        <v/>
      </c>
      <c r="P7568" s="14" t="str">
        <f ca="1"/>
        <v>Low Cap</v>
      </c>
    </row>
    <row r="7569" spans="11:16">
      <c r="K7569" s="14" t="str">
        <v/>
      </c>
      <c r="L7569" s="14" t="str">
        <v/>
      </c>
      <c r="O7569" s="14" t="str">
        <v/>
      </c>
      <c r="P7569" s="14" t="str">
        <f ca="1"/>
        <v>Low Cap</v>
      </c>
    </row>
    <row r="7570" spans="11:16">
      <c r="K7570" s="14" t="str">
        <v/>
      </c>
      <c r="L7570" s="14" t="str">
        <v/>
      </c>
      <c r="O7570" s="14" t="str">
        <v/>
      </c>
      <c r="P7570" s="14" t="str">
        <f ca="1"/>
        <v>Low Cap</v>
      </c>
    </row>
    <row r="7571" spans="11:16">
      <c r="K7571" s="14" t="str">
        <v/>
      </c>
      <c r="L7571" s="14" t="str">
        <v/>
      </c>
      <c r="O7571" s="14" t="str">
        <v/>
      </c>
      <c r="P7571" s="14" t="str">
        <f ca="1"/>
        <v>Low Cap</v>
      </c>
    </row>
    <row r="7572" spans="11:16">
      <c r="K7572" s="14" t="str">
        <v/>
      </c>
      <c r="L7572" s="14" t="str">
        <v/>
      </c>
      <c r="O7572" s="14" t="str">
        <v/>
      </c>
      <c r="P7572" s="14" t="str">
        <f ca="1"/>
        <v>Low Cap</v>
      </c>
    </row>
    <row r="7573" spans="11:16">
      <c r="K7573" s="14" t="str">
        <v/>
      </c>
      <c r="L7573" s="14" t="str">
        <v/>
      </c>
      <c r="O7573" s="14" t="str">
        <v/>
      </c>
      <c r="P7573" s="14" t="str">
        <f ca="1"/>
        <v>Low Cap</v>
      </c>
    </row>
    <row r="7574" spans="11:16">
      <c r="K7574" s="14" t="str">
        <v/>
      </c>
      <c r="L7574" s="14" t="str">
        <v/>
      </c>
      <c r="O7574" s="14" t="str">
        <v/>
      </c>
      <c r="P7574" s="14" t="str">
        <f ca="1"/>
        <v>Low Cap</v>
      </c>
    </row>
    <row r="7575" spans="11:16">
      <c r="K7575" s="14" t="str">
        <v/>
      </c>
      <c r="L7575" s="14" t="str">
        <v/>
      </c>
      <c r="O7575" s="14" t="str">
        <v/>
      </c>
      <c r="P7575" s="14" t="str">
        <f ca="1"/>
        <v>Low Cap</v>
      </c>
    </row>
    <row r="7576" spans="11:16">
      <c r="K7576" s="14" t="str">
        <v/>
      </c>
      <c r="L7576" s="14" t="str">
        <v/>
      </c>
      <c r="O7576" s="14" t="str">
        <v/>
      </c>
      <c r="P7576" s="14" t="str">
        <f ca="1"/>
        <v>Low Cap</v>
      </c>
    </row>
    <row r="7577" spans="11:16">
      <c r="K7577" s="14" t="str">
        <v/>
      </c>
      <c r="L7577" s="14" t="str">
        <v/>
      </c>
      <c r="O7577" s="14" t="str">
        <v/>
      </c>
      <c r="P7577" s="14" t="str">
        <f ca="1"/>
        <v>Low Cap</v>
      </c>
    </row>
    <row r="7578" spans="11:16">
      <c r="K7578" s="14" t="str">
        <v/>
      </c>
      <c r="L7578" s="14" t="str">
        <v/>
      </c>
      <c r="O7578" s="14" t="str">
        <v/>
      </c>
      <c r="P7578" s="14" t="str">
        <f ca="1"/>
        <v>Low Cap</v>
      </c>
    </row>
    <row r="7579" spans="11:16">
      <c r="K7579" s="14" t="str">
        <v/>
      </c>
      <c r="L7579" s="14" t="str">
        <v/>
      </c>
      <c r="O7579" s="14" t="str">
        <v/>
      </c>
      <c r="P7579" s="14" t="str">
        <f ca="1"/>
        <v>Low Cap</v>
      </c>
    </row>
    <row r="7580" spans="11:16">
      <c r="K7580" s="14" t="str">
        <v/>
      </c>
      <c r="L7580" s="14" t="str">
        <v/>
      </c>
      <c r="O7580" s="14" t="str">
        <v/>
      </c>
      <c r="P7580" s="14" t="str">
        <f ca="1"/>
        <v>Low Cap</v>
      </c>
    </row>
    <row r="7581" spans="11:16">
      <c r="K7581" s="14" t="str">
        <v/>
      </c>
      <c r="L7581" s="14" t="str">
        <v/>
      </c>
      <c r="O7581" s="14" t="str">
        <v/>
      </c>
      <c r="P7581" s="14" t="str">
        <f ca="1"/>
        <v>Low Cap</v>
      </c>
    </row>
    <row r="7582" spans="11:16">
      <c r="K7582" s="14" t="str">
        <v/>
      </c>
      <c r="L7582" s="14" t="str">
        <v/>
      </c>
      <c r="O7582" s="14" t="str">
        <v/>
      </c>
      <c r="P7582" s="14" t="str">
        <f ca="1"/>
        <v>Low Cap</v>
      </c>
    </row>
    <row r="7583" spans="11:16">
      <c r="K7583" s="14" t="str">
        <v/>
      </c>
      <c r="L7583" s="14" t="str">
        <v/>
      </c>
      <c r="O7583" s="14" t="str">
        <v/>
      </c>
      <c r="P7583" s="14" t="str">
        <f ca="1"/>
        <v>Low Cap</v>
      </c>
    </row>
    <row r="7584" spans="11:16">
      <c r="K7584" s="14" t="str">
        <v/>
      </c>
      <c r="L7584" s="14" t="str">
        <v/>
      </c>
      <c r="O7584" s="14" t="str">
        <v/>
      </c>
      <c r="P7584" s="14" t="str">
        <f ca="1"/>
        <v>Low Cap</v>
      </c>
    </row>
    <row r="7585" spans="11:16">
      <c r="K7585" s="14" t="str">
        <v/>
      </c>
      <c r="L7585" s="14" t="str">
        <v/>
      </c>
      <c r="O7585" s="14" t="str">
        <v/>
      </c>
      <c r="P7585" s="14" t="str">
        <f ca="1"/>
        <v>Low Cap</v>
      </c>
    </row>
    <row r="7586" spans="11:16">
      <c r="K7586" s="14" t="str">
        <v/>
      </c>
      <c r="L7586" s="14" t="str">
        <v/>
      </c>
      <c r="O7586" s="14" t="str">
        <v/>
      </c>
      <c r="P7586" s="14" t="str">
        <f ca="1"/>
        <v>Low Cap</v>
      </c>
    </row>
    <row r="7587" spans="11:16">
      <c r="K7587" s="14" t="str">
        <v/>
      </c>
      <c r="L7587" s="14" t="str">
        <v/>
      </c>
      <c r="O7587" s="14" t="str">
        <v/>
      </c>
      <c r="P7587" s="14" t="str">
        <f ca="1"/>
        <v>Low Cap</v>
      </c>
    </row>
    <row r="7588" spans="11:16">
      <c r="K7588" s="14" t="str">
        <v/>
      </c>
      <c r="L7588" s="14" t="str">
        <v/>
      </c>
      <c r="O7588" s="14" t="str">
        <v/>
      </c>
      <c r="P7588" s="14" t="str">
        <f ca="1"/>
        <v>Low Cap</v>
      </c>
    </row>
    <row r="7589" spans="11:16">
      <c r="K7589" s="14" t="str">
        <v/>
      </c>
      <c r="L7589" s="14" t="str">
        <v/>
      </c>
      <c r="O7589" s="14" t="str">
        <v/>
      </c>
      <c r="P7589" s="14" t="str">
        <f ca="1"/>
        <v>Low Cap</v>
      </c>
    </row>
    <row r="7590" spans="11:16">
      <c r="K7590" s="14" t="str">
        <v/>
      </c>
      <c r="L7590" s="14" t="str">
        <v/>
      </c>
      <c r="O7590" s="14" t="str">
        <v/>
      </c>
      <c r="P7590" s="14" t="str">
        <f ca="1"/>
        <v>Low Cap</v>
      </c>
    </row>
    <row r="7591" spans="11:16">
      <c r="K7591" s="14" t="str">
        <v/>
      </c>
      <c r="L7591" s="14" t="str">
        <v/>
      </c>
      <c r="O7591" s="14" t="str">
        <v/>
      </c>
      <c r="P7591" s="14" t="str">
        <f ca="1"/>
        <v>Low Cap</v>
      </c>
    </row>
    <row r="7592" spans="11:16">
      <c r="K7592" s="14" t="str">
        <v/>
      </c>
      <c r="L7592" s="14" t="str">
        <v/>
      </c>
      <c r="O7592" s="14" t="str">
        <v/>
      </c>
      <c r="P7592" s="14" t="str">
        <f ca="1"/>
        <v>Low Cap</v>
      </c>
    </row>
    <row r="7593" spans="11:16">
      <c r="K7593" s="14" t="str">
        <v/>
      </c>
      <c r="L7593" s="14" t="str">
        <v/>
      </c>
      <c r="O7593" s="14" t="str">
        <v/>
      </c>
      <c r="P7593" s="14" t="str">
        <f ca="1"/>
        <v>Low Cap</v>
      </c>
    </row>
    <row r="7594" spans="11:16">
      <c r="K7594" s="14" t="str">
        <v/>
      </c>
      <c r="L7594" s="14" t="str">
        <v/>
      </c>
      <c r="O7594" s="14" t="str">
        <v/>
      </c>
      <c r="P7594" s="14" t="str">
        <f ca="1"/>
        <v>Low Cap</v>
      </c>
    </row>
    <row r="7595" spans="11:16">
      <c r="K7595" s="14" t="str">
        <v/>
      </c>
      <c r="L7595" s="14" t="str">
        <v/>
      </c>
      <c r="O7595" s="14" t="str">
        <v/>
      </c>
      <c r="P7595" s="14" t="str">
        <f ca="1"/>
        <v>Low Cap</v>
      </c>
    </row>
    <row r="7596" spans="11:16">
      <c r="K7596" s="14" t="str">
        <v/>
      </c>
      <c r="L7596" s="14" t="str">
        <v/>
      </c>
      <c r="O7596" s="14" t="str">
        <v/>
      </c>
      <c r="P7596" s="14" t="str">
        <f ca="1"/>
        <v>Low Cap</v>
      </c>
    </row>
    <row r="7597" spans="11:16">
      <c r="K7597" s="14" t="str">
        <v/>
      </c>
      <c r="L7597" s="14" t="str">
        <v/>
      </c>
      <c r="O7597" s="14" t="str">
        <v/>
      </c>
      <c r="P7597" s="14" t="str">
        <f ca="1"/>
        <v>Low Cap</v>
      </c>
    </row>
    <row r="7598" spans="11:16">
      <c r="K7598" s="14" t="str">
        <v/>
      </c>
      <c r="L7598" s="14" t="str">
        <v/>
      </c>
      <c r="O7598" s="14" t="str">
        <v/>
      </c>
      <c r="P7598" s="14" t="str">
        <f ca="1"/>
        <v>Low Cap</v>
      </c>
    </row>
    <row r="7599" spans="11:16">
      <c r="K7599" s="14" t="str">
        <v/>
      </c>
      <c r="L7599" s="14" t="str">
        <v/>
      </c>
      <c r="O7599" s="14" t="str">
        <v/>
      </c>
      <c r="P7599" s="14" t="str">
        <f ca="1"/>
        <v>Low Cap</v>
      </c>
    </row>
    <row r="7600" spans="11:16">
      <c r="K7600" s="14" t="str">
        <v/>
      </c>
      <c r="L7600" s="14" t="str">
        <v/>
      </c>
      <c r="O7600" s="14" t="str">
        <v/>
      </c>
      <c r="P7600" s="14" t="str">
        <f ca="1"/>
        <v>Low Cap</v>
      </c>
    </row>
    <row r="7601" spans="11:16">
      <c r="K7601" s="14" t="str">
        <v/>
      </c>
      <c r="L7601" s="14" t="str">
        <v/>
      </c>
      <c r="O7601" s="14" t="str">
        <v/>
      </c>
      <c r="P7601" s="14" t="str">
        <f ca="1"/>
        <v>Low Cap</v>
      </c>
    </row>
    <row r="7602" spans="11:16">
      <c r="K7602" s="14" t="str">
        <v/>
      </c>
      <c r="L7602" s="14" t="str">
        <v/>
      </c>
      <c r="O7602" s="14" t="str">
        <v/>
      </c>
      <c r="P7602" s="14" t="str">
        <f ca="1"/>
        <v>Low Cap</v>
      </c>
    </row>
    <row r="7603" spans="11:16">
      <c r="K7603" s="14" t="str">
        <v/>
      </c>
      <c r="L7603" s="14" t="str">
        <v/>
      </c>
      <c r="O7603" s="14" t="str">
        <v/>
      </c>
      <c r="P7603" s="14" t="str">
        <f ca="1"/>
        <v>Low Cap</v>
      </c>
    </row>
    <row r="7604" spans="11:16">
      <c r="K7604" s="14" t="str">
        <v/>
      </c>
      <c r="L7604" s="14" t="str">
        <v/>
      </c>
      <c r="O7604" s="14" t="str">
        <v/>
      </c>
      <c r="P7604" s="14" t="str">
        <f ca="1"/>
        <v>Low Cap</v>
      </c>
    </row>
    <row r="7605" spans="11:16">
      <c r="K7605" s="14" t="str">
        <v/>
      </c>
      <c r="L7605" s="14" t="str">
        <v/>
      </c>
      <c r="O7605" s="14" t="str">
        <v/>
      </c>
      <c r="P7605" s="14" t="str">
        <f ca="1"/>
        <v>Low Cap</v>
      </c>
    </row>
    <row r="7606" spans="11:16">
      <c r="K7606" s="14" t="str">
        <v/>
      </c>
      <c r="L7606" s="14" t="str">
        <v/>
      </c>
      <c r="O7606" s="14" t="str">
        <v/>
      </c>
      <c r="P7606" s="14" t="str">
        <f ca="1"/>
        <v>Low Cap</v>
      </c>
    </row>
    <row r="7607" spans="11:16">
      <c r="K7607" s="14" t="str">
        <v/>
      </c>
      <c r="L7607" s="14" t="str">
        <v/>
      </c>
      <c r="O7607" s="14" t="str">
        <v/>
      </c>
      <c r="P7607" s="14" t="str">
        <f ca="1"/>
        <v>Low Cap</v>
      </c>
    </row>
    <row r="7608" spans="11:16">
      <c r="K7608" s="14" t="str">
        <v/>
      </c>
      <c r="L7608" s="14" t="str">
        <v/>
      </c>
      <c r="O7608" s="14" t="str">
        <v/>
      </c>
      <c r="P7608" s="14" t="str">
        <f ca="1"/>
        <v>Low Cap</v>
      </c>
    </row>
    <row r="7609" spans="11:16">
      <c r="K7609" s="14" t="str">
        <v/>
      </c>
      <c r="L7609" s="14" t="str">
        <v/>
      </c>
      <c r="O7609" s="14" t="str">
        <v/>
      </c>
      <c r="P7609" s="14" t="str">
        <f ca="1"/>
        <v>Low Cap</v>
      </c>
    </row>
    <row r="7610" spans="11:16">
      <c r="K7610" s="14" t="str">
        <v/>
      </c>
      <c r="L7610" s="14" t="str">
        <v/>
      </c>
      <c r="O7610" s="14" t="str">
        <v/>
      </c>
      <c r="P7610" s="14" t="str">
        <f ca="1"/>
        <v>Low Cap</v>
      </c>
    </row>
    <row r="7611" spans="11:16">
      <c r="K7611" s="14" t="str">
        <v/>
      </c>
      <c r="L7611" s="14" t="str">
        <v/>
      </c>
      <c r="O7611" s="14" t="str">
        <v/>
      </c>
      <c r="P7611" s="14" t="str">
        <f ca="1"/>
        <v>Low Cap</v>
      </c>
    </row>
    <row r="7612" spans="11:16">
      <c r="K7612" s="14" t="str">
        <v/>
      </c>
      <c r="L7612" s="14" t="str">
        <v/>
      </c>
      <c r="O7612" s="14" t="str">
        <v/>
      </c>
      <c r="P7612" s="14" t="str">
        <f ca="1"/>
        <v>Low Cap</v>
      </c>
    </row>
    <row r="7613" spans="11:16">
      <c r="K7613" s="14" t="str">
        <v/>
      </c>
      <c r="L7613" s="14" t="str">
        <v/>
      </c>
      <c r="O7613" s="14" t="str">
        <v/>
      </c>
      <c r="P7613" s="14" t="str">
        <f ca="1"/>
        <v>Low Cap</v>
      </c>
    </row>
    <row r="7614" spans="11:16">
      <c r="K7614" s="14" t="str">
        <v/>
      </c>
      <c r="L7614" s="14" t="str">
        <v/>
      </c>
      <c r="O7614" s="14" t="str">
        <v/>
      </c>
      <c r="P7614" s="14" t="str">
        <f ca="1"/>
        <v>Low Cap</v>
      </c>
    </row>
    <row r="7615" spans="11:16">
      <c r="K7615" s="14" t="str">
        <v/>
      </c>
      <c r="L7615" s="14" t="str">
        <v/>
      </c>
      <c r="O7615" s="14" t="str">
        <v/>
      </c>
      <c r="P7615" s="14" t="str">
        <f ca="1"/>
        <v>Low Cap</v>
      </c>
    </row>
    <row r="7616" spans="11:16">
      <c r="K7616" s="14" t="str">
        <v/>
      </c>
      <c r="L7616" s="14" t="str">
        <v/>
      </c>
      <c r="O7616" s="14" t="str">
        <v/>
      </c>
      <c r="P7616" s="14" t="str">
        <f ca="1"/>
        <v>Low Cap</v>
      </c>
    </row>
    <row r="7617" spans="11:16">
      <c r="K7617" s="14" t="str">
        <v/>
      </c>
      <c r="L7617" s="14" t="str">
        <v/>
      </c>
      <c r="O7617" s="14" t="str">
        <v/>
      </c>
      <c r="P7617" s="14" t="str">
        <f ca="1"/>
        <v>Low Cap</v>
      </c>
    </row>
    <row r="7618" spans="11:16">
      <c r="K7618" s="14" t="str">
        <v/>
      </c>
      <c r="L7618" s="14" t="str">
        <v/>
      </c>
      <c r="O7618" s="14" t="str">
        <v/>
      </c>
      <c r="P7618" s="14" t="str">
        <f ca="1"/>
        <v>Low Cap</v>
      </c>
    </row>
    <row r="7619" spans="11:16">
      <c r="K7619" s="14" t="str">
        <v/>
      </c>
      <c r="L7619" s="14" t="str">
        <v/>
      </c>
      <c r="O7619" s="14" t="str">
        <v/>
      </c>
      <c r="P7619" s="14" t="str">
        <f ca="1"/>
        <v>Low Cap</v>
      </c>
    </row>
    <row r="7620" spans="11:16">
      <c r="K7620" s="14" t="str">
        <v/>
      </c>
      <c r="L7620" s="14" t="str">
        <v/>
      </c>
      <c r="O7620" s="14" t="str">
        <v/>
      </c>
      <c r="P7620" s="14" t="str">
        <f ca="1"/>
        <v>Low Cap</v>
      </c>
    </row>
    <row r="7621" spans="11:16">
      <c r="K7621" s="14" t="str">
        <v/>
      </c>
      <c r="L7621" s="14" t="str">
        <v/>
      </c>
      <c r="O7621" s="14" t="str">
        <v/>
      </c>
      <c r="P7621" s="14" t="str">
        <f ca="1"/>
        <v>Low Cap</v>
      </c>
    </row>
    <row r="7622" spans="11:16">
      <c r="K7622" s="14" t="str">
        <v/>
      </c>
      <c r="L7622" s="14" t="str">
        <v/>
      </c>
      <c r="O7622" s="14" t="str">
        <v/>
      </c>
      <c r="P7622" s="14" t="str">
        <f ca="1"/>
        <v>Low Cap</v>
      </c>
    </row>
    <row r="7623" spans="11:16">
      <c r="K7623" s="14" t="str">
        <v/>
      </c>
      <c r="L7623" s="14" t="str">
        <v/>
      </c>
      <c r="O7623" s="14" t="str">
        <v/>
      </c>
      <c r="P7623" s="14" t="str">
        <f ca="1"/>
        <v>Low Cap</v>
      </c>
    </row>
    <row r="7624" spans="11:16">
      <c r="K7624" s="14" t="str">
        <v/>
      </c>
      <c r="L7624" s="14" t="str">
        <v/>
      </c>
      <c r="O7624" s="14" t="str">
        <v/>
      </c>
      <c r="P7624" s="14" t="str">
        <f ca="1"/>
        <v>Low Cap</v>
      </c>
    </row>
    <row r="7625" spans="11:16">
      <c r="K7625" s="14" t="str">
        <v/>
      </c>
      <c r="L7625" s="14" t="str">
        <v/>
      </c>
      <c r="O7625" s="14" t="str">
        <v/>
      </c>
      <c r="P7625" s="14" t="str">
        <f ca="1"/>
        <v>Low Cap</v>
      </c>
    </row>
    <row r="7626" spans="11:16">
      <c r="K7626" s="14" t="str">
        <v/>
      </c>
      <c r="L7626" s="14" t="str">
        <v/>
      </c>
      <c r="O7626" s="14" t="str">
        <v/>
      </c>
      <c r="P7626" s="14" t="str">
        <f ca="1"/>
        <v>Low Cap</v>
      </c>
    </row>
    <row r="7627" spans="11:16">
      <c r="K7627" s="14" t="str">
        <v/>
      </c>
      <c r="L7627" s="14" t="str">
        <v/>
      </c>
      <c r="O7627" s="14" t="str">
        <v/>
      </c>
      <c r="P7627" s="14" t="str">
        <f ca="1"/>
        <v>Low Cap</v>
      </c>
    </row>
    <row r="7628" spans="11:16">
      <c r="K7628" s="14" t="str">
        <v/>
      </c>
      <c r="L7628" s="14" t="str">
        <v/>
      </c>
      <c r="O7628" s="14" t="str">
        <v/>
      </c>
      <c r="P7628" s="14" t="str">
        <f ca="1"/>
        <v>Low Cap</v>
      </c>
    </row>
    <row r="7629" spans="11:16">
      <c r="K7629" s="14" t="str">
        <v/>
      </c>
      <c r="L7629" s="14" t="str">
        <v/>
      </c>
      <c r="O7629" s="14" t="str">
        <v/>
      </c>
      <c r="P7629" s="14" t="str">
        <f ca="1"/>
        <v>Low Cap</v>
      </c>
    </row>
    <row r="7630" spans="11:16">
      <c r="K7630" s="14" t="str">
        <v/>
      </c>
      <c r="L7630" s="14" t="str">
        <v/>
      </c>
      <c r="O7630" s="14" t="str">
        <v/>
      </c>
      <c r="P7630" s="14" t="str">
        <f ca="1"/>
        <v>Low Cap</v>
      </c>
    </row>
    <row r="7631" spans="11:16">
      <c r="K7631" s="14" t="str">
        <v/>
      </c>
      <c r="L7631" s="14" t="str">
        <v/>
      </c>
      <c r="O7631" s="14" t="str">
        <v/>
      </c>
      <c r="P7631" s="14" t="str">
        <f ca="1"/>
        <v>Low Cap</v>
      </c>
    </row>
    <row r="7632" spans="11:16">
      <c r="K7632" s="14" t="str">
        <v/>
      </c>
      <c r="L7632" s="14" t="str">
        <v/>
      </c>
      <c r="O7632" s="14" t="str">
        <v/>
      </c>
      <c r="P7632" s="14" t="str">
        <f ca="1"/>
        <v>Low Cap</v>
      </c>
    </row>
    <row r="7633" spans="11:16">
      <c r="K7633" s="14" t="str">
        <v/>
      </c>
      <c r="L7633" s="14" t="str">
        <v/>
      </c>
      <c r="O7633" s="14" t="str">
        <v/>
      </c>
      <c r="P7633" s="14" t="str">
        <f ca="1"/>
        <v>Low Cap</v>
      </c>
    </row>
    <row r="7634" spans="11:16">
      <c r="K7634" s="14" t="str">
        <v/>
      </c>
      <c r="L7634" s="14" t="str">
        <v/>
      </c>
      <c r="O7634" s="14" t="str">
        <v/>
      </c>
      <c r="P7634" s="14" t="str">
        <f ca="1"/>
        <v>Low Cap</v>
      </c>
    </row>
    <row r="7635" spans="11:16">
      <c r="K7635" s="14" t="str">
        <v/>
      </c>
      <c r="L7635" s="14" t="str">
        <v/>
      </c>
      <c r="O7635" s="14" t="str">
        <v/>
      </c>
      <c r="P7635" s="14" t="str">
        <f ca="1"/>
        <v>Low Cap</v>
      </c>
    </row>
    <row r="7636" spans="11:16">
      <c r="K7636" s="14" t="str">
        <v/>
      </c>
      <c r="L7636" s="14" t="str">
        <v/>
      </c>
      <c r="O7636" s="14" t="str">
        <v/>
      </c>
      <c r="P7636" s="14" t="str">
        <f ca="1"/>
        <v>Low Cap</v>
      </c>
    </row>
    <row r="7637" spans="11:16">
      <c r="K7637" s="14" t="str">
        <v/>
      </c>
      <c r="L7637" s="14" t="str">
        <v/>
      </c>
      <c r="O7637" s="14" t="str">
        <v/>
      </c>
      <c r="P7637" s="14" t="str">
        <f ca="1"/>
        <v>Low Cap</v>
      </c>
    </row>
    <row r="7638" spans="11:16">
      <c r="K7638" s="14" t="str">
        <v/>
      </c>
      <c r="L7638" s="14" t="str">
        <v/>
      </c>
      <c r="O7638" s="14" t="str">
        <v/>
      </c>
      <c r="P7638" s="14" t="str">
        <f ca="1"/>
        <v>Low Cap</v>
      </c>
    </row>
    <row r="7639" spans="11:16">
      <c r="K7639" s="14" t="str">
        <v/>
      </c>
      <c r="L7639" s="14" t="str">
        <v/>
      </c>
      <c r="O7639" s="14" t="str">
        <v/>
      </c>
      <c r="P7639" s="14" t="str">
        <f ca="1"/>
        <v>Low Cap</v>
      </c>
    </row>
    <row r="7640" spans="11:16">
      <c r="K7640" s="14" t="str">
        <v/>
      </c>
      <c r="L7640" s="14" t="str">
        <v/>
      </c>
      <c r="O7640" s="14" t="str">
        <v/>
      </c>
      <c r="P7640" s="14" t="str">
        <f ca="1"/>
        <v>Low Cap</v>
      </c>
    </row>
    <row r="7641" spans="11:16">
      <c r="K7641" s="14" t="str">
        <v/>
      </c>
      <c r="L7641" s="14" t="str">
        <v/>
      </c>
      <c r="O7641" s="14" t="str">
        <v/>
      </c>
      <c r="P7641" s="14" t="str">
        <f ca="1"/>
        <v>Low Cap</v>
      </c>
    </row>
    <row r="7642" spans="11:16">
      <c r="K7642" s="14" t="str">
        <v/>
      </c>
      <c r="L7642" s="14" t="str">
        <v/>
      </c>
      <c r="O7642" s="14" t="str">
        <v/>
      </c>
      <c r="P7642" s="14" t="str">
        <f ca="1"/>
        <v>Low Cap</v>
      </c>
    </row>
    <row r="7643" spans="11:16">
      <c r="K7643" s="14" t="str">
        <v/>
      </c>
      <c r="L7643" s="14" t="str">
        <v/>
      </c>
      <c r="O7643" s="14" t="str">
        <v/>
      </c>
      <c r="P7643" s="14" t="str">
        <f ca="1"/>
        <v>Low Cap</v>
      </c>
    </row>
    <row r="7644" spans="11:16">
      <c r="K7644" s="14" t="str">
        <v/>
      </c>
      <c r="L7644" s="14" t="str">
        <v/>
      </c>
      <c r="O7644" s="14" t="str">
        <v/>
      </c>
      <c r="P7644" s="14" t="str">
        <f ca="1"/>
        <v>Low Cap</v>
      </c>
    </row>
    <row r="7645" spans="11:16">
      <c r="K7645" s="14" t="str">
        <v/>
      </c>
      <c r="L7645" s="14" t="str">
        <v/>
      </c>
      <c r="O7645" s="14" t="str">
        <v/>
      </c>
      <c r="P7645" s="14" t="str">
        <f ca="1"/>
        <v>Low Cap</v>
      </c>
    </row>
    <row r="7646" spans="11:16">
      <c r="K7646" s="14" t="str">
        <v/>
      </c>
      <c r="L7646" s="14" t="str">
        <v/>
      </c>
      <c r="O7646" s="14" t="str">
        <v/>
      </c>
      <c r="P7646" s="14" t="str">
        <f ca="1"/>
        <v>Low Cap</v>
      </c>
    </row>
    <row r="7647" spans="11:16">
      <c r="K7647" s="14" t="str">
        <v/>
      </c>
      <c r="L7647" s="14" t="str">
        <v/>
      </c>
      <c r="O7647" s="14" t="str">
        <v/>
      </c>
      <c r="P7647" s="14" t="str">
        <f ca="1"/>
        <v>Low Cap</v>
      </c>
    </row>
    <row r="7648" spans="11:16">
      <c r="K7648" s="14" t="str">
        <v/>
      </c>
      <c r="L7648" s="14" t="str">
        <v/>
      </c>
      <c r="O7648" s="14" t="str">
        <v/>
      </c>
      <c r="P7648" s="14" t="str">
        <f ca="1"/>
        <v>Low Cap</v>
      </c>
    </row>
    <row r="7649" spans="11:16">
      <c r="K7649" s="14" t="str">
        <v/>
      </c>
      <c r="L7649" s="14" t="str">
        <v/>
      </c>
      <c r="O7649" s="14" t="str">
        <v/>
      </c>
      <c r="P7649" s="14" t="str">
        <f ca="1"/>
        <v>Low Cap</v>
      </c>
    </row>
    <row r="7650" spans="11:16">
      <c r="K7650" s="14" t="str">
        <v/>
      </c>
      <c r="L7650" s="14" t="str">
        <v/>
      </c>
      <c r="O7650" s="14" t="str">
        <v/>
      </c>
      <c r="P7650" s="14" t="str">
        <f ca="1"/>
        <v>Low Cap</v>
      </c>
    </row>
    <row r="7651" spans="11:16">
      <c r="K7651" s="14" t="str">
        <v/>
      </c>
      <c r="L7651" s="14" t="str">
        <v/>
      </c>
      <c r="O7651" s="14" t="str">
        <v/>
      </c>
      <c r="P7651" s="14" t="str">
        <f ca="1"/>
        <v>Low Cap</v>
      </c>
    </row>
    <row r="7652" spans="11:16">
      <c r="K7652" s="14" t="str">
        <v/>
      </c>
      <c r="L7652" s="14" t="str">
        <v/>
      </c>
      <c r="O7652" s="14" t="str">
        <v/>
      </c>
      <c r="P7652" s="14" t="str">
        <f ca="1"/>
        <v>Low Cap</v>
      </c>
    </row>
    <row r="7653" spans="11:16">
      <c r="K7653" s="14" t="str">
        <v/>
      </c>
      <c r="L7653" s="14" t="str">
        <v/>
      </c>
      <c r="O7653" s="14" t="str">
        <v/>
      </c>
      <c r="P7653" s="14" t="str">
        <f ca="1"/>
        <v>Low Cap</v>
      </c>
    </row>
    <row r="7654" spans="11:16">
      <c r="K7654" s="14" t="str">
        <v/>
      </c>
      <c r="L7654" s="14" t="str">
        <v/>
      </c>
      <c r="O7654" s="14" t="str">
        <v/>
      </c>
      <c r="P7654" s="14" t="str">
        <f ca="1"/>
        <v>Low Cap</v>
      </c>
    </row>
    <row r="7655" spans="11:16">
      <c r="K7655" s="14" t="str">
        <v/>
      </c>
      <c r="L7655" s="14" t="str">
        <v/>
      </c>
      <c r="O7655" s="14" t="str">
        <v/>
      </c>
      <c r="P7655" s="14" t="str">
        <f ca="1"/>
        <v>Low Cap</v>
      </c>
    </row>
    <row r="7656" spans="11:16">
      <c r="K7656" s="14" t="str">
        <v/>
      </c>
      <c r="L7656" s="14" t="str">
        <v/>
      </c>
      <c r="O7656" s="14" t="str">
        <v/>
      </c>
      <c r="P7656" s="14" t="str">
        <f ca="1"/>
        <v>Low Cap</v>
      </c>
    </row>
    <row r="7657" spans="11:16">
      <c r="K7657" s="14" t="str">
        <v/>
      </c>
      <c r="L7657" s="14" t="str">
        <v/>
      </c>
      <c r="O7657" s="14" t="str">
        <v/>
      </c>
      <c r="P7657" s="14" t="str">
        <f ca="1"/>
        <v>Low Cap</v>
      </c>
    </row>
    <row r="7658" spans="11:16">
      <c r="K7658" s="14" t="str">
        <v/>
      </c>
      <c r="L7658" s="14" t="str">
        <v/>
      </c>
      <c r="O7658" s="14" t="str">
        <v/>
      </c>
      <c r="P7658" s="14" t="str">
        <f ca="1"/>
        <v>Low Cap</v>
      </c>
    </row>
    <row r="7659" spans="11:16">
      <c r="K7659" s="14" t="str">
        <v/>
      </c>
      <c r="L7659" s="14" t="str">
        <v/>
      </c>
      <c r="O7659" s="14" t="str">
        <v/>
      </c>
      <c r="P7659" s="14" t="str">
        <f ca="1"/>
        <v>Low Cap</v>
      </c>
    </row>
    <row r="7660" spans="11:16">
      <c r="K7660" s="14" t="str">
        <v/>
      </c>
      <c r="L7660" s="14" t="str">
        <v/>
      </c>
      <c r="O7660" s="14" t="str">
        <v/>
      </c>
      <c r="P7660" s="14" t="str">
        <f ca="1"/>
        <v>Low Cap</v>
      </c>
    </row>
    <row r="7661" spans="11:16">
      <c r="K7661" s="14" t="str">
        <v/>
      </c>
      <c r="L7661" s="14" t="str">
        <v/>
      </c>
      <c r="O7661" s="14" t="str">
        <v/>
      </c>
      <c r="P7661" s="14" t="str">
        <f ca="1"/>
        <v>Low Cap</v>
      </c>
    </row>
    <row r="7662" spans="11:16">
      <c r="K7662" s="14" t="str">
        <v/>
      </c>
      <c r="L7662" s="14" t="str">
        <v/>
      </c>
      <c r="O7662" s="14" t="str">
        <v/>
      </c>
      <c r="P7662" s="14" t="str">
        <f ca="1"/>
        <v>Low Cap</v>
      </c>
    </row>
    <row r="7663" spans="11:16">
      <c r="K7663" s="14" t="str">
        <v/>
      </c>
      <c r="L7663" s="14" t="str">
        <v/>
      </c>
      <c r="O7663" s="14" t="str">
        <v/>
      </c>
      <c r="P7663" s="14" t="str">
        <f ca="1"/>
        <v>Low Cap</v>
      </c>
    </row>
    <row r="7664" spans="11:16">
      <c r="K7664" s="14" t="str">
        <v/>
      </c>
      <c r="L7664" s="14" t="str">
        <v/>
      </c>
      <c r="O7664" s="14" t="str">
        <v/>
      </c>
      <c r="P7664" s="14" t="str">
        <f ca="1"/>
        <v>Low Cap</v>
      </c>
    </row>
    <row r="7665" spans="11:16">
      <c r="K7665" s="14" t="str">
        <v/>
      </c>
      <c r="L7665" s="14" t="str">
        <v/>
      </c>
      <c r="O7665" s="14" t="str">
        <v/>
      </c>
      <c r="P7665" s="14" t="str">
        <f ca="1"/>
        <v>Low Cap</v>
      </c>
    </row>
    <row r="7666" spans="11:16">
      <c r="K7666" s="14" t="str">
        <v/>
      </c>
      <c r="L7666" s="14" t="str">
        <v/>
      </c>
      <c r="O7666" s="14" t="str">
        <v/>
      </c>
      <c r="P7666" s="14" t="str">
        <f ca="1"/>
        <v>Low Cap</v>
      </c>
    </row>
    <row r="7667" spans="11:16">
      <c r="K7667" s="14" t="str">
        <v/>
      </c>
      <c r="L7667" s="14" t="str">
        <v/>
      </c>
      <c r="O7667" s="14" t="str">
        <v/>
      </c>
      <c r="P7667" s="14" t="str">
        <f ca="1"/>
        <v>Low Cap</v>
      </c>
    </row>
    <row r="7668" spans="11:16">
      <c r="K7668" s="14" t="str">
        <v/>
      </c>
      <c r="L7668" s="14" t="str">
        <v/>
      </c>
      <c r="O7668" s="14" t="str">
        <v/>
      </c>
      <c r="P7668" s="14" t="str">
        <f ca="1"/>
        <v>Low Cap</v>
      </c>
    </row>
    <row r="7669" spans="11:16">
      <c r="K7669" s="14" t="str">
        <v/>
      </c>
      <c r="L7669" s="14" t="str">
        <v/>
      </c>
      <c r="O7669" s="14" t="str">
        <v/>
      </c>
      <c r="P7669" s="14" t="str">
        <f ca="1"/>
        <v>Low Cap</v>
      </c>
    </row>
    <row r="7670" spans="11:16">
      <c r="K7670" s="14" t="str">
        <v/>
      </c>
      <c r="L7670" s="14" t="str">
        <v/>
      </c>
      <c r="O7670" s="14" t="str">
        <v/>
      </c>
      <c r="P7670" s="14" t="str">
        <f ca="1"/>
        <v>Low Cap</v>
      </c>
    </row>
    <row r="7671" spans="11:16">
      <c r="K7671" s="14" t="str">
        <v/>
      </c>
      <c r="L7671" s="14" t="str">
        <v/>
      </c>
      <c r="O7671" s="14" t="str">
        <v/>
      </c>
      <c r="P7671" s="14" t="str">
        <f ca="1"/>
        <v>Low Cap</v>
      </c>
    </row>
    <row r="7672" spans="11:16">
      <c r="K7672" s="14" t="str">
        <v/>
      </c>
      <c r="L7672" s="14" t="str">
        <v/>
      </c>
      <c r="O7672" s="14" t="str">
        <v/>
      </c>
      <c r="P7672" s="14" t="str">
        <f ca="1"/>
        <v>Low Cap</v>
      </c>
    </row>
    <row r="7673" spans="11:16">
      <c r="K7673" s="14" t="str">
        <v/>
      </c>
      <c r="L7673" s="14" t="str">
        <v/>
      </c>
      <c r="O7673" s="14" t="str">
        <v/>
      </c>
      <c r="P7673" s="14" t="str">
        <f ca="1"/>
        <v>Low Cap</v>
      </c>
    </row>
    <row r="7674" spans="11:16">
      <c r="K7674" s="14" t="str">
        <v/>
      </c>
      <c r="L7674" s="14" t="str">
        <v/>
      </c>
      <c r="O7674" s="14" t="str">
        <v/>
      </c>
      <c r="P7674" s="14" t="str">
        <f ca="1"/>
        <v>Low Cap</v>
      </c>
    </row>
    <row r="7675" spans="11:16">
      <c r="K7675" s="14" t="str">
        <v/>
      </c>
      <c r="L7675" s="14" t="str">
        <v/>
      </c>
      <c r="O7675" s="14" t="str">
        <v/>
      </c>
      <c r="P7675" s="14" t="str">
        <f ca="1"/>
        <v>Low Cap</v>
      </c>
    </row>
    <row r="7676" spans="11:16">
      <c r="K7676" s="14" t="str">
        <v/>
      </c>
      <c r="L7676" s="14" t="str">
        <v/>
      </c>
      <c r="O7676" s="14" t="str">
        <v/>
      </c>
      <c r="P7676" s="14" t="str">
        <f ca="1"/>
        <v>Low Cap</v>
      </c>
    </row>
    <row r="7677" spans="11:16">
      <c r="K7677" s="14" t="str">
        <v/>
      </c>
      <c r="L7677" s="14" t="str">
        <v/>
      </c>
      <c r="O7677" s="14" t="str">
        <v/>
      </c>
      <c r="P7677" s="14" t="str">
        <f ca="1"/>
        <v>Low Cap</v>
      </c>
    </row>
    <row r="7678" spans="11:16">
      <c r="K7678" s="14" t="str">
        <v/>
      </c>
      <c r="L7678" s="14" t="str">
        <v/>
      </c>
      <c r="O7678" s="14" t="str">
        <v/>
      </c>
      <c r="P7678" s="14" t="str">
        <f ca="1"/>
        <v>Low Cap</v>
      </c>
    </row>
    <row r="7679" spans="11:16">
      <c r="K7679" s="14" t="str">
        <v/>
      </c>
      <c r="L7679" s="14" t="str">
        <v/>
      </c>
      <c r="O7679" s="14" t="str">
        <v/>
      </c>
      <c r="P7679" s="14" t="str">
        <f ca="1"/>
        <v>Low Cap</v>
      </c>
    </row>
    <row r="7680" spans="11:16">
      <c r="K7680" s="14" t="str">
        <v/>
      </c>
      <c r="L7680" s="14" t="str">
        <v/>
      </c>
      <c r="O7680" s="14" t="str">
        <v/>
      </c>
      <c r="P7680" s="14" t="str">
        <f ca="1"/>
        <v>Low Cap</v>
      </c>
    </row>
    <row r="7681" spans="11:16">
      <c r="K7681" s="14" t="str">
        <v/>
      </c>
      <c r="L7681" s="14" t="str">
        <v/>
      </c>
      <c r="O7681" s="14" t="str">
        <v/>
      </c>
      <c r="P7681" s="14" t="str">
        <f ca="1"/>
        <v>Low Cap</v>
      </c>
    </row>
    <row r="7682" spans="11:16">
      <c r="K7682" s="14" t="str">
        <v/>
      </c>
      <c r="L7682" s="14" t="str">
        <v/>
      </c>
      <c r="O7682" s="14" t="str">
        <v/>
      </c>
      <c r="P7682" s="14" t="str">
        <f ca="1"/>
        <v>Low Cap</v>
      </c>
    </row>
    <row r="7683" spans="11:16">
      <c r="K7683" s="14" t="str">
        <v/>
      </c>
      <c r="L7683" s="14" t="str">
        <v/>
      </c>
      <c r="O7683" s="14" t="str">
        <v/>
      </c>
      <c r="P7683" s="14" t="str">
        <f ca="1"/>
        <v>Low Cap</v>
      </c>
    </row>
    <row r="7684" spans="11:16">
      <c r="K7684" s="14" t="str">
        <v/>
      </c>
      <c r="L7684" s="14" t="str">
        <v/>
      </c>
      <c r="O7684" s="14" t="str">
        <v/>
      </c>
      <c r="P7684" s="14" t="str">
        <f ca="1"/>
        <v>Low Cap</v>
      </c>
    </row>
    <row r="7685" spans="11:16">
      <c r="K7685" s="14" t="str">
        <v/>
      </c>
      <c r="L7685" s="14" t="str">
        <v/>
      </c>
      <c r="O7685" s="14" t="str">
        <v/>
      </c>
      <c r="P7685" s="14" t="str">
        <f ca="1"/>
        <v>Low Cap</v>
      </c>
    </row>
    <row r="7686" spans="11:16">
      <c r="K7686" s="14" t="str">
        <v/>
      </c>
      <c r="L7686" s="14" t="str">
        <v/>
      </c>
      <c r="O7686" s="14" t="str">
        <v/>
      </c>
      <c r="P7686" s="14" t="str">
        <f ca="1"/>
        <v>Low Cap</v>
      </c>
    </row>
    <row r="7687" spans="11:16">
      <c r="K7687" s="14" t="str">
        <v/>
      </c>
      <c r="L7687" s="14" t="str">
        <v/>
      </c>
      <c r="O7687" s="14" t="str">
        <v/>
      </c>
      <c r="P7687" s="14" t="str">
        <f ca="1"/>
        <v>Low Cap</v>
      </c>
    </row>
    <row r="7688" spans="11:16">
      <c r="K7688" s="14" t="str">
        <v/>
      </c>
      <c r="L7688" s="14" t="str">
        <v/>
      </c>
      <c r="O7688" s="14" t="str">
        <v/>
      </c>
      <c r="P7688" s="14" t="str">
        <f ca="1"/>
        <v>Low Cap</v>
      </c>
    </row>
    <row r="7689" spans="11:16">
      <c r="K7689" s="14" t="str">
        <v/>
      </c>
      <c r="L7689" s="14" t="str">
        <v/>
      </c>
      <c r="O7689" s="14" t="str">
        <v/>
      </c>
      <c r="P7689" s="14" t="str">
        <f ca="1"/>
        <v>Low Cap</v>
      </c>
    </row>
    <row r="7690" spans="11:16">
      <c r="K7690" s="14" t="str">
        <v/>
      </c>
      <c r="L7690" s="14" t="str">
        <v/>
      </c>
      <c r="O7690" s="14" t="str">
        <v/>
      </c>
      <c r="P7690" s="14" t="str">
        <f ca="1"/>
        <v>Low Cap</v>
      </c>
    </row>
    <row r="7691" spans="11:16">
      <c r="K7691" s="14" t="str">
        <v/>
      </c>
      <c r="L7691" s="14" t="str">
        <v/>
      </c>
      <c r="O7691" s="14" t="str">
        <v/>
      </c>
      <c r="P7691" s="14" t="str">
        <f ca="1"/>
        <v>Low Cap</v>
      </c>
    </row>
    <row r="7692" spans="11:16">
      <c r="K7692" s="14" t="str">
        <v/>
      </c>
      <c r="L7692" s="14" t="str">
        <v/>
      </c>
      <c r="O7692" s="14" t="str">
        <v/>
      </c>
      <c r="P7692" s="14" t="str">
        <f ca="1"/>
        <v>Low Cap</v>
      </c>
    </row>
    <row r="7693" spans="11:16">
      <c r="K7693" s="14" t="str">
        <v/>
      </c>
      <c r="L7693" s="14" t="str">
        <v/>
      </c>
      <c r="O7693" s="14" t="str">
        <v/>
      </c>
      <c r="P7693" s="14" t="str">
        <f ca="1"/>
        <v>Low Cap</v>
      </c>
    </row>
    <row r="7694" spans="11:16">
      <c r="K7694" s="14" t="str">
        <v/>
      </c>
      <c r="L7694" s="14" t="str">
        <v/>
      </c>
      <c r="O7694" s="14" t="str">
        <v/>
      </c>
      <c r="P7694" s="14" t="str">
        <f ca="1"/>
        <v>Low Cap</v>
      </c>
    </row>
    <row r="7695" spans="11:16">
      <c r="K7695" s="14" t="str">
        <v/>
      </c>
      <c r="L7695" s="14" t="str">
        <v/>
      </c>
      <c r="O7695" s="14" t="str">
        <v/>
      </c>
      <c r="P7695" s="14" t="str">
        <f ca="1"/>
        <v>Low Cap</v>
      </c>
    </row>
    <row r="7696" spans="11:16">
      <c r="K7696" s="14" t="str">
        <v/>
      </c>
      <c r="L7696" s="14" t="str">
        <v/>
      </c>
      <c r="O7696" s="14" t="str">
        <v/>
      </c>
      <c r="P7696" s="14" t="str">
        <f ca="1"/>
        <v>Low Cap</v>
      </c>
    </row>
    <row r="7697" spans="11:16">
      <c r="K7697" s="14" t="str">
        <v/>
      </c>
      <c r="L7697" s="14" t="str">
        <v/>
      </c>
      <c r="O7697" s="14" t="str">
        <v/>
      </c>
      <c r="P7697" s="14" t="str">
        <f ca="1"/>
        <v>Low Cap</v>
      </c>
    </row>
    <row r="7698" spans="11:16">
      <c r="K7698" s="14" t="str">
        <v/>
      </c>
      <c r="L7698" s="14" t="str">
        <v/>
      </c>
      <c r="O7698" s="14" t="str">
        <v/>
      </c>
      <c r="P7698" s="14" t="str">
        <f ca="1"/>
        <v>Low Cap</v>
      </c>
    </row>
    <row r="7699" spans="11:16">
      <c r="K7699" s="14" t="str">
        <v/>
      </c>
      <c r="L7699" s="14" t="str">
        <v/>
      </c>
      <c r="O7699" s="14" t="str">
        <v/>
      </c>
      <c r="P7699" s="14" t="str">
        <f ca="1"/>
        <v>Low Cap</v>
      </c>
    </row>
    <row r="7700" spans="11:16">
      <c r="K7700" s="14" t="str">
        <v/>
      </c>
      <c r="L7700" s="14" t="str">
        <v/>
      </c>
      <c r="O7700" s="14" t="str">
        <v/>
      </c>
      <c r="P7700" s="14" t="str">
        <f ca="1"/>
        <v>Low Cap</v>
      </c>
    </row>
    <row r="7701" spans="11:16">
      <c r="K7701" s="14" t="str">
        <v/>
      </c>
      <c r="L7701" s="14" t="str">
        <v/>
      </c>
      <c r="O7701" s="14" t="str">
        <v/>
      </c>
      <c r="P7701" s="14" t="str">
        <f ca="1"/>
        <v>Low Cap</v>
      </c>
    </row>
    <row r="7702" spans="11:16">
      <c r="K7702" s="14" t="str">
        <v/>
      </c>
      <c r="L7702" s="14" t="str">
        <v/>
      </c>
      <c r="O7702" s="14" t="str">
        <v/>
      </c>
      <c r="P7702" s="14" t="str">
        <f ca="1"/>
        <v>Low Cap</v>
      </c>
    </row>
    <row r="7703" spans="11:16">
      <c r="K7703" s="14" t="str">
        <v/>
      </c>
      <c r="L7703" s="14" t="str">
        <v/>
      </c>
      <c r="O7703" s="14" t="str">
        <v/>
      </c>
      <c r="P7703" s="14" t="str">
        <f ca="1"/>
        <v>Low Cap</v>
      </c>
    </row>
    <row r="7704" spans="11:16">
      <c r="K7704" s="14" t="str">
        <v/>
      </c>
      <c r="L7704" s="14" t="str">
        <v/>
      </c>
      <c r="O7704" s="14" t="str">
        <v/>
      </c>
      <c r="P7704" s="14" t="str">
        <f ca="1"/>
        <v>Low Cap</v>
      </c>
    </row>
    <row r="7705" spans="11:16">
      <c r="K7705" s="14" t="str">
        <v/>
      </c>
      <c r="L7705" s="14" t="str">
        <v/>
      </c>
      <c r="O7705" s="14" t="str">
        <v/>
      </c>
      <c r="P7705" s="14" t="str">
        <f ca="1"/>
        <v>Low Cap</v>
      </c>
    </row>
    <row r="7706" spans="11:16">
      <c r="K7706" s="14" t="str">
        <v/>
      </c>
      <c r="L7706" s="14" t="str">
        <v/>
      </c>
      <c r="O7706" s="14" t="str">
        <v/>
      </c>
      <c r="P7706" s="14" t="str">
        <f ca="1"/>
        <v>Low Cap</v>
      </c>
    </row>
    <row r="7707" spans="11:16">
      <c r="K7707" s="14" t="str">
        <v/>
      </c>
      <c r="L7707" s="14" t="str">
        <v/>
      </c>
      <c r="O7707" s="14" t="str">
        <v/>
      </c>
      <c r="P7707" s="14" t="str">
        <f ca="1"/>
        <v>Low Cap</v>
      </c>
    </row>
    <row r="7708" spans="11:16">
      <c r="K7708" s="14" t="str">
        <v/>
      </c>
      <c r="L7708" s="14" t="str">
        <v/>
      </c>
      <c r="O7708" s="14" t="str">
        <v/>
      </c>
      <c r="P7708" s="14" t="str">
        <f ca="1"/>
        <v>Low Cap</v>
      </c>
    </row>
    <row r="7709" spans="11:16">
      <c r="K7709" s="14" t="str">
        <v/>
      </c>
      <c r="L7709" s="14" t="str">
        <v/>
      </c>
      <c r="O7709" s="14" t="str">
        <v/>
      </c>
      <c r="P7709" s="14" t="str">
        <f ca="1"/>
        <v>Low Cap</v>
      </c>
    </row>
    <row r="7710" spans="11:16">
      <c r="K7710" s="14" t="str">
        <v/>
      </c>
      <c r="L7710" s="14" t="str">
        <v/>
      </c>
      <c r="O7710" s="14" t="str">
        <v/>
      </c>
      <c r="P7710" s="14" t="str">
        <f ca="1"/>
        <v>Low Cap</v>
      </c>
    </row>
    <row r="7711" spans="11:16">
      <c r="K7711" s="14" t="str">
        <v/>
      </c>
      <c r="L7711" s="14" t="str">
        <v/>
      </c>
      <c r="O7711" s="14" t="str">
        <v/>
      </c>
      <c r="P7711" s="14" t="str">
        <f ca="1"/>
        <v>Low Cap</v>
      </c>
    </row>
    <row r="7712" spans="11:16">
      <c r="K7712" s="14" t="str">
        <v/>
      </c>
      <c r="L7712" s="14" t="str">
        <v/>
      </c>
      <c r="O7712" s="14" t="str">
        <v/>
      </c>
      <c r="P7712" s="14" t="str">
        <f ca="1"/>
        <v>Low Cap</v>
      </c>
    </row>
    <row r="7713" spans="11:16">
      <c r="K7713" s="14" t="str">
        <v/>
      </c>
      <c r="L7713" s="14" t="str">
        <v/>
      </c>
      <c r="O7713" s="14" t="str">
        <v/>
      </c>
      <c r="P7713" s="14" t="str">
        <f ca="1"/>
        <v>Low Cap</v>
      </c>
    </row>
    <row r="7714" spans="11:16">
      <c r="K7714" s="14" t="str">
        <v/>
      </c>
      <c r="L7714" s="14" t="str">
        <v/>
      </c>
      <c r="O7714" s="14" t="str">
        <v/>
      </c>
      <c r="P7714" s="14" t="str">
        <f ca="1"/>
        <v>Low Cap</v>
      </c>
    </row>
    <row r="7715" spans="11:16">
      <c r="K7715" s="14" t="str">
        <v/>
      </c>
      <c r="L7715" s="14" t="str">
        <v/>
      </c>
      <c r="O7715" s="14" t="str">
        <v/>
      </c>
      <c r="P7715" s="14" t="str">
        <f ca="1"/>
        <v>Low Cap</v>
      </c>
    </row>
    <row r="7716" spans="11:16">
      <c r="K7716" s="14" t="str">
        <v/>
      </c>
      <c r="L7716" s="14" t="str">
        <v/>
      </c>
      <c r="O7716" s="14" t="str">
        <v/>
      </c>
      <c r="P7716" s="14" t="str">
        <f ca="1"/>
        <v>Low Cap</v>
      </c>
    </row>
    <row r="7717" spans="11:16">
      <c r="K7717" s="14" t="str">
        <v/>
      </c>
      <c r="L7717" s="14" t="str">
        <v/>
      </c>
      <c r="O7717" s="14" t="str">
        <v/>
      </c>
      <c r="P7717" s="14" t="str">
        <f ca="1"/>
        <v>Low Cap</v>
      </c>
    </row>
    <row r="7718" spans="11:16">
      <c r="K7718" s="14" t="str">
        <v/>
      </c>
      <c r="L7718" s="14" t="str">
        <v/>
      </c>
      <c r="O7718" s="14" t="str">
        <v/>
      </c>
      <c r="P7718" s="14" t="str">
        <f ca="1"/>
        <v>Low Cap</v>
      </c>
    </row>
    <row r="7719" spans="11:16">
      <c r="K7719" s="14" t="str">
        <v/>
      </c>
      <c r="L7719" s="14" t="str">
        <v/>
      </c>
      <c r="O7719" s="14" t="str">
        <v/>
      </c>
      <c r="P7719" s="14" t="str">
        <f ca="1"/>
        <v>Low Cap</v>
      </c>
    </row>
    <row r="7720" spans="11:16">
      <c r="K7720" s="14" t="str">
        <v/>
      </c>
      <c r="L7720" s="14" t="str">
        <v/>
      </c>
      <c r="O7720" s="14" t="str">
        <v/>
      </c>
      <c r="P7720" s="14" t="str">
        <f ca="1"/>
        <v>Low Cap</v>
      </c>
    </row>
    <row r="7721" spans="11:16">
      <c r="K7721" s="14" t="str">
        <v/>
      </c>
      <c r="L7721" s="14" t="str">
        <v/>
      </c>
      <c r="O7721" s="14" t="str">
        <v/>
      </c>
      <c r="P7721" s="14" t="str">
        <f ca="1"/>
        <v>Low Cap</v>
      </c>
    </row>
    <row r="7722" spans="11:16">
      <c r="K7722" s="14" t="str">
        <v/>
      </c>
      <c r="L7722" s="14" t="str">
        <v/>
      </c>
      <c r="O7722" s="14" t="str">
        <v/>
      </c>
      <c r="P7722" s="14" t="str">
        <f ca="1"/>
        <v>Low Cap</v>
      </c>
    </row>
    <row r="7723" spans="11:16">
      <c r="K7723" s="14" t="str">
        <v/>
      </c>
      <c r="L7723" s="14" t="str">
        <v/>
      </c>
      <c r="O7723" s="14" t="str">
        <v/>
      </c>
      <c r="P7723" s="14" t="str">
        <f ca="1"/>
        <v>Low Cap</v>
      </c>
    </row>
    <row r="7724" spans="11:16">
      <c r="K7724" s="14" t="str">
        <v/>
      </c>
      <c r="L7724" s="14" t="str">
        <v/>
      </c>
      <c r="O7724" s="14" t="str">
        <v/>
      </c>
      <c r="P7724" s="14" t="str">
        <f ca="1"/>
        <v>Low Cap</v>
      </c>
    </row>
    <row r="7725" spans="11:16">
      <c r="K7725" s="14" t="str">
        <v/>
      </c>
      <c r="L7725" s="14" t="str">
        <v/>
      </c>
      <c r="O7725" s="14" t="str">
        <v/>
      </c>
      <c r="P7725" s="14" t="str">
        <f ca="1"/>
        <v>Low Cap</v>
      </c>
    </row>
    <row r="7726" spans="11:16">
      <c r="K7726" s="14" t="str">
        <v/>
      </c>
      <c r="L7726" s="14" t="str">
        <v/>
      </c>
      <c r="O7726" s="14" t="str">
        <v/>
      </c>
      <c r="P7726" s="14" t="str">
        <f ca="1"/>
        <v>Low Cap</v>
      </c>
    </row>
    <row r="7727" spans="11:16">
      <c r="K7727" s="14" t="str">
        <v/>
      </c>
      <c r="L7727" s="14" t="str">
        <v/>
      </c>
      <c r="O7727" s="14" t="str">
        <v/>
      </c>
      <c r="P7727" s="14" t="str">
        <f ca="1"/>
        <v>Low Cap</v>
      </c>
    </row>
    <row r="7728" spans="11:16">
      <c r="K7728" s="14" t="str">
        <v/>
      </c>
      <c r="L7728" s="14" t="str">
        <v/>
      </c>
      <c r="O7728" s="14" t="str">
        <v/>
      </c>
      <c r="P7728" s="14" t="str">
        <f ca="1"/>
        <v>Low Cap</v>
      </c>
    </row>
    <row r="7729" spans="11:16">
      <c r="K7729" s="14" t="str">
        <v/>
      </c>
      <c r="L7729" s="14" t="str">
        <v/>
      </c>
      <c r="O7729" s="14" t="str">
        <v/>
      </c>
      <c r="P7729" s="14" t="str">
        <f ca="1"/>
        <v>Low Cap</v>
      </c>
    </row>
    <row r="7730" spans="11:16">
      <c r="K7730" s="14" t="str">
        <v/>
      </c>
      <c r="L7730" s="14" t="str">
        <v/>
      </c>
      <c r="O7730" s="14" t="str">
        <v/>
      </c>
      <c r="P7730" s="14" t="str">
        <f ca="1"/>
        <v>Low Cap</v>
      </c>
    </row>
    <row r="7731" spans="11:16">
      <c r="K7731" s="14" t="str">
        <v/>
      </c>
      <c r="L7731" s="14" t="str">
        <v/>
      </c>
      <c r="O7731" s="14" t="str">
        <v/>
      </c>
      <c r="P7731" s="14" t="str">
        <f ca="1"/>
        <v>Low Cap</v>
      </c>
    </row>
    <row r="7732" spans="11:16">
      <c r="K7732" s="14" t="str">
        <v/>
      </c>
      <c r="L7732" s="14" t="str">
        <v/>
      </c>
      <c r="O7732" s="14" t="str">
        <v/>
      </c>
      <c r="P7732" s="14" t="str">
        <f ca="1"/>
        <v>Low Cap</v>
      </c>
    </row>
    <row r="7733" spans="11:16">
      <c r="K7733" s="14" t="str">
        <v/>
      </c>
      <c r="L7733" s="14" t="str">
        <v/>
      </c>
      <c r="O7733" s="14" t="str">
        <v/>
      </c>
      <c r="P7733" s="14" t="str">
        <f ca="1"/>
        <v>Low Cap</v>
      </c>
    </row>
    <row r="7734" spans="11:16">
      <c r="K7734" s="14" t="str">
        <v/>
      </c>
      <c r="L7734" s="14" t="str">
        <v/>
      </c>
      <c r="O7734" s="14" t="str">
        <v/>
      </c>
      <c r="P7734" s="14" t="str">
        <f ca="1"/>
        <v>Low Cap</v>
      </c>
    </row>
    <row r="7735" spans="11:16">
      <c r="K7735" s="14" t="str">
        <v/>
      </c>
      <c r="L7735" s="14" t="str">
        <v/>
      </c>
      <c r="O7735" s="14" t="str">
        <v/>
      </c>
      <c r="P7735" s="14" t="str">
        <f ca="1"/>
        <v>Low Cap</v>
      </c>
    </row>
    <row r="7736" spans="11:16">
      <c r="K7736" s="14" t="str">
        <v/>
      </c>
      <c r="L7736" s="14" t="str">
        <v/>
      </c>
      <c r="O7736" s="14" t="str">
        <v/>
      </c>
      <c r="P7736" s="14" t="str">
        <f ca="1"/>
        <v>Low Cap</v>
      </c>
    </row>
    <row r="7737" spans="11:16">
      <c r="K7737" s="14" t="str">
        <v/>
      </c>
      <c r="L7737" s="14" t="str">
        <v/>
      </c>
      <c r="O7737" s="14" t="str">
        <v/>
      </c>
      <c r="P7737" s="14" t="str">
        <f ca="1"/>
        <v>Low Cap</v>
      </c>
    </row>
    <row r="7738" spans="11:16">
      <c r="K7738" s="14" t="str">
        <v/>
      </c>
      <c r="L7738" s="14" t="str">
        <v/>
      </c>
      <c r="O7738" s="14" t="str">
        <v/>
      </c>
      <c r="P7738" s="14" t="str">
        <f ca="1"/>
        <v>Low Cap</v>
      </c>
    </row>
    <row r="7739" spans="11:16">
      <c r="K7739" s="14" t="str">
        <v/>
      </c>
      <c r="L7739" s="14" t="str">
        <v/>
      </c>
      <c r="O7739" s="14" t="str">
        <v/>
      </c>
      <c r="P7739" s="14" t="str">
        <f ca="1"/>
        <v>Low Cap</v>
      </c>
    </row>
    <row r="7740" spans="11:16">
      <c r="K7740" s="14" t="str">
        <v/>
      </c>
      <c r="L7740" s="14" t="str">
        <v/>
      </c>
      <c r="O7740" s="14" t="str">
        <v/>
      </c>
      <c r="P7740" s="14" t="str">
        <f ca="1"/>
        <v>Low Cap</v>
      </c>
    </row>
    <row r="7741" spans="11:16">
      <c r="K7741" s="14" t="str">
        <v/>
      </c>
      <c r="L7741" s="14" t="str">
        <v/>
      </c>
      <c r="O7741" s="14" t="str">
        <v/>
      </c>
      <c r="P7741" s="14" t="str">
        <f ca="1"/>
        <v>Low Cap</v>
      </c>
    </row>
    <row r="7742" spans="11:16">
      <c r="K7742" s="14" t="str">
        <v/>
      </c>
      <c r="L7742" s="14" t="str">
        <v/>
      </c>
      <c r="O7742" s="14" t="str">
        <v/>
      </c>
      <c r="P7742" s="14" t="str">
        <f ca="1"/>
        <v>Low Cap</v>
      </c>
    </row>
    <row r="7743" spans="11:16">
      <c r="K7743" s="14" t="str">
        <v/>
      </c>
      <c r="L7743" s="14" t="str">
        <v/>
      </c>
      <c r="O7743" s="14" t="str">
        <v/>
      </c>
      <c r="P7743" s="14" t="str">
        <f ca="1"/>
        <v>Low Cap</v>
      </c>
    </row>
    <row r="7744" spans="11:16">
      <c r="K7744" s="14" t="str">
        <v/>
      </c>
      <c r="L7744" s="14" t="str">
        <v/>
      </c>
      <c r="O7744" s="14" t="str">
        <v/>
      </c>
      <c r="P7744" s="14" t="str">
        <f ca="1"/>
        <v>Low Cap</v>
      </c>
    </row>
    <row r="7745" spans="11:16">
      <c r="K7745" s="14" t="str">
        <v/>
      </c>
      <c r="L7745" s="14" t="str">
        <v/>
      </c>
      <c r="O7745" s="14" t="str">
        <v/>
      </c>
      <c r="P7745" s="14" t="str">
        <f ca="1"/>
        <v>Low Cap</v>
      </c>
    </row>
    <row r="7746" spans="11:16">
      <c r="K7746" s="14" t="str">
        <v/>
      </c>
      <c r="L7746" s="14" t="str">
        <v/>
      </c>
      <c r="O7746" s="14" t="str">
        <v/>
      </c>
      <c r="P7746" s="14" t="str">
        <f ca="1"/>
        <v>Low Cap</v>
      </c>
    </row>
    <row r="7747" spans="11:16">
      <c r="K7747" s="14" t="str">
        <v/>
      </c>
      <c r="L7747" s="14" t="str">
        <v/>
      </c>
      <c r="O7747" s="14" t="str">
        <v/>
      </c>
      <c r="P7747" s="14" t="str">
        <f ca="1"/>
        <v>Low Cap</v>
      </c>
    </row>
    <row r="7748" spans="11:16">
      <c r="K7748" s="14" t="str">
        <v/>
      </c>
      <c r="L7748" s="14" t="str">
        <v/>
      </c>
      <c r="O7748" s="14" t="str">
        <v/>
      </c>
      <c r="P7748" s="14" t="str">
        <f ca="1"/>
        <v>Low Cap</v>
      </c>
    </row>
    <row r="7749" spans="11:16">
      <c r="K7749" s="14" t="str">
        <v/>
      </c>
      <c r="L7749" s="14" t="str">
        <v/>
      </c>
      <c r="O7749" s="14" t="str">
        <v/>
      </c>
      <c r="P7749" s="14" t="str">
        <f ca="1"/>
        <v>Low Cap</v>
      </c>
    </row>
    <row r="7750" spans="11:16">
      <c r="K7750" s="14" t="str">
        <v/>
      </c>
      <c r="L7750" s="14" t="str">
        <v/>
      </c>
      <c r="O7750" s="14" t="str">
        <v/>
      </c>
      <c r="P7750" s="14" t="str">
        <f ca="1"/>
        <v>Low Cap</v>
      </c>
    </row>
    <row r="7751" spans="11:16">
      <c r="K7751" s="14" t="str">
        <v/>
      </c>
      <c r="L7751" s="14" t="str">
        <v/>
      </c>
      <c r="O7751" s="14" t="str">
        <v/>
      </c>
      <c r="P7751" s="14" t="str">
        <f ca="1"/>
        <v>Low Cap</v>
      </c>
    </row>
    <row r="7752" spans="11:16">
      <c r="K7752" s="14" t="str">
        <v/>
      </c>
      <c r="L7752" s="14" t="str">
        <v/>
      </c>
      <c r="O7752" s="14" t="str">
        <v/>
      </c>
      <c r="P7752" s="14" t="str">
        <f ca="1"/>
        <v>Low Cap</v>
      </c>
    </row>
    <row r="7753" spans="11:16">
      <c r="K7753" s="14" t="str">
        <v/>
      </c>
      <c r="L7753" s="14" t="str">
        <v/>
      </c>
      <c r="O7753" s="14" t="str">
        <v/>
      </c>
      <c r="P7753" s="14" t="str">
        <f ca="1"/>
        <v>Low Cap</v>
      </c>
    </row>
    <row r="7754" spans="11:16">
      <c r="K7754" s="14" t="str">
        <v/>
      </c>
      <c r="L7754" s="14" t="str">
        <v/>
      </c>
      <c r="O7754" s="14" t="str">
        <v/>
      </c>
      <c r="P7754" s="14" t="str">
        <f ca="1"/>
        <v>Low Cap</v>
      </c>
    </row>
    <row r="7755" spans="11:16">
      <c r="K7755" s="14" t="str">
        <v/>
      </c>
      <c r="L7755" s="14" t="str">
        <v/>
      </c>
      <c r="O7755" s="14" t="str">
        <v/>
      </c>
      <c r="P7755" s="14" t="str">
        <f ca="1"/>
        <v>Low Cap</v>
      </c>
    </row>
    <row r="7756" spans="11:16">
      <c r="K7756" s="14" t="str">
        <v/>
      </c>
      <c r="L7756" s="14" t="str">
        <v/>
      </c>
      <c r="O7756" s="14" t="str">
        <v/>
      </c>
      <c r="P7756" s="14" t="str">
        <f ca="1"/>
        <v>Low Cap</v>
      </c>
    </row>
    <row r="7757" spans="11:16">
      <c r="K7757" s="14" t="str">
        <v/>
      </c>
      <c r="L7757" s="14" t="str">
        <v/>
      </c>
      <c r="O7757" s="14" t="str">
        <v/>
      </c>
      <c r="P7757" s="14" t="str">
        <f ca="1"/>
        <v>Low Cap</v>
      </c>
    </row>
    <row r="7758" spans="11:16">
      <c r="K7758" s="14" t="str">
        <v/>
      </c>
      <c r="L7758" s="14" t="str">
        <v/>
      </c>
      <c r="O7758" s="14" t="str">
        <v/>
      </c>
      <c r="P7758" s="14" t="str">
        <f ca="1"/>
        <v>Low Cap</v>
      </c>
    </row>
    <row r="7759" spans="11:16">
      <c r="K7759" s="14" t="str">
        <v/>
      </c>
      <c r="L7759" s="14" t="str">
        <v/>
      </c>
      <c r="O7759" s="14" t="str">
        <v/>
      </c>
      <c r="P7759" s="14" t="str">
        <f ca="1"/>
        <v>Low Cap</v>
      </c>
    </row>
    <row r="7760" spans="11:16">
      <c r="K7760" s="14" t="str">
        <v/>
      </c>
      <c r="L7760" s="14" t="str">
        <v/>
      </c>
      <c r="O7760" s="14" t="str">
        <v/>
      </c>
      <c r="P7760" s="14" t="str">
        <f ca="1"/>
        <v>Low Cap</v>
      </c>
    </row>
    <row r="7761" spans="11:16">
      <c r="K7761" s="14" t="str">
        <v/>
      </c>
      <c r="L7761" s="14" t="str">
        <v/>
      </c>
      <c r="O7761" s="14" t="str">
        <v/>
      </c>
      <c r="P7761" s="14" t="str">
        <f ca="1"/>
        <v>Low Cap</v>
      </c>
    </row>
    <row r="7762" spans="11:16">
      <c r="K7762" s="14" t="str">
        <v/>
      </c>
      <c r="L7762" s="14" t="str">
        <v/>
      </c>
      <c r="O7762" s="14" t="str">
        <v/>
      </c>
      <c r="P7762" s="14" t="str">
        <f ca="1"/>
        <v>Low Cap</v>
      </c>
    </row>
    <row r="7763" spans="11:16">
      <c r="K7763" s="14" t="str">
        <v/>
      </c>
      <c r="L7763" s="14" t="str">
        <v/>
      </c>
      <c r="O7763" s="14" t="str">
        <v/>
      </c>
      <c r="P7763" s="14" t="str">
        <f ca="1"/>
        <v>Low Cap</v>
      </c>
    </row>
    <row r="7764" spans="11:16">
      <c r="K7764" s="14" t="str">
        <v/>
      </c>
      <c r="L7764" s="14" t="str">
        <v/>
      </c>
      <c r="O7764" s="14" t="str">
        <v/>
      </c>
      <c r="P7764" s="14" t="str">
        <f ca="1"/>
        <v>Low Cap</v>
      </c>
    </row>
    <row r="7765" spans="11:16">
      <c r="K7765" s="14" t="str">
        <v/>
      </c>
      <c r="L7765" s="14" t="str">
        <v/>
      </c>
      <c r="O7765" s="14" t="str">
        <v/>
      </c>
      <c r="P7765" s="14" t="str">
        <f ca="1"/>
        <v>Low Cap</v>
      </c>
    </row>
    <row r="7766" spans="11:16">
      <c r="K7766" s="14" t="str">
        <v/>
      </c>
      <c r="L7766" s="14" t="str">
        <v/>
      </c>
      <c r="O7766" s="14" t="str">
        <v/>
      </c>
      <c r="P7766" s="14" t="str">
        <f ca="1"/>
        <v>Low Cap</v>
      </c>
    </row>
    <row r="7767" spans="11:16">
      <c r="K7767" s="14" t="str">
        <v/>
      </c>
      <c r="L7767" s="14" t="str">
        <v/>
      </c>
      <c r="O7767" s="14" t="str">
        <v/>
      </c>
      <c r="P7767" s="14" t="str">
        <f ca="1"/>
        <v>Low Cap</v>
      </c>
    </row>
    <row r="7768" spans="11:16">
      <c r="K7768" s="14" t="str">
        <v/>
      </c>
      <c r="L7768" s="14" t="str">
        <v/>
      </c>
      <c r="O7768" s="14" t="str">
        <v/>
      </c>
      <c r="P7768" s="14" t="str">
        <f ca="1"/>
        <v>Low Cap</v>
      </c>
    </row>
    <row r="7769" spans="11:16">
      <c r="K7769" s="14" t="str">
        <v/>
      </c>
      <c r="L7769" s="14" t="str">
        <v/>
      </c>
      <c r="O7769" s="14" t="str">
        <v/>
      </c>
      <c r="P7769" s="14" t="str">
        <f ca="1"/>
        <v>Low Cap</v>
      </c>
    </row>
    <row r="7770" spans="11:16">
      <c r="K7770" s="14" t="str">
        <v/>
      </c>
      <c r="L7770" s="14" t="str">
        <v/>
      </c>
      <c r="O7770" s="14" t="str">
        <v/>
      </c>
      <c r="P7770" s="14" t="str">
        <f ca="1"/>
        <v>Low Cap</v>
      </c>
    </row>
    <row r="7771" spans="11:16">
      <c r="K7771" s="14" t="str">
        <v/>
      </c>
      <c r="L7771" s="14" t="str">
        <v/>
      </c>
      <c r="O7771" s="14" t="str">
        <v/>
      </c>
      <c r="P7771" s="14" t="str">
        <f ca="1"/>
        <v>Low Cap</v>
      </c>
    </row>
    <row r="7772" spans="11:16">
      <c r="K7772" s="14" t="str">
        <v/>
      </c>
      <c r="L7772" s="14" t="str">
        <v/>
      </c>
      <c r="O7772" s="14" t="str">
        <v/>
      </c>
      <c r="P7772" s="14" t="str">
        <f ca="1"/>
        <v>Low Cap</v>
      </c>
    </row>
    <row r="7773" spans="11:16">
      <c r="K7773" s="14" t="str">
        <v/>
      </c>
      <c r="L7773" s="14" t="str">
        <v/>
      </c>
      <c r="O7773" s="14" t="str">
        <v/>
      </c>
      <c r="P7773" s="14" t="str">
        <f ca="1"/>
        <v>Low Cap</v>
      </c>
    </row>
    <row r="7774" spans="11:16">
      <c r="K7774" s="14" t="str">
        <v/>
      </c>
      <c r="L7774" s="14" t="str">
        <v/>
      </c>
      <c r="O7774" s="14" t="str">
        <v/>
      </c>
      <c r="P7774" s="14" t="str">
        <f ca="1"/>
        <v>Low Cap</v>
      </c>
    </row>
    <row r="7775" spans="11:16">
      <c r="K7775" s="14" t="str">
        <v/>
      </c>
      <c r="L7775" s="14" t="str">
        <v/>
      </c>
      <c r="O7775" s="14" t="str">
        <v/>
      </c>
      <c r="P7775" s="14" t="str">
        <f ca="1"/>
        <v>Low Cap</v>
      </c>
    </row>
    <row r="7776" spans="11:16">
      <c r="K7776" s="14" t="str">
        <v/>
      </c>
      <c r="L7776" s="14" t="str">
        <v/>
      </c>
      <c r="O7776" s="14" t="str">
        <v/>
      </c>
      <c r="P7776" s="14" t="str">
        <f ca="1"/>
        <v>Low Cap</v>
      </c>
    </row>
    <row r="7777" spans="11:16">
      <c r="K7777" s="14" t="str">
        <v/>
      </c>
      <c r="L7777" s="14" t="str">
        <v/>
      </c>
      <c r="O7777" s="14" t="str">
        <v/>
      </c>
      <c r="P7777" s="14" t="str">
        <f ca="1"/>
        <v>Low Cap</v>
      </c>
    </row>
    <row r="7778" spans="11:16">
      <c r="K7778" s="14" t="str">
        <v/>
      </c>
      <c r="L7778" s="14" t="str">
        <v/>
      </c>
      <c r="O7778" s="14" t="str">
        <v/>
      </c>
      <c r="P7778" s="14" t="str">
        <f ca="1"/>
        <v>Low Cap</v>
      </c>
    </row>
    <row r="7779" spans="11:16">
      <c r="K7779" s="14" t="str">
        <v/>
      </c>
      <c r="L7779" s="14" t="str">
        <v/>
      </c>
      <c r="O7779" s="14" t="str">
        <v/>
      </c>
      <c r="P7779" s="14" t="str">
        <f ca="1"/>
        <v>Low Cap</v>
      </c>
    </row>
    <row r="7780" spans="11:16">
      <c r="K7780" s="14" t="str">
        <v/>
      </c>
      <c r="L7780" s="14" t="str">
        <v/>
      </c>
      <c r="O7780" s="14" t="str">
        <v/>
      </c>
      <c r="P7780" s="14" t="str">
        <f ca="1"/>
        <v>Low Cap</v>
      </c>
    </row>
    <row r="7781" spans="11:16">
      <c r="K7781" s="14" t="str">
        <v/>
      </c>
      <c r="L7781" s="14" t="str">
        <v/>
      </c>
      <c r="O7781" s="14" t="str">
        <v/>
      </c>
      <c r="P7781" s="14" t="str">
        <f ca="1"/>
        <v>Low Cap</v>
      </c>
    </row>
    <row r="7782" spans="11:16">
      <c r="K7782" s="14" t="str">
        <v/>
      </c>
      <c r="L7782" s="14" t="str">
        <v/>
      </c>
      <c r="O7782" s="14" t="str">
        <v/>
      </c>
      <c r="P7782" s="14" t="str">
        <f ca="1"/>
        <v>Low Cap</v>
      </c>
    </row>
    <row r="7783" spans="11:16">
      <c r="K7783" s="14" t="str">
        <v/>
      </c>
      <c r="L7783" s="14" t="str">
        <v/>
      </c>
      <c r="O7783" s="14" t="str">
        <v/>
      </c>
      <c r="P7783" s="14" t="str">
        <f ca="1"/>
        <v>Low Cap</v>
      </c>
    </row>
    <row r="7784" spans="11:16">
      <c r="K7784" s="14" t="str">
        <v/>
      </c>
      <c r="L7784" s="14" t="str">
        <v/>
      </c>
      <c r="O7784" s="14" t="str">
        <v/>
      </c>
      <c r="P7784" s="14" t="str">
        <f ca="1"/>
        <v>Low Cap</v>
      </c>
    </row>
    <row r="7785" spans="11:16">
      <c r="K7785" s="14" t="str">
        <v/>
      </c>
      <c r="L7785" s="14" t="str">
        <v/>
      </c>
      <c r="O7785" s="14" t="str">
        <v/>
      </c>
      <c r="P7785" s="14" t="str">
        <f ca="1"/>
        <v>Low Cap</v>
      </c>
    </row>
    <row r="7786" spans="11:16">
      <c r="K7786" s="14" t="str">
        <v/>
      </c>
      <c r="L7786" s="14" t="str">
        <v/>
      </c>
      <c r="O7786" s="14" t="str">
        <v/>
      </c>
      <c r="P7786" s="14" t="str">
        <f ca="1"/>
        <v>Low Cap</v>
      </c>
    </row>
    <row r="7787" spans="11:16">
      <c r="K7787" s="14" t="str">
        <v/>
      </c>
      <c r="L7787" s="14" t="str">
        <v/>
      </c>
      <c r="O7787" s="14" t="str">
        <v/>
      </c>
      <c r="P7787" s="14" t="str">
        <f ca="1"/>
        <v>Low Cap</v>
      </c>
    </row>
    <row r="7788" spans="11:16">
      <c r="K7788" s="14" t="str">
        <v/>
      </c>
      <c r="L7788" s="14" t="str">
        <v/>
      </c>
      <c r="O7788" s="14" t="str">
        <v/>
      </c>
      <c r="P7788" s="14" t="str">
        <f ca="1"/>
        <v>Low Cap</v>
      </c>
    </row>
    <row r="7789" spans="11:16">
      <c r="K7789" s="14" t="str">
        <v/>
      </c>
      <c r="L7789" s="14" t="str">
        <v/>
      </c>
      <c r="O7789" s="14" t="str">
        <v/>
      </c>
      <c r="P7789" s="14" t="str">
        <f ca="1"/>
        <v>Low Cap</v>
      </c>
    </row>
    <row r="7790" spans="11:16">
      <c r="K7790" s="14" t="str">
        <v/>
      </c>
      <c r="L7790" s="14" t="str">
        <v/>
      </c>
      <c r="O7790" s="14" t="str">
        <v/>
      </c>
      <c r="P7790" s="14" t="str">
        <f ca="1"/>
        <v>Low Cap</v>
      </c>
    </row>
    <row r="7791" spans="11:16">
      <c r="K7791" s="14" t="str">
        <v/>
      </c>
      <c r="L7791" s="14" t="str">
        <v/>
      </c>
      <c r="O7791" s="14" t="str">
        <v/>
      </c>
      <c r="P7791" s="14" t="str">
        <f ca="1"/>
        <v>Low Cap</v>
      </c>
    </row>
    <row r="7792" spans="11:16">
      <c r="K7792" s="14" t="str">
        <v/>
      </c>
      <c r="L7792" s="14" t="str">
        <v/>
      </c>
      <c r="O7792" s="14" t="str">
        <v/>
      </c>
      <c r="P7792" s="14" t="str">
        <f ca="1"/>
        <v>Low Cap</v>
      </c>
    </row>
    <row r="7793" spans="11:16">
      <c r="K7793" s="14" t="str">
        <v/>
      </c>
      <c r="L7793" s="14" t="str">
        <v/>
      </c>
      <c r="O7793" s="14" t="str">
        <v/>
      </c>
      <c r="P7793" s="14" t="str">
        <f ca="1"/>
        <v>Low Cap</v>
      </c>
    </row>
    <row r="7794" spans="11:16">
      <c r="K7794" s="14" t="str">
        <v/>
      </c>
      <c r="L7794" s="14" t="str">
        <v/>
      </c>
      <c r="O7794" s="14" t="str">
        <v/>
      </c>
      <c r="P7794" s="14" t="str">
        <f ca="1"/>
        <v>Low Cap</v>
      </c>
    </row>
    <row r="7795" spans="11:16">
      <c r="K7795" s="14" t="str">
        <v/>
      </c>
      <c r="L7795" s="14" t="str">
        <v/>
      </c>
      <c r="O7795" s="14" t="str">
        <v/>
      </c>
      <c r="P7795" s="14" t="str">
        <f ca="1"/>
        <v>Low Cap</v>
      </c>
    </row>
    <row r="7796" spans="11:16">
      <c r="K7796" s="14" t="str">
        <v/>
      </c>
      <c r="L7796" s="14" t="str">
        <v/>
      </c>
      <c r="O7796" s="14" t="str">
        <v/>
      </c>
      <c r="P7796" s="14" t="str">
        <f ca="1"/>
        <v>Low Cap</v>
      </c>
    </row>
    <row r="7797" spans="11:16">
      <c r="K7797" s="14" t="str">
        <v/>
      </c>
      <c r="L7797" s="14" t="str">
        <v/>
      </c>
      <c r="O7797" s="14" t="str">
        <v/>
      </c>
      <c r="P7797" s="14" t="str">
        <f ca="1"/>
        <v>Low Cap</v>
      </c>
    </row>
    <row r="7798" spans="11:16">
      <c r="K7798" s="14" t="str">
        <v/>
      </c>
      <c r="L7798" s="14" t="str">
        <v/>
      </c>
      <c r="O7798" s="14" t="str">
        <v/>
      </c>
      <c r="P7798" s="14" t="str">
        <f ca="1"/>
        <v>Low Cap</v>
      </c>
    </row>
    <row r="7799" spans="11:16">
      <c r="K7799" s="14" t="str">
        <v/>
      </c>
      <c r="L7799" s="14" t="str">
        <v/>
      </c>
      <c r="O7799" s="14" t="str">
        <v/>
      </c>
      <c r="P7799" s="14" t="str">
        <f ca="1"/>
        <v>Low Cap</v>
      </c>
    </row>
    <row r="7800" spans="11:16">
      <c r="K7800" s="14" t="str">
        <v/>
      </c>
      <c r="L7800" s="14" t="str">
        <v/>
      </c>
      <c r="O7800" s="14" t="str">
        <v/>
      </c>
      <c r="P7800" s="14" t="str">
        <f ca="1"/>
        <v>Low Cap</v>
      </c>
    </row>
    <row r="7801" spans="11:16">
      <c r="K7801" s="14" t="str">
        <v/>
      </c>
      <c r="L7801" s="14" t="str">
        <v/>
      </c>
      <c r="O7801" s="14" t="str">
        <v/>
      </c>
      <c r="P7801" s="14" t="str">
        <f ca="1"/>
        <v>Low Cap</v>
      </c>
    </row>
    <row r="7802" spans="11:16">
      <c r="K7802" s="14" t="str">
        <v/>
      </c>
      <c r="L7802" s="14" t="str">
        <v/>
      </c>
      <c r="O7802" s="14" t="str">
        <v/>
      </c>
      <c r="P7802" s="14" t="str">
        <f ca="1"/>
        <v>Low Cap</v>
      </c>
    </row>
    <row r="7803" spans="11:16">
      <c r="K7803" s="14" t="str">
        <v/>
      </c>
      <c r="L7803" s="14" t="str">
        <v/>
      </c>
      <c r="O7803" s="14" t="str">
        <v/>
      </c>
      <c r="P7803" s="14" t="str">
        <f ca="1"/>
        <v>Low Cap</v>
      </c>
    </row>
    <row r="7804" spans="11:16">
      <c r="K7804" s="14" t="str">
        <v/>
      </c>
      <c r="L7804" s="14" t="str">
        <v/>
      </c>
      <c r="O7804" s="14" t="str">
        <v/>
      </c>
      <c r="P7804" s="14" t="str">
        <f ca="1"/>
        <v>Low Cap</v>
      </c>
    </row>
    <row r="7805" spans="11:16">
      <c r="K7805" s="14" t="str">
        <v/>
      </c>
      <c r="L7805" s="14" t="str">
        <v/>
      </c>
      <c r="O7805" s="14" t="str">
        <v/>
      </c>
      <c r="P7805" s="14" t="str">
        <f ca="1"/>
        <v>Low Cap</v>
      </c>
    </row>
    <row r="7806" spans="11:16">
      <c r="K7806" s="14" t="str">
        <v/>
      </c>
      <c r="L7806" s="14" t="str">
        <v/>
      </c>
      <c r="O7806" s="14" t="str">
        <v/>
      </c>
      <c r="P7806" s="14" t="str">
        <f ca="1"/>
        <v>Low Cap</v>
      </c>
    </row>
    <row r="7807" spans="11:16">
      <c r="K7807" s="14" t="str">
        <v/>
      </c>
      <c r="L7807" s="14" t="str">
        <v/>
      </c>
      <c r="O7807" s="14" t="str">
        <v/>
      </c>
      <c r="P7807" s="14" t="str">
        <f ca="1"/>
        <v>Low Cap</v>
      </c>
    </row>
    <row r="7808" spans="11:16">
      <c r="K7808" s="14" t="str">
        <v/>
      </c>
      <c r="L7808" s="14" t="str">
        <v/>
      </c>
      <c r="O7808" s="14" t="str">
        <v/>
      </c>
      <c r="P7808" s="14" t="str">
        <f ca="1"/>
        <v>Low Cap</v>
      </c>
    </row>
    <row r="7809" spans="11:16">
      <c r="K7809" s="14" t="str">
        <v/>
      </c>
      <c r="L7809" s="14" t="str">
        <v/>
      </c>
      <c r="O7809" s="14" t="str">
        <v/>
      </c>
      <c r="P7809" s="14" t="str">
        <f ca="1"/>
        <v>Low Cap</v>
      </c>
    </row>
    <row r="7810" spans="11:16">
      <c r="K7810" s="14" t="str">
        <v/>
      </c>
      <c r="L7810" s="14" t="str">
        <v/>
      </c>
      <c r="O7810" s="14" t="str">
        <v/>
      </c>
      <c r="P7810" s="14" t="str">
        <f ca="1"/>
        <v>Low Cap</v>
      </c>
    </row>
    <row r="7811" spans="11:16">
      <c r="K7811" s="14" t="str">
        <v/>
      </c>
      <c r="L7811" s="14" t="str">
        <v/>
      </c>
      <c r="O7811" s="14" t="str">
        <v/>
      </c>
      <c r="P7811" s="14" t="str">
        <f ca="1"/>
        <v>Low Cap</v>
      </c>
    </row>
    <row r="7812" spans="11:16">
      <c r="K7812" s="14" t="str">
        <v/>
      </c>
      <c r="L7812" s="14" t="str">
        <v/>
      </c>
      <c r="O7812" s="14" t="str">
        <v/>
      </c>
      <c r="P7812" s="14" t="str">
        <f ca="1"/>
        <v>Low Cap</v>
      </c>
    </row>
    <row r="7813" spans="11:16">
      <c r="K7813" s="14" t="str">
        <v/>
      </c>
      <c r="L7813" s="14" t="str">
        <v/>
      </c>
      <c r="O7813" s="14" t="str">
        <v/>
      </c>
      <c r="P7813" s="14" t="str">
        <f ca="1"/>
        <v>Low Cap</v>
      </c>
    </row>
    <row r="7814" spans="11:16">
      <c r="K7814" s="14" t="str">
        <v/>
      </c>
      <c r="L7814" s="14" t="str">
        <v/>
      </c>
      <c r="O7814" s="14" t="str">
        <v/>
      </c>
      <c r="P7814" s="14" t="str">
        <f ca="1"/>
        <v>Low Cap</v>
      </c>
    </row>
    <row r="7815" spans="11:16">
      <c r="K7815" s="14" t="str">
        <v/>
      </c>
      <c r="L7815" s="14" t="str">
        <v/>
      </c>
      <c r="O7815" s="14" t="str">
        <v/>
      </c>
      <c r="P7815" s="14" t="str">
        <f ca="1"/>
        <v>Low Cap</v>
      </c>
    </row>
    <row r="7816" spans="11:16">
      <c r="K7816" s="14" t="str">
        <v/>
      </c>
      <c r="L7816" s="14" t="str">
        <v/>
      </c>
      <c r="O7816" s="14" t="str">
        <v/>
      </c>
      <c r="P7816" s="14" t="str">
        <f ca="1"/>
        <v>Low Cap</v>
      </c>
    </row>
    <row r="7817" spans="11:16">
      <c r="K7817" s="14" t="str">
        <v/>
      </c>
      <c r="L7817" s="14" t="str">
        <v/>
      </c>
      <c r="O7817" s="14" t="str">
        <v/>
      </c>
      <c r="P7817" s="14" t="str">
        <f ca="1"/>
        <v>Low Cap</v>
      </c>
    </row>
    <row r="7818" spans="11:16">
      <c r="K7818" s="14" t="str">
        <v/>
      </c>
      <c r="L7818" s="14" t="str">
        <v/>
      </c>
      <c r="O7818" s="14" t="str">
        <v/>
      </c>
      <c r="P7818" s="14" t="str">
        <f ca="1"/>
        <v>Low Cap</v>
      </c>
    </row>
    <row r="7819" spans="11:16">
      <c r="K7819" s="14" t="str">
        <v/>
      </c>
      <c r="L7819" s="14" t="str">
        <v/>
      </c>
      <c r="O7819" s="14" t="str">
        <v/>
      </c>
      <c r="P7819" s="14" t="str">
        <f ca="1"/>
        <v>Low Cap</v>
      </c>
    </row>
    <row r="7820" spans="11:16">
      <c r="K7820" s="14" t="str">
        <v/>
      </c>
      <c r="L7820" s="14" t="str">
        <v/>
      </c>
      <c r="O7820" s="14" t="str">
        <v/>
      </c>
      <c r="P7820" s="14" t="str">
        <f ca="1"/>
        <v>Low Cap</v>
      </c>
    </row>
    <row r="7821" spans="11:16">
      <c r="K7821" s="14" t="str">
        <v/>
      </c>
      <c r="L7821" s="14" t="str">
        <v/>
      </c>
      <c r="O7821" s="14" t="str">
        <v/>
      </c>
      <c r="P7821" s="14" t="str">
        <f ca="1"/>
        <v>Low Cap</v>
      </c>
    </row>
    <row r="7822" spans="11:16">
      <c r="K7822" s="14" t="str">
        <v/>
      </c>
      <c r="L7822" s="14" t="str">
        <v/>
      </c>
      <c r="O7822" s="14" t="str">
        <v/>
      </c>
      <c r="P7822" s="14" t="str">
        <f ca="1"/>
        <v>Low Cap</v>
      </c>
    </row>
    <row r="7823" spans="11:16">
      <c r="K7823" s="14" t="str">
        <v/>
      </c>
      <c r="L7823" s="14" t="str">
        <v/>
      </c>
      <c r="O7823" s="14" t="str">
        <v/>
      </c>
      <c r="P7823" s="14" t="str">
        <f ca="1"/>
        <v>Low Cap</v>
      </c>
    </row>
    <row r="7824" spans="11:16">
      <c r="K7824" s="14" t="str">
        <v/>
      </c>
      <c r="L7824" s="14" t="str">
        <v/>
      </c>
      <c r="O7824" s="14" t="str">
        <v/>
      </c>
      <c r="P7824" s="14" t="str">
        <f ca="1"/>
        <v>Low Cap</v>
      </c>
    </row>
    <row r="7825" spans="11:16">
      <c r="K7825" s="14" t="str">
        <v/>
      </c>
      <c r="L7825" s="14" t="str">
        <v/>
      </c>
      <c r="O7825" s="14" t="str">
        <v/>
      </c>
      <c r="P7825" s="14" t="str">
        <f ca="1"/>
        <v>Low Cap</v>
      </c>
    </row>
    <row r="7826" spans="11:16">
      <c r="K7826" s="14" t="str">
        <v/>
      </c>
      <c r="L7826" s="14" t="str">
        <v/>
      </c>
      <c r="O7826" s="14" t="str">
        <v/>
      </c>
      <c r="P7826" s="14" t="str">
        <f ca="1"/>
        <v>Low Cap</v>
      </c>
    </row>
    <row r="7827" spans="11:16">
      <c r="K7827" s="14" t="str">
        <v/>
      </c>
      <c r="L7827" s="14" t="str">
        <v/>
      </c>
      <c r="O7827" s="14" t="str">
        <v/>
      </c>
      <c r="P7827" s="14" t="str">
        <f ca="1"/>
        <v>Low Cap</v>
      </c>
    </row>
    <row r="7828" spans="11:16">
      <c r="K7828" s="14" t="str">
        <v/>
      </c>
      <c r="L7828" s="14" t="str">
        <v/>
      </c>
      <c r="O7828" s="14" t="str">
        <v/>
      </c>
      <c r="P7828" s="14" t="str">
        <f ca="1"/>
        <v>Low Cap</v>
      </c>
    </row>
    <row r="7829" spans="11:16">
      <c r="K7829" s="14" t="str">
        <v/>
      </c>
      <c r="L7829" s="14" t="str">
        <v/>
      </c>
      <c r="O7829" s="14" t="str">
        <v/>
      </c>
      <c r="P7829" s="14" t="str">
        <f ca="1"/>
        <v>Low Cap</v>
      </c>
    </row>
    <row r="7830" spans="11:16">
      <c r="K7830" s="14" t="str">
        <v/>
      </c>
      <c r="L7830" s="14" t="str">
        <v/>
      </c>
      <c r="O7830" s="14" t="str">
        <v/>
      </c>
      <c r="P7830" s="14" t="str">
        <f ca="1"/>
        <v>Low Cap</v>
      </c>
    </row>
    <row r="7831" spans="11:16">
      <c r="K7831" s="14" t="str">
        <v/>
      </c>
      <c r="L7831" s="14" t="str">
        <v/>
      </c>
      <c r="O7831" s="14" t="str">
        <v/>
      </c>
      <c r="P7831" s="14" t="str">
        <f ca="1"/>
        <v>Low Cap</v>
      </c>
    </row>
    <row r="7832" spans="11:16">
      <c r="K7832" s="14" t="str">
        <v/>
      </c>
      <c r="L7832" s="14" t="str">
        <v/>
      </c>
      <c r="O7832" s="14" t="str">
        <v/>
      </c>
      <c r="P7832" s="14" t="str">
        <f ca="1"/>
        <v>Low Cap</v>
      </c>
    </row>
    <row r="7833" spans="11:16">
      <c r="K7833" s="14" t="str">
        <v/>
      </c>
      <c r="L7833" s="14" t="str">
        <v/>
      </c>
      <c r="O7833" s="14" t="str">
        <v/>
      </c>
      <c r="P7833" s="14" t="str">
        <f ca="1"/>
        <v>Low Cap</v>
      </c>
    </row>
    <row r="7834" spans="11:16">
      <c r="K7834" s="14" t="str">
        <v/>
      </c>
      <c r="L7834" s="14" t="str">
        <v/>
      </c>
      <c r="O7834" s="14" t="str">
        <v/>
      </c>
      <c r="P7834" s="14" t="str">
        <f ca="1"/>
        <v>Low Cap</v>
      </c>
    </row>
    <row r="7835" spans="11:16">
      <c r="K7835" s="14" t="str">
        <v/>
      </c>
      <c r="L7835" s="14" t="str">
        <v/>
      </c>
      <c r="O7835" s="14" t="str">
        <v/>
      </c>
      <c r="P7835" s="14" t="str">
        <f ca="1"/>
        <v>Low Cap</v>
      </c>
    </row>
    <row r="7836" spans="11:16">
      <c r="K7836" s="14" t="str">
        <v/>
      </c>
      <c r="L7836" s="14" t="str">
        <v/>
      </c>
      <c r="O7836" s="14" t="str">
        <v/>
      </c>
      <c r="P7836" s="14" t="str">
        <f ca="1"/>
        <v>Low Cap</v>
      </c>
    </row>
    <row r="7837" spans="11:16">
      <c r="K7837" s="14" t="str">
        <v/>
      </c>
      <c r="L7837" s="14" t="str">
        <v/>
      </c>
      <c r="O7837" s="14" t="str">
        <v/>
      </c>
      <c r="P7837" s="14" t="str">
        <f ca="1"/>
        <v>Low Cap</v>
      </c>
    </row>
    <row r="7838" spans="11:16">
      <c r="K7838" s="14" t="str">
        <v/>
      </c>
      <c r="L7838" s="14" t="str">
        <v/>
      </c>
      <c r="O7838" s="14" t="str">
        <v/>
      </c>
      <c r="P7838" s="14" t="str">
        <f ca="1"/>
        <v>Low Cap</v>
      </c>
    </row>
    <row r="7839" spans="11:16">
      <c r="K7839" s="14" t="str">
        <v/>
      </c>
      <c r="L7839" s="14" t="str">
        <v/>
      </c>
      <c r="O7839" s="14" t="str">
        <v/>
      </c>
      <c r="P7839" s="14" t="str">
        <f ca="1"/>
        <v>Low Cap</v>
      </c>
    </row>
    <row r="7840" spans="11:16">
      <c r="K7840" s="14" t="str">
        <v/>
      </c>
      <c r="L7840" s="14" t="str">
        <v/>
      </c>
      <c r="O7840" s="14" t="str">
        <v/>
      </c>
      <c r="P7840" s="14" t="str">
        <f ca="1"/>
        <v>Low Cap</v>
      </c>
    </row>
    <row r="7841" spans="11:16">
      <c r="K7841" s="14" t="str">
        <v/>
      </c>
      <c r="L7841" s="14" t="str">
        <v/>
      </c>
      <c r="O7841" s="14" t="str">
        <v/>
      </c>
      <c r="P7841" s="14" t="str">
        <f ca="1"/>
        <v>Low Cap</v>
      </c>
    </row>
    <row r="7842" spans="11:16">
      <c r="K7842" s="14" t="str">
        <v/>
      </c>
      <c r="L7842" s="14" t="str">
        <v/>
      </c>
      <c r="O7842" s="14" t="str">
        <v/>
      </c>
      <c r="P7842" s="14" t="str">
        <f ca="1"/>
        <v>Low Cap</v>
      </c>
    </row>
    <row r="7843" spans="11:16">
      <c r="K7843" s="14" t="str">
        <v/>
      </c>
      <c r="L7843" s="14" t="str">
        <v/>
      </c>
      <c r="O7843" s="14" t="str">
        <v/>
      </c>
      <c r="P7843" s="14" t="str">
        <f ca="1"/>
        <v>Low Cap</v>
      </c>
    </row>
    <row r="7844" spans="11:16">
      <c r="K7844" s="14" t="str">
        <v/>
      </c>
      <c r="L7844" s="14" t="str">
        <v/>
      </c>
      <c r="O7844" s="14" t="str">
        <v/>
      </c>
      <c r="P7844" s="14" t="str">
        <f ca="1"/>
        <v>Low Cap</v>
      </c>
    </row>
    <row r="7845" spans="11:16">
      <c r="K7845" s="14" t="str">
        <v/>
      </c>
      <c r="L7845" s="14" t="str">
        <v/>
      </c>
      <c r="O7845" s="14" t="str">
        <v/>
      </c>
      <c r="P7845" s="14" t="str">
        <f ca="1"/>
        <v>Low Cap</v>
      </c>
    </row>
    <row r="7846" spans="11:16">
      <c r="K7846" s="14" t="str">
        <v/>
      </c>
      <c r="L7846" s="14" t="str">
        <v/>
      </c>
      <c r="O7846" s="14" t="str">
        <v/>
      </c>
      <c r="P7846" s="14" t="str">
        <f ca="1"/>
        <v>Low Cap</v>
      </c>
    </row>
    <row r="7847" spans="11:16">
      <c r="K7847" s="14" t="str">
        <v/>
      </c>
      <c r="L7847" s="14" t="str">
        <v/>
      </c>
      <c r="O7847" s="14" t="str">
        <v/>
      </c>
      <c r="P7847" s="14" t="str">
        <f ca="1"/>
        <v>Low Cap</v>
      </c>
    </row>
    <row r="7848" spans="11:16">
      <c r="K7848" s="14" t="str">
        <v/>
      </c>
      <c r="L7848" s="14" t="str">
        <v/>
      </c>
      <c r="O7848" s="14" t="str">
        <v/>
      </c>
      <c r="P7848" s="14" t="str">
        <f ca="1"/>
        <v>Low Cap</v>
      </c>
    </row>
    <row r="7849" spans="11:16">
      <c r="K7849" s="14" t="str">
        <v/>
      </c>
      <c r="L7849" s="14" t="str">
        <v/>
      </c>
      <c r="O7849" s="14" t="str">
        <v/>
      </c>
      <c r="P7849" s="14" t="str">
        <f ca="1"/>
        <v>Low Cap</v>
      </c>
    </row>
    <row r="7850" spans="11:16">
      <c r="K7850" s="14" t="str">
        <v/>
      </c>
      <c r="L7850" s="14" t="str">
        <v/>
      </c>
      <c r="O7850" s="14" t="str">
        <v/>
      </c>
      <c r="P7850" s="14" t="str">
        <f ca="1"/>
        <v>Low Cap</v>
      </c>
    </row>
    <row r="7851" spans="11:16">
      <c r="K7851" s="14" t="str">
        <v/>
      </c>
      <c r="L7851" s="14" t="str">
        <v/>
      </c>
      <c r="O7851" s="14" t="str">
        <v/>
      </c>
      <c r="P7851" s="14" t="str">
        <f ca="1"/>
        <v>Low Cap</v>
      </c>
    </row>
    <row r="7852" spans="11:16">
      <c r="K7852" s="14" t="str">
        <v/>
      </c>
      <c r="L7852" s="14" t="str">
        <v/>
      </c>
      <c r="O7852" s="14" t="str">
        <v/>
      </c>
      <c r="P7852" s="14" t="str">
        <f ca="1"/>
        <v>Low Cap</v>
      </c>
    </row>
    <row r="7853" spans="11:16">
      <c r="K7853" s="14" t="str">
        <v/>
      </c>
      <c r="L7853" s="14" t="str">
        <v/>
      </c>
      <c r="O7853" s="14" t="str">
        <v/>
      </c>
      <c r="P7853" s="14" t="str">
        <f ca="1"/>
        <v>Low Cap</v>
      </c>
    </row>
    <row r="7854" spans="11:16">
      <c r="K7854" s="14" t="str">
        <v/>
      </c>
      <c r="L7854" s="14" t="str">
        <v/>
      </c>
      <c r="O7854" s="14" t="str">
        <v/>
      </c>
      <c r="P7854" s="14" t="str">
        <f ca="1"/>
        <v>Low Cap</v>
      </c>
    </row>
    <row r="7855" spans="11:16">
      <c r="K7855" s="14" t="str">
        <v/>
      </c>
      <c r="L7855" s="14" t="str">
        <v/>
      </c>
      <c r="O7855" s="14" t="str">
        <v/>
      </c>
      <c r="P7855" s="14" t="str">
        <f ca="1"/>
        <v>Low Cap</v>
      </c>
    </row>
    <row r="7856" spans="11:16">
      <c r="K7856" s="14" t="str">
        <v/>
      </c>
      <c r="L7856" s="14" t="str">
        <v/>
      </c>
      <c r="O7856" s="14" t="str">
        <v/>
      </c>
      <c r="P7856" s="14" t="str">
        <f ca="1"/>
        <v>Low Cap</v>
      </c>
    </row>
    <row r="7857" spans="11:16">
      <c r="K7857" s="14" t="str">
        <v/>
      </c>
      <c r="L7857" s="14" t="str">
        <v/>
      </c>
      <c r="O7857" s="14" t="str">
        <v/>
      </c>
      <c r="P7857" s="14" t="str">
        <f ca="1"/>
        <v>Low Cap</v>
      </c>
    </row>
    <row r="7858" spans="11:16">
      <c r="K7858" s="14" t="str">
        <v/>
      </c>
      <c r="L7858" s="14" t="str">
        <v/>
      </c>
      <c r="O7858" s="14" t="str">
        <v/>
      </c>
      <c r="P7858" s="14" t="str">
        <f ca="1"/>
        <v>Low Cap</v>
      </c>
    </row>
    <row r="7859" spans="11:16">
      <c r="K7859" s="14" t="str">
        <v/>
      </c>
      <c r="L7859" s="14" t="str">
        <v/>
      </c>
      <c r="O7859" s="14" t="str">
        <v/>
      </c>
      <c r="P7859" s="14" t="str">
        <f ca="1"/>
        <v>Low Cap</v>
      </c>
    </row>
    <row r="7860" spans="11:16">
      <c r="K7860" s="14" t="str">
        <v/>
      </c>
      <c r="L7860" s="14" t="str">
        <v/>
      </c>
      <c r="O7860" s="14" t="str">
        <v/>
      </c>
      <c r="P7860" s="14" t="str">
        <f ca="1"/>
        <v>Low Cap</v>
      </c>
    </row>
    <row r="7861" spans="11:16">
      <c r="K7861" s="14" t="str">
        <v/>
      </c>
      <c r="L7861" s="14" t="str">
        <v/>
      </c>
      <c r="O7861" s="14" t="str">
        <v/>
      </c>
      <c r="P7861" s="14" t="str">
        <f ca="1"/>
        <v>Low Cap</v>
      </c>
    </row>
    <row r="7862" spans="11:16">
      <c r="K7862" s="14" t="str">
        <v/>
      </c>
      <c r="L7862" s="14" t="str">
        <v/>
      </c>
      <c r="O7862" s="14" t="str">
        <v/>
      </c>
      <c r="P7862" s="14" t="str">
        <f ca="1"/>
        <v>Low Cap</v>
      </c>
    </row>
    <row r="7863" spans="11:16">
      <c r="K7863" s="14" t="str">
        <v/>
      </c>
      <c r="L7863" s="14" t="str">
        <v/>
      </c>
      <c r="O7863" s="14" t="str">
        <v/>
      </c>
      <c r="P7863" s="14" t="str">
        <f ca="1"/>
        <v>Low Cap</v>
      </c>
    </row>
    <row r="7864" spans="11:16">
      <c r="K7864" s="14" t="str">
        <v/>
      </c>
      <c r="L7864" s="14" t="str">
        <v/>
      </c>
      <c r="O7864" s="14" t="str">
        <v/>
      </c>
      <c r="P7864" s="14" t="str">
        <f ca="1"/>
        <v>Low Cap</v>
      </c>
    </row>
    <row r="7865" spans="11:16">
      <c r="K7865" s="14" t="str">
        <v/>
      </c>
      <c r="L7865" s="14" t="str">
        <v/>
      </c>
      <c r="O7865" s="14" t="str">
        <v/>
      </c>
      <c r="P7865" s="14" t="str">
        <f ca="1"/>
        <v>Low Cap</v>
      </c>
    </row>
    <row r="7866" spans="11:16">
      <c r="K7866" s="14" t="str">
        <v/>
      </c>
      <c r="L7866" s="14" t="str">
        <v/>
      </c>
      <c r="O7866" s="14" t="str">
        <v/>
      </c>
      <c r="P7866" s="14" t="str">
        <f ca="1"/>
        <v>Low Cap</v>
      </c>
    </row>
    <row r="7867" spans="11:16">
      <c r="K7867" s="14" t="str">
        <v/>
      </c>
      <c r="L7867" s="14" t="str">
        <v/>
      </c>
      <c r="O7867" s="14" t="str">
        <v/>
      </c>
      <c r="P7867" s="14" t="str">
        <f ca="1"/>
        <v>Low Cap</v>
      </c>
    </row>
    <row r="7868" spans="11:16">
      <c r="K7868" s="14" t="str">
        <v/>
      </c>
      <c r="L7868" s="14" t="str">
        <v/>
      </c>
      <c r="O7868" s="14" t="str">
        <v/>
      </c>
      <c r="P7868" s="14" t="str">
        <f ca="1"/>
        <v>Low Cap</v>
      </c>
    </row>
    <row r="7869" spans="11:16">
      <c r="K7869" s="14" t="str">
        <v/>
      </c>
      <c r="L7869" s="14" t="str">
        <v/>
      </c>
      <c r="O7869" s="14" t="str">
        <v/>
      </c>
      <c r="P7869" s="14" t="str">
        <f ca="1"/>
        <v>Low Cap</v>
      </c>
    </row>
    <row r="7870" spans="11:16">
      <c r="K7870" s="14" t="str">
        <v/>
      </c>
      <c r="L7870" s="14" t="str">
        <v/>
      </c>
      <c r="O7870" s="14" t="str">
        <v/>
      </c>
      <c r="P7870" s="14" t="str">
        <f ca="1"/>
        <v>Low Cap</v>
      </c>
    </row>
    <row r="7871" spans="11:16">
      <c r="K7871" s="14" t="str">
        <v/>
      </c>
      <c r="L7871" s="14" t="str">
        <v/>
      </c>
      <c r="O7871" s="14" t="str">
        <v/>
      </c>
      <c r="P7871" s="14" t="str">
        <f ca="1"/>
        <v>Low Cap</v>
      </c>
    </row>
    <row r="7872" spans="11:16">
      <c r="K7872" s="14" t="str">
        <v/>
      </c>
      <c r="L7872" s="14" t="str">
        <v/>
      </c>
      <c r="O7872" s="14" t="str">
        <v/>
      </c>
      <c r="P7872" s="14" t="str">
        <f ca="1"/>
        <v>Low Cap</v>
      </c>
    </row>
    <row r="7873" spans="11:16">
      <c r="K7873" s="14" t="str">
        <v/>
      </c>
      <c r="L7873" s="14" t="str">
        <v/>
      </c>
      <c r="O7873" s="14" t="str">
        <v/>
      </c>
      <c r="P7873" s="14" t="str">
        <f ca="1"/>
        <v>Low Cap</v>
      </c>
    </row>
    <row r="7874" spans="11:16">
      <c r="K7874" s="14" t="str">
        <v/>
      </c>
      <c r="L7874" s="14" t="str">
        <v/>
      </c>
      <c r="O7874" s="14" t="str">
        <v/>
      </c>
      <c r="P7874" s="14" t="str">
        <f ca="1"/>
        <v>Low Cap</v>
      </c>
    </row>
    <row r="7875" spans="11:16">
      <c r="K7875" s="14" t="str">
        <v/>
      </c>
      <c r="L7875" s="14" t="str">
        <v/>
      </c>
      <c r="O7875" s="14" t="str">
        <v/>
      </c>
      <c r="P7875" s="14" t="str">
        <f ca="1"/>
        <v>Low Cap</v>
      </c>
    </row>
    <row r="7876" spans="11:16">
      <c r="K7876" s="14" t="str">
        <v/>
      </c>
      <c r="L7876" s="14" t="str">
        <v/>
      </c>
      <c r="O7876" s="14" t="str">
        <v/>
      </c>
      <c r="P7876" s="14" t="str">
        <f ca="1"/>
        <v>Low Cap</v>
      </c>
    </row>
    <row r="7877" spans="11:16">
      <c r="K7877" s="14" t="str">
        <v/>
      </c>
      <c r="L7877" s="14" t="str">
        <v/>
      </c>
      <c r="O7877" s="14" t="str">
        <v/>
      </c>
      <c r="P7877" s="14" t="str">
        <f ca="1"/>
        <v>Low Cap</v>
      </c>
    </row>
    <row r="7878" spans="11:16">
      <c r="K7878" s="14" t="str">
        <v/>
      </c>
      <c r="L7878" s="14" t="str">
        <v/>
      </c>
      <c r="O7878" s="14" t="str">
        <v/>
      </c>
      <c r="P7878" s="14" t="str">
        <f ca="1"/>
        <v>Low Cap</v>
      </c>
    </row>
    <row r="7879" spans="11:16">
      <c r="K7879" s="14" t="str">
        <v/>
      </c>
      <c r="L7879" s="14" t="str">
        <v/>
      </c>
      <c r="O7879" s="14" t="str">
        <v/>
      </c>
      <c r="P7879" s="14" t="str">
        <f ca="1"/>
        <v>Low Cap</v>
      </c>
    </row>
    <row r="7880" spans="11:16">
      <c r="K7880" s="14" t="str">
        <v/>
      </c>
      <c r="L7880" s="14" t="str">
        <v/>
      </c>
      <c r="O7880" s="14" t="str">
        <v/>
      </c>
      <c r="P7880" s="14" t="str">
        <f ca="1"/>
        <v>Low Cap</v>
      </c>
    </row>
    <row r="7881" spans="11:16">
      <c r="K7881" s="14" t="str">
        <v/>
      </c>
      <c r="L7881" s="14" t="str">
        <v/>
      </c>
      <c r="O7881" s="14" t="str">
        <v/>
      </c>
      <c r="P7881" s="14" t="str">
        <f ca="1"/>
        <v>Low Cap</v>
      </c>
    </row>
    <row r="7882" spans="11:16">
      <c r="K7882" s="14" t="str">
        <v/>
      </c>
      <c r="L7882" s="14" t="str">
        <v/>
      </c>
      <c r="O7882" s="14" t="str">
        <v/>
      </c>
      <c r="P7882" s="14" t="str">
        <f ca="1"/>
        <v>Low Cap</v>
      </c>
    </row>
    <row r="7883" spans="11:16">
      <c r="K7883" s="14" t="str">
        <v/>
      </c>
      <c r="L7883" s="14" t="str">
        <v/>
      </c>
      <c r="O7883" s="14" t="str">
        <v/>
      </c>
      <c r="P7883" s="14" t="str">
        <f ca="1"/>
        <v>Low Cap</v>
      </c>
    </row>
    <row r="7884" spans="11:16">
      <c r="K7884" s="14" t="str">
        <v/>
      </c>
      <c r="L7884" s="14" t="str">
        <v/>
      </c>
      <c r="O7884" s="14" t="str">
        <v/>
      </c>
      <c r="P7884" s="14" t="str">
        <f ca="1"/>
        <v>Low Cap</v>
      </c>
    </row>
    <row r="7885" spans="11:16">
      <c r="K7885" s="14" t="str">
        <v/>
      </c>
      <c r="L7885" s="14" t="str">
        <v/>
      </c>
      <c r="O7885" s="14" t="str">
        <v/>
      </c>
      <c r="P7885" s="14" t="str">
        <f ca="1"/>
        <v>Low Cap</v>
      </c>
    </row>
    <row r="7886" spans="11:16">
      <c r="K7886" s="14" t="str">
        <v/>
      </c>
      <c r="L7886" s="14" t="str">
        <v/>
      </c>
      <c r="O7886" s="14" t="str">
        <v/>
      </c>
      <c r="P7886" s="14" t="str">
        <f ca="1"/>
        <v>Low Cap</v>
      </c>
    </row>
    <row r="7887" spans="11:16">
      <c r="K7887" s="14" t="str">
        <v/>
      </c>
      <c r="L7887" s="14" t="str">
        <v/>
      </c>
      <c r="O7887" s="14" t="str">
        <v/>
      </c>
      <c r="P7887" s="14" t="str">
        <f ca="1"/>
        <v>Low Cap</v>
      </c>
    </row>
    <row r="7888" spans="11:16">
      <c r="K7888" s="14" t="str">
        <v/>
      </c>
      <c r="L7888" s="14" t="str">
        <v/>
      </c>
      <c r="O7888" s="14" t="str">
        <v/>
      </c>
      <c r="P7888" s="14" t="str">
        <f ca="1"/>
        <v>Low Cap</v>
      </c>
    </row>
    <row r="7889" spans="11:16">
      <c r="K7889" s="14" t="str">
        <v/>
      </c>
      <c r="L7889" s="14" t="str">
        <v/>
      </c>
      <c r="O7889" s="14" t="str">
        <v/>
      </c>
      <c r="P7889" s="14" t="str">
        <f ca="1"/>
        <v>Low Cap</v>
      </c>
    </row>
    <row r="7890" spans="11:16">
      <c r="K7890" s="14" t="str">
        <v/>
      </c>
      <c r="L7890" s="14" t="str">
        <v/>
      </c>
      <c r="O7890" s="14" t="str">
        <v/>
      </c>
      <c r="P7890" s="14" t="str">
        <f ca="1"/>
        <v>Low Cap</v>
      </c>
    </row>
    <row r="7891" spans="11:16">
      <c r="K7891" s="14" t="str">
        <v/>
      </c>
      <c r="L7891" s="14" t="str">
        <v/>
      </c>
      <c r="O7891" s="14" t="str">
        <v/>
      </c>
      <c r="P7891" s="14" t="str">
        <f ca="1"/>
        <v>Low Cap</v>
      </c>
    </row>
    <row r="7892" spans="11:16">
      <c r="K7892" s="14" t="str">
        <v/>
      </c>
      <c r="L7892" s="14" t="str">
        <v/>
      </c>
      <c r="O7892" s="14" t="str">
        <v/>
      </c>
      <c r="P7892" s="14" t="str">
        <f ca="1"/>
        <v>Low Cap</v>
      </c>
    </row>
    <row r="7893" spans="11:16">
      <c r="K7893" s="14" t="str">
        <v/>
      </c>
      <c r="L7893" s="14" t="str">
        <v/>
      </c>
      <c r="O7893" s="14" t="str">
        <v/>
      </c>
      <c r="P7893" s="14" t="str">
        <f ca="1"/>
        <v>Low Cap</v>
      </c>
    </row>
    <row r="7894" spans="11:16">
      <c r="K7894" s="14" t="str">
        <v/>
      </c>
      <c r="L7894" s="14" t="str">
        <v/>
      </c>
      <c r="O7894" s="14" t="str">
        <v/>
      </c>
      <c r="P7894" s="14" t="str">
        <f ca="1"/>
        <v>Low Cap</v>
      </c>
    </row>
    <row r="7895" spans="11:16">
      <c r="K7895" s="14" t="str">
        <v/>
      </c>
      <c r="L7895" s="14" t="str">
        <v/>
      </c>
      <c r="O7895" s="14" t="str">
        <v/>
      </c>
      <c r="P7895" s="14" t="str">
        <f ca="1"/>
        <v>Low Cap</v>
      </c>
    </row>
    <row r="7896" spans="11:16">
      <c r="K7896" s="14" t="str">
        <v/>
      </c>
      <c r="L7896" s="14" t="str">
        <v/>
      </c>
      <c r="O7896" s="14" t="str">
        <v/>
      </c>
      <c r="P7896" s="14" t="str">
        <f ca="1"/>
        <v>Low Cap</v>
      </c>
    </row>
    <row r="7897" spans="11:16">
      <c r="K7897" s="14" t="str">
        <v/>
      </c>
      <c r="L7897" s="14" t="str">
        <v/>
      </c>
      <c r="O7897" s="14" t="str">
        <v/>
      </c>
      <c r="P7897" s="14" t="str">
        <f ca="1"/>
        <v>Low Cap</v>
      </c>
    </row>
    <row r="7898" spans="11:16">
      <c r="K7898" s="14" t="str">
        <v/>
      </c>
      <c r="L7898" s="14" t="str">
        <v/>
      </c>
      <c r="O7898" s="14" t="str">
        <v/>
      </c>
      <c r="P7898" s="14" t="str">
        <f ca="1"/>
        <v>Low Cap</v>
      </c>
    </row>
    <row r="7899" spans="11:16">
      <c r="K7899" s="14" t="str">
        <v/>
      </c>
      <c r="L7899" s="14" t="str">
        <v/>
      </c>
      <c r="O7899" s="14" t="str">
        <v/>
      </c>
      <c r="P7899" s="14" t="str">
        <f ca="1"/>
        <v>Low Cap</v>
      </c>
    </row>
    <row r="7900" spans="11:16">
      <c r="K7900" s="14" t="str">
        <v/>
      </c>
      <c r="L7900" s="14" t="str">
        <v/>
      </c>
      <c r="O7900" s="14" t="str">
        <v/>
      </c>
      <c r="P7900" s="14" t="str">
        <f ca="1"/>
        <v>Low Cap</v>
      </c>
    </row>
    <row r="7901" spans="11:16">
      <c r="K7901" s="14" t="str">
        <v/>
      </c>
      <c r="L7901" s="14" t="str">
        <v/>
      </c>
      <c r="O7901" s="14" t="str">
        <v/>
      </c>
      <c r="P7901" s="14" t="str">
        <f ca="1"/>
        <v>Low Cap</v>
      </c>
    </row>
    <row r="7902" spans="11:16">
      <c r="K7902" s="14" t="str">
        <v/>
      </c>
      <c r="L7902" s="14" t="str">
        <v/>
      </c>
      <c r="O7902" s="14" t="str">
        <v/>
      </c>
      <c r="P7902" s="14" t="str">
        <f ca="1"/>
        <v>Low Cap</v>
      </c>
    </row>
    <row r="7903" spans="11:16">
      <c r="K7903" s="14" t="str">
        <v/>
      </c>
      <c r="L7903" s="14" t="str">
        <v/>
      </c>
      <c r="O7903" s="14" t="str">
        <v/>
      </c>
      <c r="P7903" s="14" t="str">
        <f ca="1"/>
        <v>Low Cap</v>
      </c>
    </row>
    <row r="7904" spans="11:16">
      <c r="K7904" s="14" t="str">
        <v/>
      </c>
      <c r="L7904" s="14" t="str">
        <v/>
      </c>
      <c r="O7904" s="14" t="str">
        <v/>
      </c>
      <c r="P7904" s="14" t="str">
        <f ca="1"/>
        <v>Low Cap</v>
      </c>
    </row>
    <row r="7905" spans="11:16">
      <c r="K7905" s="14" t="str">
        <v/>
      </c>
      <c r="L7905" s="14" t="str">
        <v/>
      </c>
      <c r="O7905" s="14" t="str">
        <v/>
      </c>
      <c r="P7905" s="14" t="str">
        <f ca="1"/>
        <v>Low Cap</v>
      </c>
    </row>
    <row r="7906" spans="11:16">
      <c r="K7906" s="14" t="str">
        <v/>
      </c>
      <c r="L7906" s="14" t="str">
        <v/>
      </c>
      <c r="O7906" s="14" t="str">
        <v/>
      </c>
      <c r="P7906" s="14" t="str">
        <f ca="1"/>
        <v>Low Cap</v>
      </c>
    </row>
    <row r="7907" spans="11:16">
      <c r="K7907" s="14" t="str">
        <v/>
      </c>
      <c r="L7907" s="14" t="str">
        <v/>
      </c>
      <c r="O7907" s="14" t="str">
        <v/>
      </c>
      <c r="P7907" s="14" t="str">
        <f ca="1"/>
        <v>Low Cap</v>
      </c>
    </row>
    <row r="7908" spans="11:16">
      <c r="K7908" s="14" t="str">
        <v/>
      </c>
      <c r="L7908" s="14" t="str">
        <v/>
      </c>
      <c r="O7908" s="14" t="str">
        <v/>
      </c>
      <c r="P7908" s="14" t="str">
        <f ca="1"/>
        <v>Low Cap</v>
      </c>
    </row>
    <row r="7909" spans="11:16">
      <c r="K7909" s="14" t="str">
        <v/>
      </c>
      <c r="L7909" s="14" t="str">
        <v/>
      </c>
      <c r="O7909" s="14" t="str">
        <v/>
      </c>
      <c r="P7909" s="14" t="str">
        <f ca="1"/>
        <v>Low Cap</v>
      </c>
    </row>
    <row r="7910" spans="11:16">
      <c r="K7910" s="14" t="str">
        <v/>
      </c>
      <c r="L7910" s="14" t="str">
        <v/>
      </c>
      <c r="O7910" s="14" t="str">
        <v/>
      </c>
      <c r="P7910" s="14" t="str">
        <f ca="1"/>
        <v>Low Cap</v>
      </c>
    </row>
    <row r="7911" spans="11:16">
      <c r="K7911" s="14" t="str">
        <v/>
      </c>
      <c r="L7911" s="14" t="str">
        <v/>
      </c>
      <c r="O7911" s="14" t="str">
        <v/>
      </c>
      <c r="P7911" s="14" t="str">
        <f ca="1"/>
        <v>Low Cap</v>
      </c>
    </row>
    <row r="7912" spans="11:16">
      <c r="K7912" s="14" t="str">
        <v/>
      </c>
      <c r="L7912" s="14" t="str">
        <v/>
      </c>
      <c r="O7912" s="14" t="str">
        <v/>
      </c>
      <c r="P7912" s="14" t="str">
        <f ca="1"/>
        <v>Low Cap</v>
      </c>
    </row>
    <row r="7913" spans="11:16">
      <c r="K7913" s="14" t="str">
        <v/>
      </c>
      <c r="L7913" s="14" t="str">
        <v/>
      </c>
      <c r="O7913" s="14" t="str">
        <v/>
      </c>
      <c r="P7913" s="14" t="str">
        <f ca="1"/>
        <v>Low Cap</v>
      </c>
    </row>
    <row r="7914" spans="11:16">
      <c r="K7914" s="14" t="str">
        <v/>
      </c>
      <c r="L7914" s="14" t="str">
        <v/>
      </c>
      <c r="O7914" s="14" t="str">
        <v/>
      </c>
      <c r="P7914" s="14" t="str">
        <f ca="1"/>
        <v>Low Cap</v>
      </c>
    </row>
    <row r="7915" spans="11:16">
      <c r="K7915" s="14" t="str">
        <v/>
      </c>
      <c r="L7915" s="14" t="str">
        <v/>
      </c>
      <c r="O7915" s="14" t="str">
        <v/>
      </c>
      <c r="P7915" s="14" t="str">
        <f ca="1"/>
        <v>Low Cap</v>
      </c>
    </row>
    <row r="7916" spans="11:16">
      <c r="K7916" s="14" t="str">
        <v/>
      </c>
      <c r="L7916" s="14" t="str">
        <v/>
      </c>
      <c r="O7916" s="14" t="str">
        <v/>
      </c>
      <c r="P7916" s="14" t="str">
        <f ca="1"/>
        <v>Low Cap</v>
      </c>
    </row>
    <row r="7917" spans="11:16">
      <c r="K7917" s="14" t="str">
        <v/>
      </c>
      <c r="L7917" s="14" t="str">
        <v/>
      </c>
      <c r="O7917" s="14" t="str">
        <v/>
      </c>
      <c r="P7917" s="14" t="str">
        <f ca="1"/>
        <v>Low Cap</v>
      </c>
    </row>
    <row r="7918" spans="11:16">
      <c r="K7918" s="14" t="str">
        <v/>
      </c>
      <c r="L7918" s="14" t="str">
        <v/>
      </c>
      <c r="O7918" s="14" t="str">
        <v/>
      </c>
      <c r="P7918" s="14" t="str">
        <f ca="1"/>
        <v>Low Cap</v>
      </c>
    </row>
    <row r="7919" spans="11:16">
      <c r="K7919" s="14" t="str">
        <v/>
      </c>
      <c r="L7919" s="14" t="str">
        <v/>
      </c>
      <c r="O7919" s="14" t="str">
        <v/>
      </c>
      <c r="P7919" s="14" t="str">
        <f ca="1"/>
        <v>Low Cap</v>
      </c>
    </row>
    <row r="7920" spans="11:16">
      <c r="K7920" s="14" t="str">
        <v/>
      </c>
      <c r="L7920" s="14" t="str">
        <v/>
      </c>
      <c r="O7920" s="14" t="str">
        <v/>
      </c>
      <c r="P7920" s="14" t="str">
        <f ca="1"/>
        <v>Low Cap</v>
      </c>
    </row>
    <row r="7921" spans="11:16">
      <c r="K7921" s="14" t="str">
        <v/>
      </c>
      <c r="L7921" s="14" t="str">
        <v/>
      </c>
      <c r="O7921" s="14" t="str">
        <v/>
      </c>
      <c r="P7921" s="14" t="str">
        <f ca="1"/>
        <v>Low Cap</v>
      </c>
    </row>
    <row r="7922" spans="11:16">
      <c r="K7922" s="14" t="str">
        <v/>
      </c>
      <c r="L7922" s="14" t="str">
        <v/>
      </c>
      <c r="O7922" s="14" t="str">
        <v/>
      </c>
      <c r="P7922" s="14" t="str">
        <f ca="1"/>
        <v>Low Cap</v>
      </c>
    </row>
    <row r="7923" spans="11:16">
      <c r="K7923" s="14" t="str">
        <v/>
      </c>
      <c r="L7923" s="14" t="str">
        <v/>
      </c>
      <c r="O7923" s="14" t="str">
        <v/>
      </c>
      <c r="P7923" s="14" t="str">
        <f ca="1"/>
        <v>Low Cap</v>
      </c>
    </row>
    <row r="7924" spans="11:16">
      <c r="K7924" s="14" t="str">
        <v/>
      </c>
      <c r="L7924" s="14" t="str">
        <v/>
      </c>
      <c r="O7924" s="14" t="str">
        <v/>
      </c>
      <c r="P7924" s="14" t="str">
        <f ca="1"/>
        <v>Low Cap</v>
      </c>
    </row>
    <row r="7925" spans="11:16">
      <c r="K7925" s="14" t="str">
        <v/>
      </c>
      <c r="L7925" s="14" t="str">
        <v/>
      </c>
      <c r="O7925" s="14" t="str">
        <v/>
      </c>
      <c r="P7925" s="14" t="str">
        <f ca="1"/>
        <v>Low Cap</v>
      </c>
    </row>
    <row r="7926" spans="11:16">
      <c r="K7926" s="14" t="str">
        <v/>
      </c>
      <c r="L7926" s="14" t="str">
        <v/>
      </c>
      <c r="O7926" s="14" t="str">
        <v/>
      </c>
      <c r="P7926" s="14" t="str">
        <f ca="1"/>
        <v>Low Cap</v>
      </c>
    </row>
    <row r="7927" spans="11:16">
      <c r="K7927" s="14" t="str">
        <v/>
      </c>
      <c r="L7927" s="14" t="str">
        <v/>
      </c>
      <c r="O7927" s="14" t="str">
        <v/>
      </c>
      <c r="P7927" s="14" t="str">
        <f ca="1"/>
        <v>Low Cap</v>
      </c>
    </row>
    <row r="7928" spans="11:16">
      <c r="K7928" s="14" t="str">
        <v/>
      </c>
      <c r="L7928" s="14" t="str">
        <v/>
      </c>
      <c r="O7928" s="14" t="str">
        <v/>
      </c>
      <c r="P7928" s="14" t="str">
        <f ca="1"/>
        <v>Low Cap</v>
      </c>
    </row>
    <row r="7929" spans="11:16">
      <c r="K7929" s="14" t="str">
        <v/>
      </c>
      <c r="L7929" s="14" t="str">
        <v/>
      </c>
      <c r="O7929" s="14" t="str">
        <v/>
      </c>
      <c r="P7929" s="14" t="str">
        <f ca="1"/>
        <v>Low Cap</v>
      </c>
    </row>
    <row r="7930" spans="11:16">
      <c r="K7930" s="14" t="str">
        <v/>
      </c>
      <c r="L7930" s="14" t="str">
        <v/>
      </c>
      <c r="O7930" s="14" t="str">
        <v/>
      </c>
      <c r="P7930" s="14" t="str">
        <f ca="1"/>
        <v>Low Cap</v>
      </c>
    </row>
    <row r="7931" spans="11:16">
      <c r="K7931" s="14" t="str">
        <v/>
      </c>
      <c r="L7931" s="14" t="str">
        <v/>
      </c>
      <c r="O7931" s="14" t="str">
        <v/>
      </c>
      <c r="P7931" s="14" t="str">
        <f ca="1"/>
        <v>Low Cap</v>
      </c>
    </row>
    <row r="7932" spans="11:16">
      <c r="K7932" s="14" t="str">
        <v/>
      </c>
      <c r="L7932" s="14" t="str">
        <v/>
      </c>
      <c r="O7932" s="14" t="str">
        <v/>
      </c>
      <c r="P7932" s="14" t="str">
        <f ca="1"/>
        <v>Low Cap</v>
      </c>
    </row>
    <row r="7933" spans="11:16">
      <c r="K7933" s="14" t="str">
        <v/>
      </c>
      <c r="L7933" s="14" t="str">
        <v/>
      </c>
      <c r="O7933" s="14" t="str">
        <v/>
      </c>
      <c r="P7933" s="14" t="str">
        <f ca="1"/>
        <v>Low Cap</v>
      </c>
    </row>
    <row r="7934" spans="11:16">
      <c r="K7934" s="14" t="str">
        <v/>
      </c>
      <c r="L7934" s="14" t="str">
        <v/>
      </c>
      <c r="O7934" s="14" t="str">
        <v/>
      </c>
      <c r="P7934" s="14" t="str">
        <f ca="1"/>
        <v>Low Cap</v>
      </c>
    </row>
    <row r="7935" spans="11:16">
      <c r="K7935" s="14" t="str">
        <v/>
      </c>
      <c r="L7935" s="14" t="str">
        <v/>
      </c>
      <c r="O7935" s="14" t="str">
        <v/>
      </c>
      <c r="P7935" s="14" t="str">
        <f ca="1"/>
        <v>Low Cap</v>
      </c>
    </row>
    <row r="7936" spans="11:16">
      <c r="K7936" s="14" t="str">
        <v/>
      </c>
      <c r="L7936" s="14" t="str">
        <v/>
      </c>
      <c r="O7936" s="14" t="str">
        <v/>
      </c>
      <c r="P7936" s="14" t="str">
        <f ca="1"/>
        <v>Low Cap</v>
      </c>
    </row>
    <row r="7937" spans="11:16">
      <c r="K7937" s="14" t="str">
        <v/>
      </c>
      <c r="L7937" s="14" t="str">
        <v/>
      </c>
      <c r="O7937" s="14" t="str">
        <v/>
      </c>
      <c r="P7937" s="14" t="str">
        <f ca="1"/>
        <v>Low Cap</v>
      </c>
    </row>
    <row r="7938" spans="11:16">
      <c r="K7938" s="14" t="str">
        <v/>
      </c>
      <c r="L7938" s="14" t="str">
        <v/>
      </c>
      <c r="O7938" s="14" t="str">
        <v/>
      </c>
      <c r="P7938" s="14" t="str">
        <f ca="1"/>
        <v>Low Cap</v>
      </c>
    </row>
    <row r="7939" spans="11:16">
      <c r="K7939" s="14" t="str">
        <v/>
      </c>
      <c r="L7939" s="14" t="str">
        <v/>
      </c>
      <c r="O7939" s="14" t="str">
        <v/>
      </c>
      <c r="P7939" s="14" t="str">
        <f ca="1"/>
        <v>Low Cap</v>
      </c>
    </row>
    <row r="7940" spans="11:16">
      <c r="K7940" s="14" t="str">
        <v/>
      </c>
      <c r="L7940" s="14" t="str">
        <v/>
      </c>
      <c r="O7940" s="14" t="str">
        <v/>
      </c>
      <c r="P7940" s="14" t="str">
        <f ca="1"/>
        <v>Low Cap</v>
      </c>
    </row>
    <row r="7941" spans="11:16">
      <c r="K7941" s="14" t="str">
        <v/>
      </c>
      <c r="L7941" s="14" t="str">
        <v/>
      </c>
      <c r="O7941" s="14" t="str">
        <v/>
      </c>
      <c r="P7941" s="14" t="str">
        <f ca="1"/>
        <v>Low Cap</v>
      </c>
    </row>
    <row r="7942" spans="11:16">
      <c r="K7942" s="14" t="str">
        <v/>
      </c>
      <c r="L7942" s="14" t="str">
        <v/>
      </c>
      <c r="O7942" s="14" t="str">
        <v/>
      </c>
      <c r="P7942" s="14" t="str">
        <f ca="1"/>
        <v>Low Cap</v>
      </c>
    </row>
    <row r="7943" spans="11:16">
      <c r="K7943" s="14" t="str">
        <v/>
      </c>
      <c r="L7943" s="14" t="str">
        <v/>
      </c>
      <c r="O7943" s="14" t="str">
        <v/>
      </c>
      <c r="P7943" s="14" t="str">
        <f ca="1"/>
        <v>Low Cap</v>
      </c>
    </row>
    <row r="7944" spans="11:16">
      <c r="K7944" s="14" t="str">
        <v/>
      </c>
      <c r="L7944" s="14" t="str">
        <v/>
      </c>
      <c r="O7944" s="14" t="str">
        <v/>
      </c>
      <c r="P7944" s="14" t="str">
        <f ca="1"/>
        <v>Low Cap</v>
      </c>
    </row>
    <row r="7945" spans="11:16">
      <c r="K7945" s="14" t="str">
        <v/>
      </c>
      <c r="L7945" s="14" t="str">
        <v/>
      </c>
      <c r="O7945" s="14" t="str">
        <v/>
      </c>
      <c r="P7945" s="14" t="str">
        <f ca="1"/>
        <v>Low Cap</v>
      </c>
    </row>
    <row r="7946" spans="11:16">
      <c r="K7946" s="14" t="str">
        <v/>
      </c>
      <c r="L7946" s="14" t="str">
        <v/>
      </c>
      <c r="O7946" s="14" t="str">
        <v/>
      </c>
      <c r="P7946" s="14" t="str">
        <f ca="1"/>
        <v>Low Cap</v>
      </c>
    </row>
    <row r="7947" spans="11:16">
      <c r="K7947" s="14" t="str">
        <v/>
      </c>
      <c r="L7947" s="14" t="str">
        <v/>
      </c>
      <c r="O7947" s="14" t="str">
        <v/>
      </c>
      <c r="P7947" s="14" t="str">
        <f ca="1"/>
        <v>Low Cap</v>
      </c>
    </row>
    <row r="7948" spans="11:16">
      <c r="K7948" s="14" t="str">
        <v/>
      </c>
      <c r="L7948" s="14" t="str">
        <v/>
      </c>
      <c r="O7948" s="14" t="str">
        <v/>
      </c>
      <c r="P7948" s="14" t="str">
        <f ca="1"/>
        <v>Low Cap</v>
      </c>
    </row>
    <row r="7949" spans="11:16">
      <c r="K7949" s="14" t="str">
        <v/>
      </c>
      <c r="L7949" s="14" t="str">
        <v/>
      </c>
      <c r="O7949" s="14" t="str">
        <v/>
      </c>
      <c r="P7949" s="14" t="str">
        <f ca="1"/>
        <v>Low Cap</v>
      </c>
    </row>
    <row r="7950" spans="11:16">
      <c r="K7950" s="14" t="str">
        <v/>
      </c>
      <c r="L7950" s="14" t="str">
        <v/>
      </c>
      <c r="O7950" s="14" t="str">
        <v/>
      </c>
      <c r="P7950" s="14" t="str">
        <f ca="1"/>
        <v>Low Cap</v>
      </c>
    </row>
    <row r="7951" spans="11:16">
      <c r="K7951" s="14" t="str">
        <v/>
      </c>
      <c r="L7951" s="14" t="str">
        <v/>
      </c>
      <c r="O7951" s="14" t="str">
        <v/>
      </c>
      <c r="P7951" s="14" t="str">
        <f ca="1"/>
        <v>Low Cap</v>
      </c>
    </row>
    <row r="7952" spans="11:16">
      <c r="K7952" s="14" t="str">
        <v/>
      </c>
      <c r="L7952" s="14" t="str">
        <v/>
      </c>
      <c r="O7952" s="14" t="str">
        <v/>
      </c>
      <c r="P7952" s="14" t="str">
        <f ca="1"/>
        <v>Low Cap</v>
      </c>
    </row>
    <row r="7953" spans="11:16">
      <c r="K7953" s="14" t="str">
        <v/>
      </c>
      <c r="L7953" s="14" t="str">
        <v/>
      </c>
      <c r="O7953" s="14" t="str">
        <v/>
      </c>
      <c r="P7953" s="14" t="str">
        <f ca="1"/>
        <v>Low Cap</v>
      </c>
    </row>
    <row r="7954" spans="11:16">
      <c r="K7954" s="14" t="str">
        <v/>
      </c>
      <c r="L7954" s="14" t="str">
        <v/>
      </c>
      <c r="O7954" s="14" t="str">
        <v/>
      </c>
      <c r="P7954" s="14" t="str">
        <f ca="1"/>
        <v>Low Cap</v>
      </c>
    </row>
    <row r="7955" spans="11:16">
      <c r="K7955" s="14" t="str">
        <v/>
      </c>
      <c r="L7955" s="14" t="str">
        <v/>
      </c>
      <c r="O7955" s="14" t="str">
        <v/>
      </c>
      <c r="P7955" s="14" t="str">
        <f ca="1"/>
        <v>Low Cap</v>
      </c>
    </row>
    <row r="7956" spans="11:16">
      <c r="K7956" s="14" t="str">
        <v/>
      </c>
      <c r="L7956" s="14" t="str">
        <v/>
      </c>
      <c r="O7956" s="14" t="str">
        <v/>
      </c>
      <c r="P7956" s="14" t="str">
        <f ca="1"/>
        <v>Low Cap</v>
      </c>
    </row>
    <row r="7957" spans="11:16">
      <c r="K7957" s="14" t="str">
        <v/>
      </c>
      <c r="L7957" s="14" t="str">
        <v/>
      </c>
      <c r="O7957" s="14" t="str">
        <v/>
      </c>
      <c r="P7957" s="14" t="str">
        <f ca="1"/>
        <v>Low Cap</v>
      </c>
    </row>
    <row r="7958" spans="11:16">
      <c r="K7958" s="14" t="str">
        <v/>
      </c>
      <c r="L7958" s="14" t="str">
        <v/>
      </c>
      <c r="O7958" s="14" t="str">
        <v/>
      </c>
      <c r="P7958" s="14" t="str">
        <f ca="1"/>
        <v>Low Cap</v>
      </c>
    </row>
    <row r="7959" spans="11:16">
      <c r="K7959" s="14" t="str">
        <v/>
      </c>
      <c r="L7959" s="14" t="str">
        <v/>
      </c>
      <c r="O7959" s="14" t="str">
        <v/>
      </c>
      <c r="P7959" s="14" t="str">
        <f ca="1"/>
        <v>Low Cap</v>
      </c>
    </row>
    <row r="7960" spans="11:16">
      <c r="K7960" s="14" t="str">
        <v/>
      </c>
      <c r="L7960" s="14" t="str">
        <v/>
      </c>
      <c r="O7960" s="14" t="str">
        <v/>
      </c>
      <c r="P7960" s="14" t="str">
        <f ca="1"/>
        <v>Low Cap</v>
      </c>
    </row>
    <row r="7961" spans="11:16">
      <c r="K7961" s="14" t="str">
        <v/>
      </c>
      <c r="L7961" s="14" t="str">
        <v/>
      </c>
      <c r="O7961" s="14" t="str">
        <v/>
      </c>
      <c r="P7961" s="14" t="str">
        <f ca="1"/>
        <v>Low Cap</v>
      </c>
    </row>
    <row r="7962" spans="11:16">
      <c r="K7962" s="14" t="str">
        <v/>
      </c>
      <c r="L7962" s="14" t="str">
        <v/>
      </c>
      <c r="O7962" s="14" t="str">
        <v/>
      </c>
      <c r="P7962" s="14" t="str">
        <f ca="1"/>
        <v>Low Cap</v>
      </c>
    </row>
    <row r="7963" spans="11:16">
      <c r="K7963" s="14" t="str">
        <v/>
      </c>
      <c r="L7963" s="14" t="str">
        <v/>
      </c>
      <c r="O7963" s="14" t="str">
        <v/>
      </c>
      <c r="P7963" s="14" t="str">
        <f ca="1"/>
        <v>Low Cap</v>
      </c>
    </row>
    <row r="7964" spans="11:16">
      <c r="K7964" s="14" t="str">
        <v/>
      </c>
      <c r="L7964" s="14" t="str">
        <v/>
      </c>
      <c r="O7964" s="14" t="str">
        <v/>
      </c>
      <c r="P7964" s="14" t="str">
        <f ca="1"/>
        <v>Low Cap</v>
      </c>
    </row>
    <row r="7965" spans="11:16">
      <c r="K7965" s="14" t="str">
        <v/>
      </c>
      <c r="L7965" s="14" t="str">
        <v/>
      </c>
      <c r="O7965" s="14" t="str">
        <v/>
      </c>
      <c r="P7965" s="14" t="str">
        <f ca="1"/>
        <v>Low Cap</v>
      </c>
    </row>
    <row r="7966" spans="11:16">
      <c r="K7966" s="14" t="str">
        <v/>
      </c>
      <c r="L7966" s="14" t="str">
        <v/>
      </c>
      <c r="O7966" s="14" t="str">
        <v/>
      </c>
      <c r="P7966" s="14" t="str">
        <f ca="1"/>
        <v>Low Cap</v>
      </c>
    </row>
    <row r="7967" spans="11:16">
      <c r="K7967" s="14" t="str">
        <v/>
      </c>
      <c r="L7967" s="14" t="str">
        <v/>
      </c>
      <c r="O7967" s="14" t="str">
        <v/>
      </c>
      <c r="P7967" s="14" t="str">
        <f ca="1"/>
        <v>Low Cap</v>
      </c>
    </row>
    <row r="7968" spans="11:16">
      <c r="K7968" s="14" t="str">
        <v/>
      </c>
      <c r="L7968" s="14" t="str">
        <v/>
      </c>
      <c r="O7968" s="14" t="str">
        <v/>
      </c>
      <c r="P7968" s="14" t="str">
        <f ca="1"/>
        <v>Low Cap</v>
      </c>
    </row>
    <row r="7969" spans="11:16">
      <c r="K7969" s="14" t="str">
        <v/>
      </c>
      <c r="L7969" s="14" t="str">
        <v/>
      </c>
      <c r="O7969" s="14" t="str">
        <v/>
      </c>
      <c r="P7969" s="14" t="str">
        <f ca="1"/>
        <v>Low Cap</v>
      </c>
    </row>
    <row r="7970" spans="11:16">
      <c r="K7970" s="14" t="str">
        <v/>
      </c>
      <c r="L7970" s="14" t="str">
        <v/>
      </c>
      <c r="O7970" s="14" t="str">
        <v/>
      </c>
      <c r="P7970" s="14" t="str">
        <f ca="1"/>
        <v>Low Cap</v>
      </c>
    </row>
    <row r="7971" spans="11:16">
      <c r="K7971" s="14" t="str">
        <v/>
      </c>
      <c r="L7971" s="14" t="str">
        <v/>
      </c>
      <c r="O7971" s="14" t="str">
        <v/>
      </c>
      <c r="P7971" s="14" t="str">
        <f ca="1"/>
        <v>Low Cap</v>
      </c>
    </row>
    <row r="7972" spans="11:16">
      <c r="K7972" s="14" t="str">
        <v/>
      </c>
      <c r="L7972" s="14" t="str">
        <v/>
      </c>
      <c r="O7972" s="14" t="str">
        <v/>
      </c>
      <c r="P7972" s="14" t="str">
        <f ca="1"/>
        <v>Low Cap</v>
      </c>
    </row>
    <row r="7973" spans="11:16">
      <c r="K7973" s="14" t="str">
        <v/>
      </c>
      <c r="L7973" s="14" t="str">
        <v/>
      </c>
      <c r="O7973" s="14" t="str">
        <v/>
      </c>
      <c r="P7973" s="14" t="str">
        <f ca="1"/>
        <v>Low Cap</v>
      </c>
    </row>
    <row r="7974" spans="11:16">
      <c r="K7974" s="14" t="str">
        <v/>
      </c>
      <c r="L7974" s="14" t="str">
        <v/>
      </c>
      <c r="O7974" s="14" t="str">
        <v/>
      </c>
      <c r="P7974" s="14" t="str">
        <f ca="1"/>
        <v>Low Cap</v>
      </c>
    </row>
    <row r="7975" spans="11:16">
      <c r="K7975" s="14" t="str">
        <v/>
      </c>
      <c r="L7975" s="14" t="str">
        <v/>
      </c>
      <c r="O7975" s="14" t="str">
        <v/>
      </c>
      <c r="P7975" s="14" t="str">
        <f ca="1"/>
        <v>Low Cap</v>
      </c>
    </row>
    <row r="7976" spans="11:16">
      <c r="K7976" s="14" t="str">
        <v/>
      </c>
      <c r="L7976" s="14" t="str">
        <v/>
      </c>
      <c r="O7976" s="14" t="str">
        <v/>
      </c>
      <c r="P7976" s="14" t="str">
        <f ca="1"/>
        <v>Low Cap</v>
      </c>
    </row>
    <row r="7977" spans="11:16">
      <c r="K7977" s="14" t="str">
        <v/>
      </c>
      <c r="L7977" s="14" t="str">
        <v/>
      </c>
      <c r="O7977" s="14" t="str">
        <v/>
      </c>
      <c r="P7977" s="14" t="str">
        <f ca="1"/>
        <v>Low Cap</v>
      </c>
    </row>
    <row r="7978" spans="11:16">
      <c r="K7978" s="14" t="str">
        <v/>
      </c>
      <c r="L7978" s="14" t="str">
        <v/>
      </c>
      <c r="O7978" s="14" t="str">
        <v/>
      </c>
      <c r="P7978" s="14" t="str">
        <f ca="1"/>
        <v>Low Cap</v>
      </c>
    </row>
    <row r="7979" spans="11:16">
      <c r="K7979" s="14" t="str">
        <v/>
      </c>
      <c r="L7979" s="14" t="str">
        <v/>
      </c>
      <c r="O7979" s="14" t="str">
        <v/>
      </c>
      <c r="P7979" s="14" t="str">
        <f ca="1"/>
        <v>Low Cap</v>
      </c>
    </row>
    <row r="7980" spans="11:16">
      <c r="K7980" s="14" t="str">
        <v/>
      </c>
      <c r="L7980" s="14" t="str">
        <v/>
      </c>
      <c r="O7980" s="14" t="str">
        <v/>
      </c>
      <c r="P7980" s="14" t="str">
        <f ca="1"/>
        <v>Low Cap</v>
      </c>
    </row>
    <row r="7981" spans="11:16">
      <c r="K7981" s="14" t="str">
        <v/>
      </c>
      <c r="L7981" s="14" t="str">
        <v/>
      </c>
      <c r="O7981" s="14" t="str">
        <v/>
      </c>
      <c r="P7981" s="14" t="str">
        <f ca="1"/>
        <v>Low Cap</v>
      </c>
    </row>
    <row r="7982" spans="11:16">
      <c r="K7982" s="14" t="str">
        <v/>
      </c>
      <c r="L7982" s="14" t="str">
        <v/>
      </c>
      <c r="O7982" s="14" t="str">
        <v/>
      </c>
      <c r="P7982" s="14" t="str">
        <f ca="1"/>
        <v>Low Cap</v>
      </c>
    </row>
    <row r="7983" spans="11:16">
      <c r="K7983" s="14" t="str">
        <v/>
      </c>
      <c r="L7983" s="14" t="str">
        <v/>
      </c>
      <c r="O7983" s="14" t="str">
        <v/>
      </c>
      <c r="P7983" s="14" t="str">
        <f ca="1"/>
        <v>Low Cap</v>
      </c>
    </row>
    <row r="7984" spans="11:16">
      <c r="K7984" s="14" t="str">
        <v/>
      </c>
      <c r="L7984" s="14" t="str">
        <v/>
      </c>
      <c r="O7984" s="14" t="str">
        <v/>
      </c>
      <c r="P7984" s="14" t="str">
        <f ca="1"/>
        <v>Low Cap</v>
      </c>
    </row>
    <row r="7985" spans="11:16">
      <c r="K7985" s="14" t="str">
        <v/>
      </c>
      <c r="L7985" s="14" t="str">
        <v/>
      </c>
      <c r="O7985" s="14" t="str">
        <v/>
      </c>
      <c r="P7985" s="14" t="str">
        <f ca="1"/>
        <v>Low Cap</v>
      </c>
    </row>
    <row r="7986" spans="11:16">
      <c r="K7986" s="14" t="str">
        <v/>
      </c>
      <c r="L7986" s="14" t="str">
        <v/>
      </c>
      <c r="O7986" s="14" t="str">
        <v/>
      </c>
      <c r="P7986" s="14" t="str">
        <f ca="1"/>
        <v>Low Cap</v>
      </c>
    </row>
    <row r="7987" spans="11:16">
      <c r="K7987" s="14" t="str">
        <v/>
      </c>
      <c r="L7987" s="14" t="str">
        <v/>
      </c>
      <c r="O7987" s="14" t="str">
        <v/>
      </c>
      <c r="P7987" s="14" t="str">
        <f ca="1"/>
        <v>Low Cap</v>
      </c>
    </row>
    <row r="7988" spans="11:16">
      <c r="K7988" s="14" t="str">
        <v/>
      </c>
      <c r="L7988" s="14" t="str">
        <v/>
      </c>
      <c r="O7988" s="14" t="str">
        <v/>
      </c>
      <c r="P7988" s="14" t="str">
        <f ca="1"/>
        <v>Low Cap</v>
      </c>
    </row>
    <row r="7989" spans="11:16">
      <c r="K7989" s="14" t="str">
        <v/>
      </c>
      <c r="L7989" s="14" t="str">
        <v/>
      </c>
      <c r="O7989" s="14" t="str">
        <v/>
      </c>
      <c r="P7989" s="14" t="str">
        <f ca="1"/>
        <v>Low Cap</v>
      </c>
    </row>
    <row r="7990" spans="11:16">
      <c r="K7990" s="14" t="str">
        <v/>
      </c>
      <c r="L7990" s="14" t="str">
        <v/>
      </c>
      <c r="O7990" s="14" t="str">
        <v/>
      </c>
      <c r="P7990" s="14" t="str">
        <f ca="1"/>
        <v>Low Cap</v>
      </c>
    </row>
    <row r="7991" spans="11:16">
      <c r="K7991" s="14" t="str">
        <v/>
      </c>
      <c r="L7991" s="14" t="str">
        <v/>
      </c>
      <c r="O7991" s="14" t="str">
        <v/>
      </c>
      <c r="P7991" s="14" t="str">
        <f ca="1"/>
        <v>Low Cap</v>
      </c>
    </row>
    <row r="7992" spans="11:16">
      <c r="K7992" s="14" t="str">
        <v/>
      </c>
      <c r="L7992" s="14" t="str">
        <v/>
      </c>
      <c r="O7992" s="14" t="str">
        <v/>
      </c>
      <c r="P7992" s="14" t="str">
        <f ca="1"/>
        <v>Low Cap</v>
      </c>
    </row>
    <row r="7993" spans="11:16">
      <c r="K7993" s="14" t="str">
        <v/>
      </c>
      <c r="L7993" s="14" t="str">
        <v/>
      </c>
      <c r="O7993" s="14" t="str">
        <v/>
      </c>
      <c r="P7993" s="14" t="str">
        <f ca="1"/>
        <v>Low Cap</v>
      </c>
    </row>
    <row r="7994" spans="11:16">
      <c r="K7994" s="14" t="str">
        <v/>
      </c>
      <c r="L7994" s="14" t="str">
        <v/>
      </c>
      <c r="O7994" s="14" t="str">
        <v/>
      </c>
      <c r="P7994" s="14" t="str">
        <f ca="1"/>
        <v>Low Cap</v>
      </c>
    </row>
    <row r="7995" spans="11:16">
      <c r="K7995" s="14" t="str">
        <v/>
      </c>
      <c r="L7995" s="14" t="str">
        <v/>
      </c>
      <c r="O7995" s="14" t="str">
        <v/>
      </c>
      <c r="P7995" s="14" t="str">
        <f ca="1"/>
        <v>Low Cap</v>
      </c>
    </row>
    <row r="7996" spans="11:16">
      <c r="K7996" s="14" t="str">
        <v/>
      </c>
      <c r="L7996" s="14" t="str">
        <v/>
      </c>
      <c r="O7996" s="14" t="str">
        <v/>
      </c>
      <c r="P7996" s="14" t="str">
        <f ca="1"/>
        <v>Low Cap</v>
      </c>
    </row>
    <row r="7997" spans="11:16">
      <c r="K7997" s="14" t="str">
        <v/>
      </c>
      <c r="L7997" s="14" t="str">
        <v/>
      </c>
      <c r="O7997" s="14" t="str">
        <v/>
      </c>
      <c r="P7997" s="14" t="str">
        <f ca="1"/>
        <v>Low Cap</v>
      </c>
    </row>
    <row r="7998" spans="11:16">
      <c r="K7998" s="14" t="str">
        <v/>
      </c>
      <c r="L7998" s="14" t="str">
        <v/>
      </c>
      <c r="O7998" s="14" t="str">
        <v/>
      </c>
      <c r="P7998" s="14" t="str">
        <f ca="1"/>
        <v>Low Cap</v>
      </c>
    </row>
    <row r="7999" spans="11:16">
      <c r="K7999" s="14" t="str">
        <v/>
      </c>
      <c r="L7999" s="14" t="str">
        <v/>
      </c>
      <c r="O7999" s="14" t="str">
        <v/>
      </c>
      <c r="P7999" s="14" t="str">
        <f ca="1"/>
        <v>Low Cap</v>
      </c>
    </row>
    <row r="8000" spans="11:16">
      <c r="K8000" s="14" t="str">
        <v/>
      </c>
      <c r="L8000" s="14" t="str">
        <v/>
      </c>
      <c r="O8000" s="14" t="str">
        <v/>
      </c>
      <c r="P8000" s="14" t="str">
        <f ca="1"/>
        <v>Low Cap</v>
      </c>
    </row>
    <row r="8001" spans="11:16">
      <c r="K8001" s="14" t="str">
        <v/>
      </c>
      <c r="L8001" s="14" t="str">
        <v/>
      </c>
      <c r="O8001" s="14" t="str">
        <v/>
      </c>
      <c r="P8001" s="14" t="str">
        <f ca="1"/>
        <v>Low Cap</v>
      </c>
    </row>
    <row r="8002" spans="11:16">
      <c r="K8002" s="14" t="str">
        <v/>
      </c>
      <c r="L8002" s="14" t="str">
        <v/>
      </c>
      <c r="O8002" s="14" t="str">
        <v/>
      </c>
      <c r="P8002" s="14" t="str">
        <f ca="1"/>
        <v>Low Cap</v>
      </c>
    </row>
    <row r="8003" spans="11:16">
      <c r="K8003" s="14" t="str">
        <v/>
      </c>
      <c r="L8003" s="14" t="str">
        <v/>
      </c>
      <c r="O8003" s="14" t="str">
        <v/>
      </c>
      <c r="P8003" s="14" t="str">
        <f ca="1"/>
        <v>Low Cap</v>
      </c>
    </row>
    <row r="8004" spans="11:16">
      <c r="K8004" s="14" t="str">
        <v/>
      </c>
      <c r="L8004" s="14" t="str">
        <v/>
      </c>
      <c r="O8004" s="14" t="str">
        <v/>
      </c>
      <c r="P8004" s="14" t="str">
        <f ca="1"/>
        <v>Low Cap</v>
      </c>
    </row>
    <row r="8005" spans="11:16">
      <c r="K8005" s="14" t="str">
        <v/>
      </c>
      <c r="L8005" s="14" t="str">
        <v/>
      </c>
      <c r="O8005" s="14" t="str">
        <v/>
      </c>
      <c r="P8005" s="14" t="str">
        <f ca="1"/>
        <v>Low Cap</v>
      </c>
    </row>
    <row r="8006" spans="11:16">
      <c r="K8006" s="14" t="str">
        <v/>
      </c>
      <c r="L8006" s="14" t="str">
        <v/>
      </c>
      <c r="O8006" s="14" t="str">
        <v/>
      </c>
      <c r="P8006" s="14" t="str">
        <f ca="1"/>
        <v>Low Cap</v>
      </c>
    </row>
    <row r="8007" spans="11:16">
      <c r="K8007" s="14" t="str">
        <v/>
      </c>
      <c r="L8007" s="14" t="str">
        <v/>
      </c>
      <c r="O8007" s="14" t="str">
        <v/>
      </c>
      <c r="P8007" s="14" t="str">
        <f ca="1"/>
        <v>Low Cap</v>
      </c>
    </row>
    <row r="8008" spans="11:16">
      <c r="K8008" s="14" t="str">
        <v/>
      </c>
      <c r="L8008" s="14" t="str">
        <v/>
      </c>
      <c r="O8008" s="14" t="str">
        <v/>
      </c>
      <c r="P8008" s="14" t="str">
        <f ca="1"/>
        <v>Low Cap</v>
      </c>
    </row>
    <row r="8009" spans="11:16">
      <c r="K8009" s="14" t="str">
        <v/>
      </c>
      <c r="L8009" s="14" t="str">
        <v/>
      </c>
      <c r="O8009" s="14" t="str">
        <v/>
      </c>
      <c r="P8009" s="14" t="str">
        <f ca="1"/>
        <v>Low Cap</v>
      </c>
    </row>
    <row r="8010" spans="11:16">
      <c r="K8010" s="14" t="str">
        <v/>
      </c>
      <c r="L8010" s="14" t="str">
        <v/>
      </c>
      <c r="O8010" s="14" t="str">
        <v/>
      </c>
      <c r="P8010" s="14" t="str">
        <f ca="1"/>
        <v>Low Cap</v>
      </c>
    </row>
    <row r="8011" spans="11:16">
      <c r="K8011" s="14" t="str">
        <v/>
      </c>
      <c r="L8011" s="14" t="str">
        <v/>
      </c>
      <c r="O8011" s="14" t="str">
        <v/>
      </c>
      <c r="P8011" s="14" t="str">
        <f ca="1"/>
        <v>Low Cap</v>
      </c>
    </row>
    <row r="8012" spans="11:16">
      <c r="K8012" s="14" t="str">
        <v/>
      </c>
      <c r="L8012" s="14" t="str">
        <v/>
      </c>
      <c r="O8012" s="14" t="str">
        <v/>
      </c>
      <c r="P8012" s="14" t="str">
        <f ca="1"/>
        <v>Low Cap</v>
      </c>
    </row>
    <row r="8013" spans="11:16">
      <c r="K8013" s="14" t="str">
        <v/>
      </c>
      <c r="L8013" s="14" t="str">
        <v/>
      </c>
      <c r="O8013" s="14" t="str">
        <v/>
      </c>
      <c r="P8013" s="14" t="str">
        <f ca="1"/>
        <v>Low Cap</v>
      </c>
    </row>
    <row r="8014" spans="11:16">
      <c r="K8014" s="14" t="str">
        <v/>
      </c>
      <c r="L8014" s="14" t="str">
        <v/>
      </c>
      <c r="O8014" s="14" t="str">
        <v/>
      </c>
      <c r="P8014" s="14" t="str">
        <f ca="1"/>
        <v>Low Cap</v>
      </c>
    </row>
    <row r="8015" spans="11:16">
      <c r="K8015" s="14" t="str">
        <v/>
      </c>
      <c r="L8015" s="14" t="str">
        <v/>
      </c>
      <c r="O8015" s="14" t="str">
        <v/>
      </c>
      <c r="P8015" s="14" t="str">
        <f ca="1"/>
        <v>Low Cap</v>
      </c>
    </row>
    <row r="8016" spans="11:16">
      <c r="K8016" s="14" t="str">
        <v/>
      </c>
      <c r="L8016" s="14" t="str">
        <v/>
      </c>
      <c r="O8016" s="14" t="str">
        <v/>
      </c>
      <c r="P8016" s="14" t="str">
        <f ca="1"/>
        <v>Low Cap</v>
      </c>
    </row>
    <row r="8017" spans="11:16">
      <c r="K8017" s="14" t="str">
        <v/>
      </c>
      <c r="L8017" s="14" t="str">
        <v/>
      </c>
      <c r="O8017" s="14" t="str">
        <v/>
      </c>
      <c r="P8017" s="14" t="str">
        <f ca="1"/>
        <v>Low Cap</v>
      </c>
    </row>
    <row r="8018" spans="11:16">
      <c r="K8018" s="14" t="str">
        <v/>
      </c>
      <c r="L8018" s="14" t="str">
        <v/>
      </c>
      <c r="O8018" s="14" t="str">
        <v/>
      </c>
      <c r="P8018" s="14" t="str">
        <f ca="1"/>
        <v>Low Cap</v>
      </c>
    </row>
    <row r="8019" spans="11:16">
      <c r="K8019" s="14" t="str">
        <v/>
      </c>
      <c r="L8019" s="14" t="str">
        <v/>
      </c>
      <c r="O8019" s="14" t="str">
        <v/>
      </c>
      <c r="P8019" s="14" t="str">
        <f ca="1"/>
        <v>Low Cap</v>
      </c>
    </row>
    <row r="8020" spans="11:16">
      <c r="K8020" s="14" t="str">
        <v/>
      </c>
      <c r="L8020" s="14" t="str">
        <v/>
      </c>
      <c r="O8020" s="14" t="str">
        <v/>
      </c>
      <c r="P8020" s="14" t="str">
        <f ca="1"/>
        <v>Low Cap</v>
      </c>
    </row>
    <row r="8021" spans="11:16">
      <c r="K8021" s="14" t="str">
        <v/>
      </c>
      <c r="L8021" s="14" t="str">
        <v/>
      </c>
      <c r="O8021" s="14" t="str">
        <v/>
      </c>
      <c r="P8021" s="14" t="str">
        <f ca="1"/>
        <v>Low Cap</v>
      </c>
    </row>
    <row r="8022" spans="11:16">
      <c r="K8022" s="14" t="str">
        <v/>
      </c>
      <c r="L8022" s="14" t="str">
        <v/>
      </c>
      <c r="O8022" s="14" t="str">
        <v/>
      </c>
      <c r="P8022" s="14" t="str">
        <f ca="1"/>
        <v>Low Cap</v>
      </c>
    </row>
    <row r="8023" spans="11:16">
      <c r="K8023" s="14" t="str">
        <v/>
      </c>
      <c r="L8023" s="14" t="str">
        <v/>
      </c>
      <c r="O8023" s="14" t="str">
        <v/>
      </c>
      <c r="P8023" s="14" t="str">
        <f ca="1"/>
        <v>Low Cap</v>
      </c>
    </row>
    <row r="8024" spans="11:16">
      <c r="K8024" s="14" t="str">
        <v/>
      </c>
      <c r="L8024" s="14" t="str">
        <v/>
      </c>
      <c r="O8024" s="14" t="str">
        <v/>
      </c>
      <c r="P8024" s="14" t="str">
        <f ca="1"/>
        <v>Low Cap</v>
      </c>
    </row>
    <row r="8025" spans="11:16">
      <c r="K8025" s="14" t="str">
        <v/>
      </c>
      <c r="L8025" s="14" t="str">
        <v/>
      </c>
      <c r="O8025" s="14" t="str">
        <v/>
      </c>
      <c r="P8025" s="14" t="str">
        <f ca="1"/>
        <v>Low Cap</v>
      </c>
    </row>
    <row r="8026" spans="11:16">
      <c r="K8026" s="14" t="str">
        <v/>
      </c>
      <c r="L8026" s="14" t="str">
        <v/>
      </c>
      <c r="O8026" s="14" t="str">
        <v/>
      </c>
      <c r="P8026" s="14" t="str">
        <f ca="1"/>
        <v>Low Cap</v>
      </c>
    </row>
    <row r="8027" spans="11:16">
      <c r="K8027" s="14" t="str">
        <v/>
      </c>
      <c r="L8027" s="14" t="str">
        <v/>
      </c>
      <c r="O8027" s="14" t="str">
        <v/>
      </c>
      <c r="P8027" s="14" t="str">
        <f ca="1"/>
        <v>Low Cap</v>
      </c>
    </row>
    <row r="8028" spans="11:16">
      <c r="K8028" s="14" t="str">
        <v/>
      </c>
      <c r="L8028" s="14" t="str">
        <v/>
      </c>
      <c r="O8028" s="14" t="str">
        <v/>
      </c>
      <c r="P8028" s="14" t="str">
        <f ca="1"/>
        <v>Low Cap</v>
      </c>
    </row>
    <row r="8029" spans="11:16">
      <c r="K8029" s="14" t="str">
        <v/>
      </c>
      <c r="L8029" s="14" t="str">
        <v/>
      </c>
      <c r="O8029" s="14" t="str">
        <v/>
      </c>
      <c r="P8029" s="14" t="str">
        <f ca="1"/>
        <v>Low Cap</v>
      </c>
    </row>
    <row r="8030" spans="11:16">
      <c r="K8030" s="14" t="str">
        <v/>
      </c>
      <c r="L8030" s="14" t="str">
        <v/>
      </c>
      <c r="O8030" s="14" t="str">
        <v/>
      </c>
      <c r="P8030" s="14" t="str">
        <f ca="1"/>
        <v>Low Cap</v>
      </c>
    </row>
    <row r="8031" spans="11:16">
      <c r="K8031" s="14" t="str">
        <v/>
      </c>
      <c r="L8031" s="14" t="str">
        <v/>
      </c>
      <c r="O8031" s="14" t="str">
        <v/>
      </c>
      <c r="P8031" s="14" t="str">
        <f ca="1"/>
        <v>Low Cap</v>
      </c>
    </row>
    <row r="8032" spans="11:16">
      <c r="K8032" s="14" t="str">
        <v/>
      </c>
      <c r="L8032" s="14" t="str">
        <v/>
      </c>
      <c r="O8032" s="14" t="str">
        <v/>
      </c>
      <c r="P8032" s="14" t="str">
        <f ca="1"/>
        <v>Low Cap</v>
      </c>
    </row>
    <row r="8033" spans="11:16">
      <c r="K8033" s="14" t="str">
        <v/>
      </c>
      <c r="L8033" s="14" t="str">
        <v/>
      </c>
      <c r="O8033" s="14" t="str">
        <v/>
      </c>
      <c r="P8033" s="14" t="str">
        <f ca="1"/>
        <v>Low Cap</v>
      </c>
    </row>
    <row r="8034" spans="11:16">
      <c r="K8034" s="14" t="str">
        <v/>
      </c>
      <c r="L8034" s="14" t="str">
        <v/>
      </c>
      <c r="O8034" s="14" t="str">
        <v/>
      </c>
      <c r="P8034" s="14" t="str">
        <f ca="1"/>
        <v>Low Cap</v>
      </c>
    </row>
    <row r="8035" spans="11:16">
      <c r="K8035" s="14" t="str">
        <v/>
      </c>
      <c r="L8035" s="14" t="str">
        <v/>
      </c>
      <c r="O8035" s="14" t="str">
        <v/>
      </c>
      <c r="P8035" s="14" t="str">
        <f ca="1"/>
        <v>Low Cap</v>
      </c>
    </row>
    <row r="8036" spans="11:16">
      <c r="K8036" s="14" t="str">
        <v/>
      </c>
      <c r="L8036" s="14" t="str">
        <v/>
      </c>
      <c r="O8036" s="14" t="str">
        <v/>
      </c>
      <c r="P8036" s="14" t="str">
        <f ca="1"/>
        <v>Low Cap</v>
      </c>
    </row>
    <row r="8037" spans="11:16">
      <c r="K8037" s="14" t="str">
        <v/>
      </c>
      <c r="L8037" s="14" t="str">
        <v/>
      </c>
      <c r="O8037" s="14" t="str">
        <v/>
      </c>
      <c r="P8037" s="14" t="str">
        <f ca="1"/>
        <v>Low Cap</v>
      </c>
    </row>
    <row r="8038" spans="11:16">
      <c r="K8038" s="14" t="str">
        <v/>
      </c>
      <c r="L8038" s="14" t="str">
        <v/>
      </c>
      <c r="O8038" s="14" t="str">
        <v/>
      </c>
      <c r="P8038" s="14" t="str">
        <f ca="1"/>
        <v>Low Cap</v>
      </c>
    </row>
    <row r="8039" spans="11:16">
      <c r="K8039" s="14" t="str">
        <v/>
      </c>
      <c r="L8039" s="14" t="str">
        <v/>
      </c>
      <c r="O8039" s="14" t="str">
        <v/>
      </c>
      <c r="P8039" s="14" t="str">
        <f ca="1"/>
        <v>Low Cap</v>
      </c>
    </row>
    <row r="8040" spans="11:16">
      <c r="K8040" s="14" t="str">
        <v/>
      </c>
      <c r="L8040" s="14" t="str">
        <v/>
      </c>
      <c r="O8040" s="14" t="str">
        <v/>
      </c>
      <c r="P8040" s="14" t="str">
        <f ca="1"/>
        <v>Low Cap</v>
      </c>
    </row>
    <row r="8041" spans="11:16">
      <c r="K8041" s="14" t="str">
        <v/>
      </c>
      <c r="L8041" s="14" t="str">
        <v/>
      </c>
      <c r="O8041" s="14" t="str">
        <v/>
      </c>
      <c r="P8041" s="14" t="str">
        <f ca="1"/>
        <v>Low Cap</v>
      </c>
    </row>
    <row r="8042" spans="11:16">
      <c r="K8042" s="14" t="str">
        <v/>
      </c>
      <c r="L8042" s="14" t="str">
        <v/>
      </c>
      <c r="O8042" s="14" t="str">
        <v/>
      </c>
      <c r="P8042" s="14" t="str">
        <f ca="1"/>
        <v>Low Cap</v>
      </c>
    </row>
    <row r="8043" spans="11:16">
      <c r="K8043" s="14" t="str">
        <v/>
      </c>
      <c r="L8043" s="14" t="str">
        <v/>
      </c>
      <c r="O8043" s="14" t="str">
        <v/>
      </c>
      <c r="P8043" s="14" t="str">
        <f ca="1"/>
        <v>Low Cap</v>
      </c>
    </row>
    <row r="8044" spans="11:16">
      <c r="K8044" s="14" t="str">
        <v/>
      </c>
      <c r="L8044" s="14" t="str">
        <v/>
      </c>
      <c r="O8044" s="14" t="str">
        <v/>
      </c>
      <c r="P8044" s="14" t="str">
        <f ca="1"/>
        <v>Low Cap</v>
      </c>
    </row>
    <row r="8045" spans="11:16">
      <c r="K8045" s="14" t="str">
        <v/>
      </c>
      <c r="L8045" s="14" t="str">
        <v/>
      </c>
      <c r="O8045" s="14" t="str">
        <v/>
      </c>
      <c r="P8045" s="14" t="str">
        <f ca="1"/>
        <v>Low Cap</v>
      </c>
    </row>
    <row r="8046" spans="11:16">
      <c r="K8046" s="14" t="str">
        <v/>
      </c>
      <c r="L8046" s="14" t="str">
        <v/>
      </c>
      <c r="O8046" s="14" t="str">
        <v/>
      </c>
      <c r="P8046" s="14" t="str">
        <f ca="1"/>
        <v>Low Cap</v>
      </c>
    </row>
    <row r="8047" spans="11:16">
      <c r="K8047" s="14" t="str">
        <v/>
      </c>
      <c r="L8047" s="14" t="str">
        <v/>
      </c>
      <c r="O8047" s="14" t="str">
        <v/>
      </c>
      <c r="P8047" s="14" t="str">
        <f ca="1"/>
        <v>Low Cap</v>
      </c>
    </row>
    <row r="8048" spans="11:16">
      <c r="K8048" s="14" t="str">
        <v/>
      </c>
      <c r="L8048" s="14" t="str">
        <v/>
      </c>
      <c r="O8048" s="14" t="str">
        <v/>
      </c>
      <c r="P8048" s="14" t="str">
        <f ca="1"/>
        <v>Low Cap</v>
      </c>
    </row>
    <row r="8049" spans="11:16">
      <c r="K8049" s="14" t="str">
        <v/>
      </c>
      <c r="L8049" s="14" t="str">
        <v/>
      </c>
      <c r="O8049" s="14" t="str">
        <v/>
      </c>
      <c r="P8049" s="14" t="str">
        <f ca="1"/>
        <v>Low Cap</v>
      </c>
    </row>
    <row r="8050" spans="11:16">
      <c r="K8050" s="14" t="str">
        <v/>
      </c>
      <c r="L8050" s="14" t="str">
        <v/>
      </c>
      <c r="O8050" s="14" t="str">
        <v/>
      </c>
      <c r="P8050" s="14" t="str">
        <f ca="1"/>
        <v>Low Cap</v>
      </c>
    </row>
    <row r="8051" spans="11:16">
      <c r="K8051" s="14" t="str">
        <v/>
      </c>
      <c r="L8051" s="14" t="str">
        <v/>
      </c>
      <c r="O8051" s="14" t="str">
        <v/>
      </c>
      <c r="P8051" s="14" t="str">
        <f ca="1"/>
        <v>Low Cap</v>
      </c>
    </row>
    <row r="8052" spans="11:16">
      <c r="K8052" s="14" t="str">
        <v/>
      </c>
      <c r="L8052" s="14" t="str">
        <v/>
      </c>
      <c r="O8052" s="14" t="str">
        <v/>
      </c>
      <c r="P8052" s="14" t="str">
        <f ca="1"/>
        <v>Low Cap</v>
      </c>
    </row>
    <row r="8053" spans="11:16">
      <c r="K8053" s="14" t="str">
        <v/>
      </c>
      <c r="L8053" s="14" t="str">
        <v/>
      </c>
      <c r="O8053" s="14" t="str">
        <v/>
      </c>
      <c r="P8053" s="14" t="str">
        <f ca="1"/>
        <v>Low Cap</v>
      </c>
    </row>
    <row r="8054" spans="11:16">
      <c r="K8054" s="14" t="str">
        <v/>
      </c>
      <c r="L8054" s="14" t="str">
        <v/>
      </c>
      <c r="O8054" s="14" t="str">
        <v/>
      </c>
      <c r="P8054" s="14" t="str">
        <f ca="1"/>
        <v>Low Cap</v>
      </c>
    </row>
    <row r="8055" spans="11:16">
      <c r="K8055" s="14" t="str">
        <v/>
      </c>
      <c r="L8055" s="14" t="str">
        <v/>
      </c>
      <c r="O8055" s="14" t="str">
        <v/>
      </c>
      <c r="P8055" s="14" t="str">
        <f ca="1"/>
        <v>Low Cap</v>
      </c>
    </row>
    <row r="8056" spans="11:16">
      <c r="K8056" s="14" t="str">
        <v/>
      </c>
      <c r="L8056" s="14" t="str">
        <v/>
      </c>
      <c r="O8056" s="14" t="str">
        <v/>
      </c>
      <c r="P8056" s="14" t="str">
        <f ca="1"/>
        <v>Low Cap</v>
      </c>
    </row>
    <row r="8057" spans="11:16">
      <c r="K8057" s="14" t="str">
        <v/>
      </c>
      <c r="L8057" s="14" t="str">
        <v/>
      </c>
      <c r="O8057" s="14" t="str">
        <v/>
      </c>
      <c r="P8057" s="14" t="str">
        <f ca="1"/>
        <v>Low Cap</v>
      </c>
    </row>
    <row r="8058" spans="11:16">
      <c r="K8058" s="14" t="str">
        <v/>
      </c>
      <c r="L8058" s="14" t="str">
        <v/>
      </c>
      <c r="O8058" s="14" t="str">
        <v/>
      </c>
      <c r="P8058" s="14" t="str">
        <f ca="1"/>
        <v>Low Cap</v>
      </c>
    </row>
    <row r="8059" spans="11:16">
      <c r="K8059" s="14" t="str">
        <v/>
      </c>
      <c r="L8059" s="14" t="str">
        <v/>
      </c>
      <c r="O8059" s="14" t="str">
        <v/>
      </c>
      <c r="P8059" s="14" t="str">
        <f ca="1"/>
        <v>Low Cap</v>
      </c>
    </row>
    <row r="8060" spans="11:16">
      <c r="K8060" s="14" t="str">
        <v/>
      </c>
      <c r="L8060" s="14" t="str">
        <v/>
      </c>
      <c r="O8060" s="14" t="str">
        <v/>
      </c>
      <c r="P8060" s="14" t="str">
        <f ca="1"/>
        <v>Low Cap</v>
      </c>
    </row>
    <row r="8061" spans="11:16">
      <c r="K8061" s="14" t="str">
        <v/>
      </c>
      <c r="L8061" s="14" t="str">
        <v/>
      </c>
      <c r="O8061" s="14" t="str">
        <v/>
      </c>
      <c r="P8061" s="14" t="str">
        <f ca="1"/>
        <v>Low Cap</v>
      </c>
    </row>
    <row r="8062" spans="11:16">
      <c r="K8062" s="14" t="str">
        <v/>
      </c>
      <c r="L8062" s="14" t="str">
        <v/>
      </c>
      <c r="O8062" s="14" t="str">
        <v/>
      </c>
      <c r="P8062" s="14" t="str">
        <f ca="1"/>
        <v>Low Cap</v>
      </c>
    </row>
    <row r="8063" spans="11:16">
      <c r="K8063" s="14" t="str">
        <v/>
      </c>
      <c r="L8063" s="14" t="str">
        <v/>
      </c>
      <c r="O8063" s="14" t="str">
        <v/>
      </c>
      <c r="P8063" s="14" t="str">
        <f ca="1"/>
        <v>Low Cap</v>
      </c>
    </row>
    <row r="8064" spans="11:16">
      <c r="K8064" s="14" t="str">
        <v/>
      </c>
      <c r="L8064" s="14" t="str">
        <v/>
      </c>
      <c r="O8064" s="14" t="str">
        <v/>
      </c>
      <c r="P8064" s="14" t="str">
        <f ca="1"/>
        <v>Low Cap</v>
      </c>
    </row>
    <row r="8065" spans="11:16">
      <c r="K8065" s="14" t="str">
        <v/>
      </c>
      <c r="L8065" s="14" t="str">
        <v/>
      </c>
      <c r="O8065" s="14" t="str">
        <v/>
      </c>
      <c r="P8065" s="14" t="str">
        <f ca="1"/>
        <v>Low Cap</v>
      </c>
    </row>
    <row r="8066" spans="11:16">
      <c r="K8066" s="14" t="str">
        <v/>
      </c>
      <c r="L8066" s="14" t="str">
        <v/>
      </c>
      <c r="O8066" s="14" t="str">
        <v/>
      </c>
      <c r="P8066" s="14" t="str">
        <f ca="1"/>
        <v>Low Cap</v>
      </c>
    </row>
    <row r="8067" spans="11:16">
      <c r="K8067" s="14" t="str">
        <v/>
      </c>
      <c r="L8067" s="14" t="str">
        <v/>
      </c>
      <c r="O8067" s="14" t="str">
        <v/>
      </c>
      <c r="P8067" s="14" t="str">
        <f ca="1"/>
        <v>Low Cap</v>
      </c>
    </row>
    <row r="8068" spans="11:16">
      <c r="K8068" s="14" t="str">
        <v/>
      </c>
      <c r="L8068" s="14" t="str">
        <v/>
      </c>
      <c r="O8068" s="14" t="str">
        <v/>
      </c>
      <c r="P8068" s="14" t="str">
        <f ca="1"/>
        <v>Low Cap</v>
      </c>
    </row>
    <row r="8069" spans="11:16">
      <c r="K8069" s="14" t="str">
        <v/>
      </c>
      <c r="L8069" s="14" t="str">
        <v/>
      </c>
      <c r="O8069" s="14" t="str">
        <v/>
      </c>
      <c r="P8069" s="14" t="str">
        <f ca="1"/>
        <v>Low Cap</v>
      </c>
    </row>
    <row r="8070" spans="11:16">
      <c r="K8070" s="14" t="str">
        <v/>
      </c>
      <c r="L8070" s="14" t="str">
        <v/>
      </c>
      <c r="O8070" s="14" t="str">
        <v/>
      </c>
      <c r="P8070" s="14" t="str">
        <f ca="1"/>
        <v>Low Cap</v>
      </c>
    </row>
    <row r="8071" spans="11:16">
      <c r="K8071" s="14" t="str">
        <v/>
      </c>
      <c r="L8071" s="14" t="str">
        <v/>
      </c>
      <c r="O8071" s="14" t="str">
        <v/>
      </c>
      <c r="P8071" s="14" t="str">
        <f ca="1"/>
        <v>Low Cap</v>
      </c>
    </row>
    <row r="8072" spans="11:16">
      <c r="K8072" s="14" t="str">
        <v/>
      </c>
      <c r="L8072" s="14" t="str">
        <v/>
      </c>
      <c r="O8072" s="14" t="str">
        <v/>
      </c>
      <c r="P8072" s="14" t="str">
        <f ca="1"/>
        <v>Low Cap</v>
      </c>
    </row>
    <row r="8073" spans="11:16">
      <c r="K8073" s="14" t="str">
        <v/>
      </c>
      <c r="L8073" s="14" t="str">
        <v/>
      </c>
      <c r="O8073" s="14" t="str">
        <v/>
      </c>
      <c r="P8073" s="14" t="str">
        <f ca="1"/>
        <v>Low Cap</v>
      </c>
    </row>
    <row r="8074" spans="11:16">
      <c r="K8074" s="14" t="str">
        <v/>
      </c>
      <c r="L8074" s="14" t="str">
        <v/>
      </c>
      <c r="O8074" s="14" t="str">
        <v/>
      </c>
      <c r="P8074" s="14" t="str">
        <f ca="1"/>
        <v>Low Cap</v>
      </c>
    </row>
    <row r="8075" spans="11:16">
      <c r="K8075" s="14" t="str">
        <v/>
      </c>
      <c r="L8075" s="14" t="str">
        <v/>
      </c>
      <c r="O8075" s="14" t="str">
        <v/>
      </c>
      <c r="P8075" s="14" t="str">
        <f ca="1"/>
        <v>Low Cap</v>
      </c>
    </row>
    <row r="8076" spans="11:16">
      <c r="K8076" s="14" t="str">
        <v/>
      </c>
      <c r="L8076" s="14" t="str">
        <v/>
      </c>
      <c r="O8076" s="14" t="str">
        <v/>
      </c>
      <c r="P8076" s="14" t="str">
        <f ca="1"/>
        <v>Low Cap</v>
      </c>
    </row>
    <row r="8077" spans="11:16">
      <c r="K8077" s="14" t="str">
        <v/>
      </c>
      <c r="L8077" s="14" t="str">
        <v/>
      </c>
      <c r="O8077" s="14" t="str">
        <v/>
      </c>
      <c r="P8077" s="14" t="str">
        <f ca="1"/>
        <v>Low Cap</v>
      </c>
    </row>
    <row r="8078" spans="11:16">
      <c r="K8078" s="14" t="str">
        <v/>
      </c>
      <c r="L8078" s="14" t="str">
        <v/>
      </c>
      <c r="O8078" s="14" t="str">
        <v/>
      </c>
      <c r="P8078" s="14" t="str">
        <f ca="1"/>
        <v>Low Cap</v>
      </c>
    </row>
    <row r="8079" spans="11:16">
      <c r="K8079" s="14" t="str">
        <v/>
      </c>
      <c r="L8079" s="14" t="str">
        <v/>
      </c>
      <c r="O8079" s="14" t="str">
        <v/>
      </c>
      <c r="P8079" s="14" t="str">
        <f ca="1"/>
        <v>Low Cap</v>
      </c>
    </row>
    <row r="8080" spans="11:16">
      <c r="K8080" s="14" t="str">
        <v/>
      </c>
      <c r="L8080" s="14" t="str">
        <v/>
      </c>
      <c r="O8080" s="14" t="str">
        <v/>
      </c>
      <c r="P8080" s="14" t="str">
        <f ca="1"/>
        <v>Low Cap</v>
      </c>
    </row>
    <row r="8081" spans="11:16">
      <c r="K8081" s="14" t="str">
        <v/>
      </c>
      <c r="L8081" s="14" t="str">
        <v/>
      </c>
      <c r="O8081" s="14" t="str">
        <v/>
      </c>
      <c r="P8081" s="14" t="str">
        <f ca="1"/>
        <v>Low Cap</v>
      </c>
    </row>
    <row r="8082" spans="11:16">
      <c r="K8082" s="14" t="str">
        <v/>
      </c>
      <c r="L8082" s="14" t="str">
        <v/>
      </c>
      <c r="O8082" s="14" t="str">
        <v/>
      </c>
      <c r="P8082" s="14" t="str">
        <f ca="1"/>
        <v>Low Cap</v>
      </c>
    </row>
    <row r="8083" spans="11:16">
      <c r="K8083" s="14" t="str">
        <v/>
      </c>
      <c r="L8083" s="14" t="str">
        <v/>
      </c>
      <c r="O8083" s="14" t="str">
        <v/>
      </c>
      <c r="P8083" s="14" t="str">
        <f ca="1"/>
        <v>Low Cap</v>
      </c>
    </row>
    <row r="8084" spans="11:16">
      <c r="K8084" s="14" t="str">
        <v/>
      </c>
      <c r="L8084" s="14" t="str">
        <v/>
      </c>
      <c r="O8084" s="14" t="str">
        <v/>
      </c>
      <c r="P8084" s="14" t="str">
        <f ca="1"/>
        <v>Low Cap</v>
      </c>
    </row>
    <row r="8085" spans="11:16">
      <c r="K8085" s="14" t="str">
        <v/>
      </c>
      <c r="L8085" s="14" t="str">
        <v/>
      </c>
      <c r="O8085" s="14" t="str">
        <v/>
      </c>
      <c r="P8085" s="14" t="str">
        <f ca="1"/>
        <v>Low Cap</v>
      </c>
    </row>
    <row r="8086" spans="11:16">
      <c r="K8086" s="14" t="str">
        <v/>
      </c>
      <c r="L8086" s="14" t="str">
        <v/>
      </c>
      <c r="O8086" s="14" t="str">
        <v/>
      </c>
      <c r="P8086" s="14" t="str">
        <f ca="1"/>
        <v>Low Cap</v>
      </c>
    </row>
    <row r="8087" spans="11:16">
      <c r="K8087" s="14" t="str">
        <v/>
      </c>
      <c r="L8087" s="14" t="str">
        <v/>
      </c>
      <c r="O8087" s="14" t="str">
        <v/>
      </c>
      <c r="P8087" s="14" t="str">
        <f ca="1"/>
        <v>Low Cap</v>
      </c>
    </row>
    <row r="8088" spans="11:16">
      <c r="K8088" s="14" t="str">
        <v/>
      </c>
      <c r="L8088" s="14" t="str">
        <v/>
      </c>
      <c r="O8088" s="14" t="str">
        <v/>
      </c>
      <c r="P8088" s="14" t="str">
        <f ca="1"/>
        <v>Low Cap</v>
      </c>
    </row>
    <row r="8089" spans="11:16">
      <c r="K8089" s="14" t="str">
        <v/>
      </c>
      <c r="L8089" s="14" t="str">
        <v/>
      </c>
      <c r="O8089" s="14" t="str">
        <v/>
      </c>
      <c r="P8089" s="14" t="str">
        <f ca="1"/>
        <v>Low Cap</v>
      </c>
    </row>
    <row r="8090" spans="11:16">
      <c r="K8090" s="14" t="str">
        <v/>
      </c>
      <c r="L8090" s="14" t="str">
        <v/>
      </c>
      <c r="O8090" s="14" t="str">
        <v/>
      </c>
      <c r="P8090" s="14" t="str">
        <f ca="1"/>
        <v>Low Cap</v>
      </c>
    </row>
    <row r="8091" spans="11:16">
      <c r="K8091" s="14" t="str">
        <v/>
      </c>
      <c r="L8091" s="14" t="str">
        <v/>
      </c>
      <c r="O8091" s="14" t="str">
        <v/>
      </c>
      <c r="P8091" s="14" t="str">
        <f ca="1"/>
        <v>Low Cap</v>
      </c>
    </row>
    <row r="8092" spans="11:16">
      <c r="K8092" s="14" t="str">
        <v/>
      </c>
      <c r="L8092" s="14" t="str">
        <v/>
      </c>
      <c r="O8092" s="14" t="str">
        <v/>
      </c>
      <c r="P8092" s="14" t="str">
        <f ca="1"/>
        <v>Low Cap</v>
      </c>
    </row>
    <row r="8093" spans="11:16">
      <c r="K8093" s="14" t="str">
        <v/>
      </c>
      <c r="L8093" s="14" t="str">
        <v/>
      </c>
      <c r="O8093" s="14" t="str">
        <v/>
      </c>
      <c r="P8093" s="14" t="str">
        <f ca="1"/>
        <v>Low Cap</v>
      </c>
    </row>
    <row r="8094" spans="11:16">
      <c r="K8094" s="14" t="str">
        <v/>
      </c>
      <c r="L8094" s="14" t="str">
        <v/>
      </c>
      <c r="O8094" s="14" t="str">
        <v/>
      </c>
      <c r="P8094" s="14" t="str">
        <f ca="1"/>
        <v>Low Cap</v>
      </c>
    </row>
    <row r="8095" spans="11:16">
      <c r="K8095" s="14" t="str">
        <v/>
      </c>
      <c r="L8095" s="14" t="str">
        <v/>
      </c>
      <c r="O8095" s="14" t="str">
        <v/>
      </c>
      <c r="P8095" s="14" t="str">
        <f ca="1"/>
        <v>Low Cap</v>
      </c>
    </row>
    <row r="8096" spans="11:16">
      <c r="K8096" s="14" t="str">
        <v/>
      </c>
      <c r="L8096" s="14" t="str">
        <v/>
      </c>
      <c r="O8096" s="14" t="str">
        <v/>
      </c>
      <c r="P8096" s="14" t="str">
        <f ca="1"/>
        <v>Low Cap</v>
      </c>
    </row>
    <row r="8097" spans="11:16">
      <c r="K8097" s="14" t="str">
        <v/>
      </c>
      <c r="L8097" s="14" t="str">
        <v/>
      </c>
      <c r="O8097" s="14" t="str">
        <v/>
      </c>
      <c r="P8097" s="14" t="str">
        <f ca="1"/>
        <v>Low Cap</v>
      </c>
    </row>
    <row r="8098" spans="11:16">
      <c r="K8098" s="14" t="str">
        <v/>
      </c>
      <c r="L8098" s="14" t="str">
        <v/>
      </c>
      <c r="O8098" s="14" t="str">
        <v/>
      </c>
      <c r="P8098" s="14" t="str">
        <f ca="1"/>
        <v>Low Cap</v>
      </c>
    </row>
    <row r="8099" spans="11:16">
      <c r="K8099" s="14" t="str">
        <v/>
      </c>
      <c r="L8099" s="14" t="str">
        <v/>
      </c>
      <c r="O8099" s="14" t="str">
        <v/>
      </c>
      <c r="P8099" s="14" t="str">
        <f ca="1"/>
        <v>Low Cap</v>
      </c>
    </row>
    <row r="8100" spans="11:16">
      <c r="K8100" s="14" t="str">
        <v/>
      </c>
      <c r="L8100" s="14" t="str">
        <v/>
      </c>
      <c r="O8100" s="14" t="str">
        <v/>
      </c>
      <c r="P8100" s="14" t="str">
        <f ca="1"/>
        <v>Low Cap</v>
      </c>
    </row>
    <row r="8101" spans="11:16">
      <c r="K8101" s="14" t="str">
        <v/>
      </c>
      <c r="L8101" s="14" t="str">
        <v/>
      </c>
      <c r="O8101" s="14" t="str">
        <v/>
      </c>
      <c r="P8101" s="14" t="str">
        <f ca="1"/>
        <v>Low Cap</v>
      </c>
    </row>
    <row r="8102" spans="11:16">
      <c r="K8102" s="14" t="str">
        <v/>
      </c>
      <c r="L8102" s="14" t="str">
        <v/>
      </c>
      <c r="O8102" s="14" t="str">
        <v/>
      </c>
      <c r="P8102" s="14" t="str">
        <f ca="1"/>
        <v>Low Cap</v>
      </c>
    </row>
    <row r="8103" spans="11:16">
      <c r="K8103" s="14" t="str">
        <v/>
      </c>
      <c r="L8103" s="14" t="str">
        <v/>
      </c>
      <c r="O8103" s="14" t="str">
        <v/>
      </c>
      <c r="P8103" s="14" t="str">
        <f ca="1"/>
        <v>Low Cap</v>
      </c>
    </row>
    <row r="8104" spans="11:16">
      <c r="K8104" s="14" t="str">
        <v/>
      </c>
      <c r="L8104" s="14" t="str">
        <v/>
      </c>
      <c r="O8104" s="14" t="str">
        <v/>
      </c>
      <c r="P8104" s="14" t="str">
        <f ca="1"/>
        <v>Low Cap</v>
      </c>
    </row>
    <row r="8105" spans="11:16">
      <c r="K8105" s="14" t="str">
        <v/>
      </c>
      <c r="L8105" s="14" t="str">
        <v/>
      </c>
      <c r="O8105" s="14" t="str">
        <v/>
      </c>
      <c r="P8105" s="14" t="str">
        <f ca="1"/>
        <v>Low Cap</v>
      </c>
    </row>
    <row r="8106" spans="11:16">
      <c r="K8106" s="14" t="str">
        <v/>
      </c>
      <c r="L8106" s="14" t="str">
        <v/>
      </c>
      <c r="O8106" s="14" t="str">
        <v/>
      </c>
      <c r="P8106" s="14" t="str">
        <f ca="1"/>
        <v>Low Cap</v>
      </c>
    </row>
    <row r="8107" spans="11:16">
      <c r="K8107" s="14" t="str">
        <v/>
      </c>
      <c r="L8107" s="14" t="str">
        <v/>
      </c>
      <c r="O8107" s="14" t="str">
        <v/>
      </c>
      <c r="P8107" s="14" t="str">
        <f ca="1"/>
        <v>Low Cap</v>
      </c>
    </row>
    <row r="8108" spans="11:16">
      <c r="K8108" s="14" t="str">
        <v/>
      </c>
      <c r="L8108" s="14" t="str">
        <v/>
      </c>
      <c r="O8108" s="14" t="str">
        <v/>
      </c>
      <c r="P8108" s="14" t="str">
        <f ca="1"/>
        <v>Low Cap</v>
      </c>
    </row>
    <row r="8109" spans="11:16">
      <c r="K8109" s="14" t="str">
        <v/>
      </c>
      <c r="L8109" s="14" t="str">
        <v/>
      </c>
      <c r="O8109" s="14" t="str">
        <v/>
      </c>
      <c r="P8109" s="14" t="str">
        <f ca="1"/>
        <v>Low Cap</v>
      </c>
    </row>
    <row r="8110" spans="11:16">
      <c r="K8110" s="14" t="str">
        <v/>
      </c>
      <c r="L8110" s="14" t="str">
        <v/>
      </c>
      <c r="O8110" s="14" t="str">
        <v/>
      </c>
      <c r="P8110" s="14" t="str">
        <f ca="1"/>
        <v>Low Cap</v>
      </c>
    </row>
    <row r="8111" spans="11:16">
      <c r="K8111" s="14" t="str">
        <v/>
      </c>
      <c r="L8111" s="14" t="str">
        <v/>
      </c>
      <c r="O8111" s="14" t="str">
        <v/>
      </c>
      <c r="P8111" s="14" t="str">
        <f ca="1"/>
        <v>Low Cap</v>
      </c>
    </row>
    <row r="8112" spans="11:16">
      <c r="K8112" s="14" t="str">
        <v/>
      </c>
      <c r="L8112" s="14" t="str">
        <v/>
      </c>
      <c r="O8112" s="14" t="str">
        <v/>
      </c>
      <c r="P8112" s="14" t="str">
        <f ca="1"/>
        <v>Low Cap</v>
      </c>
    </row>
    <row r="8113" spans="11:16">
      <c r="K8113" s="14" t="str">
        <v/>
      </c>
      <c r="L8113" s="14" t="str">
        <v/>
      </c>
      <c r="O8113" s="14" t="str">
        <v/>
      </c>
      <c r="P8113" s="14" t="str">
        <f ca="1"/>
        <v>Low Cap</v>
      </c>
    </row>
    <row r="8114" spans="11:16">
      <c r="K8114" s="14" t="str">
        <v/>
      </c>
      <c r="L8114" s="14" t="str">
        <v/>
      </c>
      <c r="O8114" s="14" t="str">
        <v/>
      </c>
      <c r="P8114" s="14" t="str">
        <f ca="1"/>
        <v>Low Cap</v>
      </c>
    </row>
    <row r="8115" spans="11:16">
      <c r="K8115" s="14" t="str">
        <v/>
      </c>
      <c r="L8115" s="14" t="str">
        <v/>
      </c>
      <c r="O8115" s="14" t="str">
        <v/>
      </c>
      <c r="P8115" s="14" t="str">
        <f ca="1"/>
        <v>Low Cap</v>
      </c>
    </row>
    <row r="8116" spans="11:16">
      <c r="K8116" s="14" t="str">
        <v/>
      </c>
      <c r="L8116" s="14" t="str">
        <v/>
      </c>
      <c r="O8116" s="14" t="str">
        <v/>
      </c>
      <c r="P8116" s="14" t="str">
        <f ca="1"/>
        <v>Low Cap</v>
      </c>
    </row>
    <row r="8117" spans="11:16">
      <c r="K8117" s="14" t="str">
        <v/>
      </c>
      <c r="L8117" s="14" t="str">
        <v/>
      </c>
      <c r="O8117" s="14" t="str">
        <v/>
      </c>
      <c r="P8117" s="14" t="str">
        <f ca="1"/>
        <v>Low Cap</v>
      </c>
    </row>
    <row r="8118" spans="11:16">
      <c r="K8118" s="14" t="str">
        <v/>
      </c>
      <c r="L8118" s="14" t="str">
        <v/>
      </c>
      <c r="O8118" s="14" t="str">
        <v/>
      </c>
      <c r="P8118" s="14" t="str">
        <f ca="1"/>
        <v>Low Cap</v>
      </c>
    </row>
    <row r="8119" spans="11:16">
      <c r="K8119" s="14" t="str">
        <v/>
      </c>
      <c r="L8119" s="14" t="str">
        <v/>
      </c>
      <c r="O8119" s="14" t="str">
        <v/>
      </c>
      <c r="P8119" s="14" t="str">
        <f ca="1"/>
        <v>Low Cap</v>
      </c>
    </row>
    <row r="8120" spans="11:16">
      <c r="K8120" s="14" t="str">
        <v/>
      </c>
      <c r="L8120" s="14" t="str">
        <v/>
      </c>
      <c r="O8120" s="14" t="str">
        <v/>
      </c>
      <c r="P8120" s="14" t="str">
        <f ca="1"/>
        <v>Low Cap</v>
      </c>
    </row>
    <row r="8121" spans="11:16">
      <c r="K8121" s="14" t="str">
        <v/>
      </c>
      <c r="L8121" s="14" t="str">
        <v/>
      </c>
      <c r="O8121" s="14" t="str">
        <v/>
      </c>
      <c r="P8121" s="14" t="str">
        <f ca="1"/>
        <v>Low Cap</v>
      </c>
    </row>
    <row r="8122" spans="11:16">
      <c r="K8122" s="14" t="str">
        <v/>
      </c>
      <c r="L8122" s="14" t="str">
        <v/>
      </c>
      <c r="O8122" s="14" t="str">
        <v/>
      </c>
      <c r="P8122" s="14" t="str">
        <f ca="1"/>
        <v>Low Cap</v>
      </c>
    </row>
    <row r="8123" spans="11:16">
      <c r="K8123" s="14" t="str">
        <v/>
      </c>
      <c r="L8123" s="14" t="str">
        <v/>
      </c>
      <c r="O8123" s="14" t="str">
        <v/>
      </c>
      <c r="P8123" s="14" t="str">
        <f ca="1"/>
        <v>Low Cap</v>
      </c>
    </row>
    <row r="8124" spans="11:16">
      <c r="K8124" s="14" t="str">
        <v/>
      </c>
      <c r="L8124" s="14" t="str">
        <v/>
      </c>
      <c r="O8124" s="14" t="str">
        <v/>
      </c>
      <c r="P8124" s="14" t="str">
        <f ca="1"/>
        <v>Low Cap</v>
      </c>
    </row>
    <row r="8125" spans="11:16">
      <c r="K8125" s="14" t="str">
        <v/>
      </c>
      <c r="L8125" s="14" t="str">
        <v/>
      </c>
      <c r="O8125" s="14" t="str">
        <v/>
      </c>
      <c r="P8125" s="14" t="str">
        <f ca="1"/>
        <v>Low Cap</v>
      </c>
    </row>
    <row r="8126" spans="11:16">
      <c r="K8126" s="14" t="str">
        <v/>
      </c>
      <c r="L8126" s="14" t="str">
        <v/>
      </c>
      <c r="O8126" s="14" t="str">
        <v/>
      </c>
      <c r="P8126" s="14" t="str">
        <f ca="1"/>
        <v>Low Cap</v>
      </c>
    </row>
    <row r="8127" spans="11:16">
      <c r="K8127" s="14" t="str">
        <v/>
      </c>
      <c r="L8127" s="14" t="str">
        <v/>
      </c>
      <c r="O8127" s="14" t="str">
        <v/>
      </c>
      <c r="P8127" s="14" t="str">
        <f ca="1"/>
        <v>Low Cap</v>
      </c>
    </row>
    <row r="8128" spans="11:16">
      <c r="K8128" s="14" t="str">
        <v/>
      </c>
      <c r="L8128" s="14" t="str">
        <v/>
      </c>
      <c r="O8128" s="14" t="str">
        <v/>
      </c>
      <c r="P8128" s="14" t="str">
        <f ca="1"/>
        <v>Low Cap</v>
      </c>
    </row>
    <row r="8129" spans="11:16">
      <c r="K8129" s="14" t="str">
        <v/>
      </c>
      <c r="L8129" s="14" t="str">
        <v/>
      </c>
      <c r="O8129" s="14" t="str">
        <v/>
      </c>
      <c r="P8129" s="14" t="str">
        <f ca="1"/>
        <v>Low Cap</v>
      </c>
    </row>
    <row r="8130" spans="11:16">
      <c r="K8130" s="14" t="str">
        <v/>
      </c>
      <c r="L8130" s="14" t="str">
        <v/>
      </c>
      <c r="O8130" s="14" t="str">
        <v/>
      </c>
      <c r="P8130" s="14" t="str">
        <f ca="1"/>
        <v>Low Cap</v>
      </c>
    </row>
    <row r="8131" spans="11:16">
      <c r="K8131" s="14" t="str">
        <v/>
      </c>
      <c r="L8131" s="14" t="str">
        <v/>
      </c>
      <c r="O8131" s="14" t="str">
        <v/>
      </c>
      <c r="P8131" s="14" t="str">
        <f ca="1"/>
        <v>Low Cap</v>
      </c>
    </row>
    <row r="8132" spans="11:16">
      <c r="K8132" s="14" t="str">
        <v/>
      </c>
      <c r="L8132" s="14" t="str">
        <v/>
      </c>
      <c r="O8132" s="14" t="str">
        <v/>
      </c>
      <c r="P8132" s="14" t="str">
        <f ca="1"/>
        <v>Low Cap</v>
      </c>
    </row>
    <row r="8133" spans="11:16">
      <c r="K8133" s="14" t="str">
        <v/>
      </c>
      <c r="L8133" s="14" t="str">
        <v/>
      </c>
      <c r="O8133" s="14" t="str">
        <v/>
      </c>
      <c r="P8133" s="14" t="str">
        <f ca="1"/>
        <v>Low Cap</v>
      </c>
    </row>
    <row r="8134" spans="11:16">
      <c r="K8134" s="14" t="str">
        <v/>
      </c>
      <c r="L8134" s="14" t="str">
        <v/>
      </c>
      <c r="O8134" s="14" t="str">
        <v/>
      </c>
      <c r="P8134" s="14" t="str">
        <f ca="1"/>
        <v>Low Cap</v>
      </c>
    </row>
    <row r="8135" spans="11:16">
      <c r="K8135" s="14" t="str">
        <v/>
      </c>
      <c r="L8135" s="14" t="str">
        <v/>
      </c>
      <c r="O8135" s="14" t="str">
        <v/>
      </c>
      <c r="P8135" s="14" t="str">
        <f ca="1"/>
        <v>Low Cap</v>
      </c>
    </row>
    <row r="8136" spans="11:16">
      <c r="K8136" s="14" t="str">
        <v/>
      </c>
      <c r="L8136" s="14" t="str">
        <v/>
      </c>
      <c r="O8136" s="14" t="str">
        <v/>
      </c>
      <c r="P8136" s="14" t="str">
        <f ca="1"/>
        <v>Low Cap</v>
      </c>
    </row>
    <row r="8137" spans="11:16">
      <c r="K8137" s="14" t="str">
        <v/>
      </c>
      <c r="L8137" s="14" t="str">
        <v/>
      </c>
      <c r="O8137" s="14" t="str">
        <v/>
      </c>
      <c r="P8137" s="14" t="str">
        <f ca="1"/>
        <v>Low Cap</v>
      </c>
    </row>
    <row r="8138" spans="11:16">
      <c r="K8138" s="14" t="str">
        <v/>
      </c>
      <c r="L8138" s="14" t="str">
        <v/>
      </c>
      <c r="O8138" s="14" t="str">
        <v/>
      </c>
      <c r="P8138" s="14" t="str">
        <f ca="1"/>
        <v>Low Cap</v>
      </c>
    </row>
    <row r="8139" spans="11:16">
      <c r="K8139" s="14" t="str">
        <v/>
      </c>
      <c r="L8139" s="14" t="str">
        <v/>
      </c>
      <c r="O8139" s="14" t="str">
        <v/>
      </c>
      <c r="P8139" s="14" t="str">
        <f ca="1"/>
        <v>Low Cap</v>
      </c>
    </row>
    <row r="8140" spans="11:16">
      <c r="K8140" s="14" t="str">
        <v/>
      </c>
      <c r="L8140" s="14" t="str">
        <v/>
      </c>
      <c r="O8140" s="14" t="str">
        <v/>
      </c>
      <c r="P8140" s="14" t="str">
        <f ca="1"/>
        <v>Low Cap</v>
      </c>
    </row>
    <row r="8141" spans="11:16">
      <c r="K8141" s="14" t="str">
        <v/>
      </c>
      <c r="L8141" s="14" t="str">
        <v/>
      </c>
      <c r="O8141" s="14" t="str">
        <v/>
      </c>
      <c r="P8141" s="14" t="str">
        <f ca="1"/>
        <v>Low Cap</v>
      </c>
    </row>
    <row r="8142" spans="11:16">
      <c r="K8142" s="14" t="str">
        <v/>
      </c>
      <c r="L8142" s="14" t="str">
        <v/>
      </c>
      <c r="O8142" s="14" t="str">
        <v/>
      </c>
      <c r="P8142" s="14" t="str">
        <f ca="1"/>
        <v>Low Cap</v>
      </c>
    </row>
    <row r="8143" spans="11:16">
      <c r="K8143" s="14" t="str">
        <v/>
      </c>
      <c r="L8143" s="14" t="str">
        <v/>
      </c>
      <c r="O8143" s="14" t="str">
        <v/>
      </c>
      <c r="P8143" s="14" t="str">
        <f ca="1"/>
        <v>Low Cap</v>
      </c>
    </row>
    <row r="8144" spans="11:16">
      <c r="K8144" s="14" t="str">
        <v/>
      </c>
      <c r="L8144" s="14" t="str">
        <v/>
      </c>
      <c r="O8144" s="14" t="str">
        <v/>
      </c>
      <c r="P8144" s="14" t="str">
        <f ca="1"/>
        <v>Low Cap</v>
      </c>
    </row>
    <row r="8145" spans="11:16">
      <c r="K8145" s="14" t="str">
        <v/>
      </c>
      <c r="L8145" s="14" t="str">
        <v/>
      </c>
      <c r="O8145" s="14" t="str">
        <v/>
      </c>
      <c r="P8145" s="14" t="str">
        <f ca="1"/>
        <v>Low Cap</v>
      </c>
    </row>
    <row r="8146" spans="11:16">
      <c r="K8146" s="14" t="str">
        <v/>
      </c>
      <c r="L8146" s="14" t="str">
        <v/>
      </c>
      <c r="O8146" s="14" t="str">
        <v/>
      </c>
      <c r="P8146" s="14" t="str">
        <f ca="1"/>
        <v>Low Cap</v>
      </c>
    </row>
    <row r="8147" spans="11:16">
      <c r="K8147" s="14" t="str">
        <v/>
      </c>
      <c r="L8147" s="14" t="str">
        <v/>
      </c>
      <c r="O8147" s="14" t="str">
        <v/>
      </c>
      <c r="P8147" s="14" t="str">
        <f ca="1"/>
        <v>Low Cap</v>
      </c>
    </row>
    <row r="8148" spans="11:16">
      <c r="K8148" s="14" t="str">
        <v/>
      </c>
      <c r="L8148" s="14" t="str">
        <v/>
      </c>
      <c r="O8148" s="14" t="str">
        <v/>
      </c>
      <c r="P8148" s="14" t="str">
        <f ca="1"/>
        <v>Low Cap</v>
      </c>
    </row>
    <row r="8149" spans="11:16">
      <c r="K8149" s="14" t="str">
        <v/>
      </c>
      <c r="L8149" s="14" t="str">
        <v/>
      </c>
      <c r="O8149" s="14" t="str">
        <v/>
      </c>
      <c r="P8149" s="14" t="str">
        <f ca="1"/>
        <v>Low Cap</v>
      </c>
    </row>
    <row r="8150" spans="11:16">
      <c r="K8150" s="14" t="str">
        <v/>
      </c>
      <c r="L8150" s="14" t="str">
        <v/>
      </c>
      <c r="O8150" s="14" t="str">
        <v/>
      </c>
      <c r="P8150" s="14" t="str">
        <f ca="1"/>
        <v>Low Cap</v>
      </c>
    </row>
    <row r="8151" spans="11:16">
      <c r="K8151" s="14" t="str">
        <v/>
      </c>
      <c r="L8151" s="14" t="str">
        <v/>
      </c>
      <c r="O8151" s="14" t="str">
        <v/>
      </c>
      <c r="P8151" s="14" t="str">
        <f ca="1"/>
        <v>Low Cap</v>
      </c>
    </row>
    <row r="8152" spans="11:16">
      <c r="K8152" s="14" t="str">
        <v/>
      </c>
      <c r="L8152" s="14" t="str">
        <v/>
      </c>
      <c r="O8152" s="14" t="str">
        <v/>
      </c>
      <c r="P8152" s="14" t="str">
        <f ca="1"/>
        <v>Low Cap</v>
      </c>
    </row>
    <row r="8153" spans="11:16">
      <c r="K8153" s="14" t="str">
        <v/>
      </c>
      <c r="L8153" s="14" t="str">
        <v/>
      </c>
      <c r="O8153" s="14" t="str">
        <v/>
      </c>
      <c r="P8153" s="14" t="str">
        <f ca="1"/>
        <v>Low Cap</v>
      </c>
    </row>
    <row r="8154" spans="11:16">
      <c r="K8154" s="14" t="str">
        <v/>
      </c>
      <c r="L8154" s="14" t="str">
        <v/>
      </c>
      <c r="O8154" s="14" t="str">
        <v/>
      </c>
      <c r="P8154" s="14" t="str">
        <f ca="1"/>
        <v>Low Cap</v>
      </c>
    </row>
    <row r="8155" spans="11:16">
      <c r="K8155" s="14" t="str">
        <v/>
      </c>
      <c r="L8155" s="14" t="str">
        <v/>
      </c>
      <c r="O8155" s="14" t="str">
        <v/>
      </c>
      <c r="P8155" s="14" t="str">
        <f ca="1"/>
        <v>Low Cap</v>
      </c>
    </row>
    <row r="8156" spans="11:16">
      <c r="K8156" s="14" t="str">
        <v/>
      </c>
      <c r="L8156" s="14" t="str">
        <v/>
      </c>
      <c r="O8156" s="14" t="str">
        <v/>
      </c>
      <c r="P8156" s="14" t="str">
        <f ca="1"/>
        <v>Low Cap</v>
      </c>
    </row>
    <row r="8157" spans="11:16">
      <c r="K8157" s="14" t="str">
        <v/>
      </c>
      <c r="L8157" s="14" t="str">
        <v/>
      </c>
      <c r="O8157" s="14" t="str">
        <v/>
      </c>
      <c r="P8157" s="14" t="str">
        <f ca="1"/>
        <v>Low Cap</v>
      </c>
    </row>
    <row r="8158" spans="11:16">
      <c r="K8158" s="14" t="str">
        <v/>
      </c>
      <c r="L8158" s="14" t="str">
        <v/>
      </c>
      <c r="O8158" s="14" t="str">
        <v/>
      </c>
      <c r="P8158" s="14" t="str">
        <f ca="1"/>
        <v>Low Cap</v>
      </c>
    </row>
    <row r="8159" spans="11:16">
      <c r="K8159" s="14" t="str">
        <v/>
      </c>
      <c r="L8159" s="14" t="str">
        <v/>
      </c>
      <c r="O8159" s="14" t="str">
        <v/>
      </c>
      <c r="P8159" s="14" t="str">
        <f ca="1"/>
        <v>Low Cap</v>
      </c>
    </row>
    <row r="8160" spans="11:16">
      <c r="K8160" s="14" t="str">
        <v/>
      </c>
      <c r="L8160" s="14" t="str">
        <v/>
      </c>
      <c r="O8160" s="14" t="str">
        <v/>
      </c>
      <c r="P8160" s="14" t="str">
        <f ca="1"/>
        <v>Low Cap</v>
      </c>
    </row>
    <row r="8161" spans="11:16">
      <c r="K8161" s="14" t="str">
        <v/>
      </c>
      <c r="L8161" s="14" t="str">
        <v/>
      </c>
      <c r="O8161" s="14" t="str">
        <v/>
      </c>
      <c r="P8161" s="14" t="str">
        <f ca="1"/>
        <v>Low Cap</v>
      </c>
    </row>
    <row r="8162" spans="11:16">
      <c r="K8162" s="14" t="str">
        <v/>
      </c>
      <c r="L8162" s="14" t="str">
        <v/>
      </c>
      <c r="O8162" s="14" t="str">
        <v/>
      </c>
      <c r="P8162" s="14" t="str">
        <f ca="1"/>
        <v>Low Cap</v>
      </c>
    </row>
    <row r="8163" spans="11:16">
      <c r="K8163" s="14" t="str">
        <v/>
      </c>
      <c r="L8163" s="14" t="str">
        <v/>
      </c>
      <c r="O8163" s="14" t="str">
        <v/>
      </c>
      <c r="P8163" s="14" t="str">
        <f ca="1"/>
        <v>Low Cap</v>
      </c>
    </row>
    <row r="8164" spans="11:16">
      <c r="K8164" s="14" t="str">
        <v/>
      </c>
      <c r="L8164" s="14" t="str">
        <v/>
      </c>
      <c r="O8164" s="14" t="str">
        <v/>
      </c>
      <c r="P8164" s="14" t="str">
        <f ca="1"/>
        <v>Low Cap</v>
      </c>
    </row>
    <row r="8165" spans="11:16">
      <c r="K8165" s="14" t="str">
        <v/>
      </c>
      <c r="L8165" s="14" t="str">
        <v/>
      </c>
      <c r="O8165" s="14" t="str">
        <v/>
      </c>
      <c r="P8165" s="14" t="str">
        <f ca="1"/>
        <v>Low Cap</v>
      </c>
    </row>
    <row r="8166" spans="11:16">
      <c r="K8166" s="14" t="str">
        <v/>
      </c>
      <c r="L8166" s="14" t="str">
        <v/>
      </c>
      <c r="O8166" s="14" t="str">
        <v/>
      </c>
      <c r="P8166" s="14" t="str">
        <f ca="1"/>
        <v>Low Cap</v>
      </c>
    </row>
    <row r="8167" spans="11:16">
      <c r="K8167" s="14" t="str">
        <v/>
      </c>
      <c r="L8167" s="14" t="str">
        <v/>
      </c>
      <c r="O8167" s="14" t="str">
        <v/>
      </c>
      <c r="P8167" s="14" t="str">
        <f ca="1"/>
        <v>Low Cap</v>
      </c>
    </row>
    <row r="8168" spans="11:16">
      <c r="K8168" s="14" t="str">
        <v/>
      </c>
      <c r="L8168" s="14" t="str">
        <v/>
      </c>
      <c r="O8168" s="14" t="str">
        <v/>
      </c>
      <c r="P8168" s="14" t="str">
        <f ca="1"/>
        <v>Low Cap</v>
      </c>
    </row>
    <row r="8169" spans="11:16">
      <c r="K8169" s="14" t="str">
        <v/>
      </c>
      <c r="L8169" s="14" t="str">
        <v/>
      </c>
      <c r="O8169" s="14" t="str">
        <v/>
      </c>
      <c r="P8169" s="14" t="str">
        <f ca="1"/>
        <v>Low Cap</v>
      </c>
    </row>
    <row r="8170" spans="11:16">
      <c r="K8170" s="14" t="str">
        <v/>
      </c>
      <c r="L8170" s="14" t="str">
        <v/>
      </c>
      <c r="O8170" s="14" t="str">
        <v/>
      </c>
      <c r="P8170" s="14" t="str">
        <f ca="1"/>
        <v>Low Cap</v>
      </c>
    </row>
    <row r="8171" spans="11:16">
      <c r="K8171" s="14" t="str">
        <v/>
      </c>
      <c r="L8171" s="14" t="str">
        <v/>
      </c>
      <c r="O8171" s="14" t="str">
        <v/>
      </c>
      <c r="P8171" s="14" t="str">
        <f ca="1"/>
        <v>Low Cap</v>
      </c>
    </row>
    <row r="8172" spans="11:16">
      <c r="K8172" s="14" t="str">
        <v/>
      </c>
      <c r="L8172" s="14" t="str">
        <v/>
      </c>
      <c r="O8172" s="14" t="str">
        <v/>
      </c>
      <c r="P8172" s="14" t="str">
        <f ca="1"/>
        <v>Low Cap</v>
      </c>
    </row>
    <row r="8173" spans="11:16">
      <c r="K8173" s="14" t="str">
        <v/>
      </c>
      <c r="L8173" s="14" t="str">
        <v/>
      </c>
      <c r="O8173" s="14" t="str">
        <v/>
      </c>
      <c r="P8173" s="14" t="str">
        <f ca="1"/>
        <v>Low Cap</v>
      </c>
    </row>
    <row r="8174" spans="11:16">
      <c r="K8174" s="14" t="str">
        <v/>
      </c>
      <c r="L8174" s="14" t="str">
        <v/>
      </c>
      <c r="O8174" s="14" t="str">
        <v/>
      </c>
      <c r="P8174" s="14" t="str">
        <f ca="1"/>
        <v>Low Cap</v>
      </c>
    </row>
    <row r="8175" spans="11:16">
      <c r="K8175" s="14" t="str">
        <v/>
      </c>
      <c r="L8175" s="14" t="str">
        <v/>
      </c>
      <c r="O8175" s="14" t="str">
        <v/>
      </c>
      <c r="P8175" s="14" t="str">
        <f ca="1"/>
        <v>Low Cap</v>
      </c>
    </row>
    <row r="8176" spans="11:16">
      <c r="K8176" s="14" t="str">
        <v/>
      </c>
      <c r="L8176" s="14" t="str">
        <v/>
      </c>
      <c r="O8176" s="14" t="str">
        <v/>
      </c>
      <c r="P8176" s="14" t="str">
        <f ca="1"/>
        <v>Low Cap</v>
      </c>
    </row>
    <row r="8177" spans="11:16">
      <c r="K8177" s="14" t="str">
        <v/>
      </c>
      <c r="L8177" s="14" t="str">
        <v/>
      </c>
      <c r="O8177" s="14" t="str">
        <v/>
      </c>
      <c r="P8177" s="14" t="str">
        <f ca="1"/>
        <v>Low Cap</v>
      </c>
    </row>
    <row r="8178" spans="11:16">
      <c r="K8178" s="14" t="str">
        <v/>
      </c>
      <c r="L8178" s="14" t="str">
        <v/>
      </c>
      <c r="O8178" s="14" t="str">
        <v/>
      </c>
      <c r="P8178" s="14" t="str">
        <f ca="1"/>
        <v>Low Cap</v>
      </c>
    </row>
    <row r="8179" spans="11:16">
      <c r="K8179" s="14" t="str">
        <v/>
      </c>
      <c r="L8179" s="14" t="str">
        <v/>
      </c>
      <c r="O8179" s="14" t="str">
        <v/>
      </c>
      <c r="P8179" s="14" t="str">
        <f ca="1"/>
        <v>Low Cap</v>
      </c>
    </row>
    <row r="8180" spans="11:16">
      <c r="K8180" s="14" t="str">
        <v/>
      </c>
      <c r="L8180" s="14" t="str">
        <v/>
      </c>
      <c r="O8180" s="14" t="str">
        <v/>
      </c>
      <c r="P8180" s="14" t="str">
        <f ca="1"/>
        <v>Low Cap</v>
      </c>
    </row>
    <row r="8181" spans="11:16">
      <c r="K8181" s="14" t="str">
        <v/>
      </c>
      <c r="L8181" s="14" t="str">
        <v/>
      </c>
      <c r="O8181" s="14" t="str">
        <v/>
      </c>
      <c r="P8181" s="14" t="str">
        <f ca="1"/>
        <v>Low Cap</v>
      </c>
    </row>
    <row r="8182" spans="11:16">
      <c r="K8182" s="14" t="str">
        <v/>
      </c>
      <c r="L8182" s="14" t="str">
        <v/>
      </c>
      <c r="O8182" s="14" t="str">
        <v/>
      </c>
      <c r="P8182" s="14" t="str">
        <f ca="1"/>
        <v>Low Cap</v>
      </c>
    </row>
    <row r="8183" spans="11:16">
      <c r="K8183" s="14" t="str">
        <v/>
      </c>
      <c r="L8183" s="14" t="str">
        <v/>
      </c>
      <c r="O8183" s="14" t="str">
        <v/>
      </c>
      <c r="P8183" s="14" t="str">
        <f ca="1"/>
        <v>Low Cap</v>
      </c>
    </row>
    <row r="8184" spans="11:16">
      <c r="K8184" s="14" t="str">
        <v/>
      </c>
      <c r="L8184" s="14" t="str">
        <v/>
      </c>
      <c r="O8184" s="14" t="str">
        <v/>
      </c>
      <c r="P8184" s="14" t="str">
        <f ca="1"/>
        <v>Low Cap</v>
      </c>
    </row>
    <row r="8185" spans="11:16">
      <c r="K8185" s="14" t="str">
        <v/>
      </c>
      <c r="L8185" s="14" t="str">
        <v/>
      </c>
      <c r="O8185" s="14" t="str">
        <v/>
      </c>
      <c r="P8185" s="14" t="str">
        <f ca="1"/>
        <v>Low Cap</v>
      </c>
    </row>
    <row r="8186" spans="11:16">
      <c r="K8186" s="14" t="str">
        <v/>
      </c>
      <c r="L8186" s="14" t="str">
        <v/>
      </c>
      <c r="O8186" s="14" t="str">
        <v/>
      </c>
      <c r="P8186" s="14" t="str">
        <f ca="1"/>
        <v>Low Cap</v>
      </c>
    </row>
    <row r="8187" spans="11:16">
      <c r="K8187" s="14" t="str">
        <v/>
      </c>
      <c r="L8187" s="14" t="str">
        <v/>
      </c>
      <c r="O8187" s="14" t="str">
        <v/>
      </c>
      <c r="P8187" s="14" t="str">
        <f ca="1"/>
        <v>Low Cap</v>
      </c>
    </row>
    <row r="8188" spans="11:16">
      <c r="K8188" s="14" t="str">
        <v/>
      </c>
      <c r="L8188" s="14" t="str">
        <v/>
      </c>
      <c r="O8188" s="14" t="str">
        <v/>
      </c>
      <c r="P8188" s="14" t="str">
        <f ca="1"/>
        <v>Low Cap</v>
      </c>
    </row>
    <row r="8189" spans="11:16">
      <c r="K8189" s="14" t="str">
        <v/>
      </c>
      <c r="L8189" s="14" t="str">
        <v/>
      </c>
      <c r="O8189" s="14" t="str">
        <v/>
      </c>
      <c r="P8189" s="14" t="str">
        <f ca="1"/>
        <v>Low Cap</v>
      </c>
    </row>
    <row r="8190" spans="11:16">
      <c r="K8190" s="14" t="str">
        <v/>
      </c>
      <c r="L8190" s="14" t="str">
        <v/>
      </c>
      <c r="O8190" s="14" t="str">
        <v/>
      </c>
      <c r="P8190" s="14" t="str">
        <f ca="1"/>
        <v>Low Cap</v>
      </c>
    </row>
    <row r="8191" spans="11:16">
      <c r="K8191" s="14" t="str">
        <v/>
      </c>
      <c r="L8191" s="14" t="str">
        <v/>
      </c>
      <c r="O8191" s="14" t="str">
        <v/>
      </c>
      <c r="P8191" s="14" t="str">
        <f ca="1"/>
        <v>Low Cap</v>
      </c>
    </row>
    <row r="8192" spans="11:16">
      <c r="K8192" s="14" t="str">
        <v/>
      </c>
      <c r="L8192" s="14" t="str">
        <v/>
      </c>
      <c r="O8192" s="14" t="str">
        <v/>
      </c>
      <c r="P8192" s="14" t="str">
        <f ca="1"/>
        <v>Low Cap</v>
      </c>
    </row>
    <row r="8193" spans="11:16">
      <c r="K8193" s="14" t="str">
        <v/>
      </c>
      <c r="L8193" s="14" t="str">
        <v/>
      </c>
      <c r="O8193" s="14" t="str">
        <v/>
      </c>
      <c r="P8193" s="14" t="str">
        <f ca="1"/>
        <v>Low Cap</v>
      </c>
    </row>
    <row r="8194" spans="11:16">
      <c r="K8194" s="14" t="str">
        <v/>
      </c>
      <c r="L8194" s="14" t="str">
        <v/>
      </c>
      <c r="O8194" s="14" t="str">
        <v/>
      </c>
      <c r="P8194" s="14" t="str">
        <f ca="1"/>
        <v>Low Cap</v>
      </c>
    </row>
    <row r="8195" spans="11:16">
      <c r="K8195" s="14" t="str">
        <v/>
      </c>
      <c r="L8195" s="14" t="str">
        <v/>
      </c>
      <c r="O8195" s="14" t="str">
        <v/>
      </c>
      <c r="P8195" s="14" t="str">
        <f ca="1"/>
        <v>Low Cap</v>
      </c>
    </row>
    <row r="8196" spans="11:16">
      <c r="K8196" s="14" t="str">
        <v/>
      </c>
      <c r="L8196" s="14" t="str">
        <v/>
      </c>
      <c r="O8196" s="14" t="str">
        <v/>
      </c>
      <c r="P8196" s="14" t="str">
        <f ca="1"/>
        <v>Low Cap</v>
      </c>
    </row>
    <row r="8197" spans="11:16">
      <c r="K8197" s="14" t="str">
        <v/>
      </c>
      <c r="L8197" s="14" t="str">
        <v/>
      </c>
      <c r="O8197" s="14" t="str">
        <v/>
      </c>
      <c r="P8197" s="14" t="str">
        <f ca="1"/>
        <v>Low Cap</v>
      </c>
    </row>
    <row r="8198" spans="11:16">
      <c r="K8198" s="14" t="str">
        <v/>
      </c>
      <c r="L8198" s="14" t="str">
        <v/>
      </c>
      <c r="O8198" s="14" t="str">
        <v/>
      </c>
      <c r="P8198" s="14" t="str">
        <f ca="1"/>
        <v>Low Cap</v>
      </c>
    </row>
    <row r="8199" spans="11:16">
      <c r="K8199" s="14" t="str">
        <v/>
      </c>
      <c r="L8199" s="14" t="str">
        <v/>
      </c>
      <c r="O8199" s="14" t="str">
        <v/>
      </c>
      <c r="P8199" s="14" t="str">
        <f ca="1"/>
        <v>Low Cap</v>
      </c>
    </row>
    <row r="8200" spans="11:16">
      <c r="K8200" s="14" t="str">
        <v/>
      </c>
      <c r="L8200" s="14" t="str">
        <v/>
      </c>
      <c r="O8200" s="14" t="str">
        <v/>
      </c>
      <c r="P8200" s="14" t="str">
        <f ca="1"/>
        <v>Low Cap</v>
      </c>
    </row>
    <row r="8201" spans="11:16">
      <c r="K8201" s="14" t="str">
        <v/>
      </c>
      <c r="L8201" s="14" t="str">
        <v/>
      </c>
      <c r="O8201" s="14" t="str">
        <v/>
      </c>
      <c r="P8201" s="14" t="str">
        <f ca="1"/>
        <v>Low Cap</v>
      </c>
    </row>
    <row r="8202" spans="11:16">
      <c r="K8202" s="14" t="str">
        <v/>
      </c>
      <c r="L8202" s="14" t="str">
        <v/>
      </c>
      <c r="O8202" s="14" t="str">
        <v/>
      </c>
      <c r="P8202" s="14" t="str">
        <f ca="1"/>
        <v>Low Cap</v>
      </c>
    </row>
    <row r="8203" spans="11:16">
      <c r="K8203" s="14" t="str">
        <v/>
      </c>
      <c r="L8203" s="14" t="str">
        <v/>
      </c>
      <c r="O8203" s="14" t="str">
        <v/>
      </c>
      <c r="P8203" s="14" t="str">
        <f ca="1"/>
        <v>Low Cap</v>
      </c>
    </row>
    <row r="8204" spans="11:16">
      <c r="K8204" s="14" t="str">
        <v/>
      </c>
      <c r="L8204" s="14" t="str">
        <v/>
      </c>
      <c r="O8204" s="14" t="str">
        <v/>
      </c>
      <c r="P8204" s="14" t="str">
        <f ca="1"/>
        <v>Low Cap</v>
      </c>
    </row>
    <row r="8205" spans="11:16">
      <c r="K8205" s="14" t="str">
        <v/>
      </c>
      <c r="L8205" s="14" t="str">
        <v/>
      </c>
      <c r="O8205" s="14" t="str">
        <v/>
      </c>
      <c r="P8205" s="14" t="str">
        <f ca="1"/>
        <v>Low Cap</v>
      </c>
    </row>
    <row r="8206" spans="11:16">
      <c r="K8206" s="14" t="str">
        <v/>
      </c>
      <c r="L8206" s="14" t="str">
        <v/>
      </c>
      <c r="O8206" s="14" t="str">
        <v/>
      </c>
      <c r="P8206" s="14" t="str">
        <f ca="1"/>
        <v>Low Cap</v>
      </c>
    </row>
    <row r="8207" spans="11:16">
      <c r="K8207" s="14" t="str">
        <v/>
      </c>
      <c r="L8207" s="14" t="str">
        <v/>
      </c>
      <c r="O8207" s="14" t="str">
        <v/>
      </c>
      <c r="P8207" s="14" t="str">
        <f ca="1"/>
        <v>Low Cap</v>
      </c>
    </row>
    <row r="8208" spans="11:16">
      <c r="K8208" s="14" t="str">
        <v/>
      </c>
      <c r="L8208" s="14" t="str">
        <v/>
      </c>
      <c r="O8208" s="14" t="str">
        <v/>
      </c>
      <c r="P8208" s="14" t="str">
        <f ca="1"/>
        <v>Low Cap</v>
      </c>
    </row>
    <row r="8209" spans="11:16">
      <c r="K8209" s="14" t="str">
        <v/>
      </c>
      <c r="L8209" s="14" t="str">
        <v/>
      </c>
      <c r="O8209" s="14" t="str">
        <v/>
      </c>
      <c r="P8209" s="14" t="str">
        <f ca="1"/>
        <v>Low Cap</v>
      </c>
    </row>
    <row r="8210" spans="11:16">
      <c r="K8210" s="14" t="str">
        <v/>
      </c>
      <c r="L8210" s="14" t="str">
        <v/>
      </c>
      <c r="O8210" s="14" t="str">
        <v/>
      </c>
      <c r="P8210" s="14" t="str">
        <f ca="1"/>
        <v>Low Cap</v>
      </c>
    </row>
    <row r="8211" spans="11:16">
      <c r="K8211" s="14" t="str">
        <v/>
      </c>
      <c r="L8211" s="14" t="str">
        <v/>
      </c>
      <c r="O8211" s="14" t="str">
        <v/>
      </c>
      <c r="P8211" s="14" t="str">
        <f ca="1"/>
        <v>Low Cap</v>
      </c>
    </row>
    <row r="8212" spans="11:16">
      <c r="K8212" s="14" t="str">
        <v/>
      </c>
      <c r="L8212" s="14" t="str">
        <v/>
      </c>
      <c r="O8212" s="14" t="str">
        <v/>
      </c>
      <c r="P8212" s="14" t="str">
        <f ca="1"/>
        <v>Low Cap</v>
      </c>
    </row>
    <row r="8213" spans="11:16">
      <c r="K8213" s="14" t="str">
        <v/>
      </c>
      <c r="L8213" s="14" t="str">
        <v/>
      </c>
      <c r="O8213" s="14" t="str">
        <v/>
      </c>
      <c r="P8213" s="14" t="str">
        <f ca="1"/>
        <v>Low Cap</v>
      </c>
    </row>
    <row r="8214" spans="11:16">
      <c r="K8214" s="14" t="str">
        <v/>
      </c>
      <c r="L8214" s="14" t="str">
        <v/>
      </c>
      <c r="O8214" s="14" t="str">
        <v/>
      </c>
      <c r="P8214" s="14" t="str">
        <f ca="1"/>
        <v>Low Cap</v>
      </c>
    </row>
    <row r="8215" spans="11:16">
      <c r="K8215" s="14" t="str">
        <v/>
      </c>
      <c r="L8215" s="14" t="str">
        <v/>
      </c>
      <c r="O8215" s="14" t="str">
        <v/>
      </c>
      <c r="P8215" s="14" t="str">
        <f ca="1"/>
        <v>Low Cap</v>
      </c>
    </row>
    <row r="8216" spans="11:16">
      <c r="K8216" s="14" t="str">
        <v/>
      </c>
      <c r="L8216" s="14" t="str">
        <v/>
      </c>
      <c r="O8216" s="14" t="str">
        <v/>
      </c>
      <c r="P8216" s="14" t="str">
        <f ca="1"/>
        <v>Low Cap</v>
      </c>
    </row>
    <row r="8217" spans="11:16">
      <c r="K8217" s="14" t="str">
        <v/>
      </c>
      <c r="L8217" s="14" t="str">
        <v/>
      </c>
      <c r="O8217" s="14" t="str">
        <v/>
      </c>
      <c r="P8217" s="14" t="str">
        <f ca="1"/>
        <v>Low Cap</v>
      </c>
    </row>
    <row r="8218" spans="11:16">
      <c r="K8218" s="14" t="str">
        <v/>
      </c>
      <c r="L8218" s="14" t="str">
        <v/>
      </c>
      <c r="O8218" s="14" t="str">
        <v/>
      </c>
      <c r="P8218" s="14" t="str">
        <f ca="1"/>
        <v>Low Cap</v>
      </c>
    </row>
    <row r="8219" spans="11:16">
      <c r="K8219" s="14" t="str">
        <v/>
      </c>
      <c r="L8219" s="14" t="str">
        <v/>
      </c>
      <c r="O8219" s="14" t="str">
        <v/>
      </c>
      <c r="P8219" s="14" t="str">
        <f ca="1"/>
        <v>Low Cap</v>
      </c>
    </row>
    <row r="8220" spans="11:16">
      <c r="K8220" s="14" t="str">
        <v/>
      </c>
      <c r="L8220" s="14" t="str">
        <v/>
      </c>
      <c r="O8220" s="14" t="str">
        <v/>
      </c>
      <c r="P8220" s="14" t="str">
        <f ca="1"/>
        <v>Low Cap</v>
      </c>
    </row>
    <row r="8221" spans="11:16">
      <c r="K8221" s="14" t="str">
        <v/>
      </c>
      <c r="L8221" s="14" t="str">
        <v/>
      </c>
      <c r="O8221" s="14" t="str">
        <v/>
      </c>
      <c r="P8221" s="14" t="str">
        <f ca="1"/>
        <v>Low Cap</v>
      </c>
    </row>
    <row r="8222" spans="11:16">
      <c r="K8222" s="14" t="str">
        <v/>
      </c>
      <c r="L8222" s="14" t="str">
        <v/>
      </c>
      <c r="O8222" s="14" t="str">
        <v/>
      </c>
      <c r="P8222" s="14" t="str">
        <f ca="1"/>
        <v>Low Cap</v>
      </c>
    </row>
    <row r="8223" spans="11:16">
      <c r="K8223" s="14" t="str">
        <v/>
      </c>
      <c r="L8223" s="14" t="str">
        <v/>
      </c>
      <c r="O8223" s="14" t="str">
        <v/>
      </c>
      <c r="P8223" s="14" t="str">
        <f ca="1"/>
        <v>Low Cap</v>
      </c>
    </row>
    <row r="8224" spans="11:16">
      <c r="K8224" s="14" t="str">
        <v/>
      </c>
      <c r="L8224" s="14" t="str">
        <v/>
      </c>
      <c r="O8224" s="14" t="str">
        <v/>
      </c>
      <c r="P8224" s="14" t="str">
        <f ca="1"/>
        <v>Low Cap</v>
      </c>
    </row>
    <row r="8225" spans="11:16">
      <c r="K8225" s="14" t="str">
        <v/>
      </c>
      <c r="L8225" s="14" t="str">
        <v/>
      </c>
      <c r="O8225" s="14" t="str">
        <v/>
      </c>
      <c r="P8225" s="14" t="str">
        <f ca="1"/>
        <v>Low Cap</v>
      </c>
    </row>
    <row r="8226" spans="11:16">
      <c r="K8226" s="14" t="str">
        <v/>
      </c>
      <c r="L8226" s="14" t="str">
        <v/>
      </c>
      <c r="O8226" s="14" t="str">
        <v/>
      </c>
      <c r="P8226" s="14" t="str">
        <f ca="1"/>
        <v>Low Cap</v>
      </c>
    </row>
    <row r="8227" spans="11:16">
      <c r="K8227" s="14" t="str">
        <v/>
      </c>
      <c r="L8227" s="14" t="str">
        <v/>
      </c>
      <c r="O8227" s="14" t="str">
        <v/>
      </c>
      <c r="P8227" s="14" t="str">
        <f ca="1"/>
        <v>Low Cap</v>
      </c>
    </row>
    <row r="8228" spans="11:16">
      <c r="K8228" s="14" t="str">
        <v/>
      </c>
      <c r="L8228" s="14" t="str">
        <v/>
      </c>
      <c r="O8228" s="14" t="str">
        <v/>
      </c>
      <c r="P8228" s="14" t="str">
        <f ca="1"/>
        <v>Low Cap</v>
      </c>
    </row>
    <row r="8229" spans="11:16">
      <c r="K8229" s="14" t="str">
        <v/>
      </c>
      <c r="L8229" s="14" t="str">
        <v/>
      </c>
      <c r="O8229" s="14" t="str">
        <v/>
      </c>
      <c r="P8229" s="14" t="str">
        <f ca="1"/>
        <v>Low Cap</v>
      </c>
    </row>
    <row r="8230" spans="11:16">
      <c r="K8230" s="14" t="str">
        <v/>
      </c>
      <c r="L8230" s="14" t="str">
        <v/>
      </c>
      <c r="O8230" s="14" t="str">
        <v/>
      </c>
      <c r="P8230" s="14" t="str">
        <f ca="1"/>
        <v>Low Cap</v>
      </c>
    </row>
    <row r="8231" spans="11:16">
      <c r="K8231" s="14" t="str">
        <v/>
      </c>
      <c r="L8231" s="14" t="str">
        <v/>
      </c>
      <c r="O8231" s="14" t="str">
        <v/>
      </c>
      <c r="P8231" s="14" t="str">
        <f ca="1"/>
        <v>Low Cap</v>
      </c>
    </row>
    <row r="8232" spans="11:16">
      <c r="K8232" s="14" t="str">
        <v/>
      </c>
      <c r="L8232" s="14" t="str">
        <v/>
      </c>
      <c r="O8232" s="14" t="str">
        <v/>
      </c>
      <c r="P8232" s="14" t="str">
        <f ca="1"/>
        <v>Low Cap</v>
      </c>
    </row>
    <row r="8233" spans="11:16">
      <c r="K8233" s="14" t="str">
        <v/>
      </c>
      <c r="L8233" s="14" t="str">
        <v/>
      </c>
      <c r="O8233" s="14" t="str">
        <v/>
      </c>
      <c r="P8233" s="14" t="str">
        <f ca="1"/>
        <v>Low Cap</v>
      </c>
    </row>
    <row r="8234" spans="11:16">
      <c r="K8234" s="14" t="str">
        <v/>
      </c>
      <c r="L8234" s="14" t="str">
        <v/>
      </c>
      <c r="O8234" s="14" t="str">
        <v/>
      </c>
      <c r="P8234" s="14" t="str">
        <f ca="1"/>
        <v>Low Cap</v>
      </c>
    </row>
    <row r="8235" spans="11:16">
      <c r="K8235" s="14" t="str">
        <v/>
      </c>
      <c r="L8235" s="14" t="str">
        <v/>
      </c>
      <c r="O8235" s="14" t="str">
        <v/>
      </c>
      <c r="P8235" s="14" t="str">
        <f ca="1"/>
        <v>Low Cap</v>
      </c>
    </row>
    <row r="8236" spans="11:16">
      <c r="K8236" s="14" t="str">
        <v/>
      </c>
      <c r="L8236" s="14" t="str">
        <v/>
      </c>
      <c r="O8236" s="14" t="str">
        <v/>
      </c>
      <c r="P8236" s="14" t="str">
        <f ca="1"/>
        <v>Low Cap</v>
      </c>
    </row>
    <row r="8237" spans="11:16">
      <c r="K8237" s="14" t="str">
        <v/>
      </c>
      <c r="L8237" s="14" t="str">
        <v/>
      </c>
      <c r="O8237" s="14" t="str">
        <v/>
      </c>
      <c r="P8237" s="14" t="str">
        <f ca="1"/>
        <v>Low Cap</v>
      </c>
    </row>
    <row r="8238" spans="11:16">
      <c r="K8238" s="14" t="str">
        <v/>
      </c>
      <c r="L8238" s="14" t="str">
        <v/>
      </c>
      <c r="O8238" s="14" t="str">
        <v/>
      </c>
      <c r="P8238" s="14" t="str">
        <f ca="1"/>
        <v>Low Cap</v>
      </c>
    </row>
    <row r="8239" spans="11:16">
      <c r="K8239" s="14" t="str">
        <v/>
      </c>
      <c r="L8239" s="14" t="str">
        <v/>
      </c>
      <c r="O8239" s="14" t="str">
        <v/>
      </c>
      <c r="P8239" s="14" t="str">
        <f ca="1"/>
        <v>Low Cap</v>
      </c>
    </row>
    <row r="8240" spans="11:16">
      <c r="K8240" s="14" t="str">
        <v/>
      </c>
      <c r="L8240" s="14" t="str">
        <v/>
      </c>
      <c r="O8240" s="14" t="str">
        <v/>
      </c>
      <c r="P8240" s="14" t="str">
        <f ca="1"/>
        <v>Low Cap</v>
      </c>
    </row>
    <row r="8241" spans="11:16">
      <c r="K8241" s="14" t="str">
        <v/>
      </c>
      <c r="L8241" s="14" t="str">
        <v/>
      </c>
      <c r="O8241" s="14" t="str">
        <v/>
      </c>
      <c r="P8241" s="14" t="str">
        <f ca="1"/>
        <v>Low Cap</v>
      </c>
    </row>
    <row r="8242" spans="11:16">
      <c r="K8242" s="14" t="str">
        <v/>
      </c>
      <c r="L8242" s="14" t="str">
        <v/>
      </c>
      <c r="O8242" s="14" t="str">
        <v/>
      </c>
      <c r="P8242" s="14" t="str">
        <f ca="1"/>
        <v>Low Cap</v>
      </c>
    </row>
    <row r="8243" spans="11:16">
      <c r="K8243" s="14" t="str">
        <v/>
      </c>
      <c r="L8243" s="14" t="str">
        <v/>
      </c>
      <c r="O8243" s="14" t="str">
        <v/>
      </c>
      <c r="P8243" s="14" t="str">
        <f ca="1"/>
        <v>Low Cap</v>
      </c>
    </row>
    <row r="8244" spans="11:16">
      <c r="K8244" s="14" t="str">
        <v/>
      </c>
      <c r="L8244" s="14" t="str">
        <v/>
      </c>
      <c r="O8244" s="14" t="str">
        <v/>
      </c>
      <c r="P8244" s="14" t="str">
        <f ca="1"/>
        <v>Low Cap</v>
      </c>
    </row>
    <row r="8245" spans="11:16">
      <c r="K8245" s="14" t="str">
        <v/>
      </c>
      <c r="L8245" s="14" t="str">
        <v/>
      </c>
      <c r="O8245" s="14" t="str">
        <v/>
      </c>
      <c r="P8245" s="14" t="str">
        <f ca="1"/>
        <v>Low Cap</v>
      </c>
    </row>
    <row r="8246" spans="11:16">
      <c r="K8246" s="14" t="str">
        <v/>
      </c>
      <c r="L8246" s="14" t="str">
        <v/>
      </c>
      <c r="O8246" s="14" t="str">
        <v/>
      </c>
      <c r="P8246" s="14" t="str">
        <f ca="1"/>
        <v>Low Cap</v>
      </c>
    </row>
    <row r="8247" spans="11:16">
      <c r="K8247" s="14" t="str">
        <v/>
      </c>
      <c r="L8247" s="14" t="str">
        <v/>
      </c>
      <c r="O8247" s="14" t="str">
        <v/>
      </c>
      <c r="P8247" s="14" t="str">
        <f ca="1"/>
        <v>Low Cap</v>
      </c>
    </row>
    <row r="8248" spans="11:16">
      <c r="K8248" s="14" t="str">
        <v/>
      </c>
      <c r="L8248" s="14" t="str">
        <v/>
      </c>
      <c r="O8248" s="14" t="str">
        <v/>
      </c>
      <c r="P8248" s="14" t="str">
        <f ca="1"/>
        <v>Low Cap</v>
      </c>
    </row>
    <row r="8249" spans="11:16">
      <c r="K8249" s="14" t="str">
        <v/>
      </c>
      <c r="L8249" s="14" t="str">
        <v/>
      </c>
      <c r="O8249" s="14" t="str">
        <v/>
      </c>
      <c r="P8249" s="14" t="str">
        <f ca="1"/>
        <v>Low Cap</v>
      </c>
    </row>
    <row r="8250" spans="11:16">
      <c r="K8250" s="14" t="str">
        <v/>
      </c>
      <c r="L8250" s="14" t="str">
        <v/>
      </c>
      <c r="O8250" s="14" t="str">
        <v/>
      </c>
      <c r="P8250" s="14" t="str">
        <f ca="1"/>
        <v>Low Cap</v>
      </c>
    </row>
    <row r="8251" spans="11:16">
      <c r="K8251" s="14" t="str">
        <v/>
      </c>
      <c r="L8251" s="14" t="str">
        <v/>
      </c>
      <c r="O8251" s="14" t="str">
        <v/>
      </c>
      <c r="P8251" s="14" t="str">
        <f ca="1"/>
        <v>Low Cap</v>
      </c>
    </row>
    <row r="8252" spans="11:16">
      <c r="K8252" s="14" t="str">
        <v/>
      </c>
      <c r="L8252" s="14" t="str">
        <v/>
      </c>
      <c r="O8252" s="14" t="str">
        <v/>
      </c>
      <c r="P8252" s="14" t="str">
        <f ca="1"/>
        <v>Low Cap</v>
      </c>
    </row>
    <row r="8253" spans="11:16">
      <c r="K8253" s="14" t="str">
        <v/>
      </c>
      <c r="L8253" s="14" t="str">
        <v/>
      </c>
      <c r="O8253" s="14" t="str">
        <v/>
      </c>
      <c r="P8253" s="14" t="str">
        <f ca="1"/>
        <v>Low Cap</v>
      </c>
    </row>
    <row r="8254" spans="11:16">
      <c r="K8254" s="14" t="str">
        <v/>
      </c>
      <c r="L8254" s="14" t="str">
        <v/>
      </c>
      <c r="O8254" s="14" t="str">
        <v/>
      </c>
      <c r="P8254" s="14" t="str">
        <f ca="1"/>
        <v>Low Cap</v>
      </c>
    </row>
    <row r="8255" spans="11:16">
      <c r="K8255" s="14" t="str">
        <v/>
      </c>
      <c r="L8255" s="14" t="str">
        <v/>
      </c>
      <c r="O8255" s="14" t="str">
        <v/>
      </c>
      <c r="P8255" s="14" t="str">
        <f ca="1"/>
        <v>Low Cap</v>
      </c>
    </row>
    <row r="8256" spans="11:16">
      <c r="K8256" s="14" t="str">
        <v/>
      </c>
      <c r="L8256" s="14" t="str">
        <v/>
      </c>
      <c r="O8256" s="14" t="str">
        <v/>
      </c>
      <c r="P8256" s="14" t="str">
        <f ca="1"/>
        <v>Low Cap</v>
      </c>
    </row>
    <row r="8257" spans="11:16">
      <c r="K8257" s="14" t="str">
        <v/>
      </c>
      <c r="L8257" s="14" t="str">
        <v/>
      </c>
      <c r="O8257" s="14" t="str">
        <v/>
      </c>
      <c r="P8257" s="14" t="str">
        <f ca="1"/>
        <v>Low Cap</v>
      </c>
    </row>
    <row r="8258" spans="11:16">
      <c r="K8258" s="14" t="str">
        <v/>
      </c>
      <c r="L8258" s="14" t="str">
        <v/>
      </c>
      <c r="O8258" s="14" t="str">
        <v/>
      </c>
      <c r="P8258" s="14" t="str">
        <f ca="1"/>
        <v>Low Cap</v>
      </c>
    </row>
    <row r="8259" spans="11:16">
      <c r="K8259" s="14" t="str">
        <v/>
      </c>
      <c r="L8259" s="14" t="str">
        <v/>
      </c>
      <c r="O8259" s="14" t="str">
        <v/>
      </c>
      <c r="P8259" s="14" t="str">
        <f ca="1"/>
        <v>Low Cap</v>
      </c>
    </row>
    <row r="8260" spans="11:16">
      <c r="K8260" s="14" t="str">
        <v/>
      </c>
      <c r="L8260" s="14" t="str">
        <v/>
      </c>
      <c r="O8260" s="14" t="str">
        <v/>
      </c>
      <c r="P8260" s="14" t="str">
        <f ca="1"/>
        <v>Low Cap</v>
      </c>
    </row>
    <row r="8261" spans="11:16">
      <c r="K8261" s="14" t="str">
        <v/>
      </c>
      <c r="L8261" s="14" t="str">
        <v/>
      </c>
      <c r="O8261" s="14" t="str">
        <v/>
      </c>
      <c r="P8261" s="14" t="str">
        <f ca="1"/>
        <v>Low Cap</v>
      </c>
    </row>
    <row r="8262" spans="11:16">
      <c r="K8262" s="14" t="str">
        <v/>
      </c>
      <c r="L8262" s="14" t="str">
        <v/>
      </c>
      <c r="O8262" s="14" t="str">
        <v/>
      </c>
      <c r="P8262" s="14" t="str">
        <f ca="1"/>
        <v>Low Cap</v>
      </c>
    </row>
    <row r="8263" spans="11:16">
      <c r="K8263" s="14" t="str">
        <v/>
      </c>
      <c r="L8263" s="14" t="str">
        <v/>
      </c>
      <c r="O8263" s="14" t="str">
        <v/>
      </c>
      <c r="P8263" s="14" t="str">
        <f ca="1"/>
        <v>Low Cap</v>
      </c>
    </row>
    <row r="8264" spans="11:16">
      <c r="K8264" s="14" t="str">
        <v/>
      </c>
      <c r="L8264" s="14" t="str">
        <v/>
      </c>
      <c r="O8264" s="14" t="str">
        <v/>
      </c>
      <c r="P8264" s="14" t="str">
        <f ca="1"/>
        <v>Low Cap</v>
      </c>
    </row>
    <row r="8265" spans="11:16">
      <c r="K8265" s="14" t="str">
        <v/>
      </c>
      <c r="L8265" s="14" t="str">
        <v/>
      </c>
      <c r="O8265" s="14" t="str">
        <v/>
      </c>
      <c r="P8265" s="14" t="str">
        <f ca="1"/>
        <v>Low Cap</v>
      </c>
    </row>
    <row r="8266" spans="11:16">
      <c r="K8266" s="14" t="str">
        <v/>
      </c>
      <c r="L8266" s="14" t="str">
        <v/>
      </c>
      <c r="O8266" s="14" t="str">
        <v/>
      </c>
      <c r="P8266" s="14" t="str">
        <f ca="1"/>
        <v>Low Cap</v>
      </c>
    </row>
    <row r="8267" spans="11:16">
      <c r="K8267" s="14" t="str">
        <v/>
      </c>
      <c r="L8267" s="14" t="str">
        <v/>
      </c>
      <c r="O8267" s="14" t="str">
        <v/>
      </c>
      <c r="P8267" s="14" t="str">
        <f ca="1"/>
        <v>Low Cap</v>
      </c>
    </row>
    <row r="8268" spans="11:16">
      <c r="K8268" s="14" t="str">
        <v/>
      </c>
      <c r="L8268" s="14" t="str">
        <v/>
      </c>
      <c r="O8268" s="14" t="str">
        <v/>
      </c>
      <c r="P8268" s="14" t="str">
        <f ca="1"/>
        <v>Low Cap</v>
      </c>
    </row>
    <row r="8269" spans="11:16">
      <c r="K8269" s="14" t="str">
        <v/>
      </c>
      <c r="L8269" s="14" t="str">
        <v/>
      </c>
      <c r="O8269" s="14" t="str">
        <v/>
      </c>
      <c r="P8269" s="14" t="str">
        <f ca="1"/>
        <v>Low Cap</v>
      </c>
    </row>
    <row r="8270" spans="11:16">
      <c r="K8270" s="14" t="str">
        <v/>
      </c>
      <c r="L8270" s="14" t="str">
        <v/>
      </c>
      <c r="O8270" s="14" t="str">
        <v/>
      </c>
      <c r="P8270" s="14" t="str">
        <f ca="1"/>
        <v>Low Cap</v>
      </c>
    </row>
    <row r="8271" spans="11:16">
      <c r="K8271" s="14" t="str">
        <v/>
      </c>
      <c r="L8271" s="14" t="str">
        <v/>
      </c>
      <c r="O8271" s="14" t="str">
        <v/>
      </c>
      <c r="P8271" s="14" t="str">
        <f ca="1"/>
        <v>Low Cap</v>
      </c>
    </row>
    <row r="8272" spans="11:16">
      <c r="K8272" s="14" t="str">
        <v/>
      </c>
      <c r="L8272" s="14" t="str">
        <v/>
      </c>
      <c r="O8272" s="14" t="str">
        <v/>
      </c>
      <c r="P8272" s="14" t="str">
        <f ca="1"/>
        <v>Low Cap</v>
      </c>
    </row>
    <row r="8273" spans="11:16">
      <c r="K8273" s="14" t="str">
        <v/>
      </c>
      <c r="L8273" s="14" t="str">
        <v/>
      </c>
      <c r="O8273" s="14" t="str">
        <v/>
      </c>
      <c r="P8273" s="14" t="str">
        <f ca="1"/>
        <v>Low Cap</v>
      </c>
    </row>
    <row r="8274" spans="11:16">
      <c r="K8274" s="14" t="str">
        <v/>
      </c>
      <c r="L8274" s="14" t="str">
        <v/>
      </c>
      <c r="O8274" s="14" t="str">
        <v/>
      </c>
      <c r="P8274" s="14" t="str">
        <f ca="1"/>
        <v>Low Cap</v>
      </c>
    </row>
    <row r="8275" spans="11:16">
      <c r="K8275" s="14" t="str">
        <v/>
      </c>
      <c r="L8275" s="14" t="str">
        <v/>
      </c>
      <c r="O8275" s="14" t="str">
        <v/>
      </c>
      <c r="P8275" s="14" t="str">
        <f ca="1"/>
        <v>Low Cap</v>
      </c>
    </row>
    <row r="8276" spans="11:16">
      <c r="K8276" s="14" t="str">
        <v/>
      </c>
      <c r="L8276" s="14" t="str">
        <v/>
      </c>
      <c r="O8276" s="14" t="str">
        <v/>
      </c>
      <c r="P8276" s="14" t="str">
        <f ca="1"/>
        <v>Low Cap</v>
      </c>
    </row>
    <row r="8277" spans="11:16">
      <c r="K8277" s="14" t="str">
        <v/>
      </c>
      <c r="L8277" s="14" t="str">
        <v/>
      </c>
      <c r="O8277" s="14" t="str">
        <v/>
      </c>
      <c r="P8277" s="14" t="str">
        <f ca="1"/>
        <v>Low Cap</v>
      </c>
    </row>
    <row r="8278" spans="11:16">
      <c r="K8278" s="14" t="str">
        <v/>
      </c>
      <c r="L8278" s="14" t="str">
        <v/>
      </c>
      <c r="O8278" s="14" t="str">
        <v/>
      </c>
      <c r="P8278" s="14" t="str">
        <f ca="1"/>
        <v>Low Cap</v>
      </c>
    </row>
    <row r="8279" spans="11:16">
      <c r="K8279" s="14" t="str">
        <v/>
      </c>
      <c r="L8279" s="14" t="str">
        <v/>
      </c>
      <c r="O8279" s="14" t="str">
        <v/>
      </c>
      <c r="P8279" s="14" t="str">
        <f ca="1"/>
        <v>Low Cap</v>
      </c>
    </row>
    <row r="8280" spans="11:16">
      <c r="K8280" s="14" t="str">
        <v/>
      </c>
      <c r="L8280" s="14" t="str">
        <v/>
      </c>
      <c r="O8280" s="14" t="str">
        <v/>
      </c>
      <c r="P8280" s="14" t="str">
        <f ca="1"/>
        <v>Low Cap</v>
      </c>
    </row>
    <row r="8281" spans="11:16">
      <c r="K8281" s="14" t="str">
        <v/>
      </c>
      <c r="L8281" s="14" t="str">
        <v/>
      </c>
      <c r="O8281" s="14" t="str">
        <v/>
      </c>
      <c r="P8281" s="14" t="str">
        <f ca="1"/>
        <v>Low Cap</v>
      </c>
    </row>
    <row r="8282" spans="11:16">
      <c r="K8282" s="14" t="str">
        <v/>
      </c>
      <c r="L8282" s="14" t="str">
        <v/>
      </c>
      <c r="O8282" s="14" t="str">
        <v/>
      </c>
      <c r="P8282" s="14" t="str">
        <f ca="1"/>
        <v>Low Cap</v>
      </c>
    </row>
    <row r="8283" spans="11:16">
      <c r="K8283" s="14" t="str">
        <v/>
      </c>
      <c r="L8283" s="14" t="str">
        <v/>
      </c>
      <c r="O8283" s="14" t="str">
        <v/>
      </c>
      <c r="P8283" s="14" t="str">
        <f ca="1"/>
        <v>Low Cap</v>
      </c>
    </row>
    <row r="8284" spans="11:16">
      <c r="K8284" s="14" t="str">
        <v/>
      </c>
      <c r="L8284" s="14" t="str">
        <v/>
      </c>
      <c r="O8284" s="14" t="str">
        <v/>
      </c>
      <c r="P8284" s="14" t="str">
        <f ca="1"/>
        <v>Low Cap</v>
      </c>
    </row>
    <row r="8285" spans="11:16">
      <c r="K8285" s="14" t="str">
        <v/>
      </c>
      <c r="L8285" s="14" t="str">
        <v/>
      </c>
      <c r="O8285" s="14" t="str">
        <v/>
      </c>
      <c r="P8285" s="14" t="str">
        <f ca="1"/>
        <v>Low Cap</v>
      </c>
    </row>
    <row r="8286" spans="11:16">
      <c r="K8286" s="14" t="str">
        <v/>
      </c>
      <c r="L8286" s="14" t="str">
        <v/>
      </c>
      <c r="O8286" s="14" t="str">
        <v/>
      </c>
      <c r="P8286" s="14" t="str">
        <f ca="1"/>
        <v>Low Cap</v>
      </c>
    </row>
    <row r="8287" spans="11:16">
      <c r="K8287" s="14" t="str">
        <v/>
      </c>
      <c r="L8287" s="14" t="str">
        <v/>
      </c>
      <c r="O8287" s="14" t="str">
        <v/>
      </c>
      <c r="P8287" s="14" t="str">
        <f ca="1"/>
        <v>Low Cap</v>
      </c>
    </row>
    <row r="8288" spans="11:16">
      <c r="K8288" s="14" t="str">
        <v/>
      </c>
      <c r="L8288" s="14" t="str">
        <v/>
      </c>
      <c r="O8288" s="14" t="str">
        <v/>
      </c>
      <c r="P8288" s="14" t="str">
        <f ca="1"/>
        <v>Low Cap</v>
      </c>
    </row>
    <row r="8289" spans="11:16">
      <c r="K8289" s="14" t="str">
        <v/>
      </c>
      <c r="L8289" s="14" t="str">
        <v/>
      </c>
      <c r="O8289" s="14" t="str">
        <v/>
      </c>
      <c r="P8289" s="14" t="str">
        <f ca="1"/>
        <v>Low Cap</v>
      </c>
    </row>
    <row r="8290" spans="11:16">
      <c r="K8290" s="14" t="str">
        <v/>
      </c>
      <c r="L8290" s="14" t="str">
        <v/>
      </c>
      <c r="O8290" s="14" t="str">
        <v/>
      </c>
      <c r="P8290" s="14" t="str">
        <f ca="1"/>
        <v>Low Cap</v>
      </c>
    </row>
    <row r="8291" spans="11:16">
      <c r="K8291" s="14" t="str">
        <v/>
      </c>
      <c r="L8291" s="14" t="str">
        <v/>
      </c>
      <c r="O8291" s="14" t="str">
        <v/>
      </c>
      <c r="P8291" s="14" t="str">
        <f ca="1"/>
        <v>Low Cap</v>
      </c>
    </row>
    <row r="8292" spans="11:16">
      <c r="K8292" s="14" t="str">
        <v/>
      </c>
      <c r="L8292" s="14" t="str">
        <v/>
      </c>
      <c r="O8292" s="14" t="str">
        <v/>
      </c>
      <c r="P8292" s="14" t="str">
        <f ca="1"/>
        <v>Low Cap</v>
      </c>
    </row>
    <row r="8293" spans="11:16">
      <c r="K8293" s="14" t="str">
        <v/>
      </c>
      <c r="L8293" s="14" t="str">
        <v/>
      </c>
      <c r="O8293" s="14" t="str">
        <v/>
      </c>
      <c r="P8293" s="14" t="str">
        <f ca="1"/>
        <v>Low Cap</v>
      </c>
    </row>
    <row r="8294" spans="11:16">
      <c r="K8294" s="14" t="str">
        <v/>
      </c>
      <c r="L8294" s="14" t="str">
        <v/>
      </c>
      <c r="O8294" s="14" t="str">
        <v/>
      </c>
      <c r="P8294" s="14" t="str">
        <f ca="1"/>
        <v>Low Cap</v>
      </c>
    </row>
    <row r="8295" spans="11:16">
      <c r="K8295" s="14" t="str">
        <v/>
      </c>
      <c r="L8295" s="14" t="str">
        <v/>
      </c>
      <c r="O8295" s="14" t="str">
        <v/>
      </c>
      <c r="P8295" s="14" t="str">
        <f ca="1"/>
        <v>Low Cap</v>
      </c>
    </row>
    <row r="8296" spans="11:16">
      <c r="K8296" s="14" t="str">
        <v/>
      </c>
      <c r="L8296" s="14" t="str">
        <v/>
      </c>
      <c r="O8296" s="14" t="str">
        <v/>
      </c>
      <c r="P8296" s="14" t="str">
        <f ca="1"/>
        <v>Low Cap</v>
      </c>
    </row>
    <row r="8297" spans="11:16">
      <c r="K8297" s="14" t="str">
        <v/>
      </c>
      <c r="L8297" s="14" t="str">
        <v/>
      </c>
      <c r="O8297" s="14" t="str">
        <v/>
      </c>
      <c r="P8297" s="14" t="str">
        <f ca="1"/>
        <v>Low Cap</v>
      </c>
    </row>
    <row r="8298" spans="11:16">
      <c r="K8298" s="14" t="str">
        <v/>
      </c>
      <c r="L8298" s="14" t="str">
        <v/>
      </c>
      <c r="O8298" s="14" t="str">
        <v/>
      </c>
      <c r="P8298" s="14" t="str">
        <f ca="1"/>
        <v>Low Cap</v>
      </c>
    </row>
    <row r="8299" spans="11:16">
      <c r="K8299" s="14" t="str">
        <v/>
      </c>
      <c r="L8299" s="14" t="str">
        <v/>
      </c>
      <c r="O8299" s="14" t="str">
        <v/>
      </c>
      <c r="P8299" s="14" t="str">
        <f ca="1"/>
        <v>Low Cap</v>
      </c>
    </row>
    <row r="8300" spans="11:16">
      <c r="K8300" s="14" t="str">
        <v/>
      </c>
      <c r="L8300" s="14" t="str">
        <v/>
      </c>
      <c r="O8300" s="14" t="str">
        <v/>
      </c>
      <c r="P8300" s="14" t="str">
        <f ca="1"/>
        <v>Low Cap</v>
      </c>
    </row>
    <row r="8301" spans="11:16">
      <c r="K8301" s="14" t="str">
        <v/>
      </c>
      <c r="L8301" s="14" t="str">
        <v/>
      </c>
      <c r="O8301" s="14" t="str">
        <v/>
      </c>
      <c r="P8301" s="14" t="str">
        <f ca="1"/>
        <v>Low Cap</v>
      </c>
    </row>
    <row r="8302" spans="11:16">
      <c r="K8302" s="14" t="str">
        <v/>
      </c>
      <c r="L8302" s="14" t="str">
        <v/>
      </c>
      <c r="O8302" s="14" t="str">
        <v/>
      </c>
      <c r="P8302" s="14" t="str">
        <f ca="1"/>
        <v>Low Cap</v>
      </c>
    </row>
    <row r="8303" spans="11:16">
      <c r="K8303" s="14" t="str">
        <v/>
      </c>
      <c r="L8303" s="14" t="str">
        <v/>
      </c>
      <c r="O8303" s="14" t="str">
        <v/>
      </c>
      <c r="P8303" s="14" t="str">
        <f ca="1"/>
        <v>Low Cap</v>
      </c>
    </row>
    <row r="8304" spans="11:16">
      <c r="K8304" s="14" t="str">
        <v/>
      </c>
      <c r="L8304" s="14" t="str">
        <v/>
      </c>
      <c r="O8304" s="14" t="str">
        <v/>
      </c>
      <c r="P8304" s="14" t="str">
        <f ca="1"/>
        <v>Low Cap</v>
      </c>
    </row>
    <row r="8305" spans="11:16">
      <c r="K8305" s="14" t="str">
        <v/>
      </c>
      <c r="L8305" s="14" t="str">
        <v/>
      </c>
      <c r="O8305" s="14" t="str">
        <v/>
      </c>
      <c r="P8305" s="14" t="str">
        <f ca="1"/>
        <v>Low Cap</v>
      </c>
    </row>
    <row r="8306" spans="11:16">
      <c r="K8306" s="14" t="str">
        <v/>
      </c>
      <c r="L8306" s="14" t="str">
        <v/>
      </c>
      <c r="O8306" s="14" t="str">
        <v/>
      </c>
      <c r="P8306" s="14" t="str">
        <f ca="1"/>
        <v>Low Cap</v>
      </c>
    </row>
    <row r="8307" spans="11:16">
      <c r="K8307" s="14" t="str">
        <v/>
      </c>
      <c r="L8307" s="14" t="str">
        <v/>
      </c>
      <c r="O8307" s="14" t="str">
        <v/>
      </c>
      <c r="P8307" s="14" t="str">
        <f ca="1"/>
        <v>Low Cap</v>
      </c>
    </row>
    <row r="8308" spans="11:16">
      <c r="K8308" s="14" t="str">
        <v/>
      </c>
      <c r="L8308" s="14" t="str">
        <v/>
      </c>
      <c r="O8308" s="14" t="str">
        <v/>
      </c>
      <c r="P8308" s="14" t="str">
        <f ca="1"/>
        <v>Low Cap</v>
      </c>
    </row>
    <row r="8309" spans="11:16">
      <c r="K8309" s="14" t="str">
        <v/>
      </c>
      <c r="L8309" s="14" t="str">
        <v/>
      </c>
      <c r="O8309" s="14" t="str">
        <v/>
      </c>
      <c r="P8309" s="14" t="str">
        <f ca="1"/>
        <v>Low Cap</v>
      </c>
    </row>
    <row r="8310" spans="11:16">
      <c r="K8310" s="14" t="str">
        <v/>
      </c>
      <c r="L8310" s="14" t="str">
        <v/>
      </c>
      <c r="O8310" s="14" t="str">
        <v/>
      </c>
      <c r="P8310" s="14" t="str">
        <f ca="1"/>
        <v>Low Cap</v>
      </c>
    </row>
    <row r="8311" spans="11:16">
      <c r="K8311" s="14" t="str">
        <v/>
      </c>
      <c r="L8311" s="14" t="str">
        <v/>
      </c>
      <c r="O8311" s="14" t="str">
        <v/>
      </c>
      <c r="P8311" s="14" t="str">
        <f ca="1"/>
        <v>Low Cap</v>
      </c>
    </row>
    <row r="8312" spans="11:16">
      <c r="K8312" s="14" t="str">
        <v/>
      </c>
      <c r="L8312" s="14" t="str">
        <v/>
      </c>
      <c r="O8312" s="14" t="str">
        <v/>
      </c>
      <c r="P8312" s="14" t="str">
        <f ca="1"/>
        <v>Low Cap</v>
      </c>
    </row>
    <row r="8313" spans="11:16">
      <c r="K8313" s="14" t="str">
        <v/>
      </c>
      <c r="L8313" s="14" t="str">
        <v/>
      </c>
      <c r="O8313" s="14" t="str">
        <v/>
      </c>
      <c r="P8313" s="14" t="str">
        <f ca="1"/>
        <v>Low Cap</v>
      </c>
    </row>
    <row r="8314" spans="11:16">
      <c r="K8314" s="14" t="str">
        <v/>
      </c>
      <c r="L8314" s="14" t="str">
        <v/>
      </c>
      <c r="O8314" s="14" t="str">
        <v/>
      </c>
      <c r="P8314" s="14" t="str">
        <f ca="1"/>
        <v>Low Cap</v>
      </c>
    </row>
    <row r="8315" spans="11:16">
      <c r="K8315" s="14" t="str">
        <v/>
      </c>
      <c r="L8315" s="14" t="str">
        <v/>
      </c>
      <c r="O8315" s="14" t="str">
        <v/>
      </c>
      <c r="P8315" s="14" t="str">
        <f ca="1"/>
        <v>Low Cap</v>
      </c>
    </row>
    <row r="8316" spans="11:16">
      <c r="K8316" s="14" t="str">
        <v/>
      </c>
      <c r="L8316" s="14" t="str">
        <v/>
      </c>
      <c r="O8316" s="14" t="str">
        <v/>
      </c>
      <c r="P8316" s="14" t="str">
        <f ca="1"/>
        <v>Low Cap</v>
      </c>
    </row>
    <row r="8317" spans="11:16">
      <c r="K8317" s="14" t="str">
        <v/>
      </c>
      <c r="L8317" s="14" t="str">
        <v/>
      </c>
      <c r="O8317" s="14" t="str">
        <v/>
      </c>
      <c r="P8317" s="14" t="str">
        <f ca="1"/>
        <v>Low Cap</v>
      </c>
    </row>
    <row r="8318" spans="11:16">
      <c r="K8318" s="14" t="str">
        <v/>
      </c>
      <c r="L8318" s="14" t="str">
        <v/>
      </c>
      <c r="O8318" s="14" t="str">
        <v/>
      </c>
      <c r="P8318" s="14" t="str">
        <f ca="1"/>
        <v>Low Cap</v>
      </c>
    </row>
    <row r="8319" spans="11:16">
      <c r="K8319" s="14" t="str">
        <v/>
      </c>
      <c r="L8319" s="14" t="str">
        <v/>
      </c>
      <c r="O8319" s="14" t="str">
        <v/>
      </c>
      <c r="P8319" s="14" t="str">
        <f ca="1"/>
        <v>Low Cap</v>
      </c>
    </row>
    <row r="8320" spans="11:16">
      <c r="K8320" s="14" t="str">
        <v/>
      </c>
      <c r="L8320" s="14" t="str">
        <v/>
      </c>
      <c r="O8320" s="14" t="str">
        <v/>
      </c>
      <c r="P8320" s="14" t="str">
        <f ca="1"/>
        <v>Low Cap</v>
      </c>
    </row>
    <row r="8321" spans="11:16">
      <c r="K8321" s="14" t="str">
        <v/>
      </c>
      <c r="L8321" s="14" t="str">
        <v/>
      </c>
      <c r="O8321" s="14" t="str">
        <v/>
      </c>
      <c r="P8321" s="14" t="str">
        <f ca="1"/>
        <v>Low Cap</v>
      </c>
    </row>
    <row r="8322" spans="11:16">
      <c r="K8322" s="14" t="str">
        <v/>
      </c>
      <c r="L8322" s="14" t="str">
        <v/>
      </c>
      <c r="O8322" s="14" t="str">
        <v/>
      </c>
      <c r="P8322" s="14" t="str">
        <f ca="1"/>
        <v>Low Cap</v>
      </c>
    </row>
    <row r="8323" spans="11:16">
      <c r="K8323" s="14" t="str">
        <v/>
      </c>
      <c r="L8323" s="14" t="str">
        <v/>
      </c>
      <c r="O8323" s="14" t="str">
        <v/>
      </c>
      <c r="P8323" s="14" t="str">
        <f ca="1"/>
        <v>Low Cap</v>
      </c>
    </row>
    <row r="8324" spans="11:16">
      <c r="K8324" s="14" t="str">
        <v/>
      </c>
      <c r="L8324" s="14" t="str">
        <v/>
      </c>
      <c r="O8324" s="14" t="str">
        <v/>
      </c>
      <c r="P8324" s="14" t="str">
        <f ca="1"/>
        <v>Low Cap</v>
      </c>
    </row>
    <row r="8325" spans="11:16">
      <c r="K8325" s="14" t="str">
        <v/>
      </c>
      <c r="L8325" s="14" t="str">
        <v/>
      </c>
      <c r="O8325" s="14" t="str">
        <v/>
      </c>
      <c r="P8325" s="14" t="str">
        <f ca="1"/>
        <v>Low Cap</v>
      </c>
    </row>
    <row r="8326" spans="11:16">
      <c r="K8326" s="14" t="str">
        <v/>
      </c>
      <c r="L8326" s="14" t="str">
        <v/>
      </c>
      <c r="O8326" s="14" t="str">
        <v/>
      </c>
      <c r="P8326" s="14" t="str">
        <f ca="1"/>
        <v>Low Cap</v>
      </c>
    </row>
    <row r="8327" spans="11:16">
      <c r="K8327" s="14" t="str">
        <v/>
      </c>
      <c r="L8327" s="14" t="str">
        <v/>
      </c>
      <c r="O8327" s="14" t="str">
        <v/>
      </c>
      <c r="P8327" s="14" t="str">
        <f ca="1"/>
        <v>Low Cap</v>
      </c>
    </row>
    <row r="8328" spans="11:16">
      <c r="K8328" s="14" t="str">
        <v/>
      </c>
      <c r="L8328" s="14" t="str">
        <v/>
      </c>
      <c r="O8328" s="14" t="str">
        <v/>
      </c>
      <c r="P8328" s="14" t="str">
        <f ca="1"/>
        <v>Low Cap</v>
      </c>
    </row>
    <row r="8329" spans="11:16">
      <c r="K8329" s="14" t="str">
        <v/>
      </c>
      <c r="L8329" s="14" t="str">
        <v/>
      </c>
      <c r="O8329" s="14" t="str">
        <v/>
      </c>
      <c r="P8329" s="14" t="str">
        <f ca="1"/>
        <v>Low Cap</v>
      </c>
    </row>
    <row r="8330" spans="11:16">
      <c r="K8330" s="14" t="str">
        <v/>
      </c>
      <c r="L8330" s="14" t="str">
        <v/>
      </c>
      <c r="O8330" s="14" t="str">
        <v/>
      </c>
      <c r="P8330" s="14" t="str">
        <f ca="1"/>
        <v>Low Cap</v>
      </c>
    </row>
    <row r="8331" spans="11:16">
      <c r="K8331" s="14" t="str">
        <v/>
      </c>
      <c r="L8331" s="14" t="str">
        <v/>
      </c>
      <c r="O8331" s="14" t="str">
        <v/>
      </c>
      <c r="P8331" s="14" t="str">
        <f ca="1"/>
        <v>Low Cap</v>
      </c>
    </row>
    <row r="8332" spans="11:16">
      <c r="K8332" s="14" t="str">
        <v/>
      </c>
      <c r="L8332" s="14" t="str">
        <v/>
      </c>
      <c r="O8332" s="14" t="str">
        <v/>
      </c>
      <c r="P8332" s="14" t="str">
        <f ca="1"/>
        <v>Low Cap</v>
      </c>
    </row>
    <row r="8333" spans="11:16">
      <c r="K8333" s="14" t="str">
        <v/>
      </c>
      <c r="L8333" s="14" t="str">
        <v/>
      </c>
      <c r="O8333" s="14" t="str">
        <v/>
      </c>
      <c r="P8333" s="14" t="str">
        <f ca="1"/>
        <v>Low Cap</v>
      </c>
    </row>
    <row r="8334" spans="11:16">
      <c r="K8334" s="14" t="str">
        <v/>
      </c>
      <c r="L8334" s="14" t="str">
        <v/>
      </c>
      <c r="O8334" s="14" t="str">
        <v/>
      </c>
      <c r="P8334" s="14" t="str">
        <f ca="1"/>
        <v>Low Cap</v>
      </c>
    </row>
    <row r="8335" spans="11:16">
      <c r="K8335" s="14" t="str">
        <v/>
      </c>
      <c r="L8335" s="14" t="str">
        <v/>
      </c>
      <c r="O8335" s="14" t="str">
        <v/>
      </c>
      <c r="P8335" s="14" t="str">
        <f ca="1"/>
        <v>Low Cap</v>
      </c>
    </row>
    <row r="8336" spans="11:16">
      <c r="K8336" s="14" t="str">
        <v/>
      </c>
      <c r="L8336" s="14" t="str">
        <v/>
      </c>
      <c r="O8336" s="14" t="str">
        <v/>
      </c>
      <c r="P8336" s="14" t="str">
        <f ca="1"/>
        <v>Low Cap</v>
      </c>
    </row>
    <row r="8337" spans="11:16">
      <c r="K8337" s="14" t="str">
        <v/>
      </c>
      <c r="L8337" s="14" t="str">
        <v/>
      </c>
      <c r="O8337" s="14" t="str">
        <v/>
      </c>
      <c r="P8337" s="14" t="str">
        <f ca="1"/>
        <v>Low Cap</v>
      </c>
    </row>
    <row r="8338" spans="11:16">
      <c r="K8338" s="14" t="str">
        <v/>
      </c>
      <c r="L8338" s="14" t="str">
        <v/>
      </c>
      <c r="O8338" s="14" t="str">
        <v/>
      </c>
      <c r="P8338" s="14" t="str">
        <f ca="1"/>
        <v>Low Cap</v>
      </c>
    </row>
    <row r="8339" spans="11:16">
      <c r="K8339" s="14" t="str">
        <v/>
      </c>
      <c r="L8339" s="14" t="str">
        <v/>
      </c>
      <c r="O8339" s="14" t="str">
        <v/>
      </c>
      <c r="P8339" s="14" t="str">
        <f ca="1"/>
        <v>Low Cap</v>
      </c>
    </row>
    <row r="8340" spans="11:16">
      <c r="K8340" s="14" t="str">
        <v/>
      </c>
      <c r="L8340" s="14" t="str">
        <v/>
      </c>
      <c r="O8340" s="14" t="str">
        <v/>
      </c>
      <c r="P8340" s="14" t="str">
        <f ca="1"/>
        <v>Low Cap</v>
      </c>
    </row>
    <row r="8341" spans="11:16">
      <c r="K8341" s="14" t="str">
        <v/>
      </c>
      <c r="L8341" s="14" t="str">
        <v/>
      </c>
      <c r="O8341" s="14" t="str">
        <v/>
      </c>
      <c r="P8341" s="14" t="str">
        <f ca="1"/>
        <v>Low Cap</v>
      </c>
    </row>
    <row r="8342" spans="11:16">
      <c r="K8342" s="14" t="str">
        <v/>
      </c>
      <c r="L8342" s="14" t="str">
        <v/>
      </c>
      <c r="O8342" s="14" t="str">
        <v/>
      </c>
      <c r="P8342" s="14" t="str">
        <f ca="1"/>
        <v>Low Cap</v>
      </c>
    </row>
    <row r="8343" spans="11:16">
      <c r="K8343" s="14" t="str">
        <v/>
      </c>
      <c r="L8343" s="14" t="str">
        <v/>
      </c>
      <c r="O8343" s="14" t="str">
        <v/>
      </c>
      <c r="P8343" s="14" t="str">
        <f ca="1"/>
        <v>Low Cap</v>
      </c>
    </row>
    <row r="8344" spans="11:16">
      <c r="K8344" s="14" t="str">
        <v/>
      </c>
      <c r="L8344" s="14" t="str">
        <v/>
      </c>
      <c r="O8344" s="14" t="str">
        <v/>
      </c>
      <c r="P8344" s="14" t="str">
        <f ca="1"/>
        <v>Low Cap</v>
      </c>
    </row>
    <row r="8345" spans="11:16">
      <c r="K8345" s="14" t="str">
        <v/>
      </c>
      <c r="L8345" s="14" t="str">
        <v/>
      </c>
      <c r="O8345" s="14" t="str">
        <v/>
      </c>
      <c r="P8345" s="14" t="str">
        <f ca="1"/>
        <v>Low Cap</v>
      </c>
    </row>
    <row r="8346" spans="11:16">
      <c r="K8346" s="14" t="str">
        <v/>
      </c>
      <c r="L8346" s="14" t="str">
        <v/>
      </c>
      <c r="O8346" s="14" t="str">
        <v/>
      </c>
      <c r="P8346" s="14" t="str">
        <f ca="1"/>
        <v>Low Cap</v>
      </c>
    </row>
    <row r="8347" spans="11:16">
      <c r="K8347" s="14" t="str">
        <v/>
      </c>
      <c r="L8347" s="14" t="str">
        <v/>
      </c>
      <c r="O8347" s="14" t="str">
        <v/>
      </c>
      <c r="P8347" s="14" t="str">
        <f ca="1"/>
        <v>Low Cap</v>
      </c>
    </row>
    <row r="8348" spans="11:16">
      <c r="K8348" s="14" t="str">
        <v/>
      </c>
      <c r="L8348" s="14" t="str">
        <v/>
      </c>
      <c r="O8348" s="14" t="str">
        <v/>
      </c>
      <c r="P8348" s="14" t="str">
        <f ca="1"/>
        <v>Low Cap</v>
      </c>
    </row>
    <row r="8349" spans="11:16">
      <c r="K8349" s="14" t="str">
        <v/>
      </c>
      <c r="L8349" s="14" t="str">
        <v/>
      </c>
      <c r="O8349" s="14" t="str">
        <v/>
      </c>
      <c r="P8349" s="14" t="str">
        <f ca="1"/>
        <v>Low Cap</v>
      </c>
    </row>
    <row r="8350" spans="11:16">
      <c r="K8350" s="14" t="str">
        <v/>
      </c>
      <c r="L8350" s="14" t="str">
        <v/>
      </c>
      <c r="O8350" s="14" t="str">
        <v/>
      </c>
      <c r="P8350" s="14" t="str">
        <f ca="1"/>
        <v>Low Cap</v>
      </c>
    </row>
    <row r="8351" spans="11:16">
      <c r="K8351" s="14" t="str">
        <v/>
      </c>
      <c r="L8351" s="14" t="str">
        <v/>
      </c>
      <c r="O8351" s="14" t="str">
        <v/>
      </c>
      <c r="P8351" s="14" t="str">
        <f ca="1"/>
        <v>Low Cap</v>
      </c>
    </row>
    <row r="8352" spans="11:16">
      <c r="K8352" s="14" t="str">
        <v/>
      </c>
      <c r="L8352" s="14" t="str">
        <v/>
      </c>
      <c r="O8352" s="14" t="str">
        <v/>
      </c>
      <c r="P8352" s="14" t="str">
        <f ca="1"/>
        <v>Low Cap</v>
      </c>
    </row>
    <row r="8353" spans="11:16">
      <c r="K8353" s="14" t="str">
        <v/>
      </c>
      <c r="L8353" s="14" t="str">
        <v/>
      </c>
      <c r="O8353" s="14" t="str">
        <v/>
      </c>
      <c r="P8353" s="14" t="str">
        <f ca="1"/>
        <v>Low Cap</v>
      </c>
    </row>
    <row r="8354" spans="11:16">
      <c r="K8354" s="14" t="str">
        <v/>
      </c>
      <c r="L8354" s="14" t="str">
        <v/>
      </c>
      <c r="O8354" s="14" t="str">
        <v/>
      </c>
      <c r="P8354" s="14" t="str">
        <f ca="1"/>
        <v>Low Cap</v>
      </c>
    </row>
    <row r="8355" spans="11:16">
      <c r="K8355" s="14" t="str">
        <v/>
      </c>
      <c r="L8355" s="14" t="str">
        <v/>
      </c>
      <c r="O8355" s="14" t="str">
        <v/>
      </c>
      <c r="P8355" s="14" t="str">
        <f ca="1"/>
        <v>Low Cap</v>
      </c>
    </row>
    <row r="8356" spans="11:16">
      <c r="K8356" s="14" t="str">
        <v/>
      </c>
      <c r="L8356" s="14" t="str">
        <v/>
      </c>
      <c r="O8356" s="14" t="str">
        <v/>
      </c>
      <c r="P8356" s="14" t="str">
        <f ca="1"/>
        <v>Low Cap</v>
      </c>
    </row>
    <row r="8357" spans="11:16">
      <c r="K8357" s="14" t="str">
        <v/>
      </c>
      <c r="L8357" s="14" t="str">
        <v/>
      </c>
      <c r="O8357" s="14" t="str">
        <v/>
      </c>
      <c r="P8357" s="14" t="str">
        <f ca="1"/>
        <v>Low Cap</v>
      </c>
    </row>
    <row r="8358" spans="11:16">
      <c r="K8358" s="14" t="str">
        <v/>
      </c>
      <c r="L8358" s="14" t="str">
        <v/>
      </c>
      <c r="O8358" s="14" t="str">
        <v/>
      </c>
      <c r="P8358" s="14" t="str">
        <f ca="1"/>
        <v>Low Cap</v>
      </c>
    </row>
    <row r="8359" spans="11:16">
      <c r="K8359" s="14" t="str">
        <v/>
      </c>
      <c r="L8359" s="14" t="str">
        <v/>
      </c>
      <c r="O8359" s="14" t="str">
        <v/>
      </c>
      <c r="P8359" s="14" t="str">
        <f ca="1"/>
        <v>Low Cap</v>
      </c>
    </row>
    <row r="8360" spans="11:16">
      <c r="K8360" s="14" t="str">
        <v/>
      </c>
      <c r="L8360" s="14" t="str">
        <v/>
      </c>
      <c r="O8360" s="14" t="str">
        <v/>
      </c>
      <c r="P8360" s="14" t="str">
        <f ca="1"/>
        <v>Low Cap</v>
      </c>
    </row>
    <row r="8361" spans="11:16">
      <c r="K8361" s="14" t="str">
        <v/>
      </c>
      <c r="L8361" s="14" t="str">
        <v/>
      </c>
      <c r="O8361" s="14" t="str">
        <v/>
      </c>
      <c r="P8361" s="14" t="str">
        <f ca="1"/>
        <v>Low Cap</v>
      </c>
    </row>
    <row r="8362" spans="11:16">
      <c r="K8362" s="14" t="str">
        <v/>
      </c>
      <c r="L8362" s="14" t="str">
        <v/>
      </c>
      <c r="O8362" s="14" t="str">
        <v/>
      </c>
      <c r="P8362" s="14" t="str">
        <f ca="1"/>
        <v>Low Cap</v>
      </c>
    </row>
    <row r="8363" spans="11:16">
      <c r="K8363" s="14" t="str">
        <v/>
      </c>
      <c r="L8363" s="14" t="str">
        <v/>
      </c>
      <c r="O8363" s="14" t="str">
        <v/>
      </c>
      <c r="P8363" s="14" t="str">
        <f ca="1"/>
        <v>Low Cap</v>
      </c>
    </row>
    <row r="8364" spans="11:16">
      <c r="K8364" s="14" t="str">
        <v/>
      </c>
      <c r="L8364" s="14" t="str">
        <v/>
      </c>
      <c r="O8364" s="14" t="str">
        <v/>
      </c>
      <c r="P8364" s="14" t="str">
        <f ca="1"/>
        <v>Low Cap</v>
      </c>
    </row>
    <row r="8365" spans="11:16">
      <c r="K8365" s="14" t="str">
        <v/>
      </c>
      <c r="L8365" s="14" t="str">
        <v/>
      </c>
      <c r="O8365" s="14" t="str">
        <v/>
      </c>
      <c r="P8365" s="14" t="str">
        <f ca="1"/>
        <v>Low Cap</v>
      </c>
    </row>
    <row r="8366" spans="11:16">
      <c r="K8366" s="14" t="str">
        <v/>
      </c>
      <c r="L8366" s="14" t="str">
        <v/>
      </c>
      <c r="O8366" s="14" t="str">
        <v/>
      </c>
      <c r="P8366" s="14" t="str">
        <f ca="1"/>
        <v>Low Cap</v>
      </c>
    </row>
    <row r="8367" spans="11:16">
      <c r="K8367" s="14" t="str">
        <v/>
      </c>
      <c r="L8367" s="14" t="str">
        <v/>
      </c>
      <c r="O8367" s="14" t="str">
        <v/>
      </c>
      <c r="P8367" s="14" t="str">
        <f ca="1"/>
        <v>Low Cap</v>
      </c>
    </row>
    <row r="8368" spans="11:16">
      <c r="K8368" s="14" t="str">
        <v/>
      </c>
      <c r="L8368" s="14" t="str">
        <v/>
      </c>
      <c r="O8368" s="14" t="str">
        <v/>
      </c>
      <c r="P8368" s="14" t="str">
        <f ca="1"/>
        <v>Low Cap</v>
      </c>
    </row>
    <row r="8369" spans="11:16">
      <c r="K8369" s="14" t="str">
        <v/>
      </c>
      <c r="L8369" s="14" t="str">
        <v/>
      </c>
      <c r="O8369" s="14" t="str">
        <v/>
      </c>
      <c r="P8369" s="14" t="str">
        <f ca="1"/>
        <v>Low Cap</v>
      </c>
    </row>
    <row r="8370" spans="11:16">
      <c r="K8370" s="14" t="str">
        <v/>
      </c>
      <c r="L8370" s="14" t="str">
        <v/>
      </c>
      <c r="O8370" s="14" t="str">
        <v/>
      </c>
      <c r="P8370" s="14" t="str">
        <f ca="1"/>
        <v>Low Cap</v>
      </c>
    </row>
    <row r="8371" spans="11:16">
      <c r="K8371" s="14" t="str">
        <v/>
      </c>
      <c r="L8371" s="14" t="str">
        <v/>
      </c>
      <c r="O8371" s="14" t="str">
        <v/>
      </c>
      <c r="P8371" s="14" t="str">
        <f ca="1"/>
        <v>Low Cap</v>
      </c>
    </row>
    <row r="8372" spans="11:16">
      <c r="K8372" s="14" t="str">
        <v/>
      </c>
      <c r="L8372" s="14" t="str">
        <v/>
      </c>
      <c r="O8372" s="14" t="str">
        <v/>
      </c>
      <c r="P8372" s="14" t="str">
        <f ca="1"/>
        <v>Low Cap</v>
      </c>
    </row>
    <row r="8373" spans="11:16">
      <c r="K8373" s="14" t="str">
        <v/>
      </c>
      <c r="L8373" s="14" t="str">
        <v/>
      </c>
      <c r="O8373" s="14" t="str">
        <v/>
      </c>
      <c r="P8373" s="14" t="str">
        <f ca="1"/>
        <v>Low Cap</v>
      </c>
    </row>
    <row r="8374" spans="11:16">
      <c r="K8374" s="14" t="str">
        <v/>
      </c>
      <c r="L8374" s="14" t="str">
        <v/>
      </c>
      <c r="O8374" s="14" t="str">
        <v/>
      </c>
      <c r="P8374" s="14" t="str">
        <f ca="1"/>
        <v>Low Cap</v>
      </c>
    </row>
    <row r="8375" spans="11:16">
      <c r="K8375" s="14" t="str">
        <v/>
      </c>
      <c r="L8375" s="14" t="str">
        <v/>
      </c>
      <c r="O8375" s="14" t="str">
        <v/>
      </c>
      <c r="P8375" s="14" t="str">
        <f ca="1"/>
        <v>Low Cap</v>
      </c>
    </row>
    <row r="8376" spans="11:16">
      <c r="K8376" s="14" t="str">
        <v/>
      </c>
      <c r="L8376" s="14" t="str">
        <v/>
      </c>
      <c r="O8376" s="14" t="str">
        <v/>
      </c>
      <c r="P8376" s="14" t="str">
        <f ca="1"/>
        <v>Low Cap</v>
      </c>
    </row>
    <row r="8377" spans="11:16">
      <c r="K8377" s="14" t="str">
        <v/>
      </c>
      <c r="L8377" s="14" t="str">
        <v/>
      </c>
      <c r="O8377" s="14" t="str">
        <v/>
      </c>
      <c r="P8377" s="14" t="str">
        <f ca="1"/>
        <v>Low Cap</v>
      </c>
    </row>
    <row r="8378" spans="11:16">
      <c r="K8378" s="14" t="str">
        <v/>
      </c>
      <c r="L8378" s="14" t="str">
        <v/>
      </c>
      <c r="O8378" s="14" t="str">
        <v/>
      </c>
      <c r="P8378" s="14" t="str">
        <f ca="1"/>
        <v>Low Cap</v>
      </c>
    </row>
    <row r="8379" spans="11:16">
      <c r="K8379" s="14" t="str">
        <v/>
      </c>
      <c r="L8379" s="14" t="str">
        <v/>
      </c>
      <c r="O8379" s="14" t="str">
        <v/>
      </c>
      <c r="P8379" s="14" t="str">
        <f ca="1"/>
        <v>Low Cap</v>
      </c>
    </row>
    <row r="8380" spans="11:16">
      <c r="K8380" s="14" t="str">
        <v/>
      </c>
      <c r="L8380" s="14" t="str">
        <v/>
      </c>
      <c r="O8380" s="14" t="str">
        <v/>
      </c>
      <c r="P8380" s="14" t="str">
        <f ca="1"/>
        <v>Low Cap</v>
      </c>
    </row>
    <row r="8381" spans="11:16">
      <c r="K8381" s="14" t="str">
        <v/>
      </c>
      <c r="L8381" s="14" t="str">
        <v/>
      </c>
      <c r="O8381" s="14" t="str">
        <v/>
      </c>
      <c r="P8381" s="14" t="str">
        <f ca="1"/>
        <v>Low Cap</v>
      </c>
    </row>
    <row r="8382" spans="11:16">
      <c r="K8382" s="14" t="str">
        <v/>
      </c>
      <c r="L8382" s="14" t="str">
        <v/>
      </c>
      <c r="O8382" s="14" t="str">
        <v/>
      </c>
      <c r="P8382" s="14" t="str">
        <f ca="1"/>
        <v>Low Cap</v>
      </c>
    </row>
    <row r="8383" spans="11:16">
      <c r="K8383" s="14" t="str">
        <v/>
      </c>
      <c r="L8383" s="14" t="str">
        <v/>
      </c>
      <c r="O8383" s="14" t="str">
        <v/>
      </c>
      <c r="P8383" s="14" t="str">
        <f ca="1"/>
        <v>Low Cap</v>
      </c>
    </row>
    <row r="8384" spans="11:16">
      <c r="K8384" s="14" t="str">
        <v/>
      </c>
      <c r="L8384" s="14" t="str">
        <v/>
      </c>
      <c r="O8384" s="14" t="str">
        <v/>
      </c>
      <c r="P8384" s="14" t="str">
        <f ca="1"/>
        <v>Low Cap</v>
      </c>
    </row>
    <row r="8385" spans="11:16">
      <c r="K8385" s="14" t="str">
        <v/>
      </c>
      <c r="L8385" s="14" t="str">
        <v/>
      </c>
      <c r="O8385" s="14" t="str">
        <v/>
      </c>
      <c r="P8385" s="14" t="str">
        <f ca="1"/>
        <v>Low Cap</v>
      </c>
    </row>
    <row r="8386" spans="11:16">
      <c r="K8386" s="14" t="str">
        <v/>
      </c>
      <c r="L8386" s="14" t="str">
        <v/>
      </c>
      <c r="O8386" s="14" t="str">
        <v/>
      </c>
      <c r="P8386" s="14" t="str">
        <f ca="1"/>
        <v>Low Cap</v>
      </c>
    </row>
    <row r="8387" spans="11:16">
      <c r="K8387" s="14" t="str">
        <v/>
      </c>
      <c r="L8387" s="14" t="str">
        <v/>
      </c>
      <c r="O8387" s="14" t="str">
        <v/>
      </c>
      <c r="P8387" s="14" t="str">
        <f ca="1"/>
        <v>Low Cap</v>
      </c>
    </row>
    <row r="8388" spans="11:16">
      <c r="K8388" s="14" t="str">
        <v/>
      </c>
      <c r="L8388" s="14" t="str">
        <v/>
      </c>
      <c r="O8388" s="14" t="str">
        <v/>
      </c>
      <c r="P8388" s="14" t="str">
        <f ca="1"/>
        <v>Low Cap</v>
      </c>
    </row>
    <row r="8389" spans="11:16">
      <c r="K8389" s="14" t="str">
        <v/>
      </c>
      <c r="L8389" s="14" t="str">
        <v/>
      </c>
      <c r="O8389" s="14" t="str">
        <v/>
      </c>
      <c r="P8389" s="14" t="str">
        <f ca="1"/>
        <v>Low Cap</v>
      </c>
    </row>
    <row r="8390" spans="11:16">
      <c r="K8390" s="14" t="str">
        <v/>
      </c>
      <c r="L8390" s="14" t="str">
        <v/>
      </c>
      <c r="O8390" s="14" t="str">
        <v/>
      </c>
      <c r="P8390" s="14" t="str">
        <f ca="1"/>
        <v>Low Cap</v>
      </c>
    </row>
    <row r="8391" spans="11:16">
      <c r="K8391" s="14" t="str">
        <v/>
      </c>
      <c r="L8391" s="14" t="str">
        <v/>
      </c>
      <c r="O8391" s="14" t="str">
        <v/>
      </c>
      <c r="P8391" s="14" t="str">
        <f ca="1"/>
        <v>Low Cap</v>
      </c>
    </row>
    <row r="8392" spans="11:16">
      <c r="K8392" s="14" t="str">
        <v/>
      </c>
      <c r="L8392" s="14" t="str">
        <v/>
      </c>
      <c r="O8392" s="14" t="str">
        <v/>
      </c>
      <c r="P8392" s="14" t="str">
        <f ca="1"/>
        <v>Low Cap</v>
      </c>
    </row>
    <row r="8393" spans="11:16">
      <c r="K8393" s="14" t="str">
        <v/>
      </c>
      <c r="L8393" s="14" t="str">
        <v/>
      </c>
      <c r="O8393" s="14" t="str">
        <v/>
      </c>
      <c r="P8393" s="14" t="str">
        <f ca="1"/>
        <v>Low Cap</v>
      </c>
    </row>
    <row r="8394" spans="11:16">
      <c r="K8394" s="14" t="str">
        <v/>
      </c>
      <c r="L8394" s="14" t="str">
        <v/>
      </c>
      <c r="O8394" s="14" t="str">
        <v/>
      </c>
      <c r="P8394" s="14" t="str">
        <f ca="1"/>
        <v>Low Cap</v>
      </c>
    </row>
    <row r="8395" spans="11:16">
      <c r="K8395" s="14" t="str">
        <v/>
      </c>
      <c r="L8395" s="14" t="str">
        <v/>
      </c>
      <c r="O8395" s="14" t="str">
        <v/>
      </c>
      <c r="P8395" s="14" t="str">
        <f ca="1"/>
        <v>Low Cap</v>
      </c>
    </row>
    <row r="8396" spans="11:16">
      <c r="K8396" s="14" t="str">
        <v/>
      </c>
      <c r="L8396" s="14" t="str">
        <v/>
      </c>
      <c r="O8396" s="14" t="str">
        <v/>
      </c>
      <c r="P8396" s="14" t="str">
        <f ca="1"/>
        <v>Low Cap</v>
      </c>
    </row>
    <row r="8397" spans="11:16">
      <c r="K8397" s="14" t="str">
        <v/>
      </c>
      <c r="L8397" s="14" t="str">
        <v/>
      </c>
      <c r="O8397" s="14" t="str">
        <v/>
      </c>
      <c r="P8397" s="14" t="str">
        <f ca="1"/>
        <v>Low Cap</v>
      </c>
    </row>
    <row r="8398" spans="11:16">
      <c r="K8398" s="14" t="str">
        <v/>
      </c>
      <c r="L8398" s="14" t="str">
        <v/>
      </c>
      <c r="O8398" s="14" t="str">
        <v/>
      </c>
      <c r="P8398" s="14" t="str">
        <f ca="1"/>
        <v>Low Cap</v>
      </c>
    </row>
    <row r="8399" spans="11:16">
      <c r="K8399" s="14" t="str">
        <v/>
      </c>
      <c r="L8399" s="14" t="str">
        <v/>
      </c>
      <c r="O8399" s="14" t="str">
        <v/>
      </c>
      <c r="P8399" s="14" t="str">
        <f ca="1"/>
        <v>Low Cap</v>
      </c>
    </row>
    <row r="8400" spans="11:16">
      <c r="K8400" s="14" t="str">
        <v/>
      </c>
      <c r="L8400" s="14" t="str">
        <v/>
      </c>
      <c r="O8400" s="14" t="str">
        <v/>
      </c>
      <c r="P8400" s="14" t="str">
        <f ca="1"/>
        <v>Low Cap</v>
      </c>
    </row>
    <row r="8401" spans="11:16">
      <c r="K8401" s="14" t="str">
        <v/>
      </c>
      <c r="L8401" s="14" t="str">
        <v/>
      </c>
      <c r="O8401" s="14" t="str">
        <v/>
      </c>
      <c r="P8401" s="14" t="str">
        <f ca="1"/>
        <v>Low Cap</v>
      </c>
    </row>
    <row r="8402" spans="11:16">
      <c r="K8402" s="14" t="str">
        <v/>
      </c>
      <c r="L8402" s="14" t="str">
        <v/>
      </c>
      <c r="O8402" s="14" t="str">
        <v/>
      </c>
      <c r="P8402" s="14" t="str">
        <f ca="1"/>
        <v>Low Cap</v>
      </c>
    </row>
    <row r="8403" spans="11:16">
      <c r="K8403" s="14" t="str">
        <v/>
      </c>
      <c r="L8403" s="14" t="str">
        <v/>
      </c>
      <c r="O8403" s="14" t="str">
        <v/>
      </c>
      <c r="P8403" s="14" t="str">
        <f ca="1"/>
        <v>Low Cap</v>
      </c>
    </row>
    <row r="8404" spans="11:16">
      <c r="K8404" s="14" t="str">
        <v/>
      </c>
      <c r="L8404" s="14" t="str">
        <v/>
      </c>
      <c r="O8404" s="14" t="str">
        <v/>
      </c>
      <c r="P8404" s="14" t="str">
        <f ca="1"/>
        <v>Low Cap</v>
      </c>
    </row>
    <row r="8405" spans="11:16">
      <c r="K8405" s="14" t="str">
        <v/>
      </c>
      <c r="L8405" s="14" t="str">
        <v/>
      </c>
      <c r="O8405" s="14" t="str">
        <v/>
      </c>
      <c r="P8405" s="14" t="str">
        <f ca="1"/>
        <v>Low Cap</v>
      </c>
    </row>
    <row r="8406" spans="11:16">
      <c r="K8406" s="14" t="str">
        <v/>
      </c>
      <c r="L8406" s="14" t="str">
        <v/>
      </c>
      <c r="O8406" s="14" t="str">
        <v/>
      </c>
      <c r="P8406" s="14" t="str">
        <f ca="1"/>
        <v>Low Cap</v>
      </c>
    </row>
    <row r="8407" spans="11:16">
      <c r="K8407" s="14" t="str">
        <v/>
      </c>
      <c r="L8407" s="14" t="str">
        <v/>
      </c>
      <c r="O8407" s="14" t="str">
        <v/>
      </c>
      <c r="P8407" s="14" t="str">
        <f ca="1"/>
        <v>Low Cap</v>
      </c>
    </row>
    <row r="8408" spans="11:16">
      <c r="K8408" s="14" t="str">
        <v/>
      </c>
      <c r="L8408" s="14" t="str">
        <v/>
      </c>
      <c r="O8408" s="14" t="str">
        <v/>
      </c>
      <c r="P8408" s="14" t="str">
        <f ca="1"/>
        <v>Low Cap</v>
      </c>
    </row>
    <row r="8409" spans="11:16">
      <c r="K8409" s="14" t="str">
        <v/>
      </c>
      <c r="L8409" s="14" t="str">
        <v/>
      </c>
      <c r="O8409" s="14" t="str">
        <v/>
      </c>
      <c r="P8409" s="14" t="str">
        <f ca="1"/>
        <v>Low Cap</v>
      </c>
    </row>
    <row r="8410" spans="11:16">
      <c r="K8410" s="14" t="str">
        <v/>
      </c>
      <c r="L8410" s="14" t="str">
        <v/>
      </c>
      <c r="O8410" s="14" t="str">
        <v/>
      </c>
      <c r="P8410" s="14" t="str">
        <f ca="1"/>
        <v>Low Cap</v>
      </c>
    </row>
    <row r="8411" spans="11:16">
      <c r="K8411" s="14" t="str">
        <v/>
      </c>
      <c r="L8411" s="14" t="str">
        <v/>
      </c>
      <c r="O8411" s="14" t="str">
        <v/>
      </c>
      <c r="P8411" s="14" t="str">
        <f ca="1"/>
        <v>Low Cap</v>
      </c>
    </row>
    <row r="8412" spans="11:16">
      <c r="K8412" s="14" t="str">
        <v/>
      </c>
      <c r="L8412" s="14" t="str">
        <v/>
      </c>
      <c r="O8412" s="14" t="str">
        <v/>
      </c>
      <c r="P8412" s="14" t="str">
        <f ca="1"/>
        <v>Low Cap</v>
      </c>
    </row>
    <row r="8413" spans="11:16">
      <c r="K8413" s="14" t="str">
        <v/>
      </c>
      <c r="L8413" s="14" t="str">
        <v/>
      </c>
      <c r="O8413" s="14" t="str">
        <v/>
      </c>
      <c r="P8413" s="14" t="str">
        <f ca="1"/>
        <v>Low Cap</v>
      </c>
    </row>
    <row r="8414" spans="11:16">
      <c r="K8414" s="14" t="str">
        <v/>
      </c>
      <c r="L8414" s="14" t="str">
        <v/>
      </c>
      <c r="O8414" s="14" t="str">
        <v/>
      </c>
      <c r="P8414" s="14" t="str">
        <f ca="1"/>
        <v>Low Cap</v>
      </c>
    </row>
    <row r="8415" spans="11:16">
      <c r="K8415" s="14" t="str">
        <v/>
      </c>
      <c r="L8415" s="14" t="str">
        <v/>
      </c>
      <c r="O8415" s="14" t="str">
        <v/>
      </c>
      <c r="P8415" s="14" t="str">
        <f ca="1"/>
        <v>Low Cap</v>
      </c>
    </row>
    <row r="8416" spans="11:16">
      <c r="K8416" s="14" t="str">
        <v/>
      </c>
      <c r="L8416" s="14" t="str">
        <v/>
      </c>
      <c r="O8416" s="14" t="str">
        <v/>
      </c>
      <c r="P8416" s="14" t="str">
        <f ca="1"/>
        <v>Low Cap</v>
      </c>
    </row>
    <row r="8417" spans="11:16">
      <c r="K8417" s="14" t="str">
        <v/>
      </c>
      <c r="L8417" s="14" t="str">
        <v/>
      </c>
      <c r="O8417" s="14" t="str">
        <v/>
      </c>
      <c r="P8417" s="14" t="str">
        <f ca="1"/>
        <v>Low Cap</v>
      </c>
    </row>
    <row r="8418" spans="11:16">
      <c r="K8418" s="14" t="str">
        <v/>
      </c>
      <c r="L8418" s="14" t="str">
        <v/>
      </c>
      <c r="O8418" s="14" t="str">
        <v/>
      </c>
      <c r="P8418" s="14" t="str">
        <f ca="1"/>
        <v>Low Cap</v>
      </c>
    </row>
    <row r="8419" spans="11:16">
      <c r="K8419" s="14" t="str">
        <v/>
      </c>
      <c r="L8419" s="14" t="str">
        <v/>
      </c>
      <c r="O8419" s="14" t="str">
        <v/>
      </c>
      <c r="P8419" s="14" t="str">
        <f ca="1"/>
        <v>Low Cap</v>
      </c>
    </row>
    <row r="8420" spans="11:16">
      <c r="K8420" s="14" t="str">
        <v/>
      </c>
      <c r="L8420" s="14" t="str">
        <v/>
      </c>
      <c r="O8420" s="14" t="str">
        <v/>
      </c>
      <c r="P8420" s="14" t="str">
        <f ca="1"/>
        <v>Low Cap</v>
      </c>
    </row>
    <row r="8421" spans="11:16">
      <c r="K8421" s="14" t="str">
        <v/>
      </c>
      <c r="L8421" s="14" t="str">
        <v/>
      </c>
      <c r="O8421" s="14" t="str">
        <v/>
      </c>
      <c r="P8421" s="14" t="str">
        <f ca="1"/>
        <v>Low Cap</v>
      </c>
    </row>
    <row r="8422" spans="11:16">
      <c r="K8422" s="14" t="str">
        <v/>
      </c>
      <c r="L8422" s="14" t="str">
        <v/>
      </c>
      <c r="O8422" s="14" t="str">
        <v/>
      </c>
      <c r="P8422" s="14" t="str">
        <f ca="1"/>
        <v>Low Cap</v>
      </c>
    </row>
    <row r="8423" spans="11:16">
      <c r="K8423" s="14" t="str">
        <v/>
      </c>
      <c r="L8423" s="14" t="str">
        <v/>
      </c>
      <c r="O8423" s="14" t="str">
        <v/>
      </c>
      <c r="P8423" s="14" t="str">
        <f ca="1"/>
        <v>Low Cap</v>
      </c>
    </row>
    <row r="8424" spans="11:16">
      <c r="K8424" s="14" t="str">
        <v/>
      </c>
      <c r="L8424" s="14" t="str">
        <v/>
      </c>
      <c r="O8424" s="14" t="str">
        <v/>
      </c>
      <c r="P8424" s="14" t="str">
        <f ca="1"/>
        <v>Low Cap</v>
      </c>
    </row>
    <row r="8425" spans="11:16">
      <c r="K8425" s="14" t="str">
        <v/>
      </c>
      <c r="L8425" s="14" t="str">
        <v/>
      </c>
      <c r="O8425" s="14" t="str">
        <v/>
      </c>
      <c r="P8425" s="14" t="str">
        <f ca="1"/>
        <v>Low Cap</v>
      </c>
    </row>
    <row r="8426" spans="11:16">
      <c r="K8426" s="14" t="str">
        <v/>
      </c>
      <c r="L8426" s="14" t="str">
        <v/>
      </c>
      <c r="O8426" s="14" t="str">
        <v/>
      </c>
      <c r="P8426" s="14" t="str">
        <f ca="1"/>
        <v>Low Cap</v>
      </c>
    </row>
    <row r="8427" spans="11:16">
      <c r="K8427" s="14" t="str">
        <v/>
      </c>
      <c r="L8427" s="14" t="str">
        <v/>
      </c>
      <c r="O8427" s="14" t="str">
        <v/>
      </c>
      <c r="P8427" s="14" t="str">
        <f ca="1"/>
        <v>Low Cap</v>
      </c>
    </row>
    <row r="8428" spans="11:16">
      <c r="K8428" s="14" t="str">
        <v/>
      </c>
      <c r="L8428" s="14" t="str">
        <v/>
      </c>
      <c r="O8428" s="14" t="str">
        <v/>
      </c>
      <c r="P8428" s="14" t="str">
        <f ca="1"/>
        <v>Low Cap</v>
      </c>
    </row>
    <row r="8429" spans="11:16">
      <c r="K8429" s="14" t="str">
        <v/>
      </c>
      <c r="L8429" s="14" t="str">
        <v/>
      </c>
      <c r="O8429" s="14" t="str">
        <v/>
      </c>
      <c r="P8429" s="14" t="str">
        <f ca="1"/>
        <v>Low Cap</v>
      </c>
    </row>
    <row r="8430" spans="11:16">
      <c r="K8430" s="14" t="str">
        <v/>
      </c>
      <c r="L8430" s="14" t="str">
        <v/>
      </c>
      <c r="O8430" s="14" t="str">
        <v/>
      </c>
      <c r="P8430" s="14" t="str">
        <f ca="1"/>
        <v>Low Cap</v>
      </c>
    </row>
    <row r="8431" spans="11:16">
      <c r="K8431" s="14" t="str">
        <v/>
      </c>
      <c r="L8431" s="14" t="str">
        <v/>
      </c>
      <c r="O8431" s="14" t="str">
        <v/>
      </c>
      <c r="P8431" s="14" t="str">
        <f ca="1"/>
        <v>Low Cap</v>
      </c>
    </row>
    <row r="8432" spans="11:16">
      <c r="K8432" s="14" t="str">
        <v/>
      </c>
      <c r="L8432" s="14" t="str">
        <v/>
      </c>
      <c r="O8432" s="14" t="str">
        <v/>
      </c>
      <c r="P8432" s="14" t="str">
        <f ca="1"/>
        <v>Low Cap</v>
      </c>
    </row>
    <row r="8433" spans="11:16">
      <c r="K8433" s="14" t="str">
        <v/>
      </c>
      <c r="L8433" s="14" t="str">
        <v/>
      </c>
      <c r="O8433" s="14" t="str">
        <v/>
      </c>
      <c r="P8433" s="14" t="str">
        <f ca="1"/>
        <v>Low Cap</v>
      </c>
    </row>
    <row r="8434" spans="11:16">
      <c r="K8434" s="14" t="str">
        <v/>
      </c>
      <c r="L8434" s="14" t="str">
        <v/>
      </c>
      <c r="O8434" s="14" t="str">
        <v/>
      </c>
      <c r="P8434" s="14" t="str">
        <f ca="1"/>
        <v>Low Cap</v>
      </c>
    </row>
    <row r="8435" spans="11:16">
      <c r="K8435" s="14" t="str">
        <v/>
      </c>
      <c r="L8435" s="14" t="str">
        <v/>
      </c>
      <c r="O8435" s="14" t="str">
        <v/>
      </c>
      <c r="P8435" s="14" t="str">
        <f ca="1"/>
        <v>Low Cap</v>
      </c>
    </row>
    <row r="8436" spans="11:16">
      <c r="K8436" s="14" t="str">
        <v/>
      </c>
      <c r="L8436" s="14" t="str">
        <v/>
      </c>
      <c r="O8436" s="14" t="str">
        <v/>
      </c>
      <c r="P8436" s="14" t="str">
        <f ca="1"/>
        <v>Low Cap</v>
      </c>
    </row>
    <row r="8437" spans="11:16">
      <c r="K8437" s="14" t="str">
        <v/>
      </c>
      <c r="L8437" s="14" t="str">
        <v/>
      </c>
      <c r="O8437" s="14" t="str">
        <v/>
      </c>
      <c r="P8437" s="14" t="str">
        <f ca="1"/>
        <v>Low Cap</v>
      </c>
    </row>
    <row r="8438" spans="11:16">
      <c r="K8438" s="14" t="str">
        <v/>
      </c>
      <c r="L8438" s="14" t="str">
        <v/>
      </c>
      <c r="O8438" s="14" t="str">
        <v/>
      </c>
      <c r="P8438" s="14" t="str">
        <f ca="1"/>
        <v>Low Cap</v>
      </c>
    </row>
    <row r="8439" spans="11:16">
      <c r="K8439" s="14" t="str">
        <v/>
      </c>
      <c r="L8439" s="14" t="str">
        <v/>
      </c>
      <c r="O8439" s="14" t="str">
        <v/>
      </c>
      <c r="P8439" s="14" t="str">
        <f ca="1"/>
        <v>Low Cap</v>
      </c>
    </row>
    <row r="8440" spans="11:16">
      <c r="K8440" s="14" t="str">
        <v/>
      </c>
      <c r="L8440" s="14" t="str">
        <v/>
      </c>
      <c r="O8440" s="14" t="str">
        <v/>
      </c>
      <c r="P8440" s="14" t="str">
        <f ca="1"/>
        <v>Low Cap</v>
      </c>
    </row>
    <row r="8441" spans="11:16">
      <c r="K8441" s="14" t="str">
        <v/>
      </c>
      <c r="L8441" s="14" t="str">
        <v/>
      </c>
      <c r="O8441" s="14" t="str">
        <v/>
      </c>
      <c r="P8441" s="14" t="str">
        <f ca="1"/>
        <v>Low Cap</v>
      </c>
    </row>
    <row r="8442" spans="11:16">
      <c r="K8442" s="14" t="str">
        <v/>
      </c>
      <c r="L8442" s="14" t="str">
        <v/>
      </c>
      <c r="O8442" s="14" t="str">
        <v/>
      </c>
      <c r="P8442" s="14" t="str">
        <f ca="1"/>
        <v>Low Cap</v>
      </c>
    </row>
    <row r="8443" spans="11:16">
      <c r="K8443" s="14" t="str">
        <v/>
      </c>
      <c r="L8443" s="14" t="str">
        <v/>
      </c>
      <c r="O8443" s="14" t="str">
        <v/>
      </c>
      <c r="P8443" s="14" t="str">
        <f ca="1"/>
        <v>Low Cap</v>
      </c>
    </row>
    <row r="8444" spans="11:16">
      <c r="K8444" s="14" t="str">
        <v/>
      </c>
      <c r="L8444" s="14" t="str">
        <v/>
      </c>
      <c r="O8444" s="14" t="str">
        <v/>
      </c>
      <c r="P8444" s="14" t="str">
        <f ca="1"/>
        <v>Low Cap</v>
      </c>
    </row>
    <row r="8445" spans="11:16">
      <c r="K8445" s="14" t="str">
        <v/>
      </c>
      <c r="L8445" s="14" t="str">
        <v/>
      </c>
      <c r="O8445" s="14" t="str">
        <v/>
      </c>
      <c r="P8445" s="14" t="str">
        <f ca="1"/>
        <v>Low Cap</v>
      </c>
    </row>
    <row r="8446" spans="11:16">
      <c r="K8446" s="14" t="str">
        <v/>
      </c>
      <c r="L8446" s="14" t="str">
        <v/>
      </c>
      <c r="O8446" s="14" t="str">
        <v/>
      </c>
      <c r="P8446" s="14" t="str">
        <f ca="1"/>
        <v>Low Cap</v>
      </c>
    </row>
    <row r="8447" spans="11:16">
      <c r="K8447" s="14" t="str">
        <v/>
      </c>
      <c r="L8447" s="14" t="str">
        <v/>
      </c>
      <c r="O8447" s="14" t="str">
        <v/>
      </c>
      <c r="P8447" s="14" t="str">
        <f ca="1"/>
        <v>Low Cap</v>
      </c>
    </row>
    <row r="8448" spans="11:16">
      <c r="K8448" s="14" t="str">
        <v/>
      </c>
      <c r="L8448" s="14" t="str">
        <v/>
      </c>
      <c r="O8448" s="14" t="str">
        <v/>
      </c>
      <c r="P8448" s="14" t="str">
        <f ca="1"/>
        <v>Low Cap</v>
      </c>
    </row>
    <row r="8449" spans="11:16">
      <c r="K8449" s="14" t="str">
        <v/>
      </c>
      <c r="L8449" s="14" t="str">
        <v/>
      </c>
      <c r="O8449" s="14" t="str">
        <v/>
      </c>
      <c r="P8449" s="14" t="str">
        <f ca="1"/>
        <v>Low Cap</v>
      </c>
    </row>
    <row r="8450" spans="11:16">
      <c r="K8450" s="14" t="str">
        <v/>
      </c>
      <c r="L8450" s="14" t="str">
        <v/>
      </c>
      <c r="O8450" s="14" t="str">
        <v/>
      </c>
      <c r="P8450" s="14" t="str">
        <f ca="1"/>
        <v>Low Cap</v>
      </c>
    </row>
    <row r="8451" spans="11:16">
      <c r="K8451" s="14" t="str">
        <v/>
      </c>
      <c r="L8451" s="14" t="str">
        <v/>
      </c>
      <c r="O8451" s="14" t="str">
        <v/>
      </c>
      <c r="P8451" s="14" t="str">
        <f ca="1"/>
        <v>Low Cap</v>
      </c>
    </row>
    <row r="8452" spans="11:16">
      <c r="K8452" s="14" t="str">
        <v/>
      </c>
      <c r="L8452" s="14" t="str">
        <v/>
      </c>
      <c r="O8452" s="14" t="str">
        <v/>
      </c>
      <c r="P8452" s="14" t="str">
        <f ca="1"/>
        <v>Low Cap</v>
      </c>
    </row>
    <row r="8453" spans="11:16">
      <c r="K8453" s="14" t="str">
        <v/>
      </c>
      <c r="L8453" s="14" t="str">
        <v/>
      </c>
      <c r="O8453" s="14" t="str">
        <v/>
      </c>
      <c r="P8453" s="14" t="str">
        <f ca="1"/>
        <v>Low Cap</v>
      </c>
    </row>
    <row r="8454" spans="11:16">
      <c r="K8454" s="14" t="str">
        <v/>
      </c>
      <c r="L8454" s="14" t="str">
        <v/>
      </c>
      <c r="O8454" s="14" t="str">
        <v/>
      </c>
      <c r="P8454" s="14" t="str">
        <f ca="1"/>
        <v>Low Cap</v>
      </c>
    </row>
    <row r="8455" spans="11:16">
      <c r="K8455" s="14" t="str">
        <v/>
      </c>
      <c r="L8455" s="14" t="str">
        <v/>
      </c>
      <c r="O8455" s="14" t="str">
        <v/>
      </c>
      <c r="P8455" s="14" t="str">
        <f ca="1"/>
        <v>Low Cap</v>
      </c>
    </row>
    <row r="8456" spans="11:16">
      <c r="K8456" s="14" t="str">
        <v/>
      </c>
      <c r="L8456" s="14" t="str">
        <v/>
      </c>
      <c r="O8456" s="14" t="str">
        <v/>
      </c>
      <c r="P8456" s="14" t="str">
        <f ca="1"/>
        <v>Low Cap</v>
      </c>
    </row>
    <row r="8457" spans="11:16">
      <c r="K8457" s="14" t="str">
        <v/>
      </c>
      <c r="L8457" s="14" t="str">
        <v/>
      </c>
      <c r="O8457" s="14" t="str">
        <v/>
      </c>
      <c r="P8457" s="14" t="str">
        <f ca="1"/>
        <v>Low Cap</v>
      </c>
    </row>
    <row r="8458" spans="11:16">
      <c r="K8458" s="14" t="str">
        <v/>
      </c>
      <c r="L8458" s="14" t="str">
        <v/>
      </c>
      <c r="O8458" s="14" t="str">
        <v/>
      </c>
      <c r="P8458" s="14" t="str">
        <f ca="1"/>
        <v>Low Cap</v>
      </c>
    </row>
    <row r="8459" spans="11:16">
      <c r="K8459" s="14" t="str">
        <v/>
      </c>
      <c r="L8459" s="14" t="str">
        <v/>
      </c>
      <c r="O8459" s="14" t="str">
        <v/>
      </c>
      <c r="P8459" s="14" t="str">
        <f ca="1"/>
        <v>Low Cap</v>
      </c>
    </row>
    <row r="8460" spans="11:16">
      <c r="K8460" s="14" t="str">
        <v/>
      </c>
      <c r="L8460" s="14" t="str">
        <v/>
      </c>
      <c r="O8460" s="14" t="str">
        <v/>
      </c>
      <c r="P8460" s="14" t="str">
        <f ca="1"/>
        <v>Low Cap</v>
      </c>
    </row>
    <row r="8461" spans="11:16">
      <c r="K8461" s="14" t="str">
        <v/>
      </c>
      <c r="L8461" s="14" t="str">
        <v/>
      </c>
      <c r="O8461" s="14" t="str">
        <v/>
      </c>
      <c r="P8461" s="14" t="str">
        <f ca="1"/>
        <v>Low Cap</v>
      </c>
    </row>
    <row r="8462" spans="11:16">
      <c r="K8462" s="14" t="str">
        <v/>
      </c>
      <c r="L8462" s="14" t="str">
        <v/>
      </c>
      <c r="O8462" s="14" t="str">
        <v/>
      </c>
      <c r="P8462" s="14" t="str">
        <f ca="1"/>
        <v>Low Cap</v>
      </c>
    </row>
    <row r="8463" spans="11:16">
      <c r="K8463" s="14" t="str">
        <v/>
      </c>
      <c r="L8463" s="14" t="str">
        <v/>
      </c>
      <c r="O8463" s="14" t="str">
        <v/>
      </c>
      <c r="P8463" s="14" t="str">
        <f ca="1"/>
        <v>Low Cap</v>
      </c>
    </row>
    <row r="8464" spans="11:16">
      <c r="K8464" s="14" t="str">
        <v/>
      </c>
      <c r="L8464" s="14" t="str">
        <v/>
      </c>
      <c r="O8464" s="14" t="str">
        <v/>
      </c>
      <c r="P8464" s="14" t="str">
        <f ca="1"/>
        <v>Low Cap</v>
      </c>
    </row>
    <row r="8465" spans="11:16">
      <c r="K8465" s="14" t="str">
        <v/>
      </c>
      <c r="L8465" s="14" t="str">
        <v/>
      </c>
      <c r="O8465" s="14" t="str">
        <v/>
      </c>
      <c r="P8465" s="14" t="str">
        <f ca="1"/>
        <v>Low Cap</v>
      </c>
    </row>
    <row r="8466" spans="11:16">
      <c r="K8466" s="14" t="str">
        <v/>
      </c>
      <c r="L8466" s="14" t="str">
        <v/>
      </c>
      <c r="O8466" s="14" t="str">
        <v/>
      </c>
      <c r="P8466" s="14" t="str">
        <f ca="1"/>
        <v>Low Cap</v>
      </c>
    </row>
    <row r="8467" spans="11:16">
      <c r="K8467" s="14" t="str">
        <v/>
      </c>
      <c r="L8467" s="14" t="str">
        <v/>
      </c>
      <c r="O8467" s="14" t="str">
        <v/>
      </c>
      <c r="P8467" s="14" t="str">
        <f ca="1"/>
        <v>Low Cap</v>
      </c>
    </row>
    <row r="8468" spans="11:16">
      <c r="K8468" s="14" t="str">
        <v/>
      </c>
      <c r="L8468" s="14" t="str">
        <v/>
      </c>
      <c r="O8468" s="14" t="str">
        <v/>
      </c>
      <c r="P8468" s="14" t="str">
        <f ca="1"/>
        <v>Low Cap</v>
      </c>
    </row>
    <row r="8469" spans="11:16">
      <c r="K8469" s="14" t="str">
        <v/>
      </c>
      <c r="L8469" s="14" t="str">
        <v/>
      </c>
      <c r="O8469" s="14" t="str">
        <v/>
      </c>
      <c r="P8469" s="14" t="str">
        <f ca="1"/>
        <v>Low Cap</v>
      </c>
    </row>
    <row r="8470" spans="11:16">
      <c r="K8470" s="14" t="str">
        <v/>
      </c>
      <c r="L8470" s="14" t="str">
        <v/>
      </c>
      <c r="O8470" s="14" t="str">
        <v/>
      </c>
      <c r="P8470" s="14" t="str">
        <f ca="1"/>
        <v>Low Cap</v>
      </c>
    </row>
    <row r="8471" spans="11:16">
      <c r="K8471" s="14" t="str">
        <v/>
      </c>
      <c r="L8471" s="14" t="str">
        <v/>
      </c>
      <c r="O8471" s="14" t="str">
        <v/>
      </c>
      <c r="P8471" s="14" t="str">
        <f ca="1"/>
        <v>Low Cap</v>
      </c>
    </row>
    <row r="8472" spans="11:16">
      <c r="K8472" s="14" t="str">
        <v/>
      </c>
      <c r="L8472" s="14" t="str">
        <v/>
      </c>
      <c r="O8472" s="14" t="str">
        <v/>
      </c>
      <c r="P8472" s="14" t="str">
        <f ca="1"/>
        <v>Low Cap</v>
      </c>
    </row>
    <row r="8473" spans="11:16">
      <c r="K8473" s="14" t="str">
        <v/>
      </c>
      <c r="L8473" s="14" t="str">
        <v/>
      </c>
      <c r="O8473" s="14" t="str">
        <v/>
      </c>
      <c r="P8473" s="14" t="str">
        <f ca="1"/>
        <v>Low Cap</v>
      </c>
    </row>
    <row r="8474" spans="11:16">
      <c r="K8474" s="14" t="str">
        <v/>
      </c>
      <c r="L8474" s="14" t="str">
        <v/>
      </c>
      <c r="O8474" s="14" t="str">
        <v/>
      </c>
      <c r="P8474" s="14" t="str">
        <f ca="1"/>
        <v>Low Cap</v>
      </c>
    </row>
    <row r="8475" spans="11:16">
      <c r="K8475" s="14" t="str">
        <v/>
      </c>
      <c r="L8475" s="14" t="str">
        <v/>
      </c>
      <c r="O8475" s="14" t="str">
        <v/>
      </c>
      <c r="P8475" s="14" t="str">
        <f ca="1"/>
        <v>Low Cap</v>
      </c>
    </row>
    <row r="8476" spans="11:16">
      <c r="K8476" s="14" t="str">
        <v/>
      </c>
      <c r="L8476" s="14" t="str">
        <v/>
      </c>
      <c r="O8476" s="14" t="str">
        <v/>
      </c>
      <c r="P8476" s="14" t="str">
        <f ca="1"/>
        <v>Low Cap</v>
      </c>
    </row>
    <row r="8477" spans="11:16">
      <c r="K8477" s="14" t="str">
        <v/>
      </c>
      <c r="L8477" s="14" t="str">
        <v/>
      </c>
      <c r="O8477" s="14" t="str">
        <v/>
      </c>
      <c r="P8477" s="14" t="str">
        <f ca="1"/>
        <v>Low Cap</v>
      </c>
    </row>
    <row r="8478" spans="11:16">
      <c r="K8478" s="14" t="str">
        <v/>
      </c>
      <c r="L8478" s="14" t="str">
        <v/>
      </c>
      <c r="O8478" s="14" t="str">
        <v/>
      </c>
      <c r="P8478" s="14" t="str">
        <f ca="1"/>
        <v>Low Cap</v>
      </c>
    </row>
    <row r="8479" spans="11:16">
      <c r="K8479" s="14" t="str">
        <v/>
      </c>
      <c r="L8479" s="14" t="str">
        <v/>
      </c>
      <c r="O8479" s="14" t="str">
        <v/>
      </c>
      <c r="P8479" s="14" t="str">
        <f ca="1"/>
        <v>Low Cap</v>
      </c>
    </row>
    <row r="8480" spans="11:16">
      <c r="K8480" s="14" t="str">
        <v/>
      </c>
      <c r="L8480" s="14" t="str">
        <v/>
      </c>
      <c r="O8480" s="14" t="str">
        <v/>
      </c>
      <c r="P8480" s="14" t="str">
        <f ca="1"/>
        <v>Low Cap</v>
      </c>
    </row>
    <row r="8481" spans="11:16">
      <c r="K8481" s="14" t="str">
        <v/>
      </c>
      <c r="L8481" s="14" t="str">
        <v/>
      </c>
      <c r="O8481" s="14" t="str">
        <v/>
      </c>
      <c r="P8481" s="14" t="str">
        <f ca="1"/>
        <v>Low Cap</v>
      </c>
    </row>
    <row r="8482" spans="11:16">
      <c r="K8482" s="14" t="str">
        <v/>
      </c>
      <c r="L8482" s="14" t="str">
        <v/>
      </c>
      <c r="O8482" s="14" t="str">
        <v/>
      </c>
      <c r="P8482" s="14" t="str">
        <f ca="1"/>
        <v>Low Cap</v>
      </c>
    </row>
    <row r="8483" spans="11:16">
      <c r="K8483" s="14" t="str">
        <v/>
      </c>
      <c r="L8483" s="14" t="str">
        <v/>
      </c>
      <c r="O8483" s="14" t="str">
        <v/>
      </c>
      <c r="P8483" s="14" t="str">
        <f ca="1"/>
        <v>Low Cap</v>
      </c>
    </row>
    <row r="8484" spans="11:16">
      <c r="K8484" s="14" t="str">
        <v/>
      </c>
      <c r="L8484" s="14" t="str">
        <v/>
      </c>
      <c r="O8484" s="14" t="str">
        <v/>
      </c>
      <c r="P8484" s="14" t="str">
        <f ca="1"/>
        <v>Low Cap</v>
      </c>
    </row>
    <row r="8485" spans="11:16">
      <c r="K8485" s="14" t="str">
        <v/>
      </c>
      <c r="L8485" s="14" t="str">
        <v/>
      </c>
      <c r="O8485" s="14" t="str">
        <v/>
      </c>
      <c r="P8485" s="14" t="str">
        <f ca="1"/>
        <v>Low Cap</v>
      </c>
    </row>
    <row r="8486" spans="11:16">
      <c r="K8486" s="14" t="str">
        <v/>
      </c>
      <c r="L8486" s="14" t="str">
        <v/>
      </c>
      <c r="O8486" s="14" t="str">
        <v/>
      </c>
      <c r="P8486" s="14" t="str">
        <f ca="1"/>
        <v>Low Cap</v>
      </c>
    </row>
    <row r="8487" spans="11:16">
      <c r="K8487" s="14" t="str">
        <v/>
      </c>
      <c r="L8487" s="14" t="str">
        <v/>
      </c>
      <c r="O8487" s="14" t="str">
        <v/>
      </c>
      <c r="P8487" s="14" t="str">
        <f ca="1"/>
        <v>Low Cap</v>
      </c>
    </row>
    <row r="8488" spans="11:16">
      <c r="K8488" s="14" t="str">
        <v/>
      </c>
      <c r="L8488" s="14" t="str">
        <v/>
      </c>
      <c r="O8488" s="14" t="str">
        <v/>
      </c>
      <c r="P8488" s="14" t="str">
        <f ca="1"/>
        <v>Low Cap</v>
      </c>
    </row>
    <row r="8489" spans="11:16">
      <c r="K8489" s="14" t="str">
        <v/>
      </c>
      <c r="L8489" s="14" t="str">
        <v/>
      </c>
      <c r="O8489" s="14" t="str">
        <v/>
      </c>
      <c r="P8489" s="14" t="str">
        <f ca="1"/>
        <v>Low Cap</v>
      </c>
    </row>
    <row r="8490" spans="11:16">
      <c r="K8490" s="14" t="str">
        <v/>
      </c>
      <c r="L8490" s="14" t="str">
        <v/>
      </c>
      <c r="O8490" s="14" t="str">
        <v/>
      </c>
      <c r="P8490" s="14" t="str">
        <f ca="1"/>
        <v>Low Cap</v>
      </c>
    </row>
    <row r="8491" spans="11:16">
      <c r="K8491" s="14" t="str">
        <v/>
      </c>
      <c r="L8491" s="14" t="str">
        <v/>
      </c>
      <c r="O8491" s="14" t="str">
        <v/>
      </c>
      <c r="P8491" s="14" t="str">
        <f ca="1"/>
        <v>Low Cap</v>
      </c>
    </row>
    <row r="8492" spans="11:16">
      <c r="K8492" s="14" t="str">
        <v/>
      </c>
      <c r="L8492" s="14" t="str">
        <v/>
      </c>
      <c r="O8492" s="14" t="str">
        <v/>
      </c>
      <c r="P8492" s="14" t="str">
        <f ca="1"/>
        <v>Low Cap</v>
      </c>
    </row>
    <row r="8493" spans="11:16">
      <c r="K8493" s="14" t="str">
        <v/>
      </c>
      <c r="L8493" s="14" t="str">
        <v/>
      </c>
      <c r="O8493" s="14" t="str">
        <v/>
      </c>
      <c r="P8493" s="14" t="str">
        <f ca="1"/>
        <v>Low Cap</v>
      </c>
    </row>
    <row r="8494" spans="11:16">
      <c r="K8494" s="14" t="str">
        <v/>
      </c>
      <c r="L8494" s="14" t="str">
        <v/>
      </c>
      <c r="O8494" s="14" t="str">
        <v/>
      </c>
      <c r="P8494" s="14" t="str">
        <f ca="1"/>
        <v>Low Cap</v>
      </c>
    </row>
    <row r="8495" spans="11:16">
      <c r="K8495" s="14" t="str">
        <v/>
      </c>
      <c r="L8495" s="14" t="str">
        <v/>
      </c>
      <c r="O8495" s="14" t="str">
        <v/>
      </c>
      <c r="P8495" s="14" t="str">
        <f ca="1"/>
        <v>Low Cap</v>
      </c>
    </row>
    <row r="8496" spans="11:16">
      <c r="K8496" s="14" t="str">
        <v/>
      </c>
      <c r="L8496" s="14" t="str">
        <v/>
      </c>
      <c r="O8496" s="14" t="str">
        <v/>
      </c>
      <c r="P8496" s="14" t="str">
        <f ca="1"/>
        <v>Low Cap</v>
      </c>
    </row>
    <row r="8497" spans="11:16">
      <c r="K8497" s="14" t="str">
        <v/>
      </c>
      <c r="L8497" s="14" t="str">
        <v/>
      </c>
      <c r="O8497" s="14" t="str">
        <v/>
      </c>
      <c r="P8497" s="14" t="str">
        <f ca="1"/>
        <v>Low Cap</v>
      </c>
    </row>
    <row r="8498" spans="11:16">
      <c r="K8498" s="14" t="str">
        <v/>
      </c>
      <c r="L8498" s="14" t="str">
        <v/>
      </c>
      <c r="O8498" s="14" t="str">
        <v/>
      </c>
      <c r="P8498" s="14" t="str">
        <f ca="1"/>
        <v>Low Cap</v>
      </c>
    </row>
    <row r="8499" spans="11:16">
      <c r="K8499" s="14" t="str">
        <v/>
      </c>
      <c r="L8499" s="14" t="str">
        <v/>
      </c>
      <c r="O8499" s="14" t="str">
        <v/>
      </c>
      <c r="P8499" s="14" t="str">
        <f ca="1"/>
        <v>Low Cap</v>
      </c>
    </row>
    <row r="8500" spans="11:16">
      <c r="K8500" s="14" t="str">
        <v/>
      </c>
      <c r="L8500" s="14" t="str">
        <v/>
      </c>
      <c r="O8500" s="14" t="str">
        <v/>
      </c>
      <c r="P8500" s="14" t="str">
        <f ca="1"/>
        <v>Low Cap</v>
      </c>
    </row>
    <row r="8501" spans="11:16">
      <c r="K8501" s="14" t="str">
        <v/>
      </c>
      <c r="L8501" s="14" t="str">
        <v/>
      </c>
      <c r="O8501" s="14" t="str">
        <v/>
      </c>
      <c r="P8501" s="14" t="str">
        <f ca="1"/>
        <v>Low Cap</v>
      </c>
    </row>
    <row r="8502" spans="11:16">
      <c r="K8502" s="14" t="str">
        <v/>
      </c>
      <c r="L8502" s="14" t="str">
        <v/>
      </c>
      <c r="O8502" s="14" t="str">
        <v/>
      </c>
      <c r="P8502" s="14" t="str">
        <f ca="1"/>
        <v>Low Cap</v>
      </c>
    </row>
    <row r="8503" spans="11:16">
      <c r="K8503" s="14" t="str">
        <v/>
      </c>
      <c r="L8503" s="14" t="str">
        <v/>
      </c>
      <c r="O8503" s="14" t="str">
        <v/>
      </c>
      <c r="P8503" s="14" t="str">
        <f ca="1"/>
        <v>Low Cap</v>
      </c>
    </row>
    <row r="8504" spans="11:16">
      <c r="K8504" s="14" t="str">
        <v/>
      </c>
      <c r="L8504" s="14" t="str">
        <v/>
      </c>
      <c r="O8504" s="14" t="str">
        <v/>
      </c>
      <c r="P8504" s="14" t="str">
        <f ca="1"/>
        <v>Low Cap</v>
      </c>
    </row>
    <row r="8505" spans="11:16">
      <c r="K8505" s="14" t="str">
        <v/>
      </c>
      <c r="L8505" s="14" t="str">
        <v/>
      </c>
      <c r="O8505" s="14" t="str">
        <v/>
      </c>
      <c r="P8505" s="14" t="str">
        <f ca="1"/>
        <v>Low Cap</v>
      </c>
    </row>
    <row r="8506" spans="11:16">
      <c r="K8506" s="14" t="str">
        <v/>
      </c>
      <c r="L8506" s="14" t="str">
        <v/>
      </c>
      <c r="O8506" s="14" t="str">
        <v/>
      </c>
      <c r="P8506" s="14" t="str">
        <f ca="1"/>
        <v>Low Cap</v>
      </c>
    </row>
    <row r="8507" spans="11:16">
      <c r="K8507" s="14" t="str">
        <v/>
      </c>
      <c r="L8507" s="14" t="str">
        <v/>
      </c>
      <c r="O8507" s="14" t="str">
        <v/>
      </c>
      <c r="P8507" s="14" t="str">
        <f ca="1"/>
        <v>Low Cap</v>
      </c>
    </row>
    <row r="8508" spans="11:16">
      <c r="K8508" s="14" t="str">
        <v/>
      </c>
      <c r="L8508" s="14" t="str">
        <v/>
      </c>
      <c r="O8508" s="14" t="str">
        <v/>
      </c>
      <c r="P8508" s="14" t="str">
        <f ca="1"/>
        <v>Low Cap</v>
      </c>
    </row>
    <row r="8509" spans="11:16">
      <c r="K8509" s="14" t="str">
        <v/>
      </c>
      <c r="L8509" s="14" t="str">
        <v/>
      </c>
      <c r="O8509" s="14" t="str">
        <v/>
      </c>
      <c r="P8509" s="14" t="str">
        <f ca="1"/>
        <v>Low Cap</v>
      </c>
    </row>
    <row r="8510" spans="11:16">
      <c r="K8510" s="14" t="str">
        <v/>
      </c>
      <c r="L8510" s="14" t="str">
        <v/>
      </c>
      <c r="O8510" s="14" t="str">
        <v/>
      </c>
      <c r="P8510" s="14" t="str">
        <f ca="1"/>
        <v>Low Cap</v>
      </c>
    </row>
    <row r="8511" spans="11:16">
      <c r="K8511" s="14" t="str">
        <v/>
      </c>
      <c r="L8511" s="14" t="str">
        <v/>
      </c>
      <c r="O8511" s="14" t="str">
        <v/>
      </c>
      <c r="P8511" s="14" t="str">
        <f ca="1"/>
        <v>Low Cap</v>
      </c>
    </row>
    <row r="8512" spans="11:16">
      <c r="K8512" s="14" t="str">
        <v/>
      </c>
      <c r="L8512" s="14" t="str">
        <v/>
      </c>
      <c r="O8512" s="14" t="str">
        <v/>
      </c>
      <c r="P8512" s="14" t="str">
        <f ca="1"/>
        <v>Low Cap</v>
      </c>
    </row>
    <row r="8513" spans="11:16">
      <c r="K8513" s="14" t="str">
        <v/>
      </c>
      <c r="L8513" s="14" t="str">
        <v/>
      </c>
      <c r="O8513" s="14" t="str">
        <v/>
      </c>
      <c r="P8513" s="14" t="str">
        <f ca="1"/>
        <v>Low Cap</v>
      </c>
    </row>
    <row r="8514" spans="11:16">
      <c r="K8514" s="14" t="str">
        <v/>
      </c>
      <c r="L8514" s="14" t="str">
        <v/>
      </c>
      <c r="O8514" s="14" t="str">
        <v/>
      </c>
      <c r="P8514" s="14" t="str">
        <f ca="1"/>
        <v>Low Cap</v>
      </c>
    </row>
    <row r="8515" spans="11:16">
      <c r="K8515" s="14" t="str">
        <v/>
      </c>
      <c r="L8515" s="14" t="str">
        <v/>
      </c>
      <c r="O8515" s="14" t="str">
        <v/>
      </c>
      <c r="P8515" s="14" t="str">
        <f ca="1"/>
        <v>Low Cap</v>
      </c>
    </row>
    <row r="8516" spans="11:16">
      <c r="K8516" s="14" t="str">
        <v/>
      </c>
      <c r="L8516" s="14" t="str">
        <v/>
      </c>
      <c r="O8516" s="14" t="str">
        <v/>
      </c>
      <c r="P8516" s="14" t="str">
        <f ca="1"/>
        <v>Low Cap</v>
      </c>
    </row>
    <row r="8517" spans="11:16">
      <c r="K8517" s="14" t="str">
        <v/>
      </c>
      <c r="L8517" s="14" t="str">
        <v/>
      </c>
      <c r="O8517" s="14" t="str">
        <v/>
      </c>
      <c r="P8517" s="14" t="str">
        <f ca="1"/>
        <v>Low Cap</v>
      </c>
    </row>
    <row r="8518" spans="11:16">
      <c r="K8518" s="14" t="str">
        <v/>
      </c>
      <c r="L8518" s="14" t="str">
        <v/>
      </c>
      <c r="O8518" s="14" t="str">
        <v/>
      </c>
      <c r="P8518" s="14" t="str">
        <f ca="1"/>
        <v>Low Cap</v>
      </c>
    </row>
    <row r="8519" spans="11:16">
      <c r="K8519" s="14" t="str">
        <v/>
      </c>
      <c r="L8519" s="14" t="str">
        <v/>
      </c>
      <c r="O8519" s="14" t="str">
        <v/>
      </c>
      <c r="P8519" s="14" t="str">
        <f ca="1"/>
        <v>Low Cap</v>
      </c>
    </row>
    <row r="8520" spans="11:16">
      <c r="K8520" s="14" t="str">
        <v/>
      </c>
      <c r="L8520" s="14" t="str">
        <v/>
      </c>
      <c r="O8520" s="14" t="str">
        <v/>
      </c>
      <c r="P8520" s="14" t="str">
        <f ca="1"/>
        <v>Low Cap</v>
      </c>
    </row>
    <row r="8521" spans="11:16">
      <c r="K8521" s="14" t="str">
        <v/>
      </c>
      <c r="L8521" s="14" t="str">
        <v/>
      </c>
      <c r="O8521" s="14" t="str">
        <v/>
      </c>
      <c r="P8521" s="14" t="str">
        <f ca="1"/>
        <v>Low Cap</v>
      </c>
    </row>
    <row r="8522" spans="11:16">
      <c r="K8522" s="14" t="str">
        <v/>
      </c>
      <c r="L8522" s="14" t="str">
        <v/>
      </c>
      <c r="O8522" s="14" t="str">
        <v/>
      </c>
      <c r="P8522" s="14" t="str">
        <f ca="1"/>
        <v>Low Cap</v>
      </c>
    </row>
    <row r="8523" spans="11:16">
      <c r="K8523" s="14" t="str">
        <v/>
      </c>
      <c r="L8523" s="14" t="str">
        <v/>
      </c>
      <c r="O8523" s="14" t="str">
        <v/>
      </c>
      <c r="P8523" s="14" t="str">
        <f ca="1"/>
        <v>Low Cap</v>
      </c>
    </row>
    <row r="8524" spans="11:16">
      <c r="K8524" s="14" t="str">
        <v/>
      </c>
      <c r="L8524" s="14" t="str">
        <v/>
      </c>
      <c r="O8524" s="14" t="str">
        <v/>
      </c>
      <c r="P8524" s="14" t="str">
        <f ca="1"/>
        <v>Low Cap</v>
      </c>
    </row>
    <row r="8525" spans="11:16">
      <c r="K8525" s="14" t="str">
        <v/>
      </c>
      <c r="L8525" s="14" t="str">
        <v/>
      </c>
      <c r="O8525" s="14" t="str">
        <v/>
      </c>
      <c r="P8525" s="14" t="str">
        <f ca="1"/>
        <v>Low Cap</v>
      </c>
    </row>
    <row r="8526" spans="11:16">
      <c r="K8526" s="14" t="str">
        <v/>
      </c>
      <c r="L8526" s="14" t="str">
        <v/>
      </c>
      <c r="O8526" s="14" t="str">
        <v/>
      </c>
      <c r="P8526" s="14" t="str">
        <f ca="1"/>
        <v>Low Cap</v>
      </c>
    </row>
    <row r="8527" spans="11:16">
      <c r="K8527" s="14" t="str">
        <v/>
      </c>
      <c r="L8527" s="14" t="str">
        <v/>
      </c>
      <c r="O8527" s="14" t="str">
        <v/>
      </c>
      <c r="P8527" s="14" t="str">
        <f ca="1"/>
        <v>Low Cap</v>
      </c>
    </row>
    <row r="8528" spans="11:16">
      <c r="K8528" s="14" t="str">
        <v/>
      </c>
      <c r="L8528" s="14" t="str">
        <v/>
      </c>
      <c r="O8528" s="14" t="str">
        <v/>
      </c>
      <c r="P8528" s="14" t="str">
        <f ca="1"/>
        <v>Low Cap</v>
      </c>
    </row>
    <row r="8529" spans="11:16">
      <c r="K8529" s="14" t="str">
        <v/>
      </c>
      <c r="L8529" s="14" t="str">
        <v/>
      </c>
      <c r="O8529" s="14" t="str">
        <v/>
      </c>
      <c r="P8529" s="14" t="str">
        <f ca="1"/>
        <v>Low Cap</v>
      </c>
    </row>
    <row r="8530" spans="11:16">
      <c r="K8530" s="14" t="str">
        <v/>
      </c>
      <c r="L8530" s="14" t="str">
        <v/>
      </c>
      <c r="O8530" s="14" t="str">
        <v/>
      </c>
      <c r="P8530" s="14" t="str">
        <f ca="1"/>
        <v>Low Cap</v>
      </c>
    </row>
    <row r="8531" spans="11:16">
      <c r="K8531" s="14" t="str">
        <v/>
      </c>
      <c r="L8531" s="14" t="str">
        <v/>
      </c>
      <c r="O8531" s="14" t="str">
        <v/>
      </c>
      <c r="P8531" s="14" t="str">
        <f ca="1"/>
        <v>Low Cap</v>
      </c>
    </row>
    <row r="8532" spans="11:16">
      <c r="K8532" s="14" t="str">
        <v/>
      </c>
      <c r="L8532" s="14" t="str">
        <v/>
      </c>
      <c r="O8532" s="14" t="str">
        <v/>
      </c>
      <c r="P8532" s="14" t="str">
        <f ca="1"/>
        <v>Low Cap</v>
      </c>
    </row>
    <row r="8533" spans="11:16">
      <c r="K8533" s="14" t="str">
        <v/>
      </c>
      <c r="L8533" s="14" t="str">
        <v/>
      </c>
      <c r="O8533" s="14" t="str">
        <v/>
      </c>
      <c r="P8533" s="14" t="str">
        <f ca="1"/>
        <v>Low Cap</v>
      </c>
    </row>
    <row r="8534" spans="11:16">
      <c r="K8534" s="14" t="str">
        <v/>
      </c>
      <c r="L8534" s="14" t="str">
        <v/>
      </c>
      <c r="O8534" s="14" t="str">
        <v/>
      </c>
      <c r="P8534" s="14" t="str">
        <f ca="1"/>
        <v>Low Cap</v>
      </c>
    </row>
    <row r="8535" spans="11:16">
      <c r="K8535" s="14" t="str">
        <v/>
      </c>
      <c r="L8535" s="14" t="str">
        <v/>
      </c>
      <c r="O8535" s="14" t="str">
        <v/>
      </c>
      <c r="P8535" s="14" t="str">
        <f ca="1"/>
        <v>Low Cap</v>
      </c>
    </row>
    <row r="8536" spans="11:16">
      <c r="K8536" s="14" t="str">
        <v/>
      </c>
      <c r="L8536" s="14" t="str">
        <v/>
      </c>
      <c r="O8536" s="14" t="str">
        <v/>
      </c>
      <c r="P8536" s="14" t="str">
        <f ca="1"/>
        <v>Low Cap</v>
      </c>
    </row>
    <row r="8537" spans="11:16">
      <c r="K8537" s="14" t="str">
        <v/>
      </c>
      <c r="L8537" s="14" t="str">
        <v/>
      </c>
      <c r="O8537" s="14" t="str">
        <v/>
      </c>
      <c r="P8537" s="14" t="str">
        <f ca="1"/>
        <v>Low Cap</v>
      </c>
    </row>
    <row r="8538" spans="11:16">
      <c r="K8538" s="14" t="str">
        <v/>
      </c>
      <c r="L8538" s="14" t="str">
        <v/>
      </c>
      <c r="O8538" s="14" t="str">
        <v/>
      </c>
      <c r="P8538" s="14" t="str">
        <f ca="1"/>
        <v>Low Cap</v>
      </c>
    </row>
    <row r="8539" spans="11:16">
      <c r="K8539" s="14" t="str">
        <v/>
      </c>
      <c r="L8539" s="14" t="str">
        <v/>
      </c>
      <c r="O8539" s="14" t="str">
        <v/>
      </c>
      <c r="P8539" s="14" t="str">
        <f ca="1"/>
        <v>Low Cap</v>
      </c>
    </row>
    <row r="8540" spans="11:16">
      <c r="K8540" s="14" t="str">
        <v/>
      </c>
      <c r="L8540" s="14" t="str">
        <v/>
      </c>
      <c r="O8540" s="14" t="str">
        <v/>
      </c>
      <c r="P8540" s="14" t="str">
        <f ca="1"/>
        <v>Low Cap</v>
      </c>
    </row>
    <row r="8541" spans="11:16">
      <c r="K8541" s="14" t="str">
        <v/>
      </c>
      <c r="L8541" s="14" t="str">
        <v/>
      </c>
      <c r="O8541" s="14" t="str">
        <v/>
      </c>
      <c r="P8541" s="14" t="str">
        <f ca="1"/>
        <v>Low Cap</v>
      </c>
    </row>
    <row r="8542" spans="11:16">
      <c r="K8542" s="14" t="str">
        <v/>
      </c>
      <c r="L8542" s="14" t="str">
        <v/>
      </c>
      <c r="O8542" s="14" t="str">
        <v/>
      </c>
      <c r="P8542" s="14" t="str">
        <f ca="1"/>
        <v>Low Cap</v>
      </c>
    </row>
    <row r="8543" spans="11:16">
      <c r="K8543" s="14" t="str">
        <v/>
      </c>
      <c r="L8543" s="14" t="str">
        <v/>
      </c>
      <c r="O8543" s="14" t="str">
        <v/>
      </c>
      <c r="P8543" s="14" t="str">
        <f ca="1"/>
        <v>Low Cap</v>
      </c>
    </row>
    <row r="8544" spans="11:16">
      <c r="K8544" s="14" t="str">
        <v/>
      </c>
      <c r="L8544" s="14" t="str">
        <v/>
      </c>
      <c r="O8544" s="14" t="str">
        <v/>
      </c>
      <c r="P8544" s="14" t="str">
        <f ca="1"/>
        <v>Low Cap</v>
      </c>
    </row>
    <row r="8545" spans="11:16">
      <c r="K8545" s="14" t="str">
        <v/>
      </c>
      <c r="L8545" s="14" t="str">
        <v/>
      </c>
      <c r="O8545" s="14" t="str">
        <v/>
      </c>
      <c r="P8545" s="14" t="str">
        <f ca="1"/>
        <v>Low Cap</v>
      </c>
    </row>
    <row r="8546" spans="11:16">
      <c r="K8546" s="14" t="str">
        <v/>
      </c>
      <c r="L8546" s="14" t="str">
        <v/>
      </c>
      <c r="O8546" s="14" t="str">
        <v/>
      </c>
      <c r="P8546" s="14" t="str">
        <f ca="1"/>
        <v>Low Cap</v>
      </c>
    </row>
    <row r="8547" spans="11:16">
      <c r="K8547" s="14" t="str">
        <v/>
      </c>
      <c r="L8547" s="14" t="str">
        <v/>
      </c>
      <c r="O8547" s="14" t="str">
        <v/>
      </c>
      <c r="P8547" s="14" t="str">
        <f ca="1"/>
        <v>Low Cap</v>
      </c>
    </row>
    <row r="8548" spans="11:16">
      <c r="K8548" s="14" t="str">
        <v/>
      </c>
      <c r="L8548" s="14" t="str">
        <v/>
      </c>
      <c r="O8548" s="14" t="str">
        <v/>
      </c>
      <c r="P8548" s="14" t="str">
        <f ca="1"/>
        <v>Low Cap</v>
      </c>
    </row>
    <row r="8549" spans="11:16">
      <c r="K8549" s="14" t="str">
        <v/>
      </c>
      <c r="L8549" s="14" t="str">
        <v/>
      </c>
      <c r="O8549" s="14" t="str">
        <v/>
      </c>
      <c r="P8549" s="14" t="str">
        <f ca="1"/>
        <v>Low Cap</v>
      </c>
    </row>
    <row r="8550" spans="11:16">
      <c r="K8550" s="14" t="str">
        <v/>
      </c>
      <c r="L8550" s="14" t="str">
        <v/>
      </c>
      <c r="O8550" s="14" t="str">
        <v/>
      </c>
      <c r="P8550" s="14" t="str">
        <f ca="1"/>
        <v>Low Cap</v>
      </c>
    </row>
    <row r="8551" spans="11:16">
      <c r="K8551" s="14" t="str">
        <v/>
      </c>
      <c r="L8551" s="14" t="str">
        <v/>
      </c>
      <c r="O8551" s="14" t="str">
        <v/>
      </c>
      <c r="P8551" s="14" t="str">
        <f ca="1"/>
        <v>Low Cap</v>
      </c>
    </row>
    <row r="8552" spans="11:16">
      <c r="K8552" s="14" t="str">
        <v/>
      </c>
      <c r="L8552" s="14" t="str">
        <v/>
      </c>
      <c r="O8552" s="14" t="str">
        <v/>
      </c>
      <c r="P8552" s="14" t="str">
        <f ca="1"/>
        <v>Low Cap</v>
      </c>
    </row>
    <row r="8553" spans="11:16">
      <c r="K8553" s="14" t="str">
        <v/>
      </c>
      <c r="L8553" s="14" t="str">
        <v/>
      </c>
      <c r="O8553" s="14" t="str">
        <v/>
      </c>
      <c r="P8553" s="14" t="str">
        <f ca="1"/>
        <v>Low Cap</v>
      </c>
    </row>
    <row r="8554" spans="11:16">
      <c r="K8554" s="14" t="str">
        <v/>
      </c>
      <c r="L8554" s="14" t="str">
        <v/>
      </c>
      <c r="O8554" s="14" t="str">
        <v/>
      </c>
      <c r="P8554" s="14" t="str">
        <f ca="1"/>
        <v>Low Cap</v>
      </c>
    </row>
    <row r="8555" spans="11:16">
      <c r="K8555" s="14" t="str">
        <v/>
      </c>
      <c r="L8555" s="14" t="str">
        <v/>
      </c>
      <c r="O8555" s="14" t="str">
        <v/>
      </c>
      <c r="P8555" s="14" t="str">
        <f ca="1"/>
        <v>Low Cap</v>
      </c>
    </row>
    <row r="8556" spans="11:16">
      <c r="K8556" s="14" t="str">
        <v/>
      </c>
      <c r="L8556" s="14" t="str">
        <v/>
      </c>
      <c r="O8556" s="14" t="str">
        <v/>
      </c>
      <c r="P8556" s="14" t="str">
        <f ca="1"/>
        <v>Low Cap</v>
      </c>
    </row>
    <row r="8557" spans="11:16">
      <c r="K8557" s="14" t="str">
        <v/>
      </c>
      <c r="L8557" s="14" t="str">
        <v/>
      </c>
      <c r="O8557" s="14" t="str">
        <v/>
      </c>
      <c r="P8557" s="14" t="str">
        <f ca="1"/>
        <v>Low Cap</v>
      </c>
    </row>
    <row r="8558" spans="11:16">
      <c r="K8558" s="14" t="str">
        <v/>
      </c>
      <c r="L8558" s="14" t="str">
        <v/>
      </c>
      <c r="O8558" s="14" t="str">
        <v/>
      </c>
      <c r="P8558" s="14" t="str">
        <f ca="1"/>
        <v>Low Cap</v>
      </c>
    </row>
    <row r="8559" spans="11:16">
      <c r="K8559" s="14" t="str">
        <v/>
      </c>
      <c r="L8559" s="14" t="str">
        <v/>
      </c>
      <c r="O8559" s="14" t="str">
        <v/>
      </c>
      <c r="P8559" s="14" t="str">
        <f ca="1"/>
        <v>Low Cap</v>
      </c>
    </row>
    <row r="8560" spans="11:16">
      <c r="K8560" s="14" t="str">
        <v/>
      </c>
      <c r="L8560" s="14" t="str">
        <v/>
      </c>
      <c r="O8560" s="14" t="str">
        <v/>
      </c>
      <c r="P8560" s="14" t="str">
        <f ca="1"/>
        <v>Low Cap</v>
      </c>
    </row>
    <row r="8561" spans="11:16">
      <c r="K8561" s="14" t="str">
        <v/>
      </c>
      <c r="L8561" s="14" t="str">
        <v/>
      </c>
      <c r="O8561" s="14" t="str">
        <v/>
      </c>
      <c r="P8561" s="14" t="str">
        <f ca="1"/>
        <v>Low Cap</v>
      </c>
    </row>
    <row r="8562" spans="11:16">
      <c r="K8562" s="14" t="str">
        <v/>
      </c>
      <c r="L8562" s="14" t="str">
        <v/>
      </c>
      <c r="O8562" s="14" t="str">
        <v/>
      </c>
      <c r="P8562" s="14" t="str">
        <f ca="1"/>
        <v>Low Cap</v>
      </c>
    </row>
    <row r="8563" spans="11:16">
      <c r="K8563" s="14" t="str">
        <v/>
      </c>
      <c r="L8563" s="14" t="str">
        <v/>
      </c>
      <c r="O8563" s="14" t="str">
        <v/>
      </c>
      <c r="P8563" s="14" t="str">
        <f ca="1"/>
        <v>Low Cap</v>
      </c>
    </row>
    <row r="8564" spans="11:16">
      <c r="K8564" s="14" t="str">
        <v/>
      </c>
      <c r="L8564" s="14" t="str">
        <v/>
      </c>
      <c r="O8564" s="14" t="str">
        <v/>
      </c>
      <c r="P8564" s="14" t="str">
        <f ca="1"/>
        <v>Low Cap</v>
      </c>
    </row>
    <row r="8565" spans="11:16">
      <c r="K8565" s="14" t="str">
        <v/>
      </c>
      <c r="L8565" s="14" t="str">
        <v/>
      </c>
      <c r="O8565" s="14" t="str">
        <v/>
      </c>
      <c r="P8565" s="14" t="str">
        <f ca="1"/>
        <v>Low Cap</v>
      </c>
    </row>
    <row r="8566" spans="11:16">
      <c r="K8566" s="14" t="str">
        <v/>
      </c>
      <c r="L8566" s="14" t="str">
        <v/>
      </c>
      <c r="O8566" s="14" t="str">
        <v/>
      </c>
      <c r="P8566" s="14" t="str">
        <f ca="1"/>
        <v>Low Cap</v>
      </c>
    </row>
    <row r="8567" spans="11:16">
      <c r="K8567" s="14" t="str">
        <v/>
      </c>
      <c r="L8567" s="14" t="str">
        <v/>
      </c>
      <c r="O8567" s="14" t="str">
        <v/>
      </c>
      <c r="P8567" s="14" t="str">
        <f ca="1"/>
        <v>Low Cap</v>
      </c>
    </row>
    <row r="8568" spans="11:16">
      <c r="K8568" s="14" t="str">
        <v/>
      </c>
      <c r="L8568" s="14" t="str">
        <v/>
      </c>
      <c r="O8568" s="14" t="str">
        <v/>
      </c>
      <c r="P8568" s="14" t="str">
        <f ca="1"/>
        <v>Low Cap</v>
      </c>
    </row>
    <row r="8569" spans="11:16">
      <c r="K8569" s="14" t="str">
        <v/>
      </c>
      <c r="L8569" s="14" t="str">
        <v/>
      </c>
      <c r="O8569" s="14" t="str">
        <v/>
      </c>
      <c r="P8569" s="14" t="str">
        <f ca="1"/>
        <v>Low Cap</v>
      </c>
    </row>
    <row r="8570" spans="11:16">
      <c r="K8570" s="14" t="str">
        <v/>
      </c>
      <c r="L8570" s="14" t="str">
        <v/>
      </c>
      <c r="O8570" s="14" t="str">
        <v/>
      </c>
      <c r="P8570" s="14" t="str">
        <f ca="1"/>
        <v>Low Cap</v>
      </c>
    </row>
    <row r="8571" spans="11:16">
      <c r="K8571" s="14" t="str">
        <v/>
      </c>
      <c r="L8571" s="14" t="str">
        <v/>
      </c>
      <c r="O8571" s="14" t="str">
        <v/>
      </c>
      <c r="P8571" s="14" t="str">
        <f ca="1"/>
        <v>Low Cap</v>
      </c>
    </row>
    <row r="8572" spans="11:16">
      <c r="K8572" s="14" t="str">
        <v/>
      </c>
      <c r="L8572" s="14" t="str">
        <v/>
      </c>
      <c r="O8572" s="14" t="str">
        <v/>
      </c>
      <c r="P8572" s="14" t="str">
        <f ca="1"/>
        <v>Low Cap</v>
      </c>
    </row>
    <row r="8573" spans="11:16">
      <c r="K8573" s="14" t="str">
        <v/>
      </c>
      <c r="L8573" s="14" t="str">
        <v/>
      </c>
      <c r="O8573" s="14" t="str">
        <v/>
      </c>
      <c r="P8573" s="14" t="str">
        <f ca="1"/>
        <v>Low Cap</v>
      </c>
    </row>
    <row r="8574" spans="11:16">
      <c r="K8574" s="14" t="str">
        <v/>
      </c>
      <c r="L8574" s="14" t="str">
        <v/>
      </c>
      <c r="O8574" s="14" t="str">
        <v/>
      </c>
      <c r="P8574" s="14" t="str">
        <f ca="1"/>
        <v>Low Cap</v>
      </c>
    </row>
    <row r="8575" spans="11:16">
      <c r="K8575" s="14" t="str">
        <v/>
      </c>
      <c r="L8575" s="14" t="str">
        <v/>
      </c>
      <c r="O8575" s="14" t="str">
        <v/>
      </c>
      <c r="P8575" s="14" t="str">
        <f ca="1"/>
        <v>Low Cap</v>
      </c>
    </row>
    <row r="8576" spans="11:16">
      <c r="K8576" s="14" t="str">
        <v/>
      </c>
      <c r="L8576" s="14" t="str">
        <v/>
      </c>
      <c r="O8576" s="14" t="str">
        <v/>
      </c>
      <c r="P8576" s="14" t="str">
        <f ca="1"/>
        <v>Low Cap</v>
      </c>
    </row>
    <row r="8577" spans="11:16">
      <c r="K8577" s="14" t="str">
        <v/>
      </c>
      <c r="L8577" s="14" t="str">
        <v/>
      </c>
      <c r="O8577" s="14" t="str">
        <v/>
      </c>
      <c r="P8577" s="14" t="str">
        <f ca="1"/>
        <v>Low Cap</v>
      </c>
    </row>
    <row r="8578" spans="11:16">
      <c r="K8578" s="14" t="str">
        <v/>
      </c>
      <c r="L8578" s="14" t="str">
        <v/>
      </c>
      <c r="O8578" s="14" t="str">
        <v/>
      </c>
      <c r="P8578" s="14" t="str">
        <f ca="1"/>
        <v>Low Cap</v>
      </c>
    </row>
    <row r="8579" spans="11:16">
      <c r="K8579" s="14" t="str">
        <v/>
      </c>
      <c r="L8579" s="14" t="str">
        <v/>
      </c>
      <c r="O8579" s="14" t="str">
        <v/>
      </c>
      <c r="P8579" s="14" t="str">
        <f ca="1"/>
        <v>Low Cap</v>
      </c>
    </row>
    <row r="8580" spans="11:16">
      <c r="K8580" s="14" t="str">
        <v/>
      </c>
      <c r="L8580" s="14" t="str">
        <v/>
      </c>
      <c r="O8580" s="14" t="str">
        <v/>
      </c>
      <c r="P8580" s="14" t="str">
        <f ca="1"/>
        <v>Low Cap</v>
      </c>
    </row>
    <row r="8581" spans="11:16">
      <c r="K8581" s="14" t="str">
        <v/>
      </c>
      <c r="L8581" s="14" t="str">
        <v/>
      </c>
      <c r="O8581" s="14" t="str">
        <v/>
      </c>
      <c r="P8581" s="14" t="str">
        <f ca="1"/>
        <v>Low Cap</v>
      </c>
    </row>
    <row r="8582" spans="11:16">
      <c r="K8582" s="14" t="str">
        <v/>
      </c>
      <c r="L8582" s="14" t="str">
        <v/>
      </c>
      <c r="O8582" s="14" t="str">
        <v/>
      </c>
      <c r="P8582" s="14" t="str">
        <f ca="1"/>
        <v>Low Cap</v>
      </c>
    </row>
    <row r="8583" spans="11:16">
      <c r="K8583" s="14" t="str">
        <v/>
      </c>
      <c r="L8583" s="14" t="str">
        <v/>
      </c>
      <c r="O8583" s="14" t="str">
        <v/>
      </c>
      <c r="P8583" s="14" t="str">
        <f ca="1"/>
        <v>Low Cap</v>
      </c>
    </row>
    <row r="8584" spans="11:16">
      <c r="K8584" s="14" t="str">
        <v/>
      </c>
      <c r="L8584" s="14" t="str">
        <v/>
      </c>
      <c r="O8584" s="14" t="str">
        <v/>
      </c>
      <c r="P8584" s="14" t="str">
        <f ca="1"/>
        <v>Low Cap</v>
      </c>
    </row>
    <row r="8585" spans="11:16">
      <c r="K8585" s="14" t="str">
        <v/>
      </c>
      <c r="L8585" s="14" t="str">
        <v/>
      </c>
      <c r="O8585" s="14" t="str">
        <v/>
      </c>
      <c r="P8585" s="14" t="str">
        <f ca="1"/>
        <v>Low Cap</v>
      </c>
    </row>
    <row r="8586" spans="11:16">
      <c r="K8586" s="14" t="str">
        <v/>
      </c>
      <c r="L8586" s="14" t="str">
        <v/>
      </c>
      <c r="O8586" s="14" t="str">
        <v/>
      </c>
      <c r="P8586" s="14" t="str">
        <f ca="1"/>
        <v>Low Cap</v>
      </c>
    </row>
    <row r="8587" spans="11:16">
      <c r="K8587" s="14" t="str">
        <v/>
      </c>
      <c r="L8587" s="14" t="str">
        <v/>
      </c>
      <c r="O8587" s="14" t="str">
        <v/>
      </c>
      <c r="P8587" s="14" t="str">
        <f ca="1"/>
        <v>Low Cap</v>
      </c>
    </row>
    <row r="8588" spans="11:16">
      <c r="K8588" s="14" t="str">
        <v/>
      </c>
      <c r="L8588" s="14" t="str">
        <v/>
      </c>
      <c r="O8588" s="14" t="str">
        <v/>
      </c>
      <c r="P8588" s="14" t="str">
        <f ca="1"/>
        <v>Low Cap</v>
      </c>
    </row>
    <row r="8589" spans="11:16">
      <c r="K8589" s="14" t="str">
        <v/>
      </c>
      <c r="L8589" s="14" t="str">
        <v/>
      </c>
      <c r="O8589" s="14" t="str">
        <v/>
      </c>
      <c r="P8589" s="14" t="str">
        <f ca="1"/>
        <v>Low Cap</v>
      </c>
    </row>
    <row r="8590" spans="11:16">
      <c r="K8590" s="14" t="str">
        <v/>
      </c>
      <c r="L8590" s="14" t="str">
        <v/>
      </c>
      <c r="O8590" s="14" t="str">
        <v/>
      </c>
      <c r="P8590" s="14" t="str">
        <f ca="1"/>
        <v>Low Cap</v>
      </c>
    </row>
    <row r="8591" spans="11:16">
      <c r="K8591" s="14" t="str">
        <v/>
      </c>
      <c r="L8591" s="14" t="str">
        <v/>
      </c>
      <c r="O8591" s="14" t="str">
        <v/>
      </c>
      <c r="P8591" s="14" t="str">
        <f ca="1"/>
        <v>Low Cap</v>
      </c>
    </row>
    <row r="8592" spans="11:16">
      <c r="K8592" s="14" t="str">
        <v/>
      </c>
      <c r="L8592" s="14" t="str">
        <v/>
      </c>
      <c r="O8592" s="14" t="str">
        <v/>
      </c>
      <c r="P8592" s="14" t="str">
        <f ca="1"/>
        <v>Low Cap</v>
      </c>
    </row>
    <row r="8593" spans="11:16">
      <c r="K8593" s="14" t="str">
        <v/>
      </c>
      <c r="L8593" s="14" t="str">
        <v/>
      </c>
      <c r="O8593" s="14" t="str">
        <v/>
      </c>
      <c r="P8593" s="14" t="str">
        <f ca="1"/>
        <v>Low Cap</v>
      </c>
    </row>
    <row r="8594" spans="11:16">
      <c r="K8594" s="14" t="str">
        <v/>
      </c>
      <c r="L8594" s="14" t="str">
        <v/>
      </c>
      <c r="O8594" s="14" t="str">
        <v/>
      </c>
      <c r="P8594" s="14" t="str">
        <f ca="1"/>
        <v>Low Cap</v>
      </c>
    </row>
    <row r="8595" spans="11:16">
      <c r="K8595" s="14" t="str">
        <v/>
      </c>
      <c r="L8595" s="14" t="str">
        <v/>
      </c>
      <c r="O8595" s="14" t="str">
        <v/>
      </c>
      <c r="P8595" s="14" t="str">
        <f ca="1"/>
        <v>Low Cap</v>
      </c>
    </row>
    <row r="8596" spans="11:16">
      <c r="K8596" s="14" t="str">
        <v/>
      </c>
      <c r="L8596" s="14" t="str">
        <v/>
      </c>
      <c r="O8596" s="14" t="str">
        <v/>
      </c>
      <c r="P8596" s="14" t="str">
        <f ca="1"/>
        <v>Low Cap</v>
      </c>
    </row>
    <row r="8597" spans="11:16">
      <c r="K8597" s="14" t="str">
        <v/>
      </c>
      <c r="L8597" s="14" t="str">
        <v/>
      </c>
      <c r="O8597" s="14" t="str">
        <v/>
      </c>
      <c r="P8597" s="14" t="str">
        <f ca="1"/>
        <v>Low Cap</v>
      </c>
    </row>
    <row r="8598" spans="11:16">
      <c r="K8598" s="14" t="str">
        <v/>
      </c>
      <c r="L8598" s="14" t="str">
        <v/>
      </c>
      <c r="O8598" s="14" t="str">
        <v/>
      </c>
      <c r="P8598" s="14" t="str">
        <f ca="1"/>
        <v>Low Cap</v>
      </c>
    </row>
    <row r="8599" spans="11:16">
      <c r="K8599" s="14" t="str">
        <v/>
      </c>
      <c r="L8599" s="14" t="str">
        <v/>
      </c>
      <c r="O8599" s="14" t="str">
        <v/>
      </c>
      <c r="P8599" s="14" t="str">
        <f ca="1"/>
        <v>Low Cap</v>
      </c>
    </row>
    <row r="8600" spans="11:16">
      <c r="K8600" s="14" t="str">
        <v/>
      </c>
      <c r="L8600" s="14" t="str">
        <v/>
      </c>
      <c r="O8600" s="14" t="str">
        <v/>
      </c>
      <c r="P8600" s="14" t="str">
        <f ca="1"/>
        <v>Low Cap</v>
      </c>
    </row>
    <row r="8601" spans="11:16">
      <c r="K8601" s="14" t="str">
        <v/>
      </c>
      <c r="L8601" s="14" t="str">
        <v/>
      </c>
      <c r="O8601" s="14" t="str">
        <v/>
      </c>
      <c r="P8601" s="14" t="str">
        <f ca="1"/>
        <v>Low Cap</v>
      </c>
    </row>
    <row r="8602" spans="11:16">
      <c r="K8602" s="14" t="str">
        <v/>
      </c>
      <c r="L8602" s="14" t="str">
        <v/>
      </c>
      <c r="O8602" s="14" t="str">
        <v/>
      </c>
      <c r="P8602" s="14" t="str">
        <f ca="1"/>
        <v>Low Cap</v>
      </c>
    </row>
    <row r="8603" spans="11:16">
      <c r="K8603" s="14" t="str">
        <v/>
      </c>
      <c r="L8603" s="14" t="str">
        <v/>
      </c>
      <c r="O8603" s="14" t="str">
        <v/>
      </c>
      <c r="P8603" s="14" t="str">
        <f ca="1"/>
        <v>Low Cap</v>
      </c>
    </row>
    <row r="8604" spans="11:16">
      <c r="K8604" s="14" t="str">
        <v/>
      </c>
      <c r="L8604" s="14" t="str">
        <v/>
      </c>
      <c r="O8604" s="14" t="str">
        <v/>
      </c>
      <c r="P8604" s="14" t="str">
        <f ca="1"/>
        <v>Low Cap</v>
      </c>
    </row>
    <row r="8605" spans="11:16">
      <c r="K8605" s="14" t="str">
        <v/>
      </c>
      <c r="L8605" s="14" t="str">
        <v/>
      </c>
      <c r="O8605" s="14" t="str">
        <v/>
      </c>
      <c r="P8605" s="14" t="str">
        <f ca="1"/>
        <v>Low Cap</v>
      </c>
    </row>
    <row r="8606" spans="11:16">
      <c r="K8606" s="14" t="str">
        <v/>
      </c>
      <c r="L8606" s="14" t="str">
        <v/>
      </c>
      <c r="O8606" s="14" t="str">
        <v/>
      </c>
      <c r="P8606" s="14" t="str">
        <f ca="1"/>
        <v>Low Cap</v>
      </c>
    </row>
    <row r="8607" spans="11:16">
      <c r="K8607" s="14" t="str">
        <v/>
      </c>
      <c r="L8607" s="14" t="str">
        <v/>
      </c>
      <c r="O8607" s="14" t="str">
        <v/>
      </c>
      <c r="P8607" s="14" t="str">
        <f ca="1"/>
        <v>Low Cap</v>
      </c>
    </row>
    <row r="8608" spans="11:16">
      <c r="K8608" s="14" t="str">
        <v/>
      </c>
      <c r="L8608" s="14" t="str">
        <v/>
      </c>
      <c r="O8608" s="14" t="str">
        <v/>
      </c>
      <c r="P8608" s="14" t="str">
        <f ca="1"/>
        <v>Low Cap</v>
      </c>
    </row>
    <row r="8609" spans="11:16">
      <c r="K8609" s="14" t="str">
        <v/>
      </c>
      <c r="L8609" s="14" t="str">
        <v/>
      </c>
      <c r="O8609" s="14" t="str">
        <v/>
      </c>
      <c r="P8609" s="14" t="str">
        <f ca="1"/>
        <v>Low Cap</v>
      </c>
    </row>
    <row r="8610" spans="11:16">
      <c r="K8610" s="14" t="str">
        <v/>
      </c>
      <c r="L8610" s="14" t="str">
        <v/>
      </c>
      <c r="O8610" s="14" t="str">
        <v/>
      </c>
      <c r="P8610" s="14" t="str">
        <f ca="1"/>
        <v>Low Cap</v>
      </c>
    </row>
    <row r="8611" spans="11:16">
      <c r="K8611" s="14" t="str">
        <v/>
      </c>
      <c r="L8611" s="14" t="str">
        <v/>
      </c>
      <c r="O8611" s="14" t="str">
        <v/>
      </c>
      <c r="P8611" s="14" t="str">
        <f ca="1"/>
        <v>Low Cap</v>
      </c>
    </row>
    <row r="8612" spans="11:16">
      <c r="K8612" s="14" t="str">
        <v/>
      </c>
      <c r="L8612" s="14" t="str">
        <v/>
      </c>
      <c r="O8612" s="14" t="str">
        <v/>
      </c>
      <c r="P8612" s="14" t="str">
        <f ca="1"/>
        <v>Low Cap</v>
      </c>
    </row>
    <row r="8613" spans="11:16">
      <c r="K8613" s="14" t="str">
        <v/>
      </c>
      <c r="L8613" s="14" t="str">
        <v/>
      </c>
      <c r="O8613" s="14" t="str">
        <v/>
      </c>
      <c r="P8613" s="14" t="str">
        <f ca="1"/>
        <v>Low Cap</v>
      </c>
    </row>
    <row r="8614" spans="11:16">
      <c r="K8614" s="14" t="str">
        <v/>
      </c>
      <c r="L8614" s="14" t="str">
        <v/>
      </c>
      <c r="O8614" s="14" t="str">
        <v/>
      </c>
      <c r="P8614" s="14" t="str">
        <f ca="1"/>
        <v>Low Cap</v>
      </c>
    </row>
    <row r="8615" spans="11:16">
      <c r="K8615" s="14" t="str">
        <v/>
      </c>
      <c r="L8615" s="14" t="str">
        <v/>
      </c>
      <c r="O8615" s="14" t="str">
        <v/>
      </c>
      <c r="P8615" s="14" t="str">
        <f ca="1"/>
        <v>Low Cap</v>
      </c>
    </row>
    <row r="8616" spans="11:16">
      <c r="K8616" s="14" t="str">
        <v/>
      </c>
      <c r="L8616" s="14" t="str">
        <v/>
      </c>
      <c r="O8616" s="14" t="str">
        <v/>
      </c>
      <c r="P8616" s="14" t="str">
        <f ca="1"/>
        <v>Low Cap</v>
      </c>
    </row>
    <row r="8617" spans="11:16">
      <c r="K8617" s="14" t="str">
        <v/>
      </c>
      <c r="L8617" s="14" t="str">
        <v/>
      </c>
      <c r="O8617" s="14" t="str">
        <v/>
      </c>
      <c r="P8617" s="14" t="str">
        <f ca="1"/>
        <v>Low Cap</v>
      </c>
    </row>
    <row r="8618" spans="11:16">
      <c r="K8618" s="14" t="str">
        <v/>
      </c>
      <c r="L8618" s="14" t="str">
        <v/>
      </c>
      <c r="O8618" s="14" t="str">
        <v/>
      </c>
      <c r="P8618" s="14" t="str">
        <f ca="1"/>
        <v>Low Cap</v>
      </c>
    </row>
    <row r="8619" spans="11:16">
      <c r="K8619" s="14" t="str">
        <v/>
      </c>
      <c r="L8619" s="14" t="str">
        <v/>
      </c>
      <c r="O8619" s="14" t="str">
        <v/>
      </c>
      <c r="P8619" s="14" t="str">
        <f ca="1"/>
        <v>Low Cap</v>
      </c>
    </row>
    <row r="8620" spans="11:16">
      <c r="K8620" s="14" t="str">
        <v/>
      </c>
      <c r="L8620" s="14" t="str">
        <v/>
      </c>
      <c r="O8620" s="14" t="str">
        <v/>
      </c>
      <c r="P8620" s="14" t="str">
        <f ca="1"/>
        <v>Low Cap</v>
      </c>
    </row>
    <row r="8621" spans="11:16">
      <c r="K8621" s="14" t="str">
        <v/>
      </c>
      <c r="L8621" s="14" t="str">
        <v/>
      </c>
      <c r="O8621" s="14" t="str">
        <v/>
      </c>
      <c r="P8621" s="14" t="str">
        <f ca="1"/>
        <v>Low Cap</v>
      </c>
    </row>
    <row r="8622" spans="11:16">
      <c r="K8622" s="14" t="str">
        <v/>
      </c>
      <c r="L8622" s="14" t="str">
        <v/>
      </c>
      <c r="O8622" s="14" t="str">
        <v/>
      </c>
      <c r="P8622" s="14" t="str">
        <f ca="1"/>
        <v>Low Cap</v>
      </c>
    </row>
    <row r="8623" spans="11:16">
      <c r="K8623" s="14" t="str">
        <v/>
      </c>
      <c r="L8623" s="14" t="str">
        <v/>
      </c>
      <c r="O8623" s="14" t="str">
        <v/>
      </c>
      <c r="P8623" s="14" t="str">
        <f ca="1"/>
        <v>Low Cap</v>
      </c>
    </row>
    <row r="8624" spans="11:16">
      <c r="K8624" s="14" t="str">
        <v/>
      </c>
      <c r="L8624" s="14" t="str">
        <v/>
      </c>
      <c r="O8624" s="14" t="str">
        <v/>
      </c>
      <c r="P8624" s="14" t="str">
        <f ca="1"/>
        <v>Low Cap</v>
      </c>
    </row>
    <row r="8625" spans="11:16">
      <c r="K8625" s="14" t="str">
        <v/>
      </c>
      <c r="L8625" s="14" t="str">
        <v/>
      </c>
      <c r="O8625" s="14" t="str">
        <v/>
      </c>
      <c r="P8625" s="14" t="str">
        <f ca="1"/>
        <v>Low Cap</v>
      </c>
    </row>
    <row r="8626" spans="11:16">
      <c r="K8626" s="14" t="str">
        <v/>
      </c>
      <c r="L8626" s="14" t="str">
        <v/>
      </c>
      <c r="O8626" s="14" t="str">
        <v/>
      </c>
      <c r="P8626" s="14" t="str">
        <f ca="1"/>
        <v>Low Cap</v>
      </c>
    </row>
    <row r="8627" spans="11:16">
      <c r="K8627" s="14" t="str">
        <v/>
      </c>
      <c r="L8627" s="14" t="str">
        <v/>
      </c>
      <c r="O8627" s="14" t="str">
        <v/>
      </c>
      <c r="P8627" s="14" t="str">
        <f ca="1"/>
        <v>Low Cap</v>
      </c>
    </row>
    <row r="8628" spans="11:16">
      <c r="K8628" s="14" t="str">
        <v/>
      </c>
      <c r="L8628" s="14" t="str">
        <v/>
      </c>
      <c r="O8628" s="14" t="str">
        <v/>
      </c>
      <c r="P8628" s="14" t="str">
        <f ca="1"/>
        <v>Low Cap</v>
      </c>
    </row>
    <row r="8629" spans="11:16">
      <c r="K8629" s="14" t="str">
        <v/>
      </c>
      <c r="L8629" s="14" t="str">
        <v/>
      </c>
      <c r="O8629" s="14" t="str">
        <v/>
      </c>
      <c r="P8629" s="14" t="str">
        <f ca="1"/>
        <v>Low Cap</v>
      </c>
    </row>
    <row r="8630" spans="11:16">
      <c r="K8630" s="14" t="str">
        <v/>
      </c>
      <c r="L8630" s="14" t="str">
        <v/>
      </c>
      <c r="O8630" s="14" t="str">
        <v/>
      </c>
      <c r="P8630" s="14" t="str">
        <f ca="1"/>
        <v>Low Cap</v>
      </c>
    </row>
    <row r="8631" spans="11:16">
      <c r="K8631" s="14" t="str">
        <v/>
      </c>
      <c r="L8631" s="14" t="str">
        <v/>
      </c>
      <c r="O8631" s="14" t="str">
        <v/>
      </c>
      <c r="P8631" s="14" t="str">
        <f ca="1"/>
        <v>Low Cap</v>
      </c>
    </row>
    <row r="8632" spans="11:16">
      <c r="K8632" s="14" t="str">
        <v/>
      </c>
      <c r="L8632" s="14" t="str">
        <v/>
      </c>
      <c r="O8632" s="14" t="str">
        <v/>
      </c>
      <c r="P8632" s="14" t="str">
        <f ca="1"/>
        <v>Low Cap</v>
      </c>
    </row>
    <row r="8633" spans="11:16">
      <c r="K8633" s="14" t="str">
        <v/>
      </c>
      <c r="L8633" s="14" t="str">
        <v/>
      </c>
      <c r="O8633" s="14" t="str">
        <v/>
      </c>
      <c r="P8633" s="14" t="str">
        <f ca="1"/>
        <v>Low Cap</v>
      </c>
    </row>
    <row r="8634" spans="11:16">
      <c r="K8634" s="14" t="str">
        <v/>
      </c>
      <c r="L8634" s="14" t="str">
        <v/>
      </c>
      <c r="O8634" s="14" t="str">
        <v/>
      </c>
      <c r="P8634" s="14" t="str">
        <f ca="1"/>
        <v>Low Cap</v>
      </c>
    </row>
    <row r="8635" spans="11:16">
      <c r="K8635" s="14" t="str">
        <v/>
      </c>
      <c r="L8635" s="14" t="str">
        <v/>
      </c>
      <c r="O8635" s="14" t="str">
        <v/>
      </c>
      <c r="P8635" s="14" t="str">
        <f ca="1"/>
        <v>Low Cap</v>
      </c>
    </row>
    <row r="8636" spans="11:16">
      <c r="K8636" s="14" t="str">
        <v/>
      </c>
      <c r="L8636" s="14" t="str">
        <v/>
      </c>
      <c r="O8636" s="14" t="str">
        <v/>
      </c>
      <c r="P8636" s="14" t="str">
        <f ca="1"/>
        <v>Low Cap</v>
      </c>
    </row>
    <row r="8637" spans="11:16">
      <c r="K8637" s="14" t="str">
        <v/>
      </c>
      <c r="L8637" s="14" t="str">
        <v/>
      </c>
      <c r="O8637" s="14" t="str">
        <v/>
      </c>
      <c r="P8637" s="14" t="str">
        <f ca="1"/>
        <v>Low Cap</v>
      </c>
    </row>
    <row r="8638" spans="11:16">
      <c r="K8638" s="14" t="str">
        <v/>
      </c>
      <c r="L8638" s="14" t="str">
        <v/>
      </c>
      <c r="O8638" s="14" t="str">
        <v/>
      </c>
      <c r="P8638" s="14" t="str">
        <f ca="1"/>
        <v>Low Cap</v>
      </c>
    </row>
    <row r="8639" spans="11:16">
      <c r="K8639" s="14" t="str">
        <v/>
      </c>
      <c r="L8639" s="14" t="str">
        <v/>
      </c>
      <c r="O8639" s="14" t="str">
        <v/>
      </c>
      <c r="P8639" s="14" t="str">
        <f ca="1"/>
        <v>Low Cap</v>
      </c>
    </row>
    <row r="8640" spans="11:16">
      <c r="K8640" s="14" t="str">
        <v/>
      </c>
      <c r="L8640" s="14" t="str">
        <v/>
      </c>
      <c r="O8640" s="14" t="str">
        <v/>
      </c>
      <c r="P8640" s="14" t="str">
        <f ca="1"/>
        <v>Low Cap</v>
      </c>
    </row>
    <row r="8641" spans="11:16">
      <c r="K8641" s="14" t="str">
        <v/>
      </c>
      <c r="L8641" s="14" t="str">
        <v/>
      </c>
      <c r="O8641" s="14" t="str">
        <v/>
      </c>
      <c r="P8641" s="14" t="str">
        <f ca="1"/>
        <v>Low Cap</v>
      </c>
    </row>
    <row r="8642" spans="11:16">
      <c r="K8642" s="14" t="str">
        <v/>
      </c>
      <c r="L8642" s="14" t="str">
        <v/>
      </c>
      <c r="O8642" s="14" t="str">
        <v/>
      </c>
      <c r="P8642" s="14" t="str">
        <f ca="1"/>
        <v>Low Cap</v>
      </c>
    </row>
    <row r="8643" spans="11:16">
      <c r="K8643" s="14" t="str">
        <v/>
      </c>
      <c r="L8643" s="14" t="str">
        <v/>
      </c>
      <c r="O8643" s="14" t="str">
        <v/>
      </c>
      <c r="P8643" s="14" t="str">
        <f ca="1"/>
        <v>Low Cap</v>
      </c>
    </row>
    <row r="8644" spans="11:16">
      <c r="K8644" s="14" t="str">
        <v/>
      </c>
      <c r="L8644" s="14" t="str">
        <v/>
      </c>
      <c r="O8644" s="14" t="str">
        <v/>
      </c>
      <c r="P8644" s="14" t="str">
        <f ca="1"/>
        <v>Low Cap</v>
      </c>
    </row>
    <row r="8645" spans="11:16">
      <c r="K8645" s="14" t="str">
        <v/>
      </c>
      <c r="L8645" s="14" t="str">
        <v/>
      </c>
      <c r="O8645" s="14" t="str">
        <v/>
      </c>
      <c r="P8645" s="14" t="str">
        <f ca="1"/>
        <v>Low Cap</v>
      </c>
    </row>
    <row r="8646" spans="11:16">
      <c r="K8646" s="14" t="str">
        <v/>
      </c>
      <c r="L8646" s="14" t="str">
        <v/>
      </c>
      <c r="O8646" s="14" t="str">
        <v/>
      </c>
      <c r="P8646" s="14" t="str">
        <f ca="1"/>
        <v>Low Cap</v>
      </c>
    </row>
    <row r="8647" spans="11:16">
      <c r="K8647" s="14" t="str">
        <v/>
      </c>
      <c r="L8647" s="14" t="str">
        <v/>
      </c>
      <c r="O8647" s="14" t="str">
        <v/>
      </c>
      <c r="P8647" s="14" t="str">
        <f ca="1"/>
        <v>Low Cap</v>
      </c>
    </row>
    <row r="8648" spans="11:16">
      <c r="K8648" s="14" t="str">
        <v/>
      </c>
      <c r="L8648" s="14" t="str">
        <v/>
      </c>
      <c r="O8648" s="14" t="str">
        <v/>
      </c>
      <c r="P8648" s="14" t="str">
        <f ca="1"/>
        <v>Low Cap</v>
      </c>
    </row>
    <row r="8649" spans="11:16">
      <c r="K8649" s="14" t="str">
        <v/>
      </c>
      <c r="L8649" s="14" t="str">
        <v/>
      </c>
      <c r="O8649" s="14" t="str">
        <v/>
      </c>
      <c r="P8649" s="14" t="str">
        <f ca="1"/>
        <v>Low Cap</v>
      </c>
    </row>
    <row r="8650" spans="11:16">
      <c r="K8650" s="14" t="str">
        <v/>
      </c>
      <c r="L8650" s="14" t="str">
        <v/>
      </c>
      <c r="O8650" s="14" t="str">
        <v/>
      </c>
      <c r="P8650" s="14" t="str">
        <f ca="1"/>
        <v>Low Cap</v>
      </c>
    </row>
    <row r="8651" spans="11:16">
      <c r="K8651" s="14" t="str">
        <v/>
      </c>
      <c r="L8651" s="14" t="str">
        <v/>
      </c>
      <c r="O8651" s="14" t="str">
        <v/>
      </c>
      <c r="P8651" s="14" t="str">
        <f ca="1"/>
        <v>Low Cap</v>
      </c>
    </row>
    <row r="8652" spans="11:16">
      <c r="K8652" s="14" t="str">
        <v/>
      </c>
      <c r="L8652" s="14" t="str">
        <v/>
      </c>
      <c r="O8652" s="14" t="str">
        <v/>
      </c>
      <c r="P8652" s="14" t="str">
        <f ca="1"/>
        <v>Low Cap</v>
      </c>
    </row>
    <row r="8653" spans="11:16">
      <c r="K8653" s="14" t="str">
        <v/>
      </c>
      <c r="L8653" s="14" t="str">
        <v/>
      </c>
      <c r="O8653" s="14" t="str">
        <v/>
      </c>
      <c r="P8653" s="14" t="str">
        <f ca="1"/>
        <v>Low Cap</v>
      </c>
    </row>
    <row r="8654" spans="11:16">
      <c r="K8654" s="14" t="str">
        <v/>
      </c>
      <c r="L8654" s="14" t="str">
        <v/>
      </c>
      <c r="O8654" s="14" t="str">
        <v/>
      </c>
      <c r="P8654" s="14" t="str">
        <f ca="1"/>
        <v>Low Cap</v>
      </c>
    </row>
    <row r="8655" spans="11:16">
      <c r="K8655" s="14" t="str">
        <v/>
      </c>
      <c r="L8655" s="14" t="str">
        <v/>
      </c>
      <c r="O8655" s="14" t="str">
        <v/>
      </c>
      <c r="P8655" s="14" t="str">
        <f ca="1"/>
        <v>Low Cap</v>
      </c>
    </row>
    <row r="8656" spans="11:16">
      <c r="K8656" s="14" t="str">
        <v/>
      </c>
      <c r="L8656" s="14" t="str">
        <v/>
      </c>
      <c r="O8656" s="14" t="str">
        <v/>
      </c>
      <c r="P8656" s="14" t="str">
        <f ca="1"/>
        <v>Low Cap</v>
      </c>
    </row>
    <row r="8657" spans="11:16">
      <c r="K8657" s="14" t="str">
        <v/>
      </c>
      <c r="L8657" s="14" t="str">
        <v/>
      </c>
      <c r="O8657" s="14" t="str">
        <v/>
      </c>
      <c r="P8657" s="14" t="str">
        <f ca="1"/>
        <v>Low Cap</v>
      </c>
    </row>
    <row r="8658" spans="11:16">
      <c r="K8658" s="14" t="str">
        <v/>
      </c>
      <c r="L8658" s="14" t="str">
        <v/>
      </c>
      <c r="O8658" s="14" t="str">
        <v/>
      </c>
      <c r="P8658" s="14" t="str">
        <f ca="1"/>
        <v>Low Cap</v>
      </c>
    </row>
    <row r="8659" spans="11:16">
      <c r="K8659" s="14" t="str">
        <v/>
      </c>
      <c r="L8659" s="14" t="str">
        <v/>
      </c>
      <c r="O8659" s="14" t="str">
        <v/>
      </c>
      <c r="P8659" s="14" t="str">
        <f ca="1"/>
        <v>Low Cap</v>
      </c>
    </row>
    <row r="8660" spans="11:16">
      <c r="K8660" s="14" t="str">
        <v/>
      </c>
      <c r="L8660" s="14" t="str">
        <v/>
      </c>
      <c r="O8660" s="14" t="str">
        <v/>
      </c>
      <c r="P8660" s="14" t="str">
        <f ca="1"/>
        <v>Low Cap</v>
      </c>
    </row>
    <row r="8661" spans="11:16">
      <c r="K8661" s="14" t="str">
        <v/>
      </c>
      <c r="L8661" s="14" t="str">
        <v/>
      </c>
      <c r="O8661" s="14" t="str">
        <v/>
      </c>
      <c r="P8661" s="14" t="str">
        <f ca="1"/>
        <v>Low Cap</v>
      </c>
    </row>
    <row r="8662" spans="11:16">
      <c r="K8662" s="14" t="str">
        <v/>
      </c>
      <c r="L8662" s="14" t="str">
        <v/>
      </c>
      <c r="O8662" s="14" t="str">
        <v/>
      </c>
      <c r="P8662" s="14" t="str">
        <f ca="1"/>
        <v>Low Cap</v>
      </c>
    </row>
    <row r="8663" spans="11:16">
      <c r="K8663" s="14" t="str">
        <v/>
      </c>
      <c r="L8663" s="14" t="str">
        <v/>
      </c>
      <c r="O8663" s="14" t="str">
        <v/>
      </c>
      <c r="P8663" s="14" t="str">
        <f ca="1"/>
        <v>Low Cap</v>
      </c>
    </row>
    <row r="8664" spans="11:16">
      <c r="K8664" s="14" t="str">
        <v/>
      </c>
      <c r="L8664" s="14" t="str">
        <v/>
      </c>
      <c r="O8664" s="14" t="str">
        <v/>
      </c>
      <c r="P8664" s="14" t="str">
        <f ca="1"/>
        <v>Low Cap</v>
      </c>
    </row>
    <row r="8665" spans="11:16">
      <c r="K8665" s="14" t="str">
        <v/>
      </c>
      <c r="L8665" s="14" t="str">
        <v/>
      </c>
      <c r="O8665" s="14" t="str">
        <v/>
      </c>
      <c r="P8665" s="14" t="str">
        <f ca="1"/>
        <v>Low Cap</v>
      </c>
    </row>
    <row r="8666" spans="11:16">
      <c r="K8666" s="14" t="str">
        <v/>
      </c>
      <c r="L8666" s="14" t="str">
        <v/>
      </c>
      <c r="O8666" s="14" t="str">
        <v/>
      </c>
      <c r="P8666" s="14" t="str">
        <f ca="1"/>
        <v>Low Cap</v>
      </c>
    </row>
    <row r="8667" spans="11:16">
      <c r="K8667" s="14" t="str">
        <v/>
      </c>
      <c r="L8667" s="14" t="str">
        <v/>
      </c>
      <c r="O8667" s="14" t="str">
        <v/>
      </c>
      <c r="P8667" s="14" t="str">
        <f ca="1"/>
        <v>Low Cap</v>
      </c>
    </row>
    <row r="8668" spans="11:16">
      <c r="K8668" s="14" t="str">
        <v/>
      </c>
      <c r="L8668" s="14" t="str">
        <v/>
      </c>
      <c r="O8668" s="14" t="str">
        <v/>
      </c>
      <c r="P8668" s="14" t="str">
        <f ca="1"/>
        <v>Low Cap</v>
      </c>
    </row>
    <row r="8669" spans="11:16">
      <c r="K8669" s="14" t="str">
        <v/>
      </c>
      <c r="L8669" s="14" t="str">
        <v/>
      </c>
      <c r="O8669" s="14" t="str">
        <v/>
      </c>
      <c r="P8669" s="14" t="str">
        <f ca="1"/>
        <v>Low Cap</v>
      </c>
    </row>
    <row r="8670" spans="11:16">
      <c r="K8670" s="14" t="str">
        <v/>
      </c>
      <c r="L8670" s="14" t="str">
        <v/>
      </c>
      <c r="O8670" s="14" t="str">
        <v/>
      </c>
      <c r="P8670" s="14" t="str">
        <f ca="1"/>
        <v>Low Cap</v>
      </c>
    </row>
    <row r="8671" spans="11:16">
      <c r="K8671" s="14" t="str">
        <v/>
      </c>
      <c r="L8671" s="14" t="str">
        <v/>
      </c>
      <c r="O8671" s="14" t="str">
        <v/>
      </c>
      <c r="P8671" s="14" t="str">
        <f ca="1"/>
        <v>Low Cap</v>
      </c>
    </row>
    <row r="8672" spans="11:16">
      <c r="K8672" s="14" t="str">
        <v/>
      </c>
      <c r="L8672" s="14" t="str">
        <v/>
      </c>
      <c r="O8672" s="14" t="str">
        <v/>
      </c>
      <c r="P8672" s="14" t="str">
        <f ca="1"/>
        <v>Low Cap</v>
      </c>
    </row>
    <row r="8673" spans="11:16">
      <c r="K8673" s="14" t="str">
        <v/>
      </c>
      <c r="L8673" s="14" t="str">
        <v/>
      </c>
      <c r="O8673" s="14" t="str">
        <v/>
      </c>
      <c r="P8673" s="14" t="str">
        <f ca="1"/>
        <v>Low Cap</v>
      </c>
    </row>
    <row r="8674" spans="11:16">
      <c r="K8674" s="14" t="str">
        <v/>
      </c>
      <c r="L8674" s="14" t="str">
        <v/>
      </c>
      <c r="O8674" s="14" t="str">
        <v/>
      </c>
      <c r="P8674" s="14" t="str">
        <f ca="1"/>
        <v>Low Cap</v>
      </c>
    </row>
    <row r="8675" spans="11:16">
      <c r="K8675" s="14" t="str">
        <v/>
      </c>
      <c r="L8675" s="14" t="str">
        <v/>
      </c>
      <c r="O8675" s="14" t="str">
        <v/>
      </c>
      <c r="P8675" s="14" t="str">
        <f ca="1"/>
        <v>Low Cap</v>
      </c>
    </row>
    <row r="8676" spans="11:16">
      <c r="K8676" s="14" t="str">
        <v/>
      </c>
      <c r="L8676" s="14" t="str">
        <v/>
      </c>
      <c r="O8676" s="14" t="str">
        <v/>
      </c>
      <c r="P8676" s="14" t="str">
        <f ca="1"/>
        <v>Low Cap</v>
      </c>
    </row>
    <row r="8677" spans="11:16">
      <c r="K8677" s="14" t="str">
        <v/>
      </c>
      <c r="L8677" s="14" t="str">
        <v/>
      </c>
      <c r="O8677" s="14" t="str">
        <v/>
      </c>
      <c r="P8677" s="14" t="str">
        <f ca="1"/>
        <v>Low Cap</v>
      </c>
    </row>
    <row r="8678" spans="11:16">
      <c r="K8678" s="14" t="str">
        <v/>
      </c>
      <c r="L8678" s="14" t="str">
        <v/>
      </c>
      <c r="O8678" s="14" t="str">
        <v/>
      </c>
      <c r="P8678" s="14" t="str">
        <f ca="1"/>
        <v>Low Cap</v>
      </c>
    </row>
    <row r="8679" spans="11:16">
      <c r="K8679" s="14" t="str">
        <v/>
      </c>
      <c r="L8679" s="14" t="str">
        <v/>
      </c>
      <c r="O8679" s="14" t="str">
        <v/>
      </c>
      <c r="P8679" s="14" t="str">
        <f ca="1"/>
        <v>Low Cap</v>
      </c>
    </row>
    <row r="8680" spans="11:16">
      <c r="K8680" s="14" t="str">
        <v/>
      </c>
      <c r="L8680" s="14" t="str">
        <v/>
      </c>
      <c r="O8680" s="14" t="str">
        <v/>
      </c>
      <c r="P8680" s="14" t="str">
        <f ca="1"/>
        <v>Low Cap</v>
      </c>
    </row>
    <row r="8681" spans="11:16">
      <c r="K8681" s="14" t="str">
        <v/>
      </c>
      <c r="L8681" s="14" t="str">
        <v/>
      </c>
      <c r="O8681" s="14" t="str">
        <v/>
      </c>
      <c r="P8681" s="14" t="str">
        <f ca="1"/>
        <v>Low Cap</v>
      </c>
    </row>
    <row r="8682" spans="11:16">
      <c r="K8682" s="14" t="str">
        <v/>
      </c>
      <c r="L8682" s="14" t="str">
        <v/>
      </c>
      <c r="O8682" s="14" t="str">
        <v/>
      </c>
      <c r="P8682" s="14" t="str">
        <f ca="1"/>
        <v>Low Cap</v>
      </c>
    </row>
    <row r="8683" spans="11:16">
      <c r="K8683" s="14" t="str">
        <v/>
      </c>
      <c r="L8683" s="14" t="str">
        <v/>
      </c>
      <c r="O8683" s="14" t="str">
        <v/>
      </c>
      <c r="P8683" s="14" t="str">
        <f ca="1"/>
        <v>Low Cap</v>
      </c>
    </row>
    <row r="8684" spans="11:16">
      <c r="K8684" s="14" t="str">
        <v/>
      </c>
      <c r="L8684" s="14" t="str">
        <v/>
      </c>
      <c r="O8684" s="14" t="str">
        <v/>
      </c>
      <c r="P8684" s="14" t="str">
        <f ca="1"/>
        <v>Low Cap</v>
      </c>
    </row>
    <row r="8685" spans="11:16">
      <c r="K8685" s="14" t="str">
        <v/>
      </c>
      <c r="L8685" s="14" t="str">
        <v/>
      </c>
      <c r="O8685" s="14" t="str">
        <v/>
      </c>
      <c r="P8685" s="14" t="str">
        <f ca="1"/>
        <v>Low Cap</v>
      </c>
    </row>
    <row r="8686" spans="11:16">
      <c r="K8686" s="14" t="str">
        <v/>
      </c>
      <c r="L8686" s="14" t="str">
        <v/>
      </c>
      <c r="O8686" s="14" t="str">
        <v/>
      </c>
      <c r="P8686" s="14" t="str">
        <f ca="1"/>
        <v>Low Cap</v>
      </c>
    </row>
    <row r="8687" spans="11:16">
      <c r="K8687" s="14" t="str">
        <v/>
      </c>
      <c r="L8687" s="14" t="str">
        <v/>
      </c>
      <c r="O8687" s="14" t="str">
        <v/>
      </c>
      <c r="P8687" s="14" t="str">
        <f ca="1"/>
        <v>Low Cap</v>
      </c>
    </row>
    <row r="8688" spans="11:16">
      <c r="K8688" s="14" t="str">
        <v/>
      </c>
      <c r="L8688" s="14" t="str">
        <v/>
      </c>
      <c r="O8688" s="14" t="str">
        <v/>
      </c>
      <c r="P8688" s="14" t="str">
        <f ca="1"/>
        <v>Low Cap</v>
      </c>
    </row>
    <row r="8689" spans="11:16">
      <c r="K8689" s="14" t="str">
        <v/>
      </c>
      <c r="L8689" s="14" t="str">
        <v/>
      </c>
      <c r="O8689" s="14" t="str">
        <v/>
      </c>
      <c r="P8689" s="14" t="str">
        <f ca="1"/>
        <v>Low Cap</v>
      </c>
    </row>
    <row r="8690" spans="11:16">
      <c r="K8690" s="14" t="str">
        <v/>
      </c>
      <c r="L8690" s="14" t="str">
        <v/>
      </c>
      <c r="O8690" s="14" t="str">
        <v/>
      </c>
      <c r="P8690" s="14" t="str">
        <f ca="1"/>
        <v>Low Cap</v>
      </c>
    </row>
    <row r="8691" spans="11:16">
      <c r="K8691" s="14" t="str">
        <v/>
      </c>
      <c r="L8691" s="14" t="str">
        <v/>
      </c>
      <c r="O8691" s="14" t="str">
        <v/>
      </c>
      <c r="P8691" s="14" t="str">
        <f ca="1"/>
        <v>Low Cap</v>
      </c>
    </row>
    <row r="8692" spans="11:16">
      <c r="K8692" s="14" t="str">
        <v/>
      </c>
      <c r="L8692" s="14" t="str">
        <v/>
      </c>
      <c r="O8692" s="14" t="str">
        <v/>
      </c>
      <c r="P8692" s="14" t="str">
        <f ca="1"/>
        <v>Low Cap</v>
      </c>
    </row>
    <row r="8693" spans="11:16">
      <c r="K8693" s="14" t="str">
        <v/>
      </c>
      <c r="L8693" s="14" t="str">
        <v/>
      </c>
      <c r="O8693" s="14" t="str">
        <v/>
      </c>
      <c r="P8693" s="14" t="str">
        <f ca="1"/>
        <v>Low Cap</v>
      </c>
    </row>
    <row r="8694" spans="11:16">
      <c r="K8694" s="14" t="str">
        <v/>
      </c>
      <c r="L8694" s="14" t="str">
        <v/>
      </c>
      <c r="O8694" s="14" t="str">
        <v/>
      </c>
      <c r="P8694" s="14" t="str">
        <f ca="1"/>
        <v>Low Cap</v>
      </c>
    </row>
    <row r="8695" spans="11:16">
      <c r="K8695" s="14" t="str">
        <v/>
      </c>
      <c r="L8695" s="14" t="str">
        <v/>
      </c>
      <c r="O8695" s="14" t="str">
        <v/>
      </c>
      <c r="P8695" s="14" t="str">
        <f ca="1"/>
        <v>Low Cap</v>
      </c>
    </row>
    <row r="8696" spans="11:16">
      <c r="K8696" s="14" t="str">
        <v/>
      </c>
      <c r="L8696" s="14" t="str">
        <v/>
      </c>
      <c r="O8696" s="14" t="str">
        <v/>
      </c>
      <c r="P8696" s="14" t="str">
        <f ca="1"/>
        <v>Low Cap</v>
      </c>
    </row>
    <row r="8697" spans="11:16">
      <c r="K8697" s="14" t="str">
        <v/>
      </c>
      <c r="L8697" s="14" t="str">
        <v/>
      </c>
      <c r="O8697" s="14" t="str">
        <v/>
      </c>
      <c r="P8697" s="14" t="str">
        <f ca="1"/>
        <v>Low Cap</v>
      </c>
    </row>
    <row r="8698" spans="11:16">
      <c r="K8698" s="14" t="str">
        <v/>
      </c>
      <c r="L8698" s="14" t="str">
        <v/>
      </c>
      <c r="O8698" s="14" t="str">
        <v/>
      </c>
      <c r="P8698" s="14" t="str">
        <f ca="1"/>
        <v>Low Cap</v>
      </c>
    </row>
    <row r="8699" spans="11:16">
      <c r="K8699" s="14" t="str">
        <v/>
      </c>
      <c r="L8699" s="14" t="str">
        <v/>
      </c>
      <c r="O8699" s="14" t="str">
        <v/>
      </c>
      <c r="P8699" s="14" t="str">
        <f ca="1"/>
        <v>Low Cap</v>
      </c>
    </row>
    <row r="8700" spans="11:16">
      <c r="K8700" s="14" t="str">
        <v/>
      </c>
      <c r="L8700" s="14" t="str">
        <v/>
      </c>
      <c r="O8700" s="14" t="str">
        <v/>
      </c>
      <c r="P8700" s="14" t="str">
        <f ca="1"/>
        <v>Low Cap</v>
      </c>
    </row>
    <row r="8701" spans="11:16">
      <c r="K8701" s="14" t="str">
        <v/>
      </c>
      <c r="L8701" s="14" t="str">
        <v/>
      </c>
      <c r="O8701" s="14" t="str">
        <v/>
      </c>
      <c r="P8701" s="14" t="str">
        <f ca="1"/>
        <v>Low Cap</v>
      </c>
    </row>
    <row r="8702" spans="11:16">
      <c r="K8702" s="14" t="str">
        <v/>
      </c>
      <c r="L8702" s="14" t="str">
        <v/>
      </c>
      <c r="O8702" s="14" t="str">
        <v/>
      </c>
      <c r="P8702" s="14" t="str">
        <f ca="1"/>
        <v>Low Cap</v>
      </c>
    </row>
    <row r="8703" spans="11:16">
      <c r="K8703" s="14" t="str">
        <v/>
      </c>
      <c r="L8703" s="14" t="str">
        <v/>
      </c>
      <c r="O8703" s="14" t="str">
        <v/>
      </c>
      <c r="P8703" s="14" t="str">
        <f ca="1"/>
        <v>Low Cap</v>
      </c>
    </row>
    <row r="8704" spans="11:16">
      <c r="K8704" s="14" t="str">
        <v/>
      </c>
      <c r="L8704" s="14" t="str">
        <v/>
      </c>
      <c r="O8704" s="14" t="str">
        <v/>
      </c>
      <c r="P8704" s="14" t="str">
        <f ca="1"/>
        <v>Low Cap</v>
      </c>
    </row>
    <row r="8705" spans="11:16">
      <c r="K8705" s="14" t="str">
        <v/>
      </c>
      <c r="L8705" s="14" t="str">
        <v/>
      </c>
      <c r="O8705" s="14" t="str">
        <v/>
      </c>
      <c r="P8705" s="14" t="str">
        <f ca="1"/>
        <v>Low Cap</v>
      </c>
    </row>
    <row r="8706" spans="11:16">
      <c r="K8706" s="14" t="str">
        <v/>
      </c>
      <c r="L8706" s="14" t="str">
        <v/>
      </c>
      <c r="O8706" s="14" t="str">
        <v/>
      </c>
      <c r="P8706" s="14" t="str">
        <f ca="1"/>
        <v>Low Cap</v>
      </c>
    </row>
    <row r="8707" spans="11:16">
      <c r="K8707" s="14" t="str">
        <v/>
      </c>
      <c r="L8707" s="14" t="str">
        <v/>
      </c>
      <c r="O8707" s="14" t="str">
        <v/>
      </c>
      <c r="P8707" s="14" t="str">
        <f ca="1"/>
        <v>Low Cap</v>
      </c>
    </row>
    <row r="8708" spans="11:16">
      <c r="K8708" s="14" t="str">
        <v/>
      </c>
      <c r="L8708" s="14" t="str">
        <v/>
      </c>
      <c r="O8708" s="14" t="str">
        <v/>
      </c>
      <c r="P8708" s="14" t="str">
        <f ca="1"/>
        <v>Low Cap</v>
      </c>
    </row>
    <row r="8709" spans="11:16">
      <c r="K8709" s="14" t="str">
        <v/>
      </c>
      <c r="L8709" s="14" t="str">
        <v/>
      </c>
      <c r="O8709" s="14" t="str">
        <v/>
      </c>
      <c r="P8709" s="14" t="str">
        <f ca="1"/>
        <v>Low Cap</v>
      </c>
    </row>
    <row r="8710" spans="11:16">
      <c r="K8710" s="14" t="str">
        <v/>
      </c>
      <c r="L8710" s="14" t="str">
        <v/>
      </c>
      <c r="O8710" s="14" t="str">
        <v/>
      </c>
      <c r="P8710" s="14" t="str">
        <f ca="1"/>
        <v>Low Cap</v>
      </c>
    </row>
    <row r="8711" spans="11:16">
      <c r="K8711" s="14" t="str">
        <v/>
      </c>
      <c r="L8711" s="14" t="str">
        <v/>
      </c>
      <c r="O8711" s="14" t="str">
        <v/>
      </c>
      <c r="P8711" s="14" t="str">
        <f ca="1"/>
        <v>Low Cap</v>
      </c>
    </row>
    <row r="8712" spans="11:16">
      <c r="K8712" s="14" t="str">
        <v/>
      </c>
      <c r="L8712" s="14" t="str">
        <v/>
      </c>
      <c r="O8712" s="14" t="str">
        <v/>
      </c>
      <c r="P8712" s="14" t="str">
        <f ca="1"/>
        <v>Low Cap</v>
      </c>
    </row>
    <row r="8713" spans="11:16">
      <c r="K8713" s="14" t="str">
        <v/>
      </c>
      <c r="L8713" s="14" t="str">
        <v/>
      </c>
      <c r="O8713" s="14" t="str">
        <v/>
      </c>
      <c r="P8713" s="14" t="str">
        <f ca="1"/>
        <v>Low Cap</v>
      </c>
    </row>
    <row r="8714" spans="11:16">
      <c r="K8714" s="14" t="str">
        <v/>
      </c>
      <c r="L8714" s="14" t="str">
        <v/>
      </c>
      <c r="O8714" s="14" t="str">
        <v/>
      </c>
      <c r="P8714" s="14" t="str">
        <f ca="1"/>
        <v>Low Cap</v>
      </c>
    </row>
    <row r="8715" spans="11:16">
      <c r="K8715" s="14" t="str">
        <v/>
      </c>
      <c r="L8715" s="14" t="str">
        <v/>
      </c>
      <c r="O8715" s="14" t="str">
        <v/>
      </c>
      <c r="P8715" s="14" t="str">
        <f ca="1"/>
        <v>Low Cap</v>
      </c>
    </row>
    <row r="8716" spans="11:16">
      <c r="K8716" s="14" t="str">
        <v/>
      </c>
      <c r="L8716" s="14" t="str">
        <v/>
      </c>
      <c r="O8716" s="14" t="str">
        <v/>
      </c>
      <c r="P8716" s="14" t="str">
        <f ca="1"/>
        <v>Low Cap</v>
      </c>
    </row>
    <row r="8717" spans="11:16">
      <c r="K8717" s="14" t="str">
        <v/>
      </c>
      <c r="L8717" s="14" t="str">
        <v/>
      </c>
      <c r="O8717" s="14" t="str">
        <v/>
      </c>
      <c r="P8717" s="14" t="str">
        <f ca="1"/>
        <v>Low Cap</v>
      </c>
    </row>
    <row r="8718" spans="11:16">
      <c r="K8718" s="14" t="str">
        <v/>
      </c>
      <c r="L8718" s="14" t="str">
        <v/>
      </c>
      <c r="O8718" s="14" t="str">
        <v/>
      </c>
      <c r="P8718" s="14" t="str">
        <f ca="1"/>
        <v>Low Cap</v>
      </c>
    </row>
    <row r="8719" spans="11:16">
      <c r="K8719" s="14" t="str">
        <v/>
      </c>
      <c r="L8719" s="14" t="str">
        <v/>
      </c>
      <c r="O8719" s="14" t="str">
        <v/>
      </c>
      <c r="P8719" s="14" t="str">
        <f ca="1"/>
        <v>Low Cap</v>
      </c>
    </row>
    <row r="8720" spans="11:16">
      <c r="K8720" s="14" t="str">
        <v/>
      </c>
      <c r="L8720" s="14" t="str">
        <v/>
      </c>
      <c r="O8720" s="14" t="str">
        <v/>
      </c>
      <c r="P8720" s="14" t="str">
        <f ca="1"/>
        <v>Low Cap</v>
      </c>
    </row>
    <row r="8721" spans="11:16">
      <c r="K8721" s="14" t="str">
        <v/>
      </c>
      <c r="L8721" s="14" t="str">
        <v/>
      </c>
      <c r="O8721" s="14" t="str">
        <v/>
      </c>
      <c r="P8721" s="14" t="str">
        <f ca="1"/>
        <v>Low Cap</v>
      </c>
    </row>
    <row r="8722" spans="11:16">
      <c r="K8722" s="14" t="str">
        <v/>
      </c>
      <c r="L8722" s="14" t="str">
        <v/>
      </c>
      <c r="O8722" s="14" t="str">
        <v/>
      </c>
      <c r="P8722" s="14" t="str">
        <f ca="1"/>
        <v>Low Cap</v>
      </c>
    </row>
    <row r="8723" spans="11:16">
      <c r="K8723" s="14" t="str">
        <v/>
      </c>
      <c r="L8723" s="14" t="str">
        <v/>
      </c>
      <c r="O8723" s="14" t="str">
        <v/>
      </c>
      <c r="P8723" s="14" t="str">
        <f ca="1"/>
        <v>Low Cap</v>
      </c>
    </row>
    <row r="8724" spans="11:16">
      <c r="K8724" s="14" t="str">
        <v/>
      </c>
      <c r="L8724" s="14" t="str">
        <v/>
      </c>
      <c r="O8724" s="14" t="str">
        <v/>
      </c>
      <c r="P8724" s="14" t="str">
        <f ca="1"/>
        <v>Low Cap</v>
      </c>
    </row>
    <row r="8725" spans="11:16">
      <c r="K8725" s="14" t="str">
        <v/>
      </c>
      <c r="L8725" s="14" t="str">
        <v/>
      </c>
      <c r="O8725" s="14" t="str">
        <v/>
      </c>
      <c r="P8725" s="14" t="str">
        <f ca="1"/>
        <v>Low Cap</v>
      </c>
    </row>
    <row r="8726" spans="11:16">
      <c r="K8726" s="14" t="str">
        <v/>
      </c>
      <c r="L8726" s="14" t="str">
        <v/>
      </c>
      <c r="O8726" s="14" t="str">
        <v/>
      </c>
      <c r="P8726" s="14" t="str">
        <f ca="1"/>
        <v>Low Cap</v>
      </c>
    </row>
    <row r="8727" spans="11:16">
      <c r="K8727" s="14" t="str">
        <v/>
      </c>
      <c r="L8727" s="14" t="str">
        <v/>
      </c>
      <c r="O8727" s="14" t="str">
        <v/>
      </c>
      <c r="P8727" s="14" t="str">
        <f ca="1"/>
        <v>Low Cap</v>
      </c>
    </row>
    <row r="8728" spans="11:16">
      <c r="K8728" s="14" t="str">
        <v/>
      </c>
      <c r="L8728" s="14" t="str">
        <v/>
      </c>
      <c r="O8728" s="14" t="str">
        <v/>
      </c>
      <c r="P8728" s="14" t="str">
        <f ca="1"/>
        <v>Low Cap</v>
      </c>
    </row>
    <row r="8729" spans="11:16">
      <c r="K8729" s="14" t="str">
        <v/>
      </c>
      <c r="L8729" s="14" t="str">
        <v/>
      </c>
      <c r="O8729" s="14" t="str">
        <v/>
      </c>
      <c r="P8729" s="14" t="str">
        <f ca="1"/>
        <v>Low Cap</v>
      </c>
    </row>
    <row r="8730" spans="11:16">
      <c r="K8730" s="14" t="str">
        <v/>
      </c>
      <c r="L8730" s="14" t="str">
        <v/>
      </c>
      <c r="O8730" s="14" t="str">
        <v/>
      </c>
      <c r="P8730" s="14" t="str">
        <f ca="1"/>
        <v>Low Cap</v>
      </c>
    </row>
    <row r="8731" spans="11:16">
      <c r="K8731" s="14" t="str">
        <v/>
      </c>
      <c r="L8731" s="14" t="str">
        <v/>
      </c>
      <c r="O8731" s="14" t="str">
        <v/>
      </c>
      <c r="P8731" s="14" t="str">
        <f ca="1"/>
        <v>Low Cap</v>
      </c>
    </row>
    <row r="8732" spans="11:16">
      <c r="K8732" s="14" t="str">
        <v/>
      </c>
      <c r="L8732" s="14" t="str">
        <v/>
      </c>
      <c r="O8732" s="14" t="str">
        <v/>
      </c>
      <c r="P8732" s="14" t="str">
        <f ca="1"/>
        <v>Low Cap</v>
      </c>
    </row>
    <row r="8733" spans="11:16">
      <c r="K8733" s="14" t="str">
        <v/>
      </c>
      <c r="L8733" s="14" t="str">
        <v/>
      </c>
      <c r="O8733" s="14" t="str">
        <v/>
      </c>
      <c r="P8733" s="14" t="str">
        <f ca="1"/>
        <v>Low Cap</v>
      </c>
    </row>
    <row r="8734" spans="11:16">
      <c r="K8734" s="14" t="str">
        <v/>
      </c>
      <c r="L8734" s="14" t="str">
        <v/>
      </c>
      <c r="O8734" s="14" t="str">
        <v/>
      </c>
      <c r="P8734" s="14" t="str">
        <f ca="1"/>
        <v>Low Cap</v>
      </c>
    </row>
    <row r="8735" spans="11:16">
      <c r="K8735" s="14" t="str">
        <v/>
      </c>
      <c r="L8735" s="14" t="str">
        <v/>
      </c>
      <c r="O8735" s="14" t="str">
        <v/>
      </c>
      <c r="P8735" s="14" t="str">
        <f ca="1"/>
        <v>Low Cap</v>
      </c>
    </row>
    <row r="8736" spans="11:16">
      <c r="K8736" s="14" t="str">
        <v/>
      </c>
      <c r="L8736" s="14" t="str">
        <v/>
      </c>
      <c r="O8736" s="14" t="str">
        <v/>
      </c>
      <c r="P8736" s="14" t="str">
        <f ca="1"/>
        <v>Low Cap</v>
      </c>
    </row>
    <row r="8737" spans="11:16">
      <c r="K8737" s="14" t="str">
        <v/>
      </c>
      <c r="L8737" s="14" t="str">
        <v/>
      </c>
      <c r="O8737" s="14" t="str">
        <v/>
      </c>
      <c r="P8737" s="14" t="str">
        <f ca="1"/>
        <v>Low Cap</v>
      </c>
    </row>
    <row r="8738" spans="11:16">
      <c r="K8738" s="14" t="str">
        <v/>
      </c>
      <c r="L8738" s="14" t="str">
        <v/>
      </c>
      <c r="O8738" s="14" t="str">
        <v/>
      </c>
      <c r="P8738" s="14" t="str">
        <f ca="1"/>
        <v>Low Cap</v>
      </c>
    </row>
    <row r="8739" spans="11:16">
      <c r="K8739" s="14" t="str">
        <v/>
      </c>
      <c r="L8739" s="14" t="str">
        <v/>
      </c>
      <c r="O8739" s="14" t="str">
        <v/>
      </c>
      <c r="P8739" s="14" t="str">
        <f ca="1"/>
        <v>Low Cap</v>
      </c>
    </row>
    <row r="8740" spans="11:16">
      <c r="K8740" s="14" t="str">
        <v/>
      </c>
      <c r="L8740" s="14" t="str">
        <v/>
      </c>
      <c r="O8740" s="14" t="str">
        <v/>
      </c>
      <c r="P8740" s="14" t="str">
        <f ca="1"/>
        <v>Low Cap</v>
      </c>
    </row>
    <row r="8741" spans="11:16">
      <c r="K8741" s="14" t="str">
        <v/>
      </c>
      <c r="L8741" s="14" t="str">
        <v/>
      </c>
      <c r="O8741" s="14" t="str">
        <v/>
      </c>
      <c r="P8741" s="14" t="str">
        <f ca="1"/>
        <v>Low Cap</v>
      </c>
    </row>
    <row r="8742" spans="11:16">
      <c r="K8742" s="14" t="str">
        <v/>
      </c>
      <c r="L8742" s="14" t="str">
        <v/>
      </c>
      <c r="O8742" s="14" t="str">
        <v/>
      </c>
      <c r="P8742" s="14" t="str">
        <f ca="1"/>
        <v>Low Cap</v>
      </c>
    </row>
    <row r="8743" spans="11:16">
      <c r="K8743" s="14" t="str">
        <v/>
      </c>
      <c r="L8743" s="14" t="str">
        <v/>
      </c>
      <c r="O8743" s="14" t="str">
        <v/>
      </c>
      <c r="P8743" s="14" t="str">
        <f ca="1"/>
        <v>Low Cap</v>
      </c>
    </row>
    <row r="8744" spans="11:16">
      <c r="K8744" s="14" t="str">
        <v/>
      </c>
      <c r="L8744" s="14" t="str">
        <v/>
      </c>
      <c r="O8744" s="14" t="str">
        <v/>
      </c>
      <c r="P8744" s="14" t="str">
        <f ca="1"/>
        <v>Low Cap</v>
      </c>
    </row>
    <row r="8745" spans="11:16">
      <c r="K8745" s="14" t="str">
        <v/>
      </c>
      <c r="L8745" s="14" t="str">
        <v/>
      </c>
      <c r="O8745" s="14" t="str">
        <v/>
      </c>
      <c r="P8745" s="14" t="str">
        <f ca="1"/>
        <v>Low Cap</v>
      </c>
    </row>
    <row r="8746" spans="11:16">
      <c r="K8746" s="14" t="str">
        <v/>
      </c>
      <c r="L8746" s="14" t="str">
        <v/>
      </c>
      <c r="O8746" s="14" t="str">
        <v/>
      </c>
      <c r="P8746" s="14" t="str">
        <f ca="1"/>
        <v>Low Cap</v>
      </c>
    </row>
    <row r="8747" spans="11:16">
      <c r="K8747" s="14" t="str">
        <v/>
      </c>
      <c r="L8747" s="14" t="str">
        <v/>
      </c>
      <c r="O8747" s="14" t="str">
        <v/>
      </c>
      <c r="P8747" s="14" t="str">
        <f ca="1"/>
        <v>Low Cap</v>
      </c>
    </row>
    <row r="8748" spans="11:16">
      <c r="K8748" s="14" t="str">
        <v/>
      </c>
      <c r="L8748" s="14" t="str">
        <v/>
      </c>
      <c r="O8748" s="14" t="str">
        <v/>
      </c>
      <c r="P8748" s="14" t="str">
        <f ca="1"/>
        <v>Low Cap</v>
      </c>
    </row>
    <row r="8749" spans="11:16">
      <c r="K8749" s="14" t="str">
        <v/>
      </c>
      <c r="L8749" s="14" t="str">
        <v/>
      </c>
      <c r="O8749" s="14" t="str">
        <v/>
      </c>
      <c r="P8749" s="14" t="str">
        <f ca="1"/>
        <v>Low Cap</v>
      </c>
    </row>
    <row r="8750" spans="11:16">
      <c r="K8750" s="14" t="str">
        <v/>
      </c>
      <c r="L8750" s="14" t="str">
        <v/>
      </c>
      <c r="O8750" s="14" t="str">
        <v/>
      </c>
      <c r="P8750" s="14" t="str">
        <f ca="1"/>
        <v>Low Cap</v>
      </c>
    </row>
    <row r="8751" spans="11:16">
      <c r="K8751" s="14" t="str">
        <v/>
      </c>
      <c r="L8751" s="14" t="str">
        <v/>
      </c>
      <c r="O8751" s="14" t="str">
        <v/>
      </c>
      <c r="P8751" s="14" t="str">
        <f ca="1"/>
        <v>Low Cap</v>
      </c>
    </row>
    <row r="8752" spans="11:16">
      <c r="K8752" s="14" t="str">
        <v/>
      </c>
      <c r="L8752" s="14" t="str">
        <v/>
      </c>
      <c r="O8752" s="14" t="str">
        <v/>
      </c>
      <c r="P8752" s="14" t="str">
        <f ca="1"/>
        <v>Low Cap</v>
      </c>
    </row>
    <row r="8753" spans="11:16">
      <c r="K8753" s="14" t="str">
        <v/>
      </c>
      <c r="L8753" s="14" t="str">
        <v/>
      </c>
      <c r="O8753" s="14" t="str">
        <v/>
      </c>
      <c r="P8753" s="14" t="str">
        <f ca="1"/>
        <v>Low Cap</v>
      </c>
    </row>
    <row r="8754" spans="11:16">
      <c r="K8754" s="14" t="str">
        <v/>
      </c>
      <c r="L8754" s="14" t="str">
        <v/>
      </c>
      <c r="O8754" s="14" t="str">
        <v/>
      </c>
      <c r="P8754" s="14" t="str">
        <f ca="1"/>
        <v>Low Cap</v>
      </c>
    </row>
    <row r="8755" spans="11:16">
      <c r="K8755" s="14" t="str">
        <v/>
      </c>
      <c r="L8755" s="14" t="str">
        <v/>
      </c>
      <c r="O8755" s="14" t="str">
        <v/>
      </c>
      <c r="P8755" s="14" t="str">
        <f ca="1"/>
        <v>Low Cap</v>
      </c>
    </row>
    <row r="8756" spans="11:16">
      <c r="K8756" s="14" t="str">
        <v/>
      </c>
      <c r="L8756" s="14" t="str">
        <v/>
      </c>
      <c r="O8756" s="14" t="str">
        <v/>
      </c>
      <c r="P8756" s="14" t="str">
        <f ca="1"/>
        <v>Low Cap</v>
      </c>
    </row>
    <row r="8757" spans="11:16">
      <c r="K8757" s="14" t="str">
        <v/>
      </c>
      <c r="L8757" s="14" t="str">
        <v/>
      </c>
      <c r="O8757" s="14" t="str">
        <v/>
      </c>
      <c r="P8757" s="14" t="str">
        <f ca="1"/>
        <v>Low Cap</v>
      </c>
    </row>
    <row r="8758" spans="11:16">
      <c r="K8758" s="14" t="str">
        <v/>
      </c>
      <c r="L8758" s="14" t="str">
        <v/>
      </c>
      <c r="O8758" s="14" t="str">
        <v/>
      </c>
      <c r="P8758" s="14" t="str">
        <f ca="1"/>
        <v>Low Cap</v>
      </c>
    </row>
    <row r="8759" spans="11:16">
      <c r="K8759" s="14" t="str">
        <v/>
      </c>
      <c r="L8759" s="14" t="str">
        <v/>
      </c>
      <c r="O8759" s="14" t="str">
        <v/>
      </c>
      <c r="P8759" s="14" t="str">
        <f ca="1"/>
        <v>Low Cap</v>
      </c>
    </row>
    <row r="8760" spans="11:16">
      <c r="K8760" s="14" t="str">
        <v/>
      </c>
      <c r="L8760" s="14" t="str">
        <v/>
      </c>
      <c r="O8760" s="14" t="str">
        <v/>
      </c>
      <c r="P8760" s="14" t="str">
        <f ca="1"/>
        <v>Low Cap</v>
      </c>
    </row>
    <row r="8761" spans="11:16">
      <c r="K8761" s="14" t="str">
        <v/>
      </c>
      <c r="L8761" s="14" t="str">
        <v/>
      </c>
      <c r="O8761" s="14" t="str">
        <v/>
      </c>
      <c r="P8761" s="14" t="str">
        <f ca="1"/>
        <v>Low Cap</v>
      </c>
    </row>
    <row r="8762" spans="11:16">
      <c r="K8762" s="14" t="str">
        <v/>
      </c>
      <c r="L8762" s="14" t="str">
        <v/>
      </c>
      <c r="O8762" s="14" t="str">
        <v/>
      </c>
      <c r="P8762" s="14" t="str">
        <f ca="1"/>
        <v>Low Cap</v>
      </c>
    </row>
    <row r="8763" spans="11:16">
      <c r="K8763" s="14" t="str">
        <v/>
      </c>
      <c r="L8763" s="14" t="str">
        <v/>
      </c>
      <c r="O8763" s="14" t="str">
        <v/>
      </c>
      <c r="P8763" s="14" t="str">
        <f ca="1"/>
        <v>Low Cap</v>
      </c>
    </row>
    <row r="8764" spans="11:16">
      <c r="K8764" s="14" t="str">
        <v/>
      </c>
      <c r="L8764" s="14" t="str">
        <v/>
      </c>
      <c r="O8764" s="14" t="str">
        <v/>
      </c>
      <c r="P8764" s="14" t="str">
        <f ca="1"/>
        <v>Low Cap</v>
      </c>
    </row>
    <row r="8765" spans="11:16">
      <c r="K8765" s="14" t="str">
        <v/>
      </c>
      <c r="L8765" s="14" t="str">
        <v/>
      </c>
      <c r="O8765" s="14" t="str">
        <v/>
      </c>
      <c r="P8765" s="14" t="str">
        <f ca="1"/>
        <v>Low Cap</v>
      </c>
    </row>
    <row r="8766" spans="11:16">
      <c r="K8766" s="14" t="str">
        <v/>
      </c>
      <c r="L8766" s="14" t="str">
        <v/>
      </c>
      <c r="O8766" s="14" t="str">
        <v/>
      </c>
      <c r="P8766" s="14" t="str">
        <f ca="1"/>
        <v>Low Cap</v>
      </c>
    </row>
    <row r="8767" spans="11:16">
      <c r="K8767" s="14" t="str">
        <v/>
      </c>
      <c r="L8767" s="14" t="str">
        <v/>
      </c>
      <c r="O8767" s="14" t="str">
        <v/>
      </c>
      <c r="P8767" s="14" t="str">
        <f ca="1"/>
        <v>Low Cap</v>
      </c>
    </row>
    <row r="8768" spans="11:16">
      <c r="K8768" s="14" t="str">
        <v/>
      </c>
      <c r="L8768" s="14" t="str">
        <v/>
      </c>
      <c r="O8768" s="14" t="str">
        <v/>
      </c>
      <c r="P8768" s="14" t="str">
        <f ca="1"/>
        <v>Low Cap</v>
      </c>
    </row>
    <row r="8769" spans="11:16">
      <c r="K8769" s="14" t="str">
        <v/>
      </c>
      <c r="L8769" s="14" t="str">
        <v/>
      </c>
      <c r="O8769" s="14" t="str">
        <v/>
      </c>
      <c r="P8769" s="14" t="str">
        <f ca="1"/>
        <v>Low Cap</v>
      </c>
    </row>
    <row r="8770" spans="11:16">
      <c r="K8770" s="14" t="str">
        <v/>
      </c>
      <c r="L8770" s="14" t="str">
        <v/>
      </c>
      <c r="O8770" s="14" t="str">
        <v/>
      </c>
      <c r="P8770" s="14" t="str">
        <f ca="1"/>
        <v>Low Cap</v>
      </c>
    </row>
    <row r="8771" spans="11:16">
      <c r="K8771" s="14" t="str">
        <v/>
      </c>
      <c r="L8771" s="14" t="str">
        <v/>
      </c>
      <c r="O8771" s="14" t="str">
        <v/>
      </c>
      <c r="P8771" s="14" t="str">
        <f ca="1"/>
        <v>Low Cap</v>
      </c>
    </row>
    <row r="8772" spans="11:16">
      <c r="K8772" s="14" t="str">
        <v/>
      </c>
      <c r="L8772" s="14" t="str">
        <v/>
      </c>
      <c r="O8772" s="14" t="str">
        <v/>
      </c>
      <c r="P8772" s="14" t="str">
        <f ca="1"/>
        <v>Low Cap</v>
      </c>
    </row>
    <row r="8773" spans="11:16">
      <c r="K8773" s="14" t="str">
        <v/>
      </c>
      <c r="L8773" s="14" t="str">
        <v/>
      </c>
      <c r="O8773" s="14" t="str">
        <v/>
      </c>
      <c r="P8773" s="14" t="str">
        <f ca="1"/>
        <v>Low Cap</v>
      </c>
    </row>
    <row r="8774" spans="11:16">
      <c r="K8774" s="14" t="str">
        <v/>
      </c>
      <c r="L8774" s="14" t="str">
        <v/>
      </c>
      <c r="O8774" s="14" t="str">
        <v/>
      </c>
      <c r="P8774" s="14" t="str">
        <f ca="1"/>
        <v>Low Cap</v>
      </c>
    </row>
    <row r="8775" spans="11:16">
      <c r="K8775" s="14" t="str">
        <v/>
      </c>
      <c r="L8775" s="14" t="str">
        <v/>
      </c>
      <c r="O8775" s="14" t="str">
        <v/>
      </c>
      <c r="P8775" s="14" t="str">
        <f ca="1"/>
        <v>Low Cap</v>
      </c>
    </row>
    <row r="8776" spans="11:16">
      <c r="K8776" s="14" t="str">
        <v/>
      </c>
      <c r="L8776" s="14" t="str">
        <v/>
      </c>
      <c r="O8776" s="14" t="str">
        <v/>
      </c>
      <c r="P8776" s="14" t="str">
        <f ca="1"/>
        <v>Low Cap</v>
      </c>
    </row>
    <row r="8777" spans="11:16">
      <c r="K8777" s="14" t="str">
        <v/>
      </c>
      <c r="L8777" s="14" t="str">
        <v/>
      </c>
      <c r="O8777" s="14" t="str">
        <v/>
      </c>
      <c r="P8777" s="14" t="str">
        <f ca="1"/>
        <v>Low Cap</v>
      </c>
    </row>
    <row r="8778" spans="11:16">
      <c r="K8778" s="14" t="str">
        <v/>
      </c>
      <c r="L8778" s="14" t="str">
        <v/>
      </c>
      <c r="O8778" s="14" t="str">
        <v/>
      </c>
      <c r="P8778" s="14" t="str">
        <f ca="1"/>
        <v>Low Cap</v>
      </c>
    </row>
    <row r="8779" spans="11:16">
      <c r="K8779" s="14" t="str">
        <v/>
      </c>
      <c r="L8779" s="14" t="str">
        <v/>
      </c>
      <c r="O8779" s="14" t="str">
        <v/>
      </c>
      <c r="P8779" s="14" t="str">
        <f ca="1"/>
        <v>Low Cap</v>
      </c>
    </row>
    <row r="8780" spans="11:16">
      <c r="K8780" s="14" t="str">
        <v/>
      </c>
      <c r="L8780" s="14" t="str">
        <v/>
      </c>
      <c r="O8780" s="14" t="str">
        <v/>
      </c>
      <c r="P8780" s="14" t="str">
        <f ca="1"/>
        <v>Low Cap</v>
      </c>
    </row>
    <row r="8781" spans="11:16">
      <c r="K8781" s="14" t="str">
        <v/>
      </c>
      <c r="L8781" s="14" t="str">
        <v/>
      </c>
      <c r="O8781" s="14" t="str">
        <v/>
      </c>
      <c r="P8781" s="14" t="str">
        <f ca="1"/>
        <v>Low Cap</v>
      </c>
    </row>
    <row r="8782" spans="11:16">
      <c r="K8782" s="14" t="str">
        <v/>
      </c>
      <c r="L8782" s="14" t="str">
        <v/>
      </c>
      <c r="O8782" s="14" t="str">
        <v/>
      </c>
      <c r="P8782" s="14" t="str">
        <f ca="1"/>
        <v>Low Cap</v>
      </c>
    </row>
    <row r="8783" spans="11:16">
      <c r="K8783" s="14" t="str">
        <v/>
      </c>
      <c r="L8783" s="14" t="str">
        <v/>
      </c>
      <c r="O8783" s="14" t="str">
        <v/>
      </c>
      <c r="P8783" s="14" t="str">
        <f ca="1"/>
        <v>Low Cap</v>
      </c>
    </row>
    <row r="8784" spans="11:16">
      <c r="K8784" s="14" t="str">
        <v/>
      </c>
      <c r="L8784" s="14" t="str">
        <v/>
      </c>
      <c r="O8784" s="14" t="str">
        <v/>
      </c>
      <c r="P8784" s="14" t="str">
        <f ca="1"/>
        <v>Low Cap</v>
      </c>
    </row>
    <row r="8785" spans="11:16">
      <c r="K8785" s="14" t="str">
        <v/>
      </c>
      <c r="L8785" s="14" t="str">
        <v/>
      </c>
      <c r="O8785" s="14" t="str">
        <v/>
      </c>
      <c r="P8785" s="14" t="str">
        <f ca="1"/>
        <v>Low Cap</v>
      </c>
    </row>
    <row r="8786" spans="11:16">
      <c r="K8786" s="14" t="str">
        <v/>
      </c>
      <c r="L8786" s="14" t="str">
        <v/>
      </c>
      <c r="O8786" s="14" t="str">
        <v/>
      </c>
      <c r="P8786" s="14" t="str">
        <f ca="1"/>
        <v>Low Cap</v>
      </c>
    </row>
    <row r="8787" spans="11:16">
      <c r="K8787" s="14" t="str">
        <v/>
      </c>
      <c r="L8787" s="14" t="str">
        <v/>
      </c>
      <c r="O8787" s="14" t="str">
        <v/>
      </c>
      <c r="P8787" s="14" t="str">
        <f ca="1"/>
        <v>Low Cap</v>
      </c>
    </row>
    <row r="8788" spans="11:16">
      <c r="K8788" s="14" t="str">
        <v/>
      </c>
      <c r="L8788" s="14" t="str">
        <v/>
      </c>
      <c r="O8788" s="14" t="str">
        <v/>
      </c>
      <c r="P8788" s="14" t="str">
        <f ca="1"/>
        <v>Low Cap</v>
      </c>
    </row>
    <row r="8789" spans="11:16">
      <c r="K8789" s="14" t="str">
        <v/>
      </c>
      <c r="L8789" s="14" t="str">
        <v/>
      </c>
      <c r="O8789" s="14" t="str">
        <v/>
      </c>
      <c r="P8789" s="14" t="str">
        <f ca="1"/>
        <v>Low Cap</v>
      </c>
    </row>
    <row r="8790" spans="11:16">
      <c r="K8790" s="14" t="str">
        <v/>
      </c>
      <c r="L8790" s="14" t="str">
        <v/>
      </c>
      <c r="O8790" s="14" t="str">
        <v/>
      </c>
      <c r="P8790" s="14" t="str">
        <f ca="1"/>
        <v>Low Cap</v>
      </c>
    </row>
    <row r="8791" spans="11:16">
      <c r="K8791" s="14" t="str">
        <v/>
      </c>
      <c r="L8791" s="14" t="str">
        <v/>
      </c>
      <c r="O8791" s="14" t="str">
        <v/>
      </c>
      <c r="P8791" s="14" t="str">
        <f ca="1"/>
        <v>Low Cap</v>
      </c>
    </row>
    <row r="8792" spans="11:16">
      <c r="K8792" s="14" t="str">
        <v/>
      </c>
      <c r="L8792" s="14" t="str">
        <v/>
      </c>
      <c r="O8792" s="14" t="str">
        <v/>
      </c>
      <c r="P8792" s="14" t="str">
        <f ca="1"/>
        <v>Low Cap</v>
      </c>
    </row>
    <row r="8793" spans="11:16">
      <c r="K8793" s="14" t="str">
        <v/>
      </c>
      <c r="L8793" s="14" t="str">
        <v/>
      </c>
      <c r="O8793" s="14" t="str">
        <v/>
      </c>
      <c r="P8793" s="14" t="str">
        <f ca="1"/>
        <v>Low Cap</v>
      </c>
    </row>
    <row r="8794" spans="11:16">
      <c r="K8794" s="14" t="str">
        <v/>
      </c>
      <c r="L8794" s="14" t="str">
        <v/>
      </c>
      <c r="O8794" s="14" t="str">
        <v/>
      </c>
      <c r="P8794" s="14" t="str">
        <f ca="1"/>
        <v>Low Cap</v>
      </c>
    </row>
    <row r="8795" spans="11:16">
      <c r="K8795" s="14" t="str">
        <v/>
      </c>
      <c r="L8795" s="14" t="str">
        <v/>
      </c>
      <c r="O8795" s="14" t="str">
        <v/>
      </c>
      <c r="P8795" s="14" t="str">
        <f ca="1"/>
        <v>Low Cap</v>
      </c>
    </row>
    <row r="8796" spans="11:16">
      <c r="K8796" s="14" t="str">
        <v/>
      </c>
      <c r="L8796" s="14" t="str">
        <v/>
      </c>
      <c r="O8796" s="14" t="str">
        <v/>
      </c>
      <c r="P8796" s="14" t="str">
        <f ca="1"/>
        <v>Low Cap</v>
      </c>
    </row>
    <row r="8797" spans="11:16">
      <c r="K8797" s="14" t="str">
        <v/>
      </c>
      <c r="L8797" s="14" t="str">
        <v/>
      </c>
      <c r="O8797" s="14" t="str">
        <v/>
      </c>
      <c r="P8797" s="14" t="str">
        <f ca="1"/>
        <v>Low Cap</v>
      </c>
    </row>
    <row r="8798" spans="11:16">
      <c r="K8798" s="14" t="str">
        <v/>
      </c>
      <c r="L8798" s="14" t="str">
        <v/>
      </c>
      <c r="O8798" s="14" t="str">
        <v/>
      </c>
      <c r="P8798" s="14" t="str">
        <f ca="1"/>
        <v>Low Cap</v>
      </c>
    </row>
    <row r="8799" spans="11:16">
      <c r="K8799" s="14" t="str">
        <v/>
      </c>
      <c r="L8799" s="14" t="str">
        <v/>
      </c>
      <c r="O8799" s="14" t="str">
        <v/>
      </c>
      <c r="P8799" s="14" t="str">
        <f ca="1"/>
        <v>Low Cap</v>
      </c>
    </row>
    <row r="8800" spans="11:16">
      <c r="K8800" s="14" t="str">
        <v/>
      </c>
      <c r="L8800" s="14" t="str">
        <v/>
      </c>
      <c r="O8800" s="14" t="str">
        <v/>
      </c>
      <c r="P8800" s="14" t="str">
        <f ca="1"/>
        <v>Low Cap</v>
      </c>
    </row>
    <row r="8801" spans="11:16">
      <c r="K8801" s="14" t="str">
        <v/>
      </c>
      <c r="L8801" s="14" t="str">
        <v/>
      </c>
      <c r="O8801" s="14" t="str">
        <v/>
      </c>
      <c r="P8801" s="14" t="str">
        <f ca="1"/>
        <v>Low Cap</v>
      </c>
    </row>
    <row r="8802" spans="11:16">
      <c r="K8802" s="14" t="str">
        <v/>
      </c>
      <c r="L8802" s="14" t="str">
        <v/>
      </c>
      <c r="O8802" s="14" t="str">
        <v/>
      </c>
      <c r="P8802" s="14" t="str">
        <f ca="1"/>
        <v>Low Cap</v>
      </c>
    </row>
    <row r="8803" spans="11:16">
      <c r="K8803" s="14" t="str">
        <v/>
      </c>
      <c r="L8803" s="14" t="str">
        <v/>
      </c>
      <c r="O8803" s="14" t="str">
        <v/>
      </c>
      <c r="P8803" s="14" t="str">
        <f ca="1"/>
        <v>Low Cap</v>
      </c>
    </row>
    <row r="8804" spans="11:16">
      <c r="K8804" s="14" t="str">
        <v/>
      </c>
      <c r="L8804" s="14" t="str">
        <v/>
      </c>
      <c r="O8804" s="14" t="str">
        <v/>
      </c>
      <c r="P8804" s="14" t="str">
        <f ca="1"/>
        <v>Low Cap</v>
      </c>
    </row>
    <row r="8805" spans="11:16">
      <c r="K8805" s="14" t="str">
        <v/>
      </c>
      <c r="L8805" s="14" t="str">
        <v/>
      </c>
      <c r="O8805" s="14" t="str">
        <v/>
      </c>
      <c r="P8805" s="14" t="str">
        <f ca="1"/>
        <v>Low Cap</v>
      </c>
    </row>
    <row r="8806" spans="11:16">
      <c r="K8806" s="14" t="str">
        <v/>
      </c>
      <c r="L8806" s="14" t="str">
        <v/>
      </c>
      <c r="O8806" s="14" t="str">
        <v/>
      </c>
      <c r="P8806" s="14" t="str">
        <f ca="1"/>
        <v>Low Cap</v>
      </c>
    </row>
    <row r="8807" spans="11:16">
      <c r="K8807" s="14" t="str">
        <v/>
      </c>
      <c r="L8807" s="14" t="str">
        <v/>
      </c>
      <c r="O8807" s="14" t="str">
        <v/>
      </c>
      <c r="P8807" s="14" t="str">
        <f ca="1"/>
        <v>Low Cap</v>
      </c>
    </row>
    <row r="8808" spans="11:16">
      <c r="K8808" s="14" t="str">
        <v/>
      </c>
      <c r="L8808" s="14" t="str">
        <v/>
      </c>
      <c r="O8808" s="14" t="str">
        <v/>
      </c>
      <c r="P8808" s="14" t="str">
        <f ca="1"/>
        <v>Low Cap</v>
      </c>
    </row>
    <row r="8809" spans="11:16">
      <c r="K8809" s="14" t="str">
        <v/>
      </c>
      <c r="L8809" s="14" t="str">
        <v/>
      </c>
      <c r="O8809" s="14" t="str">
        <v/>
      </c>
      <c r="P8809" s="14" t="str">
        <f ca="1"/>
        <v>Low Cap</v>
      </c>
    </row>
    <row r="8810" spans="11:16">
      <c r="K8810" s="14" t="str">
        <v/>
      </c>
      <c r="L8810" s="14" t="str">
        <v/>
      </c>
      <c r="O8810" s="14" t="str">
        <v/>
      </c>
      <c r="P8810" s="14" t="str">
        <f ca="1"/>
        <v>Low Cap</v>
      </c>
    </row>
    <row r="8811" spans="11:16">
      <c r="K8811" s="14" t="str">
        <v/>
      </c>
      <c r="L8811" s="14" t="str">
        <v/>
      </c>
      <c r="O8811" s="14" t="str">
        <v/>
      </c>
      <c r="P8811" s="14" t="str">
        <f ca="1"/>
        <v>Low Cap</v>
      </c>
    </row>
    <row r="8812" spans="11:16">
      <c r="K8812" s="14" t="str">
        <v/>
      </c>
      <c r="L8812" s="14" t="str">
        <v/>
      </c>
      <c r="O8812" s="14" t="str">
        <v/>
      </c>
      <c r="P8812" s="14" t="str">
        <f ca="1"/>
        <v>Low Cap</v>
      </c>
    </row>
    <row r="8813" spans="11:16">
      <c r="K8813" s="14" t="str">
        <v/>
      </c>
      <c r="L8813" s="14" t="str">
        <v/>
      </c>
      <c r="O8813" s="14" t="str">
        <v/>
      </c>
      <c r="P8813" s="14" t="str">
        <f ca="1"/>
        <v>Low Cap</v>
      </c>
    </row>
    <row r="8814" spans="11:16">
      <c r="K8814" s="14" t="str">
        <v/>
      </c>
      <c r="L8814" s="14" t="str">
        <v/>
      </c>
      <c r="O8814" s="14" t="str">
        <v/>
      </c>
      <c r="P8814" s="14" t="str">
        <f ca="1"/>
        <v>Low Cap</v>
      </c>
    </row>
    <row r="8815" spans="11:16">
      <c r="K8815" s="14" t="str">
        <v/>
      </c>
      <c r="L8815" s="14" t="str">
        <v/>
      </c>
      <c r="O8815" s="14" t="str">
        <v/>
      </c>
      <c r="P8815" s="14" t="str">
        <f ca="1"/>
        <v>Low Cap</v>
      </c>
    </row>
    <row r="8816" spans="11:16">
      <c r="K8816" s="14" t="str">
        <v/>
      </c>
      <c r="L8816" s="14" t="str">
        <v/>
      </c>
      <c r="O8816" s="14" t="str">
        <v/>
      </c>
      <c r="P8816" s="14" t="str">
        <f ca="1"/>
        <v>Low Cap</v>
      </c>
    </row>
    <row r="8817" spans="11:16">
      <c r="K8817" s="14" t="str">
        <v/>
      </c>
      <c r="L8817" s="14" t="str">
        <v/>
      </c>
      <c r="O8817" s="14" t="str">
        <v/>
      </c>
      <c r="P8817" s="14" t="str">
        <f ca="1"/>
        <v>Low Cap</v>
      </c>
    </row>
    <row r="8818" spans="11:16">
      <c r="K8818" s="14" t="str">
        <v/>
      </c>
      <c r="L8818" s="14" t="str">
        <v/>
      </c>
      <c r="O8818" s="14" t="str">
        <v/>
      </c>
      <c r="P8818" s="14" t="str">
        <f ca="1"/>
        <v>Low Cap</v>
      </c>
    </row>
    <row r="8819" spans="11:16">
      <c r="K8819" s="14" t="str">
        <v/>
      </c>
      <c r="L8819" s="14" t="str">
        <v/>
      </c>
      <c r="O8819" s="14" t="str">
        <v/>
      </c>
      <c r="P8819" s="14" t="str">
        <f ca="1"/>
        <v>Low Cap</v>
      </c>
    </row>
    <row r="8820" spans="11:16">
      <c r="K8820" s="14" t="str">
        <v/>
      </c>
      <c r="L8820" s="14" t="str">
        <v/>
      </c>
      <c r="O8820" s="14" t="str">
        <v/>
      </c>
      <c r="P8820" s="14" t="str">
        <f ca="1"/>
        <v>Low Cap</v>
      </c>
    </row>
    <row r="8821" spans="11:16">
      <c r="K8821" s="14" t="str">
        <v/>
      </c>
      <c r="L8821" s="14" t="str">
        <v/>
      </c>
      <c r="O8821" s="14" t="str">
        <v/>
      </c>
      <c r="P8821" s="14" t="str">
        <f ca="1"/>
        <v>Low Cap</v>
      </c>
    </row>
    <row r="8822" spans="11:16">
      <c r="K8822" s="14" t="str">
        <v/>
      </c>
      <c r="L8822" s="14" t="str">
        <v/>
      </c>
      <c r="O8822" s="14" t="str">
        <v/>
      </c>
      <c r="P8822" s="14" t="str">
        <f ca="1"/>
        <v>Low Cap</v>
      </c>
    </row>
    <row r="8823" spans="11:16">
      <c r="K8823" s="14" t="str">
        <v/>
      </c>
      <c r="L8823" s="14" t="str">
        <v/>
      </c>
      <c r="O8823" s="14" t="str">
        <v/>
      </c>
      <c r="P8823" s="14" t="str">
        <f ca="1"/>
        <v>Low Cap</v>
      </c>
    </row>
    <row r="8824" spans="11:16">
      <c r="K8824" s="14" t="str">
        <v/>
      </c>
      <c r="L8824" s="14" t="str">
        <v/>
      </c>
      <c r="O8824" s="14" t="str">
        <v/>
      </c>
      <c r="P8824" s="14" t="str">
        <f ca="1"/>
        <v>Low Cap</v>
      </c>
    </row>
    <row r="8825" spans="11:16">
      <c r="K8825" s="14" t="str">
        <v/>
      </c>
      <c r="L8825" s="14" t="str">
        <v/>
      </c>
      <c r="O8825" s="14" t="str">
        <v/>
      </c>
      <c r="P8825" s="14" t="str">
        <f ca="1"/>
        <v>Low Cap</v>
      </c>
    </row>
    <row r="8826" spans="11:16">
      <c r="K8826" s="14" t="str">
        <v/>
      </c>
      <c r="L8826" s="14" t="str">
        <v/>
      </c>
      <c r="O8826" s="14" t="str">
        <v/>
      </c>
      <c r="P8826" s="14" t="str">
        <f ca="1"/>
        <v>Low Cap</v>
      </c>
    </row>
    <row r="8827" spans="11:16">
      <c r="K8827" s="14" t="str">
        <v/>
      </c>
      <c r="L8827" s="14" t="str">
        <v/>
      </c>
      <c r="O8827" s="14" t="str">
        <v/>
      </c>
      <c r="P8827" s="14" t="str">
        <f ca="1"/>
        <v>Low Cap</v>
      </c>
    </row>
    <row r="8828" spans="11:16">
      <c r="K8828" s="14" t="str">
        <v/>
      </c>
      <c r="L8828" s="14" t="str">
        <v/>
      </c>
      <c r="O8828" s="14" t="str">
        <v/>
      </c>
      <c r="P8828" s="14" t="str">
        <f ca="1"/>
        <v>Low Cap</v>
      </c>
    </row>
    <row r="8829" spans="11:16">
      <c r="K8829" s="14" t="str">
        <v/>
      </c>
      <c r="L8829" s="14" t="str">
        <v/>
      </c>
      <c r="O8829" s="14" t="str">
        <v/>
      </c>
      <c r="P8829" s="14" t="str">
        <f ca="1"/>
        <v>Low Cap</v>
      </c>
    </row>
    <row r="8830" spans="11:16">
      <c r="K8830" s="14" t="str">
        <v/>
      </c>
      <c r="L8830" s="14" t="str">
        <v/>
      </c>
      <c r="O8830" s="14" t="str">
        <v/>
      </c>
      <c r="P8830" s="14" t="str">
        <f ca="1"/>
        <v>Low Cap</v>
      </c>
    </row>
    <row r="8831" spans="11:16">
      <c r="K8831" s="14" t="str">
        <v/>
      </c>
      <c r="L8831" s="14" t="str">
        <v/>
      </c>
      <c r="O8831" s="14" t="str">
        <v/>
      </c>
      <c r="P8831" s="14" t="str">
        <f ca="1"/>
        <v>Low Cap</v>
      </c>
    </row>
    <row r="8832" spans="11:16">
      <c r="K8832" s="14" t="str">
        <v/>
      </c>
      <c r="L8832" s="14" t="str">
        <v/>
      </c>
      <c r="O8832" s="14" t="str">
        <v/>
      </c>
      <c r="P8832" s="14" t="str">
        <f ca="1"/>
        <v>Low Cap</v>
      </c>
    </row>
    <row r="8833" spans="11:16">
      <c r="K8833" s="14" t="str">
        <v/>
      </c>
      <c r="L8833" s="14" t="str">
        <v/>
      </c>
      <c r="O8833" s="14" t="str">
        <v/>
      </c>
      <c r="P8833" s="14" t="str">
        <f ca="1"/>
        <v>Low Cap</v>
      </c>
    </row>
    <row r="8834" spans="11:16">
      <c r="K8834" s="14" t="str">
        <v/>
      </c>
      <c r="L8834" s="14" t="str">
        <v/>
      </c>
      <c r="O8834" s="14" t="str">
        <v/>
      </c>
      <c r="P8834" s="14" t="str">
        <f ca="1"/>
        <v>Low Cap</v>
      </c>
    </row>
    <row r="8835" spans="11:16">
      <c r="K8835" s="14" t="str">
        <v/>
      </c>
      <c r="L8835" s="14" t="str">
        <v/>
      </c>
      <c r="O8835" s="14" t="str">
        <v/>
      </c>
      <c r="P8835" s="14" t="str">
        <f ca="1"/>
        <v>Low Cap</v>
      </c>
    </row>
    <row r="8836" spans="11:16">
      <c r="K8836" s="14" t="str">
        <v/>
      </c>
      <c r="L8836" s="14" t="str">
        <v/>
      </c>
      <c r="O8836" s="14" t="str">
        <v/>
      </c>
      <c r="P8836" s="14" t="str">
        <f ca="1"/>
        <v>Low Cap</v>
      </c>
    </row>
    <row r="8837" spans="11:16">
      <c r="K8837" s="14" t="str">
        <v/>
      </c>
      <c r="L8837" s="14" t="str">
        <v/>
      </c>
      <c r="O8837" s="14" t="str">
        <v/>
      </c>
      <c r="P8837" s="14" t="str">
        <f ca="1"/>
        <v>Low Cap</v>
      </c>
    </row>
    <row r="8838" spans="11:16">
      <c r="K8838" s="14" t="str">
        <v/>
      </c>
      <c r="L8838" s="14" t="str">
        <v/>
      </c>
      <c r="O8838" s="14" t="str">
        <v/>
      </c>
      <c r="P8838" s="14" t="str">
        <f ca="1"/>
        <v>Low Cap</v>
      </c>
    </row>
    <row r="8839" spans="11:16">
      <c r="K8839" s="14" t="str">
        <v/>
      </c>
      <c r="L8839" s="14" t="str">
        <v/>
      </c>
      <c r="O8839" s="14" t="str">
        <v/>
      </c>
      <c r="P8839" s="14" t="str">
        <f ca="1"/>
        <v>Low Cap</v>
      </c>
    </row>
    <row r="8840" spans="11:16">
      <c r="K8840" s="14" t="str">
        <v/>
      </c>
      <c r="L8840" s="14" t="str">
        <v/>
      </c>
      <c r="O8840" s="14" t="str">
        <v/>
      </c>
      <c r="P8840" s="14" t="str">
        <f ca="1"/>
        <v>Low Cap</v>
      </c>
    </row>
    <row r="8841" spans="11:16">
      <c r="K8841" s="14" t="str">
        <v/>
      </c>
      <c r="L8841" s="14" t="str">
        <v/>
      </c>
      <c r="O8841" s="14" t="str">
        <v/>
      </c>
      <c r="P8841" s="14" t="str">
        <f ca="1"/>
        <v>Low Cap</v>
      </c>
    </row>
    <row r="8842" spans="11:16">
      <c r="K8842" s="14" t="str">
        <v/>
      </c>
      <c r="L8842" s="14" t="str">
        <v/>
      </c>
      <c r="O8842" s="14" t="str">
        <v/>
      </c>
      <c r="P8842" s="14" t="str">
        <f ca="1"/>
        <v>Low Cap</v>
      </c>
    </row>
    <row r="8843" spans="11:16">
      <c r="K8843" s="14" t="str">
        <v/>
      </c>
      <c r="L8843" s="14" t="str">
        <v/>
      </c>
      <c r="O8843" s="14" t="str">
        <v/>
      </c>
      <c r="P8843" s="14" t="str">
        <f ca="1"/>
        <v>Low Cap</v>
      </c>
    </row>
    <row r="8844" spans="11:16">
      <c r="K8844" s="14" t="str">
        <v/>
      </c>
      <c r="L8844" s="14" t="str">
        <v/>
      </c>
      <c r="O8844" s="14" t="str">
        <v/>
      </c>
      <c r="P8844" s="14" t="str">
        <f ca="1"/>
        <v>Low Cap</v>
      </c>
    </row>
    <row r="8845" spans="11:16">
      <c r="K8845" s="14" t="str">
        <v/>
      </c>
      <c r="L8845" s="14" t="str">
        <v/>
      </c>
      <c r="O8845" s="14" t="str">
        <v/>
      </c>
      <c r="P8845" s="14" t="str">
        <f ca="1"/>
        <v>Low Cap</v>
      </c>
    </row>
    <row r="8846" spans="11:16">
      <c r="K8846" s="14" t="str">
        <v/>
      </c>
      <c r="L8846" s="14" t="str">
        <v/>
      </c>
      <c r="O8846" s="14" t="str">
        <v/>
      </c>
      <c r="P8846" s="14" t="str">
        <f ca="1"/>
        <v>Low Cap</v>
      </c>
    </row>
    <row r="8847" spans="11:16">
      <c r="K8847" s="14" t="str">
        <v/>
      </c>
      <c r="L8847" s="14" t="str">
        <v/>
      </c>
      <c r="O8847" s="14" t="str">
        <v/>
      </c>
      <c r="P8847" s="14" t="str">
        <f ca="1"/>
        <v>Low Cap</v>
      </c>
    </row>
    <row r="8848" spans="11:16">
      <c r="K8848" s="14" t="str">
        <v/>
      </c>
      <c r="L8848" s="14" t="str">
        <v/>
      </c>
      <c r="O8848" s="14" t="str">
        <v/>
      </c>
      <c r="P8848" s="14" t="str">
        <f ca="1"/>
        <v>Low Cap</v>
      </c>
    </row>
    <row r="8849" spans="11:16">
      <c r="K8849" s="14" t="str">
        <v/>
      </c>
      <c r="L8849" s="14" t="str">
        <v/>
      </c>
      <c r="O8849" s="14" t="str">
        <v/>
      </c>
      <c r="P8849" s="14" t="str">
        <f ca="1"/>
        <v>Low Cap</v>
      </c>
    </row>
    <row r="8850" spans="11:16">
      <c r="K8850" s="14" t="str">
        <v/>
      </c>
      <c r="L8850" s="14" t="str">
        <v/>
      </c>
      <c r="O8850" s="14" t="str">
        <v/>
      </c>
      <c r="P8850" s="14" t="str">
        <f ca="1"/>
        <v>Low Cap</v>
      </c>
    </row>
    <row r="8851" spans="11:16">
      <c r="K8851" s="14" t="str">
        <v/>
      </c>
      <c r="L8851" s="14" t="str">
        <v/>
      </c>
      <c r="O8851" s="14" t="str">
        <v/>
      </c>
      <c r="P8851" s="14" t="str">
        <f ca="1"/>
        <v>Low Cap</v>
      </c>
    </row>
    <row r="8852" spans="11:16">
      <c r="K8852" s="14" t="str">
        <v/>
      </c>
      <c r="L8852" s="14" t="str">
        <v/>
      </c>
      <c r="O8852" s="14" t="str">
        <v/>
      </c>
      <c r="P8852" s="14" t="str">
        <f ca="1"/>
        <v>Low Cap</v>
      </c>
    </row>
    <row r="8853" spans="11:16">
      <c r="K8853" s="14" t="str">
        <v/>
      </c>
      <c r="L8853" s="14" t="str">
        <v/>
      </c>
      <c r="O8853" s="14" t="str">
        <v/>
      </c>
      <c r="P8853" s="14" t="str">
        <f ca="1"/>
        <v>Low Cap</v>
      </c>
    </row>
    <row r="8854" spans="11:16">
      <c r="K8854" s="14" t="str">
        <v/>
      </c>
      <c r="L8854" s="14" t="str">
        <v/>
      </c>
      <c r="O8854" s="14" t="str">
        <v/>
      </c>
      <c r="P8854" s="14" t="str">
        <f ca="1"/>
        <v>Low Cap</v>
      </c>
    </row>
    <row r="8855" spans="11:16">
      <c r="K8855" s="14" t="str">
        <v/>
      </c>
      <c r="L8855" s="14" t="str">
        <v/>
      </c>
      <c r="O8855" s="14" t="str">
        <v/>
      </c>
      <c r="P8855" s="14" t="str">
        <f ca="1"/>
        <v>Low Cap</v>
      </c>
    </row>
    <row r="8856" spans="11:16">
      <c r="K8856" s="14" t="str">
        <v/>
      </c>
      <c r="L8856" s="14" t="str">
        <v/>
      </c>
      <c r="O8856" s="14" t="str">
        <v/>
      </c>
      <c r="P8856" s="14" t="str">
        <f ca="1"/>
        <v>Low Cap</v>
      </c>
    </row>
    <row r="8857" spans="11:16">
      <c r="K8857" s="14" t="str">
        <v/>
      </c>
      <c r="L8857" s="14" t="str">
        <v/>
      </c>
      <c r="O8857" s="14" t="str">
        <v/>
      </c>
      <c r="P8857" s="14" t="str">
        <f ca="1"/>
        <v>Low Cap</v>
      </c>
    </row>
    <row r="8858" spans="11:16">
      <c r="K8858" s="14" t="str">
        <v/>
      </c>
      <c r="L8858" s="14" t="str">
        <v/>
      </c>
      <c r="O8858" s="14" t="str">
        <v/>
      </c>
      <c r="P8858" s="14" t="str">
        <f ca="1"/>
        <v>Low Cap</v>
      </c>
    </row>
    <row r="8859" spans="11:16">
      <c r="K8859" s="14" t="str">
        <v/>
      </c>
      <c r="L8859" s="14" t="str">
        <v/>
      </c>
      <c r="O8859" s="14" t="str">
        <v/>
      </c>
      <c r="P8859" s="14" t="str">
        <f ca="1"/>
        <v>Low Cap</v>
      </c>
    </row>
    <row r="8860" spans="11:16">
      <c r="K8860" s="14" t="str">
        <v/>
      </c>
      <c r="L8860" s="14" t="str">
        <v/>
      </c>
      <c r="O8860" s="14" t="str">
        <v/>
      </c>
      <c r="P8860" s="14" t="str">
        <f ca="1"/>
        <v>Low Cap</v>
      </c>
    </row>
    <row r="8861" spans="11:16">
      <c r="K8861" s="14" t="str">
        <v/>
      </c>
      <c r="L8861" s="14" t="str">
        <v/>
      </c>
      <c r="O8861" s="14" t="str">
        <v/>
      </c>
      <c r="P8861" s="14" t="str">
        <f ca="1"/>
        <v>Low Cap</v>
      </c>
    </row>
    <row r="8862" spans="11:16">
      <c r="K8862" s="14" t="str">
        <v/>
      </c>
      <c r="L8862" s="14" t="str">
        <v/>
      </c>
      <c r="O8862" s="14" t="str">
        <v/>
      </c>
      <c r="P8862" s="14" t="str">
        <f ca="1"/>
        <v>Low Cap</v>
      </c>
    </row>
    <row r="8863" spans="11:16">
      <c r="K8863" s="14" t="str">
        <v/>
      </c>
      <c r="L8863" s="14" t="str">
        <v/>
      </c>
      <c r="O8863" s="14" t="str">
        <v/>
      </c>
      <c r="P8863" s="14" t="str">
        <f ca="1"/>
        <v>Low Cap</v>
      </c>
    </row>
    <row r="8864" spans="11:16">
      <c r="K8864" s="14" t="str">
        <v/>
      </c>
      <c r="L8864" s="14" t="str">
        <v/>
      </c>
      <c r="O8864" s="14" t="str">
        <v/>
      </c>
      <c r="P8864" s="14" t="str">
        <f ca="1"/>
        <v>Low Cap</v>
      </c>
    </row>
    <row r="8865" spans="11:16">
      <c r="K8865" s="14" t="str">
        <v/>
      </c>
      <c r="L8865" s="14" t="str">
        <v/>
      </c>
      <c r="O8865" s="14" t="str">
        <v/>
      </c>
      <c r="P8865" s="14" t="str">
        <f ca="1"/>
        <v>Low Cap</v>
      </c>
    </row>
    <row r="8866" spans="11:16">
      <c r="K8866" s="14" t="str">
        <v/>
      </c>
      <c r="L8866" s="14" t="str">
        <v/>
      </c>
      <c r="O8866" s="14" t="str">
        <v/>
      </c>
      <c r="P8866" s="14" t="str">
        <f ca="1"/>
        <v>Low Cap</v>
      </c>
    </row>
    <row r="8867" spans="11:16">
      <c r="K8867" s="14" t="str">
        <v/>
      </c>
      <c r="L8867" s="14" t="str">
        <v/>
      </c>
      <c r="O8867" s="14" t="str">
        <v/>
      </c>
      <c r="P8867" s="14" t="str">
        <f ca="1"/>
        <v>Low Cap</v>
      </c>
    </row>
    <row r="8868" spans="11:16">
      <c r="K8868" s="14" t="str">
        <v/>
      </c>
      <c r="L8868" s="14" t="str">
        <v/>
      </c>
      <c r="O8868" s="14" t="str">
        <v/>
      </c>
      <c r="P8868" s="14" t="str">
        <f ca="1"/>
        <v>Low Cap</v>
      </c>
    </row>
    <row r="8869" spans="11:16">
      <c r="K8869" s="14" t="str">
        <v/>
      </c>
      <c r="L8869" s="14" t="str">
        <v/>
      </c>
      <c r="O8869" s="14" t="str">
        <v/>
      </c>
      <c r="P8869" s="14" t="str">
        <f ca="1"/>
        <v>Low Cap</v>
      </c>
    </row>
    <row r="8870" spans="11:16">
      <c r="K8870" s="14" t="str">
        <v/>
      </c>
      <c r="L8870" s="14" t="str">
        <v/>
      </c>
      <c r="O8870" s="14" t="str">
        <v/>
      </c>
      <c r="P8870" s="14" t="str">
        <f ca="1"/>
        <v>Low Cap</v>
      </c>
    </row>
    <row r="8871" spans="11:16">
      <c r="K8871" s="14" t="str">
        <v/>
      </c>
      <c r="L8871" s="14" t="str">
        <v/>
      </c>
      <c r="O8871" s="14" t="str">
        <v/>
      </c>
      <c r="P8871" s="14" t="str">
        <f ca="1"/>
        <v>Low Cap</v>
      </c>
    </row>
    <row r="8872" spans="11:16">
      <c r="K8872" s="14" t="str">
        <v/>
      </c>
      <c r="L8872" s="14" t="str">
        <v/>
      </c>
      <c r="O8872" s="14" t="str">
        <v/>
      </c>
      <c r="P8872" s="14" t="str">
        <f ca="1"/>
        <v>Low Cap</v>
      </c>
    </row>
    <row r="8873" spans="11:16">
      <c r="K8873" s="14" t="str">
        <v/>
      </c>
      <c r="L8873" s="14" t="str">
        <v/>
      </c>
      <c r="O8873" s="14" t="str">
        <v/>
      </c>
      <c r="P8873" s="14" t="str">
        <f ca="1"/>
        <v>Low Cap</v>
      </c>
    </row>
    <row r="8874" spans="11:16">
      <c r="K8874" s="14" t="str">
        <v/>
      </c>
      <c r="L8874" s="14" t="str">
        <v/>
      </c>
      <c r="O8874" s="14" t="str">
        <v/>
      </c>
      <c r="P8874" s="14" t="str">
        <f ca="1"/>
        <v>Low Cap</v>
      </c>
    </row>
    <row r="8875" spans="11:16">
      <c r="K8875" s="14" t="str">
        <v/>
      </c>
      <c r="L8875" s="14" t="str">
        <v/>
      </c>
      <c r="O8875" s="14" t="str">
        <v/>
      </c>
      <c r="P8875" s="14" t="str">
        <f ca="1"/>
        <v>Low Cap</v>
      </c>
    </row>
    <row r="8876" spans="11:16">
      <c r="K8876" s="14" t="str">
        <v/>
      </c>
      <c r="L8876" s="14" t="str">
        <v/>
      </c>
      <c r="O8876" s="14" t="str">
        <v/>
      </c>
      <c r="P8876" s="14" t="str">
        <f ca="1"/>
        <v>Low Cap</v>
      </c>
    </row>
    <row r="8877" spans="11:16">
      <c r="K8877" s="14" t="str">
        <v/>
      </c>
      <c r="L8877" s="14" t="str">
        <v/>
      </c>
      <c r="O8877" s="14" t="str">
        <v/>
      </c>
      <c r="P8877" s="14" t="str">
        <f ca="1"/>
        <v>Low Cap</v>
      </c>
    </row>
    <row r="8878" spans="11:16">
      <c r="K8878" s="14" t="str">
        <v/>
      </c>
      <c r="L8878" s="14" t="str">
        <v/>
      </c>
      <c r="O8878" s="14" t="str">
        <v/>
      </c>
      <c r="P8878" s="14" t="str">
        <f ca="1"/>
        <v>Low Cap</v>
      </c>
    </row>
    <row r="8879" spans="11:16">
      <c r="K8879" s="14" t="str">
        <v/>
      </c>
      <c r="L8879" s="14" t="str">
        <v/>
      </c>
      <c r="O8879" s="14" t="str">
        <v/>
      </c>
      <c r="P8879" s="14" t="str">
        <f ca="1"/>
        <v>Low Cap</v>
      </c>
    </row>
    <row r="8880" spans="11:16">
      <c r="K8880" s="14" t="str">
        <v/>
      </c>
      <c r="L8880" s="14" t="str">
        <v/>
      </c>
      <c r="O8880" s="14" t="str">
        <v/>
      </c>
      <c r="P8880" s="14" t="str">
        <f ca="1"/>
        <v>Low Cap</v>
      </c>
    </row>
    <row r="8881" spans="11:16">
      <c r="K8881" s="14" t="str">
        <v/>
      </c>
      <c r="L8881" s="14" t="str">
        <v/>
      </c>
      <c r="O8881" s="14" t="str">
        <v/>
      </c>
      <c r="P8881" s="14" t="str">
        <f ca="1"/>
        <v>Low Cap</v>
      </c>
    </row>
    <row r="8882" spans="11:16">
      <c r="K8882" s="14" t="str">
        <v/>
      </c>
      <c r="L8882" s="14" t="str">
        <v/>
      </c>
      <c r="O8882" s="14" t="str">
        <v/>
      </c>
      <c r="P8882" s="14" t="str">
        <f ca="1"/>
        <v>Low Cap</v>
      </c>
    </row>
    <row r="8883" spans="11:16">
      <c r="K8883" s="14" t="str">
        <v/>
      </c>
      <c r="L8883" s="14" t="str">
        <v/>
      </c>
      <c r="O8883" s="14" t="str">
        <v/>
      </c>
      <c r="P8883" s="14" t="str">
        <f ca="1"/>
        <v>Low Cap</v>
      </c>
    </row>
    <row r="8884" spans="11:16">
      <c r="K8884" s="14" t="str">
        <v/>
      </c>
      <c r="L8884" s="14" t="str">
        <v/>
      </c>
      <c r="O8884" s="14" t="str">
        <v/>
      </c>
      <c r="P8884" s="14" t="str">
        <f ca="1"/>
        <v>Low Cap</v>
      </c>
    </row>
    <row r="8885" spans="11:16">
      <c r="K8885" s="14" t="str">
        <v/>
      </c>
      <c r="L8885" s="14" t="str">
        <v/>
      </c>
      <c r="O8885" s="14" t="str">
        <v/>
      </c>
      <c r="P8885" s="14" t="str">
        <f ca="1"/>
        <v>Low Cap</v>
      </c>
    </row>
    <row r="8886" spans="11:16">
      <c r="K8886" s="14" t="str">
        <v/>
      </c>
      <c r="L8886" s="14" t="str">
        <v/>
      </c>
      <c r="O8886" s="14" t="str">
        <v/>
      </c>
      <c r="P8886" s="14" t="str">
        <f ca="1"/>
        <v>Low Cap</v>
      </c>
    </row>
    <row r="8887" spans="11:16">
      <c r="K8887" s="14" t="str">
        <v/>
      </c>
      <c r="L8887" s="14" t="str">
        <v/>
      </c>
      <c r="O8887" s="14" t="str">
        <v/>
      </c>
      <c r="P8887" s="14" t="str">
        <f ca="1"/>
        <v>Low Cap</v>
      </c>
    </row>
    <row r="8888" spans="11:16">
      <c r="K8888" s="14" t="str">
        <v/>
      </c>
      <c r="L8888" s="14" t="str">
        <v/>
      </c>
      <c r="O8888" s="14" t="str">
        <v/>
      </c>
      <c r="P8888" s="14" t="str">
        <f ca="1"/>
        <v>Low Cap</v>
      </c>
    </row>
    <row r="8889" spans="11:16">
      <c r="K8889" s="14" t="str">
        <v/>
      </c>
      <c r="L8889" s="14" t="str">
        <v/>
      </c>
      <c r="O8889" s="14" t="str">
        <v/>
      </c>
      <c r="P8889" s="14" t="str">
        <f ca="1"/>
        <v>Low Cap</v>
      </c>
    </row>
    <row r="8890" spans="11:16">
      <c r="K8890" s="14" t="str">
        <v/>
      </c>
      <c r="L8890" s="14" t="str">
        <v/>
      </c>
      <c r="O8890" s="14" t="str">
        <v/>
      </c>
      <c r="P8890" s="14" t="str">
        <f ca="1"/>
        <v>Low Cap</v>
      </c>
    </row>
    <row r="8891" spans="11:16">
      <c r="K8891" s="14" t="str">
        <v/>
      </c>
      <c r="L8891" s="14" t="str">
        <v/>
      </c>
      <c r="O8891" s="14" t="str">
        <v/>
      </c>
      <c r="P8891" s="14" t="str">
        <f ca="1"/>
        <v>Low Cap</v>
      </c>
    </row>
    <row r="8892" spans="11:16">
      <c r="K8892" s="14" t="str">
        <v/>
      </c>
      <c r="L8892" s="14" t="str">
        <v/>
      </c>
      <c r="O8892" s="14" t="str">
        <v/>
      </c>
      <c r="P8892" s="14" t="str">
        <f ca="1"/>
        <v>Low Cap</v>
      </c>
    </row>
    <row r="8893" spans="11:16">
      <c r="K8893" s="14" t="str">
        <v/>
      </c>
      <c r="L8893" s="14" t="str">
        <v/>
      </c>
      <c r="O8893" s="14" t="str">
        <v/>
      </c>
      <c r="P8893" s="14" t="str">
        <f ca="1"/>
        <v>Low Cap</v>
      </c>
    </row>
    <row r="8894" spans="11:16">
      <c r="K8894" s="14" t="str">
        <v/>
      </c>
      <c r="L8894" s="14" t="str">
        <v/>
      </c>
      <c r="O8894" s="14" t="str">
        <v/>
      </c>
      <c r="P8894" s="14" t="str">
        <f ca="1"/>
        <v>Low Cap</v>
      </c>
    </row>
    <row r="8895" spans="11:16">
      <c r="K8895" s="14" t="str">
        <v/>
      </c>
      <c r="L8895" s="14" t="str">
        <v/>
      </c>
      <c r="O8895" s="14" t="str">
        <v/>
      </c>
      <c r="P8895" s="14" t="str">
        <f ca="1"/>
        <v>Low Cap</v>
      </c>
    </row>
    <row r="8896" spans="11:16">
      <c r="K8896" s="14" t="str">
        <v/>
      </c>
      <c r="L8896" s="14" t="str">
        <v/>
      </c>
      <c r="O8896" s="14" t="str">
        <v/>
      </c>
      <c r="P8896" s="14" t="str">
        <f ca="1"/>
        <v>Low Cap</v>
      </c>
    </row>
    <row r="8897" spans="11:16">
      <c r="K8897" s="14" t="str">
        <v/>
      </c>
      <c r="L8897" s="14" t="str">
        <v/>
      </c>
      <c r="O8897" s="14" t="str">
        <v/>
      </c>
      <c r="P8897" s="14" t="str">
        <f ca="1"/>
        <v>Low Cap</v>
      </c>
    </row>
    <row r="8898" spans="11:16">
      <c r="K8898" s="14" t="str">
        <v/>
      </c>
      <c r="L8898" s="14" t="str">
        <v/>
      </c>
      <c r="O8898" s="14" t="str">
        <v/>
      </c>
      <c r="P8898" s="14" t="str">
        <f ca="1"/>
        <v>Low Cap</v>
      </c>
    </row>
    <row r="8899" spans="11:16">
      <c r="K8899" s="14" t="str">
        <v/>
      </c>
      <c r="L8899" s="14" t="str">
        <v/>
      </c>
      <c r="O8899" s="14" t="str">
        <v/>
      </c>
      <c r="P8899" s="14" t="str">
        <f ca="1"/>
        <v>Low Cap</v>
      </c>
    </row>
    <row r="8900" spans="11:16">
      <c r="K8900" s="14" t="str">
        <v/>
      </c>
      <c r="L8900" s="14" t="str">
        <v/>
      </c>
      <c r="O8900" s="14" t="str">
        <v/>
      </c>
      <c r="P8900" s="14" t="str">
        <f ca="1"/>
        <v>Low Cap</v>
      </c>
    </row>
    <row r="8901" spans="11:16">
      <c r="K8901" s="14" t="str">
        <v/>
      </c>
      <c r="L8901" s="14" t="str">
        <v/>
      </c>
      <c r="O8901" s="14" t="str">
        <v/>
      </c>
      <c r="P8901" s="14" t="str">
        <f ca="1"/>
        <v>Low Cap</v>
      </c>
    </row>
    <row r="8902" spans="11:16">
      <c r="K8902" s="14" t="str">
        <v/>
      </c>
      <c r="L8902" s="14" t="str">
        <v/>
      </c>
      <c r="O8902" s="14" t="str">
        <v/>
      </c>
      <c r="P8902" s="14" t="str">
        <f ca="1"/>
        <v>Low Cap</v>
      </c>
    </row>
    <row r="8903" spans="11:16">
      <c r="K8903" s="14" t="str">
        <v/>
      </c>
      <c r="L8903" s="14" t="str">
        <v/>
      </c>
      <c r="O8903" s="14" t="str">
        <v/>
      </c>
      <c r="P8903" s="14" t="str">
        <f ca="1"/>
        <v>Low Cap</v>
      </c>
    </row>
    <row r="8904" spans="11:16">
      <c r="K8904" s="14" t="str">
        <v/>
      </c>
      <c r="L8904" s="14" t="str">
        <v/>
      </c>
      <c r="O8904" s="14" t="str">
        <v/>
      </c>
      <c r="P8904" s="14" t="str">
        <f ca="1"/>
        <v>Low Cap</v>
      </c>
    </row>
    <row r="8905" spans="11:16">
      <c r="K8905" s="14" t="str">
        <v/>
      </c>
      <c r="L8905" s="14" t="str">
        <v/>
      </c>
      <c r="O8905" s="14" t="str">
        <v/>
      </c>
      <c r="P8905" s="14" t="str">
        <f ca="1"/>
        <v>Low Cap</v>
      </c>
    </row>
    <row r="8906" spans="11:16">
      <c r="K8906" s="14" t="str">
        <v/>
      </c>
      <c r="L8906" s="14" t="str">
        <v/>
      </c>
      <c r="O8906" s="14" t="str">
        <v/>
      </c>
      <c r="P8906" s="14" t="str">
        <f ca="1"/>
        <v>Low Cap</v>
      </c>
    </row>
    <row r="8907" spans="11:16">
      <c r="K8907" s="14" t="str">
        <v/>
      </c>
      <c r="L8907" s="14" t="str">
        <v/>
      </c>
      <c r="O8907" s="14" t="str">
        <v/>
      </c>
      <c r="P8907" s="14" t="str">
        <f ca="1"/>
        <v>Low Cap</v>
      </c>
    </row>
    <row r="8908" spans="11:16">
      <c r="K8908" s="14" t="str">
        <v/>
      </c>
      <c r="L8908" s="14" t="str">
        <v/>
      </c>
      <c r="O8908" s="14" t="str">
        <v/>
      </c>
      <c r="P8908" s="14" t="str">
        <f ca="1"/>
        <v>Low Cap</v>
      </c>
    </row>
    <row r="8909" spans="11:16">
      <c r="K8909" s="14" t="str">
        <v/>
      </c>
      <c r="L8909" s="14" t="str">
        <v/>
      </c>
      <c r="O8909" s="14" t="str">
        <v/>
      </c>
      <c r="P8909" s="14" t="str">
        <f ca="1"/>
        <v>Low Cap</v>
      </c>
    </row>
    <row r="8910" spans="11:16">
      <c r="K8910" s="14" t="str">
        <v/>
      </c>
      <c r="L8910" s="14" t="str">
        <v/>
      </c>
      <c r="O8910" s="14" t="str">
        <v/>
      </c>
      <c r="P8910" s="14" t="str">
        <f ca="1"/>
        <v>Low Cap</v>
      </c>
    </row>
    <row r="8911" spans="11:16">
      <c r="K8911" s="14" t="str">
        <v/>
      </c>
      <c r="L8911" s="14" t="str">
        <v/>
      </c>
      <c r="O8911" s="14" t="str">
        <v/>
      </c>
      <c r="P8911" s="14" t="str">
        <f ca="1"/>
        <v>Low Cap</v>
      </c>
    </row>
    <row r="8912" spans="11:16">
      <c r="K8912" s="14" t="str">
        <v/>
      </c>
      <c r="L8912" s="14" t="str">
        <v/>
      </c>
      <c r="O8912" s="14" t="str">
        <v/>
      </c>
      <c r="P8912" s="14" t="str">
        <f ca="1"/>
        <v>Low Cap</v>
      </c>
    </row>
    <row r="8913" spans="11:16">
      <c r="K8913" s="14" t="str">
        <v/>
      </c>
      <c r="L8913" s="14" t="str">
        <v/>
      </c>
      <c r="O8913" s="14" t="str">
        <v/>
      </c>
      <c r="P8913" s="14" t="str">
        <f ca="1"/>
        <v>Low Cap</v>
      </c>
    </row>
    <row r="8914" spans="11:16">
      <c r="K8914" s="14" t="str">
        <v/>
      </c>
      <c r="L8914" s="14" t="str">
        <v/>
      </c>
      <c r="O8914" s="14" t="str">
        <v/>
      </c>
      <c r="P8914" s="14" t="str">
        <f ca="1"/>
        <v>Low Cap</v>
      </c>
    </row>
    <row r="8915" spans="11:16">
      <c r="K8915" s="14" t="str">
        <v/>
      </c>
      <c r="L8915" s="14" t="str">
        <v/>
      </c>
      <c r="O8915" s="14" t="str">
        <v/>
      </c>
      <c r="P8915" s="14" t="str">
        <f ca="1"/>
        <v>Low Cap</v>
      </c>
    </row>
    <row r="8916" spans="11:16">
      <c r="K8916" s="14" t="str">
        <v/>
      </c>
      <c r="L8916" s="14" t="str">
        <v/>
      </c>
      <c r="O8916" s="14" t="str">
        <v/>
      </c>
      <c r="P8916" s="14" t="str">
        <f ca="1"/>
        <v>Low Cap</v>
      </c>
    </row>
    <row r="8917" spans="11:16">
      <c r="K8917" s="14" t="str">
        <v/>
      </c>
      <c r="L8917" s="14" t="str">
        <v/>
      </c>
      <c r="O8917" s="14" t="str">
        <v/>
      </c>
      <c r="P8917" s="14" t="str">
        <f ca="1"/>
        <v>Low Cap</v>
      </c>
    </row>
    <row r="8918" spans="11:16">
      <c r="K8918" s="14" t="str">
        <v/>
      </c>
      <c r="L8918" s="14" t="str">
        <v/>
      </c>
      <c r="O8918" s="14" t="str">
        <v/>
      </c>
      <c r="P8918" s="14" t="str">
        <f ca="1"/>
        <v>Low Cap</v>
      </c>
    </row>
    <row r="8919" spans="11:16">
      <c r="K8919" s="14" t="str">
        <v/>
      </c>
      <c r="L8919" s="14" t="str">
        <v/>
      </c>
      <c r="O8919" s="14" t="str">
        <v/>
      </c>
      <c r="P8919" s="14" t="str">
        <f ca="1"/>
        <v>Low Cap</v>
      </c>
    </row>
    <row r="8920" spans="11:16">
      <c r="K8920" s="14" t="str">
        <v/>
      </c>
      <c r="L8920" s="14" t="str">
        <v/>
      </c>
      <c r="O8920" s="14" t="str">
        <v/>
      </c>
      <c r="P8920" s="14" t="str">
        <f ca="1"/>
        <v>Low Cap</v>
      </c>
    </row>
    <row r="8921" spans="11:16">
      <c r="K8921" s="14" t="str">
        <v/>
      </c>
      <c r="L8921" s="14" t="str">
        <v/>
      </c>
      <c r="O8921" s="14" t="str">
        <v/>
      </c>
      <c r="P8921" s="14" t="str">
        <f ca="1"/>
        <v>Low Cap</v>
      </c>
    </row>
    <row r="8922" spans="11:16">
      <c r="K8922" s="14" t="str">
        <v/>
      </c>
      <c r="L8922" s="14" t="str">
        <v/>
      </c>
      <c r="O8922" s="14" t="str">
        <v/>
      </c>
      <c r="P8922" s="14" t="str">
        <f ca="1"/>
        <v>Low Cap</v>
      </c>
    </row>
    <row r="8923" spans="11:16">
      <c r="K8923" s="14" t="str">
        <v/>
      </c>
      <c r="L8923" s="14" t="str">
        <v/>
      </c>
      <c r="O8923" s="14" t="str">
        <v/>
      </c>
      <c r="P8923" s="14" t="str">
        <f ca="1"/>
        <v>Low Cap</v>
      </c>
    </row>
    <row r="8924" spans="11:16">
      <c r="K8924" s="14" t="str">
        <v/>
      </c>
      <c r="L8924" s="14" t="str">
        <v/>
      </c>
      <c r="O8924" s="14" t="str">
        <v/>
      </c>
      <c r="P8924" s="14" t="str">
        <f ca="1"/>
        <v>Low Cap</v>
      </c>
    </row>
    <row r="8925" spans="11:16">
      <c r="K8925" s="14" t="str">
        <v/>
      </c>
      <c r="L8925" s="14" t="str">
        <v/>
      </c>
      <c r="O8925" s="14" t="str">
        <v/>
      </c>
      <c r="P8925" s="14" t="str">
        <f ca="1"/>
        <v>Low Cap</v>
      </c>
    </row>
    <row r="8926" spans="11:16">
      <c r="K8926" s="14" t="str">
        <v/>
      </c>
      <c r="L8926" s="14" t="str">
        <v/>
      </c>
      <c r="O8926" s="14" t="str">
        <v/>
      </c>
      <c r="P8926" s="14" t="str">
        <f ca="1"/>
        <v>Low Cap</v>
      </c>
    </row>
    <row r="8927" spans="11:16">
      <c r="K8927" s="14" t="str">
        <v/>
      </c>
      <c r="L8927" s="14" t="str">
        <v/>
      </c>
      <c r="O8927" s="14" t="str">
        <v/>
      </c>
      <c r="P8927" s="14" t="str">
        <f ca="1"/>
        <v>Low Cap</v>
      </c>
    </row>
    <row r="8928" spans="11:16">
      <c r="K8928" s="14" t="str">
        <v/>
      </c>
      <c r="L8928" s="14" t="str">
        <v/>
      </c>
      <c r="O8928" s="14" t="str">
        <v/>
      </c>
      <c r="P8928" s="14" t="str">
        <f ca="1"/>
        <v>Low Cap</v>
      </c>
    </row>
    <row r="8929" spans="11:16">
      <c r="K8929" s="14" t="str">
        <v/>
      </c>
      <c r="L8929" s="14" t="str">
        <v/>
      </c>
      <c r="O8929" s="14" t="str">
        <v/>
      </c>
      <c r="P8929" s="14" t="str">
        <f ca="1"/>
        <v>Low Cap</v>
      </c>
    </row>
    <row r="8930" spans="11:16">
      <c r="K8930" s="14" t="str">
        <v/>
      </c>
      <c r="L8930" s="14" t="str">
        <v/>
      </c>
      <c r="O8930" s="14" t="str">
        <v/>
      </c>
      <c r="P8930" s="14" t="str">
        <f ca="1"/>
        <v>Low Cap</v>
      </c>
    </row>
    <row r="8931" spans="11:16">
      <c r="K8931" s="14" t="str">
        <v/>
      </c>
      <c r="L8931" s="14" t="str">
        <v/>
      </c>
      <c r="O8931" s="14" t="str">
        <v/>
      </c>
      <c r="P8931" s="14" t="str">
        <f ca="1"/>
        <v>Low Cap</v>
      </c>
    </row>
    <row r="8932" spans="11:16">
      <c r="K8932" s="14" t="str">
        <v/>
      </c>
      <c r="L8932" s="14" t="str">
        <v/>
      </c>
      <c r="O8932" s="14" t="str">
        <v/>
      </c>
      <c r="P8932" s="14" t="str">
        <f ca="1"/>
        <v>Low Cap</v>
      </c>
    </row>
    <row r="8933" spans="11:16">
      <c r="K8933" s="14" t="str">
        <v/>
      </c>
      <c r="L8933" s="14" t="str">
        <v/>
      </c>
      <c r="O8933" s="14" t="str">
        <v/>
      </c>
      <c r="P8933" s="14" t="str">
        <f ca="1"/>
        <v>Low Cap</v>
      </c>
    </row>
    <row r="8934" spans="11:16">
      <c r="K8934" s="14" t="str">
        <v/>
      </c>
      <c r="L8934" s="14" t="str">
        <v/>
      </c>
      <c r="O8934" s="14" t="str">
        <v/>
      </c>
      <c r="P8934" s="14" t="str">
        <f ca="1"/>
        <v>Low Cap</v>
      </c>
    </row>
    <row r="8935" spans="11:16">
      <c r="K8935" s="14" t="str">
        <v/>
      </c>
      <c r="L8935" s="14" t="str">
        <v/>
      </c>
      <c r="O8935" s="14" t="str">
        <v/>
      </c>
      <c r="P8935" s="14" t="str">
        <f ca="1"/>
        <v>Low Cap</v>
      </c>
    </row>
    <row r="8936" spans="11:16">
      <c r="K8936" s="14" t="str">
        <v/>
      </c>
      <c r="L8936" s="14" t="str">
        <v/>
      </c>
      <c r="O8936" s="14" t="str">
        <v/>
      </c>
      <c r="P8936" s="14" t="str">
        <f ca="1"/>
        <v>Low Cap</v>
      </c>
    </row>
    <row r="8937" spans="11:16">
      <c r="K8937" s="14" t="str">
        <v/>
      </c>
      <c r="L8937" s="14" t="str">
        <v/>
      </c>
      <c r="O8937" s="14" t="str">
        <v/>
      </c>
      <c r="P8937" s="14" t="str">
        <f ca="1"/>
        <v>Low Cap</v>
      </c>
    </row>
    <row r="8938" spans="11:16">
      <c r="K8938" s="14" t="str">
        <v/>
      </c>
      <c r="L8938" s="14" t="str">
        <v/>
      </c>
      <c r="O8938" s="14" t="str">
        <v/>
      </c>
      <c r="P8938" s="14" t="str">
        <f ca="1"/>
        <v>Low Cap</v>
      </c>
    </row>
    <row r="8939" spans="11:16">
      <c r="K8939" s="14" t="str">
        <v/>
      </c>
      <c r="L8939" s="14" t="str">
        <v/>
      </c>
      <c r="O8939" s="14" t="str">
        <v/>
      </c>
      <c r="P8939" s="14" t="str">
        <f ca="1"/>
        <v>Low Cap</v>
      </c>
    </row>
    <row r="8940" spans="11:16">
      <c r="K8940" s="14" t="str">
        <v/>
      </c>
      <c r="L8940" s="14" t="str">
        <v/>
      </c>
      <c r="O8940" s="14" t="str">
        <v/>
      </c>
      <c r="P8940" s="14" t="str">
        <f ca="1"/>
        <v>Low Cap</v>
      </c>
    </row>
    <row r="8941" spans="11:16">
      <c r="K8941" s="14" t="str">
        <v/>
      </c>
      <c r="L8941" s="14" t="str">
        <v/>
      </c>
      <c r="O8941" s="14" t="str">
        <v/>
      </c>
      <c r="P8941" s="14" t="str">
        <f ca="1"/>
        <v>Low Cap</v>
      </c>
    </row>
    <row r="8942" spans="11:16">
      <c r="K8942" s="14" t="str">
        <v/>
      </c>
      <c r="L8942" s="14" t="str">
        <v/>
      </c>
      <c r="O8942" s="14" t="str">
        <v/>
      </c>
      <c r="P8942" s="14" t="str">
        <f ca="1"/>
        <v>Low Cap</v>
      </c>
    </row>
    <row r="8943" spans="11:16">
      <c r="K8943" s="14" t="str">
        <v/>
      </c>
      <c r="L8943" s="14" t="str">
        <v/>
      </c>
      <c r="O8943" s="14" t="str">
        <v/>
      </c>
      <c r="P8943" s="14" t="str">
        <f ca="1"/>
        <v>Low Cap</v>
      </c>
    </row>
    <row r="8944" spans="11:16">
      <c r="K8944" s="14" t="str">
        <v/>
      </c>
      <c r="L8944" s="14" t="str">
        <v/>
      </c>
      <c r="O8944" s="14" t="str">
        <v/>
      </c>
      <c r="P8944" s="14" t="str">
        <f ca="1"/>
        <v>Low Cap</v>
      </c>
    </row>
    <row r="8945" spans="11:16">
      <c r="K8945" s="14" t="str">
        <v/>
      </c>
      <c r="L8945" s="14" t="str">
        <v/>
      </c>
      <c r="O8945" s="14" t="str">
        <v/>
      </c>
      <c r="P8945" s="14" t="str">
        <f ca="1"/>
        <v>Low Cap</v>
      </c>
    </row>
    <row r="8946" spans="11:16">
      <c r="K8946" s="14" t="str">
        <v/>
      </c>
      <c r="L8946" s="14" t="str">
        <v/>
      </c>
      <c r="O8946" s="14" t="str">
        <v/>
      </c>
      <c r="P8946" s="14" t="str">
        <f ca="1"/>
        <v>Low Cap</v>
      </c>
    </row>
    <row r="8947" spans="11:16">
      <c r="K8947" s="14" t="str">
        <v/>
      </c>
      <c r="L8947" s="14" t="str">
        <v/>
      </c>
      <c r="O8947" s="14" t="str">
        <v/>
      </c>
      <c r="P8947" s="14" t="str">
        <f ca="1"/>
        <v>Low Cap</v>
      </c>
    </row>
    <row r="8948" spans="11:16">
      <c r="K8948" s="14" t="str">
        <v/>
      </c>
      <c r="L8948" s="14" t="str">
        <v/>
      </c>
      <c r="O8948" s="14" t="str">
        <v/>
      </c>
      <c r="P8948" s="14" t="str">
        <f ca="1"/>
        <v>Low Cap</v>
      </c>
    </row>
    <row r="8949" spans="11:16">
      <c r="K8949" s="14" t="str">
        <v/>
      </c>
      <c r="L8949" s="14" t="str">
        <v/>
      </c>
      <c r="O8949" s="14" t="str">
        <v/>
      </c>
      <c r="P8949" s="14" t="str">
        <f ca="1"/>
        <v>Low Cap</v>
      </c>
    </row>
    <row r="8950" spans="11:16">
      <c r="K8950" s="14" t="str">
        <v/>
      </c>
      <c r="L8950" s="14" t="str">
        <v/>
      </c>
      <c r="O8950" s="14" t="str">
        <v/>
      </c>
      <c r="P8950" s="14" t="str">
        <f ca="1"/>
        <v>Low Cap</v>
      </c>
    </row>
    <row r="8951" spans="11:16">
      <c r="K8951" s="14" t="str">
        <v/>
      </c>
      <c r="L8951" s="14" t="str">
        <v/>
      </c>
      <c r="O8951" s="14" t="str">
        <v/>
      </c>
      <c r="P8951" s="14" t="str">
        <f ca="1"/>
        <v>Low Cap</v>
      </c>
    </row>
    <row r="8952" spans="11:16">
      <c r="K8952" s="14" t="str">
        <v/>
      </c>
      <c r="L8952" s="14" t="str">
        <v/>
      </c>
      <c r="O8952" s="14" t="str">
        <v/>
      </c>
      <c r="P8952" s="14" t="str">
        <f ca="1"/>
        <v>Low Cap</v>
      </c>
    </row>
    <row r="8953" spans="11:16">
      <c r="K8953" s="14" t="str">
        <v/>
      </c>
      <c r="L8953" s="14" t="str">
        <v/>
      </c>
      <c r="O8953" s="14" t="str">
        <v/>
      </c>
      <c r="P8953" s="14" t="str">
        <f ca="1"/>
        <v>Low Cap</v>
      </c>
    </row>
    <row r="8954" spans="11:16">
      <c r="K8954" s="14" t="str">
        <v/>
      </c>
      <c r="L8954" s="14" t="str">
        <v/>
      </c>
      <c r="O8954" s="14" t="str">
        <v/>
      </c>
      <c r="P8954" s="14" t="str">
        <f ca="1"/>
        <v>Low Cap</v>
      </c>
    </row>
    <row r="8955" spans="11:16">
      <c r="K8955" s="14" t="str">
        <v/>
      </c>
      <c r="L8955" s="14" t="str">
        <v/>
      </c>
      <c r="O8955" s="14" t="str">
        <v/>
      </c>
      <c r="P8955" s="14" t="str">
        <f ca="1"/>
        <v>Low Cap</v>
      </c>
    </row>
    <row r="8956" spans="11:16">
      <c r="K8956" s="14" t="str">
        <v/>
      </c>
      <c r="L8956" s="14" t="str">
        <v/>
      </c>
      <c r="O8956" s="14" t="str">
        <v/>
      </c>
      <c r="P8956" s="14" t="str">
        <f ca="1"/>
        <v>Low Cap</v>
      </c>
    </row>
    <row r="8957" spans="11:16">
      <c r="K8957" s="14" t="str">
        <v/>
      </c>
      <c r="L8957" s="14" t="str">
        <v/>
      </c>
      <c r="O8957" s="14" t="str">
        <v/>
      </c>
      <c r="P8957" s="14" t="str">
        <f ca="1"/>
        <v>Low Cap</v>
      </c>
    </row>
    <row r="8958" spans="11:16">
      <c r="K8958" s="14" t="str">
        <v/>
      </c>
      <c r="L8958" s="14" t="str">
        <v/>
      </c>
      <c r="O8958" s="14" t="str">
        <v/>
      </c>
      <c r="P8958" s="14" t="str">
        <f ca="1"/>
        <v>Low Cap</v>
      </c>
    </row>
    <row r="8959" spans="11:16">
      <c r="K8959" s="14" t="str">
        <v/>
      </c>
      <c r="L8959" s="14" t="str">
        <v/>
      </c>
      <c r="O8959" s="14" t="str">
        <v/>
      </c>
      <c r="P8959" s="14" t="str">
        <f ca="1"/>
        <v>Low Cap</v>
      </c>
    </row>
    <row r="8960" spans="11:16">
      <c r="K8960" s="14" t="str">
        <v/>
      </c>
      <c r="L8960" s="14" t="str">
        <v/>
      </c>
      <c r="O8960" s="14" t="str">
        <v/>
      </c>
      <c r="P8960" s="14" t="str">
        <f ca="1"/>
        <v>Low Cap</v>
      </c>
    </row>
    <row r="8961" spans="11:16">
      <c r="K8961" s="14" t="str">
        <v/>
      </c>
      <c r="L8961" s="14" t="str">
        <v/>
      </c>
      <c r="O8961" s="14" t="str">
        <v/>
      </c>
      <c r="P8961" s="14" t="str">
        <f ca="1"/>
        <v>Low Cap</v>
      </c>
    </row>
    <row r="8962" spans="11:16">
      <c r="K8962" s="14" t="str">
        <v/>
      </c>
      <c r="L8962" s="14" t="str">
        <v/>
      </c>
      <c r="O8962" s="14" t="str">
        <v/>
      </c>
      <c r="P8962" s="14" t="str">
        <f ca="1"/>
        <v>Low Cap</v>
      </c>
    </row>
    <row r="8963" spans="11:16">
      <c r="K8963" s="14" t="str">
        <v/>
      </c>
      <c r="L8963" s="14" t="str">
        <v/>
      </c>
      <c r="O8963" s="14" t="str">
        <v/>
      </c>
      <c r="P8963" s="14" t="str">
        <f ca="1"/>
        <v>Low Cap</v>
      </c>
    </row>
    <row r="8964" spans="11:16">
      <c r="K8964" s="14" t="str">
        <v/>
      </c>
      <c r="L8964" s="14" t="str">
        <v/>
      </c>
      <c r="O8964" s="14" t="str">
        <v/>
      </c>
      <c r="P8964" s="14" t="str">
        <f ca="1"/>
        <v>Low Cap</v>
      </c>
    </row>
    <row r="8965" spans="11:16">
      <c r="K8965" s="14" t="str">
        <v/>
      </c>
      <c r="L8965" s="14" t="str">
        <v/>
      </c>
      <c r="O8965" s="14" t="str">
        <v/>
      </c>
      <c r="P8965" s="14" t="str">
        <f ca="1"/>
        <v>Low Cap</v>
      </c>
    </row>
    <row r="8966" spans="11:16">
      <c r="K8966" s="14" t="str">
        <v/>
      </c>
      <c r="L8966" s="14" t="str">
        <v/>
      </c>
      <c r="O8966" s="14" t="str">
        <v/>
      </c>
      <c r="P8966" s="14" t="str">
        <f ca="1"/>
        <v>Low Cap</v>
      </c>
    </row>
    <row r="8967" spans="11:16">
      <c r="K8967" s="14" t="str">
        <v/>
      </c>
      <c r="L8967" s="14" t="str">
        <v/>
      </c>
      <c r="O8967" s="14" t="str">
        <v/>
      </c>
      <c r="P8967" s="14" t="str">
        <f ca="1"/>
        <v>Low Cap</v>
      </c>
    </row>
    <row r="8968" spans="11:16">
      <c r="K8968" s="14" t="str">
        <v/>
      </c>
      <c r="L8968" s="14" t="str">
        <v/>
      </c>
      <c r="O8968" s="14" t="str">
        <v/>
      </c>
      <c r="P8968" s="14" t="str">
        <f ca="1"/>
        <v>Low Cap</v>
      </c>
    </row>
    <row r="8969" spans="11:16">
      <c r="K8969" s="14" t="str">
        <v/>
      </c>
      <c r="L8969" s="14" t="str">
        <v/>
      </c>
      <c r="O8969" s="14" t="str">
        <v/>
      </c>
      <c r="P8969" s="14" t="str">
        <f ca="1"/>
        <v>Low Cap</v>
      </c>
    </row>
    <row r="8970" spans="11:16">
      <c r="K8970" s="14" t="str">
        <v/>
      </c>
      <c r="L8970" s="14" t="str">
        <v/>
      </c>
      <c r="O8970" s="14" t="str">
        <v/>
      </c>
      <c r="P8970" s="14" t="str">
        <f ca="1"/>
        <v>Low Cap</v>
      </c>
    </row>
    <row r="8971" spans="11:16">
      <c r="K8971" s="14" t="str">
        <v/>
      </c>
      <c r="L8971" s="14" t="str">
        <v/>
      </c>
      <c r="O8971" s="14" t="str">
        <v/>
      </c>
      <c r="P8971" s="14" t="str">
        <f ca="1"/>
        <v>Low Cap</v>
      </c>
    </row>
    <row r="8972" spans="11:16">
      <c r="K8972" s="14" t="str">
        <v/>
      </c>
      <c r="L8972" s="14" t="str">
        <v/>
      </c>
      <c r="O8972" s="14" t="str">
        <v/>
      </c>
      <c r="P8972" s="14" t="str">
        <f ca="1"/>
        <v>Low Cap</v>
      </c>
    </row>
    <row r="8973" spans="11:16">
      <c r="K8973" s="14" t="str">
        <v/>
      </c>
      <c r="L8973" s="14" t="str">
        <v/>
      </c>
      <c r="O8973" s="14" t="str">
        <v/>
      </c>
      <c r="P8973" s="14" t="str">
        <f ca="1"/>
        <v>Low Cap</v>
      </c>
    </row>
    <row r="8974" spans="11:16">
      <c r="K8974" s="14" t="str">
        <v/>
      </c>
      <c r="L8974" s="14" t="str">
        <v/>
      </c>
      <c r="O8974" s="14" t="str">
        <v/>
      </c>
      <c r="P8974" s="14" t="str">
        <f ca="1"/>
        <v>Low Cap</v>
      </c>
    </row>
    <row r="8975" spans="11:16">
      <c r="K8975" s="14" t="str">
        <v/>
      </c>
      <c r="L8975" s="14" t="str">
        <v/>
      </c>
      <c r="O8975" s="14" t="str">
        <v/>
      </c>
      <c r="P8975" s="14" t="str">
        <f ca="1"/>
        <v>Low Cap</v>
      </c>
    </row>
    <row r="8976" spans="11:16">
      <c r="K8976" s="14" t="str">
        <v/>
      </c>
      <c r="L8976" s="14" t="str">
        <v/>
      </c>
      <c r="O8976" s="14" t="str">
        <v/>
      </c>
      <c r="P8976" s="14" t="str">
        <f ca="1"/>
        <v>Low Cap</v>
      </c>
    </row>
    <row r="8977" spans="11:16">
      <c r="K8977" s="14" t="str">
        <v/>
      </c>
      <c r="L8977" s="14" t="str">
        <v/>
      </c>
      <c r="O8977" s="14" t="str">
        <v/>
      </c>
      <c r="P8977" s="14" t="str">
        <f ca="1"/>
        <v>Low Cap</v>
      </c>
    </row>
    <row r="8978" spans="11:16">
      <c r="K8978" s="14" t="str">
        <v/>
      </c>
      <c r="L8978" s="14" t="str">
        <v/>
      </c>
      <c r="O8978" s="14" t="str">
        <v/>
      </c>
      <c r="P8978" s="14" t="str">
        <f ca="1"/>
        <v>Low Cap</v>
      </c>
    </row>
    <row r="8979" spans="11:16">
      <c r="K8979" s="14" t="str">
        <v/>
      </c>
      <c r="L8979" s="14" t="str">
        <v/>
      </c>
      <c r="O8979" s="14" t="str">
        <v/>
      </c>
      <c r="P8979" s="14" t="str">
        <f ca="1"/>
        <v>Low Cap</v>
      </c>
    </row>
    <row r="8980" spans="11:16">
      <c r="K8980" s="14" t="str">
        <v/>
      </c>
      <c r="L8980" s="14" t="str">
        <v/>
      </c>
      <c r="O8980" s="14" t="str">
        <v/>
      </c>
      <c r="P8980" s="14" t="str">
        <f ca="1"/>
        <v>Low Cap</v>
      </c>
    </row>
    <row r="8981" spans="11:16">
      <c r="K8981" s="14" t="str">
        <v/>
      </c>
      <c r="L8981" s="14" t="str">
        <v/>
      </c>
      <c r="O8981" s="14" t="str">
        <v/>
      </c>
      <c r="P8981" s="14" t="str">
        <f ca="1"/>
        <v>Low Cap</v>
      </c>
    </row>
    <row r="8982" spans="11:16">
      <c r="K8982" s="14" t="str">
        <v/>
      </c>
      <c r="L8982" s="14" t="str">
        <v/>
      </c>
      <c r="O8982" s="14" t="str">
        <v/>
      </c>
      <c r="P8982" s="14" t="str">
        <f ca="1"/>
        <v>Low Cap</v>
      </c>
    </row>
    <row r="8983" spans="11:16">
      <c r="K8983" s="14" t="str">
        <v/>
      </c>
      <c r="L8983" s="14" t="str">
        <v/>
      </c>
      <c r="O8983" s="14" t="str">
        <v/>
      </c>
      <c r="P8983" s="14" t="str">
        <f ca="1"/>
        <v>Low Cap</v>
      </c>
    </row>
    <row r="8984" spans="11:16">
      <c r="K8984" s="14" t="str">
        <v/>
      </c>
      <c r="L8984" s="14" t="str">
        <v/>
      </c>
      <c r="O8984" s="14" t="str">
        <v/>
      </c>
      <c r="P8984" s="14" t="str">
        <f ca="1"/>
        <v>Low Cap</v>
      </c>
    </row>
    <row r="8985" spans="11:16">
      <c r="K8985" s="14" t="str">
        <v/>
      </c>
      <c r="L8985" s="14" t="str">
        <v/>
      </c>
      <c r="O8985" s="14" t="str">
        <v/>
      </c>
      <c r="P8985" s="14" t="str">
        <f ca="1"/>
        <v>Low Cap</v>
      </c>
    </row>
    <row r="8986" spans="11:16">
      <c r="K8986" s="14" t="str">
        <v/>
      </c>
      <c r="L8986" s="14" t="str">
        <v/>
      </c>
      <c r="O8986" s="14" t="str">
        <v/>
      </c>
      <c r="P8986" s="14" t="str">
        <f ca="1"/>
        <v>Low Cap</v>
      </c>
    </row>
    <row r="8987" spans="11:16">
      <c r="K8987" s="14" t="str">
        <v/>
      </c>
      <c r="L8987" s="14" t="str">
        <v/>
      </c>
      <c r="O8987" s="14" t="str">
        <v/>
      </c>
      <c r="P8987" s="14" t="str">
        <f ca="1"/>
        <v>Low Cap</v>
      </c>
    </row>
    <row r="8988" spans="11:16">
      <c r="K8988" s="14" t="str">
        <v/>
      </c>
      <c r="L8988" s="14" t="str">
        <v/>
      </c>
      <c r="O8988" s="14" t="str">
        <v/>
      </c>
      <c r="P8988" s="14" t="str">
        <f ca="1"/>
        <v>Low Cap</v>
      </c>
    </row>
    <row r="8989" spans="11:16">
      <c r="K8989" s="14" t="str">
        <v/>
      </c>
      <c r="L8989" s="14" t="str">
        <v/>
      </c>
      <c r="O8989" s="14" t="str">
        <v/>
      </c>
      <c r="P8989" s="14" t="str">
        <f ca="1"/>
        <v>Low Cap</v>
      </c>
    </row>
    <row r="8990" spans="11:16">
      <c r="K8990" s="14" t="str">
        <v/>
      </c>
      <c r="L8990" s="14" t="str">
        <v/>
      </c>
      <c r="O8990" s="14" t="str">
        <v/>
      </c>
      <c r="P8990" s="14" t="str">
        <f ca="1"/>
        <v>Low Cap</v>
      </c>
    </row>
    <row r="8991" spans="11:16">
      <c r="K8991" s="14" t="str">
        <v/>
      </c>
      <c r="L8991" s="14" t="str">
        <v/>
      </c>
      <c r="O8991" s="14" t="str">
        <v/>
      </c>
      <c r="P8991" s="14" t="str">
        <f ca="1"/>
        <v>Low Cap</v>
      </c>
    </row>
    <row r="8992" spans="11:16">
      <c r="K8992" s="14" t="str">
        <v/>
      </c>
      <c r="L8992" s="14" t="str">
        <v/>
      </c>
      <c r="O8992" s="14" t="str">
        <v/>
      </c>
      <c r="P8992" s="14" t="str">
        <f ca="1"/>
        <v>Low Cap</v>
      </c>
    </row>
    <row r="8993" spans="11:16">
      <c r="K8993" s="14" t="str">
        <v/>
      </c>
      <c r="L8993" s="14" t="str">
        <v/>
      </c>
      <c r="O8993" s="14" t="str">
        <v/>
      </c>
      <c r="P8993" s="14" t="str">
        <f ca="1"/>
        <v>Low Cap</v>
      </c>
    </row>
    <row r="8994" spans="11:16">
      <c r="K8994" s="14" t="str">
        <v/>
      </c>
      <c r="L8994" s="14" t="str">
        <v/>
      </c>
      <c r="O8994" s="14" t="str">
        <v/>
      </c>
      <c r="P8994" s="14" t="str">
        <f ca="1"/>
        <v>Low Cap</v>
      </c>
    </row>
    <row r="8995" spans="11:16">
      <c r="K8995" s="14" t="str">
        <v/>
      </c>
      <c r="L8995" s="14" t="str">
        <v/>
      </c>
      <c r="O8995" s="14" t="str">
        <v/>
      </c>
      <c r="P8995" s="14" t="str">
        <f ca="1"/>
        <v>Low Cap</v>
      </c>
    </row>
    <row r="8996" spans="11:16">
      <c r="K8996" s="14" t="str">
        <v/>
      </c>
      <c r="L8996" s="14" t="str">
        <v/>
      </c>
      <c r="O8996" s="14" t="str">
        <v/>
      </c>
      <c r="P8996" s="14" t="str">
        <f ca="1"/>
        <v>Low Cap</v>
      </c>
    </row>
    <row r="8997" spans="11:16">
      <c r="K8997" s="14" t="str">
        <v/>
      </c>
      <c r="L8997" s="14" t="str">
        <v/>
      </c>
      <c r="O8997" s="14" t="str">
        <v/>
      </c>
      <c r="P8997" s="14" t="str">
        <f ca="1"/>
        <v>Low Cap</v>
      </c>
    </row>
    <row r="8998" spans="11:16">
      <c r="K8998" s="14" t="str">
        <v/>
      </c>
      <c r="L8998" s="14" t="str">
        <v/>
      </c>
      <c r="O8998" s="14" t="str">
        <v/>
      </c>
      <c r="P8998" s="14" t="str">
        <f ca="1"/>
        <v>Low Cap</v>
      </c>
    </row>
    <row r="8999" spans="11:16">
      <c r="K8999" s="14" t="str">
        <v/>
      </c>
      <c r="L8999" s="14" t="str">
        <v/>
      </c>
      <c r="O8999" s="14" t="str">
        <v/>
      </c>
      <c r="P8999" s="14" t="str">
        <f ca="1"/>
        <v>Low Cap</v>
      </c>
    </row>
    <row r="9000" spans="11:16">
      <c r="K9000" s="14" t="str">
        <v/>
      </c>
      <c r="L9000" s="14" t="str">
        <v/>
      </c>
      <c r="O9000" s="14" t="str">
        <v/>
      </c>
      <c r="P9000" s="14" t="str">
        <f ca="1"/>
        <v>Low Cap</v>
      </c>
    </row>
    <row r="9001" spans="11:16">
      <c r="K9001" s="14" t="str">
        <v/>
      </c>
      <c r="L9001" s="14" t="str">
        <v/>
      </c>
      <c r="O9001" s="14" t="str">
        <v/>
      </c>
      <c r="P9001" s="14" t="str">
        <f ca="1"/>
        <v>Low Cap</v>
      </c>
    </row>
    <row r="9002" spans="11:16">
      <c r="K9002" s="14" t="str">
        <v/>
      </c>
      <c r="L9002" s="14" t="str">
        <v/>
      </c>
      <c r="O9002" s="14" t="str">
        <v/>
      </c>
      <c r="P9002" s="14" t="str">
        <f ca="1"/>
        <v>Low Cap</v>
      </c>
    </row>
    <row r="9003" spans="11:16">
      <c r="K9003" s="14" t="str">
        <v/>
      </c>
      <c r="L9003" s="14" t="str">
        <v/>
      </c>
      <c r="O9003" s="14" t="str">
        <v/>
      </c>
      <c r="P9003" s="14" t="str">
        <f ca="1"/>
        <v>Low Cap</v>
      </c>
    </row>
    <row r="9004" spans="11:16">
      <c r="K9004" s="14" t="str">
        <v/>
      </c>
      <c r="L9004" s="14" t="str">
        <v/>
      </c>
      <c r="O9004" s="14" t="str">
        <v/>
      </c>
      <c r="P9004" s="14" t="str">
        <f ca="1"/>
        <v>Low Cap</v>
      </c>
    </row>
    <row r="9005" spans="11:16">
      <c r="K9005" s="14" t="str">
        <v/>
      </c>
      <c r="L9005" s="14" t="str">
        <v/>
      </c>
      <c r="O9005" s="14" t="str">
        <v/>
      </c>
      <c r="P9005" s="14" t="str">
        <f ca="1"/>
        <v>Low Cap</v>
      </c>
    </row>
    <row r="9006" spans="11:16">
      <c r="K9006" s="14" t="str">
        <v/>
      </c>
      <c r="L9006" s="14" t="str">
        <v/>
      </c>
      <c r="O9006" s="14" t="str">
        <v/>
      </c>
      <c r="P9006" s="14" t="str">
        <f ca="1"/>
        <v>Low Cap</v>
      </c>
    </row>
    <row r="9007" spans="11:16">
      <c r="K9007" s="14" t="str">
        <v/>
      </c>
      <c r="L9007" s="14" t="str">
        <v/>
      </c>
      <c r="O9007" s="14" t="str">
        <v/>
      </c>
      <c r="P9007" s="14" t="str">
        <f ca="1"/>
        <v>Low Cap</v>
      </c>
    </row>
    <row r="9008" spans="11:16">
      <c r="K9008" s="14" t="str">
        <v/>
      </c>
      <c r="L9008" s="14" t="str">
        <v/>
      </c>
      <c r="O9008" s="14" t="str">
        <v/>
      </c>
      <c r="P9008" s="14" t="str">
        <f ca="1"/>
        <v>Low Cap</v>
      </c>
    </row>
    <row r="9009" spans="11:16">
      <c r="K9009" s="14" t="str">
        <v/>
      </c>
      <c r="L9009" s="14" t="str">
        <v/>
      </c>
      <c r="O9009" s="14" t="str">
        <v/>
      </c>
      <c r="P9009" s="14" t="str">
        <f ca="1"/>
        <v>Low Cap</v>
      </c>
    </row>
    <row r="9010" spans="11:16">
      <c r="K9010" s="14" t="str">
        <v/>
      </c>
      <c r="L9010" s="14" t="str">
        <v/>
      </c>
      <c r="O9010" s="14" t="str">
        <v/>
      </c>
      <c r="P9010" s="14" t="str">
        <f ca="1"/>
        <v>Low Cap</v>
      </c>
    </row>
    <row r="9011" spans="11:16">
      <c r="K9011" s="14" t="str">
        <v/>
      </c>
      <c r="L9011" s="14" t="str">
        <v/>
      </c>
      <c r="O9011" s="14" t="str">
        <v/>
      </c>
      <c r="P9011" s="14" t="str">
        <f ca="1"/>
        <v>Low Cap</v>
      </c>
    </row>
    <row r="9012" spans="11:16">
      <c r="K9012" s="14" t="str">
        <v/>
      </c>
      <c r="L9012" s="14" t="str">
        <v/>
      </c>
      <c r="O9012" s="14" t="str">
        <v/>
      </c>
      <c r="P9012" s="14" t="str">
        <f ca="1"/>
        <v>Low Cap</v>
      </c>
    </row>
    <row r="9013" spans="11:16">
      <c r="K9013" s="14" t="str">
        <v/>
      </c>
      <c r="L9013" s="14" t="str">
        <v/>
      </c>
      <c r="O9013" s="14" t="str">
        <v/>
      </c>
      <c r="P9013" s="14" t="str">
        <f ca="1"/>
        <v>Low Cap</v>
      </c>
    </row>
    <row r="9014" spans="11:16">
      <c r="K9014" s="14" t="str">
        <v/>
      </c>
      <c r="L9014" s="14" t="str">
        <v/>
      </c>
      <c r="O9014" s="14" t="str">
        <v/>
      </c>
      <c r="P9014" s="14" t="str">
        <f ca="1"/>
        <v>Low Cap</v>
      </c>
    </row>
    <row r="9015" spans="11:16">
      <c r="K9015" s="14" t="str">
        <v/>
      </c>
      <c r="L9015" s="14" t="str">
        <v/>
      </c>
      <c r="O9015" s="14" t="str">
        <v/>
      </c>
      <c r="P9015" s="14" t="str">
        <f ca="1"/>
        <v>Low Cap</v>
      </c>
    </row>
    <row r="9016" spans="11:16">
      <c r="K9016" s="14" t="str">
        <v/>
      </c>
      <c r="L9016" s="14" t="str">
        <v/>
      </c>
      <c r="O9016" s="14" t="str">
        <v/>
      </c>
      <c r="P9016" s="14" t="str">
        <f ca="1"/>
        <v>Low Cap</v>
      </c>
    </row>
    <row r="9017" spans="11:16">
      <c r="K9017" s="14" t="str">
        <v/>
      </c>
      <c r="L9017" s="14" t="str">
        <v/>
      </c>
      <c r="O9017" s="14" t="str">
        <v/>
      </c>
      <c r="P9017" s="14" t="str">
        <f ca="1"/>
        <v>Low Cap</v>
      </c>
    </row>
    <row r="9018" spans="11:16">
      <c r="K9018" s="14" t="str">
        <v/>
      </c>
      <c r="L9018" s="14" t="str">
        <v/>
      </c>
      <c r="O9018" s="14" t="str">
        <v/>
      </c>
      <c r="P9018" s="14" t="str">
        <f ca="1"/>
        <v>Low Cap</v>
      </c>
    </row>
    <row r="9019" spans="11:16">
      <c r="K9019" s="14" t="str">
        <v/>
      </c>
      <c r="L9019" s="14" t="str">
        <v/>
      </c>
      <c r="O9019" s="14" t="str">
        <v/>
      </c>
      <c r="P9019" s="14" t="str">
        <f ca="1"/>
        <v>Low Cap</v>
      </c>
    </row>
    <row r="9020" spans="11:16">
      <c r="K9020" s="14" t="str">
        <v/>
      </c>
      <c r="L9020" s="14" t="str">
        <v/>
      </c>
      <c r="O9020" s="14" t="str">
        <v/>
      </c>
      <c r="P9020" s="14" t="str">
        <f ca="1"/>
        <v>Low Cap</v>
      </c>
    </row>
    <row r="9021" spans="11:16">
      <c r="K9021" s="14" t="str">
        <v/>
      </c>
      <c r="L9021" s="14" t="str">
        <v/>
      </c>
      <c r="O9021" s="14" t="str">
        <v/>
      </c>
      <c r="P9021" s="14" t="str">
        <f ca="1"/>
        <v>Low Cap</v>
      </c>
    </row>
    <row r="9022" spans="11:16">
      <c r="K9022" s="14" t="str">
        <v/>
      </c>
      <c r="L9022" s="14" t="str">
        <v/>
      </c>
      <c r="O9022" s="14" t="str">
        <v/>
      </c>
      <c r="P9022" s="14" t="str">
        <f ca="1"/>
        <v>Low Cap</v>
      </c>
    </row>
    <row r="9023" spans="11:16">
      <c r="K9023" s="14" t="str">
        <v/>
      </c>
      <c r="L9023" s="14" t="str">
        <v/>
      </c>
      <c r="O9023" s="14" t="str">
        <v/>
      </c>
      <c r="P9023" s="14" t="str">
        <f ca="1"/>
        <v>Low Cap</v>
      </c>
    </row>
    <row r="9024" spans="11:16">
      <c r="K9024" s="14" t="str">
        <v/>
      </c>
      <c r="L9024" s="14" t="str">
        <v/>
      </c>
      <c r="O9024" s="14" t="str">
        <v/>
      </c>
      <c r="P9024" s="14" t="str">
        <f ca="1"/>
        <v>Low Cap</v>
      </c>
    </row>
    <row r="9025" spans="11:16">
      <c r="K9025" s="14" t="str">
        <v/>
      </c>
      <c r="L9025" s="14" t="str">
        <v/>
      </c>
      <c r="O9025" s="14" t="str">
        <v/>
      </c>
      <c r="P9025" s="14" t="str">
        <f ca="1"/>
        <v>Low Cap</v>
      </c>
    </row>
    <row r="9026" spans="11:16">
      <c r="K9026" s="14" t="str">
        <v/>
      </c>
      <c r="L9026" s="14" t="str">
        <v/>
      </c>
      <c r="O9026" s="14" t="str">
        <v/>
      </c>
      <c r="P9026" s="14" t="str">
        <f ca="1"/>
        <v>Low Cap</v>
      </c>
    </row>
    <row r="9027" spans="11:16">
      <c r="K9027" s="14" t="str">
        <v/>
      </c>
      <c r="L9027" s="14" t="str">
        <v/>
      </c>
      <c r="O9027" s="14" t="str">
        <v/>
      </c>
      <c r="P9027" s="14" t="str">
        <f ca="1"/>
        <v>Low Cap</v>
      </c>
    </row>
    <row r="9028" spans="11:16">
      <c r="K9028" s="14" t="str">
        <v/>
      </c>
      <c r="L9028" s="14" t="str">
        <v/>
      </c>
      <c r="O9028" s="14" t="str">
        <v/>
      </c>
      <c r="P9028" s="14" t="str">
        <f ca="1"/>
        <v>Low Cap</v>
      </c>
    </row>
    <row r="9029" spans="11:16">
      <c r="K9029" s="14" t="str">
        <v/>
      </c>
      <c r="L9029" s="14" t="str">
        <v/>
      </c>
      <c r="O9029" s="14" t="str">
        <v/>
      </c>
      <c r="P9029" s="14" t="str">
        <f ca="1"/>
        <v>Low Cap</v>
      </c>
    </row>
    <row r="9030" spans="11:16">
      <c r="K9030" s="14" t="str">
        <v/>
      </c>
      <c r="L9030" s="14" t="str">
        <v/>
      </c>
      <c r="O9030" s="14" t="str">
        <v/>
      </c>
      <c r="P9030" s="14" t="str">
        <f ca="1"/>
        <v>Low Cap</v>
      </c>
    </row>
    <row r="9031" spans="11:16">
      <c r="K9031" s="14" t="str">
        <v/>
      </c>
      <c r="L9031" s="14" t="str">
        <v/>
      </c>
      <c r="O9031" s="14" t="str">
        <v/>
      </c>
      <c r="P9031" s="14" t="str">
        <f ca="1"/>
        <v>Low Cap</v>
      </c>
    </row>
    <row r="9032" spans="11:16">
      <c r="K9032" s="14" t="str">
        <v/>
      </c>
      <c r="L9032" s="14" t="str">
        <v/>
      </c>
      <c r="O9032" s="14" t="str">
        <v/>
      </c>
      <c r="P9032" s="14" t="str">
        <f ca="1"/>
        <v>Low Cap</v>
      </c>
    </row>
    <row r="9033" spans="11:16">
      <c r="K9033" s="14" t="str">
        <v/>
      </c>
      <c r="L9033" s="14" t="str">
        <v/>
      </c>
      <c r="O9033" s="14" t="str">
        <v/>
      </c>
      <c r="P9033" s="14" t="str">
        <f ca="1"/>
        <v>Low Cap</v>
      </c>
    </row>
    <row r="9034" spans="11:16">
      <c r="K9034" s="14" t="str">
        <v/>
      </c>
      <c r="L9034" s="14" t="str">
        <v/>
      </c>
      <c r="O9034" s="14" t="str">
        <v/>
      </c>
      <c r="P9034" s="14" t="str">
        <f ca="1"/>
        <v>Low Cap</v>
      </c>
    </row>
    <row r="9035" spans="11:16">
      <c r="K9035" s="14" t="str">
        <v/>
      </c>
      <c r="L9035" s="14" t="str">
        <v/>
      </c>
      <c r="O9035" s="14" t="str">
        <v/>
      </c>
      <c r="P9035" s="14" t="str">
        <f ca="1"/>
        <v>Low Cap</v>
      </c>
    </row>
    <row r="9036" spans="11:16">
      <c r="K9036" s="14" t="str">
        <v/>
      </c>
      <c r="L9036" s="14" t="str">
        <v/>
      </c>
      <c r="O9036" s="14" t="str">
        <v/>
      </c>
      <c r="P9036" s="14" t="str">
        <f ca="1"/>
        <v>Low Cap</v>
      </c>
    </row>
    <row r="9037" spans="11:16">
      <c r="K9037" s="14" t="str">
        <v/>
      </c>
      <c r="L9037" s="14" t="str">
        <v/>
      </c>
      <c r="O9037" s="14" t="str">
        <v/>
      </c>
      <c r="P9037" s="14" t="str">
        <f ca="1"/>
        <v>Low Cap</v>
      </c>
    </row>
    <row r="9038" spans="11:16">
      <c r="K9038" s="14" t="str">
        <v/>
      </c>
      <c r="L9038" s="14" t="str">
        <v/>
      </c>
      <c r="O9038" s="14" t="str">
        <v/>
      </c>
      <c r="P9038" s="14" t="str">
        <f ca="1"/>
        <v>Low Cap</v>
      </c>
    </row>
    <row r="9039" spans="11:16">
      <c r="K9039" s="14" t="str">
        <v/>
      </c>
      <c r="L9039" s="14" t="str">
        <v/>
      </c>
      <c r="O9039" s="14" t="str">
        <v/>
      </c>
      <c r="P9039" s="14" t="str">
        <f ca="1"/>
        <v>Low Cap</v>
      </c>
    </row>
    <row r="9040" spans="11:16">
      <c r="K9040" s="14" t="str">
        <v/>
      </c>
      <c r="L9040" s="14" t="str">
        <v/>
      </c>
      <c r="O9040" s="14" t="str">
        <v/>
      </c>
      <c r="P9040" s="14" t="str">
        <f ca="1"/>
        <v>Low Cap</v>
      </c>
    </row>
    <row r="9041" spans="11:16">
      <c r="K9041" s="14" t="str">
        <v/>
      </c>
      <c r="L9041" s="14" t="str">
        <v/>
      </c>
      <c r="O9041" s="14" t="str">
        <v/>
      </c>
      <c r="P9041" s="14" t="str">
        <f ca="1"/>
        <v>Low Cap</v>
      </c>
    </row>
    <row r="9042" spans="11:16">
      <c r="K9042" s="14" t="str">
        <v/>
      </c>
      <c r="L9042" s="14" t="str">
        <v/>
      </c>
      <c r="O9042" s="14" t="str">
        <v/>
      </c>
      <c r="P9042" s="14" t="str">
        <f ca="1"/>
        <v>Low Cap</v>
      </c>
    </row>
    <row r="9043" spans="11:16">
      <c r="K9043" s="14" t="str">
        <v/>
      </c>
      <c r="L9043" s="14" t="str">
        <v/>
      </c>
      <c r="O9043" s="14" t="str">
        <v/>
      </c>
      <c r="P9043" s="14" t="str">
        <f ca="1"/>
        <v>Low Cap</v>
      </c>
    </row>
    <row r="9044" spans="11:16">
      <c r="K9044" s="14" t="str">
        <v/>
      </c>
      <c r="L9044" s="14" t="str">
        <v/>
      </c>
      <c r="O9044" s="14" t="str">
        <v/>
      </c>
      <c r="P9044" s="14" t="str">
        <f ca="1"/>
        <v>Low Cap</v>
      </c>
    </row>
    <row r="9045" spans="11:16">
      <c r="K9045" s="14" t="str">
        <v/>
      </c>
      <c r="L9045" s="14" t="str">
        <v/>
      </c>
      <c r="O9045" s="14" t="str">
        <v/>
      </c>
      <c r="P9045" s="14" t="str">
        <f ca="1"/>
        <v>Low Cap</v>
      </c>
    </row>
    <row r="9046" spans="11:16">
      <c r="K9046" s="14" t="str">
        <v/>
      </c>
      <c r="L9046" s="14" t="str">
        <v/>
      </c>
      <c r="O9046" s="14" t="str">
        <v/>
      </c>
      <c r="P9046" s="14" t="str">
        <f ca="1"/>
        <v>Low Cap</v>
      </c>
    </row>
    <row r="9047" spans="11:16">
      <c r="K9047" s="14" t="str">
        <v/>
      </c>
      <c r="L9047" s="14" t="str">
        <v/>
      </c>
      <c r="O9047" s="14" t="str">
        <v/>
      </c>
      <c r="P9047" s="14" t="str">
        <f ca="1"/>
        <v>Low Cap</v>
      </c>
    </row>
    <row r="9048" spans="11:16">
      <c r="K9048" s="14" t="str">
        <v/>
      </c>
      <c r="L9048" s="14" t="str">
        <v/>
      </c>
      <c r="O9048" s="14" t="str">
        <v/>
      </c>
      <c r="P9048" s="14" t="str">
        <f ca="1"/>
        <v>Low Cap</v>
      </c>
    </row>
    <row r="9049" spans="11:16">
      <c r="K9049" s="14" t="str">
        <v/>
      </c>
      <c r="L9049" s="14" t="str">
        <v/>
      </c>
      <c r="O9049" s="14" t="str">
        <v/>
      </c>
      <c r="P9049" s="14" t="str">
        <f ca="1"/>
        <v>Low Cap</v>
      </c>
    </row>
    <row r="9050" spans="11:16">
      <c r="K9050" s="14" t="str">
        <v/>
      </c>
      <c r="L9050" s="14" t="str">
        <v/>
      </c>
      <c r="O9050" s="14" t="str">
        <v/>
      </c>
      <c r="P9050" s="14" t="str">
        <f ca="1"/>
        <v>Low Cap</v>
      </c>
    </row>
    <row r="9051" spans="11:16">
      <c r="K9051" s="14" t="str">
        <v/>
      </c>
      <c r="L9051" s="14" t="str">
        <v/>
      </c>
      <c r="O9051" s="14" t="str">
        <v/>
      </c>
      <c r="P9051" s="14" t="str">
        <f ca="1"/>
        <v>Low Cap</v>
      </c>
    </row>
    <row r="9052" spans="11:16">
      <c r="K9052" s="14" t="str">
        <v/>
      </c>
      <c r="L9052" s="14" t="str">
        <v/>
      </c>
      <c r="O9052" s="14" t="str">
        <v/>
      </c>
      <c r="P9052" s="14" t="str">
        <f ca="1"/>
        <v>Low Cap</v>
      </c>
    </row>
    <row r="9053" spans="11:16">
      <c r="K9053" s="14" t="str">
        <v/>
      </c>
      <c r="L9053" s="14" t="str">
        <v/>
      </c>
      <c r="O9053" s="14" t="str">
        <v/>
      </c>
      <c r="P9053" s="14" t="str">
        <f ca="1"/>
        <v>Low Cap</v>
      </c>
    </row>
    <row r="9054" spans="11:16">
      <c r="K9054" s="14" t="str">
        <v/>
      </c>
      <c r="L9054" s="14" t="str">
        <v/>
      </c>
      <c r="O9054" s="14" t="str">
        <v/>
      </c>
      <c r="P9054" s="14" t="str">
        <f ca="1"/>
        <v>Low Cap</v>
      </c>
    </row>
    <row r="9055" spans="11:16">
      <c r="K9055" s="14" t="str">
        <v/>
      </c>
      <c r="L9055" s="14" t="str">
        <v/>
      </c>
      <c r="O9055" s="14" t="str">
        <v/>
      </c>
      <c r="P9055" s="14" t="str">
        <f ca="1"/>
        <v>Low Cap</v>
      </c>
    </row>
    <row r="9056" spans="11:16">
      <c r="K9056" s="14" t="str">
        <v/>
      </c>
      <c r="L9056" s="14" t="str">
        <v/>
      </c>
      <c r="O9056" s="14" t="str">
        <v/>
      </c>
      <c r="P9056" s="14" t="str">
        <f ca="1"/>
        <v>Low Cap</v>
      </c>
    </row>
    <row r="9057" spans="11:16">
      <c r="K9057" s="14" t="str">
        <v/>
      </c>
      <c r="L9057" s="14" t="str">
        <v/>
      </c>
      <c r="O9057" s="14" t="str">
        <v/>
      </c>
      <c r="P9057" s="14" t="str">
        <f ca="1"/>
        <v>Low Cap</v>
      </c>
    </row>
    <row r="9058" spans="11:16">
      <c r="K9058" s="14" t="str">
        <v/>
      </c>
      <c r="L9058" s="14" t="str">
        <v/>
      </c>
      <c r="O9058" s="14" t="str">
        <v/>
      </c>
      <c r="P9058" s="14" t="str">
        <f ca="1"/>
        <v>Low Cap</v>
      </c>
    </row>
    <row r="9059" spans="11:16">
      <c r="K9059" s="14" t="str">
        <v/>
      </c>
      <c r="L9059" s="14" t="str">
        <v/>
      </c>
      <c r="O9059" s="14" t="str">
        <v/>
      </c>
      <c r="P9059" s="14" t="str">
        <f ca="1"/>
        <v>Low Cap</v>
      </c>
    </row>
    <row r="9060" spans="11:16">
      <c r="K9060" s="14" t="str">
        <v/>
      </c>
      <c r="L9060" s="14" t="str">
        <v/>
      </c>
      <c r="O9060" s="14" t="str">
        <v/>
      </c>
      <c r="P9060" s="14" t="str">
        <f ca="1"/>
        <v>Low Cap</v>
      </c>
    </row>
    <row r="9061" spans="11:16">
      <c r="K9061" s="14" t="str">
        <v/>
      </c>
      <c r="L9061" s="14" t="str">
        <v/>
      </c>
      <c r="O9061" s="14" t="str">
        <v/>
      </c>
      <c r="P9061" s="14" t="str">
        <f ca="1"/>
        <v>Low Cap</v>
      </c>
    </row>
    <row r="9062" spans="11:16">
      <c r="K9062" s="14" t="str">
        <v/>
      </c>
      <c r="L9062" s="14" t="str">
        <v/>
      </c>
      <c r="O9062" s="14" t="str">
        <v/>
      </c>
      <c r="P9062" s="14" t="str">
        <f ca="1"/>
        <v>Low Cap</v>
      </c>
    </row>
    <row r="9063" spans="11:16">
      <c r="K9063" s="14" t="str">
        <v/>
      </c>
      <c r="L9063" s="14" t="str">
        <v/>
      </c>
      <c r="O9063" s="14" t="str">
        <v/>
      </c>
      <c r="P9063" s="14" t="str">
        <f ca="1"/>
        <v>Low Cap</v>
      </c>
    </row>
    <row r="9064" spans="11:16">
      <c r="K9064" s="14" t="str">
        <v/>
      </c>
      <c r="L9064" s="14" t="str">
        <v/>
      </c>
      <c r="O9064" s="14" t="str">
        <v/>
      </c>
      <c r="P9064" s="14" t="str">
        <f ca="1"/>
        <v>Low Cap</v>
      </c>
    </row>
    <row r="9065" spans="11:16">
      <c r="K9065" s="14" t="str">
        <v/>
      </c>
      <c r="L9065" s="14" t="str">
        <v/>
      </c>
      <c r="O9065" s="14" t="str">
        <v/>
      </c>
      <c r="P9065" s="14" t="str">
        <f ca="1"/>
        <v>Low Cap</v>
      </c>
    </row>
    <row r="9066" spans="11:16">
      <c r="K9066" s="14" t="str">
        <v/>
      </c>
      <c r="L9066" s="14" t="str">
        <v/>
      </c>
      <c r="O9066" s="14" t="str">
        <v/>
      </c>
      <c r="P9066" s="14" t="str">
        <f ca="1"/>
        <v>Low Cap</v>
      </c>
    </row>
    <row r="9067" spans="11:16">
      <c r="K9067" s="14" t="str">
        <v/>
      </c>
      <c r="L9067" s="14" t="str">
        <v/>
      </c>
      <c r="O9067" s="14" t="str">
        <v/>
      </c>
      <c r="P9067" s="14" t="str">
        <f ca="1"/>
        <v>Low Cap</v>
      </c>
    </row>
    <row r="9068" spans="11:16">
      <c r="K9068" s="14" t="str">
        <v/>
      </c>
      <c r="L9068" s="14" t="str">
        <v/>
      </c>
      <c r="O9068" s="14" t="str">
        <v/>
      </c>
      <c r="P9068" s="14" t="str">
        <f ca="1"/>
        <v>Low Cap</v>
      </c>
    </row>
    <row r="9069" spans="11:16">
      <c r="K9069" s="14" t="str">
        <v/>
      </c>
      <c r="L9069" s="14" t="str">
        <v/>
      </c>
      <c r="O9069" s="14" t="str">
        <v/>
      </c>
      <c r="P9069" s="14" t="str">
        <f ca="1"/>
        <v>Low Cap</v>
      </c>
    </row>
    <row r="9070" spans="11:16">
      <c r="K9070" s="14" t="str">
        <v/>
      </c>
      <c r="L9070" s="14" t="str">
        <v/>
      </c>
      <c r="O9070" s="14" t="str">
        <v/>
      </c>
      <c r="P9070" s="14" t="str">
        <f ca="1"/>
        <v>Low Cap</v>
      </c>
    </row>
    <row r="9071" spans="11:16">
      <c r="K9071" s="14" t="str">
        <v/>
      </c>
      <c r="L9071" s="14" t="str">
        <v/>
      </c>
      <c r="O9071" s="14" t="str">
        <v/>
      </c>
      <c r="P9071" s="14" t="str">
        <f ca="1"/>
        <v>Low Cap</v>
      </c>
    </row>
    <row r="9072" spans="11:16">
      <c r="K9072" s="14" t="str">
        <v/>
      </c>
      <c r="L9072" s="14" t="str">
        <v/>
      </c>
      <c r="O9072" s="14" t="str">
        <v/>
      </c>
      <c r="P9072" s="14" t="str">
        <f ca="1"/>
        <v>Low Cap</v>
      </c>
    </row>
    <row r="9073" spans="11:16">
      <c r="K9073" s="14" t="str">
        <v/>
      </c>
      <c r="L9073" s="14" t="str">
        <v/>
      </c>
      <c r="O9073" s="14" t="str">
        <v/>
      </c>
      <c r="P9073" s="14" t="str">
        <f ca="1"/>
        <v>Low Cap</v>
      </c>
    </row>
    <row r="9074" spans="11:16">
      <c r="K9074" s="14" t="str">
        <v/>
      </c>
      <c r="L9074" s="14" t="str">
        <v/>
      </c>
      <c r="O9074" s="14" t="str">
        <v/>
      </c>
      <c r="P9074" s="14" t="str">
        <f ca="1"/>
        <v>Low Cap</v>
      </c>
    </row>
    <row r="9075" spans="11:16">
      <c r="K9075" s="14" t="str">
        <v/>
      </c>
      <c r="L9075" s="14" t="str">
        <v/>
      </c>
      <c r="O9075" s="14" t="str">
        <v/>
      </c>
      <c r="P9075" s="14" t="str">
        <f ca="1"/>
        <v>Low Cap</v>
      </c>
    </row>
    <row r="9076" spans="11:16">
      <c r="K9076" s="14" t="str">
        <v/>
      </c>
      <c r="L9076" s="14" t="str">
        <v/>
      </c>
      <c r="O9076" s="14" t="str">
        <v/>
      </c>
      <c r="P9076" s="14" t="str">
        <f ca="1"/>
        <v>Low Cap</v>
      </c>
    </row>
    <row r="9077" spans="11:16">
      <c r="K9077" s="14" t="str">
        <v/>
      </c>
      <c r="L9077" s="14" t="str">
        <v/>
      </c>
      <c r="O9077" s="14" t="str">
        <v/>
      </c>
      <c r="P9077" s="14" t="str">
        <f ca="1"/>
        <v>Low Cap</v>
      </c>
    </row>
    <row r="9078" spans="11:16">
      <c r="K9078" s="14" t="str">
        <v/>
      </c>
      <c r="L9078" s="14" t="str">
        <v/>
      </c>
      <c r="O9078" s="14" t="str">
        <v/>
      </c>
      <c r="P9078" s="14" t="str">
        <f ca="1"/>
        <v>Low Cap</v>
      </c>
    </row>
    <row r="9079" spans="11:16">
      <c r="K9079" s="14" t="str">
        <v/>
      </c>
      <c r="L9079" s="14" t="str">
        <v/>
      </c>
      <c r="O9079" s="14" t="str">
        <v/>
      </c>
      <c r="P9079" s="14" t="str">
        <f ca="1"/>
        <v>Low Cap</v>
      </c>
    </row>
    <row r="9080" spans="11:16">
      <c r="K9080" s="14" t="str">
        <v/>
      </c>
      <c r="L9080" s="14" t="str">
        <v/>
      </c>
      <c r="O9080" s="14" t="str">
        <v/>
      </c>
      <c r="P9080" s="14" t="str">
        <f ca="1"/>
        <v>Low Cap</v>
      </c>
    </row>
    <row r="9081" spans="11:16">
      <c r="K9081" s="14" t="str">
        <v/>
      </c>
      <c r="L9081" s="14" t="str">
        <v/>
      </c>
      <c r="O9081" s="14" t="str">
        <v/>
      </c>
      <c r="P9081" s="14" t="str">
        <f ca="1"/>
        <v>Low Cap</v>
      </c>
    </row>
    <row r="9082" spans="11:16">
      <c r="K9082" s="14" t="str">
        <v/>
      </c>
      <c r="L9082" s="14" t="str">
        <v/>
      </c>
      <c r="O9082" s="14" t="str">
        <v/>
      </c>
      <c r="P9082" s="14" t="str">
        <f ca="1"/>
        <v>Low Cap</v>
      </c>
    </row>
    <row r="9083" spans="11:16">
      <c r="K9083" s="14" t="str">
        <v/>
      </c>
      <c r="L9083" s="14" t="str">
        <v/>
      </c>
      <c r="O9083" s="14" t="str">
        <v/>
      </c>
      <c r="P9083" s="14" t="str">
        <f ca="1"/>
        <v>Low Cap</v>
      </c>
    </row>
    <row r="9084" spans="11:16">
      <c r="K9084" s="14" t="str">
        <v/>
      </c>
      <c r="L9084" s="14" t="str">
        <v/>
      </c>
      <c r="O9084" s="14" t="str">
        <v/>
      </c>
      <c r="P9084" s="14" t="str">
        <f ca="1"/>
        <v>Low Cap</v>
      </c>
    </row>
    <row r="9085" spans="11:16">
      <c r="K9085" s="14" t="str">
        <v/>
      </c>
      <c r="L9085" s="14" t="str">
        <v/>
      </c>
      <c r="O9085" s="14" t="str">
        <v/>
      </c>
      <c r="P9085" s="14" t="str">
        <f ca="1"/>
        <v>Low Cap</v>
      </c>
    </row>
    <row r="9086" spans="11:16">
      <c r="K9086" s="14" t="str">
        <v/>
      </c>
      <c r="L9086" s="14" t="str">
        <v/>
      </c>
      <c r="O9086" s="14" t="str">
        <v/>
      </c>
      <c r="P9086" s="14" t="str">
        <f ca="1"/>
        <v>Low Cap</v>
      </c>
    </row>
    <row r="9087" spans="11:16">
      <c r="K9087" s="14" t="str">
        <v/>
      </c>
      <c r="L9087" s="14" t="str">
        <v/>
      </c>
      <c r="O9087" s="14" t="str">
        <v/>
      </c>
      <c r="P9087" s="14" t="str">
        <f ca="1"/>
        <v>Low Cap</v>
      </c>
    </row>
    <row r="9088" spans="11:16">
      <c r="K9088" s="14" t="str">
        <v/>
      </c>
      <c r="L9088" s="14" t="str">
        <v/>
      </c>
      <c r="O9088" s="14" t="str">
        <v/>
      </c>
      <c r="P9088" s="14" t="str">
        <f ca="1"/>
        <v>Low Cap</v>
      </c>
    </row>
    <row r="9089" spans="11:16">
      <c r="K9089" s="14" t="str">
        <v/>
      </c>
      <c r="L9089" s="14" t="str">
        <v/>
      </c>
      <c r="O9089" s="14" t="str">
        <v/>
      </c>
      <c r="P9089" s="14" t="str">
        <f ca="1"/>
        <v>Low Cap</v>
      </c>
    </row>
    <row r="9090" spans="11:16">
      <c r="K9090" s="14" t="str">
        <v/>
      </c>
      <c r="L9090" s="14" t="str">
        <v/>
      </c>
      <c r="O9090" s="14" t="str">
        <v/>
      </c>
      <c r="P9090" s="14" t="str">
        <f ca="1"/>
        <v>Low Cap</v>
      </c>
    </row>
    <row r="9091" spans="11:16">
      <c r="K9091" s="14" t="str">
        <v/>
      </c>
      <c r="L9091" s="14" t="str">
        <v/>
      </c>
      <c r="O9091" s="14" t="str">
        <v/>
      </c>
      <c r="P9091" s="14" t="str">
        <f ca="1"/>
        <v>Low Cap</v>
      </c>
    </row>
    <row r="9092" spans="11:16">
      <c r="K9092" s="14" t="str">
        <v/>
      </c>
      <c r="L9092" s="14" t="str">
        <v/>
      </c>
      <c r="O9092" s="14" t="str">
        <v/>
      </c>
      <c r="P9092" s="14" t="str">
        <f ca="1"/>
        <v>Low Cap</v>
      </c>
    </row>
    <row r="9093" spans="11:16">
      <c r="K9093" s="14" t="str">
        <v/>
      </c>
      <c r="L9093" s="14" t="str">
        <v/>
      </c>
      <c r="O9093" s="14" t="str">
        <v/>
      </c>
      <c r="P9093" s="14" t="str">
        <f ca="1"/>
        <v>Low Cap</v>
      </c>
    </row>
    <row r="9094" spans="11:16">
      <c r="K9094" s="14" t="str">
        <v/>
      </c>
      <c r="L9094" s="14" t="str">
        <v/>
      </c>
      <c r="O9094" s="14" t="str">
        <v/>
      </c>
      <c r="P9094" s="14" t="str">
        <f ca="1"/>
        <v>Low Cap</v>
      </c>
    </row>
    <row r="9095" spans="11:16">
      <c r="K9095" s="14" t="str">
        <v/>
      </c>
      <c r="L9095" s="14" t="str">
        <v/>
      </c>
      <c r="O9095" s="14" t="str">
        <v/>
      </c>
      <c r="P9095" s="14" t="str">
        <f ca="1"/>
        <v>Low Cap</v>
      </c>
    </row>
    <row r="9096" spans="11:16">
      <c r="K9096" s="14" t="str">
        <v/>
      </c>
      <c r="L9096" s="14" t="str">
        <v/>
      </c>
      <c r="O9096" s="14" t="str">
        <v/>
      </c>
      <c r="P9096" s="14" t="str">
        <f ca="1"/>
        <v>Low Cap</v>
      </c>
    </row>
    <row r="9097" spans="11:16">
      <c r="K9097" s="14" t="str">
        <v/>
      </c>
      <c r="L9097" s="14" t="str">
        <v/>
      </c>
      <c r="O9097" s="14" t="str">
        <v/>
      </c>
      <c r="P9097" s="14" t="str">
        <f ca="1"/>
        <v>Low Cap</v>
      </c>
    </row>
    <row r="9098" spans="11:16">
      <c r="K9098" s="14" t="str">
        <v/>
      </c>
      <c r="L9098" s="14" t="str">
        <v/>
      </c>
      <c r="O9098" s="14" t="str">
        <v/>
      </c>
      <c r="P9098" s="14" t="str">
        <f ca="1"/>
        <v>Low Cap</v>
      </c>
    </row>
    <row r="9099" spans="11:16">
      <c r="K9099" s="14" t="str">
        <v/>
      </c>
      <c r="L9099" s="14" t="str">
        <v/>
      </c>
      <c r="O9099" s="14" t="str">
        <v/>
      </c>
      <c r="P9099" s="14" t="str">
        <f ca="1"/>
        <v>Low Cap</v>
      </c>
    </row>
    <row r="9100" spans="11:16">
      <c r="K9100" s="14" t="str">
        <v/>
      </c>
      <c r="L9100" s="14" t="str">
        <v/>
      </c>
      <c r="O9100" s="14" t="str">
        <v/>
      </c>
      <c r="P9100" s="14" t="str">
        <f ca="1"/>
        <v>Low Cap</v>
      </c>
    </row>
    <row r="9101" spans="11:16">
      <c r="K9101" s="14" t="str">
        <v/>
      </c>
      <c r="L9101" s="14" t="str">
        <v/>
      </c>
      <c r="O9101" s="14" t="str">
        <v/>
      </c>
      <c r="P9101" s="14" t="str">
        <f ca="1"/>
        <v>Low Cap</v>
      </c>
    </row>
    <row r="9102" spans="11:16">
      <c r="K9102" s="14" t="str">
        <v/>
      </c>
      <c r="L9102" s="14" t="str">
        <v/>
      </c>
      <c r="O9102" s="14" t="str">
        <v/>
      </c>
      <c r="P9102" s="14" t="str">
        <f ca="1"/>
        <v>Low Cap</v>
      </c>
    </row>
    <row r="9103" spans="11:16">
      <c r="K9103" s="14" t="str">
        <v/>
      </c>
      <c r="L9103" s="14" t="str">
        <v/>
      </c>
      <c r="O9103" s="14" t="str">
        <v/>
      </c>
      <c r="P9103" s="14" t="str">
        <f ca="1"/>
        <v>Low Cap</v>
      </c>
    </row>
    <row r="9104" spans="11:16">
      <c r="K9104" s="14" t="str">
        <v/>
      </c>
      <c r="L9104" s="14" t="str">
        <v/>
      </c>
      <c r="O9104" s="14" t="str">
        <v/>
      </c>
      <c r="P9104" s="14" t="str">
        <f ca="1"/>
        <v>Low Cap</v>
      </c>
    </row>
    <row r="9105" spans="11:16">
      <c r="K9105" s="14" t="str">
        <v/>
      </c>
      <c r="L9105" s="14" t="str">
        <v/>
      </c>
      <c r="O9105" s="14" t="str">
        <v/>
      </c>
      <c r="P9105" s="14" t="str">
        <f ca="1"/>
        <v>Low Cap</v>
      </c>
    </row>
    <row r="9106" spans="11:16">
      <c r="K9106" s="14" t="str">
        <v/>
      </c>
      <c r="L9106" s="14" t="str">
        <v/>
      </c>
      <c r="O9106" s="14" t="str">
        <v/>
      </c>
      <c r="P9106" s="14" t="str">
        <f ca="1"/>
        <v>Low Cap</v>
      </c>
    </row>
    <row r="9107" spans="11:16">
      <c r="K9107" s="14" t="str">
        <v/>
      </c>
      <c r="L9107" s="14" t="str">
        <v/>
      </c>
      <c r="O9107" s="14" t="str">
        <v/>
      </c>
      <c r="P9107" s="14" t="str">
        <f ca="1"/>
        <v>Low Cap</v>
      </c>
    </row>
    <row r="9108" spans="11:16">
      <c r="K9108" s="14" t="str">
        <v/>
      </c>
      <c r="L9108" s="14" t="str">
        <v/>
      </c>
      <c r="O9108" s="14" t="str">
        <v/>
      </c>
      <c r="P9108" s="14" t="str">
        <f ca="1"/>
        <v>Low Cap</v>
      </c>
    </row>
    <row r="9109" spans="11:16">
      <c r="K9109" s="14" t="str">
        <v/>
      </c>
      <c r="L9109" s="14" t="str">
        <v/>
      </c>
      <c r="O9109" s="14" t="str">
        <v/>
      </c>
      <c r="P9109" s="14" t="str">
        <f ca="1"/>
        <v>Low Cap</v>
      </c>
    </row>
    <row r="9110" spans="11:16">
      <c r="K9110" s="14" t="str">
        <v/>
      </c>
      <c r="L9110" s="14" t="str">
        <v/>
      </c>
      <c r="O9110" s="14" t="str">
        <v/>
      </c>
      <c r="P9110" s="14" t="str">
        <f ca="1"/>
        <v>Low Cap</v>
      </c>
    </row>
    <row r="9111" spans="11:16">
      <c r="K9111" s="14" t="str">
        <v/>
      </c>
      <c r="L9111" s="14" t="str">
        <v/>
      </c>
      <c r="O9111" s="14" t="str">
        <v/>
      </c>
      <c r="P9111" s="14" t="str">
        <f ca="1"/>
        <v>Low Cap</v>
      </c>
    </row>
    <row r="9112" spans="11:16">
      <c r="K9112" s="14" t="str">
        <v/>
      </c>
      <c r="L9112" s="14" t="str">
        <v/>
      </c>
      <c r="O9112" s="14" t="str">
        <v/>
      </c>
      <c r="P9112" s="14" t="str">
        <f ca="1"/>
        <v>Low Cap</v>
      </c>
    </row>
    <row r="9113" spans="11:16">
      <c r="K9113" s="14" t="str">
        <v/>
      </c>
      <c r="L9113" s="14" t="str">
        <v/>
      </c>
      <c r="O9113" s="14" t="str">
        <v/>
      </c>
      <c r="P9113" s="14" t="str">
        <f ca="1"/>
        <v>Low Cap</v>
      </c>
    </row>
    <row r="9114" spans="11:16">
      <c r="K9114" s="14" t="str">
        <v/>
      </c>
      <c r="L9114" s="14" t="str">
        <v/>
      </c>
      <c r="O9114" s="14" t="str">
        <v/>
      </c>
      <c r="P9114" s="14" t="str">
        <f ca="1"/>
        <v>Low Cap</v>
      </c>
    </row>
    <row r="9115" spans="11:16">
      <c r="K9115" s="14" t="str">
        <v/>
      </c>
      <c r="L9115" s="14" t="str">
        <v/>
      </c>
      <c r="O9115" s="14" t="str">
        <v/>
      </c>
      <c r="P9115" s="14" t="str">
        <f ca="1"/>
        <v>Low Cap</v>
      </c>
    </row>
    <row r="9116" spans="11:16">
      <c r="K9116" s="14" t="str">
        <v/>
      </c>
      <c r="L9116" s="14" t="str">
        <v/>
      </c>
      <c r="O9116" s="14" t="str">
        <v/>
      </c>
      <c r="P9116" s="14" t="str">
        <f ca="1"/>
        <v>Low Cap</v>
      </c>
    </row>
    <row r="9117" spans="11:16">
      <c r="K9117" s="14" t="str">
        <v/>
      </c>
      <c r="L9117" s="14" t="str">
        <v/>
      </c>
      <c r="O9117" s="14" t="str">
        <v/>
      </c>
      <c r="P9117" s="14" t="str">
        <f ca="1"/>
        <v>Low Cap</v>
      </c>
    </row>
    <row r="9118" spans="11:16">
      <c r="K9118" s="14" t="str">
        <v/>
      </c>
      <c r="L9118" s="14" t="str">
        <v/>
      </c>
      <c r="O9118" s="14" t="str">
        <v/>
      </c>
      <c r="P9118" s="14" t="str">
        <f ca="1"/>
        <v>Low Cap</v>
      </c>
    </row>
    <row r="9119" spans="11:16">
      <c r="K9119" s="14" t="str">
        <v/>
      </c>
      <c r="L9119" s="14" t="str">
        <v/>
      </c>
      <c r="O9119" s="14" t="str">
        <v/>
      </c>
      <c r="P9119" s="14" t="str">
        <f ca="1"/>
        <v>Low Cap</v>
      </c>
    </row>
    <row r="9120" spans="11:16">
      <c r="K9120" s="14" t="str">
        <v/>
      </c>
      <c r="L9120" s="14" t="str">
        <v/>
      </c>
      <c r="O9120" s="14" t="str">
        <v/>
      </c>
      <c r="P9120" s="14" t="str">
        <f ca="1"/>
        <v>Low Cap</v>
      </c>
    </row>
    <row r="9121" spans="11:16">
      <c r="K9121" s="14" t="str">
        <v/>
      </c>
      <c r="L9121" s="14" t="str">
        <v/>
      </c>
      <c r="O9121" s="14" t="str">
        <v/>
      </c>
      <c r="P9121" s="14" t="str">
        <f ca="1"/>
        <v>Low Cap</v>
      </c>
    </row>
    <row r="9122" spans="11:16">
      <c r="K9122" s="14" t="str">
        <v/>
      </c>
      <c r="L9122" s="14" t="str">
        <v/>
      </c>
      <c r="O9122" s="14" t="str">
        <v/>
      </c>
      <c r="P9122" s="14" t="str">
        <f ca="1"/>
        <v>Low Cap</v>
      </c>
    </row>
    <row r="9123" spans="11:16">
      <c r="K9123" s="14" t="str">
        <v/>
      </c>
      <c r="L9123" s="14" t="str">
        <v/>
      </c>
      <c r="O9123" s="14" t="str">
        <v/>
      </c>
      <c r="P9123" s="14" t="str">
        <f ca="1"/>
        <v>Low Cap</v>
      </c>
    </row>
    <row r="9124" spans="11:16">
      <c r="K9124" s="14" t="str">
        <v/>
      </c>
      <c r="L9124" s="14" t="str">
        <v/>
      </c>
      <c r="O9124" s="14" t="str">
        <v/>
      </c>
      <c r="P9124" s="14" t="str">
        <f ca="1"/>
        <v>Low Cap</v>
      </c>
    </row>
    <row r="9125" spans="11:16">
      <c r="K9125" s="14" t="str">
        <v/>
      </c>
      <c r="L9125" s="14" t="str">
        <v/>
      </c>
      <c r="O9125" s="14" t="str">
        <v/>
      </c>
      <c r="P9125" s="14" t="str">
        <f ca="1"/>
        <v>Low Cap</v>
      </c>
    </row>
    <row r="9126" spans="11:16">
      <c r="K9126" s="14" t="str">
        <v/>
      </c>
      <c r="L9126" s="14" t="str">
        <v/>
      </c>
      <c r="O9126" s="14" t="str">
        <v/>
      </c>
      <c r="P9126" s="14" t="str">
        <f ca="1"/>
        <v>Low Cap</v>
      </c>
    </row>
    <row r="9127" spans="11:16">
      <c r="K9127" s="14" t="str">
        <v/>
      </c>
      <c r="L9127" s="14" t="str">
        <v/>
      </c>
      <c r="O9127" s="14" t="str">
        <v/>
      </c>
      <c r="P9127" s="14" t="str">
        <f ca="1"/>
        <v>Low Cap</v>
      </c>
    </row>
    <row r="9128" spans="11:16">
      <c r="K9128" s="14" t="str">
        <v/>
      </c>
      <c r="L9128" s="14" t="str">
        <v/>
      </c>
      <c r="O9128" s="14" t="str">
        <v/>
      </c>
      <c r="P9128" s="14" t="str">
        <f ca="1"/>
        <v>Low Cap</v>
      </c>
    </row>
    <row r="9129" spans="11:16">
      <c r="K9129" s="14" t="str">
        <v/>
      </c>
      <c r="L9129" s="14" t="str">
        <v/>
      </c>
      <c r="O9129" s="14" t="str">
        <v/>
      </c>
      <c r="P9129" s="14" t="str">
        <f ca="1"/>
        <v>Low Cap</v>
      </c>
    </row>
    <row r="9130" spans="11:16">
      <c r="K9130" s="14" t="str">
        <v/>
      </c>
      <c r="L9130" s="14" t="str">
        <v/>
      </c>
      <c r="O9130" s="14" t="str">
        <v/>
      </c>
      <c r="P9130" s="14" t="str">
        <f ca="1"/>
        <v>Low Cap</v>
      </c>
    </row>
    <row r="9131" spans="11:16">
      <c r="K9131" s="14" t="str">
        <v/>
      </c>
      <c r="L9131" s="14" t="str">
        <v/>
      </c>
      <c r="O9131" s="14" t="str">
        <v/>
      </c>
      <c r="P9131" s="14" t="str">
        <f ca="1"/>
        <v>Low Cap</v>
      </c>
    </row>
    <row r="9132" spans="11:16">
      <c r="K9132" s="14" t="str">
        <v/>
      </c>
      <c r="L9132" s="14" t="str">
        <v/>
      </c>
      <c r="O9132" s="14" t="str">
        <v/>
      </c>
      <c r="P9132" s="14" t="str">
        <f ca="1"/>
        <v>Low Cap</v>
      </c>
    </row>
    <row r="9133" spans="11:16">
      <c r="K9133" s="14" t="str">
        <v/>
      </c>
      <c r="L9133" s="14" t="str">
        <v/>
      </c>
      <c r="O9133" s="14" t="str">
        <v/>
      </c>
      <c r="P9133" s="14" t="str">
        <f ca="1"/>
        <v>Low Cap</v>
      </c>
    </row>
    <row r="9134" spans="11:16">
      <c r="K9134" s="14" t="str">
        <v/>
      </c>
      <c r="L9134" s="14" t="str">
        <v/>
      </c>
      <c r="O9134" s="14" t="str">
        <v/>
      </c>
      <c r="P9134" s="14" t="str">
        <f ca="1"/>
        <v>Low Cap</v>
      </c>
    </row>
    <row r="9135" spans="11:16">
      <c r="K9135" s="14" t="str">
        <v/>
      </c>
      <c r="L9135" s="14" t="str">
        <v/>
      </c>
      <c r="O9135" s="14" t="str">
        <v/>
      </c>
      <c r="P9135" s="14" t="str">
        <f ca="1"/>
        <v>Low Cap</v>
      </c>
    </row>
    <row r="9136" spans="11:16">
      <c r="K9136" s="14" t="str">
        <v/>
      </c>
      <c r="L9136" s="14" t="str">
        <v/>
      </c>
      <c r="O9136" s="14" t="str">
        <v/>
      </c>
      <c r="P9136" s="14" t="str">
        <f ca="1"/>
        <v>Low Cap</v>
      </c>
    </row>
    <row r="9137" spans="11:16">
      <c r="K9137" s="14" t="str">
        <v/>
      </c>
      <c r="L9137" s="14" t="str">
        <v/>
      </c>
      <c r="O9137" s="14" t="str">
        <v/>
      </c>
      <c r="P9137" s="14" t="str">
        <f ca="1"/>
        <v>Low Cap</v>
      </c>
    </row>
    <row r="9138" spans="11:16">
      <c r="K9138" s="14" t="str">
        <v/>
      </c>
      <c r="L9138" s="14" t="str">
        <v/>
      </c>
      <c r="O9138" s="14" t="str">
        <v/>
      </c>
      <c r="P9138" s="14" t="str">
        <f ca="1"/>
        <v>Low Cap</v>
      </c>
    </row>
    <row r="9139" spans="11:16">
      <c r="K9139" s="14" t="str">
        <v/>
      </c>
      <c r="L9139" s="14" t="str">
        <v/>
      </c>
      <c r="O9139" s="14" t="str">
        <v/>
      </c>
      <c r="P9139" s="14" t="str">
        <f ca="1"/>
        <v>Low Cap</v>
      </c>
    </row>
    <row r="9140" spans="11:16">
      <c r="K9140" s="14" t="str">
        <v/>
      </c>
      <c r="L9140" s="14" t="str">
        <v/>
      </c>
      <c r="O9140" s="14" t="str">
        <v/>
      </c>
      <c r="P9140" s="14" t="str">
        <f ca="1"/>
        <v>Low Cap</v>
      </c>
    </row>
    <row r="9141" spans="11:16">
      <c r="K9141" s="14" t="str">
        <v/>
      </c>
      <c r="L9141" s="14" t="str">
        <v/>
      </c>
      <c r="O9141" s="14" t="str">
        <v/>
      </c>
      <c r="P9141" s="14" t="str">
        <f ca="1"/>
        <v>Low Cap</v>
      </c>
    </row>
    <row r="9142" spans="11:16">
      <c r="K9142" s="14" t="str">
        <v/>
      </c>
      <c r="L9142" s="14" t="str">
        <v/>
      </c>
      <c r="O9142" s="14" t="str">
        <v/>
      </c>
      <c r="P9142" s="14" t="str">
        <f ca="1"/>
        <v>Low Cap</v>
      </c>
    </row>
    <row r="9143" spans="11:16">
      <c r="K9143" s="14" t="str">
        <v/>
      </c>
      <c r="L9143" s="14" t="str">
        <v/>
      </c>
      <c r="O9143" s="14" t="str">
        <v/>
      </c>
      <c r="P9143" s="14" t="str">
        <f ca="1"/>
        <v>Low Cap</v>
      </c>
    </row>
    <row r="9144" spans="11:16">
      <c r="K9144" s="14" t="str">
        <v/>
      </c>
      <c r="L9144" s="14" t="str">
        <v/>
      </c>
      <c r="O9144" s="14" t="str">
        <v/>
      </c>
      <c r="P9144" s="14" t="str">
        <f ca="1"/>
        <v>Low Cap</v>
      </c>
    </row>
    <row r="9145" spans="11:16">
      <c r="K9145" s="14" t="str">
        <v/>
      </c>
      <c r="L9145" s="14" t="str">
        <v/>
      </c>
      <c r="O9145" s="14" t="str">
        <v/>
      </c>
      <c r="P9145" s="14" t="str">
        <f ca="1"/>
        <v>Low Cap</v>
      </c>
    </row>
    <row r="9146" spans="11:16">
      <c r="K9146" s="14" t="str">
        <v/>
      </c>
      <c r="L9146" s="14" t="str">
        <v/>
      </c>
      <c r="O9146" s="14" t="str">
        <v/>
      </c>
      <c r="P9146" s="14" t="str">
        <f ca="1"/>
        <v>Low Cap</v>
      </c>
    </row>
    <row r="9147" spans="11:16">
      <c r="K9147" s="14" t="str">
        <v/>
      </c>
      <c r="L9147" s="14" t="str">
        <v/>
      </c>
      <c r="O9147" s="14" t="str">
        <v/>
      </c>
      <c r="P9147" s="14" t="str">
        <f ca="1"/>
        <v>Low Cap</v>
      </c>
    </row>
    <row r="9148" spans="11:16">
      <c r="K9148" s="14" t="str">
        <v/>
      </c>
      <c r="L9148" s="14" t="str">
        <v/>
      </c>
      <c r="O9148" s="14" t="str">
        <v/>
      </c>
      <c r="P9148" s="14" t="str">
        <f ca="1"/>
        <v>Low Cap</v>
      </c>
    </row>
    <row r="9149" spans="11:16">
      <c r="K9149" s="14" t="str">
        <v/>
      </c>
      <c r="L9149" s="14" t="str">
        <v/>
      </c>
      <c r="O9149" s="14" t="str">
        <v/>
      </c>
      <c r="P9149" s="14" t="str">
        <f ca="1"/>
        <v>Low Cap</v>
      </c>
    </row>
    <row r="9150" spans="11:16">
      <c r="K9150" s="14" t="str">
        <v/>
      </c>
      <c r="L9150" s="14" t="str">
        <v/>
      </c>
      <c r="O9150" s="14" t="str">
        <v/>
      </c>
      <c r="P9150" s="14" t="str">
        <f ca="1"/>
        <v>Low Cap</v>
      </c>
    </row>
    <row r="9151" spans="11:16">
      <c r="K9151" s="14" t="str">
        <v/>
      </c>
      <c r="L9151" s="14" t="str">
        <v/>
      </c>
      <c r="O9151" s="14" t="str">
        <v/>
      </c>
      <c r="P9151" s="14" t="str">
        <f ca="1"/>
        <v>Low Cap</v>
      </c>
    </row>
    <row r="9152" spans="11:16">
      <c r="K9152" s="14" t="str">
        <v/>
      </c>
      <c r="L9152" s="14" t="str">
        <v/>
      </c>
      <c r="O9152" s="14" t="str">
        <v/>
      </c>
      <c r="P9152" s="14" t="str">
        <f ca="1"/>
        <v>Low Cap</v>
      </c>
    </row>
    <row r="9153" spans="11:16">
      <c r="K9153" s="14" t="str">
        <v/>
      </c>
      <c r="L9153" s="14" t="str">
        <v/>
      </c>
      <c r="O9153" s="14" t="str">
        <v/>
      </c>
      <c r="P9153" s="14" t="str">
        <f ca="1"/>
        <v>Low Cap</v>
      </c>
    </row>
    <row r="9154" spans="11:16">
      <c r="K9154" s="14" t="str">
        <v/>
      </c>
      <c r="L9154" s="14" t="str">
        <v/>
      </c>
      <c r="O9154" s="14" t="str">
        <v/>
      </c>
      <c r="P9154" s="14" t="str">
        <f ca="1"/>
        <v>Low Cap</v>
      </c>
    </row>
    <row r="9155" spans="11:16">
      <c r="K9155" s="14" t="str">
        <v/>
      </c>
      <c r="L9155" s="14" t="str">
        <v/>
      </c>
      <c r="O9155" s="14" t="str">
        <v/>
      </c>
      <c r="P9155" s="14" t="str">
        <f ca="1"/>
        <v>Low Cap</v>
      </c>
    </row>
    <row r="9156" spans="11:16">
      <c r="K9156" s="14" t="str">
        <v/>
      </c>
      <c r="L9156" s="14" t="str">
        <v/>
      </c>
      <c r="O9156" s="14" t="str">
        <v/>
      </c>
      <c r="P9156" s="14" t="str">
        <f ca="1"/>
        <v>Low Cap</v>
      </c>
    </row>
    <row r="9157" spans="11:16">
      <c r="K9157" s="14" t="str">
        <v/>
      </c>
      <c r="L9157" s="14" t="str">
        <v/>
      </c>
      <c r="O9157" s="14" t="str">
        <v/>
      </c>
      <c r="P9157" s="14" t="str">
        <f ca="1"/>
        <v>Low Cap</v>
      </c>
    </row>
    <row r="9158" spans="11:16">
      <c r="K9158" s="14" t="str">
        <v/>
      </c>
      <c r="L9158" s="14" t="str">
        <v/>
      </c>
      <c r="O9158" s="14" t="str">
        <v/>
      </c>
      <c r="P9158" s="14" t="str">
        <f ca="1"/>
        <v>Low Cap</v>
      </c>
    </row>
    <row r="9159" spans="11:16">
      <c r="K9159" s="14" t="str">
        <v/>
      </c>
      <c r="L9159" s="14" t="str">
        <v/>
      </c>
      <c r="O9159" s="14" t="str">
        <v/>
      </c>
      <c r="P9159" s="14" t="str">
        <f ca="1"/>
        <v>Low Cap</v>
      </c>
    </row>
    <row r="9160" spans="11:16">
      <c r="K9160" s="14" t="str">
        <v/>
      </c>
      <c r="L9160" s="14" t="str">
        <v/>
      </c>
      <c r="O9160" s="14" t="str">
        <v/>
      </c>
      <c r="P9160" s="14" t="str">
        <f ca="1"/>
        <v>Low Cap</v>
      </c>
    </row>
    <row r="9161" spans="11:16">
      <c r="K9161" s="14" t="str">
        <v/>
      </c>
      <c r="L9161" s="14" t="str">
        <v/>
      </c>
      <c r="O9161" s="14" t="str">
        <v/>
      </c>
      <c r="P9161" s="14" t="str">
        <f ca="1"/>
        <v>Low Cap</v>
      </c>
    </row>
    <row r="9162" spans="11:16">
      <c r="K9162" s="14" t="str">
        <v/>
      </c>
      <c r="L9162" s="14" t="str">
        <v/>
      </c>
      <c r="O9162" s="14" t="str">
        <v/>
      </c>
      <c r="P9162" s="14" t="str">
        <f ca="1"/>
        <v>Low Cap</v>
      </c>
    </row>
    <row r="9163" spans="11:16">
      <c r="K9163" s="14" t="str">
        <v/>
      </c>
      <c r="L9163" s="14" t="str">
        <v/>
      </c>
      <c r="O9163" s="14" t="str">
        <v/>
      </c>
      <c r="P9163" s="14" t="str">
        <f ca="1"/>
        <v>Low Cap</v>
      </c>
    </row>
    <row r="9164" spans="11:16">
      <c r="K9164" s="14" t="str">
        <v/>
      </c>
      <c r="L9164" s="14" t="str">
        <v/>
      </c>
      <c r="O9164" s="14" t="str">
        <v/>
      </c>
      <c r="P9164" s="14" t="str">
        <f ca="1"/>
        <v>Low Cap</v>
      </c>
    </row>
    <row r="9165" spans="11:16">
      <c r="K9165" s="14" t="str">
        <v/>
      </c>
      <c r="L9165" s="14" t="str">
        <v/>
      </c>
      <c r="O9165" s="14" t="str">
        <v/>
      </c>
      <c r="P9165" s="14" t="str">
        <f ca="1"/>
        <v>Low Cap</v>
      </c>
    </row>
    <row r="9166" spans="11:16">
      <c r="K9166" s="14" t="str">
        <v/>
      </c>
      <c r="L9166" s="14" t="str">
        <v/>
      </c>
      <c r="O9166" s="14" t="str">
        <v/>
      </c>
      <c r="P9166" s="14" t="str">
        <f ca="1"/>
        <v>Low Cap</v>
      </c>
    </row>
    <row r="9167" spans="11:16">
      <c r="K9167" s="14" t="str">
        <v/>
      </c>
      <c r="L9167" s="14" t="str">
        <v/>
      </c>
      <c r="O9167" s="14" t="str">
        <v/>
      </c>
      <c r="P9167" s="14" t="str">
        <f ca="1"/>
        <v>Low Cap</v>
      </c>
    </row>
    <row r="9168" spans="11:16">
      <c r="K9168" s="14" t="str">
        <v/>
      </c>
      <c r="L9168" s="14" t="str">
        <v/>
      </c>
      <c r="O9168" s="14" t="str">
        <v/>
      </c>
      <c r="P9168" s="14" t="str">
        <f ca="1"/>
        <v>Low Cap</v>
      </c>
    </row>
    <row r="9169" spans="11:16">
      <c r="K9169" s="14" t="str">
        <v/>
      </c>
      <c r="L9169" s="14" t="str">
        <v/>
      </c>
      <c r="O9169" s="14" t="str">
        <v/>
      </c>
      <c r="P9169" s="14" t="str">
        <f ca="1"/>
        <v>Low Cap</v>
      </c>
    </row>
    <row r="9170" spans="11:16">
      <c r="K9170" s="14" t="str">
        <v/>
      </c>
      <c r="L9170" s="14" t="str">
        <v/>
      </c>
      <c r="O9170" s="14" t="str">
        <v/>
      </c>
      <c r="P9170" s="14" t="str">
        <f ca="1"/>
        <v>Low Cap</v>
      </c>
    </row>
    <row r="9171" spans="11:16">
      <c r="K9171" s="14" t="str">
        <v/>
      </c>
      <c r="L9171" s="14" t="str">
        <v/>
      </c>
      <c r="O9171" s="14" t="str">
        <v/>
      </c>
      <c r="P9171" s="14" t="str">
        <f ca="1"/>
        <v>Low Cap</v>
      </c>
    </row>
    <row r="9172" spans="11:16">
      <c r="K9172" s="14" t="str">
        <v/>
      </c>
      <c r="L9172" s="14" t="str">
        <v/>
      </c>
      <c r="O9172" s="14" t="str">
        <v/>
      </c>
      <c r="P9172" s="14" t="str">
        <f ca="1"/>
        <v>Low Cap</v>
      </c>
    </row>
    <row r="9173" spans="11:16">
      <c r="K9173" s="14" t="str">
        <v/>
      </c>
      <c r="L9173" s="14" t="str">
        <v/>
      </c>
      <c r="O9173" s="14" t="str">
        <v/>
      </c>
      <c r="P9173" s="14" t="str">
        <f ca="1"/>
        <v>Low Cap</v>
      </c>
    </row>
    <row r="9174" spans="11:16">
      <c r="K9174" s="14" t="str">
        <v/>
      </c>
      <c r="L9174" s="14" t="str">
        <v/>
      </c>
      <c r="O9174" s="14" t="str">
        <v/>
      </c>
      <c r="P9174" s="14" t="str">
        <f ca="1"/>
        <v>Low Cap</v>
      </c>
    </row>
    <row r="9175" spans="11:16">
      <c r="K9175" s="14" t="str">
        <v/>
      </c>
      <c r="L9175" s="14" t="str">
        <v/>
      </c>
      <c r="O9175" s="14" t="str">
        <v/>
      </c>
      <c r="P9175" s="14" t="str">
        <f ca="1"/>
        <v>Low Cap</v>
      </c>
    </row>
    <row r="9176" spans="11:16">
      <c r="K9176" s="14" t="str">
        <v/>
      </c>
      <c r="L9176" s="14" t="str">
        <v/>
      </c>
      <c r="O9176" s="14" t="str">
        <v/>
      </c>
      <c r="P9176" s="14" t="str">
        <f ca="1"/>
        <v>Low Cap</v>
      </c>
    </row>
    <row r="9177" spans="11:16">
      <c r="K9177" s="14" t="str">
        <v/>
      </c>
      <c r="L9177" s="14" t="str">
        <v/>
      </c>
      <c r="O9177" s="14" t="str">
        <v/>
      </c>
      <c r="P9177" s="14" t="str">
        <f ca="1"/>
        <v>Low Cap</v>
      </c>
    </row>
    <row r="9178" spans="11:16">
      <c r="K9178" s="14" t="str">
        <v/>
      </c>
      <c r="L9178" s="14" t="str">
        <v/>
      </c>
      <c r="O9178" s="14" t="str">
        <v/>
      </c>
      <c r="P9178" s="14" t="str">
        <f ca="1"/>
        <v>Low Cap</v>
      </c>
    </row>
    <row r="9179" spans="11:16">
      <c r="K9179" s="14" t="str">
        <v/>
      </c>
      <c r="L9179" s="14" t="str">
        <v/>
      </c>
      <c r="O9179" s="14" t="str">
        <v/>
      </c>
      <c r="P9179" s="14" t="str">
        <f ca="1"/>
        <v>Low Cap</v>
      </c>
    </row>
    <row r="9180" spans="11:16">
      <c r="K9180" s="14" t="str">
        <v/>
      </c>
      <c r="L9180" s="14" t="str">
        <v/>
      </c>
      <c r="O9180" s="14" t="str">
        <v/>
      </c>
      <c r="P9180" s="14" t="str">
        <f ca="1"/>
        <v>Low Cap</v>
      </c>
    </row>
    <row r="9181" spans="11:16">
      <c r="K9181" s="14" t="str">
        <v/>
      </c>
      <c r="L9181" s="14" t="str">
        <v/>
      </c>
      <c r="O9181" s="14" t="str">
        <v/>
      </c>
      <c r="P9181" s="14" t="str">
        <f ca="1"/>
        <v>Low Cap</v>
      </c>
    </row>
    <row r="9182" spans="11:16">
      <c r="K9182" s="14" t="str">
        <v/>
      </c>
      <c r="L9182" s="14" t="str">
        <v/>
      </c>
      <c r="O9182" s="14" t="str">
        <v/>
      </c>
      <c r="P9182" s="14" t="str">
        <f ca="1"/>
        <v>Low Cap</v>
      </c>
    </row>
    <row r="9183" spans="11:16">
      <c r="K9183" s="14" t="str">
        <v/>
      </c>
      <c r="L9183" s="14" t="str">
        <v/>
      </c>
      <c r="O9183" s="14" t="str">
        <v/>
      </c>
      <c r="P9183" s="14" t="str">
        <f ca="1"/>
        <v>Low Cap</v>
      </c>
    </row>
    <row r="9184" spans="11:16">
      <c r="K9184" s="14" t="str">
        <v/>
      </c>
      <c r="L9184" s="14" t="str">
        <v/>
      </c>
      <c r="O9184" s="14" t="str">
        <v/>
      </c>
      <c r="P9184" s="14" t="str">
        <f ca="1"/>
        <v>Low Cap</v>
      </c>
    </row>
    <row r="9185" spans="11:16">
      <c r="K9185" s="14" t="str">
        <v/>
      </c>
      <c r="L9185" s="14" t="str">
        <v/>
      </c>
      <c r="O9185" s="14" t="str">
        <v/>
      </c>
      <c r="P9185" s="14" t="str">
        <f ca="1"/>
        <v>Low Cap</v>
      </c>
    </row>
    <row r="9186" spans="11:16">
      <c r="K9186" s="14" t="str">
        <v/>
      </c>
      <c r="L9186" s="14" t="str">
        <v/>
      </c>
      <c r="O9186" s="14" t="str">
        <v/>
      </c>
      <c r="P9186" s="14" t="str">
        <f ca="1"/>
        <v>Low Cap</v>
      </c>
    </row>
    <row r="9187" spans="11:16">
      <c r="K9187" s="14" t="str">
        <v/>
      </c>
      <c r="L9187" s="14" t="str">
        <v/>
      </c>
      <c r="O9187" s="14" t="str">
        <v/>
      </c>
      <c r="P9187" s="14" t="str">
        <f ca="1"/>
        <v>Low Cap</v>
      </c>
    </row>
    <row r="9188" spans="11:16">
      <c r="K9188" s="14" t="str">
        <v/>
      </c>
      <c r="L9188" s="14" t="str">
        <v/>
      </c>
      <c r="O9188" s="14" t="str">
        <v/>
      </c>
      <c r="P9188" s="14" t="str">
        <f ca="1"/>
        <v>Low Cap</v>
      </c>
    </row>
    <row r="9189" spans="11:16">
      <c r="K9189" s="14" t="str">
        <v/>
      </c>
      <c r="L9189" s="14" t="str">
        <v/>
      </c>
      <c r="O9189" s="14" t="str">
        <v/>
      </c>
      <c r="P9189" s="14" t="str">
        <f ca="1"/>
        <v>Low Cap</v>
      </c>
    </row>
    <row r="9190" spans="11:16">
      <c r="K9190" s="14" t="str">
        <v/>
      </c>
      <c r="L9190" s="14" t="str">
        <v/>
      </c>
      <c r="O9190" s="14" t="str">
        <v/>
      </c>
      <c r="P9190" s="14" t="str">
        <f ca="1"/>
        <v>Low Cap</v>
      </c>
    </row>
    <row r="9191" spans="11:16">
      <c r="K9191" s="14" t="str">
        <v/>
      </c>
      <c r="L9191" s="14" t="str">
        <v/>
      </c>
      <c r="O9191" s="14" t="str">
        <v/>
      </c>
      <c r="P9191" s="14" t="str">
        <f ca="1"/>
        <v>Low Cap</v>
      </c>
    </row>
    <row r="9192" spans="11:16">
      <c r="K9192" s="14" t="str">
        <v/>
      </c>
      <c r="L9192" s="14" t="str">
        <v/>
      </c>
      <c r="O9192" s="14" t="str">
        <v/>
      </c>
      <c r="P9192" s="14" t="str">
        <f ca="1"/>
        <v>Low Cap</v>
      </c>
    </row>
    <row r="9193" spans="11:16">
      <c r="K9193" s="14" t="str">
        <v/>
      </c>
      <c r="L9193" s="14" t="str">
        <v/>
      </c>
      <c r="O9193" s="14" t="str">
        <v/>
      </c>
      <c r="P9193" s="14" t="str">
        <f ca="1"/>
        <v>Low Cap</v>
      </c>
    </row>
    <row r="9194" spans="11:16">
      <c r="K9194" s="14" t="str">
        <v/>
      </c>
      <c r="L9194" s="14" t="str">
        <v/>
      </c>
      <c r="O9194" s="14" t="str">
        <v/>
      </c>
      <c r="P9194" s="14" t="str">
        <f ca="1"/>
        <v>Low Cap</v>
      </c>
    </row>
    <row r="9195" spans="11:16">
      <c r="K9195" s="14" t="str">
        <v/>
      </c>
      <c r="L9195" s="14" t="str">
        <v/>
      </c>
      <c r="O9195" s="14" t="str">
        <v/>
      </c>
      <c r="P9195" s="14" t="str">
        <f ca="1"/>
        <v>Low Cap</v>
      </c>
    </row>
    <row r="9196" spans="11:16">
      <c r="K9196" s="14" t="str">
        <v/>
      </c>
      <c r="L9196" s="14" t="str">
        <v/>
      </c>
      <c r="O9196" s="14" t="str">
        <v/>
      </c>
      <c r="P9196" s="14" t="str">
        <f ca="1"/>
        <v>Low Cap</v>
      </c>
    </row>
    <row r="9197" spans="11:16">
      <c r="K9197" s="14" t="str">
        <v/>
      </c>
      <c r="L9197" s="14" t="str">
        <v/>
      </c>
      <c r="O9197" s="14" t="str">
        <v/>
      </c>
      <c r="P9197" s="14" t="str">
        <f ca="1"/>
        <v>Low Cap</v>
      </c>
    </row>
    <row r="9198" spans="11:16">
      <c r="K9198" s="14" t="str">
        <v/>
      </c>
      <c r="L9198" s="14" t="str">
        <v/>
      </c>
      <c r="O9198" s="14" t="str">
        <v/>
      </c>
      <c r="P9198" s="14" t="str">
        <f ca="1"/>
        <v>Low Cap</v>
      </c>
    </row>
    <row r="9199" spans="11:16">
      <c r="K9199" s="14" t="str">
        <v/>
      </c>
      <c r="L9199" s="14" t="str">
        <v/>
      </c>
      <c r="O9199" s="14" t="str">
        <v/>
      </c>
      <c r="P9199" s="14" t="str">
        <f ca="1"/>
        <v>Low Cap</v>
      </c>
    </row>
    <row r="9200" spans="11:16">
      <c r="K9200" s="14" t="str">
        <v/>
      </c>
      <c r="L9200" s="14" t="str">
        <v/>
      </c>
      <c r="O9200" s="14" t="str">
        <v/>
      </c>
      <c r="P9200" s="14" t="str">
        <f ca="1"/>
        <v>Low Cap</v>
      </c>
    </row>
    <row r="9201" spans="11:16">
      <c r="K9201" s="14" t="str">
        <v/>
      </c>
      <c r="L9201" s="14" t="str">
        <v/>
      </c>
      <c r="O9201" s="14" t="str">
        <v/>
      </c>
      <c r="P9201" s="14" t="str">
        <f ca="1"/>
        <v>Low Cap</v>
      </c>
    </row>
    <row r="9202" spans="11:16">
      <c r="K9202" s="14" t="str">
        <v/>
      </c>
      <c r="L9202" s="14" t="str">
        <v/>
      </c>
      <c r="O9202" s="14" t="str">
        <v/>
      </c>
      <c r="P9202" s="14" t="str">
        <f ca="1"/>
        <v>Low Cap</v>
      </c>
    </row>
    <row r="9203" spans="11:16">
      <c r="K9203" s="14" t="str">
        <v/>
      </c>
      <c r="L9203" s="14" t="str">
        <v/>
      </c>
      <c r="O9203" s="14" t="str">
        <v/>
      </c>
      <c r="P9203" s="14" t="str">
        <f ca="1"/>
        <v>Low Cap</v>
      </c>
    </row>
    <row r="9204" spans="11:16">
      <c r="K9204" s="14" t="str">
        <v/>
      </c>
      <c r="L9204" s="14" t="str">
        <v/>
      </c>
      <c r="O9204" s="14" t="str">
        <v/>
      </c>
      <c r="P9204" s="14" t="str">
        <f ca="1"/>
        <v>Low Cap</v>
      </c>
    </row>
    <row r="9205" spans="11:16">
      <c r="K9205" s="14" t="str">
        <v/>
      </c>
      <c r="L9205" s="14" t="str">
        <v/>
      </c>
      <c r="O9205" s="14" t="str">
        <v/>
      </c>
      <c r="P9205" s="14" t="str">
        <f ca="1"/>
        <v>Low Cap</v>
      </c>
    </row>
    <row r="9206" spans="11:16">
      <c r="K9206" s="14" t="str">
        <v/>
      </c>
      <c r="L9206" s="14" t="str">
        <v/>
      </c>
      <c r="O9206" s="14" t="str">
        <v/>
      </c>
      <c r="P9206" s="14" t="str">
        <f ca="1"/>
        <v>Low Cap</v>
      </c>
    </row>
    <row r="9207" spans="11:16">
      <c r="K9207" s="14" t="str">
        <v/>
      </c>
      <c r="L9207" s="14" t="str">
        <v/>
      </c>
      <c r="O9207" s="14" t="str">
        <v/>
      </c>
      <c r="P9207" s="14" t="str">
        <f ca="1"/>
        <v>Low Cap</v>
      </c>
    </row>
    <row r="9208" spans="11:16">
      <c r="K9208" s="14" t="str">
        <v/>
      </c>
      <c r="L9208" s="14" t="str">
        <v/>
      </c>
      <c r="O9208" s="14" t="str">
        <v/>
      </c>
      <c r="P9208" s="14" t="str">
        <f ca="1"/>
        <v>Low Cap</v>
      </c>
    </row>
    <row r="9209" spans="11:16">
      <c r="K9209" s="14" t="str">
        <v/>
      </c>
      <c r="L9209" s="14" t="str">
        <v/>
      </c>
      <c r="O9209" s="14" t="str">
        <v/>
      </c>
      <c r="P9209" s="14" t="str">
        <f ca="1"/>
        <v>Low Cap</v>
      </c>
    </row>
    <row r="9210" spans="11:16">
      <c r="K9210" s="14" t="str">
        <v/>
      </c>
      <c r="L9210" s="14" t="str">
        <v/>
      </c>
      <c r="O9210" s="14" t="str">
        <v/>
      </c>
      <c r="P9210" s="14" t="str">
        <f ca="1"/>
        <v>Low Cap</v>
      </c>
    </row>
    <row r="9211" spans="11:16">
      <c r="K9211" s="14" t="str">
        <v/>
      </c>
      <c r="L9211" s="14" t="str">
        <v/>
      </c>
      <c r="O9211" s="14" t="str">
        <v/>
      </c>
      <c r="P9211" s="14" t="str">
        <f ca="1"/>
        <v>Low Cap</v>
      </c>
    </row>
    <row r="9212" spans="11:16">
      <c r="K9212" s="14" t="str">
        <v/>
      </c>
      <c r="L9212" s="14" t="str">
        <v/>
      </c>
      <c r="O9212" s="14" t="str">
        <v/>
      </c>
      <c r="P9212" s="14" t="str">
        <f ca="1"/>
        <v>Low Cap</v>
      </c>
    </row>
    <row r="9213" spans="11:16">
      <c r="K9213" s="14" t="str">
        <v/>
      </c>
      <c r="L9213" s="14" t="str">
        <v/>
      </c>
      <c r="O9213" s="14" t="str">
        <v/>
      </c>
      <c r="P9213" s="14" t="str">
        <f ca="1"/>
        <v>Low Cap</v>
      </c>
    </row>
    <row r="9214" spans="11:16">
      <c r="K9214" s="14" t="str">
        <v/>
      </c>
      <c r="L9214" s="14" t="str">
        <v/>
      </c>
      <c r="O9214" s="14" t="str">
        <v/>
      </c>
      <c r="P9214" s="14" t="str">
        <f ca="1"/>
        <v>Low Cap</v>
      </c>
    </row>
    <row r="9215" spans="11:16">
      <c r="K9215" s="14" t="str">
        <v/>
      </c>
      <c r="L9215" s="14" t="str">
        <v/>
      </c>
      <c r="O9215" s="14" t="str">
        <v/>
      </c>
      <c r="P9215" s="14" t="str">
        <f ca="1"/>
        <v>Low Cap</v>
      </c>
    </row>
    <row r="9216" spans="11:16">
      <c r="K9216" s="14" t="str">
        <v/>
      </c>
      <c r="L9216" s="14" t="str">
        <v/>
      </c>
      <c r="O9216" s="14" t="str">
        <v/>
      </c>
      <c r="P9216" s="14" t="str">
        <f ca="1"/>
        <v>Low Cap</v>
      </c>
    </row>
    <row r="9217" spans="11:16">
      <c r="K9217" s="14" t="str">
        <v/>
      </c>
      <c r="L9217" s="14" t="str">
        <v/>
      </c>
      <c r="O9217" s="14" t="str">
        <v/>
      </c>
      <c r="P9217" s="14" t="str">
        <f ca="1"/>
        <v>Low Cap</v>
      </c>
    </row>
    <row r="9218" spans="11:16">
      <c r="K9218" s="14" t="str">
        <v/>
      </c>
      <c r="L9218" s="14" t="str">
        <v/>
      </c>
      <c r="O9218" s="14" t="str">
        <v/>
      </c>
      <c r="P9218" s="14" t="str">
        <f ca="1"/>
        <v>Low Cap</v>
      </c>
    </row>
    <row r="9219" spans="11:16">
      <c r="K9219" s="14" t="str">
        <v/>
      </c>
      <c r="L9219" s="14" t="str">
        <v/>
      </c>
      <c r="O9219" s="14" t="str">
        <v/>
      </c>
      <c r="P9219" s="14" t="str">
        <f ca="1"/>
        <v>Low Cap</v>
      </c>
    </row>
    <row r="9220" spans="11:16">
      <c r="K9220" s="14" t="str">
        <v/>
      </c>
      <c r="L9220" s="14" t="str">
        <v/>
      </c>
      <c r="O9220" s="14" t="str">
        <v/>
      </c>
      <c r="P9220" s="14" t="str">
        <f ca="1"/>
        <v>Low Cap</v>
      </c>
    </row>
    <row r="9221" spans="11:16">
      <c r="K9221" s="14" t="str">
        <v/>
      </c>
      <c r="L9221" s="14" t="str">
        <v/>
      </c>
      <c r="O9221" s="14" t="str">
        <v/>
      </c>
      <c r="P9221" s="14" t="str">
        <f ca="1"/>
        <v>Low Cap</v>
      </c>
    </row>
    <row r="9222" spans="11:16">
      <c r="K9222" s="14" t="str">
        <v/>
      </c>
      <c r="L9222" s="14" t="str">
        <v/>
      </c>
      <c r="O9222" s="14" t="str">
        <v/>
      </c>
      <c r="P9222" s="14" t="str">
        <f ca="1"/>
        <v>Low Cap</v>
      </c>
    </row>
    <row r="9223" spans="11:16">
      <c r="K9223" s="14" t="str">
        <v/>
      </c>
      <c r="L9223" s="14" t="str">
        <v/>
      </c>
      <c r="O9223" s="14" t="str">
        <v/>
      </c>
      <c r="P9223" s="14" t="str">
        <f ca="1"/>
        <v>Low Cap</v>
      </c>
    </row>
    <row r="9224" spans="11:16">
      <c r="K9224" s="14" t="str">
        <v/>
      </c>
      <c r="L9224" s="14" t="str">
        <v/>
      </c>
      <c r="O9224" s="14" t="str">
        <v/>
      </c>
      <c r="P9224" s="14" t="str">
        <f ca="1"/>
        <v>Low Cap</v>
      </c>
    </row>
    <row r="9225" spans="11:16">
      <c r="K9225" s="14" t="str">
        <v/>
      </c>
      <c r="L9225" s="14" t="str">
        <v/>
      </c>
      <c r="O9225" s="14" t="str">
        <v/>
      </c>
      <c r="P9225" s="14" t="str">
        <f ca="1"/>
        <v>Low Cap</v>
      </c>
    </row>
    <row r="9226" spans="11:16">
      <c r="K9226" s="14" t="str">
        <v/>
      </c>
      <c r="L9226" s="14" t="str">
        <v/>
      </c>
      <c r="O9226" s="14" t="str">
        <v/>
      </c>
      <c r="P9226" s="14" t="str">
        <f ca="1"/>
        <v>Low Cap</v>
      </c>
    </row>
    <row r="9227" spans="11:16">
      <c r="K9227" s="14" t="str">
        <v/>
      </c>
      <c r="L9227" s="14" t="str">
        <v/>
      </c>
      <c r="O9227" s="14" t="str">
        <v/>
      </c>
      <c r="P9227" s="14" t="str">
        <f ca="1"/>
        <v>Low Cap</v>
      </c>
    </row>
    <row r="9228" spans="11:16">
      <c r="K9228" s="14" t="str">
        <v/>
      </c>
      <c r="L9228" s="14" t="str">
        <v/>
      </c>
      <c r="O9228" s="14" t="str">
        <v/>
      </c>
      <c r="P9228" s="14" t="str">
        <f ca="1"/>
        <v>Low Cap</v>
      </c>
    </row>
    <row r="9229" spans="11:16">
      <c r="K9229" s="14" t="str">
        <v/>
      </c>
      <c r="L9229" s="14" t="str">
        <v/>
      </c>
      <c r="O9229" s="14" t="str">
        <v/>
      </c>
      <c r="P9229" s="14" t="str">
        <f ca="1"/>
        <v>Low Cap</v>
      </c>
    </row>
    <row r="9230" spans="11:16">
      <c r="K9230" s="14" t="str">
        <v/>
      </c>
      <c r="L9230" s="14" t="str">
        <v/>
      </c>
      <c r="O9230" s="14" t="str">
        <v/>
      </c>
      <c r="P9230" s="14" t="str">
        <f ca="1"/>
        <v>Low Cap</v>
      </c>
    </row>
    <row r="9231" spans="11:16">
      <c r="K9231" s="14" t="str">
        <v/>
      </c>
      <c r="L9231" s="14" t="str">
        <v/>
      </c>
      <c r="O9231" s="14" t="str">
        <v/>
      </c>
      <c r="P9231" s="14" t="str">
        <f ca="1"/>
        <v>Low Cap</v>
      </c>
    </row>
    <row r="9232" spans="11:16">
      <c r="K9232" s="14" t="str">
        <v/>
      </c>
      <c r="L9232" s="14" t="str">
        <v/>
      </c>
      <c r="O9232" s="14" t="str">
        <v/>
      </c>
      <c r="P9232" s="14" t="str">
        <f ca="1"/>
        <v>Low Cap</v>
      </c>
    </row>
    <row r="9233" spans="11:16">
      <c r="K9233" s="14" t="str">
        <v/>
      </c>
      <c r="L9233" s="14" t="str">
        <v/>
      </c>
      <c r="O9233" s="14" t="str">
        <v/>
      </c>
      <c r="P9233" s="14" t="str">
        <f ca="1"/>
        <v>Low Cap</v>
      </c>
    </row>
    <row r="9234" spans="11:16">
      <c r="K9234" s="14" t="str">
        <v/>
      </c>
      <c r="L9234" s="14" t="str">
        <v/>
      </c>
      <c r="O9234" s="14" t="str">
        <v/>
      </c>
      <c r="P9234" s="14" t="str">
        <f ca="1"/>
        <v>Low Cap</v>
      </c>
    </row>
    <row r="9235" spans="11:16">
      <c r="K9235" s="14" t="str">
        <v/>
      </c>
      <c r="L9235" s="14" t="str">
        <v/>
      </c>
      <c r="O9235" s="14" t="str">
        <v/>
      </c>
      <c r="P9235" s="14" t="str">
        <f ca="1"/>
        <v>Low Cap</v>
      </c>
    </row>
    <row r="9236" spans="11:16">
      <c r="K9236" s="14" t="str">
        <v/>
      </c>
      <c r="L9236" s="14" t="str">
        <v/>
      </c>
      <c r="O9236" s="14" t="str">
        <v/>
      </c>
      <c r="P9236" s="14" t="str">
        <f ca="1"/>
        <v>Low Cap</v>
      </c>
    </row>
    <row r="9237" spans="11:16">
      <c r="K9237" s="14" t="str">
        <v/>
      </c>
      <c r="L9237" s="14" t="str">
        <v/>
      </c>
      <c r="O9237" s="14" t="str">
        <v/>
      </c>
      <c r="P9237" s="14" t="str">
        <f ca="1"/>
        <v>Low Cap</v>
      </c>
    </row>
    <row r="9238" spans="11:16">
      <c r="K9238" s="14" t="str">
        <v/>
      </c>
      <c r="L9238" s="14" t="str">
        <v/>
      </c>
      <c r="O9238" s="14" t="str">
        <v/>
      </c>
      <c r="P9238" s="14" t="str">
        <f ca="1"/>
        <v>Low Cap</v>
      </c>
    </row>
    <row r="9239" spans="11:16">
      <c r="K9239" s="14" t="str">
        <v/>
      </c>
      <c r="L9239" s="14" t="str">
        <v/>
      </c>
      <c r="O9239" s="14" t="str">
        <v/>
      </c>
      <c r="P9239" s="14" t="str">
        <f ca="1"/>
        <v>Low Cap</v>
      </c>
    </row>
    <row r="9240" spans="11:16">
      <c r="K9240" s="14" t="str">
        <v/>
      </c>
      <c r="L9240" s="14" t="str">
        <v/>
      </c>
      <c r="O9240" s="14" t="str">
        <v/>
      </c>
      <c r="P9240" s="14" t="str">
        <f ca="1"/>
        <v>Low Cap</v>
      </c>
    </row>
    <row r="9241" spans="11:16">
      <c r="K9241" s="14" t="str">
        <v/>
      </c>
      <c r="L9241" s="14" t="str">
        <v/>
      </c>
      <c r="O9241" s="14" t="str">
        <v/>
      </c>
      <c r="P9241" s="14" t="str">
        <f ca="1"/>
        <v>Low Cap</v>
      </c>
    </row>
    <row r="9242" spans="11:16">
      <c r="K9242" s="14" t="str">
        <v/>
      </c>
      <c r="L9242" s="14" t="str">
        <v/>
      </c>
      <c r="O9242" s="14" t="str">
        <v/>
      </c>
      <c r="P9242" s="14" t="str">
        <f ca="1"/>
        <v>Low Cap</v>
      </c>
    </row>
    <row r="9243" spans="11:16">
      <c r="K9243" s="14" t="str">
        <v/>
      </c>
      <c r="L9243" s="14" t="str">
        <v/>
      </c>
      <c r="O9243" s="14" t="str">
        <v/>
      </c>
      <c r="P9243" s="14" t="str">
        <f ca="1"/>
        <v>Low Cap</v>
      </c>
    </row>
    <row r="9244" spans="11:16">
      <c r="K9244" s="14" t="str">
        <v/>
      </c>
      <c r="L9244" s="14" t="str">
        <v/>
      </c>
      <c r="O9244" s="14" t="str">
        <v/>
      </c>
      <c r="P9244" s="14" t="str">
        <f ca="1"/>
        <v>Low Cap</v>
      </c>
    </row>
    <row r="9245" spans="11:16">
      <c r="K9245" s="14" t="str">
        <v/>
      </c>
      <c r="L9245" s="14" t="str">
        <v/>
      </c>
      <c r="O9245" s="14" t="str">
        <v/>
      </c>
      <c r="P9245" s="14" t="str">
        <f ca="1"/>
        <v>Low Cap</v>
      </c>
    </row>
    <row r="9246" spans="11:16">
      <c r="K9246" s="14" t="str">
        <v/>
      </c>
      <c r="L9246" s="14" t="str">
        <v/>
      </c>
      <c r="O9246" s="14" t="str">
        <v/>
      </c>
      <c r="P9246" s="14" t="str">
        <f ca="1"/>
        <v>Low Cap</v>
      </c>
    </row>
    <row r="9247" spans="11:16">
      <c r="K9247" s="14" t="str">
        <v/>
      </c>
      <c r="L9247" s="14" t="str">
        <v/>
      </c>
      <c r="O9247" s="14" t="str">
        <v/>
      </c>
      <c r="P9247" s="14" t="str">
        <f ca="1"/>
        <v>Low Cap</v>
      </c>
    </row>
    <row r="9248" spans="11:16">
      <c r="K9248" s="14" t="str">
        <v/>
      </c>
      <c r="L9248" s="14" t="str">
        <v/>
      </c>
      <c r="O9248" s="14" t="str">
        <v/>
      </c>
      <c r="P9248" s="14" t="str">
        <f ca="1"/>
        <v>Low Cap</v>
      </c>
    </row>
    <row r="9249" spans="11:16">
      <c r="K9249" s="14" t="str">
        <v/>
      </c>
      <c r="L9249" s="14" t="str">
        <v/>
      </c>
      <c r="O9249" s="14" t="str">
        <v/>
      </c>
      <c r="P9249" s="14" t="str">
        <f ca="1"/>
        <v>Low Cap</v>
      </c>
    </row>
    <row r="9250" spans="11:16">
      <c r="K9250" s="14" t="str">
        <v/>
      </c>
      <c r="L9250" s="14" t="str">
        <v/>
      </c>
      <c r="O9250" s="14" t="str">
        <v/>
      </c>
      <c r="P9250" s="14" t="str">
        <f ca="1"/>
        <v>Low Cap</v>
      </c>
    </row>
    <row r="9251" spans="11:16">
      <c r="K9251" s="14" t="str">
        <v/>
      </c>
      <c r="L9251" s="14" t="str">
        <v/>
      </c>
      <c r="O9251" s="14" t="str">
        <v/>
      </c>
      <c r="P9251" s="14" t="str">
        <f ca="1"/>
        <v>Low Cap</v>
      </c>
    </row>
    <row r="9252" spans="11:16">
      <c r="K9252" s="14" t="str">
        <v/>
      </c>
      <c r="L9252" s="14" t="str">
        <v/>
      </c>
      <c r="O9252" s="14" t="str">
        <v/>
      </c>
      <c r="P9252" s="14" t="str">
        <f ca="1"/>
        <v>Low Cap</v>
      </c>
    </row>
    <row r="9253" spans="11:16">
      <c r="K9253" s="14" t="str">
        <v/>
      </c>
      <c r="L9253" s="14" t="str">
        <v/>
      </c>
      <c r="O9253" s="14" t="str">
        <v/>
      </c>
      <c r="P9253" s="14" t="str">
        <f ca="1"/>
        <v>Low Cap</v>
      </c>
    </row>
    <row r="9254" spans="11:16">
      <c r="K9254" s="14" t="str">
        <v/>
      </c>
      <c r="L9254" s="14" t="str">
        <v/>
      </c>
      <c r="O9254" s="14" t="str">
        <v/>
      </c>
      <c r="P9254" s="14" t="str">
        <f ca="1"/>
        <v>Low Cap</v>
      </c>
    </row>
    <row r="9255" spans="11:16">
      <c r="K9255" s="14" t="str">
        <v/>
      </c>
      <c r="L9255" s="14" t="str">
        <v/>
      </c>
      <c r="O9255" s="14" t="str">
        <v/>
      </c>
      <c r="P9255" s="14" t="str">
        <f ca="1"/>
        <v>Low Cap</v>
      </c>
    </row>
    <row r="9256" spans="11:16">
      <c r="K9256" s="14" t="str">
        <v/>
      </c>
      <c r="L9256" s="14" t="str">
        <v/>
      </c>
      <c r="O9256" s="14" t="str">
        <v/>
      </c>
      <c r="P9256" s="14" t="str">
        <f ca="1"/>
        <v>Low Cap</v>
      </c>
    </row>
    <row r="9257" spans="11:16">
      <c r="K9257" s="14" t="str">
        <v/>
      </c>
      <c r="L9257" s="14" t="str">
        <v/>
      </c>
      <c r="O9257" s="14" t="str">
        <v/>
      </c>
      <c r="P9257" s="14" t="str">
        <f ca="1"/>
        <v>Low Cap</v>
      </c>
    </row>
    <row r="9258" spans="11:16">
      <c r="K9258" s="14" t="str">
        <v/>
      </c>
      <c r="L9258" s="14" t="str">
        <v/>
      </c>
      <c r="O9258" s="14" t="str">
        <v/>
      </c>
      <c r="P9258" s="14" t="str">
        <f ca="1"/>
        <v>Low Cap</v>
      </c>
    </row>
    <row r="9259" spans="11:16">
      <c r="K9259" s="14" t="str">
        <v/>
      </c>
      <c r="L9259" s="14" t="str">
        <v/>
      </c>
      <c r="O9259" s="14" t="str">
        <v/>
      </c>
      <c r="P9259" s="14" t="str">
        <f ca="1"/>
        <v>Low Cap</v>
      </c>
    </row>
    <row r="9260" spans="11:16">
      <c r="K9260" s="14" t="str">
        <v/>
      </c>
      <c r="L9260" s="14" t="str">
        <v/>
      </c>
      <c r="O9260" s="14" t="str">
        <v/>
      </c>
      <c r="P9260" s="14" t="str">
        <f ca="1"/>
        <v>Low Cap</v>
      </c>
    </row>
    <row r="9261" spans="11:16">
      <c r="K9261" s="14" t="str">
        <v/>
      </c>
      <c r="L9261" s="14" t="str">
        <v/>
      </c>
      <c r="O9261" s="14" t="str">
        <v/>
      </c>
      <c r="P9261" s="14" t="str">
        <f ca="1"/>
        <v>Low Cap</v>
      </c>
    </row>
    <row r="9262" spans="11:16">
      <c r="K9262" s="14" t="str">
        <v/>
      </c>
      <c r="L9262" s="14" t="str">
        <v/>
      </c>
      <c r="O9262" s="14" t="str">
        <v/>
      </c>
      <c r="P9262" s="14" t="str">
        <f ca="1"/>
        <v>Low Cap</v>
      </c>
    </row>
    <row r="9263" spans="11:16">
      <c r="K9263" s="14" t="str">
        <v/>
      </c>
      <c r="L9263" s="14" t="str">
        <v/>
      </c>
      <c r="O9263" s="14" t="str">
        <v/>
      </c>
      <c r="P9263" s="14" t="str">
        <f ca="1"/>
        <v>Low Cap</v>
      </c>
    </row>
    <row r="9264" spans="11:16">
      <c r="K9264" s="14" t="str">
        <v/>
      </c>
      <c r="L9264" s="14" t="str">
        <v/>
      </c>
      <c r="O9264" s="14" t="str">
        <v/>
      </c>
      <c r="P9264" s="14" t="str">
        <f ca="1"/>
        <v>Low Cap</v>
      </c>
    </row>
    <row r="9265" spans="11:16">
      <c r="K9265" s="14" t="str">
        <v/>
      </c>
      <c r="L9265" s="14" t="str">
        <v/>
      </c>
      <c r="O9265" s="14" t="str">
        <v/>
      </c>
      <c r="P9265" s="14" t="str">
        <f ca="1"/>
        <v>Low Cap</v>
      </c>
    </row>
    <row r="9266" spans="11:16">
      <c r="K9266" s="14" t="str">
        <v/>
      </c>
      <c r="L9266" s="14" t="str">
        <v/>
      </c>
      <c r="O9266" s="14" t="str">
        <v/>
      </c>
      <c r="P9266" s="14" t="str">
        <f ca="1"/>
        <v>Low Cap</v>
      </c>
    </row>
    <row r="9267" spans="11:16">
      <c r="K9267" s="14" t="str">
        <v/>
      </c>
      <c r="L9267" s="14" t="str">
        <v/>
      </c>
      <c r="O9267" s="14" t="str">
        <v/>
      </c>
      <c r="P9267" s="14" t="str">
        <f ca="1"/>
        <v>Low Cap</v>
      </c>
    </row>
    <row r="9268" spans="11:16">
      <c r="K9268" s="14" t="str">
        <v/>
      </c>
      <c r="L9268" s="14" t="str">
        <v/>
      </c>
      <c r="O9268" s="14" t="str">
        <v/>
      </c>
      <c r="P9268" s="14" t="str">
        <f ca="1"/>
        <v>Low Cap</v>
      </c>
    </row>
    <row r="9269" spans="11:16">
      <c r="K9269" s="14" t="str">
        <v/>
      </c>
      <c r="L9269" s="14" t="str">
        <v/>
      </c>
      <c r="O9269" s="14" t="str">
        <v/>
      </c>
      <c r="P9269" s="14" t="str">
        <f ca="1"/>
        <v>Low Cap</v>
      </c>
    </row>
    <row r="9270" spans="11:16">
      <c r="K9270" s="14" t="str">
        <v/>
      </c>
      <c r="L9270" s="14" t="str">
        <v/>
      </c>
      <c r="O9270" s="14" t="str">
        <v/>
      </c>
      <c r="P9270" s="14" t="str">
        <f ca="1"/>
        <v>Low Cap</v>
      </c>
    </row>
    <row r="9271" spans="11:16">
      <c r="K9271" s="14" t="str">
        <v/>
      </c>
      <c r="L9271" s="14" t="str">
        <v/>
      </c>
      <c r="O9271" s="14" t="str">
        <v/>
      </c>
      <c r="P9271" s="14" t="str">
        <f ca="1"/>
        <v>Low Cap</v>
      </c>
    </row>
    <row r="9272" spans="11:16">
      <c r="K9272" s="14" t="str">
        <v/>
      </c>
      <c r="L9272" s="14" t="str">
        <v/>
      </c>
      <c r="O9272" s="14" t="str">
        <v/>
      </c>
      <c r="P9272" s="14" t="str">
        <f ca="1"/>
        <v>Low Cap</v>
      </c>
    </row>
    <row r="9273" spans="11:16">
      <c r="K9273" s="14" t="str">
        <v/>
      </c>
      <c r="L9273" s="14" t="str">
        <v/>
      </c>
      <c r="O9273" s="14" t="str">
        <v/>
      </c>
      <c r="P9273" s="14" t="str">
        <f ca="1"/>
        <v>Low Cap</v>
      </c>
    </row>
    <row r="9274" spans="11:16">
      <c r="K9274" s="14" t="str">
        <v/>
      </c>
      <c r="L9274" s="14" t="str">
        <v/>
      </c>
      <c r="O9274" s="14" t="str">
        <v/>
      </c>
      <c r="P9274" s="14" t="str">
        <f ca="1"/>
        <v>Low Cap</v>
      </c>
    </row>
    <row r="9275" spans="11:16">
      <c r="K9275" s="14" t="str">
        <v/>
      </c>
      <c r="L9275" s="14" t="str">
        <v/>
      </c>
      <c r="O9275" s="14" t="str">
        <v/>
      </c>
      <c r="P9275" s="14" t="str">
        <f ca="1"/>
        <v>Low Cap</v>
      </c>
    </row>
    <row r="9276" spans="11:16">
      <c r="K9276" s="14" t="str">
        <v/>
      </c>
      <c r="L9276" s="14" t="str">
        <v/>
      </c>
      <c r="O9276" s="14" t="str">
        <v/>
      </c>
      <c r="P9276" s="14" t="str">
        <f ca="1"/>
        <v>Low Cap</v>
      </c>
    </row>
    <row r="9277" spans="11:16">
      <c r="K9277" s="14" t="str">
        <v/>
      </c>
      <c r="L9277" s="14" t="str">
        <v/>
      </c>
      <c r="O9277" s="14" t="str">
        <v/>
      </c>
      <c r="P9277" s="14" t="str">
        <f ca="1"/>
        <v>Low Cap</v>
      </c>
    </row>
    <row r="9278" spans="11:16">
      <c r="K9278" s="14" t="str">
        <v/>
      </c>
      <c r="L9278" s="14" t="str">
        <v/>
      </c>
      <c r="O9278" s="14" t="str">
        <v/>
      </c>
      <c r="P9278" s="14" t="str">
        <f ca="1"/>
        <v>Low Cap</v>
      </c>
    </row>
    <row r="9279" spans="11:16">
      <c r="K9279" s="14" t="str">
        <v/>
      </c>
      <c r="L9279" s="14" t="str">
        <v/>
      </c>
      <c r="O9279" s="14" t="str">
        <v/>
      </c>
      <c r="P9279" s="14" t="str">
        <f ca="1"/>
        <v>Low Cap</v>
      </c>
    </row>
    <row r="9280" spans="11:16">
      <c r="K9280" s="14" t="str">
        <v/>
      </c>
      <c r="L9280" s="14" t="str">
        <v/>
      </c>
      <c r="O9280" s="14" t="str">
        <v/>
      </c>
      <c r="P9280" s="14" t="str">
        <f ca="1"/>
        <v>Low Cap</v>
      </c>
    </row>
    <row r="9281" spans="11:16">
      <c r="K9281" s="14" t="str">
        <v/>
      </c>
      <c r="L9281" s="14" t="str">
        <v/>
      </c>
      <c r="O9281" s="14" t="str">
        <v/>
      </c>
      <c r="P9281" s="14" t="str">
        <f ca="1"/>
        <v>Low Cap</v>
      </c>
    </row>
    <row r="9282" spans="11:16">
      <c r="K9282" s="14" t="str">
        <v/>
      </c>
      <c r="L9282" s="14" t="str">
        <v/>
      </c>
      <c r="O9282" s="14" t="str">
        <v/>
      </c>
      <c r="P9282" s="14" t="str">
        <f ca="1"/>
        <v>Low Cap</v>
      </c>
    </row>
    <row r="9283" spans="11:16">
      <c r="K9283" s="14" t="str">
        <v/>
      </c>
      <c r="L9283" s="14" t="str">
        <v/>
      </c>
      <c r="O9283" s="14" t="str">
        <v/>
      </c>
      <c r="P9283" s="14" t="str">
        <f ca="1"/>
        <v>Low Cap</v>
      </c>
    </row>
    <row r="9284" spans="11:16">
      <c r="K9284" s="14" t="str">
        <v/>
      </c>
      <c r="L9284" s="14" t="str">
        <v/>
      </c>
      <c r="O9284" s="14" t="str">
        <v/>
      </c>
      <c r="P9284" s="14" t="str">
        <f ca="1"/>
        <v>Low Cap</v>
      </c>
    </row>
    <row r="9285" spans="11:16">
      <c r="K9285" s="14" t="str">
        <v/>
      </c>
      <c r="L9285" s="14" t="str">
        <v/>
      </c>
      <c r="O9285" s="14" t="str">
        <v/>
      </c>
      <c r="P9285" s="14" t="str">
        <f ca="1"/>
        <v>Low Cap</v>
      </c>
    </row>
    <row r="9286" spans="11:16">
      <c r="K9286" s="14" t="str">
        <v/>
      </c>
      <c r="L9286" s="14" t="str">
        <v/>
      </c>
      <c r="O9286" s="14" t="str">
        <v/>
      </c>
      <c r="P9286" s="14" t="str">
        <f ca="1"/>
        <v>Low Cap</v>
      </c>
    </row>
    <row r="9287" spans="11:16">
      <c r="K9287" s="14" t="str">
        <v/>
      </c>
      <c r="L9287" s="14" t="str">
        <v/>
      </c>
      <c r="O9287" s="14" t="str">
        <v/>
      </c>
      <c r="P9287" s="14" t="str">
        <f ca="1"/>
        <v>Low Cap</v>
      </c>
    </row>
    <row r="9288" spans="11:16">
      <c r="K9288" s="14" t="str">
        <v/>
      </c>
      <c r="L9288" s="14" t="str">
        <v/>
      </c>
      <c r="O9288" s="14" t="str">
        <v/>
      </c>
      <c r="P9288" s="14" t="str">
        <f ca="1"/>
        <v>Low Cap</v>
      </c>
    </row>
    <row r="9289" spans="11:16">
      <c r="K9289" s="14" t="str">
        <v/>
      </c>
      <c r="L9289" s="14" t="str">
        <v/>
      </c>
      <c r="O9289" s="14" t="str">
        <v/>
      </c>
      <c r="P9289" s="14" t="str">
        <f ca="1"/>
        <v>Low Cap</v>
      </c>
    </row>
    <row r="9290" spans="11:16">
      <c r="K9290" s="14" t="str">
        <v/>
      </c>
      <c r="L9290" s="14" t="str">
        <v/>
      </c>
      <c r="O9290" s="14" t="str">
        <v/>
      </c>
      <c r="P9290" s="14" t="str">
        <f ca="1"/>
        <v>Low Cap</v>
      </c>
    </row>
    <row r="9291" spans="11:16">
      <c r="K9291" s="14" t="str">
        <v/>
      </c>
      <c r="L9291" s="14" t="str">
        <v/>
      </c>
      <c r="O9291" s="14" t="str">
        <v/>
      </c>
      <c r="P9291" s="14" t="str">
        <f ca="1"/>
        <v>Low Cap</v>
      </c>
    </row>
    <row r="9292" spans="11:16">
      <c r="K9292" s="14" t="str">
        <v/>
      </c>
      <c r="L9292" s="14" t="str">
        <v/>
      </c>
      <c r="O9292" s="14" t="str">
        <v/>
      </c>
      <c r="P9292" s="14" t="str">
        <f ca="1"/>
        <v>Low Cap</v>
      </c>
    </row>
    <row r="9293" spans="11:16">
      <c r="K9293" s="14" t="str">
        <v/>
      </c>
      <c r="L9293" s="14" t="str">
        <v/>
      </c>
      <c r="O9293" s="14" t="str">
        <v/>
      </c>
      <c r="P9293" s="14" t="str">
        <f ca="1"/>
        <v>Low Cap</v>
      </c>
    </row>
    <row r="9294" spans="11:16">
      <c r="K9294" s="14" t="str">
        <v/>
      </c>
      <c r="L9294" s="14" t="str">
        <v/>
      </c>
      <c r="O9294" s="14" t="str">
        <v/>
      </c>
      <c r="P9294" s="14" t="str">
        <f ca="1"/>
        <v>Low Cap</v>
      </c>
    </row>
    <row r="9295" spans="11:16">
      <c r="K9295" s="14" t="str">
        <v/>
      </c>
      <c r="L9295" s="14" t="str">
        <v/>
      </c>
      <c r="O9295" s="14" t="str">
        <v/>
      </c>
      <c r="P9295" s="14" t="str">
        <f ca="1"/>
        <v>Low Cap</v>
      </c>
    </row>
    <row r="9296" spans="11:16">
      <c r="K9296" s="14" t="str">
        <v/>
      </c>
      <c r="L9296" s="14" t="str">
        <v/>
      </c>
      <c r="O9296" s="14" t="str">
        <v/>
      </c>
      <c r="P9296" s="14" t="str">
        <f ca="1"/>
        <v>Low Cap</v>
      </c>
    </row>
    <row r="9297" spans="11:16">
      <c r="K9297" s="14" t="str">
        <v/>
      </c>
      <c r="L9297" s="14" t="str">
        <v/>
      </c>
      <c r="O9297" s="14" t="str">
        <v/>
      </c>
      <c r="P9297" s="14" t="str">
        <f ca="1"/>
        <v>Low Cap</v>
      </c>
    </row>
    <row r="9298" spans="11:16">
      <c r="K9298" s="14" t="str">
        <v/>
      </c>
      <c r="L9298" s="14" t="str">
        <v/>
      </c>
      <c r="O9298" s="14" t="str">
        <v/>
      </c>
      <c r="P9298" s="14" t="str">
        <f ca="1"/>
        <v>Low Cap</v>
      </c>
    </row>
    <row r="9299" spans="11:16">
      <c r="K9299" s="14" t="str">
        <v/>
      </c>
      <c r="L9299" s="14" t="str">
        <v/>
      </c>
      <c r="O9299" s="14" t="str">
        <v/>
      </c>
      <c r="P9299" s="14" t="str">
        <f ca="1"/>
        <v>Low Cap</v>
      </c>
    </row>
    <row r="9300" spans="11:16">
      <c r="K9300" s="14" t="str">
        <v/>
      </c>
      <c r="L9300" s="14" t="str">
        <v/>
      </c>
      <c r="O9300" s="14" t="str">
        <v/>
      </c>
      <c r="P9300" s="14" t="str">
        <f ca="1"/>
        <v>Low Cap</v>
      </c>
    </row>
    <row r="9301" spans="11:16">
      <c r="K9301" s="14" t="str">
        <v/>
      </c>
      <c r="L9301" s="14" t="str">
        <v/>
      </c>
      <c r="O9301" s="14" t="str">
        <v/>
      </c>
      <c r="P9301" s="14" t="str">
        <f ca="1"/>
        <v>Low Cap</v>
      </c>
    </row>
    <row r="9302" spans="11:16">
      <c r="K9302" s="14" t="str">
        <v/>
      </c>
      <c r="L9302" s="14" t="str">
        <v/>
      </c>
      <c r="O9302" s="14" t="str">
        <v/>
      </c>
      <c r="P9302" s="14" t="str">
        <f ca="1"/>
        <v>Low Cap</v>
      </c>
    </row>
    <row r="9303" spans="11:16">
      <c r="K9303" s="14" t="str">
        <v/>
      </c>
      <c r="L9303" s="14" t="str">
        <v/>
      </c>
      <c r="O9303" s="14" t="str">
        <v/>
      </c>
      <c r="P9303" s="14" t="str">
        <f ca="1"/>
        <v>Low Cap</v>
      </c>
    </row>
    <row r="9304" spans="11:16">
      <c r="K9304" s="14" t="str">
        <v/>
      </c>
      <c r="L9304" s="14" t="str">
        <v/>
      </c>
      <c r="O9304" s="14" t="str">
        <v/>
      </c>
      <c r="P9304" s="14" t="str">
        <f ca="1"/>
        <v>Low Cap</v>
      </c>
    </row>
    <row r="9305" spans="11:16">
      <c r="K9305" s="14" t="str">
        <v/>
      </c>
      <c r="L9305" s="14" t="str">
        <v/>
      </c>
      <c r="O9305" s="14" t="str">
        <v/>
      </c>
      <c r="P9305" s="14" t="str">
        <f ca="1"/>
        <v>Low Cap</v>
      </c>
    </row>
    <row r="9306" spans="11:16">
      <c r="K9306" s="14" t="str">
        <v/>
      </c>
      <c r="L9306" s="14" t="str">
        <v/>
      </c>
      <c r="O9306" s="14" t="str">
        <v/>
      </c>
      <c r="P9306" s="14" t="str">
        <f ca="1"/>
        <v>Low Cap</v>
      </c>
    </row>
    <row r="9307" spans="11:16">
      <c r="K9307" s="14" t="str">
        <v/>
      </c>
      <c r="L9307" s="14" t="str">
        <v/>
      </c>
      <c r="O9307" s="14" t="str">
        <v/>
      </c>
      <c r="P9307" s="14" t="str">
        <f ca="1"/>
        <v>Low Cap</v>
      </c>
    </row>
    <row r="9308" spans="11:16">
      <c r="K9308" s="14" t="str">
        <v/>
      </c>
      <c r="L9308" s="14" t="str">
        <v/>
      </c>
      <c r="O9308" s="14" t="str">
        <v/>
      </c>
      <c r="P9308" s="14" t="str">
        <f ca="1"/>
        <v>Low Cap</v>
      </c>
    </row>
    <row r="9309" spans="11:16">
      <c r="K9309" s="14" t="str">
        <v/>
      </c>
      <c r="L9309" s="14" t="str">
        <v/>
      </c>
      <c r="O9309" s="14" t="str">
        <v/>
      </c>
      <c r="P9309" s="14" t="str">
        <f ca="1"/>
        <v>Low Cap</v>
      </c>
    </row>
    <row r="9310" spans="11:16">
      <c r="K9310" s="14" t="str">
        <v/>
      </c>
      <c r="L9310" s="14" t="str">
        <v/>
      </c>
      <c r="O9310" s="14" t="str">
        <v/>
      </c>
      <c r="P9310" s="14" t="str">
        <f ca="1"/>
        <v>Low Cap</v>
      </c>
    </row>
    <row r="9311" spans="11:16">
      <c r="K9311" s="14" t="str">
        <v/>
      </c>
      <c r="L9311" s="14" t="str">
        <v/>
      </c>
      <c r="O9311" s="14" t="str">
        <v/>
      </c>
      <c r="P9311" s="14" t="str">
        <f ca="1"/>
        <v>Low Cap</v>
      </c>
    </row>
    <row r="9312" spans="11:16">
      <c r="K9312" s="14" t="str">
        <v/>
      </c>
      <c r="L9312" s="14" t="str">
        <v/>
      </c>
      <c r="O9312" s="14" t="str">
        <v/>
      </c>
      <c r="P9312" s="14" t="str">
        <f ca="1"/>
        <v>Low Cap</v>
      </c>
    </row>
    <row r="9313" spans="11:16">
      <c r="K9313" s="14" t="str">
        <v/>
      </c>
      <c r="L9313" s="14" t="str">
        <v/>
      </c>
      <c r="O9313" s="14" t="str">
        <v/>
      </c>
      <c r="P9313" s="14" t="str">
        <f ca="1"/>
        <v>Low Cap</v>
      </c>
    </row>
    <row r="9314" spans="11:16">
      <c r="K9314" s="14" t="str">
        <v/>
      </c>
      <c r="L9314" s="14" t="str">
        <v/>
      </c>
      <c r="O9314" s="14" t="str">
        <v/>
      </c>
      <c r="P9314" s="14" t="str">
        <f ca="1"/>
        <v>Low Cap</v>
      </c>
    </row>
    <row r="9315" spans="11:16">
      <c r="K9315" s="14" t="str">
        <v/>
      </c>
      <c r="L9315" s="14" t="str">
        <v/>
      </c>
      <c r="O9315" s="14" t="str">
        <v/>
      </c>
      <c r="P9315" s="14" t="str">
        <f ca="1"/>
        <v>Low Cap</v>
      </c>
    </row>
    <row r="9316" spans="11:16">
      <c r="K9316" s="14" t="str">
        <v/>
      </c>
      <c r="L9316" s="14" t="str">
        <v/>
      </c>
      <c r="O9316" s="14" t="str">
        <v/>
      </c>
      <c r="P9316" s="14" t="str">
        <f ca="1"/>
        <v>Low Cap</v>
      </c>
    </row>
    <row r="9317" spans="11:16">
      <c r="K9317" s="14" t="str">
        <v/>
      </c>
      <c r="L9317" s="14" t="str">
        <v/>
      </c>
      <c r="O9317" s="14" t="str">
        <v/>
      </c>
      <c r="P9317" s="14" t="str">
        <f ca="1"/>
        <v>Low Cap</v>
      </c>
    </row>
    <row r="9318" spans="11:16">
      <c r="K9318" s="14" t="str">
        <v/>
      </c>
      <c r="L9318" s="14" t="str">
        <v/>
      </c>
      <c r="O9318" s="14" t="str">
        <v/>
      </c>
      <c r="P9318" s="14" t="str">
        <f ca="1"/>
        <v>Low Cap</v>
      </c>
    </row>
    <row r="9319" spans="11:16">
      <c r="K9319" s="14" t="str">
        <v/>
      </c>
      <c r="L9319" s="14" t="str">
        <v/>
      </c>
      <c r="O9319" s="14" t="str">
        <v/>
      </c>
      <c r="P9319" s="14" t="str">
        <f ca="1"/>
        <v>Low Cap</v>
      </c>
    </row>
    <row r="9320" spans="11:16">
      <c r="K9320" s="14" t="str">
        <v/>
      </c>
      <c r="L9320" s="14" t="str">
        <v/>
      </c>
      <c r="O9320" s="14" t="str">
        <v/>
      </c>
      <c r="P9320" s="14" t="str">
        <f ca="1"/>
        <v>Low Cap</v>
      </c>
    </row>
    <row r="9321" spans="11:16">
      <c r="K9321" s="14" t="str">
        <v/>
      </c>
      <c r="L9321" s="14" t="str">
        <v/>
      </c>
      <c r="O9321" s="14" t="str">
        <v/>
      </c>
      <c r="P9321" s="14" t="str">
        <f ca="1"/>
        <v>Low Cap</v>
      </c>
    </row>
    <row r="9322" spans="11:16">
      <c r="K9322" s="14" t="str">
        <v/>
      </c>
      <c r="L9322" s="14" t="str">
        <v/>
      </c>
      <c r="O9322" s="14" t="str">
        <v/>
      </c>
      <c r="P9322" s="14" t="str">
        <f ca="1"/>
        <v>Low Cap</v>
      </c>
    </row>
    <row r="9323" spans="11:16">
      <c r="K9323" s="14" t="str">
        <v/>
      </c>
      <c r="L9323" s="14" t="str">
        <v/>
      </c>
      <c r="O9323" s="14" t="str">
        <v/>
      </c>
      <c r="P9323" s="14" t="str">
        <f ca="1"/>
        <v>Low Cap</v>
      </c>
    </row>
    <row r="9324" spans="11:16">
      <c r="K9324" s="14" t="str">
        <v/>
      </c>
      <c r="L9324" s="14" t="str">
        <v/>
      </c>
      <c r="O9324" s="14" t="str">
        <v/>
      </c>
      <c r="P9324" s="14" t="str">
        <f ca="1"/>
        <v>Low Cap</v>
      </c>
    </row>
    <row r="9325" spans="11:16">
      <c r="K9325" s="14" t="str">
        <v/>
      </c>
      <c r="L9325" s="14" t="str">
        <v/>
      </c>
      <c r="O9325" s="14" t="str">
        <v/>
      </c>
      <c r="P9325" s="14" t="str">
        <f ca="1"/>
        <v>Low Cap</v>
      </c>
    </row>
    <row r="9326" spans="11:16">
      <c r="K9326" s="14" t="str">
        <v/>
      </c>
      <c r="L9326" s="14" t="str">
        <v/>
      </c>
      <c r="O9326" s="14" t="str">
        <v/>
      </c>
      <c r="P9326" s="14" t="str">
        <f ca="1"/>
        <v>Low Cap</v>
      </c>
    </row>
    <row r="9327" spans="11:16">
      <c r="K9327" s="14" t="str">
        <v/>
      </c>
      <c r="L9327" s="14" t="str">
        <v/>
      </c>
      <c r="O9327" s="14" t="str">
        <v/>
      </c>
      <c r="P9327" s="14" t="str">
        <f ca="1"/>
        <v>Low Cap</v>
      </c>
    </row>
    <row r="9328" spans="11:16">
      <c r="K9328" s="14" t="str">
        <v/>
      </c>
      <c r="L9328" s="14" t="str">
        <v/>
      </c>
      <c r="O9328" s="14" t="str">
        <v/>
      </c>
      <c r="P9328" s="14" t="str">
        <f ca="1"/>
        <v>Low Cap</v>
      </c>
    </row>
    <row r="9329" spans="11:16">
      <c r="K9329" s="14" t="str">
        <v/>
      </c>
      <c r="L9329" s="14" t="str">
        <v/>
      </c>
      <c r="O9329" s="14" t="str">
        <v/>
      </c>
      <c r="P9329" s="14" t="str">
        <f ca="1"/>
        <v>Low Cap</v>
      </c>
    </row>
    <row r="9330" spans="11:16">
      <c r="K9330" s="14" t="str">
        <v/>
      </c>
      <c r="L9330" s="14" t="str">
        <v/>
      </c>
      <c r="O9330" s="14" t="str">
        <v/>
      </c>
      <c r="P9330" s="14" t="str">
        <f ca="1"/>
        <v>Low Cap</v>
      </c>
    </row>
    <row r="9331" spans="11:16">
      <c r="K9331" s="14" t="str">
        <v/>
      </c>
      <c r="L9331" s="14" t="str">
        <v/>
      </c>
      <c r="O9331" s="14" t="str">
        <v/>
      </c>
      <c r="P9331" s="14" t="str">
        <f ca="1"/>
        <v>Low Cap</v>
      </c>
    </row>
    <row r="9332" spans="11:16">
      <c r="K9332" s="14" t="str">
        <v/>
      </c>
      <c r="L9332" s="14" t="str">
        <v/>
      </c>
      <c r="O9332" s="14" t="str">
        <v/>
      </c>
      <c r="P9332" s="14" t="str">
        <f ca="1"/>
        <v>Low Cap</v>
      </c>
    </row>
    <row r="9333" spans="11:16">
      <c r="K9333" s="14" t="str">
        <v/>
      </c>
      <c r="L9333" s="14" t="str">
        <v/>
      </c>
      <c r="O9333" s="14" t="str">
        <v/>
      </c>
      <c r="P9333" s="14" t="str">
        <f ca="1"/>
        <v>Low Cap</v>
      </c>
    </row>
    <row r="9334" spans="11:16">
      <c r="K9334" s="14" t="str">
        <v/>
      </c>
      <c r="L9334" s="14" t="str">
        <v/>
      </c>
      <c r="O9334" s="14" t="str">
        <v/>
      </c>
      <c r="P9334" s="14" t="str">
        <f ca="1"/>
        <v>Low Cap</v>
      </c>
    </row>
    <row r="9335" spans="11:16">
      <c r="K9335" s="14" t="str">
        <v/>
      </c>
      <c r="L9335" s="14" t="str">
        <v/>
      </c>
      <c r="O9335" s="14" t="str">
        <v/>
      </c>
      <c r="P9335" s="14" t="str">
        <f ca="1"/>
        <v>Low Cap</v>
      </c>
    </row>
    <row r="9336" spans="11:16">
      <c r="K9336" s="14" t="str">
        <v/>
      </c>
      <c r="L9336" s="14" t="str">
        <v/>
      </c>
      <c r="O9336" s="14" t="str">
        <v/>
      </c>
      <c r="P9336" s="14" t="str">
        <f ca="1"/>
        <v>Low Cap</v>
      </c>
    </row>
    <row r="9337" spans="11:16">
      <c r="K9337" s="14" t="str">
        <v/>
      </c>
      <c r="L9337" s="14" t="str">
        <v/>
      </c>
      <c r="O9337" s="14" t="str">
        <v/>
      </c>
      <c r="P9337" s="14" t="str">
        <f ca="1"/>
        <v>Low Cap</v>
      </c>
    </row>
    <row r="9338" spans="11:16">
      <c r="K9338" s="14" t="str">
        <v/>
      </c>
      <c r="L9338" s="14" t="str">
        <v/>
      </c>
      <c r="O9338" s="14" t="str">
        <v/>
      </c>
      <c r="P9338" s="14" t="str">
        <f ca="1"/>
        <v>Low Cap</v>
      </c>
    </row>
    <row r="9339" spans="11:16">
      <c r="K9339" s="14" t="str">
        <v/>
      </c>
      <c r="L9339" s="14" t="str">
        <v/>
      </c>
      <c r="O9339" s="14" t="str">
        <v/>
      </c>
      <c r="P9339" s="14" t="str">
        <f ca="1"/>
        <v>Low Cap</v>
      </c>
    </row>
    <row r="9340" spans="11:16">
      <c r="K9340" s="14" t="str">
        <v/>
      </c>
      <c r="L9340" s="14" t="str">
        <v/>
      </c>
      <c r="O9340" s="14" t="str">
        <v/>
      </c>
      <c r="P9340" s="14" t="str">
        <f ca="1"/>
        <v>Low Cap</v>
      </c>
    </row>
    <row r="9341" spans="11:16">
      <c r="K9341" s="14" t="str">
        <v/>
      </c>
      <c r="L9341" s="14" t="str">
        <v/>
      </c>
      <c r="O9341" s="14" t="str">
        <v/>
      </c>
      <c r="P9341" s="14" t="str">
        <f ca="1"/>
        <v>Low Cap</v>
      </c>
    </row>
    <row r="9342" spans="11:16">
      <c r="K9342" s="14" t="str">
        <v/>
      </c>
      <c r="L9342" s="14" t="str">
        <v/>
      </c>
      <c r="O9342" s="14" t="str">
        <v/>
      </c>
      <c r="P9342" s="14" t="str">
        <f ca="1"/>
        <v>Low Cap</v>
      </c>
    </row>
    <row r="9343" spans="11:16">
      <c r="K9343" s="14" t="str">
        <v/>
      </c>
      <c r="L9343" s="14" t="str">
        <v/>
      </c>
      <c r="O9343" s="14" t="str">
        <v/>
      </c>
      <c r="P9343" s="14" t="str">
        <f ca="1"/>
        <v>Low Cap</v>
      </c>
    </row>
    <row r="9344" spans="11:16">
      <c r="K9344" s="14" t="str">
        <v/>
      </c>
      <c r="L9344" s="14" t="str">
        <v/>
      </c>
      <c r="O9344" s="14" t="str">
        <v/>
      </c>
      <c r="P9344" s="14" t="str">
        <f ca="1"/>
        <v>Low Cap</v>
      </c>
    </row>
    <row r="9345" spans="11:16">
      <c r="K9345" s="14" t="str">
        <v/>
      </c>
      <c r="L9345" s="14" t="str">
        <v/>
      </c>
      <c r="O9345" s="14" t="str">
        <v/>
      </c>
      <c r="P9345" s="14" t="str">
        <f ca="1"/>
        <v>Low Cap</v>
      </c>
    </row>
    <row r="9346" spans="11:16">
      <c r="K9346" s="14" t="str">
        <v/>
      </c>
      <c r="L9346" s="14" t="str">
        <v/>
      </c>
      <c r="O9346" s="14" t="str">
        <v/>
      </c>
      <c r="P9346" s="14" t="str">
        <f ca="1"/>
        <v>Low Cap</v>
      </c>
    </row>
    <row r="9347" spans="11:16">
      <c r="K9347" s="14" t="str">
        <v/>
      </c>
      <c r="L9347" s="14" t="str">
        <v/>
      </c>
      <c r="O9347" s="14" t="str">
        <v/>
      </c>
      <c r="P9347" s="14" t="str">
        <f ca="1"/>
        <v>Low Cap</v>
      </c>
    </row>
    <row r="9348" spans="11:16">
      <c r="K9348" s="14" t="str">
        <v/>
      </c>
      <c r="L9348" s="14" t="str">
        <v/>
      </c>
      <c r="O9348" s="14" t="str">
        <v/>
      </c>
      <c r="P9348" s="14" t="str">
        <f ca="1"/>
        <v>Low Cap</v>
      </c>
    </row>
    <row r="9349" spans="11:16">
      <c r="K9349" s="14" t="str">
        <v/>
      </c>
      <c r="L9349" s="14" t="str">
        <v/>
      </c>
      <c r="O9349" s="14" t="str">
        <v/>
      </c>
      <c r="P9349" s="14" t="str">
        <f ca="1"/>
        <v>Low Cap</v>
      </c>
    </row>
    <row r="9350" spans="11:16">
      <c r="K9350" s="14" t="str">
        <v/>
      </c>
      <c r="L9350" s="14" t="str">
        <v/>
      </c>
      <c r="O9350" s="14" t="str">
        <v/>
      </c>
      <c r="P9350" s="14" t="str">
        <f ca="1"/>
        <v>Low Cap</v>
      </c>
    </row>
    <row r="9351" spans="11:16">
      <c r="K9351" s="14" t="str">
        <v/>
      </c>
      <c r="L9351" s="14" t="str">
        <v/>
      </c>
      <c r="O9351" s="14" t="str">
        <v/>
      </c>
      <c r="P9351" s="14" t="str">
        <f ca="1"/>
        <v>Low Cap</v>
      </c>
    </row>
    <row r="9352" spans="11:16">
      <c r="K9352" s="14" t="str">
        <v/>
      </c>
      <c r="L9352" s="14" t="str">
        <v/>
      </c>
      <c r="O9352" s="14" t="str">
        <v/>
      </c>
      <c r="P9352" s="14" t="str">
        <f ca="1"/>
        <v>Low Cap</v>
      </c>
    </row>
    <row r="9353" spans="11:16">
      <c r="K9353" s="14" t="str">
        <v/>
      </c>
      <c r="L9353" s="14" t="str">
        <v/>
      </c>
      <c r="O9353" s="14" t="str">
        <v/>
      </c>
      <c r="P9353" s="14" t="str">
        <f ca="1"/>
        <v>Low Cap</v>
      </c>
    </row>
    <row r="9354" spans="11:16">
      <c r="K9354" s="14" t="str">
        <v/>
      </c>
      <c r="L9354" s="14" t="str">
        <v/>
      </c>
      <c r="O9354" s="14" t="str">
        <v/>
      </c>
      <c r="P9354" s="14" t="str">
        <f ca="1"/>
        <v>Low Cap</v>
      </c>
    </row>
    <row r="9355" spans="11:16">
      <c r="K9355" s="14" t="str">
        <v/>
      </c>
      <c r="L9355" s="14" t="str">
        <v/>
      </c>
      <c r="O9355" s="14" t="str">
        <v/>
      </c>
      <c r="P9355" s="14" t="str">
        <f ca="1"/>
        <v>Low Cap</v>
      </c>
    </row>
    <row r="9356" spans="11:16">
      <c r="K9356" s="14" t="str">
        <v/>
      </c>
      <c r="L9356" s="14" t="str">
        <v/>
      </c>
      <c r="O9356" s="14" t="str">
        <v/>
      </c>
      <c r="P9356" s="14" t="str">
        <f ca="1"/>
        <v>Low Cap</v>
      </c>
    </row>
    <row r="9357" spans="11:16">
      <c r="K9357" s="14" t="str">
        <v/>
      </c>
      <c r="L9357" s="14" t="str">
        <v/>
      </c>
      <c r="O9357" s="14" t="str">
        <v/>
      </c>
      <c r="P9357" s="14" t="str">
        <f ca="1"/>
        <v>Low Cap</v>
      </c>
    </row>
    <row r="9358" spans="11:16">
      <c r="K9358" s="14" t="str">
        <v/>
      </c>
      <c r="L9358" s="14" t="str">
        <v/>
      </c>
      <c r="O9358" s="14" t="str">
        <v/>
      </c>
      <c r="P9358" s="14" t="str">
        <f ca="1"/>
        <v>Low Cap</v>
      </c>
    </row>
    <row r="9359" spans="11:16">
      <c r="K9359" s="14" t="str">
        <v/>
      </c>
      <c r="L9359" s="14" t="str">
        <v/>
      </c>
      <c r="O9359" s="14" t="str">
        <v/>
      </c>
      <c r="P9359" s="14" t="str">
        <f ca="1"/>
        <v>Low Cap</v>
      </c>
    </row>
    <row r="9360" spans="11:16">
      <c r="K9360" s="14" t="str">
        <v/>
      </c>
      <c r="L9360" s="14" t="str">
        <v/>
      </c>
      <c r="O9360" s="14" t="str">
        <v/>
      </c>
      <c r="P9360" s="14" t="str">
        <f ca="1"/>
        <v>Low Cap</v>
      </c>
    </row>
    <row r="9361" spans="11:16">
      <c r="K9361" s="14" t="str">
        <v/>
      </c>
      <c r="L9361" s="14" t="str">
        <v/>
      </c>
      <c r="O9361" s="14" t="str">
        <v/>
      </c>
      <c r="P9361" s="14" t="str">
        <f ca="1"/>
        <v>Low Cap</v>
      </c>
    </row>
    <row r="9362" spans="11:16">
      <c r="K9362" s="14" t="str">
        <v/>
      </c>
      <c r="L9362" s="14" t="str">
        <v/>
      </c>
      <c r="O9362" s="14" t="str">
        <v/>
      </c>
      <c r="P9362" s="14" t="str">
        <f ca="1"/>
        <v>Low Cap</v>
      </c>
    </row>
    <row r="9363" spans="11:16">
      <c r="K9363" s="14" t="str">
        <v/>
      </c>
      <c r="L9363" s="14" t="str">
        <v/>
      </c>
      <c r="O9363" s="14" t="str">
        <v/>
      </c>
      <c r="P9363" s="14" t="str">
        <f ca="1"/>
        <v>Low Cap</v>
      </c>
    </row>
    <row r="9364" spans="11:16">
      <c r="K9364" s="14" t="str">
        <v/>
      </c>
      <c r="L9364" s="14" t="str">
        <v/>
      </c>
      <c r="O9364" s="14" t="str">
        <v/>
      </c>
      <c r="P9364" s="14" t="str">
        <f ca="1"/>
        <v>Low Cap</v>
      </c>
    </row>
    <row r="9365" spans="11:16">
      <c r="K9365" s="14" t="str">
        <v/>
      </c>
      <c r="L9365" s="14" t="str">
        <v/>
      </c>
      <c r="O9365" s="14" t="str">
        <v/>
      </c>
      <c r="P9365" s="14" t="str">
        <f ca="1"/>
        <v>Low Cap</v>
      </c>
    </row>
    <row r="9366" spans="11:16">
      <c r="K9366" s="14" t="str">
        <v/>
      </c>
      <c r="L9366" s="14" t="str">
        <v/>
      </c>
      <c r="O9366" s="14" t="str">
        <v/>
      </c>
      <c r="P9366" s="14" t="str">
        <f ca="1"/>
        <v>Low Cap</v>
      </c>
    </row>
    <row r="9367" spans="11:16">
      <c r="K9367" s="14" t="str">
        <v/>
      </c>
      <c r="L9367" s="14" t="str">
        <v/>
      </c>
      <c r="O9367" s="14" t="str">
        <v/>
      </c>
      <c r="P9367" s="14" t="str">
        <f ca="1"/>
        <v>Low Cap</v>
      </c>
    </row>
    <row r="9368" spans="11:16">
      <c r="K9368" s="14" t="str">
        <v/>
      </c>
      <c r="L9368" s="14" t="str">
        <v/>
      </c>
      <c r="O9368" s="14" t="str">
        <v/>
      </c>
      <c r="P9368" s="14" t="str">
        <f ca="1"/>
        <v>Low Cap</v>
      </c>
    </row>
    <row r="9369" spans="11:16">
      <c r="K9369" s="14" t="str">
        <v/>
      </c>
      <c r="L9369" s="14" t="str">
        <v/>
      </c>
      <c r="O9369" s="14" t="str">
        <v/>
      </c>
      <c r="P9369" s="14" t="str">
        <f ca="1"/>
        <v>Low Cap</v>
      </c>
    </row>
    <row r="9370" spans="11:16">
      <c r="K9370" s="14" t="str">
        <v/>
      </c>
      <c r="L9370" s="14" t="str">
        <v/>
      </c>
      <c r="O9370" s="14" t="str">
        <v/>
      </c>
      <c r="P9370" s="14" t="str">
        <f ca="1"/>
        <v>Low Cap</v>
      </c>
    </row>
    <row r="9371" spans="11:16">
      <c r="K9371" s="14" t="str">
        <v/>
      </c>
      <c r="L9371" s="14" t="str">
        <v/>
      </c>
      <c r="O9371" s="14" t="str">
        <v/>
      </c>
      <c r="P9371" s="14" t="str">
        <f ca="1"/>
        <v>Low Cap</v>
      </c>
    </row>
    <row r="9372" spans="11:16">
      <c r="K9372" s="14" t="str">
        <v/>
      </c>
      <c r="L9372" s="14" t="str">
        <v/>
      </c>
      <c r="O9372" s="14" t="str">
        <v/>
      </c>
      <c r="P9372" s="14" t="str">
        <f ca="1"/>
        <v>Low Cap</v>
      </c>
    </row>
    <row r="9373" spans="11:16">
      <c r="K9373" s="14" t="str">
        <v/>
      </c>
      <c r="L9373" s="14" t="str">
        <v/>
      </c>
      <c r="O9373" s="14" t="str">
        <v/>
      </c>
      <c r="P9373" s="14" t="str">
        <f ca="1"/>
        <v>Low Cap</v>
      </c>
    </row>
    <row r="9374" spans="11:16">
      <c r="K9374" s="14" t="str">
        <v/>
      </c>
      <c r="L9374" s="14" t="str">
        <v/>
      </c>
      <c r="O9374" s="14" t="str">
        <v/>
      </c>
      <c r="P9374" s="14" t="str">
        <f ca="1"/>
        <v>Low Cap</v>
      </c>
    </row>
    <row r="9375" spans="11:16">
      <c r="K9375" s="14" t="str">
        <v/>
      </c>
      <c r="L9375" s="14" t="str">
        <v/>
      </c>
      <c r="O9375" s="14" t="str">
        <v/>
      </c>
      <c r="P9375" s="14" t="str">
        <f ca="1"/>
        <v>Low Cap</v>
      </c>
    </row>
    <row r="9376" spans="11:16">
      <c r="K9376" s="14" t="str">
        <v/>
      </c>
      <c r="L9376" s="14" t="str">
        <v/>
      </c>
      <c r="O9376" s="14" t="str">
        <v/>
      </c>
      <c r="P9376" s="14" t="str">
        <f ca="1"/>
        <v>Low Cap</v>
      </c>
    </row>
    <row r="9377" spans="11:16">
      <c r="K9377" s="14" t="str">
        <v/>
      </c>
      <c r="L9377" s="14" t="str">
        <v/>
      </c>
      <c r="O9377" s="14" t="str">
        <v/>
      </c>
      <c r="P9377" s="14" t="str">
        <f ca="1"/>
        <v>Low Cap</v>
      </c>
    </row>
    <row r="9378" spans="11:16">
      <c r="K9378" s="14" t="str">
        <v/>
      </c>
      <c r="L9378" s="14" t="str">
        <v/>
      </c>
      <c r="O9378" s="14" t="str">
        <v/>
      </c>
      <c r="P9378" s="14" t="str">
        <f ca="1"/>
        <v>Low Cap</v>
      </c>
    </row>
    <row r="9379" spans="11:16">
      <c r="K9379" s="14" t="str">
        <v/>
      </c>
      <c r="L9379" s="14" t="str">
        <v/>
      </c>
      <c r="O9379" s="14" t="str">
        <v/>
      </c>
      <c r="P9379" s="14" t="str">
        <f ca="1"/>
        <v>Low Cap</v>
      </c>
    </row>
    <row r="9380" spans="11:16">
      <c r="K9380" s="14" t="str">
        <v/>
      </c>
      <c r="L9380" s="14" t="str">
        <v/>
      </c>
      <c r="O9380" s="14" t="str">
        <v/>
      </c>
      <c r="P9380" s="14" t="str">
        <f ca="1"/>
        <v>Low Cap</v>
      </c>
    </row>
    <row r="9381" spans="11:16">
      <c r="K9381" s="14" t="str">
        <v/>
      </c>
      <c r="L9381" s="14" t="str">
        <v/>
      </c>
      <c r="O9381" s="14" t="str">
        <v/>
      </c>
      <c r="P9381" s="14" t="str">
        <f ca="1"/>
        <v>Low Cap</v>
      </c>
    </row>
    <row r="9382" spans="11:16">
      <c r="K9382" s="14" t="str">
        <v/>
      </c>
      <c r="L9382" s="14" t="str">
        <v/>
      </c>
      <c r="O9382" s="14" t="str">
        <v/>
      </c>
      <c r="P9382" s="14" t="str">
        <f ca="1"/>
        <v>Low Cap</v>
      </c>
    </row>
    <row r="9383" spans="11:16">
      <c r="K9383" s="14" t="str">
        <v/>
      </c>
      <c r="L9383" s="14" t="str">
        <v/>
      </c>
      <c r="O9383" s="14" t="str">
        <v/>
      </c>
      <c r="P9383" s="14" t="str">
        <f ca="1"/>
        <v>Low Cap</v>
      </c>
    </row>
    <row r="9384" spans="11:16">
      <c r="K9384" s="14" t="str">
        <v/>
      </c>
      <c r="L9384" s="14" t="str">
        <v/>
      </c>
      <c r="O9384" s="14" t="str">
        <v/>
      </c>
      <c r="P9384" s="14" t="str">
        <f ca="1"/>
        <v>Low Cap</v>
      </c>
    </row>
    <row r="9385" spans="11:16">
      <c r="K9385" s="14" t="str">
        <v/>
      </c>
      <c r="L9385" s="14" t="str">
        <v/>
      </c>
      <c r="O9385" s="14" t="str">
        <v/>
      </c>
      <c r="P9385" s="14" t="str">
        <f ca="1"/>
        <v>Low Cap</v>
      </c>
    </row>
    <row r="9386" spans="11:16">
      <c r="K9386" s="14" t="str">
        <v/>
      </c>
      <c r="L9386" s="14" t="str">
        <v/>
      </c>
      <c r="O9386" s="14" t="str">
        <v/>
      </c>
      <c r="P9386" s="14" t="str">
        <f ca="1"/>
        <v>Low Cap</v>
      </c>
    </row>
    <row r="9387" spans="11:16">
      <c r="K9387" s="14" t="str">
        <v/>
      </c>
      <c r="L9387" s="14" t="str">
        <v/>
      </c>
      <c r="O9387" s="14" t="str">
        <v/>
      </c>
      <c r="P9387" s="14" t="str">
        <f ca="1"/>
        <v>Low Cap</v>
      </c>
    </row>
    <row r="9388" spans="11:16">
      <c r="K9388" s="14" t="str">
        <v/>
      </c>
      <c r="L9388" s="14" t="str">
        <v/>
      </c>
      <c r="O9388" s="14" t="str">
        <v/>
      </c>
      <c r="P9388" s="14" t="str">
        <f ca="1"/>
        <v>Low Cap</v>
      </c>
    </row>
    <row r="9389" spans="11:16">
      <c r="K9389" s="14" t="str">
        <v/>
      </c>
      <c r="L9389" s="14" t="str">
        <v/>
      </c>
      <c r="O9389" s="14" t="str">
        <v/>
      </c>
      <c r="P9389" s="14" t="str">
        <f ca="1"/>
        <v>Low Cap</v>
      </c>
    </row>
    <row r="9390" spans="11:16">
      <c r="K9390" s="14" t="str">
        <v/>
      </c>
      <c r="L9390" s="14" t="str">
        <v/>
      </c>
      <c r="O9390" s="14" t="str">
        <v/>
      </c>
      <c r="P9390" s="14" t="str">
        <f ca="1"/>
        <v>Low Cap</v>
      </c>
    </row>
    <row r="9391" spans="11:16">
      <c r="K9391" s="14" t="str">
        <v/>
      </c>
      <c r="L9391" s="14" t="str">
        <v/>
      </c>
      <c r="O9391" s="14" t="str">
        <v/>
      </c>
      <c r="P9391" s="14" t="str">
        <f ca="1"/>
        <v>Low Cap</v>
      </c>
    </row>
    <row r="9392" spans="11:16">
      <c r="K9392" s="14" t="str">
        <v/>
      </c>
      <c r="L9392" s="14" t="str">
        <v/>
      </c>
      <c r="O9392" s="14" t="str">
        <v/>
      </c>
      <c r="P9392" s="14" t="str">
        <f ca="1"/>
        <v>Low Cap</v>
      </c>
    </row>
    <row r="9393" spans="11:16">
      <c r="K9393" s="14" t="str">
        <v/>
      </c>
      <c r="L9393" s="14" t="str">
        <v/>
      </c>
      <c r="O9393" s="14" t="str">
        <v/>
      </c>
      <c r="P9393" s="14" t="str">
        <f ca="1"/>
        <v>Low Cap</v>
      </c>
    </row>
    <row r="9394" spans="11:16">
      <c r="K9394" s="14" t="str">
        <v/>
      </c>
      <c r="L9394" s="14" t="str">
        <v/>
      </c>
      <c r="O9394" s="14" t="str">
        <v/>
      </c>
      <c r="P9394" s="14" t="str">
        <f ca="1"/>
        <v>Low Cap</v>
      </c>
    </row>
    <row r="9395" spans="11:16">
      <c r="K9395" s="14" t="str">
        <v/>
      </c>
      <c r="L9395" s="14" t="str">
        <v/>
      </c>
      <c r="O9395" s="14" t="str">
        <v/>
      </c>
      <c r="P9395" s="14" t="str">
        <f ca="1"/>
        <v>Low Cap</v>
      </c>
    </row>
    <row r="9396" spans="11:16">
      <c r="K9396" s="14" t="str">
        <v/>
      </c>
      <c r="L9396" s="14" t="str">
        <v/>
      </c>
      <c r="O9396" s="14" t="str">
        <v/>
      </c>
      <c r="P9396" s="14" t="str">
        <f ca="1"/>
        <v>Low Cap</v>
      </c>
    </row>
    <row r="9397" spans="11:16">
      <c r="K9397" s="14" t="str">
        <v/>
      </c>
      <c r="L9397" s="14" t="str">
        <v/>
      </c>
      <c r="O9397" s="14" t="str">
        <v/>
      </c>
      <c r="P9397" s="14" t="str">
        <f ca="1"/>
        <v>Low Cap</v>
      </c>
    </row>
    <row r="9398" spans="11:16">
      <c r="K9398" s="14" t="str">
        <v/>
      </c>
      <c r="L9398" s="14" t="str">
        <v/>
      </c>
      <c r="O9398" s="14" t="str">
        <v/>
      </c>
      <c r="P9398" s="14" t="str">
        <f ca="1"/>
        <v>Low Cap</v>
      </c>
    </row>
    <row r="9399" spans="11:16">
      <c r="K9399" s="14" t="str">
        <v/>
      </c>
      <c r="L9399" s="14" t="str">
        <v/>
      </c>
      <c r="O9399" s="14" t="str">
        <v/>
      </c>
      <c r="P9399" s="14" t="str">
        <f ca="1"/>
        <v>Low Cap</v>
      </c>
    </row>
    <row r="9400" spans="11:16">
      <c r="K9400" s="14" t="str">
        <v/>
      </c>
      <c r="L9400" s="14" t="str">
        <v/>
      </c>
      <c r="O9400" s="14" t="str">
        <v/>
      </c>
      <c r="P9400" s="14" t="str">
        <f ca="1"/>
        <v>Low Cap</v>
      </c>
    </row>
    <row r="9401" spans="11:16">
      <c r="K9401" s="14" t="str">
        <v/>
      </c>
      <c r="L9401" s="14" t="str">
        <v/>
      </c>
      <c r="O9401" s="14" t="str">
        <v/>
      </c>
      <c r="P9401" s="14" t="str">
        <f ca="1"/>
        <v>Low Cap</v>
      </c>
    </row>
    <row r="9402" spans="11:16">
      <c r="K9402" s="14" t="str">
        <v/>
      </c>
      <c r="L9402" s="14" t="str">
        <v/>
      </c>
      <c r="O9402" s="14" t="str">
        <v/>
      </c>
      <c r="P9402" s="14" t="str">
        <f ca="1"/>
        <v>Low Cap</v>
      </c>
    </row>
    <row r="9403" spans="11:16">
      <c r="K9403" s="14" t="str">
        <v/>
      </c>
      <c r="L9403" s="14" t="str">
        <v/>
      </c>
      <c r="O9403" s="14" t="str">
        <v/>
      </c>
      <c r="P9403" s="14" t="str">
        <f ca="1"/>
        <v>Low Cap</v>
      </c>
    </row>
    <row r="9404" spans="11:16">
      <c r="K9404" s="14" t="str">
        <v/>
      </c>
      <c r="L9404" s="14" t="str">
        <v/>
      </c>
      <c r="O9404" s="14" t="str">
        <v/>
      </c>
      <c r="P9404" s="14" t="str">
        <f ca="1"/>
        <v>Low Cap</v>
      </c>
    </row>
    <row r="9405" spans="11:16">
      <c r="K9405" s="14" t="str">
        <v/>
      </c>
      <c r="L9405" s="14" t="str">
        <v/>
      </c>
      <c r="O9405" s="14" t="str">
        <v/>
      </c>
      <c r="P9405" s="14" t="str">
        <f ca="1"/>
        <v>Low Cap</v>
      </c>
    </row>
    <row r="9406" spans="11:16">
      <c r="K9406" s="14" t="str">
        <v/>
      </c>
      <c r="L9406" s="14" t="str">
        <v/>
      </c>
      <c r="O9406" s="14" t="str">
        <v/>
      </c>
      <c r="P9406" s="14" t="str">
        <f ca="1"/>
        <v>Low Cap</v>
      </c>
    </row>
    <row r="9407" spans="11:16">
      <c r="K9407" s="14" t="str">
        <v/>
      </c>
      <c r="L9407" s="14" t="str">
        <v/>
      </c>
      <c r="O9407" s="14" t="str">
        <v/>
      </c>
      <c r="P9407" s="14" t="str">
        <f ca="1"/>
        <v>Low Cap</v>
      </c>
    </row>
    <row r="9408" spans="11:16">
      <c r="K9408" s="14" t="str">
        <v/>
      </c>
      <c r="L9408" s="14" t="str">
        <v/>
      </c>
      <c r="O9408" s="14" t="str">
        <v/>
      </c>
      <c r="P9408" s="14" t="str">
        <f ca="1"/>
        <v>Low Cap</v>
      </c>
    </row>
    <row r="9409" spans="11:16">
      <c r="K9409" s="14" t="str">
        <v/>
      </c>
      <c r="L9409" s="14" t="str">
        <v/>
      </c>
      <c r="O9409" s="14" t="str">
        <v/>
      </c>
      <c r="P9409" s="14" t="str">
        <f ca="1"/>
        <v>Low Cap</v>
      </c>
    </row>
    <row r="9410" spans="11:16">
      <c r="K9410" s="14" t="str">
        <v/>
      </c>
      <c r="L9410" s="14" t="str">
        <v/>
      </c>
      <c r="O9410" s="14" t="str">
        <v/>
      </c>
      <c r="P9410" s="14" t="str">
        <f ca="1"/>
        <v>Low Cap</v>
      </c>
    </row>
    <row r="9411" spans="11:16">
      <c r="K9411" s="14" t="str">
        <v/>
      </c>
      <c r="L9411" s="14" t="str">
        <v/>
      </c>
      <c r="O9411" s="14" t="str">
        <v/>
      </c>
      <c r="P9411" s="14" t="str">
        <f ca="1"/>
        <v>Low Cap</v>
      </c>
    </row>
    <row r="9412" spans="11:16">
      <c r="K9412" s="14" t="str">
        <v/>
      </c>
      <c r="L9412" s="14" t="str">
        <v/>
      </c>
      <c r="O9412" s="14" t="str">
        <v/>
      </c>
      <c r="P9412" s="14" t="str">
        <f ca="1"/>
        <v>Low Cap</v>
      </c>
    </row>
    <row r="9413" spans="11:16">
      <c r="K9413" s="14" t="str">
        <v/>
      </c>
      <c r="L9413" s="14" t="str">
        <v/>
      </c>
      <c r="O9413" s="14" t="str">
        <v/>
      </c>
      <c r="P9413" s="14" t="str">
        <f ca="1"/>
        <v>Low Cap</v>
      </c>
    </row>
    <row r="9414" spans="11:16">
      <c r="K9414" s="14" t="str">
        <v/>
      </c>
      <c r="L9414" s="14" t="str">
        <v/>
      </c>
      <c r="O9414" s="14" t="str">
        <v/>
      </c>
      <c r="P9414" s="14" t="str">
        <f ca="1"/>
        <v>Low Cap</v>
      </c>
    </row>
    <row r="9415" spans="11:16">
      <c r="K9415" s="14" t="str">
        <v/>
      </c>
      <c r="L9415" s="14" t="str">
        <v/>
      </c>
      <c r="O9415" s="14" t="str">
        <v/>
      </c>
      <c r="P9415" s="14" t="str">
        <f ca="1"/>
        <v>Low Cap</v>
      </c>
    </row>
    <row r="9416" spans="11:16">
      <c r="K9416" s="14" t="str">
        <v/>
      </c>
      <c r="L9416" s="14" t="str">
        <v/>
      </c>
      <c r="O9416" s="14" t="str">
        <v/>
      </c>
      <c r="P9416" s="14" t="str">
        <f ca="1"/>
        <v>Low Cap</v>
      </c>
    </row>
    <row r="9417" spans="11:16">
      <c r="K9417" s="14" t="str">
        <v/>
      </c>
      <c r="L9417" s="14" t="str">
        <v/>
      </c>
      <c r="O9417" s="14" t="str">
        <v/>
      </c>
      <c r="P9417" s="14" t="str">
        <f ca="1"/>
        <v>Low Cap</v>
      </c>
    </row>
    <row r="9418" spans="11:16">
      <c r="K9418" s="14" t="str">
        <v/>
      </c>
      <c r="L9418" s="14" t="str">
        <v/>
      </c>
      <c r="O9418" s="14" t="str">
        <v/>
      </c>
      <c r="P9418" s="14" t="str">
        <f ca="1"/>
        <v>Low Cap</v>
      </c>
    </row>
    <row r="9419" spans="11:16">
      <c r="K9419" s="14" t="str">
        <v/>
      </c>
      <c r="L9419" s="14" t="str">
        <v/>
      </c>
      <c r="O9419" s="14" t="str">
        <v/>
      </c>
      <c r="P9419" s="14" t="str">
        <f ca="1"/>
        <v>Low Cap</v>
      </c>
    </row>
    <row r="9420" spans="11:16">
      <c r="K9420" s="14" t="str">
        <v/>
      </c>
      <c r="L9420" s="14" t="str">
        <v/>
      </c>
      <c r="O9420" s="14" t="str">
        <v/>
      </c>
      <c r="P9420" s="14" t="str">
        <f ca="1"/>
        <v>Low Cap</v>
      </c>
    </row>
    <row r="9421" spans="11:16">
      <c r="K9421" s="14" t="str">
        <v/>
      </c>
      <c r="L9421" s="14" t="str">
        <v/>
      </c>
      <c r="O9421" s="14" t="str">
        <v/>
      </c>
      <c r="P9421" s="14" t="str">
        <f ca="1"/>
        <v>Low Cap</v>
      </c>
    </row>
    <row r="9422" spans="11:16">
      <c r="K9422" s="14" t="str">
        <v/>
      </c>
      <c r="L9422" s="14" t="str">
        <v/>
      </c>
      <c r="O9422" s="14" t="str">
        <v/>
      </c>
      <c r="P9422" s="14" t="str">
        <f ca="1"/>
        <v>Low Cap</v>
      </c>
    </row>
    <row r="9423" spans="11:16">
      <c r="K9423" s="14" t="str">
        <v/>
      </c>
      <c r="L9423" s="14" t="str">
        <v/>
      </c>
      <c r="O9423" s="14" t="str">
        <v/>
      </c>
      <c r="P9423" s="14" t="str">
        <f ca="1"/>
        <v>Low Cap</v>
      </c>
    </row>
    <row r="9424" spans="11:16">
      <c r="K9424" s="14" t="str">
        <v/>
      </c>
      <c r="L9424" s="14" t="str">
        <v/>
      </c>
      <c r="O9424" s="14" t="str">
        <v/>
      </c>
      <c r="P9424" s="14" t="str">
        <f ca="1"/>
        <v>Low Cap</v>
      </c>
    </row>
    <row r="9425" spans="11:16">
      <c r="K9425" s="14" t="str">
        <v/>
      </c>
      <c r="L9425" s="14" t="str">
        <v/>
      </c>
      <c r="O9425" s="14" t="str">
        <v/>
      </c>
      <c r="P9425" s="14" t="str">
        <f ca="1"/>
        <v>Low Cap</v>
      </c>
    </row>
    <row r="9426" spans="11:16">
      <c r="K9426" s="14" t="str">
        <v/>
      </c>
      <c r="L9426" s="14" t="str">
        <v/>
      </c>
      <c r="O9426" s="14" t="str">
        <v/>
      </c>
      <c r="P9426" s="14" t="str">
        <f ca="1"/>
        <v>Low Cap</v>
      </c>
    </row>
    <row r="9427" spans="11:16">
      <c r="K9427" s="14" t="str">
        <v/>
      </c>
      <c r="L9427" s="14" t="str">
        <v/>
      </c>
      <c r="O9427" s="14" t="str">
        <v/>
      </c>
      <c r="P9427" s="14" t="str">
        <f ca="1"/>
        <v>Low Cap</v>
      </c>
    </row>
    <row r="9428" spans="11:16">
      <c r="K9428" s="14" t="str">
        <v/>
      </c>
      <c r="L9428" s="14" t="str">
        <v/>
      </c>
      <c r="O9428" s="14" t="str">
        <v/>
      </c>
      <c r="P9428" s="14" t="str">
        <f ca="1"/>
        <v>Low Cap</v>
      </c>
    </row>
    <row r="9429" spans="11:16">
      <c r="K9429" s="14" t="str">
        <v/>
      </c>
      <c r="L9429" s="14" t="str">
        <v/>
      </c>
      <c r="O9429" s="14" t="str">
        <v/>
      </c>
      <c r="P9429" s="14" t="str">
        <f ca="1"/>
        <v>Low Cap</v>
      </c>
    </row>
    <row r="9430" spans="11:16">
      <c r="K9430" s="14" t="str">
        <v/>
      </c>
      <c r="L9430" s="14" t="str">
        <v/>
      </c>
      <c r="O9430" s="14" t="str">
        <v/>
      </c>
      <c r="P9430" s="14" t="str">
        <f ca="1"/>
        <v>Low Cap</v>
      </c>
    </row>
    <row r="9431" spans="11:16">
      <c r="K9431" s="14" t="str">
        <v/>
      </c>
      <c r="L9431" s="14" t="str">
        <v/>
      </c>
      <c r="O9431" s="14" t="str">
        <v/>
      </c>
      <c r="P9431" s="14" t="str">
        <f ca="1"/>
        <v>Low Cap</v>
      </c>
    </row>
    <row r="9432" spans="11:16">
      <c r="K9432" s="14" t="str">
        <v/>
      </c>
      <c r="L9432" s="14" t="str">
        <v/>
      </c>
      <c r="O9432" s="14" t="str">
        <v/>
      </c>
      <c r="P9432" s="14" t="str">
        <f ca="1"/>
        <v>Low Cap</v>
      </c>
    </row>
    <row r="9433" spans="11:16">
      <c r="K9433" s="14" t="str">
        <v/>
      </c>
      <c r="L9433" s="14" t="str">
        <v/>
      </c>
      <c r="O9433" s="14" t="str">
        <v/>
      </c>
      <c r="P9433" s="14" t="str">
        <f ca="1"/>
        <v>Low Cap</v>
      </c>
    </row>
    <row r="9434" spans="11:16">
      <c r="K9434" s="14" t="str">
        <v/>
      </c>
      <c r="L9434" s="14" t="str">
        <v/>
      </c>
      <c r="O9434" s="14" t="str">
        <v/>
      </c>
      <c r="P9434" s="14" t="str">
        <f ca="1"/>
        <v>Low Cap</v>
      </c>
    </row>
    <row r="9435" spans="11:16">
      <c r="K9435" s="14" t="str">
        <v/>
      </c>
      <c r="L9435" s="14" t="str">
        <v/>
      </c>
      <c r="O9435" s="14" t="str">
        <v/>
      </c>
      <c r="P9435" s="14" t="str">
        <f ca="1"/>
        <v>Low Cap</v>
      </c>
    </row>
    <row r="9436" spans="11:16">
      <c r="K9436" s="14" t="str">
        <v/>
      </c>
      <c r="L9436" s="14" t="str">
        <v/>
      </c>
      <c r="O9436" s="14" t="str">
        <v/>
      </c>
      <c r="P9436" s="14" t="str">
        <f ca="1"/>
        <v>Low Cap</v>
      </c>
    </row>
    <row r="9437" spans="11:16">
      <c r="K9437" s="14" t="str">
        <v/>
      </c>
      <c r="L9437" s="14" t="str">
        <v/>
      </c>
      <c r="O9437" s="14" t="str">
        <v/>
      </c>
      <c r="P9437" s="14" t="str">
        <f ca="1"/>
        <v>Low Cap</v>
      </c>
    </row>
    <row r="9438" spans="11:16">
      <c r="K9438" s="14" t="str">
        <v/>
      </c>
      <c r="L9438" s="14" t="str">
        <v/>
      </c>
      <c r="O9438" s="14" t="str">
        <v/>
      </c>
      <c r="P9438" s="14" t="str">
        <f ca="1"/>
        <v>Low Cap</v>
      </c>
    </row>
    <row r="9439" spans="11:16">
      <c r="K9439" s="14" t="str">
        <v/>
      </c>
      <c r="L9439" s="14" t="str">
        <v/>
      </c>
      <c r="O9439" s="14" t="str">
        <v/>
      </c>
      <c r="P9439" s="14" t="str">
        <f ca="1"/>
        <v>Low Cap</v>
      </c>
    </row>
    <row r="9440" spans="11:16">
      <c r="K9440" s="14" t="str">
        <v/>
      </c>
      <c r="L9440" s="14" t="str">
        <v/>
      </c>
      <c r="O9440" s="14" t="str">
        <v/>
      </c>
      <c r="P9440" s="14" t="str">
        <f ca="1"/>
        <v>Low Cap</v>
      </c>
    </row>
    <row r="9441" spans="11:16">
      <c r="K9441" s="14" t="str">
        <v/>
      </c>
      <c r="L9441" s="14" t="str">
        <v/>
      </c>
      <c r="O9441" s="14" t="str">
        <v/>
      </c>
      <c r="P9441" s="14" t="str">
        <f ca="1"/>
        <v>Low Cap</v>
      </c>
    </row>
    <row r="9442" spans="11:16">
      <c r="K9442" s="14" t="str">
        <v/>
      </c>
      <c r="L9442" s="14" t="str">
        <v/>
      </c>
      <c r="O9442" s="14" t="str">
        <v/>
      </c>
      <c r="P9442" s="14" t="str">
        <f ca="1"/>
        <v>Low Cap</v>
      </c>
    </row>
    <row r="9443" spans="11:16">
      <c r="K9443" s="14" t="str">
        <v/>
      </c>
      <c r="L9443" s="14" t="str">
        <v/>
      </c>
      <c r="O9443" s="14" t="str">
        <v/>
      </c>
      <c r="P9443" s="14" t="str">
        <f ca="1"/>
        <v>Low Cap</v>
      </c>
    </row>
    <row r="9444" spans="11:16">
      <c r="K9444" s="14" t="str">
        <v/>
      </c>
      <c r="L9444" s="14" t="str">
        <v/>
      </c>
      <c r="O9444" s="14" t="str">
        <v/>
      </c>
      <c r="P9444" s="14" t="str">
        <f ca="1"/>
        <v>Low Cap</v>
      </c>
    </row>
    <row r="9445" spans="11:16">
      <c r="K9445" s="14" t="str">
        <v/>
      </c>
      <c r="L9445" s="14" t="str">
        <v/>
      </c>
      <c r="O9445" s="14" t="str">
        <v/>
      </c>
      <c r="P9445" s="14" t="str">
        <f ca="1"/>
        <v>Low Cap</v>
      </c>
    </row>
    <row r="9446" spans="11:16">
      <c r="K9446" s="14" t="str">
        <v/>
      </c>
      <c r="L9446" s="14" t="str">
        <v/>
      </c>
      <c r="O9446" s="14" t="str">
        <v/>
      </c>
      <c r="P9446" s="14" t="str">
        <f ca="1"/>
        <v>Low Cap</v>
      </c>
    </row>
    <row r="9447" spans="11:16">
      <c r="K9447" s="14" t="str">
        <v/>
      </c>
      <c r="L9447" s="14" t="str">
        <v/>
      </c>
      <c r="O9447" s="14" t="str">
        <v/>
      </c>
      <c r="P9447" s="14" t="str">
        <f ca="1"/>
        <v>Low Cap</v>
      </c>
    </row>
    <row r="9448" spans="11:16">
      <c r="K9448" s="14" t="str">
        <v/>
      </c>
      <c r="L9448" s="14" t="str">
        <v/>
      </c>
      <c r="O9448" s="14" t="str">
        <v/>
      </c>
      <c r="P9448" s="14" t="str">
        <f ca="1"/>
        <v>Low Cap</v>
      </c>
    </row>
    <row r="9449" spans="11:16">
      <c r="K9449" s="14" t="str">
        <v/>
      </c>
      <c r="L9449" s="14" t="str">
        <v/>
      </c>
      <c r="O9449" s="14" t="str">
        <v/>
      </c>
      <c r="P9449" s="14" t="str">
        <f ca="1"/>
        <v>Low Cap</v>
      </c>
    </row>
    <row r="9450" spans="11:16">
      <c r="K9450" s="14" t="str">
        <v/>
      </c>
      <c r="L9450" s="14" t="str">
        <v/>
      </c>
      <c r="O9450" s="14" t="str">
        <v/>
      </c>
      <c r="P9450" s="14" t="str">
        <f ca="1"/>
        <v>Low Cap</v>
      </c>
    </row>
    <row r="9451" spans="11:16">
      <c r="K9451" s="14" t="str">
        <v/>
      </c>
      <c r="L9451" s="14" t="str">
        <v/>
      </c>
      <c r="O9451" s="14" t="str">
        <v/>
      </c>
      <c r="P9451" s="14" t="str">
        <f ca="1"/>
        <v>Low Cap</v>
      </c>
    </row>
    <row r="9452" spans="11:16">
      <c r="K9452" s="14" t="str">
        <v/>
      </c>
      <c r="L9452" s="14" t="str">
        <v/>
      </c>
      <c r="O9452" s="14" t="str">
        <v/>
      </c>
      <c r="P9452" s="14" t="str">
        <f ca="1"/>
        <v>Low Cap</v>
      </c>
    </row>
    <row r="9453" spans="11:16">
      <c r="K9453" s="14" t="str">
        <v/>
      </c>
      <c r="L9453" s="14" t="str">
        <v/>
      </c>
      <c r="O9453" s="14" t="str">
        <v/>
      </c>
      <c r="P9453" s="14" t="str">
        <f ca="1"/>
        <v>Low Cap</v>
      </c>
    </row>
    <row r="9454" spans="11:16">
      <c r="K9454" s="14" t="str">
        <v/>
      </c>
      <c r="L9454" s="14" t="str">
        <v/>
      </c>
      <c r="O9454" s="14" t="str">
        <v/>
      </c>
      <c r="P9454" s="14" t="str">
        <f ca="1"/>
        <v>Low Cap</v>
      </c>
    </row>
    <row r="9455" spans="11:16">
      <c r="K9455" s="14" t="str">
        <v/>
      </c>
      <c r="L9455" s="14" t="str">
        <v/>
      </c>
      <c r="O9455" s="14" t="str">
        <v/>
      </c>
      <c r="P9455" s="14" t="str">
        <f ca="1"/>
        <v>Low Cap</v>
      </c>
    </row>
    <row r="9456" spans="11:16">
      <c r="K9456" s="14" t="str">
        <v/>
      </c>
      <c r="L9456" s="14" t="str">
        <v/>
      </c>
      <c r="O9456" s="14" t="str">
        <v/>
      </c>
      <c r="P9456" s="14" t="str">
        <f ca="1"/>
        <v>Low Cap</v>
      </c>
    </row>
    <row r="9457" spans="11:16">
      <c r="K9457" s="14" t="str">
        <v/>
      </c>
      <c r="L9457" s="14" t="str">
        <v/>
      </c>
      <c r="O9457" s="14" t="str">
        <v/>
      </c>
      <c r="P9457" s="14" t="str">
        <f ca="1"/>
        <v>Low Cap</v>
      </c>
    </row>
    <row r="9458" spans="11:16">
      <c r="K9458" s="14" t="str">
        <v/>
      </c>
      <c r="L9458" s="14" t="str">
        <v/>
      </c>
      <c r="O9458" s="14" t="str">
        <v/>
      </c>
      <c r="P9458" s="14" t="str">
        <f ca="1"/>
        <v>Low Cap</v>
      </c>
    </row>
    <row r="9459" spans="11:16">
      <c r="K9459" s="14" t="str">
        <v/>
      </c>
      <c r="L9459" s="14" t="str">
        <v/>
      </c>
      <c r="O9459" s="14" t="str">
        <v/>
      </c>
      <c r="P9459" s="14" t="str">
        <f ca="1"/>
        <v>Low Cap</v>
      </c>
    </row>
    <row r="9460" spans="11:16">
      <c r="K9460" s="14" t="str">
        <v/>
      </c>
      <c r="L9460" s="14" t="str">
        <v/>
      </c>
      <c r="O9460" s="14" t="str">
        <v/>
      </c>
      <c r="P9460" s="14" t="str">
        <f ca="1"/>
        <v>Low Cap</v>
      </c>
    </row>
    <row r="9461" spans="11:16">
      <c r="K9461" s="14" t="str">
        <v/>
      </c>
      <c r="L9461" s="14" t="str">
        <v/>
      </c>
      <c r="O9461" s="14" t="str">
        <v/>
      </c>
      <c r="P9461" s="14" t="str">
        <f ca="1"/>
        <v>Low Cap</v>
      </c>
    </row>
    <row r="9462" spans="11:16">
      <c r="K9462" s="14" t="str">
        <v/>
      </c>
      <c r="L9462" s="14" t="str">
        <v/>
      </c>
      <c r="O9462" s="14" t="str">
        <v/>
      </c>
      <c r="P9462" s="14" t="str">
        <f ca="1"/>
        <v>Low Cap</v>
      </c>
    </row>
    <row r="9463" spans="11:16">
      <c r="K9463" s="14" t="str">
        <v/>
      </c>
      <c r="L9463" s="14" t="str">
        <v/>
      </c>
      <c r="O9463" s="14" t="str">
        <v/>
      </c>
      <c r="P9463" s="14" t="str">
        <f ca="1"/>
        <v>Low Cap</v>
      </c>
    </row>
    <row r="9464" spans="11:16">
      <c r="K9464" s="14" t="str">
        <v/>
      </c>
      <c r="L9464" s="14" t="str">
        <v/>
      </c>
      <c r="O9464" s="14" t="str">
        <v/>
      </c>
      <c r="P9464" s="14" t="str">
        <f ca="1"/>
        <v>Low Cap</v>
      </c>
    </row>
    <row r="9465" spans="11:16">
      <c r="K9465" s="14" t="str">
        <v/>
      </c>
      <c r="L9465" s="14" t="str">
        <v/>
      </c>
      <c r="O9465" s="14" t="str">
        <v/>
      </c>
      <c r="P9465" s="14" t="str">
        <f ca="1"/>
        <v>Low Cap</v>
      </c>
    </row>
    <row r="9466" spans="11:16">
      <c r="K9466" s="14" t="str">
        <v/>
      </c>
      <c r="L9466" s="14" t="str">
        <v/>
      </c>
      <c r="O9466" s="14" t="str">
        <v/>
      </c>
      <c r="P9466" s="14" t="str">
        <f ca="1"/>
        <v>Low Cap</v>
      </c>
    </row>
    <row r="9467" spans="11:16">
      <c r="K9467" s="14" t="str">
        <v/>
      </c>
      <c r="L9467" s="14" t="str">
        <v/>
      </c>
      <c r="O9467" s="14" t="str">
        <v/>
      </c>
      <c r="P9467" s="14" t="str">
        <f ca="1"/>
        <v>Low Cap</v>
      </c>
    </row>
    <row r="9468" spans="11:16">
      <c r="K9468" s="14" t="str">
        <v/>
      </c>
      <c r="L9468" s="14" t="str">
        <v/>
      </c>
      <c r="O9468" s="14" t="str">
        <v/>
      </c>
      <c r="P9468" s="14" t="str">
        <f ca="1"/>
        <v>Low Cap</v>
      </c>
    </row>
    <row r="9469" spans="11:16">
      <c r="K9469" s="14" t="str">
        <v/>
      </c>
      <c r="L9469" s="14" t="str">
        <v/>
      </c>
      <c r="O9469" s="14" t="str">
        <v/>
      </c>
      <c r="P9469" s="14" t="str">
        <f ca="1"/>
        <v>Low Cap</v>
      </c>
    </row>
    <row r="9470" spans="11:16">
      <c r="K9470" s="14" t="str">
        <v/>
      </c>
      <c r="L9470" s="14" t="str">
        <v/>
      </c>
      <c r="O9470" s="14" t="str">
        <v/>
      </c>
      <c r="P9470" s="14" t="str">
        <f ca="1"/>
        <v>Low Cap</v>
      </c>
    </row>
    <row r="9471" spans="11:16">
      <c r="K9471" s="14" t="str">
        <v/>
      </c>
      <c r="L9471" s="14" t="str">
        <v/>
      </c>
      <c r="O9471" s="14" t="str">
        <v/>
      </c>
      <c r="P9471" s="14" t="str">
        <f ca="1"/>
        <v>Low Cap</v>
      </c>
    </row>
    <row r="9472" spans="11:16">
      <c r="K9472" s="14" t="str">
        <v/>
      </c>
      <c r="L9472" s="14" t="str">
        <v/>
      </c>
      <c r="O9472" s="14" t="str">
        <v/>
      </c>
      <c r="P9472" s="14" t="str">
        <f ca="1"/>
        <v>Low Cap</v>
      </c>
    </row>
    <row r="9473" spans="11:16">
      <c r="K9473" s="14" t="str">
        <v/>
      </c>
      <c r="L9473" s="14" t="str">
        <v/>
      </c>
      <c r="O9473" s="14" t="str">
        <v/>
      </c>
      <c r="P9473" s="14" t="str">
        <f ca="1"/>
        <v>Low Cap</v>
      </c>
    </row>
    <row r="9474" spans="11:16">
      <c r="K9474" s="14" t="str">
        <v/>
      </c>
      <c r="L9474" s="14" t="str">
        <v/>
      </c>
      <c r="O9474" s="14" t="str">
        <v/>
      </c>
      <c r="P9474" s="14" t="str">
        <f ca="1"/>
        <v>Low Cap</v>
      </c>
    </row>
    <row r="9475" spans="11:16">
      <c r="K9475" s="14" t="str">
        <v/>
      </c>
      <c r="L9475" s="14" t="str">
        <v/>
      </c>
      <c r="O9475" s="14" t="str">
        <v/>
      </c>
      <c r="P9475" s="14" t="str">
        <f ca="1"/>
        <v>Low Cap</v>
      </c>
    </row>
    <row r="9476" spans="11:16">
      <c r="K9476" s="14" t="str">
        <v/>
      </c>
      <c r="L9476" s="14" t="str">
        <v/>
      </c>
      <c r="O9476" s="14" t="str">
        <v/>
      </c>
      <c r="P9476" s="14" t="str">
        <f ca="1"/>
        <v>Low Cap</v>
      </c>
    </row>
    <row r="9477" spans="11:16">
      <c r="K9477" s="14" t="str">
        <v/>
      </c>
      <c r="L9477" s="14" t="str">
        <v/>
      </c>
      <c r="O9477" s="14" t="str">
        <v/>
      </c>
      <c r="P9477" s="14" t="str">
        <f ca="1"/>
        <v>Low Cap</v>
      </c>
    </row>
    <row r="9478" spans="11:16">
      <c r="K9478" s="14" t="str">
        <v/>
      </c>
      <c r="L9478" s="14" t="str">
        <v/>
      </c>
      <c r="O9478" s="14" t="str">
        <v/>
      </c>
      <c r="P9478" s="14" t="str">
        <f ca="1"/>
        <v>Low Cap</v>
      </c>
    </row>
    <row r="9479" spans="11:16">
      <c r="K9479" s="14" t="str">
        <v/>
      </c>
      <c r="L9479" s="14" t="str">
        <v/>
      </c>
      <c r="O9479" s="14" t="str">
        <v/>
      </c>
      <c r="P9479" s="14" t="str">
        <f ca="1"/>
        <v>Low Cap</v>
      </c>
    </row>
    <row r="9480" spans="11:16">
      <c r="K9480" s="14" t="str">
        <v/>
      </c>
      <c r="L9480" s="14" t="str">
        <v/>
      </c>
      <c r="O9480" s="14" t="str">
        <v/>
      </c>
      <c r="P9480" s="14" t="str">
        <f ca="1"/>
        <v>Low Cap</v>
      </c>
    </row>
    <row r="9481" spans="11:16">
      <c r="K9481" s="14" t="str">
        <v/>
      </c>
      <c r="L9481" s="14" t="str">
        <v/>
      </c>
      <c r="O9481" s="14" t="str">
        <v/>
      </c>
      <c r="P9481" s="14" t="str">
        <f ca="1"/>
        <v>Low Cap</v>
      </c>
    </row>
    <row r="9482" spans="11:16">
      <c r="K9482" s="14" t="str">
        <v/>
      </c>
      <c r="L9482" s="14" t="str">
        <v/>
      </c>
      <c r="O9482" s="14" t="str">
        <v/>
      </c>
      <c r="P9482" s="14" t="str">
        <f ca="1"/>
        <v>Low Cap</v>
      </c>
    </row>
    <row r="9483" spans="11:16">
      <c r="K9483" s="14" t="str">
        <v/>
      </c>
      <c r="L9483" s="14" t="str">
        <v/>
      </c>
      <c r="O9483" s="14" t="str">
        <v/>
      </c>
      <c r="P9483" s="14" t="str">
        <f ca="1"/>
        <v>Low Cap</v>
      </c>
    </row>
    <row r="9484" spans="11:16">
      <c r="K9484" s="14" t="str">
        <v/>
      </c>
      <c r="L9484" s="14" t="str">
        <v/>
      </c>
      <c r="O9484" s="14" t="str">
        <v/>
      </c>
      <c r="P9484" s="14" t="str">
        <f ca="1"/>
        <v>Low Cap</v>
      </c>
    </row>
    <row r="9485" spans="11:16">
      <c r="K9485" s="14" t="str">
        <v/>
      </c>
      <c r="L9485" s="14" t="str">
        <v/>
      </c>
      <c r="O9485" s="14" t="str">
        <v/>
      </c>
      <c r="P9485" s="14" t="str">
        <f ca="1"/>
        <v>Low Cap</v>
      </c>
    </row>
    <row r="9486" spans="11:16">
      <c r="K9486" s="14" t="str">
        <v/>
      </c>
      <c r="L9486" s="14" t="str">
        <v/>
      </c>
      <c r="O9486" s="14" t="str">
        <v/>
      </c>
      <c r="P9486" s="14" t="str">
        <f ca="1"/>
        <v>Low Cap</v>
      </c>
    </row>
    <row r="9487" spans="11:16">
      <c r="K9487" s="14" t="str">
        <v/>
      </c>
      <c r="L9487" s="14" t="str">
        <v/>
      </c>
      <c r="O9487" s="14" t="str">
        <v/>
      </c>
      <c r="P9487" s="14" t="str">
        <f ca="1"/>
        <v>Low Cap</v>
      </c>
    </row>
    <row r="9488" spans="11:16">
      <c r="K9488" s="14" t="str">
        <v/>
      </c>
      <c r="L9488" s="14" t="str">
        <v/>
      </c>
      <c r="O9488" s="14" t="str">
        <v/>
      </c>
      <c r="P9488" s="14" t="str">
        <f ca="1"/>
        <v>Low Cap</v>
      </c>
    </row>
    <row r="9489" spans="11:16">
      <c r="K9489" s="14" t="str">
        <v/>
      </c>
      <c r="L9489" s="14" t="str">
        <v/>
      </c>
      <c r="O9489" s="14" t="str">
        <v/>
      </c>
      <c r="P9489" s="14" t="str">
        <f ca="1"/>
        <v>Low Cap</v>
      </c>
    </row>
    <row r="9490" spans="11:16">
      <c r="K9490" s="14" t="str">
        <v/>
      </c>
      <c r="L9490" s="14" t="str">
        <v/>
      </c>
      <c r="O9490" s="14" t="str">
        <v/>
      </c>
      <c r="P9490" s="14" t="str">
        <f ca="1"/>
        <v>Low Cap</v>
      </c>
    </row>
    <row r="9491" spans="11:16">
      <c r="K9491" s="14" t="str">
        <v/>
      </c>
      <c r="L9491" s="14" t="str">
        <v/>
      </c>
      <c r="O9491" s="14" t="str">
        <v/>
      </c>
      <c r="P9491" s="14" t="str">
        <f ca="1"/>
        <v>Low Cap</v>
      </c>
    </row>
    <row r="9492" spans="11:16">
      <c r="K9492" s="14" t="str">
        <v/>
      </c>
      <c r="L9492" s="14" t="str">
        <v/>
      </c>
      <c r="O9492" s="14" t="str">
        <v/>
      </c>
      <c r="P9492" s="14" t="str">
        <f ca="1"/>
        <v>Low Cap</v>
      </c>
    </row>
    <row r="9493" spans="11:16">
      <c r="K9493" s="14" t="str">
        <v/>
      </c>
      <c r="L9493" s="14" t="str">
        <v/>
      </c>
      <c r="O9493" s="14" t="str">
        <v/>
      </c>
      <c r="P9493" s="14" t="str">
        <f ca="1"/>
        <v>Low Cap</v>
      </c>
    </row>
    <row r="9494" spans="11:16">
      <c r="K9494" s="14" t="str">
        <v/>
      </c>
      <c r="L9494" s="14" t="str">
        <v/>
      </c>
      <c r="O9494" s="14" t="str">
        <v/>
      </c>
      <c r="P9494" s="14" t="str">
        <f ca="1"/>
        <v>Low Cap</v>
      </c>
    </row>
    <row r="9495" spans="11:16">
      <c r="K9495" s="14" t="str">
        <v/>
      </c>
      <c r="L9495" s="14" t="str">
        <v/>
      </c>
      <c r="O9495" s="14" t="str">
        <v/>
      </c>
      <c r="P9495" s="14" t="str">
        <f ca="1"/>
        <v>Low Cap</v>
      </c>
    </row>
    <row r="9496" spans="11:16">
      <c r="K9496" s="14" t="str">
        <v/>
      </c>
      <c r="L9496" s="14" t="str">
        <v/>
      </c>
      <c r="O9496" s="14" t="str">
        <v/>
      </c>
      <c r="P9496" s="14" t="str">
        <f ca="1"/>
        <v>Low Cap</v>
      </c>
    </row>
    <row r="9497" spans="11:16">
      <c r="K9497" s="14" t="str">
        <v/>
      </c>
      <c r="L9497" s="14" t="str">
        <v/>
      </c>
      <c r="O9497" s="14" t="str">
        <v/>
      </c>
      <c r="P9497" s="14" t="str">
        <f ca="1"/>
        <v>Low Cap</v>
      </c>
    </row>
    <row r="9498" spans="11:16">
      <c r="K9498" s="14" t="str">
        <v/>
      </c>
      <c r="L9498" s="14" t="str">
        <v/>
      </c>
      <c r="O9498" s="14" t="str">
        <v/>
      </c>
      <c r="P9498" s="14" t="str">
        <f ca="1"/>
        <v>Low Cap</v>
      </c>
    </row>
    <row r="9499" spans="11:16">
      <c r="K9499" s="14" t="str">
        <v/>
      </c>
      <c r="L9499" s="14" t="str">
        <v/>
      </c>
      <c r="O9499" s="14" t="str">
        <v/>
      </c>
      <c r="P9499" s="14" t="str">
        <f ca="1"/>
        <v>Low Cap</v>
      </c>
    </row>
    <row r="9500" spans="11:16">
      <c r="K9500" s="14" t="str">
        <v/>
      </c>
      <c r="L9500" s="14" t="str">
        <v/>
      </c>
      <c r="O9500" s="14" t="str">
        <v/>
      </c>
      <c r="P9500" s="14" t="str">
        <f ca="1"/>
        <v>Low Cap</v>
      </c>
    </row>
    <row r="9501" spans="11:16">
      <c r="K9501" s="14" t="str">
        <v/>
      </c>
      <c r="L9501" s="14" t="str">
        <v/>
      </c>
      <c r="O9501" s="14" t="str">
        <v/>
      </c>
      <c r="P9501" s="14" t="str">
        <f ca="1"/>
        <v>Low Cap</v>
      </c>
    </row>
    <row r="9502" spans="11:16">
      <c r="K9502" s="14" t="str">
        <v/>
      </c>
      <c r="L9502" s="14" t="str">
        <v/>
      </c>
      <c r="O9502" s="14" t="str">
        <v/>
      </c>
      <c r="P9502" s="14" t="str">
        <f ca="1"/>
        <v>Low Cap</v>
      </c>
    </row>
    <row r="9503" spans="11:16">
      <c r="K9503" s="14" t="str">
        <v/>
      </c>
      <c r="L9503" s="14" t="str">
        <v/>
      </c>
      <c r="O9503" s="14" t="str">
        <v/>
      </c>
      <c r="P9503" s="14" t="str">
        <f ca="1"/>
        <v>Low Cap</v>
      </c>
    </row>
    <row r="9504" spans="11:16">
      <c r="K9504" s="14" t="str">
        <v/>
      </c>
      <c r="L9504" s="14" t="str">
        <v/>
      </c>
      <c r="O9504" s="14" t="str">
        <v/>
      </c>
      <c r="P9504" s="14" t="str">
        <f ca="1"/>
        <v>Low Cap</v>
      </c>
    </row>
    <row r="9505" spans="11:16">
      <c r="K9505" s="14" t="str">
        <v/>
      </c>
      <c r="L9505" s="14" t="str">
        <v/>
      </c>
      <c r="O9505" s="14" t="str">
        <v/>
      </c>
      <c r="P9505" s="14" t="str">
        <f ca="1"/>
        <v>Low Cap</v>
      </c>
    </row>
    <row r="9506" spans="11:16">
      <c r="K9506" s="14" t="str">
        <v/>
      </c>
      <c r="L9506" s="14" t="str">
        <v/>
      </c>
      <c r="O9506" s="14" t="str">
        <v/>
      </c>
      <c r="P9506" s="14" t="str">
        <f ca="1"/>
        <v>Low Cap</v>
      </c>
    </row>
    <row r="9507" spans="11:16">
      <c r="K9507" s="14" t="str">
        <v/>
      </c>
      <c r="L9507" s="14" t="str">
        <v/>
      </c>
      <c r="O9507" s="14" t="str">
        <v/>
      </c>
      <c r="P9507" s="14" t="str">
        <f ca="1"/>
        <v>Low Cap</v>
      </c>
    </row>
    <row r="9508" spans="11:16">
      <c r="K9508" s="14" t="str">
        <v/>
      </c>
      <c r="L9508" s="14" t="str">
        <v/>
      </c>
      <c r="O9508" s="14" t="str">
        <v/>
      </c>
      <c r="P9508" s="14" t="str">
        <f ca="1"/>
        <v>Low Cap</v>
      </c>
    </row>
    <row r="9509" spans="11:16">
      <c r="K9509" s="14" t="str">
        <v/>
      </c>
      <c r="L9509" s="14" t="str">
        <v/>
      </c>
      <c r="O9509" s="14" t="str">
        <v/>
      </c>
      <c r="P9509" s="14" t="str">
        <f ca="1"/>
        <v>Low Cap</v>
      </c>
    </row>
    <row r="9510" spans="11:16">
      <c r="K9510" s="14" t="str">
        <v/>
      </c>
      <c r="L9510" s="14" t="str">
        <v/>
      </c>
      <c r="O9510" s="14" t="str">
        <v/>
      </c>
      <c r="P9510" s="14" t="str">
        <f ca="1"/>
        <v>Low Cap</v>
      </c>
    </row>
    <row r="9511" spans="11:16">
      <c r="K9511" s="14" t="str">
        <v/>
      </c>
      <c r="L9511" s="14" t="str">
        <v/>
      </c>
      <c r="O9511" s="14" t="str">
        <v/>
      </c>
      <c r="P9511" s="14" t="str">
        <f ca="1"/>
        <v>Low Cap</v>
      </c>
    </row>
    <row r="9512" spans="11:16">
      <c r="K9512" s="14" t="str">
        <v/>
      </c>
      <c r="L9512" s="14" t="str">
        <v/>
      </c>
      <c r="O9512" s="14" t="str">
        <v/>
      </c>
      <c r="P9512" s="14" t="str">
        <f ca="1"/>
        <v>Low Cap</v>
      </c>
    </row>
    <row r="9513" spans="11:16">
      <c r="K9513" s="14" t="str">
        <v/>
      </c>
      <c r="L9513" s="14" t="str">
        <v/>
      </c>
      <c r="O9513" s="14" t="str">
        <v/>
      </c>
      <c r="P9513" s="14" t="str">
        <f ca="1"/>
        <v>Low Cap</v>
      </c>
    </row>
    <row r="9514" spans="11:16">
      <c r="K9514" s="14" t="str">
        <v/>
      </c>
      <c r="L9514" s="14" t="str">
        <v/>
      </c>
      <c r="O9514" s="14" t="str">
        <v/>
      </c>
      <c r="P9514" s="14" t="str">
        <f ca="1"/>
        <v>Low Cap</v>
      </c>
    </row>
    <row r="9515" spans="11:16">
      <c r="K9515" s="14" t="str">
        <v/>
      </c>
      <c r="L9515" s="14" t="str">
        <v/>
      </c>
      <c r="O9515" s="14" t="str">
        <v/>
      </c>
      <c r="P9515" s="14" t="str">
        <f ca="1"/>
        <v>Low Cap</v>
      </c>
    </row>
    <row r="9516" spans="11:16">
      <c r="K9516" s="14" t="str">
        <v/>
      </c>
      <c r="L9516" s="14" t="str">
        <v/>
      </c>
      <c r="O9516" s="14" t="str">
        <v/>
      </c>
      <c r="P9516" s="14" t="str">
        <f ca="1"/>
        <v>Low Cap</v>
      </c>
    </row>
    <row r="9517" spans="11:16">
      <c r="K9517" s="14" t="str">
        <v/>
      </c>
      <c r="L9517" s="14" t="str">
        <v/>
      </c>
      <c r="O9517" s="14" t="str">
        <v/>
      </c>
      <c r="P9517" s="14" t="str">
        <f ca="1"/>
        <v>Low Cap</v>
      </c>
    </row>
    <row r="9518" spans="11:16">
      <c r="K9518" s="14" t="str">
        <v/>
      </c>
      <c r="L9518" s="14" t="str">
        <v/>
      </c>
      <c r="O9518" s="14" t="str">
        <v/>
      </c>
      <c r="P9518" s="14" t="str">
        <f ca="1"/>
        <v>Low Cap</v>
      </c>
    </row>
    <row r="9519" spans="11:16">
      <c r="K9519" s="14" t="str">
        <v/>
      </c>
      <c r="L9519" s="14" t="str">
        <v/>
      </c>
      <c r="O9519" s="14" t="str">
        <v/>
      </c>
      <c r="P9519" s="14" t="str">
        <f ca="1"/>
        <v>Low Cap</v>
      </c>
    </row>
    <row r="9520" spans="11:16">
      <c r="K9520" s="14" t="str">
        <v/>
      </c>
      <c r="L9520" s="14" t="str">
        <v/>
      </c>
      <c r="O9520" s="14" t="str">
        <v/>
      </c>
      <c r="P9520" s="14" t="str">
        <f ca="1"/>
        <v>Low Cap</v>
      </c>
    </row>
    <row r="9521" spans="11:16">
      <c r="K9521" s="14" t="str">
        <v/>
      </c>
      <c r="L9521" s="14" t="str">
        <v/>
      </c>
      <c r="O9521" s="14" t="str">
        <v/>
      </c>
      <c r="P9521" s="14" t="str">
        <f ca="1"/>
        <v>Low Cap</v>
      </c>
    </row>
    <row r="9522" spans="11:16">
      <c r="K9522" s="14" t="str">
        <v/>
      </c>
      <c r="L9522" s="14" t="str">
        <v/>
      </c>
      <c r="O9522" s="14" t="str">
        <v/>
      </c>
      <c r="P9522" s="14" t="str">
        <f ca="1"/>
        <v>Low Cap</v>
      </c>
    </row>
    <row r="9523" spans="11:16">
      <c r="K9523" s="14" t="str">
        <v/>
      </c>
      <c r="L9523" s="14" t="str">
        <v/>
      </c>
      <c r="O9523" s="14" t="str">
        <v/>
      </c>
      <c r="P9523" s="14" t="str">
        <f ca="1"/>
        <v>Low Cap</v>
      </c>
    </row>
    <row r="9524" spans="11:16">
      <c r="K9524" s="14" t="str">
        <v/>
      </c>
      <c r="L9524" s="14" t="str">
        <v/>
      </c>
      <c r="O9524" s="14" t="str">
        <v/>
      </c>
      <c r="P9524" s="14" t="str">
        <f ca="1"/>
        <v>Low Cap</v>
      </c>
    </row>
    <row r="9525" spans="11:16">
      <c r="K9525" s="14" t="str">
        <v/>
      </c>
      <c r="L9525" s="14" t="str">
        <v/>
      </c>
      <c r="O9525" s="14" t="str">
        <v/>
      </c>
      <c r="P9525" s="14" t="str">
        <f ca="1"/>
        <v>Low Cap</v>
      </c>
    </row>
    <row r="9526" spans="11:16">
      <c r="K9526" s="14" t="str">
        <v/>
      </c>
      <c r="L9526" s="14" t="str">
        <v/>
      </c>
      <c r="O9526" s="14" t="str">
        <v/>
      </c>
      <c r="P9526" s="14" t="str">
        <f ca="1"/>
        <v>Low Cap</v>
      </c>
    </row>
    <row r="9527" spans="11:16">
      <c r="K9527" s="14" t="str">
        <v/>
      </c>
      <c r="L9527" s="14" t="str">
        <v/>
      </c>
      <c r="O9527" s="14" t="str">
        <v/>
      </c>
      <c r="P9527" s="14" t="str">
        <f ca="1"/>
        <v>Low Cap</v>
      </c>
    </row>
    <row r="9528" spans="11:16">
      <c r="K9528" s="14" t="str">
        <v/>
      </c>
      <c r="L9528" s="14" t="str">
        <v/>
      </c>
      <c r="O9528" s="14" t="str">
        <v/>
      </c>
      <c r="P9528" s="14" t="str">
        <f ca="1"/>
        <v>Low Cap</v>
      </c>
    </row>
    <row r="9529" spans="11:16">
      <c r="K9529" s="14" t="str">
        <v/>
      </c>
      <c r="L9529" s="14" t="str">
        <v/>
      </c>
      <c r="O9529" s="14" t="str">
        <v/>
      </c>
      <c r="P9529" s="14" t="str">
        <f ca="1"/>
        <v>Low Cap</v>
      </c>
    </row>
    <row r="9530" spans="11:16">
      <c r="K9530" s="14" t="str">
        <v/>
      </c>
      <c r="L9530" s="14" t="str">
        <v/>
      </c>
      <c r="O9530" s="14" t="str">
        <v/>
      </c>
      <c r="P9530" s="14" t="str">
        <f ca="1"/>
        <v>Low Cap</v>
      </c>
    </row>
    <row r="9531" spans="11:16">
      <c r="K9531" s="14" t="str">
        <v/>
      </c>
      <c r="L9531" s="14" t="str">
        <v/>
      </c>
      <c r="O9531" s="14" t="str">
        <v/>
      </c>
      <c r="P9531" s="14" t="str">
        <f ca="1"/>
        <v>Low Cap</v>
      </c>
    </row>
    <row r="9532" spans="11:16">
      <c r="K9532" s="14" t="str">
        <v/>
      </c>
      <c r="L9532" s="14" t="str">
        <v/>
      </c>
      <c r="O9532" s="14" t="str">
        <v/>
      </c>
      <c r="P9532" s="14" t="str">
        <f ca="1"/>
        <v>Low Cap</v>
      </c>
    </row>
    <row r="9533" spans="11:16">
      <c r="K9533" s="14" t="str">
        <v/>
      </c>
      <c r="L9533" s="14" t="str">
        <v/>
      </c>
      <c r="O9533" s="14" t="str">
        <v/>
      </c>
      <c r="P9533" s="14" t="str">
        <f ca="1"/>
        <v>Low Cap</v>
      </c>
    </row>
    <row r="9534" spans="11:16">
      <c r="K9534" s="14" t="str">
        <v/>
      </c>
      <c r="L9534" s="14" t="str">
        <v/>
      </c>
      <c r="O9534" s="14" t="str">
        <v/>
      </c>
      <c r="P9534" s="14" t="str">
        <f ca="1"/>
        <v>Low Cap</v>
      </c>
    </row>
    <row r="9535" spans="11:16">
      <c r="K9535" s="14" t="str">
        <v/>
      </c>
      <c r="L9535" s="14" t="str">
        <v/>
      </c>
      <c r="O9535" s="14" t="str">
        <v/>
      </c>
      <c r="P9535" s="14" t="str">
        <f ca="1"/>
        <v>Low Cap</v>
      </c>
    </row>
    <row r="9536" spans="11:16">
      <c r="K9536" s="14" t="str">
        <v/>
      </c>
      <c r="L9536" s="14" t="str">
        <v/>
      </c>
      <c r="O9536" s="14" t="str">
        <v/>
      </c>
      <c r="P9536" s="14" t="str">
        <f ca="1"/>
        <v>Low Cap</v>
      </c>
    </row>
    <row r="9537" spans="11:16">
      <c r="K9537" s="14" t="str">
        <v/>
      </c>
      <c r="L9537" s="14" t="str">
        <v/>
      </c>
      <c r="O9537" s="14" t="str">
        <v/>
      </c>
      <c r="P9537" s="14" t="str">
        <f ca="1"/>
        <v>Low Cap</v>
      </c>
    </row>
    <row r="9538" spans="11:16">
      <c r="K9538" s="14" t="str">
        <v/>
      </c>
      <c r="L9538" s="14" t="str">
        <v/>
      </c>
      <c r="O9538" s="14" t="str">
        <v/>
      </c>
      <c r="P9538" s="14" t="str">
        <f ca="1"/>
        <v>Low Cap</v>
      </c>
    </row>
    <row r="9539" spans="11:16">
      <c r="K9539" s="14" t="str">
        <v/>
      </c>
      <c r="L9539" s="14" t="str">
        <v/>
      </c>
      <c r="O9539" s="14" t="str">
        <v/>
      </c>
      <c r="P9539" s="14" t="str">
        <f ca="1"/>
        <v>Low Cap</v>
      </c>
    </row>
    <row r="9540" spans="11:16">
      <c r="K9540" s="14" t="str">
        <v/>
      </c>
      <c r="L9540" s="14" t="str">
        <v/>
      </c>
      <c r="O9540" s="14" t="str">
        <v/>
      </c>
      <c r="P9540" s="14" t="str">
        <f ca="1"/>
        <v>Low Cap</v>
      </c>
    </row>
    <row r="9541" spans="11:16">
      <c r="K9541" s="14" t="str">
        <v/>
      </c>
      <c r="L9541" s="14" t="str">
        <v/>
      </c>
      <c r="O9541" s="14" t="str">
        <v/>
      </c>
      <c r="P9541" s="14" t="str">
        <f ca="1"/>
        <v>Low Cap</v>
      </c>
    </row>
    <row r="9542" spans="11:16">
      <c r="K9542" s="14" t="str">
        <v/>
      </c>
      <c r="L9542" s="14" t="str">
        <v/>
      </c>
      <c r="O9542" s="14" t="str">
        <v/>
      </c>
      <c r="P9542" s="14" t="str">
        <f ca="1"/>
        <v>Low Cap</v>
      </c>
    </row>
    <row r="9543" spans="11:16">
      <c r="K9543" s="14" t="str">
        <v/>
      </c>
      <c r="L9543" s="14" t="str">
        <v/>
      </c>
      <c r="O9543" s="14" t="str">
        <v/>
      </c>
      <c r="P9543" s="14" t="str">
        <f ca="1"/>
        <v>Low Cap</v>
      </c>
    </row>
    <row r="9544" spans="11:16">
      <c r="K9544" s="14" t="str">
        <v/>
      </c>
      <c r="L9544" s="14" t="str">
        <v/>
      </c>
      <c r="O9544" s="14" t="str">
        <v/>
      </c>
      <c r="P9544" s="14" t="str">
        <f ca="1"/>
        <v>Low Cap</v>
      </c>
    </row>
    <row r="9545" spans="11:16">
      <c r="K9545" s="14" t="str">
        <v/>
      </c>
      <c r="L9545" s="14" t="str">
        <v/>
      </c>
      <c r="O9545" s="14" t="str">
        <v/>
      </c>
      <c r="P9545" s="14" t="str">
        <f ca="1"/>
        <v>Low Cap</v>
      </c>
    </row>
    <row r="9546" spans="11:16">
      <c r="K9546" s="14" t="str">
        <v/>
      </c>
      <c r="L9546" s="14" t="str">
        <v/>
      </c>
      <c r="O9546" s="14" t="str">
        <v/>
      </c>
      <c r="P9546" s="14" t="str">
        <f ca="1"/>
        <v>Low Cap</v>
      </c>
    </row>
    <row r="9547" spans="11:16">
      <c r="K9547" s="14" t="str">
        <v/>
      </c>
      <c r="L9547" s="14" t="str">
        <v/>
      </c>
      <c r="O9547" s="14" t="str">
        <v/>
      </c>
      <c r="P9547" s="14" t="str">
        <f ca="1"/>
        <v>Low Cap</v>
      </c>
    </row>
    <row r="9548" spans="11:16">
      <c r="K9548" s="14" t="str">
        <v/>
      </c>
      <c r="L9548" s="14" t="str">
        <v/>
      </c>
      <c r="O9548" s="14" t="str">
        <v/>
      </c>
      <c r="P9548" s="14" t="str">
        <f ca="1"/>
        <v>Low Cap</v>
      </c>
    </row>
    <row r="9549" spans="11:16">
      <c r="K9549" s="14" t="str">
        <v/>
      </c>
      <c r="L9549" s="14" t="str">
        <v/>
      </c>
      <c r="O9549" s="14" t="str">
        <v/>
      </c>
      <c r="P9549" s="14" t="str">
        <f ca="1"/>
        <v>Low Cap</v>
      </c>
    </row>
    <row r="9550" spans="11:16">
      <c r="K9550" s="14" t="str">
        <v/>
      </c>
      <c r="L9550" s="14" t="str">
        <v/>
      </c>
      <c r="O9550" s="14" t="str">
        <v/>
      </c>
      <c r="P9550" s="14" t="str">
        <f ca="1"/>
        <v>Low Cap</v>
      </c>
    </row>
    <row r="9551" spans="11:16">
      <c r="K9551" s="14" t="str">
        <v/>
      </c>
      <c r="L9551" s="14" t="str">
        <v/>
      </c>
      <c r="O9551" s="14" t="str">
        <v/>
      </c>
      <c r="P9551" s="14" t="str">
        <f ca="1"/>
        <v>Low Cap</v>
      </c>
    </row>
    <row r="9552" spans="11:16">
      <c r="K9552" s="14" t="str">
        <v/>
      </c>
      <c r="L9552" s="14" t="str">
        <v/>
      </c>
      <c r="O9552" s="14" t="str">
        <v/>
      </c>
      <c r="P9552" s="14" t="str">
        <f ca="1"/>
        <v>Low Cap</v>
      </c>
    </row>
    <row r="9553" spans="11:16">
      <c r="K9553" s="14" t="str">
        <v/>
      </c>
      <c r="L9553" s="14" t="str">
        <v/>
      </c>
      <c r="O9553" s="14" t="str">
        <v/>
      </c>
      <c r="P9553" s="14" t="str">
        <f ca="1"/>
        <v>Low Cap</v>
      </c>
    </row>
    <row r="9554" spans="11:16">
      <c r="K9554" s="14" t="str">
        <v/>
      </c>
      <c r="L9554" s="14" t="str">
        <v/>
      </c>
      <c r="O9554" s="14" t="str">
        <v/>
      </c>
      <c r="P9554" s="14" t="str">
        <f ca="1"/>
        <v>Low Cap</v>
      </c>
    </row>
    <row r="9555" spans="11:16">
      <c r="K9555" s="14" t="str">
        <v/>
      </c>
      <c r="L9555" s="14" t="str">
        <v/>
      </c>
      <c r="O9555" s="14" t="str">
        <v/>
      </c>
      <c r="P9555" s="14" t="str">
        <f ca="1"/>
        <v>Low Cap</v>
      </c>
    </row>
    <row r="9556" spans="11:16">
      <c r="K9556" s="14" t="str">
        <v/>
      </c>
      <c r="L9556" s="14" t="str">
        <v/>
      </c>
      <c r="O9556" s="14" t="str">
        <v/>
      </c>
      <c r="P9556" s="14" t="str">
        <f ca="1"/>
        <v>Low Cap</v>
      </c>
    </row>
    <row r="9557" spans="11:16">
      <c r="K9557" s="14" t="str">
        <v/>
      </c>
      <c r="L9557" s="14" t="str">
        <v/>
      </c>
      <c r="O9557" s="14" t="str">
        <v/>
      </c>
      <c r="P9557" s="14" t="str">
        <f ca="1"/>
        <v>Low Cap</v>
      </c>
    </row>
    <row r="9558" spans="11:16">
      <c r="K9558" s="14" t="str">
        <v/>
      </c>
      <c r="L9558" s="14" t="str">
        <v/>
      </c>
      <c r="O9558" s="14" t="str">
        <v/>
      </c>
      <c r="P9558" s="14" t="str">
        <f ca="1"/>
        <v>Low Cap</v>
      </c>
    </row>
    <row r="9559" spans="11:16">
      <c r="K9559" s="14" t="str">
        <v/>
      </c>
      <c r="L9559" s="14" t="str">
        <v/>
      </c>
      <c r="O9559" s="14" t="str">
        <v/>
      </c>
      <c r="P9559" s="14" t="str">
        <f ca="1"/>
        <v>Low Cap</v>
      </c>
    </row>
    <row r="9560" spans="11:16">
      <c r="K9560" s="14" t="str">
        <v/>
      </c>
      <c r="L9560" s="14" t="str">
        <v/>
      </c>
      <c r="O9560" s="14" t="str">
        <v/>
      </c>
      <c r="P9560" s="14" t="str">
        <f ca="1"/>
        <v>Low Cap</v>
      </c>
    </row>
    <row r="9561" spans="11:16">
      <c r="K9561" s="14" t="str">
        <v/>
      </c>
      <c r="L9561" s="14" t="str">
        <v/>
      </c>
      <c r="O9561" s="14" t="str">
        <v/>
      </c>
      <c r="P9561" s="14" t="str">
        <f ca="1"/>
        <v>Low Cap</v>
      </c>
    </row>
    <row r="9562" spans="11:16">
      <c r="K9562" s="14" t="str">
        <v/>
      </c>
      <c r="L9562" s="14" t="str">
        <v/>
      </c>
      <c r="O9562" s="14" t="str">
        <v/>
      </c>
      <c r="P9562" s="14" t="str">
        <f ca="1"/>
        <v>Low Cap</v>
      </c>
    </row>
    <row r="9563" spans="11:16">
      <c r="K9563" s="14" t="str">
        <v/>
      </c>
      <c r="L9563" s="14" t="str">
        <v/>
      </c>
      <c r="O9563" s="14" t="str">
        <v/>
      </c>
      <c r="P9563" s="14" t="str">
        <f ca="1"/>
        <v>Low Cap</v>
      </c>
    </row>
    <row r="9564" spans="11:16">
      <c r="K9564" s="14" t="str">
        <v/>
      </c>
      <c r="L9564" s="14" t="str">
        <v/>
      </c>
      <c r="O9564" s="14" t="str">
        <v/>
      </c>
      <c r="P9564" s="14" t="str">
        <f ca="1"/>
        <v>Low Cap</v>
      </c>
    </row>
    <row r="9565" spans="11:16">
      <c r="K9565" s="14" t="str">
        <v/>
      </c>
      <c r="L9565" s="14" t="str">
        <v/>
      </c>
      <c r="O9565" s="14" t="str">
        <v/>
      </c>
      <c r="P9565" s="14" t="str">
        <f ca="1"/>
        <v>Low Cap</v>
      </c>
    </row>
    <row r="9566" spans="11:16">
      <c r="K9566" s="14" t="str">
        <v/>
      </c>
      <c r="L9566" s="14" t="str">
        <v/>
      </c>
      <c r="O9566" s="14" t="str">
        <v/>
      </c>
      <c r="P9566" s="14" t="str">
        <f ca="1"/>
        <v>Low Cap</v>
      </c>
    </row>
    <row r="9567" spans="11:16">
      <c r="K9567" s="14" t="str">
        <v/>
      </c>
      <c r="L9567" s="14" t="str">
        <v/>
      </c>
      <c r="O9567" s="14" t="str">
        <v/>
      </c>
      <c r="P9567" s="14" t="str">
        <f ca="1"/>
        <v>Low Cap</v>
      </c>
    </row>
    <row r="9568" spans="11:16">
      <c r="K9568" s="14" t="str">
        <v/>
      </c>
      <c r="L9568" s="14" t="str">
        <v/>
      </c>
      <c r="O9568" s="14" t="str">
        <v/>
      </c>
      <c r="P9568" s="14" t="str">
        <f ca="1"/>
        <v>Low Cap</v>
      </c>
    </row>
    <row r="9569" spans="11:16">
      <c r="K9569" s="14" t="str">
        <v/>
      </c>
      <c r="L9569" s="14" t="str">
        <v/>
      </c>
      <c r="O9569" s="14" t="str">
        <v/>
      </c>
      <c r="P9569" s="14" t="str">
        <f ca="1"/>
        <v>Low Cap</v>
      </c>
    </row>
    <row r="9570" spans="11:16">
      <c r="K9570" s="14" t="str">
        <v/>
      </c>
      <c r="L9570" s="14" t="str">
        <v/>
      </c>
      <c r="O9570" s="14" t="str">
        <v/>
      </c>
      <c r="P9570" s="14" t="str">
        <f ca="1"/>
        <v>Low Cap</v>
      </c>
    </row>
    <row r="9571" spans="11:16">
      <c r="K9571" s="14" t="str">
        <v/>
      </c>
      <c r="L9571" s="14" t="str">
        <v/>
      </c>
      <c r="O9571" s="14" t="str">
        <v/>
      </c>
      <c r="P9571" s="14" t="str">
        <f ca="1"/>
        <v>Low Cap</v>
      </c>
    </row>
    <row r="9572" spans="11:16">
      <c r="K9572" s="14" t="str">
        <v/>
      </c>
      <c r="L9572" s="14" t="str">
        <v/>
      </c>
      <c r="O9572" s="14" t="str">
        <v/>
      </c>
      <c r="P9572" s="14" t="str">
        <f ca="1"/>
        <v>Low Cap</v>
      </c>
    </row>
    <row r="9573" spans="11:16">
      <c r="K9573" s="14" t="str">
        <v/>
      </c>
      <c r="L9573" s="14" t="str">
        <v/>
      </c>
      <c r="O9573" s="14" t="str">
        <v/>
      </c>
      <c r="P9573" s="14" t="str">
        <f ca="1"/>
        <v>Low Cap</v>
      </c>
    </row>
    <row r="9574" spans="11:16">
      <c r="K9574" s="14" t="str">
        <v/>
      </c>
      <c r="L9574" s="14" t="str">
        <v/>
      </c>
      <c r="O9574" s="14" t="str">
        <v/>
      </c>
      <c r="P9574" s="14" t="str">
        <f ca="1"/>
        <v>Low Cap</v>
      </c>
    </row>
    <row r="9575" spans="11:16">
      <c r="K9575" s="14" t="str">
        <v/>
      </c>
      <c r="L9575" s="14" t="str">
        <v/>
      </c>
      <c r="O9575" s="14" t="str">
        <v/>
      </c>
      <c r="P9575" s="14" t="str">
        <f ca="1"/>
        <v>Low Cap</v>
      </c>
    </row>
    <row r="9576" spans="11:16">
      <c r="K9576" s="14" t="str">
        <v/>
      </c>
      <c r="L9576" s="14" t="str">
        <v/>
      </c>
      <c r="O9576" s="14" t="str">
        <v/>
      </c>
      <c r="P9576" s="14" t="str">
        <f ca="1"/>
        <v>Low Cap</v>
      </c>
    </row>
    <row r="9577" spans="11:16">
      <c r="K9577" s="14" t="str">
        <v/>
      </c>
      <c r="L9577" s="14" t="str">
        <v/>
      </c>
      <c r="O9577" s="14" t="str">
        <v/>
      </c>
      <c r="P9577" s="14" t="str">
        <f ca="1"/>
        <v>Low Cap</v>
      </c>
    </row>
    <row r="9578" spans="11:16">
      <c r="K9578" s="14" t="str">
        <v/>
      </c>
      <c r="L9578" s="14" t="str">
        <v/>
      </c>
      <c r="O9578" s="14" t="str">
        <v/>
      </c>
      <c r="P9578" s="14" t="str">
        <f ca="1"/>
        <v>Low Cap</v>
      </c>
    </row>
    <row r="9579" spans="11:16">
      <c r="K9579" s="14" t="str">
        <v/>
      </c>
      <c r="L9579" s="14" t="str">
        <v/>
      </c>
      <c r="O9579" s="14" t="str">
        <v/>
      </c>
      <c r="P9579" s="14" t="str">
        <f ca="1"/>
        <v>Low Cap</v>
      </c>
    </row>
    <row r="9580" spans="11:16">
      <c r="K9580" s="14" t="str">
        <v/>
      </c>
      <c r="L9580" s="14" t="str">
        <v/>
      </c>
      <c r="O9580" s="14" t="str">
        <v/>
      </c>
      <c r="P9580" s="14" t="str">
        <f ca="1"/>
        <v>Low Cap</v>
      </c>
    </row>
    <row r="9581" spans="11:16">
      <c r="K9581" s="14" t="str">
        <v/>
      </c>
      <c r="L9581" s="14" t="str">
        <v/>
      </c>
      <c r="O9581" s="14" t="str">
        <v/>
      </c>
      <c r="P9581" s="14" t="str">
        <f ca="1"/>
        <v>Low Cap</v>
      </c>
    </row>
    <row r="9582" spans="11:16">
      <c r="K9582" s="14" t="str">
        <v/>
      </c>
      <c r="L9582" s="14" t="str">
        <v/>
      </c>
      <c r="O9582" s="14" t="str">
        <v/>
      </c>
      <c r="P9582" s="14" t="str">
        <f ca="1"/>
        <v>Low Cap</v>
      </c>
    </row>
    <row r="9583" spans="11:16">
      <c r="K9583" s="14" t="str">
        <v/>
      </c>
      <c r="L9583" s="14" t="str">
        <v/>
      </c>
      <c r="O9583" s="14" t="str">
        <v/>
      </c>
      <c r="P9583" s="14" t="str">
        <f ca="1"/>
        <v>Low Cap</v>
      </c>
    </row>
    <row r="9584" spans="11:16">
      <c r="K9584" s="14" t="str">
        <v/>
      </c>
      <c r="L9584" s="14" t="str">
        <v/>
      </c>
      <c r="O9584" s="14" t="str">
        <v/>
      </c>
      <c r="P9584" s="14" t="str">
        <f ca="1"/>
        <v>Low Cap</v>
      </c>
    </row>
    <row r="9585" spans="11:16">
      <c r="K9585" s="14" t="str">
        <v/>
      </c>
      <c r="L9585" s="14" t="str">
        <v/>
      </c>
      <c r="O9585" s="14" t="str">
        <v/>
      </c>
      <c r="P9585" s="14" t="str">
        <f ca="1"/>
        <v>Low Cap</v>
      </c>
    </row>
    <row r="9586" spans="11:16">
      <c r="K9586" s="14" t="str">
        <v/>
      </c>
      <c r="L9586" s="14" t="str">
        <v/>
      </c>
      <c r="O9586" s="14" t="str">
        <v/>
      </c>
      <c r="P9586" s="14" t="str">
        <f ca="1"/>
        <v>Low Cap</v>
      </c>
    </row>
    <row r="9587" spans="11:16">
      <c r="K9587" s="14" t="str">
        <v/>
      </c>
      <c r="L9587" s="14" t="str">
        <v/>
      </c>
      <c r="O9587" s="14" t="str">
        <v/>
      </c>
      <c r="P9587" s="14" t="str">
        <f ca="1"/>
        <v>Low Cap</v>
      </c>
    </row>
    <row r="9588" spans="11:16">
      <c r="K9588" s="14" t="str">
        <v/>
      </c>
      <c r="L9588" s="14" t="str">
        <v/>
      </c>
      <c r="O9588" s="14" t="str">
        <v/>
      </c>
      <c r="P9588" s="14" t="str">
        <f ca="1"/>
        <v>Low Cap</v>
      </c>
    </row>
    <row r="9589" spans="11:16">
      <c r="K9589" s="14" t="str">
        <v/>
      </c>
      <c r="L9589" s="14" t="str">
        <v/>
      </c>
      <c r="O9589" s="14" t="str">
        <v/>
      </c>
      <c r="P9589" s="14" t="str">
        <f ca="1"/>
        <v>Low Cap</v>
      </c>
    </row>
    <row r="9590" spans="11:16">
      <c r="K9590" s="14" t="str">
        <v/>
      </c>
      <c r="L9590" s="14" t="str">
        <v/>
      </c>
      <c r="O9590" s="14" t="str">
        <v/>
      </c>
      <c r="P9590" s="14" t="str">
        <f ca="1"/>
        <v>Low Cap</v>
      </c>
    </row>
    <row r="9591" spans="11:16">
      <c r="K9591" s="14" t="str">
        <v/>
      </c>
      <c r="L9591" s="14" t="str">
        <v/>
      </c>
      <c r="O9591" s="14" t="str">
        <v/>
      </c>
      <c r="P9591" s="14" t="str">
        <f ca="1"/>
        <v>Low Cap</v>
      </c>
    </row>
    <row r="9592" spans="11:16">
      <c r="K9592" s="14" t="str">
        <v/>
      </c>
      <c r="L9592" s="14" t="str">
        <v/>
      </c>
      <c r="O9592" s="14" t="str">
        <v/>
      </c>
      <c r="P9592" s="14" t="str">
        <f ca="1"/>
        <v>Low Cap</v>
      </c>
    </row>
    <row r="9593" spans="11:16">
      <c r="K9593" s="14" t="str">
        <v/>
      </c>
      <c r="L9593" s="14" t="str">
        <v/>
      </c>
      <c r="O9593" s="14" t="str">
        <v/>
      </c>
      <c r="P9593" s="14" t="str">
        <f ca="1"/>
        <v>Low Cap</v>
      </c>
    </row>
    <row r="9594" spans="11:16">
      <c r="K9594" s="14" t="str">
        <v/>
      </c>
      <c r="L9594" s="14" t="str">
        <v/>
      </c>
      <c r="O9594" s="14" t="str">
        <v/>
      </c>
      <c r="P9594" s="14" t="str">
        <f ca="1"/>
        <v>Low Cap</v>
      </c>
    </row>
    <row r="9595" spans="11:16">
      <c r="K9595" s="14" t="str">
        <v/>
      </c>
      <c r="L9595" s="14" t="str">
        <v/>
      </c>
      <c r="O9595" s="14" t="str">
        <v/>
      </c>
      <c r="P9595" s="14" t="str">
        <f ca="1"/>
        <v>Low Cap</v>
      </c>
    </row>
    <row r="9596" spans="11:16">
      <c r="K9596" s="14" t="str">
        <v/>
      </c>
      <c r="L9596" s="14" t="str">
        <v/>
      </c>
      <c r="O9596" s="14" t="str">
        <v/>
      </c>
      <c r="P9596" s="14" t="str">
        <f ca="1"/>
        <v>Low Cap</v>
      </c>
    </row>
    <row r="9597" spans="11:16">
      <c r="K9597" s="14" t="str">
        <v/>
      </c>
      <c r="L9597" s="14" t="str">
        <v/>
      </c>
      <c r="O9597" s="14" t="str">
        <v/>
      </c>
      <c r="P9597" s="14" t="str">
        <f ca="1"/>
        <v>Low Cap</v>
      </c>
    </row>
    <row r="9598" spans="11:16">
      <c r="K9598" s="14" t="str">
        <v/>
      </c>
      <c r="L9598" s="14" t="str">
        <v/>
      </c>
      <c r="O9598" s="14" t="str">
        <v/>
      </c>
      <c r="P9598" s="14" t="str">
        <f ca="1"/>
        <v>Low Cap</v>
      </c>
    </row>
    <row r="9599" spans="11:16">
      <c r="K9599" s="14" t="str">
        <v/>
      </c>
      <c r="L9599" s="14" t="str">
        <v/>
      </c>
      <c r="O9599" s="14" t="str">
        <v/>
      </c>
      <c r="P9599" s="14" t="str">
        <f ca="1"/>
        <v>Low Cap</v>
      </c>
    </row>
    <row r="9600" spans="11:16">
      <c r="K9600" s="14" t="str">
        <v/>
      </c>
      <c r="L9600" s="14" t="str">
        <v/>
      </c>
      <c r="O9600" s="14" t="str">
        <v/>
      </c>
      <c r="P9600" s="14" t="str">
        <f ca="1"/>
        <v>Low Cap</v>
      </c>
    </row>
    <row r="9601" spans="11:16">
      <c r="K9601" s="14" t="str">
        <v/>
      </c>
      <c r="L9601" s="14" t="str">
        <v/>
      </c>
      <c r="O9601" s="14" t="str">
        <v/>
      </c>
      <c r="P9601" s="14" t="str">
        <f ca="1"/>
        <v>Low Cap</v>
      </c>
    </row>
    <row r="9602" spans="11:16">
      <c r="K9602" s="14" t="str">
        <v/>
      </c>
      <c r="L9602" s="14" t="str">
        <v/>
      </c>
      <c r="O9602" s="14" t="str">
        <v/>
      </c>
      <c r="P9602" s="14" t="str">
        <f ca="1"/>
        <v>Low Cap</v>
      </c>
    </row>
    <row r="9603" spans="11:16">
      <c r="K9603" s="14" t="str">
        <v/>
      </c>
      <c r="L9603" s="14" t="str">
        <v/>
      </c>
      <c r="O9603" s="14" t="str">
        <v/>
      </c>
      <c r="P9603" s="14" t="str">
        <f ca="1"/>
        <v>Low Cap</v>
      </c>
    </row>
    <row r="9604" spans="11:16">
      <c r="K9604" s="14" t="str">
        <v/>
      </c>
      <c r="L9604" s="14" t="str">
        <v/>
      </c>
      <c r="O9604" s="14" t="str">
        <v/>
      </c>
      <c r="P9604" s="14" t="str">
        <f ca="1"/>
        <v>Low Cap</v>
      </c>
    </row>
    <row r="9605" spans="11:16">
      <c r="K9605" s="14" t="str">
        <v/>
      </c>
      <c r="L9605" s="14" t="str">
        <v/>
      </c>
      <c r="O9605" s="14" t="str">
        <v/>
      </c>
      <c r="P9605" s="14" t="str">
        <f ca="1"/>
        <v>Low Cap</v>
      </c>
    </row>
    <row r="9606" spans="11:16">
      <c r="K9606" s="14" t="str">
        <v/>
      </c>
      <c r="L9606" s="14" t="str">
        <v/>
      </c>
      <c r="O9606" s="14" t="str">
        <v/>
      </c>
      <c r="P9606" s="14" t="str">
        <f ca="1"/>
        <v>Low Cap</v>
      </c>
    </row>
    <row r="9607" spans="11:16">
      <c r="K9607" s="14" t="str">
        <v/>
      </c>
      <c r="L9607" s="14" t="str">
        <v/>
      </c>
      <c r="O9607" s="14" t="str">
        <v/>
      </c>
      <c r="P9607" s="14" t="str">
        <f ca="1"/>
        <v>Low Cap</v>
      </c>
    </row>
    <row r="9608" spans="11:16">
      <c r="K9608" s="14" t="str">
        <v/>
      </c>
      <c r="L9608" s="14" t="str">
        <v/>
      </c>
      <c r="O9608" s="14" t="str">
        <v/>
      </c>
      <c r="P9608" s="14" t="str">
        <f ca="1"/>
        <v>Low Cap</v>
      </c>
    </row>
    <row r="9609" spans="11:16">
      <c r="K9609" s="14" t="str">
        <v/>
      </c>
      <c r="L9609" s="14" t="str">
        <v/>
      </c>
      <c r="O9609" s="14" t="str">
        <v/>
      </c>
      <c r="P9609" s="14" t="str">
        <f ca="1"/>
        <v>Low Cap</v>
      </c>
    </row>
    <row r="9610" spans="11:16">
      <c r="K9610" s="14" t="str">
        <v/>
      </c>
      <c r="L9610" s="14" t="str">
        <v/>
      </c>
      <c r="O9610" s="14" t="str">
        <v/>
      </c>
      <c r="P9610" s="14" t="str">
        <f ca="1"/>
        <v>Low Cap</v>
      </c>
    </row>
    <row r="9611" spans="11:16">
      <c r="K9611" s="14" t="str">
        <v/>
      </c>
      <c r="L9611" s="14" t="str">
        <v/>
      </c>
      <c r="O9611" s="14" t="str">
        <v/>
      </c>
      <c r="P9611" s="14" t="str">
        <f ca="1"/>
        <v>Low Cap</v>
      </c>
    </row>
    <row r="9612" spans="11:16">
      <c r="K9612" s="14" t="str">
        <v/>
      </c>
      <c r="L9612" s="14" t="str">
        <v/>
      </c>
      <c r="O9612" s="14" t="str">
        <v/>
      </c>
      <c r="P9612" s="14" t="str">
        <f ca="1"/>
        <v>Low Cap</v>
      </c>
    </row>
    <row r="9613" spans="11:16">
      <c r="K9613" s="14" t="str">
        <v/>
      </c>
      <c r="L9613" s="14" t="str">
        <v/>
      </c>
      <c r="O9613" s="14" t="str">
        <v/>
      </c>
      <c r="P9613" s="14" t="str">
        <f ca="1"/>
        <v>Low Cap</v>
      </c>
    </row>
    <row r="9614" spans="11:16">
      <c r="K9614" s="14" t="str">
        <v/>
      </c>
      <c r="L9614" s="14" t="str">
        <v/>
      </c>
      <c r="O9614" s="14" t="str">
        <v/>
      </c>
      <c r="P9614" s="14" t="str">
        <f ca="1"/>
        <v>Low Cap</v>
      </c>
    </row>
    <row r="9615" spans="11:16">
      <c r="K9615" s="14" t="str">
        <v/>
      </c>
      <c r="L9615" s="14" t="str">
        <v/>
      </c>
      <c r="O9615" s="14" t="str">
        <v/>
      </c>
      <c r="P9615" s="14" t="str">
        <f ca="1"/>
        <v>Low Cap</v>
      </c>
    </row>
    <row r="9616" spans="11:16">
      <c r="K9616" s="14" t="str">
        <v/>
      </c>
      <c r="L9616" s="14" t="str">
        <v/>
      </c>
      <c r="O9616" s="14" t="str">
        <v/>
      </c>
      <c r="P9616" s="14" t="str">
        <f ca="1"/>
        <v>Low Cap</v>
      </c>
    </row>
    <row r="9617" spans="11:16">
      <c r="K9617" s="14" t="str">
        <v/>
      </c>
      <c r="L9617" s="14" t="str">
        <v/>
      </c>
      <c r="O9617" s="14" t="str">
        <v/>
      </c>
      <c r="P9617" s="14" t="str">
        <f ca="1"/>
        <v>Low Cap</v>
      </c>
    </row>
    <row r="9618" spans="11:16">
      <c r="K9618" s="14" t="str">
        <v/>
      </c>
      <c r="L9618" s="14" t="str">
        <v/>
      </c>
      <c r="O9618" s="14" t="str">
        <v/>
      </c>
      <c r="P9618" s="14" t="str">
        <f ca="1"/>
        <v>Low Cap</v>
      </c>
    </row>
    <row r="9619" spans="11:16">
      <c r="K9619" s="14" t="str">
        <v/>
      </c>
      <c r="L9619" s="14" t="str">
        <v/>
      </c>
      <c r="O9619" s="14" t="str">
        <v/>
      </c>
      <c r="P9619" s="14" t="str">
        <f ca="1"/>
        <v>Low Cap</v>
      </c>
    </row>
    <row r="9620" spans="11:16">
      <c r="K9620" s="14" t="str">
        <v/>
      </c>
      <c r="L9620" s="14" t="str">
        <v/>
      </c>
      <c r="O9620" s="14" t="str">
        <v/>
      </c>
      <c r="P9620" s="14" t="str">
        <f ca="1"/>
        <v>Low Cap</v>
      </c>
    </row>
    <row r="9621" spans="11:16">
      <c r="K9621" s="14" t="str">
        <v/>
      </c>
      <c r="L9621" s="14" t="str">
        <v/>
      </c>
      <c r="O9621" s="14" t="str">
        <v/>
      </c>
      <c r="P9621" s="14" t="str">
        <f ca="1"/>
        <v>Low Cap</v>
      </c>
    </row>
    <row r="9622" spans="11:16">
      <c r="K9622" s="14" t="str">
        <v/>
      </c>
      <c r="L9622" s="14" t="str">
        <v/>
      </c>
      <c r="O9622" s="14" t="str">
        <v/>
      </c>
      <c r="P9622" s="14" t="str">
        <f ca="1"/>
        <v>Low Cap</v>
      </c>
    </row>
    <row r="9623" spans="11:16">
      <c r="K9623" s="14" t="str">
        <v/>
      </c>
      <c r="L9623" s="14" t="str">
        <v/>
      </c>
      <c r="O9623" s="14" t="str">
        <v/>
      </c>
      <c r="P9623" s="14" t="str">
        <f ca="1"/>
        <v>Low Cap</v>
      </c>
    </row>
    <row r="9624" spans="11:16">
      <c r="K9624" s="14" t="str">
        <v/>
      </c>
      <c r="L9624" s="14" t="str">
        <v/>
      </c>
      <c r="O9624" s="14" t="str">
        <v/>
      </c>
      <c r="P9624" s="14" t="str">
        <f ca="1"/>
        <v>Low Cap</v>
      </c>
    </row>
    <row r="9625" spans="11:16">
      <c r="K9625" s="14" t="str">
        <v/>
      </c>
      <c r="L9625" s="14" t="str">
        <v/>
      </c>
      <c r="O9625" s="14" t="str">
        <v/>
      </c>
      <c r="P9625" s="14" t="str">
        <f ca="1"/>
        <v>Low Cap</v>
      </c>
    </row>
    <row r="9626" spans="11:16">
      <c r="K9626" s="14" t="str">
        <v/>
      </c>
      <c r="L9626" s="14" t="str">
        <v/>
      </c>
      <c r="O9626" s="14" t="str">
        <v/>
      </c>
      <c r="P9626" s="14" t="str">
        <f ca="1"/>
        <v>Low Cap</v>
      </c>
    </row>
    <row r="9627" spans="11:16">
      <c r="K9627" s="14" t="str">
        <v/>
      </c>
      <c r="L9627" s="14" t="str">
        <v/>
      </c>
      <c r="O9627" s="14" t="str">
        <v/>
      </c>
      <c r="P9627" s="14" t="str">
        <f ca="1"/>
        <v>Low Cap</v>
      </c>
    </row>
    <row r="9628" spans="11:16">
      <c r="K9628" s="14" t="str">
        <v/>
      </c>
      <c r="L9628" s="14" t="str">
        <v/>
      </c>
      <c r="O9628" s="14" t="str">
        <v/>
      </c>
      <c r="P9628" s="14" t="str">
        <f ca="1"/>
        <v>Low Cap</v>
      </c>
    </row>
    <row r="9629" spans="11:16">
      <c r="K9629" s="14" t="str">
        <v/>
      </c>
      <c r="L9629" s="14" t="str">
        <v/>
      </c>
      <c r="O9629" s="14" t="str">
        <v/>
      </c>
      <c r="P9629" s="14" t="str">
        <f ca="1"/>
        <v>Low Cap</v>
      </c>
    </row>
    <row r="9630" spans="11:16">
      <c r="K9630" s="14" t="str">
        <v/>
      </c>
      <c r="L9630" s="14" t="str">
        <v/>
      </c>
      <c r="O9630" s="14" t="str">
        <v/>
      </c>
      <c r="P9630" s="14" t="str">
        <f ca="1"/>
        <v>Low Cap</v>
      </c>
    </row>
    <row r="9631" spans="11:16">
      <c r="K9631" s="14" t="str">
        <v/>
      </c>
      <c r="L9631" s="14" t="str">
        <v/>
      </c>
      <c r="O9631" s="14" t="str">
        <v/>
      </c>
      <c r="P9631" s="14" t="str">
        <f ca="1"/>
        <v>Low Cap</v>
      </c>
    </row>
    <row r="9632" spans="11:16">
      <c r="K9632" s="14" t="str">
        <v/>
      </c>
      <c r="L9632" s="14" t="str">
        <v/>
      </c>
      <c r="O9632" s="14" t="str">
        <v/>
      </c>
      <c r="P9632" s="14" t="str">
        <f ca="1"/>
        <v>Low Cap</v>
      </c>
    </row>
    <row r="9633" spans="11:16">
      <c r="K9633" s="14" t="str">
        <v/>
      </c>
      <c r="L9633" s="14" t="str">
        <v/>
      </c>
      <c r="O9633" s="14" t="str">
        <v/>
      </c>
      <c r="P9633" s="14" t="str">
        <f ca="1"/>
        <v>Low Cap</v>
      </c>
    </row>
    <row r="9634" spans="11:16">
      <c r="K9634" s="14" t="str">
        <v/>
      </c>
      <c r="L9634" s="14" t="str">
        <v/>
      </c>
      <c r="O9634" s="14" t="str">
        <v/>
      </c>
      <c r="P9634" s="14" t="str">
        <f ca="1"/>
        <v>Low Cap</v>
      </c>
    </row>
    <row r="9635" spans="11:16">
      <c r="K9635" s="14" t="str">
        <v/>
      </c>
      <c r="L9635" s="14" t="str">
        <v/>
      </c>
      <c r="O9635" s="14" t="str">
        <v/>
      </c>
      <c r="P9635" s="14" t="str">
        <f ca="1"/>
        <v>Low Cap</v>
      </c>
    </row>
    <row r="9636" spans="11:16">
      <c r="K9636" s="14" t="str">
        <v/>
      </c>
      <c r="L9636" s="14" t="str">
        <v/>
      </c>
      <c r="O9636" s="14" t="str">
        <v/>
      </c>
      <c r="P9636" s="14" t="str">
        <f ca="1"/>
        <v>Low Cap</v>
      </c>
    </row>
    <row r="9637" spans="11:16">
      <c r="K9637" s="14" t="str">
        <v/>
      </c>
      <c r="L9637" s="14" t="str">
        <v/>
      </c>
      <c r="O9637" s="14" t="str">
        <v/>
      </c>
      <c r="P9637" s="14" t="str">
        <f ca="1"/>
        <v>Low Cap</v>
      </c>
    </row>
    <row r="9638" spans="11:16">
      <c r="K9638" s="14" t="str">
        <v/>
      </c>
      <c r="L9638" s="14" t="str">
        <v/>
      </c>
      <c r="O9638" s="14" t="str">
        <v/>
      </c>
      <c r="P9638" s="14" t="str">
        <f ca="1"/>
        <v>Low Cap</v>
      </c>
    </row>
    <row r="9639" spans="11:16">
      <c r="K9639" s="14" t="str">
        <v/>
      </c>
      <c r="L9639" s="14" t="str">
        <v/>
      </c>
      <c r="O9639" s="14" t="str">
        <v/>
      </c>
      <c r="P9639" s="14" t="str">
        <f ca="1"/>
        <v>Low Cap</v>
      </c>
    </row>
    <row r="9640" spans="11:16">
      <c r="K9640" s="14" t="str">
        <v/>
      </c>
      <c r="L9640" s="14" t="str">
        <v/>
      </c>
      <c r="O9640" s="14" t="str">
        <v/>
      </c>
      <c r="P9640" s="14" t="str">
        <f ca="1"/>
        <v>Low Cap</v>
      </c>
    </row>
    <row r="9641" spans="11:16">
      <c r="K9641" s="14" t="str">
        <v/>
      </c>
      <c r="L9641" s="14" t="str">
        <v/>
      </c>
      <c r="O9641" s="14" t="str">
        <v/>
      </c>
      <c r="P9641" s="14" t="str">
        <f ca="1"/>
        <v>Low Cap</v>
      </c>
    </row>
    <row r="9642" spans="11:16">
      <c r="K9642" s="14" t="str">
        <v/>
      </c>
      <c r="L9642" s="14" t="str">
        <v/>
      </c>
      <c r="O9642" s="14" t="str">
        <v/>
      </c>
      <c r="P9642" s="14" t="str">
        <f ca="1"/>
        <v>Low Cap</v>
      </c>
    </row>
    <row r="9643" spans="11:16">
      <c r="K9643" s="14" t="str">
        <v/>
      </c>
      <c r="L9643" s="14" t="str">
        <v/>
      </c>
      <c r="O9643" s="14" t="str">
        <v/>
      </c>
      <c r="P9643" s="14" t="str">
        <f ca="1"/>
        <v>Low Cap</v>
      </c>
    </row>
    <row r="9644" spans="11:16">
      <c r="K9644" s="14" t="str">
        <v/>
      </c>
      <c r="L9644" s="14" t="str">
        <v/>
      </c>
      <c r="O9644" s="14" t="str">
        <v/>
      </c>
      <c r="P9644" s="14" t="str">
        <f ca="1"/>
        <v>Low Cap</v>
      </c>
    </row>
    <row r="9645" spans="11:16">
      <c r="K9645" s="14" t="str">
        <v/>
      </c>
      <c r="L9645" s="14" t="str">
        <v/>
      </c>
      <c r="O9645" s="14" t="str">
        <v/>
      </c>
      <c r="P9645" s="14" t="str">
        <f ca="1"/>
        <v>Low Cap</v>
      </c>
    </row>
    <row r="9646" spans="11:16">
      <c r="K9646" s="14" t="str">
        <v/>
      </c>
      <c r="L9646" s="14" t="str">
        <v/>
      </c>
      <c r="O9646" s="14" t="str">
        <v/>
      </c>
      <c r="P9646" s="14" t="str">
        <f ca="1"/>
        <v>Low Cap</v>
      </c>
    </row>
    <row r="9647" spans="11:16">
      <c r="K9647" s="14" t="str">
        <v/>
      </c>
      <c r="L9647" s="14" t="str">
        <v/>
      </c>
      <c r="O9647" s="14" t="str">
        <v/>
      </c>
      <c r="P9647" s="14" t="str">
        <f ca="1"/>
        <v>Low Cap</v>
      </c>
    </row>
    <row r="9648" spans="11:16">
      <c r="K9648" s="14" t="str">
        <v/>
      </c>
      <c r="L9648" s="14" t="str">
        <v/>
      </c>
      <c r="O9648" s="14" t="str">
        <v/>
      </c>
      <c r="P9648" s="14" t="str">
        <f ca="1"/>
        <v>Low Cap</v>
      </c>
    </row>
    <row r="9649" spans="11:16">
      <c r="K9649" s="14" t="str">
        <v/>
      </c>
      <c r="L9649" s="14" t="str">
        <v/>
      </c>
      <c r="O9649" s="14" t="str">
        <v/>
      </c>
      <c r="P9649" s="14" t="str">
        <f ca="1"/>
        <v>Low Cap</v>
      </c>
    </row>
    <row r="9650" spans="11:16">
      <c r="K9650" s="14" t="str">
        <v/>
      </c>
      <c r="L9650" s="14" t="str">
        <v/>
      </c>
      <c r="O9650" s="14" t="str">
        <v/>
      </c>
      <c r="P9650" s="14" t="str">
        <f ca="1"/>
        <v>Low Cap</v>
      </c>
    </row>
    <row r="9651" spans="11:16">
      <c r="K9651" s="14" t="str">
        <v/>
      </c>
      <c r="L9651" s="14" t="str">
        <v/>
      </c>
      <c r="O9651" s="14" t="str">
        <v/>
      </c>
      <c r="P9651" s="14" t="str">
        <f ca="1"/>
        <v>Low Cap</v>
      </c>
    </row>
    <row r="9652" spans="11:16">
      <c r="K9652" s="14" t="str">
        <v/>
      </c>
      <c r="L9652" s="14" t="str">
        <v/>
      </c>
      <c r="O9652" s="14" t="str">
        <v/>
      </c>
      <c r="P9652" s="14" t="str">
        <f ca="1"/>
        <v>Low Cap</v>
      </c>
    </row>
    <row r="9653" spans="11:16">
      <c r="K9653" s="14" t="str">
        <v/>
      </c>
      <c r="L9653" s="14" t="str">
        <v/>
      </c>
      <c r="O9653" s="14" t="str">
        <v/>
      </c>
      <c r="P9653" s="14" t="str">
        <f ca="1"/>
        <v>Low Cap</v>
      </c>
    </row>
    <row r="9654" spans="11:16">
      <c r="K9654" s="14" t="str">
        <v/>
      </c>
      <c r="L9654" s="14" t="str">
        <v/>
      </c>
      <c r="O9654" s="14" t="str">
        <v/>
      </c>
      <c r="P9654" s="14" t="str">
        <f ca="1"/>
        <v>Low Cap</v>
      </c>
    </row>
    <row r="9655" spans="11:16">
      <c r="K9655" s="14" t="str">
        <v/>
      </c>
      <c r="L9655" s="14" t="str">
        <v/>
      </c>
      <c r="O9655" s="14" t="str">
        <v/>
      </c>
      <c r="P9655" s="14" t="str">
        <f ca="1"/>
        <v>Low Cap</v>
      </c>
    </row>
    <row r="9656" spans="11:16">
      <c r="K9656" s="14" t="str">
        <v/>
      </c>
      <c r="L9656" s="14" t="str">
        <v/>
      </c>
      <c r="O9656" s="14" t="str">
        <v/>
      </c>
      <c r="P9656" s="14" t="str">
        <f ca="1"/>
        <v>Low Cap</v>
      </c>
    </row>
    <row r="9657" spans="11:16">
      <c r="K9657" s="14" t="str">
        <v/>
      </c>
      <c r="L9657" s="14" t="str">
        <v/>
      </c>
      <c r="O9657" s="14" t="str">
        <v/>
      </c>
      <c r="P9657" s="14" t="str">
        <f ca="1"/>
        <v>Low Cap</v>
      </c>
    </row>
    <row r="9658" spans="11:16">
      <c r="K9658" s="14" t="str">
        <v/>
      </c>
      <c r="L9658" s="14" t="str">
        <v/>
      </c>
      <c r="O9658" s="14" t="str">
        <v/>
      </c>
      <c r="P9658" s="14" t="str">
        <f ca="1"/>
        <v>Low Cap</v>
      </c>
    </row>
    <row r="9659" spans="11:16">
      <c r="K9659" s="14" t="str">
        <v/>
      </c>
      <c r="L9659" s="14" t="str">
        <v/>
      </c>
      <c r="O9659" s="14" t="str">
        <v/>
      </c>
      <c r="P9659" s="14" t="str">
        <f ca="1"/>
        <v>Low Cap</v>
      </c>
    </row>
    <row r="9660" spans="11:16">
      <c r="K9660" s="14" t="str">
        <v/>
      </c>
      <c r="L9660" s="14" t="str">
        <v/>
      </c>
      <c r="O9660" s="14" t="str">
        <v/>
      </c>
      <c r="P9660" s="14" t="str">
        <f ca="1"/>
        <v>Low Cap</v>
      </c>
    </row>
    <row r="9661" spans="11:16">
      <c r="K9661" s="14" t="str">
        <v/>
      </c>
      <c r="L9661" s="14" t="str">
        <v/>
      </c>
      <c r="O9661" s="14" t="str">
        <v/>
      </c>
      <c r="P9661" s="14" t="str">
        <f ca="1"/>
        <v>Low Cap</v>
      </c>
    </row>
    <row r="9662" spans="11:16">
      <c r="K9662" s="14" t="str">
        <v/>
      </c>
      <c r="L9662" s="14" t="str">
        <v/>
      </c>
      <c r="O9662" s="14" t="str">
        <v/>
      </c>
      <c r="P9662" s="14" t="str">
        <f ca="1"/>
        <v>Low Cap</v>
      </c>
    </row>
    <row r="9663" spans="11:16">
      <c r="K9663" s="14" t="str">
        <v/>
      </c>
      <c r="L9663" s="14" t="str">
        <v/>
      </c>
      <c r="O9663" s="14" t="str">
        <v/>
      </c>
      <c r="P9663" s="14" t="str">
        <f ca="1"/>
        <v>Low Cap</v>
      </c>
    </row>
    <row r="9664" spans="11:16">
      <c r="K9664" s="14" t="str">
        <v/>
      </c>
      <c r="L9664" s="14" t="str">
        <v/>
      </c>
      <c r="O9664" s="14" t="str">
        <v/>
      </c>
      <c r="P9664" s="14" t="str">
        <f ca="1"/>
        <v>Low Cap</v>
      </c>
    </row>
    <row r="9665" spans="11:16">
      <c r="K9665" s="14" t="str">
        <v/>
      </c>
      <c r="L9665" s="14" t="str">
        <v/>
      </c>
      <c r="O9665" s="14" t="str">
        <v/>
      </c>
      <c r="P9665" s="14" t="str">
        <f ca="1"/>
        <v>Low Cap</v>
      </c>
    </row>
    <row r="9666" spans="11:16">
      <c r="K9666" s="14" t="str">
        <v/>
      </c>
      <c r="L9666" s="14" t="str">
        <v/>
      </c>
      <c r="O9666" s="14" t="str">
        <v/>
      </c>
      <c r="P9666" s="14" t="str">
        <f ca="1"/>
        <v>Low Cap</v>
      </c>
    </row>
    <row r="9667" spans="11:16">
      <c r="K9667" s="14" t="str">
        <v/>
      </c>
      <c r="L9667" s="14" t="str">
        <v/>
      </c>
      <c r="O9667" s="14" t="str">
        <v/>
      </c>
      <c r="P9667" s="14" t="str">
        <f ca="1"/>
        <v>Low Cap</v>
      </c>
    </row>
    <row r="9668" spans="11:16">
      <c r="K9668" s="14" t="str">
        <v/>
      </c>
      <c r="L9668" s="14" t="str">
        <v/>
      </c>
      <c r="O9668" s="14" t="str">
        <v/>
      </c>
      <c r="P9668" s="14" t="str">
        <f ca="1"/>
        <v>Low Cap</v>
      </c>
    </row>
    <row r="9669" spans="11:16">
      <c r="K9669" s="14" t="str">
        <v/>
      </c>
      <c r="L9669" s="14" t="str">
        <v/>
      </c>
      <c r="O9669" s="14" t="str">
        <v/>
      </c>
      <c r="P9669" s="14" t="str">
        <f ca="1"/>
        <v>Low Cap</v>
      </c>
    </row>
    <row r="9670" spans="11:16">
      <c r="K9670" s="14" t="str">
        <v/>
      </c>
      <c r="L9670" s="14" t="str">
        <v/>
      </c>
      <c r="O9670" s="14" t="str">
        <v/>
      </c>
      <c r="P9670" s="14" t="str">
        <f ca="1"/>
        <v>Low Cap</v>
      </c>
    </row>
    <row r="9671" spans="11:16">
      <c r="K9671" s="14" t="str">
        <v/>
      </c>
      <c r="L9671" s="14" t="str">
        <v/>
      </c>
      <c r="O9671" s="14" t="str">
        <v/>
      </c>
      <c r="P9671" s="14" t="str">
        <f ca="1"/>
        <v>Low Cap</v>
      </c>
    </row>
    <row r="9672" spans="11:16">
      <c r="K9672" s="14" t="str">
        <v/>
      </c>
      <c r="L9672" s="14" t="str">
        <v/>
      </c>
      <c r="O9672" s="14" t="str">
        <v/>
      </c>
      <c r="P9672" s="14" t="str">
        <f ca="1"/>
        <v>Low Cap</v>
      </c>
    </row>
    <row r="9673" spans="11:16">
      <c r="K9673" s="14" t="str">
        <v/>
      </c>
      <c r="L9673" s="14" t="str">
        <v/>
      </c>
      <c r="O9673" s="14" t="str">
        <v/>
      </c>
      <c r="P9673" s="14" t="str">
        <f ca="1"/>
        <v>Low Cap</v>
      </c>
    </row>
    <row r="9674" spans="11:16">
      <c r="K9674" s="14" t="str">
        <v/>
      </c>
      <c r="L9674" s="14" t="str">
        <v/>
      </c>
      <c r="O9674" s="14" t="str">
        <v/>
      </c>
      <c r="P9674" s="14" t="str">
        <f ca="1"/>
        <v>Low Cap</v>
      </c>
    </row>
    <row r="9675" spans="11:16">
      <c r="K9675" s="14" t="str">
        <v/>
      </c>
      <c r="L9675" s="14" t="str">
        <v/>
      </c>
      <c r="O9675" s="14" t="str">
        <v/>
      </c>
      <c r="P9675" s="14" t="str">
        <f ca="1"/>
        <v>Low Cap</v>
      </c>
    </row>
    <row r="9676" spans="11:16">
      <c r="K9676" s="14" t="str">
        <v/>
      </c>
      <c r="L9676" s="14" t="str">
        <v/>
      </c>
      <c r="O9676" s="14" t="str">
        <v/>
      </c>
      <c r="P9676" s="14" t="str">
        <f ca="1"/>
        <v>Low Cap</v>
      </c>
    </row>
    <row r="9677" spans="11:16">
      <c r="K9677" s="14" t="str">
        <v/>
      </c>
      <c r="L9677" s="14" t="str">
        <v/>
      </c>
      <c r="O9677" s="14" t="str">
        <v/>
      </c>
      <c r="P9677" s="14" t="str">
        <f ca="1"/>
        <v>Low Cap</v>
      </c>
    </row>
    <row r="9678" spans="11:16">
      <c r="K9678" s="14" t="str">
        <v/>
      </c>
      <c r="L9678" s="14" t="str">
        <v/>
      </c>
      <c r="O9678" s="14" t="str">
        <v/>
      </c>
      <c r="P9678" s="14" t="str">
        <f ca="1"/>
        <v>Low Cap</v>
      </c>
    </row>
    <row r="9679" spans="11:16">
      <c r="K9679" s="14" t="str">
        <v/>
      </c>
      <c r="L9679" s="14" t="str">
        <v/>
      </c>
      <c r="O9679" s="14" t="str">
        <v/>
      </c>
      <c r="P9679" s="14" t="str">
        <f ca="1"/>
        <v>Low Cap</v>
      </c>
    </row>
    <row r="9680" spans="11:16">
      <c r="K9680" s="14" t="str">
        <v/>
      </c>
      <c r="L9680" s="14" t="str">
        <v/>
      </c>
      <c r="O9680" s="14" t="str">
        <v/>
      </c>
      <c r="P9680" s="14" t="str">
        <f ca="1"/>
        <v>Low Cap</v>
      </c>
    </row>
    <row r="9681" spans="11:16">
      <c r="K9681" s="14" t="str">
        <v/>
      </c>
      <c r="L9681" s="14" t="str">
        <v/>
      </c>
      <c r="O9681" s="14" t="str">
        <v/>
      </c>
      <c r="P9681" s="14" t="str">
        <f ca="1"/>
        <v>Low Cap</v>
      </c>
    </row>
    <row r="9682" spans="11:16">
      <c r="K9682" s="14" t="str">
        <v/>
      </c>
      <c r="L9682" s="14" t="str">
        <v/>
      </c>
      <c r="O9682" s="14" t="str">
        <v/>
      </c>
      <c r="P9682" s="14" t="str">
        <f ca="1"/>
        <v>Low Cap</v>
      </c>
    </row>
    <row r="9683" spans="11:16">
      <c r="K9683" s="14" t="str">
        <v/>
      </c>
      <c r="L9683" s="14" t="str">
        <v/>
      </c>
      <c r="O9683" s="14" t="str">
        <v/>
      </c>
      <c r="P9683" s="14" t="str">
        <f ca="1"/>
        <v>Low Cap</v>
      </c>
    </row>
    <row r="9684" spans="11:16">
      <c r="K9684" s="14" t="str">
        <v/>
      </c>
      <c r="L9684" s="14" t="str">
        <v/>
      </c>
      <c r="O9684" s="14" t="str">
        <v/>
      </c>
      <c r="P9684" s="14" t="str">
        <f ca="1"/>
        <v>Low Cap</v>
      </c>
    </row>
    <row r="9685" spans="11:16">
      <c r="K9685" s="14" t="str">
        <v/>
      </c>
      <c r="L9685" s="14" t="str">
        <v/>
      </c>
      <c r="O9685" s="14" t="str">
        <v/>
      </c>
      <c r="P9685" s="14" t="str">
        <f ca="1"/>
        <v>Low Cap</v>
      </c>
    </row>
    <row r="9686" spans="11:16">
      <c r="K9686" s="14" t="str">
        <v/>
      </c>
      <c r="L9686" s="14" t="str">
        <v/>
      </c>
      <c r="O9686" s="14" t="str">
        <v/>
      </c>
      <c r="P9686" s="14" t="str">
        <f ca="1"/>
        <v>Low Cap</v>
      </c>
    </row>
    <row r="9687" spans="11:16">
      <c r="K9687" s="14" t="str">
        <v/>
      </c>
      <c r="L9687" s="14" t="str">
        <v/>
      </c>
      <c r="O9687" s="14" t="str">
        <v/>
      </c>
      <c r="P9687" s="14" t="str">
        <f ca="1"/>
        <v>Low Cap</v>
      </c>
    </row>
    <row r="9688" spans="11:16">
      <c r="K9688" s="14" t="str">
        <v/>
      </c>
      <c r="L9688" s="14" t="str">
        <v/>
      </c>
      <c r="O9688" s="14" t="str">
        <v/>
      </c>
      <c r="P9688" s="14" t="str">
        <f ca="1"/>
        <v>Low Cap</v>
      </c>
    </row>
    <row r="9689" spans="11:16">
      <c r="K9689" s="14" t="str">
        <v/>
      </c>
      <c r="L9689" s="14" t="str">
        <v/>
      </c>
      <c r="O9689" s="14" t="str">
        <v/>
      </c>
      <c r="P9689" s="14" t="str">
        <f ca="1"/>
        <v>Low Cap</v>
      </c>
    </row>
    <row r="9690" spans="11:16">
      <c r="K9690" s="14" t="str">
        <v/>
      </c>
      <c r="L9690" s="14" t="str">
        <v/>
      </c>
      <c r="O9690" s="14" t="str">
        <v/>
      </c>
      <c r="P9690" s="14" t="str">
        <f ca="1"/>
        <v>Low Cap</v>
      </c>
    </row>
    <row r="9691" spans="11:16">
      <c r="K9691" s="14" t="str">
        <v/>
      </c>
      <c r="L9691" s="14" t="str">
        <v/>
      </c>
      <c r="O9691" s="14" t="str">
        <v/>
      </c>
      <c r="P9691" s="14" t="str">
        <f ca="1"/>
        <v>Low Cap</v>
      </c>
    </row>
    <row r="9692" spans="11:16">
      <c r="K9692" s="14" t="str">
        <v/>
      </c>
      <c r="L9692" s="14" t="str">
        <v/>
      </c>
      <c r="O9692" s="14" t="str">
        <v/>
      </c>
      <c r="P9692" s="14" t="str">
        <f ca="1"/>
        <v>Low Cap</v>
      </c>
    </row>
    <row r="9693" spans="11:16">
      <c r="K9693" s="14" t="str">
        <v/>
      </c>
      <c r="L9693" s="14" t="str">
        <v/>
      </c>
      <c r="O9693" s="14" t="str">
        <v/>
      </c>
      <c r="P9693" s="14" t="str">
        <f ca="1"/>
        <v>Low Cap</v>
      </c>
    </row>
    <row r="9694" spans="11:16">
      <c r="K9694" s="14" t="str">
        <v/>
      </c>
      <c r="L9694" s="14" t="str">
        <v/>
      </c>
      <c r="O9694" s="14" t="str">
        <v/>
      </c>
      <c r="P9694" s="14" t="str">
        <f ca="1"/>
        <v>Low Cap</v>
      </c>
    </row>
    <row r="9695" spans="11:16">
      <c r="K9695" s="14" t="str">
        <v/>
      </c>
      <c r="L9695" s="14" t="str">
        <v/>
      </c>
      <c r="O9695" s="14" t="str">
        <v/>
      </c>
      <c r="P9695" s="14" t="str">
        <f ca="1"/>
        <v>Low Cap</v>
      </c>
    </row>
    <row r="9696" spans="11:16">
      <c r="K9696" s="14" t="str">
        <v/>
      </c>
      <c r="L9696" s="14" t="str">
        <v/>
      </c>
      <c r="O9696" s="14" t="str">
        <v/>
      </c>
      <c r="P9696" s="14" t="str">
        <f ca="1"/>
        <v>Low Cap</v>
      </c>
    </row>
    <row r="9697" spans="11:16">
      <c r="K9697" s="14" t="str">
        <v/>
      </c>
      <c r="L9697" s="14" t="str">
        <v/>
      </c>
      <c r="O9697" s="14" t="str">
        <v/>
      </c>
      <c r="P9697" s="14" t="str">
        <f ca="1"/>
        <v>Low Cap</v>
      </c>
    </row>
    <row r="9698" spans="11:16">
      <c r="K9698" s="14" t="str">
        <v/>
      </c>
      <c r="L9698" s="14" t="str">
        <v/>
      </c>
      <c r="O9698" s="14" t="str">
        <v/>
      </c>
      <c r="P9698" s="14" t="str">
        <f ca="1"/>
        <v>Low Cap</v>
      </c>
    </row>
    <row r="9699" spans="11:16">
      <c r="K9699" s="14" t="str">
        <v/>
      </c>
      <c r="L9699" s="14" t="str">
        <v/>
      </c>
      <c r="O9699" s="14" t="str">
        <v/>
      </c>
      <c r="P9699" s="14" t="str">
        <f ca="1"/>
        <v>Low Cap</v>
      </c>
    </row>
    <row r="9700" spans="11:16">
      <c r="K9700" s="14" t="str">
        <v/>
      </c>
      <c r="L9700" s="14" t="str">
        <v/>
      </c>
      <c r="O9700" s="14" t="str">
        <v/>
      </c>
      <c r="P9700" s="14" t="str">
        <f ca="1"/>
        <v>Low Cap</v>
      </c>
    </row>
    <row r="9701" spans="11:16">
      <c r="K9701" s="14" t="str">
        <v/>
      </c>
      <c r="L9701" s="14" t="str">
        <v/>
      </c>
      <c r="O9701" s="14" t="str">
        <v/>
      </c>
      <c r="P9701" s="14" t="str">
        <f ca="1"/>
        <v>Low Cap</v>
      </c>
    </row>
    <row r="9702" spans="11:16">
      <c r="K9702" s="14" t="str">
        <v/>
      </c>
      <c r="L9702" s="14" t="str">
        <v/>
      </c>
      <c r="O9702" s="14" t="str">
        <v/>
      </c>
      <c r="P9702" s="14" t="str">
        <f ca="1"/>
        <v>Low Cap</v>
      </c>
    </row>
    <row r="9703" spans="11:16">
      <c r="K9703" s="14" t="str">
        <v/>
      </c>
      <c r="L9703" s="14" t="str">
        <v/>
      </c>
      <c r="O9703" s="14" t="str">
        <v/>
      </c>
      <c r="P9703" s="14" t="str">
        <f ca="1"/>
        <v>Low Cap</v>
      </c>
    </row>
    <row r="9704" spans="11:16">
      <c r="K9704" s="14" t="str">
        <v/>
      </c>
      <c r="L9704" s="14" t="str">
        <v/>
      </c>
      <c r="O9704" s="14" t="str">
        <v/>
      </c>
      <c r="P9704" s="14" t="str">
        <f ca="1"/>
        <v>Low Cap</v>
      </c>
    </row>
    <row r="9705" spans="11:16">
      <c r="K9705" s="14" t="str">
        <v/>
      </c>
      <c r="L9705" s="14" t="str">
        <v/>
      </c>
      <c r="O9705" s="14" t="str">
        <v/>
      </c>
      <c r="P9705" s="14" t="str">
        <f ca="1"/>
        <v>Low Cap</v>
      </c>
    </row>
    <row r="9706" spans="11:16">
      <c r="K9706" s="14" t="str">
        <v/>
      </c>
      <c r="L9706" s="14" t="str">
        <v/>
      </c>
      <c r="O9706" s="14" t="str">
        <v/>
      </c>
      <c r="P9706" s="14" t="str">
        <f ca="1"/>
        <v>Low Cap</v>
      </c>
    </row>
    <row r="9707" spans="11:16">
      <c r="K9707" s="14" t="str">
        <v/>
      </c>
      <c r="L9707" s="14" t="str">
        <v/>
      </c>
      <c r="O9707" s="14" t="str">
        <v/>
      </c>
      <c r="P9707" s="14" t="str">
        <f ca="1"/>
        <v>Low Cap</v>
      </c>
    </row>
    <row r="9708" spans="11:16">
      <c r="K9708" s="14" t="str">
        <v/>
      </c>
      <c r="L9708" s="14" t="str">
        <v/>
      </c>
      <c r="O9708" s="14" t="str">
        <v/>
      </c>
      <c r="P9708" s="14" t="str">
        <f ca="1"/>
        <v>Low Cap</v>
      </c>
    </row>
    <row r="9709" spans="11:16">
      <c r="K9709" s="14" t="str">
        <v/>
      </c>
      <c r="L9709" s="14" t="str">
        <v/>
      </c>
      <c r="O9709" s="14" t="str">
        <v/>
      </c>
      <c r="P9709" s="14" t="str">
        <f ca="1"/>
        <v>Low Cap</v>
      </c>
    </row>
    <row r="9710" spans="11:16">
      <c r="K9710" s="14" t="str">
        <v/>
      </c>
      <c r="L9710" s="14" t="str">
        <v/>
      </c>
      <c r="O9710" s="14" t="str">
        <v/>
      </c>
      <c r="P9710" s="14" t="str">
        <f ca="1"/>
        <v>Low Cap</v>
      </c>
    </row>
    <row r="9711" spans="11:16">
      <c r="K9711" s="14" t="str">
        <v/>
      </c>
      <c r="L9711" s="14" t="str">
        <v/>
      </c>
      <c r="O9711" s="14" t="str">
        <v/>
      </c>
      <c r="P9711" s="14" t="str">
        <f ca="1"/>
        <v>Low Cap</v>
      </c>
    </row>
    <row r="9712" spans="11:16">
      <c r="K9712" s="14" t="str">
        <v/>
      </c>
      <c r="L9712" s="14" t="str">
        <v/>
      </c>
      <c r="O9712" s="14" t="str">
        <v/>
      </c>
      <c r="P9712" s="14" t="str">
        <f ca="1"/>
        <v>Low Cap</v>
      </c>
    </row>
    <row r="9713" spans="11:16">
      <c r="K9713" s="14" t="str">
        <v/>
      </c>
      <c r="L9713" s="14" t="str">
        <v/>
      </c>
      <c r="O9713" s="14" t="str">
        <v/>
      </c>
      <c r="P9713" s="14" t="str">
        <f ca="1"/>
        <v>Low Cap</v>
      </c>
    </row>
    <row r="9714" spans="11:16">
      <c r="K9714" s="14" t="str">
        <v/>
      </c>
      <c r="L9714" s="14" t="str">
        <v/>
      </c>
      <c r="O9714" s="14" t="str">
        <v/>
      </c>
      <c r="P9714" s="14" t="str">
        <f ca="1"/>
        <v>Low Cap</v>
      </c>
    </row>
    <row r="9715" spans="11:16">
      <c r="K9715" s="14" t="str">
        <v/>
      </c>
      <c r="L9715" s="14" t="str">
        <v/>
      </c>
      <c r="O9715" s="14" t="str">
        <v/>
      </c>
      <c r="P9715" s="14" t="str">
        <f ca="1"/>
        <v>Low Cap</v>
      </c>
    </row>
    <row r="9716" spans="11:16">
      <c r="K9716" s="14" t="str">
        <v/>
      </c>
      <c r="L9716" s="14" t="str">
        <v/>
      </c>
      <c r="O9716" s="14" t="str">
        <v/>
      </c>
      <c r="P9716" s="14" t="str">
        <f ca="1"/>
        <v>Low Cap</v>
      </c>
    </row>
    <row r="9717" spans="11:16">
      <c r="K9717" s="14" t="str">
        <v/>
      </c>
      <c r="L9717" s="14" t="str">
        <v/>
      </c>
      <c r="O9717" s="14" t="str">
        <v/>
      </c>
      <c r="P9717" s="14" t="str">
        <f ca="1"/>
        <v>Low Cap</v>
      </c>
    </row>
    <row r="9718" spans="11:16">
      <c r="K9718" s="14" t="str">
        <v/>
      </c>
      <c r="L9718" s="14" t="str">
        <v/>
      </c>
      <c r="O9718" s="14" t="str">
        <v/>
      </c>
      <c r="P9718" s="14" t="str">
        <f ca="1"/>
        <v>Low Cap</v>
      </c>
    </row>
    <row r="9719" spans="11:16">
      <c r="K9719" s="14" t="str">
        <v/>
      </c>
      <c r="L9719" s="14" t="str">
        <v/>
      </c>
      <c r="O9719" s="14" t="str">
        <v/>
      </c>
      <c r="P9719" s="14" t="str">
        <f ca="1"/>
        <v>Low Cap</v>
      </c>
    </row>
    <row r="9720" spans="11:16">
      <c r="K9720" s="14" t="str">
        <v/>
      </c>
      <c r="L9720" s="14" t="str">
        <v/>
      </c>
      <c r="O9720" s="14" t="str">
        <v/>
      </c>
      <c r="P9720" s="14" t="str">
        <f ca="1"/>
        <v>Low Cap</v>
      </c>
    </row>
    <row r="9721" spans="11:16">
      <c r="K9721" s="14" t="str">
        <v/>
      </c>
      <c r="L9721" s="14" t="str">
        <v/>
      </c>
      <c r="O9721" s="14" t="str">
        <v/>
      </c>
      <c r="P9721" s="14" t="str">
        <f ca="1"/>
        <v>Low Cap</v>
      </c>
    </row>
    <row r="9722" spans="11:16">
      <c r="K9722" s="14" t="str">
        <v/>
      </c>
      <c r="L9722" s="14" t="str">
        <v/>
      </c>
      <c r="O9722" s="14" t="str">
        <v/>
      </c>
      <c r="P9722" s="14" t="str">
        <f ca="1"/>
        <v>Low Cap</v>
      </c>
    </row>
    <row r="9723" spans="11:16">
      <c r="K9723" s="14" t="str">
        <v/>
      </c>
      <c r="L9723" s="14" t="str">
        <v/>
      </c>
      <c r="O9723" s="14" t="str">
        <v/>
      </c>
      <c r="P9723" s="14" t="str">
        <f ca="1"/>
        <v>Low Cap</v>
      </c>
    </row>
    <row r="9724" spans="11:16">
      <c r="K9724" s="14" t="str">
        <v/>
      </c>
      <c r="L9724" s="14" t="str">
        <v/>
      </c>
      <c r="O9724" s="14" t="str">
        <v/>
      </c>
      <c r="P9724" s="14" t="str">
        <f ca="1"/>
        <v>Low Cap</v>
      </c>
    </row>
    <row r="9725" spans="11:16">
      <c r="K9725" s="14" t="str">
        <v/>
      </c>
      <c r="L9725" s="14" t="str">
        <v/>
      </c>
      <c r="O9725" s="14" t="str">
        <v/>
      </c>
      <c r="P9725" s="14" t="str">
        <f ca="1"/>
        <v>Low Cap</v>
      </c>
    </row>
    <row r="9726" spans="11:16">
      <c r="K9726" s="14" t="str">
        <v/>
      </c>
      <c r="L9726" s="14" t="str">
        <v/>
      </c>
      <c r="O9726" s="14" t="str">
        <v/>
      </c>
      <c r="P9726" s="14" t="str">
        <f ca="1"/>
        <v>Low Cap</v>
      </c>
    </row>
    <row r="9727" spans="11:16">
      <c r="K9727" s="14" t="str">
        <v/>
      </c>
      <c r="L9727" s="14" t="str">
        <v/>
      </c>
      <c r="O9727" s="14" t="str">
        <v/>
      </c>
      <c r="P9727" s="14" t="str">
        <f ca="1"/>
        <v>Low Cap</v>
      </c>
    </row>
    <row r="9728" spans="11:16">
      <c r="K9728" s="14" t="str">
        <v/>
      </c>
      <c r="L9728" s="14" t="str">
        <v/>
      </c>
      <c r="O9728" s="14" t="str">
        <v/>
      </c>
      <c r="P9728" s="14" t="str">
        <f ca="1"/>
        <v>Low Cap</v>
      </c>
    </row>
    <row r="9729" spans="11:16">
      <c r="K9729" s="14" t="str">
        <v/>
      </c>
      <c r="L9729" s="14" t="str">
        <v/>
      </c>
      <c r="O9729" s="14" t="str">
        <v/>
      </c>
      <c r="P9729" s="14" t="str">
        <f ca="1"/>
        <v>Low Cap</v>
      </c>
    </row>
    <row r="9730" spans="11:16">
      <c r="K9730" s="14" t="str">
        <v/>
      </c>
      <c r="L9730" s="14" t="str">
        <v/>
      </c>
      <c r="O9730" s="14" t="str">
        <v/>
      </c>
      <c r="P9730" s="14" t="str">
        <f ca="1"/>
        <v>Low Cap</v>
      </c>
    </row>
    <row r="9731" spans="11:16">
      <c r="K9731" s="14" t="str">
        <v/>
      </c>
      <c r="L9731" s="14" t="str">
        <v/>
      </c>
      <c r="O9731" s="14" t="str">
        <v/>
      </c>
      <c r="P9731" s="14" t="str">
        <f ca="1"/>
        <v>Low Cap</v>
      </c>
    </row>
    <row r="9732" spans="11:16">
      <c r="K9732" s="14" t="str">
        <v/>
      </c>
      <c r="L9732" s="14" t="str">
        <v/>
      </c>
      <c r="O9732" s="14" t="str">
        <v/>
      </c>
      <c r="P9732" s="14" t="str">
        <f ca="1"/>
        <v>Low Cap</v>
      </c>
    </row>
    <row r="9733" spans="11:16">
      <c r="K9733" s="14" t="str">
        <v/>
      </c>
      <c r="L9733" s="14" t="str">
        <v/>
      </c>
      <c r="O9733" s="14" t="str">
        <v/>
      </c>
      <c r="P9733" s="14" t="str">
        <f ca="1"/>
        <v>Low Cap</v>
      </c>
    </row>
    <row r="9734" spans="11:16">
      <c r="K9734" s="14" t="str">
        <v/>
      </c>
      <c r="L9734" s="14" t="str">
        <v/>
      </c>
      <c r="O9734" s="14" t="str">
        <v/>
      </c>
      <c r="P9734" s="14" t="str">
        <f ca="1"/>
        <v>Low Cap</v>
      </c>
    </row>
    <row r="9735" spans="11:16">
      <c r="K9735" s="14" t="str">
        <v/>
      </c>
      <c r="L9735" s="14" t="str">
        <v/>
      </c>
      <c r="O9735" s="14" t="str">
        <v/>
      </c>
      <c r="P9735" s="14" t="str">
        <f ca="1"/>
        <v>Low Cap</v>
      </c>
    </row>
    <row r="9736" spans="11:16">
      <c r="K9736" s="14" t="str">
        <v/>
      </c>
      <c r="L9736" s="14" t="str">
        <v/>
      </c>
      <c r="O9736" s="14" t="str">
        <v/>
      </c>
      <c r="P9736" s="14" t="str">
        <f ca="1"/>
        <v>Low Cap</v>
      </c>
    </row>
    <row r="9737" spans="11:16">
      <c r="K9737" s="14" t="str">
        <v/>
      </c>
      <c r="L9737" s="14" t="str">
        <v/>
      </c>
      <c r="O9737" s="14" t="str">
        <v/>
      </c>
      <c r="P9737" s="14" t="str">
        <f ca="1"/>
        <v>Low Cap</v>
      </c>
    </row>
    <row r="9738" spans="11:16">
      <c r="K9738" s="14" t="str">
        <v/>
      </c>
      <c r="L9738" s="14" t="str">
        <v/>
      </c>
      <c r="O9738" s="14" t="str">
        <v/>
      </c>
      <c r="P9738" s="14" t="str">
        <f ca="1"/>
        <v>Low Cap</v>
      </c>
    </row>
    <row r="9739" spans="11:16">
      <c r="K9739" s="14" t="str">
        <v/>
      </c>
      <c r="L9739" s="14" t="str">
        <v/>
      </c>
      <c r="O9739" s="14" t="str">
        <v/>
      </c>
      <c r="P9739" s="14" t="str">
        <f ca="1"/>
        <v>Low Cap</v>
      </c>
    </row>
    <row r="9740" spans="11:16">
      <c r="K9740" s="14" t="str">
        <v/>
      </c>
      <c r="L9740" s="14" t="str">
        <v/>
      </c>
      <c r="O9740" s="14" t="str">
        <v/>
      </c>
      <c r="P9740" s="14" t="str">
        <f ca="1"/>
        <v>Low Cap</v>
      </c>
    </row>
    <row r="9741" spans="11:16">
      <c r="K9741" s="14" t="str">
        <v/>
      </c>
      <c r="L9741" s="14" t="str">
        <v/>
      </c>
      <c r="O9741" s="14" t="str">
        <v/>
      </c>
      <c r="P9741" s="14" t="str">
        <f ca="1"/>
        <v>Low Cap</v>
      </c>
    </row>
    <row r="9742" spans="11:16">
      <c r="K9742" s="14" t="str">
        <v/>
      </c>
      <c r="L9742" s="14" t="str">
        <v/>
      </c>
      <c r="O9742" s="14" t="str">
        <v/>
      </c>
      <c r="P9742" s="14" t="str">
        <f ca="1"/>
        <v>Low Cap</v>
      </c>
    </row>
    <row r="9743" spans="11:16">
      <c r="K9743" s="14" t="str">
        <v/>
      </c>
      <c r="L9743" s="14" t="str">
        <v/>
      </c>
      <c r="O9743" s="14" t="str">
        <v/>
      </c>
      <c r="P9743" s="14" t="str">
        <f ca="1"/>
        <v>Low Cap</v>
      </c>
    </row>
    <row r="9744" spans="11:16">
      <c r="K9744" s="14" t="str">
        <v/>
      </c>
      <c r="L9744" s="14" t="str">
        <v/>
      </c>
      <c r="O9744" s="14" t="str">
        <v/>
      </c>
      <c r="P9744" s="14" t="str">
        <f ca="1"/>
        <v>Low Cap</v>
      </c>
    </row>
    <row r="9745" spans="11:16">
      <c r="K9745" s="14" t="str">
        <v/>
      </c>
      <c r="L9745" s="14" t="str">
        <v/>
      </c>
      <c r="O9745" s="14" t="str">
        <v/>
      </c>
      <c r="P9745" s="14" t="str">
        <f ca="1"/>
        <v>Low Cap</v>
      </c>
    </row>
    <row r="9746" spans="11:16">
      <c r="K9746" s="14" t="str">
        <v/>
      </c>
      <c r="L9746" s="14" t="str">
        <v/>
      </c>
      <c r="O9746" s="14" t="str">
        <v/>
      </c>
      <c r="P9746" s="14" t="str">
        <f ca="1"/>
        <v>Low Cap</v>
      </c>
    </row>
    <row r="9747" spans="11:16">
      <c r="K9747" s="14" t="str">
        <v/>
      </c>
      <c r="L9747" s="14" t="str">
        <v/>
      </c>
      <c r="O9747" s="14" t="str">
        <v/>
      </c>
      <c r="P9747" s="14" t="str">
        <f ca="1"/>
        <v>Low Cap</v>
      </c>
    </row>
    <row r="9748" spans="11:16">
      <c r="K9748" s="14" t="str">
        <v/>
      </c>
      <c r="L9748" s="14" t="str">
        <v/>
      </c>
      <c r="O9748" s="14" t="str">
        <v/>
      </c>
      <c r="P9748" s="14" t="str">
        <f ca="1"/>
        <v>Low Cap</v>
      </c>
    </row>
    <row r="9749" spans="11:16">
      <c r="K9749" s="14" t="str">
        <v/>
      </c>
      <c r="L9749" s="14" t="str">
        <v/>
      </c>
      <c r="O9749" s="14" t="str">
        <v/>
      </c>
      <c r="P9749" s="14" t="str">
        <f ca="1"/>
        <v>Low Cap</v>
      </c>
    </row>
    <row r="9750" spans="11:16">
      <c r="K9750" s="14" t="str">
        <v/>
      </c>
      <c r="L9750" s="14" t="str">
        <v/>
      </c>
      <c r="O9750" s="14" t="str">
        <v/>
      </c>
      <c r="P9750" s="14" t="str">
        <f ca="1"/>
        <v>Low Cap</v>
      </c>
    </row>
    <row r="9751" spans="11:16">
      <c r="K9751" s="14" t="str">
        <v/>
      </c>
      <c r="L9751" s="14" t="str">
        <v/>
      </c>
      <c r="O9751" s="14" t="str">
        <v/>
      </c>
      <c r="P9751" s="14" t="str">
        <f ca="1"/>
        <v>Low Cap</v>
      </c>
    </row>
    <row r="9752" spans="11:16">
      <c r="K9752" s="14" t="str">
        <v/>
      </c>
      <c r="L9752" s="14" t="str">
        <v/>
      </c>
      <c r="O9752" s="14" t="str">
        <v/>
      </c>
      <c r="P9752" s="14" t="str">
        <f ca="1"/>
        <v>Low Cap</v>
      </c>
    </row>
    <row r="9753" spans="11:16">
      <c r="K9753" s="14" t="str">
        <v/>
      </c>
      <c r="L9753" s="14" t="str">
        <v/>
      </c>
      <c r="O9753" s="14" t="str">
        <v/>
      </c>
      <c r="P9753" s="14" t="str">
        <f ca="1"/>
        <v>Low Cap</v>
      </c>
    </row>
    <row r="9754" spans="11:16">
      <c r="K9754" s="14" t="str">
        <v/>
      </c>
      <c r="L9754" s="14" t="str">
        <v/>
      </c>
      <c r="O9754" s="14" t="str">
        <v/>
      </c>
      <c r="P9754" s="14" t="str">
        <f ca="1"/>
        <v>Low Cap</v>
      </c>
    </row>
    <row r="9755" spans="11:16">
      <c r="K9755" s="14" t="str">
        <v/>
      </c>
      <c r="L9755" s="14" t="str">
        <v/>
      </c>
      <c r="O9755" s="14" t="str">
        <v/>
      </c>
      <c r="P9755" s="14" t="str">
        <f ca="1"/>
        <v>Low Cap</v>
      </c>
    </row>
    <row r="9756" spans="11:16">
      <c r="K9756" s="14" t="str">
        <v/>
      </c>
      <c r="L9756" s="14" t="str">
        <v/>
      </c>
      <c r="O9756" s="14" t="str">
        <v/>
      </c>
      <c r="P9756" s="14" t="str">
        <f ca="1"/>
        <v>Low Cap</v>
      </c>
    </row>
    <row r="9757" spans="11:16">
      <c r="K9757" s="14" t="str">
        <v/>
      </c>
      <c r="L9757" s="14" t="str">
        <v/>
      </c>
      <c r="O9757" s="14" t="str">
        <v/>
      </c>
      <c r="P9757" s="14" t="str">
        <f ca="1"/>
        <v>Low Cap</v>
      </c>
    </row>
    <row r="9758" spans="11:16">
      <c r="K9758" s="14" t="str">
        <v/>
      </c>
      <c r="L9758" s="14" t="str">
        <v/>
      </c>
      <c r="O9758" s="14" t="str">
        <v/>
      </c>
      <c r="P9758" s="14" t="str">
        <f ca="1"/>
        <v>Low Cap</v>
      </c>
    </row>
    <row r="9759" spans="11:16">
      <c r="K9759" s="14" t="str">
        <v/>
      </c>
      <c r="L9759" s="14" t="str">
        <v/>
      </c>
      <c r="O9759" s="14" t="str">
        <v/>
      </c>
      <c r="P9759" s="14" t="str">
        <f ca="1"/>
        <v>Low Cap</v>
      </c>
    </row>
    <row r="9760" spans="11:16">
      <c r="K9760" s="14" t="str">
        <v/>
      </c>
      <c r="L9760" s="14" t="str">
        <v/>
      </c>
      <c r="O9760" s="14" t="str">
        <v/>
      </c>
      <c r="P9760" s="14" t="str">
        <f ca="1"/>
        <v>Low Cap</v>
      </c>
    </row>
    <row r="9761" spans="11:16">
      <c r="K9761" s="14" t="str">
        <v/>
      </c>
      <c r="L9761" s="14" t="str">
        <v/>
      </c>
      <c r="O9761" s="14" t="str">
        <v/>
      </c>
      <c r="P9761" s="14" t="str">
        <f ca="1"/>
        <v>Low Cap</v>
      </c>
    </row>
    <row r="9762" spans="11:16">
      <c r="K9762" s="14" t="str">
        <v/>
      </c>
      <c r="L9762" s="14" t="str">
        <v/>
      </c>
      <c r="O9762" s="14" t="str">
        <v/>
      </c>
      <c r="P9762" s="14" t="str">
        <f ca="1"/>
        <v>Low Cap</v>
      </c>
    </row>
    <row r="9763" spans="11:16">
      <c r="K9763" s="14" t="str">
        <v/>
      </c>
      <c r="L9763" s="14" t="str">
        <v/>
      </c>
      <c r="O9763" s="14" t="str">
        <v/>
      </c>
      <c r="P9763" s="14" t="str">
        <f ca="1"/>
        <v>Low Cap</v>
      </c>
    </row>
    <row r="9764" spans="11:16">
      <c r="K9764" s="14" t="str">
        <v/>
      </c>
      <c r="L9764" s="14" t="str">
        <v/>
      </c>
      <c r="O9764" s="14" t="str">
        <v/>
      </c>
      <c r="P9764" s="14" t="str">
        <f ca="1"/>
        <v>Low Cap</v>
      </c>
    </row>
    <row r="9765" spans="11:16">
      <c r="K9765" s="14" t="str">
        <v/>
      </c>
      <c r="L9765" s="14" t="str">
        <v/>
      </c>
      <c r="O9765" s="14" t="str">
        <v/>
      </c>
      <c r="P9765" s="14" t="str">
        <f ca="1"/>
        <v>Low Cap</v>
      </c>
    </row>
    <row r="9766" spans="11:16">
      <c r="K9766" s="14" t="str">
        <v/>
      </c>
      <c r="L9766" s="14" t="str">
        <v/>
      </c>
      <c r="O9766" s="14" t="str">
        <v/>
      </c>
      <c r="P9766" s="14" t="str">
        <f ca="1"/>
        <v>Low Cap</v>
      </c>
    </row>
    <row r="9767" spans="11:16">
      <c r="K9767" s="14" t="str">
        <v/>
      </c>
      <c r="L9767" s="14" t="str">
        <v/>
      </c>
      <c r="O9767" s="14" t="str">
        <v/>
      </c>
      <c r="P9767" s="14" t="str">
        <f ca="1"/>
        <v>Low Cap</v>
      </c>
    </row>
    <row r="9768" spans="11:16">
      <c r="K9768" s="14" t="str">
        <v/>
      </c>
      <c r="L9768" s="14" t="str">
        <v/>
      </c>
      <c r="O9768" s="14" t="str">
        <v/>
      </c>
      <c r="P9768" s="14" t="str">
        <f ca="1"/>
        <v>Low Cap</v>
      </c>
    </row>
    <row r="9769" spans="11:16">
      <c r="K9769" s="14" t="str">
        <v/>
      </c>
      <c r="L9769" s="14" t="str">
        <v/>
      </c>
      <c r="O9769" s="14" t="str">
        <v/>
      </c>
      <c r="P9769" s="14" t="str">
        <f ca="1"/>
        <v>Low Cap</v>
      </c>
    </row>
    <row r="9770" spans="11:16">
      <c r="K9770" s="14" t="str">
        <v/>
      </c>
      <c r="L9770" s="14" t="str">
        <v/>
      </c>
      <c r="O9770" s="14" t="str">
        <v/>
      </c>
      <c r="P9770" s="14" t="str">
        <f ca="1"/>
        <v>Low Cap</v>
      </c>
    </row>
    <row r="9771" spans="11:16">
      <c r="K9771" s="14" t="str">
        <v/>
      </c>
      <c r="L9771" s="14" t="str">
        <v/>
      </c>
      <c r="O9771" s="14" t="str">
        <v/>
      </c>
      <c r="P9771" s="14" t="str">
        <f ca="1"/>
        <v>Low Cap</v>
      </c>
    </row>
    <row r="9772" spans="11:16">
      <c r="K9772" s="14" t="str">
        <v/>
      </c>
      <c r="L9772" s="14" t="str">
        <v/>
      </c>
      <c r="O9772" s="14" t="str">
        <v/>
      </c>
      <c r="P9772" s="14" t="str">
        <f ca="1"/>
        <v>Low Cap</v>
      </c>
    </row>
    <row r="9773" spans="11:16">
      <c r="K9773" s="14" t="str">
        <v/>
      </c>
      <c r="L9773" s="14" t="str">
        <v/>
      </c>
      <c r="O9773" s="14" t="str">
        <v/>
      </c>
      <c r="P9773" s="14" t="str">
        <f ca="1"/>
        <v>Low Cap</v>
      </c>
    </row>
    <row r="9774" spans="11:16">
      <c r="K9774" s="14" t="str">
        <v/>
      </c>
      <c r="L9774" s="14" t="str">
        <v/>
      </c>
      <c r="O9774" s="14" t="str">
        <v/>
      </c>
      <c r="P9774" s="14" t="str">
        <f ca="1"/>
        <v>Low Cap</v>
      </c>
    </row>
    <row r="9775" spans="11:16">
      <c r="K9775" s="14" t="str">
        <v/>
      </c>
      <c r="L9775" s="14" t="str">
        <v/>
      </c>
      <c r="O9775" s="14" t="str">
        <v/>
      </c>
      <c r="P9775" s="14" t="str">
        <f ca="1"/>
        <v>Low Cap</v>
      </c>
    </row>
    <row r="9776" spans="11:16">
      <c r="K9776" s="14" t="str">
        <v/>
      </c>
      <c r="L9776" s="14" t="str">
        <v/>
      </c>
      <c r="O9776" s="14" t="str">
        <v/>
      </c>
      <c r="P9776" s="14" t="str">
        <f ca="1"/>
        <v>Low Cap</v>
      </c>
    </row>
    <row r="9777" spans="11:16">
      <c r="K9777" s="14" t="str">
        <v/>
      </c>
      <c r="L9777" s="14" t="str">
        <v/>
      </c>
      <c r="O9777" s="14" t="str">
        <v/>
      </c>
      <c r="P9777" s="14" t="str">
        <f ca="1"/>
        <v>Low Cap</v>
      </c>
    </row>
    <row r="9778" spans="11:16">
      <c r="K9778" s="14" t="str">
        <v/>
      </c>
      <c r="L9778" s="14" t="str">
        <v/>
      </c>
      <c r="O9778" s="14" t="str">
        <v/>
      </c>
      <c r="P9778" s="14" t="str">
        <f ca="1"/>
        <v>Low Cap</v>
      </c>
    </row>
    <row r="9779" spans="11:16">
      <c r="K9779" s="14" t="str">
        <v/>
      </c>
      <c r="L9779" s="14" t="str">
        <v/>
      </c>
      <c r="O9779" s="14" t="str">
        <v/>
      </c>
      <c r="P9779" s="14" t="str">
        <f ca="1"/>
        <v>Low Cap</v>
      </c>
    </row>
    <row r="9780" spans="11:16">
      <c r="K9780" s="14" t="str">
        <v/>
      </c>
      <c r="L9780" s="14" t="str">
        <v/>
      </c>
      <c r="O9780" s="14" t="str">
        <v/>
      </c>
      <c r="P9780" s="14" t="str">
        <f ca="1"/>
        <v>Low Cap</v>
      </c>
    </row>
    <row r="9781" spans="11:16">
      <c r="K9781" s="14" t="str">
        <v/>
      </c>
      <c r="L9781" s="14" t="str">
        <v/>
      </c>
      <c r="O9781" s="14" t="str">
        <v/>
      </c>
      <c r="P9781" s="14" t="str">
        <f ca="1"/>
        <v>Low Cap</v>
      </c>
    </row>
    <row r="9782" spans="11:16">
      <c r="K9782" s="14" t="str">
        <v/>
      </c>
      <c r="L9782" s="14" t="str">
        <v/>
      </c>
      <c r="O9782" s="14" t="str">
        <v/>
      </c>
      <c r="P9782" s="14" t="str">
        <f ca="1"/>
        <v>Low Cap</v>
      </c>
    </row>
    <row r="9783" spans="11:16">
      <c r="K9783" s="14" t="str">
        <v/>
      </c>
      <c r="L9783" s="14" t="str">
        <v/>
      </c>
      <c r="O9783" s="14" t="str">
        <v/>
      </c>
      <c r="P9783" s="14" t="str">
        <f ca="1"/>
        <v>Low Cap</v>
      </c>
    </row>
    <row r="9784" spans="11:16">
      <c r="K9784" s="14" t="str">
        <v/>
      </c>
      <c r="L9784" s="14" t="str">
        <v/>
      </c>
      <c r="O9784" s="14" t="str">
        <v/>
      </c>
      <c r="P9784" s="14" t="str">
        <f ca="1"/>
        <v>Low Cap</v>
      </c>
    </row>
    <row r="9785" spans="11:16">
      <c r="K9785" s="14" t="str">
        <v/>
      </c>
      <c r="L9785" s="14" t="str">
        <v/>
      </c>
      <c r="O9785" s="14" t="str">
        <v/>
      </c>
      <c r="P9785" s="14" t="str">
        <f ca="1"/>
        <v>Low Cap</v>
      </c>
    </row>
    <row r="9786" spans="11:16">
      <c r="K9786" s="14" t="str">
        <v/>
      </c>
      <c r="L9786" s="14" t="str">
        <v/>
      </c>
      <c r="O9786" s="14" t="str">
        <v/>
      </c>
      <c r="P9786" s="14" t="str">
        <f ca="1"/>
        <v>Low Cap</v>
      </c>
    </row>
    <row r="9787" spans="11:16">
      <c r="K9787" s="14" t="str">
        <v/>
      </c>
      <c r="L9787" s="14" t="str">
        <v/>
      </c>
      <c r="O9787" s="14" t="str">
        <v/>
      </c>
      <c r="P9787" s="14" t="str">
        <f ca="1"/>
        <v>Low Cap</v>
      </c>
    </row>
    <row r="9788" spans="11:16">
      <c r="K9788" s="14" t="str">
        <v/>
      </c>
      <c r="L9788" s="14" t="str">
        <v/>
      </c>
      <c r="O9788" s="14" t="str">
        <v/>
      </c>
      <c r="P9788" s="14" t="str">
        <f ca="1"/>
        <v>Low Cap</v>
      </c>
    </row>
    <row r="9789" spans="11:16">
      <c r="K9789" s="14" t="str">
        <v/>
      </c>
      <c r="L9789" s="14" t="str">
        <v/>
      </c>
      <c r="O9789" s="14" t="str">
        <v/>
      </c>
      <c r="P9789" s="14" t="str">
        <f ca="1"/>
        <v>Low Cap</v>
      </c>
    </row>
    <row r="9790" spans="11:16">
      <c r="K9790" s="14" t="str">
        <v/>
      </c>
      <c r="L9790" s="14" t="str">
        <v/>
      </c>
      <c r="O9790" s="14" t="str">
        <v/>
      </c>
      <c r="P9790" s="14" t="str">
        <f ca="1"/>
        <v>Low Cap</v>
      </c>
    </row>
    <row r="9791" spans="11:16">
      <c r="K9791" s="14" t="str">
        <v/>
      </c>
      <c r="L9791" s="14" t="str">
        <v/>
      </c>
      <c r="O9791" s="14" t="str">
        <v/>
      </c>
      <c r="P9791" s="14" t="str">
        <f ca="1"/>
        <v>Low Cap</v>
      </c>
    </row>
    <row r="9792" spans="11:16">
      <c r="K9792" s="14" t="str">
        <v/>
      </c>
      <c r="L9792" s="14" t="str">
        <v/>
      </c>
      <c r="O9792" s="14" t="str">
        <v/>
      </c>
      <c r="P9792" s="14" t="str">
        <f ca="1"/>
        <v>Low Cap</v>
      </c>
    </row>
    <row r="9793" spans="11:16">
      <c r="K9793" s="14" t="str">
        <v/>
      </c>
      <c r="L9793" s="14" t="str">
        <v/>
      </c>
      <c r="O9793" s="14" t="str">
        <v/>
      </c>
      <c r="P9793" s="14" t="str">
        <f ca="1"/>
        <v>Low Cap</v>
      </c>
    </row>
    <row r="9794" spans="11:16">
      <c r="K9794" s="14" t="str">
        <v/>
      </c>
      <c r="L9794" s="14" t="str">
        <v/>
      </c>
      <c r="O9794" s="14" t="str">
        <v/>
      </c>
      <c r="P9794" s="14" t="str">
        <f ca="1"/>
        <v>Low Cap</v>
      </c>
    </row>
    <row r="9795" spans="11:16">
      <c r="K9795" s="14" t="str">
        <v/>
      </c>
      <c r="L9795" s="14" t="str">
        <v/>
      </c>
      <c r="O9795" s="14" t="str">
        <v/>
      </c>
      <c r="P9795" s="14" t="str">
        <f ca="1"/>
        <v>Low Cap</v>
      </c>
    </row>
    <row r="9796" spans="11:16">
      <c r="K9796" s="14" t="str">
        <v/>
      </c>
      <c r="L9796" s="14" t="str">
        <v/>
      </c>
      <c r="O9796" s="14" t="str">
        <v/>
      </c>
      <c r="P9796" s="14" t="str">
        <f ca="1"/>
        <v>Low Cap</v>
      </c>
    </row>
    <row r="9797" spans="11:16">
      <c r="K9797" s="14" t="str">
        <v/>
      </c>
      <c r="L9797" s="14" t="str">
        <v/>
      </c>
      <c r="O9797" s="14" t="str">
        <v/>
      </c>
      <c r="P9797" s="14" t="str">
        <f ca="1"/>
        <v>Low Cap</v>
      </c>
    </row>
    <row r="9798" spans="11:16">
      <c r="K9798" s="14" t="str">
        <v/>
      </c>
      <c r="L9798" s="14" t="str">
        <v/>
      </c>
      <c r="O9798" s="14" t="str">
        <v/>
      </c>
      <c r="P9798" s="14" t="str">
        <f ca="1"/>
        <v>Low Cap</v>
      </c>
    </row>
    <row r="9799" spans="11:16">
      <c r="K9799" s="14" t="str">
        <v/>
      </c>
      <c r="L9799" s="14" t="str">
        <v/>
      </c>
      <c r="O9799" s="14" t="str">
        <v/>
      </c>
      <c r="P9799" s="14" t="str">
        <f ca="1"/>
        <v>Low Cap</v>
      </c>
    </row>
    <row r="9800" spans="11:16">
      <c r="K9800" s="14" t="str">
        <v/>
      </c>
      <c r="L9800" s="14" t="str">
        <v/>
      </c>
      <c r="O9800" s="14" t="str">
        <v/>
      </c>
      <c r="P9800" s="14" t="str">
        <f ca="1"/>
        <v>Low Cap</v>
      </c>
    </row>
    <row r="9801" spans="11:16">
      <c r="K9801" s="14" t="str">
        <v/>
      </c>
      <c r="L9801" s="14" t="str">
        <v/>
      </c>
      <c r="O9801" s="14" t="str">
        <v/>
      </c>
      <c r="P9801" s="14" t="str">
        <f ca="1"/>
        <v>Low Cap</v>
      </c>
    </row>
    <row r="9802" spans="11:16">
      <c r="K9802" s="14" t="str">
        <v/>
      </c>
      <c r="L9802" s="14" t="str">
        <v/>
      </c>
      <c r="O9802" s="14" t="str">
        <v/>
      </c>
      <c r="P9802" s="14" t="str">
        <f ca="1"/>
        <v>Low Cap</v>
      </c>
    </row>
    <row r="9803" spans="11:16">
      <c r="K9803" s="14" t="str">
        <v/>
      </c>
      <c r="L9803" s="14" t="str">
        <v/>
      </c>
      <c r="O9803" s="14" t="str">
        <v/>
      </c>
      <c r="P9803" s="14" t="str">
        <f ca="1"/>
        <v>Low Cap</v>
      </c>
    </row>
    <row r="9804" spans="11:16">
      <c r="K9804" s="14" t="str">
        <v/>
      </c>
      <c r="L9804" s="14" t="str">
        <v/>
      </c>
      <c r="O9804" s="14" t="str">
        <v/>
      </c>
      <c r="P9804" s="14" t="str">
        <f ca="1"/>
        <v>Low Cap</v>
      </c>
    </row>
    <row r="9805" spans="11:16">
      <c r="K9805" s="14" t="str">
        <v/>
      </c>
      <c r="L9805" s="14" t="str">
        <v/>
      </c>
      <c r="O9805" s="14" t="str">
        <v/>
      </c>
      <c r="P9805" s="14" t="str">
        <f ca="1"/>
        <v>Low Cap</v>
      </c>
    </row>
    <row r="9806" spans="11:16">
      <c r="K9806" s="14" t="str">
        <v/>
      </c>
      <c r="L9806" s="14" t="str">
        <v/>
      </c>
      <c r="O9806" s="14" t="str">
        <v/>
      </c>
      <c r="P9806" s="14" t="str">
        <f ca="1"/>
        <v>Low Cap</v>
      </c>
    </row>
    <row r="9807" spans="11:16">
      <c r="K9807" s="14" t="str">
        <v/>
      </c>
      <c r="L9807" s="14" t="str">
        <v/>
      </c>
      <c r="O9807" s="14" t="str">
        <v/>
      </c>
      <c r="P9807" s="14" t="str">
        <f ca="1"/>
        <v>Low Cap</v>
      </c>
    </row>
    <row r="9808" spans="11:16">
      <c r="K9808" s="14" t="str">
        <v/>
      </c>
      <c r="L9808" s="14" t="str">
        <v/>
      </c>
      <c r="O9808" s="14" t="str">
        <v/>
      </c>
      <c r="P9808" s="14" t="str">
        <f ca="1"/>
        <v>Low Cap</v>
      </c>
    </row>
    <row r="9809" spans="11:16">
      <c r="K9809" s="14" t="str">
        <v/>
      </c>
      <c r="L9809" s="14" t="str">
        <v/>
      </c>
      <c r="O9809" s="14" t="str">
        <v/>
      </c>
      <c r="P9809" s="14" t="str">
        <f ca="1"/>
        <v>Low Cap</v>
      </c>
    </row>
    <row r="9810" spans="11:16">
      <c r="K9810" s="14" t="str">
        <v/>
      </c>
      <c r="L9810" s="14" t="str">
        <v/>
      </c>
      <c r="O9810" s="14" t="str">
        <v/>
      </c>
      <c r="P9810" s="14" t="str">
        <f ca="1"/>
        <v>Low Cap</v>
      </c>
    </row>
    <row r="9811" spans="11:16">
      <c r="K9811" s="14" t="str">
        <v/>
      </c>
      <c r="L9811" s="14" t="str">
        <v/>
      </c>
      <c r="O9811" s="14" t="str">
        <v/>
      </c>
      <c r="P9811" s="14" t="str">
        <f ca="1"/>
        <v>Low Cap</v>
      </c>
    </row>
    <row r="9812" spans="11:16">
      <c r="K9812" s="14" t="str">
        <v/>
      </c>
      <c r="L9812" s="14" t="str">
        <v/>
      </c>
      <c r="O9812" s="14" t="str">
        <v/>
      </c>
      <c r="P9812" s="14" t="str">
        <f ca="1"/>
        <v>Low Cap</v>
      </c>
    </row>
    <row r="9813" spans="11:16">
      <c r="K9813" s="14" t="str">
        <v/>
      </c>
      <c r="L9813" s="14" t="str">
        <v/>
      </c>
      <c r="O9813" s="14" t="str">
        <v/>
      </c>
      <c r="P9813" s="14" t="str">
        <f ca="1"/>
        <v>Low Cap</v>
      </c>
    </row>
    <row r="9814" spans="11:16">
      <c r="K9814" s="14" t="str">
        <v/>
      </c>
      <c r="L9814" s="14" t="str">
        <v/>
      </c>
      <c r="O9814" s="14" t="str">
        <v/>
      </c>
      <c r="P9814" s="14" t="str">
        <f ca="1"/>
        <v>Low Cap</v>
      </c>
    </row>
    <row r="9815" spans="11:16">
      <c r="K9815" s="14" t="str">
        <v/>
      </c>
      <c r="L9815" s="14" t="str">
        <v/>
      </c>
      <c r="O9815" s="14" t="str">
        <v/>
      </c>
      <c r="P9815" s="14" t="str">
        <f ca="1"/>
        <v>Low Cap</v>
      </c>
    </row>
    <row r="9816" spans="11:16">
      <c r="K9816" s="14" t="str">
        <v/>
      </c>
      <c r="L9816" s="14" t="str">
        <v/>
      </c>
      <c r="O9816" s="14" t="str">
        <v/>
      </c>
      <c r="P9816" s="14" t="str">
        <f ca="1"/>
        <v>Low Cap</v>
      </c>
    </row>
    <row r="9817" spans="11:16">
      <c r="K9817" s="14" t="str">
        <v/>
      </c>
      <c r="L9817" s="14" t="str">
        <v/>
      </c>
      <c r="O9817" s="14" t="str">
        <v/>
      </c>
      <c r="P9817" s="14" t="str">
        <f ca="1"/>
        <v>Low Cap</v>
      </c>
    </row>
    <row r="9818" spans="11:16">
      <c r="K9818" s="14" t="str">
        <v/>
      </c>
      <c r="L9818" s="14" t="str">
        <v/>
      </c>
      <c r="O9818" s="14" t="str">
        <v/>
      </c>
      <c r="P9818" s="14" t="str">
        <f ca="1"/>
        <v>Low Cap</v>
      </c>
    </row>
    <row r="9819" spans="11:16">
      <c r="K9819" s="14" t="str">
        <v/>
      </c>
      <c r="L9819" s="14" t="str">
        <v/>
      </c>
      <c r="O9819" s="14" t="str">
        <v/>
      </c>
      <c r="P9819" s="14" t="str">
        <f ca="1"/>
        <v>Low Cap</v>
      </c>
    </row>
    <row r="9820" spans="11:16">
      <c r="K9820" s="14" t="str">
        <v/>
      </c>
      <c r="L9820" s="14" t="str">
        <v/>
      </c>
      <c r="O9820" s="14" t="str">
        <v/>
      </c>
      <c r="P9820" s="14" t="str">
        <f ca="1"/>
        <v>Low Cap</v>
      </c>
    </row>
    <row r="9821" spans="11:16">
      <c r="K9821" s="14" t="str">
        <v/>
      </c>
      <c r="L9821" s="14" t="str">
        <v/>
      </c>
      <c r="O9821" s="14" t="str">
        <v/>
      </c>
      <c r="P9821" s="14" t="str">
        <f ca="1"/>
        <v>Low Cap</v>
      </c>
    </row>
    <row r="9822" spans="11:16">
      <c r="K9822" s="14" t="str">
        <v/>
      </c>
      <c r="L9822" s="14" t="str">
        <v/>
      </c>
      <c r="O9822" s="14" t="str">
        <v/>
      </c>
      <c r="P9822" s="14" t="str">
        <f ca="1"/>
        <v>Low Cap</v>
      </c>
    </row>
    <row r="9823" spans="11:16">
      <c r="K9823" s="14" t="str">
        <v/>
      </c>
      <c r="L9823" s="14" t="str">
        <v/>
      </c>
      <c r="O9823" s="14" t="str">
        <v/>
      </c>
      <c r="P9823" s="14" t="str">
        <f ca="1"/>
        <v>Low Cap</v>
      </c>
    </row>
    <row r="9824" spans="11:16">
      <c r="K9824" s="14" t="str">
        <v/>
      </c>
      <c r="L9824" s="14" t="str">
        <v/>
      </c>
      <c r="O9824" s="14" t="str">
        <v/>
      </c>
      <c r="P9824" s="14" t="str">
        <f ca="1"/>
        <v>Low Cap</v>
      </c>
    </row>
    <row r="9825" spans="11:16">
      <c r="K9825" s="14" t="str">
        <v/>
      </c>
      <c r="L9825" s="14" t="str">
        <v/>
      </c>
      <c r="O9825" s="14" t="str">
        <v/>
      </c>
      <c r="P9825" s="14" t="str">
        <f ca="1"/>
        <v>Low Cap</v>
      </c>
    </row>
    <row r="9826" spans="11:16">
      <c r="K9826" s="14" t="str">
        <v/>
      </c>
      <c r="L9826" s="14" t="str">
        <v/>
      </c>
      <c r="O9826" s="14" t="str">
        <v/>
      </c>
      <c r="P9826" s="14" t="str">
        <f ca="1"/>
        <v>Low Cap</v>
      </c>
    </row>
    <row r="9827" spans="11:16">
      <c r="K9827" s="14" t="str">
        <v/>
      </c>
      <c r="L9827" s="14" t="str">
        <v/>
      </c>
      <c r="O9827" s="14" t="str">
        <v/>
      </c>
      <c r="P9827" s="14" t="str">
        <f ca="1"/>
        <v>Low Cap</v>
      </c>
    </row>
    <row r="9828" spans="11:16">
      <c r="K9828" s="14" t="str">
        <v/>
      </c>
      <c r="L9828" s="14" t="str">
        <v/>
      </c>
      <c r="O9828" s="14" t="str">
        <v/>
      </c>
      <c r="P9828" s="14" t="str">
        <f ca="1"/>
        <v>Low Cap</v>
      </c>
    </row>
    <row r="9829" spans="11:16">
      <c r="K9829" s="14" t="str">
        <v/>
      </c>
      <c r="L9829" s="14" t="str">
        <v/>
      </c>
      <c r="O9829" s="14" t="str">
        <v/>
      </c>
      <c r="P9829" s="14" t="str">
        <f ca="1"/>
        <v>Low Cap</v>
      </c>
    </row>
    <row r="9830" spans="11:16">
      <c r="K9830" s="14" t="str">
        <v/>
      </c>
      <c r="L9830" s="14" t="str">
        <v/>
      </c>
      <c r="O9830" s="14" t="str">
        <v/>
      </c>
      <c r="P9830" s="14" t="str">
        <f ca="1"/>
        <v>Low Cap</v>
      </c>
    </row>
    <row r="9831" spans="11:16">
      <c r="K9831" s="14" t="str">
        <v/>
      </c>
      <c r="L9831" s="14" t="str">
        <v/>
      </c>
      <c r="O9831" s="14" t="str">
        <v/>
      </c>
      <c r="P9831" s="14" t="str">
        <f ca="1"/>
        <v>Low Cap</v>
      </c>
    </row>
    <row r="9832" spans="11:16">
      <c r="K9832" s="14" t="str">
        <v/>
      </c>
      <c r="L9832" s="14" t="str">
        <v/>
      </c>
      <c r="O9832" s="14" t="str">
        <v/>
      </c>
      <c r="P9832" s="14" t="str">
        <f ca="1"/>
        <v>Low Cap</v>
      </c>
    </row>
    <row r="9833" spans="11:16">
      <c r="K9833" s="14" t="str">
        <v/>
      </c>
      <c r="L9833" s="14" t="str">
        <v/>
      </c>
      <c r="O9833" s="14" t="str">
        <v/>
      </c>
      <c r="P9833" s="14" t="str">
        <f ca="1"/>
        <v>Low Cap</v>
      </c>
    </row>
    <row r="9834" spans="11:16">
      <c r="K9834" s="14" t="str">
        <v/>
      </c>
      <c r="L9834" s="14" t="str">
        <v/>
      </c>
      <c r="O9834" s="14" t="str">
        <v/>
      </c>
      <c r="P9834" s="14" t="str">
        <f ca="1"/>
        <v>Low Cap</v>
      </c>
    </row>
    <row r="9835" spans="11:16">
      <c r="K9835" s="14" t="str">
        <v/>
      </c>
      <c r="L9835" s="14" t="str">
        <v/>
      </c>
      <c r="O9835" s="14" t="str">
        <v/>
      </c>
      <c r="P9835" s="14" t="str">
        <f ca="1"/>
        <v>Low Cap</v>
      </c>
    </row>
    <row r="9836" spans="11:16">
      <c r="K9836" s="14" t="str">
        <v/>
      </c>
      <c r="L9836" s="14" t="str">
        <v/>
      </c>
      <c r="O9836" s="14" t="str">
        <v/>
      </c>
      <c r="P9836" s="14" t="str">
        <f ca="1"/>
        <v>Low Cap</v>
      </c>
    </row>
    <row r="9837" spans="11:16">
      <c r="K9837" s="14" t="str">
        <v/>
      </c>
      <c r="L9837" s="14" t="str">
        <v/>
      </c>
      <c r="O9837" s="14" t="str">
        <v/>
      </c>
      <c r="P9837" s="14" t="str">
        <f ca="1"/>
        <v>Low Cap</v>
      </c>
    </row>
    <row r="9838" spans="11:16">
      <c r="K9838" s="14" t="str">
        <v/>
      </c>
      <c r="L9838" s="14" t="str">
        <v/>
      </c>
      <c r="O9838" s="14" t="str">
        <v/>
      </c>
      <c r="P9838" s="14" t="str">
        <f ca="1"/>
        <v>Low Cap</v>
      </c>
    </row>
    <row r="9839" spans="11:16">
      <c r="K9839" s="14" t="str">
        <v/>
      </c>
      <c r="L9839" s="14" t="str">
        <v/>
      </c>
      <c r="O9839" s="14" t="str">
        <v/>
      </c>
      <c r="P9839" s="14" t="str">
        <f ca="1"/>
        <v>Low Cap</v>
      </c>
    </row>
    <row r="9840" spans="11:16">
      <c r="K9840" s="14" t="str">
        <v/>
      </c>
      <c r="L9840" s="14" t="str">
        <v/>
      </c>
      <c r="O9840" s="14" t="str">
        <v/>
      </c>
      <c r="P9840" s="14" t="str">
        <f ca="1"/>
        <v>Low Cap</v>
      </c>
    </row>
    <row r="9841" spans="11:16">
      <c r="K9841" s="14" t="str">
        <v/>
      </c>
      <c r="L9841" s="14" t="str">
        <v/>
      </c>
      <c r="O9841" s="14" t="str">
        <v/>
      </c>
      <c r="P9841" s="14" t="str">
        <f ca="1"/>
        <v>Low Cap</v>
      </c>
    </row>
    <row r="9842" spans="11:16">
      <c r="K9842" s="14" t="str">
        <v/>
      </c>
      <c r="L9842" s="14" t="str">
        <v/>
      </c>
      <c r="O9842" s="14" t="str">
        <v/>
      </c>
      <c r="P9842" s="14" t="str">
        <f ca="1"/>
        <v>Low Cap</v>
      </c>
    </row>
    <row r="9843" spans="11:16">
      <c r="K9843" s="14" t="str">
        <v/>
      </c>
      <c r="L9843" s="14" t="str">
        <v/>
      </c>
      <c r="O9843" s="14" t="str">
        <v/>
      </c>
      <c r="P9843" s="14" t="str">
        <f ca="1"/>
        <v>Low Cap</v>
      </c>
    </row>
    <row r="9844" spans="11:16">
      <c r="K9844" s="14" t="str">
        <v/>
      </c>
      <c r="L9844" s="14" t="str">
        <v/>
      </c>
      <c r="O9844" s="14" t="str">
        <v/>
      </c>
      <c r="P9844" s="14" t="str">
        <f ca="1"/>
        <v>Low Cap</v>
      </c>
    </row>
    <row r="9845" spans="11:16">
      <c r="K9845" s="14" t="str">
        <v/>
      </c>
      <c r="L9845" s="14" t="str">
        <v/>
      </c>
      <c r="O9845" s="14" t="str">
        <v/>
      </c>
      <c r="P9845" s="14" t="str">
        <f ca="1"/>
        <v>Low Cap</v>
      </c>
    </row>
    <row r="9846" spans="11:16">
      <c r="K9846" s="14" t="str">
        <v/>
      </c>
      <c r="L9846" s="14" t="str">
        <v/>
      </c>
      <c r="O9846" s="14" t="str">
        <v/>
      </c>
      <c r="P9846" s="14" t="str">
        <f ca="1"/>
        <v>Low Cap</v>
      </c>
    </row>
    <row r="9847" spans="11:16">
      <c r="K9847" s="14" t="str">
        <v/>
      </c>
      <c r="L9847" s="14" t="str">
        <v/>
      </c>
      <c r="O9847" s="14" t="str">
        <v/>
      </c>
      <c r="P9847" s="14" t="str">
        <f ca="1"/>
        <v>Low Cap</v>
      </c>
    </row>
    <row r="9848" spans="11:16">
      <c r="K9848" s="14" t="str">
        <v/>
      </c>
      <c r="L9848" s="14" t="str">
        <v/>
      </c>
      <c r="O9848" s="14" t="str">
        <v/>
      </c>
      <c r="P9848" s="14" t="str">
        <f ca="1"/>
        <v>Low Cap</v>
      </c>
    </row>
    <row r="9849" spans="11:16">
      <c r="K9849" s="14" t="str">
        <v/>
      </c>
      <c r="L9849" s="14" t="str">
        <v/>
      </c>
      <c r="O9849" s="14" t="str">
        <v/>
      </c>
      <c r="P9849" s="14" t="str">
        <f ca="1"/>
        <v>Low Cap</v>
      </c>
    </row>
    <row r="9850" spans="11:16">
      <c r="K9850" s="14" t="str">
        <v/>
      </c>
      <c r="L9850" s="14" t="str">
        <v/>
      </c>
      <c r="O9850" s="14" t="str">
        <v/>
      </c>
      <c r="P9850" s="14" t="str">
        <f ca="1"/>
        <v>Low Cap</v>
      </c>
    </row>
    <row r="9851" spans="11:16">
      <c r="K9851" s="14" t="str">
        <v/>
      </c>
      <c r="L9851" s="14" t="str">
        <v/>
      </c>
      <c r="O9851" s="14" t="str">
        <v/>
      </c>
      <c r="P9851" s="14" t="str">
        <f ca="1"/>
        <v>Low Cap</v>
      </c>
    </row>
    <row r="9852" spans="11:16">
      <c r="K9852" s="14" t="str">
        <v/>
      </c>
      <c r="L9852" s="14" t="str">
        <v/>
      </c>
      <c r="O9852" s="14" t="str">
        <v/>
      </c>
      <c r="P9852" s="14" t="str">
        <f ca="1"/>
        <v>Low Cap</v>
      </c>
    </row>
    <row r="9853" spans="11:16">
      <c r="K9853" s="14" t="str">
        <v/>
      </c>
      <c r="L9853" s="14" t="str">
        <v/>
      </c>
      <c r="O9853" s="14" t="str">
        <v/>
      </c>
      <c r="P9853" s="14" t="str">
        <f ca="1"/>
        <v>Low Cap</v>
      </c>
    </row>
    <row r="9854" spans="11:16">
      <c r="K9854" s="14" t="str">
        <v/>
      </c>
      <c r="L9854" s="14" t="str">
        <v/>
      </c>
      <c r="O9854" s="14" t="str">
        <v/>
      </c>
      <c r="P9854" s="14" t="str">
        <f ca="1"/>
        <v>Low Cap</v>
      </c>
    </row>
    <row r="9855" spans="11:16">
      <c r="K9855" s="14" t="str">
        <v/>
      </c>
      <c r="L9855" s="14" t="str">
        <v/>
      </c>
      <c r="O9855" s="14" t="str">
        <v/>
      </c>
      <c r="P9855" s="14" t="str">
        <f ca="1"/>
        <v>Low Cap</v>
      </c>
    </row>
    <row r="9856" spans="11:16">
      <c r="K9856" s="14" t="str">
        <v/>
      </c>
      <c r="L9856" s="14" t="str">
        <v/>
      </c>
      <c r="O9856" s="14" t="str">
        <v/>
      </c>
      <c r="P9856" s="14" t="str">
        <f ca="1"/>
        <v>Low Cap</v>
      </c>
    </row>
    <row r="9857" spans="11:16">
      <c r="K9857" s="14" t="str">
        <v/>
      </c>
      <c r="L9857" s="14" t="str">
        <v/>
      </c>
      <c r="O9857" s="14" t="str">
        <v/>
      </c>
      <c r="P9857" s="14" t="str">
        <f ca="1"/>
        <v>Low Cap</v>
      </c>
    </row>
    <row r="9858" spans="11:16">
      <c r="K9858" s="14" t="str">
        <v/>
      </c>
      <c r="L9858" s="14" t="str">
        <v/>
      </c>
      <c r="O9858" s="14" t="str">
        <v/>
      </c>
      <c r="P9858" s="14" t="str">
        <f ca="1"/>
        <v>Low Cap</v>
      </c>
    </row>
    <row r="9859" spans="11:16">
      <c r="K9859" s="14" t="str">
        <v/>
      </c>
      <c r="L9859" s="14" t="str">
        <v/>
      </c>
      <c r="O9859" s="14" t="str">
        <v/>
      </c>
      <c r="P9859" s="14" t="str">
        <f ca="1"/>
        <v>Low Cap</v>
      </c>
    </row>
    <row r="9860" spans="11:16">
      <c r="K9860" s="14" t="str">
        <v/>
      </c>
      <c r="L9860" s="14" t="str">
        <v/>
      </c>
      <c r="O9860" s="14" t="str">
        <v/>
      </c>
      <c r="P9860" s="14" t="str">
        <f ca="1"/>
        <v>Low Cap</v>
      </c>
    </row>
    <row r="9861" spans="11:16">
      <c r="K9861" s="14" t="str">
        <v/>
      </c>
      <c r="L9861" s="14" t="str">
        <v/>
      </c>
      <c r="O9861" s="14" t="str">
        <v/>
      </c>
      <c r="P9861" s="14" t="str">
        <f ca="1"/>
        <v>Low Cap</v>
      </c>
    </row>
    <row r="9862" spans="11:16">
      <c r="K9862" s="14" t="str">
        <v/>
      </c>
      <c r="L9862" s="14" t="str">
        <v/>
      </c>
      <c r="O9862" s="14" t="str">
        <v/>
      </c>
      <c r="P9862" s="14" t="str">
        <f ca="1"/>
        <v>Low Cap</v>
      </c>
    </row>
    <row r="9863" spans="11:16">
      <c r="K9863" s="14" t="str">
        <v/>
      </c>
      <c r="L9863" s="14" t="str">
        <v/>
      </c>
      <c r="O9863" s="14" t="str">
        <v/>
      </c>
      <c r="P9863" s="14" t="str">
        <f ca="1"/>
        <v>Low Cap</v>
      </c>
    </row>
    <row r="9864" spans="11:16">
      <c r="K9864" s="14" t="str">
        <v/>
      </c>
      <c r="L9864" s="14" t="str">
        <v/>
      </c>
      <c r="O9864" s="14" t="str">
        <v/>
      </c>
      <c r="P9864" s="14" t="str">
        <f ca="1"/>
        <v>Low Cap</v>
      </c>
    </row>
    <row r="9865" spans="11:16">
      <c r="K9865" s="14" t="str">
        <v/>
      </c>
      <c r="L9865" s="14" t="str">
        <v/>
      </c>
      <c r="O9865" s="14" t="str">
        <v/>
      </c>
      <c r="P9865" s="14" t="str">
        <f ca="1"/>
        <v>Low Cap</v>
      </c>
    </row>
    <row r="9866" spans="11:16">
      <c r="K9866" s="14" t="str">
        <v/>
      </c>
      <c r="L9866" s="14" t="str">
        <v/>
      </c>
      <c r="O9866" s="14" t="str">
        <v/>
      </c>
      <c r="P9866" s="14" t="str">
        <f ca="1"/>
        <v>Low Cap</v>
      </c>
    </row>
    <row r="9867" spans="11:16">
      <c r="K9867" s="14" t="str">
        <v/>
      </c>
      <c r="L9867" s="14" t="str">
        <v/>
      </c>
      <c r="O9867" s="14" t="str">
        <v/>
      </c>
      <c r="P9867" s="14" t="str">
        <f ca="1"/>
        <v>Low Cap</v>
      </c>
    </row>
    <row r="9868" spans="11:16">
      <c r="K9868" s="14" t="str">
        <v/>
      </c>
      <c r="L9868" s="14" t="str">
        <v/>
      </c>
      <c r="O9868" s="14" t="str">
        <v/>
      </c>
      <c r="P9868" s="14" t="str">
        <f ca="1"/>
        <v>Low Cap</v>
      </c>
    </row>
    <row r="9869" spans="11:16">
      <c r="K9869" s="14" t="str">
        <v/>
      </c>
      <c r="L9869" s="14" t="str">
        <v/>
      </c>
      <c r="O9869" s="14" t="str">
        <v/>
      </c>
      <c r="P9869" s="14" t="str">
        <f ca="1"/>
        <v>Low Cap</v>
      </c>
    </row>
    <row r="9870" spans="11:16">
      <c r="K9870" s="14" t="str">
        <v/>
      </c>
      <c r="L9870" s="14" t="str">
        <v/>
      </c>
      <c r="O9870" s="14" t="str">
        <v/>
      </c>
      <c r="P9870" s="14" t="str">
        <f ca="1"/>
        <v>Low Cap</v>
      </c>
    </row>
    <row r="9871" spans="11:16">
      <c r="K9871" s="14" t="str">
        <v/>
      </c>
      <c r="L9871" s="14" t="str">
        <v/>
      </c>
      <c r="O9871" s="14" t="str">
        <v/>
      </c>
      <c r="P9871" s="14" t="str">
        <f ca="1"/>
        <v>Low Cap</v>
      </c>
    </row>
    <row r="9872" spans="11:16">
      <c r="K9872" s="14" t="str">
        <v/>
      </c>
      <c r="L9872" s="14" t="str">
        <v/>
      </c>
      <c r="O9872" s="14" t="str">
        <v/>
      </c>
      <c r="P9872" s="14" t="str">
        <f ca="1"/>
        <v>Low Cap</v>
      </c>
    </row>
    <row r="9873" spans="11:16">
      <c r="K9873" s="14" t="str">
        <v/>
      </c>
      <c r="L9873" s="14" t="str">
        <v/>
      </c>
      <c r="O9873" s="14" t="str">
        <v/>
      </c>
      <c r="P9873" s="14" t="str">
        <f ca="1"/>
        <v>Low Cap</v>
      </c>
    </row>
    <row r="9874" spans="11:16">
      <c r="K9874" s="14" t="str">
        <v/>
      </c>
      <c r="L9874" s="14" t="str">
        <v/>
      </c>
      <c r="O9874" s="14" t="str">
        <v/>
      </c>
      <c r="P9874" s="14" t="str">
        <f ca="1"/>
        <v>Low Cap</v>
      </c>
    </row>
    <row r="9875" spans="11:16">
      <c r="K9875" s="14" t="str">
        <v/>
      </c>
      <c r="L9875" s="14" t="str">
        <v/>
      </c>
      <c r="O9875" s="14" t="str">
        <v/>
      </c>
      <c r="P9875" s="14" t="str">
        <f ca="1"/>
        <v>Low Cap</v>
      </c>
    </row>
    <row r="9876" spans="11:16">
      <c r="K9876" s="14" t="str">
        <v/>
      </c>
      <c r="L9876" s="14" t="str">
        <v/>
      </c>
      <c r="O9876" s="14" t="str">
        <v/>
      </c>
      <c r="P9876" s="14" t="str">
        <f ca="1"/>
        <v>Low Cap</v>
      </c>
    </row>
    <row r="9877" spans="11:16">
      <c r="K9877" s="14" t="str">
        <v/>
      </c>
      <c r="L9877" s="14" t="str">
        <v/>
      </c>
      <c r="O9877" s="14" t="str">
        <v/>
      </c>
      <c r="P9877" s="14" t="str">
        <f ca="1"/>
        <v>Low Cap</v>
      </c>
    </row>
    <row r="9878" spans="11:16">
      <c r="K9878" s="14" t="str">
        <v/>
      </c>
      <c r="L9878" s="14" t="str">
        <v/>
      </c>
      <c r="O9878" s="14" t="str">
        <v/>
      </c>
      <c r="P9878" s="14" t="str">
        <f ca="1"/>
        <v>Low Cap</v>
      </c>
    </row>
    <row r="9879" spans="11:16">
      <c r="K9879" s="14" t="str">
        <v/>
      </c>
      <c r="L9879" s="14" t="str">
        <v/>
      </c>
      <c r="O9879" s="14" t="str">
        <v/>
      </c>
      <c r="P9879" s="14" t="str">
        <f ca="1"/>
        <v>Low Cap</v>
      </c>
    </row>
    <row r="9880" spans="11:16">
      <c r="K9880" s="14" t="str">
        <v/>
      </c>
      <c r="L9880" s="14" t="str">
        <v/>
      </c>
      <c r="O9880" s="14" t="str">
        <v/>
      </c>
      <c r="P9880" s="14" t="str">
        <f ca="1"/>
        <v>Low Cap</v>
      </c>
    </row>
    <row r="9881" spans="11:16">
      <c r="K9881" s="14" t="str">
        <v/>
      </c>
      <c r="L9881" s="14" t="str">
        <v/>
      </c>
      <c r="O9881" s="14" t="str">
        <v/>
      </c>
      <c r="P9881" s="14" t="str">
        <f ca="1"/>
        <v>Low Cap</v>
      </c>
    </row>
    <row r="9882" spans="11:16">
      <c r="K9882" s="14" t="str">
        <v/>
      </c>
      <c r="L9882" s="14" t="str">
        <v/>
      </c>
      <c r="O9882" s="14" t="str">
        <v/>
      </c>
      <c r="P9882" s="14" t="str">
        <f ca="1"/>
        <v>Low Cap</v>
      </c>
    </row>
    <row r="9883" spans="11:16">
      <c r="K9883" s="14" t="str">
        <v/>
      </c>
      <c r="L9883" s="14" t="str">
        <v/>
      </c>
      <c r="O9883" s="14" t="str">
        <v/>
      </c>
      <c r="P9883" s="14" t="str">
        <f ca="1"/>
        <v>Low Cap</v>
      </c>
    </row>
    <row r="9884" spans="11:16">
      <c r="K9884" s="14" t="str">
        <v/>
      </c>
      <c r="L9884" s="14" t="str">
        <v/>
      </c>
      <c r="O9884" s="14" t="str">
        <v/>
      </c>
      <c r="P9884" s="14" t="str">
        <f ca="1"/>
        <v>Low Cap</v>
      </c>
    </row>
    <row r="9885" spans="11:16">
      <c r="K9885" s="14" t="str">
        <v/>
      </c>
      <c r="L9885" s="14" t="str">
        <v/>
      </c>
      <c r="O9885" s="14" t="str">
        <v/>
      </c>
      <c r="P9885" s="14" t="str">
        <f ca="1"/>
        <v>Low Cap</v>
      </c>
    </row>
    <row r="9886" spans="11:16">
      <c r="K9886" s="14" t="str">
        <v/>
      </c>
      <c r="L9886" s="14" t="str">
        <v/>
      </c>
      <c r="O9886" s="14" t="str">
        <v/>
      </c>
      <c r="P9886" s="14" t="str">
        <f ca="1"/>
        <v>Low Cap</v>
      </c>
    </row>
    <row r="9887" spans="11:16">
      <c r="K9887" s="14" t="str">
        <v/>
      </c>
      <c r="L9887" s="14" t="str">
        <v/>
      </c>
      <c r="O9887" s="14" t="str">
        <v/>
      </c>
      <c r="P9887" s="14" t="str">
        <f ca="1"/>
        <v>Low Cap</v>
      </c>
    </row>
    <row r="9888" spans="11:16">
      <c r="K9888" s="14" t="str">
        <v/>
      </c>
      <c r="L9888" s="14" t="str">
        <v/>
      </c>
      <c r="O9888" s="14" t="str">
        <v/>
      </c>
      <c r="P9888" s="14" t="str">
        <f ca="1"/>
        <v>Low Cap</v>
      </c>
    </row>
    <row r="9889" spans="11:16">
      <c r="K9889" s="14" t="str">
        <v/>
      </c>
      <c r="L9889" s="14" t="str">
        <v/>
      </c>
      <c r="O9889" s="14" t="str">
        <v/>
      </c>
      <c r="P9889" s="14" t="str">
        <f ca="1"/>
        <v>Low Cap</v>
      </c>
    </row>
    <row r="9890" spans="11:16">
      <c r="K9890" s="14" t="str">
        <v/>
      </c>
      <c r="L9890" s="14" t="str">
        <v/>
      </c>
      <c r="O9890" s="14" t="str">
        <v/>
      </c>
      <c r="P9890" s="14" t="str">
        <f ca="1"/>
        <v>Low Cap</v>
      </c>
    </row>
    <row r="9891" spans="11:16">
      <c r="K9891" s="14" t="str">
        <v/>
      </c>
      <c r="L9891" s="14" t="str">
        <v/>
      </c>
      <c r="O9891" s="14" t="str">
        <v/>
      </c>
      <c r="P9891" s="14" t="str">
        <f ca="1"/>
        <v>Low Cap</v>
      </c>
    </row>
    <row r="9892" spans="11:16">
      <c r="K9892" s="14" t="str">
        <v/>
      </c>
      <c r="L9892" s="14" t="str">
        <v/>
      </c>
      <c r="O9892" s="14" t="str">
        <v/>
      </c>
      <c r="P9892" s="14" t="str">
        <f ca="1"/>
        <v>Low Cap</v>
      </c>
    </row>
    <row r="9893" spans="11:16">
      <c r="K9893" s="14" t="str">
        <v/>
      </c>
      <c r="L9893" s="14" t="str">
        <v/>
      </c>
      <c r="O9893" s="14" t="str">
        <v/>
      </c>
      <c r="P9893" s="14" t="str">
        <f ca="1"/>
        <v>Low Cap</v>
      </c>
    </row>
    <row r="9894" spans="11:16">
      <c r="K9894" s="14" t="str">
        <v/>
      </c>
      <c r="L9894" s="14" t="str">
        <v/>
      </c>
      <c r="O9894" s="14" t="str">
        <v/>
      </c>
      <c r="P9894" s="14" t="str">
        <f ca="1"/>
        <v>Low Cap</v>
      </c>
    </row>
    <row r="9895" spans="11:16">
      <c r="K9895" s="14" t="str">
        <v/>
      </c>
      <c r="L9895" s="14" t="str">
        <v/>
      </c>
      <c r="O9895" s="14" t="str">
        <v/>
      </c>
      <c r="P9895" s="14" t="str">
        <f ca="1"/>
        <v>Low Cap</v>
      </c>
    </row>
    <row r="9896" spans="11:16">
      <c r="K9896" s="14" t="str">
        <v/>
      </c>
      <c r="L9896" s="14" t="str">
        <v/>
      </c>
      <c r="O9896" s="14" t="str">
        <v/>
      </c>
      <c r="P9896" s="14" t="str">
        <f ca="1"/>
        <v>Low Cap</v>
      </c>
    </row>
    <row r="9897" spans="11:16">
      <c r="K9897" s="14" t="str">
        <v/>
      </c>
      <c r="L9897" s="14" t="str">
        <v/>
      </c>
      <c r="O9897" s="14" t="str">
        <v/>
      </c>
      <c r="P9897" s="14" t="str">
        <f ca="1"/>
        <v>Low Cap</v>
      </c>
    </row>
    <row r="9898" spans="11:16">
      <c r="K9898" s="14" t="str">
        <v/>
      </c>
      <c r="L9898" s="14" t="str">
        <v/>
      </c>
      <c r="O9898" s="14" t="str">
        <v/>
      </c>
      <c r="P9898" s="14" t="str">
        <f ca="1"/>
        <v>Low Cap</v>
      </c>
    </row>
    <row r="9899" spans="11:16">
      <c r="K9899" s="14" t="str">
        <v/>
      </c>
      <c r="L9899" s="14" t="str">
        <v/>
      </c>
      <c r="O9899" s="14" t="str">
        <v/>
      </c>
      <c r="P9899" s="14" t="str">
        <f ca="1"/>
        <v>Low Cap</v>
      </c>
    </row>
    <row r="9900" spans="11:16">
      <c r="K9900" s="14" t="str">
        <v/>
      </c>
      <c r="L9900" s="14" t="str">
        <v/>
      </c>
      <c r="O9900" s="14" t="str">
        <v/>
      </c>
      <c r="P9900" s="14" t="str">
        <f ca="1"/>
        <v>Low Cap</v>
      </c>
    </row>
    <row r="9901" spans="11:16">
      <c r="K9901" s="14" t="str">
        <v/>
      </c>
      <c r="L9901" s="14" t="str">
        <v/>
      </c>
      <c r="O9901" s="14" t="str">
        <v/>
      </c>
      <c r="P9901" s="14" t="str">
        <f ca="1"/>
        <v>Low Cap</v>
      </c>
    </row>
    <row r="9902" spans="11:16">
      <c r="K9902" s="14" t="str">
        <v/>
      </c>
      <c r="L9902" s="14" t="str">
        <v/>
      </c>
      <c r="O9902" s="14" t="str">
        <v/>
      </c>
      <c r="P9902" s="14" t="str">
        <f ca="1"/>
        <v>Low Cap</v>
      </c>
    </row>
    <row r="9903" spans="11:16">
      <c r="K9903" s="14" t="str">
        <v/>
      </c>
      <c r="L9903" s="14" t="str">
        <v/>
      </c>
      <c r="O9903" s="14" t="str">
        <v/>
      </c>
      <c r="P9903" s="14" t="str">
        <f ca="1"/>
        <v>Low Cap</v>
      </c>
    </row>
    <row r="9904" spans="11:16">
      <c r="K9904" s="14" t="str">
        <v/>
      </c>
      <c r="L9904" s="14" t="str">
        <v/>
      </c>
      <c r="O9904" s="14" t="str">
        <v/>
      </c>
      <c r="P9904" s="14" t="str">
        <f ca="1"/>
        <v>Low Cap</v>
      </c>
    </row>
    <row r="9905" spans="11:16">
      <c r="K9905" s="14" t="str">
        <v/>
      </c>
      <c r="L9905" s="14" t="str">
        <v/>
      </c>
      <c r="O9905" s="14" t="str">
        <v/>
      </c>
      <c r="P9905" s="14" t="str">
        <f ca="1"/>
        <v>Low Cap</v>
      </c>
    </row>
    <row r="9906" spans="11:16">
      <c r="K9906" s="14" t="str">
        <v/>
      </c>
      <c r="L9906" s="14" t="str">
        <v/>
      </c>
      <c r="O9906" s="14" t="str">
        <v/>
      </c>
      <c r="P9906" s="14" t="str">
        <f ca="1"/>
        <v>Low Cap</v>
      </c>
    </row>
    <row r="9907" spans="11:16">
      <c r="K9907" s="14" t="str">
        <v/>
      </c>
      <c r="L9907" s="14" t="str">
        <v/>
      </c>
      <c r="O9907" s="14" t="str">
        <v/>
      </c>
      <c r="P9907" s="14" t="str">
        <f ca="1"/>
        <v>Low Cap</v>
      </c>
    </row>
    <row r="9908" spans="11:16">
      <c r="K9908" s="14" t="str">
        <v/>
      </c>
      <c r="L9908" s="14" t="str">
        <v/>
      </c>
      <c r="O9908" s="14" t="str">
        <v/>
      </c>
      <c r="P9908" s="14" t="str">
        <f ca="1"/>
        <v>Low Cap</v>
      </c>
    </row>
    <row r="9909" spans="11:16">
      <c r="K9909" s="14" t="str">
        <v/>
      </c>
      <c r="L9909" s="14" t="str">
        <v/>
      </c>
      <c r="O9909" s="14" t="str">
        <v/>
      </c>
      <c r="P9909" s="14" t="str">
        <f ca="1"/>
        <v>Low Cap</v>
      </c>
    </row>
    <row r="9910" spans="11:16">
      <c r="K9910" s="14" t="str">
        <v/>
      </c>
      <c r="L9910" s="14" t="str">
        <v/>
      </c>
      <c r="O9910" s="14" t="str">
        <v/>
      </c>
      <c r="P9910" s="14" t="str">
        <f ca="1"/>
        <v>Low Cap</v>
      </c>
    </row>
    <row r="9911" spans="11:16">
      <c r="K9911" s="14" t="str">
        <v/>
      </c>
      <c r="L9911" s="14" t="str">
        <v/>
      </c>
      <c r="O9911" s="14" t="str">
        <v/>
      </c>
      <c r="P9911" s="14" t="str">
        <f ca="1"/>
        <v>Low Cap</v>
      </c>
    </row>
    <row r="9912" spans="11:16">
      <c r="K9912" s="14" t="str">
        <v/>
      </c>
      <c r="L9912" s="14" t="str">
        <v/>
      </c>
      <c r="O9912" s="14" t="str">
        <v/>
      </c>
      <c r="P9912" s="14" t="str">
        <f ca="1"/>
        <v>Low Cap</v>
      </c>
    </row>
    <row r="9913" spans="11:16">
      <c r="K9913" s="14" t="str">
        <v/>
      </c>
      <c r="L9913" s="14" t="str">
        <v/>
      </c>
      <c r="O9913" s="14" t="str">
        <v/>
      </c>
      <c r="P9913" s="14" t="str">
        <f ca="1"/>
        <v>Low Cap</v>
      </c>
    </row>
    <row r="9914" spans="11:16">
      <c r="K9914" s="14" t="str">
        <v/>
      </c>
      <c r="L9914" s="14" t="str">
        <v/>
      </c>
      <c r="O9914" s="14" t="str">
        <v/>
      </c>
      <c r="P9914" s="14" t="str">
        <f ca="1"/>
        <v>Low Cap</v>
      </c>
    </row>
    <row r="9915" spans="11:16">
      <c r="K9915" s="14" t="str">
        <v/>
      </c>
      <c r="L9915" s="14" t="str">
        <v/>
      </c>
      <c r="O9915" s="14" t="str">
        <v/>
      </c>
      <c r="P9915" s="14" t="str">
        <f ca="1"/>
        <v>Low Cap</v>
      </c>
    </row>
    <row r="9916" spans="11:16">
      <c r="K9916" s="14" t="str">
        <v/>
      </c>
      <c r="L9916" s="14" t="str">
        <v/>
      </c>
      <c r="O9916" s="14" t="str">
        <v/>
      </c>
      <c r="P9916" s="14" t="str">
        <f ca="1"/>
        <v>Low Cap</v>
      </c>
    </row>
    <row r="9917" spans="11:16">
      <c r="K9917" s="14" t="str">
        <v/>
      </c>
      <c r="L9917" s="14" t="str">
        <v/>
      </c>
      <c r="O9917" s="14" t="str">
        <v/>
      </c>
      <c r="P9917" s="14" t="str">
        <f ca="1"/>
        <v>Low Cap</v>
      </c>
    </row>
    <row r="9918" spans="11:16">
      <c r="K9918" s="14" t="str">
        <v/>
      </c>
      <c r="L9918" s="14" t="str">
        <v/>
      </c>
      <c r="O9918" s="14" t="str">
        <v/>
      </c>
      <c r="P9918" s="14" t="str">
        <f ca="1"/>
        <v>Low Cap</v>
      </c>
    </row>
    <row r="9919" spans="11:16">
      <c r="K9919" s="14" t="str">
        <v/>
      </c>
      <c r="L9919" s="14" t="str">
        <v/>
      </c>
      <c r="O9919" s="14" t="str">
        <v/>
      </c>
      <c r="P9919" s="14" t="str">
        <f ca="1"/>
        <v>Low Cap</v>
      </c>
    </row>
    <row r="9920" spans="11:16">
      <c r="K9920" s="14" t="str">
        <v/>
      </c>
      <c r="L9920" s="14" t="str">
        <v/>
      </c>
      <c r="O9920" s="14" t="str">
        <v/>
      </c>
      <c r="P9920" s="14" t="str">
        <f ca="1"/>
        <v>Low Cap</v>
      </c>
    </row>
    <row r="9921" spans="11:16">
      <c r="K9921" s="14" t="str">
        <v/>
      </c>
      <c r="L9921" s="14" t="str">
        <v/>
      </c>
      <c r="O9921" s="14" t="str">
        <v/>
      </c>
      <c r="P9921" s="14" t="str">
        <f ca="1"/>
        <v>Low Cap</v>
      </c>
    </row>
    <row r="9922" spans="11:16">
      <c r="K9922" s="14" t="str">
        <v/>
      </c>
      <c r="L9922" s="14" t="str">
        <v/>
      </c>
      <c r="O9922" s="14" t="str">
        <v/>
      </c>
      <c r="P9922" s="14" t="str">
        <f ca="1"/>
        <v>Low Cap</v>
      </c>
    </row>
    <row r="9923" spans="11:16">
      <c r="K9923" s="14" t="str">
        <v/>
      </c>
      <c r="L9923" s="14" t="str">
        <v/>
      </c>
      <c r="O9923" s="14" t="str">
        <v/>
      </c>
      <c r="P9923" s="14" t="str">
        <f ca="1"/>
        <v>Low Cap</v>
      </c>
    </row>
    <row r="9924" spans="11:16">
      <c r="K9924" s="14" t="str">
        <v/>
      </c>
      <c r="L9924" s="14" t="str">
        <v/>
      </c>
      <c r="O9924" s="14" t="str">
        <v/>
      </c>
      <c r="P9924" s="14" t="str">
        <f ca="1"/>
        <v>Low Cap</v>
      </c>
    </row>
    <row r="9925" spans="11:16">
      <c r="K9925" s="14" t="str">
        <v/>
      </c>
      <c r="L9925" s="14" t="str">
        <v/>
      </c>
      <c r="O9925" s="14" t="str">
        <v/>
      </c>
      <c r="P9925" s="14" t="str">
        <f ca="1"/>
        <v>Low Cap</v>
      </c>
    </row>
    <row r="9926" spans="11:16">
      <c r="K9926" s="14" t="str">
        <v/>
      </c>
      <c r="L9926" s="14" t="str">
        <v/>
      </c>
      <c r="O9926" s="14" t="str">
        <v/>
      </c>
      <c r="P9926" s="14" t="str">
        <f ca="1"/>
        <v>Low Cap</v>
      </c>
    </row>
    <row r="9927" spans="11:16">
      <c r="K9927" s="14" t="str">
        <v/>
      </c>
      <c r="L9927" s="14" t="str">
        <v/>
      </c>
      <c r="O9927" s="14" t="str">
        <v/>
      </c>
      <c r="P9927" s="14" t="str">
        <f ca="1"/>
        <v>Low Cap</v>
      </c>
    </row>
    <row r="9928" spans="11:16">
      <c r="K9928" s="14" t="str">
        <v/>
      </c>
      <c r="L9928" s="14" t="str">
        <v/>
      </c>
      <c r="O9928" s="14" t="str">
        <v/>
      </c>
      <c r="P9928" s="14" t="str">
        <f ca="1"/>
        <v>Low Cap</v>
      </c>
    </row>
    <row r="9929" spans="11:16">
      <c r="K9929" s="14" t="str">
        <v/>
      </c>
      <c r="L9929" s="14" t="str">
        <v/>
      </c>
      <c r="O9929" s="14" t="str">
        <v/>
      </c>
      <c r="P9929" s="14" t="str">
        <f ca="1"/>
        <v>Low Cap</v>
      </c>
    </row>
    <row r="9930" spans="11:16">
      <c r="K9930" s="14" t="str">
        <v/>
      </c>
      <c r="L9930" s="14" t="str">
        <v/>
      </c>
      <c r="O9930" s="14" t="str">
        <v/>
      </c>
      <c r="P9930" s="14" t="str">
        <f ca="1"/>
        <v>Low Cap</v>
      </c>
    </row>
    <row r="9931" spans="11:16">
      <c r="K9931" s="14" t="str">
        <v/>
      </c>
      <c r="L9931" s="14" t="str">
        <v/>
      </c>
      <c r="O9931" s="14" t="str">
        <v/>
      </c>
      <c r="P9931" s="14" t="str">
        <f ca="1"/>
        <v>Low Cap</v>
      </c>
    </row>
    <row r="9932" spans="11:16">
      <c r="K9932" s="14" t="str">
        <v/>
      </c>
      <c r="L9932" s="14" t="str">
        <v/>
      </c>
      <c r="O9932" s="14" t="str">
        <v/>
      </c>
      <c r="P9932" s="14" t="str">
        <f ca="1"/>
        <v>Low Cap</v>
      </c>
    </row>
    <row r="9933" spans="11:16">
      <c r="K9933" s="14" t="str">
        <v/>
      </c>
      <c r="L9933" s="14" t="str">
        <v/>
      </c>
      <c r="O9933" s="14" t="str">
        <v/>
      </c>
      <c r="P9933" s="14" t="str">
        <f ca="1"/>
        <v>Low Cap</v>
      </c>
    </row>
    <row r="9934" spans="11:16">
      <c r="K9934" s="14" t="str">
        <v/>
      </c>
      <c r="L9934" s="14" t="str">
        <v/>
      </c>
      <c r="O9934" s="14" t="str">
        <v/>
      </c>
      <c r="P9934" s="14" t="str">
        <f ca="1"/>
        <v>Low Cap</v>
      </c>
    </row>
    <row r="9935" spans="11:16">
      <c r="K9935" s="14" t="str">
        <v/>
      </c>
      <c r="L9935" s="14" t="str">
        <v/>
      </c>
      <c r="O9935" s="14" t="str">
        <v/>
      </c>
      <c r="P9935" s="14" t="str">
        <f ca="1"/>
        <v>Low Cap</v>
      </c>
    </row>
    <row r="9936" spans="11:16">
      <c r="K9936" s="14" t="str">
        <v/>
      </c>
      <c r="L9936" s="14" t="str">
        <v/>
      </c>
      <c r="O9936" s="14" t="str">
        <v/>
      </c>
      <c r="P9936" s="14" t="str">
        <f ca="1"/>
        <v>Low Cap</v>
      </c>
    </row>
    <row r="9937" spans="11:16">
      <c r="K9937" s="14" t="str">
        <v/>
      </c>
      <c r="L9937" s="14" t="str">
        <v/>
      </c>
      <c r="O9937" s="14" t="str">
        <v/>
      </c>
      <c r="P9937" s="14" t="str">
        <f ca="1"/>
        <v>Low Cap</v>
      </c>
    </row>
    <row r="9938" spans="11:16">
      <c r="K9938" s="14" t="str">
        <v/>
      </c>
      <c r="L9938" s="14" t="str">
        <v/>
      </c>
      <c r="O9938" s="14" t="str">
        <v/>
      </c>
      <c r="P9938" s="14" t="str">
        <f ca="1"/>
        <v>Low Cap</v>
      </c>
    </row>
    <row r="9939" spans="11:16">
      <c r="K9939" s="14" t="str">
        <v/>
      </c>
      <c r="L9939" s="14" t="str">
        <v/>
      </c>
      <c r="O9939" s="14" t="str">
        <v/>
      </c>
      <c r="P9939" s="14" t="str">
        <f ca="1"/>
        <v>Low Cap</v>
      </c>
    </row>
    <row r="9940" spans="11:16">
      <c r="K9940" s="14" t="str">
        <v/>
      </c>
      <c r="L9940" s="14" t="str">
        <v/>
      </c>
      <c r="O9940" s="14" t="str">
        <v/>
      </c>
      <c r="P9940" s="14" t="str">
        <f ca="1"/>
        <v>Low Cap</v>
      </c>
    </row>
    <row r="9941" spans="11:16">
      <c r="K9941" s="14" t="str">
        <v/>
      </c>
      <c r="L9941" s="14" t="str">
        <v/>
      </c>
      <c r="O9941" s="14" t="str">
        <v/>
      </c>
      <c r="P9941" s="14" t="str">
        <f ca="1"/>
        <v>Low Cap</v>
      </c>
    </row>
    <row r="9942" spans="11:16">
      <c r="K9942" s="14" t="str">
        <v/>
      </c>
      <c r="L9942" s="14" t="str">
        <v/>
      </c>
      <c r="O9942" s="14" t="str">
        <v/>
      </c>
      <c r="P9942" s="14" t="str">
        <f ca="1"/>
        <v>Low Cap</v>
      </c>
    </row>
    <row r="9943" spans="11:16">
      <c r="K9943" s="14" t="str">
        <v/>
      </c>
      <c r="L9943" s="14" t="str">
        <v/>
      </c>
      <c r="O9943" s="14" t="str">
        <v/>
      </c>
      <c r="P9943" s="14" t="str">
        <f ca="1"/>
        <v>Low Cap</v>
      </c>
    </row>
    <row r="9944" spans="11:16">
      <c r="K9944" s="14" t="str">
        <v/>
      </c>
      <c r="L9944" s="14" t="str">
        <v/>
      </c>
      <c r="O9944" s="14" t="str">
        <v/>
      </c>
      <c r="P9944" s="14" t="str">
        <f ca="1"/>
        <v>Low Cap</v>
      </c>
    </row>
    <row r="9945" spans="11:16">
      <c r="K9945" s="14" t="str">
        <v/>
      </c>
      <c r="L9945" s="14" t="str">
        <v/>
      </c>
      <c r="O9945" s="14" t="str">
        <v/>
      </c>
      <c r="P9945" s="14" t="str">
        <f ca="1"/>
        <v>Low Cap</v>
      </c>
    </row>
    <row r="9946" spans="11:16">
      <c r="K9946" s="14" t="str">
        <v/>
      </c>
      <c r="L9946" s="14" t="str">
        <v/>
      </c>
      <c r="O9946" s="14" t="str">
        <v/>
      </c>
      <c r="P9946" s="14" t="str">
        <f ca="1"/>
        <v>Low Cap</v>
      </c>
    </row>
    <row r="9947" spans="11:16">
      <c r="K9947" s="14" t="str">
        <v/>
      </c>
      <c r="L9947" s="14" t="str">
        <v/>
      </c>
      <c r="O9947" s="14" t="str">
        <v/>
      </c>
      <c r="P9947" s="14" t="str">
        <f ca="1"/>
        <v>Low Cap</v>
      </c>
    </row>
    <row r="9948" spans="11:16">
      <c r="K9948" s="14" t="str">
        <v/>
      </c>
      <c r="L9948" s="14" t="str">
        <v/>
      </c>
      <c r="O9948" s="14" t="str">
        <v/>
      </c>
      <c r="P9948" s="14" t="str">
        <f ca="1"/>
        <v>Low Cap</v>
      </c>
    </row>
    <row r="9949" spans="11:16">
      <c r="K9949" s="14" t="str">
        <v/>
      </c>
      <c r="L9949" s="14" t="str">
        <v/>
      </c>
      <c r="O9949" s="14" t="str">
        <v/>
      </c>
      <c r="P9949" s="14" t="str">
        <f ca="1"/>
        <v>Low Cap</v>
      </c>
    </row>
    <row r="9950" spans="11:16">
      <c r="K9950" s="14" t="str">
        <v/>
      </c>
      <c r="L9950" s="14" t="str">
        <v/>
      </c>
      <c r="O9950" s="14" t="str">
        <v/>
      </c>
      <c r="P9950" s="14" t="str">
        <f ca="1"/>
        <v>Low Cap</v>
      </c>
    </row>
    <row r="9951" spans="11:16">
      <c r="K9951" s="14" t="str">
        <v/>
      </c>
      <c r="L9951" s="14" t="str">
        <v/>
      </c>
      <c r="O9951" s="14" t="str">
        <v/>
      </c>
      <c r="P9951" s="14" t="str">
        <f ca="1"/>
        <v>Low Cap</v>
      </c>
    </row>
    <row r="9952" spans="11:16">
      <c r="K9952" s="14" t="str">
        <v/>
      </c>
      <c r="L9952" s="14" t="str">
        <v/>
      </c>
      <c r="O9952" s="14" t="str">
        <v/>
      </c>
      <c r="P9952" s="14" t="str">
        <f ca="1"/>
        <v>Low Cap</v>
      </c>
    </row>
    <row r="9953" spans="11:16">
      <c r="K9953" s="14" t="str">
        <v/>
      </c>
      <c r="L9953" s="14" t="str">
        <v/>
      </c>
      <c r="O9953" s="14" t="str">
        <v/>
      </c>
      <c r="P9953" s="14" t="str">
        <f ca="1"/>
        <v>Low Cap</v>
      </c>
    </row>
    <row r="9954" spans="11:16">
      <c r="K9954" s="14" t="str">
        <v/>
      </c>
      <c r="L9954" s="14" t="str">
        <v/>
      </c>
      <c r="O9954" s="14" t="str">
        <v/>
      </c>
      <c r="P9954" s="14" t="str">
        <f ca="1"/>
        <v>Low Cap</v>
      </c>
    </row>
    <row r="9955" spans="11:16">
      <c r="K9955" s="14" t="str">
        <v/>
      </c>
      <c r="L9955" s="14" t="str">
        <v/>
      </c>
      <c r="O9955" s="14" t="str">
        <v/>
      </c>
      <c r="P9955" s="14" t="str">
        <f ca="1"/>
        <v>Low Cap</v>
      </c>
    </row>
    <row r="9956" spans="11:16">
      <c r="K9956" s="14" t="str">
        <v/>
      </c>
      <c r="L9956" s="14" t="str">
        <v/>
      </c>
      <c r="O9956" s="14" t="str">
        <v/>
      </c>
      <c r="P9956" s="14" t="str">
        <f ca="1"/>
        <v>Low Cap</v>
      </c>
    </row>
    <row r="9957" spans="11:16">
      <c r="K9957" s="14" t="str">
        <v/>
      </c>
      <c r="L9957" s="14" t="str">
        <v/>
      </c>
      <c r="O9957" s="14" t="str">
        <v/>
      </c>
      <c r="P9957" s="14" t="str">
        <f ca="1"/>
        <v>Low Cap</v>
      </c>
    </row>
    <row r="9958" spans="11:16">
      <c r="K9958" s="14" t="str">
        <v/>
      </c>
      <c r="L9958" s="14" t="str">
        <v/>
      </c>
      <c r="O9958" s="14" t="str">
        <v/>
      </c>
      <c r="P9958" s="14" t="str">
        <f ca="1"/>
        <v>Low Cap</v>
      </c>
    </row>
    <row r="9959" spans="11:16">
      <c r="K9959" s="14" t="str">
        <v/>
      </c>
      <c r="L9959" s="14" t="str">
        <v/>
      </c>
      <c r="O9959" s="14" t="str">
        <v/>
      </c>
      <c r="P9959" s="14" t="str">
        <f ca="1"/>
        <v>Low Cap</v>
      </c>
    </row>
    <row r="9960" spans="11:16">
      <c r="K9960" s="14" t="str">
        <v/>
      </c>
      <c r="L9960" s="14" t="str">
        <v/>
      </c>
      <c r="O9960" s="14" t="str">
        <v/>
      </c>
      <c r="P9960" s="14" t="str">
        <f ca="1"/>
        <v>Low Cap</v>
      </c>
    </row>
    <row r="9961" spans="11:16">
      <c r="K9961" s="14" t="str">
        <v/>
      </c>
      <c r="L9961" s="14" t="str">
        <v/>
      </c>
      <c r="O9961" s="14" t="str">
        <v/>
      </c>
      <c r="P9961" s="14" t="str">
        <f ca="1"/>
        <v>Low Cap</v>
      </c>
    </row>
    <row r="9962" spans="11:16">
      <c r="K9962" s="14" t="str">
        <v/>
      </c>
      <c r="L9962" s="14" t="str">
        <v/>
      </c>
      <c r="O9962" s="14" t="str">
        <v/>
      </c>
      <c r="P9962" s="14" t="str">
        <f ca="1"/>
        <v>Low Cap</v>
      </c>
    </row>
    <row r="9963" spans="11:16">
      <c r="K9963" s="14" t="str">
        <v/>
      </c>
      <c r="L9963" s="14" t="str">
        <v/>
      </c>
      <c r="O9963" s="14" t="str">
        <v/>
      </c>
      <c r="P9963" s="14" t="str">
        <f ca="1"/>
        <v>Low Cap</v>
      </c>
    </row>
    <row r="9964" spans="11:16">
      <c r="K9964" s="14" t="str">
        <v/>
      </c>
      <c r="L9964" s="14" t="str">
        <v/>
      </c>
      <c r="O9964" s="14" t="str">
        <v/>
      </c>
      <c r="P9964" s="14" t="str">
        <f ca="1"/>
        <v>Low Cap</v>
      </c>
    </row>
    <row r="9965" spans="11:16">
      <c r="K9965" s="14" t="str">
        <v/>
      </c>
      <c r="L9965" s="14" t="str">
        <v/>
      </c>
      <c r="O9965" s="14" t="str">
        <v/>
      </c>
      <c r="P9965" s="14" t="str">
        <f ca="1"/>
        <v>Low Cap</v>
      </c>
    </row>
    <row r="9966" spans="11:16">
      <c r="K9966" s="14" t="str">
        <v/>
      </c>
      <c r="L9966" s="14" t="str">
        <v/>
      </c>
      <c r="O9966" s="14" t="str">
        <v/>
      </c>
      <c r="P9966" s="14" t="str">
        <f ca="1"/>
        <v>Low Cap</v>
      </c>
    </row>
    <row r="9967" spans="11:16">
      <c r="K9967" s="14" t="str">
        <v/>
      </c>
      <c r="L9967" s="14" t="str">
        <v/>
      </c>
      <c r="O9967" s="14" t="str">
        <v/>
      </c>
      <c r="P9967" s="14" t="str">
        <f ca="1"/>
        <v>Low Cap</v>
      </c>
    </row>
    <row r="9968" spans="11:16">
      <c r="K9968" s="14" t="str">
        <v/>
      </c>
      <c r="L9968" s="14" t="str">
        <v/>
      </c>
      <c r="O9968" s="14" t="str">
        <v/>
      </c>
      <c r="P9968" s="14" t="str">
        <f ca="1"/>
        <v>Low Cap</v>
      </c>
    </row>
    <row r="9969" spans="11:16">
      <c r="K9969" s="14" t="str">
        <v/>
      </c>
      <c r="L9969" s="14" t="str">
        <v/>
      </c>
      <c r="O9969" s="14" t="str">
        <v/>
      </c>
      <c r="P9969" s="14" t="str">
        <f ca="1"/>
        <v>Low Cap</v>
      </c>
    </row>
    <row r="9970" spans="11:16">
      <c r="K9970" s="14" t="str">
        <v/>
      </c>
      <c r="L9970" s="14" t="str">
        <v/>
      </c>
      <c r="O9970" s="14" t="str">
        <v/>
      </c>
      <c r="P9970" s="14" t="str">
        <f ca="1"/>
        <v>Low Cap</v>
      </c>
    </row>
    <row r="9971" spans="11:16">
      <c r="K9971" s="14" t="str">
        <v/>
      </c>
      <c r="L9971" s="14" t="str">
        <v/>
      </c>
      <c r="O9971" s="14" t="str">
        <v/>
      </c>
      <c r="P9971" s="14" t="str">
        <f ca="1"/>
        <v>Low Cap</v>
      </c>
    </row>
    <row r="9972" spans="11:16">
      <c r="K9972" s="14" t="str">
        <v/>
      </c>
      <c r="L9972" s="14" t="str">
        <v/>
      </c>
      <c r="O9972" s="14" t="str">
        <v/>
      </c>
      <c r="P9972" s="14" t="str">
        <f ca="1"/>
        <v>Low Cap</v>
      </c>
    </row>
    <row r="9973" spans="11:16">
      <c r="K9973" s="14" t="str">
        <v/>
      </c>
      <c r="L9973" s="14" t="str">
        <v/>
      </c>
      <c r="O9973" s="14" t="str">
        <v/>
      </c>
      <c r="P9973" s="14" t="str">
        <f ca="1"/>
        <v>Low Cap</v>
      </c>
    </row>
    <row r="9974" spans="11:16">
      <c r="K9974" s="14" t="str">
        <v/>
      </c>
      <c r="L9974" s="14" t="str">
        <v/>
      </c>
      <c r="O9974" s="14" t="str">
        <v/>
      </c>
      <c r="P9974" s="14" t="str">
        <f ca="1"/>
        <v>Low Cap</v>
      </c>
    </row>
    <row r="9975" spans="11:16">
      <c r="K9975" s="14" t="str">
        <v/>
      </c>
      <c r="L9975" s="14" t="str">
        <v/>
      </c>
      <c r="O9975" s="14" t="str">
        <v/>
      </c>
      <c r="P9975" s="14" t="str">
        <f ca="1"/>
        <v>Low Cap</v>
      </c>
    </row>
    <row r="9976" spans="11:16">
      <c r="K9976" s="14" t="str">
        <v/>
      </c>
      <c r="L9976" s="14" t="str">
        <v/>
      </c>
      <c r="O9976" s="14" t="str">
        <v/>
      </c>
      <c r="P9976" s="14" t="str">
        <f ca="1"/>
        <v>Low Cap</v>
      </c>
    </row>
    <row r="9977" spans="11:16">
      <c r="K9977" s="14" t="str">
        <v/>
      </c>
      <c r="L9977" s="14" t="str">
        <v/>
      </c>
      <c r="O9977" s="14" t="str">
        <v/>
      </c>
      <c r="P9977" s="14" t="str">
        <f ca="1"/>
        <v>Low Cap</v>
      </c>
    </row>
    <row r="9978" spans="11:16">
      <c r="K9978" s="14" t="str">
        <v/>
      </c>
      <c r="L9978" s="14" t="str">
        <v/>
      </c>
      <c r="O9978" s="14" t="str">
        <v/>
      </c>
      <c r="P9978" s="14" t="str">
        <f ca="1"/>
        <v>Low Cap</v>
      </c>
    </row>
    <row r="9979" spans="11:16">
      <c r="K9979" s="14" t="str">
        <v/>
      </c>
      <c r="L9979" s="14" t="str">
        <v/>
      </c>
      <c r="O9979" s="14" t="str">
        <v/>
      </c>
      <c r="P9979" s="14" t="str">
        <f ca="1"/>
        <v>Low Cap</v>
      </c>
    </row>
    <row r="9980" spans="11:16">
      <c r="K9980" s="14" t="str">
        <v/>
      </c>
      <c r="L9980" s="14" t="str">
        <v/>
      </c>
      <c r="O9980" s="14" t="str">
        <v/>
      </c>
      <c r="P9980" s="14" t="str">
        <f ca="1"/>
        <v>Low Cap</v>
      </c>
    </row>
    <row r="9981" spans="11:16">
      <c r="K9981" s="14" t="str">
        <v/>
      </c>
      <c r="L9981" s="14" t="str">
        <v/>
      </c>
      <c r="O9981" s="14" t="str">
        <v/>
      </c>
      <c r="P9981" s="14" t="str">
        <f ca="1"/>
        <v>Low Cap</v>
      </c>
    </row>
    <row r="9982" spans="11:16">
      <c r="K9982" s="14" t="str">
        <v/>
      </c>
      <c r="L9982" s="14" t="str">
        <v/>
      </c>
      <c r="O9982" s="14" t="str">
        <v/>
      </c>
      <c r="P9982" s="14" t="str">
        <f ca="1"/>
        <v>Low Cap</v>
      </c>
    </row>
    <row r="9983" spans="11:16">
      <c r="K9983" s="14" t="str">
        <v/>
      </c>
      <c r="L9983" s="14" t="str">
        <v/>
      </c>
      <c r="O9983" s="14" t="str">
        <v/>
      </c>
      <c r="P9983" s="14" t="str">
        <f ca="1"/>
        <v>Low Cap</v>
      </c>
    </row>
    <row r="9984" spans="11:16">
      <c r="K9984" s="14" t="str">
        <v/>
      </c>
      <c r="L9984" s="14" t="str">
        <v/>
      </c>
      <c r="O9984" s="14" t="str">
        <v/>
      </c>
      <c r="P9984" s="14" t="str">
        <f ca="1"/>
        <v>Low Cap</v>
      </c>
    </row>
    <row r="9985" spans="11:16">
      <c r="K9985" s="14" t="str">
        <v/>
      </c>
      <c r="L9985" s="14" t="str">
        <v/>
      </c>
      <c r="O9985" s="14" t="str">
        <v/>
      </c>
      <c r="P9985" s="14" t="str">
        <f ca="1"/>
        <v>Low Cap</v>
      </c>
    </row>
    <row r="9986" spans="11:16">
      <c r="K9986" s="14" t="str">
        <v/>
      </c>
      <c r="L9986" s="14" t="str">
        <v/>
      </c>
      <c r="O9986" s="14" t="str">
        <v/>
      </c>
      <c r="P9986" s="14" t="str">
        <f ca="1"/>
        <v>Low Cap</v>
      </c>
    </row>
    <row r="9987" spans="11:16">
      <c r="K9987" s="14" t="str">
        <v/>
      </c>
      <c r="L9987" s="14" t="str">
        <v/>
      </c>
      <c r="O9987" s="14" t="str">
        <v/>
      </c>
      <c r="P9987" s="14" t="str">
        <f ca="1"/>
        <v>Low Cap</v>
      </c>
    </row>
    <row r="9988" spans="11:16">
      <c r="K9988" s="14" t="str">
        <v/>
      </c>
      <c r="L9988" s="14" t="str">
        <v/>
      </c>
      <c r="O9988" s="14" t="str">
        <v/>
      </c>
      <c r="P9988" s="14" t="str">
        <f ca="1"/>
        <v>Low Cap</v>
      </c>
    </row>
    <row r="9989" spans="11:16">
      <c r="K9989" s="14" t="str">
        <v/>
      </c>
      <c r="L9989" s="14" t="str">
        <v/>
      </c>
      <c r="O9989" s="14" t="str">
        <v/>
      </c>
      <c r="P9989" s="14" t="str">
        <f ca="1"/>
        <v>Low Cap</v>
      </c>
    </row>
    <row r="9990" spans="11:16">
      <c r="K9990" s="14" t="str">
        <v/>
      </c>
      <c r="L9990" s="14" t="str">
        <v/>
      </c>
      <c r="O9990" s="14" t="str">
        <v/>
      </c>
      <c r="P9990" s="14" t="str">
        <f ca="1"/>
        <v>Low Cap</v>
      </c>
    </row>
    <row r="9991" spans="11:16">
      <c r="K9991" s="14" t="str">
        <v/>
      </c>
      <c r="L9991" s="14" t="str">
        <v/>
      </c>
      <c r="O9991" s="14" t="str">
        <v/>
      </c>
      <c r="P9991" s="14" t="str">
        <f ca="1"/>
        <v>Low Cap</v>
      </c>
    </row>
    <row r="9992" spans="11:16">
      <c r="K9992" s="14" t="str">
        <v/>
      </c>
      <c r="L9992" s="14" t="str">
        <v/>
      </c>
      <c r="O9992" s="14" t="str">
        <v/>
      </c>
      <c r="P9992" s="14" t="str">
        <f ca="1"/>
        <v>Low Cap</v>
      </c>
    </row>
    <row r="9993" spans="11:16">
      <c r="K9993" s="14" t="str">
        <v/>
      </c>
      <c r="L9993" s="14" t="str">
        <v/>
      </c>
      <c r="O9993" s="14" t="str">
        <v/>
      </c>
      <c r="P9993" s="14" t="str">
        <f ca="1"/>
        <v>Low Cap</v>
      </c>
    </row>
    <row r="9994" spans="11:16">
      <c r="K9994" s="14" t="str">
        <v/>
      </c>
      <c r="L9994" s="14" t="str">
        <v/>
      </c>
      <c r="O9994" s="14" t="str">
        <v/>
      </c>
      <c r="P9994" s="14" t="str">
        <f ca="1"/>
        <v>Low Cap</v>
      </c>
    </row>
    <row r="9995" spans="11:16">
      <c r="K9995" s="14" t="str">
        <v/>
      </c>
      <c r="L9995" s="14" t="str">
        <v/>
      </c>
      <c r="O9995" s="14" t="str">
        <v/>
      </c>
      <c r="P9995" s="14" t="str">
        <f ca="1"/>
        <v>Low Cap</v>
      </c>
    </row>
    <row r="9996" spans="11:16">
      <c r="K9996" s="14" t="str">
        <v/>
      </c>
      <c r="L9996" s="14" t="str">
        <v/>
      </c>
      <c r="O9996" s="14" t="str">
        <v/>
      </c>
      <c r="P9996" s="14" t="str">
        <f ca="1"/>
        <v>Low Cap</v>
      </c>
    </row>
    <row r="9997" spans="11:16">
      <c r="K9997" s="14" t="str">
        <v/>
      </c>
      <c r="L9997" s="14" t="str">
        <v/>
      </c>
      <c r="O9997" s="14" t="str">
        <v/>
      </c>
      <c r="P9997" s="14" t="str">
        <f ca="1"/>
        <v>Low Cap</v>
      </c>
    </row>
    <row r="9998" spans="11:16">
      <c r="K9998" s="14" t="str">
        <v/>
      </c>
      <c r="L9998" s="14" t="str">
        <v/>
      </c>
      <c r="O9998" s="14" t="str">
        <v/>
      </c>
      <c r="P9998" s="14" t="str">
        <f ca="1"/>
        <v>Low Cap</v>
      </c>
    </row>
    <row r="9999" spans="11:16">
      <c r="K9999" s="14" t="str">
        <v/>
      </c>
      <c r="L9999" s="14" t="str">
        <v/>
      </c>
      <c r="O9999" s="14" t="str">
        <v/>
      </c>
      <c r="P9999" s="14" t="str">
        <f ca="1"/>
        <v>Low Cap</v>
      </c>
    </row>
    <row r="10000" spans="11:16">
      <c r="K10000" s="14" t="str">
        <v/>
      </c>
      <c r="L10000" s="14" t="str">
        <v/>
      </c>
      <c r="O10000" s="14" t="str">
        <v/>
      </c>
      <c r="P10000" s="14" t="str">
        <f ca="1"/>
        <v>Low Cap</v>
      </c>
    </row>
    <row r="10001" spans="11:16">
      <c r="K10001" s="14" t="str">
        <v/>
      </c>
      <c r="L10001" s="14" t="str">
        <v/>
      </c>
      <c r="O10001" s="14" t="str">
        <v/>
      </c>
      <c r="P10001" s="14" t="str">
        <f ca="1"/>
        <v>Low Cap</v>
      </c>
    </row>
    <row r="10002" spans="11:16">
      <c r="K10002" s="14" t="str">
        <v/>
      </c>
      <c r="L10002" s="14" t="str">
        <v/>
      </c>
      <c r="O10002" s="14" t="str">
        <v/>
      </c>
      <c r="P10002" s="14" t="str">
        <f ca="1"/>
        <v>Low Cap</v>
      </c>
    </row>
    <row r="10003" spans="11:16">
      <c r="K10003" s="14" t="str">
        <v/>
      </c>
      <c r="L10003" s="14" t="str">
        <v/>
      </c>
      <c r="O10003" s="14" t="str">
        <v/>
      </c>
      <c r="P10003" s="14" t="str">
        <f ca="1"/>
        <v>Low Cap</v>
      </c>
    </row>
    <row r="10004" spans="11:16">
      <c r="K10004" s="14" t="str">
        <v/>
      </c>
      <c r="L10004" s="14" t="str">
        <v/>
      </c>
      <c r="O10004" s="14" t="str">
        <v/>
      </c>
      <c r="P10004" s="14" t="str">
        <f ca="1"/>
        <v>Low Cap</v>
      </c>
    </row>
    <row r="10005" spans="11:16">
      <c r="K10005" s="14" t="str">
        <v/>
      </c>
      <c r="L10005" s="14" t="str">
        <v/>
      </c>
      <c r="O10005" s="14" t="str">
        <v/>
      </c>
      <c r="P10005" s="14" t="str">
        <f ca="1"/>
        <v>Low Cap</v>
      </c>
    </row>
    <row r="10006" spans="11:16">
      <c r="K10006" s="14" t="str">
        <v/>
      </c>
      <c r="L10006" s="14" t="str">
        <v/>
      </c>
      <c r="O10006" s="14" t="str">
        <v/>
      </c>
      <c r="P10006" s="14" t="str">
        <f ca="1"/>
        <v>Low Cap</v>
      </c>
    </row>
    <row r="10007" spans="11:16">
      <c r="K10007" s="14" t="str">
        <v/>
      </c>
      <c r="L10007" s="14" t="str">
        <v/>
      </c>
      <c r="O10007" s="14" t="str">
        <v/>
      </c>
      <c r="P10007" s="14" t="str">
        <f ca="1"/>
        <v>Low Cap</v>
      </c>
    </row>
    <row r="10008" spans="11:16">
      <c r="K10008" s="14" t="str">
        <v/>
      </c>
      <c r="L10008" s="14" t="str">
        <v/>
      </c>
      <c r="O10008" s="14" t="str">
        <v/>
      </c>
      <c r="P10008" s="14" t="str">
        <f ca="1"/>
        <v>Low Cap</v>
      </c>
    </row>
    <row r="10009" spans="11:16">
      <c r="K10009" s="14" t="str">
        <v/>
      </c>
      <c r="L10009" s="14" t="str">
        <v/>
      </c>
      <c r="O10009" s="14" t="str">
        <v/>
      </c>
      <c r="P10009" s="14" t="str">
        <f ca="1"/>
        <v>Low Cap</v>
      </c>
    </row>
    <row r="10010" spans="11:16">
      <c r="K10010" s="14" t="str">
        <v/>
      </c>
      <c r="L10010" s="14" t="str">
        <v/>
      </c>
      <c r="O10010" s="14" t="str">
        <v/>
      </c>
      <c r="P10010" s="14" t="str">
        <f ca="1"/>
        <v>Low Cap</v>
      </c>
    </row>
    <row r="10011" spans="11:16">
      <c r="K10011" s="14" t="str">
        <v/>
      </c>
      <c r="L10011" s="14" t="str">
        <v/>
      </c>
      <c r="O10011" s="14" t="str">
        <v/>
      </c>
      <c r="P10011" s="14" t="str">
        <f ca="1"/>
        <v>Low Cap</v>
      </c>
    </row>
    <row r="10012" spans="11:16">
      <c r="K10012" s="14" t="str">
        <v/>
      </c>
      <c r="L10012" s="14" t="str">
        <v/>
      </c>
      <c r="O10012" s="14" t="str">
        <v/>
      </c>
      <c r="P10012" s="14" t="str">
        <f ca="1"/>
        <v>Low Cap</v>
      </c>
    </row>
    <row r="10013" spans="11:16">
      <c r="K10013" s="14" t="str">
        <v/>
      </c>
      <c r="L10013" s="14" t="str">
        <v/>
      </c>
      <c r="O10013" s="14" t="str">
        <v/>
      </c>
      <c r="P10013" s="14" t="str">
        <f ca="1"/>
        <v>Low Cap</v>
      </c>
    </row>
    <row r="10014" spans="11:16">
      <c r="K10014" s="14" t="str">
        <v/>
      </c>
      <c r="L10014" s="14" t="str">
        <v/>
      </c>
      <c r="O10014" s="14" t="str">
        <v/>
      </c>
      <c r="P10014" s="14" t="str">
        <f ca="1"/>
        <v>Low Cap</v>
      </c>
    </row>
    <row r="10015" spans="11:16">
      <c r="K10015" s="14" t="str">
        <v/>
      </c>
      <c r="L10015" s="14" t="str">
        <v/>
      </c>
      <c r="O10015" s="14" t="str">
        <v/>
      </c>
      <c r="P10015" s="14" t="str">
        <f ca="1"/>
        <v>Low Cap</v>
      </c>
    </row>
    <row r="10016" spans="11:16">
      <c r="K10016" s="14" t="str">
        <v/>
      </c>
      <c r="L10016" s="14" t="str">
        <v/>
      </c>
      <c r="O10016" s="14" t="str">
        <v/>
      </c>
      <c r="P10016" s="14" t="str">
        <f ca="1"/>
        <v>Low Cap</v>
      </c>
    </row>
    <row r="10017" spans="11:16">
      <c r="K10017" s="14" t="str">
        <v/>
      </c>
      <c r="L10017" s="14" t="str">
        <v/>
      </c>
      <c r="O10017" s="14" t="str">
        <v/>
      </c>
      <c r="P10017" s="14" t="str">
        <f ca="1"/>
        <v>Low Cap</v>
      </c>
    </row>
    <row r="10018" spans="11:16">
      <c r="K10018" s="14" t="str">
        <v/>
      </c>
      <c r="L10018" s="14" t="str">
        <v/>
      </c>
      <c r="O10018" s="14" t="str">
        <v/>
      </c>
      <c r="P10018" s="14" t="str">
        <f ca="1"/>
        <v>Low Cap</v>
      </c>
    </row>
    <row r="10019" spans="11:16">
      <c r="K10019" s="14" t="str">
        <v/>
      </c>
      <c r="L10019" s="14" t="str">
        <v/>
      </c>
      <c r="O10019" s="14" t="str">
        <v/>
      </c>
      <c r="P10019" s="14" t="str">
        <f ca="1"/>
        <v>Low Cap</v>
      </c>
    </row>
    <row r="10020" spans="11:16">
      <c r="K10020" s="14" t="str">
        <v/>
      </c>
      <c r="L10020" s="14" t="str">
        <v/>
      </c>
      <c r="O10020" s="14" t="str">
        <v/>
      </c>
      <c r="P10020" s="14" t="str">
        <f ca="1"/>
        <v>Low Cap</v>
      </c>
    </row>
    <row r="10021" spans="11:16">
      <c r="K10021" s="14" t="str">
        <v/>
      </c>
      <c r="L10021" s="14" t="str">
        <v/>
      </c>
      <c r="O10021" s="14" t="str">
        <v/>
      </c>
      <c r="P10021" s="14" t="str">
        <f ca="1"/>
        <v>Low Cap</v>
      </c>
    </row>
    <row r="10022" spans="11:16">
      <c r="K10022" s="14" t="str">
        <v/>
      </c>
      <c r="L10022" s="14" t="str">
        <v/>
      </c>
      <c r="O10022" s="14" t="str">
        <v/>
      </c>
      <c r="P10022" s="14" t="str">
        <f ca="1"/>
        <v>Low Cap</v>
      </c>
    </row>
    <row r="10023" spans="11:16">
      <c r="K10023" s="14" t="str">
        <v/>
      </c>
      <c r="L10023" s="14" t="str">
        <v/>
      </c>
      <c r="O10023" s="14" t="str">
        <v/>
      </c>
      <c r="P10023" s="14" t="str">
        <f ca="1"/>
        <v>Low Cap</v>
      </c>
    </row>
    <row r="10024" spans="11:16">
      <c r="K10024" s="14" t="str">
        <v/>
      </c>
      <c r="L10024" s="14" t="str">
        <v/>
      </c>
      <c r="O10024" s="14" t="str">
        <v/>
      </c>
      <c r="P10024" s="14" t="str">
        <f ca="1"/>
        <v>Low Cap</v>
      </c>
    </row>
    <row r="10025" spans="11:16">
      <c r="K10025" s="14" t="str">
        <v/>
      </c>
      <c r="L10025" s="14" t="str">
        <v/>
      </c>
      <c r="O10025" s="14" t="str">
        <v/>
      </c>
      <c r="P10025" s="14" t="str">
        <f ca="1"/>
        <v>Low Cap</v>
      </c>
    </row>
    <row r="10026" spans="11:16">
      <c r="K10026" s="14" t="str">
        <v/>
      </c>
      <c r="L10026" s="14" t="str">
        <v/>
      </c>
      <c r="O10026" s="14" t="str">
        <v/>
      </c>
      <c r="P10026" s="14" t="str">
        <f ca="1"/>
        <v>Low Cap</v>
      </c>
    </row>
    <row r="10027" spans="11:16">
      <c r="K10027" s="14" t="str">
        <v/>
      </c>
      <c r="L10027" s="14" t="str">
        <v/>
      </c>
      <c r="O10027" s="14" t="str">
        <v/>
      </c>
      <c r="P10027" s="14" t="str">
        <f ca="1"/>
        <v>Low Cap</v>
      </c>
    </row>
    <row r="10028" spans="11:16">
      <c r="K10028" s="14" t="str">
        <v/>
      </c>
      <c r="L10028" s="14" t="str">
        <v/>
      </c>
      <c r="O10028" s="14" t="str">
        <v/>
      </c>
      <c r="P10028" s="14" t="str">
        <f ca="1"/>
        <v>Low Cap</v>
      </c>
    </row>
    <row r="10029" spans="11:16">
      <c r="K10029" s="14" t="str">
        <v/>
      </c>
      <c r="L10029" s="14" t="str">
        <v/>
      </c>
      <c r="O10029" s="14" t="str">
        <v/>
      </c>
      <c r="P10029" s="14" t="str">
        <f ca="1"/>
        <v>Low Cap</v>
      </c>
    </row>
    <row r="10030" spans="11:16">
      <c r="K10030" s="14" t="str">
        <v/>
      </c>
      <c r="L10030" s="14" t="str">
        <v/>
      </c>
      <c r="O10030" s="14" t="str">
        <v/>
      </c>
      <c r="P10030" s="14" t="str">
        <f ca="1"/>
        <v>Low Cap</v>
      </c>
    </row>
    <row r="10031" spans="11:16">
      <c r="K10031" s="14" t="str">
        <v/>
      </c>
      <c r="L10031" s="14" t="str">
        <v/>
      </c>
      <c r="O10031" s="14" t="str">
        <v/>
      </c>
      <c r="P10031" s="14" t="str">
        <f ca="1"/>
        <v>Low Cap</v>
      </c>
    </row>
    <row r="10032" spans="11:16">
      <c r="K10032" s="14" t="str">
        <v/>
      </c>
      <c r="L10032" s="14" t="str">
        <v/>
      </c>
      <c r="O10032" s="14" t="str">
        <v/>
      </c>
      <c r="P10032" s="14" t="str">
        <f ca="1"/>
        <v>Low Cap</v>
      </c>
    </row>
    <row r="10033" spans="11:16">
      <c r="K10033" s="14" t="str">
        <v/>
      </c>
      <c r="L10033" s="14" t="str">
        <v/>
      </c>
      <c r="O10033" s="14" t="str">
        <v/>
      </c>
      <c r="P10033" s="14" t="str">
        <f ca="1"/>
        <v>Low Cap</v>
      </c>
    </row>
    <row r="10034" spans="11:16">
      <c r="K10034" s="14" t="str">
        <v/>
      </c>
      <c r="L10034" s="14" t="str">
        <v/>
      </c>
      <c r="O10034" s="14" t="str">
        <v/>
      </c>
      <c r="P10034" s="14" t="str">
        <f ca="1"/>
        <v>Low Cap</v>
      </c>
    </row>
    <row r="10035" spans="11:16">
      <c r="K10035" s="14" t="str">
        <v/>
      </c>
      <c r="L10035" s="14" t="str">
        <v/>
      </c>
      <c r="O10035" s="14" t="str">
        <v/>
      </c>
      <c r="P10035" s="14" t="str">
        <f ca="1"/>
        <v>Low Cap</v>
      </c>
    </row>
    <row r="10036" spans="11:16">
      <c r="K10036" s="14" t="str">
        <v/>
      </c>
      <c r="L10036" s="14" t="str">
        <v/>
      </c>
      <c r="O10036" s="14" t="str">
        <v/>
      </c>
      <c r="P10036" s="14" t="str">
        <f ca="1"/>
        <v>Low Cap</v>
      </c>
    </row>
    <row r="10037" spans="11:16">
      <c r="K10037" s="14" t="str">
        <v/>
      </c>
      <c r="L10037" s="14" t="str">
        <v/>
      </c>
      <c r="O10037" s="14" t="str">
        <v/>
      </c>
      <c r="P10037" s="14" t="str">
        <f ca="1"/>
        <v>Low Cap</v>
      </c>
    </row>
    <row r="10038" spans="11:16">
      <c r="K10038" s="14" t="str">
        <v/>
      </c>
      <c r="L10038" s="14" t="str">
        <v/>
      </c>
      <c r="O10038" s="14" t="str">
        <v/>
      </c>
      <c r="P10038" s="14" t="str">
        <f ca="1"/>
        <v>Low Cap</v>
      </c>
    </row>
    <row r="10039" spans="11:16">
      <c r="K10039" s="14" t="str">
        <v/>
      </c>
      <c r="L10039" s="14" t="str">
        <v/>
      </c>
      <c r="O10039" s="14" t="str">
        <v/>
      </c>
      <c r="P10039" s="14" t="str">
        <f ca="1"/>
        <v>Low Cap</v>
      </c>
    </row>
    <row r="10040" spans="11:16">
      <c r="K10040" s="14" t="str">
        <v/>
      </c>
      <c r="L10040" s="14" t="str">
        <v/>
      </c>
      <c r="O10040" s="14" t="str">
        <v/>
      </c>
      <c r="P10040" s="14" t="str">
        <f ca="1"/>
        <v>Low Cap</v>
      </c>
    </row>
    <row r="10041" spans="11:16">
      <c r="K10041" s="14" t="str">
        <v/>
      </c>
      <c r="L10041" s="14" t="str">
        <v/>
      </c>
      <c r="O10041" s="14" t="str">
        <v/>
      </c>
      <c r="P10041" s="14" t="str">
        <f ca="1"/>
        <v>Low Cap</v>
      </c>
    </row>
    <row r="10042" spans="11:16">
      <c r="K10042" s="14" t="str">
        <v/>
      </c>
      <c r="L10042" s="14" t="str">
        <v/>
      </c>
      <c r="O10042" s="14" t="str">
        <v/>
      </c>
      <c r="P10042" s="14" t="str">
        <f ca="1"/>
        <v>Low Cap</v>
      </c>
    </row>
    <row r="10043" spans="11:16">
      <c r="K10043" s="14" t="str">
        <v/>
      </c>
      <c r="L10043" s="14" t="str">
        <v/>
      </c>
      <c r="O10043" s="14" t="str">
        <v/>
      </c>
      <c r="P10043" s="14" t="str">
        <f ca="1"/>
        <v>Low Cap</v>
      </c>
    </row>
    <row r="10044" spans="11:16">
      <c r="K10044" s="14" t="str">
        <v/>
      </c>
      <c r="L10044" s="14" t="str">
        <v/>
      </c>
      <c r="O10044" s="14" t="str">
        <v/>
      </c>
      <c r="P10044" s="14" t="str">
        <f ca="1"/>
        <v>Low Cap</v>
      </c>
    </row>
    <row r="10045" spans="11:16">
      <c r="K10045" s="14" t="str">
        <v/>
      </c>
      <c r="L10045" s="14" t="str">
        <v/>
      </c>
      <c r="O10045" s="14" t="str">
        <v/>
      </c>
      <c r="P10045" s="14" t="str">
        <f ca="1"/>
        <v>Low Cap</v>
      </c>
    </row>
    <row r="10046" spans="11:16">
      <c r="K10046" s="14" t="str">
        <v/>
      </c>
      <c r="L10046" s="14" t="str">
        <v/>
      </c>
      <c r="O10046" s="14" t="str">
        <v/>
      </c>
      <c r="P10046" s="14" t="str">
        <f ca="1"/>
        <v>Low Cap</v>
      </c>
    </row>
    <row r="10047" spans="11:16">
      <c r="K10047" s="14" t="str">
        <v/>
      </c>
      <c r="L10047" s="14" t="str">
        <v/>
      </c>
      <c r="O10047" s="14" t="str">
        <v/>
      </c>
      <c r="P10047" s="14" t="str">
        <f ca="1"/>
        <v>Low Cap</v>
      </c>
    </row>
    <row r="10048" spans="11:16">
      <c r="K10048" s="14" t="str">
        <v/>
      </c>
      <c r="L10048" s="14" t="str">
        <v/>
      </c>
      <c r="O10048" s="14" t="str">
        <v/>
      </c>
      <c r="P10048" s="14" t="str">
        <f ca="1"/>
        <v>Low Cap</v>
      </c>
    </row>
    <row r="10049" spans="11:16">
      <c r="K10049" s="14" t="str">
        <v/>
      </c>
      <c r="L10049" s="14" t="str">
        <v/>
      </c>
      <c r="O10049" s="14" t="str">
        <v/>
      </c>
      <c r="P10049" s="14" t="str">
        <f ca="1"/>
        <v>Low Cap</v>
      </c>
    </row>
    <row r="10050" spans="11:16">
      <c r="K10050" s="14" t="str">
        <v/>
      </c>
      <c r="L10050" s="14" t="str">
        <v/>
      </c>
      <c r="O10050" s="14" t="str">
        <v/>
      </c>
      <c r="P10050" s="14" t="str">
        <f ca="1"/>
        <v>Low Cap</v>
      </c>
    </row>
    <row r="10051" spans="11:16">
      <c r="K10051" s="14" t="str">
        <v/>
      </c>
      <c r="L10051" s="14" t="str">
        <v/>
      </c>
      <c r="O10051" s="14" t="str">
        <v/>
      </c>
      <c r="P10051" s="14" t="str">
        <f ca="1"/>
        <v>Low Cap</v>
      </c>
    </row>
    <row r="10052" spans="11:16">
      <c r="K10052" s="14" t="str">
        <v/>
      </c>
      <c r="L10052" s="14" t="str">
        <v/>
      </c>
      <c r="O10052" s="14" t="str">
        <v/>
      </c>
      <c r="P10052" s="14" t="str">
        <f ca="1"/>
        <v>Low Cap</v>
      </c>
    </row>
    <row r="10053" spans="11:16">
      <c r="K10053" s="14" t="str">
        <v/>
      </c>
      <c r="L10053" s="14" t="str">
        <v/>
      </c>
      <c r="O10053" s="14" t="str">
        <v/>
      </c>
      <c r="P10053" s="14" t="str">
        <f ca="1"/>
        <v>Low Cap</v>
      </c>
    </row>
    <row r="10054" spans="11:16">
      <c r="K10054" s="14" t="str">
        <v/>
      </c>
      <c r="L10054" s="14" t="str">
        <v/>
      </c>
      <c r="O10054" s="14" t="str">
        <v/>
      </c>
      <c r="P10054" s="14" t="str">
        <f ca="1"/>
        <v>Low Cap</v>
      </c>
    </row>
    <row r="10055" spans="11:16">
      <c r="K10055" s="14" t="str">
        <v/>
      </c>
      <c r="L10055" s="14" t="str">
        <v/>
      </c>
      <c r="O10055" s="14" t="str">
        <v/>
      </c>
      <c r="P10055" s="14" t="str">
        <f ca="1"/>
        <v>Low Cap</v>
      </c>
    </row>
    <row r="10056" spans="11:16">
      <c r="K10056" s="14" t="str">
        <v/>
      </c>
      <c r="L10056" s="14" t="str">
        <v/>
      </c>
      <c r="O10056" s="14" t="str">
        <v/>
      </c>
      <c r="P10056" s="14" t="str">
        <f ca="1"/>
        <v>Low Cap</v>
      </c>
    </row>
    <row r="10057" spans="11:16">
      <c r="K10057" s="14" t="str">
        <v/>
      </c>
      <c r="L10057" s="14" t="str">
        <v/>
      </c>
      <c r="O10057" s="14" t="str">
        <v/>
      </c>
      <c r="P10057" s="14" t="str">
        <f ca="1"/>
        <v>Low Cap</v>
      </c>
    </row>
    <row r="10058" spans="11:16">
      <c r="K10058" s="14" t="str">
        <v/>
      </c>
      <c r="L10058" s="14" t="str">
        <v/>
      </c>
      <c r="O10058" s="14" t="str">
        <v/>
      </c>
      <c r="P10058" s="14" t="str">
        <f ca="1"/>
        <v>Low Cap</v>
      </c>
    </row>
    <row r="10059" spans="11:16">
      <c r="K10059" s="14" t="str">
        <v/>
      </c>
      <c r="L10059" s="14" t="str">
        <v/>
      </c>
      <c r="O10059" s="14" t="str">
        <v/>
      </c>
      <c r="P10059" s="14" t="str">
        <f ca="1"/>
        <v>Low Cap</v>
      </c>
    </row>
    <row r="10060" spans="11:16">
      <c r="K10060" s="14" t="str">
        <v/>
      </c>
      <c r="L10060" s="14" t="str">
        <v/>
      </c>
      <c r="O10060" s="14" t="str">
        <v/>
      </c>
      <c r="P10060" s="14" t="str">
        <f ca="1"/>
        <v>Low Cap</v>
      </c>
    </row>
    <row r="10061" spans="11:16">
      <c r="K10061" s="14" t="str">
        <v/>
      </c>
      <c r="L10061" s="14" t="str">
        <v/>
      </c>
      <c r="O10061" s="14" t="str">
        <v/>
      </c>
      <c r="P10061" s="14" t="str">
        <f ca="1"/>
        <v>Low Cap</v>
      </c>
    </row>
    <row r="10062" spans="11:16">
      <c r="K10062" s="14" t="str">
        <v/>
      </c>
      <c r="L10062" s="14" t="str">
        <v/>
      </c>
      <c r="O10062" s="14" t="str">
        <v/>
      </c>
      <c r="P10062" s="14" t="str">
        <f ca="1"/>
        <v>Low Cap</v>
      </c>
    </row>
    <row r="10063" spans="11:16">
      <c r="K10063" s="14" t="str">
        <v/>
      </c>
      <c r="L10063" s="14" t="str">
        <v/>
      </c>
      <c r="O10063" s="14" t="str">
        <v/>
      </c>
      <c r="P10063" s="14" t="str">
        <f ca="1"/>
        <v>Low Cap</v>
      </c>
    </row>
    <row r="10064" spans="11:16">
      <c r="K10064" s="14" t="str">
        <v/>
      </c>
      <c r="L10064" s="14" t="str">
        <v/>
      </c>
      <c r="O10064" s="14" t="str">
        <v/>
      </c>
      <c r="P10064" s="14" t="str">
        <f ca="1"/>
        <v>Low Cap</v>
      </c>
    </row>
    <row r="10065" spans="11:16">
      <c r="K10065" s="14" t="str">
        <v/>
      </c>
      <c r="L10065" s="14" t="str">
        <v/>
      </c>
      <c r="O10065" s="14" t="str">
        <v/>
      </c>
      <c r="P10065" s="14" t="str">
        <f ca="1"/>
        <v>Low Cap</v>
      </c>
    </row>
    <row r="10066" spans="11:16">
      <c r="K10066" s="14" t="str">
        <v/>
      </c>
      <c r="L10066" s="14" t="str">
        <v/>
      </c>
      <c r="O10066" s="14" t="str">
        <v/>
      </c>
      <c r="P10066" s="14" t="str">
        <f ca="1"/>
        <v>Low Cap</v>
      </c>
    </row>
    <row r="10067" spans="11:16">
      <c r="K10067" s="14" t="str">
        <v/>
      </c>
      <c r="L10067" s="14" t="str">
        <v/>
      </c>
      <c r="O10067" s="14" t="str">
        <v/>
      </c>
      <c r="P10067" s="14" t="str">
        <f ca="1"/>
        <v>Low Cap</v>
      </c>
    </row>
    <row r="10068" spans="11:16">
      <c r="K10068" s="14" t="str">
        <v/>
      </c>
      <c r="L10068" s="14" t="str">
        <v/>
      </c>
      <c r="O10068" s="14" t="str">
        <v/>
      </c>
      <c r="P10068" s="14" t="str">
        <f ca="1"/>
        <v>Low Cap</v>
      </c>
    </row>
    <row r="10069" spans="11:16">
      <c r="K10069" s="14" t="str">
        <v/>
      </c>
      <c r="L10069" s="14" t="str">
        <v/>
      </c>
      <c r="O10069" s="14" t="str">
        <v/>
      </c>
      <c r="P10069" s="14" t="str">
        <f ca="1"/>
        <v>Low Cap</v>
      </c>
    </row>
    <row r="10070" spans="11:16">
      <c r="K10070" s="14" t="str">
        <v/>
      </c>
      <c r="L10070" s="14" t="str">
        <v/>
      </c>
      <c r="O10070" s="14" t="str">
        <v/>
      </c>
      <c r="P10070" s="14" t="str">
        <f ca="1"/>
        <v>Low Cap</v>
      </c>
    </row>
    <row r="10071" spans="11:16">
      <c r="K10071" s="14" t="str">
        <v/>
      </c>
      <c r="L10071" s="14" t="str">
        <v/>
      </c>
      <c r="O10071" s="14" t="str">
        <v/>
      </c>
      <c r="P10071" s="14" t="str">
        <f ca="1"/>
        <v>Low Cap</v>
      </c>
    </row>
    <row r="10072" spans="11:16">
      <c r="K10072" s="14" t="str">
        <v/>
      </c>
      <c r="L10072" s="14" t="str">
        <v/>
      </c>
      <c r="O10072" s="14" t="str">
        <v/>
      </c>
      <c r="P10072" s="14" t="str">
        <f ca="1"/>
        <v>Low Cap</v>
      </c>
    </row>
    <row r="10073" spans="11:16">
      <c r="K10073" s="14" t="str">
        <v/>
      </c>
      <c r="L10073" s="14" t="str">
        <v/>
      </c>
      <c r="O10073" s="14" t="str">
        <v/>
      </c>
      <c r="P10073" s="14" t="str">
        <f ca="1"/>
        <v>Low Cap</v>
      </c>
    </row>
    <row r="10074" spans="11:16">
      <c r="K10074" s="14" t="str">
        <v/>
      </c>
      <c r="L10074" s="14" t="str">
        <v/>
      </c>
      <c r="O10074" s="14" t="str">
        <v/>
      </c>
      <c r="P10074" s="14" t="str">
        <f ca="1"/>
        <v>Low Cap</v>
      </c>
    </row>
    <row r="10075" spans="11:16">
      <c r="K10075" s="14" t="str">
        <v/>
      </c>
      <c r="L10075" s="14" t="str">
        <v/>
      </c>
      <c r="O10075" s="14" t="str">
        <v/>
      </c>
      <c r="P10075" s="14" t="str">
        <f ca="1"/>
        <v>Low Cap</v>
      </c>
    </row>
    <row r="10076" spans="11:16">
      <c r="K10076" s="14" t="str">
        <v/>
      </c>
      <c r="L10076" s="14" t="str">
        <v/>
      </c>
      <c r="O10076" s="14" t="str">
        <v/>
      </c>
      <c r="P10076" s="14" t="str">
        <f ca="1"/>
        <v>Low Cap</v>
      </c>
    </row>
    <row r="10077" spans="11:16">
      <c r="K10077" s="14" t="str">
        <v/>
      </c>
      <c r="L10077" s="14" t="str">
        <v/>
      </c>
      <c r="O10077" s="14" t="str">
        <v/>
      </c>
      <c r="P10077" s="14" t="str">
        <f ca="1"/>
        <v>Low Cap</v>
      </c>
    </row>
    <row r="10078" spans="11:16">
      <c r="K10078" s="14" t="str">
        <v/>
      </c>
      <c r="L10078" s="14" t="str">
        <v/>
      </c>
      <c r="O10078" s="14" t="str">
        <v/>
      </c>
      <c r="P10078" s="14" t="str">
        <f ca="1"/>
        <v>Low Cap</v>
      </c>
    </row>
    <row r="10079" spans="11:16">
      <c r="K10079" s="14" t="str">
        <v/>
      </c>
      <c r="L10079" s="14" t="str">
        <v/>
      </c>
      <c r="O10079" s="14" t="str">
        <v/>
      </c>
      <c r="P10079" s="14" t="str">
        <f ca="1"/>
        <v>Low Cap</v>
      </c>
    </row>
    <row r="10080" spans="11:16">
      <c r="K10080" s="14" t="str">
        <v/>
      </c>
      <c r="L10080" s="14" t="str">
        <v/>
      </c>
      <c r="O10080" s="14" t="str">
        <v/>
      </c>
      <c r="P10080" s="14" t="str">
        <f ca="1"/>
        <v>Low Cap</v>
      </c>
    </row>
    <row r="10081" spans="11:16">
      <c r="K10081" s="14" t="str">
        <v/>
      </c>
      <c r="L10081" s="14" t="str">
        <v/>
      </c>
      <c r="O10081" s="14" t="str">
        <v/>
      </c>
      <c r="P10081" s="14" t="str">
        <f ca="1"/>
        <v>Low Cap</v>
      </c>
    </row>
    <row r="10082" spans="11:16">
      <c r="K10082" s="14" t="str">
        <v/>
      </c>
      <c r="L10082" s="14" t="str">
        <v/>
      </c>
      <c r="O10082" s="14" t="str">
        <v/>
      </c>
      <c r="P10082" s="14" t="str">
        <f ca="1"/>
        <v>Low Cap</v>
      </c>
    </row>
    <row r="10083" spans="11:16">
      <c r="K10083" s="14" t="str">
        <v/>
      </c>
      <c r="L10083" s="14" t="str">
        <v/>
      </c>
      <c r="O10083" s="14" t="str">
        <v/>
      </c>
      <c r="P10083" s="14" t="str">
        <f ca="1"/>
        <v>Low Cap</v>
      </c>
    </row>
    <row r="10084" spans="11:16">
      <c r="K10084" s="14" t="str">
        <v/>
      </c>
      <c r="L10084" s="14" t="str">
        <v/>
      </c>
      <c r="O10084" s="14" t="str">
        <v/>
      </c>
      <c r="P10084" s="14" t="str">
        <f ca="1"/>
        <v>Low Cap</v>
      </c>
    </row>
    <row r="10085" spans="11:16">
      <c r="K10085" s="14" t="str">
        <v/>
      </c>
      <c r="L10085" s="14" t="str">
        <v/>
      </c>
      <c r="O10085" s="14" t="str">
        <v/>
      </c>
      <c r="P10085" s="14" t="str">
        <f ca="1"/>
        <v>Low Cap</v>
      </c>
    </row>
    <row r="10086" spans="11:16">
      <c r="K10086" s="14" t="str">
        <v/>
      </c>
      <c r="L10086" s="14" t="str">
        <v/>
      </c>
      <c r="O10086" s="14" t="str">
        <v/>
      </c>
      <c r="P10086" s="14" t="str">
        <f ca="1"/>
        <v>Low Cap</v>
      </c>
    </row>
    <row r="10087" spans="11:16">
      <c r="K10087" s="14" t="str">
        <v/>
      </c>
      <c r="L10087" s="14" t="str">
        <v/>
      </c>
      <c r="O10087" s="14" t="str">
        <v/>
      </c>
      <c r="P10087" s="14" t="str">
        <f ca="1"/>
        <v>Low Cap</v>
      </c>
    </row>
    <row r="10088" spans="11:16">
      <c r="K10088" s="14" t="str">
        <v/>
      </c>
      <c r="L10088" s="14" t="str">
        <v/>
      </c>
      <c r="O10088" s="14" t="str">
        <v/>
      </c>
      <c r="P10088" s="14" t="str">
        <f ca="1"/>
        <v>Low Cap</v>
      </c>
    </row>
    <row r="10089" spans="11:16">
      <c r="K10089" s="14" t="str">
        <v/>
      </c>
      <c r="L10089" s="14" t="str">
        <v/>
      </c>
      <c r="O10089" s="14" t="str">
        <v/>
      </c>
      <c r="P10089" s="14" t="str">
        <f ca="1"/>
        <v>Low Cap</v>
      </c>
    </row>
    <row r="10090" spans="11:16">
      <c r="K10090" s="14" t="str">
        <v/>
      </c>
      <c r="L10090" s="14" t="str">
        <v/>
      </c>
      <c r="O10090" s="14" t="str">
        <v/>
      </c>
      <c r="P10090" s="14" t="str">
        <f ca="1"/>
        <v>Low Cap</v>
      </c>
    </row>
    <row r="10091" spans="11:16">
      <c r="K10091" s="14" t="str">
        <v/>
      </c>
      <c r="L10091" s="14" t="str">
        <v/>
      </c>
      <c r="O10091" s="14" t="str">
        <v/>
      </c>
      <c r="P10091" s="14" t="str">
        <f ca="1"/>
        <v>Low Cap</v>
      </c>
    </row>
    <row r="10092" spans="11:16">
      <c r="K10092" s="14" t="str">
        <v/>
      </c>
      <c r="L10092" s="14" t="str">
        <v/>
      </c>
      <c r="O10092" s="14" t="str">
        <v/>
      </c>
      <c r="P10092" s="14" t="str">
        <f ca="1"/>
        <v>Low Cap</v>
      </c>
    </row>
    <row r="10093" spans="11:16">
      <c r="K10093" s="14" t="str">
        <v/>
      </c>
      <c r="L10093" s="14" t="str">
        <v/>
      </c>
      <c r="O10093" s="14" t="str">
        <v/>
      </c>
      <c r="P10093" s="14" t="str">
        <f ca="1"/>
        <v>Low Cap</v>
      </c>
    </row>
    <row r="10094" spans="11:16">
      <c r="K10094" s="14" t="str">
        <v/>
      </c>
      <c r="L10094" s="14" t="str">
        <v/>
      </c>
      <c r="O10094" s="14" t="str">
        <v/>
      </c>
      <c r="P10094" s="14" t="str">
        <f ca="1"/>
        <v>Low Cap</v>
      </c>
    </row>
    <row r="10095" spans="11:16">
      <c r="K10095" s="14" t="str">
        <v/>
      </c>
      <c r="L10095" s="14" t="str">
        <v/>
      </c>
      <c r="O10095" s="14" t="str">
        <v/>
      </c>
      <c r="P10095" s="14" t="str">
        <f ca="1"/>
        <v>Low Cap</v>
      </c>
    </row>
    <row r="10096" spans="11:16">
      <c r="K10096" s="14" t="str">
        <v/>
      </c>
      <c r="L10096" s="14" t="str">
        <v/>
      </c>
      <c r="O10096" s="14" t="str">
        <v/>
      </c>
      <c r="P10096" s="14" t="str">
        <f ca="1"/>
        <v>Low Cap</v>
      </c>
    </row>
    <row r="10097" spans="11:16">
      <c r="K10097" s="14" t="str">
        <v/>
      </c>
      <c r="L10097" s="14" t="str">
        <v/>
      </c>
      <c r="O10097" s="14" t="str">
        <v/>
      </c>
      <c r="P10097" s="14" t="str">
        <f ca="1"/>
        <v>Low Cap</v>
      </c>
    </row>
    <row r="10098" spans="11:16">
      <c r="K10098" s="14" t="str">
        <v/>
      </c>
      <c r="L10098" s="14" t="str">
        <v/>
      </c>
      <c r="O10098" s="14" t="str">
        <v/>
      </c>
      <c r="P10098" s="14" t="str">
        <f ca="1"/>
        <v>Low Cap</v>
      </c>
    </row>
    <row r="10099" spans="11:16">
      <c r="K10099" s="14" t="str">
        <v/>
      </c>
      <c r="L10099" s="14" t="str">
        <v/>
      </c>
      <c r="O10099" s="14" t="str">
        <v/>
      </c>
      <c r="P10099" s="14" t="str">
        <f ca="1"/>
        <v>Low Cap</v>
      </c>
    </row>
    <row r="10100" spans="11:16">
      <c r="K10100" s="14" t="str">
        <v/>
      </c>
      <c r="L10100" s="14" t="str">
        <v/>
      </c>
      <c r="O10100" s="14" t="str">
        <v/>
      </c>
      <c r="P10100" s="14" t="str">
        <f ca="1"/>
        <v>Low Cap</v>
      </c>
    </row>
    <row r="10101" spans="11:16">
      <c r="K10101" s="14" t="str">
        <v/>
      </c>
      <c r="L10101" s="14" t="str">
        <v/>
      </c>
      <c r="O10101" s="14" t="str">
        <v/>
      </c>
      <c r="P10101" s="14" t="str">
        <f ca="1"/>
        <v>Low Cap</v>
      </c>
    </row>
    <row r="10102" spans="11:16">
      <c r="K10102" s="14" t="str">
        <v/>
      </c>
      <c r="L10102" s="14" t="str">
        <v/>
      </c>
      <c r="O10102" s="14" t="str">
        <v/>
      </c>
      <c r="P10102" s="14" t="str">
        <f ca="1"/>
        <v>Low Cap</v>
      </c>
    </row>
    <row r="10103" spans="11:16">
      <c r="K10103" s="14" t="str">
        <v/>
      </c>
      <c r="L10103" s="14" t="str">
        <v/>
      </c>
      <c r="O10103" s="14" t="str">
        <v/>
      </c>
      <c r="P10103" s="14" t="str">
        <f ca="1"/>
        <v>Low Cap</v>
      </c>
    </row>
    <row r="10104" spans="11:16">
      <c r="K10104" s="14" t="str">
        <v/>
      </c>
      <c r="L10104" s="14" t="str">
        <v/>
      </c>
      <c r="O10104" s="14" t="str">
        <v/>
      </c>
      <c r="P10104" s="14" t="str">
        <f ca="1"/>
        <v>Low Cap</v>
      </c>
    </row>
    <row r="10105" spans="11:16">
      <c r="K10105" s="14" t="str">
        <v/>
      </c>
      <c r="L10105" s="14" t="str">
        <v/>
      </c>
      <c r="O10105" s="14" t="str">
        <v/>
      </c>
      <c r="P10105" s="14" t="str">
        <f ca="1"/>
        <v>Low Cap</v>
      </c>
    </row>
    <row r="10106" spans="11:16">
      <c r="K10106" s="14" t="str">
        <v/>
      </c>
      <c r="L10106" s="14" t="str">
        <v/>
      </c>
      <c r="O10106" s="14" t="str">
        <v/>
      </c>
      <c r="P10106" s="14" t="str">
        <f ca="1"/>
        <v>Low Cap</v>
      </c>
    </row>
    <row r="10107" spans="11:16">
      <c r="K10107" s="14" t="str">
        <v/>
      </c>
      <c r="L10107" s="14" t="str">
        <v/>
      </c>
      <c r="O10107" s="14" t="str">
        <v/>
      </c>
      <c r="P10107" s="14" t="str">
        <f ca="1"/>
        <v>Low Cap</v>
      </c>
    </row>
    <row r="10108" spans="11:16">
      <c r="K10108" s="14" t="str">
        <v/>
      </c>
      <c r="L10108" s="14" t="str">
        <v/>
      </c>
      <c r="O10108" s="14" t="str">
        <v/>
      </c>
      <c r="P10108" s="14" t="str">
        <f ca="1"/>
        <v>Low Cap</v>
      </c>
    </row>
    <row r="10109" spans="11:16">
      <c r="K10109" s="14" t="str">
        <v/>
      </c>
      <c r="L10109" s="14" t="str">
        <v/>
      </c>
      <c r="O10109" s="14" t="str">
        <v/>
      </c>
      <c r="P10109" s="14" t="str">
        <f ca="1"/>
        <v>Low Cap</v>
      </c>
    </row>
    <row r="10110" spans="11:16">
      <c r="K10110" s="14" t="str">
        <v/>
      </c>
      <c r="L10110" s="14" t="str">
        <v/>
      </c>
      <c r="O10110" s="14" t="str">
        <v/>
      </c>
      <c r="P10110" s="14" t="str">
        <f ca="1"/>
        <v>Low Cap</v>
      </c>
    </row>
    <row r="10111" spans="11:16">
      <c r="K10111" s="14" t="str">
        <v/>
      </c>
      <c r="L10111" s="14" t="str">
        <v/>
      </c>
      <c r="O10111" s="14" t="str">
        <v/>
      </c>
      <c r="P10111" s="14" t="str">
        <f ca="1"/>
        <v>Low Cap</v>
      </c>
    </row>
    <row r="10112" spans="11:16">
      <c r="K10112" s="14" t="str">
        <v/>
      </c>
      <c r="L10112" s="14" t="str">
        <v/>
      </c>
      <c r="O10112" s="14" t="str">
        <v/>
      </c>
      <c r="P10112" s="14" t="str">
        <f ca="1"/>
        <v>Low Cap</v>
      </c>
    </row>
    <row r="10113" spans="11:16">
      <c r="K10113" s="14" t="str">
        <v/>
      </c>
      <c r="L10113" s="14" t="str">
        <v/>
      </c>
      <c r="O10113" s="14" t="str">
        <v/>
      </c>
      <c r="P10113" s="14" t="str">
        <f ca="1"/>
        <v>Low Cap</v>
      </c>
    </row>
    <row r="10114" spans="11:16">
      <c r="K10114" s="14" t="str">
        <v/>
      </c>
      <c r="L10114" s="14" t="str">
        <v/>
      </c>
      <c r="O10114" s="14" t="str">
        <v/>
      </c>
      <c r="P10114" s="14" t="str">
        <f ca="1"/>
        <v>Low Cap</v>
      </c>
    </row>
    <row r="10115" spans="11:16">
      <c r="K10115" s="14" t="str">
        <v/>
      </c>
      <c r="L10115" s="14" t="str">
        <v/>
      </c>
      <c r="O10115" s="14" t="str">
        <v/>
      </c>
      <c r="P10115" s="14" t="str">
        <f ca="1"/>
        <v>Low Cap</v>
      </c>
    </row>
    <row r="10116" spans="11:16">
      <c r="K10116" s="14" t="str">
        <v/>
      </c>
      <c r="L10116" s="14" t="str">
        <v/>
      </c>
      <c r="O10116" s="14" t="str">
        <v/>
      </c>
      <c r="P10116" s="14" t="str">
        <f ca="1"/>
        <v>Low Cap</v>
      </c>
    </row>
    <row r="10117" spans="11:16">
      <c r="K10117" s="14" t="str">
        <v/>
      </c>
      <c r="L10117" s="14" t="str">
        <v/>
      </c>
      <c r="O10117" s="14" t="str">
        <v/>
      </c>
      <c r="P10117" s="14" t="str">
        <f ca="1"/>
        <v>Low Cap</v>
      </c>
    </row>
    <row r="10118" spans="11:16">
      <c r="K10118" s="14" t="str">
        <v/>
      </c>
      <c r="L10118" s="14" t="str">
        <v/>
      </c>
      <c r="O10118" s="14" t="str">
        <v/>
      </c>
      <c r="P10118" s="14" t="str">
        <f ca="1"/>
        <v>Low Cap</v>
      </c>
    </row>
    <row r="10119" spans="11:16">
      <c r="K10119" s="14" t="str">
        <v/>
      </c>
      <c r="L10119" s="14" t="str">
        <v/>
      </c>
      <c r="O10119" s="14" t="str">
        <v/>
      </c>
      <c r="P10119" s="14" t="str">
        <f ca="1"/>
        <v>Low Cap</v>
      </c>
    </row>
    <row r="10120" spans="11:16">
      <c r="K10120" s="14" t="str">
        <v/>
      </c>
      <c r="L10120" s="14" t="str">
        <v/>
      </c>
      <c r="O10120" s="14" t="str">
        <v/>
      </c>
      <c r="P10120" s="14" t="str">
        <f ca="1"/>
        <v>Low Cap</v>
      </c>
    </row>
    <row r="10121" spans="11:16">
      <c r="K10121" s="14" t="str">
        <v/>
      </c>
      <c r="L10121" s="14" t="str">
        <v/>
      </c>
      <c r="O10121" s="14" t="str">
        <v/>
      </c>
      <c r="P10121" s="14" t="str">
        <f ca="1"/>
        <v>Low Cap</v>
      </c>
    </row>
    <row r="10122" spans="11:16">
      <c r="K10122" s="14" t="str">
        <v/>
      </c>
      <c r="L10122" s="14" t="str">
        <v/>
      </c>
      <c r="O10122" s="14" t="str">
        <v/>
      </c>
      <c r="P10122" s="14" t="str">
        <f ca="1"/>
        <v>Low Cap</v>
      </c>
    </row>
    <row r="10123" spans="11:16">
      <c r="K10123" s="14" t="str">
        <v/>
      </c>
      <c r="L10123" s="14" t="str">
        <v/>
      </c>
      <c r="O10123" s="14" t="str">
        <v/>
      </c>
      <c r="P10123" s="14" t="str">
        <f ca="1"/>
        <v>Low Cap</v>
      </c>
    </row>
    <row r="10124" spans="11:16">
      <c r="K10124" s="14" t="str">
        <v/>
      </c>
      <c r="L10124" s="14" t="str">
        <v/>
      </c>
      <c r="O10124" s="14" t="str">
        <v/>
      </c>
      <c r="P10124" s="14" t="str">
        <f ca="1"/>
        <v>Low Cap</v>
      </c>
    </row>
    <row r="10125" spans="11:16">
      <c r="K10125" s="14" t="str">
        <v/>
      </c>
      <c r="L10125" s="14" t="str">
        <v/>
      </c>
      <c r="O10125" s="14" t="str">
        <v/>
      </c>
      <c r="P10125" s="14" t="str">
        <f ca="1"/>
        <v>Low Cap</v>
      </c>
    </row>
    <row r="10126" spans="11:16">
      <c r="K10126" s="14" t="str">
        <v/>
      </c>
      <c r="L10126" s="14" t="str">
        <v/>
      </c>
      <c r="O10126" s="14" t="str">
        <v/>
      </c>
      <c r="P10126" s="14" t="str">
        <f ca="1"/>
        <v>Low Cap</v>
      </c>
    </row>
    <row r="10127" spans="11:16">
      <c r="K10127" s="14" t="str">
        <v/>
      </c>
      <c r="L10127" s="14" t="str">
        <v/>
      </c>
      <c r="O10127" s="14" t="str">
        <v/>
      </c>
      <c r="P10127" s="14" t="str">
        <f ca="1"/>
        <v>Low Cap</v>
      </c>
    </row>
    <row r="10128" spans="11:16">
      <c r="K10128" s="14" t="str">
        <v/>
      </c>
      <c r="L10128" s="14" t="str">
        <v/>
      </c>
      <c r="O10128" s="14" t="str">
        <v/>
      </c>
      <c r="P10128" s="14" t="str">
        <f ca="1"/>
        <v>Low Cap</v>
      </c>
    </row>
    <row r="10129" spans="11:16">
      <c r="K10129" s="14" t="str">
        <v/>
      </c>
      <c r="L10129" s="14" t="str">
        <v/>
      </c>
      <c r="O10129" s="14" t="str">
        <v/>
      </c>
      <c r="P10129" s="14" t="str">
        <f ca="1"/>
        <v>Low Cap</v>
      </c>
    </row>
    <row r="10130" spans="11:16">
      <c r="K10130" s="14" t="str">
        <v/>
      </c>
      <c r="L10130" s="14" t="str">
        <v/>
      </c>
      <c r="O10130" s="14" t="str">
        <v/>
      </c>
      <c r="P10130" s="14" t="str">
        <f ca="1"/>
        <v>Low Cap</v>
      </c>
    </row>
    <row r="10131" spans="11:16">
      <c r="K10131" s="14" t="str">
        <v/>
      </c>
      <c r="L10131" s="14" t="str">
        <v/>
      </c>
      <c r="O10131" s="14" t="str">
        <v/>
      </c>
      <c r="P10131" s="14" t="str">
        <f ca="1"/>
        <v>Low Cap</v>
      </c>
    </row>
    <row r="10132" spans="11:16">
      <c r="K10132" s="14" t="str">
        <v/>
      </c>
      <c r="L10132" s="14" t="str">
        <v/>
      </c>
      <c r="O10132" s="14" t="str">
        <v/>
      </c>
      <c r="P10132" s="14" t="str">
        <f ca="1"/>
        <v>Low Cap</v>
      </c>
    </row>
    <row r="10133" spans="11:16">
      <c r="K10133" s="14" t="str">
        <v/>
      </c>
      <c r="L10133" s="14" t="str">
        <v/>
      </c>
      <c r="O10133" s="14" t="str">
        <v/>
      </c>
      <c r="P10133" s="14" t="str">
        <f ca="1"/>
        <v>Low Cap</v>
      </c>
    </row>
    <row r="10134" spans="11:16">
      <c r="K10134" s="14" t="str">
        <v/>
      </c>
      <c r="L10134" s="14" t="str">
        <v/>
      </c>
      <c r="O10134" s="14" t="str">
        <v/>
      </c>
      <c r="P10134" s="14" t="str">
        <f ca="1"/>
        <v>Low Cap</v>
      </c>
    </row>
    <row r="10135" spans="11:16">
      <c r="K10135" s="14" t="str">
        <v/>
      </c>
      <c r="L10135" s="14" t="str">
        <v/>
      </c>
      <c r="O10135" s="14" t="str">
        <v/>
      </c>
      <c r="P10135" s="14" t="str">
        <f ca="1"/>
        <v>Low Cap</v>
      </c>
    </row>
    <row r="10136" spans="11:16">
      <c r="K10136" s="14" t="str">
        <v/>
      </c>
      <c r="L10136" s="14" t="str">
        <v/>
      </c>
      <c r="O10136" s="14" t="str">
        <v/>
      </c>
      <c r="P10136" s="14" t="str">
        <f ca="1"/>
        <v>Low Cap</v>
      </c>
    </row>
    <row r="10137" spans="11:16">
      <c r="K10137" s="14" t="str">
        <v/>
      </c>
      <c r="L10137" s="14" t="str">
        <v/>
      </c>
      <c r="O10137" s="14" t="str">
        <v/>
      </c>
      <c r="P10137" s="14" t="str">
        <f ca="1"/>
        <v>Low Cap</v>
      </c>
    </row>
    <row r="10138" spans="11:16">
      <c r="K10138" s="14" t="str">
        <v/>
      </c>
      <c r="L10138" s="14" t="str">
        <v/>
      </c>
      <c r="O10138" s="14" t="str">
        <v/>
      </c>
      <c r="P10138" s="14" t="str">
        <f ca="1"/>
        <v>Low Cap</v>
      </c>
    </row>
    <row r="10139" spans="11:16">
      <c r="K10139" s="14" t="str">
        <v/>
      </c>
      <c r="L10139" s="14" t="str">
        <v/>
      </c>
      <c r="O10139" s="14" t="str">
        <v/>
      </c>
      <c r="P10139" s="14" t="str">
        <f ca="1"/>
        <v>Low Cap</v>
      </c>
    </row>
    <row r="10140" spans="11:16">
      <c r="K10140" s="14" t="str">
        <v/>
      </c>
      <c r="L10140" s="14" t="str">
        <v/>
      </c>
      <c r="O10140" s="14" t="str">
        <v/>
      </c>
      <c r="P10140" s="14" t="str">
        <f ca="1"/>
        <v>Low Cap</v>
      </c>
    </row>
    <row r="10141" spans="11:16">
      <c r="K10141" s="14" t="str">
        <v/>
      </c>
      <c r="L10141" s="14" t="str">
        <v/>
      </c>
      <c r="O10141" s="14" t="str">
        <v/>
      </c>
      <c r="P10141" s="14" t="str">
        <f ca="1"/>
        <v>Low Cap</v>
      </c>
    </row>
    <row r="10142" spans="11:16">
      <c r="K10142" s="14" t="str">
        <v/>
      </c>
      <c r="L10142" s="14" t="str">
        <v/>
      </c>
      <c r="O10142" s="14" t="str">
        <v/>
      </c>
      <c r="P10142" s="14" t="str">
        <f ca="1"/>
        <v>Low Cap</v>
      </c>
    </row>
    <row r="10143" spans="11:16">
      <c r="K10143" s="14" t="str">
        <v/>
      </c>
      <c r="L10143" s="14" t="str">
        <v/>
      </c>
      <c r="O10143" s="14" t="str">
        <v/>
      </c>
      <c r="P10143" s="14" t="str">
        <f ca="1"/>
        <v>Low Cap</v>
      </c>
    </row>
    <row r="10144" spans="11:16">
      <c r="K10144" s="14" t="str">
        <v/>
      </c>
      <c r="L10144" s="14" t="str">
        <v/>
      </c>
      <c r="O10144" s="14" t="str">
        <v/>
      </c>
      <c r="P10144" s="14" t="str">
        <f ca="1"/>
        <v>Low Cap</v>
      </c>
    </row>
    <row r="10145" spans="11:16">
      <c r="K10145" s="14" t="str">
        <v/>
      </c>
      <c r="L10145" s="14" t="str">
        <v/>
      </c>
      <c r="O10145" s="14" t="str">
        <v/>
      </c>
      <c r="P10145" s="14" t="str">
        <f ca="1"/>
        <v>Low Cap</v>
      </c>
    </row>
    <row r="10146" spans="11:16">
      <c r="K10146" s="14" t="str">
        <v/>
      </c>
      <c r="L10146" s="14" t="str">
        <v/>
      </c>
      <c r="O10146" s="14" t="str">
        <v/>
      </c>
      <c r="P10146" s="14" t="str">
        <f ca="1"/>
        <v>Low Cap</v>
      </c>
    </row>
    <row r="10147" spans="11:16">
      <c r="K10147" s="14" t="str">
        <v/>
      </c>
      <c r="L10147" s="14" t="str">
        <v/>
      </c>
      <c r="O10147" s="14" t="str">
        <v/>
      </c>
      <c r="P10147" s="14" t="str">
        <f ca="1"/>
        <v>Low Cap</v>
      </c>
    </row>
    <row r="10148" spans="11:16">
      <c r="K10148" s="14" t="str">
        <v/>
      </c>
      <c r="L10148" s="14" t="str">
        <v/>
      </c>
      <c r="O10148" s="14" t="str">
        <v/>
      </c>
      <c r="P10148" s="14" t="str">
        <f ca="1"/>
        <v>Low Cap</v>
      </c>
    </row>
    <row r="10149" spans="11:16">
      <c r="K10149" s="14" t="str">
        <v/>
      </c>
      <c r="L10149" s="14" t="str">
        <v/>
      </c>
      <c r="O10149" s="14" t="str">
        <v/>
      </c>
      <c r="P10149" s="14" t="str">
        <f ca="1"/>
        <v>Low Cap</v>
      </c>
    </row>
    <row r="10150" spans="11:16">
      <c r="K10150" s="14" t="str">
        <v/>
      </c>
      <c r="L10150" s="14" t="str">
        <v/>
      </c>
      <c r="O10150" s="14" t="str">
        <v/>
      </c>
      <c r="P10150" s="14" t="str">
        <f ca="1"/>
        <v>Low Cap</v>
      </c>
    </row>
    <row r="10151" spans="11:16">
      <c r="K10151" s="14" t="str">
        <v/>
      </c>
      <c r="L10151" s="14" t="str">
        <v/>
      </c>
      <c r="O10151" s="14" t="str">
        <v/>
      </c>
      <c r="P10151" s="14" t="str">
        <f ca="1"/>
        <v>Low Cap</v>
      </c>
    </row>
    <row r="10152" spans="11:16">
      <c r="K10152" s="14" t="str">
        <v/>
      </c>
      <c r="L10152" s="14" t="str">
        <v/>
      </c>
      <c r="O10152" s="14" t="str">
        <v/>
      </c>
      <c r="P10152" s="14" t="str">
        <f ca="1"/>
        <v>Low Cap</v>
      </c>
    </row>
    <row r="10153" spans="11:16">
      <c r="K10153" s="14" t="str">
        <v/>
      </c>
      <c r="L10153" s="14" t="str">
        <v/>
      </c>
      <c r="O10153" s="14" t="str">
        <v/>
      </c>
      <c r="P10153" s="14" t="str">
        <f ca="1"/>
        <v>Low Cap</v>
      </c>
    </row>
    <row r="10154" spans="11:16">
      <c r="K10154" s="14" t="str">
        <v/>
      </c>
      <c r="L10154" s="14" t="str">
        <v/>
      </c>
      <c r="O10154" s="14" t="str">
        <v/>
      </c>
      <c r="P10154" s="14" t="str">
        <f ca="1"/>
        <v>Low Cap</v>
      </c>
    </row>
    <row r="10155" spans="11:16">
      <c r="K10155" s="14" t="str">
        <v/>
      </c>
      <c r="L10155" s="14" t="str">
        <v/>
      </c>
      <c r="O10155" s="14" t="str">
        <v/>
      </c>
      <c r="P10155" s="14" t="str">
        <f ca="1"/>
        <v>Low Cap</v>
      </c>
    </row>
    <row r="10156" spans="11:16">
      <c r="K10156" s="14" t="str">
        <v/>
      </c>
      <c r="L10156" s="14" t="str">
        <v/>
      </c>
      <c r="O10156" s="14" t="str">
        <v/>
      </c>
      <c r="P10156" s="14" t="str">
        <f ca="1"/>
        <v>Low Cap</v>
      </c>
    </row>
    <row r="10157" spans="11:16">
      <c r="K10157" s="14" t="str">
        <v/>
      </c>
      <c r="L10157" s="14" t="str">
        <v/>
      </c>
      <c r="O10157" s="14" t="str">
        <v/>
      </c>
      <c r="P10157" s="14" t="str">
        <f ca="1"/>
        <v>Low Cap</v>
      </c>
    </row>
    <row r="10158" spans="11:16">
      <c r="K10158" s="14" t="str">
        <v/>
      </c>
      <c r="L10158" s="14" t="str">
        <v/>
      </c>
      <c r="O10158" s="14" t="str">
        <v/>
      </c>
      <c r="P10158" s="14" t="str">
        <f ca="1"/>
        <v>Low Cap</v>
      </c>
    </row>
    <row r="10159" spans="11:16">
      <c r="K10159" s="14" t="str">
        <v/>
      </c>
      <c r="L10159" s="14" t="str">
        <v/>
      </c>
      <c r="O10159" s="14" t="str">
        <v/>
      </c>
      <c r="P10159" s="14" t="str">
        <f ca="1"/>
        <v>Low Cap</v>
      </c>
    </row>
    <row r="10160" spans="11:16">
      <c r="K10160" s="14" t="str">
        <v/>
      </c>
      <c r="L10160" s="14" t="str">
        <v/>
      </c>
      <c r="O10160" s="14" t="str">
        <v/>
      </c>
      <c r="P10160" s="14" t="str">
        <f ca="1"/>
        <v>Low Cap</v>
      </c>
    </row>
    <row r="10161" spans="11:16">
      <c r="K10161" s="14" t="str">
        <v/>
      </c>
      <c r="L10161" s="14" t="str">
        <v/>
      </c>
      <c r="O10161" s="14" t="str">
        <v/>
      </c>
      <c r="P10161" s="14" t="str">
        <f ca="1"/>
        <v>Low Cap</v>
      </c>
    </row>
    <row r="10162" spans="11:16">
      <c r="K10162" s="14" t="str">
        <v/>
      </c>
      <c r="L10162" s="14" t="str">
        <v/>
      </c>
      <c r="O10162" s="14" t="str">
        <v/>
      </c>
      <c r="P10162" s="14" t="str">
        <f ca="1"/>
        <v>Low Cap</v>
      </c>
    </row>
    <row r="10163" spans="11:16">
      <c r="K10163" s="14" t="str">
        <v/>
      </c>
      <c r="L10163" s="14" t="str">
        <v/>
      </c>
      <c r="O10163" s="14" t="str">
        <v/>
      </c>
      <c r="P10163" s="14" t="str">
        <f ca="1"/>
        <v>Low Cap</v>
      </c>
    </row>
    <row r="10164" spans="11:16">
      <c r="K10164" s="14" t="str">
        <v/>
      </c>
      <c r="L10164" s="14" t="str">
        <v/>
      </c>
      <c r="O10164" s="14" t="str">
        <v/>
      </c>
      <c r="P10164" s="14" t="str">
        <f ca="1"/>
        <v>Low Cap</v>
      </c>
    </row>
    <row r="10165" spans="11:16">
      <c r="K10165" s="14" t="str">
        <v/>
      </c>
      <c r="L10165" s="14" t="str">
        <v/>
      </c>
      <c r="O10165" s="14" t="str">
        <v/>
      </c>
      <c r="P10165" s="14" t="str">
        <f ca="1"/>
        <v>Low Cap</v>
      </c>
    </row>
    <row r="10166" spans="11:16">
      <c r="K10166" s="14" t="str">
        <v/>
      </c>
      <c r="L10166" s="14" t="str">
        <v/>
      </c>
      <c r="O10166" s="14" t="str">
        <v/>
      </c>
      <c r="P10166" s="14" t="str">
        <f ca="1"/>
        <v>Low Cap</v>
      </c>
    </row>
    <row r="10167" spans="11:16">
      <c r="K10167" s="14" t="str">
        <v/>
      </c>
      <c r="L10167" s="14" t="str">
        <v/>
      </c>
      <c r="O10167" s="14" t="str">
        <v/>
      </c>
      <c r="P10167" s="14" t="str">
        <f ca="1"/>
        <v>Low Cap</v>
      </c>
    </row>
    <row r="10168" spans="11:16">
      <c r="K10168" s="14" t="str">
        <v/>
      </c>
      <c r="L10168" s="14" t="str">
        <v/>
      </c>
      <c r="O10168" s="14" t="str">
        <v/>
      </c>
      <c r="P10168" s="14" t="str">
        <f ca="1"/>
        <v>Low Cap</v>
      </c>
    </row>
    <row r="10169" spans="11:16">
      <c r="K10169" s="14" t="str">
        <v/>
      </c>
      <c r="L10169" s="14" t="str">
        <v/>
      </c>
      <c r="O10169" s="14" t="str">
        <v/>
      </c>
      <c r="P10169" s="14" t="str">
        <f ca="1"/>
        <v>Low Cap</v>
      </c>
    </row>
    <row r="10170" spans="11:16">
      <c r="K10170" s="14" t="str">
        <v/>
      </c>
      <c r="L10170" s="14" t="str">
        <v/>
      </c>
      <c r="O10170" s="14" t="str">
        <v/>
      </c>
      <c r="P10170" s="14" t="str">
        <f ca="1"/>
        <v>Low Cap</v>
      </c>
    </row>
    <row r="10171" spans="11:16">
      <c r="K10171" s="14" t="str">
        <v/>
      </c>
      <c r="L10171" s="14" t="str">
        <v/>
      </c>
      <c r="O10171" s="14" t="str">
        <v/>
      </c>
      <c r="P10171" s="14" t="str">
        <f ca="1"/>
        <v>Low Cap</v>
      </c>
    </row>
    <row r="10172" spans="11:16">
      <c r="K10172" s="14" t="str">
        <v/>
      </c>
      <c r="L10172" s="14" t="str">
        <v/>
      </c>
      <c r="O10172" s="14" t="str">
        <v/>
      </c>
      <c r="P10172" s="14" t="str">
        <f ca="1"/>
        <v>Low Cap</v>
      </c>
    </row>
    <row r="10173" spans="11:16">
      <c r="K10173" s="14" t="str">
        <v/>
      </c>
      <c r="L10173" s="14" t="str">
        <v/>
      </c>
      <c r="O10173" s="14" t="str">
        <v/>
      </c>
      <c r="P10173" s="14" t="str">
        <f ca="1"/>
        <v>Low Cap</v>
      </c>
    </row>
    <row r="10174" spans="11:16">
      <c r="K10174" s="14" t="str">
        <v/>
      </c>
      <c r="L10174" s="14" t="str">
        <v/>
      </c>
      <c r="O10174" s="14" t="str">
        <v/>
      </c>
      <c r="P10174" s="14" t="str">
        <f ca="1"/>
        <v>Low Cap</v>
      </c>
    </row>
    <row r="10175" spans="11:16">
      <c r="K10175" s="14" t="str">
        <v/>
      </c>
      <c r="L10175" s="14" t="str">
        <v/>
      </c>
      <c r="O10175" s="14" t="str">
        <v/>
      </c>
      <c r="P10175" s="14" t="str">
        <f ca="1"/>
        <v>Low Cap</v>
      </c>
    </row>
    <row r="10176" spans="11:16">
      <c r="K10176" s="14" t="str">
        <v/>
      </c>
      <c r="L10176" s="14" t="str">
        <v/>
      </c>
      <c r="O10176" s="14" t="str">
        <v/>
      </c>
      <c r="P10176" s="14" t="str">
        <f ca="1"/>
        <v>Low Cap</v>
      </c>
    </row>
    <row r="10177" spans="11:16">
      <c r="K10177" s="14" t="str">
        <v/>
      </c>
      <c r="L10177" s="14" t="str">
        <v/>
      </c>
      <c r="O10177" s="14" t="str">
        <v/>
      </c>
      <c r="P10177" s="14" t="str">
        <f ca="1"/>
        <v>Low Cap</v>
      </c>
    </row>
    <row r="10178" spans="11:16">
      <c r="K10178" s="14" t="str">
        <v/>
      </c>
      <c r="L10178" s="14" t="str">
        <v/>
      </c>
      <c r="O10178" s="14" t="str">
        <v/>
      </c>
      <c r="P10178" s="14" t="str">
        <f ca="1"/>
        <v>Low Cap</v>
      </c>
    </row>
    <row r="10179" spans="11:16">
      <c r="K10179" s="14" t="str">
        <v/>
      </c>
      <c r="L10179" s="14" t="str">
        <v/>
      </c>
      <c r="O10179" s="14" t="str">
        <v/>
      </c>
      <c r="P10179" s="14" t="str">
        <f ca="1"/>
        <v>Low Cap</v>
      </c>
    </row>
    <row r="10180" spans="11:16">
      <c r="K10180" s="14" t="str">
        <v/>
      </c>
      <c r="L10180" s="14" t="str">
        <v/>
      </c>
      <c r="O10180" s="14" t="str">
        <v/>
      </c>
      <c r="P10180" s="14" t="str">
        <f ca="1"/>
        <v>Low Cap</v>
      </c>
    </row>
    <row r="10181" spans="11:16">
      <c r="K10181" s="14" t="str">
        <v/>
      </c>
      <c r="L10181" s="14" t="str">
        <v/>
      </c>
      <c r="O10181" s="14" t="str">
        <v/>
      </c>
      <c r="P10181" s="14" t="str">
        <f ca="1"/>
        <v>Low Cap</v>
      </c>
    </row>
    <row r="10182" spans="11:16">
      <c r="K10182" s="14" t="str">
        <v/>
      </c>
      <c r="L10182" s="14" t="str">
        <v/>
      </c>
      <c r="O10182" s="14" t="str">
        <v/>
      </c>
      <c r="P10182" s="14" t="str">
        <f ca="1"/>
        <v>Low Cap</v>
      </c>
    </row>
    <row r="10183" spans="11:16">
      <c r="K10183" s="14" t="str">
        <v/>
      </c>
      <c r="L10183" s="14" t="str">
        <v/>
      </c>
      <c r="O10183" s="14" t="str">
        <v/>
      </c>
      <c r="P10183" s="14" t="str">
        <f ca="1"/>
        <v>Low Cap</v>
      </c>
    </row>
    <row r="10184" spans="11:16">
      <c r="K10184" s="14" t="str">
        <v/>
      </c>
      <c r="L10184" s="14" t="str">
        <v/>
      </c>
      <c r="O10184" s="14" t="str">
        <v/>
      </c>
      <c r="P10184" s="14" t="str">
        <f ca="1"/>
        <v>Low Cap</v>
      </c>
    </row>
    <row r="10185" spans="11:16">
      <c r="K10185" s="14" t="str">
        <v/>
      </c>
      <c r="L10185" s="14" t="str">
        <v/>
      </c>
      <c r="O10185" s="14" t="str">
        <v/>
      </c>
      <c r="P10185" s="14" t="str">
        <f ca="1"/>
        <v>Low Cap</v>
      </c>
    </row>
    <row r="10186" spans="11:16">
      <c r="K10186" s="14" t="str">
        <v/>
      </c>
      <c r="L10186" s="14" t="str">
        <v/>
      </c>
      <c r="O10186" s="14" t="str">
        <v/>
      </c>
      <c r="P10186" s="14" t="str">
        <f ca="1"/>
        <v>Low Cap</v>
      </c>
    </row>
    <row r="10187" spans="11:16">
      <c r="K10187" s="14" t="str">
        <v/>
      </c>
      <c r="L10187" s="14" t="str">
        <v/>
      </c>
      <c r="O10187" s="14" t="str">
        <v/>
      </c>
      <c r="P10187" s="14" t="str">
        <f ca="1"/>
        <v>Low Cap</v>
      </c>
    </row>
    <row r="10188" spans="11:16">
      <c r="K10188" s="14" t="str">
        <v/>
      </c>
      <c r="L10188" s="14" t="str">
        <v/>
      </c>
      <c r="O10188" s="14" t="str">
        <v/>
      </c>
      <c r="P10188" s="14" t="str">
        <f ca="1"/>
        <v>Low Cap</v>
      </c>
    </row>
    <row r="10189" spans="11:16">
      <c r="K10189" s="14" t="str">
        <v/>
      </c>
      <c r="L10189" s="14" t="str">
        <v/>
      </c>
      <c r="O10189" s="14" t="str">
        <v/>
      </c>
      <c r="P10189" s="14" t="str">
        <f ca="1"/>
        <v>Low Cap</v>
      </c>
    </row>
    <row r="10190" spans="11:16">
      <c r="K10190" s="14" t="str">
        <v/>
      </c>
      <c r="L10190" s="14" t="str">
        <v/>
      </c>
      <c r="O10190" s="14" t="str">
        <v/>
      </c>
      <c r="P10190" s="14" t="str">
        <f ca="1"/>
        <v>Low Cap</v>
      </c>
    </row>
    <row r="10191" spans="11:16">
      <c r="K10191" s="14" t="str">
        <v/>
      </c>
      <c r="L10191" s="14" t="str">
        <v/>
      </c>
      <c r="O10191" s="14" t="str">
        <v/>
      </c>
      <c r="P10191" s="14" t="str">
        <f ca="1"/>
        <v>Low Cap</v>
      </c>
    </row>
    <row r="10192" spans="11:16">
      <c r="K10192" s="14" t="str">
        <v/>
      </c>
      <c r="L10192" s="14" t="str">
        <v/>
      </c>
      <c r="O10192" s="14" t="str">
        <v/>
      </c>
      <c r="P10192" s="14" t="str">
        <f ca="1"/>
        <v>Low Cap</v>
      </c>
    </row>
    <row r="10193" spans="11:16">
      <c r="K10193" s="14" t="str">
        <v/>
      </c>
      <c r="L10193" s="14" t="str">
        <v/>
      </c>
      <c r="O10193" s="14" t="str">
        <v/>
      </c>
      <c r="P10193" s="14" t="str">
        <f ca="1"/>
        <v>Low Cap</v>
      </c>
    </row>
    <row r="10194" spans="11:16">
      <c r="K10194" s="14" t="str">
        <v/>
      </c>
      <c r="L10194" s="14" t="str">
        <v/>
      </c>
      <c r="O10194" s="14" t="str">
        <v/>
      </c>
      <c r="P10194" s="14" t="str">
        <f ca="1"/>
        <v>Low Cap</v>
      </c>
    </row>
    <row r="10195" spans="11:16">
      <c r="K10195" s="14" t="str">
        <v/>
      </c>
      <c r="L10195" s="14" t="str">
        <v/>
      </c>
      <c r="O10195" s="14" t="str">
        <v/>
      </c>
      <c r="P10195" s="14" t="str">
        <f ca="1"/>
        <v>Low Cap</v>
      </c>
    </row>
    <row r="10196" spans="11:16">
      <c r="K10196" s="14" t="str">
        <v/>
      </c>
      <c r="L10196" s="14" t="str">
        <v/>
      </c>
      <c r="O10196" s="14" t="str">
        <v/>
      </c>
      <c r="P10196" s="14" t="str">
        <f ca="1"/>
        <v>Low Cap</v>
      </c>
    </row>
    <row r="10197" spans="11:16">
      <c r="K10197" s="14" t="str">
        <v/>
      </c>
      <c r="L10197" s="14" t="str">
        <v/>
      </c>
      <c r="O10197" s="14" t="str">
        <v/>
      </c>
      <c r="P10197" s="14" t="str">
        <f ca="1"/>
        <v>Low Cap</v>
      </c>
    </row>
    <row r="10198" spans="11:16">
      <c r="K10198" s="14" t="str">
        <v/>
      </c>
      <c r="L10198" s="14" t="str">
        <v/>
      </c>
      <c r="O10198" s="14" t="str">
        <v/>
      </c>
      <c r="P10198" s="14" t="str">
        <f ca="1"/>
        <v>Low Cap</v>
      </c>
    </row>
    <row r="10199" spans="11:16">
      <c r="K10199" s="14" t="str">
        <v/>
      </c>
      <c r="L10199" s="14" t="str">
        <v/>
      </c>
      <c r="O10199" s="14" t="str">
        <v/>
      </c>
      <c r="P10199" s="14" t="str">
        <f ca="1"/>
        <v>Low Cap</v>
      </c>
    </row>
    <row r="10200" spans="11:16">
      <c r="K10200" s="14" t="str">
        <v/>
      </c>
      <c r="L10200" s="14" t="str">
        <v/>
      </c>
      <c r="O10200" s="14" t="str">
        <v/>
      </c>
      <c r="P10200" s="14" t="str">
        <f ca="1"/>
        <v>Low Cap</v>
      </c>
    </row>
    <row r="10201" spans="11:16">
      <c r="K10201" s="14" t="str">
        <v/>
      </c>
      <c r="L10201" s="14" t="str">
        <v/>
      </c>
      <c r="O10201" s="14" t="str">
        <v/>
      </c>
      <c r="P10201" s="14" t="str">
        <f ca="1"/>
        <v>Low Cap</v>
      </c>
    </row>
    <row r="10202" spans="11:16">
      <c r="K10202" s="14" t="str">
        <v/>
      </c>
      <c r="L10202" s="14" t="str">
        <v/>
      </c>
      <c r="O10202" s="14" t="str">
        <v/>
      </c>
      <c r="P10202" s="14" t="str">
        <f ca="1"/>
        <v>Low Cap</v>
      </c>
    </row>
    <row r="10203" spans="11:16">
      <c r="K10203" s="14" t="str">
        <v/>
      </c>
      <c r="L10203" s="14" t="str">
        <v/>
      </c>
      <c r="O10203" s="14" t="str">
        <v/>
      </c>
      <c r="P10203" s="14" t="str">
        <f ca="1"/>
        <v>Low Cap</v>
      </c>
    </row>
    <row r="10204" spans="11:16">
      <c r="K10204" s="14" t="str">
        <v/>
      </c>
      <c r="L10204" s="14" t="str">
        <v/>
      </c>
      <c r="O10204" s="14" t="str">
        <v/>
      </c>
      <c r="P10204" s="14" t="str">
        <f ca="1"/>
        <v>Low Cap</v>
      </c>
    </row>
    <row r="10205" spans="11:16">
      <c r="K10205" s="14" t="str">
        <v/>
      </c>
      <c r="L10205" s="14" t="str">
        <v/>
      </c>
      <c r="O10205" s="14" t="str">
        <v/>
      </c>
      <c r="P10205" s="14" t="str">
        <f ca="1"/>
        <v>Low Cap</v>
      </c>
    </row>
    <row r="10206" spans="11:16">
      <c r="K10206" s="14" t="str">
        <v/>
      </c>
      <c r="L10206" s="14" t="str">
        <v/>
      </c>
      <c r="O10206" s="14" t="str">
        <v/>
      </c>
      <c r="P10206" s="14" t="str">
        <f ca="1"/>
        <v>Low Cap</v>
      </c>
    </row>
    <row r="10207" spans="11:16">
      <c r="K10207" s="14" t="str">
        <v/>
      </c>
      <c r="L10207" s="14" t="str">
        <v/>
      </c>
      <c r="O10207" s="14" t="str">
        <v/>
      </c>
      <c r="P10207" s="14" t="str">
        <f ca="1"/>
        <v>Low Cap</v>
      </c>
    </row>
    <row r="10208" spans="11:16">
      <c r="K10208" s="14" t="str">
        <v/>
      </c>
      <c r="L10208" s="14" t="str">
        <v/>
      </c>
      <c r="O10208" s="14" t="str">
        <v/>
      </c>
      <c r="P10208" s="14" t="str">
        <f ca="1"/>
        <v>Low Cap</v>
      </c>
    </row>
    <row r="10209" spans="11:16">
      <c r="K10209" s="14" t="str">
        <v/>
      </c>
      <c r="L10209" s="14" t="str">
        <v/>
      </c>
      <c r="O10209" s="14" t="str">
        <v/>
      </c>
      <c r="P10209" s="14" t="str">
        <f ca="1"/>
        <v>Low Cap</v>
      </c>
    </row>
    <row r="10210" spans="11:16">
      <c r="K10210" s="14" t="str">
        <v/>
      </c>
      <c r="L10210" s="14" t="str">
        <v/>
      </c>
      <c r="O10210" s="14" t="str">
        <v/>
      </c>
      <c r="P10210" s="14" t="str">
        <f ca="1"/>
        <v>Low Cap</v>
      </c>
    </row>
    <row r="10211" spans="11:16">
      <c r="K10211" s="14" t="str">
        <v/>
      </c>
      <c r="L10211" s="14" t="str">
        <v/>
      </c>
      <c r="O10211" s="14" t="str">
        <v/>
      </c>
      <c r="P10211" s="14" t="str">
        <f ca="1"/>
        <v>Low Cap</v>
      </c>
    </row>
    <row r="10212" spans="11:16">
      <c r="K10212" s="14" t="str">
        <v/>
      </c>
      <c r="L10212" s="14" t="str">
        <v/>
      </c>
      <c r="O10212" s="14" t="str">
        <v/>
      </c>
      <c r="P10212" s="14" t="str">
        <f ca="1"/>
        <v>Low Cap</v>
      </c>
    </row>
    <row r="10213" spans="11:16">
      <c r="K10213" s="14" t="str">
        <v/>
      </c>
      <c r="L10213" s="14" t="str">
        <v/>
      </c>
      <c r="O10213" s="14" t="str">
        <v/>
      </c>
      <c r="P10213" s="14" t="str">
        <f ca="1"/>
        <v>Low Cap</v>
      </c>
    </row>
    <row r="10214" spans="11:16">
      <c r="K10214" s="14" t="str">
        <v/>
      </c>
      <c r="L10214" s="14" t="str">
        <v/>
      </c>
      <c r="O10214" s="14" t="str">
        <v/>
      </c>
      <c r="P10214" s="14" t="str">
        <f ca="1"/>
        <v>Low Cap</v>
      </c>
    </row>
    <row r="10215" spans="11:16">
      <c r="K10215" s="14" t="str">
        <v/>
      </c>
      <c r="L10215" s="14" t="str">
        <v/>
      </c>
      <c r="O10215" s="14" t="str">
        <v/>
      </c>
      <c r="P10215" s="14" t="str">
        <f ca="1"/>
        <v>Low Cap</v>
      </c>
    </row>
    <row r="10216" spans="11:16">
      <c r="K10216" s="14" t="str">
        <v/>
      </c>
      <c r="L10216" s="14" t="str">
        <v/>
      </c>
      <c r="O10216" s="14" t="str">
        <v/>
      </c>
      <c r="P10216" s="14" t="str">
        <f ca="1"/>
        <v>Low Cap</v>
      </c>
    </row>
    <row r="10217" spans="11:16">
      <c r="K10217" s="14" t="str">
        <v/>
      </c>
      <c r="L10217" s="14" t="str">
        <v/>
      </c>
      <c r="O10217" s="14" t="str">
        <v/>
      </c>
      <c r="P10217" s="14" t="str">
        <f ca="1"/>
        <v>Low Cap</v>
      </c>
    </row>
    <row r="10218" spans="11:16">
      <c r="K10218" s="14" t="str">
        <v/>
      </c>
      <c r="L10218" s="14" t="str">
        <v/>
      </c>
      <c r="O10218" s="14" t="str">
        <v/>
      </c>
      <c r="P10218" s="14" t="str">
        <f ca="1"/>
        <v>Low Cap</v>
      </c>
    </row>
    <row r="10219" spans="11:16">
      <c r="K10219" s="14" t="str">
        <v/>
      </c>
      <c r="L10219" s="14" t="str">
        <v/>
      </c>
      <c r="O10219" s="14" t="str">
        <v/>
      </c>
      <c r="P10219" s="14" t="str">
        <f ca="1"/>
        <v>Low Cap</v>
      </c>
    </row>
    <row r="10220" spans="11:16">
      <c r="K10220" s="14" t="str">
        <v/>
      </c>
      <c r="L10220" s="14" t="str">
        <v/>
      </c>
      <c r="O10220" s="14" t="str">
        <v/>
      </c>
      <c r="P10220" s="14" t="str">
        <f ca="1"/>
        <v>Low Cap</v>
      </c>
    </row>
    <row r="10221" spans="11:16">
      <c r="K10221" s="14" t="str">
        <v/>
      </c>
      <c r="L10221" s="14" t="str">
        <v/>
      </c>
      <c r="O10221" s="14" t="str">
        <v/>
      </c>
      <c r="P10221" s="14" t="str">
        <f ca="1"/>
        <v>Low Cap</v>
      </c>
    </row>
    <row r="10222" spans="11:16">
      <c r="K10222" s="14" t="str">
        <v/>
      </c>
      <c r="L10222" s="14" t="str">
        <v/>
      </c>
      <c r="O10222" s="14" t="str">
        <v/>
      </c>
      <c r="P10222" s="14" t="str">
        <f ca="1"/>
        <v>Low Cap</v>
      </c>
    </row>
    <row r="10223" spans="11:16">
      <c r="K10223" s="14" t="str">
        <v/>
      </c>
      <c r="L10223" s="14" t="str">
        <v/>
      </c>
      <c r="O10223" s="14" t="str">
        <v/>
      </c>
      <c r="P10223" s="14" t="str">
        <f ca="1"/>
        <v>Low Cap</v>
      </c>
    </row>
    <row r="10224" spans="11:16">
      <c r="K10224" s="14" t="str">
        <v/>
      </c>
      <c r="L10224" s="14" t="str">
        <v/>
      </c>
      <c r="O10224" s="14" t="str">
        <v/>
      </c>
      <c r="P10224" s="14" t="str">
        <f ca="1"/>
        <v>Low Cap</v>
      </c>
    </row>
    <row r="10225" spans="11:16">
      <c r="K10225" s="14" t="str">
        <v/>
      </c>
      <c r="L10225" s="14" t="str">
        <v/>
      </c>
      <c r="O10225" s="14" t="str">
        <v/>
      </c>
      <c r="P10225" s="14" t="str">
        <f ca="1"/>
        <v>Low Cap</v>
      </c>
    </row>
    <row r="10226" spans="11:16">
      <c r="K10226" s="14" t="str">
        <v/>
      </c>
      <c r="L10226" s="14" t="str">
        <v/>
      </c>
      <c r="O10226" s="14" t="str">
        <v/>
      </c>
      <c r="P10226" s="14" t="str">
        <f ca="1"/>
        <v>Low Cap</v>
      </c>
    </row>
    <row r="10227" spans="11:16">
      <c r="K10227" s="14" t="str">
        <v/>
      </c>
      <c r="L10227" s="14" t="str">
        <v/>
      </c>
      <c r="O10227" s="14" t="str">
        <v/>
      </c>
      <c r="P10227" s="14" t="str">
        <f ca="1"/>
        <v>Low Cap</v>
      </c>
    </row>
    <row r="10228" spans="11:16">
      <c r="K10228" s="14" t="str">
        <v/>
      </c>
      <c r="L10228" s="14" t="str">
        <v/>
      </c>
      <c r="O10228" s="14" t="str">
        <v/>
      </c>
      <c r="P10228" s="14" t="str">
        <f ca="1"/>
        <v>Low Cap</v>
      </c>
    </row>
    <row r="10229" spans="11:16">
      <c r="K10229" s="14" t="str">
        <v/>
      </c>
      <c r="L10229" s="14" t="str">
        <v/>
      </c>
      <c r="O10229" s="14" t="str">
        <v/>
      </c>
      <c r="P10229" s="14" t="str">
        <f ca="1"/>
        <v>Low Cap</v>
      </c>
    </row>
    <row r="10230" spans="11:16">
      <c r="K10230" s="14" t="str">
        <v/>
      </c>
      <c r="L10230" s="14" t="str">
        <v/>
      </c>
      <c r="O10230" s="14" t="str">
        <v/>
      </c>
      <c r="P10230" s="14" t="str">
        <f ca="1"/>
        <v>Low Cap</v>
      </c>
    </row>
    <row r="10231" spans="11:16">
      <c r="K10231" s="14" t="str">
        <v/>
      </c>
      <c r="L10231" s="14" t="str">
        <v/>
      </c>
      <c r="O10231" s="14" t="str">
        <v/>
      </c>
      <c r="P10231" s="14" t="str">
        <f ca="1"/>
        <v>Low Cap</v>
      </c>
    </row>
    <row r="10232" spans="11:16">
      <c r="K10232" s="14" t="str">
        <v/>
      </c>
      <c r="L10232" s="14" t="str">
        <v/>
      </c>
      <c r="O10232" s="14" t="str">
        <v/>
      </c>
      <c r="P10232" s="14" t="str">
        <f ca="1"/>
        <v>Low Cap</v>
      </c>
    </row>
    <row r="10233" spans="11:16">
      <c r="K10233" s="14" t="str">
        <v/>
      </c>
      <c r="L10233" s="14" t="str">
        <v/>
      </c>
      <c r="O10233" s="14" t="str">
        <v/>
      </c>
      <c r="P10233" s="14" t="str">
        <f ca="1"/>
        <v>Low Cap</v>
      </c>
    </row>
    <row r="10234" spans="11:16">
      <c r="K10234" s="14" t="str">
        <v/>
      </c>
      <c r="L10234" s="14" t="str">
        <v/>
      </c>
      <c r="O10234" s="14" t="str">
        <v/>
      </c>
      <c r="P10234" s="14" t="str">
        <f ca="1"/>
        <v>Low Cap</v>
      </c>
    </row>
    <row r="10235" spans="11:16">
      <c r="K10235" s="14" t="str">
        <v/>
      </c>
      <c r="L10235" s="14" t="str">
        <v/>
      </c>
      <c r="O10235" s="14" t="str">
        <v/>
      </c>
      <c r="P10235" s="14" t="str">
        <f ca="1"/>
        <v>Low Cap</v>
      </c>
    </row>
    <row r="10236" spans="11:16">
      <c r="K10236" s="14" t="str">
        <v/>
      </c>
      <c r="L10236" s="14" t="str">
        <v/>
      </c>
      <c r="O10236" s="14" t="str">
        <v/>
      </c>
      <c r="P10236" s="14" t="str">
        <f ca="1"/>
        <v>Low Cap</v>
      </c>
    </row>
    <row r="10237" spans="11:16">
      <c r="K10237" s="14" t="str">
        <v/>
      </c>
      <c r="L10237" s="14" t="str">
        <v/>
      </c>
      <c r="O10237" s="14" t="str">
        <v/>
      </c>
      <c r="P10237" s="14" t="str">
        <f ca="1"/>
        <v>Low Cap</v>
      </c>
    </row>
    <row r="10238" spans="11:16">
      <c r="K10238" s="14" t="str">
        <v/>
      </c>
      <c r="L10238" s="14" t="str">
        <v/>
      </c>
      <c r="O10238" s="14" t="str">
        <v/>
      </c>
      <c r="P10238" s="14" t="str">
        <f ca="1"/>
        <v>Low Cap</v>
      </c>
    </row>
    <row r="10239" spans="11:16">
      <c r="K10239" s="14" t="str">
        <v/>
      </c>
      <c r="L10239" s="14" t="str">
        <v/>
      </c>
      <c r="O10239" s="14" t="str">
        <v/>
      </c>
      <c r="P10239" s="14" t="str">
        <f ca="1"/>
        <v>Low Cap</v>
      </c>
    </row>
    <row r="10240" spans="11:16">
      <c r="K10240" s="14" t="str">
        <v/>
      </c>
      <c r="L10240" s="14" t="str">
        <v/>
      </c>
      <c r="O10240" s="14" t="str">
        <v/>
      </c>
      <c r="P10240" s="14" t="str">
        <f ca="1"/>
        <v>Low Cap</v>
      </c>
    </row>
    <row r="10241" spans="11:16">
      <c r="K10241" s="14" t="str">
        <v/>
      </c>
      <c r="L10241" s="14" t="str">
        <v/>
      </c>
      <c r="O10241" s="14" t="str">
        <v/>
      </c>
      <c r="P10241" s="14" t="str">
        <f ca="1"/>
        <v>Low Cap</v>
      </c>
    </row>
    <row r="10242" spans="11:16">
      <c r="K10242" s="14" t="str">
        <v/>
      </c>
      <c r="L10242" s="14" t="str">
        <v/>
      </c>
      <c r="O10242" s="14" t="str">
        <v/>
      </c>
      <c r="P10242" s="14" t="str">
        <f ca="1"/>
        <v>Low Cap</v>
      </c>
    </row>
    <row r="10243" spans="11:16">
      <c r="K10243" s="14" t="str">
        <v/>
      </c>
      <c r="L10243" s="14" t="str">
        <v/>
      </c>
      <c r="O10243" s="14" t="str">
        <v/>
      </c>
      <c r="P10243" s="14" t="str">
        <f ca="1"/>
        <v>Low Cap</v>
      </c>
    </row>
    <row r="10244" spans="11:16">
      <c r="K10244" s="14" t="str">
        <v/>
      </c>
      <c r="L10244" s="14" t="str">
        <v/>
      </c>
      <c r="O10244" s="14" t="str">
        <v/>
      </c>
      <c r="P10244" s="14" t="str">
        <f ca="1"/>
        <v>Low Cap</v>
      </c>
    </row>
    <row r="10245" spans="11:16">
      <c r="K10245" s="14" t="str">
        <v/>
      </c>
      <c r="L10245" s="14" t="str">
        <v/>
      </c>
      <c r="O10245" s="14" t="str">
        <v/>
      </c>
      <c r="P10245" s="14" t="str">
        <f ca="1"/>
        <v>Low Cap</v>
      </c>
    </row>
    <row r="10246" spans="11:16">
      <c r="K10246" s="14" t="str">
        <v/>
      </c>
      <c r="L10246" s="14" t="str">
        <v/>
      </c>
      <c r="O10246" s="14" t="str">
        <v/>
      </c>
      <c r="P10246" s="14" t="str">
        <f ca="1"/>
        <v>Low Cap</v>
      </c>
    </row>
    <row r="10247" spans="11:16">
      <c r="K10247" s="14" t="str">
        <v/>
      </c>
      <c r="L10247" s="14" t="str">
        <v/>
      </c>
      <c r="O10247" s="14" t="str">
        <v/>
      </c>
      <c r="P10247" s="14" t="str">
        <f ca="1"/>
        <v>Low Cap</v>
      </c>
    </row>
    <row r="10248" spans="11:16">
      <c r="K10248" s="14" t="str">
        <v/>
      </c>
      <c r="L10248" s="14" t="str">
        <v/>
      </c>
      <c r="O10248" s="14" t="str">
        <v/>
      </c>
      <c r="P10248" s="14" t="str">
        <f ca="1"/>
        <v>Low Cap</v>
      </c>
    </row>
    <row r="10249" spans="11:16">
      <c r="K10249" s="14" t="str">
        <v/>
      </c>
      <c r="L10249" s="14" t="str">
        <v/>
      </c>
      <c r="O10249" s="14" t="str">
        <v/>
      </c>
      <c r="P10249" s="14" t="str">
        <f ca="1"/>
        <v>Low Cap</v>
      </c>
    </row>
    <row r="10250" spans="11:16">
      <c r="K10250" s="14" t="str">
        <v/>
      </c>
      <c r="L10250" s="14" t="str">
        <v/>
      </c>
      <c r="O10250" s="14" t="str">
        <v/>
      </c>
      <c r="P10250" s="14" t="str">
        <f ca="1"/>
        <v>Low Cap</v>
      </c>
    </row>
    <row r="10251" spans="11:16">
      <c r="K10251" s="14" t="str">
        <v/>
      </c>
      <c r="L10251" s="14" t="str">
        <v/>
      </c>
      <c r="O10251" s="14" t="str">
        <v/>
      </c>
      <c r="P10251" s="14" t="str">
        <f ca="1"/>
        <v>Low Cap</v>
      </c>
    </row>
    <row r="10252" spans="11:16">
      <c r="K10252" s="14" t="str">
        <v/>
      </c>
      <c r="L10252" s="14" t="str">
        <v/>
      </c>
      <c r="O10252" s="14" t="str">
        <v/>
      </c>
      <c r="P10252" s="14" t="str">
        <f ca="1"/>
        <v>Low Cap</v>
      </c>
    </row>
    <row r="10253" spans="11:16">
      <c r="K10253" s="14" t="str">
        <v/>
      </c>
      <c r="L10253" s="14" t="str">
        <v/>
      </c>
      <c r="O10253" s="14" t="str">
        <v/>
      </c>
      <c r="P10253" s="14" t="str">
        <f ca="1"/>
        <v>Low Cap</v>
      </c>
    </row>
    <row r="10254" spans="11:16">
      <c r="K10254" s="14" t="str">
        <v/>
      </c>
      <c r="L10254" s="14" t="str">
        <v/>
      </c>
      <c r="O10254" s="14" t="str">
        <v/>
      </c>
      <c r="P10254" s="14" t="str">
        <f ca="1"/>
        <v>Low Cap</v>
      </c>
    </row>
    <row r="10255" spans="11:16">
      <c r="K10255" s="14" t="str">
        <v/>
      </c>
      <c r="L10255" s="14" t="str">
        <v/>
      </c>
      <c r="O10255" s="14" t="str">
        <v/>
      </c>
      <c r="P10255" s="14" t="str">
        <f ca="1"/>
        <v>Low Cap</v>
      </c>
    </row>
    <row r="10256" spans="11:16">
      <c r="K10256" s="14" t="str">
        <v/>
      </c>
      <c r="L10256" s="14" t="str">
        <v/>
      </c>
      <c r="O10256" s="14" t="str">
        <v/>
      </c>
      <c r="P10256" s="14" t="str">
        <f ca="1"/>
        <v>Low Cap</v>
      </c>
    </row>
    <row r="10257" spans="11:16">
      <c r="K10257" s="14" t="str">
        <v/>
      </c>
      <c r="L10257" s="14" t="str">
        <v/>
      </c>
      <c r="O10257" s="14" t="str">
        <v/>
      </c>
      <c r="P10257" s="14" t="str">
        <f ca="1"/>
        <v>Low Cap</v>
      </c>
    </row>
    <row r="10258" spans="11:16">
      <c r="K10258" s="14" t="str">
        <v/>
      </c>
      <c r="L10258" s="14" t="str">
        <v/>
      </c>
      <c r="O10258" s="14" t="str">
        <v/>
      </c>
      <c r="P10258" s="14" t="str">
        <f ca="1"/>
        <v>Low Cap</v>
      </c>
    </row>
    <row r="10259" spans="11:16">
      <c r="K10259" s="14" t="str">
        <v/>
      </c>
      <c r="L10259" s="14" t="str">
        <v/>
      </c>
      <c r="O10259" s="14" t="str">
        <v/>
      </c>
      <c r="P10259" s="14" t="str">
        <f ca="1"/>
        <v>Low Cap</v>
      </c>
    </row>
    <row r="10260" spans="11:16">
      <c r="K10260" s="14" t="str">
        <v/>
      </c>
      <c r="L10260" s="14" t="str">
        <v/>
      </c>
      <c r="O10260" s="14" t="str">
        <v/>
      </c>
      <c r="P10260" s="14" t="str">
        <f ca="1"/>
        <v>Low Cap</v>
      </c>
    </row>
    <row r="10261" spans="11:16">
      <c r="K10261" s="14" t="str">
        <v/>
      </c>
      <c r="L10261" s="14" t="str">
        <v/>
      </c>
      <c r="O10261" s="14" t="str">
        <v/>
      </c>
      <c r="P10261" s="14" t="str">
        <f ca="1"/>
        <v>Low Cap</v>
      </c>
    </row>
    <row r="10262" spans="11:16">
      <c r="K10262" s="14" t="str">
        <v/>
      </c>
      <c r="L10262" s="14" t="str">
        <v/>
      </c>
      <c r="O10262" s="14" t="str">
        <v/>
      </c>
      <c r="P10262" s="14" t="str">
        <f ca="1"/>
        <v>Low Cap</v>
      </c>
    </row>
    <row r="10263" spans="11:16">
      <c r="K10263" s="14" t="str">
        <v/>
      </c>
      <c r="L10263" s="14" t="str">
        <v/>
      </c>
      <c r="O10263" s="14" t="str">
        <v/>
      </c>
      <c r="P10263" s="14" t="str">
        <f ca="1"/>
        <v>Low Cap</v>
      </c>
    </row>
    <row r="10264" spans="11:16">
      <c r="K10264" s="14" t="str">
        <v/>
      </c>
      <c r="L10264" s="14" t="str">
        <v/>
      </c>
      <c r="O10264" s="14" t="str">
        <v/>
      </c>
      <c r="P10264" s="14" t="str">
        <f ca="1"/>
        <v>Low Cap</v>
      </c>
    </row>
    <row r="10265" spans="11:16">
      <c r="K10265" s="14" t="str">
        <v/>
      </c>
      <c r="L10265" s="14" t="str">
        <v/>
      </c>
      <c r="O10265" s="14" t="str">
        <v/>
      </c>
      <c r="P10265" s="14" t="str">
        <f ca="1"/>
        <v>Low Cap</v>
      </c>
    </row>
    <row r="10266" spans="11:16">
      <c r="K10266" s="14" t="str">
        <v/>
      </c>
      <c r="L10266" s="14" t="str">
        <v/>
      </c>
      <c r="O10266" s="14" t="str">
        <v/>
      </c>
      <c r="P10266" s="14" t="str">
        <f ca="1"/>
        <v>Low Cap</v>
      </c>
    </row>
    <row r="10267" spans="11:16">
      <c r="K10267" s="14" t="str">
        <v/>
      </c>
      <c r="L10267" s="14" t="str">
        <v/>
      </c>
      <c r="O10267" s="14" t="str">
        <v/>
      </c>
      <c r="P10267" s="14" t="str">
        <f ca="1"/>
        <v>Low Cap</v>
      </c>
    </row>
    <row r="10268" spans="11:16">
      <c r="K10268" s="14" t="str">
        <v/>
      </c>
      <c r="L10268" s="14" t="str">
        <v/>
      </c>
      <c r="O10268" s="14" t="str">
        <v/>
      </c>
      <c r="P10268" s="14" t="str">
        <f ca="1"/>
        <v>Low Cap</v>
      </c>
    </row>
    <row r="10269" spans="11:16">
      <c r="K10269" s="14" t="str">
        <v/>
      </c>
      <c r="L10269" s="14" t="str">
        <v/>
      </c>
      <c r="O10269" s="14" t="str">
        <v/>
      </c>
      <c r="P10269" s="14" t="str">
        <f ca="1"/>
        <v>Low Cap</v>
      </c>
    </row>
    <row r="10270" spans="11:16">
      <c r="K10270" s="14" t="str">
        <v/>
      </c>
      <c r="L10270" s="14" t="str">
        <v/>
      </c>
      <c r="O10270" s="14" t="str">
        <v/>
      </c>
      <c r="P10270" s="14" t="str">
        <f ca="1"/>
        <v>Low Cap</v>
      </c>
    </row>
    <row r="10271" spans="11:16">
      <c r="K10271" s="14" t="str">
        <v/>
      </c>
      <c r="L10271" s="14" t="str">
        <v/>
      </c>
      <c r="O10271" s="14" t="str">
        <v/>
      </c>
      <c r="P10271" s="14" t="str">
        <f ca="1"/>
        <v>Low Cap</v>
      </c>
    </row>
    <row r="10272" spans="11:16">
      <c r="K10272" s="14" t="str">
        <v/>
      </c>
      <c r="L10272" s="14" t="str">
        <v/>
      </c>
      <c r="O10272" s="14" t="str">
        <v/>
      </c>
      <c r="P10272" s="14" t="str">
        <f ca="1"/>
        <v>Low Cap</v>
      </c>
    </row>
    <row r="10273" spans="11:16">
      <c r="K10273" s="14" t="str">
        <v/>
      </c>
      <c r="L10273" s="14" t="str">
        <v/>
      </c>
      <c r="O10273" s="14" t="str">
        <v/>
      </c>
      <c r="P10273" s="14" t="str">
        <f ca="1"/>
        <v>Low Cap</v>
      </c>
    </row>
    <row r="10274" spans="11:16">
      <c r="K10274" s="14" t="str">
        <v/>
      </c>
      <c r="L10274" s="14" t="str">
        <v/>
      </c>
      <c r="O10274" s="14" t="str">
        <v/>
      </c>
      <c r="P10274" s="14" t="str">
        <f ca="1"/>
        <v>Low Cap</v>
      </c>
    </row>
    <row r="10275" spans="11:16">
      <c r="K10275" s="14" t="str">
        <v/>
      </c>
      <c r="L10275" s="14" t="str">
        <v/>
      </c>
      <c r="O10275" s="14" t="str">
        <v/>
      </c>
      <c r="P10275" s="14" t="str">
        <f ca="1"/>
        <v>Low Cap</v>
      </c>
    </row>
    <row r="10276" spans="11:16">
      <c r="K10276" s="14" t="str">
        <v/>
      </c>
      <c r="L10276" s="14" t="str">
        <v/>
      </c>
      <c r="O10276" s="14" t="str">
        <v/>
      </c>
      <c r="P10276" s="14" t="str">
        <f ca="1"/>
        <v>Low Cap</v>
      </c>
    </row>
    <row r="10277" spans="11:16">
      <c r="K10277" s="14" t="str">
        <v/>
      </c>
      <c r="L10277" s="14" t="str">
        <v/>
      </c>
      <c r="O10277" s="14" t="str">
        <v/>
      </c>
      <c r="P10277" s="14" t="str">
        <f ca="1"/>
        <v>Low Cap</v>
      </c>
    </row>
    <row r="10278" spans="11:16">
      <c r="K10278" s="14" t="str">
        <v/>
      </c>
      <c r="L10278" s="14" t="str">
        <v/>
      </c>
      <c r="O10278" s="14" t="str">
        <v/>
      </c>
      <c r="P10278" s="14" t="str">
        <f ca="1"/>
        <v>Low Cap</v>
      </c>
    </row>
    <row r="10279" spans="11:16">
      <c r="K10279" s="14" t="str">
        <v/>
      </c>
      <c r="L10279" s="14" t="str">
        <v/>
      </c>
      <c r="O10279" s="14" t="str">
        <v/>
      </c>
      <c r="P10279" s="14" t="str">
        <f ca="1"/>
        <v>Low Cap</v>
      </c>
    </row>
    <row r="10280" spans="11:16">
      <c r="K10280" s="14" t="str">
        <v/>
      </c>
      <c r="L10280" s="14" t="str">
        <v/>
      </c>
      <c r="O10280" s="14" t="str">
        <v/>
      </c>
      <c r="P10280" s="14" t="str">
        <f ca="1"/>
        <v>Low Cap</v>
      </c>
    </row>
    <row r="10281" spans="11:16">
      <c r="K10281" s="14" t="str">
        <v/>
      </c>
      <c r="L10281" s="14" t="str">
        <v/>
      </c>
      <c r="O10281" s="14" t="str">
        <v/>
      </c>
      <c r="P10281" s="14" t="str">
        <f ca="1"/>
        <v>Low Cap</v>
      </c>
    </row>
    <row r="10282" spans="11:16">
      <c r="K10282" s="14" t="str">
        <v/>
      </c>
      <c r="L10282" s="14" t="str">
        <v/>
      </c>
      <c r="O10282" s="14" t="str">
        <v/>
      </c>
      <c r="P10282" s="14" t="str">
        <f ca="1"/>
        <v>Low Cap</v>
      </c>
    </row>
    <row r="10283" spans="11:16">
      <c r="K10283" s="14" t="str">
        <v/>
      </c>
      <c r="L10283" s="14" t="str">
        <v/>
      </c>
      <c r="O10283" s="14" t="str">
        <v/>
      </c>
      <c r="P10283" s="14" t="str">
        <f ca="1"/>
        <v>Low Cap</v>
      </c>
    </row>
    <row r="10284" spans="11:16">
      <c r="K10284" s="14" t="str">
        <v/>
      </c>
      <c r="L10284" s="14" t="str">
        <v/>
      </c>
      <c r="O10284" s="14" t="str">
        <v/>
      </c>
      <c r="P10284" s="14" t="str">
        <f ca="1"/>
        <v>Low Cap</v>
      </c>
    </row>
    <row r="10285" spans="11:16">
      <c r="K10285" s="14" t="str">
        <v/>
      </c>
      <c r="L10285" s="14" t="str">
        <v/>
      </c>
      <c r="O10285" s="14" t="str">
        <v/>
      </c>
      <c r="P10285" s="14" t="str">
        <f ca="1"/>
        <v>Low Cap</v>
      </c>
    </row>
    <row r="10286" spans="11:16">
      <c r="K10286" s="14" t="str">
        <v/>
      </c>
      <c r="L10286" s="14" t="str">
        <v/>
      </c>
      <c r="O10286" s="14" t="str">
        <v/>
      </c>
      <c r="P10286" s="14" t="str">
        <f ca="1"/>
        <v>Low Cap</v>
      </c>
    </row>
    <row r="10287" spans="11:16">
      <c r="K10287" s="14" t="str">
        <v/>
      </c>
      <c r="L10287" s="14" t="str">
        <v/>
      </c>
      <c r="O10287" s="14" t="str">
        <v/>
      </c>
      <c r="P10287" s="14" t="str">
        <f ca="1"/>
        <v>Low Cap</v>
      </c>
    </row>
    <row r="10288" spans="11:16">
      <c r="K10288" s="14" t="str">
        <v/>
      </c>
      <c r="L10288" s="14" t="str">
        <v/>
      </c>
      <c r="O10288" s="14" t="str">
        <v/>
      </c>
      <c r="P10288" s="14" t="str">
        <f ca="1"/>
        <v>Low Cap</v>
      </c>
    </row>
    <row r="10289" spans="11:16">
      <c r="K10289" s="14" t="str">
        <v/>
      </c>
      <c r="L10289" s="14" t="str">
        <v/>
      </c>
      <c r="O10289" s="14" t="str">
        <v/>
      </c>
      <c r="P10289" s="14" t="str">
        <f ca="1"/>
        <v>Low Cap</v>
      </c>
    </row>
    <row r="10290" spans="11:16">
      <c r="K10290" s="14" t="str">
        <v/>
      </c>
      <c r="L10290" s="14" t="str">
        <v/>
      </c>
      <c r="O10290" s="14" t="str">
        <v/>
      </c>
      <c r="P10290" s="14" t="str">
        <f ca="1"/>
        <v>Low Cap</v>
      </c>
    </row>
    <row r="10291" spans="11:16">
      <c r="K10291" s="14" t="str">
        <v/>
      </c>
      <c r="L10291" s="14" t="str">
        <v/>
      </c>
      <c r="O10291" s="14" t="str">
        <v/>
      </c>
      <c r="P10291" s="14" t="str">
        <f ca="1"/>
        <v>Low Cap</v>
      </c>
    </row>
    <row r="10292" spans="11:16">
      <c r="K10292" s="14" t="str">
        <v/>
      </c>
      <c r="L10292" s="14" t="str">
        <v/>
      </c>
      <c r="O10292" s="14" t="str">
        <v/>
      </c>
      <c r="P10292" s="14" t="str">
        <f ca="1"/>
        <v>Low Cap</v>
      </c>
    </row>
    <row r="10293" spans="11:16">
      <c r="K10293" s="14" t="str">
        <v/>
      </c>
      <c r="L10293" s="14" t="str">
        <v/>
      </c>
      <c r="O10293" s="14" t="str">
        <v/>
      </c>
      <c r="P10293" s="14" t="str">
        <f ca="1"/>
        <v>Low Cap</v>
      </c>
    </row>
    <row r="10294" spans="11:16">
      <c r="K10294" s="14" t="str">
        <v/>
      </c>
      <c r="L10294" s="14" t="str">
        <v/>
      </c>
      <c r="O10294" s="14" t="str">
        <v/>
      </c>
      <c r="P10294" s="14" t="str">
        <f ca="1"/>
        <v>Low Cap</v>
      </c>
    </row>
    <row r="10295" spans="11:16">
      <c r="K10295" s="14" t="str">
        <v/>
      </c>
      <c r="L10295" s="14" t="str">
        <v/>
      </c>
      <c r="O10295" s="14" t="str">
        <v/>
      </c>
      <c r="P10295" s="14" t="str">
        <f ca="1"/>
        <v>Low Cap</v>
      </c>
    </row>
    <row r="10296" spans="11:16">
      <c r="K10296" s="14" t="str">
        <v/>
      </c>
      <c r="L10296" s="14" t="str">
        <v/>
      </c>
      <c r="O10296" s="14" t="str">
        <v/>
      </c>
      <c r="P10296" s="14" t="str">
        <f ca="1"/>
        <v>Low Cap</v>
      </c>
    </row>
    <row r="10297" spans="11:16">
      <c r="K10297" s="14" t="str">
        <v/>
      </c>
      <c r="L10297" s="14" t="str">
        <v/>
      </c>
      <c r="O10297" s="14" t="str">
        <v/>
      </c>
      <c r="P10297" s="14" t="str">
        <f ca="1"/>
        <v>Low Cap</v>
      </c>
    </row>
    <row r="10298" spans="11:16">
      <c r="K10298" s="14" t="str">
        <v/>
      </c>
      <c r="L10298" s="14" t="str">
        <v/>
      </c>
      <c r="O10298" s="14" t="str">
        <v/>
      </c>
      <c r="P10298" s="14" t="str">
        <f ca="1"/>
        <v>Low Cap</v>
      </c>
    </row>
    <row r="10299" spans="11:16">
      <c r="K10299" s="14" t="str">
        <v/>
      </c>
      <c r="L10299" s="14" t="str">
        <v/>
      </c>
      <c r="O10299" s="14" t="str">
        <v/>
      </c>
      <c r="P10299" s="14" t="str">
        <f ca="1"/>
        <v>Low Cap</v>
      </c>
    </row>
    <row r="10300" spans="11:16">
      <c r="K10300" s="14" t="str">
        <v/>
      </c>
      <c r="L10300" s="14" t="str">
        <v/>
      </c>
      <c r="O10300" s="14" t="str">
        <v/>
      </c>
      <c r="P10300" s="14" t="str">
        <f ca="1"/>
        <v>Low Cap</v>
      </c>
    </row>
    <row r="10301" spans="11:16">
      <c r="K10301" s="14" t="str">
        <v/>
      </c>
      <c r="L10301" s="14" t="str">
        <v/>
      </c>
      <c r="O10301" s="14" t="str">
        <v/>
      </c>
      <c r="P10301" s="14" t="str">
        <f ca="1"/>
        <v>Low Cap</v>
      </c>
    </row>
    <row r="10302" spans="11:16">
      <c r="K10302" s="14" t="str">
        <v/>
      </c>
      <c r="L10302" s="14" t="str">
        <v/>
      </c>
      <c r="O10302" s="14" t="str">
        <v/>
      </c>
      <c r="P10302" s="14" t="str">
        <f ca="1"/>
        <v>Low Cap</v>
      </c>
    </row>
    <row r="10303" spans="11:16">
      <c r="K10303" s="14" t="str">
        <v/>
      </c>
      <c r="L10303" s="14" t="str">
        <v/>
      </c>
      <c r="O10303" s="14" t="str">
        <v/>
      </c>
      <c r="P10303" s="14" t="str">
        <f ca="1"/>
        <v>Low Cap</v>
      </c>
    </row>
    <row r="10304" spans="11:16">
      <c r="K10304" s="14" t="str">
        <v/>
      </c>
      <c r="L10304" s="14" t="str">
        <v/>
      </c>
      <c r="O10304" s="14" t="str">
        <v/>
      </c>
      <c r="P10304" s="14" t="str">
        <f ca="1"/>
        <v>Low Cap</v>
      </c>
    </row>
    <row r="10305" spans="11:16">
      <c r="K10305" s="14" t="str">
        <v/>
      </c>
      <c r="L10305" s="14" t="str">
        <v/>
      </c>
      <c r="O10305" s="14" t="str">
        <v/>
      </c>
      <c r="P10305" s="14" t="str">
        <f ca="1"/>
        <v>Low Cap</v>
      </c>
    </row>
    <row r="10306" spans="11:16">
      <c r="K10306" s="14" t="str">
        <v/>
      </c>
      <c r="L10306" s="14" t="str">
        <v/>
      </c>
      <c r="O10306" s="14" t="str">
        <v/>
      </c>
      <c r="P10306" s="14" t="str">
        <f ca="1"/>
        <v>Low Cap</v>
      </c>
    </row>
    <row r="10307" spans="11:16">
      <c r="K10307" s="14" t="str">
        <v/>
      </c>
      <c r="L10307" s="14" t="str">
        <v/>
      </c>
      <c r="O10307" s="14" t="str">
        <v/>
      </c>
      <c r="P10307" s="14" t="str">
        <f ca="1"/>
        <v>Low Cap</v>
      </c>
    </row>
    <row r="10308" spans="11:16">
      <c r="K10308" s="14" t="str">
        <v/>
      </c>
      <c r="L10308" s="14" t="str">
        <v/>
      </c>
      <c r="O10308" s="14" t="str">
        <v/>
      </c>
      <c r="P10308" s="14" t="str">
        <f ca="1"/>
        <v>Low Cap</v>
      </c>
    </row>
    <row r="10309" spans="11:16">
      <c r="K10309" s="14" t="str">
        <v/>
      </c>
      <c r="L10309" s="14" t="str">
        <v/>
      </c>
      <c r="O10309" s="14" t="str">
        <v/>
      </c>
      <c r="P10309" s="14" t="str">
        <f ca="1"/>
        <v>Low Cap</v>
      </c>
    </row>
    <row r="10310" spans="11:16">
      <c r="K10310" s="14" t="str">
        <v/>
      </c>
      <c r="L10310" s="14" t="str">
        <v/>
      </c>
      <c r="O10310" s="14" t="str">
        <v/>
      </c>
      <c r="P10310" s="14" t="str">
        <f ca="1"/>
        <v>Low Cap</v>
      </c>
    </row>
    <row r="10311" spans="11:16">
      <c r="K10311" s="14" t="str">
        <v/>
      </c>
      <c r="L10311" s="14" t="str">
        <v/>
      </c>
      <c r="O10311" s="14" t="str">
        <v/>
      </c>
      <c r="P10311" s="14" t="str">
        <f ca="1"/>
        <v>Low Cap</v>
      </c>
    </row>
    <row r="10312" spans="11:16">
      <c r="K10312" s="14" t="str">
        <v/>
      </c>
      <c r="L10312" s="14" t="str">
        <v/>
      </c>
      <c r="O10312" s="14" t="str">
        <v/>
      </c>
      <c r="P10312" s="14" t="str">
        <f ca="1"/>
        <v>Low Cap</v>
      </c>
    </row>
    <row r="10313" spans="11:16">
      <c r="K10313" s="14" t="str">
        <v/>
      </c>
      <c r="L10313" s="14" t="str">
        <v/>
      </c>
      <c r="O10313" s="14" t="str">
        <v/>
      </c>
      <c r="P10313" s="14" t="str">
        <f ca="1"/>
        <v>Low Cap</v>
      </c>
    </row>
    <row r="10314" spans="11:16">
      <c r="K10314" s="14" t="str">
        <v/>
      </c>
      <c r="L10314" s="14" t="str">
        <v/>
      </c>
      <c r="O10314" s="14" t="str">
        <v/>
      </c>
      <c r="P10314" s="14" t="str">
        <f ca="1"/>
        <v>Low Cap</v>
      </c>
    </row>
    <row r="10315" spans="11:16">
      <c r="K10315" s="14" t="str">
        <v/>
      </c>
      <c r="L10315" s="14" t="str">
        <v/>
      </c>
      <c r="O10315" s="14" t="str">
        <v/>
      </c>
      <c r="P10315" s="14" t="str">
        <f ca="1"/>
        <v>Low Cap</v>
      </c>
    </row>
    <row r="10316" spans="11:16">
      <c r="K10316" s="14" t="str">
        <v/>
      </c>
      <c r="L10316" s="14" t="str">
        <v/>
      </c>
      <c r="O10316" s="14" t="str">
        <v/>
      </c>
      <c r="P10316" s="14" t="str">
        <f ca="1"/>
        <v>Low Cap</v>
      </c>
    </row>
    <row r="10317" spans="11:16">
      <c r="K10317" s="14" t="str">
        <v/>
      </c>
      <c r="L10317" s="14" t="str">
        <v/>
      </c>
      <c r="O10317" s="14" t="str">
        <v/>
      </c>
      <c r="P10317" s="14" t="str">
        <f ca="1"/>
        <v>Low Cap</v>
      </c>
    </row>
    <row r="10318" spans="11:16">
      <c r="K10318" s="14" t="str">
        <v/>
      </c>
      <c r="L10318" s="14" t="str">
        <v/>
      </c>
      <c r="O10318" s="14" t="str">
        <v/>
      </c>
      <c r="P10318" s="14" t="str">
        <f ca="1"/>
        <v>Low Cap</v>
      </c>
    </row>
    <row r="10319" spans="11:16">
      <c r="K10319" s="14" t="str">
        <v/>
      </c>
      <c r="L10319" s="14" t="str">
        <v/>
      </c>
      <c r="O10319" s="14" t="str">
        <v/>
      </c>
      <c r="P10319" s="14" t="str">
        <f ca="1"/>
        <v>Low Cap</v>
      </c>
    </row>
    <row r="10320" spans="11:16">
      <c r="K10320" s="14" t="str">
        <v/>
      </c>
      <c r="L10320" s="14" t="str">
        <v/>
      </c>
      <c r="O10320" s="14" t="str">
        <v/>
      </c>
      <c r="P10320" s="14" t="str">
        <f ca="1"/>
        <v>Low Cap</v>
      </c>
    </row>
    <row r="10321" spans="11:16">
      <c r="K10321" s="14" t="str">
        <v/>
      </c>
      <c r="L10321" s="14" t="str">
        <v/>
      </c>
      <c r="O10321" s="14" t="str">
        <v/>
      </c>
      <c r="P10321" s="14" t="str">
        <f ca="1"/>
        <v>Low Cap</v>
      </c>
    </row>
    <row r="10322" spans="11:16">
      <c r="K10322" s="14" t="str">
        <v/>
      </c>
      <c r="L10322" s="14" t="str">
        <v/>
      </c>
      <c r="O10322" s="14" t="str">
        <v/>
      </c>
      <c r="P10322" s="14" t="str">
        <f ca="1"/>
        <v>Low Cap</v>
      </c>
    </row>
    <row r="10323" spans="11:16">
      <c r="K10323" s="14" t="str">
        <v/>
      </c>
      <c r="L10323" s="14" t="str">
        <v/>
      </c>
      <c r="O10323" s="14" t="str">
        <v/>
      </c>
      <c r="P10323" s="14" t="str">
        <f ca="1"/>
        <v>Low Cap</v>
      </c>
    </row>
    <row r="10324" spans="11:16">
      <c r="K10324" s="14" t="str">
        <v/>
      </c>
      <c r="L10324" s="14" t="str">
        <v/>
      </c>
      <c r="O10324" s="14" t="str">
        <v/>
      </c>
      <c r="P10324" s="14" t="str">
        <f ca="1"/>
        <v>Low Cap</v>
      </c>
    </row>
    <row r="10325" spans="11:16">
      <c r="K10325" s="14" t="str">
        <v/>
      </c>
      <c r="L10325" s="14" t="str">
        <v/>
      </c>
      <c r="O10325" s="14" t="str">
        <v/>
      </c>
      <c r="P10325" s="14" t="str">
        <f ca="1"/>
        <v>Low Cap</v>
      </c>
    </row>
    <row r="10326" spans="11:16">
      <c r="K10326" s="14" t="str">
        <v/>
      </c>
      <c r="L10326" s="14" t="str">
        <v/>
      </c>
      <c r="O10326" s="14" t="str">
        <v/>
      </c>
      <c r="P10326" s="14" t="str">
        <f ca="1"/>
        <v>Low Cap</v>
      </c>
    </row>
    <row r="10327" spans="11:16">
      <c r="K10327" s="14" t="str">
        <v/>
      </c>
      <c r="L10327" s="14" t="str">
        <v/>
      </c>
      <c r="O10327" s="14" t="str">
        <v/>
      </c>
      <c r="P10327" s="14" t="str">
        <f ca="1"/>
        <v>Low Cap</v>
      </c>
    </row>
    <row r="10328" spans="11:16">
      <c r="K10328" s="14" t="str">
        <v/>
      </c>
      <c r="L10328" s="14" t="str">
        <v/>
      </c>
      <c r="O10328" s="14" t="str">
        <v/>
      </c>
      <c r="P10328" s="14" t="str">
        <f ca="1"/>
        <v>Low Cap</v>
      </c>
    </row>
    <row r="10329" spans="11:16">
      <c r="K10329" s="14" t="str">
        <v/>
      </c>
      <c r="L10329" s="14" t="str">
        <v/>
      </c>
      <c r="O10329" s="14" t="str">
        <v/>
      </c>
      <c r="P10329" s="14" t="str">
        <f ca="1"/>
        <v>Low Cap</v>
      </c>
    </row>
    <row r="10330" spans="11:16">
      <c r="K10330" s="14" t="str">
        <v/>
      </c>
      <c r="L10330" s="14" t="str">
        <v/>
      </c>
      <c r="O10330" s="14" t="str">
        <v/>
      </c>
      <c r="P10330" s="14" t="str">
        <f ca="1"/>
        <v>Low Cap</v>
      </c>
    </row>
    <row r="10331" spans="11:16">
      <c r="K10331" s="14" t="str">
        <v/>
      </c>
      <c r="L10331" s="14" t="str">
        <v/>
      </c>
      <c r="O10331" s="14" t="str">
        <v/>
      </c>
      <c r="P10331" s="14" t="str">
        <f ca="1"/>
        <v>Low Cap</v>
      </c>
    </row>
    <row r="10332" spans="11:16">
      <c r="K10332" s="14" t="str">
        <v/>
      </c>
      <c r="L10332" s="14" t="str">
        <v/>
      </c>
      <c r="O10332" s="14" t="str">
        <v/>
      </c>
      <c r="P10332" s="14" t="str">
        <f ca="1"/>
        <v>Low Cap</v>
      </c>
    </row>
    <row r="10333" spans="11:16">
      <c r="K10333" s="14" t="str">
        <v/>
      </c>
      <c r="L10333" s="14" t="str">
        <v/>
      </c>
      <c r="O10333" s="14" t="str">
        <v/>
      </c>
      <c r="P10333" s="14" t="str">
        <f ca="1"/>
        <v>Low Cap</v>
      </c>
    </row>
    <row r="10334" spans="11:16">
      <c r="K10334" s="14" t="str">
        <v/>
      </c>
      <c r="L10334" s="14" t="str">
        <v/>
      </c>
      <c r="O10334" s="14" t="str">
        <v/>
      </c>
      <c r="P10334" s="14" t="str">
        <f ca="1"/>
        <v>Low Cap</v>
      </c>
    </row>
    <row r="10335" spans="11:16">
      <c r="K10335" s="14" t="str">
        <v/>
      </c>
      <c r="L10335" s="14" t="str">
        <v/>
      </c>
      <c r="O10335" s="14" t="str">
        <v/>
      </c>
      <c r="P10335" s="14" t="str">
        <f ca="1"/>
        <v>Low Cap</v>
      </c>
    </row>
    <row r="10336" spans="11:16">
      <c r="K10336" s="14" t="str">
        <v/>
      </c>
      <c r="L10336" s="14" t="str">
        <v/>
      </c>
      <c r="O10336" s="14" t="str">
        <v/>
      </c>
      <c r="P10336" s="14" t="str">
        <f ca="1"/>
        <v>Low Cap</v>
      </c>
    </row>
    <row r="10337" spans="11:16">
      <c r="K10337" s="14" t="str">
        <v/>
      </c>
      <c r="L10337" s="14" t="str">
        <v/>
      </c>
      <c r="O10337" s="14" t="str">
        <v/>
      </c>
      <c r="P10337" s="14" t="str">
        <f ca="1"/>
        <v>Low Cap</v>
      </c>
    </row>
    <row r="10338" spans="11:16">
      <c r="K10338" s="14" t="str">
        <v/>
      </c>
      <c r="L10338" s="14" t="str">
        <v/>
      </c>
      <c r="O10338" s="14" t="str">
        <v/>
      </c>
      <c r="P10338" s="14" t="str">
        <f ca="1"/>
        <v>Low Cap</v>
      </c>
    </row>
    <row r="10339" spans="11:16">
      <c r="K10339" s="14" t="str">
        <v/>
      </c>
      <c r="L10339" s="14" t="str">
        <v/>
      </c>
      <c r="O10339" s="14" t="str">
        <v/>
      </c>
      <c r="P10339" s="14" t="str">
        <f ca="1"/>
        <v>Low Cap</v>
      </c>
    </row>
    <row r="10340" spans="11:16">
      <c r="K10340" s="14" t="str">
        <v/>
      </c>
      <c r="L10340" s="14" t="str">
        <v/>
      </c>
      <c r="O10340" s="14" t="str">
        <v/>
      </c>
      <c r="P10340" s="14" t="str">
        <f ca="1"/>
        <v>Low Cap</v>
      </c>
    </row>
    <row r="10341" spans="11:16">
      <c r="K10341" s="14" t="str">
        <v/>
      </c>
      <c r="L10341" s="14" t="str">
        <v/>
      </c>
      <c r="O10341" s="14" t="str">
        <v/>
      </c>
      <c r="P10341" s="14" t="str">
        <f ca="1"/>
        <v>Low Cap</v>
      </c>
    </row>
    <row r="10342" spans="11:16">
      <c r="K10342" s="14" t="str">
        <v/>
      </c>
      <c r="L10342" s="14" t="str">
        <v/>
      </c>
      <c r="O10342" s="14" t="str">
        <v/>
      </c>
      <c r="P10342" s="14" t="str">
        <f ca="1"/>
        <v>Low Cap</v>
      </c>
    </row>
    <row r="10343" spans="11:16">
      <c r="K10343" s="14" t="str">
        <v/>
      </c>
      <c r="L10343" s="14" t="str">
        <v/>
      </c>
      <c r="O10343" s="14" t="str">
        <v/>
      </c>
      <c r="P10343" s="14" t="str">
        <f ca="1"/>
        <v>Low Cap</v>
      </c>
    </row>
    <row r="10344" spans="11:16">
      <c r="K10344" s="14" t="str">
        <v/>
      </c>
      <c r="L10344" s="14" t="str">
        <v/>
      </c>
      <c r="O10344" s="14" t="str">
        <v/>
      </c>
      <c r="P10344" s="14" t="str">
        <f ca="1"/>
        <v>Low Cap</v>
      </c>
    </row>
    <row r="10345" spans="11:16">
      <c r="K10345" s="14" t="str">
        <v/>
      </c>
      <c r="L10345" s="14" t="str">
        <v/>
      </c>
      <c r="O10345" s="14" t="str">
        <v/>
      </c>
      <c r="P10345" s="14" t="str">
        <f ca="1"/>
        <v>Low Cap</v>
      </c>
    </row>
    <row r="10346" spans="11:16">
      <c r="K10346" s="14" t="str">
        <v/>
      </c>
      <c r="L10346" s="14" t="str">
        <v/>
      </c>
      <c r="O10346" s="14" t="str">
        <v/>
      </c>
      <c r="P10346" s="14" t="str">
        <f ca="1"/>
        <v>Low Cap</v>
      </c>
    </row>
    <row r="10347" spans="11:16">
      <c r="K10347" s="14" t="str">
        <v/>
      </c>
      <c r="L10347" s="14" t="str">
        <v/>
      </c>
      <c r="O10347" s="14" t="str">
        <v/>
      </c>
      <c r="P10347" s="14" t="str">
        <f ca="1"/>
        <v>Low Cap</v>
      </c>
    </row>
    <row r="10348" spans="11:16">
      <c r="K10348" s="14" t="str">
        <v/>
      </c>
      <c r="L10348" s="14" t="str">
        <v/>
      </c>
      <c r="O10348" s="14" t="str">
        <v/>
      </c>
      <c r="P10348" s="14" t="str">
        <f ca="1"/>
        <v>Low Cap</v>
      </c>
    </row>
    <row r="10349" spans="11:16">
      <c r="K10349" s="14" t="str">
        <v/>
      </c>
      <c r="L10349" s="14" t="str">
        <v/>
      </c>
      <c r="O10349" s="14" t="str">
        <v/>
      </c>
      <c r="P10349" s="14" t="str">
        <f ca="1"/>
        <v>Low Cap</v>
      </c>
    </row>
    <row r="10350" spans="11:16">
      <c r="K10350" s="14" t="str">
        <v/>
      </c>
      <c r="L10350" s="14" t="str">
        <v/>
      </c>
      <c r="O10350" s="14" t="str">
        <v/>
      </c>
      <c r="P10350" s="14" t="str">
        <f ca="1"/>
        <v>Low Cap</v>
      </c>
    </row>
    <row r="10351" spans="11:16">
      <c r="K10351" s="14" t="str">
        <v/>
      </c>
      <c r="L10351" s="14" t="str">
        <v/>
      </c>
      <c r="O10351" s="14" t="str">
        <v/>
      </c>
      <c r="P10351" s="14" t="str">
        <f ca="1"/>
        <v>Low Cap</v>
      </c>
    </row>
    <row r="10352" spans="11:16">
      <c r="K10352" s="14" t="str">
        <v/>
      </c>
      <c r="L10352" s="14" t="str">
        <v/>
      </c>
      <c r="O10352" s="14" t="str">
        <v/>
      </c>
      <c r="P10352" s="14" t="str">
        <f ca="1"/>
        <v>Low Cap</v>
      </c>
    </row>
    <row r="10353" spans="11:16">
      <c r="K10353" s="14" t="str">
        <v/>
      </c>
      <c r="L10353" s="14" t="str">
        <v/>
      </c>
      <c r="O10353" s="14" t="str">
        <v/>
      </c>
      <c r="P10353" s="14" t="str">
        <f ca="1"/>
        <v>Low Cap</v>
      </c>
    </row>
    <row r="10354" spans="11:16">
      <c r="K10354" s="14" t="str">
        <v/>
      </c>
      <c r="L10354" s="14" t="str">
        <v/>
      </c>
      <c r="O10354" s="14" t="str">
        <v/>
      </c>
      <c r="P10354" s="14" t="str">
        <f ca="1"/>
        <v>Low Cap</v>
      </c>
    </row>
    <row r="10355" spans="11:16">
      <c r="K10355" s="14" t="str">
        <v/>
      </c>
      <c r="L10355" s="14" t="str">
        <v/>
      </c>
      <c r="O10355" s="14" t="str">
        <v/>
      </c>
      <c r="P10355" s="14" t="str">
        <f ca="1"/>
        <v>Low Cap</v>
      </c>
    </row>
    <row r="10356" spans="11:16">
      <c r="K10356" s="14" t="str">
        <v/>
      </c>
      <c r="L10356" s="14" t="str">
        <v/>
      </c>
      <c r="O10356" s="14" t="str">
        <v/>
      </c>
      <c r="P10356" s="14" t="str">
        <f ca="1"/>
        <v>Low Cap</v>
      </c>
    </row>
    <row r="10357" spans="11:16">
      <c r="K10357" s="14" t="str">
        <v/>
      </c>
      <c r="L10357" s="14" t="str">
        <v/>
      </c>
      <c r="O10357" s="14" t="str">
        <v/>
      </c>
      <c r="P10357" s="14" t="str">
        <f ca="1"/>
        <v>Low Cap</v>
      </c>
    </row>
    <row r="10358" spans="11:16">
      <c r="K10358" s="14" t="str">
        <v/>
      </c>
      <c r="L10358" s="14" t="str">
        <v/>
      </c>
      <c r="O10358" s="14" t="str">
        <v/>
      </c>
      <c r="P10358" s="14" t="str">
        <f ca="1"/>
        <v>Low Cap</v>
      </c>
    </row>
    <row r="10359" spans="11:16">
      <c r="K10359" s="14" t="str">
        <v/>
      </c>
      <c r="L10359" s="14" t="str">
        <v/>
      </c>
      <c r="O10359" s="14" t="str">
        <v/>
      </c>
      <c r="P10359" s="14" t="str">
        <f ca="1"/>
        <v>Low Cap</v>
      </c>
    </row>
    <row r="10360" spans="11:16">
      <c r="K10360" s="14" t="str">
        <v/>
      </c>
      <c r="L10360" s="14" t="str">
        <v/>
      </c>
      <c r="O10360" s="14" t="str">
        <v/>
      </c>
      <c r="P10360" s="14" t="str">
        <f ca="1"/>
        <v>Low Cap</v>
      </c>
    </row>
    <row r="10361" spans="11:16">
      <c r="K10361" s="14" t="str">
        <v/>
      </c>
      <c r="L10361" s="14" t="str">
        <v/>
      </c>
      <c r="O10361" s="14" t="str">
        <v/>
      </c>
      <c r="P10361" s="14" t="str">
        <f ca="1"/>
        <v>Low Cap</v>
      </c>
    </row>
    <row r="10362" spans="11:16">
      <c r="K10362" s="14" t="str">
        <v/>
      </c>
      <c r="L10362" s="14" t="str">
        <v/>
      </c>
      <c r="O10362" s="14" t="str">
        <v/>
      </c>
      <c r="P10362" s="14" t="str">
        <f ca="1"/>
        <v>Low Cap</v>
      </c>
    </row>
    <row r="10363" spans="11:16">
      <c r="K10363" s="14" t="str">
        <v/>
      </c>
      <c r="L10363" s="14" t="str">
        <v/>
      </c>
      <c r="O10363" s="14" t="str">
        <v/>
      </c>
      <c r="P10363" s="14" t="str">
        <f ca="1"/>
        <v>Low Cap</v>
      </c>
    </row>
    <row r="10364" spans="11:16">
      <c r="K10364" s="14" t="str">
        <v/>
      </c>
      <c r="L10364" s="14" t="str">
        <v/>
      </c>
      <c r="O10364" s="14" t="str">
        <v/>
      </c>
      <c r="P10364" s="14" t="str">
        <f ca="1"/>
        <v>Low Cap</v>
      </c>
    </row>
    <row r="10365" spans="11:16">
      <c r="K10365" s="14" t="str">
        <v/>
      </c>
      <c r="L10365" s="14" t="str">
        <v/>
      </c>
      <c r="O10365" s="14" t="str">
        <v/>
      </c>
      <c r="P10365" s="14" t="str">
        <f ca="1"/>
        <v>Low Cap</v>
      </c>
    </row>
    <row r="10366" spans="11:16">
      <c r="K10366" s="14" t="str">
        <v/>
      </c>
      <c r="L10366" s="14" t="str">
        <v/>
      </c>
      <c r="O10366" s="14" t="str">
        <v/>
      </c>
      <c r="P10366" s="14" t="str">
        <f ca="1"/>
        <v>Low Cap</v>
      </c>
    </row>
    <row r="10367" spans="11:16">
      <c r="K10367" s="14" t="str">
        <v/>
      </c>
      <c r="L10367" s="14" t="str">
        <v/>
      </c>
      <c r="O10367" s="14" t="str">
        <v/>
      </c>
      <c r="P10367" s="14" t="str">
        <f ca="1"/>
        <v>Low Cap</v>
      </c>
    </row>
    <row r="10368" spans="11:16">
      <c r="K10368" s="14" t="str">
        <v/>
      </c>
      <c r="L10368" s="14" t="str">
        <v/>
      </c>
      <c r="O10368" s="14" t="str">
        <v/>
      </c>
      <c r="P10368" s="14" t="str">
        <f ca="1"/>
        <v>Low Cap</v>
      </c>
    </row>
    <row r="10369" spans="11:16">
      <c r="K10369" s="14" t="str">
        <v/>
      </c>
      <c r="L10369" s="14" t="str">
        <v/>
      </c>
      <c r="O10369" s="14" t="str">
        <v/>
      </c>
      <c r="P10369" s="14" t="str">
        <f ca="1"/>
        <v>Low Cap</v>
      </c>
    </row>
    <row r="10370" spans="11:16">
      <c r="K10370" s="14" t="str">
        <v/>
      </c>
      <c r="L10370" s="14" t="str">
        <v/>
      </c>
      <c r="O10370" s="14" t="str">
        <v/>
      </c>
      <c r="P10370" s="14" t="str">
        <f ca="1"/>
        <v>Low Cap</v>
      </c>
    </row>
    <row r="10371" spans="11:16">
      <c r="K10371" s="14" t="str">
        <v/>
      </c>
      <c r="L10371" s="14" t="str">
        <v/>
      </c>
      <c r="O10371" s="14" t="str">
        <v/>
      </c>
      <c r="P10371" s="14" t="str">
        <f ca="1"/>
        <v>Low Cap</v>
      </c>
    </row>
    <row r="10372" spans="11:16">
      <c r="K10372" s="14" t="str">
        <v/>
      </c>
      <c r="L10372" s="14" t="str">
        <v/>
      </c>
      <c r="O10372" s="14" t="str">
        <v/>
      </c>
      <c r="P10372" s="14" t="str">
        <f ca="1"/>
        <v>Low Cap</v>
      </c>
    </row>
    <row r="10373" spans="11:16">
      <c r="K10373" s="14" t="str">
        <v/>
      </c>
      <c r="L10373" s="14" t="str">
        <v/>
      </c>
      <c r="O10373" s="14" t="str">
        <v/>
      </c>
      <c r="P10373" s="14" t="str">
        <f ca="1"/>
        <v>Low Cap</v>
      </c>
    </row>
    <row r="10374" spans="11:16">
      <c r="K10374" s="14" t="str">
        <v/>
      </c>
      <c r="L10374" s="14" t="str">
        <v/>
      </c>
      <c r="O10374" s="14" t="str">
        <v/>
      </c>
      <c r="P10374" s="14" t="str">
        <f ca="1"/>
        <v>Low Cap</v>
      </c>
    </row>
    <row r="10375" spans="11:16">
      <c r="K10375" s="14" t="str">
        <v/>
      </c>
      <c r="L10375" s="14" t="str">
        <v/>
      </c>
      <c r="O10375" s="14" t="str">
        <v/>
      </c>
      <c r="P10375" s="14" t="str">
        <f ca="1"/>
        <v>Low Cap</v>
      </c>
    </row>
    <row r="10376" spans="11:16">
      <c r="K10376" s="14" t="str">
        <v/>
      </c>
      <c r="L10376" s="14" t="str">
        <v/>
      </c>
      <c r="O10376" s="14" t="str">
        <v/>
      </c>
      <c r="P10376" s="14" t="str">
        <f ca="1"/>
        <v>Low Cap</v>
      </c>
    </row>
    <row r="10377" spans="11:16">
      <c r="K10377" s="14" t="str">
        <v/>
      </c>
      <c r="L10377" s="14" t="str">
        <v/>
      </c>
      <c r="O10377" s="14" t="str">
        <v/>
      </c>
      <c r="P10377" s="14" t="str">
        <f ca="1"/>
        <v>Low Cap</v>
      </c>
    </row>
    <row r="10378" spans="11:16">
      <c r="K10378" s="14" t="str">
        <v/>
      </c>
      <c r="L10378" s="14" t="str">
        <v/>
      </c>
      <c r="O10378" s="14" t="str">
        <v/>
      </c>
      <c r="P10378" s="14" t="str">
        <f ca="1"/>
        <v>Low Cap</v>
      </c>
    </row>
    <row r="10379" spans="11:16">
      <c r="K10379" s="14" t="str">
        <v/>
      </c>
      <c r="L10379" s="14" t="str">
        <v/>
      </c>
      <c r="O10379" s="14" t="str">
        <v/>
      </c>
      <c r="P10379" s="14" t="str">
        <f ca="1"/>
        <v>Low Cap</v>
      </c>
    </row>
    <row r="10380" spans="11:16">
      <c r="K10380" s="14" t="str">
        <v/>
      </c>
      <c r="L10380" s="14" t="str">
        <v/>
      </c>
      <c r="O10380" s="14" t="str">
        <v/>
      </c>
      <c r="P10380" s="14" t="str">
        <f ca="1"/>
        <v>Low Cap</v>
      </c>
    </row>
    <row r="10381" spans="11:16">
      <c r="K10381" s="14" t="str">
        <v/>
      </c>
      <c r="L10381" s="14" t="str">
        <v/>
      </c>
      <c r="O10381" s="14" t="str">
        <v/>
      </c>
      <c r="P10381" s="14" t="str">
        <f ca="1"/>
        <v>Low Cap</v>
      </c>
    </row>
    <row r="10382" spans="11:16">
      <c r="K10382" s="14" t="str">
        <v/>
      </c>
      <c r="L10382" s="14" t="str">
        <v/>
      </c>
      <c r="O10382" s="14" t="str">
        <v/>
      </c>
      <c r="P10382" s="14" t="str">
        <f ca="1"/>
        <v>Low Cap</v>
      </c>
    </row>
    <row r="10383" spans="11:16">
      <c r="K10383" s="14" t="str">
        <v/>
      </c>
      <c r="L10383" s="14" t="str">
        <v/>
      </c>
      <c r="O10383" s="14" t="str">
        <v/>
      </c>
      <c r="P10383" s="14" t="str">
        <f ca="1"/>
        <v>Low Cap</v>
      </c>
    </row>
    <row r="10384" spans="11:16">
      <c r="K10384" s="14" t="str">
        <v/>
      </c>
      <c r="L10384" s="14" t="str">
        <v/>
      </c>
      <c r="O10384" s="14" t="str">
        <v/>
      </c>
      <c r="P10384" s="14" t="str">
        <f ca="1"/>
        <v>Low Cap</v>
      </c>
    </row>
    <row r="10385" spans="11:16">
      <c r="K10385" s="14" t="str">
        <v/>
      </c>
      <c r="L10385" s="14" t="str">
        <v/>
      </c>
      <c r="O10385" s="14" t="str">
        <v/>
      </c>
      <c r="P10385" s="14" t="str">
        <f ca="1"/>
        <v>Low Cap</v>
      </c>
    </row>
    <row r="10386" spans="11:16">
      <c r="K10386" s="14" t="str">
        <v/>
      </c>
      <c r="L10386" s="14" t="str">
        <v/>
      </c>
      <c r="O10386" s="14" t="str">
        <v/>
      </c>
      <c r="P10386" s="14" t="str">
        <f ca="1"/>
        <v>Low Cap</v>
      </c>
    </row>
    <row r="10387" spans="11:16">
      <c r="K10387" s="14" t="str">
        <v/>
      </c>
      <c r="L10387" s="14" t="str">
        <v/>
      </c>
      <c r="O10387" s="14" t="str">
        <v/>
      </c>
      <c r="P10387" s="14" t="str">
        <f ca="1"/>
        <v>Low Cap</v>
      </c>
    </row>
    <row r="10388" spans="11:16">
      <c r="K10388" s="14" t="str">
        <v/>
      </c>
      <c r="L10388" s="14" t="str">
        <v/>
      </c>
      <c r="O10388" s="14" t="str">
        <v/>
      </c>
      <c r="P10388" s="14" t="str">
        <f ca="1"/>
        <v>Low Cap</v>
      </c>
    </row>
    <row r="10389" spans="11:16">
      <c r="K10389" s="14" t="str">
        <v/>
      </c>
      <c r="L10389" s="14" t="str">
        <v/>
      </c>
      <c r="O10389" s="14" t="str">
        <v/>
      </c>
      <c r="P10389" s="14" t="str">
        <f ca="1"/>
        <v>Low Cap</v>
      </c>
    </row>
    <row r="10390" spans="11:16">
      <c r="K10390" s="14" t="str">
        <v/>
      </c>
      <c r="L10390" s="14" t="str">
        <v/>
      </c>
      <c r="O10390" s="14" t="str">
        <v/>
      </c>
      <c r="P10390" s="14" t="str">
        <f ca="1"/>
        <v>Low Cap</v>
      </c>
    </row>
    <row r="10391" spans="11:16">
      <c r="K10391" s="14" t="str">
        <v/>
      </c>
      <c r="L10391" s="14" t="str">
        <v/>
      </c>
      <c r="O10391" s="14" t="str">
        <v/>
      </c>
      <c r="P10391" s="14" t="str">
        <f ca="1"/>
        <v>Low Cap</v>
      </c>
    </row>
    <row r="10392" spans="11:16">
      <c r="K10392" s="14" t="str">
        <v/>
      </c>
      <c r="L10392" s="14" t="str">
        <v/>
      </c>
      <c r="O10392" s="14" t="str">
        <v/>
      </c>
      <c r="P10392" s="14" t="str">
        <f ca="1"/>
        <v>Low Cap</v>
      </c>
    </row>
    <row r="10393" spans="11:16">
      <c r="K10393" s="14" t="str">
        <v/>
      </c>
      <c r="L10393" s="14" t="str">
        <v/>
      </c>
      <c r="O10393" s="14" t="str">
        <v/>
      </c>
      <c r="P10393" s="14" t="str">
        <f ca="1"/>
        <v>Low Cap</v>
      </c>
    </row>
    <row r="10394" spans="11:16">
      <c r="K10394" s="14" t="str">
        <v/>
      </c>
      <c r="L10394" s="14" t="str">
        <v/>
      </c>
      <c r="O10394" s="14" t="str">
        <v/>
      </c>
      <c r="P10394" s="14" t="str">
        <f ca="1"/>
        <v>Low Cap</v>
      </c>
    </row>
    <row r="10395" spans="11:16">
      <c r="K10395" s="14" t="str">
        <v/>
      </c>
      <c r="L10395" s="14" t="str">
        <v/>
      </c>
      <c r="O10395" s="14" t="str">
        <v/>
      </c>
      <c r="P10395" s="14" t="str">
        <f ca="1"/>
        <v>Low Cap</v>
      </c>
    </row>
    <row r="10396" spans="11:16">
      <c r="K10396" s="14" t="str">
        <v/>
      </c>
      <c r="L10396" s="14" t="str">
        <v/>
      </c>
      <c r="O10396" s="14" t="str">
        <v/>
      </c>
      <c r="P10396" s="14" t="str">
        <f ca="1"/>
        <v>Low Cap</v>
      </c>
    </row>
    <row r="10397" spans="11:16">
      <c r="K10397" s="14" t="str">
        <v/>
      </c>
      <c r="L10397" s="14" t="str">
        <v/>
      </c>
      <c r="O10397" s="14" t="str">
        <v/>
      </c>
      <c r="P10397" s="14" t="str">
        <f ca="1"/>
        <v>Low Cap</v>
      </c>
    </row>
    <row r="10398" spans="11:16">
      <c r="K10398" s="14" t="str">
        <v/>
      </c>
      <c r="L10398" s="14" t="str">
        <v/>
      </c>
      <c r="O10398" s="14" t="str">
        <v/>
      </c>
      <c r="P10398" s="14" t="str">
        <f ca="1"/>
        <v>Low Cap</v>
      </c>
    </row>
    <row r="10399" spans="11:16">
      <c r="K10399" s="14" t="str">
        <v/>
      </c>
      <c r="L10399" s="14" t="str">
        <v/>
      </c>
      <c r="O10399" s="14" t="str">
        <v/>
      </c>
      <c r="P10399" s="14" t="str">
        <f ca="1"/>
        <v>Low Cap</v>
      </c>
    </row>
    <row r="10400" spans="11:16">
      <c r="K10400" s="14" t="str">
        <v/>
      </c>
      <c r="L10400" s="14" t="str">
        <v/>
      </c>
      <c r="O10400" s="14" t="str">
        <v/>
      </c>
      <c r="P10400" s="14" t="str">
        <f ca="1"/>
        <v>Low Cap</v>
      </c>
    </row>
    <row r="10401" spans="11:16">
      <c r="K10401" s="14" t="str">
        <v/>
      </c>
      <c r="L10401" s="14" t="str">
        <v/>
      </c>
      <c r="O10401" s="14" t="str">
        <v/>
      </c>
      <c r="P10401" s="14" t="str">
        <f ca="1"/>
        <v>Low Cap</v>
      </c>
    </row>
    <row r="10402" spans="11:16">
      <c r="K10402" s="14" t="str">
        <v/>
      </c>
      <c r="L10402" s="14" t="str">
        <v/>
      </c>
      <c r="O10402" s="14" t="str">
        <v/>
      </c>
      <c r="P10402" s="14" t="str">
        <f ca="1"/>
        <v>Low Cap</v>
      </c>
    </row>
    <row r="10403" spans="11:16">
      <c r="K10403" s="14" t="str">
        <v/>
      </c>
      <c r="L10403" s="14" t="str">
        <v/>
      </c>
      <c r="O10403" s="14" t="str">
        <v/>
      </c>
      <c r="P10403" s="14" t="str">
        <f ca="1"/>
        <v>Low Cap</v>
      </c>
    </row>
    <row r="10404" spans="11:16">
      <c r="K10404" s="14" t="str">
        <v/>
      </c>
      <c r="L10404" s="14" t="str">
        <v/>
      </c>
      <c r="O10404" s="14" t="str">
        <v/>
      </c>
      <c r="P10404" s="14" t="str">
        <f ca="1"/>
        <v>Low Cap</v>
      </c>
    </row>
    <row r="10405" spans="11:16">
      <c r="K10405" s="14" t="str">
        <v/>
      </c>
      <c r="L10405" s="14" t="str">
        <v/>
      </c>
      <c r="O10405" s="14" t="str">
        <v/>
      </c>
      <c r="P10405" s="14" t="str">
        <f ca="1"/>
        <v>Low Cap</v>
      </c>
    </row>
    <row r="10406" spans="11:16">
      <c r="K10406" s="14" t="str">
        <v/>
      </c>
      <c r="L10406" s="14" t="str">
        <v/>
      </c>
      <c r="O10406" s="14" t="str">
        <v/>
      </c>
      <c r="P10406" s="14" t="str">
        <f ca="1"/>
        <v>Low Cap</v>
      </c>
    </row>
    <row r="10407" spans="11:16">
      <c r="K10407" s="14" t="str">
        <v/>
      </c>
      <c r="L10407" s="14" t="str">
        <v/>
      </c>
      <c r="O10407" s="14" t="str">
        <v/>
      </c>
      <c r="P10407" s="14" t="str">
        <f ca="1"/>
        <v>Low Cap</v>
      </c>
    </row>
    <row r="10408" spans="11:16">
      <c r="K10408" s="14" t="str">
        <v/>
      </c>
      <c r="L10408" s="14" t="str">
        <v/>
      </c>
      <c r="O10408" s="14" t="str">
        <v/>
      </c>
      <c r="P10408" s="14" t="str">
        <f ca="1"/>
        <v>Low Cap</v>
      </c>
    </row>
    <row r="10409" spans="11:16">
      <c r="K10409" s="14" t="str">
        <v/>
      </c>
      <c r="L10409" s="14" t="str">
        <v/>
      </c>
      <c r="O10409" s="14" t="str">
        <v/>
      </c>
      <c r="P10409" s="14" t="str">
        <f ca="1"/>
        <v>Low Cap</v>
      </c>
    </row>
    <row r="10410" spans="11:16">
      <c r="K10410" s="14" t="str">
        <v/>
      </c>
      <c r="L10410" s="14" t="str">
        <v/>
      </c>
      <c r="O10410" s="14" t="str">
        <v/>
      </c>
      <c r="P10410" s="14" t="str">
        <f ca="1"/>
        <v>Low Cap</v>
      </c>
    </row>
    <row r="10411" spans="11:16">
      <c r="K10411" s="14" t="str">
        <v/>
      </c>
      <c r="L10411" s="14" t="str">
        <v/>
      </c>
      <c r="O10411" s="14" t="str">
        <v/>
      </c>
      <c r="P10411" s="14" t="str">
        <f ca="1"/>
        <v>Low Cap</v>
      </c>
    </row>
    <row r="10412" spans="11:16">
      <c r="K10412" s="14" t="str">
        <v/>
      </c>
      <c r="L10412" s="14" t="str">
        <v/>
      </c>
      <c r="O10412" s="14" t="str">
        <v/>
      </c>
      <c r="P10412" s="14" t="str">
        <f ca="1"/>
        <v>Low Cap</v>
      </c>
    </row>
    <row r="10413" spans="11:16">
      <c r="K10413" s="14" t="str">
        <v/>
      </c>
      <c r="L10413" s="14" t="str">
        <v/>
      </c>
      <c r="O10413" s="14" t="str">
        <v/>
      </c>
      <c r="P10413" s="14" t="str">
        <f ca="1"/>
        <v>Low Cap</v>
      </c>
    </row>
    <row r="10414" spans="11:16">
      <c r="K10414" s="14" t="str">
        <v/>
      </c>
      <c r="L10414" s="14" t="str">
        <v/>
      </c>
      <c r="O10414" s="14" t="str">
        <v/>
      </c>
      <c r="P10414" s="14" t="str">
        <f ca="1"/>
        <v>Low Cap</v>
      </c>
    </row>
    <row r="10415" spans="11:16">
      <c r="K10415" s="14" t="str">
        <v/>
      </c>
      <c r="L10415" s="14" t="str">
        <v/>
      </c>
      <c r="O10415" s="14" t="str">
        <v/>
      </c>
      <c r="P10415" s="14" t="str">
        <f ca="1"/>
        <v>Low Cap</v>
      </c>
    </row>
    <row r="10416" spans="11:16">
      <c r="K10416" s="14" t="str">
        <v/>
      </c>
      <c r="L10416" s="14" t="str">
        <v/>
      </c>
      <c r="O10416" s="14" t="str">
        <v/>
      </c>
      <c r="P10416" s="14" t="str">
        <f ca="1"/>
        <v>Low Cap</v>
      </c>
    </row>
    <row r="10417" spans="11:16">
      <c r="K10417" s="14" t="str">
        <v/>
      </c>
      <c r="L10417" s="14" t="str">
        <v/>
      </c>
      <c r="O10417" s="14" t="str">
        <v/>
      </c>
      <c r="P10417" s="14" t="str">
        <f ca="1"/>
        <v>Low Cap</v>
      </c>
    </row>
    <row r="10418" spans="11:16">
      <c r="K10418" s="14" t="str">
        <v/>
      </c>
      <c r="L10418" s="14" t="str">
        <v/>
      </c>
      <c r="O10418" s="14" t="str">
        <v/>
      </c>
      <c r="P10418" s="14" t="str">
        <f ca="1"/>
        <v>Low Cap</v>
      </c>
    </row>
    <row r="10419" spans="11:16">
      <c r="K10419" s="14" t="str">
        <v/>
      </c>
      <c r="L10419" s="14" t="str">
        <v/>
      </c>
      <c r="O10419" s="14" t="str">
        <v/>
      </c>
      <c r="P10419" s="14" t="str">
        <f ca="1"/>
        <v>Low Cap</v>
      </c>
    </row>
    <row r="10420" spans="11:16">
      <c r="K10420" s="14" t="str">
        <v/>
      </c>
      <c r="L10420" s="14" t="str">
        <v/>
      </c>
      <c r="O10420" s="14" t="str">
        <v/>
      </c>
      <c r="P10420" s="14" t="str">
        <f ca="1"/>
        <v>Low Cap</v>
      </c>
    </row>
    <row r="10421" spans="11:16">
      <c r="K10421" s="14" t="str">
        <v/>
      </c>
      <c r="L10421" s="14" t="str">
        <v/>
      </c>
      <c r="O10421" s="14" t="str">
        <v/>
      </c>
      <c r="P10421" s="14" t="str">
        <f ca="1"/>
        <v>Low Cap</v>
      </c>
    </row>
    <row r="10422" spans="11:16">
      <c r="K10422" s="14" t="str">
        <v/>
      </c>
      <c r="L10422" s="14" t="str">
        <v/>
      </c>
      <c r="O10422" s="14" t="str">
        <v/>
      </c>
      <c r="P10422" s="14" t="str">
        <f ca="1"/>
        <v>Low Cap</v>
      </c>
    </row>
    <row r="10423" spans="11:16">
      <c r="K10423" s="14" t="str">
        <v/>
      </c>
      <c r="L10423" s="14" t="str">
        <v/>
      </c>
      <c r="O10423" s="14" t="str">
        <v/>
      </c>
      <c r="P10423" s="14" t="str">
        <f ca="1"/>
        <v>Low Cap</v>
      </c>
    </row>
    <row r="10424" spans="11:16">
      <c r="K10424" s="14" t="str">
        <v/>
      </c>
      <c r="L10424" s="14" t="str">
        <v/>
      </c>
      <c r="O10424" s="14" t="str">
        <v/>
      </c>
      <c r="P10424" s="14" t="str">
        <f ca="1"/>
        <v>Low Cap</v>
      </c>
    </row>
    <row r="10425" spans="11:16">
      <c r="K10425" s="14" t="str">
        <v/>
      </c>
      <c r="L10425" s="14" t="str">
        <v/>
      </c>
      <c r="O10425" s="14" t="str">
        <v/>
      </c>
      <c r="P10425" s="14" t="str">
        <f ca="1"/>
        <v>Low Cap</v>
      </c>
    </row>
    <row r="10426" spans="11:16">
      <c r="K10426" s="14" t="str">
        <v/>
      </c>
      <c r="L10426" s="14" t="str">
        <v/>
      </c>
      <c r="O10426" s="14" t="str">
        <v/>
      </c>
      <c r="P10426" s="14" t="str">
        <f ca="1"/>
        <v>Low Cap</v>
      </c>
    </row>
    <row r="10427" spans="11:16">
      <c r="K10427" s="14" t="str">
        <v/>
      </c>
      <c r="L10427" s="14" t="str">
        <v/>
      </c>
      <c r="O10427" s="14" t="str">
        <v/>
      </c>
      <c r="P10427" s="14" t="str">
        <f ca="1"/>
        <v>Low Cap</v>
      </c>
    </row>
    <row r="10428" spans="11:16">
      <c r="K10428" s="14" t="str">
        <v/>
      </c>
      <c r="L10428" s="14" t="str">
        <v/>
      </c>
      <c r="O10428" s="14" t="str">
        <v/>
      </c>
      <c r="P10428" s="14" t="str">
        <f ca="1"/>
        <v>Low Cap</v>
      </c>
    </row>
    <row r="10429" spans="11:16">
      <c r="K10429" s="14" t="str">
        <v/>
      </c>
      <c r="L10429" s="14" t="str">
        <v/>
      </c>
      <c r="O10429" s="14" t="str">
        <v/>
      </c>
      <c r="P10429" s="14" t="str">
        <f ca="1"/>
        <v>Low Cap</v>
      </c>
    </row>
    <row r="10430" spans="11:16">
      <c r="K10430" s="14" t="str">
        <v/>
      </c>
      <c r="L10430" s="14" t="str">
        <v/>
      </c>
      <c r="O10430" s="14" t="str">
        <v/>
      </c>
      <c r="P10430" s="14" t="str">
        <f ca="1"/>
        <v>Low Cap</v>
      </c>
    </row>
    <row r="10431" spans="11:16">
      <c r="K10431" s="14" t="str">
        <v/>
      </c>
      <c r="L10431" s="14" t="str">
        <v/>
      </c>
      <c r="O10431" s="14" t="str">
        <v/>
      </c>
      <c r="P10431" s="14" t="str">
        <f ca="1"/>
        <v>Low Cap</v>
      </c>
    </row>
    <row r="10432" spans="11:16">
      <c r="K10432" s="14" t="str">
        <v/>
      </c>
      <c r="L10432" s="14" t="str">
        <v/>
      </c>
      <c r="O10432" s="14" t="str">
        <v/>
      </c>
      <c r="P10432" s="14" t="str">
        <f ca="1"/>
        <v>Low Cap</v>
      </c>
    </row>
    <row r="10433" spans="11:16">
      <c r="K10433" s="14" t="str">
        <v/>
      </c>
      <c r="L10433" s="14" t="str">
        <v/>
      </c>
      <c r="O10433" s="14" t="str">
        <v/>
      </c>
      <c r="P10433" s="14" t="str">
        <f ca="1"/>
        <v>Low Cap</v>
      </c>
    </row>
    <row r="10434" spans="11:16">
      <c r="K10434" s="14" t="str">
        <v/>
      </c>
      <c r="L10434" s="14" t="str">
        <v/>
      </c>
      <c r="O10434" s="14" t="str">
        <v/>
      </c>
      <c r="P10434" s="14" t="str">
        <f ca="1"/>
        <v>Low Cap</v>
      </c>
    </row>
    <row r="10435" spans="11:16">
      <c r="K10435" s="14" t="str">
        <v/>
      </c>
      <c r="L10435" s="14" t="str">
        <v/>
      </c>
      <c r="O10435" s="14" t="str">
        <v/>
      </c>
      <c r="P10435" s="14" t="str">
        <f ca="1"/>
        <v>Low Cap</v>
      </c>
    </row>
    <row r="10436" spans="11:16">
      <c r="K10436" s="14" t="str">
        <v/>
      </c>
      <c r="L10436" s="14" t="str">
        <v/>
      </c>
      <c r="O10436" s="14" t="str">
        <v/>
      </c>
      <c r="P10436" s="14" t="str">
        <f ca="1"/>
        <v>Low Cap</v>
      </c>
    </row>
    <row r="10437" spans="11:16">
      <c r="K10437" s="14" t="str">
        <v/>
      </c>
      <c r="L10437" s="14" t="str">
        <v/>
      </c>
      <c r="O10437" s="14" t="str">
        <v/>
      </c>
      <c r="P10437" s="14" t="str">
        <f ca="1"/>
        <v>Low Cap</v>
      </c>
    </row>
    <row r="10438" spans="11:16">
      <c r="K10438" s="14" t="str">
        <v/>
      </c>
      <c r="L10438" s="14" t="str">
        <v/>
      </c>
      <c r="O10438" s="14" t="str">
        <v/>
      </c>
      <c r="P10438" s="14" t="str">
        <f ca="1"/>
        <v>Low Cap</v>
      </c>
    </row>
    <row r="10439" spans="11:16">
      <c r="K10439" s="14" t="str">
        <v/>
      </c>
      <c r="L10439" s="14" t="str">
        <v/>
      </c>
      <c r="O10439" s="14" t="str">
        <v/>
      </c>
      <c r="P10439" s="14" t="str">
        <f ca="1"/>
        <v>Low Cap</v>
      </c>
    </row>
    <row r="10440" spans="11:16">
      <c r="K10440" s="14" t="str">
        <v/>
      </c>
      <c r="L10440" s="14" t="str">
        <v/>
      </c>
      <c r="O10440" s="14" t="str">
        <v/>
      </c>
      <c r="P10440" s="14" t="str">
        <f ca="1"/>
        <v>Low Cap</v>
      </c>
    </row>
    <row r="10441" spans="11:16">
      <c r="K10441" s="14" t="str">
        <v/>
      </c>
      <c r="L10441" s="14" t="str">
        <v/>
      </c>
      <c r="O10441" s="14" t="str">
        <v/>
      </c>
      <c r="P10441" s="14" t="str">
        <f ca="1"/>
        <v>Low Cap</v>
      </c>
    </row>
    <row r="10442" spans="11:16">
      <c r="K10442" s="14" t="str">
        <v/>
      </c>
      <c r="L10442" s="14" t="str">
        <v/>
      </c>
      <c r="O10442" s="14" t="str">
        <v/>
      </c>
      <c r="P10442" s="14" t="str">
        <f ca="1"/>
        <v>Low Cap</v>
      </c>
    </row>
    <row r="10443" spans="11:16">
      <c r="K10443" s="14" t="str">
        <v/>
      </c>
      <c r="L10443" s="14" t="str">
        <v/>
      </c>
      <c r="O10443" s="14" t="str">
        <v/>
      </c>
      <c r="P10443" s="14" t="str">
        <f ca="1"/>
        <v>Low Cap</v>
      </c>
    </row>
    <row r="10444" spans="11:16">
      <c r="K10444" s="14" t="str">
        <v/>
      </c>
      <c r="L10444" s="14" t="str">
        <v/>
      </c>
      <c r="O10444" s="14" t="str">
        <v/>
      </c>
      <c r="P10444" s="14" t="str">
        <f ca="1"/>
        <v>Low Cap</v>
      </c>
    </row>
    <row r="10445" spans="11:16">
      <c r="K10445" s="14" t="str">
        <v/>
      </c>
      <c r="L10445" s="14" t="str">
        <v/>
      </c>
      <c r="O10445" s="14" t="str">
        <v/>
      </c>
      <c r="P10445" s="14" t="str">
        <f ca="1"/>
        <v>Low Cap</v>
      </c>
    </row>
    <row r="10446" spans="11:16">
      <c r="K10446" s="14" t="str">
        <v/>
      </c>
      <c r="L10446" s="14" t="str">
        <v/>
      </c>
      <c r="O10446" s="14" t="str">
        <v/>
      </c>
      <c r="P10446" s="14" t="str">
        <f ca="1"/>
        <v>Low Cap</v>
      </c>
    </row>
    <row r="10447" spans="11:16">
      <c r="K10447" s="14" t="str">
        <v/>
      </c>
      <c r="L10447" s="14" t="str">
        <v/>
      </c>
      <c r="O10447" s="14" t="str">
        <v/>
      </c>
      <c r="P10447" s="14" t="str">
        <f ca="1"/>
        <v>Low Cap</v>
      </c>
    </row>
    <row r="10448" spans="11:16">
      <c r="K10448" s="14" t="str">
        <v/>
      </c>
      <c r="L10448" s="14" t="str">
        <v/>
      </c>
      <c r="O10448" s="14" t="str">
        <v/>
      </c>
      <c r="P10448" s="14" t="str">
        <f ca="1"/>
        <v>Low Cap</v>
      </c>
    </row>
    <row r="10449" spans="11:16">
      <c r="K10449" s="14" t="str">
        <v/>
      </c>
      <c r="L10449" s="14" t="str">
        <v/>
      </c>
      <c r="O10449" s="14" t="str">
        <v/>
      </c>
      <c r="P10449" s="14" t="str">
        <f ca="1"/>
        <v>Low Cap</v>
      </c>
    </row>
    <row r="10450" spans="11:16">
      <c r="K10450" s="14" t="str">
        <v/>
      </c>
      <c r="L10450" s="14" t="str">
        <v/>
      </c>
      <c r="O10450" s="14" t="str">
        <v/>
      </c>
      <c r="P10450" s="14" t="str">
        <f ca="1"/>
        <v>Low Cap</v>
      </c>
    </row>
    <row r="10451" spans="11:16">
      <c r="K10451" s="14" t="str">
        <v/>
      </c>
      <c r="L10451" s="14" t="str">
        <v/>
      </c>
      <c r="O10451" s="14" t="str">
        <v/>
      </c>
      <c r="P10451" s="14" t="str">
        <f ca="1"/>
        <v>Low Cap</v>
      </c>
    </row>
    <row r="10452" spans="11:16">
      <c r="K10452" s="14" t="str">
        <v/>
      </c>
      <c r="L10452" s="14" t="str">
        <v/>
      </c>
      <c r="O10452" s="14" t="str">
        <v/>
      </c>
      <c r="P10452" s="14" t="str">
        <f ca="1"/>
        <v>Low Cap</v>
      </c>
    </row>
    <row r="10453" spans="11:16">
      <c r="K10453" s="14" t="str">
        <v/>
      </c>
      <c r="L10453" s="14" t="str">
        <v/>
      </c>
      <c r="O10453" s="14" t="str">
        <v/>
      </c>
      <c r="P10453" s="14" t="str">
        <f ca="1"/>
        <v>Low Cap</v>
      </c>
    </row>
    <row r="10454" spans="11:16">
      <c r="K10454" s="14" t="str">
        <v/>
      </c>
      <c r="L10454" s="14" t="str">
        <v/>
      </c>
      <c r="O10454" s="14" t="str">
        <v/>
      </c>
      <c r="P10454" s="14" t="str">
        <f ca="1"/>
        <v>Low Cap</v>
      </c>
    </row>
    <row r="10455" spans="11:16">
      <c r="K10455" s="14" t="str">
        <v/>
      </c>
      <c r="L10455" s="14" t="str">
        <v/>
      </c>
      <c r="O10455" s="14" t="str">
        <v/>
      </c>
      <c r="P10455" s="14" t="str">
        <f ca="1"/>
        <v>Low Cap</v>
      </c>
    </row>
    <row r="10456" spans="11:16">
      <c r="K10456" s="14" t="str">
        <v/>
      </c>
      <c r="L10456" s="14" t="str">
        <v/>
      </c>
      <c r="O10456" s="14" t="str">
        <v/>
      </c>
      <c r="P10456" s="14" t="str">
        <f ca="1"/>
        <v>Low Cap</v>
      </c>
    </row>
    <row r="10457" spans="11:16">
      <c r="K10457" s="14" t="str">
        <v/>
      </c>
      <c r="L10457" s="14" t="str">
        <v/>
      </c>
      <c r="O10457" s="14" t="str">
        <v/>
      </c>
      <c r="P10457" s="14" t="str">
        <f ca="1"/>
        <v>Low Cap</v>
      </c>
    </row>
    <row r="10458" spans="11:16">
      <c r="K10458" s="14" t="str">
        <v/>
      </c>
      <c r="L10458" s="14" t="str">
        <v/>
      </c>
      <c r="O10458" s="14" t="str">
        <v/>
      </c>
      <c r="P10458" s="14" t="str">
        <f ca="1"/>
        <v>Low Cap</v>
      </c>
    </row>
    <row r="10459" spans="11:16">
      <c r="K10459" s="14" t="str">
        <v/>
      </c>
      <c r="L10459" s="14" t="str">
        <v/>
      </c>
      <c r="O10459" s="14" t="str">
        <v/>
      </c>
      <c r="P10459" s="14" t="str">
        <f ca="1"/>
        <v>Low Cap</v>
      </c>
    </row>
    <row r="10460" spans="11:16">
      <c r="K10460" s="14" t="str">
        <v/>
      </c>
      <c r="L10460" s="14" t="str">
        <v/>
      </c>
      <c r="O10460" s="14" t="str">
        <v/>
      </c>
      <c r="P10460" s="14" t="str">
        <f ca="1"/>
        <v>Low Cap</v>
      </c>
    </row>
    <row r="10461" spans="11:16">
      <c r="K10461" s="14" t="str">
        <v/>
      </c>
      <c r="L10461" s="14" t="str">
        <v/>
      </c>
      <c r="O10461" s="14" t="str">
        <v/>
      </c>
      <c r="P10461" s="14" t="str">
        <f ca="1"/>
        <v>Low Cap</v>
      </c>
    </row>
    <row r="10462" spans="11:16">
      <c r="K10462" s="14" t="str">
        <v/>
      </c>
      <c r="L10462" s="14" t="str">
        <v/>
      </c>
      <c r="O10462" s="14" t="str">
        <v/>
      </c>
      <c r="P10462" s="14" t="str">
        <f ca="1"/>
        <v>Low Cap</v>
      </c>
    </row>
    <row r="10463" spans="11:16">
      <c r="K10463" s="14" t="str">
        <v/>
      </c>
      <c r="L10463" s="14" t="str">
        <v/>
      </c>
      <c r="O10463" s="14" t="str">
        <v/>
      </c>
      <c r="P10463" s="14" t="str">
        <f ca="1"/>
        <v>Low Cap</v>
      </c>
    </row>
    <row r="10464" spans="11:16">
      <c r="K10464" s="14" t="str">
        <v/>
      </c>
      <c r="L10464" s="14" t="str">
        <v/>
      </c>
      <c r="O10464" s="14" t="str">
        <v/>
      </c>
      <c r="P10464" s="14" t="str">
        <f ca="1"/>
        <v>Low Cap</v>
      </c>
    </row>
    <row r="10465" spans="11:16">
      <c r="K10465" s="14" t="str">
        <v/>
      </c>
      <c r="L10465" s="14" t="str">
        <v/>
      </c>
      <c r="O10465" s="14" t="str">
        <v/>
      </c>
      <c r="P10465" s="14" t="str">
        <f ca="1"/>
        <v>Low Cap</v>
      </c>
    </row>
    <row r="10466" spans="11:16">
      <c r="K10466" s="14" t="str">
        <v/>
      </c>
      <c r="L10466" s="14" t="str">
        <v/>
      </c>
      <c r="O10466" s="14" t="str">
        <v/>
      </c>
      <c r="P10466" s="14" t="str">
        <f ca="1"/>
        <v>Low Cap</v>
      </c>
    </row>
    <row r="10467" spans="11:16">
      <c r="K10467" s="14" t="str">
        <v/>
      </c>
      <c r="L10467" s="14" t="str">
        <v/>
      </c>
      <c r="O10467" s="14" t="str">
        <v/>
      </c>
      <c r="P10467" s="14" t="str">
        <f ca="1"/>
        <v>Low Cap</v>
      </c>
    </row>
    <row r="10468" spans="11:16">
      <c r="K10468" s="14" t="str">
        <v/>
      </c>
      <c r="L10468" s="14" t="str">
        <v/>
      </c>
      <c r="O10468" s="14" t="str">
        <v/>
      </c>
      <c r="P10468" s="14" t="str">
        <f ca="1"/>
        <v>Low Cap</v>
      </c>
    </row>
    <row r="10469" spans="11:16">
      <c r="K10469" s="14" t="str">
        <v/>
      </c>
      <c r="L10469" s="14" t="str">
        <v/>
      </c>
      <c r="O10469" s="14" t="str">
        <v/>
      </c>
      <c r="P10469" s="14" t="str">
        <f ca="1"/>
        <v>Low Cap</v>
      </c>
    </row>
    <row r="10470" spans="11:16">
      <c r="K10470" s="14" t="str">
        <v/>
      </c>
      <c r="L10470" s="14" t="str">
        <v/>
      </c>
      <c r="O10470" s="14" t="str">
        <v/>
      </c>
      <c r="P10470" s="14" t="str">
        <f ca="1"/>
        <v>Low Cap</v>
      </c>
    </row>
    <row r="10471" spans="11:16">
      <c r="K10471" s="14" t="str">
        <v/>
      </c>
      <c r="L10471" s="14" t="str">
        <v/>
      </c>
      <c r="O10471" s="14" t="str">
        <v/>
      </c>
      <c r="P10471" s="14" t="str">
        <f ca="1"/>
        <v>Low Cap</v>
      </c>
    </row>
    <row r="10472" spans="11:16">
      <c r="K10472" s="14" t="str">
        <v/>
      </c>
      <c r="L10472" s="14" t="str">
        <v/>
      </c>
      <c r="O10472" s="14" t="str">
        <v/>
      </c>
      <c r="P10472" s="14" t="str">
        <f ca="1"/>
        <v>Low Cap</v>
      </c>
    </row>
    <row r="10473" spans="11:16">
      <c r="K10473" s="14" t="str">
        <v/>
      </c>
      <c r="L10473" s="14" t="str">
        <v/>
      </c>
      <c r="O10473" s="14" t="str">
        <v/>
      </c>
      <c r="P10473" s="14" t="str">
        <f ca="1"/>
        <v>Low Cap</v>
      </c>
    </row>
    <row r="10474" spans="11:16">
      <c r="K10474" s="14" t="str">
        <v/>
      </c>
      <c r="L10474" s="14" t="str">
        <v/>
      </c>
      <c r="O10474" s="14" t="str">
        <v/>
      </c>
      <c r="P10474" s="14" t="str">
        <f ca="1"/>
        <v>Low Cap</v>
      </c>
    </row>
    <row r="10475" spans="11:16">
      <c r="K10475" s="14" t="str">
        <v/>
      </c>
      <c r="L10475" s="14" t="str">
        <v/>
      </c>
      <c r="O10475" s="14" t="str">
        <v/>
      </c>
      <c r="P10475" s="14" t="str">
        <f ca="1"/>
        <v>Low Cap</v>
      </c>
    </row>
    <row r="10476" spans="11:16">
      <c r="K10476" s="14" t="str">
        <v/>
      </c>
      <c r="L10476" s="14" t="str">
        <v/>
      </c>
      <c r="O10476" s="14" t="str">
        <v/>
      </c>
      <c r="P10476" s="14" t="str">
        <f ca="1"/>
        <v>Low Cap</v>
      </c>
    </row>
    <row r="10477" spans="11:16">
      <c r="K10477" s="14" t="str">
        <v/>
      </c>
      <c r="L10477" s="14" t="str">
        <v/>
      </c>
      <c r="O10477" s="14" t="str">
        <v/>
      </c>
      <c r="P10477" s="14" t="str">
        <f ca="1"/>
        <v>Low Cap</v>
      </c>
    </row>
    <row r="10478" spans="11:16">
      <c r="K10478" s="14" t="str">
        <v/>
      </c>
      <c r="L10478" s="14" t="str">
        <v/>
      </c>
      <c r="O10478" s="14" t="str">
        <v/>
      </c>
      <c r="P10478" s="14" t="str">
        <f ca="1"/>
        <v>Low Cap</v>
      </c>
    </row>
    <row r="10479" spans="11:16">
      <c r="K10479" s="14" t="str">
        <v/>
      </c>
      <c r="L10479" s="14" t="str">
        <v/>
      </c>
      <c r="O10479" s="14" t="str">
        <v/>
      </c>
      <c r="P10479" s="14" t="str">
        <f ca="1"/>
        <v>Low Cap</v>
      </c>
    </row>
    <row r="10480" spans="11:16">
      <c r="K10480" s="14" t="str">
        <v/>
      </c>
      <c r="L10480" s="14" t="str">
        <v/>
      </c>
      <c r="O10480" s="14" t="str">
        <v/>
      </c>
      <c r="P10480" s="14" t="str">
        <f ca="1"/>
        <v>Low Cap</v>
      </c>
    </row>
    <row r="10481" spans="11:16">
      <c r="K10481" s="14" t="str">
        <v/>
      </c>
      <c r="L10481" s="14" t="str">
        <v/>
      </c>
      <c r="O10481" s="14" t="str">
        <v/>
      </c>
      <c r="P10481" s="14" t="str">
        <f ca="1"/>
        <v>Low Cap</v>
      </c>
    </row>
    <row r="10482" spans="11:16">
      <c r="K10482" s="14" t="str">
        <v/>
      </c>
      <c r="L10482" s="14" t="str">
        <v/>
      </c>
      <c r="O10482" s="14" t="str">
        <v/>
      </c>
      <c r="P10482" s="14" t="str">
        <f ca="1"/>
        <v>Low Cap</v>
      </c>
    </row>
    <row r="10483" spans="11:16">
      <c r="K10483" s="14" t="str">
        <v/>
      </c>
      <c r="L10483" s="14" t="str">
        <v/>
      </c>
      <c r="O10483" s="14" t="str">
        <v/>
      </c>
      <c r="P10483" s="14" t="str">
        <f ca="1"/>
        <v>Low Cap</v>
      </c>
    </row>
    <row r="10484" spans="11:16">
      <c r="K10484" s="14" t="str">
        <v/>
      </c>
      <c r="L10484" s="14" t="str">
        <v/>
      </c>
      <c r="O10484" s="14" t="str">
        <v/>
      </c>
      <c r="P10484" s="14" t="str">
        <f ca="1"/>
        <v>Low Cap</v>
      </c>
    </row>
    <row r="10485" spans="11:16">
      <c r="K10485" s="14" t="str">
        <v/>
      </c>
      <c r="L10485" s="14" t="str">
        <v/>
      </c>
      <c r="O10485" s="14" t="str">
        <v/>
      </c>
      <c r="P10485" s="14" t="str">
        <f ca="1"/>
        <v>Low Cap</v>
      </c>
    </row>
    <row r="10486" spans="11:16">
      <c r="K10486" s="14" t="str">
        <v/>
      </c>
      <c r="L10486" s="14" t="str">
        <v/>
      </c>
      <c r="O10486" s="14" t="str">
        <v/>
      </c>
      <c r="P10486" s="14" t="str">
        <f ca="1"/>
        <v>Low Cap</v>
      </c>
    </row>
    <row r="10487" spans="11:16">
      <c r="K10487" s="14" t="str">
        <v/>
      </c>
      <c r="L10487" s="14" t="str">
        <v/>
      </c>
      <c r="O10487" s="14" t="str">
        <v/>
      </c>
      <c r="P10487" s="14" t="str">
        <f ca="1"/>
        <v>Low Cap</v>
      </c>
    </row>
    <row r="10488" spans="11:16">
      <c r="K10488" s="14" t="str">
        <v/>
      </c>
      <c r="L10488" s="14" t="str">
        <v/>
      </c>
      <c r="O10488" s="14" t="str">
        <v/>
      </c>
      <c r="P10488" s="14" t="str">
        <f ca="1"/>
        <v>Low Cap</v>
      </c>
    </row>
    <row r="10489" spans="11:16">
      <c r="K10489" s="14" t="str">
        <v/>
      </c>
      <c r="L10489" s="14" t="str">
        <v/>
      </c>
      <c r="O10489" s="14" t="str">
        <v/>
      </c>
      <c r="P10489" s="14" t="str">
        <f ca="1"/>
        <v>Low Cap</v>
      </c>
    </row>
    <row r="10490" spans="11:16">
      <c r="K10490" s="14" t="str">
        <v/>
      </c>
      <c r="L10490" s="14" t="str">
        <v/>
      </c>
      <c r="O10490" s="14" t="str">
        <v/>
      </c>
      <c r="P10490" s="14" t="str">
        <f ca="1"/>
        <v>Low Cap</v>
      </c>
    </row>
    <row r="10491" spans="11:16">
      <c r="K10491" s="14" t="str">
        <v/>
      </c>
      <c r="L10491" s="14" t="str">
        <v/>
      </c>
      <c r="O10491" s="14" t="str">
        <v/>
      </c>
      <c r="P10491" s="14" t="str">
        <f ca="1"/>
        <v>Low Cap</v>
      </c>
    </row>
    <row r="10492" spans="11:16">
      <c r="K10492" s="14" t="str">
        <v/>
      </c>
      <c r="L10492" s="14" t="str">
        <v/>
      </c>
      <c r="O10492" s="14" t="str">
        <v/>
      </c>
      <c r="P10492" s="14" t="str">
        <f ca="1"/>
        <v>Low Cap</v>
      </c>
    </row>
    <row r="10493" spans="11:16">
      <c r="K10493" s="14" t="str">
        <v/>
      </c>
      <c r="L10493" s="14" t="str">
        <v/>
      </c>
      <c r="O10493" s="14" t="str">
        <v/>
      </c>
      <c r="P10493" s="14" t="str">
        <f ca="1"/>
        <v>Low Cap</v>
      </c>
    </row>
    <row r="10494" spans="11:16">
      <c r="K10494" s="14" t="str">
        <v/>
      </c>
      <c r="L10494" s="14" t="str">
        <v/>
      </c>
      <c r="O10494" s="14" t="str">
        <v/>
      </c>
      <c r="P10494" s="14" t="str">
        <f ca="1"/>
        <v>Low Cap</v>
      </c>
    </row>
    <row r="10495" spans="11:16">
      <c r="K10495" s="14" t="str">
        <v/>
      </c>
      <c r="L10495" s="14" t="str">
        <v/>
      </c>
      <c r="O10495" s="14" t="str">
        <v/>
      </c>
      <c r="P10495" s="14" t="str">
        <f ca="1"/>
        <v>Low Cap</v>
      </c>
    </row>
    <row r="10496" spans="11:16">
      <c r="K10496" s="14" t="str">
        <v/>
      </c>
      <c r="L10496" s="14" t="str">
        <v/>
      </c>
      <c r="O10496" s="14" t="str">
        <v/>
      </c>
      <c r="P10496" s="14" t="str">
        <f ca="1"/>
        <v>Low Cap</v>
      </c>
    </row>
    <row r="10497" spans="11:16">
      <c r="K10497" s="14" t="str">
        <v/>
      </c>
      <c r="L10497" s="14" t="str">
        <v/>
      </c>
      <c r="O10497" s="14" t="str">
        <v/>
      </c>
      <c r="P10497" s="14" t="str">
        <f ca="1"/>
        <v>Low Cap</v>
      </c>
    </row>
    <row r="10498" spans="11:16">
      <c r="K10498" s="14" t="str">
        <v/>
      </c>
      <c r="L10498" s="14" t="str">
        <v/>
      </c>
      <c r="O10498" s="14" t="str">
        <v/>
      </c>
      <c r="P10498" s="14" t="str">
        <f ca="1"/>
        <v>Low Cap</v>
      </c>
    </row>
    <row r="10499" spans="11:16">
      <c r="K10499" s="14" t="str">
        <v/>
      </c>
      <c r="L10499" s="14" t="str">
        <v/>
      </c>
      <c r="O10499" s="14" t="str">
        <v/>
      </c>
      <c r="P10499" s="14" t="str">
        <f ca="1"/>
        <v>Low Cap</v>
      </c>
    </row>
    <row r="10500" spans="11:16">
      <c r="K10500" s="14" t="str">
        <v/>
      </c>
      <c r="L10500" s="14" t="str">
        <v/>
      </c>
      <c r="O10500" s="14" t="str">
        <v/>
      </c>
      <c r="P10500" s="14" t="str">
        <f ca="1"/>
        <v>Low Cap</v>
      </c>
    </row>
    <row r="10501" spans="11:16">
      <c r="K10501" s="14" t="str">
        <v/>
      </c>
      <c r="L10501" s="14" t="str">
        <v/>
      </c>
      <c r="O10501" s="14" t="str">
        <v/>
      </c>
      <c r="P10501" s="14" t="str">
        <f ca="1"/>
        <v>Low Cap</v>
      </c>
    </row>
    <row r="10502" spans="11:16">
      <c r="K10502" s="14" t="str">
        <v/>
      </c>
      <c r="L10502" s="14" t="str">
        <v/>
      </c>
      <c r="O10502" s="14" t="str">
        <v/>
      </c>
      <c r="P10502" s="14" t="str">
        <f ca="1"/>
        <v>Low Cap</v>
      </c>
    </row>
    <row r="10503" spans="11:16">
      <c r="K10503" s="14" t="str">
        <v/>
      </c>
      <c r="L10503" s="14" t="str">
        <v/>
      </c>
      <c r="O10503" s="14" t="str">
        <v/>
      </c>
      <c r="P10503" s="14" t="str">
        <f ca="1"/>
        <v>Low Cap</v>
      </c>
    </row>
    <row r="10504" spans="11:16">
      <c r="K10504" s="14" t="str">
        <v/>
      </c>
      <c r="L10504" s="14" t="str">
        <v/>
      </c>
      <c r="O10504" s="14" t="str">
        <v/>
      </c>
      <c r="P10504" s="14" t="str">
        <f ca="1"/>
        <v>Low Cap</v>
      </c>
    </row>
    <row r="10505" spans="11:16">
      <c r="K10505" s="14" t="str">
        <v/>
      </c>
      <c r="L10505" s="14" t="str">
        <v/>
      </c>
      <c r="O10505" s="14" t="str">
        <v/>
      </c>
      <c r="P10505" s="14" t="str">
        <f ca="1"/>
        <v>Low Cap</v>
      </c>
    </row>
    <row r="10506" spans="11:16">
      <c r="K10506" s="14" t="str">
        <v/>
      </c>
      <c r="L10506" s="14" t="str">
        <v/>
      </c>
      <c r="O10506" s="14" t="str">
        <v/>
      </c>
      <c r="P10506" s="14" t="str">
        <f ca="1"/>
        <v>Low Cap</v>
      </c>
    </row>
    <row r="10507" spans="11:16">
      <c r="K10507" s="14" t="str">
        <v/>
      </c>
      <c r="L10507" s="14" t="str">
        <v/>
      </c>
      <c r="O10507" s="14" t="str">
        <v/>
      </c>
      <c r="P10507" s="14" t="str">
        <f ca="1"/>
        <v>Low Cap</v>
      </c>
    </row>
    <row r="10508" spans="11:16">
      <c r="K10508" s="14" t="str">
        <v/>
      </c>
      <c r="L10508" s="14" t="str">
        <v/>
      </c>
      <c r="O10508" s="14" t="str">
        <v/>
      </c>
      <c r="P10508" s="14" t="str">
        <f ca="1"/>
        <v>Low Cap</v>
      </c>
    </row>
    <row r="10509" spans="11:16">
      <c r="K10509" s="14" t="str">
        <v/>
      </c>
      <c r="L10509" s="14" t="str">
        <v/>
      </c>
      <c r="O10509" s="14" t="str">
        <v/>
      </c>
      <c r="P10509" s="14" t="str">
        <f ca="1"/>
        <v>Low Cap</v>
      </c>
    </row>
    <row r="10510" spans="11:16">
      <c r="K10510" s="14" t="str">
        <v/>
      </c>
      <c r="L10510" s="14" t="str">
        <v/>
      </c>
      <c r="O10510" s="14" t="str">
        <v/>
      </c>
      <c r="P10510" s="14" t="str">
        <f ca="1"/>
        <v>Low Cap</v>
      </c>
    </row>
    <row r="10511" spans="11:16">
      <c r="K10511" s="14" t="str">
        <v/>
      </c>
      <c r="L10511" s="14" t="str">
        <v/>
      </c>
      <c r="O10511" s="14" t="str">
        <v/>
      </c>
      <c r="P10511" s="14" t="str">
        <f ca="1"/>
        <v>Low Cap</v>
      </c>
    </row>
    <row r="10512" spans="11:16">
      <c r="K10512" s="14" t="str">
        <v/>
      </c>
      <c r="L10512" s="14" t="str">
        <v/>
      </c>
      <c r="O10512" s="14" t="str">
        <v/>
      </c>
      <c r="P10512" s="14" t="str">
        <f ca="1"/>
        <v>Low Cap</v>
      </c>
    </row>
    <row r="10513" spans="11:16">
      <c r="K10513" s="14" t="str">
        <v/>
      </c>
      <c r="L10513" s="14" t="str">
        <v/>
      </c>
      <c r="O10513" s="14" t="str">
        <v/>
      </c>
      <c r="P10513" s="14" t="str">
        <f ca="1"/>
        <v>Low Cap</v>
      </c>
    </row>
    <row r="10514" spans="11:16">
      <c r="K10514" s="14" t="str">
        <v/>
      </c>
      <c r="L10514" s="14" t="str">
        <v/>
      </c>
      <c r="O10514" s="14" t="str">
        <v/>
      </c>
      <c r="P10514" s="14" t="str">
        <f ca="1"/>
        <v>Low Cap</v>
      </c>
    </row>
    <row r="10515" spans="11:16">
      <c r="K10515" s="14" t="str">
        <v/>
      </c>
      <c r="L10515" s="14" t="str">
        <v/>
      </c>
      <c r="O10515" s="14" t="str">
        <v/>
      </c>
      <c r="P10515" s="14" t="str">
        <f ca="1"/>
        <v>Low Cap</v>
      </c>
    </row>
    <row r="10516" spans="11:16">
      <c r="K10516" s="14" t="str">
        <v/>
      </c>
      <c r="L10516" s="14" t="str">
        <v/>
      </c>
      <c r="O10516" s="14" t="str">
        <v/>
      </c>
      <c r="P10516" s="14" t="str">
        <f ca="1"/>
        <v>Low Cap</v>
      </c>
    </row>
    <row r="10517" spans="11:16">
      <c r="K10517" s="14" t="str">
        <v/>
      </c>
      <c r="L10517" s="14" t="str">
        <v/>
      </c>
      <c r="O10517" s="14" t="str">
        <v/>
      </c>
      <c r="P10517" s="14" t="str">
        <f ca="1"/>
        <v>Low Cap</v>
      </c>
    </row>
    <row r="10518" spans="11:16">
      <c r="K10518" s="14" t="str">
        <v/>
      </c>
      <c r="L10518" s="14" t="str">
        <v/>
      </c>
      <c r="O10518" s="14" t="str">
        <v/>
      </c>
      <c r="P10518" s="14" t="str">
        <f ca="1"/>
        <v>Low Cap</v>
      </c>
    </row>
    <row r="10519" spans="11:16">
      <c r="K10519" s="14" t="str">
        <v/>
      </c>
      <c r="L10519" s="14" t="str">
        <v/>
      </c>
      <c r="O10519" s="14" t="str">
        <v/>
      </c>
      <c r="P10519" s="14" t="str">
        <f ca="1"/>
        <v>Low Cap</v>
      </c>
    </row>
    <row r="10520" spans="11:16">
      <c r="K10520" s="14" t="str">
        <v/>
      </c>
      <c r="L10520" s="14" t="str">
        <v/>
      </c>
      <c r="O10520" s="14" t="str">
        <v/>
      </c>
      <c r="P10520" s="14" t="str">
        <f ca="1"/>
        <v>Low Cap</v>
      </c>
    </row>
    <row r="10521" spans="11:16">
      <c r="K10521" s="14" t="str">
        <v/>
      </c>
      <c r="L10521" s="14" t="str">
        <v/>
      </c>
      <c r="O10521" s="14" t="str">
        <v/>
      </c>
      <c r="P10521" s="14" t="str">
        <f ca="1"/>
        <v>Low Cap</v>
      </c>
    </row>
    <row r="10522" spans="11:16">
      <c r="K10522" s="14" t="str">
        <v/>
      </c>
      <c r="L10522" s="14" t="str">
        <v/>
      </c>
      <c r="O10522" s="14" t="str">
        <v/>
      </c>
      <c r="P10522" s="14" t="str">
        <f ca="1"/>
        <v>Low Cap</v>
      </c>
    </row>
    <row r="10523" spans="11:16">
      <c r="K10523" s="14" t="str">
        <v/>
      </c>
      <c r="L10523" s="14" t="str">
        <v/>
      </c>
      <c r="O10523" s="14" t="str">
        <v/>
      </c>
      <c r="P10523" s="14" t="str">
        <f ca="1"/>
        <v>Low Cap</v>
      </c>
    </row>
    <row r="10524" spans="11:16">
      <c r="K10524" s="14" t="str">
        <v/>
      </c>
      <c r="L10524" s="14" t="str">
        <v/>
      </c>
      <c r="O10524" s="14" t="str">
        <v/>
      </c>
      <c r="P10524" s="14" t="str">
        <f ca="1"/>
        <v>Low Cap</v>
      </c>
    </row>
    <row r="10525" spans="11:16">
      <c r="K10525" s="14" t="str">
        <v/>
      </c>
      <c r="L10525" s="14" t="str">
        <v/>
      </c>
      <c r="O10525" s="14" t="str">
        <v/>
      </c>
      <c r="P10525" s="14" t="str">
        <f ca="1"/>
        <v>Low Cap</v>
      </c>
    </row>
    <row r="10526" spans="11:16">
      <c r="K10526" s="14" t="str">
        <v/>
      </c>
      <c r="L10526" s="14" t="str">
        <v/>
      </c>
      <c r="O10526" s="14" t="str">
        <v/>
      </c>
      <c r="P10526" s="14" t="str">
        <f ca="1"/>
        <v>Low Cap</v>
      </c>
    </row>
    <row r="10527" spans="11:16">
      <c r="K10527" s="14" t="str">
        <v/>
      </c>
      <c r="L10527" s="14" t="str">
        <v/>
      </c>
      <c r="O10527" s="14" t="str">
        <v/>
      </c>
      <c r="P10527" s="14" t="str">
        <f ca="1"/>
        <v>Low Cap</v>
      </c>
    </row>
    <row r="10528" spans="11:16">
      <c r="K10528" s="14" t="str">
        <v/>
      </c>
      <c r="L10528" s="14" t="str">
        <v/>
      </c>
      <c r="O10528" s="14" t="str">
        <v/>
      </c>
      <c r="P10528" s="14" t="str">
        <f ca="1"/>
        <v>Low Cap</v>
      </c>
    </row>
    <row r="10529" spans="11:16">
      <c r="K10529" s="14" t="str">
        <v/>
      </c>
      <c r="L10529" s="14" t="str">
        <v/>
      </c>
      <c r="O10529" s="14" t="str">
        <v/>
      </c>
      <c r="P10529" s="14" t="str">
        <f ca="1"/>
        <v>Low Cap</v>
      </c>
    </row>
    <row r="10530" spans="11:16">
      <c r="K10530" s="14" t="str">
        <v/>
      </c>
      <c r="L10530" s="14" t="str">
        <v/>
      </c>
      <c r="O10530" s="14" t="str">
        <v/>
      </c>
      <c r="P10530" s="14" t="str">
        <f ca="1"/>
        <v>Low Cap</v>
      </c>
    </row>
    <row r="10531" spans="11:16">
      <c r="K10531" s="14" t="str">
        <v/>
      </c>
      <c r="L10531" s="14" t="str">
        <v/>
      </c>
      <c r="O10531" s="14" t="str">
        <v/>
      </c>
      <c r="P10531" s="14" t="str">
        <f ca="1"/>
        <v>Low Cap</v>
      </c>
    </row>
    <row r="10532" spans="11:16">
      <c r="K10532" s="14" t="str">
        <v/>
      </c>
      <c r="L10532" s="14" t="str">
        <v/>
      </c>
      <c r="O10532" s="14" t="str">
        <v/>
      </c>
      <c r="P10532" s="14" t="str">
        <f ca="1"/>
        <v>Low Cap</v>
      </c>
    </row>
    <row r="10533" spans="11:16">
      <c r="K10533" s="14" t="str">
        <v/>
      </c>
      <c r="L10533" s="14" t="str">
        <v/>
      </c>
      <c r="O10533" s="14" t="str">
        <v/>
      </c>
      <c r="P10533" s="14" t="str">
        <f ca="1"/>
        <v>Low Cap</v>
      </c>
    </row>
    <row r="10534" spans="11:16">
      <c r="K10534" s="14" t="str">
        <v/>
      </c>
      <c r="L10534" s="14" t="str">
        <v/>
      </c>
      <c r="O10534" s="14" t="str">
        <v/>
      </c>
      <c r="P10534" s="14" t="str">
        <f ca="1"/>
        <v>Low Cap</v>
      </c>
    </row>
    <row r="10535" spans="11:16">
      <c r="K10535" s="14" t="str">
        <v/>
      </c>
      <c r="L10535" s="14" t="str">
        <v/>
      </c>
      <c r="O10535" s="14" t="str">
        <v/>
      </c>
      <c r="P10535" s="14" t="str">
        <f ca="1"/>
        <v>Low Cap</v>
      </c>
    </row>
    <row r="10536" spans="11:16">
      <c r="K10536" s="14" t="str">
        <v/>
      </c>
      <c r="L10536" s="14" t="str">
        <v/>
      </c>
      <c r="O10536" s="14" t="str">
        <v/>
      </c>
      <c r="P10536" s="14" t="str">
        <f ca="1"/>
        <v>Low Cap</v>
      </c>
    </row>
    <row r="10537" spans="11:16">
      <c r="K10537" s="14" t="str">
        <v/>
      </c>
      <c r="L10537" s="14" t="str">
        <v/>
      </c>
      <c r="O10537" s="14" t="str">
        <v/>
      </c>
      <c r="P10537" s="14" t="str">
        <f ca="1"/>
        <v>Low Cap</v>
      </c>
    </row>
    <row r="10538" spans="11:16">
      <c r="K10538" s="14" t="str">
        <v/>
      </c>
      <c r="L10538" s="14" t="str">
        <v/>
      </c>
      <c r="O10538" s="14" t="str">
        <v/>
      </c>
      <c r="P10538" s="14" t="str">
        <f ca="1"/>
        <v>Low Cap</v>
      </c>
    </row>
    <row r="10539" spans="11:16">
      <c r="K10539" s="14" t="str">
        <v/>
      </c>
      <c r="L10539" s="14" t="str">
        <v/>
      </c>
      <c r="O10539" s="14" t="str">
        <v/>
      </c>
      <c r="P10539" s="14" t="str">
        <f ca="1"/>
        <v>Low Cap</v>
      </c>
    </row>
    <row r="10540" spans="11:16">
      <c r="K10540" s="14" t="str">
        <v/>
      </c>
      <c r="L10540" s="14" t="str">
        <v/>
      </c>
      <c r="O10540" s="14" t="str">
        <v/>
      </c>
      <c r="P10540" s="14" t="str">
        <f ca="1"/>
        <v>Low Cap</v>
      </c>
    </row>
    <row r="10541" spans="11:16">
      <c r="K10541" s="14" t="str">
        <v/>
      </c>
      <c r="L10541" s="14" t="str">
        <v/>
      </c>
      <c r="O10541" s="14" t="str">
        <v/>
      </c>
      <c r="P10541" s="14" t="str">
        <f ca="1"/>
        <v>Low Cap</v>
      </c>
    </row>
    <row r="10542" spans="11:16">
      <c r="K10542" s="14" t="str">
        <v/>
      </c>
      <c r="L10542" s="14" t="str">
        <v/>
      </c>
      <c r="O10542" s="14" t="str">
        <v/>
      </c>
      <c r="P10542" s="14" t="str">
        <f ca="1"/>
        <v>Low Cap</v>
      </c>
    </row>
    <row r="10543" spans="11:16">
      <c r="K10543" s="14" t="str">
        <v/>
      </c>
      <c r="L10543" s="14" t="str">
        <v/>
      </c>
      <c r="O10543" s="14" t="str">
        <v/>
      </c>
      <c r="P10543" s="14" t="str">
        <f ca="1"/>
        <v>Low Cap</v>
      </c>
    </row>
    <row r="10544" spans="11:16">
      <c r="K10544" s="14" t="str">
        <v/>
      </c>
      <c r="L10544" s="14" t="str">
        <v/>
      </c>
      <c r="O10544" s="14" t="str">
        <v/>
      </c>
      <c r="P10544" s="14" t="str">
        <f ca="1"/>
        <v>Low Cap</v>
      </c>
    </row>
    <row r="10545" spans="11:16">
      <c r="K10545" s="14" t="str">
        <v/>
      </c>
      <c r="L10545" s="14" t="str">
        <v/>
      </c>
      <c r="O10545" s="14" t="str">
        <v/>
      </c>
      <c r="P10545" s="14" t="str">
        <f ca="1"/>
        <v>Low Cap</v>
      </c>
    </row>
    <row r="10546" spans="11:16">
      <c r="K10546" s="14" t="str">
        <v/>
      </c>
      <c r="L10546" s="14" t="str">
        <v/>
      </c>
      <c r="O10546" s="14" t="str">
        <v/>
      </c>
      <c r="P10546" s="14" t="str">
        <f ca="1"/>
        <v>Low Cap</v>
      </c>
    </row>
    <row r="10547" spans="11:16">
      <c r="K10547" s="14" t="str">
        <v/>
      </c>
      <c r="L10547" s="14" t="str">
        <v/>
      </c>
      <c r="O10547" s="14" t="str">
        <v/>
      </c>
      <c r="P10547" s="14" t="str">
        <f ca="1"/>
        <v>Low Cap</v>
      </c>
    </row>
    <row r="10548" spans="11:16">
      <c r="K10548" s="14" t="str">
        <v/>
      </c>
      <c r="L10548" s="14" t="str">
        <v/>
      </c>
      <c r="O10548" s="14" t="str">
        <v/>
      </c>
      <c r="P10548" s="14" t="str">
        <f ca="1"/>
        <v>Low Cap</v>
      </c>
    </row>
    <row r="10549" spans="11:16">
      <c r="K10549" s="14" t="str">
        <v/>
      </c>
      <c r="L10549" s="14" t="str">
        <v/>
      </c>
      <c r="O10549" s="14" t="str">
        <v/>
      </c>
      <c r="P10549" s="14" t="str">
        <f ca="1"/>
        <v>Low Cap</v>
      </c>
    </row>
    <row r="10550" spans="11:16">
      <c r="K10550" s="14" t="str">
        <v/>
      </c>
      <c r="L10550" s="14" t="str">
        <v/>
      </c>
      <c r="O10550" s="14" t="str">
        <v/>
      </c>
      <c r="P10550" s="14" t="str">
        <f ca="1"/>
        <v>Low Cap</v>
      </c>
    </row>
    <row r="10551" spans="11:16">
      <c r="K10551" s="14" t="str">
        <v/>
      </c>
      <c r="L10551" s="14" t="str">
        <v/>
      </c>
      <c r="O10551" s="14" t="str">
        <v/>
      </c>
      <c r="P10551" s="14" t="str">
        <f ca="1"/>
        <v>Low Cap</v>
      </c>
    </row>
    <row r="10552" spans="11:16">
      <c r="K10552" s="14" t="str">
        <v/>
      </c>
      <c r="L10552" s="14" t="str">
        <v/>
      </c>
      <c r="O10552" s="14" t="str">
        <v/>
      </c>
      <c r="P10552" s="14" t="str">
        <f ca="1"/>
        <v>Low Cap</v>
      </c>
    </row>
    <row r="10553" spans="11:16">
      <c r="K10553" s="14" t="str">
        <v/>
      </c>
      <c r="L10553" s="14" t="str">
        <v/>
      </c>
      <c r="O10553" s="14" t="str">
        <v/>
      </c>
      <c r="P10553" s="14" t="str">
        <f ca="1"/>
        <v>Low Cap</v>
      </c>
    </row>
    <row r="10554" spans="11:16">
      <c r="K10554" s="14" t="str">
        <v/>
      </c>
      <c r="L10554" s="14" t="str">
        <v/>
      </c>
      <c r="O10554" s="14" t="str">
        <v/>
      </c>
      <c r="P10554" s="14" t="str">
        <f ca="1"/>
        <v>Low Cap</v>
      </c>
    </row>
    <row r="10555" spans="11:16">
      <c r="K10555" s="14" t="str">
        <v/>
      </c>
      <c r="L10555" s="14" t="str">
        <v/>
      </c>
      <c r="O10555" s="14" t="str">
        <v/>
      </c>
      <c r="P10555" s="14" t="str">
        <f ca="1"/>
        <v>Low Cap</v>
      </c>
    </row>
    <row r="10556" spans="11:16">
      <c r="K10556" s="14" t="str">
        <v/>
      </c>
      <c r="L10556" s="14" t="str">
        <v/>
      </c>
      <c r="O10556" s="14" t="str">
        <v/>
      </c>
      <c r="P10556" s="14" t="str">
        <f ca="1"/>
        <v>Low Cap</v>
      </c>
    </row>
    <row r="10557" spans="11:16">
      <c r="K10557" s="14" t="str">
        <v/>
      </c>
      <c r="L10557" s="14" t="str">
        <v/>
      </c>
      <c r="O10557" s="14" t="str">
        <v/>
      </c>
      <c r="P10557" s="14" t="str">
        <f ca="1"/>
        <v>Low Cap</v>
      </c>
    </row>
    <row r="10558" spans="11:16">
      <c r="K10558" s="14" t="str">
        <v/>
      </c>
      <c r="L10558" s="14" t="str">
        <v/>
      </c>
      <c r="O10558" s="14" t="str">
        <v/>
      </c>
      <c r="P10558" s="14" t="str">
        <f ca="1"/>
        <v>Low Cap</v>
      </c>
    </row>
    <row r="10559" spans="11:16">
      <c r="K10559" s="14" t="str">
        <v/>
      </c>
      <c r="L10559" s="14" t="str">
        <v/>
      </c>
      <c r="O10559" s="14" t="str">
        <v/>
      </c>
      <c r="P10559" s="14" t="str">
        <f ca="1"/>
        <v>Low Cap</v>
      </c>
    </row>
    <row r="10560" spans="11:16">
      <c r="K10560" s="14" t="str">
        <v/>
      </c>
      <c r="L10560" s="14" t="str">
        <v/>
      </c>
      <c r="O10560" s="14" t="str">
        <v/>
      </c>
      <c r="P10560" s="14" t="str">
        <f ca="1"/>
        <v>Low Cap</v>
      </c>
    </row>
    <row r="10561" spans="11:16">
      <c r="K10561" s="14" t="str">
        <v/>
      </c>
      <c r="L10561" s="14" t="str">
        <v/>
      </c>
      <c r="O10561" s="14" t="str">
        <v/>
      </c>
      <c r="P10561" s="14" t="str">
        <f ca="1"/>
        <v>Low Cap</v>
      </c>
    </row>
    <row r="10562" spans="11:16">
      <c r="K10562" s="14" t="str">
        <v/>
      </c>
      <c r="L10562" s="14" t="str">
        <v/>
      </c>
      <c r="O10562" s="14" t="str">
        <v/>
      </c>
      <c r="P10562" s="14" t="str">
        <f ca="1"/>
        <v>Low Cap</v>
      </c>
    </row>
    <row r="10563" spans="11:16">
      <c r="K10563" s="14" t="str">
        <v/>
      </c>
      <c r="L10563" s="14" t="str">
        <v/>
      </c>
      <c r="O10563" s="14" t="str">
        <v/>
      </c>
      <c r="P10563" s="14" t="str">
        <f ca="1"/>
        <v>Low Cap</v>
      </c>
    </row>
    <row r="10564" spans="11:16">
      <c r="K10564" s="14" t="str">
        <v/>
      </c>
      <c r="L10564" s="14" t="str">
        <v/>
      </c>
      <c r="O10564" s="14" t="str">
        <v/>
      </c>
      <c r="P10564" s="14" t="str">
        <f ca="1"/>
        <v>Low Cap</v>
      </c>
    </row>
    <row r="10565" spans="11:16">
      <c r="K10565" s="14" t="str">
        <v/>
      </c>
      <c r="L10565" s="14" t="str">
        <v/>
      </c>
      <c r="O10565" s="14" t="str">
        <v/>
      </c>
      <c r="P10565" s="14" t="str">
        <f ca="1"/>
        <v>Low Cap</v>
      </c>
    </row>
    <row r="10566" spans="11:16">
      <c r="K10566" s="14" t="str">
        <v/>
      </c>
      <c r="L10566" s="14" t="str">
        <v/>
      </c>
      <c r="O10566" s="14" t="str">
        <v/>
      </c>
      <c r="P10566" s="14" t="str">
        <f ca="1"/>
        <v>Low Cap</v>
      </c>
    </row>
    <row r="10567" spans="11:16">
      <c r="K10567" s="14" t="str">
        <v/>
      </c>
      <c r="L10567" s="14" t="str">
        <v/>
      </c>
      <c r="O10567" s="14" t="str">
        <v/>
      </c>
      <c r="P10567" s="14" t="str">
        <f ca="1"/>
        <v>Low Cap</v>
      </c>
    </row>
    <row r="10568" spans="11:16">
      <c r="K10568" s="14" t="str">
        <v/>
      </c>
      <c r="L10568" s="14" t="str">
        <v/>
      </c>
      <c r="O10568" s="14" t="str">
        <v/>
      </c>
      <c r="P10568" s="14" t="str">
        <f ca="1"/>
        <v>Low Cap</v>
      </c>
    </row>
    <row r="10569" spans="11:16">
      <c r="K10569" s="14" t="str">
        <v/>
      </c>
      <c r="L10569" s="14" t="str">
        <v/>
      </c>
      <c r="O10569" s="14" t="str">
        <v/>
      </c>
      <c r="P10569" s="14" t="str">
        <f ca="1"/>
        <v>Low Cap</v>
      </c>
    </row>
    <row r="10570" spans="11:16">
      <c r="K10570" s="14" t="str">
        <v/>
      </c>
      <c r="L10570" s="14" t="str">
        <v/>
      </c>
      <c r="O10570" s="14" t="str">
        <v/>
      </c>
      <c r="P10570" s="14" t="str">
        <f ca="1"/>
        <v>Low Cap</v>
      </c>
    </row>
    <row r="10571" spans="11:16">
      <c r="K10571" s="14" t="str">
        <v/>
      </c>
      <c r="L10571" s="14" t="str">
        <v/>
      </c>
      <c r="O10571" s="14" t="str">
        <v/>
      </c>
      <c r="P10571" s="14" t="str">
        <f ca="1"/>
        <v>Low Cap</v>
      </c>
    </row>
    <row r="10572" spans="11:16">
      <c r="K10572" s="14" t="str">
        <v/>
      </c>
      <c r="L10572" s="14" t="str">
        <v/>
      </c>
      <c r="O10572" s="14" t="str">
        <v/>
      </c>
      <c r="P10572" s="14" t="str">
        <f ca="1"/>
        <v>Low Cap</v>
      </c>
    </row>
    <row r="10573" spans="11:16">
      <c r="K10573" s="14" t="str">
        <v/>
      </c>
      <c r="L10573" s="14" t="str">
        <v/>
      </c>
      <c r="O10573" s="14" t="str">
        <v/>
      </c>
      <c r="P10573" s="14" t="str">
        <f ca="1"/>
        <v>Low Cap</v>
      </c>
    </row>
    <row r="10574" spans="11:16">
      <c r="K10574" s="14" t="str">
        <v/>
      </c>
      <c r="L10574" s="14" t="str">
        <v/>
      </c>
      <c r="O10574" s="14" t="str">
        <v/>
      </c>
      <c r="P10574" s="14" t="str">
        <f ca="1"/>
        <v>Low Cap</v>
      </c>
    </row>
    <row r="10575" spans="11:16">
      <c r="K10575" s="14" t="str">
        <v/>
      </c>
      <c r="L10575" s="14" t="str">
        <v/>
      </c>
      <c r="O10575" s="14" t="str">
        <v/>
      </c>
      <c r="P10575" s="14" t="str">
        <f ca="1"/>
        <v>Low Cap</v>
      </c>
    </row>
    <row r="10576" spans="11:16">
      <c r="K10576" s="14" t="str">
        <v/>
      </c>
      <c r="L10576" s="14" t="str">
        <v/>
      </c>
      <c r="O10576" s="14" t="str">
        <v/>
      </c>
      <c r="P10576" s="14" t="str">
        <f ca="1"/>
        <v>Low Cap</v>
      </c>
    </row>
    <row r="10577" spans="11:16">
      <c r="K10577" s="14" t="str">
        <v/>
      </c>
      <c r="L10577" s="14" t="str">
        <v/>
      </c>
      <c r="O10577" s="14" t="str">
        <v/>
      </c>
      <c r="P10577" s="14" t="str">
        <f ca="1"/>
        <v>Low Cap</v>
      </c>
    </row>
    <row r="10578" spans="11:16">
      <c r="K10578" s="14" t="str">
        <v/>
      </c>
      <c r="L10578" s="14" t="str">
        <v/>
      </c>
      <c r="O10578" s="14" t="str">
        <v/>
      </c>
      <c r="P10578" s="14" t="str">
        <f ca="1"/>
        <v>Low Cap</v>
      </c>
    </row>
    <row r="10579" spans="11:16">
      <c r="K10579" s="14" t="str">
        <v/>
      </c>
      <c r="L10579" s="14" t="str">
        <v/>
      </c>
      <c r="O10579" s="14" t="str">
        <v/>
      </c>
      <c r="P10579" s="14" t="str">
        <f ca="1"/>
        <v>Low Cap</v>
      </c>
    </row>
    <row r="10580" spans="11:16">
      <c r="K10580" s="14" t="str">
        <v/>
      </c>
      <c r="L10580" s="14" t="str">
        <v/>
      </c>
      <c r="O10580" s="14" t="str">
        <v/>
      </c>
      <c r="P10580" s="14" t="str">
        <f ca="1"/>
        <v>Low Cap</v>
      </c>
    </row>
    <row r="10581" spans="11:16">
      <c r="K10581" s="14" t="str">
        <v/>
      </c>
      <c r="L10581" s="14" t="str">
        <v/>
      </c>
      <c r="O10581" s="14" t="str">
        <v/>
      </c>
      <c r="P10581" s="14" t="str">
        <f ca="1"/>
        <v>Low Cap</v>
      </c>
    </row>
    <row r="10582" spans="11:16">
      <c r="K10582" s="14" t="str">
        <v/>
      </c>
      <c r="L10582" s="14" t="str">
        <v/>
      </c>
      <c r="O10582" s="14" t="str">
        <v/>
      </c>
      <c r="P10582" s="14" t="str">
        <f ca="1"/>
        <v>Low Cap</v>
      </c>
    </row>
    <row r="10583" spans="11:16">
      <c r="K10583" s="14" t="str">
        <v/>
      </c>
      <c r="L10583" s="14" t="str">
        <v/>
      </c>
      <c r="O10583" s="14" t="str">
        <v/>
      </c>
      <c r="P10583" s="14" t="str">
        <f ca="1"/>
        <v>Low Cap</v>
      </c>
    </row>
    <row r="10584" spans="11:16">
      <c r="K10584" s="14" t="str">
        <v/>
      </c>
      <c r="L10584" s="14" t="str">
        <v/>
      </c>
      <c r="O10584" s="14" t="str">
        <v/>
      </c>
      <c r="P10584" s="14" t="str">
        <f ca="1"/>
        <v>Low Cap</v>
      </c>
    </row>
    <row r="10585" spans="11:16">
      <c r="K10585" s="14" t="str">
        <v/>
      </c>
      <c r="L10585" s="14" t="str">
        <v/>
      </c>
      <c r="O10585" s="14" t="str">
        <v/>
      </c>
      <c r="P10585" s="14" t="str">
        <f ca="1"/>
        <v>Low Cap</v>
      </c>
    </row>
    <row r="10586" spans="11:16">
      <c r="K10586" s="14" t="str">
        <v/>
      </c>
      <c r="L10586" s="14" t="str">
        <v/>
      </c>
      <c r="O10586" s="14" t="str">
        <v/>
      </c>
      <c r="P10586" s="14" t="str">
        <f ca="1"/>
        <v>Low Cap</v>
      </c>
    </row>
    <row r="10587" spans="11:16">
      <c r="K10587" s="14" t="str">
        <v/>
      </c>
      <c r="L10587" s="14" t="str">
        <v/>
      </c>
      <c r="O10587" s="14" t="str">
        <v/>
      </c>
      <c r="P10587" s="14" t="str">
        <f ca="1"/>
        <v>Low Cap</v>
      </c>
    </row>
    <row r="10588" spans="11:16">
      <c r="K10588" s="14" t="str">
        <v/>
      </c>
      <c r="L10588" s="14" t="str">
        <v/>
      </c>
      <c r="O10588" s="14" t="str">
        <v/>
      </c>
      <c r="P10588" s="14" t="str">
        <f ca="1"/>
        <v>Low Cap</v>
      </c>
    </row>
    <row r="10589" spans="11:16">
      <c r="K10589" s="14" t="str">
        <v/>
      </c>
      <c r="L10589" s="14" t="str">
        <v/>
      </c>
      <c r="O10589" s="14" t="str">
        <v/>
      </c>
      <c r="P10589" s="14" t="str">
        <f ca="1"/>
        <v>Low Cap</v>
      </c>
    </row>
    <row r="10590" spans="11:16">
      <c r="K10590" s="14" t="str">
        <v/>
      </c>
      <c r="L10590" s="14" t="str">
        <v/>
      </c>
      <c r="O10590" s="14" t="str">
        <v/>
      </c>
      <c r="P10590" s="14" t="str">
        <f ca="1"/>
        <v>Low Cap</v>
      </c>
    </row>
    <row r="10591" spans="11:16">
      <c r="K10591" s="14" t="str">
        <v/>
      </c>
      <c r="L10591" s="14" t="str">
        <v/>
      </c>
      <c r="O10591" s="14" t="str">
        <v/>
      </c>
      <c r="P10591" s="14" t="str">
        <f ca="1"/>
        <v>Low Cap</v>
      </c>
    </row>
    <row r="10592" spans="11:16">
      <c r="K10592" s="14" t="str">
        <v/>
      </c>
      <c r="L10592" s="14" t="str">
        <v/>
      </c>
      <c r="O10592" s="14" t="str">
        <v/>
      </c>
      <c r="P10592" s="14" t="str">
        <f ca="1"/>
        <v>Low Cap</v>
      </c>
    </row>
    <row r="10593" spans="11:16">
      <c r="K10593" s="14" t="str">
        <v/>
      </c>
      <c r="L10593" s="14" t="str">
        <v/>
      </c>
      <c r="O10593" s="14" t="str">
        <v/>
      </c>
      <c r="P10593" s="14" t="str">
        <f ca="1"/>
        <v>Low Cap</v>
      </c>
    </row>
    <row r="10594" spans="11:16">
      <c r="K10594" s="14" t="str">
        <v/>
      </c>
      <c r="L10594" s="14" t="str">
        <v/>
      </c>
      <c r="O10594" s="14" t="str">
        <v/>
      </c>
      <c r="P10594" s="14" t="str">
        <f ca="1"/>
        <v>Low Cap</v>
      </c>
    </row>
    <row r="10595" spans="11:16">
      <c r="K10595" s="14" t="str">
        <v/>
      </c>
      <c r="L10595" s="14" t="str">
        <v/>
      </c>
      <c r="O10595" s="14" t="str">
        <v/>
      </c>
      <c r="P10595" s="14" t="str">
        <f ca="1"/>
        <v>Low Cap</v>
      </c>
    </row>
    <row r="10596" spans="11:16">
      <c r="K10596" s="14" t="str">
        <v/>
      </c>
      <c r="L10596" s="14" t="str">
        <v/>
      </c>
      <c r="O10596" s="14" t="str">
        <v/>
      </c>
      <c r="P10596" s="14" t="str">
        <f ca="1"/>
        <v>Low Cap</v>
      </c>
    </row>
    <row r="10597" spans="11:16">
      <c r="K10597" s="14" t="str">
        <v/>
      </c>
      <c r="L10597" s="14" t="str">
        <v/>
      </c>
      <c r="O10597" s="14" t="str">
        <v/>
      </c>
      <c r="P10597" s="14" t="str">
        <f ca="1"/>
        <v>Low Cap</v>
      </c>
    </row>
    <row r="10598" spans="11:16">
      <c r="K10598" s="14" t="str">
        <v/>
      </c>
      <c r="L10598" s="14" t="str">
        <v/>
      </c>
      <c r="O10598" s="14" t="str">
        <v/>
      </c>
      <c r="P10598" s="14" t="str">
        <f ca="1"/>
        <v>Low Cap</v>
      </c>
    </row>
    <row r="10599" spans="11:16">
      <c r="K10599" s="14" t="str">
        <v/>
      </c>
      <c r="L10599" s="14" t="str">
        <v/>
      </c>
      <c r="O10599" s="14" t="str">
        <v/>
      </c>
      <c r="P10599" s="14" t="str">
        <f ca="1"/>
        <v>Low Cap</v>
      </c>
    </row>
    <row r="10600" spans="11:16">
      <c r="K10600" s="14" t="str">
        <v/>
      </c>
      <c r="L10600" s="14" t="str">
        <v/>
      </c>
      <c r="O10600" s="14" t="str">
        <v/>
      </c>
      <c r="P10600" s="14" t="str">
        <f ca="1"/>
        <v>Low Cap</v>
      </c>
    </row>
    <row r="10601" spans="11:16">
      <c r="K10601" s="14" t="str">
        <v/>
      </c>
      <c r="L10601" s="14" t="str">
        <v/>
      </c>
      <c r="O10601" s="14" t="str">
        <v/>
      </c>
      <c r="P10601" s="14" t="str">
        <f ca="1"/>
        <v>Low Cap</v>
      </c>
    </row>
    <row r="10602" spans="11:16">
      <c r="K10602" s="14" t="str">
        <v/>
      </c>
      <c r="L10602" s="14" t="str">
        <v/>
      </c>
      <c r="O10602" s="14" t="str">
        <v/>
      </c>
      <c r="P10602" s="14" t="str">
        <f ca="1"/>
        <v>Low Cap</v>
      </c>
    </row>
    <row r="10603" spans="11:16">
      <c r="K10603" s="14" t="str">
        <v/>
      </c>
      <c r="L10603" s="14" t="str">
        <v/>
      </c>
      <c r="O10603" s="14" t="str">
        <v/>
      </c>
      <c r="P10603" s="14" t="str">
        <f ca="1"/>
        <v>Low Cap</v>
      </c>
    </row>
    <row r="10604" spans="11:16">
      <c r="K10604" s="14" t="str">
        <v/>
      </c>
      <c r="L10604" s="14" t="str">
        <v/>
      </c>
      <c r="O10604" s="14" t="str">
        <v/>
      </c>
      <c r="P10604" s="14" t="str">
        <f ca="1"/>
        <v>Low Cap</v>
      </c>
    </row>
    <row r="10605" spans="11:16">
      <c r="K10605" s="14" t="str">
        <v/>
      </c>
      <c r="L10605" s="14" t="str">
        <v/>
      </c>
      <c r="O10605" s="14" t="str">
        <v/>
      </c>
      <c r="P10605" s="14" t="str">
        <f ca="1"/>
        <v>Low Cap</v>
      </c>
    </row>
    <row r="10606" spans="11:16">
      <c r="K10606" s="14" t="str">
        <v/>
      </c>
      <c r="L10606" s="14" t="str">
        <v/>
      </c>
      <c r="O10606" s="14" t="str">
        <v/>
      </c>
      <c r="P10606" s="14" t="str">
        <f ca="1"/>
        <v>Low Cap</v>
      </c>
    </row>
    <row r="10607" spans="11:16">
      <c r="K10607" s="14" t="str">
        <v/>
      </c>
      <c r="L10607" s="14" t="str">
        <v/>
      </c>
      <c r="O10607" s="14" t="str">
        <v/>
      </c>
      <c r="P10607" s="14" t="str">
        <f ca="1"/>
        <v>Low Cap</v>
      </c>
    </row>
    <row r="10608" spans="11:16">
      <c r="K10608" s="14" t="str">
        <v/>
      </c>
      <c r="L10608" s="14" t="str">
        <v/>
      </c>
      <c r="O10608" s="14" t="str">
        <v/>
      </c>
      <c r="P10608" s="14" t="str">
        <f ca="1"/>
        <v>Low Cap</v>
      </c>
    </row>
    <row r="10609" spans="11:16">
      <c r="K10609" s="14" t="str">
        <v/>
      </c>
      <c r="L10609" s="14" t="str">
        <v/>
      </c>
      <c r="O10609" s="14" t="str">
        <v/>
      </c>
      <c r="P10609" s="14" t="str">
        <f ca="1"/>
        <v>Low Cap</v>
      </c>
    </row>
    <row r="10610" spans="11:16">
      <c r="K10610" s="14" t="str">
        <v/>
      </c>
      <c r="L10610" s="14" t="str">
        <v/>
      </c>
      <c r="O10610" s="14" t="str">
        <v/>
      </c>
      <c r="P10610" s="14" t="str">
        <f ca="1"/>
        <v>Low Cap</v>
      </c>
    </row>
    <row r="10611" spans="11:16">
      <c r="K10611" s="14" t="str">
        <v/>
      </c>
      <c r="L10611" s="14" t="str">
        <v/>
      </c>
      <c r="O10611" s="14" t="str">
        <v/>
      </c>
      <c r="P10611" s="14" t="str">
        <f ca="1"/>
        <v>Low Cap</v>
      </c>
    </row>
    <row r="10612" spans="11:16">
      <c r="K10612" s="14" t="str">
        <v/>
      </c>
      <c r="L10612" s="14" t="str">
        <v/>
      </c>
      <c r="O10612" s="14" t="str">
        <v/>
      </c>
      <c r="P10612" s="14" t="str">
        <f ca="1"/>
        <v>Low Cap</v>
      </c>
    </row>
    <row r="10613" spans="11:16">
      <c r="K10613" s="14" t="str">
        <v/>
      </c>
      <c r="L10613" s="14" t="str">
        <v/>
      </c>
      <c r="O10613" s="14" t="str">
        <v/>
      </c>
      <c r="P10613" s="14" t="str">
        <f ca="1"/>
        <v>Low Cap</v>
      </c>
    </row>
    <row r="10614" spans="11:16">
      <c r="K10614" s="14" t="str">
        <v/>
      </c>
      <c r="L10614" s="14" t="str">
        <v/>
      </c>
      <c r="O10614" s="14" t="str">
        <v/>
      </c>
      <c r="P10614" s="14" t="str">
        <f ca="1"/>
        <v>Low Cap</v>
      </c>
    </row>
    <row r="10615" spans="11:16">
      <c r="K10615" s="14" t="str">
        <v/>
      </c>
      <c r="L10615" s="14" t="str">
        <v/>
      </c>
      <c r="O10615" s="14" t="str">
        <v/>
      </c>
      <c r="P10615" s="14" t="str">
        <f ca="1"/>
        <v>Low Cap</v>
      </c>
    </row>
    <row r="10616" spans="11:16">
      <c r="K10616" s="14" t="str">
        <v/>
      </c>
      <c r="L10616" s="14" t="str">
        <v/>
      </c>
      <c r="O10616" s="14" t="str">
        <v/>
      </c>
      <c r="P10616" s="14" t="str">
        <f ca="1"/>
        <v>Low Cap</v>
      </c>
    </row>
    <row r="10617" spans="11:16">
      <c r="K10617" s="14" t="str">
        <v/>
      </c>
      <c r="L10617" s="14" t="str">
        <v/>
      </c>
      <c r="O10617" s="14" t="str">
        <v/>
      </c>
      <c r="P10617" s="14" t="str">
        <f ca="1"/>
        <v>Low Cap</v>
      </c>
    </row>
    <row r="10618" spans="11:16">
      <c r="K10618" s="14" t="str">
        <v/>
      </c>
      <c r="L10618" s="14" t="str">
        <v/>
      </c>
      <c r="O10618" s="14" t="str">
        <v/>
      </c>
      <c r="P10618" s="14" t="str">
        <f ca="1"/>
        <v>Low Cap</v>
      </c>
    </row>
    <row r="10619" spans="11:16">
      <c r="K10619" s="14" t="str">
        <v/>
      </c>
      <c r="L10619" s="14" t="str">
        <v/>
      </c>
      <c r="O10619" s="14" t="str">
        <v/>
      </c>
      <c r="P10619" s="14" t="str">
        <f ca="1"/>
        <v>Low Cap</v>
      </c>
    </row>
    <row r="10620" spans="11:16">
      <c r="K10620" s="14" t="str">
        <v/>
      </c>
      <c r="L10620" s="14" t="str">
        <v/>
      </c>
      <c r="O10620" s="14" t="str">
        <v/>
      </c>
      <c r="P10620" s="14" t="str">
        <f ca="1"/>
        <v>Low Cap</v>
      </c>
    </row>
    <row r="10621" spans="11:16">
      <c r="K10621" s="14" t="str">
        <v/>
      </c>
      <c r="L10621" s="14" t="str">
        <v/>
      </c>
      <c r="O10621" s="14" t="str">
        <v/>
      </c>
      <c r="P10621" s="14" t="str">
        <f ca="1"/>
        <v>Low Cap</v>
      </c>
    </row>
    <row r="10622" spans="11:16">
      <c r="K10622" s="14" t="str">
        <v/>
      </c>
      <c r="L10622" s="14" t="str">
        <v/>
      </c>
      <c r="O10622" s="14" t="str">
        <v/>
      </c>
      <c r="P10622" s="14" t="str">
        <f ca="1"/>
        <v>Low Cap</v>
      </c>
    </row>
    <row r="10623" spans="11:16">
      <c r="K10623" s="14" t="str">
        <v/>
      </c>
      <c r="L10623" s="14" t="str">
        <v/>
      </c>
      <c r="O10623" s="14" t="str">
        <v/>
      </c>
      <c r="P10623" s="14" t="str">
        <f ca="1"/>
        <v>Low Cap</v>
      </c>
    </row>
    <row r="10624" spans="11:16">
      <c r="K10624" s="14" t="str">
        <v/>
      </c>
      <c r="L10624" s="14" t="str">
        <v/>
      </c>
      <c r="O10624" s="14" t="str">
        <v/>
      </c>
      <c r="P10624" s="14" t="str">
        <f ca="1"/>
        <v>Low Cap</v>
      </c>
    </row>
    <row r="10625" spans="11:16">
      <c r="K10625" s="14" t="str">
        <v/>
      </c>
      <c r="L10625" s="14" t="str">
        <v/>
      </c>
      <c r="O10625" s="14" t="str">
        <v/>
      </c>
      <c r="P10625" s="14" t="str">
        <f ca="1"/>
        <v>Low Cap</v>
      </c>
    </row>
    <row r="10626" spans="11:16">
      <c r="K10626" s="14" t="str">
        <v/>
      </c>
      <c r="L10626" s="14" t="str">
        <v/>
      </c>
      <c r="O10626" s="14" t="str">
        <v/>
      </c>
      <c r="P10626" s="14" t="str">
        <f ca="1"/>
        <v>Low Cap</v>
      </c>
    </row>
    <row r="10627" spans="11:16">
      <c r="K10627" s="14" t="str">
        <v/>
      </c>
      <c r="L10627" s="14" t="str">
        <v/>
      </c>
      <c r="O10627" s="14" t="str">
        <v/>
      </c>
      <c r="P10627" s="14" t="str">
        <f ca="1"/>
        <v>Low Cap</v>
      </c>
    </row>
    <row r="10628" spans="11:16">
      <c r="K10628" s="14" t="str">
        <v/>
      </c>
      <c r="L10628" s="14" t="str">
        <v/>
      </c>
      <c r="O10628" s="14" t="str">
        <v/>
      </c>
      <c r="P10628" s="14" t="str">
        <f ca="1"/>
        <v>Low Cap</v>
      </c>
    </row>
    <row r="10629" spans="11:16">
      <c r="K10629" s="14" t="str">
        <v/>
      </c>
      <c r="L10629" s="14" t="str">
        <v/>
      </c>
      <c r="O10629" s="14" t="str">
        <v/>
      </c>
      <c r="P10629" s="14" t="str">
        <f ca="1"/>
        <v>Low Cap</v>
      </c>
    </row>
    <row r="10630" spans="11:16">
      <c r="K10630" s="14" t="str">
        <v/>
      </c>
      <c r="L10630" s="14" t="str">
        <v/>
      </c>
      <c r="O10630" s="14" t="str">
        <v/>
      </c>
      <c r="P10630" s="14" t="str">
        <f ca="1"/>
        <v>Low Cap</v>
      </c>
    </row>
    <row r="10631" spans="11:16">
      <c r="K10631" s="14" t="str">
        <v/>
      </c>
      <c r="L10631" s="14" t="str">
        <v/>
      </c>
      <c r="O10631" s="14" t="str">
        <v/>
      </c>
      <c r="P10631" s="14" t="str">
        <f ca="1"/>
        <v>Low Cap</v>
      </c>
    </row>
    <row r="10632" spans="11:16">
      <c r="K10632" s="14" t="str">
        <v/>
      </c>
      <c r="L10632" s="14" t="str">
        <v/>
      </c>
      <c r="O10632" s="14" t="str">
        <v/>
      </c>
      <c r="P10632" s="14" t="str">
        <f ca="1"/>
        <v>Low Cap</v>
      </c>
    </row>
    <row r="10633" spans="11:16">
      <c r="K10633" s="14" t="str">
        <v/>
      </c>
      <c r="L10633" s="14" t="str">
        <v/>
      </c>
      <c r="O10633" s="14" t="str">
        <v/>
      </c>
      <c r="P10633" s="14" t="str">
        <f ca="1"/>
        <v>Low Cap</v>
      </c>
    </row>
    <row r="10634" spans="11:16">
      <c r="K10634" s="14" t="str">
        <v/>
      </c>
      <c r="L10634" s="14" t="str">
        <v/>
      </c>
      <c r="O10634" s="14" t="str">
        <v/>
      </c>
      <c r="P10634" s="14" t="str">
        <f ca="1"/>
        <v>Low Cap</v>
      </c>
    </row>
    <row r="10635" spans="11:16">
      <c r="K10635" s="14" t="str">
        <v/>
      </c>
      <c r="L10635" s="14" t="str">
        <v/>
      </c>
      <c r="O10635" s="14" t="str">
        <v/>
      </c>
      <c r="P10635" s="14" t="str">
        <f ca="1"/>
        <v>Low Cap</v>
      </c>
    </row>
    <row r="10636" spans="11:16">
      <c r="K10636" s="14" t="str">
        <v/>
      </c>
      <c r="L10636" s="14" t="str">
        <v/>
      </c>
      <c r="O10636" s="14" t="str">
        <v/>
      </c>
      <c r="P10636" s="14" t="str">
        <f ca="1"/>
        <v>Low Cap</v>
      </c>
    </row>
    <row r="10637" spans="11:16">
      <c r="K10637" s="14" t="str">
        <v/>
      </c>
      <c r="L10637" s="14" t="str">
        <v/>
      </c>
      <c r="O10637" s="14" t="str">
        <v/>
      </c>
      <c r="P10637" s="14" t="str">
        <f ca="1"/>
        <v>Low Cap</v>
      </c>
    </row>
    <row r="10638" spans="11:16">
      <c r="K10638" s="14" t="str">
        <v/>
      </c>
      <c r="L10638" s="14" t="str">
        <v/>
      </c>
      <c r="O10638" s="14" t="str">
        <v/>
      </c>
      <c r="P10638" s="14" t="str">
        <f ca="1"/>
        <v>Low Cap</v>
      </c>
    </row>
    <row r="10639" spans="11:16">
      <c r="K10639" s="14" t="str">
        <v/>
      </c>
      <c r="L10639" s="14" t="str">
        <v/>
      </c>
      <c r="O10639" s="14" t="str">
        <v/>
      </c>
      <c r="P10639" s="14" t="str">
        <f ca="1"/>
        <v>Low Cap</v>
      </c>
    </row>
    <row r="10640" spans="11:16">
      <c r="K10640" s="14" t="str">
        <v/>
      </c>
      <c r="L10640" s="14" t="str">
        <v/>
      </c>
      <c r="O10640" s="14" t="str">
        <v/>
      </c>
      <c r="P10640" s="14" t="str">
        <f ca="1"/>
        <v>Low Cap</v>
      </c>
    </row>
    <row r="10641" spans="11:16">
      <c r="K10641" s="14" t="str">
        <v/>
      </c>
      <c r="L10641" s="14" t="str">
        <v/>
      </c>
      <c r="O10641" s="14" t="str">
        <v/>
      </c>
      <c r="P10641" s="14" t="str">
        <f ca="1"/>
        <v>Low Cap</v>
      </c>
    </row>
    <row r="10642" spans="11:16">
      <c r="K10642" s="14" t="str">
        <v/>
      </c>
      <c r="L10642" s="14" t="str">
        <v/>
      </c>
      <c r="O10642" s="14" t="str">
        <v/>
      </c>
      <c r="P10642" s="14" t="str">
        <f ca="1"/>
        <v>Low Cap</v>
      </c>
    </row>
    <row r="10643" spans="11:16">
      <c r="K10643" s="14" t="str">
        <v/>
      </c>
      <c r="L10643" s="14" t="str">
        <v/>
      </c>
      <c r="O10643" s="14" t="str">
        <v/>
      </c>
      <c r="P10643" s="14" t="str">
        <f ca="1"/>
        <v>Low Cap</v>
      </c>
    </row>
    <row r="10644" spans="11:16">
      <c r="K10644" s="14" t="str">
        <v/>
      </c>
      <c r="L10644" s="14" t="str">
        <v/>
      </c>
      <c r="O10644" s="14" t="str">
        <v/>
      </c>
      <c r="P10644" s="14" t="str">
        <f ca="1"/>
        <v>Low Cap</v>
      </c>
    </row>
    <row r="10645" spans="11:16">
      <c r="K10645" s="14" t="str">
        <v/>
      </c>
      <c r="L10645" s="14" t="str">
        <v/>
      </c>
      <c r="O10645" s="14" t="str">
        <v/>
      </c>
      <c r="P10645" s="14" t="str">
        <f ca="1"/>
        <v>Low Cap</v>
      </c>
    </row>
    <row r="10646" spans="11:16">
      <c r="K10646" s="14" t="str">
        <v/>
      </c>
      <c r="L10646" s="14" t="str">
        <v/>
      </c>
      <c r="O10646" s="14" t="str">
        <v/>
      </c>
      <c r="P10646" s="14" t="str">
        <f ca="1"/>
        <v>Low Cap</v>
      </c>
    </row>
    <row r="10647" spans="11:16">
      <c r="K10647" s="14" t="str">
        <v/>
      </c>
      <c r="L10647" s="14" t="str">
        <v/>
      </c>
      <c r="O10647" s="14" t="str">
        <v/>
      </c>
      <c r="P10647" s="14" t="str">
        <f ca="1"/>
        <v>Low Cap</v>
      </c>
    </row>
    <row r="10648" spans="11:16">
      <c r="K10648" s="14" t="str">
        <v/>
      </c>
      <c r="L10648" s="14" t="str">
        <v/>
      </c>
      <c r="O10648" s="14" t="str">
        <v/>
      </c>
      <c r="P10648" s="14" t="str">
        <f ca="1"/>
        <v>Low Cap</v>
      </c>
    </row>
    <row r="10649" spans="11:16">
      <c r="K10649" s="14" t="str">
        <v/>
      </c>
      <c r="L10649" s="14" t="str">
        <v/>
      </c>
      <c r="O10649" s="14" t="str">
        <v/>
      </c>
      <c r="P10649" s="14" t="str">
        <f ca="1"/>
        <v>Low Cap</v>
      </c>
    </row>
    <row r="10650" spans="11:16">
      <c r="K10650" s="14" t="str">
        <v/>
      </c>
      <c r="L10650" s="14" t="str">
        <v/>
      </c>
      <c r="O10650" s="14" t="str">
        <v/>
      </c>
      <c r="P10650" s="14" t="str">
        <f ca="1"/>
        <v>Low Cap</v>
      </c>
    </row>
    <row r="10651" spans="11:16">
      <c r="K10651" s="14" t="str">
        <v/>
      </c>
      <c r="L10651" s="14" t="str">
        <v/>
      </c>
      <c r="O10651" s="14" t="str">
        <v/>
      </c>
      <c r="P10651" s="14" t="str">
        <f ca="1"/>
        <v>Low Cap</v>
      </c>
    </row>
    <row r="10652" spans="11:16">
      <c r="K10652" s="14" t="str">
        <v/>
      </c>
      <c r="L10652" s="14" t="str">
        <v/>
      </c>
      <c r="O10652" s="14" t="str">
        <v/>
      </c>
      <c r="P10652" s="14" t="str">
        <f ca="1"/>
        <v>Low Cap</v>
      </c>
    </row>
    <row r="10653" spans="11:16">
      <c r="K10653" s="14" t="str">
        <v/>
      </c>
      <c r="L10653" s="14" t="str">
        <v/>
      </c>
      <c r="O10653" s="14" t="str">
        <v/>
      </c>
      <c r="P10653" s="14" t="str">
        <f ca="1"/>
        <v>Low Cap</v>
      </c>
    </row>
    <row r="10654" spans="11:16">
      <c r="K10654" s="14" t="str">
        <v/>
      </c>
      <c r="L10654" s="14" t="str">
        <v/>
      </c>
      <c r="O10654" s="14" t="str">
        <v/>
      </c>
      <c r="P10654" s="14" t="str">
        <f ca="1"/>
        <v>Low Cap</v>
      </c>
    </row>
    <row r="10655" spans="11:16">
      <c r="K10655" s="14" t="str">
        <v/>
      </c>
      <c r="L10655" s="14" t="str">
        <v/>
      </c>
      <c r="O10655" s="14" t="str">
        <v/>
      </c>
      <c r="P10655" s="14" t="str">
        <f ca="1"/>
        <v>Low Cap</v>
      </c>
    </row>
    <row r="10656" spans="11:16">
      <c r="K10656" s="14" t="str">
        <v/>
      </c>
      <c r="L10656" s="14" t="str">
        <v/>
      </c>
      <c r="O10656" s="14" t="str">
        <v/>
      </c>
      <c r="P10656" s="14" t="str">
        <f ca="1"/>
        <v>Low Cap</v>
      </c>
    </row>
    <row r="10657" spans="11:16">
      <c r="K10657" s="14" t="str">
        <v/>
      </c>
      <c r="L10657" s="14" t="str">
        <v/>
      </c>
      <c r="O10657" s="14" t="str">
        <v/>
      </c>
      <c r="P10657" s="14" t="str">
        <f ca="1"/>
        <v>Low Cap</v>
      </c>
    </row>
    <row r="10658" spans="11:16">
      <c r="K10658" s="14" t="str">
        <v/>
      </c>
      <c r="L10658" s="14" t="str">
        <v/>
      </c>
      <c r="O10658" s="14" t="str">
        <v/>
      </c>
      <c r="P10658" s="14" t="str">
        <f ca="1"/>
        <v>Low Cap</v>
      </c>
    </row>
    <row r="10659" spans="11:16">
      <c r="K10659" s="14" t="str">
        <v/>
      </c>
      <c r="L10659" s="14" t="str">
        <v/>
      </c>
      <c r="O10659" s="14" t="str">
        <v/>
      </c>
      <c r="P10659" s="14" t="str">
        <f ca="1"/>
        <v>Low Cap</v>
      </c>
    </row>
    <row r="10660" spans="11:16">
      <c r="K10660" s="14" t="str">
        <v/>
      </c>
      <c r="L10660" s="14" t="str">
        <v/>
      </c>
      <c r="O10660" s="14" t="str">
        <v/>
      </c>
      <c r="P10660" s="14" t="str">
        <f ca="1"/>
        <v>Low Cap</v>
      </c>
    </row>
    <row r="10661" spans="11:16">
      <c r="K10661" s="14" t="str">
        <v/>
      </c>
      <c r="L10661" s="14" t="str">
        <v/>
      </c>
      <c r="O10661" s="14" t="str">
        <v/>
      </c>
      <c r="P10661" s="14" t="str">
        <f ca="1"/>
        <v>Low Cap</v>
      </c>
    </row>
    <row r="10662" spans="11:16">
      <c r="K10662" s="14" t="str">
        <v/>
      </c>
      <c r="L10662" s="14" t="str">
        <v/>
      </c>
      <c r="O10662" s="14" t="str">
        <v/>
      </c>
      <c r="P10662" s="14" t="str">
        <f ca="1"/>
        <v>Low Cap</v>
      </c>
    </row>
    <row r="10663" spans="11:16">
      <c r="K10663" s="14" t="str">
        <v/>
      </c>
      <c r="L10663" s="14" t="str">
        <v/>
      </c>
      <c r="O10663" s="14" t="str">
        <v/>
      </c>
      <c r="P10663" s="14" t="str">
        <f ca="1"/>
        <v>Low Cap</v>
      </c>
    </row>
    <row r="10664" spans="11:16">
      <c r="K10664" s="14" t="str">
        <v/>
      </c>
      <c r="L10664" s="14" t="str">
        <v/>
      </c>
      <c r="O10664" s="14" t="str">
        <v/>
      </c>
      <c r="P10664" s="14" t="str">
        <f ca="1"/>
        <v>Low Cap</v>
      </c>
    </row>
    <row r="10665" spans="11:16">
      <c r="K10665" s="14" t="str">
        <v/>
      </c>
      <c r="L10665" s="14" t="str">
        <v/>
      </c>
      <c r="O10665" s="14" t="str">
        <v/>
      </c>
      <c r="P10665" s="14" t="str">
        <f ca="1"/>
        <v>Low Cap</v>
      </c>
    </row>
    <row r="10666" spans="11:16">
      <c r="K10666" s="14" t="str">
        <v/>
      </c>
      <c r="L10666" s="14" t="str">
        <v/>
      </c>
      <c r="O10666" s="14" t="str">
        <v/>
      </c>
      <c r="P10666" s="14" t="str">
        <f ca="1"/>
        <v>Low Cap</v>
      </c>
    </row>
    <row r="10667" spans="11:16">
      <c r="K10667" s="14" t="str">
        <v/>
      </c>
      <c r="L10667" s="14" t="str">
        <v/>
      </c>
      <c r="O10667" s="14" t="str">
        <v/>
      </c>
      <c r="P10667" s="14" t="str">
        <f ca="1"/>
        <v>Low Cap</v>
      </c>
    </row>
    <row r="10668" spans="11:16">
      <c r="K10668" s="14" t="str">
        <v/>
      </c>
      <c r="L10668" s="14" t="str">
        <v/>
      </c>
      <c r="O10668" s="14" t="str">
        <v/>
      </c>
      <c r="P10668" s="14" t="str">
        <f ca="1"/>
        <v>Low Cap</v>
      </c>
    </row>
    <row r="10669" spans="11:16">
      <c r="K10669" s="14" t="str">
        <v/>
      </c>
      <c r="L10669" s="14" t="str">
        <v/>
      </c>
      <c r="O10669" s="14" t="str">
        <v/>
      </c>
      <c r="P10669" s="14" t="str">
        <f ca="1"/>
        <v>Low Cap</v>
      </c>
    </row>
    <row r="10670" spans="11:16">
      <c r="K10670" s="14" t="str">
        <v/>
      </c>
      <c r="L10670" s="14" t="str">
        <v/>
      </c>
      <c r="O10670" s="14" t="str">
        <v/>
      </c>
      <c r="P10670" s="14" t="str">
        <f ca="1"/>
        <v>Low Cap</v>
      </c>
    </row>
    <row r="10671" spans="11:16">
      <c r="K10671" s="14" t="str">
        <v/>
      </c>
      <c r="L10671" s="14" t="str">
        <v/>
      </c>
      <c r="O10671" s="14" t="str">
        <v/>
      </c>
      <c r="P10671" s="14" t="str">
        <f ca="1"/>
        <v>Low Cap</v>
      </c>
    </row>
    <row r="10672" spans="11:16">
      <c r="K10672" s="14" t="str">
        <v/>
      </c>
      <c r="L10672" s="14" t="str">
        <v/>
      </c>
      <c r="O10672" s="14" t="str">
        <v/>
      </c>
      <c r="P10672" s="14" t="str">
        <f ca="1"/>
        <v>Low Cap</v>
      </c>
    </row>
    <row r="10673" spans="11:16">
      <c r="K10673" s="14" t="str">
        <v/>
      </c>
      <c r="L10673" s="14" t="str">
        <v/>
      </c>
      <c r="O10673" s="14" t="str">
        <v/>
      </c>
      <c r="P10673" s="14" t="str">
        <f ca="1"/>
        <v>Low Cap</v>
      </c>
    </row>
    <row r="10674" spans="11:16">
      <c r="K10674" s="14" t="str">
        <v/>
      </c>
      <c r="L10674" s="14" t="str">
        <v/>
      </c>
      <c r="O10674" s="14" t="str">
        <v/>
      </c>
      <c r="P10674" s="14" t="str">
        <f ca="1"/>
        <v>Low Cap</v>
      </c>
    </row>
    <row r="10675" spans="11:16">
      <c r="K10675" s="14" t="str">
        <v/>
      </c>
      <c r="L10675" s="14" t="str">
        <v/>
      </c>
      <c r="O10675" s="14" t="str">
        <v/>
      </c>
      <c r="P10675" s="14" t="str">
        <f ca="1"/>
        <v>Low Cap</v>
      </c>
    </row>
    <row r="10676" spans="11:16">
      <c r="K10676" s="14" t="str">
        <v/>
      </c>
      <c r="L10676" s="14" t="str">
        <v/>
      </c>
      <c r="O10676" s="14" t="str">
        <v/>
      </c>
      <c r="P10676" s="14" t="str">
        <f ca="1"/>
        <v>Low Cap</v>
      </c>
    </row>
    <row r="10677" spans="11:16">
      <c r="K10677" s="14" t="str">
        <v/>
      </c>
      <c r="L10677" s="14" t="str">
        <v/>
      </c>
      <c r="O10677" s="14" t="str">
        <v/>
      </c>
      <c r="P10677" s="14" t="str">
        <f ca="1"/>
        <v>Low Cap</v>
      </c>
    </row>
    <row r="10678" spans="11:16">
      <c r="K10678" s="14" t="str">
        <v/>
      </c>
      <c r="L10678" s="14" t="str">
        <v/>
      </c>
      <c r="O10678" s="14" t="str">
        <v/>
      </c>
      <c r="P10678" s="14" t="str">
        <f ca="1"/>
        <v>Low Cap</v>
      </c>
    </row>
    <row r="10679" spans="11:16">
      <c r="K10679" s="14" t="str">
        <v/>
      </c>
      <c r="L10679" s="14" t="str">
        <v/>
      </c>
      <c r="O10679" s="14" t="str">
        <v/>
      </c>
      <c r="P10679" s="14" t="str">
        <f ca="1"/>
        <v>Low Cap</v>
      </c>
    </row>
    <row r="10680" spans="11:16">
      <c r="K10680" s="14" t="str">
        <v/>
      </c>
      <c r="L10680" s="14" t="str">
        <v/>
      </c>
      <c r="O10680" s="14" t="str">
        <v/>
      </c>
      <c r="P10680" s="14" t="str">
        <f ca="1"/>
        <v>Low Cap</v>
      </c>
    </row>
    <row r="10681" spans="11:16">
      <c r="K10681" s="14" t="str">
        <v/>
      </c>
      <c r="L10681" s="14" t="str">
        <v/>
      </c>
      <c r="O10681" s="14" t="str">
        <v/>
      </c>
      <c r="P10681" s="14" t="str">
        <f ca="1"/>
        <v>Low Cap</v>
      </c>
    </row>
    <row r="10682" spans="11:16">
      <c r="K10682" s="14" t="str">
        <v/>
      </c>
      <c r="L10682" s="14" t="str">
        <v/>
      </c>
      <c r="O10682" s="14" t="str">
        <v/>
      </c>
      <c r="P10682" s="14" t="str">
        <f ca="1"/>
        <v>Low Cap</v>
      </c>
    </row>
    <row r="10683" spans="11:16">
      <c r="K10683" s="14" t="str">
        <v/>
      </c>
      <c r="L10683" s="14" t="str">
        <v/>
      </c>
      <c r="O10683" s="14" t="str">
        <v/>
      </c>
      <c r="P10683" s="14" t="str">
        <f ca="1"/>
        <v>Low Cap</v>
      </c>
    </row>
    <row r="10684" spans="11:16">
      <c r="K10684" s="14" t="str">
        <v/>
      </c>
      <c r="L10684" s="14" t="str">
        <v/>
      </c>
      <c r="O10684" s="14" t="str">
        <v/>
      </c>
      <c r="P10684" s="14" t="str">
        <f ca="1"/>
        <v>Low Cap</v>
      </c>
    </row>
    <row r="10685" spans="11:16">
      <c r="K10685" s="14" t="str">
        <v/>
      </c>
      <c r="L10685" s="14" t="str">
        <v/>
      </c>
      <c r="O10685" s="14" t="str">
        <v/>
      </c>
      <c r="P10685" s="14" t="str">
        <f ca="1"/>
        <v>Low Cap</v>
      </c>
    </row>
    <row r="10686" spans="11:16">
      <c r="K10686" s="14" t="str">
        <v/>
      </c>
      <c r="L10686" s="14" t="str">
        <v/>
      </c>
      <c r="O10686" s="14" t="str">
        <v/>
      </c>
      <c r="P10686" s="14" t="str">
        <f ca="1"/>
        <v>Low Cap</v>
      </c>
    </row>
    <row r="10687" spans="11:16">
      <c r="K10687" s="14" t="str">
        <v/>
      </c>
      <c r="L10687" s="14" t="str">
        <v/>
      </c>
      <c r="O10687" s="14" t="str">
        <v/>
      </c>
      <c r="P10687" s="14" t="str">
        <f ca="1"/>
        <v>Low Cap</v>
      </c>
    </row>
    <row r="10688" spans="11:16">
      <c r="K10688" s="14" t="str">
        <v/>
      </c>
      <c r="L10688" s="14" t="str">
        <v/>
      </c>
      <c r="O10688" s="14" t="str">
        <v/>
      </c>
      <c r="P10688" s="14" t="str">
        <f ca="1"/>
        <v>Low Cap</v>
      </c>
    </row>
    <row r="10689" spans="11:16">
      <c r="K10689" s="14" t="str">
        <v/>
      </c>
      <c r="L10689" s="14" t="str">
        <v/>
      </c>
      <c r="O10689" s="14" t="str">
        <v/>
      </c>
      <c r="P10689" s="14" t="str">
        <f ca="1"/>
        <v>Low Cap</v>
      </c>
    </row>
    <row r="10690" spans="11:16">
      <c r="K10690" s="14" t="str">
        <v/>
      </c>
      <c r="L10690" s="14" t="str">
        <v/>
      </c>
      <c r="O10690" s="14" t="str">
        <v/>
      </c>
      <c r="P10690" s="14" t="str">
        <f ca="1"/>
        <v>Low Cap</v>
      </c>
    </row>
    <row r="10691" spans="11:16">
      <c r="K10691" s="14" t="str">
        <v/>
      </c>
      <c r="L10691" s="14" t="str">
        <v/>
      </c>
      <c r="O10691" s="14" t="str">
        <v/>
      </c>
      <c r="P10691" s="14" t="str">
        <f ca="1"/>
        <v>Low Cap</v>
      </c>
    </row>
    <row r="10692" spans="11:16">
      <c r="K10692" s="14" t="str">
        <v/>
      </c>
      <c r="L10692" s="14" t="str">
        <v/>
      </c>
      <c r="O10692" s="14" t="str">
        <v/>
      </c>
      <c r="P10692" s="14" t="str">
        <f ca="1"/>
        <v>Low Cap</v>
      </c>
    </row>
    <row r="10693" spans="11:16">
      <c r="K10693" s="14" t="str">
        <v/>
      </c>
      <c r="L10693" s="14" t="str">
        <v/>
      </c>
      <c r="O10693" s="14" t="str">
        <v/>
      </c>
      <c r="P10693" s="14" t="str">
        <f ca="1"/>
        <v>Low Cap</v>
      </c>
    </row>
    <row r="10694" spans="11:16">
      <c r="K10694" s="14" t="str">
        <v/>
      </c>
      <c r="L10694" s="14" t="str">
        <v/>
      </c>
      <c r="O10694" s="14" t="str">
        <v/>
      </c>
      <c r="P10694" s="14" t="str">
        <f ca="1"/>
        <v>Low Cap</v>
      </c>
    </row>
    <row r="10695" spans="11:16">
      <c r="K10695" s="14" t="str">
        <v/>
      </c>
      <c r="L10695" s="14" t="str">
        <v/>
      </c>
      <c r="O10695" s="14" t="str">
        <v/>
      </c>
      <c r="P10695" s="14" t="str">
        <f ca="1"/>
        <v>Low Cap</v>
      </c>
    </row>
    <row r="10696" spans="11:16">
      <c r="K10696" s="14" t="str">
        <v/>
      </c>
      <c r="L10696" s="14" t="str">
        <v/>
      </c>
      <c r="O10696" s="14" t="str">
        <v/>
      </c>
      <c r="P10696" s="14" t="str">
        <f ca="1"/>
        <v>Low Cap</v>
      </c>
    </row>
    <row r="10697" spans="11:16">
      <c r="K10697" s="14" t="str">
        <v/>
      </c>
      <c r="L10697" s="14" t="str">
        <v/>
      </c>
      <c r="O10697" s="14" t="str">
        <v/>
      </c>
      <c r="P10697" s="14" t="str">
        <f ca="1"/>
        <v>Low Cap</v>
      </c>
    </row>
    <row r="10698" spans="11:16">
      <c r="K10698" s="14" t="str">
        <v/>
      </c>
      <c r="L10698" s="14" t="str">
        <v/>
      </c>
      <c r="O10698" s="14" t="str">
        <v/>
      </c>
      <c r="P10698" s="14" t="str">
        <f ca="1"/>
        <v>Low Cap</v>
      </c>
    </row>
    <row r="10699" spans="11:16">
      <c r="K10699" s="14" t="str">
        <v/>
      </c>
      <c r="L10699" s="14" t="str">
        <v/>
      </c>
      <c r="O10699" s="14" t="str">
        <v/>
      </c>
      <c r="P10699" s="14" t="str">
        <f ca="1"/>
        <v>Low Cap</v>
      </c>
    </row>
    <row r="10700" spans="11:16">
      <c r="K10700" s="14" t="str">
        <v/>
      </c>
      <c r="L10700" s="14" t="str">
        <v/>
      </c>
      <c r="O10700" s="14" t="str">
        <v/>
      </c>
      <c r="P10700" s="14" t="str">
        <f ca="1"/>
        <v>Low Cap</v>
      </c>
    </row>
    <row r="10701" spans="11:16">
      <c r="K10701" s="14" t="str">
        <v/>
      </c>
      <c r="L10701" s="14" t="str">
        <v/>
      </c>
      <c r="O10701" s="14" t="str">
        <v/>
      </c>
      <c r="P10701" s="14" t="str">
        <f ca="1"/>
        <v>Low Cap</v>
      </c>
    </row>
    <row r="10702" spans="11:16">
      <c r="K10702" s="14" t="str">
        <v/>
      </c>
      <c r="L10702" s="14" t="str">
        <v/>
      </c>
      <c r="O10702" s="14" t="str">
        <v/>
      </c>
      <c r="P10702" s="14" t="str">
        <f ca="1"/>
        <v>Low Cap</v>
      </c>
    </row>
    <row r="10703" spans="11:16">
      <c r="K10703" s="14" t="str">
        <v/>
      </c>
      <c r="L10703" s="14" t="str">
        <v/>
      </c>
      <c r="O10703" s="14" t="str">
        <v/>
      </c>
      <c r="P10703" s="14" t="str">
        <f ca="1"/>
        <v>Low Cap</v>
      </c>
    </row>
    <row r="10704" spans="11:16">
      <c r="K10704" s="14" t="str">
        <v/>
      </c>
      <c r="L10704" s="14" t="str">
        <v/>
      </c>
      <c r="O10704" s="14" t="str">
        <v/>
      </c>
      <c r="P10704" s="14" t="str">
        <f ca="1"/>
        <v>Low Cap</v>
      </c>
    </row>
    <row r="10705" spans="11:16">
      <c r="K10705" s="14" t="str">
        <v/>
      </c>
      <c r="L10705" s="14" t="str">
        <v/>
      </c>
      <c r="O10705" s="14" t="str">
        <v/>
      </c>
      <c r="P10705" s="14" t="str">
        <f ca="1"/>
        <v>Low Cap</v>
      </c>
    </row>
    <row r="10706" spans="11:16">
      <c r="K10706" s="14" t="str">
        <v/>
      </c>
      <c r="L10706" s="14" t="str">
        <v/>
      </c>
      <c r="O10706" s="14" t="str">
        <v/>
      </c>
      <c r="P10706" s="14" t="str">
        <f ca="1"/>
        <v>Low Cap</v>
      </c>
    </row>
    <row r="10707" spans="11:16">
      <c r="K10707" s="14" t="str">
        <v/>
      </c>
      <c r="L10707" s="14" t="str">
        <v/>
      </c>
      <c r="O10707" s="14" t="str">
        <v/>
      </c>
      <c r="P10707" s="14" t="str">
        <f ca="1"/>
        <v>Low Cap</v>
      </c>
    </row>
    <row r="10708" spans="11:16">
      <c r="K10708" s="14" t="str">
        <v/>
      </c>
      <c r="L10708" s="14" t="str">
        <v/>
      </c>
      <c r="O10708" s="14" t="str">
        <v/>
      </c>
      <c r="P10708" s="14" t="str">
        <f ca="1"/>
        <v>Low Cap</v>
      </c>
    </row>
    <row r="10709" spans="11:16">
      <c r="K10709" s="14" t="str">
        <v/>
      </c>
      <c r="L10709" s="14" t="str">
        <v/>
      </c>
      <c r="O10709" s="14" t="str">
        <v/>
      </c>
      <c r="P10709" s="14" t="str">
        <f ca="1"/>
        <v>Low Cap</v>
      </c>
    </row>
    <row r="10710" spans="11:16">
      <c r="K10710" s="14" t="str">
        <v/>
      </c>
      <c r="L10710" s="14" t="str">
        <v/>
      </c>
      <c r="O10710" s="14" t="str">
        <v/>
      </c>
      <c r="P10710" s="14" t="str">
        <f ca="1"/>
        <v>Low Cap</v>
      </c>
    </row>
    <row r="10711" spans="11:16">
      <c r="K10711" s="14" t="str">
        <v/>
      </c>
      <c r="L10711" s="14" t="str">
        <v/>
      </c>
      <c r="O10711" s="14" t="str">
        <v/>
      </c>
      <c r="P10711" s="14" t="str">
        <f ca="1"/>
        <v>Low Cap</v>
      </c>
    </row>
    <row r="10712" spans="11:16">
      <c r="K10712" s="14" t="str">
        <v/>
      </c>
      <c r="L10712" s="14" t="str">
        <v/>
      </c>
      <c r="O10712" s="14" t="str">
        <v/>
      </c>
      <c r="P10712" s="14" t="str">
        <f ca="1"/>
        <v>Low Cap</v>
      </c>
    </row>
    <row r="10713" spans="11:16">
      <c r="K10713" s="14" t="str">
        <v/>
      </c>
      <c r="L10713" s="14" t="str">
        <v/>
      </c>
      <c r="O10713" s="14" t="str">
        <v/>
      </c>
      <c r="P10713" s="14" t="str">
        <f ca="1"/>
        <v>Low Cap</v>
      </c>
    </row>
    <row r="10714" spans="11:16">
      <c r="K10714" s="14" t="str">
        <v/>
      </c>
      <c r="L10714" s="14" t="str">
        <v/>
      </c>
      <c r="O10714" s="14" t="str">
        <v/>
      </c>
      <c r="P10714" s="14" t="str">
        <f ca="1"/>
        <v>Low Cap</v>
      </c>
    </row>
    <row r="10715" spans="11:16">
      <c r="K10715" s="14" t="str">
        <v/>
      </c>
      <c r="L10715" s="14" t="str">
        <v/>
      </c>
      <c r="O10715" s="14" t="str">
        <v/>
      </c>
      <c r="P10715" s="14" t="str">
        <f ca="1"/>
        <v>Low Cap</v>
      </c>
    </row>
    <row r="10716" spans="11:16">
      <c r="K10716" s="14" t="str">
        <v/>
      </c>
      <c r="L10716" s="14" t="str">
        <v/>
      </c>
      <c r="O10716" s="14" t="str">
        <v/>
      </c>
      <c r="P10716" s="14" t="str">
        <f ca="1"/>
        <v>Low Cap</v>
      </c>
    </row>
    <row r="10717" spans="11:16">
      <c r="K10717" s="14" t="str">
        <v/>
      </c>
      <c r="L10717" s="14" t="str">
        <v/>
      </c>
      <c r="O10717" s="14" t="str">
        <v/>
      </c>
      <c r="P10717" s="14" t="str">
        <f ca="1"/>
        <v>Low Cap</v>
      </c>
    </row>
    <row r="10718" spans="11:16">
      <c r="K10718" s="14" t="str">
        <v/>
      </c>
      <c r="L10718" s="14" t="str">
        <v/>
      </c>
      <c r="O10718" s="14" t="str">
        <v/>
      </c>
      <c r="P10718" s="14" t="str">
        <f ca="1"/>
        <v>Low Cap</v>
      </c>
    </row>
    <row r="10719" spans="11:16">
      <c r="K10719" s="14" t="str">
        <v/>
      </c>
      <c r="L10719" s="14" t="str">
        <v/>
      </c>
      <c r="O10719" s="14" t="str">
        <v/>
      </c>
      <c r="P10719" s="14" t="str">
        <f ca="1"/>
        <v>Low Cap</v>
      </c>
    </row>
    <row r="10720" spans="11:16">
      <c r="K10720" s="14" t="str">
        <v/>
      </c>
      <c r="L10720" s="14" t="str">
        <v/>
      </c>
      <c r="O10720" s="14" t="str">
        <v/>
      </c>
      <c r="P10720" s="14" t="str">
        <f ca="1"/>
        <v>Low Cap</v>
      </c>
    </row>
    <row r="10721" spans="11:16">
      <c r="K10721" s="14" t="str">
        <v/>
      </c>
      <c r="L10721" s="14" t="str">
        <v/>
      </c>
      <c r="O10721" s="14" t="str">
        <v/>
      </c>
      <c r="P10721" s="14" t="str">
        <f ca="1"/>
        <v>Low Cap</v>
      </c>
    </row>
    <row r="10722" spans="11:16">
      <c r="K10722" s="14" t="str">
        <v/>
      </c>
      <c r="L10722" s="14" t="str">
        <v/>
      </c>
      <c r="O10722" s="14" t="str">
        <v/>
      </c>
      <c r="P10722" s="14" t="str">
        <f ca="1"/>
        <v>Low Cap</v>
      </c>
    </row>
    <row r="10723" spans="11:16">
      <c r="K10723" s="14" t="str">
        <v/>
      </c>
      <c r="L10723" s="14" t="str">
        <v/>
      </c>
      <c r="O10723" s="14" t="str">
        <v/>
      </c>
      <c r="P10723" s="14" t="str">
        <f ca="1"/>
        <v>Low Cap</v>
      </c>
    </row>
    <row r="10724" spans="11:16">
      <c r="K10724" s="14" t="str">
        <v/>
      </c>
      <c r="L10724" s="14" t="str">
        <v/>
      </c>
      <c r="O10724" s="14" t="str">
        <v/>
      </c>
      <c r="P10724" s="14" t="str">
        <f ca="1"/>
        <v>Low Cap</v>
      </c>
    </row>
    <row r="10725" spans="11:16">
      <c r="K10725" s="14" t="str">
        <v/>
      </c>
      <c r="L10725" s="14" t="str">
        <v/>
      </c>
      <c r="O10725" s="14" t="str">
        <v/>
      </c>
      <c r="P10725" s="14" t="str">
        <f ca="1"/>
        <v>Low Cap</v>
      </c>
    </row>
    <row r="10726" spans="11:16">
      <c r="K10726" s="14" t="str">
        <v/>
      </c>
      <c r="L10726" s="14" t="str">
        <v/>
      </c>
      <c r="O10726" s="14" t="str">
        <v/>
      </c>
      <c r="P10726" s="14" t="str">
        <f ca="1"/>
        <v>Low Cap</v>
      </c>
    </row>
    <row r="10727" spans="11:16">
      <c r="K10727" s="14" t="str">
        <v/>
      </c>
      <c r="L10727" s="14" t="str">
        <v/>
      </c>
      <c r="O10727" s="14" t="str">
        <v/>
      </c>
      <c r="P10727" s="14" t="str">
        <f ca="1"/>
        <v>Low Cap</v>
      </c>
    </row>
    <row r="10728" spans="11:16">
      <c r="K10728" s="14" t="str">
        <v/>
      </c>
      <c r="L10728" s="14" t="str">
        <v/>
      </c>
      <c r="O10728" s="14" t="str">
        <v/>
      </c>
      <c r="P10728" s="14" t="str">
        <f ca="1"/>
        <v>Low Cap</v>
      </c>
    </row>
    <row r="10729" spans="11:16">
      <c r="K10729" s="14" t="str">
        <v/>
      </c>
      <c r="L10729" s="14" t="str">
        <v/>
      </c>
      <c r="O10729" s="14" t="str">
        <v/>
      </c>
      <c r="P10729" s="14" t="str">
        <f ca="1"/>
        <v>Low Cap</v>
      </c>
    </row>
    <row r="10730" spans="11:16">
      <c r="K10730" s="14" t="str">
        <v/>
      </c>
      <c r="L10730" s="14" t="str">
        <v/>
      </c>
      <c r="O10730" s="14" t="str">
        <v/>
      </c>
      <c r="P10730" s="14" t="str">
        <f ca="1"/>
        <v>Low Cap</v>
      </c>
    </row>
    <row r="10731" spans="11:16">
      <c r="K10731" s="14" t="str">
        <v/>
      </c>
      <c r="L10731" s="14" t="str">
        <v/>
      </c>
      <c r="O10731" s="14" t="str">
        <v/>
      </c>
      <c r="P10731" s="14" t="str">
        <f ca="1"/>
        <v>Low Cap</v>
      </c>
    </row>
    <row r="10732" spans="11:16">
      <c r="K10732" s="14" t="str">
        <v/>
      </c>
      <c r="L10732" s="14" t="str">
        <v/>
      </c>
      <c r="O10732" s="14" t="str">
        <v/>
      </c>
      <c r="P10732" s="14" t="str">
        <f ca="1"/>
        <v>Low Cap</v>
      </c>
    </row>
    <row r="10733" spans="11:16">
      <c r="K10733" s="14" t="str">
        <v/>
      </c>
      <c r="L10733" s="14" t="str">
        <v/>
      </c>
      <c r="O10733" s="14" t="str">
        <v/>
      </c>
      <c r="P10733" s="14" t="str">
        <f ca="1"/>
        <v>Low Cap</v>
      </c>
    </row>
    <row r="10734" spans="11:16">
      <c r="K10734" s="14" t="str">
        <v/>
      </c>
      <c r="L10734" s="14" t="str">
        <v/>
      </c>
      <c r="O10734" s="14" t="str">
        <v/>
      </c>
      <c r="P10734" s="14" t="str">
        <f ca="1"/>
        <v>Low Cap</v>
      </c>
    </row>
    <row r="10735" spans="11:16">
      <c r="K10735" s="14" t="str">
        <v/>
      </c>
      <c r="L10735" s="14" t="str">
        <v/>
      </c>
      <c r="O10735" s="14" t="str">
        <v/>
      </c>
      <c r="P10735" s="14" t="str">
        <f ca="1"/>
        <v>Low Cap</v>
      </c>
    </row>
    <row r="10736" spans="11:16">
      <c r="K10736" s="14" t="str">
        <v/>
      </c>
      <c r="L10736" s="14" t="str">
        <v/>
      </c>
      <c r="O10736" s="14" t="str">
        <v/>
      </c>
      <c r="P10736" s="14" t="str">
        <f ca="1"/>
        <v>Low Cap</v>
      </c>
    </row>
    <row r="10737" spans="11:16">
      <c r="K10737" s="14" t="str">
        <v/>
      </c>
      <c r="L10737" s="14" t="str">
        <v/>
      </c>
      <c r="O10737" s="14" t="str">
        <v/>
      </c>
      <c r="P10737" s="14" t="str">
        <f ca="1"/>
        <v>Low Cap</v>
      </c>
    </row>
    <row r="10738" spans="11:16">
      <c r="K10738" s="14" t="str">
        <v/>
      </c>
      <c r="L10738" s="14" t="str">
        <v/>
      </c>
      <c r="O10738" s="14" t="str">
        <v/>
      </c>
      <c r="P10738" s="14" t="str">
        <f ca="1"/>
        <v>Low Cap</v>
      </c>
    </row>
    <row r="10739" spans="11:16">
      <c r="K10739" s="14" t="str">
        <v/>
      </c>
      <c r="L10739" s="14" t="str">
        <v/>
      </c>
      <c r="O10739" s="14" t="str">
        <v/>
      </c>
      <c r="P10739" s="14" t="str">
        <f ca="1"/>
        <v>Low Cap</v>
      </c>
    </row>
    <row r="10740" spans="11:16">
      <c r="K10740" s="14" t="str">
        <v/>
      </c>
      <c r="L10740" s="14" t="str">
        <v/>
      </c>
      <c r="O10740" s="14" t="str">
        <v/>
      </c>
      <c r="P10740" s="14" t="str">
        <f ca="1"/>
        <v>Low Cap</v>
      </c>
    </row>
    <row r="10741" spans="11:16">
      <c r="K10741" s="14" t="str">
        <v/>
      </c>
      <c r="L10741" s="14" t="str">
        <v/>
      </c>
      <c r="O10741" s="14" t="str">
        <v/>
      </c>
      <c r="P10741" s="14" t="str">
        <f ca="1"/>
        <v>Low Cap</v>
      </c>
    </row>
    <row r="10742" spans="11:16">
      <c r="K10742" s="14" t="str">
        <v/>
      </c>
      <c r="L10742" s="14" t="str">
        <v/>
      </c>
      <c r="O10742" s="14" t="str">
        <v/>
      </c>
      <c r="P10742" s="14" t="str">
        <f ca="1"/>
        <v>Low Cap</v>
      </c>
    </row>
    <row r="10743" spans="11:16">
      <c r="K10743" s="14" t="str">
        <v/>
      </c>
      <c r="L10743" s="14" t="str">
        <v/>
      </c>
      <c r="O10743" s="14" t="str">
        <v/>
      </c>
      <c r="P10743" s="14" t="str">
        <f ca="1"/>
        <v>Low Cap</v>
      </c>
    </row>
    <row r="10744" spans="11:16">
      <c r="K10744" s="14" t="str">
        <v/>
      </c>
      <c r="L10744" s="14" t="str">
        <v/>
      </c>
      <c r="O10744" s="14" t="str">
        <v/>
      </c>
      <c r="P10744" s="14" t="str">
        <f ca="1"/>
        <v>Low Cap</v>
      </c>
    </row>
    <row r="10745" spans="11:16">
      <c r="K10745" s="14" t="str">
        <v/>
      </c>
      <c r="L10745" s="14" t="str">
        <v/>
      </c>
      <c r="O10745" s="14" t="str">
        <v/>
      </c>
      <c r="P10745" s="14" t="str">
        <f ca="1"/>
        <v>Low Cap</v>
      </c>
    </row>
    <row r="10746" spans="11:16">
      <c r="K10746" s="14" t="str">
        <v/>
      </c>
      <c r="L10746" s="14" t="str">
        <v/>
      </c>
      <c r="O10746" s="14" t="str">
        <v/>
      </c>
      <c r="P10746" s="14" t="str">
        <f ca="1"/>
        <v>Low Cap</v>
      </c>
    </row>
    <row r="10747" spans="11:16">
      <c r="K10747" s="14" t="str">
        <v/>
      </c>
      <c r="L10747" s="14" t="str">
        <v/>
      </c>
      <c r="O10747" s="14" t="str">
        <v/>
      </c>
      <c r="P10747" s="14" t="str">
        <f ca="1"/>
        <v>Low Cap</v>
      </c>
    </row>
    <row r="10748" spans="11:16">
      <c r="K10748" s="14" t="str">
        <v/>
      </c>
      <c r="L10748" s="14" t="str">
        <v/>
      </c>
      <c r="O10748" s="14" t="str">
        <v/>
      </c>
      <c r="P10748" s="14" t="str">
        <f ca="1"/>
        <v>Low Cap</v>
      </c>
    </row>
    <row r="10749" spans="11:16">
      <c r="K10749" s="14" t="str">
        <v/>
      </c>
      <c r="L10749" s="14" t="str">
        <v/>
      </c>
      <c r="O10749" s="14" t="str">
        <v/>
      </c>
      <c r="P10749" s="14" t="str">
        <f ca="1"/>
        <v>Low Cap</v>
      </c>
    </row>
    <row r="10750" spans="11:16">
      <c r="K10750" s="14" t="str">
        <v/>
      </c>
      <c r="L10750" s="14" t="str">
        <v/>
      </c>
      <c r="O10750" s="14" t="str">
        <v/>
      </c>
      <c r="P10750" s="14" t="str">
        <f ca="1"/>
        <v>Low Cap</v>
      </c>
    </row>
    <row r="10751" spans="11:16">
      <c r="K10751" s="14" t="str">
        <v/>
      </c>
      <c r="L10751" s="14" t="str">
        <v/>
      </c>
      <c r="O10751" s="14" t="str">
        <v/>
      </c>
      <c r="P10751" s="14" t="str">
        <f ca="1"/>
        <v>Low Cap</v>
      </c>
    </row>
    <row r="10752" spans="11:16">
      <c r="K10752" s="14" t="str">
        <v/>
      </c>
      <c r="L10752" s="14" t="str">
        <v/>
      </c>
      <c r="O10752" s="14" t="str">
        <v/>
      </c>
      <c r="P10752" s="14" t="str">
        <f ca="1"/>
        <v>Low Cap</v>
      </c>
    </row>
    <row r="10753" spans="11:16">
      <c r="K10753" s="14" t="str">
        <v/>
      </c>
      <c r="L10753" s="14" t="str">
        <v/>
      </c>
      <c r="O10753" s="14" t="str">
        <v/>
      </c>
      <c r="P10753" s="14" t="str">
        <f ca="1"/>
        <v>Low Cap</v>
      </c>
    </row>
    <row r="10754" spans="11:16">
      <c r="K10754" s="14" t="str">
        <v/>
      </c>
      <c r="L10754" s="14" t="str">
        <v/>
      </c>
      <c r="O10754" s="14" t="str">
        <v/>
      </c>
      <c r="P10754" s="14" t="str">
        <f ca="1"/>
        <v>Low Cap</v>
      </c>
    </row>
    <row r="10755" spans="11:16">
      <c r="K10755" s="14" t="str">
        <v/>
      </c>
      <c r="L10755" s="14" t="str">
        <v/>
      </c>
      <c r="O10755" s="14" t="str">
        <v/>
      </c>
      <c r="P10755" s="14" t="str">
        <f ca="1"/>
        <v>Low Cap</v>
      </c>
    </row>
    <row r="10756" spans="11:16">
      <c r="K10756" s="14" t="str">
        <v/>
      </c>
      <c r="L10756" s="14" t="str">
        <v/>
      </c>
      <c r="O10756" s="14" t="str">
        <v/>
      </c>
      <c r="P10756" s="14" t="str">
        <f ca="1"/>
        <v>Low Cap</v>
      </c>
    </row>
    <row r="10757" spans="11:16">
      <c r="K10757" s="14" t="str">
        <v/>
      </c>
      <c r="L10757" s="14" t="str">
        <v/>
      </c>
      <c r="O10757" s="14" t="str">
        <v/>
      </c>
      <c r="P10757" s="14" t="str">
        <f ca="1"/>
        <v>Low Cap</v>
      </c>
    </row>
    <row r="10758" spans="11:16">
      <c r="K10758" s="14" t="str">
        <v/>
      </c>
      <c r="L10758" s="14" t="str">
        <v/>
      </c>
      <c r="O10758" s="14" t="str">
        <v/>
      </c>
      <c r="P10758" s="14" t="str">
        <f ca="1"/>
        <v>Low Cap</v>
      </c>
    </row>
    <row r="10759" spans="11:16">
      <c r="K10759" s="14" t="str">
        <v/>
      </c>
      <c r="L10759" s="14" t="str">
        <v/>
      </c>
      <c r="O10759" s="14" t="str">
        <v/>
      </c>
      <c r="P10759" s="14" t="str">
        <f ca="1"/>
        <v>Low Cap</v>
      </c>
    </row>
    <row r="10760" spans="11:16">
      <c r="K10760" s="14" t="str">
        <v/>
      </c>
      <c r="L10760" s="14" t="str">
        <v/>
      </c>
      <c r="O10760" s="14" t="str">
        <v/>
      </c>
      <c r="P10760" s="14" t="str">
        <f ca="1"/>
        <v>Low Cap</v>
      </c>
    </row>
    <row r="10761" spans="11:16">
      <c r="K10761" s="14" t="str">
        <v/>
      </c>
      <c r="L10761" s="14" t="str">
        <v/>
      </c>
      <c r="O10761" s="14" t="str">
        <v/>
      </c>
      <c r="P10761" s="14" t="str">
        <f ca="1"/>
        <v>Low Cap</v>
      </c>
    </row>
    <row r="10762" spans="11:16">
      <c r="K10762" s="14" t="str">
        <v/>
      </c>
      <c r="L10762" s="14" t="str">
        <v/>
      </c>
      <c r="O10762" s="14" t="str">
        <v/>
      </c>
      <c r="P10762" s="14" t="str">
        <f ca="1"/>
        <v>Low Cap</v>
      </c>
    </row>
    <row r="10763" spans="11:16">
      <c r="K10763" s="14" t="str">
        <v/>
      </c>
      <c r="L10763" s="14" t="str">
        <v/>
      </c>
      <c r="O10763" s="14" t="str">
        <v/>
      </c>
      <c r="P10763" s="14" t="str">
        <f ca="1"/>
        <v>Low Cap</v>
      </c>
    </row>
    <row r="10764" spans="11:16">
      <c r="K10764" s="14" t="str">
        <v/>
      </c>
      <c r="L10764" s="14" t="str">
        <v/>
      </c>
      <c r="O10764" s="14" t="str">
        <v/>
      </c>
      <c r="P10764" s="14" t="str">
        <f ca="1"/>
        <v>Low Cap</v>
      </c>
    </row>
    <row r="10765" spans="11:16">
      <c r="K10765" s="14" t="str">
        <v/>
      </c>
      <c r="L10765" s="14" t="str">
        <v/>
      </c>
      <c r="O10765" s="14" t="str">
        <v/>
      </c>
      <c r="P10765" s="14" t="str">
        <f ca="1"/>
        <v>Low Cap</v>
      </c>
    </row>
    <row r="10766" spans="11:16">
      <c r="K10766" s="14" t="str">
        <v/>
      </c>
      <c r="L10766" s="14" t="str">
        <v/>
      </c>
      <c r="O10766" s="14" t="str">
        <v/>
      </c>
      <c r="P10766" s="14" t="str">
        <f ca="1"/>
        <v>Low Cap</v>
      </c>
    </row>
    <row r="10767" spans="11:16">
      <c r="K10767" s="14" t="str">
        <v/>
      </c>
      <c r="L10767" s="14" t="str">
        <v/>
      </c>
      <c r="O10767" s="14" t="str">
        <v/>
      </c>
      <c r="P10767" s="14" t="str">
        <f ca="1"/>
        <v>Low Cap</v>
      </c>
    </row>
    <row r="10768" spans="11:16">
      <c r="K10768" s="14" t="str">
        <v/>
      </c>
      <c r="L10768" s="14" t="str">
        <v/>
      </c>
      <c r="O10768" s="14" t="str">
        <v/>
      </c>
      <c r="P10768" s="14" t="str">
        <f ca="1"/>
        <v>Low Cap</v>
      </c>
    </row>
    <row r="10769" spans="11:16">
      <c r="K10769" s="14" t="str">
        <v/>
      </c>
      <c r="L10769" s="14" t="str">
        <v/>
      </c>
      <c r="O10769" s="14" t="str">
        <v/>
      </c>
      <c r="P10769" s="14" t="str">
        <f ca="1"/>
        <v>Low Cap</v>
      </c>
    </row>
    <row r="10770" spans="11:16">
      <c r="K10770" s="14" t="str">
        <v/>
      </c>
      <c r="L10770" s="14" t="str">
        <v/>
      </c>
      <c r="O10770" s="14" t="str">
        <v/>
      </c>
      <c r="P10770" s="14" t="str">
        <f ca="1"/>
        <v>Low Cap</v>
      </c>
    </row>
    <row r="10771" spans="11:16">
      <c r="K10771" s="14" t="str">
        <v/>
      </c>
      <c r="L10771" s="14" t="str">
        <v/>
      </c>
      <c r="O10771" s="14" t="str">
        <v/>
      </c>
      <c r="P10771" s="14" t="str">
        <f ca="1"/>
        <v>Low Cap</v>
      </c>
    </row>
    <row r="10772" spans="11:16">
      <c r="K10772" s="14" t="str">
        <v/>
      </c>
      <c r="L10772" s="14" t="str">
        <v/>
      </c>
      <c r="O10772" s="14" t="str">
        <v/>
      </c>
      <c r="P10772" s="14" t="str">
        <f ca="1"/>
        <v>Low Cap</v>
      </c>
    </row>
    <row r="10773" spans="11:16">
      <c r="K10773" s="14" t="str">
        <v/>
      </c>
      <c r="L10773" s="14" t="str">
        <v/>
      </c>
      <c r="O10773" s="14" t="str">
        <v/>
      </c>
      <c r="P10773" s="14" t="str">
        <f ca="1"/>
        <v>Low Cap</v>
      </c>
    </row>
    <row r="10774" spans="11:16">
      <c r="K10774" s="14" t="str">
        <v/>
      </c>
      <c r="L10774" s="14" t="str">
        <v/>
      </c>
      <c r="O10774" s="14" t="str">
        <v/>
      </c>
      <c r="P10774" s="14" t="str">
        <f ca="1"/>
        <v>Low Cap</v>
      </c>
    </row>
    <row r="10775" spans="11:16">
      <c r="K10775" s="14" t="str">
        <v/>
      </c>
      <c r="L10775" s="14" t="str">
        <v/>
      </c>
      <c r="O10775" s="14" t="str">
        <v/>
      </c>
      <c r="P10775" s="14" t="str">
        <f ca="1"/>
        <v>Low Cap</v>
      </c>
    </row>
    <row r="10776" spans="11:16">
      <c r="K10776" s="14" t="str">
        <v/>
      </c>
      <c r="L10776" s="14" t="str">
        <v/>
      </c>
      <c r="O10776" s="14" t="str">
        <v/>
      </c>
      <c r="P10776" s="14" t="str">
        <f ca="1"/>
        <v>Low Cap</v>
      </c>
    </row>
    <row r="10777" spans="11:16">
      <c r="K10777" s="14" t="str">
        <v/>
      </c>
      <c r="L10777" s="14" t="str">
        <v/>
      </c>
      <c r="O10777" s="14" t="str">
        <v/>
      </c>
      <c r="P10777" s="14" t="str">
        <f ca="1"/>
        <v>Low Cap</v>
      </c>
    </row>
    <row r="10778" spans="11:16">
      <c r="K10778" s="14" t="str">
        <v/>
      </c>
      <c r="L10778" s="14" t="str">
        <v/>
      </c>
      <c r="O10778" s="14" t="str">
        <v/>
      </c>
      <c r="P10778" s="14" t="str">
        <f ca="1"/>
        <v>Low Cap</v>
      </c>
    </row>
    <row r="10779" spans="11:16">
      <c r="K10779" s="14" t="str">
        <v/>
      </c>
      <c r="L10779" s="14" t="str">
        <v/>
      </c>
      <c r="O10779" s="14" t="str">
        <v/>
      </c>
      <c r="P10779" s="14" t="str">
        <f ca="1"/>
        <v>Low Cap</v>
      </c>
    </row>
    <row r="10780" spans="11:16">
      <c r="K10780" s="14" t="str">
        <v/>
      </c>
      <c r="L10780" s="14" t="str">
        <v/>
      </c>
      <c r="O10780" s="14" t="str">
        <v/>
      </c>
      <c r="P10780" s="14" t="str">
        <f ca="1"/>
        <v>Low Cap</v>
      </c>
    </row>
    <row r="10781" spans="11:16">
      <c r="K10781" s="14" t="str">
        <v/>
      </c>
      <c r="L10781" s="14" t="str">
        <v/>
      </c>
      <c r="O10781" s="14" t="str">
        <v/>
      </c>
      <c r="P10781" s="14" t="str">
        <f ca="1"/>
        <v>Low Cap</v>
      </c>
    </row>
    <row r="10782" spans="11:16">
      <c r="K10782" s="14" t="str">
        <v/>
      </c>
      <c r="L10782" s="14" t="str">
        <v/>
      </c>
      <c r="O10782" s="14" t="str">
        <v/>
      </c>
      <c r="P10782" s="14" t="str">
        <f ca="1"/>
        <v>Low Cap</v>
      </c>
    </row>
    <row r="10783" spans="11:16">
      <c r="K10783" s="14" t="str">
        <v/>
      </c>
      <c r="L10783" s="14" t="str">
        <v/>
      </c>
      <c r="O10783" s="14" t="str">
        <v/>
      </c>
      <c r="P10783" s="14" t="str">
        <f ca="1"/>
        <v>Low Cap</v>
      </c>
    </row>
    <row r="10784" spans="11:16">
      <c r="K10784" s="14" t="str">
        <v/>
      </c>
      <c r="L10784" s="14" t="str">
        <v/>
      </c>
      <c r="O10784" s="14" t="str">
        <v/>
      </c>
      <c r="P10784" s="14" t="str">
        <f ca="1"/>
        <v>Low Cap</v>
      </c>
    </row>
    <row r="10785" spans="11:16">
      <c r="K10785" s="14" t="str">
        <v/>
      </c>
      <c r="L10785" s="14" t="str">
        <v/>
      </c>
      <c r="O10785" s="14" t="str">
        <v/>
      </c>
      <c r="P10785" s="14" t="str">
        <f ca="1"/>
        <v>Low Cap</v>
      </c>
    </row>
    <row r="10786" spans="11:16">
      <c r="K10786" s="14" t="str">
        <v/>
      </c>
      <c r="L10786" s="14" t="str">
        <v/>
      </c>
      <c r="O10786" s="14" t="str">
        <v/>
      </c>
      <c r="P10786" s="14" t="str">
        <f ca="1"/>
        <v>Low Cap</v>
      </c>
    </row>
    <row r="10787" spans="11:16">
      <c r="K10787" s="14" t="str">
        <v/>
      </c>
      <c r="L10787" s="14" t="str">
        <v/>
      </c>
      <c r="O10787" s="14" t="str">
        <v/>
      </c>
      <c r="P10787" s="14" t="str">
        <f ca="1"/>
        <v>Low Cap</v>
      </c>
    </row>
    <row r="10788" spans="11:16">
      <c r="K10788" s="14" t="str">
        <v/>
      </c>
      <c r="L10788" s="14" t="str">
        <v/>
      </c>
      <c r="O10788" s="14" t="str">
        <v/>
      </c>
      <c r="P10788" s="14" t="str">
        <f ca="1"/>
        <v>Low Cap</v>
      </c>
    </row>
    <row r="10789" spans="11:16">
      <c r="K10789" s="14" t="str">
        <v/>
      </c>
      <c r="L10789" s="14" t="str">
        <v/>
      </c>
      <c r="O10789" s="14" t="str">
        <v/>
      </c>
      <c r="P10789" s="14" t="str">
        <f ca="1"/>
        <v>Low Cap</v>
      </c>
    </row>
    <row r="10790" spans="11:16">
      <c r="K10790" s="14" t="str">
        <v/>
      </c>
      <c r="L10790" s="14" t="str">
        <v/>
      </c>
      <c r="O10790" s="14" t="str">
        <v/>
      </c>
      <c r="P10790" s="14" t="str">
        <f ca="1"/>
        <v>Low Cap</v>
      </c>
    </row>
    <row r="10791" spans="11:16">
      <c r="K10791" s="14" t="str">
        <v/>
      </c>
      <c r="L10791" s="14" t="str">
        <v/>
      </c>
      <c r="O10791" s="14" t="str">
        <v/>
      </c>
      <c r="P10791" s="14" t="str">
        <f ca="1"/>
        <v>Low Cap</v>
      </c>
    </row>
    <row r="10792" spans="11:16">
      <c r="K10792" s="14" t="str">
        <v/>
      </c>
      <c r="L10792" s="14" t="str">
        <v/>
      </c>
      <c r="O10792" s="14" t="str">
        <v/>
      </c>
      <c r="P10792" s="14" t="str">
        <f ca="1"/>
        <v>Low Cap</v>
      </c>
    </row>
    <row r="10793" spans="11:16">
      <c r="K10793" s="14" t="str">
        <v/>
      </c>
      <c r="L10793" s="14" t="str">
        <v/>
      </c>
      <c r="O10793" s="14" t="str">
        <v/>
      </c>
      <c r="P10793" s="14" t="str">
        <f ca="1"/>
        <v>Low Cap</v>
      </c>
    </row>
    <row r="10794" spans="11:16">
      <c r="K10794" s="14" t="str">
        <v/>
      </c>
      <c r="L10794" s="14" t="str">
        <v/>
      </c>
      <c r="O10794" s="14" t="str">
        <v/>
      </c>
      <c r="P10794" s="14" t="str">
        <f ca="1"/>
        <v>Low Cap</v>
      </c>
    </row>
    <row r="10795" spans="11:16">
      <c r="K10795" s="14" t="str">
        <v/>
      </c>
      <c r="L10795" s="14" t="str">
        <v/>
      </c>
      <c r="O10795" s="14" t="str">
        <v/>
      </c>
      <c r="P10795" s="14" t="str">
        <f ca="1"/>
        <v>Low Cap</v>
      </c>
    </row>
    <row r="10796" spans="11:16">
      <c r="K10796" s="14" t="str">
        <v/>
      </c>
      <c r="L10796" s="14" t="str">
        <v/>
      </c>
      <c r="O10796" s="14" t="str">
        <v/>
      </c>
      <c r="P10796" s="14" t="str">
        <f ca="1"/>
        <v>Low Cap</v>
      </c>
    </row>
    <row r="10797" spans="11:16">
      <c r="K10797" s="14" t="str">
        <v/>
      </c>
      <c r="L10797" s="14" t="str">
        <v/>
      </c>
      <c r="O10797" s="14" t="str">
        <v/>
      </c>
      <c r="P10797" s="14" t="str">
        <f ca="1"/>
        <v>Low Cap</v>
      </c>
    </row>
    <row r="10798" spans="11:16">
      <c r="K10798" s="14" t="str">
        <v/>
      </c>
      <c r="L10798" s="14" t="str">
        <v/>
      </c>
      <c r="O10798" s="14" t="str">
        <v/>
      </c>
      <c r="P10798" s="14" t="str">
        <f ca="1"/>
        <v>Low Cap</v>
      </c>
    </row>
    <row r="10799" spans="11:16">
      <c r="K10799" s="14" t="str">
        <v/>
      </c>
      <c r="L10799" s="14" t="str">
        <v/>
      </c>
      <c r="O10799" s="14" t="str">
        <v/>
      </c>
      <c r="P10799" s="14" t="str">
        <f ca="1"/>
        <v>Low Cap</v>
      </c>
    </row>
    <row r="10800" spans="11:16">
      <c r="K10800" s="14" t="str">
        <v/>
      </c>
      <c r="L10800" s="14" t="str">
        <v/>
      </c>
      <c r="O10800" s="14" t="str">
        <v/>
      </c>
      <c r="P10800" s="14" t="str">
        <f ca="1"/>
        <v>Low Cap</v>
      </c>
    </row>
    <row r="10801" spans="11:16">
      <c r="K10801" s="14" t="str">
        <v/>
      </c>
      <c r="L10801" s="14" t="str">
        <v/>
      </c>
      <c r="O10801" s="14" t="str">
        <v/>
      </c>
      <c r="P10801" s="14" t="str">
        <f ca="1"/>
        <v>Low Cap</v>
      </c>
    </row>
    <row r="10802" spans="11:16">
      <c r="K10802" s="14" t="str">
        <v/>
      </c>
      <c r="L10802" s="14" t="str">
        <v/>
      </c>
      <c r="O10802" s="14" t="str">
        <v/>
      </c>
      <c r="P10802" s="14" t="str">
        <f ca="1"/>
        <v>Low Cap</v>
      </c>
    </row>
    <row r="10803" spans="11:16">
      <c r="K10803" s="14" t="str">
        <v/>
      </c>
      <c r="L10803" s="14" t="str">
        <v/>
      </c>
      <c r="O10803" s="14" t="str">
        <v/>
      </c>
      <c r="P10803" s="14" t="str">
        <f ca="1"/>
        <v>Low Cap</v>
      </c>
    </row>
    <row r="10804" spans="11:16">
      <c r="K10804" s="14" t="str">
        <v/>
      </c>
      <c r="L10804" s="14" t="str">
        <v/>
      </c>
      <c r="O10804" s="14" t="str">
        <v/>
      </c>
      <c r="P10804" s="14" t="str">
        <f ca="1"/>
        <v>Low Cap</v>
      </c>
    </row>
    <row r="10805" spans="11:16">
      <c r="K10805" s="14" t="str">
        <v/>
      </c>
      <c r="L10805" s="14" t="str">
        <v/>
      </c>
      <c r="O10805" s="14" t="str">
        <v/>
      </c>
      <c r="P10805" s="14" t="str">
        <f ca="1"/>
        <v>Low Cap</v>
      </c>
    </row>
    <row r="10806" spans="11:16">
      <c r="K10806" s="14" t="str">
        <v/>
      </c>
      <c r="L10806" s="14" t="str">
        <v/>
      </c>
      <c r="O10806" s="14" t="str">
        <v/>
      </c>
      <c r="P10806" s="14" t="str">
        <f ca="1"/>
        <v>Low Cap</v>
      </c>
    </row>
    <row r="10807" spans="11:16">
      <c r="K10807" s="14" t="str">
        <v/>
      </c>
      <c r="L10807" s="14" t="str">
        <v/>
      </c>
      <c r="O10807" s="14" t="str">
        <v/>
      </c>
      <c r="P10807" s="14" t="str">
        <f ca="1"/>
        <v>Low Cap</v>
      </c>
    </row>
    <row r="10808" spans="11:16">
      <c r="K10808" s="14" t="str">
        <v/>
      </c>
      <c r="L10808" s="14" t="str">
        <v/>
      </c>
      <c r="O10808" s="14" t="str">
        <v/>
      </c>
      <c r="P10808" s="14" t="str">
        <f ca="1"/>
        <v>Low Cap</v>
      </c>
    </row>
    <row r="10809" spans="11:16">
      <c r="K10809" s="14" t="str">
        <v/>
      </c>
      <c r="L10809" s="14" t="str">
        <v/>
      </c>
      <c r="O10809" s="14" t="str">
        <v/>
      </c>
      <c r="P10809" s="14" t="str">
        <f ca="1"/>
        <v>Low Cap</v>
      </c>
    </row>
    <row r="10810" spans="11:16">
      <c r="K10810" s="14" t="str">
        <v/>
      </c>
      <c r="L10810" s="14" t="str">
        <v/>
      </c>
      <c r="O10810" s="14" t="str">
        <v/>
      </c>
      <c r="P10810" s="14" t="str">
        <f ca="1"/>
        <v>Low Cap</v>
      </c>
    </row>
    <row r="10811" spans="11:16">
      <c r="K10811" s="14" t="str">
        <v/>
      </c>
      <c r="L10811" s="14" t="str">
        <v/>
      </c>
      <c r="O10811" s="14" t="str">
        <v/>
      </c>
      <c r="P10811" s="14" t="str">
        <f ca="1"/>
        <v>Low Cap</v>
      </c>
    </row>
    <row r="10812" spans="11:16">
      <c r="K10812" s="14" t="str">
        <v/>
      </c>
      <c r="L10812" s="14" t="str">
        <v/>
      </c>
      <c r="O10812" s="14" t="str">
        <v/>
      </c>
      <c r="P10812" s="14" t="str">
        <f ca="1"/>
        <v>Low Cap</v>
      </c>
    </row>
    <row r="10813" spans="11:16">
      <c r="K10813" s="14" t="str">
        <v/>
      </c>
      <c r="L10813" s="14" t="str">
        <v/>
      </c>
      <c r="O10813" s="14" t="str">
        <v/>
      </c>
      <c r="P10813" s="14" t="str">
        <f ca="1"/>
        <v>Low Cap</v>
      </c>
    </row>
    <row r="10814" spans="11:16">
      <c r="K10814" s="14" t="str">
        <v/>
      </c>
      <c r="L10814" s="14" t="str">
        <v/>
      </c>
      <c r="O10814" s="14" t="str">
        <v/>
      </c>
      <c r="P10814" s="14" t="str">
        <f ca="1"/>
        <v>Low Cap</v>
      </c>
    </row>
    <row r="10815" spans="11:16">
      <c r="K10815" s="14" t="str">
        <v/>
      </c>
      <c r="L10815" s="14" t="str">
        <v/>
      </c>
      <c r="O10815" s="14" t="str">
        <v/>
      </c>
      <c r="P10815" s="14" t="str">
        <f ca="1"/>
        <v>Low Cap</v>
      </c>
    </row>
    <row r="10816" spans="11:16">
      <c r="K10816" s="14" t="str">
        <v/>
      </c>
      <c r="L10816" s="14" t="str">
        <v/>
      </c>
      <c r="O10816" s="14" t="str">
        <v/>
      </c>
      <c r="P10816" s="14" t="str">
        <f ca="1"/>
        <v>Low Cap</v>
      </c>
    </row>
    <row r="10817" spans="11:16">
      <c r="K10817" s="14" t="str">
        <v/>
      </c>
      <c r="L10817" s="14" t="str">
        <v/>
      </c>
      <c r="O10817" s="14" t="str">
        <v/>
      </c>
      <c r="P10817" s="14" t="str">
        <f ca="1"/>
        <v>Low Cap</v>
      </c>
    </row>
    <row r="10818" spans="11:16">
      <c r="K10818" s="14" t="str">
        <v/>
      </c>
      <c r="L10818" s="14" t="str">
        <v/>
      </c>
      <c r="O10818" s="14" t="str">
        <v/>
      </c>
      <c r="P10818" s="14" t="str">
        <f ca="1"/>
        <v>Low Cap</v>
      </c>
    </row>
    <row r="10819" spans="11:16">
      <c r="K10819" s="14" t="str">
        <v/>
      </c>
      <c r="L10819" s="14" t="str">
        <v/>
      </c>
      <c r="O10819" s="14" t="str">
        <v/>
      </c>
      <c r="P10819" s="14" t="str">
        <f ca="1"/>
        <v>Low Cap</v>
      </c>
    </row>
    <row r="10820" spans="11:16">
      <c r="K10820" s="14" t="str">
        <v/>
      </c>
      <c r="L10820" s="14" t="str">
        <v/>
      </c>
      <c r="O10820" s="14" t="str">
        <v/>
      </c>
      <c r="P10820" s="14" t="str">
        <f ca="1"/>
        <v>Low Cap</v>
      </c>
    </row>
    <row r="10821" spans="11:16">
      <c r="K10821" s="14" t="str">
        <v/>
      </c>
      <c r="L10821" s="14" t="str">
        <v/>
      </c>
      <c r="O10821" s="14" t="str">
        <v/>
      </c>
      <c r="P10821" s="14" t="str">
        <f ca="1"/>
        <v>Low Cap</v>
      </c>
    </row>
    <row r="10822" spans="11:16">
      <c r="K10822" s="14" t="str">
        <v/>
      </c>
      <c r="L10822" s="14" t="str">
        <v/>
      </c>
      <c r="O10822" s="14" t="str">
        <v/>
      </c>
      <c r="P10822" s="14" t="str">
        <f ca="1"/>
        <v>Low Cap</v>
      </c>
    </row>
    <row r="10823" spans="11:16">
      <c r="K10823" s="14" t="str">
        <v/>
      </c>
      <c r="L10823" s="14" t="str">
        <v/>
      </c>
      <c r="O10823" s="14" t="str">
        <v/>
      </c>
      <c r="P10823" s="14" t="str">
        <f ca="1"/>
        <v>Low Cap</v>
      </c>
    </row>
    <row r="10824" spans="11:16">
      <c r="K10824" s="14" t="str">
        <v/>
      </c>
      <c r="L10824" s="14" t="str">
        <v/>
      </c>
      <c r="O10824" s="14" t="str">
        <v/>
      </c>
      <c r="P10824" s="14" t="str">
        <f ca="1"/>
        <v>Low Cap</v>
      </c>
    </row>
    <row r="10825" spans="11:16">
      <c r="K10825" s="14" t="str">
        <v/>
      </c>
      <c r="L10825" s="14" t="str">
        <v/>
      </c>
      <c r="O10825" s="14" t="str">
        <v/>
      </c>
      <c r="P10825" s="14" t="str">
        <f ca="1"/>
        <v>Low Cap</v>
      </c>
    </row>
    <row r="10826" spans="11:16">
      <c r="K10826" s="14" t="str">
        <v/>
      </c>
      <c r="L10826" s="14" t="str">
        <v/>
      </c>
      <c r="O10826" s="14" t="str">
        <v/>
      </c>
      <c r="P10826" s="14" t="str">
        <f ca="1"/>
        <v>Low Cap</v>
      </c>
    </row>
    <row r="10827" spans="11:16">
      <c r="K10827" s="14" t="str">
        <v/>
      </c>
      <c r="L10827" s="14" t="str">
        <v/>
      </c>
      <c r="O10827" s="14" t="str">
        <v/>
      </c>
      <c r="P10827" s="14" t="str">
        <f ca="1"/>
        <v>Low Cap</v>
      </c>
    </row>
    <row r="10828" spans="11:16">
      <c r="K10828" s="14" t="str">
        <v/>
      </c>
      <c r="L10828" s="14" t="str">
        <v/>
      </c>
      <c r="O10828" s="14" t="str">
        <v/>
      </c>
      <c r="P10828" s="14" t="str">
        <f ca="1"/>
        <v>Low Cap</v>
      </c>
    </row>
    <row r="10829" spans="11:16">
      <c r="K10829" s="14" t="str">
        <v/>
      </c>
      <c r="L10829" s="14" t="str">
        <v/>
      </c>
      <c r="O10829" s="14" t="str">
        <v/>
      </c>
      <c r="P10829" s="14" t="str">
        <f ca="1"/>
        <v>Low Cap</v>
      </c>
    </row>
    <row r="10830" spans="11:16">
      <c r="K10830" s="14" t="str">
        <v/>
      </c>
      <c r="L10830" s="14" t="str">
        <v/>
      </c>
      <c r="O10830" s="14" t="str">
        <v/>
      </c>
      <c r="P10830" s="14" t="str">
        <f ca="1"/>
        <v>Low Cap</v>
      </c>
    </row>
    <row r="10831" spans="11:16">
      <c r="K10831" s="14" t="str">
        <v/>
      </c>
      <c r="L10831" s="14" t="str">
        <v/>
      </c>
      <c r="O10831" s="14" t="str">
        <v/>
      </c>
      <c r="P10831" s="14" t="str">
        <f ca="1"/>
        <v>Low Cap</v>
      </c>
    </row>
    <row r="10832" spans="11:16">
      <c r="K10832" s="14" t="str">
        <v/>
      </c>
      <c r="L10832" s="14" t="str">
        <v/>
      </c>
      <c r="O10832" s="14" t="str">
        <v/>
      </c>
      <c r="P10832" s="14" t="str">
        <f ca="1"/>
        <v>Low Cap</v>
      </c>
    </row>
    <row r="10833" spans="11:16">
      <c r="K10833" s="14" t="str">
        <v/>
      </c>
      <c r="L10833" s="14" t="str">
        <v/>
      </c>
      <c r="O10833" s="14" t="str">
        <v/>
      </c>
      <c r="P10833" s="14" t="str">
        <f ca="1"/>
        <v>Low Cap</v>
      </c>
    </row>
    <row r="10834" spans="11:16">
      <c r="K10834" s="14" t="str">
        <v/>
      </c>
      <c r="L10834" s="14" t="str">
        <v/>
      </c>
      <c r="O10834" s="14" t="str">
        <v/>
      </c>
      <c r="P10834" s="14" t="str">
        <f ca="1"/>
        <v>Low Cap</v>
      </c>
    </row>
    <row r="10835" spans="11:16">
      <c r="K10835" s="14" t="str">
        <v/>
      </c>
      <c r="L10835" s="14" t="str">
        <v/>
      </c>
      <c r="O10835" s="14" t="str">
        <v/>
      </c>
      <c r="P10835" s="14" t="str">
        <f ca="1"/>
        <v>Low Cap</v>
      </c>
    </row>
    <row r="10836" spans="11:16">
      <c r="K10836" s="14" t="str">
        <v/>
      </c>
      <c r="L10836" s="14" t="str">
        <v/>
      </c>
      <c r="O10836" s="14" t="str">
        <v/>
      </c>
      <c r="P10836" s="14" t="str">
        <f ca="1"/>
        <v>Low Cap</v>
      </c>
    </row>
    <row r="10837" spans="11:16">
      <c r="K10837" s="14" t="str">
        <v/>
      </c>
      <c r="L10837" s="14" t="str">
        <v/>
      </c>
      <c r="O10837" s="14" t="str">
        <v/>
      </c>
      <c r="P10837" s="14" t="str">
        <f ca="1"/>
        <v>Low Cap</v>
      </c>
    </row>
    <row r="10838" spans="11:16">
      <c r="K10838" s="14" t="str">
        <v/>
      </c>
      <c r="L10838" s="14" t="str">
        <v/>
      </c>
      <c r="O10838" s="14" t="str">
        <v/>
      </c>
      <c r="P10838" s="14" t="str">
        <f ca="1"/>
        <v>Low Cap</v>
      </c>
    </row>
    <row r="10839" spans="11:16">
      <c r="K10839" s="14" t="str">
        <v/>
      </c>
      <c r="L10839" s="14" t="str">
        <v/>
      </c>
      <c r="O10839" s="14" t="str">
        <v/>
      </c>
      <c r="P10839" s="14" t="str">
        <f ca="1"/>
        <v>Low Cap</v>
      </c>
    </row>
    <row r="10840" spans="11:16">
      <c r="K10840" s="14" t="str">
        <v/>
      </c>
      <c r="L10840" s="14" t="str">
        <v/>
      </c>
      <c r="O10840" s="14" t="str">
        <v/>
      </c>
      <c r="P10840" s="14" t="str">
        <f ca="1"/>
        <v>Low Cap</v>
      </c>
    </row>
    <row r="10841" spans="11:16">
      <c r="K10841" s="14" t="str">
        <v/>
      </c>
      <c r="L10841" s="14" t="str">
        <v/>
      </c>
      <c r="O10841" s="14" t="str">
        <v/>
      </c>
      <c r="P10841" s="14" t="str">
        <f ca="1"/>
        <v>Low Cap</v>
      </c>
    </row>
    <row r="10842" spans="11:16">
      <c r="K10842" s="14" t="str">
        <v/>
      </c>
      <c r="L10842" s="14" t="str">
        <v/>
      </c>
      <c r="O10842" s="14" t="str">
        <v/>
      </c>
      <c r="P10842" s="14" t="str">
        <f ca="1"/>
        <v>Low Cap</v>
      </c>
    </row>
    <row r="10843" spans="11:16">
      <c r="K10843" s="14" t="str">
        <v/>
      </c>
      <c r="L10843" s="14" t="str">
        <v/>
      </c>
      <c r="O10843" s="14" t="str">
        <v/>
      </c>
      <c r="P10843" s="14" t="str">
        <f ca="1"/>
        <v>Low Cap</v>
      </c>
    </row>
    <row r="10844" spans="11:16">
      <c r="K10844" s="14" t="str">
        <v/>
      </c>
      <c r="L10844" s="14" t="str">
        <v/>
      </c>
      <c r="O10844" s="14" t="str">
        <v/>
      </c>
      <c r="P10844" s="14" t="str">
        <f ca="1"/>
        <v>Low Cap</v>
      </c>
    </row>
    <row r="10845" spans="11:16">
      <c r="K10845" s="14" t="str">
        <v/>
      </c>
      <c r="L10845" s="14" t="str">
        <v/>
      </c>
      <c r="O10845" s="14" t="str">
        <v/>
      </c>
      <c r="P10845" s="14" t="str">
        <f ca="1"/>
        <v>Low Cap</v>
      </c>
    </row>
    <row r="10846" spans="11:16">
      <c r="K10846" s="14" t="str">
        <v/>
      </c>
      <c r="L10846" s="14" t="str">
        <v/>
      </c>
      <c r="O10846" s="14" t="str">
        <v/>
      </c>
      <c r="P10846" s="14" t="str">
        <f ca="1"/>
        <v>Low Cap</v>
      </c>
    </row>
    <row r="10847" spans="11:16">
      <c r="K10847" s="14" t="str">
        <v/>
      </c>
      <c r="L10847" s="14" t="str">
        <v/>
      </c>
      <c r="O10847" s="14" t="str">
        <v/>
      </c>
      <c r="P10847" s="14" t="str">
        <f ca="1"/>
        <v>Low Cap</v>
      </c>
    </row>
    <row r="10848" spans="11:16">
      <c r="K10848" s="14" t="str">
        <v/>
      </c>
      <c r="L10848" s="14" t="str">
        <v/>
      </c>
      <c r="O10848" s="14" t="str">
        <v/>
      </c>
      <c r="P10848" s="14" t="str">
        <f ca="1"/>
        <v>Low Cap</v>
      </c>
    </row>
    <row r="10849" spans="11:16">
      <c r="K10849" s="14" t="str">
        <v/>
      </c>
      <c r="L10849" s="14" t="str">
        <v/>
      </c>
      <c r="O10849" s="14" t="str">
        <v/>
      </c>
      <c r="P10849" s="14" t="str">
        <f ca="1"/>
        <v>Low Cap</v>
      </c>
    </row>
    <row r="10850" spans="11:16">
      <c r="K10850" s="14" t="str">
        <v/>
      </c>
      <c r="L10850" s="14" t="str">
        <v/>
      </c>
      <c r="O10850" s="14" t="str">
        <v/>
      </c>
      <c r="P10850" s="14" t="str">
        <f ca="1"/>
        <v>Low Cap</v>
      </c>
    </row>
    <row r="10851" spans="11:16">
      <c r="K10851" s="14" t="str">
        <v/>
      </c>
      <c r="L10851" s="14" t="str">
        <v/>
      </c>
      <c r="O10851" s="14" t="str">
        <v/>
      </c>
      <c r="P10851" s="14" t="str">
        <f ca="1"/>
        <v>Low Cap</v>
      </c>
    </row>
    <row r="10852" spans="11:16">
      <c r="K10852" s="14" t="str">
        <v/>
      </c>
      <c r="L10852" s="14" t="str">
        <v/>
      </c>
      <c r="O10852" s="14" t="str">
        <v/>
      </c>
      <c r="P10852" s="14" t="str">
        <f ca="1"/>
        <v>Low Cap</v>
      </c>
    </row>
    <row r="10853" spans="11:16">
      <c r="K10853" s="14" t="str">
        <v/>
      </c>
      <c r="L10853" s="14" t="str">
        <v/>
      </c>
      <c r="O10853" s="14" t="str">
        <v/>
      </c>
      <c r="P10853" s="14" t="str">
        <f ca="1"/>
        <v>Low Cap</v>
      </c>
    </row>
    <row r="10854" spans="11:16">
      <c r="K10854" s="14" t="str">
        <v/>
      </c>
      <c r="L10854" s="14" t="str">
        <v/>
      </c>
      <c r="O10854" s="14" t="str">
        <v/>
      </c>
      <c r="P10854" s="14" t="str">
        <f ca="1"/>
        <v>Low Cap</v>
      </c>
    </row>
    <row r="10855" spans="11:16">
      <c r="K10855" s="14" t="str">
        <v/>
      </c>
      <c r="L10855" s="14" t="str">
        <v/>
      </c>
      <c r="O10855" s="14" t="str">
        <v/>
      </c>
      <c r="P10855" s="14" t="str">
        <f ca="1"/>
        <v>Low Cap</v>
      </c>
    </row>
    <row r="10856" spans="11:16">
      <c r="K10856" s="14" t="str">
        <v/>
      </c>
      <c r="L10856" s="14" t="str">
        <v/>
      </c>
      <c r="O10856" s="14" t="str">
        <v/>
      </c>
      <c r="P10856" s="14" t="str">
        <f ca="1"/>
        <v>Low Cap</v>
      </c>
    </row>
    <row r="10857" spans="11:16">
      <c r="K10857" s="14" t="str">
        <v/>
      </c>
      <c r="L10857" s="14" t="str">
        <v/>
      </c>
      <c r="O10857" s="14" t="str">
        <v/>
      </c>
      <c r="P10857" s="14" t="str">
        <f ca="1"/>
        <v>Low Cap</v>
      </c>
    </row>
    <row r="10858" spans="11:16">
      <c r="K10858" s="14" t="str">
        <v/>
      </c>
      <c r="L10858" s="14" t="str">
        <v/>
      </c>
      <c r="O10858" s="14" t="str">
        <v/>
      </c>
      <c r="P10858" s="14" t="str">
        <f ca="1"/>
        <v>Low Cap</v>
      </c>
    </row>
    <row r="10859" spans="11:16">
      <c r="K10859" s="14" t="str">
        <v/>
      </c>
      <c r="L10859" s="14" t="str">
        <v/>
      </c>
      <c r="O10859" s="14" t="str">
        <v/>
      </c>
      <c r="P10859" s="14" t="str">
        <f ca="1"/>
        <v>Low Cap</v>
      </c>
    </row>
    <row r="10860" spans="11:16">
      <c r="K10860" s="14" t="str">
        <v/>
      </c>
      <c r="L10860" s="14" t="str">
        <v/>
      </c>
      <c r="O10860" s="14" t="str">
        <v/>
      </c>
      <c r="P10860" s="14" t="str">
        <f ca="1"/>
        <v>Low Cap</v>
      </c>
    </row>
    <row r="10861" spans="11:16">
      <c r="K10861" s="14" t="str">
        <v/>
      </c>
      <c r="L10861" s="14" t="str">
        <v/>
      </c>
      <c r="O10861" s="14" t="str">
        <v/>
      </c>
      <c r="P10861" s="14" t="str">
        <f ca="1"/>
        <v>Low Cap</v>
      </c>
    </row>
    <row r="10862" spans="11:16">
      <c r="K10862" s="14" t="str">
        <v/>
      </c>
      <c r="L10862" s="14" t="str">
        <v/>
      </c>
      <c r="O10862" s="14" t="str">
        <v/>
      </c>
      <c r="P10862" s="14" t="str">
        <f ca="1"/>
        <v>Low Cap</v>
      </c>
    </row>
    <row r="10863" spans="11:16">
      <c r="K10863" s="14" t="str">
        <v/>
      </c>
      <c r="L10863" s="14" t="str">
        <v/>
      </c>
      <c r="O10863" s="14" t="str">
        <v/>
      </c>
      <c r="P10863" s="14" t="str">
        <f ca="1"/>
        <v>Low Cap</v>
      </c>
    </row>
    <row r="10864" spans="11:16">
      <c r="K10864" s="14" t="str">
        <v/>
      </c>
      <c r="L10864" s="14" t="str">
        <v/>
      </c>
      <c r="O10864" s="14" t="str">
        <v/>
      </c>
      <c r="P10864" s="14" t="str">
        <f ca="1"/>
        <v>Low Cap</v>
      </c>
    </row>
    <row r="10865" spans="11:16">
      <c r="K10865" s="14" t="str">
        <v/>
      </c>
      <c r="L10865" s="14" t="str">
        <v/>
      </c>
      <c r="O10865" s="14" t="str">
        <v/>
      </c>
      <c r="P10865" s="14" t="str">
        <f ca="1"/>
        <v>Low Cap</v>
      </c>
    </row>
    <row r="10866" spans="11:16">
      <c r="K10866" s="14" t="str">
        <v/>
      </c>
      <c r="L10866" s="14" t="str">
        <v/>
      </c>
      <c r="O10866" s="14" t="str">
        <v/>
      </c>
      <c r="P10866" s="14" t="str">
        <f ca="1"/>
        <v>Low Cap</v>
      </c>
    </row>
    <row r="10867" spans="11:16">
      <c r="K10867" s="14" t="str">
        <v/>
      </c>
      <c r="L10867" s="14" t="str">
        <v/>
      </c>
      <c r="O10867" s="14" t="str">
        <v/>
      </c>
      <c r="P10867" s="14" t="str">
        <f ca="1"/>
        <v>Low Cap</v>
      </c>
    </row>
    <row r="10868" spans="11:16">
      <c r="K10868" s="14" t="str">
        <v/>
      </c>
      <c r="L10868" s="14" t="str">
        <v/>
      </c>
      <c r="O10868" s="14" t="str">
        <v/>
      </c>
      <c r="P10868" s="14" t="str">
        <f ca="1"/>
        <v>Low Cap</v>
      </c>
    </row>
    <row r="10869" spans="11:16">
      <c r="K10869" s="14" t="str">
        <v/>
      </c>
      <c r="L10869" s="14" t="str">
        <v/>
      </c>
      <c r="O10869" s="14" t="str">
        <v/>
      </c>
      <c r="P10869" s="14" t="str">
        <f ca="1"/>
        <v>Low Cap</v>
      </c>
    </row>
    <row r="10870" spans="11:16">
      <c r="K10870" s="14" t="str">
        <v/>
      </c>
      <c r="L10870" s="14" t="str">
        <v/>
      </c>
      <c r="O10870" s="14" t="str">
        <v/>
      </c>
      <c r="P10870" s="14" t="str">
        <f ca="1"/>
        <v>Low Cap</v>
      </c>
    </row>
    <row r="10871" spans="11:16">
      <c r="K10871" s="14" t="str">
        <v/>
      </c>
      <c r="L10871" s="14" t="str">
        <v/>
      </c>
      <c r="O10871" s="14" t="str">
        <v/>
      </c>
      <c r="P10871" s="14" t="str">
        <f ca="1"/>
        <v>Low Cap</v>
      </c>
    </row>
    <row r="10872" spans="11:16">
      <c r="K10872" s="14" t="str">
        <v/>
      </c>
      <c r="L10872" s="14" t="str">
        <v/>
      </c>
      <c r="O10872" s="14" t="str">
        <v/>
      </c>
      <c r="P10872" s="14" t="str">
        <f ca="1"/>
        <v>Low Cap</v>
      </c>
    </row>
    <row r="10873" spans="11:16">
      <c r="K10873" s="14" t="str">
        <v/>
      </c>
      <c r="L10873" s="14" t="str">
        <v/>
      </c>
      <c r="O10873" s="14" t="str">
        <v/>
      </c>
      <c r="P10873" s="14" t="str">
        <f ca="1"/>
        <v>Low Cap</v>
      </c>
    </row>
    <row r="10874" spans="11:16">
      <c r="K10874" s="14" t="str">
        <v/>
      </c>
      <c r="L10874" s="14" t="str">
        <v/>
      </c>
      <c r="O10874" s="14" t="str">
        <v/>
      </c>
      <c r="P10874" s="14" t="str">
        <f ca="1"/>
        <v>Low Cap</v>
      </c>
    </row>
    <row r="10875" spans="11:16">
      <c r="K10875" s="14" t="str">
        <v/>
      </c>
      <c r="L10875" s="14" t="str">
        <v/>
      </c>
      <c r="O10875" s="14" t="str">
        <v/>
      </c>
      <c r="P10875" s="14" t="str">
        <f ca="1"/>
        <v>Low Cap</v>
      </c>
    </row>
    <row r="10876" spans="11:16">
      <c r="K10876" s="14" t="str">
        <v/>
      </c>
      <c r="L10876" s="14" t="str">
        <v/>
      </c>
      <c r="O10876" s="14" t="str">
        <v/>
      </c>
      <c r="P10876" s="14" t="str">
        <f ca="1"/>
        <v>Low Cap</v>
      </c>
    </row>
    <row r="10877" spans="11:16">
      <c r="K10877" s="14" t="str">
        <v/>
      </c>
      <c r="L10877" s="14" t="str">
        <v/>
      </c>
      <c r="O10877" s="14" t="str">
        <v/>
      </c>
      <c r="P10877" s="14" t="str">
        <f ca="1"/>
        <v>Low Cap</v>
      </c>
    </row>
    <row r="10878" spans="11:16">
      <c r="K10878" s="14" t="str">
        <v/>
      </c>
      <c r="L10878" s="14" t="str">
        <v/>
      </c>
      <c r="O10878" s="14" t="str">
        <v/>
      </c>
      <c r="P10878" s="14" t="str">
        <f ca="1"/>
        <v>Low Cap</v>
      </c>
    </row>
    <row r="10879" spans="11:16">
      <c r="K10879" s="14" t="str">
        <v/>
      </c>
      <c r="L10879" s="14" t="str">
        <v/>
      </c>
      <c r="O10879" s="14" t="str">
        <v/>
      </c>
      <c r="P10879" s="14" t="str">
        <f ca="1"/>
        <v>Low Cap</v>
      </c>
    </row>
    <row r="10880" spans="11:16">
      <c r="K10880" s="14" t="str">
        <v/>
      </c>
      <c r="L10880" s="14" t="str">
        <v/>
      </c>
      <c r="O10880" s="14" t="str">
        <v/>
      </c>
      <c r="P10880" s="14" t="str">
        <f ca="1"/>
        <v>Low Cap</v>
      </c>
    </row>
    <row r="10881" spans="11:16">
      <c r="K10881" s="14" t="str">
        <v/>
      </c>
      <c r="L10881" s="14" t="str">
        <v/>
      </c>
      <c r="O10881" s="14" t="str">
        <v/>
      </c>
      <c r="P10881" s="14" t="str">
        <f ca="1"/>
        <v>Low Cap</v>
      </c>
    </row>
    <row r="10882" spans="11:16">
      <c r="K10882" s="14" t="str">
        <v/>
      </c>
      <c r="L10882" s="14" t="str">
        <v/>
      </c>
      <c r="O10882" s="14" t="str">
        <v/>
      </c>
      <c r="P10882" s="14" t="str">
        <f ca="1"/>
        <v>Low Cap</v>
      </c>
    </row>
    <row r="10883" spans="11:16">
      <c r="K10883" s="14" t="str">
        <v/>
      </c>
      <c r="L10883" s="14" t="str">
        <v/>
      </c>
      <c r="O10883" s="14" t="str">
        <v/>
      </c>
      <c r="P10883" s="14" t="str">
        <f ca="1"/>
        <v>Low Cap</v>
      </c>
    </row>
    <row r="10884" spans="11:16">
      <c r="K10884" s="14" t="str">
        <v/>
      </c>
      <c r="L10884" s="14" t="str">
        <v/>
      </c>
      <c r="O10884" s="14" t="str">
        <v/>
      </c>
      <c r="P10884" s="14" t="str">
        <f ca="1"/>
        <v>Low Cap</v>
      </c>
    </row>
    <row r="10885" spans="11:16">
      <c r="K10885" s="14" t="str">
        <v/>
      </c>
      <c r="L10885" s="14" t="str">
        <v/>
      </c>
      <c r="O10885" s="14" t="str">
        <v/>
      </c>
      <c r="P10885" s="14" t="str">
        <f ca="1"/>
        <v>Low Cap</v>
      </c>
    </row>
    <row r="10886" spans="11:16">
      <c r="K10886" s="14" t="str">
        <v/>
      </c>
      <c r="L10886" s="14" t="str">
        <v/>
      </c>
      <c r="O10886" s="14" t="str">
        <v/>
      </c>
      <c r="P10886" s="14" t="str">
        <f ca="1"/>
        <v>Low Cap</v>
      </c>
    </row>
    <row r="10887" spans="11:16">
      <c r="K10887" s="14" t="str">
        <v/>
      </c>
      <c r="L10887" s="14" t="str">
        <v/>
      </c>
      <c r="O10887" s="14" t="str">
        <v/>
      </c>
      <c r="P10887" s="14" t="str">
        <f ca="1"/>
        <v>Low Cap</v>
      </c>
    </row>
    <row r="10888" spans="11:16">
      <c r="K10888" s="14" t="str">
        <v/>
      </c>
      <c r="L10888" s="14" t="str">
        <v/>
      </c>
      <c r="O10888" s="14" t="str">
        <v/>
      </c>
      <c r="P10888" s="14" t="str">
        <f ca="1"/>
        <v>Low Cap</v>
      </c>
    </row>
    <row r="10889" spans="11:16">
      <c r="K10889" s="14" t="str">
        <v/>
      </c>
      <c r="L10889" s="14" t="str">
        <v/>
      </c>
      <c r="O10889" s="14" t="str">
        <v/>
      </c>
      <c r="P10889" s="14" t="str">
        <f ca="1"/>
        <v>Low Cap</v>
      </c>
    </row>
    <row r="10890" spans="11:16">
      <c r="K10890" s="14" t="str">
        <v/>
      </c>
      <c r="L10890" s="14" t="str">
        <v/>
      </c>
      <c r="O10890" s="14" t="str">
        <v/>
      </c>
      <c r="P10890" s="14" t="str">
        <f ca="1"/>
        <v>Low Cap</v>
      </c>
    </row>
    <row r="10891" spans="11:16">
      <c r="K10891" s="14" t="str">
        <v/>
      </c>
      <c r="L10891" s="14" t="str">
        <v/>
      </c>
      <c r="O10891" s="14" t="str">
        <v/>
      </c>
      <c r="P10891" s="14" t="str">
        <f ca="1"/>
        <v>Low Cap</v>
      </c>
    </row>
    <row r="10892" spans="11:16">
      <c r="K10892" s="14" t="str">
        <v/>
      </c>
      <c r="L10892" s="14" t="str">
        <v/>
      </c>
      <c r="O10892" s="14" t="str">
        <v/>
      </c>
      <c r="P10892" s="14" t="str">
        <f ca="1"/>
        <v>Low Cap</v>
      </c>
    </row>
    <row r="10893" spans="11:16">
      <c r="K10893" s="14" t="str">
        <v/>
      </c>
      <c r="L10893" s="14" t="str">
        <v/>
      </c>
      <c r="O10893" s="14" t="str">
        <v/>
      </c>
      <c r="P10893" s="14" t="str">
        <f ca="1"/>
        <v>Low Cap</v>
      </c>
    </row>
    <row r="10894" spans="11:16">
      <c r="K10894" s="14" t="str">
        <v/>
      </c>
      <c r="L10894" s="14" t="str">
        <v/>
      </c>
      <c r="O10894" s="14" t="str">
        <v/>
      </c>
      <c r="P10894" s="14" t="str">
        <f ca="1"/>
        <v>Low Cap</v>
      </c>
    </row>
    <row r="10895" spans="11:16">
      <c r="K10895" s="14" t="str">
        <v/>
      </c>
      <c r="L10895" s="14" t="str">
        <v/>
      </c>
      <c r="O10895" s="14" t="str">
        <v/>
      </c>
      <c r="P10895" s="14" t="str">
        <f ca="1"/>
        <v>Low Cap</v>
      </c>
    </row>
    <row r="10896" spans="11:16">
      <c r="K10896" s="14" t="str">
        <v/>
      </c>
      <c r="L10896" s="14" t="str">
        <v/>
      </c>
      <c r="O10896" s="14" t="str">
        <v/>
      </c>
      <c r="P10896" s="14" t="str">
        <f ca="1"/>
        <v>Low Cap</v>
      </c>
    </row>
    <row r="10897" spans="11:16">
      <c r="K10897" s="14" t="str">
        <v/>
      </c>
      <c r="L10897" s="14" t="str">
        <v/>
      </c>
      <c r="O10897" s="14" t="str">
        <v/>
      </c>
      <c r="P10897" s="14" t="str">
        <f ca="1"/>
        <v>Low Cap</v>
      </c>
    </row>
    <row r="10898" spans="11:16">
      <c r="K10898" s="14" t="str">
        <v/>
      </c>
      <c r="L10898" s="14" t="str">
        <v/>
      </c>
      <c r="O10898" s="14" t="str">
        <v/>
      </c>
      <c r="P10898" s="14" t="str">
        <f ca="1"/>
        <v>Low Cap</v>
      </c>
    </row>
    <row r="10899" spans="11:16">
      <c r="K10899" s="14" t="str">
        <v/>
      </c>
      <c r="L10899" s="14" t="str">
        <v/>
      </c>
      <c r="O10899" s="14" t="str">
        <v/>
      </c>
      <c r="P10899" s="14" t="str">
        <f ca="1"/>
        <v>Low Cap</v>
      </c>
    </row>
    <row r="10900" spans="11:16">
      <c r="K10900" s="14" t="str">
        <v/>
      </c>
      <c r="L10900" s="14" t="str">
        <v/>
      </c>
      <c r="O10900" s="14" t="str">
        <v/>
      </c>
      <c r="P10900" s="14" t="str">
        <f ca="1"/>
        <v>Low Cap</v>
      </c>
    </row>
    <row r="10901" spans="11:16">
      <c r="K10901" s="14" t="str">
        <v/>
      </c>
      <c r="L10901" s="14" t="str">
        <v/>
      </c>
      <c r="O10901" s="14" t="str">
        <v/>
      </c>
      <c r="P10901" s="14" t="str">
        <f ca="1"/>
        <v>Low Cap</v>
      </c>
    </row>
    <row r="10902" spans="11:16">
      <c r="K10902" s="14" t="str">
        <v/>
      </c>
      <c r="L10902" s="14" t="str">
        <v/>
      </c>
      <c r="O10902" s="14" t="str">
        <v/>
      </c>
      <c r="P10902" s="14" t="str">
        <f ca="1"/>
        <v>Low Cap</v>
      </c>
    </row>
    <row r="10903" spans="11:16">
      <c r="K10903" s="14" t="str">
        <v/>
      </c>
      <c r="L10903" s="14" t="str">
        <v/>
      </c>
      <c r="O10903" s="14" t="str">
        <v/>
      </c>
      <c r="P10903" s="14" t="str">
        <f ca="1"/>
        <v>Low Cap</v>
      </c>
    </row>
    <row r="10904" spans="11:16">
      <c r="K10904" s="14" t="str">
        <v/>
      </c>
      <c r="L10904" s="14" t="str">
        <v/>
      </c>
      <c r="O10904" s="14" t="str">
        <v/>
      </c>
      <c r="P10904" s="14" t="str">
        <f ca="1"/>
        <v>Low Cap</v>
      </c>
    </row>
    <row r="10905" spans="11:16">
      <c r="K10905" s="14" t="str">
        <v/>
      </c>
      <c r="L10905" s="14" t="str">
        <v/>
      </c>
      <c r="O10905" s="14" t="str">
        <v/>
      </c>
      <c r="P10905" s="14" t="str">
        <f ca="1"/>
        <v>Low Cap</v>
      </c>
    </row>
    <row r="10906" spans="11:16">
      <c r="K10906" s="14" t="str">
        <v/>
      </c>
      <c r="L10906" s="14" t="str">
        <v/>
      </c>
      <c r="O10906" s="14" t="str">
        <v/>
      </c>
      <c r="P10906" s="14" t="str">
        <f ca="1"/>
        <v>Low Cap</v>
      </c>
    </row>
    <row r="10907" spans="11:16">
      <c r="K10907" s="14" t="str">
        <v/>
      </c>
      <c r="L10907" s="14" t="str">
        <v/>
      </c>
      <c r="O10907" s="14" t="str">
        <v/>
      </c>
      <c r="P10907" s="14" t="str">
        <f ca="1"/>
        <v>Low Cap</v>
      </c>
    </row>
    <row r="10908" spans="11:16">
      <c r="K10908" s="14" t="str">
        <v/>
      </c>
      <c r="L10908" s="14" t="str">
        <v/>
      </c>
      <c r="O10908" s="14" t="str">
        <v/>
      </c>
      <c r="P10908" s="14" t="str">
        <f ca="1"/>
        <v>Low Cap</v>
      </c>
    </row>
    <row r="10909" spans="11:16">
      <c r="K10909" s="14" t="str">
        <v/>
      </c>
      <c r="L10909" s="14" t="str">
        <v/>
      </c>
      <c r="O10909" s="14" t="str">
        <v/>
      </c>
      <c r="P10909" s="14" t="str">
        <f ca="1"/>
        <v>Low Cap</v>
      </c>
    </row>
    <row r="10910" spans="11:16">
      <c r="K10910" s="14" t="str">
        <v/>
      </c>
      <c r="L10910" s="14" t="str">
        <v/>
      </c>
      <c r="O10910" s="14" t="str">
        <v/>
      </c>
      <c r="P10910" s="14" t="str">
        <f ca="1"/>
        <v>Low Cap</v>
      </c>
    </row>
    <row r="10911" spans="11:16">
      <c r="K10911" s="14" t="str">
        <v/>
      </c>
      <c r="L10911" s="14" t="str">
        <v/>
      </c>
      <c r="O10911" s="14" t="str">
        <v/>
      </c>
      <c r="P10911" s="14" t="str">
        <f ca="1"/>
        <v>Low Cap</v>
      </c>
    </row>
    <row r="10912" spans="11:16">
      <c r="K10912" s="14" t="str">
        <v/>
      </c>
      <c r="L10912" s="14" t="str">
        <v/>
      </c>
      <c r="O10912" s="14" t="str">
        <v/>
      </c>
      <c r="P10912" s="14" t="str">
        <f ca="1"/>
        <v>Low Cap</v>
      </c>
    </row>
    <row r="10913" spans="11:16">
      <c r="K10913" s="14" t="str">
        <v/>
      </c>
      <c r="L10913" s="14" t="str">
        <v/>
      </c>
      <c r="O10913" s="14" t="str">
        <v/>
      </c>
      <c r="P10913" s="14" t="str">
        <f ca="1"/>
        <v>Low Cap</v>
      </c>
    </row>
    <row r="10914" spans="11:16">
      <c r="K10914" s="14" t="str">
        <v/>
      </c>
      <c r="L10914" s="14" t="str">
        <v/>
      </c>
      <c r="O10914" s="14" t="str">
        <v/>
      </c>
      <c r="P10914" s="14" t="str">
        <f ca="1"/>
        <v>Low Cap</v>
      </c>
    </row>
    <row r="10915" spans="11:16">
      <c r="K10915" s="14" t="str">
        <v/>
      </c>
      <c r="L10915" s="14" t="str">
        <v/>
      </c>
      <c r="O10915" s="14" t="str">
        <v/>
      </c>
      <c r="P10915" s="14" t="str">
        <f ca="1"/>
        <v>Low Cap</v>
      </c>
    </row>
    <row r="10916" spans="11:16">
      <c r="K10916" s="14" t="str">
        <v/>
      </c>
      <c r="L10916" s="14" t="str">
        <v/>
      </c>
      <c r="O10916" s="14" t="str">
        <v/>
      </c>
      <c r="P10916" s="14" t="str">
        <f ca="1"/>
        <v>Low Cap</v>
      </c>
    </row>
    <row r="10917" spans="11:16">
      <c r="K10917" s="14" t="str">
        <v/>
      </c>
      <c r="L10917" s="14" t="str">
        <v/>
      </c>
      <c r="O10917" s="14" t="str">
        <v/>
      </c>
      <c r="P10917" s="14" t="str">
        <f ca="1"/>
        <v>Low Cap</v>
      </c>
    </row>
    <row r="10918" spans="11:16">
      <c r="K10918" s="14" t="str">
        <v/>
      </c>
      <c r="L10918" s="14" t="str">
        <v/>
      </c>
      <c r="O10918" s="14" t="str">
        <v/>
      </c>
      <c r="P10918" s="14" t="str">
        <f ca="1"/>
        <v>Low Cap</v>
      </c>
    </row>
    <row r="10919" spans="11:16">
      <c r="K10919" s="14" t="str">
        <v/>
      </c>
      <c r="L10919" s="14" t="str">
        <v/>
      </c>
      <c r="O10919" s="14" t="str">
        <v/>
      </c>
      <c r="P10919" s="14" t="str">
        <f ca="1"/>
        <v>Low Cap</v>
      </c>
    </row>
    <row r="10920" spans="11:16">
      <c r="K10920" s="14" t="str">
        <v/>
      </c>
      <c r="L10920" s="14" t="str">
        <v/>
      </c>
      <c r="O10920" s="14" t="str">
        <v/>
      </c>
      <c r="P10920" s="14" t="str">
        <f ca="1"/>
        <v>Low Cap</v>
      </c>
    </row>
    <row r="10921" spans="11:16">
      <c r="K10921" s="14" t="str">
        <v/>
      </c>
      <c r="L10921" s="14" t="str">
        <v/>
      </c>
      <c r="O10921" s="14" t="str">
        <v/>
      </c>
      <c r="P10921" s="14" t="str">
        <f ca="1"/>
        <v>Low Cap</v>
      </c>
    </row>
    <row r="10922" spans="11:16">
      <c r="K10922" s="14" t="str">
        <v/>
      </c>
      <c r="L10922" s="14" t="str">
        <v/>
      </c>
      <c r="O10922" s="14" t="str">
        <v/>
      </c>
      <c r="P10922" s="14" t="str">
        <f ca="1"/>
        <v>Low Cap</v>
      </c>
    </row>
    <row r="10923" spans="11:16">
      <c r="K10923" s="14" t="str">
        <v/>
      </c>
      <c r="L10923" s="14" t="str">
        <v/>
      </c>
      <c r="O10923" s="14" t="str">
        <v/>
      </c>
      <c r="P10923" s="14" t="str">
        <f ca="1"/>
        <v>Low Cap</v>
      </c>
    </row>
    <row r="10924" spans="11:16">
      <c r="K10924" s="14" t="str">
        <v/>
      </c>
      <c r="L10924" s="14" t="str">
        <v/>
      </c>
      <c r="O10924" s="14" t="str">
        <v/>
      </c>
      <c r="P10924" s="14" t="str">
        <f ca="1"/>
        <v>Low Cap</v>
      </c>
    </row>
    <row r="10925" spans="11:16">
      <c r="K10925" s="14" t="str">
        <v/>
      </c>
      <c r="L10925" s="14" t="str">
        <v/>
      </c>
      <c r="O10925" s="14" t="str">
        <v/>
      </c>
      <c r="P10925" s="14" t="str">
        <f ca="1"/>
        <v>Low Cap</v>
      </c>
    </row>
    <row r="10926" spans="11:16">
      <c r="K10926" s="14" t="str">
        <v/>
      </c>
      <c r="L10926" s="14" t="str">
        <v/>
      </c>
      <c r="O10926" s="14" t="str">
        <v/>
      </c>
      <c r="P10926" s="14" t="str">
        <f ca="1"/>
        <v>Low Cap</v>
      </c>
    </row>
    <row r="10927" spans="11:16">
      <c r="K10927" s="14" t="str">
        <v/>
      </c>
      <c r="L10927" s="14" t="str">
        <v/>
      </c>
      <c r="O10927" s="14" t="str">
        <v/>
      </c>
      <c r="P10927" s="14" t="str">
        <f ca="1"/>
        <v>Low Cap</v>
      </c>
    </row>
    <row r="10928" spans="11:16">
      <c r="K10928" s="14" t="str">
        <v/>
      </c>
      <c r="L10928" s="14" t="str">
        <v/>
      </c>
      <c r="O10928" s="14" t="str">
        <v/>
      </c>
      <c r="P10928" s="14" t="str">
        <f ca="1"/>
        <v>Low Cap</v>
      </c>
    </row>
    <row r="10929" spans="11:16">
      <c r="K10929" s="14" t="str">
        <v/>
      </c>
      <c r="L10929" s="14" t="str">
        <v/>
      </c>
      <c r="O10929" s="14" t="str">
        <v/>
      </c>
      <c r="P10929" s="14" t="str">
        <f ca="1"/>
        <v>Low Cap</v>
      </c>
    </row>
    <row r="10930" spans="11:16">
      <c r="K10930" s="14" t="str">
        <v/>
      </c>
      <c r="L10930" s="14" t="str">
        <v/>
      </c>
      <c r="O10930" s="14" t="str">
        <v/>
      </c>
      <c r="P10930" s="14" t="str">
        <f ca="1"/>
        <v>Low Cap</v>
      </c>
    </row>
    <row r="10931" spans="11:16">
      <c r="K10931" s="14" t="str">
        <v/>
      </c>
      <c r="L10931" s="14" t="str">
        <v/>
      </c>
      <c r="O10931" s="14" t="str">
        <v/>
      </c>
      <c r="P10931" s="14" t="str">
        <f ca="1"/>
        <v>Low Cap</v>
      </c>
    </row>
    <row r="10932" spans="11:16">
      <c r="K10932" s="14" t="str">
        <v/>
      </c>
      <c r="L10932" s="14" t="str">
        <v/>
      </c>
      <c r="O10932" s="14" t="str">
        <v/>
      </c>
      <c r="P10932" s="14" t="str">
        <f ca="1"/>
        <v>Low Cap</v>
      </c>
    </row>
    <row r="10933" spans="11:16">
      <c r="K10933" s="14" t="str">
        <v/>
      </c>
      <c r="L10933" s="14" t="str">
        <v/>
      </c>
      <c r="O10933" s="14" t="str">
        <v/>
      </c>
      <c r="P10933" s="14" t="str">
        <f ca="1"/>
        <v>Low Cap</v>
      </c>
    </row>
    <row r="10934" spans="11:16">
      <c r="K10934" s="14" t="str">
        <v/>
      </c>
      <c r="L10934" s="14" t="str">
        <v/>
      </c>
      <c r="O10934" s="14" t="str">
        <v/>
      </c>
      <c r="P10934" s="14" t="str">
        <f ca="1"/>
        <v>Low Cap</v>
      </c>
    </row>
    <row r="10935" spans="11:16">
      <c r="K10935" s="14" t="str">
        <v/>
      </c>
      <c r="L10935" s="14" t="str">
        <v/>
      </c>
      <c r="O10935" s="14" t="str">
        <v/>
      </c>
      <c r="P10935" s="14" t="str">
        <f ca="1"/>
        <v>Low Cap</v>
      </c>
    </row>
    <row r="10936" spans="11:16">
      <c r="K10936" s="14" t="str">
        <v/>
      </c>
      <c r="L10936" s="14" t="str">
        <v/>
      </c>
      <c r="O10936" s="14" t="str">
        <v/>
      </c>
      <c r="P10936" s="14" t="str">
        <f ca="1"/>
        <v>Low Cap</v>
      </c>
    </row>
    <row r="10937" spans="11:16">
      <c r="K10937" s="14" t="str">
        <v/>
      </c>
      <c r="L10937" s="14" t="str">
        <v/>
      </c>
      <c r="O10937" s="14" t="str">
        <v/>
      </c>
      <c r="P10937" s="14" t="str">
        <f ca="1"/>
        <v>Low Cap</v>
      </c>
    </row>
    <row r="10938" spans="11:16">
      <c r="K10938" s="14" t="str">
        <v/>
      </c>
      <c r="L10938" s="14" t="str">
        <v/>
      </c>
      <c r="O10938" s="14" t="str">
        <v/>
      </c>
      <c r="P10938" s="14" t="str">
        <f ca="1"/>
        <v>Low Cap</v>
      </c>
    </row>
    <row r="10939" spans="11:16">
      <c r="K10939" s="14" t="str">
        <v/>
      </c>
      <c r="L10939" s="14" t="str">
        <v/>
      </c>
      <c r="O10939" s="14" t="str">
        <v/>
      </c>
      <c r="P10939" s="14" t="str">
        <f ca="1"/>
        <v>Low Cap</v>
      </c>
    </row>
    <row r="10940" spans="11:16">
      <c r="K10940" s="14" t="str">
        <v/>
      </c>
      <c r="L10940" s="14" t="str">
        <v/>
      </c>
      <c r="O10940" s="14" t="str">
        <v/>
      </c>
      <c r="P10940" s="14" t="str">
        <f ca="1"/>
        <v>Low Cap</v>
      </c>
    </row>
    <row r="10941" spans="11:16">
      <c r="K10941" s="14" t="str">
        <v/>
      </c>
      <c r="L10941" s="14" t="str">
        <v/>
      </c>
      <c r="O10941" s="14" t="str">
        <v/>
      </c>
      <c r="P10941" s="14" t="str">
        <f ca="1"/>
        <v>Low Cap</v>
      </c>
    </row>
    <row r="10942" spans="11:16">
      <c r="K10942" s="14" t="str">
        <v/>
      </c>
      <c r="L10942" s="14" t="str">
        <v/>
      </c>
      <c r="O10942" s="14" t="str">
        <v/>
      </c>
      <c r="P10942" s="14" t="str">
        <f ca="1"/>
        <v>Low Cap</v>
      </c>
    </row>
    <row r="10943" spans="11:16">
      <c r="K10943" s="14" t="str">
        <v/>
      </c>
      <c r="L10943" s="14" t="str">
        <v/>
      </c>
      <c r="O10943" s="14" t="str">
        <v/>
      </c>
      <c r="P10943" s="14" t="str">
        <f ca="1"/>
        <v>Low Cap</v>
      </c>
    </row>
    <row r="10944" spans="11:16">
      <c r="K10944" s="14" t="str">
        <v/>
      </c>
      <c r="L10944" s="14" t="str">
        <v/>
      </c>
      <c r="O10944" s="14" t="str">
        <v/>
      </c>
      <c r="P10944" s="14" t="str">
        <f ca="1"/>
        <v>Low Cap</v>
      </c>
    </row>
    <row r="10945" spans="11:16">
      <c r="K10945" s="14" t="str">
        <v/>
      </c>
      <c r="L10945" s="14" t="str">
        <v/>
      </c>
      <c r="O10945" s="14" t="str">
        <v/>
      </c>
      <c r="P10945" s="14" t="str">
        <f ca="1"/>
        <v>Low Cap</v>
      </c>
    </row>
    <row r="10946" spans="11:16">
      <c r="K10946" s="14" t="str">
        <v/>
      </c>
      <c r="L10946" s="14" t="str">
        <v/>
      </c>
      <c r="O10946" s="14" t="str">
        <v/>
      </c>
      <c r="P10946" s="14" t="str">
        <f ca="1"/>
        <v>Low Cap</v>
      </c>
    </row>
    <row r="10947" spans="11:16">
      <c r="K10947" s="14" t="str">
        <v/>
      </c>
      <c r="L10947" s="14" t="str">
        <v/>
      </c>
      <c r="O10947" s="14" t="str">
        <v/>
      </c>
      <c r="P10947" s="14" t="str">
        <f ca="1"/>
        <v>Low Cap</v>
      </c>
    </row>
    <row r="10948" spans="11:16">
      <c r="K10948" s="14" t="str">
        <v/>
      </c>
      <c r="L10948" s="14" t="str">
        <v/>
      </c>
      <c r="O10948" s="14" t="str">
        <v/>
      </c>
      <c r="P10948" s="14" t="str">
        <f ca="1"/>
        <v>Low Cap</v>
      </c>
    </row>
    <row r="10949" spans="11:16">
      <c r="K10949" s="14" t="str">
        <v/>
      </c>
      <c r="L10949" s="14" t="str">
        <v/>
      </c>
      <c r="O10949" s="14" t="str">
        <v/>
      </c>
      <c r="P10949" s="14" t="str">
        <f ca="1"/>
        <v>Low Cap</v>
      </c>
    </row>
    <row r="10950" spans="11:16">
      <c r="K10950" s="14" t="str">
        <v/>
      </c>
      <c r="L10950" s="14" t="str">
        <v/>
      </c>
      <c r="O10950" s="14" t="str">
        <v/>
      </c>
      <c r="P10950" s="14" t="str">
        <f ca="1"/>
        <v>Low Cap</v>
      </c>
    </row>
    <row r="10951" spans="11:16">
      <c r="K10951" s="14" t="str">
        <v/>
      </c>
      <c r="L10951" s="14" t="str">
        <v/>
      </c>
      <c r="O10951" s="14" t="str">
        <v/>
      </c>
      <c r="P10951" s="14" t="str">
        <f ca="1"/>
        <v>Low Cap</v>
      </c>
    </row>
    <row r="10952" spans="11:16">
      <c r="K10952" s="14" t="str">
        <v/>
      </c>
      <c r="L10952" s="14" t="str">
        <v/>
      </c>
      <c r="O10952" s="14" t="str">
        <v/>
      </c>
      <c r="P10952" s="14" t="str">
        <f ca="1"/>
        <v>Low Cap</v>
      </c>
    </row>
    <row r="10953" spans="11:16">
      <c r="K10953" s="14" t="str">
        <v/>
      </c>
      <c r="L10953" s="14" t="str">
        <v/>
      </c>
      <c r="O10953" s="14" t="str">
        <v/>
      </c>
      <c r="P10953" s="14" t="str">
        <f ca="1"/>
        <v>Low Cap</v>
      </c>
    </row>
    <row r="10954" spans="11:16">
      <c r="K10954" s="14" t="str">
        <v/>
      </c>
      <c r="L10954" s="14" t="str">
        <v/>
      </c>
      <c r="O10954" s="14" t="str">
        <v/>
      </c>
      <c r="P10954" s="14" t="str">
        <f ca="1"/>
        <v>Low Cap</v>
      </c>
    </row>
    <row r="10955" spans="11:16">
      <c r="K10955" s="14" t="str">
        <v/>
      </c>
      <c r="L10955" s="14" t="str">
        <v/>
      </c>
      <c r="O10955" s="14" t="str">
        <v/>
      </c>
      <c r="P10955" s="14" t="str">
        <f ca="1"/>
        <v>Low Cap</v>
      </c>
    </row>
    <row r="10956" spans="11:16">
      <c r="K10956" s="14" t="str">
        <v/>
      </c>
      <c r="L10956" s="14" t="str">
        <v/>
      </c>
      <c r="O10956" s="14" t="str">
        <v/>
      </c>
      <c r="P10956" s="14" t="str">
        <f ca="1"/>
        <v>Low Cap</v>
      </c>
    </row>
    <row r="10957" spans="11:16">
      <c r="K10957" s="14" t="str">
        <v/>
      </c>
      <c r="L10957" s="14" t="str">
        <v/>
      </c>
      <c r="O10957" s="14" t="str">
        <v/>
      </c>
      <c r="P10957" s="14" t="str">
        <f ca="1"/>
        <v>Low Cap</v>
      </c>
    </row>
    <row r="10958" spans="11:16">
      <c r="K10958" s="14" t="str">
        <v/>
      </c>
      <c r="L10958" s="14" t="str">
        <v/>
      </c>
      <c r="O10958" s="14" t="str">
        <v/>
      </c>
      <c r="P10958" s="14" t="str">
        <f ca="1"/>
        <v>Low Cap</v>
      </c>
    </row>
    <row r="10959" spans="11:16">
      <c r="K10959" s="14" t="str">
        <v/>
      </c>
      <c r="L10959" s="14" t="str">
        <v/>
      </c>
      <c r="O10959" s="14" t="str">
        <v/>
      </c>
      <c r="P10959" s="14" t="str">
        <f ca="1"/>
        <v>Low Cap</v>
      </c>
    </row>
    <row r="10960" spans="11:16">
      <c r="K10960" s="14" t="str">
        <v/>
      </c>
      <c r="L10960" s="14" t="str">
        <v/>
      </c>
      <c r="O10960" s="14" t="str">
        <v/>
      </c>
      <c r="P10960" s="14" t="str">
        <f ca="1"/>
        <v>Low Cap</v>
      </c>
    </row>
    <row r="10961" spans="11:16">
      <c r="K10961" s="14" t="str">
        <v/>
      </c>
      <c r="L10961" s="14" t="str">
        <v/>
      </c>
      <c r="O10961" s="14" t="str">
        <v/>
      </c>
      <c r="P10961" s="14" t="str">
        <f ca="1"/>
        <v>Low Cap</v>
      </c>
    </row>
    <row r="10962" spans="11:16">
      <c r="K10962" s="14" t="str">
        <v/>
      </c>
      <c r="L10962" s="14" t="str">
        <v/>
      </c>
      <c r="O10962" s="14" t="str">
        <v/>
      </c>
      <c r="P10962" s="14" t="str">
        <f ca="1"/>
        <v>Low Cap</v>
      </c>
    </row>
    <row r="10963" spans="11:16">
      <c r="K10963" s="14" t="str">
        <v/>
      </c>
      <c r="L10963" s="14" t="str">
        <v/>
      </c>
      <c r="O10963" s="14" t="str">
        <v/>
      </c>
      <c r="P10963" s="14" t="str">
        <f ca="1"/>
        <v>Low Cap</v>
      </c>
    </row>
    <row r="10964" spans="11:16">
      <c r="K10964" s="14" t="str">
        <v/>
      </c>
      <c r="L10964" s="14" t="str">
        <v/>
      </c>
      <c r="O10964" s="14" t="str">
        <v/>
      </c>
      <c r="P10964" s="14" t="str">
        <f ca="1"/>
        <v>Low Cap</v>
      </c>
    </row>
    <row r="10965" spans="11:16">
      <c r="K10965" s="14" t="str">
        <v/>
      </c>
      <c r="L10965" s="14" t="str">
        <v/>
      </c>
      <c r="O10965" s="14" t="str">
        <v/>
      </c>
      <c r="P10965" s="14" t="str">
        <f ca="1"/>
        <v>Low Cap</v>
      </c>
    </row>
    <row r="10966" spans="11:16">
      <c r="K10966" s="14" t="str">
        <v/>
      </c>
      <c r="L10966" s="14" t="str">
        <v/>
      </c>
      <c r="O10966" s="14" t="str">
        <v/>
      </c>
      <c r="P10966" s="14" t="str">
        <f ca="1"/>
        <v>Low Cap</v>
      </c>
    </row>
    <row r="10967" spans="11:16">
      <c r="K10967" s="14" t="str">
        <v/>
      </c>
      <c r="L10967" s="14" t="str">
        <v/>
      </c>
      <c r="O10967" s="14" t="str">
        <v/>
      </c>
      <c r="P10967" s="14" t="str">
        <f ca="1"/>
        <v>Low Cap</v>
      </c>
    </row>
    <row r="10968" spans="11:16">
      <c r="K10968" s="14" t="str">
        <v/>
      </c>
      <c r="L10968" s="14" t="str">
        <v/>
      </c>
      <c r="O10968" s="14" t="str">
        <v/>
      </c>
      <c r="P10968" s="14" t="str">
        <f ca="1"/>
        <v>Low Cap</v>
      </c>
    </row>
    <row r="10969" spans="11:16">
      <c r="K10969" s="14" t="str">
        <v/>
      </c>
      <c r="L10969" s="14" t="str">
        <v/>
      </c>
      <c r="O10969" s="14" t="str">
        <v/>
      </c>
      <c r="P10969" s="14" t="str">
        <f ca="1"/>
        <v>Low Cap</v>
      </c>
    </row>
    <row r="10970" spans="11:16">
      <c r="K10970" s="14" t="str">
        <v/>
      </c>
      <c r="L10970" s="14" t="str">
        <v/>
      </c>
      <c r="O10970" s="14" t="str">
        <v/>
      </c>
      <c r="P10970" s="14" t="str">
        <f ca="1"/>
        <v>Low Cap</v>
      </c>
    </row>
    <row r="10971" spans="11:16">
      <c r="K10971" s="14" t="str">
        <v/>
      </c>
      <c r="L10971" s="14" t="str">
        <v/>
      </c>
      <c r="O10971" s="14" t="str">
        <v/>
      </c>
      <c r="P10971" s="14" t="str">
        <f ca="1"/>
        <v>Low Cap</v>
      </c>
    </row>
    <row r="10972" spans="11:16">
      <c r="K10972" s="14" t="str">
        <v/>
      </c>
      <c r="L10972" s="14" t="str">
        <v/>
      </c>
      <c r="O10972" s="14" t="str">
        <v/>
      </c>
      <c r="P10972" s="14" t="str">
        <f ca="1"/>
        <v>Low Cap</v>
      </c>
    </row>
    <row r="10973" spans="11:16">
      <c r="K10973" s="14" t="str">
        <v/>
      </c>
      <c r="L10973" s="14" t="str">
        <v/>
      </c>
      <c r="O10973" s="14" t="str">
        <v/>
      </c>
      <c r="P10973" s="14" t="str">
        <f ca="1"/>
        <v>Low Cap</v>
      </c>
    </row>
    <row r="10974" spans="11:16">
      <c r="K10974" s="14" t="str">
        <v/>
      </c>
      <c r="L10974" s="14" t="str">
        <v/>
      </c>
      <c r="O10974" s="14" t="str">
        <v/>
      </c>
      <c r="P10974" s="14" t="str">
        <f ca="1"/>
        <v>Low Cap</v>
      </c>
    </row>
    <row r="10975" spans="11:16">
      <c r="K10975" s="14" t="str">
        <v/>
      </c>
      <c r="L10975" s="14" t="str">
        <v/>
      </c>
      <c r="O10975" s="14" t="str">
        <v/>
      </c>
      <c r="P10975" s="14" t="str">
        <f ca="1"/>
        <v>Low Cap</v>
      </c>
    </row>
    <row r="10976" spans="11:16">
      <c r="K10976" s="14" t="str">
        <v/>
      </c>
      <c r="L10976" s="14" t="str">
        <v/>
      </c>
      <c r="O10976" s="14" t="str">
        <v/>
      </c>
      <c r="P10976" s="14" t="str">
        <f ca="1"/>
        <v>Low Cap</v>
      </c>
    </row>
    <row r="10977" spans="11:16">
      <c r="K10977" s="14" t="str">
        <v/>
      </c>
      <c r="L10977" s="14" t="str">
        <v/>
      </c>
      <c r="O10977" s="14" t="str">
        <v/>
      </c>
      <c r="P10977" s="14" t="str">
        <f ca="1"/>
        <v>Low Cap</v>
      </c>
    </row>
    <row r="10978" spans="11:16">
      <c r="K10978" s="14" t="str">
        <v/>
      </c>
      <c r="L10978" s="14" t="str">
        <v/>
      </c>
      <c r="O10978" s="14" t="str">
        <v/>
      </c>
      <c r="P10978" s="14" t="str">
        <f ca="1"/>
        <v>Low Cap</v>
      </c>
    </row>
    <row r="10979" spans="11:16">
      <c r="K10979" s="14" t="str">
        <v/>
      </c>
      <c r="L10979" s="14" t="str">
        <v/>
      </c>
      <c r="O10979" s="14" t="str">
        <v/>
      </c>
      <c r="P10979" s="14" t="str">
        <f ca="1"/>
        <v>Low Cap</v>
      </c>
    </row>
    <row r="10980" spans="11:16">
      <c r="K10980" s="14" t="str">
        <v/>
      </c>
      <c r="L10980" s="14" t="str">
        <v/>
      </c>
      <c r="O10980" s="14" t="str">
        <v/>
      </c>
      <c r="P10980" s="14" t="str">
        <f ca="1"/>
        <v>Low Cap</v>
      </c>
    </row>
    <row r="10981" spans="11:16">
      <c r="K10981" s="14" t="str">
        <v/>
      </c>
      <c r="L10981" s="14" t="str">
        <v/>
      </c>
      <c r="O10981" s="14" t="str">
        <v/>
      </c>
      <c r="P10981" s="14" t="str">
        <f ca="1"/>
        <v>Low Cap</v>
      </c>
    </row>
    <row r="10982" spans="11:16">
      <c r="K10982" s="14" t="str">
        <v/>
      </c>
      <c r="L10982" s="14" t="str">
        <v/>
      </c>
      <c r="O10982" s="14" t="str">
        <v/>
      </c>
      <c r="P10982" s="14" t="str">
        <f ca="1"/>
        <v>Low Cap</v>
      </c>
    </row>
    <row r="10983" spans="11:16">
      <c r="K10983" s="14" t="str">
        <v/>
      </c>
      <c r="L10983" s="14" t="str">
        <v/>
      </c>
      <c r="O10983" s="14" t="str">
        <v/>
      </c>
      <c r="P10983" s="14" t="str">
        <f ca="1"/>
        <v>Low Cap</v>
      </c>
    </row>
    <row r="10984" spans="11:16">
      <c r="K10984" s="14" t="str">
        <v/>
      </c>
      <c r="L10984" s="14" t="str">
        <v/>
      </c>
      <c r="O10984" s="14" t="str">
        <v/>
      </c>
      <c r="P10984" s="14" t="str">
        <f ca="1"/>
        <v>Low Cap</v>
      </c>
    </row>
    <row r="10985" spans="11:16">
      <c r="K10985" s="14" t="str">
        <v/>
      </c>
      <c r="L10985" s="14" t="str">
        <v/>
      </c>
      <c r="O10985" s="14" t="str">
        <v/>
      </c>
      <c r="P10985" s="14" t="str">
        <f ca="1"/>
        <v>Low Cap</v>
      </c>
    </row>
    <row r="10986" spans="11:16">
      <c r="K10986" s="14" t="str">
        <v/>
      </c>
      <c r="L10986" s="14" t="str">
        <v/>
      </c>
      <c r="O10986" s="14" t="str">
        <v/>
      </c>
      <c r="P10986" s="14" t="str">
        <f ca="1"/>
        <v>Low Cap</v>
      </c>
    </row>
    <row r="10987" spans="11:16">
      <c r="K10987" s="14" t="str">
        <v/>
      </c>
      <c r="L10987" s="14" t="str">
        <v/>
      </c>
      <c r="O10987" s="14" t="str">
        <v/>
      </c>
      <c r="P10987" s="14" t="str">
        <f ca="1"/>
        <v>Low Cap</v>
      </c>
    </row>
    <row r="10988" spans="11:16">
      <c r="K10988" s="14" t="str">
        <v/>
      </c>
      <c r="L10988" s="14" t="str">
        <v/>
      </c>
      <c r="O10988" s="14" t="str">
        <v/>
      </c>
      <c r="P10988" s="14" t="str">
        <f ca="1"/>
        <v>Low Cap</v>
      </c>
    </row>
    <row r="10989" spans="11:16">
      <c r="K10989" s="14" t="str">
        <v/>
      </c>
      <c r="L10989" s="14" t="str">
        <v/>
      </c>
      <c r="O10989" s="14" t="str">
        <v/>
      </c>
      <c r="P10989" s="14" t="str">
        <f ca="1"/>
        <v>Low Cap</v>
      </c>
    </row>
    <row r="10990" spans="11:16">
      <c r="K10990" s="14" t="str">
        <v/>
      </c>
      <c r="L10990" s="14" t="str">
        <v/>
      </c>
      <c r="O10990" s="14" t="str">
        <v/>
      </c>
      <c r="P10990" s="14" t="str">
        <f ca="1"/>
        <v>Low Cap</v>
      </c>
    </row>
    <row r="10991" spans="11:16">
      <c r="K10991" s="14" t="str">
        <v/>
      </c>
      <c r="L10991" s="14" t="str">
        <v/>
      </c>
      <c r="O10991" s="14" t="str">
        <v/>
      </c>
      <c r="P10991" s="14" t="str">
        <f ca="1"/>
        <v>Low Cap</v>
      </c>
    </row>
    <row r="10992" spans="11:16">
      <c r="K10992" s="14" t="str">
        <v/>
      </c>
      <c r="L10992" s="14" t="str">
        <v/>
      </c>
      <c r="O10992" s="14" t="str">
        <v/>
      </c>
      <c r="P10992" s="14" t="str">
        <f ca="1"/>
        <v>Low Cap</v>
      </c>
    </row>
    <row r="10993" spans="11:16">
      <c r="K10993" s="14" t="str">
        <v/>
      </c>
      <c r="L10993" s="14" t="str">
        <v/>
      </c>
      <c r="O10993" s="14" t="str">
        <v/>
      </c>
      <c r="P10993" s="14" t="str">
        <f ca="1"/>
        <v>Low Cap</v>
      </c>
    </row>
    <row r="10994" spans="11:16">
      <c r="K10994" s="14" t="str">
        <v/>
      </c>
      <c r="L10994" s="14" t="str">
        <v/>
      </c>
      <c r="O10994" s="14" t="str">
        <v/>
      </c>
      <c r="P10994" s="14" t="str">
        <f ca="1"/>
        <v>Low Cap</v>
      </c>
    </row>
    <row r="10995" spans="11:16">
      <c r="K10995" s="14" t="str">
        <v/>
      </c>
      <c r="L10995" s="14" t="str">
        <v/>
      </c>
      <c r="O10995" s="14" t="str">
        <v/>
      </c>
      <c r="P10995" s="14" t="str">
        <f ca="1"/>
        <v>Low Cap</v>
      </c>
    </row>
    <row r="10996" spans="11:16">
      <c r="K10996" s="14" t="str">
        <v/>
      </c>
      <c r="L10996" s="14" t="str">
        <v/>
      </c>
      <c r="O10996" s="14" t="str">
        <v/>
      </c>
      <c r="P10996" s="14" t="str">
        <f ca="1"/>
        <v>Low Cap</v>
      </c>
    </row>
    <row r="10997" spans="11:16">
      <c r="K10997" s="14" t="str">
        <v/>
      </c>
      <c r="L10997" s="14" t="str">
        <v/>
      </c>
      <c r="O10997" s="14" t="str">
        <v/>
      </c>
      <c r="P10997" s="14" t="str">
        <f ca="1"/>
        <v>Low Cap</v>
      </c>
    </row>
    <row r="10998" spans="11:16">
      <c r="K10998" s="14" t="str">
        <v/>
      </c>
      <c r="L10998" s="14" t="str">
        <v/>
      </c>
      <c r="O10998" s="14" t="str">
        <v/>
      </c>
      <c r="P10998" s="14" t="str">
        <f ca="1"/>
        <v>Low Cap</v>
      </c>
    </row>
    <row r="10999" spans="11:16">
      <c r="K10999" s="14" t="str">
        <v/>
      </c>
      <c r="L10999" s="14" t="str">
        <v/>
      </c>
      <c r="O10999" s="14" t="str">
        <v/>
      </c>
      <c r="P10999" s="14" t="str">
        <f ca="1"/>
        <v>Low Cap</v>
      </c>
    </row>
    <row r="11000" spans="11:16">
      <c r="K11000" s="14" t="str">
        <v/>
      </c>
      <c r="L11000" s="14" t="str">
        <v/>
      </c>
      <c r="O11000" s="14" t="str">
        <v/>
      </c>
      <c r="P11000" s="14" t="str">
        <f ca="1"/>
        <v>Low Cap</v>
      </c>
    </row>
    <row r="11001" spans="11:16">
      <c r="K11001" s="14" t="str">
        <v/>
      </c>
      <c r="L11001" s="14" t="str">
        <v/>
      </c>
      <c r="O11001" s="14" t="str">
        <v/>
      </c>
      <c r="P11001" s="14" t="str">
        <f ca="1"/>
        <v>Low Cap</v>
      </c>
    </row>
    <row r="11002" spans="11:16">
      <c r="K11002" s="14" t="str">
        <v/>
      </c>
      <c r="L11002" s="14" t="str">
        <v/>
      </c>
      <c r="O11002" s="14" t="str">
        <v/>
      </c>
      <c r="P11002" s="14" t="str">
        <f ca="1"/>
        <v>Low Cap</v>
      </c>
    </row>
    <row r="11003" spans="11:16">
      <c r="K11003" s="14" t="str">
        <v/>
      </c>
      <c r="L11003" s="14" t="str">
        <v/>
      </c>
      <c r="O11003" s="14" t="str">
        <v/>
      </c>
      <c r="P11003" s="14" t="str">
        <f ca="1"/>
        <v>Low Cap</v>
      </c>
    </row>
    <row r="11004" spans="11:16">
      <c r="K11004" s="14" t="str">
        <v/>
      </c>
      <c r="L11004" s="14" t="str">
        <v/>
      </c>
      <c r="O11004" s="14" t="str">
        <v/>
      </c>
      <c r="P11004" s="14" t="str">
        <f ca="1"/>
        <v>Low Cap</v>
      </c>
    </row>
    <row r="11005" spans="11:16">
      <c r="K11005" s="14" t="str">
        <v/>
      </c>
      <c r="L11005" s="14" t="str">
        <v/>
      </c>
      <c r="O11005" s="14" t="str">
        <v/>
      </c>
      <c r="P11005" s="14" t="str">
        <f ca="1"/>
        <v>Low Cap</v>
      </c>
    </row>
    <row r="11006" spans="11:16">
      <c r="K11006" s="14" t="str">
        <v/>
      </c>
      <c r="L11006" s="14" t="str">
        <v/>
      </c>
      <c r="O11006" s="14" t="str">
        <v/>
      </c>
      <c r="P11006" s="14" t="str">
        <f ca="1"/>
        <v>Low Cap</v>
      </c>
    </row>
    <row r="11007" spans="11:16">
      <c r="K11007" s="14" t="str">
        <v/>
      </c>
      <c r="L11007" s="14" t="str">
        <v/>
      </c>
      <c r="O11007" s="14" t="str">
        <v/>
      </c>
      <c r="P11007" s="14" t="str">
        <f ca="1"/>
        <v>Low Cap</v>
      </c>
    </row>
    <row r="11008" spans="11:16">
      <c r="K11008" s="14" t="str">
        <v/>
      </c>
      <c r="L11008" s="14" t="str">
        <v/>
      </c>
      <c r="O11008" s="14" t="str">
        <v/>
      </c>
      <c r="P11008" s="14" t="str">
        <f ca="1"/>
        <v>Low Cap</v>
      </c>
    </row>
    <row r="11009" spans="11:16">
      <c r="K11009" s="14" t="str">
        <v/>
      </c>
      <c r="L11009" s="14" t="str">
        <v/>
      </c>
      <c r="O11009" s="14" t="str">
        <v/>
      </c>
      <c r="P11009" s="14" t="str">
        <f ca="1"/>
        <v>Low Cap</v>
      </c>
    </row>
    <row r="11010" spans="11:16">
      <c r="K11010" s="14" t="str">
        <v/>
      </c>
      <c r="L11010" s="14" t="str">
        <v/>
      </c>
      <c r="O11010" s="14" t="str">
        <v/>
      </c>
      <c r="P11010" s="14" t="str">
        <f ca="1"/>
        <v>Low Cap</v>
      </c>
    </row>
    <row r="11011" spans="11:16">
      <c r="K11011" s="14" t="str">
        <v/>
      </c>
      <c r="L11011" s="14" t="str">
        <v/>
      </c>
      <c r="O11011" s="14" t="str">
        <v/>
      </c>
      <c r="P11011" s="14" t="str">
        <f ca="1"/>
        <v>Low Cap</v>
      </c>
    </row>
    <row r="11012" spans="11:16">
      <c r="K11012" s="14" t="str">
        <v/>
      </c>
      <c r="L11012" s="14" t="str">
        <v/>
      </c>
      <c r="O11012" s="14" t="str">
        <v/>
      </c>
      <c r="P11012" s="14" t="str">
        <f ca="1"/>
        <v>Low Cap</v>
      </c>
    </row>
    <row r="11013" spans="11:16">
      <c r="K11013" s="14" t="str">
        <v/>
      </c>
      <c r="L11013" s="14" t="str">
        <v/>
      </c>
      <c r="O11013" s="14" t="str">
        <v/>
      </c>
      <c r="P11013" s="14" t="str">
        <f ca="1"/>
        <v>Low Cap</v>
      </c>
    </row>
    <row r="11014" spans="11:16">
      <c r="K11014" s="14" t="str">
        <v/>
      </c>
      <c r="L11014" s="14" t="str">
        <v/>
      </c>
      <c r="O11014" s="14" t="str">
        <v/>
      </c>
      <c r="P11014" s="14" t="str">
        <f ca="1"/>
        <v>Low Cap</v>
      </c>
    </row>
    <row r="11015" spans="11:16">
      <c r="K11015" s="14" t="str">
        <v/>
      </c>
      <c r="L11015" s="14" t="str">
        <v/>
      </c>
      <c r="O11015" s="14" t="str">
        <v/>
      </c>
      <c r="P11015" s="14" t="str">
        <f ca="1"/>
        <v>Low Cap</v>
      </c>
    </row>
    <row r="11016" spans="11:16">
      <c r="K11016" s="14" t="str">
        <v/>
      </c>
      <c r="L11016" s="14" t="str">
        <v/>
      </c>
      <c r="O11016" s="14" t="str">
        <v/>
      </c>
      <c r="P11016" s="14" t="str">
        <f ca="1"/>
        <v>Low Cap</v>
      </c>
    </row>
    <row r="11017" spans="11:16">
      <c r="K11017" s="14" t="str">
        <v/>
      </c>
      <c r="L11017" s="14" t="str">
        <v/>
      </c>
      <c r="O11017" s="14" t="str">
        <v/>
      </c>
      <c r="P11017" s="14" t="str">
        <f ca="1"/>
        <v>Low Cap</v>
      </c>
    </row>
    <row r="11018" spans="11:16">
      <c r="K11018" s="14" t="str">
        <v/>
      </c>
      <c r="L11018" s="14" t="str">
        <v/>
      </c>
      <c r="O11018" s="14" t="str">
        <v/>
      </c>
      <c r="P11018" s="14" t="str">
        <f ca="1"/>
        <v>Low Cap</v>
      </c>
    </row>
    <row r="11019" spans="11:16">
      <c r="K11019" s="14" t="str">
        <v/>
      </c>
      <c r="L11019" s="14" t="str">
        <v/>
      </c>
      <c r="O11019" s="14" t="str">
        <v/>
      </c>
      <c r="P11019" s="14" t="str">
        <f ca="1"/>
        <v>Low Cap</v>
      </c>
    </row>
    <row r="11020" spans="11:16">
      <c r="K11020" s="14" t="str">
        <v/>
      </c>
      <c r="L11020" s="14" t="str">
        <v/>
      </c>
      <c r="O11020" s="14" t="str">
        <v/>
      </c>
      <c r="P11020" s="14" t="str">
        <f ca="1"/>
        <v>Low Cap</v>
      </c>
    </row>
    <row r="11021" spans="11:16">
      <c r="K11021" s="14" t="str">
        <v/>
      </c>
      <c r="L11021" s="14" t="str">
        <v/>
      </c>
      <c r="O11021" s="14" t="str">
        <v/>
      </c>
      <c r="P11021" s="14" t="str">
        <f ca="1"/>
        <v>Low Cap</v>
      </c>
    </row>
    <row r="11022" spans="11:16">
      <c r="K11022" s="14" t="str">
        <v/>
      </c>
      <c r="L11022" s="14" t="str">
        <v/>
      </c>
      <c r="O11022" s="14" t="str">
        <v/>
      </c>
      <c r="P11022" s="14" t="str">
        <f ca="1"/>
        <v>Low Cap</v>
      </c>
    </row>
    <row r="11023" spans="11:16">
      <c r="K11023" s="14" t="str">
        <v/>
      </c>
      <c r="L11023" s="14" t="str">
        <v/>
      </c>
      <c r="O11023" s="14" t="str">
        <v/>
      </c>
      <c r="P11023" s="14" t="str">
        <f ca="1"/>
        <v>Low Cap</v>
      </c>
    </row>
    <row r="11024" spans="11:16">
      <c r="K11024" s="14" t="str">
        <v/>
      </c>
      <c r="L11024" s="14" t="str">
        <v/>
      </c>
      <c r="O11024" s="14" t="str">
        <v/>
      </c>
      <c r="P11024" s="14" t="str">
        <f ca="1"/>
        <v>Low Cap</v>
      </c>
    </row>
    <row r="11025" spans="11:16">
      <c r="K11025" s="14" t="str">
        <v/>
      </c>
      <c r="L11025" s="14" t="str">
        <v/>
      </c>
      <c r="O11025" s="14" t="str">
        <v/>
      </c>
      <c r="P11025" s="14" t="str">
        <f ca="1"/>
        <v>Low Cap</v>
      </c>
    </row>
    <row r="11026" spans="11:16">
      <c r="K11026" s="14" t="str">
        <v/>
      </c>
      <c r="L11026" s="14" t="str">
        <v/>
      </c>
      <c r="O11026" s="14" t="str">
        <v/>
      </c>
      <c r="P11026" s="14" t="str">
        <f ca="1"/>
        <v>Low Cap</v>
      </c>
    </row>
    <row r="11027" spans="11:16">
      <c r="K11027" s="14" t="str">
        <v/>
      </c>
      <c r="L11027" s="14" t="str">
        <v/>
      </c>
      <c r="O11027" s="14" t="str">
        <v/>
      </c>
      <c r="P11027" s="14" t="str">
        <f ca="1"/>
        <v>Low Cap</v>
      </c>
    </row>
    <row r="11028" spans="11:16">
      <c r="K11028" s="14" t="str">
        <v/>
      </c>
      <c r="L11028" s="14" t="str">
        <v/>
      </c>
      <c r="O11028" s="14" t="str">
        <v/>
      </c>
      <c r="P11028" s="14" t="str">
        <f ca="1"/>
        <v>Low Cap</v>
      </c>
    </row>
    <row r="11029" spans="11:16">
      <c r="K11029" s="14" t="str">
        <v/>
      </c>
      <c r="L11029" s="14" t="str">
        <v/>
      </c>
      <c r="O11029" s="14" t="str">
        <v/>
      </c>
      <c r="P11029" s="14" t="str">
        <f ca="1"/>
        <v>Low Cap</v>
      </c>
    </row>
    <row r="11030" spans="11:16">
      <c r="K11030" s="14" t="str">
        <v/>
      </c>
      <c r="L11030" s="14" t="str">
        <v/>
      </c>
      <c r="O11030" s="14" t="str">
        <v/>
      </c>
      <c r="P11030" s="14" t="str">
        <f ca="1"/>
        <v>Low Cap</v>
      </c>
    </row>
    <row r="11031" spans="11:16">
      <c r="K11031" s="14" t="str">
        <v/>
      </c>
      <c r="L11031" s="14" t="str">
        <v/>
      </c>
      <c r="O11031" s="14" t="str">
        <v/>
      </c>
      <c r="P11031" s="14" t="str">
        <f ca="1"/>
        <v>Low Cap</v>
      </c>
    </row>
    <row r="11032" spans="11:16">
      <c r="K11032" s="14" t="str">
        <v/>
      </c>
      <c r="L11032" s="14" t="str">
        <v/>
      </c>
      <c r="O11032" s="14" t="str">
        <v/>
      </c>
      <c r="P11032" s="14" t="str">
        <f ca="1"/>
        <v>Low Cap</v>
      </c>
    </row>
    <row r="11033" spans="11:16">
      <c r="K11033" s="14" t="str">
        <v/>
      </c>
      <c r="L11033" s="14" t="str">
        <v/>
      </c>
      <c r="O11033" s="14" t="str">
        <v/>
      </c>
      <c r="P11033" s="14" t="str">
        <f ca="1"/>
        <v>Low Cap</v>
      </c>
    </row>
    <row r="11034" spans="11:16">
      <c r="K11034" s="14" t="str">
        <v/>
      </c>
      <c r="L11034" s="14" t="str">
        <v/>
      </c>
      <c r="O11034" s="14" t="str">
        <v/>
      </c>
      <c r="P11034" s="14" t="str">
        <f ca="1"/>
        <v>Low Cap</v>
      </c>
    </row>
    <row r="11035" spans="11:16">
      <c r="K11035" s="14" t="str">
        <v/>
      </c>
      <c r="L11035" s="14" t="str">
        <v/>
      </c>
      <c r="O11035" s="14" t="str">
        <v/>
      </c>
      <c r="P11035" s="14" t="str">
        <f ca="1"/>
        <v>Low Cap</v>
      </c>
    </row>
    <row r="11036" spans="11:16">
      <c r="K11036" s="14" t="str">
        <v/>
      </c>
      <c r="L11036" s="14" t="str">
        <v/>
      </c>
      <c r="O11036" s="14" t="str">
        <v/>
      </c>
      <c r="P11036" s="14" t="str">
        <f ca="1"/>
        <v>Low Cap</v>
      </c>
    </row>
    <row r="11037" spans="11:16">
      <c r="K11037" s="14" t="str">
        <v/>
      </c>
      <c r="L11037" s="14" t="str">
        <v/>
      </c>
      <c r="O11037" s="14" t="str">
        <v/>
      </c>
      <c r="P11037" s="14" t="str">
        <f ca="1"/>
        <v>Low Cap</v>
      </c>
    </row>
    <row r="11038" spans="11:16">
      <c r="K11038" s="14" t="str">
        <v/>
      </c>
      <c r="L11038" s="14" t="str">
        <v/>
      </c>
      <c r="O11038" s="14" t="str">
        <v/>
      </c>
      <c r="P11038" s="14" t="str">
        <f ca="1"/>
        <v>Low Cap</v>
      </c>
    </row>
    <row r="11039" spans="11:16">
      <c r="K11039" s="14" t="str">
        <v/>
      </c>
      <c r="L11039" s="14" t="str">
        <v/>
      </c>
      <c r="O11039" s="14" t="str">
        <v/>
      </c>
      <c r="P11039" s="14" t="str">
        <f ca="1"/>
        <v>Low Cap</v>
      </c>
    </row>
    <row r="11040" spans="11:16">
      <c r="K11040" s="14" t="str">
        <v/>
      </c>
      <c r="L11040" s="14" t="str">
        <v/>
      </c>
      <c r="O11040" s="14" t="str">
        <v/>
      </c>
      <c r="P11040" s="14" t="str">
        <f ca="1"/>
        <v>Low Cap</v>
      </c>
    </row>
    <row r="11041" spans="11:16">
      <c r="K11041" s="14" t="str">
        <v/>
      </c>
      <c r="L11041" s="14" t="str">
        <v/>
      </c>
      <c r="O11041" s="14" t="str">
        <v/>
      </c>
      <c r="P11041" s="14" t="str">
        <f ca="1"/>
        <v>Low Cap</v>
      </c>
    </row>
    <row r="11042" spans="11:16">
      <c r="K11042" s="14" t="str">
        <v/>
      </c>
      <c r="L11042" s="14" t="str">
        <v/>
      </c>
      <c r="O11042" s="14" t="str">
        <v/>
      </c>
      <c r="P11042" s="14" t="str">
        <f ca="1"/>
        <v>Low Cap</v>
      </c>
    </row>
    <row r="11043" spans="11:16">
      <c r="K11043" s="14" t="str">
        <v/>
      </c>
      <c r="L11043" s="14" t="str">
        <v/>
      </c>
      <c r="O11043" s="14" t="str">
        <v/>
      </c>
      <c r="P11043" s="14" t="str">
        <f ca="1"/>
        <v>Low Cap</v>
      </c>
    </row>
    <row r="11044" spans="11:16">
      <c r="K11044" s="14" t="str">
        <v/>
      </c>
      <c r="L11044" s="14" t="str">
        <v/>
      </c>
      <c r="O11044" s="14" t="str">
        <v/>
      </c>
      <c r="P11044" s="14" t="str">
        <f ca="1"/>
        <v>Low Cap</v>
      </c>
    </row>
    <row r="11045" spans="11:16">
      <c r="K11045" s="14" t="str">
        <v/>
      </c>
      <c r="L11045" s="14" t="str">
        <v/>
      </c>
      <c r="O11045" s="14" t="str">
        <v/>
      </c>
      <c r="P11045" s="14" t="str">
        <f ca="1"/>
        <v>Low Cap</v>
      </c>
    </row>
    <row r="11046" spans="11:16">
      <c r="K11046" s="14" t="str">
        <v/>
      </c>
      <c r="L11046" s="14" t="str">
        <v/>
      </c>
      <c r="O11046" s="14" t="str">
        <v/>
      </c>
      <c r="P11046" s="14" t="str">
        <f ca="1"/>
        <v>Low Cap</v>
      </c>
    </row>
    <row r="11047" spans="11:16">
      <c r="K11047" s="14" t="str">
        <v/>
      </c>
      <c r="L11047" s="14" t="str">
        <v/>
      </c>
      <c r="O11047" s="14" t="str">
        <v/>
      </c>
      <c r="P11047" s="14" t="str">
        <f ca="1"/>
        <v>Low Cap</v>
      </c>
    </row>
    <row r="11048" spans="11:16">
      <c r="K11048" s="14" t="str">
        <v/>
      </c>
      <c r="L11048" s="14" t="str">
        <v/>
      </c>
      <c r="O11048" s="14" t="str">
        <v/>
      </c>
      <c r="P11048" s="14" t="str">
        <f ca="1"/>
        <v>Low Cap</v>
      </c>
    </row>
    <row r="11049" spans="11:16">
      <c r="K11049" s="14" t="str">
        <v/>
      </c>
      <c r="L11049" s="14" t="str">
        <v/>
      </c>
      <c r="O11049" s="14" t="str">
        <v/>
      </c>
      <c r="P11049" s="14" t="str">
        <f ca="1"/>
        <v>Low Cap</v>
      </c>
    </row>
    <row r="11050" spans="11:16">
      <c r="K11050" s="14" t="str">
        <v/>
      </c>
      <c r="L11050" s="14" t="str">
        <v/>
      </c>
      <c r="O11050" s="14" t="str">
        <v/>
      </c>
      <c r="P11050" s="14" t="str">
        <f ca="1"/>
        <v>Low Cap</v>
      </c>
    </row>
    <row r="11051" spans="11:16">
      <c r="K11051" s="14" t="str">
        <v/>
      </c>
      <c r="L11051" s="14" t="str">
        <v/>
      </c>
      <c r="O11051" s="14" t="str">
        <v/>
      </c>
      <c r="P11051" s="14" t="str">
        <f ca="1"/>
        <v>Low Cap</v>
      </c>
    </row>
    <row r="11052" spans="11:16">
      <c r="K11052" s="14" t="str">
        <v/>
      </c>
      <c r="L11052" s="14" t="str">
        <v/>
      </c>
      <c r="O11052" s="14" t="str">
        <v/>
      </c>
      <c r="P11052" s="14" t="str">
        <f ca="1"/>
        <v>Low Cap</v>
      </c>
    </row>
    <row r="11053" spans="11:16">
      <c r="K11053" s="14" t="str">
        <v/>
      </c>
      <c r="L11053" s="14" t="str">
        <v/>
      </c>
      <c r="O11053" s="14" t="str">
        <v/>
      </c>
      <c r="P11053" s="14" t="str">
        <f ca="1"/>
        <v>Low Cap</v>
      </c>
    </row>
    <row r="11054" spans="11:16">
      <c r="K11054" s="14" t="str">
        <v/>
      </c>
      <c r="L11054" s="14" t="str">
        <v/>
      </c>
      <c r="O11054" s="14" t="str">
        <v/>
      </c>
      <c r="P11054" s="14" t="str">
        <f ca="1"/>
        <v>Low Cap</v>
      </c>
    </row>
    <row r="11055" spans="11:16">
      <c r="K11055" s="14" t="str">
        <v/>
      </c>
      <c r="L11055" s="14" t="str">
        <v/>
      </c>
      <c r="O11055" s="14" t="str">
        <v/>
      </c>
      <c r="P11055" s="14" t="str">
        <f ca="1"/>
        <v>Low Cap</v>
      </c>
    </row>
    <row r="11056" spans="11:16">
      <c r="K11056" s="14" t="str">
        <v/>
      </c>
      <c r="L11056" s="14" t="str">
        <v/>
      </c>
      <c r="O11056" s="14" t="str">
        <v/>
      </c>
      <c r="P11056" s="14" t="str">
        <f ca="1"/>
        <v>Low Cap</v>
      </c>
    </row>
    <row r="11057" spans="11:16">
      <c r="K11057" s="14" t="str">
        <v/>
      </c>
      <c r="L11057" s="14" t="str">
        <v/>
      </c>
      <c r="O11057" s="14" t="str">
        <v/>
      </c>
      <c r="P11057" s="14" t="str">
        <f ca="1"/>
        <v>Low Cap</v>
      </c>
    </row>
    <row r="11058" spans="11:16">
      <c r="K11058" s="14" t="str">
        <v/>
      </c>
      <c r="L11058" s="14" t="str">
        <v/>
      </c>
      <c r="O11058" s="14" t="str">
        <v/>
      </c>
      <c r="P11058" s="14" t="str">
        <f ca="1"/>
        <v>Low Cap</v>
      </c>
    </row>
    <row r="11059" spans="11:16">
      <c r="K11059" s="14" t="str">
        <v/>
      </c>
      <c r="L11059" s="14" t="str">
        <v/>
      </c>
      <c r="O11059" s="14" t="str">
        <v/>
      </c>
      <c r="P11059" s="14" t="str">
        <f ca="1"/>
        <v>Low Cap</v>
      </c>
    </row>
    <row r="11060" spans="11:16">
      <c r="K11060" s="14" t="str">
        <v/>
      </c>
      <c r="L11060" s="14" t="str">
        <v/>
      </c>
      <c r="O11060" s="14" t="str">
        <v/>
      </c>
      <c r="P11060" s="14" t="str">
        <f ca="1"/>
        <v>Low Cap</v>
      </c>
    </row>
    <row r="11061" spans="11:16">
      <c r="K11061" s="14" t="str">
        <v/>
      </c>
      <c r="L11061" s="14" t="str">
        <v/>
      </c>
      <c r="O11061" s="14" t="str">
        <v/>
      </c>
      <c r="P11061" s="14" t="str">
        <f ca="1"/>
        <v>Low Cap</v>
      </c>
    </row>
    <row r="11062" spans="11:16">
      <c r="K11062" s="14" t="str">
        <v/>
      </c>
      <c r="L11062" s="14" t="str">
        <v/>
      </c>
      <c r="O11062" s="14" t="str">
        <v/>
      </c>
      <c r="P11062" s="14" t="str">
        <f ca="1"/>
        <v>Low Cap</v>
      </c>
    </row>
    <row r="11063" spans="11:16">
      <c r="K11063" s="14" t="str">
        <v/>
      </c>
      <c r="L11063" s="14" t="str">
        <v/>
      </c>
      <c r="O11063" s="14" t="str">
        <v/>
      </c>
      <c r="P11063" s="14" t="str">
        <f ca="1"/>
        <v>Low Cap</v>
      </c>
    </row>
    <row r="11064" spans="11:16">
      <c r="K11064" s="14" t="str">
        <v/>
      </c>
      <c r="L11064" s="14" t="str">
        <v/>
      </c>
      <c r="O11064" s="14" t="str">
        <v/>
      </c>
      <c r="P11064" s="14" t="str">
        <f ca="1"/>
        <v>Low Cap</v>
      </c>
    </row>
    <row r="11065" spans="11:16">
      <c r="K11065" s="14" t="str">
        <v/>
      </c>
      <c r="L11065" s="14" t="str">
        <v/>
      </c>
      <c r="O11065" s="14" t="str">
        <v/>
      </c>
      <c r="P11065" s="14" t="str">
        <f ca="1"/>
        <v>Low Cap</v>
      </c>
    </row>
    <row r="11066" spans="11:16">
      <c r="K11066" s="14" t="str">
        <v/>
      </c>
      <c r="L11066" s="14" t="str">
        <v/>
      </c>
      <c r="O11066" s="14" t="str">
        <v/>
      </c>
      <c r="P11066" s="14" t="str">
        <f ca="1"/>
        <v>Low Cap</v>
      </c>
    </row>
    <row r="11067" spans="11:16">
      <c r="K11067" s="14" t="str">
        <v/>
      </c>
      <c r="L11067" s="14" t="str">
        <v/>
      </c>
      <c r="O11067" s="14" t="str">
        <v/>
      </c>
      <c r="P11067" s="14" t="str">
        <f ca="1"/>
        <v>Low Cap</v>
      </c>
    </row>
    <row r="11068" spans="11:16">
      <c r="K11068" s="14" t="str">
        <v/>
      </c>
      <c r="L11068" s="14" t="str">
        <v/>
      </c>
      <c r="O11068" s="14" t="str">
        <v/>
      </c>
      <c r="P11068" s="14" t="str">
        <f ca="1"/>
        <v>Low Cap</v>
      </c>
    </row>
    <row r="11069" spans="11:16">
      <c r="K11069" s="14" t="str">
        <v/>
      </c>
      <c r="L11069" s="14" t="str">
        <v/>
      </c>
      <c r="O11069" s="14" t="str">
        <v/>
      </c>
      <c r="P11069" s="14" t="str">
        <f ca="1"/>
        <v>Low Cap</v>
      </c>
    </row>
    <row r="11070" spans="11:16">
      <c r="K11070" s="14" t="str">
        <v/>
      </c>
      <c r="L11070" s="14" t="str">
        <v/>
      </c>
      <c r="O11070" s="14" t="str">
        <v/>
      </c>
      <c r="P11070" s="14" t="str">
        <f ca="1"/>
        <v>Low Cap</v>
      </c>
    </row>
    <row r="11071" spans="11:16">
      <c r="K11071" s="14" t="str">
        <v/>
      </c>
      <c r="L11071" s="14" t="str">
        <v/>
      </c>
      <c r="O11071" s="14" t="str">
        <v/>
      </c>
      <c r="P11071" s="14" t="str">
        <f ca="1"/>
        <v>Low Cap</v>
      </c>
    </row>
    <row r="11072" spans="11:16">
      <c r="K11072" s="14" t="str">
        <v/>
      </c>
      <c r="L11072" s="14" t="str">
        <v/>
      </c>
      <c r="O11072" s="14" t="str">
        <v/>
      </c>
      <c r="P11072" s="14" t="str">
        <f ca="1"/>
        <v>Low Cap</v>
      </c>
    </row>
    <row r="11073" spans="11:16">
      <c r="K11073" s="14" t="str">
        <v/>
      </c>
      <c r="L11073" s="14" t="str">
        <v/>
      </c>
      <c r="O11073" s="14" t="str">
        <v/>
      </c>
      <c r="P11073" s="14" t="str">
        <f ca="1"/>
        <v>Low Cap</v>
      </c>
    </row>
    <row r="11074" spans="11:16">
      <c r="K11074" s="14" t="str">
        <v/>
      </c>
      <c r="L11074" s="14" t="str">
        <v/>
      </c>
      <c r="O11074" s="14" t="str">
        <v/>
      </c>
      <c r="P11074" s="14" t="str">
        <f ca="1"/>
        <v>Low Cap</v>
      </c>
    </row>
    <row r="11075" spans="11:16">
      <c r="K11075" s="14" t="str">
        <v/>
      </c>
      <c r="L11075" s="14" t="str">
        <v/>
      </c>
      <c r="O11075" s="14" t="str">
        <v/>
      </c>
      <c r="P11075" s="14" t="str">
        <f ca="1"/>
        <v>Low Cap</v>
      </c>
    </row>
    <row r="11076" spans="11:16">
      <c r="K11076" s="14" t="str">
        <v/>
      </c>
      <c r="L11076" s="14" t="str">
        <v/>
      </c>
      <c r="O11076" s="14" t="str">
        <v/>
      </c>
      <c r="P11076" s="14" t="str">
        <f ca="1"/>
        <v>Low Cap</v>
      </c>
    </row>
    <row r="11077" spans="11:16">
      <c r="K11077" s="14" t="str">
        <v/>
      </c>
      <c r="L11077" s="14" t="str">
        <v/>
      </c>
      <c r="O11077" s="14" t="str">
        <v/>
      </c>
      <c r="P11077" s="14" t="str">
        <f ca="1"/>
        <v>Low Cap</v>
      </c>
    </row>
    <row r="11078" spans="11:16">
      <c r="K11078" s="14" t="str">
        <v/>
      </c>
      <c r="L11078" s="14" t="str">
        <v/>
      </c>
      <c r="O11078" s="14" t="str">
        <v/>
      </c>
      <c r="P11078" s="14" t="str">
        <f ca="1"/>
        <v>Low Cap</v>
      </c>
    </row>
    <row r="11079" spans="11:16">
      <c r="K11079" s="14" t="str">
        <v/>
      </c>
      <c r="L11079" s="14" t="str">
        <v/>
      </c>
      <c r="O11079" s="14" t="str">
        <v/>
      </c>
      <c r="P11079" s="14" t="str">
        <f ca="1"/>
        <v>Low Cap</v>
      </c>
    </row>
    <row r="11080" spans="11:16">
      <c r="K11080" s="14" t="str">
        <v/>
      </c>
      <c r="L11080" s="14" t="str">
        <v/>
      </c>
      <c r="O11080" s="14" t="str">
        <v/>
      </c>
      <c r="P11080" s="14" t="str">
        <f ca="1"/>
        <v>Low Cap</v>
      </c>
    </row>
    <row r="11081" spans="11:16">
      <c r="K11081" s="14" t="str">
        <v/>
      </c>
      <c r="L11081" s="14" t="str">
        <v/>
      </c>
      <c r="O11081" s="14" t="str">
        <v/>
      </c>
      <c r="P11081" s="14" t="str">
        <f ca="1"/>
        <v>Low Cap</v>
      </c>
    </row>
    <row r="11082" spans="11:16">
      <c r="K11082" s="14" t="str">
        <v/>
      </c>
      <c r="L11082" s="14" t="str">
        <v/>
      </c>
      <c r="O11082" s="14" t="str">
        <v/>
      </c>
      <c r="P11082" s="14" t="str">
        <f ca="1"/>
        <v>Low Cap</v>
      </c>
    </row>
    <row r="11083" spans="11:16">
      <c r="K11083" s="14" t="str">
        <v/>
      </c>
      <c r="L11083" s="14" t="str">
        <v/>
      </c>
      <c r="O11083" s="14" t="str">
        <v/>
      </c>
      <c r="P11083" s="14" t="str">
        <f ca="1"/>
        <v>Low Cap</v>
      </c>
    </row>
    <row r="11084" spans="11:16">
      <c r="K11084" s="14" t="str">
        <v/>
      </c>
      <c r="L11084" s="14" t="str">
        <v/>
      </c>
      <c r="O11084" s="14" t="str">
        <v/>
      </c>
      <c r="P11084" s="14" t="str">
        <f ca="1"/>
        <v>Low Cap</v>
      </c>
    </row>
    <row r="11085" spans="11:16">
      <c r="K11085" s="14" t="str">
        <v/>
      </c>
      <c r="L11085" s="14" t="str">
        <v/>
      </c>
      <c r="O11085" s="14" t="str">
        <v/>
      </c>
      <c r="P11085" s="14" t="str">
        <f ca="1"/>
        <v>Low Cap</v>
      </c>
    </row>
    <row r="11086" spans="11:16">
      <c r="K11086" s="14" t="str">
        <v/>
      </c>
      <c r="L11086" s="14" t="str">
        <v/>
      </c>
      <c r="O11086" s="14" t="str">
        <v/>
      </c>
      <c r="P11086" s="14" t="str">
        <f ca="1"/>
        <v>Low Cap</v>
      </c>
    </row>
    <row r="11087" spans="11:16">
      <c r="K11087" s="14" t="str">
        <v/>
      </c>
      <c r="L11087" s="14" t="str">
        <v/>
      </c>
      <c r="O11087" s="14" t="str">
        <v/>
      </c>
      <c r="P11087" s="14" t="str">
        <f ca="1"/>
        <v>Low Cap</v>
      </c>
    </row>
    <row r="11088" spans="11:16">
      <c r="K11088" s="14" t="str">
        <v/>
      </c>
      <c r="L11088" s="14" t="str">
        <v/>
      </c>
      <c r="O11088" s="14" t="str">
        <v/>
      </c>
      <c r="P11088" s="14" t="str">
        <f ca="1"/>
        <v>Low Cap</v>
      </c>
    </row>
    <row r="11089" spans="11:16">
      <c r="K11089" s="14" t="str">
        <v/>
      </c>
      <c r="L11089" s="14" t="str">
        <v/>
      </c>
      <c r="O11089" s="14" t="str">
        <v/>
      </c>
      <c r="P11089" s="14" t="str">
        <f ca="1"/>
        <v>Low Cap</v>
      </c>
    </row>
    <row r="11090" spans="11:16">
      <c r="K11090" s="14" t="str">
        <v/>
      </c>
      <c r="L11090" s="14" t="str">
        <v/>
      </c>
      <c r="O11090" s="14" t="str">
        <v/>
      </c>
      <c r="P11090" s="14" t="str">
        <f ca="1"/>
        <v>Low Cap</v>
      </c>
    </row>
    <row r="11091" spans="11:16">
      <c r="K11091" s="14" t="str">
        <v/>
      </c>
      <c r="L11091" s="14" t="str">
        <v/>
      </c>
      <c r="O11091" s="14" t="str">
        <v/>
      </c>
      <c r="P11091" s="14" t="str">
        <f ca="1"/>
        <v>Low Cap</v>
      </c>
    </row>
    <row r="11092" spans="11:16">
      <c r="K11092" s="14" t="str">
        <v/>
      </c>
      <c r="L11092" s="14" t="str">
        <v/>
      </c>
      <c r="O11092" s="14" t="str">
        <v/>
      </c>
      <c r="P11092" s="14" t="str">
        <f ca="1"/>
        <v>Low Cap</v>
      </c>
    </row>
    <row r="11093" spans="11:16">
      <c r="K11093" s="14" t="str">
        <v/>
      </c>
      <c r="L11093" s="14" t="str">
        <v/>
      </c>
      <c r="O11093" s="14" t="str">
        <v/>
      </c>
      <c r="P11093" s="14" t="str">
        <f ca="1"/>
        <v>Low Cap</v>
      </c>
    </row>
    <row r="11094" spans="11:16">
      <c r="K11094" s="14" t="str">
        <v/>
      </c>
      <c r="L11094" s="14" t="str">
        <v/>
      </c>
      <c r="O11094" s="14" t="str">
        <v/>
      </c>
      <c r="P11094" s="14" t="str">
        <f ca="1"/>
        <v>Low Cap</v>
      </c>
    </row>
    <row r="11095" spans="11:16">
      <c r="K11095" s="14" t="str">
        <v/>
      </c>
      <c r="L11095" s="14" t="str">
        <v/>
      </c>
      <c r="O11095" s="14" t="str">
        <v/>
      </c>
      <c r="P11095" s="14" t="str">
        <f ca="1"/>
        <v>Low Cap</v>
      </c>
    </row>
    <row r="11096" spans="11:16">
      <c r="K11096" s="14" t="str">
        <v/>
      </c>
      <c r="L11096" s="14" t="str">
        <v/>
      </c>
      <c r="O11096" s="14" t="str">
        <v/>
      </c>
      <c r="P11096" s="14" t="str">
        <f ca="1"/>
        <v>Low Cap</v>
      </c>
    </row>
    <row r="11097" spans="11:16">
      <c r="K11097" s="14" t="str">
        <v/>
      </c>
      <c r="L11097" s="14" t="str">
        <v/>
      </c>
      <c r="O11097" s="14" t="str">
        <v/>
      </c>
      <c r="P11097" s="14" t="str">
        <f ca="1"/>
        <v>Low Cap</v>
      </c>
    </row>
    <row r="11098" spans="11:16">
      <c r="K11098" s="14" t="str">
        <v/>
      </c>
      <c r="L11098" s="14" t="str">
        <v/>
      </c>
      <c r="O11098" s="14" t="str">
        <v/>
      </c>
      <c r="P11098" s="14" t="str">
        <f ca="1"/>
        <v>Low Cap</v>
      </c>
    </row>
    <row r="11099" spans="11:16">
      <c r="K11099" s="14" t="str">
        <v/>
      </c>
      <c r="L11099" s="14" t="str">
        <v/>
      </c>
      <c r="O11099" s="14" t="str">
        <v/>
      </c>
      <c r="P11099" s="14" t="str">
        <f ca="1"/>
        <v>Low Cap</v>
      </c>
    </row>
    <row r="11100" spans="11:16">
      <c r="K11100" s="14" t="str">
        <v/>
      </c>
      <c r="L11100" s="14" t="str">
        <v/>
      </c>
      <c r="O11100" s="14" t="str">
        <v/>
      </c>
      <c r="P11100" s="14" t="str">
        <f ca="1"/>
        <v>Low Cap</v>
      </c>
    </row>
    <row r="11101" spans="11:16">
      <c r="K11101" s="14" t="str">
        <v/>
      </c>
      <c r="L11101" s="14" t="str">
        <v/>
      </c>
      <c r="O11101" s="14" t="str">
        <v/>
      </c>
      <c r="P11101" s="14" t="str">
        <f ca="1"/>
        <v>Low Cap</v>
      </c>
    </row>
    <row r="11102" spans="11:16">
      <c r="K11102" s="14" t="str">
        <v/>
      </c>
      <c r="L11102" s="14" t="str">
        <v/>
      </c>
      <c r="O11102" s="14" t="str">
        <v/>
      </c>
      <c r="P11102" s="14" t="str">
        <f ca="1"/>
        <v>Low Cap</v>
      </c>
    </row>
    <row r="11103" spans="11:16">
      <c r="K11103" s="14" t="str">
        <v/>
      </c>
      <c r="L11103" s="14" t="str">
        <v/>
      </c>
      <c r="O11103" s="14" t="str">
        <v/>
      </c>
      <c r="P11103" s="14" t="str">
        <f ca="1"/>
        <v>Low Cap</v>
      </c>
    </row>
    <row r="11104" spans="11:16">
      <c r="K11104" s="14" t="str">
        <v/>
      </c>
      <c r="L11104" s="14" t="str">
        <v/>
      </c>
      <c r="O11104" s="14" t="str">
        <v/>
      </c>
      <c r="P11104" s="14" t="str">
        <f ca="1"/>
        <v>Low Cap</v>
      </c>
    </row>
    <row r="11105" spans="11:16">
      <c r="K11105" s="14" t="str">
        <v/>
      </c>
      <c r="L11105" s="14" t="str">
        <v/>
      </c>
      <c r="O11105" s="14" t="str">
        <v/>
      </c>
      <c r="P11105" s="14" t="str">
        <f ca="1"/>
        <v>Low Cap</v>
      </c>
    </row>
    <row r="11106" spans="11:16">
      <c r="K11106" s="14" t="str">
        <v/>
      </c>
      <c r="L11106" s="14" t="str">
        <v/>
      </c>
      <c r="O11106" s="14" t="str">
        <v/>
      </c>
      <c r="P11106" s="14" t="str">
        <f ca="1"/>
        <v>Low Cap</v>
      </c>
    </row>
    <row r="11107" spans="11:16">
      <c r="K11107" s="14" t="str">
        <v/>
      </c>
      <c r="L11107" s="14" t="str">
        <v/>
      </c>
      <c r="O11107" s="14" t="str">
        <v/>
      </c>
      <c r="P11107" s="14" t="str">
        <f ca="1"/>
        <v>Low Cap</v>
      </c>
    </row>
    <row r="11108" spans="11:16">
      <c r="K11108" s="14" t="str">
        <v/>
      </c>
      <c r="L11108" s="14" t="str">
        <v/>
      </c>
      <c r="O11108" s="14" t="str">
        <v/>
      </c>
      <c r="P11108" s="14" t="str">
        <f ca="1"/>
        <v>Low Cap</v>
      </c>
    </row>
    <row r="11109" spans="11:16">
      <c r="K11109" s="14" t="str">
        <v/>
      </c>
      <c r="L11109" s="14" t="str">
        <v/>
      </c>
      <c r="O11109" s="14" t="str">
        <v/>
      </c>
      <c r="P11109" s="14" t="str">
        <f ca="1"/>
        <v>Low Cap</v>
      </c>
    </row>
    <row r="11110" spans="11:16">
      <c r="K11110" s="14" t="str">
        <v/>
      </c>
      <c r="L11110" s="14" t="str">
        <v/>
      </c>
      <c r="O11110" s="14" t="str">
        <v/>
      </c>
      <c r="P11110" s="14" t="str">
        <f ca="1"/>
        <v>Low Cap</v>
      </c>
    </row>
    <row r="11111" spans="11:16">
      <c r="K11111" s="14" t="str">
        <v/>
      </c>
      <c r="L11111" s="14" t="str">
        <v/>
      </c>
      <c r="O11111" s="14" t="str">
        <v/>
      </c>
      <c r="P11111" s="14" t="str">
        <f ca="1"/>
        <v>Low Cap</v>
      </c>
    </row>
    <row r="11112" spans="11:16">
      <c r="K11112" s="14" t="str">
        <v/>
      </c>
      <c r="L11112" s="14" t="str">
        <v/>
      </c>
      <c r="O11112" s="14" t="str">
        <v/>
      </c>
      <c r="P11112" s="14" t="str">
        <f ca="1"/>
        <v>Low Cap</v>
      </c>
    </row>
    <row r="11113" spans="11:16">
      <c r="K11113" s="14" t="str">
        <v/>
      </c>
      <c r="L11113" s="14" t="str">
        <v/>
      </c>
      <c r="O11113" s="14" t="str">
        <v/>
      </c>
      <c r="P11113" s="14" t="str">
        <f ca="1"/>
        <v>Low Cap</v>
      </c>
    </row>
    <row r="11114" spans="11:16">
      <c r="K11114" s="14" t="str">
        <v/>
      </c>
      <c r="L11114" s="14" t="str">
        <v/>
      </c>
      <c r="O11114" s="14" t="str">
        <v/>
      </c>
      <c r="P11114" s="14" t="str">
        <f ca="1"/>
        <v>Low Cap</v>
      </c>
    </row>
    <row r="11115" spans="11:16">
      <c r="K11115" s="14" t="str">
        <v/>
      </c>
      <c r="L11115" s="14" t="str">
        <v/>
      </c>
      <c r="O11115" s="14" t="str">
        <v/>
      </c>
      <c r="P11115" s="14" t="str">
        <f ca="1"/>
        <v>Low Cap</v>
      </c>
    </row>
    <row r="11116" spans="11:16">
      <c r="K11116" s="14" t="str">
        <v/>
      </c>
      <c r="L11116" s="14" t="str">
        <v/>
      </c>
      <c r="O11116" s="14" t="str">
        <v/>
      </c>
      <c r="P11116" s="14" t="str">
        <f ca="1"/>
        <v>Low Cap</v>
      </c>
    </row>
    <row r="11117" spans="11:16">
      <c r="K11117" s="14" t="str">
        <v/>
      </c>
      <c r="L11117" s="14" t="str">
        <v/>
      </c>
      <c r="O11117" s="14" t="str">
        <v/>
      </c>
      <c r="P11117" s="14" t="str">
        <f ca="1"/>
        <v>Low Cap</v>
      </c>
    </row>
    <row r="11118" spans="11:16">
      <c r="K11118" s="14" t="str">
        <v/>
      </c>
      <c r="L11118" s="14" t="str">
        <v/>
      </c>
      <c r="O11118" s="14" t="str">
        <v/>
      </c>
      <c r="P11118" s="14" t="str">
        <f ca="1"/>
        <v>Low Cap</v>
      </c>
    </row>
    <row r="11119" spans="11:16">
      <c r="K11119" s="14" t="str">
        <v/>
      </c>
      <c r="L11119" s="14" t="str">
        <v/>
      </c>
      <c r="O11119" s="14" t="str">
        <v/>
      </c>
      <c r="P11119" s="14" t="str">
        <f ca="1"/>
        <v>Low Cap</v>
      </c>
    </row>
    <row r="11120" spans="11:16">
      <c r="K11120" s="14" t="str">
        <v/>
      </c>
      <c r="L11120" s="14" t="str">
        <v/>
      </c>
      <c r="O11120" s="14" t="str">
        <v/>
      </c>
      <c r="P11120" s="14" t="str">
        <f ca="1"/>
        <v>Low Cap</v>
      </c>
    </row>
    <row r="11121" spans="11:16">
      <c r="K11121" s="14" t="str">
        <v/>
      </c>
      <c r="L11121" s="14" t="str">
        <v/>
      </c>
      <c r="O11121" s="14" t="str">
        <v/>
      </c>
      <c r="P11121" s="14" t="str">
        <f ca="1"/>
        <v>Low Cap</v>
      </c>
    </row>
    <row r="11122" spans="11:16">
      <c r="K11122" s="14" t="str">
        <v/>
      </c>
      <c r="L11122" s="14" t="str">
        <v/>
      </c>
      <c r="O11122" s="14" t="str">
        <v/>
      </c>
      <c r="P11122" s="14" t="str">
        <f ca="1"/>
        <v>Low Cap</v>
      </c>
    </row>
    <row r="11123" spans="11:16">
      <c r="K11123" s="14" t="str">
        <v/>
      </c>
      <c r="L11123" s="14" t="str">
        <v/>
      </c>
      <c r="O11123" s="14" t="str">
        <v/>
      </c>
      <c r="P11123" s="14" t="str">
        <f ca="1"/>
        <v>Low Cap</v>
      </c>
    </row>
    <row r="11124" spans="11:16">
      <c r="K11124" s="14" t="str">
        <v/>
      </c>
      <c r="L11124" s="14" t="str">
        <v/>
      </c>
      <c r="O11124" s="14" t="str">
        <v/>
      </c>
      <c r="P11124" s="14" t="str">
        <f ca="1"/>
        <v>Low Cap</v>
      </c>
    </row>
    <row r="11125" spans="11:16">
      <c r="K11125" s="14" t="str">
        <v/>
      </c>
      <c r="L11125" s="14" t="str">
        <v/>
      </c>
      <c r="O11125" s="14" t="str">
        <v/>
      </c>
      <c r="P11125" s="14" t="str">
        <f ca="1"/>
        <v>Low Cap</v>
      </c>
    </row>
    <row r="11126" spans="11:16">
      <c r="K11126" s="14" t="str">
        <v/>
      </c>
      <c r="L11126" s="14" t="str">
        <v/>
      </c>
      <c r="O11126" s="14" t="str">
        <v/>
      </c>
      <c r="P11126" s="14" t="str">
        <f ca="1"/>
        <v>Low Cap</v>
      </c>
    </row>
    <row r="11127" spans="11:16">
      <c r="K11127" s="14" t="str">
        <v/>
      </c>
      <c r="L11127" s="14" t="str">
        <v/>
      </c>
      <c r="O11127" s="14" t="str">
        <v/>
      </c>
      <c r="P11127" s="14" t="str">
        <f ca="1"/>
        <v>Low Cap</v>
      </c>
    </row>
    <row r="11128" spans="11:16">
      <c r="K11128" s="14" t="str">
        <v/>
      </c>
      <c r="L11128" s="14" t="str">
        <v/>
      </c>
      <c r="O11128" s="14" t="str">
        <v/>
      </c>
      <c r="P11128" s="14" t="str">
        <f ca="1"/>
        <v>Low Cap</v>
      </c>
    </row>
    <row r="11129" spans="11:16">
      <c r="K11129" s="14" t="str">
        <v/>
      </c>
      <c r="L11129" s="14" t="str">
        <v/>
      </c>
      <c r="O11129" s="14" t="str">
        <v/>
      </c>
      <c r="P11129" s="14" t="str">
        <f ca="1"/>
        <v>Low Cap</v>
      </c>
    </row>
    <row r="11130" spans="11:16">
      <c r="K11130" s="14" t="str">
        <v/>
      </c>
      <c r="L11130" s="14" t="str">
        <v/>
      </c>
      <c r="O11130" s="14" t="str">
        <v/>
      </c>
      <c r="P11130" s="14" t="str">
        <f ca="1"/>
        <v>Low Cap</v>
      </c>
    </row>
    <row r="11131" spans="11:16">
      <c r="K11131" s="14" t="str">
        <v/>
      </c>
      <c r="L11131" s="14" t="str">
        <v/>
      </c>
      <c r="O11131" s="14" t="str">
        <v/>
      </c>
      <c r="P11131" s="14" t="str">
        <f ca="1"/>
        <v>Low Cap</v>
      </c>
    </row>
    <row r="11132" spans="11:16">
      <c r="K11132" s="14" t="str">
        <v/>
      </c>
      <c r="L11132" s="14" t="str">
        <v/>
      </c>
      <c r="O11132" s="14" t="str">
        <v/>
      </c>
      <c r="P11132" s="14" t="str">
        <f ca="1"/>
        <v>Low Cap</v>
      </c>
    </row>
    <row r="11133" spans="11:16">
      <c r="K11133" s="14" t="str">
        <v/>
      </c>
      <c r="L11133" s="14" t="str">
        <v/>
      </c>
      <c r="O11133" s="14" t="str">
        <v/>
      </c>
      <c r="P11133" s="14" t="str">
        <f ca="1"/>
        <v>Low Cap</v>
      </c>
    </row>
    <row r="11134" spans="11:16">
      <c r="K11134" s="14" t="str">
        <v/>
      </c>
      <c r="L11134" s="14" t="str">
        <v/>
      </c>
      <c r="O11134" s="14" t="str">
        <v/>
      </c>
      <c r="P11134" s="14" t="str">
        <f ca="1"/>
        <v>Low Cap</v>
      </c>
    </row>
    <row r="11135" spans="11:16">
      <c r="K11135" s="14" t="str">
        <v/>
      </c>
      <c r="L11135" s="14" t="str">
        <v/>
      </c>
      <c r="O11135" s="14" t="str">
        <v/>
      </c>
      <c r="P11135" s="14" t="str">
        <f ca="1"/>
        <v>Low Cap</v>
      </c>
    </row>
    <row r="11136" spans="11:16">
      <c r="K11136" s="14" t="str">
        <v/>
      </c>
      <c r="L11136" s="14" t="str">
        <v/>
      </c>
      <c r="O11136" s="14" t="str">
        <v/>
      </c>
      <c r="P11136" s="14" t="str">
        <f ca="1"/>
        <v>Low Cap</v>
      </c>
    </row>
    <row r="11137" spans="11:16">
      <c r="K11137" s="14" t="str">
        <v/>
      </c>
      <c r="L11137" s="14" t="str">
        <v/>
      </c>
      <c r="O11137" s="14" t="str">
        <v/>
      </c>
      <c r="P11137" s="14" t="str">
        <f ca="1"/>
        <v>Low Cap</v>
      </c>
    </row>
    <row r="11138" spans="11:16">
      <c r="K11138" s="14" t="str">
        <v/>
      </c>
      <c r="L11138" s="14" t="str">
        <v/>
      </c>
      <c r="O11138" s="14" t="str">
        <v/>
      </c>
      <c r="P11138" s="14" t="str">
        <f ca="1"/>
        <v>Low Cap</v>
      </c>
    </row>
    <row r="11139" spans="11:16">
      <c r="K11139" s="14" t="str">
        <v/>
      </c>
      <c r="L11139" s="14" t="str">
        <v/>
      </c>
      <c r="O11139" s="14" t="str">
        <v/>
      </c>
      <c r="P11139" s="14" t="str">
        <f ca="1"/>
        <v>Low Cap</v>
      </c>
    </row>
    <row r="11140" spans="11:16">
      <c r="K11140" s="14" t="str">
        <v/>
      </c>
      <c r="L11140" s="14" t="str">
        <v/>
      </c>
      <c r="O11140" s="14" t="str">
        <v/>
      </c>
      <c r="P11140" s="14" t="str">
        <f ca="1"/>
        <v>Low Cap</v>
      </c>
    </row>
    <row r="11141" spans="11:16">
      <c r="K11141" s="14" t="str">
        <v/>
      </c>
      <c r="L11141" s="14" t="str">
        <v/>
      </c>
      <c r="O11141" s="14" t="str">
        <v/>
      </c>
      <c r="P11141" s="14" t="str">
        <f ca="1"/>
        <v>Low Cap</v>
      </c>
    </row>
    <row r="11142" spans="11:16">
      <c r="K11142" s="14" t="str">
        <v/>
      </c>
      <c r="L11142" s="14" t="str">
        <v/>
      </c>
      <c r="O11142" s="14" t="str">
        <v/>
      </c>
      <c r="P11142" s="14" t="str">
        <f ca="1"/>
        <v>Low Cap</v>
      </c>
    </row>
    <row r="11143" spans="11:16">
      <c r="K11143" s="14" t="str">
        <v/>
      </c>
      <c r="L11143" s="14" t="str">
        <v/>
      </c>
      <c r="O11143" s="14" t="str">
        <v/>
      </c>
      <c r="P11143" s="14" t="str">
        <f ca="1"/>
        <v>Low Cap</v>
      </c>
    </row>
    <row r="11144" spans="11:16">
      <c r="K11144" s="14" t="str">
        <v/>
      </c>
      <c r="L11144" s="14" t="str">
        <v/>
      </c>
      <c r="O11144" s="14" t="str">
        <v/>
      </c>
      <c r="P11144" s="14" t="str">
        <f ca="1"/>
        <v>Low Cap</v>
      </c>
    </row>
    <row r="11145" spans="11:16">
      <c r="K11145" s="14" t="str">
        <v/>
      </c>
      <c r="L11145" s="14" t="str">
        <v/>
      </c>
      <c r="O11145" s="14" t="str">
        <v/>
      </c>
      <c r="P11145" s="14" t="str">
        <f ca="1"/>
        <v>Low Cap</v>
      </c>
    </row>
    <row r="11146" spans="11:16">
      <c r="K11146" s="14" t="str">
        <v/>
      </c>
      <c r="L11146" s="14" t="str">
        <v/>
      </c>
      <c r="O11146" s="14" t="str">
        <v/>
      </c>
      <c r="P11146" s="14" t="str">
        <f ca="1"/>
        <v>Low Cap</v>
      </c>
    </row>
    <row r="11147" spans="11:16">
      <c r="K11147" s="14" t="str">
        <v/>
      </c>
      <c r="L11147" s="14" t="str">
        <v/>
      </c>
      <c r="O11147" s="14" t="str">
        <v/>
      </c>
      <c r="P11147" s="14" t="str">
        <f ca="1"/>
        <v>Low Cap</v>
      </c>
    </row>
    <row r="11148" spans="11:16">
      <c r="K11148" s="14" t="str">
        <v/>
      </c>
      <c r="L11148" s="14" t="str">
        <v/>
      </c>
      <c r="O11148" s="14" t="str">
        <v/>
      </c>
      <c r="P11148" s="14" t="str">
        <f ca="1"/>
        <v>Low Cap</v>
      </c>
    </row>
    <row r="11149" spans="11:16">
      <c r="K11149" s="14" t="str">
        <v/>
      </c>
      <c r="L11149" s="14" t="str">
        <v/>
      </c>
      <c r="O11149" s="14" t="str">
        <v/>
      </c>
      <c r="P11149" s="14" t="str">
        <f ca="1"/>
        <v>Low Cap</v>
      </c>
    </row>
    <row r="11150" spans="11:16">
      <c r="K11150" s="14" t="str">
        <v/>
      </c>
      <c r="L11150" s="14" t="str">
        <v/>
      </c>
      <c r="O11150" s="14" t="str">
        <v/>
      </c>
      <c r="P11150" s="14" t="str">
        <f ca="1"/>
        <v>Low Cap</v>
      </c>
    </row>
    <row r="11151" spans="11:16">
      <c r="K11151" s="14" t="str">
        <v/>
      </c>
      <c r="L11151" s="14" t="str">
        <v/>
      </c>
      <c r="O11151" s="14" t="str">
        <v/>
      </c>
      <c r="P11151" s="14" t="str">
        <f ca="1"/>
        <v>Low Cap</v>
      </c>
    </row>
    <row r="11152" spans="11:16">
      <c r="K11152" s="14" t="str">
        <v/>
      </c>
      <c r="L11152" s="14" t="str">
        <v/>
      </c>
      <c r="O11152" s="14" t="str">
        <v/>
      </c>
      <c r="P11152" s="14" t="str">
        <f ca="1"/>
        <v>Low Cap</v>
      </c>
    </row>
    <row r="11153" spans="11:16">
      <c r="K11153" s="14" t="str">
        <v/>
      </c>
      <c r="L11153" s="14" t="str">
        <v/>
      </c>
      <c r="O11153" s="14" t="str">
        <v/>
      </c>
      <c r="P11153" s="14" t="str">
        <f ca="1"/>
        <v>Low Cap</v>
      </c>
    </row>
    <row r="11154" spans="11:16">
      <c r="K11154" s="14" t="str">
        <v/>
      </c>
      <c r="L11154" s="14" t="str">
        <v/>
      </c>
      <c r="O11154" s="14" t="str">
        <v/>
      </c>
      <c r="P11154" s="14" t="str">
        <f ca="1"/>
        <v>Low Cap</v>
      </c>
    </row>
    <row r="11155" spans="11:16">
      <c r="K11155" s="14" t="str">
        <v/>
      </c>
      <c r="L11155" s="14" t="str">
        <v/>
      </c>
      <c r="O11155" s="14" t="str">
        <v/>
      </c>
      <c r="P11155" s="14" t="str">
        <f ca="1"/>
        <v>Low Cap</v>
      </c>
    </row>
    <row r="11156" spans="11:16">
      <c r="K11156" s="14" t="str">
        <v/>
      </c>
      <c r="L11156" s="14" t="str">
        <v/>
      </c>
      <c r="O11156" s="14" t="str">
        <v/>
      </c>
      <c r="P11156" s="14" t="str">
        <f ca="1"/>
        <v>Low Cap</v>
      </c>
    </row>
    <row r="11157" spans="11:16">
      <c r="K11157" s="14" t="str">
        <v/>
      </c>
      <c r="L11157" s="14" t="str">
        <v/>
      </c>
      <c r="O11157" s="14" t="str">
        <v/>
      </c>
      <c r="P11157" s="14" t="str">
        <f ca="1"/>
        <v>Low Cap</v>
      </c>
    </row>
    <row r="11158" spans="11:16">
      <c r="K11158" s="14" t="str">
        <v/>
      </c>
      <c r="L11158" s="14" t="str">
        <v/>
      </c>
      <c r="O11158" s="14" t="str">
        <v/>
      </c>
      <c r="P11158" s="14" t="str">
        <f ca="1"/>
        <v>Low Cap</v>
      </c>
    </row>
    <row r="11159" spans="11:16">
      <c r="K11159" s="14" t="str">
        <v/>
      </c>
      <c r="L11159" s="14" t="str">
        <v/>
      </c>
      <c r="O11159" s="14" t="str">
        <v/>
      </c>
      <c r="P11159" s="14" t="str">
        <f ca="1"/>
        <v>Low Cap</v>
      </c>
    </row>
    <row r="11160" spans="11:16">
      <c r="K11160" s="14" t="str">
        <v/>
      </c>
      <c r="L11160" s="14" t="str">
        <v/>
      </c>
      <c r="O11160" s="14" t="str">
        <v/>
      </c>
      <c r="P11160" s="14" t="str">
        <f ca="1"/>
        <v>Low Cap</v>
      </c>
    </row>
    <row r="11161" spans="11:16">
      <c r="K11161" s="14" t="str">
        <v/>
      </c>
      <c r="L11161" s="14" t="str">
        <v/>
      </c>
      <c r="O11161" s="14" t="str">
        <v/>
      </c>
      <c r="P11161" s="14" t="str">
        <f ca="1"/>
        <v>Low Cap</v>
      </c>
    </row>
    <row r="11162" spans="11:16">
      <c r="K11162" s="14" t="str">
        <v/>
      </c>
      <c r="L11162" s="14" t="str">
        <v/>
      </c>
      <c r="O11162" s="14" t="str">
        <v/>
      </c>
      <c r="P11162" s="14" t="str">
        <f ca="1"/>
        <v>Low Cap</v>
      </c>
    </row>
    <row r="11163" spans="11:16">
      <c r="K11163" s="14" t="str">
        <v/>
      </c>
      <c r="L11163" s="14" t="str">
        <v/>
      </c>
      <c r="O11163" s="14" t="str">
        <v/>
      </c>
      <c r="P11163" s="14" t="str">
        <f ca="1"/>
        <v>Low Cap</v>
      </c>
    </row>
    <row r="11164" spans="11:16">
      <c r="K11164" s="14" t="str">
        <v/>
      </c>
      <c r="L11164" s="14" t="str">
        <v/>
      </c>
      <c r="O11164" s="14" t="str">
        <v/>
      </c>
      <c r="P11164" s="14" t="str">
        <f ca="1"/>
        <v>Low Cap</v>
      </c>
    </row>
    <row r="11165" spans="11:16">
      <c r="K11165" s="14" t="str">
        <v/>
      </c>
      <c r="L11165" s="14" t="str">
        <v/>
      </c>
      <c r="O11165" s="14" t="str">
        <v/>
      </c>
      <c r="P11165" s="14" t="str">
        <f ca="1"/>
        <v>Low Cap</v>
      </c>
    </row>
    <row r="11166" spans="11:16">
      <c r="K11166" s="14" t="str">
        <v/>
      </c>
      <c r="L11166" s="14" t="str">
        <v/>
      </c>
      <c r="O11166" s="14" t="str">
        <v/>
      </c>
      <c r="P11166" s="14" t="str">
        <f ca="1"/>
        <v>Low Cap</v>
      </c>
    </row>
    <row r="11167" spans="11:16">
      <c r="K11167" s="14" t="str">
        <v/>
      </c>
      <c r="L11167" s="14" t="str">
        <v/>
      </c>
      <c r="O11167" s="14" t="str">
        <v/>
      </c>
      <c r="P11167" s="14" t="str">
        <f ca="1"/>
        <v>Low Cap</v>
      </c>
    </row>
    <row r="11168" spans="11:16">
      <c r="K11168" s="14" t="str">
        <v/>
      </c>
      <c r="L11168" s="14" t="str">
        <v/>
      </c>
      <c r="O11168" s="14" t="str">
        <v/>
      </c>
      <c r="P11168" s="14" t="str">
        <f ca="1"/>
        <v>Low Cap</v>
      </c>
    </row>
    <row r="11169" spans="11:16">
      <c r="K11169" s="14" t="str">
        <v/>
      </c>
      <c r="L11169" s="14" t="str">
        <v/>
      </c>
      <c r="O11169" s="14" t="str">
        <v/>
      </c>
      <c r="P11169" s="14" t="str">
        <f ca="1"/>
        <v>Low Cap</v>
      </c>
    </row>
    <row r="11170" spans="11:16">
      <c r="K11170" s="14" t="str">
        <v/>
      </c>
      <c r="L11170" s="14" t="str">
        <v/>
      </c>
      <c r="O11170" s="14" t="str">
        <v/>
      </c>
      <c r="P11170" s="14" t="str">
        <f ca="1"/>
        <v>Low Cap</v>
      </c>
    </row>
    <row r="11171" spans="11:16">
      <c r="K11171" s="14" t="str">
        <v/>
      </c>
      <c r="L11171" s="14" t="str">
        <v/>
      </c>
      <c r="O11171" s="14" t="str">
        <v/>
      </c>
      <c r="P11171" s="14" t="str">
        <f ca="1"/>
        <v>Low Cap</v>
      </c>
    </row>
    <row r="11172" spans="11:16">
      <c r="K11172" s="14" t="str">
        <v/>
      </c>
      <c r="L11172" s="14" t="str">
        <v/>
      </c>
      <c r="O11172" s="14" t="str">
        <v/>
      </c>
      <c r="P11172" s="14" t="str">
        <f ca="1"/>
        <v>Low Cap</v>
      </c>
    </row>
    <row r="11173" spans="11:16">
      <c r="K11173" s="14" t="str">
        <v/>
      </c>
      <c r="L11173" s="14" t="str">
        <v/>
      </c>
      <c r="O11173" s="14" t="str">
        <v/>
      </c>
      <c r="P11173" s="14" t="str">
        <f ca="1"/>
        <v>Low Cap</v>
      </c>
    </row>
    <row r="11174" spans="11:16">
      <c r="K11174" s="14" t="str">
        <v/>
      </c>
      <c r="L11174" s="14" t="str">
        <v/>
      </c>
      <c r="O11174" s="14" t="str">
        <v/>
      </c>
      <c r="P11174" s="14" t="str">
        <f ca="1"/>
        <v>Low Cap</v>
      </c>
    </row>
    <row r="11175" spans="11:16">
      <c r="K11175" s="14" t="str">
        <v/>
      </c>
      <c r="L11175" s="14" t="str">
        <v/>
      </c>
      <c r="O11175" s="14" t="str">
        <v/>
      </c>
      <c r="P11175" s="14" t="str">
        <f ca="1"/>
        <v>Low Cap</v>
      </c>
    </row>
    <row r="11176" spans="11:16">
      <c r="K11176" s="14" t="str">
        <v/>
      </c>
      <c r="L11176" s="14" t="str">
        <v/>
      </c>
      <c r="O11176" s="14" t="str">
        <v/>
      </c>
      <c r="P11176" s="14" t="str">
        <f ca="1"/>
        <v>Low Cap</v>
      </c>
    </row>
    <row r="11177" spans="11:16">
      <c r="K11177" s="14" t="str">
        <v/>
      </c>
      <c r="L11177" s="14" t="str">
        <v/>
      </c>
      <c r="O11177" s="14" t="str">
        <v/>
      </c>
      <c r="P11177" s="14" t="str">
        <f ca="1"/>
        <v>Low Cap</v>
      </c>
    </row>
    <row r="11178" spans="11:16">
      <c r="K11178" s="14" t="str">
        <v/>
      </c>
      <c r="L11178" s="14" t="str">
        <v/>
      </c>
      <c r="O11178" s="14" t="str">
        <v/>
      </c>
      <c r="P11178" s="14" t="str">
        <f ca="1"/>
        <v>Low Cap</v>
      </c>
    </row>
    <row r="11179" spans="11:16">
      <c r="K11179" s="14" t="str">
        <v/>
      </c>
      <c r="L11179" s="14" t="str">
        <v/>
      </c>
      <c r="O11179" s="14" t="str">
        <v/>
      </c>
      <c r="P11179" s="14" t="str">
        <f ca="1"/>
        <v>Low Cap</v>
      </c>
    </row>
    <row r="11180" spans="11:16">
      <c r="K11180" s="14" t="str">
        <v/>
      </c>
      <c r="L11180" s="14" t="str">
        <v/>
      </c>
      <c r="O11180" s="14" t="str">
        <v/>
      </c>
      <c r="P11180" s="14" t="str">
        <f ca="1"/>
        <v>Low Cap</v>
      </c>
    </row>
    <row r="11181" spans="11:16">
      <c r="K11181" s="14" t="str">
        <v/>
      </c>
      <c r="L11181" s="14" t="str">
        <v/>
      </c>
      <c r="O11181" s="14" t="str">
        <v/>
      </c>
      <c r="P11181" s="14" t="str">
        <f ca="1"/>
        <v>Low Cap</v>
      </c>
    </row>
    <row r="11182" spans="11:16">
      <c r="K11182" s="14" t="str">
        <v/>
      </c>
      <c r="L11182" s="14" t="str">
        <v/>
      </c>
      <c r="O11182" s="14" t="str">
        <v/>
      </c>
      <c r="P11182" s="14" t="str">
        <f ca="1"/>
        <v>Low Cap</v>
      </c>
    </row>
    <row r="11183" spans="11:16">
      <c r="K11183" s="14" t="str">
        <v/>
      </c>
      <c r="L11183" s="14" t="str">
        <v/>
      </c>
      <c r="O11183" s="14" t="str">
        <v/>
      </c>
      <c r="P11183" s="14" t="str">
        <f ca="1"/>
        <v>Low Cap</v>
      </c>
    </row>
    <row r="11184" spans="11:16">
      <c r="K11184" s="14" t="str">
        <v/>
      </c>
      <c r="L11184" s="14" t="str">
        <v/>
      </c>
      <c r="O11184" s="14" t="str">
        <v/>
      </c>
      <c r="P11184" s="14" t="str">
        <f ca="1"/>
        <v>Low Cap</v>
      </c>
    </row>
    <row r="11185" spans="11:16">
      <c r="K11185" s="14" t="str">
        <v/>
      </c>
      <c r="L11185" s="14" t="str">
        <v/>
      </c>
      <c r="O11185" s="14" t="str">
        <v/>
      </c>
      <c r="P11185" s="14" t="str">
        <f ca="1"/>
        <v>Low Cap</v>
      </c>
    </row>
    <row r="11186" spans="11:16">
      <c r="K11186" s="14" t="str">
        <v/>
      </c>
      <c r="L11186" s="14" t="str">
        <v/>
      </c>
      <c r="O11186" s="14" t="str">
        <v/>
      </c>
      <c r="P11186" s="14" t="str">
        <f ca="1"/>
        <v>Low Cap</v>
      </c>
    </row>
    <row r="11187" spans="11:16">
      <c r="K11187" s="14" t="str">
        <v/>
      </c>
      <c r="L11187" s="14" t="str">
        <v/>
      </c>
      <c r="O11187" s="14" t="str">
        <v/>
      </c>
      <c r="P11187" s="14" t="str">
        <f ca="1"/>
        <v>Low Cap</v>
      </c>
    </row>
    <row r="11188" spans="11:16">
      <c r="K11188" s="14" t="str">
        <v/>
      </c>
      <c r="L11188" s="14" t="str">
        <v/>
      </c>
      <c r="O11188" s="14" t="str">
        <v/>
      </c>
      <c r="P11188" s="14" t="str">
        <f ca="1"/>
        <v>Low Cap</v>
      </c>
    </row>
    <row r="11189" spans="11:16">
      <c r="K11189" s="14" t="str">
        <v/>
      </c>
      <c r="L11189" s="14" t="str">
        <v/>
      </c>
      <c r="O11189" s="14" t="str">
        <v/>
      </c>
      <c r="P11189" s="14" t="str">
        <f ca="1"/>
        <v>Low Cap</v>
      </c>
    </row>
    <row r="11190" spans="11:16">
      <c r="K11190" s="14" t="str">
        <v/>
      </c>
      <c r="L11190" s="14" t="str">
        <v/>
      </c>
      <c r="O11190" s="14" t="str">
        <v/>
      </c>
      <c r="P11190" s="14" t="str">
        <f ca="1"/>
        <v>Low Cap</v>
      </c>
    </row>
    <row r="11191" spans="11:16">
      <c r="K11191" s="14" t="str">
        <v/>
      </c>
      <c r="L11191" s="14" t="str">
        <v/>
      </c>
      <c r="O11191" s="14" t="str">
        <v/>
      </c>
      <c r="P11191" s="14" t="str">
        <f ca="1"/>
        <v>Low Cap</v>
      </c>
    </row>
    <row r="11192" spans="11:16">
      <c r="K11192" s="14" t="str">
        <v/>
      </c>
      <c r="L11192" s="14" t="str">
        <v/>
      </c>
      <c r="O11192" s="14" t="str">
        <v/>
      </c>
      <c r="P11192" s="14" t="str">
        <f ca="1"/>
        <v>Low Cap</v>
      </c>
    </row>
    <row r="11193" spans="11:16">
      <c r="K11193" s="14" t="str">
        <v/>
      </c>
      <c r="L11193" s="14" t="str">
        <v/>
      </c>
      <c r="O11193" s="14" t="str">
        <v/>
      </c>
      <c r="P11193" s="14" t="str">
        <f ca="1"/>
        <v>Low Cap</v>
      </c>
    </row>
    <row r="11194" spans="11:16">
      <c r="K11194" s="14" t="str">
        <v/>
      </c>
      <c r="L11194" s="14" t="str">
        <v/>
      </c>
      <c r="O11194" s="14" t="str">
        <v/>
      </c>
      <c r="P11194" s="14" t="str">
        <f ca="1"/>
        <v>Low Cap</v>
      </c>
    </row>
    <row r="11195" spans="11:16">
      <c r="K11195" s="14" t="str">
        <v/>
      </c>
      <c r="L11195" s="14" t="str">
        <v/>
      </c>
      <c r="O11195" s="14" t="str">
        <v/>
      </c>
      <c r="P11195" s="14" t="str">
        <f ca="1"/>
        <v>Low Cap</v>
      </c>
    </row>
    <row r="11196" spans="11:16">
      <c r="K11196" s="14" t="str">
        <v/>
      </c>
      <c r="L11196" s="14" t="str">
        <v/>
      </c>
      <c r="O11196" s="14" t="str">
        <v/>
      </c>
      <c r="P11196" s="14" t="str">
        <f ca="1"/>
        <v>Low Cap</v>
      </c>
    </row>
    <row r="11197" spans="11:16">
      <c r="K11197" s="14" t="str">
        <v/>
      </c>
      <c r="L11197" s="14" t="str">
        <v/>
      </c>
      <c r="O11197" s="14" t="str">
        <v/>
      </c>
      <c r="P11197" s="14" t="str">
        <f ca="1"/>
        <v>Low Cap</v>
      </c>
    </row>
    <row r="11198" spans="11:16">
      <c r="K11198" s="14" t="str">
        <v/>
      </c>
      <c r="L11198" s="14" t="str">
        <v/>
      </c>
      <c r="O11198" s="14" t="str">
        <v/>
      </c>
      <c r="P11198" s="14" t="str">
        <f ca="1"/>
        <v>Low Cap</v>
      </c>
    </row>
    <row r="11199" spans="11:16">
      <c r="K11199" s="14" t="str">
        <v/>
      </c>
      <c r="L11199" s="14" t="str">
        <v/>
      </c>
      <c r="O11199" s="14" t="str">
        <v/>
      </c>
      <c r="P11199" s="14" t="str">
        <f ca="1"/>
        <v>Low Cap</v>
      </c>
    </row>
    <row r="11200" spans="11:16">
      <c r="K11200" s="14" t="str">
        <v/>
      </c>
      <c r="L11200" s="14" t="str">
        <v/>
      </c>
      <c r="O11200" s="14" t="str">
        <v/>
      </c>
      <c r="P11200" s="14" t="str">
        <f ca="1"/>
        <v>Low Cap</v>
      </c>
    </row>
    <row r="11201" spans="11:16">
      <c r="K11201" s="14" t="str">
        <v/>
      </c>
      <c r="L11201" s="14" t="str">
        <v/>
      </c>
      <c r="O11201" s="14" t="str">
        <v/>
      </c>
      <c r="P11201" s="14" t="str">
        <f ca="1"/>
        <v>Low Cap</v>
      </c>
    </row>
    <row r="11202" spans="11:16">
      <c r="K11202" s="14" t="str">
        <v/>
      </c>
      <c r="L11202" s="14" t="str">
        <v/>
      </c>
      <c r="O11202" s="14" t="str">
        <v/>
      </c>
      <c r="P11202" s="14" t="str">
        <f ca="1"/>
        <v>Low Cap</v>
      </c>
    </row>
    <row r="11203" spans="11:16">
      <c r="K11203" s="14" t="str">
        <v/>
      </c>
      <c r="L11203" s="14" t="str">
        <v/>
      </c>
      <c r="O11203" s="14" t="str">
        <v/>
      </c>
      <c r="P11203" s="14" t="str">
        <f ca="1"/>
        <v>Low Cap</v>
      </c>
    </row>
    <row r="11204" spans="11:16">
      <c r="K11204" s="14" t="str">
        <v/>
      </c>
      <c r="L11204" s="14" t="str">
        <v/>
      </c>
      <c r="O11204" s="14" t="str">
        <v/>
      </c>
      <c r="P11204" s="14" t="str">
        <f ca="1"/>
        <v>Low Cap</v>
      </c>
    </row>
    <row r="11205" spans="11:16">
      <c r="K11205" s="14" t="str">
        <v/>
      </c>
      <c r="L11205" s="14" t="str">
        <v/>
      </c>
      <c r="O11205" s="14" t="str">
        <v/>
      </c>
      <c r="P11205" s="14" t="str">
        <f ca="1"/>
        <v>Low Cap</v>
      </c>
    </row>
    <row r="11206" spans="11:16">
      <c r="K11206" s="14" t="str">
        <v/>
      </c>
      <c r="L11206" s="14" t="str">
        <v/>
      </c>
      <c r="O11206" s="14" t="str">
        <v/>
      </c>
      <c r="P11206" s="14" t="str">
        <f ca="1"/>
        <v>Low Cap</v>
      </c>
    </row>
    <row r="11207" spans="11:16">
      <c r="K11207" s="14" t="str">
        <v/>
      </c>
      <c r="L11207" s="14" t="str">
        <v/>
      </c>
      <c r="O11207" s="14" t="str">
        <v/>
      </c>
      <c r="P11207" s="14" t="str">
        <f ca="1"/>
        <v>Low Cap</v>
      </c>
    </row>
    <row r="11208" spans="11:16">
      <c r="K11208" s="14" t="str">
        <v/>
      </c>
      <c r="L11208" s="14" t="str">
        <v/>
      </c>
      <c r="O11208" s="14" t="str">
        <v/>
      </c>
      <c r="P11208" s="14" t="str">
        <f ca="1"/>
        <v>Low Cap</v>
      </c>
    </row>
    <row r="11209" spans="11:16">
      <c r="K11209" s="14" t="str">
        <v/>
      </c>
      <c r="L11209" s="14" t="str">
        <v/>
      </c>
      <c r="O11209" s="14" t="str">
        <v/>
      </c>
      <c r="P11209" s="14" t="str">
        <f ca="1"/>
        <v>Low Cap</v>
      </c>
    </row>
    <row r="11210" spans="11:16">
      <c r="K11210" s="14" t="str">
        <v/>
      </c>
      <c r="L11210" s="14" t="str">
        <v/>
      </c>
      <c r="O11210" s="14" t="str">
        <v/>
      </c>
      <c r="P11210" s="14" t="str">
        <f ca="1"/>
        <v>Low Cap</v>
      </c>
    </row>
    <row r="11211" spans="11:16">
      <c r="K11211" s="14" t="str">
        <v/>
      </c>
      <c r="L11211" s="14" t="str">
        <v/>
      </c>
      <c r="O11211" s="14" t="str">
        <v/>
      </c>
      <c r="P11211" s="14" t="str">
        <f ca="1"/>
        <v>Low Cap</v>
      </c>
    </row>
    <row r="11212" spans="11:16">
      <c r="K11212" s="14" t="str">
        <v/>
      </c>
      <c r="L11212" s="14" t="str">
        <v/>
      </c>
      <c r="O11212" s="14" t="str">
        <v/>
      </c>
      <c r="P11212" s="14" t="str">
        <f ca="1"/>
        <v>Low Cap</v>
      </c>
    </row>
    <row r="11213" spans="11:16">
      <c r="K11213" s="14" t="str">
        <v/>
      </c>
      <c r="L11213" s="14" t="str">
        <v/>
      </c>
      <c r="O11213" s="14" t="str">
        <v/>
      </c>
      <c r="P11213" s="14" t="str">
        <f ca="1"/>
        <v>Low Cap</v>
      </c>
    </row>
    <row r="11214" spans="11:16">
      <c r="K11214" s="14" t="str">
        <v/>
      </c>
      <c r="L11214" s="14" t="str">
        <v/>
      </c>
      <c r="O11214" s="14" t="str">
        <v/>
      </c>
      <c r="P11214" s="14" t="str">
        <f ca="1"/>
        <v>Low Cap</v>
      </c>
    </row>
    <row r="11215" spans="11:16">
      <c r="K11215" s="14" t="str">
        <v/>
      </c>
      <c r="L11215" s="14" t="str">
        <v/>
      </c>
      <c r="O11215" s="14" t="str">
        <v/>
      </c>
      <c r="P11215" s="14" t="str">
        <f ca="1"/>
        <v>Low Cap</v>
      </c>
    </row>
    <row r="11216" spans="11:16">
      <c r="K11216" s="14" t="str">
        <v/>
      </c>
      <c r="L11216" s="14" t="str">
        <v/>
      </c>
      <c r="O11216" s="14" t="str">
        <v/>
      </c>
      <c r="P11216" s="14" t="str">
        <f ca="1"/>
        <v>Low Cap</v>
      </c>
    </row>
    <row r="11217" spans="11:16">
      <c r="K11217" s="14" t="str">
        <v/>
      </c>
      <c r="L11217" s="14" t="str">
        <v/>
      </c>
      <c r="O11217" s="14" t="str">
        <v/>
      </c>
      <c r="P11217" s="14" t="str">
        <f ca="1"/>
        <v>Low Cap</v>
      </c>
    </row>
    <row r="11218" spans="11:16">
      <c r="K11218" s="14" t="str">
        <v/>
      </c>
      <c r="L11218" s="14" t="str">
        <v/>
      </c>
      <c r="O11218" s="14" t="str">
        <v/>
      </c>
      <c r="P11218" s="14" t="str">
        <f ca="1"/>
        <v>Low Cap</v>
      </c>
    </row>
    <row r="11219" spans="11:16">
      <c r="K11219" s="14" t="str">
        <v/>
      </c>
      <c r="L11219" s="14" t="str">
        <v/>
      </c>
      <c r="O11219" s="14" t="str">
        <v/>
      </c>
      <c r="P11219" s="14" t="str">
        <f ca="1"/>
        <v>Low Cap</v>
      </c>
    </row>
    <row r="11220" spans="11:16">
      <c r="K11220" s="14" t="str">
        <v/>
      </c>
      <c r="L11220" s="14" t="str">
        <v/>
      </c>
      <c r="O11220" s="14" t="str">
        <v/>
      </c>
      <c r="P11220" s="14" t="str">
        <f ca="1"/>
        <v>Low Cap</v>
      </c>
    </row>
    <row r="11221" spans="11:16">
      <c r="K11221" s="14" t="str">
        <v/>
      </c>
      <c r="L11221" s="14" t="str">
        <v/>
      </c>
      <c r="O11221" s="14" t="str">
        <v/>
      </c>
      <c r="P11221" s="14" t="str">
        <f ca="1"/>
        <v>Low Cap</v>
      </c>
    </row>
    <row r="11222" spans="11:16">
      <c r="K11222" s="14" t="str">
        <v/>
      </c>
      <c r="L11222" s="14" t="str">
        <v/>
      </c>
      <c r="O11222" s="14" t="str">
        <v/>
      </c>
      <c r="P11222" s="14" t="str">
        <f ca="1"/>
        <v>Low Cap</v>
      </c>
    </row>
    <row r="11223" spans="11:16">
      <c r="K11223" s="14" t="str">
        <v/>
      </c>
      <c r="L11223" s="14" t="str">
        <v/>
      </c>
      <c r="O11223" s="14" t="str">
        <v/>
      </c>
      <c r="P11223" s="14" t="str">
        <f ca="1"/>
        <v>Low Cap</v>
      </c>
    </row>
    <row r="11224" spans="11:16">
      <c r="K11224" s="14" t="str">
        <v/>
      </c>
      <c r="L11224" s="14" t="str">
        <v/>
      </c>
      <c r="O11224" s="14" t="str">
        <v/>
      </c>
      <c r="P11224" s="14" t="str">
        <f ca="1"/>
        <v>Low Cap</v>
      </c>
    </row>
    <row r="11225" spans="11:16">
      <c r="K11225" s="14" t="str">
        <v/>
      </c>
      <c r="L11225" s="14" t="str">
        <v/>
      </c>
      <c r="O11225" s="14" t="str">
        <v/>
      </c>
      <c r="P11225" s="14" t="str">
        <f ca="1"/>
        <v>Low Cap</v>
      </c>
    </row>
    <row r="11226" spans="11:16">
      <c r="K11226" s="14" t="str">
        <v/>
      </c>
      <c r="L11226" s="14" t="str">
        <v/>
      </c>
      <c r="O11226" s="14" t="str">
        <v/>
      </c>
      <c r="P11226" s="14" t="str">
        <f ca="1"/>
        <v>Low Cap</v>
      </c>
    </row>
    <row r="11227" spans="11:16">
      <c r="K11227" s="14" t="str">
        <v/>
      </c>
      <c r="L11227" s="14" t="str">
        <v/>
      </c>
      <c r="O11227" s="14" t="str">
        <v/>
      </c>
      <c r="P11227" s="14" t="str">
        <f ca="1"/>
        <v>Low Cap</v>
      </c>
    </row>
    <row r="11228" spans="11:16">
      <c r="K11228" s="14" t="str">
        <v/>
      </c>
      <c r="L11228" s="14" t="str">
        <v/>
      </c>
      <c r="O11228" s="14" t="str">
        <v/>
      </c>
      <c r="P11228" s="14" t="str">
        <f ca="1"/>
        <v>Low Cap</v>
      </c>
    </row>
    <row r="11229" spans="11:16">
      <c r="K11229" s="14" t="str">
        <v/>
      </c>
      <c r="L11229" s="14" t="str">
        <v/>
      </c>
      <c r="O11229" s="14" t="str">
        <v/>
      </c>
      <c r="P11229" s="14" t="str">
        <f ca="1"/>
        <v>Low Cap</v>
      </c>
    </row>
    <row r="11230" spans="11:16">
      <c r="K11230" s="14" t="str">
        <v/>
      </c>
      <c r="L11230" s="14" t="str">
        <v/>
      </c>
      <c r="O11230" s="14" t="str">
        <v/>
      </c>
      <c r="P11230" s="14" t="str">
        <f ca="1"/>
        <v>Low Cap</v>
      </c>
    </row>
    <row r="11231" spans="11:16">
      <c r="K11231" s="14" t="str">
        <v/>
      </c>
      <c r="L11231" s="14" t="str">
        <v/>
      </c>
      <c r="O11231" s="14" t="str">
        <v/>
      </c>
      <c r="P11231" s="14" t="str">
        <f ca="1"/>
        <v>Low Cap</v>
      </c>
    </row>
    <row r="11232" spans="11:16">
      <c r="K11232" s="14" t="str">
        <v/>
      </c>
      <c r="L11232" s="14" t="str">
        <v/>
      </c>
      <c r="O11232" s="14" t="str">
        <v/>
      </c>
      <c r="P11232" s="14" t="str">
        <f ca="1"/>
        <v>Low Cap</v>
      </c>
    </row>
    <row r="11233" spans="11:16">
      <c r="K11233" s="14" t="str">
        <v/>
      </c>
      <c r="L11233" s="14" t="str">
        <v/>
      </c>
      <c r="O11233" s="14" t="str">
        <v/>
      </c>
      <c r="P11233" s="14" t="str">
        <f ca="1"/>
        <v>Low Cap</v>
      </c>
    </row>
    <row r="11234" spans="11:16">
      <c r="K11234" s="14" t="str">
        <v/>
      </c>
      <c r="L11234" s="14" t="str">
        <v/>
      </c>
      <c r="O11234" s="14" t="str">
        <v/>
      </c>
      <c r="P11234" s="14" t="str">
        <f ca="1"/>
        <v>Low Cap</v>
      </c>
    </row>
    <row r="11235" spans="11:16">
      <c r="K11235" s="14" t="str">
        <v/>
      </c>
      <c r="L11235" s="14" t="str">
        <v/>
      </c>
      <c r="O11235" s="14" t="str">
        <v/>
      </c>
      <c r="P11235" s="14" t="str">
        <f ca="1"/>
        <v>Low Cap</v>
      </c>
    </row>
    <row r="11236" spans="11:16">
      <c r="K11236" s="14" t="str">
        <v/>
      </c>
      <c r="L11236" s="14" t="str">
        <v/>
      </c>
      <c r="O11236" s="14" t="str">
        <v/>
      </c>
      <c r="P11236" s="14" t="str">
        <f ca="1"/>
        <v>Low Cap</v>
      </c>
    </row>
    <row r="11237" spans="11:16">
      <c r="K11237" s="14" t="str">
        <v/>
      </c>
      <c r="L11237" s="14" t="str">
        <v/>
      </c>
      <c r="O11237" s="14" t="str">
        <v/>
      </c>
      <c r="P11237" s="14" t="str">
        <f ca="1"/>
        <v>Low Cap</v>
      </c>
    </row>
    <row r="11238" spans="11:16">
      <c r="K11238" s="14" t="str">
        <v/>
      </c>
      <c r="L11238" s="14" t="str">
        <v/>
      </c>
      <c r="O11238" s="14" t="str">
        <v/>
      </c>
      <c r="P11238" s="14" t="str">
        <f ca="1"/>
        <v>Low Cap</v>
      </c>
    </row>
    <row r="11239" spans="11:16">
      <c r="K11239" s="14" t="str">
        <v/>
      </c>
      <c r="L11239" s="14" t="str">
        <v/>
      </c>
      <c r="O11239" s="14" t="str">
        <v/>
      </c>
      <c r="P11239" s="14" t="str">
        <f ca="1"/>
        <v>Low Cap</v>
      </c>
    </row>
    <row r="11240" spans="11:16">
      <c r="K11240" s="14" t="str">
        <v/>
      </c>
      <c r="L11240" s="14" t="str">
        <v/>
      </c>
      <c r="O11240" s="14" t="str">
        <v/>
      </c>
      <c r="P11240" s="14" t="str">
        <f ca="1"/>
        <v>Low Cap</v>
      </c>
    </row>
    <row r="11241" spans="11:16">
      <c r="K11241" s="14" t="str">
        <v/>
      </c>
      <c r="L11241" s="14" t="str">
        <v/>
      </c>
      <c r="O11241" s="14" t="str">
        <v/>
      </c>
      <c r="P11241" s="14" t="str">
        <f ca="1"/>
        <v>Low Cap</v>
      </c>
    </row>
    <row r="11242" spans="11:16">
      <c r="K11242" s="14" t="str">
        <v/>
      </c>
      <c r="L11242" s="14" t="str">
        <v/>
      </c>
      <c r="O11242" s="14" t="str">
        <v/>
      </c>
      <c r="P11242" s="14" t="str">
        <f ca="1"/>
        <v>Low Cap</v>
      </c>
    </row>
    <row r="11243" spans="11:16">
      <c r="K11243" s="14" t="str">
        <v/>
      </c>
      <c r="L11243" s="14" t="str">
        <v/>
      </c>
      <c r="O11243" s="14" t="str">
        <v/>
      </c>
      <c r="P11243" s="14" t="str">
        <f ca="1"/>
        <v>Low Cap</v>
      </c>
    </row>
    <row r="11244" spans="11:16">
      <c r="K11244" s="14" t="str">
        <v/>
      </c>
      <c r="L11244" s="14" t="str">
        <v/>
      </c>
      <c r="O11244" s="14" t="str">
        <v/>
      </c>
      <c r="P11244" s="14" t="str">
        <f ca="1"/>
        <v>Low Cap</v>
      </c>
    </row>
    <row r="11245" spans="11:16">
      <c r="K11245" s="14" t="str">
        <v/>
      </c>
      <c r="L11245" s="14" t="str">
        <v/>
      </c>
      <c r="O11245" s="14" t="str">
        <v/>
      </c>
      <c r="P11245" s="14" t="str">
        <f ca="1"/>
        <v>Low Cap</v>
      </c>
    </row>
    <row r="11246" spans="11:16">
      <c r="K11246" s="14" t="str">
        <v/>
      </c>
      <c r="L11246" s="14" t="str">
        <v/>
      </c>
      <c r="O11246" s="14" t="str">
        <v/>
      </c>
      <c r="P11246" s="14" t="str">
        <f ca="1"/>
        <v>Low Cap</v>
      </c>
    </row>
    <row r="11247" spans="11:16">
      <c r="K11247" s="14" t="str">
        <v/>
      </c>
      <c r="L11247" s="14" t="str">
        <v/>
      </c>
      <c r="O11247" s="14" t="str">
        <v/>
      </c>
      <c r="P11247" s="14" t="str">
        <f ca="1"/>
        <v>Low Cap</v>
      </c>
    </row>
    <row r="11248" spans="11:16">
      <c r="K11248" s="14" t="str">
        <v/>
      </c>
      <c r="L11248" s="14" t="str">
        <v/>
      </c>
      <c r="O11248" s="14" t="str">
        <v/>
      </c>
      <c r="P11248" s="14" t="str">
        <f ca="1"/>
        <v>Low Cap</v>
      </c>
    </row>
    <row r="11249" spans="11:16">
      <c r="K11249" s="14" t="str">
        <v/>
      </c>
      <c r="L11249" s="14" t="str">
        <v/>
      </c>
      <c r="O11249" s="14" t="str">
        <v/>
      </c>
      <c r="P11249" s="14" t="str">
        <f ca="1"/>
        <v>Low Cap</v>
      </c>
    </row>
    <row r="11250" spans="11:16">
      <c r="K11250" s="14" t="str">
        <v/>
      </c>
      <c r="L11250" s="14" t="str">
        <v/>
      </c>
      <c r="O11250" s="14" t="str">
        <v/>
      </c>
      <c r="P11250" s="14" t="str">
        <f ca="1"/>
        <v>Low Cap</v>
      </c>
    </row>
    <row r="11251" spans="11:16">
      <c r="K11251" s="14" t="str">
        <v/>
      </c>
      <c r="L11251" s="14" t="str">
        <v/>
      </c>
      <c r="O11251" s="14" t="str">
        <v/>
      </c>
      <c r="P11251" s="14" t="str">
        <f ca="1"/>
        <v>Low Cap</v>
      </c>
    </row>
    <row r="11252" spans="11:16">
      <c r="K11252" s="14" t="str">
        <v/>
      </c>
      <c r="L11252" s="14" t="str">
        <v/>
      </c>
      <c r="O11252" s="14" t="str">
        <v/>
      </c>
      <c r="P11252" s="14" t="str">
        <f ca="1"/>
        <v>Low Cap</v>
      </c>
    </row>
    <row r="11253" spans="11:16">
      <c r="K11253" s="14" t="str">
        <v/>
      </c>
      <c r="L11253" s="14" t="str">
        <v/>
      </c>
      <c r="O11253" s="14" t="str">
        <v/>
      </c>
      <c r="P11253" s="14" t="str">
        <f ca="1"/>
        <v>Low Cap</v>
      </c>
    </row>
    <row r="11254" spans="11:16">
      <c r="K11254" s="14" t="str">
        <v/>
      </c>
      <c r="L11254" s="14" t="str">
        <v/>
      </c>
      <c r="O11254" s="14" t="str">
        <v/>
      </c>
      <c r="P11254" s="14" t="str">
        <f ca="1"/>
        <v>Low Cap</v>
      </c>
    </row>
    <row r="11255" spans="11:16">
      <c r="K11255" s="14" t="str">
        <v/>
      </c>
      <c r="L11255" s="14" t="str">
        <v/>
      </c>
      <c r="O11255" s="14" t="str">
        <v/>
      </c>
      <c r="P11255" s="14" t="str">
        <f ca="1"/>
        <v>Low Cap</v>
      </c>
    </row>
    <row r="11256" spans="11:16">
      <c r="K11256" s="14" t="str">
        <v/>
      </c>
      <c r="L11256" s="14" t="str">
        <v/>
      </c>
      <c r="O11256" s="14" t="str">
        <v/>
      </c>
      <c r="P11256" s="14" t="str">
        <f ca="1"/>
        <v>Low Cap</v>
      </c>
    </row>
    <row r="11257" spans="11:16">
      <c r="K11257" s="14" t="str">
        <v/>
      </c>
      <c r="L11257" s="14" t="str">
        <v/>
      </c>
      <c r="O11257" s="14" t="str">
        <v/>
      </c>
      <c r="P11257" s="14" t="str">
        <f ca="1"/>
        <v>Low Cap</v>
      </c>
    </row>
    <row r="11258" spans="11:16">
      <c r="K11258" s="14" t="str">
        <v/>
      </c>
      <c r="L11258" s="14" t="str">
        <v/>
      </c>
      <c r="O11258" s="14" t="str">
        <v/>
      </c>
      <c r="P11258" s="14" t="str">
        <f ca="1"/>
        <v>Low Cap</v>
      </c>
    </row>
    <row r="11259" spans="11:16">
      <c r="K11259" s="14" t="str">
        <v/>
      </c>
      <c r="L11259" s="14" t="str">
        <v/>
      </c>
      <c r="O11259" s="14" t="str">
        <v/>
      </c>
      <c r="P11259" s="14" t="str">
        <f ca="1"/>
        <v>Low Cap</v>
      </c>
    </row>
    <row r="11260" spans="11:16">
      <c r="K11260" s="14" t="str">
        <v/>
      </c>
      <c r="L11260" s="14" t="str">
        <v/>
      </c>
      <c r="O11260" s="14" t="str">
        <v/>
      </c>
      <c r="P11260" s="14" t="str">
        <f ca="1"/>
        <v>Low Cap</v>
      </c>
    </row>
    <row r="11261" spans="11:16">
      <c r="K11261" s="14" t="str">
        <v/>
      </c>
      <c r="L11261" s="14" t="str">
        <v/>
      </c>
      <c r="O11261" s="14" t="str">
        <v/>
      </c>
      <c r="P11261" s="14" t="str">
        <f ca="1"/>
        <v>Low Cap</v>
      </c>
    </row>
    <row r="11262" spans="11:16">
      <c r="K11262" s="14" t="str">
        <v/>
      </c>
      <c r="L11262" s="14" t="str">
        <v/>
      </c>
      <c r="O11262" s="14" t="str">
        <v/>
      </c>
      <c r="P11262" s="14" t="str">
        <f ca="1"/>
        <v>Low Cap</v>
      </c>
    </row>
    <row r="11263" spans="11:16">
      <c r="K11263" s="14" t="str">
        <v/>
      </c>
      <c r="L11263" s="14" t="str">
        <v/>
      </c>
      <c r="O11263" s="14" t="str">
        <v/>
      </c>
      <c r="P11263" s="14" t="str">
        <f ca="1"/>
        <v>Low Cap</v>
      </c>
    </row>
    <row r="11264" spans="11:16">
      <c r="K11264" s="14" t="str">
        <v/>
      </c>
      <c r="L11264" s="14" t="str">
        <v/>
      </c>
      <c r="O11264" s="14" t="str">
        <v/>
      </c>
      <c r="P11264" s="14" t="str">
        <f ca="1"/>
        <v>Low Cap</v>
      </c>
    </row>
    <row r="11265" spans="11:16">
      <c r="K11265" s="14" t="str">
        <v/>
      </c>
      <c r="L11265" s="14" t="str">
        <v/>
      </c>
      <c r="O11265" s="14" t="str">
        <v/>
      </c>
      <c r="P11265" s="14" t="str">
        <f ca="1"/>
        <v>Low Cap</v>
      </c>
    </row>
    <row r="11266" spans="11:16">
      <c r="K11266" s="14" t="str">
        <v/>
      </c>
      <c r="L11266" s="14" t="str">
        <v/>
      </c>
      <c r="O11266" s="14" t="str">
        <v/>
      </c>
      <c r="P11266" s="14" t="str">
        <f ca="1"/>
        <v>Low Cap</v>
      </c>
    </row>
    <row r="11267" spans="11:16">
      <c r="K11267" s="14" t="str">
        <v/>
      </c>
      <c r="L11267" s="14" t="str">
        <v/>
      </c>
      <c r="O11267" s="14" t="str">
        <v/>
      </c>
      <c r="P11267" s="14" t="str">
        <f ca="1"/>
        <v>Low Cap</v>
      </c>
    </row>
    <row r="11268" spans="11:16">
      <c r="K11268" s="14" t="str">
        <v/>
      </c>
      <c r="L11268" s="14" t="str">
        <v/>
      </c>
      <c r="O11268" s="14" t="str">
        <v/>
      </c>
      <c r="P11268" s="14" t="str">
        <f ca="1"/>
        <v>Low Cap</v>
      </c>
    </row>
    <row r="11269" spans="11:16">
      <c r="K11269" s="14" t="str">
        <v/>
      </c>
      <c r="L11269" s="14" t="str">
        <v/>
      </c>
      <c r="O11269" s="14" t="str">
        <v/>
      </c>
      <c r="P11269" s="14" t="str">
        <f ca="1"/>
        <v>Low Cap</v>
      </c>
    </row>
    <row r="11270" spans="11:16">
      <c r="K11270" s="14" t="str">
        <v/>
      </c>
      <c r="L11270" s="14" t="str">
        <v/>
      </c>
      <c r="O11270" s="14" t="str">
        <v/>
      </c>
      <c r="P11270" s="14" t="str">
        <f ca="1"/>
        <v>Low Cap</v>
      </c>
    </row>
    <row r="11271" spans="11:16">
      <c r="K11271" s="14" t="str">
        <v/>
      </c>
      <c r="L11271" s="14" t="str">
        <v/>
      </c>
      <c r="O11271" s="14" t="str">
        <v/>
      </c>
      <c r="P11271" s="14" t="str">
        <f ca="1"/>
        <v>Low Cap</v>
      </c>
    </row>
    <row r="11272" spans="11:16">
      <c r="K11272" s="14" t="str">
        <v/>
      </c>
      <c r="L11272" s="14" t="str">
        <v/>
      </c>
      <c r="O11272" s="14" t="str">
        <v/>
      </c>
      <c r="P11272" s="14" t="str">
        <f ca="1"/>
        <v>Low Cap</v>
      </c>
    </row>
    <row r="11273" spans="11:16">
      <c r="K11273" s="14" t="str">
        <v/>
      </c>
      <c r="L11273" s="14" t="str">
        <v/>
      </c>
      <c r="O11273" s="14" t="str">
        <v/>
      </c>
      <c r="P11273" s="14" t="str">
        <f ca="1"/>
        <v>Low Cap</v>
      </c>
    </row>
    <row r="11274" spans="11:16">
      <c r="K11274" s="14" t="str">
        <v/>
      </c>
      <c r="L11274" s="14" t="str">
        <v/>
      </c>
      <c r="O11274" s="14" t="str">
        <v/>
      </c>
      <c r="P11274" s="14" t="str">
        <f ca="1"/>
        <v>Low Cap</v>
      </c>
    </row>
    <row r="11275" spans="11:16">
      <c r="K11275" s="14" t="str">
        <v/>
      </c>
      <c r="L11275" s="14" t="str">
        <v/>
      </c>
      <c r="O11275" s="14" t="str">
        <v/>
      </c>
      <c r="P11275" s="14" t="str">
        <f ca="1"/>
        <v>Low Cap</v>
      </c>
    </row>
    <row r="11276" spans="11:16">
      <c r="K11276" s="14" t="str">
        <v/>
      </c>
      <c r="L11276" s="14" t="str">
        <v/>
      </c>
      <c r="O11276" s="14" t="str">
        <v/>
      </c>
      <c r="P11276" s="14" t="str">
        <f ca="1"/>
        <v>Low Cap</v>
      </c>
    </row>
    <row r="11277" spans="11:16">
      <c r="K11277" s="14" t="str">
        <v/>
      </c>
      <c r="L11277" s="14" t="str">
        <v/>
      </c>
      <c r="O11277" s="14" t="str">
        <v/>
      </c>
      <c r="P11277" s="14" t="str">
        <f ca="1"/>
        <v>Low Cap</v>
      </c>
    </row>
    <row r="11278" spans="11:16">
      <c r="K11278" s="14" t="str">
        <v/>
      </c>
      <c r="L11278" s="14" t="str">
        <v/>
      </c>
      <c r="O11278" s="14" t="str">
        <v/>
      </c>
      <c r="P11278" s="14" t="str">
        <f ca="1"/>
        <v>Low Cap</v>
      </c>
    </row>
    <row r="11279" spans="11:16">
      <c r="K11279" s="14" t="str">
        <v/>
      </c>
      <c r="L11279" s="14" t="str">
        <v/>
      </c>
      <c r="O11279" s="14" t="str">
        <v/>
      </c>
      <c r="P11279" s="14" t="str">
        <f ca="1"/>
        <v>Low Cap</v>
      </c>
    </row>
    <row r="11280" spans="11:16">
      <c r="K11280" s="14" t="str">
        <v/>
      </c>
      <c r="L11280" s="14" t="str">
        <v/>
      </c>
      <c r="O11280" s="14" t="str">
        <v/>
      </c>
      <c r="P11280" s="14" t="str">
        <f ca="1"/>
        <v>Low Cap</v>
      </c>
    </row>
    <row r="11281" spans="11:16">
      <c r="K11281" s="14" t="str">
        <v/>
      </c>
      <c r="L11281" s="14" t="str">
        <v/>
      </c>
      <c r="O11281" s="14" t="str">
        <v/>
      </c>
      <c r="P11281" s="14" t="str">
        <f ca="1"/>
        <v>Low Cap</v>
      </c>
    </row>
    <row r="11282" spans="11:16">
      <c r="K11282" s="14" t="str">
        <v/>
      </c>
      <c r="L11282" s="14" t="str">
        <v/>
      </c>
      <c r="O11282" s="14" t="str">
        <v/>
      </c>
      <c r="P11282" s="14" t="str">
        <f ca="1"/>
        <v>Low Cap</v>
      </c>
    </row>
    <row r="11283" spans="11:16">
      <c r="K11283" s="14" t="str">
        <v/>
      </c>
      <c r="L11283" s="14" t="str">
        <v/>
      </c>
      <c r="O11283" s="14" t="str">
        <v/>
      </c>
      <c r="P11283" s="14" t="str">
        <f ca="1"/>
        <v>Low Cap</v>
      </c>
    </row>
    <row r="11284" spans="11:16">
      <c r="K11284" s="14" t="str">
        <v/>
      </c>
      <c r="L11284" s="14" t="str">
        <v/>
      </c>
      <c r="O11284" s="14" t="str">
        <v/>
      </c>
      <c r="P11284" s="14" t="str">
        <f ca="1"/>
        <v>Low Cap</v>
      </c>
    </row>
    <row r="11285" spans="11:16">
      <c r="K11285" s="14" t="str">
        <v/>
      </c>
      <c r="L11285" s="14" t="str">
        <v/>
      </c>
      <c r="O11285" s="14" t="str">
        <v/>
      </c>
      <c r="P11285" s="14" t="str">
        <f ca="1"/>
        <v>Low Cap</v>
      </c>
    </row>
    <row r="11286" spans="11:16">
      <c r="K11286" s="14" t="str">
        <v/>
      </c>
      <c r="L11286" s="14" t="str">
        <v/>
      </c>
      <c r="O11286" s="14" t="str">
        <v/>
      </c>
      <c r="P11286" s="14" t="str">
        <f ca="1"/>
        <v>Low Cap</v>
      </c>
    </row>
    <row r="11287" spans="11:16">
      <c r="K11287" s="14" t="str">
        <v/>
      </c>
      <c r="L11287" s="14" t="str">
        <v/>
      </c>
      <c r="O11287" s="14" t="str">
        <v/>
      </c>
      <c r="P11287" s="14" t="str">
        <f ca="1"/>
        <v>Low Cap</v>
      </c>
    </row>
    <row r="11288" spans="11:16">
      <c r="K11288" s="14" t="str">
        <v/>
      </c>
      <c r="L11288" s="14" t="str">
        <v/>
      </c>
      <c r="O11288" s="14" t="str">
        <v/>
      </c>
      <c r="P11288" s="14" t="str">
        <f ca="1"/>
        <v>Low Cap</v>
      </c>
    </row>
    <row r="11289" spans="11:16">
      <c r="K11289" s="14" t="str">
        <v/>
      </c>
      <c r="L11289" s="14" t="str">
        <v/>
      </c>
      <c r="O11289" s="14" t="str">
        <v/>
      </c>
      <c r="P11289" s="14" t="str">
        <f ca="1"/>
        <v>Low Cap</v>
      </c>
    </row>
    <row r="11290" spans="11:16">
      <c r="K11290" s="14" t="str">
        <v/>
      </c>
      <c r="L11290" s="14" t="str">
        <v/>
      </c>
      <c r="O11290" s="14" t="str">
        <v/>
      </c>
      <c r="P11290" s="14" t="str">
        <f ca="1"/>
        <v>Low Cap</v>
      </c>
    </row>
    <row r="11291" spans="11:16">
      <c r="K11291" s="14" t="str">
        <v/>
      </c>
      <c r="L11291" s="14" t="str">
        <v/>
      </c>
      <c r="O11291" s="14" t="str">
        <v/>
      </c>
      <c r="P11291" s="14" t="str">
        <f ca="1"/>
        <v>Low Cap</v>
      </c>
    </row>
    <row r="11292" spans="11:16">
      <c r="K11292" s="14" t="str">
        <v/>
      </c>
      <c r="L11292" s="14" t="str">
        <v/>
      </c>
      <c r="O11292" s="14" t="str">
        <v/>
      </c>
      <c r="P11292" s="14" t="str">
        <f ca="1"/>
        <v>Low Cap</v>
      </c>
    </row>
    <row r="11293" spans="11:16">
      <c r="K11293" s="14" t="str">
        <v/>
      </c>
      <c r="L11293" s="14" t="str">
        <v/>
      </c>
      <c r="O11293" s="14" t="str">
        <v/>
      </c>
      <c r="P11293" s="14" t="str">
        <f ca="1"/>
        <v>Low Cap</v>
      </c>
    </row>
    <row r="11294" spans="11:16">
      <c r="K11294" s="14" t="str">
        <v/>
      </c>
      <c r="L11294" s="14" t="str">
        <v/>
      </c>
      <c r="O11294" s="14" t="str">
        <v/>
      </c>
      <c r="P11294" s="14" t="str">
        <f ca="1"/>
        <v>Low Cap</v>
      </c>
    </row>
    <row r="11295" spans="11:16">
      <c r="K11295" s="14" t="str">
        <v/>
      </c>
      <c r="L11295" s="14" t="str">
        <v/>
      </c>
      <c r="O11295" s="14" t="str">
        <v/>
      </c>
      <c r="P11295" s="14" t="str">
        <f ca="1"/>
        <v>Low Cap</v>
      </c>
    </row>
    <row r="11296" spans="11:16">
      <c r="K11296" s="14" t="str">
        <v/>
      </c>
      <c r="L11296" s="14" t="str">
        <v/>
      </c>
      <c r="O11296" s="14" t="str">
        <v/>
      </c>
      <c r="P11296" s="14" t="str">
        <f ca="1"/>
        <v>Low Cap</v>
      </c>
    </row>
    <row r="11297" spans="11:16">
      <c r="K11297" s="14" t="str">
        <v/>
      </c>
      <c r="L11297" s="14" t="str">
        <v/>
      </c>
      <c r="O11297" s="14" t="str">
        <v/>
      </c>
      <c r="P11297" s="14" t="str">
        <f ca="1"/>
        <v>Low Cap</v>
      </c>
    </row>
    <row r="11298" spans="11:16">
      <c r="K11298" s="14" t="str">
        <v/>
      </c>
      <c r="L11298" s="14" t="str">
        <v/>
      </c>
      <c r="O11298" s="14" t="str">
        <v/>
      </c>
      <c r="P11298" s="14" t="str">
        <f ca="1"/>
        <v>Low Cap</v>
      </c>
    </row>
    <row r="11299" spans="11:16">
      <c r="K11299" s="14" t="str">
        <v/>
      </c>
      <c r="L11299" s="14" t="str">
        <v/>
      </c>
      <c r="O11299" s="14" t="str">
        <v/>
      </c>
      <c r="P11299" s="14" t="str">
        <f ca="1"/>
        <v>Low Cap</v>
      </c>
    </row>
    <row r="11300" spans="11:16">
      <c r="K11300" s="14" t="str">
        <v/>
      </c>
      <c r="L11300" s="14" t="str">
        <v/>
      </c>
      <c r="O11300" s="14" t="str">
        <v/>
      </c>
      <c r="P11300" s="14" t="str">
        <f ca="1"/>
        <v>Low Cap</v>
      </c>
    </row>
    <row r="11301" spans="11:16">
      <c r="K11301" s="14" t="str">
        <v/>
      </c>
      <c r="L11301" s="14" t="str">
        <v/>
      </c>
      <c r="O11301" s="14" t="str">
        <v/>
      </c>
      <c r="P11301" s="14" t="str">
        <f ca="1"/>
        <v>Low Cap</v>
      </c>
    </row>
    <row r="11302" spans="11:16">
      <c r="K11302" s="14" t="str">
        <v/>
      </c>
      <c r="L11302" s="14" t="str">
        <v/>
      </c>
      <c r="O11302" s="14" t="str">
        <v/>
      </c>
      <c r="P11302" s="14" t="str">
        <f ca="1"/>
        <v>Low Cap</v>
      </c>
    </row>
    <row r="11303" spans="11:16">
      <c r="K11303" s="14" t="str">
        <v/>
      </c>
      <c r="L11303" s="14" t="str">
        <v/>
      </c>
      <c r="O11303" s="14" t="str">
        <v/>
      </c>
      <c r="P11303" s="14" t="str">
        <f ca="1"/>
        <v>Low Cap</v>
      </c>
    </row>
    <row r="11304" spans="11:16">
      <c r="K11304" s="14" t="str">
        <v/>
      </c>
      <c r="L11304" s="14" t="str">
        <v/>
      </c>
      <c r="O11304" s="14" t="str">
        <v/>
      </c>
      <c r="P11304" s="14" t="str">
        <f ca="1"/>
        <v>Low Cap</v>
      </c>
    </row>
    <row r="11305" spans="11:16">
      <c r="K11305" s="14" t="str">
        <v/>
      </c>
      <c r="L11305" s="14" t="str">
        <v/>
      </c>
      <c r="O11305" s="14" t="str">
        <v/>
      </c>
      <c r="P11305" s="14" t="str">
        <f ca="1"/>
        <v>Low Cap</v>
      </c>
    </row>
    <row r="11306" spans="11:16">
      <c r="K11306" s="14" t="str">
        <v/>
      </c>
      <c r="L11306" s="14" t="str">
        <v/>
      </c>
      <c r="O11306" s="14" t="str">
        <v/>
      </c>
      <c r="P11306" s="14" t="str">
        <f ca="1"/>
        <v>Low Cap</v>
      </c>
    </row>
    <row r="11307" spans="11:16">
      <c r="K11307" s="14" t="str">
        <v/>
      </c>
      <c r="L11307" s="14" t="str">
        <v/>
      </c>
      <c r="O11307" s="14" t="str">
        <v/>
      </c>
      <c r="P11307" s="14" t="str">
        <f ca="1"/>
        <v>Low Cap</v>
      </c>
    </row>
    <row r="11308" spans="11:16">
      <c r="K11308" s="14" t="str">
        <v/>
      </c>
      <c r="L11308" s="14" t="str">
        <v/>
      </c>
      <c r="O11308" s="14" t="str">
        <v/>
      </c>
      <c r="P11308" s="14" t="str">
        <f ca="1"/>
        <v>Low Cap</v>
      </c>
    </row>
    <row r="11309" spans="11:16">
      <c r="K11309" s="14" t="str">
        <v/>
      </c>
      <c r="L11309" s="14" t="str">
        <v/>
      </c>
      <c r="O11309" s="14" t="str">
        <v/>
      </c>
      <c r="P11309" s="14" t="str">
        <f ca="1"/>
        <v>Low Cap</v>
      </c>
    </row>
    <row r="11310" spans="11:16">
      <c r="K11310" s="14" t="str">
        <v/>
      </c>
      <c r="L11310" s="14" t="str">
        <v/>
      </c>
      <c r="O11310" s="14" t="str">
        <v/>
      </c>
      <c r="P11310" s="14" t="str">
        <f ca="1"/>
        <v>Low Cap</v>
      </c>
    </row>
    <row r="11311" spans="11:16">
      <c r="K11311" s="14" t="str">
        <v/>
      </c>
      <c r="L11311" s="14" t="str">
        <v/>
      </c>
      <c r="O11311" s="14" t="str">
        <v/>
      </c>
      <c r="P11311" s="14" t="str">
        <f ca="1"/>
        <v>Low Cap</v>
      </c>
    </row>
    <row r="11312" spans="11:16">
      <c r="K11312" s="14" t="str">
        <v/>
      </c>
      <c r="L11312" s="14" t="str">
        <v/>
      </c>
      <c r="O11312" s="14" t="str">
        <v/>
      </c>
      <c r="P11312" s="14" t="str">
        <f ca="1"/>
        <v>Low Cap</v>
      </c>
    </row>
    <row r="11313" spans="11:16">
      <c r="K11313" s="14" t="str">
        <v/>
      </c>
      <c r="L11313" s="14" t="str">
        <v/>
      </c>
      <c r="O11313" s="14" t="str">
        <v/>
      </c>
      <c r="P11313" s="14" t="str">
        <f ca="1"/>
        <v>Low Cap</v>
      </c>
    </row>
    <row r="11314" spans="11:16">
      <c r="K11314" s="14" t="str">
        <v/>
      </c>
      <c r="L11314" s="14" t="str">
        <v/>
      </c>
      <c r="O11314" s="14" t="str">
        <v/>
      </c>
      <c r="P11314" s="14" t="str">
        <f ca="1"/>
        <v>Low Cap</v>
      </c>
    </row>
    <row r="11315" spans="11:16">
      <c r="K11315" s="14" t="str">
        <v/>
      </c>
      <c r="L11315" s="14" t="str">
        <v/>
      </c>
      <c r="O11315" s="14" t="str">
        <v/>
      </c>
      <c r="P11315" s="14" t="str">
        <f ca="1"/>
        <v>Low Cap</v>
      </c>
    </row>
    <row r="11316" spans="11:16">
      <c r="K11316" s="14" t="str">
        <v/>
      </c>
      <c r="L11316" s="14" t="str">
        <v/>
      </c>
      <c r="O11316" s="14" t="str">
        <v/>
      </c>
      <c r="P11316" s="14" t="str">
        <f ca="1"/>
        <v>Low Cap</v>
      </c>
    </row>
    <row r="11317" spans="11:16">
      <c r="K11317" s="14" t="str">
        <v/>
      </c>
      <c r="L11317" s="14" t="str">
        <v/>
      </c>
      <c r="O11317" s="14" t="str">
        <v/>
      </c>
      <c r="P11317" s="14" t="str">
        <f ca="1"/>
        <v>Low Cap</v>
      </c>
    </row>
    <row r="11318" spans="11:16">
      <c r="K11318" s="14" t="str">
        <v/>
      </c>
      <c r="L11318" s="14" t="str">
        <v/>
      </c>
      <c r="O11318" s="14" t="str">
        <v/>
      </c>
      <c r="P11318" s="14" t="str">
        <f ca="1"/>
        <v>Low Cap</v>
      </c>
    </row>
    <row r="11319" spans="11:16">
      <c r="K11319" s="14" t="str">
        <v/>
      </c>
      <c r="L11319" s="14" t="str">
        <v/>
      </c>
      <c r="O11319" s="14" t="str">
        <v/>
      </c>
      <c r="P11319" s="14" t="str">
        <f ca="1"/>
        <v>Low Cap</v>
      </c>
    </row>
    <row r="11320" spans="11:16">
      <c r="K11320" s="14" t="str">
        <v/>
      </c>
      <c r="L11320" s="14" t="str">
        <v/>
      </c>
      <c r="O11320" s="14" t="str">
        <v/>
      </c>
      <c r="P11320" s="14" t="str">
        <f ca="1"/>
        <v>Low Cap</v>
      </c>
    </row>
    <row r="11321" spans="11:16">
      <c r="K11321" s="14" t="str">
        <v/>
      </c>
      <c r="L11321" s="14" t="str">
        <v/>
      </c>
      <c r="O11321" s="14" t="str">
        <v/>
      </c>
      <c r="P11321" s="14" t="str">
        <f ca="1"/>
        <v>Low Cap</v>
      </c>
    </row>
    <row r="11322" spans="11:16">
      <c r="K11322" s="14" t="str">
        <v/>
      </c>
      <c r="L11322" s="14" t="str">
        <v/>
      </c>
      <c r="O11322" s="14" t="str">
        <v/>
      </c>
      <c r="P11322" s="14" t="str">
        <f ca="1"/>
        <v>Low Cap</v>
      </c>
    </row>
    <row r="11323" spans="11:16">
      <c r="K11323" s="14" t="str">
        <v/>
      </c>
      <c r="L11323" s="14" t="str">
        <v/>
      </c>
      <c r="O11323" s="14" t="str">
        <v/>
      </c>
      <c r="P11323" s="14" t="str">
        <f ca="1"/>
        <v>Low Cap</v>
      </c>
    </row>
    <row r="11324" spans="11:16">
      <c r="K11324" s="14" t="str">
        <v/>
      </c>
      <c r="L11324" s="14" t="str">
        <v/>
      </c>
      <c r="O11324" s="14" t="str">
        <v/>
      </c>
      <c r="P11324" s="14" t="str">
        <f ca="1"/>
        <v>Low Cap</v>
      </c>
    </row>
    <row r="11325" spans="11:16">
      <c r="K11325" s="14" t="str">
        <v/>
      </c>
      <c r="L11325" s="14" t="str">
        <v/>
      </c>
      <c r="O11325" s="14" t="str">
        <v/>
      </c>
      <c r="P11325" s="14" t="str">
        <f ca="1"/>
        <v>Low Cap</v>
      </c>
    </row>
    <row r="11326" spans="11:16">
      <c r="K11326" s="14" t="str">
        <v/>
      </c>
      <c r="L11326" s="14" t="str">
        <v/>
      </c>
      <c r="O11326" s="14" t="str">
        <v/>
      </c>
      <c r="P11326" s="14" t="str">
        <f ca="1"/>
        <v>Low Cap</v>
      </c>
    </row>
    <row r="11327" spans="11:16">
      <c r="K11327" s="14" t="str">
        <v/>
      </c>
      <c r="L11327" s="14" t="str">
        <v/>
      </c>
      <c r="O11327" s="14" t="str">
        <v/>
      </c>
      <c r="P11327" s="14" t="str">
        <f ca="1"/>
        <v>Low Cap</v>
      </c>
    </row>
    <row r="11328" spans="11:16">
      <c r="K11328" s="14" t="str">
        <v/>
      </c>
      <c r="L11328" s="14" t="str">
        <v/>
      </c>
      <c r="O11328" s="14" t="str">
        <v/>
      </c>
      <c r="P11328" s="14" t="str">
        <f ca="1"/>
        <v>Low Cap</v>
      </c>
    </row>
    <row r="11329" spans="11:16">
      <c r="K11329" s="14" t="str">
        <v/>
      </c>
      <c r="L11329" s="14" t="str">
        <v/>
      </c>
      <c r="O11329" s="14" t="str">
        <v/>
      </c>
      <c r="P11329" s="14" t="str">
        <f ca="1"/>
        <v>Low Cap</v>
      </c>
    </row>
    <row r="11330" spans="11:16">
      <c r="K11330" s="14" t="str">
        <v/>
      </c>
      <c r="L11330" s="14" t="str">
        <v/>
      </c>
      <c r="O11330" s="14" t="str">
        <v/>
      </c>
      <c r="P11330" s="14" t="str">
        <f ca="1"/>
        <v>Low Cap</v>
      </c>
    </row>
    <row r="11331" spans="11:16">
      <c r="K11331" s="14" t="str">
        <v/>
      </c>
      <c r="L11331" s="14" t="str">
        <v/>
      </c>
      <c r="O11331" s="14" t="str">
        <v/>
      </c>
      <c r="P11331" s="14" t="str">
        <f ca="1"/>
        <v>Low Cap</v>
      </c>
    </row>
    <row r="11332" spans="11:16">
      <c r="K11332" s="14" t="str">
        <v/>
      </c>
      <c r="L11332" s="14" t="str">
        <v/>
      </c>
      <c r="O11332" s="14" t="str">
        <v/>
      </c>
      <c r="P11332" s="14" t="str">
        <f ca="1"/>
        <v>Low Cap</v>
      </c>
    </row>
    <row r="11333" spans="11:16">
      <c r="K11333" s="14" t="str">
        <v/>
      </c>
      <c r="L11333" s="14" t="str">
        <v/>
      </c>
      <c r="O11333" s="14" t="str">
        <v/>
      </c>
      <c r="P11333" s="14" t="str">
        <f ca="1"/>
        <v>Low Cap</v>
      </c>
    </row>
    <row r="11334" spans="11:16">
      <c r="K11334" s="14" t="str">
        <v/>
      </c>
      <c r="L11334" s="14" t="str">
        <v/>
      </c>
      <c r="O11334" s="14" t="str">
        <v/>
      </c>
      <c r="P11334" s="14" t="str">
        <f ca="1"/>
        <v>Low Cap</v>
      </c>
    </row>
    <row r="11335" spans="11:16">
      <c r="K11335" s="14" t="str">
        <v/>
      </c>
      <c r="L11335" s="14" t="str">
        <v/>
      </c>
      <c r="O11335" s="14" t="str">
        <v/>
      </c>
      <c r="P11335" s="14" t="str">
        <f ca="1"/>
        <v>Low Cap</v>
      </c>
    </row>
    <row r="11336" spans="11:16">
      <c r="K11336" s="14" t="str">
        <v/>
      </c>
      <c r="L11336" s="14" t="str">
        <v/>
      </c>
      <c r="O11336" s="14" t="str">
        <v/>
      </c>
      <c r="P11336" s="14" t="str">
        <f ca="1"/>
        <v>Low Cap</v>
      </c>
    </row>
    <row r="11337" spans="11:16">
      <c r="K11337" s="14" t="str">
        <v/>
      </c>
      <c r="L11337" s="14" t="str">
        <v/>
      </c>
      <c r="O11337" s="14" t="str">
        <v/>
      </c>
      <c r="P11337" s="14" t="str">
        <f ca="1"/>
        <v>Low Cap</v>
      </c>
    </row>
    <row r="11338" spans="11:16">
      <c r="K11338" s="14" t="str">
        <v/>
      </c>
      <c r="L11338" s="14" t="str">
        <v/>
      </c>
      <c r="O11338" s="14" t="str">
        <v/>
      </c>
      <c r="P11338" s="14" t="str">
        <f ca="1"/>
        <v>Low Cap</v>
      </c>
    </row>
    <row r="11339" spans="11:16">
      <c r="K11339" s="14" t="str">
        <v/>
      </c>
      <c r="L11339" s="14" t="str">
        <v/>
      </c>
      <c r="O11339" s="14" t="str">
        <v/>
      </c>
      <c r="P11339" s="14" t="str">
        <f ca="1"/>
        <v>Low Cap</v>
      </c>
    </row>
    <row r="11340" spans="11:16">
      <c r="K11340" s="14" t="str">
        <v/>
      </c>
      <c r="L11340" s="14" t="str">
        <v/>
      </c>
      <c r="O11340" s="14" t="str">
        <v/>
      </c>
      <c r="P11340" s="14" t="str">
        <f ca="1"/>
        <v>Low Cap</v>
      </c>
    </row>
    <row r="11341" spans="11:16">
      <c r="K11341" s="14" t="str">
        <v/>
      </c>
      <c r="L11341" s="14" t="str">
        <v/>
      </c>
      <c r="O11341" s="14" t="str">
        <v/>
      </c>
      <c r="P11341" s="14" t="str">
        <f ca="1"/>
        <v>Low Cap</v>
      </c>
    </row>
    <row r="11342" spans="11:16">
      <c r="K11342" s="14" t="str">
        <v/>
      </c>
      <c r="L11342" s="14" t="str">
        <v/>
      </c>
      <c r="O11342" s="14" t="str">
        <v/>
      </c>
      <c r="P11342" s="14" t="str">
        <f ca="1"/>
        <v>Low Cap</v>
      </c>
    </row>
    <row r="11343" spans="11:16">
      <c r="K11343" s="14" t="str">
        <v/>
      </c>
      <c r="L11343" s="14" t="str">
        <v/>
      </c>
      <c r="O11343" s="14" t="str">
        <v/>
      </c>
      <c r="P11343" s="14" t="str">
        <f ca="1"/>
        <v>Low Cap</v>
      </c>
    </row>
    <row r="11344" spans="11:16">
      <c r="K11344" s="14" t="str">
        <v/>
      </c>
      <c r="L11344" s="14" t="str">
        <v/>
      </c>
      <c r="O11344" s="14" t="str">
        <v/>
      </c>
      <c r="P11344" s="14" t="str">
        <f ca="1"/>
        <v>Low Cap</v>
      </c>
    </row>
    <row r="11345" spans="11:16">
      <c r="K11345" s="14" t="str">
        <v/>
      </c>
      <c r="L11345" s="14" t="str">
        <v/>
      </c>
      <c r="O11345" s="14" t="str">
        <v/>
      </c>
      <c r="P11345" s="14" t="str">
        <f ca="1"/>
        <v>Low Cap</v>
      </c>
    </row>
    <row r="11346" spans="11:16">
      <c r="K11346" s="14" t="str">
        <v/>
      </c>
      <c r="L11346" s="14" t="str">
        <v/>
      </c>
      <c r="O11346" s="14" t="str">
        <v/>
      </c>
      <c r="P11346" s="14" t="str">
        <f ca="1"/>
        <v>Low Cap</v>
      </c>
    </row>
    <row r="11347" spans="11:16">
      <c r="K11347" s="14" t="str">
        <v/>
      </c>
      <c r="L11347" s="14" t="str">
        <v/>
      </c>
      <c r="O11347" s="14" t="str">
        <v/>
      </c>
      <c r="P11347" s="14" t="str">
        <f ca="1"/>
        <v>Low Cap</v>
      </c>
    </row>
    <row r="11348" spans="11:16">
      <c r="K11348" s="14" t="str">
        <v/>
      </c>
      <c r="L11348" s="14" t="str">
        <v/>
      </c>
      <c r="O11348" s="14" t="str">
        <v/>
      </c>
      <c r="P11348" s="14" t="str">
        <f ca="1"/>
        <v>Low Cap</v>
      </c>
    </row>
    <row r="11349" spans="11:16">
      <c r="K11349" s="14" t="str">
        <v/>
      </c>
      <c r="L11349" s="14" t="str">
        <v/>
      </c>
      <c r="O11349" s="14" t="str">
        <v/>
      </c>
      <c r="P11349" s="14" t="str">
        <f ca="1"/>
        <v>Low Cap</v>
      </c>
    </row>
    <row r="11350" spans="11:16">
      <c r="K11350" s="14" t="str">
        <v/>
      </c>
      <c r="L11350" s="14" t="str">
        <v/>
      </c>
      <c r="O11350" s="14" t="str">
        <v/>
      </c>
      <c r="P11350" s="14" t="str">
        <f ca="1"/>
        <v>Low Cap</v>
      </c>
    </row>
    <row r="11351" spans="11:16">
      <c r="K11351" s="14" t="str">
        <v/>
      </c>
      <c r="L11351" s="14" t="str">
        <v/>
      </c>
      <c r="O11351" s="14" t="str">
        <v/>
      </c>
      <c r="P11351" s="14" t="str">
        <f ca="1"/>
        <v>Low Cap</v>
      </c>
    </row>
    <row r="11352" spans="11:16">
      <c r="K11352" s="14" t="str">
        <v/>
      </c>
      <c r="L11352" s="14" t="str">
        <v/>
      </c>
      <c r="O11352" s="14" t="str">
        <v/>
      </c>
      <c r="P11352" s="14" t="str">
        <f ca="1"/>
        <v>Low Cap</v>
      </c>
    </row>
    <row r="11353" spans="11:16">
      <c r="K11353" s="14" t="str">
        <v/>
      </c>
      <c r="L11353" s="14" t="str">
        <v/>
      </c>
      <c r="O11353" s="14" t="str">
        <v/>
      </c>
      <c r="P11353" s="14" t="str">
        <f ca="1"/>
        <v>Low Cap</v>
      </c>
    </row>
    <row r="11354" spans="11:16">
      <c r="K11354" s="14" t="str">
        <v/>
      </c>
      <c r="L11354" s="14" t="str">
        <v/>
      </c>
      <c r="O11354" s="14" t="str">
        <v/>
      </c>
      <c r="P11354" s="14" t="str">
        <f ca="1"/>
        <v>Low Cap</v>
      </c>
    </row>
    <row r="11355" spans="11:16">
      <c r="K11355" s="14" t="str">
        <v/>
      </c>
      <c r="L11355" s="14" t="str">
        <v/>
      </c>
      <c r="O11355" s="14" t="str">
        <v/>
      </c>
      <c r="P11355" s="14" t="str">
        <f ca="1"/>
        <v>Low Cap</v>
      </c>
    </row>
    <row r="11356" spans="11:16">
      <c r="K11356" s="14" t="str">
        <v/>
      </c>
      <c r="L11356" s="14" t="str">
        <v/>
      </c>
      <c r="O11356" s="14" t="str">
        <v/>
      </c>
      <c r="P11356" s="14" t="str">
        <f ca="1"/>
        <v>Low Cap</v>
      </c>
    </row>
    <row r="11357" spans="11:16">
      <c r="K11357" s="14" t="str">
        <v/>
      </c>
      <c r="L11357" s="14" t="str">
        <v/>
      </c>
      <c r="O11357" s="14" t="str">
        <v/>
      </c>
      <c r="P11357" s="14" t="str">
        <f ca="1"/>
        <v>Low Cap</v>
      </c>
    </row>
    <row r="11358" spans="11:16">
      <c r="K11358" s="14" t="str">
        <v/>
      </c>
      <c r="L11358" s="14" t="str">
        <v/>
      </c>
      <c r="O11358" s="14" t="str">
        <v/>
      </c>
      <c r="P11358" s="14" t="str">
        <f ca="1"/>
        <v>Low Cap</v>
      </c>
    </row>
    <row r="11359" spans="11:16">
      <c r="K11359" s="14" t="str">
        <v/>
      </c>
      <c r="L11359" s="14" t="str">
        <v/>
      </c>
      <c r="O11359" s="14" t="str">
        <v/>
      </c>
      <c r="P11359" s="14" t="str">
        <f ca="1"/>
        <v>Low Cap</v>
      </c>
    </row>
    <row r="11360" spans="11:16">
      <c r="K11360" s="14" t="str">
        <v/>
      </c>
      <c r="L11360" s="14" t="str">
        <v/>
      </c>
      <c r="O11360" s="14" t="str">
        <v/>
      </c>
      <c r="P11360" s="14" t="str">
        <f ca="1"/>
        <v>Low Cap</v>
      </c>
    </row>
    <row r="11361" spans="11:16">
      <c r="K11361" s="14" t="str">
        <v/>
      </c>
      <c r="L11361" s="14" t="str">
        <v/>
      </c>
      <c r="O11361" s="14" t="str">
        <v/>
      </c>
      <c r="P11361" s="14" t="str">
        <f ca="1"/>
        <v>Low Cap</v>
      </c>
    </row>
    <row r="11362" spans="11:16">
      <c r="K11362" s="14" t="str">
        <v/>
      </c>
      <c r="L11362" s="14" t="str">
        <v/>
      </c>
      <c r="O11362" s="14" t="str">
        <v/>
      </c>
      <c r="P11362" s="14" t="str">
        <f ca="1"/>
        <v>Low Cap</v>
      </c>
    </row>
    <row r="11363" spans="11:16">
      <c r="K11363" s="14" t="str">
        <v/>
      </c>
      <c r="L11363" s="14" t="str">
        <v/>
      </c>
      <c r="O11363" s="14" t="str">
        <v/>
      </c>
      <c r="P11363" s="14" t="str">
        <f ca="1"/>
        <v>Low Cap</v>
      </c>
    </row>
    <row r="11364" spans="11:16">
      <c r="K11364" s="14" t="str">
        <v/>
      </c>
      <c r="L11364" s="14" t="str">
        <v/>
      </c>
      <c r="O11364" s="14" t="str">
        <v/>
      </c>
      <c r="P11364" s="14" t="str">
        <f ca="1"/>
        <v>Low Cap</v>
      </c>
    </row>
    <row r="11365" spans="11:16">
      <c r="K11365" s="14" t="str">
        <v/>
      </c>
      <c r="L11365" s="14" t="str">
        <v/>
      </c>
      <c r="O11365" s="14" t="str">
        <v/>
      </c>
      <c r="P11365" s="14" t="str">
        <f ca="1"/>
        <v>Low Cap</v>
      </c>
    </row>
    <row r="11366" spans="11:16">
      <c r="K11366" s="14" t="str">
        <v/>
      </c>
      <c r="L11366" s="14" t="str">
        <v/>
      </c>
      <c r="O11366" s="14" t="str">
        <v/>
      </c>
      <c r="P11366" s="14" t="str">
        <f ca="1"/>
        <v>Low Cap</v>
      </c>
    </row>
    <row r="11367" spans="11:16">
      <c r="K11367" s="14" t="str">
        <v/>
      </c>
      <c r="L11367" s="14" t="str">
        <v/>
      </c>
      <c r="O11367" s="14" t="str">
        <v/>
      </c>
      <c r="P11367" s="14" t="str">
        <f ca="1"/>
        <v>Low Cap</v>
      </c>
    </row>
    <row r="11368" spans="11:16">
      <c r="K11368" s="14" t="str">
        <v/>
      </c>
      <c r="L11368" s="14" t="str">
        <v/>
      </c>
      <c r="O11368" s="14" t="str">
        <v/>
      </c>
      <c r="P11368" s="14" t="str">
        <f ca="1"/>
        <v>Low Cap</v>
      </c>
    </row>
    <row r="11369" spans="11:16">
      <c r="K11369" s="14" t="str">
        <v/>
      </c>
      <c r="L11369" s="14" t="str">
        <v/>
      </c>
      <c r="O11369" s="14" t="str">
        <v/>
      </c>
      <c r="P11369" s="14" t="str">
        <f ca="1"/>
        <v>Low Cap</v>
      </c>
    </row>
    <row r="11370" spans="11:16">
      <c r="K11370" s="14" t="str">
        <v/>
      </c>
      <c r="L11370" s="14" t="str">
        <v/>
      </c>
      <c r="O11370" s="14" t="str">
        <v/>
      </c>
      <c r="P11370" s="14" t="str">
        <f ca="1"/>
        <v>Low Cap</v>
      </c>
    </row>
    <row r="11371" spans="11:16">
      <c r="K11371" s="14" t="str">
        <v/>
      </c>
      <c r="L11371" s="14" t="str">
        <v/>
      </c>
      <c r="O11371" s="14" t="str">
        <v/>
      </c>
      <c r="P11371" s="14" t="str">
        <f ca="1"/>
        <v>Low Cap</v>
      </c>
    </row>
    <row r="11372" spans="11:16">
      <c r="K11372" s="14" t="str">
        <v/>
      </c>
      <c r="L11372" s="14" t="str">
        <v/>
      </c>
      <c r="O11372" s="14" t="str">
        <v/>
      </c>
      <c r="P11372" s="14" t="str">
        <f ca="1"/>
        <v>Low Cap</v>
      </c>
    </row>
    <row r="11373" spans="11:16">
      <c r="K11373" s="14" t="str">
        <v/>
      </c>
      <c r="L11373" s="14" t="str">
        <v/>
      </c>
      <c r="O11373" s="14" t="str">
        <v/>
      </c>
      <c r="P11373" s="14" t="str">
        <f ca="1"/>
        <v>Low Cap</v>
      </c>
    </row>
    <row r="11374" spans="11:16">
      <c r="K11374" s="14" t="str">
        <v/>
      </c>
      <c r="L11374" s="14" t="str">
        <v/>
      </c>
      <c r="O11374" s="14" t="str">
        <v/>
      </c>
      <c r="P11374" s="14" t="str">
        <f ca="1"/>
        <v>Low Cap</v>
      </c>
    </row>
    <row r="11375" spans="11:16">
      <c r="K11375" s="14" t="str">
        <v/>
      </c>
      <c r="L11375" s="14" t="str">
        <v/>
      </c>
      <c r="O11375" s="14" t="str">
        <v/>
      </c>
      <c r="P11375" s="14" t="str">
        <f ca="1"/>
        <v>Low Cap</v>
      </c>
    </row>
    <row r="11376" spans="11:16">
      <c r="K11376" s="14" t="str">
        <v/>
      </c>
      <c r="L11376" s="14" t="str">
        <v/>
      </c>
      <c r="O11376" s="14" t="str">
        <v/>
      </c>
      <c r="P11376" s="14" t="str">
        <f ca="1"/>
        <v>Low Cap</v>
      </c>
    </row>
    <row r="11377" spans="11:16">
      <c r="K11377" s="14" t="str">
        <v/>
      </c>
      <c r="L11377" s="14" t="str">
        <v/>
      </c>
      <c r="O11377" s="14" t="str">
        <v/>
      </c>
      <c r="P11377" s="14" t="str">
        <f ca="1"/>
        <v>Low Cap</v>
      </c>
    </row>
    <row r="11378" spans="11:16">
      <c r="K11378" s="14" t="str">
        <v/>
      </c>
      <c r="L11378" s="14" t="str">
        <v/>
      </c>
      <c r="O11378" s="14" t="str">
        <v/>
      </c>
      <c r="P11378" s="14" t="str">
        <f ca="1"/>
        <v>Low Cap</v>
      </c>
    </row>
    <row r="11379" spans="11:16">
      <c r="K11379" s="14" t="str">
        <v/>
      </c>
      <c r="L11379" s="14" t="str">
        <v/>
      </c>
      <c r="O11379" s="14" t="str">
        <v/>
      </c>
      <c r="P11379" s="14" t="str">
        <f ca="1"/>
        <v>Low Cap</v>
      </c>
    </row>
    <row r="11380" spans="11:16">
      <c r="K11380" s="14" t="str">
        <v/>
      </c>
      <c r="L11380" s="14" t="str">
        <v/>
      </c>
      <c r="O11380" s="14" t="str">
        <v/>
      </c>
      <c r="P11380" s="14" t="str">
        <f ca="1"/>
        <v>Low Cap</v>
      </c>
    </row>
    <row r="11381" spans="11:16">
      <c r="K11381" s="14" t="str">
        <v/>
      </c>
      <c r="L11381" s="14" t="str">
        <v/>
      </c>
      <c r="O11381" s="14" t="str">
        <v/>
      </c>
      <c r="P11381" s="14" t="str">
        <f ca="1"/>
        <v>Low Cap</v>
      </c>
    </row>
    <row r="11382" spans="11:16">
      <c r="K11382" s="14" t="str">
        <v/>
      </c>
      <c r="L11382" s="14" t="str">
        <v/>
      </c>
      <c r="O11382" s="14" t="str">
        <v/>
      </c>
      <c r="P11382" s="14" t="str">
        <f ca="1"/>
        <v>Low Cap</v>
      </c>
    </row>
    <row r="11383" spans="11:16">
      <c r="K11383" s="14" t="str">
        <v/>
      </c>
      <c r="L11383" s="14" t="str">
        <v/>
      </c>
      <c r="O11383" s="14" t="str">
        <v/>
      </c>
      <c r="P11383" s="14" t="str">
        <f ca="1"/>
        <v>Low Cap</v>
      </c>
    </row>
    <row r="11384" spans="11:16">
      <c r="K11384" s="14" t="str">
        <v/>
      </c>
      <c r="L11384" s="14" t="str">
        <v/>
      </c>
      <c r="O11384" s="14" t="str">
        <v/>
      </c>
      <c r="P11384" s="14" t="str">
        <f ca="1"/>
        <v>Low Cap</v>
      </c>
    </row>
    <row r="11385" spans="11:16">
      <c r="K11385" s="14" t="str">
        <v/>
      </c>
      <c r="L11385" s="14" t="str">
        <v/>
      </c>
      <c r="O11385" s="14" t="str">
        <v/>
      </c>
      <c r="P11385" s="14" t="str">
        <f ca="1"/>
        <v>Low Cap</v>
      </c>
    </row>
    <row r="11386" spans="11:16">
      <c r="K11386" s="14" t="str">
        <v/>
      </c>
      <c r="L11386" s="14" t="str">
        <v/>
      </c>
      <c r="O11386" s="14" t="str">
        <v/>
      </c>
      <c r="P11386" s="14" t="str">
        <f ca="1"/>
        <v>Low Cap</v>
      </c>
    </row>
    <row r="11387" spans="11:16">
      <c r="K11387" s="14" t="str">
        <v/>
      </c>
      <c r="L11387" s="14" t="str">
        <v/>
      </c>
      <c r="O11387" s="14" t="str">
        <v/>
      </c>
      <c r="P11387" s="14" t="str">
        <f ca="1"/>
        <v>Low Cap</v>
      </c>
    </row>
    <row r="11388" spans="11:16">
      <c r="K11388" s="14" t="str">
        <v/>
      </c>
      <c r="L11388" s="14" t="str">
        <v/>
      </c>
      <c r="O11388" s="14" t="str">
        <v/>
      </c>
      <c r="P11388" s="14" t="str">
        <f ca="1"/>
        <v>Low Cap</v>
      </c>
    </row>
    <row r="11389" spans="11:16">
      <c r="K11389" s="14" t="str">
        <v/>
      </c>
      <c r="L11389" s="14" t="str">
        <v/>
      </c>
      <c r="O11389" s="14" t="str">
        <v/>
      </c>
      <c r="P11389" s="14" t="str">
        <f ca="1"/>
        <v>Low Cap</v>
      </c>
    </row>
    <row r="11390" spans="11:16">
      <c r="K11390" s="14" t="str">
        <v/>
      </c>
      <c r="L11390" s="14" t="str">
        <v/>
      </c>
      <c r="O11390" s="14" t="str">
        <v/>
      </c>
      <c r="P11390" s="14" t="str">
        <f ca="1"/>
        <v>Low Cap</v>
      </c>
    </row>
    <row r="11391" spans="11:16">
      <c r="K11391" s="14" t="str">
        <v/>
      </c>
      <c r="L11391" s="14" t="str">
        <v/>
      </c>
      <c r="O11391" s="14" t="str">
        <v/>
      </c>
      <c r="P11391" s="14" t="str">
        <f ca="1"/>
        <v>Low Cap</v>
      </c>
    </row>
    <row r="11392" spans="11:16">
      <c r="K11392" s="14" t="str">
        <v/>
      </c>
      <c r="L11392" s="14" t="str">
        <v/>
      </c>
      <c r="O11392" s="14" t="str">
        <v/>
      </c>
      <c r="P11392" s="14" t="str">
        <f ca="1"/>
        <v>Low Cap</v>
      </c>
    </row>
    <row r="11393" spans="11:16">
      <c r="K11393" s="14" t="str">
        <v/>
      </c>
      <c r="L11393" s="14" t="str">
        <v/>
      </c>
      <c r="O11393" s="14" t="str">
        <v/>
      </c>
      <c r="P11393" s="14" t="str">
        <f ca="1"/>
        <v>Low Cap</v>
      </c>
    </row>
    <row r="11394" spans="11:16">
      <c r="K11394" s="14" t="str">
        <v/>
      </c>
      <c r="L11394" s="14" t="str">
        <v/>
      </c>
      <c r="O11394" s="14" t="str">
        <v/>
      </c>
      <c r="P11394" s="14" t="str">
        <f ca="1"/>
        <v>Low Cap</v>
      </c>
    </row>
    <row r="11395" spans="11:16">
      <c r="K11395" s="14" t="str">
        <v/>
      </c>
      <c r="L11395" s="14" t="str">
        <v/>
      </c>
      <c r="O11395" s="14" t="str">
        <v/>
      </c>
      <c r="P11395" s="14" t="str">
        <f ca="1"/>
        <v>Low Cap</v>
      </c>
    </row>
    <row r="11396" spans="11:16">
      <c r="K11396" s="14" t="str">
        <v/>
      </c>
      <c r="L11396" s="14" t="str">
        <v/>
      </c>
      <c r="O11396" s="14" t="str">
        <v/>
      </c>
      <c r="P11396" s="14" t="str">
        <f ca="1"/>
        <v>Low Cap</v>
      </c>
    </row>
    <row r="11397" spans="11:16">
      <c r="K11397" s="14" t="str">
        <v/>
      </c>
      <c r="L11397" s="14" t="str">
        <v/>
      </c>
      <c r="O11397" s="14" t="str">
        <v/>
      </c>
      <c r="P11397" s="14" t="str">
        <f ca="1"/>
        <v>Low Cap</v>
      </c>
    </row>
    <row r="11398" spans="11:16">
      <c r="K11398" s="14" t="str">
        <v/>
      </c>
      <c r="L11398" s="14" t="str">
        <v/>
      </c>
      <c r="O11398" s="14" t="str">
        <v/>
      </c>
      <c r="P11398" s="14" t="str">
        <f ca="1"/>
        <v>Low Cap</v>
      </c>
    </row>
    <row r="11399" spans="11:16">
      <c r="K11399" s="14" t="str">
        <v/>
      </c>
      <c r="L11399" s="14" t="str">
        <v/>
      </c>
      <c r="O11399" s="14" t="str">
        <v/>
      </c>
      <c r="P11399" s="14" t="str">
        <f ca="1"/>
        <v>Low Cap</v>
      </c>
    </row>
    <row r="11400" spans="11:16">
      <c r="K11400" s="14" t="str">
        <v/>
      </c>
      <c r="L11400" s="14" t="str">
        <v/>
      </c>
      <c r="O11400" s="14" t="str">
        <v/>
      </c>
      <c r="P11400" s="14" t="str">
        <f ca="1"/>
        <v>Low Cap</v>
      </c>
    </row>
    <row r="11401" spans="11:16">
      <c r="K11401" s="14" t="str">
        <v/>
      </c>
      <c r="L11401" s="14" t="str">
        <v/>
      </c>
      <c r="O11401" s="14" t="str">
        <v/>
      </c>
      <c r="P11401" s="14" t="str">
        <f ca="1"/>
        <v>Low Cap</v>
      </c>
    </row>
    <row r="11402" spans="11:16">
      <c r="K11402" s="14" t="str">
        <v/>
      </c>
      <c r="L11402" s="14" t="str">
        <v/>
      </c>
      <c r="O11402" s="14" t="str">
        <v/>
      </c>
      <c r="P11402" s="14" t="str">
        <f ca="1"/>
        <v>Low Cap</v>
      </c>
    </row>
    <row r="11403" spans="11:16">
      <c r="K11403" s="14" t="str">
        <v/>
      </c>
      <c r="L11403" s="14" t="str">
        <v/>
      </c>
      <c r="O11403" s="14" t="str">
        <v/>
      </c>
      <c r="P11403" s="14" t="str">
        <f ca="1"/>
        <v>Low Cap</v>
      </c>
    </row>
    <row r="11404" spans="11:16">
      <c r="K11404" s="14" t="str">
        <v/>
      </c>
      <c r="L11404" s="14" t="str">
        <v/>
      </c>
      <c r="O11404" s="14" t="str">
        <v/>
      </c>
      <c r="P11404" s="14" t="str">
        <f ca="1"/>
        <v>Low Cap</v>
      </c>
    </row>
    <row r="11405" spans="11:16">
      <c r="K11405" s="14" t="str">
        <v/>
      </c>
      <c r="L11405" s="14" t="str">
        <v/>
      </c>
      <c r="O11405" s="14" t="str">
        <v/>
      </c>
      <c r="P11405" s="14" t="str">
        <f ca="1"/>
        <v>Low Cap</v>
      </c>
    </row>
    <row r="11406" spans="11:16">
      <c r="K11406" s="14" t="str">
        <v/>
      </c>
      <c r="L11406" s="14" t="str">
        <v/>
      </c>
      <c r="O11406" s="14" t="str">
        <v/>
      </c>
      <c r="P11406" s="14" t="str">
        <f ca="1"/>
        <v>Low Cap</v>
      </c>
    </row>
    <row r="11407" spans="11:16">
      <c r="K11407" s="14" t="str">
        <v/>
      </c>
      <c r="L11407" s="14" t="str">
        <v/>
      </c>
      <c r="O11407" s="14" t="str">
        <v/>
      </c>
      <c r="P11407" s="14" t="str">
        <f ca="1"/>
        <v>Low Cap</v>
      </c>
    </row>
    <row r="11408" spans="11:16">
      <c r="K11408" s="14" t="str">
        <v/>
      </c>
      <c r="L11408" s="14" t="str">
        <v/>
      </c>
      <c r="O11408" s="14" t="str">
        <v/>
      </c>
      <c r="P11408" s="14" t="str">
        <f ca="1"/>
        <v>Low Cap</v>
      </c>
    </row>
    <row r="11409" spans="11:16">
      <c r="K11409" s="14" t="str">
        <v/>
      </c>
      <c r="L11409" s="14" t="str">
        <v/>
      </c>
      <c r="O11409" s="14" t="str">
        <v/>
      </c>
      <c r="P11409" s="14" t="str">
        <f ca="1"/>
        <v>Low Cap</v>
      </c>
    </row>
    <row r="11410" spans="11:16">
      <c r="K11410" s="14" t="str">
        <v/>
      </c>
      <c r="L11410" s="14" t="str">
        <v/>
      </c>
      <c r="O11410" s="14" t="str">
        <v/>
      </c>
      <c r="P11410" s="14" t="str">
        <f ca="1"/>
        <v>Low Cap</v>
      </c>
    </row>
    <row r="11411" spans="11:16">
      <c r="K11411" s="14" t="str">
        <v/>
      </c>
      <c r="L11411" s="14" t="str">
        <v/>
      </c>
      <c r="O11411" s="14" t="str">
        <v/>
      </c>
      <c r="P11411" s="14" t="str">
        <f ca="1"/>
        <v>Low Cap</v>
      </c>
    </row>
    <row r="11412" spans="11:16">
      <c r="K11412" s="14" t="str">
        <v/>
      </c>
      <c r="L11412" s="14" t="str">
        <v/>
      </c>
      <c r="O11412" s="14" t="str">
        <v/>
      </c>
      <c r="P11412" s="14" t="str">
        <f ca="1"/>
        <v>Low Cap</v>
      </c>
    </row>
    <row r="11413" spans="11:16">
      <c r="K11413" s="14" t="str">
        <v/>
      </c>
      <c r="L11413" s="14" t="str">
        <v/>
      </c>
      <c r="O11413" s="14" t="str">
        <v/>
      </c>
      <c r="P11413" s="14" t="str">
        <f ca="1"/>
        <v>Low Cap</v>
      </c>
    </row>
    <row r="11414" spans="11:16">
      <c r="K11414" s="14" t="str">
        <v/>
      </c>
      <c r="L11414" s="14" t="str">
        <v/>
      </c>
      <c r="O11414" s="14" t="str">
        <v/>
      </c>
      <c r="P11414" s="14" t="str">
        <f ca="1"/>
        <v>Low Cap</v>
      </c>
    </row>
    <row r="11415" spans="11:16">
      <c r="K11415" s="14" t="str">
        <v/>
      </c>
      <c r="L11415" s="14" t="str">
        <v/>
      </c>
      <c r="O11415" s="14" t="str">
        <v/>
      </c>
      <c r="P11415" s="14" t="str">
        <f ca="1"/>
        <v>Low Cap</v>
      </c>
    </row>
    <row r="11416" spans="11:16">
      <c r="K11416" s="14" t="str">
        <v/>
      </c>
      <c r="L11416" s="14" t="str">
        <v/>
      </c>
      <c r="O11416" s="14" t="str">
        <v/>
      </c>
      <c r="P11416" s="14" t="str">
        <f ca="1"/>
        <v>Low Cap</v>
      </c>
    </row>
    <row r="11417" spans="11:16">
      <c r="K11417" s="14" t="str">
        <v/>
      </c>
      <c r="L11417" s="14" t="str">
        <v/>
      </c>
      <c r="O11417" s="14" t="str">
        <v/>
      </c>
      <c r="P11417" s="14" t="str">
        <f ca="1"/>
        <v>Low Cap</v>
      </c>
    </row>
    <row r="11418" spans="11:16">
      <c r="K11418" s="14" t="str">
        <v/>
      </c>
      <c r="L11418" s="14" t="str">
        <v/>
      </c>
      <c r="O11418" s="14" t="str">
        <v/>
      </c>
      <c r="P11418" s="14" t="str">
        <f ca="1"/>
        <v>Low Cap</v>
      </c>
    </row>
    <row r="11419" spans="11:16">
      <c r="K11419" s="14" t="str">
        <v/>
      </c>
      <c r="L11419" s="14" t="str">
        <v/>
      </c>
      <c r="O11419" s="14" t="str">
        <v/>
      </c>
      <c r="P11419" s="14" t="str">
        <f ca="1"/>
        <v>Low Cap</v>
      </c>
    </row>
    <row r="11420" spans="11:16">
      <c r="K11420" s="14" t="str">
        <v/>
      </c>
      <c r="L11420" s="14" t="str">
        <v/>
      </c>
      <c r="O11420" s="14" t="str">
        <v/>
      </c>
      <c r="P11420" s="14" t="str">
        <f ca="1"/>
        <v>Low Cap</v>
      </c>
    </row>
    <row r="11421" spans="11:16">
      <c r="K11421" s="14" t="str">
        <v/>
      </c>
      <c r="L11421" s="14" t="str">
        <v/>
      </c>
      <c r="O11421" s="14" t="str">
        <v/>
      </c>
      <c r="P11421" s="14" t="str">
        <f ca="1"/>
        <v>Low Cap</v>
      </c>
    </row>
    <row r="11422" spans="11:16">
      <c r="K11422" s="14" t="str">
        <v/>
      </c>
      <c r="L11422" s="14" t="str">
        <v/>
      </c>
      <c r="O11422" s="14" t="str">
        <v/>
      </c>
      <c r="P11422" s="14" t="str">
        <f ca="1"/>
        <v>Low Cap</v>
      </c>
    </row>
    <row r="11423" spans="11:16">
      <c r="K11423" s="14" t="str">
        <v/>
      </c>
      <c r="L11423" s="14" t="str">
        <v/>
      </c>
      <c r="O11423" s="14" t="str">
        <v/>
      </c>
      <c r="P11423" s="14" t="str">
        <f ca="1"/>
        <v>Low Cap</v>
      </c>
    </row>
    <row r="11424" spans="11:16">
      <c r="K11424" s="14" t="str">
        <v/>
      </c>
      <c r="L11424" s="14" t="str">
        <v/>
      </c>
      <c r="O11424" s="14" t="str">
        <v/>
      </c>
      <c r="P11424" s="14" t="str">
        <f ca="1"/>
        <v>Low Cap</v>
      </c>
    </row>
    <row r="11425" spans="11:16">
      <c r="K11425" s="14" t="str">
        <v/>
      </c>
      <c r="L11425" s="14" t="str">
        <v/>
      </c>
      <c r="O11425" s="14" t="str">
        <v/>
      </c>
      <c r="P11425" s="14" t="str">
        <f ca="1"/>
        <v>Low Cap</v>
      </c>
    </row>
    <row r="11426" spans="11:16">
      <c r="K11426" s="14" t="str">
        <v/>
      </c>
      <c r="L11426" s="14" t="str">
        <v/>
      </c>
      <c r="O11426" s="14" t="str">
        <v/>
      </c>
      <c r="P11426" s="14" t="str">
        <f ca="1"/>
        <v>Low Cap</v>
      </c>
    </row>
    <row r="11427" spans="11:16">
      <c r="K11427" s="14" t="str">
        <v/>
      </c>
      <c r="L11427" s="14" t="str">
        <v/>
      </c>
      <c r="O11427" s="14" t="str">
        <v/>
      </c>
      <c r="P11427" s="14" t="str">
        <f ca="1"/>
        <v>Low Cap</v>
      </c>
    </row>
    <row r="11428" spans="11:16">
      <c r="K11428" s="14" t="str">
        <v/>
      </c>
      <c r="L11428" s="14" t="str">
        <v/>
      </c>
      <c r="O11428" s="14" t="str">
        <v/>
      </c>
      <c r="P11428" s="14" t="str">
        <f ca="1"/>
        <v>Low Cap</v>
      </c>
    </row>
    <row r="11429" spans="11:16">
      <c r="K11429" s="14" t="str">
        <v/>
      </c>
      <c r="L11429" s="14" t="str">
        <v/>
      </c>
      <c r="O11429" s="14" t="str">
        <v/>
      </c>
      <c r="P11429" s="14" t="str">
        <f ca="1"/>
        <v>Low Cap</v>
      </c>
    </row>
    <row r="11430" spans="11:16">
      <c r="K11430" s="14" t="str">
        <v/>
      </c>
      <c r="L11430" s="14" t="str">
        <v/>
      </c>
      <c r="O11430" s="14" t="str">
        <v/>
      </c>
      <c r="P11430" s="14" t="str">
        <f ca="1"/>
        <v>Low Cap</v>
      </c>
    </row>
    <row r="11431" spans="11:16">
      <c r="K11431" s="14" t="str">
        <v/>
      </c>
      <c r="L11431" s="14" t="str">
        <v/>
      </c>
      <c r="O11431" s="14" t="str">
        <v/>
      </c>
      <c r="P11431" s="14" t="str">
        <f ca="1"/>
        <v>Low Cap</v>
      </c>
    </row>
    <row r="11432" spans="11:16">
      <c r="K11432" s="14" t="str">
        <v/>
      </c>
      <c r="L11432" s="14" t="str">
        <v/>
      </c>
      <c r="O11432" s="14" t="str">
        <v/>
      </c>
      <c r="P11432" s="14" t="str">
        <f ca="1"/>
        <v>Low Cap</v>
      </c>
    </row>
    <row r="11433" spans="11:16">
      <c r="K11433" s="14" t="str">
        <v/>
      </c>
      <c r="L11433" s="14" t="str">
        <v/>
      </c>
      <c r="O11433" s="14" t="str">
        <v/>
      </c>
      <c r="P11433" s="14" t="str">
        <f ca="1"/>
        <v>Low Cap</v>
      </c>
    </row>
    <row r="11434" spans="11:16">
      <c r="K11434" s="14" t="str">
        <v/>
      </c>
      <c r="L11434" s="14" t="str">
        <v/>
      </c>
      <c r="O11434" s="14" t="str">
        <v/>
      </c>
      <c r="P11434" s="14" t="str">
        <f ca="1"/>
        <v>Low Cap</v>
      </c>
    </row>
    <row r="11435" spans="11:16">
      <c r="K11435" s="14" t="str">
        <v/>
      </c>
      <c r="L11435" s="14" t="str">
        <v/>
      </c>
      <c r="O11435" s="14" t="str">
        <v/>
      </c>
      <c r="P11435" s="14" t="str">
        <f ca="1"/>
        <v>Low Cap</v>
      </c>
    </row>
    <row r="11436" spans="11:16">
      <c r="K11436" s="14" t="str">
        <v/>
      </c>
      <c r="L11436" s="14" t="str">
        <v/>
      </c>
      <c r="O11436" s="14" t="str">
        <v/>
      </c>
      <c r="P11436" s="14" t="str">
        <f ca="1"/>
        <v>Low Cap</v>
      </c>
    </row>
    <row r="11437" spans="11:16">
      <c r="K11437" s="14" t="str">
        <v/>
      </c>
      <c r="L11437" s="14" t="str">
        <v/>
      </c>
      <c r="O11437" s="14" t="str">
        <v/>
      </c>
      <c r="P11437" s="14" t="str">
        <f ca="1"/>
        <v>Low Cap</v>
      </c>
    </row>
    <row r="11438" spans="11:16">
      <c r="K11438" s="14" t="str">
        <v/>
      </c>
      <c r="L11438" s="14" t="str">
        <v/>
      </c>
      <c r="O11438" s="14" t="str">
        <v/>
      </c>
      <c r="P11438" s="14" t="str">
        <f ca="1"/>
        <v>Low Cap</v>
      </c>
    </row>
    <row r="11439" spans="11:16">
      <c r="K11439" s="14" t="str">
        <v/>
      </c>
      <c r="L11439" s="14" t="str">
        <v/>
      </c>
      <c r="O11439" s="14" t="str">
        <v/>
      </c>
      <c r="P11439" s="14" t="str">
        <f ca="1"/>
        <v>Low Cap</v>
      </c>
    </row>
    <row r="11440" spans="11:16">
      <c r="K11440" s="14" t="str">
        <v/>
      </c>
      <c r="L11440" s="14" t="str">
        <v/>
      </c>
      <c r="O11440" s="14" t="str">
        <v/>
      </c>
      <c r="P11440" s="14" t="str">
        <f ca="1"/>
        <v>Low Cap</v>
      </c>
    </row>
    <row r="11441" spans="11:16">
      <c r="K11441" s="14" t="str">
        <v/>
      </c>
      <c r="L11441" s="14" t="str">
        <v/>
      </c>
      <c r="O11441" s="14" t="str">
        <v/>
      </c>
      <c r="P11441" s="14" t="str">
        <f ca="1"/>
        <v>Low Cap</v>
      </c>
    </row>
    <row r="11442" spans="11:16">
      <c r="K11442" s="14" t="str">
        <v/>
      </c>
      <c r="L11442" s="14" t="str">
        <v/>
      </c>
      <c r="O11442" s="14" t="str">
        <v/>
      </c>
      <c r="P11442" s="14" t="str">
        <f ca="1"/>
        <v>Low Cap</v>
      </c>
    </row>
    <row r="11443" spans="11:16">
      <c r="K11443" s="14" t="str">
        <v/>
      </c>
      <c r="L11443" s="14" t="str">
        <v/>
      </c>
      <c r="O11443" s="14" t="str">
        <v/>
      </c>
      <c r="P11443" s="14" t="str">
        <f ca="1"/>
        <v>Low Cap</v>
      </c>
    </row>
    <row r="11444" spans="11:16">
      <c r="K11444" s="14" t="str">
        <v/>
      </c>
      <c r="L11444" s="14" t="str">
        <v/>
      </c>
      <c r="O11444" s="14" t="str">
        <v/>
      </c>
      <c r="P11444" s="14" t="str">
        <f ca="1"/>
        <v>Low Cap</v>
      </c>
    </row>
    <row r="11445" spans="11:16">
      <c r="K11445" s="14" t="str">
        <v/>
      </c>
      <c r="L11445" s="14" t="str">
        <v/>
      </c>
      <c r="O11445" s="14" t="str">
        <v/>
      </c>
      <c r="P11445" s="14" t="str">
        <f ca="1"/>
        <v>Low Cap</v>
      </c>
    </row>
    <row r="11446" spans="11:16">
      <c r="K11446" s="14" t="str">
        <v/>
      </c>
      <c r="L11446" s="14" t="str">
        <v/>
      </c>
      <c r="O11446" s="14" t="str">
        <v/>
      </c>
      <c r="P11446" s="14" t="str">
        <f ca="1"/>
        <v>Low Cap</v>
      </c>
    </row>
    <row r="11447" spans="11:16">
      <c r="K11447" s="14" t="str">
        <v/>
      </c>
      <c r="L11447" s="14" t="str">
        <v/>
      </c>
      <c r="O11447" s="14" t="str">
        <v/>
      </c>
      <c r="P11447" s="14" t="str">
        <f ca="1"/>
        <v>Low Cap</v>
      </c>
    </row>
    <row r="11448" spans="11:16">
      <c r="K11448" s="14" t="str">
        <v/>
      </c>
      <c r="L11448" s="14" t="str">
        <v/>
      </c>
      <c r="O11448" s="14" t="str">
        <v/>
      </c>
      <c r="P11448" s="14" t="str">
        <f ca="1"/>
        <v>Low Cap</v>
      </c>
    </row>
    <row r="11449" spans="11:16">
      <c r="K11449" s="14" t="str">
        <v/>
      </c>
      <c r="L11449" s="14" t="str">
        <v/>
      </c>
      <c r="O11449" s="14" t="str">
        <v/>
      </c>
      <c r="P11449" s="14" t="str">
        <f ca="1"/>
        <v>Low Cap</v>
      </c>
    </row>
    <row r="11450" spans="11:16">
      <c r="K11450" s="14" t="str">
        <v/>
      </c>
      <c r="L11450" s="14" t="str">
        <v/>
      </c>
      <c r="O11450" s="14" t="str">
        <v/>
      </c>
      <c r="P11450" s="14" t="str">
        <f ca="1"/>
        <v>Low Cap</v>
      </c>
    </row>
    <row r="11451" spans="11:16">
      <c r="K11451" s="14" t="str">
        <v/>
      </c>
      <c r="L11451" s="14" t="str">
        <v/>
      </c>
      <c r="O11451" s="14" t="str">
        <v/>
      </c>
      <c r="P11451" s="14" t="str">
        <f ca="1"/>
        <v>Low Cap</v>
      </c>
    </row>
    <row r="11452" spans="11:16">
      <c r="K11452" s="14" t="str">
        <v/>
      </c>
      <c r="L11452" s="14" t="str">
        <v/>
      </c>
      <c r="O11452" s="14" t="str">
        <v/>
      </c>
      <c r="P11452" s="14" t="str">
        <f ca="1"/>
        <v>Low Cap</v>
      </c>
    </row>
    <row r="11453" spans="11:16">
      <c r="K11453" s="14" t="str">
        <v/>
      </c>
      <c r="L11453" s="14" t="str">
        <v/>
      </c>
      <c r="O11453" s="14" t="str">
        <v/>
      </c>
      <c r="P11453" s="14" t="str">
        <f ca="1"/>
        <v>Low Cap</v>
      </c>
    </row>
    <row r="11454" spans="11:16">
      <c r="K11454" s="14" t="str">
        <v/>
      </c>
      <c r="L11454" s="14" t="str">
        <v/>
      </c>
      <c r="O11454" s="14" t="str">
        <v/>
      </c>
      <c r="P11454" s="14" t="str">
        <f ca="1"/>
        <v>Low Cap</v>
      </c>
    </row>
    <row r="11455" spans="11:16">
      <c r="K11455" s="14" t="str">
        <v/>
      </c>
      <c r="L11455" s="14" t="str">
        <v/>
      </c>
      <c r="O11455" s="14" t="str">
        <v/>
      </c>
      <c r="P11455" s="14" t="str">
        <f ca="1"/>
        <v>Low Cap</v>
      </c>
    </row>
    <row r="11456" spans="11:16">
      <c r="K11456" s="14" t="str">
        <v/>
      </c>
      <c r="L11456" s="14" t="str">
        <v/>
      </c>
      <c r="O11456" s="14" t="str">
        <v/>
      </c>
      <c r="P11456" s="14" t="str">
        <f ca="1"/>
        <v>Low Cap</v>
      </c>
    </row>
    <row r="11457" spans="11:16">
      <c r="K11457" s="14" t="str">
        <v/>
      </c>
      <c r="L11457" s="14" t="str">
        <v/>
      </c>
      <c r="O11457" s="14" t="str">
        <v/>
      </c>
      <c r="P11457" s="14" t="str">
        <f ca="1"/>
        <v>Low Cap</v>
      </c>
    </row>
    <row r="11458" spans="11:16">
      <c r="K11458" s="14" t="str">
        <v/>
      </c>
      <c r="L11458" s="14" t="str">
        <v/>
      </c>
      <c r="O11458" s="14" t="str">
        <v/>
      </c>
      <c r="P11458" s="14" t="str">
        <f ca="1"/>
        <v>Low Cap</v>
      </c>
    </row>
    <row r="11459" spans="11:16">
      <c r="K11459" s="14" t="str">
        <v/>
      </c>
      <c r="L11459" s="14" t="str">
        <v/>
      </c>
      <c r="O11459" s="14" t="str">
        <v/>
      </c>
      <c r="P11459" s="14" t="str">
        <f ca="1"/>
        <v>Low Cap</v>
      </c>
    </row>
    <row r="11460" spans="11:16">
      <c r="K11460" s="14" t="str">
        <v/>
      </c>
      <c r="L11460" s="14" t="str">
        <v/>
      </c>
      <c r="O11460" s="14" t="str">
        <v/>
      </c>
      <c r="P11460" s="14" t="str">
        <f ca="1"/>
        <v>Low Cap</v>
      </c>
    </row>
    <row r="11461" spans="11:16">
      <c r="K11461" s="14" t="str">
        <v/>
      </c>
      <c r="L11461" s="14" t="str">
        <v/>
      </c>
      <c r="O11461" s="14" t="str">
        <v/>
      </c>
      <c r="P11461" s="14" t="str">
        <f ca="1"/>
        <v>Low Cap</v>
      </c>
    </row>
    <row r="11462" spans="11:16">
      <c r="K11462" s="14" t="str">
        <v/>
      </c>
      <c r="L11462" s="14" t="str">
        <v/>
      </c>
      <c r="O11462" s="14" t="str">
        <v/>
      </c>
      <c r="P11462" s="14" t="str">
        <f ca="1"/>
        <v>Low Cap</v>
      </c>
    </row>
    <row r="11463" spans="11:16">
      <c r="K11463" s="14" t="str">
        <v/>
      </c>
      <c r="L11463" s="14" t="str">
        <v/>
      </c>
      <c r="O11463" s="14" t="str">
        <v/>
      </c>
      <c r="P11463" s="14" t="str">
        <f ca="1"/>
        <v>Low Cap</v>
      </c>
    </row>
    <row r="11464" spans="11:16">
      <c r="K11464" s="14" t="str">
        <v/>
      </c>
      <c r="L11464" s="14" t="str">
        <v/>
      </c>
      <c r="O11464" s="14" t="str">
        <v/>
      </c>
      <c r="P11464" s="14" t="str">
        <f ca="1"/>
        <v>Low Cap</v>
      </c>
    </row>
    <row r="11465" spans="11:16">
      <c r="K11465" s="14" t="str">
        <v/>
      </c>
      <c r="L11465" s="14" t="str">
        <v/>
      </c>
      <c r="O11465" s="14" t="str">
        <v/>
      </c>
      <c r="P11465" s="14" t="str">
        <f ca="1"/>
        <v>Low Cap</v>
      </c>
    </row>
    <row r="11466" spans="11:16">
      <c r="K11466" s="14" t="str">
        <v/>
      </c>
      <c r="L11466" s="14" t="str">
        <v/>
      </c>
      <c r="O11466" s="14" t="str">
        <v/>
      </c>
      <c r="P11466" s="14" t="str">
        <f ca="1"/>
        <v>Low Cap</v>
      </c>
    </row>
    <row r="11467" spans="11:16">
      <c r="K11467" s="14" t="str">
        <v/>
      </c>
      <c r="L11467" s="14" t="str">
        <v/>
      </c>
      <c r="O11467" s="14" t="str">
        <v/>
      </c>
      <c r="P11467" s="14" t="str">
        <f ca="1"/>
        <v>Low Cap</v>
      </c>
    </row>
    <row r="11468" spans="11:16">
      <c r="K11468" s="14" t="str">
        <v/>
      </c>
      <c r="L11468" s="14" t="str">
        <v/>
      </c>
      <c r="O11468" s="14" t="str">
        <v/>
      </c>
      <c r="P11468" s="14" t="str">
        <f ca="1"/>
        <v>Low Cap</v>
      </c>
    </row>
    <row r="11469" spans="11:16">
      <c r="K11469" s="14" t="str">
        <v/>
      </c>
      <c r="L11469" s="14" t="str">
        <v/>
      </c>
      <c r="O11469" s="14" t="str">
        <v/>
      </c>
      <c r="P11469" s="14" t="str">
        <f ca="1"/>
        <v>Low Cap</v>
      </c>
    </row>
    <row r="11470" spans="11:16">
      <c r="K11470" s="14" t="str">
        <v/>
      </c>
      <c r="L11470" s="14" t="str">
        <v/>
      </c>
      <c r="O11470" s="14" t="str">
        <v/>
      </c>
      <c r="P11470" s="14" t="str">
        <f ca="1"/>
        <v>Low Cap</v>
      </c>
    </row>
    <row r="11471" spans="11:16">
      <c r="K11471" s="14" t="str">
        <v/>
      </c>
      <c r="L11471" s="14" t="str">
        <v/>
      </c>
      <c r="O11471" s="14" t="str">
        <v/>
      </c>
      <c r="P11471" s="14" t="str">
        <f ca="1"/>
        <v>Low Cap</v>
      </c>
    </row>
    <row r="11472" spans="11:16">
      <c r="K11472" s="14" t="str">
        <v/>
      </c>
      <c r="L11472" s="14" t="str">
        <v/>
      </c>
      <c r="O11472" s="14" t="str">
        <v/>
      </c>
      <c r="P11472" s="14" t="str">
        <f ca="1"/>
        <v>Low Cap</v>
      </c>
    </row>
    <row r="11473" spans="11:16">
      <c r="K11473" s="14" t="str">
        <v/>
      </c>
      <c r="L11473" s="14" t="str">
        <v/>
      </c>
      <c r="O11473" s="14" t="str">
        <v/>
      </c>
      <c r="P11473" s="14" t="str">
        <f ca="1"/>
        <v>Low Cap</v>
      </c>
    </row>
    <row r="11474" spans="11:16">
      <c r="K11474" s="14" t="str">
        <v/>
      </c>
      <c r="L11474" s="14" t="str">
        <v/>
      </c>
      <c r="O11474" s="14" t="str">
        <v/>
      </c>
      <c r="P11474" s="14" t="str">
        <f ca="1"/>
        <v>Low Cap</v>
      </c>
    </row>
    <row r="11475" spans="11:16">
      <c r="K11475" s="14" t="str">
        <v/>
      </c>
      <c r="L11475" s="14" t="str">
        <v/>
      </c>
      <c r="O11475" s="14" t="str">
        <v/>
      </c>
      <c r="P11475" s="14" t="str">
        <f ca="1"/>
        <v>Low Cap</v>
      </c>
    </row>
    <row r="11476" spans="11:16">
      <c r="K11476" s="14" t="str">
        <v/>
      </c>
      <c r="L11476" s="14" t="str">
        <v/>
      </c>
      <c r="O11476" s="14" t="str">
        <v/>
      </c>
      <c r="P11476" s="14" t="str">
        <f ca="1"/>
        <v>Low Cap</v>
      </c>
    </row>
    <row r="11477" spans="11:16">
      <c r="K11477" s="14" t="str">
        <v/>
      </c>
      <c r="L11477" s="14" t="str">
        <v/>
      </c>
      <c r="O11477" s="14" t="str">
        <v/>
      </c>
      <c r="P11477" s="14" t="str">
        <f ca="1"/>
        <v>Low Cap</v>
      </c>
    </row>
    <row r="11478" spans="11:16">
      <c r="K11478" s="14" t="str">
        <v/>
      </c>
      <c r="L11478" s="14" t="str">
        <v/>
      </c>
      <c r="O11478" s="14" t="str">
        <v/>
      </c>
      <c r="P11478" s="14" t="str">
        <f ca="1"/>
        <v>Low Cap</v>
      </c>
    </row>
    <row r="11479" spans="11:16">
      <c r="K11479" s="14" t="str">
        <v/>
      </c>
      <c r="L11479" s="14" t="str">
        <v/>
      </c>
      <c r="O11479" s="14" t="str">
        <v/>
      </c>
      <c r="P11479" s="14" t="str">
        <f ca="1"/>
        <v>Low Cap</v>
      </c>
    </row>
    <row r="11480" spans="11:16">
      <c r="K11480" s="14" t="str">
        <v/>
      </c>
      <c r="L11480" s="14" t="str">
        <v/>
      </c>
      <c r="O11480" s="14" t="str">
        <v/>
      </c>
      <c r="P11480" s="14" t="str">
        <f ca="1"/>
        <v>Low Cap</v>
      </c>
    </row>
    <row r="11481" spans="11:16">
      <c r="K11481" s="14" t="str">
        <v/>
      </c>
      <c r="L11481" s="14" t="str">
        <v/>
      </c>
      <c r="O11481" s="14" t="str">
        <v/>
      </c>
      <c r="P11481" s="14" t="str">
        <f ca="1"/>
        <v>Low Cap</v>
      </c>
    </row>
    <row r="11482" spans="11:16">
      <c r="K11482" s="14" t="str">
        <v/>
      </c>
      <c r="L11482" s="14" t="str">
        <v/>
      </c>
      <c r="O11482" s="14" t="str">
        <v/>
      </c>
      <c r="P11482" s="14" t="str">
        <f ca="1"/>
        <v>Low Cap</v>
      </c>
    </row>
    <row r="11483" spans="11:16">
      <c r="K11483" s="14" t="str">
        <v/>
      </c>
      <c r="L11483" s="14" t="str">
        <v/>
      </c>
      <c r="O11483" s="14" t="str">
        <v/>
      </c>
      <c r="P11483" s="14" t="str">
        <f ca="1"/>
        <v>Low Cap</v>
      </c>
    </row>
    <row r="11484" spans="11:16">
      <c r="K11484" s="14" t="str">
        <v/>
      </c>
      <c r="L11484" s="14" t="str">
        <v/>
      </c>
      <c r="O11484" s="14" t="str">
        <v/>
      </c>
      <c r="P11484" s="14" t="str">
        <f ca="1"/>
        <v>Low Cap</v>
      </c>
    </row>
    <row r="11485" spans="11:16">
      <c r="K11485" s="14" t="str">
        <v/>
      </c>
      <c r="L11485" s="14" t="str">
        <v/>
      </c>
      <c r="O11485" s="14" t="str">
        <v/>
      </c>
      <c r="P11485" s="14" t="str">
        <f ca="1"/>
        <v>Low Cap</v>
      </c>
    </row>
    <row r="11486" spans="11:16">
      <c r="K11486" s="14" t="str">
        <v/>
      </c>
      <c r="L11486" s="14" t="str">
        <v/>
      </c>
      <c r="O11486" s="14" t="str">
        <v/>
      </c>
      <c r="P11486" s="14" t="str">
        <f ca="1"/>
        <v>Low Cap</v>
      </c>
    </row>
    <row r="11487" spans="11:16">
      <c r="K11487" s="14" t="str">
        <v/>
      </c>
      <c r="L11487" s="14" t="str">
        <v/>
      </c>
      <c r="O11487" s="14" t="str">
        <v/>
      </c>
      <c r="P11487" s="14" t="str">
        <f ca="1"/>
        <v>Low Cap</v>
      </c>
    </row>
    <row r="11488" spans="11:16">
      <c r="K11488" s="14" t="str">
        <v/>
      </c>
      <c r="L11488" s="14" t="str">
        <v/>
      </c>
      <c r="O11488" s="14" t="str">
        <v/>
      </c>
      <c r="P11488" s="14" t="str">
        <f ca="1"/>
        <v>Low Cap</v>
      </c>
    </row>
    <row r="11489" spans="11:16">
      <c r="K11489" s="14" t="str">
        <v/>
      </c>
      <c r="L11489" s="14" t="str">
        <v/>
      </c>
      <c r="O11489" s="14" t="str">
        <v/>
      </c>
      <c r="P11489" s="14" t="str">
        <f ca="1"/>
        <v>Low Cap</v>
      </c>
    </row>
    <row r="11490" spans="11:16">
      <c r="K11490" s="14" t="str">
        <v/>
      </c>
      <c r="L11490" s="14" t="str">
        <v/>
      </c>
      <c r="O11490" s="14" t="str">
        <v/>
      </c>
      <c r="P11490" s="14" t="str">
        <f ca="1"/>
        <v>Low Cap</v>
      </c>
    </row>
    <row r="11491" spans="11:16">
      <c r="K11491" s="14" t="str">
        <v/>
      </c>
      <c r="L11491" s="14" t="str">
        <v/>
      </c>
      <c r="O11491" s="14" t="str">
        <v/>
      </c>
      <c r="P11491" s="14" t="str">
        <f ca="1"/>
        <v>Low Cap</v>
      </c>
    </row>
    <row r="11492" spans="11:16">
      <c r="K11492" s="14" t="str">
        <v/>
      </c>
      <c r="L11492" s="14" t="str">
        <v/>
      </c>
      <c r="O11492" s="14" t="str">
        <v/>
      </c>
      <c r="P11492" s="14" t="str">
        <f ca="1"/>
        <v>Low Cap</v>
      </c>
    </row>
    <row r="11493" spans="11:16">
      <c r="K11493" s="14" t="str">
        <v/>
      </c>
      <c r="L11493" s="14" t="str">
        <v/>
      </c>
      <c r="O11493" s="14" t="str">
        <v/>
      </c>
      <c r="P11493" s="14" t="str">
        <f ca="1"/>
        <v>Low Cap</v>
      </c>
    </row>
    <row r="11494" spans="11:16">
      <c r="K11494" s="14" t="str">
        <v/>
      </c>
      <c r="L11494" s="14" t="str">
        <v/>
      </c>
      <c r="O11494" s="14" t="str">
        <v/>
      </c>
      <c r="P11494" s="14" t="str">
        <f ca="1"/>
        <v>Low Cap</v>
      </c>
    </row>
    <row r="11495" spans="11:16">
      <c r="K11495" s="14" t="str">
        <v/>
      </c>
      <c r="L11495" s="14" t="str">
        <v/>
      </c>
      <c r="O11495" s="14" t="str">
        <v/>
      </c>
      <c r="P11495" s="14" t="str">
        <f ca="1"/>
        <v>Low Cap</v>
      </c>
    </row>
    <row r="11496" spans="11:16">
      <c r="K11496" s="14" t="str">
        <v/>
      </c>
      <c r="L11496" s="14" t="str">
        <v/>
      </c>
      <c r="O11496" s="14" t="str">
        <v/>
      </c>
      <c r="P11496" s="14" t="str">
        <f ca="1"/>
        <v>Low Cap</v>
      </c>
    </row>
    <row r="11497" spans="11:16">
      <c r="K11497" s="14" t="str">
        <v/>
      </c>
      <c r="L11497" s="14" t="str">
        <v/>
      </c>
      <c r="O11497" s="14" t="str">
        <v/>
      </c>
      <c r="P11497" s="14" t="str">
        <f ca="1"/>
        <v>Low Cap</v>
      </c>
    </row>
    <row r="11498" spans="11:16">
      <c r="K11498" s="14" t="str">
        <v/>
      </c>
      <c r="L11498" s="14" t="str">
        <v/>
      </c>
      <c r="O11498" s="14" t="str">
        <v/>
      </c>
      <c r="P11498" s="14" t="str">
        <f ca="1"/>
        <v>Low Cap</v>
      </c>
    </row>
    <row r="11499" spans="11:16">
      <c r="K11499" s="14" t="str">
        <v/>
      </c>
      <c r="L11499" s="14" t="str">
        <v/>
      </c>
      <c r="O11499" s="14" t="str">
        <v/>
      </c>
      <c r="P11499" s="14" t="str">
        <f ca="1"/>
        <v>Low Cap</v>
      </c>
    </row>
    <row r="11500" spans="11:16">
      <c r="K11500" s="14" t="str">
        <v/>
      </c>
      <c r="L11500" s="14" t="str">
        <v/>
      </c>
      <c r="O11500" s="14" t="str">
        <v/>
      </c>
      <c r="P11500" s="14" t="str">
        <f ca="1"/>
        <v>Low Cap</v>
      </c>
    </row>
    <row r="11501" spans="11:16">
      <c r="K11501" s="14" t="str">
        <v/>
      </c>
      <c r="L11501" s="14" t="str">
        <v/>
      </c>
      <c r="O11501" s="14" t="str">
        <v/>
      </c>
      <c r="P11501" s="14" t="str">
        <f ca="1"/>
        <v>Low Cap</v>
      </c>
    </row>
    <row r="11502" spans="11:16">
      <c r="K11502" s="14" t="str">
        <v/>
      </c>
      <c r="L11502" s="14" t="str">
        <v/>
      </c>
      <c r="O11502" s="14" t="str">
        <v/>
      </c>
      <c r="P11502" s="14" t="str">
        <f ca="1"/>
        <v>Low Cap</v>
      </c>
    </row>
    <row r="11503" spans="11:16">
      <c r="K11503" s="14" t="str">
        <v/>
      </c>
      <c r="L11503" s="14" t="str">
        <v/>
      </c>
      <c r="O11503" s="14" t="str">
        <v/>
      </c>
      <c r="P11503" s="14" t="str">
        <f ca="1"/>
        <v>Low Cap</v>
      </c>
    </row>
    <row r="11504" spans="11:16">
      <c r="K11504" s="14" t="str">
        <v/>
      </c>
      <c r="L11504" s="14" t="str">
        <v/>
      </c>
      <c r="O11504" s="14" t="str">
        <v/>
      </c>
      <c r="P11504" s="14" t="str">
        <f ca="1"/>
        <v>Low Cap</v>
      </c>
    </row>
    <row r="11505" spans="11:16">
      <c r="K11505" s="14" t="str">
        <v/>
      </c>
      <c r="L11505" s="14" t="str">
        <v/>
      </c>
      <c r="O11505" s="14" t="str">
        <v/>
      </c>
      <c r="P11505" s="14" t="str">
        <f ca="1"/>
        <v>Low Cap</v>
      </c>
    </row>
    <row r="11506" spans="11:16">
      <c r="K11506" s="14" t="str">
        <v/>
      </c>
      <c r="L11506" s="14" t="str">
        <v/>
      </c>
      <c r="O11506" s="14" t="str">
        <v/>
      </c>
      <c r="P11506" s="14" t="str">
        <f ca="1"/>
        <v>Low Cap</v>
      </c>
    </row>
    <row r="11507" spans="11:16">
      <c r="K11507" s="14" t="str">
        <v/>
      </c>
      <c r="L11507" s="14" t="str">
        <v/>
      </c>
      <c r="O11507" s="14" t="str">
        <v/>
      </c>
      <c r="P11507" s="14" t="str">
        <f ca="1"/>
        <v>Low Cap</v>
      </c>
    </row>
    <row r="11508" spans="11:16">
      <c r="K11508" s="14" t="str">
        <v/>
      </c>
      <c r="L11508" s="14" t="str">
        <v/>
      </c>
      <c r="O11508" s="14" t="str">
        <v/>
      </c>
      <c r="P11508" s="14" t="str">
        <f ca="1"/>
        <v>Low Cap</v>
      </c>
    </row>
    <row r="11509" spans="11:16">
      <c r="K11509" s="14" t="str">
        <v/>
      </c>
      <c r="L11509" s="14" t="str">
        <v/>
      </c>
      <c r="O11509" s="14" t="str">
        <v/>
      </c>
      <c r="P11509" s="14" t="str">
        <f ca="1"/>
        <v>Low Cap</v>
      </c>
    </row>
    <row r="11510" spans="11:16">
      <c r="K11510" s="14" t="str">
        <v/>
      </c>
      <c r="L11510" s="14" t="str">
        <v/>
      </c>
      <c r="O11510" s="14" t="str">
        <v/>
      </c>
      <c r="P11510" s="14" t="str">
        <f ca="1"/>
        <v>Low Cap</v>
      </c>
    </row>
    <row r="11511" spans="11:16">
      <c r="K11511" s="14" t="str">
        <v/>
      </c>
      <c r="L11511" s="14" t="str">
        <v/>
      </c>
      <c r="O11511" s="14" t="str">
        <v/>
      </c>
      <c r="P11511" s="14" t="str">
        <f ca="1"/>
        <v>Low Cap</v>
      </c>
    </row>
    <row r="11512" spans="11:16">
      <c r="K11512" s="14" t="str">
        <v/>
      </c>
      <c r="L11512" s="14" t="str">
        <v/>
      </c>
      <c r="O11512" s="14" t="str">
        <v/>
      </c>
      <c r="P11512" s="14" t="str">
        <f ca="1"/>
        <v>Low Cap</v>
      </c>
    </row>
    <row r="11513" spans="11:16">
      <c r="K11513" s="14" t="str">
        <v/>
      </c>
      <c r="L11513" s="14" t="str">
        <v/>
      </c>
      <c r="O11513" s="14" t="str">
        <v/>
      </c>
      <c r="P11513" s="14" t="str">
        <f ca="1"/>
        <v>Low Cap</v>
      </c>
    </row>
    <row r="11514" spans="11:16">
      <c r="K11514" s="14" t="str">
        <v/>
      </c>
      <c r="L11514" s="14" t="str">
        <v/>
      </c>
      <c r="O11514" s="14" t="str">
        <v/>
      </c>
      <c r="P11514" s="14" t="str">
        <f ca="1"/>
        <v>Low Cap</v>
      </c>
    </row>
    <row r="11515" spans="11:16">
      <c r="K11515" s="14" t="str">
        <v/>
      </c>
      <c r="L11515" s="14" t="str">
        <v/>
      </c>
      <c r="O11515" s="14" t="str">
        <v/>
      </c>
      <c r="P11515" s="14" t="str">
        <f ca="1"/>
        <v>Low Cap</v>
      </c>
    </row>
    <row r="11516" spans="11:16">
      <c r="K11516" s="14" t="str">
        <v/>
      </c>
      <c r="L11516" s="14" t="str">
        <v/>
      </c>
      <c r="O11516" s="14" t="str">
        <v/>
      </c>
      <c r="P11516" s="14" t="str">
        <f ca="1"/>
        <v>Low Cap</v>
      </c>
    </row>
    <row r="11517" spans="11:16">
      <c r="K11517" s="14" t="str">
        <v/>
      </c>
      <c r="L11517" s="14" t="str">
        <v/>
      </c>
      <c r="O11517" s="14" t="str">
        <v/>
      </c>
      <c r="P11517" s="14" t="str">
        <f ca="1"/>
        <v>Low Cap</v>
      </c>
    </row>
    <row r="11518" spans="11:16">
      <c r="K11518" s="14" t="str">
        <v/>
      </c>
      <c r="L11518" s="14" t="str">
        <v/>
      </c>
      <c r="O11518" s="14" t="str">
        <v/>
      </c>
      <c r="P11518" s="14" t="str">
        <f ca="1"/>
        <v>Low Cap</v>
      </c>
    </row>
    <row r="11519" spans="11:16">
      <c r="K11519" s="14" t="str">
        <v/>
      </c>
      <c r="L11519" s="14" t="str">
        <v/>
      </c>
      <c r="O11519" s="14" t="str">
        <v/>
      </c>
      <c r="P11519" s="14" t="str">
        <f ca="1"/>
        <v>Low Cap</v>
      </c>
    </row>
    <row r="11520" spans="11:16">
      <c r="K11520" s="14" t="str">
        <v/>
      </c>
      <c r="L11520" s="14" t="str">
        <v/>
      </c>
      <c r="O11520" s="14" t="str">
        <v/>
      </c>
      <c r="P11520" s="14" t="str">
        <f ca="1"/>
        <v>Low Cap</v>
      </c>
    </row>
    <row r="11521" spans="11:16">
      <c r="K11521" s="14" t="str">
        <v/>
      </c>
      <c r="L11521" s="14" t="str">
        <v/>
      </c>
      <c r="O11521" s="14" t="str">
        <v/>
      </c>
      <c r="P11521" s="14" t="str">
        <f ca="1"/>
        <v>Low Cap</v>
      </c>
    </row>
    <row r="11522" spans="11:16">
      <c r="K11522" s="14" t="str">
        <v/>
      </c>
      <c r="L11522" s="14" t="str">
        <v/>
      </c>
      <c r="O11522" s="14" t="str">
        <v/>
      </c>
      <c r="P11522" s="14" t="str">
        <f ca="1"/>
        <v>Low Cap</v>
      </c>
    </row>
    <row r="11523" spans="11:16">
      <c r="K11523" s="14" t="str">
        <v/>
      </c>
      <c r="L11523" s="14" t="str">
        <v/>
      </c>
      <c r="O11523" s="14" t="str">
        <v/>
      </c>
      <c r="P11523" s="14" t="str">
        <f ca="1"/>
        <v>Low Cap</v>
      </c>
    </row>
    <row r="11524" spans="11:16">
      <c r="K11524" s="14" t="str">
        <v/>
      </c>
      <c r="L11524" s="14" t="str">
        <v/>
      </c>
      <c r="O11524" s="14" t="str">
        <v/>
      </c>
      <c r="P11524" s="14" t="str">
        <f ca="1"/>
        <v>Low Cap</v>
      </c>
    </row>
    <row r="11525" spans="11:16">
      <c r="K11525" s="14" t="str">
        <v/>
      </c>
      <c r="L11525" s="14" t="str">
        <v/>
      </c>
      <c r="O11525" s="14" t="str">
        <v/>
      </c>
      <c r="P11525" s="14" t="str">
        <f ca="1"/>
        <v>Low Cap</v>
      </c>
    </row>
    <row r="11526" spans="11:16">
      <c r="K11526" s="14" t="str">
        <v/>
      </c>
      <c r="L11526" s="14" t="str">
        <v/>
      </c>
      <c r="O11526" s="14" t="str">
        <v/>
      </c>
      <c r="P11526" s="14" t="str">
        <f ca="1"/>
        <v>Low Cap</v>
      </c>
    </row>
    <row r="11527" spans="11:16">
      <c r="K11527" s="14" t="str">
        <v/>
      </c>
      <c r="L11527" s="14" t="str">
        <v/>
      </c>
      <c r="O11527" s="14" t="str">
        <v/>
      </c>
      <c r="P11527" s="14" t="str">
        <f ca="1"/>
        <v>Low Cap</v>
      </c>
    </row>
    <row r="11528" spans="11:16">
      <c r="K11528" s="14" t="str">
        <v/>
      </c>
      <c r="L11528" s="14" t="str">
        <v/>
      </c>
      <c r="O11528" s="14" t="str">
        <v/>
      </c>
      <c r="P11528" s="14" t="str">
        <f ca="1"/>
        <v>Low Cap</v>
      </c>
    </row>
    <row r="11529" spans="11:16">
      <c r="K11529" s="14" t="str">
        <v/>
      </c>
      <c r="L11529" s="14" t="str">
        <v/>
      </c>
      <c r="O11529" s="14" t="str">
        <v/>
      </c>
      <c r="P11529" s="14" t="str">
        <f ca="1"/>
        <v>Low Cap</v>
      </c>
    </row>
    <row r="11530" spans="11:16">
      <c r="K11530" s="14" t="str">
        <v/>
      </c>
      <c r="L11530" s="14" t="str">
        <v/>
      </c>
      <c r="O11530" s="14" t="str">
        <v/>
      </c>
      <c r="P11530" s="14" t="str">
        <f ca="1"/>
        <v>Low Cap</v>
      </c>
    </row>
    <row r="11531" spans="11:16">
      <c r="K11531" s="14" t="str">
        <v/>
      </c>
      <c r="L11531" s="14" t="str">
        <v/>
      </c>
      <c r="O11531" s="14" t="str">
        <v/>
      </c>
      <c r="P11531" s="14" t="str">
        <f ca="1"/>
        <v>Low Cap</v>
      </c>
    </row>
    <row r="11532" spans="11:16">
      <c r="K11532" s="14" t="str">
        <v/>
      </c>
      <c r="L11532" s="14" t="str">
        <v/>
      </c>
      <c r="O11532" s="14" t="str">
        <v/>
      </c>
      <c r="P11532" s="14" t="str">
        <f ca="1"/>
        <v>Low Cap</v>
      </c>
    </row>
    <row r="11533" spans="11:16">
      <c r="K11533" s="14" t="str">
        <v/>
      </c>
      <c r="L11533" s="14" t="str">
        <v/>
      </c>
      <c r="O11533" s="14" t="str">
        <v/>
      </c>
      <c r="P11533" s="14" t="str">
        <f ca="1"/>
        <v>Low Cap</v>
      </c>
    </row>
    <row r="11534" spans="11:16">
      <c r="K11534" s="14" t="str">
        <v/>
      </c>
      <c r="L11534" s="14" t="str">
        <v/>
      </c>
      <c r="O11534" s="14" t="str">
        <v/>
      </c>
      <c r="P11534" s="14" t="str">
        <f ca="1"/>
        <v>Low Cap</v>
      </c>
    </row>
    <row r="11535" spans="11:16">
      <c r="K11535" s="14" t="str">
        <v/>
      </c>
      <c r="L11535" s="14" t="str">
        <v/>
      </c>
      <c r="O11535" s="14" t="str">
        <v/>
      </c>
      <c r="P11535" s="14" t="str">
        <f ca="1"/>
        <v>Low Cap</v>
      </c>
    </row>
    <row r="11536" spans="11:16">
      <c r="K11536" s="14" t="str">
        <v/>
      </c>
      <c r="L11536" s="14" t="str">
        <v/>
      </c>
      <c r="O11536" s="14" t="str">
        <v/>
      </c>
      <c r="P11536" s="14" t="str">
        <f ca="1"/>
        <v>Low Cap</v>
      </c>
    </row>
    <row r="11537" spans="11:16">
      <c r="K11537" s="14" t="str">
        <v/>
      </c>
      <c r="L11537" s="14" t="str">
        <v/>
      </c>
      <c r="O11537" s="14" t="str">
        <v/>
      </c>
      <c r="P11537" s="14" t="str">
        <f ca="1"/>
        <v>Low Cap</v>
      </c>
    </row>
    <row r="11538" spans="11:16">
      <c r="K11538" s="14" t="str">
        <v/>
      </c>
      <c r="L11538" s="14" t="str">
        <v/>
      </c>
      <c r="O11538" s="14" t="str">
        <v/>
      </c>
      <c r="P11538" s="14" t="str">
        <f ca="1"/>
        <v>Low Cap</v>
      </c>
    </row>
    <row r="11539" spans="11:16">
      <c r="K11539" s="14" t="str">
        <v/>
      </c>
      <c r="L11539" s="14" t="str">
        <v/>
      </c>
      <c r="O11539" s="14" t="str">
        <v/>
      </c>
      <c r="P11539" s="14" t="str">
        <f ca="1"/>
        <v>Low Cap</v>
      </c>
    </row>
    <row r="11540" spans="11:16">
      <c r="K11540" s="14" t="str">
        <v/>
      </c>
      <c r="L11540" s="14" t="str">
        <v/>
      </c>
      <c r="O11540" s="14" t="str">
        <v/>
      </c>
      <c r="P11540" s="14" t="str">
        <f ca="1"/>
        <v>Low Cap</v>
      </c>
    </row>
    <row r="11541" spans="11:16">
      <c r="K11541" s="14" t="str">
        <v/>
      </c>
      <c r="L11541" s="14" t="str">
        <v/>
      </c>
      <c r="O11541" s="14" t="str">
        <v/>
      </c>
      <c r="P11541" s="14" t="str">
        <f ca="1"/>
        <v>Low Cap</v>
      </c>
    </row>
    <row r="11542" spans="11:16">
      <c r="K11542" s="14" t="str">
        <v/>
      </c>
      <c r="L11542" s="14" t="str">
        <v/>
      </c>
      <c r="O11542" s="14" t="str">
        <v/>
      </c>
      <c r="P11542" s="14" t="str">
        <f ca="1"/>
        <v>Low Cap</v>
      </c>
    </row>
    <row r="11543" spans="11:16">
      <c r="K11543" s="14" t="str">
        <v/>
      </c>
      <c r="L11543" s="14" t="str">
        <v/>
      </c>
      <c r="O11543" s="14" t="str">
        <v/>
      </c>
      <c r="P11543" s="14" t="str">
        <f ca="1"/>
        <v>Low Cap</v>
      </c>
    </row>
    <row r="11544" spans="11:16">
      <c r="K11544" s="14" t="str">
        <v/>
      </c>
      <c r="L11544" s="14" t="str">
        <v/>
      </c>
      <c r="O11544" s="14" t="str">
        <v/>
      </c>
      <c r="P11544" s="14" t="str">
        <f ca="1"/>
        <v>Low Cap</v>
      </c>
    </row>
    <row r="11545" spans="11:16">
      <c r="K11545" s="14" t="str">
        <v/>
      </c>
      <c r="L11545" s="14" t="str">
        <v/>
      </c>
      <c r="O11545" s="14" t="str">
        <v/>
      </c>
      <c r="P11545" s="14" t="str">
        <f ca="1"/>
        <v>Low Cap</v>
      </c>
    </row>
    <row r="11546" spans="11:16">
      <c r="K11546" s="14" t="str">
        <v/>
      </c>
      <c r="L11546" s="14" t="str">
        <v/>
      </c>
      <c r="O11546" s="14" t="str">
        <v/>
      </c>
      <c r="P11546" s="14" t="str">
        <f ca="1"/>
        <v>Low Cap</v>
      </c>
    </row>
    <row r="11547" spans="11:16">
      <c r="K11547" s="14" t="str">
        <v/>
      </c>
      <c r="L11547" s="14" t="str">
        <v/>
      </c>
      <c r="O11547" s="14" t="str">
        <v/>
      </c>
      <c r="P11547" s="14" t="str">
        <f ca="1"/>
        <v>Low Cap</v>
      </c>
    </row>
    <row r="11548" spans="11:16">
      <c r="K11548" s="14" t="str">
        <v/>
      </c>
      <c r="L11548" s="14" t="str">
        <v/>
      </c>
      <c r="O11548" s="14" t="str">
        <v/>
      </c>
      <c r="P11548" s="14" t="str">
        <f ca="1"/>
        <v>Low Cap</v>
      </c>
    </row>
    <row r="11549" spans="11:16">
      <c r="K11549" s="14" t="str">
        <v/>
      </c>
      <c r="L11549" s="14" t="str">
        <v/>
      </c>
      <c r="O11549" s="14" t="str">
        <v/>
      </c>
      <c r="P11549" s="14" t="str">
        <f ca="1"/>
        <v>Low Cap</v>
      </c>
    </row>
    <row r="11550" spans="11:16">
      <c r="K11550" s="14" t="str">
        <v/>
      </c>
      <c r="L11550" s="14" t="str">
        <v/>
      </c>
      <c r="O11550" s="14" t="str">
        <v/>
      </c>
      <c r="P11550" s="14" t="str">
        <f ca="1"/>
        <v>Low Cap</v>
      </c>
    </row>
    <row r="11551" spans="11:16">
      <c r="K11551" s="14" t="str">
        <v/>
      </c>
      <c r="L11551" s="14" t="str">
        <v/>
      </c>
      <c r="O11551" s="14" t="str">
        <v/>
      </c>
      <c r="P11551" s="14" t="str">
        <f ca="1"/>
        <v>Low Cap</v>
      </c>
    </row>
    <row r="11552" spans="11:16">
      <c r="K11552" s="14" t="str">
        <v/>
      </c>
      <c r="L11552" s="14" t="str">
        <v/>
      </c>
      <c r="O11552" s="14" t="str">
        <v/>
      </c>
      <c r="P11552" s="14" t="str">
        <f ca="1"/>
        <v>Low Cap</v>
      </c>
    </row>
    <row r="11553" spans="11:16">
      <c r="K11553" s="14" t="str">
        <v/>
      </c>
      <c r="L11553" s="14" t="str">
        <v/>
      </c>
      <c r="O11553" s="14" t="str">
        <v/>
      </c>
      <c r="P11553" s="14" t="str">
        <f ca="1"/>
        <v>Low Cap</v>
      </c>
    </row>
    <row r="11554" spans="11:16">
      <c r="K11554" s="14" t="str">
        <v/>
      </c>
      <c r="L11554" s="14" t="str">
        <v/>
      </c>
      <c r="O11554" s="14" t="str">
        <v/>
      </c>
      <c r="P11554" s="14" t="str">
        <f ca="1"/>
        <v>Low Cap</v>
      </c>
    </row>
    <row r="11555" spans="11:16">
      <c r="K11555" s="14" t="str">
        <v/>
      </c>
      <c r="L11555" s="14" t="str">
        <v/>
      </c>
      <c r="O11555" s="14" t="str">
        <v/>
      </c>
      <c r="P11555" s="14" t="str">
        <f ca="1"/>
        <v>Low Cap</v>
      </c>
    </row>
    <row r="11556" spans="11:16">
      <c r="K11556" s="14" t="str">
        <v/>
      </c>
      <c r="L11556" s="14" t="str">
        <v/>
      </c>
      <c r="O11556" s="14" t="str">
        <v/>
      </c>
      <c r="P11556" s="14" t="str">
        <f ca="1"/>
        <v>Low Cap</v>
      </c>
    </row>
    <row r="11557" spans="11:16">
      <c r="K11557" s="14" t="str">
        <v/>
      </c>
      <c r="L11557" s="14" t="str">
        <v/>
      </c>
      <c r="O11557" s="14" t="str">
        <v/>
      </c>
      <c r="P11557" s="14" t="str">
        <f ca="1"/>
        <v>Low Cap</v>
      </c>
    </row>
    <row r="11558" spans="11:16">
      <c r="K11558" s="14" t="str">
        <v/>
      </c>
      <c r="L11558" s="14" t="str">
        <v/>
      </c>
      <c r="O11558" s="14" t="str">
        <v/>
      </c>
      <c r="P11558" s="14" t="str">
        <f ca="1"/>
        <v>Low Cap</v>
      </c>
    </row>
    <row r="11559" spans="11:16">
      <c r="K11559" s="14" t="str">
        <v/>
      </c>
      <c r="L11559" s="14" t="str">
        <v/>
      </c>
      <c r="O11559" s="14" t="str">
        <v/>
      </c>
      <c r="P11559" s="14" t="str">
        <f ca="1"/>
        <v>Low Cap</v>
      </c>
    </row>
    <row r="11560" spans="11:16">
      <c r="K11560" s="14" t="str">
        <v/>
      </c>
      <c r="L11560" s="14" t="str">
        <v/>
      </c>
      <c r="O11560" s="14" t="str">
        <v/>
      </c>
      <c r="P11560" s="14" t="str">
        <f ca="1"/>
        <v>Low Cap</v>
      </c>
    </row>
    <row r="11561" spans="11:16">
      <c r="K11561" s="14" t="str">
        <v/>
      </c>
      <c r="L11561" s="14" t="str">
        <v/>
      </c>
      <c r="O11561" s="14" t="str">
        <v/>
      </c>
      <c r="P11561" s="14" t="str">
        <f ca="1"/>
        <v>Low Cap</v>
      </c>
    </row>
    <row r="11562" spans="11:16">
      <c r="K11562" s="14" t="str">
        <v/>
      </c>
      <c r="L11562" s="14" t="str">
        <v/>
      </c>
      <c r="O11562" s="14" t="str">
        <v/>
      </c>
      <c r="P11562" s="14" t="str">
        <f ca="1"/>
        <v>Low Cap</v>
      </c>
    </row>
    <row r="11563" spans="11:16">
      <c r="K11563" s="14" t="str">
        <v/>
      </c>
      <c r="L11563" s="14" t="str">
        <v/>
      </c>
      <c r="O11563" s="14" t="str">
        <v/>
      </c>
      <c r="P11563" s="14" t="str">
        <f ca="1"/>
        <v>Low Cap</v>
      </c>
    </row>
    <row r="11564" spans="11:16">
      <c r="K11564" s="14" t="str">
        <v/>
      </c>
      <c r="L11564" s="14" t="str">
        <v/>
      </c>
      <c r="O11564" s="14" t="str">
        <v/>
      </c>
      <c r="P11564" s="14" t="str">
        <f ca="1"/>
        <v>Low Cap</v>
      </c>
    </row>
    <row r="11565" spans="11:16">
      <c r="K11565" s="14" t="str">
        <v/>
      </c>
      <c r="L11565" s="14" t="str">
        <v/>
      </c>
      <c r="O11565" s="14" t="str">
        <v/>
      </c>
      <c r="P11565" s="14" t="str">
        <f ca="1"/>
        <v>Low Cap</v>
      </c>
    </row>
    <row r="11566" spans="11:16">
      <c r="K11566" s="14" t="str">
        <v/>
      </c>
      <c r="L11566" s="14" t="str">
        <v/>
      </c>
      <c r="O11566" s="14" t="str">
        <v/>
      </c>
      <c r="P11566" s="14" t="str">
        <f ca="1"/>
        <v>Low Cap</v>
      </c>
    </row>
    <row r="11567" spans="11:16">
      <c r="K11567" s="14" t="str">
        <v/>
      </c>
      <c r="L11567" s="14" t="str">
        <v/>
      </c>
      <c r="O11567" s="14" t="str">
        <v/>
      </c>
      <c r="P11567" s="14" t="str">
        <f ca="1"/>
        <v>Low Cap</v>
      </c>
    </row>
    <row r="11568" spans="11:16">
      <c r="K11568" s="14" t="str">
        <v/>
      </c>
      <c r="L11568" s="14" t="str">
        <v/>
      </c>
      <c r="O11568" s="14" t="str">
        <v/>
      </c>
      <c r="P11568" s="14" t="str">
        <f ca="1"/>
        <v>Low Cap</v>
      </c>
    </row>
    <row r="11569" spans="11:16">
      <c r="K11569" s="14" t="str">
        <v/>
      </c>
      <c r="L11569" s="14" t="str">
        <v/>
      </c>
      <c r="O11569" s="14" t="str">
        <v/>
      </c>
      <c r="P11569" s="14" t="str">
        <f ca="1"/>
        <v>Low Cap</v>
      </c>
    </row>
    <row r="11570" spans="11:16">
      <c r="K11570" s="14" t="str">
        <v/>
      </c>
      <c r="L11570" s="14" t="str">
        <v/>
      </c>
      <c r="O11570" s="14" t="str">
        <v/>
      </c>
      <c r="P11570" s="14" t="str">
        <f ca="1"/>
        <v>Low Cap</v>
      </c>
    </row>
    <row r="11571" spans="11:16">
      <c r="K11571" s="14" t="str">
        <v/>
      </c>
      <c r="L11571" s="14" t="str">
        <v/>
      </c>
      <c r="O11571" s="14" t="str">
        <v/>
      </c>
      <c r="P11571" s="14" t="str">
        <f ca="1"/>
        <v>Low Cap</v>
      </c>
    </row>
    <row r="11572" spans="11:16">
      <c r="K11572" s="14" t="str">
        <v/>
      </c>
      <c r="L11572" s="14" t="str">
        <v/>
      </c>
      <c r="O11572" s="14" t="str">
        <v/>
      </c>
      <c r="P11572" s="14" t="str">
        <f ca="1"/>
        <v>Low Cap</v>
      </c>
    </row>
    <row r="11573" spans="11:16">
      <c r="K11573" s="14" t="str">
        <v/>
      </c>
      <c r="L11573" s="14" t="str">
        <v/>
      </c>
      <c r="O11573" s="14" t="str">
        <v/>
      </c>
      <c r="P11573" s="14" t="str">
        <f ca="1"/>
        <v>Low Cap</v>
      </c>
    </row>
    <row r="11574" spans="11:16">
      <c r="K11574" s="14" t="str">
        <v/>
      </c>
      <c r="L11574" s="14" t="str">
        <v/>
      </c>
      <c r="O11574" s="14" t="str">
        <v/>
      </c>
      <c r="P11574" s="14" t="str">
        <f ca="1"/>
        <v>Low Cap</v>
      </c>
    </row>
    <row r="11575" spans="11:16">
      <c r="K11575" s="14" t="str">
        <v/>
      </c>
      <c r="L11575" s="14" t="str">
        <v/>
      </c>
      <c r="O11575" s="14" t="str">
        <v/>
      </c>
      <c r="P11575" s="14" t="str">
        <f ca="1"/>
        <v>Low Cap</v>
      </c>
    </row>
    <row r="11576" spans="11:16">
      <c r="K11576" s="14" t="str">
        <v/>
      </c>
      <c r="L11576" s="14" t="str">
        <v/>
      </c>
      <c r="O11576" s="14" t="str">
        <v/>
      </c>
      <c r="P11576" s="14" t="str">
        <f ca="1"/>
        <v>Low Cap</v>
      </c>
    </row>
    <row r="11577" spans="11:16">
      <c r="K11577" s="14" t="str">
        <v/>
      </c>
      <c r="L11577" s="14" t="str">
        <v/>
      </c>
      <c r="O11577" s="14" t="str">
        <v/>
      </c>
      <c r="P11577" s="14" t="str">
        <f ca="1"/>
        <v>Low Cap</v>
      </c>
    </row>
    <row r="11578" spans="11:16">
      <c r="K11578" s="14" t="str">
        <v/>
      </c>
      <c r="L11578" s="14" t="str">
        <v/>
      </c>
      <c r="O11578" s="14" t="str">
        <v/>
      </c>
      <c r="P11578" s="14" t="str">
        <f ca="1"/>
        <v>Low Cap</v>
      </c>
    </row>
    <row r="11579" spans="11:16">
      <c r="K11579" s="14" t="str">
        <v/>
      </c>
      <c r="L11579" s="14" t="str">
        <v/>
      </c>
      <c r="O11579" s="14" t="str">
        <v/>
      </c>
      <c r="P11579" s="14" t="str">
        <f ca="1"/>
        <v>Low Cap</v>
      </c>
    </row>
    <row r="11580" spans="11:16">
      <c r="K11580" s="14" t="str">
        <v/>
      </c>
      <c r="L11580" s="14" t="str">
        <v/>
      </c>
      <c r="O11580" s="14" t="str">
        <v/>
      </c>
      <c r="P11580" s="14" t="str">
        <f ca="1"/>
        <v>Low Cap</v>
      </c>
    </row>
    <row r="11581" spans="11:16">
      <c r="K11581" s="14" t="str">
        <v/>
      </c>
      <c r="L11581" s="14" t="str">
        <v/>
      </c>
      <c r="O11581" s="14" t="str">
        <v/>
      </c>
      <c r="P11581" s="14" t="str">
        <f ca="1"/>
        <v>Low Cap</v>
      </c>
    </row>
    <row r="11582" spans="11:16">
      <c r="K11582" s="14" t="str">
        <v/>
      </c>
      <c r="L11582" s="14" t="str">
        <v/>
      </c>
      <c r="O11582" s="14" t="str">
        <v/>
      </c>
      <c r="P11582" s="14" t="str">
        <f ca="1"/>
        <v>Low Cap</v>
      </c>
    </row>
    <row r="11583" spans="11:16">
      <c r="K11583" s="14" t="str">
        <v/>
      </c>
      <c r="L11583" s="14" t="str">
        <v/>
      </c>
      <c r="O11583" s="14" t="str">
        <v/>
      </c>
      <c r="P11583" s="14" t="str">
        <f ca="1"/>
        <v>Low Cap</v>
      </c>
    </row>
    <row r="11584" spans="11:16">
      <c r="K11584" s="14" t="str">
        <v/>
      </c>
      <c r="L11584" s="14" t="str">
        <v/>
      </c>
      <c r="O11584" s="14" t="str">
        <v/>
      </c>
      <c r="P11584" s="14" t="str">
        <f ca="1"/>
        <v>Low Cap</v>
      </c>
    </row>
    <row r="11585" spans="11:16">
      <c r="K11585" s="14" t="str">
        <v/>
      </c>
      <c r="L11585" s="14" t="str">
        <v/>
      </c>
      <c r="O11585" s="14" t="str">
        <v/>
      </c>
      <c r="P11585" s="14" t="str">
        <f ca="1"/>
        <v>Low Cap</v>
      </c>
    </row>
    <row r="11586" spans="11:16">
      <c r="K11586" s="14" t="str">
        <v/>
      </c>
      <c r="L11586" s="14" t="str">
        <v/>
      </c>
      <c r="O11586" s="14" t="str">
        <v/>
      </c>
      <c r="P11586" s="14" t="str">
        <f ca="1"/>
        <v>Low Cap</v>
      </c>
    </row>
    <row r="11587" spans="11:16">
      <c r="K11587" s="14" t="str">
        <v/>
      </c>
      <c r="L11587" s="14" t="str">
        <v/>
      </c>
      <c r="O11587" s="14" t="str">
        <v/>
      </c>
      <c r="P11587" s="14" t="str">
        <f ca="1"/>
        <v>Low Cap</v>
      </c>
    </row>
    <row r="11588" spans="11:16">
      <c r="K11588" s="14" t="str">
        <v/>
      </c>
      <c r="L11588" s="14" t="str">
        <v/>
      </c>
      <c r="O11588" s="14" t="str">
        <v/>
      </c>
      <c r="P11588" s="14" t="str">
        <f ca="1"/>
        <v>Low Cap</v>
      </c>
    </row>
    <row r="11589" spans="11:16">
      <c r="K11589" s="14" t="str">
        <v/>
      </c>
      <c r="L11589" s="14" t="str">
        <v/>
      </c>
      <c r="O11589" s="14" t="str">
        <v/>
      </c>
      <c r="P11589" s="14" t="str">
        <f ca="1"/>
        <v>Low Cap</v>
      </c>
    </row>
    <row r="11590" spans="11:16">
      <c r="K11590" s="14" t="str">
        <v/>
      </c>
      <c r="L11590" s="14" t="str">
        <v/>
      </c>
      <c r="O11590" s="14" t="str">
        <v/>
      </c>
      <c r="P11590" s="14" t="str">
        <f ca="1"/>
        <v>Low Cap</v>
      </c>
    </row>
    <row r="11591" spans="11:16">
      <c r="K11591" s="14" t="str">
        <v/>
      </c>
      <c r="L11591" s="14" t="str">
        <v/>
      </c>
      <c r="O11591" s="14" t="str">
        <v/>
      </c>
      <c r="P11591" s="14" t="str">
        <f ca="1"/>
        <v>Low Cap</v>
      </c>
    </row>
    <row r="11592" spans="11:16">
      <c r="K11592" s="14" t="str">
        <v/>
      </c>
      <c r="L11592" s="14" t="str">
        <v/>
      </c>
      <c r="O11592" s="14" t="str">
        <v/>
      </c>
      <c r="P11592" s="14" t="str">
        <f ca="1"/>
        <v>Low Cap</v>
      </c>
    </row>
    <row r="11593" spans="11:16">
      <c r="K11593" s="14" t="str">
        <v/>
      </c>
      <c r="L11593" s="14" t="str">
        <v/>
      </c>
      <c r="O11593" s="14" t="str">
        <v/>
      </c>
      <c r="P11593" s="14" t="str">
        <f ca="1"/>
        <v>Low Cap</v>
      </c>
    </row>
    <row r="11594" spans="11:16">
      <c r="K11594" s="14" t="str">
        <v/>
      </c>
      <c r="L11594" s="14" t="str">
        <v/>
      </c>
      <c r="O11594" s="14" t="str">
        <v/>
      </c>
      <c r="P11594" s="14" t="str">
        <f ca="1"/>
        <v>Low Cap</v>
      </c>
    </row>
    <row r="11595" spans="11:16">
      <c r="K11595" s="14" t="str">
        <v/>
      </c>
      <c r="L11595" s="14" t="str">
        <v/>
      </c>
      <c r="O11595" s="14" t="str">
        <v/>
      </c>
      <c r="P11595" s="14" t="str">
        <f ca="1"/>
        <v>Low Cap</v>
      </c>
    </row>
    <row r="11596" spans="11:16">
      <c r="K11596" s="14" t="str">
        <v/>
      </c>
      <c r="L11596" s="14" t="str">
        <v/>
      </c>
      <c r="O11596" s="14" t="str">
        <v/>
      </c>
      <c r="P11596" s="14" t="str">
        <f ca="1"/>
        <v>Low Cap</v>
      </c>
    </row>
    <row r="11597" spans="11:16">
      <c r="K11597" s="14" t="str">
        <v/>
      </c>
      <c r="L11597" s="14" t="str">
        <v/>
      </c>
      <c r="O11597" s="14" t="str">
        <v/>
      </c>
      <c r="P11597" s="14" t="str">
        <f ca="1"/>
        <v>Low Cap</v>
      </c>
    </row>
    <row r="11598" spans="11:16">
      <c r="K11598" s="14" t="str">
        <v/>
      </c>
      <c r="L11598" s="14" t="str">
        <v/>
      </c>
      <c r="O11598" s="14" t="str">
        <v/>
      </c>
      <c r="P11598" s="14" t="str">
        <f ca="1"/>
        <v>Low Cap</v>
      </c>
    </row>
    <row r="11599" spans="11:16">
      <c r="K11599" s="14" t="str">
        <v/>
      </c>
      <c r="L11599" s="14" t="str">
        <v/>
      </c>
      <c r="O11599" s="14" t="str">
        <v/>
      </c>
      <c r="P11599" s="14" t="str">
        <f ca="1"/>
        <v>Low Cap</v>
      </c>
    </row>
    <row r="11600" spans="11:16">
      <c r="K11600" s="14" t="str">
        <v/>
      </c>
      <c r="L11600" s="14" t="str">
        <v/>
      </c>
      <c r="O11600" s="14" t="str">
        <v/>
      </c>
      <c r="P11600" s="14" t="str">
        <f ca="1"/>
        <v>Low Cap</v>
      </c>
    </row>
    <row r="11601" spans="11:16">
      <c r="K11601" s="14" t="str">
        <v/>
      </c>
      <c r="L11601" s="14" t="str">
        <v/>
      </c>
      <c r="O11601" s="14" t="str">
        <v/>
      </c>
      <c r="P11601" s="14" t="str">
        <f ca="1"/>
        <v>Low Cap</v>
      </c>
    </row>
    <row r="11602" spans="11:16">
      <c r="K11602" s="14" t="str">
        <v/>
      </c>
      <c r="L11602" s="14" t="str">
        <v/>
      </c>
      <c r="O11602" s="14" t="str">
        <v/>
      </c>
      <c r="P11602" s="14" t="str">
        <f ca="1"/>
        <v>Low Cap</v>
      </c>
    </row>
    <row r="11603" spans="11:16">
      <c r="K11603" s="14" t="str">
        <v/>
      </c>
      <c r="L11603" s="14" t="str">
        <v/>
      </c>
      <c r="O11603" s="14" t="str">
        <v/>
      </c>
      <c r="P11603" s="14" t="str">
        <f ca="1"/>
        <v>Low Cap</v>
      </c>
    </row>
    <row r="11604" spans="11:16">
      <c r="K11604" s="14" t="str">
        <v/>
      </c>
      <c r="L11604" s="14" t="str">
        <v/>
      </c>
      <c r="O11604" s="14" t="str">
        <v/>
      </c>
      <c r="P11604" s="14" t="str">
        <f ca="1"/>
        <v>Low Cap</v>
      </c>
    </row>
    <row r="11605" spans="11:16">
      <c r="K11605" s="14" t="str">
        <v/>
      </c>
      <c r="L11605" s="14" t="str">
        <v/>
      </c>
      <c r="O11605" s="14" t="str">
        <v/>
      </c>
      <c r="P11605" s="14" t="str">
        <f ca="1"/>
        <v>Low Cap</v>
      </c>
    </row>
    <row r="11606" spans="11:16">
      <c r="K11606" s="14" t="str">
        <v/>
      </c>
      <c r="L11606" s="14" t="str">
        <v/>
      </c>
      <c r="O11606" s="14" t="str">
        <v/>
      </c>
      <c r="P11606" s="14" t="str">
        <f ca="1"/>
        <v>Low Cap</v>
      </c>
    </row>
    <row r="11607" spans="11:16">
      <c r="K11607" s="14" t="str">
        <v/>
      </c>
      <c r="L11607" s="14" t="str">
        <v/>
      </c>
      <c r="O11607" s="14" t="str">
        <v/>
      </c>
      <c r="P11607" s="14" t="str">
        <f ca="1"/>
        <v>Low Cap</v>
      </c>
    </row>
    <row r="11608" spans="11:16">
      <c r="K11608" s="14" t="str">
        <v/>
      </c>
      <c r="L11608" s="14" t="str">
        <v/>
      </c>
      <c r="O11608" s="14" t="str">
        <v/>
      </c>
      <c r="P11608" s="14" t="str">
        <f ca="1"/>
        <v>Low Cap</v>
      </c>
    </row>
    <row r="11609" spans="11:16">
      <c r="K11609" s="14" t="str">
        <v/>
      </c>
      <c r="L11609" s="14" t="str">
        <v/>
      </c>
      <c r="O11609" s="14" t="str">
        <v/>
      </c>
      <c r="P11609" s="14" t="str">
        <f ca="1"/>
        <v>Low Cap</v>
      </c>
    </row>
    <row r="11610" spans="11:16">
      <c r="K11610" s="14" t="str">
        <v/>
      </c>
      <c r="L11610" s="14" t="str">
        <v/>
      </c>
      <c r="O11610" s="14" t="str">
        <v/>
      </c>
      <c r="P11610" s="14" t="str">
        <f ca="1"/>
        <v>Low Cap</v>
      </c>
    </row>
    <row r="11611" spans="11:16">
      <c r="K11611" s="14" t="str">
        <v/>
      </c>
      <c r="L11611" s="14" t="str">
        <v/>
      </c>
      <c r="O11611" s="14" t="str">
        <v/>
      </c>
      <c r="P11611" s="14" t="str">
        <f ca="1"/>
        <v>Low Cap</v>
      </c>
    </row>
    <row r="11612" spans="11:16">
      <c r="K11612" s="14" t="str">
        <v/>
      </c>
      <c r="L11612" s="14" t="str">
        <v/>
      </c>
      <c r="O11612" s="14" t="str">
        <v/>
      </c>
      <c r="P11612" s="14" t="str">
        <f ca="1"/>
        <v>Low Cap</v>
      </c>
    </row>
    <row r="11613" spans="11:16">
      <c r="K11613" s="14" t="str">
        <v/>
      </c>
      <c r="L11613" s="14" t="str">
        <v/>
      </c>
      <c r="O11613" s="14" t="str">
        <v/>
      </c>
      <c r="P11613" s="14" t="str">
        <f ca="1"/>
        <v>Low Cap</v>
      </c>
    </row>
    <row r="11614" spans="11:16">
      <c r="K11614" s="14" t="str">
        <v/>
      </c>
      <c r="L11614" s="14" t="str">
        <v/>
      </c>
      <c r="O11614" s="14" t="str">
        <v/>
      </c>
      <c r="P11614" s="14" t="str">
        <f ca="1"/>
        <v>Low Cap</v>
      </c>
    </row>
    <row r="11615" spans="11:16">
      <c r="K11615" s="14" t="str">
        <v/>
      </c>
      <c r="L11615" s="14" t="str">
        <v/>
      </c>
      <c r="O11615" s="14" t="str">
        <v/>
      </c>
      <c r="P11615" s="14" t="str">
        <f ca="1"/>
        <v>Low Cap</v>
      </c>
    </row>
    <row r="11616" spans="11:16">
      <c r="K11616" s="14" t="str">
        <v/>
      </c>
      <c r="L11616" s="14" t="str">
        <v/>
      </c>
      <c r="O11616" s="14" t="str">
        <v/>
      </c>
      <c r="P11616" s="14" t="str">
        <f ca="1"/>
        <v>Low Cap</v>
      </c>
    </row>
    <row r="11617" spans="11:16">
      <c r="K11617" s="14" t="str">
        <v/>
      </c>
      <c r="L11617" s="14" t="str">
        <v/>
      </c>
      <c r="O11617" s="14" t="str">
        <v/>
      </c>
      <c r="P11617" s="14" t="str">
        <f ca="1"/>
        <v>Low Cap</v>
      </c>
    </row>
    <row r="11618" spans="11:16">
      <c r="K11618" s="14" t="str">
        <v/>
      </c>
      <c r="L11618" s="14" t="str">
        <v/>
      </c>
      <c r="O11618" s="14" t="str">
        <v/>
      </c>
      <c r="P11618" s="14" t="str">
        <f ca="1"/>
        <v>Low Cap</v>
      </c>
    </row>
    <row r="11619" spans="11:16">
      <c r="K11619" s="14" t="str">
        <v/>
      </c>
      <c r="L11619" s="14" t="str">
        <v/>
      </c>
      <c r="O11619" s="14" t="str">
        <v/>
      </c>
      <c r="P11619" s="14" t="str">
        <f ca="1"/>
        <v>Low Cap</v>
      </c>
    </row>
    <row r="11620" spans="11:16">
      <c r="K11620" s="14" t="str">
        <v/>
      </c>
      <c r="L11620" s="14" t="str">
        <v/>
      </c>
      <c r="O11620" s="14" t="str">
        <v/>
      </c>
      <c r="P11620" s="14" t="str">
        <f ca="1"/>
        <v>Low Cap</v>
      </c>
    </row>
    <row r="11621" spans="11:16">
      <c r="K11621" s="14" t="str">
        <v/>
      </c>
      <c r="L11621" s="14" t="str">
        <v/>
      </c>
      <c r="O11621" s="14" t="str">
        <v/>
      </c>
      <c r="P11621" s="14" t="str">
        <f ca="1"/>
        <v>Low Cap</v>
      </c>
    </row>
    <row r="11622" spans="11:16">
      <c r="K11622" s="14" t="str">
        <v/>
      </c>
      <c r="L11622" s="14" t="str">
        <v/>
      </c>
      <c r="O11622" s="14" t="str">
        <v/>
      </c>
      <c r="P11622" s="14" t="str">
        <f ca="1"/>
        <v>Low Cap</v>
      </c>
    </row>
    <row r="11623" spans="11:16">
      <c r="K11623" s="14" t="str">
        <v/>
      </c>
      <c r="L11623" s="14" t="str">
        <v/>
      </c>
      <c r="O11623" s="14" t="str">
        <v/>
      </c>
      <c r="P11623" s="14" t="str">
        <f ca="1"/>
        <v>Low Cap</v>
      </c>
    </row>
    <row r="11624" spans="11:16">
      <c r="K11624" s="14" t="str">
        <v/>
      </c>
      <c r="L11624" s="14" t="str">
        <v/>
      </c>
      <c r="O11624" s="14" t="str">
        <v/>
      </c>
      <c r="P11624" s="14" t="str">
        <f ca="1"/>
        <v>Low Cap</v>
      </c>
    </row>
    <row r="11625" spans="11:16">
      <c r="K11625" s="14" t="str">
        <v/>
      </c>
      <c r="L11625" s="14" t="str">
        <v/>
      </c>
      <c r="O11625" s="14" t="str">
        <v/>
      </c>
      <c r="P11625" s="14" t="str">
        <f ca="1"/>
        <v>Low Cap</v>
      </c>
    </row>
    <row r="11626" spans="11:16">
      <c r="K11626" s="14" t="str">
        <v/>
      </c>
      <c r="L11626" s="14" t="str">
        <v/>
      </c>
      <c r="O11626" s="14" t="str">
        <v/>
      </c>
      <c r="P11626" s="14" t="str">
        <f ca="1"/>
        <v>Low Cap</v>
      </c>
    </row>
    <row r="11627" spans="11:16">
      <c r="K11627" s="14" t="str">
        <v/>
      </c>
      <c r="L11627" s="14" t="str">
        <v/>
      </c>
      <c r="O11627" s="14" t="str">
        <v/>
      </c>
      <c r="P11627" s="14" t="str">
        <f ca="1"/>
        <v>Low Cap</v>
      </c>
    </row>
    <row r="11628" spans="11:16">
      <c r="K11628" s="14" t="str">
        <v/>
      </c>
      <c r="L11628" s="14" t="str">
        <v/>
      </c>
      <c r="O11628" s="14" t="str">
        <v/>
      </c>
      <c r="P11628" s="14" t="str">
        <f ca="1"/>
        <v>Low Cap</v>
      </c>
    </row>
    <row r="11629" spans="11:16">
      <c r="K11629" s="14" t="str">
        <v/>
      </c>
      <c r="L11629" s="14" t="str">
        <v/>
      </c>
      <c r="O11629" s="14" t="str">
        <v/>
      </c>
      <c r="P11629" s="14" t="str">
        <f ca="1"/>
        <v>Low Cap</v>
      </c>
    </row>
    <row r="11630" spans="11:16">
      <c r="K11630" s="14" t="str">
        <v/>
      </c>
      <c r="L11630" s="14" t="str">
        <v/>
      </c>
      <c r="O11630" s="14" t="str">
        <v/>
      </c>
      <c r="P11630" s="14" t="str">
        <f ca="1"/>
        <v>Low Cap</v>
      </c>
    </row>
    <row r="11631" spans="11:16">
      <c r="K11631" s="14" t="str">
        <v/>
      </c>
      <c r="L11631" s="14" t="str">
        <v/>
      </c>
      <c r="O11631" s="14" t="str">
        <v/>
      </c>
      <c r="P11631" s="14" t="str">
        <f ca="1"/>
        <v>Low Cap</v>
      </c>
    </row>
    <row r="11632" spans="11:16">
      <c r="K11632" s="14" t="str">
        <v/>
      </c>
      <c r="L11632" s="14" t="str">
        <v/>
      </c>
      <c r="O11632" s="14" t="str">
        <v/>
      </c>
      <c r="P11632" s="14" t="str">
        <f ca="1"/>
        <v>Low Cap</v>
      </c>
    </row>
    <row r="11633" spans="11:16">
      <c r="K11633" s="14" t="str">
        <v/>
      </c>
      <c r="L11633" s="14" t="str">
        <v/>
      </c>
      <c r="O11633" s="14" t="str">
        <v/>
      </c>
      <c r="P11633" s="14" t="str">
        <f ca="1"/>
        <v>Low Cap</v>
      </c>
    </row>
    <row r="11634" spans="11:16">
      <c r="K11634" s="14" t="str">
        <v/>
      </c>
      <c r="L11634" s="14" t="str">
        <v/>
      </c>
      <c r="O11634" s="14" t="str">
        <v/>
      </c>
      <c r="P11634" s="14" t="str">
        <f ca="1"/>
        <v>Low Cap</v>
      </c>
    </row>
    <row r="11635" spans="11:16">
      <c r="K11635" s="14" t="str">
        <v/>
      </c>
      <c r="L11635" s="14" t="str">
        <v/>
      </c>
      <c r="O11635" s="14" t="str">
        <v/>
      </c>
      <c r="P11635" s="14" t="str">
        <f ca="1"/>
        <v>Low Cap</v>
      </c>
    </row>
    <row r="11636" spans="11:16">
      <c r="K11636" s="14" t="str">
        <v/>
      </c>
      <c r="L11636" s="14" t="str">
        <v/>
      </c>
      <c r="O11636" s="14" t="str">
        <v/>
      </c>
      <c r="P11636" s="14" t="str">
        <f ca="1"/>
        <v>Low Cap</v>
      </c>
    </row>
    <row r="11637" spans="11:16">
      <c r="K11637" s="14" t="str">
        <v/>
      </c>
      <c r="L11637" s="14" t="str">
        <v/>
      </c>
      <c r="O11637" s="14" t="str">
        <v/>
      </c>
      <c r="P11637" s="14" t="str">
        <f ca="1"/>
        <v>Low Cap</v>
      </c>
    </row>
    <row r="11638" spans="11:16">
      <c r="K11638" s="14" t="str">
        <v/>
      </c>
      <c r="L11638" s="14" t="str">
        <v/>
      </c>
      <c r="O11638" s="14" t="str">
        <v/>
      </c>
      <c r="P11638" s="14" t="str">
        <f ca="1"/>
        <v>Low Cap</v>
      </c>
    </row>
    <row r="11639" spans="11:16">
      <c r="K11639" s="14" t="str">
        <v/>
      </c>
      <c r="L11639" s="14" t="str">
        <v/>
      </c>
      <c r="O11639" s="14" t="str">
        <v/>
      </c>
      <c r="P11639" s="14" t="str">
        <f ca="1"/>
        <v>Low Cap</v>
      </c>
    </row>
    <row r="11640" spans="11:16">
      <c r="K11640" s="14" t="str">
        <v/>
      </c>
      <c r="L11640" s="14" t="str">
        <v/>
      </c>
      <c r="O11640" s="14" t="str">
        <v/>
      </c>
      <c r="P11640" s="14" t="str">
        <f ca="1"/>
        <v>Low Cap</v>
      </c>
    </row>
    <row r="11641" spans="11:16">
      <c r="K11641" s="14" t="str">
        <v/>
      </c>
      <c r="L11641" s="14" t="str">
        <v/>
      </c>
      <c r="O11641" s="14" t="str">
        <v/>
      </c>
      <c r="P11641" s="14" t="str">
        <f ca="1"/>
        <v>Low Cap</v>
      </c>
    </row>
    <row r="11642" spans="11:16">
      <c r="K11642" s="14" t="str">
        <v/>
      </c>
      <c r="L11642" s="14" t="str">
        <v/>
      </c>
      <c r="O11642" s="14" t="str">
        <v/>
      </c>
      <c r="P11642" s="14" t="str">
        <f ca="1"/>
        <v>Low Cap</v>
      </c>
    </row>
    <row r="11643" spans="11:16">
      <c r="K11643" s="14" t="str">
        <v/>
      </c>
      <c r="L11643" s="14" t="str">
        <v/>
      </c>
      <c r="O11643" s="14" t="str">
        <v/>
      </c>
      <c r="P11643" s="14" t="str">
        <f ca="1"/>
        <v>Low Cap</v>
      </c>
    </row>
    <row r="11644" spans="11:16">
      <c r="K11644" s="14" t="str">
        <v/>
      </c>
      <c r="L11644" s="14" t="str">
        <v/>
      </c>
      <c r="O11644" s="14" t="str">
        <v/>
      </c>
      <c r="P11644" s="14" t="str">
        <f ca="1"/>
        <v>Low Cap</v>
      </c>
    </row>
    <row r="11645" spans="11:16">
      <c r="K11645" s="14" t="str">
        <v/>
      </c>
      <c r="L11645" s="14" t="str">
        <v/>
      </c>
      <c r="O11645" s="14" t="str">
        <v/>
      </c>
      <c r="P11645" s="14" t="str">
        <f ca="1"/>
        <v>Low Cap</v>
      </c>
    </row>
    <row r="11646" spans="11:16">
      <c r="K11646" s="14" t="str">
        <v/>
      </c>
      <c r="L11646" s="14" t="str">
        <v/>
      </c>
      <c r="O11646" s="14" t="str">
        <v/>
      </c>
      <c r="P11646" s="14" t="str">
        <f ca="1"/>
        <v>Low Cap</v>
      </c>
    </row>
    <row r="11647" spans="11:16">
      <c r="K11647" s="14" t="str">
        <v/>
      </c>
      <c r="L11647" s="14" t="str">
        <v/>
      </c>
      <c r="O11647" s="14" t="str">
        <v/>
      </c>
      <c r="P11647" s="14" t="str">
        <f ca="1"/>
        <v>Low Cap</v>
      </c>
    </row>
    <row r="11648" spans="11:16">
      <c r="K11648" s="14" t="str">
        <v/>
      </c>
      <c r="L11648" s="14" t="str">
        <v/>
      </c>
      <c r="O11648" s="14" t="str">
        <v/>
      </c>
      <c r="P11648" s="14" t="str">
        <f ca="1"/>
        <v>Low Cap</v>
      </c>
    </row>
    <row r="11649" spans="11:16">
      <c r="K11649" s="14" t="str">
        <v/>
      </c>
      <c r="L11649" s="14" t="str">
        <v/>
      </c>
      <c r="O11649" s="14" t="str">
        <v/>
      </c>
      <c r="P11649" s="14" t="str">
        <f ca="1"/>
        <v>Low Cap</v>
      </c>
    </row>
    <row r="11650" spans="11:16">
      <c r="K11650" s="14" t="str">
        <v/>
      </c>
      <c r="L11650" s="14" t="str">
        <v/>
      </c>
      <c r="O11650" s="14" t="str">
        <v/>
      </c>
      <c r="P11650" s="14" t="str">
        <f ca="1"/>
        <v>Low Cap</v>
      </c>
    </row>
    <row r="11651" spans="11:16">
      <c r="K11651" s="14" t="str">
        <v/>
      </c>
      <c r="L11651" s="14" t="str">
        <v/>
      </c>
      <c r="O11651" s="14" t="str">
        <v/>
      </c>
      <c r="P11651" s="14" t="str">
        <f ca="1"/>
        <v>Low Cap</v>
      </c>
    </row>
    <row r="11652" spans="11:16">
      <c r="K11652" s="14" t="str">
        <v/>
      </c>
      <c r="L11652" s="14" t="str">
        <v/>
      </c>
      <c r="O11652" s="14" t="str">
        <v/>
      </c>
      <c r="P11652" s="14" t="str">
        <f ca="1"/>
        <v>Low Cap</v>
      </c>
    </row>
    <row r="11653" spans="11:16">
      <c r="K11653" s="14" t="str">
        <v/>
      </c>
      <c r="L11653" s="14" t="str">
        <v/>
      </c>
      <c r="O11653" s="14" t="str">
        <v/>
      </c>
      <c r="P11653" s="14" t="str">
        <f ca="1"/>
        <v>Low Cap</v>
      </c>
    </row>
    <row r="11654" spans="11:16">
      <c r="K11654" s="14" t="str">
        <v/>
      </c>
      <c r="L11654" s="14" t="str">
        <v/>
      </c>
      <c r="O11654" s="14" t="str">
        <v/>
      </c>
      <c r="P11654" s="14" t="str">
        <f ca="1"/>
        <v>Low Cap</v>
      </c>
    </row>
    <row r="11655" spans="11:16">
      <c r="K11655" s="14" t="str">
        <v/>
      </c>
      <c r="L11655" s="14" t="str">
        <v/>
      </c>
      <c r="O11655" s="14" t="str">
        <v/>
      </c>
      <c r="P11655" s="14" t="str">
        <f ca="1"/>
        <v>Low Cap</v>
      </c>
    </row>
    <row r="11656" spans="11:16">
      <c r="K11656" s="14" t="str">
        <v/>
      </c>
      <c r="L11656" s="14" t="str">
        <v/>
      </c>
      <c r="O11656" s="14" t="str">
        <v/>
      </c>
      <c r="P11656" s="14" t="str">
        <f ca="1"/>
        <v>Low Cap</v>
      </c>
    </row>
    <row r="11657" spans="11:16">
      <c r="K11657" s="14" t="str">
        <v/>
      </c>
      <c r="L11657" s="14" t="str">
        <v/>
      </c>
      <c r="O11657" s="14" t="str">
        <v/>
      </c>
      <c r="P11657" s="14" t="str">
        <f ca="1"/>
        <v>Low Cap</v>
      </c>
    </row>
    <row r="11658" spans="11:16">
      <c r="K11658" s="14" t="str">
        <v/>
      </c>
      <c r="L11658" s="14" t="str">
        <v/>
      </c>
      <c r="O11658" s="14" t="str">
        <v/>
      </c>
      <c r="P11658" s="14" t="str">
        <f ca="1"/>
        <v>Low Cap</v>
      </c>
    </row>
    <row r="11659" spans="11:16">
      <c r="K11659" s="14" t="str">
        <v/>
      </c>
      <c r="L11659" s="14" t="str">
        <v/>
      </c>
      <c r="O11659" s="14" t="str">
        <v/>
      </c>
      <c r="P11659" s="14" t="str">
        <f ca="1"/>
        <v>Low Cap</v>
      </c>
    </row>
    <row r="11660" spans="11:16">
      <c r="K11660" s="14" t="str">
        <v/>
      </c>
      <c r="L11660" s="14" t="str">
        <v/>
      </c>
      <c r="O11660" s="14" t="str">
        <v/>
      </c>
      <c r="P11660" s="14" t="str">
        <f ca="1"/>
        <v>Low Cap</v>
      </c>
    </row>
    <row r="11661" spans="11:16">
      <c r="K11661" s="14" t="str">
        <v/>
      </c>
      <c r="L11661" s="14" t="str">
        <v/>
      </c>
      <c r="O11661" s="14" t="str">
        <v/>
      </c>
      <c r="P11661" s="14" t="str">
        <f ca="1"/>
        <v>Low Cap</v>
      </c>
    </row>
    <row r="11662" spans="11:16">
      <c r="K11662" s="14" t="str">
        <v/>
      </c>
      <c r="L11662" s="14" t="str">
        <v/>
      </c>
      <c r="O11662" s="14" t="str">
        <v/>
      </c>
      <c r="P11662" s="14" t="str">
        <f ca="1"/>
        <v>Low Cap</v>
      </c>
    </row>
    <row r="11663" spans="11:16">
      <c r="K11663" s="14" t="str">
        <v/>
      </c>
      <c r="L11663" s="14" t="str">
        <v/>
      </c>
      <c r="O11663" s="14" t="str">
        <v/>
      </c>
      <c r="P11663" s="14" t="str">
        <f ca="1"/>
        <v>Low Cap</v>
      </c>
    </row>
    <row r="11664" spans="11:16">
      <c r="K11664" s="14" t="str">
        <v/>
      </c>
      <c r="L11664" s="14" t="str">
        <v/>
      </c>
      <c r="O11664" s="14" t="str">
        <v/>
      </c>
      <c r="P11664" s="14" t="str">
        <f ca="1"/>
        <v>Low Cap</v>
      </c>
    </row>
    <row r="11665" spans="11:16">
      <c r="K11665" s="14" t="str">
        <v/>
      </c>
      <c r="L11665" s="14" t="str">
        <v/>
      </c>
      <c r="O11665" s="14" t="str">
        <v/>
      </c>
      <c r="P11665" s="14" t="str">
        <f ca="1"/>
        <v>Low Cap</v>
      </c>
    </row>
    <row r="11666" spans="11:16">
      <c r="K11666" s="14" t="str">
        <v/>
      </c>
      <c r="L11666" s="14" t="str">
        <v/>
      </c>
      <c r="O11666" s="14" t="str">
        <v/>
      </c>
      <c r="P11666" s="14" t="str">
        <f ca="1"/>
        <v>Low Cap</v>
      </c>
    </row>
    <row r="11667" spans="11:16">
      <c r="K11667" s="14" t="str">
        <v/>
      </c>
      <c r="L11667" s="14" t="str">
        <v/>
      </c>
      <c r="O11667" s="14" t="str">
        <v/>
      </c>
      <c r="P11667" s="14" t="str">
        <f ca="1"/>
        <v>Low Cap</v>
      </c>
    </row>
    <row r="11668" spans="11:16">
      <c r="K11668" s="14" t="str">
        <v/>
      </c>
      <c r="L11668" s="14" t="str">
        <v/>
      </c>
      <c r="O11668" s="14" t="str">
        <v/>
      </c>
      <c r="P11668" s="14" t="str">
        <f ca="1"/>
        <v>Low Cap</v>
      </c>
    </row>
    <row r="11669" spans="11:16">
      <c r="K11669" s="14" t="str">
        <v/>
      </c>
      <c r="L11669" s="14" t="str">
        <v/>
      </c>
      <c r="O11669" s="14" t="str">
        <v/>
      </c>
      <c r="P11669" s="14" t="str">
        <f ca="1"/>
        <v>Low Cap</v>
      </c>
    </row>
    <row r="11670" spans="11:16">
      <c r="K11670" s="14" t="str">
        <v/>
      </c>
      <c r="L11670" s="14" t="str">
        <v/>
      </c>
      <c r="O11670" s="14" t="str">
        <v/>
      </c>
      <c r="P11670" s="14" t="str">
        <f ca="1"/>
        <v>Low Cap</v>
      </c>
    </row>
    <row r="11671" spans="11:16">
      <c r="K11671" s="14" t="str">
        <v/>
      </c>
      <c r="L11671" s="14" t="str">
        <v/>
      </c>
      <c r="O11671" s="14" t="str">
        <v/>
      </c>
      <c r="P11671" s="14" t="str">
        <f ca="1"/>
        <v>Low Cap</v>
      </c>
    </row>
    <row r="11672" spans="11:16">
      <c r="K11672" s="14" t="str">
        <v/>
      </c>
      <c r="L11672" s="14" t="str">
        <v/>
      </c>
      <c r="O11672" s="14" t="str">
        <v/>
      </c>
      <c r="P11672" s="14" t="str">
        <f ca="1"/>
        <v>Low Cap</v>
      </c>
    </row>
    <row r="11673" spans="11:16">
      <c r="K11673" s="14" t="str">
        <v/>
      </c>
      <c r="L11673" s="14" t="str">
        <v/>
      </c>
      <c r="O11673" s="14" t="str">
        <v/>
      </c>
      <c r="P11673" s="14" t="str">
        <f ca="1"/>
        <v>Low Cap</v>
      </c>
    </row>
    <row r="11674" spans="11:16">
      <c r="K11674" s="14" t="str">
        <v/>
      </c>
      <c r="L11674" s="14" t="str">
        <v/>
      </c>
      <c r="O11674" s="14" t="str">
        <v/>
      </c>
      <c r="P11674" s="14" t="str">
        <f ca="1"/>
        <v>Low Cap</v>
      </c>
    </row>
    <row r="11675" spans="11:16">
      <c r="K11675" s="14" t="str">
        <v/>
      </c>
      <c r="L11675" s="14" t="str">
        <v/>
      </c>
      <c r="O11675" s="14" t="str">
        <v/>
      </c>
      <c r="P11675" s="14" t="str">
        <f ca="1"/>
        <v>Low Cap</v>
      </c>
    </row>
    <row r="11676" spans="11:16">
      <c r="K11676" s="14" t="str">
        <v/>
      </c>
      <c r="L11676" s="14" t="str">
        <v/>
      </c>
      <c r="O11676" s="14" t="str">
        <v/>
      </c>
      <c r="P11676" s="14" t="str">
        <f ca="1"/>
        <v>Low Cap</v>
      </c>
    </row>
    <row r="11677" spans="11:16">
      <c r="K11677" s="14" t="str">
        <v/>
      </c>
      <c r="L11677" s="14" t="str">
        <v/>
      </c>
      <c r="O11677" s="14" t="str">
        <v/>
      </c>
      <c r="P11677" s="14" t="str">
        <f ca="1"/>
        <v>Low Cap</v>
      </c>
    </row>
    <row r="11678" spans="11:16">
      <c r="K11678" s="14" t="str">
        <v/>
      </c>
      <c r="L11678" s="14" t="str">
        <v/>
      </c>
      <c r="O11678" s="14" t="str">
        <v/>
      </c>
      <c r="P11678" s="14" t="str">
        <f ca="1"/>
        <v>Low Cap</v>
      </c>
    </row>
    <row r="11679" spans="11:16">
      <c r="K11679" s="14" t="str">
        <v/>
      </c>
      <c r="L11679" s="14" t="str">
        <v/>
      </c>
      <c r="O11679" s="14" t="str">
        <v/>
      </c>
      <c r="P11679" s="14" t="str">
        <f ca="1"/>
        <v>Low Cap</v>
      </c>
    </row>
    <row r="11680" spans="11:16">
      <c r="K11680" s="14" t="str">
        <v/>
      </c>
      <c r="L11680" s="14" t="str">
        <v/>
      </c>
      <c r="O11680" s="14" t="str">
        <v/>
      </c>
      <c r="P11680" s="14" t="str">
        <f ca="1"/>
        <v>Low Cap</v>
      </c>
    </row>
    <row r="11681" spans="11:16">
      <c r="K11681" s="14" t="str">
        <v/>
      </c>
      <c r="L11681" s="14" t="str">
        <v/>
      </c>
      <c r="O11681" s="14" t="str">
        <v/>
      </c>
      <c r="P11681" s="14" t="str">
        <f ca="1"/>
        <v>Low Cap</v>
      </c>
    </row>
    <row r="11682" spans="11:16">
      <c r="K11682" s="14" t="str">
        <v/>
      </c>
      <c r="L11682" s="14" t="str">
        <v/>
      </c>
      <c r="O11682" s="14" t="str">
        <v/>
      </c>
      <c r="P11682" s="14" t="str">
        <f ca="1"/>
        <v>Low Cap</v>
      </c>
    </row>
    <row r="11683" spans="11:16">
      <c r="K11683" s="14" t="str">
        <v/>
      </c>
      <c r="L11683" s="14" t="str">
        <v/>
      </c>
      <c r="O11683" s="14" t="str">
        <v/>
      </c>
      <c r="P11683" s="14" t="str">
        <f ca="1"/>
        <v>Low Cap</v>
      </c>
    </row>
    <row r="11684" spans="11:16">
      <c r="K11684" s="14" t="str">
        <v/>
      </c>
      <c r="L11684" s="14" t="str">
        <v/>
      </c>
      <c r="O11684" s="14" t="str">
        <v/>
      </c>
      <c r="P11684" s="14" t="str">
        <f ca="1"/>
        <v>Low Cap</v>
      </c>
    </row>
    <row r="11685" spans="11:16">
      <c r="K11685" s="14" t="str">
        <v/>
      </c>
      <c r="L11685" s="14" t="str">
        <v/>
      </c>
      <c r="O11685" s="14" t="str">
        <v/>
      </c>
      <c r="P11685" s="14" t="str">
        <f ca="1"/>
        <v>Low Cap</v>
      </c>
    </row>
    <row r="11686" spans="11:16">
      <c r="K11686" s="14" t="str">
        <v/>
      </c>
      <c r="L11686" s="14" t="str">
        <v/>
      </c>
      <c r="O11686" s="14" t="str">
        <v/>
      </c>
      <c r="P11686" s="14" t="str">
        <f ca="1"/>
        <v>Low Cap</v>
      </c>
    </row>
    <row r="11687" spans="11:16">
      <c r="K11687" s="14" t="str">
        <v/>
      </c>
      <c r="L11687" s="14" t="str">
        <v/>
      </c>
      <c r="O11687" s="14" t="str">
        <v/>
      </c>
      <c r="P11687" s="14" t="str">
        <f ca="1"/>
        <v>Low Cap</v>
      </c>
    </row>
    <row r="11688" spans="11:16">
      <c r="K11688" s="14" t="str">
        <v/>
      </c>
      <c r="L11688" s="14" t="str">
        <v/>
      </c>
      <c r="O11688" s="14" t="str">
        <v/>
      </c>
      <c r="P11688" s="14" t="str">
        <f ca="1"/>
        <v>Low Cap</v>
      </c>
    </row>
    <row r="11689" spans="11:16">
      <c r="K11689" s="14" t="str">
        <v/>
      </c>
      <c r="L11689" s="14" t="str">
        <v/>
      </c>
      <c r="O11689" s="14" t="str">
        <v/>
      </c>
      <c r="P11689" s="14" t="str">
        <f ca="1"/>
        <v>Low Cap</v>
      </c>
    </row>
    <row r="11690" spans="11:16">
      <c r="K11690" s="14" t="str">
        <v/>
      </c>
      <c r="L11690" s="14" t="str">
        <v/>
      </c>
      <c r="O11690" s="14" t="str">
        <v/>
      </c>
      <c r="P11690" s="14" t="str">
        <f ca="1"/>
        <v>Low Cap</v>
      </c>
    </row>
    <row r="11691" spans="11:16">
      <c r="K11691" s="14" t="str">
        <v/>
      </c>
      <c r="L11691" s="14" t="str">
        <v/>
      </c>
      <c r="O11691" s="14" t="str">
        <v/>
      </c>
      <c r="P11691" s="14" t="str">
        <f ca="1"/>
        <v>Low Cap</v>
      </c>
    </row>
    <row r="11692" spans="11:16">
      <c r="K11692" s="14" t="str">
        <v/>
      </c>
      <c r="L11692" s="14" t="str">
        <v/>
      </c>
      <c r="O11692" s="14" t="str">
        <v/>
      </c>
      <c r="P11692" s="14" t="str">
        <f ca="1"/>
        <v>Low Cap</v>
      </c>
    </row>
    <row r="11693" spans="11:16">
      <c r="K11693" s="14" t="str">
        <v/>
      </c>
      <c r="L11693" s="14" t="str">
        <v/>
      </c>
      <c r="O11693" s="14" t="str">
        <v/>
      </c>
      <c r="P11693" s="14" t="str">
        <f ca="1"/>
        <v>Low Cap</v>
      </c>
    </row>
    <row r="11694" spans="11:16">
      <c r="K11694" s="14" t="str">
        <v/>
      </c>
      <c r="L11694" s="14" t="str">
        <v/>
      </c>
      <c r="O11694" s="14" t="str">
        <v/>
      </c>
      <c r="P11694" s="14" t="str">
        <f ca="1"/>
        <v>Low Cap</v>
      </c>
    </row>
    <row r="11695" spans="11:16">
      <c r="K11695" s="14" t="str">
        <v/>
      </c>
      <c r="L11695" s="14" t="str">
        <v/>
      </c>
      <c r="O11695" s="14" t="str">
        <v/>
      </c>
      <c r="P11695" s="14" t="str">
        <f ca="1"/>
        <v>Low Cap</v>
      </c>
    </row>
    <row r="11696" spans="11:16">
      <c r="K11696" s="14" t="str">
        <v/>
      </c>
      <c r="L11696" s="14" t="str">
        <v/>
      </c>
      <c r="O11696" s="14" t="str">
        <v/>
      </c>
      <c r="P11696" s="14" t="str">
        <f ca="1"/>
        <v>Low Cap</v>
      </c>
    </row>
    <row r="11697" spans="11:16">
      <c r="K11697" s="14" t="str">
        <v/>
      </c>
      <c r="L11697" s="14" t="str">
        <v/>
      </c>
      <c r="O11697" s="14" t="str">
        <v/>
      </c>
      <c r="P11697" s="14" t="str">
        <f ca="1"/>
        <v>Low Cap</v>
      </c>
    </row>
    <row r="11698" spans="11:16">
      <c r="K11698" s="14" t="str">
        <v/>
      </c>
      <c r="L11698" s="14" t="str">
        <v/>
      </c>
      <c r="O11698" s="14" t="str">
        <v/>
      </c>
      <c r="P11698" s="14" t="str">
        <f ca="1"/>
        <v>Low Cap</v>
      </c>
    </row>
    <row r="11699" spans="11:16">
      <c r="K11699" s="14" t="str">
        <v/>
      </c>
      <c r="L11699" s="14" t="str">
        <v/>
      </c>
      <c r="O11699" s="14" t="str">
        <v/>
      </c>
      <c r="P11699" s="14" t="str">
        <f ca="1"/>
        <v>Low Cap</v>
      </c>
    </row>
    <row r="11700" spans="11:16">
      <c r="K11700" s="14" t="str">
        <v/>
      </c>
      <c r="L11700" s="14" t="str">
        <v/>
      </c>
      <c r="O11700" s="14" t="str">
        <v/>
      </c>
      <c r="P11700" s="14" t="str">
        <f ca="1"/>
        <v>Low Cap</v>
      </c>
    </row>
    <row r="11701" spans="11:16">
      <c r="K11701" s="14" t="str">
        <v/>
      </c>
      <c r="L11701" s="14" t="str">
        <v/>
      </c>
      <c r="O11701" s="14" t="str">
        <v/>
      </c>
      <c r="P11701" s="14" t="str">
        <f ca="1"/>
        <v>Low Cap</v>
      </c>
    </row>
    <row r="11702" spans="11:16">
      <c r="K11702" s="14" t="str">
        <v/>
      </c>
      <c r="L11702" s="14" t="str">
        <v/>
      </c>
      <c r="O11702" s="14" t="str">
        <v/>
      </c>
      <c r="P11702" s="14" t="str">
        <f ca="1"/>
        <v>Low Cap</v>
      </c>
    </row>
    <row r="11703" spans="11:16">
      <c r="K11703" s="14" t="str">
        <v/>
      </c>
      <c r="L11703" s="14" t="str">
        <v/>
      </c>
      <c r="O11703" s="14" t="str">
        <v/>
      </c>
      <c r="P11703" s="14" t="str">
        <f ca="1"/>
        <v>Low Cap</v>
      </c>
    </row>
    <row r="11704" spans="11:16">
      <c r="K11704" s="14" t="str">
        <v/>
      </c>
      <c r="L11704" s="14" t="str">
        <v/>
      </c>
      <c r="O11704" s="14" t="str">
        <v/>
      </c>
      <c r="P11704" s="14" t="str">
        <f ca="1"/>
        <v>Low Cap</v>
      </c>
    </row>
    <row r="11705" spans="11:16">
      <c r="K11705" s="14" t="str">
        <v/>
      </c>
      <c r="L11705" s="14" t="str">
        <v/>
      </c>
      <c r="O11705" s="14" t="str">
        <v/>
      </c>
      <c r="P11705" s="14" t="str">
        <f ca="1"/>
        <v>Low Cap</v>
      </c>
    </row>
    <row r="11706" spans="11:16">
      <c r="K11706" s="14" t="str">
        <v/>
      </c>
      <c r="L11706" s="14" t="str">
        <v/>
      </c>
      <c r="O11706" s="14" t="str">
        <v/>
      </c>
      <c r="P11706" s="14" t="str">
        <f ca="1"/>
        <v>Low Cap</v>
      </c>
    </row>
    <row r="11707" spans="11:16">
      <c r="K11707" s="14" t="str">
        <v/>
      </c>
      <c r="L11707" s="14" t="str">
        <v/>
      </c>
      <c r="O11707" s="14" t="str">
        <v/>
      </c>
      <c r="P11707" s="14" t="str">
        <f ca="1"/>
        <v>Low Cap</v>
      </c>
    </row>
    <row r="11708" spans="11:16">
      <c r="K11708" s="14" t="str">
        <v/>
      </c>
      <c r="L11708" s="14" t="str">
        <v/>
      </c>
      <c r="O11708" s="14" t="str">
        <v/>
      </c>
      <c r="P11708" s="14" t="str">
        <f ca="1"/>
        <v>Low Cap</v>
      </c>
    </row>
    <row r="11709" spans="11:16">
      <c r="K11709" s="14" t="str">
        <v/>
      </c>
      <c r="L11709" s="14" t="str">
        <v/>
      </c>
      <c r="O11709" s="14" t="str">
        <v/>
      </c>
      <c r="P11709" s="14" t="str">
        <f ca="1"/>
        <v>Low Cap</v>
      </c>
    </row>
    <row r="11710" spans="11:16">
      <c r="K11710" s="14" t="str">
        <v/>
      </c>
      <c r="L11710" s="14" t="str">
        <v/>
      </c>
      <c r="O11710" s="14" t="str">
        <v/>
      </c>
      <c r="P11710" s="14" t="str">
        <f ca="1"/>
        <v>Low Cap</v>
      </c>
    </row>
    <row r="11711" spans="11:16">
      <c r="K11711" s="14" t="str">
        <v/>
      </c>
      <c r="L11711" s="14" t="str">
        <v/>
      </c>
      <c r="O11711" s="14" t="str">
        <v/>
      </c>
      <c r="P11711" s="14" t="str">
        <f ca="1"/>
        <v>Low Cap</v>
      </c>
    </row>
    <row r="11712" spans="11:16">
      <c r="K11712" s="14" t="str">
        <v/>
      </c>
      <c r="L11712" s="14" t="str">
        <v/>
      </c>
      <c r="O11712" s="14" t="str">
        <v/>
      </c>
      <c r="P11712" s="14" t="str">
        <f ca="1"/>
        <v>Low Cap</v>
      </c>
    </row>
    <row r="11713" spans="11:16">
      <c r="K11713" s="14" t="str">
        <v/>
      </c>
      <c r="L11713" s="14" t="str">
        <v/>
      </c>
      <c r="O11713" s="14" t="str">
        <v/>
      </c>
      <c r="P11713" s="14" t="str">
        <f ca="1"/>
        <v>Low Cap</v>
      </c>
    </row>
    <row r="11714" spans="11:16">
      <c r="K11714" s="14" t="str">
        <v/>
      </c>
      <c r="L11714" s="14" t="str">
        <v/>
      </c>
      <c r="O11714" s="14" t="str">
        <v/>
      </c>
      <c r="P11714" s="14" t="str">
        <f ca="1"/>
        <v>Low Cap</v>
      </c>
    </row>
    <row r="11715" spans="11:16">
      <c r="K11715" s="14" t="str">
        <v/>
      </c>
      <c r="L11715" s="14" t="str">
        <v/>
      </c>
      <c r="O11715" s="14" t="str">
        <v/>
      </c>
      <c r="P11715" s="14" t="str">
        <f ca="1"/>
        <v>Low Cap</v>
      </c>
    </row>
    <row r="11716" spans="11:16">
      <c r="K11716" s="14" t="str">
        <v/>
      </c>
      <c r="L11716" s="14" t="str">
        <v/>
      </c>
      <c r="O11716" s="14" t="str">
        <v/>
      </c>
      <c r="P11716" s="14" t="str">
        <f ca="1"/>
        <v>Low Cap</v>
      </c>
    </row>
    <row r="11717" spans="11:16">
      <c r="K11717" s="14" t="str">
        <v/>
      </c>
      <c r="L11717" s="14" t="str">
        <v/>
      </c>
      <c r="O11717" s="14" t="str">
        <v/>
      </c>
      <c r="P11717" s="14" t="str">
        <f ca="1"/>
        <v>Low Cap</v>
      </c>
    </row>
    <row r="11718" spans="11:16">
      <c r="K11718" s="14" t="str">
        <v/>
      </c>
      <c r="L11718" s="14" t="str">
        <v/>
      </c>
      <c r="O11718" s="14" t="str">
        <v/>
      </c>
      <c r="P11718" s="14" t="str">
        <f ca="1"/>
        <v>Low Cap</v>
      </c>
    </row>
    <row r="11719" spans="11:16">
      <c r="K11719" s="14" t="str">
        <v/>
      </c>
      <c r="L11719" s="14" t="str">
        <v/>
      </c>
      <c r="O11719" s="14" t="str">
        <v/>
      </c>
      <c r="P11719" s="14" t="str">
        <f ca="1"/>
        <v>Low Cap</v>
      </c>
    </row>
    <row r="11720" spans="11:16">
      <c r="K11720" s="14" t="str">
        <v/>
      </c>
      <c r="L11720" s="14" t="str">
        <v/>
      </c>
      <c r="O11720" s="14" t="str">
        <v/>
      </c>
      <c r="P11720" s="14" t="str">
        <f ca="1"/>
        <v>Low Cap</v>
      </c>
    </row>
    <row r="11721" spans="11:16">
      <c r="K11721" s="14" t="str">
        <v/>
      </c>
      <c r="L11721" s="14" t="str">
        <v/>
      </c>
      <c r="O11721" s="14" t="str">
        <v/>
      </c>
      <c r="P11721" s="14" t="str">
        <f ca="1"/>
        <v>Low Cap</v>
      </c>
    </row>
    <row r="11722" spans="11:16">
      <c r="K11722" s="14" t="str">
        <v/>
      </c>
      <c r="L11722" s="14" t="str">
        <v/>
      </c>
      <c r="O11722" s="14" t="str">
        <v/>
      </c>
      <c r="P11722" s="14" t="str">
        <f ca="1"/>
        <v>Low Cap</v>
      </c>
    </row>
    <row r="11723" spans="11:16">
      <c r="K11723" s="14" t="str">
        <v/>
      </c>
      <c r="L11723" s="14" t="str">
        <v/>
      </c>
      <c r="O11723" s="14" t="str">
        <v/>
      </c>
      <c r="P11723" s="14" t="str">
        <f ca="1"/>
        <v>Low Cap</v>
      </c>
    </row>
    <row r="11724" spans="11:16">
      <c r="K11724" s="14" t="str">
        <v/>
      </c>
      <c r="L11724" s="14" t="str">
        <v/>
      </c>
      <c r="O11724" s="14" t="str">
        <v/>
      </c>
      <c r="P11724" s="14" t="str">
        <f ca="1"/>
        <v>Low Cap</v>
      </c>
    </row>
    <row r="11725" spans="11:16">
      <c r="K11725" s="14" t="str">
        <v/>
      </c>
      <c r="L11725" s="14" t="str">
        <v/>
      </c>
      <c r="O11725" s="14" t="str">
        <v/>
      </c>
      <c r="P11725" s="14" t="str">
        <f ca="1"/>
        <v>Low Cap</v>
      </c>
    </row>
    <row r="11726" spans="11:16">
      <c r="K11726" s="14" t="str">
        <v/>
      </c>
      <c r="L11726" s="14" t="str">
        <v/>
      </c>
      <c r="O11726" s="14" t="str">
        <v/>
      </c>
      <c r="P11726" s="14" t="str">
        <f ca="1"/>
        <v>Low Cap</v>
      </c>
    </row>
    <row r="11727" spans="11:16">
      <c r="K11727" s="14" t="str">
        <v/>
      </c>
      <c r="L11727" s="14" t="str">
        <v/>
      </c>
      <c r="O11727" s="14" t="str">
        <v/>
      </c>
      <c r="P11727" s="14" t="str">
        <f ca="1"/>
        <v>Low Cap</v>
      </c>
    </row>
    <row r="11728" spans="11:16">
      <c r="K11728" s="14" t="str">
        <v/>
      </c>
      <c r="L11728" s="14" t="str">
        <v/>
      </c>
      <c r="O11728" s="14" t="str">
        <v/>
      </c>
      <c r="P11728" s="14" t="str">
        <f ca="1"/>
        <v>Low Cap</v>
      </c>
    </row>
    <row r="11729" spans="11:16">
      <c r="K11729" s="14" t="str">
        <v/>
      </c>
      <c r="L11729" s="14" t="str">
        <v/>
      </c>
      <c r="O11729" s="14" t="str">
        <v/>
      </c>
      <c r="P11729" s="14" t="str">
        <f ca="1"/>
        <v>Low Cap</v>
      </c>
    </row>
    <row r="11730" spans="11:16">
      <c r="K11730" s="14" t="str">
        <v/>
      </c>
      <c r="L11730" s="14" t="str">
        <v/>
      </c>
      <c r="O11730" s="14" t="str">
        <v/>
      </c>
      <c r="P11730" s="14" t="str">
        <f ca="1"/>
        <v>Low Cap</v>
      </c>
    </row>
    <row r="11731" spans="11:16">
      <c r="K11731" s="14" t="str">
        <v/>
      </c>
      <c r="L11731" s="14" t="str">
        <v/>
      </c>
      <c r="O11731" s="14" t="str">
        <v/>
      </c>
      <c r="P11731" s="14" t="str">
        <f ca="1"/>
        <v>Low Cap</v>
      </c>
    </row>
    <row r="11732" spans="11:16">
      <c r="K11732" s="14" t="str">
        <v/>
      </c>
      <c r="L11732" s="14" t="str">
        <v/>
      </c>
      <c r="O11732" s="14" t="str">
        <v/>
      </c>
      <c r="P11732" s="14" t="str">
        <f ca="1"/>
        <v>Low Cap</v>
      </c>
    </row>
    <row r="11733" spans="11:16">
      <c r="K11733" s="14" t="str">
        <v/>
      </c>
      <c r="L11733" s="14" t="str">
        <v/>
      </c>
      <c r="O11733" s="14" t="str">
        <v/>
      </c>
      <c r="P11733" s="14" t="str">
        <f ca="1"/>
        <v>Low Cap</v>
      </c>
    </row>
    <row r="11734" spans="11:16">
      <c r="K11734" s="14" t="str">
        <v/>
      </c>
      <c r="L11734" s="14" t="str">
        <v/>
      </c>
      <c r="O11734" s="14" t="str">
        <v/>
      </c>
      <c r="P11734" s="14" t="str">
        <f ca="1"/>
        <v>Low Cap</v>
      </c>
    </row>
    <row r="11735" spans="11:16">
      <c r="K11735" s="14" t="str">
        <v/>
      </c>
      <c r="L11735" s="14" t="str">
        <v/>
      </c>
      <c r="O11735" s="14" t="str">
        <v/>
      </c>
      <c r="P11735" s="14" t="str">
        <f ca="1"/>
        <v>Low Cap</v>
      </c>
    </row>
    <row r="11736" spans="11:16">
      <c r="K11736" s="14" t="str">
        <v/>
      </c>
      <c r="L11736" s="14" t="str">
        <v/>
      </c>
      <c r="O11736" s="14" t="str">
        <v/>
      </c>
      <c r="P11736" s="14" t="str">
        <f ca="1"/>
        <v>Low Cap</v>
      </c>
    </row>
    <row r="11737" spans="11:16">
      <c r="K11737" s="14" t="str">
        <v/>
      </c>
      <c r="L11737" s="14" t="str">
        <v/>
      </c>
      <c r="O11737" s="14" t="str">
        <v/>
      </c>
      <c r="P11737" s="14" t="str">
        <f ca="1"/>
        <v>Low Cap</v>
      </c>
    </row>
    <row r="11738" spans="11:16">
      <c r="K11738" s="14" t="str">
        <v/>
      </c>
      <c r="L11738" s="14" t="str">
        <v/>
      </c>
      <c r="O11738" s="14" t="str">
        <v/>
      </c>
      <c r="P11738" s="14" t="str">
        <f ca="1"/>
        <v>Low Cap</v>
      </c>
    </row>
    <row r="11739" spans="11:16">
      <c r="K11739" s="14" t="str">
        <v/>
      </c>
      <c r="L11739" s="14" t="str">
        <v/>
      </c>
      <c r="O11739" s="14" t="str">
        <v/>
      </c>
      <c r="P11739" s="14" t="str">
        <f ca="1"/>
        <v>Low Cap</v>
      </c>
    </row>
    <row r="11740" spans="11:16">
      <c r="K11740" s="14" t="str">
        <v/>
      </c>
      <c r="L11740" s="14" t="str">
        <v/>
      </c>
      <c r="O11740" s="14" t="str">
        <v/>
      </c>
      <c r="P11740" s="14" t="str">
        <f ca="1"/>
        <v>Low Cap</v>
      </c>
    </row>
    <row r="11741" spans="11:16">
      <c r="K11741" s="14" t="str">
        <v/>
      </c>
      <c r="L11741" s="14" t="str">
        <v/>
      </c>
      <c r="O11741" s="14" t="str">
        <v/>
      </c>
      <c r="P11741" s="14" t="str">
        <f ca="1"/>
        <v>Low Cap</v>
      </c>
    </row>
    <row r="11742" spans="11:16">
      <c r="K11742" s="14" t="str">
        <v/>
      </c>
      <c r="L11742" s="14" t="str">
        <v/>
      </c>
      <c r="O11742" s="14" t="str">
        <v/>
      </c>
      <c r="P11742" s="14" t="str">
        <f ca="1"/>
        <v>Low Cap</v>
      </c>
    </row>
    <row r="11743" spans="11:16">
      <c r="K11743" s="14" t="str">
        <v/>
      </c>
      <c r="L11743" s="14" t="str">
        <v/>
      </c>
      <c r="O11743" s="14" t="str">
        <v/>
      </c>
      <c r="P11743" s="14" t="str">
        <f ca="1"/>
        <v>Low Cap</v>
      </c>
    </row>
    <row r="11744" spans="11:16">
      <c r="K11744" s="14" t="str">
        <v/>
      </c>
      <c r="L11744" s="14" t="str">
        <v/>
      </c>
      <c r="O11744" s="14" t="str">
        <v/>
      </c>
      <c r="P11744" s="14" t="str">
        <f ca="1"/>
        <v>Low Cap</v>
      </c>
    </row>
    <row r="11745" spans="11:16">
      <c r="K11745" s="14" t="str">
        <v/>
      </c>
      <c r="L11745" s="14" t="str">
        <v/>
      </c>
      <c r="O11745" s="14" t="str">
        <v/>
      </c>
      <c r="P11745" s="14" t="str">
        <f ca="1"/>
        <v>Low Cap</v>
      </c>
    </row>
    <row r="11746" spans="11:16">
      <c r="K11746" s="14" t="str">
        <v/>
      </c>
      <c r="L11746" s="14" t="str">
        <v/>
      </c>
      <c r="O11746" s="14" t="str">
        <v/>
      </c>
      <c r="P11746" s="14" t="str">
        <f ca="1"/>
        <v>Low Cap</v>
      </c>
    </row>
    <row r="11747" spans="11:16">
      <c r="K11747" s="14" t="str">
        <v/>
      </c>
      <c r="L11747" s="14" t="str">
        <v/>
      </c>
      <c r="O11747" s="14" t="str">
        <v/>
      </c>
      <c r="P11747" s="14" t="str">
        <f ca="1"/>
        <v>Low Cap</v>
      </c>
    </row>
    <row r="11748" spans="11:16">
      <c r="K11748" s="14" t="str">
        <v/>
      </c>
      <c r="L11748" s="14" t="str">
        <v/>
      </c>
      <c r="O11748" s="14" t="str">
        <v/>
      </c>
      <c r="P11748" s="14" t="str">
        <f ca="1"/>
        <v>Low Cap</v>
      </c>
    </row>
    <row r="11749" spans="11:16">
      <c r="K11749" s="14" t="str">
        <v/>
      </c>
      <c r="L11749" s="14" t="str">
        <v/>
      </c>
      <c r="O11749" s="14" t="str">
        <v/>
      </c>
      <c r="P11749" s="14" t="str">
        <f ca="1"/>
        <v>Low Cap</v>
      </c>
    </row>
    <row r="11750" spans="11:16">
      <c r="K11750" s="14" t="str">
        <v/>
      </c>
      <c r="L11750" s="14" t="str">
        <v/>
      </c>
      <c r="O11750" s="14" t="str">
        <v/>
      </c>
      <c r="P11750" s="14" t="str">
        <f ca="1"/>
        <v>Low Cap</v>
      </c>
    </row>
    <row r="11751" spans="11:16">
      <c r="K11751" s="14" t="str">
        <v/>
      </c>
      <c r="L11751" s="14" t="str">
        <v/>
      </c>
      <c r="O11751" s="14" t="str">
        <v/>
      </c>
      <c r="P11751" s="14" t="str">
        <f ca="1"/>
        <v>Low Cap</v>
      </c>
    </row>
    <row r="11752" spans="11:16">
      <c r="K11752" s="14" t="str">
        <v/>
      </c>
      <c r="L11752" s="14" t="str">
        <v/>
      </c>
      <c r="O11752" s="14" t="str">
        <v/>
      </c>
      <c r="P11752" s="14" t="str">
        <f ca="1"/>
        <v>Low Cap</v>
      </c>
    </row>
    <row r="11753" spans="11:16">
      <c r="K11753" s="14" t="str">
        <v/>
      </c>
      <c r="L11753" s="14" t="str">
        <v/>
      </c>
      <c r="O11753" s="14" t="str">
        <v/>
      </c>
      <c r="P11753" s="14" t="str">
        <f ca="1"/>
        <v>Low Cap</v>
      </c>
    </row>
    <row r="11754" spans="11:16">
      <c r="K11754" s="14" t="str">
        <v/>
      </c>
      <c r="L11754" s="14" t="str">
        <v/>
      </c>
      <c r="O11754" s="14" t="str">
        <v/>
      </c>
      <c r="P11754" s="14" t="str">
        <f ca="1"/>
        <v>Low Cap</v>
      </c>
    </row>
    <row r="11755" spans="11:16">
      <c r="K11755" s="14" t="str">
        <v/>
      </c>
      <c r="L11755" s="14" t="str">
        <v/>
      </c>
      <c r="O11755" s="14" t="str">
        <v/>
      </c>
      <c r="P11755" s="14" t="str">
        <f ca="1"/>
        <v>Low Cap</v>
      </c>
    </row>
    <row r="11756" spans="11:16">
      <c r="K11756" s="14" t="str">
        <v/>
      </c>
      <c r="L11756" s="14" t="str">
        <v/>
      </c>
      <c r="O11756" s="14" t="str">
        <v/>
      </c>
      <c r="P11756" s="14" t="str">
        <f ca="1"/>
        <v>Low Cap</v>
      </c>
    </row>
    <row r="11757" spans="11:16">
      <c r="K11757" s="14" t="str">
        <v/>
      </c>
      <c r="L11757" s="14" t="str">
        <v/>
      </c>
      <c r="O11757" s="14" t="str">
        <v/>
      </c>
      <c r="P11757" s="14" t="str">
        <f ca="1"/>
        <v>Low Cap</v>
      </c>
    </row>
    <row r="11758" spans="11:16">
      <c r="K11758" s="14" t="str">
        <v/>
      </c>
      <c r="L11758" s="14" t="str">
        <v/>
      </c>
      <c r="O11758" s="14" t="str">
        <v/>
      </c>
      <c r="P11758" s="14" t="str">
        <f ca="1"/>
        <v>Low Cap</v>
      </c>
    </row>
    <row r="11759" spans="11:16">
      <c r="K11759" s="14" t="str">
        <v/>
      </c>
      <c r="L11759" s="14" t="str">
        <v/>
      </c>
      <c r="O11759" s="14" t="str">
        <v/>
      </c>
      <c r="P11759" s="14" t="str">
        <f ca="1"/>
        <v>Low Cap</v>
      </c>
    </row>
    <row r="11760" spans="11:16">
      <c r="K11760" s="14" t="str">
        <v/>
      </c>
      <c r="L11760" s="14" t="str">
        <v/>
      </c>
      <c r="O11760" s="14" t="str">
        <v/>
      </c>
      <c r="P11760" s="14" t="str">
        <f ca="1"/>
        <v>Low Cap</v>
      </c>
    </row>
    <row r="11761" spans="11:16">
      <c r="K11761" s="14" t="str">
        <v/>
      </c>
      <c r="L11761" s="14" t="str">
        <v/>
      </c>
      <c r="O11761" s="14" t="str">
        <v/>
      </c>
      <c r="P11761" s="14" t="str">
        <f ca="1"/>
        <v>Low Cap</v>
      </c>
    </row>
    <row r="11762" spans="11:16">
      <c r="K11762" s="14" t="str">
        <v/>
      </c>
      <c r="L11762" s="14" t="str">
        <v/>
      </c>
      <c r="O11762" s="14" t="str">
        <v/>
      </c>
      <c r="P11762" s="14" t="str">
        <f ca="1"/>
        <v>Low Cap</v>
      </c>
    </row>
    <row r="11763" spans="11:16">
      <c r="K11763" s="14" t="str">
        <v/>
      </c>
      <c r="L11763" s="14" t="str">
        <v/>
      </c>
      <c r="O11763" s="14" t="str">
        <v/>
      </c>
      <c r="P11763" s="14" t="str">
        <f ca="1"/>
        <v>Low Cap</v>
      </c>
    </row>
    <row r="11764" spans="11:16">
      <c r="K11764" s="14" t="str">
        <v/>
      </c>
      <c r="L11764" s="14" t="str">
        <v/>
      </c>
      <c r="O11764" s="14" t="str">
        <v/>
      </c>
      <c r="P11764" s="14" t="str">
        <f ca="1"/>
        <v>Low Cap</v>
      </c>
    </row>
    <row r="11765" spans="11:16">
      <c r="K11765" s="14" t="str">
        <v/>
      </c>
      <c r="L11765" s="14" t="str">
        <v/>
      </c>
      <c r="O11765" s="14" t="str">
        <v/>
      </c>
      <c r="P11765" s="14" t="str">
        <f ca="1"/>
        <v>Low Cap</v>
      </c>
    </row>
    <row r="11766" spans="11:16">
      <c r="K11766" s="14" t="str">
        <v/>
      </c>
      <c r="L11766" s="14" t="str">
        <v/>
      </c>
      <c r="O11766" s="14" t="str">
        <v/>
      </c>
      <c r="P11766" s="14" t="str">
        <f ca="1"/>
        <v>Low Cap</v>
      </c>
    </row>
    <row r="11767" spans="11:16">
      <c r="K11767" s="14" t="str">
        <v/>
      </c>
      <c r="L11767" s="14" t="str">
        <v/>
      </c>
      <c r="O11767" s="14" t="str">
        <v/>
      </c>
      <c r="P11767" s="14" t="str">
        <f ca="1"/>
        <v>Low Cap</v>
      </c>
    </row>
    <row r="11768" spans="11:16">
      <c r="K11768" s="14" t="str">
        <v/>
      </c>
      <c r="L11768" s="14" t="str">
        <v/>
      </c>
      <c r="O11768" s="14" t="str">
        <v/>
      </c>
      <c r="P11768" s="14" t="str">
        <f ca="1"/>
        <v>Low Cap</v>
      </c>
    </row>
    <row r="11769" spans="11:16">
      <c r="K11769" s="14" t="str">
        <v/>
      </c>
      <c r="L11769" s="14" t="str">
        <v/>
      </c>
      <c r="O11769" s="14" t="str">
        <v/>
      </c>
      <c r="P11769" s="14" t="str">
        <f ca="1"/>
        <v>Low Cap</v>
      </c>
    </row>
    <row r="11770" spans="11:16">
      <c r="K11770" s="14" t="str">
        <v/>
      </c>
      <c r="L11770" s="14" t="str">
        <v/>
      </c>
      <c r="O11770" s="14" t="str">
        <v/>
      </c>
      <c r="P11770" s="14" t="str">
        <f ca="1"/>
        <v>Low Cap</v>
      </c>
    </row>
    <row r="11771" spans="11:16">
      <c r="K11771" s="14" t="str">
        <v/>
      </c>
      <c r="L11771" s="14" t="str">
        <v/>
      </c>
      <c r="O11771" s="14" t="str">
        <v/>
      </c>
      <c r="P11771" s="14" t="str">
        <f ca="1"/>
        <v>Low Cap</v>
      </c>
    </row>
    <row r="11772" spans="11:16">
      <c r="K11772" s="14" t="str">
        <v/>
      </c>
      <c r="L11772" s="14" t="str">
        <v/>
      </c>
      <c r="O11772" s="14" t="str">
        <v/>
      </c>
      <c r="P11772" s="14" t="str">
        <f ca="1"/>
        <v>Low Cap</v>
      </c>
    </row>
    <row r="11773" spans="11:16">
      <c r="K11773" s="14" t="str">
        <v/>
      </c>
      <c r="L11773" s="14" t="str">
        <v/>
      </c>
      <c r="O11773" s="14" t="str">
        <v/>
      </c>
      <c r="P11773" s="14" t="str">
        <f ca="1"/>
        <v>Low Cap</v>
      </c>
    </row>
    <row r="11774" spans="11:16">
      <c r="K11774" s="14" t="str">
        <v/>
      </c>
      <c r="L11774" s="14" t="str">
        <v/>
      </c>
      <c r="O11774" s="14" t="str">
        <v/>
      </c>
      <c r="P11774" s="14" t="str">
        <f ca="1"/>
        <v>Low Cap</v>
      </c>
    </row>
    <row r="11775" spans="11:16">
      <c r="K11775" s="14" t="str">
        <v/>
      </c>
      <c r="L11775" s="14" t="str">
        <v/>
      </c>
      <c r="O11775" s="14" t="str">
        <v/>
      </c>
      <c r="P11775" s="14" t="str">
        <f ca="1"/>
        <v>Low Cap</v>
      </c>
    </row>
    <row r="11776" spans="11:16">
      <c r="K11776" s="14" t="str">
        <v/>
      </c>
      <c r="L11776" s="14" t="str">
        <v/>
      </c>
      <c r="O11776" s="14" t="str">
        <v/>
      </c>
      <c r="P11776" s="14" t="str">
        <f ca="1"/>
        <v>Low Cap</v>
      </c>
    </row>
    <row r="11777" spans="11:16">
      <c r="K11777" s="14" t="str">
        <v/>
      </c>
      <c r="L11777" s="14" t="str">
        <v/>
      </c>
      <c r="O11777" s="14" t="str">
        <v/>
      </c>
      <c r="P11777" s="14" t="str">
        <f ca="1"/>
        <v>Low Cap</v>
      </c>
    </row>
    <row r="11778" spans="11:16">
      <c r="K11778" s="14" t="str">
        <v/>
      </c>
      <c r="L11778" s="14" t="str">
        <v/>
      </c>
      <c r="O11778" s="14" t="str">
        <v/>
      </c>
      <c r="P11778" s="14" t="str">
        <f ca="1"/>
        <v>Low Cap</v>
      </c>
    </row>
    <row r="11779" spans="11:16">
      <c r="K11779" s="14" t="str">
        <v/>
      </c>
      <c r="L11779" s="14" t="str">
        <v/>
      </c>
      <c r="O11779" s="14" t="str">
        <v/>
      </c>
      <c r="P11779" s="14" t="str">
        <f ca="1"/>
        <v>Low Cap</v>
      </c>
    </row>
    <row r="11780" spans="11:16">
      <c r="K11780" s="14" t="str">
        <v/>
      </c>
      <c r="L11780" s="14" t="str">
        <v/>
      </c>
      <c r="O11780" s="14" t="str">
        <v/>
      </c>
      <c r="P11780" s="14" t="str">
        <f ca="1"/>
        <v>Low Cap</v>
      </c>
    </row>
    <row r="11781" spans="11:16">
      <c r="K11781" s="14" t="str">
        <v/>
      </c>
      <c r="L11781" s="14" t="str">
        <v/>
      </c>
      <c r="O11781" s="14" t="str">
        <v/>
      </c>
      <c r="P11781" s="14" t="str">
        <f ca="1"/>
        <v>Low Cap</v>
      </c>
    </row>
    <row r="11782" spans="11:16">
      <c r="K11782" s="14" t="str">
        <v/>
      </c>
      <c r="L11782" s="14" t="str">
        <v/>
      </c>
      <c r="O11782" s="14" t="str">
        <v/>
      </c>
      <c r="P11782" s="14" t="str">
        <f ca="1"/>
        <v>Low Cap</v>
      </c>
    </row>
    <row r="11783" spans="11:16">
      <c r="K11783" s="14" t="str">
        <v/>
      </c>
      <c r="L11783" s="14" t="str">
        <v/>
      </c>
      <c r="O11783" s="14" t="str">
        <v/>
      </c>
      <c r="P11783" s="14" t="str">
        <f ca="1"/>
        <v>Low Cap</v>
      </c>
    </row>
    <row r="11784" spans="11:16">
      <c r="K11784" s="14" t="str">
        <v/>
      </c>
      <c r="L11784" s="14" t="str">
        <v/>
      </c>
      <c r="O11784" s="14" t="str">
        <v/>
      </c>
      <c r="P11784" s="14" t="str">
        <f ca="1"/>
        <v>Low Cap</v>
      </c>
    </row>
    <row r="11785" spans="11:16">
      <c r="K11785" s="14" t="str">
        <v/>
      </c>
      <c r="L11785" s="14" t="str">
        <v/>
      </c>
      <c r="O11785" s="14" t="str">
        <v/>
      </c>
      <c r="P11785" s="14" t="str">
        <f ca="1"/>
        <v>Low Cap</v>
      </c>
    </row>
    <row r="11786" spans="11:16">
      <c r="K11786" s="14" t="str">
        <v/>
      </c>
      <c r="L11786" s="14" t="str">
        <v/>
      </c>
      <c r="O11786" s="14" t="str">
        <v/>
      </c>
      <c r="P11786" s="14" t="str">
        <f ca="1"/>
        <v>Low Cap</v>
      </c>
    </row>
    <row r="11787" spans="11:16">
      <c r="K11787" s="14" t="str">
        <v/>
      </c>
      <c r="L11787" s="14" t="str">
        <v/>
      </c>
      <c r="O11787" s="14" t="str">
        <v/>
      </c>
      <c r="P11787" s="14" t="str">
        <f ca="1"/>
        <v>Low Cap</v>
      </c>
    </row>
    <row r="11788" spans="11:16">
      <c r="K11788" s="14" t="str">
        <v/>
      </c>
      <c r="L11788" s="14" t="str">
        <v/>
      </c>
      <c r="O11788" s="14" t="str">
        <v/>
      </c>
      <c r="P11788" s="14" t="str">
        <f ca="1"/>
        <v>Low Cap</v>
      </c>
    </row>
    <row r="11789" spans="11:16">
      <c r="K11789" s="14" t="str">
        <v/>
      </c>
      <c r="L11789" s="14" t="str">
        <v/>
      </c>
      <c r="O11789" s="14" t="str">
        <v/>
      </c>
      <c r="P11789" s="14" t="str">
        <f ca="1"/>
        <v>Low Cap</v>
      </c>
    </row>
    <row r="11790" spans="11:16">
      <c r="K11790" s="14" t="str">
        <v/>
      </c>
      <c r="L11790" s="14" t="str">
        <v/>
      </c>
      <c r="O11790" s="14" t="str">
        <v/>
      </c>
      <c r="P11790" s="14" t="str">
        <f ca="1"/>
        <v>Low Cap</v>
      </c>
    </row>
    <row r="11791" spans="11:16">
      <c r="K11791" s="14" t="str">
        <v/>
      </c>
      <c r="L11791" s="14" t="str">
        <v/>
      </c>
      <c r="O11791" s="14" t="str">
        <v/>
      </c>
      <c r="P11791" s="14" t="str">
        <f ca="1"/>
        <v>Low Cap</v>
      </c>
    </row>
    <row r="11792" spans="11:16">
      <c r="K11792" s="14" t="str">
        <v/>
      </c>
      <c r="L11792" s="14" t="str">
        <v/>
      </c>
      <c r="O11792" s="14" t="str">
        <v/>
      </c>
      <c r="P11792" s="14" t="str">
        <f ca="1"/>
        <v>Low Cap</v>
      </c>
    </row>
    <row r="11793" spans="11:16">
      <c r="K11793" s="14" t="str">
        <v/>
      </c>
      <c r="L11793" s="14" t="str">
        <v/>
      </c>
      <c r="O11793" s="14" t="str">
        <v/>
      </c>
      <c r="P11793" s="14" t="str">
        <f ca="1"/>
        <v>Low Cap</v>
      </c>
    </row>
    <row r="11794" spans="11:16">
      <c r="K11794" s="14" t="str">
        <v/>
      </c>
      <c r="L11794" s="14" t="str">
        <v/>
      </c>
      <c r="O11794" s="14" t="str">
        <v/>
      </c>
      <c r="P11794" s="14" t="str">
        <f ca="1"/>
        <v>Low Cap</v>
      </c>
    </row>
    <row r="11795" spans="11:16">
      <c r="K11795" s="14" t="str">
        <v/>
      </c>
      <c r="L11795" s="14" t="str">
        <v/>
      </c>
      <c r="O11795" s="14" t="str">
        <v/>
      </c>
      <c r="P11795" s="14" t="str">
        <f ca="1"/>
        <v>Low Cap</v>
      </c>
    </row>
    <row r="11796" spans="11:16">
      <c r="K11796" s="14" t="str">
        <v/>
      </c>
      <c r="L11796" s="14" t="str">
        <v/>
      </c>
      <c r="O11796" s="14" t="str">
        <v/>
      </c>
      <c r="P11796" s="14" t="str">
        <f ca="1"/>
        <v>Low Cap</v>
      </c>
    </row>
    <row r="11797" spans="11:16">
      <c r="K11797" s="14" t="str">
        <v/>
      </c>
      <c r="L11797" s="14" t="str">
        <v/>
      </c>
      <c r="O11797" s="14" t="str">
        <v/>
      </c>
      <c r="P11797" s="14" t="str">
        <f ca="1"/>
        <v>Low Cap</v>
      </c>
    </row>
    <row r="11798" spans="11:16">
      <c r="K11798" s="14" t="str">
        <v/>
      </c>
      <c r="L11798" s="14" t="str">
        <v/>
      </c>
      <c r="O11798" s="14" t="str">
        <v/>
      </c>
      <c r="P11798" s="14" t="str">
        <f ca="1"/>
        <v>Low Cap</v>
      </c>
    </row>
    <row r="11799" spans="11:16">
      <c r="K11799" s="14" t="str">
        <v/>
      </c>
      <c r="L11799" s="14" t="str">
        <v/>
      </c>
      <c r="O11799" s="14" t="str">
        <v/>
      </c>
      <c r="P11799" s="14" t="str">
        <f ca="1"/>
        <v>Low Cap</v>
      </c>
    </row>
    <row r="11800" spans="11:16">
      <c r="K11800" s="14" t="str">
        <v/>
      </c>
      <c r="L11800" s="14" t="str">
        <v/>
      </c>
      <c r="O11800" s="14" t="str">
        <v/>
      </c>
      <c r="P11800" s="14" t="str">
        <f ca="1"/>
        <v>Low Cap</v>
      </c>
    </row>
    <row r="11801" spans="11:16">
      <c r="K11801" s="14" t="str">
        <v/>
      </c>
      <c r="L11801" s="14" t="str">
        <v/>
      </c>
      <c r="O11801" s="14" t="str">
        <v/>
      </c>
      <c r="P11801" s="14" t="str">
        <f ca="1"/>
        <v>Low Cap</v>
      </c>
    </row>
    <row r="11802" spans="11:16">
      <c r="K11802" s="14" t="str">
        <v/>
      </c>
      <c r="L11802" s="14" t="str">
        <v/>
      </c>
      <c r="O11802" s="14" t="str">
        <v/>
      </c>
      <c r="P11802" s="14" t="str">
        <f ca="1"/>
        <v>Low Cap</v>
      </c>
    </row>
    <row r="11803" spans="11:16">
      <c r="K11803" s="14" t="str">
        <v/>
      </c>
      <c r="L11803" s="14" t="str">
        <v/>
      </c>
      <c r="O11803" s="14" t="str">
        <v/>
      </c>
      <c r="P11803" s="14" t="str">
        <f ca="1"/>
        <v>Low Cap</v>
      </c>
    </row>
    <row r="11804" spans="11:16">
      <c r="K11804" s="14" t="str">
        <v/>
      </c>
      <c r="L11804" s="14" t="str">
        <v/>
      </c>
      <c r="O11804" s="14" t="str">
        <v/>
      </c>
      <c r="P11804" s="14" t="str">
        <f ca="1"/>
        <v>Low Cap</v>
      </c>
    </row>
    <row r="11805" spans="11:16">
      <c r="K11805" s="14" t="str">
        <v/>
      </c>
      <c r="L11805" s="14" t="str">
        <v/>
      </c>
      <c r="O11805" s="14" t="str">
        <v/>
      </c>
      <c r="P11805" s="14" t="str">
        <f ca="1"/>
        <v>Low Cap</v>
      </c>
    </row>
    <row r="11806" spans="11:16">
      <c r="K11806" s="14" t="str">
        <v/>
      </c>
      <c r="L11806" s="14" t="str">
        <v/>
      </c>
      <c r="O11806" s="14" t="str">
        <v/>
      </c>
      <c r="P11806" s="14" t="str">
        <f ca="1"/>
        <v>Low Cap</v>
      </c>
    </row>
    <row r="11807" spans="11:16">
      <c r="K11807" s="14" t="str">
        <v/>
      </c>
      <c r="L11807" s="14" t="str">
        <v/>
      </c>
      <c r="O11807" s="14" t="str">
        <v/>
      </c>
      <c r="P11807" s="14" t="str">
        <f ca="1"/>
        <v>Low Cap</v>
      </c>
    </row>
    <row r="11808" spans="11:16">
      <c r="K11808" s="14" t="str">
        <v/>
      </c>
      <c r="L11808" s="14" t="str">
        <v/>
      </c>
      <c r="O11808" s="14" t="str">
        <v/>
      </c>
      <c r="P11808" s="14" t="str">
        <f ca="1"/>
        <v>Low Cap</v>
      </c>
    </row>
    <row r="11809" spans="11:16">
      <c r="K11809" s="14" t="str">
        <v/>
      </c>
      <c r="L11809" s="14" t="str">
        <v/>
      </c>
      <c r="O11809" s="14" t="str">
        <v/>
      </c>
      <c r="P11809" s="14" t="str">
        <f ca="1"/>
        <v>Low Cap</v>
      </c>
    </row>
    <row r="11810" spans="11:16">
      <c r="K11810" s="14" t="str">
        <v/>
      </c>
      <c r="L11810" s="14" t="str">
        <v/>
      </c>
      <c r="O11810" s="14" t="str">
        <v/>
      </c>
      <c r="P11810" s="14" t="str">
        <f ca="1"/>
        <v>Low Cap</v>
      </c>
    </row>
    <row r="11811" spans="11:16">
      <c r="K11811" s="14" t="str">
        <v/>
      </c>
      <c r="L11811" s="14" t="str">
        <v/>
      </c>
      <c r="O11811" s="14" t="str">
        <v/>
      </c>
      <c r="P11811" s="14" t="str">
        <f ca="1"/>
        <v>Low Cap</v>
      </c>
    </row>
    <row r="11812" spans="11:16">
      <c r="K11812" s="14" t="str">
        <v/>
      </c>
      <c r="L11812" s="14" t="str">
        <v/>
      </c>
      <c r="O11812" s="14" t="str">
        <v/>
      </c>
      <c r="P11812" s="14" t="str">
        <f ca="1"/>
        <v>Low Cap</v>
      </c>
    </row>
    <row r="11813" spans="11:16">
      <c r="K11813" s="14" t="str">
        <v/>
      </c>
      <c r="L11813" s="14" t="str">
        <v/>
      </c>
      <c r="O11813" s="14" t="str">
        <v/>
      </c>
      <c r="P11813" s="14" t="str">
        <f ca="1"/>
        <v>Low Cap</v>
      </c>
    </row>
    <row r="11814" spans="11:16">
      <c r="K11814" s="14" t="str">
        <v/>
      </c>
      <c r="L11814" s="14" t="str">
        <v/>
      </c>
      <c r="O11814" s="14" t="str">
        <v/>
      </c>
      <c r="P11814" s="14" t="str">
        <f ca="1"/>
        <v>Low Cap</v>
      </c>
    </row>
    <row r="11815" spans="11:16">
      <c r="K11815" s="14" t="str">
        <v/>
      </c>
      <c r="L11815" s="14" t="str">
        <v/>
      </c>
      <c r="O11815" s="14" t="str">
        <v/>
      </c>
      <c r="P11815" s="14" t="str">
        <f ca="1"/>
        <v>Low Cap</v>
      </c>
    </row>
    <row r="11816" spans="11:16">
      <c r="K11816" s="14" t="str">
        <v/>
      </c>
      <c r="L11816" s="14" t="str">
        <v/>
      </c>
      <c r="O11816" s="14" t="str">
        <v/>
      </c>
      <c r="P11816" s="14" t="str">
        <f ca="1"/>
        <v>Low Cap</v>
      </c>
    </row>
    <row r="11817" spans="11:16">
      <c r="K11817" s="14" t="str">
        <v/>
      </c>
      <c r="L11817" s="14" t="str">
        <v/>
      </c>
      <c r="O11817" s="14" t="str">
        <v/>
      </c>
      <c r="P11817" s="14" t="str">
        <f ca="1"/>
        <v>Low Cap</v>
      </c>
    </row>
    <row r="11818" spans="11:16">
      <c r="K11818" s="14" t="str">
        <v/>
      </c>
      <c r="L11818" s="14" t="str">
        <v/>
      </c>
      <c r="O11818" s="14" t="str">
        <v/>
      </c>
      <c r="P11818" s="14" t="str">
        <f ca="1"/>
        <v>Low Cap</v>
      </c>
    </row>
    <row r="11819" spans="11:16">
      <c r="K11819" s="14" t="str">
        <v/>
      </c>
      <c r="L11819" s="14" t="str">
        <v/>
      </c>
      <c r="O11819" s="14" t="str">
        <v/>
      </c>
      <c r="P11819" s="14" t="str">
        <f ca="1"/>
        <v>Low Cap</v>
      </c>
    </row>
    <row r="11820" spans="11:16">
      <c r="K11820" s="14" t="str">
        <v/>
      </c>
      <c r="L11820" s="14" t="str">
        <v/>
      </c>
      <c r="O11820" s="14" t="str">
        <v/>
      </c>
      <c r="P11820" s="14" t="str">
        <f ca="1"/>
        <v>Low Cap</v>
      </c>
    </row>
    <row r="11821" spans="11:16">
      <c r="K11821" s="14" t="str">
        <v/>
      </c>
      <c r="L11821" s="14" t="str">
        <v/>
      </c>
      <c r="O11821" s="14" t="str">
        <v/>
      </c>
      <c r="P11821" s="14" t="str">
        <f ca="1"/>
        <v>Low Cap</v>
      </c>
    </row>
    <row r="11822" spans="11:16">
      <c r="K11822" s="14" t="str">
        <v/>
      </c>
      <c r="L11822" s="14" t="str">
        <v/>
      </c>
      <c r="O11822" s="14" t="str">
        <v/>
      </c>
      <c r="P11822" s="14" t="str">
        <f ca="1"/>
        <v>Low Cap</v>
      </c>
    </row>
    <row r="11823" spans="11:16">
      <c r="K11823" s="14" t="str">
        <v/>
      </c>
      <c r="L11823" s="14" t="str">
        <v/>
      </c>
      <c r="O11823" s="14" t="str">
        <v/>
      </c>
      <c r="P11823" s="14" t="str">
        <f ca="1"/>
        <v>Low Cap</v>
      </c>
    </row>
    <row r="11824" spans="11:16">
      <c r="K11824" s="14" t="str">
        <v/>
      </c>
      <c r="L11824" s="14" t="str">
        <v/>
      </c>
      <c r="O11824" s="14" t="str">
        <v/>
      </c>
      <c r="P11824" s="14" t="str">
        <f ca="1"/>
        <v>Low Cap</v>
      </c>
    </row>
    <row r="11825" spans="11:16">
      <c r="K11825" s="14" t="str">
        <v/>
      </c>
      <c r="L11825" s="14" t="str">
        <v/>
      </c>
      <c r="O11825" s="14" t="str">
        <v/>
      </c>
      <c r="P11825" s="14" t="str">
        <f ca="1"/>
        <v>Low Cap</v>
      </c>
    </row>
    <row r="11826" spans="11:16">
      <c r="K11826" s="14" t="str">
        <v/>
      </c>
      <c r="L11826" s="14" t="str">
        <v/>
      </c>
      <c r="O11826" s="14" t="str">
        <v/>
      </c>
      <c r="P11826" s="14" t="str">
        <f ca="1"/>
        <v>Low Cap</v>
      </c>
    </row>
    <row r="11827" spans="11:16">
      <c r="K11827" s="14" t="str">
        <v/>
      </c>
      <c r="L11827" s="14" t="str">
        <v/>
      </c>
      <c r="O11827" s="14" t="str">
        <v/>
      </c>
      <c r="P11827" s="14" t="str">
        <f ca="1"/>
        <v>Low Cap</v>
      </c>
    </row>
    <row r="11828" spans="11:16">
      <c r="K11828" s="14" t="str">
        <v/>
      </c>
      <c r="L11828" s="14" t="str">
        <v/>
      </c>
      <c r="O11828" s="14" t="str">
        <v/>
      </c>
      <c r="P11828" s="14" t="str">
        <f ca="1"/>
        <v>Low Cap</v>
      </c>
    </row>
    <row r="11829" spans="11:16">
      <c r="K11829" s="14" t="str">
        <v/>
      </c>
      <c r="L11829" s="14" t="str">
        <v/>
      </c>
      <c r="O11829" s="14" t="str">
        <v/>
      </c>
      <c r="P11829" s="14" t="str">
        <f ca="1"/>
        <v>Low Cap</v>
      </c>
    </row>
    <row r="11830" spans="11:16">
      <c r="K11830" s="14" t="str">
        <v/>
      </c>
      <c r="L11830" s="14" t="str">
        <v/>
      </c>
      <c r="O11830" s="14" t="str">
        <v/>
      </c>
      <c r="P11830" s="14" t="str">
        <f ca="1"/>
        <v>Low Cap</v>
      </c>
    </row>
    <row r="11831" spans="11:16">
      <c r="K11831" s="14" t="str">
        <v/>
      </c>
      <c r="L11831" s="14" t="str">
        <v/>
      </c>
      <c r="O11831" s="14" t="str">
        <v/>
      </c>
      <c r="P11831" s="14" t="str">
        <f ca="1"/>
        <v>Low Cap</v>
      </c>
    </row>
    <row r="11832" spans="11:16">
      <c r="K11832" s="14" t="str">
        <v/>
      </c>
      <c r="L11832" s="14" t="str">
        <v/>
      </c>
      <c r="O11832" s="14" t="str">
        <v/>
      </c>
      <c r="P11832" s="14" t="str">
        <f ca="1"/>
        <v>Low Cap</v>
      </c>
    </row>
    <row r="11833" spans="11:16">
      <c r="K11833" s="14" t="str">
        <v/>
      </c>
      <c r="L11833" s="14" t="str">
        <v/>
      </c>
      <c r="O11833" s="14" t="str">
        <v/>
      </c>
      <c r="P11833" s="14" t="str">
        <f ca="1"/>
        <v>Low Cap</v>
      </c>
    </row>
    <row r="11834" spans="11:16">
      <c r="K11834" s="14" t="str">
        <v/>
      </c>
      <c r="L11834" s="14" t="str">
        <v/>
      </c>
      <c r="O11834" s="14" t="str">
        <v/>
      </c>
      <c r="P11834" s="14" t="str">
        <f ca="1"/>
        <v>Low Cap</v>
      </c>
    </row>
    <row r="11835" spans="11:16">
      <c r="K11835" s="14" t="str">
        <v/>
      </c>
      <c r="L11835" s="14" t="str">
        <v/>
      </c>
      <c r="O11835" s="14" t="str">
        <v/>
      </c>
      <c r="P11835" s="14" t="str">
        <f ca="1"/>
        <v>Low Cap</v>
      </c>
    </row>
    <row r="11836" spans="11:16">
      <c r="K11836" s="14" t="str">
        <v/>
      </c>
      <c r="L11836" s="14" t="str">
        <v/>
      </c>
      <c r="O11836" s="14" t="str">
        <v/>
      </c>
      <c r="P11836" s="14" t="str">
        <f ca="1"/>
        <v>Low Cap</v>
      </c>
    </row>
    <row r="11837" spans="11:16">
      <c r="K11837" s="14" t="str">
        <v/>
      </c>
      <c r="L11837" s="14" t="str">
        <v/>
      </c>
      <c r="O11837" s="14" t="str">
        <v/>
      </c>
      <c r="P11837" s="14" t="str">
        <f ca="1"/>
        <v>Low Cap</v>
      </c>
    </row>
    <row r="11838" spans="11:16">
      <c r="K11838" s="14" t="str">
        <v/>
      </c>
      <c r="L11838" s="14" t="str">
        <v/>
      </c>
      <c r="O11838" s="14" t="str">
        <v/>
      </c>
      <c r="P11838" s="14" t="str">
        <f ca="1"/>
        <v>Low Cap</v>
      </c>
    </row>
    <row r="11839" spans="11:16">
      <c r="K11839" s="14" t="str">
        <v/>
      </c>
      <c r="L11839" s="14" t="str">
        <v/>
      </c>
      <c r="O11839" s="14" t="str">
        <v/>
      </c>
      <c r="P11839" s="14" t="str">
        <f ca="1"/>
        <v>Low Cap</v>
      </c>
    </row>
    <row r="11840" spans="11:16">
      <c r="K11840" s="14" t="str">
        <v/>
      </c>
      <c r="L11840" s="14" t="str">
        <v/>
      </c>
      <c r="O11840" s="14" t="str">
        <v/>
      </c>
      <c r="P11840" s="14" t="str">
        <f ca="1"/>
        <v>Low Cap</v>
      </c>
    </row>
    <row r="11841" spans="11:16">
      <c r="K11841" s="14" t="str">
        <v/>
      </c>
      <c r="L11841" s="14" t="str">
        <v/>
      </c>
      <c r="O11841" s="14" t="str">
        <v/>
      </c>
      <c r="P11841" s="14" t="str">
        <f ca="1"/>
        <v>Low Cap</v>
      </c>
    </row>
    <row r="11842" spans="11:16">
      <c r="K11842" s="14" t="str">
        <v/>
      </c>
      <c r="L11842" s="14" t="str">
        <v/>
      </c>
      <c r="O11842" s="14" t="str">
        <v/>
      </c>
      <c r="P11842" s="14" t="str">
        <f ca="1"/>
        <v>Low Cap</v>
      </c>
    </row>
    <row r="11843" spans="11:16">
      <c r="K11843" s="14" t="str">
        <v/>
      </c>
      <c r="L11843" s="14" t="str">
        <v/>
      </c>
      <c r="O11843" s="14" t="str">
        <v/>
      </c>
      <c r="P11843" s="14" t="str">
        <f ca="1"/>
        <v>Low Cap</v>
      </c>
    </row>
    <row r="11844" spans="11:16">
      <c r="K11844" s="14" t="str">
        <v/>
      </c>
      <c r="L11844" s="14" t="str">
        <v/>
      </c>
      <c r="O11844" s="14" t="str">
        <v/>
      </c>
      <c r="P11844" s="14" t="str">
        <f ca="1"/>
        <v>Low Cap</v>
      </c>
    </row>
    <row r="11845" spans="11:16">
      <c r="K11845" s="14" t="str">
        <v/>
      </c>
      <c r="L11845" s="14" t="str">
        <v/>
      </c>
      <c r="O11845" s="14" t="str">
        <v/>
      </c>
      <c r="P11845" s="14" t="str">
        <f ca="1"/>
        <v>Low Cap</v>
      </c>
    </row>
    <row r="11846" spans="11:16">
      <c r="K11846" s="14" t="str">
        <v/>
      </c>
      <c r="L11846" s="14" t="str">
        <v/>
      </c>
      <c r="O11846" s="14" t="str">
        <v/>
      </c>
      <c r="P11846" s="14" t="str">
        <f ca="1"/>
        <v>Low Cap</v>
      </c>
    </row>
    <row r="11847" spans="11:16">
      <c r="K11847" s="14" t="str">
        <v/>
      </c>
      <c r="L11847" s="14" t="str">
        <v/>
      </c>
      <c r="O11847" s="14" t="str">
        <v/>
      </c>
      <c r="P11847" s="14" t="str">
        <f ca="1"/>
        <v>Low Cap</v>
      </c>
    </row>
    <row r="11848" spans="11:16">
      <c r="K11848" s="14" t="str">
        <v/>
      </c>
      <c r="L11848" s="14" t="str">
        <v/>
      </c>
      <c r="O11848" s="14" t="str">
        <v/>
      </c>
      <c r="P11848" s="14" t="str">
        <f ca="1"/>
        <v>Low Cap</v>
      </c>
    </row>
    <row r="11849" spans="11:16">
      <c r="K11849" s="14" t="str">
        <v/>
      </c>
      <c r="L11849" s="14" t="str">
        <v/>
      </c>
      <c r="O11849" s="14" t="str">
        <v/>
      </c>
      <c r="P11849" s="14" t="str">
        <f ca="1"/>
        <v>Low Cap</v>
      </c>
    </row>
    <row r="11850" spans="11:16">
      <c r="K11850" s="14" t="str">
        <v/>
      </c>
      <c r="L11850" s="14" t="str">
        <v/>
      </c>
      <c r="O11850" s="14" t="str">
        <v/>
      </c>
      <c r="P11850" s="14" t="str">
        <f ca="1"/>
        <v>Low Cap</v>
      </c>
    </row>
    <row r="11851" spans="11:16">
      <c r="K11851" s="14" t="str">
        <v/>
      </c>
      <c r="L11851" s="14" t="str">
        <v/>
      </c>
      <c r="O11851" s="14" t="str">
        <v/>
      </c>
      <c r="P11851" s="14" t="str">
        <f ca="1"/>
        <v>Low Cap</v>
      </c>
    </row>
    <row r="11852" spans="11:16">
      <c r="K11852" s="14" t="str">
        <v/>
      </c>
      <c r="L11852" s="14" t="str">
        <v/>
      </c>
      <c r="O11852" s="14" t="str">
        <v/>
      </c>
      <c r="P11852" s="14" t="str">
        <f ca="1"/>
        <v>Low Cap</v>
      </c>
    </row>
    <row r="11853" spans="11:16">
      <c r="K11853" s="14" t="str">
        <v/>
      </c>
      <c r="L11853" s="14" t="str">
        <v/>
      </c>
      <c r="O11853" s="14" t="str">
        <v/>
      </c>
      <c r="P11853" s="14" t="str">
        <f ca="1"/>
        <v>Low Cap</v>
      </c>
    </row>
    <row r="11854" spans="11:16">
      <c r="K11854" s="14" t="str">
        <v/>
      </c>
      <c r="L11854" s="14" t="str">
        <v/>
      </c>
      <c r="O11854" s="14" t="str">
        <v/>
      </c>
      <c r="P11854" s="14" t="str">
        <f ca="1"/>
        <v>Low Cap</v>
      </c>
    </row>
    <row r="11855" spans="11:16">
      <c r="K11855" s="14" t="str">
        <v/>
      </c>
      <c r="L11855" s="14" t="str">
        <v/>
      </c>
      <c r="O11855" s="14" t="str">
        <v/>
      </c>
      <c r="P11855" s="14" t="str">
        <f ca="1"/>
        <v>Low Cap</v>
      </c>
    </row>
    <row r="11856" spans="11:16">
      <c r="K11856" s="14" t="str">
        <v/>
      </c>
      <c r="L11856" s="14" t="str">
        <v/>
      </c>
      <c r="O11856" s="14" t="str">
        <v/>
      </c>
      <c r="P11856" s="14" t="str">
        <f ca="1"/>
        <v>Low Cap</v>
      </c>
    </row>
    <row r="11857" spans="11:16">
      <c r="K11857" s="14" t="str">
        <v/>
      </c>
      <c r="L11857" s="14" t="str">
        <v/>
      </c>
      <c r="O11857" s="14" t="str">
        <v/>
      </c>
      <c r="P11857" s="14" t="str">
        <f ca="1"/>
        <v>Low Cap</v>
      </c>
    </row>
    <row r="11858" spans="11:16">
      <c r="K11858" s="14" t="str">
        <v/>
      </c>
      <c r="L11858" s="14" t="str">
        <v/>
      </c>
      <c r="O11858" s="14" t="str">
        <v/>
      </c>
      <c r="P11858" s="14" t="str">
        <f ca="1"/>
        <v>Low Cap</v>
      </c>
    </row>
    <row r="11859" spans="11:16">
      <c r="K11859" s="14" t="str">
        <v/>
      </c>
      <c r="L11859" s="14" t="str">
        <v/>
      </c>
      <c r="O11859" s="14" t="str">
        <v/>
      </c>
      <c r="P11859" s="14" t="str">
        <f ca="1"/>
        <v>Low Cap</v>
      </c>
    </row>
    <row r="11860" spans="11:16">
      <c r="K11860" s="14" t="str">
        <v/>
      </c>
      <c r="L11860" s="14" t="str">
        <v/>
      </c>
      <c r="O11860" s="14" t="str">
        <v/>
      </c>
      <c r="P11860" s="14" t="str">
        <f ca="1"/>
        <v>Low Cap</v>
      </c>
    </row>
    <row r="11861" spans="11:16">
      <c r="K11861" s="14" t="str">
        <v/>
      </c>
      <c r="L11861" s="14" t="str">
        <v/>
      </c>
      <c r="O11861" s="14" t="str">
        <v/>
      </c>
      <c r="P11861" s="14" t="str">
        <f ca="1"/>
        <v>Low Cap</v>
      </c>
    </row>
    <row r="11862" spans="11:16">
      <c r="K11862" s="14" t="str">
        <v/>
      </c>
      <c r="L11862" s="14" t="str">
        <v/>
      </c>
      <c r="O11862" s="14" t="str">
        <v/>
      </c>
      <c r="P11862" s="14" t="str">
        <f ca="1"/>
        <v>Low Cap</v>
      </c>
    </row>
    <row r="11863" spans="11:16">
      <c r="K11863" s="14" t="str">
        <v/>
      </c>
      <c r="L11863" s="14" t="str">
        <v/>
      </c>
      <c r="O11863" s="14" t="str">
        <v/>
      </c>
      <c r="P11863" s="14" t="str">
        <f ca="1"/>
        <v>Low Cap</v>
      </c>
    </row>
    <row r="11864" spans="11:16">
      <c r="K11864" s="14" t="str">
        <v/>
      </c>
      <c r="L11864" s="14" t="str">
        <v/>
      </c>
      <c r="O11864" s="14" t="str">
        <v/>
      </c>
      <c r="P11864" s="14" t="str">
        <f ca="1"/>
        <v>Low Cap</v>
      </c>
    </row>
    <row r="11865" spans="11:16">
      <c r="K11865" s="14" t="str">
        <v/>
      </c>
      <c r="L11865" s="14" t="str">
        <v/>
      </c>
      <c r="O11865" s="14" t="str">
        <v/>
      </c>
      <c r="P11865" s="14" t="str">
        <f ca="1"/>
        <v>Low Cap</v>
      </c>
    </row>
    <row r="11866" spans="11:16">
      <c r="K11866" s="14" t="str">
        <v/>
      </c>
      <c r="L11866" s="14" t="str">
        <v/>
      </c>
      <c r="O11866" s="14" t="str">
        <v/>
      </c>
      <c r="P11866" s="14" t="str">
        <f ca="1"/>
        <v>Low Cap</v>
      </c>
    </row>
    <row r="11867" spans="11:16">
      <c r="K11867" s="14" t="str">
        <v/>
      </c>
      <c r="L11867" s="14" t="str">
        <v/>
      </c>
      <c r="O11867" s="14" t="str">
        <v/>
      </c>
      <c r="P11867" s="14" t="str">
        <f ca="1"/>
        <v>Low Cap</v>
      </c>
    </row>
    <row r="11868" spans="11:16">
      <c r="K11868" s="14" t="str">
        <v/>
      </c>
      <c r="L11868" s="14" t="str">
        <v/>
      </c>
      <c r="O11868" s="14" t="str">
        <v/>
      </c>
      <c r="P11868" s="14" t="str">
        <f ca="1"/>
        <v>Low Cap</v>
      </c>
    </row>
    <row r="11869" spans="11:16">
      <c r="K11869" s="14" t="str">
        <v/>
      </c>
      <c r="L11869" s="14" t="str">
        <v/>
      </c>
      <c r="O11869" s="14" t="str">
        <v/>
      </c>
      <c r="P11869" s="14" t="str">
        <f ca="1"/>
        <v>Low Cap</v>
      </c>
    </row>
    <row r="11870" spans="11:16">
      <c r="K11870" s="14" t="str">
        <v/>
      </c>
      <c r="L11870" s="14" t="str">
        <v/>
      </c>
      <c r="O11870" s="14" t="str">
        <v/>
      </c>
      <c r="P11870" s="14" t="str">
        <f ca="1"/>
        <v>Low Cap</v>
      </c>
    </row>
    <row r="11871" spans="11:16">
      <c r="K11871" s="14" t="str">
        <v/>
      </c>
      <c r="L11871" s="14" t="str">
        <v/>
      </c>
      <c r="O11871" s="14" t="str">
        <v/>
      </c>
      <c r="P11871" s="14" t="str">
        <f ca="1"/>
        <v>Low Cap</v>
      </c>
    </row>
    <row r="11872" spans="11:16">
      <c r="K11872" s="14" t="str">
        <v/>
      </c>
      <c r="L11872" s="14" t="str">
        <v/>
      </c>
      <c r="O11872" s="14" t="str">
        <v/>
      </c>
      <c r="P11872" s="14" t="str">
        <f ca="1"/>
        <v>Low Cap</v>
      </c>
    </row>
    <row r="11873" spans="11:16">
      <c r="K11873" s="14" t="str">
        <v/>
      </c>
      <c r="L11873" s="14" t="str">
        <v/>
      </c>
      <c r="O11873" s="14" t="str">
        <v/>
      </c>
      <c r="P11873" s="14" t="str">
        <f ca="1"/>
        <v>Low Cap</v>
      </c>
    </row>
    <row r="11874" spans="11:16">
      <c r="K11874" s="14" t="str">
        <v/>
      </c>
      <c r="L11874" s="14" t="str">
        <v/>
      </c>
      <c r="O11874" s="14" t="str">
        <v/>
      </c>
      <c r="P11874" s="14" t="str">
        <f ca="1"/>
        <v>Low Cap</v>
      </c>
    </row>
    <row r="11875" spans="11:16">
      <c r="K11875" s="14" t="str">
        <v/>
      </c>
      <c r="L11875" s="14" t="str">
        <v/>
      </c>
      <c r="O11875" s="14" t="str">
        <v/>
      </c>
      <c r="P11875" s="14" t="str">
        <f ca="1"/>
        <v>Low Cap</v>
      </c>
    </row>
    <row r="11876" spans="11:16">
      <c r="K11876" s="14" t="str">
        <v/>
      </c>
      <c r="L11876" s="14" t="str">
        <v/>
      </c>
      <c r="O11876" s="14" t="str">
        <v/>
      </c>
      <c r="P11876" s="14" t="str">
        <f ca="1"/>
        <v>Low Cap</v>
      </c>
    </row>
    <row r="11877" spans="11:16">
      <c r="K11877" s="14" t="str">
        <v/>
      </c>
      <c r="L11877" s="14" t="str">
        <v/>
      </c>
      <c r="O11877" s="14" t="str">
        <v/>
      </c>
      <c r="P11877" s="14" t="str">
        <f ca="1"/>
        <v>Low Cap</v>
      </c>
    </row>
    <row r="11878" spans="11:16">
      <c r="K11878" s="14" t="str">
        <v/>
      </c>
      <c r="L11878" s="14" t="str">
        <v/>
      </c>
      <c r="O11878" s="14" t="str">
        <v/>
      </c>
      <c r="P11878" s="14" t="str">
        <f ca="1"/>
        <v>Low Cap</v>
      </c>
    </row>
    <row r="11879" spans="11:16">
      <c r="K11879" s="14" t="str">
        <v/>
      </c>
      <c r="L11879" s="14" t="str">
        <v/>
      </c>
      <c r="O11879" s="14" t="str">
        <v/>
      </c>
      <c r="P11879" s="14" t="str">
        <f ca="1"/>
        <v>Low Cap</v>
      </c>
    </row>
    <row r="11880" spans="11:16">
      <c r="K11880" s="14" t="str">
        <v/>
      </c>
      <c r="L11880" s="14" t="str">
        <v/>
      </c>
      <c r="O11880" s="14" t="str">
        <v/>
      </c>
      <c r="P11880" s="14" t="str">
        <f ca="1"/>
        <v>Low Cap</v>
      </c>
    </row>
    <row r="11881" spans="11:16">
      <c r="K11881" s="14" t="str">
        <v/>
      </c>
      <c r="L11881" s="14" t="str">
        <v/>
      </c>
      <c r="O11881" s="14" t="str">
        <v/>
      </c>
      <c r="P11881" s="14" t="str">
        <f ca="1"/>
        <v>Low Cap</v>
      </c>
    </row>
    <row r="11882" spans="11:16">
      <c r="K11882" s="14" t="str">
        <v/>
      </c>
      <c r="L11882" s="14" t="str">
        <v/>
      </c>
      <c r="O11882" s="14" t="str">
        <v/>
      </c>
      <c r="P11882" s="14" t="str">
        <f ca="1"/>
        <v>Low Cap</v>
      </c>
    </row>
    <row r="11883" spans="11:16">
      <c r="K11883" s="14" t="str">
        <v/>
      </c>
      <c r="L11883" s="14" t="str">
        <v/>
      </c>
      <c r="O11883" s="14" t="str">
        <v/>
      </c>
      <c r="P11883" s="14" t="str">
        <f ca="1"/>
        <v>Low Cap</v>
      </c>
    </row>
    <row r="11884" spans="11:16">
      <c r="K11884" s="14" t="str">
        <v/>
      </c>
      <c r="L11884" s="14" t="str">
        <v/>
      </c>
      <c r="O11884" s="14" t="str">
        <v/>
      </c>
      <c r="P11884" s="14" t="str">
        <f ca="1"/>
        <v>Low Cap</v>
      </c>
    </row>
    <row r="11885" spans="11:16">
      <c r="K11885" s="14" t="str">
        <v/>
      </c>
      <c r="L11885" s="14" t="str">
        <v/>
      </c>
      <c r="O11885" s="14" t="str">
        <v/>
      </c>
      <c r="P11885" s="14" t="str">
        <f ca="1"/>
        <v>Low Cap</v>
      </c>
    </row>
    <row r="11886" spans="11:16">
      <c r="K11886" s="14" t="str">
        <v/>
      </c>
      <c r="L11886" s="14" t="str">
        <v/>
      </c>
      <c r="O11886" s="14" t="str">
        <v/>
      </c>
      <c r="P11886" s="14" t="str">
        <f ca="1"/>
        <v>Low Cap</v>
      </c>
    </row>
    <row r="11887" spans="11:16">
      <c r="K11887" s="14" t="str">
        <v/>
      </c>
      <c r="L11887" s="14" t="str">
        <v/>
      </c>
      <c r="O11887" s="14" t="str">
        <v/>
      </c>
      <c r="P11887" s="14" t="str">
        <f ca="1"/>
        <v>Low Cap</v>
      </c>
    </row>
    <row r="11888" spans="11:16">
      <c r="K11888" s="14" t="str">
        <v/>
      </c>
      <c r="L11888" s="14" t="str">
        <v/>
      </c>
      <c r="O11888" s="14" t="str">
        <v/>
      </c>
      <c r="P11888" s="14" t="str">
        <f ca="1"/>
        <v>Low Cap</v>
      </c>
    </row>
    <row r="11889" spans="11:16">
      <c r="K11889" s="14" t="str">
        <v/>
      </c>
      <c r="L11889" s="14" t="str">
        <v/>
      </c>
      <c r="O11889" s="14" t="str">
        <v/>
      </c>
      <c r="P11889" s="14" t="str">
        <f ca="1"/>
        <v>Low Cap</v>
      </c>
    </row>
    <row r="11890" spans="11:16">
      <c r="K11890" s="14" t="str">
        <v/>
      </c>
      <c r="L11890" s="14" t="str">
        <v/>
      </c>
      <c r="O11890" s="14" t="str">
        <v/>
      </c>
      <c r="P11890" s="14" t="str">
        <f ca="1"/>
        <v>Low Cap</v>
      </c>
    </row>
    <row r="11891" spans="11:16">
      <c r="K11891" s="14" t="str">
        <v/>
      </c>
      <c r="L11891" s="14" t="str">
        <v/>
      </c>
      <c r="O11891" s="14" t="str">
        <v/>
      </c>
      <c r="P11891" s="14" t="str">
        <f ca="1"/>
        <v>Low Cap</v>
      </c>
    </row>
    <row r="11892" spans="11:16">
      <c r="K11892" s="14" t="str">
        <v/>
      </c>
      <c r="L11892" s="14" t="str">
        <v/>
      </c>
      <c r="O11892" s="14" t="str">
        <v/>
      </c>
      <c r="P11892" s="14" t="str">
        <f ca="1"/>
        <v>Low Cap</v>
      </c>
    </row>
    <row r="11893" spans="11:16">
      <c r="K11893" s="14" t="str">
        <v/>
      </c>
      <c r="L11893" s="14" t="str">
        <v/>
      </c>
      <c r="O11893" s="14" t="str">
        <v/>
      </c>
      <c r="P11893" s="14" t="str">
        <f ca="1"/>
        <v>Low Cap</v>
      </c>
    </row>
    <row r="11894" spans="11:16">
      <c r="K11894" s="14" t="str">
        <v/>
      </c>
      <c r="L11894" s="14" t="str">
        <v/>
      </c>
      <c r="O11894" s="14" t="str">
        <v/>
      </c>
      <c r="P11894" s="14" t="str">
        <f ca="1"/>
        <v>Low Cap</v>
      </c>
    </row>
    <row r="11895" spans="11:16">
      <c r="K11895" s="14" t="str">
        <v/>
      </c>
      <c r="L11895" s="14" t="str">
        <v/>
      </c>
      <c r="O11895" s="14" t="str">
        <v/>
      </c>
      <c r="P11895" s="14" t="str">
        <f ca="1"/>
        <v>Low Cap</v>
      </c>
    </row>
    <row r="11896" spans="11:16">
      <c r="K11896" s="14" t="str">
        <v/>
      </c>
      <c r="L11896" s="14" t="str">
        <v/>
      </c>
      <c r="O11896" s="14" t="str">
        <v/>
      </c>
      <c r="P11896" s="14" t="str">
        <f ca="1"/>
        <v>Low Cap</v>
      </c>
    </row>
    <row r="11897" spans="11:16">
      <c r="K11897" s="14" t="str">
        <v/>
      </c>
      <c r="L11897" s="14" t="str">
        <v/>
      </c>
      <c r="O11897" s="14" t="str">
        <v/>
      </c>
      <c r="P11897" s="14" t="str">
        <f ca="1"/>
        <v>Low Cap</v>
      </c>
    </row>
    <row r="11898" spans="11:16">
      <c r="K11898" s="14" t="str">
        <v/>
      </c>
      <c r="L11898" s="14" t="str">
        <v/>
      </c>
      <c r="O11898" s="14" t="str">
        <v/>
      </c>
      <c r="P11898" s="14" t="str">
        <f ca="1"/>
        <v>Low Cap</v>
      </c>
    </row>
    <row r="11899" spans="11:16">
      <c r="K11899" s="14" t="str">
        <v/>
      </c>
      <c r="L11899" s="14" t="str">
        <v/>
      </c>
      <c r="O11899" s="14" t="str">
        <v/>
      </c>
      <c r="P11899" s="14" t="str">
        <f ca="1"/>
        <v>Low Cap</v>
      </c>
    </row>
    <row r="11900" spans="11:16">
      <c r="K11900" s="14" t="str">
        <v/>
      </c>
      <c r="L11900" s="14" t="str">
        <v/>
      </c>
      <c r="O11900" s="14" t="str">
        <v/>
      </c>
      <c r="P11900" s="14" t="str">
        <f ca="1"/>
        <v>Low Cap</v>
      </c>
    </row>
    <row r="11901" spans="11:16">
      <c r="K11901" s="14" t="str">
        <v/>
      </c>
      <c r="L11901" s="14" t="str">
        <v/>
      </c>
      <c r="O11901" s="14" t="str">
        <v/>
      </c>
      <c r="P11901" s="14" t="str">
        <f ca="1"/>
        <v>Low Cap</v>
      </c>
    </row>
    <row r="11902" spans="11:16">
      <c r="K11902" s="14" t="str">
        <v/>
      </c>
      <c r="L11902" s="14" t="str">
        <v/>
      </c>
      <c r="O11902" s="14" t="str">
        <v/>
      </c>
      <c r="P11902" s="14" t="str">
        <f ca="1"/>
        <v>Low Cap</v>
      </c>
    </row>
    <row r="11903" spans="11:16">
      <c r="K11903" s="14" t="str">
        <v/>
      </c>
      <c r="L11903" s="14" t="str">
        <v/>
      </c>
      <c r="O11903" s="14" t="str">
        <v/>
      </c>
      <c r="P11903" s="14" t="str">
        <f ca="1"/>
        <v>Low Cap</v>
      </c>
    </row>
    <row r="11904" spans="11:16">
      <c r="K11904" s="14" t="str">
        <v/>
      </c>
      <c r="L11904" s="14" t="str">
        <v/>
      </c>
      <c r="O11904" s="14" t="str">
        <v/>
      </c>
      <c r="P11904" s="14" t="str">
        <f ca="1"/>
        <v>Low Cap</v>
      </c>
    </row>
    <row r="11905" spans="11:16">
      <c r="K11905" s="14" t="str">
        <v/>
      </c>
      <c r="L11905" s="14" t="str">
        <v/>
      </c>
      <c r="O11905" s="14" t="str">
        <v/>
      </c>
      <c r="P11905" s="14" t="str">
        <f ca="1"/>
        <v>Low Cap</v>
      </c>
    </row>
    <row r="11906" spans="11:16">
      <c r="K11906" s="14" t="str">
        <v/>
      </c>
      <c r="L11906" s="14" t="str">
        <v/>
      </c>
      <c r="O11906" s="14" t="str">
        <v/>
      </c>
      <c r="P11906" s="14" t="str">
        <f ca="1"/>
        <v>Low Cap</v>
      </c>
    </row>
    <row r="11907" spans="11:16">
      <c r="K11907" s="14" t="str">
        <v/>
      </c>
      <c r="L11907" s="14" t="str">
        <v/>
      </c>
      <c r="O11907" s="14" t="str">
        <v/>
      </c>
      <c r="P11907" s="14" t="str">
        <f ca="1"/>
        <v>Low Cap</v>
      </c>
    </row>
    <row r="11908" spans="11:16">
      <c r="K11908" s="14" t="str">
        <v/>
      </c>
      <c r="L11908" s="14" t="str">
        <v/>
      </c>
      <c r="O11908" s="14" t="str">
        <v/>
      </c>
      <c r="P11908" s="14" t="str">
        <f ca="1"/>
        <v>Low Cap</v>
      </c>
    </row>
    <row r="11909" spans="11:16">
      <c r="K11909" s="14" t="str">
        <v/>
      </c>
      <c r="L11909" s="14" t="str">
        <v/>
      </c>
      <c r="O11909" s="14" t="str">
        <v/>
      </c>
      <c r="P11909" s="14" t="str">
        <f ca="1"/>
        <v>Low Cap</v>
      </c>
    </row>
    <row r="11910" spans="11:16">
      <c r="K11910" s="14" t="str">
        <v/>
      </c>
      <c r="L11910" s="14" t="str">
        <v/>
      </c>
      <c r="O11910" s="14" t="str">
        <v/>
      </c>
      <c r="P11910" s="14" t="str">
        <f ca="1"/>
        <v>Low Cap</v>
      </c>
    </row>
    <row r="11911" spans="11:16">
      <c r="K11911" s="14" t="str">
        <v/>
      </c>
      <c r="L11911" s="14" t="str">
        <v/>
      </c>
      <c r="O11911" s="14" t="str">
        <v/>
      </c>
      <c r="P11911" s="14" t="str">
        <f ca="1"/>
        <v>Low Cap</v>
      </c>
    </row>
    <row r="11912" spans="11:16">
      <c r="K11912" s="14" t="str">
        <v/>
      </c>
      <c r="L11912" s="14" t="str">
        <v/>
      </c>
      <c r="O11912" s="14" t="str">
        <v/>
      </c>
      <c r="P11912" s="14" t="str">
        <f ca="1"/>
        <v>Low Cap</v>
      </c>
    </row>
    <row r="11913" spans="11:16">
      <c r="K11913" s="14" t="str">
        <v/>
      </c>
      <c r="L11913" s="14" t="str">
        <v/>
      </c>
      <c r="O11913" s="14" t="str">
        <v/>
      </c>
      <c r="P11913" s="14" t="str">
        <f ca="1"/>
        <v>Low Cap</v>
      </c>
    </row>
    <row r="11914" spans="11:16">
      <c r="K11914" s="14" t="str">
        <v/>
      </c>
      <c r="L11914" s="14" t="str">
        <v/>
      </c>
      <c r="O11914" s="14" t="str">
        <v/>
      </c>
      <c r="P11914" s="14" t="str">
        <f ca="1"/>
        <v>Low Cap</v>
      </c>
    </row>
    <row r="11915" spans="11:16">
      <c r="K11915" s="14" t="str">
        <v/>
      </c>
      <c r="L11915" s="14" t="str">
        <v/>
      </c>
      <c r="O11915" s="14" t="str">
        <v/>
      </c>
      <c r="P11915" s="14" t="str">
        <f ca="1"/>
        <v>Low Cap</v>
      </c>
    </row>
    <row r="11916" spans="11:16">
      <c r="K11916" s="14" t="str">
        <v/>
      </c>
      <c r="L11916" s="14" t="str">
        <v/>
      </c>
      <c r="O11916" s="14" t="str">
        <v/>
      </c>
      <c r="P11916" s="14" t="str">
        <f ca="1"/>
        <v>Low Cap</v>
      </c>
    </row>
    <row r="11917" spans="11:16">
      <c r="K11917" s="14" t="str">
        <v/>
      </c>
      <c r="L11917" s="14" t="str">
        <v/>
      </c>
      <c r="O11917" s="14" t="str">
        <v/>
      </c>
      <c r="P11917" s="14" t="str">
        <f ca="1"/>
        <v>Low Cap</v>
      </c>
    </row>
    <row r="11918" spans="11:16">
      <c r="K11918" s="14" t="str">
        <v/>
      </c>
      <c r="L11918" s="14" t="str">
        <v/>
      </c>
      <c r="O11918" s="14" t="str">
        <v/>
      </c>
      <c r="P11918" s="14" t="str">
        <f ca="1"/>
        <v>Low Cap</v>
      </c>
    </row>
    <row r="11919" spans="11:16">
      <c r="K11919" s="14" t="str">
        <v/>
      </c>
      <c r="L11919" s="14" t="str">
        <v/>
      </c>
      <c r="O11919" s="14" t="str">
        <v/>
      </c>
      <c r="P11919" s="14" t="str">
        <f ca="1"/>
        <v>Low Cap</v>
      </c>
    </row>
    <row r="11920" spans="11:16">
      <c r="K11920" s="14" t="str">
        <v/>
      </c>
      <c r="L11920" s="14" t="str">
        <v/>
      </c>
      <c r="O11920" s="14" t="str">
        <v/>
      </c>
      <c r="P11920" s="14" t="str">
        <f ca="1"/>
        <v>Low Cap</v>
      </c>
    </row>
    <row r="11921" spans="11:16">
      <c r="K11921" s="14" t="str">
        <v/>
      </c>
      <c r="L11921" s="14" t="str">
        <v/>
      </c>
      <c r="O11921" s="14" t="str">
        <v/>
      </c>
      <c r="P11921" s="14" t="str">
        <f ca="1"/>
        <v>Low Cap</v>
      </c>
    </row>
    <row r="11922" spans="11:16">
      <c r="K11922" s="14" t="str">
        <v/>
      </c>
      <c r="L11922" s="14" t="str">
        <v/>
      </c>
      <c r="O11922" s="14" t="str">
        <v/>
      </c>
      <c r="P11922" s="14" t="str">
        <f ca="1"/>
        <v>Low Cap</v>
      </c>
    </row>
    <row r="11923" spans="11:16">
      <c r="K11923" s="14" t="str">
        <v/>
      </c>
      <c r="L11923" s="14" t="str">
        <v/>
      </c>
      <c r="O11923" s="14" t="str">
        <v/>
      </c>
      <c r="P11923" s="14" t="str">
        <f ca="1"/>
        <v>Low Cap</v>
      </c>
    </row>
    <row r="11924" spans="11:16">
      <c r="K11924" s="14" t="str">
        <v/>
      </c>
      <c r="L11924" s="14" t="str">
        <v/>
      </c>
      <c r="O11924" s="14" t="str">
        <v/>
      </c>
      <c r="P11924" s="14" t="str">
        <f ca="1"/>
        <v>Low Cap</v>
      </c>
    </row>
    <row r="11925" spans="11:16">
      <c r="K11925" s="14" t="str">
        <v/>
      </c>
      <c r="L11925" s="14" t="str">
        <v/>
      </c>
      <c r="O11925" s="14" t="str">
        <v/>
      </c>
      <c r="P11925" s="14" t="str">
        <f ca="1"/>
        <v>Low Cap</v>
      </c>
    </row>
    <row r="11926" spans="11:16">
      <c r="K11926" s="14" t="str">
        <v/>
      </c>
      <c r="L11926" s="14" t="str">
        <v/>
      </c>
      <c r="O11926" s="14" t="str">
        <v/>
      </c>
      <c r="P11926" s="14" t="str">
        <f ca="1"/>
        <v>Low Cap</v>
      </c>
    </row>
    <row r="11927" spans="11:16">
      <c r="K11927" s="14" t="str">
        <v/>
      </c>
      <c r="L11927" s="14" t="str">
        <v/>
      </c>
      <c r="O11927" s="14" t="str">
        <v/>
      </c>
      <c r="P11927" s="14" t="str">
        <f ca="1"/>
        <v>Low Cap</v>
      </c>
    </row>
    <row r="11928" spans="11:16">
      <c r="K11928" s="14" t="str">
        <v/>
      </c>
      <c r="L11928" s="14" t="str">
        <v/>
      </c>
      <c r="O11928" s="14" t="str">
        <v/>
      </c>
      <c r="P11928" s="14" t="str">
        <f ca="1"/>
        <v>Low Cap</v>
      </c>
    </row>
    <row r="11929" spans="11:16">
      <c r="K11929" s="14" t="str">
        <v/>
      </c>
      <c r="L11929" s="14" t="str">
        <v/>
      </c>
      <c r="O11929" s="14" t="str">
        <v/>
      </c>
      <c r="P11929" s="14" t="str">
        <f ca="1"/>
        <v>Low Cap</v>
      </c>
    </row>
    <row r="11930" spans="11:16">
      <c r="K11930" s="14" t="str">
        <v/>
      </c>
      <c r="L11930" s="14" t="str">
        <v/>
      </c>
      <c r="O11930" s="14" t="str">
        <v/>
      </c>
      <c r="P11930" s="14" t="str">
        <f ca="1"/>
        <v>Low Cap</v>
      </c>
    </row>
    <row r="11931" spans="11:16">
      <c r="K11931" s="14" t="str">
        <v/>
      </c>
      <c r="L11931" s="14" t="str">
        <v/>
      </c>
      <c r="O11931" s="14" t="str">
        <v/>
      </c>
      <c r="P11931" s="14" t="str">
        <f ca="1"/>
        <v>Low Cap</v>
      </c>
    </row>
    <row r="11932" spans="11:16">
      <c r="K11932" s="14" t="str">
        <v/>
      </c>
      <c r="L11932" s="14" t="str">
        <v/>
      </c>
      <c r="O11932" s="14" t="str">
        <v/>
      </c>
      <c r="P11932" s="14" t="str">
        <f ca="1"/>
        <v>Low Cap</v>
      </c>
    </row>
    <row r="11933" spans="11:16">
      <c r="K11933" s="14" t="str">
        <v/>
      </c>
      <c r="L11933" s="14" t="str">
        <v/>
      </c>
      <c r="O11933" s="14" t="str">
        <v/>
      </c>
      <c r="P11933" s="14" t="str">
        <f ca="1"/>
        <v>Low Cap</v>
      </c>
    </row>
    <row r="11934" spans="11:16">
      <c r="K11934" s="14" t="str">
        <v/>
      </c>
      <c r="L11934" s="14" t="str">
        <v/>
      </c>
      <c r="O11934" s="14" t="str">
        <v/>
      </c>
      <c r="P11934" s="14" t="str">
        <f ca="1"/>
        <v>Low Cap</v>
      </c>
    </row>
    <row r="11935" spans="11:16">
      <c r="K11935" s="14" t="str">
        <v/>
      </c>
      <c r="L11935" s="14" t="str">
        <v/>
      </c>
      <c r="O11935" s="14" t="str">
        <v/>
      </c>
      <c r="P11935" s="14" t="str">
        <f ca="1"/>
        <v>Low Cap</v>
      </c>
    </row>
    <row r="11936" spans="11:16">
      <c r="K11936" s="14" t="str">
        <v/>
      </c>
      <c r="L11936" s="14" t="str">
        <v/>
      </c>
      <c r="O11936" s="14" t="str">
        <v/>
      </c>
      <c r="P11936" s="14" t="str">
        <f ca="1"/>
        <v>Low Cap</v>
      </c>
    </row>
    <row r="11937" spans="11:16">
      <c r="K11937" s="14" t="str">
        <v/>
      </c>
      <c r="L11937" s="14" t="str">
        <v/>
      </c>
      <c r="O11937" s="14" t="str">
        <v/>
      </c>
      <c r="P11937" s="14" t="str">
        <f ca="1"/>
        <v>Low Cap</v>
      </c>
    </row>
    <row r="11938" spans="11:16">
      <c r="K11938" s="14" t="str">
        <v/>
      </c>
      <c r="L11938" s="14" t="str">
        <v/>
      </c>
      <c r="O11938" s="14" t="str">
        <v/>
      </c>
      <c r="P11938" s="14" t="str">
        <f ca="1"/>
        <v>Low Cap</v>
      </c>
    </row>
    <row r="11939" spans="11:16">
      <c r="K11939" s="14" t="str">
        <v/>
      </c>
      <c r="L11939" s="14" t="str">
        <v/>
      </c>
      <c r="O11939" s="14" t="str">
        <v/>
      </c>
      <c r="P11939" s="14" t="str">
        <f ca="1"/>
        <v>Low Cap</v>
      </c>
    </row>
    <row r="11940" spans="11:16">
      <c r="K11940" s="14" t="str">
        <v/>
      </c>
      <c r="L11940" s="14" t="str">
        <v/>
      </c>
      <c r="O11940" s="14" t="str">
        <v/>
      </c>
      <c r="P11940" s="14" t="str">
        <f ca="1"/>
        <v>Low Cap</v>
      </c>
    </row>
    <row r="11941" spans="11:16">
      <c r="K11941" s="14" t="str">
        <v/>
      </c>
      <c r="L11941" s="14" t="str">
        <v/>
      </c>
      <c r="O11941" s="14" t="str">
        <v/>
      </c>
      <c r="P11941" s="14" t="str">
        <f ca="1"/>
        <v>Low Cap</v>
      </c>
    </row>
    <row r="11942" spans="11:16">
      <c r="K11942" s="14" t="str">
        <v/>
      </c>
      <c r="L11942" s="14" t="str">
        <v/>
      </c>
      <c r="O11942" s="14" t="str">
        <v/>
      </c>
      <c r="P11942" s="14" t="str">
        <f ca="1"/>
        <v>Low Cap</v>
      </c>
    </row>
    <row r="11943" spans="11:16">
      <c r="K11943" s="14" t="str">
        <v/>
      </c>
      <c r="L11943" s="14" t="str">
        <v/>
      </c>
      <c r="O11943" s="14" t="str">
        <v/>
      </c>
      <c r="P11943" s="14" t="str">
        <f ca="1"/>
        <v>Low Cap</v>
      </c>
    </row>
    <row r="11944" spans="11:16">
      <c r="K11944" s="14" t="str">
        <v/>
      </c>
      <c r="L11944" s="14" t="str">
        <v/>
      </c>
      <c r="O11944" s="14" t="str">
        <v/>
      </c>
      <c r="P11944" s="14" t="str">
        <f ca="1"/>
        <v>Low Cap</v>
      </c>
    </row>
    <row r="11945" spans="11:16">
      <c r="K11945" s="14" t="str">
        <v/>
      </c>
      <c r="L11945" s="14" t="str">
        <v/>
      </c>
      <c r="O11945" s="14" t="str">
        <v/>
      </c>
      <c r="P11945" s="14" t="str">
        <f ca="1"/>
        <v>Low Cap</v>
      </c>
    </row>
    <row r="11946" spans="11:16">
      <c r="K11946" s="14" t="str">
        <v/>
      </c>
      <c r="L11946" s="14" t="str">
        <v/>
      </c>
      <c r="O11946" s="14" t="str">
        <v/>
      </c>
      <c r="P11946" s="14" t="str">
        <f ca="1"/>
        <v>Low Cap</v>
      </c>
    </row>
    <row r="11947" spans="11:16">
      <c r="K11947" s="14" t="str">
        <v/>
      </c>
      <c r="L11947" s="14" t="str">
        <v/>
      </c>
      <c r="O11947" s="14" t="str">
        <v/>
      </c>
      <c r="P11947" s="14" t="str">
        <f ca="1"/>
        <v>Low Cap</v>
      </c>
    </row>
    <row r="11948" spans="11:16">
      <c r="K11948" s="14" t="str">
        <v/>
      </c>
      <c r="L11948" s="14" t="str">
        <v/>
      </c>
      <c r="O11948" s="14" t="str">
        <v/>
      </c>
      <c r="P11948" s="14" t="str">
        <f ca="1"/>
        <v>Low Cap</v>
      </c>
    </row>
    <row r="11949" spans="11:16">
      <c r="K11949" s="14" t="str">
        <v/>
      </c>
      <c r="L11949" s="14" t="str">
        <v/>
      </c>
      <c r="O11949" s="14" t="str">
        <v/>
      </c>
      <c r="P11949" s="14" t="str">
        <f ca="1"/>
        <v>Low Cap</v>
      </c>
    </row>
    <row r="11950" spans="11:16">
      <c r="K11950" s="14" t="str">
        <v/>
      </c>
      <c r="L11950" s="14" t="str">
        <v/>
      </c>
      <c r="O11950" s="14" t="str">
        <v/>
      </c>
      <c r="P11950" s="14" t="str">
        <f ca="1"/>
        <v>Low Cap</v>
      </c>
    </row>
    <row r="11951" spans="11:16">
      <c r="K11951" s="14" t="str">
        <v/>
      </c>
      <c r="L11951" s="14" t="str">
        <v/>
      </c>
      <c r="O11951" s="14" t="str">
        <v/>
      </c>
      <c r="P11951" s="14" t="str">
        <f ca="1"/>
        <v>Low Cap</v>
      </c>
    </row>
    <row r="11952" spans="11:16">
      <c r="K11952" s="14" t="str">
        <v/>
      </c>
      <c r="L11952" s="14" t="str">
        <v/>
      </c>
      <c r="O11952" s="14" t="str">
        <v/>
      </c>
      <c r="P11952" s="14" t="str">
        <f ca="1"/>
        <v>Low Cap</v>
      </c>
    </row>
    <row r="11953" spans="11:16">
      <c r="K11953" s="14" t="str">
        <v/>
      </c>
      <c r="L11953" s="14" t="str">
        <v/>
      </c>
      <c r="O11953" s="14" t="str">
        <v/>
      </c>
      <c r="P11953" s="14" t="str">
        <f ca="1"/>
        <v>Low Cap</v>
      </c>
    </row>
    <row r="11954" spans="11:16">
      <c r="K11954" s="14" t="str">
        <v/>
      </c>
      <c r="L11954" s="14" t="str">
        <v/>
      </c>
      <c r="O11954" s="14" t="str">
        <v/>
      </c>
      <c r="P11954" s="14" t="str">
        <f ca="1"/>
        <v>Low Cap</v>
      </c>
    </row>
    <row r="11955" spans="11:16">
      <c r="K11955" s="14" t="str">
        <v/>
      </c>
      <c r="L11955" s="14" t="str">
        <v/>
      </c>
      <c r="O11955" s="14" t="str">
        <v/>
      </c>
      <c r="P11955" s="14" t="str">
        <f ca="1"/>
        <v>Low Cap</v>
      </c>
    </row>
    <row r="11956" spans="11:16">
      <c r="K11956" s="14" t="str">
        <v/>
      </c>
      <c r="L11956" s="14" t="str">
        <v/>
      </c>
      <c r="O11956" s="14" t="str">
        <v/>
      </c>
      <c r="P11956" s="14" t="str">
        <f ca="1"/>
        <v>Low Cap</v>
      </c>
    </row>
    <row r="11957" spans="11:16">
      <c r="K11957" s="14" t="str">
        <v/>
      </c>
      <c r="L11957" s="14" t="str">
        <v/>
      </c>
      <c r="O11957" s="14" t="str">
        <v/>
      </c>
      <c r="P11957" s="14" t="str">
        <f ca="1"/>
        <v>Low Cap</v>
      </c>
    </row>
    <row r="11958" spans="11:16">
      <c r="K11958" s="14" t="str">
        <v/>
      </c>
      <c r="L11958" s="14" t="str">
        <v/>
      </c>
      <c r="O11958" s="14" t="str">
        <v/>
      </c>
      <c r="P11958" s="14" t="str">
        <f ca="1"/>
        <v>Low Cap</v>
      </c>
    </row>
    <row r="11959" spans="11:16">
      <c r="K11959" s="14" t="str">
        <v/>
      </c>
      <c r="L11959" s="14" t="str">
        <v/>
      </c>
      <c r="O11959" s="14" t="str">
        <v/>
      </c>
      <c r="P11959" s="14" t="str">
        <f ca="1"/>
        <v>Low Cap</v>
      </c>
    </row>
    <row r="11960" spans="11:16">
      <c r="K11960" s="14" t="str">
        <v/>
      </c>
      <c r="L11960" s="14" t="str">
        <v/>
      </c>
      <c r="O11960" s="14" t="str">
        <v/>
      </c>
      <c r="P11960" s="14" t="str">
        <f ca="1"/>
        <v>Low Cap</v>
      </c>
    </row>
    <row r="11961" spans="11:16">
      <c r="K11961" s="14" t="str">
        <v/>
      </c>
      <c r="L11961" s="14" t="str">
        <v/>
      </c>
      <c r="O11961" s="14" t="str">
        <v/>
      </c>
      <c r="P11961" s="14" t="str">
        <f ca="1"/>
        <v>Low Cap</v>
      </c>
    </row>
    <row r="11962" spans="11:16">
      <c r="K11962" s="14" t="str">
        <v/>
      </c>
      <c r="L11962" s="14" t="str">
        <v/>
      </c>
      <c r="O11962" s="14" t="str">
        <v/>
      </c>
      <c r="P11962" s="14" t="str">
        <f ca="1"/>
        <v>Low Cap</v>
      </c>
    </row>
    <row r="11963" spans="11:16">
      <c r="K11963" s="14" t="str">
        <v/>
      </c>
      <c r="L11963" s="14" t="str">
        <v/>
      </c>
      <c r="O11963" s="14" t="str">
        <v/>
      </c>
      <c r="P11963" s="14" t="str">
        <f ca="1"/>
        <v>Low Cap</v>
      </c>
    </row>
    <row r="11964" spans="11:16">
      <c r="K11964" s="14" t="str">
        <v/>
      </c>
      <c r="L11964" s="14" t="str">
        <v/>
      </c>
      <c r="O11964" s="14" t="str">
        <v/>
      </c>
      <c r="P11964" s="14" t="str">
        <f ca="1"/>
        <v>Low Cap</v>
      </c>
    </row>
    <row r="11965" spans="11:16">
      <c r="K11965" s="14" t="str">
        <v/>
      </c>
      <c r="L11965" s="14" t="str">
        <v/>
      </c>
      <c r="O11965" s="14" t="str">
        <v/>
      </c>
      <c r="P11965" s="14" t="str">
        <f ca="1"/>
        <v>Low Cap</v>
      </c>
    </row>
    <row r="11966" spans="11:16">
      <c r="K11966" s="14" t="str">
        <v/>
      </c>
      <c r="L11966" s="14" t="str">
        <v/>
      </c>
      <c r="O11966" s="14" t="str">
        <v/>
      </c>
      <c r="P11966" s="14" t="str">
        <f ca="1"/>
        <v>Low Cap</v>
      </c>
    </row>
    <row r="11967" spans="11:16">
      <c r="K11967" s="14" t="str">
        <v/>
      </c>
      <c r="L11967" s="14" t="str">
        <v/>
      </c>
      <c r="O11967" s="14" t="str">
        <v/>
      </c>
      <c r="P11967" s="14" t="str">
        <f ca="1"/>
        <v>Low Cap</v>
      </c>
    </row>
    <row r="11968" spans="11:16">
      <c r="K11968" s="14" t="str">
        <v/>
      </c>
      <c r="L11968" s="14" t="str">
        <v/>
      </c>
      <c r="O11968" s="14" t="str">
        <v/>
      </c>
      <c r="P11968" s="14" t="str">
        <f ca="1"/>
        <v>Low Cap</v>
      </c>
    </row>
    <row r="11969" spans="11:16">
      <c r="K11969" s="14" t="str">
        <v/>
      </c>
      <c r="L11969" s="14" t="str">
        <v/>
      </c>
      <c r="O11969" s="14" t="str">
        <v/>
      </c>
      <c r="P11969" s="14" t="str">
        <f ca="1"/>
        <v>Low Cap</v>
      </c>
    </row>
    <row r="11970" spans="11:16">
      <c r="K11970" s="14" t="str">
        <v/>
      </c>
      <c r="L11970" s="14" t="str">
        <v/>
      </c>
      <c r="O11970" s="14" t="str">
        <v/>
      </c>
      <c r="P11970" s="14" t="str">
        <f ca="1"/>
        <v>Low Cap</v>
      </c>
    </row>
    <row r="11971" spans="11:16">
      <c r="K11971" s="14" t="str">
        <v/>
      </c>
      <c r="L11971" s="14" t="str">
        <v/>
      </c>
      <c r="O11971" s="14" t="str">
        <v/>
      </c>
      <c r="P11971" s="14" t="str">
        <f ca="1"/>
        <v>Low Cap</v>
      </c>
    </row>
    <row r="11972" spans="11:16">
      <c r="K11972" s="14" t="str">
        <v/>
      </c>
      <c r="L11972" s="14" t="str">
        <v/>
      </c>
      <c r="O11972" s="14" t="str">
        <v/>
      </c>
      <c r="P11972" s="14" t="str">
        <f ca="1"/>
        <v>Low Cap</v>
      </c>
    </row>
    <row r="11973" spans="11:16">
      <c r="K11973" s="14" t="str">
        <v/>
      </c>
      <c r="L11973" s="14" t="str">
        <v/>
      </c>
      <c r="O11973" s="14" t="str">
        <v/>
      </c>
      <c r="P11973" s="14" t="str">
        <f ca="1"/>
        <v>Low Cap</v>
      </c>
    </row>
    <row r="11974" spans="11:16">
      <c r="K11974" s="14" t="str">
        <v/>
      </c>
      <c r="L11974" s="14" t="str">
        <v/>
      </c>
      <c r="O11974" s="14" t="str">
        <v/>
      </c>
      <c r="P11974" s="14" t="str">
        <f ca="1"/>
        <v>Low Cap</v>
      </c>
    </row>
    <row r="11975" spans="11:16">
      <c r="K11975" s="14" t="str">
        <v/>
      </c>
      <c r="L11975" s="14" t="str">
        <v/>
      </c>
      <c r="O11975" s="14" t="str">
        <v/>
      </c>
      <c r="P11975" s="14" t="str">
        <f ca="1"/>
        <v>Low Cap</v>
      </c>
    </row>
    <row r="11976" spans="11:16">
      <c r="K11976" s="14" t="str">
        <v/>
      </c>
      <c r="L11976" s="14" t="str">
        <v/>
      </c>
      <c r="O11976" s="14" t="str">
        <v/>
      </c>
      <c r="P11976" s="14" t="str">
        <f ca="1"/>
        <v>Low Cap</v>
      </c>
    </row>
    <row r="11977" spans="11:16">
      <c r="K11977" s="14" t="str">
        <v/>
      </c>
      <c r="L11977" s="14" t="str">
        <v/>
      </c>
      <c r="O11977" s="14" t="str">
        <v/>
      </c>
      <c r="P11977" s="14" t="str">
        <f ca="1"/>
        <v>Low Cap</v>
      </c>
    </row>
    <row r="11978" spans="11:16">
      <c r="K11978" s="14" t="str">
        <v/>
      </c>
      <c r="L11978" s="14" t="str">
        <v/>
      </c>
      <c r="O11978" s="14" t="str">
        <v/>
      </c>
      <c r="P11978" s="14" t="str">
        <f ca="1"/>
        <v>Low Cap</v>
      </c>
    </row>
    <row r="11979" spans="11:16">
      <c r="K11979" s="14" t="str">
        <v/>
      </c>
      <c r="L11979" s="14" t="str">
        <v/>
      </c>
      <c r="O11979" s="14" t="str">
        <v/>
      </c>
      <c r="P11979" s="14" t="str">
        <f ca="1"/>
        <v>Low Cap</v>
      </c>
    </row>
    <row r="11980" spans="11:16">
      <c r="K11980" s="14" t="str">
        <v/>
      </c>
      <c r="L11980" s="14" t="str">
        <v/>
      </c>
      <c r="O11980" s="14" t="str">
        <v/>
      </c>
      <c r="P11980" s="14" t="str">
        <f ca="1"/>
        <v>Low Cap</v>
      </c>
    </row>
    <row r="11981" spans="11:16">
      <c r="K11981" s="14" t="str">
        <v/>
      </c>
      <c r="L11981" s="14" t="str">
        <v/>
      </c>
      <c r="O11981" s="14" t="str">
        <v/>
      </c>
      <c r="P11981" s="14" t="str">
        <f ca="1"/>
        <v>Low Cap</v>
      </c>
    </row>
    <row r="11982" spans="11:16">
      <c r="K11982" s="14" t="str">
        <v/>
      </c>
      <c r="L11982" s="14" t="str">
        <v/>
      </c>
      <c r="O11982" s="14" t="str">
        <v/>
      </c>
      <c r="P11982" s="14" t="str">
        <f ca="1"/>
        <v>Low Cap</v>
      </c>
    </row>
    <row r="11983" spans="11:16">
      <c r="K11983" s="14" t="str">
        <v/>
      </c>
      <c r="L11983" s="14" t="str">
        <v/>
      </c>
      <c r="O11983" s="14" t="str">
        <v/>
      </c>
      <c r="P11983" s="14" t="str">
        <f ca="1"/>
        <v>Low Cap</v>
      </c>
    </row>
    <row r="11984" spans="11:16">
      <c r="K11984" s="14" t="str">
        <v/>
      </c>
      <c r="L11984" s="14" t="str">
        <v/>
      </c>
      <c r="O11984" s="14" t="str">
        <v/>
      </c>
      <c r="P11984" s="14" t="str">
        <f ca="1"/>
        <v>Low Cap</v>
      </c>
    </row>
    <row r="11985" spans="11:16">
      <c r="K11985" s="14" t="str">
        <v/>
      </c>
      <c r="L11985" s="14" t="str">
        <v/>
      </c>
      <c r="O11985" s="14" t="str">
        <v/>
      </c>
      <c r="P11985" s="14" t="str">
        <f ca="1"/>
        <v>Low Cap</v>
      </c>
    </row>
    <row r="11986" spans="11:16">
      <c r="K11986" s="14" t="str">
        <v/>
      </c>
      <c r="L11986" s="14" t="str">
        <v/>
      </c>
      <c r="O11986" s="14" t="str">
        <v/>
      </c>
      <c r="P11986" s="14" t="str">
        <f ca="1"/>
        <v>Low Cap</v>
      </c>
    </row>
    <row r="11987" spans="11:16">
      <c r="K11987" s="14" t="str">
        <v/>
      </c>
      <c r="L11987" s="14" t="str">
        <v/>
      </c>
      <c r="O11987" s="14" t="str">
        <v/>
      </c>
      <c r="P11987" s="14" t="str">
        <f ca="1"/>
        <v>Low Cap</v>
      </c>
    </row>
    <row r="11988" spans="11:16">
      <c r="K11988" s="14" t="str">
        <v/>
      </c>
      <c r="L11988" s="14" t="str">
        <v/>
      </c>
      <c r="O11988" s="14" t="str">
        <v/>
      </c>
      <c r="P11988" s="14" t="str">
        <f ca="1"/>
        <v>Low Cap</v>
      </c>
    </row>
    <row r="11989" spans="11:16">
      <c r="K11989" s="14" t="str">
        <v/>
      </c>
      <c r="L11989" s="14" t="str">
        <v/>
      </c>
      <c r="O11989" s="14" t="str">
        <v/>
      </c>
      <c r="P11989" s="14" t="str">
        <f ca="1"/>
        <v>Low Cap</v>
      </c>
    </row>
    <row r="11990" spans="11:16">
      <c r="K11990" s="14" t="str">
        <v/>
      </c>
      <c r="L11990" s="14" t="str">
        <v/>
      </c>
      <c r="O11990" s="14" t="str">
        <v/>
      </c>
      <c r="P11990" s="14" t="str">
        <f ca="1"/>
        <v>Low Cap</v>
      </c>
    </row>
    <row r="11991" spans="11:16">
      <c r="K11991" s="14" t="str">
        <v/>
      </c>
      <c r="L11991" s="14" t="str">
        <v/>
      </c>
      <c r="O11991" s="14" t="str">
        <v/>
      </c>
      <c r="P11991" s="14" t="str">
        <f ca="1"/>
        <v>Low Cap</v>
      </c>
    </row>
    <row r="11992" spans="11:16">
      <c r="K11992" s="14" t="str">
        <v/>
      </c>
      <c r="L11992" s="14" t="str">
        <v/>
      </c>
      <c r="O11992" s="14" t="str">
        <v/>
      </c>
      <c r="P11992" s="14" t="str">
        <f ca="1"/>
        <v>Low Cap</v>
      </c>
    </row>
    <row r="11993" spans="11:16">
      <c r="K11993" s="14" t="str">
        <v/>
      </c>
      <c r="L11993" s="14" t="str">
        <v/>
      </c>
      <c r="O11993" s="14" t="str">
        <v/>
      </c>
      <c r="P11993" s="14" t="str">
        <f ca="1"/>
        <v>Low Cap</v>
      </c>
    </row>
    <row r="11994" spans="11:16">
      <c r="K11994" s="14" t="str">
        <v/>
      </c>
      <c r="L11994" s="14" t="str">
        <v/>
      </c>
      <c r="O11994" s="14" t="str">
        <v/>
      </c>
      <c r="P11994" s="14" t="str">
        <f ca="1"/>
        <v>Low Cap</v>
      </c>
    </row>
    <row r="11995" spans="11:16">
      <c r="K11995" s="14" t="str">
        <v/>
      </c>
      <c r="L11995" s="14" t="str">
        <v/>
      </c>
      <c r="O11995" s="14" t="str">
        <v/>
      </c>
      <c r="P11995" s="14" t="str">
        <f ca="1"/>
        <v>Low Cap</v>
      </c>
    </row>
    <row r="11996" spans="11:16">
      <c r="K11996" s="14" t="str">
        <v/>
      </c>
      <c r="L11996" s="14" t="str">
        <v/>
      </c>
      <c r="O11996" s="14" t="str">
        <v/>
      </c>
      <c r="P11996" s="14" t="str">
        <f ca="1"/>
        <v>Low Cap</v>
      </c>
    </row>
    <row r="11997" spans="11:16">
      <c r="K11997" s="14" t="str">
        <v/>
      </c>
      <c r="L11997" s="14" t="str">
        <v/>
      </c>
      <c r="O11997" s="14" t="str">
        <v/>
      </c>
      <c r="P11997" s="14" t="str">
        <f ca="1"/>
        <v>Low Cap</v>
      </c>
    </row>
    <row r="11998" spans="11:16">
      <c r="K11998" s="14" t="str">
        <v/>
      </c>
      <c r="L11998" s="14" t="str">
        <v/>
      </c>
      <c r="O11998" s="14" t="str">
        <v/>
      </c>
      <c r="P11998" s="14" t="str">
        <f ca="1"/>
        <v>Low Cap</v>
      </c>
    </row>
    <row r="11999" spans="11:16">
      <c r="K11999" s="14" t="str">
        <v/>
      </c>
      <c r="L11999" s="14" t="str">
        <v/>
      </c>
      <c r="O11999" s="14" t="str">
        <v/>
      </c>
      <c r="P11999" s="14" t="str">
        <f ca="1"/>
        <v>Low Cap</v>
      </c>
    </row>
    <row r="12000" spans="11:16">
      <c r="K12000" s="14" t="str">
        <v/>
      </c>
      <c r="L12000" s="14" t="str">
        <v/>
      </c>
      <c r="O12000" s="14" t="str">
        <v/>
      </c>
      <c r="P12000" s="14" t="str">
        <f ca="1"/>
        <v>Low Cap</v>
      </c>
    </row>
    <row r="12001" spans="11:16">
      <c r="K12001" s="14" t="str">
        <v/>
      </c>
      <c r="L12001" s="14" t="str">
        <v/>
      </c>
      <c r="O12001" s="14" t="str">
        <v/>
      </c>
      <c r="P12001" s="14" t="str">
        <f ca="1"/>
        <v>Low Cap</v>
      </c>
    </row>
    <row r="12002" spans="11:16">
      <c r="K12002" s="14" t="str">
        <v/>
      </c>
      <c r="L12002" s="14" t="str">
        <v/>
      </c>
      <c r="O12002" s="14" t="str">
        <v/>
      </c>
      <c r="P12002" s="14" t="str">
        <f ca="1"/>
        <v>Low Cap</v>
      </c>
    </row>
    <row r="12003" spans="11:16">
      <c r="K12003" s="14" t="str">
        <v/>
      </c>
      <c r="L12003" s="14" t="str">
        <v/>
      </c>
      <c r="O12003" s="14" t="str">
        <v/>
      </c>
      <c r="P12003" s="14" t="str">
        <f ca="1"/>
        <v>Low Cap</v>
      </c>
    </row>
    <row r="12004" spans="11:16">
      <c r="K12004" s="14" t="str">
        <v/>
      </c>
      <c r="L12004" s="14" t="str">
        <v/>
      </c>
      <c r="O12004" s="14" t="str">
        <v/>
      </c>
      <c r="P12004" s="14" t="str">
        <f ca="1"/>
        <v>Low Cap</v>
      </c>
    </row>
    <row r="12005" spans="11:16">
      <c r="K12005" s="14" t="str">
        <v/>
      </c>
      <c r="L12005" s="14" t="str">
        <v/>
      </c>
      <c r="O12005" s="14" t="str">
        <v/>
      </c>
      <c r="P12005" s="14" t="str">
        <f ca="1"/>
        <v>Low Cap</v>
      </c>
    </row>
    <row r="12006" spans="11:16">
      <c r="K12006" s="14" t="str">
        <v/>
      </c>
      <c r="L12006" s="14" t="str">
        <v/>
      </c>
      <c r="O12006" s="14" t="str">
        <v/>
      </c>
      <c r="P12006" s="14" t="str">
        <f ca="1"/>
        <v>Low Cap</v>
      </c>
    </row>
    <row r="12007" spans="11:16">
      <c r="K12007" s="14" t="str">
        <v/>
      </c>
      <c r="L12007" s="14" t="str">
        <v/>
      </c>
      <c r="O12007" s="14" t="str">
        <v/>
      </c>
      <c r="P12007" s="14" t="str">
        <f ca="1"/>
        <v>Low Cap</v>
      </c>
    </row>
    <row r="12008" spans="11:16">
      <c r="K12008" s="14" t="str">
        <v/>
      </c>
      <c r="L12008" s="14" t="str">
        <v/>
      </c>
      <c r="O12008" s="14" t="str">
        <v/>
      </c>
      <c r="P12008" s="14" t="str">
        <f ca="1"/>
        <v>Low Cap</v>
      </c>
    </row>
    <row r="12009" spans="11:16">
      <c r="K12009" s="14" t="str">
        <v/>
      </c>
      <c r="L12009" s="14" t="str">
        <v/>
      </c>
      <c r="O12009" s="14" t="str">
        <v/>
      </c>
      <c r="P12009" s="14" t="str">
        <f ca="1"/>
        <v>Low Cap</v>
      </c>
    </row>
    <row r="12010" spans="11:16">
      <c r="K12010" s="14" t="str">
        <v/>
      </c>
      <c r="L12010" s="14" t="str">
        <v/>
      </c>
      <c r="O12010" s="14" t="str">
        <v/>
      </c>
      <c r="P12010" s="14" t="str">
        <f ca="1"/>
        <v>Low Cap</v>
      </c>
    </row>
    <row r="12011" spans="11:16">
      <c r="K12011" s="14" t="str">
        <v/>
      </c>
      <c r="L12011" s="14" t="str">
        <v/>
      </c>
      <c r="O12011" s="14" t="str">
        <v/>
      </c>
      <c r="P12011" s="14" t="str">
        <f ca="1"/>
        <v>Low Cap</v>
      </c>
    </row>
    <row r="12012" spans="11:16">
      <c r="K12012" s="14" t="str">
        <v/>
      </c>
      <c r="L12012" s="14" t="str">
        <v/>
      </c>
      <c r="O12012" s="14" t="str">
        <v/>
      </c>
      <c r="P12012" s="14" t="str">
        <f ca="1"/>
        <v>Low Cap</v>
      </c>
    </row>
    <row r="12013" spans="11:16">
      <c r="K12013" s="14" t="str">
        <v/>
      </c>
      <c r="L12013" s="14" t="str">
        <v/>
      </c>
      <c r="O12013" s="14" t="str">
        <v/>
      </c>
      <c r="P12013" s="14" t="str">
        <f ca="1"/>
        <v>Low Cap</v>
      </c>
    </row>
    <row r="12014" spans="11:16">
      <c r="K12014" s="14" t="str">
        <v/>
      </c>
      <c r="L12014" s="14" t="str">
        <v/>
      </c>
      <c r="O12014" s="14" t="str">
        <v/>
      </c>
      <c r="P12014" s="14" t="str">
        <f ca="1"/>
        <v>Low Cap</v>
      </c>
    </row>
    <row r="12015" spans="11:16">
      <c r="K12015" s="14" t="str">
        <v/>
      </c>
      <c r="L12015" s="14" t="str">
        <v/>
      </c>
      <c r="O12015" s="14" t="str">
        <v/>
      </c>
      <c r="P12015" s="14" t="str">
        <f ca="1"/>
        <v>Low Cap</v>
      </c>
    </row>
    <row r="12016" spans="11:16">
      <c r="K12016" s="14" t="str">
        <v/>
      </c>
      <c r="L12016" s="14" t="str">
        <v/>
      </c>
      <c r="O12016" s="14" t="str">
        <v/>
      </c>
      <c r="P12016" s="14" t="str">
        <f ca="1"/>
        <v>Low Cap</v>
      </c>
    </row>
    <row r="12017" spans="11:16">
      <c r="K12017" s="14" t="str">
        <v/>
      </c>
      <c r="L12017" s="14" t="str">
        <v/>
      </c>
      <c r="O12017" s="14" t="str">
        <v/>
      </c>
      <c r="P12017" s="14" t="str">
        <f ca="1"/>
        <v>Low Cap</v>
      </c>
    </row>
    <row r="12018" spans="11:16">
      <c r="K12018" s="14" t="str">
        <v/>
      </c>
      <c r="L12018" s="14" t="str">
        <v/>
      </c>
      <c r="O12018" s="14" t="str">
        <v/>
      </c>
      <c r="P12018" s="14" t="str">
        <f ca="1"/>
        <v>Low Cap</v>
      </c>
    </row>
    <row r="12019" spans="11:16">
      <c r="K12019" s="14" t="str">
        <v/>
      </c>
      <c r="L12019" s="14" t="str">
        <v/>
      </c>
      <c r="O12019" s="14" t="str">
        <v/>
      </c>
      <c r="P12019" s="14" t="str">
        <f ca="1"/>
        <v>Low Cap</v>
      </c>
    </row>
    <row r="12020" spans="11:16">
      <c r="K12020" s="14" t="str">
        <v/>
      </c>
      <c r="L12020" s="14" t="str">
        <v/>
      </c>
      <c r="O12020" s="14" t="str">
        <v/>
      </c>
      <c r="P12020" s="14" t="str">
        <f ca="1"/>
        <v>Low Cap</v>
      </c>
    </row>
    <row r="12021" spans="11:16">
      <c r="K12021" s="14" t="str">
        <v/>
      </c>
      <c r="L12021" s="14" t="str">
        <v/>
      </c>
      <c r="O12021" s="14" t="str">
        <v/>
      </c>
      <c r="P12021" s="14" t="str">
        <f ca="1"/>
        <v>Low Cap</v>
      </c>
    </row>
    <row r="12022" spans="11:16">
      <c r="K12022" s="14" t="str">
        <v/>
      </c>
      <c r="L12022" s="14" t="str">
        <v/>
      </c>
      <c r="O12022" s="14" t="str">
        <v/>
      </c>
      <c r="P12022" s="14" t="str">
        <f ca="1"/>
        <v>Low Cap</v>
      </c>
    </row>
    <row r="12023" spans="11:16">
      <c r="K12023" s="14" t="str">
        <v/>
      </c>
      <c r="L12023" s="14" t="str">
        <v/>
      </c>
      <c r="O12023" s="14" t="str">
        <v/>
      </c>
      <c r="P12023" s="14" t="str">
        <f ca="1"/>
        <v>Low Cap</v>
      </c>
    </row>
    <row r="12024" spans="11:16">
      <c r="K12024" s="14" t="str">
        <v/>
      </c>
      <c r="L12024" s="14" t="str">
        <v/>
      </c>
      <c r="O12024" s="14" t="str">
        <v/>
      </c>
      <c r="P12024" s="14" t="str">
        <f ca="1"/>
        <v>Low Cap</v>
      </c>
    </row>
    <row r="12025" spans="11:16">
      <c r="K12025" s="14" t="str">
        <v/>
      </c>
      <c r="L12025" s="14" t="str">
        <v/>
      </c>
      <c r="O12025" s="14" t="str">
        <v/>
      </c>
      <c r="P12025" s="14" t="str">
        <f ca="1"/>
        <v>Low Cap</v>
      </c>
    </row>
    <row r="12026" spans="11:16">
      <c r="K12026" s="14" t="str">
        <v/>
      </c>
      <c r="L12026" s="14" t="str">
        <v/>
      </c>
      <c r="O12026" s="14" t="str">
        <v/>
      </c>
      <c r="P12026" s="14" t="str">
        <f ca="1"/>
        <v>Low Cap</v>
      </c>
    </row>
    <row r="12027" spans="11:16">
      <c r="K12027" s="14" t="str">
        <v/>
      </c>
      <c r="L12027" s="14" t="str">
        <v/>
      </c>
      <c r="O12027" s="14" t="str">
        <v/>
      </c>
      <c r="P12027" s="14" t="str">
        <f ca="1"/>
        <v>Low Cap</v>
      </c>
    </row>
    <row r="12028" spans="11:16">
      <c r="K12028" s="14" t="str">
        <v/>
      </c>
      <c r="L12028" s="14" t="str">
        <v/>
      </c>
      <c r="O12028" s="14" t="str">
        <v/>
      </c>
      <c r="P12028" s="14" t="str">
        <f ca="1"/>
        <v>Low Cap</v>
      </c>
    </row>
    <row r="12029" spans="11:16">
      <c r="K12029" s="14" t="str">
        <v/>
      </c>
      <c r="L12029" s="14" t="str">
        <v/>
      </c>
      <c r="O12029" s="14" t="str">
        <v/>
      </c>
      <c r="P12029" s="14" t="str">
        <f ca="1"/>
        <v>Low Cap</v>
      </c>
    </row>
    <row r="12030" spans="11:16">
      <c r="K12030" s="14" t="str">
        <v/>
      </c>
      <c r="L12030" s="14" t="str">
        <v/>
      </c>
      <c r="O12030" s="14" t="str">
        <v/>
      </c>
      <c r="P12030" s="14" t="str">
        <f ca="1"/>
        <v>Low Cap</v>
      </c>
    </row>
    <row r="12031" spans="11:16">
      <c r="K12031" s="14" t="str">
        <v/>
      </c>
      <c r="L12031" s="14" t="str">
        <v/>
      </c>
      <c r="O12031" s="14" t="str">
        <v/>
      </c>
      <c r="P12031" s="14" t="str">
        <f ca="1"/>
        <v>Low Cap</v>
      </c>
    </row>
    <row r="12032" spans="11:16">
      <c r="K12032" s="14" t="str">
        <v/>
      </c>
      <c r="L12032" s="14" t="str">
        <v/>
      </c>
      <c r="O12032" s="14" t="str">
        <v/>
      </c>
      <c r="P12032" s="14" t="str">
        <f ca="1"/>
        <v>Low Cap</v>
      </c>
    </row>
    <row r="12033" spans="11:16">
      <c r="K12033" s="14" t="str">
        <v/>
      </c>
      <c r="L12033" s="14" t="str">
        <v/>
      </c>
      <c r="O12033" s="14" t="str">
        <v/>
      </c>
      <c r="P12033" s="14" t="str">
        <f ca="1"/>
        <v>Low Cap</v>
      </c>
    </row>
    <row r="12034" spans="11:16">
      <c r="K12034" s="14" t="str">
        <v/>
      </c>
      <c r="L12034" s="14" t="str">
        <v/>
      </c>
      <c r="O12034" s="14" t="str">
        <v/>
      </c>
      <c r="P12034" s="14" t="str">
        <f ca="1"/>
        <v>Low Cap</v>
      </c>
    </row>
    <row r="12035" spans="11:16">
      <c r="K12035" s="14" t="str">
        <v/>
      </c>
      <c r="L12035" s="14" t="str">
        <v/>
      </c>
      <c r="O12035" s="14" t="str">
        <v/>
      </c>
      <c r="P12035" s="14" t="str">
        <f ca="1"/>
        <v>Low Cap</v>
      </c>
    </row>
    <row r="12036" spans="11:16">
      <c r="K12036" s="14" t="str">
        <v/>
      </c>
      <c r="L12036" s="14" t="str">
        <v/>
      </c>
      <c r="O12036" s="14" t="str">
        <v/>
      </c>
      <c r="P12036" s="14" t="str">
        <f ca="1"/>
        <v>Low Cap</v>
      </c>
    </row>
    <row r="12037" spans="11:16">
      <c r="K12037" s="14" t="str">
        <v/>
      </c>
      <c r="L12037" s="14" t="str">
        <v/>
      </c>
      <c r="O12037" s="14" t="str">
        <v/>
      </c>
      <c r="P12037" s="14" t="str">
        <f ca="1"/>
        <v>Low Cap</v>
      </c>
    </row>
    <row r="12038" spans="11:16">
      <c r="K12038" s="14" t="str">
        <v/>
      </c>
      <c r="L12038" s="14" t="str">
        <v/>
      </c>
      <c r="O12038" s="14" t="str">
        <v/>
      </c>
      <c r="P12038" s="14" t="str">
        <f ca="1"/>
        <v>Low Cap</v>
      </c>
    </row>
    <row r="12039" spans="11:16">
      <c r="K12039" s="14" t="str">
        <v/>
      </c>
      <c r="L12039" s="14" t="str">
        <v/>
      </c>
      <c r="O12039" s="14" t="str">
        <v/>
      </c>
      <c r="P12039" s="14" t="str">
        <f ca="1"/>
        <v>Low Cap</v>
      </c>
    </row>
    <row r="12040" spans="11:16">
      <c r="K12040" s="14" t="str">
        <v/>
      </c>
      <c r="L12040" s="14" t="str">
        <v/>
      </c>
      <c r="O12040" s="14" t="str">
        <v/>
      </c>
      <c r="P12040" s="14" t="str">
        <f ca="1"/>
        <v>Low Cap</v>
      </c>
    </row>
    <row r="12041" spans="11:16">
      <c r="K12041" s="14" t="str">
        <v/>
      </c>
      <c r="L12041" s="14" t="str">
        <v/>
      </c>
      <c r="O12041" s="14" t="str">
        <v/>
      </c>
      <c r="P12041" s="14" t="str">
        <f ca="1"/>
        <v>Low Cap</v>
      </c>
    </row>
    <row r="12042" spans="11:16">
      <c r="K12042" s="14" t="str">
        <v/>
      </c>
      <c r="L12042" s="14" t="str">
        <v/>
      </c>
      <c r="O12042" s="14" t="str">
        <v/>
      </c>
      <c r="P12042" s="14" t="str">
        <f ca="1"/>
        <v>Low Cap</v>
      </c>
    </row>
    <row r="12043" spans="11:16">
      <c r="K12043" s="14" t="str">
        <v/>
      </c>
      <c r="L12043" s="14" t="str">
        <v/>
      </c>
      <c r="O12043" s="14" t="str">
        <v/>
      </c>
      <c r="P12043" s="14" t="str">
        <f ca="1"/>
        <v>Low Cap</v>
      </c>
    </row>
    <row r="12044" spans="11:16">
      <c r="K12044" s="14" t="str">
        <v/>
      </c>
      <c r="L12044" s="14" t="str">
        <v/>
      </c>
      <c r="O12044" s="14" t="str">
        <v/>
      </c>
      <c r="P12044" s="14" t="str">
        <f ca="1"/>
        <v>Low Cap</v>
      </c>
    </row>
    <row r="12045" spans="11:16">
      <c r="K12045" s="14" t="str">
        <v/>
      </c>
      <c r="L12045" s="14" t="str">
        <v/>
      </c>
      <c r="O12045" s="14" t="str">
        <v/>
      </c>
      <c r="P12045" s="14" t="str">
        <f ca="1"/>
        <v>Low Cap</v>
      </c>
    </row>
    <row r="12046" spans="11:16">
      <c r="K12046" s="14" t="str">
        <v/>
      </c>
      <c r="L12046" s="14" t="str">
        <v/>
      </c>
      <c r="O12046" s="14" t="str">
        <v/>
      </c>
      <c r="P12046" s="14" t="str">
        <f ca="1"/>
        <v>Low Cap</v>
      </c>
    </row>
    <row r="12047" spans="11:16">
      <c r="K12047" s="14" t="str">
        <v/>
      </c>
      <c r="L12047" s="14" t="str">
        <v/>
      </c>
      <c r="O12047" s="14" t="str">
        <v/>
      </c>
      <c r="P12047" s="14" t="str">
        <f ca="1"/>
        <v>Low Cap</v>
      </c>
    </row>
    <row r="12048" spans="11:16">
      <c r="K12048" s="14" t="str">
        <v/>
      </c>
      <c r="L12048" s="14" t="str">
        <v/>
      </c>
      <c r="O12048" s="14" t="str">
        <v/>
      </c>
      <c r="P12048" s="14" t="str">
        <f ca="1"/>
        <v>Low Cap</v>
      </c>
    </row>
    <row r="12049" spans="11:16">
      <c r="K12049" s="14" t="str">
        <v/>
      </c>
      <c r="L12049" s="14" t="str">
        <v/>
      </c>
      <c r="O12049" s="14" t="str">
        <v/>
      </c>
      <c r="P12049" s="14" t="str">
        <f ca="1"/>
        <v>Low Cap</v>
      </c>
    </row>
    <row r="12050" spans="11:16">
      <c r="K12050" s="14" t="str">
        <v/>
      </c>
      <c r="L12050" s="14" t="str">
        <v/>
      </c>
      <c r="O12050" s="14" t="str">
        <v/>
      </c>
      <c r="P12050" s="14" t="str">
        <f ca="1"/>
        <v>Low Cap</v>
      </c>
    </row>
    <row r="12051" spans="11:16">
      <c r="K12051" s="14" t="str">
        <v/>
      </c>
      <c r="L12051" s="14" t="str">
        <v/>
      </c>
      <c r="O12051" s="14" t="str">
        <v/>
      </c>
      <c r="P12051" s="14" t="str">
        <f ca="1"/>
        <v>Low Cap</v>
      </c>
    </row>
    <row r="12052" spans="11:16">
      <c r="K12052" s="14" t="str">
        <v/>
      </c>
      <c r="L12052" s="14" t="str">
        <v/>
      </c>
      <c r="O12052" s="14" t="str">
        <v/>
      </c>
      <c r="P12052" s="14" t="str">
        <f ca="1"/>
        <v>Low Cap</v>
      </c>
    </row>
    <row r="12053" spans="11:16">
      <c r="K12053" s="14" t="str">
        <v/>
      </c>
      <c r="L12053" s="14" t="str">
        <v/>
      </c>
      <c r="O12053" s="14" t="str">
        <v/>
      </c>
      <c r="P12053" s="14" t="str">
        <f ca="1"/>
        <v>Low Cap</v>
      </c>
    </row>
    <row r="12054" spans="11:16">
      <c r="K12054" s="14" t="str">
        <v/>
      </c>
      <c r="L12054" s="14" t="str">
        <v/>
      </c>
      <c r="O12054" s="14" t="str">
        <v/>
      </c>
      <c r="P12054" s="14" t="str">
        <f ca="1"/>
        <v>Low Cap</v>
      </c>
    </row>
    <row r="12055" spans="11:16">
      <c r="K12055" s="14" t="str">
        <v/>
      </c>
      <c r="L12055" s="14" t="str">
        <v/>
      </c>
      <c r="O12055" s="14" t="str">
        <v/>
      </c>
      <c r="P12055" s="14" t="str">
        <f ca="1"/>
        <v>Low Cap</v>
      </c>
    </row>
    <row r="12056" spans="11:16">
      <c r="K12056" s="14" t="str">
        <v/>
      </c>
      <c r="L12056" s="14" t="str">
        <v/>
      </c>
      <c r="O12056" s="14" t="str">
        <v/>
      </c>
      <c r="P12056" s="14" t="str">
        <f ca="1"/>
        <v>Low Cap</v>
      </c>
    </row>
    <row r="12057" spans="11:16">
      <c r="K12057" s="14" t="str">
        <v/>
      </c>
      <c r="L12057" s="14" t="str">
        <v/>
      </c>
      <c r="O12057" s="14" t="str">
        <v/>
      </c>
      <c r="P12057" s="14" t="str">
        <f ca="1"/>
        <v>Low Cap</v>
      </c>
    </row>
    <row r="12058" spans="11:16">
      <c r="K12058" s="14" t="str">
        <v/>
      </c>
      <c r="L12058" s="14" t="str">
        <v/>
      </c>
      <c r="O12058" s="14" t="str">
        <v/>
      </c>
      <c r="P12058" s="14" t="str">
        <f ca="1"/>
        <v>Low Cap</v>
      </c>
    </row>
    <row r="12059" spans="11:16">
      <c r="K12059" s="14" t="str">
        <v/>
      </c>
      <c r="L12059" s="14" t="str">
        <v/>
      </c>
      <c r="O12059" s="14" t="str">
        <v/>
      </c>
      <c r="P12059" s="14" t="str">
        <f ca="1"/>
        <v>Low Cap</v>
      </c>
    </row>
    <row r="12060" spans="11:16">
      <c r="K12060" s="14" t="str">
        <v/>
      </c>
      <c r="L12060" s="14" t="str">
        <v/>
      </c>
      <c r="O12060" s="14" t="str">
        <v/>
      </c>
      <c r="P12060" s="14" t="str">
        <f ca="1"/>
        <v>Low Cap</v>
      </c>
    </row>
    <row r="12061" spans="11:16">
      <c r="K12061" s="14" t="str">
        <v/>
      </c>
      <c r="L12061" s="14" t="str">
        <v/>
      </c>
      <c r="O12061" s="14" t="str">
        <v/>
      </c>
      <c r="P12061" s="14" t="str">
        <f ca="1"/>
        <v>Low Cap</v>
      </c>
    </row>
    <row r="12062" spans="11:16">
      <c r="K12062" s="14" t="str">
        <v/>
      </c>
      <c r="L12062" s="14" t="str">
        <v/>
      </c>
      <c r="O12062" s="14" t="str">
        <v/>
      </c>
      <c r="P12062" s="14" t="str">
        <f ca="1"/>
        <v>Low Cap</v>
      </c>
    </row>
    <row r="12063" spans="11:16">
      <c r="K12063" s="14" t="str">
        <v/>
      </c>
      <c r="L12063" s="14" t="str">
        <v/>
      </c>
      <c r="O12063" s="14" t="str">
        <v/>
      </c>
      <c r="P12063" s="14" t="str">
        <f ca="1"/>
        <v>Low Cap</v>
      </c>
    </row>
    <row r="12064" spans="11:16">
      <c r="K12064" s="14" t="str">
        <v/>
      </c>
      <c r="L12064" s="14" t="str">
        <v/>
      </c>
      <c r="O12064" s="14" t="str">
        <v/>
      </c>
      <c r="P12064" s="14" t="str">
        <f ca="1"/>
        <v>Low Cap</v>
      </c>
    </row>
    <row r="12065" spans="11:16">
      <c r="K12065" s="14" t="str">
        <v/>
      </c>
      <c r="L12065" s="14" t="str">
        <v/>
      </c>
      <c r="O12065" s="14" t="str">
        <v/>
      </c>
      <c r="P12065" s="14" t="str">
        <f ca="1"/>
        <v>Low Cap</v>
      </c>
    </row>
    <row r="12066" spans="11:16">
      <c r="K12066" s="14" t="str">
        <v/>
      </c>
      <c r="L12066" s="14" t="str">
        <v/>
      </c>
      <c r="O12066" s="14" t="str">
        <v/>
      </c>
      <c r="P12066" s="14" t="str">
        <f ca="1"/>
        <v>Low Cap</v>
      </c>
    </row>
    <row r="12067" spans="11:16">
      <c r="K12067" s="14" t="str">
        <v/>
      </c>
      <c r="L12067" s="14" t="str">
        <v/>
      </c>
      <c r="O12067" s="14" t="str">
        <v/>
      </c>
      <c r="P12067" s="14" t="str">
        <f ca="1"/>
        <v>Low Cap</v>
      </c>
    </row>
    <row r="12068" spans="11:16">
      <c r="K12068" s="14" t="str">
        <v/>
      </c>
      <c r="L12068" s="14" t="str">
        <v/>
      </c>
      <c r="O12068" s="14" t="str">
        <v/>
      </c>
      <c r="P12068" s="14" t="str">
        <f ca="1"/>
        <v>Low Cap</v>
      </c>
    </row>
    <row r="12069" spans="11:16">
      <c r="K12069" s="14" t="str">
        <v/>
      </c>
      <c r="L12069" s="14" t="str">
        <v/>
      </c>
      <c r="O12069" s="14" t="str">
        <v/>
      </c>
      <c r="P12069" s="14" t="str">
        <f ca="1"/>
        <v>Low Cap</v>
      </c>
    </row>
    <row r="12070" spans="11:16">
      <c r="K12070" s="14" t="str">
        <v/>
      </c>
      <c r="L12070" s="14" t="str">
        <v/>
      </c>
      <c r="O12070" s="14" t="str">
        <v/>
      </c>
      <c r="P12070" s="14" t="str">
        <f ca="1"/>
        <v>Low Cap</v>
      </c>
    </row>
    <row r="12071" spans="11:16">
      <c r="K12071" s="14" t="str">
        <v/>
      </c>
      <c r="L12071" s="14" t="str">
        <v/>
      </c>
      <c r="O12071" s="14" t="str">
        <v/>
      </c>
      <c r="P12071" s="14" t="str">
        <f ca="1"/>
        <v>Low Cap</v>
      </c>
    </row>
    <row r="12072" spans="11:16">
      <c r="K12072" s="14" t="str">
        <v/>
      </c>
      <c r="L12072" s="14" t="str">
        <v/>
      </c>
      <c r="O12072" s="14" t="str">
        <v/>
      </c>
      <c r="P12072" s="14" t="str">
        <f ca="1"/>
        <v>Low Cap</v>
      </c>
    </row>
    <row r="12073" spans="11:16">
      <c r="K12073" s="14" t="str">
        <v/>
      </c>
      <c r="L12073" s="14" t="str">
        <v/>
      </c>
      <c r="O12073" s="14" t="str">
        <v/>
      </c>
      <c r="P12073" s="14" t="str">
        <f ca="1"/>
        <v>Low Cap</v>
      </c>
    </row>
    <row r="12074" spans="11:16">
      <c r="K12074" s="14" t="str">
        <v/>
      </c>
      <c r="L12074" s="14" t="str">
        <v/>
      </c>
      <c r="O12074" s="14" t="str">
        <v/>
      </c>
      <c r="P12074" s="14" t="str">
        <f ca="1"/>
        <v>Low Cap</v>
      </c>
    </row>
    <row r="12075" spans="11:16">
      <c r="K12075" s="14" t="str">
        <v/>
      </c>
      <c r="L12075" s="14" t="str">
        <v/>
      </c>
      <c r="O12075" s="14" t="str">
        <v/>
      </c>
      <c r="P12075" s="14" t="str">
        <f ca="1"/>
        <v>Low Cap</v>
      </c>
    </row>
    <row r="12076" spans="11:16">
      <c r="K12076" s="14" t="str">
        <v/>
      </c>
      <c r="L12076" s="14" t="str">
        <v/>
      </c>
      <c r="O12076" s="14" t="str">
        <v/>
      </c>
      <c r="P12076" s="14" t="str">
        <f ca="1"/>
        <v>Low Cap</v>
      </c>
    </row>
    <row r="12077" spans="11:16">
      <c r="K12077" s="14" t="str">
        <v/>
      </c>
      <c r="L12077" s="14" t="str">
        <v/>
      </c>
      <c r="O12077" s="14" t="str">
        <v/>
      </c>
      <c r="P12077" s="14" t="str">
        <f ca="1"/>
        <v>Low Cap</v>
      </c>
    </row>
    <row r="12078" spans="11:16">
      <c r="K12078" s="14" t="str">
        <v/>
      </c>
      <c r="L12078" s="14" t="str">
        <v/>
      </c>
      <c r="O12078" s="14" t="str">
        <v/>
      </c>
      <c r="P12078" s="14" t="str">
        <f ca="1"/>
        <v>Low Cap</v>
      </c>
    </row>
    <row r="12079" spans="11:16">
      <c r="K12079" s="14" t="str">
        <v/>
      </c>
      <c r="L12079" s="14" t="str">
        <v/>
      </c>
      <c r="O12079" s="14" t="str">
        <v/>
      </c>
      <c r="P12079" s="14" t="str">
        <f ca="1"/>
        <v>Low Cap</v>
      </c>
    </row>
    <row r="12080" spans="11:16">
      <c r="K12080" s="14" t="str">
        <v/>
      </c>
      <c r="L12080" s="14" t="str">
        <v/>
      </c>
      <c r="O12080" s="14" t="str">
        <v/>
      </c>
      <c r="P12080" s="14" t="str">
        <f ca="1"/>
        <v>Low Cap</v>
      </c>
    </row>
    <row r="12081" spans="11:16">
      <c r="K12081" s="14" t="str">
        <v/>
      </c>
      <c r="L12081" s="14" t="str">
        <v/>
      </c>
      <c r="O12081" s="14" t="str">
        <v/>
      </c>
      <c r="P12081" s="14" t="str">
        <f ca="1"/>
        <v>Low Cap</v>
      </c>
    </row>
    <row r="12082" spans="11:16">
      <c r="K12082" s="14" t="str">
        <v/>
      </c>
      <c r="L12082" s="14" t="str">
        <v/>
      </c>
      <c r="O12082" s="14" t="str">
        <v/>
      </c>
      <c r="P12082" s="14" t="str">
        <f ca="1"/>
        <v>Low Cap</v>
      </c>
    </row>
    <row r="12083" spans="11:16">
      <c r="K12083" s="14" t="str">
        <v/>
      </c>
      <c r="L12083" s="14" t="str">
        <v/>
      </c>
      <c r="O12083" s="14" t="str">
        <v/>
      </c>
      <c r="P12083" s="14" t="str">
        <f ca="1"/>
        <v>Low Cap</v>
      </c>
    </row>
    <row r="12084" spans="11:16">
      <c r="K12084" s="14" t="str">
        <v/>
      </c>
      <c r="L12084" s="14" t="str">
        <v/>
      </c>
      <c r="O12084" s="14" t="str">
        <v/>
      </c>
      <c r="P12084" s="14" t="str">
        <f ca="1"/>
        <v>Low Cap</v>
      </c>
    </row>
    <row r="12085" spans="11:16">
      <c r="K12085" s="14" t="str">
        <v/>
      </c>
      <c r="L12085" s="14" t="str">
        <v/>
      </c>
      <c r="O12085" s="14" t="str">
        <v/>
      </c>
      <c r="P12085" s="14" t="str">
        <f ca="1"/>
        <v>Low Cap</v>
      </c>
    </row>
    <row r="12086" spans="11:16">
      <c r="K12086" s="14" t="str">
        <v/>
      </c>
      <c r="L12086" s="14" t="str">
        <v/>
      </c>
      <c r="O12086" s="14" t="str">
        <v/>
      </c>
      <c r="P12086" s="14" t="str">
        <f ca="1"/>
        <v>Low Cap</v>
      </c>
    </row>
    <row r="12087" spans="11:16">
      <c r="K12087" s="14" t="str">
        <v/>
      </c>
      <c r="L12087" s="14" t="str">
        <v/>
      </c>
      <c r="O12087" s="14" t="str">
        <v/>
      </c>
      <c r="P12087" s="14" t="str">
        <f ca="1"/>
        <v>Low Cap</v>
      </c>
    </row>
    <row r="12088" spans="11:16">
      <c r="K12088" s="14" t="str">
        <v/>
      </c>
      <c r="L12088" s="14" t="str">
        <v/>
      </c>
      <c r="O12088" s="14" t="str">
        <v/>
      </c>
      <c r="P12088" s="14" t="str">
        <f ca="1"/>
        <v>Low Cap</v>
      </c>
    </row>
    <row r="12089" spans="11:16">
      <c r="K12089" s="14" t="str">
        <v/>
      </c>
      <c r="L12089" s="14" t="str">
        <v/>
      </c>
      <c r="O12089" s="14" t="str">
        <v/>
      </c>
      <c r="P12089" s="14" t="str">
        <f ca="1"/>
        <v>Low Cap</v>
      </c>
    </row>
    <row r="12090" spans="11:16">
      <c r="K12090" s="14" t="str">
        <v/>
      </c>
      <c r="L12090" s="14" t="str">
        <v/>
      </c>
      <c r="O12090" s="14" t="str">
        <v/>
      </c>
      <c r="P12090" s="14" t="str">
        <f ca="1"/>
        <v>Low Cap</v>
      </c>
    </row>
    <row r="12091" spans="11:16">
      <c r="K12091" s="14" t="str">
        <v/>
      </c>
      <c r="L12091" s="14" t="str">
        <v/>
      </c>
      <c r="O12091" s="14" t="str">
        <v/>
      </c>
      <c r="P12091" s="14" t="str">
        <f ca="1"/>
        <v>Low Cap</v>
      </c>
    </row>
    <row r="12092" spans="11:16">
      <c r="K12092" s="14" t="str">
        <v/>
      </c>
      <c r="L12092" s="14" t="str">
        <v/>
      </c>
      <c r="O12092" s="14" t="str">
        <v/>
      </c>
      <c r="P12092" s="14" t="str">
        <f ca="1"/>
        <v>Low Cap</v>
      </c>
    </row>
    <row r="12093" spans="11:16">
      <c r="K12093" s="14" t="str">
        <v/>
      </c>
      <c r="L12093" s="14" t="str">
        <v/>
      </c>
      <c r="O12093" s="14" t="str">
        <v/>
      </c>
      <c r="P12093" s="14" t="str">
        <f ca="1"/>
        <v>Low Cap</v>
      </c>
    </row>
    <row r="12094" spans="11:16">
      <c r="K12094" s="14" t="str">
        <v/>
      </c>
      <c r="L12094" s="14" t="str">
        <v/>
      </c>
      <c r="O12094" s="14" t="str">
        <v/>
      </c>
      <c r="P12094" s="14" t="str">
        <f ca="1"/>
        <v>Low Cap</v>
      </c>
    </row>
    <row r="12095" spans="11:16">
      <c r="K12095" s="14" t="str">
        <v/>
      </c>
      <c r="L12095" s="14" t="str">
        <v/>
      </c>
      <c r="O12095" s="14" t="str">
        <v/>
      </c>
      <c r="P12095" s="14" t="str">
        <f ca="1"/>
        <v>Low Cap</v>
      </c>
    </row>
    <row r="12096" spans="11:16">
      <c r="K12096" s="14" t="str">
        <v/>
      </c>
      <c r="L12096" s="14" t="str">
        <v/>
      </c>
      <c r="O12096" s="14" t="str">
        <v/>
      </c>
      <c r="P12096" s="14" t="str">
        <f ca="1"/>
        <v>Low Cap</v>
      </c>
    </row>
    <row r="12097" spans="11:16">
      <c r="K12097" s="14" t="str">
        <v/>
      </c>
      <c r="L12097" s="14" t="str">
        <v/>
      </c>
      <c r="O12097" s="14" t="str">
        <v/>
      </c>
      <c r="P12097" s="14" t="str">
        <f ca="1"/>
        <v>Low Cap</v>
      </c>
    </row>
    <row r="12098" spans="11:16">
      <c r="K12098" s="14" t="str">
        <v/>
      </c>
      <c r="L12098" s="14" t="str">
        <v/>
      </c>
      <c r="O12098" s="14" t="str">
        <v/>
      </c>
      <c r="P12098" s="14" t="str">
        <f ca="1"/>
        <v>Low Cap</v>
      </c>
    </row>
    <row r="12099" spans="11:16">
      <c r="K12099" s="14" t="str">
        <v/>
      </c>
      <c r="L12099" s="14" t="str">
        <v/>
      </c>
      <c r="O12099" s="14" t="str">
        <v/>
      </c>
      <c r="P12099" s="14" t="str">
        <f ca="1"/>
        <v>Low Cap</v>
      </c>
    </row>
    <row r="12100" spans="11:16">
      <c r="K12100" s="14" t="str">
        <v/>
      </c>
      <c r="L12100" s="14" t="str">
        <v/>
      </c>
      <c r="O12100" s="14" t="str">
        <v/>
      </c>
      <c r="P12100" s="14" t="str">
        <f ca="1"/>
        <v>Low Cap</v>
      </c>
    </row>
    <row r="12101" spans="11:16">
      <c r="K12101" s="14" t="str">
        <v/>
      </c>
      <c r="L12101" s="14" t="str">
        <v/>
      </c>
      <c r="O12101" s="14" t="str">
        <v/>
      </c>
      <c r="P12101" s="14" t="str">
        <f ca="1"/>
        <v>Low Cap</v>
      </c>
    </row>
    <row r="12102" spans="11:16">
      <c r="K12102" s="14" t="str">
        <v/>
      </c>
      <c r="L12102" s="14" t="str">
        <v/>
      </c>
      <c r="O12102" s="14" t="str">
        <v/>
      </c>
      <c r="P12102" s="14" t="str">
        <f ca="1"/>
        <v>Low Cap</v>
      </c>
    </row>
    <row r="12103" spans="11:16">
      <c r="K12103" s="14" t="str">
        <v/>
      </c>
      <c r="L12103" s="14" t="str">
        <v/>
      </c>
      <c r="O12103" s="14" t="str">
        <v/>
      </c>
      <c r="P12103" s="14" t="str">
        <f ca="1"/>
        <v>Low Cap</v>
      </c>
    </row>
    <row r="12104" spans="11:16">
      <c r="K12104" s="14" t="str">
        <v/>
      </c>
      <c r="L12104" s="14" t="str">
        <v/>
      </c>
      <c r="O12104" s="14" t="str">
        <v/>
      </c>
      <c r="P12104" s="14" t="str">
        <f ca="1"/>
        <v>Low Cap</v>
      </c>
    </row>
    <row r="12105" spans="11:16">
      <c r="K12105" s="14" t="str">
        <v/>
      </c>
      <c r="L12105" s="14" t="str">
        <v/>
      </c>
      <c r="O12105" s="14" t="str">
        <v/>
      </c>
      <c r="P12105" s="14" t="str">
        <f ca="1"/>
        <v>Low Cap</v>
      </c>
    </row>
    <row r="12106" spans="11:16">
      <c r="K12106" s="14" t="str">
        <v/>
      </c>
      <c r="L12106" s="14" t="str">
        <v/>
      </c>
      <c r="O12106" s="14" t="str">
        <v/>
      </c>
      <c r="P12106" s="14" t="str">
        <f ca="1"/>
        <v>Low Cap</v>
      </c>
    </row>
    <row r="12107" spans="11:16">
      <c r="K12107" s="14" t="str">
        <v/>
      </c>
      <c r="L12107" s="14" t="str">
        <v/>
      </c>
      <c r="O12107" s="14" t="str">
        <v/>
      </c>
      <c r="P12107" s="14" t="str">
        <f ca="1"/>
        <v>Low Cap</v>
      </c>
    </row>
    <row r="12108" spans="11:16">
      <c r="K12108" s="14" t="str">
        <v/>
      </c>
      <c r="L12108" s="14" t="str">
        <v/>
      </c>
      <c r="O12108" s="14" t="str">
        <v/>
      </c>
      <c r="P12108" s="14" t="str">
        <f ca="1"/>
        <v>Low Cap</v>
      </c>
    </row>
    <row r="12109" spans="11:16">
      <c r="K12109" s="14" t="str">
        <v/>
      </c>
      <c r="L12109" s="14" t="str">
        <v/>
      </c>
      <c r="O12109" s="14" t="str">
        <v/>
      </c>
      <c r="P12109" s="14" t="str">
        <f ca="1"/>
        <v>Low Cap</v>
      </c>
    </row>
    <row r="12110" spans="11:16">
      <c r="K12110" s="14" t="str">
        <v/>
      </c>
      <c r="L12110" s="14" t="str">
        <v/>
      </c>
      <c r="O12110" s="14" t="str">
        <v/>
      </c>
      <c r="P12110" s="14" t="str">
        <f ca="1"/>
        <v>Low Cap</v>
      </c>
    </row>
    <row r="12111" spans="11:16">
      <c r="K12111" s="14" t="str">
        <v/>
      </c>
      <c r="L12111" s="14" t="str">
        <v/>
      </c>
      <c r="O12111" s="14" t="str">
        <v/>
      </c>
      <c r="P12111" s="14" t="str">
        <f ca="1"/>
        <v>Low Cap</v>
      </c>
    </row>
    <row r="12112" spans="11:16">
      <c r="K12112" s="14" t="str">
        <v/>
      </c>
      <c r="L12112" s="14" t="str">
        <v/>
      </c>
      <c r="O12112" s="14" t="str">
        <v/>
      </c>
      <c r="P12112" s="14" t="str">
        <f ca="1"/>
        <v>Low Cap</v>
      </c>
    </row>
    <row r="12113" spans="11:16">
      <c r="K12113" s="14" t="str">
        <v/>
      </c>
      <c r="L12113" s="14" t="str">
        <v/>
      </c>
      <c r="O12113" s="14" t="str">
        <v/>
      </c>
      <c r="P12113" s="14" t="str">
        <f ca="1"/>
        <v>Low Cap</v>
      </c>
    </row>
    <row r="12114" spans="11:16">
      <c r="K12114" s="14" t="str">
        <v/>
      </c>
      <c r="L12114" s="14" t="str">
        <v/>
      </c>
      <c r="O12114" s="14" t="str">
        <v/>
      </c>
      <c r="P12114" s="14" t="str">
        <f ca="1"/>
        <v>Low Cap</v>
      </c>
    </row>
    <row r="12115" spans="11:16">
      <c r="K12115" s="14" t="str">
        <v/>
      </c>
      <c r="L12115" s="14" t="str">
        <v/>
      </c>
      <c r="O12115" s="14" t="str">
        <v/>
      </c>
      <c r="P12115" s="14" t="str">
        <f ca="1"/>
        <v>Low Cap</v>
      </c>
    </row>
    <row r="12116" spans="11:16">
      <c r="K12116" s="14" t="str">
        <v/>
      </c>
      <c r="L12116" s="14" t="str">
        <v/>
      </c>
      <c r="O12116" s="14" t="str">
        <v/>
      </c>
      <c r="P12116" s="14" t="str">
        <f ca="1"/>
        <v>Low Cap</v>
      </c>
    </row>
    <row r="12117" spans="11:16">
      <c r="K12117" s="14" t="str">
        <v/>
      </c>
      <c r="L12117" s="14" t="str">
        <v/>
      </c>
      <c r="O12117" s="14" t="str">
        <v/>
      </c>
      <c r="P12117" s="14" t="str">
        <f ca="1"/>
        <v>Low Cap</v>
      </c>
    </row>
    <row r="12118" spans="11:16">
      <c r="K12118" s="14" t="str">
        <v/>
      </c>
      <c r="L12118" s="14" t="str">
        <v/>
      </c>
      <c r="O12118" s="14" t="str">
        <v/>
      </c>
      <c r="P12118" s="14" t="str">
        <f ca="1"/>
        <v>Low Cap</v>
      </c>
    </row>
    <row r="12119" spans="11:16">
      <c r="K12119" s="14" t="str">
        <v/>
      </c>
      <c r="L12119" s="14" t="str">
        <v/>
      </c>
      <c r="O12119" s="14" t="str">
        <v/>
      </c>
      <c r="P12119" s="14" t="str">
        <f ca="1"/>
        <v>Low Cap</v>
      </c>
    </row>
    <row r="12120" spans="11:16">
      <c r="K12120" s="14" t="str">
        <v/>
      </c>
      <c r="L12120" s="14" t="str">
        <v/>
      </c>
      <c r="O12120" s="14" t="str">
        <v/>
      </c>
      <c r="P12120" s="14" t="str">
        <f ca="1"/>
        <v>Low Cap</v>
      </c>
    </row>
    <row r="12121" spans="11:16">
      <c r="K12121" s="14" t="str">
        <v/>
      </c>
      <c r="L12121" s="14" t="str">
        <v/>
      </c>
      <c r="O12121" s="14" t="str">
        <v/>
      </c>
      <c r="P12121" s="14" t="str">
        <f ca="1"/>
        <v>Low Cap</v>
      </c>
    </row>
    <row r="12122" spans="11:16">
      <c r="K12122" s="14" t="str">
        <v/>
      </c>
      <c r="L12122" s="14" t="str">
        <v/>
      </c>
      <c r="O12122" s="14" t="str">
        <v/>
      </c>
      <c r="P12122" s="14" t="str">
        <f ca="1"/>
        <v>Low Cap</v>
      </c>
    </row>
    <row r="12123" spans="11:16">
      <c r="K12123" s="14" t="str">
        <v/>
      </c>
      <c r="L12123" s="14" t="str">
        <v/>
      </c>
      <c r="O12123" s="14" t="str">
        <v/>
      </c>
      <c r="P12123" s="14" t="str">
        <f ca="1"/>
        <v>Low Cap</v>
      </c>
    </row>
    <row r="12124" spans="11:16">
      <c r="K12124" s="14" t="str">
        <v/>
      </c>
      <c r="L12124" s="14" t="str">
        <v/>
      </c>
      <c r="O12124" s="14" t="str">
        <v/>
      </c>
      <c r="P12124" s="14" t="str">
        <f ca="1"/>
        <v>Low Cap</v>
      </c>
    </row>
    <row r="12125" spans="11:16">
      <c r="K12125" s="14" t="str">
        <v/>
      </c>
      <c r="L12125" s="14" t="str">
        <v/>
      </c>
      <c r="O12125" s="14" t="str">
        <v/>
      </c>
      <c r="P12125" s="14" t="str">
        <f ca="1"/>
        <v>Low Cap</v>
      </c>
    </row>
    <row r="12126" spans="11:16">
      <c r="K12126" s="14" t="str">
        <v/>
      </c>
      <c r="L12126" s="14" t="str">
        <v/>
      </c>
      <c r="O12126" s="14" t="str">
        <v/>
      </c>
      <c r="P12126" s="14" t="str">
        <f ca="1"/>
        <v>Low Cap</v>
      </c>
    </row>
    <row r="12127" spans="11:16">
      <c r="K12127" s="14" t="str">
        <v/>
      </c>
      <c r="L12127" s="14" t="str">
        <v/>
      </c>
      <c r="O12127" s="14" t="str">
        <v/>
      </c>
      <c r="P12127" s="14" t="str">
        <f ca="1"/>
        <v>Low Cap</v>
      </c>
    </row>
    <row r="12128" spans="11:16">
      <c r="K12128" s="14" t="str">
        <v/>
      </c>
      <c r="L12128" s="14" t="str">
        <v/>
      </c>
      <c r="O12128" s="14" t="str">
        <v/>
      </c>
      <c r="P12128" s="14" t="str">
        <f ca="1"/>
        <v>Low Cap</v>
      </c>
    </row>
    <row r="12129" spans="11:16">
      <c r="K12129" s="14" t="str">
        <v/>
      </c>
      <c r="L12129" s="14" t="str">
        <v/>
      </c>
      <c r="O12129" s="14" t="str">
        <v/>
      </c>
      <c r="P12129" s="14" t="str">
        <f ca="1"/>
        <v>Low Cap</v>
      </c>
    </row>
    <row r="12130" spans="11:16">
      <c r="K12130" s="14" t="str">
        <v/>
      </c>
      <c r="L12130" s="14" t="str">
        <v/>
      </c>
      <c r="O12130" s="14" t="str">
        <v/>
      </c>
      <c r="P12130" s="14" t="str">
        <f ca="1"/>
        <v>Low Cap</v>
      </c>
    </row>
    <row r="12131" spans="11:16">
      <c r="K12131" s="14" t="str">
        <v/>
      </c>
      <c r="L12131" s="14" t="str">
        <v/>
      </c>
      <c r="O12131" s="14" t="str">
        <v/>
      </c>
      <c r="P12131" s="14" t="str">
        <f ca="1"/>
        <v>Low Cap</v>
      </c>
    </row>
    <row r="12132" spans="11:16">
      <c r="K12132" s="14" t="str">
        <v/>
      </c>
      <c r="L12132" s="14" t="str">
        <v/>
      </c>
      <c r="O12132" s="14" t="str">
        <v/>
      </c>
      <c r="P12132" s="14" t="str">
        <f ca="1"/>
        <v>Low Cap</v>
      </c>
    </row>
    <row r="12133" spans="11:16">
      <c r="K12133" s="14" t="str">
        <v/>
      </c>
      <c r="L12133" s="14" t="str">
        <v/>
      </c>
      <c r="O12133" s="14" t="str">
        <v/>
      </c>
      <c r="P12133" s="14" t="str">
        <f ca="1"/>
        <v>Low Cap</v>
      </c>
    </row>
    <row r="12134" spans="11:16">
      <c r="K12134" s="14" t="str">
        <v/>
      </c>
      <c r="L12134" s="14" t="str">
        <v/>
      </c>
      <c r="O12134" s="14" t="str">
        <v/>
      </c>
      <c r="P12134" s="14" t="str">
        <f ca="1"/>
        <v>Low Cap</v>
      </c>
    </row>
    <row r="12135" spans="11:16">
      <c r="K12135" s="14" t="str">
        <v/>
      </c>
      <c r="L12135" s="14" t="str">
        <v/>
      </c>
      <c r="O12135" s="14" t="str">
        <v/>
      </c>
      <c r="P12135" s="14" t="str">
        <f ca="1"/>
        <v>Low Cap</v>
      </c>
    </row>
    <row r="12136" spans="11:16">
      <c r="K12136" s="14" t="str">
        <v/>
      </c>
      <c r="L12136" s="14" t="str">
        <v/>
      </c>
      <c r="O12136" s="14" t="str">
        <v/>
      </c>
      <c r="P12136" s="14" t="str">
        <f ca="1"/>
        <v>Low Cap</v>
      </c>
    </row>
    <row r="12137" spans="11:16">
      <c r="K12137" s="14" t="str">
        <v/>
      </c>
      <c r="L12137" s="14" t="str">
        <v/>
      </c>
      <c r="O12137" s="14" t="str">
        <v/>
      </c>
      <c r="P12137" s="14" t="str">
        <f ca="1"/>
        <v>Low Cap</v>
      </c>
    </row>
    <row r="12138" spans="11:16">
      <c r="K12138" s="14" t="str">
        <v/>
      </c>
      <c r="L12138" s="14" t="str">
        <v/>
      </c>
      <c r="O12138" s="14" t="str">
        <v/>
      </c>
      <c r="P12138" s="14" t="str">
        <f ca="1"/>
        <v>Low Cap</v>
      </c>
    </row>
    <row r="12139" spans="11:16">
      <c r="K12139" s="14" t="str">
        <v/>
      </c>
      <c r="L12139" s="14" t="str">
        <v/>
      </c>
      <c r="O12139" s="14" t="str">
        <v/>
      </c>
      <c r="P12139" s="14" t="str">
        <f ca="1"/>
        <v>Low Cap</v>
      </c>
    </row>
    <row r="12140" spans="11:16">
      <c r="K12140" s="14" t="str">
        <v/>
      </c>
      <c r="L12140" s="14" t="str">
        <v/>
      </c>
      <c r="O12140" s="14" t="str">
        <v/>
      </c>
      <c r="P12140" s="14" t="str">
        <f ca="1"/>
        <v>Low Cap</v>
      </c>
    </row>
    <row r="12141" spans="11:16">
      <c r="K12141" s="14" t="str">
        <v/>
      </c>
      <c r="L12141" s="14" t="str">
        <v/>
      </c>
      <c r="O12141" s="14" t="str">
        <v/>
      </c>
      <c r="P12141" s="14" t="str">
        <f ca="1"/>
        <v>Low Cap</v>
      </c>
    </row>
    <row r="12142" spans="11:16">
      <c r="K12142" s="14" t="str">
        <v/>
      </c>
      <c r="L12142" s="14" t="str">
        <v/>
      </c>
      <c r="O12142" s="14" t="str">
        <v/>
      </c>
      <c r="P12142" s="14" t="str">
        <f ca="1"/>
        <v>Low Cap</v>
      </c>
    </row>
    <row r="12143" spans="11:16">
      <c r="K12143" s="14" t="str">
        <v/>
      </c>
      <c r="L12143" s="14" t="str">
        <v/>
      </c>
      <c r="O12143" s="14" t="str">
        <v/>
      </c>
      <c r="P12143" s="14" t="str">
        <f ca="1"/>
        <v>Low Cap</v>
      </c>
    </row>
    <row r="12144" spans="11:16">
      <c r="K12144" s="14" t="str">
        <v/>
      </c>
      <c r="L12144" s="14" t="str">
        <v/>
      </c>
      <c r="O12144" s="14" t="str">
        <v/>
      </c>
      <c r="P12144" s="14" t="str">
        <f ca="1"/>
        <v>Low Cap</v>
      </c>
    </row>
    <row r="12145" spans="11:16">
      <c r="K12145" s="14" t="str">
        <v/>
      </c>
      <c r="L12145" s="14" t="str">
        <v/>
      </c>
      <c r="O12145" s="14" t="str">
        <v/>
      </c>
      <c r="P12145" s="14" t="str">
        <f ca="1"/>
        <v>Low Cap</v>
      </c>
    </row>
    <row r="12146" spans="11:16">
      <c r="K12146" s="14" t="str">
        <v/>
      </c>
      <c r="L12146" s="14" t="str">
        <v/>
      </c>
      <c r="O12146" s="14" t="str">
        <v/>
      </c>
      <c r="P12146" s="14" t="str">
        <f ca="1"/>
        <v>Low Cap</v>
      </c>
    </row>
    <row r="12147" spans="11:16">
      <c r="K12147" s="14" t="str">
        <v/>
      </c>
      <c r="L12147" s="14" t="str">
        <v/>
      </c>
      <c r="O12147" s="14" t="str">
        <v/>
      </c>
      <c r="P12147" s="14" t="str">
        <f ca="1"/>
        <v>Low Cap</v>
      </c>
    </row>
    <row r="12148" spans="11:16">
      <c r="K12148" s="14" t="str">
        <v/>
      </c>
      <c r="L12148" s="14" t="str">
        <v/>
      </c>
      <c r="O12148" s="14" t="str">
        <v/>
      </c>
      <c r="P12148" s="14" t="str">
        <f ca="1"/>
        <v>Low Cap</v>
      </c>
    </row>
    <row r="12149" spans="11:16">
      <c r="K12149" s="14" t="str">
        <v/>
      </c>
      <c r="L12149" s="14" t="str">
        <v/>
      </c>
      <c r="O12149" s="14" t="str">
        <v/>
      </c>
      <c r="P12149" s="14" t="str">
        <f ca="1"/>
        <v>Low Cap</v>
      </c>
    </row>
    <row r="12150" spans="11:16">
      <c r="K12150" s="14" t="str">
        <v/>
      </c>
      <c r="L12150" s="14" t="str">
        <v/>
      </c>
      <c r="O12150" s="14" t="str">
        <v/>
      </c>
      <c r="P12150" s="14" t="str">
        <f ca="1"/>
        <v>Low Cap</v>
      </c>
    </row>
    <row r="12151" spans="11:16">
      <c r="K12151" s="14" t="str">
        <v/>
      </c>
      <c r="L12151" s="14" t="str">
        <v/>
      </c>
      <c r="O12151" s="14" t="str">
        <v/>
      </c>
      <c r="P12151" s="14" t="str">
        <f ca="1"/>
        <v>Low Cap</v>
      </c>
    </row>
    <row r="12152" spans="11:16">
      <c r="K12152" s="14" t="str">
        <v/>
      </c>
      <c r="L12152" s="14" t="str">
        <v/>
      </c>
      <c r="O12152" s="14" t="str">
        <v/>
      </c>
      <c r="P12152" s="14" t="str">
        <f ca="1"/>
        <v>Low Cap</v>
      </c>
    </row>
    <row r="12153" spans="11:16">
      <c r="K12153" s="14" t="str">
        <v/>
      </c>
      <c r="L12153" s="14" t="str">
        <v/>
      </c>
      <c r="O12153" s="14" t="str">
        <v/>
      </c>
      <c r="P12153" s="14" t="str">
        <f ca="1"/>
        <v>Low Cap</v>
      </c>
    </row>
    <row r="12154" spans="11:16">
      <c r="K12154" s="14" t="str">
        <v/>
      </c>
      <c r="L12154" s="14" t="str">
        <v/>
      </c>
      <c r="O12154" s="14" t="str">
        <v/>
      </c>
      <c r="P12154" s="14" t="str">
        <f ca="1"/>
        <v>Low Cap</v>
      </c>
    </row>
    <row r="12155" spans="11:16">
      <c r="K12155" s="14" t="str">
        <v/>
      </c>
      <c r="L12155" s="14" t="str">
        <v/>
      </c>
      <c r="O12155" s="14" t="str">
        <v/>
      </c>
      <c r="P12155" s="14" t="str">
        <f ca="1"/>
        <v>Low Cap</v>
      </c>
    </row>
    <row r="12156" spans="11:16">
      <c r="K12156" s="14" t="str">
        <v/>
      </c>
      <c r="L12156" s="14" t="str">
        <v/>
      </c>
      <c r="O12156" s="14" t="str">
        <v/>
      </c>
      <c r="P12156" s="14" t="str">
        <f ca="1"/>
        <v>Low Cap</v>
      </c>
    </row>
    <row r="12157" spans="11:16">
      <c r="K12157" s="14" t="str">
        <v/>
      </c>
      <c r="L12157" s="14" t="str">
        <v/>
      </c>
      <c r="O12157" s="14" t="str">
        <v/>
      </c>
      <c r="P12157" s="14" t="str">
        <f ca="1"/>
        <v>Low Cap</v>
      </c>
    </row>
    <row r="12158" spans="11:16">
      <c r="K12158" s="14" t="str">
        <v/>
      </c>
      <c r="L12158" s="14" t="str">
        <v/>
      </c>
      <c r="O12158" s="14" t="str">
        <v/>
      </c>
      <c r="P12158" s="14" t="str">
        <f ca="1"/>
        <v>Low Cap</v>
      </c>
    </row>
    <row r="12159" spans="11:16">
      <c r="K12159" s="14" t="str">
        <v/>
      </c>
      <c r="L12159" s="14" t="str">
        <v/>
      </c>
      <c r="O12159" s="14" t="str">
        <v/>
      </c>
      <c r="P12159" s="14" t="str">
        <f ca="1"/>
        <v>Low Cap</v>
      </c>
    </row>
    <row r="12160" spans="11:16">
      <c r="K12160" s="14" t="str">
        <v/>
      </c>
      <c r="L12160" s="14" t="str">
        <v/>
      </c>
      <c r="O12160" s="14" t="str">
        <v/>
      </c>
      <c r="P12160" s="14" t="str">
        <f ca="1"/>
        <v>Low Cap</v>
      </c>
    </row>
    <row r="12161" spans="11:16">
      <c r="K12161" s="14" t="str">
        <v/>
      </c>
      <c r="L12161" s="14" t="str">
        <v/>
      </c>
      <c r="O12161" s="14" t="str">
        <v/>
      </c>
      <c r="P12161" s="14" t="str">
        <f ca="1"/>
        <v>Low Cap</v>
      </c>
    </row>
    <row r="12162" spans="11:16">
      <c r="K12162" s="14" t="str">
        <v/>
      </c>
      <c r="L12162" s="14" t="str">
        <v/>
      </c>
      <c r="O12162" s="14" t="str">
        <v/>
      </c>
      <c r="P12162" s="14" t="str">
        <f ca="1"/>
        <v>Low Cap</v>
      </c>
    </row>
    <row r="12163" spans="11:16">
      <c r="K12163" s="14" t="str">
        <v/>
      </c>
      <c r="L12163" s="14" t="str">
        <v/>
      </c>
      <c r="O12163" s="14" t="str">
        <v/>
      </c>
      <c r="P12163" s="14" t="str">
        <f ca="1"/>
        <v>Low Cap</v>
      </c>
    </row>
    <row r="12164" spans="11:16">
      <c r="K12164" s="14" t="str">
        <v/>
      </c>
      <c r="L12164" s="14" t="str">
        <v/>
      </c>
      <c r="O12164" s="14" t="str">
        <v/>
      </c>
      <c r="P12164" s="14" t="str">
        <f ca="1"/>
        <v>Low Cap</v>
      </c>
    </row>
    <row r="12165" spans="11:16">
      <c r="K12165" s="14" t="str">
        <v/>
      </c>
      <c r="L12165" s="14" t="str">
        <v/>
      </c>
      <c r="O12165" s="14" t="str">
        <v/>
      </c>
      <c r="P12165" s="14" t="str">
        <f ca="1"/>
        <v>Low Cap</v>
      </c>
    </row>
    <row r="12166" spans="11:16">
      <c r="K12166" s="14" t="str">
        <v/>
      </c>
      <c r="L12166" s="14" t="str">
        <v/>
      </c>
      <c r="O12166" s="14" t="str">
        <v/>
      </c>
      <c r="P12166" s="14" t="str">
        <f ca="1"/>
        <v>Low Cap</v>
      </c>
    </row>
    <row r="12167" spans="11:16">
      <c r="K12167" s="14" t="str">
        <v/>
      </c>
      <c r="L12167" s="14" t="str">
        <v/>
      </c>
      <c r="O12167" s="14" t="str">
        <v/>
      </c>
      <c r="P12167" s="14" t="str">
        <f ca="1"/>
        <v>Low Cap</v>
      </c>
    </row>
    <row r="12168" spans="11:16">
      <c r="K12168" s="14" t="str">
        <v/>
      </c>
      <c r="L12168" s="14" t="str">
        <v/>
      </c>
      <c r="O12168" s="14" t="str">
        <v/>
      </c>
      <c r="P12168" s="14" t="str">
        <f ca="1"/>
        <v>Low Cap</v>
      </c>
    </row>
    <row r="12169" spans="11:16">
      <c r="K12169" s="14" t="str">
        <v/>
      </c>
      <c r="L12169" s="14" t="str">
        <v/>
      </c>
      <c r="O12169" s="14" t="str">
        <v/>
      </c>
      <c r="P12169" s="14" t="str">
        <f ca="1"/>
        <v>Low Cap</v>
      </c>
    </row>
    <row r="12170" spans="11:16">
      <c r="K12170" s="14" t="str">
        <v/>
      </c>
      <c r="L12170" s="14" t="str">
        <v/>
      </c>
      <c r="O12170" s="14" t="str">
        <v/>
      </c>
      <c r="P12170" s="14" t="str">
        <f ca="1"/>
        <v>Low Cap</v>
      </c>
    </row>
    <row r="12171" spans="11:16">
      <c r="K12171" s="14" t="str">
        <v/>
      </c>
      <c r="L12171" s="14" t="str">
        <v/>
      </c>
      <c r="O12171" s="14" t="str">
        <v/>
      </c>
      <c r="P12171" s="14" t="str">
        <f ca="1"/>
        <v>Low Cap</v>
      </c>
    </row>
    <row r="12172" spans="11:16">
      <c r="K12172" s="14" t="str">
        <v/>
      </c>
      <c r="L12172" s="14" t="str">
        <v/>
      </c>
      <c r="O12172" s="14" t="str">
        <v/>
      </c>
      <c r="P12172" s="14" t="str">
        <f ca="1"/>
        <v>Low Cap</v>
      </c>
    </row>
    <row r="12173" spans="11:16">
      <c r="K12173" s="14" t="str">
        <v/>
      </c>
      <c r="L12173" s="14" t="str">
        <v/>
      </c>
      <c r="O12173" s="14" t="str">
        <v/>
      </c>
      <c r="P12173" s="14" t="str">
        <f ca="1"/>
        <v>Low Cap</v>
      </c>
    </row>
    <row r="12174" spans="11:16">
      <c r="K12174" s="14" t="str">
        <v/>
      </c>
      <c r="L12174" s="14" t="str">
        <v/>
      </c>
      <c r="O12174" s="14" t="str">
        <v/>
      </c>
      <c r="P12174" s="14" t="str">
        <f ca="1"/>
        <v>Low Cap</v>
      </c>
    </row>
    <row r="12175" spans="11:16">
      <c r="K12175" s="14" t="str">
        <v/>
      </c>
      <c r="L12175" s="14" t="str">
        <v/>
      </c>
      <c r="O12175" s="14" t="str">
        <v/>
      </c>
      <c r="P12175" s="14" t="str">
        <f ca="1"/>
        <v>Low Cap</v>
      </c>
    </row>
    <row r="12176" spans="11:16">
      <c r="K12176" s="14" t="str">
        <v/>
      </c>
      <c r="L12176" s="14" t="str">
        <v/>
      </c>
      <c r="O12176" s="14" t="str">
        <v/>
      </c>
      <c r="P12176" s="14" t="str">
        <f ca="1"/>
        <v>Low Cap</v>
      </c>
    </row>
    <row r="12177" spans="11:16">
      <c r="K12177" s="14" t="str">
        <v/>
      </c>
      <c r="L12177" s="14" t="str">
        <v/>
      </c>
      <c r="O12177" s="14" t="str">
        <v/>
      </c>
      <c r="P12177" s="14" t="str">
        <f ca="1"/>
        <v>Low Cap</v>
      </c>
    </row>
    <row r="12178" spans="11:16">
      <c r="K12178" s="14" t="str">
        <v/>
      </c>
      <c r="L12178" s="14" t="str">
        <v/>
      </c>
      <c r="O12178" s="14" t="str">
        <v/>
      </c>
      <c r="P12178" s="14" t="str">
        <f ca="1"/>
        <v>Low Cap</v>
      </c>
    </row>
    <row r="12179" spans="11:16">
      <c r="K12179" s="14" t="str">
        <v/>
      </c>
      <c r="L12179" s="14" t="str">
        <v/>
      </c>
      <c r="O12179" s="14" t="str">
        <v/>
      </c>
      <c r="P12179" s="14" t="str">
        <f ca="1"/>
        <v>Low Cap</v>
      </c>
    </row>
    <row r="12180" spans="11:16">
      <c r="K12180" s="14" t="str">
        <v/>
      </c>
      <c r="L12180" s="14" t="str">
        <v/>
      </c>
      <c r="O12180" s="14" t="str">
        <v/>
      </c>
      <c r="P12180" s="14" t="str">
        <f ca="1"/>
        <v>Low Cap</v>
      </c>
    </row>
    <row r="12181" spans="11:16">
      <c r="K12181" s="14" t="str">
        <v/>
      </c>
      <c r="L12181" s="14" t="str">
        <v/>
      </c>
      <c r="O12181" s="14" t="str">
        <v/>
      </c>
      <c r="P12181" s="14" t="str">
        <f ca="1"/>
        <v>Low Cap</v>
      </c>
    </row>
    <row r="12182" spans="11:16">
      <c r="K12182" s="14" t="str">
        <v/>
      </c>
      <c r="L12182" s="14" t="str">
        <v/>
      </c>
      <c r="O12182" s="14" t="str">
        <v/>
      </c>
      <c r="P12182" s="14" t="str">
        <f ca="1"/>
        <v>Low Cap</v>
      </c>
    </row>
    <row r="12183" spans="11:16">
      <c r="K12183" s="14" t="str">
        <v/>
      </c>
      <c r="L12183" s="14" t="str">
        <v/>
      </c>
      <c r="O12183" s="14" t="str">
        <v/>
      </c>
      <c r="P12183" s="14" t="str">
        <f ca="1"/>
        <v>Low Cap</v>
      </c>
    </row>
    <row r="12184" spans="11:16">
      <c r="K12184" s="14" t="str">
        <v/>
      </c>
      <c r="L12184" s="14" t="str">
        <v/>
      </c>
      <c r="O12184" s="14" t="str">
        <v/>
      </c>
      <c r="P12184" s="14" t="str">
        <f ca="1"/>
        <v>Low Cap</v>
      </c>
    </row>
    <row r="12185" spans="11:16">
      <c r="K12185" s="14" t="str">
        <v/>
      </c>
      <c r="L12185" s="14" t="str">
        <v/>
      </c>
      <c r="O12185" s="14" t="str">
        <v/>
      </c>
      <c r="P12185" s="14" t="str">
        <f ca="1"/>
        <v>Low Cap</v>
      </c>
    </row>
    <row r="12186" spans="11:16">
      <c r="K12186" s="14" t="str">
        <v/>
      </c>
      <c r="L12186" s="14" t="str">
        <v/>
      </c>
      <c r="O12186" s="14" t="str">
        <v/>
      </c>
      <c r="P12186" s="14" t="str">
        <f ca="1"/>
        <v>Low Cap</v>
      </c>
    </row>
    <row r="12187" spans="11:16">
      <c r="K12187" s="14" t="str">
        <v/>
      </c>
      <c r="L12187" s="14" t="str">
        <v/>
      </c>
      <c r="O12187" s="14" t="str">
        <v/>
      </c>
      <c r="P12187" s="14" t="str">
        <f ca="1"/>
        <v>Low Cap</v>
      </c>
    </row>
    <row r="12188" spans="11:16">
      <c r="K12188" s="14" t="str">
        <v/>
      </c>
      <c r="L12188" s="14" t="str">
        <v/>
      </c>
      <c r="O12188" s="14" t="str">
        <v/>
      </c>
      <c r="P12188" s="14" t="str">
        <f ca="1"/>
        <v>Low Cap</v>
      </c>
    </row>
    <row r="12189" spans="11:16">
      <c r="K12189" s="14" t="str">
        <v/>
      </c>
      <c r="L12189" s="14" t="str">
        <v/>
      </c>
      <c r="O12189" s="14" t="str">
        <v/>
      </c>
      <c r="P12189" s="14" t="str">
        <f ca="1"/>
        <v>Low Cap</v>
      </c>
    </row>
    <row r="12190" spans="11:16">
      <c r="K12190" s="14" t="str">
        <v/>
      </c>
      <c r="L12190" s="14" t="str">
        <v/>
      </c>
      <c r="O12190" s="14" t="str">
        <v/>
      </c>
      <c r="P12190" s="14" t="str">
        <f ca="1"/>
        <v>Low Cap</v>
      </c>
    </row>
    <row r="12191" spans="11:16">
      <c r="K12191" s="14" t="str">
        <v/>
      </c>
      <c r="L12191" s="14" t="str">
        <v/>
      </c>
      <c r="O12191" s="14" t="str">
        <v/>
      </c>
      <c r="P12191" s="14" t="str">
        <f ca="1"/>
        <v>Low Cap</v>
      </c>
    </row>
    <row r="12192" spans="11:16">
      <c r="K12192" s="14" t="str">
        <v/>
      </c>
      <c r="L12192" s="14" t="str">
        <v/>
      </c>
      <c r="O12192" s="14" t="str">
        <v/>
      </c>
      <c r="P12192" s="14" t="str">
        <f ca="1"/>
        <v>Low Cap</v>
      </c>
    </row>
    <row r="12193" spans="11:16">
      <c r="K12193" s="14" t="str">
        <v/>
      </c>
      <c r="L12193" s="14" t="str">
        <v/>
      </c>
      <c r="O12193" s="14" t="str">
        <v/>
      </c>
      <c r="P12193" s="14" t="str">
        <f ca="1"/>
        <v>Low Cap</v>
      </c>
    </row>
    <row r="12194" spans="11:16">
      <c r="K12194" s="14" t="str">
        <v/>
      </c>
      <c r="L12194" s="14" t="str">
        <v/>
      </c>
      <c r="O12194" s="14" t="str">
        <v/>
      </c>
      <c r="P12194" s="14" t="str">
        <f ca="1"/>
        <v>Low Cap</v>
      </c>
    </row>
    <row r="12195" spans="11:16">
      <c r="K12195" s="14" t="str">
        <v/>
      </c>
      <c r="L12195" s="14" t="str">
        <v/>
      </c>
      <c r="O12195" s="14" t="str">
        <v/>
      </c>
      <c r="P12195" s="14" t="str">
        <f ca="1"/>
        <v>Low Cap</v>
      </c>
    </row>
    <row r="12196" spans="11:16">
      <c r="K12196" s="14" t="str">
        <v/>
      </c>
      <c r="L12196" s="14" t="str">
        <v/>
      </c>
      <c r="O12196" s="14" t="str">
        <v/>
      </c>
      <c r="P12196" s="14" t="str">
        <f ca="1"/>
        <v>Low Cap</v>
      </c>
    </row>
    <row r="12197" spans="11:16">
      <c r="K12197" s="14" t="str">
        <v/>
      </c>
      <c r="L12197" s="14" t="str">
        <v/>
      </c>
      <c r="O12197" s="14" t="str">
        <v/>
      </c>
      <c r="P12197" s="14" t="str">
        <f ca="1"/>
        <v>Low Cap</v>
      </c>
    </row>
    <row r="12198" spans="11:16">
      <c r="K12198" s="14" t="str">
        <v/>
      </c>
      <c r="L12198" s="14" t="str">
        <v/>
      </c>
      <c r="O12198" s="14" t="str">
        <v/>
      </c>
      <c r="P12198" s="14" t="str">
        <f ca="1"/>
        <v>Low Cap</v>
      </c>
    </row>
    <row r="12199" spans="11:16">
      <c r="K12199" s="14" t="str">
        <v/>
      </c>
      <c r="L12199" s="14" t="str">
        <v/>
      </c>
      <c r="O12199" s="14" t="str">
        <v/>
      </c>
      <c r="P12199" s="14" t="str">
        <f ca="1"/>
        <v>Low Cap</v>
      </c>
    </row>
    <row r="12200" spans="11:16">
      <c r="K12200" s="14" t="str">
        <v/>
      </c>
      <c r="L12200" s="14" t="str">
        <v/>
      </c>
      <c r="O12200" s="14" t="str">
        <v/>
      </c>
      <c r="P12200" s="14" t="str">
        <f ca="1"/>
        <v>Low Cap</v>
      </c>
    </row>
    <row r="12201" spans="11:16">
      <c r="K12201" s="14" t="str">
        <v/>
      </c>
      <c r="L12201" s="14" t="str">
        <v/>
      </c>
      <c r="O12201" s="14" t="str">
        <v/>
      </c>
      <c r="P12201" s="14" t="str">
        <f ca="1"/>
        <v>Low Cap</v>
      </c>
    </row>
    <row r="12202" spans="11:16">
      <c r="K12202" s="14" t="str">
        <v/>
      </c>
      <c r="L12202" s="14" t="str">
        <v/>
      </c>
      <c r="O12202" s="14" t="str">
        <v/>
      </c>
      <c r="P12202" s="14" t="str">
        <f ca="1"/>
        <v>Low Cap</v>
      </c>
    </row>
    <row r="12203" spans="11:16">
      <c r="K12203" s="14" t="str">
        <v/>
      </c>
      <c r="L12203" s="14" t="str">
        <v/>
      </c>
      <c r="O12203" s="14" t="str">
        <v/>
      </c>
      <c r="P12203" s="14" t="str">
        <f ca="1"/>
        <v>Low Cap</v>
      </c>
    </row>
    <row r="12204" spans="11:16">
      <c r="K12204" s="14" t="str">
        <v/>
      </c>
      <c r="L12204" s="14" t="str">
        <v/>
      </c>
      <c r="O12204" s="14" t="str">
        <v/>
      </c>
      <c r="P12204" s="14" t="str">
        <f ca="1"/>
        <v>Low Cap</v>
      </c>
    </row>
    <row r="12205" spans="11:16">
      <c r="K12205" s="14" t="str">
        <v/>
      </c>
      <c r="L12205" s="14" t="str">
        <v/>
      </c>
      <c r="O12205" s="14" t="str">
        <v/>
      </c>
      <c r="P12205" s="14" t="str">
        <f ca="1"/>
        <v>Low Cap</v>
      </c>
    </row>
    <row r="12206" spans="11:16">
      <c r="K12206" s="14" t="str">
        <v/>
      </c>
      <c r="L12206" s="14" t="str">
        <v/>
      </c>
      <c r="O12206" s="14" t="str">
        <v/>
      </c>
      <c r="P12206" s="14" t="str">
        <f ca="1"/>
        <v>Low Cap</v>
      </c>
    </row>
    <row r="12207" spans="11:16">
      <c r="K12207" s="14" t="str">
        <v/>
      </c>
      <c r="L12207" s="14" t="str">
        <v/>
      </c>
      <c r="O12207" s="14" t="str">
        <v/>
      </c>
      <c r="P12207" s="14" t="str">
        <f ca="1"/>
        <v>Low Cap</v>
      </c>
    </row>
    <row r="12208" spans="11:16">
      <c r="K12208" s="14" t="str">
        <v/>
      </c>
      <c r="L12208" s="14" t="str">
        <v/>
      </c>
      <c r="O12208" s="14" t="str">
        <v/>
      </c>
      <c r="P12208" s="14" t="str">
        <f ca="1"/>
        <v>Low Cap</v>
      </c>
    </row>
    <row r="12209" spans="11:16">
      <c r="K12209" s="14" t="str">
        <v/>
      </c>
      <c r="L12209" s="14" t="str">
        <v/>
      </c>
      <c r="O12209" s="14" t="str">
        <v/>
      </c>
      <c r="P12209" s="14" t="str">
        <f ca="1"/>
        <v>Low Cap</v>
      </c>
    </row>
    <row r="12210" spans="11:16">
      <c r="K12210" s="14" t="str">
        <v/>
      </c>
      <c r="L12210" s="14" t="str">
        <v/>
      </c>
      <c r="O12210" s="14" t="str">
        <v/>
      </c>
      <c r="P12210" s="14" t="str">
        <f ca="1"/>
        <v>Low Cap</v>
      </c>
    </row>
    <row r="12211" spans="11:16">
      <c r="K12211" s="14" t="str">
        <v/>
      </c>
      <c r="L12211" s="14" t="str">
        <v/>
      </c>
      <c r="O12211" s="14" t="str">
        <v/>
      </c>
      <c r="P12211" s="14" t="str">
        <f ca="1"/>
        <v>Low Cap</v>
      </c>
    </row>
    <row r="12212" spans="11:16">
      <c r="K12212" s="14" t="str">
        <v/>
      </c>
      <c r="L12212" s="14" t="str">
        <v/>
      </c>
      <c r="O12212" s="14" t="str">
        <v/>
      </c>
      <c r="P12212" s="14" t="str">
        <f ca="1"/>
        <v>Low Cap</v>
      </c>
    </row>
    <row r="12213" spans="11:16">
      <c r="K12213" s="14" t="str">
        <v/>
      </c>
      <c r="L12213" s="14" t="str">
        <v/>
      </c>
      <c r="O12213" s="14" t="str">
        <v/>
      </c>
      <c r="P12213" s="14" t="str">
        <f ca="1"/>
        <v>Low Cap</v>
      </c>
    </row>
    <row r="12214" spans="11:16">
      <c r="K12214" s="14" t="str">
        <v/>
      </c>
      <c r="L12214" s="14" t="str">
        <v/>
      </c>
      <c r="O12214" s="14" t="str">
        <v/>
      </c>
      <c r="P12214" s="14" t="str">
        <f ca="1"/>
        <v>Low Cap</v>
      </c>
    </row>
    <row r="12215" spans="11:16">
      <c r="K12215" s="14" t="str">
        <v/>
      </c>
      <c r="L12215" s="14" t="str">
        <v/>
      </c>
      <c r="O12215" s="14" t="str">
        <v/>
      </c>
      <c r="P12215" s="14" t="str">
        <f ca="1"/>
        <v>Low Cap</v>
      </c>
    </row>
    <row r="12216" spans="11:16">
      <c r="K12216" s="14" t="str">
        <v/>
      </c>
      <c r="L12216" s="14" t="str">
        <v/>
      </c>
      <c r="O12216" s="14" t="str">
        <v/>
      </c>
      <c r="P12216" s="14" t="str">
        <f ca="1"/>
        <v>Low Cap</v>
      </c>
    </row>
    <row r="12217" spans="11:16">
      <c r="K12217" s="14" t="str">
        <v/>
      </c>
      <c r="L12217" s="14" t="str">
        <v/>
      </c>
      <c r="O12217" s="14" t="str">
        <v/>
      </c>
      <c r="P12217" s="14" t="str">
        <f ca="1"/>
        <v>Low Cap</v>
      </c>
    </row>
    <row r="12218" spans="11:16">
      <c r="K12218" s="14" t="str">
        <v/>
      </c>
      <c r="L12218" s="14" t="str">
        <v/>
      </c>
      <c r="O12218" s="14" t="str">
        <v/>
      </c>
      <c r="P12218" s="14" t="str">
        <f ca="1"/>
        <v>Low Cap</v>
      </c>
    </row>
    <row r="12219" spans="11:16">
      <c r="K12219" s="14" t="str">
        <v/>
      </c>
      <c r="L12219" s="14" t="str">
        <v/>
      </c>
      <c r="O12219" s="14" t="str">
        <v/>
      </c>
      <c r="P12219" s="14" t="str">
        <f ca="1"/>
        <v>Low Cap</v>
      </c>
    </row>
    <row r="12220" spans="11:16">
      <c r="K12220" s="14" t="str">
        <v/>
      </c>
      <c r="L12220" s="14" t="str">
        <v/>
      </c>
      <c r="O12220" s="14" t="str">
        <v/>
      </c>
      <c r="P12220" s="14" t="str">
        <f ca="1"/>
        <v>Low Cap</v>
      </c>
    </row>
    <row r="12221" spans="11:16">
      <c r="K12221" s="14" t="str">
        <v/>
      </c>
      <c r="L12221" s="14" t="str">
        <v/>
      </c>
      <c r="O12221" s="14" t="str">
        <v/>
      </c>
      <c r="P12221" s="14" t="str">
        <f ca="1"/>
        <v>Low Cap</v>
      </c>
    </row>
    <row r="12222" spans="11:16">
      <c r="K12222" s="14" t="str">
        <v/>
      </c>
      <c r="L12222" s="14" t="str">
        <v/>
      </c>
      <c r="O12222" s="14" t="str">
        <v/>
      </c>
      <c r="P12222" s="14" t="str">
        <f ca="1"/>
        <v>Low Cap</v>
      </c>
    </row>
    <row r="12223" spans="11:16">
      <c r="K12223" s="14" t="str">
        <v/>
      </c>
      <c r="L12223" s="14" t="str">
        <v/>
      </c>
      <c r="O12223" s="14" t="str">
        <v/>
      </c>
      <c r="P12223" s="14" t="str">
        <f ca="1"/>
        <v>Low Cap</v>
      </c>
    </row>
    <row r="12224" spans="11:16">
      <c r="K12224" s="14" t="str">
        <v/>
      </c>
      <c r="L12224" s="14" t="str">
        <v/>
      </c>
      <c r="O12224" s="14" t="str">
        <v/>
      </c>
      <c r="P12224" s="14" t="str">
        <f ca="1"/>
        <v>Low Cap</v>
      </c>
    </row>
    <row r="12225" spans="11:16">
      <c r="K12225" s="14" t="str">
        <v/>
      </c>
      <c r="L12225" s="14" t="str">
        <v/>
      </c>
      <c r="O12225" s="14" t="str">
        <v/>
      </c>
      <c r="P12225" s="14" t="str">
        <f ca="1"/>
        <v>Low Cap</v>
      </c>
    </row>
    <row r="12226" spans="11:16">
      <c r="K12226" s="14" t="str">
        <v/>
      </c>
      <c r="L12226" s="14" t="str">
        <v/>
      </c>
      <c r="O12226" s="14" t="str">
        <v/>
      </c>
      <c r="P12226" s="14" t="str">
        <f ca="1"/>
        <v>Low Cap</v>
      </c>
    </row>
    <row r="12227" spans="11:16">
      <c r="K12227" s="14" t="str">
        <v/>
      </c>
      <c r="L12227" s="14" t="str">
        <v/>
      </c>
      <c r="O12227" s="14" t="str">
        <v/>
      </c>
      <c r="P12227" s="14" t="str">
        <f ca="1"/>
        <v>Low Cap</v>
      </c>
    </row>
    <row r="12228" spans="11:16">
      <c r="K12228" s="14" t="str">
        <v/>
      </c>
      <c r="L12228" s="14" t="str">
        <v/>
      </c>
      <c r="O12228" s="14" t="str">
        <v/>
      </c>
      <c r="P12228" s="14" t="str">
        <f ca="1"/>
        <v>Low Cap</v>
      </c>
    </row>
    <row r="12229" spans="11:16">
      <c r="K12229" s="14" t="str">
        <v/>
      </c>
      <c r="L12229" s="14" t="str">
        <v/>
      </c>
      <c r="O12229" s="14" t="str">
        <v/>
      </c>
      <c r="P12229" s="14" t="str">
        <f ca="1"/>
        <v>Low Cap</v>
      </c>
    </row>
    <row r="12230" spans="11:16">
      <c r="K12230" s="14" t="str">
        <v/>
      </c>
      <c r="L12230" s="14" t="str">
        <v/>
      </c>
      <c r="O12230" s="14" t="str">
        <v/>
      </c>
      <c r="P12230" s="14" t="str">
        <f ca="1"/>
        <v>Low Cap</v>
      </c>
    </row>
    <row r="12231" spans="11:16">
      <c r="K12231" s="14" t="str">
        <v/>
      </c>
      <c r="L12231" s="14" t="str">
        <v/>
      </c>
      <c r="O12231" s="14" t="str">
        <v/>
      </c>
      <c r="P12231" s="14" t="str">
        <f ca="1"/>
        <v>Low Cap</v>
      </c>
    </row>
    <row r="12232" spans="11:16">
      <c r="K12232" s="14" t="str">
        <v/>
      </c>
      <c r="L12232" s="14" t="str">
        <v/>
      </c>
      <c r="O12232" s="14" t="str">
        <v/>
      </c>
      <c r="P12232" s="14" t="str">
        <f ca="1"/>
        <v>Low Cap</v>
      </c>
    </row>
    <row r="12233" spans="11:16">
      <c r="K12233" s="14" t="str">
        <v/>
      </c>
      <c r="L12233" s="14" t="str">
        <v/>
      </c>
      <c r="O12233" s="14" t="str">
        <v/>
      </c>
      <c r="P12233" s="14" t="str">
        <f ca="1"/>
        <v>Low Cap</v>
      </c>
    </row>
    <row r="12234" spans="11:16">
      <c r="K12234" s="14" t="str">
        <v/>
      </c>
      <c r="L12234" s="14" t="str">
        <v/>
      </c>
      <c r="O12234" s="14" t="str">
        <v/>
      </c>
      <c r="P12234" s="14" t="str">
        <f ca="1"/>
        <v>Low Cap</v>
      </c>
    </row>
    <row r="12235" spans="11:16">
      <c r="K12235" s="14" t="str">
        <v/>
      </c>
      <c r="L12235" s="14" t="str">
        <v/>
      </c>
      <c r="O12235" s="14" t="str">
        <v/>
      </c>
      <c r="P12235" s="14" t="str">
        <f ca="1"/>
        <v>Low Cap</v>
      </c>
    </row>
    <row r="12236" spans="11:16">
      <c r="K12236" s="14" t="str">
        <v/>
      </c>
      <c r="L12236" s="14" t="str">
        <v/>
      </c>
      <c r="O12236" s="14" t="str">
        <v/>
      </c>
      <c r="P12236" s="14" t="str">
        <f ca="1"/>
        <v>Low Cap</v>
      </c>
    </row>
    <row r="12237" spans="11:16">
      <c r="K12237" s="14" t="str">
        <v/>
      </c>
      <c r="L12237" s="14" t="str">
        <v/>
      </c>
      <c r="O12237" s="14" t="str">
        <v/>
      </c>
      <c r="P12237" s="14" t="str">
        <f ca="1"/>
        <v>Low Cap</v>
      </c>
    </row>
    <row r="12238" spans="11:16">
      <c r="K12238" s="14" t="str">
        <v/>
      </c>
      <c r="L12238" s="14" t="str">
        <v/>
      </c>
      <c r="O12238" s="14" t="str">
        <v/>
      </c>
      <c r="P12238" s="14" t="str">
        <f ca="1"/>
        <v>Low Cap</v>
      </c>
    </row>
    <row r="12239" spans="11:16">
      <c r="K12239" s="14" t="str">
        <v/>
      </c>
      <c r="L12239" s="14" t="str">
        <v/>
      </c>
      <c r="O12239" s="14" t="str">
        <v/>
      </c>
      <c r="P12239" s="14" t="str">
        <f ca="1"/>
        <v>Low Cap</v>
      </c>
    </row>
    <row r="12240" spans="11:16">
      <c r="K12240" s="14" t="str">
        <v/>
      </c>
      <c r="L12240" s="14" t="str">
        <v/>
      </c>
      <c r="O12240" s="14" t="str">
        <v/>
      </c>
      <c r="P12240" s="14" t="str">
        <f ca="1"/>
        <v>Low Cap</v>
      </c>
    </row>
    <row r="12241" spans="11:16">
      <c r="K12241" s="14" t="str">
        <v/>
      </c>
      <c r="L12241" s="14" t="str">
        <v/>
      </c>
      <c r="O12241" s="14" t="str">
        <v/>
      </c>
      <c r="P12241" s="14" t="str">
        <f ca="1"/>
        <v>Low Cap</v>
      </c>
    </row>
    <row r="12242" spans="11:16">
      <c r="K12242" s="14" t="str">
        <v/>
      </c>
      <c r="L12242" s="14" t="str">
        <v/>
      </c>
      <c r="O12242" s="14" t="str">
        <v/>
      </c>
      <c r="P12242" s="14" t="str">
        <f ca="1"/>
        <v>Low Cap</v>
      </c>
    </row>
    <row r="12243" spans="11:16">
      <c r="K12243" s="14" t="str">
        <v/>
      </c>
      <c r="L12243" s="14" t="str">
        <v/>
      </c>
      <c r="O12243" s="14" t="str">
        <v/>
      </c>
      <c r="P12243" s="14" t="str">
        <f ca="1"/>
        <v>Low Cap</v>
      </c>
    </row>
    <row r="12244" spans="11:16">
      <c r="K12244" s="14" t="str">
        <v/>
      </c>
      <c r="L12244" s="14" t="str">
        <v/>
      </c>
      <c r="O12244" s="14" t="str">
        <v/>
      </c>
      <c r="P12244" s="14" t="str">
        <f ca="1"/>
        <v>Low Cap</v>
      </c>
    </row>
    <row r="12245" spans="11:16">
      <c r="K12245" s="14" t="str">
        <v/>
      </c>
      <c r="L12245" s="14" t="str">
        <v/>
      </c>
      <c r="O12245" s="14" t="str">
        <v/>
      </c>
      <c r="P12245" s="14" t="str">
        <f ca="1"/>
        <v>Low Cap</v>
      </c>
    </row>
    <row r="12246" spans="11:16">
      <c r="K12246" s="14" t="str">
        <v/>
      </c>
      <c r="L12246" s="14" t="str">
        <v/>
      </c>
      <c r="O12246" s="14" t="str">
        <v/>
      </c>
      <c r="P12246" s="14" t="str">
        <f ca="1"/>
        <v>Low Cap</v>
      </c>
    </row>
    <row r="12247" spans="11:16">
      <c r="K12247" s="14" t="str">
        <v/>
      </c>
      <c r="L12247" s="14" t="str">
        <v/>
      </c>
      <c r="O12247" s="14" t="str">
        <v/>
      </c>
      <c r="P12247" s="14" t="str">
        <f ca="1"/>
        <v>Low Cap</v>
      </c>
    </row>
    <row r="12248" spans="11:16">
      <c r="K12248" s="14" t="str">
        <v/>
      </c>
      <c r="L12248" s="14" t="str">
        <v/>
      </c>
      <c r="O12248" s="14" t="str">
        <v/>
      </c>
      <c r="P12248" s="14" t="str">
        <f ca="1"/>
        <v>Low Cap</v>
      </c>
    </row>
    <row r="12249" spans="11:16">
      <c r="K12249" s="14" t="str">
        <v/>
      </c>
      <c r="L12249" s="14" t="str">
        <v/>
      </c>
      <c r="O12249" s="14" t="str">
        <v/>
      </c>
      <c r="P12249" s="14" t="str">
        <f ca="1"/>
        <v>Low Cap</v>
      </c>
    </row>
    <row r="12250" spans="11:16">
      <c r="K12250" s="14" t="str">
        <v/>
      </c>
      <c r="L12250" s="14" t="str">
        <v/>
      </c>
      <c r="O12250" s="14" t="str">
        <v/>
      </c>
      <c r="P12250" s="14" t="str">
        <f ca="1"/>
        <v>Low Cap</v>
      </c>
    </row>
    <row r="12251" spans="11:16">
      <c r="K12251" s="14" t="str">
        <v/>
      </c>
      <c r="L12251" s="14" t="str">
        <v/>
      </c>
      <c r="O12251" s="14" t="str">
        <v/>
      </c>
      <c r="P12251" s="14" t="str">
        <f ca="1"/>
        <v>Low Cap</v>
      </c>
    </row>
    <row r="12252" spans="11:16">
      <c r="K12252" s="14" t="str">
        <v/>
      </c>
      <c r="L12252" s="14" t="str">
        <v/>
      </c>
      <c r="O12252" s="14" t="str">
        <v/>
      </c>
      <c r="P12252" s="14" t="str">
        <f ca="1"/>
        <v>Low Cap</v>
      </c>
    </row>
    <row r="12253" spans="11:16">
      <c r="K12253" s="14" t="str">
        <v/>
      </c>
      <c r="L12253" s="14" t="str">
        <v/>
      </c>
      <c r="O12253" s="14" t="str">
        <v/>
      </c>
      <c r="P12253" s="14" t="str">
        <f ca="1"/>
        <v>Low Cap</v>
      </c>
    </row>
    <row r="12254" spans="11:16">
      <c r="K12254" s="14" t="str">
        <v/>
      </c>
      <c r="L12254" s="14" t="str">
        <v/>
      </c>
      <c r="O12254" s="14" t="str">
        <v/>
      </c>
      <c r="P12254" s="14" t="str">
        <f ca="1"/>
        <v>Low Cap</v>
      </c>
    </row>
    <row r="12255" spans="11:16">
      <c r="K12255" s="14" t="str">
        <v/>
      </c>
      <c r="L12255" s="14" t="str">
        <v/>
      </c>
      <c r="O12255" s="14" t="str">
        <v/>
      </c>
      <c r="P12255" s="14" t="str">
        <f ca="1"/>
        <v>Low Cap</v>
      </c>
    </row>
    <row r="12256" spans="11:16">
      <c r="K12256" s="14" t="str">
        <v/>
      </c>
      <c r="L12256" s="14" t="str">
        <v/>
      </c>
      <c r="O12256" s="14" t="str">
        <v/>
      </c>
      <c r="P12256" s="14" t="str">
        <f ca="1"/>
        <v>Low Cap</v>
      </c>
    </row>
    <row r="12257" spans="11:16">
      <c r="K12257" s="14" t="str">
        <v/>
      </c>
      <c r="L12257" s="14" t="str">
        <v/>
      </c>
      <c r="O12257" s="14" t="str">
        <v/>
      </c>
      <c r="P12257" s="14" t="str">
        <f ca="1"/>
        <v>Low Cap</v>
      </c>
    </row>
    <row r="12258" spans="11:16">
      <c r="K12258" s="14" t="str">
        <v/>
      </c>
      <c r="L12258" s="14" t="str">
        <v/>
      </c>
      <c r="O12258" s="14" t="str">
        <v/>
      </c>
      <c r="P12258" s="14" t="str">
        <f ca="1"/>
        <v>Low Cap</v>
      </c>
    </row>
    <row r="12259" spans="11:16">
      <c r="K12259" s="14" t="str">
        <v/>
      </c>
      <c r="L12259" s="14" t="str">
        <v/>
      </c>
      <c r="O12259" s="14" t="str">
        <v/>
      </c>
      <c r="P12259" s="14" t="str">
        <f ca="1"/>
        <v>Low Cap</v>
      </c>
    </row>
    <row r="12260" spans="11:16">
      <c r="K12260" s="14" t="str">
        <v/>
      </c>
      <c r="L12260" s="14" t="str">
        <v/>
      </c>
      <c r="O12260" s="14" t="str">
        <v/>
      </c>
      <c r="P12260" s="14" t="str">
        <f ca="1"/>
        <v>Low Cap</v>
      </c>
    </row>
    <row r="12261" spans="11:16">
      <c r="K12261" s="14" t="str">
        <v/>
      </c>
      <c r="L12261" s="14" t="str">
        <v/>
      </c>
      <c r="O12261" s="14" t="str">
        <v/>
      </c>
      <c r="P12261" s="14" t="str">
        <f ca="1"/>
        <v>Low Cap</v>
      </c>
    </row>
    <row r="12262" spans="11:16">
      <c r="K12262" s="14" t="str">
        <v/>
      </c>
      <c r="L12262" s="14" t="str">
        <v/>
      </c>
      <c r="O12262" s="14" t="str">
        <v/>
      </c>
      <c r="P12262" s="14" t="str">
        <f ca="1"/>
        <v>Low Cap</v>
      </c>
    </row>
    <row r="12263" spans="11:16">
      <c r="K12263" s="14" t="str">
        <v/>
      </c>
      <c r="L12263" s="14" t="str">
        <v/>
      </c>
      <c r="O12263" s="14" t="str">
        <v/>
      </c>
      <c r="P12263" s="14" t="str">
        <f ca="1"/>
        <v>Low Cap</v>
      </c>
    </row>
    <row r="12264" spans="11:16">
      <c r="K12264" s="14" t="str">
        <v/>
      </c>
      <c r="L12264" s="14" t="str">
        <v/>
      </c>
      <c r="O12264" s="14" t="str">
        <v/>
      </c>
      <c r="P12264" s="14" t="str">
        <f ca="1"/>
        <v>Low Cap</v>
      </c>
    </row>
    <row r="12265" spans="11:16">
      <c r="K12265" s="14" t="str">
        <v/>
      </c>
      <c r="L12265" s="14" t="str">
        <v/>
      </c>
      <c r="O12265" s="14" t="str">
        <v/>
      </c>
      <c r="P12265" s="14" t="str">
        <f ca="1"/>
        <v>Low Cap</v>
      </c>
    </row>
    <row r="12266" spans="11:16">
      <c r="K12266" s="14" t="str">
        <v/>
      </c>
      <c r="L12266" s="14" t="str">
        <v/>
      </c>
      <c r="O12266" s="14" t="str">
        <v/>
      </c>
      <c r="P12266" s="14" t="str">
        <f ca="1"/>
        <v>Low Cap</v>
      </c>
    </row>
    <row r="12267" spans="11:16">
      <c r="K12267" s="14" t="str">
        <v/>
      </c>
      <c r="L12267" s="14" t="str">
        <v/>
      </c>
      <c r="O12267" s="14" t="str">
        <v/>
      </c>
      <c r="P12267" s="14" t="str">
        <f ca="1"/>
        <v>Low Cap</v>
      </c>
    </row>
    <row r="12268" spans="11:16">
      <c r="K12268" s="14" t="str">
        <v/>
      </c>
      <c r="L12268" s="14" t="str">
        <v/>
      </c>
      <c r="O12268" s="14" t="str">
        <v/>
      </c>
      <c r="P12268" s="14" t="str">
        <f ca="1"/>
        <v>Low Cap</v>
      </c>
    </row>
    <row r="12269" spans="11:16">
      <c r="K12269" s="14" t="str">
        <v/>
      </c>
      <c r="L12269" s="14" t="str">
        <v/>
      </c>
      <c r="O12269" s="14" t="str">
        <v/>
      </c>
      <c r="P12269" s="14" t="str">
        <f ca="1"/>
        <v>Low Cap</v>
      </c>
    </row>
    <row r="12270" spans="11:16">
      <c r="K12270" s="14" t="str">
        <v/>
      </c>
      <c r="L12270" s="14" t="str">
        <v/>
      </c>
      <c r="O12270" s="14" t="str">
        <v/>
      </c>
      <c r="P12270" s="14" t="str">
        <f ca="1"/>
        <v>Low Cap</v>
      </c>
    </row>
    <row r="12271" spans="11:16">
      <c r="K12271" s="14" t="str">
        <v/>
      </c>
      <c r="L12271" s="14" t="str">
        <v/>
      </c>
      <c r="O12271" s="14" t="str">
        <v/>
      </c>
      <c r="P12271" s="14" t="str">
        <f ca="1"/>
        <v>Low Cap</v>
      </c>
    </row>
    <row r="12272" spans="11:16">
      <c r="K12272" s="14" t="str">
        <v/>
      </c>
      <c r="L12272" s="14" t="str">
        <v/>
      </c>
      <c r="O12272" s="14" t="str">
        <v/>
      </c>
      <c r="P12272" s="14" t="str">
        <f ca="1"/>
        <v>Low Cap</v>
      </c>
    </row>
    <row r="12273" spans="11:16">
      <c r="K12273" s="14" t="str">
        <v/>
      </c>
      <c r="L12273" s="14" t="str">
        <v/>
      </c>
      <c r="O12273" s="14" t="str">
        <v/>
      </c>
      <c r="P12273" s="14" t="str">
        <f ca="1"/>
        <v>Low Cap</v>
      </c>
    </row>
    <row r="12274" spans="11:16">
      <c r="K12274" s="14" t="str">
        <v/>
      </c>
      <c r="L12274" s="14" t="str">
        <v/>
      </c>
      <c r="O12274" s="14" t="str">
        <v/>
      </c>
      <c r="P12274" s="14" t="str">
        <f ca="1"/>
        <v>Low Cap</v>
      </c>
    </row>
    <row r="12275" spans="11:16">
      <c r="K12275" s="14" t="str">
        <v/>
      </c>
      <c r="L12275" s="14" t="str">
        <v/>
      </c>
      <c r="O12275" s="14" t="str">
        <v/>
      </c>
      <c r="P12275" s="14" t="str">
        <f ca="1"/>
        <v>Low Cap</v>
      </c>
    </row>
    <row r="12276" spans="11:16">
      <c r="K12276" s="14" t="str">
        <v/>
      </c>
      <c r="L12276" s="14" t="str">
        <v/>
      </c>
      <c r="O12276" s="14" t="str">
        <v/>
      </c>
      <c r="P12276" s="14" t="str">
        <f ca="1"/>
        <v>Low Cap</v>
      </c>
    </row>
    <row r="12277" spans="11:16">
      <c r="K12277" s="14" t="str">
        <v/>
      </c>
      <c r="L12277" s="14" t="str">
        <v/>
      </c>
      <c r="O12277" s="14" t="str">
        <v/>
      </c>
      <c r="P12277" s="14" t="str">
        <f ca="1"/>
        <v>Low Cap</v>
      </c>
    </row>
    <row r="12278" spans="11:16">
      <c r="K12278" s="14" t="str">
        <v/>
      </c>
      <c r="L12278" s="14" t="str">
        <v/>
      </c>
      <c r="O12278" s="14" t="str">
        <v/>
      </c>
      <c r="P12278" s="14" t="str">
        <f ca="1"/>
        <v>Low Cap</v>
      </c>
    </row>
    <row r="12279" spans="11:16">
      <c r="K12279" s="14" t="str">
        <v/>
      </c>
      <c r="L12279" s="14" t="str">
        <v/>
      </c>
      <c r="O12279" s="14" t="str">
        <v/>
      </c>
      <c r="P12279" s="14" t="str">
        <f ca="1"/>
        <v>Low Cap</v>
      </c>
    </row>
    <row r="12280" spans="11:16">
      <c r="K12280" s="14" t="str">
        <v/>
      </c>
      <c r="L12280" s="14" t="str">
        <v/>
      </c>
      <c r="O12280" s="14" t="str">
        <v/>
      </c>
      <c r="P12280" s="14" t="str">
        <f ca="1"/>
        <v>Low Cap</v>
      </c>
    </row>
    <row r="12281" spans="11:16">
      <c r="K12281" s="14" t="str">
        <v/>
      </c>
      <c r="L12281" s="14" t="str">
        <v/>
      </c>
      <c r="O12281" s="14" t="str">
        <v/>
      </c>
      <c r="P12281" s="14" t="str">
        <f ca="1"/>
        <v>Low Cap</v>
      </c>
    </row>
    <row r="12282" spans="11:16">
      <c r="K12282" s="14" t="str">
        <v/>
      </c>
      <c r="L12282" s="14" t="str">
        <v/>
      </c>
      <c r="O12282" s="14" t="str">
        <v/>
      </c>
      <c r="P12282" s="14" t="str">
        <f ca="1"/>
        <v>Low Cap</v>
      </c>
    </row>
    <row r="12283" spans="11:16">
      <c r="K12283" s="14" t="str">
        <v/>
      </c>
      <c r="L12283" s="14" t="str">
        <v/>
      </c>
      <c r="O12283" s="14" t="str">
        <v/>
      </c>
      <c r="P12283" s="14" t="str">
        <f ca="1"/>
        <v>Low Cap</v>
      </c>
    </row>
    <row r="12284" spans="11:16">
      <c r="K12284" s="14" t="str">
        <v/>
      </c>
      <c r="L12284" s="14" t="str">
        <v/>
      </c>
      <c r="O12284" s="14" t="str">
        <v/>
      </c>
      <c r="P12284" s="14" t="str">
        <f ca="1"/>
        <v>Low Cap</v>
      </c>
    </row>
    <row r="12285" spans="11:16">
      <c r="K12285" s="14" t="str">
        <v/>
      </c>
      <c r="L12285" s="14" t="str">
        <v/>
      </c>
      <c r="O12285" s="14" t="str">
        <v/>
      </c>
      <c r="P12285" s="14" t="str">
        <f ca="1"/>
        <v>Low Cap</v>
      </c>
    </row>
    <row r="12286" spans="11:16">
      <c r="K12286" s="14" t="str">
        <v/>
      </c>
      <c r="L12286" s="14" t="str">
        <v/>
      </c>
      <c r="O12286" s="14" t="str">
        <v/>
      </c>
      <c r="P12286" s="14" t="str">
        <f ca="1"/>
        <v>Low Cap</v>
      </c>
    </row>
    <row r="12287" spans="11:16">
      <c r="K12287" s="14" t="str">
        <v/>
      </c>
      <c r="L12287" s="14" t="str">
        <v/>
      </c>
      <c r="O12287" s="14" t="str">
        <v/>
      </c>
      <c r="P12287" s="14" t="str">
        <f ca="1"/>
        <v>Low Cap</v>
      </c>
    </row>
    <row r="12288" spans="11:16">
      <c r="K12288" s="14" t="str">
        <v/>
      </c>
      <c r="L12288" s="14" t="str">
        <v/>
      </c>
      <c r="O12288" s="14" t="str">
        <v/>
      </c>
      <c r="P12288" s="14" t="str">
        <f ca="1"/>
        <v>Low Cap</v>
      </c>
    </row>
    <row r="12289" spans="11:16">
      <c r="K12289" s="14" t="str">
        <v/>
      </c>
      <c r="L12289" s="14" t="str">
        <v/>
      </c>
      <c r="O12289" s="14" t="str">
        <v/>
      </c>
      <c r="P12289" s="14" t="str">
        <f ca="1"/>
        <v>Low Cap</v>
      </c>
    </row>
    <row r="12290" spans="11:16">
      <c r="K12290" s="14" t="str">
        <v/>
      </c>
      <c r="L12290" s="14" t="str">
        <v/>
      </c>
      <c r="O12290" s="14" t="str">
        <v/>
      </c>
      <c r="P12290" s="14" t="str">
        <f ca="1"/>
        <v>Low Cap</v>
      </c>
    </row>
    <row r="12291" spans="11:16">
      <c r="K12291" s="14" t="str">
        <v/>
      </c>
      <c r="L12291" s="14" t="str">
        <v/>
      </c>
      <c r="O12291" s="14" t="str">
        <v/>
      </c>
      <c r="P12291" s="14" t="str">
        <f ca="1"/>
        <v>Low Cap</v>
      </c>
    </row>
    <row r="12292" spans="11:16">
      <c r="K12292" s="14" t="str">
        <v/>
      </c>
      <c r="L12292" s="14" t="str">
        <v/>
      </c>
      <c r="O12292" s="14" t="str">
        <v/>
      </c>
      <c r="P12292" s="14" t="str">
        <f ca="1"/>
        <v>Low Cap</v>
      </c>
    </row>
    <row r="12293" spans="11:16">
      <c r="K12293" s="14" t="str">
        <v/>
      </c>
      <c r="L12293" s="14" t="str">
        <v/>
      </c>
      <c r="O12293" s="14" t="str">
        <v/>
      </c>
      <c r="P12293" s="14" t="str">
        <f ca="1"/>
        <v>Low Cap</v>
      </c>
    </row>
    <row r="12294" spans="11:16">
      <c r="K12294" s="14" t="str">
        <v/>
      </c>
      <c r="L12294" s="14" t="str">
        <v/>
      </c>
      <c r="O12294" s="14" t="str">
        <v/>
      </c>
      <c r="P12294" s="14" t="str">
        <f ca="1"/>
        <v>Low Cap</v>
      </c>
    </row>
    <row r="12295" spans="11:16">
      <c r="K12295" s="14" t="str">
        <v/>
      </c>
      <c r="L12295" s="14" t="str">
        <v/>
      </c>
      <c r="O12295" s="14" t="str">
        <v/>
      </c>
      <c r="P12295" s="14" t="str">
        <f ca="1"/>
        <v>Low Cap</v>
      </c>
    </row>
    <row r="12296" spans="11:16">
      <c r="K12296" s="14" t="str">
        <v/>
      </c>
      <c r="L12296" s="14" t="str">
        <v/>
      </c>
      <c r="O12296" s="14" t="str">
        <v/>
      </c>
      <c r="P12296" s="14" t="str">
        <f ca="1"/>
        <v>Low Cap</v>
      </c>
    </row>
    <row r="12297" spans="11:16">
      <c r="K12297" s="14" t="str">
        <v/>
      </c>
      <c r="L12297" s="14" t="str">
        <v/>
      </c>
      <c r="O12297" s="14" t="str">
        <v/>
      </c>
      <c r="P12297" s="14" t="str">
        <f ca="1"/>
        <v>Low Cap</v>
      </c>
    </row>
    <row r="12298" spans="11:16">
      <c r="K12298" s="14" t="str">
        <v/>
      </c>
      <c r="L12298" s="14" t="str">
        <v/>
      </c>
      <c r="O12298" s="14" t="str">
        <v/>
      </c>
      <c r="P12298" s="14" t="str">
        <f ca="1"/>
        <v>Low Cap</v>
      </c>
    </row>
    <row r="12299" spans="11:16">
      <c r="K12299" s="14" t="str">
        <v/>
      </c>
      <c r="L12299" s="14" t="str">
        <v/>
      </c>
      <c r="O12299" s="14" t="str">
        <v/>
      </c>
      <c r="P12299" s="14" t="str">
        <f ca="1"/>
        <v>Low Cap</v>
      </c>
    </row>
    <row r="12300" spans="11:16">
      <c r="K12300" s="14" t="str">
        <v/>
      </c>
      <c r="L12300" s="14" t="str">
        <v/>
      </c>
      <c r="O12300" s="14" t="str">
        <v/>
      </c>
      <c r="P12300" s="14" t="str">
        <f ca="1"/>
        <v>Low Cap</v>
      </c>
    </row>
    <row r="12301" spans="11:16">
      <c r="K12301" s="14" t="str">
        <v/>
      </c>
      <c r="L12301" s="14" t="str">
        <v/>
      </c>
      <c r="O12301" s="14" t="str">
        <v/>
      </c>
      <c r="P12301" s="14" t="str">
        <f ca="1"/>
        <v>Low Cap</v>
      </c>
    </row>
    <row r="12302" spans="11:16">
      <c r="K12302" s="14" t="str">
        <v/>
      </c>
      <c r="L12302" s="14" t="str">
        <v/>
      </c>
      <c r="O12302" s="14" t="str">
        <v/>
      </c>
      <c r="P12302" s="14" t="str">
        <f ca="1"/>
        <v>Low Cap</v>
      </c>
    </row>
    <row r="12303" spans="11:16">
      <c r="K12303" s="14" t="str">
        <v/>
      </c>
      <c r="L12303" s="14" t="str">
        <v/>
      </c>
      <c r="O12303" s="14" t="str">
        <v/>
      </c>
      <c r="P12303" s="14" t="str">
        <f ca="1"/>
        <v>Low Cap</v>
      </c>
    </row>
    <row r="12304" spans="11:16">
      <c r="K12304" s="14" t="str">
        <v/>
      </c>
      <c r="L12304" s="14" t="str">
        <v/>
      </c>
      <c r="O12304" s="14" t="str">
        <v/>
      </c>
      <c r="P12304" s="14" t="str">
        <f ca="1"/>
        <v>Low Cap</v>
      </c>
    </row>
    <row r="12305" spans="11:16">
      <c r="K12305" s="14" t="str">
        <v/>
      </c>
      <c r="L12305" s="14" t="str">
        <v/>
      </c>
      <c r="O12305" s="14" t="str">
        <v/>
      </c>
      <c r="P12305" s="14" t="str">
        <f ca="1"/>
        <v>Low Cap</v>
      </c>
    </row>
    <row r="12306" spans="11:16">
      <c r="K12306" s="14" t="str">
        <v/>
      </c>
      <c r="L12306" s="14" t="str">
        <v/>
      </c>
      <c r="O12306" s="14" t="str">
        <v/>
      </c>
      <c r="P12306" s="14" t="str">
        <f ca="1"/>
        <v>Low Cap</v>
      </c>
    </row>
    <row r="12307" spans="11:16">
      <c r="K12307" s="14" t="str">
        <v/>
      </c>
      <c r="L12307" s="14" t="str">
        <v/>
      </c>
      <c r="O12307" s="14" t="str">
        <v/>
      </c>
      <c r="P12307" s="14" t="str">
        <f ca="1"/>
        <v>Low Cap</v>
      </c>
    </row>
    <row r="12308" spans="11:16">
      <c r="K12308" s="14" t="str">
        <v/>
      </c>
      <c r="L12308" s="14" t="str">
        <v/>
      </c>
      <c r="O12308" s="14" t="str">
        <v/>
      </c>
      <c r="P12308" s="14" t="str">
        <f ca="1"/>
        <v>Low Cap</v>
      </c>
    </row>
    <row r="12309" spans="11:16">
      <c r="K12309" s="14" t="str">
        <v/>
      </c>
      <c r="L12309" s="14" t="str">
        <v/>
      </c>
      <c r="O12309" s="14" t="str">
        <v/>
      </c>
      <c r="P12309" s="14" t="str">
        <f ca="1"/>
        <v>Low Cap</v>
      </c>
    </row>
    <row r="12310" spans="11:16">
      <c r="K12310" s="14" t="str">
        <v/>
      </c>
      <c r="L12310" s="14" t="str">
        <v/>
      </c>
      <c r="O12310" s="14" t="str">
        <v/>
      </c>
      <c r="P12310" s="14" t="str">
        <f ca="1"/>
        <v>Low Cap</v>
      </c>
    </row>
    <row r="12311" spans="11:16">
      <c r="K12311" s="14" t="str">
        <v/>
      </c>
      <c r="L12311" s="14" t="str">
        <v/>
      </c>
      <c r="O12311" s="14" t="str">
        <v/>
      </c>
      <c r="P12311" s="14" t="str">
        <f ca="1"/>
        <v>Low Cap</v>
      </c>
    </row>
    <row r="12312" spans="11:16">
      <c r="K12312" s="14" t="str">
        <v/>
      </c>
      <c r="L12312" s="14" t="str">
        <v/>
      </c>
      <c r="O12312" s="14" t="str">
        <v/>
      </c>
      <c r="P12312" s="14" t="str">
        <f ca="1"/>
        <v>Low Cap</v>
      </c>
    </row>
    <row r="12313" spans="11:16">
      <c r="K12313" s="14" t="str">
        <v/>
      </c>
      <c r="L12313" s="14" t="str">
        <v/>
      </c>
      <c r="O12313" s="14" t="str">
        <v/>
      </c>
      <c r="P12313" s="14" t="str">
        <f ca="1"/>
        <v>Low Cap</v>
      </c>
    </row>
    <row r="12314" spans="11:16">
      <c r="K12314" s="14" t="str">
        <v/>
      </c>
      <c r="L12314" s="14" t="str">
        <v/>
      </c>
      <c r="O12314" s="14" t="str">
        <v/>
      </c>
      <c r="P12314" s="14" t="str">
        <f ca="1"/>
        <v>Low Cap</v>
      </c>
    </row>
    <row r="12315" spans="11:16">
      <c r="K12315" s="14" t="str">
        <v/>
      </c>
      <c r="L12315" s="14" t="str">
        <v/>
      </c>
      <c r="O12315" s="14" t="str">
        <v/>
      </c>
      <c r="P12315" s="14" t="str">
        <f ca="1"/>
        <v>Low Cap</v>
      </c>
    </row>
    <row r="12316" spans="11:16">
      <c r="K12316" s="14" t="str">
        <v/>
      </c>
      <c r="L12316" s="14" t="str">
        <v/>
      </c>
      <c r="O12316" s="14" t="str">
        <v/>
      </c>
      <c r="P12316" s="14" t="str">
        <f ca="1"/>
        <v>Low Cap</v>
      </c>
    </row>
    <row r="12317" spans="11:16">
      <c r="K12317" s="14" t="str">
        <v/>
      </c>
      <c r="L12317" s="14" t="str">
        <v/>
      </c>
      <c r="O12317" s="14" t="str">
        <v/>
      </c>
      <c r="P12317" s="14" t="str">
        <f ca="1"/>
        <v>Low Cap</v>
      </c>
    </row>
    <row r="12318" spans="11:16">
      <c r="K12318" s="14" t="str">
        <v/>
      </c>
      <c r="L12318" s="14" t="str">
        <v/>
      </c>
      <c r="O12318" s="14" t="str">
        <v/>
      </c>
      <c r="P12318" s="14" t="str">
        <f ca="1"/>
        <v>Low Cap</v>
      </c>
    </row>
    <row r="12319" spans="11:16">
      <c r="K12319" s="14" t="str">
        <v/>
      </c>
      <c r="L12319" s="14" t="str">
        <v/>
      </c>
      <c r="O12319" s="14" t="str">
        <v/>
      </c>
      <c r="P12319" s="14" t="str">
        <f ca="1"/>
        <v>Low Cap</v>
      </c>
    </row>
    <row r="12320" spans="11:16">
      <c r="K12320" s="14" t="str">
        <v/>
      </c>
      <c r="L12320" s="14" t="str">
        <v/>
      </c>
      <c r="O12320" s="14" t="str">
        <v/>
      </c>
      <c r="P12320" s="14" t="str">
        <f ca="1"/>
        <v>Low Cap</v>
      </c>
    </row>
    <row r="12321" spans="11:16">
      <c r="K12321" s="14" t="str">
        <v/>
      </c>
      <c r="L12321" s="14" t="str">
        <v/>
      </c>
      <c r="O12321" s="14" t="str">
        <v/>
      </c>
      <c r="P12321" s="14" t="str">
        <f ca="1"/>
        <v>Low Cap</v>
      </c>
    </row>
    <row r="12322" spans="11:16">
      <c r="K12322" s="14" t="str">
        <v/>
      </c>
      <c r="L12322" s="14" t="str">
        <v/>
      </c>
      <c r="O12322" s="14" t="str">
        <v/>
      </c>
      <c r="P12322" s="14" t="str">
        <f ca="1"/>
        <v>Low Cap</v>
      </c>
    </row>
    <row r="12323" spans="11:16">
      <c r="K12323" s="14" t="str">
        <v/>
      </c>
      <c r="L12323" s="14" t="str">
        <v/>
      </c>
      <c r="O12323" s="14" t="str">
        <v/>
      </c>
      <c r="P12323" s="14" t="str">
        <f ca="1"/>
        <v>Low Cap</v>
      </c>
    </row>
    <row r="12324" spans="11:16">
      <c r="K12324" s="14" t="str">
        <v/>
      </c>
      <c r="L12324" s="14" t="str">
        <v/>
      </c>
      <c r="O12324" s="14" t="str">
        <v/>
      </c>
      <c r="P12324" s="14" t="str">
        <f ca="1"/>
        <v>Low Cap</v>
      </c>
    </row>
    <row r="12325" spans="11:16">
      <c r="K12325" s="14" t="str">
        <v/>
      </c>
      <c r="L12325" s="14" t="str">
        <v/>
      </c>
      <c r="O12325" s="14" t="str">
        <v/>
      </c>
      <c r="P12325" s="14" t="str">
        <f ca="1"/>
        <v>Low Cap</v>
      </c>
    </row>
    <row r="12326" spans="11:16">
      <c r="K12326" s="14" t="str">
        <v/>
      </c>
      <c r="L12326" s="14" t="str">
        <v/>
      </c>
      <c r="O12326" s="14" t="str">
        <v/>
      </c>
      <c r="P12326" s="14" t="str">
        <f ca="1"/>
        <v>Low Cap</v>
      </c>
    </row>
    <row r="12327" spans="11:16">
      <c r="K12327" s="14" t="str">
        <v/>
      </c>
      <c r="L12327" s="14" t="str">
        <v/>
      </c>
      <c r="O12327" s="14" t="str">
        <v/>
      </c>
      <c r="P12327" s="14" t="str">
        <f ca="1"/>
        <v>Low Cap</v>
      </c>
    </row>
    <row r="12328" spans="11:16">
      <c r="K12328" s="14" t="str">
        <v/>
      </c>
      <c r="L12328" s="14" t="str">
        <v/>
      </c>
      <c r="O12328" s="14" t="str">
        <v/>
      </c>
      <c r="P12328" s="14" t="str">
        <f ca="1"/>
        <v>Low Cap</v>
      </c>
    </row>
    <row r="12329" spans="11:16">
      <c r="K12329" s="14" t="str">
        <v/>
      </c>
      <c r="L12329" s="14" t="str">
        <v/>
      </c>
      <c r="O12329" s="14" t="str">
        <v/>
      </c>
      <c r="P12329" s="14" t="str">
        <f ca="1"/>
        <v>Low Cap</v>
      </c>
    </row>
    <row r="12330" spans="11:16">
      <c r="K12330" s="14" t="str">
        <v/>
      </c>
      <c r="L12330" s="14" t="str">
        <v/>
      </c>
      <c r="O12330" s="14" t="str">
        <v/>
      </c>
      <c r="P12330" s="14" t="str">
        <f ca="1"/>
        <v>Low Cap</v>
      </c>
    </row>
    <row r="12331" spans="11:16">
      <c r="K12331" s="14" t="str">
        <v/>
      </c>
      <c r="L12331" s="14" t="str">
        <v/>
      </c>
      <c r="O12331" s="14" t="str">
        <v/>
      </c>
      <c r="P12331" s="14" t="str">
        <f ca="1"/>
        <v>Low Cap</v>
      </c>
    </row>
    <row r="12332" spans="11:16">
      <c r="K12332" s="14" t="str">
        <v/>
      </c>
      <c r="L12332" s="14" t="str">
        <v/>
      </c>
      <c r="O12332" s="14" t="str">
        <v/>
      </c>
      <c r="P12332" s="14" t="str">
        <f ca="1"/>
        <v>Low Cap</v>
      </c>
    </row>
    <row r="12333" spans="11:16">
      <c r="K12333" s="14" t="str">
        <v/>
      </c>
      <c r="L12333" s="14" t="str">
        <v/>
      </c>
      <c r="O12333" s="14" t="str">
        <v/>
      </c>
      <c r="P12333" s="14" t="str">
        <f ca="1"/>
        <v>Low Cap</v>
      </c>
    </row>
    <row r="12334" spans="11:16">
      <c r="K12334" s="14" t="str">
        <v/>
      </c>
      <c r="L12334" s="14" t="str">
        <v/>
      </c>
      <c r="O12334" s="14" t="str">
        <v/>
      </c>
      <c r="P12334" s="14" t="str">
        <f ca="1"/>
        <v>Low Cap</v>
      </c>
    </row>
    <row r="12335" spans="11:16">
      <c r="K12335" s="14" t="str">
        <v/>
      </c>
      <c r="L12335" s="14" t="str">
        <v/>
      </c>
      <c r="O12335" s="14" t="str">
        <v/>
      </c>
      <c r="P12335" s="14" t="str">
        <f ca="1"/>
        <v>Low Cap</v>
      </c>
    </row>
    <row r="12336" spans="11:16">
      <c r="K12336" s="14" t="str">
        <v/>
      </c>
      <c r="L12336" s="14" t="str">
        <v/>
      </c>
      <c r="O12336" s="14" t="str">
        <v/>
      </c>
      <c r="P12336" s="14" t="str">
        <f ca="1"/>
        <v>Low Cap</v>
      </c>
    </row>
    <row r="12337" spans="11:16">
      <c r="K12337" s="14" t="str">
        <v/>
      </c>
      <c r="L12337" s="14" t="str">
        <v/>
      </c>
      <c r="O12337" s="14" t="str">
        <v/>
      </c>
      <c r="P12337" s="14" t="str">
        <f ca="1"/>
        <v>Low Cap</v>
      </c>
    </row>
    <row r="12338" spans="11:16">
      <c r="K12338" s="14" t="str">
        <v/>
      </c>
      <c r="L12338" s="14" t="str">
        <v/>
      </c>
      <c r="O12338" s="14" t="str">
        <v/>
      </c>
      <c r="P12338" s="14" t="str">
        <f ca="1"/>
        <v>Low Cap</v>
      </c>
    </row>
    <row r="12339" spans="11:16">
      <c r="K12339" s="14" t="str">
        <v/>
      </c>
      <c r="L12339" s="14" t="str">
        <v/>
      </c>
      <c r="O12339" s="14" t="str">
        <v/>
      </c>
      <c r="P12339" s="14" t="str">
        <f ca="1"/>
        <v>Low Cap</v>
      </c>
    </row>
    <row r="12340" spans="11:16">
      <c r="K12340" s="14" t="str">
        <v/>
      </c>
      <c r="L12340" s="14" t="str">
        <v/>
      </c>
      <c r="O12340" s="14" t="str">
        <v/>
      </c>
      <c r="P12340" s="14" t="str">
        <f ca="1"/>
        <v>Low Cap</v>
      </c>
    </row>
    <row r="12341" spans="11:16">
      <c r="K12341" s="14" t="str">
        <v/>
      </c>
      <c r="L12341" s="14" t="str">
        <v/>
      </c>
      <c r="O12341" s="14" t="str">
        <v/>
      </c>
      <c r="P12341" s="14" t="str">
        <f ca="1"/>
        <v>Low Cap</v>
      </c>
    </row>
    <row r="12342" spans="11:16">
      <c r="K12342" s="14" t="str">
        <v/>
      </c>
      <c r="L12342" s="14" t="str">
        <v/>
      </c>
      <c r="O12342" s="14" t="str">
        <v/>
      </c>
      <c r="P12342" s="14" t="str">
        <f ca="1"/>
        <v>Low Cap</v>
      </c>
    </row>
    <row r="12343" spans="11:16">
      <c r="K12343" s="14" t="str">
        <v/>
      </c>
      <c r="L12343" s="14" t="str">
        <v/>
      </c>
      <c r="O12343" s="14" t="str">
        <v/>
      </c>
      <c r="P12343" s="14" t="str">
        <f ca="1"/>
        <v>Low Cap</v>
      </c>
    </row>
    <row r="12344" spans="11:16">
      <c r="K12344" s="14" t="str">
        <v/>
      </c>
      <c r="L12344" s="14" t="str">
        <v/>
      </c>
      <c r="O12344" s="14" t="str">
        <v/>
      </c>
      <c r="P12344" s="14" t="str">
        <f ca="1"/>
        <v>Low Cap</v>
      </c>
    </row>
    <row r="12345" spans="11:16">
      <c r="K12345" s="14" t="str">
        <v/>
      </c>
      <c r="L12345" s="14" t="str">
        <v/>
      </c>
      <c r="O12345" s="14" t="str">
        <v/>
      </c>
      <c r="P12345" s="14" t="str">
        <f ca="1"/>
        <v>Low Cap</v>
      </c>
    </row>
    <row r="12346" spans="11:16">
      <c r="K12346" s="14" t="str">
        <v/>
      </c>
      <c r="L12346" s="14" t="str">
        <v/>
      </c>
      <c r="O12346" s="14" t="str">
        <v/>
      </c>
      <c r="P12346" s="14" t="str">
        <f ca="1"/>
        <v>Low Cap</v>
      </c>
    </row>
    <row r="12347" spans="11:16">
      <c r="K12347" s="14" t="str">
        <v/>
      </c>
      <c r="L12347" s="14" t="str">
        <v/>
      </c>
      <c r="O12347" s="14" t="str">
        <v/>
      </c>
      <c r="P12347" s="14" t="str">
        <f ca="1"/>
        <v>Low Cap</v>
      </c>
    </row>
    <row r="12348" spans="11:16">
      <c r="K12348" s="14" t="str">
        <v/>
      </c>
      <c r="L12348" s="14" t="str">
        <v/>
      </c>
      <c r="O12348" s="14" t="str">
        <v/>
      </c>
      <c r="P12348" s="14" t="str">
        <f ca="1"/>
        <v>Low Cap</v>
      </c>
    </row>
    <row r="12349" spans="11:16">
      <c r="K12349" s="14" t="str">
        <v/>
      </c>
      <c r="L12349" s="14" t="str">
        <v/>
      </c>
      <c r="O12349" s="14" t="str">
        <v/>
      </c>
      <c r="P12349" s="14" t="str">
        <f ca="1"/>
        <v>Low Cap</v>
      </c>
    </row>
    <row r="12350" spans="11:16">
      <c r="K12350" s="14" t="str">
        <v/>
      </c>
      <c r="L12350" s="14" t="str">
        <v/>
      </c>
      <c r="O12350" s="14" t="str">
        <v/>
      </c>
      <c r="P12350" s="14" t="str">
        <f ca="1"/>
        <v>Low Cap</v>
      </c>
    </row>
    <row r="12351" spans="11:16">
      <c r="K12351" s="14" t="str">
        <v/>
      </c>
      <c r="L12351" s="14" t="str">
        <v/>
      </c>
      <c r="O12351" s="14" t="str">
        <v/>
      </c>
      <c r="P12351" s="14" t="str">
        <f ca="1"/>
        <v>Low Cap</v>
      </c>
    </row>
    <row r="12352" spans="11:16">
      <c r="K12352" s="14" t="str">
        <v/>
      </c>
      <c r="L12352" s="14" t="str">
        <v/>
      </c>
      <c r="O12352" s="14" t="str">
        <v/>
      </c>
      <c r="P12352" s="14" t="str">
        <f ca="1"/>
        <v>Low Cap</v>
      </c>
    </row>
    <row r="12353" spans="11:16">
      <c r="K12353" s="14" t="str">
        <v/>
      </c>
      <c r="L12353" s="14" t="str">
        <v/>
      </c>
      <c r="O12353" s="14" t="str">
        <v/>
      </c>
      <c r="P12353" s="14" t="str">
        <f ca="1"/>
        <v>Low Cap</v>
      </c>
    </row>
    <row r="12354" spans="11:16">
      <c r="K12354" s="14" t="str">
        <v/>
      </c>
      <c r="L12354" s="14" t="str">
        <v/>
      </c>
      <c r="O12354" s="14" t="str">
        <v/>
      </c>
      <c r="P12354" s="14" t="str">
        <f ca="1"/>
        <v>Low Cap</v>
      </c>
    </row>
    <row r="12355" spans="11:16">
      <c r="K12355" s="14" t="str">
        <v/>
      </c>
      <c r="L12355" s="14" t="str">
        <v/>
      </c>
      <c r="O12355" s="14" t="str">
        <v/>
      </c>
      <c r="P12355" s="14" t="str">
        <f ca="1"/>
        <v>Low Cap</v>
      </c>
    </row>
    <row r="12356" spans="11:16">
      <c r="K12356" s="14" t="str">
        <v/>
      </c>
      <c r="L12356" s="14" t="str">
        <v/>
      </c>
      <c r="O12356" s="14" t="str">
        <v/>
      </c>
      <c r="P12356" s="14" t="str">
        <f ca="1"/>
        <v>Low Cap</v>
      </c>
    </row>
    <row r="12357" spans="11:16">
      <c r="K12357" s="14" t="str">
        <v/>
      </c>
      <c r="L12357" s="14" t="str">
        <v/>
      </c>
      <c r="O12357" s="14" t="str">
        <v/>
      </c>
      <c r="P12357" s="14" t="str">
        <f ca="1"/>
        <v>Low Cap</v>
      </c>
    </row>
    <row r="12358" spans="11:16">
      <c r="K12358" s="14" t="str">
        <v/>
      </c>
      <c r="L12358" s="14" t="str">
        <v/>
      </c>
      <c r="O12358" s="14" t="str">
        <v/>
      </c>
      <c r="P12358" s="14" t="str">
        <f ca="1"/>
        <v>Low Cap</v>
      </c>
    </row>
    <row r="12359" spans="11:16">
      <c r="K12359" s="14" t="str">
        <v/>
      </c>
      <c r="L12359" s="14" t="str">
        <v/>
      </c>
      <c r="O12359" s="14" t="str">
        <v/>
      </c>
      <c r="P12359" s="14" t="str">
        <f ca="1"/>
        <v>Low Cap</v>
      </c>
    </row>
    <row r="12360" spans="11:16">
      <c r="K12360" s="14" t="str">
        <v/>
      </c>
      <c r="L12360" s="14" t="str">
        <v/>
      </c>
      <c r="O12360" s="14" t="str">
        <v/>
      </c>
      <c r="P12360" s="14" t="str">
        <f ca="1"/>
        <v>Low Cap</v>
      </c>
    </row>
    <row r="12361" spans="11:16">
      <c r="K12361" s="14" t="str">
        <v/>
      </c>
      <c r="L12361" s="14" t="str">
        <v/>
      </c>
      <c r="O12361" s="14" t="str">
        <v/>
      </c>
      <c r="P12361" s="14" t="str">
        <f ca="1"/>
        <v>Low Cap</v>
      </c>
    </row>
    <row r="12362" spans="11:16">
      <c r="K12362" s="14" t="str">
        <v/>
      </c>
      <c r="L12362" s="14" t="str">
        <v/>
      </c>
      <c r="O12362" s="14" t="str">
        <v/>
      </c>
      <c r="P12362" s="14" t="str">
        <f ca="1"/>
        <v>Low Cap</v>
      </c>
    </row>
    <row r="12363" spans="11:16">
      <c r="K12363" s="14" t="str">
        <v/>
      </c>
      <c r="L12363" s="14" t="str">
        <v/>
      </c>
      <c r="O12363" s="14" t="str">
        <v/>
      </c>
      <c r="P12363" s="14" t="str">
        <f ca="1"/>
        <v>Low Cap</v>
      </c>
    </row>
    <row r="12364" spans="11:16">
      <c r="K12364" s="14" t="str">
        <v/>
      </c>
      <c r="L12364" s="14" t="str">
        <v/>
      </c>
      <c r="O12364" s="14" t="str">
        <v/>
      </c>
      <c r="P12364" s="14" t="str">
        <f ca="1"/>
        <v>Low Cap</v>
      </c>
    </row>
    <row r="12365" spans="11:16">
      <c r="K12365" s="14" t="str">
        <v/>
      </c>
      <c r="L12365" s="14" t="str">
        <v/>
      </c>
      <c r="O12365" s="14" t="str">
        <v/>
      </c>
      <c r="P12365" s="14" t="str">
        <f ca="1"/>
        <v>Low Cap</v>
      </c>
    </row>
    <row r="12366" spans="11:16">
      <c r="K12366" s="14" t="str">
        <v/>
      </c>
      <c r="L12366" s="14" t="str">
        <v/>
      </c>
      <c r="O12366" s="14" t="str">
        <v/>
      </c>
      <c r="P12366" s="14" t="str">
        <f ca="1"/>
        <v>Low Cap</v>
      </c>
    </row>
    <row r="12367" spans="11:16">
      <c r="K12367" s="14" t="str">
        <v/>
      </c>
      <c r="L12367" s="14" t="str">
        <v/>
      </c>
      <c r="O12367" s="14" t="str">
        <v/>
      </c>
      <c r="P12367" s="14" t="str">
        <f ca="1"/>
        <v>Low Cap</v>
      </c>
    </row>
    <row r="12368" spans="11:16">
      <c r="K12368" s="14" t="str">
        <v/>
      </c>
      <c r="L12368" s="14" t="str">
        <v/>
      </c>
      <c r="O12368" s="14" t="str">
        <v/>
      </c>
      <c r="P12368" s="14" t="str">
        <f ca="1"/>
        <v>Low Cap</v>
      </c>
    </row>
    <row r="12369" spans="11:16">
      <c r="K12369" s="14" t="str">
        <v/>
      </c>
      <c r="L12369" s="14" t="str">
        <v/>
      </c>
      <c r="O12369" s="14" t="str">
        <v/>
      </c>
      <c r="P12369" s="14" t="str">
        <f ca="1"/>
        <v>Low Cap</v>
      </c>
    </row>
    <row r="12370" spans="11:16">
      <c r="K12370" s="14" t="str">
        <v/>
      </c>
      <c r="L12370" s="14" t="str">
        <v/>
      </c>
      <c r="O12370" s="14" t="str">
        <v/>
      </c>
      <c r="P12370" s="14" t="str">
        <f ca="1"/>
        <v>Low Cap</v>
      </c>
    </row>
    <row r="12371" spans="11:16">
      <c r="K12371" s="14" t="str">
        <v/>
      </c>
      <c r="L12371" s="14" t="str">
        <v/>
      </c>
      <c r="O12371" s="14" t="str">
        <v/>
      </c>
      <c r="P12371" s="14" t="str">
        <f ca="1"/>
        <v>Low Cap</v>
      </c>
    </row>
    <row r="12372" spans="11:16">
      <c r="K12372" s="14" t="str">
        <v/>
      </c>
      <c r="L12372" s="14" t="str">
        <v/>
      </c>
      <c r="O12372" s="14" t="str">
        <v/>
      </c>
      <c r="P12372" s="14" t="str">
        <f ca="1"/>
        <v>Low Cap</v>
      </c>
    </row>
    <row r="12373" spans="11:16">
      <c r="K12373" s="14" t="str">
        <v/>
      </c>
      <c r="L12373" s="14" t="str">
        <v/>
      </c>
      <c r="O12373" s="14" t="str">
        <v/>
      </c>
      <c r="P12373" s="14" t="str">
        <f ca="1"/>
        <v>Low Cap</v>
      </c>
    </row>
    <row r="12374" spans="11:16">
      <c r="K12374" s="14" t="str">
        <v/>
      </c>
      <c r="L12374" s="14" t="str">
        <v/>
      </c>
      <c r="O12374" s="14" t="str">
        <v/>
      </c>
      <c r="P12374" s="14" t="str">
        <f ca="1"/>
        <v>Low Cap</v>
      </c>
    </row>
    <row r="12375" spans="11:16">
      <c r="K12375" s="14" t="str">
        <v/>
      </c>
      <c r="L12375" s="14" t="str">
        <v/>
      </c>
      <c r="O12375" s="14" t="str">
        <v/>
      </c>
      <c r="P12375" s="14" t="str">
        <f ca="1"/>
        <v>Low Cap</v>
      </c>
    </row>
    <row r="12376" spans="11:16">
      <c r="K12376" s="14" t="str">
        <v/>
      </c>
      <c r="L12376" s="14" t="str">
        <v/>
      </c>
      <c r="O12376" s="14" t="str">
        <v/>
      </c>
      <c r="P12376" s="14" t="str">
        <f ca="1"/>
        <v>Low Cap</v>
      </c>
    </row>
    <row r="12377" spans="11:16">
      <c r="K12377" s="14" t="str">
        <v/>
      </c>
      <c r="L12377" s="14" t="str">
        <v/>
      </c>
      <c r="O12377" s="14" t="str">
        <v/>
      </c>
      <c r="P12377" s="14" t="str">
        <f ca="1"/>
        <v>Low Cap</v>
      </c>
    </row>
    <row r="12378" spans="11:16">
      <c r="K12378" s="14" t="str">
        <v/>
      </c>
      <c r="L12378" s="14" t="str">
        <v/>
      </c>
      <c r="O12378" s="14" t="str">
        <v/>
      </c>
      <c r="P12378" s="14" t="str">
        <f ca="1"/>
        <v>Low Cap</v>
      </c>
    </row>
    <row r="12379" spans="11:16">
      <c r="K12379" s="14" t="str">
        <v/>
      </c>
      <c r="L12379" s="14" t="str">
        <v/>
      </c>
      <c r="O12379" s="14" t="str">
        <v/>
      </c>
      <c r="P12379" s="14" t="str">
        <f ca="1"/>
        <v>Low Cap</v>
      </c>
    </row>
    <row r="12380" spans="11:16">
      <c r="K12380" s="14" t="str">
        <v/>
      </c>
      <c r="L12380" s="14" t="str">
        <v/>
      </c>
      <c r="O12380" s="14" t="str">
        <v/>
      </c>
      <c r="P12380" s="14" t="str">
        <f ca="1"/>
        <v>Low Cap</v>
      </c>
    </row>
    <row r="12381" spans="11:16">
      <c r="K12381" s="14" t="str">
        <v/>
      </c>
      <c r="L12381" s="14" t="str">
        <v/>
      </c>
      <c r="O12381" s="14" t="str">
        <v/>
      </c>
      <c r="P12381" s="14" t="str">
        <f ca="1"/>
        <v>Low Cap</v>
      </c>
    </row>
    <row r="12382" spans="11:16">
      <c r="K12382" s="14" t="str">
        <v/>
      </c>
      <c r="L12382" s="14" t="str">
        <v/>
      </c>
      <c r="O12382" s="14" t="str">
        <v/>
      </c>
      <c r="P12382" s="14" t="str">
        <f ca="1"/>
        <v>Low Cap</v>
      </c>
    </row>
    <row r="12383" spans="11:16">
      <c r="K12383" s="14" t="str">
        <v/>
      </c>
      <c r="L12383" s="14" t="str">
        <v/>
      </c>
      <c r="O12383" s="14" t="str">
        <v/>
      </c>
      <c r="P12383" s="14" t="str">
        <f ca="1"/>
        <v>Low Cap</v>
      </c>
    </row>
    <row r="12384" spans="11:16">
      <c r="K12384" s="14" t="str">
        <v/>
      </c>
      <c r="L12384" s="14" t="str">
        <v/>
      </c>
      <c r="O12384" s="14" t="str">
        <v/>
      </c>
      <c r="P12384" s="14" t="str">
        <f ca="1"/>
        <v>Low Cap</v>
      </c>
    </row>
    <row r="12385" spans="11:16">
      <c r="K12385" s="14" t="str">
        <v/>
      </c>
      <c r="L12385" s="14" t="str">
        <v/>
      </c>
      <c r="O12385" s="14" t="str">
        <v/>
      </c>
      <c r="P12385" s="14" t="str">
        <f ca="1"/>
        <v>Low Cap</v>
      </c>
    </row>
    <row r="12386" spans="11:16">
      <c r="K12386" s="14" t="str">
        <v/>
      </c>
      <c r="L12386" s="14" t="str">
        <v/>
      </c>
      <c r="O12386" s="14" t="str">
        <v/>
      </c>
      <c r="P12386" s="14" t="str">
        <f ca="1"/>
        <v>Low Cap</v>
      </c>
    </row>
    <row r="12387" spans="11:16">
      <c r="K12387" s="14" t="str">
        <v/>
      </c>
      <c r="L12387" s="14" t="str">
        <v/>
      </c>
      <c r="O12387" s="14" t="str">
        <v/>
      </c>
      <c r="P12387" s="14" t="str">
        <f ca="1"/>
        <v>Low Cap</v>
      </c>
    </row>
    <row r="12388" spans="11:16">
      <c r="K12388" s="14" t="str">
        <v/>
      </c>
      <c r="L12388" s="14" t="str">
        <v/>
      </c>
      <c r="O12388" s="14" t="str">
        <v/>
      </c>
      <c r="P12388" s="14" t="str">
        <f ca="1"/>
        <v>Low Cap</v>
      </c>
    </row>
    <row r="12389" spans="11:16">
      <c r="K12389" s="14" t="str">
        <v/>
      </c>
      <c r="L12389" s="14" t="str">
        <v/>
      </c>
      <c r="O12389" s="14" t="str">
        <v/>
      </c>
      <c r="P12389" s="14" t="str">
        <f ca="1"/>
        <v>Low Cap</v>
      </c>
    </row>
    <row r="12390" spans="11:16">
      <c r="K12390" s="14" t="str">
        <v/>
      </c>
      <c r="L12390" s="14" t="str">
        <v/>
      </c>
      <c r="O12390" s="14" t="str">
        <v/>
      </c>
      <c r="P12390" s="14" t="str">
        <f ca="1"/>
        <v>Low Cap</v>
      </c>
    </row>
    <row r="12391" spans="11:16">
      <c r="K12391" s="14" t="str">
        <v/>
      </c>
      <c r="L12391" s="14" t="str">
        <v/>
      </c>
      <c r="O12391" s="14" t="str">
        <v/>
      </c>
      <c r="P12391" s="14" t="str">
        <f ca="1"/>
        <v>Low Cap</v>
      </c>
    </row>
    <row r="12392" spans="11:16">
      <c r="K12392" s="14" t="str">
        <v/>
      </c>
      <c r="L12392" s="14" t="str">
        <v/>
      </c>
      <c r="O12392" s="14" t="str">
        <v/>
      </c>
      <c r="P12392" s="14" t="str">
        <f ca="1"/>
        <v>Low Cap</v>
      </c>
    </row>
    <row r="12393" spans="11:16">
      <c r="K12393" s="14" t="str">
        <v/>
      </c>
      <c r="L12393" s="14" t="str">
        <v/>
      </c>
      <c r="O12393" s="14" t="str">
        <v/>
      </c>
      <c r="P12393" s="14" t="str">
        <f ca="1"/>
        <v>Low Cap</v>
      </c>
    </row>
    <row r="12394" spans="11:16">
      <c r="K12394" s="14" t="str">
        <v/>
      </c>
      <c r="L12394" s="14" t="str">
        <v/>
      </c>
      <c r="O12394" s="14" t="str">
        <v/>
      </c>
      <c r="P12394" s="14" t="str">
        <f ca="1"/>
        <v>Low Cap</v>
      </c>
    </row>
    <row r="12395" spans="11:16">
      <c r="K12395" s="14" t="str">
        <v/>
      </c>
      <c r="L12395" s="14" t="str">
        <v/>
      </c>
      <c r="O12395" s="14" t="str">
        <v/>
      </c>
      <c r="P12395" s="14" t="str">
        <f ca="1"/>
        <v>Low Cap</v>
      </c>
    </row>
    <row r="12396" spans="11:16">
      <c r="K12396" s="14" t="str">
        <v/>
      </c>
      <c r="L12396" s="14" t="str">
        <v/>
      </c>
      <c r="O12396" s="14" t="str">
        <v/>
      </c>
      <c r="P12396" s="14" t="str">
        <f ca="1"/>
        <v>Low Cap</v>
      </c>
    </row>
    <row r="12397" spans="11:16">
      <c r="K12397" s="14" t="str">
        <v/>
      </c>
      <c r="L12397" s="14" t="str">
        <v/>
      </c>
      <c r="O12397" s="14" t="str">
        <v/>
      </c>
      <c r="P12397" s="14" t="str">
        <f ca="1"/>
        <v>Low Cap</v>
      </c>
    </row>
    <row r="12398" spans="11:16">
      <c r="K12398" s="14" t="str">
        <v/>
      </c>
      <c r="L12398" s="14" t="str">
        <v/>
      </c>
      <c r="O12398" s="14" t="str">
        <v/>
      </c>
      <c r="P12398" s="14" t="str">
        <f ca="1"/>
        <v>Low Cap</v>
      </c>
    </row>
    <row r="12399" spans="11:16">
      <c r="K12399" s="14" t="str">
        <v/>
      </c>
      <c r="L12399" s="14" t="str">
        <v/>
      </c>
      <c r="O12399" s="14" t="str">
        <v/>
      </c>
      <c r="P12399" s="14" t="str">
        <f ca="1"/>
        <v>Low Cap</v>
      </c>
    </row>
    <row r="12400" spans="11:16">
      <c r="K12400" s="14" t="str">
        <v/>
      </c>
      <c r="L12400" s="14" t="str">
        <v/>
      </c>
      <c r="O12400" s="14" t="str">
        <v/>
      </c>
      <c r="P12400" s="14" t="str">
        <f ca="1"/>
        <v>Low Cap</v>
      </c>
    </row>
    <row r="12401" spans="11:16">
      <c r="K12401" s="14" t="str">
        <v/>
      </c>
      <c r="L12401" s="14" t="str">
        <v/>
      </c>
      <c r="O12401" s="14" t="str">
        <v/>
      </c>
      <c r="P12401" s="14" t="str">
        <f ca="1"/>
        <v>Low Cap</v>
      </c>
    </row>
    <row r="12402" spans="11:16">
      <c r="K12402" s="14" t="str">
        <v/>
      </c>
      <c r="L12402" s="14" t="str">
        <v/>
      </c>
      <c r="O12402" s="14" t="str">
        <v/>
      </c>
      <c r="P12402" s="14" t="str">
        <f ca="1"/>
        <v>Low Cap</v>
      </c>
    </row>
    <row r="12403" spans="11:16">
      <c r="K12403" s="14" t="str">
        <v/>
      </c>
      <c r="L12403" s="14" t="str">
        <v/>
      </c>
      <c r="O12403" s="14" t="str">
        <v/>
      </c>
      <c r="P12403" s="14" t="str">
        <f ca="1"/>
        <v>Low Cap</v>
      </c>
    </row>
    <row r="12404" spans="11:16">
      <c r="K12404" s="14" t="str">
        <v/>
      </c>
      <c r="L12404" s="14" t="str">
        <v/>
      </c>
      <c r="O12404" s="14" t="str">
        <v/>
      </c>
      <c r="P12404" s="14" t="str">
        <f ca="1"/>
        <v>Low Cap</v>
      </c>
    </row>
    <row r="12405" spans="11:16">
      <c r="K12405" s="14" t="str">
        <v/>
      </c>
      <c r="L12405" s="14" t="str">
        <v/>
      </c>
      <c r="O12405" s="14" t="str">
        <v/>
      </c>
      <c r="P12405" s="14" t="str">
        <f ca="1"/>
        <v>Low Cap</v>
      </c>
    </row>
    <row r="12406" spans="11:16">
      <c r="K12406" s="14" t="str">
        <v/>
      </c>
      <c r="L12406" s="14" t="str">
        <v/>
      </c>
      <c r="O12406" s="14" t="str">
        <v/>
      </c>
      <c r="P12406" s="14" t="str">
        <f ca="1"/>
        <v>Low Cap</v>
      </c>
    </row>
    <row r="12407" spans="11:16">
      <c r="K12407" s="14" t="str">
        <v/>
      </c>
      <c r="L12407" s="14" t="str">
        <v/>
      </c>
      <c r="O12407" s="14" t="str">
        <v/>
      </c>
      <c r="P12407" s="14" t="str">
        <f ca="1"/>
        <v>Low Cap</v>
      </c>
    </row>
    <row r="12408" spans="11:16">
      <c r="K12408" s="14" t="str">
        <v/>
      </c>
      <c r="L12408" s="14" t="str">
        <v/>
      </c>
      <c r="O12408" s="14" t="str">
        <v/>
      </c>
      <c r="P12408" s="14" t="str">
        <f ca="1"/>
        <v>Low Cap</v>
      </c>
    </row>
    <row r="12409" spans="11:16">
      <c r="K12409" s="14" t="str">
        <v/>
      </c>
      <c r="L12409" s="14" t="str">
        <v/>
      </c>
      <c r="O12409" s="14" t="str">
        <v/>
      </c>
      <c r="P12409" s="14" t="str">
        <f ca="1"/>
        <v>Low Cap</v>
      </c>
    </row>
    <row r="12410" spans="11:16">
      <c r="K12410" s="14" t="str">
        <v/>
      </c>
      <c r="L12410" s="14" t="str">
        <v/>
      </c>
      <c r="O12410" s="14" t="str">
        <v/>
      </c>
      <c r="P12410" s="14" t="str">
        <f ca="1"/>
        <v>Low Cap</v>
      </c>
    </row>
    <row r="12411" spans="11:16">
      <c r="K12411" s="14" t="str">
        <v/>
      </c>
      <c r="L12411" s="14" t="str">
        <v/>
      </c>
      <c r="O12411" s="14" t="str">
        <v/>
      </c>
      <c r="P12411" s="14" t="str">
        <f ca="1"/>
        <v>Low Cap</v>
      </c>
    </row>
    <row r="12412" spans="11:16">
      <c r="K12412" s="14" t="str">
        <v/>
      </c>
      <c r="L12412" s="14" t="str">
        <v/>
      </c>
      <c r="O12412" s="14" t="str">
        <v/>
      </c>
      <c r="P12412" s="14" t="str">
        <f ca="1"/>
        <v>Low Cap</v>
      </c>
    </row>
    <row r="12413" spans="11:16">
      <c r="K12413" s="14" t="str">
        <v/>
      </c>
      <c r="L12413" s="14" t="str">
        <v/>
      </c>
      <c r="O12413" s="14" t="str">
        <v/>
      </c>
      <c r="P12413" s="14" t="str">
        <f ca="1"/>
        <v>Low Cap</v>
      </c>
    </row>
    <row r="12414" spans="11:16">
      <c r="K12414" s="14" t="str">
        <v/>
      </c>
      <c r="L12414" s="14" t="str">
        <v/>
      </c>
      <c r="O12414" s="14" t="str">
        <v/>
      </c>
      <c r="P12414" s="14" t="str">
        <f ca="1"/>
        <v>Low Cap</v>
      </c>
    </row>
    <row r="12415" spans="11:16">
      <c r="K12415" s="14" t="str">
        <v/>
      </c>
      <c r="L12415" s="14" t="str">
        <v/>
      </c>
      <c r="O12415" s="14" t="str">
        <v/>
      </c>
      <c r="P12415" s="14" t="str">
        <f ca="1"/>
        <v>Low Cap</v>
      </c>
    </row>
    <row r="12416" spans="11:16">
      <c r="K12416" s="14" t="str">
        <v/>
      </c>
      <c r="L12416" s="14" t="str">
        <v/>
      </c>
      <c r="O12416" s="14" t="str">
        <v/>
      </c>
      <c r="P12416" s="14" t="str">
        <f ca="1"/>
        <v>Low Cap</v>
      </c>
    </row>
    <row r="12417" spans="11:16">
      <c r="K12417" s="14" t="str">
        <v/>
      </c>
      <c r="L12417" s="14" t="str">
        <v/>
      </c>
      <c r="O12417" s="14" t="str">
        <v/>
      </c>
      <c r="P12417" s="14" t="str">
        <f ca="1"/>
        <v>Low Cap</v>
      </c>
    </row>
    <row r="12418" spans="11:16">
      <c r="K12418" s="14" t="str">
        <v/>
      </c>
      <c r="L12418" s="14" t="str">
        <v/>
      </c>
      <c r="O12418" s="14" t="str">
        <v/>
      </c>
      <c r="P12418" s="14" t="str">
        <f ca="1"/>
        <v>Low Cap</v>
      </c>
    </row>
    <row r="12419" spans="11:16">
      <c r="K12419" s="14" t="str">
        <v/>
      </c>
      <c r="L12419" s="14" t="str">
        <v/>
      </c>
      <c r="O12419" s="14" t="str">
        <v/>
      </c>
      <c r="P12419" s="14" t="str">
        <f ca="1"/>
        <v>Low Cap</v>
      </c>
    </row>
    <row r="12420" spans="11:16">
      <c r="K12420" s="14" t="str">
        <v/>
      </c>
      <c r="L12420" s="14" t="str">
        <v/>
      </c>
      <c r="O12420" s="14" t="str">
        <v/>
      </c>
      <c r="P12420" s="14" t="str">
        <f ca="1"/>
        <v>Low Cap</v>
      </c>
    </row>
    <row r="12421" spans="11:16">
      <c r="K12421" s="14" t="str">
        <v/>
      </c>
      <c r="L12421" s="14" t="str">
        <v/>
      </c>
      <c r="O12421" s="14" t="str">
        <v/>
      </c>
      <c r="P12421" s="14" t="str">
        <f ca="1"/>
        <v>Low Cap</v>
      </c>
    </row>
    <row r="12422" spans="11:16">
      <c r="K12422" s="14" t="str">
        <v/>
      </c>
      <c r="L12422" s="14" t="str">
        <v/>
      </c>
      <c r="O12422" s="14" t="str">
        <v/>
      </c>
      <c r="P12422" s="14" t="str">
        <f ca="1"/>
        <v>Low Cap</v>
      </c>
    </row>
    <row r="12423" spans="11:16">
      <c r="K12423" s="14" t="str">
        <v/>
      </c>
      <c r="L12423" s="14" t="str">
        <v/>
      </c>
      <c r="O12423" s="14" t="str">
        <v/>
      </c>
      <c r="P12423" s="14" t="str">
        <f ca="1"/>
        <v>Low Cap</v>
      </c>
    </row>
    <row r="12424" spans="11:16">
      <c r="K12424" s="14" t="str">
        <v/>
      </c>
      <c r="L12424" s="14" t="str">
        <v/>
      </c>
      <c r="O12424" s="14" t="str">
        <v/>
      </c>
      <c r="P12424" s="14" t="str">
        <f ca="1"/>
        <v>Low Cap</v>
      </c>
    </row>
    <row r="12425" spans="11:16">
      <c r="K12425" s="14" t="str">
        <v/>
      </c>
      <c r="L12425" s="14" t="str">
        <v/>
      </c>
      <c r="O12425" s="14" t="str">
        <v/>
      </c>
      <c r="P12425" s="14" t="str">
        <f ca="1"/>
        <v>Low Cap</v>
      </c>
    </row>
    <row r="12426" spans="11:16">
      <c r="K12426" s="14" t="str">
        <v/>
      </c>
      <c r="L12426" s="14" t="str">
        <v/>
      </c>
      <c r="O12426" s="14" t="str">
        <v/>
      </c>
      <c r="P12426" s="14" t="str">
        <f ca="1"/>
        <v>Low Cap</v>
      </c>
    </row>
    <row r="12427" spans="11:16">
      <c r="K12427" s="14" t="str">
        <v/>
      </c>
      <c r="L12427" s="14" t="str">
        <v/>
      </c>
      <c r="O12427" s="14" t="str">
        <v/>
      </c>
      <c r="P12427" s="14" t="str">
        <f ca="1"/>
        <v>Low Cap</v>
      </c>
    </row>
    <row r="12428" spans="11:16">
      <c r="K12428" s="14" t="str">
        <v/>
      </c>
      <c r="L12428" s="14" t="str">
        <v/>
      </c>
      <c r="O12428" s="14" t="str">
        <v/>
      </c>
      <c r="P12428" s="14" t="str">
        <f ca="1"/>
        <v>Low Cap</v>
      </c>
    </row>
    <row r="12429" spans="11:16">
      <c r="K12429" s="14" t="str">
        <v/>
      </c>
      <c r="L12429" s="14" t="str">
        <v/>
      </c>
      <c r="O12429" s="14" t="str">
        <v/>
      </c>
      <c r="P12429" s="14" t="str">
        <f ca="1"/>
        <v>Low Cap</v>
      </c>
    </row>
    <row r="12430" spans="11:16">
      <c r="K12430" s="14" t="str">
        <v/>
      </c>
      <c r="L12430" s="14" t="str">
        <v/>
      </c>
      <c r="O12430" s="14" t="str">
        <v/>
      </c>
      <c r="P12430" s="14" t="str">
        <f ca="1"/>
        <v>Low Cap</v>
      </c>
    </row>
    <row r="12431" spans="11:16">
      <c r="K12431" s="14" t="str">
        <v/>
      </c>
      <c r="L12431" s="14" t="str">
        <v/>
      </c>
      <c r="O12431" s="14" t="str">
        <v/>
      </c>
      <c r="P12431" s="14" t="str">
        <f ca="1"/>
        <v>Low Cap</v>
      </c>
    </row>
    <row r="12432" spans="11:16">
      <c r="K12432" s="14" t="str">
        <v/>
      </c>
      <c r="L12432" s="14" t="str">
        <v/>
      </c>
      <c r="O12432" s="14" t="str">
        <v/>
      </c>
      <c r="P12432" s="14" t="str">
        <f ca="1"/>
        <v>Low Cap</v>
      </c>
    </row>
    <row r="12433" spans="11:16">
      <c r="K12433" s="14" t="str">
        <v/>
      </c>
      <c r="L12433" s="14" t="str">
        <v/>
      </c>
      <c r="O12433" s="14" t="str">
        <v/>
      </c>
      <c r="P12433" s="14" t="str">
        <f ca="1"/>
        <v>Low Cap</v>
      </c>
    </row>
    <row r="12434" spans="11:16">
      <c r="K12434" s="14" t="str">
        <v/>
      </c>
      <c r="L12434" s="14" t="str">
        <v/>
      </c>
      <c r="O12434" s="14" t="str">
        <v/>
      </c>
      <c r="P12434" s="14" t="str">
        <f ca="1"/>
        <v>Low Cap</v>
      </c>
    </row>
    <row r="12435" spans="11:16">
      <c r="K12435" s="14" t="str">
        <v/>
      </c>
      <c r="L12435" s="14" t="str">
        <v/>
      </c>
      <c r="O12435" s="14" t="str">
        <v/>
      </c>
      <c r="P12435" s="14" t="str">
        <f ca="1"/>
        <v>Low Cap</v>
      </c>
    </row>
    <row r="12436" spans="11:16">
      <c r="K12436" s="14" t="str">
        <v/>
      </c>
      <c r="L12436" s="14" t="str">
        <v/>
      </c>
      <c r="O12436" s="14" t="str">
        <v/>
      </c>
      <c r="P12436" s="14" t="str">
        <f ca="1"/>
        <v>Low Cap</v>
      </c>
    </row>
    <row r="12437" spans="11:16">
      <c r="K12437" s="14" t="str">
        <v/>
      </c>
      <c r="L12437" s="14" t="str">
        <v/>
      </c>
      <c r="O12437" s="14" t="str">
        <v/>
      </c>
      <c r="P12437" s="14" t="str">
        <f ca="1"/>
        <v>Low Cap</v>
      </c>
    </row>
    <row r="12438" spans="11:16">
      <c r="K12438" s="14" t="str">
        <v/>
      </c>
      <c r="L12438" s="14" t="str">
        <v/>
      </c>
      <c r="O12438" s="14" t="str">
        <v/>
      </c>
      <c r="P12438" s="14" t="str">
        <f ca="1"/>
        <v>Low Cap</v>
      </c>
    </row>
    <row r="12439" spans="11:16">
      <c r="K12439" s="14" t="str">
        <v/>
      </c>
      <c r="L12439" s="14" t="str">
        <v/>
      </c>
      <c r="O12439" s="14" t="str">
        <v/>
      </c>
      <c r="P12439" s="14" t="str">
        <f ca="1"/>
        <v>Low Cap</v>
      </c>
    </row>
    <row r="12440" spans="11:16">
      <c r="K12440" s="14" t="str">
        <v/>
      </c>
      <c r="L12440" s="14" t="str">
        <v/>
      </c>
      <c r="O12440" s="14" t="str">
        <v/>
      </c>
      <c r="P12440" s="14" t="str">
        <f ca="1"/>
        <v>Low Cap</v>
      </c>
    </row>
    <row r="12441" spans="11:16">
      <c r="K12441" s="14" t="str">
        <v/>
      </c>
      <c r="L12441" s="14" t="str">
        <v/>
      </c>
      <c r="O12441" s="14" t="str">
        <v/>
      </c>
      <c r="P12441" s="14" t="str">
        <f ca="1"/>
        <v>Low Cap</v>
      </c>
    </row>
    <row r="12442" spans="11:16">
      <c r="K12442" s="14" t="str">
        <v/>
      </c>
      <c r="L12442" s="14" t="str">
        <v/>
      </c>
      <c r="O12442" s="14" t="str">
        <v/>
      </c>
      <c r="P12442" s="14" t="str">
        <f ca="1"/>
        <v>Low Cap</v>
      </c>
    </row>
    <row r="12443" spans="11:16">
      <c r="K12443" s="14" t="str">
        <v/>
      </c>
      <c r="L12443" s="14" t="str">
        <v/>
      </c>
      <c r="O12443" s="14" t="str">
        <v/>
      </c>
      <c r="P12443" s="14" t="str">
        <f ca="1"/>
        <v>Low Cap</v>
      </c>
    </row>
    <row r="12444" spans="11:16">
      <c r="K12444" s="14" t="str">
        <v/>
      </c>
      <c r="L12444" s="14" t="str">
        <v/>
      </c>
      <c r="O12444" s="14" t="str">
        <v/>
      </c>
      <c r="P12444" s="14" t="str">
        <f ca="1"/>
        <v>Low Cap</v>
      </c>
    </row>
    <row r="12445" spans="11:16">
      <c r="K12445" s="14" t="str">
        <v/>
      </c>
      <c r="L12445" s="14" t="str">
        <v/>
      </c>
      <c r="O12445" s="14" t="str">
        <v/>
      </c>
      <c r="P12445" s="14" t="str">
        <f ca="1"/>
        <v>Low Cap</v>
      </c>
    </row>
    <row r="12446" spans="11:16">
      <c r="K12446" s="14" t="str">
        <v/>
      </c>
      <c r="L12446" s="14" t="str">
        <v/>
      </c>
      <c r="O12446" s="14" t="str">
        <v/>
      </c>
      <c r="P12446" s="14" t="str">
        <f ca="1"/>
        <v>Low Cap</v>
      </c>
    </row>
    <row r="12447" spans="11:16">
      <c r="K12447" s="14" t="str">
        <v/>
      </c>
      <c r="L12447" s="14" t="str">
        <v/>
      </c>
      <c r="O12447" s="14" t="str">
        <v/>
      </c>
      <c r="P12447" s="14" t="str">
        <f ca="1"/>
        <v>Low Cap</v>
      </c>
    </row>
    <row r="12448" spans="11:16">
      <c r="K12448" s="14" t="str">
        <v/>
      </c>
      <c r="L12448" s="14" t="str">
        <v/>
      </c>
      <c r="O12448" s="14" t="str">
        <v/>
      </c>
      <c r="P12448" s="14" t="str">
        <f ca="1"/>
        <v>Low Cap</v>
      </c>
    </row>
    <row r="12449" spans="11:16">
      <c r="K12449" s="14" t="str">
        <v/>
      </c>
      <c r="L12449" s="14" t="str">
        <v/>
      </c>
      <c r="O12449" s="14" t="str">
        <v/>
      </c>
      <c r="P12449" s="14" t="str">
        <f ca="1"/>
        <v>Low Cap</v>
      </c>
    </row>
    <row r="12450" spans="11:16">
      <c r="K12450" s="14" t="str">
        <v/>
      </c>
      <c r="L12450" s="14" t="str">
        <v/>
      </c>
      <c r="O12450" s="14" t="str">
        <v/>
      </c>
      <c r="P12450" s="14" t="str">
        <f ca="1"/>
        <v>Low Cap</v>
      </c>
    </row>
    <row r="12451" spans="11:16">
      <c r="K12451" s="14" t="str">
        <v/>
      </c>
      <c r="L12451" s="14" t="str">
        <v/>
      </c>
      <c r="O12451" s="14" t="str">
        <v/>
      </c>
      <c r="P12451" s="14" t="str">
        <f ca="1"/>
        <v>Low Cap</v>
      </c>
    </row>
    <row r="12452" spans="11:16">
      <c r="K12452" s="14" t="str">
        <v/>
      </c>
      <c r="L12452" s="14" t="str">
        <v/>
      </c>
      <c r="O12452" s="14" t="str">
        <v/>
      </c>
      <c r="P12452" s="14" t="str">
        <f ca="1"/>
        <v>Low Cap</v>
      </c>
    </row>
    <row r="12453" spans="11:16">
      <c r="K12453" s="14" t="str">
        <v/>
      </c>
      <c r="L12453" s="14" t="str">
        <v/>
      </c>
      <c r="O12453" s="14" t="str">
        <v/>
      </c>
      <c r="P12453" s="14" t="str">
        <f ca="1"/>
        <v>Low Cap</v>
      </c>
    </row>
    <row r="12454" spans="11:16">
      <c r="K12454" s="14" t="str">
        <v/>
      </c>
      <c r="L12454" s="14" t="str">
        <v/>
      </c>
      <c r="O12454" s="14" t="str">
        <v/>
      </c>
      <c r="P12454" s="14" t="str">
        <f ca="1"/>
        <v>Low Cap</v>
      </c>
    </row>
    <row r="12455" spans="11:16">
      <c r="K12455" s="14" t="str">
        <v/>
      </c>
      <c r="L12455" s="14" t="str">
        <v/>
      </c>
      <c r="O12455" s="14" t="str">
        <v/>
      </c>
      <c r="P12455" s="14" t="str">
        <f ca="1"/>
        <v>Low Cap</v>
      </c>
    </row>
    <row r="12456" spans="11:16">
      <c r="K12456" s="14" t="str">
        <v/>
      </c>
      <c r="L12456" s="14" t="str">
        <v/>
      </c>
      <c r="O12456" s="14" t="str">
        <v/>
      </c>
      <c r="P12456" s="14" t="str">
        <f ca="1"/>
        <v>Low Cap</v>
      </c>
    </row>
    <row r="12457" spans="11:16">
      <c r="K12457" s="14" t="str">
        <v/>
      </c>
      <c r="L12457" s="14" t="str">
        <v/>
      </c>
      <c r="O12457" s="14" t="str">
        <v/>
      </c>
      <c r="P12457" s="14" t="str">
        <f ca="1"/>
        <v>Low Cap</v>
      </c>
    </row>
    <row r="12458" spans="11:16">
      <c r="K12458" s="14" t="str">
        <v/>
      </c>
      <c r="L12458" s="14" t="str">
        <v/>
      </c>
      <c r="O12458" s="14" t="str">
        <v/>
      </c>
      <c r="P12458" s="14" t="str">
        <f ca="1"/>
        <v>Low Cap</v>
      </c>
    </row>
    <row r="12459" spans="11:16">
      <c r="K12459" s="14" t="str">
        <v/>
      </c>
      <c r="L12459" s="14" t="str">
        <v/>
      </c>
      <c r="O12459" s="14" t="str">
        <v/>
      </c>
      <c r="P12459" s="14" t="str">
        <f ca="1"/>
        <v>Low Cap</v>
      </c>
    </row>
    <row r="12460" spans="11:16">
      <c r="K12460" s="14" t="str">
        <v/>
      </c>
      <c r="L12460" s="14" t="str">
        <v/>
      </c>
      <c r="O12460" s="14" t="str">
        <v/>
      </c>
      <c r="P12460" s="14" t="str">
        <f ca="1"/>
        <v>Low Cap</v>
      </c>
    </row>
    <row r="12461" spans="11:16">
      <c r="K12461" s="14" t="str">
        <v/>
      </c>
      <c r="L12461" s="14" t="str">
        <v/>
      </c>
      <c r="O12461" s="14" t="str">
        <v/>
      </c>
      <c r="P12461" s="14" t="str">
        <f ca="1"/>
        <v>Low Cap</v>
      </c>
    </row>
    <row r="12462" spans="11:16">
      <c r="K12462" s="14" t="str">
        <v/>
      </c>
      <c r="L12462" s="14" t="str">
        <v/>
      </c>
      <c r="O12462" s="14" t="str">
        <v/>
      </c>
      <c r="P12462" s="14" t="str">
        <f ca="1"/>
        <v>Low Cap</v>
      </c>
    </row>
    <row r="12463" spans="11:16">
      <c r="K12463" s="14" t="str">
        <v/>
      </c>
      <c r="L12463" s="14" t="str">
        <v/>
      </c>
      <c r="O12463" s="14" t="str">
        <v/>
      </c>
      <c r="P12463" s="14" t="str">
        <f ca="1"/>
        <v>Low Cap</v>
      </c>
    </row>
    <row r="12464" spans="11:16">
      <c r="K12464" s="14" t="str">
        <v/>
      </c>
      <c r="L12464" s="14" t="str">
        <v/>
      </c>
      <c r="O12464" s="14" t="str">
        <v/>
      </c>
      <c r="P12464" s="14" t="str">
        <f ca="1"/>
        <v>Low Cap</v>
      </c>
    </row>
    <row r="12465" spans="11:16">
      <c r="K12465" s="14" t="str">
        <v/>
      </c>
      <c r="L12465" s="14" t="str">
        <v/>
      </c>
      <c r="O12465" s="14" t="str">
        <v/>
      </c>
      <c r="P12465" s="14" t="str">
        <f ca="1"/>
        <v>Low Cap</v>
      </c>
    </row>
    <row r="12466" spans="11:16">
      <c r="K12466" s="14" t="str">
        <v/>
      </c>
      <c r="L12466" s="14" t="str">
        <v/>
      </c>
      <c r="O12466" s="14" t="str">
        <v/>
      </c>
      <c r="P12466" s="14" t="str">
        <f ca="1"/>
        <v>Low Cap</v>
      </c>
    </row>
    <row r="12467" spans="11:16">
      <c r="K12467" s="14" t="str">
        <v/>
      </c>
      <c r="L12467" s="14" t="str">
        <v/>
      </c>
      <c r="O12467" s="14" t="str">
        <v/>
      </c>
      <c r="P12467" s="14" t="str">
        <f ca="1"/>
        <v>Low Cap</v>
      </c>
    </row>
    <row r="12468" spans="11:16">
      <c r="K12468" s="14" t="str">
        <v/>
      </c>
      <c r="L12468" s="14" t="str">
        <v/>
      </c>
      <c r="O12468" s="14" t="str">
        <v/>
      </c>
      <c r="P12468" s="14" t="str">
        <f ca="1"/>
        <v>Low Cap</v>
      </c>
    </row>
    <row r="12469" spans="11:16">
      <c r="K12469" s="14" t="str">
        <v/>
      </c>
      <c r="L12469" s="14" t="str">
        <v/>
      </c>
      <c r="O12469" s="14" t="str">
        <v/>
      </c>
      <c r="P12469" s="14" t="str">
        <f ca="1"/>
        <v>Low Cap</v>
      </c>
    </row>
    <row r="12470" spans="11:16">
      <c r="K12470" s="14" t="str">
        <v/>
      </c>
      <c r="L12470" s="14" t="str">
        <v/>
      </c>
      <c r="O12470" s="14" t="str">
        <v/>
      </c>
      <c r="P12470" s="14" t="str">
        <f ca="1"/>
        <v>Low Cap</v>
      </c>
    </row>
    <row r="12471" spans="11:16">
      <c r="K12471" s="14" t="str">
        <v/>
      </c>
      <c r="L12471" s="14" t="str">
        <v/>
      </c>
      <c r="O12471" s="14" t="str">
        <v/>
      </c>
      <c r="P12471" s="14" t="str">
        <f ca="1"/>
        <v>Low Cap</v>
      </c>
    </row>
    <row r="12472" spans="11:16">
      <c r="K12472" s="14" t="str">
        <v/>
      </c>
      <c r="L12472" s="14" t="str">
        <v/>
      </c>
      <c r="O12472" s="14" t="str">
        <v/>
      </c>
      <c r="P12472" s="14" t="str">
        <f ca="1"/>
        <v>Low Cap</v>
      </c>
    </row>
    <row r="12473" spans="11:16">
      <c r="K12473" s="14" t="str">
        <v/>
      </c>
      <c r="L12473" s="14" t="str">
        <v/>
      </c>
      <c r="O12473" s="14" t="str">
        <v/>
      </c>
      <c r="P12473" s="14" t="str">
        <f ca="1"/>
        <v>Low Cap</v>
      </c>
    </row>
    <row r="12474" spans="11:16">
      <c r="K12474" s="14" t="str">
        <v/>
      </c>
      <c r="L12474" s="14" t="str">
        <v/>
      </c>
      <c r="O12474" s="14" t="str">
        <v/>
      </c>
      <c r="P12474" s="14" t="str">
        <f ca="1"/>
        <v>Low Cap</v>
      </c>
    </row>
    <row r="12475" spans="11:16">
      <c r="K12475" s="14" t="str">
        <v/>
      </c>
      <c r="L12475" s="14" t="str">
        <v/>
      </c>
      <c r="O12475" s="14" t="str">
        <v/>
      </c>
      <c r="P12475" s="14" t="str">
        <f ca="1"/>
        <v>Low Cap</v>
      </c>
    </row>
    <row r="12476" spans="11:16">
      <c r="K12476" s="14" t="str">
        <v/>
      </c>
      <c r="L12476" s="14" t="str">
        <v/>
      </c>
      <c r="O12476" s="14" t="str">
        <v/>
      </c>
      <c r="P12476" s="14" t="str">
        <f ca="1"/>
        <v>Low Cap</v>
      </c>
    </row>
    <row r="12477" spans="11:16">
      <c r="K12477" s="14" t="str">
        <v/>
      </c>
      <c r="L12477" s="14" t="str">
        <v/>
      </c>
      <c r="O12477" s="14" t="str">
        <v/>
      </c>
      <c r="P12477" s="14" t="str">
        <f ca="1"/>
        <v>Low Cap</v>
      </c>
    </row>
    <row r="12478" spans="11:16">
      <c r="K12478" s="14" t="str">
        <v/>
      </c>
      <c r="L12478" s="14" t="str">
        <v/>
      </c>
      <c r="O12478" s="14" t="str">
        <v/>
      </c>
      <c r="P12478" s="14" t="str">
        <f ca="1"/>
        <v>Low Cap</v>
      </c>
    </row>
    <row r="12479" spans="11:16">
      <c r="K12479" s="14" t="str">
        <v/>
      </c>
      <c r="L12479" s="14" t="str">
        <v/>
      </c>
      <c r="O12479" s="14" t="str">
        <v/>
      </c>
      <c r="P12479" s="14" t="str">
        <f ca="1"/>
        <v>Low Cap</v>
      </c>
    </row>
    <row r="12480" spans="11:16">
      <c r="K12480" s="14" t="str">
        <v/>
      </c>
      <c r="L12480" s="14" t="str">
        <v/>
      </c>
      <c r="O12480" s="14" t="str">
        <v/>
      </c>
      <c r="P12480" s="14" t="str">
        <f ca="1"/>
        <v>Low Cap</v>
      </c>
    </row>
    <row r="12481" spans="11:16">
      <c r="K12481" s="14" t="str">
        <v/>
      </c>
      <c r="L12481" s="14" t="str">
        <v/>
      </c>
      <c r="O12481" s="14" t="str">
        <v/>
      </c>
      <c r="P12481" s="14" t="str">
        <f ca="1"/>
        <v>Low Cap</v>
      </c>
    </row>
    <row r="12482" spans="11:16">
      <c r="K12482" s="14" t="str">
        <v/>
      </c>
      <c r="L12482" s="14" t="str">
        <v/>
      </c>
      <c r="O12482" s="14" t="str">
        <v/>
      </c>
      <c r="P12482" s="14" t="str">
        <f ca="1"/>
        <v>Low Cap</v>
      </c>
    </row>
    <row r="12483" spans="11:16">
      <c r="K12483" s="14" t="str">
        <v/>
      </c>
      <c r="L12483" s="14" t="str">
        <v/>
      </c>
      <c r="O12483" s="14" t="str">
        <v/>
      </c>
      <c r="P12483" s="14" t="str">
        <f ca="1"/>
        <v>Low Cap</v>
      </c>
    </row>
    <row r="12484" spans="11:16">
      <c r="K12484" s="14" t="str">
        <v/>
      </c>
      <c r="L12484" s="14" t="str">
        <v/>
      </c>
      <c r="O12484" s="14" t="str">
        <v/>
      </c>
      <c r="P12484" s="14" t="str">
        <f ca="1"/>
        <v>Low Cap</v>
      </c>
    </row>
    <row r="12485" spans="11:16">
      <c r="K12485" s="14" t="str">
        <v/>
      </c>
      <c r="L12485" s="14" t="str">
        <v/>
      </c>
      <c r="O12485" s="14" t="str">
        <v/>
      </c>
      <c r="P12485" s="14" t="str">
        <f ca="1"/>
        <v>Low Cap</v>
      </c>
    </row>
    <row r="12486" spans="11:16">
      <c r="K12486" s="14" t="str">
        <v/>
      </c>
      <c r="L12486" s="14" t="str">
        <v/>
      </c>
      <c r="O12486" s="14" t="str">
        <v/>
      </c>
      <c r="P12486" s="14" t="str">
        <f ca="1"/>
        <v>Low Cap</v>
      </c>
    </row>
    <row r="12487" spans="11:16">
      <c r="K12487" s="14" t="str">
        <v/>
      </c>
      <c r="L12487" s="14" t="str">
        <v/>
      </c>
      <c r="O12487" s="14" t="str">
        <v/>
      </c>
      <c r="P12487" s="14" t="str">
        <f ca="1"/>
        <v>Low Cap</v>
      </c>
    </row>
    <row r="12488" spans="11:16">
      <c r="K12488" s="14" t="str">
        <v/>
      </c>
      <c r="L12488" s="14" t="str">
        <v/>
      </c>
      <c r="O12488" s="14" t="str">
        <v/>
      </c>
      <c r="P12488" s="14" t="str">
        <f ca="1"/>
        <v>Low Cap</v>
      </c>
    </row>
    <row r="12489" spans="11:16">
      <c r="K12489" s="14" t="str">
        <v/>
      </c>
      <c r="L12489" s="14" t="str">
        <v/>
      </c>
      <c r="O12489" s="14" t="str">
        <v/>
      </c>
      <c r="P12489" s="14" t="str">
        <f ca="1"/>
        <v>Low Cap</v>
      </c>
    </row>
    <row r="12490" spans="11:16">
      <c r="K12490" s="14" t="str">
        <v/>
      </c>
      <c r="L12490" s="14" t="str">
        <v/>
      </c>
      <c r="O12490" s="14" t="str">
        <v/>
      </c>
      <c r="P12490" s="14" t="str">
        <f ca="1"/>
        <v>Low Cap</v>
      </c>
    </row>
    <row r="12491" spans="11:16">
      <c r="K12491" s="14" t="str">
        <v/>
      </c>
      <c r="L12491" s="14" t="str">
        <v/>
      </c>
      <c r="O12491" s="14" t="str">
        <v/>
      </c>
      <c r="P12491" s="14" t="str">
        <f ca="1"/>
        <v>Low Cap</v>
      </c>
    </row>
    <row r="12492" spans="11:16">
      <c r="K12492" s="14" t="str">
        <v/>
      </c>
      <c r="L12492" s="14" t="str">
        <v/>
      </c>
      <c r="O12492" s="14" t="str">
        <v/>
      </c>
      <c r="P12492" s="14" t="str">
        <f ca="1"/>
        <v>Low Cap</v>
      </c>
    </row>
    <row r="12493" spans="11:16">
      <c r="K12493" s="14" t="str">
        <v/>
      </c>
      <c r="L12493" s="14" t="str">
        <v/>
      </c>
      <c r="O12493" s="14" t="str">
        <v/>
      </c>
      <c r="P12493" s="14" t="str">
        <f ca="1"/>
        <v>Low Cap</v>
      </c>
    </row>
    <row r="12494" spans="11:16">
      <c r="K12494" s="14" t="str">
        <v/>
      </c>
      <c r="L12494" s="14" t="str">
        <v/>
      </c>
      <c r="O12494" s="14" t="str">
        <v/>
      </c>
      <c r="P12494" s="14" t="str">
        <f ca="1"/>
        <v>Low Cap</v>
      </c>
    </row>
    <row r="12495" spans="11:16">
      <c r="K12495" s="14" t="str">
        <v/>
      </c>
      <c r="L12495" s="14" t="str">
        <v/>
      </c>
      <c r="O12495" s="14" t="str">
        <v/>
      </c>
      <c r="P12495" s="14" t="str">
        <f ca="1"/>
        <v>Low Cap</v>
      </c>
    </row>
    <row r="12496" spans="11:16">
      <c r="K12496" s="14" t="str">
        <v/>
      </c>
      <c r="L12496" s="14" t="str">
        <v/>
      </c>
      <c r="O12496" s="14" t="str">
        <v/>
      </c>
      <c r="P12496" s="14" t="str">
        <f ca="1"/>
        <v>Low Cap</v>
      </c>
    </row>
    <row r="12497" spans="11:16">
      <c r="K12497" s="14" t="str">
        <v/>
      </c>
      <c r="L12497" s="14" t="str">
        <v/>
      </c>
      <c r="O12497" s="14" t="str">
        <v/>
      </c>
      <c r="P12497" s="14" t="str">
        <f ca="1"/>
        <v>Low Cap</v>
      </c>
    </row>
    <row r="12498" spans="11:16">
      <c r="K12498" s="14" t="str">
        <v/>
      </c>
      <c r="L12498" s="14" t="str">
        <v/>
      </c>
      <c r="O12498" s="14" t="str">
        <v/>
      </c>
      <c r="P12498" s="14" t="str">
        <f ca="1"/>
        <v>Low Cap</v>
      </c>
    </row>
    <row r="12499" spans="11:16">
      <c r="K12499" s="14" t="str">
        <v/>
      </c>
      <c r="L12499" s="14" t="str">
        <v/>
      </c>
      <c r="O12499" s="14" t="str">
        <v/>
      </c>
      <c r="P12499" s="14" t="str">
        <f ca="1"/>
        <v>Low Cap</v>
      </c>
    </row>
    <row r="12500" spans="11:16">
      <c r="K12500" s="14" t="str">
        <v/>
      </c>
      <c r="L12500" s="14" t="str">
        <v/>
      </c>
      <c r="O12500" s="14" t="str">
        <v/>
      </c>
      <c r="P12500" s="14" t="str">
        <f ca="1"/>
        <v>Low Cap</v>
      </c>
    </row>
    <row r="12501" spans="11:16">
      <c r="K12501" s="14" t="str">
        <v/>
      </c>
      <c r="L12501" s="14" t="str">
        <v/>
      </c>
      <c r="O12501" s="14" t="str">
        <v/>
      </c>
      <c r="P12501" s="14" t="str">
        <f ca="1"/>
        <v>Low Cap</v>
      </c>
    </row>
    <row r="12502" spans="11:16">
      <c r="K12502" s="14" t="str">
        <v/>
      </c>
      <c r="L12502" s="14" t="str">
        <v/>
      </c>
      <c r="O12502" s="14" t="str">
        <v/>
      </c>
      <c r="P12502" s="14" t="str">
        <f ca="1"/>
        <v>Low Cap</v>
      </c>
    </row>
    <row r="12503" spans="11:16">
      <c r="K12503" s="14" t="str">
        <v/>
      </c>
      <c r="L12503" s="14" t="str">
        <v/>
      </c>
      <c r="O12503" s="14" t="str">
        <v/>
      </c>
      <c r="P12503" s="14" t="str">
        <f ca="1"/>
        <v>Low Cap</v>
      </c>
    </row>
    <row r="12504" spans="11:16">
      <c r="K12504" s="14" t="str">
        <v/>
      </c>
      <c r="L12504" s="14" t="str">
        <v/>
      </c>
      <c r="O12504" s="14" t="str">
        <v/>
      </c>
      <c r="P12504" s="14" t="str">
        <f ca="1"/>
        <v>Low Cap</v>
      </c>
    </row>
    <row r="12505" spans="11:16">
      <c r="K12505" s="14" t="str">
        <v/>
      </c>
      <c r="L12505" s="14" t="str">
        <v/>
      </c>
      <c r="O12505" s="14" t="str">
        <v/>
      </c>
      <c r="P12505" s="14" t="str">
        <f ca="1"/>
        <v>Low Cap</v>
      </c>
    </row>
    <row r="12506" spans="11:16">
      <c r="K12506" s="14" t="str">
        <v/>
      </c>
      <c r="L12506" s="14" t="str">
        <v/>
      </c>
      <c r="O12506" s="14" t="str">
        <v/>
      </c>
      <c r="P12506" s="14" t="str">
        <f ca="1"/>
        <v>Low Cap</v>
      </c>
    </row>
    <row r="12507" spans="11:16">
      <c r="K12507" s="14" t="str">
        <v/>
      </c>
      <c r="L12507" s="14" t="str">
        <v/>
      </c>
      <c r="O12507" s="14" t="str">
        <v/>
      </c>
      <c r="P12507" s="14" t="str">
        <f ca="1"/>
        <v>Low Cap</v>
      </c>
    </row>
    <row r="12508" spans="11:16">
      <c r="K12508" s="14" t="str">
        <v/>
      </c>
      <c r="L12508" s="14" t="str">
        <v/>
      </c>
      <c r="O12508" s="14" t="str">
        <v/>
      </c>
      <c r="P12508" s="14" t="str">
        <f ca="1"/>
        <v>Low Cap</v>
      </c>
    </row>
    <row r="12509" spans="11:16">
      <c r="K12509" s="14" t="str">
        <v/>
      </c>
      <c r="L12509" s="14" t="str">
        <v/>
      </c>
      <c r="O12509" s="14" t="str">
        <v/>
      </c>
      <c r="P12509" s="14" t="str">
        <f ca="1"/>
        <v>Low Cap</v>
      </c>
    </row>
    <row r="12510" spans="11:16">
      <c r="K12510" s="14" t="str">
        <v/>
      </c>
      <c r="L12510" s="14" t="str">
        <v/>
      </c>
      <c r="O12510" s="14" t="str">
        <v/>
      </c>
      <c r="P12510" s="14" t="str">
        <f ca="1"/>
        <v>Low Cap</v>
      </c>
    </row>
    <row r="12511" spans="11:16">
      <c r="K12511" s="14" t="str">
        <v/>
      </c>
      <c r="L12511" s="14" t="str">
        <v/>
      </c>
      <c r="O12511" s="14" t="str">
        <v/>
      </c>
      <c r="P12511" s="14" t="str">
        <f ca="1"/>
        <v>Low Cap</v>
      </c>
    </row>
    <row r="12512" spans="11:16">
      <c r="K12512" s="14" t="str">
        <v/>
      </c>
      <c r="L12512" s="14" t="str">
        <v/>
      </c>
      <c r="O12512" s="14" t="str">
        <v/>
      </c>
      <c r="P12512" s="14" t="str">
        <f ca="1"/>
        <v>Low Cap</v>
      </c>
    </row>
    <row r="12513" spans="11:16">
      <c r="K12513" s="14" t="str">
        <v/>
      </c>
      <c r="L12513" s="14" t="str">
        <v/>
      </c>
      <c r="O12513" s="14" t="str">
        <v/>
      </c>
      <c r="P12513" s="14" t="str">
        <f ca="1"/>
        <v>Low Cap</v>
      </c>
    </row>
    <row r="12514" spans="11:16">
      <c r="K12514" s="14" t="str">
        <v/>
      </c>
      <c r="L12514" s="14" t="str">
        <v/>
      </c>
      <c r="O12514" s="14" t="str">
        <v/>
      </c>
      <c r="P12514" s="14" t="str">
        <f ca="1"/>
        <v>Low Cap</v>
      </c>
    </row>
    <row r="12515" spans="11:16">
      <c r="K12515" s="14" t="str">
        <v/>
      </c>
      <c r="L12515" s="14" t="str">
        <v/>
      </c>
      <c r="O12515" s="14" t="str">
        <v/>
      </c>
      <c r="P12515" s="14" t="str">
        <f ca="1"/>
        <v>Low Cap</v>
      </c>
    </row>
    <row r="12516" spans="11:16">
      <c r="K12516" s="14" t="str">
        <v/>
      </c>
      <c r="L12516" s="14" t="str">
        <v/>
      </c>
      <c r="O12516" s="14" t="str">
        <v/>
      </c>
      <c r="P12516" s="14" t="str">
        <f ca="1"/>
        <v>Low Cap</v>
      </c>
    </row>
    <row r="12517" spans="11:16">
      <c r="K12517" s="14" t="str">
        <v/>
      </c>
      <c r="L12517" s="14" t="str">
        <v/>
      </c>
      <c r="O12517" s="14" t="str">
        <v/>
      </c>
      <c r="P12517" s="14" t="str">
        <f ca="1"/>
        <v>Low Cap</v>
      </c>
    </row>
    <row r="12518" spans="11:16">
      <c r="K12518" s="14" t="str">
        <v/>
      </c>
      <c r="L12518" s="14" t="str">
        <v/>
      </c>
      <c r="O12518" s="14" t="str">
        <v/>
      </c>
      <c r="P12518" s="14" t="str">
        <f ca="1"/>
        <v>Low Cap</v>
      </c>
    </row>
    <row r="12519" spans="11:16">
      <c r="K12519" s="14" t="str">
        <v/>
      </c>
      <c r="L12519" s="14" t="str">
        <v/>
      </c>
      <c r="O12519" s="14" t="str">
        <v/>
      </c>
      <c r="P12519" s="14" t="str">
        <f ca="1"/>
        <v>Low Cap</v>
      </c>
    </row>
    <row r="12520" spans="11:16">
      <c r="K12520" s="14" t="str">
        <v/>
      </c>
      <c r="L12520" s="14" t="str">
        <v/>
      </c>
      <c r="O12520" s="14" t="str">
        <v/>
      </c>
      <c r="P12520" s="14" t="str">
        <f ca="1"/>
        <v>Low Cap</v>
      </c>
    </row>
    <row r="12521" spans="11:16">
      <c r="K12521" s="14" t="str">
        <v/>
      </c>
      <c r="L12521" s="14" t="str">
        <v/>
      </c>
      <c r="O12521" s="14" t="str">
        <v/>
      </c>
      <c r="P12521" s="14" t="str">
        <f ca="1"/>
        <v>Low Cap</v>
      </c>
    </row>
    <row r="12522" spans="11:16">
      <c r="K12522" s="14" t="str">
        <v/>
      </c>
      <c r="L12522" s="14" t="str">
        <v/>
      </c>
      <c r="O12522" s="14" t="str">
        <v/>
      </c>
      <c r="P12522" s="14" t="str">
        <f ca="1"/>
        <v>Low Cap</v>
      </c>
    </row>
    <row r="12523" spans="11:16">
      <c r="K12523" s="14" t="str">
        <v/>
      </c>
      <c r="L12523" s="14" t="str">
        <v/>
      </c>
      <c r="O12523" s="14" t="str">
        <v/>
      </c>
      <c r="P12523" s="14" t="str">
        <f ca="1"/>
        <v>Low Cap</v>
      </c>
    </row>
    <row r="12524" spans="11:16">
      <c r="K12524" s="14" t="str">
        <v/>
      </c>
      <c r="L12524" s="14" t="str">
        <v/>
      </c>
      <c r="O12524" s="14" t="str">
        <v/>
      </c>
      <c r="P12524" s="14" t="str">
        <f ca="1"/>
        <v>Low Cap</v>
      </c>
    </row>
    <row r="12525" spans="11:16">
      <c r="K12525" s="14" t="str">
        <v/>
      </c>
      <c r="L12525" s="14" t="str">
        <v/>
      </c>
      <c r="O12525" s="14" t="str">
        <v/>
      </c>
      <c r="P12525" s="14" t="str">
        <f ca="1"/>
        <v>Low Cap</v>
      </c>
    </row>
    <row r="12526" spans="11:16">
      <c r="K12526" s="14" t="str">
        <v/>
      </c>
      <c r="L12526" s="14" t="str">
        <v/>
      </c>
      <c r="O12526" s="14" t="str">
        <v/>
      </c>
      <c r="P12526" s="14" t="str">
        <f ca="1"/>
        <v>Low Cap</v>
      </c>
    </row>
    <row r="12527" spans="11:16">
      <c r="K12527" s="14" t="str">
        <v/>
      </c>
      <c r="L12527" s="14" t="str">
        <v/>
      </c>
      <c r="O12527" s="14" t="str">
        <v/>
      </c>
      <c r="P12527" s="14" t="str">
        <f ca="1"/>
        <v>Low Cap</v>
      </c>
    </row>
    <row r="12528" spans="11:16">
      <c r="K12528" s="14" t="str">
        <v/>
      </c>
      <c r="L12528" s="14" t="str">
        <v/>
      </c>
      <c r="O12528" s="14" t="str">
        <v/>
      </c>
      <c r="P12528" s="14" t="str">
        <f ca="1"/>
        <v>Low Cap</v>
      </c>
    </row>
    <row r="12529" spans="11:16">
      <c r="K12529" s="14" t="str">
        <v/>
      </c>
      <c r="L12529" s="14" t="str">
        <v/>
      </c>
      <c r="O12529" s="14" t="str">
        <v/>
      </c>
      <c r="P12529" s="14" t="str">
        <f ca="1"/>
        <v>Low Cap</v>
      </c>
    </row>
    <row r="12530" spans="11:16">
      <c r="K12530" s="14" t="str">
        <v/>
      </c>
      <c r="L12530" s="14" t="str">
        <v/>
      </c>
      <c r="O12530" s="14" t="str">
        <v/>
      </c>
      <c r="P12530" s="14" t="str">
        <f ca="1"/>
        <v>Low Cap</v>
      </c>
    </row>
    <row r="12531" spans="11:16">
      <c r="K12531" s="14" t="str">
        <v/>
      </c>
      <c r="L12531" s="14" t="str">
        <v/>
      </c>
      <c r="O12531" s="14" t="str">
        <v/>
      </c>
      <c r="P12531" s="14" t="str">
        <f ca="1"/>
        <v>Low Cap</v>
      </c>
    </row>
    <row r="12532" spans="11:16">
      <c r="K12532" s="14" t="str">
        <v/>
      </c>
      <c r="L12532" s="14" t="str">
        <v/>
      </c>
      <c r="O12532" s="14" t="str">
        <v/>
      </c>
      <c r="P12532" s="14" t="str">
        <f ca="1"/>
        <v>Low Cap</v>
      </c>
    </row>
    <row r="12533" spans="11:16">
      <c r="K12533" s="14" t="str">
        <v/>
      </c>
      <c r="L12533" s="14" t="str">
        <v/>
      </c>
      <c r="O12533" s="14" t="str">
        <v/>
      </c>
      <c r="P12533" s="14" t="str">
        <f ca="1"/>
        <v>Low Cap</v>
      </c>
    </row>
    <row r="12534" spans="11:16">
      <c r="K12534" s="14" t="str">
        <v/>
      </c>
      <c r="L12534" s="14" t="str">
        <v/>
      </c>
      <c r="O12534" s="14" t="str">
        <v/>
      </c>
      <c r="P12534" s="14" t="str">
        <f ca="1"/>
        <v>Low Cap</v>
      </c>
    </row>
    <row r="12535" spans="11:16">
      <c r="K12535" s="14" t="str">
        <v/>
      </c>
      <c r="L12535" s="14" t="str">
        <v/>
      </c>
      <c r="O12535" s="14" t="str">
        <v/>
      </c>
      <c r="P12535" s="14" t="str">
        <f ca="1"/>
        <v>Low Cap</v>
      </c>
    </row>
    <row r="12536" spans="11:16">
      <c r="K12536" s="14" t="str">
        <v/>
      </c>
      <c r="L12536" s="14" t="str">
        <v/>
      </c>
      <c r="O12536" s="14" t="str">
        <v/>
      </c>
      <c r="P12536" s="14" t="str">
        <f ca="1"/>
        <v>Low Cap</v>
      </c>
    </row>
    <row r="12537" spans="11:16">
      <c r="K12537" s="14" t="str">
        <v/>
      </c>
      <c r="L12537" s="14" t="str">
        <v/>
      </c>
      <c r="O12537" s="14" t="str">
        <v/>
      </c>
      <c r="P12537" s="14" t="str">
        <f ca="1"/>
        <v>Low Cap</v>
      </c>
    </row>
    <row r="12538" spans="11:16">
      <c r="K12538" s="14" t="str">
        <v/>
      </c>
      <c r="L12538" s="14" t="str">
        <v/>
      </c>
      <c r="O12538" s="14" t="str">
        <v/>
      </c>
      <c r="P12538" s="14" t="str">
        <f ca="1"/>
        <v>Low Cap</v>
      </c>
    </row>
    <row r="12539" spans="11:16">
      <c r="K12539" s="14" t="str">
        <v/>
      </c>
      <c r="L12539" s="14" t="str">
        <v/>
      </c>
      <c r="O12539" s="14" t="str">
        <v/>
      </c>
      <c r="P12539" s="14" t="str">
        <f ca="1"/>
        <v>Low Cap</v>
      </c>
    </row>
    <row r="12540" spans="11:16">
      <c r="K12540" s="14" t="str">
        <v/>
      </c>
      <c r="L12540" s="14" t="str">
        <v/>
      </c>
      <c r="O12540" s="14" t="str">
        <v/>
      </c>
      <c r="P12540" s="14" t="str">
        <f ca="1"/>
        <v>Low Cap</v>
      </c>
    </row>
    <row r="12541" spans="11:16">
      <c r="K12541" s="14" t="str">
        <v/>
      </c>
      <c r="L12541" s="14" t="str">
        <v/>
      </c>
      <c r="O12541" s="14" t="str">
        <v/>
      </c>
      <c r="P12541" s="14" t="str">
        <f ca="1"/>
        <v>Low Cap</v>
      </c>
    </row>
    <row r="12542" spans="11:16">
      <c r="K12542" s="14" t="str">
        <v/>
      </c>
      <c r="L12542" s="14" t="str">
        <v/>
      </c>
      <c r="O12542" s="14" t="str">
        <v/>
      </c>
      <c r="P12542" s="14" t="str">
        <f ca="1"/>
        <v>Low Cap</v>
      </c>
    </row>
    <row r="12543" spans="11:16">
      <c r="K12543" s="14" t="str">
        <v/>
      </c>
      <c r="L12543" s="14" t="str">
        <v/>
      </c>
      <c r="O12543" s="14" t="str">
        <v/>
      </c>
      <c r="P12543" s="14" t="str">
        <f ca="1"/>
        <v>Low Cap</v>
      </c>
    </row>
    <row r="12544" spans="11:16">
      <c r="K12544" s="14" t="str">
        <v/>
      </c>
      <c r="L12544" s="14" t="str">
        <v/>
      </c>
      <c r="O12544" s="14" t="str">
        <v/>
      </c>
      <c r="P12544" s="14" t="str">
        <f ca="1"/>
        <v>Low Cap</v>
      </c>
    </row>
    <row r="12545" spans="11:16">
      <c r="K12545" s="14" t="str">
        <v/>
      </c>
      <c r="L12545" s="14" t="str">
        <v/>
      </c>
      <c r="O12545" s="14" t="str">
        <v/>
      </c>
      <c r="P12545" s="14" t="str">
        <f ca="1"/>
        <v>Low Cap</v>
      </c>
    </row>
    <row r="12546" spans="11:16">
      <c r="K12546" s="14" t="str">
        <v/>
      </c>
      <c r="L12546" s="14" t="str">
        <v/>
      </c>
      <c r="O12546" s="14" t="str">
        <v/>
      </c>
      <c r="P12546" s="14" t="str">
        <f ca="1"/>
        <v>Low Cap</v>
      </c>
    </row>
    <row r="12547" spans="11:16">
      <c r="K12547" s="14" t="str">
        <v/>
      </c>
      <c r="L12547" s="14" t="str">
        <v/>
      </c>
      <c r="O12547" s="14" t="str">
        <v/>
      </c>
      <c r="P12547" s="14" t="str">
        <f ca="1"/>
        <v>Low Cap</v>
      </c>
    </row>
    <row r="12548" spans="11:16">
      <c r="K12548" s="14" t="str">
        <v/>
      </c>
      <c r="L12548" s="14" t="str">
        <v/>
      </c>
      <c r="O12548" s="14" t="str">
        <v/>
      </c>
      <c r="P12548" s="14" t="str">
        <f ca="1"/>
        <v>Low Cap</v>
      </c>
    </row>
    <row r="12549" spans="11:16">
      <c r="K12549" s="14" t="str">
        <v/>
      </c>
      <c r="L12549" s="14" t="str">
        <v/>
      </c>
      <c r="O12549" s="14" t="str">
        <v/>
      </c>
      <c r="P12549" s="14" t="str">
        <f ca="1"/>
        <v>Low Cap</v>
      </c>
    </row>
    <row r="12550" spans="11:16">
      <c r="K12550" s="14" t="str">
        <v/>
      </c>
      <c r="L12550" s="14" t="str">
        <v/>
      </c>
      <c r="O12550" s="14" t="str">
        <v/>
      </c>
      <c r="P12550" s="14" t="str">
        <f ca="1"/>
        <v>Low Cap</v>
      </c>
    </row>
    <row r="12551" spans="11:16">
      <c r="K12551" s="14" t="str">
        <v/>
      </c>
      <c r="L12551" s="14" t="str">
        <v/>
      </c>
      <c r="O12551" s="14" t="str">
        <v/>
      </c>
      <c r="P12551" s="14" t="str">
        <f ca="1"/>
        <v>Low Cap</v>
      </c>
    </row>
    <row r="12552" spans="11:16">
      <c r="K12552" s="14" t="str">
        <v/>
      </c>
      <c r="L12552" s="14" t="str">
        <v/>
      </c>
      <c r="O12552" s="14" t="str">
        <v/>
      </c>
      <c r="P12552" s="14" t="str">
        <f ca="1"/>
        <v>Low Cap</v>
      </c>
    </row>
    <row r="12553" spans="11:16">
      <c r="K12553" s="14" t="str">
        <v/>
      </c>
      <c r="L12553" s="14" t="str">
        <v/>
      </c>
      <c r="O12553" s="14" t="str">
        <v/>
      </c>
      <c r="P12553" s="14" t="str">
        <f ca="1"/>
        <v>Low Cap</v>
      </c>
    </row>
    <row r="12554" spans="11:16">
      <c r="K12554" s="14" t="str">
        <v/>
      </c>
      <c r="L12554" s="14" t="str">
        <v/>
      </c>
      <c r="O12554" s="14" t="str">
        <v/>
      </c>
      <c r="P12554" s="14" t="str">
        <f ca="1"/>
        <v>Low Cap</v>
      </c>
    </row>
    <row r="12555" spans="11:16">
      <c r="K12555" s="14" t="str">
        <v/>
      </c>
      <c r="L12555" s="14" t="str">
        <v/>
      </c>
      <c r="O12555" s="14" t="str">
        <v/>
      </c>
      <c r="P12555" s="14" t="str">
        <f ca="1"/>
        <v>Low Cap</v>
      </c>
    </row>
    <row r="12556" spans="11:16">
      <c r="K12556" s="14" t="str">
        <v/>
      </c>
      <c r="L12556" s="14" t="str">
        <v/>
      </c>
      <c r="O12556" s="14" t="str">
        <v/>
      </c>
      <c r="P12556" s="14" t="str">
        <f ca="1"/>
        <v>Low Cap</v>
      </c>
    </row>
    <row r="12557" spans="11:16">
      <c r="K12557" s="14" t="str">
        <v/>
      </c>
      <c r="L12557" s="14" t="str">
        <v/>
      </c>
      <c r="O12557" s="14" t="str">
        <v/>
      </c>
      <c r="P12557" s="14" t="str">
        <f ca="1"/>
        <v>Low Cap</v>
      </c>
    </row>
    <row r="12558" spans="11:16">
      <c r="K12558" s="14" t="str">
        <v/>
      </c>
      <c r="L12558" s="14" t="str">
        <v/>
      </c>
      <c r="O12558" s="14" t="str">
        <v/>
      </c>
      <c r="P12558" s="14" t="str">
        <f ca="1"/>
        <v>Low Cap</v>
      </c>
    </row>
    <row r="12559" spans="11:16">
      <c r="K12559" s="14" t="str">
        <v/>
      </c>
      <c r="L12559" s="14" t="str">
        <v/>
      </c>
      <c r="O12559" s="14" t="str">
        <v/>
      </c>
      <c r="P12559" s="14" t="str">
        <f ca="1"/>
        <v>Low Cap</v>
      </c>
    </row>
    <row r="12560" spans="11:16">
      <c r="K12560" s="14" t="str">
        <v/>
      </c>
      <c r="L12560" s="14" t="str">
        <v/>
      </c>
      <c r="O12560" s="14" t="str">
        <v/>
      </c>
      <c r="P12560" s="14" t="str">
        <f ca="1"/>
        <v>Low Cap</v>
      </c>
    </row>
    <row r="12561" spans="11:16">
      <c r="K12561" s="14" t="str">
        <v/>
      </c>
      <c r="L12561" s="14" t="str">
        <v/>
      </c>
      <c r="O12561" s="14" t="str">
        <v/>
      </c>
      <c r="P12561" s="14" t="str">
        <f ca="1"/>
        <v>Low Cap</v>
      </c>
    </row>
    <row r="12562" spans="11:16">
      <c r="K12562" s="14" t="str">
        <v/>
      </c>
      <c r="L12562" s="14" t="str">
        <v/>
      </c>
      <c r="O12562" s="14" t="str">
        <v/>
      </c>
      <c r="P12562" s="14" t="str">
        <f ca="1"/>
        <v>Low Cap</v>
      </c>
    </row>
    <row r="12563" spans="11:16">
      <c r="K12563" s="14" t="str">
        <v/>
      </c>
      <c r="L12563" s="14" t="str">
        <v/>
      </c>
      <c r="O12563" s="14" t="str">
        <v/>
      </c>
      <c r="P12563" s="14" t="str">
        <f ca="1"/>
        <v>Low Cap</v>
      </c>
    </row>
    <row r="12564" spans="11:16">
      <c r="K12564" s="14" t="str">
        <v/>
      </c>
      <c r="L12564" s="14" t="str">
        <v/>
      </c>
      <c r="O12564" s="14" t="str">
        <v/>
      </c>
      <c r="P12564" s="14" t="str">
        <f ca="1"/>
        <v>Low Cap</v>
      </c>
    </row>
    <row r="12565" spans="11:16">
      <c r="K12565" s="14" t="str">
        <v/>
      </c>
      <c r="L12565" s="14" t="str">
        <v/>
      </c>
      <c r="O12565" s="14" t="str">
        <v/>
      </c>
      <c r="P12565" s="14" t="str">
        <f ca="1"/>
        <v>Low Cap</v>
      </c>
    </row>
    <row r="12566" spans="11:16">
      <c r="K12566" s="14" t="str">
        <v/>
      </c>
      <c r="L12566" s="14" t="str">
        <v/>
      </c>
      <c r="O12566" s="14" t="str">
        <v/>
      </c>
      <c r="P12566" s="14" t="str">
        <f ca="1"/>
        <v>Low Cap</v>
      </c>
    </row>
    <row r="12567" spans="11:16">
      <c r="K12567" s="14" t="str">
        <v/>
      </c>
      <c r="L12567" s="14" t="str">
        <v/>
      </c>
      <c r="O12567" s="14" t="str">
        <v/>
      </c>
      <c r="P12567" s="14" t="str">
        <f ca="1"/>
        <v>Low Cap</v>
      </c>
    </row>
    <row r="12568" spans="11:16">
      <c r="K12568" s="14" t="str">
        <v/>
      </c>
      <c r="L12568" s="14" t="str">
        <v/>
      </c>
      <c r="O12568" s="14" t="str">
        <v/>
      </c>
      <c r="P12568" s="14" t="str">
        <f ca="1"/>
        <v>Low Cap</v>
      </c>
    </row>
    <row r="12569" spans="11:16">
      <c r="K12569" s="14" t="str">
        <v/>
      </c>
      <c r="L12569" s="14" t="str">
        <v/>
      </c>
      <c r="O12569" s="14" t="str">
        <v/>
      </c>
      <c r="P12569" s="14" t="str">
        <f ca="1"/>
        <v>Low Cap</v>
      </c>
    </row>
    <row r="12570" spans="11:16">
      <c r="K12570" s="14" t="str">
        <v/>
      </c>
      <c r="L12570" s="14" t="str">
        <v/>
      </c>
      <c r="O12570" s="14" t="str">
        <v/>
      </c>
      <c r="P12570" s="14" t="str">
        <f ca="1"/>
        <v>Low Cap</v>
      </c>
    </row>
    <row r="12571" spans="11:16">
      <c r="K12571" s="14" t="str">
        <v/>
      </c>
      <c r="L12571" s="14" t="str">
        <v/>
      </c>
      <c r="O12571" s="14" t="str">
        <v/>
      </c>
      <c r="P12571" s="14" t="str">
        <f ca="1"/>
        <v>Low Cap</v>
      </c>
    </row>
    <row r="12572" spans="11:16">
      <c r="K12572" s="14" t="str">
        <v/>
      </c>
      <c r="L12572" s="14" t="str">
        <v/>
      </c>
      <c r="O12572" s="14" t="str">
        <v/>
      </c>
      <c r="P12572" s="14" t="str">
        <f ca="1"/>
        <v>Low Cap</v>
      </c>
    </row>
    <row r="12573" spans="11:16">
      <c r="K12573" s="14" t="str">
        <v/>
      </c>
      <c r="L12573" s="14" t="str">
        <v/>
      </c>
      <c r="O12573" s="14" t="str">
        <v/>
      </c>
      <c r="P12573" s="14" t="str">
        <f ca="1"/>
        <v>Low Cap</v>
      </c>
    </row>
    <row r="12574" spans="11:16">
      <c r="K12574" s="14" t="str">
        <v/>
      </c>
      <c r="L12574" s="14" t="str">
        <v/>
      </c>
      <c r="O12574" s="14" t="str">
        <v/>
      </c>
      <c r="P12574" s="14" t="str">
        <f ca="1"/>
        <v>Low Cap</v>
      </c>
    </row>
    <row r="12575" spans="11:16">
      <c r="K12575" s="14" t="str">
        <v/>
      </c>
      <c r="L12575" s="14" t="str">
        <v/>
      </c>
      <c r="O12575" s="14" t="str">
        <v/>
      </c>
      <c r="P12575" s="14" t="str">
        <f ca="1"/>
        <v>Low Cap</v>
      </c>
    </row>
    <row r="12576" spans="11:16">
      <c r="K12576" s="14" t="str">
        <v/>
      </c>
      <c r="L12576" s="14" t="str">
        <v/>
      </c>
      <c r="O12576" s="14" t="str">
        <v/>
      </c>
      <c r="P12576" s="14" t="str">
        <f ca="1"/>
        <v>Low Cap</v>
      </c>
    </row>
    <row r="12577" spans="11:16">
      <c r="K12577" s="14" t="str">
        <v/>
      </c>
      <c r="L12577" s="14" t="str">
        <v/>
      </c>
      <c r="O12577" s="14" t="str">
        <v/>
      </c>
      <c r="P12577" s="14" t="str">
        <f ca="1"/>
        <v>Low Cap</v>
      </c>
    </row>
    <row r="12578" spans="11:16">
      <c r="K12578" s="14" t="str">
        <v/>
      </c>
      <c r="L12578" s="14" t="str">
        <v/>
      </c>
      <c r="O12578" s="14" t="str">
        <v/>
      </c>
      <c r="P12578" s="14" t="str">
        <f ca="1"/>
        <v>Low Cap</v>
      </c>
    </row>
    <row r="12579" spans="11:16">
      <c r="K12579" s="14" t="str">
        <v/>
      </c>
      <c r="L12579" s="14" t="str">
        <v/>
      </c>
      <c r="O12579" s="14" t="str">
        <v/>
      </c>
      <c r="P12579" s="14" t="str">
        <f ca="1"/>
        <v>Low Cap</v>
      </c>
    </row>
    <row r="12580" spans="11:16">
      <c r="K12580" s="14" t="str">
        <v/>
      </c>
      <c r="L12580" s="14" t="str">
        <v/>
      </c>
      <c r="O12580" s="14" t="str">
        <v/>
      </c>
      <c r="P12580" s="14" t="str">
        <f ca="1"/>
        <v>Low Cap</v>
      </c>
    </row>
    <row r="12581" spans="11:16">
      <c r="K12581" s="14" t="str">
        <v/>
      </c>
      <c r="L12581" s="14" t="str">
        <v/>
      </c>
      <c r="O12581" s="14" t="str">
        <v/>
      </c>
      <c r="P12581" s="14" t="str">
        <f ca="1"/>
        <v>Low Cap</v>
      </c>
    </row>
    <row r="12582" spans="11:16">
      <c r="K12582" s="14" t="str">
        <v/>
      </c>
      <c r="L12582" s="14" t="str">
        <v/>
      </c>
      <c r="O12582" s="14" t="str">
        <v/>
      </c>
      <c r="P12582" s="14" t="str">
        <f ca="1"/>
        <v>Low Cap</v>
      </c>
    </row>
    <row r="12583" spans="11:16">
      <c r="K12583" s="14" t="str">
        <v/>
      </c>
      <c r="L12583" s="14" t="str">
        <v/>
      </c>
      <c r="O12583" s="14" t="str">
        <v/>
      </c>
      <c r="P12583" s="14" t="str">
        <f ca="1"/>
        <v>Low Cap</v>
      </c>
    </row>
    <row r="12584" spans="11:16">
      <c r="K12584" s="14" t="str">
        <v/>
      </c>
      <c r="L12584" s="14" t="str">
        <v/>
      </c>
      <c r="O12584" s="14" t="str">
        <v/>
      </c>
      <c r="P12584" s="14" t="str">
        <f ca="1"/>
        <v>Low Cap</v>
      </c>
    </row>
    <row r="12585" spans="11:16">
      <c r="K12585" s="14" t="str">
        <v/>
      </c>
      <c r="L12585" s="14" t="str">
        <v/>
      </c>
      <c r="O12585" s="14" t="str">
        <v/>
      </c>
      <c r="P12585" s="14" t="str">
        <f ca="1"/>
        <v>Low Cap</v>
      </c>
    </row>
    <row r="12586" spans="11:16">
      <c r="K12586" s="14" t="str">
        <v/>
      </c>
      <c r="L12586" s="14" t="str">
        <v/>
      </c>
      <c r="O12586" s="14" t="str">
        <v/>
      </c>
      <c r="P12586" s="14" t="str">
        <f ca="1"/>
        <v>Low Cap</v>
      </c>
    </row>
    <row r="12587" spans="11:16">
      <c r="K12587" s="14" t="str">
        <v/>
      </c>
      <c r="L12587" s="14" t="str">
        <v/>
      </c>
      <c r="O12587" s="14" t="str">
        <v/>
      </c>
      <c r="P12587" s="14" t="str">
        <f ca="1"/>
        <v>Low Cap</v>
      </c>
    </row>
    <row r="12588" spans="11:16">
      <c r="K12588" s="14" t="str">
        <v/>
      </c>
      <c r="L12588" s="14" t="str">
        <v/>
      </c>
      <c r="O12588" s="14" t="str">
        <v/>
      </c>
      <c r="P12588" s="14" t="str">
        <f ca="1"/>
        <v>Low Cap</v>
      </c>
    </row>
    <row r="12589" spans="11:16">
      <c r="K12589" s="14" t="str">
        <v/>
      </c>
      <c r="L12589" s="14" t="str">
        <v/>
      </c>
      <c r="O12589" s="14" t="str">
        <v/>
      </c>
      <c r="P12589" s="14" t="str">
        <f ca="1"/>
        <v>Low Cap</v>
      </c>
    </row>
    <row r="12590" spans="11:16">
      <c r="K12590" s="14" t="str">
        <v/>
      </c>
      <c r="L12590" s="14" t="str">
        <v/>
      </c>
      <c r="O12590" s="14" t="str">
        <v/>
      </c>
      <c r="P12590" s="14" t="str">
        <f ca="1"/>
        <v>Low Cap</v>
      </c>
    </row>
    <row r="12591" spans="11:16">
      <c r="K12591" s="14" t="str">
        <v/>
      </c>
      <c r="L12591" s="14" t="str">
        <v/>
      </c>
      <c r="O12591" s="14" t="str">
        <v/>
      </c>
      <c r="P12591" s="14" t="str">
        <f ca="1"/>
        <v>Low Cap</v>
      </c>
    </row>
    <row r="12592" spans="11:16">
      <c r="K12592" s="14" t="str">
        <v/>
      </c>
      <c r="L12592" s="14" t="str">
        <v/>
      </c>
      <c r="O12592" s="14" t="str">
        <v/>
      </c>
      <c r="P12592" s="14" t="str">
        <f ca="1"/>
        <v>Low Cap</v>
      </c>
    </row>
    <row r="12593" spans="11:16">
      <c r="K12593" s="14" t="str">
        <v/>
      </c>
      <c r="L12593" s="14" t="str">
        <v/>
      </c>
      <c r="O12593" s="14" t="str">
        <v/>
      </c>
      <c r="P12593" s="14" t="str">
        <f ca="1"/>
        <v>Low Cap</v>
      </c>
    </row>
    <row r="12594" spans="11:16">
      <c r="K12594" s="14" t="str">
        <v/>
      </c>
      <c r="L12594" s="14" t="str">
        <v/>
      </c>
      <c r="O12594" s="14" t="str">
        <v/>
      </c>
      <c r="P12594" s="14" t="str">
        <f ca="1"/>
        <v>Low Cap</v>
      </c>
    </row>
    <row r="12595" spans="11:16">
      <c r="K12595" s="14" t="str">
        <v/>
      </c>
      <c r="L12595" s="14" t="str">
        <v/>
      </c>
      <c r="O12595" s="14" t="str">
        <v/>
      </c>
      <c r="P12595" s="14" t="str">
        <f ca="1"/>
        <v>Low Cap</v>
      </c>
    </row>
    <row r="12596" spans="11:16">
      <c r="K12596" s="14" t="str">
        <v/>
      </c>
      <c r="L12596" s="14" t="str">
        <v/>
      </c>
      <c r="O12596" s="14" t="str">
        <v/>
      </c>
      <c r="P12596" s="14" t="str">
        <f ca="1"/>
        <v>Low Cap</v>
      </c>
    </row>
    <row r="12597" spans="11:16">
      <c r="K12597" s="14" t="str">
        <v/>
      </c>
      <c r="L12597" s="14" t="str">
        <v/>
      </c>
      <c r="O12597" s="14" t="str">
        <v/>
      </c>
      <c r="P12597" s="14" t="str">
        <f ca="1"/>
        <v>Low Cap</v>
      </c>
    </row>
    <row r="12598" spans="11:16">
      <c r="K12598" s="14" t="str">
        <v/>
      </c>
      <c r="L12598" s="14" t="str">
        <v/>
      </c>
      <c r="O12598" s="14" t="str">
        <v/>
      </c>
      <c r="P12598" s="14" t="str">
        <f ca="1"/>
        <v>Low Cap</v>
      </c>
    </row>
    <row r="12599" spans="11:16">
      <c r="K12599" s="14" t="str">
        <v/>
      </c>
      <c r="L12599" s="14" t="str">
        <v/>
      </c>
      <c r="O12599" s="14" t="str">
        <v/>
      </c>
      <c r="P12599" s="14" t="str">
        <f ca="1"/>
        <v>Low Cap</v>
      </c>
    </row>
    <row r="12600" spans="11:16">
      <c r="K12600" s="14" t="str">
        <v/>
      </c>
      <c r="L12600" s="14" t="str">
        <v/>
      </c>
      <c r="O12600" s="14" t="str">
        <v/>
      </c>
      <c r="P12600" s="14" t="str">
        <f ca="1"/>
        <v>Low Cap</v>
      </c>
    </row>
    <row r="12601" spans="11:16">
      <c r="K12601" s="14" t="str">
        <v/>
      </c>
      <c r="L12601" s="14" t="str">
        <v/>
      </c>
      <c r="O12601" s="14" t="str">
        <v/>
      </c>
      <c r="P12601" s="14" t="str">
        <f ca="1"/>
        <v>Low Cap</v>
      </c>
    </row>
    <row r="12602" spans="11:16">
      <c r="K12602" s="14" t="str">
        <v/>
      </c>
      <c r="L12602" s="14" t="str">
        <v/>
      </c>
      <c r="O12602" s="14" t="str">
        <v/>
      </c>
      <c r="P12602" s="14" t="str">
        <f ca="1"/>
        <v>Low Cap</v>
      </c>
    </row>
    <row r="12603" spans="11:16">
      <c r="K12603" s="14" t="str">
        <v/>
      </c>
      <c r="L12603" s="14" t="str">
        <v/>
      </c>
      <c r="O12603" s="14" t="str">
        <v/>
      </c>
      <c r="P12603" s="14" t="str">
        <f ca="1"/>
        <v>Low Cap</v>
      </c>
    </row>
    <row r="12604" spans="11:16">
      <c r="K12604" s="14" t="str">
        <v/>
      </c>
      <c r="L12604" s="14" t="str">
        <v/>
      </c>
      <c r="O12604" s="14" t="str">
        <v/>
      </c>
      <c r="P12604" s="14" t="str">
        <f ca="1"/>
        <v>Low Cap</v>
      </c>
    </row>
    <row r="12605" spans="11:16">
      <c r="K12605" s="14" t="str">
        <v/>
      </c>
      <c r="L12605" s="14" t="str">
        <v/>
      </c>
      <c r="O12605" s="14" t="str">
        <v/>
      </c>
      <c r="P12605" s="14" t="str">
        <f ca="1"/>
        <v>Low Cap</v>
      </c>
    </row>
    <row r="12606" spans="11:16">
      <c r="K12606" s="14" t="str">
        <v/>
      </c>
      <c r="L12606" s="14" t="str">
        <v/>
      </c>
      <c r="O12606" s="14" t="str">
        <v/>
      </c>
      <c r="P12606" s="14" t="str">
        <f ca="1"/>
        <v>Low Cap</v>
      </c>
    </row>
    <row r="12607" spans="11:16">
      <c r="K12607" s="14" t="str">
        <v/>
      </c>
      <c r="L12607" s="14" t="str">
        <v/>
      </c>
      <c r="O12607" s="14" t="str">
        <v/>
      </c>
      <c r="P12607" s="14" t="str">
        <f ca="1"/>
        <v>Low Cap</v>
      </c>
    </row>
    <row r="12608" spans="11:16">
      <c r="K12608" s="14" t="str">
        <v/>
      </c>
      <c r="L12608" s="14" t="str">
        <v/>
      </c>
      <c r="O12608" s="14" t="str">
        <v/>
      </c>
      <c r="P12608" s="14" t="str">
        <f ca="1"/>
        <v>Low Cap</v>
      </c>
    </row>
    <row r="12609" spans="11:16">
      <c r="K12609" s="14" t="str">
        <v/>
      </c>
      <c r="L12609" s="14" t="str">
        <v/>
      </c>
      <c r="O12609" s="14" t="str">
        <v/>
      </c>
      <c r="P12609" s="14" t="str">
        <f ca="1"/>
        <v>Low Cap</v>
      </c>
    </row>
    <row r="12610" spans="11:16">
      <c r="K12610" s="14" t="str">
        <v/>
      </c>
      <c r="L12610" s="14" t="str">
        <v/>
      </c>
      <c r="O12610" s="14" t="str">
        <v/>
      </c>
      <c r="P12610" s="14" t="str">
        <f ca="1"/>
        <v>Low Cap</v>
      </c>
    </row>
    <row r="12611" spans="11:16">
      <c r="K12611" s="14" t="str">
        <v/>
      </c>
      <c r="L12611" s="14" t="str">
        <v/>
      </c>
      <c r="O12611" s="14" t="str">
        <v/>
      </c>
      <c r="P12611" s="14" t="str">
        <f ca="1"/>
        <v>Low Cap</v>
      </c>
    </row>
    <row r="12612" spans="11:16">
      <c r="K12612" s="14" t="str">
        <v/>
      </c>
      <c r="L12612" s="14" t="str">
        <v/>
      </c>
      <c r="O12612" s="14" t="str">
        <v/>
      </c>
      <c r="P12612" s="14" t="str">
        <f ca="1"/>
        <v>Low Cap</v>
      </c>
    </row>
    <row r="12613" spans="11:16">
      <c r="K12613" s="14" t="str">
        <v/>
      </c>
      <c r="L12613" s="14" t="str">
        <v/>
      </c>
      <c r="O12613" s="14" t="str">
        <v/>
      </c>
      <c r="P12613" s="14" t="str">
        <f ca="1"/>
        <v>Low Cap</v>
      </c>
    </row>
    <row r="12614" spans="11:16">
      <c r="K12614" s="14" t="str">
        <v/>
      </c>
      <c r="L12614" s="14" t="str">
        <v/>
      </c>
      <c r="O12614" s="14" t="str">
        <v/>
      </c>
      <c r="P12614" s="14" t="str">
        <f ca="1"/>
        <v>Low Cap</v>
      </c>
    </row>
    <row r="12615" spans="11:16">
      <c r="K12615" s="14" t="str">
        <v/>
      </c>
      <c r="L12615" s="14" t="str">
        <v/>
      </c>
      <c r="O12615" s="14" t="str">
        <v/>
      </c>
      <c r="P12615" s="14" t="str">
        <f ca="1"/>
        <v>Low Cap</v>
      </c>
    </row>
    <row r="12616" spans="11:16">
      <c r="K12616" s="14" t="str">
        <v/>
      </c>
      <c r="L12616" s="14" t="str">
        <v/>
      </c>
      <c r="O12616" s="14" t="str">
        <v/>
      </c>
      <c r="P12616" s="14" t="str">
        <f ca="1"/>
        <v>Low Cap</v>
      </c>
    </row>
    <row r="12617" spans="11:16">
      <c r="K12617" s="14" t="str">
        <v/>
      </c>
      <c r="L12617" s="14" t="str">
        <v/>
      </c>
      <c r="O12617" s="14" t="str">
        <v/>
      </c>
      <c r="P12617" s="14" t="str">
        <f ca="1"/>
        <v>Low Cap</v>
      </c>
    </row>
    <row r="12618" spans="11:16">
      <c r="K12618" s="14" t="str">
        <v/>
      </c>
      <c r="L12618" s="14" t="str">
        <v/>
      </c>
      <c r="O12618" s="14" t="str">
        <v/>
      </c>
      <c r="P12618" s="14" t="str">
        <f ca="1"/>
        <v>Low Cap</v>
      </c>
    </row>
    <row r="12619" spans="11:16">
      <c r="K12619" s="14" t="str">
        <v/>
      </c>
      <c r="L12619" s="14" t="str">
        <v/>
      </c>
      <c r="O12619" s="14" t="str">
        <v/>
      </c>
      <c r="P12619" s="14" t="str">
        <f ca="1"/>
        <v>Low Cap</v>
      </c>
    </row>
    <row r="12620" spans="11:16">
      <c r="K12620" s="14" t="str">
        <v/>
      </c>
      <c r="L12620" s="14" t="str">
        <v/>
      </c>
      <c r="O12620" s="14" t="str">
        <v/>
      </c>
      <c r="P12620" s="14" t="str">
        <f ca="1"/>
        <v>Low Cap</v>
      </c>
    </row>
    <row r="12621" spans="11:16">
      <c r="K12621" s="14" t="str">
        <v/>
      </c>
      <c r="L12621" s="14" t="str">
        <v/>
      </c>
      <c r="O12621" s="14" t="str">
        <v/>
      </c>
      <c r="P12621" s="14" t="str">
        <f ca="1"/>
        <v>Low Cap</v>
      </c>
    </row>
    <row r="12622" spans="11:16">
      <c r="K12622" s="14" t="str">
        <v/>
      </c>
      <c r="L12622" s="14" t="str">
        <v/>
      </c>
      <c r="O12622" s="14" t="str">
        <v/>
      </c>
      <c r="P12622" s="14" t="str">
        <f ca="1"/>
        <v>Low Cap</v>
      </c>
    </row>
    <row r="12623" spans="11:16">
      <c r="K12623" s="14" t="str">
        <v/>
      </c>
      <c r="L12623" s="14" t="str">
        <v/>
      </c>
      <c r="O12623" s="14" t="str">
        <v/>
      </c>
      <c r="P12623" s="14" t="str">
        <f ca="1"/>
        <v>Low Cap</v>
      </c>
    </row>
    <row r="12624" spans="11:16">
      <c r="K12624" s="14" t="str">
        <v/>
      </c>
      <c r="L12624" s="14" t="str">
        <v/>
      </c>
      <c r="O12624" s="14" t="str">
        <v/>
      </c>
      <c r="P12624" s="14" t="str">
        <f ca="1"/>
        <v>Low Cap</v>
      </c>
    </row>
    <row r="12625" spans="11:16">
      <c r="K12625" s="14" t="str">
        <v/>
      </c>
      <c r="L12625" s="14" t="str">
        <v/>
      </c>
      <c r="O12625" s="14" t="str">
        <v/>
      </c>
      <c r="P12625" s="14" t="str">
        <f ca="1"/>
        <v>Low Cap</v>
      </c>
    </row>
    <row r="12626" spans="11:16">
      <c r="K12626" s="14" t="str">
        <v/>
      </c>
      <c r="L12626" s="14" t="str">
        <v/>
      </c>
      <c r="O12626" s="14" t="str">
        <v/>
      </c>
      <c r="P12626" s="14" t="str">
        <f ca="1"/>
        <v>Low Cap</v>
      </c>
    </row>
    <row r="12627" spans="11:16">
      <c r="K12627" s="14" t="str">
        <v/>
      </c>
      <c r="L12627" s="14" t="str">
        <v/>
      </c>
      <c r="O12627" s="14" t="str">
        <v/>
      </c>
      <c r="P12627" s="14" t="str">
        <f ca="1"/>
        <v>Low Cap</v>
      </c>
    </row>
    <row r="12628" spans="11:16">
      <c r="K12628" s="14" t="str">
        <v/>
      </c>
      <c r="L12628" s="14" t="str">
        <v/>
      </c>
      <c r="O12628" s="14" t="str">
        <v/>
      </c>
      <c r="P12628" s="14" t="str">
        <f ca="1"/>
        <v>Low Cap</v>
      </c>
    </row>
    <row r="12629" spans="11:16">
      <c r="K12629" s="14" t="str">
        <v/>
      </c>
      <c r="L12629" s="14" t="str">
        <v/>
      </c>
      <c r="O12629" s="14" t="str">
        <v/>
      </c>
      <c r="P12629" s="14" t="str">
        <f ca="1"/>
        <v>Low Cap</v>
      </c>
    </row>
    <row r="12630" spans="11:16">
      <c r="K12630" s="14" t="str">
        <v/>
      </c>
      <c r="L12630" s="14" t="str">
        <v/>
      </c>
      <c r="O12630" s="14" t="str">
        <v/>
      </c>
      <c r="P12630" s="14" t="str">
        <f ca="1"/>
        <v>Low Cap</v>
      </c>
    </row>
    <row r="12631" spans="11:16">
      <c r="K12631" s="14" t="str">
        <v/>
      </c>
      <c r="L12631" s="14" t="str">
        <v/>
      </c>
      <c r="O12631" s="14" t="str">
        <v/>
      </c>
      <c r="P12631" s="14" t="str">
        <f ca="1"/>
        <v>Low Cap</v>
      </c>
    </row>
    <row r="12632" spans="11:16">
      <c r="K12632" s="14" t="str">
        <v/>
      </c>
      <c r="L12632" s="14" t="str">
        <v/>
      </c>
      <c r="O12632" s="14" t="str">
        <v/>
      </c>
      <c r="P12632" s="14" t="str">
        <f ca="1"/>
        <v>Low Cap</v>
      </c>
    </row>
    <row r="12633" spans="11:16">
      <c r="K12633" s="14" t="str">
        <v/>
      </c>
      <c r="L12633" s="14" t="str">
        <v/>
      </c>
      <c r="O12633" s="14" t="str">
        <v/>
      </c>
      <c r="P12633" s="14" t="str">
        <f ca="1"/>
        <v>Low Cap</v>
      </c>
    </row>
    <row r="12634" spans="11:16">
      <c r="K12634" s="14" t="str">
        <v/>
      </c>
      <c r="L12634" s="14" t="str">
        <v/>
      </c>
      <c r="O12634" s="14" t="str">
        <v/>
      </c>
      <c r="P12634" s="14" t="str">
        <f ca="1"/>
        <v>Low Cap</v>
      </c>
    </row>
    <row r="12635" spans="11:16">
      <c r="K12635" s="14" t="str">
        <v/>
      </c>
      <c r="L12635" s="14" t="str">
        <v/>
      </c>
      <c r="O12635" s="14" t="str">
        <v/>
      </c>
      <c r="P12635" s="14" t="str">
        <f ca="1"/>
        <v>Low Cap</v>
      </c>
    </row>
    <row r="12636" spans="11:16">
      <c r="K12636" s="14" t="str">
        <v/>
      </c>
      <c r="L12636" s="14" t="str">
        <v/>
      </c>
      <c r="O12636" s="14" t="str">
        <v/>
      </c>
      <c r="P12636" s="14" t="str">
        <f ca="1"/>
        <v>Low Cap</v>
      </c>
    </row>
    <row r="12637" spans="11:16">
      <c r="K12637" s="14" t="str">
        <v/>
      </c>
      <c r="L12637" s="14" t="str">
        <v/>
      </c>
      <c r="O12637" s="14" t="str">
        <v/>
      </c>
      <c r="P12637" s="14" t="str">
        <f ca="1"/>
        <v>Low Cap</v>
      </c>
    </row>
    <row r="12638" spans="11:16">
      <c r="K12638" s="14" t="str">
        <v/>
      </c>
      <c r="L12638" s="14" t="str">
        <v/>
      </c>
      <c r="O12638" s="14" t="str">
        <v/>
      </c>
      <c r="P12638" s="14" t="str">
        <f ca="1"/>
        <v>Low Cap</v>
      </c>
    </row>
    <row r="12639" spans="11:16">
      <c r="K12639" s="14" t="str">
        <v/>
      </c>
      <c r="L12639" s="14" t="str">
        <v/>
      </c>
      <c r="O12639" s="14" t="str">
        <v/>
      </c>
      <c r="P12639" s="14" t="str">
        <f ca="1"/>
        <v>Low Cap</v>
      </c>
    </row>
    <row r="12640" spans="11:16">
      <c r="K12640" s="14" t="str">
        <v/>
      </c>
      <c r="L12640" s="14" t="str">
        <v/>
      </c>
      <c r="O12640" s="14" t="str">
        <v/>
      </c>
      <c r="P12640" s="14" t="str">
        <f ca="1"/>
        <v>Low Cap</v>
      </c>
    </row>
    <row r="12641" spans="11:16">
      <c r="K12641" s="14" t="str">
        <v/>
      </c>
      <c r="L12641" s="14" t="str">
        <v/>
      </c>
      <c r="O12641" s="14" t="str">
        <v/>
      </c>
      <c r="P12641" s="14" t="str">
        <f ca="1"/>
        <v>Low Cap</v>
      </c>
    </row>
    <row r="12642" spans="11:16">
      <c r="K12642" s="14" t="str">
        <v/>
      </c>
      <c r="L12642" s="14" t="str">
        <v/>
      </c>
      <c r="O12642" s="14" t="str">
        <v/>
      </c>
      <c r="P12642" s="14" t="str">
        <f ca="1"/>
        <v>Low Cap</v>
      </c>
    </row>
    <row r="12643" spans="11:16">
      <c r="K12643" s="14" t="str">
        <v/>
      </c>
      <c r="L12643" s="14" t="str">
        <v/>
      </c>
      <c r="O12643" s="14" t="str">
        <v/>
      </c>
      <c r="P12643" s="14" t="str">
        <f ca="1"/>
        <v>Low Cap</v>
      </c>
    </row>
    <row r="12644" spans="11:16">
      <c r="K12644" s="14" t="str">
        <v/>
      </c>
      <c r="L12644" s="14" t="str">
        <v/>
      </c>
      <c r="O12644" s="14" t="str">
        <v/>
      </c>
      <c r="P12644" s="14" t="str">
        <f ca="1"/>
        <v>Low Cap</v>
      </c>
    </row>
    <row r="12645" spans="11:16">
      <c r="K12645" s="14" t="str">
        <v/>
      </c>
      <c r="L12645" s="14" t="str">
        <v/>
      </c>
      <c r="O12645" s="14" t="str">
        <v/>
      </c>
      <c r="P12645" s="14" t="str">
        <f ca="1"/>
        <v>Low Cap</v>
      </c>
    </row>
    <row r="12646" spans="11:16">
      <c r="K12646" s="14" t="str">
        <v/>
      </c>
      <c r="L12646" s="14" t="str">
        <v/>
      </c>
      <c r="O12646" s="14" t="str">
        <v/>
      </c>
      <c r="P12646" s="14" t="str">
        <f ca="1"/>
        <v>Low Cap</v>
      </c>
    </row>
    <row r="12647" spans="11:16">
      <c r="K12647" s="14" t="str">
        <v/>
      </c>
      <c r="L12647" s="14" t="str">
        <v/>
      </c>
      <c r="O12647" s="14" t="str">
        <v/>
      </c>
      <c r="P12647" s="14" t="str">
        <f ca="1"/>
        <v>Low Cap</v>
      </c>
    </row>
    <row r="12648" spans="11:16">
      <c r="K12648" s="14" t="str">
        <v/>
      </c>
      <c r="L12648" s="14" t="str">
        <v/>
      </c>
      <c r="O12648" s="14" t="str">
        <v/>
      </c>
      <c r="P12648" s="14" t="str">
        <f ca="1"/>
        <v>Low Cap</v>
      </c>
    </row>
    <row r="12649" spans="11:16">
      <c r="K12649" s="14" t="str">
        <v/>
      </c>
      <c r="L12649" s="14" t="str">
        <v/>
      </c>
      <c r="O12649" s="14" t="str">
        <v/>
      </c>
      <c r="P12649" s="14" t="str">
        <f ca="1"/>
        <v>Low Cap</v>
      </c>
    </row>
    <row r="12650" spans="11:16">
      <c r="K12650" s="14" t="str">
        <v/>
      </c>
      <c r="L12650" s="14" t="str">
        <v/>
      </c>
      <c r="O12650" s="14" t="str">
        <v/>
      </c>
      <c r="P12650" s="14" t="str">
        <f ca="1"/>
        <v>Low Cap</v>
      </c>
    </row>
    <row r="12651" spans="11:16">
      <c r="K12651" s="14" t="str">
        <v/>
      </c>
      <c r="L12651" s="14" t="str">
        <v/>
      </c>
      <c r="O12651" s="14" t="str">
        <v/>
      </c>
      <c r="P12651" s="14" t="str">
        <f ca="1"/>
        <v>Low Cap</v>
      </c>
    </row>
    <row r="12652" spans="11:16">
      <c r="K12652" s="14" t="str">
        <v/>
      </c>
      <c r="L12652" s="14" t="str">
        <v/>
      </c>
      <c r="O12652" s="14" t="str">
        <v/>
      </c>
      <c r="P12652" s="14" t="str">
        <f ca="1"/>
        <v>Low Cap</v>
      </c>
    </row>
    <row r="12653" spans="11:16">
      <c r="K12653" s="14" t="str">
        <v/>
      </c>
      <c r="L12653" s="14" t="str">
        <v/>
      </c>
      <c r="O12653" s="14" t="str">
        <v/>
      </c>
      <c r="P12653" s="14" t="str">
        <f ca="1"/>
        <v>Low Cap</v>
      </c>
    </row>
    <row r="12654" spans="11:16">
      <c r="K12654" s="14" t="str">
        <v/>
      </c>
      <c r="L12654" s="14" t="str">
        <v/>
      </c>
      <c r="O12654" s="14" t="str">
        <v/>
      </c>
      <c r="P12654" s="14" t="str">
        <f ca="1"/>
        <v>Low Cap</v>
      </c>
    </row>
    <row r="12655" spans="11:16">
      <c r="K12655" s="14" t="str">
        <v/>
      </c>
      <c r="L12655" s="14" t="str">
        <v/>
      </c>
      <c r="O12655" s="14" t="str">
        <v/>
      </c>
      <c r="P12655" s="14" t="str">
        <f ca="1"/>
        <v>Low Cap</v>
      </c>
    </row>
    <row r="12656" spans="11:16">
      <c r="K12656" s="14" t="str">
        <v/>
      </c>
      <c r="L12656" s="14" t="str">
        <v/>
      </c>
      <c r="O12656" s="14" t="str">
        <v/>
      </c>
      <c r="P12656" s="14" t="str">
        <f ca="1"/>
        <v>Low Cap</v>
      </c>
    </row>
    <row r="12657" spans="11:16">
      <c r="K12657" s="14" t="str">
        <v/>
      </c>
      <c r="L12657" s="14" t="str">
        <v/>
      </c>
      <c r="O12657" s="14" t="str">
        <v/>
      </c>
      <c r="P12657" s="14" t="str">
        <f ca="1"/>
        <v>Low Cap</v>
      </c>
    </row>
    <row r="12658" spans="11:16">
      <c r="K12658" s="14" t="str">
        <v/>
      </c>
      <c r="L12658" s="14" t="str">
        <v/>
      </c>
      <c r="O12658" s="14" t="str">
        <v/>
      </c>
      <c r="P12658" s="14" t="str">
        <f ca="1"/>
        <v>Low Cap</v>
      </c>
    </row>
    <row r="12659" spans="11:16">
      <c r="K12659" s="14" t="str">
        <v/>
      </c>
      <c r="L12659" s="14" t="str">
        <v/>
      </c>
      <c r="O12659" s="14" t="str">
        <v/>
      </c>
      <c r="P12659" s="14" t="str">
        <f ca="1"/>
        <v>Low Cap</v>
      </c>
    </row>
    <row r="12660" spans="11:16">
      <c r="K12660" s="14" t="str">
        <v/>
      </c>
      <c r="L12660" s="14" t="str">
        <v/>
      </c>
      <c r="O12660" s="14" t="str">
        <v/>
      </c>
      <c r="P12660" s="14" t="str">
        <f ca="1"/>
        <v>Low Cap</v>
      </c>
    </row>
    <row r="12661" spans="11:16">
      <c r="K12661" s="14" t="str">
        <v/>
      </c>
      <c r="L12661" s="14" t="str">
        <v/>
      </c>
      <c r="O12661" s="14" t="str">
        <v/>
      </c>
      <c r="P12661" s="14" t="str">
        <f ca="1"/>
        <v>Low Cap</v>
      </c>
    </row>
    <row r="12662" spans="11:16">
      <c r="K12662" s="14" t="str">
        <v/>
      </c>
      <c r="L12662" s="14" t="str">
        <v/>
      </c>
      <c r="O12662" s="14" t="str">
        <v/>
      </c>
      <c r="P12662" s="14" t="str">
        <f ca="1"/>
        <v>Low Cap</v>
      </c>
    </row>
    <row r="12663" spans="11:16">
      <c r="K12663" s="14" t="str">
        <v/>
      </c>
      <c r="L12663" s="14" t="str">
        <v/>
      </c>
      <c r="O12663" s="14" t="str">
        <v/>
      </c>
      <c r="P12663" s="14" t="str">
        <f ca="1"/>
        <v>Low Cap</v>
      </c>
    </row>
    <row r="12664" spans="11:16">
      <c r="K12664" s="14" t="str">
        <v/>
      </c>
      <c r="L12664" s="14" t="str">
        <v/>
      </c>
      <c r="O12664" s="14" t="str">
        <v/>
      </c>
      <c r="P12664" s="14" t="str">
        <f ca="1"/>
        <v>Low Cap</v>
      </c>
    </row>
    <row r="12665" spans="11:16">
      <c r="K12665" s="14" t="str">
        <v/>
      </c>
      <c r="L12665" s="14" t="str">
        <v/>
      </c>
      <c r="O12665" s="14" t="str">
        <v/>
      </c>
      <c r="P12665" s="14" t="str">
        <f ca="1"/>
        <v>Low Cap</v>
      </c>
    </row>
    <row r="12666" spans="11:16">
      <c r="K12666" s="14" t="str">
        <v/>
      </c>
      <c r="L12666" s="14" t="str">
        <v/>
      </c>
      <c r="O12666" s="14" t="str">
        <v/>
      </c>
      <c r="P12666" s="14" t="str">
        <f ca="1"/>
        <v>Low Cap</v>
      </c>
    </row>
    <row r="12667" spans="11:16">
      <c r="K12667" s="14" t="str">
        <v/>
      </c>
      <c r="L12667" s="14" t="str">
        <v/>
      </c>
      <c r="O12667" s="14" t="str">
        <v/>
      </c>
      <c r="P12667" s="14" t="str">
        <f ca="1"/>
        <v>Low Cap</v>
      </c>
    </row>
    <row r="12668" spans="11:16">
      <c r="K12668" s="14" t="str">
        <v/>
      </c>
      <c r="L12668" s="14" t="str">
        <v/>
      </c>
      <c r="O12668" s="14" t="str">
        <v/>
      </c>
      <c r="P12668" s="14" t="str">
        <f ca="1"/>
        <v>Low Cap</v>
      </c>
    </row>
    <row r="12669" spans="11:16">
      <c r="K12669" s="14" t="str">
        <v/>
      </c>
      <c r="L12669" s="14" t="str">
        <v/>
      </c>
      <c r="O12669" s="14" t="str">
        <v/>
      </c>
      <c r="P12669" s="14" t="str">
        <f ca="1"/>
        <v>Low Cap</v>
      </c>
    </row>
    <row r="12670" spans="11:16">
      <c r="K12670" s="14" t="str">
        <v/>
      </c>
      <c r="L12670" s="14" t="str">
        <v/>
      </c>
      <c r="O12670" s="14" t="str">
        <v/>
      </c>
      <c r="P12670" s="14" t="str">
        <f ca="1"/>
        <v>Low Cap</v>
      </c>
    </row>
    <row r="12671" spans="11:16">
      <c r="K12671" s="14" t="str">
        <v/>
      </c>
      <c r="L12671" s="14" t="str">
        <v/>
      </c>
      <c r="O12671" s="14" t="str">
        <v/>
      </c>
      <c r="P12671" s="14" t="str">
        <f ca="1"/>
        <v>Low Cap</v>
      </c>
    </row>
    <row r="12672" spans="11:16">
      <c r="K12672" s="14" t="str">
        <v/>
      </c>
      <c r="L12672" s="14" t="str">
        <v/>
      </c>
      <c r="O12672" s="14" t="str">
        <v/>
      </c>
      <c r="P12672" s="14" t="str">
        <f ca="1"/>
        <v>Low Cap</v>
      </c>
    </row>
    <row r="12673" spans="11:16">
      <c r="K12673" s="14" t="str">
        <v/>
      </c>
      <c r="L12673" s="14" t="str">
        <v/>
      </c>
      <c r="O12673" s="14" t="str">
        <v/>
      </c>
      <c r="P12673" s="14" t="str">
        <f ca="1"/>
        <v>Low Cap</v>
      </c>
    </row>
    <row r="12674" spans="11:16">
      <c r="K12674" s="14" t="str">
        <v/>
      </c>
      <c r="L12674" s="14" t="str">
        <v/>
      </c>
      <c r="O12674" s="14" t="str">
        <v/>
      </c>
      <c r="P12674" s="14" t="str">
        <f ca="1"/>
        <v>Low Cap</v>
      </c>
    </row>
    <row r="12675" spans="11:16">
      <c r="K12675" s="14" t="str">
        <v/>
      </c>
      <c r="L12675" s="14" t="str">
        <v/>
      </c>
      <c r="O12675" s="14" t="str">
        <v/>
      </c>
      <c r="P12675" s="14" t="str">
        <f ca="1"/>
        <v>Low Cap</v>
      </c>
    </row>
    <row r="12676" spans="11:16">
      <c r="K12676" s="14" t="str">
        <v/>
      </c>
      <c r="L12676" s="14" t="str">
        <v/>
      </c>
      <c r="O12676" s="14" t="str">
        <v/>
      </c>
      <c r="P12676" s="14" t="str">
        <f ca="1"/>
        <v>Low Cap</v>
      </c>
    </row>
    <row r="12677" spans="11:16">
      <c r="K12677" s="14" t="str">
        <v/>
      </c>
      <c r="L12677" s="14" t="str">
        <v/>
      </c>
      <c r="O12677" s="14" t="str">
        <v/>
      </c>
      <c r="P12677" s="14" t="str">
        <f ca="1"/>
        <v>Low Cap</v>
      </c>
    </row>
    <row r="12678" spans="11:16">
      <c r="K12678" s="14" t="str">
        <v/>
      </c>
      <c r="L12678" s="14" t="str">
        <v/>
      </c>
      <c r="O12678" s="14" t="str">
        <v/>
      </c>
      <c r="P12678" s="14" t="str">
        <f ca="1"/>
        <v>Low Cap</v>
      </c>
    </row>
    <row r="12679" spans="11:16">
      <c r="K12679" s="14" t="str">
        <v/>
      </c>
      <c r="L12679" s="14" t="str">
        <v/>
      </c>
      <c r="O12679" s="14" t="str">
        <v/>
      </c>
      <c r="P12679" s="14" t="str">
        <f ca="1"/>
        <v>Low Cap</v>
      </c>
    </row>
    <row r="12680" spans="11:16">
      <c r="K12680" s="14" t="str">
        <v/>
      </c>
      <c r="L12680" s="14" t="str">
        <v/>
      </c>
      <c r="O12680" s="14" t="str">
        <v/>
      </c>
      <c r="P12680" s="14" t="str">
        <f ca="1"/>
        <v>Low Cap</v>
      </c>
    </row>
    <row r="12681" spans="11:16">
      <c r="K12681" s="14" t="str">
        <v/>
      </c>
      <c r="L12681" s="14" t="str">
        <v/>
      </c>
      <c r="O12681" s="14" t="str">
        <v/>
      </c>
      <c r="P12681" s="14" t="str">
        <f ca="1"/>
        <v>Low Cap</v>
      </c>
    </row>
    <row r="12682" spans="11:16">
      <c r="K12682" s="14" t="str">
        <v/>
      </c>
      <c r="L12682" s="14" t="str">
        <v/>
      </c>
      <c r="O12682" s="14" t="str">
        <v/>
      </c>
      <c r="P12682" s="14" t="str">
        <f ca="1"/>
        <v>Low Cap</v>
      </c>
    </row>
    <row r="12683" spans="11:16">
      <c r="K12683" s="14" t="str">
        <v/>
      </c>
      <c r="L12683" s="14" t="str">
        <v/>
      </c>
      <c r="O12683" s="14" t="str">
        <v/>
      </c>
      <c r="P12683" s="14" t="str">
        <f ca="1"/>
        <v>Low Cap</v>
      </c>
    </row>
    <row r="12684" spans="11:16">
      <c r="K12684" s="14" t="str">
        <v/>
      </c>
      <c r="L12684" s="14" t="str">
        <v/>
      </c>
      <c r="O12684" s="14" t="str">
        <v/>
      </c>
      <c r="P12684" s="14" t="str">
        <f ca="1"/>
        <v>Low Cap</v>
      </c>
    </row>
    <row r="12685" spans="11:16">
      <c r="K12685" s="14" t="str">
        <v/>
      </c>
      <c r="L12685" s="14" t="str">
        <v/>
      </c>
      <c r="O12685" s="14" t="str">
        <v/>
      </c>
      <c r="P12685" s="14" t="str">
        <f ca="1"/>
        <v>Low Cap</v>
      </c>
    </row>
    <row r="12686" spans="11:16">
      <c r="K12686" s="14" t="str">
        <v/>
      </c>
      <c r="L12686" s="14" t="str">
        <v/>
      </c>
      <c r="O12686" s="14" t="str">
        <v/>
      </c>
      <c r="P12686" s="14" t="str">
        <f ca="1"/>
        <v>Low Cap</v>
      </c>
    </row>
    <row r="12687" spans="11:16">
      <c r="K12687" s="14" t="str">
        <v/>
      </c>
      <c r="L12687" s="14" t="str">
        <v/>
      </c>
      <c r="O12687" s="14" t="str">
        <v/>
      </c>
      <c r="P12687" s="14" t="str">
        <f ca="1"/>
        <v>Low Cap</v>
      </c>
    </row>
    <row r="12688" spans="11:16">
      <c r="K12688" s="14" t="str">
        <v/>
      </c>
      <c r="L12688" s="14" t="str">
        <v/>
      </c>
      <c r="O12688" s="14" t="str">
        <v/>
      </c>
      <c r="P12688" s="14" t="str">
        <f ca="1"/>
        <v>Low Cap</v>
      </c>
    </row>
    <row r="12689" spans="11:16">
      <c r="K12689" s="14" t="str">
        <v/>
      </c>
      <c r="L12689" s="14" t="str">
        <v/>
      </c>
      <c r="O12689" s="14" t="str">
        <v/>
      </c>
      <c r="P12689" s="14" t="str">
        <f ca="1"/>
        <v>Low Cap</v>
      </c>
    </row>
    <row r="12690" spans="11:16">
      <c r="K12690" s="14" t="str">
        <v/>
      </c>
      <c r="L12690" s="14" t="str">
        <v/>
      </c>
      <c r="O12690" s="14" t="str">
        <v/>
      </c>
      <c r="P12690" s="14" t="str">
        <f ca="1"/>
        <v>Low Cap</v>
      </c>
    </row>
    <row r="12691" spans="11:16">
      <c r="K12691" s="14" t="str">
        <v/>
      </c>
      <c r="L12691" s="14" t="str">
        <v/>
      </c>
      <c r="O12691" s="14" t="str">
        <v/>
      </c>
      <c r="P12691" s="14" t="str">
        <f ca="1"/>
        <v>Low Cap</v>
      </c>
    </row>
    <row r="12692" spans="11:16">
      <c r="K12692" s="14" t="str">
        <v/>
      </c>
      <c r="L12692" s="14" t="str">
        <v/>
      </c>
      <c r="O12692" s="14" t="str">
        <v/>
      </c>
      <c r="P12692" s="14" t="str">
        <f ca="1"/>
        <v>Low Cap</v>
      </c>
    </row>
    <row r="12693" spans="11:16">
      <c r="K12693" s="14" t="str">
        <v/>
      </c>
      <c r="L12693" s="14" t="str">
        <v/>
      </c>
      <c r="O12693" s="14" t="str">
        <v/>
      </c>
      <c r="P12693" s="14" t="str">
        <f ca="1"/>
        <v>Low Cap</v>
      </c>
    </row>
    <row r="12694" spans="11:16">
      <c r="K12694" s="14" t="str">
        <v/>
      </c>
      <c r="L12694" s="14" t="str">
        <v/>
      </c>
      <c r="O12694" s="14" t="str">
        <v/>
      </c>
      <c r="P12694" s="14" t="str">
        <f ca="1"/>
        <v>Low Cap</v>
      </c>
    </row>
    <row r="12695" spans="11:16">
      <c r="K12695" s="14" t="str">
        <v/>
      </c>
      <c r="L12695" s="14" t="str">
        <v/>
      </c>
      <c r="O12695" s="14" t="str">
        <v/>
      </c>
      <c r="P12695" s="14" t="str">
        <f ca="1"/>
        <v>Low Cap</v>
      </c>
    </row>
    <row r="12696" spans="11:16">
      <c r="K12696" s="14" t="str">
        <v/>
      </c>
      <c r="L12696" s="14" t="str">
        <v/>
      </c>
      <c r="O12696" s="14" t="str">
        <v/>
      </c>
      <c r="P12696" s="14" t="str">
        <f ca="1"/>
        <v>Low Cap</v>
      </c>
    </row>
    <row r="12697" spans="11:16">
      <c r="K12697" s="14" t="str">
        <v/>
      </c>
      <c r="L12697" s="14" t="str">
        <v/>
      </c>
      <c r="O12697" s="14" t="str">
        <v/>
      </c>
      <c r="P12697" s="14" t="str">
        <f ca="1"/>
        <v>Low Cap</v>
      </c>
    </row>
    <row r="12698" spans="11:16">
      <c r="K12698" s="14" t="str">
        <v/>
      </c>
      <c r="L12698" s="14" t="str">
        <v/>
      </c>
      <c r="O12698" s="14" t="str">
        <v/>
      </c>
      <c r="P12698" s="14" t="str">
        <f ca="1"/>
        <v>Low Cap</v>
      </c>
    </row>
    <row r="12699" spans="11:16">
      <c r="K12699" s="14" t="str">
        <v/>
      </c>
      <c r="L12699" s="14" t="str">
        <v/>
      </c>
      <c r="O12699" s="14" t="str">
        <v/>
      </c>
      <c r="P12699" s="14" t="str">
        <f ca="1"/>
        <v>Low Cap</v>
      </c>
    </row>
    <row r="12700" spans="11:16">
      <c r="K12700" s="14" t="str">
        <v/>
      </c>
      <c r="L12700" s="14" t="str">
        <v/>
      </c>
      <c r="O12700" s="14" t="str">
        <v/>
      </c>
      <c r="P12700" s="14" t="str">
        <f ca="1"/>
        <v>Low Cap</v>
      </c>
    </row>
    <row r="12701" spans="11:16">
      <c r="K12701" s="14" t="str">
        <v/>
      </c>
      <c r="L12701" s="14" t="str">
        <v/>
      </c>
      <c r="O12701" s="14" t="str">
        <v/>
      </c>
      <c r="P12701" s="14" t="str">
        <f ca="1"/>
        <v>Low Cap</v>
      </c>
    </row>
    <row r="12702" spans="11:16">
      <c r="K12702" s="14" t="str">
        <v/>
      </c>
      <c r="L12702" s="14" t="str">
        <v/>
      </c>
      <c r="O12702" s="14" t="str">
        <v/>
      </c>
      <c r="P12702" s="14" t="str">
        <f ca="1"/>
        <v>Low Cap</v>
      </c>
    </row>
    <row r="12703" spans="11:16">
      <c r="K12703" s="14" t="str">
        <v/>
      </c>
      <c r="L12703" s="14" t="str">
        <v/>
      </c>
      <c r="O12703" s="14" t="str">
        <v/>
      </c>
      <c r="P12703" s="14" t="str">
        <f ca="1"/>
        <v>Low Cap</v>
      </c>
    </row>
    <row r="12704" spans="11:16">
      <c r="K12704" s="14" t="str">
        <v/>
      </c>
      <c r="L12704" s="14" t="str">
        <v/>
      </c>
      <c r="O12704" s="14" t="str">
        <v/>
      </c>
      <c r="P12704" s="14" t="str">
        <f ca="1"/>
        <v>Low Cap</v>
      </c>
    </row>
    <row r="12705" spans="11:16">
      <c r="K12705" s="14" t="str">
        <v/>
      </c>
      <c r="L12705" s="14" t="str">
        <v/>
      </c>
      <c r="O12705" s="14" t="str">
        <v/>
      </c>
      <c r="P12705" s="14" t="str">
        <f ca="1"/>
        <v>Low Cap</v>
      </c>
    </row>
    <row r="12706" spans="11:16">
      <c r="K12706" s="14" t="str">
        <v/>
      </c>
      <c r="L12706" s="14" t="str">
        <v/>
      </c>
      <c r="O12706" s="14" t="str">
        <v/>
      </c>
      <c r="P12706" s="14" t="str">
        <f ca="1"/>
        <v>Low Cap</v>
      </c>
    </row>
    <row r="12707" spans="11:16">
      <c r="K12707" s="14" t="str">
        <v/>
      </c>
      <c r="L12707" s="14" t="str">
        <v/>
      </c>
      <c r="O12707" s="14" t="str">
        <v/>
      </c>
      <c r="P12707" s="14" t="str">
        <f ca="1"/>
        <v>Low Cap</v>
      </c>
    </row>
    <row r="12708" spans="11:16">
      <c r="K12708" s="14" t="str">
        <v/>
      </c>
      <c r="L12708" s="14" t="str">
        <v/>
      </c>
      <c r="O12708" s="14" t="str">
        <v/>
      </c>
      <c r="P12708" s="14" t="str">
        <f ca="1"/>
        <v>Low Cap</v>
      </c>
    </row>
    <row r="12709" spans="11:16">
      <c r="K12709" s="14" t="str">
        <v/>
      </c>
      <c r="L12709" s="14" t="str">
        <v/>
      </c>
      <c r="O12709" s="14" t="str">
        <v/>
      </c>
      <c r="P12709" s="14" t="str">
        <f ca="1"/>
        <v>Low Cap</v>
      </c>
    </row>
    <row r="12710" spans="11:16">
      <c r="K12710" s="14" t="str">
        <v/>
      </c>
      <c r="L12710" s="14" t="str">
        <v/>
      </c>
      <c r="O12710" s="14" t="str">
        <v/>
      </c>
      <c r="P12710" s="14" t="str">
        <f ca="1"/>
        <v>Low Cap</v>
      </c>
    </row>
    <row r="12711" spans="11:16">
      <c r="K12711" s="14" t="str">
        <v/>
      </c>
      <c r="L12711" s="14" t="str">
        <v/>
      </c>
      <c r="O12711" s="14" t="str">
        <v/>
      </c>
      <c r="P12711" s="14" t="str">
        <f ca="1"/>
        <v>Low Cap</v>
      </c>
    </row>
    <row r="12712" spans="11:16">
      <c r="K12712" s="14" t="str">
        <v/>
      </c>
      <c r="L12712" s="14" t="str">
        <v/>
      </c>
      <c r="O12712" s="14" t="str">
        <v/>
      </c>
      <c r="P12712" s="14" t="str">
        <f ca="1"/>
        <v>Low Cap</v>
      </c>
    </row>
    <row r="12713" spans="11:16">
      <c r="K12713" s="14" t="str">
        <v/>
      </c>
      <c r="L12713" s="14" t="str">
        <v/>
      </c>
      <c r="O12713" s="14" t="str">
        <v/>
      </c>
      <c r="P12713" s="14" t="str">
        <f ca="1"/>
        <v>Low Cap</v>
      </c>
    </row>
    <row r="12714" spans="11:16">
      <c r="K12714" s="14" t="str">
        <v/>
      </c>
      <c r="L12714" s="14" t="str">
        <v/>
      </c>
      <c r="O12714" s="14" t="str">
        <v/>
      </c>
      <c r="P12714" s="14" t="str">
        <f ca="1"/>
        <v>Low Cap</v>
      </c>
    </row>
    <row r="12715" spans="11:16">
      <c r="K12715" s="14" t="str">
        <v/>
      </c>
      <c r="L12715" s="14" t="str">
        <v/>
      </c>
      <c r="O12715" s="14" t="str">
        <v/>
      </c>
      <c r="P12715" s="14" t="str">
        <f ca="1"/>
        <v>Low Cap</v>
      </c>
    </row>
    <row r="12716" spans="11:16">
      <c r="K12716" s="14" t="str">
        <v/>
      </c>
      <c r="L12716" s="14" t="str">
        <v/>
      </c>
      <c r="O12716" s="14" t="str">
        <v/>
      </c>
      <c r="P12716" s="14" t="str">
        <f ca="1"/>
        <v>Low Cap</v>
      </c>
    </row>
    <row r="12717" spans="11:16">
      <c r="K12717" s="14" t="str">
        <v/>
      </c>
      <c r="L12717" s="14" t="str">
        <v/>
      </c>
      <c r="O12717" s="14" t="str">
        <v/>
      </c>
      <c r="P12717" s="14" t="str">
        <f ca="1"/>
        <v>Low Cap</v>
      </c>
    </row>
    <row r="12718" spans="11:16">
      <c r="K12718" s="14" t="str">
        <v/>
      </c>
      <c r="L12718" s="14" t="str">
        <v/>
      </c>
      <c r="O12718" s="14" t="str">
        <v/>
      </c>
      <c r="P12718" s="14" t="str">
        <f ca="1"/>
        <v>Low Cap</v>
      </c>
    </row>
    <row r="12719" spans="11:16">
      <c r="K12719" s="14" t="str">
        <v/>
      </c>
      <c r="L12719" s="14" t="str">
        <v/>
      </c>
      <c r="O12719" s="14" t="str">
        <v/>
      </c>
      <c r="P12719" s="14" t="str">
        <f ca="1"/>
        <v>Low Cap</v>
      </c>
    </row>
    <row r="12720" spans="11:16">
      <c r="K12720" s="14" t="str">
        <v/>
      </c>
      <c r="L12720" s="14" t="str">
        <v/>
      </c>
      <c r="O12720" s="14" t="str">
        <v/>
      </c>
      <c r="P12720" s="14" t="str">
        <f ca="1"/>
        <v>Low Cap</v>
      </c>
    </row>
    <row r="12721" spans="11:16">
      <c r="K12721" s="14" t="str">
        <v/>
      </c>
      <c r="L12721" s="14" t="str">
        <v/>
      </c>
      <c r="O12721" s="14" t="str">
        <v/>
      </c>
      <c r="P12721" s="14" t="str">
        <f ca="1"/>
        <v>Low Cap</v>
      </c>
    </row>
    <row r="12722" spans="11:16">
      <c r="K12722" s="14" t="str">
        <v/>
      </c>
      <c r="L12722" s="14" t="str">
        <v/>
      </c>
      <c r="O12722" s="14" t="str">
        <v/>
      </c>
      <c r="P12722" s="14" t="str">
        <f ca="1"/>
        <v>Low Cap</v>
      </c>
    </row>
    <row r="12723" spans="11:16">
      <c r="K12723" s="14" t="str">
        <v/>
      </c>
      <c r="L12723" s="14" t="str">
        <v/>
      </c>
      <c r="O12723" s="14" t="str">
        <v/>
      </c>
      <c r="P12723" s="14" t="str">
        <f ca="1"/>
        <v>Low Cap</v>
      </c>
    </row>
    <row r="12724" spans="11:16">
      <c r="K12724" s="14" t="str">
        <v/>
      </c>
      <c r="L12724" s="14" t="str">
        <v/>
      </c>
      <c r="O12724" s="14" t="str">
        <v/>
      </c>
      <c r="P12724" s="14" t="str">
        <f ca="1"/>
        <v>Low Cap</v>
      </c>
    </row>
    <row r="12725" spans="11:16">
      <c r="K12725" s="14" t="str">
        <v/>
      </c>
      <c r="L12725" s="14" t="str">
        <v/>
      </c>
      <c r="O12725" s="14" t="str">
        <v/>
      </c>
      <c r="P12725" s="14" t="str">
        <f ca="1"/>
        <v>Low Cap</v>
      </c>
    </row>
    <row r="12726" spans="11:16">
      <c r="K12726" s="14" t="str">
        <v/>
      </c>
      <c r="L12726" s="14" t="str">
        <v/>
      </c>
      <c r="O12726" s="14" t="str">
        <v/>
      </c>
      <c r="P12726" s="14" t="str">
        <f ca="1"/>
        <v>Low Cap</v>
      </c>
    </row>
    <row r="12727" spans="11:16">
      <c r="K12727" s="14" t="str">
        <v/>
      </c>
      <c r="L12727" s="14" t="str">
        <v/>
      </c>
      <c r="O12727" s="14" t="str">
        <v/>
      </c>
      <c r="P12727" s="14" t="str">
        <f ca="1"/>
        <v>Low Cap</v>
      </c>
    </row>
    <row r="12728" spans="11:16">
      <c r="K12728" s="14" t="str">
        <v/>
      </c>
      <c r="L12728" s="14" t="str">
        <v/>
      </c>
      <c r="O12728" s="14" t="str">
        <v/>
      </c>
      <c r="P12728" s="14" t="str">
        <f ca="1"/>
        <v>Low Cap</v>
      </c>
    </row>
    <row r="12729" spans="11:16">
      <c r="K12729" s="14" t="str">
        <v/>
      </c>
      <c r="L12729" s="14" t="str">
        <v/>
      </c>
      <c r="O12729" s="14" t="str">
        <v/>
      </c>
      <c r="P12729" s="14" t="str">
        <f ca="1"/>
        <v>Low Cap</v>
      </c>
    </row>
    <row r="12730" spans="11:16">
      <c r="K12730" s="14" t="str">
        <v/>
      </c>
      <c r="L12730" s="14" t="str">
        <v/>
      </c>
      <c r="O12730" s="14" t="str">
        <v/>
      </c>
      <c r="P12730" s="14" t="str">
        <f ca="1"/>
        <v>Low Cap</v>
      </c>
    </row>
    <row r="12731" spans="11:16">
      <c r="K12731" s="14" t="str">
        <v/>
      </c>
      <c r="L12731" s="14" t="str">
        <v/>
      </c>
      <c r="O12731" s="14" t="str">
        <v/>
      </c>
      <c r="P12731" s="14" t="str">
        <f ca="1"/>
        <v>Low Cap</v>
      </c>
    </row>
    <row r="12732" spans="11:16">
      <c r="K12732" s="14" t="str">
        <v/>
      </c>
      <c r="L12732" s="14" t="str">
        <v/>
      </c>
      <c r="O12732" s="14" t="str">
        <v/>
      </c>
      <c r="P12732" s="14" t="str">
        <f ca="1"/>
        <v>Low Cap</v>
      </c>
    </row>
    <row r="12733" spans="11:16">
      <c r="K12733" s="14" t="str">
        <v/>
      </c>
      <c r="L12733" s="14" t="str">
        <v/>
      </c>
      <c r="O12733" s="14" t="str">
        <v/>
      </c>
      <c r="P12733" s="14" t="str">
        <f ca="1"/>
        <v>Low Cap</v>
      </c>
    </row>
    <row r="12734" spans="11:16">
      <c r="K12734" s="14" t="str">
        <v/>
      </c>
      <c r="L12734" s="14" t="str">
        <v/>
      </c>
      <c r="O12734" s="14" t="str">
        <v/>
      </c>
      <c r="P12734" s="14" t="str">
        <f ca="1"/>
        <v>Low Cap</v>
      </c>
    </row>
    <row r="12735" spans="11:16">
      <c r="K12735" s="14" t="str">
        <v/>
      </c>
      <c r="L12735" s="14" t="str">
        <v/>
      </c>
      <c r="O12735" s="14" t="str">
        <v/>
      </c>
      <c r="P12735" s="14" t="str">
        <f ca="1"/>
        <v>Low Cap</v>
      </c>
    </row>
    <row r="12736" spans="11:16">
      <c r="K12736" s="14" t="str">
        <v/>
      </c>
      <c r="L12736" s="14" t="str">
        <v/>
      </c>
      <c r="O12736" s="14" t="str">
        <v/>
      </c>
      <c r="P12736" s="14" t="str">
        <f ca="1"/>
        <v>Low Cap</v>
      </c>
    </row>
    <row r="12737" spans="11:16">
      <c r="K12737" s="14" t="str">
        <v/>
      </c>
      <c r="L12737" s="14" t="str">
        <v/>
      </c>
      <c r="O12737" s="14" t="str">
        <v/>
      </c>
      <c r="P12737" s="14" t="str">
        <f ca="1"/>
        <v>Low Cap</v>
      </c>
    </row>
    <row r="12738" spans="11:16">
      <c r="K12738" s="14" t="str">
        <v/>
      </c>
      <c r="L12738" s="14" t="str">
        <v/>
      </c>
      <c r="O12738" s="14" t="str">
        <v/>
      </c>
      <c r="P12738" s="14" t="str">
        <f ca="1"/>
        <v>Low Cap</v>
      </c>
    </row>
    <row r="12739" spans="11:16">
      <c r="K12739" s="14" t="str">
        <v/>
      </c>
      <c r="L12739" s="14" t="str">
        <v/>
      </c>
      <c r="O12739" s="14" t="str">
        <v/>
      </c>
      <c r="P12739" s="14" t="str">
        <f ca="1"/>
        <v>Low Cap</v>
      </c>
    </row>
    <row r="12740" spans="11:16">
      <c r="K12740" s="14" t="str">
        <v/>
      </c>
      <c r="L12740" s="14" t="str">
        <v/>
      </c>
      <c r="O12740" s="14" t="str">
        <v/>
      </c>
      <c r="P12740" s="14" t="str">
        <f ca="1"/>
        <v>Low Cap</v>
      </c>
    </row>
    <row r="12741" spans="11:16">
      <c r="K12741" s="14" t="str">
        <v/>
      </c>
      <c r="L12741" s="14" t="str">
        <v/>
      </c>
      <c r="O12741" s="14" t="str">
        <v/>
      </c>
      <c r="P12741" s="14" t="str">
        <f ca="1"/>
        <v>Low Cap</v>
      </c>
    </row>
    <row r="12742" spans="11:16">
      <c r="K12742" s="14" t="str">
        <v/>
      </c>
      <c r="L12742" s="14" t="str">
        <v/>
      </c>
      <c r="O12742" s="14" t="str">
        <v/>
      </c>
      <c r="P12742" s="14" t="str">
        <f ca="1"/>
        <v>Low Cap</v>
      </c>
    </row>
    <row r="12743" spans="11:16">
      <c r="K12743" s="14" t="str">
        <v/>
      </c>
      <c r="L12743" s="14" t="str">
        <v/>
      </c>
      <c r="O12743" s="14" t="str">
        <v/>
      </c>
      <c r="P12743" s="14" t="str">
        <f ca="1"/>
        <v>Low Cap</v>
      </c>
    </row>
    <row r="12744" spans="11:16">
      <c r="K12744" s="14" t="str">
        <v/>
      </c>
      <c r="L12744" s="14" t="str">
        <v/>
      </c>
      <c r="O12744" s="14" t="str">
        <v/>
      </c>
      <c r="P12744" s="14" t="str">
        <f ca="1"/>
        <v>Low Cap</v>
      </c>
    </row>
    <row r="12745" spans="11:16">
      <c r="K12745" s="14" t="str">
        <v/>
      </c>
      <c r="L12745" s="14" t="str">
        <v/>
      </c>
      <c r="O12745" s="14" t="str">
        <v/>
      </c>
      <c r="P12745" s="14" t="str">
        <f ca="1"/>
        <v>Low Cap</v>
      </c>
    </row>
    <row r="12746" spans="11:16">
      <c r="K12746" s="14" t="str">
        <v/>
      </c>
      <c r="L12746" s="14" t="str">
        <v/>
      </c>
      <c r="O12746" s="14" t="str">
        <v/>
      </c>
      <c r="P12746" s="14" t="str">
        <f ca="1"/>
        <v>Low Cap</v>
      </c>
    </row>
    <row r="12747" spans="11:16">
      <c r="K12747" s="14" t="str">
        <v/>
      </c>
      <c r="L12747" s="14" t="str">
        <v/>
      </c>
      <c r="O12747" s="14" t="str">
        <v/>
      </c>
      <c r="P12747" s="14" t="str">
        <f ca="1"/>
        <v>Low Cap</v>
      </c>
    </row>
    <row r="12748" spans="11:16">
      <c r="K12748" s="14" t="str">
        <v/>
      </c>
      <c r="L12748" s="14" t="str">
        <v/>
      </c>
      <c r="O12748" s="14" t="str">
        <v/>
      </c>
      <c r="P12748" s="14" t="str">
        <f ca="1"/>
        <v>Low Cap</v>
      </c>
    </row>
    <row r="12749" spans="11:16">
      <c r="K12749" s="14" t="str">
        <v/>
      </c>
      <c r="L12749" s="14" t="str">
        <v/>
      </c>
      <c r="O12749" s="14" t="str">
        <v/>
      </c>
      <c r="P12749" s="14" t="str">
        <f ca="1"/>
        <v>Low Cap</v>
      </c>
    </row>
    <row r="12750" spans="11:16">
      <c r="K12750" s="14" t="str">
        <v/>
      </c>
      <c r="L12750" s="14" t="str">
        <v/>
      </c>
      <c r="O12750" s="14" t="str">
        <v/>
      </c>
      <c r="P12750" s="14" t="str">
        <f ca="1"/>
        <v>Low Cap</v>
      </c>
    </row>
    <row r="12751" spans="11:16">
      <c r="K12751" s="14" t="str">
        <v/>
      </c>
      <c r="L12751" s="14" t="str">
        <v/>
      </c>
      <c r="O12751" s="14" t="str">
        <v/>
      </c>
      <c r="P12751" s="14" t="str">
        <f ca="1"/>
        <v>Low Cap</v>
      </c>
    </row>
    <row r="12752" spans="11:16">
      <c r="K12752" s="14" t="str">
        <v/>
      </c>
      <c r="L12752" s="14" t="str">
        <v/>
      </c>
      <c r="O12752" s="14" t="str">
        <v/>
      </c>
      <c r="P12752" s="14" t="str">
        <f ca="1"/>
        <v>Low Cap</v>
      </c>
    </row>
    <row r="12753" spans="11:16">
      <c r="K12753" s="14" t="str">
        <v/>
      </c>
      <c r="L12753" s="14" t="str">
        <v/>
      </c>
      <c r="O12753" s="14" t="str">
        <v/>
      </c>
      <c r="P12753" s="14" t="str">
        <f ca="1"/>
        <v>Low Cap</v>
      </c>
    </row>
    <row r="12754" spans="11:16">
      <c r="K12754" s="14" t="str">
        <v/>
      </c>
      <c r="L12754" s="14" t="str">
        <v/>
      </c>
      <c r="O12754" s="14" t="str">
        <v/>
      </c>
      <c r="P12754" s="14" t="str">
        <f ca="1"/>
        <v>Low Cap</v>
      </c>
    </row>
    <row r="12755" spans="11:16">
      <c r="K12755" s="14" t="str">
        <v/>
      </c>
      <c r="L12755" s="14" t="str">
        <v/>
      </c>
      <c r="O12755" s="14" t="str">
        <v/>
      </c>
      <c r="P12755" s="14" t="str">
        <f ca="1"/>
        <v>Low Cap</v>
      </c>
    </row>
    <row r="12756" spans="11:16">
      <c r="K12756" s="14" t="str">
        <v/>
      </c>
      <c r="L12756" s="14" t="str">
        <v/>
      </c>
      <c r="O12756" s="14" t="str">
        <v/>
      </c>
      <c r="P12756" s="14" t="str">
        <f ca="1"/>
        <v>Low Cap</v>
      </c>
    </row>
    <row r="12757" spans="11:16">
      <c r="K12757" s="14" t="str">
        <v/>
      </c>
      <c r="L12757" s="14" t="str">
        <v/>
      </c>
      <c r="O12757" s="14" t="str">
        <v/>
      </c>
      <c r="P12757" s="14" t="str">
        <f ca="1"/>
        <v>Low Cap</v>
      </c>
    </row>
    <row r="12758" spans="11:16">
      <c r="K12758" s="14" t="str">
        <v/>
      </c>
      <c r="L12758" s="14" t="str">
        <v/>
      </c>
      <c r="O12758" s="14" t="str">
        <v/>
      </c>
      <c r="P12758" s="14" t="str">
        <f ca="1"/>
        <v>Low Cap</v>
      </c>
    </row>
    <row r="12759" spans="11:16">
      <c r="K12759" s="14" t="str">
        <v/>
      </c>
      <c r="L12759" s="14" t="str">
        <v/>
      </c>
      <c r="O12759" s="14" t="str">
        <v/>
      </c>
      <c r="P12759" s="14" t="str">
        <f ca="1"/>
        <v>Low Cap</v>
      </c>
    </row>
    <row r="12760" spans="11:16">
      <c r="K12760" s="14" t="str">
        <v/>
      </c>
      <c r="L12760" s="14" t="str">
        <v/>
      </c>
      <c r="O12760" s="14" t="str">
        <v/>
      </c>
      <c r="P12760" s="14" t="str">
        <f ca="1"/>
        <v>Low Cap</v>
      </c>
    </row>
    <row r="12761" spans="11:16">
      <c r="K12761" s="14" t="str">
        <v/>
      </c>
      <c r="L12761" s="14" t="str">
        <v/>
      </c>
      <c r="O12761" s="14" t="str">
        <v/>
      </c>
      <c r="P12761" s="14" t="str">
        <f ca="1"/>
        <v>Low Cap</v>
      </c>
    </row>
    <row r="12762" spans="11:16">
      <c r="K12762" s="14" t="str">
        <v/>
      </c>
      <c r="L12762" s="14" t="str">
        <v/>
      </c>
      <c r="O12762" s="14" t="str">
        <v/>
      </c>
      <c r="P12762" s="14" t="str">
        <f ca="1"/>
        <v>Low Cap</v>
      </c>
    </row>
    <row r="12763" spans="11:16">
      <c r="K12763" s="14" t="str">
        <v/>
      </c>
      <c r="L12763" s="14" t="str">
        <v/>
      </c>
      <c r="O12763" s="14" t="str">
        <v/>
      </c>
      <c r="P12763" s="14" t="str">
        <f ca="1"/>
        <v>Low Cap</v>
      </c>
    </row>
    <row r="12764" spans="11:16">
      <c r="K12764" s="14" t="str">
        <v/>
      </c>
      <c r="L12764" s="14" t="str">
        <v/>
      </c>
      <c r="O12764" s="14" t="str">
        <v/>
      </c>
      <c r="P12764" s="14" t="str">
        <f ca="1"/>
        <v>Low Cap</v>
      </c>
    </row>
    <row r="12765" spans="11:16">
      <c r="K12765" s="14" t="str">
        <v/>
      </c>
      <c r="L12765" s="14" t="str">
        <v/>
      </c>
      <c r="O12765" s="14" t="str">
        <v/>
      </c>
      <c r="P12765" s="14" t="str">
        <f ca="1"/>
        <v>Low Cap</v>
      </c>
    </row>
    <row r="12766" spans="11:16">
      <c r="K12766" s="14" t="str">
        <v/>
      </c>
      <c r="L12766" s="14" t="str">
        <v/>
      </c>
      <c r="O12766" s="14" t="str">
        <v/>
      </c>
      <c r="P12766" s="14" t="str">
        <f ca="1"/>
        <v>Low Cap</v>
      </c>
    </row>
    <row r="12767" spans="11:16">
      <c r="K12767" s="14" t="str">
        <v/>
      </c>
      <c r="L12767" s="14" t="str">
        <v/>
      </c>
      <c r="O12767" s="14" t="str">
        <v/>
      </c>
      <c r="P12767" s="14" t="str">
        <f ca="1"/>
        <v>Low Cap</v>
      </c>
    </row>
    <row r="12768" spans="11:16">
      <c r="K12768" s="14" t="str">
        <v/>
      </c>
      <c r="L12768" s="14" t="str">
        <v/>
      </c>
      <c r="O12768" s="14" t="str">
        <v/>
      </c>
      <c r="P12768" s="14" t="str">
        <f ca="1"/>
        <v>Low Cap</v>
      </c>
    </row>
    <row r="12769" spans="11:16">
      <c r="K12769" s="14" t="str">
        <v/>
      </c>
      <c r="L12769" s="14" t="str">
        <v/>
      </c>
      <c r="O12769" s="14" t="str">
        <v/>
      </c>
      <c r="P12769" s="14" t="str">
        <f ca="1"/>
        <v>Low Cap</v>
      </c>
    </row>
    <row r="12770" spans="11:16">
      <c r="K12770" s="14" t="str">
        <v/>
      </c>
      <c r="L12770" s="14" t="str">
        <v/>
      </c>
      <c r="O12770" s="14" t="str">
        <v/>
      </c>
      <c r="P12770" s="14" t="str">
        <f ca="1"/>
        <v>Low Cap</v>
      </c>
    </row>
    <row r="12771" spans="11:16">
      <c r="K12771" s="14" t="str">
        <v/>
      </c>
      <c r="L12771" s="14" t="str">
        <v/>
      </c>
      <c r="O12771" s="14" t="str">
        <v/>
      </c>
      <c r="P12771" s="14" t="str">
        <f ca="1"/>
        <v>Low Cap</v>
      </c>
    </row>
    <row r="12772" spans="11:16">
      <c r="K12772" s="14" t="str">
        <v/>
      </c>
      <c r="L12772" s="14" t="str">
        <v/>
      </c>
      <c r="O12772" s="14" t="str">
        <v/>
      </c>
      <c r="P12772" s="14" t="str">
        <f ca="1"/>
        <v>Low Cap</v>
      </c>
    </row>
    <row r="12773" spans="11:16">
      <c r="K12773" s="14" t="str">
        <v/>
      </c>
      <c r="L12773" s="14" t="str">
        <v/>
      </c>
      <c r="O12773" s="14" t="str">
        <v/>
      </c>
      <c r="P12773" s="14" t="str">
        <f ca="1"/>
        <v>Low Cap</v>
      </c>
    </row>
    <row r="12774" spans="11:16">
      <c r="K12774" s="14" t="str">
        <v/>
      </c>
      <c r="L12774" s="14" t="str">
        <v/>
      </c>
      <c r="O12774" s="14" t="str">
        <v/>
      </c>
      <c r="P12774" s="14" t="str">
        <f ca="1"/>
        <v>Low Cap</v>
      </c>
    </row>
    <row r="12775" spans="11:16">
      <c r="K12775" s="14" t="str">
        <v/>
      </c>
      <c r="L12775" s="14" t="str">
        <v/>
      </c>
      <c r="O12775" s="14" t="str">
        <v/>
      </c>
      <c r="P12775" s="14" t="str">
        <f ca="1"/>
        <v>Low Cap</v>
      </c>
    </row>
    <row r="12776" spans="11:16">
      <c r="K12776" s="14" t="str">
        <v/>
      </c>
      <c r="L12776" s="14" t="str">
        <v/>
      </c>
      <c r="O12776" s="14" t="str">
        <v/>
      </c>
      <c r="P12776" s="14" t="str">
        <f ca="1"/>
        <v>Low Cap</v>
      </c>
    </row>
    <row r="12777" spans="11:16">
      <c r="K12777" s="14" t="str">
        <v/>
      </c>
      <c r="L12777" s="14" t="str">
        <v/>
      </c>
      <c r="O12777" s="14" t="str">
        <v/>
      </c>
      <c r="P12777" s="14" t="str">
        <f ca="1"/>
        <v>Low Cap</v>
      </c>
    </row>
    <row r="12778" spans="11:16">
      <c r="K12778" s="14" t="str">
        <v/>
      </c>
      <c r="L12778" s="14" t="str">
        <v/>
      </c>
      <c r="O12778" s="14" t="str">
        <v/>
      </c>
      <c r="P12778" s="14" t="str">
        <f ca="1"/>
        <v>Low Cap</v>
      </c>
    </row>
    <row r="12779" spans="11:16">
      <c r="K12779" s="14" t="str">
        <v/>
      </c>
      <c r="L12779" s="14" t="str">
        <v/>
      </c>
      <c r="O12779" s="14" t="str">
        <v/>
      </c>
      <c r="P12779" s="14" t="str">
        <f ca="1"/>
        <v>Low Cap</v>
      </c>
    </row>
    <row r="12780" spans="11:16">
      <c r="K12780" s="14" t="str">
        <v/>
      </c>
      <c r="L12780" s="14" t="str">
        <v/>
      </c>
      <c r="O12780" s="14" t="str">
        <v/>
      </c>
      <c r="P12780" s="14" t="str">
        <f ca="1"/>
        <v>Low Cap</v>
      </c>
    </row>
    <row r="12781" spans="11:16">
      <c r="K12781" s="14" t="str">
        <v/>
      </c>
      <c r="L12781" s="14" t="str">
        <v/>
      </c>
      <c r="O12781" s="14" t="str">
        <v/>
      </c>
      <c r="P12781" s="14" t="str">
        <f ca="1"/>
        <v>Low Cap</v>
      </c>
    </row>
    <row r="12782" spans="11:16">
      <c r="K12782" s="14" t="str">
        <v/>
      </c>
      <c r="L12782" s="14" t="str">
        <v/>
      </c>
      <c r="O12782" s="14" t="str">
        <v/>
      </c>
      <c r="P12782" s="14" t="str">
        <f ca="1"/>
        <v>Low Cap</v>
      </c>
    </row>
    <row r="12783" spans="11:16">
      <c r="K12783" s="14" t="str">
        <v/>
      </c>
      <c r="L12783" s="14" t="str">
        <v/>
      </c>
      <c r="O12783" s="14" t="str">
        <v/>
      </c>
      <c r="P12783" s="14" t="str">
        <f ca="1"/>
        <v>Low Cap</v>
      </c>
    </row>
    <row r="12784" spans="11:16">
      <c r="K12784" s="14" t="str">
        <v/>
      </c>
      <c r="L12784" s="14" t="str">
        <v/>
      </c>
      <c r="O12784" s="14" t="str">
        <v/>
      </c>
      <c r="P12784" s="14" t="str">
        <f ca="1"/>
        <v>Low Cap</v>
      </c>
    </row>
    <row r="12785" spans="11:16">
      <c r="K12785" s="14" t="str">
        <v/>
      </c>
      <c r="L12785" s="14" t="str">
        <v/>
      </c>
      <c r="O12785" s="14" t="str">
        <v/>
      </c>
      <c r="P12785" s="14" t="str">
        <f ca="1"/>
        <v>Low Cap</v>
      </c>
    </row>
    <row r="12786" spans="11:16">
      <c r="K12786" s="14" t="str">
        <v/>
      </c>
      <c r="L12786" s="14" t="str">
        <v/>
      </c>
      <c r="O12786" s="14" t="str">
        <v/>
      </c>
      <c r="P12786" s="14" t="str">
        <f ca="1"/>
        <v>Low Cap</v>
      </c>
    </row>
    <row r="12787" spans="11:16">
      <c r="K12787" s="14" t="str">
        <v/>
      </c>
      <c r="L12787" s="14" t="str">
        <v/>
      </c>
      <c r="O12787" s="14" t="str">
        <v/>
      </c>
      <c r="P12787" s="14" t="str">
        <f ca="1"/>
        <v>Low Cap</v>
      </c>
    </row>
    <row r="12788" spans="11:16">
      <c r="K12788" s="14" t="str">
        <v/>
      </c>
      <c r="L12788" s="14" t="str">
        <v/>
      </c>
      <c r="O12788" s="14" t="str">
        <v/>
      </c>
      <c r="P12788" s="14" t="str">
        <f ca="1"/>
        <v>Low Cap</v>
      </c>
    </row>
    <row r="12789" spans="11:16">
      <c r="K12789" s="14" t="str">
        <v/>
      </c>
      <c r="L12789" s="14" t="str">
        <v/>
      </c>
      <c r="O12789" s="14" t="str">
        <v/>
      </c>
      <c r="P12789" s="14" t="str">
        <f ca="1"/>
        <v>Low Cap</v>
      </c>
    </row>
    <row r="12790" spans="11:16">
      <c r="K12790" s="14" t="str">
        <v/>
      </c>
      <c r="L12790" s="14" t="str">
        <v/>
      </c>
      <c r="O12790" s="14" t="str">
        <v/>
      </c>
      <c r="P12790" s="14" t="str">
        <f ca="1"/>
        <v>Low Cap</v>
      </c>
    </row>
    <row r="12791" spans="11:16">
      <c r="K12791" s="14" t="str">
        <v/>
      </c>
      <c r="L12791" s="14" t="str">
        <v/>
      </c>
      <c r="O12791" s="14" t="str">
        <v/>
      </c>
      <c r="P12791" s="14" t="str">
        <f ca="1"/>
        <v>Low Cap</v>
      </c>
    </row>
    <row r="12792" spans="11:16">
      <c r="K12792" s="14" t="str">
        <v/>
      </c>
      <c r="L12792" s="14" t="str">
        <v/>
      </c>
      <c r="O12792" s="14" t="str">
        <v/>
      </c>
      <c r="P12792" s="14" t="str">
        <f ca="1"/>
        <v>Low Cap</v>
      </c>
    </row>
    <row r="12793" spans="11:16">
      <c r="K12793" s="14" t="str">
        <v/>
      </c>
      <c r="L12793" s="14" t="str">
        <v/>
      </c>
      <c r="O12793" s="14" t="str">
        <v/>
      </c>
      <c r="P12793" s="14" t="str">
        <f ca="1"/>
        <v>Low Cap</v>
      </c>
    </row>
    <row r="12794" spans="11:16">
      <c r="K12794" s="14" t="str">
        <v/>
      </c>
      <c r="L12794" s="14" t="str">
        <v/>
      </c>
      <c r="O12794" s="14" t="str">
        <v/>
      </c>
      <c r="P12794" s="14" t="str">
        <f ca="1"/>
        <v>Low Cap</v>
      </c>
    </row>
    <row r="12795" spans="11:16">
      <c r="K12795" s="14" t="str">
        <v/>
      </c>
      <c r="L12795" s="14" t="str">
        <v/>
      </c>
      <c r="O12795" s="14" t="str">
        <v/>
      </c>
      <c r="P12795" s="14" t="str">
        <f ca="1"/>
        <v>Low Cap</v>
      </c>
    </row>
    <row r="12796" spans="11:16">
      <c r="K12796" s="14" t="str">
        <v/>
      </c>
      <c r="L12796" s="14" t="str">
        <v/>
      </c>
      <c r="O12796" s="14" t="str">
        <v/>
      </c>
      <c r="P12796" s="14" t="str">
        <f ca="1"/>
        <v>Low Cap</v>
      </c>
    </row>
    <row r="12797" spans="11:16">
      <c r="K12797" s="14" t="str">
        <v/>
      </c>
      <c r="L12797" s="14" t="str">
        <v/>
      </c>
      <c r="O12797" s="14" t="str">
        <v/>
      </c>
      <c r="P12797" s="14" t="str">
        <f ca="1"/>
        <v>Low Cap</v>
      </c>
    </row>
    <row r="12798" spans="11:16">
      <c r="K12798" s="14" t="str">
        <v/>
      </c>
      <c r="L12798" s="14" t="str">
        <v/>
      </c>
      <c r="O12798" s="14" t="str">
        <v/>
      </c>
      <c r="P12798" s="14" t="str">
        <f ca="1"/>
        <v>Low Cap</v>
      </c>
    </row>
    <row r="12799" spans="11:16">
      <c r="K12799" s="14" t="str">
        <v/>
      </c>
      <c r="L12799" s="14" t="str">
        <v/>
      </c>
      <c r="O12799" s="14" t="str">
        <v/>
      </c>
      <c r="P12799" s="14" t="str">
        <f ca="1"/>
        <v>Low Cap</v>
      </c>
    </row>
    <row r="12800" spans="11:16">
      <c r="K12800" s="14" t="str">
        <v/>
      </c>
      <c r="L12800" s="14" t="str">
        <v/>
      </c>
      <c r="O12800" s="14" t="str">
        <v/>
      </c>
      <c r="P12800" s="14" t="str">
        <f ca="1"/>
        <v>Low Cap</v>
      </c>
    </row>
    <row r="12801" spans="11:16">
      <c r="K12801" s="14" t="str">
        <v/>
      </c>
      <c r="L12801" s="14" t="str">
        <v/>
      </c>
      <c r="O12801" s="14" t="str">
        <v/>
      </c>
      <c r="P12801" s="14" t="str">
        <f ca="1"/>
        <v>Low Cap</v>
      </c>
    </row>
    <row r="12802" spans="11:16">
      <c r="K12802" s="14" t="str">
        <v/>
      </c>
      <c r="L12802" s="14" t="str">
        <v/>
      </c>
      <c r="O12802" s="14" t="str">
        <v/>
      </c>
      <c r="P12802" s="14" t="str">
        <f ca="1"/>
        <v>Low Cap</v>
      </c>
    </row>
    <row r="12803" spans="11:16">
      <c r="K12803" s="14" t="str">
        <v/>
      </c>
      <c r="L12803" s="14" t="str">
        <v/>
      </c>
      <c r="O12803" s="14" t="str">
        <v/>
      </c>
      <c r="P12803" s="14" t="str">
        <f ca="1"/>
        <v>Low Cap</v>
      </c>
    </row>
    <row r="12804" spans="11:16">
      <c r="K12804" s="14" t="str">
        <v/>
      </c>
      <c r="L12804" s="14" t="str">
        <v/>
      </c>
      <c r="O12804" s="14" t="str">
        <v/>
      </c>
      <c r="P12804" s="14" t="str">
        <f ca="1"/>
        <v>Low Cap</v>
      </c>
    </row>
    <row r="12805" spans="11:16">
      <c r="K12805" s="14" t="str">
        <v/>
      </c>
      <c r="L12805" s="14" t="str">
        <v/>
      </c>
      <c r="O12805" s="14" t="str">
        <v/>
      </c>
      <c r="P12805" s="14" t="str">
        <f ca="1"/>
        <v>Low Cap</v>
      </c>
    </row>
    <row r="12806" spans="11:16">
      <c r="K12806" s="14" t="str">
        <v/>
      </c>
      <c r="L12806" s="14" t="str">
        <v/>
      </c>
      <c r="O12806" s="14" t="str">
        <v/>
      </c>
      <c r="P12806" s="14" t="str">
        <f ca="1"/>
        <v>Low Cap</v>
      </c>
    </row>
    <row r="12807" spans="11:16">
      <c r="K12807" s="14" t="str">
        <v/>
      </c>
      <c r="L12807" s="14" t="str">
        <v/>
      </c>
      <c r="O12807" s="14" t="str">
        <v/>
      </c>
      <c r="P12807" s="14" t="str">
        <f ca="1"/>
        <v>Low Cap</v>
      </c>
    </row>
    <row r="12808" spans="11:16">
      <c r="K12808" s="14" t="str">
        <v/>
      </c>
      <c r="L12808" s="14" t="str">
        <v/>
      </c>
      <c r="O12808" s="14" t="str">
        <v/>
      </c>
      <c r="P12808" s="14" t="str">
        <f ca="1"/>
        <v>Low Cap</v>
      </c>
    </row>
    <row r="12809" spans="11:16">
      <c r="K12809" s="14" t="str">
        <v/>
      </c>
      <c r="L12809" s="14" t="str">
        <v/>
      </c>
      <c r="O12809" s="14" t="str">
        <v/>
      </c>
      <c r="P12809" s="14" t="str">
        <f ca="1"/>
        <v>Low Cap</v>
      </c>
    </row>
    <row r="12810" spans="11:16">
      <c r="K12810" s="14" t="str">
        <v/>
      </c>
      <c r="L12810" s="14" t="str">
        <v/>
      </c>
      <c r="O12810" s="14" t="str">
        <v/>
      </c>
      <c r="P12810" s="14" t="str">
        <f ca="1"/>
        <v>Low Cap</v>
      </c>
    </row>
    <row r="12811" spans="11:16">
      <c r="K12811" s="14" t="str">
        <v/>
      </c>
      <c r="L12811" s="14" t="str">
        <v/>
      </c>
      <c r="O12811" s="14" t="str">
        <v/>
      </c>
      <c r="P12811" s="14" t="str">
        <f ca="1"/>
        <v>Low Cap</v>
      </c>
    </row>
    <row r="12812" spans="11:16">
      <c r="K12812" s="14" t="str">
        <v/>
      </c>
      <c r="L12812" s="14" t="str">
        <v/>
      </c>
      <c r="O12812" s="14" t="str">
        <v/>
      </c>
      <c r="P12812" s="14" t="str">
        <f ca="1"/>
        <v>Low Cap</v>
      </c>
    </row>
    <row r="12813" spans="11:16">
      <c r="K12813" s="14" t="str">
        <v/>
      </c>
      <c r="L12813" s="14" t="str">
        <v/>
      </c>
      <c r="O12813" s="14" t="str">
        <v/>
      </c>
      <c r="P12813" s="14" t="str">
        <f ca="1"/>
        <v>Low Cap</v>
      </c>
    </row>
    <row r="12814" spans="11:16">
      <c r="K12814" s="14" t="str">
        <v/>
      </c>
      <c r="L12814" s="14" t="str">
        <v/>
      </c>
      <c r="O12814" s="14" t="str">
        <v/>
      </c>
      <c r="P12814" s="14" t="str">
        <f ca="1"/>
        <v>Low Cap</v>
      </c>
    </row>
    <row r="12815" spans="11:16">
      <c r="K12815" s="14" t="str">
        <v/>
      </c>
      <c r="L12815" s="14" t="str">
        <v/>
      </c>
      <c r="O12815" s="14" t="str">
        <v/>
      </c>
      <c r="P12815" s="14" t="str">
        <f ca="1"/>
        <v>Low Cap</v>
      </c>
    </row>
    <row r="12816" spans="11:16">
      <c r="K12816" s="14" t="str">
        <v/>
      </c>
      <c r="L12816" s="14" t="str">
        <v/>
      </c>
      <c r="O12816" s="14" t="str">
        <v/>
      </c>
      <c r="P12816" s="14" t="str">
        <f ca="1"/>
        <v>Low Cap</v>
      </c>
    </row>
    <row r="12817" spans="11:16">
      <c r="K12817" s="14" t="str">
        <v/>
      </c>
      <c r="L12817" s="14" t="str">
        <v/>
      </c>
      <c r="O12817" s="14" t="str">
        <v/>
      </c>
      <c r="P12817" s="14" t="str">
        <f ca="1"/>
        <v>Low Cap</v>
      </c>
    </row>
    <row r="12818" spans="11:16">
      <c r="K12818" s="14" t="str">
        <v/>
      </c>
      <c r="L12818" s="14" t="str">
        <v/>
      </c>
      <c r="O12818" s="14" t="str">
        <v/>
      </c>
      <c r="P12818" s="14" t="str">
        <f ca="1"/>
        <v>Low Cap</v>
      </c>
    </row>
    <row r="12819" spans="11:16">
      <c r="K12819" s="14" t="str">
        <v/>
      </c>
      <c r="L12819" s="14" t="str">
        <v/>
      </c>
      <c r="O12819" s="14" t="str">
        <v/>
      </c>
      <c r="P12819" s="14" t="str">
        <f ca="1"/>
        <v>Low Cap</v>
      </c>
    </row>
    <row r="12820" spans="11:16">
      <c r="K12820" s="14" t="str">
        <v/>
      </c>
      <c r="L12820" s="14" t="str">
        <v/>
      </c>
      <c r="O12820" s="14" t="str">
        <v/>
      </c>
      <c r="P12820" s="14" t="str">
        <f ca="1"/>
        <v>Low Cap</v>
      </c>
    </row>
    <row r="12821" spans="11:16">
      <c r="K12821" s="14" t="str">
        <v/>
      </c>
      <c r="L12821" s="14" t="str">
        <v/>
      </c>
      <c r="O12821" s="14" t="str">
        <v/>
      </c>
      <c r="P12821" s="14" t="str">
        <f ca="1"/>
        <v>Low Cap</v>
      </c>
    </row>
    <row r="12822" spans="11:16">
      <c r="K12822" s="14" t="str">
        <v/>
      </c>
      <c r="L12822" s="14" t="str">
        <v/>
      </c>
      <c r="O12822" s="14" t="str">
        <v/>
      </c>
      <c r="P12822" s="14" t="str">
        <f ca="1"/>
        <v>Low Cap</v>
      </c>
    </row>
    <row r="12823" spans="11:16">
      <c r="K12823" s="14" t="str">
        <v/>
      </c>
      <c r="L12823" s="14" t="str">
        <v/>
      </c>
      <c r="O12823" s="14" t="str">
        <v/>
      </c>
      <c r="P12823" s="14" t="str">
        <f ca="1"/>
        <v>Low Cap</v>
      </c>
    </row>
    <row r="12824" spans="11:16">
      <c r="K12824" s="14" t="str">
        <v/>
      </c>
      <c r="L12824" s="14" t="str">
        <v/>
      </c>
      <c r="O12824" s="14" t="str">
        <v/>
      </c>
      <c r="P12824" s="14" t="str">
        <f ca="1"/>
        <v>Low Cap</v>
      </c>
    </row>
    <row r="12825" spans="11:16">
      <c r="K12825" s="14" t="str">
        <v/>
      </c>
      <c r="L12825" s="14" t="str">
        <v/>
      </c>
      <c r="O12825" s="14" t="str">
        <v/>
      </c>
      <c r="P12825" s="14" t="str">
        <f ca="1"/>
        <v>Low Cap</v>
      </c>
    </row>
    <row r="12826" spans="11:16">
      <c r="K12826" s="14" t="str">
        <v/>
      </c>
      <c r="L12826" s="14" t="str">
        <v/>
      </c>
      <c r="O12826" s="14" t="str">
        <v/>
      </c>
      <c r="P12826" s="14" t="str">
        <f ca="1"/>
        <v>Low Cap</v>
      </c>
    </row>
    <row r="12827" spans="11:16">
      <c r="K12827" s="14" t="str">
        <v/>
      </c>
      <c r="L12827" s="14" t="str">
        <v/>
      </c>
      <c r="O12827" s="14" t="str">
        <v/>
      </c>
      <c r="P12827" s="14" t="str">
        <f ca="1"/>
        <v>Low Cap</v>
      </c>
    </row>
    <row r="12828" spans="11:16">
      <c r="K12828" s="14" t="str">
        <v/>
      </c>
      <c r="L12828" s="14" t="str">
        <v/>
      </c>
      <c r="O12828" s="14" t="str">
        <v/>
      </c>
      <c r="P12828" s="14" t="str">
        <f ca="1"/>
        <v>Low Cap</v>
      </c>
    </row>
    <row r="12829" spans="11:16">
      <c r="K12829" s="14" t="str">
        <v/>
      </c>
      <c r="L12829" s="14" t="str">
        <v/>
      </c>
      <c r="O12829" s="14" t="str">
        <v/>
      </c>
      <c r="P12829" s="14" t="str">
        <f ca="1"/>
        <v>Low Cap</v>
      </c>
    </row>
    <row r="12830" spans="11:16">
      <c r="K12830" s="14" t="str">
        <v/>
      </c>
      <c r="L12830" s="14" t="str">
        <v/>
      </c>
      <c r="O12830" s="14" t="str">
        <v/>
      </c>
      <c r="P12830" s="14" t="str">
        <f ca="1"/>
        <v>Low Cap</v>
      </c>
    </row>
    <row r="12831" spans="11:16">
      <c r="K12831" s="14" t="str">
        <v/>
      </c>
      <c r="L12831" s="14" t="str">
        <v/>
      </c>
      <c r="O12831" s="14" t="str">
        <v/>
      </c>
      <c r="P12831" s="14" t="str">
        <f ca="1"/>
        <v>Low Cap</v>
      </c>
    </row>
    <row r="12832" spans="11:16">
      <c r="K12832" s="14" t="str">
        <v/>
      </c>
      <c r="L12832" s="14" t="str">
        <v/>
      </c>
      <c r="O12832" s="14" t="str">
        <v/>
      </c>
      <c r="P12832" s="14" t="str">
        <f ca="1"/>
        <v>Low Cap</v>
      </c>
    </row>
    <row r="12833" spans="11:16">
      <c r="K12833" s="14" t="str">
        <v/>
      </c>
      <c r="L12833" s="14" t="str">
        <v/>
      </c>
      <c r="O12833" s="14" t="str">
        <v/>
      </c>
      <c r="P12833" s="14" t="str">
        <f ca="1"/>
        <v>Low Cap</v>
      </c>
    </row>
    <row r="12834" spans="11:16">
      <c r="K12834" s="14" t="str">
        <v/>
      </c>
      <c r="L12834" s="14" t="str">
        <v/>
      </c>
      <c r="O12834" s="14" t="str">
        <v/>
      </c>
      <c r="P12834" s="14" t="str">
        <f ca="1"/>
        <v>Low Cap</v>
      </c>
    </row>
    <row r="12835" spans="11:16">
      <c r="K12835" s="14" t="str">
        <v/>
      </c>
      <c r="L12835" s="14" t="str">
        <v/>
      </c>
      <c r="O12835" s="14" t="str">
        <v/>
      </c>
      <c r="P12835" s="14" t="str">
        <f ca="1"/>
        <v>Low Cap</v>
      </c>
    </row>
    <row r="12836" spans="11:16">
      <c r="K12836" s="14" t="str">
        <v/>
      </c>
      <c r="L12836" s="14" t="str">
        <v/>
      </c>
      <c r="O12836" s="14" t="str">
        <v/>
      </c>
      <c r="P12836" s="14" t="str">
        <f ca="1"/>
        <v>Low Cap</v>
      </c>
    </row>
    <row r="12837" spans="11:16">
      <c r="K12837" s="14" t="str">
        <v/>
      </c>
      <c r="L12837" s="14" t="str">
        <v/>
      </c>
      <c r="O12837" s="14" t="str">
        <v/>
      </c>
      <c r="P12837" s="14" t="str">
        <f ca="1"/>
        <v>Low Cap</v>
      </c>
    </row>
    <row r="12838" spans="11:16">
      <c r="K12838" s="14" t="str">
        <v/>
      </c>
      <c r="L12838" s="14" t="str">
        <v/>
      </c>
      <c r="O12838" s="14" t="str">
        <v/>
      </c>
      <c r="P12838" s="14" t="str">
        <f ca="1"/>
        <v>Low Cap</v>
      </c>
    </row>
    <row r="12839" spans="11:16">
      <c r="K12839" s="14" t="str">
        <v/>
      </c>
      <c r="L12839" s="14" t="str">
        <v/>
      </c>
      <c r="O12839" s="14" t="str">
        <v/>
      </c>
      <c r="P12839" s="14" t="str">
        <f ca="1"/>
        <v>Low Cap</v>
      </c>
    </row>
    <row r="12840" spans="11:16">
      <c r="K12840" s="14" t="str">
        <v/>
      </c>
      <c r="L12840" s="14" t="str">
        <v/>
      </c>
      <c r="O12840" s="14" t="str">
        <v/>
      </c>
      <c r="P12840" s="14" t="str">
        <f ca="1"/>
        <v>Low Cap</v>
      </c>
    </row>
    <row r="12841" spans="11:16">
      <c r="K12841" s="14" t="str">
        <v/>
      </c>
      <c r="L12841" s="14" t="str">
        <v/>
      </c>
      <c r="O12841" s="14" t="str">
        <v/>
      </c>
      <c r="P12841" s="14" t="str">
        <f ca="1"/>
        <v>Low Cap</v>
      </c>
    </row>
    <row r="12842" spans="11:16">
      <c r="K12842" s="14" t="str">
        <v/>
      </c>
      <c r="L12842" s="14" t="str">
        <v/>
      </c>
      <c r="O12842" s="14" t="str">
        <v/>
      </c>
      <c r="P12842" s="14" t="str">
        <f ca="1"/>
        <v>Low Cap</v>
      </c>
    </row>
    <row r="12843" spans="11:16">
      <c r="K12843" s="14" t="str">
        <v/>
      </c>
      <c r="L12843" s="14" t="str">
        <v/>
      </c>
      <c r="O12843" s="14" t="str">
        <v/>
      </c>
      <c r="P12843" s="14" t="str">
        <f ca="1"/>
        <v>Low Cap</v>
      </c>
    </row>
    <row r="12844" spans="11:16">
      <c r="K12844" s="14" t="str">
        <v/>
      </c>
      <c r="L12844" s="14" t="str">
        <v/>
      </c>
      <c r="O12844" s="14" t="str">
        <v/>
      </c>
      <c r="P12844" s="14" t="str">
        <f ca="1"/>
        <v>Low Cap</v>
      </c>
    </row>
    <row r="12845" spans="11:16">
      <c r="K12845" s="14" t="str">
        <v/>
      </c>
      <c r="L12845" s="14" t="str">
        <v/>
      </c>
      <c r="O12845" s="14" t="str">
        <v/>
      </c>
      <c r="P12845" s="14" t="str">
        <f ca="1"/>
        <v>Low Cap</v>
      </c>
    </row>
    <row r="12846" spans="11:16">
      <c r="K12846" s="14" t="str">
        <v/>
      </c>
      <c r="L12846" s="14" t="str">
        <v/>
      </c>
      <c r="O12846" s="14" t="str">
        <v/>
      </c>
      <c r="P12846" s="14" t="str">
        <f ca="1"/>
        <v>Low Cap</v>
      </c>
    </row>
    <row r="12847" spans="11:16">
      <c r="K12847" s="14" t="str">
        <v/>
      </c>
      <c r="L12847" s="14" t="str">
        <v/>
      </c>
      <c r="O12847" s="14" t="str">
        <v/>
      </c>
      <c r="P12847" s="14" t="str">
        <f ca="1"/>
        <v>Low Cap</v>
      </c>
    </row>
    <row r="12848" spans="11:16">
      <c r="K12848" s="14" t="str">
        <v/>
      </c>
      <c r="L12848" s="14" t="str">
        <v/>
      </c>
      <c r="O12848" s="14" t="str">
        <v/>
      </c>
      <c r="P12848" s="14" t="str">
        <f ca="1"/>
        <v>Low Cap</v>
      </c>
    </row>
    <row r="12849" spans="11:16">
      <c r="K12849" s="14" t="str">
        <v/>
      </c>
      <c r="L12849" s="14" t="str">
        <v/>
      </c>
      <c r="O12849" s="14" t="str">
        <v/>
      </c>
      <c r="P12849" s="14" t="str">
        <f ca="1"/>
        <v>Low Cap</v>
      </c>
    </row>
    <row r="12850" spans="11:16">
      <c r="K12850" s="14" t="str">
        <v/>
      </c>
      <c r="L12850" s="14" t="str">
        <v/>
      </c>
      <c r="O12850" s="14" t="str">
        <v/>
      </c>
      <c r="P12850" s="14" t="str">
        <f ca="1"/>
        <v>Low Cap</v>
      </c>
    </row>
    <row r="12851" spans="11:16">
      <c r="K12851" s="14" t="str">
        <v/>
      </c>
      <c r="L12851" s="14" t="str">
        <v/>
      </c>
      <c r="O12851" s="14" t="str">
        <v/>
      </c>
      <c r="P12851" s="14" t="str">
        <f ca="1"/>
        <v>Low Cap</v>
      </c>
    </row>
    <row r="12852" spans="11:16">
      <c r="K12852" s="14" t="str">
        <v/>
      </c>
      <c r="L12852" s="14" t="str">
        <v/>
      </c>
      <c r="O12852" s="14" t="str">
        <v/>
      </c>
      <c r="P12852" s="14" t="str">
        <f ca="1"/>
        <v>Low Cap</v>
      </c>
    </row>
    <row r="12853" spans="11:16">
      <c r="K12853" s="14" t="str">
        <v/>
      </c>
      <c r="L12853" s="14" t="str">
        <v/>
      </c>
      <c r="O12853" s="14" t="str">
        <v/>
      </c>
      <c r="P12853" s="14" t="str">
        <f ca="1"/>
        <v>Low Cap</v>
      </c>
    </row>
    <row r="12854" spans="11:16">
      <c r="K12854" s="14" t="str">
        <v/>
      </c>
      <c r="L12854" s="14" t="str">
        <v/>
      </c>
      <c r="O12854" s="14" t="str">
        <v/>
      </c>
      <c r="P12854" s="14" t="str">
        <f ca="1"/>
        <v>Low Cap</v>
      </c>
    </row>
    <row r="12855" spans="11:16">
      <c r="K12855" s="14" t="str">
        <v/>
      </c>
      <c r="L12855" s="14" t="str">
        <v/>
      </c>
      <c r="O12855" s="14" t="str">
        <v/>
      </c>
      <c r="P12855" s="14" t="str">
        <f ca="1"/>
        <v>Low Cap</v>
      </c>
    </row>
    <row r="12856" spans="11:16">
      <c r="K12856" s="14" t="str">
        <v/>
      </c>
      <c r="L12856" s="14" t="str">
        <v/>
      </c>
      <c r="O12856" s="14" t="str">
        <v/>
      </c>
      <c r="P12856" s="14" t="str">
        <f ca="1"/>
        <v>Low Cap</v>
      </c>
    </row>
    <row r="12857" spans="11:16">
      <c r="K12857" s="14" t="str">
        <v/>
      </c>
      <c r="L12857" s="14" t="str">
        <v/>
      </c>
      <c r="O12857" s="14" t="str">
        <v/>
      </c>
      <c r="P12857" s="14" t="str">
        <f ca="1"/>
        <v>Low Cap</v>
      </c>
    </row>
    <row r="12858" spans="11:16">
      <c r="K12858" s="14" t="str">
        <v/>
      </c>
      <c r="L12858" s="14" t="str">
        <v/>
      </c>
      <c r="O12858" s="14" t="str">
        <v/>
      </c>
      <c r="P12858" s="14" t="str">
        <f ca="1"/>
        <v>Low Cap</v>
      </c>
    </row>
    <row r="12859" spans="11:16">
      <c r="K12859" s="14" t="str">
        <v/>
      </c>
      <c r="L12859" s="14" t="str">
        <v/>
      </c>
      <c r="O12859" s="14" t="str">
        <v/>
      </c>
      <c r="P12859" s="14" t="str">
        <f ca="1"/>
        <v>Low Cap</v>
      </c>
    </row>
    <row r="12860" spans="11:16">
      <c r="K12860" s="14" t="str">
        <v/>
      </c>
      <c r="L12860" s="14" t="str">
        <v/>
      </c>
      <c r="O12860" s="14" t="str">
        <v/>
      </c>
      <c r="P12860" s="14" t="str">
        <f ca="1"/>
        <v>Low Cap</v>
      </c>
    </row>
    <row r="12861" spans="11:16">
      <c r="K12861" s="14" t="str">
        <v/>
      </c>
      <c r="L12861" s="14" t="str">
        <v/>
      </c>
      <c r="O12861" s="14" t="str">
        <v/>
      </c>
      <c r="P12861" s="14" t="str">
        <f ca="1"/>
        <v>Low Cap</v>
      </c>
    </row>
    <row r="12862" spans="11:16">
      <c r="K12862" s="14" t="str">
        <v/>
      </c>
      <c r="L12862" s="14" t="str">
        <v/>
      </c>
      <c r="O12862" s="14" t="str">
        <v/>
      </c>
      <c r="P12862" s="14" t="str">
        <f ca="1"/>
        <v>Low Cap</v>
      </c>
    </row>
    <row r="12863" spans="11:16">
      <c r="K12863" s="14" t="str">
        <v/>
      </c>
      <c r="L12863" s="14" t="str">
        <v/>
      </c>
      <c r="O12863" s="14" t="str">
        <v/>
      </c>
      <c r="P12863" s="14" t="str">
        <f ca="1"/>
        <v>Low Cap</v>
      </c>
    </row>
    <row r="12864" spans="11:16">
      <c r="K12864" s="14" t="str">
        <v/>
      </c>
      <c r="L12864" s="14" t="str">
        <v/>
      </c>
      <c r="O12864" s="14" t="str">
        <v/>
      </c>
      <c r="P12864" s="14" t="str">
        <f ca="1"/>
        <v>Low Cap</v>
      </c>
    </row>
    <row r="12865" spans="11:16">
      <c r="K12865" s="14" t="str">
        <v/>
      </c>
      <c r="L12865" s="14" t="str">
        <v/>
      </c>
      <c r="O12865" s="14" t="str">
        <v/>
      </c>
      <c r="P12865" s="14" t="str">
        <f ca="1"/>
        <v>Low Cap</v>
      </c>
    </row>
    <row r="12866" spans="11:16">
      <c r="K12866" s="14" t="str">
        <v/>
      </c>
      <c r="L12866" s="14" t="str">
        <v/>
      </c>
      <c r="O12866" s="14" t="str">
        <v/>
      </c>
      <c r="P12866" s="14" t="str">
        <f ca="1"/>
        <v>Low Cap</v>
      </c>
    </row>
    <row r="12867" spans="11:16">
      <c r="K12867" s="14" t="str">
        <v/>
      </c>
      <c r="L12867" s="14" t="str">
        <v/>
      </c>
      <c r="O12867" s="14" t="str">
        <v/>
      </c>
      <c r="P12867" s="14" t="str">
        <f ca="1"/>
        <v>Low Cap</v>
      </c>
    </row>
    <row r="12868" spans="11:16">
      <c r="K12868" s="14" t="str">
        <v/>
      </c>
      <c r="L12868" s="14" t="str">
        <v/>
      </c>
      <c r="O12868" s="14" t="str">
        <v/>
      </c>
      <c r="P12868" s="14" t="str">
        <f ca="1"/>
        <v>Low Cap</v>
      </c>
    </row>
    <row r="12869" spans="11:16">
      <c r="K12869" s="14" t="str">
        <v/>
      </c>
      <c r="L12869" s="14" t="str">
        <v/>
      </c>
      <c r="O12869" s="14" t="str">
        <v/>
      </c>
      <c r="P12869" s="14" t="str">
        <f ca="1"/>
        <v>Low Cap</v>
      </c>
    </row>
    <row r="12870" spans="11:16">
      <c r="K12870" s="14" t="str">
        <v/>
      </c>
      <c r="L12870" s="14" t="str">
        <v/>
      </c>
      <c r="O12870" s="14" t="str">
        <v/>
      </c>
      <c r="P12870" s="14" t="str">
        <f ca="1"/>
        <v>Low Cap</v>
      </c>
    </row>
    <row r="12871" spans="11:16">
      <c r="K12871" s="14" t="str">
        <v/>
      </c>
      <c r="L12871" s="14" t="str">
        <v/>
      </c>
      <c r="O12871" s="14" t="str">
        <v/>
      </c>
      <c r="P12871" s="14" t="str">
        <f ca="1"/>
        <v>Low Cap</v>
      </c>
    </row>
    <row r="12872" spans="11:16">
      <c r="K12872" s="14" t="str">
        <v/>
      </c>
      <c r="L12872" s="14" t="str">
        <v/>
      </c>
      <c r="O12872" s="14" t="str">
        <v/>
      </c>
      <c r="P12872" s="14" t="str">
        <f ca="1"/>
        <v>Low Cap</v>
      </c>
    </row>
    <row r="12873" spans="11:16">
      <c r="K12873" s="14" t="str">
        <v/>
      </c>
      <c r="L12873" s="14" t="str">
        <v/>
      </c>
      <c r="O12873" s="14" t="str">
        <v/>
      </c>
      <c r="P12873" s="14" t="str">
        <f ca="1"/>
        <v>Low Cap</v>
      </c>
    </row>
    <row r="12874" spans="11:16">
      <c r="K12874" s="14" t="str">
        <v/>
      </c>
      <c r="L12874" s="14" t="str">
        <v/>
      </c>
      <c r="O12874" s="14" t="str">
        <v/>
      </c>
      <c r="P12874" s="14" t="str">
        <f ca="1"/>
        <v>Low Cap</v>
      </c>
    </row>
    <row r="12875" spans="11:16">
      <c r="K12875" s="14" t="str">
        <v/>
      </c>
      <c r="L12875" s="14" t="str">
        <v/>
      </c>
      <c r="O12875" s="14" t="str">
        <v/>
      </c>
      <c r="P12875" s="14" t="str">
        <f ca="1"/>
        <v>Low Cap</v>
      </c>
    </row>
    <row r="12876" spans="11:16">
      <c r="K12876" s="14" t="str">
        <v/>
      </c>
      <c r="L12876" s="14" t="str">
        <v/>
      </c>
      <c r="O12876" s="14" t="str">
        <v/>
      </c>
      <c r="P12876" s="14" t="str">
        <f ca="1"/>
        <v>Low Cap</v>
      </c>
    </row>
    <row r="12877" spans="11:16">
      <c r="K12877" s="14" t="str">
        <v/>
      </c>
      <c r="L12877" s="14" t="str">
        <v/>
      </c>
      <c r="O12877" s="14" t="str">
        <v/>
      </c>
      <c r="P12877" s="14" t="str">
        <f ca="1"/>
        <v>Low Cap</v>
      </c>
    </row>
    <row r="12878" spans="11:16">
      <c r="K12878" s="14" t="str">
        <v/>
      </c>
      <c r="L12878" s="14" t="str">
        <v/>
      </c>
      <c r="O12878" s="14" t="str">
        <v/>
      </c>
      <c r="P12878" s="14" t="str">
        <f ca="1"/>
        <v>Low Cap</v>
      </c>
    </row>
    <row r="12879" spans="11:16">
      <c r="K12879" s="14" t="str">
        <v/>
      </c>
      <c r="L12879" s="14" t="str">
        <v/>
      </c>
      <c r="O12879" s="14" t="str">
        <v/>
      </c>
      <c r="P12879" s="14" t="str">
        <f ca="1"/>
        <v>Low Cap</v>
      </c>
    </row>
    <row r="12880" spans="11:16">
      <c r="K12880" s="14" t="str">
        <v/>
      </c>
      <c r="L12880" s="14" t="str">
        <v/>
      </c>
      <c r="O12880" s="14" t="str">
        <v/>
      </c>
      <c r="P12880" s="14" t="str">
        <f ca="1"/>
        <v>Low Cap</v>
      </c>
    </row>
    <row r="12881" spans="11:16">
      <c r="K12881" s="14" t="str">
        <v/>
      </c>
      <c r="L12881" s="14" t="str">
        <v/>
      </c>
      <c r="O12881" s="14" t="str">
        <v/>
      </c>
      <c r="P12881" s="14" t="str">
        <f ca="1"/>
        <v>Low Cap</v>
      </c>
    </row>
    <row r="12882" spans="11:16">
      <c r="K12882" s="14" t="str">
        <v/>
      </c>
      <c r="L12882" s="14" t="str">
        <v/>
      </c>
      <c r="O12882" s="14" t="str">
        <v/>
      </c>
      <c r="P12882" s="14" t="str">
        <f ca="1"/>
        <v>Low Cap</v>
      </c>
    </row>
    <row r="12883" spans="11:16">
      <c r="K12883" s="14" t="str">
        <v/>
      </c>
      <c r="L12883" s="14" t="str">
        <v/>
      </c>
      <c r="O12883" s="14" t="str">
        <v/>
      </c>
      <c r="P12883" s="14" t="str">
        <f ca="1"/>
        <v>Low Cap</v>
      </c>
    </row>
    <row r="12884" spans="11:16">
      <c r="K12884" s="14" t="str">
        <v/>
      </c>
      <c r="L12884" s="14" t="str">
        <v/>
      </c>
      <c r="O12884" s="14" t="str">
        <v/>
      </c>
      <c r="P12884" s="14" t="str">
        <f ca="1"/>
        <v>Low Cap</v>
      </c>
    </row>
    <row r="12885" spans="11:16">
      <c r="K12885" s="14" t="str">
        <v/>
      </c>
      <c r="L12885" s="14" t="str">
        <v/>
      </c>
      <c r="O12885" s="14" t="str">
        <v/>
      </c>
      <c r="P12885" s="14" t="str">
        <f ca="1"/>
        <v>Low Cap</v>
      </c>
    </row>
    <row r="12886" spans="11:16">
      <c r="K12886" s="14" t="str">
        <v/>
      </c>
      <c r="L12886" s="14" t="str">
        <v/>
      </c>
      <c r="O12886" s="14" t="str">
        <v/>
      </c>
      <c r="P12886" s="14" t="str">
        <f ca="1"/>
        <v>Low Cap</v>
      </c>
    </row>
    <row r="12887" spans="11:16">
      <c r="K12887" s="14" t="str">
        <v/>
      </c>
      <c r="L12887" s="14" t="str">
        <v/>
      </c>
      <c r="O12887" s="14" t="str">
        <v/>
      </c>
      <c r="P12887" s="14" t="str">
        <f ca="1"/>
        <v>Low Cap</v>
      </c>
    </row>
    <row r="12888" spans="11:16">
      <c r="K12888" s="14" t="str">
        <v/>
      </c>
      <c r="L12888" s="14" t="str">
        <v/>
      </c>
      <c r="O12888" s="14" t="str">
        <v/>
      </c>
      <c r="P12888" s="14" t="str">
        <f ca="1"/>
        <v>Low Cap</v>
      </c>
    </row>
    <row r="12889" spans="11:16">
      <c r="K12889" s="14" t="str">
        <v/>
      </c>
      <c r="L12889" s="14" t="str">
        <v/>
      </c>
      <c r="O12889" s="14" t="str">
        <v/>
      </c>
      <c r="P12889" s="14" t="str">
        <f ca="1"/>
        <v>Low Cap</v>
      </c>
    </row>
    <row r="12890" spans="11:16">
      <c r="K12890" s="14" t="str">
        <v/>
      </c>
      <c r="L12890" s="14" t="str">
        <v/>
      </c>
      <c r="O12890" s="14" t="str">
        <v/>
      </c>
      <c r="P12890" s="14" t="str">
        <f ca="1"/>
        <v>Low Cap</v>
      </c>
    </row>
    <row r="12891" spans="11:16">
      <c r="K12891" s="14" t="str">
        <v/>
      </c>
      <c r="L12891" s="14" t="str">
        <v/>
      </c>
      <c r="O12891" s="14" t="str">
        <v/>
      </c>
      <c r="P12891" s="14" t="str">
        <f ca="1"/>
        <v>Low Cap</v>
      </c>
    </row>
    <row r="12892" spans="11:16">
      <c r="K12892" s="14" t="str">
        <v/>
      </c>
      <c r="L12892" s="14" t="str">
        <v/>
      </c>
      <c r="O12892" s="14" t="str">
        <v/>
      </c>
      <c r="P12892" s="14" t="str">
        <f ca="1"/>
        <v>Low Cap</v>
      </c>
    </row>
    <row r="12893" spans="11:16">
      <c r="K12893" s="14" t="str">
        <v/>
      </c>
      <c r="L12893" s="14" t="str">
        <v/>
      </c>
      <c r="O12893" s="14" t="str">
        <v/>
      </c>
      <c r="P12893" s="14" t="str">
        <f ca="1"/>
        <v>Low Cap</v>
      </c>
    </row>
    <row r="12894" spans="11:16">
      <c r="K12894" s="14" t="str">
        <v/>
      </c>
      <c r="L12894" s="14" t="str">
        <v/>
      </c>
      <c r="O12894" s="14" t="str">
        <v/>
      </c>
      <c r="P12894" s="14" t="str">
        <f ca="1"/>
        <v>Low Cap</v>
      </c>
    </row>
    <row r="12895" spans="11:16">
      <c r="K12895" s="14" t="str">
        <v/>
      </c>
      <c r="L12895" s="14" t="str">
        <v/>
      </c>
      <c r="O12895" s="14" t="str">
        <v/>
      </c>
      <c r="P12895" s="14" t="str">
        <f ca="1"/>
        <v>Low Cap</v>
      </c>
    </row>
    <row r="12896" spans="11:16">
      <c r="K12896" s="14" t="str">
        <v/>
      </c>
      <c r="L12896" s="14" t="str">
        <v/>
      </c>
      <c r="O12896" s="14" t="str">
        <v/>
      </c>
      <c r="P12896" s="14" t="str">
        <f ca="1"/>
        <v>Low Cap</v>
      </c>
    </row>
    <row r="12897" spans="11:16">
      <c r="K12897" s="14" t="str">
        <v/>
      </c>
      <c r="L12897" s="14" t="str">
        <v/>
      </c>
      <c r="O12897" s="14" t="str">
        <v/>
      </c>
      <c r="P12897" s="14" t="str">
        <f ca="1"/>
        <v>Low Cap</v>
      </c>
    </row>
    <row r="12898" spans="11:16">
      <c r="K12898" s="14" t="str">
        <v/>
      </c>
      <c r="L12898" s="14" t="str">
        <v/>
      </c>
      <c r="O12898" s="14" t="str">
        <v/>
      </c>
      <c r="P12898" s="14" t="str">
        <f ca="1"/>
        <v>Low Cap</v>
      </c>
    </row>
    <row r="12899" spans="11:16">
      <c r="K12899" s="14" t="str">
        <v/>
      </c>
      <c r="L12899" s="14" t="str">
        <v/>
      </c>
      <c r="O12899" s="14" t="str">
        <v/>
      </c>
      <c r="P12899" s="14" t="str">
        <f ca="1"/>
        <v>Low Cap</v>
      </c>
    </row>
    <row r="12900" spans="11:16">
      <c r="K12900" s="14" t="str">
        <v/>
      </c>
      <c r="L12900" s="14" t="str">
        <v/>
      </c>
      <c r="O12900" s="14" t="str">
        <v/>
      </c>
      <c r="P12900" s="14" t="str">
        <f ca="1"/>
        <v>Low Cap</v>
      </c>
    </row>
    <row r="12901" spans="11:16">
      <c r="K12901" s="14" t="str">
        <v/>
      </c>
      <c r="L12901" s="14" t="str">
        <v/>
      </c>
      <c r="O12901" s="14" t="str">
        <v/>
      </c>
      <c r="P12901" s="14" t="str">
        <f ca="1"/>
        <v>Low Cap</v>
      </c>
    </row>
    <row r="12902" spans="11:16">
      <c r="K12902" s="14" t="str">
        <v/>
      </c>
      <c r="L12902" s="14" t="str">
        <v/>
      </c>
      <c r="O12902" s="14" t="str">
        <v/>
      </c>
      <c r="P12902" s="14" t="str">
        <f ca="1"/>
        <v>Low Cap</v>
      </c>
    </row>
    <row r="12903" spans="11:16">
      <c r="K12903" s="14" t="str">
        <v/>
      </c>
      <c r="L12903" s="14" t="str">
        <v/>
      </c>
      <c r="O12903" s="14" t="str">
        <v/>
      </c>
      <c r="P12903" s="14" t="str">
        <f ca="1"/>
        <v>Low Cap</v>
      </c>
    </row>
    <row r="12904" spans="11:16">
      <c r="K12904" s="14" t="str">
        <v/>
      </c>
      <c r="L12904" s="14" t="str">
        <v/>
      </c>
      <c r="O12904" s="14" t="str">
        <v/>
      </c>
      <c r="P12904" s="14" t="str">
        <f ca="1"/>
        <v>Low Cap</v>
      </c>
    </row>
    <row r="12905" spans="11:16">
      <c r="K12905" s="14" t="str">
        <v/>
      </c>
      <c r="L12905" s="14" t="str">
        <v/>
      </c>
      <c r="O12905" s="14" t="str">
        <v/>
      </c>
      <c r="P12905" s="14" t="str">
        <f ca="1"/>
        <v>Low Cap</v>
      </c>
    </row>
    <row r="12906" spans="11:16">
      <c r="K12906" s="14" t="str">
        <v/>
      </c>
      <c r="L12906" s="14" t="str">
        <v/>
      </c>
      <c r="O12906" s="14" t="str">
        <v/>
      </c>
      <c r="P12906" s="14" t="str">
        <f ca="1"/>
        <v>Low Cap</v>
      </c>
    </row>
    <row r="12907" spans="11:16">
      <c r="K12907" s="14" t="str">
        <v/>
      </c>
      <c r="L12907" s="14" t="str">
        <v/>
      </c>
      <c r="O12907" s="14" t="str">
        <v/>
      </c>
      <c r="P12907" s="14" t="str">
        <f ca="1"/>
        <v>Low Cap</v>
      </c>
    </row>
    <row r="12908" spans="11:16">
      <c r="K12908" s="14" t="str">
        <v/>
      </c>
      <c r="L12908" s="14" t="str">
        <v/>
      </c>
      <c r="O12908" s="14" t="str">
        <v/>
      </c>
      <c r="P12908" s="14" t="str">
        <f ca="1"/>
        <v>Low Cap</v>
      </c>
    </row>
    <row r="12909" spans="11:16">
      <c r="K12909" s="14" t="str">
        <v/>
      </c>
      <c r="L12909" s="14" t="str">
        <v/>
      </c>
      <c r="O12909" s="14" t="str">
        <v/>
      </c>
      <c r="P12909" s="14" t="str">
        <f ca="1"/>
        <v>Low Cap</v>
      </c>
    </row>
    <row r="12910" spans="11:16">
      <c r="K12910" s="14" t="str">
        <v/>
      </c>
      <c r="L12910" s="14" t="str">
        <v/>
      </c>
      <c r="O12910" s="14" t="str">
        <v/>
      </c>
      <c r="P12910" s="14" t="str">
        <f ca="1"/>
        <v>Low Cap</v>
      </c>
    </row>
    <row r="12911" spans="11:16">
      <c r="K12911" s="14" t="str">
        <v/>
      </c>
      <c r="L12911" s="14" t="str">
        <v/>
      </c>
      <c r="O12911" s="14" t="str">
        <v/>
      </c>
      <c r="P12911" s="14" t="str">
        <f ca="1"/>
        <v>Low Cap</v>
      </c>
    </row>
    <row r="12912" spans="11:16">
      <c r="K12912" s="14" t="str">
        <v/>
      </c>
      <c r="L12912" s="14" t="str">
        <v/>
      </c>
      <c r="O12912" s="14" t="str">
        <v/>
      </c>
      <c r="P12912" s="14" t="str">
        <f ca="1"/>
        <v>Low Cap</v>
      </c>
    </row>
    <row r="12913" spans="11:16">
      <c r="K12913" s="14" t="str">
        <v/>
      </c>
      <c r="L12913" s="14" t="str">
        <v/>
      </c>
      <c r="O12913" s="14" t="str">
        <v/>
      </c>
      <c r="P12913" s="14" t="str">
        <f ca="1"/>
        <v>Low Cap</v>
      </c>
    </row>
    <row r="12914" spans="11:16">
      <c r="K12914" s="14" t="str">
        <v/>
      </c>
      <c r="L12914" s="14" t="str">
        <v/>
      </c>
      <c r="O12914" s="14" t="str">
        <v/>
      </c>
      <c r="P12914" s="14" t="str">
        <f ca="1"/>
        <v>Low Cap</v>
      </c>
    </row>
    <row r="12915" spans="11:16">
      <c r="K12915" s="14" t="str">
        <v/>
      </c>
      <c r="L12915" s="14" t="str">
        <v/>
      </c>
      <c r="O12915" s="14" t="str">
        <v/>
      </c>
      <c r="P12915" s="14" t="str">
        <f ca="1"/>
        <v>Low Cap</v>
      </c>
    </row>
    <row r="12916" spans="11:16">
      <c r="K12916" s="14" t="str">
        <v/>
      </c>
      <c r="L12916" s="14" t="str">
        <v/>
      </c>
      <c r="O12916" s="14" t="str">
        <v/>
      </c>
      <c r="P12916" s="14" t="str">
        <f ca="1"/>
        <v>Low Cap</v>
      </c>
    </row>
    <row r="12917" spans="11:16">
      <c r="K12917" s="14" t="str">
        <v/>
      </c>
      <c r="L12917" s="14" t="str">
        <v/>
      </c>
      <c r="O12917" s="14" t="str">
        <v/>
      </c>
      <c r="P12917" s="14" t="str">
        <f ca="1"/>
        <v>Low Cap</v>
      </c>
    </row>
    <row r="12918" spans="11:16">
      <c r="K12918" s="14" t="str">
        <v/>
      </c>
      <c r="L12918" s="14" t="str">
        <v/>
      </c>
      <c r="O12918" s="14" t="str">
        <v/>
      </c>
      <c r="P12918" s="14" t="str">
        <f ca="1"/>
        <v>Low Cap</v>
      </c>
    </row>
    <row r="12919" spans="11:16">
      <c r="K12919" s="14" t="str">
        <v/>
      </c>
      <c r="L12919" s="14" t="str">
        <v/>
      </c>
      <c r="O12919" s="14" t="str">
        <v/>
      </c>
      <c r="P12919" s="14" t="str">
        <f ca="1"/>
        <v>Low Cap</v>
      </c>
    </row>
    <row r="12920" spans="11:16">
      <c r="K12920" s="14" t="str">
        <v/>
      </c>
      <c r="L12920" s="14" t="str">
        <v/>
      </c>
      <c r="O12920" s="14" t="str">
        <v/>
      </c>
      <c r="P12920" s="14" t="str">
        <f ca="1"/>
        <v>Low Cap</v>
      </c>
    </row>
    <row r="12921" spans="11:16">
      <c r="K12921" s="14" t="str">
        <v/>
      </c>
      <c r="L12921" s="14" t="str">
        <v/>
      </c>
      <c r="O12921" s="14" t="str">
        <v/>
      </c>
      <c r="P12921" s="14" t="str">
        <f ca="1"/>
        <v>Low Cap</v>
      </c>
    </row>
    <row r="12922" spans="11:16">
      <c r="K12922" s="14" t="str">
        <v/>
      </c>
      <c r="L12922" s="14" t="str">
        <v/>
      </c>
      <c r="O12922" s="14" t="str">
        <v/>
      </c>
      <c r="P12922" s="14" t="str">
        <f ca="1"/>
        <v>Low Cap</v>
      </c>
    </row>
    <row r="12923" spans="11:16">
      <c r="K12923" s="14" t="str">
        <v/>
      </c>
      <c r="L12923" s="14" t="str">
        <v/>
      </c>
      <c r="O12923" s="14" t="str">
        <v/>
      </c>
      <c r="P12923" s="14" t="str">
        <f ca="1"/>
        <v>Low Cap</v>
      </c>
    </row>
    <row r="12924" spans="11:16">
      <c r="K12924" s="14" t="str">
        <v/>
      </c>
      <c r="L12924" s="14" t="str">
        <v/>
      </c>
      <c r="O12924" s="14" t="str">
        <v/>
      </c>
      <c r="P12924" s="14" t="str">
        <f ca="1"/>
        <v>Low Cap</v>
      </c>
    </row>
    <row r="12925" spans="11:16">
      <c r="K12925" s="14" t="str">
        <v/>
      </c>
      <c r="L12925" s="14" t="str">
        <v/>
      </c>
      <c r="O12925" s="14" t="str">
        <v/>
      </c>
      <c r="P12925" s="14" t="str">
        <f ca="1"/>
        <v>Low Cap</v>
      </c>
    </row>
    <row r="12926" spans="11:16">
      <c r="K12926" s="14" t="str">
        <v/>
      </c>
      <c r="L12926" s="14" t="str">
        <v/>
      </c>
      <c r="O12926" s="14" t="str">
        <v/>
      </c>
      <c r="P12926" s="14" t="str">
        <f ca="1"/>
        <v>Low Cap</v>
      </c>
    </row>
    <row r="12927" spans="11:16">
      <c r="K12927" s="14" t="str">
        <v/>
      </c>
      <c r="L12927" s="14" t="str">
        <v/>
      </c>
      <c r="O12927" s="14" t="str">
        <v/>
      </c>
      <c r="P12927" s="14" t="str">
        <f ca="1"/>
        <v>Low Cap</v>
      </c>
    </row>
    <row r="12928" spans="11:16">
      <c r="K12928" s="14" t="str">
        <v/>
      </c>
      <c r="L12928" s="14" t="str">
        <v/>
      </c>
      <c r="O12928" s="14" t="str">
        <v/>
      </c>
      <c r="P12928" s="14" t="str">
        <f ca="1"/>
        <v>Low Cap</v>
      </c>
    </row>
    <row r="12929" spans="11:16">
      <c r="K12929" s="14" t="str">
        <v/>
      </c>
      <c r="L12929" s="14" t="str">
        <v/>
      </c>
      <c r="O12929" s="14" t="str">
        <v/>
      </c>
      <c r="P12929" s="14" t="str">
        <f ca="1"/>
        <v>Low Cap</v>
      </c>
    </row>
    <row r="12930" spans="11:16">
      <c r="K12930" s="14" t="str">
        <v/>
      </c>
      <c r="L12930" s="14" t="str">
        <v/>
      </c>
      <c r="O12930" s="14" t="str">
        <v/>
      </c>
      <c r="P12930" s="14" t="str">
        <f ca="1"/>
        <v>Low Cap</v>
      </c>
    </row>
    <row r="12931" spans="11:16">
      <c r="K12931" s="14" t="str">
        <v/>
      </c>
      <c r="L12931" s="14" t="str">
        <v/>
      </c>
      <c r="O12931" s="14" t="str">
        <v/>
      </c>
      <c r="P12931" s="14" t="str">
        <f ca="1"/>
        <v>Low Cap</v>
      </c>
    </row>
    <row r="12932" spans="11:16">
      <c r="K12932" s="14" t="str">
        <v/>
      </c>
      <c r="L12932" s="14" t="str">
        <v/>
      </c>
      <c r="O12932" s="14" t="str">
        <v/>
      </c>
      <c r="P12932" s="14" t="str">
        <f ca="1"/>
        <v>Low Cap</v>
      </c>
    </row>
    <row r="12933" spans="11:16">
      <c r="K12933" s="14" t="str">
        <v/>
      </c>
      <c r="L12933" s="14" t="str">
        <v/>
      </c>
      <c r="O12933" s="14" t="str">
        <v/>
      </c>
      <c r="P12933" s="14" t="str">
        <f ca="1"/>
        <v>Low Cap</v>
      </c>
    </row>
    <row r="12934" spans="11:16">
      <c r="K12934" s="14" t="str">
        <v/>
      </c>
      <c r="L12934" s="14" t="str">
        <v/>
      </c>
      <c r="O12934" s="14" t="str">
        <v/>
      </c>
      <c r="P12934" s="14" t="str">
        <f ca="1"/>
        <v>Low Cap</v>
      </c>
    </row>
    <row r="12935" spans="11:16">
      <c r="K12935" s="14" t="str">
        <v/>
      </c>
      <c r="L12935" s="14" t="str">
        <v/>
      </c>
      <c r="O12935" s="14" t="str">
        <v/>
      </c>
      <c r="P12935" s="14" t="str">
        <f ca="1"/>
        <v>Low Cap</v>
      </c>
    </row>
    <row r="12936" spans="11:16">
      <c r="K12936" s="14" t="str">
        <v/>
      </c>
      <c r="L12936" s="14" t="str">
        <v/>
      </c>
      <c r="O12936" s="14" t="str">
        <v/>
      </c>
      <c r="P12936" s="14" t="str">
        <f ca="1"/>
        <v>Low Cap</v>
      </c>
    </row>
    <row r="12937" spans="11:16">
      <c r="K12937" s="14" t="str">
        <v/>
      </c>
      <c r="L12937" s="14" t="str">
        <v/>
      </c>
      <c r="O12937" s="14" t="str">
        <v/>
      </c>
      <c r="P12937" s="14" t="str">
        <f ca="1"/>
        <v>Low Cap</v>
      </c>
    </row>
    <row r="12938" spans="11:16">
      <c r="K12938" s="14" t="str">
        <v/>
      </c>
      <c r="L12938" s="14" t="str">
        <v/>
      </c>
      <c r="O12938" s="14" t="str">
        <v/>
      </c>
      <c r="P12938" s="14" t="str">
        <f ca="1"/>
        <v>Low Cap</v>
      </c>
    </row>
    <row r="12939" spans="11:16">
      <c r="K12939" s="14" t="str">
        <v/>
      </c>
      <c r="L12939" s="14" t="str">
        <v/>
      </c>
      <c r="O12939" s="14" t="str">
        <v/>
      </c>
      <c r="P12939" s="14" t="str">
        <f ca="1"/>
        <v>Low Cap</v>
      </c>
    </row>
    <row r="12940" spans="11:16">
      <c r="K12940" s="14" t="str">
        <v/>
      </c>
      <c r="L12940" s="14" t="str">
        <v/>
      </c>
      <c r="O12940" s="14" t="str">
        <v/>
      </c>
      <c r="P12940" s="14" t="str">
        <f ca="1"/>
        <v>Low Cap</v>
      </c>
    </row>
    <row r="12941" spans="11:16">
      <c r="K12941" s="14" t="str">
        <v/>
      </c>
      <c r="L12941" s="14" t="str">
        <v/>
      </c>
      <c r="O12941" s="14" t="str">
        <v/>
      </c>
      <c r="P12941" s="14" t="str">
        <f ca="1"/>
        <v>Low Cap</v>
      </c>
    </row>
    <row r="12942" spans="11:16">
      <c r="K12942" s="14" t="str">
        <v/>
      </c>
      <c r="L12942" s="14" t="str">
        <v/>
      </c>
      <c r="O12942" s="14" t="str">
        <v/>
      </c>
      <c r="P12942" s="14" t="str">
        <f ca="1"/>
        <v>Low Cap</v>
      </c>
    </row>
    <row r="12943" spans="11:16">
      <c r="K12943" s="14" t="str">
        <v/>
      </c>
      <c r="L12943" s="14" t="str">
        <v/>
      </c>
      <c r="O12943" s="14" t="str">
        <v/>
      </c>
      <c r="P12943" s="14" t="str">
        <f ca="1"/>
        <v>Low Cap</v>
      </c>
    </row>
    <row r="12944" spans="11:16">
      <c r="K12944" s="14" t="str">
        <v/>
      </c>
      <c r="L12944" s="14" t="str">
        <v/>
      </c>
      <c r="O12944" s="14" t="str">
        <v/>
      </c>
      <c r="P12944" s="14" t="str">
        <f ca="1"/>
        <v>Low Cap</v>
      </c>
    </row>
    <row r="12945" spans="11:16">
      <c r="K12945" s="14" t="str">
        <v/>
      </c>
      <c r="L12945" s="14" t="str">
        <v/>
      </c>
      <c r="O12945" s="14" t="str">
        <v/>
      </c>
      <c r="P12945" s="14" t="str">
        <f ca="1"/>
        <v>Low Cap</v>
      </c>
    </row>
    <row r="12946" spans="11:16">
      <c r="K12946" s="14" t="str">
        <v/>
      </c>
      <c r="L12946" s="14" t="str">
        <v/>
      </c>
      <c r="O12946" s="14" t="str">
        <v/>
      </c>
      <c r="P12946" s="14" t="str">
        <f ca="1"/>
        <v>Low Cap</v>
      </c>
    </row>
    <row r="12947" spans="11:16">
      <c r="K12947" s="14" t="str">
        <v/>
      </c>
      <c r="L12947" s="14" t="str">
        <v/>
      </c>
      <c r="O12947" s="14" t="str">
        <v/>
      </c>
      <c r="P12947" s="14" t="str">
        <f ca="1"/>
        <v>Low Cap</v>
      </c>
    </row>
    <row r="12948" spans="11:16">
      <c r="K12948" s="14" t="str">
        <v/>
      </c>
      <c r="L12948" s="14" t="str">
        <v/>
      </c>
      <c r="O12948" s="14" t="str">
        <v/>
      </c>
      <c r="P12948" s="14" t="str">
        <f ca="1"/>
        <v>Low Cap</v>
      </c>
    </row>
    <row r="12949" spans="11:16">
      <c r="K12949" s="14" t="str">
        <v/>
      </c>
      <c r="L12949" s="14" t="str">
        <v/>
      </c>
      <c r="O12949" s="14" t="str">
        <v/>
      </c>
      <c r="P12949" s="14" t="str">
        <f ca="1"/>
        <v>Low Cap</v>
      </c>
    </row>
    <row r="12950" spans="11:16">
      <c r="K12950" s="14" t="str">
        <v/>
      </c>
      <c r="L12950" s="14" t="str">
        <v/>
      </c>
      <c r="O12950" s="14" t="str">
        <v/>
      </c>
      <c r="P12950" s="14" t="str">
        <f ca="1"/>
        <v>Low Cap</v>
      </c>
    </row>
    <row r="12951" spans="11:16">
      <c r="K12951" s="14" t="str">
        <v/>
      </c>
      <c r="L12951" s="14" t="str">
        <v/>
      </c>
      <c r="O12951" s="14" t="str">
        <v/>
      </c>
      <c r="P12951" s="14" t="str">
        <f ca="1"/>
        <v>Low Cap</v>
      </c>
    </row>
    <row r="12952" spans="11:16">
      <c r="K12952" s="14" t="str">
        <v/>
      </c>
      <c r="L12952" s="14" t="str">
        <v/>
      </c>
      <c r="O12952" s="14" t="str">
        <v/>
      </c>
      <c r="P12952" s="14" t="str">
        <f ca="1"/>
        <v>Low Cap</v>
      </c>
    </row>
    <row r="12953" spans="11:16">
      <c r="K12953" s="14" t="str">
        <v/>
      </c>
      <c r="L12953" s="14" t="str">
        <v/>
      </c>
      <c r="O12953" s="14" t="str">
        <v/>
      </c>
      <c r="P12953" s="14" t="str">
        <f ca="1"/>
        <v>Low Cap</v>
      </c>
    </row>
    <row r="12954" spans="11:16">
      <c r="K12954" s="14" t="str">
        <v/>
      </c>
      <c r="L12954" s="14" t="str">
        <v/>
      </c>
      <c r="O12954" s="14" t="str">
        <v/>
      </c>
      <c r="P12954" s="14" t="str">
        <f ca="1"/>
        <v>Low Cap</v>
      </c>
    </row>
    <row r="12955" spans="11:16">
      <c r="K12955" s="14" t="str">
        <v/>
      </c>
      <c r="L12955" s="14" t="str">
        <v/>
      </c>
      <c r="O12955" s="14" t="str">
        <v/>
      </c>
      <c r="P12955" s="14" t="str">
        <f ca="1"/>
        <v>Low Cap</v>
      </c>
    </row>
    <row r="12956" spans="11:16">
      <c r="K12956" s="14" t="str">
        <v/>
      </c>
      <c r="L12956" s="14" t="str">
        <v/>
      </c>
      <c r="O12956" s="14" t="str">
        <v/>
      </c>
      <c r="P12956" s="14" t="str">
        <f ca="1"/>
        <v>Low Cap</v>
      </c>
    </row>
    <row r="12957" spans="11:16">
      <c r="K12957" s="14" t="str">
        <v/>
      </c>
      <c r="L12957" s="14" t="str">
        <v/>
      </c>
      <c r="O12957" s="14" t="str">
        <v/>
      </c>
      <c r="P12957" s="14" t="str">
        <f ca="1"/>
        <v>Low Cap</v>
      </c>
    </row>
    <row r="12958" spans="11:16">
      <c r="K12958" s="14" t="str">
        <v/>
      </c>
      <c r="L12958" s="14" t="str">
        <v/>
      </c>
      <c r="O12958" s="14" t="str">
        <v/>
      </c>
      <c r="P12958" s="14" t="str">
        <f ca="1"/>
        <v>Low Cap</v>
      </c>
    </row>
    <row r="12959" spans="11:16">
      <c r="K12959" s="14" t="str">
        <v/>
      </c>
      <c r="L12959" s="14" t="str">
        <v/>
      </c>
      <c r="O12959" s="14" t="str">
        <v/>
      </c>
      <c r="P12959" s="14" t="str">
        <f ca="1"/>
        <v>Low Cap</v>
      </c>
    </row>
    <row r="12960" spans="11:16">
      <c r="K12960" s="14" t="str">
        <v/>
      </c>
      <c r="L12960" s="14" t="str">
        <v/>
      </c>
      <c r="O12960" s="14" t="str">
        <v/>
      </c>
      <c r="P12960" s="14" t="str">
        <f ca="1"/>
        <v>Low Cap</v>
      </c>
    </row>
    <row r="12961" spans="11:16">
      <c r="K12961" s="14" t="str">
        <v/>
      </c>
      <c r="L12961" s="14" t="str">
        <v/>
      </c>
      <c r="O12961" s="14" t="str">
        <v/>
      </c>
      <c r="P12961" s="14" t="str">
        <f ca="1"/>
        <v>Low Cap</v>
      </c>
    </row>
    <row r="12962" spans="11:16">
      <c r="K12962" s="14" t="str">
        <v/>
      </c>
      <c r="L12962" s="14" t="str">
        <v/>
      </c>
      <c r="O12962" s="14" t="str">
        <v/>
      </c>
      <c r="P12962" s="14" t="str">
        <f ca="1"/>
        <v>Low Cap</v>
      </c>
    </row>
    <row r="12963" spans="11:16">
      <c r="K12963" s="14" t="str">
        <v/>
      </c>
      <c r="L12963" s="14" t="str">
        <v/>
      </c>
      <c r="O12963" s="14" t="str">
        <v/>
      </c>
      <c r="P12963" s="14" t="str">
        <f ca="1"/>
        <v>Low Cap</v>
      </c>
    </row>
    <row r="12964" spans="11:16">
      <c r="K12964" s="14" t="str">
        <v/>
      </c>
      <c r="L12964" s="14" t="str">
        <v/>
      </c>
      <c r="O12964" s="14" t="str">
        <v/>
      </c>
      <c r="P12964" s="14" t="str">
        <f ca="1"/>
        <v>Low Cap</v>
      </c>
    </row>
    <row r="12965" spans="11:16">
      <c r="K12965" s="14" t="str">
        <v/>
      </c>
      <c r="L12965" s="14" t="str">
        <v/>
      </c>
      <c r="O12965" s="14" t="str">
        <v/>
      </c>
      <c r="P12965" s="14" t="str">
        <f ca="1"/>
        <v>Low Cap</v>
      </c>
    </row>
    <row r="12966" spans="11:16">
      <c r="K12966" s="14" t="str">
        <v/>
      </c>
      <c r="L12966" s="14" t="str">
        <v/>
      </c>
      <c r="O12966" s="14" t="str">
        <v/>
      </c>
      <c r="P12966" s="14" t="str">
        <f ca="1"/>
        <v>Low Cap</v>
      </c>
    </row>
    <row r="12967" spans="11:16">
      <c r="K12967" s="14" t="str">
        <v/>
      </c>
      <c r="L12967" s="14" t="str">
        <v/>
      </c>
      <c r="O12967" s="14" t="str">
        <v/>
      </c>
      <c r="P12967" s="14" t="str">
        <f ca="1"/>
        <v>Low Cap</v>
      </c>
    </row>
    <row r="12968" spans="11:16">
      <c r="K12968" s="14" t="str">
        <v/>
      </c>
      <c r="L12968" s="14" t="str">
        <v/>
      </c>
      <c r="O12968" s="14" t="str">
        <v/>
      </c>
      <c r="P12968" s="14" t="str">
        <f ca="1"/>
        <v>Low Cap</v>
      </c>
    </row>
    <row r="12969" spans="11:16">
      <c r="K12969" s="14" t="str">
        <v/>
      </c>
      <c r="L12969" s="14" t="str">
        <v/>
      </c>
      <c r="O12969" s="14" t="str">
        <v/>
      </c>
      <c r="P12969" s="14" t="str">
        <f ca="1"/>
        <v>Low Cap</v>
      </c>
    </row>
    <row r="12970" spans="11:16">
      <c r="K12970" s="14" t="str">
        <v/>
      </c>
      <c r="L12970" s="14" t="str">
        <v/>
      </c>
      <c r="O12970" s="14" t="str">
        <v/>
      </c>
      <c r="P12970" s="14" t="str">
        <f ca="1"/>
        <v>Low Cap</v>
      </c>
    </row>
    <row r="12971" spans="11:16">
      <c r="K12971" s="14" t="str">
        <v/>
      </c>
      <c r="L12971" s="14" t="str">
        <v/>
      </c>
      <c r="O12971" s="14" t="str">
        <v/>
      </c>
      <c r="P12971" s="14" t="str">
        <f ca="1"/>
        <v>Low Cap</v>
      </c>
    </row>
    <row r="12972" spans="11:16">
      <c r="K12972" s="14" t="str">
        <v/>
      </c>
      <c r="L12972" s="14" t="str">
        <v/>
      </c>
      <c r="O12972" s="14" t="str">
        <v/>
      </c>
      <c r="P12972" s="14" t="str">
        <f ca="1"/>
        <v>Low Cap</v>
      </c>
    </row>
    <row r="12973" spans="11:16">
      <c r="K12973" s="14" t="str">
        <v/>
      </c>
      <c r="L12973" s="14" t="str">
        <v/>
      </c>
      <c r="O12973" s="14" t="str">
        <v/>
      </c>
      <c r="P12973" s="14" t="str">
        <f ca="1"/>
        <v>Low Cap</v>
      </c>
    </row>
    <row r="12974" spans="11:16">
      <c r="K12974" s="14" t="str">
        <v/>
      </c>
      <c r="L12974" s="14" t="str">
        <v/>
      </c>
      <c r="O12974" s="14" t="str">
        <v/>
      </c>
      <c r="P12974" s="14" t="str">
        <f ca="1"/>
        <v>Low Cap</v>
      </c>
    </row>
    <row r="12975" spans="11:16">
      <c r="K12975" s="14" t="str">
        <v/>
      </c>
      <c r="L12975" s="14" t="str">
        <v/>
      </c>
      <c r="O12975" s="14" t="str">
        <v/>
      </c>
      <c r="P12975" s="14" t="str">
        <f ca="1"/>
        <v>Low Cap</v>
      </c>
    </row>
    <row r="12976" spans="11:16">
      <c r="K12976" s="14" t="str">
        <v/>
      </c>
      <c r="L12976" s="14" t="str">
        <v/>
      </c>
      <c r="O12976" s="14" t="str">
        <v/>
      </c>
      <c r="P12976" s="14" t="str">
        <f ca="1"/>
        <v>Low Cap</v>
      </c>
    </row>
    <row r="12977" spans="11:16">
      <c r="K12977" s="14" t="str">
        <v/>
      </c>
      <c r="L12977" s="14" t="str">
        <v/>
      </c>
      <c r="O12977" s="14" t="str">
        <v/>
      </c>
      <c r="P12977" s="14" t="str">
        <f ca="1"/>
        <v>Low Cap</v>
      </c>
    </row>
    <row r="12978" spans="11:16">
      <c r="K12978" s="14" t="str">
        <v/>
      </c>
      <c r="L12978" s="14" t="str">
        <v/>
      </c>
      <c r="O12978" s="14" t="str">
        <v/>
      </c>
      <c r="P12978" s="14" t="str">
        <f ca="1"/>
        <v>Low Cap</v>
      </c>
    </row>
    <row r="12979" spans="11:16">
      <c r="K12979" s="14" t="str">
        <v/>
      </c>
      <c r="L12979" s="14" t="str">
        <v/>
      </c>
      <c r="O12979" s="14" t="str">
        <v/>
      </c>
      <c r="P12979" s="14" t="str">
        <f ca="1"/>
        <v>Low Cap</v>
      </c>
    </row>
    <row r="12980" spans="11:16">
      <c r="K12980" s="14" t="str">
        <v/>
      </c>
      <c r="L12980" s="14" t="str">
        <v/>
      </c>
      <c r="O12980" s="14" t="str">
        <v/>
      </c>
      <c r="P12980" s="14" t="str">
        <f ca="1"/>
        <v>Low Cap</v>
      </c>
    </row>
    <row r="12981" spans="11:16">
      <c r="K12981" s="14" t="str">
        <v/>
      </c>
      <c r="L12981" s="14" t="str">
        <v/>
      </c>
      <c r="O12981" s="14" t="str">
        <v/>
      </c>
      <c r="P12981" s="14" t="str">
        <f ca="1"/>
        <v>Low Cap</v>
      </c>
    </row>
    <row r="12982" spans="11:16">
      <c r="K12982" s="14" t="str">
        <v/>
      </c>
      <c r="L12982" s="14" t="str">
        <v/>
      </c>
      <c r="O12982" s="14" t="str">
        <v/>
      </c>
      <c r="P12982" s="14" t="str">
        <f ca="1"/>
        <v>Low Cap</v>
      </c>
    </row>
    <row r="12983" spans="11:16">
      <c r="K12983" s="14" t="str">
        <v/>
      </c>
      <c r="L12983" s="14" t="str">
        <v/>
      </c>
      <c r="O12983" s="14" t="str">
        <v/>
      </c>
      <c r="P12983" s="14" t="str">
        <f ca="1"/>
        <v>Low Cap</v>
      </c>
    </row>
    <row r="12984" spans="11:16">
      <c r="K12984" s="14" t="str">
        <v/>
      </c>
      <c r="L12984" s="14" t="str">
        <v/>
      </c>
      <c r="O12984" s="14" t="str">
        <v/>
      </c>
      <c r="P12984" s="14" t="str">
        <f ca="1"/>
        <v>Low Cap</v>
      </c>
    </row>
    <row r="12985" spans="11:16">
      <c r="K12985" s="14" t="str">
        <v/>
      </c>
      <c r="L12985" s="14" t="str">
        <v/>
      </c>
      <c r="O12985" s="14" t="str">
        <v/>
      </c>
      <c r="P12985" s="14" t="str">
        <f ca="1"/>
        <v>Low Cap</v>
      </c>
    </row>
    <row r="12986" spans="11:16">
      <c r="K12986" s="14" t="str">
        <v/>
      </c>
      <c r="L12986" s="14" t="str">
        <v/>
      </c>
      <c r="O12986" s="14" t="str">
        <v/>
      </c>
      <c r="P12986" s="14" t="str">
        <f ca="1"/>
        <v>Low Cap</v>
      </c>
    </row>
    <row r="12987" spans="11:16">
      <c r="K12987" s="14" t="str">
        <v/>
      </c>
      <c r="L12987" s="14" t="str">
        <v/>
      </c>
      <c r="O12987" s="14" t="str">
        <v/>
      </c>
      <c r="P12987" s="14" t="str">
        <f ca="1"/>
        <v>Low Cap</v>
      </c>
    </row>
    <row r="12988" spans="11:16">
      <c r="K12988" s="14" t="str">
        <v/>
      </c>
      <c r="L12988" s="14" t="str">
        <v/>
      </c>
      <c r="O12988" s="14" t="str">
        <v/>
      </c>
      <c r="P12988" s="14" t="str">
        <f ca="1"/>
        <v>Low Cap</v>
      </c>
    </row>
    <row r="12989" spans="11:16">
      <c r="K12989" s="14" t="str">
        <v/>
      </c>
      <c r="L12989" s="14" t="str">
        <v/>
      </c>
      <c r="O12989" s="14" t="str">
        <v/>
      </c>
      <c r="P12989" s="14" t="str">
        <f ca="1"/>
        <v>Low Cap</v>
      </c>
    </row>
    <row r="12990" spans="11:16">
      <c r="K12990" s="14" t="str">
        <v/>
      </c>
      <c r="L12990" s="14" t="str">
        <v/>
      </c>
      <c r="O12990" s="14" t="str">
        <v/>
      </c>
      <c r="P12990" s="14" t="str">
        <f ca="1"/>
        <v>Low Cap</v>
      </c>
    </row>
    <row r="12991" spans="11:16">
      <c r="K12991" s="14" t="str">
        <v/>
      </c>
      <c r="L12991" s="14" t="str">
        <v/>
      </c>
      <c r="O12991" s="14" t="str">
        <v/>
      </c>
      <c r="P12991" s="14" t="str">
        <f ca="1"/>
        <v>Low Cap</v>
      </c>
    </row>
    <row r="12992" spans="11:16">
      <c r="K12992" s="14" t="str">
        <v/>
      </c>
      <c r="L12992" s="14" t="str">
        <v/>
      </c>
      <c r="O12992" s="14" t="str">
        <v/>
      </c>
      <c r="P12992" s="14" t="str">
        <f ca="1"/>
        <v>Low Cap</v>
      </c>
    </row>
    <row r="12993" spans="11:16">
      <c r="K12993" s="14" t="str">
        <v/>
      </c>
      <c r="L12993" s="14" t="str">
        <v/>
      </c>
      <c r="O12993" s="14" t="str">
        <v/>
      </c>
      <c r="P12993" s="14" t="str">
        <f ca="1"/>
        <v>Low Cap</v>
      </c>
    </row>
    <row r="12994" spans="11:16">
      <c r="K12994" s="14" t="str">
        <v/>
      </c>
      <c r="L12994" s="14" t="str">
        <v/>
      </c>
      <c r="O12994" s="14" t="str">
        <v/>
      </c>
      <c r="P12994" s="14" t="str">
        <f ca="1"/>
        <v>Low Cap</v>
      </c>
    </row>
    <row r="12995" spans="11:16">
      <c r="K12995" s="14" t="str">
        <v/>
      </c>
      <c r="L12995" s="14" t="str">
        <v/>
      </c>
      <c r="O12995" s="14" t="str">
        <v/>
      </c>
      <c r="P12995" s="14" t="str">
        <f ca="1"/>
        <v>Low Cap</v>
      </c>
    </row>
    <row r="12996" spans="11:16">
      <c r="K12996" s="14" t="str">
        <v/>
      </c>
      <c r="L12996" s="14" t="str">
        <v/>
      </c>
      <c r="O12996" s="14" t="str">
        <v/>
      </c>
      <c r="P12996" s="14" t="str">
        <f ca="1"/>
        <v>Low Cap</v>
      </c>
    </row>
    <row r="12997" spans="11:16">
      <c r="K12997" s="14" t="str">
        <v/>
      </c>
      <c r="L12997" s="14" t="str">
        <v/>
      </c>
      <c r="O12997" s="14" t="str">
        <v/>
      </c>
      <c r="P12997" s="14" t="str">
        <f ca="1"/>
        <v>Low Cap</v>
      </c>
    </row>
    <row r="12998" spans="11:16">
      <c r="K12998" s="14" t="str">
        <v/>
      </c>
      <c r="L12998" s="14" t="str">
        <v/>
      </c>
      <c r="O12998" s="14" t="str">
        <v/>
      </c>
      <c r="P12998" s="14" t="str">
        <f ca="1"/>
        <v>Low Cap</v>
      </c>
    </row>
    <row r="12999" spans="11:16">
      <c r="K12999" s="14" t="str">
        <v/>
      </c>
      <c r="L12999" s="14" t="str">
        <v/>
      </c>
      <c r="O12999" s="14" t="str">
        <v/>
      </c>
      <c r="P12999" s="14" t="str">
        <f ca="1"/>
        <v>Low Cap</v>
      </c>
    </row>
    <row r="13000" spans="11:16">
      <c r="K13000" s="14" t="str">
        <v/>
      </c>
      <c r="L13000" s="14" t="str">
        <v/>
      </c>
      <c r="O13000" s="14" t="str">
        <v/>
      </c>
      <c r="P13000" s="14" t="str">
        <f ca="1"/>
        <v>Low Cap</v>
      </c>
    </row>
    <row r="13001" spans="11:16">
      <c r="K13001" s="14" t="str">
        <v/>
      </c>
      <c r="L13001" s="14" t="str">
        <v/>
      </c>
      <c r="O13001" s="14" t="str">
        <v/>
      </c>
      <c r="P13001" s="14" t="str">
        <f ca="1"/>
        <v>Low Cap</v>
      </c>
    </row>
    <row r="13002" spans="11:16">
      <c r="K13002" s="14" t="str">
        <v/>
      </c>
      <c r="L13002" s="14" t="str">
        <v/>
      </c>
      <c r="O13002" s="14" t="str">
        <v/>
      </c>
      <c r="P13002" s="14" t="str">
        <f ca="1"/>
        <v>Low Cap</v>
      </c>
    </row>
    <row r="13003" spans="11:16">
      <c r="K13003" s="14" t="str">
        <v/>
      </c>
      <c r="L13003" s="14" t="str">
        <v/>
      </c>
      <c r="O13003" s="14" t="str">
        <v/>
      </c>
      <c r="P13003" s="14" t="str">
        <f ca="1"/>
        <v>Low Cap</v>
      </c>
    </row>
    <row r="13004" spans="11:16">
      <c r="K13004" s="14" t="str">
        <v/>
      </c>
      <c r="L13004" s="14" t="str">
        <v/>
      </c>
      <c r="O13004" s="14" t="str">
        <v/>
      </c>
      <c r="P13004" s="14" t="str">
        <f ca="1"/>
        <v>Low Cap</v>
      </c>
    </row>
    <row r="13005" spans="11:16">
      <c r="K13005" s="14" t="str">
        <v/>
      </c>
      <c r="L13005" s="14" t="str">
        <v/>
      </c>
      <c r="O13005" s="14" t="str">
        <v/>
      </c>
      <c r="P13005" s="14" t="str">
        <f ca="1"/>
        <v>Low Cap</v>
      </c>
    </row>
    <row r="13006" spans="11:16">
      <c r="K13006" s="14" t="str">
        <v/>
      </c>
      <c r="L13006" s="14" t="str">
        <v/>
      </c>
      <c r="O13006" s="14" t="str">
        <v/>
      </c>
      <c r="P13006" s="14" t="str">
        <f ca="1"/>
        <v>Low Cap</v>
      </c>
    </row>
    <row r="13007" spans="11:16">
      <c r="K13007" s="14" t="str">
        <v/>
      </c>
      <c r="L13007" s="14" t="str">
        <v/>
      </c>
      <c r="O13007" s="14" t="str">
        <v/>
      </c>
      <c r="P13007" s="14" t="str">
        <f ca="1"/>
        <v>Low Cap</v>
      </c>
    </row>
    <row r="13008" spans="11:16">
      <c r="K13008" s="14" t="str">
        <v/>
      </c>
      <c r="L13008" s="14" t="str">
        <v/>
      </c>
      <c r="O13008" s="14" t="str">
        <v/>
      </c>
      <c r="P13008" s="14" t="str">
        <f ca="1"/>
        <v>Low Cap</v>
      </c>
    </row>
    <row r="13009" spans="11:16">
      <c r="K13009" s="14" t="str">
        <v/>
      </c>
      <c r="L13009" s="14" t="str">
        <v/>
      </c>
      <c r="O13009" s="14" t="str">
        <v/>
      </c>
      <c r="P13009" s="14" t="str">
        <f ca="1"/>
        <v>Low Cap</v>
      </c>
    </row>
    <row r="13010" spans="11:16">
      <c r="K13010" s="14" t="str">
        <v/>
      </c>
      <c r="L13010" s="14" t="str">
        <v/>
      </c>
      <c r="O13010" s="14" t="str">
        <v/>
      </c>
      <c r="P13010" s="14" t="str">
        <f ca="1"/>
        <v>Low Cap</v>
      </c>
    </row>
    <row r="13011" spans="11:16">
      <c r="K13011" s="14" t="str">
        <v/>
      </c>
      <c r="L13011" s="14" t="str">
        <v/>
      </c>
      <c r="O13011" s="14" t="str">
        <v/>
      </c>
      <c r="P13011" s="14" t="str">
        <f ca="1"/>
        <v>Low Cap</v>
      </c>
    </row>
    <row r="13012" spans="11:16">
      <c r="K13012" s="14" t="str">
        <v/>
      </c>
      <c r="L13012" s="14" t="str">
        <v/>
      </c>
      <c r="O13012" s="14" t="str">
        <v/>
      </c>
      <c r="P13012" s="14" t="str">
        <f ca="1"/>
        <v>Low Cap</v>
      </c>
    </row>
    <row r="13013" spans="11:16">
      <c r="K13013" s="14" t="str">
        <v/>
      </c>
      <c r="L13013" s="14" t="str">
        <v/>
      </c>
      <c r="O13013" s="14" t="str">
        <v/>
      </c>
      <c r="P13013" s="14" t="str">
        <f ca="1"/>
        <v>Low Cap</v>
      </c>
    </row>
    <row r="13014" spans="11:16">
      <c r="K13014" s="14" t="str">
        <v/>
      </c>
      <c r="L13014" s="14" t="str">
        <v/>
      </c>
      <c r="O13014" s="14" t="str">
        <v/>
      </c>
      <c r="P13014" s="14" t="str">
        <f ca="1"/>
        <v>Low Cap</v>
      </c>
    </row>
    <row r="13015" spans="11:16">
      <c r="K13015" s="14" t="str">
        <v/>
      </c>
      <c r="L13015" s="14" t="str">
        <v/>
      </c>
      <c r="O13015" s="14" t="str">
        <v/>
      </c>
      <c r="P13015" s="14" t="str">
        <f ca="1"/>
        <v>Low Cap</v>
      </c>
    </row>
    <row r="13016" spans="11:16">
      <c r="K13016" s="14" t="str">
        <v/>
      </c>
      <c r="L13016" s="14" t="str">
        <v/>
      </c>
      <c r="O13016" s="14" t="str">
        <v/>
      </c>
      <c r="P13016" s="14" t="str">
        <f ca="1"/>
        <v>Low Cap</v>
      </c>
    </row>
    <row r="13017" spans="11:16">
      <c r="K13017" s="14" t="str">
        <v/>
      </c>
      <c r="L13017" s="14" t="str">
        <v/>
      </c>
      <c r="O13017" s="14" t="str">
        <v/>
      </c>
      <c r="P13017" s="14" t="str">
        <f ca="1"/>
        <v>Low Cap</v>
      </c>
    </row>
    <row r="13018" spans="11:16">
      <c r="K13018" s="14" t="str">
        <v/>
      </c>
      <c r="L13018" s="14" t="str">
        <v/>
      </c>
      <c r="O13018" s="14" t="str">
        <v/>
      </c>
      <c r="P13018" s="14" t="str">
        <f ca="1"/>
        <v>Low Cap</v>
      </c>
    </row>
    <row r="13019" spans="11:16">
      <c r="K13019" s="14" t="str">
        <v/>
      </c>
      <c r="L13019" s="14" t="str">
        <v/>
      </c>
      <c r="O13019" s="14" t="str">
        <v/>
      </c>
      <c r="P13019" s="14" t="str">
        <f ca="1"/>
        <v>Low Cap</v>
      </c>
    </row>
    <row r="13020" spans="11:16">
      <c r="K13020" s="14" t="str">
        <v/>
      </c>
      <c r="L13020" s="14" t="str">
        <v/>
      </c>
      <c r="O13020" s="14" t="str">
        <v/>
      </c>
      <c r="P13020" s="14" t="str">
        <f ca="1"/>
        <v>Low Cap</v>
      </c>
    </row>
    <row r="13021" spans="11:16">
      <c r="K13021" s="14" t="str">
        <v/>
      </c>
      <c r="L13021" s="14" t="str">
        <v/>
      </c>
      <c r="O13021" s="14" t="str">
        <v/>
      </c>
      <c r="P13021" s="14" t="str">
        <f ca="1"/>
        <v>Low Cap</v>
      </c>
    </row>
    <row r="13022" spans="11:16">
      <c r="K13022" s="14" t="str">
        <v/>
      </c>
      <c r="L13022" s="14" t="str">
        <v/>
      </c>
      <c r="O13022" s="14" t="str">
        <v/>
      </c>
      <c r="P13022" s="14" t="str">
        <f ca="1"/>
        <v>Low Cap</v>
      </c>
    </row>
    <row r="13023" spans="11:16">
      <c r="K13023" s="14" t="str">
        <v/>
      </c>
      <c r="L13023" s="14" t="str">
        <v/>
      </c>
      <c r="O13023" s="14" t="str">
        <v/>
      </c>
      <c r="P13023" s="14" t="str">
        <f ca="1"/>
        <v>Low Cap</v>
      </c>
    </row>
    <row r="13024" spans="11:16">
      <c r="K13024" s="14" t="str">
        <v/>
      </c>
      <c r="L13024" s="14" t="str">
        <v/>
      </c>
      <c r="O13024" s="14" t="str">
        <v/>
      </c>
      <c r="P13024" s="14" t="str">
        <f ca="1"/>
        <v>Low Cap</v>
      </c>
    </row>
    <row r="13025" spans="11:16">
      <c r="K13025" s="14" t="str">
        <v/>
      </c>
      <c r="L13025" s="14" t="str">
        <v/>
      </c>
      <c r="O13025" s="14" t="str">
        <v/>
      </c>
      <c r="P13025" s="14" t="str">
        <f ca="1"/>
        <v>Low Cap</v>
      </c>
    </row>
    <row r="13026" spans="11:16">
      <c r="K13026" s="14" t="str">
        <v/>
      </c>
      <c r="L13026" s="14" t="str">
        <v/>
      </c>
      <c r="O13026" s="14" t="str">
        <v/>
      </c>
      <c r="P13026" s="14" t="str">
        <f ca="1"/>
        <v>Low Cap</v>
      </c>
    </row>
    <row r="13027" spans="11:16">
      <c r="K13027" s="14" t="str">
        <v/>
      </c>
      <c r="L13027" s="14" t="str">
        <v/>
      </c>
      <c r="O13027" s="14" t="str">
        <v/>
      </c>
      <c r="P13027" s="14" t="str">
        <f ca="1"/>
        <v>Low Cap</v>
      </c>
    </row>
    <row r="13028" spans="11:16">
      <c r="K13028" s="14" t="str">
        <v/>
      </c>
      <c r="L13028" s="14" t="str">
        <v/>
      </c>
      <c r="O13028" s="14" t="str">
        <v/>
      </c>
      <c r="P13028" s="14" t="str">
        <f ca="1"/>
        <v>Low Cap</v>
      </c>
    </row>
    <row r="13029" spans="11:16">
      <c r="K13029" s="14" t="str">
        <v/>
      </c>
      <c r="L13029" s="14" t="str">
        <v/>
      </c>
      <c r="O13029" s="14" t="str">
        <v/>
      </c>
      <c r="P13029" s="14" t="str">
        <f ca="1"/>
        <v>Low Cap</v>
      </c>
    </row>
    <row r="13030" spans="11:16">
      <c r="K13030" s="14" t="str">
        <v/>
      </c>
      <c r="L13030" s="14" t="str">
        <v/>
      </c>
      <c r="O13030" s="14" t="str">
        <v/>
      </c>
      <c r="P13030" s="14" t="str">
        <f ca="1"/>
        <v>Low Cap</v>
      </c>
    </row>
    <row r="13031" spans="11:16">
      <c r="K13031" s="14" t="str">
        <v/>
      </c>
      <c r="L13031" s="14" t="str">
        <v/>
      </c>
      <c r="O13031" s="14" t="str">
        <v/>
      </c>
      <c r="P13031" s="14" t="str">
        <f ca="1"/>
        <v>Low Cap</v>
      </c>
    </row>
    <row r="13032" spans="11:16">
      <c r="K13032" s="14" t="str">
        <v/>
      </c>
      <c r="L13032" s="14" t="str">
        <v/>
      </c>
      <c r="O13032" s="14" t="str">
        <v/>
      </c>
      <c r="P13032" s="14" t="str">
        <f ca="1"/>
        <v>Low Cap</v>
      </c>
    </row>
    <row r="13033" spans="11:16">
      <c r="K13033" s="14" t="str">
        <v/>
      </c>
      <c r="L13033" s="14" t="str">
        <v/>
      </c>
      <c r="O13033" s="14" t="str">
        <v/>
      </c>
      <c r="P13033" s="14" t="str">
        <f ca="1"/>
        <v>Low Cap</v>
      </c>
    </row>
    <row r="13034" spans="11:16">
      <c r="K13034" s="14" t="str">
        <v/>
      </c>
      <c r="L13034" s="14" t="str">
        <v/>
      </c>
      <c r="O13034" s="14" t="str">
        <v/>
      </c>
      <c r="P13034" s="14" t="str">
        <f ca="1"/>
        <v>Low Cap</v>
      </c>
    </row>
    <row r="13035" spans="11:16">
      <c r="K13035" s="14" t="str">
        <v/>
      </c>
      <c r="L13035" s="14" t="str">
        <v/>
      </c>
      <c r="O13035" s="14" t="str">
        <v/>
      </c>
      <c r="P13035" s="14" t="str">
        <f ca="1"/>
        <v>Low Cap</v>
      </c>
    </row>
    <row r="13036" spans="11:16">
      <c r="K13036" s="14" t="str">
        <v/>
      </c>
      <c r="L13036" s="14" t="str">
        <v/>
      </c>
      <c r="O13036" s="14" t="str">
        <v/>
      </c>
      <c r="P13036" s="14" t="str">
        <f ca="1"/>
        <v>Low Cap</v>
      </c>
    </row>
    <row r="13037" spans="11:16">
      <c r="K13037" s="14" t="str">
        <v/>
      </c>
      <c r="L13037" s="14" t="str">
        <v/>
      </c>
      <c r="O13037" s="14" t="str">
        <v/>
      </c>
      <c r="P13037" s="14" t="str">
        <f ca="1"/>
        <v>Low Cap</v>
      </c>
    </row>
    <row r="13038" spans="11:16">
      <c r="K13038" s="14" t="str">
        <v/>
      </c>
      <c r="L13038" s="14" t="str">
        <v/>
      </c>
      <c r="O13038" s="14" t="str">
        <v/>
      </c>
      <c r="P13038" s="14" t="str">
        <f ca="1"/>
        <v>Low Cap</v>
      </c>
    </row>
    <row r="13039" spans="11:16">
      <c r="K13039" s="14" t="str">
        <v/>
      </c>
      <c r="L13039" s="14" t="str">
        <v/>
      </c>
      <c r="O13039" s="14" t="str">
        <v/>
      </c>
      <c r="P13039" s="14" t="str">
        <f ca="1"/>
        <v>Low Cap</v>
      </c>
    </row>
    <row r="13040" spans="11:16">
      <c r="K13040" s="14" t="str">
        <v/>
      </c>
      <c r="L13040" s="14" t="str">
        <v/>
      </c>
      <c r="O13040" s="14" t="str">
        <v/>
      </c>
      <c r="P13040" s="14" t="str">
        <f ca="1"/>
        <v>Low Cap</v>
      </c>
    </row>
    <row r="13041" spans="11:16">
      <c r="K13041" s="14" t="str">
        <v/>
      </c>
      <c r="L13041" s="14" t="str">
        <v/>
      </c>
      <c r="O13041" s="14" t="str">
        <v/>
      </c>
      <c r="P13041" s="14" t="str">
        <f ca="1"/>
        <v>Low Cap</v>
      </c>
    </row>
    <row r="13042" spans="11:16">
      <c r="K13042" s="14" t="str">
        <v/>
      </c>
      <c r="L13042" s="14" t="str">
        <v/>
      </c>
      <c r="O13042" s="14" t="str">
        <v/>
      </c>
      <c r="P13042" s="14" t="str">
        <f ca="1"/>
        <v>Low Cap</v>
      </c>
    </row>
    <row r="13043" spans="11:16">
      <c r="K13043" s="14" t="str">
        <v/>
      </c>
      <c r="L13043" s="14" t="str">
        <v/>
      </c>
      <c r="O13043" s="14" t="str">
        <v/>
      </c>
      <c r="P13043" s="14" t="str">
        <f ca="1"/>
        <v>Low Cap</v>
      </c>
    </row>
    <row r="13044" spans="11:16">
      <c r="K13044" s="14" t="str">
        <v/>
      </c>
      <c r="L13044" s="14" t="str">
        <v/>
      </c>
      <c r="O13044" s="14" t="str">
        <v/>
      </c>
      <c r="P13044" s="14" t="str">
        <f ca="1"/>
        <v>Low Cap</v>
      </c>
    </row>
    <row r="13045" spans="11:16">
      <c r="K13045" s="14" t="str">
        <v/>
      </c>
      <c r="L13045" s="14" t="str">
        <v/>
      </c>
      <c r="O13045" s="14" t="str">
        <v/>
      </c>
      <c r="P13045" s="14" t="str">
        <f ca="1"/>
        <v>Low Cap</v>
      </c>
    </row>
    <row r="13046" spans="11:16">
      <c r="K13046" s="14" t="str">
        <v/>
      </c>
      <c r="L13046" s="14" t="str">
        <v/>
      </c>
      <c r="O13046" s="14" t="str">
        <v/>
      </c>
      <c r="P13046" s="14" t="str">
        <f ca="1"/>
        <v>Low Cap</v>
      </c>
    </row>
    <row r="13047" spans="11:16">
      <c r="K13047" s="14" t="str">
        <v/>
      </c>
      <c r="L13047" s="14" t="str">
        <v/>
      </c>
      <c r="O13047" s="14" t="str">
        <v/>
      </c>
      <c r="P13047" s="14" t="str">
        <f ca="1"/>
        <v>Low Cap</v>
      </c>
    </row>
    <row r="13048" spans="11:16">
      <c r="K13048" s="14" t="str">
        <v/>
      </c>
      <c r="L13048" s="14" t="str">
        <v/>
      </c>
      <c r="O13048" s="14" t="str">
        <v/>
      </c>
      <c r="P13048" s="14" t="str">
        <f ca="1"/>
        <v>Low Cap</v>
      </c>
    </row>
    <row r="13049" spans="11:16">
      <c r="K13049" s="14" t="str">
        <v/>
      </c>
      <c r="L13049" s="14" t="str">
        <v/>
      </c>
      <c r="O13049" s="14" t="str">
        <v/>
      </c>
      <c r="P13049" s="14" t="str">
        <f ca="1"/>
        <v>Low Cap</v>
      </c>
    </row>
    <row r="13050" spans="11:16">
      <c r="K13050" s="14" t="str">
        <v/>
      </c>
      <c r="L13050" s="14" t="str">
        <v/>
      </c>
      <c r="O13050" s="14" t="str">
        <v/>
      </c>
      <c r="P13050" s="14" t="str">
        <f ca="1"/>
        <v>Low Cap</v>
      </c>
    </row>
    <row r="13051" spans="11:16">
      <c r="K13051" s="14" t="str">
        <v/>
      </c>
      <c r="L13051" s="14" t="str">
        <v/>
      </c>
      <c r="O13051" s="14" t="str">
        <v/>
      </c>
      <c r="P13051" s="14" t="str">
        <f ca="1"/>
        <v>Low Cap</v>
      </c>
    </row>
    <row r="13052" spans="11:16">
      <c r="K13052" s="14" t="str">
        <v/>
      </c>
      <c r="L13052" s="14" t="str">
        <v/>
      </c>
      <c r="O13052" s="14" t="str">
        <v/>
      </c>
      <c r="P13052" s="14" t="str">
        <f ca="1"/>
        <v>Low Cap</v>
      </c>
    </row>
    <row r="13053" spans="11:16">
      <c r="K13053" s="14" t="str">
        <v/>
      </c>
      <c r="L13053" s="14" t="str">
        <v/>
      </c>
      <c r="O13053" s="14" t="str">
        <v/>
      </c>
      <c r="P13053" s="14" t="str">
        <f ca="1"/>
        <v>Low Cap</v>
      </c>
    </row>
    <row r="13054" spans="11:16">
      <c r="K13054" s="14" t="str">
        <v/>
      </c>
      <c r="L13054" s="14" t="str">
        <v/>
      </c>
      <c r="O13054" s="14" t="str">
        <v/>
      </c>
      <c r="P13054" s="14" t="str">
        <f ca="1"/>
        <v>Low Cap</v>
      </c>
    </row>
    <row r="13055" spans="11:16">
      <c r="K13055" s="14" t="str">
        <v/>
      </c>
      <c r="L13055" s="14" t="str">
        <v/>
      </c>
      <c r="O13055" s="14" t="str">
        <v/>
      </c>
      <c r="P13055" s="14" t="str">
        <f ca="1"/>
        <v>Low Cap</v>
      </c>
    </row>
    <row r="13056" spans="11:16">
      <c r="K13056" s="14" t="str">
        <v/>
      </c>
      <c r="L13056" s="14" t="str">
        <v/>
      </c>
      <c r="O13056" s="14" t="str">
        <v/>
      </c>
      <c r="P13056" s="14" t="str">
        <f ca="1"/>
        <v>Low Cap</v>
      </c>
    </row>
    <row r="13057" spans="11:16">
      <c r="K13057" s="14" t="str">
        <v/>
      </c>
      <c r="L13057" s="14" t="str">
        <v/>
      </c>
      <c r="O13057" s="14" t="str">
        <v/>
      </c>
      <c r="P13057" s="14" t="str">
        <f ca="1"/>
        <v>Low Cap</v>
      </c>
    </row>
    <row r="13058" spans="11:16">
      <c r="K13058" s="14" t="str">
        <v/>
      </c>
      <c r="L13058" s="14" t="str">
        <v/>
      </c>
      <c r="O13058" s="14" t="str">
        <v/>
      </c>
      <c r="P13058" s="14" t="str">
        <f ca="1"/>
        <v>Low Cap</v>
      </c>
    </row>
    <row r="13059" spans="11:16">
      <c r="K13059" s="14" t="str">
        <v/>
      </c>
      <c r="L13059" s="14" t="str">
        <v/>
      </c>
      <c r="O13059" s="14" t="str">
        <v/>
      </c>
      <c r="P13059" s="14" t="str">
        <f ca="1"/>
        <v>Low Cap</v>
      </c>
    </row>
    <row r="13060" spans="11:16">
      <c r="K13060" s="14" t="str">
        <v/>
      </c>
      <c r="L13060" s="14" t="str">
        <v/>
      </c>
      <c r="O13060" s="14" t="str">
        <v/>
      </c>
      <c r="P13060" s="14" t="str">
        <f ca="1"/>
        <v>Low Cap</v>
      </c>
    </row>
    <row r="13061" spans="11:16">
      <c r="K13061" s="14" t="str">
        <v/>
      </c>
      <c r="L13061" s="14" t="str">
        <v/>
      </c>
      <c r="O13061" s="14" t="str">
        <v/>
      </c>
      <c r="P13061" s="14" t="str">
        <f ca="1"/>
        <v>Low Cap</v>
      </c>
    </row>
    <row r="13062" spans="11:16">
      <c r="K13062" s="14" t="str">
        <v/>
      </c>
      <c r="L13062" s="14" t="str">
        <v/>
      </c>
      <c r="O13062" s="14" t="str">
        <v/>
      </c>
      <c r="P13062" s="14" t="str">
        <f ca="1"/>
        <v>Low Cap</v>
      </c>
    </row>
    <row r="13063" spans="11:16">
      <c r="K13063" s="14" t="str">
        <v/>
      </c>
      <c r="L13063" s="14" t="str">
        <v/>
      </c>
      <c r="O13063" s="14" t="str">
        <v/>
      </c>
      <c r="P13063" s="14" t="str">
        <f ca="1"/>
        <v>Low Cap</v>
      </c>
    </row>
    <row r="13064" spans="11:16">
      <c r="K13064" s="14" t="str">
        <v/>
      </c>
      <c r="L13064" s="14" t="str">
        <v/>
      </c>
      <c r="O13064" s="14" t="str">
        <v/>
      </c>
      <c r="P13064" s="14" t="str">
        <f ca="1"/>
        <v>Low Cap</v>
      </c>
    </row>
    <row r="13065" spans="11:16">
      <c r="K13065" s="14" t="str">
        <v/>
      </c>
      <c r="L13065" s="14" t="str">
        <v/>
      </c>
      <c r="O13065" s="14" t="str">
        <v/>
      </c>
      <c r="P13065" s="14" t="str">
        <f ca="1"/>
        <v>Low Cap</v>
      </c>
    </row>
    <row r="13066" spans="11:16">
      <c r="K13066" s="14" t="str">
        <v/>
      </c>
      <c r="L13066" s="14" t="str">
        <v/>
      </c>
      <c r="O13066" s="14" t="str">
        <v/>
      </c>
      <c r="P13066" s="14" t="str">
        <f ca="1"/>
        <v>Low Cap</v>
      </c>
    </row>
    <row r="13067" spans="11:16">
      <c r="K13067" s="14" t="str">
        <v/>
      </c>
      <c r="L13067" s="14" t="str">
        <v/>
      </c>
      <c r="O13067" s="14" t="str">
        <v/>
      </c>
      <c r="P13067" s="14" t="str">
        <f ca="1"/>
        <v>Low Cap</v>
      </c>
    </row>
    <row r="13068" spans="11:16">
      <c r="K13068" s="14" t="str">
        <v/>
      </c>
      <c r="L13068" s="14" t="str">
        <v/>
      </c>
      <c r="O13068" s="14" t="str">
        <v/>
      </c>
      <c r="P13068" s="14" t="str">
        <f ca="1"/>
        <v>Low Cap</v>
      </c>
    </row>
    <row r="13069" spans="11:16">
      <c r="K13069" s="14" t="str">
        <v/>
      </c>
      <c r="L13069" s="14" t="str">
        <v/>
      </c>
      <c r="O13069" s="14" t="str">
        <v/>
      </c>
      <c r="P13069" s="14" t="str">
        <f ca="1"/>
        <v>Low Cap</v>
      </c>
    </row>
    <row r="13070" spans="11:16">
      <c r="K13070" s="14" t="str">
        <v/>
      </c>
      <c r="L13070" s="14" t="str">
        <v/>
      </c>
      <c r="O13070" s="14" t="str">
        <v/>
      </c>
      <c r="P13070" s="14" t="str">
        <f ca="1"/>
        <v>Low Cap</v>
      </c>
    </row>
    <row r="13071" spans="11:16">
      <c r="K13071" s="14" t="str">
        <v/>
      </c>
      <c r="L13071" s="14" t="str">
        <v/>
      </c>
      <c r="O13071" s="14" t="str">
        <v/>
      </c>
      <c r="P13071" s="14" t="str">
        <f ca="1"/>
        <v>Low Cap</v>
      </c>
    </row>
    <row r="13072" spans="11:16">
      <c r="K13072" s="14" t="str">
        <v/>
      </c>
      <c r="L13072" s="14" t="str">
        <v/>
      </c>
      <c r="O13072" s="14" t="str">
        <v/>
      </c>
      <c r="P13072" s="14" t="str">
        <f ca="1"/>
        <v>Low Cap</v>
      </c>
    </row>
    <row r="13073" spans="11:16">
      <c r="K13073" s="14" t="str">
        <v/>
      </c>
      <c r="L13073" s="14" t="str">
        <v/>
      </c>
      <c r="O13073" s="14" t="str">
        <v/>
      </c>
      <c r="P13073" s="14" t="str">
        <f ca="1"/>
        <v>Low Cap</v>
      </c>
    </row>
    <row r="13074" spans="11:16">
      <c r="K13074" s="14" t="str">
        <v/>
      </c>
      <c r="L13074" s="14" t="str">
        <v/>
      </c>
      <c r="O13074" s="14" t="str">
        <v/>
      </c>
      <c r="P13074" s="14" t="str">
        <f ca="1"/>
        <v>Low Cap</v>
      </c>
    </row>
    <row r="13075" spans="11:16">
      <c r="K13075" s="14" t="str">
        <v/>
      </c>
      <c r="L13075" s="14" t="str">
        <v/>
      </c>
      <c r="O13075" s="14" t="str">
        <v/>
      </c>
      <c r="P13075" s="14" t="str">
        <f ca="1"/>
        <v>Low Cap</v>
      </c>
    </row>
    <row r="13076" spans="11:16">
      <c r="K13076" s="14" t="str">
        <v/>
      </c>
      <c r="L13076" s="14" t="str">
        <v/>
      </c>
      <c r="O13076" s="14" t="str">
        <v/>
      </c>
      <c r="P13076" s="14" t="str">
        <f ca="1"/>
        <v>Low Cap</v>
      </c>
    </row>
    <row r="13077" spans="11:16">
      <c r="K13077" s="14" t="str">
        <v/>
      </c>
      <c r="L13077" s="14" t="str">
        <v/>
      </c>
      <c r="O13077" s="14" t="str">
        <v/>
      </c>
      <c r="P13077" s="14" t="str">
        <f ca="1"/>
        <v>Low Cap</v>
      </c>
    </row>
    <row r="13078" spans="11:16">
      <c r="K13078" s="14" t="str">
        <v/>
      </c>
      <c r="L13078" s="14" t="str">
        <v/>
      </c>
      <c r="O13078" s="14" t="str">
        <v/>
      </c>
      <c r="P13078" s="14" t="str">
        <f ca="1"/>
        <v>Low Cap</v>
      </c>
    </row>
    <row r="13079" spans="11:16">
      <c r="K13079" s="14" t="str">
        <v/>
      </c>
      <c r="L13079" s="14" t="str">
        <v/>
      </c>
      <c r="O13079" s="14" t="str">
        <v/>
      </c>
      <c r="P13079" s="14" t="str">
        <f ca="1"/>
        <v>Low Cap</v>
      </c>
    </row>
    <row r="13080" spans="11:16">
      <c r="K13080" s="14" t="str">
        <v/>
      </c>
      <c r="L13080" s="14" t="str">
        <v/>
      </c>
      <c r="O13080" s="14" t="str">
        <v/>
      </c>
      <c r="P13080" s="14" t="str">
        <f ca="1"/>
        <v>Low Cap</v>
      </c>
    </row>
    <row r="13081" spans="11:16">
      <c r="K13081" s="14" t="str">
        <v/>
      </c>
      <c r="L13081" s="14" t="str">
        <v/>
      </c>
      <c r="O13081" s="14" t="str">
        <v/>
      </c>
      <c r="P13081" s="14" t="str">
        <f ca="1"/>
        <v>Low Cap</v>
      </c>
    </row>
    <row r="13082" spans="11:16">
      <c r="K13082" s="14" t="str">
        <v/>
      </c>
      <c r="L13082" s="14" t="str">
        <v/>
      </c>
      <c r="O13082" s="14" t="str">
        <v/>
      </c>
      <c r="P13082" s="14" t="str">
        <f ca="1"/>
        <v>Low Cap</v>
      </c>
    </row>
    <row r="13083" spans="11:16">
      <c r="K13083" s="14" t="str">
        <v/>
      </c>
      <c r="L13083" s="14" t="str">
        <v/>
      </c>
      <c r="O13083" s="14" t="str">
        <v/>
      </c>
      <c r="P13083" s="14" t="str">
        <f ca="1"/>
        <v>Low Cap</v>
      </c>
    </row>
    <row r="13084" spans="11:16">
      <c r="K13084" s="14" t="str">
        <v/>
      </c>
      <c r="L13084" s="14" t="str">
        <v/>
      </c>
      <c r="O13084" s="14" t="str">
        <v/>
      </c>
      <c r="P13084" s="14" t="str">
        <f ca="1"/>
        <v>Low Cap</v>
      </c>
    </row>
    <row r="13085" spans="11:16">
      <c r="K13085" s="14" t="str">
        <v/>
      </c>
      <c r="L13085" s="14" t="str">
        <v/>
      </c>
      <c r="O13085" s="14" t="str">
        <v/>
      </c>
      <c r="P13085" s="14" t="str">
        <f ca="1"/>
        <v>Low Cap</v>
      </c>
    </row>
    <row r="13086" spans="11:16">
      <c r="K13086" s="14" t="str">
        <v/>
      </c>
      <c r="L13086" s="14" t="str">
        <v/>
      </c>
      <c r="O13086" s="14" t="str">
        <v/>
      </c>
      <c r="P13086" s="14" t="str">
        <f ca="1"/>
        <v>Low Cap</v>
      </c>
    </row>
    <row r="13087" spans="11:16">
      <c r="K13087" s="14" t="str">
        <v/>
      </c>
      <c r="L13087" s="14" t="str">
        <v/>
      </c>
      <c r="O13087" s="14" t="str">
        <v/>
      </c>
      <c r="P13087" s="14" t="str">
        <f ca="1"/>
        <v>Low Cap</v>
      </c>
    </row>
    <row r="13088" spans="11:16">
      <c r="K13088" s="14" t="str">
        <v/>
      </c>
      <c r="L13088" s="14" t="str">
        <v/>
      </c>
      <c r="O13088" s="14" t="str">
        <v/>
      </c>
      <c r="P13088" s="14" t="str">
        <f ca="1"/>
        <v>Low Cap</v>
      </c>
    </row>
    <row r="13089" spans="11:16">
      <c r="K13089" s="14" t="str">
        <v/>
      </c>
      <c r="L13089" s="14" t="str">
        <v/>
      </c>
      <c r="O13089" s="14" t="str">
        <v/>
      </c>
      <c r="P13089" s="14" t="str">
        <f ca="1"/>
        <v>Low Cap</v>
      </c>
    </row>
    <row r="13090" spans="11:16">
      <c r="K13090" s="14" t="str">
        <v/>
      </c>
      <c r="L13090" s="14" t="str">
        <v/>
      </c>
      <c r="O13090" s="14" t="str">
        <v/>
      </c>
      <c r="P13090" s="14" t="str">
        <f ca="1"/>
        <v>Low Cap</v>
      </c>
    </row>
    <row r="13091" spans="11:16">
      <c r="K13091" s="14" t="str">
        <v/>
      </c>
      <c r="L13091" s="14" t="str">
        <v/>
      </c>
      <c r="O13091" s="14" t="str">
        <v/>
      </c>
      <c r="P13091" s="14" t="str">
        <f ca="1"/>
        <v>Low Cap</v>
      </c>
    </row>
    <row r="13092" spans="11:16">
      <c r="K13092" s="14" t="str">
        <v/>
      </c>
      <c r="L13092" s="14" t="str">
        <v/>
      </c>
      <c r="O13092" s="14" t="str">
        <v/>
      </c>
      <c r="P13092" s="14" t="str">
        <f ca="1"/>
        <v>Low Cap</v>
      </c>
    </row>
    <row r="13093" spans="11:16">
      <c r="K13093" s="14" t="str">
        <v/>
      </c>
      <c r="L13093" s="14" t="str">
        <v/>
      </c>
      <c r="O13093" s="14" t="str">
        <v/>
      </c>
      <c r="P13093" s="14" t="str">
        <f ca="1"/>
        <v>Low Cap</v>
      </c>
    </row>
    <row r="13094" spans="11:16">
      <c r="K13094" s="14" t="str">
        <v/>
      </c>
      <c r="L13094" s="14" t="str">
        <v/>
      </c>
      <c r="O13094" s="14" t="str">
        <v/>
      </c>
      <c r="P13094" s="14" t="str">
        <f ca="1"/>
        <v>Low Cap</v>
      </c>
    </row>
    <row r="13095" spans="11:16">
      <c r="K13095" s="14" t="str">
        <v/>
      </c>
      <c r="L13095" s="14" t="str">
        <v/>
      </c>
      <c r="O13095" s="14" t="str">
        <v/>
      </c>
      <c r="P13095" s="14" t="str">
        <f ca="1"/>
        <v>Low Cap</v>
      </c>
    </row>
    <row r="13096" spans="11:16">
      <c r="K13096" s="14" t="str">
        <v/>
      </c>
      <c r="L13096" s="14" t="str">
        <v/>
      </c>
      <c r="O13096" s="14" t="str">
        <v/>
      </c>
      <c r="P13096" s="14" t="str">
        <f ca="1"/>
        <v>Low Cap</v>
      </c>
    </row>
    <row r="13097" spans="11:16">
      <c r="K13097" s="14" t="str">
        <v/>
      </c>
      <c r="L13097" s="14" t="str">
        <v/>
      </c>
      <c r="O13097" s="14" t="str">
        <v/>
      </c>
      <c r="P13097" s="14" t="str">
        <f ca="1"/>
        <v>Low Cap</v>
      </c>
    </row>
    <row r="13098" spans="11:16">
      <c r="K13098" s="14" t="str">
        <v/>
      </c>
      <c r="L13098" s="14" t="str">
        <v/>
      </c>
      <c r="O13098" s="14" t="str">
        <v/>
      </c>
      <c r="P13098" s="14" t="str">
        <f ca="1"/>
        <v>Low Cap</v>
      </c>
    </row>
    <row r="13099" spans="11:16">
      <c r="K13099" s="14" t="str">
        <v/>
      </c>
      <c r="L13099" s="14" t="str">
        <v/>
      </c>
      <c r="O13099" s="14" t="str">
        <v/>
      </c>
      <c r="P13099" s="14" t="str">
        <f ca="1"/>
        <v>Low Cap</v>
      </c>
    </row>
    <row r="13100" spans="11:16">
      <c r="K13100" s="14" t="str">
        <v/>
      </c>
      <c r="L13100" s="14" t="str">
        <v/>
      </c>
      <c r="O13100" s="14" t="str">
        <v/>
      </c>
      <c r="P13100" s="14" t="str">
        <f ca="1"/>
        <v>Low Cap</v>
      </c>
    </row>
    <row r="13101" spans="11:16">
      <c r="K13101" s="14" t="str">
        <v/>
      </c>
      <c r="L13101" s="14" t="str">
        <v/>
      </c>
      <c r="O13101" s="14" t="str">
        <v/>
      </c>
      <c r="P13101" s="14" t="str">
        <f ca="1"/>
        <v>Low Cap</v>
      </c>
    </row>
    <row r="13102" spans="11:16">
      <c r="K13102" s="14" t="str">
        <v/>
      </c>
      <c r="L13102" s="14" t="str">
        <v/>
      </c>
      <c r="O13102" s="14" t="str">
        <v/>
      </c>
      <c r="P13102" s="14" t="str">
        <f ca="1"/>
        <v>Low Cap</v>
      </c>
    </row>
    <row r="13103" spans="11:16">
      <c r="K13103" s="14" t="str">
        <v/>
      </c>
      <c r="L13103" s="14" t="str">
        <v/>
      </c>
      <c r="O13103" s="14" t="str">
        <v/>
      </c>
      <c r="P13103" s="14" t="str">
        <f ca="1"/>
        <v>Low Cap</v>
      </c>
    </row>
    <row r="13104" spans="11:16">
      <c r="K13104" s="14" t="str">
        <v/>
      </c>
      <c r="L13104" s="14" t="str">
        <v/>
      </c>
      <c r="O13104" s="14" t="str">
        <v/>
      </c>
      <c r="P13104" s="14" t="str">
        <f ca="1"/>
        <v>Low Cap</v>
      </c>
    </row>
    <row r="13105" spans="11:16">
      <c r="K13105" s="14" t="str">
        <v/>
      </c>
      <c r="L13105" s="14" t="str">
        <v/>
      </c>
      <c r="O13105" s="14" t="str">
        <v/>
      </c>
      <c r="P13105" s="14" t="str">
        <f ca="1"/>
        <v>Low Cap</v>
      </c>
    </row>
    <row r="13106" spans="11:16">
      <c r="K13106" s="14" t="str">
        <v/>
      </c>
      <c r="L13106" s="14" t="str">
        <v/>
      </c>
      <c r="O13106" s="14" t="str">
        <v/>
      </c>
      <c r="P13106" s="14" t="str">
        <f ca="1"/>
        <v>Low Cap</v>
      </c>
    </row>
    <row r="13107" spans="11:16">
      <c r="K13107" s="14" t="str">
        <v/>
      </c>
      <c r="L13107" s="14" t="str">
        <v/>
      </c>
      <c r="O13107" s="14" t="str">
        <v/>
      </c>
      <c r="P13107" s="14" t="str">
        <f ca="1"/>
        <v>Low Cap</v>
      </c>
    </row>
    <row r="13108" spans="11:16">
      <c r="K13108" s="14" t="str">
        <v/>
      </c>
      <c r="L13108" s="14" t="str">
        <v/>
      </c>
      <c r="O13108" s="14" t="str">
        <v/>
      </c>
      <c r="P13108" s="14" t="str">
        <f ca="1"/>
        <v>Low Cap</v>
      </c>
    </row>
    <row r="13109" spans="11:16">
      <c r="K13109" s="14" t="str">
        <v/>
      </c>
      <c r="L13109" s="14" t="str">
        <v/>
      </c>
      <c r="O13109" s="14" t="str">
        <v/>
      </c>
      <c r="P13109" s="14" t="str">
        <f ca="1"/>
        <v>Low Cap</v>
      </c>
    </row>
    <row r="13110" spans="11:16">
      <c r="K13110" s="14" t="str">
        <v/>
      </c>
      <c r="L13110" s="14" t="str">
        <v/>
      </c>
      <c r="O13110" s="14" t="str">
        <v/>
      </c>
      <c r="P13110" s="14" t="str">
        <f ca="1"/>
        <v>Low Cap</v>
      </c>
    </row>
    <row r="13111" spans="11:16">
      <c r="K13111" s="14" t="str">
        <v/>
      </c>
      <c r="L13111" s="14" t="str">
        <v/>
      </c>
      <c r="O13111" s="14" t="str">
        <v/>
      </c>
      <c r="P13111" s="14" t="str">
        <f ca="1"/>
        <v>Low Cap</v>
      </c>
    </row>
    <row r="13112" spans="11:16">
      <c r="K13112" s="14" t="str">
        <v/>
      </c>
      <c r="L13112" s="14" t="str">
        <v/>
      </c>
      <c r="O13112" s="14" t="str">
        <v/>
      </c>
      <c r="P13112" s="14" t="str">
        <f ca="1"/>
        <v>Low Cap</v>
      </c>
    </row>
    <row r="13113" spans="11:16">
      <c r="K13113" s="14" t="str">
        <v/>
      </c>
      <c r="L13113" s="14" t="str">
        <v/>
      </c>
      <c r="O13113" s="14" t="str">
        <v/>
      </c>
      <c r="P13113" s="14" t="str">
        <f ca="1"/>
        <v>Low Cap</v>
      </c>
    </row>
    <row r="13114" spans="11:16">
      <c r="K13114" s="14" t="str">
        <v/>
      </c>
      <c r="L13114" s="14" t="str">
        <v/>
      </c>
      <c r="O13114" s="14" t="str">
        <v/>
      </c>
      <c r="P13114" s="14" t="str">
        <f ca="1"/>
        <v>Low Cap</v>
      </c>
    </row>
    <row r="13115" spans="11:16">
      <c r="K13115" s="14" t="str">
        <v/>
      </c>
      <c r="L13115" s="14" t="str">
        <v/>
      </c>
      <c r="O13115" s="14" t="str">
        <v/>
      </c>
      <c r="P13115" s="14" t="str">
        <f ca="1"/>
        <v>Low Cap</v>
      </c>
    </row>
    <row r="13116" spans="11:16">
      <c r="K13116" s="14" t="str">
        <v/>
      </c>
      <c r="L13116" s="14" t="str">
        <v/>
      </c>
      <c r="O13116" s="14" t="str">
        <v/>
      </c>
      <c r="P13116" s="14" t="str">
        <f ca="1"/>
        <v>Low Cap</v>
      </c>
    </row>
    <row r="13117" spans="11:16">
      <c r="K13117" s="14" t="str">
        <v/>
      </c>
      <c r="L13117" s="14" t="str">
        <v/>
      </c>
      <c r="O13117" s="14" t="str">
        <v/>
      </c>
      <c r="P13117" s="14" t="str">
        <f ca="1"/>
        <v>Low Cap</v>
      </c>
    </row>
    <row r="13118" spans="11:16">
      <c r="K13118" s="14" t="str">
        <v/>
      </c>
      <c r="L13118" s="14" t="str">
        <v/>
      </c>
      <c r="O13118" s="14" t="str">
        <v/>
      </c>
      <c r="P13118" s="14" t="str">
        <f ca="1"/>
        <v>Low Cap</v>
      </c>
    </row>
    <row r="13119" spans="11:16">
      <c r="K13119" s="14" t="str">
        <v/>
      </c>
      <c r="L13119" s="14" t="str">
        <v/>
      </c>
      <c r="O13119" s="14" t="str">
        <v/>
      </c>
      <c r="P13119" s="14" t="str">
        <f ca="1"/>
        <v>Low Cap</v>
      </c>
    </row>
    <row r="13120" spans="11:16">
      <c r="K13120" s="14" t="str">
        <v/>
      </c>
      <c r="L13120" s="14" t="str">
        <v/>
      </c>
      <c r="O13120" s="14" t="str">
        <v/>
      </c>
      <c r="P13120" s="14" t="str">
        <f ca="1"/>
        <v>Low Cap</v>
      </c>
    </row>
    <row r="13121" spans="11:16">
      <c r="K13121" s="14" t="str">
        <v/>
      </c>
      <c r="L13121" s="14" t="str">
        <v/>
      </c>
      <c r="O13121" s="14" t="str">
        <v/>
      </c>
      <c r="P13121" s="14" t="str">
        <f ca="1"/>
        <v>Low Cap</v>
      </c>
    </row>
    <row r="13122" spans="11:16">
      <c r="K13122" s="14" t="str">
        <v/>
      </c>
      <c r="L13122" s="14" t="str">
        <v/>
      </c>
      <c r="O13122" s="14" t="str">
        <v/>
      </c>
      <c r="P13122" s="14" t="str">
        <f ca="1"/>
        <v>Low Cap</v>
      </c>
    </row>
    <row r="13123" spans="11:16">
      <c r="K13123" s="14" t="str">
        <v/>
      </c>
      <c r="L13123" s="14" t="str">
        <v/>
      </c>
      <c r="O13123" s="14" t="str">
        <v/>
      </c>
      <c r="P13123" s="14" t="str">
        <f ca="1"/>
        <v>Low Cap</v>
      </c>
    </row>
    <row r="13124" spans="11:16">
      <c r="K13124" s="14" t="str">
        <v/>
      </c>
      <c r="L13124" s="14" t="str">
        <v/>
      </c>
      <c r="O13124" s="14" t="str">
        <v/>
      </c>
      <c r="P13124" s="14" t="str">
        <f ca="1"/>
        <v>Low Cap</v>
      </c>
    </row>
    <row r="13125" spans="11:16">
      <c r="K13125" s="14" t="str">
        <v/>
      </c>
      <c r="L13125" s="14" t="str">
        <v/>
      </c>
      <c r="O13125" s="14" t="str">
        <v/>
      </c>
      <c r="P13125" s="14" t="str">
        <f ca="1"/>
        <v>Low Cap</v>
      </c>
    </row>
    <row r="13126" spans="11:16">
      <c r="K13126" s="14" t="str">
        <v/>
      </c>
      <c r="L13126" s="14" t="str">
        <v/>
      </c>
      <c r="O13126" s="14" t="str">
        <v/>
      </c>
      <c r="P13126" s="14" t="str">
        <f ca="1"/>
        <v>Low Cap</v>
      </c>
    </row>
    <row r="13127" spans="11:16">
      <c r="K13127" s="14" t="str">
        <v/>
      </c>
      <c r="L13127" s="14" t="str">
        <v/>
      </c>
      <c r="O13127" s="14" t="str">
        <v/>
      </c>
      <c r="P13127" s="14" t="str">
        <f ca="1"/>
        <v>Low Cap</v>
      </c>
    </row>
    <row r="13128" spans="11:16">
      <c r="K13128" s="14" t="str">
        <v/>
      </c>
      <c r="L13128" s="14" t="str">
        <v/>
      </c>
      <c r="O13128" s="14" t="str">
        <v/>
      </c>
      <c r="P13128" s="14" t="str">
        <f ca="1"/>
        <v>Low Cap</v>
      </c>
    </row>
    <row r="13129" spans="11:16">
      <c r="K13129" s="14" t="str">
        <v/>
      </c>
      <c r="L13129" s="14" t="str">
        <v/>
      </c>
      <c r="O13129" s="14" t="str">
        <v/>
      </c>
      <c r="P13129" s="14" t="str">
        <f ca="1"/>
        <v>Low Cap</v>
      </c>
    </row>
    <row r="13130" spans="11:16">
      <c r="K13130" s="14" t="str">
        <v/>
      </c>
      <c r="L13130" s="14" t="str">
        <v/>
      </c>
      <c r="O13130" s="14" t="str">
        <v/>
      </c>
      <c r="P13130" s="14" t="str">
        <f ca="1"/>
        <v>Low Cap</v>
      </c>
    </row>
    <row r="13131" spans="11:16">
      <c r="K13131" s="14" t="str">
        <v/>
      </c>
      <c r="L13131" s="14" t="str">
        <v/>
      </c>
      <c r="O13131" s="14" t="str">
        <v/>
      </c>
      <c r="P13131" s="14" t="str">
        <f ca="1"/>
        <v>Low Cap</v>
      </c>
    </row>
    <row r="13132" spans="11:16">
      <c r="K13132" s="14" t="str">
        <v/>
      </c>
      <c r="L13132" s="14" t="str">
        <v/>
      </c>
      <c r="O13132" s="14" t="str">
        <v/>
      </c>
      <c r="P13132" s="14" t="str">
        <f ca="1"/>
        <v>Low Cap</v>
      </c>
    </row>
    <row r="13133" spans="11:16">
      <c r="K13133" s="14" t="str">
        <v/>
      </c>
      <c r="L13133" s="14" t="str">
        <v/>
      </c>
      <c r="O13133" s="14" t="str">
        <v/>
      </c>
      <c r="P13133" s="14" t="str">
        <f ca="1"/>
        <v>Low Cap</v>
      </c>
    </row>
    <row r="13134" spans="11:16">
      <c r="K13134" s="14" t="str">
        <v/>
      </c>
      <c r="L13134" s="14" t="str">
        <v/>
      </c>
      <c r="O13134" s="14" t="str">
        <v/>
      </c>
      <c r="P13134" s="14" t="str">
        <f ca="1"/>
        <v>Low Cap</v>
      </c>
    </row>
    <row r="13135" spans="11:16">
      <c r="K13135" s="14" t="str">
        <v/>
      </c>
      <c r="L13135" s="14" t="str">
        <v/>
      </c>
      <c r="O13135" s="14" t="str">
        <v/>
      </c>
      <c r="P13135" s="14" t="str">
        <f ca="1"/>
        <v>Low Cap</v>
      </c>
    </row>
    <row r="13136" spans="11:16">
      <c r="K13136" s="14" t="str">
        <v/>
      </c>
      <c r="L13136" s="14" t="str">
        <v/>
      </c>
      <c r="O13136" s="14" t="str">
        <v/>
      </c>
      <c r="P13136" s="14" t="str">
        <f ca="1"/>
        <v>Low Cap</v>
      </c>
    </row>
    <row r="13137" spans="11:16">
      <c r="K13137" s="14" t="str">
        <v/>
      </c>
      <c r="L13137" s="14" t="str">
        <v/>
      </c>
      <c r="O13137" s="14" t="str">
        <v/>
      </c>
      <c r="P13137" s="14" t="str">
        <f ca="1"/>
        <v>Low Cap</v>
      </c>
    </row>
    <row r="13138" spans="11:16">
      <c r="K13138" s="14" t="str">
        <v/>
      </c>
      <c r="L13138" s="14" t="str">
        <v/>
      </c>
      <c r="O13138" s="14" t="str">
        <v/>
      </c>
      <c r="P13138" s="14" t="str">
        <f ca="1"/>
        <v>Low Cap</v>
      </c>
    </row>
    <row r="13139" spans="11:16">
      <c r="K13139" s="14" t="str">
        <v/>
      </c>
      <c r="L13139" s="14" t="str">
        <v/>
      </c>
      <c r="O13139" s="14" t="str">
        <v/>
      </c>
      <c r="P13139" s="14" t="str">
        <f ca="1"/>
        <v>Low Cap</v>
      </c>
    </row>
    <row r="13140" spans="11:16">
      <c r="K13140" s="14" t="str">
        <v/>
      </c>
      <c r="L13140" s="14" t="str">
        <v/>
      </c>
      <c r="O13140" s="14" t="str">
        <v/>
      </c>
      <c r="P13140" s="14" t="str">
        <f ca="1"/>
        <v>Low Cap</v>
      </c>
    </row>
    <row r="13141" spans="11:16">
      <c r="K13141" s="14" t="str">
        <v/>
      </c>
      <c r="L13141" s="14" t="str">
        <v/>
      </c>
      <c r="O13141" s="14" t="str">
        <v/>
      </c>
      <c r="P13141" s="14" t="str">
        <f ca="1"/>
        <v>Low Cap</v>
      </c>
    </row>
    <row r="13142" spans="11:16">
      <c r="K13142" s="14" t="str">
        <v/>
      </c>
      <c r="L13142" s="14" t="str">
        <v/>
      </c>
      <c r="O13142" s="14" t="str">
        <v/>
      </c>
      <c r="P13142" s="14" t="str">
        <f ca="1"/>
        <v>Low Cap</v>
      </c>
    </row>
    <row r="13143" spans="11:16">
      <c r="K13143" s="14" t="str">
        <v/>
      </c>
      <c r="L13143" s="14" t="str">
        <v/>
      </c>
      <c r="O13143" s="14" t="str">
        <v/>
      </c>
      <c r="P13143" s="14" t="str">
        <f ca="1"/>
        <v>Low Cap</v>
      </c>
    </row>
    <row r="13144" spans="11:16">
      <c r="K13144" s="14" t="str">
        <v/>
      </c>
      <c r="L13144" s="14" t="str">
        <v/>
      </c>
      <c r="O13144" s="14" t="str">
        <v/>
      </c>
      <c r="P13144" s="14" t="str">
        <f ca="1"/>
        <v>Low Cap</v>
      </c>
    </row>
    <row r="13145" spans="11:16">
      <c r="K13145" s="14" t="str">
        <v/>
      </c>
      <c r="L13145" s="14" t="str">
        <v/>
      </c>
      <c r="O13145" s="14" t="str">
        <v/>
      </c>
      <c r="P13145" s="14" t="str">
        <f ca="1"/>
        <v>Low Cap</v>
      </c>
    </row>
    <row r="13146" spans="11:16">
      <c r="K13146" s="14" t="str">
        <v/>
      </c>
      <c r="L13146" s="14" t="str">
        <v/>
      </c>
      <c r="O13146" s="14" t="str">
        <v/>
      </c>
      <c r="P13146" s="14" t="str">
        <f ca="1"/>
        <v>Low Cap</v>
      </c>
    </row>
    <row r="13147" spans="11:16">
      <c r="K13147" s="14" t="str">
        <v/>
      </c>
      <c r="L13147" s="14" t="str">
        <v/>
      </c>
      <c r="O13147" s="14" t="str">
        <v/>
      </c>
      <c r="P13147" s="14" t="str">
        <f ca="1"/>
        <v>Low Cap</v>
      </c>
    </row>
    <row r="13148" spans="11:16">
      <c r="K13148" s="14" t="str">
        <v/>
      </c>
      <c r="L13148" s="14" t="str">
        <v/>
      </c>
      <c r="O13148" s="14" t="str">
        <v/>
      </c>
      <c r="P13148" s="14" t="str">
        <f ca="1"/>
        <v>Low Cap</v>
      </c>
    </row>
    <row r="13149" spans="11:16">
      <c r="K13149" s="14" t="str">
        <v/>
      </c>
      <c r="L13149" s="14" t="str">
        <v/>
      </c>
      <c r="O13149" s="14" t="str">
        <v/>
      </c>
      <c r="P13149" s="14" t="str">
        <f ca="1"/>
        <v>Low Cap</v>
      </c>
    </row>
    <row r="13150" spans="11:16">
      <c r="K13150" s="14" t="str">
        <v/>
      </c>
      <c r="L13150" s="14" t="str">
        <v/>
      </c>
      <c r="O13150" s="14" t="str">
        <v/>
      </c>
      <c r="P13150" s="14" t="str">
        <f ca="1"/>
        <v>Low Cap</v>
      </c>
    </row>
    <row r="13151" spans="11:16">
      <c r="K13151" s="14" t="str">
        <v/>
      </c>
      <c r="L13151" s="14" t="str">
        <v/>
      </c>
      <c r="O13151" s="14" t="str">
        <v/>
      </c>
      <c r="P13151" s="14" t="str">
        <f ca="1"/>
        <v>Low Cap</v>
      </c>
    </row>
    <row r="13152" spans="11:16">
      <c r="K13152" s="14" t="str">
        <v/>
      </c>
      <c r="L13152" s="14" t="str">
        <v/>
      </c>
      <c r="O13152" s="14" t="str">
        <v/>
      </c>
      <c r="P13152" s="14" t="str">
        <f ca="1"/>
        <v>Low Cap</v>
      </c>
    </row>
    <row r="13153" spans="11:16">
      <c r="K13153" s="14" t="str">
        <v/>
      </c>
      <c r="L13153" s="14" t="str">
        <v/>
      </c>
      <c r="O13153" s="14" t="str">
        <v/>
      </c>
      <c r="P13153" s="14" t="str">
        <f ca="1"/>
        <v>Low Cap</v>
      </c>
    </row>
    <row r="13154" spans="11:16">
      <c r="K13154" s="14" t="str">
        <v/>
      </c>
      <c r="L13154" s="14" t="str">
        <v/>
      </c>
      <c r="O13154" s="14" t="str">
        <v/>
      </c>
      <c r="P13154" s="14" t="str">
        <f ca="1"/>
        <v>Low Cap</v>
      </c>
    </row>
    <row r="13155" spans="11:16">
      <c r="K13155" s="14" t="str">
        <v/>
      </c>
      <c r="L13155" s="14" t="str">
        <v/>
      </c>
      <c r="O13155" s="14" t="str">
        <v/>
      </c>
      <c r="P13155" s="14" t="str">
        <f ca="1"/>
        <v>Low Cap</v>
      </c>
    </row>
    <row r="13156" spans="11:16">
      <c r="K13156" s="14" t="str">
        <v/>
      </c>
      <c r="L13156" s="14" t="str">
        <v/>
      </c>
      <c r="O13156" s="14" t="str">
        <v/>
      </c>
      <c r="P13156" s="14" t="str">
        <f ca="1"/>
        <v>Low Cap</v>
      </c>
    </row>
    <row r="13157" spans="11:16">
      <c r="K13157" s="14" t="str">
        <v/>
      </c>
      <c r="L13157" s="14" t="str">
        <v/>
      </c>
      <c r="O13157" s="14" t="str">
        <v/>
      </c>
      <c r="P13157" s="14" t="str">
        <f ca="1"/>
        <v>Low Cap</v>
      </c>
    </row>
    <row r="13158" spans="11:16">
      <c r="K13158" s="14" t="str">
        <v/>
      </c>
      <c r="L13158" s="14" t="str">
        <v/>
      </c>
      <c r="O13158" s="14" t="str">
        <v/>
      </c>
      <c r="P13158" s="14" t="str">
        <f ca="1"/>
        <v>Low Cap</v>
      </c>
    </row>
    <row r="13159" spans="11:16">
      <c r="K13159" s="14" t="str">
        <v/>
      </c>
      <c r="L13159" s="14" t="str">
        <v/>
      </c>
      <c r="O13159" s="14" t="str">
        <v/>
      </c>
      <c r="P13159" s="14" t="str">
        <f ca="1"/>
        <v>Low Cap</v>
      </c>
    </row>
    <row r="13160" spans="11:16">
      <c r="K13160" s="14" t="str">
        <v/>
      </c>
      <c r="L13160" s="14" t="str">
        <v/>
      </c>
      <c r="O13160" s="14" t="str">
        <v/>
      </c>
      <c r="P13160" s="14" t="str">
        <f ca="1"/>
        <v>Low Cap</v>
      </c>
    </row>
    <row r="13161" spans="11:16">
      <c r="K13161" s="14" t="str">
        <v/>
      </c>
      <c r="L13161" s="14" t="str">
        <v/>
      </c>
      <c r="O13161" s="14" t="str">
        <v/>
      </c>
      <c r="P13161" s="14" t="str">
        <f ca="1"/>
        <v>Low Cap</v>
      </c>
    </row>
    <row r="13162" spans="11:16">
      <c r="K13162" s="14" t="str">
        <v/>
      </c>
      <c r="L13162" s="14" t="str">
        <v/>
      </c>
      <c r="O13162" s="14" t="str">
        <v/>
      </c>
      <c r="P13162" s="14" t="str">
        <f ca="1"/>
        <v>Low Cap</v>
      </c>
    </row>
    <row r="13163" spans="11:16">
      <c r="K13163" s="14" t="str">
        <v/>
      </c>
      <c r="L13163" s="14" t="str">
        <v/>
      </c>
      <c r="O13163" s="14" t="str">
        <v/>
      </c>
      <c r="P13163" s="14" t="str">
        <f ca="1"/>
        <v>Low Cap</v>
      </c>
    </row>
    <row r="13164" spans="11:16">
      <c r="K13164" s="14" t="str">
        <v/>
      </c>
      <c r="L13164" s="14" t="str">
        <v/>
      </c>
      <c r="O13164" s="14" t="str">
        <v/>
      </c>
      <c r="P13164" s="14" t="str">
        <f ca="1"/>
        <v>Low Cap</v>
      </c>
    </row>
    <row r="13165" spans="11:16">
      <c r="K13165" s="14" t="str">
        <v/>
      </c>
      <c r="L13165" s="14" t="str">
        <v/>
      </c>
      <c r="O13165" s="14" t="str">
        <v/>
      </c>
      <c r="P13165" s="14" t="str">
        <f ca="1"/>
        <v>Low Cap</v>
      </c>
    </row>
    <row r="13166" spans="11:16">
      <c r="K13166" s="14" t="str">
        <v/>
      </c>
      <c r="L13166" s="14" t="str">
        <v/>
      </c>
      <c r="O13166" s="14" t="str">
        <v/>
      </c>
      <c r="P13166" s="14" t="str">
        <f ca="1"/>
        <v>Low Cap</v>
      </c>
    </row>
    <row r="13167" spans="11:16">
      <c r="K13167" s="14" t="str">
        <v/>
      </c>
      <c r="L13167" s="14" t="str">
        <v/>
      </c>
      <c r="O13167" s="14" t="str">
        <v/>
      </c>
      <c r="P13167" s="14" t="str">
        <f ca="1"/>
        <v>Low Cap</v>
      </c>
    </row>
    <row r="13168" spans="11:16">
      <c r="K13168" s="14" t="str">
        <v/>
      </c>
      <c r="L13168" s="14" t="str">
        <v/>
      </c>
      <c r="O13168" s="14" t="str">
        <v/>
      </c>
      <c r="P13168" s="14" t="str">
        <f ca="1"/>
        <v>Low Cap</v>
      </c>
    </row>
    <row r="13169" spans="11:16">
      <c r="K13169" s="14" t="str">
        <v/>
      </c>
      <c r="L13169" s="14" t="str">
        <v/>
      </c>
      <c r="O13169" s="14" t="str">
        <v/>
      </c>
      <c r="P13169" s="14" t="str">
        <f ca="1"/>
        <v>Low Cap</v>
      </c>
    </row>
    <row r="13170" spans="11:16">
      <c r="K13170" s="14" t="str">
        <v/>
      </c>
      <c r="L13170" s="14" t="str">
        <v/>
      </c>
      <c r="O13170" s="14" t="str">
        <v/>
      </c>
      <c r="P13170" s="14" t="str">
        <f ca="1"/>
        <v>Low Cap</v>
      </c>
    </row>
    <row r="13171" spans="11:16">
      <c r="K13171" s="14" t="str">
        <v/>
      </c>
      <c r="L13171" s="14" t="str">
        <v/>
      </c>
      <c r="O13171" s="14" t="str">
        <v/>
      </c>
      <c r="P13171" s="14" t="str">
        <f ca="1"/>
        <v>Low Cap</v>
      </c>
    </row>
    <row r="13172" spans="11:16">
      <c r="K13172" s="14" t="str">
        <v/>
      </c>
      <c r="L13172" s="14" t="str">
        <v/>
      </c>
      <c r="O13172" s="14" t="str">
        <v/>
      </c>
      <c r="P13172" s="14" t="str">
        <f ca="1"/>
        <v>Low Cap</v>
      </c>
    </row>
    <row r="13173" spans="11:16">
      <c r="K13173" s="14" t="str">
        <v/>
      </c>
      <c r="L13173" s="14" t="str">
        <v/>
      </c>
      <c r="O13173" s="14" t="str">
        <v/>
      </c>
      <c r="P13173" s="14" t="str">
        <f ca="1"/>
        <v>Low Cap</v>
      </c>
    </row>
    <row r="13174" spans="11:16">
      <c r="K13174" s="14" t="str">
        <v/>
      </c>
      <c r="L13174" s="14" t="str">
        <v/>
      </c>
      <c r="O13174" s="14" t="str">
        <v/>
      </c>
      <c r="P13174" s="14" t="str">
        <f ca="1"/>
        <v>Low Cap</v>
      </c>
    </row>
    <row r="13175" spans="11:16">
      <c r="K13175" s="14" t="str">
        <v/>
      </c>
      <c r="L13175" s="14" t="str">
        <v/>
      </c>
      <c r="O13175" s="14" t="str">
        <v/>
      </c>
      <c r="P13175" s="14" t="str">
        <f ca="1"/>
        <v>Low Cap</v>
      </c>
    </row>
    <row r="13176" spans="11:16">
      <c r="K13176" s="14" t="str">
        <v/>
      </c>
      <c r="L13176" s="14" t="str">
        <v/>
      </c>
      <c r="O13176" s="14" t="str">
        <v/>
      </c>
      <c r="P13176" s="14" t="str">
        <f ca="1"/>
        <v>Low Cap</v>
      </c>
    </row>
    <row r="13177" spans="11:16">
      <c r="K13177" s="14" t="str">
        <v/>
      </c>
      <c r="L13177" s="14" t="str">
        <v/>
      </c>
      <c r="O13177" s="14" t="str">
        <v/>
      </c>
      <c r="P13177" s="14" t="str">
        <f ca="1"/>
        <v>Low Cap</v>
      </c>
    </row>
    <row r="13178" spans="11:16">
      <c r="K13178" s="14" t="str">
        <v/>
      </c>
      <c r="L13178" s="14" t="str">
        <v/>
      </c>
      <c r="O13178" s="14" t="str">
        <v/>
      </c>
      <c r="P13178" s="14" t="str">
        <f ca="1"/>
        <v>Low Cap</v>
      </c>
    </row>
    <row r="13179" spans="11:16">
      <c r="K13179" s="14" t="str">
        <v/>
      </c>
      <c r="L13179" s="14" t="str">
        <v/>
      </c>
      <c r="O13179" s="14" t="str">
        <v/>
      </c>
      <c r="P13179" s="14" t="str">
        <f ca="1"/>
        <v>Low Cap</v>
      </c>
    </row>
    <row r="13180" spans="11:16">
      <c r="K13180" s="14" t="str">
        <v/>
      </c>
      <c r="L13180" s="14" t="str">
        <v/>
      </c>
      <c r="O13180" s="14" t="str">
        <v/>
      </c>
      <c r="P13180" s="14" t="str">
        <f ca="1"/>
        <v>Low Cap</v>
      </c>
    </row>
    <row r="13181" spans="11:16">
      <c r="K13181" s="14" t="str">
        <v/>
      </c>
      <c r="L13181" s="14" t="str">
        <v/>
      </c>
      <c r="O13181" s="14" t="str">
        <v/>
      </c>
      <c r="P13181" s="14" t="str">
        <f ca="1"/>
        <v>Low Cap</v>
      </c>
    </row>
    <row r="13182" spans="11:16">
      <c r="K13182" s="14" t="str">
        <v/>
      </c>
      <c r="L13182" s="14" t="str">
        <v/>
      </c>
      <c r="O13182" s="14" t="str">
        <v/>
      </c>
      <c r="P13182" s="14" t="str">
        <f ca="1"/>
        <v>Low Cap</v>
      </c>
    </row>
    <row r="13183" spans="11:16">
      <c r="K13183" s="14" t="str">
        <v/>
      </c>
      <c r="L13183" s="14" t="str">
        <v/>
      </c>
      <c r="O13183" s="14" t="str">
        <v/>
      </c>
      <c r="P13183" s="14" t="str">
        <f ca="1"/>
        <v>Low Cap</v>
      </c>
    </row>
    <row r="13184" spans="11:16">
      <c r="K13184" s="14" t="str">
        <v/>
      </c>
      <c r="L13184" s="14" t="str">
        <v/>
      </c>
      <c r="O13184" s="14" t="str">
        <v/>
      </c>
      <c r="P13184" s="14" t="str">
        <f ca="1"/>
        <v>Low Cap</v>
      </c>
    </row>
    <row r="13185" spans="11:16">
      <c r="K13185" s="14" t="str">
        <v/>
      </c>
      <c r="L13185" s="14" t="str">
        <v/>
      </c>
      <c r="O13185" s="14" t="str">
        <v/>
      </c>
      <c r="P13185" s="14" t="str">
        <f ca="1"/>
        <v>Low Cap</v>
      </c>
    </row>
    <row r="13186" spans="11:16">
      <c r="K13186" s="14" t="str">
        <v/>
      </c>
      <c r="L13186" s="14" t="str">
        <v/>
      </c>
      <c r="O13186" s="14" t="str">
        <v/>
      </c>
      <c r="P13186" s="14" t="str">
        <f ca="1"/>
        <v>Low Cap</v>
      </c>
    </row>
    <row r="13187" spans="11:16">
      <c r="K13187" s="14" t="str">
        <v/>
      </c>
      <c r="L13187" s="14" t="str">
        <v/>
      </c>
      <c r="O13187" s="14" t="str">
        <v/>
      </c>
      <c r="P13187" s="14" t="str">
        <f ca="1"/>
        <v>Low Cap</v>
      </c>
    </row>
    <row r="13188" spans="11:16">
      <c r="K13188" s="14" t="str">
        <v/>
      </c>
      <c r="L13188" s="14" t="str">
        <v/>
      </c>
      <c r="O13188" s="14" t="str">
        <v/>
      </c>
      <c r="P13188" s="14" t="str">
        <f ca="1"/>
        <v>Low Cap</v>
      </c>
    </row>
    <row r="13189" spans="11:16">
      <c r="K13189" s="14" t="str">
        <v/>
      </c>
      <c r="L13189" s="14" t="str">
        <v/>
      </c>
      <c r="O13189" s="14" t="str">
        <v/>
      </c>
      <c r="P13189" s="14" t="str">
        <f ca="1"/>
        <v>Low Cap</v>
      </c>
    </row>
    <row r="13190" spans="11:16">
      <c r="K13190" s="14" t="str">
        <v/>
      </c>
      <c r="L13190" s="14" t="str">
        <v/>
      </c>
      <c r="O13190" s="14" t="str">
        <v/>
      </c>
      <c r="P13190" s="14" t="str">
        <f ca="1"/>
        <v>Low Cap</v>
      </c>
    </row>
    <row r="13191" spans="11:16">
      <c r="K13191" s="14" t="str">
        <v/>
      </c>
      <c r="L13191" s="14" t="str">
        <v/>
      </c>
      <c r="O13191" s="14" t="str">
        <v/>
      </c>
      <c r="P13191" s="14" t="str">
        <f ca="1"/>
        <v>Low Cap</v>
      </c>
    </row>
    <row r="13192" spans="11:16">
      <c r="K13192" s="14" t="str">
        <v/>
      </c>
      <c r="L13192" s="14" t="str">
        <v/>
      </c>
      <c r="O13192" s="14" t="str">
        <v/>
      </c>
      <c r="P13192" s="14" t="str">
        <f ca="1"/>
        <v>Low Cap</v>
      </c>
    </row>
    <row r="13193" spans="11:16">
      <c r="K13193" s="14" t="str">
        <v/>
      </c>
      <c r="L13193" s="14" t="str">
        <v/>
      </c>
      <c r="O13193" s="14" t="str">
        <v/>
      </c>
      <c r="P13193" s="14" t="str">
        <f ca="1"/>
        <v>Low Cap</v>
      </c>
    </row>
    <row r="13194" spans="11:16">
      <c r="K13194" s="14" t="str">
        <v/>
      </c>
      <c r="L13194" s="14" t="str">
        <v/>
      </c>
      <c r="O13194" s="14" t="str">
        <v/>
      </c>
      <c r="P13194" s="14" t="str">
        <f ca="1"/>
        <v>Low Cap</v>
      </c>
    </row>
    <row r="13195" spans="11:16">
      <c r="K13195" s="14" t="str">
        <v/>
      </c>
      <c r="L13195" s="14" t="str">
        <v/>
      </c>
      <c r="O13195" s="14" t="str">
        <v/>
      </c>
      <c r="P13195" s="14" t="str">
        <f ca="1"/>
        <v>Low Cap</v>
      </c>
    </row>
    <row r="13196" spans="11:16">
      <c r="K13196" s="14" t="str">
        <v/>
      </c>
      <c r="L13196" s="14" t="str">
        <v/>
      </c>
      <c r="O13196" s="14" t="str">
        <v/>
      </c>
      <c r="P13196" s="14" t="str">
        <f ca="1"/>
        <v>Low Cap</v>
      </c>
    </row>
    <row r="13197" spans="11:16">
      <c r="K13197" s="14" t="str">
        <v/>
      </c>
      <c r="L13197" s="14" t="str">
        <v/>
      </c>
      <c r="O13197" s="14" t="str">
        <v/>
      </c>
      <c r="P13197" s="14" t="str">
        <f ca="1"/>
        <v>Low Cap</v>
      </c>
    </row>
    <row r="13198" spans="11:16">
      <c r="K13198" s="14" t="str">
        <v/>
      </c>
      <c r="L13198" s="14" t="str">
        <v/>
      </c>
      <c r="O13198" s="14" t="str">
        <v/>
      </c>
      <c r="P13198" s="14" t="str">
        <f ca="1"/>
        <v>Low Cap</v>
      </c>
    </row>
    <row r="13199" spans="11:16">
      <c r="K13199" s="14" t="str">
        <v/>
      </c>
      <c r="L13199" s="14" t="str">
        <v/>
      </c>
      <c r="O13199" s="14" t="str">
        <v/>
      </c>
      <c r="P13199" s="14" t="str">
        <f ca="1"/>
        <v>Low Cap</v>
      </c>
    </row>
    <row r="13200" spans="11:16">
      <c r="K13200" s="14" t="str">
        <v/>
      </c>
      <c r="L13200" s="14" t="str">
        <v/>
      </c>
      <c r="O13200" s="14" t="str">
        <v/>
      </c>
      <c r="P13200" s="14" t="str">
        <f ca="1"/>
        <v>Low Cap</v>
      </c>
    </row>
    <row r="13201" spans="11:16">
      <c r="K13201" s="14" t="str">
        <v/>
      </c>
      <c r="L13201" s="14" t="str">
        <v/>
      </c>
      <c r="O13201" s="14" t="str">
        <v/>
      </c>
      <c r="P13201" s="14" t="str">
        <f ca="1"/>
        <v>Low Cap</v>
      </c>
    </row>
    <row r="13202" spans="11:16">
      <c r="K13202" s="14" t="str">
        <v/>
      </c>
      <c r="L13202" s="14" t="str">
        <v/>
      </c>
      <c r="O13202" s="14" t="str">
        <v/>
      </c>
      <c r="P13202" s="14" t="str">
        <f ca="1"/>
        <v>Low Cap</v>
      </c>
    </row>
    <row r="13203" spans="11:16">
      <c r="K13203" s="14" t="str">
        <v/>
      </c>
      <c r="L13203" s="14" t="str">
        <v/>
      </c>
      <c r="O13203" s="14" t="str">
        <v/>
      </c>
      <c r="P13203" s="14" t="str">
        <f ca="1"/>
        <v>Low Cap</v>
      </c>
    </row>
    <row r="13204" spans="11:16">
      <c r="K13204" s="14" t="str">
        <v/>
      </c>
      <c r="L13204" s="14" t="str">
        <v/>
      </c>
      <c r="O13204" s="14" t="str">
        <v/>
      </c>
      <c r="P13204" s="14" t="str">
        <f ca="1"/>
        <v>Low Cap</v>
      </c>
    </row>
    <row r="13205" spans="11:16">
      <c r="K13205" s="14" t="str">
        <v/>
      </c>
      <c r="L13205" s="14" t="str">
        <v/>
      </c>
      <c r="O13205" s="14" t="str">
        <v/>
      </c>
      <c r="P13205" s="14" t="str">
        <f ca="1"/>
        <v>Low Cap</v>
      </c>
    </row>
    <row r="13206" spans="11:16">
      <c r="K13206" s="14" t="str">
        <v/>
      </c>
      <c r="L13206" s="14" t="str">
        <v/>
      </c>
      <c r="O13206" s="14" t="str">
        <v/>
      </c>
      <c r="P13206" s="14" t="str">
        <f ca="1"/>
        <v>Low Cap</v>
      </c>
    </row>
    <row r="13207" spans="11:16">
      <c r="K13207" s="14" t="str">
        <v/>
      </c>
      <c r="L13207" s="14" t="str">
        <v/>
      </c>
      <c r="O13207" s="14" t="str">
        <v/>
      </c>
      <c r="P13207" s="14" t="str">
        <f ca="1"/>
        <v>Low Cap</v>
      </c>
    </row>
    <row r="13208" spans="11:16">
      <c r="K13208" s="14" t="str">
        <v/>
      </c>
      <c r="L13208" s="14" t="str">
        <v/>
      </c>
      <c r="O13208" s="14" t="str">
        <v/>
      </c>
      <c r="P13208" s="14" t="str">
        <f ca="1"/>
        <v>Low Cap</v>
      </c>
    </row>
    <row r="13209" spans="11:16">
      <c r="K13209" s="14" t="str">
        <v/>
      </c>
      <c r="L13209" s="14" t="str">
        <v/>
      </c>
      <c r="O13209" s="14" t="str">
        <v/>
      </c>
      <c r="P13209" s="14" t="str">
        <f ca="1"/>
        <v>Low Cap</v>
      </c>
    </row>
    <row r="13210" spans="11:16">
      <c r="K13210" s="14" t="str">
        <v/>
      </c>
      <c r="L13210" s="14" t="str">
        <v/>
      </c>
      <c r="O13210" s="14" t="str">
        <v/>
      </c>
      <c r="P13210" s="14" t="str">
        <f ca="1"/>
        <v>Low Cap</v>
      </c>
    </row>
    <row r="13211" spans="11:16">
      <c r="K13211" s="14" t="str">
        <v/>
      </c>
      <c r="L13211" s="14" t="str">
        <v/>
      </c>
      <c r="O13211" s="14" t="str">
        <v/>
      </c>
      <c r="P13211" s="14" t="str">
        <f ca="1"/>
        <v>Low Cap</v>
      </c>
    </row>
    <row r="13212" spans="11:16">
      <c r="K13212" s="14" t="str">
        <v/>
      </c>
      <c r="L13212" s="14" t="str">
        <v/>
      </c>
      <c r="O13212" s="14" t="str">
        <v/>
      </c>
      <c r="P13212" s="14" t="str">
        <f ca="1"/>
        <v>Low Cap</v>
      </c>
    </row>
    <row r="13213" spans="11:16">
      <c r="K13213" s="14" t="str">
        <v/>
      </c>
      <c r="L13213" s="14" t="str">
        <v/>
      </c>
      <c r="O13213" s="14" t="str">
        <v/>
      </c>
      <c r="P13213" s="14" t="str">
        <f ca="1"/>
        <v>Low Cap</v>
      </c>
    </row>
    <row r="13214" spans="11:16">
      <c r="K13214" s="14" t="str">
        <v/>
      </c>
      <c r="L13214" s="14" t="str">
        <v/>
      </c>
      <c r="O13214" s="14" t="str">
        <v/>
      </c>
      <c r="P13214" s="14" t="str">
        <f ca="1"/>
        <v>Low Cap</v>
      </c>
    </row>
    <row r="13215" spans="11:16">
      <c r="K13215" s="14" t="str">
        <v/>
      </c>
      <c r="L13215" s="14" t="str">
        <v/>
      </c>
      <c r="O13215" s="14" t="str">
        <v/>
      </c>
      <c r="P13215" s="14" t="str">
        <f ca="1"/>
        <v>Low Cap</v>
      </c>
    </row>
    <row r="13216" spans="11:16">
      <c r="K13216" s="14" t="str">
        <v/>
      </c>
      <c r="L13216" s="14" t="str">
        <v/>
      </c>
      <c r="O13216" s="14" t="str">
        <v/>
      </c>
      <c r="P13216" s="14" t="str">
        <f ca="1"/>
        <v>Low Cap</v>
      </c>
    </row>
    <row r="13217" spans="11:16">
      <c r="K13217" s="14" t="str">
        <v/>
      </c>
      <c r="L13217" s="14" t="str">
        <v/>
      </c>
      <c r="O13217" s="14" t="str">
        <v/>
      </c>
      <c r="P13217" s="14" t="str">
        <f ca="1"/>
        <v>Low Cap</v>
      </c>
    </row>
    <row r="13218" spans="11:16">
      <c r="K13218" s="14" t="str">
        <v/>
      </c>
      <c r="L13218" s="14" t="str">
        <v/>
      </c>
      <c r="O13218" s="14" t="str">
        <v/>
      </c>
      <c r="P13218" s="14" t="str">
        <f ca="1"/>
        <v>Low Cap</v>
      </c>
    </row>
    <row r="13219" spans="11:16">
      <c r="K13219" s="14" t="str">
        <v/>
      </c>
      <c r="L13219" s="14" t="str">
        <v/>
      </c>
      <c r="O13219" s="14" t="str">
        <v/>
      </c>
      <c r="P13219" s="14" t="str">
        <f ca="1"/>
        <v>Low Cap</v>
      </c>
    </row>
    <row r="13220" spans="11:16">
      <c r="K13220" s="14" t="str">
        <v/>
      </c>
      <c r="L13220" s="14" t="str">
        <v/>
      </c>
      <c r="O13220" s="14" t="str">
        <v/>
      </c>
      <c r="P13220" s="14" t="str">
        <f ca="1"/>
        <v>Low Cap</v>
      </c>
    </row>
    <row r="13221" spans="11:16">
      <c r="K13221" s="14" t="str">
        <v/>
      </c>
      <c r="L13221" s="14" t="str">
        <v/>
      </c>
      <c r="O13221" s="14" t="str">
        <v/>
      </c>
      <c r="P13221" s="14" t="str">
        <f ca="1"/>
        <v>Low Cap</v>
      </c>
    </row>
    <row r="13222" spans="11:16">
      <c r="K13222" s="14" t="str">
        <v/>
      </c>
      <c r="L13222" s="14" t="str">
        <v/>
      </c>
      <c r="O13222" s="14" t="str">
        <v/>
      </c>
      <c r="P13222" s="14" t="str">
        <f ca="1"/>
        <v>Low Cap</v>
      </c>
    </row>
    <row r="13223" spans="11:16">
      <c r="K13223" s="14" t="str">
        <v/>
      </c>
      <c r="L13223" s="14" t="str">
        <v/>
      </c>
      <c r="O13223" s="14" t="str">
        <v/>
      </c>
      <c r="P13223" s="14" t="str">
        <f ca="1"/>
        <v>Low Cap</v>
      </c>
    </row>
    <row r="13224" spans="11:16">
      <c r="K13224" s="14" t="str">
        <v/>
      </c>
      <c r="L13224" s="14" t="str">
        <v/>
      </c>
      <c r="O13224" s="14" t="str">
        <v/>
      </c>
      <c r="P13224" s="14" t="str">
        <f ca="1"/>
        <v>Low Cap</v>
      </c>
    </row>
    <row r="13225" spans="11:16">
      <c r="K13225" s="14" t="str">
        <v/>
      </c>
      <c r="L13225" s="14" t="str">
        <v/>
      </c>
      <c r="O13225" s="14" t="str">
        <v/>
      </c>
      <c r="P13225" s="14" t="str">
        <f ca="1"/>
        <v>Low Cap</v>
      </c>
    </row>
    <row r="13226" spans="11:16">
      <c r="K13226" s="14" t="str">
        <v/>
      </c>
      <c r="L13226" s="14" t="str">
        <v/>
      </c>
      <c r="O13226" s="14" t="str">
        <v/>
      </c>
      <c r="P13226" s="14" t="str">
        <f ca="1"/>
        <v>Low Cap</v>
      </c>
    </row>
    <row r="13227" spans="11:16">
      <c r="K13227" s="14" t="str">
        <v/>
      </c>
      <c r="L13227" s="14" t="str">
        <v/>
      </c>
      <c r="O13227" s="14" t="str">
        <v/>
      </c>
      <c r="P13227" s="14" t="str">
        <f ca="1"/>
        <v>Low Cap</v>
      </c>
    </row>
    <row r="13228" spans="11:16">
      <c r="K13228" s="14" t="str">
        <v/>
      </c>
      <c r="L13228" s="14" t="str">
        <v/>
      </c>
      <c r="O13228" s="14" t="str">
        <v/>
      </c>
      <c r="P13228" s="14" t="str">
        <f ca="1"/>
        <v>Low Cap</v>
      </c>
    </row>
    <row r="13229" spans="11:16">
      <c r="K13229" s="14" t="str">
        <v/>
      </c>
      <c r="L13229" s="14" t="str">
        <v/>
      </c>
      <c r="O13229" s="14" t="str">
        <v/>
      </c>
      <c r="P13229" s="14" t="str">
        <f ca="1"/>
        <v>Low Cap</v>
      </c>
    </row>
    <row r="13230" spans="11:16">
      <c r="K13230" s="14" t="str">
        <v/>
      </c>
      <c r="L13230" s="14" t="str">
        <v/>
      </c>
      <c r="O13230" s="14" t="str">
        <v/>
      </c>
      <c r="P13230" s="14" t="str">
        <f ca="1"/>
        <v>Low Cap</v>
      </c>
    </row>
    <row r="13231" spans="11:16">
      <c r="K13231" s="14" t="str">
        <v/>
      </c>
      <c r="L13231" s="14" t="str">
        <v/>
      </c>
      <c r="O13231" s="14" t="str">
        <v/>
      </c>
      <c r="P13231" s="14" t="str">
        <f ca="1"/>
        <v>Low Cap</v>
      </c>
    </row>
    <row r="13232" spans="11:16">
      <c r="K13232" s="14" t="str">
        <v/>
      </c>
      <c r="L13232" s="14" t="str">
        <v/>
      </c>
      <c r="O13232" s="14" t="str">
        <v/>
      </c>
      <c r="P13232" s="14" t="str">
        <f ca="1"/>
        <v>Low Cap</v>
      </c>
    </row>
    <row r="13233" spans="11:16">
      <c r="K13233" s="14" t="str">
        <v/>
      </c>
      <c r="L13233" s="14" t="str">
        <v/>
      </c>
      <c r="O13233" s="14" t="str">
        <v/>
      </c>
      <c r="P13233" s="14" t="str">
        <f ca="1"/>
        <v>Low Cap</v>
      </c>
    </row>
    <row r="13234" spans="11:16">
      <c r="K13234" s="14" t="str">
        <v/>
      </c>
      <c r="L13234" s="14" t="str">
        <v/>
      </c>
      <c r="O13234" s="14" t="str">
        <v/>
      </c>
      <c r="P13234" s="14" t="str">
        <f ca="1"/>
        <v>Low Cap</v>
      </c>
    </row>
    <row r="13235" spans="11:16">
      <c r="K13235" s="14" t="str">
        <v/>
      </c>
      <c r="L13235" s="14" t="str">
        <v/>
      </c>
      <c r="O13235" s="14" t="str">
        <v/>
      </c>
      <c r="P13235" s="14" t="str">
        <f ca="1"/>
        <v>Low Cap</v>
      </c>
    </row>
    <row r="13236" spans="11:16">
      <c r="K13236" s="14" t="str">
        <v/>
      </c>
      <c r="L13236" s="14" t="str">
        <v/>
      </c>
      <c r="O13236" s="14" t="str">
        <v/>
      </c>
      <c r="P13236" s="14" t="str">
        <f ca="1"/>
        <v>Low Cap</v>
      </c>
    </row>
    <row r="13237" spans="11:16">
      <c r="K13237" s="14" t="str">
        <v/>
      </c>
      <c r="L13237" s="14" t="str">
        <v/>
      </c>
      <c r="O13237" s="14" t="str">
        <v/>
      </c>
      <c r="P13237" s="14" t="str">
        <f ca="1"/>
        <v>Low Cap</v>
      </c>
    </row>
    <row r="13238" spans="11:16">
      <c r="K13238" s="14" t="str">
        <v/>
      </c>
      <c r="L13238" s="14" t="str">
        <v/>
      </c>
      <c r="O13238" s="14" t="str">
        <v/>
      </c>
      <c r="P13238" s="14" t="str">
        <f ca="1"/>
        <v>Low Cap</v>
      </c>
    </row>
    <row r="13239" spans="11:16">
      <c r="K13239" s="14" t="str">
        <v/>
      </c>
      <c r="L13239" s="14" t="str">
        <v/>
      </c>
      <c r="O13239" s="14" t="str">
        <v/>
      </c>
      <c r="P13239" s="14" t="str">
        <f ca="1"/>
        <v>Low Cap</v>
      </c>
    </row>
    <row r="13240" spans="11:16">
      <c r="K13240" s="14" t="str">
        <v/>
      </c>
      <c r="L13240" s="14" t="str">
        <v/>
      </c>
      <c r="O13240" s="14" t="str">
        <v/>
      </c>
      <c r="P13240" s="14" t="str">
        <f ca="1"/>
        <v>Low Cap</v>
      </c>
    </row>
    <row r="13241" spans="11:16">
      <c r="K13241" s="14" t="str">
        <v/>
      </c>
      <c r="L13241" s="14" t="str">
        <v/>
      </c>
      <c r="O13241" s="14" t="str">
        <v/>
      </c>
      <c r="P13241" s="14" t="str">
        <f ca="1"/>
        <v>Low Cap</v>
      </c>
    </row>
    <row r="13242" spans="11:16">
      <c r="K13242" s="14" t="str">
        <v/>
      </c>
      <c r="L13242" s="14" t="str">
        <v/>
      </c>
      <c r="O13242" s="14" t="str">
        <v/>
      </c>
      <c r="P13242" s="14" t="str">
        <f ca="1"/>
        <v>Low Cap</v>
      </c>
    </row>
    <row r="13243" spans="11:16">
      <c r="K13243" s="14" t="str">
        <v/>
      </c>
      <c r="L13243" s="14" t="str">
        <v/>
      </c>
      <c r="O13243" s="14" t="str">
        <v/>
      </c>
      <c r="P13243" s="14" t="str">
        <f ca="1"/>
        <v>Low Cap</v>
      </c>
    </row>
    <row r="13244" spans="11:16">
      <c r="K13244" s="14" t="str">
        <v/>
      </c>
      <c r="L13244" s="14" t="str">
        <v/>
      </c>
      <c r="O13244" s="14" t="str">
        <v/>
      </c>
      <c r="P13244" s="14" t="str">
        <f ca="1"/>
        <v>Low Cap</v>
      </c>
    </row>
    <row r="13245" spans="11:16">
      <c r="K13245" s="14" t="str">
        <v/>
      </c>
      <c r="L13245" s="14" t="str">
        <v/>
      </c>
      <c r="O13245" s="14" t="str">
        <v/>
      </c>
      <c r="P13245" s="14" t="str">
        <f ca="1"/>
        <v>Low Cap</v>
      </c>
    </row>
    <row r="13246" spans="11:16">
      <c r="K13246" s="14" t="str">
        <v/>
      </c>
      <c r="L13246" s="14" t="str">
        <v/>
      </c>
      <c r="O13246" s="14" t="str">
        <v/>
      </c>
      <c r="P13246" s="14" t="str">
        <f ca="1"/>
        <v>Low Cap</v>
      </c>
    </row>
    <row r="13247" spans="11:16">
      <c r="K13247" s="14" t="str">
        <v/>
      </c>
      <c r="L13247" s="14" t="str">
        <v/>
      </c>
      <c r="O13247" s="14" t="str">
        <v/>
      </c>
      <c r="P13247" s="14" t="str">
        <f ca="1"/>
        <v>Low Cap</v>
      </c>
    </row>
    <row r="13248" spans="11:16">
      <c r="K13248" s="14" t="str">
        <v/>
      </c>
      <c r="L13248" s="14" t="str">
        <v/>
      </c>
      <c r="O13248" s="14" t="str">
        <v/>
      </c>
      <c r="P13248" s="14" t="str">
        <f ca="1"/>
        <v>Low Cap</v>
      </c>
    </row>
    <row r="13249" spans="11:16">
      <c r="K13249" s="14" t="str">
        <v/>
      </c>
      <c r="L13249" s="14" t="str">
        <v/>
      </c>
      <c r="O13249" s="14" t="str">
        <v/>
      </c>
      <c r="P13249" s="14" t="str">
        <f ca="1"/>
        <v>Low Cap</v>
      </c>
    </row>
    <row r="13250" spans="11:16">
      <c r="K13250" s="14" t="str">
        <v/>
      </c>
      <c r="L13250" s="14" t="str">
        <v/>
      </c>
      <c r="O13250" s="14" t="str">
        <v/>
      </c>
      <c r="P13250" s="14" t="str">
        <f ca="1"/>
        <v>Low Cap</v>
      </c>
    </row>
    <row r="13251" spans="11:16">
      <c r="K13251" s="14" t="str">
        <v/>
      </c>
      <c r="L13251" s="14" t="str">
        <v/>
      </c>
      <c r="O13251" s="14" t="str">
        <v/>
      </c>
      <c r="P13251" s="14" t="str">
        <f ca="1"/>
        <v>Low Cap</v>
      </c>
    </row>
    <row r="13252" spans="11:16">
      <c r="K13252" s="14" t="str">
        <v/>
      </c>
      <c r="L13252" s="14" t="str">
        <v/>
      </c>
      <c r="O13252" s="14" t="str">
        <v/>
      </c>
      <c r="P13252" s="14" t="str">
        <f ca="1"/>
        <v>Low Cap</v>
      </c>
    </row>
    <row r="13253" spans="11:16">
      <c r="K13253" s="14" t="str">
        <v/>
      </c>
      <c r="L13253" s="14" t="str">
        <v/>
      </c>
      <c r="O13253" s="14" t="str">
        <v/>
      </c>
      <c r="P13253" s="14" t="str">
        <f ca="1"/>
        <v>Low Cap</v>
      </c>
    </row>
    <row r="13254" spans="11:16">
      <c r="K13254" s="14" t="str">
        <v/>
      </c>
      <c r="L13254" s="14" t="str">
        <v/>
      </c>
      <c r="O13254" s="14" t="str">
        <v/>
      </c>
      <c r="P13254" s="14" t="str">
        <f ca="1"/>
        <v>Low Cap</v>
      </c>
    </row>
    <row r="13255" spans="11:16">
      <c r="K13255" s="14" t="str">
        <v/>
      </c>
      <c r="L13255" s="14" t="str">
        <v/>
      </c>
      <c r="O13255" s="14" t="str">
        <v/>
      </c>
      <c r="P13255" s="14" t="str">
        <f ca="1"/>
        <v>Low Cap</v>
      </c>
    </row>
    <row r="13256" spans="11:16">
      <c r="K13256" s="14" t="str">
        <v/>
      </c>
      <c r="L13256" s="14" t="str">
        <v/>
      </c>
      <c r="O13256" s="14" t="str">
        <v/>
      </c>
      <c r="P13256" s="14" t="str">
        <f ca="1"/>
        <v>Low Cap</v>
      </c>
    </row>
    <row r="13257" spans="11:16">
      <c r="K13257" s="14" t="str">
        <v/>
      </c>
      <c r="L13257" s="14" t="str">
        <v/>
      </c>
      <c r="O13257" s="14" t="str">
        <v/>
      </c>
      <c r="P13257" s="14" t="str">
        <f ca="1"/>
        <v>Low Cap</v>
      </c>
    </row>
    <row r="13258" spans="11:16">
      <c r="K13258" s="14" t="str">
        <v/>
      </c>
      <c r="L13258" s="14" t="str">
        <v/>
      </c>
      <c r="O13258" s="14" t="str">
        <v/>
      </c>
      <c r="P13258" s="14" t="str">
        <f ca="1"/>
        <v>Low Cap</v>
      </c>
    </row>
    <row r="13259" spans="11:16">
      <c r="K13259" s="14" t="str">
        <v/>
      </c>
      <c r="L13259" s="14" t="str">
        <v/>
      </c>
      <c r="O13259" s="14" t="str">
        <v/>
      </c>
      <c r="P13259" s="14" t="str">
        <f ca="1"/>
        <v>Low Cap</v>
      </c>
    </row>
    <row r="13260" spans="11:16">
      <c r="K13260" s="14" t="str">
        <v/>
      </c>
      <c r="L13260" s="14" t="str">
        <v/>
      </c>
      <c r="O13260" s="14" t="str">
        <v/>
      </c>
      <c r="P13260" s="14" t="str">
        <f ca="1"/>
        <v>Low Cap</v>
      </c>
    </row>
    <row r="13261" spans="11:16">
      <c r="K13261" s="14" t="str">
        <v/>
      </c>
      <c r="L13261" s="14" t="str">
        <v/>
      </c>
      <c r="O13261" s="14" t="str">
        <v/>
      </c>
      <c r="P13261" s="14" t="str">
        <f ca="1"/>
        <v>Low Cap</v>
      </c>
    </row>
    <row r="13262" spans="11:16">
      <c r="K13262" s="14" t="str">
        <v/>
      </c>
      <c r="L13262" s="14" t="str">
        <v/>
      </c>
      <c r="O13262" s="14" t="str">
        <v/>
      </c>
      <c r="P13262" s="14" t="str">
        <f ca="1"/>
        <v>Low Cap</v>
      </c>
    </row>
    <row r="13263" spans="11:16">
      <c r="K13263" s="14" t="str">
        <v/>
      </c>
      <c r="L13263" s="14" t="str">
        <v/>
      </c>
      <c r="O13263" s="14" t="str">
        <v/>
      </c>
      <c r="P13263" s="14" t="str">
        <f ca="1"/>
        <v>Low Cap</v>
      </c>
    </row>
    <row r="13264" spans="11:16">
      <c r="K13264" s="14" t="str">
        <v/>
      </c>
      <c r="L13264" s="14" t="str">
        <v/>
      </c>
      <c r="O13264" s="14" t="str">
        <v/>
      </c>
      <c r="P13264" s="14" t="str">
        <f ca="1"/>
        <v>Low Cap</v>
      </c>
    </row>
    <row r="13265" spans="11:16">
      <c r="K13265" s="14" t="str">
        <v/>
      </c>
      <c r="L13265" s="14" t="str">
        <v/>
      </c>
      <c r="O13265" s="14" t="str">
        <v/>
      </c>
      <c r="P13265" s="14" t="str">
        <f ca="1"/>
        <v>Low Cap</v>
      </c>
    </row>
    <row r="13266" spans="11:16">
      <c r="K13266" s="14" t="str">
        <v/>
      </c>
      <c r="L13266" s="14" t="str">
        <v/>
      </c>
      <c r="O13266" s="14" t="str">
        <v/>
      </c>
      <c r="P13266" s="14" t="str">
        <f ca="1"/>
        <v>Low Cap</v>
      </c>
    </row>
    <row r="13267" spans="11:16">
      <c r="K13267" s="14" t="str">
        <v/>
      </c>
      <c r="L13267" s="14" t="str">
        <v/>
      </c>
      <c r="O13267" s="14" t="str">
        <v/>
      </c>
      <c r="P13267" s="14" t="str">
        <f ca="1"/>
        <v>Low Cap</v>
      </c>
    </row>
    <row r="13268" spans="11:16">
      <c r="K13268" s="14" t="str">
        <v/>
      </c>
      <c r="L13268" s="14" t="str">
        <v/>
      </c>
      <c r="O13268" s="14" t="str">
        <v/>
      </c>
      <c r="P13268" s="14" t="str">
        <f ca="1"/>
        <v>Low Cap</v>
      </c>
    </row>
    <row r="13269" spans="11:16">
      <c r="K13269" s="14" t="str">
        <v/>
      </c>
      <c r="L13269" s="14" t="str">
        <v/>
      </c>
      <c r="O13269" s="14" t="str">
        <v/>
      </c>
      <c r="P13269" s="14" t="str">
        <f ca="1"/>
        <v>Low Cap</v>
      </c>
    </row>
    <row r="13270" spans="11:16">
      <c r="K13270" s="14" t="str">
        <v/>
      </c>
      <c r="L13270" s="14" t="str">
        <v/>
      </c>
      <c r="O13270" s="14" t="str">
        <v/>
      </c>
      <c r="P13270" s="14" t="str">
        <f ca="1"/>
        <v>Low Cap</v>
      </c>
    </row>
    <row r="13271" spans="11:16">
      <c r="K13271" s="14" t="str">
        <v/>
      </c>
      <c r="L13271" s="14" t="str">
        <v/>
      </c>
      <c r="O13271" s="14" t="str">
        <v/>
      </c>
      <c r="P13271" s="14" t="str">
        <f ca="1"/>
        <v>Low Cap</v>
      </c>
    </row>
    <row r="13272" spans="11:16">
      <c r="K13272" s="14" t="str">
        <v/>
      </c>
      <c r="L13272" s="14" t="str">
        <v/>
      </c>
      <c r="O13272" s="14" t="str">
        <v/>
      </c>
      <c r="P13272" s="14" t="str">
        <f ca="1"/>
        <v>Low Cap</v>
      </c>
    </row>
    <row r="13273" spans="11:16">
      <c r="K13273" s="14" t="str">
        <v/>
      </c>
      <c r="L13273" s="14" t="str">
        <v/>
      </c>
      <c r="O13273" s="14" t="str">
        <v/>
      </c>
      <c r="P13273" s="14" t="str">
        <f ca="1"/>
        <v>Low Cap</v>
      </c>
    </row>
    <row r="13274" spans="11:16">
      <c r="K13274" s="14" t="str">
        <v/>
      </c>
      <c r="L13274" s="14" t="str">
        <v/>
      </c>
      <c r="O13274" s="14" t="str">
        <v/>
      </c>
      <c r="P13274" s="14" t="str">
        <f ca="1"/>
        <v>Low Cap</v>
      </c>
    </row>
    <row r="13275" spans="11:16">
      <c r="K13275" s="14" t="str">
        <v/>
      </c>
      <c r="L13275" s="14" t="str">
        <v/>
      </c>
      <c r="O13275" s="14" t="str">
        <v/>
      </c>
      <c r="P13275" s="14" t="str">
        <f ca="1"/>
        <v>Low Cap</v>
      </c>
    </row>
    <row r="13276" spans="11:16">
      <c r="K13276" s="14" t="str">
        <v/>
      </c>
      <c r="L13276" s="14" t="str">
        <v/>
      </c>
      <c r="O13276" s="14" t="str">
        <v/>
      </c>
      <c r="P13276" s="14" t="str">
        <f ca="1"/>
        <v>Low Cap</v>
      </c>
    </row>
    <row r="13277" spans="11:16">
      <c r="K13277" s="14" t="str">
        <v/>
      </c>
      <c r="L13277" s="14" t="str">
        <v/>
      </c>
      <c r="O13277" s="14" t="str">
        <v/>
      </c>
      <c r="P13277" s="14" t="str">
        <f ca="1"/>
        <v>Low Cap</v>
      </c>
    </row>
    <row r="13278" spans="11:16">
      <c r="K13278" s="14" t="str">
        <v/>
      </c>
      <c r="L13278" s="14" t="str">
        <v/>
      </c>
      <c r="O13278" s="14" t="str">
        <v/>
      </c>
      <c r="P13278" s="14" t="str">
        <f ca="1"/>
        <v>Low Cap</v>
      </c>
    </row>
    <row r="13279" spans="11:16">
      <c r="K13279" s="14" t="str">
        <v/>
      </c>
      <c r="L13279" s="14" t="str">
        <v/>
      </c>
      <c r="O13279" s="14" t="str">
        <v/>
      </c>
      <c r="P13279" s="14" t="str">
        <f ca="1"/>
        <v>Low Cap</v>
      </c>
    </row>
    <row r="13280" spans="11:16">
      <c r="K13280" s="14" t="str">
        <v/>
      </c>
      <c r="L13280" s="14" t="str">
        <v/>
      </c>
      <c r="O13280" s="14" t="str">
        <v/>
      </c>
      <c r="P13280" s="14" t="str">
        <f ca="1"/>
        <v>Low Cap</v>
      </c>
    </row>
    <row r="13281" spans="11:16">
      <c r="K13281" s="14" t="str">
        <v/>
      </c>
      <c r="L13281" s="14" t="str">
        <v/>
      </c>
      <c r="O13281" s="14" t="str">
        <v/>
      </c>
      <c r="P13281" s="14" t="str">
        <f ca="1"/>
        <v>Low Cap</v>
      </c>
    </row>
    <row r="13282" spans="11:16">
      <c r="K13282" s="14" t="str">
        <v/>
      </c>
      <c r="L13282" s="14" t="str">
        <v/>
      </c>
      <c r="O13282" s="14" t="str">
        <v/>
      </c>
      <c r="P13282" s="14" t="str">
        <f ca="1"/>
        <v>Low Cap</v>
      </c>
    </row>
    <row r="13283" spans="11:16">
      <c r="K13283" s="14" t="str">
        <v/>
      </c>
      <c r="L13283" s="14" t="str">
        <v/>
      </c>
      <c r="O13283" s="14" t="str">
        <v/>
      </c>
      <c r="P13283" s="14" t="str">
        <f ca="1"/>
        <v>Low Cap</v>
      </c>
    </row>
    <row r="13284" spans="11:16">
      <c r="K13284" s="14" t="str">
        <v/>
      </c>
      <c r="L13284" s="14" t="str">
        <v/>
      </c>
      <c r="O13284" s="14" t="str">
        <v/>
      </c>
      <c r="P13284" s="14" t="str">
        <f ca="1"/>
        <v>Low Cap</v>
      </c>
    </row>
    <row r="13285" spans="11:16">
      <c r="K13285" s="14" t="str">
        <v/>
      </c>
      <c r="L13285" s="14" t="str">
        <v/>
      </c>
      <c r="O13285" s="14" t="str">
        <v/>
      </c>
      <c r="P13285" s="14" t="str">
        <f ca="1"/>
        <v>Low Cap</v>
      </c>
    </row>
    <row r="13286" spans="11:16">
      <c r="K13286" s="14" t="str">
        <v/>
      </c>
      <c r="L13286" s="14" t="str">
        <v/>
      </c>
      <c r="O13286" s="14" t="str">
        <v/>
      </c>
      <c r="P13286" s="14" t="str">
        <f ca="1"/>
        <v>Low Cap</v>
      </c>
    </row>
    <row r="13287" spans="11:16">
      <c r="K13287" s="14" t="str">
        <v/>
      </c>
      <c r="L13287" s="14" t="str">
        <v/>
      </c>
      <c r="O13287" s="14" t="str">
        <v/>
      </c>
      <c r="P13287" s="14" t="str">
        <f ca="1"/>
        <v>Low Cap</v>
      </c>
    </row>
    <row r="13288" spans="11:16">
      <c r="K13288" s="14" t="str">
        <v/>
      </c>
      <c r="L13288" s="14" t="str">
        <v/>
      </c>
      <c r="O13288" s="14" t="str">
        <v/>
      </c>
      <c r="P13288" s="14" t="str">
        <f ca="1"/>
        <v>Low Cap</v>
      </c>
    </row>
    <row r="13289" spans="11:16">
      <c r="K13289" s="14" t="str">
        <v/>
      </c>
      <c r="L13289" s="14" t="str">
        <v/>
      </c>
      <c r="O13289" s="14" t="str">
        <v/>
      </c>
      <c r="P13289" s="14" t="str">
        <f ca="1"/>
        <v>Low Cap</v>
      </c>
    </row>
    <row r="13290" spans="11:16">
      <c r="K13290" s="14" t="str">
        <v/>
      </c>
      <c r="L13290" s="14" t="str">
        <v/>
      </c>
      <c r="O13290" s="14" t="str">
        <v/>
      </c>
      <c r="P13290" s="14" t="str">
        <f ca="1"/>
        <v>Low Cap</v>
      </c>
    </row>
    <row r="13291" spans="11:16">
      <c r="K13291" s="14" t="str">
        <v/>
      </c>
      <c r="L13291" s="14" t="str">
        <v/>
      </c>
      <c r="O13291" s="14" t="str">
        <v/>
      </c>
      <c r="P13291" s="14" t="str">
        <f ca="1"/>
        <v>Low Cap</v>
      </c>
    </row>
    <row r="13292" spans="11:16">
      <c r="K13292" s="14" t="str">
        <v/>
      </c>
      <c r="L13292" s="14" t="str">
        <v/>
      </c>
      <c r="O13292" s="14" t="str">
        <v/>
      </c>
      <c r="P13292" s="14" t="str">
        <f ca="1"/>
        <v>Low Cap</v>
      </c>
    </row>
    <row r="13293" spans="11:16">
      <c r="K13293" s="14" t="str">
        <v/>
      </c>
      <c r="L13293" s="14" t="str">
        <v/>
      </c>
      <c r="O13293" s="14" t="str">
        <v/>
      </c>
      <c r="P13293" s="14" t="str">
        <f ca="1"/>
        <v>Low Cap</v>
      </c>
    </row>
    <row r="13294" spans="11:16">
      <c r="K13294" s="14" t="str">
        <v/>
      </c>
      <c r="L13294" s="14" t="str">
        <v/>
      </c>
      <c r="O13294" s="14" t="str">
        <v/>
      </c>
      <c r="P13294" s="14" t="str">
        <f ca="1"/>
        <v>Low Cap</v>
      </c>
    </row>
    <row r="13295" spans="11:16">
      <c r="K13295" s="14" t="str">
        <v/>
      </c>
      <c r="L13295" s="14" t="str">
        <v/>
      </c>
      <c r="O13295" s="14" t="str">
        <v/>
      </c>
      <c r="P13295" s="14" t="str">
        <f ca="1"/>
        <v>Low Cap</v>
      </c>
    </row>
    <row r="13296" spans="11:16">
      <c r="K13296" s="14" t="str">
        <v/>
      </c>
      <c r="L13296" s="14" t="str">
        <v/>
      </c>
      <c r="O13296" s="14" t="str">
        <v/>
      </c>
      <c r="P13296" s="14" t="str">
        <f ca="1"/>
        <v>Low Cap</v>
      </c>
    </row>
    <row r="13297" spans="11:16">
      <c r="K13297" s="14" t="str">
        <v/>
      </c>
      <c r="L13297" s="14" t="str">
        <v/>
      </c>
      <c r="O13297" s="14" t="str">
        <v/>
      </c>
      <c r="P13297" s="14" t="str">
        <f ca="1"/>
        <v>Low Cap</v>
      </c>
    </row>
    <row r="13298" spans="11:16">
      <c r="K13298" s="14" t="str">
        <v/>
      </c>
      <c r="L13298" s="14" t="str">
        <v/>
      </c>
      <c r="O13298" s="14" t="str">
        <v/>
      </c>
      <c r="P13298" s="14" t="str">
        <f ca="1"/>
        <v>Low Cap</v>
      </c>
    </row>
    <row r="13299" spans="11:16">
      <c r="K13299" s="14" t="str">
        <v/>
      </c>
      <c r="L13299" s="14" t="str">
        <v/>
      </c>
      <c r="O13299" s="14" t="str">
        <v/>
      </c>
      <c r="P13299" s="14" t="str">
        <f ca="1"/>
        <v>Low Cap</v>
      </c>
    </row>
    <row r="13300" spans="11:16">
      <c r="K13300" s="14" t="str">
        <v/>
      </c>
      <c r="L13300" s="14" t="str">
        <v/>
      </c>
      <c r="O13300" s="14" t="str">
        <v/>
      </c>
      <c r="P13300" s="14" t="str">
        <f ca="1"/>
        <v>Low Cap</v>
      </c>
    </row>
    <row r="13301" spans="11:16">
      <c r="K13301" s="14" t="str">
        <v/>
      </c>
      <c r="L13301" s="14" t="str">
        <v/>
      </c>
      <c r="O13301" s="14" t="str">
        <v/>
      </c>
      <c r="P13301" s="14" t="str">
        <f ca="1"/>
        <v>Low Cap</v>
      </c>
    </row>
    <row r="13302" spans="11:16">
      <c r="K13302" s="14" t="str">
        <v/>
      </c>
      <c r="L13302" s="14" t="str">
        <v/>
      </c>
      <c r="O13302" s="14" t="str">
        <v/>
      </c>
      <c r="P13302" s="14" t="str">
        <f ca="1"/>
        <v>Low Cap</v>
      </c>
    </row>
    <row r="13303" spans="11:16">
      <c r="K13303" s="14" t="str">
        <v/>
      </c>
      <c r="L13303" s="14" t="str">
        <v/>
      </c>
      <c r="O13303" s="14" t="str">
        <v/>
      </c>
      <c r="P13303" s="14" t="str">
        <f ca="1"/>
        <v>Low Cap</v>
      </c>
    </row>
    <row r="13304" spans="11:16">
      <c r="K13304" s="14" t="str">
        <v/>
      </c>
      <c r="L13304" s="14" t="str">
        <v/>
      </c>
      <c r="O13304" s="14" t="str">
        <v/>
      </c>
      <c r="P13304" s="14" t="str">
        <f ca="1"/>
        <v>Low Cap</v>
      </c>
    </row>
    <row r="13305" spans="11:16">
      <c r="K13305" s="14" t="str">
        <v/>
      </c>
      <c r="L13305" s="14" t="str">
        <v/>
      </c>
      <c r="O13305" s="14" t="str">
        <v/>
      </c>
      <c r="P13305" s="14" t="str">
        <f ca="1"/>
        <v>Low Cap</v>
      </c>
    </row>
    <row r="13306" spans="11:16">
      <c r="K13306" s="14" t="str">
        <v/>
      </c>
      <c r="L13306" s="14" t="str">
        <v/>
      </c>
      <c r="O13306" s="14" t="str">
        <v/>
      </c>
      <c r="P13306" s="14" t="str">
        <f ca="1"/>
        <v>Low Cap</v>
      </c>
    </row>
    <row r="13307" spans="11:16">
      <c r="K13307" s="14" t="str">
        <v/>
      </c>
      <c r="L13307" s="14" t="str">
        <v/>
      </c>
      <c r="O13307" s="14" t="str">
        <v/>
      </c>
      <c r="P13307" s="14" t="str">
        <f ca="1"/>
        <v>Low Cap</v>
      </c>
    </row>
    <row r="13308" spans="11:16">
      <c r="K13308" s="14" t="str">
        <v/>
      </c>
      <c r="L13308" s="14" t="str">
        <v/>
      </c>
      <c r="O13308" s="14" t="str">
        <v/>
      </c>
      <c r="P13308" s="14" t="str">
        <f ca="1"/>
        <v>Low Cap</v>
      </c>
    </row>
    <row r="13309" spans="11:16">
      <c r="K13309" s="14" t="str">
        <v/>
      </c>
      <c r="L13309" s="14" t="str">
        <v/>
      </c>
      <c r="O13309" s="14" t="str">
        <v/>
      </c>
      <c r="P13309" s="14" t="str">
        <f ca="1"/>
        <v>Low Cap</v>
      </c>
    </row>
    <row r="13310" spans="11:16">
      <c r="K13310" s="14" t="str">
        <v/>
      </c>
      <c r="L13310" s="14" t="str">
        <v/>
      </c>
      <c r="O13310" s="14" t="str">
        <v/>
      </c>
      <c r="P13310" s="14" t="str">
        <f ca="1"/>
        <v>Low Cap</v>
      </c>
    </row>
    <row r="13311" spans="11:16">
      <c r="K13311" s="14" t="str">
        <v/>
      </c>
      <c r="L13311" s="14" t="str">
        <v/>
      </c>
      <c r="O13311" s="14" t="str">
        <v/>
      </c>
      <c r="P13311" s="14" t="str">
        <f ca="1"/>
        <v>Low Cap</v>
      </c>
    </row>
    <row r="13312" spans="11:16">
      <c r="K13312" s="14" t="str">
        <v/>
      </c>
      <c r="L13312" s="14" t="str">
        <v/>
      </c>
      <c r="O13312" s="14" t="str">
        <v/>
      </c>
      <c r="P13312" s="14" t="str">
        <f ca="1"/>
        <v>Low Cap</v>
      </c>
    </row>
    <row r="13313" spans="11:16">
      <c r="K13313" s="14" t="str">
        <v/>
      </c>
      <c r="L13313" s="14" t="str">
        <v/>
      </c>
      <c r="O13313" s="14" t="str">
        <v/>
      </c>
      <c r="P13313" s="14" t="str">
        <f ca="1"/>
        <v>Low Cap</v>
      </c>
    </row>
    <row r="13314" spans="11:16">
      <c r="K13314" s="14" t="str">
        <v/>
      </c>
      <c r="L13314" s="14" t="str">
        <v/>
      </c>
      <c r="O13314" s="14" t="str">
        <v/>
      </c>
      <c r="P13314" s="14" t="str">
        <f ca="1"/>
        <v>Low Cap</v>
      </c>
    </row>
    <row r="13315" spans="11:16">
      <c r="K13315" s="14" t="str">
        <v/>
      </c>
      <c r="L13315" s="14" t="str">
        <v/>
      </c>
      <c r="O13315" s="14" t="str">
        <v/>
      </c>
      <c r="P13315" s="14" t="str">
        <f ca="1"/>
        <v>Low Cap</v>
      </c>
    </row>
    <row r="13316" spans="11:16">
      <c r="K13316" s="14" t="str">
        <v/>
      </c>
      <c r="L13316" s="14" t="str">
        <v/>
      </c>
      <c r="O13316" s="14" t="str">
        <v/>
      </c>
      <c r="P13316" s="14" t="str">
        <f ca="1"/>
        <v>Low Cap</v>
      </c>
    </row>
    <row r="13317" spans="11:16">
      <c r="K13317" s="14" t="str">
        <v/>
      </c>
      <c r="L13317" s="14" t="str">
        <v/>
      </c>
      <c r="O13317" s="14" t="str">
        <v/>
      </c>
      <c r="P13317" s="14" t="str">
        <f ca="1"/>
        <v>Low Cap</v>
      </c>
    </row>
    <row r="13318" spans="11:16">
      <c r="K13318" s="14" t="str">
        <v/>
      </c>
      <c r="L13318" s="14" t="str">
        <v/>
      </c>
      <c r="O13318" s="14" t="str">
        <v/>
      </c>
      <c r="P13318" s="14" t="str">
        <f ca="1"/>
        <v>Low Cap</v>
      </c>
    </row>
    <row r="13319" spans="11:16">
      <c r="K13319" s="14" t="str">
        <v/>
      </c>
      <c r="L13319" s="14" t="str">
        <v/>
      </c>
      <c r="O13319" s="14" t="str">
        <v/>
      </c>
      <c r="P13319" s="14" t="str">
        <f ca="1"/>
        <v>Low Cap</v>
      </c>
    </row>
    <row r="13320" spans="11:16">
      <c r="K13320" s="14" t="str">
        <v/>
      </c>
      <c r="L13320" s="14" t="str">
        <v/>
      </c>
      <c r="O13320" s="14" t="str">
        <v/>
      </c>
      <c r="P13320" s="14" t="str">
        <f ca="1"/>
        <v>Low Cap</v>
      </c>
    </row>
    <row r="13321" spans="11:16">
      <c r="K13321" s="14" t="str">
        <v/>
      </c>
      <c r="L13321" s="14" t="str">
        <v/>
      </c>
      <c r="O13321" s="14" t="str">
        <v/>
      </c>
      <c r="P13321" s="14" t="str">
        <f ca="1"/>
        <v>Low Cap</v>
      </c>
    </row>
    <row r="13322" spans="11:16">
      <c r="K13322" s="14" t="str">
        <v/>
      </c>
      <c r="L13322" s="14" t="str">
        <v/>
      </c>
      <c r="O13322" s="14" t="str">
        <v/>
      </c>
      <c r="P13322" s="14" t="str">
        <f ca="1"/>
        <v>Low Cap</v>
      </c>
    </row>
    <row r="13323" spans="11:16">
      <c r="K13323" s="14" t="str">
        <v/>
      </c>
      <c r="L13323" s="14" t="str">
        <v/>
      </c>
      <c r="O13323" s="14" t="str">
        <v/>
      </c>
      <c r="P13323" s="14" t="str">
        <f ca="1"/>
        <v>Low Cap</v>
      </c>
    </row>
    <row r="13324" spans="11:16">
      <c r="K13324" s="14" t="str">
        <v/>
      </c>
      <c r="L13324" s="14" t="str">
        <v/>
      </c>
      <c r="O13324" s="14" t="str">
        <v/>
      </c>
      <c r="P13324" s="14" t="str">
        <f ca="1"/>
        <v>Low Cap</v>
      </c>
    </row>
    <row r="13325" spans="11:16">
      <c r="K13325" s="14" t="str">
        <v/>
      </c>
      <c r="L13325" s="14" t="str">
        <v/>
      </c>
      <c r="O13325" s="14" t="str">
        <v/>
      </c>
      <c r="P13325" s="14" t="str">
        <f ca="1"/>
        <v>Low Cap</v>
      </c>
    </row>
    <row r="13326" spans="11:16">
      <c r="K13326" s="14" t="str">
        <v/>
      </c>
      <c r="L13326" s="14" t="str">
        <v/>
      </c>
      <c r="O13326" s="14" t="str">
        <v/>
      </c>
      <c r="P13326" s="14" t="str">
        <f ca="1"/>
        <v>Low Cap</v>
      </c>
    </row>
    <row r="13327" spans="11:16">
      <c r="K13327" s="14" t="str">
        <v/>
      </c>
      <c r="L13327" s="14" t="str">
        <v/>
      </c>
      <c r="O13327" s="14" t="str">
        <v/>
      </c>
      <c r="P13327" s="14" t="str">
        <f ca="1"/>
        <v>Low Cap</v>
      </c>
    </row>
    <row r="13328" spans="11:16">
      <c r="K13328" s="14" t="str">
        <v/>
      </c>
      <c r="L13328" s="14" t="str">
        <v/>
      </c>
      <c r="O13328" s="14" t="str">
        <v/>
      </c>
      <c r="P13328" s="14" t="str">
        <f ca="1"/>
        <v>Low Cap</v>
      </c>
    </row>
    <row r="13329" spans="11:16">
      <c r="K13329" s="14" t="str">
        <v/>
      </c>
      <c r="L13329" s="14" t="str">
        <v/>
      </c>
      <c r="O13329" s="14" t="str">
        <v/>
      </c>
      <c r="P13329" s="14" t="str">
        <f ca="1"/>
        <v>Low Cap</v>
      </c>
    </row>
    <row r="13330" spans="11:16">
      <c r="K13330" s="14" t="str">
        <v/>
      </c>
      <c r="L13330" s="14" t="str">
        <v/>
      </c>
      <c r="O13330" s="14" t="str">
        <v/>
      </c>
      <c r="P13330" s="14" t="str">
        <f ca="1"/>
        <v>Low Cap</v>
      </c>
    </row>
    <row r="13331" spans="11:16">
      <c r="K13331" s="14" t="str">
        <v/>
      </c>
      <c r="L13331" s="14" t="str">
        <v/>
      </c>
      <c r="O13331" s="14" t="str">
        <v/>
      </c>
      <c r="P13331" s="14" t="str">
        <f ca="1"/>
        <v>Low Cap</v>
      </c>
    </row>
    <row r="13332" spans="11:16">
      <c r="K13332" s="14" t="str">
        <v/>
      </c>
      <c r="L13332" s="14" t="str">
        <v/>
      </c>
      <c r="O13332" s="14" t="str">
        <v/>
      </c>
      <c r="P13332" s="14" t="str">
        <f ca="1"/>
        <v>Low Cap</v>
      </c>
    </row>
    <row r="13333" spans="11:16">
      <c r="K13333" s="14" t="str">
        <v/>
      </c>
      <c r="L13333" s="14" t="str">
        <v/>
      </c>
      <c r="O13333" s="14" t="str">
        <v/>
      </c>
      <c r="P13333" s="14" t="str">
        <f ca="1"/>
        <v>Low Cap</v>
      </c>
    </row>
    <row r="13334" spans="11:16">
      <c r="K13334" s="14" t="str">
        <v/>
      </c>
      <c r="L13334" s="14" t="str">
        <v/>
      </c>
      <c r="O13334" s="14" t="str">
        <v/>
      </c>
      <c r="P13334" s="14" t="str">
        <f ca="1"/>
        <v>Low Cap</v>
      </c>
    </row>
    <row r="13335" spans="11:16">
      <c r="K13335" s="14" t="str">
        <v/>
      </c>
      <c r="L13335" s="14" t="str">
        <v/>
      </c>
      <c r="O13335" s="14" t="str">
        <v/>
      </c>
      <c r="P13335" s="14" t="str">
        <f ca="1"/>
        <v>Low Cap</v>
      </c>
    </row>
    <row r="13336" spans="11:16">
      <c r="K13336" s="14" t="str">
        <v/>
      </c>
      <c r="L13336" s="14" t="str">
        <v/>
      </c>
      <c r="O13336" s="14" t="str">
        <v/>
      </c>
      <c r="P13336" s="14" t="str">
        <f ca="1"/>
        <v>Low Cap</v>
      </c>
    </row>
    <row r="13337" spans="11:16">
      <c r="K13337" s="14" t="str">
        <v/>
      </c>
      <c r="L13337" s="14" t="str">
        <v/>
      </c>
      <c r="O13337" s="14" t="str">
        <v/>
      </c>
      <c r="P13337" s="14" t="str">
        <f ca="1"/>
        <v>Low Cap</v>
      </c>
    </row>
    <row r="13338" spans="11:16">
      <c r="K13338" s="14" t="str">
        <v/>
      </c>
      <c r="L13338" s="14" t="str">
        <v/>
      </c>
      <c r="O13338" s="14" t="str">
        <v/>
      </c>
      <c r="P13338" s="14" t="str">
        <f ca="1"/>
        <v>Low Cap</v>
      </c>
    </row>
    <row r="13339" spans="11:16">
      <c r="K13339" s="14" t="str">
        <v/>
      </c>
      <c r="L13339" s="14" t="str">
        <v/>
      </c>
      <c r="O13339" s="14" t="str">
        <v/>
      </c>
      <c r="P13339" s="14" t="str">
        <f ca="1"/>
        <v>Low Cap</v>
      </c>
    </row>
    <row r="13340" spans="11:16">
      <c r="K13340" s="14" t="str">
        <v/>
      </c>
      <c r="L13340" s="14" t="str">
        <v/>
      </c>
      <c r="O13340" s="14" t="str">
        <v/>
      </c>
      <c r="P13340" s="14" t="str">
        <f ca="1"/>
        <v>Low Cap</v>
      </c>
    </row>
    <row r="13341" spans="11:16">
      <c r="K13341" s="14" t="str">
        <v/>
      </c>
      <c r="L13341" s="14" t="str">
        <v/>
      </c>
      <c r="O13341" s="14" t="str">
        <v/>
      </c>
      <c r="P13341" s="14" t="str">
        <f ca="1"/>
        <v>Low Cap</v>
      </c>
    </row>
    <row r="13342" spans="11:16">
      <c r="K13342" s="14" t="str">
        <v/>
      </c>
      <c r="L13342" s="14" t="str">
        <v/>
      </c>
      <c r="O13342" s="14" t="str">
        <v/>
      </c>
      <c r="P13342" s="14" t="str">
        <f ca="1"/>
        <v>Low Cap</v>
      </c>
    </row>
    <row r="13343" spans="11:16">
      <c r="K13343" s="14" t="str">
        <v/>
      </c>
      <c r="L13343" s="14" t="str">
        <v/>
      </c>
      <c r="O13343" s="14" t="str">
        <v/>
      </c>
      <c r="P13343" s="14" t="str">
        <f ca="1"/>
        <v>Low Cap</v>
      </c>
    </row>
    <row r="13344" spans="11:16">
      <c r="K13344" s="14" t="str">
        <v/>
      </c>
      <c r="L13344" s="14" t="str">
        <v/>
      </c>
      <c r="O13344" s="14" t="str">
        <v/>
      </c>
      <c r="P13344" s="14" t="str">
        <f ca="1"/>
        <v>Low Cap</v>
      </c>
    </row>
    <row r="13345" spans="11:16">
      <c r="K13345" s="14" t="str">
        <v/>
      </c>
      <c r="L13345" s="14" t="str">
        <v/>
      </c>
      <c r="O13345" s="14" t="str">
        <v/>
      </c>
      <c r="P13345" s="14" t="str">
        <f ca="1"/>
        <v>Low Cap</v>
      </c>
    </row>
    <row r="13346" spans="11:16">
      <c r="K13346" s="14" t="str">
        <v/>
      </c>
      <c r="L13346" s="14" t="str">
        <v/>
      </c>
      <c r="O13346" s="14" t="str">
        <v/>
      </c>
      <c r="P13346" s="14" t="str">
        <f ca="1"/>
        <v>Low Cap</v>
      </c>
    </row>
    <row r="13347" spans="11:16">
      <c r="K13347" s="14" t="str">
        <v/>
      </c>
      <c r="L13347" s="14" t="str">
        <v/>
      </c>
      <c r="O13347" s="14" t="str">
        <v/>
      </c>
      <c r="P13347" s="14" t="str">
        <f ca="1"/>
        <v>Low Cap</v>
      </c>
    </row>
    <row r="13348" spans="11:16">
      <c r="K13348" s="14" t="str">
        <v/>
      </c>
      <c r="L13348" s="14" t="str">
        <v/>
      </c>
      <c r="O13348" s="14" t="str">
        <v/>
      </c>
      <c r="P13348" s="14" t="str">
        <f ca="1"/>
        <v>Low Cap</v>
      </c>
    </row>
    <row r="13349" spans="11:16">
      <c r="K13349" s="14" t="str">
        <v/>
      </c>
      <c r="L13349" s="14" t="str">
        <v/>
      </c>
      <c r="O13349" s="14" t="str">
        <v/>
      </c>
      <c r="P13349" s="14" t="str">
        <f ca="1"/>
        <v>Low Cap</v>
      </c>
    </row>
    <row r="13350" spans="11:16">
      <c r="K13350" s="14" t="str">
        <v/>
      </c>
      <c r="L13350" s="14" t="str">
        <v/>
      </c>
      <c r="O13350" s="14" t="str">
        <v/>
      </c>
      <c r="P13350" s="14" t="str">
        <f ca="1"/>
        <v>Low Cap</v>
      </c>
    </row>
    <row r="13351" spans="11:16">
      <c r="K13351" s="14" t="str">
        <v/>
      </c>
      <c r="L13351" s="14" t="str">
        <v/>
      </c>
      <c r="O13351" s="14" t="str">
        <v/>
      </c>
      <c r="P13351" s="14" t="str">
        <f ca="1"/>
        <v>Low Cap</v>
      </c>
    </row>
    <row r="13352" spans="11:16">
      <c r="K13352" s="14" t="str">
        <v/>
      </c>
      <c r="L13352" s="14" t="str">
        <v/>
      </c>
      <c r="O13352" s="14" t="str">
        <v/>
      </c>
      <c r="P13352" s="14" t="str">
        <f ca="1"/>
        <v>Low Cap</v>
      </c>
    </row>
    <row r="13353" spans="11:16">
      <c r="K13353" s="14" t="str">
        <v/>
      </c>
      <c r="L13353" s="14" t="str">
        <v/>
      </c>
      <c r="O13353" s="14" t="str">
        <v/>
      </c>
      <c r="P13353" s="14" t="str">
        <f ca="1"/>
        <v>Low Cap</v>
      </c>
    </row>
    <row r="13354" spans="11:16">
      <c r="K13354" s="14" t="str">
        <v/>
      </c>
      <c r="L13354" s="14" t="str">
        <v/>
      </c>
      <c r="O13354" s="14" t="str">
        <v/>
      </c>
      <c r="P13354" s="14" t="str">
        <f ca="1"/>
        <v>Low Cap</v>
      </c>
    </row>
    <row r="13355" spans="11:16">
      <c r="K13355" s="14" t="str">
        <v/>
      </c>
      <c r="L13355" s="14" t="str">
        <v/>
      </c>
      <c r="O13355" s="14" t="str">
        <v/>
      </c>
      <c r="P13355" s="14" t="str">
        <f ca="1"/>
        <v>Low Cap</v>
      </c>
    </row>
    <row r="13356" spans="11:16">
      <c r="K13356" s="14" t="str">
        <v/>
      </c>
      <c r="L13356" s="14" t="str">
        <v/>
      </c>
      <c r="O13356" s="14" t="str">
        <v/>
      </c>
      <c r="P13356" s="14" t="str">
        <f ca="1"/>
        <v>Low Cap</v>
      </c>
    </row>
    <row r="13357" spans="11:16">
      <c r="K13357" s="14" t="str">
        <v/>
      </c>
      <c r="L13357" s="14" t="str">
        <v/>
      </c>
      <c r="O13357" s="14" t="str">
        <v/>
      </c>
      <c r="P13357" s="14" t="str">
        <f ca="1"/>
        <v>Low Cap</v>
      </c>
    </row>
    <row r="13358" spans="11:16">
      <c r="K13358" s="14" t="str">
        <v/>
      </c>
      <c r="L13358" s="14" t="str">
        <v/>
      </c>
      <c r="O13358" s="14" t="str">
        <v/>
      </c>
      <c r="P13358" s="14" t="str">
        <f ca="1"/>
        <v>Low Cap</v>
      </c>
    </row>
    <row r="13359" spans="11:16">
      <c r="K13359" s="14" t="str">
        <v/>
      </c>
      <c r="L13359" s="14" t="str">
        <v/>
      </c>
      <c r="O13359" s="14" t="str">
        <v/>
      </c>
      <c r="P13359" s="14" t="str">
        <f ca="1"/>
        <v>Low Cap</v>
      </c>
    </row>
    <row r="13360" spans="11:16">
      <c r="K13360" s="14" t="str">
        <v/>
      </c>
      <c r="L13360" s="14" t="str">
        <v/>
      </c>
      <c r="O13360" s="14" t="str">
        <v/>
      </c>
      <c r="P13360" s="14" t="str">
        <f ca="1"/>
        <v>Low Cap</v>
      </c>
    </row>
    <row r="13361" spans="11:16">
      <c r="K13361" s="14" t="str">
        <v/>
      </c>
      <c r="L13361" s="14" t="str">
        <v/>
      </c>
      <c r="O13361" s="14" t="str">
        <v/>
      </c>
      <c r="P13361" s="14" t="str">
        <f ca="1"/>
        <v>Low Cap</v>
      </c>
    </row>
    <row r="13362" spans="11:16">
      <c r="K13362" s="14" t="str">
        <v/>
      </c>
      <c r="L13362" s="14" t="str">
        <v/>
      </c>
      <c r="O13362" s="14" t="str">
        <v/>
      </c>
      <c r="P13362" s="14" t="str">
        <f ca="1"/>
        <v>Low Cap</v>
      </c>
    </row>
    <row r="13363" spans="11:16">
      <c r="K13363" s="14" t="str">
        <v/>
      </c>
      <c r="L13363" s="14" t="str">
        <v/>
      </c>
      <c r="O13363" s="14" t="str">
        <v/>
      </c>
      <c r="P13363" s="14" t="str">
        <f ca="1"/>
        <v>Low Cap</v>
      </c>
    </row>
    <row r="13364" spans="11:16">
      <c r="K13364" s="14" t="str">
        <v/>
      </c>
      <c r="L13364" s="14" t="str">
        <v/>
      </c>
      <c r="O13364" s="14" t="str">
        <v/>
      </c>
      <c r="P13364" s="14" t="str">
        <f ca="1"/>
        <v>Low Cap</v>
      </c>
    </row>
    <row r="13365" spans="11:16">
      <c r="K13365" s="14" t="str">
        <v/>
      </c>
      <c r="L13365" s="14" t="str">
        <v/>
      </c>
      <c r="O13365" s="14" t="str">
        <v/>
      </c>
      <c r="P13365" s="14" t="str">
        <f ca="1"/>
        <v>Low Cap</v>
      </c>
    </row>
    <row r="13366" spans="11:16">
      <c r="K13366" s="14" t="str">
        <v/>
      </c>
      <c r="L13366" s="14" t="str">
        <v/>
      </c>
      <c r="O13366" s="14" t="str">
        <v/>
      </c>
      <c r="P13366" s="14" t="str">
        <f ca="1"/>
        <v>Low Cap</v>
      </c>
    </row>
    <row r="13367" spans="11:16">
      <c r="K13367" s="14" t="str">
        <v/>
      </c>
      <c r="L13367" s="14" t="str">
        <v/>
      </c>
      <c r="O13367" s="14" t="str">
        <v/>
      </c>
      <c r="P13367" s="14" t="str">
        <f ca="1"/>
        <v>Low Cap</v>
      </c>
    </row>
    <row r="13368" spans="11:16">
      <c r="K13368" s="14" t="str">
        <v/>
      </c>
      <c r="L13368" s="14" t="str">
        <v/>
      </c>
      <c r="O13368" s="14" t="str">
        <v/>
      </c>
      <c r="P13368" s="14" t="str">
        <f ca="1"/>
        <v>Low Cap</v>
      </c>
    </row>
    <row r="13369" spans="11:16">
      <c r="K13369" s="14" t="str">
        <v/>
      </c>
      <c r="L13369" s="14" t="str">
        <v/>
      </c>
      <c r="O13369" s="14" t="str">
        <v/>
      </c>
      <c r="P13369" s="14" t="str">
        <f ca="1"/>
        <v>Low Cap</v>
      </c>
    </row>
    <row r="13370" spans="11:16">
      <c r="K13370" s="14" t="str">
        <v/>
      </c>
      <c r="L13370" s="14" t="str">
        <v/>
      </c>
      <c r="O13370" s="14" t="str">
        <v/>
      </c>
      <c r="P13370" s="14" t="str">
        <f ca="1"/>
        <v>Low Cap</v>
      </c>
    </row>
    <row r="13371" spans="11:16">
      <c r="K13371" s="14" t="str">
        <v/>
      </c>
      <c r="L13371" s="14" t="str">
        <v/>
      </c>
      <c r="O13371" s="14" t="str">
        <v/>
      </c>
      <c r="P13371" s="14" t="str">
        <f ca="1"/>
        <v>Low Cap</v>
      </c>
    </row>
    <row r="13372" spans="11:16">
      <c r="K13372" s="14" t="str">
        <v/>
      </c>
      <c r="L13372" s="14" t="str">
        <v/>
      </c>
      <c r="O13372" s="14" t="str">
        <v/>
      </c>
      <c r="P13372" s="14" t="str">
        <f ca="1"/>
        <v>Low Cap</v>
      </c>
    </row>
    <row r="13373" spans="11:16">
      <c r="K13373" s="14" t="str">
        <v/>
      </c>
      <c r="L13373" s="14" t="str">
        <v/>
      </c>
      <c r="O13373" s="14" t="str">
        <v/>
      </c>
      <c r="P13373" s="14" t="str">
        <f ca="1"/>
        <v>Low Cap</v>
      </c>
    </row>
    <row r="13374" spans="11:16">
      <c r="K13374" s="14" t="str">
        <v/>
      </c>
      <c r="L13374" s="14" t="str">
        <v/>
      </c>
      <c r="O13374" s="14" t="str">
        <v/>
      </c>
      <c r="P13374" s="14" t="str">
        <f ca="1"/>
        <v>Low Cap</v>
      </c>
    </row>
    <row r="13375" spans="11:16">
      <c r="K13375" s="14" t="str">
        <v/>
      </c>
      <c r="L13375" s="14" t="str">
        <v/>
      </c>
      <c r="O13375" s="14" t="str">
        <v/>
      </c>
      <c r="P13375" s="14" t="str">
        <f ca="1"/>
        <v>Low Cap</v>
      </c>
    </row>
    <row r="13376" spans="11:16">
      <c r="K13376" s="14" t="str">
        <v/>
      </c>
      <c r="L13376" s="14" t="str">
        <v/>
      </c>
      <c r="O13376" s="14" t="str">
        <v/>
      </c>
      <c r="P13376" s="14" t="str">
        <f ca="1"/>
        <v>Low Cap</v>
      </c>
    </row>
    <row r="13377" spans="11:16">
      <c r="K13377" s="14" t="str">
        <v/>
      </c>
      <c r="L13377" s="14" t="str">
        <v/>
      </c>
      <c r="O13377" s="14" t="str">
        <v/>
      </c>
      <c r="P13377" s="14" t="str">
        <f ca="1"/>
        <v>Low Cap</v>
      </c>
    </row>
    <row r="13378" spans="11:16">
      <c r="K13378" s="14" t="str">
        <v/>
      </c>
      <c r="L13378" s="14" t="str">
        <v/>
      </c>
      <c r="O13378" s="14" t="str">
        <v/>
      </c>
      <c r="P13378" s="14" t="str">
        <f ca="1"/>
        <v>Low Cap</v>
      </c>
    </row>
    <row r="13379" spans="11:16">
      <c r="K13379" s="14" t="str">
        <v/>
      </c>
      <c r="L13379" s="14" t="str">
        <v/>
      </c>
      <c r="O13379" s="14" t="str">
        <v/>
      </c>
      <c r="P13379" s="14" t="str">
        <f ca="1"/>
        <v>Low Cap</v>
      </c>
    </row>
    <row r="13380" spans="11:16">
      <c r="K13380" s="14" t="str">
        <v/>
      </c>
      <c r="L13380" s="14" t="str">
        <v/>
      </c>
      <c r="O13380" s="14" t="str">
        <v/>
      </c>
      <c r="P13380" s="14" t="str">
        <f ca="1"/>
        <v>Low Cap</v>
      </c>
    </row>
    <row r="13381" spans="11:16">
      <c r="K13381" s="14" t="str">
        <v/>
      </c>
      <c r="L13381" s="14" t="str">
        <v/>
      </c>
      <c r="O13381" s="14" t="str">
        <v/>
      </c>
      <c r="P13381" s="14" t="str">
        <f ca="1"/>
        <v>Low Cap</v>
      </c>
    </row>
    <row r="13382" spans="11:16">
      <c r="K13382" s="14" t="str">
        <v/>
      </c>
      <c r="L13382" s="14" t="str">
        <v/>
      </c>
      <c r="O13382" s="14" t="str">
        <v/>
      </c>
      <c r="P13382" s="14" t="str">
        <f ca="1"/>
        <v>Low Cap</v>
      </c>
    </row>
    <row r="13383" spans="11:16">
      <c r="K13383" s="14" t="str">
        <v/>
      </c>
      <c r="L13383" s="14" t="str">
        <v/>
      </c>
      <c r="O13383" s="14" t="str">
        <v/>
      </c>
      <c r="P13383" s="14" t="str">
        <f ca="1"/>
        <v>Low Cap</v>
      </c>
    </row>
    <row r="13384" spans="11:16">
      <c r="K13384" s="14" t="str">
        <v/>
      </c>
      <c r="L13384" s="14" t="str">
        <v/>
      </c>
      <c r="O13384" s="14" t="str">
        <v/>
      </c>
      <c r="P13384" s="14" t="str">
        <f ca="1"/>
        <v>Low Cap</v>
      </c>
    </row>
    <row r="13385" spans="11:16">
      <c r="K13385" s="14" t="str">
        <v/>
      </c>
      <c r="L13385" s="14" t="str">
        <v/>
      </c>
      <c r="O13385" s="14" t="str">
        <v/>
      </c>
      <c r="P13385" s="14" t="str">
        <f ca="1"/>
        <v>Low Cap</v>
      </c>
    </row>
    <row r="13386" spans="11:16">
      <c r="K13386" s="14" t="str">
        <v/>
      </c>
      <c r="L13386" s="14" t="str">
        <v/>
      </c>
      <c r="O13386" s="14" t="str">
        <v/>
      </c>
      <c r="P13386" s="14" t="str">
        <f ca="1"/>
        <v>Low Cap</v>
      </c>
    </row>
    <row r="13387" spans="11:16">
      <c r="K13387" s="14" t="str">
        <v/>
      </c>
      <c r="L13387" s="14" t="str">
        <v/>
      </c>
      <c r="O13387" s="14" t="str">
        <v/>
      </c>
      <c r="P13387" s="14" t="str">
        <f ca="1"/>
        <v>Low Cap</v>
      </c>
    </row>
    <row r="13388" spans="11:16">
      <c r="K13388" s="14" t="str">
        <v/>
      </c>
      <c r="L13388" s="14" t="str">
        <v/>
      </c>
      <c r="O13388" s="14" t="str">
        <v/>
      </c>
      <c r="P13388" s="14" t="str">
        <f ca="1"/>
        <v>Low Cap</v>
      </c>
    </row>
    <row r="13389" spans="11:16">
      <c r="K13389" s="14" t="str">
        <v/>
      </c>
      <c r="L13389" s="14" t="str">
        <v/>
      </c>
      <c r="O13389" s="14" t="str">
        <v/>
      </c>
      <c r="P13389" s="14" t="str">
        <f ca="1"/>
        <v>Low Cap</v>
      </c>
    </row>
    <row r="13390" spans="11:16">
      <c r="K13390" s="14" t="str">
        <v/>
      </c>
      <c r="L13390" s="14" t="str">
        <v/>
      </c>
      <c r="O13390" s="14" t="str">
        <v/>
      </c>
      <c r="P13390" s="14" t="str">
        <f ca="1"/>
        <v>Low Cap</v>
      </c>
    </row>
    <row r="13391" spans="11:16">
      <c r="K13391" s="14" t="str">
        <v/>
      </c>
      <c r="L13391" s="14" t="str">
        <v/>
      </c>
      <c r="O13391" s="14" t="str">
        <v/>
      </c>
      <c r="P13391" s="14" t="str">
        <f ca="1"/>
        <v>Low Cap</v>
      </c>
    </row>
    <row r="13392" spans="11:16">
      <c r="K13392" s="14" t="str">
        <v/>
      </c>
      <c r="L13392" s="14" t="str">
        <v/>
      </c>
      <c r="O13392" s="14" t="str">
        <v/>
      </c>
      <c r="P13392" s="14" t="str">
        <f ca="1"/>
        <v>Low Cap</v>
      </c>
    </row>
    <row r="13393" spans="11:16">
      <c r="K13393" s="14" t="str">
        <v/>
      </c>
      <c r="L13393" s="14" t="str">
        <v/>
      </c>
      <c r="O13393" s="14" t="str">
        <v/>
      </c>
      <c r="P13393" s="14" t="str">
        <f ca="1"/>
        <v>Low Cap</v>
      </c>
    </row>
    <row r="13394" spans="11:16">
      <c r="K13394" s="14" t="str">
        <v/>
      </c>
      <c r="L13394" s="14" t="str">
        <v/>
      </c>
      <c r="O13394" s="14" t="str">
        <v/>
      </c>
      <c r="P13394" s="14" t="str">
        <f ca="1"/>
        <v>Low Cap</v>
      </c>
    </row>
    <row r="13395" spans="11:16">
      <c r="K13395" s="14" t="str">
        <v/>
      </c>
      <c r="L13395" s="14" t="str">
        <v/>
      </c>
      <c r="O13395" s="14" t="str">
        <v/>
      </c>
      <c r="P13395" s="14" t="str">
        <f ca="1"/>
        <v>Low Cap</v>
      </c>
    </row>
    <row r="13396" spans="11:16">
      <c r="K13396" s="14" t="str">
        <v/>
      </c>
      <c r="L13396" s="14" t="str">
        <v/>
      </c>
      <c r="O13396" s="14" t="str">
        <v/>
      </c>
      <c r="P13396" s="14" t="str">
        <f ca="1"/>
        <v>Low Cap</v>
      </c>
    </row>
    <row r="13397" spans="11:16">
      <c r="K13397" s="14" t="str">
        <v/>
      </c>
      <c r="L13397" s="14" t="str">
        <v/>
      </c>
      <c r="O13397" s="14" t="str">
        <v/>
      </c>
      <c r="P13397" s="14" t="str">
        <f ca="1"/>
        <v>Low Cap</v>
      </c>
    </row>
    <row r="13398" spans="11:16">
      <c r="K13398" s="14" t="str">
        <v/>
      </c>
      <c r="L13398" s="14" t="str">
        <v/>
      </c>
      <c r="O13398" s="14" t="str">
        <v/>
      </c>
      <c r="P13398" s="14" t="str">
        <f ca="1"/>
        <v>Low Cap</v>
      </c>
    </row>
    <row r="13399" spans="11:16">
      <c r="K13399" s="14" t="str">
        <v/>
      </c>
      <c r="L13399" s="14" t="str">
        <v/>
      </c>
      <c r="O13399" s="14" t="str">
        <v/>
      </c>
      <c r="P13399" s="14" t="str">
        <f ca="1"/>
        <v>Low Cap</v>
      </c>
    </row>
    <row r="13400" spans="11:16">
      <c r="K13400" s="14" t="str">
        <v/>
      </c>
      <c r="L13400" s="14" t="str">
        <v/>
      </c>
      <c r="O13400" s="14" t="str">
        <v/>
      </c>
      <c r="P13400" s="14" t="str">
        <f ca="1"/>
        <v>Low Cap</v>
      </c>
    </row>
    <row r="13401" spans="11:16">
      <c r="K13401" s="14" t="str">
        <v/>
      </c>
      <c r="L13401" s="14" t="str">
        <v/>
      </c>
      <c r="O13401" s="14" t="str">
        <v/>
      </c>
      <c r="P13401" s="14" t="str">
        <f ca="1"/>
        <v>Low Cap</v>
      </c>
    </row>
    <row r="13402" spans="11:16">
      <c r="K13402" s="14" t="str">
        <v/>
      </c>
      <c r="L13402" s="14" t="str">
        <v/>
      </c>
      <c r="O13402" s="14" t="str">
        <v/>
      </c>
      <c r="P13402" s="14" t="str">
        <f ca="1"/>
        <v>Low Cap</v>
      </c>
    </row>
    <row r="13403" spans="11:16">
      <c r="K13403" s="14" t="str">
        <v/>
      </c>
      <c r="L13403" s="14" t="str">
        <v/>
      </c>
      <c r="O13403" s="14" t="str">
        <v/>
      </c>
      <c r="P13403" s="14" t="str">
        <f ca="1"/>
        <v>Low Cap</v>
      </c>
    </row>
    <row r="13404" spans="11:16">
      <c r="K13404" s="14" t="str">
        <v/>
      </c>
      <c r="L13404" s="14" t="str">
        <v/>
      </c>
      <c r="O13404" s="14" t="str">
        <v/>
      </c>
      <c r="P13404" s="14" t="str">
        <f ca="1"/>
        <v>Low Cap</v>
      </c>
    </row>
    <row r="13405" spans="11:16">
      <c r="K13405" s="14" t="str">
        <v/>
      </c>
      <c r="L13405" s="14" t="str">
        <v/>
      </c>
      <c r="O13405" s="14" t="str">
        <v/>
      </c>
      <c r="P13405" s="14" t="str">
        <f ca="1"/>
        <v>Low Cap</v>
      </c>
    </row>
    <row r="13406" spans="11:16">
      <c r="K13406" s="14" t="str">
        <v/>
      </c>
      <c r="L13406" s="14" t="str">
        <v/>
      </c>
      <c r="O13406" s="14" t="str">
        <v/>
      </c>
      <c r="P13406" s="14" t="str">
        <f ca="1"/>
        <v>Low Cap</v>
      </c>
    </row>
    <row r="13407" spans="11:16">
      <c r="K13407" s="14" t="str">
        <v/>
      </c>
      <c r="L13407" s="14" t="str">
        <v/>
      </c>
      <c r="O13407" s="14" t="str">
        <v/>
      </c>
      <c r="P13407" s="14" t="str">
        <f ca="1"/>
        <v>Low Cap</v>
      </c>
    </row>
    <row r="13408" spans="11:16">
      <c r="K13408" s="14" t="str">
        <v/>
      </c>
      <c r="L13408" s="14" t="str">
        <v/>
      </c>
      <c r="O13408" s="14" t="str">
        <v/>
      </c>
      <c r="P13408" s="14" t="str">
        <f ca="1"/>
        <v>Low Cap</v>
      </c>
    </row>
    <row r="13409" spans="11:16">
      <c r="K13409" s="14" t="str">
        <v/>
      </c>
      <c r="L13409" s="14" t="str">
        <v/>
      </c>
      <c r="O13409" s="14" t="str">
        <v/>
      </c>
      <c r="P13409" s="14" t="str">
        <f ca="1"/>
        <v>Low Cap</v>
      </c>
    </row>
    <row r="13410" spans="11:16">
      <c r="K13410" s="14" t="str">
        <v/>
      </c>
      <c r="L13410" s="14" t="str">
        <v/>
      </c>
      <c r="O13410" s="14" t="str">
        <v/>
      </c>
      <c r="P13410" s="14" t="str">
        <f ca="1"/>
        <v>Low Cap</v>
      </c>
    </row>
    <row r="13411" spans="11:16">
      <c r="K13411" s="14" t="str">
        <v/>
      </c>
      <c r="L13411" s="14" t="str">
        <v/>
      </c>
      <c r="O13411" s="14" t="str">
        <v/>
      </c>
      <c r="P13411" s="14" t="str">
        <f ca="1"/>
        <v>Low Cap</v>
      </c>
    </row>
    <row r="13412" spans="11:16">
      <c r="K13412" s="14" t="str">
        <v/>
      </c>
      <c r="L13412" s="14" t="str">
        <v/>
      </c>
      <c r="O13412" s="14" t="str">
        <v/>
      </c>
      <c r="P13412" s="14" t="str">
        <f ca="1"/>
        <v>Low Cap</v>
      </c>
    </row>
    <row r="13413" spans="11:16">
      <c r="K13413" s="14" t="str">
        <v/>
      </c>
      <c r="L13413" s="14" t="str">
        <v/>
      </c>
      <c r="O13413" s="14" t="str">
        <v/>
      </c>
      <c r="P13413" s="14" t="str">
        <f ca="1"/>
        <v>Low Cap</v>
      </c>
    </row>
    <row r="13414" spans="11:16">
      <c r="K13414" s="14" t="str">
        <v/>
      </c>
      <c r="L13414" s="14" t="str">
        <v/>
      </c>
      <c r="O13414" s="14" t="str">
        <v/>
      </c>
      <c r="P13414" s="14" t="str">
        <f ca="1"/>
        <v>Low Cap</v>
      </c>
    </row>
    <row r="13415" spans="11:16">
      <c r="K13415" s="14" t="str">
        <v/>
      </c>
      <c r="L13415" s="14" t="str">
        <v/>
      </c>
      <c r="O13415" s="14" t="str">
        <v/>
      </c>
      <c r="P13415" s="14" t="str">
        <f ca="1"/>
        <v>Low Cap</v>
      </c>
    </row>
    <row r="13416" spans="11:16">
      <c r="K13416" s="14" t="str">
        <v/>
      </c>
      <c r="L13416" s="14" t="str">
        <v/>
      </c>
      <c r="O13416" s="14" t="str">
        <v/>
      </c>
      <c r="P13416" s="14" t="str">
        <f ca="1"/>
        <v>Low Cap</v>
      </c>
    </row>
    <row r="13417" spans="11:16">
      <c r="K13417" s="14" t="str">
        <v/>
      </c>
      <c r="L13417" s="14" t="str">
        <v/>
      </c>
      <c r="O13417" s="14" t="str">
        <v/>
      </c>
      <c r="P13417" s="14" t="str">
        <f ca="1"/>
        <v>Low Cap</v>
      </c>
    </row>
    <row r="13418" spans="11:16">
      <c r="K13418" s="14" t="str">
        <v/>
      </c>
      <c r="L13418" s="14" t="str">
        <v/>
      </c>
      <c r="O13418" s="14" t="str">
        <v/>
      </c>
      <c r="P13418" s="14" t="str">
        <f ca="1"/>
        <v>Low Cap</v>
      </c>
    </row>
    <row r="13419" spans="11:16">
      <c r="K13419" s="14" t="str">
        <v/>
      </c>
      <c r="L13419" s="14" t="str">
        <v/>
      </c>
      <c r="O13419" s="14" t="str">
        <v/>
      </c>
      <c r="P13419" s="14" t="str">
        <f ca="1"/>
        <v>Low Cap</v>
      </c>
    </row>
    <row r="13420" spans="11:16">
      <c r="K13420" s="14" t="str">
        <v/>
      </c>
      <c r="L13420" s="14" t="str">
        <v/>
      </c>
      <c r="O13420" s="14" t="str">
        <v/>
      </c>
      <c r="P13420" s="14" t="str">
        <f ca="1"/>
        <v>Low Cap</v>
      </c>
    </row>
    <row r="13421" spans="11:16">
      <c r="K13421" s="14" t="str">
        <v/>
      </c>
      <c r="L13421" s="14" t="str">
        <v/>
      </c>
      <c r="O13421" s="14" t="str">
        <v/>
      </c>
      <c r="P13421" s="14" t="str">
        <f ca="1"/>
        <v>Low Cap</v>
      </c>
    </row>
    <row r="13422" spans="11:16">
      <c r="K13422" s="14" t="str">
        <v/>
      </c>
      <c r="L13422" s="14" t="str">
        <v/>
      </c>
      <c r="O13422" s="14" t="str">
        <v/>
      </c>
      <c r="P13422" s="14" t="str">
        <f ca="1"/>
        <v>Low Cap</v>
      </c>
    </row>
    <row r="13423" spans="11:16">
      <c r="K13423" s="14" t="str">
        <v/>
      </c>
      <c r="L13423" s="14" t="str">
        <v/>
      </c>
      <c r="O13423" s="14" t="str">
        <v/>
      </c>
      <c r="P13423" s="14" t="str">
        <f ca="1"/>
        <v>Low Cap</v>
      </c>
    </row>
    <row r="13424" spans="11:16">
      <c r="K13424" s="14" t="str">
        <v/>
      </c>
      <c r="L13424" s="14" t="str">
        <v/>
      </c>
      <c r="O13424" s="14" t="str">
        <v/>
      </c>
      <c r="P13424" s="14" t="str">
        <f ca="1"/>
        <v>Low Cap</v>
      </c>
    </row>
    <row r="13425" spans="11:16">
      <c r="K13425" s="14" t="str">
        <v/>
      </c>
      <c r="L13425" s="14" t="str">
        <v/>
      </c>
      <c r="O13425" s="14" t="str">
        <v/>
      </c>
      <c r="P13425" s="14" t="str">
        <f ca="1"/>
        <v>Low Cap</v>
      </c>
    </row>
    <row r="13426" spans="11:16">
      <c r="K13426" s="14" t="str">
        <v/>
      </c>
      <c r="L13426" s="14" t="str">
        <v/>
      </c>
      <c r="O13426" s="14" t="str">
        <v/>
      </c>
      <c r="P13426" s="14" t="str">
        <f ca="1"/>
        <v>Low Cap</v>
      </c>
    </row>
    <row r="13427" spans="11:16">
      <c r="K13427" s="14" t="str">
        <v/>
      </c>
      <c r="L13427" s="14" t="str">
        <v/>
      </c>
      <c r="O13427" s="14" t="str">
        <v/>
      </c>
      <c r="P13427" s="14" t="str">
        <f ca="1"/>
        <v>Low Cap</v>
      </c>
    </row>
    <row r="13428" spans="11:16">
      <c r="K13428" s="14" t="str">
        <v/>
      </c>
      <c r="L13428" s="14" t="str">
        <v/>
      </c>
      <c r="O13428" s="14" t="str">
        <v/>
      </c>
      <c r="P13428" s="14" t="str">
        <f ca="1"/>
        <v>Low Cap</v>
      </c>
    </row>
    <row r="13429" spans="11:16">
      <c r="K13429" s="14" t="str">
        <v/>
      </c>
      <c r="L13429" s="14" t="str">
        <v/>
      </c>
      <c r="O13429" s="14" t="str">
        <v/>
      </c>
      <c r="P13429" s="14" t="str">
        <f ca="1"/>
        <v>Low Cap</v>
      </c>
    </row>
    <row r="13430" spans="11:16">
      <c r="K13430" s="14" t="str">
        <v/>
      </c>
      <c r="L13430" s="14" t="str">
        <v/>
      </c>
      <c r="O13430" s="14" t="str">
        <v/>
      </c>
      <c r="P13430" s="14" t="str">
        <f ca="1"/>
        <v>Low Cap</v>
      </c>
    </row>
    <row r="13431" spans="11:16">
      <c r="K13431" s="14" t="str">
        <v/>
      </c>
      <c r="L13431" s="14" t="str">
        <v/>
      </c>
      <c r="O13431" s="14" t="str">
        <v/>
      </c>
      <c r="P13431" s="14" t="str">
        <f ca="1"/>
        <v>Low Cap</v>
      </c>
    </row>
    <row r="13432" spans="11:16">
      <c r="K13432" s="14" t="str">
        <v/>
      </c>
      <c r="L13432" s="14" t="str">
        <v/>
      </c>
      <c r="O13432" s="14" t="str">
        <v/>
      </c>
      <c r="P13432" s="14" t="str">
        <f ca="1"/>
        <v>Low Cap</v>
      </c>
    </row>
    <row r="13433" spans="11:16">
      <c r="K13433" s="14" t="str">
        <v/>
      </c>
      <c r="L13433" s="14" t="str">
        <v/>
      </c>
      <c r="O13433" s="14" t="str">
        <v/>
      </c>
      <c r="P13433" s="14" t="str">
        <f ca="1"/>
        <v>Low Cap</v>
      </c>
    </row>
    <row r="13434" spans="11:16">
      <c r="K13434" s="14" t="str">
        <v/>
      </c>
      <c r="L13434" s="14" t="str">
        <v/>
      </c>
      <c r="O13434" s="14" t="str">
        <v/>
      </c>
      <c r="P13434" s="14" t="str">
        <f ca="1"/>
        <v>Low Cap</v>
      </c>
    </row>
    <row r="13435" spans="11:16">
      <c r="K13435" s="14" t="str">
        <v/>
      </c>
      <c r="L13435" s="14" t="str">
        <v/>
      </c>
      <c r="O13435" s="14" t="str">
        <v/>
      </c>
      <c r="P13435" s="14" t="str">
        <f ca="1"/>
        <v>Low Cap</v>
      </c>
    </row>
    <row r="13436" spans="11:16">
      <c r="K13436" s="14" t="str">
        <v/>
      </c>
      <c r="L13436" s="14" t="str">
        <v/>
      </c>
      <c r="O13436" s="14" t="str">
        <v/>
      </c>
      <c r="P13436" s="14" t="str">
        <f ca="1"/>
        <v>Low Cap</v>
      </c>
    </row>
    <row r="13437" spans="11:16">
      <c r="K13437" s="14" t="str">
        <v/>
      </c>
      <c r="L13437" s="14" t="str">
        <v/>
      </c>
      <c r="O13437" s="14" t="str">
        <v/>
      </c>
      <c r="P13437" s="14" t="str">
        <f ca="1"/>
        <v>Low Cap</v>
      </c>
    </row>
    <row r="13438" spans="11:16">
      <c r="K13438" s="14" t="str">
        <v/>
      </c>
      <c r="L13438" s="14" t="str">
        <v/>
      </c>
      <c r="O13438" s="14" t="str">
        <v/>
      </c>
      <c r="P13438" s="14" t="str">
        <f ca="1"/>
        <v>Low Cap</v>
      </c>
    </row>
    <row r="13439" spans="11:16">
      <c r="K13439" s="14" t="str">
        <v/>
      </c>
      <c r="L13439" s="14" t="str">
        <v/>
      </c>
      <c r="O13439" s="14" t="str">
        <v/>
      </c>
      <c r="P13439" s="14" t="str">
        <f ca="1"/>
        <v>Low Cap</v>
      </c>
    </row>
    <row r="13440" spans="11:16">
      <c r="K13440" s="14" t="str">
        <v/>
      </c>
      <c r="L13440" s="14" t="str">
        <v/>
      </c>
      <c r="O13440" s="14" t="str">
        <v/>
      </c>
      <c r="P13440" s="14" t="str">
        <f ca="1"/>
        <v>Low Cap</v>
      </c>
    </row>
    <row r="13441" spans="11:16">
      <c r="K13441" s="14" t="str">
        <v/>
      </c>
      <c r="L13441" s="14" t="str">
        <v/>
      </c>
      <c r="O13441" s="14" t="str">
        <v/>
      </c>
      <c r="P13441" s="14" t="str">
        <f ca="1"/>
        <v>Low Cap</v>
      </c>
    </row>
    <row r="13442" spans="11:16">
      <c r="K13442" s="14" t="str">
        <v/>
      </c>
      <c r="L13442" s="14" t="str">
        <v/>
      </c>
      <c r="O13442" s="14" t="str">
        <v/>
      </c>
      <c r="P13442" s="14" t="str">
        <f ca="1"/>
        <v>Low Cap</v>
      </c>
    </row>
    <row r="13443" spans="11:16">
      <c r="K13443" s="14" t="str">
        <v/>
      </c>
      <c r="L13443" s="14" t="str">
        <v/>
      </c>
      <c r="O13443" s="14" t="str">
        <v/>
      </c>
      <c r="P13443" s="14" t="str">
        <f ca="1"/>
        <v>Low Cap</v>
      </c>
    </row>
    <row r="13444" spans="11:16">
      <c r="K13444" s="14" t="str">
        <v/>
      </c>
      <c r="L13444" s="14" t="str">
        <v/>
      </c>
      <c r="O13444" s="14" t="str">
        <v/>
      </c>
      <c r="P13444" s="14" t="str">
        <f ca="1"/>
        <v>Low Cap</v>
      </c>
    </row>
    <row r="13445" spans="11:16">
      <c r="K13445" s="14" t="str">
        <v/>
      </c>
      <c r="L13445" s="14" t="str">
        <v/>
      </c>
      <c r="O13445" s="14" t="str">
        <v/>
      </c>
      <c r="P13445" s="14" t="str">
        <f ca="1"/>
        <v>Low Cap</v>
      </c>
    </row>
    <row r="13446" spans="11:16">
      <c r="K13446" s="14" t="str">
        <v/>
      </c>
      <c r="L13446" s="14" t="str">
        <v/>
      </c>
      <c r="O13446" s="14" t="str">
        <v/>
      </c>
      <c r="P13446" s="14" t="str">
        <f ca="1"/>
        <v>Low Cap</v>
      </c>
    </row>
    <row r="13447" spans="11:16">
      <c r="K13447" s="14" t="str">
        <v/>
      </c>
      <c r="L13447" s="14" t="str">
        <v/>
      </c>
      <c r="O13447" s="14" t="str">
        <v/>
      </c>
      <c r="P13447" s="14" t="str">
        <f ca="1"/>
        <v>Low Cap</v>
      </c>
    </row>
    <row r="13448" spans="11:16">
      <c r="K13448" s="14" t="str">
        <v/>
      </c>
      <c r="L13448" s="14" t="str">
        <v/>
      </c>
      <c r="O13448" s="14" t="str">
        <v/>
      </c>
      <c r="P13448" s="14" t="str">
        <f ca="1"/>
        <v>Low Cap</v>
      </c>
    </row>
    <row r="13449" spans="11:16">
      <c r="K13449" s="14" t="str">
        <v/>
      </c>
      <c r="L13449" s="14" t="str">
        <v/>
      </c>
      <c r="O13449" s="14" t="str">
        <v/>
      </c>
      <c r="P13449" s="14" t="str">
        <f ca="1"/>
        <v>Low Cap</v>
      </c>
    </row>
    <row r="13450" spans="11:16">
      <c r="K13450" s="14" t="str">
        <v/>
      </c>
      <c r="L13450" s="14" t="str">
        <v/>
      </c>
      <c r="O13450" s="14" t="str">
        <v/>
      </c>
      <c r="P13450" s="14" t="str">
        <f ca="1"/>
        <v>Low Cap</v>
      </c>
    </row>
    <row r="13451" spans="11:16">
      <c r="K13451" s="14" t="str">
        <v/>
      </c>
      <c r="L13451" s="14" t="str">
        <v/>
      </c>
      <c r="O13451" s="14" t="str">
        <v/>
      </c>
      <c r="P13451" s="14" t="str">
        <f ca="1"/>
        <v>Low Cap</v>
      </c>
    </row>
    <row r="13452" spans="11:16">
      <c r="K13452" s="14" t="str">
        <v/>
      </c>
      <c r="L13452" s="14" t="str">
        <v/>
      </c>
      <c r="O13452" s="14" t="str">
        <v/>
      </c>
      <c r="P13452" s="14" t="str">
        <f ca="1"/>
        <v>Low Cap</v>
      </c>
    </row>
    <row r="13453" spans="11:16">
      <c r="K13453" s="14" t="str">
        <v/>
      </c>
      <c r="L13453" s="14" t="str">
        <v/>
      </c>
      <c r="O13453" s="14" t="str">
        <v/>
      </c>
      <c r="P13453" s="14" t="str">
        <f ca="1"/>
        <v>Low Cap</v>
      </c>
    </row>
    <row r="13454" spans="11:16">
      <c r="K13454" s="14" t="str">
        <v/>
      </c>
      <c r="L13454" s="14" t="str">
        <v/>
      </c>
      <c r="O13454" s="14" t="str">
        <v/>
      </c>
      <c r="P13454" s="14" t="str">
        <f ca="1"/>
        <v>Low Cap</v>
      </c>
    </row>
    <row r="13455" spans="11:16">
      <c r="K13455" s="14" t="str">
        <v/>
      </c>
      <c r="L13455" s="14" t="str">
        <v/>
      </c>
      <c r="O13455" s="14" t="str">
        <v/>
      </c>
      <c r="P13455" s="14" t="str">
        <f ca="1"/>
        <v>Low Cap</v>
      </c>
    </row>
    <row r="13456" spans="11:16">
      <c r="K13456" s="14" t="str">
        <v/>
      </c>
      <c r="L13456" s="14" t="str">
        <v/>
      </c>
      <c r="O13456" s="14" t="str">
        <v/>
      </c>
      <c r="P13456" s="14" t="str">
        <f ca="1"/>
        <v>Low Cap</v>
      </c>
    </row>
    <row r="13457" spans="11:16">
      <c r="K13457" s="14" t="str">
        <v/>
      </c>
      <c r="L13457" s="14" t="str">
        <v/>
      </c>
      <c r="O13457" s="14" t="str">
        <v/>
      </c>
      <c r="P13457" s="14" t="str">
        <f ca="1"/>
        <v>Low Cap</v>
      </c>
    </row>
    <row r="13458" spans="11:16">
      <c r="K13458" s="14" t="str">
        <v/>
      </c>
      <c r="L13458" s="14" t="str">
        <v/>
      </c>
      <c r="O13458" s="14" t="str">
        <v/>
      </c>
      <c r="P13458" s="14" t="str">
        <f ca="1"/>
        <v>Low Cap</v>
      </c>
    </row>
    <row r="13459" spans="11:16">
      <c r="K13459" s="14" t="str">
        <v/>
      </c>
      <c r="L13459" s="14" t="str">
        <v/>
      </c>
      <c r="O13459" s="14" t="str">
        <v/>
      </c>
      <c r="P13459" s="14" t="str">
        <f ca="1"/>
        <v>Low Cap</v>
      </c>
    </row>
    <row r="13460" spans="11:16">
      <c r="K13460" s="14" t="str">
        <v/>
      </c>
      <c r="L13460" s="14" t="str">
        <v/>
      </c>
      <c r="O13460" s="14" t="str">
        <v/>
      </c>
      <c r="P13460" s="14" t="str">
        <f ca="1"/>
        <v>Low Cap</v>
      </c>
    </row>
    <row r="13461" spans="11:16">
      <c r="K13461" s="14" t="str">
        <v/>
      </c>
      <c r="L13461" s="14" t="str">
        <v/>
      </c>
      <c r="O13461" s="14" t="str">
        <v/>
      </c>
      <c r="P13461" s="14" t="str">
        <f ca="1"/>
        <v>Low Cap</v>
      </c>
    </row>
    <row r="13462" spans="11:16">
      <c r="K13462" s="14" t="str">
        <v/>
      </c>
      <c r="L13462" s="14" t="str">
        <v/>
      </c>
      <c r="O13462" s="14" t="str">
        <v/>
      </c>
      <c r="P13462" s="14" t="str">
        <f ca="1"/>
        <v>Low Cap</v>
      </c>
    </row>
    <row r="13463" spans="11:16">
      <c r="K13463" s="14" t="str">
        <v/>
      </c>
      <c r="L13463" s="14" t="str">
        <v/>
      </c>
      <c r="O13463" s="14" t="str">
        <v/>
      </c>
      <c r="P13463" s="14" t="str">
        <f ca="1"/>
        <v>Low Cap</v>
      </c>
    </row>
    <row r="13464" spans="11:16">
      <c r="K13464" s="14" t="str">
        <v/>
      </c>
      <c r="L13464" s="14" t="str">
        <v/>
      </c>
      <c r="O13464" s="14" t="str">
        <v/>
      </c>
      <c r="P13464" s="14" t="str">
        <f ca="1"/>
        <v>Low Cap</v>
      </c>
    </row>
    <row r="13465" spans="11:16">
      <c r="K13465" s="14" t="str">
        <v/>
      </c>
      <c r="L13465" s="14" t="str">
        <v/>
      </c>
      <c r="O13465" s="14" t="str">
        <v/>
      </c>
      <c r="P13465" s="14" t="str">
        <f ca="1"/>
        <v>Low Cap</v>
      </c>
    </row>
    <row r="13466" spans="11:16">
      <c r="K13466" s="14" t="str">
        <v/>
      </c>
      <c r="L13466" s="14" t="str">
        <v/>
      </c>
      <c r="O13466" s="14" t="str">
        <v/>
      </c>
      <c r="P13466" s="14" t="str">
        <f ca="1"/>
        <v>Low Cap</v>
      </c>
    </row>
    <row r="13467" spans="11:16">
      <c r="K13467" s="14" t="str">
        <v/>
      </c>
      <c r="L13467" s="14" t="str">
        <v/>
      </c>
      <c r="O13467" s="14" t="str">
        <v/>
      </c>
      <c r="P13467" s="14" t="str">
        <f ca="1"/>
        <v>Low Cap</v>
      </c>
    </row>
    <row r="13468" spans="11:16">
      <c r="K13468" s="14" t="str">
        <v/>
      </c>
      <c r="L13468" s="14" t="str">
        <v/>
      </c>
      <c r="O13468" s="14" t="str">
        <v/>
      </c>
      <c r="P13468" s="14" t="str">
        <f ca="1"/>
        <v>Low Cap</v>
      </c>
    </row>
    <row r="13469" spans="11:16">
      <c r="K13469" s="14" t="str">
        <v/>
      </c>
      <c r="L13469" s="14" t="str">
        <v/>
      </c>
      <c r="O13469" s="14" t="str">
        <v/>
      </c>
      <c r="P13469" s="14" t="str">
        <f ca="1"/>
        <v>Low Cap</v>
      </c>
    </row>
    <row r="13470" spans="11:16">
      <c r="K13470" s="14" t="str">
        <v/>
      </c>
      <c r="L13470" s="14" t="str">
        <v/>
      </c>
      <c r="O13470" s="14" t="str">
        <v/>
      </c>
      <c r="P13470" s="14" t="str">
        <f ca="1"/>
        <v>Low Cap</v>
      </c>
    </row>
    <row r="13471" spans="11:16">
      <c r="K13471" s="14" t="str">
        <v/>
      </c>
      <c r="L13471" s="14" t="str">
        <v/>
      </c>
      <c r="O13471" s="14" t="str">
        <v/>
      </c>
      <c r="P13471" s="14" t="str">
        <f ca="1"/>
        <v>Low Cap</v>
      </c>
    </row>
    <row r="13472" spans="11:16">
      <c r="K13472" s="14" t="str">
        <v/>
      </c>
      <c r="L13472" s="14" t="str">
        <v/>
      </c>
      <c r="O13472" s="14" t="str">
        <v/>
      </c>
      <c r="P13472" s="14" t="str">
        <f ca="1"/>
        <v>Low Cap</v>
      </c>
    </row>
    <row r="13473" spans="11:16">
      <c r="K13473" s="14" t="str">
        <v/>
      </c>
      <c r="L13473" s="14" t="str">
        <v/>
      </c>
      <c r="O13473" s="14" t="str">
        <v/>
      </c>
      <c r="P13473" s="14" t="str">
        <f ca="1"/>
        <v>Low Cap</v>
      </c>
    </row>
    <row r="13474" spans="11:16">
      <c r="K13474" s="14" t="str">
        <v/>
      </c>
      <c r="L13474" s="14" t="str">
        <v/>
      </c>
      <c r="O13474" s="14" t="str">
        <v/>
      </c>
      <c r="P13474" s="14" t="str">
        <f ca="1"/>
        <v>Low Cap</v>
      </c>
    </row>
    <row r="13475" spans="11:16">
      <c r="K13475" s="14" t="str">
        <v/>
      </c>
      <c r="L13475" s="14" t="str">
        <v/>
      </c>
      <c r="O13475" s="14" t="str">
        <v/>
      </c>
      <c r="P13475" s="14" t="str">
        <f ca="1"/>
        <v>Low Cap</v>
      </c>
    </row>
    <row r="13476" spans="11:16">
      <c r="K13476" s="14" t="str">
        <v/>
      </c>
      <c r="L13476" s="14" t="str">
        <v/>
      </c>
      <c r="O13476" s="14" t="str">
        <v/>
      </c>
      <c r="P13476" s="14" t="str">
        <f ca="1"/>
        <v>Low Cap</v>
      </c>
    </row>
    <row r="13477" spans="11:16">
      <c r="K13477" s="14" t="str">
        <v/>
      </c>
      <c r="L13477" s="14" t="str">
        <v/>
      </c>
      <c r="O13477" s="14" t="str">
        <v/>
      </c>
      <c r="P13477" s="14" t="str">
        <f ca="1"/>
        <v>Low Cap</v>
      </c>
    </row>
    <row r="13478" spans="11:16">
      <c r="K13478" s="14" t="str">
        <v/>
      </c>
      <c r="L13478" s="14" t="str">
        <v/>
      </c>
      <c r="O13478" s="14" t="str">
        <v/>
      </c>
      <c r="P13478" s="14" t="str">
        <f ca="1"/>
        <v>Low Cap</v>
      </c>
    </row>
    <row r="13479" spans="11:16">
      <c r="K13479" s="14" t="str">
        <v/>
      </c>
      <c r="L13479" s="14" t="str">
        <v/>
      </c>
      <c r="O13479" s="14" t="str">
        <v/>
      </c>
      <c r="P13479" s="14" t="str">
        <f ca="1"/>
        <v>Low Cap</v>
      </c>
    </row>
    <row r="13480" spans="11:16">
      <c r="K13480" s="14" t="str">
        <v/>
      </c>
      <c r="L13480" s="14" t="str">
        <v/>
      </c>
      <c r="O13480" s="14" t="str">
        <v/>
      </c>
      <c r="P13480" s="14" t="str">
        <f ca="1"/>
        <v>Low Cap</v>
      </c>
    </row>
    <row r="13481" spans="11:16">
      <c r="K13481" s="14" t="str">
        <v/>
      </c>
      <c r="L13481" s="14" t="str">
        <v/>
      </c>
      <c r="O13481" s="14" t="str">
        <v/>
      </c>
      <c r="P13481" s="14" t="str">
        <f ca="1"/>
        <v>Low Cap</v>
      </c>
    </row>
    <row r="13482" spans="11:16">
      <c r="K13482" s="14" t="str">
        <v/>
      </c>
      <c r="L13482" s="14" t="str">
        <v/>
      </c>
      <c r="O13482" s="14" t="str">
        <v/>
      </c>
      <c r="P13482" s="14" t="str">
        <f ca="1"/>
        <v>Low Cap</v>
      </c>
    </row>
    <row r="13483" spans="11:16">
      <c r="K13483" s="14" t="str">
        <v/>
      </c>
      <c r="L13483" s="14" t="str">
        <v/>
      </c>
      <c r="O13483" s="14" t="str">
        <v/>
      </c>
      <c r="P13483" s="14" t="str">
        <f ca="1"/>
        <v>Low Cap</v>
      </c>
    </row>
    <row r="13484" spans="11:16">
      <c r="K13484" s="14" t="str">
        <v/>
      </c>
      <c r="L13484" s="14" t="str">
        <v/>
      </c>
      <c r="O13484" s="14" t="str">
        <v/>
      </c>
      <c r="P13484" s="14" t="str">
        <f ca="1"/>
        <v>Low Cap</v>
      </c>
    </row>
    <row r="13485" spans="11:16">
      <c r="K13485" s="14" t="str">
        <v/>
      </c>
      <c r="L13485" s="14" t="str">
        <v/>
      </c>
      <c r="O13485" s="14" t="str">
        <v/>
      </c>
      <c r="P13485" s="14" t="str">
        <f ca="1"/>
        <v>Low Cap</v>
      </c>
    </row>
    <row r="13486" spans="11:16">
      <c r="K13486" s="14" t="str">
        <v/>
      </c>
      <c r="L13486" s="14" t="str">
        <v/>
      </c>
      <c r="O13486" s="14" t="str">
        <v/>
      </c>
      <c r="P13486" s="14" t="str">
        <f ca="1"/>
        <v>Low Cap</v>
      </c>
    </row>
    <row r="13487" spans="11:16">
      <c r="K13487" s="14" t="str">
        <v/>
      </c>
      <c r="L13487" s="14" t="str">
        <v/>
      </c>
      <c r="O13487" s="14" t="str">
        <v/>
      </c>
      <c r="P13487" s="14" t="str">
        <f ca="1"/>
        <v>Low Cap</v>
      </c>
    </row>
    <row r="13488" spans="11:16">
      <c r="K13488" s="14" t="str">
        <v/>
      </c>
      <c r="L13488" s="14" t="str">
        <v/>
      </c>
      <c r="O13488" s="14" t="str">
        <v/>
      </c>
      <c r="P13488" s="14" t="str">
        <f ca="1"/>
        <v>Low Cap</v>
      </c>
    </row>
    <row r="13489" spans="11:16">
      <c r="K13489" s="14" t="str">
        <v/>
      </c>
      <c r="L13489" s="14" t="str">
        <v/>
      </c>
      <c r="O13489" s="14" t="str">
        <v/>
      </c>
      <c r="P13489" s="14" t="str">
        <f ca="1"/>
        <v>Low Cap</v>
      </c>
    </row>
    <row r="13490" spans="11:16">
      <c r="K13490" s="14" t="str">
        <v/>
      </c>
      <c r="L13490" s="14" t="str">
        <v/>
      </c>
      <c r="O13490" s="14" t="str">
        <v/>
      </c>
      <c r="P13490" s="14" t="str">
        <f ca="1"/>
        <v>Low Cap</v>
      </c>
    </row>
    <row r="13491" spans="11:16">
      <c r="K13491" s="14" t="str">
        <v/>
      </c>
      <c r="L13491" s="14" t="str">
        <v/>
      </c>
      <c r="O13491" s="14" t="str">
        <v/>
      </c>
      <c r="P13491" s="14" t="str">
        <f ca="1"/>
        <v>Low Cap</v>
      </c>
    </row>
    <row r="13492" spans="11:16">
      <c r="K13492" s="14" t="str">
        <v/>
      </c>
      <c r="L13492" s="14" t="str">
        <v/>
      </c>
      <c r="O13492" s="14" t="str">
        <v/>
      </c>
      <c r="P13492" s="14" t="str">
        <f ca="1"/>
        <v>Low Cap</v>
      </c>
    </row>
    <row r="13493" spans="11:16">
      <c r="K13493" s="14" t="str">
        <v/>
      </c>
      <c r="L13493" s="14" t="str">
        <v/>
      </c>
      <c r="O13493" s="14" t="str">
        <v/>
      </c>
      <c r="P13493" s="14" t="str">
        <f ca="1"/>
        <v>Low Cap</v>
      </c>
    </row>
    <row r="13494" spans="11:16">
      <c r="K13494" s="14" t="str">
        <v/>
      </c>
      <c r="L13494" s="14" t="str">
        <v/>
      </c>
      <c r="O13494" s="14" t="str">
        <v/>
      </c>
      <c r="P13494" s="14" t="str">
        <f ca="1"/>
        <v>Low Cap</v>
      </c>
    </row>
    <row r="13495" spans="11:16">
      <c r="K13495" s="14" t="str">
        <v/>
      </c>
      <c r="L13495" s="14" t="str">
        <v/>
      </c>
      <c r="O13495" s="14" t="str">
        <v/>
      </c>
      <c r="P13495" s="14" t="str">
        <f ca="1"/>
        <v>Low Cap</v>
      </c>
    </row>
    <row r="13496" spans="11:16">
      <c r="K13496" s="14" t="str">
        <v/>
      </c>
      <c r="L13496" s="14" t="str">
        <v/>
      </c>
      <c r="O13496" s="14" t="str">
        <v/>
      </c>
      <c r="P13496" s="14" t="str">
        <f ca="1"/>
        <v>Low Cap</v>
      </c>
    </row>
    <row r="13497" spans="11:16">
      <c r="K13497" s="14" t="str">
        <v/>
      </c>
      <c r="L13497" s="14" t="str">
        <v/>
      </c>
      <c r="O13497" s="14" t="str">
        <v/>
      </c>
      <c r="P13497" s="14" t="str">
        <f ca="1"/>
        <v>Low Cap</v>
      </c>
    </row>
    <row r="13498" spans="11:16">
      <c r="K13498" s="14" t="str">
        <v/>
      </c>
      <c r="L13498" s="14" t="str">
        <v/>
      </c>
      <c r="O13498" s="14" t="str">
        <v/>
      </c>
      <c r="P13498" s="14" t="str">
        <f ca="1"/>
        <v>Low Cap</v>
      </c>
    </row>
    <row r="13499" spans="11:16">
      <c r="K13499" s="14" t="str">
        <v/>
      </c>
      <c r="L13499" s="14" t="str">
        <v/>
      </c>
      <c r="O13499" s="14" t="str">
        <v/>
      </c>
      <c r="P13499" s="14" t="str">
        <f ca="1"/>
        <v>Low Cap</v>
      </c>
    </row>
    <row r="13500" spans="11:16">
      <c r="K13500" s="14" t="str">
        <v/>
      </c>
      <c r="L13500" s="14" t="str">
        <v/>
      </c>
      <c r="O13500" s="14" t="str">
        <v/>
      </c>
      <c r="P13500" s="14" t="str">
        <f ca="1"/>
        <v>Low Cap</v>
      </c>
    </row>
    <row r="13501" spans="11:16">
      <c r="K13501" s="14" t="str">
        <v/>
      </c>
      <c r="L13501" s="14" t="str">
        <v/>
      </c>
      <c r="O13501" s="14" t="str">
        <v/>
      </c>
      <c r="P13501" s="14" t="str">
        <f ca="1"/>
        <v>Low Cap</v>
      </c>
    </row>
    <row r="13502" spans="11:16">
      <c r="K13502" s="14" t="str">
        <v/>
      </c>
      <c r="L13502" s="14" t="str">
        <v/>
      </c>
      <c r="O13502" s="14" t="str">
        <v/>
      </c>
      <c r="P13502" s="14" t="str">
        <f ca="1"/>
        <v>Low Cap</v>
      </c>
    </row>
    <row r="13503" spans="11:16">
      <c r="K13503" s="14" t="str">
        <v/>
      </c>
      <c r="L13503" s="14" t="str">
        <v/>
      </c>
      <c r="O13503" s="14" t="str">
        <v/>
      </c>
      <c r="P13503" s="14" t="str">
        <f ca="1"/>
        <v>Low Cap</v>
      </c>
    </row>
    <row r="13504" spans="11:16">
      <c r="K13504" s="14" t="str">
        <v/>
      </c>
      <c r="L13504" s="14" t="str">
        <v/>
      </c>
      <c r="O13504" s="14" t="str">
        <v/>
      </c>
      <c r="P13504" s="14" t="str">
        <f ca="1"/>
        <v>Low Cap</v>
      </c>
    </row>
    <row r="13505" spans="11:16">
      <c r="K13505" s="14" t="str">
        <v/>
      </c>
      <c r="L13505" s="14" t="str">
        <v/>
      </c>
      <c r="O13505" s="14" t="str">
        <v/>
      </c>
      <c r="P13505" s="14" t="str">
        <f ca="1"/>
        <v>Low Cap</v>
      </c>
    </row>
    <row r="13506" spans="11:16">
      <c r="K13506" s="14" t="str">
        <v/>
      </c>
      <c r="L13506" s="14" t="str">
        <v/>
      </c>
      <c r="O13506" s="14" t="str">
        <v/>
      </c>
      <c r="P13506" s="14" t="str">
        <f ca="1"/>
        <v>Low Cap</v>
      </c>
    </row>
    <row r="13507" spans="11:16">
      <c r="K13507" s="14" t="str">
        <v/>
      </c>
      <c r="L13507" s="14" t="str">
        <v/>
      </c>
      <c r="O13507" s="14" t="str">
        <v/>
      </c>
      <c r="P13507" s="14" t="str">
        <f ca="1"/>
        <v>Low Cap</v>
      </c>
    </row>
    <row r="13508" spans="11:16">
      <c r="K13508" s="14" t="str">
        <v/>
      </c>
      <c r="L13508" s="14" t="str">
        <v/>
      </c>
      <c r="O13508" s="14" t="str">
        <v/>
      </c>
      <c r="P13508" s="14" t="str">
        <f ca="1"/>
        <v>Low Cap</v>
      </c>
    </row>
    <row r="13509" spans="11:16">
      <c r="K13509" s="14" t="str">
        <v/>
      </c>
      <c r="L13509" s="14" t="str">
        <v/>
      </c>
      <c r="O13509" s="14" t="str">
        <v/>
      </c>
      <c r="P13509" s="14" t="str">
        <f ca="1"/>
        <v>Low Cap</v>
      </c>
    </row>
    <row r="13510" spans="11:16">
      <c r="K13510" s="14" t="str">
        <v/>
      </c>
      <c r="L13510" s="14" t="str">
        <v/>
      </c>
      <c r="O13510" s="14" t="str">
        <v/>
      </c>
      <c r="P13510" s="14" t="str">
        <f ca="1"/>
        <v>Low Cap</v>
      </c>
    </row>
    <row r="13511" spans="11:16">
      <c r="K13511" s="14" t="str">
        <v/>
      </c>
      <c r="L13511" s="14" t="str">
        <v/>
      </c>
      <c r="O13511" s="14" t="str">
        <v/>
      </c>
      <c r="P13511" s="14" t="str">
        <f ca="1"/>
        <v>Low Cap</v>
      </c>
    </row>
    <row r="13512" spans="11:16">
      <c r="K13512" s="14" t="str">
        <v/>
      </c>
      <c r="L13512" s="14" t="str">
        <v/>
      </c>
      <c r="O13512" s="14" t="str">
        <v/>
      </c>
      <c r="P13512" s="14" t="str">
        <f ca="1"/>
        <v>Low Cap</v>
      </c>
    </row>
    <row r="13513" spans="11:16">
      <c r="K13513" s="14" t="str">
        <v/>
      </c>
      <c r="L13513" s="14" t="str">
        <v/>
      </c>
      <c r="O13513" s="14" t="str">
        <v/>
      </c>
      <c r="P13513" s="14" t="str">
        <f ca="1"/>
        <v>Low Cap</v>
      </c>
    </row>
    <row r="13514" spans="11:16">
      <c r="K13514" s="14" t="str">
        <v/>
      </c>
      <c r="L13514" s="14" t="str">
        <v/>
      </c>
      <c r="O13514" s="14" t="str">
        <v/>
      </c>
      <c r="P13514" s="14" t="str">
        <f ca="1"/>
        <v>Low Cap</v>
      </c>
    </row>
    <row r="13515" spans="11:16">
      <c r="K13515" s="14" t="str">
        <v/>
      </c>
      <c r="L13515" s="14" t="str">
        <v/>
      </c>
      <c r="O13515" s="14" t="str">
        <v/>
      </c>
      <c r="P13515" s="14" t="str">
        <f ca="1"/>
        <v>Low Cap</v>
      </c>
    </row>
    <row r="13516" spans="11:16">
      <c r="K13516" s="14" t="str">
        <v/>
      </c>
      <c r="L13516" s="14" t="str">
        <v/>
      </c>
      <c r="O13516" s="14" t="str">
        <v/>
      </c>
      <c r="P13516" s="14" t="str">
        <f ca="1"/>
        <v>Low Cap</v>
      </c>
    </row>
    <row r="13517" spans="11:16">
      <c r="K13517" s="14" t="str">
        <v/>
      </c>
      <c r="L13517" s="14" t="str">
        <v/>
      </c>
      <c r="O13517" s="14" t="str">
        <v/>
      </c>
      <c r="P13517" s="14" t="str">
        <f ca="1"/>
        <v>Low Cap</v>
      </c>
    </row>
    <row r="13518" spans="11:16">
      <c r="K13518" s="14" t="str">
        <v/>
      </c>
      <c r="L13518" s="14" t="str">
        <v/>
      </c>
      <c r="O13518" s="14" t="str">
        <v/>
      </c>
      <c r="P13518" s="14" t="str">
        <f ca="1"/>
        <v>Low Cap</v>
      </c>
    </row>
    <row r="13519" spans="11:16">
      <c r="K13519" s="14" t="str">
        <v/>
      </c>
      <c r="L13519" s="14" t="str">
        <v/>
      </c>
      <c r="O13519" s="14" t="str">
        <v/>
      </c>
      <c r="P13519" s="14" t="str">
        <f ca="1"/>
        <v>Low Cap</v>
      </c>
    </row>
    <row r="13520" spans="11:16">
      <c r="K13520" s="14" t="str">
        <v/>
      </c>
      <c r="L13520" s="14" t="str">
        <v/>
      </c>
      <c r="O13520" s="14" t="str">
        <v/>
      </c>
      <c r="P13520" s="14" t="str">
        <f ca="1"/>
        <v>Low Cap</v>
      </c>
    </row>
    <row r="13521" spans="11:16">
      <c r="K13521" s="14" t="str">
        <v/>
      </c>
      <c r="L13521" s="14" t="str">
        <v/>
      </c>
      <c r="O13521" s="14" t="str">
        <v/>
      </c>
      <c r="P13521" s="14" t="str">
        <f ca="1"/>
        <v>Low Cap</v>
      </c>
    </row>
    <row r="13522" spans="11:16">
      <c r="K13522" s="14" t="str">
        <v/>
      </c>
      <c r="L13522" s="14" t="str">
        <v/>
      </c>
      <c r="O13522" s="14" t="str">
        <v/>
      </c>
      <c r="P13522" s="14" t="str">
        <f ca="1"/>
        <v>Low Cap</v>
      </c>
    </row>
    <row r="13523" spans="11:16">
      <c r="K13523" s="14" t="str">
        <v/>
      </c>
      <c r="L13523" s="14" t="str">
        <v/>
      </c>
      <c r="O13523" s="14" t="str">
        <v/>
      </c>
      <c r="P13523" s="14" t="str">
        <f ca="1"/>
        <v>Low Cap</v>
      </c>
    </row>
    <row r="13524" spans="11:16">
      <c r="K13524" s="14" t="str">
        <v/>
      </c>
      <c r="L13524" s="14" t="str">
        <v/>
      </c>
      <c r="O13524" s="14" t="str">
        <v/>
      </c>
      <c r="P13524" s="14" t="str">
        <f ca="1"/>
        <v>Low Cap</v>
      </c>
    </row>
    <row r="13525" spans="11:16">
      <c r="K13525" s="14" t="str">
        <v/>
      </c>
      <c r="L13525" s="14" t="str">
        <v/>
      </c>
      <c r="O13525" s="14" t="str">
        <v/>
      </c>
      <c r="P13525" s="14" t="str">
        <f ca="1"/>
        <v>Low Cap</v>
      </c>
    </row>
    <row r="13526" spans="11:16">
      <c r="K13526" s="14" t="str">
        <v/>
      </c>
      <c r="L13526" s="14" t="str">
        <v/>
      </c>
      <c r="O13526" s="14" t="str">
        <v/>
      </c>
      <c r="P13526" s="14" t="str">
        <f ca="1"/>
        <v>Low Cap</v>
      </c>
    </row>
    <row r="13527" spans="11:16">
      <c r="K13527" s="14" t="str">
        <v/>
      </c>
      <c r="L13527" s="14" t="str">
        <v/>
      </c>
      <c r="O13527" s="14" t="str">
        <v/>
      </c>
      <c r="P13527" s="14" t="str">
        <f ca="1"/>
        <v>Low Cap</v>
      </c>
    </row>
    <row r="13528" spans="11:16">
      <c r="K13528" s="14" t="str">
        <v/>
      </c>
      <c r="L13528" s="14" t="str">
        <v/>
      </c>
      <c r="O13528" s="14" t="str">
        <v/>
      </c>
      <c r="P13528" s="14" t="str">
        <f ca="1"/>
        <v>Low Cap</v>
      </c>
    </row>
    <row r="13529" spans="11:16">
      <c r="K13529" s="14" t="str">
        <v/>
      </c>
      <c r="L13529" s="14" t="str">
        <v/>
      </c>
      <c r="O13529" s="14" t="str">
        <v/>
      </c>
      <c r="P13529" s="14" t="str">
        <f ca="1"/>
        <v>Low Cap</v>
      </c>
    </row>
    <row r="13530" spans="11:16">
      <c r="K13530" s="14" t="str">
        <v/>
      </c>
      <c r="L13530" s="14" t="str">
        <v/>
      </c>
      <c r="O13530" s="14" t="str">
        <v/>
      </c>
      <c r="P13530" s="14" t="str">
        <f ca="1"/>
        <v>Low Cap</v>
      </c>
    </row>
    <row r="13531" spans="11:16">
      <c r="K13531" s="14" t="str">
        <v/>
      </c>
      <c r="L13531" s="14" t="str">
        <v/>
      </c>
      <c r="O13531" s="14" t="str">
        <v/>
      </c>
      <c r="P13531" s="14" t="str">
        <f ca="1"/>
        <v>Low Cap</v>
      </c>
    </row>
    <row r="13532" spans="11:16">
      <c r="K13532" s="14" t="str">
        <v/>
      </c>
      <c r="L13532" s="14" t="str">
        <v/>
      </c>
      <c r="O13532" s="14" t="str">
        <v/>
      </c>
      <c r="P13532" s="14" t="str">
        <f ca="1"/>
        <v>Low Cap</v>
      </c>
    </row>
    <row r="13533" spans="11:16">
      <c r="K13533" s="14" t="str">
        <v/>
      </c>
      <c r="L13533" s="14" t="str">
        <v/>
      </c>
      <c r="O13533" s="14" t="str">
        <v/>
      </c>
      <c r="P13533" s="14" t="str">
        <f ca="1"/>
        <v>Low Cap</v>
      </c>
    </row>
    <row r="13534" spans="11:16">
      <c r="K13534" s="14" t="str">
        <v/>
      </c>
      <c r="L13534" s="14" t="str">
        <v/>
      </c>
      <c r="O13534" s="14" t="str">
        <v/>
      </c>
      <c r="P13534" s="14" t="str">
        <f ca="1"/>
        <v>Low Cap</v>
      </c>
    </row>
    <row r="13535" spans="11:16">
      <c r="K13535" s="14" t="str">
        <v/>
      </c>
      <c r="L13535" s="14" t="str">
        <v/>
      </c>
      <c r="O13535" s="14" t="str">
        <v/>
      </c>
      <c r="P13535" s="14" t="str">
        <f ca="1"/>
        <v>Low Cap</v>
      </c>
    </row>
    <row r="13536" spans="11:16">
      <c r="K13536" s="14" t="str">
        <v/>
      </c>
      <c r="L13536" s="14" t="str">
        <v/>
      </c>
      <c r="O13536" s="14" t="str">
        <v/>
      </c>
      <c r="P13536" s="14" t="str">
        <f ca="1"/>
        <v>Low Cap</v>
      </c>
    </row>
    <row r="13537" spans="11:16">
      <c r="K13537" s="14" t="str">
        <v/>
      </c>
      <c r="L13537" s="14" t="str">
        <v/>
      </c>
      <c r="O13537" s="14" t="str">
        <v/>
      </c>
      <c r="P13537" s="14" t="str">
        <f ca="1"/>
        <v>Low Cap</v>
      </c>
    </row>
    <row r="13538" spans="11:16">
      <c r="K13538" s="14" t="str">
        <v/>
      </c>
      <c r="L13538" s="14" t="str">
        <v/>
      </c>
      <c r="O13538" s="14" t="str">
        <v/>
      </c>
      <c r="P13538" s="14" t="str">
        <f ca="1"/>
        <v>Low Cap</v>
      </c>
    </row>
    <row r="13539" spans="11:16">
      <c r="K13539" s="14" t="str">
        <v/>
      </c>
      <c r="L13539" s="14" t="str">
        <v/>
      </c>
      <c r="O13539" s="14" t="str">
        <v/>
      </c>
      <c r="P13539" s="14" t="str">
        <f ca="1"/>
        <v>Low Cap</v>
      </c>
    </row>
    <row r="13540" spans="11:16">
      <c r="K13540" s="14" t="str">
        <v/>
      </c>
      <c r="L13540" s="14" t="str">
        <v/>
      </c>
      <c r="O13540" s="14" t="str">
        <v/>
      </c>
      <c r="P13540" s="14" t="str">
        <f ca="1"/>
        <v>Low Cap</v>
      </c>
    </row>
    <row r="13541" spans="11:16">
      <c r="K13541" s="14" t="str">
        <v/>
      </c>
      <c r="L13541" s="14" t="str">
        <v/>
      </c>
      <c r="O13541" s="14" t="str">
        <v/>
      </c>
      <c r="P13541" s="14" t="str">
        <f ca="1"/>
        <v>Low Cap</v>
      </c>
    </row>
    <row r="13542" spans="11:16">
      <c r="K13542" s="14" t="str">
        <v/>
      </c>
      <c r="L13542" s="14" t="str">
        <v/>
      </c>
      <c r="O13542" s="14" t="str">
        <v/>
      </c>
      <c r="P13542" s="14" t="str">
        <f ca="1"/>
        <v>Low Cap</v>
      </c>
    </row>
    <row r="13543" spans="11:16">
      <c r="K13543" s="14" t="str">
        <v/>
      </c>
      <c r="L13543" s="14" t="str">
        <v/>
      </c>
      <c r="O13543" s="14" t="str">
        <v/>
      </c>
      <c r="P13543" s="14" t="str">
        <f ca="1"/>
        <v>Low Cap</v>
      </c>
    </row>
    <row r="13544" spans="11:16">
      <c r="K13544" s="14" t="str">
        <v/>
      </c>
      <c r="L13544" s="14" t="str">
        <v/>
      </c>
      <c r="O13544" s="14" t="str">
        <v/>
      </c>
      <c r="P13544" s="14" t="str">
        <f ca="1"/>
        <v>Low Cap</v>
      </c>
    </row>
    <row r="13545" spans="11:16">
      <c r="K13545" s="14" t="str">
        <v/>
      </c>
      <c r="L13545" s="14" t="str">
        <v/>
      </c>
      <c r="O13545" s="14" t="str">
        <v/>
      </c>
      <c r="P13545" s="14" t="str">
        <f ca="1"/>
        <v>Low Cap</v>
      </c>
    </row>
    <row r="13546" spans="11:16">
      <c r="K13546" s="14" t="str">
        <v/>
      </c>
      <c r="L13546" s="14" t="str">
        <v/>
      </c>
      <c r="O13546" s="14" t="str">
        <v/>
      </c>
      <c r="P13546" s="14" t="str">
        <f ca="1"/>
        <v>Low Cap</v>
      </c>
    </row>
    <row r="13547" spans="11:16">
      <c r="K13547" s="14" t="str">
        <v/>
      </c>
      <c r="L13547" s="14" t="str">
        <v/>
      </c>
      <c r="O13547" s="14" t="str">
        <v/>
      </c>
      <c r="P13547" s="14" t="str">
        <f ca="1"/>
        <v>Low Cap</v>
      </c>
    </row>
    <row r="13548" spans="11:16">
      <c r="K13548" s="14" t="str">
        <v/>
      </c>
      <c r="L13548" s="14" t="str">
        <v/>
      </c>
      <c r="O13548" s="14" t="str">
        <v/>
      </c>
      <c r="P13548" s="14" t="str">
        <f ca="1"/>
        <v>Low Cap</v>
      </c>
    </row>
    <row r="13549" spans="11:16">
      <c r="K13549" s="14" t="str">
        <v/>
      </c>
      <c r="L13549" s="14" t="str">
        <v/>
      </c>
      <c r="O13549" s="14" t="str">
        <v/>
      </c>
      <c r="P13549" s="14" t="str">
        <f ca="1"/>
        <v>Low Cap</v>
      </c>
    </row>
    <row r="13550" spans="11:16">
      <c r="K13550" s="14" t="str">
        <v/>
      </c>
      <c r="L13550" s="14" t="str">
        <v/>
      </c>
      <c r="O13550" s="14" t="str">
        <v/>
      </c>
      <c r="P13550" s="14" t="str">
        <f ca="1"/>
        <v>Low Cap</v>
      </c>
    </row>
    <row r="13551" spans="11:16">
      <c r="K13551" s="14" t="str">
        <v/>
      </c>
      <c r="L13551" s="14" t="str">
        <v/>
      </c>
      <c r="O13551" s="14" t="str">
        <v/>
      </c>
      <c r="P13551" s="14" t="str">
        <f ca="1"/>
        <v>Low Cap</v>
      </c>
    </row>
    <row r="13552" spans="11:16">
      <c r="K13552" s="14" t="str">
        <v/>
      </c>
      <c r="L13552" s="14" t="str">
        <v/>
      </c>
      <c r="O13552" s="14" t="str">
        <v/>
      </c>
      <c r="P13552" s="14" t="str">
        <f ca="1"/>
        <v>Low Cap</v>
      </c>
    </row>
    <row r="13553" spans="11:16">
      <c r="K13553" s="14" t="str">
        <v/>
      </c>
      <c r="L13553" s="14" t="str">
        <v/>
      </c>
      <c r="O13553" s="14" t="str">
        <v/>
      </c>
      <c r="P13553" s="14" t="str">
        <f ca="1"/>
        <v>Low Cap</v>
      </c>
    </row>
    <row r="13554" spans="11:16">
      <c r="K13554" s="14" t="str">
        <v/>
      </c>
      <c r="L13554" s="14" t="str">
        <v/>
      </c>
      <c r="O13554" s="14" t="str">
        <v/>
      </c>
      <c r="P13554" s="14" t="str">
        <f ca="1"/>
        <v>Low Cap</v>
      </c>
    </row>
    <row r="13555" spans="11:16">
      <c r="K13555" s="14" t="str">
        <v/>
      </c>
      <c r="L13555" s="14" t="str">
        <v/>
      </c>
      <c r="O13555" s="14" t="str">
        <v/>
      </c>
      <c r="P13555" s="14" t="str">
        <f ca="1"/>
        <v>Low Cap</v>
      </c>
    </row>
    <row r="13556" spans="11:16">
      <c r="K13556" s="14" t="str">
        <v/>
      </c>
      <c r="L13556" s="14" t="str">
        <v/>
      </c>
      <c r="O13556" s="14" t="str">
        <v/>
      </c>
      <c r="P13556" s="14" t="str">
        <f ca="1"/>
        <v>Low Cap</v>
      </c>
    </row>
    <row r="13557" spans="11:16">
      <c r="K13557" s="14" t="str">
        <v/>
      </c>
      <c r="L13557" s="14" t="str">
        <v/>
      </c>
      <c r="O13557" s="14" t="str">
        <v/>
      </c>
      <c r="P13557" s="14" t="str">
        <f ca="1"/>
        <v>Low Cap</v>
      </c>
    </row>
    <row r="13558" spans="11:16">
      <c r="K13558" s="14" t="str">
        <v/>
      </c>
      <c r="L13558" s="14" t="str">
        <v/>
      </c>
      <c r="O13558" s="14" t="str">
        <v/>
      </c>
      <c r="P13558" s="14" t="str">
        <f ca="1"/>
        <v>Low Cap</v>
      </c>
    </row>
    <row r="13559" spans="11:16">
      <c r="K13559" s="14" t="str">
        <v/>
      </c>
      <c r="L13559" s="14" t="str">
        <v/>
      </c>
      <c r="O13559" s="14" t="str">
        <v/>
      </c>
      <c r="P13559" s="14" t="str">
        <f ca="1"/>
        <v>Low Cap</v>
      </c>
    </row>
    <row r="13560" spans="11:16">
      <c r="K13560" s="14" t="str">
        <v/>
      </c>
      <c r="L13560" s="14" t="str">
        <v/>
      </c>
      <c r="O13560" s="14" t="str">
        <v/>
      </c>
      <c r="P13560" s="14" t="str">
        <f ca="1"/>
        <v>Low Cap</v>
      </c>
    </row>
    <row r="13561" spans="11:16">
      <c r="K13561" s="14" t="str">
        <v/>
      </c>
      <c r="L13561" s="14" t="str">
        <v/>
      </c>
      <c r="O13561" s="14" t="str">
        <v/>
      </c>
      <c r="P13561" s="14" t="str">
        <f ca="1"/>
        <v>Low Cap</v>
      </c>
    </row>
    <row r="13562" spans="11:16">
      <c r="K13562" s="14" t="str">
        <v/>
      </c>
      <c r="L13562" s="14" t="str">
        <v/>
      </c>
      <c r="O13562" s="14" t="str">
        <v/>
      </c>
      <c r="P13562" s="14" t="str">
        <f ca="1"/>
        <v>Low Cap</v>
      </c>
    </row>
    <row r="13563" spans="11:16">
      <c r="K13563" s="14" t="str">
        <v/>
      </c>
      <c r="L13563" s="14" t="str">
        <v/>
      </c>
      <c r="O13563" s="14" t="str">
        <v/>
      </c>
      <c r="P13563" s="14" t="str">
        <f ca="1"/>
        <v>Low Cap</v>
      </c>
    </row>
    <row r="13564" spans="11:16">
      <c r="K13564" s="14" t="str">
        <v/>
      </c>
      <c r="L13564" s="14" t="str">
        <v/>
      </c>
      <c r="O13564" s="14" t="str">
        <v/>
      </c>
      <c r="P13564" s="14" t="str">
        <f ca="1"/>
        <v>Low Cap</v>
      </c>
    </row>
    <row r="13565" spans="11:16">
      <c r="K13565" s="14" t="str">
        <v/>
      </c>
      <c r="L13565" s="14" t="str">
        <v/>
      </c>
      <c r="O13565" s="14" t="str">
        <v/>
      </c>
      <c r="P13565" s="14" t="str">
        <f ca="1"/>
        <v>Low Cap</v>
      </c>
    </row>
    <row r="13566" spans="11:16">
      <c r="K13566" s="14" t="str">
        <v/>
      </c>
      <c r="L13566" s="14" t="str">
        <v/>
      </c>
      <c r="O13566" s="14" t="str">
        <v/>
      </c>
      <c r="P13566" s="14" t="str">
        <f ca="1"/>
        <v>Low Cap</v>
      </c>
    </row>
    <row r="13567" spans="11:16">
      <c r="K13567" s="14" t="str">
        <v/>
      </c>
      <c r="L13567" s="14" t="str">
        <v/>
      </c>
      <c r="O13567" s="14" t="str">
        <v/>
      </c>
      <c r="P13567" s="14" t="str">
        <f ca="1"/>
        <v>Low Cap</v>
      </c>
    </row>
    <row r="13568" spans="11:16">
      <c r="K13568" s="14" t="str">
        <v/>
      </c>
      <c r="L13568" s="14" t="str">
        <v/>
      </c>
      <c r="O13568" s="14" t="str">
        <v/>
      </c>
      <c r="P13568" s="14" t="str">
        <f ca="1"/>
        <v>Low Cap</v>
      </c>
    </row>
    <row r="13569" spans="11:16">
      <c r="K13569" s="14" t="str">
        <v/>
      </c>
      <c r="L13569" s="14" t="str">
        <v/>
      </c>
      <c r="O13569" s="14" t="str">
        <v/>
      </c>
      <c r="P13569" s="14" t="str">
        <f ca="1"/>
        <v>Low Cap</v>
      </c>
    </row>
    <row r="13570" spans="11:16">
      <c r="K13570" s="14" t="str">
        <v/>
      </c>
      <c r="L13570" s="14" t="str">
        <v/>
      </c>
      <c r="O13570" s="14" t="str">
        <v/>
      </c>
      <c r="P13570" s="14" t="str">
        <f ca="1"/>
        <v>Low Cap</v>
      </c>
    </row>
    <row r="13571" spans="11:16">
      <c r="K13571" s="14" t="str">
        <v/>
      </c>
      <c r="L13571" s="14" t="str">
        <v/>
      </c>
      <c r="O13571" s="14" t="str">
        <v/>
      </c>
      <c r="P13571" s="14" t="str">
        <f ca="1"/>
        <v>Low Cap</v>
      </c>
    </row>
    <row r="13572" spans="11:16">
      <c r="K13572" s="14" t="str">
        <v/>
      </c>
      <c r="L13572" s="14" t="str">
        <v/>
      </c>
      <c r="O13572" s="14" t="str">
        <v/>
      </c>
      <c r="P13572" s="14" t="str">
        <f ca="1"/>
        <v>Low Cap</v>
      </c>
    </row>
    <row r="13573" spans="11:16">
      <c r="K13573" s="14" t="str">
        <v/>
      </c>
      <c r="L13573" s="14" t="str">
        <v/>
      </c>
      <c r="O13573" s="14" t="str">
        <v/>
      </c>
      <c r="P13573" s="14" t="str">
        <f ca="1"/>
        <v>Low Cap</v>
      </c>
    </row>
    <row r="13574" spans="11:16">
      <c r="K13574" s="14" t="str">
        <v/>
      </c>
      <c r="L13574" s="14" t="str">
        <v/>
      </c>
      <c r="O13574" s="14" t="str">
        <v/>
      </c>
      <c r="P13574" s="14" t="str">
        <f ca="1"/>
        <v>Low Cap</v>
      </c>
    </row>
    <row r="13575" spans="11:16">
      <c r="K13575" s="14" t="str">
        <v/>
      </c>
      <c r="L13575" s="14" t="str">
        <v/>
      </c>
      <c r="O13575" s="14" t="str">
        <v/>
      </c>
      <c r="P13575" s="14" t="str">
        <f ca="1"/>
        <v>Low Cap</v>
      </c>
    </row>
    <row r="13576" spans="11:16">
      <c r="K13576" s="14" t="str">
        <v/>
      </c>
      <c r="L13576" s="14" t="str">
        <v/>
      </c>
      <c r="O13576" s="14" t="str">
        <v/>
      </c>
      <c r="P13576" s="14" t="str">
        <f ca="1"/>
        <v>Low Cap</v>
      </c>
    </row>
    <row r="13577" spans="11:16">
      <c r="K13577" s="14" t="str">
        <v/>
      </c>
      <c r="L13577" s="14" t="str">
        <v/>
      </c>
      <c r="O13577" s="14" t="str">
        <v/>
      </c>
      <c r="P13577" s="14" t="str">
        <f ca="1"/>
        <v>Low Cap</v>
      </c>
    </row>
    <row r="13578" spans="11:16">
      <c r="K13578" s="14" t="str">
        <v/>
      </c>
      <c r="L13578" s="14" t="str">
        <v/>
      </c>
      <c r="O13578" s="14" t="str">
        <v/>
      </c>
      <c r="P13578" s="14" t="str">
        <f ca="1"/>
        <v>Low Cap</v>
      </c>
    </row>
    <row r="13579" spans="11:16">
      <c r="K13579" s="14" t="str">
        <v/>
      </c>
      <c r="L13579" s="14" t="str">
        <v/>
      </c>
      <c r="O13579" s="14" t="str">
        <v/>
      </c>
      <c r="P13579" s="14" t="str">
        <f ca="1"/>
        <v>Low Cap</v>
      </c>
    </row>
    <row r="13580" spans="11:16">
      <c r="K13580" s="14" t="str">
        <v/>
      </c>
      <c r="L13580" s="14" t="str">
        <v/>
      </c>
      <c r="O13580" s="14" t="str">
        <v/>
      </c>
      <c r="P13580" s="14" t="str">
        <f ca="1"/>
        <v>Low Cap</v>
      </c>
    </row>
    <row r="13581" spans="11:16">
      <c r="K13581" s="14" t="str">
        <v/>
      </c>
      <c r="L13581" s="14" t="str">
        <v/>
      </c>
      <c r="O13581" s="14" t="str">
        <v/>
      </c>
      <c r="P13581" s="14" t="str">
        <f ca="1"/>
        <v>Low Cap</v>
      </c>
    </row>
    <row r="13582" spans="11:16">
      <c r="K13582" s="14" t="str">
        <v/>
      </c>
      <c r="L13582" s="14" t="str">
        <v/>
      </c>
      <c r="O13582" s="14" t="str">
        <v/>
      </c>
      <c r="P13582" s="14" t="str">
        <f ca="1"/>
        <v>Low Cap</v>
      </c>
    </row>
    <row r="13583" spans="11:16">
      <c r="K13583" s="14" t="str">
        <v/>
      </c>
      <c r="L13583" s="14" t="str">
        <v/>
      </c>
      <c r="O13583" s="14" t="str">
        <v/>
      </c>
      <c r="P13583" s="14" t="str">
        <f ca="1"/>
        <v>Low Cap</v>
      </c>
    </row>
    <row r="13584" spans="11:16">
      <c r="K13584" s="14" t="str">
        <v/>
      </c>
      <c r="L13584" s="14" t="str">
        <v/>
      </c>
      <c r="O13584" s="14" t="str">
        <v/>
      </c>
      <c r="P13584" s="14" t="str">
        <f ca="1"/>
        <v>Low Cap</v>
      </c>
    </row>
    <row r="13585" spans="11:16">
      <c r="K13585" s="14" t="str">
        <v/>
      </c>
      <c r="L13585" s="14" t="str">
        <v/>
      </c>
      <c r="O13585" s="14" t="str">
        <v/>
      </c>
      <c r="P13585" s="14" t="str">
        <f ca="1"/>
        <v>Low Cap</v>
      </c>
    </row>
    <row r="13586" spans="11:16">
      <c r="K13586" s="14" t="str">
        <v/>
      </c>
      <c r="L13586" s="14" t="str">
        <v/>
      </c>
      <c r="O13586" s="14" t="str">
        <v/>
      </c>
      <c r="P13586" s="14" t="str">
        <f ca="1"/>
        <v>Low Cap</v>
      </c>
    </row>
    <row r="13587" spans="11:16">
      <c r="K13587" s="14" t="str">
        <v/>
      </c>
      <c r="L13587" s="14" t="str">
        <v/>
      </c>
      <c r="O13587" s="14" t="str">
        <v/>
      </c>
      <c r="P13587" s="14" t="str">
        <f ca="1"/>
        <v>Low Cap</v>
      </c>
    </row>
    <row r="13588" spans="11:16">
      <c r="K13588" s="14" t="str">
        <v/>
      </c>
      <c r="L13588" s="14" t="str">
        <v/>
      </c>
      <c r="O13588" s="14" t="str">
        <v/>
      </c>
      <c r="P13588" s="14" t="str">
        <f ca="1"/>
        <v>Low Cap</v>
      </c>
    </row>
    <row r="13589" spans="11:16">
      <c r="K13589" s="14" t="str">
        <v/>
      </c>
      <c r="L13589" s="14" t="str">
        <v/>
      </c>
      <c r="O13589" s="14" t="str">
        <v/>
      </c>
      <c r="P13589" s="14" t="str">
        <f ca="1"/>
        <v>Low Cap</v>
      </c>
    </row>
    <row r="13590" spans="11:16">
      <c r="K13590" s="14" t="str">
        <v/>
      </c>
      <c r="L13590" s="14" t="str">
        <v/>
      </c>
      <c r="O13590" s="14" t="str">
        <v/>
      </c>
      <c r="P13590" s="14" t="str">
        <f ca="1"/>
        <v>Low Cap</v>
      </c>
    </row>
    <row r="13591" spans="11:16">
      <c r="K13591" s="14" t="str">
        <v/>
      </c>
      <c r="L13591" s="14" t="str">
        <v/>
      </c>
      <c r="O13591" s="14" t="str">
        <v/>
      </c>
      <c r="P13591" s="14" t="str">
        <f ca="1"/>
        <v>Low Cap</v>
      </c>
    </row>
    <row r="13592" spans="11:16">
      <c r="K13592" s="14" t="str">
        <v/>
      </c>
      <c r="L13592" s="14" t="str">
        <v/>
      </c>
      <c r="O13592" s="14" t="str">
        <v/>
      </c>
      <c r="P13592" s="14" t="str">
        <f ca="1"/>
        <v>Low Cap</v>
      </c>
    </row>
    <row r="13593" spans="11:16">
      <c r="K13593" s="14" t="str">
        <v/>
      </c>
      <c r="L13593" s="14" t="str">
        <v/>
      </c>
      <c r="O13593" s="14" t="str">
        <v/>
      </c>
      <c r="P13593" s="14" t="str">
        <f ca="1"/>
        <v>Low Cap</v>
      </c>
    </row>
    <row r="13594" spans="11:16">
      <c r="K13594" s="14" t="str">
        <v/>
      </c>
      <c r="L13594" s="14" t="str">
        <v/>
      </c>
      <c r="O13594" s="14" t="str">
        <v/>
      </c>
      <c r="P13594" s="14" t="str">
        <f ca="1"/>
        <v>Low Cap</v>
      </c>
    </row>
    <row r="13595" spans="11:16">
      <c r="K13595" s="14" t="str">
        <v/>
      </c>
      <c r="L13595" s="14" t="str">
        <v/>
      </c>
      <c r="O13595" s="14" t="str">
        <v/>
      </c>
      <c r="P13595" s="14" t="str">
        <f ca="1"/>
        <v>Low Cap</v>
      </c>
    </row>
    <row r="13596" spans="11:16">
      <c r="K13596" s="14" t="str">
        <v/>
      </c>
      <c r="L13596" s="14" t="str">
        <v/>
      </c>
      <c r="O13596" s="14" t="str">
        <v/>
      </c>
      <c r="P13596" s="14" t="str">
        <f ca="1"/>
        <v>Low Cap</v>
      </c>
    </row>
    <row r="13597" spans="11:16">
      <c r="K13597" s="14" t="str">
        <v/>
      </c>
      <c r="L13597" s="14" t="str">
        <v/>
      </c>
      <c r="O13597" s="14" t="str">
        <v/>
      </c>
      <c r="P13597" s="14" t="str">
        <f ca="1"/>
        <v>Low Cap</v>
      </c>
    </row>
    <row r="13598" spans="11:16">
      <c r="K13598" s="14" t="str">
        <v/>
      </c>
      <c r="L13598" s="14" t="str">
        <v/>
      </c>
      <c r="O13598" s="14" t="str">
        <v/>
      </c>
      <c r="P13598" s="14" t="str">
        <f ca="1"/>
        <v>Low Cap</v>
      </c>
    </row>
    <row r="13599" spans="11:16">
      <c r="K13599" s="14" t="str">
        <v/>
      </c>
      <c r="L13599" s="14" t="str">
        <v/>
      </c>
      <c r="O13599" s="14" t="str">
        <v/>
      </c>
      <c r="P13599" s="14" t="str">
        <f ca="1"/>
        <v>Low Cap</v>
      </c>
    </row>
    <row r="13600" spans="11:16">
      <c r="K13600" s="14" t="str">
        <v/>
      </c>
      <c r="L13600" s="14" t="str">
        <v/>
      </c>
      <c r="O13600" s="14" t="str">
        <v/>
      </c>
      <c r="P13600" s="14" t="str">
        <f ca="1"/>
        <v>Low Cap</v>
      </c>
    </row>
    <row r="13601" spans="11:16">
      <c r="K13601" s="14" t="str">
        <v/>
      </c>
      <c r="L13601" s="14" t="str">
        <v/>
      </c>
      <c r="O13601" s="14" t="str">
        <v/>
      </c>
      <c r="P13601" s="14" t="str">
        <f ca="1"/>
        <v>Low Cap</v>
      </c>
    </row>
    <row r="13602" spans="11:16">
      <c r="K13602" s="14" t="str">
        <v/>
      </c>
      <c r="L13602" s="14" t="str">
        <v/>
      </c>
      <c r="O13602" s="14" t="str">
        <v/>
      </c>
      <c r="P13602" s="14" t="str">
        <f ca="1"/>
        <v>Low Cap</v>
      </c>
    </row>
    <row r="13603" spans="11:16">
      <c r="K13603" s="14" t="str">
        <v/>
      </c>
      <c r="L13603" s="14" t="str">
        <v/>
      </c>
      <c r="O13603" s="14" t="str">
        <v/>
      </c>
      <c r="P13603" s="14" t="str">
        <f ca="1"/>
        <v>Low Cap</v>
      </c>
    </row>
    <row r="13604" spans="11:16">
      <c r="K13604" s="14" t="str">
        <v/>
      </c>
      <c r="L13604" s="14" t="str">
        <v/>
      </c>
      <c r="O13604" s="14" t="str">
        <v/>
      </c>
      <c r="P13604" s="14" t="str">
        <f ca="1"/>
        <v>Low Cap</v>
      </c>
    </row>
    <row r="13605" spans="11:16">
      <c r="K13605" s="14" t="str">
        <v/>
      </c>
      <c r="L13605" s="14" t="str">
        <v/>
      </c>
      <c r="O13605" s="14" t="str">
        <v/>
      </c>
      <c r="P13605" s="14" t="str">
        <f ca="1"/>
        <v>Low Cap</v>
      </c>
    </row>
    <row r="13606" spans="11:16">
      <c r="K13606" s="14" t="str">
        <v/>
      </c>
      <c r="L13606" s="14" t="str">
        <v/>
      </c>
      <c r="O13606" s="14" t="str">
        <v/>
      </c>
      <c r="P13606" s="14" t="str">
        <f ca="1"/>
        <v>Low Cap</v>
      </c>
    </row>
    <row r="13607" spans="11:16">
      <c r="K13607" s="14" t="str">
        <v/>
      </c>
      <c r="L13607" s="14" t="str">
        <v/>
      </c>
      <c r="O13607" s="14" t="str">
        <v/>
      </c>
      <c r="P13607" s="14" t="str">
        <f ca="1"/>
        <v>Low Cap</v>
      </c>
    </row>
    <row r="13608" spans="11:16">
      <c r="K13608" s="14" t="str">
        <v/>
      </c>
      <c r="L13608" s="14" t="str">
        <v/>
      </c>
      <c r="O13608" s="14" t="str">
        <v/>
      </c>
      <c r="P13608" s="14" t="str">
        <f ca="1"/>
        <v>Low Cap</v>
      </c>
    </row>
    <row r="13609" spans="11:16">
      <c r="K13609" s="14" t="str">
        <v/>
      </c>
      <c r="L13609" s="14" t="str">
        <v/>
      </c>
      <c r="O13609" s="14" t="str">
        <v/>
      </c>
      <c r="P13609" s="14" t="str">
        <f ca="1"/>
        <v>Low Cap</v>
      </c>
    </row>
    <row r="13610" spans="11:16">
      <c r="K13610" s="14" t="str">
        <v/>
      </c>
      <c r="L13610" s="14" t="str">
        <v/>
      </c>
      <c r="O13610" s="14" t="str">
        <v/>
      </c>
      <c r="P13610" s="14" t="str">
        <f ca="1"/>
        <v>Low Cap</v>
      </c>
    </row>
    <row r="13611" spans="11:16">
      <c r="K13611" s="14" t="str">
        <v/>
      </c>
      <c r="L13611" s="14" t="str">
        <v/>
      </c>
      <c r="O13611" s="14" t="str">
        <v/>
      </c>
      <c r="P13611" s="14" t="str">
        <f ca="1"/>
        <v>Low Cap</v>
      </c>
    </row>
    <row r="13612" spans="11:16">
      <c r="K13612" s="14" t="str">
        <v/>
      </c>
      <c r="L13612" s="14" t="str">
        <v/>
      </c>
      <c r="O13612" s="14" t="str">
        <v/>
      </c>
      <c r="P13612" s="14" t="str">
        <f ca="1"/>
        <v>Low Cap</v>
      </c>
    </row>
    <row r="13613" spans="11:16">
      <c r="K13613" s="14" t="str">
        <v/>
      </c>
      <c r="L13613" s="14" t="str">
        <v/>
      </c>
      <c r="O13613" s="14" t="str">
        <v/>
      </c>
      <c r="P13613" s="14" t="str">
        <f ca="1"/>
        <v>Low Cap</v>
      </c>
    </row>
    <row r="13614" spans="11:16">
      <c r="K13614" s="14" t="str">
        <v/>
      </c>
      <c r="L13614" s="14" t="str">
        <v/>
      </c>
      <c r="O13614" s="14" t="str">
        <v/>
      </c>
      <c r="P13614" s="14" t="str">
        <f ca="1"/>
        <v>Low Cap</v>
      </c>
    </row>
    <row r="13615" spans="11:16">
      <c r="K13615" s="14" t="str">
        <v/>
      </c>
      <c r="L13615" s="14" t="str">
        <v/>
      </c>
      <c r="O13615" s="14" t="str">
        <v/>
      </c>
      <c r="P13615" s="14" t="str">
        <f ca="1"/>
        <v>Low Cap</v>
      </c>
    </row>
    <row r="13616" spans="11:16">
      <c r="K13616" s="14" t="str">
        <v/>
      </c>
      <c r="L13616" s="14" t="str">
        <v/>
      </c>
      <c r="O13616" s="14" t="str">
        <v/>
      </c>
      <c r="P13616" s="14" t="str">
        <f ca="1"/>
        <v>Low Cap</v>
      </c>
    </row>
    <row r="13617" spans="11:16">
      <c r="K13617" s="14" t="str">
        <v/>
      </c>
      <c r="L13617" s="14" t="str">
        <v/>
      </c>
      <c r="O13617" s="14" t="str">
        <v/>
      </c>
      <c r="P13617" s="14" t="str">
        <f ca="1"/>
        <v>Low Cap</v>
      </c>
    </row>
    <row r="13618" spans="11:16">
      <c r="K13618" s="14" t="str">
        <v/>
      </c>
      <c r="L13618" s="14" t="str">
        <v/>
      </c>
      <c r="O13618" s="14" t="str">
        <v/>
      </c>
      <c r="P13618" s="14" t="str">
        <f ca="1"/>
        <v>Low Cap</v>
      </c>
    </row>
    <row r="13619" spans="11:16">
      <c r="K13619" s="14" t="str">
        <v/>
      </c>
      <c r="L13619" s="14" t="str">
        <v/>
      </c>
      <c r="O13619" s="14" t="str">
        <v/>
      </c>
      <c r="P13619" s="14" t="str">
        <f ca="1"/>
        <v>Low Cap</v>
      </c>
    </row>
    <row r="13620" spans="11:16">
      <c r="K13620" s="14" t="str">
        <v/>
      </c>
      <c r="L13620" s="14" t="str">
        <v/>
      </c>
      <c r="O13620" s="14" t="str">
        <v/>
      </c>
      <c r="P13620" s="14" t="str">
        <f ca="1"/>
        <v>Low Cap</v>
      </c>
    </row>
    <row r="13621" spans="11:16">
      <c r="K13621" s="14" t="str">
        <v/>
      </c>
      <c r="L13621" s="14" t="str">
        <v/>
      </c>
      <c r="O13621" s="14" t="str">
        <v/>
      </c>
      <c r="P13621" s="14" t="str">
        <f ca="1"/>
        <v>Low Cap</v>
      </c>
    </row>
    <row r="13622" spans="11:16">
      <c r="K13622" s="14" t="str">
        <v/>
      </c>
      <c r="L13622" s="14" t="str">
        <v/>
      </c>
      <c r="O13622" s="14" t="str">
        <v/>
      </c>
      <c r="P13622" s="14" t="str">
        <f ca="1"/>
        <v>Low Cap</v>
      </c>
    </row>
    <row r="13623" spans="11:16">
      <c r="K13623" s="14" t="str">
        <v/>
      </c>
      <c r="L13623" s="14" t="str">
        <v/>
      </c>
      <c r="O13623" s="14" t="str">
        <v/>
      </c>
      <c r="P13623" s="14" t="str">
        <f ca="1"/>
        <v>Low Cap</v>
      </c>
    </row>
    <row r="13624" spans="11:16">
      <c r="K13624" s="14" t="str">
        <v/>
      </c>
      <c r="L13624" s="14" t="str">
        <v/>
      </c>
      <c r="O13624" s="14" t="str">
        <v/>
      </c>
      <c r="P13624" s="14" t="str">
        <f ca="1"/>
        <v>Low Cap</v>
      </c>
    </row>
    <row r="13625" spans="11:16">
      <c r="K13625" s="14" t="str">
        <v/>
      </c>
      <c r="L13625" s="14" t="str">
        <v/>
      </c>
      <c r="O13625" s="14" t="str">
        <v/>
      </c>
      <c r="P13625" s="14" t="str">
        <f ca="1"/>
        <v>Low Cap</v>
      </c>
    </row>
    <row r="13626" spans="11:16">
      <c r="K13626" s="14" t="str">
        <v/>
      </c>
      <c r="L13626" s="14" t="str">
        <v/>
      </c>
      <c r="O13626" s="14" t="str">
        <v/>
      </c>
      <c r="P13626" s="14" t="str">
        <f ca="1"/>
        <v>Low Cap</v>
      </c>
    </row>
    <row r="13627" spans="11:16">
      <c r="K13627" s="14" t="str">
        <v/>
      </c>
      <c r="L13627" s="14" t="str">
        <v/>
      </c>
      <c r="O13627" s="14" t="str">
        <v/>
      </c>
      <c r="P13627" s="14" t="str">
        <f ca="1"/>
        <v>Low Cap</v>
      </c>
    </row>
    <row r="13628" spans="11:16">
      <c r="K13628" s="14" t="str">
        <v/>
      </c>
      <c r="L13628" s="14" t="str">
        <v/>
      </c>
      <c r="O13628" s="14" t="str">
        <v/>
      </c>
      <c r="P13628" s="14" t="str">
        <f ca="1"/>
        <v>Low Cap</v>
      </c>
    </row>
    <row r="13629" spans="11:16">
      <c r="K13629" s="14" t="str">
        <v/>
      </c>
      <c r="L13629" s="14" t="str">
        <v/>
      </c>
      <c r="O13629" s="14" t="str">
        <v/>
      </c>
      <c r="P13629" s="14" t="str">
        <f ca="1"/>
        <v>Low Cap</v>
      </c>
    </row>
    <row r="13630" spans="11:16">
      <c r="K13630" s="14" t="str">
        <v/>
      </c>
      <c r="L13630" s="14" t="str">
        <v/>
      </c>
      <c r="O13630" s="14" t="str">
        <v/>
      </c>
      <c r="P13630" s="14" t="str">
        <f ca="1"/>
        <v>Low Cap</v>
      </c>
    </row>
    <row r="13631" spans="11:16">
      <c r="K13631" s="14" t="str">
        <v/>
      </c>
      <c r="L13631" s="14" t="str">
        <v/>
      </c>
      <c r="O13631" s="14" t="str">
        <v/>
      </c>
      <c r="P13631" s="14" t="str">
        <f ca="1"/>
        <v>Low Cap</v>
      </c>
    </row>
    <row r="13632" spans="11:16">
      <c r="K13632" s="14" t="str">
        <v/>
      </c>
      <c r="L13632" s="14" t="str">
        <v/>
      </c>
      <c r="O13632" s="14" t="str">
        <v/>
      </c>
      <c r="P13632" s="14" t="str">
        <f ca="1"/>
        <v>Low Cap</v>
      </c>
    </row>
    <row r="13633" spans="11:16">
      <c r="K13633" s="14" t="str">
        <v/>
      </c>
      <c r="L13633" s="14" t="str">
        <v/>
      </c>
      <c r="O13633" s="14" t="str">
        <v/>
      </c>
      <c r="P13633" s="14" t="str">
        <f ca="1"/>
        <v>Low Cap</v>
      </c>
    </row>
    <row r="13634" spans="11:16">
      <c r="K13634" s="14" t="str">
        <v/>
      </c>
      <c r="L13634" s="14" t="str">
        <v/>
      </c>
      <c r="O13634" s="14" t="str">
        <v/>
      </c>
      <c r="P13634" s="14" t="str">
        <f ca="1"/>
        <v>Low Cap</v>
      </c>
    </row>
    <row r="13635" spans="11:16">
      <c r="K13635" s="14" t="str">
        <v/>
      </c>
      <c r="L13635" s="14" t="str">
        <v/>
      </c>
      <c r="O13635" s="14" t="str">
        <v/>
      </c>
      <c r="P13635" s="14" t="str">
        <f ca="1"/>
        <v>Low Cap</v>
      </c>
    </row>
    <row r="13636" spans="11:16">
      <c r="K13636" s="14" t="str">
        <v/>
      </c>
      <c r="L13636" s="14" t="str">
        <v/>
      </c>
      <c r="O13636" s="14" t="str">
        <v/>
      </c>
      <c r="P13636" s="14" t="str">
        <f ca="1"/>
        <v>Low Cap</v>
      </c>
    </row>
    <row r="13637" spans="11:16">
      <c r="K13637" s="14" t="str">
        <v/>
      </c>
      <c r="L13637" s="14" t="str">
        <v/>
      </c>
      <c r="O13637" s="14" t="str">
        <v/>
      </c>
      <c r="P13637" s="14" t="str">
        <f ca="1"/>
        <v>Low Cap</v>
      </c>
    </row>
    <row r="13638" spans="11:16">
      <c r="K13638" s="14" t="str">
        <v/>
      </c>
      <c r="L13638" s="14" t="str">
        <v/>
      </c>
      <c r="O13638" s="14" t="str">
        <v/>
      </c>
      <c r="P13638" s="14" t="str">
        <f ca="1"/>
        <v>Low Cap</v>
      </c>
    </row>
    <row r="13639" spans="11:16">
      <c r="K13639" s="14" t="str">
        <v/>
      </c>
      <c r="L13639" s="14" t="str">
        <v/>
      </c>
      <c r="O13639" s="14" t="str">
        <v/>
      </c>
      <c r="P13639" s="14" t="str">
        <f ca="1"/>
        <v>Low Cap</v>
      </c>
    </row>
    <row r="13640" spans="11:16">
      <c r="K13640" s="14" t="str">
        <v/>
      </c>
      <c r="L13640" s="14" t="str">
        <v/>
      </c>
      <c r="O13640" s="14" t="str">
        <v/>
      </c>
      <c r="P13640" s="14" t="str">
        <f ca="1"/>
        <v>Low Cap</v>
      </c>
    </row>
    <row r="13641" spans="11:16">
      <c r="K13641" s="14" t="str">
        <v/>
      </c>
      <c r="L13641" s="14" t="str">
        <v/>
      </c>
      <c r="O13641" s="14" t="str">
        <v/>
      </c>
      <c r="P13641" s="14" t="str">
        <f ca="1"/>
        <v>Low Cap</v>
      </c>
    </row>
    <row r="13642" spans="11:16">
      <c r="K13642" s="14" t="str">
        <v/>
      </c>
      <c r="L13642" s="14" t="str">
        <v/>
      </c>
      <c r="O13642" s="14" t="str">
        <v/>
      </c>
      <c r="P13642" s="14" t="str">
        <f ca="1"/>
        <v>Low Cap</v>
      </c>
    </row>
    <row r="13643" spans="11:16">
      <c r="K13643" s="14" t="str">
        <v/>
      </c>
      <c r="L13643" s="14" t="str">
        <v/>
      </c>
      <c r="O13643" s="14" t="str">
        <v/>
      </c>
      <c r="P13643" s="14" t="str">
        <f ca="1"/>
        <v>Low Cap</v>
      </c>
    </row>
    <row r="13644" spans="11:16">
      <c r="K13644" s="14" t="str">
        <v/>
      </c>
      <c r="L13644" s="14" t="str">
        <v/>
      </c>
      <c r="O13644" s="14" t="str">
        <v/>
      </c>
      <c r="P13644" s="14" t="str">
        <f ca="1"/>
        <v>Low Cap</v>
      </c>
    </row>
    <row r="13645" spans="11:16">
      <c r="K13645" s="14" t="str">
        <v/>
      </c>
      <c r="L13645" s="14" t="str">
        <v/>
      </c>
      <c r="O13645" s="14" t="str">
        <v/>
      </c>
      <c r="P13645" s="14" t="str">
        <f ca="1"/>
        <v>Low Cap</v>
      </c>
    </row>
    <row r="13646" spans="11:16">
      <c r="K13646" s="14" t="str">
        <v/>
      </c>
      <c r="L13646" s="14" t="str">
        <v/>
      </c>
      <c r="O13646" s="14" t="str">
        <v/>
      </c>
      <c r="P13646" s="14" t="str">
        <f ca="1"/>
        <v>Low Cap</v>
      </c>
    </row>
    <row r="13647" spans="11:16">
      <c r="K13647" s="14" t="str">
        <v/>
      </c>
      <c r="L13647" s="14" t="str">
        <v/>
      </c>
      <c r="O13647" s="14" t="str">
        <v/>
      </c>
      <c r="P13647" s="14" t="str">
        <f ca="1"/>
        <v>Low Cap</v>
      </c>
    </row>
    <row r="13648" spans="11:16">
      <c r="K13648" s="14" t="str">
        <v/>
      </c>
      <c r="L13648" s="14" t="str">
        <v/>
      </c>
      <c r="O13648" s="14" t="str">
        <v/>
      </c>
      <c r="P13648" s="14" t="str">
        <f ca="1"/>
        <v>Low Cap</v>
      </c>
    </row>
    <row r="13649" spans="11:16">
      <c r="K13649" s="14" t="str">
        <v/>
      </c>
      <c r="L13649" s="14" t="str">
        <v/>
      </c>
      <c r="O13649" s="14" t="str">
        <v/>
      </c>
      <c r="P13649" s="14" t="str">
        <f ca="1"/>
        <v>Low Cap</v>
      </c>
    </row>
    <row r="13650" spans="11:16">
      <c r="K13650" s="14" t="str">
        <v/>
      </c>
      <c r="L13650" s="14" t="str">
        <v/>
      </c>
      <c r="O13650" s="14" t="str">
        <v/>
      </c>
      <c r="P13650" s="14" t="str">
        <f ca="1"/>
        <v>Low Cap</v>
      </c>
    </row>
    <row r="13651" spans="11:16">
      <c r="K13651" s="14" t="str">
        <v/>
      </c>
      <c r="L13651" s="14" t="str">
        <v/>
      </c>
      <c r="O13651" s="14" t="str">
        <v/>
      </c>
      <c r="P13651" s="14" t="str">
        <f ca="1"/>
        <v>Low Cap</v>
      </c>
    </row>
    <row r="13652" spans="11:16">
      <c r="K13652" s="14" t="str">
        <v/>
      </c>
      <c r="L13652" s="14" t="str">
        <v/>
      </c>
      <c r="O13652" s="14" t="str">
        <v/>
      </c>
      <c r="P13652" s="14" t="str">
        <f ca="1"/>
        <v>Low Cap</v>
      </c>
    </row>
    <row r="13653" spans="11:16">
      <c r="K13653" s="14" t="str">
        <v/>
      </c>
      <c r="L13653" s="14" t="str">
        <v/>
      </c>
      <c r="O13653" s="14" t="str">
        <v/>
      </c>
      <c r="P13653" s="14" t="str">
        <f ca="1"/>
        <v>Low Cap</v>
      </c>
    </row>
    <row r="13654" spans="11:16">
      <c r="K13654" s="14" t="str">
        <v/>
      </c>
      <c r="L13654" s="14" t="str">
        <v/>
      </c>
      <c r="O13654" s="14" t="str">
        <v/>
      </c>
      <c r="P13654" s="14" t="str">
        <f ca="1"/>
        <v>Low Cap</v>
      </c>
    </row>
    <row r="13655" spans="11:16">
      <c r="K13655" s="14" t="str">
        <v/>
      </c>
      <c r="L13655" s="14" t="str">
        <v/>
      </c>
      <c r="O13655" s="14" t="str">
        <v/>
      </c>
      <c r="P13655" s="14" t="str">
        <f ca="1"/>
        <v>Low Cap</v>
      </c>
    </row>
    <row r="13656" spans="11:16">
      <c r="K13656" s="14" t="str">
        <v/>
      </c>
      <c r="L13656" s="14" t="str">
        <v/>
      </c>
      <c r="O13656" s="14" t="str">
        <v/>
      </c>
      <c r="P13656" s="14" t="str">
        <f ca="1"/>
        <v>Low Cap</v>
      </c>
    </row>
    <row r="13657" spans="11:16">
      <c r="K13657" s="14" t="str">
        <v/>
      </c>
      <c r="L13657" s="14" t="str">
        <v/>
      </c>
      <c r="O13657" s="14" t="str">
        <v/>
      </c>
      <c r="P13657" s="14" t="str">
        <f ca="1"/>
        <v>Low Cap</v>
      </c>
    </row>
    <row r="13658" spans="11:16">
      <c r="K13658" s="14" t="str">
        <v/>
      </c>
      <c r="L13658" s="14" t="str">
        <v/>
      </c>
      <c r="O13658" s="14" t="str">
        <v/>
      </c>
      <c r="P13658" s="14" t="str">
        <f ca="1"/>
        <v>Low Cap</v>
      </c>
    </row>
    <row r="13659" spans="11:16">
      <c r="K13659" s="14" t="str">
        <v/>
      </c>
      <c r="L13659" s="14" t="str">
        <v/>
      </c>
      <c r="O13659" s="14" t="str">
        <v/>
      </c>
      <c r="P13659" s="14" t="str">
        <f ca="1"/>
        <v>Low Cap</v>
      </c>
    </row>
    <row r="13660" spans="11:16">
      <c r="K13660" s="14" t="str">
        <v/>
      </c>
      <c r="L13660" s="14" t="str">
        <v/>
      </c>
      <c r="O13660" s="14" t="str">
        <v/>
      </c>
      <c r="P13660" s="14" t="str">
        <f ca="1"/>
        <v>Low Cap</v>
      </c>
    </row>
    <row r="13661" spans="11:16">
      <c r="K13661" s="14" t="str">
        <v/>
      </c>
      <c r="L13661" s="14" t="str">
        <v/>
      </c>
      <c r="O13661" s="14" t="str">
        <v/>
      </c>
      <c r="P13661" s="14" t="str">
        <f ca="1"/>
        <v>Low Cap</v>
      </c>
    </row>
    <row r="13662" spans="11:16">
      <c r="K13662" s="14" t="str">
        <v/>
      </c>
      <c r="L13662" s="14" t="str">
        <v/>
      </c>
      <c r="O13662" s="14" t="str">
        <v/>
      </c>
      <c r="P13662" s="14" t="str">
        <f ca="1"/>
        <v>Low Cap</v>
      </c>
    </row>
    <row r="13663" spans="11:16">
      <c r="K13663" s="14" t="str">
        <v/>
      </c>
      <c r="L13663" s="14" t="str">
        <v/>
      </c>
      <c r="O13663" s="14" t="str">
        <v/>
      </c>
      <c r="P13663" s="14" t="str">
        <f ca="1"/>
        <v>Low Cap</v>
      </c>
    </row>
    <row r="13664" spans="11:16">
      <c r="K13664" s="14" t="str">
        <v/>
      </c>
      <c r="L13664" s="14" t="str">
        <v/>
      </c>
      <c r="O13664" s="14" t="str">
        <v/>
      </c>
      <c r="P13664" s="14" t="str">
        <f ca="1"/>
        <v>Low Cap</v>
      </c>
    </row>
    <row r="13665" spans="11:16">
      <c r="K13665" s="14" t="str">
        <v/>
      </c>
      <c r="L13665" s="14" t="str">
        <v/>
      </c>
      <c r="O13665" s="14" t="str">
        <v/>
      </c>
      <c r="P13665" s="14" t="str">
        <f ca="1"/>
        <v>Low Cap</v>
      </c>
    </row>
    <row r="13666" spans="11:16">
      <c r="K13666" s="14" t="str">
        <v/>
      </c>
      <c r="L13666" s="14" t="str">
        <v/>
      </c>
      <c r="O13666" s="14" t="str">
        <v/>
      </c>
      <c r="P13666" s="14" t="str">
        <f ca="1"/>
        <v>Low Cap</v>
      </c>
    </row>
    <row r="13667" spans="11:16">
      <c r="K13667" s="14" t="str">
        <v/>
      </c>
      <c r="L13667" s="14" t="str">
        <v/>
      </c>
      <c r="O13667" s="14" t="str">
        <v/>
      </c>
      <c r="P13667" s="14" t="str">
        <f ca="1"/>
        <v>Low Cap</v>
      </c>
    </row>
    <row r="13668" spans="11:16">
      <c r="K13668" s="14" t="str">
        <v/>
      </c>
      <c r="L13668" s="14" t="str">
        <v/>
      </c>
      <c r="O13668" s="14" t="str">
        <v/>
      </c>
      <c r="P13668" s="14" t="str">
        <f ca="1"/>
        <v>Low Cap</v>
      </c>
    </row>
    <row r="13669" spans="11:16">
      <c r="K13669" s="14" t="str">
        <v/>
      </c>
      <c r="L13669" s="14" t="str">
        <v/>
      </c>
      <c r="O13669" s="14" t="str">
        <v/>
      </c>
      <c r="P13669" s="14" t="str">
        <f ca="1"/>
        <v>Low Cap</v>
      </c>
    </row>
    <row r="13670" spans="11:16">
      <c r="K13670" s="14" t="str">
        <v/>
      </c>
      <c r="L13670" s="14" t="str">
        <v/>
      </c>
      <c r="O13670" s="14" t="str">
        <v/>
      </c>
      <c r="P13670" s="14" t="str">
        <f ca="1"/>
        <v>Low Cap</v>
      </c>
    </row>
    <row r="13671" spans="11:16">
      <c r="K13671" s="14" t="str">
        <v/>
      </c>
      <c r="L13671" s="14" t="str">
        <v/>
      </c>
      <c r="O13671" s="14" t="str">
        <v/>
      </c>
      <c r="P13671" s="14" t="str">
        <f ca="1"/>
        <v>Low Cap</v>
      </c>
    </row>
    <row r="13672" spans="11:16">
      <c r="K13672" s="14" t="str">
        <v/>
      </c>
      <c r="L13672" s="14" t="str">
        <v/>
      </c>
      <c r="O13672" s="14" t="str">
        <v/>
      </c>
      <c r="P13672" s="14" t="str">
        <f ca="1"/>
        <v>Low Cap</v>
      </c>
    </row>
    <row r="13673" spans="11:16">
      <c r="K13673" s="14" t="str">
        <v/>
      </c>
      <c r="L13673" s="14" t="str">
        <v/>
      </c>
      <c r="O13673" s="14" t="str">
        <v/>
      </c>
      <c r="P13673" s="14" t="str">
        <f ca="1"/>
        <v>Low Cap</v>
      </c>
    </row>
    <row r="13674" spans="11:16">
      <c r="K13674" s="14" t="str">
        <v/>
      </c>
      <c r="L13674" s="14" t="str">
        <v/>
      </c>
      <c r="O13674" s="14" t="str">
        <v/>
      </c>
      <c r="P13674" s="14" t="str">
        <f ca="1"/>
        <v>Low Cap</v>
      </c>
    </row>
    <row r="13675" spans="11:16">
      <c r="K13675" s="14" t="str">
        <v/>
      </c>
      <c r="L13675" s="14" t="str">
        <v/>
      </c>
      <c r="O13675" s="14" t="str">
        <v/>
      </c>
      <c r="P13675" s="14" t="str">
        <f ca="1"/>
        <v>Low Cap</v>
      </c>
    </row>
    <row r="13676" spans="11:16">
      <c r="K13676" s="14" t="str">
        <v/>
      </c>
      <c r="L13676" s="14" t="str">
        <v/>
      </c>
      <c r="O13676" s="14" t="str">
        <v/>
      </c>
      <c r="P13676" s="14" t="str">
        <f ca="1"/>
        <v>Low Cap</v>
      </c>
    </row>
    <row r="13677" spans="11:16">
      <c r="K13677" s="14" t="str">
        <v/>
      </c>
      <c r="L13677" s="14" t="str">
        <v/>
      </c>
      <c r="O13677" s="14" t="str">
        <v/>
      </c>
      <c r="P13677" s="14" t="str">
        <f ca="1"/>
        <v>Low Cap</v>
      </c>
    </row>
    <row r="13678" spans="11:16">
      <c r="K13678" s="14" t="str">
        <v/>
      </c>
      <c r="L13678" s="14" t="str">
        <v/>
      </c>
      <c r="O13678" s="14" t="str">
        <v/>
      </c>
      <c r="P13678" s="14" t="str">
        <f ca="1"/>
        <v>Low Cap</v>
      </c>
    </row>
    <row r="13679" spans="11:16">
      <c r="K13679" s="14" t="str">
        <v/>
      </c>
      <c r="L13679" s="14" t="str">
        <v/>
      </c>
      <c r="O13679" s="14" t="str">
        <v/>
      </c>
      <c r="P13679" s="14" t="str">
        <f ca="1"/>
        <v>Low Cap</v>
      </c>
    </row>
    <row r="13680" spans="11:16">
      <c r="K13680" s="14" t="str">
        <v/>
      </c>
      <c r="L13680" s="14" t="str">
        <v/>
      </c>
      <c r="O13680" s="14" t="str">
        <v/>
      </c>
      <c r="P13680" s="14" t="str">
        <f ca="1"/>
        <v>Low Cap</v>
      </c>
    </row>
    <row r="13681" spans="11:16">
      <c r="K13681" s="14" t="str">
        <v/>
      </c>
      <c r="L13681" s="14" t="str">
        <v/>
      </c>
      <c r="O13681" s="14" t="str">
        <v/>
      </c>
      <c r="P13681" s="14" t="str">
        <f ca="1"/>
        <v>Low Cap</v>
      </c>
    </row>
    <row r="13682" spans="11:16">
      <c r="K13682" s="14" t="str">
        <v/>
      </c>
      <c r="L13682" s="14" t="str">
        <v/>
      </c>
      <c r="O13682" s="14" t="str">
        <v/>
      </c>
      <c r="P13682" s="14" t="str">
        <f ca="1"/>
        <v>Low Cap</v>
      </c>
    </row>
    <row r="13683" spans="11:16">
      <c r="K13683" s="14" t="str">
        <v/>
      </c>
      <c r="L13683" s="14" t="str">
        <v/>
      </c>
      <c r="O13683" s="14" t="str">
        <v/>
      </c>
      <c r="P13683" s="14" t="str">
        <f ca="1"/>
        <v>Low Cap</v>
      </c>
    </row>
    <row r="13684" spans="11:16">
      <c r="K13684" s="14" t="str">
        <v/>
      </c>
      <c r="L13684" s="14" t="str">
        <v/>
      </c>
      <c r="O13684" s="14" t="str">
        <v/>
      </c>
      <c r="P13684" s="14" t="str">
        <f ca="1"/>
        <v>Low Cap</v>
      </c>
    </row>
    <row r="13685" spans="11:16">
      <c r="K13685" s="14" t="str">
        <v/>
      </c>
      <c r="L13685" s="14" t="str">
        <v/>
      </c>
      <c r="O13685" s="14" t="str">
        <v/>
      </c>
      <c r="P13685" s="14" t="str">
        <f ca="1"/>
        <v>Low Cap</v>
      </c>
    </row>
    <row r="13686" spans="11:16">
      <c r="K13686" s="14" t="str">
        <v/>
      </c>
      <c r="L13686" s="14" t="str">
        <v/>
      </c>
      <c r="O13686" s="14" t="str">
        <v/>
      </c>
      <c r="P13686" s="14" t="str">
        <f ca="1"/>
        <v>Low Cap</v>
      </c>
    </row>
    <row r="13687" spans="11:16">
      <c r="K13687" s="14" t="str">
        <v/>
      </c>
      <c r="L13687" s="14" t="str">
        <v/>
      </c>
      <c r="O13687" s="14" t="str">
        <v/>
      </c>
      <c r="P13687" s="14" t="str">
        <f ca="1"/>
        <v>Low Cap</v>
      </c>
    </row>
    <row r="13688" spans="11:16">
      <c r="K13688" s="14" t="str">
        <v/>
      </c>
      <c r="L13688" s="14" t="str">
        <v/>
      </c>
      <c r="O13688" s="14" t="str">
        <v/>
      </c>
      <c r="P13688" s="14" t="str">
        <f ca="1"/>
        <v>Low Cap</v>
      </c>
    </row>
    <row r="13689" spans="11:16">
      <c r="K13689" s="14" t="str">
        <v/>
      </c>
      <c r="L13689" s="14" t="str">
        <v/>
      </c>
      <c r="O13689" s="14" t="str">
        <v/>
      </c>
      <c r="P13689" s="14" t="str">
        <f ca="1"/>
        <v>Low Cap</v>
      </c>
    </row>
    <row r="13690" spans="11:16">
      <c r="K13690" s="14" t="str">
        <v/>
      </c>
      <c r="L13690" s="14" t="str">
        <v/>
      </c>
      <c r="O13690" s="14" t="str">
        <v/>
      </c>
      <c r="P13690" s="14" t="str">
        <f ca="1"/>
        <v>Low Cap</v>
      </c>
    </row>
    <row r="13691" spans="11:16">
      <c r="K13691" s="14" t="str">
        <v/>
      </c>
      <c r="L13691" s="14" t="str">
        <v/>
      </c>
      <c r="O13691" s="14" t="str">
        <v/>
      </c>
      <c r="P13691" s="14" t="str">
        <f ca="1"/>
        <v>Low Cap</v>
      </c>
    </row>
    <row r="13692" spans="11:16">
      <c r="K13692" s="14" t="str">
        <v/>
      </c>
      <c r="L13692" s="14" t="str">
        <v/>
      </c>
      <c r="O13692" s="14" t="str">
        <v/>
      </c>
      <c r="P13692" s="14" t="str">
        <f ca="1"/>
        <v>Low Cap</v>
      </c>
    </row>
    <row r="13693" spans="11:16">
      <c r="K13693" s="14" t="str">
        <v/>
      </c>
      <c r="L13693" s="14" t="str">
        <v/>
      </c>
      <c r="O13693" s="14" t="str">
        <v/>
      </c>
      <c r="P13693" s="14" t="str">
        <f ca="1"/>
        <v>Low Cap</v>
      </c>
    </row>
    <row r="13694" spans="11:16">
      <c r="K13694" s="14" t="str">
        <v/>
      </c>
      <c r="L13694" s="14" t="str">
        <v/>
      </c>
      <c r="O13694" s="14" t="str">
        <v/>
      </c>
      <c r="P13694" s="14" t="str">
        <f ca="1"/>
        <v>Low Cap</v>
      </c>
    </row>
    <row r="13695" spans="11:16">
      <c r="K13695" s="14" t="str">
        <v/>
      </c>
      <c r="L13695" s="14" t="str">
        <v/>
      </c>
      <c r="O13695" s="14" t="str">
        <v/>
      </c>
      <c r="P13695" s="14" t="str">
        <f ca="1"/>
        <v>Low Cap</v>
      </c>
    </row>
    <row r="13696" spans="11:16">
      <c r="K13696" s="14" t="str">
        <v/>
      </c>
      <c r="L13696" s="14" t="str">
        <v/>
      </c>
      <c r="O13696" s="14" t="str">
        <v/>
      </c>
      <c r="P13696" s="14" t="str">
        <f ca="1"/>
        <v>Low Cap</v>
      </c>
    </row>
    <row r="13697" spans="11:16">
      <c r="K13697" s="14" t="str">
        <v/>
      </c>
      <c r="L13697" s="14" t="str">
        <v/>
      </c>
      <c r="O13697" s="14" t="str">
        <v/>
      </c>
      <c r="P13697" s="14" t="str">
        <f ca="1"/>
        <v>Low Cap</v>
      </c>
    </row>
    <row r="13698" spans="11:16">
      <c r="K13698" s="14" t="str">
        <v/>
      </c>
      <c r="L13698" s="14" t="str">
        <v/>
      </c>
      <c r="O13698" s="14" t="str">
        <v/>
      </c>
      <c r="P13698" s="14" t="str">
        <f ca="1"/>
        <v>Low Cap</v>
      </c>
    </row>
    <row r="13699" spans="11:16">
      <c r="K13699" s="14" t="str">
        <v/>
      </c>
      <c r="L13699" s="14" t="str">
        <v/>
      </c>
      <c r="O13699" s="14" t="str">
        <v/>
      </c>
      <c r="P13699" s="14" t="str">
        <f ca="1"/>
        <v>Low Cap</v>
      </c>
    </row>
    <row r="13700" spans="11:16">
      <c r="K13700" s="14" t="str">
        <v/>
      </c>
      <c r="L13700" s="14" t="str">
        <v/>
      </c>
      <c r="O13700" s="14" t="str">
        <v/>
      </c>
      <c r="P13700" s="14" t="str">
        <f ca="1"/>
        <v>Low Cap</v>
      </c>
    </row>
    <row r="13701" spans="11:16">
      <c r="K13701" s="14" t="str">
        <v/>
      </c>
      <c r="L13701" s="14" t="str">
        <v/>
      </c>
      <c r="O13701" s="14" t="str">
        <v/>
      </c>
      <c r="P13701" s="14" t="str">
        <f ca="1"/>
        <v>Low Cap</v>
      </c>
    </row>
    <row r="13702" spans="11:16">
      <c r="K13702" s="14" t="str">
        <v/>
      </c>
      <c r="L13702" s="14" t="str">
        <v/>
      </c>
      <c r="O13702" s="14" t="str">
        <v/>
      </c>
      <c r="P13702" s="14" t="str">
        <f ca="1"/>
        <v>Low Cap</v>
      </c>
    </row>
    <row r="13703" spans="11:16">
      <c r="K13703" s="14" t="str">
        <v/>
      </c>
      <c r="L13703" s="14" t="str">
        <v/>
      </c>
      <c r="O13703" s="14" t="str">
        <v/>
      </c>
      <c r="P13703" s="14" t="str">
        <f ca="1"/>
        <v>Low Cap</v>
      </c>
    </row>
    <row r="13704" spans="11:16">
      <c r="K13704" s="14" t="str">
        <v/>
      </c>
      <c r="L13704" s="14" t="str">
        <v/>
      </c>
      <c r="O13704" s="14" t="str">
        <v/>
      </c>
      <c r="P13704" s="14" t="str">
        <f ca="1"/>
        <v>Low Cap</v>
      </c>
    </row>
    <row r="13705" spans="11:16">
      <c r="K13705" s="14" t="str">
        <v/>
      </c>
      <c r="L13705" s="14" t="str">
        <v/>
      </c>
      <c r="O13705" s="14" t="str">
        <v/>
      </c>
      <c r="P13705" s="14" t="str">
        <f ca="1"/>
        <v>Low Cap</v>
      </c>
    </row>
    <row r="13706" spans="11:16">
      <c r="K13706" s="14" t="str">
        <v/>
      </c>
      <c r="L13706" s="14" t="str">
        <v/>
      </c>
      <c r="O13706" s="14" t="str">
        <v/>
      </c>
      <c r="P13706" s="14" t="str">
        <f ca="1"/>
        <v>Low Cap</v>
      </c>
    </row>
    <row r="13707" spans="11:16">
      <c r="K13707" s="14" t="str">
        <v/>
      </c>
      <c r="L13707" s="14" t="str">
        <v/>
      </c>
      <c r="O13707" s="14" t="str">
        <v/>
      </c>
      <c r="P13707" s="14" t="str">
        <f ca="1"/>
        <v>Low Cap</v>
      </c>
    </row>
    <row r="13708" spans="11:16">
      <c r="K13708" s="14" t="str">
        <v/>
      </c>
      <c r="L13708" s="14" t="str">
        <v/>
      </c>
      <c r="O13708" s="14" t="str">
        <v/>
      </c>
      <c r="P13708" s="14" t="str">
        <f ca="1"/>
        <v>Low Cap</v>
      </c>
    </row>
    <row r="13709" spans="11:16">
      <c r="K13709" s="14" t="str">
        <v/>
      </c>
      <c r="L13709" s="14" t="str">
        <v/>
      </c>
      <c r="O13709" s="14" t="str">
        <v/>
      </c>
      <c r="P13709" s="14" t="str">
        <f ca="1"/>
        <v>Low Cap</v>
      </c>
    </row>
    <row r="13710" spans="11:16">
      <c r="K13710" s="14" t="str">
        <v/>
      </c>
      <c r="L13710" s="14" t="str">
        <v/>
      </c>
      <c r="O13710" s="14" t="str">
        <v/>
      </c>
      <c r="P13710" s="14" t="str">
        <f ca="1"/>
        <v>Low Cap</v>
      </c>
    </row>
    <row r="13711" spans="11:16">
      <c r="K13711" s="14" t="str">
        <v/>
      </c>
      <c r="L13711" s="14" t="str">
        <v/>
      </c>
      <c r="O13711" s="14" t="str">
        <v/>
      </c>
      <c r="P13711" s="14" t="str">
        <f ca="1"/>
        <v>Low Cap</v>
      </c>
    </row>
    <row r="13712" spans="11:16">
      <c r="K13712" s="14" t="str">
        <v/>
      </c>
      <c r="L13712" s="14" t="str">
        <v/>
      </c>
      <c r="O13712" s="14" t="str">
        <v/>
      </c>
      <c r="P13712" s="14" t="str">
        <f ca="1"/>
        <v>Low Cap</v>
      </c>
    </row>
    <row r="13713" spans="11:16">
      <c r="K13713" s="14" t="str">
        <v/>
      </c>
      <c r="L13713" s="14" t="str">
        <v/>
      </c>
      <c r="O13713" s="14" t="str">
        <v/>
      </c>
      <c r="P13713" s="14" t="str">
        <f ca="1"/>
        <v>Low Cap</v>
      </c>
    </row>
    <row r="13714" spans="11:16">
      <c r="K13714" s="14" t="str">
        <v/>
      </c>
      <c r="L13714" s="14" t="str">
        <v/>
      </c>
      <c r="O13714" s="14" t="str">
        <v/>
      </c>
      <c r="P13714" s="14" t="str">
        <f ca="1"/>
        <v>Low Cap</v>
      </c>
    </row>
    <row r="13715" spans="11:16">
      <c r="K13715" s="14" t="str">
        <v/>
      </c>
      <c r="L13715" s="14" t="str">
        <v/>
      </c>
      <c r="O13715" s="14" t="str">
        <v/>
      </c>
      <c r="P13715" s="14" t="str">
        <f ca="1"/>
        <v>Low Cap</v>
      </c>
    </row>
    <row r="13716" spans="11:16">
      <c r="K13716" s="14" t="str">
        <v/>
      </c>
      <c r="L13716" s="14" t="str">
        <v/>
      </c>
      <c r="O13716" s="14" t="str">
        <v/>
      </c>
      <c r="P13716" s="14" t="str">
        <f ca="1"/>
        <v>Low Cap</v>
      </c>
    </row>
    <row r="13717" spans="11:16">
      <c r="K13717" s="14" t="str">
        <v/>
      </c>
      <c r="L13717" s="14" t="str">
        <v/>
      </c>
      <c r="O13717" s="14" t="str">
        <v/>
      </c>
      <c r="P13717" s="14" t="str">
        <f ca="1"/>
        <v>Low Cap</v>
      </c>
    </row>
    <row r="13718" spans="11:16">
      <c r="K13718" s="14" t="str">
        <v/>
      </c>
      <c r="L13718" s="14" t="str">
        <v/>
      </c>
      <c r="O13718" s="14" t="str">
        <v/>
      </c>
      <c r="P13718" s="14" t="str">
        <f ca="1"/>
        <v>Low Cap</v>
      </c>
    </row>
    <row r="13719" spans="11:16">
      <c r="K13719" s="14" t="str">
        <v/>
      </c>
      <c r="L13719" s="14" t="str">
        <v/>
      </c>
      <c r="O13719" s="14" t="str">
        <v/>
      </c>
      <c r="P13719" s="14" t="str">
        <f ca="1"/>
        <v>Low Cap</v>
      </c>
    </row>
    <row r="13720" spans="11:16">
      <c r="K13720" s="14" t="str">
        <v/>
      </c>
      <c r="L13720" s="14" t="str">
        <v/>
      </c>
      <c r="O13720" s="14" t="str">
        <v/>
      </c>
      <c r="P13720" s="14" t="str">
        <f ca="1"/>
        <v>Low Cap</v>
      </c>
    </row>
    <row r="13721" spans="11:16">
      <c r="K13721" s="14" t="str">
        <v/>
      </c>
      <c r="L13721" s="14" t="str">
        <v/>
      </c>
      <c r="O13721" s="14" t="str">
        <v/>
      </c>
      <c r="P13721" s="14" t="str">
        <f ca="1"/>
        <v>Low Cap</v>
      </c>
    </row>
    <row r="13722" spans="11:16">
      <c r="K13722" s="14" t="str">
        <v/>
      </c>
      <c r="L13722" s="14" t="str">
        <v/>
      </c>
      <c r="O13722" s="14" t="str">
        <v/>
      </c>
      <c r="P13722" s="14" t="str">
        <f ca="1"/>
        <v>Low Cap</v>
      </c>
    </row>
    <row r="13723" spans="11:16">
      <c r="K13723" s="14" t="str">
        <v/>
      </c>
      <c r="L13723" s="14" t="str">
        <v/>
      </c>
      <c r="O13723" s="14" t="str">
        <v/>
      </c>
      <c r="P13723" s="14" t="str">
        <f ca="1"/>
        <v>Low Cap</v>
      </c>
    </row>
    <row r="13724" spans="11:16">
      <c r="K13724" s="14" t="str">
        <v/>
      </c>
      <c r="L13724" s="14" t="str">
        <v/>
      </c>
      <c r="O13724" s="14" t="str">
        <v/>
      </c>
      <c r="P13724" s="14" t="str">
        <f ca="1"/>
        <v>Low Cap</v>
      </c>
    </row>
    <row r="13725" spans="11:16">
      <c r="K13725" s="14" t="str">
        <v/>
      </c>
      <c r="L13725" s="14" t="str">
        <v/>
      </c>
      <c r="O13725" s="14" t="str">
        <v/>
      </c>
      <c r="P13725" s="14" t="str">
        <f ca="1"/>
        <v>Low Cap</v>
      </c>
    </row>
    <row r="13726" spans="11:16">
      <c r="K13726" s="14" t="str">
        <v/>
      </c>
      <c r="L13726" s="14" t="str">
        <v/>
      </c>
      <c r="O13726" s="14" t="str">
        <v/>
      </c>
      <c r="P13726" s="14" t="str">
        <f ca="1"/>
        <v>Low Cap</v>
      </c>
    </row>
    <row r="13727" spans="11:16">
      <c r="K13727" s="14" t="str">
        <v/>
      </c>
      <c r="L13727" s="14" t="str">
        <v/>
      </c>
      <c r="O13727" s="14" t="str">
        <v/>
      </c>
      <c r="P13727" s="14" t="str">
        <f ca="1"/>
        <v>Low Cap</v>
      </c>
    </row>
    <row r="13728" spans="11:16">
      <c r="K13728" s="14" t="str">
        <v/>
      </c>
      <c r="L13728" s="14" t="str">
        <v/>
      </c>
      <c r="O13728" s="14" t="str">
        <v/>
      </c>
      <c r="P13728" s="14" t="str">
        <f ca="1"/>
        <v>Low Cap</v>
      </c>
    </row>
    <row r="13729" spans="11:16">
      <c r="K13729" s="14" t="str">
        <v/>
      </c>
      <c r="L13729" s="14" t="str">
        <v/>
      </c>
      <c r="O13729" s="14" t="str">
        <v/>
      </c>
      <c r="P13729" s="14" t="str">
        <f ca="1"/>
        <v>Low Cap</v>
      </c>
    </row>
    <row r="13730" spans="11:16">
      <c r="K13730" s="14" t="str">
        <v/>
      </c>
      <c r="L13730" s="14" t="str">
        <v/>
      </c>
      <c r="O13730" s="14" t="str">
        <v/>
      </c>
      <c r="P13730" s="14" t="str">
        <f ca="1"/>
        <v>Low Cap</v>
      </c>
    </row>
    <row r="13731" spans="11:16">
      <c r="K13731" s="14" t="str">
        <v/>
      </c>
      <c r="L13731" s="14" t="str">
        <v/>
      </c>
      <c r="O13731" s="14" t="str">
        <v/>
      </c>
      <c r="P13731" s="14" t="str">
        <f ca="1"/>
        <v>Low Cap</v>
      </c>
    </row>
    <row r="13732" spans="11:16">
      <c r="K13732" s="14" t="str">
        <v/>
      </c>
      <c r="L13732" s="14" t="str">
        <v/>
      </c>
      <c r="O13732" s="14" t="str">
        <v/>
      </c>
      <c r="P13732" s="14" t="str">
        <f ca="1"/>
        <v>Low Cap</v>
      </c>
    </row>
    <row r="13733" spans="11:16">
      <c r="K13733" s="14" t="str">
        <v/>
      </c>
      <c r="L13733" s="14" t="str">
        <v/>
      </c>
      <c r="O13733" s="14" t="str">
        <v/>
      </c>
      <c r="P13733" s="14" t="str">
        <f ca="1"/>
        <v>Low Cap</v>
      </c>
    </row>
    <row r="13734" spans="11:16">
      <c r="K13734" s="14" t="str">
        <v/>
      </c>
      <c r="L13734" s="14" t="str">
        <v/>
      </c>
      <c r="O13734" s="14" t="str">
        <v/>
      </c>
      <c r="P13734" s="14" t="str">
        <f ca="1"/>
        <v>Low Cap</v>
      </c>
    </row>
    <row r="13735" spans="11:16">
      <c r="K13735" s="14" t="str">
        <v/>
      </c>
      <c r="L13735" s="14" t="str">
        <v/>
      </c>
      <c r="O13735" s="14" t="str">
        <v/>
      </c>
      <c r="P13735" s="14" t="str">
        <f ca="1"/>
        <v>Low Cap</v>
      </c>
    </row>
    <row r="13736" spans="11:16">
      <c r="K13736" s="14" t="str">
        <v/>
      </c>
      <c r="L13736" s="14" t="str">
        <v/>
      </c>
      <c r="O13736" s="14" t="str">
        <v/>
      </c>
      <c r="P13736" s="14" t="str">
        <f ca="1"/>
        <v>Low Cap</v>
      </c>
    </row>
    <row r="13737" spans="11:16">
      <c r="K13737" s="14" t="str">
        <v/>
      </c>
      <c r="L13737" s="14" t="str">
        <v/>
      </c>
      <c r="O13737" s="14" t="str">
        <v/>
      </c>
      <c r="P13737" s="14" t="str">
        <f ca="1"/>
        <v>Low Cap</v>
      </c>
    </row>
    <row r="13738" spans="11:16">
      <c r="K13738" s="14" t="str">
        <v/>
      </c>
      <c r="L13738" s="14" t="str">
        <v/>
      </c>
      <c r="O13738" s="14" t="str">
        <v/>
      </c>
      <c r="P13738" s="14" t="str">
        <f ca="1"/>
        <v>Low Cap</v>
      </c>
    </row>
    <row r="13739" spans="11:16">
      <c r="K13739" s="14" t="str">
        <v/>
      </c>
      <c r="L13739" s="14" t="str">
        <v/>
      </c>
      <c r="O13739" s="14" t="str">
        <v/>
      </c>
      <c r="P13739" s="14" t="str">
        <f ca="1"/>
        <v>Low Cap</v>
      </c>
    </row>
    <row r="13740" spans="11:16">
      <c r="K13740" s="14" t="str">
        <v/>
      </c>
      <c r="L13740" s="14" t="str">
        <v/>
      </c>
      <c r="O13740" s="14" t="str">
        <v/>
      </c>
      <c r="P13740" s="14" t="str">
        <f ca="1"/>
        <v>Low Cap</v>
      </c>
    </row>
    <row r="13741" spans="11:16">
      <c r="K13741" s="14" t="str">
        <v/>
      </c>
      <c r="L13741" s="14" t="str">
        <v/>
      </c>
      <c r="O13741" s="14" t="str">
        <v/>
      </c>
      <c r="P13741" s="14" t="str">
        <f ca="1"/>
        <v>Low Cap</v>
      </c>
    </row>
    <row r="13742" spans="11:16">
      <c r="K13742" s="14" t="str">
        <v/>
      </c>
      <c r="L13742" s="14" t="str">
        <v/>
      </c>
      <c r="O13742" s="14" t="str">
        <v/>
      </c>
      <c r="P13742" s="14" t="str">
        <f ca="1"/>
        <v>Low Cap</v>
      </c>
    </row>
    <row r="13743" spans="11:16">
      <c r="K13743" s="14" t="str">
        <v/>
      </c>
      <c r="L13743" s="14" t="str">
        <v/>
      </c>
      <c r="O13743" s="14" t="str">
        <v/>
      </c>
      <c r="P13743" s="14" t="str">
        <f ca="1"/>
        <v>Low Cap</v>
      </c>
    </row>
    <row r="13744" spans="11:16">
      <c r="K13744" s="14" t="str">
        <v/>
      </c>
      <c r="L13744" s="14" t="str">
        <v/>
      </c>
      <c r="O13744" s="14" t="str">
        <v/>
      </c>
      <c r="P13744" s="14" t="str">
        <f ca="1"/>
        <v>Low Cap</v>
      </c>
    </row>
    <row r="13745" spans="11:16">
      <c r="K13745" s="14" t="str">
        <v/>
      </c>
      <c r="L13745" s="14" t="str">
        <v/>
      </c>
      <c r="O13745" s="14" t="str">
        <v/>
      </c>
      <c r="P13745" s="14" t="str">
        <f ca="1"/>
        <v>Low Cap</v>
      </c>
    </row>
    <row r="13746" spans="11:16">
      <c r="K13746" s="14" t="str">
        <v/>
      </c>
      <c r="L13746" s="14" t="str">
        <v/>
      </c>
      <c r="O13746" s="14" t="str">
        <v/>
      </c>
      <c r="P13746" s="14" t="str">
        <f ca="1"/>
        <v>Low Cap</v>
      </c>
    </row>
    <row r="13747" spans="11:16">
      <c r="K13747" s="14" t="str">
        <v/>
      </c>
      <c r="L13747" s="14" t="str">
        <v/>
      </c>
      <c r="O13747" s="14" t="str">
        <v/>
      </c>
      <c r="P13747" s="14" t="str">
        <f ca="1"/>
        <v>Low Cap</v>
      </c>
    </row>
    <row r="13748" spans="11:16">
      <c r="K13748" s="14" t="str">
        <v/>
      </c>
      <c r="L13748" s="14" t="str">
        <v/>
      </c>
      <c r="O13748" s="14" t="str">
        <v/>
      </c>
      <c r="P13748" s="14" t="str">
        <f ca="1"/>
        <v>Low Cap</v>
      </c>
    </row>
    <row r="13749" spans="11:16">
      <c r="K13749" s="14" t="str">
        <v/>
      </c>
      <c r="L13749" s="14" t="str">
        <v/>
      </c>
      <c r="O13749" s="14" t="str">
        <v/>
      </c>
      <c r="P13749" s="14" t="str">
        <f ca="1"/>
        <v>Low Cap</v>
      </c>
    </row>
    <row r="13750" spans="11:16">
      <c r="K13750" s="14" t="str">
        <v/>
      </c>
      <c r="L13750" s="14" t="str">
        <v/>
      </c>
      <c r="O13750" s="14" t="str">
        <v/>
      </c>
      <c r="P13750" s="14" t="str">
        <f ca="1"/>
        <v>Low Cap</v>
      </c>
    </row>
    <row r="13751" spans="11:16">
      <c r="K13751" s="14" t="str">
        <v/>
      </c>
      <c r="L13751" s="14" t="str">
        <v/>
      </c>
      <c r="O13751" s="14" t="str">
        <v/>
      </c>
      <c r="P13751" s="14" t="str">
        <f ca="1"/>
        <v>Low Cap</v>
      </c>
    </row>
    <row r="13752" spans="11:16">
      <c r="K13752" s="14" t="str">
        <v/>
      </c>
      <c r="L13752" s="14" t="str">
        <v/>
      </c>
      <c r="O13752" s="14" t="str">
        <v/>
      </c>
      <c r="P13752" s="14" t="str">
        <f ca="1"/>
        <v>Low Cap</v>
      </c>
    </row>
    <row r="13753" spans="11:16">
      <c r="K13753" s="14" t="str">
        <v/>
      </c>
      <c r="L13753" s="14" t="str">
        <v/>
      </c>
      <c r="O13753" s="14" t="str">
        <v/>
      </c>
      <c r="P13753" s="14" t="str">
        <f ca="1"/>
        <v>Low Cap</v>
      </c>
    </row>
    <row r="13754" spans="11:16">
      <c r="K13754" s="14" t="str">
        <v/>
      </c>
      <c r="L13754" s="14" t="str">
        <v/>
      </c>
      <c r="O13754" s="14" t="str">
        <v/>
      </c>
      <c r="P13754" s="14" t="str">
        <f ca="1"/>
        <v>Low Cap</v>
      </c>
    </row>
    <row r="13755" spans="11:16">
      <c r="K13755" s="14" t="str">
        <v/>
      </c>
      <c r="L13755" s="14" t="str">
        <v/>
      </c>
      <c r="O13755" s="14" t="str">
        <v/>
      </c>
      <c r="P13755" s="14" t="str">
        <f ca="1"/>
        <v>Low Cap</v>
      </c>
    </row>
    <row r="13756" spans="11:16">
      <c r="K13756" s="14" t="str">
        <v/>
      </c>
      <c r="L13756" s="14" t="str">
        <v/>
      </c>
      <c r="O13756" s="14" t="str">
        <v/>
      </c>
      <c r="P13756" s="14" t="str">
        <f ca="1"/>
        <v>Low Cap</v>
      </c>
    </row>
    <row r="13757" spans="11:16">
      <c r="K13757" s="14" t="str">
        <v/>
      </c>
      <c r="L13757" s="14" t="str">
        <v/>
      </c>
      <c r="O13757" s="14" t="str">
        <v/>
      </c>
      <c r="P13757" s="14" t="str">
        <f ca="1"/>
        <v>Low Cap</v>
      </c>
    </row>
    <row r="13758" spans="11:16">
      <c r="K13758" s="14" t="str">
        <v/>
      </c>
      <c r="L13758" s="14" t="str">
        <v/>
      </c>
      <c r="O13758" s="14" t="str">
        <v/>
      </c>
      <c r="P13758" s="14" t="str">
        <f ca="1"/>
        <v>Low Cap</v>
      </c>
    </row>
    <row r="13759" spans="11:16">
      <c r="K13759" s="14" t="str">
        <v/>
      </c>
      <c r="L13759" s="14" t="str">
        <v/>
      </c>
      <c r="O13759" s="14" t="str">
        <v/>
      </c>
      <c r="P13759" s="14" t="str">
        <f ca="1"/>
        <v>Low Cap</v>
      </c>
    </row>
    <row r="13760" spans="11:16">
      <c r="K13760" s="14" t="str">
        <v/>
      </c>
      <c r="L13760" s="14" t="str">
        <v/>
      </c>
      <c r="O13760" s="14" t="str">
        <v/>
      </c>
      <c r="P13760" s="14" t="str">
        <f ca="1"/>
        <v>Low Cap</v>
      </c>
    </row>
    <row r="13761" spans="11:16">
      <c r="K13761" s="14" t="str">
        <v/>
      </c>
      <c r="L13761" s="14" t="str">
        <v/>
      </c>
      <c r="O13761" s="14" t="str">
        <v/>
      </c>
      <c r="P13761" s="14" t="str">
        <f ca="1"/>
        <v>Low Cap</v>
      </c>
    </row>
    <row r="13762" spans="11:16">
      <c r="K13762" s="14" t="str">
        <v/>
      </c>
      <c r="L13762" s="14" t="str">
        <v/>
      </c>
      <c r="O13762" s="14" t="str">
        <v/>
      </c>
      <c r="P13762" s="14" t="str">
        <f ca="1"/>
        <v>Low Cap</v>
      </c>
    </row>
    <row r="13763" spans="11:16">
      <c r="K13763" s="14" t="str">
        <v/>
      </c>
      <c r="L13763" s="14" t="str">
        <v/>
      </c>
      <c r="O13763" s="14" t="str">
        <v/>
      </c>
      <c r="P13763" s="14" t="str">
        <f ca="1"/>
        <v>Low Cap</v>
      </c>
    </row>
    <row r="13764" spans="11:16">
      <c r="K13764" s="14" t="str">
        <v/>
      </c>
      <c r="L13764" s="14" t="str">
        <v/>
      </c>
      <c r="O13764" s="14" t="str">
        <v/>
      </c>
      <c r="P13764" s="14" t="str">
        <f ca="1"/>
        <v>Low Cap</v>
      </c>
    </row>
    <row r="13765" spans="11:16">
      <c r="K13765" s="14" t="str">
        <v/>
      </c>
      <c r="L13765" s="14" t="str">
        <v/>
      </c>
      <c r="O13765" s="14" t="str">
        <v/>
      </c>
      <c r="P13765" s="14" t="str">
        <f ca="1"/>
        <v>Low Cap</v>
      </c>
    </row>
    <row r="13766" spans="11:16">
      <c r="K13766" s="14" t="str">
        <v/>
      </c>
      <c r="L13766" s="14" t="str">
        <v/>
      </c>
      <c r="O13766" s="14" t="str">
        <v/>
      </c>
      <c r="P13766" s="14" t="str">
        <f ca="1"/>
        <v>Low Cap</v>
      </c>
    </row>
    <row r="13767" spans="11:16">
      <c r="K13767" s="14" t="str">
        <v/>
      </c>
      <c r="L13767" s="14" t="str">
        <v/>
      </c>
      <c r="O13767" s="14" t="str">
        <v/>
      </c>
      <c r="P13767" s="14" t="str">
        <f ca="1"/>
        <v>Low Cap</v>
      </c>
    </row>
    <row r="13768" spans="11:16">
      <c r="K13768" s="14" t="str">
        <v/>
      </c>
      <c r="L13768" s="14" t="str">
        <v/>
      </c>
      <c r="O13768" s="14" t="str">
        <v/>
      </c>
      <c r="P13768" s="14" t="str">
        <f ca="1"/>
        <v>Low Cap</v>
      </c>
    </row>
    <row r="13769" spans="11:16">
      <c r="K13769" s="14" t="str">
        <v/>
      </c>
      <c r="L13769" s="14" t="str">
        <v/>
      </c>
      <c r="O13769" s="14" t="str">
        <v/>
      </c>
      <c r="P13769" s="14" t="str">
        <f ca="1"/>
        <v>Low Cap</v>
      </c>
    </row>
    <row r="13770" spans="11:16">
      <c r="K13770" s="14" t="str">
        <v/>
      </c>
      <c r="L13770" s="14" t="str">
        <v/>
      </c>
      <c r="O13770" s="14" t="str">
        <v/>
      </c>
      <c r="P13770" s="14" t="str">
        <f ca="1"/>
        <v>Low Cap</v>
      </c>
    </row>
    <row r="13771" spans="11:16">
      <c r="K13771" s="14" t="str">
        <v/>
      </c>
      <c r="L13771" s="14" t="str">
        <v/>
      </c>
      <c r="O13771" s="14" t="str">
        <v/>
      </c>
      <c r="P13771" s="14" t="str">
        <f ca="1"/>
        <v>Low Cap</v>
      </c>
    </row>
    <row r="13772" spans="11:16">
      <c r="K13772" s="14" t="str">
        <v/>
      </c>
      <c r="L13772" s="14" t="str">
        <v/>
      </c>
      <c r="O13772" s="14" t="str">
        <v/>
      </c>
      <c r="P13772" s="14" t="str">
        <f ca="1"/>
        <v>Low Cap</v>
      </c>
    </row>
    <row r="13773" spans="11:16">
      <c r="K13773" s="14" t="str">
        <v/>
      </c>
      <c r="L13773" s="14" t="str">
        <v/>
      </c>
      <c r="O13773" s="14" t="str">
        <v/>
      </c>
      <c r="P13773" s="14" t="str">
        <f ca="1"/>
        <v>Low Cap</v>
      </c>
    </row>
    <row r="13774" spans="11:16">
      <c r="K13774" s="14" t="str">
        <v/>
      </c>
      <c r="L13774" s="14" t="str">
        <v/>
      </c>
      <c r="O13774" s="14" t="str">
        <v/>
      </c>
      <c r="P13774" s="14" t="str">
        <f ca="1"/>
        <v>Low Cap</v>
      </c>
    </row>
    <row r="13775" spans="11:16">
      <c r="K13775" s="14" t="str">
        <v/>
      </c>
      <c r="L13775" s="14" t="str">
        <v/>
      </c>
      <c r="O13775" s="14" t="str">
        <v/>
      </c>
      <c r="P13775" s="14" t="str">
        <f ca="1"/>
        <v>Low Cap</v>
      </c>
    </row>
    <row r="13776" spans="11:16">
      <c r="K13776" s="14" t="str">
        <v/>
      </c>
      <c r="L13776" s="14" t="str">
        <v/>
      </c>
      <c r="O13776" s="14" t="str">
        <v/>
      </c>
      <c r="P13776" s="14" t="str">
        <f ca="1"/>
        <v>Low Cap</v>
      </c>
    </row>
    <row r="13777" spans="11:16">
      <c r="K13777" s="14" t="str">
        <v/>
      </c>
      <c r="L13777" s="14" t="str">
        <v/>
      </c>
      <c r="O13777" s="14" t="str">
        <v/>
      </c>
      <c r="P13777" s="14" t="str">
        <f ca="1"/>
        <v>Low Cap</v>
      </c>
    </row>
    <row r="13778" spans="11:16">
      <c r="K13778" s="14" t="str">
        <v/>
      </c>
      <c r="L13778" s="14" t="str">
        <v/>
      </c>
      <c r="O13778" s="14" t="str">
        <v/>
      </c>
      <c r="P13778" s="14" t="str">
        <f ca="1"/>
        <v>Low Cap</v>
      </c>
    </row>
    <row r="13779" spans="11:16">
      <c r="K13779" s="14" t="str">
        <v/>
      </c>
      <c r="L13779" s="14" t="str">
        <v/>
      </c>
      <c r="O13779" s="14" t="str">
        <v/>
      </c>
      <c r="P13779" s="14" t="str">
        <f ca="1"/>
        <v>Low Cap</v>
      </c>
    </row>
    <row r="13780" spans="11:16">
      <c r="K13780" s="14" t="str">
        <v/>
      </c>
      <c r="L13780" s="14" t="str">
        <v/>
      </c>
      <c r="O13780" s="14" t="str">
        <v/>
      </c>
      <c r="P13780" s="14" t="str">
        <f ca="1"/>
        <v>Low Cap</v>
      </c>
    </row>
    <row r="13781" spans="11:16">
      <c r="K13781" s="14" t="str">
        <v/>
      </c>
      <c r="L13781" s="14" t="str">
        <v/>
      </c>
      <c r="O13781" s="14" t="str">
        <v/>
      </c>
      <c r="P13781" s="14" t="str">
        <f ca="1"/>
        <v>Low Cap</v>
      </c>
    </row>
    <row r="13782" spans="11:16">
      <c r="K13782" s="14" t="str">
        <v/>
      </c>
      <c r="L13782" s="14" t="str">
        <v/>
      </c>
      <c r="O13782" s="14" t="str">
        <v/>
      </c>
      <c r="P13782" s="14" t="str">
        <f ca="1"/>
        <v>Low Cap</v>
      </c>
    </row>
    <row r="13783" spans="11:16">
      <c r="K13783" s="14" t="str">
        <v/>
      </c>
      <c r="L13783" s="14" t="str">
        <v/>
      </c>
      <c r="O13783" s="14" t="str">
        <v/>
      </c>
      <c r="P13783" s="14" t="str">
        <f ca="1"/>
        <v>Low Cap</v>
      </c>
    </row>
    <row r="13784" spans="11:16">
      <c r="K13784" s="14" t="str">
        <v/>
      </c>
      <c r="L13784" s="14" t="str">
        <v/>
      </c>
      <c r="O13784" s="14" t="str">
        <v/>
      </c>
      <c r="P13784" s="14" t="str">
        <f ca="1"/>
        <v>Low Cap</v>
      </c>
    </row>
    <row r="13785" spans="11:16">
      <c r="K13785" s="14" t="str">
        <v/>
      </c>
      <c r="L13785" s="14" t="str">
        <v/>
      </c>
      <c r="O13785" s="14" t="str">
        <v/>
      </c>
      <c r="P13785" s="14" t="str">
        <f ca="1"/>
        <v>Low Cap</v>
      </c>
    </row>
    <row r="13786" spans="11:16">
      <c r="K13786" s="14" t="str">
        <v/>
      </c>
      <c r="L13786" s="14" t="str">
        <v/>
      </c>
      <c r="O13786" s="14" t="str">
        <v/>
      </c>
      <c r="P13786" s="14" t="str">
        <f ca="1"/>
        <v>Low Cap</v>
      </c>
    </row>
    <row r="13787" spans="11:16">
      <c r="K13787" s="14" t="str">
        <v/>
      </c>
      <c r="L13787" s="14" t="str">
        <v/>
      </c>
      <c r="O13787" s="14" t="str">
        <v/>
      </c>
      <c r="P13787" s="14" t="str">
        <f ca="1"/>
        <v>Low Cap</v>
      </c>
    </row>
    <row r="13788" spans="11:16">
      <c r="K13788" s="14" t="str">
        <v/>
      </c>
      <c r="L13788" s="14" t="str">
        <v/>
      </c>
      <c r="O13788" s="14" t="str">
        <v/>
      </c>
      <c r="P13788" s="14" t="str">
        <f ca="1"/>
        <v>Low Cap</v>
      </c>
    </row>
    <row r="13789" spans="11:16">
      <c r="K13789" s="14" t="str">
        <v/>
      </c>
      <c r="L13789" s="14" t="str">
        <v/>
      </c>
      <c r="O13789" s="14" t="str">
        <v/>
      </c>
      <c r="P13789" s="14" t="str">
        <f ca="1"/>
        <v>Low Cap</v>
      </c>
    </row>
    <row r="13790" spans="11:16">
      <c r="K13790" s="14" t="str">
        <v/>
      </c>
      <c r="L13790" s="14" t="str">
        <v/>
      </c>
      <c r="O13790" s="14" t="str">
        <v/>
      </c>
      <c r="P13790" s="14" t="str">
        <f ca="1"/>
        <v>Low Cap</v>
      </c>
    </row>
    <row r="13791" spans="11:16">
      <c r="K13791" s="14" t="str">
        <v/>
      </c>
      <c r="L13791" s="14" t="str">
        <v/>
      </c>
      <c r="O13791" s="14" t="str">
        <v/>
      </c>
      <c r="P13791" s="14" t="str">
        <f ca="1"/>
        <v>Low Cap</v>
      </c>
    </row>
    <row r="13792" spans="11:16">
      <c r="K13792" s="14" t="str">
        <v/>
      </c>
      <c r="L13792" s="14" t="str">
        <v/>
      </c>
      <c r="O13792" s="14" t="str">
        <v/>
      </c>
      <c r="P13792" s="14" t="str">
        <f ca="1"/>
        <v>Low Cap</v>
      </c>
    </row>
    <row r="13793" spans="11:16">
      <c r="K13793" s="14" t="str">
        <v/>
      </c>
      <c r="L13793" s="14" t="str">
        <v/>
      </c>
      <c r="O13793" s="14" t="str">
        <v/>
      </c>
      <c r="P13793" s="14" t="str">
        <f ca="1"/>
        <v>Low Cap</v>
      </c>
    </row>
    <row r="13794" spans="11:16">
      <c r="K13794" s="14" t="str">
        <v/>
      </c>
      <c r="L13794" s="14" t="str">
        <v/>
      </c>
      <c r="O13794" s="14" t="str">
        <v/>
      </c>
      <c r="P13794" s="14" t="str">
        <f ca="1"/>
        <v>Low Cap</v>
      </c>
    </row>
    <row r="13795" spans="11:16">
      <c r="K13795" s="14" t="str">
        <v/>
      </c>
      <c r="L13795" s="14" t="str">
        <v/>
      </c>
      <c r="O13795" s="14" t="str">
        <v/>
      </c>
      <c r="P13795" s="14" t="str">
        <f ca="1"/>
        <v>Low Cap</v>
      </c>
    </row>
    <row r="13796" spans="11:16">
      <c r="K13796" s="14" t="str">
        <v/>
      </c>
      <c r="L13796" s="14" t="str">
        <v/>
      </c>
      <c r="O13796" s="14" t="str">
        <v/>
      </c>
      <c r="P13796" s="14" t="str">
        <f ca="1"/>
        <v>Low Cap</v>
      </c>
    </row>
    <row r="13797" spans="11:16">
      <c r="K13797" s="14" t="str">
        <v/>
      </c>
      <c r="L13797" s="14" t="str">
        <v/>
      </c>
      <c r="O13797" s="14" t="str">
        <v/>
      </c>
      <c r="P13797" s="14" t="str">
        <f ca="1"/>
        <v>Low Cap</v>
      </c>
    </row>
    <row r="13798" spans="11:16">
      <c r="K13798" s="14" t="str">
        <v/>
      </c>
      <c r="L13798" s="14" t="str">
        <v/>
      </c>
      <c r="O13798" s="14" t="str">
        <v/>
      </c>
      <c r="P13798" s="14" t="str">
        <f ca="1"/>
        <v>Low Cap</v>
      </c>
    </row>
    <row r="13799" spans="11:16">
      <c r="K13799" s="14" t="str">
        <v/>
      </c>
      <c r="L13799" s="14" t="str">
        <v/>
      </c>
      <c r="O13799" s="14" t="str">
        <v/>
      </c>
      <c r="P13799" s="14" t="str">
        <f ca="1"/>
        <v>Low Cap</v>
      </c>
    </row>
    <row r="13800" spans="11:16">
      <c r="K13800" s="14" t="str">
        <v/>
      </c>
      <c r="L13800" s="14" t="str">
        <v/>
      </c>
      <c r="O13800" s="14" t="str">
        <v/>
      </c>
      <c r="P13800" s="14" t="str">
        <f ca="1"/>
        <v>Low Cap</v>
      </c>
    </row>
    <row r="13801" spans="11:16">
      <c r="K13801" s="14" t="str">
        <v/>
      </c>
      <c r="L13801" s="14" t="str">
        <v/>
      </c>
      <c r="O13801" s="14" t="str">
        <v/>
      </c>
      <c r="P13801" s="14" t="str">
        <f ca="1"/>
        <v>Low Cap</v>
      </c>
    </row>
    <row r="13802" spans="11:16">
      <c r="K13802" s="14" t="str">
        <v/>
      </c>
      <c r="L13802" s="14" t="str">
        <v/>
      </c>
      <c r="O13802" s="14" t="str">
        <v/>
      </c>
      <c r="P13802" s="14" t="str">
        <f ca="1"/>
        <v>Low Cap</v>
      </c>
    </row>
    <row r="13803" spans="11:16">
      <c r="K13803" s="14" t="str">
        <v/>
      </c>
      <c r="L13803" s="14" t="str">
        <v/>
      </c>
      <c r="O13803" s="14" t="str">
        <v/>
      </c>
      <c r="P13803" s="14" t="str">
        <f ca="1"/>
        <v>Low Cap</v>
      </c>
    </row>
    <row r="13804" spans="11:16">
      <c r="K13804" s="14" t="str">
        <v/>
      </c>
      <c r="L13804" s="14" t="str">
        <v/>
      </c>
      <c r="O13804" s="14" t="str">
        <v/>
      </c>
      <c r="P13804" s="14" t="str">
        <f ca="1"/>
        <v>Low Cap</v>
      </c>
    </row>
    <row r="13805" spans="11:16">
      <c r="K13805" s="14" t="str">
        <v/>
      </c>
      <c r="L13805" s="14" t="str">
        <v/>
      </c>
      <c r="O13805" s="14" t="str">
        <v/>
      </c>
      <c r="P13805" s="14" t="str">
        <f ca="1"/>
        <v>Low Cap</v>
      </c>
    </row>
    <row r="13806" spans="11:16">
      <c r="K13806" s="14" t="str">
        <v/>
      </c>
      <c r="L13806" s="14" t="str">
        <v/>
      </c>
      <c r="O13806" s="14" t="str">
        <v/>
      </c>
      <c r="P13806" s="14" t="str">
        <f ca="1"/>
        <v>Low Cap</v>
      </c>
    </row>
    <row r="13807" spans="11:16">
      <c r="K13807" s="14" t="str">
        <v/>
      </c>
      <c r="L13807" s="14" t="str">
        <v/>
      </c>
      <c r="O13807" s="14" t="str">
        <v/>
      </c>
      <c r="P13807" s="14" t="str">
        <f ca="1"/>
        <v>Low Cap</v>
      </c>
    </row>
    <row r="13808" spans="11:16">
      <c r="K13808" s="14" t="str">
        <v/>
      </c>
      <c r="L13808" s="14" t="str">
        <v/>
      </c>
      <c r="O13808" s="14" t="str">
        <v/>
      </c>
      <c r="P13808" s="14" t="str">
        <f ca="1"/>
        <v>Low Cap</v>
      </c>
    </row>
    <row r="13809" spans="11:16">
      <c r="K13809" s="14" t="str">
        <v/>
      </c>
      <c r="L13809" s="14" t="str">
        <v/>
      </c>
      <c r="O13809" s="14" t="str">
        <v/>
      </c>
      <c r="P13809" s="14" t="str">
        <f ca="1"/>
        <v>Low Cap</v>
      </c>
    </row>
    <row r="13810" spans="11:16">
      <c r="K13810" s="14" t="str">
        <v/>
      </c>
      <c r="L13810" s="14" t="str">
        <v/>
      </c>
      <c r="O13810" s="14" t="str">
        <v/>
      </c>
      <c r="P13810" s="14" t="str">
        <f ca="1"/>
        <v>Low Cap</v>
      </c>
    </row>
    <row r="13811" spans="11:16">
      <c r="K13811" s="14" t="str">
        <v/>
      </c>
      <c r="L13811" s="14" t="str">
        <v/>
      </c>
      <c r="O13811" s="14" t="str">
        <v/>
      </c>
      <c r="P13811" s="14" t="str">
        <f ca="1"/>
        <v>Low Cap</v>
      </c>
    </row>
    <row r="13812" spans="11:16">
      <c r="K13812" s="14" t="str">
        <v/>
      </c>
      <c r="L13812" s="14" t="str">
        <v/>
      </c>
      <c r="O13812" s="14" t="str">
        <v/>
      </c>
      <c r="P13812" s="14" t="str">
        <f ca="1"/>
        <v>Low Cap</v>
      </c>
    </row>
    <row r="13813" spans="11:16">
      <c r="K13813" s="14" t="str">
        <v/>
      </c>
      <c r="L13813" s="14" t="str">
        <v/>
      </c>
      <c r="O13813" s="14" t="str">
        <v/>
      </c>
      <c r="P13813" s="14" t="str">
        <f ca="1"/>
        <v>Low Cap</v>
      </c>
    </row>
    <row r="13814" spans="11:16">
      <c r="K13814" s="14" t="str">
        <v/>
      </c>
      <c r="L13814" s="14" t="str">
        <v/>
      </c>
      <c r="O13814" s="14" t="str">
        <v/>
      </c>
      <c r="P13814" s="14" t="str">
        <f ca="1"/>
        <v>Low Cap</v>
      </c>
    </row>
    <row r="13815" spans="11:16">
      <c r="K13815" s="14" t="str">
        <v/>
      </c>
      <c r="L13815" s="14" t="str">
        <v/>
      </c>
      <c r="O13815" s="14" t="str">
        <v/>
      </c>
      <c r="P13815" s="14" t="str">
        <f ca="1"/>
        <v>Low Cap</v>
      </c>
    </row>
    <row r="13816" spans="11:16">
      <c r="K13816" s="14" t="str">
        <v/>
      </c>
      <c r="L13816" s="14" t="str">
        <v/>
      </c>
      <c r="O13816" s="14" t="str">
        <v/>
      </c>
      <c r="P13816" s="14" t="str">
        <f ca="1"/>
        <v>Low Cap</v>
      </c>
    </row>
    <row r="13817" spans="11:16">
      <c r="K13817" s="14" t="str">
        <v/>
      </c>
      <c r="L13817" s="14" t="str">
        <v/>
      </c>
      <c r="O13817" s="14" t="str">
        <v/>
      </c>
      <c r="P13817" s="14" t="str">
        <f ca="1"/>
        <v>Low Cap</v>
      </c>
    </row>
    <row r="13818" spans="11:16">
      <c r="K13818" s="14" t="str">
        <v/>
      </c>
      <c r="L13818" s="14" t="str">
        <v/>
      </c>
      <c r="O13818" s="14" t="str">
        <v/>
      </c>
      <c r="P13818" s="14" t="str">
        <f ca="1"/>
        <v>Low Cap</v>
      </c>
    </row>
    <row r="13819" spans="11:16">
      <c r="K13819" s="14" t="str">
        <v/>
      </c>
      <c r="L13819" s="14" t="str">
        <v/>
      </c>
      <c r="O13819" s="14" t="str">
        <v/>
      </c>
      <c r="P13819" s="14" t="str">
        <f ca="1"/>
        <v>Low Cap</v>
      </c>
    </row>
    <row r="13820" spans="11:16">
      <c r="K13820" s="14" t="str">
        <v/>
      </c>
      <c r="L13820" s="14" t="str">
        <v/>
      </c>
      <c r="O13820" s="14" t="str">
        <v/>
      </c>
      <c r="P13820" s="14" t="str">
        <f ca="1"/>
        <v>Low Cap</v>
      </c>
    </row>
    <row r="13821" spans="11:16">
      <c r="K13821" s="14" t="str">
        <v/>
      </c>
      <c r="L13821" s="14" t="str">
        <v/>
      </c>
      <c r="O13821" s="14" t="str">
        <v/>
      </c>
      <c r="P13821" s="14" t="str">
        <f ca="1"/>
        <v>Low Cap</v>
      </c>
    </row>
    <row r="13822" spans="11:16">
      <c r="K13822" s="14" t="str">
        <v/>
      </c>
      <c r="L13822" s="14" t="str">
        <v/>
      </c>
      <c r="O13822" s="14" t="str">
        <v/>
      </c>
      <c r="P13822" s="14" t="str">
        <f ca="1"/>
        <v>Low Cap</v>
      </c>
    </row>
    <row r="13823" spans="11:16">
      <c r="K13823" s="14" t="str">
        <v/>
      </c>
      <c r="L13823" s="14" t="str">
        <v/>
      </c>
      <c r="O13823" s="14" t="str">
        <v/>
      </c>
      <c r="P13823" s="14" t="str">
        <f ca="1"/>
        <v>Low Cap</v>
      </c>
    </row>
    <row r="13824" spans="11:16">
      <c r="K13824" s="14" t="str">
        <v/>
      </c>
      <c r="L13824" s="14" t="str">
        <v/>
      </c>
      <c r="O13824" s="14" t="str">
        <v/>
      </c>
      <c r="P13824" s="14" t="str">
        <f ca="1"/>
        <v>Low Cap</v>
      </c>
    </row>
    <row r="13825" spans="11:16">
      <c r="K13825" s="14" t="str">
        <v/>
      </c>
      <c r="L13825" s="14" t="str">
        <v/>
      </c>
      <c r="O13825" s="14" t="str">
        <v/>
      </c>
      <c r="P13825" s="14" t="str">
        <f ca="1"/>
        <v>Low Cap</v>
      </c>
    </row>
    <row r="13826" spans="11:16">
      <c r="K13826" s="14" t="str">
        <v/>
      </c>
      <c r="L13826" s="14" t="str">
        <v/>
      </c>
      <c r="O13826" s="14" t="str">
        <v/>
      </c>
      <c r="P13826" s="14" t="str">
        <f ca="1"/>
        <v>Low Cap</v>
      </c>
    </row>
    <row r="13827" spans="11:16">
      <c r="K13827" s="14" t="str">
        <v/>
      </c>
      <c r="L13827" s="14" t="str">
        <v/>
      </c>
      <c r="O13827" s="14" t="str">
        <v/>
      </c>
      <c r="P13827" s="14" t="str">
        <f ca="1"/>
        <v>Low Cap</v>
      </c>
    </row>
    <row r="13828" spans="11:16">
      <c r="K13828" s="14" t="str">
        <v/>
      </c>
      <c r="L13828" s="14" t="str">
        <v/>
      </c>
      <c r="O13828" s="14" t="str">
        <v/>
      </c>
      <c r="P13828" s="14" t="str">
        <f ca="1"/>
        <v>Low Cap</v>
      </c>
    </row>
    <row r="13829" spans="11:16">
      <c r="K13829" s="14" t="str">
        <v/>
      </c>
      <c r="L13829" s="14" t="str">
        <v/>
      </c>
      <c r="O13829" s="14" t="str">
        <v/>
      </c>
      <c r="P13829" s="14" t="str">
        <f ca="1"/>
        <v>Low Cap</v>
      </c>
    </row>
    <row r="13830" spans="11:16">
      <c r="K13830" s="14" t="str">
        <v/>
      </c>
      <c r="L13830" s="14" t="str">
        <v/>
      </c>
      <c r="O13830" s="14" t="str">
        <v/>
      </c>
      <c r="P13830" s="14" t="str">
        <f ca="1"/>
        <v>Low Cap</v>
      </c>
    </row>
    <row r="13831" spans="11:16">
      <c r="K13831" s="14" t="str">
        <v/>
      </c>
      <c r="L13831" s="14" t="str">
        <v/>
      </c>
      <c r="O13831" s="14" t="str">
        <v/>
      </c>
      <c r="P13831" s="14" t="str">
        <f ca="1"/>
        <v>Low Cap</v>
      </c>
    </row>
    <row r="13832" spans="11:16">
      <c r="K13832" s="14" t="str">
        <v/>
      </c>
      <c r="L13832" s="14" t="str">
        <v/>
      </c>
      <c r="O13832" s="14" t="str">
        <v/>
      </c>
      <c r="P13832" s="14" t="str">
        <f ca="1"/>
        <v>Low Cap</v>
      </c>
    </row>
    <row r="13833" spans="11:16">
      <c r="K13833" s="14" t="str">
        <v/>
      </c>
      <c r="L13833" s="14" t="str">
        <v/>
      </c>
      <c r="O13833" s="14" t="str">
        <v/>
      </c>
      <c r="P13833" s="14" t="str">
        <f ca="1"/>
        <v>Low Cap</v>
      </c>
    </row>
    <row r="13834" spans="11:16">
      <c r="K13834" s="14" t="str">
        <v/>
      </c>
      <c r="L13834" s="14" t="str">
        <v/>
      </c>
      <c r="O13834" s="14" t="str">
        <v/>
      </c>
      <c r="P13834" s="14" t="str">
        <f ca="1"/>
        <v>Low Cap</v>
      </c>
    </row>
    <row r="13835" spans="11:16">
      <c r="K13835" s="14" t="str">
        <v/>
      </c>
      <c r="L13835" s="14" t="str">
        <v/>
      </c>
      <c r="O13835" s="14" t="str">
        <v/>
      </c>
      <c r="P13835" s="14" t="str">
        <f ca="1"/>
        <v>Low Cap</v>
      </c>
    </row>
    <row r="13836" spans="11:16">
      <c r="K13836" s="14" t="str">
        <v/>
      </c>
      <c r="L13836" s="14" t="str">
        <v/>
      </c>
      <c r="O13836" s="14" t="str">
        <v/>
      </c>
      <c r="P13836" s="14" t="str">
        <f ca="1"/>
        <v>Low Cap</v>
      </c>
    </row>
    <row r="13837" spans="11:16">
      <c r="K13837" s="14" t="str">
        <v/>
      </c>
      <c r="L13837" s="14" t="str">
        <v/>
      </c>
      <c r="O13837" s="14" t="str">
        <v/>
      </c>
      <c r="P13837" s="14" t="str">
        <f ca="1"/>
        <v>Low Cap</v>
      </c>
    </row>
    <row r="13838" spans="11:16">
      <c r="K13838" s="14" t="str">
        <v/>
      </c>
      <c r="L13838" s="14" t="str">
        <v/>
      </c>
      <c r="O13838" s="14" t="str">
        <v/>
      </c>
      <c r="P13838" s="14" t="str">
        <f ca="1"/>
        <v>Low Cap</v>
      </c>
    </row>
    <row r="13839" spans="11:16">
      <c r="K13839" s="14" t="str">
        <v/>
      </c>
      <c r="L13839" s="14" t="str">
        <v/>
      </c>
      <c r="O13839" s="14" t="str">
        <v/>
      </c>
      <c r="P13839" s="14" t="str">
        <f ca="1"/>
        <v>Low Cap</v>
      </c>
    </row>
    <row r="13840" spans="11:16">
      <c r="K13840" s="14" t="str">
        <v/>
      </c>
      <c r="L13840" s="14" t="str">
        <v/>
      </c>
      <c r="O13840" s="14" t="str">
        <v/>
      </c>
      <c r="P13840" s="14" t="str">
        <f ca="1"/>
        <v>Low Cap</v>
      </c>
    </row>
    <row r="13841" spans="11:16">
      <c r="K13841" s="14" t="str">
        <v/>
      </c>
      <c r="L13841" s="14" t="str">
        <v/>
      </c>
      <c r="O13841" s="14" t="str">
        <v/>
      </c>
      <c r="P13841" s="14" t="str">
        <f ca="1"/>
        <v>Low Cap</v>
      </c>
    </row>
    <row r="13842" spans="11:16">
      <c r="K13842" s="14" t="str">
        <v/>
      </c>
      <c r="L13842" s="14" t="str">
        <v/>
      </c>
      <c r="O13842" s="14" t="str">
        <v/>
      </c>
      <c r="P13842" s="14" t="str">
        <f ca="1"/>
        <v>Low Cap</v>
      </c>
    </row>
    <row r="13843" spans="11:16">
      <c r="K13843" s="14" t="str">
        <v/>
      </c>
      <c r="L13843" s="14" t="str">
        <v/>
      </c>
      <c r="O13843" s="14" t="str">
        <v/>
      </c>
      <c r="P13843" s="14" t="str">
        <f ca="1"/>
        <v>Low Cap</v>
      </c>
    </row>
    <row r="13844" spans="11:16">
      <c r="K13844" s="14" t="str">
        <v/>
      </c>
      <c r="L13844" s="14" t="str">
        <v/>
      </c>
      <c r="O13844" s="14" t="str">
        <v/>
      </c>
      <c r="P13844" s="14" t="str">
        <f ca="1"/>
        <v>Low Cap</v>
      </c>
    </row>
    <row r="13845" spans="11:16">
      <c r="K13845" s="14" t="str">
        <v/>
      </c>
      <c r="L13845" s="14" t="str">
        <v/>
      </c>
      <c r="O13845" s="14" t="str">
        <v/>
      </c>
      <c r="P13845" s="14" t="str">
        <f ca="1"/>
        <v>Low Cap</v>
      </c>
    </row>
    <row r="13846" spans="11:16">
      <c r="K13846" s="14" t="str">
        <v/>
      </c>
      <c r="L13846" s="14" t="str">
        <v/>
      </c>
      <c r="O13846" s="14" t="str">
        <v/>
      </c>
      <c r="P13846" s="14" t="str">
        <f ca="1"/>
        <v>Low Cap</v>
      </c>
    </row>
    <row r="13847" spans="11:16">
      <c r="K13847" s="14" t="str">
        <v/>
      </c>
      <c r="L13847" s="14" t="str">
        <v/>
      </c>
      <c r="O13847" s="14" t="str">
        <v/>
      </c>
      <c r="P13847" s="14" t="str">
        <f ca="1"/>
        <v>Low Cap</v>
      </c>
    </row>
    <row r="13848" spans="11:16">
      <c r="K13848" s="14" t="str">
        <v/>
      </c>
      <c r="L13848" s="14" t="str">
        <v/>
      </c>
      <c r="O13848" s="14" t="str">
        <v/>
      </c>
      <c r="P13848" s="14" t="str">
        <f ca="1"/>
        <v>Low Cap</v>
      </c>
    </row>
    <row r="13849" spans="11:16">
      <c r="K13849" s="14" t="str">
        <v/>
      </c>
      <c r="L13849" s="14" t="str">
        <v/>
      </c>
      <c r="O13849" s="14" t="str">
        <v/>
      </c>
      <c r="P13849" s="14" t="str">
        <f ca="1"/>
        <v>Low Cap</v>
      </c>
    </row>
    <row r="13850" spans="11:16">
      <c r="K13850" s="14" t="str">
        <v/>
      </c>
      <c r="L13850" s="14" t="str">
        <v/>
      </c>
      <c r="O13850" s="14" t="str">
        <v/>
      </c>
      <c r="P13850" s="14" t="str">
        <f ca="1"/>
        <v>Low Cap</v>
      </c>
    </row>
    <row r="13851" spans="11:16">
      <c r="K13851" s="14" t="str">
        <v/>
      </c>
      <c r="L13851" s="14" t="str">
        <v/>
      </c>
      <c r="O13851" s="14" t="str">
        <v/>
      </c>
      <c r="P13851" s="14" t="str">
        <f ca="1"/>
        <v>Low Cap</v>
      </c>
    </row>
    <row r="13852" spans="11:16">
      <c r="K13852" s="14" t="str">
        <v/>
      </c>
      <c r="L13852" s="14" t="str">
        <v/>
      </c>
      <c r="O13852" s="14" t="str">
        <v/>
      </c>
      <c r="P13852" s="14" t="str">
        <f ca="1"/>
        <v>Low Cap</v>
      </c>
    </row>
    <row r="13853" spans="11:16">
      <c r="K13853" s="14" t="str">
        <v/>
      </c>
      <c r="L13853" s="14" t="str">
        <v/>
      </c>
      <c r="O13853" s="14" t="str">
        <v/>
      </c>
      <c r="P13853" s="14" t="str">
        <f ca="1"/>
        <v>Low Cap</v>
      </c>
    </row>
    <row r="13854" spans="11:16">
      <c r="K13854" s="14" t="str">
        <v/>
      </c>
      <c r="L13854" s="14" t="str">
        <v/>
      </c>
      <c r="O13854" s="14" t="str">
        <v/>
      </c>
      <c r="P13854" s="14" t="str">
        <f ca="1"/>
        <v>Low Cap</v>
      </c>
    </row>
    <row r="13855" spans="11:16">
      <c r="K13855" s="14" t="str">
        <v/>
      </c>
      <c r="L13855" s="14" t="str">
        <v/>
      </c>
      <c r="O13855" s="14" t="str">
        <v/>
      </c>
      <c r="P13855" s="14" t="str">
        <f ca="1"/>
        <v>Low Cap</v>
      </c>
    </row>
    <row r="13856" spans="11:16">
      <c r="K13856" s="14" t="str">
        <v/>
      </c>
      <c r="L13856" s="14" t="str">
        <v/>
      </c>
      <c r="O13856" s="14" t="str">
        <v/>
      </c>
      <c r="P13856" s="14" t="str">
        <f ca="1"/>
        <v>Low Cap</v>
      </c>
    </row>
    <row r="13857" spans="11:16">
      <c r="K13857" s="14" t="str">
        <v/>
      </c>
      <c r="L13857" s="14" t="str">
        <v/>
      </c>
      <c r="O13857" s="14" t="str">
        <v/>
      </c>
      <c r="P13857" s="14" t="str">
        <f ca="1"/>
        <v>Low Cap</v>
      </c>
    </row>
    <row r="13858" spans="11:16">
      <c r="K13858" s="14" t="str">
        <v/>
      </c>
      <c r="L13858" s="14" t="str">
        <v/>
      </c>
      <c r="O13858" s="14" t="str">
        <v/>
      </c>
      <c r="P13858" s="14" t="str">
        <f ca="1"/>
        <v>Low Cap</v>
      </c>
    </row>
    <row r="13859" spans="11:16">
      <c r="K13859" s="14" t="str">
        <v/>
      </c>
      <c r="L13859" s="14" t="str">
        <v/>
      </c>
      <c r="O13859" s="14" t="str">
        <v/>
      </c>
      <c r="P13859" s="14" t="str">
        <f ca="1"/>
        <v>Low Cap</v>
      </c>
    </row>
    <row r="13860" spans="11:16">
      <c r="K13860" s="14" t="str">
        <v/>
      </c>
      <c r="L13860" s="14" t="str">
        <v/>
      </c>
      <c r="O13860" s="14" t="str">
        <v/>
      </c>
      <c r="P13860" s="14" t="str">
        <f ca="1"/>
        <v>Low Cap</v>
      </c>
    </row>
    <row r="13861" spans="11:16">
      <c r="K13861" s="14" t="str">
        <v/>
      </c>
      <c r="L13861" s="14" t="str">
        <v/>
      </c>
      <c r="O13861" s="14" t="str">
        <v/>
      </c>
      <c r="P13861" s="14" t="str">
        <f ca="1"/>
        <v>Low Cap</v>
      </c>
    </row>
    <row r="13862" spans="11:16">
      <c r="K13862" s="14" t="str">
        <v/>
      </c>
      <c r="L13862" s="14" t="str">
        <v/>
      </c>
      <c r="O13862" s="14" t="str">
        <v/>
      </c>
      <c r="P13862" s="14" t="str">
        <f ca="1"/>
        <v>Low Cap</v>
      </c>
    </row>
    <row r="13863" spans="11:16">
      <c r="K13863" s="14" t="str">
        <v/>
      </c>
      <c r="L13863" s="14" t="str">
        <v/>
      </c>
      <c r="O13863" s="14" t="str">
        <v/>
      </c>
      <c r="P13863" s="14" t="str">
        <f ca="1"/>
        <v>Low Cap</v>
      </c>
    </row>
    <row r="13864" spans="11:16">
      <c r="K13864" s="14" t="str">
        <v/>
      </c>
      <c r="L13864" s="14" t="str">
        <v/>
      </c>
      <c r="O13864" s="14" t="str">
        <v/>
      </c>
      <c r="P13864" s="14" t="str">
        <f ca="1"/>
        <v>Low Cap</v>
      </c>
    </row>
    <row r="13865" spans="11:16">
      <c r="K13865" s="14" t="str">
        <v/>
      </c>
      <c r="L13865" s="14" t="str">
        <v/>
      </c>
      <c r="O13865" s="14" t="str">
        <v/>
      </c>
      <c r="P13865" s="14" t="str">
        <f ca="1"/>
        <v>Low Cap</v>
      </c>
    </row>
    <row r="13866" spans="11:16">
      <c r="K13866" s="14" t="str">
        <v/>
      </c>
      <c r="L13866" s="14" t="str">
        <v/>
      </c>
      <c r="O13866" s="14" t="str">
        <v/>
      </c>
      <c r="P13866" s="14" t="str">
        <f ca="1"/>
        <v>Low Cap</v>
      </c>
    </row>
    <row r="13867" spans="11:16">
      <c r="K13867" s="14" t="str">
        <v/>
      </c>
      <c r="L13867" s="14" t="str">
        <v/>
      </c>
      <c r="O13867" s="14" t="str">
        <v/>
      </c>
      <c r="P13867" s="14" t="str">
        <f ca="1"/>
        <v>Low Cap</v>
      </c>
    </row>
    <row r="13868" spans="11:16">
      <c r="K13868" s="14" t="str">
        <v/>
      </c>
      <c r="L13868" s="14" t="str">
        <v/>
      </c>
      <c r="O13868" s="14" t="str">
        <v/>
      </c>
      <c r="P13868" s="14" t="str">
        <f ca="1"/>
        <v>Low Cap</v>
      </c>
    </row>
    <row r="13869" spans="11:16">
      <c r="K13869" s="14" t="str">
        <v/>
      </c>
      <c r="L13869" s="14" t="str">
        <v/>
      </c>
      <c r="O13869" s="14" t="str">
        <v/>
      </c>
      <c r="P13869" s="14" t="str">
        <f ca="1"/>
        <v>Low Cap</v>
      </c>
    </row>
    <row r="13870" spans="11:16">
      <c r="K13870" s="14" t="str">
        <v/>
      </c>
      <c r="L13870" s="14" t="str">
        <v/>
      </c>
      <c r="O13870" s="14" t="str">
        <v/>
      </c>
      <c r="P13870" s="14" t="str">
        <f ca="1"/>
        <v>Low Cap</v>
      </c>
    </row>
    <row r="13871" spans="11:16">
      <c r="K13871" s="14" t="str">
        <v/>
      </c>
      <c r="L13871" s="14" t="str">
        <v/>
      </c>
      <c r="O13871" s="14" t="str">
        <v/>
      </c>
      <c r="P13871" s="14" t="str">
        <f ca="1"/>
        <v>Low Cap</v>
      </c>
    </row>
    <row r="13872" spans="11:16">
      <c r="K13872" s="14" t="str">
        <v/>
      </c>
      <c r="L13872" s="14" t="str">
        <v/>
      </c>
      <c r="O13872" s="14" t="str">
        <v/>
      </c>
      <c r="P13872" s="14" t="str">
        <f ca="1"/>
        <v>Low Cap</v>
      </c>
    </row>
    <row r="13873" spans="11:16">
      <c r="K13873" s="14" t="str">
        <v/>
      </c>
      <c r="L13873" s="14" t="str">
        <v/>
      </c>
      <c r="O13873" s="14" t="str">
        <v/>
      </c>
      <c r="P13873" s="14" t="str">
        <f ca="1"/>
        <v>Low Cap</v>
      </c>
    </row>
    <row r="13874" spans="11:16">
      <c r="K13874" s="14" t="str">
        <v/>
      </c>
      <c r="L13874" s="14" t="str">
        <v/>
      </c>
      <c r="O13874" s="14" t="str">
        <v/>
      </c>
      <c r="P13874" s="14" t="str">
        <f ca="1"/>
        <v>Low Cap</v>
      </c>
    </row>
    <row r="13875" spans="11:16">
      <c r="K13875" s="14" t="str">
        <v/>
      </c>
      <c r="L13875" s="14" t="str">
        <v/>
      </c>
      <c r="O13875" s="14" t="str">
        <v/>
      </c>
      <c r="P13875" s="14" t="str">
        <f ca="1"/>
        <v>Low Cap</v>
      </c>
    </row>
    <row r="13876" spans="11:16">
      <c r="K13876" s="14" t="str">
        <v/>
      </c>
      <c r="L13876" s="14" t="str">
        <v/>
      </c>
      <c r="O13876" s="14" t="str">
        <v/>
      </c>
      <c r="P13876" s="14" t="str">
        <f ca="1"/>
        <v>Low Cap</v>
      </c>
    </row>
    <row r="13877" spans="11:16">
      <c r="K13877" s="14" t="str">
        <v/>
      </c>
      <c r="L13877" s="14" t="str">
        <v/>
      </c>
      <c r="O13877" s="14" t="str">
        <v/>
      </c>
      <c r="P13877" s="14" t="str">
        <f ca="1"/>
        <v>Low Cap</v>
      </c>
    </row>
    <row r="13878" spans="11:16">
      <c r="K13878" s="14" t="str">
        <v/>
      </c>
      <c r="L13878" s="14" t="str">
        <v/>
      </c>
      <c r="O13878" s="14" t="str">
        <v/>
      </c>
      <c r="P13878" s="14" t="str">
        <f ca="1"/>
        <v>Low Cap</v>
      </c>
    </row>
    <row r="13879" spans="11:16">
      <c r="K13879" s="14" t="str">
        <v/>
      </c>
      <c r="L13879" s="14" t="str">
        <v/>
      </c>
      <c r="O13879" s="14" t="str">
        <v/>
      </c>
      <c r="P13879" s="14" t="str">
        <f ca="1"/>
        <v>Low Cap</v>
      </c>
    </row>
    <row r="13880" spans="11:16">
      <c r="K13880" s="14" t="str">
        <v/>
      </c>
      <c r="L13880" s="14" t="str">
        <v/>
      </c>
      <c r="O13880" s="14" t="str">
        <v/>
      </c>
      <c r="P13880" s="14" t="str">
        <f ca="1"/>
        <v>Low Cap</v>
      </c>
    </row>
    <row r="13881" spans="11:16">
      <c r="K13881" s="14" t="str">
        <v/>
      </c>
      <c r="L13881" s="14" t="str">
        <v/>
      </c>
      <c r="O13881" s="14" t="str">
        <v/>
      </c>
      <c r="P13881" s="14" t="str">
        <f ca="1"/>
        <v>Low Cap</v>
      </c>
    </row>
    <row r="13882" spans="11:16">
      <c r="K13882" s="14" t="str">
        <v/>
      </c>
      <c r="L13882" s="14" t="str">
        <v/>
      </c>
      <c r="O13882" s="14" t="str">
        <v/>
      </c>
      <c r="P13882" s="14" t="str">
        <f ca="1"/>
        <v>Low Cap</v>
      </c>
    </row>
    <row r="13883" spans="11:16">
      <c r="K13883" s="14" t="str">
        <v/>
      </c>
      <c r="L13883" s="14" t="str">
        <v/>
      </c>
      <c r="O13883" s="14" t="str">
        <v/>
      </c>
      <c r="P13883" s="14" t="str">
        <f ca="1"/>
        <v>Low Cap</v>
      </c>
    </row>
    <row r="13884" spans="11:16">
      <c r="K13884" s="14" t="str">
        <v/>
      </c>
      <c r="L13884" s="14" t="str">
        <v/>
      </c>
      <c r="O13884" s="14" t="str">
        <v/>
      </c>
      <c r="P13884" s="14" t="str">
        <f ca="1"/>
        <v>Low Cap</v>
      </c>
    </row>
    <row r="13885" spans="11:16">
      <c r="K13885" s="14" t="str">
        <v/>
      </c>
      <c r="L13885" s="14" t="str">
        <v/>
      </c>
      <c r="O13885" s="14" t="str">
        <v/>
      </c>
      <c r="P13885" s="14" t="str">
        <f ca="1"/>
        <v>Low Cap</v>
      </c>
    </row>
    <row r="13886" spans="11:16">
      <c r="K13886" s="14" t="str">
        <v/>
      </c>
      <c r="L13886" s="14" t="str">
        <v/>
      </c>
      <c r="O13886" s="14" t="str">
        <v/>
      </c>
      <c r="P13886" s="14" t="str">
        <f ca="1"/>
        <v>Low Cap</v>
      </c>
    </row>
    <row r="13887" spans="11:16">
      <c r="K13887" s="14" t="str">
        <v/>
      </c>
      <c r="L13887" s="14" t="str">
        <v/>
      </c>
      <c r="O13887" s="14" t="str">
        <v/>
      </c>
      <c r="P13887" s="14" t="str">
        <f ca="1"/>
        <v>Low Cap</v>
      </c>
    </row>
    <row r="13888" spans="11:16">
      <c r="K13888" s="14" t="str">
        <v/>
      </c>
      <c r="L13888" s="14" t="str">
        <v/>
      </c>
      <c r="O13888" s="14" t="str">
        <v/>
      </c>
      <c r="P13888" s="14" t="str">
        <f ca="1"/>
        <v>Low Cap</v>
      </c>
    </row>
    <row r="13889" spans="11:16">
      <c r="K13889" s="14" t="str">
        <v/>
      </c>
      <c r="L13889" s="14" t="str">
        <v/>
      </c>
      <c r="O13889" s="14" t="str">
        <v/>
      </c>
      <c r="P13889" s="14" t="str">
        <f ca="1"/>
        <v>Low Cap</v>
      </c>
    </row>
    <row r="13890" spans="11:16">
      <c r="K13890" s="14" t="str">
        <v/>
      </c>
      <c r="L13890" s="14" t="str">
        <v/>
      </c>
      <c r="O13890" s="14" t="str">
        <v/>
      </c>
      <c r="P13890" s="14" t="str">
        <f ca="1"/>
        <v>Low Cap</v>
      </c>
    </row>
    <row r="13891" spans="11:16">
      <c r="K13891" s="14" t="str">
        <v/>
      </c>
      <c r="L13891" s="14" t="str">
        <v/>
      </c>
      <c r="O13891" s="14" t="str">
        <v/>
      </c>
      <c r="P13891" s="14" t="str">
        <f ca="1"/>
        <v>Low Cap</v>
      </c>
    </row>
    <row r="13892" spans="11:16">
      <c r="K13892" s="14" t="str">
        <v/>
      </c>
      <c r="L13892" s="14" t="str">
        <v/>
      </c>
      <c r="O13892" s="14" t="str">
        <v/>
      </c>
      <c r="P13892" s="14" t="str">
        <f ca="1"/>
        <v>Low Cap</v>
      </c>
    </row>
    <row r="13893" spans="11:16">
      <c r="K13893" s="14" t="str">
        <v/>
      </c>
      <c r="L13893" s="14" t="str">
        <v/>
      </c>
      <c r="O13893" s="14" t="str">
        <v/>
      </c>
      <c r="P13893" s="14" t="str">
        <f ca="1"/>
        <v>Low Cap</v>
      </c>
    </row>
    <row r="13894" spans="11:16">
      <c r="K13894" s="14" t="str">
        <v/>
      </c>
      <c r="L13894" s="14" t="str">
        <v/>
      </c>
      <c r="O13894" s="14" t="str">
        <v/>
      </c>
      <c r="P13894" s="14" t="str">
        <f ca="1"/>
        <v>Low Cap</v>
      </c>
    </row>
    <row r="13895" spans="11:16">
      <c r="K13895" s="14" t="str">
        <v/>
      </c>
      <c r="L13895" s="14" t="str">
        <v/>
      </c>
      <c r="O13895" s="14" t="str">
        <v/>
      </c>
      <c r="P13895" s="14" t="str">
        <f ca="1"/>
        <v>Low Cap</v>
      </c>
    </row>
    <row r="13896" spans="11:16">
      <c r="K13896" s="14" t="str">
        <v/>
      </c>
      <c r="L13896" s="14" t="str">
        <v/>
      </c>
      <c r="O13896" s="14" t="str">
        <v/>
      </c>
      <c r="P13896" s="14" t="str">
        <f ca="1"/>
        <v>Low Cap</v>
      </c>
    </row>
    <row r="13897" spans="11:16">
      <c r="K13897" s="14" t="str">
        <v/>
      </c>
      <c r="L13897" s="14" t="str">
        <v/>
      </c>
      <c r="O13897" s="14" t="str">
        <v/>
      </c>
      <c r="P13897" s="14" t="str">
        <f ca="1"/>
        <v>Low Cap</v>
      </c>
    </row>
    <row r="13898" spans="11:16">
      <c r="K13898" s="14" t="str">
        <v/>
      </c>
      <c r="L13898" s="14" t="str">
        <v/>
      </c>
      <c r="O13898" s="14" t="str">
        <v/>
      </c>
      <c r="P13898" s="14" t="str">
        <f ca="1"/>
        <v>Low Cap</v>
      </c>
    </row>
    <row r="13899" spans="11:16">
      <c r="K13899" s="14" t="str">
        <v/>
      </c>
      <c r="L13899" s="14" t="str">
        <v/>
      </c>
      <c r="O13899" s="14" t="str">
        <v/>
      </c>
      <c r="P13899" s="14" t="str">
        <f ca="1"/>
        <v>Low Cap</v>
      </c>
    </row>
    <row r="13900" spans="11:16">
      <c r="K13900" s="14" t="str">
        <v/>
      </c>
      <c r="L13900" s="14" t="str">
        <v/>
      </c>
      <c r="O13900" s="14" t="str">
        <v/>
      </c>
      <c r="P13900" s="14" t="str">
        <f ca="1"/>
        <v>Low Cap</v>
      </c>
    </row>
    <row r="13901" spans="11:16">
      <c r="K13901" s="14" t="str">
        <v/>
      </c>
      <c r="L13901" s="14" t="str">
        <v/>
      </c>
      <c r="O13901" s="14" t="str">
        <v/>
      </c>
      <c r="P13901" s="14" t="str">
        <f ca="1"/>
        <v>Low Cap</v>
      </c>
    </row>
    <row r="13902" spans="11:16">
      <c r="K13902" s="14" t="str">
        <v/>
      </c>
      <c r="L13902" s="14" t="str">
        <v/>
      </c>
      <c r="O13902" s="14" t="str">
        <v/>
      </c>
      <c r="P13902" s="14" t="str">
        <f ca="1"/>
        <v>Low Cap</v>
      </c>
    </row>
    <row r="13903" spans="11:16">
      <c r="K13903" s="14" t="str">
        <v/>
      </c>
      <c r="L13903" s="14" t="str">
        <v/>
      </c>
      <c r="O13903" s="14" t="str">
        <v/>
      </c>
      <c r="P13903" s="14" t="str">
        <f ca="1"/>
        <v>Low Cap</v>
      </c>
    </row>
    <row r="13904" spans="11:16">
      <c r="K13904" s="14" t="str">
        <v/>
      </c>
      <c r="L13904" s="14" t="str">
        <v/>
      </c>
      <c r="O13904" s="14" t="str">
        <v/>
      </c>
      <c r="P13904" s="14" t="str">
        <f ca="1"/>
        <v>Low Cap</v>
      </c>
    </row>
    <row r="13905" spans="11:16">
      <c r="K13905" s="14" t="str">
        <v/>
      </c>
      <c r="L13905" s="14" t="str">
        <v/>
      </c>
      <c r="O13905" s="14" t="str">
        <v/>
      </c>
      <c r="P13905" s="14" t="str">
        <f ca="1"/>
        <v>Low Cap</v>
      </c>
    </row>
    <row r="13906" spans="11:16">
      <c r="K13906" s="14" t="str">
        <v/>
      </c>
      <c r="L13906" s="14" t="str">
        <v/>
      </c>
      <c r="O13906" s="14" t="str">
        <v/>
      </c>
      <c r="P13906" s="14" t="str">
        <f ca="1"/>
        <v>Low Cap</v>
      </c>
    </row>
    <row r="13907" spans="11:16">
      <c r="K13907" s="14" t="str">
        <v/>
      </c>
      <c r="L13907" s="14" t="str">
        <v/>
      </c>
      <c r="O13907" s="14" t="str">
        <v/>
      </c>
      <c r="P13907" s="14" t="str">
        <f ca="1"/>
        <v>Low Cap</v>
      </c>
    </row>
    <row r="13908" spans="11:16">
      <c r="K13908" s="14" t="str">
        <v/>
      </c>
      <c r="L13908" s="14" t="str">
        <v/>
      </c>
      <c r="O13908" s="14" t="str">
        <v/>
      </c>
      <c r="P13908" s="14" t="str">
        <f ca="1"/>
        <v>Low Cap</v>
      </c>
    </row>
    <row r="13909" spans="11:16">
      <c r="K13909" s="14" t="str">
        <v/>
      </c>
      <c r="L13909" s="14" t="str">
        <v/>
      </c>
      <c r="O13909" s="14" t="str">
        <v/>
      </c>
      <c r="P13909" s="14" t="str">
        <f ca="1"/>
        <v>Low Cap</v>
      </c>
    </row>
    <row r="13910" spans="11:16">
      <c r="K13910" s="14" t="str">
        <v/>
      </c>
      <c r="L13910" s="14" t="str">
        <v/>
      </c>
      <c r="O13910" s="14" t="str">
        <v/>
      </c>
      <c r="P13910" s="14" t="str">
        <f ca="1"/>
        <v>Low Cap</v>
      </c>
    </row>
    <row r="13911" spans="11:16">
      <c r="K13911" s="14" t="str">
        <v/>
      </c>
      <c r="L13911" s="14" t="str">
        <v/>
      </c>
      <c r="O13911" s="14" t="str">
        <v/>
      </c>
      <c r="P13911" s="14" t="str">
        <f ca="1"/>
        <v>Low Cap</v>
      </c>
    </row>
    <row r="13912" spans="11:16">
      <c r="K13912" s="14" t="str">
        <v/>
      </c>
      <c r="L13912" s="14" t="str">
        <v/>
      </c>
      <c r="O13912" s="14" t="str">
        <v/>
      </c>
      <c r="P13912" s="14" t="str">
        <f ca="1"/>
        <v>Low Cap</v>
      </c>
    </row>
    <row r="13913" spans="11:16">
      <c r="K13913" s="14" t="str">
        <v/>
      </c>
      <c r="L13913" s="14" t="str">
        <v/>
      </c>
      <c r="O13913" s="14" t="str">
        <v/>
      </c>
      <c r="P13913" s="14" t="str">
        <f ca="1"/>
        <v>Low Cap</v>
      </c>
    </row>
    <row r="13914" spans="11:16">
      <c r="K13914" s="14" t="str">
        <v/>
      </c>
      <c r="L13914" s="14" t="str">
        <v/>
      </c>
      <c r="O13914" s="14" t="str">
        <v/>
      </c>
      <c r="P13914" s="14" t="str">
        <f ca="1"/>
        <v>Low Cap</v>
      </c>
    </row>
    <row r="13915" spans="11:16">
      <c r="K13915" s="14" t="str">
        <v/>
      </c>
      <c r="L13915" s="14" t="str">
        <v/>
      </c>
      <c r="O13915" s="14" t="str">
        <v/>
      </c>
      <c r="P13915" s="14" t="str">
        <f ca="1"/>
        <v>Low Cap</v>
      </c>
    </row>
    <row r="13916" spans="11:16">
      <c r="K13916" s="14" t="str">
        <v/>
      </c>
      <c r="L13916" s="14" t="str">
        <v/>
      </c>
      <c r="O13916" s="14" t="str">
        <v/>
      </c>
      <c r="P13916" s="14" t="str">
        <f ca="1"/>
        <v>Low Cap</v>
      </c>
    </row>
    <row r="13917" spans="11:16">
      <c r="K13917" s="14" t="str">
        <v/>
      </c>
      <c r="L13917" s="14" t="str">
        <v/>
      </c>
      <c r="O13917" s="14" t="str">
        <v/>
      </c>
      <c r="P13917" s="14" t="str">
        <f ca="1"/>
        <v>Low Cap</v>
      </c>
    </row>
    <row r="13918" spans="11:16">
      <c r="K13918" s="14" t="str">
        <v/>
      </c>
      <c r="L13918" s="14" t="str">
        <v/>
      </c>
      <c r="O13918" s="14" t="str">
        <v/>
      </c>
      <c r="P13918" s="14" t="str">
        <f ca="1"/>
        <v>Low Cap</v>
      </c>
    </row>
    <row r="13919" spans="11:16">
      <c r="K13919" s="14" t="str">
        <v/>
      </c>
      <c r="L13919" s="14" t="str">
        <v/>
      </c>
      <c r="O13919" s="14" t="str">
        <v/>
      </c>
      <c r="P13919" s="14" t="str">
        <f ca="1"/>
        <v>Low Cap</v>
      </c>
    </row>
    <row r="13920" spans="11:16">
      <c r="K13920" s="14" t="str">
        <v/>
      </c>
      <c r="L13920" s="14" t="str">
        <v/>
      </c>
      <c r="O13920" s="14" t="str">
        <v/>
      </c>
      <c r="P13920" s="14" t="str">
        <f ca="1"/>
        <v>Low Cap</v>
      </c>
    </row>
    <row r="13921" spans="11:16">
      <c r="K13921" s="14" t="str">
        <v/>
      </c>
      <c r="L13921" s="14" t="str">
        <v/>
      </c>
      <c r="O13921" s="14" t="str">
        <v/>
      </c>
      <c r="P13921" s="14" t="str">
        <f ca="1"/>
        <v>Low Cap</v>
      </c>
    </row>
    <row r="13922" spans="11:16">
      <c r="K13922" s="14" t="str">
        <v/>
      </c>
      <c r="L13922" s="14" t="str">
        <v/>
      </c>
      <c r="O13922" s="14" t="str">
        <v/>
      </c>
      <c r="P13922" s="14" t="str">
        <f ca="1"/>
        <v>Low Cap</v>
      </c>
    </row>
    <row r="13923" spans="11:16">
      <c r="K13923" s="14" t="str">
        <v/>
      </c>
      <c r="L13923" s="14" t="str">
        <v/>
      </c>
      <c r="O13923" s="14" t="str">
        <v/>
      </c>
      <c r="P13923" s="14" t="str">
        <f ca="1"/>
        <v>Low Cap</v>
      </c>
    </row>
    <row r="13924" spans="11:16">
      <c r="K13924" s="14" t="str">
        <v/>
      </c>
      <c r="L13924" s="14" t="str">
        <v/>
      </c>
      <c r="O13924" s="14" t="str">
        <v/>
      </c>
      <c r="P13924" s="14" t="str">
        <f ca="1"/>
        <v>Low Cap</v>
      </c>
    </row>
    <row r="13925" spans="11:16">
      <c r="K13925" s="14" t="str">
        <v/>
      </c>
      <c r="L13925" s="14" t="str">
        <v/>
      </c>
      <c r="O13925" s="14" t="str">
        <v/>
      </c>
      <c r="P13925" s="14" t="str">
        <f ca="1"/>
        <v>Low Cap</v>
      </c>
    </row>
    <row r="13926" spans="11:16">
      <c r="K13926" s="14" t="str">
        <v/>
      </c>
      <c r="L13926" s="14" t="str">
        <v/>
      </c>
      <c r="O13926" s="14" t="str">
        <v/>
      </c>
      <c r="P13926" s="14" t="str">
        <f ca="1"/>
        <v>Low Cap</v>
      </c>
    </row>
    <row r="13927" spans="11:16">
      <c r="K13927" s="14" t="str">
        <v/>
      </c>
      <c r="L13927" s="14" t="str">
        <v/>
      </c>
      <c r="O13927" s="14" t="str">
        <v/>
      </c>
      <c r="P13927" s="14" t="str">
        <f ca="1"/>
        <v>Low Cap</v>
      </c>
    </row>
    <row r="13928" spans="11:16">
      <c r="K13928" s="14" t="str">
        <v/>
      </c>
      <c r="L13928" s="14" t="str">
        <v/>
      </c>
      <c r="O13928" s="14" t="str">
        <v/>
      </c>
      <c r="P13928" s="14" t="str">
        <f ca="1"/>
        <v>Low Cap</v>
      </c>
    </row>
    <row r="13929" spans="11:16">
      <c r="K13929" s="14" t="str">
        <v/>
      </c>
      <c r="L13929" s="14" t="str">
        <v/>
      </c>
      <c r="O13929" s="14" t="str">
        <v/>
      </c>
      <c r="P13929" s="14" t="str">
        <f ca="1"/>
        <v>Low Cap</v>
      </c>
    </row>
    <row r="13930" spans="11:16">
      <c r="K13930" s="14" t="str">
        <v/>
      </c>
      <c r="L13930" s="14" t="str">
        <v/>
      </c>
      <c r="O13930" s="14" t="str">
        <v/>
      </c>
      <c r="P13930" s="14" t="str">
        <f ca="1"/>
        <v>Low Cap</v>
      </c>
    </row>
    <row r="13931" spans="11:16">
      <c r="K13931" s="14" t="str">
        <v/>
      </c>
      <c r="L13931" s="14" t="str">
        <v/>
      </c>
      <c r="O13931" s="14" t="str">
        <v/>
      </c>
      <c r="P13931" s="14" t="str">
        <f ca="1"/>
        <v>Low Cap</v>
      </c>
    </row>
    <row r="13932" spans="11:16">
      <c r="K13932" s="14" t="str">
        <v/>
      </c>
      <c r="L13932" s="14" t="str">
        <v/>
      </c>
      <c r="O13932" s="14" t="str">
        <v/>
      </c>
      <c r="P13932" s="14" t="str">
        <f ca="1"/>
        <v>Low Cap</v>
      </c>
    </row>
    <row r="13933" spans="11:16">
      <c r="K13933" s="14" t="str">
        <v/>
      </c>
      <c r="L13933" s="14" t="str">
        <v/>
      </c>
      <c r="O13933" s="14" t="str">
        <v/>
      </c>
      <c r="P13933" s="14" t="str">
        <f ca="1"/>
        <v>Low Cap</v>
      </c>
    </row>
    <row r="13934" spans="11:16">
      <c r="K13934" s="14" t="str">
        <v/>
      </c>
      <c r="L13934" s="14" t="str">
        <v/>
      </c>
      <c r="O13934" s="14" t="str">
        <v/>
      </c>
      <c r="P13934" s="14" t="str">
        <f ca="1"/>
        <v>Low Cap</v>
      </c>
    </row>
    <row r="13935" spans="11:16">
      <c r="K13935" s="14" t="str">
        <v/>
      </c>
      <c r="L13935" s="14" t="str">
        <v/>
      </c>
      <c r="O13935" s="14" t="str">
        <v/>
      </c>
      <c r="P13935" s="14" t="str">
        <f ca="1"/>
        <v>Low Cap</v>
      </c>
    </row>
    <row r="13936" spans="11:16">
      <c r="K13936" s="14" t="str">
        <v/>
      </c>
      <c r="L13936" s="14" t="str">
        <v/>
      </c>
      <c r="O13936" s="14" t="str">
        <v/>
      </c>
      <c r="P13936" s="14" t="str">
        <f ca="1"/>
        <v>Low Cap</v>
      </c>
    </row>
    <row r="13937" spans="11:16">
      <c r="K13937" s="14" t="str">
        <v/>
      </c>
      <c r="L13937" s="14" t="str">
        <v/>
      </c>
      <c r="O13937" s="14" t="str">
        <v/>
      </c>
      <c r="P13937" s="14" t="str">
        <f ca="1"/>
        <v>Low Cap</v>
      </c>
    </row>
    <row r="13938" spans="11:16">
      <c r="K13938" s="14" t="str">
        <v/>
      </c>
      <c r="L13938" s="14" t="str">
        <v/>
      </c>
      <c r="O13938" s="14" t="str">
        <v/>
      </c>
      <c r="P13938" s="14" t="str">
        <f ca="1"/>
        <v>Low Cap</v>
      </c>
    </row>
    <row r="13939" spans="11:16">
      <c r="K13939" s="14" t="str">
        <v/>
      </c>
      <c r="L13939" s="14" t="str">
        <v/>
      </c>
      <c r="O13939" s="14" t="str">
        <v/>
      </c>
      <c r="P13939" s="14" t="str">
        <f ca="1"/>
        <v>Low Cap</v>
      </c>
    </row>
    <row r="13940" spans="11:16">
      <c r="K13940" s="14" t="str">
        <v/>
      </c>
      <c r="L13940" s="14" t="str">
        <v/>
      </c>
      <c r="O13940" s="14" t="str">
        <v/>
      </c>
      <c r="P13940" s="14" t="str">
        <f ca="1"/>
        <v>Low Cap</v>
      </c>
    </row>
    <row r="13941" spans="11:16">
      <c r="K13941" s="14" t="str">
        <v/>
      </c>
      <c r="L13941" s="14" t="str">
        <v/>
      </c>
      <c r="O13941" s="14" t="str">
        <v/>
      </c>
      <c r="P13941" s="14" t="str">
        <f ca="1"/>
        <v>Low Cap</v>
      </c>
    </row>
    <row r="13942" spans="11:16">
      <c r="K13942" s="14" t="str">
        <v/>
      </c>
      <c r="L13942" s="14" t="str">
        <v/>
      </c>
      <c r="O13942" s="14" t="str">
        <v/>
      </c>
      <c r="P13942" s="14" t="str">
        <f ca="1"/>
        <v>Low Cap</v>
      </c>
    </row>
    <row r="13943" spans="11:16">
      <c r="K13943" s="14" t="str">
        <v/>
      </c>
      <c r="L13943" s="14" t="str">
        <v/>
      </c>
      <c r="O13943" s="14" t="str">
        <v/>
      </c>
      <c r="P13943" s="14" t="str">
        <f ca="1"/>
        <v>Low Cap</v>
      </c>
    </row>
    <row r="13944" spans="11:16">
      <c r="K13944" s="14" t="str">
        <v/>
      </c>
      <c r="L13944" s="14" t="str">
        <v/>
      </c>
      <c r="O13944" s="14" t="str">
        <v/>
      </c>
      <c r="P13944" s="14" t="str">
        <f ca="1"/>
        <v>Low Cap</v>
      </c>
    </row>
    <row r="13945" spans="11:16">
      <c r="K13945" s="14" t="str">
        <v/>
      </c>
      <c r="L13945" s="14" t="str">
        <v/>
      </c>
      <c r="O13945" s="14" t="str">
        <v/>
      </c>
      <c r="P13945" s="14" t="str">
        <f ca="1"/>
        <v>Low Cap</v>
      </c>
    </row>
    <row r="13946" spans="11:16">
      <c r="K13946" s="14" t="str">
        <v/>
      </c>
      <c r="L13946" s="14" t="str">
        <v/>
      </c>
      <c r="O13946" s="14" t="str">
        <v/>
      </c>
      <c r="P13946" s="14" t="str">
        <f ca="1"/>
        <v>Low Cap</v>
      </c>
    </row>
    <row r="13947" spans="11:16">
      <c r="K13947" s="14" t="str">
        <v/>
      </c>
      <c r="L13947" s="14" t="str">
        <v/>
      </c>
      <c r="O13947" s="14" t="str">
        <v/>
      </c>
      <c r="P13947" s="14" t="str">
        <f ca="1"/>
        <v>Low Cap</v>
      </c>
    </row>
    <row r="13948" spans="11:16">
      <c r="K13948" s="14" t="str">
        <v/>
      </c>
      <c r="L13948" s="14" t="str">
        <v/>
      </c>
      <c r="O13948" s="14" t="str">
        <v/>
      </c>
      <c r="P13948" s="14" t="str">
        <f ca="1"/>
        <v>Low Cap</v>
      </c>
    </row>
    <row r="13949" spans="11:16">
      <c r="K13949" s="14" t="str">
        <v/>
      </c>
      <c r="L13949" s="14" t="str">
        <v/>
      </c>
      <c r="O13949" s="14" t="str">
        <v/>
      </c>
      <c r="P13949" s="14" t="str">
        <f ca="1"/>
        <v>Low Cap</v>
      </c>
    </row>
    <row r="13950" spans="11:16">
      <c r="K13950" s="14" t="str">
        <v/>
      </c>
      <c r="L13950" s="14" t="str">
        <v/>
      </c>
      <c r="O13950" s="14" t="str">
        <v/>
      </c>
      <c r="P13950" s="14" t="str">
        <f ca="1"/>
        <v>Low Cap</v>
      </c>
    </row>
    <row r="13951" spans="11:16">
      <c r="K13951" s="14" t="str">
        <v/>
      </c>
      <c r="L13951" s="14" t="str">
        <v/>
      </c>
      <c r="O13951" s="14" t="str">
        <v/>
      </c>
      <c r="P13951" s="14" t="str">
        <f ca="1"/>
        <v>Low Cap</v>
      </c>
    </row>
    <row r="13952" spans="11:16">
      <c r="K13952" s="14" t="str">
        <v/>
      </c>
      <c r="L13952" s="14" t="str">
        <v/>
      </c>
      <c r="O13952" s="14" t="str">
        <v/>
      </c>
      <c r="P13952" s="14" t="str">
        <f ca="1"/>
        <v>Low Cap</v>
      </c>
    </row>
    <row r="13953" spans="11:16">
      <c r="K13953" s="14" t="str">
        <v/>
      </c>
      <c r="L13953" s="14" t="str">
        <v/>
      </c>
      <c r="O13953" s="14" t="str">
        <v/>
      </c>
      <c r="P13953" s="14" t="str">
        <f ca="1"/>
        <v>Low Cap</v>
      </c>
    </row>
    <row r="13954" spans="11:16">
      <c r="K13954" s="14" t="str">
        <v/>
      </c>
      <c r="L13954" s="14" t="str">
        <v/>
      </c>
      <c r="O13954" s="14" t="str">
        <v/>
      </c>
      <c r="P13954" s="14" t="str">
        <f ca="1"/>
        <v>Low Cap</v>
      </c>
    </row>
    <row r="13955" spans="11:16">
      <c r="K13955" s="14" t="str">
        <v/>
      </c>
      <c r="L13955" s="14" t="str">
        <v/>
      </c>
      <c r="O13955" s="14" t="str">
        <v/>
      </c>
      <c r="P13955" s="14" t="str">
        <f ca="1"/>
        <v>Low Cap</v>
      </c>
    </row>
    <row r="13956" spans="11:16">
      <c r="K13956" s="14" t="str">
        <v/>
      </c>
      <c r="L13956" s="14" t="str">
        <v/>
      </c>
      <c r="O13956" s="14" t="str">
        <v/>
      </c>
      <c r="P13956" s="14" t="str">
        <f ca="1"/>
        <v>Low Cap</v>
      </c>
    </row>
    <row r="13957" spans="11:16">
      <c r="K13957" s="14" t="str">
        <v/>
      </c>
      <c r="L13957" s="14" t="str">
        <v/>
      </c>
      <c r="O13957" s="14" t="str">
        <v/>
      </c>
      <c r="P13957" s="14" t="str">
        <f ca="1"/>
        <v>Low Cap</v>
      </c>
    </row>
    <row r="13958" spans="11:16">
      <c r="K13958" s="14" t="str">
        <v/>
      </c>
      <c r="L13958" s="14" t="str">
        <v/>
      </c>
      <c r="O13958" s="14" t="str">
        <v/>
      </c>
      <c r="P13958" s="14" t="str">
        <f ca="1"/>
        <v>Low Cap</v>
      </c>
    </row>
    <row r="13959" spans="11:16">
      <c r="K13959" s="14" t="str">
        <v/>
      </c>
      <c r="L13959" s="14" t="str">
        <v/>
      </c>
      <c r="O13959" s="14" t="str">
        <v/>
      </c>
      <c r="P13959" s="14" t="str">
        <f ca="1"/>
        <v>Low Cap</v>
      </c>
    </row>
    <row r="13960" spans="11:16">
      <c r="K13960" s="14" t="str">
        <v/>
      </c>
      <c r="L13960" s="14" t="str">
        <v/>
      </c>
      <c r="O13960" s="14" t="str">
        <v/>
      </c>
      <c r="P13960" s="14" t="str">
        <f ca="1"/>
        <v>Low Cap</v>
      </c>
    </row>
    <row r="13961" spans="11:16">
      <c r="K13961" s="14" t="str">
        <v/>
      </c>
      <c r="L13961" s="14" t="str">
        <v/>
      </c>
      <c r="O13961" s="14" t="str">
        <v/>
      </c>
      <c r="P13961" s="14" t="str">
        <f ca="1"/>
        <v>Low Cap</v>
      </c>
    </row>
    <row r="13962" spans="11:16">
      <c r="K13962" s="14" t="str">
        <v/>
      </c>
      <c r="L13962" s="14" t="str">
        <v/>
      </c>
      <c r="O13962" s="14" t="str">
        <v/>
      </c>
      <c r="P13962" s="14" t="str">
        <f ca="1"/>
        <v>Low Cap</v>
      </c>
    </row>
    <row r="13963" spans="11:16">
      <c r="K13963" s="14" t="str">
        <v/>
      </c>
      <c r="L13963" s="14" t="str">
        <v/>
      </c>
      <c r="O13963" s="14" t="str">
        <v/>
      </c>
      <c r="P13963" s="14" t="str">
        <f ca="1"/>
        <v>Low Cap</v>
      </c>
    </row>
    <row r="13964" spans="11:16">
      <c r="K13964" s="14" t="str">
        <v/>
      </c>
      <c r="L13964" s="14" t="str">
        <v/>
      </c>
      <c r="O13964" s="14" t="str">
        <v/>
      </c>
      <c r="P13964" s="14" t="str">
        <f ca="1"/>
        <v>Low Cap</v>
      </c>
    </row>
    <row r="13965" spans="11:16">
      <c r="K13965" s="14" t="str">
        <v/>
      </c>
      <c r="L13965" s="14" t="str">
        <v/>
      </c>
      <c r="O13965" s="14" t="str">
        <v/>
      </c>
      <c r="P13965" s="14" t="str">
        <f ca="1"/>
        <v>Low Cap</v>
      </c>
    </row>
    <row r="13966" spans="11:16">
      <c r="K13966" s="14" t="str">
        <v/>
      </c>
      <c r="L13966" s="14" t="str">
        <v/>
      </c>
      <c r="O13966" s="14" t="str">
        <v/>
      </c>
      <c r="P13966" s="14" t="str">
        <f ca="1"/>
        <v>Low Cap</v>
      </c>
    </row>
    <row r="13967" spans="11:16">
      <c r="K13967" s="14" t="str">
        <v/>
      </c>
      <c r="L13967" s="14" t="str">
        <v/>
      </c>
      <c r="O13967" s="14" t="str">
        <v/>
      </c>
      <c r="P13967" s="14" t="str">
        <f ca="1"/>
        <v>Low Cap</v>
      </c>
    </row>
    <row r="13968" spans="11:16">
      <c r="K13968" s="14" t="str">
        <v/>
      </c>
      <c r="L13968" s="14" t="str">
        <v/>
      </c>
      <c r="O13968" s="14" t="str">
        <v/>
      </c>
      <c r="P13968" s="14" t="str">
        <f ca="1"/>
        <v>Low Cap</v>
      </c>
    </row>
    <row r="13969" spans="11:16">
      <c r="K13969" s="14" t="str">
        <v/>
      </c>
      <c r="L13969" s="14" t="str">
        <v/>
      </c>
      <c r="O13969" s="14" t="str">
        <v/>
      </c>
      <c r="P13969" s="14" t="str">
        <f ca="1"/>
        <v>Low Cap</v>
      </c>
    </row>
    <row r="13970" spans="11:16">
      <c r="K13970" s="14" t="str">
        <v/>
      </c>
      <c r="L13970" s="14" t="str">
        <v/>
      </c>
      <c r="O13970" s="14" t="str">
        <v/>
      </c>
      <c r="P13970" s="14" t="str">
        <f ca="1"/>
        <v>Low Cap</v>
      </c>
    </row>
    <row r="13971" spans="11:16">
      <c r="K13971" s="14" t="str">
        <v/>
      </c>
      <c r="L13971" s="14" t="str">
        <v/>
      </c>
      <c r="O13971" s="14" t="str">
        <v/>
      </c>
      <c r="P13971" s="14" t="str">
        <f ca="1"/>
        <v>Low Cap</v>
      </c>
    </row>
    <row r="13972" spans="11:16">
      <c r="K13972" s="14" t="str">
        <v/>
      </c>
      <c r="L13972" s="14" t="str">
        <v/>
      </c>
      <c r="O13972" s="14" t="str">
        <v/>
      </c>
      <c r="P13972" s="14" t="str">
        <f ca="1"/>
        <v>Low Cap</v>
      </c>
    </row>
    <row r="13973" spans="11:16">
      <c r="K13973" s="14" t="str">
        <v/>
      </c>
      <c r="L13973" s="14" t="str">
        <v/>
      </c>
      <c r="O13973" s="14" t="str">
        <v/>
      </c>
      <c r="P13973" s="14" t="str">
        <f ca="1"/>
        <v>Low Cap</v>
      </c>
    </row>
    <row r="13974" spans="11:16">
      <c r="K13974" s="14" t="str">
        <v/>
      </c>
      <c r="L13974" s="14" t="str">
        <v/>
      </c>
      <c r="O13974" s="14" t="str">
        <v/>
      </c>
      <c r="P13974" s="14" t="str">
        <f ca="1"/>
        <v>Low Cap</v>
      </c>
    </row>
    <row r="13975" spans="11:16">
      <c r="K13975" s="14" t="str">
        <v/>
      </c>
      <c r="L13975" s="14" t="str">
        <v/>
      </c>
      <c r="O13975" s="14" t="str">
        <v/>
      </c>
      <c r="P13975" s="14" t="str">
        <f ca="1"/>
        <v>Low Cap</v>
      </c>
    </row>
    <row r="13976" spans="11:16">
      <c r="K13976" s="14" t="str">
        <v/>
      </c>
      <c r="L13976" s="14" t="str">
        <v/>
      </c>
      <c r="O13976" s="14" t="str">
        <v/>
      </c>
      <c r="P13976" s="14" t="str">
        <f ca="1"/>
        <v>Low Cap</v>
      </c>
    </row>
    <row r="13977" spans="11:16">
      <c r="K13977" s="14" t="str">
        <v/>
      </c>
      <c r="L13977" s="14" t="str">
        <v/>
      </c>
      <c r="O13977" s="14" t="str">
        <v/>
      </c>
      <c r="P13977" s="14" t="str">
        <f ca="1"/>
        <v>Low Cap</v>
      </c>
    </row>
    <row r="13978" spans="11:16">
      <c r="K13978" s="14" t="str">
        <v/>
      </c>
      <c r="L13978" s="14" t="str">
        <v/>
      </c>
      <c r="O13978" s="14" t="str">
        <v/>
      </c>
      <c r="P13978" s="14" t="str">
        <f ca="1"/>
        <v>Low Cap</v>
      </c>
    </row>
    <row r="13979" spans="11:16">
      <c r="K13979" s="14" t="str">
        <v/>
      </c>
      <c r="L13979" s="14" t="str">
        <v/>
      </c>
      <c r="O13979" s="14" t="str">
        <v/>
      </c>
      <c r="P13979" s="14" t="str">
        <f ca="1"/>
        <v>Low Cap</v>
      </c>
    </row>
    <row r="13980" spans="11:16">
      <c r="K13980" s="14" t="str">
        <v/>
      </c>
      <c r="L13980" s="14" t="str">
        <v/>
      </c>
      <c r="O13980" s="14" t="str">
        <v/>
      </c>
      <c r="P13980" s="14" t="str">
        <f ca="1"/>
        <v>Low Cap</v>
      </c>
    </row>
    <row r="13981" spans="11:16">
      <c r="K13981" s="14" t="str">
        <v/>
      </c>
      <c r="L13981" s="14" t="str">
        <v/>
      </c>
      <c r="O13981" s="14" t="str">
        <v/>
      </c>
      <c r="P13981" s="14" t="str">
        <f ca="1"/>
        <v>Low Cap</v>
      </c>
    </row>
    <row r="13982" spans="11:16">
      <c r="K13982" s="14" t="str">
        <v/>
      </c>
      <c r="L13982" s="14" t="str">
        <v/>
      </c>
      <c r="O13982" s="14" t="str">
        <v/>
      </c>
      <c r="P13982" s="14" t="str">
        <f ca="1"/>
        <v>Low Cap</v>
      </c>
    </row>
    <row r="13983" spans="11:16">
      <c r="K13983" s="14" t="str">
        <v/>
      </c>
      <c r="L13983" s="14" t="str">
        <v/>
      </c>
      <c r="O13983" s="14" t="str">
        <v/>
      </c>
      <c r="P13983" s="14" t="str">
        <f ca="1"/>
        <v>Low Cap</v>
      </c>
    </row>
    <row r="13984" spans="11:16">
      <c r="K13984" s="14" t="str">
        <v/>
      </c>
      <c r="L13984" s="14" t="str">
        <v/>
      </c>
      <c r="O13984" s="14" t="str">
        <v/>
      </c>
      <c r="P13984" s="14" t="str">
        <f ca="1"/>
        <v>Low Cap</v>
      </c>
    </row>
    <row r="13985" spans="11:16">
      <c r="K13985" s="14" t="str">
        <v/>
      </c>
      <c r="L13985" s="14" t="str">
        <v/>
      </c>
      <c r="O13985" s="14" t="str">
        <v/>
      </c>
      <c r="P13985" s="14" t="str">
        <f ca="1"/>
        <v>Low Cap</v>
      </c>
    </row>
    <row r="13986" spans="11:16">
      <c r="K13986" s="14" t="str">
        <v/>
      </c>
      <c r="L13986" s="14" t="str">
        <v/>
      </c>
      <c r="O13986" s="14" t="str">
        <v/>
      </c>
      <c r="P13986" s="14" t="str">
        <f ca="1"/>
        <v>Low Cap</v>
      </c>
    </row>
    <row r="13987" spans="11:16">
      <c r="K13987" s="14" t="str">
        <v/>
      </c>
      <c r="L13987" s="14" t="str">
        <v/>
      </c>
      <c r="O13987" s="14" t="str">
        <v/>
      </c>
      <c r="P13987" s="14" t="str">
        <f ca="1"/>
        <v>Low Cap</v>
      </c>
    </row>
    <row r="13988" spans="11:16">
      <c r="K13988" s="14" t="str">
        <v/>
      </c>
      <c r="L13988" s="14" t="str">
        <v/>
      </c>
      <c r="O13988" s="14" t="str">
        <v/>
      </c>
      <c r="P13988" s="14" t="str">
        <f ca="1"/>
        <v>Low Cap</v>
      </c>
    </row>
    <row r="13989" spans="11:16">
      <c r="K13989" s="14" t="str">
        <v/>
      </c>
      <c r="L13989" s="14" t="str">
        <v/>
      </c>
      <c r="O13989" s="14" t="str">
        <v/>
      </c>
      <c r="P13989" s="14" t="str">
        <f ca="1"/>
        <v>Low Cap</v>
      </c>
    </row>
    <row r="13990" spans="11:16">
      <c r="K13990" s="14" t="str">
        <v/>
      </c>
      <c r="L13990" s="14" t="str">
        <v/>
      </c>
      <c r="O13990" s="14" t="str">
        <v/>
      </c>
      <c r="P13990" s="14" t="str">
        <f ca="1"/>
        <v>Low Cap</v>
      </c>
    </row>
    <row r="13991" spans="11:16">
      <c r="K13991" s="14" t="str">
        <v/>
      </c>
      <c r="L13991" s="14" t="str">
        <v/>
      </c>
      <c r="O13991" s="14" t="str">
        <v/>
      </c>
      <c r="P13991" s="14" t="str">
        <f ca="1"/>
        <v>Low Cap</v>
      </c>
    </row>
    <row r="13992" spans="11:16">
      <c r="K13992" s="14" t="str">
        <v/>
      </c>
      <c r="L13992" s="14" t="str">
        <v/>
      </c>
      <c r="O13992" s="14" t="str">
        <v/>
      </c>
      <c r="P13992" s="14" t="str">
        <f ca="1"/>
        <v>Low Cap</v>
      </c>
    </row>
    <row r="13993" spans="11:16">
      <c r="K13993" s="14" t="str">
        <v/>
      </c>
      <c r="L13993" s="14" t="str">
        <v/>
      </c>
      <c r="O13993" s="14" t="str">
        <v/>
      </c>
      <c r="P13993" s="14" t="str">
        <f ca="1"/>
        <v>Low Cap</v>
      </c>
    </row>
    <row r="13994" spans="11:16">
      <c r="K13994" s="14" t="str">
        <v/>
      </c>
      <c r="L13994" s="14" t="str">
        <v/>
      </c>
      <c r="O13994" s="14" t="str">
        <v/>
      </c>
      <c r="P13994" s="14" t="str">
        <f ca="1"/>
        <v>Low Cap</v>
      </c>
    </row>
    <row r="13995" spans="11:16">
      <c r="K13995" s="14" t="str">
        <v/>
      </c>
      <c r="L13995" s="14" t="str">
        <v/>
      </c>
      <c r="O13995" s="14" t="str">
        <v/>
      </c>
      <c r="P13995" s="14" t="str">
        <f ca="1"/>
        <v>Low Cap</v>
      </c>
    </row>
    <row r="13996" spans="11:16">
      <c r="K13996" s="14" t="str">
        <v/>
      </c>
      <c r="L13996" s="14" t="str">
        <v/>
      </c>
      <c r="O13996" s="14" t="str">
        <v/>
      </c>
      <c r="P13996" s="14" t="str">
        <f ca="1"/>
        <v>Low Cap</v>
      </c>
    </row>
    <row r="13997" spans="11:16">
      <c r="K13997" s="14" t="str">
        <v/>
      </c>
      <c r="L13997" s="14" t="str">
        <v/>
      </c>
      <c r="O13997" s="14" t="str">
        <v/>
      </c>
      <c r="P13997" s="14" t="str">
        <f ca="1"/>
        <v>Low Cap</v>
      </c>
    </row>
    <row r="13998" spans="11:16">
      <c r="K13998" s="14" t="str">
        <v/>
      </c>
      <c r="L13998" s="14" t="str">
        <v/>
      </c>
      <c r="O13998" s="14" t="str">
        <v/>
      </c>
      <c r="P13998" s="14" t="str">
        <f ca="1"/>
        <v>Low Cap</v>
      </c>
    </row>
    <row r="13999" spans="11:16">
      <c r="K13999" s="14" t="str">
        <v/>
      </c>
      <c r="L13999" s="14" t="str">
        <v/>
      </c>
      <c r="O13999" s="14" t="str">
        <v/>
      </c>
      <c r="P13999" s="14" t="str">
        <f ca="1"/>
        <v>Low Cap</v>
      </c>
    </row>
    <row r="14000" spans="11:16">
      <c r="K14000" s="14" t="str">
        <v/>
      </c>
      <c r="L14000" s="14" t="str">
        <v/>
      </c>
      <c r="O14000" s="14" t="str">
        <v/>
      </c>
      <c r="P14000" s="14" t="str">
        <f ca="1"/>
        <v>Low Cap</v>
      </c>
    </row>
    <row r="14001" spans="11:16">
      <c r="K14001" s="14" t="str">
        <v/>
      </c>
      <c r="L14001" s="14" t="str">
        <v/>
      </c>
      <c r="O14001" s="14" t="str">
        <v/>
      </c>
      <c r="P14001" s="14" t="str">
        <f ca="1"/>
        <v>Low Cap</v>
      </c>
    </row>
    <row r="14002" spans="11:16">
      <c r="K14002" s="14" t="str">
        <v/>
      </c>
      <c r="L14002" s="14" t="str">
        <v/>
      </c>
      <c r="O14002" s="14" t="str">
        <v/>
      </c>
      <c r="P14002" s="14" t="str">
        <f ca="1"/>
        <v>Low Cap</v>
      </c>
    </row>
    <row r="14003" spans="11:16">
      <c r="K14003" s="14" t="str">
        <v/>
      </c>
      <c r="L14003" s="14" t="str">
        <v/>
      </c>
      <c r="O14003" s="14" t="str">
        <v/>
      </c>
      <c r="P14003" s="14" t="str">
        <f ca="1"/>
        <v>Low Cap</v>
      </c>
    </row>
    <row r="14004" spans="11:16">
      <c r="K14004" s="14" t="str">
        <v/>
      </c>
      <c r="L14004" s="14" t="str">
        <v/>
      </c>
      <c r="O14004" s="14" t="str">
        <v/>
      </c>
      <c r="P14004" s="14" t="str">
        <f ca="1"/>
        <v>Low Cap</v>
      </c>
    </row>
    <row r="14005" spans="11:16">
      <c r="K14005" s="14" t="str">
        <v/>
      </c>
      <c r="L14005" s="14" t="str">
        <v/>
      </c>
      <c r="O14005" s="14" t="str">
        <v/>
      </c>
      <c r="P14005" s="14" t="str">
        <f ca="1"/>
        <v>Low Cap</v>
      </c>
    </row>
    <row r="14006" spans="11:16">
      <c r="K14006" s="14" t="str">
        <v/>
      </c>
      <c r="L14006" s="14" t="str">
        <v/>
      </c>
      <c r="O14006" s="14" t="str">
        <v/>
      </c>
      <c r="P14006" s="14" t="str">
        <f ca="1"/>
        <v>Low Cap</v>
      </c>
    </row>
    <row r="14007" spans="11:16">
      <c r="K14007" s="14" t="str">
        <v/>
      </c>
      <c r="L14007" s="14" t="str">
        <v/>
      </c>
      <c r="O14007" s="14" t="str">
        <v/>
      </c>
      <c r="P14007" s="14" t="str">
        <f ca="1"/>
        <v>Low Cap</v>
      </c>
    </row>
    <row r="14008" spans="11:16">
      <c r="K14008" s="14" t="str">
        <v/>
      </c>
      <c r="L14008" s="14" t="str">
        <v/>
      </c>
      <c r="O14008" s="14" t="str">
        <v/>
      </c>
      <c r="P14008" s="14" t="str">
        <f ca="1"/>
        <v>Low Cap</v>
      </c>
    </row>
    <row r="14009" spans="11:16">
      <c r="K14009" s="14" t="str">
        <v/>
      </c>
      <c r="L14009" s="14" t="str">
        <v/>
      </c>
      <c r="O14009" s="14" t="str">
        <v/>
      </c>
      <c r="P14009" s="14" t="str">
        <f ca="1"/>
        <v>Low Cap</v>
      </c>
    </row>
    <row r="14010" spans="11:16">
      <c r="K14010" s="14" t="str">
        <v/>
      </c>
      <c r="L14010" s="14" t="str">
        <v/>
      </c>
      <c r="O14010" s="14" t="str">
        <v/>
      </c>
      <c r="P14010" s="14" t="str">
        <f ca="1"/>
        <v>Low Cap</v>
      </c>
    </row>
    <row r="14011" spans="11:16">
      <c r="K14011" s="14" t="str">
        <v/>
      </c>
      <c r="L14011" s="14" t="str">
        <v/>
      </c>
      <c r="O14011" s="14" t="str">
        <v/>
      </c>
      <c r="P14011" s="14" t="str">
        <f ca="1"/>
        <v>Low Cap</v>
      </c>
    </row>
    <row r="14012" spans="11:16">
      <c r="K14012" s="14" t="str">
        <v/>
      </c>
      <c r="L14012" s="14" t="str">
        <v/>
      </c>
      <c r="O14012" s="14" t="str">
        <v/>
      </c>
      <c r="P14012" s="14" t="str">
        <f ca="1"/>
        <v>Low Cap</v>
      </c>
    </row>
    <row r="14013" spans="11:16">
      <c r="K14013" s="14" t="str">
        <v/>
      </c>
      <c r="L14013" s="14" t="str">
        <v/>
      </c>
      <c r="O14013" s="14" t="str">
        <v/>
      </c>
      <c r="P14013" s="14" t="str">
        <f ca="1"/>
        <v>Low Cap</v>
      </c>
    </row>
    <row r="14014" spans="11:16">
      <c r="K14014" s="14" t="str">
        <v/>
      </c>
      <c r="L14014" s="14" t="str">
        <v/>
      </c>
      <c r="O14014" s="14" t="str">
        <v/>
      </c>
      <c r="P14014" s="14" t="str">
        <f ca="1"/>
        <v>Low Cap</v>
      </c>
    </row>
    <row r="14015" spans="11:16">
      <c r="K14015" s="14" t="str">
        <v/>
      </c>
      <c r="L14015" s="14" t="str">
        <v/>
      </c>
      <c r="O14015" s="14" t="str">
        <v/>
      </c>
      <c r="P14015" s="14" t="str">
        <f ca="1"/>
        <v>Low Cap</v>
      </c>
    </row>
    <row r="14016" spans="11:16">
      <c r="K14016" s="14" t="str">
        <v/>
      </c>
      <c r="L14016" s="14" t="str">
        <v/>
      </c>
      <c r="O14016" s="14" t="str">
        <v/>
      </c>
      <c r="P14016" s="14" t="str">
        <f ca="1"/>
        <v>Low Cap</v>
      </c>
    </row>
    <row r="14017" spans="11:16">
      <c r="K14017" s="14" t="str">
        <v/>
      </c>
      <c r="L14017" s="14" t="str">
        <v/>
      </c>
      <c r="O14017" s="14" t="str">
        <v/>
      </c>
      <c r="P14017" s="14" t="str">
        <f ca="1"/>
        <v>Low Cap</v>
      </c>
    </row>
    <row r="14018" spans="11:16">
      <c r="K14018" s="14" t="str">
        <v/>
      </c>
      <c r="L14018" s="14" t="str">
        <v/>
      </c>
      <c r="O14018" s="14" t="str">
        <v/>
      </c>
      <c r="P14018" s="14" t="str">
        <f ca="1"/>
        <v>Low Cap</v>
      </c>
    </row>
    <row r="14019" spans="11:16">
      <c r="K14019" s="14" t="str">
        <v/>
      </c>
      <c r="L14019" s="14" t="str">
        <v/>
      </c>
      <c r="O14019" s="14" t="str">
        <v/>
      </c>
      <c r="P14019" s="14" t="str">
        <f ca="1"/>
        <v>Low Cap</v>
      </c>
    </row>
    <row r="14020" spans="11:16">
      <c r="K14020" s="14" t="str">
        <v/>
      </c>
      <c r="L14020" s="14" t="str">
        <v/>
      </c>
      <c r="O14020" s="14" t="str">
        <v/>
      </c>
      <c r="P14020" s="14" t="str">
        <f ca="1"/>
        <v>Low Cap</v>
      </c>
    </row>
    <row r="14021" spans="11:16">
      <c r="K14021" s="14" t="str">
        <v/>
      </c>
      <c r="L14021" s="14" t="str">
        <v/>
      </c>
      <c r="O14021" s="14" t="str">
        <v/>
      </c>
      <c r="P14021" s="14" t="str">
        <f ca="1"/>
        <v>Low Cap</v>
      </c>
    </row>
    <row r="14022" spans="11:16">
      <c r="K14022" s="14" t="str">
        <v/>
      </c>
      <c r="L14022" s="14" t="str">
        <v/>
      </c>
      <c r="O14022" s="14" t="str">
        <v/>
      </c>
      <c r="P14022" s="14" t="str">
        <f ca="1"/>
        <v>Low Cap</v>
      </c>
    </row>
    <row r="14023" spans="11:16">
      <c r="K14023" s="14" t="str">
        <v/>
      </c>
      <c r="L14023" s="14" t="str">
        <v/>
      </c>
      <c r="O14023" s="14" t="str">
        <v/>
      </c>
      <c r="P14023" s="14" t="str">
        <f ca="1"/>
        <v>Low Cap</v>
      </c>
    </row>
    <row r="14024" spans="11:16">
      <c r="K14024" s="14" t="str">
        <v/>
      </c>
      <c r="L14024" s="14" t="str">
        <v/>
      </c>
      <c r="O14024" s="14" t="str">
        <v/>
      </c>
      <c r="P14024" s="14" t="str">
        <f ca="1"/>
        <v>Low Cap</v>
      </c>
    </row>
    <row r="14025" spans="11:16">
      <c r="K14025" s="14" t="str">
        <v/>
      </c>
      <c r="L14025" s="14" t="str">
        <v/>
      </c>
      <c r="O14025" s="14" t="str">
        <v/>
      </c>
      <c r="P14025" s="14" t="str">
        <f ca="1"/>
        <v>Low Cap</v>
      </c>
    </row>
    <row r="14026" spans="11:16">
      <c r="K14026" s="14" t="str">
        <v/>
      </c>
      <c r="L14026" s="14" t="str">
        <v/>
      </c>
      <c r="O14026" s="14" t="str">
        <v/>
      </c>
      <c r="P14026" s="14" t="str">
        <f ca="1"/>
        <v>Low Cap</v>
      </c>
    </row>
    <row r="14027" spans="11:16">
      <c r="K14027" s="14" t="str">
        <v/>
      </c>
      <c r="L14027" s="14" t="str">
        <v/>
      </c>
      <c r="O14027" s="14" t="str">
        <v/>
      </c>
      <c r="P14027" s="14" t="str">
        <f ca="1"/>
        <v>Low Cap</v>
      </c>
    </row>
    <row r="14028" spans="11:16">
      <c r="K14028" s="14" t="str">
        <v/>
      </c>
      <c r="L14028" s="14" t="str">
        <v/>
      </c>
      <c r="O14028" s="14" t="str">
        <v/>
      </c>
      <c r="P14028" s="14" t="str">
        <f ca="1"/>
        <v>Low Cap</v>
      </c>
    </row>
    <row r="14029" spans="11:16">
      <c r="K14029" s="14" t="str">
        <v/>
      </c>
      <c r="L14029" s="14" t="str">
        <v/>
      </c>
      <c r="O14029" s="14" t="str">
        <v/>
      </c>
      <c r="P14029" s="14" t="str">
        <f ca="1"/>
        <v>Low Cap</v>
      </c>
    </row>
    <row r="14030" spans="11:16">
      <c r="K14030" s="14" t="str">
        <v/>
      </c>
      <c r="L14030" s="14" t="str">
        <v/>
      </c>
      <c r="O14030" s="14" t="str">
        <v/>
      </c>
      <c r="P14030" s="14" t="str">
        <f ca="1"/>
        <v>Low Cap</v>
      </c>
    </row>
    <row r="14031" spans="11:16">
      <c r="K14031" s="14" t="str">
        <v/>
      </c>
      <c r="L14031" s="14" t="str">
        <v/>
      </c>
      <c r="O14031" s="14" t="str">
        <v/>
      </c>
      <c r="P14031" s="14" t="str">
        <f ca="1"/>
        <v>Low Cap</v>
      </c>
    </row>
    <row r="14032" spans="11:16">
      <c r="K14032" s="14" t="str">
        <v/>
      </c>
      <c r="L14032" s="14" t="str">
        <v/>
      </c>
      <c r="O14032" s="14" t="str">
        <v/>
      </c>
      <c r="P14032" s="14" t="str">
        <f ca="1"/>
        <v>Low Cap</v>
      </c>
    </row>
    <row r="14033" spans="11:16">
      <c r="K14033" s="14" t="str">
        <v/>
      </c>
      <c r="L14033" s="14" t="str">
        <v/>
      </c>
      <c r="O14033" s="14" t="str">
        <v/>
      </c>
      <c r="P14033" s="14" t="str">
        <f ca="1"/>
        <v>Low Cap</v>
      </c>
    </row>
    <row r="14034" spans="11:16">
      <c r="K14034" s="14" t="str">
        <v/>
      </c>
      <c r="L14034" s="14" t="str">
        <v/>
      </c>
      <c r="O14034" s="14" t="str">
        <v/>
      </c>
      <c r="P14034" s="14" t="str">
        <f ca="1"/>
        <v>Low Cap</v>
      </c>
    </row>
    <row r="14035" spans="11:16">
      <c r="K14035" s="14" t="str">
        <v/>
      </c>
      <c r="L14035" s="14" t="str">
        <v/>
      </c>
      <c r="O14035" s="14" t="str">
        <v/>
      </c>
      <c r="P14035" s="14" t="str">
        <f ca="1"/>
        <v>Low Cap</v>
      </c>
    </row>
    <row r="14036" spans="11:16">
      <c r="K14036" s="14" t="str">
        <v/>
      </c>
      <c r="L14036" s="14" t="str">
        <v/>
      </c>
      <c r="O14036" s="14" t="str">
        <v/>
      </c>
      <c r="P14036" s="14" t="str">
        <f ca="1"/>
        <v>Low Cap</v>
      </c>
    </row>
    <row r="14037" spans="11:16">
      <c r="K14037" s="14" t="str">
        <v/>
      </c>
      <c r="L14037" s="14" t="str">
        <v/>
      </c>
      <c r="O14037" s="14" t="str">
        <v/>
      </c>
      <c r="P14037" s="14" t="str">
        <f ca="1"/>
        <v>Low Cap</v>
      </c>
    </row>
    <row r="14038" spans="11:16">
      <c r="K14038" s="14" t="str">
        <v/>
      </c>
      <c r="L14038" s="14" t="str">
        <v/>
      </c>
      <c r="O14038" s="14" t="str">
        <v/>
      </c>
      <c r="P14038" s="14" t="str">
        <f ca="1"/>
        <v>Low Cap</v>
      </c>
    </row>
    <row r="14039" spans="11:16">
      <c r="K14039" s="14" t="str">
        <v/>
      </c>
      <c r="L14039" s="14" t="str">
        <v/>
      </c>
      <c r="O14039" s="14" t="str">
        <v/>
      </c>
      <c r="P14039" s="14" t="str">
        <f ca="1"/>
        <v>Low Cap</v>
      </c>
    </row>
    <row r="14040" spans="11:16">
      <c r="K14040" s="14" t="str">
        <v/>
      </c>
      <c r="L14040" s="14" t="str">
        <v/>
      </c>
      <c r="O14040" s="14" t="str">
        <v/>
      </c>
      <c r="P14040" s="14" t="str">
        <f ca="1"/>
        <v>Low Cap</v>
      </c>
    </row>
    <row r="14041" spans="11:16">
      <c r="K14041" s="14" t="str">
        <v/>
      </c>
      <c r="L14041" s="14" t="str">
        <v/>
      </c>
      <c r="O14041" s="14" t="str">
        <v/>
      </c>
      <c r="P14041" s="14" t="str">
        <f ca="1"/>
        <v>Low Cap</v>
      </c>
    </row>
    <row r="14042" spans="11:16">
      <c r="K14042" s="14" t="str">
        <v/>
      </c>
      <c r="L14042" s="14" t="str">
        <v/>
      </c>
      <c r="O14042" s="14" t="str">
        <v/>
      </c>
      <c r="P14042" s="14" t="str">
        <f ca="1"/>
        <v>Low Cap</v>
      </c>
    </row>
    <row r="14043" spans="11:16">
      <c r="K14043" s="14" t="str">
        <v/>
      </c>
      <c r="L14043" s="14" t="str">
        <v/>
      </c>
      <c r="O14043" s="14" t="str">
        <v/>
      </c>
      <c r="P14043" s="14" t="str">
        <f ca="1"/>
        <v>Low Cap</v>
      </c>
    </row>
    <row r="14044" spans="11:16">
      <c r="K14044" s="14" t="str">
        <v/>
      </c>
      <c r="L14044" s="14" t="str">
        <v/>
      </c>
      <c r="O14044" s="14" t="str">
        <v/>
      </c>
      <c r="P14044" s="14" t="str">
        <f ca="1"/>
        <v>Low Cap</v>
      </c>
    </row>
    <row r="14045" spans="11:16">
      <c r="K14045" s="14" t="str">
        <v/>
      </c>
      <c r="L14045" s="14" t="str">
        <v/>
      </c>
      <c r="O14045" s="14" t="str">
        <v/>
      </c>
      <c r="P14045" s="14" t="str">
        <f ca="1"/>
        <v>Low Cap</v>
      </c>
    </row>
    <row r="14046" spans="11:16">
      <c r="K14046" s="14" t="str">
        <v/>
      </c>
      <c r="L14046" s="14" t="str">
        <v/>
      </c>
      <c r="O14046" s="14" t="str">
        <v/>
      </c>
      <c r="P14046" s="14" t="str">
        <f ca="1"/>
        <v>Low Cap</v>
      </c>
    </row>
    <row r="14047" spans="11:16">
      <c r="K14047" s="14" t="str">
        <v/>
      </c>
      <c r="L14047" s="14" t="str">
        <v/>
      </c>
      <c r="O14047" s="14" t="str">
        <v/>
      </c>
      <c r="P14047" s="14" t="str">
        <f ca="1"/>
        <v>Low Cap</v>
      </c>
    </row>
    <row r="14048" spans="11:16">
      <c r="K14048" s="14" t="str">
        <v/>
      </c>
      <c r="L14048" s="14" t="str">
        <v/>
      </c>
      <c r="O14048" s="14" t="str">
        <v/>
      </c>
      <c r="P14048" s="14" t="str">
        <f ca="1"/>
        <v>Low Cap</v>
      </c>
    </row>
    <row r="14049" spans="11:16">
      <c r="K14049" s="14" t="str">
        <v/>
      </c>
      <c r="L14049" s="14" t="str">
        <v/>
      </c>
      <c r="O14049" s="14" t="str">
        <v/>
      </c>
      <c r="P14049" s="14" t="str">
        <f ca="1"/>
        <v>Low Cap</v>
      </c>
    </row>
    <row r="14050" spans="11:16">
      <c r="K14050" s="14" t="str">
        <v/>
      </c>
      <c r="L14050" s="14" t="str">
        <v/>
      </c>
      <c r="O14050" s="14" t="str">
        <v/>
      </c>
      <c r="P14050" s="14" t="str">
        <f ca="1"/>
        <v>Low Cap</v>
      </c>
    </row>
    <row r="14051" spans="11:16">
      <c r="K14051" s="14" t="str">
        <v/>
      </c>
      <c r="L14051" s="14" t="str">
        <v/>
      </c>
      <c r="O14051" s="14" t="str">
        <v/>
      </c>
      <c r="P14051" s="14" t="str">
        <f ca="1"/>
        <v>Low Cap</v>
      </c>
    </row>
    <row r="14052" spans="11:16">
      <c r="K14052" s="14" t="str">
        <v/>
      </c>
      <c r="L14052" s="14" t="str">
        <v/>
      </c>
      <c r="O14052" s="14" t="str">
        <v/>
      </c>
      <c r="P14052" s="14" t="str">
        <f ca="1"/>
        <v>Low Cap</v>
      </c>
    </row>
    <row r="14053" spans="11:16">
      <c r="K14053" s="14" t="str">
        <v/>
      </c>
      <c r="L14053" s="14" t="str">
        <v/>
      </c>
      <c r="O14053" s="14" t="str">
        <v/>
      </c>
      <c r="P14053" s="14" t="str">
        <f ca="1"/>
        <v>Low Cap</v>
      </c>
    </row>
    <row r="14054" spans="11:16">
      <c r="K14054" s="14" t="str">
        <v/>
      </c>
      <c r="L14054" s="14" t="str">
        <v/>
      </c>
      <c r="O14054" s="14" t="str">
        <v/>
      </c>
      <c r="P14054" s="14" t="str">
        <f ca="1"/>
        <v>Low Cap</v>
      </c>
    </row>
    <row r="14055" spans="11:16">
      <c r="K14055" s="14" t="str">
        <v/>
      </c>
      <c r="L14055" s="14" t="str">
        <v/>
      </c>
      <c r="O14055" s="14" t="str">
        <v/>
      </c>
      <c r="P14055" s="14" t="str">
        <f ca="1"/>
        <v>Low Cap</v>
      </c>
    </row>
    <row r="14056" spans="11:16">
      <c r="K14056" s="14" t="str">
        <v/>
      </c>
      <c r="L14056" s="14" t="str">
        <v/>
      </c>
      <c r="O14056" s="14" t="str">
        <v/>
      </c>
      <c r="P14056" s="14" t="str">
        <f ca="1"/>
        <v>Low Cap</v>
      </c>
    </row>
    <row r="14057" spans="11:16">
      <c r="K14057" s="14" t="str">
        <v/>
      </c>
      <c r="L14057" s="14" t="str">
        <v/>
      </c>
      <c r="O14057" s="14" t="str">
        <v/>
      </c>
      <c r="P14057" s="14" t="str">
        <f ca="1"/>
        <v>Low Cap</v>
      </c>
    </row>
    <row r="14058" spans="11:16">
      <c r="K14058" s="14" t="str">
        <v/>
      </c>
      <c r="L14058" s="14" t="str">
        <v/>
      </c>
      <c r="O14058" s="14" t="str">
        <v/>
      </c>
      <c r="P14058" s="14" t="str">
        <f ca="1"/>
        <v>Low Cap</v>
      </c>
    </row>
    <row r="14059" spans="11:16">
      <c r="K14059" s="14" t="str">
        <v/>
      </c>
      <c r="L14059" s="14" t="str">
        <v/>
      </c>
      <c r="O14059" s="14" t="str">
        <v/>
      </c>
      <c r="P14059" s="14" t="str">
        <f ca="1"/>
        <v>Low Cap</v>
      </c>
    </row>
    <row r="14060" spans="11:16">
      <c r="K14060" s="14" t="str">
        <v/>
      </c>
      <c r="L14060" s="14" t="str">
        <v/>
      </c>
      <c r="O14060" s="14" t="str">
        <v/>
      </c>
      <c r="P14060" s="14" t="str">
        <f ca="1"/>
        <v>Low Cap</v>
      </c>
    </row>
    <row r="14061" spans="11:16">
      <c r="K14061" s="14" t="str">
        <v/>
      </c>
      <c r="L14061" s="14" t="str">
        <v/>
      </c>
      <c r="O14061" s="14" t="str">
        <v/>
      </c>
      <c r="P14061" s="14" t="str">
        <f ca="1"/>
        <v>Low Cap</v>
      </c>
    </row>
    <row r="14062" spans="11:16">
      <c r="K14062" s="14" t="str">
        <v/>
      </c>
      <c r="L14062" s="14" t="str">
        <v/>
      </c>
      <c r="O14062" s="14" t="str">
        <v/>
      </c>
      <c r="P14062" s="14" t="str">
        <f ca="1"/>
        <v>Low Cap</v>
      </c>
    </row>
    <row r="14063" spans="11:16">
      <c r="K14063" s="14" t="str">
        <v/>
      </c>
      <c r="L14063" s="14" t="str">
        <v/>
      </c>
      <c r="O14063" s="14" t="str">
        <v/>
      </c>
      <c r="P14063" s="14" t="str">
        <f ca="1"/>
        <v>Low Cap</v>
      </c>
    </row>
    <row r="14064" spans="11:16">
      <c r="K14064" s="14" t="str">
        <v/>
      </c>
      <c r="L14064" s="14" t="str">
        <v/>
      </c>
      <c r="O14064" s="14" t="str">
        <v/>
      </c>
      <c r="P14064" s="14" t="str">
        <f ca="1"/>
        <v>Low Cap</v>
      </c>
    </row>
    <row r="14065" spans="11:16">
      <c r="K14065" s="14" t="str">
        <v/>
      </c>
      <c r="L14065" s="14" t="str">
        <v/>
      </c>
      <c r="O14065" s="14" t="str">
        <v/>
      </c>
      <c r="P14065" s="14" t="str">
        <f ca="1"/>
        <v>Low Cap</v>
      </c>
    </row>
    <row r="14066" spans="11:16">
      <c r="K14066" s="14" t="str">
        <v/>
      </c>
      <c r="L14066" s="14" t="str">
        <v/>
      </c>
      <c r="O14066" s="14" t="str">
        <v/>
      </c>
      <c r="P14066" s="14" t="str">
        <f ca="1"/>
        <v>Low Cap</v>
      </c>
    </row>
    <row r="14067" spans="11:16">
      <c r="K14067" s="14" t="str">
        <v/>
      </c>
      <c r="L14067" s="14" t="str">
        <v/>
      </c>
      <c r="O14067" s="14" t="str">
        <v/>
      </c>
      <c r="P14067" s="14" t="str">
        <f ca="1"/>
        <v>Low Cap</v>
      </c>
    </row>
    <row r="14068" spans="11:16">
      <c r="K14068" s="14" t="str">
        <v/>
      </c>
      <c r="L14068" s="14" t="str">
        <v/>
      </c>
      <c r="O14068" s="14" t="str">
        <v/>
      </c>
      <c r="P14068" s="14" t="str">
        <f ca="1"/>
        <v>Low Cap</v>
      </c>
    </row>
    <row r="14069" spans="11:16">
      <c r="K14069" s="14" t="str">
        <v/>
      </c>
      <c r="L14069" s="14" t="str">
        <v/>
      </c>
      <c r="O14069" s="14" t="str">
        <v/>
      </c>
      <c r="P14069" s="14" t="str">
        <f ca="1"/>
        <v>Low Cap</v>
      </c>
    </row>
    <row r="14070" spans="11:16">
      <c r="K14070" s="14" t="str">
        <v/>
      </c>
      <c r="L14070" s="14" t="str">
        <v/>
      </c>
      <c r="O14070" s="14" t="str">
        <v/>
      </c>
      <c r="P14070" s="14" t="str">
        <f ca="1"/>
        <v>Low Cap</v>
      </c>
    </row>
    <row r="14071" spans="11:16">
      <c r="K14071" s="14" t="str">
        <v/>
      </c>
      <c r="L14071" s="14" t="str">
        <v/>
      </c>
      <c r="O14071" s="14" t="str">
        <v/>
      </c>
      <c r="P14071" s="14" t="str">
        <f ca="1"/>
        <v>Low Cap</v>
      </c>
    </row>
    <row r="14072" spans="11:16">
      <c r="K14072" s="14" t="str">
        <v/>
      </c>
      <c r="L14072" s="14" t="str">
        <v/>
      </c>
      <c r="O14072" s="14" t="str">
        <v/>
      </c>
      <c r="P14072" s="14" t="str">
        <f ca="1"/>
        <v>Low Cap</v>
      </c>
    </row>
    <row r="14073" spans="11:16">
      <c r="K14073" s="14" t="str">
        <v/>
      </c>
      <c r="L14073" s="14" t="str">
        <v/>
      </c>
      <c r="O14073" s="14" t="str">
        <v/>
      </c>
      <c r="P14073" s="14" t="str">
        <f ca="1"/>
        <v>Low Cap</v>
      </c>
    </row>
    <row r="14074" spans="11:16">
      <c r="K14074" s="14" t="str">
        <v/>
      </c>
      <c r="L14074" s="14" t="str">
        <v/>
      </c>
      <c r="O14074" s="14" t="str">
        <v/>
      </c>
      <c r="P14074" s="14" t="str">
        <f ca="1"/>
        <v>Low Cap</v>
      </c>
    </row>
    <row r="14075" spans="11:16">
      <c r="K14075" s="14" t="str">
        <v/>
      </c>
      <c r="L14075" s="14" t="str">
        <v/>
      </c>
      <c r="O14075" s="14" t="str">
        <v/>
      </c>
      <c r="P14075" s="14" t="str">
        <f ca="1"/>
        <v>Low Cap</v>
      </c>
    </row>
    <row r="14076" spans="11:16">
      <c r="K14076" s="14" t="str">
        <v/>
      </c>
      <c r="L14076" s="14" t="str">
        <v/>
      </c>
      <c r="O14076" s="14" t="str">
        <v/>
      </c>
      <c r="P14076" s="14" t="str">
        <f ca="1"/>
        <v>Low Cap</v>
      </c>
    </row>
    <row r="14077" spans="11:16">
      <c r="K14077" s="14" t="str">
        <v/>
      </c>
      <c r="L14077" s="14" t="str">
        <v/>
      </c>
      <c r="O14077" s="14" t="str">
        <v/>
      </c>
      <c r="P14077" s="14" t="str">
        <f ca="1"/>
        <v>Low Cap</v>
      </c>
    </row>
    <row r="14078" spans="11:16">
      <c r="K14078" s="14" t="str">
        <v/>
      </c>
      <c r="L14078" s="14" t="str">
        <v/>
      </c>
      <c r="O14078" s="14" t="str">
        <v/>
      </c>
      <c r="P14078" s="14" t="str">
        <f ca="1"/>
        <v>Low Cap</v>
      </c>
    </row>
    <row r="14079" spans="11:16">
      <c r="K14079" s="14" t="str">
        <v/>
      </c>
      <c r="L14079" s="14" t="str">
        <v/>
      </c>
      <c r="O14079" s="14" t="str">
        <v/>
      </c>
      <c r="P14079" s="14" t="str">
        <f ca="1"/>
        <v>Low Cap</v>
      </c>
    </row>
    <row r="14080" spans="11:16">
      <c r="K14080" s="14" t="str">
        <v/>
      </c>
      <c r="L14080" s="14" t="str">
        <v/>
      </c>
      <c r="O14080" s="14" t="str">
        <v/>
      </c>
      <c r="P14080" s="14" t="str">
        <f ca="1"/>
        <v>Low Cap</v>
      </c>
    </row>
    <row r="14081" spans="11:16">
      <c r="K14081" s="14" t="str">
        <v/>
      </c>
      <c r="L14081" s="14" t="str">
        <v/>
      </c>
      <c r="O14081" s="14" t="str">
        <v/>
      </c>
      <c r="P14081" s="14" t="str">
        <f ca="1"/>
        <v>Low Cap</v>
      </c>
    </row>
    <row r="14082" spans="11:16">
      <c r="K14082" s="14" t="str">
        <v/>
      </c>
      <c r="L14082" s="14" t="str">
        <v/>
      </c>
      <c r="O14082" s="14" t="str">
        <v/>
      </c>
      <c r="P14082" s="14" t="str">
        <f ca="1"/>
        <v>Low Cap</v>
      </c>
    </row>
    <row r="14083" spans="11:16">
      <c r="K14083" s="14" t="str">
        <v/>
      </c>
      <c r="L14083" s="14" t="str">
        <v/>
      </c>
      <c r="O14083" s="14" t="str">
        <v/>
      </c>
      <c r="P14083" s="14" t="str">
        <f ca="1"/>
        <v>Low Cap</v>
      </c>
    </row>
    <row r="14084" spans="11:16">
      <c r="K14084" s="14" t="str">
        <v/>
      </c>
      <c r="L14084" s="14" t="str">
        <v/>
      </c>
      <c r="O14084" s="14" t="str">
        <v/>
      </c>
      <c r="P14084" s="14" t="str">
        <f ca="1"/>
        <v>Low Cap</v>
      </c>
    </row>
    <row r="14085" spans="11:16">
      <c r="K14085" s="14" t="str">
        <v/>
      </c>
      <c r="L14085" s="14" t="str">
        <v/>
      </c>
      <c r="O14085" s="14" t="str">
        <v/>
      </c>
      <c r="P14085" s="14" t="str">
        <f ca="1"/>
        <v>Low Cap</v>
      </c>
    </row>
    <row r="14086" spans="11:16">
      <c r="K14086" s="14" t="str">
        <v/>
      </c>
      <c r="L14086" s="14" t="str">
        <v/>
      </c>
      <c r="O14086" s="14" t="str">
        <v/>
      </c>
      <c r="P14086" s="14" t="str">
        <f ca="1"/>
        <v>Low Cap</v>
      </c>
    </row>
    <row r="14087" spans="11:16">
      <c r="K14087" s="14" t="str">
        <v/>
      </c>
      <c r="L14087" s="14" t="str">
        <v/>
      </c>
      <c r="O14087" s="14" t="str">
        <v/>
      </c>
      <c r="P14087" s="14" t="str">
        <f ca="1"/>
        <v>Low Cap</v>
      </c>
    </row>
    <row r="14088" spans="11:16">
      <c r="K14088" s="14" t="str">
        <v/>
      </c>
      <c r="L14088" s="14" t="str">
        <v/>
      </c>
      <c r="O14088" s="14" t="str">
        <v/>
      </c>
      <c r="P14088" s="14" t="str">
        <f ca="1"/>
        <v>Low Cap</v>
      </c>
    </row>
    <row r="14089" spans="11:16">
      <c r="K14089" s="14" t="str">
        <v/>
      </c>
      <c r="L14089" s="14" t="str">
        <v/>
      </c>
      <c r="O14089" s="14" t="str">
        <v/>
      </c>
      <c r="P14089" s="14" t="str">
        <f ca="1"/>
        <v>Low Cap</v>
      </c>
    </row>
    <row r="14090" spans="11:16">
      <c r="K14090" s="14" t="str">
        <v/>
      </c>
      <c r="L14090" s="14" t="str">
        <v/>
      </c>
      <c r="O14090" s="14" t="str">
        <v/>
      </c>
      <c r="P14090" s="14" t="str">
        <f ca="1"/>
        <v>Low Cap</v>
      </c>
    </row>
    <row r="14091" spans="11:16">
      <c r="K14091" s="14" t="str">
        <v/>
      </c>
      <c r="L14091" s="14" t="str">
        <v/>
      </c>
      <c r="O14091" s="14" t="str">
        <v/>
      </c>
      <c r="P14091" s="14" t="str">
        <f ca="1"/>
        <v>Low Cap</v>
      </c>
    </row>
    <row r="14092" spans="11:16">
      <c r="K14092" s="14" t="str">
        <v/>
      </c>
      <c r="L14092" s="14" t="str">
        <v/>
      </c>
      <c r="O14092" s="14" t="str">
        <v/>
      </c>
      <c r="P14092" s="14" t="str">
        <f ca="1"/>
        <v>Low Cap</v>
      </c>
    </row>
    <row r="14093" spans="11:16">
      <c r="K14093" s="14" t="str">
        <v/>
      </c>
      <c r="L14093" s="14" t="str">
        <v/>
      </c>
      <c r="O14093" s="14" t="str">
        <v/>
      </c>
      <c r="P14093" s="14" t="str">
        <f ca="1"/>
        <v>Low Cap</v>
      </c>
    </row>
    <row r="14094" spans="11:16">
      <c r="K14094" s="14" t="str">
        <v/>
      </c>
      <c r="L14094" s="14" t="str">
        <v/>
      </c>
      <c r="O14094" s="14" t="str">
        <v/>
      </c>
      <c r="P14094" s="14" t="str">
        <f ca="1"/>
        <v>Low Cap</v>
      </c>
    </row>
    <row r="14095" spans="11:16">
      <c r="K14095" s="14" t="str">
        <v/>
      </c>
      <c r="L14095" s="14" t="str">
        <v/>
      </c>
      <c r="O14095" s="14" t="str">
        <v/>
      </c>
      <c r="P14095" s="14" t="str">
        <f ca="1"/>
        <v>Low Cap</v>
      </c>
    </row>
    <row r="14096" spans="11:16">
      <c r="K14096" s="14" t="str">
        <v/>
      </c>
      <c r="L14096" s="14" t="str">
        <v/>
      </c>
      <c r="O14096" s="14" t="str">
        <v/>
      </c>
      <c r="P14096" s="14" t="str">
        <f ca="1"/>
        <v>Low Cap</v>
      </c>
    </row>
    <row r="14097" spans="11:16">
      <c r="K14097" s="14" t="str">
        <v/>
      </c>
      <c r="L14097" s="14" t="str">
        <v/>
      </c>
      <c r="O14097" s="14" t="str">
        <v/>
      </c>
      <c r="P14097" s="14" t="str">
        <f ca="1"/>
        <v>Low Cap</v>
      </c>
    </row>
    <row r="14098" spans="11:16">
      <c r="K14098" s="14" t="str">
        <v/>
      </c>
      <c r="L14098" s="14" t="str">
        <v/>
      </c>
      <c r="O14098" s="14" t="str">
        <v/>
      </c>
      <c r="P14098" s="14" t="str">
        <f ca="1"/>
        <v>Low Cap</v>
      </c>
    </row>
    <row r="14099" spans="11:16">
      <c r="K14099" s="14" t="str">
        <v/>
      </c>
      <c r="L14099" s="14" t="str">
        <v/>
      </c>
      <c r="O14099" s="14" t="str">
        <v/>
      </c>
      <c r="P14099" s="14" t="str">
        <f ca="1"/>
        <v>Low Cap</v>
      </c>
    </row>
    <row r="14100" spans="11:16">
      <c r="K14100" s="14" t="str">
        <v/>
      </c>
      <c r="L14100" s="14" t="str">
        <v/>
      </c>
      <c r="O14100" s="14" t="str">
        <v/>
      </c>
      <c r="P14100" s="14" t="str">
        <f ca="1"/>
        <v>Low Cap</v>
      </c>
    </row>
    <row r="14101" spans="11:16">
      <c r="K14101" s="14" t="str">
        <v/>
      </c>
      <c r="L14101" s="14" t="str">
        <v/>
      </c>
      <c r="O14101" s="14" t="str">
        <v/>
      </c>
      <c r="P14101" s="14" t="str">
        <f ca="1"/>
        <v>Low Cap</v>
      </c>
    </row>
    <row r="14102" spans="11:16">
      <c r="K14102" s="14" t="str">
        <v/>
      </c>
      <c r="L14102" s="14" t="str">
        <v/>
      </c>
      <c r="O14102" s="14" t="str">
        <v/>
      </c>
      <c r="P14102" s="14" t="str">
        <f ca="1"/>
        <v>Low Cap</v>
      </c>
    </row>
    <row r="14103" spans="11:16">
      <c r="K14103" s="14" t="str">
        <v/>
      </c>
      <c r="L14103" s="14" t="str">
        <v/>
      </c>
      <c r="O14103" s="14" t="str">
        <v/>
      </c>
      <c r="P14103" s="14" t="str">
        <f ca="1"/>
        <v>Low Cap</v>
      </c>
    </row>
    <row r="14104" spans="11:16">
      <c r="K14104" s="14" t="str">
        <v/>
      </c>
      <c r="L14104" s="14" t="str">
        <v/>
      </c>
      <c r="O14104" s="14" t="str">
        <v/>
      </c>
      <c r="P14104" s="14" t="str">
        <f ca="1"/>
        <v>Low Cap</v>
      </c>
    </row>
    <row r="14105" spans="11:16">
      <c r="K14105" s="14" t="str">
        <v/>
      </c>
      <c r="L14105" s="14" t="str">
        <v/>
      </c>
      <c r="O14105" s="14" t="str">
        <v/>
      </c>
      <c r="P14105" s="14" t="str">
        <f ca="1"/>
        <v>Low Cap</v>
      </c>
    </row>
    <row r="14106" spans="11:16">
      <c r="K14106" s="14" t="str">
        <v/>
      </c>
      <c r="L14106" s="14" t="str">
        <v/>
      </c>
      <c r="O14106" s="14" t="str">
        <v/>
      </c>
      <c r="P14106" s="14" t="str">
        <f ca="1"/>
        <v>Low Cap</v>
      </c>
    </row>
    <row r="14107" spans="11:16">
      <c r="K14107" s="14" t="str">
        <v/>
      </c>
      <c r="L14107" s="14" t="str">
        <v/>
      </c>
      <c r="O14107" s="14" t="str">
        <v/>
      </c>
      <c r="P14107" s="14" t="str">
        <f ca="1"/>
        <v>Low Cap</v>
      </c>
    </row>
    <row r="14108" spans="11:16">
      <c r="K14108" s="14" t="str">
        <v/>
      </c>
      <c r="L14108" s="14" t="str">
        <v/>
      </c>
      <c r="O14108" s="14" t="str">
        <v/>
      </c>
      <c r="P14108" s="14" t="str">
        <f ca="1"/>
        <v>Low Cap</v>
      </c>
    </row>
    <row r="14109" spans="11:16">
      <c r="K14109" s="14" t="str">
        <v/>
      </c>
      <c r="L14109" s="14" t="str">
        <v/>
      </c>
      <c r="O14109" s="14" t="str">
        <v/>
      </c>
      <c r="P14109" s="14" t="str">
        <f ca="1"/>
        <v>Low Cap</v>
      </c>
    </row>
    <row r="14110" spans="11:16">
      <c r="K14110" s="14" t="str">
        <v/>
      </c>
      <c r="L14110" s="14" t="str">
        <v/>
      </c>
      <c r="O14110" s="14" t="str">
        <v/>
      </c>
      <c r="P14110" s="14" t="str">
        <f ca="1"/>
        <v>Low Cap</v>
      </c>
    </row>
    <row r="14111" spans="11:16">
      <c r="K14111" s="14" t="str">
        <v/>
      </c>
      <c r="L14111" s="14" t="str">
        <v/>
      </c>
      <c r="O14111" s="14" t="str">
        <v/>
      </c>
      <c r="P14111" s="14" t="str">
        <f ca="1"/>
        <v>Low Cap</v>
      </c>
    </row>
    <row r="14112" spans="11:16">
      <c r="K14112" s="14" t="str">
        <v/>
      </c>
      <c r="L14112" s="14" t="str">
        <v/>
      </c>
      <c r="O14112" s="14" t="str">
        <v/>
      </c>
      <c r="P14112" s="14" t="str">
        <f ca="1"/>
        <v>Low Cap</v>
      </c>
    </row>
    <row r="14113" spans="11:16">
      <c r="K14113" s="14" t="str">
        <v/>
      </c>
      <c r="L14113" s="14" t="str">
        <v/>
      </c>
      <c r="O14113" s="14" t="str">
        <v/>
      </c>
      <c r="P14113" s="14" t="str">
        <f ca="1"/>
        <v>Low Cap</v>
      </c>
    </row>
    <row r="14114" spans="11:16">
      <c r="K14114" s="14" t="str">
        <v/>
      </c>
      <c r="L14114" s="14" t="str">
        <v/>
      </c>
      <c r="O14114" s="14" t="str">
        <v/>
      </c>
      <c r="P14114" s="14" t="str">
        <f ca="1"/>
        <v>Low Cap</v>
      </c>
    </row>
    <row r="14115" spans="11:16">
      <c r="K14115" s="14" t="str">
        <v/>
      </c>
      <c r="L14115" s="14" t="str">
        <v/>
      </c>
      <c r="O14115" s="14" t="str">
        <v/>
      </c>
      <c r="P14115" s="14" t="str">
        <f ca="1"/>
        <v>Low Cap</v>
      </c>
    </row>
    <row r="14116" spans="11:16">
      <c r="K14116" s="14" t="str">
        <v/>
      </c>
      <c r="L14116" s="14" t="str">
        <v/>
      </c>
      <c r="O14116" s="14" t="str">
        <v/>
      </c>
      <c r="P14116" s="14" t="str">
        <f ca="1"/>
        <v>Low Cap</v>
      </c>
    </row>
    <row r="14117" spans="11:16">
      <c r="K14117" s="14" t="str">
        <v/>
      </c>
      <c r="L14117" s="14" t="str">
        <v/>
      </c>
      <c r="O14117" s="14" t="str">
        <v/>
      </c>
      <c r="P14117" s="14" t="str">
        <f ca="1"/>
        <v>Low Cap</v>
      </c>
    </row>
    <row r="14118" spans="11:16">
      <c r="K14118" s="14" t="str">
        <v/>
      </c>
      <c r="L14118" s="14" t="str">
        <v/>
      </c>
      <c r="O14118" s="14" t="str">
        <v/>
      </c>
      <c r="P14118" s="14" t="str">
        <f ca="1"/>
        <v>Low Cap</v>
      </c>
    </row>
    <row r="14119" spans="11:16">
      <c r="K14119" s="14" t="str">
        <v/>
      </c>
      <c r="L14119" s="14" t="str">
        <v/>
      </c>
      <c r="O14119" s="14" t="str">
        <v/>
      </c>
      <c r="P14119" s="14" t="str">
        <f ca="1"/>
        <v>Low Cap</v>
      </c>
    </row>
    <row r="14120" spans="11:16">
      <c r="K14120" s="14" t="str">
        <v/>
      </c>
      <c r="L14120" s="14" t="str">
        <v/>
      </c>
      <c r="O14120" s="14" t="str">
        <v/>
      </c>
      <c r="P14120" s="14" t="str">
        <f ca="1"/>
        <v>Low Cap</v>
      </c>
    </row>
    <row r="14121" spans="11:16">
      <c r="K14121" s="14" t="str">
        <v/>
      </c>
      <c r="L14121" s="14" t="str">
        <v/>
      </c>
      <c r="O14121" s="14" t="str">
        <v/>
      </c>
      <c r="P14121" s="14" t="str">
        <f ca="1"/>
        <v>Low Cap</v>
      </c>
    </row>
    <row r="14122" spans="11:16">
      <c r="K14122" s="14" t="str">
        <v/>
      </c>
      <c r="L14122" s="14" t="str">
        <v/>
      </c>
      <c r="O14122" s="14" t="str">
        <v/>
      </c>
      <c r="P14122" s="14" t="str">
        <f ca="1"/>
        <v>Low Cap</v>
      </c>
    </row>
    <row r="14123" spans="11:16">
      <c r="K14123" s="14" t="str">
        <v/>
      </c>
      <c r="L14123" s="14" t="str">
        <v/>
      </c>
      <c r="O14123" s="14" t="str">
        <v/>
      </c>
      <c r="P14123" s="14" t="str">
        <f ca="1"/>
        <v>Low Cap</v>
      </c>
    </row>
    <row r="14124" spans="11:16">
      <c r="K14124" s="14" t="str">
        <v/>
      </c>
      <c r="L14124" s="14" t="str">
        <v/>
      </c>
      <c r="O14124" s="14" t="str">
        <v/>
      </c>
      <c r="P14124" s="14" t="str">
        <f ca="1"/>
        <v>Low Cap</v>
      </c>
    </row>
    <row r="14125" spans="11:16">
      <c r="K14125" s="14" t="str">
        <v/>
      </c>
      <c r="L14125" s="14" t="str">
        <v/>
      </c>
      <c r="O14125" s="14" t="str">
        <v/>
      </c>
      <c r="P14125" s="14" t="str">
        <f ca="1"/>
        <v>Low Cap</v>
      </c>
    </row>
    <row r="14126" spans="11:16">
      <c r="K14126" s="14" t="str">
        <v/>
      </c>
      <c r="L14126" s="14" t="str">
        <v/>
      </c>
      <c r="O14126" s="14" t="str">
        <v/>
      </c>
      <c r="P14126" s="14" t="str">
        <f ca="1"/>
        <v>Low Cap</v>
      </c>
    </row>
    <row r="14127" spans="11:16">
      <c r="K14127" s="14" t="str">
        <v/>
      </c>
      <c r="L14127" s="14" t="str">
        <v/>
      </c>
      <c r="O14127" s="14" t="str">
        <v/>
      </c>
      <c r="P14127" s="14" t="str">
        <f ca="1"/>
        <v>Low Cap</v>
      </c>
    </row>
    <row r="14128" spans="11:16">
      <c r="K14128" s="14" t="str">
        <v/>
      </c>
      <c r="L14128" s="14" t="str">
        <v/>
      </c>
      <c r="O14128" s="14" t="str">
        <v/>
      </c>
      <c r="P14128" s="14" t="str">
        <f ca="1"/>
        <v>Low Cap</v>
      </c>
    </row>
    <row r="14129" spans="11:16">
      <c r="K14129" s="14" t="str">
        <v/>
      </c>
      <c r="L14129" s="14" t="str">
        <v/>
      </c>
      <c r="O14129" s="14" t="str">
        <v/>
      </c>
      <c r="P14129" s="14" t="str">
        <f ca="1"/>
        <v>Low Cap</v>
      </c>
    </row>
    <row r="14130" spans="11:16">
      <c r="K14130" s="14" t="str">
        <v/>
      </c>
      <c r="L14130" s="14" t="str">
        <v/>
      </c>
      <c r="O14130" s="14" t="str">
        <v/>
      </c>
      <c r="P14130" s="14" t="str">
        <f ca="1"/>
        <v>Low Cap</v>
      </c>
    </row>
    <row r="14131" spans="11:16">
      <c r="K14131" s="14" t="str">
        <v/>
      </c>
      <c r="L14131" s="14" t="str">
        <v/>
      </c>
      <c r="O14131" s="14" t="str">
        <v/>
      </c>
      <c r="P14131" s="14" t="str">
        <f ca="1"/>
        <v>Low Cap</v>
      </c>
    </row>
    <row r="14132" spans="11:16">
      <c r="K14132" s="14" t="str">
        <v/>
      </c>
      <c r="L14132" s="14" t="str">
        <v/>
      </c>
      <c r="O14132" s="14" t="str">
        <v/>
      </c>
      <c r="P14132" s="14" t="str">
        <f ca="1"/>
        <v>Low Cap</v>
      </c>
    </row>
    <row r="14133" spans="11:16">
      <c r="K14133" s="14" t="str">
        <v/>
      </c>
      <c r="L14133" s="14" t="str">
        <v/>
      </c>
      <c r="O14133" s="14" t="str">
        <v/>
      </c>
      <c r="P14133" s="14" t="str">
        <f ca="1"/>
        <v>Low Cap</v>
      </c>
    </row>
    <row r="14134" spans="11:16">
      <c r="K14134" s="14" t="str">
        <v/>
      </c>
      <c r="L14134" s="14" t="str">
        <v/>
      </c>
      <c r="O14134" s="14" t="str">
        <v/>
      </c>
      <c r="P14134" s="14" t="str">
        <f ca="1"/>
        <v>Low Cap</v>
      </c>
    </row>
    <row r="14135" spans="11:16">
      <c r="K14135" s="14" t="str">
        <v/>
      </c>
      <c r="L14135" s="14" t="str">
        <v/>
      </c>
      <c r="O14135" s="14" t="str">
        <v/>
      </c>
      <c r="P14135" s="14" t="str">
        <f ca="1"/>
        <v>Low Cap</v>
      </c>
    </row>
    <row r="14136" spans="11:16">
      <c r="K14136" s="14" t="str">
        <v/>
      </c>
      <c r="L14136" s="14" t="str">
        <v/>
      </c>
      <c r="O14136" s="14" t="str">
        <v/>
      </c>
      <c r="P14136" s="14" t="str">
        <f ca="1"/>
        <v>Low Cap</v>
      </c>
    </row>
    <row r="14137" spans="11:16">
      <c r="K14137" s="14" t="str">
        <v/>
      </c>
      <c r="L14137" s="14" t="str">
        <v/>
      </c>
      <c r="O14137" s="14" t="str">
        <v/>
      </c>
      <c r="P14137" s="14" t="str">
        <f ca="1"/>
        <v>Low Cap</v>
      </c>
    </row>
    <row r="14138" spans="11:16">
      <c r="K14138" s="14" t="str">
        <v/>
      </c>
      <c r="L14138" s="14" t="str">
        <v/>
      </c>
      <c r="O14138" s="14" t="str">
        <v/>
      </c>
      <c r="P14138" s="14" t="str">
        <f ca="1"/>
        <v>Low Cap</v>
      </c>
    </row>
    <row r="14139" spans="11:16">
      <c r="K14139" s="14" t="str">
        <v/>
      </c>
      <c r="L14139" s="14" t="str">
        <v/>
      </c>
      <c r="O14139" s="14" t="str">
        <v/>
      </c>
      <c r="P14139" s="14" t="str">
        <f ca="1"/>
        <v>Low Cap</v>
      </c>
    </row>
    <row r="14140" spans="11:16">
      <c r="K14140" s="14" t="str">
        <v/>
      </c>
      <c r="L14140" s="14" t="str">
        <v/>
      </c>
      <c r="O14140" s="14" t="str">
        <v/>
      </c>
      <c r="P14140" s="14" t="str">
        <f ca="1"/>
        <v>Low Cap</v>
      </c>
    </row>
    <row r="14141" spans="11:16">
      <c r="K14141" s="14" t="str">
        <v/>
      </c>
      <c r="L14141" s="14" t="str">
        <v/>
      </c>
      <c r="O14141" s="14" t="str">
        <v/>
      </c>
      <c r="P14141" s="14" t="str">
        <f ca="1"/>
        <v>Low Cap</v>
      </c>
    </row>
    <row r="14142" spans="11:16">
      <c r="K14142" s="14" t="str">
        <v/>
      </c>
      <c r="L14142" s="14" t="str">
        <v/>
      </c>
      <c r="O14142" s="14" t="str">
        <v/>
      </c>
      <c r="P14142" s="14" t="str">
        <f ca="1"/>
        <v>Low Cap</v>
      </c>
    </row>
    <row r="14143" spans="11:16">
      <c r="K14143" s="14" t="str">
        <v/>
      </c>
      <c r="L14143" s="14" t="str">
        <v/>
      </c>
      <c r="O14143" s="14" t="str">
        <v/>
      </c>
      <c r="P14143" s="14" t="str">
        <f ca="1"/>
        <v>Low Cap</v>
      </c>
    </row>
    <row r="14144" spans="11:16">
      <c r="K14144" s="14" t="str">
        <v/>
      </c>
      <c r="L14144" s="14" t="str">
        <v/>
      </c>
      <c r="O14144" s="14" t="str">
        <v/>
      </c>
      <c r="P14144" s="14" t="str">
        <f ca="1"/>
        <v>Low Cap</v>
      </c>
    </row>
    <row r="14145" spans="11:16">
      <c r="K14145" s="14" t="str">
        <v/>
      </c>
      <c r="L14145" s="14" t="str">
        <v/>
      </c>
      <c r="O14145" s="14" t="str">
        <v/>
      </c>
      <c r="P14145" s="14" t="str">
        <f ca="1"/>
        <v>Low Cap</v>
      </c>
    </row>
    <row r="14146" spans="11:16">
      <c r="K14146" s="14" t="str">
        <v/>
      </c>
      <c r="L14146" s="14" t="str">
        <v/>
      </c>
      <c r="O14146" s="14" t="str">
        <v/>
      </c>
      <c r="P14146" s="14" t="str">
        <f ca="1"/>
        <v>Low Cap</v>
      </c>
    </row>
    <row r="14147" spans="11:16">
      <c r="K14147" s="14" t="str">
        <v/>
      </c>
      <c r="L14147" s="14" t="str">
        <v/>
      </c>
      <c r="O14147" s="14" t="str">
        <v/>
      </c>
      <c r="P14147" s="14" t="str">
        <f ca="1"/>
        <v>Low Cap</v>
      </c>
    </row>
    <row r="14148" spans="11:16">
      <c r="K14148" s="14" t="str">
        <v/>
      </c>
      <c r="L14148" s="14" t="str">
        <v/>
      </c>
      <c r="O14148" s="14" t="str">
        <v/>
      </c>
      <c r="P14148" s="14" t="str">
        <f ca="1"/>
        <v>Low Cap</v>
      </c>
    </row>
    <row r="14149" spans="11:16">
      <c r="K14149" s="14" t="str">
        <v/>
      </c>
      <c r="L14149" s="14" t="str">
        <v/>
      </c>
      <c r="O14149" s="14" t="str">
        <v/>
      </c>
      <c r="P14149" s="14" t="str">
        <f ca="1"/>
        <v>Low Cap</v>
      </c>
    </row>
    <row r="14150" spans="11:16">
      <c r="K14150" s="14" t="str">
        <v/>
      </c>
      <c r="L14150" s="14" t="str">
        <v/>
      </c>
      <c r="O14150" s="14" t="str">
        <v/>
      </c>
      <c r="P14150" s="14" t="str">
        <f ca="1"/>
        <v>Low Cap</v>
      </c>
    </row>
    <row r="14151" spans="11:16">
      <c r="K14151" s="14" t="str">
        <v/>
      </c>
      <c r="L14151" s="14" t="str">
        <v/>
      </c>
      <c r="O14151" s="14" t="str">
        <v/>
      </c>
      <c r="P14151" s="14" t="str">
        <f ca="1"/>
        <v>Low Cap</v>
      </c>
    </row>
    <row r="14152" spans="11:16">
      <c r="K14152" s="14" t="str">
        <v/>
      </c>
      <c r="L14152" s="14" t="str">
        <v/>
      </c>
      <c r="O14152" s="14" t="str">
        <v/>
      </c>
      <c r="P14152" s="14" t="str">
        <f ca="1"/>
        <v>Low Cap</v>
      </c>
    </row>
    <row r="14153" spans="11:16">
      <c r="K14153" s="14" t="str">
        <v/>
      </c>
      <c r="L14153" s="14" t="str">
        <v/>
      </c>
      <c r="O14153" s="14" t="str">
        <v/>
      </c>
      <c r="P14153" s="14" t="str">
        <f ca="1"/>
        <v>Low Cap</v>
      </c>
    </row>
    <row r="14154" spans="11:16">
      <c r="K14154" s="14" t="str">
        <v/>
      </c>
      <c r="L14154" s="14" t="str">
        <v/>
      </c>
      <c r="O14154" s="14" t="str">
        <v/>
      </c>
      <c r="P14154" s="14" t="str">
        <f ca="1"/>
        <v>Low Cap</v>
      </c>
    </row>
    <row r="14155" spans="11:16">
      <c r="K14155" s="14" t="str">
        <v/>
      </c>
      <c r="L14155" s="14" t="str">
        <v/>
      </c>
      <c r="O14155" s="14" t="str">
        <v/>
      </c>
      <c r="P14155" s="14" t="str">
        <f ca="1"/>
        <v>Low Cap</v>
      </c>
    </row>
    <row r="14156" spans="11:16">
      <c r="K14156" s="14" t="str">
        <v/>
      </c>
      <c r="L14156" s="14" t="str">
        <v/>
      </c>
      <c r="O14156" s="14" t="str">
        <v/>
      </c>
      <c r="P14156" s="14" t="str">
        <f ca="1"/>
        <v>Low Cap</v>
      </c>
    </row>
    <row r="14157" spans="11:16">
      <c r="K14157" s="14" t="str">
        <v/>
      </c>
      <c r="L14157" s="14" t="str">
        <v/>
      </c>
      <c r="O14157" s="14" t="str">
        <v/>
      </c>
      <c r="P14157" s="14" t="str">
        <f ca="1"/>
        <v>Low Cap</v>
      </c>
    </row>
    <row r="14158" spans="11:16">
      <c r="K14158" s="14" t="str">
        <v/>
      </c>
      <c r="L14158" s="14" t="str">
        <v/>
      </c>
      <c r="O14158" s="14" t="str">
        <v/>
      </c>
      <c r="P14158" s="14" t="str">
        <f ca="1"/>
        <v>Low Cap</v>
      </c>
    </row>
    <row r="14159" spans="11:16">
      <c r="K14159" s="14" t="str">
        <v/>
      </c>
      <c r="L14159" s="14" t="str">
        <v/>
      </c>
      <c r="O14159" s="14" t="str">
        <v/>
      </c>
      <c r="P14159" s="14" t="str">
        <f ca="1"/>
        <v>Low Cap</v>
      </c>
    </row>
    <row r="14160" spans="11:16">
      <c r="K14160" s="14" t="str">
        <v/>
      </c>
      <c r="L14160" s="14" t="str">
        <v/>
      </c>
      <c r="O14160" s="14" t="str">
        <v/>
      </c>
      <c r="P14160" s="14" t="str">
        <f ca="1"/>
        <v>Low Cap</v>
      </c>
    </row>
    <row r="14161" spans="11:16">
      <c r="K14161" s="14" t="str">
        <v/>
      </c>
      <c r="L14161" s="14" t="str">
        <v/>
      </c>
      <c r="O14161" s="14" t="str">
        <v/>
      </c>
      <c r="P14161" s="14" t="str">
        <f ca="1"/>
        <v>Low Cap</v>
      </c>
    </row>
    <row r="14162" spans="11:16">
      <c r="K14162" s="14" t="str">
        <v/>
      </c>
      <c r="L14162" s="14" t="str">
        <v/>
      </c>
      <c r="O14162" s="14" t="str">
        <v/>
      </c>
      <c r="P14162" s="14" t="str">
        <f ca="1"/>
        <v>Low Cap</v>
      </c>
    </row>
    <row r="14163" spans="11:16">
      <c r="K14163" s="14" t="str">
        <v/>
      </c>
      <c r="L14163" s="14" t="str">
        <v/>
      </c>
      <c r="O14163" s="14" t="str">
        <v/>
      </c>
      <c r="P14163" s="14" t="str">
        <f ca="1"/>
        <v>Low Cap</v>
      </c>
    </row>
    <row r="14164" spans="11:16">
      <c r="K14164" s="14" t="str">
        <v/>
      </c>
      <c r="L14164" s="14" t="str">
        <v/>
      </c>
      <c r="O14164" s="14" t="str">
        <v/>
      </c>
      <c r="P14164" s="14" t="str">
        <f ca="1"/>
        <v>Low Cap</v>
      </c>
    </row>
    <row r="14165" spans="11:16">
      <c r="K14165" s="14" t="str">
        <v/>
      </c>
      <c r="L14165" s="14" t="str">
        <v/>
      </c>
      <c r="O14165" s="14" t="str">
        <v/>
      </c>
      <c r="P14165" s="14" t="str">
        <f ca="1"/>
        <v>Low Cap</v>
      </c>
    </row>
    <row r="14166" spans="11:16">
      <c r="K14166" s="14" t="str">
        <v/>
      </c>
      <c r="L14166" s="14" t="str">
        <v/>
      </c>
      <c r="O14166" s="14" t="str">
        <v/>
      </c>
      <c r="P14166" s="14" t="str">
        <f ca="1"/>
        <v>Low Cap</v>
      </c>
    </row>
    <row r="14167" spans="11:16">
      <c r="K14167" s="14" t="str">
        <v/>
      </c>
      <c r="L14167" s="14" t="str">
        <v/>
      </c>
      <c r="O14167" s="14" t="str">
        <v/>
      </c>
      <c r="P14167" s="14" t="str">
        <f ca="1"/>
        <v>Low Cap</v>
      </c>
    </row>
    <row r="14168" spans="11:16">
      <c r="K14168" s="14" t="str">
        <v/>
      </c>
      <c r="L14168" s="14" t="str">
        <v/>
      </c>
      <c r="O14168" s="14" t="str">
        <v/>
      </c>
      <c r="P14168" s="14" t="str">
        <f ca="1"/>
        <v>Low Cap</v>
      </c>
    </row>
    <row r="14169" spans="11:16">
      <c r="K14169" s="14" t="str">
        <v/>
      </c>
      <c r="L14169" s="14" t="str">
        <v/>
      </c>
      <c r="O14169" s="14" t="str">
        <v/>
      </c>
      <c r="P14169" s="14" t="str">
        <f ca="1"/>
        <v>Low Cap</v>
      </c>
    </row>
    <row r="14170" spans="11:16">
      <c r="K14170" s="14" t="str">
        <v/>
      </c>
      <c r="L14170" s="14" t="str">
        <v/>
      </c>
      <c r="O14170" s="14" t="str">
        <v/>
      </c>
      <c r="P14170" s="14" t="str">
        <f ca="1"/>
        <v>Low Cap</v>
      </c>
    </row>
    <row r="14171" spans="11:16">
      <c r="K14171" s="14" t="str">
        <v/>
      </c>
      <c r="L14171" s="14" t="str">
        <v/>
      </c>
      <c r="O14171" s="14" t="str">
        <v/>
      </c>
      <c r="P14171" s="14" t="str">
        <f ca="1"/>
        <v>Low Cap</v>
      </c>
    </row>
    <row r="14172" spans="11:16">
      <c r="K14172" s="14" t="str">
        <v/>
      </c>
      <c r="L14172" s="14" t="str">
        <v/>
      </c>
      <c r="O14172" s="14" t="str">
        <v/>
      </c>
      <c r="P14172" s="14" t="str">
        <f ca="1"/>
        <v>Low Cap</v>
      </c>
    </row>
    <row r="14173" spans="11:16">
      <c r="K14173" s="14" t="str">
        <v/>
      </c>
      <c r="L14173" s="14" t="str">
        <v/>
      </c>
      <c r="O14173" s="14" t="str">
        <v/>
      </c>
      <c r="P14173" s="14" t="str">
        <f ca="1"/>
        <v>Low Cap</v>
      </c>
    </row>
    <row r="14174" spans="11:16">
      <c r="K14174" s="14" t="str">
        <v/>
      </c>
      <c r="L14174" s="14" t="str">
        <v/>
      </c>
      <c r="O14174" s="14" t="str">
        <v/>
      </c>
      <c r="P14174" s="14" t="str">
        <f ca="1"/>
        <v>Low Cap</v>
      </c>
    </row>
    <row r="14175" spans="11:16">
      <c r="K14175" s="14" t="str">
        <v/>
      </c>
      <c r="L14175" s="14" t="str">
        <v/>
      </c>
      <c r="O14175" s="14" t="str">
        <v/>
      </c>
      <c r="P14175" s="14" t="str">
        <f ca="1"/>
        <v>Low Cap</v>
      </c>
    </row>
    <row r="14176" spans="11:16">
      <c r="K14176" s="14" t="str">
        <v/>
      </c>
      <c r="L14176" s="14" t="str">
        <v/>
      </c>
      <c r="O14176" s="14" t="str">
        <v/>
      </c>
      <c r="P14176" s="14" t="str">
        <f ca="1"/>
        <v>Low Cap</v>
      </c>
    </row>
    <row r="14177" spans="11:16">
      <c r="K14177" s="14" t="str">
        <v/>
      </c>
      <c r="L14177" s="14" t="str">
        <v/>
      </c>
      <c r="O14177" s="14" t="str">
        <v/>
      </c>
      <c r="P14177" s="14" t="str">
        <f ca="1"/>
        <v>Low Cap</v>
      </c>
    </row>
    <row r="14178" spans="11:16">
      <c r="K14178" s="14" t="str">
        <v/>
      </c>
      <c r="L14178" s="14" t="str">
        <v/>
      </c>
      <c r="O14178" s="14" t="str">
        <v/>
      </c>
      <c r="P14178" s="14" t="str">
        <f ca="1"/>
        <v>Low Cap</v>
      </c>
    </row>
    <row r="14179" spans="11:16">
      <c r="K14179" s="14" t="str">
        <v/>
      </c>
      <c r="L14179" s="14" t="str">
        <v/>
      </c>
      <c r="O14179" s="14" t="str">
        <v/>
      </c>
      <c r="P14179" s="14" t="str">
        <f ca="1"/>
        <v>Low Cap</v>
      </c>
    </row>
    <row r="14180" spans="11:16">
      <c r="K14180" s="14" t="str">
        <v/>
      </c>
      <c r="L14180" s="14" t="str">
        <v/>
      </c>
      <c r="O14180" s="14" t="str">
        <v/>
      </c>
      <c r="P14180" s="14" t="str">
        <f ca="1"/>
        <v>Low Cap</v>
      </c>
    </row>
    <row r="14181" spans="11:16">
      <c r="K14181" s="14" t="str">
        <v/>
      </c>
      <c r="L14181" s="14" t="str">
        <v/>
      </c>
      <c r="O14181" s="14" t="str">
        <v/>
      </c>
      <c r="P14181" s="14" t="str">
        <f ca="1"/>
        <v>Low Cap</v>
      </c>
    </row>
    <row r="14182" spans="11:16">
      <c r="K14182" s="14" t="str">
        <v/>
      </c>
      <c r="L14182" s="14" t="str">
        <v/>
      </c>
      <c r="O14182" s="14" t="str">
        <v/>
      </c>
      <c r="P14182" s="14" t="str">
        <f ca="1"/>
        <v>Low Cap</v>
      </c>
    </row>
    <row r="14183" spans="11:16">
      <c r="K14183" s="14" t="str">
        <v/>
      </c>
      <c r="L14183" s="14" t="str">
        <v/>
      </c>
      <c r="O14183" s="14" t="str">
        <v/>
      </c>
      <c r="P14183" s="14" t="str">
        <f ca="1"/>
        <v>Low Cap</v>
      </c>
    </row>
    <row r="14184" spans="11:16">
      <c r="K14184" s="14" t="str">
        <v/>
      </c>
      <c r="L14184" s="14" t="str">
        <v/>
      </c>
      <c r="O14184" s="14" t="str">
        <v/>
      </c>
      <c r="P14184" s="14" t="str">
        <f ca="1"/>
        <v>Low Cap</v>
      </c>
    </row>
    <row r="14185" spans="11:16">
      <c r="K14185" s="14" t="str">
        <v/>
      </c>
      <c r="L14185" s="14" t="str">
        <v/>
      </c>
      <c r="O14185" s="14" t="str">
        <v/>
      </c>
      <c r="P14185" s="14" t="str">
        <f ca="1"/>
        <v>Low Cap</v>
      </c>
    </row>
    <row r="14186" spans="11:16">
      <c r="K14186" s="14" t="str">
        <v/>
      </c>
      <c r="L14186" s="14" t="str">
        <v/>
      </c>
      <c r="O14186" s="14" t="str">
        <v/>
      </c>
      <c r="P14186" s="14" t="str">
        <f ca="1"/>
        <v>Low Cap</v>
      </c>
    </row>
    <row r="14187" spans="11:16">
      <c r="K14187" s="14" t="str">
        <v/>
      </c>
      <c r="L14187" s="14" t="str">
        <v/>
      </c>
      <c r="O14187" s="14" t="str">
        <v/>
      </c>
      <c r="P14187" s="14" t="str">
        <f ca="1"/>
        <v>Low Cap</v>
      </c>
    </row>
    <row r="14188" spans="11:16">
      <c r="K14188" s="14" t="str">
        <v/>
      </c>
      <c r="L14188" s="14" t="str">
        <v/>
      </c>
      <c r="O14188" s="14" t="str">
        <v/>
      </c>
      <c r="P14188" s="14" t="str">
        <f ca="1"/>
        <v>Low Cap</v>
      </c>
    </row>
    <row r="14189" spans="11:16">
      <c r="K14189" s="14" t="str">
        <v/>
      </c>
      <c r="L14189" s="14" t="str">
        <v/>
      </c>
      <c r="O14189" s="14" t="str">
        <v/>
      </c>
      <c r="P14189" s="14" t="str">
        <f ca="1"/>
        <v>Low Cap</v>
      </c>
    </row>
    <row r="14190" spans="11:16">
      <c r="K14190" s="14" t="str">
        <v/>
      </c>
      <c r="L14190" s="14" t="str">
        <v/>
      </c>
      <c r="O14190" s="14" t="str">
        <v/>
      </c>
      <c r="P14190" s="14" t="str">
        <f ca="1"/>
        <v>Low Cap</v>
      </c>
    </row>
    <row r="14191" spans="11:16">
      <c r="K14191" s="14" t="str">
        <v/>
      </c>
      <c r="L14191" s="14" t="str">
        <v/>
      </c>
      <c r="O14191" s="14" t="str">
        <v/>
      </c>
      <c r="P14191" s="14" t="str">
        <f ca="1"/>
        <v>Low Cap</v>
      </c>
    </row>
    <row r="14192" spans="11:16">
      <c r="K14192" s="14" t="str">
        <v/>
      </c>
      <c r="L14192" s="14" t="str">
        <v/>
      </c>
      <c r="O14192" s="14" t="str">
        <v/>
      </c>
      <c r="P14192" s="14" t="str">
        <f ca="1"/>
        <v>Low Cap</v>
      </c>
    </row>
    <row r="14193" spans="11:16">
      <c r="K14193" s="14" t="str">
        <v/>
      </c>
      <c r="L14193" s="14" t="str">
        <v/>
      </c>
      <c r="O14193" s="14" t="str">
        <v/>
      </c>
      <c r="P14193" s="14" t="str">
        <f ca="1"/>
        <v>Low Cap</v>
      </c>
    </row>
    <row r="14194" spans="11:16">
      <c r="K14194" s="14" t="str">
        <v/>
      </c>
      <c r="L14194" s="14" t="str">
        <v/>
      </c>
      <c r="O14194" s="14" t="str">
        <v/>
      </c>
      <c r="P14194" s="14" t="str">
        <f ca="1"/>
        <v>Low Cap</v>
      </c>
    </row>
    <row r="14195" spans="11:16">
      <c r="K14195" s="14" t="str">
        <v/>
      </c>
      <c r="L14195" s="14" t="str">
        <v/>
      </c>
      <c r="O14195" s="14" t="str">
        <v/>
      </c>
      <c r="P14195" s="14" t="str">
        <f ca="1"/>
        <v>Low Cap</v>
      </c>
    </row>
    <row r="14196" spans="11:16">
      <c r="K14196" s="14" t="str">
        <v/>
      </c>
      <c r="L14196" s="14" t="str">
        <v/>
      </c>
      <c r="O14196" s="14" t="str">
        <v/>
      </c>
      <c r="P14196" s="14" t="str">
        <f ca="1"/>
        <v>Low Cap</v>
      </c>
    </row>
    <row r="14197" spans="11:16">
      <c r="K14197" s="14" t="str">
        <v/>
      </c>
      <c r="L14197" s="14" t="str">
        <v/>
      </c>
      <c r="O14197" s="14" t="str">
        <v/>
      </c>
      <c r="P14197" s="14" t="str">
        <f ca="1"/>
        <v>Low Cap</v>
      </c>
    </row>
    <row r="14198" spans="11:16">
      <c r="K14198" s="14" t="str">
        <v/>
      </c>
      <c r="L14198" s="14" t="str">
        <v/>
      </c>
      <c r="O14198" s="14" t="str">
        <v/>
      </c>
      <c r="P14198" s="14" t="str">
        <f ca="1"/>
        <v>Low Cap</v>
      </c>
    </row>
    <row r="14199" spans="11:16">
      <c r="K14199" s="14" t="str">
        <v/>
      </c>
      <c r="L14199" s="14" t="str">
        <v/>
      </c>
      <c r="O14199" s="14" t="str">
        <v/>
      </c>
      <c r="P14199" s="14" t="str">
        <f ca="1"/>
        <v>Low Cap</v>
      </c>
    </row>
    <row r="14200" spans="11:16">
      <c r="K14200" s="14" t="str">
        <v/>
      </c>
      <c r="L14200" s="14" t="str">
        <v/>
      </c>
      <c r="O14200" s="14" t="str">
        <v/>
      </c>
      <c r="P14200" s="14" t="str">
        <f ca="1"/>
        <v>Low Cap</v>
      </c>
    </row>
    <row r="14201" spans="11:16">
      <c r="K14201" s="14" t="str">
        <v/>
      </c>
      <c r="L14201" s="14" t="str">
        <v/>
      </c>
      <c r="O14201" s="14" t="str">
        <v/>
      </c>
      <c r="P14201" s="14" t="str">
        <f ca="1"/>
        <v>Low Cap</v>
      </c>
    </row>
    <row r="14202" spans="11:16">
      <c r="K14202" s="14" t="str">
        <v/>
      </c>
      <c r="L14202" s="14" t="str">
        <v/>
      </c>
      <c r="O14202" s="14" t="str">
        <v/>
      </c>
      <c r="P14202" s="14" t="str">
        <f ca="1"/>
        <v>Low Cap</v>
      </c>
    </row>
    <row r="14203" spans="11:16">
      <c r="K14203" s="14" t="str">
        <v/>
      </c>
      <c r="L14203" s="14" t="str">
        <v/>
      </c>
      <c r="O14203" s="14" t="str">
        <v/>
      </c>
      <c r="P14203" s="14" t="str">
        <f ca="1"/>
        <v>Low Cap</v>
      </c>
    </row>
    <row r="14204" spans="11:16">
      <c r="K14204" s="14" t="str">
        <v/>
      </c>
      <c r="L14204" s="14" t="str">
        <v/>
      </c>
      <c r="O14204" s="14" t="str">
        <v/>
      </c>
      <c r="P14204" s="14" t="str">
        <f ca="1"/>
        <v>Low Cap</v>
      </c>
    </row>
    <row r="14205" spans="11:16">
      <c r="K14205" s="14" t="str">
        <v/>
      </c>
      <c r="L14205" s="14" t="str">
        <v/>
      </c>
      <c r="O14205" s="14" t="str">
        <v/>
      </c>
      <c r="P14205" s="14" t="str">
        <f ca="1"/>
        <v>Low Cap</v>
      </c>
    </row>
    <row r="14206" spans="11:16">
      <c r="K14206" s="14" t="str">
        <v/>
      </c>
      <c r="L14206" s="14" t="str">
        <v/>
      </c>
      <c r="O14206" s="14" t="str">
        <v/>
      </c>
      <c r="P14206" s="14" t="str">
        <f ca="1"/>
        <v>Low Cap</v>
      </c>
    </row>
    <row r="14207" spans="11:16">
      <c r="K14207" s="14" t="str">
        <v/>
      </c>
      <c r="L14207" s="14" t="str">
        <v/>
      </c>
      <c r="O14207" s="14" t="str">
        <v/>
      </c>
      <c r="P14207" s="14" t="str">
        <f ca="1"/>
        <v>Low Cap</v>
      </c>
    </row>
    <row r="14208" spans="11:16">
      <c r="K14208" s="14" t="str">
        <v/>
      </c>
      <c r="L14208" s="14" t="str">
        <v/>
      </c>
      <c r="O14208" s="14" t="str">
        <v/>
      </c>
      <c r="P14208" s="14" t="str">
        <f ca="1"/>
        <v>Low Cap</v>
      </c>
    </row>
    <row r="14209" spans="11:16">
      <c r="K14209" s="14" t="str">
        <v/>
      </c>
      <c r="L14209" s="14" t="str">
        <v/>
      </c>
      <c r="O14209" s="14" t="str">
        <v/>
      </c>
      <c r="P14209" s="14" t="str">
        <f ca="1"/>
        <v>Low Cap</v>
      </c>
    </row>
    <row r="14210" spans="11:16">
      <c r="K14210" s="14" t="str">
        <v/>
      </c>
      <c r="L14210" s="14" t="str">
        <v/>
      </c>
      <c r="O14210" s="14" t="str">
        <v/>
      </c>
      <c r="P14210" s="14" t="str">
        <f ca="1"/>
        <v>Low Cap</v>
      </c>
    </row>
    <row r="14211" spans="11:16">
      <c r="K14211" s="14" t="str">
        <v/>
      </c>
      <c r="L14211" s="14" t="str">
        <v/>
      </c>
      <c r="O14211" s="14" t="str">
        <v/>
      </c>
      <c r="P14211" s="14" t="str">
        <f ca="1"/>
        <v>Low Cap</v>
      </c>
    </row>
    <row r="14212" spans="11:16">
      <c r="K14212" s="14" t="str">
        <v/>
      </c>
      <c r="L14212" s="14" t="str">
        <v/>
      </c>
      <c r="O14212" s="14" t="str">
        <v/>
      </c>
      <c r="P14212" s="14" t="str">
        <f ca="1"/>
        <v>Low Cap</v>
      </c>
    </row>
    <row r="14213" spans="11:16">
      <c r="K14213" s="14" t="str">
        <v/>
      </c>
      <c r="L14213" s="14" t="str">
        <v/>
      </c>
      <c r="O14213" s="14" t="str">
        <v/>
      </c>
      <c r="P14213" s="14" t="str">
        <f ca="1"/>
        <v>Low Cap</v>
      </c>
    </row>
    <row r="14214" spans="11:16">
      <c r="K14214" s="14" t="str">
        <v/>
      </c>
      <c r="L14214" s="14" t="str">
        <v/>
      </c>
      <c r="O14214" s="14" t="str">
        <v/>
      </c>
      <c r="P14214" s="14" t="str">
        <f ca="1"/>
        <v>Low Cap</v>
      </c>
    </row>
    <row r="14215" spans="11:16">
      <c r="K14215" s="14" t="str">
        <v/>
      </c>
      <c r="L14215" s="14" t="str">
        <v/>
      </c>
      <c r="O14215" s="14" t="str">
        <v/>
      </c>
      <c r="P14215" s="14" t="str">
        <f ca="1"/>
        <v>Low Cap</v>
      </c>
    </row>
    <row r="14216" spans="11:16">
      <c r="K14216" s="14" t="str">
        <v/>
      </c>
      <c r="L14216" s="14" t="str">
        <v/>
      </c>
      <c r="O14216" s="14" t="str">
        <v/>
      </c>
      <c r="P14216" s="14" t="str">
        <f ca="1"/>
        <v>Low Cap</v>
      </c>
    </row>
    <row r="14217" spans="11:16">
      <c r="K14217" s="14" t="str">
        <v/>
      </c>
      <c r="L14217" s="14" t="str">
        <v/>
      </c>
      <c r="O14217" s="14" t="str">
        <v/>
      </c>
      <c r="P14217" s="14" t="str">
        <f ca="1"/>
        <v>Low Cap</v>
      </c>
    </row>
    <row r="14218" spans="11:16">
      <c r="K14218" s="14" t="str">
        <v/>
      </c>
      <c r="L14218" s="14" t="str">
        <v/>
      </c>
      <c r="O14218" s="14" t="str">
        <v/>
      </c>
      <c r="P14218" s="14" t="str">
        <f ca="1"/>
        <v>Low Cap</v>
      </c>
    </row>
    <row r="14219" spans="11:16">
      <c r="K14219" s="14" t="str">
        <v/>
      </c>
      <c r="L14219" s="14" t="str">
        <v/>
      </c>
      <c r="O14219" s="14" t="str">
        <v/>
      </c>
      <c r="P14219" s="14" t="str">
        <f ca="1"/>
        <v>Low Cap</v>
      </c>
    </row>
    <row r="14220" spans="11:16">
      <c r="K14220" s="14" t="str">
        <v/>
      </c>
      <c r="L14220" s="14" t="str">
        <v/>
      </c>
      <c r="O14220" s="14" t="str">
        <v/>
      </c>
      <c r="P14220" s="14" t="str">
        <f ca="1"/>
        <v>Low Cap</v>
      </c>
    </row>
    <row r="14221" spans="11:16">
      <c r="K14221" s="14" t="str">
        <v/>
      </c>
      <c r="L14221" s="14" t="str">
        <v/>
      </c>
      <c r="O14221" s="14" t="str">
        <v/>
      </c>
      <c r="P14221" s="14" t="str">
        <f ca="1"/>
        <v>Low Cap</v>
      </c>
    </row>
    <row r="14222" spans="11:16">
      <c r="K14222" s="14" t="str">
        <v/>
      </c>
      <c r="L14222" s="14" t="str">
        <v/>
      </c>
      <c r="O14222" s="14" t="str">
        <v/>
      </c>
      <c r="P14222" s="14" t="str">
        <f ca="1"/>
        <v>Low Cap</v>
      </c>
    </row>
    <row r="14223" spans="11:16">
      <c r="K14223" s="14" t="str">
        <v/>
      </c>
      <c r="L14223" s="14" t="str">
        <v/>
      </c>
      <c r="O14223" s="14" t="str">
        <v/>
      </c>
      <c r="P14223" s="14" t="str">
        <f ca="1"/>
        <v>Low Cap</v>
      </c>
    </row>
    <row r="14224" spans="11:16">
      <c r="K14224" s="14" t="str">
        <v/>
      </c>
      <c r="L14224" s="14" t="str">
        <v/>
      </c>
      <c r="O14224" s="14" t="str">
        <v/>
      </c>
      <c r="P14224" s="14" t="str">
        <f ca="1"/>
        <v>Low Cap</v>
      </c>
    </row>
    <row r="14225" spans="11:16">
      <c r="K14225" s="14" t="str">
        <v/>
      </c>
      <c r="L14225" s="14" t="str">
        <v/>
      </c>
      <c r="O14225" s="14" t="str">
        <v/>
      </c>
      <c r="P14225" s="14" t="str">
        <f ca="1"/>
        <v>Low Cap</v>
      </c>
    </row>
    <row r="14226" spans="11:16">
      <c r="K14226" s="14" t="str">
        <v/>
      </c>
      <c r="L14226" s="14" t="str">
        <v/>
      </c>
      <c r="O14226" s="14" t="str">
        <v/>
      </c>
      <c r="P14226" s="14" t="str">
        <f ca="1"/>
        <v>Low Cap</v>
      </c>
    </row>
    <row r="14227" spans="11:16">
      <c r="K14227" s="14" t="str">
        <v/>
      </c>
      <c r="L14227" s="14" t="str">
        <v/>
      </c>
      <c r="O14227" s="14" t="str">
        <v/>
      </c>
      <c r="P14227" s="14" t="str">
        <f ca="1"/>
        <v>Low Cap</v>
      </c>
    </row>
    <row r="14228" spans="11:16">
      <c r="K14228" s="14" t="str">
        <v/>
      </c>
      <c r="L14228" s="14" t="str">
        <v/>
      </c>
      <c r="O14228" s="14" t="str">
        <v/>
      </c>
      <c r="P14228" s="14" t="str">
        <f ca="1"/>
        <v>Low Cap</v>
      </c>
    </row>
    <row r="14229" spans="11:16">
      <c r="K14229" s="14" t="str">
        <v/>
      </c>
      <c r="L14229" s="14" t="str">
        <v/>
      </c>
      <c r="O14229" s="14" t="str">
        <v/>
      </c>
      <c r="P14229" s="14" t="str">
        <f ca="1"/>
        <v>Low Cap</v>
      </c>
    </row>
    <row r="14230" spans="11:16">
      <c r="K14230" s="14" t="str">
        <v/>
      </c>
      <c r="L14230" s="14" t="str">
        <v/>
      </c>
      <c r="O14230" s="14" t="str">
        <v/>
      </c>
      <c r="P14230" s="14" t="str">
        <f ca="1"/>
        <v>Low Cap</v>
      </c>
    </row>
    <row r="14231" spans="11:16">
      <c r="K14231" s="14" t="str">
        <v/>
      </c>
      <c r="L14231" s="14" t="str">
        <v/>
      </c>
      <c r="O14231" s="14" t="str">
        <v/>
      </c>
      <c r="P14231" s="14" t="str">
        <f ca="1"/>
        <v>Low Cap</v>
      </c>
    </row>
    <row r="14232" spans="11:16">
      <c r="K14232" s="14" t="str">
        <v/>
      </c>
      <c r="L14232" s="14" t="str">
        <v/>
      </c>
      <c r="O14232" s="14" t="str">
        <v/>
      </c>
      <c r="P14232" s="14" t="str">
        <f ca="1"/>
        <v>Low Cap</v>
      </c>
    </row>
    <row r="14233" spans="11:16">
      <c r="K14233" s="14" t="str">
        <v/>
      </c>
      <c r="L14233" s="14" t="str">
        <v/>
      </c>
      <c r="O14233" s="14" t="str">
        <v/>
      </c>
      <c r="P14233" s="14" t="str">
        <f ca="1"/>
        <v>Low Cap</v>
      </c>
    </row>
    <row r="14234" spans="11:16">
      <c r="K14234" s="14" t="str">
        <v/>
      </c>
      <c r="L14234" s="14" t="str">
        <v/>
      </c>
      <c r="O14234" s="14" t="str">
        <v/>
      </c>
      <c r="P14234" s="14" t="str">
        <f ca="1"/>
        <v>Low Cap</v>
      </c>
    </row>
    <row r="14235" spans="11:16">
      <c r="K14235" s="14" t="str">
        <v/>
      </c>
      <c r="L14235" s="14" t="str">
        <v/>
      </c>
      <c r="O14235" s="14" t="str">
        <v/>
      </c>
      <c r="P14235" s="14" t="str">
        <f ca="1"/>
        <v>Low Cap</v>
      </c>
    </row>
    <row r="14236" spans="11:16">
      <c r="K14236" s="14" t="str">
        <v/>
      </c>
      <c r="L14236" s="14" t="str">
        <v/>
      </c>
      <c r="O14236" s="14" t="str">
        <v/>
      </c>
      <c r="P14236" s="14" t="str">
        <f ca="1"/>
        <v>Low Cap</v>
      </c>
    </row>
    <row r="14237" spans="11:16">
      <c r="K14237" s="14" t="str">
        <v/>
      </c>
      <c r="L14237" s="14" t="str">
        <v/>
      </c>
      <c r="O14237" s="14" t="str">
        <v/>
      </c>
      <c r="P14237" s="14" t="str">
        <f ca="1"/>
        <v>Low Cap</v>
      </c>
    </row>
    <row r="14238" spans="11:16">
      <c r="K14238" s="14" t="str">
        <v/>
      </c>
      <c r="L14238" s="14" t="str">
        <v/>
      </c>
      <c r="O14238" s="14" t="str">
        <v/>
      </c>
      <c r="P14238" s="14" t="str">
        <f ca="1"/>
        <v>Low Cap</v>
      </c>
    </row>
    <row r="14239" spans="11:16">
      <c r="K14239" s="14" t="str">
        <v/>
      </c>
      <c r="L14239" s="14" t="str">
        <v/>
      </c>
      <c r="O14239" s="14" t="str">
        <v/>
      </c>
      <c r="P14239" s="14" t="str">
        <f ca="1"/>
        <v>Low Cap</v>
      </c>
    </row>
    <row r="14240" spans="11:16">
      <c r="K14240" s="14" t="str">
        <v/>
      </c>
      <c r="L14240" s="14" t="str">
        <v/>
      </c>
      <c r="O14240" s="14" t="str">
        <v/>
      </c>
      <c r="P14240" s="14" t="str">
        <f ca="1"/>
        <v>Low Cap</v>
      </c>
    </row>
    <row r="14241" spans="11:16">
      <c r="K14241" s="14" t="str">
        <v/>
      </c>
      <c r="L14241" s="14" t="str">
        <v/>
      </c>
      <c r="O14241" s="14" t="str">
        <v/>
      </c>
      <c r="P14241" s="14" t="str">
        <f ca="1"/>
        <v>Low Cap</v>
      </c>
    </row>
    <row r="14242" spans="11:16">
      <c r="K14242" s="14" t="str">
        <v/>
      </c>
      <c r="L14242" s="14" t="str">
        <v/>
      </c>
      <c r="O14242" s="14" t="str">
        <v/>
      </c>
      <c r="P14242" s="14" t="str">
        <f ca="1"/>
        <v>Low Cap</v>
      </c>
    </row>
    <row r="14243" spans="11:16">
      <c r="K14243" s="14" t="str">
        <v/>
      </c>
      <c r="L14243" s="14" t="str">
        <v/>
      </c>
      <c r="O14243" s="14" t="str">
        <v/>
      </c>
      <c r="P14243" s="14" t="str">
        <f ca="1"/>
        <v>Low Cap</v>
      </c>
    </row>
    <row r="14244" spans="11:16">
      <c r="K14244" s="14" t="str">
        <v/>
      </c>
      <c r="L14244" s="14" t="str">
        <v/>
      </c>
      <c r="O14244" s="14" t="str">
        <v/>
      </c>
      <c r="P14244" s="14" t="str">
        <f ca="1"/>
        <v>Low Cap</v>
      </c>
    </row>
    <row r="14245" spans="11:16">
      <c r="K14245" s="14" t="str">
        <v/>
      </c>
      <c r="L14245" s="14" t="str">
        <v/>
      </c>
      <c r="O14245" s="14" t="str">
        <v/>
      </c>
      <c r="P14245" s="14" t="str">
        <f ca="1"/>
        <v>Low Cap</v>
      </c>
    </row>
    <row r="14246" spans="11:16">
      <c r="K14246" s="14" t="str">
        <v/>
      </c>
      <c r="L14246" s="14" t="str">
        <v/>
      </c>
      <c r="O14246" s="14" t="str">
        <v/>
      </c>
      <c r="P14246" s="14" t="str">
        <f ca="1"/>
        <v>Low Cap</v>
      </c>
    </row>
    <row r="14247" spans="11:16">
      <c r="K14247" s="14" t="str">
        <v/>
      </c>
      <c r="L14247" s="14" t="str">
        <v/>
      </c>
      <c r="O14247" s="14" t="str">
        <v/>
      </c>
      <c r="P14247" s="14" t="str">
        <f ca="1"/>
        <v>Low Cap</v>
      </c>
    </row>
    <row r="14248" spans="11:16">
      <c r="K14248" s="14" t="str">
        <v/>
      </c>
      <c r="L14248" s="14" t="str">
        <v/>
      </c>
      <c r="O14248" s="14" t="str">
        <v/>
      </c>
      <c r="P14248" s="14" t="str">
        <f ca="1"/>
        <v>Low Cap</v>
      </c>
    </row>
    <row r="14249" spans="11:16">
      <c r="K14249" s="14" t="str">
        <v/>
      </c>
      <c r="L14249" s="14" t="str">
        <v/>
      </c>
      <c r="O14249" s="14" t="str">
        <v/>
      </c>
      <c r="P14249" s="14" t="str">
        <f ca="1"/>
        <v>Low Cap</v>
      </c>
    </row>
    <row r="14250" spans="11:16">
      <c r="K14250" s="14" t="str">
        <v/>
      </c>
      <c r="L14250" s="14" t="str">
        <v/>
      </c>
      <c r="O14250" s="14" t="str">
        <v/>
      </c>
      <c r="P14250" s="14" t="str">
        <f ca="1"/>
        <v>Low Cap</v>
      </c>
    </row>
    <row r="14251" spans="11:16">
      <c r="K14251" s="14" t="str">
        <v/>
      </c>
      <c r="L14251" s="14" t="str">
        <v/>
      </c>
      <c r="O14251" s="14" t="str">
        <v/>
      </c>
      <c r="P14251" s="14" t="str">
        <f ca="1"/>
        <v>Low Cap</v>
      </c>
    </row>
    <row r="14252" spans="11:16">
      <c r="K14252" s="14" t="str">
        <v/>
      </c>
      <c r="L14252" s="14" t="str">
        <v/>
      </c>
      <c r="O14252" s="14" t="str">
        <v/>
      </c>
      <c r="P14252" s="14" t="str">
        <f ca="1"/>
        <v>Low Cap</v>
      </c>
    </row>
    <row r="14253" spans="11:16">
      <c r="K14253" s="14" t="str">
        <v/>
      </c>
      <c r="L14253" s="14" t="str">
        <v/>
      </c>
      <c r="O14253" s="14" t="str">
        <v/>
      </c>
      <c r="P14253" s="14" t="str">
        <f ca="1"/>
        <v>Low Cap</v>
      </c>
    </row>
    <row r="14254" spans="11:16">
      <c r="K14254" s="14" t="str">
        <v/>
      </c>
      <c r="L14254" s="14" t="str">
        <v/>
      </c>
      <c r="O14254" s="14" t="str">
        <v/>
      </c>
      <c r="P14254" s="14" t="str">
        <f ca="1"/>
        <v>Low Cap</v>
      </c>
    </row>
    <row r="14255" spans="11:16">
      <c r="K14255" s="14" t="str">
        <v/>
      </c>
      <c r="L14255" s="14" t="str">
        <v/>
      </c>
      <c r="O14255" s="14" t="str">
        <v/>
      </c>
      <c r="P14255" s="14" t="str">
        <f ca="1"/>
        <v>Low Cap</v>
      </c>
    </row>
    <row r="14256" spans="11:16">
      <c r="K14256" s="14" t="str">
        <v/>
      </c>
      <c r="L14256" s="14" t="str">
        <v/>
      </c>
      <c r="O14256" s="14" t="str">
        <v/>
      </c>
      <c r="P14256" s="14" t="str">
        <f ca="1"/>
        <v>Low Cap</v>
      </c>
    </row>
    <row r="14257" spans="11:16">
      <c r="K14257" s="14" t="str">
        <v/>
      </c>
      <c r="L14257" s="14" t="str">
        <v/>
      </c>
      <c r="O14257" s="14" t="str">
        <v/>
      </c>
      <c r="P14257" s="14" t="str">
        <f ca="1"/>
        <v>Low Cap</v>
      </c>
    </row>
    <row r="14258" spans="11:16">
      <c r="K14258" s="14" t="str">
        <v/>
      </c>
      <c r="L14258" s="14" t="str">
        <v/>
      </c>
      <c r="O14258" s="14" t="str">
        <v/>
      </c>
      <c r="P14258" s="14" t="str">
        <f ca="1"/>
        <v>Low Cap</v>
      </c>
    </row>
    <row r="14259" spans="11:16">
      <c r="K14259" s="14" t="str">
        <v/>
      </c>
      <c r="L14259" s="14" t="str">
        <v/>
      </c>
      <c r="O14259" s="14" t="str">
        <v/>
      </c>
      <c r="P14259" s="14" t="str">
        <f ca="1"/>
        <v>Low Cap</v>
      </c>
    </row>
    <row r="14260" spans="11:16">
      <c r="K14260" s="14" t="str">
        <v/>
      </c>
      <c r="L14260" s="14" t="str">
        <v/>
      </c>
      <c r="O14260" s="14" t="str">
        <v/>
      </c>
      <c r="P14260" s="14" t="str">
        <f ca="1"/>
        <v>Low Cap</v>
      </c>
    </row>
    <row r="14261" spans="11:16">
      <c r="K14261" s="14" t="str">
        <v/>
      </c>
      <c r="L14261" s="14" t="str">
        <v/>
      </c>
      <c r="O14261" s="14" t="str">
        <v/>
      </c>
      <c r="P14261" s="14" t="str">
        <f ca="1"/>
        <v>Low Cap</v>
      </c>
    </row>
    <row r="14262" spans="11:16">
      <c r="K14262" s="14" t="str">
        <v/>
      </c>
      <c r="L14262" s="14" t="str">
        <v/>
      </c>
      <c r="O14262" s="14" t="str">
        <v/>
      </c>
      <c r="P14262" s="14" t="str">
        <f ca="1"/>
        <v>Low Cap</v>
      </c>
    </row>
    <row r="14263" spans="11:16">
      <c r="K14263" s="14" t="str">
        <v/>
      </c>
      <c r="L14263" s="14" t="str">
        <v/>
      </c>
      <c r="O14263" s="14" t="str">
        <v/>
      </c>
      <c r="P14263" s="14" t="str">
        <f ca="1"/>
        <v>Low Cap</v>
      </c>
    </row>
    <row r="14264" spans="11:16">
      <c r="K14264" s="14" t="str">
        <v/>
      </c>
      <c r="L14264" s="14" t="str">
        <v/>
      </c>
      <c r="O14264" s="14" t="str">
        <v/>
      </c>
      <c r="P14264" s="14" t="str">
        <f ca="1"/>
        <v>Low Cap</v>
      </c>
    </row>
    <row r="14265" spans="11:16">
      <c r="K14265" s="14" t="str">
        <v/>
      </c>
      <c r="L14265" s="14" t="str">
        <v/>
      </c>
      <c r="O14265" s="14" t="str">
        <v/>
      </c>
      <c r="P14265" s="14" t="str">
        <f ca="1"/>
        <v>Low Cap</v>
      </c>
    </row>
    <row r="14266" spans="11:16">
      <c r="K14266" s="14" t="str">
        <v/>
      </c>
      <c r="L14266" s="14" t="str">
        <v/>
      </c>
      <c r="O14266" s="14" t="str">
        <v/>
      </c>
      <c r="P14266" s="14" t="str">
        <f ca="1"/>
        <v>Low Cap</v>
      </c>
    </row>
    <row r="14267" spans="11:16">
      <c r="K14267" s="14" t="str">
        <v/>
      </c>
      <c r="L14267" s="14" t="str">
        <v/>
      </c>
      <c r="O14267" s="14" t="str">
        <v/>
      </c>
      <c r="P14267" s="14" t="str">
        <f ca="1"/>
        <v>Low Cap</v>
      </c>
    </row>
    <row r="14268" spans="11:16">
      <c r="K14268" s="14" t="str">
        <v/>
      </c>
      <c r="L14268" s="14" t="str">
        <v/>
      </c>
      <c r="O14268" s="14" t="str">
        <v/>
      </c>
      <c r="P14268" s="14" t="str">
        <f ca="1"/>
        <v>Low Cap</v>
      </c>
    </row>
    <row r="14269" spans="11:16">
      <c r="K14269" s="14" t="str">
        <v/>
      </c>
      <c r="L14269" s="14" t="str">
        <v/>
      </c>
      <c r="O14269" s="14" t="str">
        <v/>
      </c>
      <c r="P14269" s="14" t="str">
        <f ca="1"/>
        <v>Low Cap</v>
      </c>
    </row>
    <row r="14270" spans="11:16">
      <c r="K14270" s="14" t="str">
        <v/>
      </c>
      <c r="L14270" s="14" t="str">
        <v/>
      </c>
      <c r="O14270" s="14" t="str">
        <v/>
      </c>
      <c r="P14270" s="14" t="str">
        <f ca="1"/>
        <v>Low Cap</v>
      </c>
    </row>
    <row r="14271" spans="11:16">
      <c r="K14271" s="14" t="str">
        <v/>
      </c>
      <c r="L14271" s="14" t="str">
        <v/>
      </c>
      <c r="O14271" s="14" t="str">
        <v/>
      </c>
      <c r="P14271" s="14" t="str">
        <f ca="1"/>
        <v>Low Cap</v>
      </c>
    </row>
    <row r="14272" spans="11:16">
      <c r="K14272" s="14" t="str">
        <v/>
      </c>
      <c r="L14272" s="14" t="str">
        <v/>
      </c>
      <c r="O14272" s="14" t="str">
        <v/>
      </c>
      <c r="P14272" s="14" t="str">
        <f ca="1"/>
        <v>Low Cap</v>
      </c>
    </row>
    <row r="14273" spans="11:16">
      <c r="K14273" s="14" t="str">
        <v/>
      </c>
      <c r="L14273" s="14" t="str">
        <v/>
      </c>
      <c r="O14273" s="14" t="str">
        <v/>
      </c>
      <c r="P14273" s="14" t="str">
        <f ca="1"/>
        <v>Low Cap</v>
      </c>
    </row>
    <row r="14274" spans="11:16">
      <c r="K14274" s="14" t="str">
        <v/>
      </c>
      <c r="L14274" s="14" t="str">
        <v/>
      </c>
      <c r="O14274" s="14" t="str">
        <v/>
      </c>
      <c r="P14274" s="14" t="str">
        <f ca="1"/>
        <v>Low Cap</v>
      </c>
    </row>
    <row r="14275" spans="11:16">
      <c r="K14275" s="14" t="str">
        <v/>
      </c>
      <c r="L14275" s="14" t="str">
        <v/>
      </c>
      <c r="O14275" s="14" t="str">
        <v/>
      </c>
      <c r="P14275" s="14" t="str">
        <f ca="1"/>
        <v>Low Cap</v>
      </c>
    </row>
    <row r="14276" spans="11:16">
      <c r="K14276" s="14" t="str">
        <v/>
      </c>
      <c r="L14276" s="14" t="str">
        <v/>
      </c>
      <c r="O14276" s="14" t="str">
        <v/>
      </c>
      <c r="P14276" s="14" t="str">
        <f ca="1"/>
        <v>Low Cap</v>
      </c>
    </row>
    <row r="14277" spans="11:16">
      <c r="K14277" s="14" t="str">
        <v/>
      </c>
      <c r="L14277" s="14" t="str">
        <v/>
      </c>
      <c r="O14277" s="14" t="str">
        <v/>
      </c>
      <c r="P14277" s="14" t="str">
        <f ca="1"/>
        <v>Low Cap</v>
      </c>
    </row>
    <row r="14278" spans="11:16">
      <c r="K14278" s="14" t="str">
        <v/>
      </c>
      <c r="L14278" s="14" t="str">
        <v/>
      </c>
      <c r="O14278" s="14" t="str">
        <v/>
      </c>
      <c r="P14278" s="14" t="str">
        <f ca="1"/>
        <v>Low Cap</v>
      </c>
    </row>
    <row r="14279" spans="11:16">
      <c r="K14279" s="14" t="str">
        <v/>
      </c>
      <c r="L14279" s="14" t="str">
        <v/>
      </c>
      <c r="O14279" s="14" t="str">
        <v/>
      </c>
      <c r="P14279" s="14" t="str">
        <f ca="1"/>
        <v>Low Cap</v>
      </c>
    </row>
    <row r="14280" spans="11:16">
      <c r="K14280" s="14" t="str">
        <v/>
      </c>
      <c r="L14280" s="14" t="str">
        <v/>
      </c>
      <c r="O14280" s="14" t="str">
        <v/>
      </c>
      <c r="P14280" s="14" t="str">
        <f ca="1"/>
        <v>Low Cap</v>
      </c>
    </row>
    <row r="14281" spans="11:16">
      <c r="K14281" s="14" t="str">
        <v/>
      </c>
      <c r="L14281" s="14" t="str">
        <v/>
      </c>
      <c r="O14281" s="14" t="str">
        <v/>
      </c>
      <c r="P14281" s="14" t="str">
        <f ca="1"/>
        <v>Low Cap</v>
      </c>
    </row>
    <row r="14282" spans="11:16">
      <c r="K14282" s="14" t="str">
        <v/>
      </c>
      <c r="L14282" s="14" t="str">
        <v/>
      </c>
      <c r="O14282" s="14" t="str">
        <v/>
      </c>
      <c r="P14282" s="14" t="str">
        <f ca="1"/>
        <v>Low Cap</v>
      </c>
    </row>
    <row r="14283" spans="11:16">
      <c r="K14283" s="14" t="str">
        <v/>
      </c>
      <c r="L14283" s="14" t="str">
        <v/>
      </c>
      <c r="O14283" s="14" t="str">
        <v/>
      </c>
      <c r="P14283" s="14" t="str">
        <f ca="1"/>
        <v>Low Cap</v>
      </c>
    </row>
    <row r="14284" spans="11:16">
      <c r="K14284" s="14" t="str">
        <v/>
      </c>
      <c r="L14284" s="14" t="str">
        <v/>
      </c>
      <c r="O14284" s="14" t="str">
        <v/>
      </c>
      <c r="P14284" s="14" t="str">
        <f ca="1"/>
        <v>Low Cap</v>
      </c>
    </row>
    <row r="14285" spans="11:16">
      <c r="K14285" s="14" t="str">
        <v/>
      </c>
      <c r="L14285" s="14" t="str">
        <v/>
      </c>
      <c r="O14285" s="14" t="str">
        <v/>
      </c>
      <c r="P14285" s="14" t="str">
        <f ca="1"/>
        <v>Low Cap</v>
      </c>
    </row>
    <row r="14286" spans="11:16">
      <c r="K14286" s="14" t="str">
        <v/>
      </c>
      <c r="L14286" s="14" t="str">
        <v/>
      </c>
      <c r="O14286" s="14" t="str">
        <v/>
      </c>
      <c r="P14286" s="14" t="str">
        <f ca="1"/>
        <v>Low Cap</v>
      </c>
    </row>
    <row r="14287" spans="11:16">
      <c r="K14287" s="14" t="str">
        <v/>
      </c>
      <c r="L14287" s="14" t="str">
        <v/>
      </c>
      <c r="O14287" s="14" t="str">
        <v/>
      </c>
      <c r="P14287" s="14" t="str">
        <f ca="1"/>
        <v>Low Cap</v>
      </c>
    </row>
    <row r="14288" spans="11:16">
      <c r="K14288" s="14" t="str">
        <v/>
      </c>
      <c r="L14288" s="14" t="str">
        <v/>
      </c>
      <c r="O14288" s="14" t="str">
        <v/>
      </c>
      <c r="P14288" s="14" t="str">
        <f ca="1"/>
        <v>Low Cap</v>
      </c>
    </row>
    <row r="14289" spans="11:16">
      <c r="K14289" s="14" t="str">
        <v/>
      </c>
      <c r="L14289" s="14" t="str">
        <v/>
      </c>
      <c r="O14289" s="14" t="str">
        <v/>
      </c>
      <c r="P14289" s="14" t="str">
        <f ca="1"/>
        <v>Low Cap</v>
      </c>
    </row>
    <row r="14290" spans="11:16">
      <c r="K14290" s="14" t="str">
        <v/>
      </c>
      <c r="L14290" s="14" t="str">
        <v/>
      </c>
      <c r="O14290" s="14" t="str">
        <v/>
      </c>
      <c r="P14290" s="14" t="str">
        <f ca="1"/>
        <v>Low Cap</v>
      </c>
    </row>
    <row r="14291" spans="11:16">
      <c r="K14291" s="14" t="str">
        <v/>
      </c>
      <c r="L14291" s="14" t="str">
        <v/>
      </c>
      <c r="O14291" s="14" t="str">
        <v/>
      </c>
      <c r="P14291" s="14" t="str">
        <f ca="1"/>
        <v>Low Cap</v>
      </c>
    </row>
    <row r="14292" spans="11:16">
      <c r="K14292" s="14" t="str">
        <v/>
      </c>
      <c r="L14292" s="14" t="str">
        <v/>
      </c>
      <c r="O14292" s="14" t="str">
        <v/>
      </c>
      <c r="P14292" s="14" t="str">
        <f ca="1"/>
        <v>Low Cap</v>
      </c>
    </row>
    <row r="14293" spans="11:16">
      <c r="K14293" s="14" t="str">
        <v/>
      </c>
      <c r="L14293" s="14" t="str">
        <v/>
      </c>
      <c r="O14293" s="14" t="str">
        <v/>
      </c>
      <c r="P14293" s="14" t="str">
        <f ca="1"/>
        <v>Low Cap</v>
      </c>
    </row>
    <row r="14294" spans="11:16">
      <c r="K14294" s="14" t="str">
        <v/>
      </c>
      <c r="L14294" s="14" t="str">
        <v/>
      </c>
      <c r="O14294" s="14" t="str">
        <v/>
      </c>
      <c r="P14294" s="14" t="str">
        <f ca="1"/>
        <v>Low Cap</v>
      </c>
    </row>
    <row r="14295" spans="11:16">
      <c r="K14295" s="14" t="str">
        <v/>
      </c>
      <c r="L14295" s="14" t="str">
        <v/>
      </c>
      <c r="O14295" s="14" t="str">
        <v/>
      </c>
      <c r="P14295" s="14" t="str">
        <f ca="1"/>
        <v>Low Cap</v>
      </c>
    </row>
    <row r="14296" spans="11:16">
      <c r="K14296" s="14" t="str">
        <v/>
      </c>
      <c r="L14296" s="14" t="str">
        <v/>
      </c>
      <c r="O14296" s="14" t="str">
        <v/>
      </c>
      <c r="P14296" s="14" t="str">
        <f ca="1"/>
        <v>Low Cap</v>
      </c>
    </row>
    <row r="14297" spans="11:16">
      <c r="K14297" s="14" t="str">
        <v/>
      </c>
      <c r="L14297" s="14" t="str">
        <v/>
      </c>
      <c r="O14297" s="14" t="str">
        <v/>
      </c>
      <c r="P14297" s="14" t="str">
        <f ca="1"/>
        <v>Low Cap</v>
      </c>
    </row>
    <row r="14298" spans="11:16">
      <c r="K14298" s="14" t="str">
        <v/>
      </c>
      <c r="L14298" s="14" t="str">
        <v/>
      </c>
      <c r="O14298" s="14" t="str">
        <v/>
      </c>
      <c r="P14298" s="14" t="str">
        <f ca="1"/>
        <v>Low Cap</v>
      </c>
    </row>
    <row r="14299" spans="11:16">
      <c r="K14299" s="14" t="str">
        <v/>
      </c>
      <c r="L14299" s="14" t="str">
        <v/>
      </c>
      <c r="O14299" s="14" t="str">
        <v/>
      </c>
      <c r="P14299" s="14" t="str">
        <f ca="1"/>
        <v>Low Cap</v>
      </c>
    </row>
    <row r="14300" spans="11:16">
      <c r="K14300" s="14" t="str">
        <v/>
      </c>
      <c r="L14300" s="14" t="str">
        <v/>
      </c>
      <c r="O14300" s="14" t="str">
        <v/>
      </c>
      <c r="P14300" s="14" t="str">
        <f ca="1"/>
        <v>Low Cap</v>
      </c>
    </row>
    <row r="14301" spans="11:16">
      <c r="K14301" s="14" t="str">
        <v/>
      </c>
      <c r="L14301" s="14" t="str">
        <v/>
      </c>
      <c r="O14301" s="14" t="str">
        <v/>
      </c>
      <c r="P14301" s="14" t="str">
        <f ca="1"/>
        <v>Low Cap</v>
      </c>
    </row>
    <row r="14302" spans="11:16">
      <c r="K14302" s="14" t="str">
        <v/>
      </c>
      <c r="L14302" s="14" t="str">
        <v/>
      </c>
      <c r="O14302" s="14" t="str">
        <v/>
      </c>
      <c r="P14302" s="14" t="str">
        <f ca="1"/>
        <v>Low Cap</v>
      </c>
    </row>
    <row r="14303" spans="11:16">
      <c r="K14303" s="14" t="str">
        <v/>
      </c>
      <c r="L14303" s="14" t="str">
        <v/>
      </c>
      <c r="O14303" s="14" t="str">
        <v/>
      </c>
      <c r="P14303" s="14" t="str">
        <f ca="1"/>
        <v>Low Cap</v>
      </c>
    </row>
    <row r="14304" spans="11:16">
      <c r="K14304" s="14" t="str">
        <v/>
      </c>
      <c r="L14304" s="14" t="str">
        <v/>
      </c>
      <c r="O14304" s="14" t="str">
        <v/>
      </c>
      <c r="P14304" s="14" t="str">
        <f ca="1"/>
        <v>Low Cap</v>
      </c>
    </row>
    <row r="14305" spans="11:16">
      <c r="K14305" s="14" t="str">
        <v/>
      </c>
      <c r="L14305" s="14" t="str">
        <v/>
      </c>
      <c r="O14305" s="14" t="str">
        <v/>
      </c>
      <c r="P14305" s="14" t="str">
        <f ca="1"/>
        <v>Low Cap</v>
      </c>
    </row>
    <row r="14306" spans="11:16">
      <c r="K14306" s="14" t="str">
        <v/>
      </c>
      <c r="L14306" s="14" t="str">
        <v/>
      </c>
      <c r="O14306" s="14" t="str">
        <v/>
      </c>
      <c r="P14306" s="14" t="str">
        <f ca="1"/>
        <v>Low Cap</v>
      </c>
    </row>
    <row r="14307" spans="11:16">
      <c r="K14307" s="14" t="str">
        <v/>
      </c>
      <c r="L14307" s="14" t="str">
        <v/>
      </c>
      <c r="O14307" s="14" t="str">
        <v/>
      </c>
      <c r="P14307" s="14" t="str">
        <f ca="1"/>
        <v>Low Cap</v>
      </c>
    </row>
    <row r="14308" spans="11:16">
      <c r="K14308" s="14" t="str">
        <v/>
      </c>
      <c r="L14308" s="14" t="str">
        <v/>
      </c>
      <c r="O14308" s="14" t="str">
        <v/>
      </c>
      <c r="P14308" s="14" t="str">
        <f ca="1"/>
        <v>Low Cap</v>
      </c>
    </row>
    <row r="14309" spans="11:16">
      <c r="K14309" s="14" t="str">
        <v/>
      </c>
      <c r="L14309" s="14" t="str">
        <v/>
      </c>
      <c r="O14309" s="14" t="str">
        <v/>
      </c>
      <c r="P14309" s="14" t="str">
        <f ca="1"/>
        <v>Low Cap</v>
      </c>
    </row>
    <row r="14310" spans="11:16">
      <c r="K14310" s="14" t="str">
        <v/>
      </c>
      <c r="L14310" s="14" t="str">
        <v/>
      </c>
      <c r="O14310" s="14" t="str">
        <v/>
      </c>
      <c r="P14310" s="14" t="str">
        <f ca="1"/>
        <v>Low Cap</v>
      </c>
    </row>
    <row r="14311" spans="11:16">
      <c r="K14311" s="14" t="str">
        <v/>
      </c>
      <c r="L14311" s="14" t="str">
        <v/>
      </c>
      <c r="O14311" s="14" t="str">
        <v/>
      </c>
      <c r="P14311" s="14" t="str">
        <f ca="1"/>
        <v>Low Cap</v>
      </c>
    </row>
    <row r="14312" spans="11:16">
      <c r="K14312" s="14" t="str">
        <v/>
      </c>
      <c r="L14312" s="14" t="str">
        <v/>
      </c>
      <c r="O14312" s="14" t="str">
        <v/>
      </c>
      <c r="P14312" s="14" t="str">
        <f ca="1"/>
        <v>Low Cap</v>
      </c>
    </row>
    <row r="14313" spans="11:16">
      <c r="K14313" s="14" t="str">
        <v/>
      </c>
      <c r="L14313" s="14" t="str">
        <v/>
      </c>
      <c r="O14313" s="14" t="str">
        <v/>
      </c>
      <c r="P14313" s="14" t="str">
        <f ca="1"/>
        <v>Low Cap</v>
      </c>
    </row>
    <row r="14314" spans="11:16">
      <c r="K14314" s="14" t="str">
        <v/>
      </c>
      <c r="L14314" s="14" t="str">
        <v/>
      </c>
      <c r="O14314" s="14" t="str">
        <v/>
      </c>
      <c r="P14314" s="14" t="str">
        <f ca="1"/>
        <v>Low Cap</v>
      </c>
    </row>
    <row r="14315" spans="11:16">
      <c r="K14315" s="14" t="str">
        <v/>
      </c>
      <c r="L14315" s="14" t="str">
        <v/>
      </c>
      <c r="O14315" s="14" t="str">
        <v/>
      </c>
      <c r="P14315" s="14" t="str">
        <f ca="1"/>
        <v>Low Cap</v>
      </c>
    </row>
    <row r="14316" spans="11:16">
      <c r="K14316" s="14" t="str">
        <v/>
      </c>
      <c r="L14316" s="14" t="str">
        <v/>
      </c>
      <c r="O14316" s="14" t="str">
        <v/>
      </c>
      <c r="P14316" s="14" t="str">
        <f ca="1"/>
        <v>Low Cap</v>
      </c>
    </row>
    <row r="14317" spans="11:16">
      <c r="K14317" s="14" t="str">
        <v/>
      </c>
      <c r="L14317" s="14" t="str">
        <v/>
      </c>
      <c r="O14317" s="14" t="str">
        <v/>
      </c>
      <c r="P14317" s="14" t="str">
        <f ca="1"/>
        <v>Low Cap</v>
      </c>
    </row>
    <row r="14318" spans="11:16">
      <c r="K14318" s="14" t="str">
        <v/>
      </c>
      <c r="L14318" s="14" t="str">
        <v/>
      </c>
      <c r="O14318" s="14" t="str">
        <v/>
      </c>
      <c r="P14318" s="14" t="str">
        <f ca="1"/>
        <v>Low Cap</v>
      </c>
    </row>
    <row r="14319" spans="11:16">
      <c r="K14319" s="14" t="str">
        <v/>
      </c>
      <c r="L14319" s="14" t="str">
        <v/>
      </c>
      <c r="O14319" s="14" t="str">
        <v/>
      </c>
      <c r="P14319" s="14" t="str">
        <f ca="1"/>
        <v>Low Cap</v>
      </c>
    </row>
    <row r="14320" spans="11:16">
      <c r="K14320" s="14" t="str">
        <v/>
      </c>
      <c r="L14320" s="14" t="str">
        <v/>
      </c>
      <c r="O14320" s="14" t="str">
        <v/>
      </c>
      <c r="P14320" s="14" t="str">
        <f ca="1"/>
        <v>Low Cap</v>
      </c>
    </row>
    <row r="14321" spans="11:16">
      <c r="K14321" s="14" t="str">
        <v/>
      </c>
      <c r="L14321" s="14" t="str">
        <v/>
      </c>
      <c r="O14321" s="14" t="str">
        <v/>
      </c>
      <c r="P14321" s="14" t="str">
        <f ca="1"/>
        <v>Low Cap</v>
      </c>
    </row>
    <row r="14322" spans="11:16">
      <c r="K14322" s="14" t="str">
        <v/>
      </c>
      <c r="L14322" s="14" t="str">
        <v/>
      </c>
      <c r="O14322" s="14" t="str">
        <v/>
      </c>
      <c r="P14322" s="14" t="str">
        <f ca="1"/>
        <v>Low Cap</v>
      </c>
    </row>
    <row r="14323" spans="11:16">
      <c r="K14323" s="14" t="str">
        <v/>
      </c>
      <c r="L14323" s="14" t="str">
        <v/>
      </c>
      <c r="O14323" s="14" t="str">
        <v/>
      </c>
      <c r="P14323" s="14" t="str">
        <f ca="1"/>
        <v>Low Cap</v>
      </c>
    </row>
    <row r="14324" spans="11:16">
      <c r="K14324" s="14" t="str">
        <v/>
      </c>
      <c r="L14324" s="14" t="str">
        <v/>
      </c>
      <c r="O14324" s="14" t="str">
        <v/>
      </c>
      <c r="P14324" s="14" t="str">
        <f ca="1"/>
        <v>Low Cap</v>
      </c>
    </row>
    <row r="14325" spans="11:16">
      <c r="K14325" s="14" t="str">
        <v/>
      </c>
      <c r="L14325" s="14" t="str">
        <v/>
      </c>
      <c r="O14325" s="14" t="str">
        <v/>
      </c>
      <c r="P14325" s="14" t="str">
        <f ca="1"/>
        <v>Low Cap</v>
      </c>
    </row>
    <row r="14326" spans="11:16">
      <c r="K14326" s="14" t="str">
        <v/>
      </c>
      <c r="L14326" s="14" t="str">
        <v/>
      </c>
      <c r="O14326" s="14" t="str">
        <v/>
      </c>
      <c r="P14326" s="14" t="str">
        <f ca="1"/>
        <v>Low Cap</v>
      </c>
    </row>
    <row r="14327" spans="11:16">
      <c r="K14327" s="14" t="str">
        <v/>
      </c>
      <c r="L14327" s="14" t="str">
        <v/>
      </c>
      <c r="O14327" s="14" t="str">
        <v/>
      </c>
      <c r="P14327" s="14" t="str">
        <f ca="1"/>
        <v>Low Cap</v>
      </c>
    </row>
    <row r="14328" spans="11:16">
      <c r="K14328" s="14" t="str">
        <v/>
      </c>
      <c r="L14328" s="14" t="str">
        <v/>
      </c>
      <c r="O14328" s="14" t="str">
        <v/>
      </c>
      <c r="P14328" s="14" t="str">
        <f ca="1"/>
        <v>Low Cap</v>
      </c>
    </row>
    <row r="14329" spans="11:16">
      <c r="K14329" s="14" t="str">
        <v/>
      </c>
      <c r="L14329" s="14" t="str">
        <v/>
      </c>
      <c r="O14329" s="14" t="str">
        <v/>
      </c>
      <c r="P14329" s="14" t="str">
        <f ca="1"/>
        <v>Low Cap</v>
      </c>
    </row>
    <row r="14330" spans="11:16">
      <c r="K14330" s="14" t="str">
        <v/>
      </c>
      <c r="L14330" s="14" t="str">
        <v/>
      </c>
      <c r="O14330" s="14" t="str">
        <v/>
      </c>
      <c r="P14330" s="14" t="str">
        <f ca="1"/>
        <v>Low Cap</v>
      </c>
    </row>
    <row r="14331" spans="11:16">
      <c r="K14331" s="14" t="str">
        <v/>
      </c>
      <c r="L14331" s="14" t="str">
        <v/>
      </c>
      <c r="O14331" s="14" t="str">
        <v/>
      </c>
      <c r="P14331" s="14" t="str">
        <f ca="1"/>
        <v>Low Cap</v>
      </c>
    </row>
    <row r="14332" spans="11:16">
      <c r="K14332" s="14" t="str">
        <v/>
      </c>
      <c r="L14332" s="14" t="str">
        <v/>
      </c>
      <c r="O14332" s="14" t="str">
        <v/>
      </c>
      <c r="P14332" s="14" t="str">
        <f ca="1"/>
        <v>Low Cap</v>
      </c>
    </row>
    <row r="14333" spans="11:16">
      <c r="K14333" s="14" t="str">
        <v/>
      </c>
      <c r="L14333" s="14" t="str">
        <v/>
      </c>
      <c r="O14333" s="14" t="str">
        <v/>
      </c>
      <c r="P14333" s="14" t="str">
        <f ca="1"/>
        <v>Low Cap</v>
      </c>
    </row>
    <row r="14334" spans="11:16">
      <c r="K14334" s="14" t="str">
        <v/>
      </c>
      <c r="L14334" s="14" t="str">
        <v/>
      </c>
      <c r="O14334" s="14" t="str">
        <v/>
      </c>
      <c r="P14334" s="14" t="str">
        <f ca="1"/>
        <v>Low Cap</v>
      </c>
    </row>
    <row r="14335" spans="11:16">
      <c r="K14335" s="14" t="str">
        <v/>
      </c>
      <c r="L14335" s="14" t="str">
        <v/>
      </c>
      <c r="O14335" s="14" t="str">
        <v/>
      </c>
      <c r="P14335" s="14" t="str">
        <f ca="1"/>
        <v>Low Cap</v>
      </c>
    </row>
    <row r="14336" spans="11:16">
      <c r="K14336" s="14" t="str">
        <v/>
      </c>
      <c r="L14336" s="14" t="str">
        <v/>
      </c>
      <c r="O14336" s="14" t="str">
        <v/>
      </c>
      <c r="P14336" s="14" t="str">
        <f ca="1"/>
        <v>Low Cap</v>
      </c>
    </row>
    <row r="14337" spans="11:16">
      <c r="K14337" s="14" t="str">
        <v/>
      </c>
      <c r="L14337" s="14" t="str">
        <v/>
      </c>
      <c r="O14337" s="14" t="str">
        <v/>
      </c>
      <c r="P14337" s="14" t="str">
        <f ca="1"/>
        <v>Low Cap</v>
      </c>
    </row>
    <row r="14338" spans="11:16">
      <c r="K14338" s="14" t="str">
        <v/>
      </c>
      <c r="L14338" s="14" t="str">
        <v/>
      </c>
      <c r="O14338" s="14" t="str">
        <v/>
      </c>
      <c r="P14338" s="14" t="str">
        <f ca="1"/>
        <v>Low Cap</v>
      </c>
    </row>
    <row r="14339" spans="11:16">
      <c r="K14339" s="14" t="str">
        <v/>
      </c>
      <c r="L14339" s="14" t="str">
        <v/>
      </c>
      <c r="O14339" s="14" t="str">
        <v/>
      </c>
      <c r="P14339" s="14" t="str">
        <f ca="1"/>
        <v>Low Cap</v>
      </c>
    </row>
    <row r="14340" spans="11:16">
      <c r="K14340" s="14" t="str">
        <v/>
      </c>
      <c r="L14340" s="14" t="str">
        <v/>
      </c>
      <c r="O14340" s="14" t="str">
        <v/>
      </c>
      <c r="P14340" s="14" t="str">
        <f ca="1"/>
        <v>Low Cap</v>
      </c>
    </row>
    <row r="14341" spans="11:16">
      <c r="K14341" s="14" t="str">
        <v/>
      </c>
      <c r="L14341" s="14" t="str">
        <v/>
      </c>
      <c r="O14341" s="14" t="str">
        <v/>
      </c>
      <c r="P14341" s="14" t="str">
        <f ca="1"/>
        <v>Low Cap</v>
      </c>
    </row>
    <row r="14342" spans="11:16">
      <c r="K14342" s="14" t="str">
        <v/>
      </c>
      <c r="L14342" s="14" t="str">
        <v/>
      </c>
      <c r="O14342" s="14" t="str">
        <v/>
      </c>
      <c r="P14342" s="14" t="str">
        <f ca="1"/>
        <v>Low Cap</v>
      </c>
    </row>
    <row r="14343" spans="11:16">
      <c r="K14343" s="14" t="str">
        <v/>
      </c>
      <c r="L14343" s="14" t="str">
        <v/>
      </c>
      <c r="O14343" s="14" t="str">
        <v/>
      </c>
      <c r="P14343" s="14" t="str">
        <f ca="1"/>
        <v>Low Cap</v>
      </c>
    </row>
    <row r="14344" spans="11:16">
      <c r="K14344" s="14" t="str">
        <v/>
      </c>
      <c r="L14344" s="14" t="str">
        <v/>
      </c>
      <c r="O14344" s="14" t="str">
        <v/>
      </c>
      <c r="P14344" s="14" t="str">
        <f ca="1"/>
        <v>Low Cap</v>
      </c>
    </row>
    <row r="14345" spans="11:16">
      <c r="K14345" s="14" t="str">
        <v/>
      </c>
      <c r="L14345" s="14" t="str">
        <v/>
      </c>
      <c r="O14345" s="14" t="str">
        <v/>
      </c>
      <c r="P14345" s="14" t="str">
        <f ca="1"/>
        <v>Low Cap</v>
      </c>
    </row>
    <row r="14346" spans="11:16">
      <c r="K14346" s="14" t="str">
        <v/>
      </c>
      <c r="L14346" s="14" t="str">
        <v/>
      </c>
      <c r="O14346" s="14" t="str">
        <v/>
      </c>
      <c r="P14346" s="14" t="str">
        <f ca="1"/>
        <v>Low Cap</v>
      </c>
    </row>
    <row r="14347" spans="11:16">
      <c r="K14347" s="14" t="str">
        <v/>
      </c>
      <c r="L14347" s="14" t="str">
        <v/>
      </c>
      <c r="O14347" s="14" t="str">
        <v/>
      </c>
      <c r="P14347" s="14" t="str">
        <f ca="1"/>
        <v>Low Cap</v>
      </c>
    </row>
    <row r="14348" spans="11:16">
      <c r="K14348" s="14" t="str">
        <v/>
      </c>
      <c r="L14348" s="14" t="str">
        <v/>
      </c>
      <c r="O14348" s="14" t="str">
        <v/>
      </c>
      <c r="P14348" s="14" t="str">
        <f ca="1"/>
        <v>Low Cap</v>
      </c>
    </row>
    <row r="14349" spans="11:16">
      <c r="K14349" s="14" t="str">
        <v/>
      </c>
      <c r="L14349" s="14" t="str">
        <v/>
      </c>
      <c r="O14349" s="14" t="str">
        <v/>
      </c>
      <c r="P14349" s="14" t="str">
        <f ca="1"/>
        <v>Low Cap</v>
      </c>
    </row>
    <row r="14350" spans="11:16">
      <c r="K14350" s="14" t="str">
        <v/>
      </c>
      <c r="L14350" s="14" t="str">
        <v/>
      </c>
      <c r="O14350" s="14" t="str">
        <v/>
      </c>
      <c r="P14350" s="14" t="str">
        <f ca="1"/>
        <v>Low Cap</v>
      </c>
    </row>
    <row r="14351" spans="11:16">
      <c r="K14351" s="14" t="str">
        <v/>
      </c>
      <c r="L14351" s="14" t="str">
        <v/>
      </c>
      <c r="O14351" s="14" t="str">
        <v/>
      </c>
      <c r="P14351" s="14" t="str">
        <f ca="1"/>
        <v>Low Cap</v>
      </c>
    </row>
    <row r="14352" spans="11:16">
      <c r="K14352" s="14" t="str">
        <v/>
      </c>
      <c r="L14352" s="14" t="str">
        <v/>
      </c>
      <c r="O14352" s="14" t="str">
        <v/>
      </c>
      <c r="P14352" s="14" t="str">
        <f ca="1"/>
        <v>Low Cap</v>
      </c>
    </row>
    <row r="14353" spans="11:16">
      <c r="K14353" s="14" t="str">
        <v/>
      </c>
      <c r="L14353" s="14" t="str">
        <v/>
      </c>
      <c r="O14353" s="14" t="str">
        <v/>
      </c>
      <c r="P14353" s="14" t="str">
        <f ca="1"/>
        <v>Low Cap</v>
      </c>
    </row>
    <row r="14354" spans="11:16">
      <c r="K14354" s="14" t="str">
        <v/>
      </c>
      <c r="L14354" s="14" t="str">
        <v/>
      </c>
      <c r="O14354" s="14" t="str">
        <v/>
      </c>
      <c r="P14354" s="14" t="str">
        <f ca="1"/>
        <v>Low Cap</v>
      </c>
    </row>
    <row r="14355" spans="11:16">
      <c r="K14355" s="14" t="str">
        <v/>
      </c>
      <c r="L14355" s="14" t="str">
        <v/>
      </c>
      <c r="O14355" s="14" t="str">
        <v/>
      </c>
      <c r="P14355" s="14" t="str">
        <f ca="1"/>
        <v>Low Cap</v>
      </c>
    </row>
    <row r="14356" spans="11:16">
      <c r="K14356" s="14" t="str">
        <v/>
      </c>
      <c r="L14356" s="14" t="str">
        <v/>
      </c>
      <c r="O14356" s="14" t="str">
        <v/>
      </c>
      <c r="P14356" s="14" t="str">
        <f ca="1"/>
        <v>Low Cap</v>
      </c>
    </row>
    <row r="14357" spans="11:16">
      <c r="K14357" s="14" t="str">
        <v/>
      </c>
      <c r="L14357" s="14" t="str">
        <v/>
      </c>
      <c r="O14357" s="14" t="str">
        <v/>
      </c>
      <c r="P14357" s="14" t="str">
        <f ca="1"/>
        <v>Low Cap</v>
      </c>
    </row>
    <row r="14358" spans="11:16">
      <c r="K14358" s="14" t="str">
        <v/>
      </c>
      <c r="L14358" s="14" t="str">
        <v/>
      </c>
      <c r="O14358" s="14" t="str">
        <v/>
      </c>
      <c r="P14358" s="14" t="str">
        <f ca="1"/>
        <v>Low Cap</v>
      </c>
    </row>
    <row r="14359" spans="11:16">
      <c r="K14359" s="14" t="str">
        <v/>
      </c>
      <c r="L14359" s="14" t="str">
        <v/>
      </c>
      <c r="O14359" s="14" t="str">
        <v/>
      </c>
      <c r="P14359" s="14" t="str">
        <f ca="1"/>
        <v>Low Cap</v>
      </c>
    </row>
    <row r="14360" spans="11:16">
      <c r="K14360" s="14" t="str">
        <v/>
      </c>
      <c r="L14360" s="14" t="str">
        <v/>
      </c>
      <c r="O14360" s="14" t="str">
        <v/>
      </c>
      <c r="P14360" s="14" t="str">
        <f ca="1"/>
        <v>Low Cap</v>
      </c>
    </row>
    <row r="14361" spans="11:16">
      <c r="K14361" s="14" t="str">
        <v/>
      </c>
      <c r="L14361" s="14" t="str">
        <v/>
      </c>
      <c r="O14361" s="14" t="str">
        <v/>
      </c>
      <c r="P14361" s="14" t="str">
        <f ca="1"/>
        <v>Low Cap</v>
      </c>
    </row>
    <row r="14362" spans="11:16">
      <c r="K14362" s="14" t="str">
        <v/>
      </c>
      <c r="L14362" s="14" t="str">
        <v/>
      </c>
      <c r="O14362" s="14" t="str">
        <v/>
      </c>
      <c r="P14362" s="14" t="str">
        <f ca="1"/>
        <v>Low Cap</v>
      </c>
    </row>
    <row r="14363" spans="11:16">
      <c r="K14363" s="14" t="str">
        <v/>
      </c>
      <c r="L14363" s="14" t="str">
        <v/>
      </c>
      <c r="O14363" s="14" t="str">
        <v/>
      </c>
      <c r="P14363" s="14" t="str">
        <f ca="1"/>
        <v>Low Cap</v>
      </c>
    </row>
    <row r="14364" spans="11:16">
      <c r="K14364" s="14" t="str">
        <v/>
      </c>
      <c r="L14364" s="14" t="str">
        <v/>
      </c>
      <c r="O14364" s="14" t="str">
        <v/>
      </c>
      <c r="P14364" s="14" t="str">
        <f ca="1"/>
        <v>Low Cap</v>
      </c>
    </row>
    <row r="14365" spans="11:16">
      <c r="K14365" s="14" t="str">
        <v/>
      </c>
      <c r="L14365" s="14" t="str">
        <v/>
      </c>
      <c r="O14365" s="14" t="str">
        <v/>
      </c>
      <c r="P14365" s="14" t="str">
        <f ca="1"/>
        <v>Low Cap</v>
      </c>
    </row>
    <row r="14366" spans="11:16">
      <c r="K14366" s="14" t="str">
        <v/>
      </c>
      <c r="L14366" s="14" t="str">
        <v/>
      </c>
      <c r="O14366" s="14" t="str">
        <v/>
      </c>
      <c r="P14366" s="14" t="str">
        <f ca="1"/>
        <v>Low Cap</v>
      </c>
    </row>
    <row r="14367" spans="11:16">
      <c r="K14367" s="14" t="str">
        <v/>
      </c>
      <c r="L14367" s="14" t="str">
        <v/>
      </c>
      <c r="O14367" s="14" t="str">
        <v/>
      </c>
      <c r="P14367" s="14" t="str">
        <f ca="1"/>
        <v>Low Cap</v>
      </c>
    </row>
    <row r="14368" spans="11:16">
      <c r="K14368" s="14" t="str">
        <v/>
      </c>
      <c r="L14368" s="14" t="str">
        <v/>
      </c>
      <c r="O14368" s="14" t="str">
        <v/>
      </c>
      <c r="P14368" s="14" t="str">
        <f ca="1"/>
        <v>Low Cap</v>
      </c>
    </row>
    <row r="14369" spans="11:16">
      <c r="K14369" s="14" t="str">
        <v/>
      </c>
      <c r="L14369" s="14" t="str">
        <v/>
      </c>
      <c r="O14369" s="14" t="str">
        <v/>
      </c>
      <c r="P14369" s="14" t="str">
        <f ca="1"/>
        <v>Low Cap</v>
      </c>
    </row>
    <row r="14370" spans="11:16">
      <c r="K14370" s="14" t="str">
        <v/>
      </c>
      <c r="L14370" s="14" t="str">
        <v/>
      </c>
      <c r="O14370" s="14" t="str">
        <v/>
      </c>
      <c r="P14370" s="14" t="str">
        <f ca="1"/>
        <v>Low Cap</v>
      </c>
    </row>
    <row r="14371" spans="11:16">
      <c r="K14371" s="14" t="str">
        <v/>
      </c>
      <c r="L14371" s="14" t="str">
        <v/>
      </c>
      <c r="O14371" s="14" t="str">
        <v/>
      </c>
      <c r="P14371" s="14" t="str">
        <f ca="1"/>
        <v>Low Cap</v>
      </c>
    </row>
    <row r="14372" spans="11:16">
      <c r="K14372" s="14" t="str">
        <v/>
      </c>
      <c r="L14372" s="14" t="str">
        <v/>
      </c>
      <c r="O14372" s="14" t="str">
        <v/>
      </c>
      <c r="P14372" s="14" t="str">
        <f ca="1"/>
        <v>Low Cap</v>
      </c>
    </row>
    <row r="14373" spans="11:16">
      <c r="K14373" s="14" t="str">
        <v/>
      </c>
      <c r="L14373" s="14" t="str">
        <v/>
      </c>
      <c r="O14373" s="14" t="str">
        <v/>
      </c>
      <c r="P14373" s="14" t="str">
        <f ca="1"/>
        <v>Low Cap</v>
      </c>
    </row>
    <row r="14374" spans="11:16">
      <c r="K14374" s="14" t="str">
        <v/>
      </c>
      <c r="L14374" s="14" t="str">
        <v/>
      </c>
      <c r="O14374" s="14" t="str">
        <v/>
      </c>
      <c r="P14374" s="14" t="str">
        <f ca="1"/>
        <v>Low Cap</v>
      </c>
    </row>
    <row r="14375" spans="11:16">
      <c r="K14375" s="14" t="str">
        <v/>
      </c>
      <c r="L14375" s="14" t="str">
        <v/>
      </c>
      <c r="O14375" s="14" t="str">
        <v/>
      </c>
      <c r="P14375" s="14" t="str">
        <f ca="1"/>
        <v>Low Cap</v>
      </c>
    </row>
    <row r="14376" spans="11:16">
      <c r="K14376" s="14" t="str">
        <v/>
      </c>
      <c r="L14376" s="14" t="str">
        <v/>
      </c>
      <c r="O14376" s="14" t="str">
        <v/>
      </c>
      <c r="P14376" s="14" t="str">
        <f ca="1"/>
        <v>Low Cap</v>
      </c>
    </row>
    <row r="14377" spans="11:16">
      <c r="K14377" s="14" t="str">
        <v/>
      </c>
      <c r="L14377" s="14" t="str">
        <v/>
      </c>
      <c r="O14377" s="14" t="str">
        <v/>
      </c>
      <c r="P14377" s="14" t="str">
        <f ca="1"/>
        <v>Low Cap</v>
      </c>
    </row>
    <row r="14378" spans="11:16">
      <c r="K14378" s="14" t="str">
        <v/>
      </c>
      <c r="L14378" s="14" t="str">
        <v/>
      </c>
      <c r="O14378" s="14" t="str">
        <v/>
      </c>
      <c r="P14378" s="14" t="str">
        <f ca="1"/>
        <v>Low Cap</v>
      </c>
    </row>
    <row r="14379" spans="11:16">
      <c r="K14379" s="14" t="str">
        <v/>
      </c>
      <c r="L14379" s="14" t="str">
        <v/>
      </c>
      <c r="O14379" s="14" t="str">
        <v/>
      </c>
      <c r="P14379" s="14" t="str">
        <f ca="1"/>
        <v>Low Cap</v>
      </c>
    </row>
    <row r="14380" spans="11:16">
      <c r="K14380" s="14" t="str">
        <v/>
      </c>
      <c r="L14380" s="14" t="str">
        <v/>
      </c>
      <c r="O14380" s="14" t="str">
        <v/>
      </c>
      <c r="P14380" s="14" t="str">
        <f ca="1"/>
        <v>Low Cap</v>
      </c>
    </row>
    <row r="14381" spans="11:16">
      <c r="K14381" s="14" t="str">
        <v/>
      </c>
      <c r="L14381" s="14" t="str">
        <v/>
      </c>
      <c r="O14381" s="14" t="str">
        <v/>
      </c>
      <c r="P14381" s="14" t="str">
        <f ca="1"/>
        <v>Low Cap</v>
      </c>
    </row>
    <row r="14382" spans="11:16">
      <c r="K14382" s="14" t="str">
        <v/>
      </c>
      <c r="L14382" s="14" t="str">
        <v/>
      </c>
      <c r="O14382" s="14" t="str">
        <v/>
      </c>
      <c r="P14382" s="14" t="str">
        <f ca="1"/>
        <v>Low Cap</v>
      </c>
    </row>
    <row r="14383" spans="11:16">
      <c r="K14383" s="14" t="str">
        <v/>
      </c>
      <c r="L14383" s="14" t="str">
        <v/>
      </c>
      <c r="O14383" s="14" t="str">
        <v/>
      </c>
      <c r="P14383" s="14" t="str">
        <f ca="1"/>
        <v>Low Cap</v>
      </c>
    </row>
    <row r="14384" spans="11:16">
      <c r="K14384" s="14" t="str">
        <v/>
      </c>
      <c r="L14384" s="14" t="str">
        <v/>
      </c>
      <c r="O14384" s="14" t="str">
        <v/>
      </c>
      <c r="P14384" s="14" t="str">
        <f ca="1"/>
        <v>Low Cap</v>
      </c>
    </row>
    <row r="14385" spans="11:16">
      <c r="K14385" s="14" t="str">
        <v/>
      </c>
      <c r="L14385" s="14" t="str">
        <v/>
      </c>
      <c r="O14385" s="14" t="str">
        <v/>
      </c>
      <c r="P14385" s="14" t="str">
        <f ca="1"/>
        <v>Low Cap</v>
      </c>
    </row>
    <row r="14386" spans="11:16">
      <c r="K14386" s="14" t="str">
        <v/>
      </c>
      <c r="L14386" s="14" t="str">
        <v/>
      </c>
      <c r="O14386" s="14" t="str">
        <v/>
      </c>
      <c r="P14386" s="14" t="str">
        <f ca="1"/>
        <v>Low Cap</v>
      </c>
    </row>
    <row r="14387" spans="11:16">
      <c r="K14387" s="14" t="str">
        <v/>
      </c>
      <c r="L14387" s="14" t="str">
        <v/>
      </c>
      <c r="O14387" s="14" t="str">
        <v/>
      </c>
      <c r="P14387" s="14" t="str">
        <f ca="1"/>
        <v>Low Cap</v>
      </c>
    </row>
    <row r="14388" spans="11:16">
      <c r="K14388" s="14" t="str">
        <v/>
      </c>
      <c r="L14388" s="14" t="str">
        <v/>
      </c>
      <c r="O14388" s="14" t="str">
        <v/>
      </c>
      <c r="P14388" s="14" t="str">
        <f ca="1"/>
        <v>Low Cap</v>
      </c>
    </row>
    <row r="14389" spans="11:16">
      <c r="K14389" s="14" t="str">
        <v/>
      </c>
      <c r="L14389" s="14" t="str">
        <v/>
      </c>
      <c r="O14389" s="14" t="str">
        <v/>
      </c>
      <c r="P14389" s="14" t="str">
        <f ca="1"/>
        <v>Low Cap</v>
      </c>
    </row>
    <row r="14390" spans="11:16">
      <c r="K14390" s="14" t="str">
        <v/>
      </c>
      <c r="L14390" s="14" t="str">
        <v/>
      </c>
      <c r="O14390" s="14" t="str">
        <v/>
      </c>
      <c r="P14390" s="14" t="str">
        <f ca="1"/>
        <v>Low Cap</v>
      </c>
    </row>
    <row r="14391" spans="11:16">
      <c r="K14391" s="14" t="str">
        <v/>
      </c>
      <c r="L14391" s="14" t="str">
        <v/>
      </c>
      <c r="O14391" s="14" t="str">
        <v/>
      </c>
      <c r="P14391" s="14" t="str">
        <f ca="1"/>
        <v>Low Cap</v>
      </c>
    </row>
    <row r="14392" spans="11:16">
      <c r="K14392" s="14" t="str">
        <v/>
      </c>
      <c r="L14392" s="14" t="str">
        <v/>
      </c>
      <c r="O14392" s="14" t="str">
        <v/>
      </c>
      <c r="P14392" s="14" t="str">
        <f ca="1"/>
        <v>Low Cap</v>
      </c>
    </row>
    <row r="14393" spans="11:16">
      <c r="K14393" s="14" t="str">
        <v/>
      </c>
      <c r="L14393" s="14" t="str">
        <v/>
      </c>
      <c r="O14393" s="14" t="str">
        <v/>
      </c>
      <c r="P14393" s="14" t="str">
        <f ca="1"/>
        <v>Low Cap</v>
      </c>
    </row>
    <row r="14394" spans="11:16">
      <c r="K14394" s="14" t="str">
        <v/>
      </c>
      <c r="L14394" s="14" t="str">
        <v/>
      </c>
      <c r="O14394" s="14" t="str">
        <v/>
      </c>
      <c r="P14394" s="14" t="str">
        <f ca="1"/>
        <v>Low Cap</v>
      </c>
    </row>
    <row r="14395" spans="11:16">
      <c r="K14395" s="14" t="str">
        <v/>
      </c>
      <c r="L14395" s="14" t="str">
        <v/>
      </c>
      <c r="O14395" s="14" t="str">
        <v/>
      </c>
      <c r="P14395" s="14" t="str">
        <f ca="1"/>
        <v>Low Cap</v>
      </c>
    </row>
    <row r="14396" spans="11:16">
      <c r="K14396" s="14" t="str">
        <v/>
      </c>
      <c r="L14396" s="14" t="str">
        <v/>
      </c>
      <c r="O14396" s="14" t="str">
        <v/>
      </c>
      <c r="P14396" s="14" t="str">
        <f ca="1"/>
        <v>Low Cap</v>
      </c>
    </row>
    <row r="14397" spans="11:16">
      <c r="K14397" s="14" t="str">
        <v/>
      </c>
      <c r="L14397" s="14" t="str">
        <v/>
      </c>
      <c r="O14397" s="14" t="str">
        <v/>
      </c>
      <c r="P14397" s="14" t="str">
        <f ca="1"/>
        <v>Low Cap</v>
      </c>
    </row>
    <row r="14398" spans="11:16">
      <c r="K14398" s="14" t="str">
        <v/>
      </c>
      <c r="L14398" s="14" t="str">
        <v/>
      </c>
      <c r="O14398" s="14" t="str">
        <v/>
      </c>
      <c r="P14398" s="14" t="str">
        <f ca="1"/>
        <v>Low Cap</v>
      </c>
    </row>
    <row r="14399" spans="11:16">
      <c r="K14399" s="14" t="str">
        <v/>
      </c>
      <c r="L14399" s="14" t="str">
        <v/>
      </c>
      <c r="O14399" s="14" t="str">
        <v/>
      </c>
      <c r="P14399" s="14" t="str">
        <f ca="1"/>
        <v>Low Cap</v>
      </c>
    </row>
    <row r="14400" spans="11:16">
      <c r="K14400" s="14" t="str">
        <v/>
      </c>
      <c r="L14400" s="14" t="str">
        <v/>
      </c>
      <c r="O14400" s="14" t="str">
        <v/>
      </c>
      <c r="P14400" s="14" t="str">
        <f ca="1"/>
        <v>Low Cap</v>
      </c>
    </row>
    <row r="14401" spans="11:16">
      <c r="K14401" s="14" t="str">
        <v/>
      </c>
      <c r="L14401" s="14" t="str">
        <v/>
      </c>
      <c r="O14401" s="14" t="str">
        <v/>
      </c>
      <c r="P14401" s="14" t="str">
        <f ca="1"/>
        <v>Low Cap</v>
      </c>
    </row>
    <row r="14402" spans="11:16">
      <c r="K14402" s="14" t="str">
        <v/>
      </c>
      <c r="L14402" s="14" t="str">
        <v/>
      </c>
      <c r="O14402" s="14" t="str">
        <v/>
      </c>
      <c r="P14402" s="14" t="str">
        <f ca="1"/>
        <v>Low Cap</v>
      </c>
    </row>
    <row r="14403" spans="11:16">
      <c r="K14403" s="14" t="str">
        <v/>
      </c>
      <c r="L14403" s="14" t="str">
        <v/>
      </c>
      <c r="O14403" s="14" t="str">
        <v/>
      </c>
      <c r="P14403" s="14" t="str">
        <f ca="1"/>
        <v>Low Cap</v>
      </c>
    </row>
    <row r="14404" spans="11:16">
      <c r="K14404" s="14" t="str">
        <v/>
      </c>
      <c r="L14404" s="14" t="str">
        <v/>
      </c>
      <c r="O14404" s="14" t="str">
        <v/>
      </c>
      <c r="P14404" s="14" t="str">
        <f ca="1"/>
        <v>Low Cap</v>
      </c>
    </row>
    <row r="14405" spans="11:16">
      <c r="K14405" s="14" t="str">
        <v/>
      </c>
      <c r="L14405" s="14" t="str">
        <v/>
      </c>
      <c r="O14405" s="14" t="str">
        <v/>
      </c>
      <c r="P14405" s="14" t="str">
        <f ca="1"/>
        <v>Low Cap</v>
      </c>
    </row>
    <row r="14406" spans="11:16">
      <c r="K14406" s="14" t="str">
        <v/>
      </c>
      <c r="L14406" s="14" t="str">
        <v/>
      </c>
      <c r="O14406" s="14" t="str">
        <v/>
      </c>
      <c r="P14406" s="14" t="str">
        <f ca="1"/>
        <v>Low Cap</v>
      </c>
    </row>
    <row r="14407" spans="11:16">
      <c r="K14407" s="14" t="str">
        <v/>
      </c>
      <c r="L14407" s="14" t="str">
        <v/>
      </c>
      <c r="O14407" s="14" t="str">
        <v/>
      </c>
      <c r="P14407" s="14" t="str">
        <f ca="1"/>
        <v>Low Cap</v>
      </c>
    </row>
    <row r="14408" spans="11:16">
      <c r="K14408" s="14" t="str">
        <v/>
      </c>
      <c r="L14408" s="14" t="str">
        <v/>
      </c>
      <c r="O14408" s="14" t="str">
        <v/>
      </c>
      <c r="P14408" s="14" t="str">
        <f ca="1"/>
        <v>Low Cap</v>
      </c>
    </row>
    <row r="14409" spans="11:16">
      <c r="K14409" s="14" t="str">
        <v/>
      </c>
      <c r="L14409" s="14" t="str">
        <v/>
      </c>
      <c r="O14409" s="14" t="str">
        <v/>
      </c>
      <c r="P14409" s="14" t="str">
        <f ca="1"/>
        <v>Low Cap</v>
      </c>
    </row>
    <row r="14410" spans="11:16">
      <c r="K14410" s="14" t="str">
        <v/>
      </c>
      <c r="L14410" s="14" t="str">
        <v/>
      </c>
      <c r="O14410" s="14" t="str">
        <v/>
      </c>
      <c r="P14410" s="14" t="str">
        <f ca="1"/>
        <v>Low Cap</v>
      </c>
    </row>
    <row r="14411" spans="11:16">
      <c r="K14411" s="14" t="str">
        <v/>
      </c>
      <c r="L14411" s="14" t="str">
        <v/>
      </c>
      <c r="O14411" s="14" t="str">
        <v/>
      </c>
      <c r="P14411" s="14" t="str">
        <f ca="1"/>
        <v>Low Cap</v>
      </c>
    </row>
    <row r="14412" spans="11:16">
      <c r="K14412" s="14" t="str">
        <v/>
      </c>
      <c r="L14412" s="14" t="str">
        <v/>
      </c>
      <c r="O14412" s="14" t="str">
        <v/>
      </c>
      <c r="P14412" s="14" t="str">
        <f ca="1"/>
        <v>Low Cap</v>
      </c>
    </row>
    <row r="14413" spans="11:16">
      <c r="K14413" s="14" t="str">
        <v/>
      </c>
      <c r="L14413" s="14" t="str">
        <v/>
      </c>
      <c r="O14413" s="14" t="str">
        <v/>
      </c>
      <c r="P14413" s="14" t="str">
        <f ca="1"/>
        <v>Low Cap</v>
      </c>
    </row>
    <row r="14414" spans="11:16">
      <c r="K14414" s="14" t="str">
        <v/>
      </c>
      <c r="L14414" s="14" t="str">
        <v/>
      </c>
      <c r="O14414" s="14" t="str">
        <v/>
      </c>
      <c r="P14414" s="14" t="str">
        <f ca="1"/>
        <v>Low Cap</v>
      </c>
    </row>
    <row r="14415" spans="11:16">
      <c r="K14415" s="14" t="str">
        <v/>
      </c>
      <c r="L14415" s="14" t="str">
        <v/>
      </c>
      <c r="O14415" s="14" t="str">
        <v/>
      </c>
      <c r="P14415" s="14" t="str">
        <f ca="1"/>
        <v>Low Cap</v>
      </c>
    </row>
    <row r="14416" spans="11:16">
      <c r="K14416" s="14" t="str">
        <v/>
      </c>
      <c r="L14416" s="14" t="str">
        <v/>
      </c>
      <c r="O14416" s="14" t="str">
        <v/>
      </c>
      <c r="P14416" s="14" t="str">
        <f ca="1"/>
        <v>Low Cap</v>
      </c>
    </row>
    <row r="14417" spans="11:16">
      <c r="K14417" s="14" t="str">
        <v/>
      </c>
      <c r="L14417" s="14" t="str">
        <v/>
      </c>
      <c r="O14417" s="14" t="str">
        <v/>
      </c>
      <c r="P14417" s="14" t="str">
        <f ca="1"/>
        <v>Low Cap</v>
      </c>
    </row>
    <row r="14418" spans="11:16">
      <c r="K14418" s="14" t="str">
        <v/>
      </c>
      <c r="L14418" s="14" t="str">
        <v/>
      </c>
      <c r="O14418" s="14" t="str">
        <v/>
      </c>
      <c r="P14418" s="14" t="str">
        <f ca="1"/>
        <v>Low Cap</v>
      </c>
    </row>
    <row r="14419" spans="11:16">
      <c r="K14419" s="14" t="str">
        <v/>
      </c>
      <c r="L14419" s="14" t="str">
        <v/>
      </c>
      <c r="O14419" s="14" t="str">
        <v/>
      </c>
      <c r="P14419" s="14" t="str">
        <f ca="1"/>
        <v>Low Cap</v>
      </c>
    </row>
    <row r="14420" spans="11:16">
      <c r="K14420" s="14" t="str">
        <v/>
      </c>
      <c r="L14420" s="14" t="str">
        <v/>
      </c>
      <c r="O14420" s="14" t="str">
        <v/>
      </c>
      <c r="P14420" s="14" t="str">
        <f ca="1"/>
        <v>Low Cap</v>
      </c>
    </row>
    <row r="14421" spans="11:16">
      <c r="K14421" s="14" t="str">
        <v/>
      </c>
      <c r="L14421" s="14" t="str">
        <v/>
      </c>
      <c r="O14421" s="14" t="str">
        <v/>
      </c>
      <c r="P14421" s="14" t="str">
        <f ca="1"/>
        <v>Low Cap</v>
      </c>
    </row>
    <row r="14422" spans="11:16">
      <c r="K14422" s="14" t="str">
        <v/>
      </c>
      <c r="L14422" s="14" t="str">
        <v/>
      </c>
      <c r="O14422" s="14" t="str">
        <v/>
      </c>
      <c r="P14422" s="14" t="str">
        <f ca="1"/>
        <v>Low Cap</v>
      </c>
    </row>
    <row r="14423" spans="11:16">
      <c r="K14423" s="14" t="str">
        <v/>
      </c>
      <c r="L14423" s="14" t="str">
        <v/>
      </c>
      <c r="O14423" s="14" t="str">
        <v/>
      </c>
      <c r="P14423" s="14" t="str">
        <f ca="1"/>
        <v>Low Cap</v>
      </c>
    </row>
    <row r="14424" spans="11:16">
      <c r="K14424" s="14" t="str">
        <v/>
      </c>
      <c r="L14424" s="14" t="str">
        <v/>
      </c>
      <c r="O14424" s="14" t="str">
        <v/>
      </c>
      <c r="P14424" s="14" t="str">
        <f ca="1"/>
        <v>Low Cap</v>
      </c>
    </row>
    <row r="14425" spans="11:16">
      <c r="K14425" s="14" t="str">
        <v/>
      </c>
      <c r="L14425" s="14" t="str">
        <v/>
      </c>
      <c r="O14425" s="14" t="str">
        <v/>
      </c>
      <c r="P14425" s="14" t="str">
        <f ca="1"/>
        <v>Low Cap</v>
      </c>
    </row>
    <row r="14426" spans="11:16">
      <c r="K14426" s="14" t="str">
        <v/>
      </c>
      <c r="L14426" s="14" t="str">
        <v/>
      </c>
      <c r="O14426" s="14" t="str">
        <v/>
      </c>
      <c r="P14426" s="14" t="str">
        <f ca="1"/>
        <v>Low Cap</v>
      </c>
    </row>
    <row r="14427" spans="11:16">
      <c r="K14427" s="14" t="str">
        <v/>
      </c>
      <c r="L14427" s="14" t="str">
        <v/>
      </c>
      <c r="O14427" s="14" t="str">
        <v/>
      </c>
      <c r="P14427" s="14" t="str">
        <f ca="1"/>
        <v>Low Cap</v>
      </c>
    </row>
    <row r="14428" spans="11:16">
      <c r="K14428" s="14" t="str">
        <v/>
      </c>
      <c r="L14428" s="14" t="str">
        <v/>
      </c>
      <c r="O14428" s="14" t="str">
        <v/>
      </c>
      <c r="P14428" s="14" t="str">
        <f ca="1"/>
        <v>Low Cap</v>
      </c>
    </row>
    <row r="14429" spans="11:16">
      <c r="K14429" s="14" t="str">
        <v/>
      </c>
      <c r="L14429" s="14" t="str">
        <v/>
      </c>
      <c r="O14429" s="14" t="str">
        <v/>
      </c>
      <c r="P14429" s="14" t="str">
        <f ca="1"/>
        <v>Low Cap</v>
      </c>
    </row>
    <row r="14430" spans="11:16">
      <c r="K14430" s="14" t="str">
        <v/>
      </c>
      <c r="L14430" s="14" t="str">
        <v/>
      </c>
      <c r="O14430" s="14" t="str">
        <v/>
      </c>
      <c r="P14430" s="14" t="str">
        <f ca="1"/>
        <v>Low Cap</v>
      </c>
    </row>
    <row r="14431" spans="11:16">
      <c r="K14431" s="14" t="str">
        <v/>
      </c>
      <c r="L14431" s="14" t="str">
        <v/>
      </c>
      <c r="O14431" s="14" t="str">
        <v/>
      </c>
      <c r="P14431" s="14" t="str">
        <f ca="1"/>
        <v>Low Cap</v>
      </c>
    </row>
    <row r="14432" spans="11:16">
      <c r="K14432" s="14" t="str">
        <v/>
      </c>
      <c r="L14432" s="14" t="str">
        <v/>
      </c>
      <c r="O14432" s="14" t="str">
        <v/>
      </c>
      <c r="P14432" s="14" t="str">
        <f ca="1"/>
        <v>Low Cap</v>
      </c>
    </row>
    <row r="14433" spans="11:16">
      <c r="K14433" s="14" t="str">
        <v/>
      </c>
      <c r="L14433" s="14" t="str">
        <v/>
      </c>
      <c r="O14433" s="14" t="str">
        <v/>
      </c>
      <c r="P14433" s="14" t="str">
        <f ca="1"/>
        <v>Low Cap</v>
      </c>
    </row>
    <row r="14434" spans="11:16">
      <c r="K14434" s="14" t="str">
        <v/>
      </c>
      <c r="L14434" s="14" t="str">
        <v/>
      </c>
      <c r="O14434" s="14" t="str">
        <v/>
      </c>
      <c r="P14434" s="14" t="str">
        <f ca="1"/>
        <v>Low Cap</v>
      </c>
    </row>
    <row r="14435" spans="11:16">
      <c r="K14435" s="14" t="str">
        <v/>
      </c>
      <c r="L14435" s="14" t="str">
        <v/>
      </c>
      <c r="O14435" s="14" t="str">
        <v/>
      </c>
      <c r="P14435" s="14" t="str">
        <f ca="1"/>
        <v>Low Cap</v>
      </c>
    </row>
    <row r="14436" spans="11:16">
      <c r="K14436" s="14" t="str">
        <v/>
      </c>
      <c r="L14436" s="14" t="str">
        <v/>
      </c>
      <c r="O14436" s="14" t="str">
        <v/>
      </c>
      <c r="P14436" s="14" t="str">
        <f ca="1"/>
        <v>Low Cap</v>
      </c>
    </row>
    <row r="14437" spans="11:16">
      <c r="K14437" s="14" t="str">
        <v/>
      </c>
      <c r="L14437" s="14" t="str">
        <v/>
      </c>
      <c r="O14437" s="14" t="str">
        <v/>
      </c>
      <c r="P14437" s="14" t="str">
        <f ca="1"/>
        <v>Low Cap</v>
      </c>
    </row>
    <row r="14438" spans="11:16">
      <c r="K14438" s="14" t="str">
        <v/>
      </c>
      <c r="L14438" s="14" t="str">
        <v/>
      </c>
      <c r="O14438" s="14" t="str">
        <v/>
      </c>
      <c r="P14438" s="14" t="str">
        <f ca="1"/>
        <v>Low Cap</v>
      </c>
    </row>
    <row r="14439" spans="11:16">
      <c r="K14439" s="14" t="str">
        <v/>
      </c>
      <c r="L14439" s="14" t="str">
        <v/>
      </c>
      <c r="O14439" s="14" t="str">
        <v/>
      </c>
      <c r="P14439" s="14" t="str">
        <f ca="1"/>
        <v>Low Cap</v>
      </c>
    </row>
    <row r="14440" spans="11:16">
      <c r="K14440" s="14" t="str">
        <v/>
      </c>
      <c r="L14440" s="14" t="str">
        <v/>
      </c>
      <c r="O14440" s="14" t="str">
        <v/>
      </c>
      <c r="P14440" s="14" t="str">
        <f ca="1"/>
        <v>Low Cap</v>
      </c>
    </row>
    <row r="14441" spans="11:16">
      <c r="K14441" s="14" t="str">
        <v/>
      </c>
      <c r="L14441" s="14" t="str">
        <v/>
      </c>
      <c r="O14441" s="14" t="str">
        <v/>
      </c>
      <c r="P14441" s="14" t="str">
        <f ca="1"/>
        <v>Low Cap</v>
      </c>
    </row>
    <row r="14442" spans="11:16">
      <c r="K14442" s="14" t="str">
        <v/>
      </c>
      <c r="L14442" s="14" t="str">
        <v/>
      </c>
      <c r="O14442" s="14" t="str">
        <v/>
      </c>
      <c r="P14442" s="14" t="str">
        <f ca="1"/>
        <v>Low Cap</v>
      </c>
    </row>
    <row r="14443" spans="11:16">
      <c r="K14443" s="14" t="str">
        <v/>
      </c>
      <c r="L14443" s="14" t="str">
        <v/>
      </c>
      <c r="O14443" s="14" t="str">
        <v/>
      </c>
      <c r="P14443" s="14" t="str">
        <f ca="1"/>
        <v>Low Cap</v>
      </c>
    </row>
    <row r="14444" spans="11:16">
      <c r="K14444" s="14" t="str">
        <v/>
      </c>
      <c r="L14444" s="14" t="str">
        <v/>
      </c>
      <c r="O14444" s="14" t="str">
        <v/>
      </c>
      <c r="P14444" s="14" t="str">
        <f ca="1"/>
        <v>Low Cap</v>
      </c>
    </row>
    <row r="14445" spans="11:16">
      <c r="K14445" s="14" t="str">
        <v/>
      </c>
      <c r="L14445" s="14" t="str">
        <v/>
      </c>
      <c r="O14445" s="14" t="str">
        <v/>
      </c>
      <c r="P14445" s="14" t="str">
        <f ca="1"/>
        <v>Low Cap</v>
      </c>
    </row>
    <row r="14446" spans="11:16">
      <c r="K14446" s="14" t="str">
        <v/>
      </c>
      <c r="L14446" s="14" t="str">
        <v/>
      </c>
      <c r="O14446" s="14" t="str">
        <v/>
      </c>
      <c r="P14446" s="14" t="str">
        <f ca="1"/>
        <v>Low Cap</v>
      </c>
    </row>
    <row r="14447" spans="11:16">
      <c r="K14447" s="14" t="str">
        <v/>
      </c>
      <c r="L14447" s="14" t="str">
        <v/>
      </c>
      <c r="O14447" s="14" t="str">
        <v/>
      </c>
      <c r="P14447" s="14" t="str">
        <f ca="1"/>
        <v>Low Cap</v>
      </c>
    </row>
    <row r="14448" spans="11:16">
      <c r="K14448" s="14" t="str">
        <v/>
      </c>
      <c r="L14448" s="14" t="str">
        <v/>
      </c>
      <c r="O14448" s="14" t="str">
        <v/>
      </c>
      <c r="P14448" s="14" t="str">
        <f ca="1"/>
        <v>Low Cap</v>
      </c>
    </row>
    <row r="14449" spans="11:16">
      <c r="K14449" s="14" t="str">
        <v/>
      </c>
      <c r="L14449" s="14" t="str">
        <v/>
      </c>
      <c r="O14449" s="14" t="str">
        <v/>
      </c>
      <c r="P14449" s="14" t="str">
        <f ca="1"/>
        <v>Low Cap</v>
      </c>
    </row>
    <row r="14450" spans="11:16">
      <c r="K14450" s="14" t="str">
        <v/>
      </c>
      <c r="L14450" s="14" t="str">
        <v/>
      </c>
      <c r="O14450" s="14" t="str">
        <v/>
      </c>
      <c r="P14450" s="14" t="str">
        <f ca="1"/>
        <v>Low Cap</v>
      </c>
    </row>
    <row r="14451" spans="11:16">
      <c r="K14451" s="14" t="str">
        <v/>
      </c>
      <c r="L14451" s="14" t="str">
        <v/>
      </c>
      <c r="O14451" s="14" t="str">
        <v/>
      </c>
      <c r="P14451" s="14" t="str">
        <f ca="1"/>
        <v>Low Cap</v>
      </c>
    </row>
    <row r="14452" spans="11:16">
      <c r="K14452" s="14" t="str">
        <v/>
      </c>
      <c r="L14452" s="14" t="str">
        <v/>
      </c>
      <c r="O14452" s="14" t="str">
        <v/>
      </c>
      <c r="P14452" s="14" t="str">
        <f ca="1"/>
        <v>Low Cap</v>
      </c>
    </row>
    <row r="14453" spans="11:16">
      <c r="K14453" s="14" t="str">
        <v/>
      </c>
      <c r="L14453" s="14" t="str">
        <v/>
      </c>
      <c r="O14453" s="14" t="str">
        <v/>
      </c>
      <c r="P14453" s="14" t="str">
        <f ca="1"/>
        <v>Low Cap</v>
      </c>
    </row>
    <row r="14454" spans="11:16">
      <c r="K14454" s="14" t="str">
        <v/>
      </c>
      <c r="L14454" s="14" t="str">
        <v/>
      </c>
      <c r="O14454" s="14" t="str">
        <v/>
      </c>
      <c r="P14454" s="14" t="str">
        <f ca="1"/>
        <v>Low Cap</v>
      </c>
    </row>
    <row r="14455" spans="11:16">
      <c r="K14455" s="14" t="str">
        <v/>
      </c>
      <c r="L14455" s="14" t="str">
        <v/>
      </c>
      <c r="O14455" s="14" t="str">
        <v/>
      </c>
      <c r="P14455" s="14" t="str">
        <f ca="1"/>
        <v>Low Cap</v>
      </c>
    </row>
    <row r="14456" spans="11:16">
      <c r="K14456" s="14" t="str">
        <v/>
      </c>
      <c r="L14456" s="14" t="str">
        <v/>
      </c>
      <c r="O14456" s="14" t="str">
        <v/>
      </c>
      <c r="P14456" s="14" t="str">
        <f ca="1"/>
        <v>Low Cap</v>
      </c>
    </row>
    <row r="14457" spans="11:16">
      <c r="K14457" s="14" t="str">
        <v/>
      </c>
      <c r="L14457" s="14" t="str">
        <v/>
      </c>
      <c r="O14457" s="14" t="str">
        <v/>
      </c>
      <c r="P14457" s="14" t="str">
        <f ca="1"/>
        <v>Low Cap</v>
      </c>
    </row>
    <row r="14458" spans="11:16">
      <c r="K14458" s="14" t="str">
        <v/>
      </c>
      <c r="L14458" s="14" t="str">
        <v/>
      </c>
      <c r="O14458" s="14" t="str">
        <v/>
      </c>
      <c r="P14458" s="14" t="str">
        <f ca="1"/>
        <v>Low Cap</v>
      </c>
    </row>
    <row r="14459" spans="11:16">
      <c r="K14459" s="14" t="str">
        <v/>
      </c>
      <c r="L14459" s="14" t="str">
        <v/>
      </c>
      <c r="O14459" s="14" t="str">
        <v/>
      </c>
      <c r="P14459" s="14" t="str">
        <f ca="1"/>
        <v>Low Cap</v>
      </c>
    </row>
    <row r="14460" spans="11:16">
      <c r="K14460" s="14" t="str">
        <v/>
      </c>
      <c r="L14460" s="14" t="str">
        <v/>
      </c>
      <c r="O14460" s="14" t="str">
        <v/>
      </c>
      <c r="P14460" s="14" t="str">
        <f ca="1"/>
        <v>Low Cap</v>
      </c>
    </row>
    <row r="14461" spans="11:16">
      <c r="K14461" s="14" t="str">
        <v/>
      </c>
      <c r="L14461" s="14" t="str">
        <v/>
      </c>
      <c r="O14461" s="14" t="str">
        <v/>
      </c>
      <c r="P14461" s="14" t="str">
        <f ca="1"/>
        <v>Low Cap</v>
      </c>
    </row>
    <row r="14462" spans="11:16">
      <c r="K14462" s="14" t="str">
        <v/>
      </c>
      <c r="L14462" s="14" t="str">
        <v/>
      </c>
      <c r="O14462" s="14" t="str">
        <v/>
      </c>
      <c r="P14462" s="14" t="str">
        <f ca="1"/>
        <v>Low Cap</v>
      </c>
    </row>
    <row r="14463" spans="11:16">
      <c r="K14463" s="14" t="str">
        <v/>
      </c>
      <c r="L14463" s="14" t="str">
        <v/>
      </c>
      <c r="O14463" s="14" t="str">
        <v/>
      </c>
      <c r="P14463" s="14" t="str">
        <f ca="1"/>
        <v>Low Cap</v>
      </c>
    </row>
    <row r="14464" spans="11:16">
      <c r="K14464" s="14" t="str">
        <v/>
      </c>
      <c r="L14464" s="14" t="str">
        <v/>
      </c>
      <c r="O14464" s="14" t="str">
        <v/>
      </c>
      <c r="P14464" s="14" t="str">
        <f ca="1"/>
        <v>Low Cap</v>
      </c>
    </row>
    <row r="14465" spans="11:16">
      <c r="K14465" s="14" t="str">
        <v/>
      </c>
      <c r="L14465" s="14" t="str">
        <v/>
      </c>
      <c r="O14465" s="14" t="str">
        <v/>
      </c>
      <c r="P14465" s="14" t="str">
        <f ca="1"/>
        <v>Low Cap</v>
      </c>
    </row>
    <row r="14466" spans="11:16">
      <c r="K14466" s="14" t="str">
        <v/>
      </c>
      <c r="L14466" s="14" t="str">
        <v/>
      </c>
      <c r="O14466" s="14" t="str">
        <v/>
      </c>
      <c r="P14466" s="14" t="str">
        <f ca="1"/>
        <v>Low Cap</v>
      </c>
    </row>
    <row r="14467" spans="11:16">
      <c r="K14467" s="14" t="str">
        <v/>
      </c>
      <c r="L14467" s="14" t="str">
        <v/>
      </c>
      <c r="O14467" s="14" t="str">
        <v/>
      </c>
      <c r="P14467" s="14" t="str">
        <f ca="1"/>
        <v>Low Cap</v>
      </c>
    </row>
    <row r="14468" spans="11:16">
      <c r="K14468" s="14" t="str">
        <v/>
      </c>
      <c r="L14468" s="14" t="str">
        <v/>
      </c>
      <c r="O14468" s="14" t="str">
        <v/>
      </c>
      <c r="P14468" s="14" t="str">
        <f ca="1"/>
        <v>Low Cap</v>
      </c>
    </row>
    <row r="14469" spans="11:16">
      <c r="K14469" s="14" t="str">
        <v/>
      </c>
      <c r="L14469" s="14" t="str">
        <v/>
      </c>
      <c r="O14469" s="14" t="str">
        <v/>
      </c>
      <c r="P14469" s="14" t="str">
        <f ca="1"/>
        <v>Low Cap</v>
      </c>
    </row>
    <row r="14470" spans="11:16">
      <c r="K14470" s="14" t="str">
        <v/>
      </c>
      <c r="L14470" s="14" t="str">
        <v/>
      </c>
      <c r="O14470" s="14" t="str">
        <v/>
      </c>
      <c r="P14470" s="14" t="str">
        <f ca="1"/>
        <v>Low Cap</v>
      </c>
    </row>
    <row r="14471" spans="11:16">
      <c r="K14471" s="14" t="str">
        <v/>
      </c>
      <c r="L14471" s="14" t="str">
        <v/>
      </c>
      <c r="O14471" s="14" t="str">
        <v/>
      </c>
      <c r="P14471" s="14" t="str">
        <f ca="1"/>
        <v>Low Cap</v>
      </c>
    </row>
    <row r="14472" spans="11:16">
      <c r="K14472" s="14" t="str">
        <v/>
      </c>
      <c r="L14472" s="14" t="str">
        <v/>
      </c>
      <c r="O14472" s="14" t="str">
        <v/>
      </c>
      <c r="P14472" s="14" t="str">
        <f ca="1"/>
        <v>Low Cap</v>
      </c>
    </row>
    <row r="14473" spans="11:16">
      <c r="K14473" s="14" t="str">
        <v/>
      </c>
      <c r="L14473" s="14" t="str">
        <v/>
      </c>
      <c r="O14473" s="14" t="str">
        <v/>
      </c>
      <c r="P14473" s="14" t="str">
        <f ca="1"/>
        <v>Low Cap</v>
      </c>
    </row>
    <row r="14474" spans="11:16">
      <c r="K14474" s="14" t="str">
        <v/>
      </c>
      <c r="L14474" s="14" t="str">
        <v/>
      </c>
      <c r="O14474" s="14" t="str">
        <v/>
      </c>
      <c r="P14474" s="14" t="str">
        <f ca="1"/>
        <v>Low Cap</v>
      </c>
    </row>
    <row r="14475" spans="11:16">
      <c r="K14475" s="14" t="str">
        <v/>
      </c>
      <c r="L14475" s="14" t="str">
        <v/>
      </c>
      <c r="O14475" s="14" t="str">
        <v/>
      </c>
      <c r="P14475" s="14" t="str">
        <f ca="1"/>
        <v>Low Cap</v>
      </c>
    </row>
    <row r="14476" spans="11:16">
      <c r="K14476" s="14" t="str">
        <v/>
      </c>
      <c r="L14476" s="14" t="str">
        <v/>
      </c>
      <c r="O14476" s="14" t="str">
        <v/>
      </c>
      <c r="P14476" s="14" t="str">
        <f ca="1"/>
        <v>Low Cap</v>
      </c>
    </row>
    <row r="14477" spans="11:16">
      <c r="K14477" s="14" t="str">
        <v/>
      </c>
      <c r="L14477" s="14" t="str">
        <v/>
      </c>
      <c r="O14477" s="14" t="str">
        <v/>
      </c>
      <c r="P14477" s="14" t="str">
        <f ca="1"/>
        <v>Low Cap</v>
      </c>
    </row>
    <row r="14478" spans="11:16">
      <c r="K14478" s="14" t="str">
        <v/>
      </c>
      <c r="L14478" s="14" t="str">
        <v/>
      </c>
      <c r="O14478" s="14" t="str">
        <v/>
      </c>
      <c r="P14478" s="14" t="str">
        <f ca="1"/>
        <v>Low Cap</v>
      </c>
    </row>
    <row r="14479" spans="11:16">
      <c r="K14479" s="14" t="str">
        <v/>
      </c>
      <c r="L14479" s="14" t="str">
        <v/>
      </c>
      <c r="O14479" s="14" t="str">
        <v/>
      </c>
      <c r="P14479" s="14" t="str">
        <f ca="1"/>
        <v>Low Cap</v>
      </c>
    </row>
    <row r="14480" spans="11:16">
      <c r="K14480" s="14" t="str">
        <v/>
      </c>
      <c r="L14480" s="14" t="str">
        <v/>
      </c>
      <c r="O14480" s="14" t="str">
        <v/>
      </c>
      <c r="P14480" s="14" t="str">
        <f ca="1"/>
        <v>Low Cap</v>
      </c>
    </row>
    <row r="14481" spans="11:16">
      <c r="K14481" s="14" t="str">
        <v/>
      </c>
      <c r="L14481" s="14" t="str">
        <v/>
      </c>
      <c r="O14481" s="14" t="str">
        <v/>
      </c>
      <c r="P14481" s="14" t="str">
        <f ca="1"/>
        <v>Low Cap</v>
      </c>
    </row>
    <row r="14482" spans="11:16">
      <c r="K14482" s="14" t="str">
        <v/>
      </c>
      <c r="L14482" s="14" t="str">
        <v/>
      </c>
      <c r="O14482" s="14" t="str">
        <v/>
      </c>
      <c r="P14482" s="14" t="str">
        <f ca="1"/>
        <v>Low Cap</v>
      </c>
    </row>
    <row r="14483" spans="11:16">
      <c r="K14483" s="14" t="str">
        <v/>
      </c>
      <c r="L14483" s="14" t="str">
        <v/>
      </c>
      <c r="O14483" s="14" t="str">
        <v/>
      </c>
      <c r="P14483" s="14" t="str">
        <f ca="1"/>
        <v>Low Cap</v>
      </c>
    </row>
    <row r="14484" spans="11:16">
      <c r="K14484" s="14" t="str">
        <v/>
      </c>
      <c r="L14484" s="14" t="str">
        <v/>
      </c>
      <c r="O14484" s="14" t="str">
        <v/>
      </c>
      <c r="P14484" s="14" t="str">
        <f ca="1"/>
        <v>Low Cap</v>
      </c>
    </row>
    <row r="14485" spans="11:16">
      <c r="K14485" s="14" t="str">
        <v/>
      </c>
      <c r="L14485" s="14" t="str">
        <v/>
      </c>
      <c r="O14485" s="14" t="str">
        <v/>
      </c>
      <c r="P14485" s="14" t="str">
        <f ca="1"/>
        <v>Low Cap</v>
      </c>
    </row>
    <row r="14486" spans="11:16">
      <c r="K14486" s="14" t="str">
        <v/>
      </c>
      <c r="L14486" s="14" t="str">
        <v/>
      </c>
      <c r="O14486" s="14" t="str">
        <v/>
      </c>
      <c r="P14486" s="14" t="str">
        <f ca="1"/>
        <v>Low Cap</v>
      </c>
    </row>
    <row r="14487" spans="11:16">
      <c r="K14487" s="14" t="str">
        <v/>
      </c>
      <c r="L14487" s="14" t="str">
        <v/>
      </c>
      <c r="O14487" s="14" t="str">
        <v/>
      </c>
      <c r="P14487" s="14" t="str">
        <f ca="1"/>
        <v>Low Cap</v>
      </c>
    </row>
    <row r="14488" spans="11:16">
      <c r="K14488" s="14" t="str">
        <v/>
      </c>
      <c r="L14488" s="14" t="str">
        <v/>
      </c>
      <c r="O14488" s="14" t="str">
        <v/>
      </c>
      <c r="P14488" s="14" t="str">
        <f ca="1"/>
        <v>Low Cap</v>
      </c>
    </row>
    <row r="14489" spans="11:16">
      <c r="K14489" s="14" t="str">
        <v/>
      </c>
      <c r="L14489" s="14" t="str">
        <v/>
      </c>
      <c r="O14489" s="14" t="str">
        <v/>
      </c>
      <c r="P14489" s="14" t="str">
        <f ca="1"/>
        <v>Low Cap</v>
      </c>
    </row>
    <row r="14490" spans="11:16">
      <c r="K14490" s="14" t="str">
        <v/>
      </c>
      <c r="L14490" s="14" t="str">
        <v/>
      </c>
      <c r="O14490" s="14" t="str">
        <v/>
      </c>
      <c r="P14490" s="14" t="str">
        <f ca="1"/>
        <v>Low Cap</v>
      </c>
    </row>
    <row r="14491" spans="11:16">
      <c r="K14491" s="14" t="str">
        <v/>
      </c>
      <c r="L14491" s="14" t="str">
        <v/>
      </c>
      <c r="O14491" s="14" t="str">
        <v/>
      </c>
      <c r="P14491" s="14" t="str">
        <f ca="1"/>
        <v>Low Cap</v>
      </c>
    </row>
    <row r="14492" spans="11:16">
      <c r="K14492" s="14" t="str">
        <v/>
      </c>
      <c r="L14492" s="14" t="str">
        <v/>
      </c>
      <c r="O14492" s="14" t="str">
        <v/>
      </c>
      <c r="P14492" s="14" t="str">
        <f ca="1"/>
        <v>Low Cap</v>
      </c>
    </row>
    <row r="14493" spans="11:16">
      <c r="K14493" s="14" t="str">
        <v/>
      </c>
      <c r="L14493" s="14" t="str">
        <v/>
      </c>
      <c r="O14493" s="14" t="str">
        <v/>
      </c>
      <c r="P14493" s="14" t="str">
        <f ca="1"/>
        <v>Low Cap</v>
      </c>
    </row>
    <row r="14494" spans="11:16">
      <c r="K14494" s="14" t="str">
        <v/>
      </c>
      <c r="L14494" s="14" t="str">
        <v/>
      </c>
      <c r="O14494" s="14" t="str">
        <v/>
      </c>
      <c r="P14494" s="14" t="str">
        <f ca="1"/>
        <v>Low Cap</v>
      </c>
    </row>
    <row r="14495" spans="11:16">
      <c r="K14495" s="14" t="str">
        <v/>
      </c>
      <c r="L14495" s="14" t="str">
        <v/>
      </c>
      <c r="O14495" s="14" t="str">
        <v/>
      </c>
      <c r="P14495" s="14" t="str">
        <f ca="1"/>
        <v>Low Cap</v>
      </c>
    </row>
    <row r="14496" spans="11:16">
      <c r="K14496" s="14" t="str">
        <v/>
      </c>
      <c r="L14496" s="14" t="str">
        <v/>
      </c>
      <c r="O14496" s="14" t="str">
        <v/>
      </c>
      <c r="P14496" s="14" t="str">
        <f ca="1"/>
        <v>Low Cap</v>
      </c>
    </row>
    <row r="14497" spans="11:16">
      <c r="K14497" s="14" t="str">
        <v/>
      </c>
      <c r="L14497" s="14" t="str">
        <v/>
      </c>
      <c r="O14497" s="14" t="str">
        <v/>
      </c>
      <c r="P14497" s="14" t="str">
        <f ca="1"/>
        <v>Low Cap</v>
      </c>
    </row>
    <row r="14498" spans="11:16">
      <c r="K14498" s="14" t="str">
        <v/>
      </c>
      <c r="L14498" s="14" t="str">
        <v/>
      </c>
      <c r="O14498" s="14" t="str">
        <v/>
      </c>
      <c r="P14498" s="14" t="str">
        <f ca="1"/>
        <v>Low Cap</v>
      </c>
    </row>
    <row r="14499" spans="11:16">
      <c r="K14499" s="14" t="str">
        <v/>
      </c>
      <c r="L14499" s="14" t="str">
        <v/>
      </c>
      <c r="O14499" s="14" t="str">
        <v/>
      </c>
      <c r="P14499" s="14" t="str">
        <f ca="1"/>
        <v>Low Cap</v>
      </c>
    </row>
    <row r="14500" spans="11:16">
      <c r="K14500" s="14" t="str">
        <v/>
      </c>
      <c r="L14500" s="14" t="str">
        <v/>
      </c>
      <c r="O14500" s="14" t="str">
        <v/>
      </c>
      <c r="P14500" s="14" t="str">
        <f ca="1"/>
        <v>Low Cap</v>
      </c>
    </row>
    <row r="14501" spans="11:16">
      <c r="K14501" s="14" t="str">
        <v/>
      </c>
      <c r="L14501" s="14" t="str">
        <v/>
      </c>
      <c r="O14501" s="14" t="str">
        <v/>
      </c>
      <c r="P14501" s="14" t="str">
        <f ca="1"/>
        <v>Low Cap</v>
      </c>
    </row>
    <row r="14502" spans="11:16">
      <c r="K14502" s="14" t="str">
        <v/>
      </c>
      <c r="L14502" s="14" t="str">
        <v/>
      </c>
      <c r="O14502" s="14" t="str">
        <v/>
      </c>
      <c r="P14502" s="14" t="str">
        <f ca="1"/>
        <v>Low Cap</v>
      </c>
    </row>
    <row r="14503" spans="11:16">
      <c r="K14503" s="14" t="str">
        <v/>
      </c>
      <c r="L14503" s="14" t="str">
        <v/>
      </c>
      <c r="O14503" s="14" t="str">
        <v/>
      </c>
      <c r="P14503" s="14" t="str">
        <f ca="1"/>
        <v>Low Cap</v>
      </c>
    </row>
    <row r="14504" spans="11:16">
      <c r="K14504" s="14" t="str">
        <v/>
      </c>
      <c r="L14504" s="14" t="str">
        <v/>
      </c>
      <c r="O14504" s="14" t="str">
        <v/>
      </c>
      <c r="P14504" s="14" t="str">
        <f ca="1"/>
        <v>Low Cap</v>
      </c>
    </row>
    <row r="14505" spans="11:16">
      <c r="K14505" s="14" t="str">
        <v/>
      </c>
      <c r="L14505" s="14" t="str">
        <v/>
      </c>
      <c r="O14505" s="14" t="str">
        <v/>
      </c>
      <c r="P14505" s="14" t="str">
        <f ca="1"/>
        <v>Low Cap</v>
      </c>
    </row>
    <row r="14506" spans="11:16">
      <c r="K14506" s="14" t="str">
        <v/>
      </c>
      <c r="L14506" s="14" t="str">
        <v/>
      </c>
      <c r="O14506" s="14" t="str">
        <v/>
      </c>
      <c r="P14506" s="14" t="str">
        <f ca="1"/>
        <v>Low Cap</v>
      </c>
    </row>
    <row r="14507" spans="11:16">
      <c r="K14507" s="14" t="str">
        <v/>
      </c>
      <c r="L14507" s="14" t="str">
        <v/>
      </c>
      <c r="O14507" s="14" t="str">
        <v/>
      </c>
      <c r="P14507" s="14" t="str">
        <f ca="1"/>
        <v>Low Cap</v>
      </c>
    </row>
    <row r="14508" spans="11:16">
      <c r="K14508" s="14" t="str">
        <v/>
      </c>
      <c r="L14508" s="14" t="str">
        <v/>
      </c>
      <c r="O14508" s="14" t="str">
        <v/>
      </c>
      <c r="P14508" s="14" t="str">
        <f ca="1"/>
        <v>Low Cap</v>
      </c>
    </row>
    <row r="14509" spans="11:16">
      <c r="K14509" s="14" t="str">
        <v/>
      </c>
      <c r="L14509" s="14" t="str">
        <v/>
      </c>
      <c r="O14509" s="14" t="str">
        <v/>
      </c>
      <c r="P14509" s="14" t="str">
        <f ca="1"/>
        <v>Low Cap</v>
      </c>
    </row>
    <row r="14510" spans="11:16">
      <c r="K14510" s="14" t="str">
        <v/>
      </c>
      <c r="L14510" s="14" t="str">
        <v/>
      </c>
      <c r="O14510" s="14" t="str">
        <v/>
      </c>
      <c r="P14510" s="14" t="str">
        <f ca="1"/>
        <v>Low Cap</v>
      </c>
    </row>
    <row r="14511" spans="11:16">
      <c r="K14511" s="14" t="str">
        <v/>
      </c>
      <c r="L14511" s="14" t="str">
        <v/>
      </c>
      <c r="O14511" s="14" t="str">
        <v/>
      </c>
      <c r="P14511" s="14" t="str">
        <f ca="1"/>
        <v>Low Cap</v>
      </c>
    </row>
    <row r="14512" spans="11:16">
      <c r="K14512" s="14" t="str">
        <v/>
      </c>
      <c r="L14512" s="14" t="str">
        <v/>
      </c>
      <c r="O14512" s="14" t="str">
        <v/>
      </c>
      <c r="P14512" s="14" t="str">
        <f ca="1"/>
        <v>Low Cap</v>
      </c>
    </row>
    <row r="14513" spans="11:16">
      <c r="K14513" s="14" t="str">
        <v/>
      </c>
      <c r="L14513" s="14" t="str">
        <v/>
      </c>
      <c r="O14513" s="14" t="str">
        <v/>
      </c>
      <c r="P14513" s="14" t="str">
        <f ca="1"/>
        <v>Low Cap</v>
      </c>
    </row>
    <row r="14514" spans="11:16">
      <c r="K14514" s="14" t="str">
        <v/>
      </c>
      <c r="L14514" s="14" t="str">
        <v/>
      </c>
      <c r="O14514" s="14" t="str">
        <v/>
      </c>
      <c r="P14514" s="14" t="str">
        <f ca="1"/>
        <v>Low Cap</v>
      </c>
    </row>
    <row r="14515" spans="11:16">
      <c r="K14515" s="14" t="str">
        <v/>
      </c>
      <c r="L14515" s="14" t="str">
        <v/>
      </c>
      <c r="O14515" s="14" t="str">
        <v/>
      </c>
      <c r="P14515" s="14" t="str">
        <f ca="1"/>
        <v>Low Cap</v>
      </c>
    </row>
    <row r="14516" spans="11:16">
      <c r="K14516" s="14" t="str">
        <v/>
      </c>
      <c r="L14516" s="14" t="str">
        <v/>
      </c>
      <c r="O14516" s="14" t="str">
        <v/>
      </c>
      <c r="P14516" s="14" t="str">
        <f ca="1"/>
        <v>Low Cap</v>
      </c>
    </row>
    <row r="14517" spans="11:16">
      <c r="K14517" s="14" t="str">
        <v/>
      </c>
      <c r="L14517" s="14" t="str">
        <v/>
      </c>
      <c r="O14517" s="14" t="str">
        <v/>
      </c>
      <c r="P14517" s="14" t="str">
        <f ca="1"/>
        <v>Low Cap</v>
      </c>
    </row>
    <row r="14518" spans="11:16">
      <c r="K14518" s="14" t="str">
        <v/>
      </c>
      <c r="L14518" s="14" t="str">
        <v/>
      </c>
      <c r="O14518" s="14" t="str">
        <v/>
      </c>
      <c r="P14518" s="14" t="str">
        <f ca="1"/>
        <v>Low Cap</v>
      </c>
    </row>
    <row r="14519" spans="11:16">
      <c r="K14519" s="14" t="str">
        <v/>
      </c>
      <c r="L14519" s="14" t="str">
        <v/>
      </c>
      <c r="O14519" s="14" t="str">
        <v/>
      </c>
      <c r="P14519" s="14" t="str">
        <f ca="1"/>
        <v>Low Cap</v>
      </c>
    </row>
    <row r="14520" spans="11:16">
      <c r="K14520" s="14" t="str">
        <v/>
      </c>
      <c r="L14520" s="14" t="str">
        <v/>
      </c>
      <c r="O14520" s="14" t="str">
        <v/>
      </c>
      <c r="P14520" s="14" t="str">
        <f ca="1"/>
        <v>Low Cap</v>
      </c>
    </row>
    <row r="14521" spans="11:16">
      <c r="K14521" s="14" t="str">
        <v/>
      </c>
      <c r="L14521" s="14" t="str">
        <v/>
      </c>
      <c r="O14521" s="14" t="str">
        <v/>
      </c>
      <c r="P14521" s="14" t="str">
        <f ca="1"/>
        <v>Low Cap</v>
      </c>
    </row>
    <row r="14522" spans="11:16">
      <c r="K14522" s="14" t="str">
        <v/>
      </c>
      <c r="L14522" s="14" t="str">
        <v/>
      </c>
      <c r="O14522" s="14" t="str">
        <v/>
      </c>
      <c r="P14522" s="14" t="str">
        <f ca="1"/>
        <v>Low Cap</v>
      </c>
    </row>
    <row r="14523" spans="11:16">
      <c r="K14523" s="14" t="str">
        <v/>
      </c>
      <c r="L14523" s="14" t="str">
        <v/>
      </c>
      <c r="O14523" s="14" t="str">
        <v/>
      </c>
      <c r="P14523" s="14" t="str">
        <f ca="1"/>
        <v>Low Cap</v>
      </c>
    </row>
    <row r="14524" spans="11:16">
      <c r="K14524" s="14" t="str">
        <v/>
      </c>
      <c r="L14524" s="14" t="str">
        <v/>
      </c>
      <c r="O14524" s="14" t="str">
        <v/>
      </c>
      <c r="P14524" s="14" t="str">
        <f ca="1"/>
        <v>Low Cap</v>
      </c>
    </row>
    <row r="14525" spans="11:16">
      <c r="K14525" s="14" t="str">
        <v/>
      </c>
      <c r="L14525" s="14" t="str">
        <v/>
      </c>
      <c r="O14525" s="14" t="str">
        <v/>
      </c>
      <c r="P14525" s="14" t="str">
        <f ca="1"/>
        <v>Low Cap</v>
      </c>
    </row>
    <row r="14526" spans="11:16">
      <c r="K14526" s="14" t="str">
        <v/>
      </c>
      <c r="L14526" s="14" t="str">
        <v/>
      </c>
      <c r="O14526" s="14" t="str">
        <v/>
      </c>
      <c r="P14526" s="14" t="str">
        <f ca="1"/>
        <v>Low Cap</v>
      </c>
    </row>
    <row r="14527" spans="11:16">
      <c r="K14527" s="14" t="str">
        <v/>
      </c>
      <c r="L14527" s="14" t="str">
        <v/>
      </c>
      <c r="O14527" s="14" t="str">
        <v/>
      </c>
      <c r="P14527" s="14" t="str">
        <f ca="1"/>
        <v>Low Cap</v>
      </c>
    </row>
    <row r="14528" spans="11:16">
      <c r="K14528" s="14" t="str">
        <v/>
      </c>
      <c r="L14528" s="14" t="str">
        <v/>
      </c>
      <c r="O14528" s="14" t="str">
        <v/>
      </c>
      <c r="P14528" s="14" t="str">
        <f ca="1"/>
        <v>Low Cap</v>
      </c>
    </row>
    <row r="14529" spans="11:16">
      <c r="K14529" s="14" t="str">
        <v/>
      </c>
      <c r="L14529" s="14" t="str">
        <v/>
      </c>
      <c r="O14529" s="14" t="str">
        <v/>
      </c>
      <c r="P14529" s="14" t="str">
        <f ca="1"/>
        <v>Low Cap</v>
      </c>
    </row>
    <row r="14530" spans="11:16">
      <c r="K14530" s="14" t="str">
        <v/>
      </c>
      <c r="L14530" s="14" t="str">
        <v/>
      </c>
      <c r="O14530" s="14" t="str">
        <v/>
      </c>
      <c r="P14530" s="14" t="str">
        <f ca="1"/>
        <v>Low Cap</v>
      </c>
    </row>
    <row r="14531" spans="11:16">
      <c r="K14531" s="14" t="str">
        <v/>
      </c>
      <c r="L14531" s="14" t="str">
        <v/>
      </c>
      <c r="O14531" s="14" t="str">
        <v/>
      </c>
      <c r="P14531" s="14" t="str">
        <f ca="1"/>
        <v>Low Cap</v>
      </c>
    </row>
    <row r="14532" spans="11:16">
      <c r="K14532" s="14" t="str">
        <v/>
      </c>
      <c r="L14532" s="14" t="str">
        <v/>
      </c>
      <c r="O14532" s="14" t="str">
        <v/>
      </c>
      <c r="P14532" s="14" t="str">
        <f ca="1"/>
        <v>Low Cap</v>
      </c>
    </row>
    <row r="14533" spans="11:16">
      <c r="K14533" s="14" t="str">
        <v/>
      </c>
      <c r="L14533" s="14" t="str">
        <v/>
      </c>
      <c r="O14533" s="14" t="str">
        <v/>
      </c>
      <c r="P14533" s="14" t="str">
        <f ca="1"/>
        <v>Low Cap</v>
      </c>
    </row>
    <row r="14534" spans="11:16">
      <c r="K14534" s="14" t="str">
        <v/>
      </c>
      <c r="L14534" s="14" t="str">
        <v/>
      </c>
      <c r="O14534" s="14" t="str">
        <v/>
      </c>
      <c r="P14534" s="14" t="str">
        <f ca="1"/>
        <v>Low Cap</v>
      </c>
    </row>
    <row r="14535" spans="11:16">
      <c r="K14535" s="14" t="str">
        <v/>
      </c>
      <c r="L14535" s="14" t="str">
        <v/>
      </c>
      <c r="O14535" s="14" t="str">
        <v/>
      </c>
      <c r="P14535" s="14" t="str">
        <f ca="1"/>
        <v>Low Cap</v>
      </c>
    </row>
    <row r="14536" spans="11:16">
      <c r="K14536" s="14" t="str">
        <v/>
      </c>
      <c r="L14536" s="14" t="str">
        <v/>
      </c>
      <c r="O14536" s="14" t="str">
        <v/>
      </c>
      <c r="P14536" s="14" t="str">
        <f ca="1"/>
        <v>Low Cap</v>
      </c>
    </row>
    <row r="14537" spans="11:16">
      <c r="K14537" s="14" t="str">
        <v/>
      </c>
      <c r="L14537" s="14" t="str">
        <v/>
      </c>
      <c r="O14537" s="14" t="str">
        <v/>
      </c>
      <c r="P14537" s="14" t="str">
        <f ca="1"/>
        <v>Low Cap</v>
      </c>
    </row>
    <row r="14538" spans="11:16">
      <c r="K14538" s="14" t="str">
        <v/>
      </c>
      <c r="L14538" s="14" t="str">
        <v/>
      </c>
      <c r="O14538" s="14" t="str">
        <v/>
      </c>
      <c r="P14538" s="14" t="str">
        <f ca="1"/>
        <v>Low Cap</v>
      </c>
    </row>
    <row r="14539" spans="11:16">
      <c r="K14539" s="14" t="str">
        <v/>
      </c>
      <c r="L14539" s="14" t="str">
        <v/>
      </c>
      <c r="O14539" s="14" t="str">
        <v/>
      </c>
      <c r="P14539" s="14" t="str">
        <f ca="1"/>
        <v>Low Cap</v>
      </c>
    </row>
    <row r="14540" spans="11:16">
      <c r="K14540" s="14" t="str">
        <v/>
      </c>
      <c r="L14540" s="14" t="str">
        <v/>
      </c>
      <c r="O14540" s="14" t="str">
        <v/>
      </c>
      <c r="P14540" s="14" t="str">
        <f ca="1"/>
        <v>Low Cap</v>
      </c>
    </row>
    <row r="14541" spans="11:16">
      <c r="K14541" s="14" t="str">
        <v/>
      </c>
      <c r="L14541" s="14" t="str">
        <v/>
      </c>
      <c r="O14541" s="14" t="str">
        <v/>
      </c>
      <c r="P14541" s="14" t="str">
        <f ca="1"/>
        <v>Low Cap</v>
      </c>
    </row>
    <row r="14542" spans="11:16">
      <c r="K14542" s="14" t="str">
        <v/>
      </c>
      <c r="L14542" s="14" t="str">
        <v/>
      </c>
      <c r="O14542" s="14" t="str">
        <v/>
      </c>
      <c r="P14542" s="14" t="str">
        <f ca="1"/>
        <v>Low Cap</v>
      </c>
    </row>
    <row r="14543" spans="11:16">
      <c r="K14543" s="14" t="str">
        <v/>
      </c>
      <c r="L14543" s="14" t="str">
        <v/>
      </c>
      <c r="O14543" s="14" t="str">
        <v/>
      </c>
      <c r="P14543" s="14" t="str">
        <f ca="1"/>
        <v>Low Cap</v>
      </c>
    </row>
    <row r="14544" spans="11:16">
      <c r="K14544" s="14" t="str">
        <v/>
      </c>
      <c r="L14544" s="14" t="str">
        <v/>
      </c>
      <c r="O14544" s="14" t="str">
        <v/>
      </c>
      <c r="P14544" s="14" t="str">
        <f ca="1"/>
        <v>Low Cap</v>
      </c>
    </row>
    <row r="14545" spans="11:16">
      <c r="K14545" s="14" t="str">
        <v/>
      </c>
      <c r="L14545" s="14" t="str">
        <v/>
      </c>
      <c r="O14545" s="14" t="str">
        <v/>
      </c>
      <c r="P14545" s="14" t="str">
        <f ca="1"/>
        <v>Low Cap</v>
      </c>
    </row>
    <row r="14546" spans="11:16">
      <c r="K14546" s="14" t="str">
        <v/>
      </c>
      <c r="L14546" s="14" t="str">
        <v/>
      </c>
      <c r="O14546" s="14" t="str">
        <v/>
      </c>
      <c r="P14546" s="14" t="str">
        <f ca="1"/>
        <v>Low Cap</v>
      </c>
    </row>
    <row r="14547" spans="11:16">
      <c r="K14547" s="14" t="str">
        <v/>
      </c>
      <c r="L14547" s="14" t="str">
        <v/>
      </c>
      <c r="O14547" s="14" t="str">
        <v/>
      </c>
      <c r="P14547" s="14" t="str">
        <f ca="1"/>
        <v>Low Cap</v>
      </c>
    </row>
    <row r="14548" spans="11:16">
      <c r="K14548" s="14" t="str">
        <v/>
      </c>
      <c r="L14548" s="14" t="str">
        <v/>
      </c>
      <c r="O14548" s="14" t="str">
        <v/>
      </c>
      <c r="P14548" s="14" t="str">
        <f ca="1"/>
        <v>Low Cap</v>
      </c>
    </row>
    <row r="14549" spans="11:16">
      <c r="K14549" s="14" t="str">
        <v/>
      </c>
      <c r="L14549" s="14" t="str">
        <v/>
      </c>
      <c r="O14549" s="14" t="str">
        <v/>
      </c>
      <c r="P14549" s="14" t="str">
        <f ca="1"/>
        <v>Low Cap</v>
      </c>
    </row>
    <row r="14550" spans="11:16">
      <c r="K14550" s="14" t="str">
        <v/>
      </c>
      <c r="L14550" s="14" t="str">
        <v/>
      </c>
      <c r="O14550" s="14" t="str">
        <v/>
      </c>
      <c r="P14550" s="14" t="str">
        <f ca="1"/>
        <v>Low Cap</v>
      </c>
    </row>
    <row r="14551" spans="11:16">
      <c r="K14551" s="14" t="str">
        <v/>
      </c>
      <c r="L14551" s="14" t="str">
        <v/>
      </c>
      <c r="O14551" s="14" t="str">
        <v/>
      </c>
      <c r="P14551" s="14" t="str">
        <f ca="1"/>
        <v>Low Cap</v>
      </c>
    </row>
    <row r="14552" spans="11:16">
      <c r="K14552" s="14" t="str">
        <v/>
      </c>
      <c r="L14552" s="14" t="str">
        <v/>
      </c>
      <c r="O14552" s="14" t="str">
        <v/>
      </c>
      <c r="P14552" s="14" t="str">
        <f ca="1"/>
        <v>Low Cap</v>
      </c>
    </row>
    <row r="14553" spans="11:16">
      <c r="K14553" s="14" t="str">
        <v/>
      </c>
      <c r="L14553" s="14" t="str">
        <v/>
      </c>
      <c r="O14553" s="14" t="str">
        <v/>
      </c>
      <c r="P14553" s="14" t="str">
        <f ca="1"/>
        <v>Low Cap</v>
      </c>
    </row>
    <row r="14554" spans="11:16">
      <c r="K14554" s="14" t="str">
        <v/>
      </c>
      <c r="L14554" s="14" t="str">
        <v/>
      </c>
      <c r="O14554" s="14" t="str">
        <v/>
      </c>
      <c r="P14554" s="14" t="str">
        <f ca="1"/>
        <v>Low Cap</v>
      </c>
    </row>
    <row r="14555" spans="11:16">
      <c r="K14555" s="14" t="str">
        <v/>
      </c>
      <c r="L14555" s="14" t="str">
        <v/>
      </c>
      <c r="O14555" s="14" t="str">
        <v/>
      </c>
      <c r="P14555" s="14" t="str">
        <f ca="1"/>
        <v>Low Cap</v>
      </c>
    </row>
    <row r="14556" spans="11:16">
      <c r="K14556" s="14" t="str">
        <v/>
      </c>
      <c r="L14556" s="14" t="str">
        <v/>
      </c>
      <c r="O14556" s="14" t="str">
        <v/>
      </c>
      <c r="P14556" s="14" t="str">
        <f ca="1"/>
        <v>Low Cap</v>
      </c>
    </row>
    <row r="14557" spans="11:16">
      <c r="K14557" s="14" t="str">
        <v/>
      </c>
      <c r="L14557" s="14" t="str">
        <v/>
      </c>
      <c r="O14557" s="14" t="str">
        <v/>
      </c>
      <c r="P14557" s="14" t="str">
        <f ca="1"/>
        <v>Low Cap</v>
      </c>
    </row>
    <row r="14558" spans="11:16">
      <c r="K14558" s="14" t="str">
        <v/>
      </c>
      <c r="L14558" s="14" t="str">
        <v/>
      </c>
      <c r="O14558" s="14" t="str">
        <v/>
      </c>
      <c r="P14558" s="14" t="str">
        <f ca="1"/>
        <v>Low Cap</v>
      </c>
    </row>
    <row r="14559" spans="11:16">
      <c r="K14559" s="14" t="str">
        <v/>
      </c>
      <c r="L14559" s="14" t="str">
        <v/>
      </c>
      <c r="O14559" s="14" t="str">
        <v/>
      </c>
      <c r="P14559" s="14" t="str">
        <f ca="1"/>
        <v>Low Cap</v>
      </c>
    </row>
    <row r="14560" spans="11:16">
      <c r="K14560" s="14" t="str">
        <v/>
      </c>
      <c r="L14560" s="14" t="str">
        <v/>
      </c>
      <c r="O14560" s="14" t="str">
        <v/>
      </c>
      <c r="P14560" s="14" t="str">
        <f ca="1"/>
        <v>Low Cap</v>
      </c>
    </row>
    <row r="14561" spans="11:16">
      <c r="K14561" s="14" t="str">
        <v/>
      </c>
      <c r="L14561" s="14" t="str">
        <v/>
      </c>
      <c r="O14561" s="14" t="str">
        <v/>
      </c>
      <c r="P14561" s="14" t="str">
        <f ca="1"/>
        <v>Low Cap</v>
      </c>
    </row>
    <row r="14562" spans="11:16">
      <c r="K14562" s="14" t="str">
        <v/>
      </c>
      <c r="L14562" s="14" t="str">
        <v/>
      </c>
      <c r="O14562" s="14" t="str">
        <v/>
      </c>
      <c r="P14562" s="14" t="str">
        <f ca="1"/>
        <v>Low Cap</v>
      </c>
    </row>
    <row r="14563" spans="11:16">
      <c r="K14563" s="14" t="str">
        <v/>
      </c>
      <c r="L14563" s="14" t="str">
        <v/>
      </c>
      <c r="O14563" s="14" t="str">
        <v/>
      </c>
      <c r="P14563" s="14" t="str">
        <f ca="1"/>
        <v>Low Cap</v>
      </c>
    </row>
    <row r="14564" spans="11:16">
      <c r="K14564" s="14" t="str">
        <v/>
      </c>
      <c r="L14564" s="14" t="str">
        <v/>
      </c>
      <c r="O14564" s="14" t="str">
        <v/>
      </c>
      <c r="P14564" s="14" t="str">
        <f ca="1"/>
        <v>Low Cap</v>
      </c>
    </row>
    <row r="14565" spans="11:16">
      <c r="K14565" s="14" t="str">
        <v/>
      </c>
      <c r="L14565" s="14" t="str">
        <v/>
      </c>
      <c r="O14565" s="14" t="str">
        <v/>
      </c>
      <c r="P14565" s="14" t="str">
        <f ca="1"/>
        <v>Low Cap</v>
      </c>
    </row>
    <row r="14566" spans="11:16">
      <c r="K14566" s="14" t="str">
        <v/>
      </c>
      <c r="L14566" s="14" t="str">
        <v/>
      </c>
      <c r="O14566" s="14" t="str">
        <v/>
      </c>
      <c r="P14566" s="14" t="str">
        <f ca="1"/>
        <v>Low Cap</v>
      </c>
    </row>
    <row r="14567" spans="11:16">
      <c r="K14567" s="14" t="str">
        <v/>
      </c>
      <c r="L14567" s="14" t="str">
        <v/>
      </c>
      <c r="O14567" s="14" t="str">
        <v/>
      </c>
      <c r="P14567" s="14" t="str">
        <f ca="1"/>
        <v>Low Cap</v>
      </c>
    </row>
    <row r="14568" spans="11:16">
      <c r="K14568" s="14" t="str">
        <v/>
      </c>
      <c r="L14568" s="14" t="str">
        <v/>
      </c>
      <c r="O14568" s="14" t="str">
        <v/>
      </c>
      <c r="P14568" s="14" t="str">
        <f ca="1"/>
        <v>Low Cap</v>
      </c>
    </row>
    <row r="14569" spans="11:16">
      <c r="K14569" s="14" t="str">
        <v/>
      </c>
      <c r="L14569" s="14" t="str">
        <v/>
      </c>
      <c r="O14569" s="14" t="str">
        <v/>
      </c>
      <c r="P14569" s="14" t="str">
        <f ca="1"/>
        <v>Low Cap</v>
      </c>
    </row>
    <row r="14570" spans="11:16">
      <c r="K14570" s="14" t="str">
        <v/>
      </c>
      <c r="L14570" s="14" t="str">
        <v/>
      </c>
      <c r="O14570" s="14" t="str">
        <v/>
      </c>
      <c r="P14570" s="14" t="str">
        <f ca="1"/>
        <v>Low Cap</v>
      </c>
    </row>
    <row r="14571" spans="11:16">
      <c r="K14571" s="14" t="str">
        <v/>
      </c>
      <c r="L14571" s="14" t="str">
        <v/>
      </c>
      <c r="O14571" s="14" t="str">
        <v/>
      </c>
      <c r="P14571" s="14" t="str">
        <f ca="1"/>
        <v>Low Cap</v>
      </c>
    </row>
    <row r="14572" spans="11:16">
      <c r="K14572" s="14" t="str">
        <v/>
      </c>
      <c r="L14572" s="14" t="str">
        <v/>
      </c>
      <c r="O14572" s="14" t="str">
        <v/>
      </c>
      <c r="P14572" s="14" t="str">
        <f ca="1"/>
        <v>Low Cap</v>
      </c>
    </row>
    <row r="14573" spans="11:16">
      <c r="K14573" s="14" t="str">
        <v/>
      </c>
      <c r="L14573" s="14" t="str">
        <v/>
      </c>
      <c r="O14573" s="14" t="str">
        <v/>
      </c>
      <c r="P14573" s="14" t="str">
        <f ca="1"/>
        <v>Low Cap</v>
      </c>
    </row>
    <row r="14574" spans="11:16">
      <c r="K14574" s="14" t="str">
        <v/>
      </c>
      <c r="L14574" s="14" t="str">
        <v/>
      </c>
      <c r="O14574" s="14" t="str">
        <v/>
      </c>
      <c r="P14574" s="14" t="str">
        <f ca="1"/>
        <v>Low Cap</v>
      </c>
    </row>
    <row r="14575" spans="11:16">
      <c r="K14575" s="14" t="str">
        <v/>
      </c>
      <c r="L14575" s="14" t="str">
        <v/>
      </c>
      <c r="O14575" s="14" t="str">
        <v/>
      </c>
      <c r="P14575" s="14" t="str">
        <f ca="1"/>
        <v>Low Cap</v>
      </c>
    </row>
    <row r="14576" spans="11:16">
      <c r="K14576" s="14" t="str">
        <v/>
      </c>
      <c r="L14576" s="14" t="str">
        <v/>
      </c>
      <c r="O14576" s="14" t="str">
        <v/>
      </c>
      <c r="P14576" s="14" t="str">
        <f ca="1"/>
        <v>Low Cap</v>
      </c>
    </row>
    <row r="14577" spans="11:16">
      <c r="K14577" s="14" t="str">
        <v/>
      </c>
      <c r="L14577" s="14" t="str">
        <v/>
      </c>
      <c r="O14577" s="14" t="str">
        <v/>
      </c>
      <c r="P14577" s="14" t="str">
        <f ca="1"/>
        <v>Low Cap</v>
      </c>
    </row>
    <row r="14578" spans="11:16">
      <c r="K14578" s="14" t="str">
        <v/>
      </c>
      <c r="L14578" s="14" t="str">
        <v/>
      </c>
      <c r="O14578" s="14" t="str">
        <v/>
      </c>
      <c r="P14578" s="14" t="str">
        <f ca="1"/>
        <v>Low Cap</v>
      </c>
    </row>
    <row r="14579" spans="11:16">
      <c r="K14579" s="14" t="str">
        <v/>
      </c>
      <c r="L14579" s="14" t="str">
        <v/>
      </c>
      <c r="O14579" s="14" t="str">
        <v/>
      </c>
      <c r="P14579" s="14" t="str">
        <f ca="1"/>
        <v>Low Cap</v>
      </c>
    </row>
    <row r="14580" spans="11:16">
      <c r="K14580" s="14" t="str">
        <v/>
      </c>
      <c r="L14580" s="14" t="str">
        <v/>
      </c>
      <c r="O14580" s="14" t="str">
        <v/>
      </c>
      <c r="P14580" s="14" t="str">
        <f ca="1"/>
        <v>Low Cap</v>
      </c>
    </row>
    <row r="14581" spans="11:16">
      <c r="K14581" s="14" t="str">
        <v/>
      </c>
      <c r="L14581" s="14" t="str">
        <v/>
      </c>
      <c r="O14581" s="14" t="str">
        <v/>
      </c>
      <c r="P14581" s="14" t="str">
        <f ca="1"/>
        <v>Low Cap</v>
      </c>
    </row>
    <row r="14582" spans="11:16">
      <c r="K14582" s="14" t="str">
        <v/>
      </c>
      <c r="L14582" s="14" t="str">
        <v/>
      </c>
      <c r="O14582" s="14" t="str">
        <v/>
      </c>
      <c r="P14582" s="14" t="str">
        <f ca="1"/>
        <v>Low Cap</v>
      </c>
    </row>
    <row r="14583" spans="11:16">
      <c r="K14583" s="14" t="str">
        <v/>
      </c>
      <c r="L14583" s="14" t="str">
        <v/>
      </c>
      <c r="O14583" s="14" t="str">
        <v/>
      </c>
      <c r="P14583" s="14" t="str">
        <f ca="1"/>
        <v>Low Cap</v>
      </c>
    </row>
    <row r="14584" spans="11:16">
      <c r="K14584" s="14" t="str">
        <v/>
      </c>
      <c r="L14584" s="14" t="str">
        <v/>
      </c>
      <c r="O14584" s="14" t="str">
        <v/>
      </c>
      <c r="P14584" s="14" t="str">
        <f ca="1"/>
        <v>Low Cap</v>
      </c>
    </row>
    <row r="14585" spans="11:16">
      <c r="K14585" s="14" t="str">
        <v/>
      </c>
      <c r="L14585" s="14" t="str">
        <v/>
      </c>
      <c r="O14585" s="14" t="str">
        <v/>
      </c>
      <c r="P14585" s="14" t="str">
        <f ca="1"/>
        <v>Low Cap</v>
      </c>
    </row>
    <row r="14586" spans="11:16">
      <c r="K14586" s="14" t="str">
        <v/>
      </c>
      <c r="L14586" s="14" t="str">
        <v/>
      </c>
      <c r="O14586" s="14" t="str">
        <v/>
      </c>
      <c r="P14586" s="14" t="str">
        <f ca="1"/>
        <v>Low Cap</v>
      </c>
    </row>
    <row r="14587" spans="11:16">
      <c r="K14587" s="14" t="str">
        <v/>
      </c>
      <c r="L14587" s="14" t="str">
        <v/>
      </c>
      <c r="O14587" s="14" t="str">
        <v/>
      </c>
      <c r="P14587" s="14" t="str">
        <f ca="1"/>
        <v>Low Cap</v>
      </c>
    </row>
    <row r="14588" spans="11:16">
      <c r="K14588" s="14" t="str">
        <v/>
      </c>
      <c r="L14588" s="14" t="str">
        <v/>
      </c>
      <c r="O14588" s="14" t="str">
        <v/>
      </c>
      <c r="P14588" s="14" t="str">
        <f ca="1"/>
        <v>Low Cap</v>
      </c>
    </row>
    <row r="14589" spans="11:16">
      <c r="K14589" s="14" t="str">
        <v/>
      </c>
      <c r="L14589" s="14" t="str">
        <v/>
      </c>
      <c r="O14589" s="14" t="str">
        <v/>
      </c>
      <c r="P14589" s="14" t="str">
        <f ca="1"/>
        <v>Low Cap</v>
      </c>
    </row>
    <row r="14590" spans="11:16">
      <c r="K14590" s="14" t="str">
        <v/>
      </c>
      <c r="L14590" s="14" t="str">
        <v/>
      </c>
      <c r="O14590" s="14" t="str">
        <v/>
      </c>
      <c r="P14590" s="14" t="str">
        <f ca="1"/>
        <v>Low Cap</v>
      </c>
    </row>
    <row r="14591" spans="11:16">
      <c r="K14591" s="14" t="str">
        <v/>
      </c>
      <c r="L14591" s="14" t="str">
        <v/>
      </c>
      <c r="O14591" s="14" t="str">
        <v/>
      </c>
      <c r="P14591" s="14" t="str">
        <f ca="1"/>
        <v>Low Cap</v>
      </c>
    </row>
    <row r="14592" spans="11:16">
      <c r="K14592" s="14" t="str">
        <v/>
      </c>
      <c r="L14592" s="14" t="str">
        <v/>
      </c>
      <c r="O14592" s="14" t="str">
        <v/>
      </c>
      <c r="P14592" s="14" t="str">
        <f ca="1"/>
        <v>Low Cap</v>
      </c>
    </row>
    <row r="14593" spans="11:16">
      <c r="K14593" s="14" t="str">
        <v/>
      </c>
      <c r="L14593" s="14" t="str">
        <v/>
      </c>
      <c r="O14593" s="14" t="str">
        <v/>
      </c>
      <c r="P14593" s="14" t="str">
        <f ca="1"/>
        <v>Low Cap</v>
      </c>
    </row>
    <row r="14594" spans="11:16">
      <c r="K14594" s="14" t="str">
        <v/>
      </c>
      <c r="L14594" s="14" t="str">
        <v/>
      </c>
      <c r="O14594" s="14" t="str">
        <v/>
      </c>
      <c r="P14594" s="14" t="str">
        <f ca="1"/>
        <v>Low Cap</v>
      </c>
    </row>
    <row r="14595" spans="11:16">
      <c r="K14595" s="14" t="str">
        <v/>
      </c>
      <c r="L14595" s="14" t="str">
        <v/>
      </c>
      <c r="O14595" s="14" t="str">
        <v/>
      </c>
      <c r="P14595" s="14" t="str">
        <f ca="1"/>
        <v>Low Cap</v>
      </c>
    </row>
    <row r="14596" spans="11:16">
      <c r="K14596" s="14" t="str">
        <v/>
      </c>
      <c r="L14596" s="14" t="str">
        <v/>
      </c>
      <c r="O14596" s="14" t="str">
        <v/>
      </c>
      <c r="P14596" s="14" t="str">
        <f ca="1"/>
        <v>Low Cap</v>
      </c>
    </row>
    <row r="14597" spans="11:16">
      <c r="K14597" s="14" t="str">
        <v/>
      </c>
      <c r="L14597" s="14" t="str">
        <v/>
      </c>
      <c r="O14597" s="14" t="str">
        <v/>
      </c>
      <c r="P14597" s="14" t="str">
        <f ca="1"/>
        <v>Low Cap</v>
      </c>
    </row>
    <row r="14598" spans="11:16">
      <c r="K14598" s="14" t="str">
        <v/>
      </c>
      <c r="L14598" s="14" t="str">
        <v/>
      </c>
      <c r="O14598" s="14" t="str">
        <v/>
      </c>
      <c r="P14598" s="14" t="str">
        <f ca="1"/>
        <v>Low Cap</v>
      </c>
    </row>
    <row r="14599" spans="11:16">
      <c r="K14599" s="14" t="str">
        <v/>
      </c>
      <c r="L14599" s="14" t="str">
        <v/>
      </c>
      <c r="O14599" s="14" t="str">
        <v/>
      </c>
      <c r="P14599" s="14" t="str">
        <f ca="1"/>
        <v>Low Cap</v>
      </c>
    </row>
    <row r="14600" spans="11:16">
      <c r="K14600" s="14" t="str">
        <v/>
      </c>
      <c r="L14600" s="14" t="str">
        <v/>
      </c>
      <c r="O14600" s="14" t="str">
        <v/>
      </c>
      <c r="P14600" s="14" t="str">
        <f ca="1"/>
        <v>Low Cap</v>
      </c>
    </row>
    <row r="14601" spans="11:16">
      <c r="K14601" s="14" t="str">
        <v/>
      </c>
      <c r="L14601" s="14" t="str">
        <v/>
      </c>
      <c r="O14601" s="14" t="str">
        <v/>
      </c>
      <c r="P14601" s="14" t="str">
        <f ca="1"/>
        <v>Low Cap</v>
      </c>
    </row>
    <row r="14602" spans="11:16">
      <c r="K14602" s="14" t="str">
        <v/>
      </c>
      <c r="L14602" s="14" t="str">
        <v/>
      </c>
      <c r="O14602" s="14" t="str">
        <v/>
      </c>
      <c r="P14602" s="14" t="str">
        <f ca="1"/>
        <v>Low Cap</v>
      </c>
    </row>
    <row r="14603" spans="11:16">
      <c r="K14603" s="14" t="str">
        <v/>
      </c>
      <c r="L14603" s="14" t="str">
        <v/>
      </c>
      <c r="O14603" s="14" t="str">
        <v/>
      </c>
      <c r="P14603" s="14" t="str">
        <f ca="1"/>
        <v>Low Cap</v>
      </c>
    </row>
    <row r="14604" spans="11:16">
      <c r="K14604" s="14" t="str">
        <v/>
      </c>
      <c r="L14604" s="14" t="str">
        <v/>
      </c>
      <c r="O14604" s="14" t="str">
        <v/>
      </c>
      <c r="P14604" s="14" t="str">
        <f ca="1"/>
        <v>Low Cap</v>
      </c>
    </row>
    <row r="14605" spans="11:16">
      <c r="K14605" s="14" t="str">
        <v/>
      </c>
      <c r="L14605" s="14" t="str">
        <v/>
      </c>
      <c r="O14605" s="14" t="str">
        <v/>
      </c>
      <c r="P14605" s="14" t="str">
        <f ca="1"/>
        <v>Low Cap</v>
      </c>
    </row>
    <row r="14606" spans="11:16">
      <c r="K14606" s="14" t="str">
        <v/>
      </c>
      <c r="L14606" s="14" t="str">
        <v/>
      </c>
      <c r="O14606" s="14" t="str">
        <v/>
      </c>
      <c r="P14606" s="14" t="str">
        <f ca="1"/>
        <v>Low Cap</v>
      </c>
    </row>
    <row r="14607" spans="11:16">
      <c r="K14607" s="14" t="str">
        <v/>
      </c>
      <c r="L14607" s="14" t="str">
        <v/>
      </c>
      <c r="O14607" s="14" t="str">
        <v/>
      </c>
      <c r="P14607" s="14" t="str">
        <f ca="1"/>
        <v>Low Cap</v>
      </c>
    </row>
    <row r="14608" spans="11:16">
      <c r="K14608" s="14" t="str">
        <v/>
      </c>
      <c r="L14608" s="14" t="str">
        <v/>
      </c>
      <c r="O14608" s="14" t="str">
        <v/>
      </c>
      <c r="P14608" s="14" t="str">
        <f ca="1"/>
        <v>Low Cap</v>
      </c>
    </row>
    <row r="14609" spans="11:16">
      <c r="K14609" s="14" t="str">
        <v/>
      </c>
      <c r="L14609" s="14" t="str">
        <v/>
      </c>
      <c r="O14609" s="14" t="str">
        <v/>
      </c>
      <c r="P14609" s="14" t="str">
        <f ca="1"/>
        <v>Low Cap</v>
      </c>
    </row>
    <row r="14610" spans="11:16">
      <c r="K14610" s="14" t="str">
        <v/>
      </c>
      <c r="L14610" s="14" t="str">
        <v/>
      </c>
      <c r="O14610" s="14" t="str">
        <v/>
      </c>
      <c r="P14610" s="14" t="str">
        <f ca="1"/>
        <v>Low Cap</v>
      </c>
    </row>
    <row r="14611" spans="11:16">
      <c r="K14611" s="14" t="str">
        <v/>
      </c>
      <c r="L14611" s="14" t="str">
        <v/>
      </c>
      <c r="O14611" s="14" t="str">
        <v/>
      </c>
      <c r="P14611" s="14" t="str">
        <f ca="1"/>
        <v>Low Cap</v>
      </c>
    </row>
    <row r="14612" spans="11:16">
      <c r="K14612" s="14" t="str">
        <v/>
      </c>
      <c r="L14612" s="14" t="str">
        <v/>
      </c>
      <c r="O14612" s="14" t="str">
        <v/>
      </c>
      <c r="P14612" s="14" t="str">
        <f ca="1"/>
        <v>Low Cap</v>
      </c>
    </row>
    <row r="14613" spans="11:16">
      <c r="K14613" s="14" t="str">
        <v/>
      </c>
      <c r="L14613" s="14" t="str">
        <v/>
      </c>
      <c r="O14613" s="14" t="str">
        <v/>
      </c>
      <c r="P14613" s="14" t="str">
        <f ca="1"/>
        <v>Low Cap</v>
      </c>
    </row>
    <row r="14614" spans="11:16">
      <c r="K14614" s="14" t="str">
        <v/>
      </c>
      <c r="L14614" s="14" t="str">
        <v/>
      </c>
      <c r="O14614" s="14" t="str">
        <v/>
      </c>
      <c r="P14614" s="14" t="str">
        <f ca="1"/>
        <v>Low Cap</v>
      </c>
    </row>
    <row r="14615" spans="11:16">
      <c r="K14615" s="14" t="str">
        <v/>
      </c>
      <c r="L14615" s="14" t="str">
        <v/>
      </c>
      <c r="O14615" s="14" t="str">
        <v/>
      </c>
      <c r="P14615" s="14" t="str">
        <f ca="1"/>
        <v>Low Cap</v>
      </c>
    </row>
    <row r="14616" spans="11:16">
      <c r="K14616" s="14" t="str">
        <v/>
      </c>
      <c r="L14616" s="14" t="str">
        <v/>
      </c>
      <c r="O14616" s="14" t="str">
        <v/>
      </c>
      <c r="P14616" s="14" t="str">
        <f ca="1"/>
        <v>Low Cap</v>
      </c>
    </row>
    <row r="14617" spans="11:16">
      <c r="K14617" s="14" t="str">
        <v/>
      </c>
      <c r="L14617" s="14" t="str">
        <v/>
      </c>
      <c r="O14617" s="14" t="str">
        <v/>
      </c>
      <c r="P14617" s="14" t="str">
        <f ca="1"/>
        <v>Low Cap</v>
      </c>
    </row>
    <row r="14618" spans="11:16">
      <c r="K14618" s="14" t="str">
        <v/>
      </c>
      <c r="L14618" s="14" t="str">
        <v/>
      </c>
      <c r="O14618" s="14" t="str">
        <v/>
      </c>
      <c r="P14618" s="14" t="str">
        <f ca="1"/>
        <v>Low Cap</v>
      </c>
    </row>
    <row r="14619" spans="11:16">
      <c r="K14619" s="14" t="str">
        <v/>
      </c>
      <c r="L14619" s="14" t="str">
        <v/>
      </c>
      <c r="O14619" s="14" t="str">
        <v/>
      </c>
      <c r="P14619" s="14" t="str">
        <f ca="1"/>
        <v>Low Cap</v>
      </c>
    </row>
    <row r="14620" spans="11:16">
      <c r="K14620" s="14" t="str">
        <v/>
      </c>
      <c r="L14620" s="14" t="str">
        <v/>
      </c>
      <c r="O14620" s="14" t="str">
        <v/>
      </c>
      <c r="P14620" s="14" t="str">
        <f ca="1"/>
        <v>Low Cap</v>
      </c>
    </row>
    <row r="14621" spans="11:16">
      <c r="K14621" s="14" t="str">
        <v/>
      </c>
      <c r="L14621" s="14" t="str">
        <v/>
      </c>
      <c r="O14621" s="14" t="str">
        <v/>
      </c>
      <c r="P14621" s="14" t="str">
        <f ca="1"/>
        <v>Low Cap</v>
      </c>
    </row>
    <row r="14622" spans="11:16">
      <c r="K14622" s="14" t="str">
        <v/>
      </c>
      <c r="L14622" s="14" t="str">
        <v/>
      </c>
      <c r="O14622" s="14" t="str">
        <v/>
      </c>
      <c r="P14622" s="14" t="str">
        <f ca="1"/>
        <v>Low Cap</v>
      </c>
    </row>
    <row r="14623" spans="11:16">
      <c r="K14623" s="14" t="str">
        <v/>
      </c>
      <c r="L14623" s="14" t="str">
        <v/>
      </c>
      <c r="O14623" s="14" t="str">
        <v/>
      </c>
      <c r="P14623" s="14" t="str">
        <f ca="1"/>
        <v>Low Cap</v>
      </c>
    </row>
    <row r="14624" spans="11:16">
      <c r="K14624" s="14" t="str">
        <v/>
      </c>
      <c r="L14624" s="14" t="str">
        <v/>
      </c>
      <c r="O14624" s="14" t="str">
        <v/>
      </c>
      <c r="P14624" s="14" t="str">
        <f ca="1"/>
        <v>Low Cap</v>
      </c>
    </row>
    <row r="14625" spans="11:16">
      <c r="K14625" s="14" t="str">
        <v/>
      </c>
      <c r="L14625" s="14" t="str">
        <v/>
      </c>
      <c r="O14625" s="14" t="str">
        <v/>
      </c>
      <c r="P14625" s="14" t="str">
        <f ca="1"/>
        <v>Low Cap</v>
      </c>
    </row>
    <row r="14626" spans="11:16">
      <c r="K14626" s="14" t="str">
        <v/>
      </c>
      <c r="L14626" s="14" t="str">
        <v/>
      </c>
      <c r="O14626" s="14" t="str">
        <v/>
      </c>
      <c r="P14626" s="14" t="str">
        <f ca="1"/>
        <v>Low Cap</v>
      </c>
    </row>
    <row r="14627" spans="11:16">
      <c r="K14627" s="14" t="str">
        <v/>
      </c>
      <c r="L14627" s="14" t="str">
        <v/>
      </c>
      <c r="O14627" s="14" t="str">
        <v/>
      </c>
      <c r="P14627" s="14" t="str">
        <f ca="1"/>
        <v>Low Cap</v>
      </c>
    </row>
    <row r="14628" spans="11:16">
      <c r="K14628" s="14" t="str">
        <v/>
      </c>
      <c r="L14628" s="14" t="str">
        <v/>
      </c>
      <c r="O14628" s="14" t="str">
        <v/>
      </c>
      <c r="P14628" s="14" t="str">
        <f ca="1"/>
        <v>Low Cap</v>
      </c>
    </row>
    <row r="14629" spans="11:16">
      <c r="K14629" s="14" t="str">
        <v/>
      </c>
      <c r="L14629" s="14" t="str">
        <v/>
      </c>
      <c r="O14629" s="14" t="str">
        <v/>
      </c>
      <c r="P14629" s="14" t="str">
        <f ca="1"/>
        <v>Low Cap</v>
      </c>
    </row>
    <row r="14630" spans="11:16">
      <c r="K14630" s="14" t="str">
        <v/>
      </c>
      <c r="L14630" s="14" t="str">
        <v/>
      </c>
      <c r="O14630" s="14" t="str">
        <v/>
      </c>
      <c r="P14630" s="14" t="str">
        <f ca="1"/>
        <v>Low Cap</v>
      </c>
    </row>
    <row r="14631" spans="11:16">
      <c r="K14631" s="14" t="str">
        <v/>
      </c>
      <c r="L14631" s="14" t="str">
        <v/>
      </c>
      <c r="O14631" s="14" t="str">
        <v/>
      </c>
      <c r="P14631" s="14" t="str">
        <f ca="1"/>
        <v>Low Cap</v>
      </c>
    </row>
    <row r="14632" spans="11:16">
      <c r="K14632" s="14" t="str">
        <v/>
      </c>
      <c r="L14632" s="14" t="str">
        <v/>
      </c>
      <c r="O14632" s="14" t="str">
        <v/>
      </c>
      <c r="P14632" s="14" t="str">
        <f ca="1"/>
        <v>Low Cap</v>
      </c>
    </row>
    <row r="14633" spans="11:16">
      <c r="K14633" s="14" t="str">
        <v/>
      </c>
      <c r="L14633" s="14" t="str">
        <v/>
      </c>
      <c r="O14633" s="14" t="str">
        <v/>
      </c>
      <c r="P14633" s="14" t="str">
        <f ca="1"/>
        <v>Low Cap</v>
      </c>
    </row>
    <row r="14634" spans="11:16">
      <c r="K14634" s="14" t="str">
        <v/>
      </c>
      <c r="L14634" s="14" t="str">
        <v/>
      </c>
      <c r="O14634" s="14" t="str">
        <v/>
      </c>
      <c r="P14634" s="14" t="str">
        <f ca="1"/>
        <v>Low Cap</v>
      </c>
    </row>
    <row r="14635" spans="11:16">
      <c r="K14635" s="14" t="str">
        <v/>
      </c>
      <c r="L14635" s="14" t="str">
        <v/>
      </c>
      <c r="O14635" s="14" t="str">
        <v/>
      </c>
      <c r="P14635" s="14" t="str">
        <f ca="1"/>
        <v>Low Cap</v>
      </c>
    </row>
    <row r="14636" spans="11:16">
      <c r="K14636" s="14" t="str">
        <v/>
      </c>
      <c r="L14636" s="14" t="str">
        <v/>
      </c>
      <c r="O14636" s="14" t="str">
        <v/>
      </c>
      <c r="P14636" s="14" t="str">
        <f ca="1"/>
        <v>Low Cap</v>
      </c>
    </row>
    <row r="14637" spans="11:16">
      <c r="K14637" s="14" t="str">
        <v/>
      </c>
      <c r="L14637" s="14" t="str">
        <v/>
      </c>
      <c r="O14637" s="14" t="str">
        <v/>
      </c>
      <c r="P14637" s="14" t="str">
        <f ca="1"/>
        <v>Low Cap</v>
      </c>
    </row>
    <row r="14638" spans="11:16">
      <c r="K14638" s="14" t="str">
        <v/>
      </c>
      <c r="L14638" s="14" t="str">
        <v/>
      </c>
      <c r="O14638" s="14" t="str">
        <v/>
      </c>
      <c r="P14638" s="14" t="str">
        <f ca="1"/>
        <v>Low Cap</v>
      </c>
    </row>
    <row r="14639" spans="11:16">
      <c r="K14639" s="14" t="str">
        <v/>
      </c>
      <c r="L14639" s="14" t="str">
        <v/>
      </c>
      <c r="O14639" s="14" t="str">
        <v/>
      </c>
      <c r="P14639" s="14" t="str">
        <f ca="1"/>
        <v>Low Cap</v>
      </c>
    </row>
    <row r="14640" spans="11:16">
      <c r="K14640" s="14" t="str">
        <v/>
      </c>
      <c r="L14640" s="14" t="str">
        <v/>
      </c>
      <c r="O14640" s="14" t="str">
        <v/>
      </c>
      <c r="P14640" s="14" t="str">
        <f ca="1"/>
        <v>Low Cap</v>
      </c>
    </row>
    <row r="14641" spans="11:16">
      <c r="K14641" s="14" t="str">
        <v/>
      </c>
      <c r="L14641" s="14" t="str">
        <v/>
      </c>
      <c r="O14641" s="14" t="str">
        <v/>
      </c>
      <c r="P14641" s="14" t="str">
        <f ca="1"/>
        <v>Low Cap</v>
      </c>
    </row>
    <row r="14642" spans="11:16">
      <c r="K14642" s="14" t="str">
        <v/>
      </c>
      <c r="L14642" s="14" t="str">
        <v/>
      </c>
      <c r="O14642" s="14" t="str">
        <v/>
      </c>
      <c r="P14642" s="14" t="str">
        <f ca="1"/>
        <v>Low Cap</v>
      </c>
    </row>
    <row r="14643" spans="11:16">
      <c r="K14643" s="14" t="str">
        <v/>
      </c>
      <c r="L14643" s="14" t="str">
        <v/>
      </c>
      <c r="O14643" s="14" t="str">
        <v/>
      </c>
      <c r="P14643" s="14" t="str">
        <f ca="1"/>
        <v>Low Cap</v>
      </c>
    </row>
    <row r="14644" spans="11:16">
      <c r="K14644" s="14" t="str">
        <v/>
      </c>
      <c r="L14644" s="14" t="str">
        <v/>
      </c>
      <c r="O14644" s="14" t="str">
        <v/>
      </c>
      <c r="P14644" s="14" t="str">
        <f ca="1"/>
        <v>Low Cap</v>
      </c>
    </row>
    <row r="14645" spans="11:16">
      <c r="K14645" s="14" t="str">
        <v/>
      </c>
      <c r="L14645" s="14" t="str">
        <v/>
      </c>
      <c r="O14645" s="14" t="str">
        <v/>
      </c>
      <c r="P14645" s="14" t="str">
        <f ca="1"/>
        <v>Low Cap</v>
      </c>
    </row>
    <row r="14646" spans="11:16">
      <c r="K14646" s="14" t="str">
        <v/>
      </c>
      <c r="L14646" s="14" t="str">
        <v/>
      </c>
      <c r="O14646" s="14" t="str">
        <v/>
      </c>
      <c r="P14646" s="14" t="str">
        <f ca="1"/>
        <v>Low Cap</v>
      </c>
    </row>
    <row r="14647" spans="11:16">
      <c r="K14647" s="14" t="str">
        <v/>
      </c>
      <c r="L14647" s="14" t="str">
        <v/>
      </c>
      <c r="O14647" s="14" t="str">
        <v/>
      </c>
      <c r="P14647" s="14" t="str">
        <f ca="1"/>
        <v>Low Cap</v>
      </c>
    </row>
    <row r="14648" spans="11:16">
      <c r="K14648" s="14" t="str">
        <v/>
      </c>
      <c r="L14648" s="14" t="str">
        <v/>
      </c>
      <c r="O14648" s="14" t="str">
        <v/>
      </c>
      <c r="P14648" s="14" t="str">
        <f ca="1"/>
        <v>Low Cap</v>
      </c>
    </row>
    <row r="14649" spans="11:16">
      <c r="K14649" s="14" t="str">
        <v/>
      </c>
      <c r="L14649" s="14" t="str">
        <v/>
      </c>
      <c r="O14649" s="14" t="str">
        <v/>
      </c>
      <c r="P14649" s="14" t="str">
        <f ca="1"/>
        <v>Low Cap</v>
      </c>
    </row>
    <row r="14650" spans="11:16">
      <c r="K14650" s="14" t="str">
        <v/>
      </c>
      <c r="L14650" s="14" t="str">
        <v/>
      </c>
      <c r="O14650" s="14" t="str">
        <v/>
      </c>
      <c r="P14650" s="14" t="str">
        <f ca="1"/>
        <v>Low Cap</v>
      </c>
    </row>
    <row r="14651" spans="11:16">
      <c r="K14651" s="14" t="str">
        <v/>
      </c>
      <c r="L14651" s="14" t="str">
        <v/>
      </c>
      <c r="O14651" s="14" t="str">
        <v/>
      </c>
      <c r="P14651" s="14" t="str">
        <f ca="1"/>
        <v>Low Cap</v>
      </c>
    </row>
    <row r="14652" spans="11:16">
      <c r="K14652" s="14" t="str">
        <v/>
      </c>
      <c r="L14652" s="14" t="str">
        <v/>
      </c>
      <c r="O14652" s="14" t="str">
        <v/>
      </c>
      <c r="P14652" s="14" t="str">
        <f ca="1"/>
        <v>Low Cap</v>
      </c>
    </row>
    <row r="14653" spans="11:16">
      <c r="K14653" s="14" t="str">
        <v/>
      </c>
      <c r="L14653" s="14" t="str">
        <v/>
      </c>
      <c r="O14653" s="14" t="str">
        <v/>
      </c>
      <c r="P14653" s="14" t="str">
        <f ca="1"/>
        <v>Low Cap</v>
      </c>
    </row>
    <row r="14654" spans="11:16">
      <c r="K14654" s="14" t="str">
        <v/>
      </c>
      <c r="L14654" s="14" t="str">
        <v/>
      </c>
      <c r="O14654" s="14" t="str">
        <v/>
      </c>
      <c r="P14654" s="14" t="str">
        <f ca="1"/>
        <v>Low Cap</v>
      </c>
    </row>
    <row r="14655" spans="11:16">
      <c r="K14655" s="14" t="str">
        <v/>
      </c>
      <c r="L14655" s="14" t="str">
        <v/>
      </c>
      <c r="O14655" s="14" t="str">
        <v/>
      </c>
      <c r="P14655" s="14" t="str">
        <f ca="1"/>
        <v>Low Cap</v>
      </c>
    </row>
    <row r="14656" spans="11:16">
      <c r="K14656" s="14" t="str">
        <v/>
      </c>
      <c r="L14656" s="14" t="str">
        <v/>
      </c>
      <c r="O14656" s="14" t="str">
        <v/>
      </c>
      <c r="P14656" s="14" t="str">
        <f ca="1"/>
        <v>Low Cap</v>
      </c>
    </row>
    <row r="14657" spans="11:16">
      <c r="K14657" s="14" t="str">
        <v/>
      </c>
      <c r="L14657" s="14" t="str">
        <v/>
      </c>
      <c r="O14657" s="14" t="str">
        <v/>
      </c>
      <c r="P14657" s="14" t="str">
        <f ca="1"/>
        <v>Low Cap</v>
      </c>
    </row>
    <row r="14658" spans="11:16">
      <c r="K14658" s="14" t="str">
        <v/>
      </c>
      <c r="L14658" s="14" t="str">
        <v/>
      </c>
      <c r="O14658" s="14" t="str">
        <v/>
      </c>
      <c r="P14658" s="14" t="str">
        <f ca="1"/>
        <v>Low Cap</v>
      </c>
    </row>
    <row r="14659" spans="11:16">
      <c r="K14659" s="14" t="str">
        <v/>
      </c>
      <c r="L14659" s="14" t="str">
        <v/>
      </c>
      <c r="O14659" s="14" t="str">
        <v/>
      </c>
      <c r="P14659" s="14" t="str">
        <f ca="1"/>
        <v>Low Cap</v>
      </c>
    </row>
    <row r="14660" spans="11:16">
      <c r="K14660" s="14" t="str">
        <v/>
      </c>
      <c r="L14660" s="14" t="str">
        <v/>
      </c>
      <c r="O14660" s="14" t="str">
        <v/>
      </c>
      <c r="P14660" s="14" t="str">
        <f ca="1"/>
        <v>Low Cap</v>
      </c>
    </row>
    <row r="14661" spans="11:16">
      <c r="K14661" s="14" t="str">
        <v/>
      </c>
      <c r="L14661" s="14" t="str">
        <v/>
      </c>
      <c r="O14661" s="14" t="str">
        <v/>
      </c>
      <c r="P14661" s="14" t="str">
        <f ca="1"/>
        <v>Low Cap</v>
      </c>
    </row>
    <row r="14662" spans="11:16">
      <c r="K14662" s="14" t="str">
        <v/>
      </c>
      <c r="L14662" s="14" t="str">
        <v/>
      </c>
      <c r="O14662" s="14" t="str">
        <v/>
      </c>
      <c r="P14662" s="14" t="str">
        <f ca="1"/>
        <v>Low Cap</v>
      </c>
    </row>
    <row r="14663" spans="11:16">
      <c r="K14663" s="14" t="str">
        <v/>
      </c>
      <c r="L14663" s="14" t="str">
        <v/>
      </c>
      <c r="O14663" s="14" t="str">
        <v/>
      </c>
      <c r="P14663" s="14" t="str">
        <f ca="1"/>
        <v>Low Cap</v>
      </c>
    </row>
    <row r="14664" spans="11:16">
      <c r="K14664" s="14" t="str">
        <v/>
      </c>
      <c r="L14664" s="14" t="str">
        <v/>
      </c>
      <c r="O14664" s="14" t="str">
        <v/>
      </c>
      <c r="P14664" s="14" t="str">
        <f ca="1"/>
        <v>Low Cap</v>
      </c>
    </row>
    <row r="14665" spans="11:16">
      <c r="K14665" s="14" t="str">
        <v/>
      </c>
      <c r="L14665" s="14" t="str">
        <v/>
      </c>
      <c r="O14665" s="14" t="str">
        <v/>
      </c>
      <c r="P14665" s="14" t="str">
        <f ca="1"/>
        <v>Low Cap</v>
      </c>
    </row>
    <row r="14666" spans="11:16">
      <c r="K14666" s="14" t="str">
        <v/>
      </c>
      <c r="L14666" s="14" t="str">
        <v/>
      </c>
      <c r="O14666" s="14" t="str">
        <v/>
      </c>
      <c r="P14666" s="14" t="str">
        <f ca="1"/>
        <v>Low Cap</v>
      </c>
    </row>
    <row r="14667" spans="11:16">
      <c r="K14667" s="14" t="str">
        <v/>
      </c>
      <c r="L14667" s="14" t="str">
        <v/>
      </c>
      <c r="O14667" s="14" t="str">
        <v/>
      </c>
      <c r="P14667" s="14" t="str">
        <f ca="1"/>
        <v>Low Cap</v>
      </c>
    </row>
    <row r="14668" spans="11:16">
      <c r="K14668" s="14" t="str">
        <v/>
      </c>
      <c r="L14668" s="14" t="str">
        <v/>
      </c>
      <c r="O14668" s="14" t="str">
        <v/>
      </c>
      <c r="P14668" s="14" t="str">
        <f ca="1"/>
        <v>Low Cap</v>
      </c>
    </row>
    <row r="14669" spans="11:16">
      <c r="K14669" s="14" t="str">
        <v/>
      </c>
      <c r="L14669" s="14" t="str">
        <v/>
      </c>
      <c r="O14669" s="14" t="str">
        <v/>
      </c>
      <c r="P14669" s="14" t="str">
        <f ca="1"/>
        <v>Low Cap</v>
      </c>
    </row>
    <row r="14670" spans="11:16">
      <c r="K14670" s="14" t="str">
        <v/>
      </c>
      <c r="L14670" s="14" t="str">
        <v/>
      </c>
      <c r="O14670" s="14" t="str">
        <v/>
      </c>
      <c r="P14670" s="14" t="str">
        <f ca="1"/>
        <v>Low Cap</v>
      </c>
    </row>
    <row r="14671" spans="11:16">
      <c r="K14671" s="14" t="str">
        <v/>
      </c>
      <c r="L14671" s="14" t="str">
        <v/>
      </c>
      <c r="O14671" s="14" t="str">
        <v/>
      </c>
      <c r="P14671" s="14" t="str">
        <f ca="1"/>
        <v>Low Cap</v>
      </c>
    </row>
    <row r="14672" spans="11:16">
      <c r="K14672" s="14" t="str">
        <v/>
      </c>
      <c r="L14672" s="14" t="str">
        <v/>
      </c>
      <c r="O14672" s="14" t="str">
        <v/>
      </c>
      <c r="P14672" s="14" t="str">
        <f ca="1"/>
        <v>Low Cap</v>
      </c>
    </row>
    <row r="14673" spans="11:16">
      <c r="K14673" s="14" t="str">
        <v/>
      </c>
      <c r="L14673" s="14" t="str">
        <v/>
      </c>
      <c r="O14673" s="14" t="str">
        <v/>
      </c>
      <c r="P14673" s="14" t="str">
        <f ca="1"/>
        <v>Low Cap</v>
      </c>
    </row>
    <row r="14674" spans="11:16">
      <c r="K14674" s="14" t="str">
        <v/>
      </c>
      <c r="L14674" s="14" t="str">
        <v/>
      </c>
      <c r="O14674" s="14" t="str">
        <v/>
      </c>
      <c r="P14674" s="14" t="str">
        <f ca="1"/>
        <v>Low Cap</v>
      </c>
    </row>
    <row r="14675" spans="11:16">
      <c r="K14675" s="14" t="str">
        <v/>
      </c>
      <c r="L14675" s="14" t="str">
        <v/>
      </c>
      <c r="O14675" s="14" t="str">
        <v/>
      </c>
      <c r="P14675" s="14" t="str">
        <f ca="1"/>
        <v>Low Cap</v>
      </c>
    </row>
    <row r="14676" spans="11:16">
      <c r="K14676" s="14" t="str">
        <v/>
      </c>
      <c r="L14676" s="14" t="str">
        <v/>
      </c>
      <c r="O14676" s="14" t="str">
        <v/>
      </c>
      <c r="P14676" s="14" t="str">
        <f ca="1"/>
        <v>Low Cap</v>
      </c>
    </row>
    <row r="14677" spans="11:16">
      <c r="K14677" s="14" t="str">
        <v/>
      </c>
      <c r="L14677" s="14" t="str">
        <v/>
      </c>
      <c r="O14677" s="14" t="str">
        <v/>
      </c>
      <c r="P14677" s="14" t="str">
        <f ca="1"/>
        <v>Low Cap</v>
      </c>
    </row>
    <row r="14678" spans="11:16">
      <c r="K14678" s="14" t="str">
        <v/>
      </c>
      <c r="L14678" s="14" t="str">
        <v/>
      </c>
      <c r="O14678" s="14" t="str">
        <v/>
      </c>
      <c r="P14678" s="14" t="str">
        <f ca="1"/>
        <v>Low Cap</v>
      </c>
    </row>
    <row r="14679" spans="11:16">
      <c r="K14679" s="14" t="str">
        <v/>
      </c>
      <c r="L14679" s="14" t="str">
        <v/>
      </c>
      <c r="O14679" s="14" t="str">
        <v/>
      </c>
      <c r="P14679" s="14" t="str">
        <f ca="1"/>
        <v>Low Cap</v>
      </c>
    </row>
    <row r="14680" spans="11:16">
      <c r="K14680" s="14" t="str">
        <v/>
      </c>
      <c r="L14680" s="14" t="str">
        <v/>
      </c>
      <c r="O14680" s="14" t="str">
        <v/>
      </c>
      <c r="P14680" s="14" t="str">
        <f ca="1"/>
        <v>Low Cap</v>
      </c>
    </row>
    <row r="14681" spans="11:16">
      <c r="K14681" s="14" t="str">
        <v/>
      </c>
      <c r="L14681" s="14" t="str">
        <v/>
      </c>
      <c r="O14681" s="14" t="str">
        <v/>
      </c>
      <c r="P14681" s="14" t="str">
        <f ca="1"/>
        <v>Low Cap</v>
      </c>
    </row>
    <row r="14682" spans="11:16">
      <c r="K14682" s="14" t="str">
        <v/>
      </c>
      <c r="L14682" s="14" t="str">
        <v/>
      </c>
      <c r="O14682" s="14" t="str">
        <v/>
      </c>
      <c r="P14682" s="14" t="str">
        <f ca="1"/>
        <v>Low Cap</v>
      </c>
    </row>
    <row r="14683" spans="11:16">
      <c r="K14683" s="14" t="str">
        <v/>
      </c>
      <c r="L14683" s="14" t="str">
        <v/>
      </c>
      <c r="O14683" s="14" t="str">
        <v/>
      </c>
      <c r="P14683" s="14" t="str">
        <f ca="1"/>
        <v>Low Cap</v>
      </c>
    </row>
    <row r="14684" spans="11:16">
      <c r="K14684" s="14" t="str">
        <v/>
      </c>
      <c r="L14684" s="14" t="str">
        <v/>
      </c>
      <c r="O14684" s="14" t="str">
        <v/>
      </c>
      <c r="P14684" s="14" t="str">
        <f ca="1"/>
        <v>Low Cap</v>
      </c>
    </row>
    <row r="14685" spans="11:16">
      <c r="K14685" s="14" t="str">
        <v/>
      </c>
      <c r="L14685" s="14" t="str">
        <v/>
      </c>
      <c r="O14685" s="14" t="str">
        <v/>
      </c>
      <c r="P14685" s="14" t="str">
        <f ca="1"/>
        <v>Low Cap</v>
      </c>
    </row>
    <row r="14686" spans="11:16">
      <c r="K14686" s="14" t="str">
        <v/>
      </c>
      <c r="L14686" s="14" t="str">
        <v/>
      </c>
      <c r="O14686" s="14" t="str">
        <v/>
      </c>
      <c r="P14686" s="14" t="str">
        <f ca="1"/>
        <v>Low Cap</v>
      </c>
    </row>
    <row r="14687" spans="11:16">
      <c r="K14687" s="14" t="str">
        <v/>
      </c>
      <c r="L14687" s="14" t="str">
        <v/>
      </c>
      <c r="O14687" s="14" t="str">
        <v/>
      </c>
      <c r="P14687" s="14" t="str">
        <f ca="1"/>
        <v>Low Cap</v>
      </c>
    </row>
    <row r="14688" spans="11:16">
      <c r="K14688" s="14" t="str">
        <v/>
      </c>
      <c r="L14688" s="14" t="str">
        <v/>
      </c>
      <c r="O14688" s="14" t="str">
        <v/>
      </c>
      <c r="P14688" s="14" t="str">
        <f ca="1"/>
        <v>Low Cap</v>
      </c>
    </row>
    <row r="14689" spans="11:16">
      <c r="K14689" s="14" t="str">
        <v/>
      </c>
      <c r="L14689" s="14" t="str">
        <v/>
      </c>
      <c r="O14689" s="14" t="str">
        <v/>
      </c>
      <c r="P14689" s="14" t="str">
        <f ca="1"/>
        <v>Low Cap</v>
      </c>
    </row>
    <row r="14690" spans="11:16">
      <c r="K14690" s="14" t="str">
        <v/>
      </c>
      <c r="L14690" s="14" t="str">
        <v/>
      </c>
      <c r="O14690" s="14" t="str">
        <v/>
      </c>
      <c r="P14690" s="14" t="str">
        <f ca="1"/>
        <v>Low Cap</v>
      </c>
    </row>
    <row r="14691" spans="11:16">
      <c r="K14691" s="14" t="str">
        <v/>
      </c>
      <c r="L14691" s="14" t="str">
        <v/>
      </c>
      <c r="O14691" s="14" t="str">
        <v/>
      </c>
      <c r="P14691" s="14" t="str">
        <f ca="1"/>
        <v>Low Cap</v>
      </c>
    </row>
    <row r="14692" spans="11:16">
      <c r="K14692" s="14" t="str">
        <v/>
      </c>
      <c r="L14692" s="14" t="str">
        <v/>
      </c>
      <c r="O14692" s="14" t="str">
        <v/>
      </c>
      <c r="P14692" s="14" t="str">
        <f ca="1"/>
        <v>Low Cap</v>
      </c>
    </row>
    <row r="14693" spans="11:16">
      <c r="K14693" s="14" t="str">
        <v/>
      </c>
      <c r="L14693" s="14" t="str">
        <v/>
      </c>
      <c r="O14693" s="14" t="str">
        <v/>
      </c>
      <c r="P14693" s="14" t="str">
        <f ca="1"/>
        <v>Low Cap</v>
      </c>
    </row>
    <row r="14694" spans="11:16">
      <c r="K14694" s="14" t="str">
        <v/>
      </c>
      <c r="L14694" s="14" t="str">
        <v/>
      </c>
      <c r="O14694" s="14" t="str">
        <v/>
      </c>
      <c r="P14694" s="14" t="str">
        <f ca="1"/>
        <v>Low Cap</v>
      </c>
    </row>
    <row r="14695" spans="11:16">
      <c r="K14695" s="14" t="str">
        <v/>
      </c>
      <c r="L14695" s="14" t="str">
        <v/>
      </c>
      <c r="O14695" s="14" t="str">
        <v/>
      </c>
      <c r="P14695" s="14" t="str">
        <f ca="1"/>
        <v>Low Cap</v>
      </c>
    </row>
    <row r="14696" spans="11:16">
      <c r="K14696" s="14" t="str">
        <v/>
      </c>
      <c r="L14696" s="14" t="str">
        <v/>
      </c>
      <c r="O14696" s="14" t="str">
        <v/>
      </c>
      <c r="P14696" s="14" t="str">
        <f ca="1"/>
        <v>Low Cap</v>
      </c>
    </row>
    <row r="14697" spans="11:16">
      <c r="K14697" s="14" t="str">
        <v/>
      </c>
      <c r="L14697" s="14" t="str">
        <v/>
      </c>
      <c r="O14697" s="14" t="str">
        <v/>
      </c>
      <c r="P14697" s="14" t="str">
        <f ca="1"/>
        <v>Low Cap</v>
      </c>
    </row>
    <row r="14698" spans="11:16">
      <c r="K14698" s="14" t="str">
        <v/>
      </c>
      <c r="L14698" s="14" t="str">
        <v/>
      </c>
      <c r="O14698" s="14" t="str">
        <v/>
      </c>
      <c r="P14698" s="14" t="str">
        <f ca="1"/>
        <v>Low Cap</v>
      </c>
    </row>
    <row r="14699" spans="11:16">
      <c r="K14699" s="14" t="str">
        <v/>
      </c>
      <c r="L14699" s="14" t="str">
        <v/>
      </c>
      <c r="O14699" s="14" t="str">
        <v/>
      </c>
      <c r="P14699" s="14" t="str">
        <f ca="1"/>
        <v>Low Cap</v>
      </c>
    </row>
    <row r="14700" spans="11:16">
      <c r="K14700" s="14" t="str">
        <v/>
      </c>
      <c r="L14700" s="14" t="str">
        <v/>
      </c>
      <c r="O14700" s="14" t="str">
        <v/>
      </c>
      <c r="P14700" s="14" t="str">
        <f ca="1"/>
        <v>Low Cap</v>
      </c>
    </row>
    <row r="14701" spans="11:16">
      <c r="K14701" s="14" t="str">
        <v/>
      </c>
      <c r="L14701" s="14" t="str">
        <v/>
      </c>
      <c r="O14701" s="14" t="str">
        <v/>
      </c>
      <c r="P14701" s="14" t="str">
        <f ca="1"/>
        <v>Low Cap</v>
      </c>
    </row>
    <row r="14702" spans="11:16">
      <c r="K14702" s="14" t="str">
        <v/>
      </c>
      <c r="L14702" s="14" t="str">
        <v/>
      </c>
      <c r="O14702" s="14" t="str">
        <v/>
      </c>
      <c r="P14702" s="14" t="str">
        <f ca="1"/>
        <v>Low Cap</v>
      </c>
    </row>
    <row r="14703" spans="11:16">
      <c r="K14703" s="14" t="str">
        <v/>
      </c>
      <c r="L14703" s="14" t="str">
        <v/>
      </c>
      <c r="O14703" s="14" t="str">
        <v/>
      </c>
      <c r="P14703" s="14" t="str">
        <f ca="1"/>
        <v>Low Cap</v>
      </c>
    </row>
    <row r="14704" spans="11:16">
      <c r="K14704" s="14" t="str">
        <v/>
      </c>
      <c r="L14704" s="14" t="str">
        <v/>
      </c>
      <c r="O14704" s="14" t="str">
        <v/>
      </c>
      <c r="P14704" s="14" t="str">
        <f ca="1"/>
        <v>Low Cap</v>
      </c>
    </row>
    <row r="14705" spans="11:16">
      <c r="K14705" s="14" t="str">
        <v/>
      </c>
      <c r="L14705" s="14" t="str">
        <v/>
      </c>
      <c r="O14705" s="14" t="str">
        <v/>
      </c>
      <c r="P14705" s="14" t="str">
        <f ca="1"/>
        <v>Low Cap</v>
      </c>
    </row>
    <row r="14706" spans="11:16">
      <c r="K14706" s="14" t="str">
        <v/>
      </c>
      <c r="L14706" s="14" t="str">
        <v/>
      </c>
      <c r="O14706" s="14" t="str">
        <v/>
      </c>
      <c r="P14706" s="14" t="str">
        <f ca="1"/>
        <v>Low Cap</v>
      </c>
    </row>
    <row r="14707" spans="11:16">
      <c r="K14707" s="14" t="str">
        <v/>
      </c>
      <c r="L14707" s="14" t="str">
        <v/>
      </c>
      <c r="O14707" s="14" t="str">
        <v/>
      </c>
      <c r="P14707" s="14" t="str">
        <f ca="1"/>
        <v>Low Cap</v>
      </c>
    </row>
    <row r="14708" spans="11:16">
      <c r="K14708" s="14" t="str">
        <v/>
      </c>
      <c r="L14708" s="14" t="str">
        <v/>
      </c>
      <c r="O14708" s="14" t="str">
        <v/>
      </c>
      <c r="P14708" s="14" t="str">
        <f ca="1"/>
        <v>Low Cap</v>
      </c>
    </row>
    <row r="14709" spans="11:16">
      <c r="K14709" s="14" t="str">
        <v/>
      </c>
      <c r="L14709" s="14" t="str">
        <v/>
      </c>
      <c r="O14709" s="14" t="str">
        <v/>
      </c>
      <c r="P14709" s="14" t="str">
        <f ca="1"/>
        <v>Low Cap</v>
      </c>
    </row>
    <row r="14710" spans="11:16">
      <c r="K14710" s="14" t="str">
        <v/>
      </c>
      <c r="L14710" s="14" t="str">
        <v/>
      </c>
      <c r="O14710" s="14" t="str">
        <v/>
      </c>
      <c r="P14710" s="14" t="str">
        <f ca="1"/>
        <v>Low Cap</v>
      </c>
    </row>
    <row r="14711" spans="11:16">
      <c r="K14711" s="14" t="str">
        <v/>
      </c>
      <c r="L14711" s="14" t="str">
        <v/>
      </c>
      <c r="O14711" s="14" t="str">
        <v/>
      </c>
      <c r="P14711" s="14" t="str">
        <f ca="1"/>
        <v>Low Cap</v>
      </c>
    </row>
    <row r="14712" spans="11:16">
      <c r="K14712" s="14" t="str">
        <v/>
      </c>
      <c r="L14712" s="14" t="str">
        <v/>
      </c>
      <c r="O14712" s="14" t="str">
        <v/>
      </c>
      <c r="P14712" s="14" t="str">
        <f ca="1"/>
        <v>Low Cap</v>
      </c>
    </row>
    <row r="14713" spans="11:16">
      <c r="K14713" s="14" t="str">
        <v/>
      </c>
      <c r="L14713" s="14" t="str">
        <v/>
      </c>
      <c r="O14713" s="14" t="str">
        <v/>
      </c>
      <c r="P14713" s="14" t="str">
        <f ca="1"/>
        <v>Low Cap</v>
      </c>
    </row>
    <row r="14714" spans="11:16">
      <c r="K14714" s="14" t="str">
        <v/>
      </c>
      <c r="L14714" s="14" t="str">
        <v/>
      </c>
      <c r="O14714" s="14" t="str">
        <v/>
      </c>
      <c r="P14714" s="14" t="str">
        <f ca="1"/>
        <v>Low Cap</v>
      </c>
    </row>
    <row r="14715" spans="11:16">
      <c r="K14715" s="14" t="str">
        <v/>
      </c>
      <c r="L14715" s="14" t="str">
        <v/>
      </c>
      <c r="O14715" s="14" t="str">
        <v/>
      </c>
      <c r="P14715" s="14" t="str">
        <f ca="1"/>
        <v>Low Cap</v>
      </c>
    </row>
    <row r="14716" spans="11:16">
      <c r="K14716" s="14" t="str">
        <v/>
      </c>
      <c r="L14716" s="14" t="str">
        <v/>
      </c>
      <c r="O14716" s="14" t="str">
        <v/>
      </c>
      <c r="P14716" s="14" t="str">
        <f ca="1"/>
        <v>Low Cap</v>
      </c>
    </row>
    <row r="14717" spans="11:16">
      <c r="K14717" s="14" t="str">
        <v/>
      </c>
      <c r="L14717" s="14" t="str">
        <v/>
      </c>
      <c r="O14717" s="14" t="str">
        <v/>
      </c>
      <c r="P14717" s="14" t="str">
        <f ca="1"/>
        <v>Low Cap</v>
      </c>
    </row>
    <row r="14718" spans="11:16">
      <c r="K14718" s="14" t="str">
        <v/>
      </c>
      <c r="L14718" s="14" t="str">
        <v/>
      </c>
      <c r="O14718" s="14" t="str">
        <v/>
      </c>
      <c r="P14718" s="14" t="str">
        <f ca="1"/>
        <v>Low Cap</v>
      </c>
    </row>
    <row r="14719" spans="11:16">
      <c r="K14719" s="14" t="str">
        <v/>
      </c>
      <c r="L14719" s="14" t="str">
        <v/>
      </c>
      <c r="O14719" s="14" t="str">
        <v/>
      </c>
      <c r="P14719" s="14" t="str">
        <f ca="1"/>
        <v>Low Cap</v>
      </c>
    </row>
    <row r="14720" spans="11:16">
      <c r="K14720" s="14" t="str">
        <v/>
      </c>
      <c r="L14720" s="14" t="str">
        <v/>
      </c>
      <c r="O14720" s="14" t="str">
        <v/>
      </c>
      <c r="P14720" s="14" t="str">
        <f ca="1"/>
        <v>Low Cap</v>
      </c>
    </row>
    <row r="14721" spans="11:16">
      <c r="K14721" s="14" t="str">
        <v/>
      </c>
      <c r="L14721" s="14" t="str">
        <v/>
      </c>
      <c r="O14721" s="14" t="str">
        <v/>
      </c>
      <c r="P14721" s="14" t="str">
        <f ca="1"/>
        <v>Low Cap</v>
      </c>
    </row>
    <row r="14722" spans="11:16">
      <c r="K14722" s="14" t="str">
        <v/>
      </c>
      <c r="L14722" s="14" t="str">
        <v/>
      </c>
      <c r="O14722" s="14" t="str">
        <v/>
      </c>
      <c r="P14722" s="14" t="str">
        <f ca="1"/>
        <v>Low Cap</v>
      </c>
    </row>
    <row r="14723" spans="11:16">
      <c r="K14723" s="14" t="str">
        <v/>
      </c>
      <c r="L14723" s="14" t="str">
        <v/>
      </c>
      <c r="O14723" s="14" t="str">
        <v/>
      </c>
      <c r="P14723" s="14" t="str">
        <f ca="1"/>
        <v>Low Cap</v>
      </c>
    </row>
    <row r="14724" spans="11:16">
      <c r="K14724" s="14" t="str">
        <v/>
      </c>
      <c r="L14724" s="14" t="str">
        <v/>
      </c>
      <c r="O14724" s="14" t="str">
        <v/>
      </c>
      <c r="P14724" s="14" t="str">
        <f ca="1"/>
        <v>Low Cap</v>
      </c>
    </row>
    <row r="14725" spans="11:16">
      <c r="K14725" s="14" t="str">
        <v/>
      </c>
      <c r="L14725" s="14" t="str">
        <v/>
      </c>
      <c r="O14725" s="14" t="str">
        <v/>
      </c>
      <c r="P14725" s="14" t="str">
        <f ca="1"/>
        <v>Low Cap</v>
      </c>
    </row>
    <row r="14726" spans="11:16">
      <c r="K14726" s="14" t="str">
        <v/>
      </c>
      <c r="L14726" s="14" t="str">
        <v/>
      </c>
      <c r="O14726" s="14" t="str">
        <v/>
      </c>
      <c r="P14726" s="14" t="str">
        <f ca="1"/>
        <v>Low Cap</v>
      </c>
    </row>
    <row r="14727" spans="11:16">
      <c r="K14727" s="14" t="str">
        <v/>
      </c>
      <c r="L14727" s="14" t="str">
        <v/>
      </c>
      <c r="O14727" s="14" t="str">
        <v/>
      </c>
      <c r="P14727" s="14" t="str">
        <f ca="1"/>
        <v>Low Cap</v>
      </c>
    </row>
    <row r="14728" spans="11:16">
      <c r="K14728" s="14" t="str">
        <v/>
      </c>
      <c r="L14728" s="14" t="str">
        <v/>
      </c>
      <c r="O14728" s="14" t="str">
        <v/>
      </c>
      <c r="P14728" s="14" t="str">
        <f ca="1"/>
        <v>Low Cap</v>
      </c>
    </row>
    <row r="14729" spans="11:16">
      <c r="K14729" s="14" t="str">
        <v/>
      </c>
      <c r="L14729" s="14" t="str">
        <v/>
      </c>
      <c r="O14729" s="14" t="str">
        <v/>
      </c>
      <c r="P14729" s="14" t="str">
        <f ca="1"/>
        <v>Low Cap</v>
      </c>
    </row>
    <row r="14730" spans="11:16">
      <c r="K14730" s="14" t="str">
        <v/>
      </c>
      <c r="L14730" s="14" t="str">
        <v/>
      </c>
      <c r="O14730" s="14" t="str">
        <v/>
      </c>
      <c r="P14730" s="14" t="str">
        <f ca="1"/>
        <v>Low Cap</v>
      </c>
    </row>
    <row r="14731" spans="11:16">
      <c r="K14731" s="14" t="str">
        <v/>
      </c>
      <c r="L14731" s="14" t="str">
        <v/>
      </c>
      <c r="O14731" s="14" t="str">
        <v/>
      </c>
      <c r="P14731" s="14" t="str">
        <f ca="1"/>
        <v>Low Cap</v>
      </c>
    </row>
    <row r="14732" spans="11:16">
      <c r="K14732" s="14" t="str">
        <v/>
      </c>
      <c r="L14732" s="14" t="str">
        <v/>
      </c>
      <c r="O14732" s="14" t="str">
        <v/>
      </c>
      <c r="P14732" s="14" t="str">
        <f ca="1"/>
        <v>Low Cap</v>
      </c>
    </row>
    <row r="14733" spans="11:16">
      <c r="K14733" s="14" t="str">
        <v/>
      </c>
      <c r="L14733" s="14" t="str">
        <v/>
      </c>
      <c r="O14733" s="14" t="str">
        <v/>
      </c>
      <c r="P14733" s="14" t="str">
        <f ca="1"/>
        <v>Low Cap</v>
      </c>
    </row>
    <row r="14734" spans="11:16">
      <c r="K14734" s="14" t="str">
        <v/>
      </c>
      <c r="L14734" s="14" t="str">
        <v/>
      </c>
      <c r="O14734" s="14" t="str">
        <v/>
      </c>
      <c r="P14734" s="14" t="str">
        <f ca="1"/>
        <v>Low Cap</v>
      </c>
    </row>
    <row r="14735" spans="11:16">
      <c r="K14735" s="14" t="str">
        <v/>
      </c>
      <c r="L14735" s="14" t="str">
        <v/>
      </c>
      <c r="O14735" s="14" t="str">
        <v/>
      </c>
      <c r="P14735" s="14" t="str">
        <f ca="1"/>
        <v>Low Cap</v>
      </c>
    </row>
    <row r="14736" spans="11:16">
      <c r="K14736" s="14" t="str">
        <v/>
      </c>
      <c r="L14736" s="14" t="str">
        <v/>
      </c>
      <c r="O14736" s="14" t="str">
        <v/>
      </c>
      <c r="P14736" s="14" t="str">
        <f ca="1"/>
        <v>Low Cap</v>
      </c>
    </row>
    <row r="14737" spans="11:16">
      <c r="K14737" s="14" t="str">
        <v/>
      </c>
      <c r="L14737" s="14" t="str">
        <v/>
      </c>
      <c r="O14737" s="14" t="str">
        <v/>
      </c>
      <c r="P14737" s="14" t="str">
        <f ca="1"/>
        <v>Low Cap</v>
      </c>
    </row>
    <row r="14738" spans="11:16">
      <c r="K14738" s="14" t="str">
        <v/>
      </c>
      <c r="L14738" s="14" t="str">
        <v/>
      </c>
      <c r="O14738" s="14" t="str">
        <v/>
      </c>
      <c r="P14738" s="14" t="str">
        <f ca="1"/>
        <v>Low Cap</v>
      </c>
    </row>
    <row r="14739" spans="11:16">
      <c r="K14739" s="14" t="str">
        <v/>
      </c>
      <c r="L14739" s="14" t="str">
        <v/>
      </c>
      <c r="O14739" s="14" t="str">
        <v/>
      </c>
      <c r="P14739" s="14" t="str">
        <f ca="1"/>
        <v>Low Cap</v>
      </c>
    </row>
    <row r="14740" spans="11:16">
      <c r="K14740" s="14" t="str">
        <v/>
      </c>
      <c r="L14740" s="14" t="str">
        <v/>
      </c>
      <c r="O14740" s="14" t="str">
        <v/>
      </c>
      <c r="P14740" s="14" t="str">
        <f ca="1"/>
        <v>Low Cap</v>
      </c>
    </row>
    <row r="14741" spans="11:16">
      <c r="K14741" s="14" t="str">
        <v/>
      </c>
      <c r="L14741" s="14" t="str">
        <v/>
      </c>
      <c r="O14741" s="14" t="str">
        <v/>
      </c>
      <c r="P14741" s="14" t="str">
        <f ca="1"/>
        <v>Low Cap</v>
      </c>
    </row>
    <row r="14742" spans="11:16">
      <c r="K14742" s="14" t="str">
        <v/>
      </c>
      <c r="L14742" s="14" t="str">
        <v/>
      </c>
      <c r="O14742" s="14" t="str">
        <v/>
      </c>
      <c r="P14742" s="14" t="str">
        <f ca="1"/>
        <v>Low Cap</v>
      </c>
    </row>
    <row r="14743" spans="11:16">
      <c r="K14743" s="14" t="str">
        <v/>
      </c>
      <c r="L14743" s="14" t="str">
        <v/>
      </c>
      <c r="O14743" s="14" t="str">
        <v/>
      </c>
      <c r="P14743" s="14" t="str">
        <f ca="1"/>
        <v>Low Cap</v>
      </c>
    </row>
    <row r="14744" spans="11:16">
      <c r="K14744" s="14" t="str">
        <v/>
      </c>
      <c r="L14744" s="14" t="str">
        <v/>
      </c>
      <c r="O14744" s="14" t="str">
        <v/>
      </c>
      <c r="P14744" s="14" t="str">
        <f ca="1"/>
        <v>Low Cap</v>
      </c>
    </row>
    <row r="14745" spans="11:16">
      <c r="K14745" s="14" t="str">
        <v/>
      </c>
      <c r="L14745" s="14" t="str">
        <v/>
      </c>
      <c r="O14745" s="14" t="str">
        <v/>
      </c>
      <c r="P14745" s="14" t="str">
        <f ca="1"/>
        <v>Low Cap</v>
      </c>
    </row>
    <row r="14746" spans="11:16">
      <c r="K14746" s="14" t="str">
        <v/>
      </c>
      <c r="L14746" s="14" t="str">
        <v/>
      </c>
      <c r="O14746" s="14" t="str">
        <v/>
      </c>
      <c r="P14746" s="14" t="str">
        <f ca="1"/>
        <v>Low Cap</v>
      </c>
    </row>
    <row r="14747" spans="11:16">
      <c r="K14747" s="14" t="str">
        <v/>
      </c>
      <c r="L14747" s="14" t="str">
        <v/>
      </c>
      <c r="O14747" s="14" t="str">
        <v/>
      </c>
      <c r="P14747" s="14" t="str">
        <f ca="1"/>
        <v>Low Cap</v>
      </c>
    </row>
    <row r="14748" spans="11:16">
      <c r="K14748" s="14" t="str">
        <v/>
      </c>
      <c r="L14748" s="14" t="str">
        <v/>
      </c>
      <c r="O14748" s="14" t="str">
        <v/>
      </c>
      <c r="P14748" s="14" t="str">
        <f ca="1"/>
        <v>Low Cap</v>
      </c>
    </row>
    <row r="14749" spans="11:16">
      <c r="K14749" s="14" t="str">
        <v/>
      </c>
      <c r="L14749" s="14" t="str">
        <v/>
      </c>
      <c r="O14749" s="14" t="str">
        <v/>
      </c>
      <c r="P14749" s="14" t="str">
        <f ca="1"/>
        <v>Low Cap</v>
      </c>
    </row>
    <row r="14750" spans="11:16">
      <c r="K14750" s="14" t="str">
        <v/>
      </c>
      <c r="L14750" s="14" t="str">
        <v/>
      </c>
      <c r="O14750" s="14" t="str">
        <v/>
      </c>
      <c r="P14750" s="14" t="str">
        <f ca="1"/>
        <v>Low Cap</v>
      </c>
    </row>
    <row r="14751" spans="11:16">
      <c r="K14751" s="14" t="str">
        <v/>
      </c>
      <c r="L14751" s="14" t="str">
        <v/>
      </c>
      <c r="O14751" s="14" t="str">
        <v/>
      </c>
      <c r="P14751" s="14" t="str">
        <f ca="1"/>
        <v>Low Cap</v>
      </c>
    </row>
    <row r="14752" spans="11:16">
      <c r="K14752" s="14" t="str">
        <v/>
      </c>
      <c r="L14752" s="14" t="str">
        <v/>
      </c>
      <c r="O14752" s="14" t="str">
        <v/>
      </c>
      <c r="P14752" s="14" t="str">
        <f ca="1"/>
        <v>Low Cap</v>
      </c>
    </row>
    <row r="14753" spans="11:16">
      <c r="K14753" s="14" t="str">
        <v/>
      </c>
      <c r="L14753" s="14" t="str">
        <v/>
      </c>
      <c r="O14753" s="14" t="str">
        <v/>
      </c>
      <c r="P14753" s="14" t="str">
        <f ca="1"/>
        <v>Low Cap</v>
      </c>
    </row>
    <row r="14754" spans="11:16">
      <c r="K14754" s="14" t="str">
        <v/>
      </c>
      <c r="L14754" s="14" t="str">
        <v/>
      </c>
      <c r="O14754" s="14" t="str">
        <v/>
      </c>
      <c r="P14754" s="14" t="str">
        <f ca="1"/>
        <v>Low Cap</v>
      </c>
    </row>
    <row r="14755" spans="11:16">
      <c r="K14755" s="14" t="str">
        <v/>
      </c>
      <c r="L14755" s="14" t="str">
        <v/>
      </c>
      <c r="O14755" s="14" t="str">
        <v/>
      </c>
      <c r="P14755" s="14" t="str">
        <f ca="1"/>
        <v>Low Cap</v>
      </c>
    </row>
    <row r="14756" spans="11:16">
      <c r="K14756" s="14" t="str">
        <v/>
      </c>
      <c r="L14756" s="14" t="str">
        <v/>
      </c>
      <c r="O14756" s="14" t="str">
        <v/>
      </c>
      <c r="P14756" s="14" t="str">
        <f ca="1"/>
        <v>Low Cap</v>
      </c>
    </row>
    <row r="14757" spans="11:16">
      <c r="K14757" s="14" t="str">
        <v/>
      </c>
      <c r="L14757" s="14" t="str">
        <v/>
      </c>
      <c r="O14757" s="14" t="str">
        <v/>
      </c>
      <c r="P14757" s="14" t="str">
        <f ca="1"/>
        <v>Low Cap</v>
      </c>
    </row>
    <row r="14758" spans="11:16">
      <c r="K14758" s="14" t="str">
        <v/>
      </c>
      <c r="L14758" s="14" t="str">
        <v/>
      </c>
      <c r="O14758" s="14" t="str">
        <v/>
      </c>
      <c r="P14758" s="14" t="str">
        <f ca="1"/>
        <v>Low Cap</v>
      </c>
    </row>
    <row r="14759" spans="11:16">
      <c r="K14759" s="14" t="str">
        <v/>
      </c>
      <c r="L14759" s="14" t="str">
        <v/>
      </c>
      <c r="O14759" s="14" t="str">
        <v/>
      </c>
      <c r="P14759" s="14" t="str">
        <f ca="1"/>
        <v>Low Cap</v>
      </c>
    </row>
    <row r="14760" spans="11:16">
      <c r="K14760" s="14" t="str">
        <v/>
      </c>
      <c r="L14760" s="14" t="str">
        <v/>
      </c>
      <c r="O14760" s="14" t="str">
        <v/>
      </c>
      <c r="P14760" s="14" t="str">
        <f ca="1"/>
        <v>Low Cap</v>
      </c>
    </row>
    <row r="14761" spans="11:16">
      <c r="K14761" s="14" t="str">
        <v/>
      </c>
      <c r="L14761" s="14" t="str">
        <v/>
      </c>
      <c r="O14761" s="14" t="str">
        <v/>
      </c>
      <c r="P14761" s="14" t="str">
        <f ca="1"/>
        <v>Low Cap</v>
      </c>
    </row>
    <row r="14762" spans="11:16">
      <c r="K14762" s="14" t="str">
        <v/>
      </c>
      <c r="L14762" s="14" t="str">
        <v/>
      </c>
      <c r="O14762" s="14" t="str">
        <v/>
      </c>
      <c r="P14762" s="14" t="str">
        <f ca="1"/>
        <v>Low Cap</v>
      </c>
    </row>
    <row r="14763" spans="11:16">
      <c r="K14763" s="14" t="str">
        <v/>
      </c>
      <c r="L14763" s="14" t="str">
        <v/>
      </c>
      <c r="O14763" s="14" t="str">
        <v/>
      </c>
      <c r="P14763" s="14" t="str">
        <f ca="1"/>
        <v>Low Cap</v>
      </c>
    </row>
    <row r="14764" spans="11:16">
      <c r="K14764" s="14" t="str">
        <v/>
      </c>
      <c r="L14764" s="14" t="str">
        <v/>
      </c>
      <c r="O14764" s="14" t="str">
        <v/>
      </c>
      <c r="P14764" s="14" t="str">
        <f ca="1"/>
        <v>Low Cap</v>
      </c>
    </row>
    <row r="14765" spans="11:16">
      <c r="K14765" s="14" t="str">
        <v/>
      </c>
      <c r="L14765" s="14" t="str">
        <v/>
      </c>
      <c r="O14765" s="14" t="str">
        <v/>
      </c>
      <c r="P14765" s="14" t="str">
        <f ca="1"/>
        <v>Low Cap</v>
      </c>
    </row>
    <row r="14766" spans="11:16">
      <c r="K14766" s="14" t="str">
        <v/>
      </c>
      <c r="L14766" s="14" t="str">
        <v/>
      </c>
      <c r="O14766" s="14" t="str">
        <v/>
      </c>
      <c r="P14766" s="14" t="str">
        <f ca="1"/>
        <v>Low Cap</v>
      </c>
    </row>
    <row r="14767" spans="11:16">
      <c r="K14767" s="14" t="str">
        <v/>
      </c>
      <c r="L14767" s="14" t="str">
        <v/>
      </c>
      <c r="O14767" s="14" t="str">
        <v/>
      </c>
      <c r="P14767" s="14" t="str">
        <f ca="1"/>
        <v>Low Cap</v>
      </c>
    </row>
    <row r="14768" spans="11:16">
      <c r="K14768" s="14" t="str">
        <v/>
      </c>
      <c r="L14768" s="14" t="str">
        <v/>
      </c>
      <c r="O14768" s="14" t="str">
        <v/>
      </c>
      <c r="P14768" s="14" t="str">
        <f ca="1"/>
        <v>Low Cap</v>
      </c>
    </row>
    <row r="14769" spans="11:16">
      <c r="K14769" s="14" t="str">
        <v/>
      </c>
      <c r="L14769" s="14" t="str">
        <v/>
      </c>
      <c r="O14769" s="14" t="str">
        <v/>
      </c>
      <c r="P14769" s="14" t="str">
        <f ca="1"/>
        <v>Low Cap</v>
      </c>
    </row>
    <row r="14770" spans="11:16">
      <c r="K14770" s="14" t="str">
        <v/>
      </c>
      <c r="L14770" s="14" t="str">
        <v/>
      </c>
      <c r="O14770" s="14" t="str">
        <v/>
      </c>
      <c r="P14770" s="14" t="str">
        <f ca="1"/>
        <v>Low Cap</v>
      </c>
    </row>
    <row r="14771" spans="11:16">
      <c r="K14771" s="14" t="str">
        <v/>
      </c>
      <c r="L14771" s="14" t="str">
        <v/>
      </c>
      <c r="O14771" s="14" t="str">
        <v/>
      </c>
      <c r="P14771" s="14" t="str">
        <f ca="1"/>
        <v>Low Cap</v>
      </c>
    </row>
    <row r="14772" spans="11:16">
      <c r="K14772" s="14" t="str">
        <v/>
      </c>
      <c r="L14772" s="14" t="str">
        <v/>
      </c>
      <c r="O14772" s="14" t="str">
        <v/>
      </c>
      <c r="P14772" s="14" t="str">
        <f ca="1"/>
        <v>Low Cap</v>
      </c>
    </row>
    <row r="14773" spans="11:16">
      <c r="K14773" s="14" t="str">
        <v/>
      </c>
      <c r="L14773" s="14" t="str">
        <v/>
      </c>
      <c r="O14773" s="14" t="str">
        <v/>
      </c>
      <c r="P14773" s="14" t="str">
        <f ca="1"/>
        <v>Low Cap</v>
      </c>
    </row>
    <row r="14774" spans="11:16">
      <c r="K14774" s="14" t="str">
        <v/>
      </c>
      <c r="L14774" s="14" t="str">
        <v/>
      </c>
      <c r="O14774" s="14" t="str">
        <v/>
      </c>
      <c r="P14774" s="14" t="str">
        <f ca="1"/>
        <v>Low Cap</v>
      </c>
    </row>
    <row r="14775" spans="11:16">
      <c r="K14775" s="14" t="str">
        <v/>
      </c>
      <c r="L14775" s="14" t="str">
        <v/>
      </c>
      <c r="O14775" s="14" t="str">
        <v/>
      </c>
      <c r="P14775" s="14" t="str">
        <f ca="1"/>
        <v>Low Cap</v>
      </c>
    </row>
    <row r="14776" spans="11:16">
      <c r="K14776" s="14" t="str">
        <v/>
      </c>
      <c r="L14776" s="14" t="str">
        <v/>
      </c>
      <c r="O14776" s="14" t="str">
        <v/>
      </c>
      <c r="P14776" s="14" t="str">
        <f ca="1"/>
        <v>Low Cap</v>
      </c>
    </row>
    <row r="14777" spans="11:16">
      <c r="K14777" s="14" t="str">
        <v/>
      </c>
      <c r="L14777" s="14" t="str">
        <v/>
      </c>
      <c r="O14777" s="14" t="str">
        <v/>
      </c>
      <c r="P14777" s="14" t="str">
        <f ca="1"/>
        <v>Low Cap</v>
      </c>
    </row>
    <row r="14778" spans="11:16">
      <c r="K14778" s="14" t="str">
        <v/>
      </c>
      <c r="L14778" s="14" t="str">
        <v/>
      </c>
      <c r="O14778" s="14" t="str">
        <v/>
      </c>
      <c r="P14778" s="14" t="str">
        <f ca="1"/>
        <v>Low Cap</v>
      </c>
    </row>
    <row r="14779" spans="11:16">
      <c r="K14779" s="14" t="str">
        <v/>
      </c>
      <c r="L14779" s="14" t="str">
        <v/>
      </c>
      <c r="O14779" s="14" t="str">
        <v/>
      </c>
      <c r="P14779" s="14" t="str">
        <f ca="1"/>
        <v>Low Cap</v>
      </c>
    </row>
    <row r="14780" spans="11:16">
      <c r="K14780" s="14" t="str">
        <v/>
      </c>
      <c r="L14780" s="14" t="str">
        <v/>
      </c>
      <c r="O14780" s="14" t="str">
        <v/>
      </c>
      <c r="P14780" s="14" t="str">
        <f ca="1"/>
        <v>Low Cap</v>
      </c>
    </row>
    <row r="14781" spans="11:16">
      <c r="K14781" s="14" t="str">
        <v/>
      </c>
      <c r="L14781" s="14" t="str">
        <v/>
      </c>
      <c r="O14781" s="14" t="str">
        <v/>
      </c>
      <c r="P14781" s="14" t="str">
        <f ca="1"/>
        <v>Low Cap</v>
      </c>
    </row>
    <row r="14782" spans="11:16">
      <c r="K14782" s="14" t="str">
        <v/>
      </c>
      <c r="L14782" s="14" t="str">
        <v/>
      </c>
      <c r="O14782" s="14" t="str">
        <v/>
      </c>
      <c r="P14782" s="14" t="str">
        <f ca="1"/>
        <v>Low Cap</v>
      </c>
    </row>
    <row r="14783" spans="11:16">
      <c r="K14783" s="14" t="str">
        <v/>
      </c>
      <c r="L14783" s="14" t="str">
        <v/>
      </c>
      <c r="O14783" s="14" t="str">
        <v/>
      </c>
      <c r="P14783" s="14" t="str">
        <f ca="1"/>
        <v>Low Cap</v>
      </c>
    </row>
    <row r="14784" spans="11:16">
      <c r="K14784" s="14" t="str">
        <v/>
      </c>
      <c r="L14784" s="14" t="str">
        <v/>
      </c>
      <c r="O14784" s="14" t="str">
        <v/>
      </c>
      <c r="P14784" s="14" t="str">
        <f ca="1"/>
        <v>Low Cap</v>
      </c>
    </row>
    <row r="14785" spans="11:16">
      <c r="K14785" s="14" t="str">
        <v/>
      </c>
      <c r="L14785" s="14" t="str">
        <v/>
      </c>
      <c r="O14785" s="14" t="str">
        <v/>
      </c>
      <c r="P14785" s="14" t="str">
        <f ca="1"/>
        <v>Low Cap</v>
      </c>
    </row>
    <row r="14786" spans="11:16">
      <c r="K14786" s="14" t="str">
        <v/>
      </c>
      <c r="L14786" s="14" t="str">
        <v/>
      </c>
      <c r="O14786" s="14" t="str">
        <v/>
      </c>
      <c r="P14786" s="14" t="str">
        <f ca="1"/>
        <v>Low Cap</v>
      </c>
    </row>
    <row r="14787" spans="11:16">
      <c r="K14787" s="14" t="str">
        <v/>
      </c>
      <c r="L14787" s="14" t="str">
        <v/>
      </c>
      <c r="O14787" s="14" t="str">
        <v/>
      </c>
      <c r="P14787" s="14" t="str">
        <f ca="1"/>
        <v>Low Cap</v>
      </c>
    </row>
    <row r="14788" spans="11:16">
      <c r="K14788" s="14" t="str">
        <v/>
      </c>
      <c r="L14788" s="14" t="str">
        <v/>
      </c>
      <c r="O14788" s="14" t="str">
        <v/>
      </c>
      <c r="P14788" s="14" t="str">
        <f ca="1"/>
        <v>Low Cap</v>
      </c>
    </row>
    <row r="14789" spans="11:16">
      <c r="K14789" s="14" t="str">
        <v/>
      </c>
      <c r="L14789" s="14" t="str">
        <v/>
      </c>
      <c r="O14789" s="14" t="str">
        <v/>
      </c>
      <c r="P14789" s="14" t="str">
        <f ca="1"/>
        <v>Low Cap</v>
      </c>
    </row>
    <row r="14790" spans="11:16">
      <c r="K14790" s="14" t="str">
        <v/>
      </c>
      <c r="L14790" s="14" t="str">
        <v/>
      </c>
      <c r="O14790" s="14" t="str">
        <v/>
      </c>
      <c r="P14790" s="14" t="str">
        <f ca="1"/>
        <v>Low Cap</v>
      </c>
    </row>
    <row r="14791" spans="11:16">
      <c r="K14791" s="14" t="str">
        <v/>
      </c>
      <c r="L14791" s="14" t="str">
        <v/>
      </c>
      <c r="O14791" s="14" t="str">
        <v/>
      </c>
      <c r="P14791" s="14" t="str">
        <f ca="1"/>
        <v>Low Cap</v>
      </c>
    </row>
    <row r="14792" spans="11:16">
      <c r="K14792" s="14" t="str">
        <v/>
      </c>
      <c r="L14792" s="14" t="str">
        <v/>
      </c>
      <c r="O14792" s="14" t="str">
        <v/>
      </c>
      <c r="P14792" s="14" t="str">
        <f ca="1"/>
        <v>Low Cap</v>
      </c>
    </row>
    <row r="14793" spans="11:16">
      <c r="K14793" s="14" t="str">
        <v/>
      </c>
      <c r="L14793" s="14" t="str">
        <v/>
      </c>
      <c r="O14793" s="14" t="str">
        <v/>
      </c>
      <c r="P14793" s="14" t="str">
        <f ca="1"/>
        <v>Low Cap</v>
      </c>
    </row>
    <row r="14794" spans="11:16">
      <c r="K14794" s="14" t="str">
        <v/>
      </c>
      <c r="L14794" s="14" t="str">
        <v/>
      </c>
      <c r="O14794" s="14" t="str">
        <v/>
      </c>
      <c r="P14794" s="14" t="str">
        <f ca="1"/>
        <v>Low Cap</v>
      </c>
    </row>
    <row r="14795" spans="11:16">
      <c r="K14795" s="14" t="str">
        <v/>
      </c>
      <c r="L14795" s="14" t="str">
        <v/>
      </c>
      <c r="O14795" s="14" t="str">
        <v/>
      </c>
      <c r="P14795" s="14" t="str">
        <f ca="1"/>
        <v>Low Cap</v>
      </c>
    </row>
    <row r="14796" spans="11:16">
      <c r="K14796" s="14" t="str">
        <v/>
      </c>
      <c r="L14796" s="14" t="str">
        <v/>
      </c>
      <c r="O14796" s="14" t="str">
        <v/>
      </c>
      <c r="P14796" s="14" t="str">
        <f ca="1"/>
        <v>Low Cap</v>
      </c>
    </row>
    <row r="14797" spans="11:16">
      <c r="K14797" s="14" t="str">
        <v/>
      </c>
      <c r="L14797" s="14" t="str">
        <v/>
      </c>
      <c r="O14797" s="14" t="str">
        <v/>
      </c>
      <c r="P14797" s="14" t="str">
        <f ca="1"/>
        <v>Low Cap</v>
      </c>
    </row>
    <row r="14798" spans="11:16">
      <c r="K14798" s="14" t="str">
        <v/>
      </c>
      <c r="L14798" s="14" t="str">
        <v/>
      </c>
      <c r="O14798" s="14" t="str">
        <v/>
      </c>
      <c r="P14798" s="14" t="str">
        <f ca="1"/>
        <v>Low Cap</v>
      </c>
    </row>
    <row r="14799" spans="11:16">
      <c r="K14799" s="14" t="str">
        <v/>
      </c>
      <c r="L14799" s="14" t="str">
        <v/>
      </c>
      <c r="O14799" s="14" t="str">
        <v/>
      </c>
      <c r="P14799" s="14" t="str">
        <f ca="1"/>
        <v>Low Cap</v>
      </c>
    </row>
    <row r="14800" spans="11:16">
      <c r="K14800" s="14" t="str">
        <v/>
      </c>
      <c r="L14800" s="14" t="str">
        <v/>
      </c>
      <c r="O14800" s="14" t="str">
        <v/>
      </c>
      <c r="P14800" s="14" t="str">
        <f ca="1"/>
        <v>Low Cap</v>
      </c>
    </row>
    <row r="14801" spans="11:16">
      <c r="K14801" s="14" t="str">
        <v/>
      </c>
      <c r="L14801" s="14" t="str">
        <v/>
      </c>
      <c r="O14801" s="14" t="str">
        <v/>
      </c>
      <c r="P14801" s="14" t="str">
        <f ca="1"/>
        <v>Low Cap</v>
      </c>
    </row>
    <row r="14802" spans="11:16">
      <c r="K14802" s="14" t="str">
        <v/>
      </c>
      <c r="L14802" s="14" t="str">
        <v/>
      </c>
      <c r="O14802" s="14" t="str">
        <v/>
      </c>
      <c r="P14802" s="14" t="str">
        <f ca="1"/>
        <v>Low Cap</v>
      </c>
    </row>
    <row r="14803" spans="11:16">
      <c r="K14803" s="14" t="str">
        <v/>
      </c>
      <c r="L14803" s="14" t="str">
        <v/>
      </c>
      <c r="O14803" s="14" t="str">
        <v/>
      </c>
      <c r="P14803" s="14" t="str">
        <f ca="1"/>
        <v>Low Cap</v>
      </c>
    </row>
    <row r="14804" spans="11:16">
      <c r="K14804" s="14" t="str">
        <v/>
      </c>
      <c r="L14804" s="14" t="str">
        <v/>
      </c>
      <c r="O14804" s="14" t="str">
        <v/>
      </c>
      <c r="P14804" s="14" t="str">
        <f ca="1"/>
        <v>Low Cap</v>
      </c>
    </row>
    <row r="14805" spans="11:16">
      <c r="K14805" s="14" t="str">
        <v/>
      </c>
      <c r="L14805" s="14" t="str">
        <v/>
      </c>
      <c r="O14805" s="14" t="str">
        <v/>
      </c>
      <c r="P14805" s="14" t="str">
        <f ca="1"/>
        <v>Low Cap</v>
      </c>
    </row>
    <row r="14806" spans="11:16">
      <c r="K14806" s="14" t="str">
        <v/>
      </c>
      <c r="L14806" s="14" t="str">
        <v/>
      </c>
      <c r="O14806" s="14" t="str">
        <v/>
      </c>
      <c r="P14806" s="14" t="str">
        <f ca="1"/>
        <v>Low Cap</v>
      </c>
    </row>
    <row r="14807" spans="11:16">
      <c r="K14807" s="14" t="str">
        <v/>
      </c>
      <c r="L14807" s="14" t="str">
        <v/>
      </c>
      <c r="O14807" s="14" t="str">
        <v/>
      </c>
      <c r="P14807" s="14" t="str">
        <f ca="1"/>
        <v>Low Cap</v>
      </c>
    </row>
    <row r="14808" spans="11:16">
      <c r="K14808" s="14" t="str">
        <v/>
      </c>
      <c r="L14808" s="14" t="str">
        <v/>
      </c>
      <c r="O14808" s="14" t="str">
        <v/>
      </c>
      <c r="P14808" s="14" t="str">
        <f ca="1"/>
        <v>Low Cap</v>
      </c>
    </row>
    <row r="14809" spans="11:16">
      <c r="K14809" s="14" t="str">
        <v/>
      </c>
      <c r="L14809" s="14" t="str">
        <v/>
      </c>
      <c r="O14809" s="14" t="str">
        <v/>
      </c>
      <c r="P14809" s="14" t="str">
        <f ca="1"/>
        <v>Low Cap</v>
      </c>
    </row>
    <row r="14810" spans="11:16">
      <c r="K14810" s="14" t="str">
        <v/>
      </c>
      <c r="L14810" s="14" t="str">
        <v/>
      </c>
      <c r="O14810" s="14" t="str">
        <v/>
      </c>
      <c r="P14810" s="14" t="str">
        <f ca="1"/>
        <v>Low Cap</v>
      </c>
    </row>
    <row r="14811" spans="11:16">
      <c r="K14811" s="14" t="str">
        <v/>
      </c>
      <c r="L14811" s="14" t="str">
        <v/>
      </c>
      <c r="O14811" s="14" t="str">
        <v/>
      </c>
      <c r="P14811" s="14" t="str">
        <f ca="1"/>
        <v>Low Cap</v>
      </c>
    </row>
    <row r="14812" spans="11:16">
      <c r="K14812" s="14" t="str">
        <v/>
      </c>
      <c r="L14812" s="14" t="str">
        <v/>
      </c>
      <c r="O14812" s="14" t="str">
        <v/>
      </c>
      <c r="P14812" s="14" t="str">
        <f ca="1"/>
        <v>Low Cap</v>
      </c>
    </row>
    <row r="14813" spans="11:16">
      <c r="K14813" s="14" t="str">
        <v/>
      </c>
      <c r="L14813" s="14" t="str">
        <v/>
      </c>
      <c r="O14813" s="14" t="str">
        <v/>
      </c>
      <c r="P14813" s="14" t="str">
        <f ca="1"/>
        <v>Low Cap</v>
      </c>
    </row>
    <row r="14814" spans="11:16">
      <c r="K14814" s="14" t="str">
        <v/>
      </c>
      <c r="L14814" s="14" t="str">
        <v/>
      </c>
      <c r="O14814" s="14" t="str">
        <v/>
      </c>
      <c r="P14814" s="14" t="str">
        <f ca="1"/>
        <v>Low Cap</v>
      </c>
    </row>
    <row r="14815" spans="11:16">
      <c r="K14815" s="14" t="str">
        <v/>
      </c>
      <c r="L14815" s="14" t="str">
        <v/>
      </c>
      <c r="O14815" s="14" t="str">
        <v/>
      </c>
      <c r="P14815" s="14" t="str">
        <f ca="1"/>
        <v>Low Cap</v>
      </c>
    </row>
    <row r="14816" spans="11:16">
      <c r="K14816" s="14" t="str">
        <v/>
      </c>
      <c r="L14816" s="14" t="str">
        <v/>
      </c>
      <c r="O14816" s="14" t="str">
        <v/>
      </c>
      <c r="P14816" s="14" t="str">
        <f ca="1"/>
        <v>Low Cap</v>
      </c>
    </row>
    <row r="14817" spans="11:16">
      <c r="K14817" s="14" t="str">
        <v/>
      </c>
      <c r="L14817" s="14" t="str">
        <v/>
      </c>
      <c r="O14817" s="14" t="str">
        <v/>
      </c>
      <c r="P14817" s="14" t="str">
        <f ca="1"/>
        <v>Low Cap</v>
      </c>
    </row>
    <row r="14818" spans="11:16">
      <c r="K14818" s="14" t="str">
        <v/>
      </c>
      <c r="L14818" s="14" t="str">
        <v/>
      </c>
      <c r="O14818" s="14" t="str">
        <v/>
      </c>
      <c r="P14818" s="14" t="str">
        <f ca="1"/>
        <v>Low Cap</v>
      </c>
    </row>
    <row r="14819" spans="11:16">
      <c r="K14819" s="14" t="str">
        <v/>
      </c>
      <c r="L14819" s="14" t="str">
        <v/>
      </c>
      <c r="O14819" s="14" t="str">
        <v/>
      </c>
      <c r="P14819" s="14" t="str">
        <f ca="1"/>
        <v>Low Cap</v>
      </c>
    </row>
    <row r="14820" spans="11:16">
      <c r="K14820" s="14" t="str">
        <v/>
      </c>
      <c r="L14820" s="14" t="str">
        <v/>
      </c>
      <c r="O14820" s="14" t="str">
        <v/>
      </c>
      <c r="P14820" s="14" t="str">
        <f ca="1"/>
        <v>Low Cap</v>
      </c>
    </row>
    <row r="14821" spans="11:16">
      <c r="K14821" s="14" t="str">
        <v/>
      </c>
      <c r="L14821" s="14" t="str">
        <v/>
      </c>
      <c r="O14821" s="14" t="str">
        <v/>
      </c>
      <c r="P14821" s="14" t="str">
        <f ca="1"/>
        <v>Low Cap</v>
      </c>
    </row>
    <row r="14822" spans="11:16">
      <c r="K14822" s="14" t="str">
        <v/>
      </c>
      <c r="L14822" s="14" t="str">
        <v/>
      </c>
      <c r="O14822" s="14" t="str">
        <v/>
      </c>
      <c r="P14822" s="14" t="str">
        <f ca="1"/>
        <v>Low Cap</v>
      </c>
    </row>
    <row r="14823" spans="11:16">
      <c r="K14823" s="14" t="str">
        <v/>
      </c>
      <c r="L14823" s="14" t="str">
        <v/>
      </c>
      <c r="O14823" s="14" t="str">
        <v/>
      </c>
      <c r="P14823" s="14" t="str">
        <f ca="1"/>
        <v>Low Cap</v>
      </c>
    </row>
    <row r="14824" spans="11:16">
      <c r="K14824" s="14" t="str">
        <v/>
      </c>
      <c r="L14824" s="14" t="str">
        <v/>
      </c>
      <c r="O14824" s="14" t="str">
        <v/>
      </c>
      <c r="P14824" s="14" t="str">
        <f ca="1"/>
        <v>Low Cap</v>
      </c>
    </row>
    <row r="14825" spans="11:16">
      <c r="K14825" s="14" t="str">
        <v/>
      </c>
      <c r="L14825" s="14" t="str">
        <v/>
      </c>
      <c r="O14825" s="14" t="str">
        <v/>
      </c>
      <c r="P14825" s="14" t="str">
        <f ca="1"/>
        <v>Low Cap</v>
      </c>
    </row>
    <row r="14826" spans="11:16">
      <c r="K14826" s="14" t="str">
        <v/>
      </c>
      <c r="L14826" s="14" t="str">
        <v/>
      </c>
      <c r="O14826" s="14" t="str">
        <v/>
      </c>
      <c r="P14826" s="14" t="str">
        <f ca="1"/>
        <v>Low Cap</v>
      </c>
    </row>
    <row r="14827" spans="11:16">
      <c r="K14827" s="14" t="str">
        <v/>
      </c>
      <c r="L14827" s="14" t="str">
        <v/>
      </c>
      <c r="O14827" s="14" t="str">
        <v/>
      </c>
      <c r="P14827" s="14" t="str">
        <f ca="1"/>
        <v>Low Cap</v>
      </c>
    </row>
    <row r="14828" spans="11:16">
      <c r="K14828" s="14" t="str">
        <v/>
      </c>
      <c r="L14828" s="14" t="str">
        <v/>
      </c>
      <c r="O14828" s="14" t="str">
        <v/>
      </c>
      <c r="P14828" s="14" t="str">
        <f ca="1"/>
        <v>Low Cap</v>
      </c>
    </row>
    <row r="14829" spans="11:16">
      <c r="K14829" s="14" t="str">
        <v/>
      </c>
      <c r="L14829" s="14" t="str">
        <v/>
      </c>
      <c r="O14829" s="14" t="str">
        <v/>
      </c>
      <c r="P14829" s="14" t="str">
        <f ca="1"/>
        <v>Low Cap</v>
      </c>
    </row>
    <row r="14830" spans="11:16">
      <c r="K14830" s="14" t="str">
        <v/>
      </c>
      <c r="L14830" s="14" t="str">
        <v/>
      </c>
      <c r="O14830" s="14" t="str">
        <v/>
      </c>
      <c r="P14830" s="14" t="str">
        <f ca="1"/>
        <v>Low Cap</v>
      </c>
    </row>
    <row r="14831" spans="11:16">
      <c r="K14831" s="14" t="str">
        <v/>
      </c>
      <c r="L14831" s="14" t="str">
        <v/>
      </c>
      <c r="O14831" s="14" t="str">
        <v/>
      </c>
      <c r="P14831" s="14" t="str">
        <f ca="1"/>
        <v>Low Cap</v>
      </c>
    </row>
    <row r="14832" spans="11:16">
      <c r="K14832" s="14" t="str">
        <v/>
      </c>
      <c r="L14832" s="14" t="str">
        <v/>
      </c>
      <c r="O14832" s="14" t="str">
        <v/>
      </c>
      <c r="P14832" s="14" t="str">
        <f ca="1"/>
        <v>Low Cap</v>
      </c>
    </row>
    <row r="14833" spans="11:16">
      <c r="K14833" s="14" t="str">
        <v/>
      </c>
      <c r="L14833" s="14" t="str">
        <v/>
      </c>
      <c r="O14833" s="14" t="str">
        <v/>
      </c>
      <c r="P14833" s="14" t="str">
        <f ca="1"/>
        <v>Low Cap</v>
      </c>
    </row>
    <row r="14834" spans="11:16">
      <c r="K14834" s="14" t="str">
        <v/>
      </c>
      <c r="L14834" s="14" t="str">
        <v/>
      </c>
      <c r="O14834" s="14" t="str">
        <v/>
      </c>
      <c r="P14834" s="14" t="str">
        <f ca="1"/>
        <v>Low Cap</v>
      </c>
    </row>
    <row r="14835" spans="11:16">
      <c r="K14835" s="14" t="str">
        <v/>
      </c>
      <c r="L14835" s="14" t="str">
        <v/>
      </c>
      <c r="O14835" s="14" t="str">
        <v/>
      </c>
      <c r="P14835" s="14" t="str">
        <f ca="1"/>
        <v>Low Cap</v>
      </c>
    </row>
    <row r="14836" spans="11:16">
      <c r="K14836" s="14" t="str">
        <v/>
      </c>
      <c r="L14836" s="14" t="str">
        <v/>
      </c>
      <c r="O14836" s="14" t="str">
        <v/>
      </c>
      <c r="P14836" s="14" t="str">
        <f ca="1"/>
        <v>Low Cap</v>
      </c>
    </row>
    <row r="14837" spans="11:16">
      <c r="K14837" s="14" t="str">
        <v/>
      </c>
      <c r="L14837" s="14" t="str">
        <v/>
      </c>
      <c r="O14837" s="14" t="str">
        <v/>
      </c>
      <c r="P14837" s="14" t="str">
        <f ca="1"/>
        <v>Low Cap</v>
      </c>
    </row>
    <row r="14838" spans="11:16">
      <c r="K14838" s="14" t="str">
        <v/>
      </c>
      <c r="L14838" s="14" t="str">
        <v/>
      </c>
      <c r="O14838" s="14" t="str">
        <v/>
      </c>
      <c r="P14838" s="14" t="str">
        <f ca="1"/>
        <v>Low Cap</v>
      </c>
    </row>
    <row r="14839" spans="11:16">
      <c r="K14839" s="14" t="str">
        <v/>
      </c>
      <c r="L14839" s="14" t="str">
        <v/>
      </c>
      <c r="O14839" s="14" t="str">
        <v/>
      </c>
      <c r="P14839" s="14" t="str">
        <f ca="1"/>
        <v>Low Cap</v>
      </c>
    </row>
    <row r="14840" spans="11:16">
      <c r="K14840" s="14" t="str">
        <v/>
      </c>
      <c r="L14840" s="14" t="str">
        <v/>
      </c>
      <c r="O14840" s="14" t="str">
        <v/>
      </c>
      <c r="P14840" s="14" t="str">
        <f ca="1"/>
        <v>Low Cap</v>
      </c>
    </row>
    <row r="14841" spans="11:16">
      <c r="K14841" s="14" t="str">
        <v/>
      </c>
      <c r="L14841" s="14" t="str">
        <v/>
      </c>
      <c r="O14841" s="14" t="str">
        <v/>
      </c>
      <c r="P14841" s="14" t="str">
        <f ca="1"/>
        <v>Low Cap</v>
      </c>
    </row>
    <row r="14842" spans="11:16">
      <c r="K14842" s="14" t="str">
        <v/>
      </c>
      <c r="L14842" s="14" t="str">
        <v/>
      </c>
      <c r="O14842" s="14" t="str">
        <v/>
      </c>
      <c r="P14842" s="14" t="str">
        <f ca="1"/>
        <v>Low Cap</v>
      </c>
    </row>
    <row r="14843" spans="11:16">
      <c r="K14843" s="14" t="str">
        <v/>
      </c>
      <c r="L14843" s="14" t="str">
        <v/>
      </c>
      <c r="O14843" s="14" t="str">
        <v/>
      </c>
      <c r="P14843" s="14" t="str">
        <f ca="1"/>
        <v>Low Cap</v>
      </c>
    </row>
    <row r="14844" spans="11:16">
      <c r="K14844" s="14" t="str">
        <v/>
      </c>
      <c r="L14844" s="14" t="str">
        <v/>
      </c>
      <c r="O14844" s="14" t="str">
        <v/>
      </c>
      <c r="P14844" s="14" t="str">
        <f ca="1"/>
        <v>Low Cap</v>
      </c>
    </row>
    <row r="14845" spans="11:16">
      <c r="K14845" s="14" t="str">
        <v/>
      </c>
      <c r="L14845" s="14" t="str">
        <v/>
      </c>
      <c r="O14845" s="14" t="str">
        <v/>
      </c>
      <c r="P14845" s="14" t="str">
        <f ca="1"/>
        <v>Low Cap</v>
      </c>
    </row>
    <row r="14846" spans="11:16">
      <c r="K14846" s="14" t="str">
        <v/>
      </c>
      <c r="L14846" s="14" t="str">
        <v/>
      </c>
      <c r="O14846" s="14" t="str">
        <v/>
      </c>
      <c r="P14846" s="14" t="str">
        <f ca="1"/>
        <v>Low Cap</v>
      </c>
    </row>
    <row r="14847" spans="11:16">
      <c r="K14847" s="14" t="str">
        <v/>
      </c>
      <c r="L14847" s="14" t="str">
        <v/>
      </c>
      <c r="O14847" s="14" t="str">
        <v/>
      </c>
      <c r="P14847" s="14" t="str">
        <f ca="1"/>
        <v>Low Cap</v>
      </c>
    </row>
    <row r="14848" spans="11:16">
      <c r="K14848" s="14" t="str">
        <v/>
      </c>
      <c r="L14848" s="14" t="str">
        <v/>
      </c>
      <c r="O14848" s="14" t="str">
        <v/>
      </c>
      <c r="P14848" s="14" t="str">
        <f ca="1"/>
        <v>Low Cap</v>
      </c>
    </row>
    <row r="14849" spans="11:16">
      <c r="K14849" s="14" t="str">
        <v/>
      </c>
      <c r="L14849" s="14" t="str">
        <v/>
      </c>
      <c r="O14849" s="14" t="str">
        <v/>
      </c>
      <c r="P14849" s="14" t="str">
        <f ca="1"/>
        <v>Low Cap</v>
      </c>
    </row>
    <row r="14850" spans="11:16">
      <c r="K14850" s="14" t="str">
        <v/>
      </c>
      <c r="L14850" s="14" t="str">
        <v/>
      </c>
      <c r="O14850" s="14" t="str">
        <v/>
      </c>
      <c r="P14850" s="14" t="str">
        <f ca="1"/>
        <v>Low Cap</v>
      </c>
    </row>
    <row r="14851" spans="11:16">
      <c r="K14851" s="14" t="str">
        <v/>
      </c>
      <c r="L14851" s="14" t="str">
        <v/>
      </c>
      <c r="O14851" s="14" t="str">
        <v/>
      </c>
      <c r="P14851" s="14" t="str">
        <f ca="1"/>
        <v>Low Cap</v>
      </c>
    </row>
    <row r="14852" spans="11:16">
      <c r="K14852" s="14" t="str">
        <v/>
      </c>
      <c r="L14852" s="14" t="str">
        <v/>
      </c>
      <c r="O14852" s="14" t="str">
        <v/>
      </c>
      <c r="P14852" s="14" t="str">
        <f ca="1"/>
        <v>Low Cap</v>
      </c>
    </row>
    <row r="14853" spans="11:16">
      <c r="K14853" s="14" t="str">
        <v/>
      </c>
      <c r="L14853" s="14" t="str">
        <v/>
      </c>
      <c r="O14853" s="14" t="str">
        <v/>
      </c>
      <c r="P14853" s="14" t="str">
        <f ca="1"/>
        <v>Low Cap</v>
      </c>
    </row>
    <row r="14854" spans="11:16">
      <c r="K14854" s="14" t="str">
        <v/>
      </c>
      <c r="L14854" s="14" t="str">
        <v/>
      </c>
      <c r="O14854" s="14" t="str">
        <v/>
      </c>
      <c r="P14854" s="14" t="str">
        <f ca="1"/>
        <v>Low Cap</v>
      </c>
    </row>
    <row r="14855" spans="11:16">
      <c r="K14855" s="14" t="str">
        <v/>
      </c>
      <c r="L14855" s="14" t="str">
        <v/>
      </c>
      <c r="O14855" s="14" t="str">
        <v/>
      </c>
      <c r="P14855" s="14" t="str">
        <f ca="1"/>
        <v>Low Cap</v>
      </c>
    </row>
    <row r="14856" spans="11:16">
      <c r="K14856" s="14" t="str">
        <v/>
      </c>
      <c r="L14856" s="14" t="str">
        <v/>
      </c>
      <c r="O14856" s="14" t="str">
        <v/>
      </c>
      <c r="P14856" s="14" t="str">
        <f ca="1"/>
        <v>Low Cap</v>
      </c>
    </row>
    <row r="14857" spans="11:16">
      <c r="K14857" s="14" t="str">
        <v/>
      </c>
      <c r="L14857" s="14" t="str">
        <v/>
      </c>
      <c r="O14857" s="14" t="str">
        <v/>
      </c>
      <c r="P14857" s="14" t="str">
        <f ca="1"/>
        <v>Low Cap</v>
      </c>
    </row>
    <row r="14858" spans="11:16">
      <c r="K14858" s="14" t="str">
        <v/>
      </c>
      <c r="L14858" s="14" t="str">
        <v/>
      </c>
      <c r="O14858" s="14" t="str">
        <v/>
      </c>
      <c r="P14858" s="14" t="str">
        <f ca="1"/>
        <v>Low Cap</v>
      </c>
    </row>
    <row r="14859" spans="11:16">
      <c r="K14859" s="14" t="str">
        <v/>
      </c>
      <c r="L14859" s="14" t="str">
        <v/>
      </c>
      <c r="O14859" s="14" t="str">
        <v/>
      </c>
      <c r="P14859" s="14" t="str">
        <f ca="1"/>
        <v>Low Cap</v>
      </c>
    </row>
    <row r="14860" spans="11:16">
      <c r="K14860" s="14" t="str">
        <v/>
      </c>
      <c r="L14860" s="14" t="str">
        <v/>
      </c>
      <c r="O14860" s="14" t="str">
        <v/>
      </c>
      <c r="P14860" s="14" t="str">
        <f ca="1"/>
        <v>Low Cap</v>
      </c>
    </row>
    <row r="14861" spans="11:16">
      <c r="K14861" s="14" t="str">
        <v/>
      </c>
      <c r="L14861" s="14" t="str">
        <v/>
      </c>
      <c r="O14861" s="14" t="str">
        <v/>
      </c>
      <c r="P14861" s="14" t="str">
        <f ca="1"/>
        <v>Low Cap</v>
      </c>
    </row>
    <row r="14862" spans="11:16">
      <c r="K14862" s="14" t="str">
        <v/>
      </c>
      <c r="L14862" s="14" t="str">
        <v/>
      </c>
      <c r="O14862" s="14" t="str">
        <v/>
      </c>
      <c r="P14862" s="14" t="str">
        <f ca="1"/>
        <v>Low Cap</v>
      </c>
    </row>
    <row r="14863" spans="11:16">
      <c r="K14863" s="14" t="str">
        <v/>
      </c>
      <c r="L14863" s="14" t="str">
        <v/>
      </c>
      <c r="O14863" s="14" t="str">
        <v/>
      </c>
      <c r="P14863" s="14" t="str">
        <f ca="1"/>
        <v>Low Cap</v>
      </c>
    </row>
    <row r="14864" spans="11:16">
      <c r="K14864" s="14" t="str">
        <v/>
      </c>
      <c r="L14864" s="14" t="str">
        <v/>
      </c>
      <c r="O14864" s="14" t="str">
        <v/>
      </c>
      <c r="P14864" s="14" t="str">
        <f ca="1"/>
        <v>Low Cap</v>
      </c>
    </row>
    <row r="14865" spans="11:16">
      <c r="K14865" s="14" t="str">
        <v/>
      </c>
      <c r="L14865" s="14" t="str">
        <v/>
      </c>
      <c r="O14865" s="14" t="str">
        <v/>
      </c>
      <c r="P14865" s="14" t="str">
        <f ca="1"/>
        <v>Low Cap</v>
      </c>
    </row>
    <row r="14866" spans="11:16">
      <c r="K14866" s="14" t="str">
        <v/>
      </c>
      <c r="L14866" s="14" t="str">
        <v/>
      </c>
      <c r="O14866" s="14" t="str">
        <v/>
      </c>
      <c r="P14866" s="14" t="str">
        <f ca="1"/>
        <v>Low Cap</v>
      </c>
    </row>
    <row r="14867" spans="11:16">
      <c r="K14867" s="14" t="str">
        <v/>
      </c>
      <c r="L14867" s="14" t="str">
        <v/>
      </c>
      <c r="O14867" s="14" t="str">
        <v/>
      </c>
      <c r="P14867" s="14" t="str">
        <f ca="1"/>
        <v>Low Cap</v>
      </c>
    </row>
    <row r="14868" spans="11:16">
      <c r="K14868" s="14" t="str">
        <v/>
      </c>
      <c r="L14868" s="14" t="str">
        <v/>
      </c>
      <c r="O14868" s="14" t="str">
        <v/>
      </c>
      <c r="P14868" s="14" t="str">
        <f ca="1"/>
        <v>Low Cap</v>
      </c>
    </row>
    <row r="14869" spans="11:16">
      <c r="K14869" s="14" t="str">
        <v/>
      </c>
      <c r="L14869" s="14" t="str">
        <v/>
      </c>
      <c r="O14869" s="14" t="str">
        <v/>
      </c>
      <c r="P14869" s="14" t="str">
        <f ca="1"/>
        <v>Low Cap</v>
      </c>
    </row>
    <row r="14870" spans="11:16">
      <c r="K14870" s="14" t="str">
        <v/>
      </c>
      <c r="L14870" s="14" t="str">
        <v/>
      </c>
      <c r="O14870" s="14" t="str">
        <v/>
      </c>
      <c r="P14870" s="14" t="str">
        <f ca="1"/>
        <v>Low Cap</v>
      </c>
    </row>
    <row r="14871" spans="11:16">
      <c r="K14871" s="14" t="str">
        <v/>
      </c>
      <c r="L14871" s="14" t="str">
        <v/>
      </c>
      <c r="O14871" s="14" t="str">
        <v/>
      </c>
      <c r="P14871" s="14" t="str">
        <f ca="1"/>
        <v>Low Cap</v>
      </c>
    </row>
    <row r="14872" spans="11:16">
      <c r="K14872" s="14" t="str">
        <v/>
      </c>
      <c r="L14872" s="14" t="str">
        <v/>
      </c>
      <c r="O14872" s="14" t="str">
        <v/>
      </c>
      <c r="P14872" s="14" t="str">
        <f ca="1"/>
        <v>Low Cap</v>
      </c>
    </row>
    <row r="14873" spans="11:16">
      <c r="K14873" s="14" t="str">
        <v/>
      </c>
      <c r="L14873" s="14" t="str">
        <v/>
      </c>
      <c r="O14873" s="14" t="str">
        <v/>
      </c>
      <c r="P14873" s="14" t="str">
        <f ca="1"/>
        <v>Low Cap</v>
      </c>
    </row>
    <row r="14874" spans="11:16">
      <c r="K14874" s="14" t="str">
        <v/>
      </c>
      <c r="L14874" s="14" t="str">
        <v/>
      </c>
      <c r="O14874" s="14" t="str">
        <v/>
      </c>
      <c r="P14874" s="14" t="str">
        <f ca="1"/>
        <v>Low Cap</v>
      </c>
    </row>
    <row r="14875" spans="11:16">
      <c r="K14875" s="14" t="str">
        <v/>
      </c>
      <c r="L14875" s="14" t="str">
        <v/>
      </c>
      <c r="O14875" s="14" t="str">
        <v/>
      </c>
      <c r="P14875" s="14" t="str">
        <f ca="1"/>
        <v>Low Cap</v>
      </c>
    </row>
    <row r="14876" spans="11:16">
      <c r="K14876" s="14" t="str">
        <v/>
      </c>
      <c r="L14876" s="14" t="str">
        <v/>
      </c>
      <c r="O14876" s="14" t="str">
        <v/>
      </c>
      <c r="P14876" s="14" t="str">
        <f ca="1"/>
        <v>Low Cap</v>
      </c>
    </row>
    <row r="14877" spans="11:16">
      <c r="K14877" s="14" t="str">
        <v/>
      </c>
      <c r="L14877" s="14" t="str">
        <v/>
      </c>
      <c r="O14877" s="14" t="str">
        <v/>
      </c>
      <c r="P14877" s="14" t="str">
        <f ca="1"/>
        <v>Low Cap</v>
      </c>
    </row>
    <row r="14878" spans="11:16">
      <c r="K14878" s="14" t="str">
        <v/>
      </c>
      <c r="L14878" s="14" t="str">
        <v/>
      </c>
      <c r="O14878" s="14" t="str">
        <v/>
      </c>
      <c r="P14878" s="14" t="str">
        <f ca="1"/>
        <v>Low Cap</v>
      </c>
    </row>
    <row r="14879" spans="11:16">
      <c r="K14879" s="14" t="str">
        <v/>
      </c>
      <c r="L14879" s="14" t="str">
        <v/>
      </c>
      <c r="O14879" s="14" t="str">
        <v/>
      </c>
      <c r="P14879" s="14" t="str">
        <f ca="1"/>
        <v>Low Cap</v>
      </c>
    </row>
    <row r="14880" spans="11:16">
      <c r="K14880" s="14" t="str">
        <v/>
      </c>
      <c r="L14880" s="14" t="str">
        <v/>
      </c>
      <c r="O14880" s="14" t="str">
        <v/>
      </c>
      <c r="P14880" s="14" t="str">
        <f ca="1"/>
        <v>Low Cap</v>
      </c>
    </row>
    <row r="14881" spans="11:16">
      <c r="K14881" s="14" t="str">
        <v/>
      </c>
      <c r="L14881" s="14" t="str">
        <v/>
      </c>
      <c r="O14881" s="14" t="str">
        <v/>
      </c>
      <c r="P14881" s="14" t="str">
        <f ca="1"/>
        <v>Low Cap</v>
      </c>
    </row>
    <row r="14882" spans="11:16">
      <c r="K14882" s="14" t="str">
        <v/>
      </c>
      <c r="L14882" s="14" t="str">
        <v/>
      </c>
      <c r="O14882" s="14" t="str">
        <v/>
      </c>
      <c r="P14882" s="14" t="str">
        <f ca="1"/>
        <v>Low Cap</v>
      </c>
    </row>
    <row r="14883" spans="11:16">
      <c r="K14883" s="14" t="str">
        <v/>
      </c>
      <c r="L14883" s="14" t="str">
        <v/>
      </c>
      <c r="O14883" s="14" t="str">
        <v/>
      </c>
      <c r="P14883" s="14" t="str">
        <f ca="1"/>
        <v>Low Cap</v>
      </c>
    </row>
    <row r="14884" spans="11:16">
      <c r="K14884" s="14" t="str">
        <v/>
      </c>
      <c r="L14884" s="14" t="str">
        <v/>
      </c>
      <c r="O14884" s="14" t="str">
        <v/>
      </c>
      <c r="P14884" s="14" t="str">
        <f ca="1"/>
        <v>Low Cap</v>
      </c>
    </row>
    <row r="14885" spans="11:16">
      <c r="K14885" s="14" t="str">
        <v/>
      </c>
      <c r="L14885" s="14" t="str">
        <v/>
      </c>
      <c r="O14885" s="14" t="str">
        <v/>
      </c>
      <c r="P14885" s="14" t="str">
        <f ca="1"/>
        <v>Low Cap</v>
      </c>
    </row>
    <row r="14886" spans="11:16">
      <c r="K14886" s="14" t="str">
        <v/>
      </c>
      <c r="L14886" s="14" t="str">
        <v/>
      </c>
      <c r="O14886" s="14" t="str">
        <v/>
      </c>
      <c r="P14886" s="14" t="str">
        <f ca="1"/>
        <v>Low Cap</v>
      </c>
    </row>
    <row r="14887" spans="11:16">
      <c r="K14887" s="14" t="str">
        <v/>
      </c>
      <c r="L14887" s="14" t="str">
        <v/>
      </c>
      <c r="O14887" s="14" t="str">
        <v/>
      </c>
      <c r="P14887" s="14" t="str">
        <f ca="1"/>
        <v>Low Cap</v>
      </c>
    </row>
    <row r="14888" spans="11:16">
      <c r="K14888" s="14" t="str">
        <v/>
      </c>
      <c r="L14888" s="14" t="str">
        <v/>
      </c>
      <c r="O14888" s="14" t="str">
        <v/>
      </c>
      <c r="P14888" s="14" t="str">
        <f ca="1"/>
        <v>Low Cap</v>
      </c>
    </row>
    <row r="14889" spans="11:16">
      <c r="K14889" s="14" t="str">
        <v/>
      </c>
      <c r="L14889" s="14" t="str">
        <v/>
      </c>
      <c r="O14889" s="14" t="str">
        <v/>
      </c>
      <c r="P14889" s="14" t="str">
        <f ca="1"/>
        <v>Low Cap</v>
      </c>
    </row>
    <row r="14890" spans="11:16">
      <c r="K14890" s="14" t="str">
        <v/>
      </c>
      <c r="L14890" s="14" t="str">
        <v/>
      </c>
      <c r="O14890" s="14" t="str">
        <v/>
      </c>
      <c r="P14890" s="14" t="str">
        <f ca="1"/>
        <v>Low Cap</v>
      </c>
    </row>
    <row r="14891" spans="11:16">
      <c r="K14891" s="14" t="str">
        <v/>
      </c>
      <c r="L14891" s="14" t="str">
        <v/>
      </c>
      <c r="O14891" s="14" t="str">
        <v/>
      </c>
      <c r="P14891" s="14" t="str">
        <f ca="1"/>
        <v>Low Cap</v>
      </c>
    </row>
    <row r="14892" spans="11:16">
      <c r="K14892" s="14" t="str">
        <v/>
      </c>
      <c r="L14892" s="14" t="str">
        <v/>
      </c>
      <c r="O14892" s="14" t="str">
        <v/>
      </c>
      <c r="P14892" s="14" t="str">
        <f ca="1"/>
        <v>Low Cap</v>
      </c>
    </row>
    <row r="14893" spans="11:16">
      <c r="K14893" s="14" t="str">
        <v/>
      </c>
      <c r="L14893" s="14" t="str">
        <v/>
      </c>
      <c r="O14893" s="14" t="str">
        <v/>
      </c>
      <c r="P14893" s="14" t="str">
        <f ca="1"/>
        <v>Low Cap</v>
      </c>
    </row>
    <row r="14894" spans="11:16">
      <c r="K14894" s="14" t="str">
        <v/>
      </c>
      <c r="L14894" s="14" t="str">
        <v/>
      </c>
      <c r="O14894" s="14" t="str">
        <v/>
      </c>
      <c r="P14894" s="14" t="str">
        <f ca="1"/>
        <v>Low Cap</v>
      </c>
    </row>
    <row r="14895" spans="11:16">
      <c r="K14895" s="14" t="str">
        <v/>
      </c>
      <c r="L14895" s="14" t="str">
        <v/>
      </c>
      <c r="O14895" s="14" t="str">
        <v/>
      </c>
      <c r="P14895" s="14" t="str">
        <f ca="1"/>
        <v>Low Cap</v>
      </c>
    </row>
    <row r="14896" spans="11:16">
      <c r="K14896" s="14" t="str">
        <v/>
      </c>
      <c r="L14896" s="14" t="str">
        <v/>
      </c>
      <c r="O14896" s="14" t="str">
        <v/>
      </c>
      <c r="P14896" s="14" t="str">
        <f ca="1"/>
        <v>Low Cap</v>
      </c>
    </row>
    <row r="14897" spans="11:16">
      <c r="K14897" s="14" t="str">
        <v/>
      </c>
      <c r="L14897" s="14" t="str">
        <v/>
      </c>
      <c r="O14897" s="14" t="str">
        <v/>
      </c>
      <c r="P14897" s="14" t="str">
        <f ca="1"/>
        <v>Low Cap</v>
      </c>
    </row>
    <row r="14898" spans="11:16">
      <c r="K14898" s="14" t="str">
        <v/>
      </c>
      <c r="L14898" s="14" t="str">
        <v/>
      </c>
      <c r="O14898" s="14" t="str">
        <v/>
      </c>
      <c r="P14898" s="14" t="str">
        <f ca="1"/>
        <v>Low Cap</v>
      </c>
    </row>
    <row r="14899" spans="11:16">
      <c r="K14899" s="14" t="str">
        <v/>
      </c>
      <c r="L14899" s="14" t="str">
        <v/>
      </c>
      <c r="O14899" s="14" t="str">
        <v/>
      </c>
      <c r="P14899" s="14" t="str">
        <f ca="1"/>
        <v>Low Cap</v>
      </c>
    </row>
    <row r="14900" spans="11:16">
      <c r="K14900" s="14" t="str">
        <v/>
      </c>
      <c r="L14900" s="14" t="str">
        <v/>
      </c>
      <c r="O14900" s="14" t="str">
        <v/>
      </c>
      <c r="P14900" s="14" t="str">
        <f ca="1"/>
        <v>Low Cap</v>
      </c>
    </row>
    <row r="14901" spans="11:16">
      <c r="K14901" s="14" t="str">
        <v/>
      </c>
      <c r="L14901" s="14" t="str">
        <v/>
      </c>
      <c r="O14901" s="14" t="str">
        <v/>
      </c>
      <c r="P14901" s="14" t="str">
        <f ca="1"/>
        <v>Low Cap</v>
      </c>
    </row>
    <row r="14902" spans="11:16">
      <c r="K14902" s="14" t="str">
        <v/>
      </c>
      <c r="L14902" s="14" t="str">
        <v/>
      </c>
      <c r="O14902" s="14" t="str">
        <v/>
      </c>
      <c r="P14902" s="14" t="str">
        <f ca="1"/>
        <v>Low Cap</v>
      </c>
    </row>
    <row r="14903" spans="11:16">
      <c r="K14903" s="14" t="str">
        <v/>
      </c>
      <c r="L14903" s="14" t="str">
        <v/>
      </c>
      <c r="O14903" s="14" t="str">
        <v/>
      </c>
      <c r="P14903" s="14" t="str">
        <f ca="1"/>
        <v>Low Cap</v>
      </c>
    </row>
    <row r="14904" spans="11:16">
      <c r="K14904" s="14" t="str">
        <v/>
      </c>
      <c r="L14904" s="14" t="str">
        <v/>
      </c>
      <c r="O14904" s="14" t="str">
        <v/>
      </c>
      <c r="P14904" s="14" t="str">
        <f ca="1"/>
        <v>Low Cap</v>
      </c>
    </row>
    <row r="14905" spans="11:16">
      <c r="K14905" s="14" t="str">
        <v/>
      </c>
      <c r="L14905" s="14" t="str">
        <v/>
      </c>
      <c r="O14905" s="14" t="str">
        <v/>
      </c>
      <c r="P14905" s="14" t="str">
        <f ca="1"/>
        <v>Low Cap</v>
      </c>
    </row>
    <row r="14906" spans="11:16">
      <c r="K14906" s="14" t="str">
        <v/>
      </c>
      <c r="L14906" s="14" t="str">
        <v/>
      </c>
      <c r="O14906" s="14" t="str">
        <v/>
      </c>
      <c r="P14906" s="14" t="str">
        <f ca="1"/>
        <v>Low Cap</v>
      </c>
    </row>
    <row r="14907" spans="11:16">
      <c r="K14907" s="14" t="str">
        <v/>
      </c>
      <c r="L14907" s="14" t="str">
        <v/>
      </c>
      <c r="O14907" s="14" t="str">
        <v/>
      </c>
      <c r="P14907" s="14" t="str">
        <f ca="1"/>
        <v>Low Cap</v>
      </c>
    </row>
    <row r="14908" spans="11:16">
      <c r="K14908" s="14" t="str">
        <v/>
      </c>
      <c r="L14908" s="14" t="str">
        <v/>
      </c>
      <c r="O14908" s="14" t="str">
        <v/>
      </c>
      <c r="P14908" s="14" t="str">
        <f ca="1"/>
        <v>Low Cap</v>
      </c>
    </row>
    <row r="14909" spans="11:16">
      <c r="K14909" s="14" t="str">
        <v/>
      </c>
      <c r="L14909" s="14" t="str">
        <v/>
      </c>
      <c r="O14909" s="14" t="str">
        <v/>
      </c>
      <c r="P14909" s="14" t="str">
        <f ca="1"/>
        <v>Low Cap</v>
      </c>
    </row>
    <row r="14910" spans="11:16">
      <c r="K14910" s="14" t="str">
        <v/>
      </c>
      <c r="L14910" s="14" t="str">
        <v/>
      </c>
      <c r="O14910" s="14" t="str">
        <v/>
      </c>
      <c r="P14910" s="14" t="str">
        <f ca="1"/>
        <v>Low Cap</v>
      </c>
    </row>
    <row r="14911" spans="11:16">
      <c r="K14911" s="14" t="str">
        <v/>
      </c>
      <c r="L14911" s="14" t="str">
        <v/>
      </c>
      <c r="O14911" s="14" t="str">
        <v/>
      </c>
      <c r="P14911" s="14" t="str">
        <f ca="1"/>
        <v>Low Cap</v>
      </c>
    </row>
    <row r="14912" spans="11:16">
      <c r="K14912" s="14" t="str">
        <v/>
      </c>
      <c r="L14912" s="14" t="str">
        <v/>
      </c>
      <c r="O14912" s="14" t="str">
        <v/>
      </c>
      <c r="P14912" s="14" t="str">
        <f ca="1"/>
        <v>Low Cap</v>
      </c>
    </row>
    <row r="14913" spans="11:16">
      <c r="K14913" s="14" t="str">
        <v/>
      </c>
      <c r="L14913" s="14" t="str">
        <v/>
      </c>
      <c r="O14913" s="14" t="str">
        <v/>
      </c>
      <c r="P14913" s="14" t="str">
        <f ca="1"/>
        <v>Low Cap</v>
      </c>
    </row>
    <row r="14914" spans="11:16">
      <c r="K14914" s="14" t="str">
        <v/>
      </c>
      <c r="L14914" s="14" t="str">
        <v/>
      </c>
      <c r="O14914" s="14" t="str">
        <v/>
      </c>
      <c r="P14914" s="14" t="str">
        <f ca="1"/>
        <v>Low Cap</v>
      </c>
    </row>
    <row r="14915" spans="11:16">
      <c r="K14915" s="14" t="str">
        <v/>
      </c>
      <c r="L14915" s="14" t="str">
        <v/>
      </c>
      <c r="O14915" s="14" t="str">
        <v/>
      </c>
      <c r="P14915" s="14" t="str">
        <f ca="1"/>
        <v>Low Cap</v>
      </c>
    </row>
    <row r="14916" spans="11:16">
      <c r="K14916" s="14" t="str">
        <v/>
      </c>
      <c r="L14916" s="14" t="str">
        <v/>
      </c>
      <c r="O14916" s="14" t="str">
        <v/>
      </c>
      <c r="P14916" s="14" t="str">
        <f ca="1"/>
        <v>Low Cap</v>
      </c>
    </row>
    <row r="14917" spans="11:16">
      <c r="K14917" s="14" t="str">
        <v/>
      </c>
      <c r="L14917" s="14" t="str">
        <v/>
      </c>
      <c r="O14917" s="14" t="str">
        <v/>
      </c>
      <c r="P14917" s="14" t="str">
        <f ca="1"/>
        <v>Low Cap</v>
      </c>
    </row>
    <row r="14918" spans="11:16">
      <c r="K14918" s="14" t="str">
        <v/>
      </c>
      <c r="L14918" s="14" t="str">
        <v/>
      </c>
      <c r="O14918" s="14" t="str">
        <v/>
      </c>
      <c r="P14918" s="14" t="str">
        <f ca="1"/>
        <v>Low Cap</v>
      </c>
    </row>
    <row r="14919" spans="11:16">
      <c r="K14919" s="14" t="str">
        <v/>
      </c>
      <c r="L14919" s="14" t="str">
        <v/>
      </c>
      <c r="O14919" s="14" t="str">
        <v/>
      </c>
      <c r="P14919" s="14" t="str">
        <f ca="1"/>
        <v>Low Cap</v>
      </c>
    </row>
    <row r="14920" spans="11:16">
      <c r="K14920" s="14" t="str">
        <v/>
      </c>
      <c r="L14920" s="14" t="str">
        <v/>
      </c>
      <c r="O14920" s="14" t="str">
        <v/>
      </c>
      <c r="P14920" s="14" t="str">
        <f ca="1"/>
        <v>Low Cap</v>
      </c>
    </row>
    <row r="14921" spans="11:16">
      <c r="K14921" s="14" t="str">
        <v/>
      </c>
      <c r="L14921" s="14" t="str">
        <v/>
      </c>
      <c r="O14921" s="14" t="str">
        <v/>
      </c>
      <c r="P14921" s="14" t="str">
        <f ca="1"/>
        <v>Low Cap</v>
      </c>
    </row>
    <row r="14922" spans="11:16">
      <c r="K14922" s="14" t="str">
        <v/>
      </c>
      <c r="L14922" s="14" t="str">
        <v/>
      </c>
      <c r="O14922" s="14" t="str">
        <v/>
      </c>
      <c r="P14922" s="14" t="str">
        <f ca="1"/>
        <v>Low Cap</v>
      </c>
    </row>
    <row r="14923" spans="11:16">
      <c r="K14923" s="14" t="str">
        <v/>
      </c>
      <c r="L14923" s="14" t="str">
        <v/>
      </c>
      <c r="O14923" s="14" t="str">
        <v/>
      </c>
      <c r="P14923" s="14" t="str">
        <f ca="1"/>
        <v>Low Cap</v>
      </c>
    </row>
    <row r="14924" spans="11:16">
      <c r="K14924" s="14" t="str">
        <v/>
      </c>
      <c r="L14924" s="14" t="str">
        <v/>
      </c>
      <c r="O14924" s="14" t="str">
        <v/>
      </c>
      <c r="P14924" s="14" t="str">
        <f ca="1"/>
        <v>Low Cap</v>
      </c>
    </row>
    <row r="14925" spans="11:16">
      <c r="K14925" s="14" t="str">
        <v/>
      </c>
      <c r="L14925" s="14" t="str">
        <v/>
      </c>
      <c r="O14925" s="14" t="str">
        <v/>
      </c>
      <c r="P14925" s="14" t="str">
        <f ca="1"/>
        <v>Low Cap</v>
      </c>
    </row>
    <row r="14926" spans="11:16">
      <c r="K14926" s="14" t="str">
        <v/>
      </c>
      <c r="L14926" s="14" t="str">
        <v/>
      </c>
      <c r="O14926" s="14" t="str">
        <v/>
      </c>
      <c r="P14926" s="14" t="str">
        <f ca="1"/>
        <v>Low Cap</v>
      </c>
    </row>
    <row r="14927" spans="11:16">
      <c r="K14927" s="14" t="str">
        <v/>
      </c>
      <c r="L14927" s="14" t="str">
        <v/>
      </c>
      <c r="O14927" s="14" t="str">
        <v/>
      </c>
      <c r="P14927" s="14" t="str">
        <f ca="1"/>
        <v>Low Cap</v>
      </c>
    </row>
    <row r="14928" spans="11:16">
      <c r="K14928" s="14" t="str">
        <v/>
      </c>
      <c r="L14928" s="14" t="str">
        <v/>
      </c>
      <c r="O14928" s="14" t="str">
        <v/>
      </c>
      <c r="P14928" s="14" t="str">
        <f ca="1"/>
        <v>Low Cap</v>
      </c>
    </row>
    <row r="14929" spans="11:16">
      <c r="K14929" s="14" t="str">
        <v/>
      </c>
      <c r="L14929" s="14" t="str">
        <v/>
      </c>
      <c r="O14929" s="14" t="str">
        <v/>
      </c>
      <c r="P14929" s="14" t="str">
        <f ca="1"/>
        <v>Low Cap</v>
      </c>
    </row>
    <row r="14930" spans="11:16">
      <c r="K14930" s="14" t="str">
        <v/>
      </c>
      <c r="L14930" s="14" t="str">
        <v/>
      </c>
      <c r="O14930" s="14" t="str">
        <v/>
      </c>
      <c r="P14930" s="14" t="str">
        <f ca="1"/>
        <v>Low Cap</v>
      </c>
    </row>
    <row r="14931" spans="11:16">
      <c r="K14931" s="14" t="str">
        <v/>
      </c>
      <c r="L14931" s="14" t="str">
        <v/>
      </c>
      <c r="O14931" s="14" t="str">
        <v/>
      </c>
      <c r="P14931" s="14" t="str">
        <f ca="1"/>
        <v>Low Cap</v>
      </c>
    </row>
    <row r="14932" spans="11:16">
      <c r="K14932" s="14" t="str">
        <v/>
      </c>
      <c r="L14932" s="14" t="str">
        <v/>
      </c>
      <c r="O14932" s="14" t="str">
        <v/>
      </c>
      <c r="P14932" s="14" t="str">
        <f ca="1"/>
        <v>Low Cap</v>
      </c>
    </row>
    <row r="14933" spans="11:16">
      <c r="K14933" s="14" t="str">
        <v/>
      </c>
      <c r="L14933" s="14" t="str">
        <v/>
      </c>
      <c r="O14933" s="14" t="str">
        <v/>
      </c>
      <c r="P14933" s="14" t="str">
        <f ca="1"/>
        <v>Low Cap</v>
      </c>
    </row>
    <row r="14934" spans="11:16">
      <c r="K14934" s="14" t="str">
        <v/>
      </c>
      <c r="L14934" s="14" t="str">
        <v/>
      </c>
      <c r="O14934" s="14" t="str">
        <v/>
      </c>
      <c r="P14934" s="14" t="str">
        <f ca="1"/>
        <v>Low Cap</v>
      </c>
    </row>
    <row r="14935" spans="11:16">
      <c r="K14935" s="14" t="str">
        <v/>
      </c>
      <c r="L14935" s="14" t="str">
        <v/>
      </c>
      <c r="O14935" s="14" t="str">
        <v/>
      </c>
      <c r="P14935" s="14" t="str">
        <f ca="1"/>
        <v>Low Cap</v>
      </c>
    </row>
    <row r="14936" spans="11:16">
      <c r="K14936" s="14" t="str">
        <v/>
      </c>
      <c r="L14936" s="14" t="str">
        <v/>
      </c>
      <c r="O14936" s="14" t="str">
        <v/>
      </c>
      <c r="P14936" s="14" t="str">
        <f ca="1"/>
        <v>Low Cap</v>
      </c>
    </row>
    <row r="14937" spans="11:16">
      <c r="K14937" s="14" t="str">
        <v/>
      </c>
      <c r="L14937" s="14" t="str">
        <v/>
      </c>
      <c r="O14937" s="14" t="str">
        <v/>
      </c>
      <c r="P14937" s="14" t="str">
        <f ca="1"/>
        <v>Low Cap</v>
      </c>
    </row>
    <row r="14938" spans="11:16">
      <c r="K14938" s="14" t="str">
        <v/>
      </c>
      <c r="L14938" s="14" t="str">
        <v/>
      </c>
      <c r="O14938" s="14" t="str">
        <v/>
      </c>
      <c r="P14938" s="14" t="str">
        <f ca="1"/>
        <v>Low Cap</v>
      </c>
    </row>
    <row r="14939" spans="11:16">
      <c r="K14939" s="14" t="str">
        <v/>
      </c>
      <c r="L14939" s="14" t="str">
        <v/>
      </c>
      <c r="O14939" s="14" t="str">
        <v/>
      </c>
      <c r="P14939" s="14" t="str">
        <f ca="1"/>
        <v>Low Cap</v>
      </c>
    </row>
    <row r="14940" spans="11:16">
      <c r="K14940" s="14" t="str">
        <v/>
      </c>
      <c r="L14940" s="14" t="str">
        <v/>
      </c>
      <c r="O14940" s="14" t="str">
        <v/>
      </c>
      <c r="P14940" s="14" t="str">
        <f ca="1"/>
        <v>Low Cap</v>
      </c>
    </row>
    <row r="14941" spans="11:16">
      <c r="K14941" s="14" t="str">
        <v/>
      </c>
      <c r="L14941" s="14" t="str">
        <v/>
      </c>
      <c r="O14941" s="14" t="str">
        <v/>
      </c>
      <c r="P14941" s="14" t="str">
        <f ca="1"/>
        <v>Low Cap</v>
      </c>
    </row>
    <row r="14942" spans="11:16">
      <c r="K14942" s="14" t="str">
        <v/>
      </c>
      <c r="L14942" s="14" t="str">
        <v/>
      </c>
      <c r="O14942" s="14" t="str">
        <v/>
      </c>
      <c r="P14942" s="14" t="str">
        <f ca="1"/>
        <v>Low Cap</v>
      </c>
    </row>
    <row r="14943" spans="11:16">
      <c r="K14943" s="14" t="str">
        <v/>
      </c>
      <c r="L14943" s="14" t="str">
        <v/>
      </c>
      <c r="O14943" s="14" t="str">
        <v/>
      </c>
      <c r="P14943" s="14" t="str">
        <f ca="1"/>
        <v>Low Cap</v>
      </c>
    </row>
    <row r="14944" spans="11:16">
      <c r="K14944" s="14" t="str">
        <v/>
      </c>
      <c r="L14944" s="14" t="str">
        <v/>
      </c>
      <c r="O14944" s="14" t="str">
        <v/>
      </c>
      <c r="P14944" s="14" t="str">
        <f ca="1"/>
        <v>Low Cap</v>
      </c>
    </row>
    <row r="14945" spans="11:16">
      <c r="K14945" s="14" t="str">
        <v/>
      </c>
      <c r="L14945" s="14" t="str">
        <v/>
      </c>
      <c r="O14945" s="14" t="str">
        <v/>
      </c>
      <c r="P14945" s="14" t="str">
        <f ca="1"/>
        <v>Low Cap</v>
      </c>
    </row>
    <row r="14946" spans="11:16">
      <c r="K14946" s="14" t="str">
        <v/>
      </c>
      <c r="L14946" s="14" t="str">
        <v/>
      </c>
      <c r="O14946" s="14" t="str">
        <v/>
      </c>
      <c r="P14946" s="14" t="str">
        <f ca="1"/>
        <v>Low Cap</v>
      </c>
    </row>
    <row r="14947" spans="11:16">
      <c r="K14947" s="14" t="str">
        <v/>
      </c>
      <c r="L14947" s="14" t="str">
        <v/>
      </c>
      <c r="O14947" s="14" t="str">
        <v/>
      </c>
      <c r="P14947" s="14" t="str">
        <f ca="1"/>
        <v>Low Cap</v>
      </c>
    </row>
    <row r="14948" spans="11:16">
      <c r="K14948" s="14" t="str">
        <v/>
      </c>
      <c r="L14948" s="14" t="str">
        <v/>
      </c>
      <c r="O14948" s="14" t="str">
        <v/>
      </c>
      <c r="P14948" s="14" t="str">
        <f ca="1"/>
        <v>Low Cap</v>
      </c>
    </row>
    <row r="14949" spans="11:16">
      <c r="K14949" s="14" t="str">
        <v/>
      </c>
      <c r="L14949" s="14" t="str">
        <v/>
      </c>
      <c r="O14949" s="14" t="str">
        <v/>
      </c>
      <c r="P14949" s="14" t="str">
        <f ca="1"/>
        <v>Low Cap</v>
      </c>
    </row>
    <row r="14950" spans="11:16">
      <c r="K14950" s="14" t="str">
        <v/>
      </c>
      <c r="L14950" s="14" t="str">
        <v/>
      </c>
      <c r="O14950" s="14" t="str">
        <v/>
      </c>
      <c r="P14950" s="14" t="str">
        <f ca="1"/>
        <v>Low Cap</v>
      </c>
    </row>
    <row r="14951" spans="11:16">
      <c r="K14951" s="14" t="str">
        <v/>
      </c>
      <c r="L14951" s="14" t="str">
        <v/>
      </c>
      <c r="O14951" s="14" t="str">
        <v/>
      </c>
      <c r="P14951" s="14" t="str">
        <f ca="1"/>
        <v>Low Cap</v>
      </c>
    </row>
    <row r="14952" spans="11:16">
      <c r="K14952" s="14" t="str">
        <v/>
      </c>
      <c r="L14952" s="14" t="str">
        <v/>
      </c>
      <c r="O14952" s="14" t="str">
        <v/>
      </c>
      <c r="P14952" s="14" t="str">
        <f ca="1"/>
        <v>Low Cap</v>
      </c>
    </row>
    <row r="14953" spans="11:16">
      <c r="K14953" s="14" t="str">
        <v/>
      </c>
      <c r="L14953" s="14" t="str">
        <v/>
      </c>
      <c r="O14953" s="14" t="str">
        <v/>
      </c>
      <c r="P14953" s="14" t="str">
        <f ca="1"/>
        <v>Low Cap</v>
      </c>
    </row>
    <row r="14954" spans="11:16">
      <c r="K14954" s="14" t="str">
        <v/>
      </c>
      <c r="L14954" s="14" t="str">
        <v/>
      </c>
      <c r="O14954" s="14" t="str">
        <v/>
      </c>
      <c r="P14954" s="14" t="str">
        <f ca="1"/>
        <v>Low Cap</v>
      </c>
    </row>
    <row r="14955" spans="11:16">
      <c r="K14955" s="14" t="str">
        <v/>
      </c>
      <c r="L14955" s="14" t="str">
        <v/>
      </c>
      <c r="O14955" s="14" t="str">
        <v/>
      </c>
      <c r="P14955" s="14" t="str">
        <f ca="1"/>
        <v>Low Cap</v>
      </c>
    </row>
    <row r="14956" spans="11:16">
      <c r="K14956" s="14" t="str">
        <v/>
      </c>
      <c r="L14956" s="14" t="str">
        <v/>
      </c>
      <c r="O14956" s="14" t="str">
        <v/>
      </c>
      <c r="P14956" s="14" t="str">
        <f ca="1"/>
        <v>Low Cap</v>
      </c>
    </row>
    <row r="14957" spans="11:16">
      <c r="K14957" s="14" t="str">
        <v/>
      </c>
      <c r="L14957" s="14" t="str">
        <v/>
      </c>
      <c r="O14957" s="14" t="str">
        <v/>
      </c>
      <c r="P14957" s="14" t="str">
        <f ca="1"/>
        <v>Low Cap</v>
      </c>
    </row>
    <row r="14958" spans="11:16">
      <c r="K14958" s="14" t="str">
        <v/>
      </c>
      <c r="L14958" s="14" t="str">
        <v/>
      </c>
      <c r="O14958" s="14" t="str">
        <v/>
      </c>
      <c r="P14958" s="14" t="str">
        <f ca="1"/>
        <v>Low Cap</v>
      </c>
    </row>
    <row r="14959" spans="11:16">
      <c r="K14959" s="14" t="str">
        <v/>
      </c>
      <c r="L14959" s="14" t="str">
        <v/>
      </c>
      <c r="O14959" s="14" t="str">
        <v/>
      </c>
      <c r="P14959" s="14" t="str">
        <f ca="1"/>
        <v>Low Cap</v>
      </c>
    </row>
    <row r="14960" spans="11:16">
      <c r="K14960" s="14" t="str">
        <v/>
      </c>
      <c r="L14960" s="14" t="str">
        <v/>
      </c>
      <c r="O14960" s="14" t="str">
        <v/>
      </c>
      <c r="P14960" s="14" t="str">
        <f ca="1"/>
        <v>Low Cap</v>
      </c>
    </row>
    <row r="14961" spans="11:16">
      <c r="K14961" s="14" t="str">
        <v/>
      </c>
      <c r="L14961" s="14" t="str">
        <v/>
      </c>
      <c r="O14961" s="14" t="str">
        <v/>
      </c>
      <c r="P14961" s="14" t="str">
        <f ca="1"/>
        <v>Low Cap</v>
      </c>
    </row>
    <row r="14962" spans="11:16">
      <c r="K14962" s="14" t="str">
        <v/>
      </c>
      <c r="L14962" s="14" t="str">
        <v/>
      </c>
      <c r="O14962" s="14" t="str">
        <v/>
      </c>
      <c r="P14962" s="14" t="str">
        <f ca="1"/>
        <v>Low Cap</v>
      </c>
    </row>
    <row r="14963" spans="11:16">
      <c r="K14963" s="14" t="str">
        <v/>
      </c>
      <c r="L14963" s="14" t="str">
        <v/>
      </c>
      <c r="O14963" s="14" t="str">
        <v/>
      </c>
      <c r="P14963" s="14" t="str">
        <f ca="1"/>
        <v>Low Cap</v>
      </c>
    </row>
    <row r="14964" spans="11:16">
      <c r="K14964" s="14" t="str">
        <v/>
      </c>
      <c r="L14964" s="14" t="str">
        <v/>
      </c>
      <c r="O14964" s="14" t="str">
        <v/>
      </c>
      <c r="P14964" s="14" t="str">
        <f ca="1"/>
        <v>Low Cap</v>
      </c>
    </row>
    <row r="14965" spans="11:16">
      <c r="K14965" s="14" t="str">
        <v/>
      </c>
      <c r="L14965" s="14" t="str">
        <v/>
      </c>
      <c r="O14965" s="14" t="str">
        <v/>
      </c>
      <c r="P14965" s="14" t="str">
        <f ca="1"/>
        <v>Low Cap</v>
      </c>
    </row>
    <row r="14966" spans="11:16">
      <c r="K14966" s="14" t="str">
        <v/>
      </c>
      <c r="L14966" s="14" t="str">
        <v/>
      </c>
      <c r="O14966" s="14" t="str">
        <v/>
      </c>
      <c r="P14966" s="14" t="str">
        <f ca="1"/>
        <v>Low Cap</v>
      </c>
    </row>
    <row r="14967" spans="11:16">
      <c r="K14967" s="14" t="str">
        <v/>
      </c>
      <c r="L14967" s="14" t="str">
        <v/>
      </c>
      <c r="O14967" s="14" t="str">
        <v/>
      </c>
      <c r="P14967" s="14" t="str">
        <f ca="1"/>
        <v>Low Cap</v>
      </c>
    </row>
    <row r="14968" spans="11:16">
      <c r="K14968" s="14" t="str">
        <v/>
      </c>
      <c r="L14968" s="14" t="str">
        <v/>
      </c>
      <c r="O14968" s="14" t="str">
        <v/>
      </c>
      <c r="P14968" s="14" t="str">
        <f ca="1"/>
        <v>Low Cap</v>
      </c>
    </row>
    <row r="14969" spans="11:16">
      <c r="K14969" s="14" t="str">
        <v/>
      </c>
      <c r="L14969" s="14" t="str">
        <v/>
      </c>
      <c r="O14969" s="14" t="str">
        <v/>
      </c>
      <c r="P14969" s="14" t="str">
        <f ca="1"/>
        <v>Low Cap</v>
      </c>
    </row>
    <row r="14970" spans="11:16">
      <c r="K14970" s="14" t="str">
        <v/>
      </c>
      <c r="L14970" s="14" t="str">
        <v/>
      </c>
      <c r="O14970" s="14" t="str">
        <v/>
      </c>
      <c r="P14970" s="14" t="str">
        <f ca="1"/>
        <v>Low Cap</v>
      </c>
    </row>
    <row r="14971" spans="11:16">
      <c r="K14971" s="14" t="str">
        <v/>
      </c>
      <c r="L14971" s="14" t="str">
        <v/>
      </c>
      <c r="O14971" s="14" t="str">
        <v/>
      </c>
      <c r="P14971" s="14" t="str">
        <f ca="1"/>
        <v>Low Cap</v>
      </c>
    </row>
    <row r="14972" spans="11:16">
      <c r="K14972" s="14" t="str">
        <v/>
      </c>
      <c r="L14972" s="14" t="str">
        <v/>
      </c>
      <c r="O14972" s="14" t="str">
        <v/>
      </c>
      <c r="P14972" s="14" t="str">
        <f ca="1"/>
        <v>Low Cap</v>
      </c>
    </row>
    <row r="14973" spans="11:16">
      <c r="K14973" s="14" t="str">
        <v/>
      </c>
      <c r="L14973" s="14" t="str">
        <v/>
      </c>
      <c r="O14973" s="14" t="str">
        <v/>
      </c>
      <c r="P14973" s="14" t="str">
        <f ca="1"/>
        <v>Low Cap</v>
      </c>
    </row>
    <row r="14974" spans="11:16">
      <c r="K14974" s="14" t="str">
        <v/>
      </c>
      <c r="L14974" s="14" t="str">
        <v/>
      </c>
      <c r="O14974" s="14" t="str">
        <v/>
      </c>
      <c r="P14974" s="14" t="str">
        <f ca="1"/>
        <v>Low Cap</v>
      </c>
    </row>
    <row r="14975" spans="11:16">
      <c r="K14975" s="14" t="str">
        <v/>
      </c>
      <c r="L14975" s="14" t="str">
        <v/>
      </c>
      <c r="O14975" s="14" t="str">
        <v/>
      </c>
      <c r="P14975" s="14" t="str">
        <f ca="1"/>
        <v>Low Cap</v>
      </c>
    </row>
    <row r="14976" spans="11:16">
      <c r="K14976" s="14" t="str">
        <v/>
      </c>
      <c r="L14976" s="14" t="str">
        <v/>
      </c>
      <c r="O14976" s="14" t="str">
        <v/>
      </c>
      <c r="P14976" s="14" t="str">
        <f ca="1"/>
        <v>Low Cap</v>
      </c>
    </row>
    <row r="14977" spans="11:16">
      <c r="K14977" s="14" t="str">
        <v/>
      </c>
      <c r="L14977" s="14" t="str">
        <v/>
      </c>
      <c r="O14977" s="14" t="str">
        <v/>
      </c>
      <c r="P14977" s="14" t="str">
        <f ca="1"/>
        <v>Low Cap</v>
      </c>
    </row>
    <row r="14978" spans="11:16">
      <c r="K14978" s="14" t="str">
        <v/>
      </c>
      <c r="L14978" s="14" t="str">
        <v/>
      </c>
      <c r="O14978" s="14" t="str">
        <v/>
      </c>
      <c r="P14978" s="14" t="str">
        <f ca="1"/>
        <v>Low Cap</v>
      </c>
    </row>
    <row r="14979" spans="11:16">
      <c r="K14979" s="14" t="str">
        <v/>
      </c>
      <c r="L14979" s="14" t="str">
        <v/>
      </c>
      <c r="O14979" s="14" t="str">
        <v/>
      </c>
      <c r="P14979" s="14" t="str">
        <f ca="1"/>
        <v>Low Cap</v>
      </c>
    </row>
    <row r="14980" spans="11:16">
      <c r="K14980" s="14" t="str">
        <v/>
      </c>
      <c r="L14980" s="14" t="str">
        <v/>
      </c>
      <c r="O14980" s="14" t="str">
        <v/>
      </c>
      <c r="P14980" s="14" t="str">
        <f ca="1"/>
        <v>Low Cap</v>
      </c>
    </row>
    <row r="14981" spans="11:16">
      <c r="K14981" s="14" t="str">
        <v/>
      </c>
      <c r="L14981" s="14" t="str">
        <v/>
      </c>
      <c r="O14981" s="14" t="str">
        <v/>
      </c>
      <c r="P14981" s="14" t="str">
        <f ca="1"/>
        <v>Low Cap</v>
      </c>
    </row>
    <row r="14982" spans="11:16">
      <c r="K14982" s="14" t="str">
        <v/>
      </c>
      <c r="L14982" s="14" t="str">
        <v/>
      </c>
      <c r="O14982" s="14" t="str">
        <v/>
      </c>
      <c r="P14982" s="14" t="str">
        <f ca="1"/>
        <v>Low Cap</v>
      </c>
    </row>
    <row r="14983" spans="11:16">
      <c r="K14983" s="14" t="str">
        <v/>
      </c>
      <c r="L14983" s="14" t="str">
        <v/>
      </c>
      <c r="O14983" s="14" t="str">
        <v/>
      </c>
      <c r="P14983" s="14" t="str">
        <f ca="1"/>
        <v>Low Cap</v>
      </c>
    </row>
    <row r="14984" spans="11:16">
      <c r="K14984" s="14" t="str">
        <v/>
      </c>
      <c r="L14984" s="14" t="str">
        <v/>
      </c>
      <c r="O14984" s="14" t="str">
        <v/>
      </c>
      <c r="P14984" s="14" t="str">
        <f ca="1"/>
        <v>Low Cap</v>
      </c>
    </row>
    <row r="14985" spans="11:16">
      <c r="K14985" s="14" t="str">
        <v/>
      </c>
      <c r="L14985" s="14" t="str">
        <v/>
      </c>
      <c r="O14985" s="14" t="str">
        <v/>
      </c>
      <c r="P14985" s="14" t="str">
        <f ca="1"/>
        <v>Low Cap</v>
      </c>
    </row>
    <row r="14986" spans="11:16">
      <c r="K14986" s="14" t="str">
        <v/>
      </c>
      <c r="L14986" s="14" t="str">
        <v/>
      </c>
      <c r="O14986" s="14" t="str">
        <v/>
      </c>
      <c r="P14986" s="14" t="str">
        <f ca="1"/>
        <v>Low Cap</v>
      </c>
    </row>
    <row r="14987" spans="11:16">
      <c r="K14987" s="14" t="str">
        <v/>
      </c>
      <c r="L14987" s="14" t="str">
        <v/>
      </c>
      <c r="O14987" s="14" t="str">
        <v/>
      </c>
      <c r="P14987" s="14" t="str">
        <f ca="1"/>
        <v>Low Cap</v>
      </c>
    </row>
    <row r="14988" spans="11:16">
      <c r="K14988" s="14" t="str">
        <v/>
      </c>
      <c r="L14988" s="14" t="str">
        <v/>
      </c>
      <c r="O14988" s="14" t="str">
        <v/>
      </c>
      <c r="P14988" s="14" t="str">
        <f ca="1"/>
        <v>Low Cap</v>
      </c>
    </row>
    <row r="14989" spans="11:16">
      <c r="K14989" s="14" t="str">
        <v/>
      </c>
      <c r="L14989" s="14" t="str">
        <v/>
      </c>
      <c r="O14989" s="14" t="str">
        <v/>
      </c>
      <c r="P14989" s="14" t="str">
        <f ca="1"/>
        <v>Low Cap</v>
      </c>
    </row>
    <row r="14990" spans="11:16">
      <c r="K14990" s="14" t="str">
        <v/>
      </c>
      <c r="L14990" s="14" t="str">
        <v/>
      </c>
      <c r="O14990" s="14" t="str">
        <v/>
      </c>
      <c r="P14990" s="14" t="str">
        <f ca="1"/>
        <v>Low Cap</v>
      </c>
    </row>
    <row r="14991" spans="11:16">
      <c r="K14991" s="14" t="str">
        <v/>
      </c>
      <c r="L14991" s="14" t="str">
        <v/>
      </c>
      <c r="O14991" s="14" t="str">
        <v/>
      </c>
      <c r="P14991" s="14" t="str">
        <f ca="1"/>
        <v>Low Cap</v>
      </c>
    </row>
    <row r="14992" spans="11:16">
      <c r="K14992" s="14" t="str">
        <v/>
      </c>
      <c r="L14992" s="14" t="str">
        <v/>
      </c>
      <c r="O14992" s="14" t="str">
        <v/>
      </c>
      <c r="P14992" s="14" t="str">
        <f ca="1"/>
        <v>Low Cap</v>
      </c>
    </row>
    <row r="14993" spans="11:16">
      <c r="K14993" s="14" t="str">
        <v/>
      </c>
      <c r="L14993" s="14" t="str">
        <v/>
      </c>
      <c r="O14993" s="14" t="str">
        <v/>
      </c>
      <c r="P14993" s="14" t="str">
        <f ca="1"/>
        <v>Low Cap</v>
      </c>
    </row>
    <row r="14994" spans="11:16">
      <c r="K14994" s="14" t="str">
        <v/>
      </c>
      <c r="L14994" s="14" t="str">
        <v/>
      </c>
      <c r="O14994" s="14" t="str">
        <v/>
      </c>
      <c r="P14994" s="14" t="str">
        <f ca="1"/>
        <v>Low Cap</v>
      </c>
    </row>
    <row r="14995" spans="11:16">
      <c r="K14995" s="14" t="str">
        <v/>
      </c>
      <c r="L14995" s="14" t="str">
        <v/>
      </c>
      <c r="O14995" s="14" t="str">
        <v/>
      </c>
      <c r="P14995" s="14" t="str">
        <f ca="1"/>
        <v>Low Cap</v>
      </c>
    </row>
    <row r="14996" spans="11:16">
      <c r="K14996" s="14" t="str">
        <v/>
      </c>
      <c r="L14996" s="14" t="str">
        <v/>
      </c>
      <c r="O14996" s="14" t="str">
        <v/>
      </c>
      <c r="P14996" s="14" t="str">
        <f ca="1"/>
        <v>Low Cap</v>
      </c>
    </row>
    <row r="14997" spans="11:16">
      <c r="K14997" s="14" t="str">
        <v/>
      </c>
      <c r="L14997" s="14" t="str">
        <v/>
      </c>
      <c r="O14997" s="14" t="str">
        <v/>
      </c>
      <c r="P14997" s="14" t="str">
        <f ca="1"/>
        <v>Low Cap</v>
      </c>
    </row>
    <row r="14998" spans="11:16">
      <c r="K14998" s="14" t="str">
        <v/>
      </c>
      <c r="L14998" s="14" t="str">
        <v/>
      </c>
      <c r="O14998" s="14" t="str">
        <v/>
      </c>
      <c r="P14998" s="14" t="str">
        <f ca="1"/>
        <v>Low Cap</v>
      </c>
    </row>
    <row r="14999" spans="11:16">
      <c r="K14999" s="14" t="str">
        <v/>
      </c>
      <c r="L14999" s="14" t="str">
        <v/>
      </c>
      <c r="O14999" s="14" t="str">
        <v/>
      </c>
      <c r="P14999" s="14" t="str">
        <f ca="1"/>
        <v>Low Cap</v>
      </c>
    </row>
    <row r="15000" spans="11:16">
      <c r="K15000" s="14" t="str">
        <v/>
      </c>
      <c r="L15000" s="14" t="str">
        <v/>
      </c>
      <c r="O15000" s="14" t="str">
        <v/>
      </c>
      <c r="P15000" s="14" t="str">
        <f ca="1"/>
        <v>Low Cap</v>
      </c>
    </row>
    <row r="15001" spans="11:16">
      <c r="K15001" s="14" t="str">
        <v/>
      </c>
      <c r="L15001" s="14" t="str">
        <v/>
      </c>
      <c r="O15001" s="14" t="str">
        <v/>
      </c>
      <c r="P15001" s="14" t="str">
        <f ca="1"/>
        <v>Low Cap</v>
      </c>
    </row>
    <row r="15002" spans="11:16">
      <c r="K15002" s="14" t="str">
        <v/>
      </c>
      <c r="L15002" s="14" t="str">
        <v/>
      </c>
      <c r="O15002" s="14" t="str">
        <v/>
      </c>
      <c r="P15002" s="14" t="str">
        <f ca="1"/>
        <v>Low Cap</v>
      </c>
    </row>
    <row r="15003" spans="11:16">
      <c r="K15003" s="14" t="str">
        <v/>
      </c>
      <c r="L15003" s="14" t="str">
        <v/>
      </c>
      <c r="O15003" s="14" t="str">
        <v/>
      </c>
      <c r="P15003" s="14" t="str">
        <f ca="1"/>
        <v>Low Cap</v>
      </c>
    </row>
    <row r="15004" spans="11:16">
      <c r="K15004" s="14" t="str">
        <v/>
      </c>
      <c r="L15004" s="14" t="str">
        <v/>
      </c>
      <c r="O15004" s="14" t="str">
        <v/>
      </c>
      <c r="P15004" s="14" t="str">
        <f ca="1"/>
        <v>Low Cap</v>
      </c>
    </row>
    <row r="15005" spans="11:16">
      <c r="K15005" s="14" t="str">
        <v/>
      </c>
      <c r="L15005" s="14" t="str">
        <v/>
      </c>
      <c r="O15005" s="14" t="str">
        <v/>
      </c>
      <c r="P15005" s="14" t="str">
        <f ca="1"/>
        <v>Low Cap</v>
      </c>
    </row>
    <row r="15006" spans="11:16">
      <c r="K15006" s="14" t="str">
        <v/>
      </c>
      <c r="L15006" s="14" t="str">
        <v/>
      </c>
      <c r="O15006" s="14" t="str">
        <v/>
      </c>
      <c r="P15006" s="14" t="str">
        <f ca="1"/>
        <v>Low Cap</v>
      </c>
    </row>
    <row r="15007" spans="11:16">
      <c r="K15007" s="14" t="str">
        <v/>
      </c>
      <c r="L15007" s="14" t="str">
        <v/>
      </c>
      <c r="O15007" s="14" t="str">
        <v/>
      </c>
      <c r="P15007" s="14" t="str">
        <f ca="1"/>
        <v>Low Cap</v>
      </c>
    </row>
    <row r="15008" spans="11:16">
      <c r="K15008" s="14" t="str">
        <v/>
      </c>
      <c r="L15008" s="14" t="str">
        <v/>
      </c>
      <c r="O15008" s="14" t="str">
        <v/>
      </c>
      <c r="P15008" s="14" t="str">
        <f ca="1"/>
        <v>Low Cap</v>
      </c>
    </row>
    <row r="15009" spans="11:16">
      <c r="K15009" s="14" t="str">
        <v/>
      </c>
      <c r="L15009" s="14" t="str">
        <v/>
      </c>
      <c r="O15009" s="14" t="str">
        <v/>
      </c>
      <c r="P15009" s="14" t="str">
        <f ca="1"/>
        <v>Low Cap</v>
      </c>
    </row>
    <row r="15010" spans="11:16">
      <c r="K15010" s="14" t="str">
        <v/>
      </c>
      <c r="L15010" s="14" t="str">
        <v/>
      </c>
      <c r="O15010" s="14" t="str">
        <v/>
      </c>
      <c r="P15010" s="14" t="str">
        <f ca="1"/>
        <v>Low Cap</v>
      </c>
    </row>
    <row r="15011" spans="11:16">
      <c r="K15011" s="14" t="str">
        <v/>
      </c>
      <c r="L15011" s="14" t="str">
        <v/>
      </c>
      <c r="O15011" s="14" t="str">
        <v/>
      </c>
      <c r="P15011" s="14" t="str">
        <f ca="1"/>
        <v>Low Cap</v>
      </c>
    </row>
    <row r="15012" spans="11:16">
      <c r="K15012" s="14" t="str">
        <v/>
      </c>
      <c r="L15012" s="14" t="str">
        <v/>
      </c>
      <c r="O15012" s="14" t="str">
        <v/>
      </c>
      <c r="P15012" s="14" t="str">
        <f ca="1"/>
        <v>Low Cap</v>
      </c>
    </row>
    <row r="15013" spans="11:16">
      <c r="K15013" s="14" t="str">
        <v/>
      </c>
      <c r="L15013" s="14" t="str">
        <v/>
      </c>
      <c r="O15013" s="14" t="str">
        <v/>
      </c>
      <c r="P15013" s="14" t="str">
        <f ca="1"/>
        <v>Low Cap</v>
      </c>
    </row>
    <row r="15014" spans="11:16">
      <c r="K15014" s="14" t="str">
        <v/>
      </c>
      <c r="L15014" s="14" t="str">
        <v/>
      </c>
      <c r="O15014" s="14" t="str">
        <v/>
      </c>
      <c r="P15014" s="14" t="str">
        <f ca="1"/>
        <v>Low Cap</v>
      </c>
    </row>
    <row r="15015" spans="11:16">
      <c r="K15015" s="14" t="str">
        <v/>
      </c>
      <c r="L15015" s="14" t="str">
        <v/>
      </c>
      <c r="O15015" s="14" t="str">
        <v/>
      </c>
      <c r="P15015" s="14" t="str">
        <f ca="1"/>
        <v>Low Cap</v>
      </c>
    </row>
    <row r="15016" spans="11:16">
      <c r="K15016" s="14" t="str">
        <v/>
      </c>
      <c r="L15016" s="14" t="str">
        <v/>
      </c>
      <c r="O15016" s="14" t="str">
        <v/>
      </c>
      <c r="P15016" s="14" t="str">
        <f ca="1"/>
        <v>Low Cap</v>
      </c>
    </row>
    <row r="15017" spans="11:16">
      <c r="K15017" s="14" t="str">
        <v/>
      </c>
      <c r="L15017" s="14" t="str">
        <v/>
      </c>
      <c r="O15017" s="14" t="str">
        <v/>
      </c>
      <c r="P15017" s="14" t="str">
        <f ca="1"/>
        <v>Low Cap</v>
      </c>
    </row>
    <row r="15018" spans="11:16">
      <c r="K15018" s="14" t="str">
        <v/>
      </c>
      <c r="L15018" s="14" t="str">
        <v/>
      </c>
      <c r="O15018" s="14" t="str">
        <v/>
      </c>
      <c r="P15018" s="14" t="str">
        <f ca="1"/>
        <v>Low Cap</v>
      </c>
    </row>
    <row r="15019" spans="11:16">
      <c r="K15019" s="14" t="str">
        <v/>
      </c>
      <c r="L15019" s="14" t="str">
        <v/>
      </c>
      <c r="O15019" s="14" t="str">
        <v/>
      </c>
      <c r="P15019" s="14" t="str">
        <f ca="1"/>
        <v>Low Cap</v>
      </c>
    </row>
    <row r="15020" spans="11:16">
      <c r="K15020" s="14" t="str">
        <v/>
      </c>
      <c r="L15020" s="14" t="str">
        <v/>
      </c>
      <c r="O15020" s="14" t="str">
        <v/>
      </c>
      <c r="P15020" s="14" t="str">
        <f ca="1"/>
        <v>Low Cap</v>
      </c>
    </row>
    <row r="15021" spans="11:16">
      <c r="K15021" s="14" t="str">
        <v/>
      </c>
      <c r="L15021" s="14" t="str">
        <v/>
      </c>
      <c r="O15021" s="14" t="str">
        <v/>
      </c>
      <c r="P15021" s="14" t="str">
        <f ca="1"/>
        <v>Low Cap</v>
      </c>
    </row>
    <row r="15022" spans="11:16">
      <c r="K15022" s="14" t="str">
        <v/>
      </c>
      <c r="L15022" s="14" t="str">
        <v/>
      </c>
      <c r="O15022" s="14" t="str">
        <v/>
      </c>
      <c r="P15022" s="14" t="str">
        <f ca="1"/>
        <v>Low Cap</v>
      </c>
    </row>
    <row r="15023" spans="11:16">
      <c r="K15023" s="14" t="str">
        <v/>
      </c>
      <c r="L15023" s="14" t="str">
        <v/>
      </c>
      <c r="O15023" s="14" t="str">
        <v/>
      </c>
      <c r="P15023" s="14" t="str">
        <f ca="1"/>
        <v>Low Cap</v>
      </c>
    </row>
    <row r="15024" spans="11:16">
      <c r="K15024" s="14" t="str">
        <v/>
      </c>
      <c r="L15024" s="14" t="str">
        <v/>
      </c>
      <c r="O15024" s="14" t="str">
        <v/>
      </c>
      <c r="P15024" s="14" t="str">
        <f ca="1"/>
        <v>Low Cap</v>
      </c>
    </row>
    <row r="15025" spans="11:16">
      <c r="K15025" s="14" t="str">
        <v/>
      </c>
      <c r="L15025" s="14" t="str">
        <v/>
      </c>
      <c r="O15025" s="14" t="str">
        <v/>
      </c>
      <c r="P15025" s="14" t="str">
        <f ca="1"/>
        <v>Low Cap</v>
      </c>
    </row>
    <row r="15026" spans="11:16">
      <c r="K15026" s="14" t="str">
        <v/>
      </c>
      <c r="L15026" s="14" t="str">
        <v/>
      </c>
      <c r="O15026" s="14" t="str">
        <v/>
      </c>
      <c r="P15026" s="14" t="str">
        <f ca="1"/>
        <v>Low Cap</v>
      </c>
    </row>
    <row r="15027" spans="11:16">
      <c r="K15027" s="14" t="str">
        <v/>
      </c>
      <c r="L15027" s="14" t="str">
        <v/>
      </c>
      <c r="O15027" s="14" t="str">
        <v/>
      </c>
      <c r="P15027" s="14" t="str">
        <f ca="1"/>
        <v>Low Cap</v>
      </c>
    </row>
    <row r="15028" spans="11:16">
      <c r="K15028" s="14" t="str">
        <v/>
      </c>
      <c r="L15028" s="14" t="str">
        <v/>
      </c>
      <c r="O15028" s="14" t="str">
        <v/>
      </c>
      <c r="P15028" s="14" t="str">
        <f ca="1"/>
        <v>Low Cap</v>
      </c>
    </row>
    <row r="15029" spans="11:16">
      <c r="K15029" s="14" t="str">
        <v/>
      </c>
      <c r="L15029" s="14" t="str">
        <v/>
      </c>
      <c r="O15029" s="14" t="str">
        <v/>
      </c>
      <c r="P15029" s="14" t="str">
        <f ca="1"/>
        <v>Low Cap</v>
      </c>
    </row>
    <row r="15030" spans="11:16">
      <c r="K15030" s="14" t="str">
        <v/>
      </c>
      <c r="L15030" s="14" t="str">
        <v/>
      </c>
      <c r="O15030" s="14" t="str">
        <v/>
      </c>
      <c r="P15030" s="14" t="str">
        <f ca="1"/>
        <v>Low Cap</v>
      </c>
    </row>
    <row r="15031" spans="11:16">
      <c r="K15031" s="14" t="str">
        <v/>
      </c>
      <c r="L15031" s="14" t="str">
        <v/>
      </c>
      <c r="O15031" s="14" t="str">
        <v/>
      </c>
      <c r="P15031" s="14" t="str">
        <f ca="1"/>
        <v>Low Cap</v>
      </c>
    </row>
    <row r="15032" spans="11:16">
      <c r="K15032" s="14" t="str">
        <v/>
      </c>
      <c r="L15032" s="14" t="str">
        <v/>
      </c>
      <c r="O15032" s="14" t="str">
        <v/>
      </c>
      <c r="P15032" s="14" t="str">
        <f ca="1"/>
        <v>Low Cap</v>
      </c>
    </row>
    <row r="15033" spans="11:16">
      <c r="K15033" s="14" t="str">
        <v/>
      </c>
      <c r="L15033" s="14" t="str">
        <v/>
      </c>
      <c r="O15033" s="14" t="str">
        <v/>
      </c>
      <c r="P15033" s="14" t="str">
        <f ca="1"/>
        <v>Low Cap</v>
      </c>
    </row>
    <row r="15034" spans="11:16">
      <c r="K15034" s="14" t="str">
        <v/>
      </c>
      <c r="L15034" s="14" t="str">
        <v/>
      </c>
      <c r="O15034" s="14" t="str">
        <v/>
      </c>
      <c r="P15034" s="14" t="str">
        <f ca="1"/>
        <v>Low Cap</v>
      </c>
    </row>
    <row r="15035" spans="11:16">
      <c r="K15035" s="14" t="str">
        <v/>
      </c>
      <c r="L15035" s="14" t="str">
        <v/>
      </c>
      <c r="O15035" s="14" t="str">
        <v/>
      </c>
      <c r="P15035" s="14" t="str">
        <f ca="1"/>
        <v>Low Cap</v>
      </c>
    </row>
    <row r="15036" spans="11:16">
      <c r="K15036" s="14" t="str">
        <v/>
      </c>
      <c r="L15036" s="14" t="str">
        <v/>
      </c>
      <c r="O15036" s="14" t="str">
        <v/>
      </c>
      <c r="P15036" s="14" t="str">
        <f ca="1"/>
        <v>Low Cap</v>
      </c>
    </row>
    <row r="15037" spans="11:16">
      <c r="K15037" s="14" t="str">
        <v/>
      </c>
      <c r="L15037" s="14" t="str">
        <v/>
      </c>
      <c r="O15037" s="14" t="str">
        <v/>
      </c>
      <c r="P15037" s="14" t="str">
        <f ca="1"/>
        <v>Low Cap</v>
      </c>
    </row>
    <row r="15038" spans="11:16">
      <c r="K15038" s="14" t="str">
        <v/>
      </c>
      <c r="L15038" s="14" t="str">
        <v/>
      </c>
      <c r="O15038" s="14" t="str">
        <v/>
      </c>
      <c r="P15038" s="14" t="str">
        <f ca="1"/>
        <v>Low Cap</v>
      </c>
    </row>
    <row r="15039" spans="11:16">
      <c r="K15039" s="14" t="str">
        <v/>
      </c>
      <c r="L15039" s="14" t="str">
        <v/>
      </c>
      <c r="O15039" s="14" t="str">
        <v/>
      </c>
      <c r="P15039" s="14" t="str">
        <f ca="1"/>
        <v>Low Cap</v>
      </c>
    </row>
    <row r="15040" spans="11:16">
      <c r="K15040" s="14" t="str">
        <v/>
      </c>
      <c r="L15040" s="14" t="str">
        <v/>
      </c>
      <c r="O15040" s="14" t="str">
        <v/>
      </c>
      <c r="P15040" s="14" t="str">
        <f ca="1"/>
        <v>Low Cap</v>
      </c>
    </row>
    <row r="15041" spans="11:16">
      <c r="K15041" s="14" t="str">
        <v/>
      </c>
      <c r="L15041" s="14" t="str">
        <v/>
      </c>
      <c r="O15041" s="14" t="str">
        <v/>
      </c>
      <c r="P15041" s="14" t="str">
        <f ca="1"/>
        <v>Low Cap</v>
      </c>
    </row>
    <row r="15042" spans="11:16">
      <c r="K15042" s="14" t="str">
        <v/>
      </c>
      <c r="L15042" s="14" t="str">
        <v/>
      </c>
      <c r="O15042" s="14" t="str">
        <v/>
      </c>
      <c r="P15042" s="14" t="str">
        <f ca="1"/>
        <v>Low Cap</v>
      </c>
    </row>
    <row r="15043" spans="11:16">
      <c r="K15043" s="14" t="str">
        <v/>
      </c>
      <c r="L15043" s="14" t="str">
        <v/>
      </c>
      <c r="O15043" s="14" t="str">
        <v/>
      </c>
      <c r="P15043" s="14" t="str">
        <f ca="1"/>
        <v>Low Cap</v>
      </c>
    </row>
    <row r="15044" spans="11:16">
      <c r="K15044" s="14" t="str">
        <v/>
      </c>
      <c r="L15044" s="14" t="str">
        <v/>
      </c>
      <c r="O15044" s="14" t="str">
        <v/>
      </c>
      <c r="P15044" s="14" t="str">
        <f ca="1"/>
        <v>Low Cap</v>
      </c>
    </row>
    <row r="15045" spans="11:16">
      <c r="K15045" s="14" t="str">
        <v/>
      </c>
      <c r="L15045" s="14" t="str">
        <v/>
      </c>
      <c r="O15045" s="14" t="str">
        <v/>
      </c>
      <c r="P15045" s="14" t="str">
        <f ca="1"/>
        <v>Low Cap</v>
      </c>
    </row>
    <row r="15046" spans="11:16">
      <c r="K15046" s="14" t="str">
        <v/>
      </c>
      <c r="L15046" s="14" t="str">
        <v/>
      </c>
      <c r="O15046" s="14" t="str">
        <v/>
      </c>
      <c r="P15046" s="14" t="str">
        <f ca="1"/>
        <v>Low Cap</v>
      </c>
    </row>
    <row r="15047" spans="11:16">
      <c r="K15047" s="14" t="str">
        <v/>
      </c>
      <c r="L15047" s="14" t="str">
        <v/>
      </c>
      <c r="O15047" s="14" t="str">
        <v/>
      </c>
      <c r="P15047" s="14" t="str">
        <f ca="1"/>
        <v>Low Cap</v>
      </c>
    </row>
    <row r="15048" spans="11:16">
      <c r="K15048" s="14" t="str">
        <v/>
      </c>
      <c r="L15048" s="14" t="str">
        <v/>
      </c>
      <c r="O15048" s="14" t="str">
        <v/>
      </c>
      <c r="P15048" s="14" t="str">
        <f ca="1"/>
        <v>Low Cap</v>
      </c>
    </row>
    <row r="15049" spans="11:16">
      <c r="K15049" s="14" t="str">
        <v/>
      </c>
      <c r="L15049" s="14" t="str">
        <v/>
      </c>
      <c r="O15049" s="14" t="str">
        <v/>
      </c>
      <c r="P15049" s="14" t="str">
        <f ca="1"/>
        <v>Low Cap</v>
      </c>
    </row>
    <row r="15050" spans="11:16">
      <c r="K15050" s="14" t="str">
        <v/>
      </c>
      <c r="L15050" s="14" t="str">
        <v/>
      </c>
      <c r="O15050" s="14" t="str">
        <v/>
      </c>
      <c r="P15050" s="14" t="str">
        <f ca="1"/>
        <v>Low Cap</v>
      </c>
    </row>
    <row r="15051" spans="11:16">
      <c r="K15051" s="14" t="str">
        <v/>
      </c>
      <c r="L15051" s="14" t="str">
        <v/>
      </c>
      <c r="O15051" s="14" t="str">
        <v/>
      </c>
      <c r="P15051" s="14" t="str">
        <f ca="1"/>
        <v>Low Cap</v>
      </c>
    </row>
    <row r="15052" spans="11:16">
      <c r="K15052" s="14" t="str">
        <v/>
      </c>
      <c r="L15052" s="14" t="str">
        <v/>
      </c>
      <c r="O15052" s="14" t="str">
        <v/>
      </c>
      <c r="P15052" s="14" t="str">
        <f ca="1"/>
        <v>Low Cap</v>
      </c>
    </row>
    <row r="15053" spans="11:16">
      <c r="K15053" s="14" t="str">
        <v/>
      </c>
      <c r="L15053" s="14" t="str">
        <v/>
      </c>
      <c r="O15053" s="14" t="str">
        <v/>
      </c>
      <c r="P15053" s="14" t="str">
        <f ca="1"/>
        <v>Low Cap</v>
      </c>
    </row>
    <row r="15054" spans="11:16">
      <c r="K15054" s="14" t="str">
        <v/>
      </c>
      <c r="L15054" s="14" t="str">
        <v/>
      </c>
      <c r="O15054" s="14" t="str">
        <v/>
      </c>
      <c r="P15054" s="14" t="str">
        <f ca="1"/>
        <v>Low Cap</v>
      </c>
    </row>
    <row r="15055" spans="11:16">
      <c r="K15055" s="14" t="str">
        <v/>
      </c>
      <c r="L15055" s="14" t="str">
        <v/>
      </c>
      <c r="O15055" s="14" t="str">
        <v/>
      </c>
      <c r="P15055" s="14" t="str">
        <f ca="1"/>
        <v>Low Cap</v>
      </c>
    </row>
    <row r="15056" spans="11:16">
      <c r="K15056" s="14" t="str">
        <v/>
      </c>
      <c r="L15056" s="14" t="str">
        <v/>
      </c>
      <c r="O15056" s="14" t="str">
        <v/>
      </c>
      <c r="P15056" s="14" t="str">
        <f ca="1"/>
        <v>Low Cap</v>
      </c>
    </row>
    <row r="15057" spans="11:16">
      <c r="K15057" s="14" t="str">
        <v/>
      </c>
      <c r="L15057" s="14" t="str">
        <v/>
      </c>
      <c r="O15057" s="14" t="str">
        <v/>
      </c>
      <c r="P15057" s="14" t="str">
        <f ca="1"/>
        <v>Low Cap</v>
      </c>
    </row>
    <row r="15058" spans="11:16">
      <c r="K15058" s="14" t="str">
        <v/>
      </c>
      <c r="L15058" s="14" t="str">
        <v/>
      </c>
      <c r="O15058" s="14" t="str">
        <v/>
      </c>
      <c r="P15058" s="14" t="str">
        <f ca="1"/>
        <v>Low Cap</v>
      </c>
    </row>
    <row r="15059" spans="11:16">
      <c r="K15059" s="14" t="str">
        <v/>
      </c>
      <c r="L15059" s="14" t="str">
        <v/>
      </c>
      <c r="O15059" s="14" t="str">
        <v/>
      </c>
      <c r="P15059" s="14" t="str">
        <f ca="1"/>
        <v>Low Cap</v>
      </c>
    </row>
    <row r="15060" spans="11:16">
      <c r="K15060" s="14" t="str">
        <v/>
      </c>
      <c r="L15060" s="14" t="str">
        <v/>
      </c>
      <c r="O15060" s="14" t="str">
        <v/>
      </c>
      <c r="P15060" s="14" t="str">
        <f ca="1"/>
        <v>Low Cap</v>
      </c>
    </row>
    <row r="15061" spans="11:16">
      <c r="K15061" s="14" t="str">
        <v/>
      </c>
      <c r="L15061" s="14" t="str">
        <v/>
      </c>
      <c r="O15061" s="14" t="str">
        <v/>
      </c>
      <c r="P15061" s="14" t="str">
        <f ca="1"/>
        <v>Low Cap</v>
      </c>
    </row>
    <row r="15062" spans="11:16">
      <c r="K15062" s="14" t="str">
        <v/>
      </c>
      <c r="L15062" s="14" t="str">
        <v/>
      </c>
      <c r="O15062" s="14" t="str">
        <v/>
      </c>
      <c r="P15062" s="14" t="str">
        <f ca="1"/>
        <v>Low Cap</v>
      </c>
    </row>
    <row r="15063" spans="11:16">
      <c r="K15063" s="14" t="str">
        <v/>
      </c>
      <c r="L15063" s="14" t="str">
        <v/>
      </c>
      <c r="O15063" s="14" t="str">
        <v/>
      </c>
      <c r="P15063" s="14" t="str">
        <f ca="1"/>
        <v>Low Cap</v>
      </c>
    </row>
    <row r="15064" spans="11:16">
      <c r="K15064" s="14" t="str">
        <v/>
      </c>
      <c r="L15064" s="14" t="str">
        <v/>
      </c>
      <c r="O15064" s="14" t="str">
        <v/>
      </c>
      <c r="P15064" s="14" t="str">
        <f ca="1"/>
        <v>Low Cap</v>
      </c>
    </row>
    <row r="15065" spans="11:16">
      <c r="K15065" s="14" t="str">
        <v/>
      </c>
      <c r="L15065" s="14" t="str">
        <v/>
      </c>
      <c r="O15065" s="14" t="str">
        <v/>
      </c>
      <c r="P15065" s="14" t="str">
        <f ca="1"/>
        <v>Low Cap</v>
      </c>
    </row>
    <row r="15066" spans="11:16">
      <c r="K15066" s="14" t="str">
        <v/>
      </c>
      <c r="L15066" s="14" t="str">
        <v/>
      </c>
      <c r="O15066" s="14" t="str">
        <v/>
      </c>
      <c r="P15066" s="14" t="str">
        <f ca="1"/>
        <v>Low Cap</v>
      </c>
    </row>
    <row r="15067" spans="11:16">
      <c r="K15067" s="14" t="str">
        <v/>
      </c>
      <c r="L15067" s="14" t="str">
        <v/>
      </c>
      <c r="O15067" s="14" t="str">
        <v/>
      </c>
      <c r="P15067" s="14" t="str">
        <f ca="1"/>
        <v>Low Cap</v>
      </c>
    </row>
    <row r="15068" spans="11:16">
      <c r="K15068" s="14" t="str">
        <v/>
      </c>
      <c r="L15068" s="14" t="str">
        <v/>
      </c>
      <c r="O15068" s="14" t="str">
        <v/>
      </c>
      <c r="P15068" s="14" t="str">
        <f ca="1"/>
        <v>Low Cap</v>
      </c>
    </row>
    <row r="15069" spans="11:16">
      <c r="K15069" s="14" t="str">
        <v/>
      </c>
      <c r="L15069" s="14" t="str">
        <v/>
      </c>
      <c r="O15069" s="14" t="str">
        <v/>
      </c>
      <c r="P15069" s="14" t="str">
        <f ca="1"/>
        <v>Low Cap</v>
      </c>
    </row>
    <row r="15070" spans="11:16">
      <c r="K15070" s="14" t="str">
        <v/>
      </c>
      <c r="L15070" s="14" t="str">
        <v/>
      </c>
      <c r="O15070" s="14" t="str">
        <v/>
      </c>
      <c r="P15070" s="14" t="str">
        <f ca="1"/>
        <v>Low Cap</v>
      </c>
    </row>
    <row r="15071" spans="11:16">
      <c r="K15071" s="14" t="str">
        <v/>
      </c>
      <c r="L15071" s="14" t="str">
        <v/>
      </c>
      <c r="O15071" s="14" t="str">
        <v/>
      </c>
      <c r="P15071" s="14" t="str">
        <f ca="1"/>
        <v>Low Cap</v>
      </c>
    </row>
    <row r="15072" spans="11:16">
      <c r="K15072" s="14" t="str">
        <v/>
      </c>
      <c r="L15072" s="14" t="str">
        <v/>
      </c>
      <c r="O15072" s="14" t="str">
        <v/>
      </c>
      <c r="P15072" s="14" t="str">
        <f ca="1"/>
        <v>Low Cap</v>
      </c>
    </row>
    <row r="15073" spans="11:16">
      <c r="K15073" s="14" t="str">
        <v/>
      </c>
      <c r="L15073" s="14" t="str">
        <v/>
      </c>
      <c r="O15073" s="14" t="str">
        <v/>
      </c>
      <c r="P15073" s="14" t="str">
        <f ca="1"/>
        <v>Low Cap</v>
      </c>
    </row>
    <row r="15074" spans="11:16">
      <c r="K15074" s="14" t="str">
        <v/>
      </c>
      <c r="L15074" s="14" t="str">
        <v/>
      </c>
      <c r="O15074" s="14" t="str">
        <v/>
      </c>
      <c r="P15074" s="14" t="str">
        <f ca="1"/>
        <v>Low Cap</v>
      </c>
    </row>
    <row r="15075" spans="11:16">
      <c r="K15075" s="14" t="str">
        <v/>
      </c>
      <c r="L15075" s="14" t="str">
        <v/>
      </c>
      <c r="O15075" s="14" t="str">
        <v/>
      </c>
      <c r="P15075" s="14" t="str">
        <f ca="1"/>
        <v>Low Cap</v>
      </c>
    </row>
    <row r="15076" spans="11:16">
      <c r="K15076" s="14" t="str">
        <v/>
      </c>
      <c r="L15076" s="14" t="str">
        <v/>
      </c>
      <c r="O15076" s="14" t="str">
        <v/>
      </c>
      <c r="P15076" s="14" t="str">
        <f ca="1"/>
        <v>Low Cap</v>
      </c>
    </row>
    <row r="15077" spans="11:16">
      <c r="K15077" s="14" t="str">
        <v/>
      </c>
      <c r="L15077" s="14" t="str">
        <v/>
      </c>
      <c r="O15077" s="14" t="str">
        <v/>
      </c>
      <c r="P15077" s="14" t="str">
        <f ca="1"/>
        <v>Low Cap</v>
      </c>
    </row>
    <row r="15078" spans="11:16">
      <c r="K15078" s="14" t="str">
        <v/>
      </c>
      <c r="L15078" s="14" t="str">
        <v/>
      </c>
      <c r="O15078" s="14" t="str">
        <v/>
      </c>
      <c r="P15078" s="14" t="str">
        <f ca="1"/>
        <v>Low Cap</v>
      </c>
    </row>
    <row r="15079" spans="11:16">
      <c r="K15079" s="14" t="str">
        <v/>
      </c>
      <c r="L15079" s="14" t="str">
        <v/>
      </c>
      <c r="O15079" s="14" t="str">
        <v/>
      </c>
      <c r="P15079" s="14" t="str">
        <f ca="1"/>
        <v>Low Cap</v>
      </c>
    </row>
    <row r="15080" spans="11:16">
      <c r="K15080" s="14" t="str">
        <v/>
      </c>
      <c r="L15080" s="14" t="str">
        <v/>
      </c>
      <c r="O15080" s="14" t="str">
        <v/>
      </c>
      <c r="P15080" s="14" t="str">
        <f ca="1"/>
        <v>Low Cap</v>
      </c>
    </row>
    <row r="15081" spans="11:16">
      <c r="K15081" s="14" t="str">
        <v/>
      </c>
      <c r="L15081" s="14" t="str">
        <v/>
      </c>
      <c r="O15081" s="14" t="str">
        <v/>
      </c>
      <c r="P15081" s="14" t="str">
        <f ca="1"/>
        <v>Low Cap</v>
      </c>
    </row>
    <row r="15082" spans="11:16">
      <c r="K15082" s="14" t="str">
        <v/>
      </c>
      <c r="L15082" s="14" t="str">
        <v/>
      </c>
      <c r="O15082" s="14" t="str">
        <v/>
      </c>
      <c r="P15082" s="14" t="str">
        <f ca="1"/>
        <v>Low Cap</v>
      </c>
    </row>
    <row r="15083" spans="11:16">
      <c r="K15083" s="14" t="str">
        <v/>
      </c>
      <c r="L15083" s="14" t="str">
        <v/>
      </c>
      <c r="O15083" s="14" t="str">
        <v/>
      </c>
      <c r="P15083" s="14" t="str">
        <f ca="1"/>
        <v>Low Cap</v>
      </c>
    </row>
    <row r="15084" spans="11:16">
      <c r="K15084" s="14" t="str">
        <v/>
      </c>
      <c r="L15084" s="14" t="str">
        <v/>
      </c>
      <c r="O15084" s="14" t="str">
        <v/>
      </c>
      <c r="P15084" s="14" t="str">
        <f ca="1"/>
        <v>Low Cap</v>
      </c>
    </row>
    <row r="15085" spans="11:16">
      <c r="K15085" s="14" t="str">
        <v/>
      </c>
      <c r="L15085" s="14" t="str">
        <v/>
      </c>
      <c r="O15085" s="14" t="str">
        <v/>
      </c>
      <c r="P15085" s="14" t="str">
        <f ca="1"/>
        <v>Low Cap</v>
      </c>
    </row>
    <row r="15086" spans="11:16">
      <c r="K15086" s="14" t="str">
        <v/>
      </c>
      <c r="L15086" s="14" t="str">
        <v/>
      </c>
      <c r="O15086" s="14" t="str">
        <v/>
      </c>
      <c r="P15086" s="14" t="str">
        <f ca="1"/>
        <v>Low Cap</v>
      </c>
    </row>
    <row r="15087" spans="11:16">
      <c r="K15087" s="14" t="str">
        <v/>
      </c>
      <c r="L15087" s="14" t="str">
        <v/>
      </c>
      <c r="O15087" s="14" t="str">
        <v/>
      </c>
      <c r="P15087" s="14" t="str">
        <f ca="1"/>
        <v>Low Cap</v>
      </c>
    </row>
    <row r="15088" spans="11:16">
      <c r="K15088" s="14" t="str">
        <v/>
      </c>
      <c r="L15088" s="14" t="str">
        <v/>
      </c>
      <c r="O15088" s="14" t="str">
        <v/>
      </c>
      <c r="P15088" s="14" t="str">
        <f ca="1"/>
        <v>Low Cap</v>
      </c>
    </row>
    <row r="15089" spans="11:16">
      <c r="K15089" s="14" t="str">
        <v/>
      </c>
      <c r="L15089" s="14" t="str">
        <v/>
      </c>
      <c r="O15089" s="14" t="str">
        <v/>
      </c>
      <c r="P15089" s="14" t="str">
        <f ca="1"/>
        <v>Low Cap</v>
      </c>
    </row>
    <row r="15090" spans="11:16">
      <c r="K15090" s="14" t="str">
        <v/>
      </c>
      <c r="L15090" s="14" t="str">
        <v/>
      </c>
      <c r="O15090" s="14" t="str">
        <v/>
      </c>
      <c r="P15090" s="14" t="str">
        <f ca="1"/>
        <v>Low Cap</v>
      </c>
    </row>
    <row r="15091" spans="11:16">
      <c r="K15091" s="14" t="str">
        <v/>
      </c>
      <c r="L15091" s="14" t="str">
        <v/>
      </c>
      <c r="O15091" s="14" t="str">
        <v/>
      </c>
      <c r="P15091" s="14" t="str">
        <f ca="1"/>
        <v>Low Cap</v>
      </c>
    </row>
    <row r="15092" spans="11:16">
      <c r="K15092" s="14" t="str">
        <v/>
      </c>
      <c r="L15092" s="14" t="str">
        <v/>
      </c>
      <c r="O15092" s="14" t="str">
        <v/>
      </c>
      <c r="P15092" s="14" t="str">
        <f ca="1"/>
        <v>Low Cap</v>
      </c>
    </row>
    <row r="15093" spans="11:16">
      <c r="K15093" s="14" t="str">
        <v/>
      </c>
      <c r="L15093" s="14" t="str">
        <v/>
      </c>
      <c r="O15093" s="14" t="str">
        <v/>
      </c>
      <c r="P15093" s="14" t="str">
        <f ca="1"/>
        <v>Low Cap</v>
      </c>
    </row>
    <row r="15094" spans="11:16">
      <c r="K15094" s="14" t="str">
        <v/>
      </c>
      <c r="L15094" s="14" t="str">
        <v/>
      </c>
      <c r="O15094" s="14" t="str">
        <v/>
      </c>
      <c r="P15094" s="14" t="str">
        <f ca="1"/>
        <v>Low Cap</v>
      </c>
    </row>
    <row r="15095" spans="11:16">
      <c r="K15095" s="14" t="str">
        <v/>
      </c>
      <c r="L15095" s="14" t="str">
        <v/>
      </c>
      <c r="O15095" s="14" t="str">
        <v/>
      </c>
      <c r="P15095" s="14" t="str">
        <f ca="1"/>
        <v>Low Cap</v>
      </c>
    </row>
    <row r="15096" spans="11:16">
      <c r="K15096" s="14" t="str">
        <v/>
      </c>
      <c r="L15096" s="14" t="str">
        <v/>
      </c>
      <c r="O15096" s="14" t="str">
        <v/>
      </c>
      <c r="P15096" s="14" t="str">
        <f ca="1"/>
        <v>Low Cap</v>
      </c>
    </row>
    <row r="15097" spans="11:16">
      <c r="K15097" s="14" t="str">
        <v/>
      </c>
      <c r="L15097" s="14" t="str">
        <v/>
      </c>
      <c r="O15097" s="14" t="str">
        <v/>
      </c>
      <c r="P15097" s="14" t="str">
        <f ca="1"/>
        <v>Low Cap</v>
      </c>
    </row>
    <row r="15098" spans="11:16">
      <c r="K15098" s="14" t="str">
        <v/>
      </c>
      <c r="L15098" s="14" t="str">
        <v/>
      </c>
      <c r="O15098" s="14" t="str">
        <v/>
      </c>
      <c r="P15098" s="14" t="str">
        <f ca="1"/>
        <v>Low Cap</v>
      </c>
    </row>
    <row r="15099" spans="11:16">
      <c r="K15099" s="14" t="str">
        <v/>
      </c>
      <c r="L15099" s="14" t="str">
        <v/>
      </c>
      <c r="O15099" s="14" t="str">
        <v/>
      </c>
      <c r="P15099" s="14" t="str">
        <f ca="1"/>
        <v>Low Cap</v>
      </c>
    </row>
    <row r="15100" spans="11:16">
      <c r="K15100" s="14" t="str">
        <v/>
      </c>
      <c r="L15100" s="14" t="str">
        <v/>
      </c>
      <c r="O15100" s="14" t="str">
        <v/>
      </c>
      <c r="P15100" s="14" t="str">
        <f ca="1"/>
        <v>Low Cap</v>
      </c>
    </row>
    <row r="15101" spans="11:16">
      <c r="K15101" s="14" t="str">
        <v/>
      </c>
      <c r="L15101" s="14" t="str">
        <v/>
      </c>
      <c r="O15101" s="14" t="str">
        <v/>
      </c>
      <c r="P15101" s="14" t="str">
        <f ca="1"/>
        <v>Low Cap</v>
      </c>
    </row>
    <row r="15102" spans="11:16">
      <c r="K15102" s="14" t="str">
        <v/>
      </c>
      <c r="L15102" s="14" t="str">
        <v/>
      </c>
      <c r="O15102" s="14" t="str">
        <v/>
      </c>
      <c r="P15102" s="14" t="str">
        <f ca="1"/>
        <v>Low Cap</v>
      </c>
    </row>
    <row r="15103" spans="11:16">
      <c r="K15103" s="14" t="str">
        <v/>
      </c>
      <c r="L15103" s="14" t="str">
        <v/>
      </c>
      <c r="O15103" s="14" t="str">
        <v/>
      </c>
      <c r="P15103" s="14" t="str">
        <f ca="1"/>
        <v>Low Cap</v>
      </c>
    </row>
    <row r="15104" spans="11:16">
      <c r="K15104" s="14" t="str">
        <v/>
      </c>
      <c r="L15104" s="14" t="str">
        <v/>
      </c>
      <c r="O15104" s="14" t="str">
        <v/>
      </c>
      <c r="P15104" s="14" t="str">
        <f ca="1"/>
        <v>Low Cap</v>
      </c>
    </row>
    <row r="15105" spans="11:16">
      <c r="K15105" s="14" t="str">
        <v/>
      </c>
      <c r="L15105" s="14" t="str">
        <v/>
      </c>
      <c r="O15105" s="14" t="str">
        <v/>
      </c>
      <c r="P15105" s="14" t="str">
        <f ca="1"/>
        <v>Low Cap</v>
      </c>
    </row>
    <row r="15106" spans="11:16">
      <c r="K15106" s="14" t="str">
        <v/>
      </c>
      <c r="L15106" s="14" t="str">
        <v/>
      </c>
      <c r="O15106" s="14" t="str">
        <v/>
      </c>
      <c r="P15106" s="14" t="str">
        <f ca="1"/>
        <v>Low Cap</v>
      </c>
    </row>
    <row r="15107" spans="11:16">
      <c r="K15107" s="14" t="str">
        <v/>
      </c>
      <c r="L15107" s="14" t="str">
        <v/>
      </c>
      <c r="O15107" s="14" t="str">
        <v/>
      </c>
      <c r="P15107" s="14" t="str">
        <f ca="1"/>
        <v>Low Cap</v>
      </c>
    </row>
    <row r="15108" spans="11:16">
      <c r="K15108" s="14" t="str">
        <v/>
      </c>
      <c r="L15108" s="14" t="str">
        <v/>
      </c>
      <c r="O15108" s="14" t="str">
        <v/>
      </c>
      <c r="P15108" s="14" t="str">
        <f ca="1"/>
        <v>Low Cap</v>
      </c>
    </row>
    <row r="15109" spans="11:16">
      <c r="K15109" s="14" t="str">
        <v/>
      </c>
      <c r="L15109" s="14" t="str">
        <v/>
      </c>
      <c r="O15109" s="14" t="str">
        <v/>
      </c>
      <c r="P15109" s="14" t="str">
        <f ca="1"/>
        <v>Low Cap</v>
      </c>
    </row>
    <row r="15110" spans="11:16">
      <c r="K15110" s="14" t="str">
        <v/>
      </c>
      <c r="L15110" s="14" t="str">
        <v/>
      </c>
      <c r="O15110" s="14" t="str">
        <v/>
      </c>
      <c r="P15110" s="14" t="str">
        <f ca="1"/>
        <v>Low Cap</v>
      </c>
    </row>
    <row r="15111" spans="11:16">
      <c r="K15111" s="14" t="str">
        <v/>
      </c>
      <c r="L15111" s="14" t="str">
        <v/>
      </c>
      <c r="O15111" s="14" t="str">
        <v/>
      </c>
      <c r="P15111" s="14" t="str">
        <f ca="1"/>
        <v>Low Cap</v>
      </c>
    </row>
    <row r="15112" spans="11:16">
      <c r="K15112" s="14" t="str">
        <v/>
      </c>
      <c r="L15112" s="14" t="str">
        <v/>
      </c>
      <c r="O15112" s="14" t="str">
        <v/>
      </c>
      <c r="P15112" s="14" t="str">
        <f ca="1"/>
        <v>Low Cap</v>
      </c>
    </row>
    <row r="15113" spans="11:16">
      <c r="K15113" s="14" t="str">
        <v/>
      </c>
      <c r="L15113" s="14" t="str">
        <v/>
      </c>
      <c r="O15113" s="14" t="str">
        <v/>
      </c>
      <c r="P15113" s="14" t="str">
        <f ca="1"/>
        <v>Low Cap</v>
      </c>
    </row>
    <row r="15114" spans="11:16">
      <c r="K15114" s="14" t="str">
        <v/>
      </c>
      <c r="L15114" s="14" t="str">
        <v/>
      </c>
      <c r="O15114" s="14" t="str">
        <v/>
      </c>
      <c r="P15114" s="14" t="str">
        <f ca="1"/>
        <v>Low Cap</v>
      </c>
    </row>
    <row r="15115" spans="11:16">
      <c r="K15115" s="14" t="str">
        <v/>
      </c>
      <c r="L15115" s="14" t="str">
        <v/>
      </c>
      <c r="O15115" s="14" t="str">
        <v/>
      </c>
      <c r="P15115" s="14" t="str">
        <f ca="1"/>
        <v>Low Cap</v>
      </c>
    </row>
    <row r="15116" spans="11:16">
      <c r="K15116" s="14" t="str">
        <v/>
      </c>
      <c r="L15116" s="14" t="str">
        <v/>
      </c>
      <c r="O15116" s="14" t="str">
        <v/>
      </c>
      <c r="P15116" s="14" t="str">
        <f ca="1"/>
        <v>Low Cap</v>
      </c>
    </row>
    <row r="15117" spans="11:16">
      <c r="K15117" s="14" t="str">
        <v/>
      </c>
      <c r="L15117" s="14" t="str">
        <v/>
      </c>
      <c r="O15117" s="14" t="str">
        <v/>
      </c>
      <c r="P15117" s="14" t="str">
        <f ca="1"/>
        <v>Low Cap</v>
      </c>
    </row>
    <row r="15118" spans="11:16">
      <c r="K15118" s="14" t="str">
        <v/>
      </c>
      <c r="L15118" s="14" t="str">
        <v/>
      </c>
      <c r="O15118" s="14" t="str">
        <v/>
      </c>
      <c r="P15118" s="14" t="str">
        <f ca="1"/>
        <v>Low Cap</v>
      </c>
    </row>
    <row r="15119" spans="11:16">
      <c r="K15119" s="14" t="str">
        <v/>
      </c>
      <c r="L15119" s="14" t="str">
        <v/>
      </c>
      <c r="O15119" s="14" t="str">
        <v/>
      </c>
      <c r="P15119" s="14" t="str">
        <f ca="1"/>
        <v>Low Cap</v>
      </c>
    </row>
    <row r="15120" spans="11:16">
      <c r="K15120" s="14" t="str">
        <v/>
      </c>
      <c r="L15120" s="14" t="str">
        <v/>
      </c>
      <c r="O15120" s="14" t="str">
        <v/>
      </c>
      <c r="P15120" s="14" t="str">
        <f ca="1"/>
        <v>Low Cap</v>
      </c>
    </row>
    <row r="15121" spans="11:16">
      <c r="K15121" s="14" t="str">
        <v/>
      </c>
      <c r="L15121" s="14" t="str">
        <v/>
      </c>
      <c r="O15121" s="14" t="str">
        <v/>
      </c>
      <c r="P15121" s="14" t="str">
        <f ca="1"/>
        <v>Low Cap</v>
      </c>
    </row>
    <row r="15122" spans="11:16">
      <c r="K15122" s="14" t="str">
        <v/>
      </c>
      <c r="L15122" s="14" t="str">
        <v/>
      </c>
      <c r="O15122" s="14" t="str">
        <v/>
      </c>
      <c r="P15122" s="14" t="str">
        <f ca="1"/>
        <v>Low Cap</v>
      </c>
    </row>
    <row r="15123" spans="11:16">
      <c r="K15123" s="14" t="str">
        <v/>
      </c>
      <c r="L15123" s="14" t="str">
        <v/>
      </c>
      <c r="O15123" s="14" t="str">
        <v/>
      </c>
      <c r="P15123" s="14" t="str">
        <f ca="1"/>
        <v>Low Cap</v>
      </c>
    </row>
    <row r="15124" spans="11:16">
      <c r="K15124" s="14" t="str">
        <v/>
      </c>
      <c r="L15124" s="14" t="str">
        <v/>
      </c>
      <c r="O15124" s="14" t="str">
        <v/>
      </c>
      <c r="P15124" s="14" t="str">
        <f ca="1"/>
        <v>Low Cap</v>
      </c>
    </row>
    <row r="15125" spans="11:16">
      <c r="K15125" s="14" t="str">
        <v/>
      </c>
      <c r="L15125" s="14" t="str">
        <v/>
      </c>
      <c r="O15125" s="14" t="str">
        <v/>
      </c>
      <c r="P15125" s="14" t="str">
        <f ca="1"/>
        <v>Low Cap</v>
      </c>
    </row>
    <row r="15126" spans="11:16">
      <c r="K15126" s="14" t="str">
        <v/>
      </c>
      <c r="L15126" s="14" t="str">
        <v/>
      </c>
      <c r="O15126" s="14" t="str">
        <v/>
      </c>
      <c r="P15126" s="14" t="str">
        <f ca="1"/>
        <v>Low Cap</v>
      </c>
    </row>
    <row r="15127" spans="11:16">
      <c r="K15127" s="14" t="str">
        <v/>
      </c>
      <c r="L15127" s="14" t="str">
        <v/>
      </c>
      <c r="O15127" s="14" t="str">
        <v/>
      </c>
      <c r="P15127" s="14" t="str">
        <f ca="1"/>
        <v>Low Cap</v>
      </c>
    </row>
    <row r="15128" spans="11:16">
      <c r="K15128" s="14" t="str">
        <v/>
      </c>
      <c r="L15128" s="14" t="str">
        <v/>
      </c>
      <c r="O15128" s="14" t="str">
        <v/>
      </c>
      <c r="P15128" s="14" t="str">
        <f ca="1"/>
        <v>Low Cap</v>
      </c>
    </row>
    <row r="15129" spans="11:16">
      <c r="K15129" s="14" t="str">
        <v/>
      </c>
      <c r="L15129" s="14" t="str">
        <v/>
      </c>
      <c r="O15129" s="14" t="str">
        <v/>
      </c>
      <c r="P15129" s="14" t="str">
        <f ca="1"/>
        <v>Low Cap</v>
      </c>
    </row>
    <row r="15130" spans="11:16">
      <c r="K15130" s="14" t="str">
        <v/>
      </c>
      <c r="L15130" s="14" t="str">
        <v/>
      </c>
      <c r="O15130" s="14" t="str">
        <v/>
      </c>
      <c r="P15130" s="14" t="str">
        <f ca="1"/>
        <v>Low Cap</v>
      </c>
    </row>
    <row r="15131" spans="11:16">
      <c r="K15131" s="14" t="str">
        <v/>
      </c>
      <c r="L15131" s="14" t="str">
        <v/>
      </c>
      <c r="O15131" s="14" t="str">
        <v/>
      </c>
      <c r="P15131" s="14" t="str">
        <f ca="1"/>
        <v>Low Cap</v>
      </c>
    </row>
    <row r="15132" spans="11:16">
      <c r="K15132" s="14" t="str">
        <v/>
      </c>
      <c r="L15132" s="14" t="str">
        <v/>
      </c>
      <c r="O15132" s="14" t="str">
        <v/>
      </c>
      <c r="P15132" s="14" t="str">
        <f ca="1"/>
        <v>Low Cap</v>
      </c>
    </row>
    <row r="15133" spans="11:16">
      <c r="K15133" s="14" t="str">
        <v/>
      </c>
      <c r="L15133" s="14" t="str">
        <v/>
      </c>
      <c r="O15133" s="14" t="str">
        <v/>
      </c>
      <c r="P15133" s="14" t="str">
        <f ca="1"/>
        <v>Low Cap</v>
      </c>
    </row>
    <row r="15134" spans="11:16">
      <c r="K15134" s="14" t="str">
        <v/>
      </c>
      <c r="L15134" s="14" t="str">
        <v/>
      </c>
      <c r="O15134" s="14" t="str">
        <v/>
      </c>
      <c r="P15134" s="14" t="str">
        <f ca="1"/>
        <v>Low Cap</v>
      </c>
    </row>
    <row r="15135" spans="11:16">
      <c r="K15135" s="14" t="str">
        <v/>
      </c>
      <c r="L15135" s="14" t="str">
        <v/>
      </c>
      <c r="O15135" s="14" t="str">
        <v/>
      </c>
      <c r="P15135" s="14" t="str">
        <f ca="1"/>
        <v>Low Cap</v>
      </c>
    </row>
    <row r="15136" spans="11:16">
      <c r="K15136" s="14" t="str">
        <v/>
      </c>
      <c r="L15136" s="14" t="str">
        <v/>
      </c>
      <c r="O15136" s="14" t="str">
        <v/>
      </c>
      <c r="P15136" s="14" t="str">
        <f ca="1"/>
        <v>Low Cap</v>
      </c>
    </row>
    <row r="15137" spans="11:16">
      <c r="K15137" s="14" t="str">
        <v/>
      </c>
      <c r="L15137" s="14" t="str">
        <v/>
      </c>
      <c r="O15137" s="14" t="str">
        <v/>
      </c>
      <c r="P15137" s="14" t="str">
        <f ca="1"/>
        <v>Low Cap</v>
      </c>
    </row>
    <row r="15138" spans="11:16">
      <c r="K15138" s="14" t="str">
        <v/>
      </c>
      <c r="L15138" s="14" t="str">
        <v/>
      </c>
      <c r="O15138" s="14" t="str">
        <v/>
      </c>
      <c r="P15138" s="14" t="str">
        <f ca="1"/>
        <v>Low Cap</v>
      </c>
    </row>
    <row r="15139" spans="11:16">
      <c r="K15139" s="14" t="str">
        <v/>
      </c>
      <c r="L15139" s="14" t="str">
        <v/>
      </c>
      <c r="O15139" s="14" t="str">
        <v/>
      </c>
      <c r="P15139" s="14" t="str">
        <f ca="1"/>
        <v>Low Cap</v>
      </c>
    </row>
    <row r="15140" spans="11:16">
      <c r="K15140" s="14" t="str">
        <v/>
      </c>
      <c r="L15140" s="14" t="str">
        <v/>
      </c>
      <c r="O15140" s="14" t="str">
        <v/>
      </c>
      <c r="P15140" s="14" t="str">
        <f ca="1"/>
        <v>Low Cap</v>
      </c>
    </row>
    <row r="15141" spans="11:16">
      <c r="K15141" s="14" t="str">
        <v/>
      </c>
      <c r="L15141" s="14" t="str">
        <v/>
      </c>
      <c r="O15141" s="14" t="str">
        <v/>
      </c>
      <c r="P15141" s="14" t="str">
        <f ca="1"/>
        <v>Low Cap</v>
      </c>
    </row>
    <row r="15142" spans="11:16">
      <c r="K15142" s="14" t="str">
        <v/>
      </c>
      <c r="L15142" s="14" t="str">
        <v/>
      </c>
      <c r="O15142" s="14" t="str">
        <v/>
      </c>
      <c r="P15142" s="14" t="str">
        <f ca="1"/>
        <v>Low Cap</v>
      </c>
    </row>
    <row r="15143" spans="11:16">
      <c r="K15143" s="14" t="str">
        <v/>
      </c>
      <c r="L15143" s="14" t="str">
        <v/>
      </c>
      <c r="O15143" s="14" t="str">
        <v/>
      </c>
      <c r="P15143" s="14" t="str">
        <f ca="1"/>
        <v>Low Cap</v>
      </c>
    </row>
    <row r="15144" spans="11:16">
      <c r="K15144" s="14" t="str">
        <v/>
      </c>
      <c r="L15144" s="14" t="str">
        <v/>
      </c>
      <c r="O15144" s="14" t="str">
        <v/>
      </c>
      <c r="P15144" s="14" t="str">
        <f ca="1"/>
        <v>Low Cap</v>
      </c>
    </row>
    <row r="15145" spans="11:16">
      <c r="K15145" s="14" t="str">
        <v/>
      </c>
      <c r="L15145" s="14" t="str">
        <v/>
      </c>
      <c r="O15145" s="14" t="str">
        <v/>
      </c>
      <c r="P15145" s="14" t="str">
        <f ca="1"/>
        <v>Low Cap</v>
      </c>
    </row>
    <row r="15146" spans="11:16">
      <c r="K15146" s="14" t="str">
        <v/>
      </c>
      <c r="L15146" s="14" t="str">
        <v/>
      </c>
      <c r="O15146" s="14" t="str">
        <v/>
      </c>
      <c r="P15146" s="14" t="str">
        <f ca="1"/>
        <v>Low Cap</v>
      </c>
    </row>
    <row r="15147" spans="11:16">
      <c r="K15147" s="14" t="str">
        <v/>
      </c>
      <c r="L15147" s="14" t="str">
        <v/>
      </c>
      <c r="O15147" s="14" t="str">
        <v/>
      </c>
      <c r="P15147" s="14" t="str">
        <f ca="1"/>
        <v>Low Cap</v>
      </c>
    </row>
    <row r="15148" spans="11:16">
      <c r="K15148" s="14" t="str">
        <v/>
      </c>
      <c r="L15148" s="14" t="str">
        <v/>
      </c>
      <c r="O15148" s="14" t="str">
        <v/>
      </c>
      <c r="P15148" s="14" t="str">
        <f ca="1"/>
        <v>Low Cap</v>
      </c>
    </row>
    <row r="15149" spans="11:16">
      <c r="K15149" s="14" t="str">
        <v/>
      </c>
      <c r="L15149" s="14" t="str">
        <v/>
      </c>
      <c r="O15149" s="14" t="str">
        <v/>
      </c>
      <c r="P15149" s="14" t="str">
        <f ca="1"/>
        <v>Low Cap</v>
      </c>
    </row>
    <row r="15150" spans="11:16">
      <c r="K15150" s="14" t="str">
        <v/>
      </c>
      <c r="L15150" s="14" t="str">
        <v/>
      </c>
      <c r="O15150" s="14" t="str">
        <v/>
      </c>
      <c r="P15150" s="14" t="str">
        <f ca="1"/>
        <v>Low Cap</v>
      </c>
    </row>
    <row r="15151" spans="11:16">
      <c r="K15151" s="14" t="str">
        <v/>
      </c>
      <c r="L15151" s="14" t="str">
        <v/>
      </c>
      <c r="O15151" s="14" t="str">
        <v/>
      </c>
      <c r="P15151" s="14" t="str">
        <f ca="1"/>
        <v>Low Cap</v>
      </c>
    </row>
    <row r="15152" spans="11:16">
      <c r="K15152" s="14" t="str">
        <v/>
      </c>
      <c r="L15152" s="14" t="str">
        <v/>
      </c>
      <c r="O15152" s="14" t="str">
        <v/>
      </c>
      <c r="P15152" s="14" t="str">
        <f ca="1"/>
        <v>Low Cap</v>
      </c>
    </row>
    <row r="15153" spans="11:16">
      <c r="K15153" s="14" t="str">
        <v/>
      </c>
      <c r="L15153" s="14" t="str">
        <v/>
      </c>
      <c r="O15153" s="14" t="str">
        <v/>
      </c>
      <c r="P15153" s="14" t="str">
        <f ca="1"/>
        <v>Low Cap</v>
      </c>
    </row>
    <row r="15154" spans="11:16">
      <c r="K15154" s="14" t="str">
        <v/>
      </c>
      <c r="L15154" s="14" t="str">
        <v/>
      </c>
      <c r="O15154" s="14" t="str">
        <v/>
      </c>
      <c r="P15154" s="14" t="str">
        <f ca="1"/>
        <v>Low Cap</v>
      </c>
    </row>
    <row r="15155" spans="11:16">
      <c r="K15155" s="14" t="str">
        <v/>
      </c>
      <c r="L15155" s="14" t="str">
        <v/>
      </c>
      <c r="O15155" s="14" t="str">
        <v/>
      </c>
      <c r="P15155" s="14" t="str">
        <f ca="1"/>
        <v>Low Cap</v>
      </c>
    </row>
    <row r="15156" spans="11:16">
      <c r="K15156" s="14" t="str">
        <v/>
      </c>
      <c r="L15156" s="14" t="str">
        <v/>
      </c>
      <c r="O15156" s="14" t="str">
        <v/>
      </c>
      <c r="P15156" s="14" t="str">
        <f ca="1"/>
        <v>Low Cap</v>
      </c>
    </row>
    <row r="15157" spans="11:16">
      <c r="K15157" s="14" t="str">
        <v/>
      </c>
      <c r="L15157" s="14" t="str">
        <v/>
      </c>
      <c r="O15157" s="14" t="str">
        <v/>
      </c>
      <c r="P15157" s="14" t="str">
        <f ca="1"/>
        <v>Low Cap</v>
      </c>
    </row>
    <row r="15158" spans="11:16">
      <c r="K15158" s="14" t="str">
        <v/>
      </c>
      <c r="L15158" s="14" t="str">
        <v/>
      </c>
      <c r="O15158" s="14" t="str">
        <v/>
      </c>
      <c r="P15158" s="14" t="str">
        <f ca="1"/>
        <v>Low Cap</v>
      </c>
    </row>
    <row r="15159" spans="11:16">
      <c r="K15159" s="14" t="str">
        <v/>
      </c>
      <c r="L15159" s="14" t="str">
        <v/>
      </c>
      <c r="O15159" s="14" t="str">
        <v/>
      </c>
      <c r="P15159" s="14" t="str">
        <f ca="1"/>
        <v>Low Cap</v>
      </c>
    </row>
    <row r="15160" spans="11:16">
      <c r="K15160" s="14" t="str">
        <v/>
      </c>
      <c r="L15160" s="14" t="str">
        <v/>
      </c>
      <c r="O15160" s="14" t="str">
        <v/>
      </c>
      <c r="P15160" s="14" t="str">
        <f ca="1"/>
        <v>Low Cap</v>
      </c>
    </row>
    <row r="15161" spans="11:16">
      <c r="K15161" s="14" t="str">
        <v/>
      </c>
      <c r="L15161" s="14" t="str">
        <v/>
      </c>
      <c r="O15161" s="14" t="str">
        <v/>
      </c>
      <c r="P15161" s="14" t="str">
        <f ca="1"/>
        <v>Low Cap</v>
      </c>
    </row>
    <row r="15162" spans="11:16">
      <c r="K15162" s="14" t="str">
        <v/>
      </c>
      <c r="L15162" s="14" t="str">
        <v/>
      </c>
      <c r="O15162" s="14" t="str">
        <v/>
      </c>
      <c r="P15162" s="14" t="str">
        <f ca="1"/>
        <v>Low Cap</v>
      </c>
    </row>
    <row r="15163" spans="11:16">
      <c r="K15163" s="14" t="str">
        <v/>
      </c>
      <c r="L15163" s="14" t="str">
        <v/>
      </c>
      <c r="O15163" s="14" t="str">
        <v/>
      </c>
      <c r="P15163" s="14" t="str">
        <f ca="1"/>
        <v>Low Cap</v>
      </c>
    </row>
    <row r="15164" spans="11:16">
      <c r="K15164" s="14" t="str">
        <v/>
      </c>
      <c r="L15164" s="14" t="str">
        <v/>
      </c>
      <c r="O15164" s="14" t="str">
        <v/>
      </c>
      <c r="P15164" s="14" t="str">
        <f ca="1"/>
        <v>Low Cap</v>
      </c>
    </row>
    <row r="15165" spans="11:16">
      <c r="K15165" s="14" t="str">
        <v/>
      </c>
      <c r="L15165" s="14" t="str">
        <v/>
      </c>
      <c r="O15165" s="14" t="str">
        <v/>
      </c>
      <c r="P15165" s="14" t="str">
        <f ca="1"/>
        <v>Low Cap</v>
      </c>
    </row>
    <row r="15166" spans="11:16">
      <c r="K15166" s="14" t="str">
        <v/>
      </c>
      <c r="L15166" s="14" t="str">
        <v/>
      </c>
      <c r="O15166" s="14" t="str">
        <v/>
      </c>
      <c r="P15166" s="14" t="str">
        <f ca="1"/>
        <v>Low Cap</v>
      </c>
    </row>
    <row r="15167" spans="11:16">
      <c r="K15167" s="14" t="str">
        <v/>
      </c>
      <c r="L15167" s="14" t="str">
        <v/>
      </c>
      <c r="O15167" s="14" t="str">
        <v/>
      </c>
      <c r="P15167" s="14" t="str">
        <f ca="1"/>
        <v>Low Cap</v>
      </c>
    </row>
    <row r="15168" spans="11:16">
      <c r="K15168" s="14" t="str">
        <v/>
      </c>
      <c r="L15168" s="14" t="str">
        <v/>
      </c>
      <c r="O15168" s="14" t="str">
        <v/>
      </c>
      <c r="P15168" s="14" t="str">
        <f ca="1"/>
        <v>Low Cap</v>
      </c>
    </row>
    <row r="15169" spans="11:16">
      <c r="K15169" s="14" t="str">
        <v/>
      </c>
      <c r="L15169" s="14" t="str">
        <v/>
      </c>
      <c r="O15169" s="14" t="str">
        <v/>
      </c>
      <c r="P15169" s="14" t="str">
        <f ca="1"/>
        <v>Low Cap</v>
      </c>
    </row>
    <row r="15170" spans="11:16">
      <c r="K15170" s="14" t="str">
        <v/>
      </c>
      <c r="L15170" s="14" t="str">
        <v/>
      </c>
      <c r="O15170" s="14" t="str">
        <v/>
      </c>
      <c r="P15170" s="14" t="str">
        <f ca="1"/>
        <v>Low Cap</v>
      </c>
    </row>
    <row r="15171" spans="11:16">
      <c r="K15171" s="14" t="str">
        <v/>
      </c>
      <c r="L15171" s="14" t="str">
        <v/>
      </c>
      <c r="O15171" s="14" t="str">
        <v/>
      </c>
      <c r="P15171" s="14" t="str">
        <f ca="1"/>
        <v>Low Cap</v>
      </c>
    </row>
    <row r="15172" spans="11:16">
      <c r="K15172" s="14" t="str">
        <v/>
      </c>
      <c r="L15172" s="14" t="str">
        <v/>
      </c>
      <c r="O15172" s="14" t="str">
        <v/>
      </c>
      <c r="P15172" s="14" t="str">
        <f ca="1"/>
        <v>Low Cap</v>
      </c>
    </row>
    <row r="15173" spans="11:16">
      <c r="K15173" s="14" t="str">
        <v/>
      </c>
      <c r="L15173" s="14" t="str">
        <v/>
      </c>
      <c r="O15173" s="14" t="str">
        <v/>
      </c>
      <c r="P15173" s="14" t="str">
        <f ca="1"/>
        <v>Low Cap</v>
      </c>
    </row>
    <row r="15174" spans="11:16">
      <c r="K15174" s="14" t="str">
        <v/>
      </c>
      <c r="L15174" s="14" t="str">
        <v/>
      </c>
      <c r="O15174" s="14" t="str">
        <v/>
      </c>
      <c r="P15174" s="14" t="str">
        <f ca="1"/>
        <v>Low Cap</v>
      </c>
    </row>
    <row r="15175" spans="11:16">
      <c r="K15175" s="14" t="str">
        <v/>
      </c>
      <c r="L15175" s="14" t="str">
        <v/>
      </c>
      <c r="O15175" s="14" t="str">
        <v/>
      </c>
      <c r="P15175" s="14" t="str">
        <f ca="1"/>
        <v>Low Cap</v>
      </c>
    </row>
    <row r="15176" spans="11:16">
      <c r="K15176" s="14" t="str">
        <v/>
      </c>
      <c r="L15176" s="14" t="str">
        <v/>
      </c>
      <c r="O15176" s="14" t="str">
        <v/>
      </c>
      <c r="P15176" s="14" t="str">
        <f ca="1"/>
        <v>Low Cap</v>
      </c>
    </row>
    <row r="15177" spans="11:16">
      <c r="K15177" s="14" t="str">
        <v/>
      </c>
      <c r="L15177" s="14" t="str">
        <v/>
      </c>
      <c r="O15177" s="14" t="str">
        <v/>
      </c>
      <c r="P15177" s="14" t="str">
        <f ca="1"/>
        <v>Low Cap</v>
      </c>
    </row>
    <row r="15178" spans="11:16">
      <c r="K15178" s="14" t="str">
        <v/>
      </c>
      <c r="L15178" s="14" t="str">
        <v/>
      </c>
      <c r="O15178" s="14" t="str">
        <v/>
      </c>
      <c r="P15178" s="14" t="str">
        <f ca="1"/>
        <v>Low Cap</v>
      </c>
    </row>
    <row r="15179" spans="11:16">
      <c r="K15179" s="14" t="str">
        <v/>
      </c>
      <c r="L15179" s="14" t="str">
        <v/>
      </c>
      <c r="O15179" s="14" t="str">
        <v/>
      </c>
      <c r="P15179" s="14" t="str">
        <f ca="1"/>
        <v>Low Cap</v>
      </c>
    </row>
    <row r="15180" spans="11:16">
      <c r="K15180" s="14" t="str">
        <v/>
      </c>
      <c r="L15180" s="14" t="str">
        <v/>
      </c>
      <c r="O15180" s="14" t="str">
        <v/>
      </c>
      <c r="P15180" s="14" t="str">
        <f ca="1"/>
        <v>Low Cap</v>
      </c>
    </row>
    <row r="15181" spans="11:16">
      <c r="K15181" s="14" t="str">
        <v/>
      </c>
      <c r="L15181" s="14" t="str">
        <v/>
      </c>
      <c r="O15181" s="14" t="str">
        <v/>
      </c>
      <c r="P15181" s="14" t="str">
        <f ca="1"/>
        <v>Low Cap</v>
      </c>
    </row>
    <row r="15182" spans="11:16">
      <c r="K15182" s="14" t="str">
        <v/>
      </c>
      <c r="L15182" s="14" t="str">
        <v/>
      </c>
      <c r="O15182" s="14" t="str">
        <v/>
      </c>
      <c r="P15182" s="14" t="str">
        <f ca="1"/>
        <v>Low Cap</v>
      </c>
    </row>
    <row r="15183" spans="11:16">
      <c r="K15183" s="14" t="str">
        <v/>
      </c>
      <c r="L15183" s="14" t="str">
        <v/>
      </c>
      <c r="O15183" s="14" t="str">
        <v/>
      </c>
      <c r="P15183" s="14" t="str">
        <f ca="1"/>
        <v>Low Cap</v>
      </c>
    </row>
    <row r="15184" spans="11:16">
      <c r="K15184" s="14" t="str">
        <v/>
      </c>
      <c r="L15184" s="14" t="str">
        <v/>
      </c>
      <c r="O15184" s="14" t="str">
        <v/>
      </c>
      <c r="P15184" s="14" t="str">
        <f ca="1"/>
        <v>Low Cap</v>
      </c>
    </row>
    <row r="15185" spans="11:16">
      <c r="K15185" s="14" t="str">
        <v/>
      </c>
      <c r="L15185" s="14" t="str">
        <v/>
      </c>
      <c r="O15185" s="14" t="str">
        <v/>
      </c>
      <c r="P15185" s="14" t="str">
        <f ca="1"/>
        <v>Low Cap</v>
      </c>
    </row>
    <row r="15186" spans="11:16">
      <c r="K15186" s="14" t="str">
        <v/>
      </c>
      <c r="L15186" s="14" t="str">
        <v/>
      </c>
      <c r="O15186" s="14" t="str">
        <v/>
      </c>
      <c r="P15186" s="14" t="str">
        <f ca="1"/>
        <v>Low Cap</v>
      </c>
    </row>
    <row r="15187" spans="11:16">
      <c r="K15187" s="14" t="str">
        <v/>
      </c>
      <c r="L15187" s="14" t="str">
        <v/>
      </c>
      <c r="O15187" s="14" t="str">
        <v/>
      </c>
      <c r="P15187" s="14" t="str">
        <f ca="1"/>
        <v>Low Cap</v>
      </c>
    </row>
    <row r="15188" spans="11:16">
      <c r="K15188" s="14" t="str">
        <v/>
      </c>
      <c r="L15188" s="14" t="str">
        <v/>
      </c>
      <c r="O15188" s="14" t="str">
        <v/>
      </c>
      <c r="P15188" s="14" t="str">
        <f ca="1"/>
        <v>Low Cap</v>
      </c>
    </row>
    <row r="15189" spans="11:16">
      <c r="K15189" s="14" t="str">
        <v/>
      </c>
      <c r="L15189" s="14" t="str">
        <v/>
      </c>
      <c r="O15189" s="14" t="str">
        <v/>
      </c>
      <c r="P15189" s="14" t="str">
        <f ca="1"/>
        <v>Low Cap</v>
      </c>
    </row>
    <row r="15190" spans="11:16">
      <c r="K15190" s="14" t="str">
        <v/>
      </c>
      <c r="L15190" s="14" t="str">
        <v/>
      </c>
      <c r="O15190" s="14" t="str">
        <v/>
      </c>
      <c r="P15190" s="14" t="str">
        <f ca="1"/>
        <v>Low Cap</v>
      </c>
    </row>
    <row r="15191" spans="11:16">
      <c r="K15191" s="14" t="str">
        <v/>
      </c>
      <c r="L15191" s="14" t="str">
        <v/>
      </c>
      <c r="O15191" s="14" t="str">
        <v/>
      </c>
      <c r="P15191" s="14" t="str">
        <f ca="1"/>
        <v>Low Cap</v>
      </c>
    </row>
    <row r="15192" spans="11:16">
      <c r="K15192" s="14" t="str">
        <v/>
      </c>
      <c r="L15192" s="14" t="str">
        <v/>
      </c>
      <c r="O15192" s="14" t="str">
        <v/>
      </c>
      <c r="P15192" s="14" t="str">
        <f ca="1"/>
        <v>Low Cap</v>
      </c>
    </row>
    <row r="15193" spans="11:16">
      <c r="K15193" s="14" t="str">
        <v/>
      </c>
      <c r="L15193" s="14" t="str">
        <v/>
      </c>
      <c r="O15193" s="14" t="str">
        <v/>
      </c>
      <c r="P15193" s="14" t="str">
        <f ca="1"/>
        <v>Low Cap</v>
      </c>
    </row>
    <row r="15194" spans="11:16">
      <c r="K15194" s="14" t="str">
        <v/>
      </c>
      <c r="L15194" s="14" t="str">
        <v/>
      </c>
      <c r="O15194" s="14" t="str">
        <v/>
      </c>
      <c r="P15194" s="14" t="str">
        <f ca="1"/>
        <v>Low Cap</v>
      </c>
    </row>
    <row r="15195" spans="11:16">
      <c r="K15195" s="14" t="str">
        <v/>
      </c>
      <c r="L15195" s="14" t="str">
        <v/>
      </c>
      <c r="O15195" s="14" t="str">
        <v/>
      </c>
      <c r="P15195" s="14" t="str">
        <f ca="1"/>
        <v>Low Cap</v>
      </c>
    </row>
    <row r="15196" spans="11:16">
      <c r="K15196" s="14" t="str">
        <v/>
      </c>
      <c r="L15196" s="14" t="str">
        <v/>
      </c>
      <c r="O15196" s="14" t="str">
        <v/>
      </c>
      <c r="P15196" s="14" t="str">
        <f ca="1"/>
        <v>Low Cap</v>
      </c>
    </row>
    <row r="15197" spans="11:16">
      <c r="K15197" s="14" t="str">
        <v/>
      </c>
      <c r="L15197" s="14" t="str">
        <v/>
      </c>
      <c r="O15197" s="14" t="str">
        <v/>
      </c>
      <c r="P15197" s="14" t="str">
        <f ca="1"/>
        <v>Low Cap</v>
      </c>
    </row>
    <row r="15198" spans="11:16">
      <c r="K15198" s="14" t="str">
        <v/>
      </c>
      <c r="L15198" s="14" t="str">
        <v/>
      </c>
      <c r="O15198" s="14" t="str">
        <v/>
      </c>
      <c r="P15198" s="14" t="str">
        <f ca="1"/>
        <v>Low Cap</v>
      </c>
    </row>
    <row r="15199" spans="11:16">
      <c r="K15199" s="14" t="str">
        <v/>
      </c>
      <c r="L15199" s="14" t="str">
        <v/>
      </c>
      <c r="O15199" s="14" t="str">
        <v/>
      </c>
      <c r="P15199" s="14" t="str">
        <f ca="1"/>
        <v>Low Cap</v>
      </c>
    </row>
    <row r="15200" spans="11:16">
      <c r="K15200" s="14" t="str">
        <v/>
      </c>
      <c r="L15200" s="14" t="str">
        <v/>
      </c>
      <c r="O15200" s="14" t="str">
        <v/>
      </c>
      <c r="P15200" s="14" t="str">
        <f ca="1"/>
        <v>Low Cap</v>
      </c>
    </row>
    <row r="15201" spans="11:16">
      <c r="K15201" s="14" t="str">
        <v/>
      </c>
      <c r="L15201" s="14" t="str">
        <v/>
      </c>
      <c r="O15201" s="14" t="str">
        <v/>
      </c>
      <c r="P15201" s="14" t="str">
        <f ca="1"/>
        <v>Low Cap</v>
      </c>
    </row>
    <row r="15202" spans="11:16">
      <c r="K15202" s="14" t="str">
        <v/>
      </c>
      <c r="L15202" s="14" t="str">
        <v/>
      </c>
      <c r="O15202" s="14" t="str">
        <v/>
      </c>
      <c r="P15202" s="14" t="str">
        <f ca="1"/>
        <v>Low Cap</v>
      </c>
    </row>
    <row r="15203" spans="11:16">
      <c r="K15203" s="14" t="str">
        <v/>
      </c>
      <c r="L15203" s="14" t="str">
        <v/>
      </c>
      <c r="O15203" s="14" t="str">
        <v/>
      </c>
      <c r="P15203" s="14" t="str">
        <f ca="1"/>
        <v>Low Cap</v>
      </c>
    </row>
    <row r="15204" spans="11:16">
      <c r="K15204" s="14" t="str">
        <v/>
      </c>
      <c r="L15204" s="14" t="str">
        <v/>
      </c>
      <c r="O15204" s="14" t="str">
        <v/>
      </c>
      <c r="P15204" s="14" t="str">
        <f ca="1"/>
        <v>Low Cap</v>
      </c>
    </row>
    <row r="15205" spans="11:16">
      <c r="K15205" s="14" t="str">
        <v/>
      </c>
      <c r="L15205" s="14" t="str">
        <v/>
      </c>
      <c r="O15205" s="14" t="str">
        <v/>
      </c>
      <c r="P15205" s="14" t="str">
        <f ca="1"/>
        <v>Low Cap</v>
      </c>
    </row>
    <row r="15206" spans="11:16">
      <c r="K15206" s="14" t="str">
        <v/>
      </c>
      <c r="L15206" s="14" t="str">
        <v/>
      </c>
      <c r="O15206" s="14" t="str">
        <v/>
      </c>
      <c r="P15206" s="14" t="str">
        <f ca="1"/>
        <v>Low Cap</v>
      </c>
    </row>
    <row r="15207" spans="11:16">
      <c r="K15207" s="14" t="str">
        <v/>
      </c>
      <c r="L15207" s="14" t="str">
        <v/>
      </c>
      <c r="O15207" s="14" t="str">
        <v/>
      </c>
      <c r="P15207" s="14" t="str">
        <f ca="1"/>
        <v>Low Cap</v>
      </c>
    </row>
    <row r="15208" spans="11:16">
      <c r="K15208" s="14" t="str">
        <v/>
      </c>
      <c r="L15208" s="14" t="str">
        <v/>
      </c>
      <c r="O15208" s="14" t="str">
        <v/>
      </c>
      <c r="P15208" s="14" t="str">
        <f ca="1"/>
        <v>Low Cap</v>
      </c>
    </row>
    <row r="15209" spans="11:16">
      <c r="K15209" s="14" t="str">
        <v/>
      </c>
      <c r="L15209" s="14" t="str">
        <v/>
      </c>
      <c r="O15209" s="14" t="str">
        <v/>
      </c>
      <c r="P15209" s="14" t="str">
        <f ca="1"/>
        <v>Low Cap</v>
      </c>
    </row>
    <row r="15210" spans="11:16">
      <c r="K15210" s="14" t="str">
        <v/>
      </c>
      <c r="L15210" s="14" t="str">
        <v/>
      </c>
      <c r="O15210" s="14" t="str">
        <v/>
      </c>
      <c r="P15210" s="14" t="str">
        <f ca="1"/>
        <v>Low Cap</v>
      </c>
    </row>
    <row r="15211" spans="11:16">
      <c r="K15211" s="14" t="str">
        <v/>
      </c>
      <c r="L15211" s="14" t="str">
        <v/>
      </c>
      <c r="O15211" s="14" t="str">
        <v/>
      </c>
      <c r="P15211" s="14" t="str">
        <f ca="1"/>
        <v>Low Cap</v>
      </c>
    </row>
    <row r="15212" spans="11:16">
      <c r="K15212" s="14" t="str">
        <v/>
      </c>
      <c r="L15212" s="14" t="str">
        <v/>
      </c>
      <c r="O15212" s="14" t="str">
        <v/>
      </c>
      <c r="P15212" s="14" t="str">
        <f ca="1"/>
        <v>Low Cap</v>
      </c>
    </row>
    <row r="15213" spans="11:16">
      <c r="K15213" s="14" t="str">
        <v/>
      </c>
      <c r="L15213" s="14" t="str">
        <v/>
      </c>
      <c r="O15213" s="14" t="str">
        <v/>
      </c>
      <c r="P15213" s="14" t="str">
        <f ca="1"/>
        <v>Low Cap</v>
      </c>
    </row>
    <row r="15214" spans="11:16">
      <c r="K15214" s="14" t="str">
        <v/>
      </c>
      <c r="L15214" s="14" t="str">
        <v/>
      </c>
      <c r="O15214" s="14" t="str">
        <v/>
      </c>
      <c r="P15214" s="14" t="str">
        <f ca="1"/>
        <v>Low Cap</v>
      </c>
    </row>
    <row r="15215" spans="11:16">
      <c r="K15215" s="14" t="str">
        <v/>
      </c>
      <c r="L15215" s="14" t="str">
        <v/>
      </c>
      <c r="O15215" s="14" t="str">
        <v/>
      </c>
      <c r="P15215" s="14" t="str">
        <f ca="1"/>
        <v>Low Cap</v>
      </c>
    </row>
    <row r="15216" spans="11:16">
      <c r="K15216" s="14" t="str">
        <v/>
      </c>
      <c r="L15216" s="14" t="str">
        <v/>
      </c>
      <c r="O15216" s="14" t="str">
        <v/>
      </c>
      <c r="P15216" s="14" t="str">
        <f ca="1"/>
        <v>Low Cap</v>
      </c>
    </row>
    <row r="15217" spans="11:16">
      <c r="K15217" s="14" t="str">
        <v/>
      </c>
      <c r="L15217" s="14" t="str">
        <v/>
      </c>
      <c r="O15217" s="14" t="str">
        <v/>
      </c>
      <c r="P15217" s="14" t="str">
        <f ca="1"/>
        <v>Low Cap</v>
      </c>
    </row>
    <row r="15218" spans="11:16">
      <c r="K15218" s="14" t="str">
        <v/>
      </c>
      <c r="L15218" s="14" t="str">
        <v/>
      </c>
      <c r="O15218" s="14" t="str">
        <v/>
      </c>
      <c r="P15218" s="14" t="str">
        <f ca="1"/>
        <v>Low Cap</v>
      </c>
    </row>
    <row r="15219" spans="11:16">
      <c r="K15219" s="14" t="str">
        <v/>
      </c>
      <c r="L15219" s="14" t="str">
        <v/>
      </c>
      <c r="O15219" s="14" t="str">
        <v/>
      </c>
      <c r="P15219" s="14" t="str">
        <f ca="1"/>
        <v>Low Cap</v>
      </c>
    </row>
    <row r="15220" spans="11:16">
      <c r="K15220" s="14" t="str">
        <v/>
      </c>
      <c r="L15220" s="14" t="str">
        <v/>
      </c>
      <c r="O15220" s="14" t="str">
        <v/>
      </c>
      <c r="P15220" s="14" t="str">
        <f ca="1"/>
        <v>Low Cap</v>
      </c>
    </row>
    <row r="15221" spans="11:16">
      <c r="K15221" s="14" t="str">
        <v/>
      </c>
      <c r="L15221" s="14" t="str">
        <v/>
      </c>
      <c r="O15221" s="14" t="str">
        <v/>
      </c>
      <c r="P15221" s="14" t="str">
        <f ca="1"/>
        <v>Low Cap</v>
      </c>
    </row>
    <row r="15222" spans="11:16">
      <c r="K15222" s="14" t="str">
        <v/>
      </c>
      <c r="L15222" s="14" t="str">
        <v/>
      </c>
      <c r="O15222" s="14" t="str">
        <v/>
      </c>
      <c r="P15222" s="14" t="str">
        <f ca="1"/>
        <v>Low Cap</v>
      </c>
    </row>
    <row r="15223" spans="11:16">
      <c r="K15223" s="14" t="str">
        <v/>
      </c>
      <c r="L15223" s="14" t="str">
        <v/>
      </c>
      <c r="O15223" s="14" t="str">
        <v/>
      </c>
      <c r="P15223" s="14" t="str">
        <f ca="1"/>
        <v>Low Cap</v>
      </c>
    </row>
    <row r="15224" spans="11:16">
      <c r="K15224" s="14" t="str">
        <v/>
      </c>
      <c r="L15224" s="14" t="str">
        <v/>
      </c>
      <c r="O15224" s="14" t="str">
        <v/>
      </c>
      <c r="P15224" s="14" t="str">
        <f ca="1"/>
        <v>Low Cap</v>
      </c>
    </row>
    <row r="15225" spans="11:16">
      <c r="K15225" s="14" t="str">
        <v/>
      </c>
      <c r="L15225" s="14" t="str">
        <v/>
      </c>
      <c r="O15225" s="14" t="str">
        <v/>
      </c>
      <c r="P15225" s="14" t="str">
        <f ca="1"/>
        <v>Low Cap</v>
      </c>
    </row>
    <row r="15226" spans="11:16">
      <c r="K15226" s="14" t="str">
        <v/>
      </c>
      <c r="L15226" s="14" t="str">
        <v/>
      </c>
      <c r="O15226" s="14" t="str">
        <v/>
      </c>
      <c r="P15226" s="14" t="str">
        <f ca="1"/>
        <v>Low Cap</v>
      </c>
    </row>
    <row r="15227" spans="11:16">
      <c r="K15227" s="14" t="str">
        <v/>
      </c>
      <c r="L15227" s="14" t="str">
        <v/>
      </c>
      <c r="O15227" s="14" t="str">
        <v/>
      </c>
      <c r="P15227" s="14" t="str">
        <f ca="1"/>
        <v>Low Cap</v>
      </c>
    </row>
    <row r="15228" spans="11:16">
      <c r="K15228" s="14" t="str">
        <v/>
      </c>
      <c r="L15228" s="14" t="str">
        <v/>
      </c>
      <c r="O15228" s="14" t="str">
        <v/>
      </c>
      <c r="P15228" s="14" t="str">
        <f ca="1"/>
        <v>Low Cap</v>
      </c>
    </row>
    <row r="15229" spans="11:16">
      <c r="K15229" s="14" t="str">
        <v/>
      </c>
      <c r="L15229" s="14" t="str">
        <v/>
      </c>
      <c r="O15229" s="14" t="str">
        <v/>
      </c>
      <c r="P15229" s="14" t="str">
        <f ca="1"/>
        <v>Low Cap</v>
      </c>
    </row>
    <row r="15230" spans="11:16">
      <c r="K15230" s="14" t="str">
        <v/>
      </c>
      <c r="L15230" s="14" t="str">
        <v/>
      </c>
      <c r="O15230" s="14" t="str">
        <v/>
      </c>
      <c r="P15230" s="14" t="str">
        <f ca="1"/>
        <v>Low Cap</v>
      </c>
    </row>
    <row r="15231" spans="11:16">
      <c r="K15231" s="14" t="str">
        <v/>
      </c>
      <c r="L15231" s="14" t="str">
        <v/>
      </c>
      <c r="O15231" s="14" t="str">
        <v/>
      </c>
      <c r="P15231" s="14" t="str">
        <f ca="1"/>
        <v>Low Cap</v>
      </c>
    </row>
    <row r="15232" spans="11:16">
      <c r="K15232" s="14" t="str">
        <v/>
      </c>
      <c r="L15232" s="14" t="str">
        <v/>
      </c>
      <c r="O15232" s="14" t="str">
        <v/>
      </c>
      <c r="P15232" s="14" t="str">
        <f ca="1"/>
        <v>Low Cap</v>
      </c>
    </row>
    <row r="15233" spans="11:16">
      <c r="K15233" s="14" t="str">
        <v/>
      </c>
      <c r="L15233" s="14" t="str">
        <v/>
      </c>
      <c r="O15233" s="14" t="str">
        <v/>
      </c>
      <c r="P15233" s="14" t="str">
        <f ca="1"/>
        <v>Low Cap</v>
      </c>
    </row>
    <row r="15234" spans="11:16">
      <c r="K15234" s="14" t="str">
        <v/>
      </c>
      <c r="L15234" s="14" t="str">
        <v/>
      </c>
      <c r="O15234" s="14" t="str">
        <v/>
      </c>
      <c r="P15234" s="14" t="str">
        <f ca="1"/>
        <v>Low Cap</v>
      </c>
    </row>
    <row r="15235" spans="11:16">
      <c r="K15235" s="14" t="str">
        <v/>
      </c>
      <c r="L15235" s="14" t="str">
        <v/>
      </c>
      <c r="O15235" s="14" t="str">
        <v/>
      </c>
      <c r="P15235" s="14" t="str">
        <f ca="1"/>
        <v>Low Cap</v>
      </c>
    </row>
    <row r="15236" spans="11:16">
      <c r="K15236" s="14" t="str">
        <v/>
      </c>
      <c r="L15236" s="14" t="str">
        <v/>
      </c>
      <c r="O15236" s="14" t="str">
        <v/>
      </c>
      <c r="P15236" s="14" t="str">
        <f ca="1"/>
        <v>Low Cap</v>
      </c>
    </row>
    <row r="15237" spans="11:16">
      <c r="K15237" s="14" t="str">
        <v/>
      </c>
      <c r="L15237" s="14" t="str">
        <v/>
      </c>
      <c r="O15237" s="14" t="str">
        <v/>
      </c>
      <c r="P15237" s="14" t="str">
        <f ca="1"/>
        <v>Low Cap</v>
      </c>
    </row>
    <row r="15238" spans="11:16">
      <c r="K15238" s="14" t="str">
        <v/>
      </c>
      <c r="L15238" s="14" t="str">
        <v/>
      </c>
      <c r="O15238" s="14" t="str">
        <v/>
      </c>
      <c r="P15238" s="14" t="str">
        <f ca="1"/>
        <v>Low Cap</v>
      </c>
    </row>
    <row r="15239" spans="11:16">
      <c r="K15239" s="14" t="str">
        <v/>
      </c>
      <c r="L15239" s="14" t="str">
        <v/>
      </c>
      <c r="O15239" s="14" t="str">
        <v/>
      </c>
      <c r="P15239" s="14" t="str">
        <f ca="1"/>
        <v>Low Cap</v>
      </c>
    </row>
    <row r="15240" spans="11:16">
      <c r="K15240" s="14" t="str">
        <v/>
      </c>
      <c r="L15240" s="14" t="str">
        <v/>
      </c>
      <c r="O15240" s="14" t="str">
        <v/>
      </c>
      <c r="P15240" s="14" t="str">
        <f ca="1"/>
        <v>Low Cap</v>
      </c>
    </row>
    <row r="15241" spans="11:16">
      <c r="K15241" s="14" t="str">
        <v/>
      </c>
      <c r="L15241" s="14" t="str">
        <v/>
      </c>
      <c r="O15241" s="14" t="str">
        <v/>
      </c>
      <c r="P15241" s="14" t="str">
        <f ca="1"/>
        <v>Low Cap</v>
      </c>
    </row>
    <row r="15242" spans="11:16">
      <c r="K15242" s="14" t="str">
        <v/>
      </c>
      <c r="L15242" s="14" t="str">
        <v/>
      </c>
      <c r="O15242" s="14" t="str">
        <v/>
      </c>
      <c r="P15242" s="14" t="str">
        <f ca="1"/>
        <v>Low Cap</v>
      </c>
    </row>
    <row r="15243" spans="11:16">
      <c r="K15243" s="14" t="str">
        <v/>
      </c>
      <c r="L15243" s="14" t="str">
        <v/>
      </c>
      <c r="O15243" s="14" t="str">
        <v/>
      </c>
      <c r="P15243" s="14" t="str">
        <f ca="1"/>
        <v>Low Cap</v>
      </c>
    </row>
    <row r="15244" spans="11:16">
      <c r="K15244" s="14" t="str">
        <v/>
      </c>
      <c r="L15244" s="14" t="str">
        <v/>
      </c>
      <c r="O15244" s="14" t="str">
        <v/>
      </c>
      <c r="P15244" s="14" t="str">
        <f ca="1"/>
        <v>Low Cap</v>
      </c>
    </row>
    <row r="15245" spans="11:16">
      <c r="K15245" s="14" t="str">
        <v/>
      </c>
      <c r="L15245" s="14" t="str">
        <v/>
      </c>
      <c r="O15245" s="14" t="str">
        <v/>
      </c>
      <c r="P15245" s="14" t="str">
        <f ca="1"/>
        <v>Low Cap</v>
      </c>
    </row>
    <row r="15246" spans="11:16">
      <c r="K15246" s="14" t="str">
        <v/>
      </c>
      <c r="L15246" s="14" t="str">
        <v/>
      </c>
      <c r="O15246" s="14" t="str">
        <v/>
      </c>
      <c r="P15246" s="14" t="str">
        <f ca="1"/>
        <v>Low Cap</v>
      </c>
    </row>
    <row r="15247" spans="11:16">
      <c r="K15247" s="14" t="str">
        <v/>
      </c>
      <c r="L15247" s="14" t="str">
        <v/>
      </c>
      <c r="O15247" s="14" t="str">
        <v/>
      </c>
      <c r="P15247" s="14" t="str">
        <f ca="1"/>
        <v>Low Cap</v>
      </c>
    </row>
    <row r="15248" spans="11:16">
      <c r="K15248" s="14" t="str">
        <v/>
      </c>
      <c r="L15248" s="14" t="str">
        <v/>
      </c>
      <c r="O15248" s="14" t="str">
        <v/>
      </c>
      <c r="P15248" s="14" t="str">
        <f ca="1"/>
        <v>Low Cap</v>
      </c>
    </row>
    <row r="15249" spans="11:16">
      <c r="K15249" s="14" t="str">
        <v/>
      </c>
      <c r="L15249" s="14" t="str">
        <v/>
      </c>
      <c r="O15249" s="14" t="str">
        <v/>
      </c>
      <c r="P15249" s="14" t="str">
        <f ca="1"/>
        <v>Low Cap</v>
      </c>
    </row>
    <row r="15250" spans="11:16">
      <c r="K15250" s="14" t="str">
        <v/>
      </c>
      <c r="L15250" s="14" t="str">
        <v/>
      </c>
      <c r="O15250" s="14" t="str">
        <v/>
      </c>
      <c r="P15250" s="14" t="str">
        <f ca="1"/>
        <v>Low Cap</v>
      </c>
    </row>
    <row r="15251" spans="11:16">
      <c r="K15251" s="14" t="str">
        <v/>
      </c>
      <c r="L15251" s="14" t="str">
        <v/>
      </c>
      <c r="O15251" s="14" t="str">
        <v/>
      </c>
      <c r="P15251" s="14" t="str">
        <f ca="1"/>
        <v>Low Cap</v>
      </c>
    </row>
    <row r="15252" spans="11:16">
      <c r="K15252" s="14" t="str">
        <v/>
      </c>
      <c r="L15252" s="14" t="str">
        <v/>
      </c>
      <c r="O15252" s="14" t="str">
        <v/>
      </c>
      <c r="P15252" s="14" t="str">
        <f ca="1"/>
        <v>Low Cap</v>
      </c>
    </row>
    <row r="15253" spans="11:16">
      <c r="K15253" s="14" t="str">
        <v/>
      </c>
      <c r="L15253" s="14" t="str">
        <v/>
      </c>
      <c r="O15253" s="14" t="str">
        <v/>
      </c>
      <c r="P15253" s="14" t="str">
        <f ca="1"/>
        <v>Low Cap</v>
      </c>
    </row>
    <row r="15254" spans="11:16">
      <c r="K15254" s="14" t="str">
        <v/>
      </c>
      <c r="L15254" s="14" t="str">
        <v/>
      </c>
      <c r="O15254" s="14" t="str">
        <v/>
      </c>
      <c r="P15254" s="14" t="str">
        <f ca="1"/>
        <v>Low Cap</v>
      </c>
    </row>
    <row r="15255" spans="11:16">
      <c r="K15255" s="14" t="str">
        <v/>
      </c>
      <c r="L15255" s="14" t="str">
        <v/>
      </c>
      <c r="O15255" s="14" t="str">
        <v/>
      </c>
      <c r="P15255" s="14" t="str">
        <f ca="1"/>
        <v>Low Cap</v>
      </c>
    </row>
    <row r="15256" spans="11:16">
      <c r="K15256" s="14" t="str">
        <v/>
      </c>
      <c r="L15256" s="14" t="str">
        <v/>
      </c>
      <c r="O15256" s="14" t="str">
        <v/>
      </c>
      <c r="P15256" s="14" t="str">
        <f ca="1"/>
        <v>Low Cap</v>
      </c>
    </row>
    <row r="15257" spans="11:16">
      <c r="K15257" s="14" t="str">
        <v/>
      </c>
      <c r="L15257" s="14" t="str">
        <v/>
      </c>
      <c r="O15257" s="14" t="str">
        <v/>
      </c>
      <c r="P15257" s="14" t="str">
        <f ca="1"/>
        <v>Low Cap</v>
      </c>
    </row>
    <row r="15258" spans="11:16">
      <c r="K15258" s="14" t="str">
        <v/>
      </c>
      <c r="L15258" s="14" t="str">
        <v/>
      </c>
      <c r="O15258" s="14" t="str">
        <v/>
      </c>
      <c r="P15258" s="14" t="str">
        <f ca="1"/>
        <v>Low Cap</v>
      </c>
    </row>
    <row r="15259" spans="11:16">
      <c r="K15259" s="14" t="str">
        <v/>
      </c>
      <c r="L15259" s="14" t="str">
        <v/>
      </c>
      <c r="O15259" s="14" t="str">
        <v/>
      </c>
      <c r="P15259" s="14" t="str">
        <f ca="1"/>
        <v>Low Cap</v>
      </c>
    </row>
    <row r="15260" spans="11:16">
      <c r="K15260" s="14" t="str">
        <v/>
      </c>
      <c r="L15260" s="14" t="str">
        <v/>
      </c>
      <c r="O15260" s="14" t="str">
        <v/>
      </c>
      <c r="P15260" s="14" t="str">
        <f ca="1"/>
        <v>Low Cap</v>
      </c>
    </row>
    <row r="15261" spans="11:16">
      <c r="K15261" s="14" t="str">
        <v/>
      </c>
      <c r="L15261" s="14" t="str">
        <v/>
      </c>
      <c r="O15261" s="14" t="str">
        <v/>
      </c>
      <c r="P15261" s="14" t="str">
        <f ca="1"/>
        <v>Low Cap</v>
      </c>
    </row>
    <row r="15262" spans="11:16">
      <c r="K15262" s="14" t="str">
        <v/>
      </c>
      <c r="L15262" s="14" t="str">
        <v/>
      </c>
      <c r="O15262" s="14" t="str">
        <v/>
      </c>
      <c r="P15262" s="14" t="str">
        <f ca="1"/>
        <v>Low Cap</v>
      </c>
    </row>
    <row r="15263" spans="11:16">
      <c r="K15263" s="14" t="str">
        <v/>
      </c>
      <c r="L15263" s="14" t="str">
        <v/>
      </c>
      <c r="O15263" s="14" t="str">
        <v/>
      </c>
      <c r="P15263" s="14" t="str">
        <f ca="1"/>
        <v>Low Cap</v>
      </c>
    </row>
    <row r="15264" spans="11:16">
      <c r="K15264" s="14" t="str">
        <v/>
      </c>
      <c r="L15264" s="14" t="str">
        <v/>
      </c>
      <c r="O15264" s="14" t="str">
        <v/>
      </c>
      <c r="P15264" s="14" t="str">
        <f ca="1"/>
        <v>Low Cap</v>
      </c>
    </row>
    <row r="15265" spans="11:16">
      <c r="K15265" s="14" t="str">
        <v/>
      </c>
      <c r="L15265" s="14" t="str">
        <v/>
      </c>
      <c r="O15265" s="14" t="str">
        <v/>
      </c>
      <c r="P15265" s="14" t="str">
        <f ca="1"/>
        <v>Low Cap</v>
      </c>
    </row>
    <row r="15266" spans="11:16">
      <c r="K15266" s="14" t="str">
        <v/>
      </c>
      <c r="L15266" s="14" t="str">
        <v/>
      </c>
      <c r="O15266" s="14" t="str">
        <v/>
      </c>
      <c r="P15266" s="14" t="str">
        <f ca="1"/>
        <v>Low Cap</v>
      </c>
    </row>
    <row r="15267" spans="11:16">
      <c r="K15267" s="14" t="str">
        <v/>
      </c>
      <c r="L15267" s="14" t="str">
        <v/>
      </c>
      <c r="O15267" s="14" t="str">
        <v/>
      </c>
      <c r="P15267" s="14" t="str">
        <f ca="1"/>
        <v>Low Cap</v>
      </c>
    </row>
    <row r="15268" spans="11:16">
      <c r="K15268" s="14" t="str">
        <v/>
      </c>
      <c r="L15268" s="14" t="str">
        <v/>
      </c>
      <c r="O15268" s="14" t="str">
        <v/>
      </c>
      <c r="P15268" s="14" t="str">
        <f ca="1"/>
        <v>Low Cap</v>
      </c>
    </row>
    <row r="15269" spans="11:16">
      <c r="K15269" s="14" t="str">
        <v/>
      </c>
      <c r="L15269" s="14" t="str">
        <v/>
      </c>
      <c r="O15269" s="14" t="str">
        <v/>
      </c>
      <c r="P15269" s="14" t="str">
        <f ca="1"/>
        <v>Low Cap</v>
      </c>
    </row>
    <row r="15270" spans="11:16">
      <c r="K15270" s="14" t="str">
        <v/>
      </c>
      <c r="L15270" s="14" t="str">
        <v/>
      </c>
      <c r="O15270" s="14" t="str">
        <v/>
      </c>
      <c r="P15270" s="14" t="str">
        <f ca="1"/>
        <v>Low Cap</v>
      </c>
    </row>
    <row r="15271" spans="11:16">
      <c r="K15271" s="14" t="str">
        <v/>
      </c>
      <c r="L15271" s="14" t="str">
        <v/>
      </c>
      <c r="O15271" s="14" t="str">
        <v/>
      </c>
      <c r="P15271" s="14" t="str">
        <f ca="1"/>
        <v>Low Cap</v>
      </c>
    </row>
    <row r="15272" spans="11:16">
      <c r="K15272" s="14" t="str">
        <v/>
      </c>
      <c r="L15272" s="14" t="str">
        <v/>
      </c>
      <c r="O15272" s="14" t="str">
        <v/>
      </c>
      <c r="P15272" s="14" t="str">
        <f ca="1"/>
        <v>Low Cap</v>
      </c>
    </row>
    <row r="15273" spans="11:16">
      <c r="K15273" s="14" t="str">
        <v/>
      </c>
      <c r="L15273" s="14" t="str">
        <v/>
      </c>
      <c r="O15273" s="14" t="str">
        <v/>
      </c>
      <c r="P15273" s="14" t="str">
        <f ca="1"/>
        <v>Low Cap</v>
      </c>
    </row>
    <row r="15274" spans="11:16">
      <c r="K15274" s="14" t="str">
        <v/>
      </c>
      <c r="L15274" s="14" t="str">
        <v/>
      </c>
      <c r="O15274" s="14" t="str">
        <v/>
      </c>
      <c r="P15274" s="14" t="str">
        <f ca="1"/>
        <v>Low Cap</v>
      </c>
    </row>
    <row r="15275" spans="11:16">
      <c r="K15275" s="14" t="str">
        <v/>
      </c>
      <c r="L15275" s="14" t="str">
        <v/>
      </c>
      <c r="O15275" s="14" t="str">
        <v/>
      </c>
      <c r="P15275" s="14" t="str">
        <f ca="1"/>
        <v>Low Cap</v>
      </c>
    </row>
    <row r="15276" spans="11:16">
      <c r="K15276" s="14" t="str">
        <v/>
      </c>
      <c r="L15276" s="14" t="str">
        <v/>
      </c>
      <c r="O15276" s="14" t="str">
        <v/>
      </c>
      <c r="P15276" s="14" t="str">
        <f ca="1"/>
        <v>Low Cap</v>
      </c>
    </row>
    <row r="15277" spans="11:16">
      <c r="K15277" s="14" t="str">
        <v/>
      </c>
      <c r="L15277" s="14" t="str">
        <v/>
      </c>
      <c r="O15277" s="14" t="str">
        <v/>
      </c>
      <c r="P15277" s="14" t="str">
        <f ca="1"/>
        <v>Low Cap</v>
      </c>
    </row>
    <row r="15278" spans="11:16">
      <c r="K15278" s="14" t="str">
        <v/>
      </c>
      <c r="L15278" s="14" t="str">
        <v/>
      </c>
      <c r="O15278" s="14" t="str">
        <v/>
      </c>
      <c r="P15278" s="14" t="str">
        <f ca="1"/>
        <v>Low Cap</v>
      </c>
    </row>
    <row r="15279" spans="11:16">
      <c r="K15279" s="14" t="str">
        <v/>
      </c>
      <c r="L15279" s="14" t="str">
        <v/>
      </c>
      <c r="O15279" s="14" t="str">
        <v/>
      </c>
      <c r="P15279" s="14" t="str">
        <f ca="1"/>
        <v>Low Cap</v>
      </c>
    </row>
    <row r="15280" spans="11:16">
      <c r="K15280" s="14" t="str">
        <v/>
      </c>
      <c r="L15280" s="14" t="str">
        <v/>
      </c>
      <c r="O15280" s="14" t="str">
        <v/>
      </c>
      <c r="P15280" s="14" t="str">
        <f ca="1"/>
        <v>Low Cap</v>
      </c>
    </row>
    <row r="15281" spans="11:16">
      <c r="K15281" s="14" t="str">
        <v/>
      </c>
      <c r="L15281" s="14" t="str">
        <v/>
      </c>
      <c r="O15281" s="14" t="str">
        <v/>
      </c>
      <c r="P15281" s="14" t="str">
        <f ca="1"/>
        <v>Low Cap</v>
      </c>
    </row>
    <row r="15282" spans="11:16">
      <c r="K15282" s="14" t="str">
        <v/>
      </c>
      <c r="L15282" s="14" t="str">
        <v/>
      </c>
      <c r="O15282" s="14" t="str">
        <v/>
      </c>
      <c r="P15282" s="14" t="str">
        <f ca="1"/>
        <v>Low Cap</v>
      </c>
    </row>
    <row r="15283" spans="11:16">
      <c r="K15283" s="14" t="str">
        <v/>
      </c>
      <c r="L15283" s="14" t="str">
        <v/>
      </c>
      <c r="O15283" s="14" t="str">
        <v/>
      </c>
      <c r="P15283" s="14" t="str">
        <f ca="1"/>
        <v>Low Cap</v>
      </c>
    </row>
    <row r="15284" spans="11:16">
      <c r="K15284" s="14" t="str">
        <v/>
      </c>
      <c r="L15284" s="14" t="str">
        <v/>
      </c>
      <c r="O15284" s="14" t="str">
        <v/>
      </c>
      <c r="P15284" s="14" t="str">
        <f ca="1"/>
        <v>Low Cap</v>
      </c>
    </row>
    <row r="15285" spans="11:16">
      <c r="K15285" s="14" t="str">
        <v/>
      </c>
      <c r="L15285" s="14" t="str">
        <v/>
      </c>
      <c r="O15285" s="14" t="str">
        <v/>
      </c>
      <c r="P15285" s="14" t="str">
        <f ca="1"/>
        <v>Low Cap</v>
      </c>
    </row>
    <row r="15286" spans="11:16">
      <c r="K15286" s="14" t="str">
        <v/>
      </c>
      <c r="L15286" s="14" t="str">
        <v/>
      </c>
      <c r="O15286" s="14" t="str">
        <v/>
      </c>
      <c r="P15286" s="14" t="str">
        <f ca="1"/>
        <v>Low Cap</v>
      </c>
    </row>
    <row r="15287" spans="11:16">
      <c r="K15287" s="14" t="str">
        <v/>
      </c>
      <c r="L15287" s="14" t="str">
        <v/>
      </c>
      <c r="O15287" s="14" t="str">
        <v/>
      </c>
      <c r="P15287" s="14" t="str">
        <f ca="1"/>
        <v>Low Cap</v>
      </c>
    </row>
    <row r="15288" spans="11:16">
      <c r="K15288" s="14" t="str">
        <v/>
      </c>
      <c r="L15288" s="14" t="str">
        <v/>
      </c>
      <c r="O15288" s="14" t="str">
        <v/>
      </c>
      <c r="P15288" s="14" t="str">
        <f ca="1"/>
        <v>Low Cap</v>
      </c>
    </row>
    <row r="15289" spans="11:16">
      <c r="K15289" s="14" t="str">
        <v/>
      </c>
      <c r="L15289" s="14" t="str">
        <v/>
      </c>
      <c r="O15289" s="14" t="str">
        <v/>
      </c>
      <c r="P15289" s="14" t="str">
        <f ca="1"/>
        <v>Low Cap</v>
      </c>
    </row>
    <row r="15290" spans="11:16">
      <c r="K15290" s="14" t="str">
        <v/>
      </c>
      <c r="L15290" s="14" t="str">
        <v/>
      </c>
      <c r="O15290" s="14" t="str">
        <v/>
      </c>
      <c r="P15290" s="14" t="str">
        <f ca="1"/>
        <v>Low Cap</v>
      </c>
    </row>
    <row r="15291" spans="11:16">
      <c r="K15291" s="14" t="str">
        <v/>
      </c>
      <c r="L15291" s="14" t="str">
        <v/>
      </c>
      <c r="O15291" s="14" t="str">
        <v/>
      </c>
      <c r="P15291" s="14" t="str">
        <f ca="1"/>
        <v>Low Cap</v>
      </c>
    </row>
    <row r="15292" spans="11:16">
      <c r="K15292" s="14" t="str">
        <v/>
      </c>
      <c r="L15292" s="14" t="str">
        <v/>
      </c>
      <c r="O15292" s="14" t="str">
        <v/>
      </c>
      <c r="P15292" s="14" t="str">
        <f ca="1"/>
        <v>Low Cap</v>
      </c>
    </row>
    <row r="15293" spans="11:16">
      <c r="K15293" s="14" t="str">
        <v/>
      </c>
      <c r="L15293" s="14" t="str">
        <v/>
      </c>
      <c r="O15293" s="14" t="str">
        <v/>
      </c>
      <c r="P15293" s="14" t="str">
        <f ca="1"/>
        <v>Low Cap</v>
      </c>
    </row>
    <row r="15294" spans="11:16">
      <c r="K15294" s="14" t="str">
        <v/>
      </c>
      <c r="L15294" s="14" t="str">
        <v/>
      </c>
      <c r="O15294" s="14" t="str">
        <v/>
      </c>
      <c r="P15294" s="14" t="str">
        <f ca="1"/>
        <v>Low Cap</v>
      </c>
    </row>
    <row r="15295" spans="11:16">
      <c r="K15295" s="14" t="str">
        <v/>
      </c>
      <c r="L15295" s="14" t="str">
        <v/>
      </c>
      <c r="O15295" s="14" t="str">
        <v/>
      </c>
      <c r="P15295" s="14" t="str">
        <f ca="1"/>
        <v>Low Cap</v>
      </c>
    </row>
    <row r="15296" spans="11:16">
      <c r="K15296" s="14" t="str">
        <v/>
      </c>
      <c r="L15296" s="14" t="str">
        <v/>
      </c>
      <c r="O15296" s="14" t="str">
        <v/>
      </c>
      <c r="P15296" s="14" t="str">
        <f ca="1"/>
        <v>Low Cap</v>
      </c>
    </row>
    <row r="15297" spans="11:16">
      <c r="K15297" s="14" t="str">
        <v/>
      </c>
      <c r="L15297" s="14" t="str">
        <v/>
      </c>
      <c r="O15297" s="14" t="str">
        <v/>
      </c>
      <c r="P15297" s="14" t="str">
        <f ca="1"/>
        <v>Low Cap</v>
      </c>
    </row>
    <row r="15298" spans="11:16">
      <c r="K15298" s="14" t="str">
        <v/>
      </c>
      <c r="L15298" s="14" t="str">
        <v/>
      </c>
      <c r="O15298" s="14" t="str">
        <v/>
      </c>
      <c r="P15298" s="14" t="str">
        <f ca="1"/>
        <v>Low Cap</v>
      </c>
    </row>
    <row r="15299" spans="11:16">
      <c r="K15299" s="14" t="str">
        <v/>
      </c>
      <c r="L15299" s="14" t="str">
        <v/>
      </c>
      <c r="O15299" s="14" t="str">
        <v/>
      </c>
      <c r="P15299" s="14" t="str">
        <f ca="1"/>
        <v>Low Cap</v>
      </c>
    </row>
    <row r="15300" spans="11:16">
      <c r="K15300" s="14" t="str">
        <v/>
      </c>
      <c r="L15300" s="14" t="str">
        <v/>
      </c>
      <c r="O15300" s="14" t="str">
        <v/>
      </c>
      <c r="P15300" s="14" t="str">
        <f ca="1"/>
        <v>Low Cap</v>
      </c>
    </row>
    <row r="15301" spans="11:16">
      <c r="K15301" s="14" t="str">
        <v/>
      </c>
      <c r="L15301" s="14" t="str">
        <v/>
      </c>
      <c r="O15301" s="14" t="str">
        <v/>
      </c>
      <c r="P15301" s="14" t="str">
        <f ca="1"/>
        <v>Low Cap</v>
      </c>
    </row>
    <row r="15302" spans="11:16">
      <c r="K15302" s="14" t="str">
        <v/>
      </c>
      <c r="L15302" s="14" t="str">
        <v/>
      </c>
      <c r="O15302" s="14" t="str">
        <v/>
      </c>
      <c r="P15302" s="14" t="str">
        <f ca="1"/>
        <v>Low Cap</v>
      </c>
    </row>
    <row r="15303" spans="11:16">
      <c r="K15303" s="14" t="str">
        <v/>
      </c>
      <c r="L15303" s="14" t="str">
        <v/>
      </c>
      <c r="O15303" s="14" t="str">
        <v/>
      </c>
      <c r="P15303" s="14" t="str">
        <f ca="1"/>
        <v>Low Cap</v>
      </c>
    </row>
    <row r="15304" spans="11:16">
      <c r="K15304" s="14" t="str">
        <v/>
      </c>
      <c r="L15304" s="14" t="str">
        <v/>
      </c>
      <c r="O15304" s="14" t="str">
        <v/>
      </c>
      <c r="P15304" s="14" t="str">
        <f ca="1"/>
        <v>Low Cap</v>
      </c>
    </row>
    <row r="15305" spans="11:16">
      <c r="K15305" s="14" t="str">
        <v/>
      </c>
      <c r="L15305" s="14" t="str">
        <v/>
      </c>
      <c r="O15305" s="14" t="str">
        <v/>
      </c>
      <c r="P15305" s="14" t="str">
        <f ca="1"/>
        <v>Low Cap</v>
      </c>
    </row>
    <row r="15306" spans="11:16">
      <c r="K15306" s="14" t="str">
        <v/>
      </c>
      <c r="L15306" s="14" t="str">
        <v/>
      </c>
      <c r="O15306" s="14" t="str">
        <v/>
      </c>
      <c r="P15306" s="14" t="str">
        <f ca="1"/>
        <v>Low Cap</v>
      </c>
    </row>
    <row r="15307" spans="11:16">
      <c r="K15307" s="14" t="str">
        <v/>
      </c>
      <c r="L15307" s="14" t="str">
        <v/>
      </c>
      <c r="O15307" s="14" t="str">
        <v/>
      </c>
      <c r="P15307" s="14" t="str">
        <f ca="1"/>
        <v>Low Cap</v>
      </c>
    </row>
    <row r="15308" spans="11:16">
      <c r="K15308" s="14" t="str">
        <v/>
      </c>
      <c r="L15308" s="14" t="str">
        <v/>
      </c>
      <c r="O15308" s="14" t="str">
        <v/>
      </c>
      <c r="P15308" s="14" t="str">
        <f ca="1"/>
        <v>Low Cap</v>
      </c>
    </row>
    <row r="15309" spans="11:16">
      <c r="K15309" s="14" t="str">
        <v/>
      </c>
      <c r="L15309" s="14" t="str">
        <v/>
      </c>
      <c r="O15309" s="14" t="str">
        <v/>
      </c>
      <c r="P15309" s="14" t="str">
        <f ca="1"/>
        <v>Low Cap</v>
      </c>
    </row>
    <row r="15310" spans="11:16">
      <c r="K15310" s="14" t="str">
        <v/>
      </c>
      <c r="L15310" s="14" t="str">
        <v/>
      </c>
      <c r="O15310" s="14" t="str">
        <v/>
      </c>
      <c r="P15310" s="14" t="str">
        <f ca="1"/>
        <v>Low Cap</v>
      </c>
    </row>
    <row r="15311" spans="11:16">
      <c r="K15311" s="14" t="str">
        <v/>
      </c>
      <c r="L15311" s="14" t="str">
        <v/>
      </c>
      <c r="O15311" s="14" t="str">
        <v/>
      </c>
      <c r="P15311" s="14" t="str">
        <f ca="1"/>
        <v>Low Cap</v>
      </c>
    </row>
    <row r="15312" spans="11:16">
      <c r="K15312" s="14" t="str">
        <v/>
      </c>
      <c r="L15312" s="14" t="str">
        <v/>
      </c>
      <c r="O15312" s="14" t="str">
        <v/>
      </c>
      <c r="P15312" s="14" t="str">
        <f ca="1"/>
        <v>Low Cap</v>
      </c>
    </row>
    <row r="15313" spans="11:16">
      <c r="K15313" s="14" t="str">
        <v/>
      </c>
      <c r="L15313" s="14" t="str">
        <v/>
      </c>
      <c r="O15313" s="14" t="str">
        <v/>
      </c>
      <c r="P15313" s="14" t="str">
        <f ca="1"/>
        <v>Low Cap</v>
      </c>
    </row>
    <row r="15314" spans="11:16">
      <c r="K15314" s="14" t="str">
        <v/>
      </c>
      <c r="L15314" s="14" t="str">
        <v/>
      </c>
      <c r="O15314" s="14" t="str">
        <v/>
      </c>
      <c r="P15314" s="14" t="str">
        <f ca="1"/>
        <v>Low Cap</v>
      </c>
    </row>
    <row r="15315" spans="11:16">
      <c r="K15315" s="14" t="str">
        <v/>
      </c>
      <c r="L15315" s="14" t="str">
        <v/>
      </c>
      <c r="O15315" s="14" t="str">
        <v/>
      </c>
      <c r="P15315" s="14" t="str">
        <f ca="1"/>
        <v>Low Cap</v>
      </c>
    </row>
    <row r="15316" spans="11:16">
      <c r="K15316" s="14" t="str">
        <v/>
      </c>
      <c r="L15316" s="14" t="str">
        <v/>
      </c>
      <c r="O15316" s="14" t="str">
        <v/>
      </c>
      <c r="P15316" s="14" t="str">
        <f ca="1"/>
        <v>Low Cap</v>
      </c>
    </row>
    <row r="15317" spans="11:16">
      <c r="K15317" s="14" t="str">
        <v/>
      </c>
      <c r="L15317" s="14" t="str">
        <v/>
      </c>
      <c r="O15317" s="14" t="str">
        <v/>
      </c>
      <c r="P15317" s="14" t="str">
        <f ca="1"/>
        <v>Low Cap</v>
      </c>
    </row>
    <row r="15318" spans="11:16">
      <c r="K15318" s="14" t="str">
        <v/>
      </c>
      <c r="L15318" s="14" t="str">
        <v/>
      </c>
      <c r="O15318" s="14" t="str">
        <v/>
      </c>
      <c r="P15318" s="14" t="str">
        <f ca="1"/>
        <v>Low Cap</v>
      </c>
    </row>
    <row r="15319" spans="11:16">
      <c r="K15319" s="14" t="str">
        <v/>
      </c>
      <c r="L15319" s="14" t="str">
        <v/>
      </c>
      <c r="O15319" s="14" t="str">
        <v/>
      </c>
      <c r="P15319" s="14" t="str">
        <f ca="1"/>
        <v>Low Cap</v>
      </c>
    </row>
    <row r="15320" spans="11:16">
      <c r="K15320" s="14" t="str">
        <v/>
      </c>
      <c r="L15320" s="14" t="str">
        <v/>
      </c>
      <c r="O15320" s="14" t="str">
        <v/>
      </c>
      <c r="P15320" s="14" t="str">
        <f ca="1"/>
        <v>Low Cap</v>
      </c>
    </row>
    <row r="15321" spans="11:16">
      <c r="K15321" s="14" t="str">
        <v/>
      </c>
      <c r="L15321" s="14" t="str">
        <v/>
      </c>
      <c r="O15321" s="14" t="str">
        <v/>
      </c>
      <c r="P15321" s="14" t="str">
        <f ca="1"/>
        <v>Low Cap</v>
      </c>
    </row>
    <row r="15322" spans="11:16">
      <c r="K15322" s="14" t="str">
        <v/>
      </c>
      <c r="L15322" s="14" t="str">
        <v/>
      </c>
      <c r="O15322" s="14" t="str">
        <v/>
      </c>
      <c r="P15322" s="14" t="str">
        <f ca="1"/>
        <v>Low Cap</v>
      </c>
    </row>
    <row r="15323" spans="11:16">
      <c r="K15323" s="14" t="str">
        <v/>
      </c>
      <c r="L15323" s="14" t="str">
        <v/>
      </c>
      <c r="O15323" s="14" t="str">
        <v/>
      </c>
      <c r="P15323" s="14" t="str">
        <f ca="1"/>
        <v>Low Cap</v>
      </c>
    </row>
    <row r="15324" spans="11:16">
      <c r="K15324" s="14" t="str">
        <v/>
      </c>
      <c r="L15324" s="14" t="str">
        <v/>
      </c>
      <c r="O15324" s="14" t="str">
        <v/>
      </c>
      <c r="P15324" s="14" t="str">
        <f ca="1"/>
        <v>Low Cap</v>
      </c>
    </row>
    <row r="15325" spans="11:16">
      <c r="K15325" s="14" t="str">
        <v/>
      </c>
      <c r="L15325" s="14" t="str">
        <v/>
      </c>
      <c r="O15325" s="14" t="str">
        <v/>
      </c>
      <c r="P15325" s="14" t="str">
        <f ca="1"/>
        <v>Low Cap</v>
      </c>
    </row>
    <row r="15326" spans="11:16">
      <c r="K15326" s="14" t="str">
        <v/>
      </c>
      <c r="L15326" s="14" t="str">
        <v/>
      </c>
      <c r="O15326" s="14" t="str">
        <v/>
      </c>
      <c r="P15326" s="14" t="str">
        <f ca="1"/>
        <v>Low Cap</v>
      </c>
    </row>
    <row r="15327" spans="11:16">
      <c r="K15327" s="14" t="str">
        <v/>
      </c>
      <c r="L15327" s="14" t="str">
        <v/>
      </c>
      <c r="O15327" s="14" t="str">
        <v/>
      </c>
      <c r="P15327" s="14" t="str">
        <f ca="1"/>
        <v>Low Cap</v>
      </c>
    </row>
    <row r="15328" spans="11:16">
      <c r="K15328" s="14" t="str">
        <v/>
      </c>
      <c r="L15328" s="14" t="str">
        <v/>
      </c>
      <c r="O15328" s="14" t="str">
        <v/>
      </c>
      <c r="P15328" s="14" t="str">
        <f ca="1"/>
        <v>Low Cap</v>
      </c>
    </row>
    <row r="15329" spans="11:16">
      <c r="K15329" s="14" t="str">
        <v/>
      </c>
      <c r="L15329" s="14" t="str">
        <v/>
      </c>
      <c r="O15329" s="14" t="str">
        <v/>
      </c>
      <c r="P15329" s="14" t="str">
        <f ca="1"/>
        <v>Low Cap</v>
      </c>
    </row>
    <row r="15330" spans="11:16">
      <c r="K15330" s="14" t="str">
        <v/>
      </c>
      <c r="L15330" s="14" t="str">
        <v/>
      </c>
      <c r="O15330" s="14" t="str">
        <v/>
      </c>
      <c r="P15330" s="14" t="str">
        <f ca="1"/>
        <v>Low Cap</v>
      </c>
    </row>
    <row r="15331" spans="11:16">
      <c r="K15331" s="14" t="str">
        <v/>
      </c>
      <c r="L15331" s="14" t="str">
        <v/>
      </c>
      <c r="O15331" s="14" t="str">
        <v/>
      </c>
      <c r="P15331" s="14" t="str">
        <f ca="1"/>
        <v>Low Cap</v>
      </c>
    </row>
    <row r="15332" spans="11:16">
      <c r="K15332" s="14" t="str">
        <v/>
      </c>
      <c r="L15332" s="14" t="str">
        <v/>
      </c>
      <c r="O15332" s="14" t="str">
        <v/>
      </c>
      <c r="P15332" s="14" t="str">
        <f ca="1"/>
        <v>Low Cap</v>
      </c>
    </row>
    <row r="15333" spans="11:16">
      <c r="K15333" s="14" t="str">
        <v/>
      </c>
      <c r="L15333" s="14" t="str">
        <v/>
      </c>
      <c r="O15333" s="14" t="str">
        <v/>
      </c>
      <c r="P15333" s="14" t="str">
        <f ca="1"/>
        <v>Low Cap</v>
      </c>
    </row>
    <row r="15334" spans="11:16">
      <c r="K15334" s="14" t="str">
        <v/>
      </c>
      <c r="L15334" s="14" t="str">
        <v/>
      </c>
      <c r="O15334" s="14" t="str">
        <v/>
      </c>
      <c r="P15334" s="14" t="str">
        <f ca="1"/>
        <v>Low Cap</v>
      </c>
    </row>
    <row r="15335" spans="11:16">
      <c r="K15335" s="14" t="str">
        <v/>
      </c>
      <c r="L15335" s="14" t="str">
        <v/>
      </c>
      <c r="O15335" s="14" t="str">
        <v/>
      </c>
      <c r="P15335" s="14" t="str">
        <f ca="1"/>
        <v>Low Cap</v>
      </c>
    </row>
    <row r="15336" spans="11:16">
      <c r="K15336" s="14" t="str">
        <v/>
      </c>
      <c r="L15336" s="14" t="str">
        <v/>
      </c>
      <c r="O15336" s="14" t="str">
        <v/>
      </c>
      <c r="P15336" s="14" t="str">
        <f ca="1"/>
        <v>Low Cap</v>
      </c>
    </row>
    <row r="15337" spans="11:16">
      <c r="K15337" s="14" t="str">
        <v/>
      </c>
      <c r="L15337" s="14" t="str">
        <v/>
      </c>
      <c r="O15337" s="14" t="str">
        <v/>
      </c>
      <c r="P15337" s="14" t="str">
        <f ca="1"/>
        <v>Low Cap</v>
      </c>
    </row>
    <row r="15338" spans="11:16">
      <c r="K15338" s="14" t="str">
        <v/>
      </c>
      <c r="L15338" s="14" t="str">
        <v/>
      </c>
      <c r="O15338" s="14" t="str">
        <v/>
      </c>
      <c r="P15338" s="14" t="str">
        <f ca="1"/>
        <v>Low Cap</v>
      </c>
    </row>
    <row r="15339" spans="11:16">
      <c r="K15339" s="14" t="str">
        <v/>
      </c>
      <c r="L15339" s="14" t="str">
        <v/>
      </c>
      <c r="O15339" s="14" t="str">
        <v/>
      </c>
      <c r="P15339" s="14" t="str">
        <f ca="1"/>
        <v>Low Cap</v>
      </c>
    </row>
    <row r="15340" spans="11:16">
      <c r="K15340" s="14" t="str">
        <v/>
      </c>
      <c r="L15340" s="14" t="str">
        <v/>
      </c>
      <c r="O15340" s="14" t="str">
        <v/>
      </c>
      <c r="P15340" s="14" t="str">
        <f ca="1"/>
        <v>Low Cap</v>
      </c>
    </row>
    <row r="15341" spans="11:16">
      <c r="K15341" s="14" t="str">
        <v/>
      </c>
      <c r="L15341" s="14" t="str">
        <v/>
      </c>
      <c r="O15341" s="14" t="str">
        <v/>
      </c>
      <c r="P15341" s="14" t="str">
        <f ca="1"/>
        <v>Low Cap</v>
      </c>
    </row>
    <row r="15342" spans="11:16">
      <c r="K15342" s="14" t="str">
        <v/>
      </c>
      <c r="L15342" s="14" t="str">
        <v/>
      </c>
      <c r="O15342" s="14" t="str">
        <v/>
      </c>
      <c r="P15342" s="14" t="str">
        <f ca="1"/>
        <v>Low Cap</v>
      </c>
    </row>
    <row r="15343" spans="11:16">
      <c r="K15343" s="14" t="str">
        <v/>
      </c>
      <c r="L15343" s="14" t="str">
        <v/>
      </c>
      <c r="O15343" s="14" t="str">
        <v/>
      </c>
      <c r="P15343" s="14" t="str">
        <f ca="1"/>
        <v>Low Cap</v>
      </c>
    </row>
    <row r="15344" spans="11:16">
      <c r="K15344" s="14" t="str">
        <v/>
      </c>
      <c r="L15344" s="14" t="str">
        <v/>
      </c>
      <c r="O15344" s="14" t="str">
        <v/>
      </c>
      <c r="P15344" s="14" t="str">
        <f ca="1"/>
        <v>Low Cap</v>
      </c>
    </row>
    <row r="15345" spans="11:16">
      <c r="K15345" s="14" t="str">
        <v/>
      </c>
      <c r="L15345" s="14" t="str">
        <v/>
      </c>
      <c r="O15345" s="14" t="str">
        <v/>
      </c>
      <c r="P15345" s="14" t="str">
        <f ca="1"/>
        <v>Low Cap</v>
      </c>
    </row>
    <row r="15346" spans="11:16">
      <c r="K15346" s="14" t="str">
        <v/>
      </c>
      <c r="L15346" s="14" t="str">
        <v/>
      </c>
      <c r="O15346" s="14" t="str">
        <v/>
      </c>
      <c r="P15346" s="14" t="str">
        <f ca="1"/>
        <v>Low Cap</v>
      </c>
    </row>
    <row r="15347" spans="11:16">
      <c r="K15347" s="14" t="str">
        <v/>
      </c>
      <c r="L15347" s="14" t="str">
        <v/>
      </c>
      <c r="O15347" s="14" t="str">
        <v/>
      </c>
      <c r="P15347" s="14" t="str">
        <f ca="1"/>
        <v>Low Cap</v>
      </c>
    </row>
    <row r="15348" spans="11:16">
      <c r="K15348" s="14" t="str">
        <v/>
      </c>
      <c r="L15348" s="14" t="str">
        <v/>
      </c>
      <c r="O15348" s="14" t="str">
        <v/>
      </c>
      <c r="P15348" s="14" t="str">
        <f ca="1"/>
        <v>Low Cap</v>
      </c>
    </row>
    <row r="15349" spans="11:16">
      <c r="K15349" s="14" t="str">
        <v/>
      </c>
      <c r="L15349" s="14" t="str">
        <v/>
      </c>
      <c r="O15349" s="14" t="str">
        <v/>
      </c>
      <c r="P15349" s="14" t="str">
        <f ca="1"/>
        <v>Low Cap</v>
      </c>
    </row>
    <row r="15350" spans="11:16">
      <c r="K15350" s="14" t="str">
        <v/>
      </c>
      <c r="L15350" s="14" t="str">
        <v/>
      </c>
      <c r="O15350" s="14" t="str">
        <v/>
      </c>
      <c r="P15350" s="14" t="str">
        <f ca="1"/>
        <v>Low Cap</v>
      </c>
    </row>
    <row r="15351" spans="11:16">
      <c r="K15351" s="14" t="str">
        <v/>
      </c>
      <c r="L15351" s="14" t="str">
        <v/>
      </c>
      <c r="O15351" s="14" t="str">
        <v/>
      </c>
      <c r="P15351" s="14" t="str">
        <f ca="1"/>
        <v>Low Cap</v>
      </c>
    </row>
    <row r="15352" spans="11:16">
      <c r="K15352" s="14" t="str">
        <v/>
      </c>
      <c r="L15352" s="14" t="str">
        <v/>
      </c>
      <c r="O15352" s="14" t="str">
        <v/>
      </c>
      <c r="P15352" s="14" t="str">
        <f ca="1"/>
        <v>Low Cap</v>
      </c>
    </row>
    <row r="15353" spans="11:16">
      <c r="K15353" s="14" t="str">
        <v/>
      </c>
      <c r="L15353" s="14" t="str">
        <v/>
      </c>
      <c r="O15353" s="14" t="str">
        <v/>
      </c>
      <c r="P15353" s="14" t="str">
        <f ca="1"/>
        <v>Low Cap</v>
      </c>
    </row>
    <row r="15354" spans="11:16">
      <c r="K15354" s="14" t="str">
        <v/>
      </c>
      <c r="L15354" s="14" t="str">
        <v/>
      </c>
      <c r="O15354" s="14" t="str">
        <v/>
      </c>
      <c r="P15354" s="14" t="str">
        <f ca="1"/>
        <v>Low Cap</v>
      </c>
    </row>
    <row r="15355" spans="11:16">
      <c r="K15355" s="14" t="str">
        <v/>
      </c>
      <c r="L15355" s="14" t="str">
        <v/>
      </c>
      <c r="O15355" s="14" t="str">
        <v/>
      </c>
      <c r="P15355" s="14" t="str">
        <f ca="1"/>
        <v>Low Cap</v>
      </c>
    </row>
    <row r="15356" spans="11:16">
      <c r="K15356" s="14" t="str">
        <v/>
      </c>
      <c r="L15356" s="14" t="str">
        <v/>
      </c>
      <c r="O15356" s="14" t="str">
        <v/>
      </c>
      <c r="P15356" s="14" t="str">
        <f ca="1"/>
        <v>Low Cap</v>
      </c>
    </row>
    <row r="15357" spans="11:16">
      <c r="K15357" s="14" t="str">
        <v/>
      </c>
      <c r="L15357" s="14" t="str">
        <v/>
      </c>
      <c r="O15357" s="14" t="str">
        <v/>
      </c>
      <c r="P15357" s="14" t="str">
        <f ca="1"/>
        <v>Low Cap</v>
      </c>
    </row>
    <row r="15358" spans="11:16">
      <c r="K15358" s="14" t="str">
        <v/>
      </c>
      <c r="L15358" s="14" t="str">
        <v/>
      </c>
      <c r="O15358" s="14" t="str">
        <v/>
      </c>
      <c r="P15358" s="14" t="str">
        <f ca="1"/>
        <v>Low Cap</v>
      </c>
    </row>
    <row r="15359" spans="11:16">
      <c r="K15359" s="14" t="str">
        <v/>
      </c>
      <c r="L15359" s="14" t="str">
        <v/>
      </c>
      <c r="O15359" s="14" t="str">
        <v/>
      </c>
      <c r="P15359" s="14" t="str">
        <f ca="1"/>
        <v>Low Cap</v>
      </c>
    </row>
    <row r="15360" spans="11:16">
      <c r="K15360" s="14" t="str">
        <v/>
      </c>
      <c r="L15360" s="14" t="str">
        <v/>
      </c>
      <c r="O15360" s="14" t="str">
        <v/>
      </c>
      <c r="P15360" s="14" t="str">
        <f ca="1"/>
        <v>Low Cap</v>
      </c>
    </row>
    <row r="15361" spans="11:16">
      <c r="K15361" s="14" t="str">
        <v/>
      </c>
      <c r="L15361" s="14" t="str">
        <v/>
      </c>
      <c r="O15361" s="14" t="str">
        <v/>
      </c>
      <c r="P15361" s="14" t="str">
        <f ca="1"/>
        <v>Low Cap</v>
      </c>
    </row>
    <row r="15362" spans="11:16">
      <c r="K15362" s="14" t="str">
        <v/>
      </c>
      <c r="L15362" s="14" t="str">
        <v/>
      </c>
      <c r="O15362" s="14" t="str">
        <v/>
      </c>
      <c r="P15362" s="14" t="str">
        <f ca="1"/>
        <v>Low Cap</v>
      </c>
    </row>
    <row r="15363" spans="11:16">
      <c r="K15363" s="14" t="str">
        <v/>
      </c>
      <c r="L15363" s="14" t="str">
        <v/>
      </c>
      <c r="O15363" s="14" t="str">
        <v/>
      </c>
      <c r="P15363" s="14" t="str">
        <f ca="1"/>
        <v>Low Cap</v>
      </c>
    </row>
    <row r="15364" spans="11:16">
      <c r="K15364" s="14" t="str">
        <v/>
      </c>
      <c r="L15364" s="14" t="str">
        <v/>
      </c>
      <c r="O15364" s="14" t="str">
        <v/>
      </c>
      <c r="P15364" s="14" t="str">
        <f ca="1"/>
        <v>Low Cap</v>
      </c>
    </row>
    <row r="15365" spans="11:16">
      <c r="K15365" s="14" t="str">
        <v/>
      </c>
      <c r="L15365" s="14" t="str">
        <v/>
      </c>
      <c r="O15365" s="14" t="str">
        <v/>
      </c>
      <c r="P15365" s="14" t="str">
        <f ca="1"/>
        <v>Low Cap</v>
      </c>
    </row>
    <row r="15366" spans="11:16">
      <c r="K15366" s="14" t="str">
        <v/>
      </c>
      <c r="L15366" s="14" t="str">
        <v/>
      </c>
      <c r="O15366" s="14" t="str">
        <v/>
      </c>
      <c r="P15366" s="14" t="str">
        <f ca="1"/>
        <v>Low Cap</v>
      </c>
    </row>
    <row r="15367" spans="11:16">
      <c r="K15367" s="14" t="str">
        <v/>
      </c>
      <c r="L15367" s="14" t="str">
        <v/>
      </c>
      <c r="O15367" s="14" t="str">
        <v/>
      </c>
      <c r="P15367" s="14" t="str">
        <f ca="1"/>
        <v>Low Cap</v>
      </c>
    </row>
    <row r="15368" spans="11:16">
      <c r="K15368" s="14" t="str">
        <v/>
      </c>
      <c r="L15368" s="14" t="str">
        <v/>
      </c>
      <c r="O15368" s="14" t="str">
        <v/>
      </c>
      <c r="P15368" s="14" t="str">
        <f ca="1"/>
        <v>Low Cap</v>
      </c>
    </row>
    <row r="15369" spans="11:16">
      <c r="K15369" s="14" t="str">
        <v/>
      </c>
      <c r="L15369" s="14" t="str">
        <v/>
      </c>
      <c r="O15369" s="14" t="str">
        <v/>
      </c>
      <c r="P15369" s="14" t="str">
        <f ca="1"/>
        <v>Low Cap</v>
      </c>
    </row>
    <row r="15370" spans="11:16">
      <c r="K15370" s="14" t="str">
        <v/>
      </c>
      <c r="L15370" s="14" t="str">
        <v/>
      </c>
      <c r="O15370" s="14" t="str">
        <v/>
      </c>
      <c r="P15370" s="14" t="str">
        <f ca="1"/>
        <v>Low Cap</v>
      </c>
    </row>
    <row r="15371" spans="11:16">
      <c r="K15371" s="14" t="str">
        <v/>
      </c>
      <c r="L15371" s="14" t="str">
        <v/>
      </c>
      <c r="O15371" s="14" t="str">
        <v/>
      </c>
      <c r="P15371" s="14" t="str">
        <f ca="1"/>
        <v>Low Cap</v>
      </c>
    </row>
    <row r="15372" spans="11:16">
      <c r="K15372" s="14" t="str">
        <v/>
      </c>
      <c r="L15372" s="14" t="str">
        <v/>
      </c>
      <c r="O15372" s="14" t="str">
        <v/>
      </c>
      <c r="P15372" s="14" t="str">
        <f ca="1"/>
        <v>Low Cap</v>
      </c>
    </row>
    <row r="15373" spans="11:16">
      <c r="K15373" s="14" t="str">
        <v/>
      </c>
      <c r="L15373" s="14" t="str">
        <v/>
      </c>
      <c r="O15373" s="14" t="str">
        <v/>
      </c>
      <c r="P15373" s="14" t="str">
        <f ca="1"/>
        <v>Low Cap</v>
      </c>
    </row>
    <row r="15374" spans="11:16">
      <c r="K15374" s="14" t="str">
        <v/>
      </c>
      <c r="L15374" s="14" t="str">
        <v/>
      </c>
      <c r="O15374" s="14" t="str">
        <v/>
      </c>
      <c r="P15374" s="14" t="str">
        <f ca="1"/>
        <v>Low Cap</v>
      </c>
    </row>
    <row r="15375" spans="11:16">
      <c r="K15375" s="14" t="str">
        <v/>
      </c>
      <c r="L15375" s="14" t="str">
        <v/>
      </c>
      <c r="O15375" s="14" t="str">
        <v/>
      </c>
      <c r="P15375" s="14" t="str">
        <f ca="1"/>
        <v>Low Cap</v>
      </c>
    </row>
    <row r="15376" spans="11:16">
      <c r="K15376" s="14" t="str">
        <v/>
      </c>
      <c r="L15376" s="14" t="str">
        <v/>
      </c>
      <c r="O15376" s="14" t="str">
        <v/>
      </c>
      <c r="P15376" s="14" t="str">
        <f ca="1"/>
        <v>Low Cap</v>
      </c>
    </row>
    <row r="15377" spans="11:16">
      <c r="K15377" s="14" t="str">
        <v/>
      </c>
      <c r="L15377" s="14" t="str">
        <v/>
      </c>
      <c r="O15377" s="14" t="str">
        <v/>
      </c>
      <c r="P15377" s="14" t="str">
        <f ca="1"/>
        <v>Low Cap</v>
      </c>
    </row>
    <row r="15378" spans="11:16">
      <c r="K15378" s="14" t="str">
        <v/>
      </c>
      <c r="L15378" s="14" t="str">
        <v/>
      </c>
      <c r="O15378" s="14" t="str">
        <v/>
      </c>
      <c r="P15378" s="14" t="str">
        <f ca="1"/>
        <v>Low Cap</v>
      </c>
    </row>
    <row r="15379" spans="11:16">
      <c r="K15379" s="14" t="str">
        <v/>
      </c>
      <c r="L15379" s="14" t="str">
        <v/>
      </c>
      <c r="O15379" s="14" t="str">
        <v/>
      </c>
      <c r="P15379" s="14" t="str">
        <f ca="1"/>
        <v>Low Cap</v>
      </c>
    </row>
    <row r="15380" spans="11:16">
      <c r="K15380" s="14" t="str">
        <v/>
      </c>
      <c r="L15380" s="14" t="str">
        <v/>
      </c>
      <c r="O15380" s="14" t="str">
        <v/>
      </c>
      <c r="P15380" s="14" t="str">
        <f ca="1"/>
        <v>Low Cap</v>
      </c>
    </row>
    <row r="15381" spans="11:16">
      <c r="K15381" s="14" t="str">
        <v/>
      </c>
      <c r="L15381" s="14" t="str">
        <v/>
      </c>
      <c r="O15381" s="14" t="str">
        <v/>
      </c>
      <c r="P15381" s="14" t="str">
        <f ca="1"/>
        <v>Low Cap</v>
      </c>
    </row>
    <row r="15382" spans="11:16">
      <c r="K15382" s="14" t="str">
        <v/>
      </c>
      <c r="L15382" s="14" t="str">
        <v/>
      </c>
      <c r="O15382" s="14" t="str">
        <v/>
      </c>
      <c r="P15382" s="14" t="str">
        <f ca="1"/>
        <v>Low Cap</v>
      </c>
    </row>
    <row r="15383" spans="11:16">
      <c r="K15383" s="14" t="str">
        <v/>
      </c>
      <c r="L15383" s="14" t="str">
        <v/>
      </c>
      <c r="O15383" s="14" t="str">
        <v/>
      </c>
      <c r="P15383" s="14" t="str">
        <f ca="1"/>
        <v>Low Cap</v>
      </c>
    </row>
    <row r="15384" spans="11:16">
      <c r="K15384" s="14" t="str">
        <v/>
      </c>
      <c r="L15384" s="14" t="str">
        <v/>
      </c>
      <c r="O15384" s="14" t="str">
        <v/>
      </c>
      <c r="P15384" s="14" t="str">
        <f ca="1"/>
        <v>Low Cap</v>
      </c>
    </row>
    <row r="15385" spans="11:16">
      <c r="K15385" s="14" t="str">
        <v/>
      </c>
      <c r="L15385" s="14" t="str">
        <v/>
      </c>
      <c r="O15385" s="14" t="str">
        <v/>
      </c>
      <c r="P15385" s="14" t="str">
        <f ca="1"/>
        <v>Low Cap</v>
      </c>
    </row>
    <row r="15386" spans="11:16">
      <c r="K15386" s="14" t="str">
        <v/>
      </c>
      <c r="L15386" s="14" t="str">
        <v/>
      </c>
      <c r="O15386" s="14" t="str">
        <v/>
      </c>
      <c r="P15386" s="14" t="str">
        <f ca="1"/>
        <v>Low Cap</v>
      </c>
    </row>
    <row r="15387" spans="11:16">
      <c r="K15387" s="14" t="str">
        <v/>
      </c>
      <c r="L15387" s="14" t="str">
        <v/>
      </c>
      <c r="O15387" s="14" t="str">
        <v/>
      </c>
      <c r="P15387" s="14" t="str">
        <f ca="1"/>
        <v>Low Cap</v>
      </c>
    </row>
    <row r="15388" spans="11:16">
      <c r="K15388" s="14" t="str">
        <v/>
      </c>
      <c r="L15388" s="14" t="str">
        <v/>
      </c>
      <c r="O15388" s="14" t="str">
        <v/>
      </c>
      <c r="P15388" s="14" t="str">
        <f ca="1"/>
        <v>Low Cap</v>
      </c>
    </row>
    <row r="15389" spans="11:16">
      <c r="K15389" s="14" t="str">
        <v/>
      </c>
      <c r="L15389" s="14" t="str">
        <v/>
      </c>
      <c r="O15389" s="14" t="str">
        <v/>
      </c>
      <c r="P15389" s="14" t="str">
        <f ca="1"/>
        <v>Low Cap</v>
      </c>
    </row>
    <row r="15390" spans="11:16">
      <c r="K15390" s="14" t="str">
        <v/>
      </c>
      <c r="L15390" s="14" t="str">
        <v/>
      </c>
      <c r="O15390" s="14" t="str">
        <v/>
      </c>
      <c r="P15390" s="14" t="str">
        <f ca="1"/>
        <v>Low Cap</v>
      </c>
    </row>
    <row r="15391" spans="11:16">
      <c r="K15391" s="14" t="str">
        <v/>
      </c>
      <c r="L15391" s="14" t="str">
        <v/>
      </c>
      <c r="O15391" s="14" t="str">
        <v/>
      </c>
      <c r="P15391" s="14" t="str">
        <f ca="1"/>
        <v>Low Cap</v>
      </c>
    </row>
    <row r="15392" spans="11:16">
      <c r="K15392" s="14" t="str">
        <v/>
      </c>
      <c r="L15392" s="14" t="str">
        <v/>
      </c>
      <c r="O15392" s="14" t="str">
        <v/>
      </c>
      <c r="P15392" s="14" t="str">
        <f ca="1"/>
        <v>Low Cap</v>
      </c>
    </row>
    <row r="15393" spans="11:16">
      <c r="K15393" s="14" t="str">
        <v/>
      </c>
      <c r="L15393" s="14" t="str">
        <v/>
      </c>
      <c r="O15393" s="14" t="str">
        <v/>
      </c>
      <c r="P15393" s="14" t="str">
        <f ca="1"/>
        <v>Low Cap</v>
      </c>
    </row>
    <row r="15394" spans="11:16">
      <c r="K15394" s="14" t="str">
        <v/>
      </c>
      <c r="L15394" s="14" t="str">
        <v/>
      </c>
      <c r="O15394" s="14" t="str">
        <v/>
      </c>
      <c r="P15394" s="14" t="str">
        <f ca="1"/>
        <v>Low Cap</v>
      </c>
    </row>
    <row r="15395" spans="11:16">
      <c r="K15395" s="14" t="str">
        <v/>
      </c>
      <c r="L15395" s="14" t="str">
        <v/>
      </c>
      <c r="O15395" s="14" t="str">
        <v/>
      </c>
      <c r="P15395" s="14" t="str">
        <f ca="1"/>
        <v>Low Cap</v>
      </c>
    </row>
    <row r="15396" spans="11:16">
      <c r="K15396" s="14" t="str">
        <v/>
      </c>
      <c r="L15396" s="14" t="str">
        <v/>
      </c>
      <c r="O15396" s="14" t="str">
        <v/>
      </c>
      <c r="P15396" s="14" t="str">
        <f ca="1"/>
        <v>Low Cap</v>
      </c>
    </row>
    <row r="15397" spans="11:16">
      <c r="K15397" s="14" t="str">
        <v/>
      </c>
      <c r="L15397" s="14" t="str">
        <v/>
      </c>
      <c r="O15397" s="14" t="str">
        <v/>
      </c>
      <c r="P15397" s="14" t="str">
        <f ca="1"/>
        <v>Low Cap</v>
      </c>
    </row>
    <row r="15398" spans="11:16">
      <c r="K15398" s="14" t="str">
        <v/>
      </c>
      <c r="L15398" s="14" t="str">
        <v/>
      </c>
      <c r="O15398" s="14" t="str">
        <v/>
      </c>
      <c r="P15398" s="14" t="str">
        <f ca="1"/>
        <v>Low Cap</v>
      </c>
    </row>
    <row r="15399" spans="11:16">
      <c r="K15399" s="14" t="str">
        <v/>
      </c>
      <c r="L15399" s="14" t="str">
        <v/>
      </c>
      <c r="O15399" s="14" t="str">
        <v/>
      </c>
      <c r="P15399" s="14" t="str">
        <f ca="1"/>
        <v>Low Cap</v>
      </c>
    </row>
    <row r="15400" spans="11:16">
      <c r="K15400" s="14" t="str">
        <v/>
      </c>
      <c r="L15400" s="14" t="str">
        <v/>
      </c>
      <c r="O15400" s="14" t="str">
        <v/>
      </c>
      <c r="P15400" s="14" t="str">
        <f ca="1"/>
        <v>Low Cap</v>
      </c>
    </row>
    <row r="15401" spans="11:16">
      <c r="K15401" s="14" t="str">
        <v/>
      </c>
      <c r="L15401" s="14" t="str">
        <v/>
      </c>
      <c r="O15401" s="14" t="str">
        <v/>
      </c>
      <c r="P15401" s="14" t="str">
        <f ca="1"/>
        <v>Low Cap</v>
      </c>
    </row>
    <row r="15402" spans="11:16">
      <c r="K15402" s="14" t="str">
        <v/>
      </c>
      <c r="L15402" s="14" t="str">
        <v/>
      </c>
      <c r="O15402" s="14" t="str">
        <v/>
      </c>
      <c r="P15402" s="14" t="str">
        <f ca="1"/>
        <v>Low Cap</v>
      </c>
    </row>
    <row r="15403" spans="11:16">
      <c r="K15403" s="14" t="str">
        <v/>
      </c>
      <c r="L15403" s="14" t="str">
        <v/>
      </c>
      <c r="O15403" s="14" t="str">
        <v/>
      </c>
      <c r="P15403" s="14" t="str">
        <f ca="1"/>
        <v>Low Cap</v>
      </c>
    </row>
    <row r="15404" spans="11:16">
      <c r="K15404" s="14" t="str">
        <v/>
      </c>
      <c r="L15404" s="14" t="str">
        <v/>
      </c>
      <c r="O15404" s="14" t="str">
        <v/>
      </c>
      <c r="P15404" s="14" t="str">
        <f ca="1"/>
        <v>Low Cap</v>
      </c>
    </row>
    <row r="15405" spans="11:16">
      <c r="K15405" s="14" t="str">
        <v/>
      </c>
      <c r="L15405" s="14" t="str">
        <v/>
      </c>
      <c r="O15405" s="14" t="str">
        <v/>
      </c>
      <c r="P15405" s="14" t="str">
        <f ca="1"/>
        <v>Low Cap</v>
      </c>
    </row>
    <row r="15406" spans="11:16">
      <c r="K15406" s="14" t="str">
        <v/>
      </c>
      <c r="L15406" s="14" t="str">
        <v/>
      </c>
      <c r="O15406" s="14" t="str">
        <v/>
      </c>
      <c r="P15406" s="14" t="str">
        <f ca="1"/>
        <v>Low Cap</v>
      </c>
    </row>
    <row r="15407" spans="11:16">
      <c r="K15407" s="14" t="str">
        <v/>
      </c>
      <c r="L15407" s="14" t="str">
        <v/>
      </c>
      <c r="O15407" s="14" t="str">
        <v/>
      </c>
      <c r="P15407" s="14" t="str">
        <f ca="1"/>
        <v>Low Cap</v>
      </c>
    </row>
    <row r="15408" spans="11:16">
      <c r="K15408" s="14" t="str">
        <v/>
      </c>
      <c r="L15408" s="14" t="str">
        <v/>
      </c>
      <c r="O15408" s="14" t="str">
        <v/>
      </c>
      <c r="P15408" s="14" t="str">
        <f ca="1"/>
        <v>Low Cap</v>
      </c>
    </row>
    <row r="15409" spans="11:16">
      <c r="K15409" s="14" t="str">
        <v/>
      </c>
      <c r="L15409" s="14" t="str">
        <v/>
      </c>
      <c r="O15409" s="14" t="str">
        <v/>
      </c>
      <c r="P15409" s="14" t="str">
        <f ca="1"/>
        <v>Low Cap</v>
      </c>
    </row>
    <row r="15410" spans="11:16">
      <c r="K15410" s="14" t="str">
        <v/>
      </c>
      <c r="L15410" s="14" t="str">
        <v/>
      </c>
      <c r="O15410" s="14" t="str">
        <v/>
      </c>
      <c r="P15410" s="14" t="str">
        <f ca="1"/>
        <v>Low Cap</v>
      </c>
    </row>
    <row r="15411" spans="11:16">
      <c r="K15411" s="14" t="str">
        <v/>
      </c>
      <c r="L15411" s="14" t="str">
        <v/>
      </c>
      <c r="O15411" s="14" t="str">
        <v/>
      </c>
      <c r="P15411" s="14" t="str">
        <f ca="1"/>
        <v>Low Cap</v>
      </c>
    </row>
    <row r="15412" spans="11:16">
      <c r="K15412" s="14" t="str">
        <v/>
      </c>
      <c r="L15412" s="14" t="str">
        <v/>
      </c>
      <c r="O15412" s="14" t="str">
        <v/>
      </c>
      <c r="P15412" s="14" t="str">
        <f ca="1"/>
        <v>Low Cap</v>
      </c>
    </row>
    <row r="15413" spans="11:16">
      <c r="K15413" s="14" t="str">
        <v/>
      </c>
      <c r="L15413" s="14" t="str">
        <v/>
      </c>
      <c r="O15413" s="14" t="str">
        <v/>
      </c>
      <c r="P15413" s="14" t="str">
        <f ca="1"/>
        <v>Low Cap</v>
      </c>
    </row>
    <row r="15414" spans="11:16">
      <c r="K15414" s="14" t="str">
        <v/>
      </c>
      <c r="L15414" s="14" t="str">
        <v/>
      </c>
      <c r="O15414" s="14" t="str">
        <v/>
      </c>
      <c r="P15414" s="14" t="str">
        <f ca="1"/>
        <v>Low Cap</v>
      </c>
    </row>
    <row r="15415" spans="11:16">
      <c r="K15415" s="14" t="str">
        <v/>
      </c>
      <c r="L15415" s="14" t="str">
        <v/>
      </c>
      <c r="O15415" s="14" t="str">
        <v/>
      </c>
      <c r="P15415" s="14" t="str">
        <f ca="1"/>
        <v>Low Cap</v>
      </c>
    </row>
    <row r="15416" spans="11:16">
      <c r="K15416" s="14" t="str">
        <v/>
      </c>
      <c r="L15416" s="14" t="str">
        <v/>
      </c>
      <c r="O15416" s="14" t="str">
        <v/>
      </c>
      <c r="P15416" s="14" t="str">
        <f ca="1"/>
        <v>Low Cap</v>
      </c>
    </row>
    <row r="15417" spans="11:16">
      <c r="K15417" s="14" t="str">
        <v/>
      </c>
      <c r="L15417" s="14" t="str">
        <v/>
      </c>
      <c r="O15417" s="14" t="str">
        <v/>
      </c>
      <c r="P15417" s="14" t="str">
        <f ca="1"/>
        <v>Low Cap</v>
      </c>
    </row>
    <row r="15418" spans="11:16">
      <c r="K15418" s="14" t="str">
        <v/>
      </c>
      <c r="L15418" s="14" t="str">
        <v/>
      </c>
      <c r="O15418" s="14" t="str">
        <v/>
      </c>
      <c r="P15418" s="14" t="str">
        <f ca="1"/>
        <v>Low Cap</v>
      </c>
    </row>
    <row r="15419" spans="11:16">
      <c r="K15419" s="14" t="str">
        <v/>
      </c>
      <c r="L15419" s="14" t="str">
        <v/>
      </c>
      <c r="O15419" s="14" t="str">
        <v/>
      </c>
      <c r="P15419" s="14" t="str">
        <f ca="1"/>
        <v>Low Cap</v>
      </c>
    </row>
    <row r="15420" spans="11:16">
      <c r="K15420" s="14" t="str">
        <v/>
      </c>
      <c r="L15420" s="14" t="str">
        <v/>
      </c>
      <c r="O15420" s="14" t="str">
        <v/>
      </c>
      <c r="P15420" s="14" t="str">
        <f ca="1"/>
        <v>Low Cap</v>
      </c>
    </row>
    <row r="15421" spans="11:16">
      <c r="K15421" s="14" t="str">
        <v/>
      </c>
      <c r="L15421" s="14" t="str">
        <v/>
      </c>
      <c r="O15421" s="14" t="str">
        <v/>
      </c>
      <c r="P15421" s="14" t="str">
        <f ca="1"/>
        <v>Low Cap</v>
      </c>
    </row>
    <row r="15422" spans="11:16">
      <c r="K15422" s="14" t="str">
        <v/>
      </c>
      <c r="L15422" s="14" t="str">
        <v/>
      </c>
      <c r="O15422" s="14" t="str">
        <v/>
      </c>
      <c r="P15422" s="14" t="str">
        <f ca="1"/>
        <v>Low Cap</v>
      </c>
    </row>
    <row r="15423" spans="11:16">
      <c r="K15423" s="14" t="str">
        <v/>
      </c>
      <c r="L15423" s="14" t="str">
        <v/>
      </c>
      <c r="O15423" s="14" t="str">
        <v/>
      </c>
      <c r="P15423" s="14" t="str">
        <f ca="1"/>
        <v>Low Cap</v>
      </c>
    </row>
    <row r="15424" spans="11:16">
      <c r="K15424" s="14" t="str">
        <v/>
      </c>
      <c r="L15424" s="14" t="str">
        <v/>
      </c>
      <c r="O15424" s="14" t="str">
        <v/>
      </c>
      <c r="P15424" s="14" t="str">
        <f ca="1"/>
        <v>Low Cap</v>
      </c>
    </row>
    <row r="15425" spans="11:16">
      <c r="K15425" s="14" t="str">
        <v/>
      </c>
      <c r="L15425" s="14" t="str">
        <v/>
      </c>
      <c r="O15425" s="14" t="str">
        <v/>
      </c>
      <c r="P15425" s="14" t="str">
        <f ca="1"/>
        <v>Low Cap</v>
      </c>
    </row>
    <row r="15426" spans="11:16">
      <c r="K15426" s="14" t="str">
        <v/>
      </c>
      <c r="L15426" s="14" t="str">
        <v/>
      </c>
      <c r="O15426" s="14" t="str">
        <v/>
      </c>
      <c r="P15426" s="14" t="str">
        <f ca="1"/>
        <v>Low Cap</v>
      </c>
    </row>
    <row r="15427" spans="11:16">
      <c r="K15427" s="14" t="str">
        <v/>
      </c>
      <c r="L15427" s="14" t="str">
        <v/>
      </c>
      <c r="O15427" s="14" t="str">
        <v/>
      </c>
      <c r="P15427" s="14" t="str">
        <f ca="1"/>
        <v>Low Cap</v>
      </c>
    </row>
    <row r="15428" spans="11:16">
      <c r="K15428" s="14" t="str">
        <v/>
      </c>
      <c r="L15428" s="14" t="str">
        <v/>
      </c>
      <c r="O15428" s="14" t="str">
        <v/>
      </c>
      <c r="P15428" s="14" t="str">
        <f ca="1"/>
        <v>Low Cap</v>
      </c>
    </row>
    <row r="15429" spans="11:16">
      <c r="K15429" s="14" t="str">
        <v/>
      </c>
      <c r="L15429" s="14" t="str">
        <v/>
      </c>
      <c r="O15429" s="14" t="str">
        <v/>
      </c>
      <c r="P15429" s="14" t="str">
        <f ca="1"/>
        <v>Low Cap</v>
      </c>
    </row>
    <row r="15430" spans="11:16">
      <c r="K15430" s="14" t="str">
        <v/>
      </c>
      <c r="L15430" s="14" t="str">
        <v/>
      </c>
      <c r="O15430" s="14" t="str">
        <v/>
      </c>
      <c r="P15430" s="14" t="str">
        <f ca="1"/>
        <v>Low Cap</v>
      </c>
    </row>
    <row r="15431" spans="11:16">
      <c r="K15431" s="14" t="str">
        <v/>
      </c>
      <c r="L15431" s="14" t="str">
        <v/>
      </c>
      <c r="O15431" s="14" t="str">
        <v/>
      </c>
      <c r="P15431" s="14" t="str">
        <f ca="1"/>
        <v>Low Cap</v>
      </c>
    </row>
    <row r="15432" spans="11:16">
      <c r="K15432" s="14" t="str">
        <v/>
      </c>
      <c r="L15432" s="14" t="str">
        <v/>
      </c>
      <c r="O15432" s="14" t="str">
        <v/>
      </c>
      <c r="P15432" s="14" t="str">
        <f ca="1"/>
        <v>Low Cap</v>
      </c>
    </row>
    <row r="15433" spans="11:16">
      <c r="K15433" s="14" t="str">
        <v/>
      </c>
      <c r="L15433" s="14" t="str">
        <v/>
      </c>
      <c r="O15433" s="14" t="str">
        <v/>
      </c>
      <c r="P15433" s="14" t="str">
        <f ca="1"/>
        <v>Low Cap</v>
      </c>
    </row>
    <row r="15434" spans="11:16">
      <c r="K15434" s="14" t="str">
        <v/>
      </c>
      <c r="L15434" s="14" t="str">
        <v/>
      </c>
      <c r="O15434" s="14" t="str">
        <v/>
      </c>
      <c r="P15434" s="14" t="str">
        <f ca="1"/>
        <v>Low Cap</v>
      </c>
    </row>
    <row r="15435" spans="11:16">
      <c r="K15435" s="14" t="str">
        <v/>
      </c>
      <c r="L15435" s="14" t="str">
        <v/>
      </c>
      <c r="O15435" s="14" t="str">
        <v/>
      </c>
      <c r="P15435" s="14" t="str">
        <f ca="1"/>
        <v>Low Cap</v>
      </c>
    </row>
    <row r="15436" spans="11:16">
      <c r="K15436" s="14" t="str">
        <v/>
      </c>
      <c r="L15436" s="14" t="str">
        <v/>
      </c>
      <c r="O15436" s="14" t="str">
        <v/>
      </c>
      <c r="P15436" s="14" t="str">
        <f ca="1"/>
        <v>Low Cap</v>
      </c>
    </row>
    <row r="15437" spans="11:16">
      <c r="K15437" s="14" t="str">
        <v/>
      </c>
      <c r="L15437" s="14" t="str">
        <v/>
      </c>
      <c r="O15437" s="14" t="str">
        <v/>
      </c>
      <c r="P15437" s="14" t="str">
        <f ca="1"/>
        <v>Low Cap</v>
      </c>
    </row>
    <row r="15438" spans="11:16">
      <c r="K15438" s="14" t="str">
        <v/>
      </c>
      <c r="L15438" s="14" t="str">
        <v/>
      </c>
      <c r="O15438" s="14" t="str">
        <v/>
      </c>
      <c r="P15438" s="14" t="str">
        <f ca="1"/>
        <v>Low Cap</v>
      </c>
    </row>
    <row r="15439" spans="11:16">
      <c r="K15439" s="14" t="str">
        <v/>
      </c>
      <c r="L15439" s="14" t="str">
        <v/>
      </c>
      <c r="O15439" s="14" t="str">
        <v/>
      </c>
      <c r="P15439" s="14" t="str">
        <f ca="1"/>
        <v>Low Cap</v>
      </c>
    </row>
    <row r="15440" spans="11:16">
      <c r="K15440" s="14" t="str">
        <v/>
      </c>
      <c r="L15440" s="14" t="str">
        <v/>
      </c>
      <c r="O15440" s="14" t="str">
        <v/>
      </c>
      <c r="P15440" s="14" t="str">
        <f ca="1"/>
        <v>Low Cap</v>
      </c>
    </row>
    <row r="15441" spans="11:16">
      <c r="K15441" s="14" t="str">
        <v/>
      </c>
      <c r="L15441" s="14" t="str">
        <v/>
      </c>
      <c r="O15441" s="14" t="str">
        <v/>
      </c>
      <c r="P15441" s="14" t="str">
        <f ca="1"/>
        <v>Low Cap</v>
      </c>
    </row>
    <row r="15442" spans="11:16">
      <c r="K15442" s="14" t="str">
        <v/>
      </c>
      <c r="L15442" s="14" t="str">
        <v/>
      </c>
      <c r="O15442" s="14" t="str">
        <v/>
      </c>
      <c r="P15442" s="14" t="str">
        <f ca="1"/>
        <v>Low Cap</v>
      </c>
    </row>
    <row r="15443" spans="11:16">
      <c r="K15443" s="14" t="str">
        <v/>
      </c>
      <c r="L15443" s="14" t="str">
        <v/>
      </c>
      <c r="O15443" s="14" t="str">
        <v/>
      </c>
      <c r="P15443" s="14" t="str">
        <f ca="1"/>
        <v>Low Cap</v>
      </c>
    </row>
    <row r="15444" spans="11:16">
      <c r="K15444" s="14" t="str">
        <v/>
      </c>
      <c r="L15444" s="14" t="str">
        <v/>
      </c>
      <c r="O15444" s="14" t="str">
        <v/>
      </c>
      <c r="P15444" s="14" t="str">
        <f ca="1"/>
        <v>Low Cap</v>
      </c>
    </row>
    <row r="15445" spans="11:16">
      <c r="K15445" s="14" t="str">
        <v/>
      </c>
      <c r="L15445" s="14" t="str">
        <v/>
      </c>
      <c r="O15445" s="14" t="str">
        <v/>
      </c>
      <c r="P15445" s="14" t="str">
        <f ca="1"/>
        <v>Low Cap</v>
      </c>
    </row>
    <row r="15446" spans="11:16">
      <c r="K15446" s="14" t="str">
        <v/>
      </c>
      <c r="L15446" s="14" t="str">
        <v/>
      </c>
      <c r="O15446" s="14" t="str">
        <v/>
      </c>
      <c r="P15446" s="14" t="str">
        <f ca="1"/>
        <v>Low Cap</v>
      </c>
    </row>
    <row r="15447" spans="11:16">
      <c r="K15447" s="14" t="str">
        <v/>
      </c>
      <c r="L15447" s="14" t="str">
        <v/>
      </c>
      <c r="O15447" s="14" t="str">
        <v/>
      </c>
      <c r="P15447" s="14" t="str">
        <f ca="1"/>
        <v>Low Cap</v>
      </c>
    </row>
    <row r="15448" spans="11:16">
      <c r="K15448" s="14" t="str">
        <v/>
      </c>
      <c r="L15448" s="14" t="str">
        <v/>
      </c>
      <c r="O15448" s="14" t="str">
        <v/>
      </c>
      <c r="P15448" s="14" t="str">
        <f ca="1"/>
        <v>Low Cap</v>
      </c>
    </row>
    <row r="15449" spans="11:16">
      <c r="K15449" s="14" t="str">
        <v/>
      </c>
      <c r="L15449" s="14" t="str">
        <v/>
      </c>
      <c r="O15449" s="14" t="str">
        <v/>
      </c>
      <c r="P15449" s="14" t="str">
        <f ca="1"/>
        <v>Low Cap</v>
      </c>
    </row>
    <row r="15450" spans="11:16">
      <c r="K15450" s="14" t="str">
        <v/>
      </c>
      <c r="L15450" s="14" t="str">
        <v/>
      </c>
      <c r="O15450" s="14" t="str">
        <v/>
      </c>
      <c r="P15450" s="14" t="str">
        <f ca="1"/>
        <v>Low Cap</v>
      </c>
    </row>
    <row r="15451" spans="11:16">
      <c r="K15451" s="14" t="str">
        <v/>
      </c>
      <c r="L15451" s="14" t="str">
        <v/>
      </c>
      <c r="O15451" s="14" t="str">
        <v/>
      </c>
      <c r="P15451" s="14" t="str">
        <f ca="1"/>
        <v>Low Cap</v>
      </c>
    </row>
    <row r="15452" spans="11:16">
      <c r="K15452" s="14" t="str">
        <v/>
      </c>
      <c r="L15452" s="14" t="str">
        <v/>
      </c>
      <c r="O15452" s="14" t="str">
        <v/>
      </c>
      <c r="P15452" s="14" t="str">
        <f ca="1"/>
        <v>Low Cap</v>
      </c>
    </row>
    <row r="15453" spans="11:16">
      <c r="K15453" s="14" t="str">
        <v/>
      </c>
      <c r="L15453" s="14" t="str">
        <v/>
      </c>
      <c r="O15453" s="14" t="str">
        <v/>
      </c>
      <c r="P15453" s="14" t="str">
        <f ca="1"/>
        <v>Low Cap</v>
      </c>
    </row>
    <row r="15454" spans="11:16">
      <c r="K15454" s="14" t="str">
        <v/>
      </c>
      <c r="L15454" s="14" t="str">
        <v/>
      </c>
      <c r="O15454" s="14" t="str">
        <v/>
      </c>
      <c r="P15454" s="14" t="str">
        <f ca="1"/>
        <v>Low Cap</v>
      </c>
    </row>
    <row r="15455" spans="11:16">
      <c r="K15455" s="14" t="str">
        <v/>
      </c>
      <c r="L15455" s="14" t="str">
        <v/>
      </c>
      <c r="O15455" s="14" t="str">
        <v/>
      </c>
      <c r="P15455" s="14" t="str">
        <f ca="1"/>
        <v>Low Cap</v>
      </c>
    </row>
    <row r="15456" spans="11:16">
      <c r="K15456" s="14" t="str">
        <v/>
      </c>
      <c r="L15456" s="14" t="str">
        <v/>
      </c>
      <c r="O15456" s="14" t="str">
        <v/>
      </c>
      <c r="P15456" s="14" t="str">
        <f ca="1"/>
        <v>Low Cap</v>
      </c>
    </row>
    <row r="15457" spans="11:16">
      <c r="K15457" s="14" t="str">
        <v/>
      </c>
      <c r="L15457" s="14" t="str">
        <v/>
      </c>
      <c r="O15457" s="14" t="str">
        <v/>
      </c>
      <c r="P15457" s="14" t="str">
        <f ca="1"/>
        <v>Low Cap</v>
      </c>
    </row>
    <row r="15458" spans="11:16">
      <c r="K15458" s="14" t="str">
        <v/>
      </c>
      <c r="L15458" s="14" t="str">
        <v/>
      </c>
      <c r="O15458" s="14" t="str">
        <v/>
      </c>
      <c r="P15458" s="14" t="str">
        <f ca="1"/>
        <v>Low Cap</v>
      </c>
    </row>
    <row r="15459" spans="11:16">
      <c r="K15459" s="14" t="str">
        <v/>
      </c>
      <c r="L15459" s="14" t="str">
        <v/>
      </c>
      <c r="O15459" s="14" t="str">
        <v/>
      </c>
      <c r="P15459" s="14" t="str">
        <f ca="1"/>
        <v>Low Cap</v>
      </c>
    </row>
    <row r="15460" spans="11:16">
      <c r="K15460" s="14" t="str">
        <v/>
      </c>
      <c r="L15460" s="14" t="str">
        <v/>
      </c>
      <c r="O15460" s="14" t="str">
        <v/>
      </c>
      <c r="P15460" s="14" t="str">
        <f ca="1"/>
        <v>Low Cap</v>
      </c>
    </row>
    <row r="15461" spans="11:16">
      <c r="K15461" s="14" t="str">
        <v/>
      </c>
      <c r="L15461" s="14" t="str">
        <v/>
      </c>
      <c r="O15461" s="14" t="str">
        <v/>
      </c>
      <c r="P15461" s="14" t="str">
        <f ca="1"/>
        <v>Low Cap</v>
      </c>
    </row>
    <row r="15462" spans="11:16">
      <c r="K15462" s="14" t="str">
        <v/>
      </c>
      <c r="L15462" s="14" t="str">
        <v/>
      </c>
      <c r="O15462" s="14" t="str">
        <v/>
      </c>
      <c r="P15462" s="14" t="str">
        <f ca="1"/>
        <v>Low Cap</v>
      </c>
    </row>
    <row r="15463" spans="11:16">
      <c r="K15463" s="14" t="str">
        <v/>
      </c>
      <c r="L15463" s="14" t="str">
        <v/>
      </c>
      <c r="O15463" s="14" t="str">
        <v/>
      </c>
      <c r="P15463" s="14" t="str">
        <f ca="1"/>
        <v>Low Cap</v>
      </c>
    </row>
    <row r="15464" spans="11:16">
      <c r="K15464" s="14" t="str">
        <v/>
      </c>
      <c r="L15464" s="14" t="str">
        <v/>
      </c>
      <c r="O15464" s="14" t="str">
        <v/>
      </c>
      <c r="P15464" s="14" t="str">
        <f ca="1"/>
        <v>Low Cap</v>
      </c>
    </row>
    <row r="15465" spans="11:16">
      <c r="K15465" s="14" t="str">
        <v/>
      </c>
      <c r="L15465" s="14" t="str">
        <v/>
      </c>
      <c r="O15465" s="14" t="str">
        <v/>
      </c>
      <c r="P15465" s="14" t="str">
        <f ca="1"/>
        <v>Low Cap</v>
      </c>
    </row>
    <row r="15466" spans="11:16">
      <c r="K15466" s="14" t="str">
        <v/>
      </c>
      <c r="L15466" s="14" t="str">
        <v/>
      </c>
      <c r="O15466" s="14" t="str">
        <v/>
      </c>
      <c r="P15466" s="14" t="str">
        <f ca="1"/>
        <v>Low Cap</v>
      </c>
    </row>
    <row r="15467" spans="11:16">
      <c r="K15467" s="14" t="str">
        <v/>
      </c>
      <c r="L15467" s="14" t="str">
        <v/>
      </c>
      <c r="O15467" s="14" t="str">
        <v/>
      </c>
      <c r="P15467" s="14" t="str">
        <f ca="1"/>
        <v>Low Cap</v>
      </c>
    </row>
    <row r="15468" spans="11:16">
      <c r="K15468" s="14" t="str">
        <v/>
      </c>
      <c r="L15468" s="14" t="str">
        <v/>
      </c>
      <c r="O15468" s="14" t="str">
        <v/>
      </c>
      <c r="P15468" s="14" t="str">
        <f ca="1"/>
        <v>Low Cap</v>
      </c>
    </row>
    <row r="15469" spans="11:16">
      <c r="K15469" s="14" t="str">
        <v/>
      </c>
      <c r="L15469" s="14" t="str">
        <v/>
      </c>
      <c r="O15469" s="14" t="str">
        <v/>
      </c>
      <c r="P15469" s="14" t="str">
        <f ca="1"/>
        <v>Low Cap</v>
      </c>
    </row>
    <row r="15470" spans="11:16">
      <c r="K15470" s="14" t="str">
        <v/>
      </c>
      <c r="L15470" s="14" t="str">
        <v/>
      </c>
      <c r="O15470" s="14" t="str">
        <v/>
      </c>
      <c r="P15470" s="14" t="str">
        <f ca="1"/>
        <v>Low Cap</v>
      </c>
    </row>
    <row r="15471" spans="11:16">
      <c r="K15471" s="14" t="str">
        <v/>
      </c>
      <c r="L15471" s="14" t="str">
        <v/>
      </c>
      <c r="O15471" s="14" t="str">
        <v/>
      </c>
      <c r="P15471" s="14" t="str">
        <f ca="1"/>
        <v>Low Cap</v>
      </c>
    </row>
    <row r="15472" spans="11:16">
      <c r="K15472" s="14" t="str">
        <v/>
      </c>
      <c r="L15472" s="14" t="str">
        <v/>
      </c>
      <c r="O15472" s="14" t="str">
        <v/>
      </c>
      <c r="P15472" s="14" t="str">
        <f ca="1"/>
        <v>Low Cap</v>
      </c>
    </row>
    <row r="15473" spans="11:16">
      <c r="K15473" s="14" t="str">
        <v/>
      </c>
      <c r="L15473" s="14" t="str">
        <v/>
      </c>
      <c r="O15473" s="14" t="str">
        <v/>
      </c>
      <c r="P15473" s="14" t="str">
        <f ca="1"/>
        <v>Low Cap</v>
      </c>
    </row>
    <row r="15474" spans="11:16">
      <c r="K15474" s="14" t="str">
        <v/>
      </c>
      <c r="L15474" s="14" t="str">
        <v/>
      </c>
      <c r="O15474" s="14" t="str">
        <v/>
      </c>
      <c r="P15474" s="14" t="str">
        <f ca="1"/>
        <v>Low Cap</v>
      </c>
    </row>
    <row r="15475" spans="11:16">
      <c r="K15475" s="14" t="str">
        <v/>
      </c>
      <c r="L15475" s="14" t="str">
        <v/>
      </c>
      <c r="O15475" s="14" t="str">
        <v/>
      </c>
      <c r="P15475" s="14" t="str">
        <f ca="1"/>
        <v>Low Cap</v>
      </c>
    </row>
    <row r="15476" spans="11:16">
      <c r="K15476" s="14" t="str">
        <v/>
      </c>
      <c r="L15476" s="14" t="str">
        <v/>
      </c>
      <c r="O15476" s="14" t="str">
        <v/>
      </c>
      <c r="P15476" s="14" t="str">
        <f ca="1"/>
        <v>Low Cap</v>
      </c>
    </row>
    <row r="15477" spans="11:16">
      <c r="K15477" s="14" t="str">
        <v/>
      </c>
      <c r="L15477" s="14" t="str">
        <v/>
      </c>
      <c r="O15477" s="14" t="str">
        <v/>
      </c>
      <c r="P15477" s="14" t="str">
        <f ca="1"/>
        <v>Low Cap</v>
      </c>
    </row>
    <row r="15478" spans="11:16">
      <c r="K15478" s="14" t="str">
        <v/>
      </c>
      <c r="L15478" s="14" t="str">
        <v/>
      </c>
      <c r="O15478" s="14" t="str">
        <v/>
      </c>
      <c r="P15478" s="14" t="str">
        <f ca="1"/>
        <v>Low Cap</v>
      </c>
    </row>
    <row r="15479" spans="11:16">
      <c r="K15479" s="14" t="str">
        <v/>
      </c>
      <c r="L15479" s="14" t="str">
        <v/>
      </c>
      <c r="O15479" s="14" t="str">
        <v/>
      </c>
      <c r="P15479" s="14" t="str">
        <f ca="1"/>
        <v>Low Cap</v>
      </c>
    </row>
    <row r="15480" spans="11:16">
      <c r="K15480" s="14" t="str">
        <v/>
      </c>
      <c r="L15480" s="14" t="str">
        <v/>
      </c>
      <c r="O15480" s="14" t="str">
        <v/>
      </c>
      <c r="P15480" s="14" t="str">
        <f ca="1"/>
        <v>Low Cap</v>
      </c>
    </row>
    <row r="15481" spans="11:16">
      <c r="K15481" s="14" t="str">
        <v/>
      </c>
      <c r="L15481" s="14" t="str">
        <v/>
      </c>
      <c r="O15481" s="14" t="str">
        <v/>
      </c>
      <c r="P15481" s="14" t="str">
        <f ca="1"/>
        <v>Low Cap</v>
      </c>
    </row>
    <row r="15482" spans="11:16">
      <c r="K15482" s="14" t="str">
        <v/>
      </c>
      <c r="L15482" s="14" t="str">
        <v/>
      </c>
      <c r="O15482" s="14" t="str">
        <v/>
      </c>
      <c r="P15482" s="14" t="str">
        <f ca="1"/>
        <v>Low Cap</v>
      </c>
    </row>
    <row r="15483" spans="11:16">
      <c r="K15483" s="14" t="str">
        <v/>
      </c>
      <c r="L15483" s="14" t="str">
        <v/>
      </c>
      <c r="O15483" s="14" t="str">
        <v/>
      </c>
      <c r="P15483" s="14" t="str">
        <f ca="1"/>
        <v>Low Cap</v>
      </c>
    </row>
    <row r="15484" spans="11:16">
      <c r="K15484" s="14" t="str">
        <v/>
      </c>
      <c r="L15484" s="14" t="str">
        <v/>
      </c>
      <c r="O15484" s="14" t="str">
        <v/>
      </c>
      <c r="P15484" s="14" t="str">
        <f ca="1"/>
        <v>Low Cap</v>
      </c>
    </row>
    <row r="15485" spans="11:16">
      <c r="K15485" s="14" t="str">
        <v/>
      </c>
      <c r="L15485" s="14" t="str">
        <v/>
      </c>
      <c r="O15485" s="14" t="str">
        <v/>
      </c>
      <c r="P15485" s="14" t="str">
        <f ca="1"/>
        <v>Low Cap</v>
      </c>
    </row>
    <row r="15486" spans="11:16">
      <c r="K15486" s="14" t="str">
        <v/>
      </c>
      <c r="L15486" s="14" t="str">
        <v/>
      </c>
      <c r="O15486" s="14" t="str">
        <v/>
      </c>
      <c r="P15486" s="14" t="str">
        <f ca="1"/>
        <v>Low Cap</v>
      </c>
    </row>
    <row r="15487" spans="11:16">
      <c r="K15487" s="14" t="str">
        <v/>
      </c>
      <c r="L15487" s="14" t="str">
        <v/>
      </c>
      <c r="O15487" s="14" t="str">
        <v/>
      </c>
      <c r="P15487" s="14" t="str">
        <f ca="1"/>
        <v>Low Cap</v>
      </c>
    </row>
    <row r="15488" spans="11:16">
      <c r="K15488" s="14" t="str">
        <v/>
      </c>
      <c r="L15488" s="14" t="str">
        <v/>
      </c>
      <c r="O15488" s="14" t="str">
        <v/>
      </c>
      <c r="P15488" s="14" t="str">
        <f ca="1"/>
        <v>Low Cap</v>
      </c>
    </row>
    <row r="15489" spans="11:16">
      <c r="K15489" s="14" t="str">
        <v/>
      </c>
      <c r="L15489" s="14" t="str">
        <v/>
      </c>
      <c r="O15489" s="14" t="str">
        <v/>
      </c>
      <c r="P15489" s="14" t="str">
        <f ca="1"/>
        <v>Low Cap</v>
      </c>
    </row>
    <row r="15490" spans="11:16">
      <c r="K15490" s="14" t="str">
        <v/>
      </c>
      <c r="L15490" s="14" t="str">
        <v/>
      </c>
      <c r="O15490" s="14" t="str">
        <v/>
      </c>
      <c r="P15490" s="14" t="str">
        <f ca="1"/>
        <v>Low Cap</v>
      </c>
    </row>
    <row r="15491" spans="11:16">
      <c r="K15491" s="14" t="str">
        <v/>
      </c>
      <c r="L15491" s="14" t="str">
        <v/>
      </c>
      <c r="O15491" s="14" t="str">
        <v/>
      </c>
      <c r="P15491" s="14" t="str">
        <f ca="1"/>
        <v>Low Cap</v>
      </c>
    </row>
    <row r="15492" spans="11:16">
      <c r="K15492" s="14" t="str">
        <v/>
      </c>
      <c r="L15492" s="14" t="str">
        <v/>
      </c>
      <c r="O15492" s="14" t="str">
        <v/>
      </c>
      <c r="P15492" s="14" t="str">
        <f ca="1"/>
        <v>Low Cap</v>
      </c>
    </row>
    <row r="15493" spans="11:16">
      <c r="K15493" s="14" t="str">
        <v/>
      </c>
      <c r="L15493" s="14" t="str">
        <v/>
      </c>
      <c r="O15493" s="14" t="str">
        <v/>
      </c>
      <c r="P15493" s="14" t="str">
        <f ca="1"/>
        <v>Low Cap</v>
      </c>
    </row>
    <row r="15494" spans="11:16">
      <c r="K15494" s="14" t="str">
        <v/>
      </c>
      <c r="L15494" s="14" t="str">
        <v/>
      </c>
      <c r="O15494" s="14" t="str">
        <v/>
      </c>
      <c r="P15494" s="14" t="str">
        <f ca="1"/>
        <v>Low Cap</v>
      </c>
    </row>
    <row r="15495" spans="11:16">
      <c r="K15495" s="14" t="str">
        <v/>
      </c>
      <c r="L15495" s="14" t="str">
        <v/>
      </c>
      <c r="O15495" s="14" t="str">
        <v/>
      </c>
      <c r="P15495" s="14" t="str">
        <f ca="1"/>
        <v>Low Cap</v>
      </c>
    </row>
    <row r="15496" spans="11:16">
      <c r="K15496" s="14" t="str">
        <v/>
      </c>
      <c r="L15496" s="14" t="str">
        <v/>
      </c>
      <c r="O15496" s="14" t="str">
        <v/>
      </c>
      <c r="P15496" s="14" t="str">
        <f ca="1"/>
        <v>Low Cap</v>
      </c>
    </row>
    <row r="15497" spans="11:16">
      <c r="K15497" s="14" t="str">
        <v/>
      </c>
      <c r="L15497" s="14" t="str">
        <v/>
      </c>
      <c r="O15497" s="14" t="str">
        <v/>
      </c>
      <c r="P15497" s="14" t="str">
        <f ca="1"/>
        <v>Low Cap</v>
      </c>
    </row>
    <row r="15498" spans="11:16">
      <c r="K15498" s="14" t="str">
        <v/>
      </c>
      <c r="L15498" s="14" t="str">
        <v/>
      </c>
      <c r="O15498" s="14" t="str">
        <v/>
      </c>
      <c r="P15498" s="14" t="str">
        <f ca="1"/>
        <v>Low Cap</v>
      </c>
    </row>
    <row r="15499" spans="11:16">
      <c r="K15499" s="14" t="str">
        <v/>
      </c>
      <c r="L15499" s="14" t="str">
        <v/>
      </c>
      <c r="O15499" s="14" t="str">
        <v/>
      </c>
      <c r="P15499" s="14" t="str">
        <f ca="1"/>
        <v>Low Cap</v>
      </c>
    </row>
    <row r="15500" spans="11:16">
      <c r="K15500" s="14" t="str">
        <v/>
      </c>
      <c r="L15500" s="14" t="str">
        <v/>
      </c>
      <c r="O15500" s="14" t="str">
        <v/>
      </c>
      <c r="P15500" s="14" t="str">
        <f ca="1"/>
        <v>Low Cap</v>
      </c>
    </row>
    <row r="15501" spans="11:16">
      <c r="K15501" s="14" t="str">
        <v/>
      </c>
      <c r="L15501" s="14" t="str">
        <v/>
      </c>
      <c r="O15501" s="14" t="str">
        <v/>
      </c>
      <c r="P15501" s="14" t="str">
        <f ca="1"/>
        <v>Low Cap</v>
      </c>
    </row>
    <row r="15502" spans="11:16">
      <c r="K15502" s="14" t="str">
        <v/>
      </c>
      <c r="L15502" s="14" t="str">
        <v/>
      </c>
      <c r="O15502" s="14" t="str">
        <v/>
      </c>
      <c r="P15502" s="14" t="str">
        <f ca="1"/>
        <v>Low Cap</v>
      </c>
    </row>
    <row r="15503" spans="11:16">
      <c r="K15503" s="14" t="str">
        <v/>
      </c>
      <c r="L15503" s="14" t="str">
        <v/>
      </c>
      <c r="O15503" s="14" t="str">
        <v/>
      </c>
      <c r="P15503" s="14" t="str">
        <f ca="1"/>
        <v>Low Cap</v>
      </c>
    </row>
    <row r="15504" spans="11:16">
      <c r="K15504" s="14" t="str">
        <v/>
      </c>
      <c r="L15504" s="14" t="str">
        <v/>
      </c>
      <c r="O15504" s="14" t="str">
        <v/>
      </c>
      <c r="P15504" s="14" t="str">
        <f ca="1"/>
        <v>Low Cap</v>
      </c>
    </row>
    <row r="15505" spans="11:16">
      <c r="K15505" s="14" t="str">
        <v/>
      </c>
      <c r="L15505" s="14" t="str">
        <v/>
      </c>
      <c r="O15505" s="14" t="str">
        <v/>
      </c>
      <c r="P15505" s="14" t="str">
        <f ca="1"/>
        <v>Low Cap</v>
      </c>
    </row>
    <row r="15506" spans="11:16">
      <c r="K15506" s="14" t="str">
        <v/>
      </c>
      <c r="L15506" s="14" t="str">
        <v/>
      </c>
      <c r="O15506" s="14" t="str">
        <v/>
      </c>
      <c r="P15506" s="14" t="str">
        <f ca="1"/>
        <v>Low Cap</v>
      </c>
    </row>
    <row r="15507" spans="11:16">
      <c r="K15507" s="14" t="str">
        <v/>
      </c>
      <c r="L15507" s="14" t="str">
        <v/>
      </c>
      <c r="O15507" s="14" t="str">
        <v/>
      </c>
      <c r="P15507" s="14" t="str">
        <f ca="1"/>
        <v>Low Cap</v>
      </c>
    </row>
    <row r="15508" spans="11:16">
      <c r="K15508" s="14" t="str">
        <v/>
      </c>
      <c r="L15508" s="14" t="str">
        <v/>
      </c>
      <c r="O15508" s="14" t="str">
        <v/>
      </c>
      <c r="P15508" s="14" t="str">
        <f ca="1"/>
        <v>Low Cap</v>
      </c>
    </row>
    <row r="15509" spans="11:16">
      <c r="K15509" s="14" t="str">
        <v/>
      </c>
      <c r="L15509" s="14" t="str">
        <v/>
      </c>
      <c r="O15509" s="14" t="str">
        <v/>
      </c>
      <c r="P15509" s="14" t="str">
        <f ca="1"/>
        <v>Low Cap</v>
      </c>
    </row>
    <row r="15510" spans="11:16">
      <c r="K15510" s="14" t="str">
        <v/>
      </c>
      <c r="L15510" s="14" t="str">
        <v/>
      </c>
      <c r="O15510" s="14" t="str">
        <v/>
      </c>
      <c r="P15510" s="14" t="str">
        <f ca="1"/>
        <v>Low Cap</v>
      </c>
    </row>
    <row r="15511" spans="11:16">
      <c r="K15511" s="14" t="str">
        <v/>
      </c>
      <c r="L15511" s="14" t="str">
        <v/>
      </c>
      <c r="O15511" s="14" t="str">
        <v/>
      </c>
      <c r="P15511" s="14" t="str">
        <f ca="1"/>
        <v>Low Cap</v>
      </c>
    </row>
    <row r="15512" spans="11:16">
      <c r="K15512" s="14" t="str">
        <v/>
      </c>
      <c r="L15512" s="14" t="str">
        <v/>
      </c>
      <c r="O15512" s="14" t="str">
        <v/>
      </c>
      <c r="P15512" s="14" t="str">
        <f ca="1"/>
        <v>Low Cap</v>
      </c>
    </row>
    <row r="15513" spans="11:16">
      <c r="K15513" s="14" t="str">
        <v/>
      </c>
      <c r="L15513" s="14" t="str">
        <v/>
      </c>
      <c r="O15513" s="14" t="str">
        <v/>
      </c>
      <c r="P15513" s="14" t="str">
        <f ca="1"/>
        <v>Low Cap</v>
      </c>
    </row>
    <row r="15514" spans="11:16">
      <c r="K15514" s="14" t="str">
        <v/>
      </c>
      <c r="L15514" s="14" t="str">
        <v/>
      </c>
      <c r="O15514" s="14" t="str">
        <v/>
      </c>
      <c r="P15514" s="14" t="str">
        <f ca="1"/>
        <v>Low Cap</v>
      </c>
    </row>
    <row r="15515" spans="11:16">
      <c r="K15515" s="14" t="str">
        <v/>
      </c>
      <c r="L15515" s="14" t="str">
        <v/>
      </c>
      <c r="O15515" s="14" t="str">
        <v/>
      </c>
      <c r="P15515" s="14" t="str">
        <f ca="1"/>
        <v>Low Cap</v>
      </c>
    </row>
    <row r="15516" spans="11:16">
      <c r="K15516" s="14" t="str">
        <v/>
      </c>
      <c r="L15516" s="14" t="str">
        <v/>
      </c>
      <c r="O15516" s="14" t="str">
        <v/>
      </c>
      <c r="P15516" s="14" t="str">
        <f ca="1"/>
        <v>Low Cap</v>
      </c>
    </row>
    <row r="15517" spans="11:16">
      <c r="K15517" s="14" t="str">
        <v/>
      </c>
      <c r="L15517" s="14" t="str">
        <v/>
      </c>
      <c r="O15517" s="14" t="str">
        <v/>
      </c>
      <c r="P15517" s="14" t="str">
        <f ca="1"/>
        <v>Low Cap</v>
      </c>
    </row>
    <row r="15518" spans="11:16">
      <c r="K15518" s="14" t="str">
        <v/>
      </c>
      <c r="L15518" s="14" t="str">
        <v/>
      </c>
      <c r="O15518" s="14" t="str">
        <v/>
      </c>
      <c r="P15518" s="14" t="str">
        <f ca="1"/>
        <v>Low Cap</v>
      </c>
    </row>
    <row r="15519" spans="11:16">
      <c r="K15519" s="14" t="str">
        <v/>
      </c>
      <c r="L15519" s="14" t="str">
        <v/>
      </c>
      <c r="O15519" s="14" t="str">
        <v/>
      </c>
      <c r="P15519" s="14" t="str">
        <f ca="1"/>
        <v>Low Cap</v>
      </c>
    </row>
    <row r="15520" spans="11:16">
      <c r="K15520" s="14" t="str">
        <v/>
      </c>
      <c r="L15520" s="14" t="str">
        <v/>
      </c>
      <c r="O15520" s="14" t="str">
        <v/>
      </c>
      <c r="P15520" s="14" t="str">
        <f ca="1"/>
        <v>Low Cap</v>
      </c>
    </row>
    <row r="15521" spans="11:16">
      <c r="K15521" s="14" t="str">
        <v/>
      </c>
      <c r="L15521" s="14" t="str">
        <v/>
      </c>
      <c r="O15521" s="14" t="str">
        <v/>
      </c>
      <c r="P15521" s="14" t="str">
        <f ca="1"/>
        <v>Low Cap</v>
      </c>
    </row>
    <row r="15522" spans="11:16">
      <c r="K15522" s="14" t="str">
        <v/>
      </c>
      <c r="L15522" s="14" t="str">
        <v/>
      </c>
      <c r="O15522" s="14" t="str">
        <v/>
      </c>
      <c r="P15522" s="14" t="str">
        <f ca="1"/>
        <v>Low Cap</v>
      </c>
    </row>
    <row r="15523" spans="11:16">
      <c r="K15523" s="14" t="str">
        <v/>
      </c>
      <c r="L15523" s="14" t="str">
        <v/>
      </c>
      <c r="O15523" s="14" t="str">
        <v/>
      </c>
      <c r="P15523" s="14" t="str">
        <f ca="1"/>
        <v>Low Cap</v>
      </c>
    </row>
    <row r="15524" spans="11:16">
      <c r="K15524" s="14" t="str">
        <v/>
      </c>
      <c r="L15524" s="14" t="str">
        <v/>
      </c>
      <c r="O15524" s="14" t="str">
        <v/>
      </c>
      <c r="P15524" s="14" t="str">
        <f ca="1"/>
        <v>Low Cap</v>
      </c>
    </row>
    <row r="15525" spans="11:16">
      <c r="K15525" s="14" t="str">
        <v/>
      </c>
      <c r="L15525" s="14" t="str">
        <v/>
      </c>
      <c r="O15525" s="14" t="str">
        <v/>
      </c>
      <c r="P15525" s="14" t="str">
        <f ca="1"/>
        <v>Low Cap</v>
      </c>
    </row>
    <row r="15526" spans="11:16">
      <c r="K15526" s="14" t="str">
        <v/>
      </c>
      <c r="L15526" s="14" t="str">
        <v/>
      </c>
      <c r="O15526" s="14" t="str">
        <v/>
      </c>
      <c r="P15526" s="14" t="str">
        <f ca="1"/>
        <v>Low Cap</v>
      </c>
    </row>
    <row r="15527" spans="11:16">
      <c r="K15527" s="14" t="str">
        <v/>
      </c>
      <c r="L15527" s="14" t="str">
        <v/>
      </c>
      <c r="O15527" s="14" t="str">
        <v/>
      </c>
      <c r="P15527" s="14" t="str">
        <f ca="1"/>
        <v>Low Cap</v>
      </c>
    </row>
    <row r="15528" spans="11:16">
      <c r="K15528" s="14" t="str">
        <v/>
      </c>
      <c r="L15528" s="14" t="str">
        <v/>
      </c>
      <c r="O15528" s="14" t="str">
        <v/>
      </c>
      <c r="P15528" s="14" t="str">
        <f ca="1"/>
        <v>Low Cap</v>
      </c>
    </row>
    <row r="15529" spans="11:16">
      <c r="K15529" s="14" t="str">
        <v/>
      </c>
      <c r="L15529" s="14" t="str">
        <v/>
      </c>
      <c r="O15529" s="14" t="str">
        <v/>
      </c>
      <c r="P15529" s="14" t="str">
        <f ca="1"/>
        <v>Low Cap</v>
      </c>
    </row>
    <row r="15530" spans="11:16">
      <c r="K15530" s="14" t="str">
        <v/>
      </c>
      <c r="L15530" s="14" t="str">
        <v/>
      </c>
      <c r="O15530" s="14" t="str">
        <v/>
      </c>
      <c r="P15530" s="14" t="str">
        <f ca="1"/>
        <v>Low Cap</v>
      </c>
    </row>
    <row r="15531" spans="11:16">
      <c r="K15531" s="14" t="str">
        <v/>
      </c>
      <c r="L15531" s="14" t="str">
        <v/>
      </c>
      <c r="O15531" s="14" t="str">
        <v/>
      </c>
      <c r="P15531" s="14" t="str">
        <f ca="1"/>
        <v>Low Cap</v>
      </c>
    </row>
    <row r="15532" spans="11:16">
      <c r="K15532" s="14" t="str">
        <v/>
      </c>
      <c r="L15532" s="14" t="str">
        <v/>
      </c>
      <c r="O15532" s="14" t="str">
        <v/>
      </c>
      <c r="P15532" s="14" t="str">
        <f ca="1"/>
        <v>Low Cap</v>
      </c>
    </row>
    <row r="15533" spans="11:16">
      <c r="K15533" s="14" t="str">
        <v/>
      </c>
      <c r="L15533" s="14" t="str">
        <v/>
      </c>
      <c r="O15533" s="14" t="str">
        <v/>
      </c>
      <c r="P15533" s="14" t="str">
        <f ca="1"/>
        <v>Low Cap</v>
      </c>
    </row>
    <row r="15534" spans="11:16">
      <c r="K15534" s="14" t="str">
        <v/>
      </c>
      <c r="L15534" s="14" t="str">
        <v/>
      </c>
      <c r="O15534" s="14" t="str">
        <v/>
      </c>
      <c r="P15534" s="14" t="str">
        <f ca="1"/>
        <v>Low Cap</v>
      </c>
    </row>
    <row r="15535" spans="11:16">
      <c r="K15535" s="14" t="str">
        <v/>
      </c>
      <c r="L15535" s="14" t="str">
        <v/>
      </c>
      <c r="O15535" s="14" t="str">
        <v/>
      </c>
      <c r="P15535" s="14" t="str">
        <f ca="1"/>
        <v>Low Cap</v>
      </c>
    </row>
    <row r="15536" spans="11:16">
      <c r="K15536" s="14" t="str">
        <v/>
      </c>
      <c r="L15536" s="14" t="str">
        <v/>
      </c>
      <c r="O15536" s="14" t="str">
        <v/>
      </c>
      <c r="P15536" s="14" t="str">
        <f ca="1"/>
        <v>Low Cap</v>
      </c>
    </row>
    <row r="15537" spans="11:16">
      <c r="K15537" s="14" t="str">
        <v/>
      </c>
      <c r="L15537" s="14" t="str">
        <v/>
      </c>
      <c r="O15537" s="14" t="str">
        <v/>
      </c>
      <c r="P15537" s="14" t="str">
        <f ca="1"/>
        <v>Low Cap</v>
      </c>
    </row>
    <row r="15538" spans="11:16">
      <c r="K15538" s="14" t="str">
        <v/>
      </c>
      <c r="L15538" s="14" t="str">
        <v/>
      </c>
      <c r="O15538" s="14" t="str">
        <v/>
      </c>
      <c r="P15538" s="14" t="str">
        <f ca="1"/>
        <v>Low Cap</v>
      </c>
    </row>
    <row r="15539" spans="11:16">
      <c r="K15539" s="14" t="str">
        <v/>
      </c>
      <c r="L15539" s="14" t="str">
        <v/>
      </c>
      <c r="O15539" s="14" t="str">
        <v/>
      </c>
      <c r="P15539" s="14" t="str">
        <f ca="1"/>
        <v>Low Cap</v>
      </c>
    </row>
    <row r="15540" spans="11:16">
      <c r="K15540" s="14" t="str">
        <v/>
      </c>
      <c r="L15540" s="14" t="str">
        <v/>
      </c>
      <c r="O15540" s="14" t="str">
        <v/>
      </c>
      <c r="P15540" s="14" t="str">
        <f ca="1"/>
        <v>Low Cap</v>
      </c>
    </row>
    <row r="15541" spans="11:16">
      <c r="K15541" s="14" t="str">
        <v/>
      </c>
      <c r="L15541" s="14" t="str">
        <v/>
      </c>
      <c r="O15541" s="14" t="str">
        <v/>
      </c>
      <c r="P15541" s="14" t="str">
        <f ca="1"/>
        <v>Low Cap</v>
      </c>
    </row>
    <row r="15542" spans="11:16">
      <c r="K15542" s="14" t="str">
        <v/>
      </c>
      <c r="L15542" s="14" t="str">
        <v/>
      </c>
      <c r="O15542" s="14" t="str">
        <v/>
      </c>
      <c r="P15542" s="14" t="str">
        <f ca="1"/>
        <v>Low Cap</v>
      </c>
    </row>
    <row r="15543" spans="11:16">
      <c r="K15543" s="14" t="str">
        <v/>
      </c>
      <c r="L15543" s="14" t="str">
        <v/>
      </c>
      <c r="O15543" s="14" t="str">
        <v/>
      </c>
      <c r="P15543" s="14" t="str">
        <f ca="1"/>
        <v>Low Cap</v>
      </c>
    </row>
    <row r="15544" spans="11:16">
      <c r="K15544" s="14" t="str">
        <v/>
      </c>
      <c r="L15544" s="14" t="str">
        <v/>
      </c>
      <c r="O15544" s="14" t="str">
        <v/>
      </c>
      <c r="P15544" s="14" t="str">
        <f ca="1"/>
        <v>Low Cap</v>
      </c>
    </row>
    <row r="15545" spans="11:16">
      <c r="K15545" s="14" t="str">
        <v/>
      </c>
      <c r="L15545" s="14" t="str">
        <v/>
      </c>
      <c r="O15545" s="14" t="str">
        <v/>
      </c>
      <c r="P15545" s="14" t="str">
        <f ca="1"/>
        <v>Low Cap</v>
      </c>
    </row>
    <row r="15546" spans="11:16">
      <c r="K15546" s="14" t="str">
        <v/>
      </c>
      <c r="L15546" s="14" t="str">
        <v/>
      </c>
      <c r="O15546" s="14" t="str">
        <v/>
      </c>
      <c r="P15546" s="14" t="str">
        <f ca="1"/>
        <v>Low Cap</v>
      </c>
    </row>
    <row r="15547" spans="11:16">
      <c r="K15547" s="14" t="str">
        <v/>
      </c>
      <c r="L15547" s="14" t="str">
        <v/>
      </c>
      <c r="O15547" s="14" t="str">
        <v/>
      </c>
      <c r="P15547" s="14" t="str">
        <f ca="1"/>
        <v>Low Cap</v>
      </c>
    </row>
    <row r="15548" spans="11:16">
      <c r="K15548" s="14" t="str">
        <v/>
      </c>
      <c r="L15548" s="14" t="str">
        <v/>
      </c>
      <c r="O15548" s="14" t="str">
        <v/>
      </c>
      <c r="P15548" s="14" t="str">
        <f ca="1"/>
        <v>Low Cap</v>
      </c>
    </row>
    <row r="15549" spans="11:16">
      <c r="K15549" s="14" t="str">
        <v/>
      </c>
      <c r="L15549" s="14" t="str">
        <v/>
      </c>
      <c r="O15549" s="14" t="str">
        <v/>
      </c>
      <c r="P15549" s="14" t="str">
        <f ca="1"/>
        <v>Low Cap</v>
      </c>
    </row>
    <row r="15550" spans="11:16">
      <c r="K15550" s="14" t="str">
        <v/>
      </c>
      <c r="L15550" s="14" t="str">
        <v/>
      </c>
      <c r="O15550" s="14" t="str">
        <v/>
      </c>
      <c r="P15550" s="14" t="str">
        <f ca="1"/>
        <v>Low Cap</v>
      </c>
    </row>
    <row r="15551" spans="11:16">
      <c r="K15551" s="14" t="str">
        <v/>
      </c>
      <c r="L15551" s="14" t="str">
        <v/>
      </c>
      <c r="O15551" s="14" t="str">
        <v/>
      </c>
      <c r="P15551" s="14" t="str">
        <f ca="1"/>
        <v>Low Cap</v>
      </c>
    </row>
    <row r="15552" spans="11:16">
      <c r="K15552" s="14" t="str">
        <v/>
      </c>
      <c r="L15552" s="14" t="str">
        <v/>
      </c>
      <c r="O15552" s="14" t="str">
        <v/>
      </c>
      <c r="P15552" s="14" t="str">
        <f ca="1"/>
        <v>Low Cap</v>
      </c>
    </row>
    <row r="15553" spans="11:16">
      <c r="K15553" s="14" t="str">
        <v/>
      </c>
      <c r="L15553" s="14" t="str">
        <v/>
      </c>
      <c r="O15553" s="14" t="str">
        <v/>
      </c>
      <c r="P15553" s="14" t="str">
        <f ca="1"/>
        <v>Low Cap</v>
      </c>
    </row>
    <row r="15554" spans="11:16">
      <c r="K15554" s="14" t="str">
        <v/>
      </c>
      <c r="L15554" s="14" t="str">
        <v/>
      </c>
      <c r="O15554" s="14" t="str">
        <v/>
      </c>
      <c r="P15554" s="14" t="str">
        <f ca="1"/>
        <v>Low Cap</v>
      </c>
    </row>
    <row r="15555" spans="11:16">
      <c r="K15555" s="14" t="str">
        <v/>
      </c>
      <c r="L15555" s="14" t="str">
        <v/>
      </c>
      <c r="O15555" s="14" t="str">
        <v/>
      </c>
      <c r="P15555" s="14" t="str">
        <f ca="1"/>
        <v>Low Cap</v>
      </c>
    </row>
    <row r="15556" spans="11:16">
      <c r="K15556" s="14" t="str">
        <v/>
      </c>
      <c r="L15556" s="14" t="str">
        <v/>
      </c>
      <c r="O15556" s="14" t="str">
        <v/>
      </c>
      <c r="P15556" s="14" t="str">
        <f ca="1"/>
        <v>Low Cap</v>
      </c>
    </row>
    <row r="15557" spans="11:16">
      <c r="K15557" s="14" t="str">
        <v/>
      </c>
      <c r="L15557" s="14" t="str">
        <v/>
      </c>
      <c r="O15557" s="14" t="str">
        <v/>
      </c>
      <c r="P15557" s="14" t="str">
        <f ca="1"/>
        <v>Low Cap</v>
      </c>
    </row>
    <row r="15558" spans="11:16">
      <c r="K15558" s="14" t="str">
        <v/>
      </c>
      <c r="L15558" s="14" t="str">
        <v/>
      </c>
      <c r="O15558" s="14" t="str">
        <v/>
      </c>
      <c r="P15558" s="14" t="str">
        <f ca="1"/>
        <v>Low Cap</v>
      </c>
    </row>
    <row r="15559" spans="11:16">
      <c r="K15559" s="14" t="str">
        <v/>
      </c>
      <c r="L15559" s="14" t="str">
        <v/>
      </c>
      <c r="O15559" s="14" t="str">
        <v/>
      </c>
      <c r="P15559" s="14" t="str">
        <f ca="1"/>
        <v>Low Cap</v>
      </c>
    </row>
    <row r="15560" spans="11:16">
      <c r="K15560" s="14" t="str">
        <v/>
      </c>
      <c r="L15560" s="14" t="str">
        <v/>
      </c>
      <c r="O15560" s="14" t="str">
        <v/>
      </c>
      <c r="P15560" s="14" t="str">
        <f ca="1"/>
        <v>Low Cap</v>
      </c>
    </row>
    <row r="15561" spans="11:16">
      <c r="K15561" s="14" t="str">
        <v/>
      </c>
      <c r="L15561" s="14" t="str">
        <v/>
      </c>
      <c r="O15561" s="14" t="str">
        <v/>
      </c>
      <c r="P15561" s="14" t="str">
        <f ca="1"/>
        <v>Low Cap</v>
      </c>
    </row>
    <row r="15562" spans="11:16">
      <c r="K15562" s="14" t="str">
        <v/>
      </c>
      <c r="L15562" s="14" t="str">
        <v/>
      </c>
      <c r="O15562" s="14" t="str">
        <v/>
      </c>
      <c r="P15562" s="14" t="str">
        <f ca="1"/>
        <v>Low Cap</v>
      </c>
    </row>
    <row r="15563" spans="11:16">
      <c r="K15563" s="14" t="str">
        <v/>
      </c>
      <c r="L15563" s="14" t="str">
        <v/>
      </c>
      <c r="O15563" s="14" t="str">
        <v/>
      </c>
      <c r="P15563" s="14" t="str">
        <f ca="1"/>
        <v>Low Cap</v>
      </c>
    </row>
    <row r="15564" spans="11:16">
      <c r="K15564" s="14" t="str">
        <v/>
      </c>
      <c r="L15564" s="14" t="str">
        <v/>
      </c>
      <c r="O15564" s="14" t="str">
        <v/>
      </c>
      <c r="P15564" s="14" t="str">
        <f ca="1"/>
        <v>Low Cap</v>
      </c>
    </row>
    <row r="15565" spans="11:16">
      <c r="K15565" s="14" t="str">
        <v/>
      </c>
      <c r="L15565" s="14" t="str">
        <v/>
      </c>
      <c r="O15565" s="14" t="str">
        <v/>
      </c>
      <c r="P15565" s="14" t="str">
        <f ca="1"/>
        <v>Low Cap</v>
      </c>
    </row>
    <row r="15566" spans="11:16">
      <c r="K15566" s="14" t="str">
        <v/>
      </c>
      <c r="L15566" s="14" t="str">
        <v/>
      </c>
      <c r="O15566" s="14" t="str">
        <v/>
      </c>
      <c r="P15566" s="14" t="str">
        <f ca="1"/>
        <v>Low Cap</v>
      </c>
    </row>
    <row r="15567" spans="11:16">
      <c r="K15567" s="14" t="str">
        <v/>
      </c>
      <c r="L15567" s="14" t="str">
        <v/>
      </c>
      <c r="O15567" s="14" t="str">
        <v/>
      </c>
      <c r="P15567" s="14" t="str">
        <f ca="1"/>
        <v>Low Cap</v>
      </c>
    </row>
    <row r="15568" spans="11:16">
      <c r="K15568" s="14" t="str">
        <v/>
      </c>
      <c r="L15568" s="14" t="str">
        <v/>
      </c>
      <c r="O15568" s="14" t="str">
        <v/>
      </c>
      <c r="P15568" s="14" t="str">
        <f ca="1"/>
        <v>Low Cap</v>
      </c>
    </row>
    <row r="15569" spans="11:16">
      <c r="K15569" s="14" t="str">
        <v/>
      </c>
      <c r="L15569" s="14" t="str">
        <v/>
      </c>
      <c r="O15569" s="14" t="str">
        <v/>
      </c>
      <c r="P15569" s="14" t="str">
        <f ca="1"/>
        <v>Low Cap</v>
      </c>
    </row>
    <row r="15570" spans="11:16">
      <c r="K15570" s="14" t="str">
        <v/>
      </c>
      <c r="L15570" s="14" t="str">
        <v/>
      </c>
      <c r="O15570" s="14" t="str">
        <v/>
      </c>
      <c r="P15570" s="14" t="str">
        <f ca="1"/>
        <v>Low Cap</v>
      </c>
    </row>
    <row r="15571" spans="11:16">
      <c r="K15571" s="14" t="str">
        <v/>
      </c>
      <c r="L15571" s="14" t="str">
        <v/>
      </c>
      <c r="O15571" s="14" t="str">
        <v/>
      </c>
      <c r="P15571" s="14" t="str">
        <f ca="1"/>
        <v>Low Cap</v>
      </c>
    </row>
    <row r="15572" spans="11:16">
      <c r="K15572" s="14" t="str">
        <v/>
      </c>
      <c r="L15572" s="14" t="str">
        <v/>
      </c>
      <c r="O15572" s="14" t="str">
        <v/>
      </c>
      <c r="P15572" s="14" t="str">
        <f ca="1"/>
        <v>Low Cap</v>
      </c>
    </row>
    <row r="15573" spans="11:16">
      <c r="K15573" s="14" t="str">
        <v/>
      </c>
      <c r="L15573" s="14" t="str">
        <v/>
      </c>
      <c r="O15573" s="14" t="str">
        <v/>
      </c>
      <c r="P15573" s="14" t="str">
        <f ca="1"/>
        <v>Low Cap</v>
      </c>
    </row>
    <row r="15574" spans="11:16">
      <c r="K15574" s="14" t="str">
        <v/>
      </c>
      <c r="L15574" s="14" t="str">
        <v/>
      </c>
      <c r="O15574" s="14" t="str">
        <v/>
      </c>
      <c r="P15574" s="14" t="str">
        <f ca="1"/>
        <v>Low Cap</v>
      </c>
    </row>
    <row r="15575" spans="11:16">
      <c r="K15575" s="14" t="str">
        <v/>
      </c>
      <c r="L15575" s="14" t="str">
        <v/>
      </c>
      <c r="O15575" s="14" t="str">
        <v/>
      </c>
      <c r="P15575" s="14" t="str">
        <f ca="1"/>
        <v>Low Cap</v>
      </c>
    </row>
    <row r="15576" spans="11:16">
      <c r="K15576" s="14" t="str">
        <v/>
      </c>
      <c r="L15576" s="14" t="str">
        <v/>
      </c>
      <c r="O15576" s="14" t="str">
        <v/>
      </c>
      <c r="P15576" s="14" t="str">
        <f ca="1"/>
        <v>Low Cap</v>
      </c>
    </row>
    <row r="15577" spans="11:16">
      <c r="K15577" s="14" t="str">
        <v/>
      </c>
      <c r="L15577" s="14" t="str">
        <v/>
      </c>
      <c r="O15577" s="14" t="str">
        <v/>
      </c>
      <c r="P15577" s="14" t="str">
        <f ca="1"/>
        <v>Low Cap</v>
      </c>
    </row>
    <row r="15578" spans="11:16">
      <c r="K15578" s="14" t="str">
        <v/>
      </c>
      <c r="L15578" s="14" t="str">
        <v/>
      </c>
      <c r="O15578" s="14" t="str">
        <v/>
      </c>
      <c r="P15578" s="14" t="str">
        <f ca="1"/>
        <v>Low Cap</v>
      </c>
    </row>
    <row r="15579" spans="11:16">
      <c r="K15579" s="14" t="str">
        <v/>
      </c>
      <c r="L15579" s="14" t="str">
        <v/>
      </c>
      <c r="O15579" s="14" t="str">
        <v/>
      </c>
      <c r="P15579" s="14" t="str">
        <f ca="1"/>
        <v>Low Cap</v>
      </c>
    </row>
    <row r="15580" spans="11:16">
      <c r="K15580" s="14" t="str">
        <v/>
      </c>
      <c r="L15580" s="14" t="str">
        <v/>
      </c>
      <c r="O15580" s="14" t="str">
        <v/>
      </c>
      <c r="P15580" s="14" t="str">
        <f ca="1"/>
        <v>Low Cap</v>
      </c>
    </row>
    <row r="15581" spans="11:16">
      <c r="K15581" s="14" t="str">
        <v/>
      </c>
      <c r="L15581" s="14" t="str">
        <v/>
      </c>
      <c r="O15581" s="14" t="str">
        <v/>
      </c>
      <c r="P15581" s="14" t="str">
        <f ca="1"/>
        <v>Low Cap</v>
      </c>
    </row>
    <row r="15582" spans="11:16">
      <c r="K15582" s="14" t="str">
        <v/>
      </c>
      <c r="L15582" s="14" t="str">
        <v/>
      </c>
      <c r="O15582" s="14" t="str">
        <v/>
      </c>
      <c r="P15582" s="14" t="str">
        <f ca="1"/>
        <v>Low Cap</v>
      </c>
    </row>
    <row r="15583" spans="11:16">
      <c r="K15583" s="14" t="str">
        <v/>
      </c>
      <c r="L15583" s="14" t="str">
        <v/>
      </c>
      <c r="O15583" s="14" t="str">
        <v/>
      </c>
      <c r="P15583" s="14" t="str">
        <f ca="1"/>
        <v>Low Cap</v>
      </c>
    </row>
    <row r="15584" spans="11:16">
      <c r="K15584" s="14" t="str">
        <v/>
      </c>
      <c r="L15584" s="14" t="str">
        <v/>
      </c>
      <c r="O15584" s="14" t="str">
        <v/>
      </c>
      <c r="P15584" s="14" t="str">
        <f ca="1"/>
        <v>Low Cap</v>
      </c>
    </row>
    <row r="15585" spans="11:16">
      <c r="K15585" s="14" t="str">
        <v/>
      </c>
      <c r="L15585" s="14" t="str">
        <v/>
      </c>
      <c r="O15585" s="14" t="str">
        <v/>
      </c>
      <c r="P15585" s="14" t="str">
        <f ca="1"/>
        <v>Low Cap</v>
      </c>
    </row>
    <row r="15586" spans="11:16">
      <c r="K15586" s="14" t="str">
        <v/>
      </c>
      <c r="L15586" s="14" t="str">
        <v/>
      </c>
      <c r="O15586" s="14" t="str">
        <v/>
      </c>
      <c r="P15586" s="14" t="str">
        <f ca="1"/>
        <v>Low Cap</v>
      </c>
    </row>
    <row r="15587" spans="11:16">
      <c r="K15587" s="14" t="str">
        <v/>
      </c>
      <c r="L15587" s="14" t="str">
        <v/>
      </c>
      <c r="O15587" s="14" t="str">
        <v/>
      </c>
      <c r="P15587" s="14" t="str">
        <f ca="1"/>
        <v>Low Cap</v>
      </c>
    </row>
    <row r="15588" spans="11:16">
      <c r="K15588" s="14" t="str">
        <v/>
      </c>
      <c r="L15588" s="14" t="str">
        <v/>
      </c>
      <c r="O15588" s="14" t="str">
        <v/>
      </c>
      <c r="P15588" s="14" t="str">
        <f ca="1"/>
        <v>Low Cap</v>
      </c>
    </row>
    <row r="15589" spans="11:16">
      <c r="K15589" s="14" t="str">
        <v/>
      </c>
      <c r="L15589" s="14" t="str">
        <v/>
      </c>
      <c r="O15589" s="14" t="str">
        <v/>
      </c>
      <c r="P15589" s="14" t="str">
        <f ca="1"/>
        <v>Low Cap</v>
      </c>
    </row>
    <row r="15590" spans="11:16">
      <c r="K15590" s="14" t="str">
        <v/>
      </c>
      <c r="L15590" s="14" t="str">
        <v/>
      </c>
      <c r="O15590" s="14" t="str">
        <v/>
      </c>
      <c r="P15590" s="14" t="str">
        <f ca="1"/>
        <v>Low Cap</v>
      </c>
    </row>
    <row r="15591" spans="11:16">
      <c r="K15591" s="14" t="str">
        <v/>
      </c>
      <c r="L15591" s="14" t="str">
        <v/>
      </c>
      <c r="O15591" s="14" t="str">
        <v/>
      </c>
      <c r="P15591" s="14" t="str">
        <f ca="1"/>
        <v>Low Cap</v>
      </c>
    </row>
    <row r="15592" spans="11:16">
      <c r="K15592" s="14" t="str">
        <v/>
      </c>
      <c r="L15592" s="14" t="str">
        <v/>
      </c>
      <c r="O15592" s="14" t="str">
        <v/>
      </c>
      <c r="P15592" s="14" t="str">
        <f ca="1"/>
        <v>Low Cap</v>
      </c>
    </row>
    <row r="15593" spans="11:16">
      <c r="K15593" s="14" t="str">
        <v/>
      </c>
      <c r="L15593" s="14" t="str">
        <v/>
      </c>
      <c r="O15593" s="14" t="str">
        <v/>
      </c>
      <c r="P15593" s="14" t="str">
        <f ca="1"/>
        <v>Low Cap</v>
      </c>
    </row>
    <row r="15594" spans="11:16">
      <c r="K15594" s="14" t="str">
        <v/>
      </c>
      <c r="L15594" s="14" t="str">
        <v/>
      </c>
      <c r="O15594" s="14" t="str">
        <v/>
      </c>
      <c r="P15594" s="14" t="str">
        <f ca="1"/>
        <v>Low Cap</v>
      </c>
    </row>
    <row r="15595" spans="11:16">
      <c r="K15595" s="14" t="str">
        <v/>
      </c>
      <c r="L15595" s="14" t="str">
        <v/>
      </c>
      <c r="O15595" s="14" t="str">
        <v/>
      </c>
      <c r="P15595" s="14" t="str">
        <f ca="1"/>
        <v>Low Cap</v>
      </c>
    </row>
    <row r="15596" spans="11:16">
      <c r="K15596" s="14" t="str">
        <v/>
      </c>
      <c r="L15596" s="14" t="str">
        <v/>
      </c>
      <c r="O15596" s="14" t="str">
        <v/>
      </c>
      <c r="P15596" s="14" t="str">
        <f ca="1"/>
        <v>Low Cap</v>
      </c>
    </row>
    <row r="15597" spans="11:16">
      <c r="K15597" s="14" t="str">
        <v/>
      </c>
      <c r="L15597" s="14" t="str">
        <v/>
      </c>
      <c r="O15597" s="14" t="str">
        <v/>
      </c>
      <c r="P15597" s="14" t="str">
        <f ca="1"/>
        <v>Low Cap</v>
      </c>
    </row>
    <row r="15598" spans="11:16">
      <c r="K15598" s="14" t="str">
        <v/>
      </c>
      <c r="L15598" s="14" t="str">
        <v/>
      </c>
      <c r="O15598" s="14" t="str">
        <v/>
      </c>
      <c r="P15598" s="14" t="str">
        <f ca="1"/>
        <v>Low Cap</v>
      </c>
    </row>
    <row r="15599" spans="11:16">
      <c r="K15599" s="14" t="str">
        <v/>
      </c>
      <c r="L15599" s="14" t="str">
        <v/>
      </c>
      <c r="O15599" s="14" t="str">
        <v/>
      </c>
      <c r="P15599" s="14" t="str">
        <f ca="1"/>
        <v>Low Cap</v>
      </c>
    </row>
    <row r="15600" spans="11:16">
      <c r="K15600" s="14" t="str">
        <v/>
      </c>
      <c r="L15600" s="14" t="str">
        <v/>
      </c>
      <c r="O15600" s="14" t="str">
        <v/>
      </c>
      <c r="P15600" s="14" t="str">
        <f ca="1"/>
        <v>Low Cap</v>
      </c>
    </row>
    <row r="15601" spans="11:16">
      <c r="K15601" s="14" t="str">
        <v/>
      </c>
      <c r="L15601" s="14" t="str">
        <v/>
      </c>
      <c r="O15601" s="14" t="str">
        <v/>
      </c>
      <c r="P15601" s="14" t="str">
        <f ca="1"/>
        <v>Low Cap</v>
      </c>
    </row>
    <row r="15602" spans="11:16">
      <c r="K15602" s="14" t="str">
        <v/>
      </c>
      <c r="L15602" s="14" t="str">
        <v/>
      </c>
      <c r="O15602" s="14" t="str">
        <v/>
      </c>
      <c r="P15602" s="14" t="str">
        <f ca="1"/>
        <v>Low Cap</v>
      </c>
    </row>
    <row r="15603" spans="11:16">
      <c r="K15603" s="14" t="str">
        <v/>
      </c>
      <c r="L15603" s="14" t="str">
        <v/>
      </c>
      <c r="O15603" s="14" t="str">
        <v/>
      </c>
      <c r="P15603" s="14" t="str">
        <f ca="1"/>
        <v>Low Cap</v>
      </c>
    </row>
    <row r="15604" spans="11:16">
      <c r="K15604" s="14" t="str">
        <v/>
      </c>
      <c r="L15604" s="14" t="str">
        <v/>
      </c>
      <c r="O15604" s="14" t="str">
        <v/>
      </c>
      <c r="P15604" s="14" t="str">
        <f ca="1"/>
        <v>Low Cap</v>
      </c>
    </row>
    <row r="15605" spans="11:16">
      <c r="K15605" s="14" t="str">
        <v/>
      </c>
      <c r="L15605" s="14" t="str">
        <v/>
      </c>
      <c r="O15605" s="14" t="str">
        <v/>
      </c>
      <c r="P15605" s="14" t="str">
        <f ca="1"/>
        <v>Low Cap</v>
      </c>
    </row>
    <row r="15606" spans="11:16">
      <c r="K15606" s="14" t="str">
        <v/>
      </c>
      <c r="L15606" s="14" t="str">
        <v/>
      </c>
      <c r="O15606" s="14" t="str">
        <v/>
      </c>
      <c r="P15606" s="14" t="str">
        <f ca="1"/>
        <v>Low Cap</v>
      </c>
    </row>
    <row r="15607" spans="11:16">
      <c r="K15607" s="14" t="str">
        <v/>
      </c>
      <c r="L15607" s="14" t="str">
        <v/>
      </c>
      <c r="O15607" s="14" t="str">
        <v/>
      </c>
      <c r="P15607" s="14" t="str">
        <f ca="1"/>
        <v>Low Cap</v>
      </c>
    </row>
    <row r="15608" spans="11:16">
      <c r="K15608" s="14" t="str">
        <v/>
      </c>
      <c r="L15608" s="14" t="str">
        <v/>
      </c>
      <c r="O15608" s="14" t="str">
        <v/>
      </c>
      <c r="P15608" s="14" t="str">
        <f ca="1"/>
        <v>Low Cap</v>
      </c>
    </row>
    <row r="15609" spans="11:16">
      <c r="K15609" s="14" t="str">
        <v/>
      </c>
      <c r="L15609" s="14" t="str">
        <v/>
      </c>
      <c r="O15609" s="14" t="str">
        <v/>
      </c>
      <c r="P15609" s="14" t="str">
        <f ca="1"/>
        <v>Low Cap</v>
      </c>
    </row>
    <row r="15610" spans="11:16">
      <c r="K15610" s="14" t="str">
        <v/>
      </c>
      <c r="L15610" s="14" t="str">
        <v/>
      </c>
      <c r="O15610" s="14" t="str">
        <v/>
      </c>
      <c r="P15610" s="14" t="str">
        <f ca="1"/>
        <v>Low Cap</v>
      </c>
    </row>
    <row r="15611" spans="11:16">
      <c r="K15611" s="14" t="str">
        <v/>
      </c>
      <c r="L15611" s="14" t="str">
        <v/>
      </c>
      <c r="O15611" s="14" t="str">
        <v/>
      </c>
      <c r="P15611" s="14" t="str">
        <f ca="1"/>
        <v>Low Cap</v>
      </c>
    </row>
    <row r="15612" spans="11:16">
      <c r="K15612" s="14" t="str">
        <v/>
      </c>
      <c r="L15612" s="14" t="str">
        <v/>
      </c>
      <c r="O15612" s="14" t="str">
        <v/>
      </c>
      <c r="P15612" s="14" t="str">
        <f ca="1"/>
        <v>Low Cap</v>
      </c>
    </row>
    <row r="15613" spans="11:16">
      <c r="K15613" s="14" t="str">
        <v/>
      </c>
      <c r="L15613" s="14" t="str">
        <v/>
      </c>
      <c r="O15613" s="14" t="str">
        <v/>
      </c>
      <c r="P15613" s="14" t="str">
        <f ca="1"/>
        <v>Low Cap</v>
      </c>
    </row>
    <row r="15614" spans="11:16">
      <c r="K15614" s="14" t="str">
        <v/>
      </c>
      <c r="L15614" s="14" t="str">
        <v/>
      </c>
      <c r="O15614" s="14" t="str">
        <v/>
      </c>
      <c r="P15614" s="14" t="str">
        <f ca="1"/>
        <v>Low Cap</v>
      </c>
    </row>
    <row r="15615" spans="11:16">
      <c r="K15615" s="14" t="str">
        <v/>
      </c>
      <c r="L15615" s="14" t="str">
        <v/>
      </c>
      <c r="O15615" s="14" t="str">
        <v/>
      </c>
      <c r="P15615" s="14" t="str">
        <f ca="1"/>
        <v>Low Cap</v>
      </c>
    </row>
    <row r="15616" spans="11:16">
      <c r="K15616" s="14" t="str">
        <v/>
      </c>
      <c r="L15616" s="14" t="str">
        <v/>
      </c>
      <c r="O15616" s="14" t="str">
        <v/>
      </c>
      <c r="P15616" s="14" t="str">
        <f ca="1"/>
        <v>Low Cap</v>
      </c>
    </row>
    <row r="15617" spans="11:16">
      <c r="K15617" s="14" t="str">
        <v/>
      </c>
      <c r="L15617" s="14" t="str">
        <v/>
      </c>
      <c r="O15617" s="14" t="str">
        <v/>
      </c>
      <c r="P15617" s="14" t="str">
        <f ca="1"/>
        <v>Low Cap</v>
      </c>
    </row>
    <row r="15618" spans="11:16">
      <c r="K15618" s="14" t="str">
        <v/>
      </c>
      <c r="L15618" s="14" t="str">
        <v/>
      </c>
      <c r="O15618" s="14" t="str">
        <v/>
      </c>
      <c r="P15618" s="14" t="str">
        <f ca="1"/>
        <v>Low Cap</v>
      </c>
    </row>
    <row r="15619" spans="11:16">
      <c r="K15619" s="14" t="str">
        <v/>
      </c>
      <c r="L15619" s="14" t="str">
        <v/>
      </c>
      <c r="O15619" s="14" t="str">
        <v/>
      </c>
      <c r="P15619" s="14" t="str">
        <f ca="1"/>
        <v>Low Cap</v>
      </c>
    </row>
    <row r="15620" spans="11:16">
      <c r="K15620" s="14" t="str">
        <v/>
      </c>
      <c r="L15620" s="14" t="str">
        <v/>
      </c>
      <c r="O15620" s="14" t="str">
        <v/>
      </c>
      <c r="P15620" s="14" t="str">
        <f ca="1"/>
        <v>Low Cap</v>
      </c>
    </row>
    <row r="15621" spans="11:16">
      <c r="K15621" s="14" t="str">
        <v/>
      </c>
      <c r="L15621" s="14" t="str">
        <v/>
      </c>
      <c r="O15621" s="14" t="str">
        <v/>
      </c>
      <c r="P15621" s="14" t="str">
        <f ca="1"/>
        <v>Low Cap</v>
      </c>
    </row>
    <row r="15622" spans="11:16">
      <c r="K15622" s="14" t="str">
        <v/>
      </c>
      <c r="L15622" s="14" t="str">
        <v/>
      </c>
      <c r="O15622" s="14" t="str">
        <v/>
      </c>
      <c r="P15622" s="14" t="str">
        <f ca="1"/>
        <v>Low Cap</v>
      </c>
    </row>
    <row r="15623" spans="11:16">
      <c r="K15623" s="14" t="str">
        <v/>
      </c>
      <c r="L15623" s="14" t="str">
        <v/>
      </c>
      <c r="O15623" s="14" t="str">
        <v/>
      </c>
      <c r="P15623" s="14" t="str">
        <f ca="1"/>
        <v>Low Cap</v>
      </c>
    </row>
    <row r="15624" spans="11:16">
      <c r="K15624" s="14" t="str">
        <v/>
      </c>
      <c r="L15624" s="14" t="str">
        <v/>
      </c>
      <c r="O15624" s="14" t="str">
        <v/>
      </c>
      <c r="P15624" s="14" t="str">
        <f ca="1"/>
        <v>Low Cap</v>
      </c>
    </row>
    <row r="15625" spans="11:16">
      <c r="K15625" s="14" t="str">
        <v/>
      </c>
      <c r="L15625" s="14" t="str">
        <v/>
      </c>
      <c r="O15625" s="14" t="str">
        <v/>
      </c>
      <c r="P15625" s="14" t="str">
        <f ca="1"/>
        <v>Low Cap</v>
      </c>
    </row>
    <row r="15626" spans="11:16">
      <c r="K15626" s="14" t="str">
        <v/>
      </c>
      <c r="L15626" s="14" t="str">
        <v/>
      </c>
      <c r="O15626" s="14" t="str">
        <v/>
      </c>
      <c r="P15626" s="14" t="str">
        <f ca="1"/>
        <v>Low Cap</v>
      </c>
    </row>
    <row r="15627" spans="11:16">
      <c r="K15627" s="14" t="str">
        <v/>
      </c>
      <c r="L15627" s="14" t="str">
        <v/>
      </c>
      <c r="O15627" s="14" t="str">
        <v/>
      </c>
      <c r="P15627" s="14" t="str">
        <f ca="1"/>
        <v>Low Cap</v>
      </c>
    </row>
    <row r="15628" spans="11:16">
      <c r="K15628" s="14" t="str">
        <v/>
      </c>
      <c r="L15628" s="14" t="str">
        <v/>
      </c>
      <c r="O15628" s="14" t="str">
        <v/>
      </c>
      <c r="P15628" s="14" t="str">
        <f ca="1"/>
        <v>Low Cap</v>
      </c>
    </row>
    <row r="15629" spans="11:16">
      <c r="K15629" s="14" t="str">
        <v/>
      </c>
      <c r="L15629" s="14" t="str">
        <v/>
      </c>
      <c r="O15629" s="14" t="str">
        <v/>
      </c>
      <c r="P15629" s="14" t="str">
        <f ca="1"/>
        <v>Low Cap</v>
      </c>
    </row>
    <row r="15630" spans="11:16">
      <c r="K15630" s="14" t="str">
        <v/>
      </c>
      <c r="L15630" s="14" t="str">
        <v/>
      </c>
      <c r="O15630" s="14" t="str">
        <v/>
      </c>
      <c r="P15630" s="14" t="str">
        <f ca="1"/>
        <v>Low Cap</v>
      </c>
    </row>
    <row r="15631" spans="11:16">
      <c r="K15631" s="14" t="str">
        <v/>
      </c>
      <c r="L15631" s="14" t="str">
        <v/>
      </c>
      <c r="O15631" s="14" t="str">
        <v/>
      </c>
      <c r="P15631" s="14" t="str">
        <f ca="1"/>
        <v>Low Cap</v>
      </c>
    </row>
    <row r="15632" spans="11:16">
      <c r="K15632" s="14" t="str">
        <v/>
      </c>
      <c r="L15632" s="14" t="str">
        <v/>
      </c>
      <c r="O15632" s="14" t="str">
        <v/>
      </c>
      <c r="P15632" s="14" t="str">
        <f ca="1"/>
        <v>Low Cap</v>
      </c>
    </row>
    <row r="15633" spans="11:16">
      <c r="K15633" s="14" t="str">
        <v/>
      </c>
      <c r="L15633" s="14" t="str">
        <v/>
      </c>
      <c r="O15633" s="14" t="str">
        <v/>
      </c>
      <c r="P15633" s="14" t="str">
        <f ca="1"/>
        <v>Low Cap</v>
      </c>
    </row>
    <row r="15634" spans="11:16">
      <c r="K15634" s="14" t="str">
        <v/>
      </c>
      <c r="L15634" s="14" t="str">
        <v/>
      </c>
      <c r="O15634" s="14" t="str">
        <v/>
      </c>
      <c r="P15634" s="14" t="str">
        <f ca="1"/>
        <v>Low Cap</v>
      </c>
    </row>
    <row r="15635" spans="11:16">
      <c r="K15635" s="14" t="str">
        <v/>
      </c>
      <c r="L15635" s="14" t="str">
        <v/>
      </c>
      <c r="O15635" s="14" t="str">
        <v/>
      </c>
      <c r="P15635" s="14" t="str">
        <f ca="1"/>
        <v>Low Cap</v>
      </c>
    </row>
    <row r="15636" spans="11:16">
      <c r="K15636" s="14" t="str">
        <v/>
      </c>
      <c r="L15636" s="14" t="str">
        <v/>
      </c>
      <c r="O15636" s="14" t="str">
        <v/>
      </c>
      <c r="P15636" s="14" t="str">
        <f ca="1"/>
        <v>Low Cap</v>
      </c>
    </row>
    <row r="15637" spans="11:16">
      <c r="K15637" s="14" t="str">
        <v/>
      </c>
      <c r="L15637" s="14" t="str">
        <v/>
      </c>
      <c r="O15637" s="14" t="str">
        <v/>
      </c>
      <c r="P15637" s="14" t="str">
        <f ca="1"/>
        <v>Low Cap</v>
      </c>
    </row>
    <row r="15638" spans="11:16">
      <c r="K15638" s="14" t="str">
        <v/>
      </c>
      <c r="L15638" s="14" t="str">
        <v/>
      </c>
      <c r="O15638" s="14" t="str">
        <v/>
      </c>
      <c r="P15638" s="14" t="str">
        <f ca="1"/>
        <v>Low Cap</v>
      </c>
    </row>
    <row r="15639" spans="11:16">
      <c r="K15639" s="14" t="str">
        <v/>
      </c>
      <c r="L15639" s="14" t="str">
        <v/>
      </c>
      <c r="O15639" s="14" t="str">
        <v/>
      </c>
      <c r="P15639" s="14" t="str">
        <f ca="1"/>
        <v>Low Cap</v>
      </c>
    </row>
    <row r="15640" spans="11:16">
      <c r="K15640" s="14" t="str">
        <v/>
      </c>
      <c r="L15640" s="14" t="str">
        <v/>
      </c>
      <c r="O15640" s="14" t="str">
        <v/>
      </c>
      <c r="P15640" s="14" t="str">
        <f ca="1"/>
        <v>Low Cap</v>
      </c>
    </row>
    <row r="15641" spans="11:16">
      <c r="K15641" s="14" t="str">
        <v/>
      </c>
      <c r="L15641" s="14" t="str">
        <v/>
      </c>
      <c r="O15641" s="14" t="str">
        <v/>
      </c>
      <c r="P15641" s="14" t="str">
        <f ca="1"/>
        <v>Low Cap</v>
      </c>
    </row>
    <row r="15642" spans="11:16">
      <c r="K15642" s="14" t="str">
        <v/>
      </c>
      <c r="L15642" s="14" t="str">
        <v/>
      </c>
      <c r="O15642" s="14" t="str">
        <v/>
      </c>
      <c r="P15642" s="14" t="str">
        <f ca="1"/>
        <v>Low Cap</v>
      </c>
    </row>
    <row r="15643" spans="11:16">
      <c r="K15643" s="14" t="str">
        <v/>
      </c>
      <c r="L15643" s="14" t="str">
        <v/>
      </c>
      <c r="O15643" s="14" t="str">
        <v/>
      </c>
      <c r="P15643" s="14" t="str">
        <f ca="1"/>
        <v>Low Cap</v>
      </c>
    </row>
    <row r="15644" spans="11:16">
      <c r="K15644" s="14" t="str">
        <v/>
      </c>
      <c r="L15644" s="14" t="str">
        <v/>
      </c>
      <c r="O15644" s="14" t="str">
        <v/>
      </c>
      <c r="P15644" s="14" t="str">
        <f ca="1"/>
        <v>Low Cap</v>
      </c>
    </row>
    <row r="15645" spans="11:16">
      <c r="K15645" s="14" t="str">
        <v/>
      </c>
      <c r="L15645" s="14" t="str">
        <v/>
      </c>
      <c r="O15645" s="14" t="str">
        <v/>
      </c>
      <c r="P15645" s="14" t="str">
        <f ca="1"/>
        <v>Low Cap</v>
      </c>
    </row>
    <row r="15646" spans="11:16">
      <c r="K15646" s="14" t="str">
        <v/>
      </c>
      <c r="L15646" s="14" t="str">
        <v/>
      </c>
      <c r="O15646" s="14" t="str">
        <v/>
      </c>
      <c r="P15646" s="14" t="str">
        <f ca="1"/>
        <v>Low Cap</v>
      </c>
    </row>
    <row r="15647" spans="11:16">
      <c r="K15647" s="14" t="str">
        <v/>
      </c>
      <c r="L15647" s="14" t="str">
        <v/>
      </c>
      <c r="O15647" s="14" t="str">
        <v/>
      </c>
      <c r="P15647" s="14" t="str">
        <f ca="1"/>
        <v>Low Cap</v>
      </c>
    </row>
    <row r="15648" spans="11:16">
      <c r="K15648" s="14" t="str">
        <v/>
      </c>
      <c r="L15648" s="14" t="str">
        <v/>
      </c>
      <c r="O15648" s="14" t="str">
        <v/>
      </c>
      <c r="P15648" s="14" t="str">
        <f ca="1"/>
        <v>Low Cap</v>
      </c>
    </row>
    <row r="15649" spans="11:16">
      <c r="K15649" s="14" t="str">
        <v/>
      </c>
      <c r="L15649" s="14" t="str">
        <v/>
      </c>
      <c r="O15649" s="14" t="str">
        <v/>
      </c>
      <c r="P15649" s="14" t="str">
        <f ca="1"/>
        <v>Low Cap</v>
      </c>
    </row>
    <row r="15650" spans="11:16">
      <c r="K15650" s="14" t="str">
        <v/>
      </c>
      <c r="L15650" s="14" t="str">
        <v/>
      </c>
      <c r="O15650" s="14" t="str">
        <v/>
      </c>
      <c r="P15650" s="14" t="str">
        <f ca="1"/>
        <v>Low Cap</v>
      </c>
    </row>
    <row r="15651" spans="11:16">
      <c r="K15651" s="14" t="str">
        <v/>
      </c>
      <c r="L15651" s="14" t="str">
        <v/>
      </c>
      <c r="O15651" s="14" t="str">
        <v/>
      </c>
      <c r="P15651" s="14" t="str">
        <f ca="1"/>
        <v>Low Cap</v>
      </c>
    </row>
    <row r="15652" spans="11:16">
      <c r="K15652" s="14" t="str">
        <v/>
      </c>
      <c r="L15652" s="14" t="str">
        <v/>
      </c>
      <c r="O15652" s="14" t="str">
        <v/>
      </c>
      <c r="P15652" s="14" t="str">
        <f ca="1"/>
        <v>Low Cap</v>
      </c>
    </row>
    <row r="15653" spans="11:16">
      <c r="K15653" s="14" t="str">
        <v/>
      </c>
      <c r="L15653" s="14" t="str">
        <v/>
      </c>
      <c r="O15653" s="14" t="str">
        <v/>
      </c>
      <c r="P15653" s="14" t="str">
        <f ca="1"/>
        <v>Low Cap</v>
      </c>
    </row>
    <row r="15654" spans="11:16">
      <c r="K15654" s="14" t="str">
        <v/>
      </c>
      <c r="L15654" s="14" t="str">
        <v/>
      </c>
      <c r="O15654" s="14" t="str">
        <v/>
      </c>
      <c r="P15654" s="14" t="str">
        <f ca="1"/>
        <v>Low Cap</v>
      </c>
    </row>
    <row r="15655" spans="11:16">
      <c r="K15655" s="14" t="str">
        <v/>
      </c>
      <c r="L15655" s="14" t="str">
        <v/>
      </c>
      <c r="O15655" s="14" t="str">
        <v/>
      </c>
      <c r="P15655" s="14" t="str">
        <f ca="1"/>
        <v>Low Cap</v>
      </c>
    </row>
    <row r="15656" spans="11:16">
      <c r="K15656" s="14" t="str">
        <v/>
      </c>
      <c r="L15656" s="14" t="str">
        <v/>
      </c>
      <c r="O15656" s="14" t="str">
        <v/>
      </c>
      <c r="P15656" s="14" t="str">
        <f ca="1"/>
        <v>Low Cap</v>
      </c>
    </row>
    <row r="15657" spans="11:16">
      <c r="K15657" s="14" t="str">
        <v/>
      </c>
      <c r="L15657" s="14" t="str">
        <v/>
      </c>
      <c r="O15657" s="14" t="str">
        <v/>
      </c>
      <c r="P15657" s="14" t="str">
        <f ca="1"/>
        <v>Low Cap</v>
      </c>
    </row>
    <row r="15658" spans="11:16">
      <c r="K15658" s="14" t="str">
        <v/>
      </c>
      <c r="L15658" s="14" t="str">
        <v/>
      </c>
      <c r="O15658" s="14" t="str">
        <v/>
      </c>
      <c r="P15658" s="14" t="str">
        <f ca="1"/>
        <v>Low Cap</v>
      </c>
    </row>
    <row r="15659" spans="11:16">
      <c r="K15659" s="14" t="str">
        <v/>
      </c>
      <c r="L15659" s="14" t="str">
        <v/>
      </c>
      <c r="O15659" s="14" t="str">
        <v/>
      </c>
      <c r="P15659" s="14" t="str">
        <f ca="1"/>
        <v>Low Cap</v>
      </c>
    </row>
    <row r="15660" spans="11:16">
      <c r="K15660" s="14" t="str">
        <v/>
      </c>
      <c r="L15660" s="14" t="str">
        <v/>
      </c>
      <c r="O15660" s="14" t="str">
        <v/>
      </c>
      <c r="P15660" s="14" t="str">
        <f ca="1"/>
        <v>Low Cap</v>
      </c>
    </row>
    <row r="15661" spans="11:16">
      <c r="K15661" s="14" t="str">
        <v/>
      </c>
      <c r="L15661" s="14" t="str">
        <v/>
      </c>
      <c r="O15661" s="14" t="str">
        <v/>
      </c>
      <c r="P15661" s="14" t="str">
        <f ca="1"/>
        <v>Low Cap</v>
      </c>
    </row>
    <row r="15662" spans="11:16">
      <c r="K15662" s="14" t="str">
        <v/>
      </c>
      <c r="L15662" s="14" t="str">
        <v/>
      </c>
      <c r="O15662" s="14" t="str">
        <v/>
      </c>
      <c r="P15662" s="14" t="str">
        <f ca="1"/>
        <v>Low Cap</v>
      </c>
    </row>
    <row r="15663" spans="11:16">
      <c r="K15663" s="14" t="str">
        <v/>
      </c>
      <c r="L15663" s="14" t="str">
        <v/>
      </c>
      <c r="O15663" s="14" t="str">
        <v/>
      </c>
      <c r="P15663" s="14" t="str">
        <f ca="1"/>
        <v>Low Cap</v>
      </c>
    </row>
    <row r="15664" spans="11:16">
      <c r="K15664" s="14" t="str">
        <v/>
      </c>
      <c r="L15664" s="14" t="str">
        <v/>
      </c>
      <c r="O15664" s="14" t="str">
        <v/>
      </c>
      <c r="P15664" s="14" t="str">
        <f ca="1"/>
        <v>Low Cap</v>
      </c>
    </row>
    <row r="15665" spans="11:16">
      <c r="K15665" s="14" t="str">
        <v/>
      </c>
      <c r="L15665" s="14" t="str">
        <v/>
      </c>
      <c r="O15665" s="14" t="str">
        <v/>
      </c>
      <c r="P15665" s="14" t="str">
        <f ca="1"/>
        <v>Low Cap</v>
      </c>
    </row>
    <row r="15666" spans="11:16">
      <c r="K15666" s="14" t="str">
        <v/>
      </c>
      <c r="L15666" s="14" t="str">
        <v/>
      </c>
      <c r="O15666" s="14" t="str">
        <v/>
      </c>
      <c r="P15666" s="14" t="str">
        <f ca="1"/>
        <v>Low Cap</v>
      </c>
    </row>
    <row r="15667" spans="11:16">
      <c r="K15667" s="14" t="str">
        <v/>
      </c>
      <c r="L15667" s="14" t="str">
        <v/>
      </c>
      <c r="O15667" s="14" t="str">
        <v/>
      </c>
      <c r="P15667" s="14" t="str">
        <f ca="1"/>
        <v>Low Cap</v>
      </c>
    </row>
    <row r="15668" spans="11:16">
      <c r="K15668" s="14" t="str">
        <v/>
      </c>
      <c r="L15668" s="14" t="str">
        <v/>
      </c>
      <c r="O15668" s="14" t="str">
        <v/>
      </c>
      <c r="P15668" s="14" t="str">
        <f ca="1"/>
        <v>Low Cap</v>
      </c>
    </row>
    <row r="15669" spans="11:16">
      <c r="K15669" s="14" t="str">
        <v/>
      </c>
      <c r="L15669" s="14" t="str">
        <v/>
      </c>
      <c r="O15669" s="14" t="str">
        <v/>
      </c>
      <c r="P15669" s="14" t="str">
        <f ca="1"/>
        <v>Low Cap</v>
      </c>
    </row>
    <row r="15670" spans="11:16">
      <c r="K15670" s="14" t="str">
        <v/>
      </c>
      <c r="L15670" s="14" t="str">
        <v/>
      </c>
      <c r="O15670" s="14" t="str">
        <v/>
      </c>
      <c r="P15670" s="14" t="str">
        <f ca="1"/>
        <v>Low Cap</v>
      </c>
    </row>
    <row r="15671" spans="11:16">
      <c r="K15671" s="14" t="str">
        <v/>
      </c>
      <c r="L15671" s="14" t="str">
        <v/>
      </c>
      <c r="O15671" s="14" t="str">
        <v/>
      </c>
      <c r="P15671" s="14" t="str">
        <f ca="1"/>
        <v>Low Cap</v>
      </c>
    </row>
    <row r="15672" spans="11:16">
      <c r="K15672" s="14" t="str">
        <v/>
      </c>
      <c r="L15672" s="14" t="str">
        <v/>
      </c>
      <c r="O15672" s="14" t="str">
        <v/>
      </c>
      <c r="P15672" s="14" t="str">
        <f ca="1"/>
        <v>Low Cap</v>
      </c>
    </row>
    <row r="15673" spans="11:16">
      <c r="K15673" s="14" t="str">
        <v/>
      </c>
      <c r="L15673" s="14" t="str">
        <v/>
      </c>
      <c r="O15673" s="14" t="str">
        <v/>
      </c>
      <c r="P15673" s="14" t="str">
        <f ca="1"/>
        <v>Low Cap</v>
      </c>
    </row>
    <row r="15674" spans="11:16">
      <c r="K15674" s="14" t="str">
        <v/>
      </c>
      <c r="L15674" s="14" t="str">
        <v/>
      </c>
      <c r="O15674" s="14" t="str">
        <v/>
      </c>
      <c r="P15674" s="14" t="str">
        <f ca="1"/>
        <v>Low Cap</v>
      </c>
    </row>
    <row r="15675" spans="11:16">
      <c r="K15675" s="14" t="str">
        <v/>
      </c>
      <c r="L15675" s="14" t="str">
        <v/>
      </c>
      <c r="O15675" s="14" t="str">
        <v/>
      </c>
      <c r="P15675" s="14" t="str">
        <f ca="1"/>
        <v>Low Cap</v>
      </c>
    </row>
    <row r="15676" spans="11:16">
      <c r="K15676" s="14" t="str">
        <v/>
      </c>
      <c r="L15676" s="14" t="str">
        <v/>
      </c>
      <c r="O15676" s="14" t="str">
        <v/>
      </c>
      <c r="P15676" s="14" t="str">
        <f ca="1"/>
        <v>Low Cap</v>
      </c>
    </row>
    <row r="15677" spans="11:16">
      <c r="K15677" s="14" t="str">
        <v/>
      </c>
      <c r="L15677" s="14" t="str">
        <v/>
      </c>
      <c r="O15677" s="14" t="str">
        <v/>
      </c>
      <c r="P15677" s="14" t="str">
        <f ca="1"/>
        <v>Low Cap</v>
      </c>
    </row>
    <row r="15678" spans="11:16">
      <c r="K15678" s="14" t="str">
        <v/>
      </c>
      <c r="L15678" s="14" t="str">
        <v/>
      </c>
      <c r="O15678" s="14" t="str">
        <v/>
      </c>
      <c r="P15678" s="14" t="str">
        <f ca="1"/>
        <v>Low Cap</v>
      </c>
    </row>
    <row r="15679" spans="11:16">
      <c r="K15679" s="14" t="str">
        <v/>
      </c>
      <c r="L15679" s="14" t="str">
        <v/>
      </c>
      <c r="O15679" s="14" t="str">
        <v/>
      </c>
      <c r="P15679" s="14" t="str">
        <f ca="1"/>
        <v>Low Cap</v>
      </c>
    </row>
    <row r="15680" spans="11:16">
      <c r="K15680" s="14" t="str">
        <v/>
      </c>
      <c r="L15680" s="14" t="str">
        <v/>
      </c>
      <c r="O15680" s="14" t="str">
        <v/>
      </c>
      <c r="P15680" s="14" t="str">
        <f ca="1"/>
        <v>Low Cap</v>
      </c>
    </row>
    <row r="15681" spans="11:16">
      <c r="K15681" s="14" t="str">
        <v/>
      </c>
      <c r="L15681" s="14" t="str">
        <v/>
      </c>
      <c r="O15681" s="14" t="str">
        <v/>
      </c>
      <c r="P15681" s="14" t="str">
        <f ca="1"/>
        <v>Low Cap</v>
      </c>
    </row>
    <row r="15682" spans="11:16">
      <c r="K15682" s="14" t="str">
        <v/>
      </c>
      <c r="L15682" s="14" t="str">
        <v/>
      </c>
      <c r="O15682" s="14" t="str">
        <v/>
      </c>
      <c r="P15682" s="14" t="str">
        <f ca="1"/>
        <v>Low Cap</v>
      </c>
    </row>
    <row r="15683" spans="11:16">
      <c r="K15683" s="14" t="str">
        <v/>
      </c>
      <c r="L15683" s="14" t="str">
        <v/>
      </c>
      <c r="O15683" s="14" t="str">
        <v/>
      </c>
      <c r="P15683" s="14" t="str">
        <f ca="1"/>
        <v>Low Cap</v>
      </c>
    </row>
    <row r="15684" spans="11:16">
      <c r="K15684" s="14" t="str">
        <v/>
      </c>
      <c r="L15684" s="14" t="str">
        <v/>
      </c>
      <c r="O15684" s="14" t="str">
        <v/>
      </c>
      <c r="P15684" s="14" t="str">
        <f ca="1"/>
        <v>Low Cap</v>
      </c>
    </row>
    <row r="15685" spans="11:16">
      <c r="K15685" s="14" t="str">
        <v/>
      </c>
      <c r="L15685" s="14" t="str">
        <v/>
      </c>
      <c r="O15685" s="14" t="str">
        <v/>
      </c>
      <c r="P15685" s="14" t="str">
        <f ca="1"/>
        <v>Low Cap</v>
      </c>
    </row>
    <row r="15686" spans="11:16">
      <c r="K15686" s="14" t="str">
        <v/>
      </c>
      <c r="L15686" s="14" t="str">
        <v/>
      </c>
      <c r="O15686" s="14" t="str">
        <v/>
      </c>
      <c r="P15686" s="14" t="str">
        <f ca="1"/>
        <v>Low Cap</v>
      </c>
    </row>
    <row r="15687" spans="11:16">
      <c r="K15687" s="14" t="str">
        <v/>
      </c>
      <c r="L15687" s="14" t="str">
        <v/>
      </c>
      <c r="O15687" s="14" t="str">
        <v/>
      </c>
      <c r="P15687" s="14" t="str">
        <f ca="1"/>
        <v>Low Cap</v>
      </c>
    </row>
    <row r="15688" spans="11:16">
      <c r="K15688" s="14" t="str">
        <v/>
      </c>
      <c r="L15688" s="14" t="str">
        <v/>
      </c>
      <c r="O15688" s="14" t="str">
        <v/>
      </c>
      <c r="P15688" s="14" t="str">
        <f ca="1"/>
        <v>Low Cap</v>
      </c>
    </row>
    <row r="15689" spans="11:16">
      <c r="K15689" s="14" t="str">
        <v/>
      </c>
      <c r="L15689" s="14" t="str">
        <v/>
      </c>
      <c r="O15689" s="14" t="str">
        <v/>
      </c>
      <c r="P15689" s="14" t="str">
        <f ca="1"/>
        <v>Low Cap</v>
      </c>
    </row>
    <row r="15690" spans="11:16">
      <c r="K15690" s="14" t="str">
        <v/>
      </c>
      <c r="L15690" s="14" t="str">
        <v/>
      </c>
      <c r="O15690" s="14" t="str">
        <v/>
      </c>
      <c r="P15690" s="14" t="str">
        <f ca="1"/>
        <v>Low Cap</v>
      </c>
    </row>
    <row r="15691" spans="11:16">
      <c r="K15691" s="14" t="str">
        <v/>
      </c>
      <c r="L15691" s="14" t="str">
        <v/>
      </c>
      <c r="O15691" s="14" t="str">
        <v/>
      </c>
      <c r="P15691" s="14" t="str">
        <f ca="1"/>
        <v>Low Cap</v>
      </c>
    </row>
    <row r="15692" spans="11:16">
      <c r="K15692" s="14" t="str">
        <v/>
      </c>
      <c r="L15692" s="14" t="str">
        <v/>
      </c>
      <c r="O15692" s="14" t="str">
        <v/>
      </c>
      <c r="P15692" s="14" t="str">
        <f ca="1"/>
        <v>Low Cap</v>
      </c>
    </row>
    <row r="15693" spans="11:16">
      <c r="K15693" s="14" t="str">
        <v/>
      </c>
      <c r="L15693" s="14" t="str">
        <v/>
      </c>
      <c r="O15693" s="14" t="str">
        <v/>
      </c>
      <c r="P15693" s="14" t="str">
        <f ca="1"/>
        <v>Low Cap</v>
      </c>
    </row>
    <row r="15694" spans="11:16">
      <c r="K15694" s="14" t="str">
        <v/>
      </c>
      <c r="L15694" s="14" t="str">
        <v/>
      </c>
      <c r="O15694" s="14" t="str">
        <v/>
      </c>
      <c r="P15694" s="14" t="str">
        <f ca="1"/>
        <v>Low Cap</v>
      </c>
    </row>
    <row r="15695" spans="11:16">
      <c r="K15695" s="14" t="str">
        <v/>
      </c>
      <c r="L15695" s="14" t="str">
        <v/>
      </c>
      <c r="O15695" s="14" t="str">
        <v/>
      </c>
      <c r="P15695" s="14" t="str">
        <f ca="1"/>
        <v>Low Cap</v>
      </c>
    </row>
    <row r="15696" spans="11:16">
      <c r="K15696" s="14" t="str">
        <v/>
      </c>
      <c r="L15696" s="14" t="str">
        <v/>
      </c>
      <c r="O15696" s="14" t="str">
        <v/>
      </c>
      <c r="P15696" s="14" t="str">
        <f ca="1"/>
        <v>Low Cap</v>
      </c>
    </row>
    <row r="15697" spans="11:16">
      <c r="K15697" s="14" t="str">
        <v/>
      </c>
      <c r="L15697" s="14" t="str">
        <v/>
      </c>
      <c r="O15697" s="14" t="str">
        <v/>
      </c>
      <c r="P15697" s="14" t="str">
        <f ca="1"/>
        <v>Low Cap</v>
      </c>
    </row>
    <row r="15698" spans="11:16">
      <c r="K15698" s="14" t="str">
        <v/>
      </c>
      <c r="L15698" s="14" t="str">
        <v/>
      </c>
      <c r="O15698" s="14" t="str">
        <v/>
      </c>
      <c r="P15698" s="14" t="str">
        <f ca="1"/>
        <v>Low Cap</v>
      </c>
    </row>
    <row r="15699" spans="11:16">
      <c r="K15699" s="14" t="str">
        <v/>
      </c>
      <c r="L15699" s="14" t="str">
        <v/>
      </c>
      <c r="O15699" s="14" t="str">
        <v/>
      </c>
      <c r="P15699" s="14" t="str">
        <f ca="1"/>
        <v>Low Cap</v>
      </c>
    </row>
    <row r="15700" spans="11:16">
      <c r="K15700" s="14" t="str">
        <v/>
      </c>
      <c r="L15700" s="14" t="str">
        <v/>
      </c>
      <c r="O15700" s="14" t="str">
        <v/>
      </c>
      <c r="P15700" s="14" t="str">
        <f ca="1"/>
        <v>Low Cap</v>
      </c>
    </row>
    <row r="15701" spans="11:16">
      <c r="K15701" s="14" t="str">
        <v/>
      </c>
      <c r="L15701" s="14" t="str">
        <v/>
      </c>
      <c r="O15701" s="14" t="str">
        <v/>
      </c>
      <c r="P15701" s="14" t="str">
        <f ca="1"/>
        <v>Low Cap</v>
      </c>
    </row>
    <row r="15702" spans="11:16">
      <c r="K15702" s="14" t="str">
        <v/>
      </c>
      <c r="L15702" s="14" t="str">
        <v/>
      </c>
      <c r="O15702" s="14" t="str">
        <v/>
      </c>
      <c r="P15702" s="14" t="str">
        <f ca="1"/>
        <v>Low Cap</v>
      </c>
    </row>
    <row r="15703" spans="11:16">
      <c r="K15703" s="14" t="str">
        <v/>
      </c>
      <c r="L15703" s="14" t="str">
        <v/>
      </c>
      <c r="O15703" s="14" t="str">
        <v/>
      </c>
      <c r="P15703" s="14" t="str">
        <f ca="1"/>
        <v>Low Cap</v>
      </c>
    </row>
    <row r="15704" spans="11:16">
      <c r="K15704" s="14" t="str">
        <v/>
      </c>
      <c r="L15704" s="14" t="str">
        <v/>
      </c>
      <c r="O15704" s="14" t="str">
        <v/>
      </c>
      <c r="P15704" s="14" t="str">
        <f ca="1"/>
        <v>Low Cap</v>
      </c>
    </row>
    <row r="15705" spans="11:16">
      <c r="K15705" s="14" t="str">
        <v/>
      </c>
      <c r="L15705" s="14" t="str">
        <v/>
      </c>
      <c r="O15705" s="14" t="str">
        <v/>
      </c>
      <c r="P15705" s="14" t="str">
        <f ca="1"/>
        <v>Low Cap</v>
      </c>
    </row>
    <row r="15706" spans="11:16">
      <c r="K15706" s="14" t="str">
        <v/>
      </c>
      <c r="L15706" s="14" t="str">
        <v/>
      </c>
      <c r="O15706" s="14" t="str">
        <v/>
      </c>
      <c r="P15706" s="14" t="str">
        <f ca="1"/>
        <v>Low Cap</v>
      </c>
    </row>
    <row r="15707" spans="11:16">
      <c r="K15707" s="14" t="str">
        <v/>
      </c>
      <c r="L15707" s="14" t="str">
        <v/>
      </c>
      <c r="O15707" s="14" t="str">
        <v/>
      </c>
      <c r="P15707" s="14" t="str">
        <f ca="1"/>
        <v>Low Cap</v>
      </c>
    </row>
    <row r="15708" spans="11:16">
      <c r="K15708" s="14" t="str">
        <v/>
      </c>
      <c r="L15708" s="14" t="str">
        <v/>
      </c>
      <c r="O15708" s="14" t="str">
        <v/>
      </c>
      <c r="P15708" s="14" t="str">
        <f ca="1"/>
        <v>Low Cap</v>
      </c>
    </row>
    <row r="15709" spans="11:16">
      <c r="K15709" s="14" t="str">
        <v/>
      </c>
      <c r="L15709" s="14" t="str">
        <v/>
      </c>
      <c r="O15709" s="14" t="str">
        <v/>
      </c>
      <c r="P15709" s="14" t="str">
        <f ca="1"/>
        <v>Low Cap</v>
      </c>
    </row>
    <row r="15710" spans="11:16">
      <c r="K15710" s="14" t="str">
        <v/>
      </c>
      <c r="L15710" s="14" t="str">
        <v/>
      </c>
      <c r="O15710" s="14" t="str">
        <v/>
      </c>
      <c r="P15710" s="14" t="str">
        <f ca="1"/>
        <v>Low Cap</v>
      </c>
    </row>
    <row r="15711" spans="11:16">
      <c r="K15711" s="14" t="str">
        <v/>
      </c>
      <c r="L15711" s="14" t="str">
        <v/>
      </c>
      <c r="O15711" s="14" t="str">
        <v/>
      </c>
      <c r="P15711" s="14" t="str">
        <f ca="1"/>
        <v>Low Cap</v>
      </c>
    </row>
    <row r="15712" spans="11:16">
      <c r="K15712" s="14" t="str">
        <v/>
      </c>
      <c r="L15712" s="14" t="str">
        <v/>
      </c>
      <c r="O15712" s="14" t="str">
        <v/>
      </c>
      <c r="P15712" s="14" t="str">
        <f ca="1"/>
        <v>Low Cap</v>
      </c>
    </row>
    <row r="15713" spans="11:16">
      <c r="K15713" s="14" t="str">
        <v/>
      </c>
      <c r="L15713" s="14" t="str">
        <v/>
      </c>
      <c r="O15713" s="14" t="str">
        <v/>
      </c>
      <c r="P15713" s="14" t="str">
        <f ca="1"/>
        <v>Low Cap</v>
      </c>
    </row>
    <row r="15714" spans="11:16">
      <c r="K15714" s="14" t="str">
        <v/>
      </c>
      <c r="L15714" s="14" t="str">
        <v/>
      </c>
      <c r="O15714" s="14" t="str">
        <v/>
      </c>
      <c r="P15714" s="14" t="str">
        <f ca="1"/>
        <v>Low Cap</v>
      </c>
    </row>
    <row r="15715" spans="11:16">
      <c r="K15715" s="14" t="str">
        <v/>
      </c>
      <c r="L15715" s="14" t="str">
        <v/>
      </c>
      <c r="O15715" s="14" t="str">
        <v/>
      </c>
      <c r="P15715" s="14" t="str">
        <f ca="1"/>
        <v>Low Cap</v>
      </c>
    </row>
    <row r="15716" spans="11:16">
      <c r="K15716" s="14" t="str">
        <v/>
      </c>
      <c r="L15716" s="14" t="str">
        <v/>
      </c>
      <c r="O15716" s="14" t="str">
        <v/>
      </c>
      <c r="P15716" s="14" t="str">
        <f ca="1"/>
        <v>Low Cap</v>
      </c>
    </row>
    <row r="15717" spans="11:16">
      <c r="K15717" s="14" t="str">
        <v/>
      </c>
      <c r="L15717" s="14" t="str">
        <v/>
      </c>
      <c r="O15717" s="14" t="str">
        <v/>
      </c>
      <c r="P15717" s="14" t="str">
        <f ca="1"/>
        <v>Low Cap</v>
      </c>
    </row>
    <row r="15718" spans="11:16">
      <c r="K15718" s="14" t="str">
        <v/>
      </c>
      <c r="L15718" s="14" t="str">
        <v/>
      </c>
      <c r="O15718" s="14" t="str">
        <v/>
      </c>
      <c r="P15718" s="14" t="str">
        <f ca="1"/>
        <v>Low Cap</v>
      </c>
    </row>
    <row r="15719" spans="11:16">
      <c r="K15719" s="14" t="str">
        <v/>
      </c>
      <c r="L15719" s="14" t="str">
        <v/>
      </c>
      <c r="O15719" s="14" t="str">
        <v/>
      </c>
      <c r="P15719" s="14" t="str">
        <f ca="1"/>
        <v>Low Cap</v>
      </c>
    </row>
    <row r="15720" spans="11:16">
      <c r="K15720" s="14" t="str">
        <v/>
      </c>
      <c r="L15720" s="14" t="str">
        <v/>
      </c>
      <c r="O15720" s="14" t="str">
        <v/>
      </c>
      <c r="P15720" s="14" t="str">
        <f ca="1"/>
        <v>Low Cap</v>
      </c>
    </row>
    <row r="15721" spans="11:16">
      <c r="K15721" s="14" t="str">
        <v/>
      </c>
      <c r="L15721" s="14" t="str">
        <v/>
      </c>
      <c r="O15721" s="14" t="str">
        <v/>
      </c>
      <c r="P15721" s="14" t="str">
        <f ca="1"/>
        <v>Low Cap</v>
      </c>
    </row>
    <row r="15722" spans="11:16">
      <c r="K15722" s="14" t="str">
        <v/>
      </c>
      <c r="L15722" s="14" t="str">
        <v/>
      </c>
      <c r="O15722" s="14" t="str">
        <v/>
      </c>
      <c r="P15722" s="14" t="str">
        <f ca="1"/>
        <v>Low Cap</v>
      </c>
    </row>
    <row r="15723" spans="11:16">
      <c r="K15723" s="14" t="str">
        <v/>
      </c>
      <c r="L15723" s="14" t="str">
        <v/>
      </c>
      <c r="O15723" s="14" t="str">
        <v/>
      </c>
      <c r="P15723" s="14" t="str">
        <f ca="1"/>
        <v>Low Cap</v>
      </c>
    </row>
    <row r="15724" spans="11:16">
      <c r="K15724" s="14" t="str">
        <v/>
      </c>
      <c r="L15724" s="14" t="str">
        <v/>
      </c>
      <c r="O15724" s="14" t="str">
        <v/>
      </c>
      <c r="P15724" s="14" t="str">
        <f ca="1"/>
        <v>Low Cap</v>
      </c>
    </row>
    <row r="15725" spans="11:16">
      <c r="K15725" s="14" t="str">
        <v/>
      </c>
      <c r="L15725" s="14" t="str">
        <v/>
      </c>
      <c r="O15725" s="14" t="str">
        <v/>
      </c>
      <c r="P15725" s="14" t="str">
        <f ca="1"/>
        <v>Low Cap</v>
      </c>
    </row>
    <row r="15726" spans="11:16">
      <c r="K15726" s="14" t="str">
        <v/>
      </c>
      <c r="L15726" s="14" t="str">
        <v/>
      </c>
      <c r="O15726" s="14" t="str">
        <v/>
      </c>
      <c r="P15726" s="14" t="str">
        <f ca="1"/>
        <v>Low Cap</v>
      </c>
    </row>
    <row r="15727" spans="11:16">
      <c r="K15727" s="14" t="str">
        <v/>
      </c>
      <c r="L15727" s="14" t="str">
        <v/>
      </c>
      <c r="O15727" s="14" t="str">
        <v/>
      </c>
      <c r="P15727" s="14" t="str">
        <f ca="1"/>
        <v>Low Cap</v>
      </c>
    </row>
    <row r="15728" spans="11:16">
      <c r="K15728" s="14" t="str">
        <v/>
      </c>
      <c r="L15728" s="14" t="str">
        <v/>
      </c>
      <c r="O15728" s="14" t="str">
        <v/>
      </c>
      <c r="P15728" s="14" t="str">
        <f ca="1"/>
        <v>Low Cap</v>
      </c>
    </row>
    <row r="15729" spans="11:16">
      <c r="K15729" s="14" t="str">
        <v/>
      </c>
      <c r="L15729" s="14" t="str">
        <v/>
      </c>
      <c r="O15729" s="14" t="str">
        <v/>
      </c>
      <c r="P15729" s="14" t="str">
        <f ca="1"/>
        <v>Low Cap</v>
      </c>
    </row>
    <row r="15730" spans="11:16">
      <c r="K15730" s="14" t="str">
        <v/>
      </c>
      <c r="L15730" s="14" t="str">
        <v/>
      </c>
      <c r="O15730" s="14" t="str">
        <v/>
      </c>
      <c r="P15730" s="14" t="str">
        <f ca="1"/>
        <v>Low Cap</v>
      </c>
    </row>
    <row r="15731" spans="11:16">
      <c r="K15731" s="14" t="str">
        <v/>
      </c>
      <c r="L15731" s="14" t="str">
        <v/>
      </c>
      <c r="O15731" s="14" t="str">
        <v/>
      </c>
      <c r="P15731" s="14" t="str">
        <f ca="1"/>
        <v>Low Cap</v>
      </c>
    </row>
    <row r="15732" spans="11:16">
      <c r="K15732" s="14" t="str">
        <v/>
      </c>
      <c r="L15732" s="14" t="str">
        <v/>
      </c>
      <c r="O15732" s="14" t="str">
        <v/>
      </c>
      <c r="P15732" s="14" t="str">
        <f ca="1"/>
        <v>Low Cap</v>
      </c>
    </row>
    <row r="15733" spans="11:16">
      <c r="K15733" s="14" t="str">
        <v/>
      </c>
      <c r="L15733" s="14" t="str">
        <v/>
      </c>
      <c r="O15733" s="14" t="str">
        <v/>
      </c>
      <c r="P15733" s="14" t="str">
        <f ca="1"/>
        <v>Low Cap</v>
      </c>
    </row>
    <row r="15734" spans="11:16">
      <c r="K15734" s="14" t="str">
        <v/>
      </c>
      <c r="L15734" s="14" t="str">
        <v/>
      </c>
      <c r="O15734" s="14" t="str">
        <v/>
      </c>
      <c r="P15734" s="14" t="str">
        <f ca="1"/>
        <v>Low Cap</v>
      </c>
    </row>
    <row r="15735" spans="11:16">
      <c r="K15735" s="14" t="str">
        <v/>
      </c>
      <c r="L15735" s="14" t="str">
        <v/>
      </c>
      <c r="O15735" s="14" t="str">
        <v/>
      </c>
      <c r="P15735" s="14" t="str">
        <f ca="1"/>
        <v>Low Cap</v>
      </c>
    </row>
    <row r="15736" spans="11:16">
      <c r="K15736" s="14" t="str">
        <v/>
      </c>
      <c r="L15736" s="14" t="str">
        <v/>
      </c>
      <c r="O15736" s="14" t="str">
        <v/>
      </c>
      <c r="P15736" s="14" t="str">
        <f ca="1"/>
        <v>Low Cap</v>
      </c>
    </row>
    <row r="15737" spans="11:16">
      <c r="K15737" s="14" t="str">
        <v/>
      </c>
      <c r="L15737" s="14" t="str">
        <v/>
      </c>
      <c r="O15737" s="14" t="str">
        <v/>
      </c>
      <c r="P15737" s="14" t="str">
        <f ca="1"/>
        <v>Low Cap</v>
      </c>
    </row>
    <row r="15738" spans="11:16">
      <c r="K15738" s="14" t="str">
        <v/>
      </c>
      <c r="L15738" s="14" t="str">
        <v/>
      </c>
      <c r="O15738" s="14" t="str">
        <v/>
      </c>
      <c r="P15738" s="14" t="str">
        <f ca="1"/>
        <v>Low Cap</v>
      </c>
    </row>
    <row r="15739" spans="11:16">
      <c r="K15739" s="14" t="str">
        <v/>
      </c>
      <c r="L15739" s="14" t="str">
        <v/>
      </c>
      <c r="O15739" s="14" t="str">
        <v/>
      </c>
      <c r="P15739" s="14" t="str">
        <f ca="1"/>
        <v>Low Cap</v>
      </c>
    </row>
    <row r="15740" spans="11:16">
      <c r="K15740" s="14" t="str">
        <v/>
      </c>
      <c r="L15740" s="14" t="str">
        <v/>
      </c>
      <c r="O15740" s="14" t="str">
        <v/>
      </c>
      <c r="P15740" s="14" t="str">
        <f ca="1"/>
        <v>Low Cap</v>
      </c>
    </row>
    <row r="15741" spans="11:16">
      <c r="K15741" s="14" t="str">
        <v/>
      </c>
      <c r="L15741" s="14" t="str">
        <v/>
      </c>
      <c r="O15741" s="14" t="str">
        <v/>
      </c>
      <c r="P15741" s="14" t="str">
        <f ca="1"/>
        <v>Low Cap</v>
      </c>
    </row>
    <row r="15742" spans="11:16">
      <c r="K15742" s="14" t="str">
        <v/>
      </c>
      <c r="L15742" s="14" t="str">
        <v/>
      </c>
      <c r="O15742" s="14" t="str">
        <v/>
      </c>
      <c r="P15742" s="14" t="str">
        <f ca="1"/>
        <v>Low Cap</v>
      </c>
    </row>
    <row r="15743" spans="11:16">
      <c r="K15743" s="14" t="str">
        <v/>
      </c>
      <c r="L15743" s="14" t="str">
        <v/>
      </c>
      <c r="O15743" s="14" t="str">
        <v/>
      </c>
      <c r="P15743" s="14" t="str">
        <f ca="1"/>
        <v>Low Cap</v>
      </c>
    </row>
    <row r="15744" spans="11:16">
      <c r="K15744" s="14" t="str">
        <v/>
      </c>
      <c r="L15744" s="14" t="str">
        <v/>
      </c>
      <c r="O15744" s="14" t="str">
        <v/>
      </c>
      <c r="P15744" s="14" t="str">
        <f ca="1"/>
        <v>Low Cap</v>
      </c>
    </row>
    <row r="15745" spans="11:16">
      <c r="K15745" s="14" t="str">
        <v/>
      </c>
      <c r="L15745" s="14" t="str">
        <v/>
      </c>
      <c r="O15745" s="14" t="str">
        <v/>
      </c>
      <c r="P15745" s="14" t="str">
        <f ca="1"/>
        <v>Low Cap</v>
      </c>
    </row>
    <row r="15746" spans="11:16">
      <c r="K15746" s="14" t="str">
        <v/>
      </c>
      <c r="L15746" s="14" t="str">
        <v/>
      </c>
      <c r="O15746" s="14" t="str">
        <v/>
      </c>
      <c r="P15746" s="14" t="str">
        <f ca="1"/>
        <v>Low Cap</v>
      </c>
    </row>
    <row r="15747" spans="11:16">
      <c r="K15747" s="14" t="str">
        <v/>
      </c>
      <c r="L15747" s="14" t="str">
        <v/>
      </c>
      <c r="O15747" s="14" t="str">
        <v/>
      </c>
      <c r="P15747" s="14" t="str">
        <f ca="1"/>
        <v>Low Cap</v>
      </c>
    </row>
    <row r="15748" spans="11:16">
      <c r="K15748" s="14" t="str">
        <v/>
      </c>
      <c r="L15748" s="14" t="str">
        <v/>
      </c>
      <c r="O15748" s="14" t="str">
        <v/>
      </c>
      <c r="P15748" s="14" t="str">
        <f ca="1"/>
        <v>Low Cap</v>
      </c>
    </row>
    <row r="15749" spans="11:16">
      <c r="K15749" s="14" t="str">
        <v/>
      </c>
      <c r="L15749" s="14" t="str">
        <v/>
      </c>
      <c r="O15749" s="14" t="str">
        <v/>
      </c>
      <c r="P15749" s="14" t="str">
        <f ca="1"/>
        <v>Low Cap</v>
      </c>
    </row>
    <row r="15750" spans="11:16">
      <c r="K15750" s="14" t="str">
        <v/>
      </c>
      <c r="L15750" s="14" t="str">
        <v/>
      </c>
      <c r="O15750" s="14" t="str">
        <v/>
      </c>
      <c r="P15750" s="14" t="str">
        <f ca="1"/>
        <v>Low Cap</v>
      </c>
    </row>
    <row r="15751" spans="11:16">
      <c r="K15751" s="14" t="str">
        <v/>
      </c>
      <c r="L15751" s="14" t="str">
        <v/>
      </c>
      <c r="O15751" s="14" t="str">
        <v/>
      </c>
      <c r="P15751" s="14" t="str">
        <f ca="1"/>
        <v>Low Cap</v>
      </c>
    </row>
    <row r="15752" spans="11:16">
      <c r="K15752" s="14" t="str">
        <v/>
      </c>
      <c r="L15752" s="14" t="str">
        <v/>
      </c>
      <c r="O15752" s="14" t="str">
        <v/>
      </c>
      <c r="P15752" s="14" t="str">
        <f ca="1"/>
        <v>Low Cap</v>
      </c>
    </row>
    <row r="15753" spans="11:16">
      <c r="K15753" s="14" t="str">
        <v/>
      </c>
      <c r="L15753" s="14" t="str">
        <v/>
      </c>
      <c r="O15753" s="14" t="str">
        <v/>
      </c>
      <c r="P15753" s="14" t="str">
        <f ca="1"/>
        <v>Low Cap</v>
      </c>
    </row>
    <row r="15754" spans="11:16">
      <c r="K15754" s="14" t="str">
        <v/>
      </c>
      <c r="L15754" s="14" t="str">
        <v/>
      </c>
      <c r="O15754" s="14" t="str">
        <v/>
      </c>
      <c r="P15754" s="14" t="str">
        <f ca="1"/>
        <v>Low Cap</v>
      </c>
    </row>
    <row r="15755" spans="11:16">
      <c r="K15755" s="14" t="str">
        <v/>
      </c>
      <c r="L15755" s="14" t="str">
        <v/>
      </c>
      <c r="O15755" s="14" t="str">
        <v/>
      </c>
      <c r="P15755" s="14" t="str">
        <f ca="1"/>
        <v>Low Cap</v>
      </c>
    </row>
    <row r="15756" spans="11:16">
      <c r="K15756" s="14" t="str">
        <v/>
      </c>
      <c r="L15756" s="14" t="str">
        <v/>
      </c>
      <c r="O15756" s="14" t="str">
        <v/>
      </c>
      <c r="P15756" s="14" t="str">
        <f ca="1"/>
        <v>Low Cap</v>
      </c>
    </row>
    <row r="15757" spans="11:16">
      <c r="K15757" s="14" t="str">
        <v/>
      </c>
      <c r="L15757" s="14" t="str">
        <v/>
      </c>
      <c r="O15757" s="14" t="str">
        <v/>
      </c>
      <c r="P15757" s="14" t="str">
        <f ca="1"/>
        <v>Low Cap</v>
      </c>
    </row>
    <row r="15758" spans="11:16">
      <c r="K15758" s="14" t="str">
        <v/>
      </c>
      <c r="L15758" s="14" t="str">
        <v/>
      </c>
      <c r="O15758" s="14" t="str">
        <v/>
      </c>
      <c r="P15758" s="14" t="str">
        <f ca="1"/>
        <v>Low Cap</v>
      </c>
    </row>
    <row r="15759" spans="11:16">
      <c r="K15759" s="14" t="str">
        <v/>
      </c>
      <c r="L15759" s="14" t="str">
        <v/>
      </c>
      <c r="O15759" s="14" t="str">
        <v/>
      </c>
      <c r="P15759" s="14" t="str">
        <f ca="1"/>
        <v>Low Cap</v>
      </c>
    </row>
    <row r="15760" spans="11:16">
      <c r="K15760" s="14" t="str">
        <v/>
      </c>
      <c r="L15760" s="14" t="str">
        <v/>
      </c>
      <c r="O15760" s="14" t="str">
        <v/>
      </c>
      <c r="P15760" s="14" t="str">
        <f ca="1"/>
        <v>Low Cap</v>
      </c>
    </row>
    <row r="15761" spans="11:16">
      <c r="K15761" s="14" t="str">
        <v/>
      </c>
      <c r="L15761" s="14" t="str">
        <v/>
      </c>
      <c r="O15761" s="14" t="str">
        <v/>
      </c>
      <c r="P15761" s="14" t="str">
        <f ca="1"/>
        <v>Low Cap</v>
      </c>
    </row>
    <row r="15762" spans="11:16">
      <c r="K15762" s="14" t="str">
        <v/>
      </c>
      <c r="L15762" s="14" t="str">
        <v/>
      </c>
      <c r="O15762" s="14" t="str">
        <v/>
      </c>
      <c r="P15762" s="14" t="str">
        <f ca="1"/>
        <v>Low Cap</v>
      </c>
    </row>
    <row r="15763" spans="11:16">
      <c r="K15763" s="14" t="str">
        <v/>
      </c>
      <c r="L15763" s="14" t="str">
        <v/>
      </c>
      <c r="O15763" s="14" t="str">
        <v/>
      </c>
      <c r="P15763" s="14" t="str">
        <f ca="1"/>
        <v>Low Cap</v>
      </c>
    </row>
    <row r="15764" spans="11:16">
      <c r="K15764" s="14" t="str">
        <v/>
      </c>
      <c r="L15764" s="14" t="str">
        <v/>
      </c>
      <c r="O15764" s="14" t="str">
        <v/>
      </c>
      <c r="P15764" s="14" t="str">
        <f ca="1"/>
        <v>Low Cap</v>
      </c>
    </row>
    <row r="15765" spans="11:16">
      <c r="K15765" s="14" t="str">
        <v/>
      </c>
      <c r="L15765" s="14" t="str">
        <v/>
      </c>
      <c r="O15765" s="14" t="str">
        <v/>
      </c>
      <c r="P15765" s="14" t="str">
        <f ca="1"/>
        <v>Low Cap</v>
      </c>
    </row>
    <row r="15766" spans="11:16">
      <c r="K15766" s="14" t="str">
        <v/>
      </c>
      <c r="L15766" s="14" t="str">
        <v/>
      </c>
      <c r="O15766" s="14" t="str">
        <v/>
      </c>
      <c r="P15766" s="14" t="str">
        <f ca="1"/>
        <v>Low Cap</v>
      </c>
    </row>
    <row r="15767" spans="11:16">
      <c r="K15767" s="14" t="str">
        <v/>
      </c>
      <c r="L15767" s="14" t="str">
        <v/>
      </c>
      <c r="O15767" s="14" t="str">
        <v/>
      </c>
      <c r="P15767" s="14" t="str">
        <f ca="1"/>
        <v>Low Cap</v>
      </c>
    </row>
    <row r="15768" spans="11:16">
      <c r="K15768" s="14" t="str">
        <v/>
      </c>
      <c r="L15768" s="14" t="str">
        <v/>
      </c>
      <c r="O15768" s="14" t="str">
        <v/>
      </c>
      <c r="P15768" s="14" t="str">
        <f ca="1"/>
        <v>Low Cap</v>
      </c>
    </row>
    <row r="15769" spans="11:16">
      <c r="K15769" s="14" t="str">
        <v/>
      </c>
      <c r="L15769" s="14" t="str">
        <v/>
      </c>
      <c r="O15769" s="14" t="str">
        <v/>
      </c>
      <c r="P15769" s="14" t="str">
        <f ca="1"/>
        <v>Low Cap</v>
      </c>
    </row>
    <row r="15770" spans="11:16">
      <c r="K15770" s="14" t="str">
        <v/>
      </c>
      <c r="L15770" s="14" t="str">
        <v/>
      </c>
      <c r="O15770" s="14" t="str">
        <v/>
      </c>
      <c r="P15770" s="14" t="str">
        <f ca="1"/>
        <v>Low Cap</v>
      </c>
    </row>
    <row r="15771" spans="11:16">
      <c r="K15771" s="14" t="str">
        <v/>
      </c>
      <c r="L15771" s="14" t="str">
        <v/>
      </c>
      <c r="O15771" s="14" t="str">
        <v/>
      </c>
      <c r="P15771" s="14" t="str">
        <f ca="1"/>
        <v>Low Cap</v>
      </c>
    </row>
    <row r="15772" spans="11:16">
      <c r="K15772" s="14" t="str">
        <v/>
      </c>
      <c r="L15772" s="14" t="str">
        <v/>
      </c>
      <c r="O15772" s="14" t="str">
        <v/>
      </c>
      <c r="P15772" s="14" t="str">
        <f ca="1"/>
        <v>Low Cap</v>
      </c>
    </row>
    <row r="15773" spans="11:16">
      <c r="K15773" s="14" t="str">
        <v/>
      </c>
      <c r="L15773" s="14" t="str">
        <v/>
      </c>
      <c r="O15773" s="14" t="str">
        <v/>
      </c>
      <c r="P15773" s="14" t="str">
        <f ca="1"/>
        <v>Low Cap</v>
      </c>
    </row>
    <row r="15774" spans="11:16">
      <c r="K15774" s="14" t="str">
        <v/>
      </c>
      <c r="L15774" s="14" t="str">
        <v/>
      </c>
      <c r="O15774" s="14" t="str">
        <v/>
      </c>
      <c r="P15774" s="14" t="str">
        <f ca="1"/>
        <v>Low Cap</v>
      </c>
    </row>
    <row r="15775" spans="11:16">
      <c r="K15775" s="14" t="str">
        <v/>
      </c>
      <c r="L15775" s="14" t="str">
        <v/>
      </c>
      <c r="O15775" s="14" t="str">
        <v/>
      </c>
      <c r="P15775" s="14" t="str">
        <f ca="1"/>
        <v>Low Cap</v>
      </c>
    </row>
    <row r="15776" spans="11:16">
      <c r="K15776" s="14" t="str">
        <v/>
      </c>
      <c r="L15776" s="14" t="str">
        <v/>
      </c>
      <c r="O15776" s="14" t="str">
        <v/>
      </c>
      <c r="P15776" s="14" t="str">
        <f ca="1"/>
        <v>Low Cap</v>
      </c>
    </row>
    <row r="15777" spans="11:16">
      <c r="K15777" s="14" t="str">
        <v/>
      </c>
      <c r="L15777" s="14" t="str">
        <v/>
      </c>
      <c r="O15777" s="14" t="str">
        <v/>
      </c>
      <c r="P15777" s="14" t="str">
        <f ca="1"/>
        <v>Low Cap</v>
      </c>
    </row>
    <row r="15778" spans="11:16">
      <c r="K15778" s="14" t="str">
        <v/>
      </c>
      <c r="L15778" s="14" t="str">
        <v/>
      </c>
      <c r="O15778" s="14" t="str">
        <v/>
      </c>
      <c r="P15778" s="14" t="str">
        <f ca="1"/>
        <v>Low Cap</v>
      </c>
    </row>
    <row r="15779" spans="11:16">
      <c r="K15779" s="14" t="str">
        <v/>
      </c>
      <c r="L15779" s="14" t="str">
        <v/>
      </c>
      <c r="O15779" s="14" t="str">
        <v/>
      </c>
      <c r="P15779" s="14" t="str">
        <f ca="1"/>
        <v>Low Cap</v>
      </c>
    </row>
    <row r="15780" spans="11:16">
      <c r="K15780" s="14" t="str">
        <v/>
      </c>
      <c r="L15780" s="14" t="str">
        <v/>
      </c>
      <c r="O15780" s="14" t="str">
        <v/>
      </c>
      <c r="P15780" s="14" t="str">
        <f ca="1"/>
        <v>Low Cap</v>
      </c>
    </row>
    <row r="15781" spans="11:16">
      <c r="K15781" s="14" t="str">
        <v/>
      </c>
      <c r="L15781" s="14" t="str">
        <v/>
      </c>
      <c r="O15781" s="14" t="str">
        <v/>
      </c>
      <c r="P15781" s="14" t="str">
        <f ca="1"/>
        <v>Low Cap</v>
      </c>
    </row>
    <row r="15782" spans="11:16">
      <c r="K15782" s="14" t="str">
        <v/>
      </c>
      <c r="L15782" s="14" t="str">
        <v/>
      </c>
      <c r="O15782" s="14" t="str">
        <v/>
      </c>
      <c r="P15782" s="14" t="str">
        <f ca="1"/>
        <v>Low Cap</v>
      </c>
    </row>
    <row r="15783" spans="11:16">
      <c r="K15783" s="14" t="str">
        <v/>
      </c>
      <c r="L15783" s="14" t="str">
        <v/>
      </c>
      <c r="O15783" s="14" t="str">
        <v/>
      </c>
      <c r="P15783" s="14" t="str">
        <f ca="1"/>
        <v>Low Cap</v>
      </c>
    </row>
    <row r="15784" spans="11:16">
      <c r="K15784" s="14" t="str">
        <v/>
      </c>
      <c r="L15784" s="14" t="str">
        <v/>
      </c>
      <c r="O15784" s="14" t="str">
        <v/>
      </c>
      <c r="P15784" s="14" t="str">
        <f ca="1"/>
        <v>Low Cap</v>
      </c>
    </row>
    <row r="15785" spans="11:16">
      <c r="K15785" s="14" t="str">
        <v/>
      </c>
      <c r="L15785" s="14" t="str">
        <v/>
      </c>
      <c r="O15785" s="14" t="str">
        <v/>
      </c>
      <c r="P15785" s="14" t="str">
        <f ca="1"/>
        <v>Low Cap</v>
      </c>
    </row>
    <row r="15786" spans="11:16">
      <c r="K15786" s="14" t="str">
        <v/>
      </c>
      <c r="L15786" s="14" t="str">
        <v/>
      </c>
      <c r="O15786" s="14" t="str">
        <v/>
      </c>
      <c r="P15786" s="14" t="str">
        <f ca="1"/>
        <v>Low Cap</v>
      </c>
    </row>
    <row r="15787" spans="11:16">
      <c r="K15787" s="14" t="str">
        <v/>
      </c>
      <c r="L15787" s="14" t="str">
        <v/>
      </c>
      <c r="O15787" s="14" t="str">
        <v/>
      </c>
      <c r="P15787" s="14" t="str">
        <f ca="1"/>
        <v>Low Cap</v>
      </c>
    </row>
    <row r="15788" spans="11:16">
      <c r="K15788" s="14" t="str">
        <v/>
      </c>
      <c r="L15788" s="14" t="str">
        <v/>
      </c>
      <c r="O15788" s="14" t="str">
        <v/>
      </c>
      <c r="P15788" s="14" t="str">
        <f ca="1"/>
        <v>Low Cap</v>
      </c>
    </row>
    <row r="15789" spans="11:16">
      <c r="K15789" s="14" t="str">
        <v/>
      </c>
      <c r="L15789" s="14" t="str">
        <v/>
      </c>
      <c r="O15789" s="14" t="str">
        <v/>
      </c>
      <c r="P15789" s="14" t="str">
        <f ca="1"/>
        <v>Low Cap</v>
      </c>
    </row>
    <row r="15790" spans="11:16">
      <c r="K15790" s="14" t="str">
        <v/>
      </c>
      <c r="L15790" s="14" t="str">
        <v/>
      </c>
      <c r="O15790" s="14" t="str">
        <v/>
      </c>
      <c r="P15790" s="14" t="str">
        <f ca="1"/>
        <v>Low Cap</v>
      </c>
    </row>
    <row r="15791" spans="11:16">
      <c r="K15791" s="14" t="str">
        <v/>
      </c>
      <c r="L15791" s="14" t="str">
        <v/>
      </c>
      <c r="O15791" s="14" t="str">
        <v/>
      </c>
      <c r="P15791" s="14" t="str">
        <f ca="1"/>
        <v>Low Cap</v>
      </c>
    </row>
    <row r="15792" spans="11:16">
      <c r="K15792" s="14" t="str">
        <v/>
      </c>
      <c r="L15792" s="14" t="str">
        <v/>
      </c>
      <c r="O15792" s="14" t="str">
        <v/>
      </c>
      <c r="P15792" s="14" t="str">
        <f ca="1"/>
        <v>Low Cap</v>
      </c>
    </row>
    <row r="15793" spans="11:16">
      <c r="K15793" s="14" t="str">
        <v/>
      </c>
      <c r="L15793" s="14" t="str">
        <v/>
      </c>
      <c r="O15793" s="14" t="str">
        <v/>
      </c>
      <c r="P15793" s="14" t="str">
        <f ca="1"/>
        <v>Low Cap</v>
      </c>
    </row>
    <row r="15794" spans="11:16">
      <c r="K15794" s="14" t="str">
        <v/>
      </c>
      <c r="L15794" s="14" t="str">
        <v/>
      </c>
      <c r="O15794" s="14" t="str">
        <v/>
      </c>
      <c r="P15794" s="14" t="str">
        <f ca="1"/>
        <v>Low Cap</v>
      </c>
    </row>
    <row r="15795" spans="11:16">
      <c r="K15795" s="14" t="str">
        <v/>
      </c>
      <c r="L15795" s="14" t="str">
        <v/>
      </c>
      <c r="O15795" s="14" t="str">
        <v/>
      </c>
      <c r="P15795" s="14" t="str">
        <f ca="1"/>
        <v>Low Cap</v>
      </c>
    </row>
    <row r="15796" spans="11:16">
      <c r="K15796" s="14" t="str">
        <v/>
      </c>
      <c r="L15796" s="14" t="str">
        <v/>
      </c>
      <c r="O15796" s="14" t="str">
        <v/>
      </c>
      <c r="P15796" s="14" t="str">
        <f ca="1"/>
        <v>Low Cap</v>
      </c>
    </row>
    <row r="15797" spans="11:16">
      <c r="K15797" s="14" t="str">
        <v/>
      </c>
      <c r="L15797" s="14" t="str">
        <v/>
      </c>
      <c r="O15797" s="14" t="str">
        <v/>
      </c>
      <c r="P15797" s="14" t="str">
        <f ca="1"/>
        <v>Low Cap</v>
      </c>
    </row>
    <row r="15798" spans="11:16">
      <c r="K15798" s="14" t="str">
        <v/>
      </c>
      <c r="L15798" s="14" t="str">
        <v/>
      </c>
      <c r="O15798" s="14" t="str">
        <v/>
      </c>
      <c r="P15798" s="14" t="str">
        <f ca="1"/>
        <v>Low Cap</v>
      </c>
    </row>
    <row r="15799" spans="11:16">
      <c r="K15799" s="14" t="str">
        <v/>
      </c>
      <c r="L15799" s="14" t="str">
        <v/>
      </c>
      <c r="O15799" s="14" t="str">
        <v/>
      </c>
      <c r="P15799" s="14" t="str">
        <f ca="1"/>
        <v>Low Cap</v>
      </c>
    </row>
    <row r="15800" spans="11:16">
      <c r="K15800" s="14" t="str">
        <v/>
      </c>
      <c r="L15800" s="14" t="str">
        <v/>
      </c>
      <c r="O15800" s="14" t="str">
        <v/>
      </c>
      <c r="P15800" s="14" t="str">
        <f ca="1"/>
        <v>Low Cap</v>
      </c>
    </row>
    <row r="15801" spans="11:16">
      <c r="K15801" s="14" t="str">
        <v/>
      </c>
      <c r="L15801" s="14" t="str">
        <v/>
      </c>
      <c r="O15801" s="14" t="str">
        <v/>
      </c>
      <c r="P15801" s="14" t="str">
        <f ca="1"/>
        <v>Low Cap</v>
      </c>
    </row>
    <row r="15802" spans="11:16">
      <c r="K15802" s="14" t="str">
        <v/>
      </c>
      <c r="L15802" s="14" t="str">
        <v/>
      </c>
      <c r="O15802" s="14" t="str">
        <v/>
      </c>
      <c r="P15802" s="14" t="str">
        <f ca="1"/>
        <v>Low Cap</v>
      </c>
    </row>
    <row r="15803" spans="11:16">
      <c r="K15803" s="14" t="str">
        <v/>
      </c>
      <c r="L15803" s="14" t="str">
        <v/>
      </c>
      <c r="O15803" s="14" t="str">
        <v/>
      </c>
      <c r="P15803" s="14" t="str">
        <f ca="1"/>
        <v>Low Cap</v>
      </c>
    </row>
    <row r="15804" spans="11:16">
      <c r="K15804" s="14" t="str">
        <v/>
      </c>
      <c r="L15804" s="14" t="str">
        <v/>
      </c>
      <c r="O15804" s="14" t="str">
        <v/>
      </c>
      <c r="P15804" s="14" t="str">
        <f ca="1"/>
        <v>Low Cap</v>
      </c>
    </row>
    <row r="15805" spans="11:16">
      <c r="K15805" s="14" t="str">
        <v/>
      </c>
      <c r="L15805" s="14" t="str">
        <v/>
      </c>
      <c r="O15805" s="14" t="str">
        <v/>
      </c>
      <c r="P15805" s="14" t="str">
        <f ca="1"/>
        <v>Low Cap</v>
      </c>
    </row>
    <row r="15806" spans="11:16">
      <c r="K15806" s="14" t="str">
        <v/>
      </c>
      <c r="L15806" s="14" t="str">
        <v/>
      </c>
      <c r="O15806" s="14" t="str">
        <v/>
      </c>
      <c r="P15806" s="14" t="str">
        <f ca="1"/>
        <v>Low Cap</v>
      </c>
    </row>
    <row r="15807" spans="11:16">
      <c r="K15807" s="14" t="str">
        <v/>
      </c>
      <c r="L15807" s="14" t="str">
        <v/>
      </c>
      <c r="O15807" s="14" t="str">
        <v/>
      </c>
      <c r="P15807" s="14" t="str">
        <f ca="1"/>
        <v>Low Cap</v>
      </c>
    </row>
    <row r="15808" spans="11:16">
      <c r="K15808" s="14" t="str">
        <v/>
      </c>
      <c r="L15808" s="14" t="str">
        <v/>
      </c>
      <c r="O15808" s="14" t="str">
        <v/>
      </c>
      <c r="P15808" s="14" t="str">
        <f ca="1"/>
        <v>Low Cap</v>
      </c>
    </row>
    <row r="15809" spans="11:16">
      <c r="K15809" s="14" t="str">
        <v/>
      </c>
      <c r="L15809" s="14" t="str">
        <v/>
      </c>
      <c r="O15809" s="14" t="str">
        <v/>
      </c>
      <c r="P15809" s="14" t="str">
        <f ca="1"/>
        <v>Low Cap</v>
      </c>
    </row>
    <row r="15810" spans="11:16">
      <c r="K15810" s="14" t="str">
        <v/>
      </c>
      <c r="L15810" s="14" t="str">
        <v/>
      </c>
      <c r="O15810" s="14" t="str">
        <v/>
      </c>
      <c r="P15810" s="14" t="str">
        <f ca="1"/>
        <v>Low Cap</v>
      </c>
    </row>
    <row r="15811" spans="11:16">
      <c r="K15811" s="14" t="str">
        <v/>
      </c>
      <c r="L15811" s="14" t="str">
        <v/>
      </c>
      <c r="O15811" s="14" t="str">
        <v/>
      </c>
      <c r="P15811" s="14" t="str">
        <f ca="1"/>
        <v>Low Cap</v>
      </c>
    </row>
    <row r="15812" spans="11:16">
      <c r="K15812" s="14" t="str">
        <v/>
      </c>
      <c r="L15812" s="14" t="str">
        <v/>
      </c>
      <c r="O15812" s="14" t="str">
        <v/>
      </c>
      <c r="P15812" s="14" t="str">
        <f ca="1"/>
        <v>Low Cap</v>
      </c>
    </row>
    <row r="15813" spans="11:16">
      <c r="K15813" s="14" t="str">
        <v/>
      </c>
      <c r="L15813" s="14" t="str">
        <v/>
      </c>
      <c r="O15813" s="14" t="str">
        <v/>
      </c>
      <c r="P15813" s="14" t="str">
        <f ca="1"/>
        <v>Low Cap</v>
      </c>
    </row>
    <row r="15814" spans="11:16">
      <c r="K15814" s="14" t="str">
        <v/>
      </c>
      <c r="L15814" s="14" t="str">
        <v/>
      </c>
      <c r="O15814" s="14" t="str">
        <v/>
      </c>
      <c r="P15814" s="14" t="str">
        <f ca="1"/>
        <v>Low Cap</v>
      </c>
    </row>
    <row r="15815" spans="11:16">
      <c r="K15815" s="14" t="str">
        <v/>
      </c>
      <c r="L15815" s="14" t="str">
        <v/>
      </c>
      <c r="O15815" s="14" t="str">
        <v/>
      </c>
      <c r="P15815" s="14" t="str">
        <f ca="1"/>
        <v>Low Cap</v>
      </c>
    </row>
    <row r="15816" spans="11:16">
      <c r="K15816" s="14" t="str">
        <v/>
      </c>
      <c r="L15816" s="14" t="str">
        <v/>
      </c>
      <c r="O15816" s="14" t="str">
        <v/>
      </c>
      <c r="P15816" s="14" t="str">
        <f ca="1"/>
        <v>Low Cap</v>
      </c>
    </row>
    <row r="15817" spans="11:16">
      <c r="K15817" s="14" t="str">
        <v/>
      </c>
      <c r="L15817" s="14" t="str">
        <v/>
      </c>
      <c r="O15817" s="14" t="str">
        <v/>
      </c>
      <c r="P15817" s="14" t="str">
        <f ca="1"/>
        <v>Low Cap</v>
      </c>
    </row>
    <row r="15818" spans="11:16">
      <c r="K15818" s="14" t="str">
        <v/>
      </c>
      <c r="L15818" s="14" t="str">
        <v/>
      </c>
      <c r="O15818" s="14" t="str">
        <v/>
      </c>
      <c r="P15818" s="14" t="str">
        <f ca="1"/>
        <v>Low Cap</v>
      </c>
    </row>
    <row r="15819" spans="11:16">
      <c r="K15819" s="14" t="str">
        <v/>
      </c>
      <c r="L15819" s="14" t="str">
        <v/>
      </c>
      <c r="O15819" s="14" t="str">
        <v/>
      </c>
      <c r="P15819" s="14" t="str">
        <f ca="1"/>
        <v>Low Cap</v>
      </c>
    </row>
    <row r="15820" spans="11:16">
      <c r="K15820" s="14" t="str">
        <v/>
      </c>
      <c r="L15820" s="14" t="str">
        <v/>
      </c>
      <c r="O15820" s="14" t="str">
        <v/>
      </c>
      <c r="P15820" s="14" t="str">
        <f ca="1"/>
        <v>Low Cap</v>
      </c>
    </row>
    <row r="15821" spans="11:16">
      <c r="K15821" s="14" t="str">
        <v/>
      </c>
      <c r="L15821" s="14" t="str">
        <v/>
      </c>
      <c r="O15821" s="14" t="str">
        <v/>
      </c>
      <c r="P15821" s="14" t="str">
        <f ca="1"/>
        <v>Low Cap</v>
      </c>
    </row>
    <row r="15822" spans="11:16">
      <c r="K15822" s="14" t="str">
        <v/>
      </c>
      <c r="L15822" s="14" t="str">
        <v/>
      </c>
      <c r="O15822" s="14" t="str">
        <v/>
      </c>
      <c r="P15822" s="14" t="str">
        <f ca="1"/>
        <v>Low Cap</v>
      </c>
    </row>
    <row r="15823" spans="11:16">
      <c r="K15823" s="14" t="str">
        <v/>
      </c>
      <c r="L15823" s="14" t="str">
        <v/>
      </c>
      <c r="O15823" s="14" t="str">
        <v/>
      </c>
      <c r="P15823" s="14" t="str">
        <f ca="1"/>
        <v>Low Cap</v>
      </c>
    </row>
    <row r="15824" spans="11:16">
      <c r="K15824" s="14" t="str">
        <v/>
      </c>
      <c r="L15824" s="14" t="str">
        <v/>
      </c>
      <c r="O15824" s="14" t="str">
        <v/>
      </c>
      <c r="P15824" s="14" t="str">
        <f ca="1"/>
        <v>Low Cap</v>
      </c>
    </row>
    <row r="15825" spans="11:16">
      <c r="K15825" s="14" t="str">
        <v/>
      </c>
      <c r="L15825" s="14" t="str">
        <v/>
      </c>
      <c r="O15825" s="14" t="str">
        <v/>
      </c>
      <c r="P15825" s="14" t="str">
        <f ca="1"/>
        <v>Low Cap</v>
      </c>
    </row>
    <row r="15826" spans="11:16">
      <c r="K15826" s="14" t="str">
        <v/>
      </c>
      <c r="L15826" s="14" t="str">
        <v/>
      </c>
      <c r="O15826" s="14" t="str">
        <v/>
      </c>
      <c r="P15826" s="14" t="str">
        <f ca="1"/>
        <v>Low Cap</v>
      </c>
    </row>
    <row r="15827" spans="11:16">
      <c r="K15827" s="14" t="str">
        <v/>
      </c>
      <c r="L15827" s="14" t="str">
        <v/>
      </c>
      <c r="O15827" s="14" t="str">
        <v/>
      </c>
      <c r="P15827" s="14" t="str">
        <f ca="1"/>
        <v>Low Cap</v>
      </c>
    </row>
    <row r="15828" spans="11:16">
      <c r="K15828" s="14" t="str">
        <v/>
      </c>
      <c r="L15828" s="14" t="str">
        <v/>
      </c>
      <c r="O15828" s="14" t="str">
        <v/>
      </c>
      <c r="P15828" s="14" t="str">
        <f ca="1"/>
        <v>Low Cap</v>
      </c>
    </row>
    <row r="15829" spans="11:16">
      <c r="K15829" s="14" t="str">
        <v/>
      </c>
      <c r="L15829" s="14" t="str">
        <v/>
      </c>
      <c r="O15829" s="14" t="str">
        <v/>
      </c>
      <c r="P15829" s="14" t="str">
        <f ca="1"/>
        <v>Low Cap</v>
      </c>
    </row>
    <row r="15830" spans="11:16">
      <c r="K15830" s="14" t="str">
        <v/>
      </c>
      <c r="L15830" s="14" t="str">
        <v/>
      </c>
      <c r="O15830" s="14" t="str">
        <v/>
      </c>
      <c r="P15830" s="14" t="str">
        <f ca="1"/>
        <v>Low Cap</v>
      </c>
    </row>
    <row r="15831" spans="11:16">
      <c r="K15831" s="14" t="str">
        <v/>
      </c>
      <c r="L15831" s="14" t="str">
        <v/>
      </c>
      <c r="O15831" s="14" t="str">
        <v/>
      </c>
      <c r="P15831" s="14" t="str">
        <f ca="1"/>
        <v>Low Cap</v>
      </c>
    </row>
    <row r="15832" spans="11:16">
      <c r="K15832" s="14" t="str">
        <v/>
      </c>
      <c r="L15832" s="14" t="str">
        <v/>
      </c>
      <c r="O15832" s="14" t="str">
        <v/>
      </c>
      <c r="P15832" s="14" t="str">
        <f ca="1"/>
        <v>Low Cap</v>
      </c>
    </row>
    <row r="15833" spans="11:16">
      <c r="K15833" s="14" t="str">
        <v/>
      </c>
      <c r="L15833" s="14" t="str">
        <v/>
      </c>
      <c r="O15833" s="14" t="str">
        <v/>
      </c>
      <c r="P15833" s="14" t="str">
        <f ca="1"/>
        <v>Low Cap</v>
      </c>
    </row>
    <row r="15834" spans="11:16">
      <c r="K15834" s="14" t="str">
        <v/>
      </c>
      <c r="L15834" s="14" t="str">
        <v/>
      </c>
      <c r="O15834" s="14" t="str">
        <v/>
      </c>
      <c r="P15834" s="14" t="str">
        <f ca="1"/>
        <v>Low Cap</v>
      </c>
    </row>
    <row r="15835" spans="11:16">
      <c r="K15835" s="14" t="str">
        <v/>
      </c>
      <c r="L15835" s="14" t="str">
        <v/>
      </c>
      <c r="O15835" s="14" t="str">
        <v/>
      </c>
      <c r="P15835" s="14" t="str">
        <f ca="1"/>
        <v>Low Cap</v>
      </c>
    </row>
    <row r="15836" spans="11:16">
      <c r="K15836" s="14" t="str">
        <v/>
      </c>
      <c r="L15836" s="14" t="str">
        <v/>
      </c>
      <c r="O15836" s="14" t="str">
        <v/>
      </c>
      <c r="P15836" s="14" t="str">
        <f ca="1"/>
        <v>Low Cap</v>
      </c>
    </row>
    <row r="15837" spans="11:16">
      <c r="K15837" s="14" t="str">
        <v/>
      </c>
      <c r="L15837" s="14" t="str">
        <v/>
      </c>
      <c r="O15837" s="14" t="str">
        <v/>
      </c>
      <c r="P15837" s="14" t="str">
        <f ca="1"/>
        <v>Low Cap</v>
      </c>
    </row>
    <row r="15838" spans="11:16">
      <c r="K15838" s="14" t="str">
        <v/>
      </c>
      <c r="L15838" s="14" t="str">
        <v/>
      </c>
      <c r="O15838" s="14" t="str">
        <v/>
      </c>
      <c r="P15838" s="14" t="str">
        <f ca="1"/>
        <v>Low Cap</v>
      </c>
    </row>
    <row r="15839" spans="11:16">
      <c r="K15839" s="14" t="str">
        <v/>
      </c>
      <c r="L15839" s="14" t="str">
        <v/>
      </c>
      <c r="O15839" s="14" t="str">
        <v/>
      </c>
      <c r="P15839" s="14" t="str">
        <f ca="1"/>
        <v>Low Cap</v>
      </c>
    </row>
    <row r="15840" spans="11:16">
      <c r="K15840" s="14" t="str">
        <v/>
      </c>
      <c r="L15840" s="14" t="str">
        <v/>
      </c>
      <c r="O15840" s="14" t="str">
        <v/>
      </c>
      <c r="P15840" s="14" t="str">
        <f ca="1"/>
        <v>Low Cap</v>
      </c>
    </row>
    <row r="15841" spans="11:16">
      <c r="K15841" s="14" t="str">
        <v/>
      </c>
      <c r="L15841" s="14" t="str">
        <v/>
      </c>
      <c r="O15841" s="14" t="str">
        <v/>
      </c>
      <c r="P15841" s="14" t="str">
        <f ca="1"/>
        <v>Low Cap</v>
      </c>
    </row>
    <row r="15842" spans="11:16">
      <c r="K15842" s="14" t="str">
        <v/>
      </c>
      <c r="L15842" s="14" t="str">
        <v/>
      </c>
      <c r="O15842" s="14" t="str">
        <v/>
      </c>
      <c r="P15842" s="14" t="str">
        <f ca="1"/>
        <v>Low Cap</v>
      </c>
    </row>
    <row r="15843" spans="11:16">
      <c r="K15843" s="14" t="str">
        <v/>
      </c>
      <c r="L15843" s="14" t="str">
        <v/>
      </c>
      <c r="O15843" s="14" t="str">
        <v/>
      </c>
      <c r="P15843" s="14" t="str">
        <f ca="1"/>
        <v>Low Cap</v>
      </c>
    </row>
    <row r="15844" spans="11:16">
      <c r="K15844" s="14" t="str">
        <v/>
      </c>
      <c r="L15844" s="14" t="str">
        <v/>
      </c>
      <c r="O15844" s="14" t="str">
        <v/>
      </c>
      <c r="P15844" s="14" t="str">
        <f ca="1"/>
        <v>Low Cap</v>
      </c>
    </row>
    <row r="15845" spans="11:16">
      <c r="K15845" s="14" t="str">
        <v/>
      </c>
      <c r="L15845" s="14" t="str">
        <v/>
      </c>
      <c r="O15845" s="14" t="str">
        <v/>
      </c>
      <c r="P15845" s="14" t="str">
        <f ca="1"/>
        <v>Low Cap</v>
      </c>
    </row>
    <row r="15846" spans="11:16">
      <c r="K15846" s="14" t="str">
        <v/>
      </c>
      <c r="L15846" s="14" t="str">
        <v/>
      </c>
      <c r="O15846" s="14" t="str">
        <v/>
      </c>
      <c r="P15846" s="14" t="str">
        <f ca="1"/>
        <v>Low Cap</v>
      </c>
    </row>
    <row r="15847" spans="11:16">
      <c r="K15847" s="14" t="str">
        <v/>
      </c>
      <c r="L15847" s="14" t="str">
        <v/>
      </c>
      <c r="O15847" s="14" t="str">
        <v/>
      </c>
      <c r="P15847" s="14" t="str">
        <f ca="1"/>
        <v>Low Cap</v>
      </c>
    </row>
    <row r="15848" spans="11:16">
      <c r="K15848" s="14" t="str">
        <v/>
      </c>
      <c r="L15848" s="14" t="str">
        <v/>
      </c>
      <c r="O15848" s="14" t="str">
        <v/>
      </c>
      <c r="P15848" s="14" t="str">
        <f ca="1"/>
        <v>Low Cap</v>
      </c>
    </row>
    <row r="15849" spans="11:16">
      <c r="K15849" s="14" t="str">
        <v/>
      </c>
      <c r="L15849" s="14" t="str">
        <v/>
      </c>
      <c r="O15849" s="14" t="str">
        <v/>
      </c>
      <c r="P15849" s="14" t="str">
        <f ca="1"/>
        <v>Low Cap</v>
      </c>
    </row>
    <row r="15850" spans="11:16">
      <c r="K15850" s="14" t="str">
        <v/>
      </c>
      <c r="L15850" s="14" t="str">
        <v/>
      </c>
      <c r="O15850" s="14" t="str">
        <v/>
      </c>
      <c r="P15850" s="14" t="str">
        <f ca="1"/>
        <v>Low Cap</v>
      </c>
    </row>
    <row r="15851" spans="11:16">
      <c r="K15851" s="14" t="str">
        <v/>
      </c>
      <c r="L15851" s="14" t="str">
        <v/>
      </c>
      <c r="O15851" s="14" t="str">
        <v/>
      </c>
      <c r="P15851" s="14" t="str">
        <f ca="1"/>
        <v>Low Cap</v>
      </c>
    </row>
    <row r="15852" spans="11:16">
      <c r="K15852" s="14" t="str">
        <v/>
      </c>
      <c r="L15852" s="14" t="str">
        <v/>
      </c>
      <c r="O15852" s="14" t="str">
        <v/>
      </c>
      <c r="P15852" s="14" t="str">
        <f ca="1"/>
        <v>Low Cap</v>
      </c>
    </row>
    <row r="15853" spans="11:16">
      <c r="K15853" s="14" t="str">
        <v/>
      </c>
      <c r="L15853" s="14" t="str">
        <v/>
      </c>
      <c r="O15853" s="14" t="str">
        <v/>
      </c>
      <c r="P15853" s="14" t="str">
        <f ca="1"/>
        <v>Low Cap</v>
      </c>
    </row>
    <row r="15854" spans="11:16">
      <c r="K15854" s="14" t="str">
        <v/>
      </c>
      <c r="L15854" s="14" t="str">
        <v/>
      </c>
      <c r="O15854" s="14" t="str">
        <v/>
      </c>
      <c r="P15854" s="14" t="str">
        <f ca="1"/>
        <v>Low Cap</v>
      </c>
    </row>
    <row r="15855" spans="11:16">
      <c r="K15855" s="14" t="str">
        <v/>
      </c>
      <c r="L15855" s="14" t="str">
        <v/>
      </c>
      <c r="O15855" s="14" t="str">
        <v/>
      </c>
      <c r="P15855" s="14" t="str">
        <f ca="1"/>
        <v>Low Cap</v>
      </c>
    </row>
    <row r="15856" spans="11:16">
      <c r="K15856" s="14" t="str">
        <v/>
      </c>
      <c r="L15856" s="14" t="str">
        <v/>
      </c>
      <c r="O15856" s="14" t="str">
        <v/>
      </c>
      <c r="P15856" s="14" t="str">
        <f ca="1"/>
        <v>Low Cap</v>
      </c>
    </row>
    <row r="15857" spans="11:16">
      <c r="K15857" s="14" t="str">
        <v/>
      </c>
      <c r="L15857" s="14" t="str">
        <v/>
      </c>
      <c r="O15857" s="14" t="str">
        <v/>
      </c>
      <c r="P15857" s="14" t="str">
        <f ca="1"/>
        <v>Low Cap</v>
      </c>
    </row>
    <row r="15858" spans="11:16">
      <c r="K15858" s="14" t="str">
        <v/>
      </c>
      <c r="L15858" s="14" t="str">
        <v/>
      </c>
      <c r="O15858" s="14" t="str">
        <v/>
      </c>
      <c r="P15858" s="14" t="str">
        <f ca="1"/>
        <v>Low Cap</v>
      </c>
    </row>
    <row r="15859" spans="11:16">
      <c r="K15859" s="14" t="str">
        <v/>
      </c>
      <c r="L15859" s="14" t="str">
        <v/>
      </c>
      <c r="O15859" s="14" t="str">
        <v/>
      </c>
      <c r="P15859" s="14" t="str">
        <f ca="1"/>
        <v>Low Cap</v>
      </c>
    </row>
    <row r="15860" spans="11:16">
      <c r="K15860" s="14" t="str">
        <v/>
      </c>
      <c r="L15860" s="14" t="str">
        <v/>
      </c>
      <c r="O15860" s="14" t="str">
        <v/>
      </c>
      <c r="P15860" s="14" t="str">
        <f ca="1"/>
        <v>Low Cap</v>
      </c>
    </row>
    <row r="15861" spans="11:16">
      <c r="K15861" s="14" t="str">
        <v/>
      </c>
      <c r="L15861" s="14" t="str">
        <v/>
      </c>
      <c r="O15861" s="14" t="str">
        <v/>
      </c>
      <c r="P15861" s="14" t="str">
        <f ca="1"/>
        <v>Low Cap</v>
      </c>
    </row>
    <row r="15862" spans="11:16">
      <c r="K15862" s="14" t="str">
        <v/>
      </c>
      <c r="L15862" s="14" t="str">
        <v/>
      </c>
      <c r="O15862" s="14" t="str">
        <v/>
      </c>
      <c r="P15862" s="14" t="str">
        <f ca="1"/>
        <v>Low Cap</v>
      </c>
    </row>
    <row r="15863" spans="11:16">
      <c r="K15863" s="14" t="str">
        <v/>
      </c>
      <c r="L15863" s="14" t="str">
        <v/>
      </c>
      <c r="O15863" s="14" t="str">
        <v/>
      </c>
      <c r="P15863" s="14" t="str">
        <f ca="1"/>
        <v>Low Cap</v>
      </c>
    </row>
    <row r="15864" spans="11:16">
      <c r="K15864" s="14" t="str">
        <v/>
      </c>
      <c r="L15864" s="14" t="str">
        <v/>
      </c>
      <c r="O15864" s="14" t="str">
        <v/>
      </c>
      <c r="P15864" s="14" t="str">
        <f ca="1"/>
        <v>Low Cap</v>
      </c>
    </row>
    <row r="15865" spans="11:16">
      <c r="K15865" s="14" t="str">
        <v/>
      </c>
      <c r="L15865" s="14" t="str">
        <v/>
      </c>
      <c r="O15865" s="14" t="str">
        <v/>
      </c>
      <c r="P15865" s="14" t="str">
        <f ca="1"/>
        <v>Low Cap</v>
      </c>
    </row>
    <row r="15866" spans="11:16">
      <c r="K15866" s="14" t="str">
        <v/>
      </c>
      <c r="L15866" s="14" t="str">
        <v/>
      </c>
      <c r="O15866" s="14" t="str">
        <v/>
      </c>
      <c r="P15866" s="14" t="str">
        <f ca="1"/>
        <v>Low Cap</v>
      </c>
    </row>
    <row r="15867" spans="11:16">
      <c r="K15867" s="14" t="str">
        <v/>
      </c>
      <c r="L15867" s="14" t="str">
        <v/>
      </c>
      <c r="O15867" s="14" t="str">
        <v/>
      </c>
      <c r="P15867" s="14" t="str">
        <f ca="1"/>
        <v>Low Cap</v>
      </c>
    </row>
    <row r="15868" spans="11:16">
      <c r="K15868" s="14" t="str">
        <v/>
      </c>
      <c r="L15868" s="14" t="str">
        <v/>
      </c>
      <c r="O15868" s="14" t="str">
        <v/>
      </c>
      <c r="P15868" s="14" t="str">
        <f ca="1"/>
        <v>Low Cap</v>
      </c>
    </row>
    <row r="15869" spans="11:16">
      <c r="K15869" s="14" t="str">
        <v/>
      </c>
      <c r="L15869" s="14" t="str">
        <v/>
      </c>
      <c r="O15869" s="14" t="str">
        <v/>
      </c>
      <c r="P15869" s="14" t="str">
        <f ca="1"/>
        <v>Low Cap</v>
      </c>
    </row>
    <row r="15870" spans="11:16">
      <c r="K15870" s="14" t="str">
        <v/>
      </c>
      <c r="L15870" s="14" t="str">
        <v/>
      </c>
      <c r="O15870" s="14" t="str">
        <v/>
      </c>
      <c r="P15870" s="14" t="str">
        <f ca="1"/>
        <v>Low Cap</v>
      </c>
    </row>
    <row r="15871" spans="11:16">
      <c r="K15871" s="14" t="str">
        <v/>
      </c>
      <c r="L15871" s="14" t="str">
        <v/>
      </c>
      <c r="O15871" s="14" t="str">
        <v/>
      </c>
      <c r="P15871" s="14" t="str">
        <f ca="1"/>
        <v>Low Cap</v>
      </c>
    </row>
    <row r="15872" spans="11:16">
      <c r="K15872" s="14" t="str">
        <v/>
      </c>
      <c r="L15872" s="14" t="str">
        <v/>
      </c>
      <c r="O15872" s="14" t="str">
        <v/>
      </c>
      <c r="P15872" s="14" t="str">
        <f ca="1"/>
        <v>Low Cap</v>
      </c>
    </row>
    <row r="15873" spans="11:16">
      <c r="K15873" s="14" t="str">
        <v/>
      </c>
      <c r="L15873" s="14" t="str">
        <v/>
      </c>
      <c r="O15873" s="14" t="str">
        <v/>
      </c>
      <c r="P15873" s="14" t="str">
        <f ca="1"/>
        <v>Low Cap</v>
      </c>
    </row>
    <row r="15874" spans="11:16">
      <c r="K15874" s="14" t="str">
        <v/>
      </c>
      <c r="L15874" s="14" t="str">
        <v/>
      </c>
      <c r="O15874" s="14" t="str">
        <v/>
      </c>
      <c r="P15874" s="14" t="str">
        <f ca="1"/>
        <v>Low Cap</v>
      </c>
    </row>
    <row r="15875" spans="11:16">
      <c r="K15875" s="14" t="str">
        <v/>
      </c>
      <c r="L15875" s="14" t="str">
        <v/>
      </c>
      <c r="O15875" s="14" t="str">
        <v/>
      </c>
      <c r="P15875" s="14" t="str">
        <f ca="1"/>
        <v>Low Cap</v>
      </c>
    </row>
    <row r="15876" spans="11:16">
      <c r="K15876" s="14" t="str">
        <v/>
      </c>
      <c r="L15876" s="14" t="str">
        <v/>
      </c>
      <c r="O15876" s="14" t="str">
        <v/>
      </c>
      <c r="P15876" s="14" t="str">
        <f ca="1"/>
        <v>Low Cap</v>
      </c>
    </row>
    <row r="15877" spans="11:16">
      <c r="K15877" s="14" t="str">
        <v/>
      </c>
      <c r="L15877" s="14" t="str">
        <v/>
      </c>
      <c r="O15877" s="14" t="str">
        <v/>
      </c>
      <c r="P15877" s="14" t="str">
        <f ca="1"/>
        <v>Low Cap</v>
      </c>
    </row>
    <row r="15878" spans="11:16">
      <c r="K15878" s="14" t="str">
        <v/>
      </c>
      <c r="L15878" s="14" t="str">
        <v/>
      </c>
      <c r="O15878" s="14" t="str">
        <v/>
      </c>
      <c r="P15878" s="14" t="str">
        <f ca="1"/>
        <v>Low Cap</v>
      </c>
    </row>
    <row r="15879" spans="11:16">
      <c r="K15879" s="14" t="str">
        <v/>
      </c>
      <c r="L15879" s="14" t="str">
        <v/>
      </c>
      <c r="O15879" s="14" t="str">
        <v/>
      </c>
      <c r="P15879" s="14" t="str">
        <f ca="1"/>
        <v>Low Cap</v>
      </c>
    </row>
    <row r="15880" spans="11:16">
      <c r="K15880" s="14" t="str">
        <v/>
      </c>
      <c r="L15880" s="14" t="str">
        <v/>
      </c>
      <c r="O15880" s="14" t="str">
        <v/>
      </c>
      <c r="P15880" s="14" t="str">
        <f ca="1"/>
        <v>Low Cap</v>
      </c>
    </row>
    <row r="15881" spans="11:16">
      <c r="K15881" s="14" t="str">
        <v/>
      </c>
      <c r="L15881" s="14" t="str">
        <v/>
      </c>
      <c r="O15881" s="14" t="str">
        <v/>
      </c>
      <c r="P15881" s="14" t="str">
        <f ca="1"/>
        <v>Low Cap</v>
      </c>
    </row>
    <row r="15882" spans="11:16">
      <c r="K15882" s="14" t="str">
        <v/>
      </c>
      <c r="L15882" s="14" t="str">
        <v/>
      </c>
      <c r="O15882" s="14" t="str">
        <v/>
      </c>
      <c r="P15882" s="14" t="str">
        <f ca="1"/>
        <v>Low Cap</v>
      </c>
    </row>
    <row r="15883" spans="11:16">
      <c r="K15883" s="14" t="str">
        <v/>
      </c>
      <c r="L15883" s="14" t="str">
        <v/>
      </c>
      <c r="O15883" s="14" t="str">
        <v/>
      </c>
      <c r="P15883" s="14" t="str">
        <f ca="1"/>
        <v>Low Cap</v>
      </c>
    </row>
    <row r="15884" spans="11:16">
      <c r="K15884" s="14" t="str">
        <v/>
      </c>
      <c r="L15884" s="14" t="str">
        <v/>
      </c>
      <c r="O15884" s="14" t="str">
        <v/>
      </c>
      <c r="P15884" s="14" t="str">
        <f ca="1"/>
        <v>Low Cap</v>
      </c>
    </row>
    <row r="15885" spans="11:16">
      <c r="K15885" s="14" t="str">
        <v/>
      </c>
      <c r="L15885" s="14" t="str">
        <v/>
      </c>
      <c r="O15885" s="14" t="str">
        <v/>
      </c>
      <c r="P15885" s="14" t="str">
        <f ca="1"/>
        <v>Low Cap</v>
      </c>
    </row>
    <row r="15886" spans="11:16">
      <c r="K15886" s="14" t="str">
        <v/>
      </c>
      <c r="L15886" s="14" t="str">
        <v/>
      </c>
      <c r="O15886" s="14" t="str">
        <v/>
      </c>
      <c r="P15886" s="14" t="str">
        <f ca="1"/>
        <v>Low Cap</v>
      </c>
    </row>
    <row r="15887" spans="11:16">
      <c r="K15887" s="14" t="str">
        <v/>
      </c>
      <c r="L15887" s="14" t="str">
        <v/>
      </c>
      <c r="O15887" s="14" t="str">
        <v/>
      </c>
      <c r="P15887" s="14" t="str">
        <f ca="1"/>
        <v>Low Cap</v>
      </c>
    </row>
    <row r="15888" spans="11:16">
      <c r="K15888" s="14" t="str">
        <v/>
      </c>
      <c r="L15888" s="14" t="str">
        <v/>
      </c>
      <c r="O15888" s="14" t="str">
        <v/>
      </c>
      <c r="P15888" s="14" t="str">
        <f ca="1"/>
        <v>Low Cap</v>
      </c>
    </row>
    <row r="15889" spans="11:16">
      <c r="K15889" s="14" t="str">
        <v/>
      </c>
      <c r="L15889" s="14" t="str">
        <v/>
      </c>
      <c r="O15889" s="14" t="str">
        <v/>
      </c>
      <c r="P15889" s="14" t="str">
        <f ca="1"/>
        <v>Low Cap</v>
      </c>
    </row>
    <row r="15890" spans="11:16">
      <c r="K15890" s="14" t="str">
        <v/>
      </c>
      <c r="L15890" s="14" t="str">
        <v/>
      </c>
      <c r="O15890" s="14" t="str">
        <v/>
      </c>
      <c r="P15890" s="14" t="str">
        <f ca="1"/>
        <v>Low Cap</v>
      </c>
    </row>
    <row r="15891" spans="11:16">
      <c r="K15891" s="14" t="str">
        <v/>
      </c>
      <c r="L15891" s="14" t="str">
        <v/>
      </c>
      <c r="O15891" s="14" t="str">
        <v/>
      </c>
      <c r="P15891" s="14" t="str">
        <f ca="1"/>
        <v>Low Cap</v>
      </c>
    </row>
    <row r="15892" spans="11:16">
      <c r="K15892" s="14" t="str">
        <v/>
      </c>
      <c r="L15892" s="14" t="str">
        <v/>
      </c>
      <c r="O15892" s="14" t="str">
        <v/>
      </c>
      <c r="P15892" s="14" t="str">
        <f ca="1"/>
        <v>Low Cap</v>
      </c>
    </row>
    <row r="15893" spans="11:16">
      <c r="K15893" s="14" t="str">
        <v/>
      </c>
      <c r="L15893" s="14" t="str">
        <v/>
      </c>
      <c r="O15893" s="14" t="str">
        <v/>
      </c>
      <c r="P15893" s="14" t="str">
        <f ca="1"/>
        <v>Low Cap</v>
      </c>
    </row>
    <row r="15894" spans="11:16">
      <c r="K15894" s="14" t="str">
        <v/>
      </c>
      <c r="L15894" s="14" t="str">
        <v/>
      </c>
      <c r="O15894" s="14" t="str">
        <v/>
      </c>
      <c r="P15894" s="14" t="str">
        <f ca="1"/>
        <v>Low Cap</v>
      </c>
    </row>
    <row r="15895" spans="11:16">
      <c r="K15895" s="14" t="str">
        <v/>
      </c>
      <c r="L15895" s="14" t="str">
        <v/>
      </c>
      <c r="O15895" s="14" t="str">
        <v/>
      </c>
      <c r="P15895" s="14" t="str">
        <f ca="1"/>
        <v>Low Cap</v>
      </c>
    </row>
    <row r="15896" spans="11:16">
      <c r="K15896" s="14" t="str">
        <v/>
      </c>
      <c r="L15896" s="14" t="str">
        <v/>
      </c>
      <c r="O15896" s="14" t="str">
        <v/>
      </c>
      <c r="P15896" s="14" t="str">
        <f ca="1"/>
        <v>Low Cap</v>
      </c>
    </row>
    <row r="15897" spans="11:16">
      <c r="K15897" s="14" t="str">
        <v/>
      </c>
      <c r="L15897" s="14" t="str">
        <v/>
      </c>
      <c r="O15897" s="14" t="str">
        <v/>
      </c>
      <c r="P15897" s="14" t="str">
        <f ca="1"/>
        <v>Low Cap</v>
      </c>
    </row>
    <row r="15898" spans="11:16">
      <c r="K15898" s="14" t="str">
        <v/>
      </c>
      <c r="L15898" s="14" t="str">
        <v/>
      </c>
      <c r="O15898" s="14" t="str">
        <v/>
      </c>
      <c r="P15898" s="14" t="str">
        <f ca="1"/>
        <v>Low Cap</v>
      </c>
    </row>
    <row r="15899" spans="11:16">
      <c r="K15899" s="14" t="str">
        <v/>
      </c>
      <c r="L15899" s="14" t="str">
        <v/>
      </c>
      <c r="O15899" s="14" t="str">
        <v/>
      </c>
      <c r="P15899" s="14" t="str">
        <f ca="1"/>
        <v>Low Cap</v>
      </c>
    </row>
    <row r="15900" spans="11:16">
      <c r="K15900" s="14" t="str">
        <v/>
      </c>
      <c r="L15900" s="14" t="str">
        <v/>
      </c>
      <c r="O15900" s="14" t="str">
        <v/>
      </c>
      <c r="P15900" s="14" t="str">
        <f ca="1"/>
        <v>Low Cap</v>
      </c>
    </row>
    <row r="15901" spans="11:16">
      <c r="K15901" s="14" t="str">
        <v/>
      </c>
      <c r="L15901" s="14" t="str">
        <v/>
      </c>
      <c r="O15901" s="14" t="str">
        <v/>
      </c>
      <c r="P15901" s="14" t="str">
        <f ca="1"/>
        <v>Low Cap</v>
      </c>
    </row>
    <row r="15902" spans="11:16">
      <c r="K15902" s="14" t="str">
        <v/>
      </c>
      <c r="L15902" s="14" t="str">
        <v/>
      </c>
      <c r="O15902" s="14" t="str">
        <v/>
      </c>
      <c r="P15902" s="14" t="str">
        <f ca="1"/>
        <v>Low Cap</v>
      </c>
    </row>
    <row r="15903" spans="11:16">
      <c r="K15903" s="14" t="str">
        <v/>
      </c>
      <c r="L15903" s="14" t="str">
        <v/>
      </c>
      <c r="O15903" s="14" t="str">
        <v/>
      </c>
      <c r="P15903" s="14" t="str">
        <f ca="1"/>
        <v>Low Cap</v>
      </c>
    </row>
    <row r="15904" spans="11:16">
      <c r="K15904" s="14" t="str">
        <v/>
      </c>
      <c r="L15904" s="14" t="str">
        <v/>
      </c>
      <c r="O15904" s="14" t="str">
        <v/>
      </c>
      <c r="P15904" s="14" t="str">
        <f ca="1"/>
        <v>Low Cap</v>
      </c>
    </row>
    <row r="15905" spans="11:16">
      <c r="K15905" s="14" t="str">
        <v/>
      </c>
      <c r="L15905" s="14" t="str">
        <v/>
      </c>
      <c r="O15905" s="14" t="str">
        <v/>
      </c>
      <c r="P15905" s="14" t="str">
        <f ca="1"/>
        <v>Low Cap</v>
      </c>
    </row>
    <row r="15906" spans="11:16">
      <c r="K15906" s="14" t="str">
        <v/>
      </c>
      <c r="L15906" s="14" t="str">
        <v/>
      </c>
      <c r="O15906" s="14" t="str">
        <v/>
      </c>
      <c r="P15906" s="14" t="str">
        <f ca="1"/>
        <v>Low Cap</v>
      </c>
    </row>
    <row r="15907" spans="11:16">
      <c r="K15907" s="14" t="str">
        <v/>
      </c>
      <c r="L15907" s="14" t="str">
        <v/>
      </c>
      <c r="O15907" s="14" t="str">
        <v/>
      </c>
      <c r="P15907" s="14" t="str">
        <f ca="1"/>
        <v>Low Cap</v>
      </c>
    </row>
    <row r="15908" spans="11:16">
      <c r="K15908" s="14" t="str">
        <v/>
      </c>
      <c r="L15908" s="14" t="str">
        <v/>
      </c>
      <c r="O15908" s="14" t="str">
        <v/>
      </c>
      <c r="P15908" s="14" t="str">
        <f ca="1"/>
        <v>Low Cap</v>
      </c>
    </row>
    <row r="15909" spans="11:16">
      <c r="K15909" s="14" t="str">
        <v/>
      </c>
      <c r="L15909" s="14" t="str">
        <v/>
      </c>
      <c r="O15909" s="14" t="str">
        <v/>
      </c>
      <c r="P15909" s="14" t="str">
        <f ca="1"/>
        <v>Low Cap</v>
      </c>
    </row>
    <row r="15910" spans="11:16">
      <c r="K15910" s="14" t="str">
        <v/>
      </c>
      <c r="L15910" s="14" t="str">
        <v/>
      </c>
      <c r="O15910" s="14" t="str">
        <v/>
      </c>
      <c r="P15910" s="14" t="str">
        <f ca="1"/>
        <v>Low Cap</v>
      </c>
    </row>
    <row r="15911" spans="11:16">
      <c r="K15911" s="14" t="str">
        <v/>
      </c>
      <c r="L15911" s="14" t="str">
        <v/>
      </c>
      <c r="O15911" s="14" t="str">
        <v/>
      </c>
      <c r="P15911" s="14" t="str">
        <f ca="1"/>
        <v>Low Cap</v>
      </c>
    </row>
    <row r="15912" spans="11:16">
      <c r="K15912" s="14" t="str">
        <v/>
      </c>
      <c r="L15912" s="14" t="str">
        <v/>
      </c>
      <c r="O15912" s="14" t="str">
        <v/>
      </c>
      <c r="P15912" s="14" t="str">
        <f ca="1"/>
        <v>Low Cap</v>
      </c>
    </row>
    <row r="15913" spans="11:16">
      <c r="K15913" s="14" t="str">
        <v/>
      </c>
      <c r="L15913" s="14" t="str">
        <v/>
      </c>
      <c r="O15913" s="14" t="str">
        <v/>
      </c>
      <c r="P15913" s="14" t="str">
        <f ca="1"/>
        <v>Low Cap</v>
      </c>
    </row>
    <row r="15914" spans="11:16">
      <c r="K15914" s="14" t="str">
        <v/>
      </c>
      <c r="L15914" s="14" t="str">
        <v/>
      </c>
      <c r="O15914" s="14" t="str">
        <v/>
      </c>
      <c r="P15914" s="14" t="str">
        <f ca="1"/>
        <v>Low Cap</v>
      </c>
    </row>
    <row r="15915" spans="11:16">
      <c r="K15915" s="14" t="str">
        <v/>
      </c>
      <c r="L15915" s="14" t="str">
        <v/>
      </c>
      <c r="O15915" s="14" t="str">
        <v/>
      </c>
      <c r="P15915" s="14" t="str">
        <f ca="1"/>
        <v>Low Cap</v>
      </c>
    </row>
    <row r="15916" spans="11:16">
      <c r="K15916" s="14" t="str">
        <v/>
      </c>
      <c r="L15916" s="14" t="str">
        <v/>
      </c>
      <c r="O15916" s="14" t="str">
        <v/>
      </c>
      <c r="P15916" s="14" t="str">
        <f ca="1"/>
        <v>Low Cap</v>
      </c>
    </row>
    <row r="15917" spans="11:16">
      <c r="K15917" s="14" t="str">
        <v/>
      </c>
      <c r="L15917" s="14" t="str">
        <v/>
      </c>
      <c r="O15917" s="14" t="str">
        <v/>
      </c>
      <c r="P15917" s="14" t="str">
        <f ca="1"/>
        <v>Low Cap</v>
      </c>
    </row>
    <row r="15918" spans="11:16">
      <c r="K15918" s="14" t="str">
        <v/>
      </c>
      <c r="L15918" s="14" t="str">
        <v/>
      </c>
      <c r="O15918" s="14" t="str">
        <v/>
      </c>
      <c r="P15918" s="14" t="str">
        <f ca="1"/>
        <v>Low Cap</v>
      </c>
    </row>
    <row r="15919" spans="11:16">
      <c r="K15919" s="14" t="str">
        <v/>
      </c>
      <c r="L15919" s="14" t="str">
        <v/>
      </c>
      <c r="O15919" s="14" t="str">
        <v/>
      </c>
      <c r="P15919" s="14" t="str">
        <f ca="1"/>
        <v>Low Cap</v>
      </c>
    </row>
    <row r="15920" spans="11:16">
      <c r="K15920" s="14" t="str">
        <v/>
      </c>
      <c r="L15920" s="14" t="str">
        <v/>
      </c>
      <c r="O15920" s="14" t="str">
        <v/>
      </c>
      <c r="P15920" s="14" t="str">
        <f ca="1"/>
        <v>Low Cap</v>
      </c>
    </row>
    <row r="15921" spans="11:16">
      <c r="K15921" s="14" t="str">
        <v/>
      </c>
      <c r="L15921" s="14" t="str">
        <v/>
      </c>
      <c r="O15921" s="14" t="str">
        <v/>
      </c>
      <c r="P15921" s="14" t="str">
        <f ca="1"/>
        <v>Low Cap</v>
      </c>
    </row>
    <row r="15922" spans="11:16">
      <c r="K15922" s="14" t="str">
        <v/>
      </c>
      <c r="L15922" s="14" t="str">
        <v/>
      </c>
      <c r="O15922" s="14" t="str">
        <v/>
      </c>
      <c r="P15922" s="14" t="str">
        <f ca="1"/>
        <v>Low Cap</v>
      </c>
    </row>
    <row r="15923" spans="11:16">
      <c r="K15923" s="14" t="str">
        <v/>
      </c>
      <c r="L15923" s="14" t="str">
        <v/>
      </c>
      <c r="O15923" s="14" t="str">
        <v/>
      </c>
      <c r="P15923" s="14" t="str">
        <f ca="1"/>
        <v>Low Cap</v>
      </c>
    </row>
    <row r="15924" spans="11:16">
      <c r="K15924" s="14" t="str">
        <v/>
      </c>
      <c r="L15924" s="14" t="str">
        <v/>
      </c>
      <c r="O15924" s="14" t="str">
        <v/>
      </c>
      <c r="P15924" s="14" t="str">
        <f ca="1"/>
        <v>Low Cap</v>
      </c>
    </row>
    <row r="15925" spans="11:16">
      <c r="K15925" s="14" t="str">
        <v/>
      </c>
      <c r="L15925" s="14" t="str">
        <v/>
      </c>
      <c r="O15925" s="14" t="str">
        <v/>
      </c>
      <c r="P15925" s="14" t="str">
        <f ca="1"/>
        <v>Low Cap</v>
      </c>
    </row>
    <row r="15926" spans="11:16">
      <c r="K15926" s="14" t="str">
        <v/>
      </c>
      <c r="L15926" s="14" t="str">
        <v/>
      </c>
      <c r="O15926" s="14" t="str">
        <v/>
      </c>
      <c r="P15926" s="14" t="str">
        <f ca="1"/>
        <v>Low Cap</v>
      </c>
    </row>
    <row r="15927" spans="11:16">
      <c r="K15927" s="14" t="str">
        <v/>
      </c>
      <c r="L15927" s="14" t="str">
        <v/>
      </c>
      <c r="O15927" s="14" t="str">
        <v/>
      </c>
      <c r="P15927" s="14" t="str">
        <f ca="1"/>
        <v>Low Cap</v>
      </c>
    </row>
    <row r="15928" spans="11:16">
      <c r="K15928" s="14" t="str">
        <v/>
      </c>
      <c r="L15928" s="14" t="str">
        <v/>
      </c>
      <c r="O15928" s="14" t="str">
        <v/>
      </c>
      <c r="P15928" s="14" t="str">
        <f ca="1"/>
        <v>Low Cap</v>
      </c>
    </row>
    <row r="15929" spans="11:16">
      <c r="K15929" s="14" t="str">
        <v/>
      </c>
      <c r="L15929" s="14" t="str">
        <v/>
      </c>
      <c r="O15929" s="14" t="str">
        <v/>
      </c>
      <c r="P15929" s="14" t="str">
        <f ca="1"/>
        <v>Low Cap</v>
      </c>
    </row>
    <row r="15930" spans="11:16">
      <c r="K15930" s="14" t="str">
        <v/>
      </c>
      <c r="L15930" s="14" t="str">
        <v/>
      </c>
      <c r="O15930" s="14" t="str">
        <v/>
      </c>
      <c r="P15930" s="14" t="str">
        <f ca="1"/>
        <v>Low Cap</v>
      </c>
    </row>
    <row r="15931" spans="11:16">
      <c r="K15931" s="14" t="str">
        <v/>
      </c>
      <c r="L15931" s="14" t="str">
        <v/>
      </c>
      <c r="O15931" s="14" t="str">
        <v/>
      </c>
      <c r="P15931" s="14" t="str">
        <f ca="1"/>
        <v>Low Cap</v>
      </c>
    </row>
    <row r="15932" spans="11:16">
      <c r="K15932" s="14" t="str">
        <v/>
      </c>
      <c r="L15932" s="14" t="str">
        <v/>
      </c>
      <c r="O15932" s="14" t="str">
        <v/>
      </c>
      <c r="P15932" s="14" t="str">
        <f ca="1"/>
        <v>Low Cap</v>
      </c>
    </row>
    <row r="15933" spans="11:16">
      <c r="K15933" s="14" t="str">
        <v/>
      </c>
      <c r="L15933" s="14" t="str">
        <v/>
      </c>
      <c r="O15933" s="14" t="str">
        <v/>
      </c>
      <c r="P15933" s="14" t="str">
        <f ca="1"/>
        <v>Low Cap</v>
      </c>
    </row>
    <row r="15934" spans="11:16">
      <c r="K15934" s="14" t="str">
        <v/>
      </c>
      <c r="L15934" s="14" t="str">
        <v/>
      </c>
      <c r="O15934" s="14" t="str">
        <v/>
      </c>
      <c r="P15934" s="14" t="str">
        <f ca="1"/>
        <v>Low Cap</v>
      </c>
    </row>
    <row r="15935" spans="11:16">
      <c r="K15935" s="14" t="str">
        <v/>
      </c>
      <c r="L15935" s="14" t="str">
        <v/>
      </c>
      <c r="O15935" s="14" t="str">
        <v/>
      </c>
      <c r="P15935" s="14" t="str">
        <f ca="1"/>
        <v>Low Cap</v>
      </c>
    </row>
    <row r="15936" spans="11:16">
      <c r="K15936" s="14" t="str">
        <v/>
      </c>
      <c r="L15936" s="14" t="str">
        <v/>
      </c>
      <c r="O15936" s="14" t="str">
        <v/>
      </c>
      <c r="P15936" s="14" t="str">
        <f ca="1"/>
        <v>Low Cap</v>
      </c>
    </row>
    <row r="15937" spans="11:16">
      <c r="K15937" s="14" t="str">
        <v/>
      </c>
      <c r="L15937" s="14" t="str">
        <v/>
      </c>
      <c r="O15937" s="14" t="str">
        <v/>
      </c>
      <c r="P15937" s="14" t="str">
        <f ca="1"/>
        <v>Low Cap</v>
      </c>
    </row>
    <row r="15938" spans="11:16">
      <c r="K15938" s="14" t="str">
        <v/>
      </c>
      <c r="L15938" s="14" t="str">
        <v/>
      </c>
      <c r="O15938" s="14" t="str">
        <v/>
      </c>
      <c r="P15938" s="14" t="str">
        <f ca="1"/>
        <v>Low Cap</v>
      </c>
    </row>
    <row r="15939" spans="11:16">
      <c r="K15939" s="14" t="str">
        <v/>
      </c>
      <c r="L15939" s="14" t="str">
        <v/>
      </c>
      <c r="O15939" s="14" t="str">
        <v/>
      </c>
      <c r="P15939" s="14" t="str">
        <f ca="1"/>
        <v>Low Cap</v>
      </c>
    </row>
    <row r="15940" spans="11:16">
      <c r="K15940" s="14" t="str">
        <v/>
      </c>
      <c r="L15940" s="14" t="str">
        <v/>
      </c>
      <c r="O15940" s="14" t="str">
        <v/>
      </c>
      <c r="P15940" s="14" t="str">
        <f ca="1"/>
        <v>Low Cap</v>
      </c>
    </row>
    <row r="15941" spans="11:16">
      <c r="K15941" s="14" t="str">
        <v/>
      </c>
      <c r="L15941" s="14" t="str">
        <v/>
      </c>
      <c r="O15941" s="14" t="str">
        <v/>
      </c>
      <c r="P15941" s="14" t="str">
        <f ca="1"/>
        <v>Low Cap</v>
      </c>
    </row>
    <row r="15942" spans="11:16">
      <c r="K15942" s="14" t="str">
        <v/>
      </c>
      <c r="L15942" s="14" t="str">
        <v/>
      </c>
      <c r="O15942" s="14" t="str">
        <v/>
      </c>
      <c r="P15942" s="14" t="str">
        <f ca="1"/>
        <v>Low Cap</v>
      </c>
    </row>
    <row r="15943" spans="11:16">
      <c r="K15943" s="14" t="str">
        <v/>
      </c>
      <c r="L15943" s="14" t="str">
        <v/>
      </c>
      <c r="O15943" s="14" t="str">
        <v/>
      </c>
      <c r="P15943" s="14" t="str">
        <f ca="1"/>
        <v>Low Cap</v>
      </c>
    </row>
    <row r="15944" spans="11:16">
      <c r="K15944" s="14" t="str">
        <v/>
      </c>
      <c r="L15944" s="14" t="str">
        <v/>
      </c>
      <c r="O15944" s="14" t="str">
        <v/>
      </c>
      <c r="P15944" s="14" t="str">
        <f ca="1"/>
        <v>Low Cap</v>
      </c>
    </row>
    <row r="15945" spans="11:16">
      <c r="K15945" s="14" t="str">
        <v/>
      </c>
      <c r="L15945" s="14" t="str">
        <v/>
      </c>
      <c r="O15945" s="14" t="str">
        <v/>
      </c>
      <c r="P15945" s="14" t="str">
        <f ca="1"/>
        <v>Low Cap</v>
      </c>
    </row>
    <row r="15946" spans="11:16">
      <c r="K15946" s="14" t="str">
        <v/>
      </c>
      <c r="L15946" s="14" t="str">
        <v/>
      </c>
      <c r="O15946" s="14" t="str">
        <v/>
      </c>
      <c r="P15946" s="14" t="str">
        <f ca="1"/>
        <v>Low Cap</v>
      </c>
    </row>
    <row r="15947" spans="11:16">
      <c r="K15947" s="14" t="str">
        <v/>
      </c>
      <c r="L15947" s="14" t="str">
        <v/>
      </c>
      <c r="O15947" s="14" t="str">
        <v/>
      </c>
      <c r="P15947" s="14" t="str">
        <f ca="1"/>
        <v>Low Cap</v>
      </c>
    </row>
    <row r="15948" spans="11:16">
      <c r="K15948" s="14" t="str">
        <v/>
      </c>
      <c r="L15948" s="14" t="str">
        <v/>
      </c>
      <c r="O15948" s="14" t="str">
        <v/>
      </c>
      <c r="P15948" s="14" t="str">
        <f ca="1"/>
        <v>Low Cap</v>
      </c>
    </row>
    <row r="15949" spans="11:16">
      <c r="K15949" s="14" t="str">
        <v/>
      </c>
      <c r="L15949" s="14" t="str">
        <v/>
      </c>
      <c r="O15949" s="14" t="str">
        <v/>
      </c>
      <c r="P15949" s="14" t="str">
        <f ca="1"/>
        <v>Low Cap</v>
      </c>
    </row>
    <row r="15950" spans="11:16">
      <c r="K15950" s="14" t="str">
        <v/>
      </c>
      <c r="L15950" s="14" t="str">
        <v/>
      </c>
      <c r="O15950" s="14" t="str">
        <v/>
      </c>
      <c r="P15950" s="14" t="str">
        <f ca="1"/>
        <v>Low Cap</v>
      </c>
    </row>
    <row r="15951" spans="11:16">
      <c r="K15951" s="14" t="str">
        <v/>
      </c>
      <c r="L15951" s="14" t="str">
        <v/>
      </c>
      <c r="O15951" s="14" t="str">
        <v/>
      </c>
      <c r="P15951" s="14" t="str">
        <f ca="1"/>
        <v>Low Cap</v>
      </c>
    </row>
    <row r="15952" spans="11:16">
      <c r="K15952" s="14" t="str">
        <v/>
      </c>
      <c r="L15952" s="14" t="str">
        <v/>
      </c>
      <c r="O15952" s="14" t="str">
        <v/>
      </c>
      <c r="P15952" s="14" t="str">
        <f ca="1"/>
        <v>Low Cap</v>
      </c>
    </row>
    <row r="15953" spans="11:16">
      <c r="K15953" s="14" t="str">
        <v/>
      </c>
      <c r="L15953" s="14" t="str">
        <v/>
      </c>
      <c r="O15953" s="14" t="str">
        <v/>
      </c>
      <c r="P15953" s="14" t="str">
        <f ca="1"/>
        <v>Low Cap</v>
      </c>
    </row>
    <row r="15954" spans="11:16">
      <c r="K15954" s="14" t="str">
        <v/>
      </c>
      <c r="L15954" s="14" t="str">
        <v/>
      </c>
      <c r="O15954" s="14" t="str">
        <v/>
      </c>
      <c r="P15954" s="14" t="str">
        <f ca="1"/>
        <v>Low Cap</v>
      </c>
    </row>
    <row r="15955" spans="11:16">
      <c r="K15955" s="14" t="str">
        <v/>
      </c>
      <c r="L15955" s="14" t="str">
        <v/>
      </c>
      <c r="O15955" s="14" t="str">
        <v/>
      </c>
      <c r="P15955" s="14" t="str">
        <f ca="1"/>
        <v>Low Cap</v>
      </c>
    </row>
    <row r="15956" spans="11:16">
      <c r="K15956" s="14" t="str">
        <v/>
      </c>
      <c r="L15956" s="14" t="str">
        <v/>
      </c>
      <c r="O15956" s="14" t="str">
        <v/>
      </c>
      <c r="P15956" s="14" t="str">
        <f ca="1"/>
        <v>Low Cap</v>
      </c>
    </row>
    <row r="15957" spans="11:16">
      <c r="K15957" s="14" t="str">
        <v/>
      </c>
      <c r="L15957" s="14" t="str">
        <v/>
      </c>
      <c r="O15957" s="14" t="str">
        <v/>
      </c>
      <c r="P15957" s="14" t="str">
        <f ca="1"/>
        <v>Low Cap</v>
      </c>
    </row>
    <row r="15958" spans="11:16">
      <c r="K15958" s="14" t="str">
        <v/>
      </c>
      <c r="L15958" s="14" t="str">
        <v/>
      </c>
      <c r="O15958" s="14" t="str">
        <v/>
      </c>
      <c r="P15958" s="14" t="str">
        <f ca="1"/>
        <v>Low Cap</v>
      </c>
    </row>
    <row r="15959" spans="11:16">
      <c r="K15959" s="14" t="str">
        <v/>
      </c>
      <c r="L15959" s="14" t="str">
        <v/>
      </c>
      <c r="O15959" s="14" t="str">
        <v/>
      </c>
      <c r="P15959" s="14" t="str">
        <f ca="1"/>
        <v>Low Cap</v>
      </c>
    </row>
    <row r="15960" spans="11:16">
      <c r="K15960" s="14" t="str">
        <v/>
      </c>
      <c r="L15960" s="14" t="str">
        <v/>
      </c>
      <c r="O15960" s="14" t="str">
        <v/>
      </c>
      <c r="P15960" s="14" t="str">
        <f ca="1"/>
        <v>Low Cap</v>
      </c>
    </row>
    <row r="15961" spans="11:16">
      <c r="K15961" s="14" t="str">
        <v/>
      </c>
      <c r="L15961" s="14" t="str">
        <v/>
      </c>
      <c r="O15961" s="14" t="str">
        <v/>
      </c>
      <c r="P15961" s="14" t="str">
        <f ca="1"/>
        <v>Low Cap</v>
      </c>
    </row>
    <row r="15962" spans="11:16">
      <c r="K15962" s="14" t="str">
        <v/>
      </c>
      <c r="L15962" s="14" t="str">
        <v/>
      </c>
      <c r="O15962" s="14" t="str">
        <v/>
      </c>
      <c r="P15962" s="14" t="str">
        <f ca="1"/>
        <v>Low Cap</v>
      </c>
    </row>
    <row r="15963" spans="11:16">
      <c r="K15963" s="14" t="str">
        <v/>
      </c>
      <c r="L15963" s="14" t="str">
        <v/>
      </c>
      <c r="O15963" s="14" t="str">
        <v/>
      </c>
      <c r="P15963" s="14" t="str">
        <f ca="1"/>
        <v>Low Cap</v>
      </c>
    </row>
    <row r="15964" spans="11:16">
      <c r="K15964" s="14" t="str">
        <v/>
      </c>
      <c r="L15964" s="14" t="str">
        <v/>
      </c>
      <c r="O15964" s="14" t="str">
        <v/>
      </c>
      <c r="P15964" s="14" t="str">
        <f ca="1"/>
        <v>Low Cap</v>
      </c>
    </row>
    <row r="15965" spans="11:16">
      <c r="K15965" s="14" t="str">
        <v/>
      </c>
      <c r="L15965" s="14" t="str">
        <v/>
      </c>
      <c r="O15965" s="14" t="str">
        <v/>
      </c>
      <c r="P15965" s="14" t="str">
        <f ca="1"/>
        <v>Low Cap</v>
      </c>
    </row>
    <row r="15966" spans="11:16">
      <c r="K15966" s="14" t="str">
        <v/>
      </c>
      <c r="L15966" s="14" t="str">
        <v/>
      </c>
      <c r="O15966" s="14" t="str">
        <v/>
      </c>
      <c r="P15966" s="14" t="str">
        <f ca="1"/>
        <v>Low Cap</v>
      </c>
    </row>
    <row r="15967" spans="11:16">
      <c r="K15967" s="14" t="str">
        <v/>
      </c>
      <c r="L15967" s="14" t="str">
        <v/>
      </c>
      <c r="O15967" s="14" t="str">
        <v/>
      </c>
      <c r="P15967" s="14" t="str">
        <f ca="1"/>
        <v>Low Cap</v>
      </c>
    </row>
    <row r="15968" spans="11:16">
      <c r="K15968" s="14" t="str">
        <v/>
      </c>
      <c r="L15968" s="14" t="str">
        <v/>
      </c>
      <c r="O15968" s="14" t="str">
        <v/>
      </c>
      <c r="P15968" s="14" t="str">
        <f ca="1"/>
        <v>Low Cap</v>
      </c>
    </row>
    <row r="15969" spans="11:16">
      <c r="K15969" s="14" t="str">
        <v/>
      </c>
      <c r="L15969" s="14" t="str">
        <v/>
      </c>
      <c r="O15969" s="14" t="str">
        <v/>
      </c>
      <c r="P15969" s="14" t="str">
        <f ca="1"/>
        <v>Low Cap</v>
      </c>
    </row>
    <row r="15970" spans="11:16">
      <c r="K15970" s="14" t="str">
        <v/>
      </c>
      <c r="L15970" s="14" t="str">
        <v/>
      </c>
      <c r="O15970" s="14" t="str">
        <v/>
      </c>
      <c r="P15970" s="14" t="str">
        <f ca="1"/>
        <v>Low Cap</v>
      </c>
    </row>
    <row r="15971" spans="11:16">
      <c r="K15971" s="14" t="str">
        <v/>
      </c>
      <c r="L15971" s="14" t="str">
        <v/>
      </c>
      <c r="O15971" s="14" t="str">
        <v/>
      </c>
      <c r="P15971" s="14" t="str">
        <f ca="1"/>
        <v>Low Cap</v>
      </c>
    </row>
    <row r="15972" spans="11:16">
      <c r="K15972" s="14" t="str">
        <v/>
      </c>
      <c r="L15972" s="14" t="str">
        <v/>
      </c>
      <c r="O15972" s="14" t="str">
        <v/>
      </c>
      <c r="P15972" s="14" t="str">
        <f ca="1"/>
        <v>Low Cap</v>
      </c>
    </row>
    <row r="15973" spans="11:16">
      <c r="K15973" s="14" t="str">
        <v/>
      </c>
      <c r="L15973" s="14" t="str">
        <v/>
      </c>
      <c r="O15973" s="14" t="str">
        <v/>
      </c>
      <c r="P15973" s="14" t="str">
        <f ca="1"/>
        <v>Low Cap</v>
      </c>
    </row>
    <row r="15974" spans="11:16">
      <c r="K15974" s="14" t="str">
        <v/>
      </c>
      <c r="L15974" s="14" t="str">
        <v/>
      </c>
      <c r="O15974" s="14" t="str">
        <v/>
      </c>
      <c r="P15974" s="14" t="str">
        <f ca="1"/>
        <v>Low Cap</v>
      </c>
    </row>
    <row r="15975" spans="11:16">
      <c r="K15975" s="14" t="str">
        <v/>
      </c>
      <c r="L15975" s="14" t="str">
        <v/>
      </c>
      <c r="O15975" s="14" t="str">
        <v/>
      </c>
      <c r="P15975" s="14" t="str">
        <f ca="1"/>
        <v>Low Cap</v>
      </c>
    </row>
    <row r="15976" spans="11:16">
      <c r="K15976" s="14" t="str">
        <v/>
      </c>
      <c r="L15976" s="14" t="str">
        <v/>
      </c>
      <c r="O15976" s="14" t="str">
        <v/>
      </c>
      <c r="P15976" s="14" t="str">
        <f ca="1"/>
        <v>Low Cap</v>
      </c>
    </row>
    <row r="15977" spans="11:16">
      <c r="K15977" s="14" t="str">
        <v/>
      </c>
      <c r="L15977" s="14" t="str">
        <v/>
      </c>
      <c r="O15977" s="14" t="str">
        <v/>
      </c>
      <c r="P15977" s="14" t="str">
        <f ca="1"/>
        <v>Low Cap</v>
      </c>
    </row>
    <row r="15978" spans="11:16">
      <c r="K15978" s="14" t="str">
        <v/>
      </c>
      <c r="L15978" s="14" t="str">
        <v/>
      </c>
      <c r="O15978" s="14" t="str">
        <v/>
      </c>
      <c r="P15978" s="14" t="str">
        <f ca="1"/>
        <v>Low Cap</v>
      </c>
    </row>
    <row r="15979" spans="11:16">
      <c r="K15979" s="14" t="str">
        <v/>
      </c>
      <c r="L15979" s="14" t="str">
        <v/>
      </c>
      <c r="O15979" s="14" t="str">
        <v/>
      </c>
      <c r="P15979" s="14" t="str">
        <f ca="1"/>
        <v>Low Cap</v>
      </c>
    </row>
    <row r="15980" spans="11:16">
      <c r="K15980" s="14" t="str">
        <v/>
      </c>
      <c r="L15980" s="14" t="str">
        <v/>
      </c>
      <c r="O15980" s="14" t="str">
        <v/>
      </c>
      <c r="P15980" s="14" t="str">
        <f ca="1"/>
        <v>Low Cap</v>
      </c>
    </row>
    <row r="15981" spans="11:16">
      <c r="K15981" s="14" t="str">
        <v/>
      </c>
      <c r="L15981" s="14" t="str">
        <v/>
      </c>
      <c r="O15981" s="14" t="str">
        <v/>
      </c>
      <c r="P15981" s="14" t="str">
        <f ca="1"/>
        <v>Low Cap</v>
      </c>
    </row>
    <row r="15982" spans="11:16">
      <c r="K15982" s="14" t="str">
        <v/>
      </c>
      <c r="L15982" s="14" t="str">
        <v/>
      </c>
      <c r="O15982" s="14" t="str">
        <v/>
      </c>
      <c r="P15982" s="14" t="str">
        <f ca="1"/>
        <v>Low Cap</v>
      </c>
    </row>
    <row r="15983" spans="11:16">
      <c r="K15983" s="14" t="str">
        <v/>
      </c>
      <c r="L15983" s="14" t="str">
        <v/>
      </c>
      <c r="O15983" s="14" t="str">
        <v/>
      </c>
      <c r="P15983" s="14" t="str">
        <f ca="1"/>
        <v>Low Cap</v>
      </c>
    </row>
    <row r="15984" spans="11:16">
      <c r="K15984" s="14" t="str">
        <v/>
      </c>
      <c r="L15984" s="14" t="str">
        <v/>
      </c>
      <c r="O15984" s="14" t="str">
        <v/>
      </c>
      <c r="P15984" s="14" t="str">
        <f ca="1"/>
        <v>Low Cap</v>
      </c>
    </row>
    <row r="15985" spans="11:16">
      <c r="K15985" s="14" t="str">
        <v/>
      </c>
      <c r="L15985" s="14" t="str">
        <v/>
      </c>
      <c r="O15985" s="14" t="str">
        <v/>
      </c>
      <c r="P15985" s="14" t="str">
        <f ca="1"/>
        <v>Low Cap</v>
      </c>
    </row>
    <row r="15986" spans="11:16">
      <c r="K15986" s="14" t="str">
        <v/>
      </c>
      <c r="L15986" s="14" t="str">
        <v/>
      </c>
      <c r="O15986" s="14" t="str">
        <v/>
      </c>
      <c r="P15986" s="14" t="str">
        <f ca="1"/>
        <v>Low Cap</v>
      </c>
    </row>
    <row r="15987" spans="11:16">
      <c r="K15987" s="14" t="str">
        <v/>
      </c>
      <c r="L15987" s="14" t="str">
        <v/>
      </c>
      <c r="O15987" s="14" t="str">
        <v/>
      </c>
      <c r="P15987" s="14" t="str">
        <f ca="1"/>
        <v>Low Cap</v>
      </c>
    </row>
    <row r="15988" spans="11:16">
      <c r="K15988" s="14" t="str">
        <v/>
      </c>
      <c r="L15988" s="14" t="str">
        <v/>
      </c>
      <c r="O15988" s="14" t="str">
        <v/>
      </c>
      <c r="P15988" s="14" t="str">
        <f ca="1"/>
        <v>Low Cap</v>
      </c>
    </row>
    <row r="15989" spans="11:16">
      <c r="K15989" s="14" t="str">
        <v/>
      </c>
      <c r="L15989" s="14" t="str">
        <v/>
      </c>
      <c r="O15989" s="14" t="str">
        <v/>
      </c>
      <c r="P15989" s="14" t="str">
        <f ca="1"/>
        <v>Low Cap</v>
      </c>
    </row>
    <row r="15990" spans="11:16">
      <c r="K15990" s="14" t="str">
        <v/>
      </c>
      <c r="L15990" s="14" t="str">
        <v/>
      </c>
      <c r="O15990" s="14" t="str">
        <v/>
      </c>
      <c r="P15990" s="14" t="str">
        <f ca="1"/>
        <v>Low Cap</v>
      </c>
    </row>
    <row r="15991" spans="11:16">
      <c r="K15991" s="14" t="str">
        <v/>
      </c>
      <c r="L15991" s="14" t="str">
        <v/>
      </c>
      <c r="O15991" s="14" t="str">
        <v/>
      </c>
      <c r="P15991" s="14" t="str">
        <f ca="1"/>
        <v>Low Cap</v>
      </c>
    </row>
    <row r="15992" spans="11:16">
      <c r="K15992" s="14" t="str">
        <v/>
      </c>
      <c r="L15992" s="14" t="str">
        <v/>
      </c>
      <c r="O15992" s="14" t="str">
        <v/>
      </c>
      <c r="P15992" s="14" t="str">
        <f ca="1"/>
        <v>Low Cap</v>
      </c>
    </row>
    <row r="15993" spans="11:16">
      <c r="K15993" s="14" t="str">
        <v/>
      </c>
      <c r="L15993" s="14" t="str">
        <v/>
      </c>
      <c r="O15993" s="14" t="str">
        <v/>
      </c>
      <c r="P15993" s="14" t="str">
        <f ca="1"/>
        <v>Low Cap</v>
      </c>
    </row>
    <row r="15994" spans="11:16">
      <c r="K15994" s="14" t="str">
        <v/>
      </c>
      <c r="L15994" s="14" t="str">
        <v/>
      </c>
      <c r="O15994" s="14" t="str">
        <v/>
      </c>
      <c r="P15994" s="14" t="str">
        <f ca="1"/>
        <v>Low Cap</v>
      </c>
    </row>
    <row r="15995" spans="11:16">
      <c r="K15995" s="14" t="str">
        <v/>
      </c>
      <c r="L15995" s="14" t="str">
        <v/>
      </c>
      <c r="O15995" s="14" t="str">
        <v/>
      </c>
      <c r="P15995" s="14" t="str">
        <f ca="1"/>
        <v>Low Cap</v>
      </c>
    </row>
    <row r="15996" spans="11:16">
      <c r="K15996" s="14" t="str">
        <v/>
      </c>
      <c r="L15996" s="14" t="str">
        <v/>
      </c>
      <c r="O15996" s="14" t="str">
        <v/>
      </c>
      <c r="P15996" s="14" t="str">
        <f ca="1"/>
        <v>Low Cap</v>
      </c>
    </row>
    <row r="15997" spans="11:16">
      <c r="K15997" s="14" t="str">
        <v/>
      </c>
      <c r="L15997" s="14" t="str">
        <v/>
      </c>
      <c r="O15997" s="14" t="str">
        <v/>
      </c>
      <c r="P15997" s="14" t="str">
        <f ca="1"/>
        <v>Low Cap</v>
      </c>
    </row>
    <row r="15998" spans="11:16">
      <c r="K15998" s="14" t="str">
        <v/>
      </c>
      <c r="L15998" s="14" t="str">
        <v/>
      </c>
      <c r="O15998" s="14" t="str">
        <v/>
      </c>
      <c r="P15998" s="14" t="str">
        <f ca="1"/>
        <v>Low Cap</v>
      </c>
    </row>
    <row r="15999" spans="11:16">
      <c r="K15999" s="14" t="str">
        <v/>
      </c>
      <c r="L15999" s="14" t="str">
        <v/>
      </c>
      <c r="O15999" s="14" t="str">
        <v/>
      </c>
      <c r="P15999" s="14" t="str">
        <f ca="1"/>
        <v>Low Cap</v>
      </c>
    </row>
    <row r="16000" spans="11:16">
      <c r="K16000" s="14" t="str">
        <v/>
      </c>
      <c r="L16000" s="14" t="str">
        <v/>
      </c>
      <c r="O16000" s="14" t="str">
        <v/>
      </c>
      <c r="P16000" s="14" t="str">
        <f ca="1"/>
        <v>Low Cap</v>
      </c>
    </row>
    <row r="16001" spans="11:16">
      <c r="K16001" s="14" t="str">
        <v/>
      </c>
      <c r="L16001" s="14" t="str">
        <v/>
      </c>
      <c r="O16001" s="14" t="str">
        <v/>
      </c>
      <c r="P16001" s="14" t="str">
        <f ca="1"/>
        <v>Low Cap</v>
      </c>
    </row>
    <row r="16002" spans="11:16">
      <c r="K16002" s="14" t="str">
        <v/>
      </c>
      <c r="L16002" s="14" t="str">
        <v/>
      </c>
      <c r="O16002" s="14" t="str">
        <v/>
      </c>
      <c r="P16002" s="14" t="str">
        <f ca="1"/>
        <v>Low Cap</v>
      </c>
    </row>
    <row r="16003" spans="11:16">
      <c r="K16003" s="14" t="str">
        <v/>
      </c>
      <c r="L16003" s="14" t="str">
        <v/>
      </c>
      <c r="O16003" s="14" t="str">
        <v/>
      </c>
      <c r="P16003" s="14" t="str">
        <f ca="1"/>
        <v>Low Cap</v>
      </c>
    </row>
    <row r="16004" spans="11:16">
      <c r="K16004" s="14" t="str">
        <v/>
      </c>
      <c r="L16004" s="14" t="str">
        <v/>
      </c>
      <c r="O16004" s="14" t="str">
        <v/>
      </c>
      <c r="P16004" s="14" t="str">
        <f ca="1"/>
        <v>Low Cap</v>
      </c>
    </row>
    <row r="16005" spans="11:16">
      <c r="K16005" s="14" t="str">
        <v/>
      </c>
      <c r="L16005" s="14" t="str">
        <v/>
      </c>
      <c r="O16005" s="14" t="str">
        <v/>
      </c>
      <c r="P16005" s="14" t="str">
        <f ca="1"/>
        <v>Low Cap</v>
      </c>
    </row>
    <row r="16006" spans="11:16">
      <c r="K16006" s="14" t="str">
        <v/>
      </c>
      <c r="L16006" s="14" t="str">
        <v/>
      </c>
      <c r="O16006" s="14" t="str">
        <v/>
      </c>
      <c r="P16006" s="14" t="str">
        <f ca="1"/>
        <v>Low Cap</v>
      </c>
    </row>
    <row r="16007" spans="11:16">
      <c r="K16007" s="14" t="str">
        <v/>
      </c>
      <c r="L16007" s="14" t="str">
        <v/>
      </c>
      <c r="O16007" s="14" t="str">
        <v/>
      </c>
      <c r="P16007" s="14" t="str">
        <f ca="1"/>
        <v>Low Cap</v>
      </c>
    </row>
    <row r="16008" spans="11:16">
      <c r="K16008" s="14" t="str">
        <v/>
      </c>
      <c r="L16008" s="14" t="str">
        <v/>
      </c>
      <c r="O16008" s="14" t="str">
        <v/>
      </c>
      <c r="P16008" s="14" t="str">
        <f ca="1"/>
        <v>Low Cap</v>
      </c>
    </row>
    <row r="16009" spans="11:16">
      <c r="K16009" s="14" t="str">
        <v/>
      </c>
      <c r="L16009" s="14" t="str">
        <v/>
      </c>
      <c r="O16009" s="14" t="str">
        <v/>
      </c>
      <c r="P16009" s="14" t="str">
        <f ca="1"/>
        <v>Low Cap</v>
      </c>
    </row>
    <row r="16010" spans="11:16">
      <c r="K16010" s="14" t="str">
        <v/>
      </c>
      <c r="L16010" s="14" t="str">
        <v/>
      </c>
      <c r="O16010" s="14" t="str">
        <v/>
      </c>
      <c r="P16010" s="14" t="str">
        <f ca="1"/>
        <v>Low Cap</v>
      </c>
    </row>
    <row r="16011" spans="11:16">
      <c r="K16011" s="14" t="str">
        <v/>
      </c>
      <c r="L16011" s="14" t="str">
        <v/>
      </c>
      <c r="O16011" s="14" t="str">
        <v/>
      </c>
      <c r="P16011" s="14" t="str">
        <f ca="1"/>
        <v>Low Cap</v>
      </c>
    </row>
    <row r="16012" spans="11:16">
      <c r="K16012" s="14" t="str">
        <v/>
      </c>
      <c r="L16012" s="14" t="str">
        <v/>
      </c>
      <c r="O16012" s="14" t="str">
        <v/>
      </c>
      <c r="P16012" s="14" t="str">
        <f ca="1"/>
        <v>Low Cap</v>
      </c>
    </row>
    <row r="16013" spans="11:16">
      <c r="K16013" s="14" t="str">
        <v/>
      </c>
      <c r="L16013" s="14" t="str">
        <v/>
      </c>
      <c r="O16013" s="14" t="str">
        <v/>
      </c>
      <c r="P16013" s="14" t="str">
        <f ca="1"/>
        <v>Low Cap</v>
      </c>
    </row>
    <row r="16014" spans="11:16">
      <c r="K16014" s="14" t="str">
        <v/>
      </c>
      <c r="L16014" s="14" t="str">
        <v/>
      </c>
      <c r="O16014" s="14" t="str">
        <v/>
      </c>
      <c r="P16014" s="14" t="str">
        <f ca="1"/>
        <v>Low Cap</v>
      </c>
    </row>
    <row r="16015" spans="11:16">
      <c r="K16015" s="14" t="str">
        <v/>
      </c>
      <c r="L16015" s="14" t="str">
        <v/>
      </c>
      <c r="O16015" s="14" t="str">
        <v/>
      </c>
      <c r="P16015" s="14" t="str">
        <f ca="1"/>
        <v>Low Cap</v>
      </c>
    </row>
    <row r="16016" spans="11:16">
      <c r="K16016" s="14" t="str">
        <v/>
      </c>
      <c r="L16016" s="14" t="str">
        <v/>
      </c>
      <c r="O16016" s="14" t="str">
        <v/>
      </c>
      <c r="P16016" s="14" t="str">
        <f ca="1"/>
        <v>Low Cap</v>
      </c>
    </row>
    <row r="16017" spans="11:16">
      <c r="K16017" s="14" t="str">
        <v/>
      </c>
      <c r="L16017" s="14" t="str">
        <v/>
      </c>
      <c r="O16017" s="14" t="str">
        <v/>
      </c>
      <c r="P16017" s="14" t="str">
        <f ca="1"/>
        <v>Low Cap</v>
      </c>
    </row>
    <row r="16018" spans="11:16">
      <c r="K16018" s="14" t="str">
        <v/>
      </c>
      <c r="L16018" s="14" t="str">
        <v/>
      </c>
      <c r="O16018" s="14" t="str">
        <v/>
      </c>
      <c r="P16018" s="14" t="str">
        <f ca="1"/>
        <v>Low Cap</v>
      </c>
    </row>
    <row r="16019" spans="11:16">
      <c r="K16019" s="14" t="str">
        <v/>
      </c>
      <c r="L16019" s="14" t="str">
        <v/>
      </c>
      <c r="O16019" s="14" t="str">
        <v/>
      </c>
      <c r="P16019" s="14" t="str">
        <f ca="1"/>
        <v>Low Cap</v>
      </c>
    </row>
    <row r="16020" spans="11:16">
      <c r="K16020" s="14" t="str">
        <v/>
      </c>
      <c r="L16020" s="14" t="str">
        <v/>
      </c>
      <c r="O16020" s="14" t="str">
        <v/>
      </c>
      <c r="P16020" s="14" t="str">
        <f ca="1"/>
        <v>Low Cap</v>
      </c>
    </row>
    <row r="16021" spans="11:16">
      <c r="K16021" s="14" t="str">
        <v/>
      </c>
      <c r="L16021" s="14" t="str">
        <v/>
      </c>
      <c r="O16021" s="14" t="str">
        <v/>
      </c>
      <c r="P16021" s="14" t="str">
        <f ca="1"/>
        <v>Low Cap</v>
      </c>
    </row>
    <row r="16022" spans="11:16">
      <c r="K16022" s="14" t="str">
        <v/>
      </c>
      <c r="L16022" s="14" t="str">
        <v/>
      </c>
      <c r="O16022" s="14" t="str">
        <v/>
      </c>
      <c r="P16022" s="14" t="str">
        <f ca="1"/>
        <v>Low Cap</v>
      </c>
    </row>
    <row r="16023" spans="11:16">
      <c r="K16023" s="14" t="str">
        <v/>
      </c>
      <c r="L16023" s="14" t="str">
        <v/>
      </c>
      <c r="O16023" s="14" t="str">
        <v/>
      </c>
      <c r="P16023" s="14" t="str">
        <f ca="1"/>
        <v>Low Cap</v>
      </c>
    </row>
    <row r="16024" spans="11:16">
      <c r="K16024" s="14" t="str">
        <v/>
      </c>
      <c r="L16024" s="14" t="str">
        <v/>
      </c>
      <c r="O16024" s="14" t="str">
        <v/>
      </c>
      <c r="P16024" s="14" t="str">
        <f ca="1"/>
        <v>Low Cap</v>
      </c>
    </row>
    <row r="16025" spans="11:16">
      <c r="K16025" s="14" t="str">
        <v/>
      </c>
      <c r="L16025" s="14" t="str">
        <v/>
      </c>
      <c r="O16025" s="14" t="str">
        <v/>
      </c>
      <c r="P16025" s="14" t="str">
        <f ca="1"/>
        <v>Low Cap</v>
      </c>
    </row>
    <row r="16026" spans="11:16">
      <c r="K16026" s="14" t="str">
        <v/>
      </c>
      <c r="L16026" s="14" t="str">
        <v/>
      </c>
      <c r="O16026" s="14" t="str">
        <v/>
      </c>
      <c r="P16026" s="14" t="str">
        <f ca="1"/>
        <v>Low Cap</v>
      </c>
    </row>
    <row r="16027" spans="11:16">
      <c r="K16027" s="14" t="str">
        <v/>
      </c>
      <c r="L16027" s="14" t="str">
        <v/>
      </c>
      <c r="O16027" s="14" t="str">
        <v/>
      </c>
      <c r="P16027" s="14" t="str">
        <f ca="1"/>
        <v>Low Cap</v>
      </c>
    </row>
    <row r="16028" spans="11:16">
      <c r="K16028" s="14" t="str">
        <v/>
      </c>
      <c r="L16028" s="14" t="str">
        <v/>
      </c>
      <c r="O16028" s="14" t="str">
        <v/>
      </c>
      <c r="P16028" s="14" t="str">
        <f ca="1"/>
        <v>Low Cap</v>
      </c>
    </row>
    <row r="16029" spans="11:16">
      <c r="K16029" s="14" t="str">
        <v/>
      </c>
      <c r="L16029" s="14" t="str">
        <v/>
      </c>
      <c r="O16029" s="14" t="str">
        <v/>
      </c>
      <c r="P16029" s="14" t="str">
        <f ca="1"/>
        <v>Low Cap</v>
      </c>
    </row>
    <row r="16030" spans="11:16">
      <c r="K16030" s="14" t="str">
        <v/>
      </c>
      <c r="L16030" s="14" t="str">
        <v/>
      </c>
      <c r="O16030" s="14" t="str">
        <v/>
      </c>
      <c r="P16030" s="14" t="str">
        <f ca="1"/>
        <v>Low Cap</v>
      </c>
    </row>
    <row r="16031" spans="11:16">
      <c r="K16031" s="14" t="str">
        <v/>
      </c>
      <c r="L16031" s="14" t="str">
        <v/>
      </c>
      <c r="O16031" s="14" t="str">
        <v/>
      </c>
      <c r="P16031" s="14" t="str">
        <f ca="1"/>
        <v>Low Cap</v>
      </c>
    </row>
    <row r="16032" spans="11:16">
      <c r="K16032" s="14" t="str">
        <v/>
      </c>
      <c r="L16032" s="14" t="str">
        <v/>
      </c>
      <c r="O16032" s="14" t="str">
        <v/>
      </c>
      <c r="P16032" s="14" t="str">
        <f ca="1"/>
        <v>Low Cap</v>
      </c>
    </row>
    <row r="16033" spans="11:16">
      <c r="K16033" s="14" t="str">
        <v/>
      </c>
      <c r="L16033" s="14" t="str">
        <v/>
      </c>
      <c r="O16033" s="14" t="str">
        <v/>
      </c>
      <c r="P16033" s="14" t="str">
        <f ca="1"/>
        <v>Low Cap</v>
      </c>
    </row>
    <row r="16034" spans="11:16">
      <c r="K16034" s="14" t="str">
        <v/>
      </c>
      <c r="L16034" s="14" t="str">
        <v/>
      </c>
      <c r="O16034" s="14" t="str">
        <v/>
      </c>
      <c r="P16034" s="14" t="str">
        <f ca="1"/>
        <v>Low Cap</v>
      </c>
    </row>
    <row r="16035" spans="11:16">
      <c r="K16035" s="14" t="str">
        <v/>
      </c>
      <c r="L16035" s="14" t="str">
        <v/>
      </c>
      <c r="O16035" s="14" t="str">
        <v/>
      </c>
      <c r="P16035" s="14" t="str">
        <f ca="1"/>
        <v>Low Cap</v>
      </c>
    </row>
    <row r="16036" spans="11:16">
      <c r="K16036" s="14" t="str">
        <v/>
      </c>
      <c r="L16036" s="14" t="str">
        <v/>
      </c>
      <c r="O16036" s="14" t="str">
        <v/>
      </c>
      <c r="P16036" s="14" t="str">
        <f ca="1"/>
        <v>Low Cap</v>
      </c>
    </row>
    <row r="16037" spans="11:16">
      <c r="K16037" s="14" t="str">
        <v/>
      </c>
      <c r="L16037" s="14" t="str">
        <v/>
      </c>
      <c r="O16037" s="14" t="str">
        <v/>
      </c>
      <c r="P16037" s="14" t="str">
        <f ca="1"/>
        <v>Low Cap</v>
      </c>
    </row>
    <row r="16038" spans="11:16">
      <c r="K16038" s="14" t="str">
        <v/>
      </c>
      <c r="L16038" s="14" t="str">
        <v/>
      </c>
      <c r="O16038" s="14" t="str">
        <v/>
      </c>
      <c r="P16038" s="14" t="str">
        <f ca="1"/>
        <v>Low Cap</v>
      </c>
    </row>
    <row r="16039" spans="11:16">
      <c r="K16039" s="14" t="str">
        <v/>
      </c>
      <c r="L16039" s="14" t="str">
        <v/>
      </c>
      <c r="O16039" s="14" t="str">
        <v/>
      </c>
      <c r="P16039" s="14" t="str">
        <f ca="1"/>
        <v>Low Cap</v>
      </c>
    </row>
    <row r="16040" spans="11:16">
      <c r="K16040" s="14" t="str">
        <v/>
      </c>
      <c r="L16040" s="14" t="str">
        <v/>
      </c>
      <c r="O16040" s="14" t="str">
        <v/>
      </c>
      <c r="P16040" s="14" t="str">
        <f ca="1"/>
        <v>Low Cap</v>
      </c>
    </row>
    <row r="16041" spans="11:16">
      <c r="K16041" s="14" t="str">
        <v/>
      </c>
      <c r="L16041" s="14" t="str">
        <v/>
      </c>
      <c r="O16041" s="14" t="str">
        <v/>
      </c>
      <c r="P16041" s="14" t="str">
        <f ca="1"/>
        <v>Low Cap</v>
      </c>
    </row>
    <row r="16042" spans="11:16">
      <c r="K16042" s="14" t="str">
        <v/>
      </c>
      <c r="L16042" s="14" t="str">
        <v/>
      </c>
      <c r="O16042" s="14" t="str">
        <v/>
      </c>
      <c r="P16042" s="14" t="str">
        <f ca="1"/>
        <v>Low Cap</v>
      </c>
    </row>
    <row r="16043" spans="11:16">
      <c r="K16043" s="14" t="str">
        <v/>
      </c>
      <c r="L16043" s="14" t="str">
        <v/>
      </c>
      <c r="O16043" s="14" t="str">
        <v/>
      </c>
      <c r="P16043" s="14" t="str">
        <f ca="1"/>
        <v>Low Cap</v>
      </c>
    </row>
    <row r="16044" spans="11:16">
      <c r="K16044" s="14" t="str">
        <v/>
      </c>
      <c r="L16044" s="14" t="str">
        <v/>
      </c>
      <c r="O16044" s="14" t="str">
        <v/>
      </c>
      <c r="P16044" s="14" t="str">
        <f ca="1"/>
        <v>Low Cap</v>
      </c>
    </row>
    <row r="16045" spans="11:16">
      <c r="K16045" s="14" t="str">
        <v/>
      </c>
      <c r="L16045" s="14" t="str">
        <v/>
      </c>
      <c r="O16045" s="14" t="str">
        <v/>
      </c>
      <c r="P16045" s="14" t="str">
        <f ca="1"/>
        <v>Low Cap</v>
      </c>
    </row>
    <row r="16046" spans="11:16">
      <c r="K16046" s="14" t="str">
        <v/>
      </c>
      <c r="L16046" s="14" t="str">
        <v/>
      </c>
      <c r="O16046" s="14" t="str">
        <v/>
      </c>
      <c r="P16046" s="14" t="str">
        <f ca="1"/>
        <v>Low Cap</v>
      </c>
    </row>
    <row r="16047" spans="11:16">
      <c r="K16047" s="14" t="str">
        <v/>
      </c>
      <c r="L16047" s="14" t="str">
        <v/>
      </c>
      <c r="O16047" s="14" t="str">
        <v/>
      </c>
      <c r="P16047" s="14" t="str">
        <f ca="1"/>
        <v>Low Cap</v>
      </c>
    </row>
    <row r="16048" spans="11:16">
      <c r="K16048" s="14" t="str">
        <v/>
      </c>
      <c r="L16048" s="14" t="str">
        <v/>
      </c>
      <c r="O16048" s="14" t="str">
        <v/>
      </c>
      <c r="P16048" s="14" t="str">
        <f ca="1"/>
        <v>Low Cap</v>
      </c>
    </row>
    <row r="16049" spans="11:16">
      <c r="K16049" s="14" t="str">
        <v/>
      </c>
      <c r="L16049" s="14" t="str">
        <v/>
      </c>
      <c r="O16049" s="14" t="str">
        <v/>
      </c>
      <c r="P16049" s="14" t="str">
        <f ca="1"/>
        <v>Low Cap</v>
      </c>
    </row>
    <row r="16050" spans="11:16">
      <c r="K16050" s="14" t="str">
        <v/>
      </c>
      <c r="L16050" s="14" t="str">
        <v/>
      </c>
      <c r="O16050" s="14" t="str">
        <v/>
      </c>
      <c r="P16050" s="14" t="str">
        <f ca="1"/>
        <v>Low Cap</v>
      </c>
    </row>
    <row r="16051" spans="11:16">
      <c r="K16051" s="14" t="str">
        <v/>
      </c>
      <c r="L16051" s="14" t="str">
        <v/>
      </c>
      <c r="O16051" s="14" t="str">
        <v/>
      </c>
      <c r="P16051" s="14" t="str">
        <f ca="1"/>
        <v>Low Cap</v>
      </c>
    </row>
    <row r="16052" spans="11:16">
      <c r="K16052" s="14" t="str">
        <v/>
      </c>
      <c r="L16052" s="14" t="str">
        <v/>
      </c>
      <c r="O16052" s="14" t="str">
        <v/>
      </c>
      <c r="P16052" s="14" t="str">
        <f ca="1"/>
        <v>Low Cap</v>
      </c>
    </row>
    <row r="16053" spans="11:16">
      <c r="K16053" s="14" t="str">
        <v/>
      </c>
      <c r="L16053" s="14" t="str">
        <v/>
      </c>
      <c r="O16053" s="14" t="str">
        <v/>
      </c>
      <c r="P16053" s="14" t="str">
        <f ca="1"/>
        <v>Low Cap</v>
      </c>
    </row>
    <row r="16054" spans="11:16">
      <c r="K16054" s="14" t="str">
        <v/>
      </c>
      <c r="L16054" s="14" t="str">
        <v/>
      </c>
      <c r="O16054" s="14" t="str">
        <v/>
      </c>
      <c r="P16054" s="14" t="str">
        <f ca="1"/>
        <v>Low Cap</v>
      </c>
    </row>
    <row r="16055" spans="11:16">
      <c r="K16055" s="14" t="str">
        <v/>
      </c>
      <c r="L16055" s="14" t="str">
        <v/>
      </c>
      <c r="O16055" s="14" t="str">
        <v/>
      </c>
      <c r="P16055" s="14" t="str">
        <f ca="1"/>
        <v>Low Cap</v>
      </c>
    </row>
    <row r="16056" spans="11:16">
      <c r="K16056" s="14" t="str">
        <v/>
      </c>
      <c r="L16056" s="14" t="str">
        <v/>
      </c>
      <c r="O16056" s="14" t="str">
        <v/>
      </c>
      <c r="P16056" s="14" t="str">
        <f ca="1"/>
        <v>Low Cap</v>
      </c>
    </row>
    <row r="16057" spans="11:16">
      <c r="K16057" s="14" t="str">
        <v/>
      </c>
      <c r="L16057" s="14" t="str">
        <v/>
      </c>
      <c r="O16057" s="14" t="str">
        <v/>
      </c>
      <c r="P16057" s="14" t="str">
        <f ca="1"/>
        <v>Low Cap</v>
      </c>
    </row>
    <row r="16058" spans="11:16">
      <c r="K16058" s="14" t="str">
        <v/>
      </c>
      <c r="L16058" s="14" t="str">
        <v/>
      </c>
      <c r="O16058" s="14" t="str">
        <v/>
      </c>
      <c r="P16058" s="14" t="str">
        <f ca="1"/>
        <v>Low Cap</v>
      </c>
    </row>
    <row r="16059" spans="11:16">
      <c r="K16059" s="14" t="str">
        <v/>
      </c>
      <c r="L16059" s="14" t="str">
        <v/>
      </c>
      <c r="O16059" s="14" t="str">
        <v/>
      </c>
      <c r="P16059" s="14" t="str">
        <f ca="1"/>
        <v>Low Cap</v>
      </c>
    </row>
    <row r="16060" spans="11:16">
      <c r="K16060" s="14" t="str">
        <v/>
      </c>
      <c r="L16060" s="14" t="str">
        <v/>
      </c>
      <c r="O16060" s="14" t="str">
        <v/>
      </c>
      <c r="P16060" s="14" t="str">
        <f ca="1"/>
        <v>Low Cap</v>
      </c>
    </row>
    <row r="16061" spans="11:16">
      <c r="K16061" s="14" t="str">
        <v/>
      </c>
      <c r="L16061" s="14" t="str">
        <v/>
      </c>
      <c r="O16061" s="14" t="str">
        <v/>
      </c>
      <c r="P16061" s="14" t="str">
        <f ca="1"/>
        <v>Low Cap</v>
      </c>
    </row>
    <row r="16062" spans="11:16">
      <c r="K16062" s="14" t="str">
        <v/>
      </c>
      <c r="L16062" s="14" t="str">
        <v/>
      </c>
      <c r="O16062" s="14" t="str">
        <v/>
      </c>
      <c r="P16062" s="14" t="str">
        <f ca="1"/>
        <v>Low Cap</v>
      </c>
    </row>
    <row r="16063" spans="11:16">
      <c r="K16063" s="14" t="str">
        <v/>
      </c>
      <c r="L16063" s="14" t="str">
        <v/>
      </c>
      <c r="O16063" s="14" t="str">
        <v/>
      </c>
      <c r="P16063" s="14" t="str">
        <f ca="1"/>
        <v>Low Cap</v>
      </c>
    </row>
    <row r="16064" spans="11:16">
      <c r="K16064" s="14" t="str">
        <v/>
      </c>
      <c r="L16064" s="14" t="str">
        <v/>
      </c>
      <c r="O16064" s="14" t="str">
        <v/>
      </c>
      <c r="P16064" s="14" t="str">
        <f ca="1"/>
        <v>Low Cap</v>
      </c>
    </row>
    <row r="16065" spans="11:16">
      <c r="K16065" s="14" t="str">
        <v/>
      </c>
      <c r="L16065" s="14" t="str">
        <v/>
      </c>
      <c r="O16065" s="14" t="str">
        <v/>
      </c>
      <c r="P16065" s="14" t="str">
        <f ca="1"/>
        <v>Low Cap</v>
      </c>
    </row>
    <row r="16066" spans="11:16">
      <c r="K16066" s="14" t="str">
        <v/>
      </c>
      <c r="L16066" s="14" t="str">
        <v/>
      </c>
      <c r="O16066" s="14" t="str">
        <v/>
      </c>
      <c r="P16066" s="14" t="str">
        <f ca="1"/>
        <v>Low Cap</v>
      </c>
    </row>
    <row r="16067" spans="11:16">
      <c r="K16067" s="14" t="str">
        <v/>
      </c>
      <c r="L16067" s="14" t="str">
        <v/>
      </c>
      <c r="O16067" s="14" t="str">
        <v/>
      </c>
      <c r="P16067" s="14" t="str">
        <f ca="1"/>
        <v>Low Cap</v>
      </c>
    </row>
    <row r="16068" spans="11:16">
      <c r="K16068" s="14" t="str">
        <v/>
      </c>
      <c r="L16068" s="14" t="str">
        <v/>
      </c>
      <c r="O16068" s="14" t="str">
        <v/>
      </c>
      <c r="P16068" s="14" t="str">
        <f ca="1"/>
        <v>Low Cap</v>
      </c>
    </row>
    <row r="16069" spans="11:16">
      <c r="K16069" s="14" t="str">
        <v/>
      </c>
      <c r="L16069" s="14" t="str">
        <v/>
      </c>
      <c r="O16069" s="14" t="str">
        <v/>
      </c>
      <c r="P16069" s="14" t="str">
        <f ca="1"/>
        <v>Low Cap</v>
      </c>
    </row>
    <row r="16070" spans="11:16">
      <c r="K16070" s="14" t="str">
        <v/>
      </c>
      <c r="L16070" s="14" t="str">
        <v/>
      </c>
      <c r="O16070" s="14" t="str">
        <v/>
      </c>
      <c r="P16070" s="14" t="str">
        <f ca="1"/>
        <v>Low Cap</v>
      </c>
    </row>
    <row r="16071" spans="11:16">
      <c r="K16071" s="14" t="str">
        <v/>
      </c>
      <c r="L16071" s="14" t="str">
        <v/>
      </c>
      <c r="O16071" s="14" t="str">
        <v/>
      </c>
      <c r="P16071" s="14" t="str">
        <f ca="1"/>
        <v>Low Cap</v>
      </c>
    </row>
    <row r="16072" spans="11:16">
      <c r="K16072" s="14" t="str">
        <v/>
      </c>
      <c r="L16072" s="14" t="str">
        <v/>
      </c>
      <c r="O16072" s="14" t="str">
        <v/>
      </c>
      <c r="P16072" s="14" t="str">
        <f ca="1"/>
        <v>Low Cap</v>
      </c>
    </row>
    <row r="16073" spans="11:16">
      <c r="K16073" s="14" t="str">
        <v/>
      </c>
      <c r="L16073" s="14" t="str">
        <v/>
      </c>
      <c r="O16073" s="14" t="str">
        <v/>
      </c>
      <c r="P16073" s="14" t="str">
        <f ca="1"/>
        <v>Low Cap</v>
      </c>
    </row>
    <row r="16074" spans="11:16">
      <c r="K16074" s="14" t="str">
        <v/>
      </c>
      <c r="L16074" s="14" t="str">
        <v/>
      </c>
      <c r="O16074" s="14" t="str">
        <v/>
      </c>
      <c r="P16074" s="14" t="str">
        <f ca="1"/>
        <v>Low Cap</v>
      </c>
    </row>
    <row r="16075" spans="11:16">
      <c r="K16075" s="14" t="str">
        <v/>
      </c>
      <c r="L16075" s="14" t="str">
        <v/>
      </c>
      <c r="O16075" s="14" t="str">
        <v/>
      </c>
      <c r="P16075" s="14" t="str">
        <f ca="1"/>
        <v>Low Cap</v>
      </c>
    </row>
    <row r="16076" spans="11:16">
      <c r="K16076" s="14" t="str">
        <v/>
      </c>
      <c r="L16076" s="14" t="str">
        <v/>
      </c>
      <c r="O16076" s="14" t="str">
        <v/>
      </c>
      <c r="P16076" s="14" t="str">
        <f ca="1"/>
        <v>Low Cap</v>
      </c>
    </row>
    <row r="16077" spans="11:16">
      <c r="K16077" s="14" t="str">
        <v/>
      </c>
      <c r="L16077" s="14" t="str">
        <v/>
      </c>
      <c r="O16077" s="14" t="str">
        <v/>
      </c>
      <c r="P16077" s="14" t="str">
        <f ca="1"/>
        <v>Low Cap</v>
      </c>
    </row>
    <row r="16078" spans="11:16">
      <c r="K16078" s="14" t="str">
        <v/>
      </c>
      <c r="L16078" s="14" t="str">
        <v/>
      </c>
      <c r="O16078" s="14" t="str">
        <v/>
      </c>
      <c r="P16078" s="14" t="str">
        <f ca="1"/>
        <v>Low Cap</v>
      </c>
    </row>
    <row r="16079" spans="11:16">
      <c r="K16079" s="14" t="str">
        <v/>
      </c>
      <c r="L16079" s="14" t="str">
        <v/>
      </c>
      <c r="O16079" s="14" t="str">
        <v/>
      </c>
      <c r="P16079" s="14" t="str">
        <f ca="1"/>
        <v>Low Cap</v>
      </c>
    </row>
    <row r="16080" spans="11:16">
      <c r="K16080" s="14" t="str">
        <v/>
      </c>
      <c r="L16080" s="14" t="str">
        <v/>
      </c>
      <c r="O16080" s="14" t="str">
        <v/>
      </c>
      <c r="P16080" s="14" t="str">
        <f ca="1"/>
        <v>Low Cap</v>
      </c>
    </row>
    <row r="16081" spans="11:16">
      <c r="K16081" s="14" t="str">
        <v/>
      </c>
      <c r="L16081" s="14" t="str">
        <v/>
      </c>
      <c r="O16081" s="14" t="str">
        <v/>
      </c>
      <c r="P16081" s="14" t="str">
        <f ca="1"/>
        <v>Low Cap</v>
      </c>
    </row>
    <row r="16082" spans="11:16">
      <c r="K16082" s="14" t="str">
        <v/>
      </c>
      <c r="L16082" s="14" t="str">
        <v/>
      </c>
      <c r="O16082" s="14" t="str">
        <v/>
      </c>
      <c r="P16082" s="14" t="str">
        <f ca="1"/>
        <v>Low Cap</v>
      </c>
    </row>
    <row r="16083" spans="11:16">
      <c r="K16083" s="14" t="str">
        <v/>
      </c>
      <c r="L16083" s="14" t="str">
        <v/>
      </c>
      <c r="O16083" s="14" t="str">
        <v/>
      </c>
      <c r="P16083" s="14" t="str">
        <f ca="1"/>
        <v>Low Cap</v>
      </c>
    </row>
    <row r="16084" spans="11:16">
      <c r="K16084" s="14" t="str">
        <v/>
      </c>
      <c r="L16084" s="14" t="str">
        <v/>
      </c>
      <c r="O16084" s="14" t="str">
        <v/>
      </c>
      <c r="P16084" s="14" t="str">
        <f ca="1"/>
        <v>Low Cap</v>
      </c>
    </row>
    <row r="16085" spans="11:16">
      <c r="K16085" s="14" t="str">
        <v/>
      </c>
      <c r="L16085" s="14" t="str">
        <v/>
      </c>
      <c r="O16085" s="14" t="str">
        <v/>
      </c>
      <c r="P16085" s="14" t="str">
        <f ca="1"/>
        <v>Low Cap</v>
      </c>
    </row>
    <row r="16086" spans="11:16">
      <c r="K16086" s="14" t="str">
        <v/>
      </c>
      <c r="L16086" s="14" t="str">
        <v/>
      </c>
      <c r="O16086" s="14" t="str">
        <v/>
      </c>
      <c r="P16086" s="14" t="str">
        <f ca="1"/>
        <v>Low Cap</v>
      </c>
    </row>
    <row r="16087" spans="11:16">
      <c r="K16087" s="14" t="str">
        <v/>
      </c>
      <c r="L16087" s="14" t="str">
        <v/>
      </c>
      <c r="O16087" s="14" t="str">
        <v/>
      </c>
      <c r="P16087" s="14" t="str">
        <f ca="1"/>
        <v>Low Cap</v>
      </c>
    </row>
    <row r="16088" spans="11:16">
      <c r="K16088" s="14" t="str">
        <v/>
      </c>
      <c r="L16088" s="14" t="str">
        <v/>
      </c>
      <c r="O16088" s="14" t="str">
        <v/>
      </c>
      <c r="P16088" s="14" t="str">
        <f ca="1"/>
        <v>Low Cap</v>
      </c>
    </row>
    <row r="16089" spans="11:16">
      <c r="K16089" s="14" t="str">
        <v/>
      </c>
      <c r="L16089" s="14" t="str">
        <v/>
      </c>
      <c r="O16089" s="14" t="str">
        <v/>
      </c>
      <c r="P16089" s="14" t="str">
        <f ca="1"/>
        <v>Low Cap</v>
      </c>
    </row>
    <row r="16090" spans="11:16">
      <c r="K16090" s="14" t="str">
        <v/>
      </c>
      <c r="L16090" s="14" t="str">
        <v/>
      </c>
      <c r="O16090" s="14" t="str">
        <v/>
      </c>
      <c r="P16090" s="14" t="str">
        <f ca="1"/>
        <v>Low Cap</v>
      </c>
    </row>
    <row r="16091" spans="11:16">
      <c r="K16091" s="14" t="str">
        <v/>
      </c>
      <c r="L16091" s="14" t="str">
        <v/>
      </c>
      <c r="O16091" s="14" t="str">
        <v/>
      </c>
      <c r="P16091" s="14" t="str">
        <f ca="1"/>
        <v>Low Cap</v>
      </c>
    </row>
    <row r="16092" spans="11:16">
      <c r="K16092" s="14" t="str">
        <v/>
      </c>
      <c r="L16092" s="14" t="str">
        <v/>
      </c>
      <c r="O16092" s="14" t="str">
        <v/>
      </c>
      <c r="P16092" s="14" t="str">
        <f ca="1"/>
        <v>Low Cap</v>
      </c>
    </row>
    <row r="16093" spans="11:16">
      <c r="K16093" s="14" t="str">
        <v/>
      </c>
      <c r="L16093" s="14" t="str">
        <v/>
      </c>
      <c r="O16093" s="14" t="str">
        <v/>
      </c>
      <c r="P16093" s="14" t="str">
        <f ca="1"/>
        <v>Low Cap</v>
      </c>
    </row>
    <row r="16094" spans="11:16">
      <c r="K16094" s="14" t="str">
        <v/>
      </c>
      <c r="L16094" s="14" t="str">
        <v/>
      </c>
      <c r="O16094" s="14" t="str">
        <v/>
      </c>
      <c r="P16094" s="14" t="str">
        <f ca="1"/>
        <v>Low Cap</v>
      </c>
    </row>
    <row r="16095" spans="11:16">
      <c r="K16095" s="14" t="str">
        <v/>
      </c>
      <c r="L16095" s="14" t="str">
        <v/>
      </c>
      <c r="O16095" s="14" t="str">
        <v/>
      </c>
      <c r="P16095" s="14" t="str">
        <f ca="1"/>
        <v>Low Cap</v>
      </c>
    </row>
    <row r="16096" spans="11:16">
      <c r="K16096" s="14" t="str">
        <v/>
      </c>
      <c r="L16096" s="14" t="str">
        <v/>
      </c>
      <c r="O16096" s="14" t="str">
        <v/>
      </c>
      <c r="P16096" s="14" t="str">
        <f ca="1"/>
        <v>Low Cap</v>
      </c>
    </row>
    <row r="16097" spans="11:16">
      <c r="K16097" s="14" t="str">
        <v/>
      </c>
      <c r="L16097" s="14" t="str">
        <v/>
      </c>
      <c r="O16097" s="14" t="str">
        <v/>
      </c>
      <c r="P16097" s="14" t="str">
        <f ca="1"/>
        <v>Low Cap</v>
      </c>
    </row>
    <row r="16098" spans="11:16">
      <c r="K16098" s="14" t="str">
        <v/>
      </c>
      <c r="L16098" s="14" t="str">
        <v/>
      </c>
      <c r="O16098" s="14" t="str">
        <v/>
      </c>
      <c r="P16098" s="14" t="str">
        <f ca="1"/>
        <v>Low Cap</v>
      </c>
    </row>
    <row r="16099" spans="11:16">
      <c r="K16099" s="14" t="str">
        <v/>
      </c>
      <c r="L16099" s="14" t="str">
        <v/>
      </c>
      <c r="O16099" s="14" t="str">
        <v/>
      </c>
      <c r="P16099" s="14" t="str">
        <f ca="1"/>
        <v>Low Cap</v>
      </c>
    </row>
    <row r="16100" spans="11:16">
      <c r="K16100" s="14" t="str">
        <v/>
      </c>
      <c r="L16100" s="14" t="str">
        <v/>
      </c>
      <c r="O16100" s="14" t="str">
        <v/>
      </c>
      <c r="P16100" s="14" t="str">
        <f ca="1"/>
        <v>Low Cap</v>
      </c>
    </row>
    <row r="16101" spans="11:16">
      <c r="K16101" s="14" t="str">
        <v/>
      </c>
      <c r="L16101" s="14" t="str">
        <v/>
      </c>
      <c r="O16101" s="14" t="str">
        <v/>
      </c>
      <c r="P16101" s="14" t="str">
        <f ca="1"/>
        <v>Low Cap</v>
      </c>
    </row>
    <row r="16102" spans="11:16">
      <c r="K16102" s="14" t="str">
        <v/>
      </c>
      <c r="L16102" s="14" t="str">
        <v/>
      </c>
      <c r="O16102" s="14" t="str">
        <v/>
      </c>
      <c r="P16102" s="14" t="str">
        <f ca="1"/>
        <v>Low Cap</v>
      </c>
    </row>
    <row r="16103" spans="11:16">
      <c r="K16103" s="14" t="str">
        <v/>
      </c>
      <c r="L16103" s="14" t="str">
        <v/>
      </c>
      <c r="O16103" s="14" t="str">
        <v/>
      </c>
      <c r="P16103" s="14" t="str">
        <f ca="1"/>
        <v>Low Cap</v>
      </c>
    </row>
    <row r="16104" spans="11:16">
      <c r="K16104" s="14" t="str">
        <v/>
      </c>
      <c r="L16104" s="14" t="str">
        <v/>
      </c>
      <c r="O16104" s="14" t="str">
        <v/>
      </c>
      <c r="P16104" s="14" t="str">
        <f ca="1"/>
        <v>Low Cap</v>
      </c>
    </row>
    <row r="16105" spans="11:16">
      <c r="K16105" s="14" t="str">
        <v/>
      </c>
      <c r="L16105" s="14" t="str">
        <v/>
      </c>
      <c r="O16105" s="14" t="str">
        <v/>
      </c>
      <c r="P16105" s="14" t="str">
        <f ca="1"/>
        <v>Low Cap</v>
      </c>
    </row>
    <row r="16106" spans="11:16">
      <c r="K16106" s="14" t="str">
        <v/>
      </c>
      <c r="L16106" s="14" t="str">
        <v/>
      </c>
      <c r="O16106" s="14" t="str">
        <v/>
      </c>
      <c r="P16106" s="14" t="str">
        <f ca="1"/>
        <v>Low Cap</v>
      </c>
    </row>
    <row r="16107" spans="11:16">
      <c r="K16107" s="14" t="str">
        <v/>
      </c>
      <c r="L16107" s="14" t="str">
        <v/>
      </c>
      <c r="O16107" s="14" t="str">
        <v/>
      </c>
      <c r="P16107" s="14" t="str">
        <f ca="1"/>
        <v>Low Cap</v>
      </c>
    </row>
    <row r="16108" spans="11:16">
      <c r="K16108" s="14" t="str">
        <v/>
      </c>
      <c r="L16108" s="14" t="str">
        <v/>
      </c>
      <c r="O16108" s="14" t="str">
        <v/>
      </c>
      <c r="P16108" s="14" t="str">
        <f ca="1"/>
        <v>Low Cap</v>
      </c>
    </row>
    <row r="16109" spans="11:16">
      <c r="K16109" s="14" t="str">
        <v/>
      </c>
      <c r="L16109" s="14" t="str">
        <v/>
      </c>
      <c r="O16109" s="14" t="str">
        <v/>
      </c>
      <c r="P16109" s="14" t="str">
        <f ca="1"/>
        <v>Low Cap</v>
      </c>
    </row>
    <row r="16110" spans="11:16">
      <c r="K16110" s="14" t="str">
        <v/>
      </c>
      <c r="L16110" s="14" t="str">
        <v/>
      </c>
      <c r="O16110" s="14" t="str">
        <v/>
      </c>
      <c r="P16110" s="14" t="str">
        <f ca="1"/>
        <v>Low Cap</v>
      </c>
    </row>
    <row r="16111" spans="11:16">
      <c r="K16111" s="14" t="str">
        <v/>
      </c>
      <c r="L16111" s="14" t="str">
        <v/>
      </c>
      <c r="O16111" s="14" t="str">
        <v/>
      </c>
      <c r="P16111" s="14" t="str">
        <f ca="1"/>
        <v>Low Cap</v>
      </c>
    </row>
    <row r="16112" spans="11:16">
      <c r="K16112" s="14" t="str">
        <v/>
      </c>
      <c r="L16112" s="14" t="str">
        <v/>
      </c>
      <c r="O16112" s="14" t="str">
        <v/>
      </c>
      <c r="P16112" s="14" t="str">
        <f ca="1"/>
        <v>Low Cap</v>
      </c>
    </row>
    <row r="16113" spans="11:16">
      <c r="K16113" s="14" t="str">
        <v/>
      </c>
      <c r="L16113" s="14" t="str">
        <v/>
      </c>
      <c r="O16113" s="14" t="str">
        <v/>
      </c>
      <c r="P16113" s="14" t="str">
        <f ca="1"/>
        <v>Low Cap</v>
      </c>
    </row>
    <row r="16114" spans="11:16">
      <c r="K16114" s="14" t="str">
        <v/>
      </c>
      <c r="L16114" s="14" t="str">
        <v/>
      </c>
      <c r="O16114" s="14" t="str">
        <v/>
      </c>
      <c r="P16114" s="14" t="str">
        <f ca="1"/>
        <v>Low Cap</v>
      </c>
    </row>
    <row r="16115" spans="11:16">
      <c r="K16115" s="14" t="str">
        <v/>
      </c>
      <c r="L16115" s="14" t="str">
        <v/>
      </c>
      <c r="O16115" s="14" t="str">
        <v/>
      </c>
      <c r="P16115" s="14" t="str">
        <f ca="1"/>
        <v>Low Cap</v>
      </c>
    </row>
    <row r="16116" spans="11:16">
      <c r="K16116" s="14" t="str">
        <v/>
      </c>
      <c r="L16116" s="14" t="str">
        <v/>
      </c>
      <c r="O16116" s="14" t="str">
        <v/>
      </c>
      <c r="P16116" s="14" t="str">
        <f ca="1"/>
        <v>Low Cap</v>
      </c>
    </row>
    <row r="16117" spans="11:16">
      <c r="K16117" s="14" t="str">
        <v/>
      </c>
      <c r="L16117" s="14" t="str">
        <v/>
      </c>
      <c r="O16117" s="14" t="str">
        <v/>
      </c>
      <c r="P16117" s="14" t="str">
        <f ca="1"/>
        <v>Low Cap</v>
      </c>
    </row>
    <row r="16118" spans="11:16">
      <c r="K16118" s="14" t="str">
        <v/>
      </c>
      <c r="L16118" s="14" t="str">
        <v/>
      </c>
      <c r="O16118" s="14" t="str">
        <v/>
      </c>
      <c r="P16118" s="14" t="str">
        <f ca="1"/>
        <v>Low Cap</v>
      </c>
    </row>
    <row r="16119" spans="11:16">
      <c r="K16119" s="14" t="str">
        <v/>
      </c>
      <c r="L16119" s="14" t="str">
        <v/>
      </c>
      <c r="O16119" s="14" t="str">
        <v/>
      </c>
      <c r="P16119" s="14" t="str">
        <f ca="1"/>
        <v>Low Cap</v>
      </c>
    </row>
    <row r="16120" spans="11:16">
      <c r="K16120" s="14" t="str">
        <v/>
      </c>
      <c r="L16120" s="14" t="str">
        <v/>
      </c>
      <c r="O16120" s="14" t="str">
        <v/>
      </c>
      <c r="P16120" s="14" t="str">
        <f ca="1"/>
        <v>Low Cap</v>
      </c>
    </row>
    <row r="16121" spans="11:16">
      <c r="K16121" s="14" t="str">
        <v/>
      </c>
      <c r="L16121" s="14" t="str">
        <v/>
      </c>
      <c r="O16121" s="14" t="str">
        <v/>
      </c>
      <c r="P16121" s="14" t="str">
        <f ca="1"/>
        <v>Low Cap</v>
      </c>
    </row>
    <row r="16122" spans="11:16">
      <c r="K16122" s="14" t="str">
        <v/>
      </c>
      <c r="L16122" s="14" t="str">
        <v/>
      </c>
      <c r="O16122" s="14" t="str">
        <v/>
      </c>
      <c r="P16122" s="14" t="str">
        <f ca="1"/>
        <v>Low Cap</v>
      </c>
    </row>
    <row r="16123" spans="11:16">
      <c r="K16123" s="14" t="str">
        <v/>
      </c>
      <c r="L16123" s="14" t="str">
        <v/>
      </c>
      <c r="O16123" s="14" t="str">
        <v/>
      </c>
      <c r="P16123" s="14" t="str">
        <f ca="1"/>
        <v>Low Cap</v>
      </c>
    </row>
    <row r="16124" spans="11:16">
      <c r="K16124" s="14" t="str">
        <v/>
      </c>
      <c r="L16124" s="14" t="str">
        <v/>
      </c>
      <c r="O16124" s="14" t="str">
        <v/>
      </c>
      <c r="P16124" s="14" t="str">
        <f ca="1"/>
        <v>Low Cap</v>
      </c>
    </row>
    <row r="16125" spans="11:16">
      <c r="K16125" s="14" t="str">
        <v/>
      </c>
      <c r="L16125" s="14" t="str">
        <v/>
      </c>
      <c r="O16125" s="14" t="str">
        <v/>
      </c>
      <c r="P16125" s="14" t="str">
        <f ca="1"/>
        <v>Low Cap</v>
      </c>
    </row>
    <row r="16126" spans="11:16">
      <c r="K16126" s="14" t="str">
        <v/>
      </c>
      <c r="L16126" s="14" t="str">
        <v/>
      </c>
      <c r="O16126" s="14" t="str">
        <v/>
      </c>
      <c r="P16126" s="14" t="str">
        <f ca="1"/>
        <v>Low Cap</v>
      </c>
    </row>
    <row r="16127" spans="11:16">
      <c r="K16127" s="14" t="str">
        <v/>
      </c>
      <c r="L16127" s="14" t="str">
        <v/>
      </c>
      <c r="O16127" s="14" t="str">
        <v/>
      </c>
      <c r="P16127" s="14" t="str">
        <f ca="1"/>
        <v>Low Cap</v>
      </c>
    </row>
    <row r="16128" spans="11:16">
      <c r="K16128" s="14" t="str">
        <v/>
      </c>
      <c r="L16128" s="14" t="str">
        <v/>
      </c>
      <c r="O16128" s="14" t="str">
        <v/>
      </c>
      <c r="P16128" s="14" t="str">
        <f ca="1"/>
        <v>Low Cap</v>
      </c>
    </row>
    <row r="16129" spans="11:16">
      <c r="K16129" s="14" t="str">
        <v/>
      </c>
      <c r="L16129" s="14" t="str">
        <v/>
      </c>
      <c r="O16129" s="14" t="str">
        <v/>
      </c>
      <c r="P16129" s="14" t="str">
        <f ca="1"/>
        <v>Low Cap</v>
      </c>
    </row>
    <row r="16130" spans="11:16">
      <c r="K16130" s="14" t="str">
        <v/>
      </c>
      <c r="L16130" s="14" t="str">
        <v/>
      </c>
      <c r="O16130" s="14" t="str">
        <v/>
      </c>
      <c r="P16130" s="14" t="str">
        <f ca="1"/>
        <v>Low Cap</v>
      </c>
    </row>
    <row r="16131" spans="11:16">
      <c r="K16131" s="14" t="str">
        <v/>
      </c>
      <c r="L16131" s="14" t="str">
        <v/>
      </c>
      <c r="O16131" s="14" t="str">
        <v/>
      </c>
      <c r="P16131" s="14" t="str">
        <f ca="1"/>
        <v>Low Cap</v>
      </c>
    </row>
    <row r="16132" spans="11:16">
      <c r="K16132" s="14" t="str">
        <v/>
      </c>
      <c r="L16132" s="14" t="str">
        <v/>
      </c>
      <c r="O16132" s="14" t="str">
        <v/>
      </c>
      <c r="P16132" s="14" t="str">
        <f ca="1"/>
        <v>Low Cap</v>
      </c>
    </row>
    <row r="16133" spans="11:16">
      <c r="K16133" s="14" t="str">
        <v/>
      </c>
      <c r="L16133" s="14" t="str">
        <v/>
      </c>
      <c r="O16133" s="14" t="str">
        <v/>
      </c>
      <c r="P16133" s="14" t="str">
        <f ca="1"/>
        <v>Low Cap</v>
      </c>
    </row>
    <row r="16134" spans="11:16">
      <c r="K16134" s="14" t="str">
        <v/>
      </c>
      <c r="L16134" s="14" t="str">
        <v/>
      </c>
      <c r="O16134" s="14" t="str">
        <v/>
      </c>
      <c r="P16134" s="14" t="str">
        <f ca="1"/>
        <v>Low Cap</v>
      </c>
    </row>
    <row r="16135" spans="11:16">
      <c r="K16135" s="14" t="str">
        <v/>
      </c>
      <c r="L16135" s="14" t="str">
        <v/>
      </c>
      <c r="O16135" s="14" t="str">
        <v/>
      </c>
      <c r="P16135" s="14" t="str">
        <f ca="1"/>
        <v>Low Cap</v>
      </c>
    </row>
    <row r="16136" spans="11:16">
      <c r="K16136" s="14" t="str">
        <v/>
      </c>
      <c r="L16136" s="14" t="str">
        <v/>
      </c>
      <c r="O16136" s="14" t="str">
        <v/>
      </c>
      <c r="P16136" s="14" t="str">
        <f ca="1"/>
        <v>Low Cap</v>
      </c>
    </row>
    <row r="16137" spans="11:16">
      <c r="K16137" s="14" t="str">
        <v/>
      </c>
      <c r="L16137" s="14" t="str">
        <v/>
      </c>
      <c r="O16137" s="14" t="str">
        <v/>
      </c>
      <c r="P16137" s="14" t="str">
        <f ca="1"/>
        <v>Low Cap</v>
      </c>
    </row>
    <row r="16138" spans="11:16">
      <c r="K16138" s="14" t="str">
        <v/>
      </c>
      <c r="L16138" s="14" t="str">
        <v/>
      </c>
      <c r="O16138" s="14" t="str">
        <v/>
      </c>
      <c r="P16138" s="14" t="str">
        <f ca="1"/>
        <v>Low Cap</v>
      </c>
    </row>
    <row r="16139" spans="11:16">
      <c r="K16139" s="14" t="str">
        <v/>
      </c>
      <c r="L16139" s="14" t="str">
        <v/>
      </c>
      <c r="O16139" s="14" t="str">
        <v/>
      </c>
      <c r="P16139" s="14" t="str">
        <f ca="1"/>
        <v>Low Cap</v>
      </c>
    </row>
    <row r="16140" spans="11:16">
      <c r="K16140" s="14" t="str">
        <v/>
      </c>
      <c r="L16140" s="14" t="str">
        <v/>
      </c>
      <c r="O16140" s="14" t="str">
        <v/>
      </c>
      <c r="P16140" s="14" t="str">
        <f ca="1"/>
        <v>Low Cap</v>
      </c>
    </row>
    <row r="16141" spans="11:16">
      <c r="K16141" s="14" t="str">
        <v/>
      </c>
      <c r="L16141" s="14" t="str">
        <v/>
      </c>
      <c r="O16141" s="14" t="str">
        <v/>
      </c>
      <c r="P16141" s="14" t="str">
        <f ca="1"/>
        <v>Low Cap</v>
      </c>
    </row>
    <row r="16142" spans="11:16">
      <c r="K16142" s="14" t="str">
        <v/>
      </c>
      <c r="L16142" s="14" t="str">
        <v/>
      </c>
      <c r="O16142" s="14" t="str">
        <v/>
      </c>
      <c r="P16142" s="14" t="str">
        <f ca="1"/>
        <v>Low Cap</v>
      </c>
    </row>
    <row r="16143" spans="11:16">
      <c r="K16143" s="14" t="str">
        <v/>
      </c>
      <c r="L16143" s="14" t="str">
        <v/>
      </c>
      <c r="O16143" s="14" t="str">
        <v/>
      </c>
      <c r="P16143" s="14" t="str">
        <f ca="1"/>
        <v>Low Cap</v>
      </c>
    </row>
    <row r="16144" spans="11:16">
      <c r="K16144" s="14" t="str">
        <v/>
      </c>
      <c r="L16144" s="14" t="str">
        <v/>
      </c>
      <c r="O16144" s="14" t="str">
        <v/>
      </c>
      <c r="P16144" s="14" t="str">
        <f ca="1"/>
        <v>Low Cap</v>
      </c>
    </row>
    <row r="16145" spans="11:16">
      <c r="K16145" s="14" t="str">
        <v/>
      </c>
      <c r="L16145" s="14" t="str">
        <v/>
      </c>
      <c r="O16145" s="14" t="str">
        <v/>
      </c>
      <c r="P16145" s="14" t="str">
        <f ca="1"/>
        <v>Low Cap</v>
      </c>
    </row>
    <row r="16146" spans="11:16">
      <c r="K16146" s="14" t="str">
        <v/>
      </c>
      <c r="L16146" s="14" t="str">
        <v/>
      </c>
      <c r="O16146" s="14" t="str">
        <v/>
      </c>
      <c r="P16146" s="14" t="str">
        <f ca="1"/>
        <v>Low Cap</v>
      </c>
    </row>
    <row r="16147" spans="11:16">
      <c r="K16147" s="14" t="str">
        <v/>
      </c>
      <c r="L16147" s="14" t="str">
        <v/>
      </c>
      <c r="O16147" s="14" t="str">
        <v/>
      </c>
      <c r="P16147" s="14" t="str">
        <f ca="1"/>
        <v>Low Cap</v>
      </c>
    </row>
    <row r="16148" spans="11:16">
      <c r="K16148" s="14" t="str">
        <v/>
      </c>
      <c r="L16148" s="14" t="str">
        <v/>
      </c>
      <c r="O16148" s="14" t="str">
        <v/>
      </c>
      <c r="P16148" s="14" t="str">
        <f ca="1"/>
        <v>Low Cap</v>
      </c>
    </row>
    <row r="16149" spans="11:16">
      <c r="K16149" s="14" t="str">
        <v/>
      </c>
      <c r="L16149" s="14" t="str">
        <v/>
      </c>
      <c r="O16149" s="14" t="str">
        <v/>
      </c>
      <c r="P16149" s="14" t="str">
        <f ca="1"/>
        <v>Low Cap</v>
      </c>
    </row>
    <row r="16150" spans="11:16">
      <c r="K16150" s="14" t="str">
        <v/>
      </c>
      <c r="L16150" s="14" t="str">
        <v/>
      </c>
      <c r="O16150" s="14" t="str">
        <v/>
      </c>
      <c r="P16150" s="14" t="str">
        <f ca="1"/>
        <v>Low Cap</v>
      </c>
    </row>
    <row r="16151" spans="11:16">
      <c r="K16151" s="14" t="str">
        <v/>
      </c>
      <c r="L16151" s="14" t="str">
        <v/>
      </c>
      <c r="O16151" s="14" t="str">
        <v/>
      </c>
      <c r="P16151" s="14" t="str">
        <f ca="1"/>
        <v>Low Cap</v>
      </c>
    </row>
    <row r="16152" spans="11:16">
      <c r="K16152" s="14" t="str">
        <v/>
      </c>
      <c r="L16152" s="14" t="str">
        <v/>
      </c>
      <c r="O16152" s="14" t="str">
        <v/>
      </c>
      <c r="P16152" s="14" t="str">
        <f ca="1"/>
        <v>Low Cap</v>
      </c>
    </row>
    <row r="16153" spans="11:16">
      <c r="K16153" s="14" t="str">
        <v/>
      </c>
      <c r="L16153" s="14" t="str">
        <v/>
      </c>
      <c r="O16153" s="14" t="str">
        <v/>
      </c>
      <c r="P16153" s="14" t="str">
        <f ca="1"/>
        <v>Low Cap</v>
      </c>
    </row>
    <row r="16154" spans="11:16">
      <c r="K16154" s="14" t="str">
        <v/>
      </c>
      <c r="L16154" s="14" t="str">
        <v/>
      </c>
      <c r="O16154" s="14" t="str">
        <v/>
      </c>
      <c r="P16154" s="14" t="str">
        <f ca="1"/>
        <v>Low Cap</v>
      </c>
    </row>
    <row r="16155" spans="11:16">
      <c r="K16155" s="14" t="str">
        <v/>
      </c>
      <c r="L16155" s="14" t="str">
        <v/>
      </c>
      <c r="O16155" s="14" t="str">
        <v/>
      </c>
      <c r="P16155" s="14" t="str">
        <f ca="1"/>
        <v>Low Cap</v>
      </c>
    </row>
    <row r="16156" spans="11:16">
      <c r="K16156" s="14" t="str">
        <v/>
      </c>
      <c r="L16156" s="14" t="str">
        <v/>
      </c>
      <c r="O16156" s="14" t="str">
        <v/>
      </c>
      <c r="P16156" s="14" t="str">
        <f ca="1"/>
        <v>Low Cap</v>
      </c>
    </row>
    <row r="16157" spans="11:16">
      <c r="K16157" s="14" t="str">
        <v/>
      </c>
      <c r="L16157" s="14" t="str">
        <v/>
      </c>
      <c r="O16157" s="14" t="str">
        <v/>
      </c>
      <c r="P16157" s="14" t="str">
        <f ca="1"/>
        <v>Low Cap</v>
      </c>
    </row>
    <row r="16158" spans="11:16">
      <c r="K16158" s="14" t="str">
        <v/>
      </c>
      <c r="L16158" s="14" t="str">
        <v/>
      </c>
      <c r="O16158" s="14" t="str">
        <v/>
      </c>
      <c r="P16158" s="14" t="str">
        <f ca="1"/>
        <v>Low Cap</v>
      </c>
    </row>
    <row r="16159" spans="11:16">
      <c r="K16159" s="14" t="str">
        <v/>
      </c>
      <c r="L16159" s="14" t="str">
        <v/>
      </c>
      <c r="O16159" s="14" t="str">
        <v/>
      </c>
      <c r="P16159" s="14" t="str">
        <f ca="1"/>
        <v>Low Cap</v>
      </c>
    </row>
    <row r="16160" spans="11:16">
      <c r="K16160" s="14" t="str">
        <v/>
      </c>
      <c r="L16160" s="14" t="str">
        <v/>
      </c>
      <c r="O16160" s="14" t="str">
        <v/>
      </c>
      <c r="P16160" s="14" t="str">
        <f ca="1"/>
        <v>Low Cap</v>
      </c>
    </row>
    <row r="16161" spans="11:16">
      <c r="K16161" s="14" t="str">
        <v/>
      </c>
      <c r="L16161" s="14" t="str">
        <v/>
      </c>
      <c r="O16161" s="14" t="str">
        <v/>
      </c>
      <c r="P16161" s="14" t="str">
        <f ca="1"/>
        <v>Low Cap</v>
      </c>
    </row>
    <row r="16162" spans="11:16">
      <c r="K16162" s="14" t="str">
        <v/>
      </c>
      <c r="L16162" s="14" t="str">
        <v/>
      </c>
      <c r="O16162" s="14" t="str">
        <v/>
      </c>
      <c r="P16162" s="14" t="str">
        <f ca="1"/>
        <v>Low Cap</v>
      </c>
    </row>
    <row r="16163" spans="11:16">
      <c r="K16163" s="14" t="str">
        <v/>
      </c>
      <c r="L16163" s="14" t="str">
        <v/>
      </c>
      <c r="O16163" s="14" t="str">
        <v/>
      </c>
      <c r="P16163" s="14" t="str">
        <f ca="1"/>
        <v>Low Cap</v>
      </c>
    </row>
    <row r="16164" spans="11:16">
      <c r="K16164" s="14" t="str">
        <v/>
      </c>
      <c r="L16164" s="14" t="str">
        <v/>
      </c>
      <c r="O16164" s="14" t="str">
        <v/>
      </c>
      <c r="P16164" s="14" t="str">
        <f ca="1"/>
        <v>Low Cap</v>
      </c>
    </row>
    <row r="16165" spans="11:16">
      <c r="K16165" s="14" t="str">
        <v/>
      </c>
      <c r="L16165" s="14" t="str">
        <v/>
      </c>
      <c r="O16165" s="14" t="str">
        <v/>
      </c>
      <c r="P16165" s="14" t="str">
        <f ca="1"/>
        <v>Low Cap</v>
      </c>
    </row>
    <row r="16166" spans="11:16">
      <c r="K16166" s="14" t="str">
        <v/>
      </c>
      <c r="L16166" s="14" t="str">
        <v/>
      </c>
      <c r="O16166" s="14" t="str">
        <v/>
      </c>
      <c r="P16166" s="14" t="str">
        <f ca="1"/>
        <v>Low Cap</v>
      </c>
    </row>
    <row r="16167" spans="11:16">
      <c r="K16167" s="14" t="str">
        <v/>
      </c>
      <c r="L16167" s="14" t="str">
        <v/>
      </c>
      <c r="O16167" s="14" t="str">
        <v/>
      </c>
      <c r="P16167" s="14" t="str">
        <f ca="1"/>
        <v>Low Cap</v>
      </c>
    </row>
    <row r="16168" spans="11:16">
      <c r="K16168" s="14" t="str">
        <v/>
      </c>
      <c r="L16168" s="14" t="str">
        <v/>
      </c>
      <c r="O16168" s="14" t="str">
        <v/>
      </c>
      <c r="P16168" s="14" t="str">
        <f ca="1"/>
        <v>Low Cap</v>
      </c>
    </row>
    <row r="16169" spans="11:16">
      <c r="K16169" s="14" t="str">
        <v/>
      </c>
      <c r="L16169" s="14" t="str">
        <v/>
      </c>
      <c r="O16169" s="14" t="str">
        <v/>
      </c>
      <c r="P16169" s="14" t="str">
        <f ca="1"/>
        <v>Low Cap</v>
      </c>
    </row>
    <row r="16170" spans="11:16">
      <c r="K16170" s="14" t="str">
        <v/>
      </c>
      <c r="L16170" s="14" t="str">
        <v/>
      </c>
      <c r="O16170" s="14" t="str">
        <v/>
      </c>
      <c r="P16170" s="14" t="str">
        <f ca="1"/>
        <v>Low Cap</v>
      </c>
    </row>
    <row r="16171" spans="11:16">
      <c r="K16171" s="14" t="str">
        <v/>
      </c>
      <c r="L16171" s="14" t="str">
        <v/>
      </c>
      <c r="O16171" s="14" t="str">
        <v/>
      </c>
      <c r="P16171" s="14" t="str">
        <f ca="1"/>
        <v>Low Cap</v>
      </c>
    </row>
    <row r="16172" spans="11:16">
      <c r="K16172" s="14" t="str">
        <v/>
      </c>
      <c r="L16172" s="14" t="str">
        <v/>
      </c>
      <c r="O16172" s="14" t="str">
        <v/>
      </c>
      <c r="P16172" s="14" t="str">
        <f ca="1"/>
        <v>Low Cap</v>
      </c>
    </row>
    <row r="16173" spans="11:16">
      <c r="K16173" s="14" t="str">
        <v/>
      </c>
      <c r="L16173" s="14" t="str">
        <v/>
      </c>
      <c r="O16173" s="14" t="str">
        <v/>
      </c>
      <c r="P16173" s="14" t="str">
        <f ca="1"/>
        <v>Low Cap</v>
      </c>
    </row>
    <row r="16174" spans="11:16">
      <c r="K16174" s="14" t="str">
        <v/>
      </c>
      <c r="L16174" s="14" t="str">
        <v/>
      </c>
      <c r="O16174" s="14" t="str">
        <v/>
      </c>
      <c r="P16174" s="14" t="str">
        <f ca="1"/>
        <v>Low Cap</v>
      </c>
    </row>
    <row r="16175" spans="11:16">
      <c r="K16175" s="14" t="str">
        <v/>
      </c>
      <c r="L16175" s="14" t="str">
        <v/>
      </c>
      <c r="O16175" s="14" t="str">
        <v/>
      </c>
      <c r="P16175" s="14" t="str">
        <f ca="1"/>
        <v>Low Cap</v>
      </c>
    </row>
    <row r="16176" spans="11:16">
      <c r="K16176" s="14" t="str">
        <v/>
      </c>
      <c r="L16176" s="14" t="str">
        <v/>
      </c>
      <c r="O16176" s="14" t="str">
        <v/>
      </c>
      <c r="P16176" s="14" t="str">
        <f ca="1"/>
        <v>Low Cap</v>
      </c>
    </row>
    <row r="16177" spans="11:16">
      <c r="K16177" s="14" t="str">
        <v/>
      </c>
      <c r="L16177" s="14" t="str">
        <v/>
      </c>
      <c r="O16177" s="14" t="str">
        <v/>
      </c>
      <c r="P16177" s="14" t="str">
        <f ca="1"/>
        <v>Low Cap</v>
      </c>
    </row>
    <row r="16178" spans="11:16">
      <c r="K16178" s="14" t="str">
        <v/>
      </c>
      <c r="L16178" s="14" t="str">
        <v/>
      </c>
      <c r="O16178" s="14" t="str">
        <v/>
      </c>
      <c r="P16178" s="14" t="str">
        <f ca="1"/>
        <v>Low Cap</v>
      </c>
    </row>
    <row r="16179" spans="11:16">
      <c r="K16179" s="14" t="str">
        <v/>
      </c>
      <c r="L16179" s="14" t="str">
        <v/>
      </c>
      <c r="O16179" s="14" t="str">
        <v/>
      </c>
      <c r="P16179" s="14" t="str">
        <f ca="1"/>
        <v>Low Cap</v>
      </c>
    </row>
    <row r="16180" spans="11:16">
      <c r="K16180" s="14" t="str">
        <v/>
      </c>
      <c r="L16180" s="14" t="str">
        <v/>
      </c>
      <c r="O16180" s="14" t="str">
        <v/>
      </c>
      <c r="P16180" s="14" t="str">
        <f ca="1"/>
        <v>Low Cap</v>
      </c>
    </row>
    <row r="16181" spans="11:16">
      <c r="K16181" s="14" t="str">
        <v/>
      </c>
      <c r="L16181" s="14" t="str">
        <v/>
      </c>
      <c r="O16181" s="14" t="str">
        <v/>
      </c>
      <c r="P16181" s="14" t="str">
        <f ca="1"/>
        <v>Low Cap</v>
      </c>
    </row>
    <row r="16182" spans="11:16">
      <c r="K16182" s="14" t="str">
        <v/>
      </c>
      <c r="L16182" s="14" t="str">
        <v/>
      </c>
      <c r="O16182" s="14" t="str">
        <v/>
      </c>
      <c r="P16182" s="14" t="str">
        <f ca="1"/>
        <v>Low Cap</v>
      </c>
    </row>
    <row r="16183" spans="11:16">
      <c r="K16183" s="14" t="str">
        <v/>
      </c>
      <c r="L16183" s="14" t="str">
        <v/>
      </c>
      <c r="O16183" s="14" t="str">
        <v/>
      </c>
      <c r="P16183" s="14" t="str">
        <f ca="1"/>
        <v>Low Cap</v>
      </c>
    </row>
    <row r="16184" spans="11:16">
      <c r="K16184" s="14" t="str">
        <v/>
      </c>
      <c r="L16184" s="14" t="str">
        <v/>
      </c>
      <c r="O16184" s="14" t="str">
        <v/>
      </c>
      <c r="P16184" s="14" t="str">
        <f ca="1"/>
        <v>Low Cap</v>
      </c>
    </row>
    <row r="16185" spans="11:16">
      <c r="K16185" s="14" t="str">
        <v/>
      </c>
      <c r="L16185" s="14" t="str">
        <v/>
      </c>
      <c r="O16185" s="14" t="str">
        <v/>
      </c>
      <c r="P16185" s="14" t="str">
        <f ca="1"/>
        <v>Low Cap</v>
      </c>
    </row>
    <row r="16186" spans="11:16">
      <c r="K16186" s="14" t="str">
        <v/>
      </c>
      <c r="L16186" s="14" t="str">
        <v/>
      </c>
      <c r="O16186" s="14" t="str">
        <v/>
      </c>
      <c r="P16186" s="14" t="str">
        <f ca="1"/>
        <v>Low Cap</v>
      </c>
    </row>
    <row r="16187" spans="11:16">
      <c r="K16187" s="14" t="str">
        <v/>
      </c>
      <c r="L16187" s="14" t="str">
        <v/>
      </c>
      <c r="O16187" s="14" t="str">
        <v/>
      </c>
      <c r="P16187" s="14" t="str">
        <f ca="1"/>
        <v>Low Cap</v>
      </c>
    </row>
    <row r="16188" spans="11:16">
      <c r="K16188" s="14" t="str">
        <v/>
      </c>
      <c r="L16188" s="14" t="str">
        <v/>
      </c>
      <c r="O16188" s="14" t="str">
        <v/>
      </c>
      <c r="P16188" s="14" t="str">
        <f ca="1"/>
        <v>Low Cap</v>
      </c>
    </row>
    <row r="16189" spans="11:16">
      <c r="K16189" s="14" t="str">
        <v/>
      </c>
      <c r="L16189" s="14" t="str">
        <v/>
      </c>
      <c r="O16189" s="14" t="str">
        <v/>
      </c>
      <c r="P16189" s="14" t="str">
        <f ca="1"/>
        <v>Low Cap</v>
      </c>
    </row>
    <row r="16190" spans="11:16">
      <c r="K16190" s="14" t="str">
        <v/>
      </c>
      <c r="L16190" s="14" t="str">
        <v/>
      </c>
      <c r="O16190" s="14" t="str">
        <v/>
      </c>
      <c r="P16190" s="14" t="str">
        <f ca="1"/>
        <v>Low Cap</v>
      </c>
    </row>
    <row r="16191" spans="11:16">
      <c r="K16191" s="14" t="str">
        <v/>
      </c>
      <c r="L16191" s="14" t="str">
        <v/>
      </c>
      <c r="O16191" s="14" t="str">
        <v/>
      </c>
      <c r="P16191" s="14" t="str">
        <f ca="1"/>
        <v>Low Cap</v>
      </c>
    </row>
    <row r="16192" spans="11:16">
      <c r="K16192" s="14" t="str">
        <v/>
      </c>
      <c r="L16192" s="14" t="str">
        <v/>
      </c>
      <c r="O16192" s="14" t="str">
        <v/>
      </c>
      <c r="P16192" s="14" t="str">
        <f ca="1"/>
        <v>Low Cap</v>
      </c>
    </row>
    <row r="16193" spans="11:16">
      <c r="K16193" s="14" t="str">
        <v/>
      </c>
      <c r="L16193" s="14" t="str">
        <v/>
      </c>
      <c r="O16193" s="14" t="str">
        <v/>
      </c>
      <c r="P16193" s="14" t="str">
        <f ca="1"/>
        <v>Low Cap</v>
      </c>
    </row>
    <row r="16194" spans="11:16">
      <c r="K16194" s="14" t="str">
        <v/>
      </c>
      <c r="L16194" s="14" t="str">
        <v/>
      </c>
      <c r="O16194" s="14" t="str">
        <v/>
      </c>
      <c r="P16194" s="14" t="str">
        <f ca="1"/>
        <v>Low Cap</v>
      </c>
    </row>
    <row r="16195" spans="11:16">
      <c r="K16195" s="14" t="str">
        <v/>
      </c>
      <c r="L16195" s="14" t="str">
        <v/>
      </c>
      <c r="O16195" s="14" t="str">
        <v/>
      </c>
      <c r="P16195" s="14" t="str">
        <f ca="1"/>
        <v>Low Cap</v>
      </c>
    </row>
    <row r="16196" spans="11:16">
      <c r="K16196" s="14" t="str">
        <v/>
      </c>
      <c r="L16196" s="14" t="str">
        <v/>
      </c>
      <c r="O16196" s="14" t="str">
        <v/>
      </c>
      <c r="P16196" s="14" t="str">
        <f ca="1"/>
        <v>Low Cap</v>
      </c>
    </row>
    <row r="16197" spans="11:16">
      <c r="K16197" s="14" t="str">
        <v/>
      </c>
      <c r="L16197" s="14" t="str">
        <v/>
      </c>
      <c r="O16197" s="14" t="str">
        <v/>
      </c>
      <c r="P16197" s="14" t="str">
        <f ca="1"/>
        <v>Low Cap</v>
      </c>
    </row>
    <row r="16198" spans="11:16">
      <c r="K16198" s="14" t="str">
        <v/>
      </c>
      <c r="L16198" s="14" t="str">
        <v/>
      </c>
      <c r="O16198" s="14" t="str">
        <v/>
      </c>
      <c r="P16198" s="14" t="str">
        <f ca="1"/>
        <v>Low Cap</v>
      </c>
    </row>
    <row r="16199" spans="11:16">
      <c r="K16199" s="14" t="str">
        <v/>
      </c>
      <c r="L16199" s="14" t="str">
        <v/>
      </c>
      <c r="O16199" s="14" t="str">
        <v/>
      </c>
      <c r="P16199" s="14" t="str">
        <f ca="1"/>
        <v>Low Cap</v>
      </c>
    </row>
    <row r="16200" spans="11:16">
      <c r="K16200" s="14" t="str">
        <v/>
      </c>
      <c r="L16200" s="14" t="str">
        <v/>
      </c>
      <c r="O16200" s="14" t="str">
        <v/>
      </c>
      <c r="P16200" s="14" t="str">
        <f ca="1"/>
        <v>Low Cap</v>
      </c>
    </row>
    <row r="16201" spans="11:16">
      <c r="K16201" s="14" t="str">
        <v/>
      </c>
      <c r="L16201" s="14" t="str">
        <v/>
      </c>
      <c r="O16201" s="14" t="str">
        <v/>
      </c>
      <c r="P16201" s="14" t="str">
        <f ca="1"/>
        <v>Low Cap</v>
      </c>
    </row>
    <row r="16202" spans="11:16">
      <c r="K16202" s="14" t="str">
        <v/>
      </c>
      <c r="L16202" s="14" t="str">
        <v/>
      </c>
      <c r="O16202" s="14" t="str">
        <v/>
      </c>
      <c r="P16202" s="14" t="str">
        <f ca="1"/>
        <v>Low Cap</v>
      </c>
    </row>
    <row r="16203" spans="11:16">
      <c r="K16203" s="14" t="str">
        <v/>
      </c>
      <c r="L16203" s="14" t="str">
        <v/>
      </c>
      <c r="O16203" s="14" t="str">
        <v/>
      </c>
      <c r="P16203" s="14" t="str">
        <f ca="1"/>
        <v>Low Cap</v>
      </c>
    </row>
    <row r="16204" spans="11:16">
      <c r="K16204" s="14" t="str">
        <v/>
      </c>
      <c r="L16204" s="14" t="str">
        <v/>
      </c>
      <c r="O16204" s="14" t="str">
        <v/>
      </c>
      <c r="P16204" s="14" t="str">
        <f ca="1"/>
        <v>Low Cap</v>
      </c>
    </row>
    <row r="16205" spans="11:16">
      <c r="K16205" s="14" t="str">
        <v/>
      </c>
      <c r="L16205" s="14" t="str">
        <v/>
      </c>
      <c r="O16205" s="14" t="str">
        <v/>
      </c>
      <c r="P16205" s="14" t="str">
        <f ca="1"/>
        <v>Low Cap</v>
      </c>
    </row>
    <row r="16206" spans="11:16">
      <c r="K16206" s="14" t="str">
        <v/>
      </c>
      <c r="L16206" s="14" t="str">
        <v/>
      </c>
      <c r="O16206" s="14" t="str">
        <v/>
      </c>
      <c r="P16206" s="14" t="str">
        <f ca="1"/>
        <v>Low Cap</v>
      </c>
    </row>
    <row r="16207" spans="11:16">
      <c r="K16207" s="14" t="str">
        <v/>
      </c>
      <c r="L16207" s="14" t="str">
        <v/>
      </c>
      <c r="O16207" s="14" t="str">
        <v/>
      </c>
      <c r="P16207" s="14" t="str">
        <f ca="1"/>
        <v>Low Cap</v>
      </c>
    </row>
    <row r="16208" spans="11:16">
      <c r="K16208" s="14" t="str">
        <v/>
      </c>
      <c r="L16208" s="14" t="str">
        <v/>
      </c>
      <c r="O16208" s="14" t="str">
        <v/>
      </c>
      <c r="P16208" s="14" t="str">
        <f ca="1"/>
        <v>Low Cap</v>
      </c>
    </row>
    <row r="16209" spans="11:16">
      <c r="K16209" s="14" t="str">
        <v/>
      </c>
      <c r="L16209" s="14" t="str">
        <v/>
      </c>
      <c r="O16209" s="14" t="str">
        <v/>
      </c>
      <c r="P16209" s="14" t="str">
        <f ca="1"/>
        <v>Low Cap</v>
      </c>
    </row>
    <row r="16210" spans="11:16">
      <c r="K16210" s="14" t="str">
        <v/>
      </c>
      <c r="L16210" s="14" t="str">
        <v/>
      </c>
      <c r="O16210" s="14" t="str">
        <v/>
      </c>
      <c r="P16210" s="14" t="str">
        <f ca="1"/>
        <v>Low Cap</v>
      </c>
    </row>
    <row r="16211" spans="11:16">
      <c r="K16211" s="14" t="str">
        <v/>
      </c>
      <c r="L16211" s="14" t="str">
        <v/>
      </c>
      <c r="O16211" s="14" t="str">
        <v/>
      </c>
      <c r="P16211" s="14" t="str">
        <f ca="1"/>
        <v>Low Cap</v>
      </c>
    </row>
    <row r="16212" spans="11:16">
      <c r="K16212" s="14" t="str">
        <v/>
      </c>
      <c r="L16212" s="14" t="str">
        <v/>
      </c>
      <c r="O16212" s="14" t="str">
        <v/>
      </c>
      <c r="P16212" s="14" t="str">
        <f ca="1"/>
        <v>Low Cap</v>
      </c>
    </row>
    <row r="16213" spans="11:16">
      <c r="K16213" s="14" t="str">
        <v/>
      </c>
      <c r="L16213" s="14" t="str">
        <v/>
      </c>
      <c r="O16213" s="14" t="str">
        <v/>
      </c>
      <c r="P16213" s="14" t="str">
        <f ca="1"/>
        <v>Low Cap</v>
      </c>
    </row>
    <row r="16214" spans="11:16">
      <c r="K16214" s="14" t="str">
        <v/>
      </c>
      <c r="L16214" s="14" t="str">
        <v/>
      </c>
      <c r="O16214" s="14" t="str">
        <v/>
      </c>
      <c r="P16214" s="14" t="str">
        <f ca="1"/>
        <v>Low Cap</v>
      </c>
    </row>
    <row r="16215" spans="11:16">
      <c r="K16215" s="14" t="str">
        <v/>
      </c>
      <c r="L16215" s="14" t="str">
        <v/>
      </c>
      <c r="O16215" s="14" t="str">
        <v/>
      </c>
      <c r="P16215" s="14" t="str">
        <f ca="1"/>
        <v>Low Cap</v>
      </c>
    </row>
    <row r="16216" spans="11:16">
      <c r="K16216" s="14" t="str">
        <v/>
      </c>
      <c r="L16216" s="14" t="str">
        <v/>
      </c>
      <c r="O16216" s="14" t="str">
        <v/>
      </c>
      <c r="P16216" s="14" t="str">
        <f ca="1"/>
        <v>Low Cap</v>
      </c>
    </row>
    <row r="16217" spans="11:16">
      <c r="K16217" s="14" t="str">
        <v/>
      </c>
      <c r="L16217" s="14" t="str">
        <v/>
      </c>
      <c r="O16217" s="14" t="str">
        <v/>
      </c>
      <c r="P16217" s="14" t="str">
        <f ca="1"/>
        <v>Low Cap</v>
      </c>
    </row>
    <row r="16218" spans="11:16">
      <c r="K16218" s="14" t="str">
        <v/>
      </c>
      <c r="L16218" s="14" t="str">
        <v/>
      </c>
      <c r="O16218" s="14" t="str">
        <v/>
      </c>
      <c r="P16218" s="14" t="str">
        <f ca="1"/>
        <v>Low Cap</v>
      </c>
    </row>
    <row r="16219" spans="11:16">
      <c r="K16219" s="14" t="str">
        <v/>
      </c>
      <c r="L16219" s="14" t="str">
        <v/>
      </c>
      <c r="O16219" s="14" t="str">
        <v/>
      </c>
      <c r="P16219" s="14" t="str">
        <f ca="1"/>
        <v>Low Cap</v>
      </c>
    </row>
    <row r="16220" spans="11:16">
      <c r="K16220" s="14" t="str">
        <v/>
      </c>
      <c r="L16220" s="14" t="str">
        <v/>
      </c>
      <c r="O16220" s="14" t="str">
        <v/>
      </c>
      <c r="P16220" s="14" t="str">
        <f ca="1"/>
        <v>Low Cap</v>
      </c>
    </row>
    <row r="16221" spans="11:16">
      <c r="K16221" s="14" t="str">
        <v/>
      </c>
      <c r="L16221" s="14" t="str">
        <v/>
      </c>
      <c r="O16221" s="14" t="str">
        <v/>
      </c>
      <c r="P16221" s="14" t="str">
        <f ca="1"/>
        <v>Low Cap</v>
      </c>
    </row>
    <row r="16222" spans="11:16">
      <c r="K16222" s="14" t="str">
        <v/>
      </c>
      <c r="L16222" s="14" t="str">
        <v/>
      </c>
      <c r="O16222" s="14" t="str">
        <v/>
      </c>
      <c r="P16222" s="14" t="str">
        <f ca="1"/>
        <v>Low Cap</v>
      </c>
    </row>
    <row r="16223" spans="11:16">
      <c r="K16223" s="14" t="str">
        <v/>
      </c>
      <c r="L16223" s="14" t="str">
        <v/>
      </c>
      <c r="O16223" s="14" t="str">
        <v/>
      </c>
      <c r="P16223" s="14" t="str">
        <f ca="1"/>
        <v>Low Cap</v>
      </c>
    </row>
    <row r="16224" spans="11:16">
      <c r="K16224" s="14" t="str">
        <v/>
      </c>
      <c r="L16224" s="14" t="str">
        <v/>
      </c>
      <c r="O16224" s="14" t="str">
        <v/>
      </c>
      <c r="P16224" s="14" t="str">
        <f ca="1"/>
        <v>Low Cap</v>
      </c>
    </row>
    <row r="16225" spans="11:16">
      <c r="K16225" s="14" t="str">
        <v/>
      </c>
      <c r="L16225" s="14" t="str">
        <v/>
      </c>
      <c r="O16225" s="14" t="str">
        <v/>
      </c>
      <c r="P16225" s="14" t="str">
        <f ca="1"/>
        <v>Low Cap</v>
      </c>
    </row>
    <row r="16226" spans="11:16">
      <c r="K16226" s="14" t="str">
        <v/>
      </c>
      <c r="L16226" s="14" t="str">
        <v/>
      </c>
      <c r="O16226" s="14" t="str">
        <v/>
      </c>
      <c r="P16226" s="14" t="str">
        <f ca="1"/>
        <v>Low Cap</v>
      </c>
    </row>
    <row r="16227" spans="11:16">
      <c r="K16227" s="14" t="str">
        <v/>
      </c>
      <c r="L16227" s="14" t="str">
        <v/>
      </c>
      <c r="O16227" s="14" t="str">
        <v/>
      </c>
      <c r="P16227" s="14" t="str">
        <f ca="1"/>
        <v>Low Cap</v>
      </c>
    </row>
    <row r="16228" spans="11:16">
      <c r="K16228" s="14" t="str">
        <v/>
      </c>
      <c r="L16228" s="14" t="str">
        <v/>
      </c>
      <c r="O16228" s="14" t="str">
        <v/>
      </c>
      <c r="P16228" s="14" t="str">
        <f ca="1"/>
        <v>Low Cap</v>
      </c>
    </row>
    <row r="16229" spans="11:16">
      <c r="K16229" s="14" t="str">
        <v/>
      </c>
      <c r="L16229" s="14" t="str">
        <v/>
      </c>
      <c r="O16229" s="14" t="str">
        <v/>
      </c>
      <c r="P16229" s="14" t="str">
        <f ca="1"/>
        <v>Low Cap</v>
      </c>
    </row>
    <row r="16230" spans="11:16">
      <c r="K16230" s="14" t="str">
        <v/>
      </c>
      <c r="L16230" s="14" t="str">
        <v/>
      </c>
      <c r="O16230" s="14" t="str">
        <v/>
      </c>
      <c r="P16230" s="14" t="str">
        <f ca="1"/>
        <v>Low Cap</v>
      </c>
    </row>
    <row r="16231" spans="11:16">
      <c r="K16231" s="14" t="str">
        <v/>
      </c>
      <c r="L16231" s="14" t="str">
        <v/>
      </c>
      <c r="O16231" s="14" t="str">
        <v/>
      </c>
      <c r="P16231" s="14" t="str">
        <f ca="1"/>
        <v>Low Cap</v>
      </c>
    </row>
    <row r="16232" spans="11:16">
      <c r="K16232" s="14" t="str">
        <v/>
      </c>
      <c r="L16232" s="14" t="str">
        <v/>
      </c>
      <c r="O16232" s="14" t="str">
        <v/>
      </c>
      <c r="P16232" s="14" t="str">
        <f ca="1"/>
        <v>Low Cap</v>
      </c>
    </row>
    <row r="16233" spans="11:16">
      <c r="K16233" s="14" t="str">
        <v/>
      </c>
      <c r="L16233" s="14" t="str">
        <v/>
      </c>
      <c r="O16233" s="14" t="str">
        <v/>
      </c>
      <c r="P16233" s="14" t="str">
        <f ca="1"/>
        <v>Low Cap</v>
      </c>
    </row>
    <row r="16234" spans="11:16">
      <c r="K16234" s="14" t="str">
        <v/>
      </c>
      <c r="L16234" s="14" t="str">
        <v/>
      </c>
      <c r="O16234" s="14" t="str">
        <v/>
      </c>
      <c r="P16234" s="14" t="str">
        <f ca="1"/>
        <v>Low Cap</v>
      </c>
    </row>
    <row r="16235" spans="11:16">
      <c r="K16235" s="14" t="str">
        <v/>
      </c>
      <c r="L16235" s="14" t="str">
        <v/>
      </c>
      <c r="O16235" s="14" t="str">
        <v/>
      </c>
      <c r="P16235" s="14" t="str">
        <f ca="1"/>
        <v>Low Cap</v>
      </c>
    </row>
    <row r="16236" spans="11:16">
      <c r="K16236" s="14" t="str">
        <v/>
      </c>
      <c r="L16236" s="14" t="str">
        <v/>
      </c>
      <c r="O16236" s="14" t="str">
        <v/>
      </c>
      <c r="P16236" s="14" t="str">
        <f ca="1"/>
        <v>Low Cap</v>
      </c>
    </row>
    <row r="16237" spans="11:16">
      <c r="K16237" s="14" t="str">
        <v/>
      </c>
      <c r="L16237" s="14" t="str">
        <v/>
      </c>
      <c r="O16237" s="14" t="str">
        <v/>
      </c>
      <c r="P16237" s="14" t="str">
        <f ca="1"/>
        <v>Low Cap</v>
      </c>
    </row>
    <row r="16238" spans="11:16">
      <c r="K16238" s="14" t="str">
        <v/>
      </c>
      <c r="L16238" s="14" t="str">
        <v/>
      </c>
      <c r="O16238" s="14" t="str">
        <v/>
      </c>
      <c r="P16238" s="14" t="str">
        <f ca="1"/>
        <v>Low Cap</v>
      </c>
    </row>
    <row r="16239" spans="11:16">
      <c r="K16239" s="14" t="str">
        <v/>
      </c>
      <c r="L16239" s="14" t="str">
        <v/>
      </c>
      <c r="O16239" s="14" t="str">
        <v/>
      </c>
      <c r="P16239" s="14" t="str">
        <f ca="1"/>
        <v>Low Cap</v>
      </c>
    </row>
    <row r="16240" spans="11:16">
      <c r="K16240" s="14" t="str">
        <v/>
      </c>
      <c r="L16240" s="14" t="str">
        <v/>
      </c>
      <c r="O16240" s="14" t="str">
        <v/>
      </c>
      <c r="P16240" s="14" t="str">
        <f ca="1"/>
        <v>Low Cap</v>
      </c>
    </row>
    <row r="16241" spans="11:16">
      <c r="K16241" s="14" t="str">
        <v/>
      </c>
      <c r="L16241" s="14" t="str">
        <v/>
      </c>
      <c r="O16241" s="14" t="str">
        <v/>
      </c>
      <c r="P16241" s="14" t="str">
        <f ca="1"/>
        <v>Low Cap</v>
      </c>
    </row>
    <row r="16242" spans="11:16">
      <c r="K16242" s="14" t="str">
        <v/>
      </c>
      <c r="L16242" s="14" t="str">
        <v/>
      </c>
      <c r="O16242" s="14" t="str">
        <v/>
      </c>
      <c r="P16242" s="14" t="str">
        <f ca="1"/>
        <v>Low Cap</v>
      </c>
    </row>
    <row r="16243" spans="11:16">
      <c r="K16243" s="14" t="str">
        <v/>
      </c>
      <c r="L16243" s="14" t="str">
        <v/>
      </c>
      <c r="O16243" s="14" t="str">
        <v/>
      </c>
      <c r="P16243" s="14" t="str">
        <f ca="1"/>
        <v>Low Cap</v>
      </c>
    </row>
    <row r="16244" spans="11:16">
      <c r="K16244" s="14" t="str">
        <v/>
      </c>
      <c r="L16244" s="14" t="str">
        <v/>
      </c>
      <c r="O16244" s="14" t="str">
        <v/>
      </c>
      <c r="P16244" s="14" t="str">
        <f ca="1"/>
        <v>Low Cap</v>
      </c>
    </row>
    <row r="16245" spans="11:16">
      <c r="K16245" s="14" t="str">
        <v/>
      </c>
      <c r="L16245" s="14" t="str">
        <v/>
      </c>
      <c r="O16245" s="14" t="str">
        <v/>
      </c>
      <c r="P16245" s="14" t="str">
        <f ca="1"/>
        <v>Low Cap</v>
      </c>
    </row>
    <row r="16246" spans="11:16">
      <c r="K16246" s="14" t="str">
        <v/>
      </c>
      <c r="L16246" s="14" t="str">
        <v/>
      </c>
      <c r="O16246" s="14" t="str">
        <v/>
      </c>
      <c r="P16246" s="14" t="str">
        <f ca="1"/>
        <v>Low Cap</v>
      </c>
    </row>
    <row r="16247" spans="11:16">
      <c r="K16247" s="14" t="str">
        <v/>
      </c>
      <c r="L16247" s="14" t="str">
        <v/>
      </c>
      <c r="O16247" s="14" t="str">
        <v/>
      </c>
      <c r="P16247" s="14" t="str">
        <f ca="1"/>
        <v>Low Cap</v>
      </c>
    </row>
    <row r="16248" spans="11:16">
      <c r="K16248" s="14" t="str">
        <v/>
      </c>
      <c r="L16248" s="14" t="str">
        <v/>
      </c>
      <c r="O16248" s="14" t="str">
        <v/>
      </c>
      <c r="P16248" s="14" t="str">
        <f ca="1"/>
        <v>Low Cap</v>
      </c>
    </row>
    <row r="16249" spans="11:16">
      <c r="K16249" s="14" t="str">
        <v/>
      </c>
      <c r="L16249" s="14" t="str">
        <v/>
      </c>
      <c r="O16249" s="14" t="str">
        <v/>
      </c>
      <c r="P16249" s="14" t="str">
        <f ca="1"/>
        <v>Low Cap</v>
      </c>
    </row>
    <row r="16250" spans="11:16">
      <c r="K16250" s="14" t="str">
        <v/>
      </c>
      <c r="L16250" s="14" t="str">
        <v/>
      </c>
      <c r="O16250" s="14" t="str">
        <v/>
      </c>
      <c r="P16250" s="14" t="str">
        <f ca="1"/>
        <v>Low Cap</v>
      </c>
    </row>
    <row r="16251" spans="11:16">
      <c r="K16251" s="14" t="str">
        <v/>
      </c>
      <c r="L16251" s="14" t="str">
        <v/>
      </c>
      <c r="O16251" s="14" t="str">
        <v/>
      </c>
      <c r="P16251" s="14" t="str">
        <f ca="1"/>
        <v>Low Cap</v>
      </c>
    </row>
    <row r="16252" spans="11:16">
      <c r="K16252" s="14" t="str">
        <v/>
      </c>
      <c r="L16252" s="14" t="str">
        <v/>
      </c>
      <c r="O16252" s="14" t="str">
        <v/>
      </c>
      <c r="P16252" s="14" t="str">
        <f ca="1"/>
        <v>Low Cap</v>
      </c>
    </row>
    <row r="16253" spans="11:16">
      <c r="K16253" s="14" t="str">
        <v/>
      </c>
      <c r="L16253" s="14" t="str">
        <v/>
      </c>
      <c r="O16253" s="14" t="str">
        <v/>
      </c>
      <c r="P16253" s="14" t="str">
        <f ca="1"/>
        <v>Low Cap</v>
      </c>
    </row>
    <row r="16254" spans="11:16">
      <c r="K16254" s="14" t="str">
        <v/>
      </c>
      <c r="L16254" s="14" t="str">
        <v/>
      </c>
      <c r="O16254" s="14" t="str">
        <v/>
      </c>
      <c r="P16254" s="14" t="str">
        <f ca="1"/>
        <v>Low Cap</v>
      </c>
    </row>
    <row r="16255" spans="11:16">
      <c r="K16255" s="14" t="str">
        <v/>
      </c>
      <c r="L16255" s="14" t="str">
        <v/>
      </c>
      <c r="O16255" s="14" t="str">
        <v/>
      </c>
      <c r="P16255" s="14" t="str">
        <f ca="1"/>
        <v>Low Cap</v>
      </c>
    </row>
    <row r="16256" spans="11:16">
      <c r="K16256" s="14" t="str">
        <v/>
      </c>
      <c r="L16256" s="14" t="str">
        <v/>
      </c>
      <c r="O16256" s="14" t="str">
        <v/>
      </c>
      <c r="P16256" s="14" t="str">
        <f ca="1"/>
        <v>Low Cap</v>
      </c>
    </row>
    <row r="16257" spans="11:16">
      <c r="K16257" s="14" t="str">
        <v/>
      </c>
      <c r="L16257" s="14" t="str">
        <v/>
      </c>
      <c r="O16257" s="14" t="str">
        <v/>
      </c>
      <c r="P16257" s="14" t="str">
        <f ca="1"/>
        <v>Low Cap</v>
      </c>
    </row>
    <row r="16258" spans="11:16">
      <c r="K16258" s="14" t="str">
        <v/>
      </c>
      <c r="L16258" s="14" t="str">
        <v/>
      </c>
      <c r="O16258" s="14" t="str">
        <v/>
      </c>
      <c r="P16258" s="14" t="str">
        <f ca="1"/>
        <v>Low Cap</v>
      </c>
    </row>
    <row r="16259" spans="11:16">
      <c r="K16259" s="14" t="str">
        <v/>
      </c>
      <c r="L16259" s="14" t="str">
        <v/>
      </c>
      <c r="O16259" s="14" t="str">
        <v/>
      </c>
      <c r="P16259" s="14" t="str">
        <f ca="1"/>
        <v>Low Cap</v>
      </c>
    </row>
    <row r="16260" spans="11:16">
      <c r="K16260" s="14" t="str">
        <v/>
      </c>
      <c r="L16260" s="14" t="str">
        <v/>
      </c>
      <c r="O16260" s="14" t="str">
        <v/>
      </c>
      <c r="P16260" s="14" t="str">
        <f ca="1"/>
        <v>Low Cap</v>
      </c>
    </row>
    <row r="16261" spans="11:16">
      <c r="K16261" s="14" t="str">
        <v/>
      </c>
      <c r="L16261" s="14" t="str">
        <v/>
      </c>
      <c r="O16261" s="14" t="str">
        <v/>
      </c>
      <c r="P16261" s="14" t="str">
        <f ca="1"/>
        <v>Low Cap</v>
      </c>
    </row>
    <row r="16262" spans="11:16">
      <c r="K16262" s="14" t="str">
        <v/>
      </c>
      <c r="L16262" s="14" t="str">
        <v/>
      </c>
      <c r="O16262" s="14" t="str">
        <v/>
      </c>
      <c r="P16262" s="14" t="str">
        <f ca="1"/>
        <v>Low Cap</v>
      </c>
    </row>
    <row r="16263" spans="11:16">
      <c r="K16263" s="14" t="str">
        <v/>
      </c>
      <c r="L16263" s="14" t="str">
        <v/>
      </c>
      <c r="O16263" s="14" t="str">
        <v/>
      </c>
      <c r="P16263" s="14" t="str">
        <f ca="1"/>
        <v>Low Cap</v>
      </c>
    </row>
    <row r="16264" spans="11:16">
      <c r="K16264" s="14" t="str">
        <v/>
      </c>
      <c r="L16264" s="14" t="str">
        <v/>
      </c>
      <c r="O16264" s="14" t="str">
        <v/>
      </c>
      <c r="P16264" s="14" t="str">
        <f ca="1"/>
        <v>Low Cap</v>
      </c>
    </row>
    <row r="16265" spans="11:16">
      <c r="K16265" s="14" t="str">
        <v/>
      </c>
      <c r="L16265" s="14" t="str">
        <v/>
      </c>
      <c r="O16265" s="14" t="str">
        <v/>
      </c>
      <c r="P16265" s="14" t="str">
        <f ca="1"/>
        <v>Low Cap</v>
      </c>
    </row>
    <row r="16266" spans="11:16">
      <c r="K16266" s="14" t="str">
        <v/>
      </c>
      <c r="L16266" s="14" t="str">
        <v/>
      </c>
      <c r="O16266" s="14" t="str">
        <v/>
      </c>
      <c r="P16266" s="14" t="str">
        <f ca="1"/>
        <v>Low Cap</v>
      </c>
    </row>
    <row r="16267" spans="11:16">
      <c r="K16267" s="14" t="str">
        <v/>
      </c>
      <c r="L16267" s="14" t="str">
        <v/>
      </c>
      <c r="O16267" s="14" t="str">
        <v/>
      </c>
      <c r="P16267" s="14" t="str">
        <f ca="1"/>
        <v>Low Cap</v>
      </c>
    </row>
    <row r="16268" spans="11:16">
      <c r="K16268" s="14" t="str">
        <v/>
      </c>
      <c r="L16268" s="14" t="str">
        <v/>
      </c>
      <c r="O16268" s="14" t="str">
        <v/>
      </c>
      <c r="P16268" s="14" t="str">
        <f ca="1"/>
        <v>Low Cap</v>
      </c>
    </row>
    <row r="16269" spans="11:16">
      <c r="K16269" s="14" t="str">
        <v/>
      </c>
      <c r="L16269" s="14" t="str">
        <v/>
      </c>
      <c r="O16269" s="14" t="str">
        <v/>
      </c>
      <c r="P16269" s="14" t="str">
        <f ca="1"/>
        <v>Low Cap</v>
      </c>
    </row>
    <row r="16270" spans="11:16">
      <c r="K16270" s="14" t="str">
        <v/>
      </c>
      <c r="L16270" s="14" t="str">
        <v/>
      </c>
      <c r="O16270" s="14" t="str">
        <v/>
      </c>
      <c r="P16270" s="14" t="str">
        <f ca="1"/>
        <v>Low Cap</v>
      </c>
    </row>
    <row r="16271" spans="11:16">
      <c r="K16271" s="14" t="str">
        <v/>
      </c>
      <c r="L16271" s="14" t="str">
        <v/>
      </c>
      <c r="O16271" s="14" t="str">
        <v/>
      </c>
      <c r="P16271" s="14" t="str">
        <f ca="1"/>
        <v>Low Cap</v>
      </c>
    </row>
    <row r="16272" spans="11:16">
      <c r="K16272" s="14" t="str">
        <v/>
      </c>
      <c r="L16272" s="14" t="str">
        <v/>
      </c>
      <c r="O16272" s="14" t="str">
        <v/>
      </c>
      <c r="P16272" s="14" t="str">
        <f ca="1"/>
        <v>Low Cap</v>
      </c>
    </row>
    <row r="16273" spans="11:16">
      <c r="K16273" s="14" t="str">
        <v/>
      </c>
      <c r="L16273" s="14" t="str">
        <v/>
      </c>
      <c r="O16273" s="14" t="str">
        <v/>
      </c>
      <c r="P16273" s="14" t="str">
        <f ca="1"/>
        <v>Low Cap</v>
      </c>
    </row>
    <row r="16274" spans="11:16">
      <c r="K16274" s="14" t="str">
        <v/>
      </c>
      <c r="L16274" s="14" t="str">
        <v/>
      </c>
      <c r="O16274" s="14" t="str">
        <v/>
      </c>
      <c r="P16274" s="14" t="str">
        <f ca="1"/>
        <v>Low Cap</v>
      </c>
    </row>
    <row r="16275" spans="11:16">
      <c r="K16275" s="14" t="str">
        <v/>
      </c>
      <c r="L16275" s="14" t="str">
        <v/>
      </c>
      <c r="O16275" s="14" t="str">
        <v/>
      </c>
      <c r="P16275" s="14" t="str">
        <f ca="1"/>
        <v>Low Cap</v>
      </c>
    </row>
    <row r="16276" spans="11:16">
      <c r="K16276" s="14" t="str">
        <v/>
      </c>
      <c r="L16276" s="14" t="str">
        <v/>
      </c>
      <c r="O16276" s="14" t="str">
        <v/>
      </c>
      <c r="P16276" s="14" t="str">
        <f ca="1"/>
        <v>Low Cap</v>
      </c>
    </row>
    <row r="16277" spans="11:16">
      <c r="K16277" s="14" t="str">
        <v/>
      </c>
      <c r="L16277" s="14" t="str">
        <v/>
      </c>
      <c r="O16277" s="14" t="str">
        <v/>
      </c>
      <c r="P16277" s="14" t="str">
        <f ca="1"/>
        <v>Low Cap</v>
      </c>
    </row>
    <row r="16278" spans="11:16">
      <c r="K16278" s="14" t="str">
        <v/>
      </c>
      <c r="L16278" s="14" t="str">
        <v/>
      </c>
      <c r="O16278" s="14" t="str">
        <v/>
      </c>
      <c r="P16278" s="14" t="str">
        <f ca="1"/>
        <v>Low Cap</v>
      </c>
    </row>
    <row r="16279" spans="11:16">
      <c r="K16279" s="14" t="str">
        <v/>
      </c>
      <c r="L16279" s="14" t="str">
        <v/>
      </c>
      <c r="O16279" s="14" t="str">
        <v/>
      </c>
      <c r="P16279" s="14" t="str">
        <f ca="1"/>
        <v>Low Cap</v>
      </c>
    </row>
    <row r="16280" spans="11:16">
      <c r="K16280" s="14" t="str">
        <v/>
      </c>
      <c r="L16280" s="14" t="str">
        <v/>
      </c>
      <c r="O16280" s="14" t="str">
        <v/>
      </c>
      <c r="P16280" s="14" t="str">
        <f ca="1"/>
        <v>Low Cap</v>
      </c>
    </row>
    <row r="16281" spans="11:16">
      <c r="K16281" s="14" t="str">
        <v/>
      </c>
      <c r="L16281" s="14" t="str">
        <v/>
      </c>
      <c r="O16281" s="14" t="str">
        <v/>
      </c>
      <c r="P16281" s="14" t="str">
        <f ca="1"/>
        <v>Low Cap</v>
      </c>
    </row>
    <row r="16282" spans="11:16">
      <c r="K16282" s="14" t="str">
        <v/>
      </c>
      <c r="L16282" s="14" t="str">
        <v/>
      </c>
      <c r="O16282" s="14" t="str">
        <v/>
      </c>
      <c r="P16282" s="14" t="str">
        <f ca="1"/>
        <v>Low Cap</v>
      </c>
    </row>
    <row r="16283" spans="11:16">
      <c r="K16283" s="14" t="str">
        <v/>
      </c>
      <c r="L16283" s="14" t="str">
        <v/>
      </c>
      <c r="O16283" s="14" t="str">
        <v/>
      </c>
      <c r="P16283" s="14" t="str">
        <f ca="1"/>
        <v>Low Cap</v>
      </c>
    </row>
    <row r="16284" spans="11:16">
      <c r="K16284" s="14" t="str">
        <v/>
      </c>
      <c r="L16284" s="14" t="str">
        <v/>
      </c>
      <c r="O16284" s="14" t="str">
        <v/>
      </c>
      <c r="P16284" s="14" t="str">
        <f ca="1"/>
        <v>Low Cap</v>
      </c>
    </row>
    <row r="16285" spans="11:16">
      <c r="K16285" s="14" t="str">
        <v/>
      </c>
      <c r="L16285" s="14" t="str">
        <v/>
      </c>
      <c r="O16285" s="14" t="str">
        <v/>
      </c>
      <c r="P16285" s="14" t="str">
        <f ca="1"/>
        <v>Low Cap</v>
      </c>
    </row>
    <row r="16286" spans="11:16">
      <c r="K16286" s="14" t="str">
        <v/>
      </c>
      <c r="L16286" s="14" t="str">
        <v/>
      </c>
      <c r="O16286" s="14" t="str">
        <v/>
      </c>
      <c r="P16286" s="14" t="str">
        <f ca="1"/>
        <v>Low Cap</v>
      </c>
    </row>
    <row r="16287" spans="11:16">
      <c r="K16287" s="14" t="str">
        <v/>
      </c>
      <c r="L16287" s="14" t="str">
        <v/>
      </c>
      <c r="O16287" s="14" t="str">
        <v/>
      </c>
      <c r="P16287" s="14" t="str">
        <f ca="1"/>
        <v>Low Cap</v>
      </c>
    </row>
    <row r="16288" spans="11:16">
      <c r="K16288" s="14" t="str">
        <v/>
      </c>
      <c r="L16288" s="14" t="str">
        <v/>
      </c>
      <c r="O16288" s="14" t="str">
        <v/>
      </c>
      <c r="P16288" s="14" t="str">
        <f ca="1"/>
        <v>Low Cap</v>
      </c>
    </row>
    <row r="16289" spans="11:16">
      <c r="K16289" s="14" t="str">
        <v/>
      </c>
      <c r="L16289" s="14" t="str">
        <v/>
      </c>
      <c r="O16289" s="14" t="str">
        <v/>
      </c>
      <c r="P16289" s="14" t="str">
        <f ca="1"/>
        <v>Low Cap</v>
      </c>
    </row>
    <row r="16290" spans="11:16">
      <c r="K16290" s="14" t="str">
        <v/>
      </c>
      <c r="L16290" s="14" t="str">
        <v/>
      </c>
      <c r="O16290" s="14" t="str">
        <v/>
      </c>
      <c r="P16290" s="14" t="str">
        <f ca="1"/>
        <v>Low Cap</v>
      </c>
    </row>
    <row r="16291" spans="11:16">
      <c r="K16291" s="14" t="str">
        <v/>
      </c>
      <c r="L16291" s="14" t="str">
        <v/>
      </c>
      <c r="O16291" s="14" t="str">
        <v/>
      </c>
      <c r="P16291" s="14" t="str">
        <f ca="1"/>
        <v>Low Cap</v>
      </c>
    </row>
    <row r="16292" spans="11:16">
      <c r="K16292" s="14" t="str">
        <v/>
      </c>
      <c r="L16292" s="14" t="str">
        <v/>
      </c>
      <c r="O16292" s="14" t="str">
        <v/>
      </c>
      <c r="P16292" s="14" t="str">
        <f ca="1"/>
        <v>Low Cap</v>
      </c>
    </row>
    <row r="16293" spans="11:16">
      <c r="K16293" s="14" t="str">
        <v/>
      </c>
      <c r="L16293" s="14" t="str">
        <v/>
      </c>
      <c r="O16293" s="14" t="str">
        <v/>
      </c>
      <c r="P16293" s="14" t="str">
        <f ca="1"/>
        <v>Low Cap</v>
      </c>
    </row>
    <row r="16294" spans="11:16">
      <c r="K16294" s="14" t="str">
        <v/>
      </c>
      <c r="L16294" s="14" t="str">
        <v/>
      </c>
      <c r="O16294" s="14" t="str">
        <v/>
      </c>
      <c r="P16294" s="14" t="str">
        <f ca="1"/>
        <v>Low Cap</v>
      </c>
    </row>
    <row r="16295" spans="11:16">
      <c r="K16295" s="14" t="str">
        <v/>
      </c>
      <c r="L16295" s="14" t="str">
        <v/>
      </c>
      <c r="O16295" s="14" t="str">
        <v/>
      </c>
      <c r="P16295" s="14" t="str">
        <f ca="1"/>
        <v>Low Cap</v>
      </c>
    </row>
    <row r="16296" spans="11:16">
      <c r="K16296" s="14" t="str">
        <v/>
      </c>
      <c r="L16296" s="14" t="str">
        <v/>
      </c>
      <c r="O16296" s="14" t="str">
        <v/>
      </c>
      <c r="P16296" s="14" t="str">
        <f ca="1"/>
        <v>Low Cap</v>
      </c>
    </row>
    <row r="16297" spans="11:16">
      <c r="K16297" s="14" t="str">
        <v/>
      </c>
      <c r="L16297" s="14" t="str">
        <v/>
      </c>
      <c r="O16297" s="14" t="str">
        <v/>
      </c>
      <c r="P16297" s="14" t="str">
        <f ca="1"/>
        <v>Low Cap</v>
      </c>
    </row>
    <row r="16298" spans="11:16">
      <c r="K16298" s="14" t="str">
        <v/>
      </c>
      <c r="L16298" s="14" t="str">
        <v/>
      </c>
      <c r="O16298" s="14" t="str">
        <v/>
      </c>
      <c r="P16298" s="14" t="str">
        <f ca="1"/>
        <v>Low Cap</v>
      </c>
    </row>
    <row r="16299" spans="11:16">
      <c r="K16299" s="14" t="str">
        <v/>
      </c>
      <c r="L16299" s="14" t="str">
        <v/>
      </c>
      <c r="O16299" s="14" t="str">
        <v/>
      </c>
      <c r="P16299" s="14" t="str">
        <f ca="1"/>
        <v>Low Cap</v>
      </c>
    </row>
    <row r="16300" spans="11:16">
      <c r="K16300" s="14" t="str">
        <v/>
      </c>
      <c r="L16300" s="14" t="str">
        <v/>
      </c>
      <c r="O16300" s="14" t="str">
        <v/>
      </c>
      <c r="P16300" s="14" t="str">
        <f ca="1"/>
        <v>Low Cap</v>
      </c>
    </row>
    <row r="16301" spans="11:16">
      <c r="K16301" s="14" t="str">
        <v/>
      </c>
      <c r="L16301" s="14" t="str">
        <v/>
      </c>
      <c r="O16301" s="14" t="str">
        <v/>
      </c>
      <c r="P16301" s="14" t="str">
        <f ca="1"/>
        <v>Low Cap</v>
      </c>
    </row>
    <row r="16302" spans="11:16">
      <c r="K16302" s="14" t="str">
        <v/>
      </c>
      <c r="L16302" s="14" t="str">
        <v/>
      </c>
      <c r="O16302" s="14" t="str">
        <v/>
      </c>
      <c r="P16302" s="14" t="str">
        <f ca="1"/>
        <v>Low Cap</v>
      </c>
    </row>
    <row r="16303" spans="11:16">
      <c r="K16303" s="14" t="str">
        <v/>
      </c>
      <c r="L16303" s="14" t="str">
        <v/>
      </c>
      <c r="O16303" s="14" t="str">
        <v/>
      </c>
      <c r="P16303" s="14" t="str">
        <f ca="1"/>
        <v>Low Cap</v>
      </c>
    </row>
    <row r="16304" spans="11:16">
      <c r="K16304" s="14" t="str">
        <v/>
      </c>
      <c r="L16304" s="14" t="str">
        <v/>
      </c>
      <c r="O16304" s="14" t="str">
        <v/>
      </c>
      <c r="P16304" s="14" t="str">
        <f ca="1"/>
        <v>Low Cap</v>
      </c>
    </row>
    <row r="16305" spans="11:16">
      <c r="K16305" s="14" t="str">
        <v/>
      </c>
      <c r="L16305" s="14" t="str">
        <v/>
      </c>
      <c r="O16305" s="14" t="str">
        <v/>
      </c>
      <c r="P16305" s="14" t="str">
        <f ca="1"/>
        <v>Low Cap</v>
      </c>
    </row>
    <row r="16306" spans="11:16">
      <c r="K16306" s="14" t="str">
        <v/>
      </c>
      <c r="L16306" s="14" t="str">
        <v/>
      </c>
      <c r="O16306" s="14" t="str">
        <v/>
      </c>
      <c r="P16306" s="14" t="str">
        <f ca="1"/>
        <v>Low Cap</v>
      </c>
    </row>
    <row r="16307" spans="11:16">
      <c r="K16307" s="14" t="str">
        <v/>
      </c>
      <c r="L16307" s="14" t="str">
        <v/>
      </c>
      <c r="O16307" s="14" t="str">
        <v/>
      </c>
      <c r="P16307" s="14" t="str">
        <f ca="1"/>
        <v>Low Cap</v>
      </c>
    </row>
    <row r="16308" spans="11:16">
      <c r="K16308" s="14" t="str">
        <v/>
      </c>
      <c r="L16308" s="14" t="str">
        <v/>
      </c>
      <c r="O16308" s="14" t="str">
        <v/>
      </c>
      <c r="P16308" s="14" t="str">
        <f ca="1"/>
        <v>Low Cap</v>
      </c>
    </row>
    <row r="16309" spans="11:16">
      <c r="K16309" s="14" t="str">
        <v/>
      </c>
      <c r="L16309" s="14" t="str">
        <v/>
      </c>
      <c r="O16309" s="14" t="str">
        <v/>
      </c>
      <c r="P16309" s="14" t="str">
        <f ca="1"/>
        <v>Low Cap</v>
      </c>
    </row>
    <row r="16310" spans="11:16">
      <c r="K16310" s="14" t="str">
        <v/>
      </c>
      <c r="L16310" s="14" t="str">
        <v/>
      </c>
      <c r="O16310" s="14" t="str">
        <v/>
      </c>
      <c r="P16310" s="14" t="str">
        <f ca="1"/>
        <v>Low Cap</v>
      </c>
    </row>
    <row r="16311" spans="11:16">
      <c r="K16311" s="14" t="str">
        <v/>
      </c>
      <c r="L16311" s="14" t="str">
        <v/>
      </c>
      <c r="O16311" s="14" t="str">
        <v/>
      </c>
      <c r="P16311" s="14" t="str">
        <f ca="1"/>
        <v>Low Cap</v>
      </c>
    </row>
    <row r="16312" spans="11:16">
      <c r="K16312" s="14" t="str">
        <v/>
      </c>
      <c r="L16312" s="14" t="str">
        <v/>
      </c>
      <c r="O16312" s="14" t="str">
        <v/>
      </c>
      <c r="P16312" s="14" t="str">
        <f ca="1"/>
        <v>Low Cap</v>
      </c>
    </row>
    <row r="16313" spans="11:16">
      <c r="K16313" s="14" t="str">
        <v/>
      </c>
      <c r="L16313" s="14" t="str">
        <v/>
      </c>
      <c r="O16313" s="14" t="str">
        <v/>
      </c>
      <c r="P16313" s="14" t="str">
        <f ca="1"/>
        <v>Low Cap</v>
      </c>
    </row>
    <row r="16314" spans="11:16">
      <c r="K16314" s="14" t="str">
        <v/>
      </c>
      <c r="L16314" s="14" t="str">
        <v/>
      </c>
      <c r="O16314" s="14" t="str">
        <v/>
      </c>
      <c r="P16314" s="14" t="str">
        <f ca="1"/>
        <v>Low Cap</v>
      </c>
    </row>
    <row r="16315" spans="11:16">
      <c r="K16315" s="14" t="str">
        <v/>
      </c>
      <c r="L16315" s="14" t="str">
        <v/>
      </c>
      <c r="O16315" s="14" t="str">
        <v/>
      </c>
      <c r="P16315" s="14" t="str">
        <f ca="1"/>
        <v>Low Cap</v>
      </c>
    </row>
    <row r="16316" spans="11:16">
      <c r="K16316" s="14" t="str">
        <v/>
      </c>
      <c r="L16316" s="14" t="str">
        <v/>
      </c>
      <c r="O16316" s="14" t="str">
        <v/>
      </c>
      <c r="P16316" s="14" t="str">
        <f ca="1"/>
        <v>Low Cap</v>
      </c>
    </row>
    <row r="16317" spans="11:16">
      <c r="K16317" s="14" t="str">
        <v/>
      </c>
      <c r="L16317" s="14" t="str">
        <v/>
      </c>
      <c r="O16317" s="14" t="str">
        <v/>
      </c>
      <c r="P16317" s="14" t="str">
        <f ca="1"/>
        <v>Low Cap</v>
      </c>
    </row>
    <row r="16318" spans="11:16">
      <c r="K16318" s="14" t="str">
        <v/>
      </c>
      <c r="L16318" s="14" t="str">
        <v/>
      </c>
      <c r="O16318" s="14" t="str">
        <v/>
      </c>
      <c r="P16318" s="14" t="str">
        <f ca="1"/>
        <v>Low Cap</v>
      </c>
    </row>
    <row r="16319" spans="11:16">
      <c r="K16319" s="14" t="str">
        <v/>
      </c>
      <c r="L16319" s="14" t="str">
        <v/>
      </c>
      <c r="O16319" s="14" t="str">
        <v/>
      </c>
      <c r="P16319" s="14" t="str">
        <f ca="1"/>
        <v>Low Cap</v>
      </c>
    </row>
    <row r="16320" spans="11:16">
      <c r="K16320" s="14" t="str">
        <v/>
      </c>
      <c r="L16320" s="14" t="str">
        <v/>
      </c>
      <c r="O16320" s="14" t="str">
        <v/>
      </c>
      <c r="P16320" s="14" t="str">
        <f ca="1"/>
        <v>Low Cap</v>
      </c>
    </row>
    <row r="16321" spans="11:16">
      <c r="K16321" s="14" t="str">
        <v/>
      </c>
      <c r="L16321" s="14" t="str">
        <v/>
      </c>
      <c r="O16321" s="14" t="str">
        <v/>
      </c>
      <c r="P16321" s="14" t="str">
        <f ca="1"/>
        <v>Low Cap</v>
      </c>
    </row>
    <row r="16322" spans="11:16">
      <c r="K16322" s="14" t="str">
        <v/>
      </c>
      <c r="L16322" s="14" t="str">
        <v/>
      </c>
      <c r="O16322" s="14" t="str">
        <v/>
      </c>
      <c r="P16322" s="14" t="str">
        <f ca="1"/>
        <v>Low Cap</v>
      </c>
    </row>
    <row r="16323" spans="11:16">
      <c r="K16323" s="14" t="str">
        <v/>
      </c>
      <c r="L16323" s="14" t="str">
        <v/>
      </c>
      <c r="O16323" s="14" t="str">
        <v/>
      </c>
      <c r="P16323" s="14" t="str">
        <f ca="1"/>
        <v>Low Cap</v>
      </c>
    </row>
    <row r="16324" spans="11:16">
      <c r="K16324" s="14" t="str">
        <v/>
      </c>
      <c r="L16324" s="14" t="str">
        <v/>
      </c>
      <c r="O16324" s="14" t="str">
        <v/>
      </c>
      <c r="P16324" s="14" t="str">
        <f ca="1"/>
        <v>Low Cap</v>
      </c>
    </row>
    <row r="16325" spans="11:16">
      <c r="K16325" s="14" t="str">
        <v/>
      </c>
      <c r="L16325" s="14" t="str">
        <v/>
      </c>
      <c r="O16325" s="14" t="str">
        <v/>
      </c>
      <c r="P16325" s="14" t="str">
        <f ca="1"/>
        <v>Low Cap</v>
      </c>
    </row>
    <row r="16326" spans="11:16">
      <c r="K16326" s="14" t="str">
        <v/>
      </c>
      <c r="L16326" s="14" t="str">
        <v/>
      </c>
      <c r="O16326" s="14" t="str">
        <v/>
      </c>
      <c r="P16326" s="14" t="str">
        <f ca="1"/>
        <v>Low Cap</v>
      </c>
    </row>
    <row r="16327" spans="11:16">
      <c r="K16327" s="14" t="str">
        <v/>
      </c>
      <c r="L16327" s="14" t="str">
        <v/>
      </c>
      <c r="O16327" s="14" t="str">
        <v/>
      </c>
      <c r="P16327" s="14" t="str">
        <f ca="1"/>
        <v>Low Cap</v>
      </c>
    </row>
    <row r="16328" spans="11:16">
      <c r="K16328" s="14" t="str">
        <v/>
      </c>
      <c r="L16328" s="14" t="str">
        <v/>
      </c>
      <c r="O16328" s="14" t="str">
        <v/>
      </c>
      <c r="P16328" s="14" t="str">
        <f ca="1"/>
        <v>Low Cap</v>
      </c>
    </row>
    <row r="16329" spans="11:16">
      <c r="K16329" s="14" t="str">
        <v/>
      </c>
      <c r="L16329" s="14" t="str">
        <v/>
      </c>
      <c r="O16329" s="14" t="str">
        <v/>
      </c>
      <c r="P16329" s="14" t="str">
        <f ca="1"/>
        <v>Low Cap</v>
      </c>
    </row>
    <row r="16330" spans="11:16">
      <c r="K16330" s="14" t="str">
        <v/>
      </c>
      <c r="L16330" s="14" t="str">
        <v/>
      </c>
      <c r="O16330" s="14" t="str">
        <v/>
      </c>
      <c r="P16330" s="14" t="str">
        <f ca="1"/>
        <v>Low Cap</v>
      </c>
    </row>
    <row r="16331" spans="11:16">
      <c r="K16331" s="14" t="str">
        <v/>
      </c>
      <c r="L16331" s="14" t="str">
        <v/>
      </c>
      <c r="O16331" s="14" t="str">
        <v/>
      </c>
      <c r="P16331" s="14" t="str">
        <f ca="1"/>
        <v>Low Cap</v>
      </c>
    </row>
    <row r="16332" spans="11:16">
      <c r="K16332" s="14" t="str">
        <v/>
      </c>
      <c r="L16332" s="14" t="str">
        <v/>
      </c>
      <c r="O16332" s="14" t="str">
        <v/>
      </c>
      <c r="P16332" s="14" t="str">
        <f ca="1"/>
        <v>Low Cap</v>
      </c>
    </row>
    <row r="16333" spans="11:16">
      <c r="K16333" s="14" t="str">
        <v/>
      </c>
      <c r="L16333" s="14" t="str">
        <v/>
      </c>
      <c r="O16333" s="14" t="str">
        <v/>
      </c>
      <c r="P16333" s="14" t="str">
        <f ca="1"/>
        <v>Low Cap</v>
      </c>
    </row>
    <row r="16334" spans="11:16">
      <c r="K16334" s="14" t="str">
        <v/>
      </c>
      <c r="L16334" s="14" t="str">
        <v/>
      </c>
      <c r="O16334" s="14" t="str">
        <v/>
      </c>
      <c r="P16334" s="14" t="str">
        <f ca="1"/>
        <v>Low Cap</v>
      </c>
    </row>
    <row r="16335" spans="11:16">
      <c r="K16335" s="14" t="str">
        <v/>
      </c>
      <c r="L16335" s="14" t="str">
        <v/>
      </c>
      <c r="O16335" s="14" t="str">
        <v/>
      </c>
      <c r="P16335" s="14" t="str">
        <f ca="1"/>
        <v>Low Cap</v>
      </c>
    </row>
    <row r="16336" spans="11:16">
      <c r="K16336" s="14" t="str">
        <v/>
      </c>
      <c r="L16336" s="14" t="str">
        <v/>
      </c>
      <c r="O16336" s="14" t="str">
        <v/>
      </c>
      <c r="P16336" s="14" t="str">
        <f ca="1"/>
        <v>Low Cap</v>
      </c>
    </row>
    <row r="16337" spans="11:16">
      <c r="K16337" s="14" t="str">
        <v/>
      </c>
      <c r="L16337" s="14" t="str">
        <v/>
      </c>
      <c r="O16337" s="14" t="str">
        <v/>
      </c>
      <c r="P16337" s="14" t="str">
        <f ca="1"/>
        <v>Low Cap</v>
      </c>
    </row>
    <row r="16338" spans="11:16">
      <c r="K16338" s="14" t="str">
        <v/>
      </c>
      <c r="L16338" s="14" t="str">
        <v/>
      </c>
      <c r="O16338" s="14" t="str">
        <v/>
      </c>
      <c r="P16338" s="14" t="str">
        <f ca="1"/>
        <v>Low Cap</v>
      </c>
    </row>
    <row r="16339" spans="11:16">
      <c r="K16339" s="14" t="str">
        <v/>
      </c>
      <c r="L16339" s="14" t="str">
        <v/>
      </c>
      <c r="O16339" s="14" t="str">
        <v/>
      </c>
      <c r="P16339" s="14" t="str">
        <f ca="1"/>
        <v>Low Cap</v>
      </c>
    </row>
    <row r="16340" spans="11:16">
      <c r="K16340" s="14" t="str">
        <v/>
      </c>
      <c r="L16340" s="14" t="str">
        <v/>
      </c>
      <c r="O16340" s="14" t="str">
        <v/>
      </c>
      <c r="P16340" s="14" t="str">
        <f ca="1"/>
        <v>Low Cap</v>
      </c>
    </row>
    <row r="16341" spans="11:16">
      <c r="K16341" s="14" t="str">
        <v/>
      </c>
      <c r="L16341" s="14" t="str">
        <v/>
      </c>
      <c r="O16341" s="14" t="str">
        <v/>
      </c>
      <c r="P16341" s="14" t="str">
        <f ca="1"/>
        <v>Low Cap</v>
      </c>
    </row>
    <row r="16342" spans="11:16">
      <c r="K16342" s="14" t="str">
        <v/>
      </c>
      <c r="L16342" s="14" t="str">
        <v/>
      </c>
      <c r="O16342" s="14" t="str">
        <v/>
      </c>
      <c r="P16342" s="14" t="str">
        <f ca="1"/>
        <v>Low Cap</v>
      </c>
    </row>
    <row r="16343" spans="11:16">
      <c r="K16343" s="14" t="str">
        <v/>
      </c>
      <c r="L16343" s="14" t="str">
        <v/>
      </c>
      <c r="O16343" s="14" t="str">
        <v/>
      </c>
      <c r="P16343" s="14" t="str">
        <f ca="1"/>
        <v>Low Cap</v>
      </c>
    </row>
    <row r="16344" spans="11:16">
      <c r="K16344" s="14" t="str">
        <v/>
      </c>
      <c r="L16344" s="14" t="str">
        <v/>
      </c>
      <c r="O16344" s="14" t="str">
        <v/>
      </c>
      <c r="P16344" s="14" t="str">
        <f ca="1"/>
        <v>Low Cap</v>
      </c>
    </row>
    <row r="16345" spans="11:16">
      <c r="K16345" s="14" t="str">
        <v/>
      </c>
      <c r="L16345" s="14" t="str">
        <v/>
      </c>
      <c r="O16345" s="14" t="str">
        <v/>
      </c>
      <c r="P16345" s="14" t="str">
        <f ca="1"/>
        <v>Low Cap</v>
      </c>
    </row>
    <row r="16346" spans="11:16">
      <c r="K16346" s="14" t="str">
        <v/>
      </c>
      <c r="L16346" s="14" t="str">
        <v/>
      </c>
      <c r="O16346" s="14" t="str">
        <v/>
      </c>
      <c r="P16346" s="14" t="str">
        <f ca="1"/>
        <v>Low Cap</v>
      </c>
    </row>
    <row r="16347" spans="11:16">
      <c r="K16347" s="14" t="str">
        <v/>
      </c>
      <c r="L16347" s="14" t="str">
        <v/>
      </c>
      <c r="O16347" s="14" t="str">
        <v/>
      </c>
      <c r="P16347" s="14" t="str">
        <f ca="1"/>
        <v>Low Cap</v>
      </c>
    </row>
    <row r="16348" spans="11:16">
      <c r="K16348" s="14" t="str">
        <v/>
      </c>
      <c r="L16348" s="14" t="str">
        <v/>
      </c>
      <c r="O16348" s="14" t="str">
        <v/>
      </c>
      <c r="P16348" s="14" t="str">
        <f ca="1"/>
        <v>Low Cap</v>
      </c>
    </row>
    <row r="16349" spans="11:16">
      <c r="K16349" s="14" t="str">
        <v/>
      </c>
      <c r="L16349" s="14" t="str">
        <v/>
      </c>
      <c r="O16349" s="14" t="str">
        <v/>
      </c>
      <c r="P16349" s="14" t="str">
        <f ca="1"/>
        <v>Low Cap</v>
      </c>
    </row>
    <row r="16350" spans="11:16">
      <c r="K16350" s="14" t="str">
        <v/>
      </c>
      <c r="L16350" s="14" t="str">
        <v/>
      </c>
      <c r="O16350" s="14" t="str">
        <v/>
      </c>
      <c r="P16350" s="14" t="str">
        <f ca="1"/>
        <v>Low Cap</v>
      </c>
    </row>
    <row r="16351" spans="11:16">
      <c r="K16351" s="14" t="str">
        <v/>
      </c>
      <c r="L16351" s="14" t="str">
        <v/>
      </c>
      <c r="O16351" s="14" t="str">
        <v/>
      </c>
      <c r="P16351" s="14" t="str">
        <f ca="1"/>
        <v>Low Cap</v>
      </c>
    </row>
    <row r="16352" spans="11:16">
      <c r="K16352" s="14" t="str">
        <v/>
      </c>
      <c r="L16352" s="14" t="str">
        <v/>
      </c>
      <c r="O16352" s="14" t="str">
        <v/>
      </c>
      <c r="P16352" s="14" t="str">
        <f ca="1"/>
        <v>Low Cap</v>
      </c>
    </row>
    <row r="16353" spans="11:16">
      <c r="K16353" s="14" t="str">
        <v/>
      </c>
      <c r="L16353" s="14" t="str">
        <v/>
      </c>
      <c r="O16353" s="14" t="str">
        <v/>
      </c>
      <c r="P16353" s="14" t="str">
        <f ca="1"/>
        <v>Low Cap</v>
      </c>
    </row>
    <row r="16354" spans="11:16">
      <c r="K16354" s="14" t="str">
        <v/>
      </c>
      <c r="L16354" s="14" t="str">
        <v/>
      </c>
      <c r="O16354" s="14" t="str">
        <v/>
      </c>
      <c r="P16354" s="14" t="str">
        <f ca="1"/>
        <v>Low Cap</v>
      </c>
    </row>
    <row r="16355" spans="11:16">
      <c r="K16355" s="14" t="str">
        <v/>
      </c>
      <c r="L16355" s="14" t="str">
        <v/>
      </c>
      <c r="O16355" s="14" t="str">
        <v/>
      </c>
      <c r="P16355" s="14" t="str">
        <f ca="1"/>
        <v>Low Cap</v>
      </c>
    </row>
    <row r="16356" spans="11:16">
      <c r="K16356" s="14" t="str">
        <v/>
      </c>
      <c r="L16356" s="14" t="str">
        <v/>
      </c>
      <c r="O16356" s="14" t="str">
        <v/>
      </c>
      <c r="P16356" s="14" t="str">
        <f ca="1"/>
        <v>Low Cap</v>
      </c>
    </row>
    <row r="16357" spans="11:16">
      <c r="K16357" s="14" t="str">
        <v/>
      </c>
      <c r="L16357" s="14" t="str">
        <v/>
      </c>
      <c r="O16357" s="14" t="str">
        <v/>
      </c>
      <c r="P16357" s="14" t="str">
        <f ca="1"/>
        <v>Low Cap</v>
      </c>
    </row>
    <row r="16358" spans="11:16">
      <c r="K16358" s="14" t="str">
        <v/>
      </c>
      <c r="L16358" s="14" t="str">
        <v/>
      </c>
      <c r="O16358" s="14" t="str">
        <v/>
      </c>
      <c r="P16358" s="14" t="str">
        <f ca="1"/>
        <v>Low Cap</v>
      </c>
    </row>
    <row r="16359" spans="11:16">
      <c r="K16359" s="14" t="str">
        <v/>
      </c>
      <c r="L16359" s="14" t="str">
        <v/>
      </c>
      <c r="O16359" s="14" t="str">
        <v/>
      </c>
      <c r="P16359" s="14" t="str">
        <f ca="1"/>
        <v>Low Cap</v>
      </c>
    </row>
    <row r="16360" spans="11:16">
      <c r="K16360" s="14" t="str">
        <v/>
      </c>
      <c r="L16360" s="14" t="str">
        <v/>
      </c>
      <c r="O16360" s="14" t="str">
        <v/>
      </c>
      <c r="P16360" s="14" t="str">
        <f ca="1"/>
        <v>Low Cap</v>
      </c>
    </row>
    <row r="16361" spans="11:16">
      <c r="K16361" s="14" t="str">
        <v/>
      </c>
      <c r="L16361" s="14" t="str">
        <v/>
      </c>
      <c r="O16361" s="14" t="str">
        <v/>
      </c>
      <c r="P16361" s="14" t="str">
        <f ca="1"/>
        <v>Low Cap</v>
      </c>
    </row>
    <row r="16362" spans="11:16">
      <c r="K16362" s="14" t="str">
        <v/>
      </c>
      <c r="L16362" s="14" t="str">
        <v/>
      </c>
      <c r="O16362" s="14" t="str">
        <v/>
      </c>
      <c r="P16362" s="14" t="str">
        <f ca="1"/>
        <v>Low Cap</v>
      </c>
    </row>
    <row r="16363" spans="11:16">
      <c r="K16363" s="14" t="str">
        <v/>
      </c>
      <c r="L16363" s="14" t="str">
        <v/>
      </c>
      <c r="O16363" s="14" t="str">
        <v/>
      </c>
      <c r="P16363" s="14" t="str">
        <f ca="1"/>
        <v>Low Cap</v>
      </c>
    </row>
    <row r="16364" spans="11:16">
      <c r="K16364" s="14" t="str">
        <v/>
      </c>
      <c r="L16364" s="14" t="str">
        <v/>
      </c>
      <c r="O16364" s="14" t="str">
        <v/>
      </c>
      <c r="P16364" s="14" t="str">
        <f ca="1"/>
        <v>Low Cap</v>
      </c>
    </row>
    <row r="16365" spans="11:16">
      <c r="K16365" s="14" t="str">
        <v/>
      </c>
      <c r="L16365" s="14" t="str">
        <v/>
      </c>
      <c r="O16365" s="14" t="str">
        <v/>
      </c>
      <c r="P16365" s="14" t="str">
        <f ca="1"/>
        <v>Low Cap</v>
      </c>
    </row>
    <row r="16366" spans="11:16">
      <c r="K16366" s="14" t="str">
        <v/>
      </c>
      <c r="L16366" s="14" t="str">
        <v/>
      </c>
      <c r="O16366" s="14" t="str">
        <v/>
      </c>
      <c r="P16366" s="14" t="str">
        <f ca="1"/>
        <v>Low Cap</v>
      </c>
    </row>
    <row r="16367" spans="11:16">
      <c r="K16367" s="14" t="str">
        <v/>
      </c>
      <c r="L16367" s="14" t="str">
        <v/>
      </c>
      <c r="O16367" s="14" t="str">
        <v/>
      </c>
      <c r="P16367" s="14" t="str">
        <f ca="1"/>
        <v>Low Cap</v>
      </c>
    </row>
    <row r="16368" spans="11:16">
      <c r="K16368" s="14" t="str">
        <v/>
      </c>
      <c r="L16368" s="14" t="str">
        <v/>
      </c>
      <c r="O16368" s="14" t="str">
        <v/>
      </c>
      <c r="P16368" s="14" t="str">
        <f ca="1"/>
        <v>Low Cap</v>
      </c>
    </row>
    <row r="16369" spans="11:16">
      <c r="K16369" s="14" t="str">
        <v/>
      </c>
      <c r="L16369" s="14" t="str">
        <v/>
      </c>
      <c r="O16369" s="14" t="str">
        <v/>
      </c>
      <c r="P16369" s="14" t="str">
        <f ca="1"/>
        <v>Low Cap</v>
      </c>
    </row>
    <row r="16370" spans="11:16">
      <c r="K16370" s="14" t="str">
        <v/>
      </c>
      <c r="L16370" s="14" t="str">
        <v/>
      </c>
      <c r="O16370" s="14" t="str">
        <v/>
      </c>
      <c r="P16370" s="14" t="str">
        <f ca="1"/>
        <v>Low Cap</v>
      </c>
    </row>
    <row r="16371" spans="11:16">
      <c r="K16371" s="14" t="str">
        <v/>
      </c>
      <c r="L16371" s="14" t="str">
        <v/>
      </c>
      <c r="O16371" s="14" t="str">
        <v/>
      </c>
      <c r="P16371" s="14" t="str">
        <f ca="1"/>
        <v>Low Cap</v>
      </c>
    </row>
    <row r="16372" spans="11:16">
      <c r="K16372" s="14" t="str">
        <v/>
      </c>
      <c r="L16372" s="14" t="str">
        <v/>
      </c>
      <c r="O16372" s="14" t="str">
        <v/>
      </c>
      <c r="P16372" s="14" t="str">
        <f ca="1"/>
        <v>Low Cap</v>
      </c>
    </row>
    <row r="16373" spans="11:16">
      <c r="K16373" s="14" t="str">
        <v/>
      </c>
      <c r="L16373" s="14" t="str">
        <v/>
      </c>
      <c r="O16373" s="14" t="str">
        <v/>
      </c>
      <c r="P16373" s="14" t="str">
        <f ca="1"/>
        <v>Low Cap</v>
      </c>
    </row>
    <row r="16374" spans="11:16">
      <c r="K16374" s="14" t="str">
        <v/>
      </c>
      <c r="L16374" s="14" t="str">
        <v/>
      </c>
      <c r="O16374" s="14" t="str">
        <v/>
      </c>
      <c r="P16374" s="14" t="str">
        <f ca="1"/>
        <v>Low Cap</v>
      </c>
    </row>
    <row r="16375" spans="11:16">
      <c r="K16375" s="14" t="str">
        <v/>
      </c>
      <c r="L16375" s="14" t="str">
        <v/>
      </c>
      <c r="O16375" s="14" t="str">
        <v/>
      </c>
      <c r="P16375" s="14" t="str">
        <f ca="1"/>
        <v>Low Cap</v>
      </c>
    </row>
    <row r="16376" spans="11:16">
      <c r="K16376" s="14" t="str">
        <v/>
      </c>
      <c r="L16376" s="14" t="str">
        <v/>
      </c>
      <c r="O16376" s="14" t="str">
        <v/>
      </c>
      <c r="P16376" s="14" t="str">
        <f ca="1"/>
        <v>Low Cap</v>
      </c>
    </row>
    <row r="16377" spans="11:16">
      <c r="K16377" s="14" t="str">
        <v/>
      </c>
      <c r="L16377" s="14" t="str">
        <v/>
      </c>
      <c r="O16377" s="14" t="str">
        <v/>
      </c>
      <c r="P16377" s="14" t="str">
        <f ca="1"/>
        <v>Low Cap</v>
      </c>
    </row>
    <row r="16378" spans="11:16">
      <c r="K16378" s="14" t="str">
        <v/>
      </c>
      <c r="L16378" s="14" t="str">
        <v/>
      </c>
      <c r="O16378" s="14" t="str">
        <v/>
      </c>
      <c r="P16378" s="14" t="str">
        <f ca="1"/>
        <v>Low Cap</v>
      </c>
    </row>
    <row r="16379" spans="11:16">
      <c r="K16379" s="14" t="str">
        <v/>
      </c>
      <c r="L16379" s="14" t="str">
        <v/>
      </c>
      <c r="O16379" s="14" t="str">
        <v/>
      </c>
      <c r="P16379" s="14" t="str">
        <f ca="1"/>
        <v>Low Cap</v>
      </c>
    </row>
    <row r="16380" spans="11:16">
      <c r="K16380" s="14" t="str">
        <v/>
      </c>
      <c r="L16380" s="14" t="str">
        <v/>
      </c>
      <c r="O16380" s="14" t="str">
        <v/>
      </c>
      <c r="P16380" s="14" t="str">
        <f ca="1"/>
        <v>Low Cap</v>
      </c>
    </row>
    <row r="16381" spans="11:16">
      <c r="K16381" s="14" t="str">
        <v/>
      </c>
      <c r="L16381" s="14" t="str">
        <v/>
      </c>
      <c r="O16381" s="14" t="str">
        <v/>
      </c>
      <c r="P16381" s="14" t="str">
        <f ca="1"/>
        <v>Low Cap</v>
      </c>
    </row>
    <row r="16382" spans="11:16">
      <c r="K16382" s="14" t="str">
        <v/>
      </c>
      <c r="L16382" s="14" t="str">
        <v/>
      </c>
      <c r="O16382" s="14" t="str">
        <v/>
      </c>
      <c r="P16382" s="14" t="str">
        <f ca="1"/>
        <v>Low Cap</v>
      </c>
    </row>
    <row r="16383" spans="11:16">
      <c r="K16383" s="14" t="str">
        <v/>
      </c>
      <c r="L16383" s="14" t="str">
        <v/>
      </c>
      <c r="O16383" s="14" t="str">
        <v/>
      </c>
      <c r="P16383" s="14" t="str">
        <f ca="1"/>
        <v>Low Cap</v>
      </c>
    </row>
    <row r="16384" spans="11:16">
      <c r="K16384" s="14" t="str">
        <v/>
      </c>
      <c r="L16384" s="14" t="str">
        <v/>
      </c>
      <c r="O16384" s="14" t="str">
        <v/>
      </c>
      <c r="P16384" s="14" t="str">
        <f ca="1"/>
        <v>Low Cap</v>
      </c>
    </row>
    <row r="16385" spans="11:16">
      <c r="K16385" s="14" t="str">
        <v/>
      </c>
      <c r="L16385" s="14" t="str">
        <v/>
      </c>
      <c r="O16385" s="14" t="str">
        <v/>
      </c>
      <c r="P16385" s="14" t="str">
        <f ca="1"/>
        <v>Low Cap</v>
      </c>
    </row>
    <row r="16386" spans="11:16">
      <c r="K16386" s="14" t="str">
        <v/>
      </c>
      <c r="L16386" s="14" t="str">
        <v/>
      </c>
      <c r="O16386" s="14" t="str">
        <v/>
      </c>
      <c r="P16386" s="14" t="str">
        <f ca="1"/>
        <v>Low Cap</v>
      </c>
    </row>
    <row r="16387" spans="11:16">
      <c r="K16387" s="14" t="str">
        <v/>
      </c>
      <c r="L16387" s="14" t="str">
        <v/>
      </c>
      <c r="O16387" s="14" t="str">
        <v/>
      </c>
      <c r="P16387" s="14" t="str">
        <f ca="1"/>
        <v>Low Cap</v>
      </c>
    </row>
    <row r="16388" spans="11:16">
      <c r="K16388" s="14" t="str">
        <v/>
      </c>
      <c r="L16388" s="14" t="str">
        <v/>
      </c>
      <c r="O16388" s="14" t="str">
        <v/>
      </c>
      <c r="P16388" s="14" t="str">
        <f ca="1"/>
        <v>Low Cap</v>
      </c>
    </row>
    <row r="16389" spans="11:16">
      <c r="K16389" s="14" t="str">
        <v/>
      </c>
      <c r="L16389" s="14" t="str">
        <v/>
      </c>
      <c r="O16389" s="14" t="str">
        <v/>
      </c>
      <c r="P16389" s="14" t="str">
        <f ca="1"/>
        <v>Low Cap</v>
      </c>
    </row>
    <row r="16390" spans="11:16">
      <c r="K16390" s="14" t="str">
        <v/>
      </c>
      <c r="L16390" s="14" t="str">
        <v/>
      </c>
      <c r="O16390" s="14" t="str">
        <v/>
      </c>
      <c r="P16390" s="14" t="str">
        <f ca="1"/>
        <v>Low Cap</v>
      </c>
    </row>
    <row r="16391" spans="11:16">
      <c r="K16391" s="14" t="str">
        <v/>
      </c>
      <c r="L16391" s="14" t="str">
        <v/>
      </c>
      <c r="O16391" s="14" t="str">
        <v/>
      </c>
      <c r="P16391" s="14" t="str">
        <f ca="1"/>
        <v>Low Cap</v>
      </c>
    </row>
    <row r="16392" spans="11:16">
      <c r="K16392" s="14" t="str">
        <v/>
      </c>
      <c r="L16392" s="14" t="str">
        <v/>
      </c>
      <c r="O16392" s="14" t="str">
        <v/>
      </c>
      <c r="P16392" s="14" t="str">
        <f ca="1"/>
        <v>Low Cap</v>
      </c>
    </row>
    <row r="16393" spans="11:16">
      <c r="K16393" s="14" t="str">
        <v/>
      </c>
      <c r="L16393" s="14" t="str">
        <v/>
      </c>
      <c r="O16393" s="14" t="str">
        <v/>
      </c>
      <c r="P16393" s="14" t="str">
        <f ca="1"/>
        <v>Low Cap</v>
      </c>
    </row>
    <row r="16394" spans="11:16">
      <c r="K16394" s="14" t="str">
        <v/>
      </c>
      <c r="L16394" s="14" t="str">
        <v/>
      </c>
      <c r="O16394" s="14" t="str">
        <v/>
      </c>
      <c r="P16394" s="14" t="str">
        <f ca="1"/>
        <v>Low Cap</v>
      </c>
    </row>
    <row r="16395" spans="11:16">
      <c r="K16395" s="14" t="str">
        <v/>
      </c>
      <c r="L16395" s="14" t="str">
        <v/>
      </c>
      <c r="O16395" s="14" t="str">
        <v/>
      </c>
      <c r="P16395" s="14" t="str">
        <f ca="1"/>
        <v>Low Cap</v>
      </c>
    </row>
    <row r="16396" spans="11:16">
      <c r="K16396" s="14" t="str">
        <v/>
      </c>
      <c r="L16396" s="14" t="str">
        <v/>
      </c>
      <c r="O16396" s="14" t="str">
        <v/>
      </c>
      <c r="P16396" s="14" t="str">
        <f ca="1"/>
        <v>Low Cap</v>
      </c>
    </row>
    <row r="16397" spans="11:16">
      <c r="K16397" s="14" t="str">
        <v/>
      </c>
      <c r="L16397" s="14" t="str">
        <v/>
      </c>
      <c r="O16397" s="14" t="str">
        <v/>
      </c>
      <c r="P16397" s="14" t="str">
        <f ca="1"/>
        <v>Low Cap</v>
      </c>
    </row>
    <row r="16398" spans="11:16">
      <c r="K16398" s="14" t="str">
        <v/>
      </c>
      <c r="L16398" s="14" t="str">
        <v/>
      </c>
      <c r="O16398" s="14" t="str">
        <v/>
      </c>
      <c r="P16398" s="14" t="str">
        <f ca="1"/>
        <v>Low Cap</v>
      </c>
    </row>
    <row r="16399" spans="11:16">
      <c r="K16399" s="14" t="str">
        <v/>
      </c>
      <c r="L16399" s="14" t="str">
        <v/>
      </c>
      <c r="O16399" s="14" t="str">
        <v/>
      </c>
      <c r="P16399" s="14" t="str">
        <f ca="1"/>
        <v>Low Cap</v>
      </c>
    </row>
    <row r="16400" spans="11:16">
      <c r="K16400" s="14" t="str">
        <v/>
      </c>
      <c r="L16400" s="14" t="str">
        <v/>
      </c>
      <c r="O16400" s="14" t="str">
        <v/>
      </c>
      <c r="P16400" s="14" t="str">
        <f ca="1"/>
        <v>Low Cap</v>
      </c>
    </row>
    <row r="16401" spans="11:16">
      <c r="K16401" s="14" t="str">
        <v/>
      </c>
      <c r="L16401" s="14" t="str">
        <v/>
      </c>
      <c r="O16401" s="14" t="str">
        <v/>
      </c>
      <c r="P16401" s="14" t="str">
        <f ca="1"/>
        <v>Low Cap</v>
      </c>
    </row>
    <row r="16402" spans="11:16">
      <c r="K16402" s="14" t="str">
        <v/>
      </c>
      <c r="L16402" s="14" t="str">
        <v/>
      </c>
      <c r="O16402" s="14" t="str">
        <v/>
      </c>
      <c r="P16402" s="14" t="str">
        <f ca="1"/>
        <v>Low Cap</v>
      </c>
    </row>
    <row r="16403" spans="11:16">
      <c r="K16403" s="14" t="str">
        <v/>
      </c>
      <c r="L16403" s="14" t="str">
        <v/>
      </c>
      <c r="O16403" s="14" t="str">
        <v/>
      </c>
      <c r="P16403" s="14" t="str">
        <f ca="1"/>
        <v>Low Cap</v>
      </c>
    </row>
    <row r="16404" spans="11:16">
      <c r="K16404" s="14" t="str">
        <v/>
      </c>
      <c r="L16404" s="14" t="str">
        <v/>
      </c>
      <c r="O16404" s="14" t="str">
        <v/>
      </c>
      <c r="P16404" s="14" t="str">
        <f ca="1"/>
        <v>Low Cap</v>
      </c>
    </row>
    <row r="16405" spans="11:16">
      <c r="K16405" s="14" t="str">
        <v/>
      </c>
      <c r="L16405" s="14" t="str">
        <v/>
      </c>
      <c r="O16405" s="14" t="str">
        <v/>
      </c>
      <c r="P16405" s="14" t="str">
        <f ca="1"/>
        <v>Low Cap</v>
      </c>
    </row>
    <row r="16406" spans="11:16">
      <c r="K16406" s="14" t="str">
        <v/>
      </c>
      <c r="L16406" s="14" t="str">
        <v/>
      </c>
      <c r="O16406" s="14" t="str">
        <v/>
      </c>
      <c r="P16406" s="14" t="str">
        <f ca="1"/>
        <v>Low Cap</v>
      </c>
    </row>
    <row r="16407" spans="11:16">
      <c r="K16407" s="14" t="str">
        <v/>
      </c>
      <c r="L16407" s="14" t="str">
        <v/>
      </c>
      <c r="O16407" s="14" t="str">
        <v/>
      </c>
      <c r="P16407" s="14" t="str">
        <f ca="1"/>
        <v>Low Cap</v>
      </c>
    </row>
    <row r="16408" spans="11:16">
      <c r="K16408" s="14" t="str">
        <v/>
      </c>
      <c r="L16408" s="14" t="str">
        <v/>
      </c>
      <c r="O16408" s="14" t="str">
        <v/>
      </c>
      <c r="P16408" s="14" t="str">
        <f ca="1"/>
        <v>Low Cap</v>
      </c>
    </row>
    <row r="16409" spans="11:16">
      <c r="K16409" s="14" t="str">
        <v/>
      </c>
      <c r="L16409" s="14" t="str">
        <v/>
      </c>
      <c r="O16409" s="14" t="str">
        <v/>
      </c>
      <c r="P16409" s="14" t="str">
        <f ca="1"/>
        <v>Low Cap</v>
      </c>
    </row>
    <row r="16410" spans="11:16">
      <c r="K16410" s="14" t="str">
        <v/>
      </c>
      <c r="L16410" s="14" t="str">
        <v/>
      </c>
      <c r="O16410" s="14" t="str">
        <v/>
      </c>
      <c r="P16410" s="14" t="str">
        <f ca="1"/>
        <v>Low Cap</v>
      </c>
    </row>
    <row r="16411" spans="11:16">
      <c r="K16411" s="14" t="str">
        <v/>
      </c>
      <c r="L16411" s="14" t="str">
        <v/>
      </c>
      <c r="O16411" s="14" t="str">
        <v/>
      </c>
      <c r="P16411" s="14" t="str">
        <f ca="1"/>
        <v>Low Cap</v>
      </c>
    </row>
    <row r="16412" spans="11:16">
      <c r="K16412" s="14" t="str">
        <v/>
      </c>
      <c r="L16412" s="14" t="str">
        <v/>
      </c>
      <c r="O16412" s="14" t="str">
        <v/>
      </c>
      <c r="P16412" s="14" t="str">
        <f ca="1"/>
        <v>Low Cap</v>
      </c>
    </row>
    <row r="16413" spans="11:16">
      <c r="K16413" s="14" t="str">
        <v/>
      </c>
      <c r="L16413" s="14" t="str">
        <v/>
      </c>
      <c r="O16413" s="14" t="str">
        <v/>
      </c>
      <c r="P16413" s="14" t="str">
        <f ca="1"/>
        <v>Low Cap</v>
      </c>
    </row>
    <row r="16414" spans="11:16">
      <c r="K16414" s="14" t="str">
        <v/>
      </c>
      <c r="L16414" s="14" t="str">
        <v/>
      </c>
      <c r="O16414" s="14" t="str">
        <v/>
      </c>
      <c r="P16414" s="14" t="str">
        <f ca="1"/>
        <v>Low Cap</v>
      </c>
    </row>
    <row r="16415" spans="11:16">
      <c r="K16415" s="14" t="str">
        <v/>
      </c>
      <c r="L16415" s="14" t="str">
        <v/>
      </c>
      <c r="O16415" s="14" t="str">
        <v/>
      </c>
      <c r="P16415" s="14" t="str">
        <f ca="1"/>
        <v>Low Cap</v>
      </c>
    </row>
    <row r="16416" spans="11:16">
      <c r="K16416" s="14" t="str">
        <v/>
      </c>
      <c r="L16416" s="14" t="str">
        <v/>
      </c>
      <c r="O16416" s="14" t="str">
        <v/>
      </c>
      <c r="P16416" s="14" t="str">
        <f ca="1"/>
        <v>Low Cap</v>
      </c>
    </row>
    <row r="16417" spans="11:16">
      <c r="K16417" s="14" t="str">
        <v/>
      </c>
      <c r="L16417" s="14" t="str">
        <v/>
      </c>
      <c r="O16417" s="14" t="str">
        <v/>
      </c>
      <c r="P16417" s="14" t="str">
        <f ca="1"/>
        <v>Low Cap</v>
      </c>
    </row>
    <row r="16418" spans="11:16">
      <c r="K16418" s="14" t="str">
        <v/>
      </c>
      <c r="L16418" s="14" t="str">
        <v/>
      </c>
      <c r="O16418" s="14" t="str">
        <v/>
      </c>
      <c r="P16418" s="14" t="str">
        <f ca="1"/>
        <v>Low Cap</v>
      </c>
    </row>
    <row r="16419" spans="11:16">
      <c r="K16419" s="14" t="str">
        <v/>
      </c>
      <c r="L16419" s="14" t="str">
        <v/>
      </c>
      <c r="O16419" s="14" t="str">
        <v/>
      </c>
      <c r="P16419" s="14" t="str">
        <f ca="1"/>
        <v>Low Cap</v>
      </c>
    </row>
    <row r="16420" spans="11:16">
      <c r="K16420" s="14" t="str">
        <v/>
      </c>
      <c r="L16420" s="14" t="str">
        <v/>
      </c>
      <c r="O16420" s="14" t="str">
        <v/>
      </c>
      <c r="P16420" s="14" t="str">
        <f ca="1"/>
        <v>Low Cap</v>
      </c>
    </row>
    <row r="16421" spans="11:16">
      <c r="K16421" s="14" t="str">
        <v/>
      </c>
      <c r="L16421" s="14" t="str">
        <v/>
      </c>
      <c r="O16421" s="14" t="str">
        <v/>
      </c>
      <c r="P16421" s="14" t="str">
        <f ca="1"/>
        <v>Low Cap</v>
      </c>
    </row>
    <row r="16422" spans="11:16">
      <c r="K16422" s="14" t="str">
        <v/>
      </c>
      <c r="L16422" s="14" t="str">
        <v/>
      </c>
      <c r="O16422" s="14" t="str">
        <v/>
      </c>
      <c r="P16422" s="14" t="str">
        <f ca="1"/>
        <v>Low Cap</v>
      </c>
    </row>
    <row r="16423" spans="11:16">
      <c r="K16423" s="14" t="str">
        <v/>
      </c>
      <c r="L16423" s="14" t="str">
        <v/>
      </c>
      <c r="O16423" s="14" t="str">
        <v/>
      </c>
      <c r="P16423" s="14" t="str">
        <f ca="1"/>
        <v>Low Cap</v>
      </c>
    </row>
    <row r="16424" spans="11:16">
      <c r="K16424" s="14" t="str">
        <v/>
      </c>
      <c r="L16424" s="14" t="str">
        <v/>
      </c>
      <c r="O16424" s="14" t="str">
        <v/>
      </c>
      <c r="P16424" s="14" t="str">
        <f ca="1"/>
        <v>Low Cap</v>
      </c>
    </row>
    <row r="16425" spans="11:16">
      <c r="K16425" s="14" t="str">
        <v/>
      </c>
      <c r="L16425" s="14" t="str">
        <v/>
      </c>
      <c r="O16425" s="14" t="str">
        <v/>
      </c>
      <c r="P16425" s="14" t="str">
        <f ca="1"/>
        <v>Low Cap</v>
      </c>
    </row>
    <row r="16426" spans="11:16">
      <c r="K16426" s="14" t="str">
        <v/>
      </c>
      <c r="L16426" s="14" t="str">
        <v/>
      </c>
      <c r="O16426" s="14" t="str">
        <v/>
      </c>
      <c r="P16426" s="14" t="str">
        <f ca="1"/>
        <v>Low Cap</v>
      </c>
    </row>
    <row r="16427" spans="11:16">
      <c r="K16427" s="14" t="str">
        <v/>
      </c>
      <c r="L16427" s="14" t="str">
        <v/>
      </c>
      <c r="O16427" s="14" t="str">
        <v/>
      </c>
      <c r="P16427" s="14" t="str">
        <f ca="1"/>
        <v>Low Cap</v>
      </c>
    </row>
    <row r="16428" spans="11:16">
      <c r="K16428" s="14" t="str">
        <v/>
      </c>
      <c r="L16428" s="14" t="str">
        <v/>
      </c>
      <c r="O16428" s="14" t="str">
        <v/>
      </c>
      <c r="P16428" s="14" t="str">
        <f ca="1"/>
        <v>Low Cap</v>
      </c>
    </row>
    <row r="16429" spans="11:16">
      <c r="K16429" s="14" t="str">
        <v/>
      </c>
      <c r="L16429" s="14" t="str">
        <v/>
      </c>
      <c r="O16429" s="14" t="str">
        <v/>
      </c>
      <c r="P16429" s="14" t="str">
        <f ca="1"/>
        <v>Low Cap</v>
      </c>
    </row>
    <row r="16430" spans="11:16">
      <c r="K16430" s="14" t="str">
        <v/>
      </c>
      <c r="L16430" s="14" t="str">
        <v/>
      </c>
      <c r="O16430" s="14" t="str">
        <v/>
      </c>
      <c r="P16430" s="14" t="str">
        <f ca="1"/>
        <v>Low Cap</v>
      </c>
    </row>
    <row r="16431" spans="11:16">
      <c r="K16431" s="14" t="str">
        <v/>
      </c>
      <c r="L16431" s="14" t="str">
        <v/>
      </c>
      <c r="O16431" s="14" t="str">
        <v/>
      </c>
      <c r="P16431" s="14" t="str">
        <f ca="1"/>
        <v>Low Cap</v>
      </c>
    </row>
    <row r="16432" spans="11:16">
      <c r="K16432" s="14" t="str">
        <v/>
      </c>
      <c r="L16432" s="14" t="str">
        <v/>
      </c>
      <c r="O16432" s="14" t="str">
        <v/>
      </c>
      <c r="P16432" s="14" t="str">
        <f ca="1"/>
        <v>Low Cap</v>
      </c>
    </row>
    <row r="16433" spans="11:16">
      <c r="K16433" s="14" t="str">
        <v/>
      </c>
      <c r="L16433" s="14" t="str">
        <v/>
      </c>
      <c r="O16433" s="14" t="str">
        <v/>
      </c>
      <c r="P16433" s="14" t="str">
        <f ca="1"/>
        <v>Low Cap</v>
      </c>
    </row>
    <row r="16434" spans="11:16">
      <c r="K16434" s="14" t="str">
        <v/>
      </c>
      <c r="L16434" s="14" t="str">
        <v/>
      </c>
      <c r="O16434" s="14" t="str">
        <v/>
      </c>
      <c r="P16434" s="14" t="str">
        <f ca="1"/>
        <v>Low Cap</v>
      </c>
    </row>
    <row r="16435" spans="11:16">
      <c r="K16435" s="14" t="str">
        <v/>
      </c>
      <c r="L16435" s="14" t="str">
        <v/>
      </c>
      <c r="O16435" s="14" t="str">
        <v/>
      </c>
      <c r="P16435" s="14" t="str">
        <f ca="1"/>
        <v>Low Cap</v>
      </c>
    </row>
    <row r="16436" spans="11:16">
      <c r="K16436" s="14" t="str">
        <v/>
      </c>
      <c r="L16436" s="14" t="str">
        <v/>
      </c>
      <c r="O16436" s="14" t="str">
        <v/>
      </c>
      <c r="P16436" s="14" t="str">
        <f ca="1"/>
        <v>Low Cap</v>
      </c>
    </row>
    <row r="16437" spans="11:16">
      <c r="K16437" s="14" t="str">
        <v/>
      </c>
      <c r="L16437" s="14" t="str">
        <v/>
      </c>
      <c r="O16437" s="14" t="str">
        <v/>
      </c>
      <c r="P16437" s="14" t="str">
        <f ca="1"/>
        <v>Low Cap</v>
      </c>
    </row>
    <row r="16438" spans="11:16">
      <c r="K16438" s="14" t="str">
        <v/>
      </c>
      <c r="L16438" s="14" t="str">
        <v/>
      </c>
      <c r="O16438" s="14" t="str">
        <v/>
      </c>
      <c r="P16438" s="14" t="str">
        <f ca="1"/>
        <v>Low Cap</v>
      </c>
    </row>
    <row r="16439" spans="11:16">
      <c r="K16439" s="14" t="str">
        <v/>
      </c>
      <c r="L16439" s="14" t="str">
        <v/>
      </c>
      <c r="O16439" s="14" t="str">
        <v/>
      </c>
      <c r="P16439" s="14" t="str">
        <f ca="1"/>
        <v>Low Cap</v>
      </c>
    </row>
    <row r="16440" spans="11:16">
      <c r="K16440" s="14" t="str">
        <v/>
      </c>
      <c r="L16440" s="14" t="str">
        <v/>
      </c>
      <c r="O16440" s="14" t="str">
        <v/>
      </c>
      <c r="P16440" s="14" t="str">
        <f ca="1"/>
        <v>Low Cap</v>
      </c>
    </row>
    <row r="16441" spans="11:16">
      <c r="K16441" s="14" t="str">
        <v/>
      </c>
      <c r="L16441" s="14" t="str">
        <v/>
      </c>
      <c r="O16441" s="14" t="str">
        <v/>
      </c>
      <c r="P16441" s="14" t="str">
        <f ca="1"/>
        <v>Low Cap</v>
      </c>
    </row>
    <row r="16442" spans="11:16">
      <c r="K16442" s="14" t="str">
        <v/>
      </c>
      <c r="L16442" s="14" t="str">
        <v/>
      </c>
      <c r="O16442" s="14" t="str">
        <v/>
      </c>
      <c r="P16442" s="14" t="str">
        <f ca="1"/>
        <v>Low Cap</v>
      </c>
    </row>
    <row r="16443" spans="11:16">
      <c r="K16443" s="14" t="str">
        <v/>
      </c>
      <c r="L16443" s="14" t="str">
        <v/>
      </c>
      <c r="O16443" s="14" t="str">
        <v/>
      </c>
      <c r="P16443" s="14" t="str">
        <f ca="1"/>
        <v>Low Cap</v>
      </c>
    </row>
    <row r="16444" spans="11:16">
      <c r="K16444" s="14" t="str">
        <v/>
      </c>
      <c r="L16444" s="14" t="str">
        <v/>
      </c>
      <c r="O16444" s="14" t="str">
        <v/>
      </c>
      <c r="P16444" s="14" t="str">
        <f ca="1"/>
        <v>Low Cap</v>
      </c>
    </row>
    <row r="16445" spans="11:16">
      <c r="K16445" s="14" t="str">
        <v/>
      </c>
      <c r="L16445" s="14" t="str">
        <v/>
      </c>
      <c r="O16445" s="14" t="str">
        <v/>
      </c>
      <c r="P16445" s="14" t="str">
        <f ca="1"/>
        <v>Low Cap</v>
      </c>
    </row>
    <row r="16446" spans="11:16">
      <c r="K16446" s="14" t="str">
        <v/>
      </c>
      <c r="L16446" s="14" t="str">
        <v/>
      </c>
      <c r="O16446" s="14" t="str">
        <v/>
      </c>
      <c r="P16446" s="14" t="str">
        <f ca="1"/>
        <v>Low Cap</v>
      </c>
    </row>
    <row r="16447" spans="11:16">
      <c r="K16447" s="14" t="str">
        <v/>
      </c>
      <c r="L16447" s="14" t="str">
        <v/>
      </c>
      <c r="O16447" s="14" t="str">
        <v/>
      </c>
      <c r="P16447" s="14" t="str">
        <f ca="1"/>
        <v>Low Cap</v>
      </c>
    </row>
    <row r="16448" spans="11:16">
      <c r="K16448" s="14" t="str">
        <v/>
      </c>
      <c r="L16448" s="14" t="str">
        <v/>
      </c>
      <c r="O16448" s="14" t="str">
        <v/>
      </c>
      <c r="P16448" s="14" t="str">
        <f ca="1"/>
        <v>Low Cap</v>
      </c>
    </row>
    <row r="16449" spans="11:16">
      <c r="K16449" s="14" t="str">
        <v/>
      </c>
      <c r="L16449" s="14" t="str">
        <v/>
      </c>
      <c r="O16449" s="14" t="str">
        <v/>
      </c>
      <c r="P16449" s="14" t="str">
        <f ca="1"/>
        <v>Low Cap</v>
      </c>
    </row>
    <row r="16450" spans="11:16">
      <c r="K16450" s="14" t="str">
        <v/>
      </c>
      <c r="L16450" s="14" t="str">
        <v/>
      </c>
      <c r="O16450" s="14" t="str">
        <v/>
      </c>
      <c r="P16450" s="14" t="str">
        <f ca="1"/>
        <v>Low Cap</v>
      </c>
    </row>
    <row r="16451" spans="11:16">
      <c r="K16451" s="14" t="str">
        <v/>
      </c>
      <c r="L16451" s="14" t="str">
        <v/>
      </c>
      <c r="O16451" s="14" t="str">
        <v/>
      </c>
      <c r="P16451" s="14" t="str">
        <f ca="1"/>
        <v>Low Cap</v>
      </c>
    </row>
    <row r="16452" spans="11:16">
      <c r="K16452" s="14" t="str">
        <v/>
      </c>
      <c r="L16452" s="14" t="str">
        <v/>
      </c>
      <c r="O16452" s="14" t="str">
        <v/>
      </c>
      <c r="P16452" s="14" t="str">
        <f ca="1"/>
        <v>Low Cap</v>
      </c>
    </row>
    <row r="16453" spans="11:16">
      <c r="K16453" s="14" t="str">
        <v/>
      </c>
      <c r="L16453" s="14" t="str">
        <v/>
      </c>
      <c r="O16453" s="14" t="str">
        <v/>
      </c>
      <c r="P16453" s="14" t="str">
        <f ca="1"/>
        <v>Low Cap</v>
      </c>
    </row>
    <row r="16454" spans="11:16">
      <c r="K16454" s="14" t="str">
        <v/>
      </c>
      <c r="L16454" s="14" t="str">
        <v/>
      </c>
      <c r="O16454" s="14" t="str">
        <v/>
      </c>
      <c r="P16454" s="14" t="str">
        <f ca="1"/>
        <v>Low Cap</v>
      </c>
    </row>
    <row r="16455" spans="11:16">
      <c r="K16455" s="14" t="str">
        <v/>
      </c>
      <c r="L16455" s="14" t="str">
        <v/>
      </c>
      <c r="O16455" s="14" t="str">
        <v/>
      </c>
      <c r="P16455" s="14" t="str">
        <f ca="1"/>
        <v>Low Cap</v>
      </c>
    </row>
    <row r="16456" spans="11:16">
      <c r="K16456" s="14" t="str">
        <v/>
      </c>
      <c r="L16456" s="14" t="str">
        <v/>
      </c>
      <c r="O16456" s="14" t="str">
        <v/>
      </c>
      <c r="P16456" s="14" t="str">
        <f ca="1"/>
        <v>Low Cap</v>
      </c>
    </row>
    <row r="16457" spans="11:16">
      <c r="K16457" s="14" t="str">
        <v/>
      </c>
      <c r="L16457" s="14" t="str">
        <v/>
      </c>
      <c r="O16457" s="14" t="str">
        <v/>
      </c>
      <c r="P16457" s="14" t="str">
        <f ca="1"/>
        <v>Low Cap</v>
      </c>
    </row>
    <row r="16458" spans="11:16">
      <c r="K16458" s="14" t="str">
        <v/>
      </c>
      <c r="L16458" s="14" t="str">
        <v/>
      </c>
      <c r="O16458" s="14" t="str">
        <v/>
      </c>
      <c r="P16458" s="14" t="str">
        <f ca="1"/>
        <v>Low Cap</v>
      </c>
    </row>
    <row r="16459" spans="11:16">
      <c r="K16459" s="14" t="str">
        <v/>
      </c>
      <c r="L16459" s="14" t="str">
        <v/>
      </c>
      <c r="O16459" s="14" t="str">
        <v/>
      </c>
      <c r="P16459" s="14" t="str">
        <f ca="1"/>
        <v>Low Cap</v>
      </c>
    </row>
    <row r="16460" spans="11:16">
      <c r="K16460" s="14" t="str">
        <v/>
      </c>
      <c r="L16460" s="14" t="str">
        <v/>
      </c>
      <c r="O16460" s="14" t="str">
        <v/>
      </c>
      <c r="P16460" s="14" t="str">
        <f ca="1"/>
        <v>Low Cap</v>
      </c>
    </row>
    <row r="16461" spans="11:16">
      <c r="K16461" s="14" t="str">
        <v/>
      </c>
      <c r="L16461" s="14" t="str">
        <v/>
      </c>
      <c r="O16461" s="14" t="str">
        <v/>
      </c>
      <c r="P16461" s="14" t="str">
        <f ca="1"/>
        <v>Low Cap</v>
      </c>
    </row>
    <row r="16462" spans="11:16">
      <c r="K16462" s="14" t="str">
        <v/>
      </c>
      <c r="L16462" s="14" t="str">
        <v/>
      </c>
      <c r="O16462" s="14" t="str">
        <v/>
      </c>
      <c r="P16462" s="14" t="str">
        <f ca="1"/>
        <v>Low Cap</v>
      </c>
    </row>
    <row r="16463" spans="11:16">
      <c r="K16463" s="14" t="str">
        <v/>
      </c>
      <c r="L16463" s="14" t="str">
        <v/>
      </c>
      <c r="O16463" s="14" t="str">
        <v/>
      </c>
      <c r="P16463" s="14" t="str">
        <f ca="1"/>
        <v>Low Cap</v>
      </c>
    </row>
    <row r="16464" spans="11:16">
      <c r="K16464" s="14" t="str">
        <v/>
      </c>
      <c r="L16464" s="14" t="str">
        <v/>
      </c>
      <c r="O16464" s="14" t="str">
        <v/>
      </c>
      <c r="P16464" s="14" t="str">
        <f ca="1"/>
        <v>Low Cap</v>
      </c>
    </row>
    <row r="16465" spans="11:16">
      <c r="K16465" s="14" t="str">
        <v/>
      </c>
      <c r="L16465" s="14" t="str">
        <v/>
      </c>
      <c r="O16465" s="14" t="str">
        <v/>
      </c>
      <c r="P16465" s="14" t="str">
        <f ca="1"/>
        <v>Low Cap</v>
      </c>
    </row>
    <row r="16466" spans="11:16">
      <c r="K16466" s="14" t="str">
        <v/>
      </c>
      <c r="L16466" s="14" t="str">
        <v/>
      </c>
      <c r="O16466" s="14" t="str">
        <v/>
      </c>
      <c r="P16466" s="14" t="str">
        <f ca="1"/>
        <v>Low Cap</v>
      </c>
    </row>
    <row r="16467" spans="11:16">
      <c r="K16467" s="14" t="str">
        <v/>
      </c>
      <c r="L16467" s="14" t="str">
        <v/>
      </c>
      <c r="O16467" s="14" t="str">
        <v/>
      </c>
      <c r="P16467" s="14" t="str">
        <f ca="1"/>
        <v>Low Cap</v>
      </c>
    </row>
    <row r="16468" spans="11:16">
      <c r="K16468" s="14" t="str">
        <v/>
      </c>
      <c r="L16468" s="14" t="str">
        <v/>
      </c>
      <c r="O16468" s="14" t="str">
        <v/>
      </c>
      <c r="P16468" s="14" t="str">
        <f ca="1"/>
        <v>Low Cap</v>
      </c>
    </row>
    <row r="16469" spans="11:16">
      <c r="K16469" s="14" t="str">
        <v/>
      </c>
      <c r="L16469" s="14" t="str">
        <v/>
      </c>
      <c r="O16469" s="14" t="str">
        <v/>
      </c>
      <c r="P16469" s="14" t="str">
        <f ca="1"/>
        <v>Low Cap</v>
      </c>
    </row>
    <row r="16470" spans="11:16">
      <c r="K16470" s="14" t="str">
        <v/>
      </c>
      <c r="L16470" s="14" t="str">
        <v/>
      </c>
      <c r="O16470" s="14" t="str">
        <v/>
      </c>
      <c r="P16470" s="14" t="str">
        <f ca="1"/>
        <v>Low Cap</v>
      </c>
    </row>
    <row r="16471" spans="11:16">
      <c r="K16471" s="14" t="str">
        <v/>
      </c>
      <c r="L16471" s="14" t="str">
        <v/>
      </c>
      <c r="O16471" s="14" t="str">
        <v/>
      </c>
      <c r="P16471" s="14" t="str">
        <f ca="1"/>
        <v>Low Cap</v>
      </c>
    </row>
    <row r="16472" spans="11:16">
      <c r="K16472" s="14" t="str">
        <v/>
      </c>
      <c r="L16472" s="14" t="str">
        <v/>
      </c>
      <c r="O16472" s="14" t="str">
        <v/>
      </c>
      <c r="P16472" s="14" t="str">
        <f ca="1"/>
        <v>Low Cap</v>
      </c>
    </row>
    <row r="16473" spans="11:16">
      <c r="K16473" s="14" t="str">
        <v/>
      </c>
      <c r="L16473" s="14" t="str">
        <v/>
      </c>
      <c r="O16473" s="14" t="str">
        <v/>
      </c>
      <c r="P16473" s="14" t="str">
        <f ca="1"/>
        <v>Low Cap</v>
      </c>
    </row>
    <row r="16474" spans="11:16">
      <c r="K16474" s="14" t="str">
        <v/>
      </c>
      <c r="L16474" s="14" t="str">
        <v/>
      </c>
      <c r="O16474" s="14" t="str">
        <v/>
      </c>
      <c r="P16474" s="14" t="str">
        <f ca="1"/>
        <v>Low Cap</v>
      </c>
    </row>
    <row r="16475" spans="11:16">
      <c r="K16475" s="14" t="str">
        <v/>
      </c>
      <c r="L16475" s="14" t="str">
        <v/>
      </c>
      <c r="O16475" s="14" t="str">
        <v/>
      </c>
      <c r="P16475" s="14" t="str">
        <f ca="1"/>
        <v>Low Cap</v>
      </c>
    </row>
    <row r="16476" spans="11:16">
      <c r="K16476" s="14" t="str">
        <v/>
      </c>
      <c r="L16476" s="14" t="str">
        <v/>
      </c>
      <c r="O16476" s="14" t="str">
        <v/>
      </c>
      <c r="P16476" s="14" t="str">
        <f ca="1"/>
        <v>Low Cap</v>
      </c>
    </row>
    <row r="16477" spans="11:16">
      <c r="K16477" s="14" t="str">
        <v/>
      </c>
      <c r="L16477" s="14" t="str">
        <v/>
      </c>
      <c r="O16477" s="14" t="str">
        <v/>
      </c>
      <c r="P16477" s="14" t="str">
        <f ca="1"/>
        <v>Low Cap</v>
      </c>
    </row>
    <row r="16478" spans="11:16">
      <c r="K16478" s="14" t="str">
        <v/>
      </c>
      <c r="L16478" s="14" t="str">
        <v/>
      </c>
      <c r="O16478" s="14" t="str">
        <v/>
      </c>
      <c r="P16478" s="14" t="str">
        <f ca="1"/>
        <v>Low Cap</v>
      </c>
    </row>
    <row r="16479" spans="11:16">
      <c r="K16479" s="14" t="str">
        <v/>
      </c>
      <c r="L16479" s="14" t="str">
        <v/>
      </c>
      <c r="O16479" s="14" t="str">
        <v/>
      </c>
      <c r="P16479" s="14" t="str">
        <f ca="1"/>
        <v>Low Cap</v>
      </c>
    </row>
    <row r="16480" spans="11:16">
      <c r="K16480" s="14" t="str">
        <v/>
      </c>
      <c r="L16480" s="14" t="str">
        <v/>
      </c>
      <c r="O16480" s="14" t="str">
        <v/>
      </c>
      <c r="P16480" s="14" t="str">
        <f ca="1"/>
        <v>Low Cap</v>
      </c>
    </row>
    <row r="16481" spans="11:16">
      <c r="K16481" s="14" t="str">
        <v/>
      </c>
      <c r="L16481" s="14" t="str">
        <v/>
      </c>
      <c r="O16481" s="14" t="str">
        <v/>
      </c>
      <c r="P16481" s="14" t="str">
        <f ca="1"/>
        <v>Low Cap</v>
      </c>
    </row>
    <row r="16482" spans="11:16">
      <c r="K16482" s="14" t="str">
        <v/>
      </c>
      <c r="L16482" s="14" t="str">
        <v/>
      </c>
      <c r="O16482" s="14" t="str">
        <v/>
      </c>
      <c r="P16482" s="14" t="str">
        <f ca="1"/>
        <v>Low Cap</v>
      </c>
    </row>
    <row r="16483" spans="11:16">
      <c r="K16483" s="14" t="str">
        <v/>
      </c>
      <c r="L16483" s="14" t="str">
        <v/>
      </c>
      <c r="O16483" s="14" t="str">
        <v/>
      </c>
      <c r="P16483" s="14" t="str">
        <f ca="1"/>
        <v>Low Cap</v>
      </c>
    </row>
    <row r="16484" spans="11:16">
      <c r="K16484" s="14" t="str">
        <v/>
      </c>
      <c r="L16484" s="14" t="str">
        <v/>
      </c>
      <c r="O16484" s="14" t="str">
        <v/>
      </c>
      <c r="P16484" s="14" t="str">
        <f ca="1"/>
        <v>Low Cap</v>
      </c>
    </row>
    <row r="16485" spans="11:16">
      <c r="K16485" s="14" t="str">
        <v/>
      </c>
      <c r="L16485" s="14" t="str">
        <v/>
      </c>
      <c r="O16485" s="14" t="str">
        <v/>
      </c>
      <c r="P16485" s="14" t="str">
        <f ca="1"/>
        <v>Low Cap</v>
      </c>
    </row>
    <row r="16486" spans="11:16">
      <c r="K16486" s="14" t="str">
        <v/>
      </c>
      <c r="L16486" s="14" t="str">
        <v/>
      </c>
      <c r="O16486" s="14" t="str">
        <v/>
      </c>
      <c r="P16486" s="14" t="str">
        <f ca="1"/>
        <v>Low Cap</v>
      </c>
    </row>
    <row r="16487" spans="11:16">
      <c r="K16487" s="14" t="str">
        <v/>
      </c>
      <c r="L16487" s="14" t="str">
        <v/>
      </c>
      <c r="O16487" s="14" t="str">
        <v/>
      </c>
      <c r="P16487" s="14" t="str">
        <f ca="1"/>
        <v>Low Cap</v>
      </c>
    </row>
    <row r="16488" spans="11:16">
      <c r="K16488" s="14" t="str">
        <v/>
      </c>
      <c r="L16488" s="14" t="str">
        <v/>
      </c>
      <c r="O16488" s="14" t="str">
        <v/>
      </c>
      <c r="P16488" s="14" t="str">
        <f ca="1"/>
        <v>Low Cap</v>
      </c>
    </row>
    <row r="16489" spans="11:16">
      <c r="K16489" s="14" t="str">
        <v/>
      </c>
      <c r="L16489" s="14" t="str">
        <v/>
      </c>
      <c r="O16489" s="14" t="str">
        <v/>
      </c>
      <c r="P16489" s="14" t="str">
        <f ca="1"/>
        <v>Low Cap</v>
      </c>
    </row>
    <row r="16490" spans="11:16">
      <c r="K16490" s="14" t="str">
        <v/>
      </c>
      <c r="L16490" s="14" t="str">
        <v/>
      </c>
      <c r="O16490" s="14" t="str">
        <v/>
      </c>
      <c r="P16490" s="14" t="str">
        <f ca="1"/>
        <v>Low Cap</v>
      </c>
    </row>
    <row r="16491" spans="11:16">
      <c r="K16491" s="14" t="str">
        <v/>
      </c>
      <c r="L16491" s="14" t="str">
        <v/>
      </c>
      <c r="O16491" s="14" t="str">
        <v/>
      </c>
      <c r="P16491" s="14" t="str">
        <f ca="1"/>
        <v>Low Cap</v>
      </c>
    </row>
    <row r="16492" spans="11:16">
      <c r="K16492" s="14" t="str">
        <v/>
      </c>
      <c r="L16492" s="14" t="str">
        <v/>
      </c>
      <c r="O16492" s="14" t="str">
        <v/>
      </c>
      <c r="P16492" s="14" t="str">
        <f ca="1"/>
        <v>Low Cap</v>
      </c>
    </row>
    <row r="16493" spans="11:16">
      <c r="K16493" s="14" t="str">
        <v/>
      </c>
      <c r="L16493" s="14" t="str">
        <v/>
      </c>
      <c r="O16493" s="14" t="str">
        <v/>
      </c>
      <c r="P16493" s="14" t="str">
        <f ca="1"/>
        <v>Low Cap</v>
      </c>
    </row>
    <row r="16494" spans="11:16">
      <c r="K16494" s="14" t="str">
        <v/>
      </c>
      <c r="L16494" s="14" t="str">
        <v/>
      </c>
      <c r="O16494" s="14" t="str">
        <v/>
      </c>
      <c r="P16494" s="14" t="str">
        <f ca="1"/>
        <v>Low Cap</v>
      </c>
    </row>
    <row r="16495" spans="11:16">
      <c r="K16495" s="14" t="str">
        <v/>
      </c>
      <c r="L16495" s="14" t="str">
        <v/>
      </c>
      <c r="O16495" s="14" t="str">
        <v/>
      </c>
      <c r="P16495" s="14" t="str">
        <f ca="1"/>
        <v>Low Cap</v>
      </c>
    </row>
    <row r="16496" spans="11:16">
      <c r="K16496" s="14" t="str">
        <v/>
      </c>
      <c r="L16496" s="14" t="str">
        <v/>
      </c>
      <c r="O16496" s="14" t="str">
        <v/>
      </c>
      <c r="P16496" s="14" t="str">
        <f ca="1"/>
        <v>Low Cap</v>
      </c>
    </row>
    <row r="16497" spans="11:16">
      <c r="K16497" s="14" t="str">
        <v/>
      </c>
      <c r="L16497" s="14" t="str">
        <v/>
      </c>
      <c r="O16497" s="14" t="str">
        <v/>
      </c>
      <c r="P16497" s="14" t="str">
        <f ca="1"/>
        <v>Low Cap</v>
      </c>
    </row>
    <row r="16498" spans="11:16">
      <c r="K16498" s="14" t="str">
        <v/>
      </c>
      <c r="L16498" s="14" t="str">
        <v/>
      </c>
      <c r="O16498" s="14" t="str">
        <v/>
      </c>
      <c r="P16498" s="14" t="str">
        <f ca="1"/>
        <v>Low Cap</v>
      </c>
    </row>
    <row r="16499" spans="11:16">
      <c r="K16499" s="14" t="str">
        <v/>
      </c>
      <c r="L16499" s="14" t="str">
        <v/>
      </c>
      <c r="O16499" s="14" t="str">
        <v/>
      </c>
      <c r="P16499" s="14" t="str">
        <f ca="1"/>
        <v>Low Cap</v>
      </c>
    </row>
    <row r="16500" spans="11:16">
      <c r="K16500" s="14" t="str">
        <v/>
      </c>
      <c r="L16500" s="14" t="str">
        <v/>
      </c>
      <c r="O16500" s="14" t="str">
        <v/>
      </c>
      <c r="P16500" s="14" t="str">
        <f ca="1"/>
        <v>Low Cap</v>
      </c>
    </row>
    <row r="16501" spans="11:16">
      <c r="K16501" s="14" t="str">
        <v/>
      </c>
      <c r="L16501" s="14" t="str">
        <v/>
      </c>
      <c r="O16501" s="14" t="str">
        <v/>
      </c>
      <c r="P16501" s="14" t="str">
        <f ca="1"/>
        <v>Low Cap</v>
      </c>
    </row>
    <row r="16502" spans="11:16">
      <c r="K16502" s="14" t="str">
        <v/>
      </c>
      <c r="L16502" s="14" t="str">
        <v/>
      </c>
      <c r="O16502" s="14" t="str">
        <v/>
      </c>
      <c r="P16502" s="14" t="str">
        <f ca="1"/>
        <v>Low Cap</v>
      </c>
    </row>
    <row r="16503" spans="11:16">
      <c r="K16503" s="14" t="str">
        <v/>
      </c>
      <c r="L16503" s="14" t="str">
        <v/>
      </c>
      <c r="O16503" s="14" t="str">
        <v/>
      </c>
      <c r="P16503" s="14" t="str">
        <f ca="1"/>
        <v>Low Cap</v>
      </c>
    </row>
    <row r="16504" spans="11:16">
      <c r="K16504" s="14" t="str">
        <v/>
      </c>
      <c r="L16504" s="14" t="str">
        <v/>
      </c>
      <c r="O16504" s="14" t="str">
        <v/>
      </c>
      <c r="P16504" s="14" t="str">
        <f ca="1"/>
        <v>Low Cap</v>
      </c>
    </row>
    <row r="16505" spans="11:16">
      <c r="K16505" s="14" t="str">
        <v/>
      </c>
      <c r="L16505" s="14" t="str">
        <v/>
      </c>
      <c r="O16505" s="14" t="str">
        <v/>
      </c>
      <c r="P16505" s="14" t="str">
        <f ca="1"/>
        <v>Low Cap</v>
      </c>
    </row>
    <row r="16506" spans="11:16">
      <c r="K16506" s="14" t="str">
        <v/>
      </c>
      <c r="L16506" s="14" t="str">
        <v/>
      </c>
      <c r="O16506" s="14" t="str">
        <v/>
      </c>
      <c r="P16506" s="14" t="str">
        <f ca="1"/>
        <v>Low Cap</v>
      </c>
    </row>
    <row r="16507" spans="11:16">
      <c r="K16507" s="14" t="str">
        <v/>
      </c>
      <c r="L16507" s="14" t="str">
        <v/>
      </c>
      <c r="O16507" s="14" t="str">
        <v/>
      </c>
      <c r="P16507" s="14" t="str">
        <f ca="1"/>
        <v>Low Cap</v>
      </c>
    </row>
    <row r="16508" spans="11:16">
      <c r="K16508" s="14" t="str">
        <v/>
      </c>
      <c r="L16508" s="14" t="str">
        <v/>
      </c>
      <c r="O16508" s="14" t="str">
        <v/>
      </c>
      <c r="P16508" s="14" t="str">
        <f ca="1"/>
        <v>Low Cap</v>
      </c>
    </row>
    <row r="16509" spans="11:16">
      <c r="K16509" s="14" t="str">
        <v/>
      </c>
      <c r="L16509" s="14" t="str">
        <v/>
      </c>
      <c r="O16509" s="14" t="str">
        <v/>
      </c>
      <c r="P16509" s="14" t="str">
        <f ca="1"/>
        <v>Low Cap</v>
      </c>
    </row>
    <row r="16510" spans="11:16">
      <c r="K16510" s="14" t="str">
        <v/>
      </c>
      <c r="L16510" s="14" t="str">
        <v/>
      </c>
      <c r="O16510" s="14" t="str">
        <v/>
      </c>
      <c r="P16510" s="14" t="str">
        <f ca="1"/>
        <v>Low Cap</v>
      </c>
    </row>
    <row r="16511" spans="11:16">
      <c r="K16511" s="14" t="str">
        <v/>
      </c>
      <c r="L16511" s="14" t="str">
        <v/>
      </c>
      <c r="O16511" s="14" t="str">
        <v/>
      </c>
      <c r="P16511" s="14" t="str">
        <f ca="1"/>
        <v>Low Cap</v>
      </c>
    </row>
    <row r="16512" spans="11:16">
      <c r="K16512" s="14" t="str">
        <v/>
      </c>
      <c r="L16512" s="14" t="str">
        <v/>
      </c>
      <c r="O16512" s="14" t="str">
        <v/>
      </c>
      <c r="P16512" s="14" t="str">
        <f ca="1"/>
        <v>Low Cap</v>
      </c>
    </row>
    <row r="16513" spans="11:16">
      <c r="K16513" s="14" t="str">
        <v/>
      </c>
      <c r="L16513" s="14" t="str">
        <v/>
      </c>
      <c r="O16513" s="14" t="str">
        <v/>
      </c>
      <c r="P16513" s="14" t="str">
        <f ca="1"/>
        <v>Low Cap</v>
      </c>
    </row>
    <row r="16514" spans="11:16">
      <c r="K16514" s="14" t="str">
        <v/>
      </c>
      <c r="L16514" s="14" t="str">
        <v/>
      </c>
      <c r="O16514" s="14" t="str">
        <v/>
      </c>
      <c r="P16514" s="14" t="str">
        <f ca="1"/>
        <v>Low Cap</v>
      </c>
    </row>
    <row r="16515" spans="11:16">
      <c r="K16515" s="14" t="str">
        <v/>
      </c>
      <c r="L16515" s="14" t="str">
        <v/>
      </c>
      <c r="O16515" s="14" t="str">
        <v/>
      </c>
      <c r="P16515" s="14" t="str">
        <f ca="1"/>
        <v>Low Cap</v>
      </c>
    </row>
    <row r="16516" spans="11:16">
      <c r="K16516" s="14" t="str">
        <v/>
      </c>
      <c r="L16516" s="14" t="str">
        <v/>
      </c>
      <c r="O16516" s="14" t="str">
        <v/>
      </c>
      <c r="P16516" s="14" t="str">
        <f ca="1"/>
        <v>Low Cap</v>
      </c>
    </row>
    <row r="16517" spans="11:16">
      <c r="K16517" s="14" t="str">
        <v/>
      </c>
      <c r="L16517" s="14" t="str">
        <v/>
      </c>
      <c r="O16517" s="14" t="str">
        <v/>
      </c>
      <c r="P16517" s="14" t="str">
        <f ca="1"/>
        <v>Low Cap</v>
      </c>
    </row>
    <row r="16518" spans="11:16">
      <c r="K16518" s="14" t="str">
        <v/>
      </c>
      <c r="L16518" s="14" t="str">
        <v/>
      </c>
      <c r="O16518" s="14" t="str">
        <v/>
      </c>
      <c r="P16518" s="14" t="str">
        <f ca="1"/>
        <v>Low Cap</v>
      </c>
    </row>
    <row r="16519" spans="11:16">
      <c r="K16519" s="14" t="str">
        <v/>
      </c>
      <c r="L16519" s="14" t="str">
        <v/>
      </c>
      <c r="O16519" s="14" t="str">
        <v/>
      </c>
      <c r="P16519" s="14" t="str">
        <f ca="1"/>
        <v>Low Cap</v>
      </c>
    </row>
    <row r="16520" spans="11:16">
      <c r="K16520" s="14" t="str">
        <v/>
      </c>
      <c r="L16520" s="14" t="str">
        <v/>
      </c>
      <c r="O16520" s="14" t="str">
        <v/>
      </c>
      <c r="P16520" s="14" t="str">
        <f ca="1"/>
        <v>Low Cap</v>
      </c>
    </row>
    <row r="16521" spans="11:16">
      <c r="K16521" s="14" t="str">
        <v/>
      </c>
      <c r="L16521" s="14" t="str">
        <v/>
      </c>
      <c r="O16521" s="14" t="str">
        <v/>
      </c>
      <c r="P16521" s="14" t="str">
        <f ca="1"/>
        <v>Low Cap</v>
      </c>
    </row>
    <row r="16522" spans="11:16">
      <c r="K16522" s="14" t="str">
        <v/>
      </c>
      <c r="L16522" s="14" t="str">
        <v/>
      </c>
      <c r="O16522" s="14" t="str">
        <v/>
      </c>
      <c r="P16522" s="14" t="str">
        <f ca="1"/>
        <v>Low Cap</v>
      </c>
    </row>
    <row r="16523" spans="11:16">
      <c r="K16523" s="14" t="str">
        <v/>
      </c>
      <c r="L16523" s="14" t="str">
        <v/>
      </c>
      <c r="O16523" s="14" t="str">
        <v/>
      </c>
      <c r="P16523" s="14" t="str">
        <f ca="1"/>
        <v>Low Cap</v>
      </c>
    </row>
    <row r="16524" spans="11:16">
      <c r="K16524" s="14" t="str">
        <v/>
      </c>
      <c r="L16524" s="14" t="str">
        <v/>
      </c>
      <c r="O16524" s="14" t="str">
        <v/>
      </c>
      <c r="P16524" s="14" t="str">
        <f ca="1"/>
        <v>Low Cap</v>
      </c>
    </row>
    <row r="16525" spans="11:16">
      <c r="K16525" s="14" t="str">
        <v/>
      </c>
      <c r="L16525" s="14" t="str">
        <v/>
      </c>
      <c r="O16525" s="14" t="str">
        <v/>
      </c>
      <c r="P16525" s="14" t="str">
        <f ca="1"/>
        <v>Low Cap</v>
      </c>
    </row>
    <row r="16526" spans="11:16">
      <c r="K16526" s="14" t="str">
        <v/>
      </c>
      <c r="L16526" s="14" t="str">
        <v/>
      </c>
      <c r="O16526" s="14" t="str">
        <v/>
      </c>
      <c r="P16526" s="14" t="str">
        <f ca="1"/>
        <v>Low Cap</v>
      </c>
    </row>
    <row r="16527" spans="11:16">
      <c r="K16527" s="14" t="str">
        <v/>
      </c>
      <c r="L16527" s="14" t="str">
        <v/>
      </c>
      <c r="O16527" s="14" t="str">
        <v/>
      </c>
      <c r="P16527" s="14" t="str">
        <f ca="1"/>
        <v>Low Cap</v>
      </c>
    </row>
    <row r="16528" spans="11:16">
      <c r="K16528" s="14" t="str">
        <v/>
      </c>
      <c r="L16528" s="14" t="str">
        <v/>
      </c>
      <c r="O16528" s="14" t="str">
        <v/>
      </c>
      <c r="P16528" s="14" t="str">
        <f ca="1"/>
        <v>Low Cap</v>
      </c>
    </row>
    <row r="16529" spans="11:16">
      <c r="K16529" s="14" t="str">
        <v/>
      </c>
      <c r="L16529" s="14" t="str">
        <v/>
      </c>
      <c r="O16529" s="14" t="str">
        <v/>
      </c>
      <c r="P16529" s="14" t="str">
        <f ca="1"/>
        <v>Low Cap</v>
      </c>
    </row>
    <row r="16530" spans="11:16">
      <c r="K16530" s="14" t="str">
        <v/>
      </c>
      <c r="L16530" s="14" t="str">
        <v/>
      </c>
      <c r="O16530" s="14" t="str">
        <v/>
      </c>
      <c r="P16530" s="14" t="str">
        <f ca="1"/>
        <v>Low Cap</v>
      </c>
    </row>
    <row r="16531" spans="11:16">
      <c r="K16531" s="14" t="str">
        <v/>
      </c>
      <c r="L16531" s="14" t="str">
        <v/>
      </c>
      <c r="O16531" s="14" t="str">
        <v/>
      </c>
      <c r="P16531" s="14" t="str">
        <f ca="1"/>
        <v>Low Cap</v>
      </c>
    </row>
    <row r="16532" spans="11:16">
      <c r="K16532" s="14" t="str">
        <v/>
      </c>
      <c r="L16532" s="14" t="str">
        <v/>
      </c>
      <c r="O16532" s="14" t="str">
        <v/>
      </c>
      <c r="P16532" s="14" t="str">
        <f ca="1"/>
        <v>Low Cap</v>
      </c>
    </row>
    <row r="16533" spans="11:16">
      <c r="K16533" s="14" t="str">
        <v/>
      </c>
      <c r="L16533" s="14" t="str">
        <v/>
      </c>
      <c r="O16533" s="14" t="str">
        <v/>
      </c>
      <c r="P16533" s="14" t="str">
        <f ca="1"/>
        <v>Low Cap</v>
      </c>
    </row>
    <row r="16534" spans="11:16">
      <c r="K16534" s="14" t="str">
        <v/>
      </c>
      <c r="L16534" s="14" t="str">
        <v/>
      </c>
      <c r="O16534" s="14" t="str">
        <v/>
      </c>
      <c r="P16534" s="14" t="str">
        <f ca="1"/>
        <v>Low Cap</v>
      </c>
    </row>
    <row r="16535" spans="11:16">
      <c r="K16535" s="14" t="str">
        <v/>
      </c>
      <c r="L16535" s="14" t="str">
        <v/>
      </c>
      <c r="O16535" s="14" t="str">
        <v/>
      </c>
      <c r="P16535" s="14" t="str">
        <f ca="1"/>
        <v>Low Cap</v>
      </c>
    </row>
    <row r="16536" spans="11:16">
      <c r="K16536" s="14" t="str">
        <v/>
      </c>
      <c r="L16536" s="14" t="str">
        <v/>
      </c>
      <c r="O16536" s="14" t="str">
        <v/>
      </c>
      <c r="P16536" s="14" t="str">
        <f ca="1"/>
        <v>Low Cap</v>
      </c>
    </row>
    <row r="16537" spans="11:16">
      <c r="K16537" s="14" t="str">
        <v/>
      </c>
      <c r="L16537" s="14" t="str">
        <v/>
      </c>
      <c r="O16537" s="14" t="str">
        <v/>
      </c>
      <c r="P16537" s="14" t="str">
        <f ca="1"/>
        <v>Low Cap</v>
      </c>
    </row>
    <row r="16538" spans="11:16">
      <c r="K16538" s="14" t="str">
        <v/>
      </c>
      <c r="L16538" s="14" t="str">
        <v/>
      </c>
      <c r="O16538" s="14" t="str">
        <v/>
      </c>
      <c r="P16538" s="14" t="str">
        <f ca="1"/>
        <v>Low Cap</v>
      </c>
    </row>
    <row r="16539" spans="11:16">
      <c r="K16539" s="14" t="str">
        <v/>
      </c>
      <c r="L16539" s="14" t="str">
        <v/>
      </c>
      <c r="O16539" s="14" t="str">
        <v/>
      </c>
      <c r="P16539" s="14" t="str">
        <f ca="1"/>
        <v>Low Cap</v>
      </c>
    </row>
    <row r="16540" spans="11:16">
      <c r="K16540" s="14" t="str">
        <v/>
      </c>
      <c r="L16540" s="14" t="str">
        <v/>
      </c>
      <c r="O16540" s="14" t="str">
        <v/>
      </c>
      <c r="P16540" s="14" t="str">
        <f ca="1"/>
        <v>Low Cap</v>
      </c>
    </row>
    <row r="16541" spans="11:16">
      <c r="K16541" s="14" t="str">
        <v/>
      </c>
      <c r="L16541" s="14" t="str">
        <v/>
      </c>
      <c r="O16541" s="14" t="str">
        <v/>
      </c>
      <c r="P16541" s="14" t="str">
        <f ca="1"/>
        <v>Low Cap</v>
      </c>
    </row>
    <row r="16542" spans="11:16">
      <c r="K16542" s="14" t="str">
        <v/>
      </c>
      <c r="L16542" s="14" t="str">
        <v/>
      </c>
      <c r="O16542" s="14" t="str">
        <v/>
      </c>
      <c r="P16542" s="14" t="str">
        <f ca="1"/>
        <v>Low Cap</v>
      </c>
    </row>
    <row r="16543" spans="11:16">
      <c r="K16543" s="14" t="str">
        <v/>
      </c>
      <c r="L16543" s="14" t="str">
        <v/>
      </c>
      <c r="O16543" s="14" t="str">
        <v/>
      </c>
      <c r="P16543" s="14" t="str">
        <f ca="1"/>
        <v>Low Cap</v>
      </c>
    </row>
    <row r="16544" spans="11:16">
      <c r="K16544" s="14" t="str">
        <v/>
      </c>
      <c r="L16544" s="14" t="str">
        <v/>
      </c>
      <c r="O16544" s="14" t="str">
        <v/>
      </c>
      <c r="P16544" s="14" t="str">
        <f ca="1"/>
        <v>Low Cap</v>
      </c>
    </row>
    <row r="16545" spans="11:16">
      <c r="K16545" s="14" t="str">
        <v/>
      </c>
      <c r="L16545" s="14" t="str">
        <v/>
      </c>
      <c r="O16545" s="14" t="str">
        <v/>
      </c>
      <c r="P16545" s="14" t="str">
        <f ca="1"/>
        <v>Low Cap</v>
      </c>
    </row>
    <row r="16546" spans="11:16">
      <c r="K16546" s="14" t="str">
        <v/>
      </c>
      <c r="L16546" s="14" t="str">
        <v/>
      </c>
      <c r="O16546" s="14" t="str">
        <v/>
      </c>
      <c r="P16546" s="14" t="str">
        <f ca="1"/>
        <v>Low Cap</v>
      </c>
    </row>
    <row r="16547" spans="11:16">
      <c r="K16547" s="14" t="str">
        <v/>
      </c>
      <c r="L16547" s="14" t="str">
        <v/>
      </c>
      <c r="O16547" s="14" t="str">
        <v/>
      </c>
      <c r="P16547" s="14" t="str">
        <f ca="1"/>
        <v>Low Cap</v>
      </c>
    </row>
    <row r="16548" spans="11:16">
      <c r="K16548" s="14" t="str">
        <v/>
      </c>
      <c r="L16548" s="14" t="str">
        <v/>
      </c>
      <c r="O16548" s="14" t="str">
        <v/>
      </c>
      <c r="P16548" s="14" t="str">
        <f ca="1"/>
        <v>Low Cap</v>
      </c>
    </row>
    <row r="16549" spans="11:16">
      <c r="K16549" s="14" t="str">
        <v/>
      </c>
      <c r="L16549" s="14" t="str">
        <v/>
      </c>
      <c r="O16549" s="14" t="str">
        <v/>
      </c>
      <c r="P16549" s="14" t="str">
        <f ca="1"/>
        <v>Low Cap</v>
      </c>
    </row>
    <row r="16550" spans="11:16">
      <c r="K16550" s="14" t="str">
        <v/>
      </c>
      <c r="L16550" s="14" t="str">
        <v/>
      </c>
      <c r="O16550" s="14" t="str">
        <v/>
      </c>
      <c r="P16550" s="14" t="str">
        <f ca="1"/>
        <v>Low Cap</v>
      </c>
    </row>
    <row r="16551" spans="11:16">
      <c r="K16551" s="14" t="str">
        <v/>
      </c>
      <c r="L16551" s="14" t="str">
        <v/>
      </c>
      <c r="O16551" s="14" t="str">
        <v/>
      </c>
      <c r="P16551" s="14" t="str">
        <f ca="1"/>
        <v>Low Cap</v>
      </c>
    </row>
    <row r="16552" spans="11:16">
      <c r="K16552" s="14" t="str">
        <v/>
      </c>
      <c r="L16552" s="14" t="str">
        <v/>
      </c>
      <c r="O16552" s="14" t="str">
        <v/>
      </c>
      <c r="P16552" s="14" t="str">
        <f ca="1"/>
        <v>Low Cap</v>
      </c>
    </row>
    <row r="16553" spans="11:16">
      <c r="K16553" s="14" t="str">
        <v/>
      </c>
      <c r="L16553" s="14" t="str">
        <v/>
      </c>
      <c r="O16553" s="14" t="str">
        <v/>
      </c>
      <c r="P16553" s="14" t="str">
        <f ca="1"/>
        <v>Low Cap</v>
      </c>
    </row>
    <row r="16554" spans="11:16">
      <c r="K16554" s="14" t="str">
        <v/>
      </c>
      <c r="L16554" s="14" t="str">
        <v/>
      </c>
      <c r="O16554" s="14" t="str">
        <v/>
      </c>
      <c r="P16554" s="14" t="str">
        <f ca="1"/>
        <v>Low Cap</v>
      </c>
    </row>
    <row r="16555" spans="11:16">
      <c r="K16555" s="14" t="str">
        <v/>
      </c>
      <c r="L16555" s="14" t="str">
        <v/>
      </c>
      <c r="O16555" s="14" t="str">
        <v/>
      </c>
      <c r="P16555" s="14" t="str">
        <f ca="1"/>
        <v>Low Cap</v>
      </c>
    </row>
    <row r="16556" spans="11:16">
      <c r="K16556" s="14" t="str">
        <v/>
      </c>
      <c r="L16556" s="14" t="str">
        <v/>
      </c>
      <c r="O16556" s="14" t="str">
        <v/>
      </c>
      <c r="P16556" s="14" t="str">
        <f ca="1"/>
        <v>Low Cap</v>
      </c>
    </row>
    <row r="16557" spans="11:16">
      <c r="K16557" s="14" t="str">
        <v/>
      </c>
      <c r="L16557" s="14" t="str">
        <v/>
      </c>
      <c r="O16557" s="14" t="str">
        <v/>
      </c>
      <c r="P16557" s="14" t="str">
        <f ca="1"/>
        <v>Low Cap</v>
      </c>
    </row>
    <row r="16558" spans="11:16">
      <c r="K16558" s="14" t="str">
        <v/>
      </c>
      <c r="L16558" s="14" t="str">
        <v/>
      </c>
      <c r="O16558" s="14" t="str">
        <v/>
      </c>
      <c r="P16558" s="14" t="str">
        <f ca="1"/>
        <v>Low Cap</v>
      </c>
    </row>
    <row r="16559" spans="11:16">
      <c r="K16559" s="14" t="str">
        <v/>
      </c>
      <c r="L16559" s="14" t="str">
        <v/>
      </c>
      <c r="O16559" s="14" t="str">
        <v/>
      </c>
      <c r="P16559" s="14" t="str">
        <f ca="1"/>
        <v>Low Cap</v>
      </c>
    </row>
    <row r="16560" spans="11:16">
      <c r="K16560" s="14" t="str">
        <v/>
      </c>
      <c r="L16560" s="14" t="str">
        <v/>
      </c>
      <c r="O16560" s="14" t="str">
        <v/>
      </c>
      <c r="P16560" s="14" t="str">
        <f ca="1"/>
        <v>Low Cap</v>
      </c>
    </row>
    <row r="16561" spans="11:16">
      <c r="K16561" s="14" t="str">
        <v/>
      </c>
      <c r="L16561" s="14" t="str">
        <v/>
      </c>
      <c r="O16561" s="14" t="str">
        <v/>
      </c>
      <c r="P16561" s="14" t="str">
        <f ca="1"/>
        <v>Low Cap</v>
      </c>
    </row>
    <row r="16562" spans="11:16">
      <c r="K16562" s="14" t="str">
        <v/>
      </c>
      <c r="L16562" s="14" t="str">
        <v/>
      </c>
      <c r="O16562" s="14" t="str">
        <v/>
      </c>
      <c r="P16562" s="14" t="str">
        <f ca="1"/>
        <v>Low Cap</v>
      </c>
    </row>
    <row r="16563" spans="11:16">
      <c r="K16563" s="14" t="str">
        <v/>
      </c>
      <c r="L16563" s="14" t="str">
        <v/>
      </c>
      <c r="O16563" s="14" t="str">
        <v/>
      </c>
      <c r="P16563" s="14" t="str">
        <f ca="1"/>
        <v>Low Cap</v>
      </c>
    </row>
    <row r="16564" spans="11:16">
      <c r="K16564" s="14" t="str">
        <v/>
      </c>
      <c r="L16564" s="14" t="str">
        <v/>
      </c>
      <c r="O16564" s="14" t="str">
        <v/>
      </c>
      <c r="P16564" s="14" t="str">
        <f ca="1"/>
        <v>Low Cap</v>
      </c>
    </row>
    <row r="16565" spans="11:16">
      <c r="K16565" s="14" t="str">
        <v/>
      </c>
      <c r="L16565" s="14" t="str">
        <v/>
      </c>
      <c r="O16565" s="14" t="str">
        <v/>
      </c>
      <c r="P16565" s="14" t="str">
        <f ca="1"/>
        <v>Low Cap</v>
      </c>
    </row>
    <row r="16566" spans="11:16">
      <c r="K16566" s="14" t="str">
        <v/>
      </c>
      <c r="L16566" s="14" t="str">
        <v/>
      </c>
      <c r="O16566" s="14" t="str">
        <v/>
      </c>
      <c r="P16566" s="14" t="str">
        <f ca="1"/>
        <v>Low Cap</v>
      </c>
    </row>
    <row r="16567" spans="11:16">
      <c r="K16567" s="14" t="str">
        <v/>
      </c>
      <c r="L16567" s="14" t="str">
        <v/>
      </c>
      <c r="O16567" s="14" t="str">
        <v/>
      </c>
      <c r="P16567" s="14" t="str">
        <f ca="1"/>
        <v>Low Cap</v>
      </c>
    </row>
    <row r="16568" spans="11:16">
      <c r="K16568" s="14" t="str">
        <v/>
      </c>
      <c r="L16568" s="14" t="str">
        <v/>
      </c>
      <c r="O16568" s="14" t="str">
        <v/>
      </c>
      <c r="P16568" s="14" t="str">
        <f ca="1"/>
        <v>Low Cap</v>
      </c>
    </row>
    <row r="16569" spans="11:16">
      <c r="K16569" s="14" t="str">
        <v/>
      </c>
      <c r="L16569" s="14" t="str">
        <v/>
      </c>
      <c r="O16569" s="14" t="str">
        <v/>
      </c>
      <c r="P16569" s="14" t="str">
        <f ca="1"/>
        <v>Low Cap</v>
      </c>
    </row>
    <row r="16570" spans="11:16">
      <c r="K16570" s="14" t="str">
        <v/>
      </c>
      <c r="L16570" s="14" t="str">
        <v/>
      </c>
      <c r="O16570" s="14" t="str">
        <v/>
      </c>
      <c r="P16570" s="14" t="str">
        <f ca="1"/>
        <v>Low Cap</v>
      </c>
    </row>
    <row r="16571" spans="11:16">
      <c r="K16571" s="14" t="str">
        <v/>
      </c>
      <c r="L16571" s="14" t="str">
        <v/>
      </c>
      <c r="O16571" s="14" t="str">
        <v/>
      </c>
      <c r="P16571" s="14" t="str">
        <f ca="1"/>
        <v>Low Cap</v>
      </c>
    </row>
    <row r="16572" spans="11:16">
      <c r="K16572" s="14" t="str">
        <v/>
      </c>
      <c r="L16572" s="14" t="str">
        <v/>
      </c>
      <c r="O16572" s="14" t="str">
        <v/>
      </c>
      <c r="P16572" s="14" t="str">
        <f ca="1"/>
        <v>Low Cap</v>
      </c>
    </row>
    <row r="16573" spans="11:16">
      <c r="K16573" s="14" t="str">
        <v/>
      </c>
      <c r="L16573" s="14" t="str">
        <v/>
      </c>
      <c r="O16573" s="14" t="str">
        <v/>
      </c>
      <c r="P16573" s="14" t="str">
        <f ca="1"/>
        <v>Low Cap</v>
      </c>
    </row>
    <row r="16574" spans="11:16">
      <c r="K16574" s="14" t="str">
        <v/>
      </c>
      <c r="L16574" s="14" t="str">
        <v/>
      </c>
      <c r="O16574" s="14" t="str">
        <v/>
      </c>
      <c r="P16574" s="14" t="str">
        <f ca="1"/>
        <v>Low Cap</v>
      </c>
    </row>
    <row r="16575" spans="11:16">
      <c r="K16575" s="14" t="str">
        <v/>
      </c>
      <c r="L16575" s="14" t="str">
        <v/>
      </c>
      <c r="O16575" s="14" t="str">
        <v/>
      </c>
      <c r="P16575" s="14" t="str">
        <f ca="1"/>
        <v>Low Cap</v>
      </c>
    </row>
    <row r="16576" spans="11:16">
      <c r="K16576" s="14" t="str">
        <v/>
      </c>
      <c r="L16576" s="14" t="str">
        <v/>
      </c>
      <c r="O16576" s="14" t="str">
        <v/>
      </c>
      <c r="P16576" s="14" t="str">
        <f ca="1"/>
        <v>Low Cap</v>
      </c>
    </row>
    <row r="16577" spans="11:16">
      <c r="K16577" s="14" t="str">
        <v/>
      </c>
      <c r="L16577" s="14" t="str">
        <v/>
      </c>
      <c r="O16577" s="14" t="str">
        <v/>
      </c>
      <c r="P16577" s="14" t="str">
        <f ca="1"/>
        <v>Low Cap</v>
      </c>
    </row>
    <row r="16578" spans="11:16">
      <c r="K16578" s="14" t="str">
        <v/>
      </c>
      <c r="L16578" s="14" t="str">
        <v/>
      </c>
      <c r="O16578" s="14" t="str">
        <v/>
      </c>
      <c r="P16578" s="14" t="str">
        <f ca="1"/>
        <v>Low Cap</v>
      </c>
    </row>
    <row r="16579" spans="11:16">
      <c r="K16579" s="14" t="str">
        <v/>
      </c>
      <c r="L16579" s="14" t="str">
        <v/>
      </c>
      <c r="O16579" s="14" t="str">
        <v/>
      </c>
      <c r="P16579" s="14" t="str">
        <f ca="1"/>
        <v>Low Cap</v>
      </c>
    </row>
    <row r="16580" spans="11:16">
      <c r="K16580" s="14" t="str">
        <v/>
      </c>
      <c r="L16580" s="14" t="str">
        <v/>
      </c>
      <c r="O16580" s="14" t="str">
        <v/>
      </c>
      <c r="P16580" s="14" t="str">
        <f ca="1"/>
        <v>Low Cap</v>
      </c>
    </row>
    <row r="16581" spans="11:16">
      <c r="K16581" s="14" t="str">
        <v/>
      </c>
      <c r="L16581" s="14" t="str">
        <v/>
      </c>
      <c r="O16581" s="14" t="str">
        <v/>
      </c>
      <c r="P16581" s="14" t="str">
        <f ca="1"/>
        <v>Low Cap</v>
      </c>
    </row>
    <row r="16582" spans="11:16">
      <c r="K16582" s="14" t="str">
        <v/>
      </c>
      <c r="L16582" s="14" t="str">
        <v/>
      </c>
      <c r="O16582" s="14" t="str">
        <v/>
      </c>
      <c r="P16582" s="14" t="str">
        <f ca="1"/>
        <v>Low Cap</v>
      </c>
    </row>
    <row r="16583" spans="11:16">
      <c r="K16583" s="14" t="str">
        <v/>
      </c>
      <c r="L16583" s="14" t="str">
        <v/>
      </c>
      <c r="O16583" s="14" t="str">
        <v/>
      </c>
      <c r="P16583" s="14" t="str">
        <f ca="1"/>
        <v>Low Cap</v>
      </c>
    </row>
    <row r="16584" spans="11:16">
      <c r="K16584" s="14" t="str">
        <v/>
      </c>
      <c r="L16584" s="14" t="str">
        <v/>
      </c>
      <c r="O16584" s="14" t="str">
        <v/>
      </c>
      <c r="P16584" s="14" t="str">
        <f ca="1"/>
        <v>Low Cap</v>
      </c>
    </row>
    <row r="16585" spans="11:16">
      <c r="K16585" s="14" t="str">
        <v/>
      </c>
      <c r="L16585" s="14" t="str">
        <v/>
      </c>
      <c r="O16585" s="14" t="str">
        <v/>
      </c>
      <c r="P16585" s="14" t="str">
        <f ca="1"/>
        <v>Low Cap</v>
      </c>
    </row>
    <row r="16586" spans="11:16">
      <c r="K16586" s="14" t="str">
        <v/>
      </c>
      <c r="L16586" s="14" t="str">
        <v/>
      </c>
      <c r="O16586" s="14" t="str">
        <v/>
      </c>
      <c r="P16586" s="14" t="str">
        <f ca="1"/>
        <v>Low Cap</v>
      </c>
    </row>
    <row r="16587" spans="11:16">
      <c r="K16587" s="14" t="str">
        <v/>
      </c>
      <c r="L16587" s="14" t="str">
        <v/>
      </c>
      <c r="O16587" s="14" t="str">
        <v/>
      </c>
      <c r="P16587" s="14" t="str">
        <f ca="1"/>
        <v>Low Cap</v>
      </c>
    </row>
    <row r="16588" spans="11:16">
      <c r="K16588" s="14" t="str">
        <v/>
      </c>
      <c r="L16588" s="14" t="str">
        <v/>
      </c>
      <c r="O16588" s="14" t="str">
        <v/>
      </c>
      <c r="P16588" s="14" t="str">
        <f ca="1"/>
        <v>Low Cap</v>
      </c>
    </row>
    <row r="16589" spans="11:16">
      <c r="K16589" s="14" t="str">
        <v/>
      </c>
      <c r="L16589" s="14" t="str">
        <v/>
      </c>
      <c r="O16589" s="14" t="str">
        <v/>
      </c>
      <c r="P16589" s="14" t="str">
        <f ca="1"/>
        <v>Low Cap</v>
      </c>
    </row>
    <row r="16590" spans="11:16">
      <c r="K16590" s="14" t="str">
        <v/>
      </c>
      <c r="L16590" s="14" t="str">
        <v/>
      </c>
      <c r="O16590" s="14" t="str">
        <v/>
      </c>
      <c r="P16590" s="14" t="str">
        <f ca="1"/>
        <v>Low Cap</v>
      </c>
    </row>
    <row r="16591" spans="11:16">
      <c r="K16591" s="14" t="str">
        <v/>
      </c>
      <c r="L16591" s="14" t="str">
        <v/>
      </c>
      <c r="O16591" s="14" t="str">
        <v/>
      </c>
      <c r="P16591" s="14" t="str">
        <f ca="1"/>
        <v>Low Cap</v>
      </c>
    </row>
    <row r="16592" spans="11:16">
      <c r="K16592" s="14" t="str">
        <v/>
      </c>
      <c r="L16592" s="14" t="str">
        <v/>
      </c>
      <c r="O16592" s="14" t="str">
        <v/>
      </c>
      <c r="P16592" s="14" t="str">
        <f ca="1"/>
        <v>Low Cap</v>
      </c>
    </row>
    <row r="16593" spans="11:16">
      <c r="K16593" s="14" t="str">
        <v/>
      </c>
      <c r="L16593" s="14" t="str">
        <v/>
      </c>
      <c r="O16593" s="14" t="str">
        <v/>
      </c>
      <c r="P16593" s="14" t="str">
        <f ca="1"/>
        <v>Low Cap</v>
      </c>
    </row>
    <row r="16594" spans="11:16">
      <c r="K16594" s="14" t="str">
        <v/>
      </c>
      <c r="L16594" s="14" t="str">
        <v/>
      </c>
      <c r="O16594" s="14" t="str">
        <v/>
      </c>
      <c r="P16594" s="14" t="str">
        <f ca="1"/>
        <v>Low Cap</v>
      </c>
    </row>
    <row r="16595" spans="11:16">
      <c r="K16595" s="14" t="str">
        <v/>
      </c>
      <c r="L16595" s="14" t="str">
        <v/>
      </c>
      <c r="O16595" s="14" t="str">
        <v/>
      </c>
      <c r="P16595" s="14" t="str">
        <f ca="1"/>
        <v>Low Cap</v>
      </c>
    </row>
    <row r="16596" spans="11:16">
      <c r="K16596" s="14" t="str">
        <v/>
      </c>
      <c r="L16596" s="14" t="str">
        <v/>
      </c>
      <c r="O16596" s="14" t="str">
        <v/>
      </c>
      <c r="P16596" s="14" t="str">
        <f ca="1"/>
        <v>Low Cap</v>
      </c>
    </row>
    <row r="16597" spans="11:16">
      <c r="K16597" s="14" t="str">
        <v/>
      </c>
      <c r="L16597" s="14" t="str">
        <v/>
      </c>
      <c r="O16597" s="14" t="str">
        <v/>
      </c>
      <c r="P16597" s="14" t="str">
        <f ca="1"/>
        <v>Low Cap</v>
      </c>
    </row>
    <row r="16598" spans="11:16">
      <c r="K16598" s="14" t="str">
        <v/>
      </c>
      <c r="L16598" s="14" t="str">
        <v/>
      </c>
      <c r="O16598" s="14" t="str">
        <v/>
      </c>
      <c r="P16598" s="14" t="str">
        <f ca="1"/>
        <v>Low Cap</v>
      </c>
    </row>
    <row r="16599" spans="11:16">
      <c r="K16599" s="14" t="str">
        <v/>
      </c>
      <c r="L16599" s="14" t="str">
        <v/>
      </c>
      <c r="O16599" s="14" t="str">
        <v/>
      </c>
      <c r="P16599" s="14" t="str">
        <f ca="1"/>
        <v>Low Cap</v>
      </c>
    </row>
    <row r="16600" spans="11:16">
      <c r="K16600" s="14" t="str">
        <v/>
      </c>
      <c r="L16600" s="14" t="str">
        <v/>
      </c>
      <c r="O16600" s="14" t="str">
        <v/>
      </c>
      <c r="P16600" s="14" t="str">
        <f ca="1"/>
        <v>Low Cap</v>
      </c>
    </row>
    <row r="16601" spans="11:16">
      <c r="K16601" s="14" t="str">
        <v/>
      </c>
      <c r="L16601" s="14" t="str">
        <v/>
      </c>
      <c r="O16601" s="14" t="str">
        <v/>
      </c>
      <c r="P16601" s="14" t="str">
        <f ca="1"/>
        <v>Low Cap</v>
      </c>
    </row>
    <row r="16602" spans="11:16">
      <c r="K16602" s="14" t="str">
        <v/>
      </c>
      <c r="L16602" s="14" t="str">
        <v/>
      </c>
      <c r="O16602" s="14" t="str">
        <v/>
      </c>
      <c r="P16602" s="14" t="str">
        <f ca="1"/>
        <v>Low Cap</v>
      </c>
    </row>
    <row r="16603" spans="11:16">
      <c r="K16603" s="14" t="str">
        <v/>
      </c>
      <c r="L16603" s="14" t="str">
        <v/>
      </c>
      <c r="O16603" s="14" t="str">
        <v/>
      </c>
      <c r="P16603" s="14" t="str">
        <f ca="1"/>
        <v>Low Cap</v>
      </c>
    </row>
    <row r="16604" spans="11:16">
      <c r="K16604" s="14" t="str">
        <v/>
      </c>
      <c r="L16604" s="14" t="str">
        <v/>
      </c>
      <c r="O16604" s="14" t="str">
        <v/>
      </c>
      <c r="P16604" s="14" t="str">
        <f ca="1"/>
        <v>Low Cap</v>
      </c>
    </row>
    <row r="16605" spans="11:16">
      <c r="K16605" s="14" t="str">
        <v/>
      </c>
      <c r="L16605" s="14" t="str">
        <v/>
      </c>
      <c r="O16605" s="14" t="str">
        <v/>
      </c>
      <c r="P16605" s="14" t="str">
        <f ca="1"/>
        <v>Low Cap</v>
      </c>
    </row>
    <row r="16606" spans="11:16">
      <c r="K16606" s="14" t="str">
        <v/>
      </c>
      <c r="L16606" s="14" t="str">
        <v/>
      </c>
      <c r="O16606" s="14" t="str">
        <v/>
      </c>
      <c r="P16606" s="14" t="str">
        <f ca="1"/>
        <v>Low Cap</v>
      </c>
    </row>
    <row r="16607" spans="11:16">
      <c r="K16607" s="14" t="str">
        <v/>
      </c>
      <c r="L16607" s="14" t="str">
        <v/>
      </c>
      <c r="O16607" s="14" t="str">
        <v/>
      </c>
      <c r="P16607" s="14" t="str">
        <f ca="1"/>
        <v>Low Cap</v>
      </c>
    </row>
    <row r="16608" spans="11:16">
      <c r="K16608" s="14" t="str">
        <v/>
      </c>
      <c r="L16608" s="14" t="str">
        <v/>
      </c>
      <c r="O16608" s="14" t="str">
        <v/>
      </c>
      <c r="P16608" s="14" t="str">
        <f ca="1"/>
        <v>Low Cap</v>
      </c>
    </row>
    <row r="16609" spans="11:16">
      <c r="K16609" s="14" t="str">
        <v/>
      </c>
      <c r="L16609" s="14" t="str">
        <v/>
      </c>
      <c r="O16609" s="14" t="str">
        <v/>
      </c>
      <c r="P16609" s="14" t="str">
        <f ca="1"/>
        <v>Low Cap</v>
      </c>
    </row>
    <row r="16610" spans="11:16">
      <c r="K16610" s="14" t="str">
        <v/>
      </c>
      <c r="L16610" s="14" t="str">
        <v/>
      </c>
      <c r="O16610" s="14" t="str">
        <v/>
      </c>
      <c r="P16610" s="14" t="str">
        <f ca="1"/>
        <v>Low Cap</v>
      </c>
    </row>
    <row r="16611" spans="11:16">
      <c r="K16611" s="14" t="str">
        <v/>
      </c>
      <c r="L16611" s="14" t="str">
        <v/>
      </c>
      <c r="O16611" s="14" t="str">
        <v/>
      </c>
      <c r="P16611" s="14" t="str">
        <f ca="1"/>
        <v>Low Cap</v>
      </c>
    </row>
    <row r="16612" spans="11:16">
      <c r="K16612" s="14" t="str">
        <v/>
      </c>
      <c r="L16612" s="14" t="str">
        <v/>
      </c>
      <c r="O16612" s="14" t="str">
        <v/>
      </c>
      <c r="P16612" s="14" t="str">
        <f ca="1"/>
        <v>Low Cap</v>
      </c>
    </row>
    <row r="16613" spans="11:16">
      <c r="K16613" s="14" t="str">
        <v/>
      </c>
      <c r="L16613" s="14" t="str">
        <v/>
      </c>
      <c r="O16613" s="14" t="str">
        <v/>
      </c>
      <c r="P16613" s="14" t="str">
        <f ca="1"/>
        <v>Low Cap</v>
      </c>
    </row>
    <row r="16614" spans="11:16">
      <c r="K16614" s="14" t="str">
        <v/>
      </c>
      <c r="L16614" s="14" t="str">
        <v/>
      </c>
      <c r="O16614" s="14" t="str">
        <v/>
      </c>
      <c r="P16614" s="14" t="str">
        <f ca="1"/>
        <v>Low Cap</v>
      </c>
    </row>
    <row r="16615" spans="11:16">
      <c r="K16615" s="14" t="str">
        <v/>
      </c>
      <c r="L16615" s="14" t="str">
        <v/>
      </c>
      <c r="O16615" s="14" t="str">
        <v/>
      </c>
      <c r="P16615" s="14" t="str">
        <f ca="1"/>
        <v>Low Cap</v>
      </c>
    </row>
    <row r="16616" spans="11:16">
      <c r="K16616" s="14" t="str">
        <v/>
      </c>
      <c r="L16616" s="14" t="str">
        <v/>
      </c>
      <c r="O16616" s="14" t="str">
        <v/>
      </c>
      <c r="P16616" s="14" t="str">
        <f ca="1"/>
        <v>Low Cap</v>
      </c>
    </row>
    <row r="16617" spans="11:16">
      <c r="K16617" s="14" t="str">
        <v/>
      </c>
      <c r="L16617" s="14" t="str">
        <v/>
      </c>
      <c r="O16617" s="14" t="str">
        <v/>
      </c>
      <c r="P16617" s="14" t="str">
        <f ca="1"/>
        <v>Low Cap</v>
      </c>
    </row>
    <row r="16618" spans="11:16">
      <c r="K16618" s="14" t="str">
        <v/>
      </c>
      <c r="L16618" s="14" t="str">
        <v/>
      </c>
      <c r="O16618" s="14" t="str">
        <v/>
      </c>
      <c r="P16618" s="14" t="str">
        <f ca="1"/>
        <v>Low Cap</v>
      </c>
    </row>
    <row r="16619" spans="11:16">
      <c r="K16619" s="14" t="str">
        <v/>
      </c>
      <c r="L16619" s="14" t="str">
        <v/>
      </c>
      <c r="O16619" s="14" t="str">
        <v/>
      </c>
      <c r="P16619" s="14" t="str">
        <f ca="1"/>
        <v>Low Cap</v>
      </c>
    </row>
    <row r="16620" spans="11:16">
      <c r="K16620" s="14" t="str">
        <v/>
      </c>
      <c r="L16620" s="14" t="str">
        <v/>
      </c>
      <c r="O16620" s="14" t="str">
        <v/>
      </c>
      <c r="P16620" s="14" t="str">
        <f ca="1"/>
        <v>Low Cap</v>
      </c>
    </row>
    <row r="16621" spans="11:16">
      <c r="K16621" s="14" t="str">
        <v/>
      </c>
      <c r="L16621" s="14" t="str">
        <v/>
      </c>
      <c r="O16621" s="14" t="str">
        <v/>
      </c>
      <c r="P16621" s="14" t="str">
        <f ca="1"/>
        <v>Low Cap</v>
      </c>
    </row>
    <row r="16622" spans="11:16">
      <c r="K16622" s="14" t="str">
        <v/>
      </c>
      <c r="L16622" s="14" t="str">
        <v/>
      </c>
      <c r="O16622" s="14" t="str">
        <v/>
      </c>
      <c r="P16622" s="14" t="str">
        <f ca="1"/>
        <v>Low Cap</v>
      </c>
    </row>
    <row r="16623" spans="11:16">
      <c r="K16623" s="14" t="str">
        <v/>
      </c>
      <c r="L16623" s="14" t="str">
        <v/>
      </c>
      <c r="O16623" s="14" t="str">
        <v/>
      </c>
      <c r="P16623" s="14" t="str">
        <f ca="1"/>
        <v>Low Cap</v>
      </c>
    </row>
    <row r="16624" spans="11:16">
      <c r="K16624" s="14" t="str">
        <v/>
      </c>
      <c r="L16624" s="14" t="str">
        <v/>
      </c>
      <c r="O16624" s="14" t="str">
        <v/>
      </c>
      <c r="P16624" s="14" t="str">
        <f ca="1"/>
        <v>Low Cap</v>
      </c>
    </row>
    <row r="16625" spans="11:16">
      <c r="K16625" s="14" t="str">
        <v/>
      </c>
      <c r="L16625" s="14" t="str">
        <v/>
      </c>
      <c r="O16625" s="14" t="str">
        <v/>
      </c>
      <c r="P16625" s="14" t="str">
        <f ca="1"/>
        <v>Low Cap</v>
      </c>
    </row>
    <row r="16626" spans="11:16">
      <c r="K16626" s="14" t="str">
        <v/>
      </c>
      <c r="L16626" s="14" t="str">
        <v/>
      </c>
      <c r="O16626" s="14" t="str">
        <v/>
      </c>
      <c r="P16626" s="14" t="str">
        <f ca="1"/>
        <v>Low Cap</v>
      </c>
    </row>
    <row r="16627" spans="11:16">
      <c r="K16627" s="14" t="str">
        <v/>
      </c>
      <c r="L16627" s="14" t="str">
        <v/>
      </c>
      <c r="O16627" s="14" t="str">
        <v/>
      </c>
      <c r="P16627" s="14" t="str">
        <f ca="1"/>
        <v>Low Cap</v>
      </c>
    </row>
    <row r="16628" spans="11:16">
      <c r="K16628" s="14" t="str">
        <v/>
      </c>
      <c r="L16628" s="14" t="str">
        <v/>
      </c>
      <c r="O16628" s="14" t="str">
        <v/>
      </c>
      <c r="P16628" s="14" t="str">
        <f ca="1"/>
        <v>Low Cap</v>
      </c>
    </row>
    <row r="16629" spans="11:16">
      <c r="K16629" s="14" t="str">
        <v/>
      </c>
      <c r="L16629" s="14" t="str">
        <v/>
      </c>
      <c r="O16629" s="14" t="str">
        <v/>
      </c>
      <c r="P16629" s="14" t="str">
        <f ca="1"/>
        <v>Low Cap</v>
      </c>
    </row>
    <row r="16630" spans="11:16">
      <c r="K16630" s="14" t="str">
        <v/>
      </c>
      <c r="L16630" s="14" t="str">
        <v/>
      </c>
      <c r="O16630" s="14" t="str">
        <v/>
      </c>
      <c r="P16630" s="14" t="str">
        <f ca="1"/>
        <v>Low Cap</v>
      </c>
    </row>
    <row r="16631" spans="11:16">
      <c r="K16631" s="14" t="str">
        <v/>
      </c>
      <c r="L16631" s="14" t="str">
        <v/>
      </c>
      <c r="O16631" s="14" t="str">
        <v/>
      </c>
      <c r="P16631" s="14" t="str">
        <f ca="1"/>
        <v>Low Cap</v>
      </c>
    </row>
    <row r="16632" spans="11:16">
      <c r="K16632" s="14" t="str">
        <v/>
      </c>
      <c r="L16632" s="14" t="str">
        <v/>
      </c>
      <c r="O16632" s="14" t="str">
        <v/>
      </c>
      <c r="P16632" s="14" t="str">
        <f ca="1"/>
        <v>Low Cap</v>
      </c>
    </row>
    <row r="16633" spans="11:16">
      <c r="K16633" s="14" t="str">
        <v/>
      </c>
      <c r="L16633" s="14" t="str">
        <v/>
      </c>
      <c r="O16633" s="14" t="str">
        <v/>
      </c>
      <c r="P16633" s="14" t="str">
        <f ca="1"/>
        <v>Low Cap</v>
      </c>
    </row>
    <row r="16634" spans="11:16">
      <c r="K16634" s="14" t="str">
        <v/>
      </c>
      <c r="L16634" s="14" t="str">
        <v/>
      </c>
      <c r="O16634" s="14" t="str">
        <v/>
      </c>
      <c r="P16634" s="14" t="str">
        <f ca="1"/>
        <v>Low Cap</v>
      </c>
    </row>
    <row r="16635" spans="11:16">
      <c r="K16635" s="14" t="str">
        <v/>
      </c>
      <c r="L16635" s="14" t="str">
        <v/>
      </c>
      <c r="O16635" s="14" t="str">
        <v/>
      </c>
      <c r="P16635" s="14" t="str">
        <f ca="1"/>
        <v>Low Cap</v>
      </c>
    </row>
    <row r="16636" spans="11:16">
      <c r="K16636" s="14" t="str">
        <v/>
      </c>
      <c r="L16636" s="14" t="str">
        <v/>
      </c>
      <c r="O16636" s="14" t="str">
        <v/>
      </c>
      <c r="P16636" s="14" t="str">
        <f ca="1"/>
        <v>Low Cap</v>
      </c>
    </row>
    <row r="16637" spans="11:16">
      <c r="K16637" s="14" t="str">
        <v/>
      </c>
      <c r="L16637" s="14" t="str">
        <v/>
      </c>
      <c r="O16637" s="14" t="str">
        <v/>
      </c>
      <c r="P16637" s="14" t="str">
        <f ca="1"/>
        <v>Low Cap</v>
      </c>
    </row>
    <row r="16638" spans="11:16">
      <c r="K16638" s="14" t="str">
        <v/>
      </c>
      <c r="L16638" s="14" t="str">
        <v/>
      </c>
      <c r="O16638" s="14" t="str">
        <v/>
      </c>
      <c r="P16638" s="14" t="str">
        <f ca="1"/>
        <v>Low Cap</v>
      </c>
    </row>
    <row r="16639" spans="11:16">
      <c r="K16639" s="14" t="str">
        <v/>
      </c>
      <c r="L16639" s="14" t="str">
        <v/>
      </c>
      <c r="O16639" s="14" t="str">
        <v/>
      </c>
      <c r="P16639" s="14" t="str">
        <f ca="1"/>
        <v>Low Cap</v>
      </c>
    </row>
    <row r="16640" spans="11:16">
      <c r="K16640" s="14" t="str">
        <v/>
      </c>
      <c r="L16640" s="14" t="str">
        <v/>
      </c>
      <c r="O16640" s="14" t="str">
        <v/>
      </c>
      <c r="P16640" s="14" t="str">
        <f ca="1"/>
        <v>Low Cap</v>
      </c>
    </row>
    <row r="16641" spans="11:16">
      <c r="K16641" s="14" t="str">
        <v/>
      </c>
      <c r="L16641" s="14" t="str">
        <v/>
      </c>
      <c r="O16641" s="14" t="str">
        <v/>
      </c>
      <c r="P16641" s="14" t="str">
        <f ca="1"/>
        <v>Low Cap</v>
      </c>
    </row>
    <row r="16642" spans="11:16">
      <c r="K16642" s="14" t="str">
        <v/>
      </c>
      <c r="L16642" s="14" t="str">
        <v/>
      </c>
      <c r="O16642" s="14" t="str">
        <v/>
      </c>
      <c r="P16642" s="14" t="str">
        <f ca="1"/>
        <v>Low Cap</v>
      </c>
    </row>
    <row r="16643" spans="11:16">
      <c r="K16643" s="14" t="str">
        <v/>
      </c>
      <c r="L16643" s="14" t="str">
        <v/>
      </c>
      <c r="O16643" s="14" t="str">
        <v/>
      </c>
      <c r="P16643" s="14" t="str">
        <f ca="1"/>
        <v>Low Cap</v>
      </c>
    </row>
    <row r="16644" spans="11:16">
      <c r="K16644" s="14" t="str">
        <v/>
      </c>
      <c r="L16644" s="14" t="str">
        <v/>
      </c>
      <c r="O16644" s="14" t="str">
        <v/>
      </c>
      <c r="P16644" s="14" t="str">
        <f ca="1"/>
        <v>Low Cap</v>
      </c>
    </row>
    <row r="16645" spans="11:16">
      <c r="K16645" s="14" t="str">
        <v/>
      </c>
      <c r="L16645" s="14" t="str">
        <v/>
      </c>
      <c r="O16645" s="14" t="str">
        <v/>
      </c>
      <c r="P16645" s="14" t="str">
        <f ca="1"/>
        <v>Low Cap</v>
      </c>
    </row>
    <row r="16646" spans="11:16">
      <c r="K16646" s="14" t="str">
        <v/>
      </c>
      <c r="L16646" s="14" t="str">
        <v/>
      </c>
      <c r="O16646" s="14" t="str">
        <v/>
      </c>
      <c r="P16646" s="14" t="str">
        <f ca="1"/>
        <v>Low Cap</v>
      </c>
    </row>
    <row r="16647" spans="11:16">
      <c r="K16647" s="14" t="str">
        <v/>
      </c>
      <c r="L16647" s="14" t="str">
        <v/>
      </c>
      <c r="O16647" s="14" t="str">
        <v/>
      </c>
      <c r="P16647" s="14" t="str">
        <f ca="1"/>
        <v>Low Cap</v>
      </c>
    </row>
    <row r="16648" spans="11:16">
      <c r="K16648" s="14" t="str">
        <v/>
      </c>
      <c r="L16648" s="14" t="str">
        <v/>
      </c>
      <c r="O16648" s="14" t="str">
        <v/>
      </c>
      <c r="P16648" s="14" t="str">
        <f ca="1"/>
        <v>Low Cap</v>
      </c>
    </row>
    <row r="16649" spans="11:16">
      <c r="K16649" s="14" t="str">
        <v/>
      </c>
      <c r="L16649" s="14" t="str">
        <v/>
      </c>
      <c r="O16649" s="14" t="str">
        <v/>
      </c>
      <c r="P16649" s="14" t="str">
        <f ca="1"/>
        <v>Low Cap</v>
      </c>
    </row>
    <row r="16650" spans="11:16">
      <c r="K16650" s="14" t="str">
        <v/>
      </c>
      <c r="L16650" s="14" t="str">
        <v/>
      </c>
      <c r="O16650" s="14" t="str">
        <v/>
      </c>
      <c r="P16650" s="14" t="str">
        <f ca="1"/>
        <v>Low Cap</v>
      </c>
    </row>
    <row r="16651" spans="11:16">
      <c r="K16651" s="14" t="str">
        <v/>
      </c>
      <c r="L16651" s="14" t="str">
        <v/>
      </c>
      <c r="O16651" s="14" t="str">
        <v/>
      </c>
      <c r="P16651" s="14" t="str">
        <f ca="1"/>
        <v>Low Cap</v>
      </c>
    </row>
    <row r="16652" spans="11:16">
      <c r="K16652" s="14" t="str">
        <v/>
      </c>
      <c r="L16652" s="14" t="str">
        <v/>
      </c>
      <c r="O16652" s="14" t="str">
        <v/>
      </c>
      <c r="P16652" s="14" t="str">
        <f ca="1"/>
        <v>Low Cap</v>
      </c>
    </row>
    <row r="16653" spans="11:16">
      <c r="K16653" s="14" t="str">
        <v/>
      </c>
      <c r="L16653" s="14" t="str">
        <v/>
      </c>
      <c r="O16653" s="14" t="str">
        <v/>
      </c>
      <c r="P16653" s="14" t="str">
        <f ca="1"/>
        <v>Low Cap</v>
      </c>
    </row>
    <row r="16654" spans="11:16">
      <c r="K16654" s="14" t="str">
        <v/>
      </c>
      <c r="L16654" s="14" t="str">
        <v/>
      </c>
      <c r="O16654" s="14" t="str">
        <v/>
      </c>
      <c r="P16654" s="14" t="str">
        <f ca="1"/>
        <v>Low Cap</v>
      </c>
    </row>
    <row r="16655" spans="11:16">
      <c r="K16655" s="14" t="str">
        <v/>
      </c>
      <c r="L16655" s="14" t="str">
        <v/>
      </c>
      <c r="O16655" s="14" t="str">
        <v/>
      </c>
      <c r="P16655" s="14" t="str">
        <f ca="1"/>
        <v>Low Cap</v>
      </c>
    </row>
    <row r="16656" spans="11:16">
      <c r="K16656" s="14" t="str">
        <v/>
      </c>
      <c r="L16656" s="14" t="str">
        <v/>
      </c>
      <c r="O16656" s="14" t="str">
        <v/>
      </c>
      <c r="P16656" s="14" t="str">
        <f ca="1"/>
        <v>Low Cap</v>
      </c>
    </row>
    <row r="16657" spans="11:16">
      <c r="K16657" s="14" t="str">
        <v/>
      </c>
      <c r="L16657" s="14" t="str">
        <v/>
      </c>
      <c r="O16657" s="14" t="str">
        <v/>
      </c>
      <c r="P16657" s="14" t="str">
        <f ca="1"/>
        <v>Low Cap</v>
      </c>
    </row>
    <row r="16658" spans="11:16">
      <c r="K16658" s="14" t="str">
        <v/>
      </c>
      <c r="L16658" s="14" t="str">
        <v/>
      </c>
      <c r="O16658" s="14" t="str">
        <v/>
      </c>
      <c r="P16658" s="14" t="str">
        <f ca="1"/>
        <v>Low Cap</v>
      </c>
    </row>
    <row r="16659" spans="11:16">
      <c r="K16659" s="14" t="str">
        <v/>
      </c>
      <c r="L16659" s="14" t="str">
        <v/>
      </c>
      <c r="O16659" s="14" t="str">
        <v/>
      </c>
      <c r="P16659" s="14" t="str">
        <f ca="1"/>
        <v>Low Cap</v>
      </c>
    </row>
    <row r="16660" spans="11:16">
      <c r="K16660" s="14" t="str">
        <v/>
      </c>
      <c r="L16660" s="14" t="str">
        <v/>
      </c>
      <c r="O16660" s="14" t="str">
        <v/>
      </c>
      <c r="P16660" s="14" t="str">
        <f ca="1"/>
        <v>Low Cap</v>
      </c>
    </row>
    <row r="16661" spans="11:16">
      <c r="K16661" s="14" t="str">
        <v/>
      </c>
      <c r="L16661" s="14" t="str">
        <v/>
      </c>
      <c r="O16661" s="14" t="str">
        <v/>
      </c>
      <c r="P16661" s="14" t="str">
        <f ca="1"/>
        <v>Low Cap</v>
      </c>
    </row>
    <row r="16662" spans="11:16">
      <c r="K16662" s="14" t="str">
        <v/>
      </c>
      <c r="L16662" s="14" t="str">
        <v/>
      </c>
      <c r="O16662" s="14" t="str">
        <v/>
      </c>
      <c r="P16662" s="14" t="str">
        <f ca="1"/>
        <v>Low Cap</v>
      </c>
    </row>
    <row r="16663" spans="11:16">
      <c r="K16663" s="14" t="str">
        <v/>
      </c>
      <c r="L16663" s="14" t="str">
        <v/>
      </c>
      <c r="O16663" s="14" t="str">
        <v/>
      </c>
      <c r="P16663" s="14" t="str">
        <f ca="1"/>
        <v>Low Cap</v>
      </c>
    </row>
    <row r="16664" spans="11:16">
      <c r="K16664" s="14" t="str">
        <v/>
      </c>
      <c r="L16664" s="14" t="str">
        <v/>
      </c>
      <c r="O16664" s="14" t="str">
        <v/>
      </c>
      <c r="P16664" s="14" t="str">
        <f ca="1"/>
        <v>Low Cap</v>
      </c>
    </row>
    <row r="16665" spans="11:16">
      <c r="K16665" s="14" t="str">
        <v/>
      </c>
      <c r="L16665" s="14" t="str">
        <v/>
      </c>
      <c r="O16665" s="14" t="str">
        <v/>
      </c>
      <c r="P16665" s="14" t="str">
        <f ca="1"/>
        <v>Low Cap</v>
      </c>
    </row>
    <row r="16666" spans="11:16">
      <c r="K16666" s="14" t="str">
        <v/>
      </c>
      <c r="L16666" s="14" t="str">
        <v/>
      </c>
      <c r="O16666" s="14" t="str">
        <v/>
      </c>
      <c r="P16666" s="14" t="str">
        <f ca="1"/>
        <v>Low Cap</v>
      </c>
    </row>
    <row r="16667" spans="11:16">
      <c r="K16667" s="14" t="str">
        <v/>
      </c>
      <c r="L16667" s="14" t="str">
        <v/>
      </c>
      <c r="O16667" s="14" t="str">
        <v/>
      </c>
      <c r="P16667" s="14" t="str">
        <f ca="1"/>
        <v>Low Cap</v>
      </c>
    </row>
    <row r="16668" spans="11:16">
      <c r="K16668" s="14" t="str">
        <v/>
      </c>
      <c r="L16668" s="14" t="str">
        <v/>
      </c>
      <c r="O16668" s="14" t="str">
        <v/>
      </c>
      <c r="P16668" s="14" t="str">
        <f ca="1"/>
        <v>Low Cap</v>
      </c>
    </row>
    <row r="16669" spans="11:16">
      <c r="K16669" s="14" t="str">
        <v/>
      </c>
      <c r="L16669" s="14" t="str">
        <v/>
      </c>
      <c r="O16669" s="14" t="str">
        <v/>
      </c>
      <c r="P16669" s="14" t="str">
        <f ca="1"/>
        <v>Low Cap</v>
      </c>
    </row>
    <row r="16670" spans="11:16">
      <c r="K16670" s="14" t="str">
        <v/>
      </c>
      <c r="L16670" s="14" t="str">
        <v/>
      </c>
      <c r="O16670" s="14" t="str">
        <v/>
      </c>
      <c r="P16670" s="14" t="str">
        <f ca="1"/>
        <v>Low Cap</v>
      </c>
    </row>
    <row r="16671" spans="11:16">
      <c r="K16671" s="14" t="str">
        <v/>
      </c>
      <c r="L16671" s="14" t="str">
        <v/>
      </c>
      <c r="O16671" s="14" t="str">
        <v/>
      </c>
      <c r="P16671" s="14" t="str">
        <f ca="1"/>
        <v>Low Cap</v>
      </c>
    </row>
    <row r="16672" spans="11:16">
      <c r="K16672" s="14" t="str">
        <v/>
      </c>
      <c r="L16672" s="14" t="str">
        <v/>
      </c>
      <c r="O16672" s="14" t="str">
        <v/>
      </c>
      <c r="P16672" s="14" t="str">
        <f ca="1"/>
        <v>Low Cap</v>
      </c>
    </row>
    <row r="16673" spans="11:16">
      <c r="K16673" s="14" t="str">
        <v/>
      </c>
      <c r="L16673" s="14" t="str">
        <v/>
      </c>
      <c r="O16673" s="14" t="str">
        <v/>
      </c>
      <c r="P16673" s="14" t="str">
        <f ca="1"/>
        <v>Low Cap</v>
      </c>
    </row>
    <row r="16674" spans="11:16">
      <c r="K16674" s="14" t="str">
        <v/>
      </c>
      <c r="L16674" s="14" t="str">
        <v/>
      </c>
      <c r="O16674" s="14" t="str">
        <v/>
      </c>
      <c r="P16674" s="14" t="str">
        <f ca="1"/>
        <v>Low Cap</v>
      </c>
    </row>
    <row r="16675" spans="11:16">
      <c r="K16675" s="14" t="str">
        <v/>
      </c>
      <c r="L16675" s="14" t="str">
        <v/>
      </c>
      <c r="O16675" s="14" t="str">
        <v/>
      </c>
      <c r="P16675" s="14" t="str">
        <f ca="1"/>
        <v>Low Cap</v>
      </c>
    </row>
    <row r="16676" spans="11:16">
      <c r="K16676" s="14" t="str">
        <v/>
      </c>
      <c r="L16676" s="14" t="str">
        <v/>
      </c>
      <c r="O16676" s="14" t="str">
        <v/>
      </c>
      <c r="P16676" s="14" t="str">
        <f ca="1"/>
        <v>Low Cap</v>
      </c>
    </row>
    <row r="16677" spans="11:16">
      <c r="K16677" s="14" t="str">
        <v/>
      </c>
      <c r="L16677" s="14" t="str">
        <v/>
      </c>
      <c r="O16677" s="14" t="str">
        <v/>
      </c>
      <c r="P16677" s="14" t="str">
        <f ca="1"/>
        <v>Low Cap</v>
      </c>
    </row>
    <row r="16678" spans="11:16">
      <c r="K16678" s="14" t="str">
        <v/>
      </c>
      <c r="L16678" s="14" t="str">
        <v/>
      </c>
      <c r="O16678" s="14" t="str">
        <v/>
      </c>
      <c r="P16678" s="14" t="str">
        <f ca="1"/>
        <v>Low Cap</v>
      </c>
    </row>
    <row r="16679" spans="11:16">
      <c r="K16679" s="14" t="str">
        <v/>
      </c>
      <c r="L16679" s="14" t="str">
        <v/>
      </c>
      <c r="O16679" s="14" t="str">
        <v/>
      </c>
      <c r="P16679" s="14" t="str">
        <f ca="1"/>
        <v>Low Cap</v>
      </c>
    </row>
    <row r="16680" spans="11:16">
      <c r="K16680" s="14" t="str">
        <v/>
      </c>
      <c r="L16680" s="14" t="str">
        <v/>
      </c>
      <c r="O16680" s="14" t="str">
        <v/>
      </c>
      <c r="P16680" s="14" t="str">
        <f ca="1"/>
        <v>Low Cap</v>
      </c>
    </row>
    <row r="16681" spans="11:16">
      <c r="K16681" s="14" t="str">
        <v/>
      </c>
      <c r="L16681" s="14" t="str">
        <v/>
      </c>
      <c r="O16681" s="14" t="str">
        <v/>
      </c>
      <c r="P16681" s="14" t="str">
        <f ca="1"/>
        <v>Low Cap</v>
      </c>
    </row>
    <row r="16682" spans="11:16">
      <c r="K16682" s="14" t="str">
        <v/>
      </c>
      <c r="L16682" s="14" t="str">
        <v/>
      </c>
      <c r="O16682" s="14" t="str">
        <v/>
      </c>
      <c r="P16682" s="14" t="str">
        <f ca="1"/>
        <v>Low Cap</v>
      </c>
    </row>
    <row r="16683" spans="11:16">
      <c r="K16683" s="14" t="str">
        <v/>
      </c>
      <c r="L16683" s="14" t="str">
        <v/>
      </c>
      <c r="O16683" s="14" t="str">
        <v/>
      </c>
      <c r="P16683" s="14" t="str">
        <f ca="1"/>
        <v>Low Cap</v>
      </c>
    </row>
    <row r="16684" spans="11:16">
      <c r="K16684" s="14" t="str">
        <v/>
      </c>
      <c r="L16684" s="14" t="str">
        <v/>
      </c>
      <c r="O16684" s="14" t="str">
        <v/>
      </c>
      <c r="P16684" s="14" t="str">
        <f ca="1"/>
        <v>Low Cap</v>
      </c>
    </row>
    <row r="16685" spans="11:16">
      <c r="K16685" s="14" t="str">
        <v/>
      </c>
      <c r="L16685" s="14" t="str">
        <v/>
      </c>
      <c r="O16685" s="14" t="str">
        <v/>
      </c>
      <c r="P16685" s="14" t="str">
        <f ca="1"/>
        <v>Low Cap</v>
      </c>
    </row>
    <row r="16686" spans="11:16">
      <c r="K16686" s="14" t="str">
        <v/>
      </c>
      <c r="L16686" s="14" t="str">
        <v/>
      </c>
      <c r="O16686" s="14" t="str">
        <v/>
      </c>
      <c r="P16686" s="14" t="str">
        <f ca="1"/>
        <v>Low Cap</v>
      </c>
    </row>
    <row r="16687" spans="11:16">
      <c r="K16687" s="14" t="str">
        <v/>
      </c>
      <c r="L16687" s="14" t="str">
        <v/>
      </c>
      <c r="O16687" s="14" t="str">
        <v/>
      </c>
      <c r="P16687" s="14" t="str">
        <f ca="1"/>
        <v>Low Cap</v>
      </c>
    </row>
    <row r="16688" spans="11:16">
      <c r="K16688" s="14" t="str">
        <v/>
      </c>
      <c r="L16688" s="14" t="str">
        <v/>
      </c>
      <c r="O16688" s="14" t="str">
        <v/>
      </c>
      <c r="P16688" s="14" t="str">
        <f ca="1"/>
        <v>Low Cap</v>
      </c>
    </row>
    <row r="16689" spans="11:16">
      <c r="K16689" s="14" t="str">
        <v/>
      </c>
      <c r="L16689" s="14" t="str">
        <v/>
      </c>
      <c r="O16689" s="14" t="str">
        <v/>
      </c>
      <c r="P16689" s="14" t="str">
        <f ca="1"/>
        <v>Low Cap</v>
      </c>
    </row>
    <row r="16690" spans="11:16">
      <c r="K16690" s="14" t="str">
        <v/>
      </c>
      <c r="L16690" s="14" t="str">
        <v/>
      </c>
      <c r="O16690" s="14" t="str">
        <v/>
      </c>
      <c r="P16690" s="14" t="str">
        <f ca="1"/>
        <v>Low Cap</v>
      </c>
    </row>
    <row r="16691" spans="11:16">
      <c r="K16691" s="14" t="str">
        <v/>
      </c>
      <c r="L16691" s="14" t="str">
        <v/>
      </c>
      <c r="O16691" s="14" t="str">
        <v/>
      </c>
      <c r="P16691" s="14" t="str">
        <f ca="1"/>
        <v>Low Cap</v>
      </c>
    </row>
    <row r="16692" spans="11:16">
      <c r="K16692" s="14" t="str">
        <v/>
      </c>
      <c r="L16692" s="14" t="str">
        <v/>
      </c>
      <c r="O16692" s="14" t="str">
        <v/>
      </c>
      <c r="P16692" s="14" t="str">
        <f ca="1"/>
        <v>Low Cap</v>
      </c>
    </row>
    <row r="16693" spans="11:16">
      <c r="K16693" s="14" t="str">
        <v/>
      </c>
      <c r="L16693" s="14" t="str">
        <v/>
      </c>
      <c r="O16693" s="14" t="str">
        <v/>
      </c>
      <c r="P16693" s="14" t="str">
        <f ca="1"/>
        <v>Low Cap</v>
      </c>
    </row>
    <row r="16694" spans="11:16">
      <c r="K16694" s="14" t="str">
        <v/>
      </c>
      <c r="L16694" s="14" t="str">
        <v/>
      </c>
      <c r="O16694" s="14" t="str">
        <v/>
      </c>
      <c r="P16694" s="14" t="str">
        <f ca="1"/>
        <v>Low Cap</v>
      </c>
    </row>
    <row r="16695" spans="11:16">
      <c r="K16695" s="14" t="str">
        <v/>
      </c>
      <c r="L16695" s="14" t="str">
        <v/>
      </c>
      <c r="O16695" s="14" t="str">
        <v/>
      </c>
      <c r="P16695" s="14" t="str">
        <f ca="1"/>
        <v>Low Cap</v>
      </c>
    </row>
    <row r="16696" spans="11:16">
      <c r="K16696" s="14" t="str">
        <v/>
      </c>
      <c r="L16696" s="14" t="str">
        <v/>
      </c>
      <c r="O16696" s="14" t="str">
        <v/>
      </c>
      <c r="P16696" s="14" t="str">
        <f ca="1"/>
        <v>Low Cap</v>
      </c>
    </row>
    <row r="16697" spans="11:16">
      <c r="K16697" s="14" t="str">
        <v/>
      </c>
      <c r="L16697" s="14" t="str">
        <v/>
      </c>
      <c r="O16697" s="14" t="str">
        <v/>
      </c>
      <c r="P16697" s="14" t="str">
        <f ca="1"/>
        <v>Low Cap</v>
      </c>
    </row>
    <row r="16698" spans="11:16">
      <c r="K16698" s="14" t="str">
        <v/>
      </c>
      <c r="L16698" s="14" t="str">
        <v/>
      </c>
      <c r="O16698" s="14" t="str">
        <v/>
      </c>
      <c r="P16698" s="14" t="str">
        <f ca="1"/>
        <v>Low Cap</v>
      </c>
    </row>
    <row r="16699" spans="11:16">
      <c r="K16699" s="14" t="str">
        <v/>
      </c>
      <c r="L16699" s="14" t="str">
        <v/>
      </c>
      <c r="O16699" s="14" t="str">
        <v/>
      </c>
      <c r="P16699" s="14" t="str">
        <f ca="1"/>
        <v>Low Cap</v>
      </c>
    </row>
    <row r="16700" spans="11:16">
      <c r="K16700" s="14" t="str">
        <v/>
      </c>
      <c r="L16700" s="14" t="str">
        <v/>
      </c>
      <c r="O16700" s="14" t="str">
        <v/>
      </c>
      <c r="P16700" s="14" t="str">
        <f ca="1"/>
        <v>Low Cap</v>
      </c>
    </row>
    <row r="16701" spans="11:16">
      <c r="K16701" s="14" t="str">
        <v/>
      </c>
      <c r="L16701" s="14" t="str">
        <v/>
      </c>
      <c r="O16701" s="14" t="str">
        <v/>
      </c>
      <c r="P16701" s="14" t="str">
        <f ca="1"/>
        <v>Low Cap</v>
      </c>
    </row>
    <row r="16702" spans="11:16">
      <c r="K16702" s="14" t="str">
        <v/>
      </c>
      <c r="L16702" s="14" t="str">
        <v/>
      </c>
      <c r="O16702" s="14" t="str">
        <v/>
      </c>
      <c r="P16702" s="14" t="str">
        <f ca="1"/>
        <v>Low Cap</v>
      </c>
    </row>
    <row r="16703" spans="11:16">
      <c r="K16703" s="14" t="str">
        <v/>
      </c>
      <c r="L16703" s="14" t="str">
        <v/>
      </c>
      <c r="O16703" s="14" t="str">
        <v/>
      </c>
      <c r="P16703" s="14" t="str">
        <f ca="1"/>
        <v>Low Cap</v>
      </c>
    </row>
    <row r="16704" spans="11:16">
      <c r="K16704" s="14" t="str">
        <v/>
      </c>
      <c r="L16704" s="14" t="str">
        <v/>
      </c>
      <c r="O16704" s="14" t="str">
        <v/>
      </c>
      <c r="P16704" s="14" t="str">
        <f ca="1"/>
        <v>Low Cap</v>
      </c>
    </row>
    <row r="16705" spans="11:16">
      <c r="K16705" s="14" t="str">
        <v/>
      </c>
      <c r="L16705" s="14" t="str">
        <v/>
      </c>
      <c r="O16705" s="14" t="str">
        <v/>
      </c>
      <c r="P16705" s="14" t="str">
        <f ca="1"/>
        <v>Low Cap</v>
      </c>
    </row>
    <row r="16706" spans="11:16">
      <c r="K16706" s="14" t="str">
        <v/>
      </c>
      <c r="L16706" s="14" t="str">
        <v/>
      </c>
      <c r="O16706" s="14" t="str">
        <v/>
      </c>
      <c r="P16706" s="14" t="str">
        <f ca="1"/>
        <v>Low Cap</v>
      </c>
    </row>
    <row r="16707" spans="11:16">
      <c r="K16707" s="14" t="str">
        <v/>
      </c>
      <c r="L16707" s="14" t="str">
        <v/>
      </c>
      <c r="O16707" s="14" t="str">
        <v/>
      </c>
      <c r="P16707" s="14" t="str">
        <f ca="1"/>
        <v>Low Cap</v>
      </c>
    </row>
    <row r="16708" spans="11:16">
      <c r="K16708" s="14" t="str">
        <v/>
      </c>
      <c r="L16708" s="14" t="str">
        <v/>
      </c>
      <c r="O16708" s="14" t="str">
        <v/>
      </c>
      <c r="P16708" s="14" t="str">
        <f ca="1"/>
        <v>Low Cap</v>
      </c>
    </row>
    <row r="16709" spans="11:16">
      <c r="K16709" s="14" t="str">
        <v/>
      </c>
      <c r="L16709" s="14" t="str">
        <v/>
      </c>
      <c r="O16709" s="14" t="str">
        <v/>
      </c>
      <c r="P16709" s="14" t="str">
        <f ca="1"/>
        <v>Low Cap</v>
      </c>
    </row>
    <row r="16710" spans="11:16">
      <c r="K16710" s="14" t="str">
        <v/>
      </c>
      <c r="L16710" s="14" t="str">
        <v/>
      </c>
      <c r="O16710" s="14" t="str">
        <v/>
      </c>
      <c r="P16710" s="14" t="str">
        <f ca="1"/>
        <v>Low Cap</v>
      </c>
    </row>
    <row r="16711" spans="11:16">
      <c r="K16711" s="14" t="str">
        <v/>
      </c>
      <c r="L16711" s="14" t="str">
        <v/>
      </c>
      <c r="O16711" s="14" t="str">
        <v/>
      </c>
      <c r="P16711" s="14" t="str">
        <f ca="1"/>
        <v>Low Cap</v>
      </c>
    </row>
    <row r="16712" spans="11:16">
      <c r="K16712" s="14" t="str">
        <v/>
      </c>
      <c r="L16712" s="14" t="str">
        <v/>
      </c>
      <c r="O16712" s="14" t="str">
        <v/>
      </c>
      <c r="P16712" s="14" t="str">
        <f ca="1"/>
        <v>Low Cap</v>
      </c>
    </row>
    <row r="16713" spans="11:16">
      <c r="K16713" s="14" t="str">
        <v/>
      </c>
      <c r="L16713" s="14" t="str">
        <v/>
      </c>
      <c r="O16713" s="14" t="str">
        <v/>
      </c>
      <c r="P16713" s="14" t="str">
        <f ca="1"/>
        <v>Low Cap</v>
      </c>
    </row>
    <row r="16714" spans="11:16">
      <c r="K16714" s="14" t="str">
        <v/>
      </c>
      <c r="L16714" s="14" t="str">
        <v/>
      </c>
      <c r="O16714" s="14" t="str">
        <v/>
      </c>
      <c r="P16714" s="14" t="str">
        <f ca="1"/>
        <v>Low Cap</v>
      </c>
    </row>
    <row r="16715" spans="11:16">
      <c r="K16715" s="14" t="str">
        <v/>
      </c>
      <c r="L16715" s="14" t="str">
        <v/>
      </c>
      <c r="O16715" s="14" t="str">
        <v/>
      </c>
      <c r="P16715" s="14" t="str">
        <f ca="1"/>
        <v>Low Cap</v>
      </c>
    </row>
    <row r="16716" spans="11:16">
      <c r="K16716" s="14" t="str">
        <v/>
      </c>
      <c r="L16716" s="14" t="str">
        <v/>
      </c>
      <c r="O16716" s="14" t="str">
        <v/>
      </c>
      <c r="P16716" s="14" t="str">
        <f ca="1"/>
        <v>Low Cap</v>
      </c>
    </row>
    <row r="16717" spans="11:16">
      <c r="K16717" s="14" t="str">
        <v/>
      </c>
      <c r="L16717" s="14" t="str">
        <v/>
      </c>
      <c r="O16717" s="14" t="str">
        <v/>
      </c>
      <c r="P16717" s="14" t="str">
        <f ca="1"/>
        <v>Low Cap</v>
      </c>
    </row>
    <row r="16718" spans="11:16">
      <c r="K16718" s="14" t="str">
        <v/>
      </c>
      <c r="L16718" s="14" t="str">
        <v/>
      </c>
      <c r="O16718" s="14" t="str">
        <v/>
      </c>
      <c r="P16718" s="14" t="str">
        <f ca="1"/>
        <v>Low Cap</v>
      </c>
    </row>
    <row r="16719" spans="11:16">
      <c r="K16719" s="14" t="str">
        <v/>
      </c>
      <c r="L16719" s="14" t="str">
        <v/>
      </c>
      <c r="O16719" s="14" t="str">
        <v/>
      </c>
      <c r="P16719" s="14" t="str">
        <f ca="1"/>
        <v>Low Cap</v>
      </c>
    </row>
    <row r="16720" spans="11:16">
      <c r="K16720" s="14" t="str">
        <v/>
      </c>
      <c r="L16720" s="14" t="str">
        <v/>
      </c>
      <c r="O16720" s="14" t="str">
        <v/>
      </c>
      <c r="P16720" s="14" t="str">
        <f ca="1"/>
        <v>Low Cap</v>
      </c>
    </row>
    <row r="16721" spans="11:16">
      <c r="K16721" s="14" t="str">
        <v/>
      </c>
      <c r="L16721" s="14" t="str">
        <v/>
      </c>
      <c r="O16721" s="14" t="str">
        <v/>
      </c>
      <c r="P16721" s="14" t="str">
        <f ca="1"/>
        <v>Low Cap</v>
      </c>
    </row>
    <row r="16722" spans="11:16">
      <c r="K16722" s="14" t="str">
        <v/>
      </c>
      <c r="L16722" s="14" t="str">
        <v/>
      </c>
      <c r="O16722" s="14" t="str">
        <v/>
      </c>
      <c r="P16722" s="14" t="str">
        <f ca="1"/>
        <v>Low Cap</v>
      </c>
    </row>
    <row r="16723" spans="11:16">
      <c r="K16723" s="14" t="str">
        <v/>
      </c>
      <c r="L16723" s="14" t="str">
        <v/>
      </c>
      <c r="O16723" s="14" t="str">
        <v/>
      </c>
      <c r="P16723" s="14" t="str">
        <f ca="1"/>
        <v>Low Cap</v>
      </c>
    </row>
    <row r="16724" spans="11:16">
      <c r="K16724" s="14" t="str">
        <v/>
      </c>
      <c r="L16724" s="14" t="str">
        <v/>
      </c>
      <c r="O16724" s="14" t="str">
        <v/>
      </c>
      <c r="P16724" s="14" t="str">
        <f ca="1"/>
        <v>Low Cap</v>
      </c>
    </row>
    <row r="16725" spans="11:16">
      <c r="K16725" s="14" t="str">
        <v/>
      </c>
      <c r="L16725" s="14" t="str">
        <v/>
      </c>
      <c r="O16725" s="14" t="str">
        <v/>
      </c>
      <c r="P16725" s="14" t="str">
        <f ca="1"/>
        <v>Low Cap</v>
      </c>
    </row>
    <row r="16726" spans="11:16">
      <c r="K16726" s="14" t="str">
        <v/>
      </c>
      <c r="L16726" s="14" t="str">
        <v/>
      </c>
      <c r="O16726" s="14" t="str">
        <v/>
      </c>
      <c r="P16726" s="14" t="str">
        <f ca="1"/>
        <v>Low Cap</v>
      </c>
    </row>
    <row r="16727" spans="11:16">
      <c r="K16727" s="14" t="str">
        <v/>
      </c>
      <c r="L16727" s="14" t="str">
        <v/>
      </c>
      <c r="O16727" s="14" t="str">
        <v/>
      </c>
      <c r="P16727" s="14" t="str">
        <f ca="1"/>
        <v>Low Cap</v>
      </c>
    </row>
    <row r="16728" spans="11:16">
      <c r="K16728" s="14" t="str">
        <v/>
      </c>
      <c r="L16728" s="14" t="str">
        <v/>
      </c>
      <c r="O16728" s="14" t="str">
        <v/>
      </c>
      <c r="P16728" s="14" t="str">
        <f ca="1"/>
        <v>Low Cap</v>
      </c>
    </row>
    <row r="16729" spans="11:16">
      <c r="K16729" s="14" t="str">
        <v/>
      </c>
      <c r="L16729" s="14" t="str">
        <v/>
      </c>
      <c r="O16729" s="14" t="str">
        <v/>
      </c>
      <c r="P16729" s="14" t="str">
        <f ca="1"/>
        <v>Low Cap</v>
      </c>
    </row>
    <row r="16730" spans="11:16">
      <c r="K16730" s="14" t="str">
        <v/>
      </c>
      <c r="L16730" s="14" t="str">
        <v/>
      </c>
      <c r="O16730" s="14" t="str">
        <v/>
      </c>
      <c r="P16730" s="14" t="str">
        <f ca="1"/>
        <v>Low Cap</v>
      </c>
    </row>
    <row r="16731" spans="11:16">
      <c r="K16731" s="14" t="str">
        <v/>
      </c>
      <c r="L16731" s="14" t="str">
        <v/>
      </c>
      <c r="O16731" s="14" t="str">
        <v/>
      </c>
      <c r="P16731" s="14" t="str">
        <f ca="1"/>
        <v>Low Cap</v>
      </c>
    </row>
    <row r="16732" spans="11:16">
      <c r="K16732" s="14" t="str">
        <v/>
      </c>
      <c r="L16732" s="14" t="str">
        <v/>
      </c>
      <c r="O16732" s="14" t="str">
        <v/>
      </c>
      <c r="P16732" s="14" t="str">
        <f ca="1"/>
        <v>Low Cap</v>
      </c>
    </row>
    <row r="16733" spans="11:16">
      <c r="K16733" s="14" t="str">
        <v/>
      </c>
      <c r="L16733" s="14" t="str">
        <v/>
      </c>
      <c r="O16733" s="14" t="str">
        <v/>
      </c>
      <c r="P16733" s="14" t="str">
        <f ca="1"/>
        <v>Low Cap</v>
      </c>
    </row>
    <row r="16734" spans="11:16">
      <c r="K16734" s="14" t="str">
        <v/>
      </c>
      <c r="L16734" s="14" t="str">
        <v/>
      </c>
      <c r="O16734" s="14" t="str">
        <v/>
      </c>
      <c r="P16734" s="14" t="str">
        <f ca="1"/>
        <v>Low Cap</v>
      </c>
    </row>
    <row r="16735" spans="11:16">
      <c r="K16735" s="14" t="str">
        <v/>
      </c>
      <c r="L16735" s="14" t="str">
        <v/>
      </c>
      <c r="O16735" s="14" t="str">
        <v/>
      </c>
      <c r="P16735" s="14" t="str">
        <f ca="1"/>
        <v>Low Cap</v>
      </c>
    </row>
    <row r="16736" spans="11:16">
      <c r="K16736" s="14" t="str">
        <v/>
      </c>
      <c r="L16736" s="14" t="str">
        <v/>
      </c>
      <c r="O16736" s="14" t="str">
        <v/>
      </c>
      <c r="P16736" s="14" t="str">
        <f ca="1"/>
        <v>Low Cap</v>
      </c>
    </row>
    <row r="16737" spans="11:16">
      <c r="K16737" s="14" t="str">
        <v/>
      </c>
      <c r="L16737" s="14" t="str">
        <v/>
      </c>
      <c r="O16737" s="14" t="str">
        <v/>
      </c>
      <c r="P16737" s="14" t="str">
        <f ca="1"/>
        <v>Low Cap</v>
      </c>
    </row>
    <row r="16738" spans="11:16">
      <c r="K16738" s="14" t="str">
        <v/>
      </c>
      <c r="L16738" s="14" t="str">
        <v/>
      </c>
      <c r="O16738" s="14" t="str">
        <v/>
      </c>
      <c r="P16738" s="14" t="str">
        <f ca="1"/>
        <v>Low Cap</v>
      </c>
    </row>
    <row r="16739" spans="11:16">
      <c r="K16739" s="14" t="str">
        <v/>
      </c>
      <c r="L16739" s="14" t="str">
        <v/>
      </c>
      <c r="O16739" s="14" t="str">
        <v/>
      </c>
      <c r="P16739" s="14" t="str">
        <f ca="1"/>
        <v>Low Cap</v>
      </c>
    </row>
    <row r="16740" spans="11:16">
      <c r="K16740" s="14" t="str">
        <v/>
      </c>
      <c r="L16740" s="14" t="str">
        <v/>
      </c>
      <c r="O16740" s="14" t="str">
        <v/>
      </c>
      <c r="P16740" s="14" t="str">
        <f ca="1"/>
        <v>Low Cap</v>
      </c>
    </row>
    <row r="16741" spans="11:16">
      <c r="K16741" s="14" t="str">
        <v/>
      </c>
      <c r="L16741" s="14" t="str">
        <v/>
      </c>
      <c r="O16741" s="14" t="str">
        <v/>
      </c>
      <c r="P16741" s="14" t="str">
        <f ca="1"/>
        <v>Low Cap</v>
      </c>
    </row>
    <row r="16742" spans="11:16">
      <c r="K16742" s="14" t="str">
        <v/>
      </c>
      <c r="L16742" s="14" t="str">
        <v/>
      </c>
      <c r="O16742" s="14" t="str">
        <v/>
      </c>
      <c r="P16742" s="14" t="str">
        <f ca="1"/>
        <v>Low Cap</v>
      </c>
    </row>
    <row r="16743" spans="11:16">
      <c r="K16743" s="14" t="str">
        <v/>
      </c>
      <c r="L16743" s="14" t="str">
        <v/>
      </c>
      <c r="O16743" s="14" t="str">
        <v/>
      </c>
      <c r="P16743" s="14" t="str">
        <f ca="1"/>
        <v>Low Cap</v>
      </c>
    </row>
    <row r="16744" spans="11:16">
      <c r="K16744" s="14" t="str">
        <v/>
      </c>
      <c r="L16744" s="14" t="str">
        <v/>
      </c>
      <c r="O16744" s="14" t="str">
        <v/>
      </c>
      <c r="P16744" s="14" t="str">
        <f ca="1"/>
        <v>Low Cap</v>
      </c>
    </row>
    <row r="16745" spans="11:16">
      <c r="K16745" s="14" t="str">
        <v/>
      </c>
      <c r="L16745" s="14" t="str">
        <v/>
      </c>
      <c r="O16745" s="14" t="str">
        <v/>
      </c>
      <c r="P16745" s="14" t="str">
        <f ca="1"/>
        <v>Low Cap</v>
      </c>
    </row>
    <row r="16746" spans="11:16">
      <c r="K16746" s="14" t="str">
        <v/>
      </c>
      <c r="L16746" s="14" t="str">
        <v/>
      </c>
      <c r="O16746" s="14" t="str">
        <v/>
      </c>
      <c r="P16746" s="14" t="str">
        <f ca="1"/>
        <v>Low Cap</v>
      </c>
    </row>
    <row r="16747" spans="11:16">
      <c r="K16747" s="14" t="str">
        <v/>
      </c>
      <c r="L16747" s="14" t="str">
        <v/>
      </c>
      <c r="O16747" s="14" t="str">
        <v/>
      </c>
      <c r="P16747" s="14" t="str">
        <f ca="1"/>
        <v>Low Cap</v>
      </c>
    </row>
    <row r="16748" spans="11:16">
      <c r="K16748" s="14" t="str">
        <v/>
      </c>
      <c r="L16748" s="14" t="str">
        <v/>
      </c>
      <c r="O16748" s="14" t="str">
        <v/>
      </c>
      <c r="P16748" s="14" t="str">
        <f ca="1"/>
        <v>Low Cap</v>
      </c>
    </row>
    <row r="16749" spans="11:16">
      <c r="K16749" s="14" t="str">
        <v/>
      </c>
      <c r="L16749" s="14" t="str">
        <v/>
      </c>
      <c r="O16749" s="14" t="str">
        <v/>
      </c>
      <c r="P16749" s="14" t="str">
        <f ca="1"/>
        <v>Low Cap</v>
      </c>
    </row>
    <row r="16750" spans="11:16">
      <c r="K16750" s="14" t="str">
        <v/>
      </c>
      <c r="L16750" s="14" t="str">
        <v/>
      </c>
      <c r="O16750" s="14" t="str">
        <v/>
      </c>
      <c r="P16750" s="14" t="str">
        <f ca="1"/>
        <v>Low Cap</v>
      </c>
    </row>
    <row r="16751" spans="11:16">
      <c r="K16751" s="14" t="str">
        <v/>
      </c>
      <c r="L16751" s="14" t="str">
        <v/>
      </c>
      <c r="O16751" s="14" t="str">
        <v/>
      </c>
      <c r="P16751" s="14" t="str">
        <f ca="1"/>
        <v>Low Cap</v>
      </c>
    </row>
    <row r="16752" spans="11:16">
      <c r="K16752" s="14" t="str">
        <v/>
      </c>
      <c r="L16752" s="14" t="str">
        <v/>
      </c>
      <c r="O16752" s="14" t="str">
        <v/>
      </c>
      <c r="P16752" s="14" t="str">
        <f ca="1"/>
        <v>Low Cap</v>
      </c>
    </row>
    <row r="16753" spans="11:16">
      <c r="K16753" s="14" t="str">
        <v/>
      </c>
      <c r="L16753" s="14" t="str">
        <v/>
      </c>
      <c r="O16753" s="14" t="str">
        <v/>
      </c>
      <c r="P16753" s="14" t="str">
        <f ca="1"/>
        <v>Low Cap</v>
      </c>
    </row>
    <row r="16754" spans="11:16">
      <c r="K16754" s="14" t="str">
        <v/>
      </c>
      <c r="L16754" s="14" t="str">
        <v/>
      </c>
      <c r="O16754" s="14" t="str">
        <v/>
      </c>
      <c r="P16754" s="14" t="str">
        <f ca="1"/>
        <v>Low Cap</v>
      </c>
    </row>
    <row r="16755" spans="11:16">
      <c r="K16755" s="14" t="str">
        <v/>
      </c>
      <c r="L16755" s="14" t="str">
        <v/>
      </c>
      <c r="O16755" s="14" t="str">
        <v/>
      </c>
      <c r="P16755" s="14" t="str">
        <f ca="1"/>
        <v>Low Cap</v>
      </c>
    </row>
    <row r="16756" spans="11:16">
      <c r="K16756" s="14" t="str">
        <v/>
      </c>
      <c r="L16756" s="14" t="str">
        <v/>
      </c>
      <c r="O16756" s="14" t="str">
        <v/>
      </c>
      <c r="P16756" s="14" t="str">
        <f ca="1"/>
        <v>Low Cap</v>
      </c>
    </row>
    <row r="16757" spans="11:16">
      <c r="K16757" s="14" t="str">
        <v/>
      </c>
      <c r="L16757" s="14" t="str">
        <v/>
      </c>
      <c r="O16757" s="14" t="str">
        <v/>
      </c>
      <c r="P16757" s="14" t="str">
        <f ca="1"/>
        <v>Low Cap</v>
      </c>
    </row>
    <row r="16758" spans="11:16">
      <c r="K16758" s="14" t="str">
        <v/>
      </c>
      <c r="L16758" s="14" t="str">
        <v/>
      </c>
      <c r="O16758" s="14" t="str">
        <v/>
      </c>
      <c r="P16758" s="14" t="str">
        <f ca="1"/>
        <v>Low Cap</v>
      </c>
    </row>
    <row r="16759" spans="11:16">
      <c r="K16759" s="14" t="str">
        <v/>
      </c>
      <c r="L16759" s="14" t="str">
        <v/>
      </c>
      <c r="O16759" s="14" t="str">
        <v/>
      </c>
      <c r="P16759" s="14" t="str">
        <f ca="1"/>
        <v>Low Cap</v>
      </c>
    </row>
    <row r="16760" spans="11:16">
      <c r="K16760" s="14" t="str">
        <v/>
      </c>
      <c r="L16760" s="14" t="str">
        <v/>
      </c>
      <c r="O16760" s="14" t="str">
        <v/>
      </c>
      <c r="P16760" s="14" t="str">
        <f ca="1"/>
        <v>Low Cap</v>
      </c>
    </row>
    <row r="16761" spans="11:16">
      <c r="K16761" s="14" t="str">
        <v/>
      </c>
      <c r="L16761" s="14" t="str">
        <v/>
      </c>
      <c r="O16761" s="14" t="str">
        <v/>
      </c>
      <c r="P16761" s="14" t="str">
        <f ca="1"/>
        <v>Low Cap</v>
      </c>
    </row>
    <row r="16762" spans="11:16">
      <c r="K16762" s="14" t="str">
        <v/>
      </c>
      <c r="L16762" s="14" t="str">
        <v/>
      </c>
      <c r="O16762" s="14" t="str">
        <v/>
      </c>
      <c r="P16762" s="14" t="str">
        <f ca="1"/>
        <v>Low Cap</v>
      </c>
    </row>
    <row r="16763" spans="11:16">
      <c r="K16763" s="14" t="str">
        <v/>
      </c>
      <c r="L16763" s="14" t="str">
        <v/>
      </c>
      <c r="O16763" s="14" t="str">
        <v/>
      </c>
      <c r="P16763" s="14" t="str">
        <f ca="1"/>
        <v>Low Cap</v>
      </c>
    </row>
    <row r="16764" spans="11:16">
      <c r="K16764" s="14" t="str">
        <v/>
      </c>
      <c r="L16764" s="14" t="str">
        <v/>
      </c>
      <c r="O16764" s="14" t="str">
        <v/>
      </c>
      <c r="P16764" s="14" t="str">
        <f ca="1"/>
        <v>Low Cap</v>
      </c>
    </row>
    <row r="16765" spans="11:16">
      <c r="K16765" s="14" t="str">
        <v/>
      </c>
      <c r="L16765" s="14" t="str">
        <v/>
      </c>
      <c r="O16765" s="14" t="str">
        <v/>
      </c>
      <c r="P16765" s="14" t="str">
        <f ca="1"/>
        <v>Low Cap</v>
      </c>
    </row>
    <row r="16766" spans="11:16">
      <c r="K16766" s="14" t="str">
        <v/>
      </c>
      <c r="L16766" s="14" t="str">
        <v/>
      </c>
      <c r="O16766" s="14" t="str">
        <v/>
      </c>
      <c r="P16766" s="14" t="str">
        <f ca="1"/>
        <v>Low Cap</v>
      </c>
    </row>
    <row r="16767" spans="11:16">
      <c r="K16767" s="14" t="str">
        <v/>
      </c>
      <c r="L16767" s="14" t="str">
        <v/>
      </c>
      <c r="O16767" s="14" t="str">
        <v/>
      </c>
      <c r="P16767" s="14" t="str">
        <f ca="1"/>
        <v>Low Cap</v>
      </c>
    </row>
    <row r="16768" spans="11:16">
      <c r="K16768" s="14" t="str">
        <v/>
      </c>
      <c r="L16768" s="14" t="str">
        <v/>
      </c>
      <c r="O16768" s="14" t="str">
        <v/>
      </c>
      <c r="P16768" s="14" t="str">
        <f ca="1"/>
        <v>Low Cap</v>
      </c>
    </row>
    <row r="16769" spans="11:16">
      <c r="K16769" s="14" t="str">
        <v/>
      </c>
      <c r="L16769" s="14" t="str">
        <v/>
      </c>
      <c r="O16769" s="14" t="str">
        <v/>
      </c>
      <c r="P16769" s="14" t="str">
        <f ca="1"/>
        <v>Low Cap</v>
      </c>
    </row>
    <row r="16770" spans="11:16">
      <c r="K16770" s="14" t="str">
        <v/>
      </c>
      <c r="L16770" s="14" t="str">
        <v/>
      </c>
      <c r="O16770" s="14" t="str">
        <v/>
      </c>
      <c r="P16770" s="14" t="str">
        <f ca="1"/>
        <v>Low Cap</v>
      </c>
    </row>
    <row r="16771" spans="11:16">
      <c r="K16771" s="14" t="str">
        <v/>
      </c>
      <c r="L16771" s="14" t="str">
        <v/>
      </c>
      <c r="O16771" s="14" t="str">
        <v/>
      </c>
      <c r="P16771" s="14" t="str">
        <f ca="1"/>
        <v>Low Cap</v>
      </c>
    </row>
    <row r="16772" spans="11:16">
      <c r="K16772" s="14" t="str">
        <v/>
      </c>
      <c r="L16772" s="14" t="str">
        <v/>
      </c>
      <c r="O16772" s="14" t="str">
        <v/>
      </c>
      <c r="P16772" s="14" t="str">
        <f ca="1"/>
        <v>Low Cap</v>
      </c>
    </row>
    <row r="16773" spans="11:16">
      <c r="K16773" s="14" t="str">
        <v/>
      </c>
      <c r="L16773" s="14" t="str">
        <v/>
      </c>
      <c r="O16773" s="14" t="str">
        <v/>
      </c>
      <c r="P16773" s="14" t="str">
        <f ca="1"/>
        <v>Low Cap</v>
      </c>
    </row>
    <row r="16774" spans="11:16">
      <c r="K16774" s="14" t="str">
        <v/>
      </c>
      <c r="L16774" s="14" t="str">
        <v/>
      </c>
      <c r="O16774" s="14" t="str">
        <v/>
      </c>
      <c r="P16774" s="14" t="str">
        <f ca="1"/>
        <v>Low Cap</v>
      </c>
    </row>
    <row r="16775" spans="11:16">
      <c r="K16775" s="14" t="str">
        <v/>
      </c>
      <c r="L16775" s="14" t="str">
        <v/>
      </c>
      <c r="O16775" s="14" t="str">
        <v/>
      </c>
      <c r="P16775" s="14" t="str">
        <f ca="1"/>
        <v>Low Cap</v>
      </c>
    </row>
    <row r="16776" spans="11:16">
      <c r="K16776" s="14" t="str">
        <v/>
      </c>
      <c r="L16776" s="14" t="str">
        <v/>
      </c>
      <c r="O16776" s="14" t="str">
        <v/>
      </c>
      <c r="P16776" s="14" t="str">
        <f ca="1"/>
        <v>Low Cap</v>
      </c>
    </row>
    <row r="16777" spans="11:16">
      <c r="K16777" s="14" t="str">
        <v/>
      </c>
      <c r="L16777" s="14" t="str">
        <v/>
      </c>
      <c r="O16777" s="14" t="str">
        <v/>
      </c>
      <c r="P16777" s="14" t="str">
        <f ca="1"/>
        <v>Low Cap</v>
      </c>
    </row>
    <row r="16778" spans="11:16">
      <c r="K16778" s="14" t="str">
        <v/>
      </c>
      <c r="L16778" s="14" t="str">
        <v/>
      </c>
      <c r="O16778" s="14" t="str">
        <v/>
      </c>
      <c r="P16778" s="14" t="str">
        <f ca="1"/>
        <v>Low Cap</v>
      </c>
    </row>
    <row r="16779" spans="11:16">
      <c r="K16779" s="14" t="str">
        <v/>
      </c>
      <c r="L16779" s="14" t="str">
        <v/>
      </c>
      <c r="O16779" s="14" t="str">
        <v/>
      </c>
      <c r="P16779" s="14" t="str">
        <f ca="1"/>
        <v>Low Cap</v>
      </c>
    </row>
    <row r="16780" spans="11:16">
      <c r="K16780" s="14" t="str">
        <v/>
      </c>
      <c r="L16780" s="14" t="str">
        <v/>
      </c>
      <c r="O16780" s="14" t="str">
        <v/>
      </c>
      <c r="P16780" s="14" t="str">
        <f ca="1"/>
        <v>Low Cap</v>
      </c>
    </row>
    <row r="16781" spans="11:16">
      <c r="K16781" s="14" t="str">
        <v/>
      </c>
      <c r="L16781" s="14" t="str">
        <v/>
      </c>
      <c r="O16781" s="14" t="str">
        <v/>
      </c>
      <c r="P16781" s="14" t="str">
        <f ca="1"/>
        <v>Low Cap</v>
      </c>
    </row>
    <row r="16782" spans="11:16">
      <c r="K16782" s="14" t="str">
        <v/>
      </c>
      <c r="L16782" s="14" t="str">
        <v/>
      </c>
      <c r="O16782" s="14" t="str">
        <v/>
      </c>
      <c r="P16782" s="14" t="str">
        <f ca="1"/>
        <v>Low Cap</v>
      </c>
    </row>
    <row r="16783" spans="11:16">
      <c r="K16783" s="14" t="str">
        <v/>
      </c>
      <c r="L16783" s="14" t="str">
        <v/>
      </c>
      <c r="O16783" s="14" t="str">
        <v/>
      </c>
      <c r="P16783" s="14" t="str">
        <f ca="1"/>
        <v>Low Cap</v>
      </c>
    </row>
    <row r="16784" spans="11:16">
      <c r="K16784" s="14" t="str">
        <v/>
      </c>
      <c r="L16784" s="14" t="str">
        <v/>
      </c>
      <c r="O16784" s="14" t="str">
        <v/>
      </c>
      <c r="P16784" s="14" t="str">
        <f ca="1"/>
        <v>Low Cap</v>
      </c>
    </row>
    <row r="16785" spans="11:16">
      <c r="K16785" s="14" t="str">
        <v/>
      </c>
      <c r="L16785" s="14" t="str">
        <v/>
      </c>
      <c r="O16785" s="14" t="str">
        <v/>
      </c>
      <c r="P16785" s="14" t="str">
        <f ca="1"/>
        <v>Low Cap</v>
      </c>
    </row>
    <row r="16786" spans="11:16">
      <c r="K16786" s="14" t="str">
        <v/>
      </c>
      <c r="L16786" s="14" t="str">
        <v/>
      </c>
      <c r="O16786" s="14" t="str">
        <v/>
      </c>
      <c r="P16786" s="14" t="str">
        <f ca="1"/>
        <v>Low Cap</v>
      </c>
    </row>
    <row r="16787" spans="11:16">
      <c r="K16787" s="14" t="str">
        <v/>
      </c>
      <c r="L16787" s="14" t="str">
        <v/>
      </c>
      <c r="O16787" s="14" t="str">
        <v/>
      </c>
      <c r="P16787" s="14" t="str">
        <f ca="1"/>
        <v>Low Cap</v>
      </c>
    </row>
    <row r="16788" spans="11:16">
      <c r="K16788" s="14" t="str">
        <v/>
      </c>
      <c r="L16788" s="14" t="str">
        <v/>
      </c>
      <c r="O16788" s="14" t="str">
        <v/>
      </c>
      <c r="P16788" s="14" t="str">
        <f ca="1"/>
        <v>Low Cap</v>
      </c>
    </row>
    <row r="16789" spans="11:16">
      <c r="K16789" s="14" t="str">
        <v/>
      </c>
      <c r="L16789" s="14" t="str">
        <v/>
      </c>
      <c r="O16789" s="14" t="str">
        <v/>
      </c>
      <c r="P16789" s="14" t="str">
        <f ca="1"/>
        <v>Low Cap</v>
      </c>
    </row>
    <row r="16790" spans="11:16">
      <c r="K16790" s="14" t="str">
        <v/>
      </c>
      <c r="L16790" s="14" t="str">
        <v/>
      </c>
      <c r="O16790" s="14" t="str">
        <v/>
      </c>
      <c r="P16790" s="14" t="str">
        <f ca="1"/>
        <v>Low Cap</v>
      </c>
    </row>
    <row r="16791" spans="11:16">
      <c r="K16791" s="14" t="str">
        <v/>
      </c>
      <c r="L16791" s="14" t="str">
        <v/>
      </c>
      <c r="O16791" s="14" t="str">
        <v/>
      </c>
      <c r="P16791" s="14" t="str">
        <f ca="1"/>
        <v>Low Cap</v>
      </c>
    </row>
    <row r="16792" spans="11:16">
      <c r="K16792" s="14" t="str">
        <v/>
      </c>
      <c r="L16792" s="14" t="str">
        <v/>
      </c>
      <c r="O16792" s="14" t="str">
        <v/>
      </c>
      <c r="P16792" s="14" t="str">
        <f ca="1"/>
        <v>Low Cap</v>
      </c>
    </row>
    <row r="16793" spans="11:16">
      <c r="K16793" s="14" t="str">
        <v/>
      </c>
      <c r="L16793" s="14" t="str">
        <v/>
      </c>
      <c r="O16793" s="14" t="str">
        <v/>
      </c>
      <c r="P16793" s="14" t="str">
        <f ca="1"/>
        <v>Low Cap</v>
      </c>
    </row>
    <row r="16794" spans="11:16">
      <c r="K16794" s="14" t="str">
        <v/>
      </c>
      <c r="L16794" s="14" t="str">
        <v/>
      </c>
      <c r="O16794" s="14" t="str">
        <v/>
      </c>
      <c r="P16794" s="14" t="str">
        <f ca="1"/>
        <v>Low Cap</v>
      </c>
    </row>
    <row r="16795" spans="11:16">
      <c r="K16795" s="14" t="str">
        <v/>
      </c>
      <c r="L16795" s="14" t="str">
        <v/>
      </c>
      <c r="O16795" s="14" t="str">
        <v/>
      </c>
      <c r="P16795" s="14" t="str">
        <f ca="1"/>
        <v>Low Cap</v>
      </c>
    </row>
    <row r="16796" spans="11:16">
      <c r="K16796" s="14" t="str">
        <v/>
      </c>
      <c r="L16796" s="14" t="str">
        <v/>
      </c>
      <c r="O16796" s="14" t="str">
        <v/>
      </c>
      <c r="P16796" s="14" t="str">
        <f ca="1"/>
        <v>Low Cap</v>
      </c>
    </row>
    <row r="16797" spans="11:16">
      <c r="K16797" s="14" t="str">
        <v/>
      </c>
      <c r="L16797" s="14" t="str">
        <v/>
      </c>
      <c r="O16797" s="14" t="str">
        <v/>
      </c>
      <c r="P16797" s="14" t="str">
        <f ca="1"/>
        <v>Low Cap</v>
      </c>
    </row>
    <row r="16798" spans="11:16">
      <c r="K16798" s="14" t="str">
        <v/>
      </c>
      <c r="L16798" s="14" t="str">
        <v/>
      </c>
      <c r="O16798" s="14" t="str">
        <v/>
      </c>
      <c r="P16798" s="14" t="str">
        <f ca="1"/>
        <v>Low Cap</v>
      </c>
    </row>
    <row r="16799" spans="11:16">
      <c r="K16799" s="14" t="str">
        <v/>
      </c>
      <c r="L16799" s="14" t="str">
        <v/>
      </c>
      <c r="O16799" s="14" t="str">
        <v/>
      </c>
      <c r="P16799" s="14" t="str">
        <f ca="1"/>
        <v>Low Cap</v>
      </c>
    </row>
    <row r="16800" spans="11:16">
      <c r="K16800" s="14" t="str">
        <v/>
      </c>
      <c r="L16800" s="14" t="str">
        <v/>
      </c>
      <c r="O16800" s="14" t="str">
        <v/>
      </c>
      <c r="P16800" s="14" t="str">
        <f ca="1"/>
        <v>Low Cap</v>
      </c>
    </row>
    <row r="16801" spans="11:16">
      <c r="K16801" s="14" t="str">
        <v/>
      </c>
      <c r="L16801" s="14" t="str">
        <v/>
      </c>
      <c r="O16801" s="14" t="str">
        <v/>
      </c>
      <c r="P16801" s="14" t="str">
        <f ca="1"/>
        <v>Low Cap</v>
      </c>
    </row>
    <row r="16802" spans="11:16">
      <c r="K16802" s="14" t="str">
        <v/>
      </c>
      <c r="L16802" s="14" t="str">
        <v/>
      </c>
      <c r="O16802" s="14" t="str">
        <v/>
      </c>
      <c r="P16802" s="14" t="str">
        <f ca="1"/>
        <v>Low Cap</v>
      </c>
    </row>
    <row r="16803" spans="11:16">
      <c r="K16803" s="14" t="str">
        <v/>
      </c>
      <c r="L16803" s="14" t="str">
        <v/>
      </c>
      <c r="O16803" s="14" t="str">
        <v/>
      </c>
      <c r="P16803" s="14" t="str">
        <f ca="1"/>
        <v>Low Cap</v>
      </c>
    </row>
    <row r="16804" spans="11:16">
      <c r="K16804" s="14" t="str">
        <v/>
      </c>
      <c r="L16804" s="14" t="str">
        <v/>
      </c>
      <c r="O16804" s="14" t="str">
        <v/>
      </c>
      <c r="P16804" s="14" t="str">
        <f ca="1"/>
        <v>Low Cap</v>
      </c>
    </row>
    <row r="16805" spans="11:16">
      <c r="K16805" s="14" t="str">
        <v/>
      </c>
      <c r="L16805" s="14" t="str">
        <v/>
      </c>
      <c r="O16805" s="14" t="str">
        <v/>
      </c>
      <c r="P16805" s="14" t="str">
        <f ca="1"/>
        <v>Low Cap</v>
      </c>
    </row>
    <row r="16806" spans="11:16">
      <c r="K16806" s="14" t="str">
        <v/>
      </c>
      <c r="L16806" s="14" t="str">
        <v/>
      </c>
      <c r="O16806" s="14" t="str">
        <v/>
      </c>
      <c r="P16806" s="14" t="str">
        <f ca="1"/>
        <v>Low Cap</v>
      </c>
    </row>
    <row r="16807" spans="11:16">
      <c r="K16807" s="14" t="str">
        <v/>
      </c>
      <c r="L16807" s="14" t="str">
        <v/>
      </c>
      <c r="O16807" s="14" t="str">
        <v/>
      </c>
      <c r="P16807" s="14" t="str">
        <f ca="1"/>
        <v>Low Cap</v>
      </c>
    </row>
    <row r="16808" spans="11:16">
      <c r="K16808" s="14" t="str">
        <v/>
      </c>
      <c r="L16808" s="14" t="str">
        <v/>
      </c>
      <c r="O16808" s="14" t="str">
        <v/>
      </c>
      <c r="P16808" s="14" t="str">
        <f ca="1"/>
        <v>Low Cap</v>
      </c>
    </row>
    <row r="16809" spans="11:16">
      <c r="K16809" s="14" t="str">
        <v/>
      </c>
      <c r="L16809" s="14" t="str">
        <v/>
      </c>
      <c r="O16809" s="14" t="str">
        <v/>
      </c>
      <c r="P16809" s="14" t="str">
        <f ca="1"/>
        <v>Low Cap</v>
      </c>
    </row>
    <row r="16810" spans="11:16">
      <c r="K16810" s="14" t="str">
        <v/>
      </c>
      <c r="L16810" s="14" t="str">
        <v/>
      </c>
      <c r="O16810" s="14" t="str">
        <v/>
      </c>
      <c r="P16810" s="14" t="str">
        <f ca="1"/>
        <v>Low Cap</v>
      </c>
    </row>
    <row r="16811" spans="11:16">
      <c r="K16811" s="14" t="str">
        <v/>
      </c>
      <c r="L16811" s="14" t="str">
        <v/>
      </c>
      <c r="O16811" s="14" t="str">
        <v/>
      </c>
      <c r="P16811" s="14" t="str">
        <f ca="1"/>
        <v>Low Cap</v>
      </c>
    </row>
    <row r="16812" spans="11:16">
      <c r="K16812" s="14" t="str">
        <v/>
      </c>
      <c r="L16812" s="14" t="str">
        <v/>
      </c>
      <c r="O16812" s="14" t="str">
        <v/>
      </c>
      <c r="P16812" s="14" t="str">
        <f ca="1"/>
        <v>Low Cap</v>
      </c>
    </row>
    <row r="16813" spans="11:16">
      <c r="K16813" s="14" t="str">
        <v/>
      </c>
      <c r="L16813" s="14" t="str">
        <v/>
      </c>
      <c r="O16813" s="14" t="str">
        <v/>
      </c>
      <c r="P16813" s="14" t="str">
        <f ca="1"/>
        <v>Low Cap</v>
      </c>
    </row>
    <row r="16814" spans="11:16">
      <c r="K16814" s="14" t="str">
        <v/>
      </c>
      <c r="L16814" s="14" t="str">
        <v/>
      </c>
      <c r="O16814" s="14" t="str">
        <v/>
      </c>
      <c r="P16814" s="14" t="str">
        <f ca="1"/>
        <v>Low Cap</v>
      </c>
    </row>
    <row r="16815" spans="11:16">
      <c r="K16815" s="14" t="str">
        <v/>
      </c>
      <c r="L16815" s="14" t="str">
        <v/>
      </c>
      <c r="O16815" s="14" t="str">
        <v/>
      </c>
      <c r="P16815" s="14" t="str">
        <f ca="1"/>
        <v>Low Cap</v>
      </c>
    </row>
    <row r="16816" spans="11:16">
      <c r="K16816" s="14" t="str">
        <v/>
      </c>
      <c r="L16816" s="14" t="str">
        <v/>
      </c>
      <c r="O16816" s="14" t="str">
        <v/>
      </c>
      <c r="P16816" s="14" t="str">
        <f ca="1"/>
        <v>Low Cap</v>
      </c>
    </row>
    <row r="16817" spans="11:16">
      <c r="K16817" s="14" t="str">
        <v/>
      </c>
      <c r="L16817" s="14" t="str">
        <v/>
      </c>
      <c r="O16817" s="14" t="str">
        <v/>
      </c>
      <c r="P16817" s="14" t="str">
        <f ca="1"/>
        <v>Low Cap</v>
      </c>
    </row>
    <row r="16818" spans="11:16">
      <c r="K16818" s="14" t="str">
        <v/>
      </c>
      <c r="L16818" s="14" t="str">
        <v/>
      </c>
      <c r="O16818" s="14" t="str">
        <v/>
      </c>
      <c r="P16818" s="14" t="str">
        <f ca="1"/>
        <v>Low Cap</v>
      </c>
    </row>
    <row r="16819" spans="11:16">
      <c r="K16819" s="14" t="str">
        <v/>
      </c>
      <c r="L16819" s="14" t="str">
        <v/>
      </c>
      <c r="O16819" s="14" t="str">
        <v/>
      </c>
      <c r="P16819" s="14" t="str">
        <f ca="1"/>
        <v>Low Cap</v>
      </c>
    </row>
    <row r="16820" spans="11:16">
      <c r="K16820" s="14" t="str">
        <v/>
      </c>
      <c r="L16820" s="14" t="str">
        <v/>
      </c>
      <c r="O16820" s="14" t="str">
        <v/>
      </c>
      <c r="P16820" s="14" t="str">
        <f ca="1"/>
        <v>Low Cap</v>
      </c>
    </row>
    <row r="16821" spans="11:16">
      <c r="K16821" s="14" t="str">
        <v/>
      </c>
      <c r="L16821" s="14" t="str">
        <v/>
      </c>
      <c r="O16821" s="14" t="str">
        <v/>
      </c>
      <c r="P16821" s="14" t="str">
        <f ca="1"/>
        <v>Low Cap</v>
      </c>
    </row>
    <row r="16822" spans="11:16">
      <c r="K16822" s="14" t="str">
        <v/>
      </c>
      <c r="L16822" s="14" t="str">
        <v/>
      </c>
      <c r="O16822" s="14" t="str">
        <v/>
      </c>
      <c r="P16822" s="14" t="str">
        <f ca="1"/>
        <v>Low Cap</v>
      </c>
    </row>
    <row r="16823" spans="11:16">
      <c r="K16823" s="14" t="str">
        <v/>
      </c>
      <c r="L16823" s="14" t="str">
        <v/>
      </c>
      <c r="O16823" s="14" t="str">
        <v/>
      </c>
      <c r="P16823" s="14" t="str">
        <f ca="1"/>
        <v>Low Cap</v>
      </c>
    </row>
    <row r="16824" spans="11:16">
      <c r="K16824" s="14" t="str">
        <v/>
      </c>
      <c r="L16824" s="14" t="str">
        <v/>
      </c>
      <c r="O16824" s="14" t="str">
        <v/>
      </c>
      <c r="P16824" s="14" t="str">
        <f ca="1"/>
        <v>Low Cap</v>
      </c>
    </row>
    <row r="16825" spans="11:16">
      <c r="K16825" s="14" t="str">
        <v/>
      </c>
      <c r="L16825" s="14" t="str">
        <v/>
      </c>
      <c r="O16825" s="14" t="str">
        <v/>
      </c>
      <c r="P16825" s="14" t="str">
        <f ca="1"/>
        <v>Low Cap</v>
      </c>
    </row>
    <row r="16826" spans="11:16">
      <c r="K16826" s="14" t="str">
        <v/>
      </c>
      <c r="L16826" s="14" t="str">
        <v/>
      </c>
      <c r="O16826" s="14" t="str">
        <v/>
      </c>
      <c r="P16826" s="14" t="str">
        <f ca="1"/>
        <v>Low Cap</v>
      </c>
    </row>
    <row r="16827" spans="11:16">
      <c r="K16827" s="14" t="str">
        <v/>
      </c>
      <c r="L16827" s="14" t="str">
        <v/>
      </c>
      <c r="O16827" s="14" t="str">
        <v/>
      </c>
      <c r="P16827" s="14" t="str">
        <f ca="1"/>
        <v>Low Cap</v>
      </c>
    </row>
    <row r="16828" spans="11:16">
      <c r="K16828" s="14" t="str">
        <v/>
      </c>
      <c r="L16828" s="14" t="str">
        <v/>
      </c>
      <c r="O16828" s="14" t="str">
        <v/>
      </c>
      <c r="P16828" s="14" t="str">
        <f ca="1"/>
        <v>Low Cap</v>
      </c>
    </row>
    <row r="16829" spans="11:16">
      <c r="K16829" s="14" t="str">
        <v/>
      </c>
      <c r="L16829" s="14" t="str">
        <v/>
      </c>
      <c r="O16829" s="14" t="str">
        <v/>
      </c>
      <c r="P16829" s="14" t="str">
        <f ca="1"/>
        <v>Low Cap</v>
      </c>
    </row>
    <row r="16830" spans="11:16">
      <c r="K16830" s="14" t="str">
        <v/>
      </c>
      <c r="L16830" s="14" t="str">
        <v/>
      </c>
      <c r="O16830" s="14" t="str">
        <v/>
      </c>
      <c r="P16830" s="14" t="str">
        <f ca="1"/>
        <v>Low Cap</v>
      </c>
    </row>
    <row r="16831" spans="11:16">
      <c r="K16831" s="14" t="str">
        <v/>
      </c>
      <c r="L16831" s="14" t="str">
        <v/>
      </c>
      <c r="O16831" s="14" t="str">
        <v/>
      </c>
      <c r="P16831" s="14" t="str">
        <f ca="1"/>
        <v>Low Cap</v>
      </c>
    </row>
    <row r="16832" spans="11:16">
      <c r="K16832" s="14" t="str">
        <v/>
      </c>
      <c r="L16832" s="14" t="str">
        <v/>
      </c>
      <c r="O16832" s="14" t="str">
        <v/>
      </c>
      <c r="P16832" s="14" t="str">
        <f ca="1"/>
        <v>Low Cap</v>
      </c>
    </row>
    <row r="16833" spans="11:16">
      <c r="K16833" s="14" t="str">
        <v/>
      </c>
      <c r="L16833" s="14" t="str">
        <v/>
      </c>
      <c r="O16833" s="14" t="str">
        <v/>
      </c>
      <c r="P16833" s="14" t="str">
        <f ca="1"/>
        <v>Low Cap</v>
      </c>
    </row>
    <row r="16834" spans="11:16">
      <c r="K16834" s="14" t="str">
        <v/>
      </c>
      <c r="L16834" s="14" t="str">
        <v/>
      </c>
      <c r="O16834" s="14" t="str">
        <v/>
      </c>
      <c r="P16834" s="14" t="str">
        <f ca="1"/>
        <v>Low Cap</v>
      </c>
    </row>
    <row r="16835" spans="11:16">
      <c r="K16835" s="14" t="str">
        <v/>
      </c>
      <c r="L16835" s="14" t="str">
        <v/>
      </c>
      <c r="O16835" s="14" t="str">
        <v/>
      </c>
      <c r="P16835" s="14" t="str">
        <f ca="1"/>
        <v>Low Cap</v>
      </c>
    </row>
    <row r="16836" spans="11:16">
      <c r="K16836" s="14" t="str">
        <v/>
      </c>
      <c r="L16836" s="14" t="str">
        <v/>
      </c>
      <c r="O16836" s="14" t="str">
        <v/>
      </c>
      <c r="P16836" s="14" t="str">
        <f ca="1"/>
        <v>Low Cap</v>
      </c>
    </row>
    <row r="16837" spans="11:16">
      <c r="K16837" s="14" t="str">
        <v/>
      </c>
      <c r="L16837" s="14" t="str">
        <v/>
      </c>
      <c r="O16837" s="14" t="str">
        <v/>
      </c>
      <c r="P16837" s="14" t="str">
        <f ca="1"/>
        <v>Low Cap</v>
      </c>
    </row>
    <row r="16838" spans="11:16">
      <c r="K16838" s="14" t="str">
        <v/>
      </c>
      <c r="L16838" s="14" t="str">
        <v/>
      </c>
      <c r="O16838" s="14" t="str">
        <v/>
      </c>
      <c r="P16838" s="14" t="str">
        <f ca="1"/>
        <v>Low Cap</v>
      </c>
    </row>
    <row r="16839" spans="11:16">
      <c r="K16839" s="14" t="str">
        <v/>
      </c>
      <c r="L16839" s="14" t="str">
        <v/>
      </c>
      <c r="O16839" s="14" t="str">
        <v/>
      </c>
      <c r="P16839" s="14" t="str">
        <f ca="1"/>
        <v>Low Cap</v>
      </c>
    </row>
    <row r="16840" spans="11:16">
      <c r="K16840" s="14" t="str">
        <v/>
      </c>
      <c r="L16840" s="14" t="str">
        <v/>
      </c>
      <c r="O16840" s="14" t="str">
        <v/>
      </c>
      <c r="P16840" s="14" t="str">
        <f ca="1"/>
        <v>Low Cap</v>
      </c>
    </row>
    <row r="16841" spans="11:16">
      <c r="K16841" s="14" t="str">
        <v/>
      </c>
      <c r="L16841" s="14" t="str">
        <v/>
      </c>
      <c r="O16841" s="14" t="str">
        <v/>
      </c>
      <c r="P16841" s="14" t="str">
        <f ca="1"/>
        <v>Low Cap</v>
      </c>
    </row>
    <row r="16842" spans="11:16">
      <c r="K16842" s="14" t="str">
        <v/>
      </c>
      <c r="L16842" s="14" t="str">
        <v/>
      </c>
      <c r="O16842" s="14" t="str">
        <v/>
      </c>
      <c r="P16842" s="14" t="str">
        <f ca="1"/>
        <v>Low Cap</v>
      </c>
    </row>
    <row r="16843" spans="11:16">
      <c r="K16843" s="14" t="str">
        <v/>
      </c>
      <c r="L16843" s="14" t="str">
        <v/>
      </c>
      <c r="O16843" s="14" t="str">
        <v/>
      </c>
      <c r="P16843" s="14" t="str">
        <f ca="1"/>
        <v>Low Cap</v>
      </c>
    </row>
    <row r="16844" spans="11:16">
      <c r="K16844" s="14" t="str">
        <v/>
      </c>
      <c r="L16844" s="14" t="str">
        <v/>
      </c>
      <c r="O16844" s="14" t="str">
        <v/>
      </c>
      <c r="P16844" s="14" t="str">
        <f ca="1"/>
        <v>Low Cap</v>
      </c>
    </row>
    <row r="16845" spans="11:16">
      <c r="K16845" s="14" t="str">
        <v/>
      </c>
      <c r="L16845" s="14" t="str">
        <v/>
      </c>
      <c r="O16845" s="14" t="str">
        <v/>
      </c>
      <c r="P16845" s="14" t="str">
        <f ca="1"/>
        <v>Low Cap</v>
      </c>
    </row>
    <row r="16846" spans="11:16">
      <c r="K16846" s="14" t="str">
        <v/>
      </c>
      <c r="L16846" s="14" t="str">
        <v/>
      </c>
      <c r="O16846" s="14" t="str">
        <v/>
      </c>
      <c r="P16846" s="14" t="str">
        <f ca="1"/>
        <v>Low Cap</v>
      </c>
    </row>
    <row r="16847" spans="11:16">
      <c r="K16847" s="14" t="str">
        <v/>
      </c>
      <c r="L16847" s="14" t="str">
        <v/>
      </c>
      <c r="O16847" s="14" t="str">
        <v/>
      </c>
      <c r="P16847" s="14" t="str">
        <f ca="1"/>
        <v>Low Cap</v>
      </c>
    </row>
    <row r="16848" spans="11:16">
      <c r="K16848" s="14" t="str">
        <v/>
      </c>
      <c r="L16848" s="14" t="str">
        <v/>
      </c>
      <c r="O16848" s="14" t="str">
        <v/>
      </c>
      <c r="P16848" s="14" t="str">
        <f ca="1"/>
        <v>Low Cap</v>
      </c>
    </row>
    <row r="16849" spans="11:16">
      <c r="K16849" s="14" t="str">
        <v/>
      </c>
      <c r="L16849" s="14" t="str">
        <v/>
      </c>
      <c r="O16849" s="14" t="str">
        <v/>
      </c>
      <c r="P16849" s="14" t="str">
        <f ca="1"/>
        <v>Low Cap</v>
      </c>
    </row>
    <row r="16850" spans="11:16">
      <c r="K16850" s="14" t="str">
        <v/>
      </c>
      <c r="L16850" s="14" t="str">
        <v/>
      </c>
      <c r="O16850" s="14" t="str">
        <v/>
      </c>
      <c r="P16850" s="14" t="str">
        <f ca="1"/>
        <v>Low Cap</v>
      </c>
    </row>
    <row r="16851" spans="11:16">
      <c r="K16851" s="14" t="str">
        <v/>
      </c>
      <c r="L16851" s="14" t="str">
        <v/>
      </c>
      <c r="O16851" s="14" t="str">
        <v/>
      </c>
      <c r="P16851" s="14" t="str">
        <f ca="1"/>
        <v>Low Cap</v>
      </c>
    </row>
    <row r="16852" spans="11:16">
      <c r="K16852" s="14" t="str">
        <v/>
      </c>
      <c r="L16852" s="14" t="str">
        <v/>
      </c>
      <c r="O16852" s="14" t="str">
        <v/>
      </c>
      <c r="P16852" s="14" t="str">
        <f ca="1"/>
        <v>Low Cap</v>
      </c>
    </row>
    <row r="16853" spans="11:16">
      <c r="K16853" s="14" t="str">
        <v/>
      </c>
      <c r="L16853" s="14" t="str">
        <v/>
      </c>
      <c r="O16853" s="14" t="str">
        <v/>
      </c>
      <c r="P16853" s="14" t="str">
        <f ca="1"/>
        <v>Low Cap</v>
      </c>
    </row>
    <row r="16854" spans="11:16">
      <c r="K16854" s="14" t="str">
        <v/>
      </c>
      <c r="L16854" s="14" t="str">
        <v/>
      </c>
      <c r="O16854" s="14" t="str">
        <v/>
      </c>
      <c r="P16854" s="14" t="str">
        <f ca="1"/>
        <v>Low Cap</v>
      </c>
    </row>
    <row r="16855" spans="11:16">
      <c r="K16855" s="14" t="str">
        <v/>
      </c>
      <c r="L16855" s="14" t="str">
        <v/>
      </c>
      <c r="O16855" s="14" t="str">
        <v/>
      </c>
      <c r="P16855" s="14" t="str">
        <f ca="1"/>
        <v>Low Cap</v>
      </c>
    </row>
    <row r="16856" spans="11:16">
      <c r="K16856" s="14" t="str">
        <v/>
      </c>
      <c r="L16856" s="14" t="str">
        <v/>
      </c>
      <c r="O16856" s="14" t="str">
        <v/>
      </c>
      <c r="P16856" s="14" t="str">
        <f ca="1"/>
        <v>Low Cap</v>
      </c>
    </row>
    <row r="16857" spans="11:16">
      <c r="K16857" s="14" t="str">
        <v/>
      </c>
      <c r="L16857" s="14" t="str">
        <v/>
      </c>
      <c r="O16857" s="14" t="str">
        <v/>
      </c>
      <c r="P16857" s="14" t="str">
        <f ca="1"/>
        <v>Low Cap</v>
      </c>
    </row>
    <row r="16858" spans="11:16">
      <c r="K16858" s="14" t="str">
        <v/>
      </c>
      <c r="L16858" s="14" t="str">
        <v/>
      </c>
      <c r="O16858" s="14" t="str">
        <v/>
      </c>
      <c r="P16858" s="14" t="str">
        <f ca="1"/>
        <v>Low Cap</v>
      </c>
    </row>
    <row r="16859" spans="11:16">
      <c r="K16859" s="14" t="str">
        <v/>
      </c>
      <c r="L16859" s="14" t="str">
        <v/>
      </c>
      <c r="O16859" s="14" t="str">
        <v/>
      </c>
      <c r="P16859" s="14" t="str">
        <f ca="1"/>
        <v>Low Cap</v>
      </c>
    </row>
    <row r="16860" spans="11:16">
      <c r="K16860" s="14" t="str">
        <v/>
      </c>
      <c r="L16860" s="14" t="str">
        <v/>
      </c>
      <c r="O16860" s="14" t="str">
        <v/>
      </c>
      <c r="P16860" s="14" t="str">
        <f ca="1"/>
        <v>Low Cap</v>
      </c>
    </row>
    <row r="16861" spans="11:16">
      <c r="K16861" s="14" t="str">
        <v/>
      </c>
      <c r="L16861" s="14" t="str">
        <v/>
      </c>
      <c r="O16861" s="14" t="str">
        <v/>
      </c>
      <c r="P16861" s="14" t="str">
        <f ca="1"/>
        <v>Low Cap</v>
      </c>
    </row>
    <row r="16862" spans="11:16">
      <c r="K16862" s="14" t="str">
        <v/>
      </c>
      <c r="L16862" s="14" t="str">
        <v/>
      </c>
      <c r="O16862" s="14" t="str">
        <v/>
      </c>
      <c r="P16862" s="14" t="str">
        <f ca="1"/>
        <v>Low Cap</v>
      </c>
    </row>
    <row r="16863" spans="11:16">
      <c r="K16863" s="14" t="str">
        <v/>
      </c>
      <c r="L16863" s="14" t="str">
        <v/>
      </c>
      <c r="O16863" s="14" t="str">
        <v/>
      </c>
      <c r="P16863" s="14" t="str">
        <f ca="1"/>
        <v>Low Cap</v>
      </c>
    </row>
    <row r="16864" spans="11:16">
      <c r="K16864" s="14" t="str">
        <v/>
      </c>
      <c r="L16864" s="14" t="str">
        <v/>
      </c>
      <c r="O16864" s="14" t="str">
        <v/>
      </c>
      <c r="P16864" s="14" t="str">
        <f ca="1"/>
        <v>Low Cap</v>
      </c>
    </row>
    <row r="16865" spans="11:16">
      <c r="K16865" s="14" t="str">
        <v/>
      </c>
      <c r="L16865" s="14" t="str">
        <v/>
      </c>
      <c r="O16865" s="14" t="str">
        <v/>
      </c>
      <c r="P16865" s="14" t="str">
        <f ca="1"/>
        <v>Low Cap</v>
      </c>
    </row>
    <row r="16866" spans="11:16">
      <c r="K16866" s="14" t="str">
        <v/>
      </c>
      <c r="L16866" s="14" t="str">
        <v/>
      </c>
      <c r="O16866" s="14" t="str">
        <v/>
      </c>
      <c r="P16866" s="14" t="str">
        <f ca="1"/>
        <v>Low Cap</v>
      </c>
    </row>
    <row r="16867" spans="11:16">
      <c r="K16867" s="14" t="str">
        <v/>
      </c>
      <c r="L16867" s="14" t="str">
        <v/>
      </c>
      <c r="O16867" s="14" t="str">
        <v/>
      </c>
      <c r="P16867" s="14" t="str">
        <f ca="1"/>
        <v>Low Cap</v>
      </c>
    </row>
    <row r="16868" spans="11:16">
      <c r="K16868" s="14" t="str">
        <v/>
      </c>
      <c r="L16868" s="14" t="str">
        <v/>
      </c>
      <c r="O16868" s="14" t="str">
        <v/>
      </c>
      <c r="P16868" s="14" t="str">
        <f ca="1"/>
        <v>Low Cap</v>
      </c>
    </row>
    <row r="16869" spans="11:16">
      <c r="K16869" s="14" t="str">
        <v/>
      </c>
      <c r="L16869" s="14" t="str">
        <v/>
      </c>
      <c r="O16869" s="14" t="str">
        <v/>
      </c>
      <c r="P16869" s="14" t="str">
        <f ca="1"/>
        <v>Low Cap</v>
      </c>
    </row>
    <row r="16870" spans="11:16">
      <c r="K16870" s="14" t="str">
        <v/>
      </c>
      <c r="L16870" s="14" t="str">
        <v/>
      </c>
      <c r="O16870" s="14" t="str">
        <v/>
      </c>
      <c r="P16870" s="14" t="str">
        <f ca="1"/>
        <v>Low Cap</v>
      </c>
    </row>
    <row r="16871" spans="11:16">
      <c r="K16871" s="14" t="str">
        <v/>
      </c>
      <c r="L16871" s="14" t="str">
        <v/>
      </c>
      <c r="O16871" s="14" t="str">
        <v/>
      </c>
      <c r="P16871" s="14" t="str">
        <f ca="1"/>
        <v>Low Cap</v>
      </c>
    </row>
    <row r="16872" spans="11:16">
      <c r="K16872" s="14" t="str">
        <v/>
      </c>
      <c r="L16872" s="14" t="str">
        <v/>
      </c>
      <c r="O16872" s="14" t="str">
        <v/>
      </c>
      <c r="P16872" s="14" t="str">
        <f ca="1"/>
        <v>Low Cap</v>
      </c>
    </row>
    <row r="16873" spans="11:16">
      <c r="K16873" s="14" t="str">
        <v/>
      </c>
      <c r="L16873" s="14" t="str">
        <v/>
      </c>
      <c r="O16873" s="14" t="str">
        <v/>
      </c>
      <c r="P16873" s="14" t="str">
        <f ca="1"/>
        <v>Low Cap</v>
      </c>
    </row>
    <row r="16874" spans="11:16">
      <c r="K16874" s="14" t="str">
        <v/>
      </c>
      <c r="L16874" s="14" t="str">
        <v/>
      </c>
      <c r="O16874" s="14" t="str">
        <v/>
      </c>
      <c r="P16874" s="14" t="str">
        <f ca="1"/>
        <v>Low Cap</v>
      </c>
    </row>
    <row r="16875" spans="11:16">
      <c r="K16875" s="14" t="str">
        <v/>
      </c>
      <c r="L16875" s="14" t="str">
        <v/>
      </c>
      <c r="O16875" s="14" t="str">
        <v/>
      </c>
      <c r="P16875" s="14" t="str">
        <f ca="1"/>
        <v>Low Cap</v>
      </c>
    </row>
    <row r="16876" spans="11:16">
      <c r="K16876" s="14" t="str">
        <v/>
      </c>
      <c r="L16876" s="14" t="str">
        <v/>
      </c>
      <c r="O16876" s="14" t="str">
        <v/>
      </c>
      <c r="P16876" s="14" t="str">
        <f ca="1"/>
        <v>Low Cap</v>
      </c>
    </row>
    <row r="16877" spans="11:16">
      <c r="K16877" s="14" t="str">
        <v/>
      </c>
      <c r="L16877" s="14" t="str">
        <v/>
      </c>
      <c r="O16877" s="14" t="str">
        <v/>
      </c>
      <c r="P16877" s="14" t="str">
        <f ca="1"/>
        <v>Low Cap</v>
      </c>
    </row>
    <row r="16878" spans="11:16">
      <c r="K16878" s="14" t="str">
        <v/>
      </c>
      <c r="L16878" s="14" t="str">
        <v/>
      </c>
      <c r="O16878" s="14" t="str">
        <v/>
      </c>
      <c r="P16878" s="14" t="str">
        <f ca="1"/>
        <v>Low Cap</v>
      </c>
    </row>
    <row r="16879" spans="11:16">
      <c r="K16879" s="14" t="str">
        <v/>
      </c>
      <c r="L16879" s="14" t="str">
        <v/>
      </c>
      <c r="O16879" s="14" t="str">
        <v/>
      </c>
      <c r="P16879" s="14" t="str">
        <f ca="1"/>
        <v>Low Cap</v>
      </c>
    </row>
    <row r="16880" spans="11:16">
      <c r="K16880" s="14" t="str">
        <v/>
      </c>
      <c r="L16880" s="14" t="str">
        <v/>
      </c>
      <c r="O16880" s="14" t="str">
        <v/>
      </c>
      <c r="P16880" s="14" t="str">
        <f ca="1"/>
        <v>Low Cap</v>
      </c>
    </row>
    <row r="16881" spans="11:16">
      <c r="K16881" s="14" t="str">
        <v/>
      </c>
      <c r="L16881" s="14" t="str">
        <v/>
      </c>
      <c r="O16881" s="14" t="str">
        <v/>
      </c>
      <c r="P16881" s="14" t="str">
        <f ca="1"/>
        <v>Low Cap</v>
      </c>
    </row>
    <row r="16882" spans="11:16">
      <c r="K16882" s="14" t="str">
        <v/>
      </c>
      <c r="L16882" s="14" t="str">
        <v/>
      </c>
      <c r="O16882" s="14" t="str">
        <v/>
      </c>
      <c r="P16882" s="14" t="str">
        <f ca="1"/>
        <v>Low Cap</v>
      </c>
    </row>
    <row r="16883" spans="11:16">
      <c r="K16883" s="14" t="str">
        <v/>
      </c>
      <c r="L16883" s="14" t="str">
        <v/>
      </c>
      <c r="O16883" s="14" t="str">
        <v/>
      </c>
      <c r="P16883" s="14" t="str">
        <f ca="1"/>
        <v>Low Cap</v>
      </c>
    </row>
    <row r="16884" spans="11:16">
      <c r="K16884" s="14" t="str">
        <v/>
      </c>
      <c r="L16884" s="14" t="str">
        <v/>
      </c>
      <c r="O16884" s="14" t="str">
        <v/>
      </c>
      <c r="P16884" s="14" t="str">
        <f ca="1"/>
        <v>Low Cap</v>
      </c>
    </row>
    <row r="16885" spans="11:16">
      <c r="K16885" s="14" t="str">
        <v/>
      </c>
      <c r="L16885" s="14" t="str">
        <v/>
      </c>
      <c r="O16885" s="14" t="str">
        <v/>
      </c>
      <c r="P16885" s="14" t="str">
        <f ca="1"/>
        <v>Low Cap</v>
      </c>
    </row>
    <row r="16886" spans="11:16">
      <c r="K16886" s="14" t="str">
        <v/>
      </c>
      <c r="L16886" s="14" t="str">
        <v/>
      </c>
      <c r="O16886" s="14" t="str">
        <v/>
      </c>
      <c r="P16886" s="14" t="str">
        <f ca="1"/>
        <v>Low Cap</v>
      </c>
    </row>
    <row r="16887" spans="11:16">
      <c r="K16887" s="14" t="str">
        <v/>
      </c>
      <c r="L16887" s="14" t="str">
        <v/>
      </c>
      <c r="O16887" s="14" t="str">
        <v/>
      </c>
      <c r="P16887" s="14" t="str">
        <f ca="1"/>
        <v>Low Cap</v>
      </c>
    </row>
    <row r="16888" spans="11:16">
      <c r="K16888" s="14" t="str">
        <v/>
      </c>
      <c r="L16888" s="14" t="str">
        <v/>
      </c>
      <c r="O16888" s="14" t="str">
        <v/>
      </c>
      <c r="P16888" s="14" t="str">
        <f ca="1"/>
        <v>Low Cap</v>
      </c>
    </row>
    <row r="16889" spans="11:16">
      <c r="K16889" s="14" t="str">
        <v/>
      </c>
      <c r="L16889" s="14" t="str">
        <v/>
      </c>
      <c r="O16889" s="14" t="str">
        <v/>
      </c>
      <c r="P16889" s="14" t="str">
        <f ca="1"/>
        <v>Low Cap</v>
      </c>
    </row>
    <row r="16890" spans="11:16">
      <c r="K16890" s="14" t="str">
        <v/>
      </c>
      <c r="L16890" s="14" t="str">
        <v/>
      </c>
      <c r="O16890" s="14" t="str">
        <v/>
      </c>
      <c r="P16890" s="14" t="str">
        <f ca="1"/>
        <v>Low Cap</v>
      </c>
    </row>
    <row r="16891" spans="11:16">
      <c r="K16891" s="14" t="str">
        <v/>
      </c>
      <c r="L16891" s="14" t="str">
        <v/>
      </c>
      <c r="O16891" s="14" t="str">
        <v/>
      </c>
      <c r="P16891" s="14" t="str">
        <f ca="1"/>
        <v>Low Cap</v>
      </c>
    </row>
    <row r="16892" spans="11:16">
      <c r="K16892" s="14" t="str">
        <v/>
      </c>
      <c r="L16892" s="14" t="str">
        <v/>
      </c>
      <c r="O16892" s="14" t="str">
        <v/>
      </c>
      <c r="P16892" s="14" t="str">
        <f ca="1"/>
        <v>Low Cap</v>
      </c>
    </row>
    <row r="16893" spans="11:16">
      <c r="K16893" s="14" t="str">
        <v/>
      </c>
      <c r="L16893" s="14" t="str">
        <v/>
      </c>
      <c r="O16893" s="14" t="str">
        <v/>
      </c>
      <c r="P16893" s="14" t="str">
        <f ca="1"/>
        <v>Low Cap</v>
      </c>
    </row>
    <row r="16894" spans="11:16">
      <c r="K16894" s="14" t="str">
        <v/>
      </c>
      <c r="L16894" s="14" t="str">
        <v/>
      </c>
      <c r="O16894" s="14" t="str">
        <v/>
      </c>
      <c r="P16894" s="14" t="str">
        <f ca="1"/>
        <v>Low Cap</v>
      </c>
    </row>
    <row r="16895" spans="11:16">
      <c r="K16895" s="14" t="str">
        <v/>
      </c>
      <c r="L16895" s="14" t="str">
        <v/>
      </c>
      <c r="O16895" s="14" t="str">
        <v/>
      </c>
      <c r="P16895" s="14" t="str">
        <f ca="1"/>
        <v>Low Cap</v>
      </c>
    </row>
    <row r="16896" spans="11:16">
      <c r="K16896" s="14" t="str">
        <v/>
      </c>
      <c r="L16896" s="14" t="str">
        <v/>
      </c>
      <c r="O16896" s="14" t="str">
        <v/>
      </c>
      <c r="P16896" s="14" t="str">
        <f ca="1"/>
        <v>Low Cap</v>
      </c>
    </row>
    <row r="16897" spans="11:16">
      <c r="K16897" s="14" t="str">
        <v/>
      </c>
      <c r="L16897" s="14" t="str">
        <v/>
      </c>
      <c r="O16897" s="14" t="str">
        <v/>
      </c>
      <c r="P16897" s="14" t="str">
        <f ca="1"/>
        <v>Low Cap</v>
      </c>
    </row>
    <row r="16898" spans="11:16">
      <c r="K16898" s="14" t="str">
        <v/>
      </c>
      <c r="L16898" s="14" t="str">
        <v/>
      </c>
      <c r="O16898" s="14" t="str">
        <v/>
      </c>
      <c r="P16898" s="14" t="str">
        <f ca="1"/>
        <v>Low Cap</v>
      </c>
    </row>
    <row r="16899" spans="11:16">
      <c r="K16899" s="14" t="str">
        <v/>
      </c>
      <c r="L16899" s="14" t="str">
        <v/>
      </c>
      <c r="O16899" s="14" t="str">
        <v/>
      </c>
      <c r="P16899" s="14" t="str">
        <f ca="1"/>
        <v>Low Cap</v>
      </c>
    </row>
    <row r="16900" spans="11:16">
      <c r="K16900" s="14" t="str">
        <v/>
      </c>
      <c r="L16900" s="14" t="str">
        <v/>
      </c>
      <c r="O16900" s="14" t="str">
        <v/>
      </c>
      <c r="P16900" s="14" t="str">
        <f ca="1"/>
        <v>Low Cap</v>
      </c>
    </row>
    <row r="16901" spans="11:16">
      <c r="K16901" s="14" t="str">
        <v/>
      </c>
      <c r="L16901" s="14" t="str">
        <v/>
      </c>
      <c r="O16901" s="14" t="str">
        <v/>
      </c>
      <c r="P16901" s="14" t="str">
        <f ca="1"/>
        <v>Low Cap</v>
      </c>
    </row>
    <row r="16902" spans="11:16">
      <c r="K16902" s="14" t="str">
        <v/>
      </c>
      <c r="L16902" s="14" t="str">
        <v/>
      </c>
      <c r="O16902" s="14" t="str">
        <v/>
      </c>
      <c r="P16902" s="14" t="str">
        <f ca="1"/>
        <v>Low Cap</v>
      </c>
    </row>
    <row r="16903" spans="11:16">
      <c r="K16903" s="14" t="str">
        <v/>
      </c>
      <c r="L16903" s="14" t="str">
        <v/>
      </c>
      <c r="O16903" s="14" t="str">
        <v/>
      </c>
      <c r="P16903" s="14" t="str">
        <f ca="1"/>
        <v>Low Cap</v>
      </c>
    </row>
    <row r="16904" spans="11:16">
      <c r="K16904" s="14" t="str">
        <v/>
      </c>
      <c r="L16904" s="14" t="str">
        <v/>
      </c>
      <c r="O16904" s="14" t="str">
        <v/>
      </c>
      <c r="P16904" s="14" t="str">
        <f ca="1"/>
        <v>Low Cap</v>
      </c>
    </row>
    <row r="16905" spans="11:16">
      <c r="K16905" s="14" t="str">
        <v/>
      </c>
      <c r="L16905" s="14" t="str">
        <v/>
      </c>
      <c r="O16905" s="14" t="str">
        <v/>
      </c>
      <c r="P16905" s="14" t="str">
        <f ca="1"/>
        <v>Low Cap</v>
      </c>
    </row>
    <row r="16906" spans="11:16">
      <c r="K16906" s="14" t="str">
        <v/>
      </c>
      <c r="L16906" s="14" t="str">
        <v/>
      </c>
      <c r="O16906" s="14" t="str">
        <v/>
      </c>
      <c r="P16906" s="14" t="str">
        <f ca="1"/>
        <v>Low Cap</v>
      </c>
    </row>
    <row r="16907" spans="11:16">
      <c r="K16907" s="14" t="str">
        <v/>
      </c>
      <c r="L16907" s="14" t="str">
        <v/>
      </c>
      <c r="O16907" s="14" t="str">
        <v/>
      </c>
      <c r="P16907" s="14" t="str">
        <f ca="1"/>
        <v>Low Cap</v>
      </c>
    </row>
    <row r="16908" spans="11:16">
      <c r="K16908" s="14" t="str">
        <v/>
      </c>
      <c r="L16908" s="14" t="str">
        <v/>
      </c>
      <c r="O16908" s="14" t="str">
        <v/>
      </c>
      <c r="P16908" s="14" t="str">
        <f ca="1"/>
        <v>Low Cap</v>
      </c>
    </row>
    <row r="16909" spans="11:16">
      <c r="K16909" s="14" t="str">
        <v/>
      </c>
      <c r="L16909" s="14" t="str">
        <v/>
      </c>
      <c r="O16909" s="14" t="str">
        <v/>
      </c>
      <c r="P16909" s="14" t="str">
        <f ca="1"/>
        <v>Low Cap</v>
      </c>
    </row>
    <row r="16910" spans="11:16">
      <c r="K16910" s="14" t="str">
        <v/>
      </c>
      <c r="L16910" s="14" t="str">
        <v/>
      </c>
      <c r="O16910" s="14" t="str">
        <v/>
      </c>
      <c r="P16910" s="14" t="str">
        <f ca="1"/>
        <v>Low Cap</v>
      </c>
    </row>
    <row r="16911" spans="11:16">
      <c r="K16911" s="14" t="str">
        <v/>
      </c>
      <c r="L16911" s="14" t="str">
        <v/>
      </c>
      <c r="O16911" s="14" t="str">
        <v/>
      </c>
      <c r="P16911" s="14" t="str">
        <f ca="1"/>
        <v>Low Cap</v>
      </c>
    </row>
    <row r="16912" spans="11:16">
      <c r="K16912" s="14" t="str">
        <v/>
      </c>
      <c r="L16912" s="14" t="str">
        <v/>
      </c>
      <c r="O16912" s="14" t="str">
        <v/>
      </c>
      <c r="P16912" s="14" t="str">
        <f ca="1"/>
        <v>Low Cap</v>
      </c>
    </row>
    <row r="16913" spans="11:16">
      <c r="K16913" s="14" t="str">
        <v/>
      </c>
      <c r="L16913" s="14" t="str">
        <v/>
      </c>
      <c r="O16913" s="14" t="str">
        <v/>
      </c>
      <c r="P16913" s="14" t="str">
        <f ca="1"/>
        <v>Low Cap</v>
      </c>
    </row>
    <row r="16914" spans="11:16">
      <c r="K16914" s="14" t="str">
        <v/>
      </c>
      <c r="L16914" s="14" t="str">
        <v/>
      </c>
      <c r="O16914" s="14" t="str">
        <v/>
      </c>
      <c r="P16914" s="14" t="str">
        <f ca="1"/>
        <v>Low Cap</v>
      </c>
    </row>
    <row r="16915" spans="11:16">
      <c r="K16915" s="14" t="str">
        <v/>
      </c>
      <c r="L16915" s="14" t="str">
        <v/>
      </c>
      <c r="O16915" s="14" t="str">
        <v/>
      </c>
      <c r="P16915" s="14" t="str">
        <f ca="1"/>
        <v>Low Cap</v>
      </c>
    </row>
    <row r="16916" spans="11:16">
      <c r="K16916" s="14" t="str">
        <v/>
      </c>
      <c r="L16916" s="14" t="str">
        <v/>
      </c>
      <c r="O16916" s="14" t="str">
        <v/>
      </c>
      <c r="P16916" s="14" t="str">
        <f ca="1"/>
        <v>Low Cap</v>
      </c>
    </row>
    <row r="16917" spans="11:16">
      <c r="K16917" s="14" t="str">
        <v/>
      </c>
      <c r="L16917" s="14" t="str">
        <v/>
      </c>
      <c r="O16917" s="14" t="str">
        <v/>
      </c>
      <c r="P16917" s="14" t="str">
        <f ca="1"/>
        <v>Low Cap</v>
      </c>
    </row>
    <row r="16918" spans="11:16">
      <c r="K16918" s="14" t="str">
        <v/>
      </c>
      <c r="L16918" s="14" t="str">
        <v/>
      </c>
      <c r="O16918" s="14" t="str">
        <v/>
      </c>
      <c r="P16918" s="14" t="str">
        <f ca="1"/>
        <v>Low Cap</v>
      </c>
    </row>
    <row r="16919" spans="11:16">
      <c r="K16919" s="14" t="str">
        <v/>
      </c>
      <c r="L16919" s="14" t="str">
        <v/>
      </c>
      <c r="O16919" s="14" t="str">
        <v/>
      </c>
      <c r="P16919" s="14" t="str">
        <f ca="1"/>
        <v>Low Cap</v>
      </c>
    </row>
    <row r="16920" spans="11:16">
      <c r="K16920" s="14" t="str">
        <v/>
      </c>
      <c r="L16920" s="14" t="str">
        <v/>
      </c>
      <c r="O16920" s="14" t="str">
        <v/>
      </c>
      <c r="P16920" s="14" t="str">
        <f ca="1"/>
        <v>Low Cap</v>
      </c>
    </row>
    <row r="16921" spans="11:16">
      <c r="K16921" s="14" t="str">
        <v/>
      </c>
      <c r="L16921" s="14" t="str">
        <v/>
      </c>
      <c r="O16921" s="14" t="str">
        <v/>
      </c>
      <c r="P16921" s="14" t="str">
        <f ca="1"/>
        <v>Low Cap</v>
      </c>
    </row>
    <row r="16922" spans="11:16">
      <c r="K16922" s="14" t="str">
        <v/>
      </c>
      <c r="L16922" s="14" t="str">
        <v/>
      </c>
      <c r="O16922" s="14" t="str">
        <v/>
      </c>
      <c r="P16922" s="14" t="str">
        <f ca="1"/>
        <v>Low Cap</v>
      </c>
    </row>
    <row r="16923" spans="11:16">
      <c r="K16923" s="14" t="str">
        <v/>
      </c>
      <c r="L16923" s="14" t="str">
        <v/>
      </c>
      <c r="O16923" s="14" t="str">
        <v/>
      </c>
      <c r="P16923" s="14" t="str">
        <f ca="1"/>
        <v>Low Cap</v>
      </c>
    </row>
    <row r="16924" spans="11:16">
      <c r="K16924" s="14" t="str">
        <v/>
      </c>
      <c r="L16924" s="14" t="str">
        <v/>
      </c>
      <c r="O16924" s="14" t="str">
        <v/>
      </c>
      <c r="P16924" s="14" t="str">
        <f ca="1"/>
        <v>Low Cap</v>
      </c>
    </row>
    <row r="16925" spans="11:16">
      <c r="K16925" s="14" t="str">
        <v/>
      </c>
      <c r="L16925" s="14" t="str">
        <v/>
      </c>
      <c r="O16925" s="14" t="str">
        <v/>
      </c>
      <c r="P16925" s="14" t="str">
        <f ca="1"/>
        <v>Low Cap</v>
      </c>
    </row>
    <row r="16926" spans="11:16">
      <c r="K16926" s="14" t="str">
        <v/>
      </c>
      <c r="L16926" s="14" t="str">
        <v/>
      </c>
      <c r="O16926" s="14" t="str">
        <v/>
      </c>
      <c r="P16926" s="14" t="str">
        <f ca="1"/>
        <v>Low Cap</v>
      </c>
    </row>
    <row r="16927" spans="11:16">
      <c r="K16927" s="14" t="str">
        <v/>
      </c>
      <c r="L16927" s="14" t="str">
        <v/>
      </c>
      <c r="O16927" s="14" t="str">
        <v/>
      </c>
      <c r="P16927" s="14" t="str">
        <f ca="1"/>
        <v>Low Cap</v>
      </c>
    </row>
    <row r="16928" spans="11:16">
      <c r="K16928" s="14" t="str">
        <v/>
      </c>
      <c r="L16928" s="14" t="str">
        <v/>
      </c>
      <c r="O16928" s="14" t="str">
        <v/>
      </c>
      <c r="P16928" s="14" t="str">
        <f ca="1"/>
        <v>Low Cap</v>
      </c>
    </row>
    <row r="16929" spans="11:16">
      <c r="K16929" s="14" t="str">
        <v/>
      </c>
      <c r="L16929" s="14" t="str">
        <v/>
      </c>
      <c r="O16929" s="14" t="str">
        <v/>
      </c>
      <c r="P16929" s="14" t="str">
        <f ca="1"/>
        <v>Low Cap</v>
      </c>
    </row>
    <row r="16930" spans="11:16">
      <c r="K16930" s="14" t="str">
        <v/>
      </c>
      <c r="L16930" s="14" t="str">
        <v/>
      </c>
      <c r="O16930" s="14" t="str">
        <v/>
      </c>
      <c r="P16930" s="14" t="str">
        <f ca="1"/>
        <v>Low Cap</v>
      </c>
    </row>
    <row r="16931" spans="11:16">
      <c r="K16931" s="14" t="str">
        <v/>
      </c>
      <c r="L16931" s="14" t="str">
        <v/>
      </c>
      <c r="O16931" s="14" t="str">
        <v/>
      </c>
      <c r="P16931" s="14" t="str">
        <f ca="1"/>
        <v>Low Cap</v>
      </c>
    </row>
    <row r="16932" spans="11:16">
      <c r="K16932" s="14" t="str">
        <v/>
      </c>
      <c r="L16932" s="14" t="str">
        <v/>
      </c>
      <c r="O16932" s="14" t="str">
        <v/>
      </c>
      <c r="P16932" s="14" t="str">
        <f ca="1"/>
        <v>Low Cap</v>
      </c>
    </row>
    <row r="16933" spans="11:16">
      <c r="K16933" s="14" t="str">
        <v/>
      </c>
      <c r="L16933" s="14" t="str">
        <v/>
      </c>
      <c r="O16933" s="14" t="str">
        <v/>
      </c>
      <c r="P16933" s="14" t="str">
        <f ca="1"/>
        <v>Low Cap</v>
      </c>
    </row>
    <row r="16934" spans="11:16">
      <c r="K16934" s="14" t="str">
        <v/>
      </c>
      <c r="L16934" s="14" t="str">
        <v/>
      </c>
      <c r="O16934" s="14" t="str">
        <v/>
      </c>
      <c r="P16934" s="14" t="str">
        <f ca="1"/>
        <v>Low Cap</v>
      </c>
    </row>
    <row r="16935" spans="11:16">
      <c r="K16935" s="14" t="str">
        <v/>
      </c>
      <c r="L16935" s="14" t="str">
        <v/>
      </c>
      <c r="O16935" s="14" t="str">
        <v/>
      </c>
      <c r="P16935" s="14" t="str">
        <f ca="1"/>
        <v>Low Cap</v>
      </c>
    </row>
    <row r="16936" spans="11:16">
      <c r="K16936" s="14" t="str">
        <v/>
      </c>
      <c r="L16936" s="14" t="str">
        <v/>
      </c>
      <c r="O16936" s="14" t="str">
        <v/>
      </c>
      <c r="P16936" s="14" t="str">
        <f ca="1"/>
        <v>Low Cap</v>
      </c>
    </row>
    <row r="16937" spans="11:16">
      <c r="K16937" s="14" t="str">
        <v/>
      </c>
      <c r="L16937" s="14" t="str">
        <v/>
      </c>
      <c r="O16937" s="14" t="str">
        <v/>
      </c>
      <c r="P16937" s="14" t="str">
        <f ca="1"/>
        <v>Low Cap</v>
      </c>
    </row>
    <row r="16938" spans="11:16">
      <c r="K16938" s="14" t="str">
        <v/>
      </c>
      <c r="L16938" s="14" t="str">
        <v/>
      </c>
      <c r="O16938" s="14" t="str">
        <v/>
      </c>
      <c r="P16938" s="14" t="str">
        <f ca="1"/>
        <v>Low Cap</v>
      </c>
    </row>
    <row r="16939" spans="11:16">
      <c r="K16939" s="14" t="str">
        <v/>
      </c>
      <c r="L16939" s="14" t="str">
        <v/>
      </c>
      <c r="O16939" s="14" t="str">
        <v/>
      </c>
      <c r="P16939" s="14" t="str">
        <f ca="1"/>
        <v>Low Cap</v>
      </c>
    </row>
    <row r="16940" spans="11:16">
      <c r="K16940" s="14" t="str">
        <v/>
      </c>
      <c r="L16940" s="14" t="str">
        <v/>
      </c>
      <c r="O16940" s="14" t="str">
        <v/>
      </c>
      <c r="P16940" s="14" t="str">
        <f ca="1"/>
        <v>Low Cap</v>
      </c>
    </row>
    <row r="16941" spans="11:16">
      <c r="K16941" s="14" t="str">
        <v/>
      </c>
      <c r="L16941" s="14" t="str">
        <v/>
      </c>
      <c r="O16941" s="14" t="str">
        <v/>
      </c>
      <c r="P16941" s="14" t="str">
        <f ca="1"/>
        <v>Low Cap</v>
      </c>
    </row>
    <row r="16942" spans="11:16">
      <c r="K16942" s="14" t="str">
        <v/>
      </c>
      <c r="L16942" s="14" t="str">
        <v/>
      </c>
      <c r="O16942" s="14" t="str">
        <v/>
      </c>
      <c r="P16942" s="14" t="str">
        <f ca="1"/>
        <v>Low Cap</v>
      </c>
    </row>
    <row r="16943" spans="11:16">
      <c r="K16943" s="14" t="str">
        <v/>
      </c>
      <c r="L16943" s="14" t="str">
        <v/>
      </c>
      <c r="O16943" s="14" t="str">
        <v/>
      </c>
      <c r="P16943" s="14" t="str">
        <f ca="1"/>
        <v>Low Cap</v>
      </c>
    </row>
    <row r="16944" spans="11:16">
      <c r="K16944" s="14" t="str">
        <v/>
      </c>
      <c r="L16944" s="14" t="str">
        <v/>
      </c>
      <c r="O16944" s="14" t="str">
        <v/>
      </c>
      <c r="P16944" s="14" t="str">
        <f ca="1"/>
        <v>Low Cap</v>
      </c>
    </row>
    <row r="16945" spans="11:16">
      <c r="K16945" s="14" t="str">
        <v/>
      </c>
      <c r="L16945" s="14" t="str">
        <v/>
      </c>
      <c r="O16945" s="14" t="str">
        <v/>
      </c>
      <c r="P16945" s="14" t="str">
        <f ca="1"/>
        <v>Low Cap</v>
      </c>
    </row>
    <row r="16946" spans="11:16">
      <c r="K16946" s="14" t="str">
        <v/>
      </c>
      <c r="L16946" s="14" t="str">
        <v/>
      </c>
      <c r="O16946" s="14" t="str">
        <v/>
      </c>
      <c r="P16946" s="14" t="str">
        <f ca="1"/>
        <v>Low Cap</v>
      </c>
    </row>
    <row r="16947" spans="11:16">
      <c r="K16947" s="14" t="str">
        <v/>
      </c>
      <c r="L16947" s="14" t="str">
        <v/>
      </c>
      <c r="O16947" s="14" t="str">
        <v/>
      </c>
      <c r="P16947" s="14" t="str">
        <f ca="1"/>
        <v>Low Cap</v>
      </c>
    </row>
    <row r="16948" spans="11:16">
      <c r="K16948" s="14" t="str">
        <v/>
      </c>
      <c r="L16948" s="14" t="str">
        <v/>
      </c>
      <c r="O16948" s="14" t="str">
        <v/>
      </c>
      <c r="P16948" s="14" t="str">
        <f ca="1"/>
        <v>Low Cap</v>
      </c>
    </row>
    <row r="16949" spans="11:16">
      <c r="K16949" s="14" t="str">
        <v/>
      </c>
      <c r="L16949" s="14" t="str">
        <v/>
      </c>
      <c r="O16949" s="14" t="str">
        <v/>
      </c>
      <c r="P16949" s="14" t="str">
        <f ca="1"/>
        <v>Low Cap</v>
      </c>
    </row>
    <row r="16950" spans="11:16">
      <c r="K16950" s="14" t="str">
        <v/>
      </c>
      <c r="L16950" s="14" t="str">
        <v/>
      </c>
      <c r="O16950" s="14" t="str">
        <v/>
      </c>
      <c r="P16950" s="14" t="str">
        <f ca="1"/>
        <v>Low Cap</v>
      </c>
    </row>
    <row r="16951" spans="11:16">
      <c r="K16951" s="14" t="str">
        <v/>
      </c>
      <c r="L16951" s="14" t="str">
        <v/>
      </c>
      <c r="O16951" s="14" t="str">
        <v/>
      </c>
      <c r="P16951" s="14" t="str">
        <f ca="1"/>
        <v>Low Cap</v>
      </c>
    </row>
    <row r="16952" spans="11:16">
      <c r="K16952" s="14" t="str">
        <v/>
      </c>
      <c r="L16952" s="14" t="str">
        <v/>
      </c>
      <c r="O16952" s="14" t="str">
        <v/>
      </c>
      <c r="P16952" s="14" t="str">
        <f ca="1"/>
        <v>Low Cap</v>
      </c>
    </row>
    <row r="16953" spans="11:16">
      <c r="K16953" s="14" t="str">
        <v/>
      </c>
      <c r="L16953" s="14" t="str">
        <v/>
      </c>
      <c r="O16953" s="14" t="str">
        <v/>
      </c>
      <c r="P16953" s="14" t="str">
        <f ca="1"/>
        <v>Low Cap</v>
      </c>
    </row>
    <row r="16954" spans="11:16">
      <c r="K16954" s="14" t="str">
        <v/>
      </c>
      <c r="L16954" s="14" t="str">
        <v/>
      </c>
      <c r="O16954" s="14" t="str">
        <v/>
      </c>
      <c r="P16954" s="14" t="str">
        <f ca="1"/>
        <v>Low Cap</v>
      </c>
    </row>
    <row r="16955" spans="11:16">
      <c r="K16955" s="14" t="str">
        <v/>
      </c>
      <c r="L16955" s="14" t="str">
        <v/>
      </c>
      <c r="O16955" s="14" t="str">
        <v/>
      </c>
      <c r="P16955" s="14" t="str">
        <f ca="1"/>
        <v>Low Cap</v>
      </c>
    </row>
    <row r="16956" spans="11:16">
      <c r="K16956" s="14" t="str">
        <v/>
      </c>
      <c r="L16956" s="14" t="str">
        <v/>
      </c>
      <c r="O16956" s="14" t="str">
        <v/>
      </c>
      <c r="P16956" s="14" t="str">
        <f ca="1"/>
        <v>Low Cap</v>
      </c>
    </row>
    <row r="16957" spans="11:16">
      <c r="K16957" s="14" t="str">
        <v/>
      </c>
      <c r="L16957" s="14" t="str">
        <v/>
      </c>
      <c r="O16957" s="14" t="str">
        <v/>
      </c>
      <c r="P16957" s="14" t="str">
        <f ca="1"/>
        <v>Low Cap</v>
      </c>
    </row>
    <row r="16958" spans="11:16">
      <c r="K16958" s="14" t="str">
        <v/>
      </c>
      <c r="L16958" s="14" t="str">
        <v/>
      </c>
      <c r="O16958" s="14" t="str">
        <v/>
      </c>
      <c r="P16958" s="14" t="str">
        <f ca="1"/>
        <v>Low Cap</v>
      </c>
    </row>
    <row r="16959" spans="11:16">
      <c r="K16959" s="14" t="str">
        <v/>
      </c>
      <c r="L16959" s="14" t="str">
        <v/>
      </c>
      <c r="O16959" s="14" t="str">
        <v/>
      </c>
      <c r="P16959" s="14" t="str">
        <f ca="1"/>
        <v>Low Cap</v>
      </c>
    </row>
    <row r="16960" spans="11:16">
      <c r="K16960" s="14" t="str">
        <v/>
      </c>
      <c r="L16960" s="14" t="str">
        <v/>
      </c>
      <c r="O16960" s="14" t="str">
        <v/>
      </c>
      <c r="P16960" s="14" t="str">
        <f ca="1"/>
        <v>Low Cap</v>
      </c>
    </row>
    <row r="16961" spans="11:16">
      <c r="K16961" s="14" t="str">
        <v/>
      </c>
      <c r="L16961" s="14" t="str">
        <v/>
      </c>
      <c r="O16961" s="14" t="str">
        <v/>
      </c>
      <c r="P16961" s="14" t="str">
        <f ca="1"/>
        <v>Low Cap</v>
      </c>
    </row>
    <row r="16962" spans="11:16">
      <c r="K16962" s="14" t="str">
        <v/>
      </c>
      <c r="L16962" s="14" t="str">
        <v/>
      </c>
      <c r="O16962" s="14" t="str">
        <v/>
      </c>
      <c r="P16962" s="14" t="str">
        <f ca="1"/>
        <v>Low Cap</v>
      </c>
    </row>
    <row r="16963" spans="11:16">
      <c r="K16963" s="14" t="str">
        <v/>
      </c>
      <c r="L16963" s="14" t="str">
        <v/>
      </c>
      <c r="O16963" s="14" t="str">
        <v/>
      </c>
      <c r="P16963" s="14" t="str">
        <f ca="1"/>
        <v>Low Cap</v>
      </c>
    </row>
    <row r="16964" spans="11:16">
      <c r="K16964" s="14" t="str">
        <v/>
      </c>
      <c r="L16964" s="14" t="str">
        <v/>
      </c>
      <c r="O16964" s="14" t="str">
        <v/>
      </c>
      <c r="P16964" s="14" t="str">
        <f ca="1"/>
        <v>Low Cap</v>
      </c>
    </row>
    <row r="16965" spans="11:16">
      <c r="K16965" s="14" t="str">
        <v/>
      </c>
      <c r="L16965" s="14" t="str">
        <v/>
      </c>
      <c r="O16965" s="14" t="str">
        <v/>
      </c>
      <c r="P16965" s="14" t="str">
        <f ca="1"/>
        <v>Low Cap</v>
      </c>
    </row>
    <row r="16966" spans="11:16">
      <c r="K16966" s="14" t="str">
        <v/>
      </c>
      <c r="L16966" s="14" t="str">
        <v/>
      </c>
      <c r="O16966" s="14" t="str">
        <v/>
      </c>
      <c r="P16966" s="14" t="str">
        <f ca="1"/>
        <v>Low Cap</v>
      </c>
    </row>
    <row r="16967" spans="11:16">
      <c r="K16967" s="14" t="str">
        <v/>
      </c>
      <c r="L16967" s="14" t="str">
        <v/>
      </c>
      <c r="O16967" s="14" t="str">
        <v/>
      </c>
      <c r="P16967" s="14" t="str">
        <f ca="1"/>
        <v>Low Cap</v>
      </c>
    </row>
    <row r="16968" spans="11:16">
      <c r="K16968" s="14" t="str">
        <v/>
      </c>
      <c r="L16968" s="14" t="str">
        <v/>
      </c>
      <c r="O16968" s="14" t="str">
        <v/>
      </c>
      <c r="P16968" s="14" t="str">
        <f ca="1"/>
        <v>Low Cap</v>
      </c>
    </row>
    <row r="16969" spans="11:16">
      <c r="K16969" s="14" t="str">
        <v/>
      </c>
      <c r="L16969" s="14" t="str">
        <v/>
      </c>
      <c r="O16969" s="14" t="str">
        <v/>
      </c>
      <c r="P16969" s="14" t="str">
        <f ca="1"/>
        <v>Low Cap</v>
      </c>
    </row>
    <row r="16970" spans="11:16">
      <c r="K16970" s="14" t="str">
        <v/>
      </c>
      <c r="L16970" s="14" t="str">
        <v/>
      </c>
      <c r="O16970" s="14" t="str">
        <v/>
      </c>
      <c r="P16970" s="14" t="str">
        <f ca="1"/>
        <v>Low Cap</v>
      </c>
    </row>
    <row r="16971" spans="11:16">
      <c r="K16971" s="14" t="str">
        <v/>
      </c>
      <c r="L16971" s="14" t="str">
        <v/>
      </c>
      <c r="O16971" s="14" t="str">
        <v/>
      </c>
      <c r="P16971" s="14" t="str">
        <f ca="1"/>
        <v>Low Cap</v>
      </c>
    </row>
    <row r="16972" spans="11:16">
      <c r="K16972" s="14" t="str">
        <v/>
      </c>
      <c r="L16972" s="14" t="str">
        <v/>
      </c>
      <c r="O16972" s="14" t="str">
        <v/>
      </c>
      <c r="P16972" s="14" t="str">
        <f ca="1"/>
        <v>Low Cap</v>
      </c>
    </row>
    <row r="16973" spans="11:16">
      <c r="K16973" s="14" t="str">
        <v/>
      </c>
      <c r="L16973" s="14" t="str">
        <v/>
      </c>
      <c r="O16973" s="14" t="str">
        <v/>
      </c>
      <c r="P16973" s="14" t="str">
        <f ca="1"/>
        <v>Low Cap</v>
      </c>
    </row>
    <row r="16974" spans="11:16">
      <c r="K16974" s="14" t="str">
        <v/>
      </c>
      <c r="L16974" s="14" t="str">
        <v/>
      </c>
      <c r="O16974" s="14" t="str">
        <v/>
      </c>
      <c r="P16974" s="14" t="str">
        <f ca="1"/>
        <v>Low Cap</v>
      </c>
    </row>
    <row r="16975" spans="11:16">
      <c r="K16975" s="14" t="str">
        <v/>
      </c>
      <c r="L16975" s="14" t="str">
        <v/>
      </c>
      <c r="O16975" s="14" t="str">
        <v/>
      </c>
      <c r="P16975" s="14" t="str">
        <f ca="1"/>
        <v>Low Cap</v>
      </c>
    </row>
    <row r="16976" spans="11:16">
      <c r="K16976" s="14" t="str">
        <v/>
      </c>
      <c r="L16976" s="14" t="str">
        <v/>
      </c>
      <c r="O16976" s="14" t="str">
        <v/>
      </c>
      <c r="P16976" s="14" t="str">
        <f ca="1"/>
        <v>Low Cap</v>
      </c>
    </row>
    <row r="16977" spans="11:16">
      <c r="K16977" s="14" t="str">
        <v/>
      </c>
      <c r="L16977" s="14" t="str">
        <v/>
      </c>
      <c r="O16977" s="14" t="str">
        <v/>
      </c>
      <c r="P16977" s="14" t="str">
        <f ca="1"/>
        <v>Low Cap</v>
      </c>
    </row>
    <row r="16978" spans="11:16">
      <c r="K16978" s="14" t="str">
        <v/>
      </c>
      <c r="L16978" s="14" t="str">
        <v/>
      </c>
      <c r="O16978" s="14" t="str">
        <v/>
      </c>
      <c r="P16978" s="14" t="str">
        <f ca="1"/>
        <v>Low Cap</v>
      </c>
    </row>
    <row r="16979" spans="11:16">
      <c r="K16979" s="14" t="str">
        <v/>
      </c>
      <c r="L16979" s="14" t="str">
        <v/>
      </c>
      <c r="O16979" s="14" t="str">
        <v/>
      </c>
      <c r="P16979" s="14" t="str">
        <f ca="1"/>
        <v>Low Cap</v>
      </c>
    </row>
    <row r="16980" spans="11:16">
      <c r="K16980" s="14" t="str">
        <v/>
      </c>
      <c r="L16980" s="14" t="str">
        <v/>
      </c>
      <c r="O16980" s="14" t="str">
        <v/>
      </c>
      <c r="P16980" s="14" t="str">
        <f ca="1"/>
        <v>Low Cap</v>
      </c>
    </row>
    <row r="16981" spans="11:16">
      <c r="K16981" s="14" t="str">
        <v/>
      </c>
      <c r="L16981" s="14" t="str">
        <v/>
      </c>
      <c r="O16981" s="14" t="str">
        <v/>
      </c>
      <c r="P16981" s="14" t="str">
        <f ca="1"/>
        <v>Low Cap</v>
      </c>
    </row>
    <row r="16982" spans="11:16">
      <c r="K16982" s="14" t="str">
        <v/>
      </c>
      <c r="L16982" s="14" t="str">
        <v/>
      </c>
      <c r="O16982" s="14" t="str">
        <v/>
      </c>
      <c r="P16982" s="14" t="str">
        <f ca="1"/>
        <v>Low Cap</v>
      </c>
    </row>
    <row r="16983" spans="11:16">
      <c r="K16983" s="14" t="str">
        <v/>
      </c>
      <c r="L16983" s="14" t="str">
        <v/>
      </c>
      <c r="O16983" s="14" t="str">
        <v/>
      </c>
      <c r="P16983" s="14" t="str">
        <f ca="1"/>
        <v>Low Cap</v>
      </c>
    </row>
    <row r="16984" spans="11:16">
      <c r="K16984" s="14" t="str">
        <v/>
      </c>
      <c r="L16984" s="14" t="str">
        <v/>
      </c>
      <c r="O16984" s="14" t="str">
        <v/>
      </c>
      <c r="P16984" s="14" t="str">
        <f ca="1"/>
        <v>Low Cap</v>
      </c>
    </row>
    <row r="16985" spans="11:16">
      <c r="K16985" s="14" t="str">
        <v/>
      </c>
      <c r="L16985" s="14" t="str">
        <v/>
      </c>
      <c r="O16985" s="14" t="str">
        <v/>
      </c>
      <c r="P16985" s="14" t="str">
        <f ca="1"/>
        <v>Low Cap</v>
      </c>
    </row>
    <row r="16986" spans="11:16">
      <c r="K16986" s="14" t="str">
        <v/>
      </c>
      <c r="L16986" s="14" t="str">
        <v/>
      </c>
      <c r="O16986" s="14" t="str">
        <v/>
      </c>
      <c r="P16986" s="14" t="str">
        <f ca="1"/>
        <v>Low Cap</v>
      </c>
    </row>
    <row r="16987" spans="11:16">
      <c r="K16987" s="14" t="str">
        <v/>
      </c>
      <c r="L16987" s="14" t="str">
        <v/>
      </c>
      <c r="O16987" s="14" t="str">
        <v/>
      </c>
      <c r="P16987" s="14" t="str">
        <f ca="1"/>
        <v>Low Cap</v>
      </c>
    </row>
    <row r="16988" spans="11:16">
      <c r="K16988" s="14" t="str">
        <v/>
      </c>
      <c r="L16988" s="14" t="str">
        <v/>
      </c>
      <c r="O16988" s="14" t="str">
        <v/>
      </c>
      <c r="P16988" s="14" t="str">
        <f ca="1"/>
        <v>Low Cap</v>
      </c>
    </row>
    <row r="16989" spans="11:16">
      <c r="K16989" s="14" t="str">
        <v/>
      </c>
      <c r="L16989" s="14" t="str">
        <v/>
      </c>
      <c r="O16989" s="14" t="str">
        <v/>
      </c>
      <c r="P16989" s="14" t="str">
        <f ca="1"/>
        <v>Low Cap</v>
      </c>
    </row>
    <row r="16990" spans="11:16">
      <c r="K16990" s="14" t="str">
        <v/>
      </c>
      <c r="L16990" s="14" t="str">
        <v/>
      </c>
      <c r="O16990" s="14" t="str">
        <v/>
      </c>
      <c r="P16990" s="14" t="str">
        <f ca="1"/>
        <v>Low Cap</v>
      </c>
    </row>
    <row r="16991" spans="11:16">
      <c r="K16991" s="14" t="str">
        <v/>
      </c>
      <c r="L16991" s="14" t="str">
        <v/>
      </c>
      <c r="O16991" s="14" t="str">
        <v/>
      </c>
      <c r="P16991" s="14" t="str">
        <f ca="1"/>
        <v>Low Cap</v>
      </c>
    </row>
    <row r="16992" spans="11:16">
      <c r="K16992" s="14" t="str">
        <v/>
      </c>
      <c r="L16992" s="14" t="str">
        <v/>
      </c>
      <c r="O16992" s="14" t="str">
        <v/>
      </c>
      <c r="P16992" s="14" t="str">
        <f ca="1"/>
        <v>Low Cap</v>
      </c>
    </row>
    <row r="16993" spans="11:16">
      <c r="K16993" s="14" t="str">
        <v/>
      </c>
      <c r="L16993" s="14" t="str">
        <v/>
      </c>
      <c r="O16993" s="14" t="str">
        <v/>
      </c>
      <c r="P16993" s="14" t="str">
        <f ca="1"/>
        <v>Low Cap</v>
      </c>
    </row>
    <row r="16994" spans="11:16">
      <c r="K16994" s="14" t="str">
        <v/>
      </c>
      <c r="L16994" s="14" t="str">
        <v/>
      </c>
      <c r="O16994" s="14" t="str">
        <v/>
      </c>
      <c r="P16994" s="14" t="str">
        <f ca="1"/>
        <v>Low Cap</v>
      </c>
    </row>
    <row r="16995" spans="11:16">
      <c r="K16995" s="14" t="str">
        <v/>
      </c>
      <c r="L16995" s="14" t="str">
        <v/>
      </c>
      <c r="O16995" s="14" t="str">
        <v/>
      </c>
      <c r="P16995" s="14" t="str">
        <f ca="1"/>
        <v>Low Cap</v>
      </c>
    </row>
    <row r="16996" spans="11:16">
      <c r="K16996" s="14" t="str">
        <v/>
      </c>
      <c r="L16996" s="14" t="str">
        <v/>
      </c>
      <c r="O16996" s="14" t="str">
        <v/>
      </c>
      <c r="P16996" s="14" t="str">
        <f ca="1"/>
        <v>Low Cap</v>
      </c>
    </row>
    <row r="16997" spans="11:16">
      <c r="K16997" s="14" t="str">
        <v/>
      </c>
      <c r="L16997" s="14" t="str">
        <v/>
      </c>
      <c r="O16997" s="14" t="str">
        <v/>
      </c>
      <c r="P16997" s="14" t="str">
        <f ca="1"/>
        <v>Low Cap</v>
      </c>
    </row>
    <row r="16998" spans="11:16">
      <c r="K16998" s="14" t="str">
        <v/>
      </c>
      <c r="L16998" s="14" t="str">
        <v/>
      </c>
      <c r="O16998" s="14" t="str">
        <v/>
      </c>
      <c r="P16998" s="14" t="str">
        <f ca="1"/>
        <v>Low Cap</v>
      </c>
    </row>
    <row r="16999" spans="11:16">
      <c r="K16999" s="14" t="str">
        <v/>
      </c>
      <c r="L16999" s="14" t="str">
        <v/>
      </c>
      <c r="O16999" s="14" t="str">
        <v/>
      </c>
      <c r="P16999" s="14" t="str">
        <f ca="1"/>
        <v>Low Cap</v>
      </c>
    </row>
    <row r="17000" spans="11:16">
      <c r="K17000" s="14" t="str">
        <v/>
      </c>
      <c r="L17000" s="14" t="str">
        <v/>
      </c>
      <c r="O17000" s="14" t="str">
        <v/>
      </c>
      <c r="P17000" s="14" t="str">
        <f ca="1"/>
        <v>Low Cap</v>
      </c>
    </row>
    <row r="17001" spans="11:16">
      <c r="K17001" s="14" t="str">
        <v/>
      </c>
      <c r="L17001" s="14" t="str">
        <v/>
      </c>
      <c r="O17001" s="14" t="str">
        <v/>
      </c>
      <c r="P17001" s="14" t="str">
        <f ca="1"/>
        <v>Low Cap</v>
      </c>
    </row>
    <row r="17002" spans="11:16">
      <c r="K17002" s="14" t="str">
        <v/>
      </c>
      <c r="L17002" s="14" t="str">
        <v/>
      </c>
      <c r="O17002" s="14" t="str">
        <v/>
      </c>
      <c r="P17002" s="14" t="str">
        <f ca="1"/>
        <v>Low Cap</v>
      </c>
    </row>
    <row r="17003" spans="11:16">
      <c r="K17003" s="14" t="str">
        <v/>
      </c>
      <c r="L17003" s="14" t="str">
        <v/>
      </c>
      <c r="O17003" s="14" t="str">
        <v/>
      </c>
      <c r="P17003" s="14" t="str">
        <f ca="1"/>
        <v>Low Cap</v>
      </c>
    </row>
    <row r="17004" spans="11:16">
      <c r="K17004" s="14" t="str">
        <v/>
      </c>
      <c r="L17004" s="14" t="str">
        <v/>
      </c>
      <c r="O17004" s="14" t="str">
        <v/>
      </c>
      <c r="P17004" s="14" t="str">
        <f ca="1"/>
        <v>Low Cap</v>
      </c>
    </row>
    <row r="17005" spans="11:16">
      <c r="K17005" s="14" t="str">
        <v/>
      </c>
      <c r="L17005" s="14" t="str">
        <v/>
      </c>
      <c r="O17005" s="14" t="str">
        <v/>
      </c>
      <c r="P17005" s="14" t="str">
        <f ca="1"/>
        <v>Low Cap</v>
      </c>
    </row>
    <row r="17006" spans="11:16">
      <c r="K17006" s="14" t="str">
        <v/>
      </c>
      <c r="L17006" s="14" t="str">
        <v/>
      </c>
      <c r="O17006" s="14" t="str">
        <v/>
      </c>
      <c r="P17006" s="14" t="str">
        <f ca="1"/>
        <v>Low Cap</v>
      </c>
    </row>
    <row r="17007" spans="11:16">
      <c r="K17007" s="14" t="str">
        <v/>
      </c>
      <c r="L17007" s="14" t="str">
        <v/>
      </c>
      <c r="O17007" s="14" t="str">
        <v/>
      </c>
      <c r="P17007" s="14" t="str">
        <f ca="1"/>
        <v>Low Cap</v>
      </c>
    </row>
    <row r="17008" spans="11:16">
      <c r="K17008" s="14" t="str">
        <v/>
      </c>
      <c r="L17008" s="14" t="str">
        <v/>
      </c>
      <c r="O17008" s="14" t="str">
        <v/>
      </c>
      <c r="P17008" s="14" t="str">
        <f ca="1"/>
        <v>Low Cap</v>
      </c>
    </row>
    <row r="17009" spans="11:16">
      <c r="K17009" s="14" t="str">
        <v/>
      </c>
      <c r="L17009" s="14" t="str">
        <v/>
      </c>
      <c r="O17009" s="14" t="str">
        <v/>
      </c>
      <c r="P17009" s="14" t="str">
        <f ca="1"/>
        <v>Low Cap</v>
      </c>
    </row>
    <row r="17010" spans="11:16">
      <c r="K17010" s="14" t="str">
        <v/>
      </c>
      <c r="L17010" s="14" t="str">
        <v/>
      </c>
      <c r="O17010" s="14" t="str">
        <v/>
      </c>
      <c r="P17010" s="14" t="str">
        <f ca="1"/>
        <v>Low Cap</v>
      </c>
    </row>
    <row r="17011" spans="11:16">
      <c r="K17011" s="14" t="str">
        <v/>
      </c>
      <c r="L17011" s="14" t="str">
        <v/>
      </c>
      <c r="O17011" s="14" t="str">
        <v/>
      </c>
      <c r="P17011" s="14" t="str">
        <f ca="1"/>
        <v>Low Cap</v>
      </c>
    </row>
    <row r="17012" spans="11:16">
      <c r="K17012" s="14" t="str">
        <v/>
      </c>
      <c r="L17012" s="14" t="str">
        <v/>
      </c>
      <c r="O17012" s="14" t="str">
        <v/>
      </c>
      <c r="P17012" s="14" t="str">
        <f ca="1"/>
        <v>Low Cap</v>
      </c>
    </row>
    <row r="17013" spans="11:16">
      <c r="K17013" s="14" t="str">
        <v/>
      </c>
      <c r="L17013" s="14" t="str">
        <v/>
      </c>
      <c r="O17013" s="14" t="str">
        <v/>
      </c>
      <c r="P17013" s="14" t="str">
        <f ca="1"/>
        <v>Low Cap</v>
      </c>
    </row>
    <row r="17014" spans="11:16">
      <c r="K17014" s="14" t="str">
        <v/>
      </c>
      <c r="L17014" s="14" t="str">
        <v/>
      </c>
      <c r="O17014" s="14" t="str">
        <v/>
      </c>
      <c r="P17014" s="14" t="str">
        <f ca="1"/>
        <v>Low Cap</v>
      </c>
    </row>
    <row r="17015" spans="11:16">
      <c r="K17015" s="14" t="str">
        <v/>
      </c>
      <c r="L17015" s="14" t="str">
        <v/>
      </c>
      <c r="O17015" s="14" t="str">
        <v/>
      </c>
      <c r="P17015" s="14" t="str">
        <f ca="1"/>
        <v>Low Cap</v>
      </c>
    </row>
    <row r="17016" spans="11:16">
      <c r="K17016" s="14" t="str">
        <v/>
      </c>
      <c r="L17016" s="14" t="str">
        <v/>
      </c>
      <c r="O17016" s="14" t="str">
        <v/>
      </c>
      <c r="P17016" s="14" t="str">
        <f ca="1"/>
        <v>Low Cap</v>
      </c>
    </row>
    <row r="17017" spans="11:16">
      <c r="K17017" s="14" t="str">
        <v/>
      </c>
      <c r="L17017" s="14" t="str">
        <v/>
      </c>
      <c r="O17017" s="14" t="str">
        <v/>
      </c>
      <c r="P17017" s="14" t="str">
        <f ca="1"/>
        <v>Low Cap</v>
      </c>
    </row>
    <row r="17018" spans="11:16">
      <c r="K17018" s="14" t="str">
        <v/>
      </c>
      <c r="L17018" s="14" t="str">
        <v/>
      </c>
      <c r="O17018" s="14" t="str">
        <v/>
      </c>
      <c r="P17018" s="14" t="str">
        <f ca="1"/>
        <v>Low Cap</v>
      </c>
    </row>
    <row r="17019" spans="11:16">
      <c r="K17019" s="14" t="str">
        <v/>
      </c>
      <c r="L17019" s="14" t="str">
        <v/>
      </c>
      <c r="O17019" s="14" t="str">
        <v/>
      </c>
      <c r="P17019" s="14" t="str">
        <f ca="1"/>
        <v>Low Cap</v>
      </c>
    </row>
    <row r="17020" spans="11:16">
      <c r="K17020" s="14" t="str">
        <v/>
      </c>
      <c r="L17020" s="14" t="str">
        <v/>
      </c>
      <c r="O17020" s="14" t="str">
        <v/>
      </c>
      <c r="P17020" s="14" t="str">
        <f ca="1"/>
        <v>Low Cap</v>
      </c>
    </row>
    <row r="17021" spans="11:16">
      <c r="K17021" s="14" t="str">
        <v/>
      </c>
      <c r="L17021" s="14" t="str">
        <v/>
      </c>
      <c r="O17021" s="14" t="str">
        <v/>
      </c>
      <c r="P17021" s="14" t="str">
        <f ca="1"/>
        <v>Low Cap</v>
      </c>
    </row>
    <row r="17022" spans="11:16">
      <c r="K17022" s="14" t="str">
        <v/>
      </c>
      <c r="L17022" s="14" t="str">
        <v/>
      </c>
      <c r="O17022" s="14" t="str">
        <v/>
      </c>
      <c r="P17022" s="14" t="str">
        <f ca="1"/>
        <v>Low Cap</v>
      </c>
    </row>
    <row r="17023" spans="11:16">
      <c r="K17023" s="14" t="str">
        <v/>
      </c>
      <c r="L17023" s="14" t="str">
        <v/>
      </c>
      <c r="O17023" s="14" t="str">
        <v/>
      </c>
      <c r="P17023" s="14" t="str">
        <f ca="1"/>
        <v>Low Cap</v>
      </c>
    </row>
    <row r="17024" spans="11:16">
      <c r="K17024" s="14" t="str">
        <v/>
      </c>
      <c r="L17024" s="14" t="str">
        <v/>
      </c>
      <c r="O17024" s="14" t="str">
        <v/>
      </c>
      <c r="P17024" s="14" t="str">
        <f ca="1"/>
        <v>Low Cap</v>
      </c>
    </row>
    <row r="17025" spans="11:16">
      <c r="K17025" s="14" t="str">
        <v/>
      </c>
      <c r="L17025" s="14" t="str">
        <v/>
      </c>
      <c r="O17025" s="14" t="str">
        <v/>
      </c>
      <c r="P17025" s="14" t="str">
        <f ca="1"/>
        <v>Low Cap</v>
      </c>
    </row>
    <row r="17026" spans="11:16">
      <c r="K17026" s="14" t="str">
        <v/>
      </c>
      <c r="L17026" s="14" t="str">
        <v/>
      </c>
      <c r="O17026" s="14" t="str">
        <v/>
      </c>
      <c r="P17026" s="14" t="str">
        <f ca="1"/>
        <v>Low Cap</v>
      </c>
    </row>
    <row r="17027" spans="11:16">
      <c r="K17027" s="14" t="str">
        <v/>
      </c>
      <c r="L17027" s="14" t="str">
        <v/>
      </c>
      <c r="O17027" s="14" t="str">
        <v/>
      </c>
      <c r="P17027" s="14" t="str">
        <f ca="1"/>
        <v>Low Cap</v>
      </c>
    </row>
    <row r="17028" spans="11:16">
      <c r="K17028" s="14" t="str">
        <v/>
      </c>
      <c r="L17028" s="14" t="str">
        <v/>
      </c>
      <c r="O17028" s="14" t="str">
        <v/>
      </c>
      <c r="P17028" s="14" t="str">
        <f ca="1"/>
        <v>Low Cap</v>
      </c>
    </row>
    <row r="17029" spans="11:16">
      <c r="K17029" s="14" t="str">
        <v/>
      </c>
      <c r="L17029" s="14" t="str">
        <v/>
      </c>
      <c r="O17029" s="14" t="str">
        <v/>
      </c>
      <c r="P17029" s="14" t="str">
        <f ca="1"/>
        <v>Low Cap</v>
      </c>
    </row>
    <row r="17030" spans="11:16">
      <c r="K17030" s="14" t="str">
        <v/>
      </c>
      <c r="L17030" s="14" t="str">
        <v/>
      </c>
      <c r="O17030" s="14" t="str">
        <v/>
      </c>
      <c r="P17030" s="14" t="str">
        <f ca="1"/>
        <v>Low Cap</v>
      </c>
    </row>
    <row r="17031" spans="11:16">
      <c r="K17031" s="14" t="str">
        <v/>
      </c>
      <c r="L17031" s="14" t="str">
        <v/>
      </c>
      <c r="O17031" s="14" t="str">
        <v/>
      </c>
      <c r="P17031" s="14" t="str">
        <f ca="1"/>
        <v>Low Cap</v>
      </c>
    </row>
    <row r="17032" spans="11:16">
      <c r="K17032" s="14" t="str">
        <v/>
      </c>
      <c r="L17032" s="14" t="str">
        <v/>
      </c>
      <c r="O17032" s="14" t="str">
        <v/>
      </c>
      <c r="P17032" s="14" t="str">
        <f ca="1"/>
        <v>Low Cap</v>
      </c>
    </row>
    <row r="17033" spans="11:16">
      <c r="K17033" s="14" t="str">
        <v/>
      </c>
      <c r="L17033" s="14" t="str">
        <v/>
      </c>
      <c r="O17033" s="14" t="str">
        <v/>
      </c>
      <c r="P17033" s="14" t="str">
        <f ca="1"/>
        <v>Low Cap</v>
      </c>
    </row>
    <row r="17034" spans="11:16">
      <c r="K17034" s="14" t="str">
        <v/>
      </c>
      <c r="L17034" s="14" t="str">
        <v/>
      </c>
      <c r="O17034" s="14" t="str">
        <v/>
      </c>
      <c r="P17034" s="14" t="str">
        <f ca="1"/>
        <v>Low Cap</v>
      </c>
    </row>
    <row r="17035" spans="11:16">
      <c r="K17035" s="14" t="str">
        <v/>
      </c>
      <c r="L17035" s="14" t="str">
        <v/>
      </c>
      <c r="O17035" s="14" t="str">
        <v/>
      </c>
      <c r="P17035" s="14" t="str">
        <f ca="1"/>
        <v>Low Cap</v>
      </c>
    </row>
    <row r="17036" spans="11:16">
      <c r="K17036" s="14" t="str">
        <v/>
      </c>
      <c r="L17036" s="14" t="str">
        <v/>
      </c>
      <c r="O17036" s="14" t="str">
        <v/>
      </c>
      <c r="P17036" s="14" t="str">
        <f ca="1"/>
        <v>Low Cap</v>
      </c>
    </row>
    <row r="17037" spans="11:16">
      <c r="K17037" s="14" t="str">
        <v/>
      </c>
      <c r="L17037" s="14" t="str">
        <v/>
      </c>
      <c r="O17037" s="14" t="str">
        <v/>
      </c>
      <c r="P17037" s="14" t="str">
        <f ca="1"/>
        <v>Low Cap</v>
      </c>
    </row>
    <row r="17038" spans="11:16">
      <c r="K17038" s="14" t="str">
        <v/>
      </c>
      <c r="L17038" s="14" t="str">
        <v/>
      </c>
      <c r="O17038" s="14" t="str">
        <v/>
      </c>
      <c r="P17038" s="14" t="str">
        <f ca="1"/>
        <v>Low Cap</v>
      </c>
    </row>
    <row r="17039" spans="11:16">
      <c r="K17039" s="14" t="str">
        <v/>
      </c>
      <c r="L17039" s="14" t="str">
        <v/>
      </c>
      <c r="O17039" s="14" t="str">
        <v/>
      </c>
      <c r="P17039" s="14" t="str">
        <f ca="1"/>
        <v>Low Cap</v>
      </c>
    </row>
    <row r="17040" spans="11:16">
      <c r="K17040" s="14" t="str">
        <v/>
      </c>
      <c r="L17040" s="14" t="str">
        <v/>
      </c>
      <c r="O17040" s="14" t="str">
        <v/>
      </c>
      <c r="P17040" s="14" t="str">
        <f ca="1"/>
        <v>Low Cap</v>
      </c>
    </row>
    <row r="17041" spans="11:16">
      <c r="K17041" s="14" t="str">
        <v/>
      </c>
      <c r="L17041" s="14" t="str">
        <v/>
      </c>
      <c r="O17041" s="14" t="str">
        <v/>
      </c>
      <c r="P17041" s="14" t="str">
        <f ca="1"/>
        <v>Low Cap</v>
      </c>
    </row>
    <row r="17042" spans="11:16">
      <c r="K17042" s="14" t="str">
        <v/>
      </c>
      <c r="L17042" s="14" t="str">
        <v/>
      </c>
      <c r="O17042" s="14" t="str">
        <v/>
      </c>
      <c r="P17042" s="14" t="str">
        <f ca="1"/>
        <v>Low Cap</v>
      </c>
    </row>
    <row r="17043" spans="11:16">
      <c r="K17043" s="14" t="str">
        <v/>
      </c>
      <c r="L17043" s="14" t="str">
        <v/>
      </c>
      <c r="O17043" s="14" t="str">
        <v/>
      </c>
      <c r="P17043" s="14" t="str">
        <f ca="1"/>
        <v>Low Cap</v>
      </c>
    </row>
    <row r="17044" spans="11:16">
      <c r="K17044" s="14" t="str">
        <v/>
      </c>
      <c r="L17044" s="14" t="str">
        <v/>
      </c>
      <c r="O17044" s="14" t="str">
        <v/>
      </c>
      <c r="P17044" s="14" t="str">
        <f ca="1"/>
        <v>Low Cap</v>
      </c>
    </row>
    <row r="17045" spans="11:16">
      <c r="K17045" s="14" t="str">
        <v/>
      </c>
      <c r="L17045" s="14" t="str">
        <v/>
      </c>
      <c r="O17045" s="14" t="str">
        <v/>
      </c>
      <c r="P17045" s="14" t="str">
        <f ca="1"/>
        <v>Low Cap</v>
      </c>
    </row>
    <row r="17046" spans="11:16">
      <c r="K17046" s="14" t="str">
        <v/>
      </c>
      <c r="L17046" s="14" t="str">
        <v/>
      </c>
      <c r="O17046" s="14" t="str">
        <v/>
      </c>
      <c r="P17046" s="14" t="str">
        <f ca="1"/>
        <v>Low Cap</v>
      </c>
    </row>
    <row r="17047" spans="11:16">
      <c r="K17047" s="14" t="str">
        <v/>
      </c>
      <c r="L17047" s="14" t="str">
        <v/>
      </c>
      <c r="O17047" s="14" t="str">
        <v/>
      </c>
      <c r="P17047" s="14" t="str">
        <f ca="1"/>
        <v>Low Cap</v>
      </c>
    </row>
    <row r="17048" spans="11:16">
      <c r="K17048" s="14" t="str">
        <v/>
      </c>
      <c r="L17048" s="14" t="str">
        <v/>
      </c>
      <c r="O17048" s="14" t="str">
        <v/>
      </c>
      <c r="P17048" s="14" t="str">
        <f ca="1"/>
        <v>Low Cap</v>
      </c>
    </row>
    <row r="17049" spans="11:16">
      <c r="K17049" s="14" t="str">
        <v/>
      </c>
      <c r="L17049" s="14" t="str">
        <v/>
      </c>
      <c r="O17049" s="14" t="str">
        <v/>
      </c>
      <c r="P17049" s="14" t="str">
        <f ca="1"/>
        <v>Low Cap</v>
      </c>
    </row>
    <row r="17050" spans="11:16">
      <c r="K17050" s="14" t="str">
        <v/>
      </c>
      <c r="L17050" s="14" t="str">
        <v/>
      </c>
      <c r="O17050" s="14" t="str">
        <v/>
      </c>
      <c r="P17050" s="14" t="str">
        <f ca="1"/>
        <v>Low Cap</v>
      </c>
    </row>
    <row r="17051" spans="11:16">
      <c r="K17051" s="14" t="str">
        <v/>
      </c>
      <c r="L17051" s="14" t="str">
        <v/>
      </c>
      <c r="O17051" s="14" t="str">
        <v/>
      </c>
      <c r="P17051" s="14" t="str">
        <f ca="1"/>
        <v>Low Cap</v>
      </c>
    </row>
    <row r="17052" spans="11:16">
      <c r="K17052" s="14" t="str">
        <v/>
      </c>
      <c r="L17052" s="14" t="str">
        <v/>
      </c>
      <c r="O17052" s="14" t="str">
        <v/>
      </c>
      <c r="P17052" s="14" t="str">
        <f ca="1"/>
        <v>Low Cap</v>
      </c>
    </row>
    <row r="17053" spans="11:16">
      <c r="K17053" s="14" t="str">
        <v/>
      </c>
      <c r="L17053" s="14" t="str">
        <v/>
      </c>
      <c r="O17053" s="14" t="str">
        <v/>
      </c>
      <c r="P17053" s="14" t="str">
        <f ca="1"/>
        <v>Low Cap</v>
      </c>
    </row>
    <row r="17054" spans="11:16">
      <c r="K17054" s="14" t="str">
        <v/>
      </c>
      <c r="L17054" s="14" t="str">
        <v/>
      </c>
      <c r="O17054" s="14" t="str">
        <v/>
      </c>
      <c r="P17054" s="14" t="str">
        <f ca="1"/>
        <v>Low Cap</v>
      </c>
    </row>
    <row r="17055" spans="11:16">
      <c r="K17055" s="14" t="str">
        <v/>
      </c>
      <c r="L17055" s="14" t="str">
        <v/>
      </c>
      <c r="O17055" s="14" t="str">
        <v/>
      </c>
      <c r="P17055" s="14" t="str">
        <f ca="1"/>
        <v>Low Cap</v>
      </c>
    </row>
    <row r="17056" spans="11:16">
      <c r="K17056" s="14" t="str">
        <v/>
      </c>
      <c r="L17056" s="14" t="str">
        <v/>
      </c>
      <c r="O17056" s="14" t="str">
        <v/>
      </c>
      <c r="P17056" s="14" t="str">
        <f ca="1"/>
        <v>Low Cap</v>
      </c>
    </row>
    <row r="17057" spans="11:16">
      <c r="K17057" s="14" t="str">
        <v/>
      </c>
      <c r="L17057" s="14" t="str">
        <v/>
      </c>
      <c r="O17057" s="14" t="str">
        <v/>
      </c>
      <c r="P17057" s="14" t="str">
        <f ca="1"/>
        <v>Low Cap</v>
      </c>
    </row>
    <row r="17058" spans="11:16">
      <c r="K17058" s="14" t="str">
        <v/>
      </c>
      <c r="L17058" s="14" t="str">
        <v/>
      </c>
      <c r="O17058" s="14" t="str">
        <v/>
      </c>
      <c r="P17058" s="14" t="str">
        <f ca="1"/>
        <v>Low Cap</v>
      </c>
    </row>
    <row r="17059" spans="11:16">
      <c r="K17059" s="14" t="str">
        <v/>
      </c>
      <c r="L17059" s="14" t="str">
        <v/>
      </c>
      <c r="O17059" s="14" t="str">
        <v/>
      </c>
      <c r="P17059" s="14" t="str">
        <f ca="1"/>
        <v>Low Cap</v>
      </c>
    </row>
    <row r="17060" spans="11:16">
      <c r="K17060" s="14" t="str">
        <v/>
      </c>
      <c r="L17060" s="14" t="str">
        <v/>
      </c>
      <c r="O17060" s="14" t="str">
        <v/>
      </c>
      <c r="P17060" s="14" t="str">
        <f ca="1"/>
        <v>Low Cap</v>
      </c>
    </row>
    <row r="17061" spans="11:16">
      <c r="K17061" s="14" t="str">
        <v/>
      </c>
      <c r="L17061" s="14" t="str">
        <v/>
      </c>
      <c r="O17061" s="14" t="str">
        <v/>
      </c>
      <c r="P17061" s="14" t="str">
        <f ca="1"/>
        <v>Low Cap</v>
      </c>
    </row>
    <row r="17062" spans="11:16">
      <c r="K17062" s="14" t="str">
        <v/>
      </c>
      <c r="L17062" s="14" t="str">
        <v/>
      </c>
      <c r="O17062" s="14" t="str">
        <v/>
      </c>
      <c r="P17062" s="14" t="str">
        <f ca="1"/>
        <v>Low Cap</v>
      </c>
    </row>
    <row r="17063" spans="11:16">
      <c r="K17063" s="14" t="str">
        <v/>
      </c>
      <c r="L17063" s="14" t="str">
        <v/>
      </c>
      <c r="O17063" s="14" t="str">
        <v/>
      </c>
      <c r="P17063" s="14" t="str">
        <f ca="1"/>
        <v>Low Cap</v>
      </c>
    </row>
    <row r="17064" spans="11:16">
      <c r="K17064" s="14" t="str">
        <v/>
      </c>
      <c r="L17064" s="14" t="str">
        <v/>
      </c>
      <c r="O17064" s="14" t="str">
        <v/>
      </c>
      <c r="P17064" s="14" t="str">
        <f ca="1"/>
        <v>Low Cap</v>
      </c>
    </row>
    <row r="17065" spans="11:16">
      <c r="K17065" s="14" t="str">
        <v/>
      </c>
      <c r="L17065" s="14" t="str">
        <v/>
      </c>
      <c r="O17065" s="14" t="str">
        <v/>
      </c>
      <c r="P17065" s="14" t="str">
        <f ca="1"/>
        <v>Low Cap</v>
      </c>
    </row>
    <row r="17066" spans="11:16">
      <c r="K17066" s="14" t="str">
        <v/>
      </c>
      <c r="L17066" s="14" t="str">
        <v/>
      </c>
      <c r="O17066" s="14" t="str">
        <v/>
      </c>
      <c r="P17066" s="14" t="str">
        <f ca="1"/>
        <v>Low Cap</v>
      </c>
    </row>
    <row r="17067" spans="11:16">
      <c r="K17067" s="14" t="str">
        <v/>
      </c>
      <c r="L17067" s="14" t="str">
        <v/>
      </c>
      <c r="O17067" s="14" t="str">
        <v/>
      </c>
      <c r="P17067" s="14" t="str">
        <f ca="1"/>
        <v>Low Cap</v>
      </c>
    </row>
    <row r="17068" spans="11:16">
      <c r="K17068" s="14" t="str">
        <v/>
      </c>
      <c r="L17068" s="14" t="str">
        <v/>
      </c>
      <c r="O17068" s="14" t="str">
        <v/>
      </c>
      <c r="P17068" s="14" t="str">
        <f ca="1"/>
        <v>Low Cap</v>
      </c>
    </row>
    <row r="17069" spans="11:16">
      <c r="K17069" s="14" t="str">
        <v/>
      </c>
      <c r="L17069" s="14" t="str">
        <v/>
      </c>
      <c r="O17069" s="14" t="str">
        <v/>
      </c>
      <c r="P17069" s="14" t="str">
        <f ca="1"/>
        <v>Low Cap</v>
      </c>
    </row>
    <row r="17070" spans="11:16">
      <c r="K17070" s="14" t="str">
        <v/>
      </c>
      <c r="L17070" s="14" t="str">
        <v/>
      </c>
      <c r="O17070" s="14" t="str">
        <v/>
      </c>
      <c r="P17070" s="14" t="str">
        <f ca="1"/>
        <v>Low Cap</v>
      </c>
    </row>
    <row r="17071" spans="11:16">
      <c r="K17071" s="14" t="str">
        <v/>
      </c>
      <c r="L17071" s="14" t="str">
        <v/>
      </c>
      <c r="O17071" s="14" t="str">
        <v/>
      </c>
      <c r="P17071" s="14" t="str">
        <f ca="1"/>
        <v>Low Cap</v>
      </c>
    </row>
    <row r="17072" spans="11:16">
      <c r="K17072" s="14" t="str">
        <v/>
      </c>
      <c r="L17072" s="14" t="str">
        <v/>
      </c>
      <c r="O17072" s="14" t="str">
        <v/>
      </c>
      <c r="P17072" s="14" t="str">
        <f ca="1"/>
        <v>Low Cap</v>
      </c>
    </row>
    <row r="17073" spans="11:16">
      <c r="K17073" s="14" t="str">
        <v/>
      </c>
      <c r="L17073" s="14" t="str">
        <v/>
      </c>
      <c r="O17073" s="14" t="str">
        <v/>
      </c>
      <c r="P17073" s="14" t="str">
        <f ca="1"/>
        <v>Low Cap</v>
      </c>
    </row>
    <row r="17074" spans="11:16">
      <c r="K17074" s="14" t="str">
        <v/>
      </c>
      <c r="L17074" s="14" t="str">
        <v/>
      </c>
      <c r="O17074" s="14" t="str">
        <v/>
      </c>
      <c r="P17074" s="14" t="str">
        <f ca="1"/>
        <v>Low Cap</v>
      </c>
    </row>
    <row r="17075" spans="11:16">
      <c r="K17075" s="14" t="str">
        <v/>
      </c>
      <c r="L17075" s="14" t="str">
        <v/>
      </c>
      <c r="O17075" s="14" t="str">
        <v/>
      </c>
      <c r="P17075" s="14" t="str">
        <f ca="1"/>
        <v>Low Cap</v>
      </c>
    </row>
    <row r="17076" spans="11:16">
      <c r="K17076" s="14" t="str">
        <v/>
      </c>
      <c r="L17076" s="14" t="str">
        <v/>
      </c>
      <c r="O17076" s="14" t="str">
        <v/>
      </c>
      <c r="P17076" s="14" t="str">
        <f ca="1"/>
        <v>Low Cap</v>
      </c>
    </row>
    <row r="17077" spans="11:16">
      <c r="K17077" s="14" t="str">
        <v/>
      </c>
      <c r="L17077" s="14" t="str">
        <v/>
      </c>
      <c r="O17077" s="14" t="str">
        <v/>
      </c>
      <c r="P17077" s="14" t="str">
        <f ca="1"/>
        <v>Low Cap</v>
      </c>
    </row>
    <row r="17078" spans="11:16">
      <c r="K17078" s="14" t="str">
        <v/>
      </c>
      <c r="L17078" s="14" t="str">
        <v/>
      </c>
      <c r="O17078" s="14" t="str">
        <v/>
      </c>
      <c r="P17078" s="14" t="str">
        <f ca="1"/>
        <v>Low Cap</v>
      </c>
    </row>
    <row r="17079" spans="11:16">
      <c r="K17079" s="14" t="str">
        <v/>
      </c>
      <c r="L17079" s="14" t="str">
        <v/>
      </c>
      <c r="O17079" s="14" t="str">
        <v/>
      </c>
      <c r="P17079" s="14" t="str">
        <f ca="1"/>
        <v>Low Cap</v>
      </c>
    </row>
    <row r="17080" spans="11:16">
      <c r="K17080" s="14" t="str">
        <v/>
      </c>
      <c r="L17080" s="14" t="str">
        <v/>
      </c>
      <c r="O17080" s="14" t="str">
        <v/>
      </c>
      <c r="P17080" s="14" t="str">
        <f ca="1"/>
        <v>Low Cap</v>
      </c>
    </row>
    <row r="17081" spans="11:16">
      <c r="K17081" s="14" t="str">
        <v/>
      </c>
      <c r="L17081" s="14" t="str">
        <v/>
      </c>
      <c r="O17081" s="14" t="str">
        <v/>
      </c>
      <c r="P17081" s="14" t="str">
        <f ca="1"/>
        <v>Low Cap</v>
      </c>
    </row>
    <row r="17082" spans="11:16">
      <c r="K17082" s="14" t="str">
        <v/>
      </c>
      <c r="L17082" s="14" t="str">
        <v/>
      </c>
      <c r="O17082" s="14" t="str">
        <v/>
      </c>
      <c r="P17082" s="14" t="str">
        <f ca="1"/>
        <v>Low Cap</v>
      </c>
    </row>
    <row r="17083" spans="11:16">
      <c r="K17083" s="14" t="str">
        <v/>
      </c>
      <c r="L17083" s="14" t="str">
        <v/>
      </c>
      <c r="O17083" s="14" t="str">
        <v/>
      </c>
      <c r="P17083" s="14" t="str">
        <f ca="1"/>
        <v>Low Cap</v>
      </c>
    </row>
    <row r="17084" spans="11:16">
      <c r="K17084" s="14" t="str">
        <v/>
      </c>
      <c r="L17084" s="14" t="str">
        <v/>
      </c>
      <c r="O17084" s="14" t="str">
        <v/>
      </c>
      <c r="P17084" s="14" t="str">
        <f ca="1"/>
        <v>Low Cap</v>
      </c>
    </row>
    <row r="17085" spans="11:16">
      <c r="K17085" s="14" t="str">
        <v/>
      </c>
      <c r="L17085" s="14" t="str">
        <v/>
      </c>
      <c r="O17085" s="14" t="str">
        <v/>
      </c>
      <c r="P17085" s="14" t="str">
        <f ca="1"/>
        <v>Low Cap</v>
      </c>
    </row>
    <row r="17086" spans="11:16">
      <c r="K17086" s="14" t="str">
        <v/>
      </c>
      <c r="L17086" s="14" t="str">
        <v/>
      </c>
      <c r="O17086" s="14" t="str">
        <v/>
      </c>
      <c r="P17086" s="14" t="str">
        <f ca="1"/>
        <v>Low Cap</v>
      </c>
    </row>
    <row r="17087" spans="11:16">
      <c r="K17087" s="14" t="str">
        <v/>
      </c>
      <c r="L17087" s="14" t="str">
        <v/>
      </c>
      <c r="O17087" s="14" t="str">
        <v/>
      </c>
      <c r="P17087" s="14" t="str">
        <f ca="1"/>
        <v>Low Cap</v>
      </c>
    </row>
    <row r="17088" spans="11:16">
      <c r="K17088" s="14" t="str">
        <v/>
      </c>
      <c r="L17088" s="14" t="str">
        <v/>
      </c>
      <c r="O17088" s="14" t="str">
        <v/>
      </c>
      <c r="P17088" s="14" t="str">
        <f ca="1"/>
        <v>Low Cap</v>
      </c>
    </row>
    <row r="17089" spans="11:16">
      <c r="K17089" s="14" t="str">
        <v/>
      </c>
      <c r="L17089" s="14" t="str">
        <v/>
      </c>
      <c r="O17089" s="14" t="str">
        <v/>
      </c>
      <c r="P17089" s="14" t="str">
        <f ca="1"/>
        <v>Low Cap</v>
      </c>
    </row>
    <row r="17090" spans="11:16">
      <c r="K17090" s="14" t="str">
        <v/>
      </c>
      <c r="L17090" s="14" t="str">
        <v/>
      </c>
      <c r="O17090" s="14" t="str">
        <v/>
      </c>
      <c r="P17090" s="14" t="str">
        <f ca="1"/>
        <v>Low Cap</v>
      </c>
    </row>
    <row r="17091" spans="11:16">
      <c r="K17091" s="14" t="str">
        <v/>
      </c>
      <c r="L17091" s="14" t="str">
        <v/>
      </c>
      <c r="O17091" s="14" t="str">
        <v/>
      </c>
      <c r="P17091" s="14" t="str">
        <f ca="1"/>
        <v>Low Cap</v>
      </c>
    </row>
    <row r="17092" spans="11:16">
      <c r="K17092" s="14" t="str">
        <v/>
      </c>
      <c r="L17092" s="14" t="str">
        <v/>
      </c>
      <c r="O17092" s="14" t="str">
        <v/>
      </c>
      <c r="P17092" s="14" t="str">
        <f ca="1"/>
        <v>Low Cap</v>
      </c>
    </row>
    <row r="17093" spans="11:16">
      <c r="K17093" s="14" t="str">
        <v/>
      </c>
      <c r="L17093" s="14" t="str">
        <v/>
      </c>
      <c r="O17093" s="14" t="str">
        <v/>
      </c>
      <c r="P17093" s="14" t="str">
        <f ca="1"/>
        <v>Low Cap</v>
      </c>
    </row>
    <row r="17094" spans="11:16">
      <c r="K17094" s="14" t="str">
        <v/>
      </c>
      <c r="L17094" s="14" t="str">
        <v/>
      </c>
      <c r="O17094" s="14" t="str">
        <v/>
      </c>
      <c r="P17094" s="14" t="str">
        <f ca="1"/>
        <v>Low Cap</v>
      </c>
    </row>
    <row r="17095" spans="11:16">
      <c r="K17095" s="14" t="str">
        <v/>
      </c>
      <c r="L17095" s="14" t="str">
        <v/>
      </c>
      <c r="O17095" s="14" t="str">
        <v/>
      </c>
      <c r="P17095" s="14" t="str">
        <f ca="1"/>
        <v>Low Cap</v>
      </c>
    </row>
    <row r="17096" spans="11:16">
      <c r="K17096" s="14" t="str">
        <v/>
      </c>
      <c r="L17096" s="14" t="str">
        <v/>
      </c>
      <c r="O17096" s="14" t="str">
        <v/>
      </c>
      <c r="P17096" s="14" t="str">
        <f ca="1"/>
        <v>Low Cap</v>
      </c>
    </row>
    <row r="17097" spans="11:16">
      <c r="K17097" s="14" t="str">
        <v/>
      </c>
      <c r="L17097" s="14" t="str">
        <v/>
      </c>
      <c r="O17097" s="14" t="str">
        <v/>
      </c>
      <c r="P17097" s="14" t="str">
        <f ca="1"/>
        <v>Low Cap</v>
      </c>
    </row>
    <row r="17098" spans="11:16">
      <c r="K17098" s="14" t="str">
        <v/>
      </c>
      <c r="L17098" s="14" t="str">
        <v/>
      </c>
      <c r="O17098" s="14" t="str">
        <v/>
      </c>
      <c r="P17098" s="14" t="str">
        <f ca="1"/>
        <v>Low Cap</v>
      </c>
    </row>
    <row r="17099" spans="11:16">
      <c r="K17099" s="14" t="str">
        <v/>
      </c>
      <c r="L17099" s="14" t="str">
        <v/>
      </c>
      <c r="O17099" s="14" t="str">
        <v/>
      </c>
      <c r="P17099" s="14" t="str">
        <f ca="1"/>
        <v>Low Cap</v>
      </c>
    </row>
    <row r="17100" spans="11:16">
      <c r="K17100" s="14" t="str">
        <v/>
      </c>
      <c r="L17100" s="14" t="str">
        <v/>
      </c>
      <c r="O17100" s="14" t="str">
        <v/>
      </c>
      <c r="P17100" s="14" t="str">
        <f ca="1"/>
        <v>Low Cap</v>
      </c>
    </row>
    <row r="17101" spans="11:16">
      <c r="K17101" s="14" t="str">
        <v/>
      </c>
      <c r="L17101" s="14" t="str">
        <v/>
      </c>
      <c r="O17101" s="14" t="str">
        <v/>
      </c>
      <c r="P17101" s="14" t="str">
        <f ca="1"/>
        <v>Low Cap</v>
      </c>
    </row>
    <row r="17102" spans="11:16">
      <c r="K17102" s="14" t="str">
        <v/>
      </c>
      <c r="L17102" s="14" t="str">
        <v/>
      </c>
      <c r="O17102" s="14" t="str">
        <v/>
      </c>
      <c r="P17102" s="14" t="str">
        <f ca="1"/>
        <v>Low Cap</v>
      </c>
    </row>
    <row r="17103" spans="11:16">
      <c r="K17103" s="14" t="str">
        <v/>
      </c>
      <c r="L17103" s="14" t="str">
        <v/>
      </c>
      <c r="O17103" s="14" t="str">
        <v/>
      </c>
      <c r="P17103" s="14" t="str">
        <f ca="1"/>
        <v>Low Cap</v>
      </c>
    </row>
    <row r="17104" spans="11:16">
      <c r="K17104" s="14" t="str">
        <v/>
      </c>
      <c r="L17104" s="14" t="str">
        <v/>
      </c>
      <c r="O17104" s="14" t="str">
        <v/>
      </c>
      <c r="P17104" s="14" t="str">
        <f ca="1"/>
        <v>Low Cap</v>
      </c>
    </row>
    <row r="17105" spans="11:16">
      <c r="K17105" s="14" t="str">
        <v/>
      </c>
      <c r="L17105" s="14" t="str">
        <v/>
      </c>
      <c r="O17105" s="14" t="str">
        <v/>
      </c>
      <c r="P17105" s="14" t="str">
        <f ca="1"/>
        <v>Low Cap</v>
      </c>
    </row>
    <row r="17106" spans="11:16">
      <c r="K17106" s="14" t="str">
        <v/>
      </c>
      <c r="L17106" s="14" t="str">
        <v/>
      </c>
      <c r="O17106" s="14" t="str">
        <v/>
      </c>
      <c r="P17106" s="14" t="str">
        <f ca="1"/>
        <v>Low Cap</v>
      </c>
    </row>
    <row r="17107" spans="11:16">
      <c r="K17107" s="14" t="str">
        <v/>
      </c>
      <c r="L17107" s="14" t="str">
        <v/>
      </c>
      <c r="O17107" s="14" t="str">
        <v/>
      </c>
      <c r="P17107" s="14" t="str">
        <f ca="1"/>
        <v>Low Cap</v>
      </c>
    </row>
    <row r="17108" spans="11:16">
      <c r="K17108" s="14" t="str">
        <v/>
      </c>
      <c r="L17108" s="14" t="str">
        <v/>
      </c>
      <c r="O17108" s="14" t="str">
        <v/>
      </c>
      <c r="P17108" s="14" t="str">
        <f ca="1"/>
        <v>Low Cap</v>
      </c>
    </row>
    <row r="17109" spans="11:16">
      <c r="K17109" s="14" t="str">
        <v/>
      </c>
      <c r="L17109" s="14" t="str">
        <v/>
      </c>
      <c r="O17109" s="14" t="str">
        <v/>
      </c>
      <c r="P17109" s="14" t="str">
        <f ca="1"/>
        <v>Low Cap</v>
      </c>
    </row>
    <row r="17110" spans="11:16">
      <c r="K17110" s="14" t="str">
        <v/>
      </c>
      <c r="L17110" s="14" t="str">
        <v/>
      </c>
      <c r="O17110" s="14" t="str">
        <v/>
      </c>
      <c r="P17110" s="14" t="str">
        <f ca="1"/>
        <v>Low Cap</v>
      </c>
    </row>
    <row r="17111" spans="11:16">
      <c r="K17111" s="14" t="str">
        <v/>
      </c>
      <c r="L17111" s="14" t="str">
        <v/>
      </c>
      <c r="O17111" s="14" t="str">
        <v/>
      </c>
      <c r="P17111" s="14" t="str">
        <f ca="1"/>
        <v>Low Cap</v>
      </c>
    </row>
    <row r="17112" spans="11:16">
      <c r="K17112" s="14" t="str">
        <v/>
      </c>
      <c r="L17112" s="14" t="str">
        <v/>
      </c>
      <c r="O17112" s="14" t="str">
        <v/>
      </c>
      <c r="P17112" s="14" t="str">
        <f ca="1"/>
        <v>Low Cap</v>
      </c>
    </row>
    <row r="17113" spans="11:16">
      <c r="K17113" s="14" t="str">
        <v/>
      </c>
      <c r="L17113" s="14" t="str">
        <v/>
      </c>
      <c r="O17113" s="14" t="str">
        <v/>
      </c>
      <c r="P17113" s="14" t="str">
        <f ca="1"/>
        <v>Low Cap</v>
      </c>
    </row>
    <row r="17114" spans="11:16">
      <c r="K17114" s="14" t="str">
        <v/>
      </c>
      <c r="L17114" s="14" t="str">
        <v/>
      </c>
      <c r="O17114" s="14" t="str">
        <v/>
      </c>
      <c r="P17114" s="14" t="str">
        <f ca="1"/>
        <v>Low Cap</v>
      </c>
    </row>
    <row r="17115" spans="11:16">
      <c r="K17115" s="14" t="str">
        <v/>
      </c>
      <c r="L17115" s="14" t="str">
        <v/>
      </c>
      <c r="O17115" s="14" t="str">
        <v/>
      </c>
      <c r="P17115" s="14" t="str">
        <f ca="1"/>
        <v>Low Cap</v>
      </c>
    </row>
    <row r="17116" spans="11:16">
      <c r="K17116" s="14" t="str">
        <v/>
      </c>
      <c r="L17116" s="14" t="str">
        <v/>
      </c>
      <c r="O17116" s="14" t="str">
        <v/>
      </c>
      <c r="P17116" s="14" t="str">
        <f ca="1"/>
        <v>Low Cap</v>
      </c>
    </row>
    <row r="17117" spans="11:16">
      <c r="K17117" s="14" t="str">
        <v/>
      </c>
      <c r="L17117" s="14" t="str">
        <v/>
      </c>
      <c r="O17117" s="14" t="str">
        <v/>
      </c>
      <c r="P17117" s="14" t="str">
        <f ca="1"/>
        <v>Low Cap</v>
      </c>
    </row>
    <row r="17118" spans="11:16">
      <c r="K17118" s="14" t="str">
        <v/>
      </c>
      <c r="L17118" s="14" t="str">
        <v/>
      </c>
      <c r="O17118" s="14" t="str">
        <v/>
      </c>
      <c r="P17118" s="14" t="str">
        <f ca="1"/>
        <v>Low Cap</v>
      </c>
    </row>
    <row r="17119" spans="11:16">
      <c r="K17119" s="14" t="str">
        <v/>
      </c>
      <c r="L17119" s="14" t="str">
        <v/>
      </c>
      <c r="O17119" s="14" t="str">
        <v/>
      </c>
      <c r="P17119" s="14" t="str">
        <f ca="1"/>
        <v>Low Cap</v>
      </c>
    </row>
    <row r="17120" spans="11:16">
      <c r="K17120" s="14" t="str">
        <v/>
      </c>
      <c r="L17120" s="14" t="str">
        <v/>
      </c>
      <c r="O17120" s="14" t="str">
        <v/>
      </c>
      <c r="P17120" s="14" t="str">
        <f ca="1"/>
        <v>Low Cap</v>
      </c>
    </row>
    <row r="17121" spans="11:16">
      <c r="K17121" s="14" t="str">
        <v/>
      </c>
      <c r="L17121" s="14" t="str">
        <v/>
      </c>
      <c r="O17121" s="14" t="str">
        <v/>
      </c>
      <c r="P17121" s="14" t="str">
        <f ca="1"/>
        <v>Low Cap</v>
      </c>
    </row>
    <row r="17122" spans="11:16">
      <c r="K17122" s="14" t="str">
        <v/>
      </c>
      <c r="L17122" s="14" t="str">
        <v/>
      </c>
      <c r="O17122" s="14" t="str">
        <v/>
      </c>
      <c r="P17122" s="14" t="str">
        <f ca="1"/>
        <v>Low Cap</v>
      </c>
    </row>
    <row r="17123" spans="11:16">
      <c r="K17123" s="14" t="str">
        <v/>
      </c>
      <c r="L17123" s="14" t="str">
        <v/>
      </c>
      <c r="O17123" s="14" t="str">
        <v/>
      </c>
      <c r="P17123" s="14" t="str">
        <f ca="1"/>
        <v>Low Cap</v>
      </c>
    </row>
    <row r="17124" spans="11:16">
      <c r="K17124" s="14" t="str">
        <v/>
      </c>
      <c r="L17124" s="14" t="str">
        <v/>
      </c>
      <c r="O17124" s="14" t="str">
        <v/>
      </c>
      <c r="P17124" s="14" t="str">
        <f ca="1"/>
        <v>Low Cap</v>
      </c>
    </row>
    <row r="17125" spans="11:16">
      <c r="K17125" s="14" t="str">
        <v/>
      </c>
      <c r="L17125" s="14" t="str">
        <v/>
      </c>
      <c r="O17125" s="14" t="str">
        <v/>
      </c>
      <c r="P17125" s="14" t="str">
        <f ca="1"/>
        <v>Low Cap</v>
      </c>
    </row>
    <row r="17126" spans="11:16">
      <c r="K17126" s="14" t="str">
        <v/>
      </c>
      <c r="L17126" s="14" t="str">
        <v/>
      </c>
      <c r="O17126" s="14" t="str">
        <v/>
      </c>
      <c r="P17126" s="14" t="str">
        <f ca="1"/>
        <v>Low Cap</v>
      </c>
    </row>
    <row r="17127" spans="11:16">
      <c r="K17127" s="14" t="str">
        <v/>
      </c>
      <c r="L17127" s="14" t="str">
        <v/>
      </c>
      <c r="O17127" s="14" t="str">
        <v/>
      </c>
      <c r="P17127" s="14" t="str">
        <f ca="1"/>
        <v>Low Cap</v>
      </c>
    </row>
    <row r="17128" spans="11:16">
      <c r="K17128" s="14" t="str">
        <v/>
      </c>
      <c r="L17128" s="14" t="str">
        <v/>
      </c>
      <c r="O17128" s="14" t="str">
        <v/>
      </c>
      <c r="P17128" s="14" t="str">
        <f ca="1"/>
        <v>Low Cap</v>
      </c>
    </row>
    <row r="17129" spans="11:16">
      <c r="K17129" s="14" t="str">
        <v/>
      </c>
      <c r="L17129" s="14" t="str">
        <v/>
      </c>
      <c r="O17129" s="14" t="str">
        <v/>
      </c>
      <c r="P17129" s="14" t="str">
        <f ca="1"/>
        <v>Low Cap</v>
      </c>
    </row>
    <row r="17130" spans="11:16">
      <c r="K17130" s="14" t="str">
        <v/>
      </c>
      <c r="L17130" s="14" t="str">
        <v/>
      </c>
      <c r="O17130" s="14" t="str">
        <v/>
      </c>
      <c r="P17130" s="14" t="str">
        <f ca="1"/>
        <v>Low Cap</v>
      </c>
    </row>
    <row r="17131" spans="11:16">
      <c r="K17131" s="14" t="str">
        <v/>
      </c>
      <c r="L17131" s="14" t="str">
        <v/>
      </c>
      <c r="O17131" s="14" t="str">
        <v/>
      </c>
      <c r="P17131" s="14" t="str">
        <f ca="1"/>
        <v>Low Cap</v>
      </c>
    </row>
    <row r="17132" spans="11:16">
      <c r="K17132" s="14" t="str">
        <v/>
      </c>
      <c r="L17132" s="14" t="str">
        <v/>
      </c>
      <c r="O17132" s="14" t="str">
        <v/>
      </c>
      <c r="P17132" s="14" t="str">
        <f ca="1"/>
        <v>Low Cap</v>
      </c>
    </row>
    <row r="17133" spans="11:16">
      <c r="K17133" s="14" t="str">
        <v/>
      </c>
      <c r="L17133" s="14" t="str">
        <v/>
      </c>
      <c r="O17133" s="14" t="str">
        <v/>
      </c>
      <c r="P17133" s="14" t="str">
        <f ca="1"/>
        <v>Low Cap</v>
      </c>
    </row>
    <row r="17134" spans="11:16">
      <c r="K17134" s="14" t="str">
        <v/>
      </c>
      <c r="L17134" s="14" t="str">
        <v/>
      </c>
      <c r="O17134" s="14" t="str">
        <v/>
      </c>
      <c r="P17134" s="14" t="str">
        <f ca="1"/>
        <v>Low Cap</v>
      </c>
    </row>
    <row r="17135" spans="11:16">
      <c r="K17135" s="14" t="str">
        <v/>
      </c>
      <c r="L17135" s="14" t="str">
        <v/>
      </c>
      <c r="O17135" s="14" t="str">
        <v/>
      </c>
      <c r="P17135" s="14" t="str">
        <f ca="1"/>
        <v>Low Cap</v>
      </c>
    </row>
    <row r="17136" spans="11:16">
      <c r="K17136" s="14" t="str">
        <v/>
      </c>
      <c r="L17136" s="14" t="str">
        <v/>
      </c>
      <c r="O17136" s="14" t="str">
        <v/>
      </c>
      <c r="P17136" s="14" t="str">
        <f ca="1"/>
        <v>Low Cap</v>
      </c>
    </row>
    <row r="17137" spans="11:16">
      <c r="K17137" s="14" t="str">
        <v/>
      </c>
      <c r="L17137" s="14" t="str">
        <v/>
      </c>
      <c r="O17137" s="14" t="str">
        <v/>
      </c>
      <c r="P17137" s="14" t="str">
        <f ca="1"/>
        <v>Low Cap</v>
      </c>
    </row>
    <row r="17138" spans="11:16">
      <c r="K17138" s="14" t="str">
        <v/>
      </c>
      <c r="L17138" s="14" t="str">
        <v/>
      </c>
      <c r="O17138" s="14" t="str">
        <v/>
      </c>
      <c r="P17138" s="14" t="str">
        <f ca="1"/>
        <v>Low Cap</v>
      </c>
    </row>
    <row r="17139" spans="11:16">
      <c r="K17139" s="14" t="str">
        <v/>
      </c>
      <c r="L17139" s="14" t="str">
        <v/>
      </c>
      <c r="O17139" s="14" t="str">
        <v/>
      </c>
      <c r="P17139" s="14" t="str">
        <f ca="1"/>
        <v>Low Cap</v>
      </c>
    </row>
    <row r="17140" spans="11:16">
      <c r="K17140" s="14" t="str">
        <v/>
      </c>
      <c r="L17140" s="14" t="str">
        <v/>
      </c>
      <c r="O17140" s="14" t="str">
        <v/>
      </c>
      <c r="P17140" s="14" t="str">
        <f ca="1"/>
        <v>Low Cap</v>
      </c>
    </row>
    <row r="17141" spans="11:16">
      <c r="K17141" s="14" t="str">
        <v/>
      </c>
      <c r="L17141" s="14" t="str">
        <v/>
      </c>
      <c r="O17141" s="14" t="str">
        <v/>
      </c>
      <c r="P17141" s="14" t="str">
        <f ca="1"/>
        <v>Low Cap</v>
      </c>
    </row>
    <row r="17142" spans="11:16">
      <c r="K17142" s="14" t="str">
        <v/>
      </c>
      <c r="L17142" s="14" t="str">
        <v/>
      </c>
      <c r="O17142" s="14" t="str">
        <v/>
      </c>
      <c r="P17142" s="14" t="str">
        <f ca="1"/>
        <v>Low Cap</v>
      </c>
    </row>
    <row r="17143" spans="11:16">
      <c r="K17143" s="14" t="str">
        <v/>
      </c>
      <c r="L17143" s="14" t="str">
        <v/>
      </c>
      <c r="O17143" s="14" t="str">
        <v/>
      </c>
      <c r="P17143" s="14" t="str">
        <f ca="1"/>
        <v>Low Cap</v>
      </c>
    </row>
    <row r="17144" spans="11:16">
      <c r="K17144" s="14" t="str">
        <v/>
      </c>
      <c r="L17144" s="14" t="str">
        <v/>
      </c>
      <c r="O17144" s="14" t="str">
        <v/>
      </c>
      <c r="P17144" s="14" t="str">
        <f ca="1"/>
        <v>Low Cap</v>
      </c>
    </row>
    <row r="17145" spans="11:16">
      <c r="K17145" s="14" t="str">
        <v/>
      </c>
      <c r="L17145" s="14" t="str">
        <v/>
      </c>
      <c r="O17145" s="14" t="str">
        <v/>
      </c>
      <c r="P17145" s="14" t="str">
        <f ca="1"/>
        <v>Low Cap</v>
      </c>
    </row>
    <row r="17146" spans="11:16">
      <c r="K17146" s="14" t="str">
        <v/>
      </c>
      <c r="L17146" s="14" t="str">
        <v/>
      </c>
      <c r="O17146" s="14" t="str">
        <v/>
      </c>
      <c r="P17146" s="14" t="str">
        <f ca="1"/>
        <v>Low Cap</v>
      </c>
    </row>
    <row r="17147" spans="11:16">
      <c r="K17147" s="14" t="str">
        <v/>
      </c>
      <c r="L17147" s="14" t="str">
        <v/>
      </c>
      <c r="O17147" s="14" t="str">
        <v/>
      </c>
      <c r="P17147" s="14" t="str">
        <f ca="1"/>
        <v>Low Cap</v>
      </c>
    </row>
    <row r="17148" spans="11:16">
      <c r="K17148" s="14" t="str">
        <v/>
      </c>
      <c r="L17148" s="14" t="str">
        <v/>
      </c>
      <c r="O17148" s="14" t="str">
        <v/>
      </c>
      <c r="P17148" s="14" t="str">
        <f ca="1"/>
        <v>Low Cap</v>
      </c>
    </row>
    <row r="17149" spans="11:16">
      <c r="K17149" s="14" t="str">
        <v/>
      </c>
      <c r="L17149" s="14" t="str">
        <v/>
      </c>
      <c r="O17149" s="14" t="str">
        <v/>
      </c>
      <c r="P17149" s="14" t="str">
        <f ca="1"/>
        <v>Low Cap</v>
      </c>
    </row>
    <row r="17150" spans="11:16">
      <c r="K17150" s="14" t="str">
        <v/>
      </c>
      <c r="L17150" s="14" t="str">
        <v/>
      </c>
      <c r="O17150" s="14" t="str">
        <v/>
      </c>
      <c r="P17150" s="14" t="str">
        <f ca="1"/>
        <v>Low Cap</v>
      </c>
    </row>
    <row r="17151" spans="11:16">
      <c r="K17151" s="14" t="str">
        <v/>
      </c>
      <c r="L17151" s="14" t="str">
        <v/>
      </c>
      <c r="O17151" s="14" t="str">
        <v/>
      </c>
      <c r="P17151" s="14" t="str">
        <f ca="1"/>
        <v>Low Cap</v>
      </c>
    </row>
    <row r="17152" spans="11:16">
      <c r="K17152" s="14" t="str">
        <v/>
      </c>
      <c r="L17152" s="14" t="str">
        <v/>
      </c>
      <c r="O17152" s="14" t="str">
        <v/>
      </c>
      <c r="P17152" s="14" t="str">
        <f ca="1"/>
        <v>Low Cap</v>
      </c>
    </row>
    <row r="17153" spans="11:16">
      <c r="K17153" s="14" t="str">
        <v/>
      </c>
      <c r="L17153" s="14" t="str">
        <v/>
      </c>
      <c r="O17153" s="14" t="str">
        <v/>
      </c>
      <c r="P17153" s="14" t="str">
        <f ca="1"/>
        <v>Low Cap</v>
      </c>
    </row>
    <row r="17154" spans="11:16">
      <c r="K17154" s="14" t="str">
        <v/>
      </c>
      <c r="L17154" s="14" t="str">
        <v/>
      </c>
      <c r="O17154" s="14" t="str">
        <v/>
      </c>
      <c r="P17154" s="14" t="str">
        <f ca="1"/>
        <v>Low Cap</v>
      </c>
    </row>
    <row r="17155" spans="11:16">
      <c r="K17155" s="14" t="str">
        <v/>
      </c>
      <c r="L17155" s="14" t="str">
        <v/>
      </c>
      <c r="O17155" s="14" t="str">
        <v/>
      </c>
      <c r="P17155" s="14" t="str">
        <f ca="1"/>
        <v>Low Cap</v>
      </c>
    </row>
    <row r="17156" spans="11:16">
      <c r="K17156" s="14" t="str">
        <v/>
      </c>
      <c r="L17156" s="14" t="str">
        <v/>
      </c>
      <c r="O17156" s="14" t="str">
        <v/>
      </c>
      <c r="P17156" s="14" t="str">
        <f ca="1"/>
        <v>Low Cap</v>
      </c>
    </row>
    <row r="17157" spans="11:16">
      <c r="K17157" s="14" t="str">
        <v/>
      </c>
      <c r="L17157" s="14" t="str">
        <v/>
      </c>
      <c r="O17157" s="14" t="str">
        <v/>
      </c>
      <c r="P17157" s="14" t="str">
        <f ca="1"/>
        <v>Low Cap</v>
      </c>
    </row>
    <row r="17158" spans="11:16">
      <c r="K17158" s="14" t="str">
        <v/>
      </c>
      <c r="L17158" s="14" t="str">
        <v/>
      </c>
      <c r="O17158" s="14" t="str">
        <v/>
      </c>
      <c r="P17158" s="14" t="str">
        <f ca="1"/>
        <v>Low Cap</v>
      </c>
    </row>
    <row r="17159" spans="11:16">
      <c r="K17159" s="14" t="str">
        <v/>
      </c>
      <c r="L17159" s="14" t="str">
        <v/>
      </c>
      <c r="O17159" s="14" t="str">
        <v/>
      </c>
      <c r="P17159" s="14" t="str">
        <f ca="1"/>
        <v>Low Cap</v>
      </c>
    </row>
    <row r="17160" spans="11:16">
      <c r="K17160" s="14" t="str">
        <v/>
      </c>
      <c r="L17160" s="14" t="str">
        <v/>
      </c>
      <c r="O17160" s="14" t="str">
        <v/>
      </c>
      <c r="P17160" s="14" t="str">
        <f ca="1"/>
        <v>Low Cap</v>
      </c>
    </row>
    <row r="17161" spans="11:16">
      <c r="K17161" s="14" t="str">
        <v/>
      </c>
      <c r="L17161" s="14" t="str">
        <v/>
      </c>
      <c r="O17161" s="14" t="str">
        <v/>
      </c>
      <c r="P17161" s="14" t="str">
        <f ca="1"/>
        <v>Low Cap</v>
      </c>
    </row>
    <row r="17162" spans="11:16">
      <c r="K17162" s="14" t="str">
        <v/>
      </c>
      <c r="L17162" s="14" t="str">
        <v/>
      </c>
      <c r="O17162" s="14" t="str">
        <v/>
      </c>
      <c r="P17162" s="14" t="str">
        <f ca="1"/>
        <v>Low Cap</v>
      </c>
    </row>
    <row r="17163" spans="11:16">
      <c r="K17163" s="14" t="str">
        <v/>
      </c>
      <c r="L17163" s="14" t="str">
        <v/>
      </c>
      <c r="O17163" s="14" t="str">
        <v/>
      </c>
      <c r="P17163" s="14" t="str">
        <f ca="1"/>
        <v>Low Cap</v>
      </c>
    </row>
    <row r="17164" spans="11:16">
      <c r="K17164" s="14" t="str">
        <v/>
      </c>
      <c r="L17164" s="14" t="str">
        <v/>
      </c>
      <c r="O17164" s="14" t="str">
        <v/>
      </c>
      <c r="P17164" s="14" t="str">
        <f ca="1"/>
        <v>Low Cap</v>
      </c>
    </row>
    <row r="17165" spans="11:16">
      <c r="K17165" s="14" t="str">
        <v/>
      </c>
      <c r="L17165" s="14" t="str">
        <v/>
      </c>
      <c r="O17165" s="14" t="str">
        <v/>
      </c>
      <c r="P17165" s="14" t="str">
        <f ca="1"/>
        <v>Low Cap</v>
      </c>
    </row>
    <row r="17166" spans="11:16">
      <c r="K17166" s="14" t="str">
        <v/>
      </c>
      <c r="L17166" s="14" t="str">
        <v/>
      </c>
      <c r="O17166" s="14" t="str">
        <v/>
      </c>
      <c r="P17166" s="14" t="str">
        <f ca="1"/>
        <v>Low Cap</v>
      </c>
    </row>
    <row r="17167" spans="11:16">
      <c r="K17167" s="14" t="str">
        <v/>
      </c>
      <c r="L17167" s="14" t="str">
        <v/>
      </c>
      <c r="O17167" s="14" t="str">
        <v/>
      </c>
      <c r="P17167" s="14" t="str">
        <f ca="1"/>
        <v>Low Cap</v>
      </c>
    </row>
    <row r="17168" spans="11:16">
      <c r="K17168" s="14" t="str">
        <v/>
      </c>
      <c r="L17168" s="14" t="str">
        <v/>
      </c>
      <c r="O17168" s="14" t="str">
        <v/>
      </c>
      <c r="P17168" s="14" t="str">
        <f ca="1"/>
        <v>Low Cap</v>
      </c>
    </row>
    <row r="17169" spans="11:16">
      <c r="K17169" s="14" t="str">
        <v/>
      </c>
      <c r="L17169" s="14" t="str">
        <v/>
      </c>
      <c r="O17169" s="14" t="str">
        <v/>
      </c>
      <c r="P17169" s="14" t="str">
        <f ca="1"/>
        <v>Low Cap</v>
      </c>
    </row>
    <row r="17170" spans="11:16">
      <c r="K17170" s="14" t="str">
        <v/>
      </c>
      <c r="L17170" s="14" t="str">
        <v/>
      </c>
      <c r="O17170" s="14" t="str">
        <v/>
      </c>
      <c r="P17170" s="14" t="str">
        <f ca="1"/>
        <v>Low Cap</v>
      </c>
    </row>
    <row r="17171" spans="11:16">
      <c r="K17171" s="14" t="str">
        <v/>
      </c>
      <c r="L17171" s="14" t="str">
        <v/>
      </c>
      <c r="O17171" s="14" t="str">
        <v/>
      </c>
      <c r="P17171" s="14" t="str">
        <f ca="1"/>
        <v>Low Cap</v>
      </c>
    </row>
    <row r="17172" spans="11:16">
      <c r="K17172" s="14" t="str">
        <v/>
      </c>
      <c r="L17172" s="14" t="str">
        <v/>
      </c>
      <c r="O17172" s="14" t="str">
        <v/>
      </c>
      <c r="P17172" s="14" t="str">
        <f ca="1"/>
        <v>Low Cap</v>
      </c>
    </row>
    <row r="17173" spans="11:16">
      <c r="K17173" s="14" t="str">
        <v/>
      </c>
      <c r="L17173" s="14" t="str">
        <v/>
      </c>
      <c r="O17173" s="14" t="str">
        <v/>
      </c>
      <c r="P17173" s="14" t="str">
        <f ca="1"/>
        <v>Low Cap</v>
      </c>
    </row>
    <row r="17174" spans="11:16">
      <c r="K17174" s="14" t="str">
        <v/>
      </c>
      <c r="L17174" s="14" t="str">
        <v/>
      </c>
      <c r="O17174" s="14" t="str">
        <v/>
      </c>
      <c r="P17174" s="14" t="str">
        <f ca="1"/>
        <v>Low Cap</v>
      </c>
    </row>
    <row r="17175" spans="11:16">
      <c r="K17175" s="14" t="str">
        <v/>
      </c>
      <c r="L17175" s="14" t="str">
        <v/>
      </c>
      <c r="O17175" s="14" t="str">
        <v/>
      </c>
      <c r="P17175" s="14" t="str">
        <f ca="1"/>
        <v>Low Cap</v>
      </c>
    </row>
    <row r="17176" spans="11:16">
      <c r="K17176" s="14" t="str">
        <v/>
      </c>
      <c r="L17176" s="14" t="str">
        <v/>
      </c>
      <c r="O17176" s="14" t="str">
        <v/>
      </c>
      <c r="P17176" s="14" t="str">
        <f ca="1"/>
        <v>Low Cap</v>
      </c>
    </row>
    <row r="17177" spans="11:16">
      <c r="K17177" s="14" t="str">
        <v/>
      </c>
      <c r="L17177" s="14" t="str">
        <v/>
      </c>
      <c r="O17177" s="14" t="str">
        <v/>
      </c>
      <c r="P17177" s="14" t="str">
        <f ca="1"/>
        <v>Low Cap</v>
      </c>
    </row>
    <row r="17178" spans="11:16">
      <c r="K17178" s="14" t="str">
        <v/>
      </c>
      <c r="L17178" s="14" t="str">
        <v/>
      </c>
      <c r="O17178" s="14" t="str">
        <v/>
      </c>
      <c r="P17178" s="14" t="str">
        <f ca="1"/>
        <v>Low Cap</v>
      </c>
    </row>
    <row r="17179" spans="11:16">
      <c r="K17179" s="14" t="str">
        <v/>
      </c>
      <c r="L17179" s="14" t="str">
        <v/>
      </c>
      <c r="O17179" s="14" t="str">
        <v/>
      </c>
      <c r="P17179" s="14" t="str">
        <f ca="1"/>
        <v>Low Cap</v>
      </c>
    </row>
    <row r="17180" spans="11:16">
      <c r="K17180" s="14" t="str">
        <v/>
      </c>
      <c r="L17180" s="14" t="str">
        <v/>
      </c>
      <c r="O17180" s="14" t="str">
        <v/>
      </c>
      <c r="P17180" s="14" t="str">
        <f ca="1"/>
        <v>Low Cap</v>
      </c>
    </row>
    <row r="17181" spans="11:16">
      <c r="K17181" s="14" t="str">
        <v/>
      </c>
      <c r="L17181" s="14" t="str">
        <v/>
      </c>
      <c r="O17181" s="14" t="str">
        <v/>
      </c>
      <c r="P17181" s="14" t="str">
        <f ca="1"/>
        <v>Low Cap</v>
      </c>
    </row>
    <row r="17182" spans="11:16">
      <c r="K17182" s="14" t="str">
        <v/>
      </c>
      <c r="L17182" s="14" t="str">
        <v/>
      </c>
      <c r="O17182" s="14" t="str">
        <v/>
      </c>
      <c r="P17182" s="14" t="str">
        <f ca="1"/>
        <v>Low Cap</v>
      </c>
    </row>
    <row r="17183" spans="11:16">
      <c r="K17183" s="14" t="str">
        <v/>
      </c>
      <c r="L17183" s="14" t="str">
        <v/>
      </c>
      <c r="O17183" s="14" t="str">
        <v/>
      </c>
      <c r="P17183" s="14" t="str">
        <f ca="1"/>
        <v>Low Cap</v>
      </c>
    </row>
    <row r="17184" spans="11:16">
      <c r="K17184" s="14" t="str">
        <v/>
      </c>
      <c r="L17184" s="14" t="str">
        <v/>
      </c>
      <c r="O17184" s="14" t="str">
        <v/>
      </c>
      <c r="P17184" s="14" t="str">
        <f ca="1"/>
        <v>Low Cap</v>
      </c>
    </row>
    <row r="17185" spans="11:16">
      <c r="K17185" s="14" t="str">
        <v/>
      </c>
      <c r="L17185" s="14" t="str">
        <v/>
      </c>
      <c r="O17185" s="14" t="str">
        <v/>
      </c>
      <c r="P17185" s="14" t="str">
        <f ca="1"/>
        <v>Low Cap</v>
      </c>
    </row>
    <row r="17186" spans="11:16">
      <c r="K17186" s="14" t="str">
        <v/>
      </c>
      <c r="L17186" s="14" t="str">
        <v/>
      </c>
      <c r="O17186" s="14" t="str">
        <v/>
      </c>
      <c r="P17186" s="14" t="str">
        <f ca="1"/>
        <v>Low Cap</v>
      </c>
    </row>
    <row r="17187" spans="11:16">
      <c r="K17187" s="14" t="str">
        <v/>
      </c>
      <c r="L17187" s="14" t="str">
        <v/>
      </c>
      <c r="O17187" s="14" t="str">
        <v/>
      </c>
      <c r="P17187" s="14" t="str">
        <f ca="1"/>
        <v>Low Cap</v>
      </c>
    </row>
    <row r="17188" spans="11:16">
      <c r="K17188" s="14" t="str">
        <v/>
      </c>
      <c r="L17188" s="14" t="str">
        <v/>
      </c>
      <c r="O17188" s="14" t="str">
        <v/>
      </c>
      <c r="P17188" s="14" t="str">
        <f ca="1"/>
        <v>Low Cap</v>
      </c>
    </row>
    <row r="17189" spans="11:16">
      <c r="K17189" s="14" t="str">
        <v/>
      </c>
      <c r="L17189" s="14" t="str">
        <v/>
      </c>
      <c r="O17189" s="14" t="str">
        <v/>
      </c>
      <c r="P17189" s="14" t="str">
        <f ca="1"/>
        <v>Low Cap</v>
      </c>
    </row>
    <row r="17190" spans="11:16">
      <c r="K17190" s="14" t="str">
        <v/>
      </c>
      <c r="L17190" s="14" t="str">
        <v/>
      </c>
      <c r="O17190" s="14" t="str">
        <v/>
      </c>
      <c r="P17190" s="14" t="str">
        <f ca="1"/>
        <v>Low Cap</v>
      </c>
    </row>
    <row r="17191" spans="11:16">
      <c r="K17191" s="14" t="str">
        <v/>
      </c>
      <c r="L17191" s="14" t="str">
        <v/>
      </c>
      <c r="O17191" s="14" t="str">
        <v/>
      </c>
      <c r="P17191" s="14" t="str">
        <f ca="1"/>
        <v>Low Cap</v>
      </c>
    </row>
    <row r="17192" spans="11:16">
      <c r="K17192" s="14" t="str">
        <v/>
      </c>
      <c r="L17192" s="14" t="str">
        <v/>
      </c>
      <c r="O17192" s="14" t="str">
        <v/>
      </c>
      <c r="P17192" s="14" t="str">
        <f ca="1"/>
        <v>Low Cap</v>
      </c>
    </row>
    <row r="17193" spans="11:16">
      <c r="K17193" s="14" t="str">
        <v/>
      </c>
      <c r="L17193" s="14" t="str">
        <v/>
      </c>
      <c r="O17193" s="14" t="str">
        <v/>
      </c>
      <c r="P17193" s="14" t="str">
        <f ca="1"/>
        <v>Low Cap</v>
      </c>
    </row>
    <row r="17194" spans="11:16">
      <c r="K17194" s="14" t="str">
        <v/>
      </c>
      <c r="L17194" s="14" t="str">
        <v/>
      </c>
      <c r="O17194" s="14" t="str">
        <v/>
      </c>
      <c r="P17194" s="14" t="str">
        <f ca="1"/>
        <v>Low Cap</v>
      </c>
    </row>
    <row r="17195" spans="11:16">
      <c r="K17195" s="14" t="str">
        <v/>
      </c>
      <c r="L17195" s="14" t="str">
        <v/>
      </c>
      <c r="O17195" s="14" t="str">
        <v/>
      </c>
      <c r="P17195" s="14" t="str">
        <f ca="1"/>
        <v>Low Cap</v>
      </c>
    </row>
    <row r="17196" spans="11:16">
      <c r="K17196" s="14" t="str">
        <v/>
      </c>
      <c r="L17196" s="14" t="str">
        <v/>
      </c>
      <c r="O17196" s="14" t="str">
        <v/>
      </c>
      <c r="P17196" s="14" t="str">
        <f ca="1"/>
        <v>Low Cap</v>
      </c>
    </row>
    <row r="17197" spans="11:16">
      <c r="K17197" s="14" t="str">
        <v/>
      </c>
      <c r="L17197" s="14" t="str">
        <v/>
      </c>
      <c r="O17197" s="14" t="str">
        <v/>
      </c>
      <c r="P17197" s="14" t="str">
        <f ca="1"/>
        <v>Low Cap</v>
      </c>
    </row>
    <row r="17198" spans="11:16">
      <c r="K17198" s="14" t="str">
        <v/>
      </c>
      <c r="L17198" s="14" t="str">
        <v/>
      </c>
      <c r="O17198" s="14" t="str">
        <v/>
      </c>
      <c r="P17198" s="14" t="str">
        <f ca="1"/>
        <v>Low Cap</v>
      </c>
    </row>
    <row r="17199" spans="11:16">
      <c r="K17199" s="14" t="str">
        <v/>
      </c>
      <c r="L17199" s="14" t="str">
        <v/>
      </c>
      <c r="O17199" s="14" t="str">
        <v/>
      </c>
      <c r="P17199" s="14" t="str">
        <f ca="1"/>
        <v>Low Cap</v>
      </c>
    </row>
    <row r="17200" spans="11:16">
      <c r="K17200" s="14" t="str">
        <v/>
      </c>
      <c r="L17200" s="14" t="str">
        <v/>
      </c>
      <c r="O17200" s="14" t="str">
        <v/>
      </c>
      <c r="P17200" s="14" t="str">
        <f ca="1"/>
        <v>Low Cap</v>
      </c>
    </row>
    <row r="17201" spans="11:16">
      <c r="K17201" s="14" t="str">
        <v/>
      </c>
      <c r="L17201" s="14" t="str">
        <v/>
      </c>
      <c r="O17201" s="14" t="str">
        <v/>
      </c>
      <c r="P17201" s="14" t="str">
        <f ca="1"/>
        <v>Low Cap</v>
      </c>
    </row>
    <row r="17202" spans="11:16">
      <c r="K17202" s="14" t="str">
        <v/>
      </c>
      <c r="L17202" s="14" t="str">
        <v/>
      </c>
      <c r="O17202" s="14" t="str">
        <v/>
      </c>
      <c r="P17202" s="14" t="str">
        <f ca="1"/>
        <v>Low Cap</v>
      </c>
    </row>
    <row r="17203" spans="11:16">
      <c r="K17203" s="14" t="str">
        <v/>
      </c>
      <c r="L17203" s="14" t="str">
        <v/>
      </c>
      <c r="O17203" s="14" t="str">
        <v/>
      </c>
      <c r="P17203" s="14" t="str">
        <f ca="1"/>
        <v>Low Cap</v>
      </c>
    </row>
    <row r="17204" spans="11:16">
      <c r="K17204" s="14" t="str">
        <v/>
      </c>
      <c r="L17204" s="14" t="str">
        <v/>
      </c>
      <c r="O17204" s="14" t="str">
        <v/>
      </c>
      <c r="P17204" s="14" t="str">
        <f ca="1"/>
        <v>Low Cap</v>
      </c>
    </row>
    <row r="17205" spans="11:16">
      <c r="K17205" s="14" t="str">
        <v/>
      </c>
      <c r="L17205" s="14" t="str">
        <v/>
      </c>
      <c r="O17205" s="14" t="str">
        <v/>
      </c>
      <c r="P17205" s="14" t="str">
        <f ca="1"/>
        <v>Low Cap</v>
      </c>
    </row>
    <row r="17206" spans="11:16">
      <c r="K17206" s="14" t="str">
        <v/>
      </c>
      <c r="L17206" s="14" t="str">
        <v/>
      </c>
      <c r="O17206" s="14" t="str">
        <v/>
      </c>
      <c r="P17206" s="14" t="str">
        <f ca="1"/>
        <v>Low Cap</v>
      </c>
    </row>
    <row r="17207" spans="11:16">
      <c r="K17207" s="14" t="str">
        <v/>
      </c>
      <c r="L17207" s="14" t="str">
        <v/>
      </c>
      <c r="O17207" s="14" t="str">
        <v/>
      </c>
      <c r="P17207" s="14" t="str">
        <f ca="1"/>
        <v>Low Cap</v>
      </c>
    </row>
    <row r="17208" spans="11:16">
      <c r="K17208" s="14" t="str">
        <v/>
      </c>
      <c r="L17208" s="14" t="str">
        <v/>
      </c>
      <c r="O17208" s="14" t="str">
        <v/>
      </c>
      <c r="P17208" s="14" t="str">
        <f ca="1"/>
        <v>Low Cap</v>
      </c>
    </row>
    <row r="17209" spans="11:16">
      <c r="K17209" s="14" t="str">
        <v/>
      </c>
      <c r="L17209" s="14" t="str">
        <v/>
      </c>
      <c r="O17209" s="14" t="str">
        <v/>
      </c>
      <c r="P17209" s="14" t="str">
        <f ca="1"/>
        <v>Low Cap</v>
      </c>
    </row>
    <row r="17210" spans="11:16">
      <c r="K17210" s="14" t="str">
        <v/>
      </c>
      <c r="L17210" s="14" t="str">
        <v/>
      </c>
      <c r="O17210" s="14" t="str">
        <v/>
      </c>
      <c r="P17210" s="14" t="str">
        <f ca="1"/>
        <v>Low Cap</v>
      </c>
    </row>
    <row r="17211" spans="11:16">
      <c r="K17211" s="14" t="str">
        <v/>
      </c>
      <c r="L17211" s="14" t="str">
        <v/>
      </c>
      <c r="O17211" s="14" t="str">
        <v/>
      </c>
      <c r="P17211" s="14" t="str">
        <f ca="1"/>
        <v>Low Cap</v>
      </c>
    </row>
    <row r="17212" spans="11:16">
      <c r="K17212" s="14" t="str">
        <v/>
      </c>
      <c r="L17212" s="14" t="str">
        <v/>
      </c>
      <c r="O17212" s="14" t="str">
        <v/>
      </c>
      <c r="P17212" s="14" t="str">
        <f ca="1"/>
        <v>Low Cap</v>
      </c>
    </row>
    <row r="17213" spans="11:16">
      <c r="K17213" s="14" t="str">
        <v/>
      </c>
      <c r="L17213" s="14" t="str">
        <v/>
      </c>
      <c r="O17213" s="14" t="str">
        <v/>
      </c>
      <c r="P17213" s="14" t="str">
        <f ca="1"/>
        <v>Low Cap</v>
      </c>
    </row>
    <row r="17214" spans="11:16">
      <c r="K17214" s="14" t="str">
        <v/>
      </c>
      <c r="L17214" s="14" t="str">
        <v/>
      </c>
      <c r="O17214" s="14" t="str">
        <v/>
      </c>
      <c r="P17214" s="14" t="str">
        <f ca="1"/>
        <v>Low Cap</v>
      </c>
    </row>
    <row r="17215" spans="11:16">
      <c r="K17215" s="14" t="str">
        <v/>
      </c>
      <c r="L17215" s="14" t="str">
        <v/>
      </c>
      <c r="O17215" s="14" t="str">
        <v/>
      </c>
      <c r="P17215" s="14" t="str">
        <f ca="1"/>
        <v>Low Cap</v>
      </c>
    </row>
    <row r="17216" spans="11:16">
      <c r="K17216" s="14" t="str">
        <v/>
      </c>
      <c r="L17216" s="14" t="str">
        <v/>
      </c>
      <c r="O17216" s="14" t="str">
        <v/>
      </c>
      <c r="P17216" s="14" t="str">
        <f ca="1"/>
        <v>Low Cap</v>
      </c>
    </row>
    <row r="17217" spans="11:16">
      <c r="K17217" s="14" t="str">
        <v/>
      </c>
      <c r="L17217" s="14" t="str">
        <v/>
      </c>
      <c r="O17217" s="14" t="str">
        <v/>
      </c>
      <c r="P17217" s="14" t="str">
        <f ca="1"/>
        <v>Low Cap</v>
      </c>
    </row>
    <row r="17218" spans="11:16">
      <c r="K17218" s="14" t="str">
        <v/>
      </c>
      <c r="L17218" s="14" t="str">
        <v/>
      </c>
      <c r="O17218" s="14" t="str">
        <v/>
      </c>
      <c r="P17218" s="14" t="str">
        <f ca="1"/>
        <v>Low Cap</v>
      </c>
    </row>
    <row r="17219" spans="11:16">
      <c r="K17219" s="14" t="str">
        <v/>
      </c>
      <c r="L17219" s="14" t="str">
        <v/>
      </c>
      <c r="O17219" s="14" t="str">
        <v/>
      </c>
      <c r="P17219" s="14" t="str">
        <f ca="1"/>
        <v>Low Cap</v>
      </c>
    </row>
    <row r="17220" spans="11:16">
      <c r="K17220" s="14" t="str">
        <v/>
      </c>
      <c r="L17220" s="14" t="str">
        <v/>
      </c>
      <c r="O17220" s="14" t="str">
        <v/>
      </c>
      <c r="P17220" s="14" t="str">
        <f ca="1"/>
        <v>Low Cap</v>
      </c>
    </row>
    <row r="17221" spans="11:16">
      <c r="K17221" s="14" t="str">
        <v/>
      </c>
      <c r="L17221" s="14" t="str">
        <v/>
      </c>
      <c r="O17221" s="14" t="str">
        <v/>
      </c>
      <c r="P17221" s="14" t="str">
        <f ca="1"/>
        <v>Low Cap</v>
      </c>
    </row>
    <row r="17222" spans="11:16">
      <c r="K17222" s="14" t="str">
        <v/>
      </c>
      <c r="L17222" s="14" t="str">
        <v/>
      </c>
      <c r="O17222" s="14" t="str">
        <v/>
      </c>
      <c r="P17222" s="14" t="str">
        <f ca="1"/>
        <v>Low Cap</v>
      </c>
    </row>
    <row r="17223" spans="11:16">
      <c r="K17223" s="14" t="str">
        <v/>
      </c>
      <c r="L17223" s="14" t="str">
        <v/>
      </c>
      <c r="O17223" s="14" t="str">
        <v/>
      </c>
      <c r="P17223" s="14" t="str">
        <f ca="1"/>
        <v>Low Cap</v>
      </c>
    </row>
    <row r="17224" spans="11:16">
      <c r="K17224" s="14" t="str">
        <v/>
      </c>
      <c r="L17224" s="14" t="str">
        <v/>
      </c>
      <c r="O17224" s="14" t="str">
        <v/>
      </c>
      <c r="P17224" s="14" t="str">
        <f ca="1"/>
        <v>Low Cap</v>
      </c>
    </row>
    <row r="17225" spans="11:16">
      <c r="K17225" s="14" t="str">
        <v/>
      </c>
      <c r="L17225" s="14" t="str">
        <v/>
      </c>
      <c r="O17225" s="14" t="str">
        <v/>
      </c>
      <c r="P17225" s="14" t="str">
        <f ca="1"/>
        <v>Low Cap</v>
      </c>
    </row>
    <row r="17226" spans="11:16">
      <c r="K17226" s="14" t="str">
        <v/>
      </c>
      <c r="L17226" s="14" t="str">
        <v/>
      </c>
      <c r="O17226" s="14" t="str">
        <v/>
      </c>
      <c r="P17226" s="14" t="str">
        <f ca="1"/>
        <v>Low Cap</v>
      </c>
    </row>
    <row r="17227" spans="11:16">
      <c r="K17227" s="14" t="str">
        <v/>
      </c>
      <c r="L17227" s="14" t="str">
        <v/>
      </c>
      <c r="O17227" s="14" t="str">
        <v/>
      </c>
      <c r="P17227" s="14" t="str">
        <f ca="1"/>
        <v>Low Cap</v>
      </c>
    </row>
    <row r="17228" spans="11:16">
      <c r="K17228" s="14" t="str">
        <v/>
      </c>
      <c r="L17228" s="14" t="str">
        <v/>
      </c>
      <c r="O17228" s="14" t="str">
        <v/>
      </c>
      <c r="P17228" s="14" t="str">
        <f ca="1"/>
        <v>Low Cap</v>
      </c>
    </row>
    <row r="17229" spans="11:16">
      <c r="K17229" s="14" t="str">
        <v/>
      </c>
      <c r="L17229" s="14" t="str">
        <v/>
      </c>
      <c r="O17229" s="14" t="str">
        <v/>
      </c>
      <c r="P17229" s="14" t="str">
        <f ca="1"/>
        <v>Low Cap</v>
      </c>
    </row>
    <row r="17230" spans="11:16">
      <c r="K17230" s="14" t="str">
        <v/>
      </c>
      <c r="L17230" s="14" t="str">
        <v/>
      </c>
      <c r="O17230" s="14" t="str">
        <v/>
      </c>
      <c r="P17230" s="14" t="str">
        <f ca="1"/>
        <v>Low Cap</v>
      </c>
    </row>
    <row r="17231" spans="11:16">
      <c r="K17231" s="14" t="str">
        <v/>
      </c>
      <c r="L17231" s="14" t="str">
        <v/>
      </c>
      <c r="O17231" s="14" t="str">
        <v/>
      </c>
      <c r="P17231" s="14" t="str">
        <f ca="1"/>
        <v>Low Cap</v>
      </c>
    </row>
    <row r="17232" spans="11:16">
      <c r="K17232" s="14" t="str">
        <v/>
      </c>
      <c r="L17232" s="14" t="str">
        <v/>
      </c>
      <c r="O17232" s="14" t="str">
        <v/>
      </c>
      <c r="P17232" s="14" t="str">
        <f ca="1"/>
        <v>Low Cap</v>
      </c>
    </row>
    <row r="17233" spans="11:16">
      <c r="K17233" s="14" t="str">
        <v/>
      </c>
      <c r="L17233" s="14" t="str">
        <v/>
      </c>
      <c r="O17233" s="14" t="str">
        <v/>
      </c>
      <c r="P17233" s="14" t="str">
        <f ca="1"/>
        <v>Low Cap</v>
      </c>
    </row>
    <row r="17234" spans="11:16">
      <c r="K17234" s="14" t="str">
        <v/>
      </c>
      <c r="L17234" s="14" t="str">
        <v/>
      </c>
      <c r="O17234" s="14" t="str">
        <v/>
      </c>
      <c r="P17234" s="14" t="str">
        <f ca="1"/>
        <v>Low Cap</v>
      </c>
    </row>
    <row r="17235" spans="11:16">
      <c r="K17235" s="14" t="str">
        <v/>
      </c>
      <c r="L17235" s="14" t="str">
        <v/>
      </c>
      <c r="O17235" s="14" t="str">
        <v/>
      </c>
      <c r="P17235" s="14" t="str">
        <f ca="1"/>
        <v>Low Cap</v>
      </c>
    </row>
    <row r="17236" spans="11:16">
      <c r="K17236" s="14" t="str">
        <v/>
      </c>
      <c r="L17236" s="14" t="str">
        <v/>
      </c>
      <c r="O17236" s="14" t="str">
        <v/>
      </c>
      <c r="P17236" s="14" t="str">
        <f ca="1"/>
        <v>Low Cap</v>
      </c>
    </row>
    <row r="17237" spans="11:16">
      <c r="K17237" s="14" t="str">
        <v/>
      </c>
      <c r="L17237" s="14" t="str">
        <v/>
      </c>
      <c r="O17237" s="14" t="str">
        <v/>
      </c>
      <c r="P17237" s="14" t="str">
        <f ca="1"/>
        <v>Low Cap</v>
      </c>
    </row>
    <row r="17238" spans="11:16">
      <c r="K17238" s="14" t="str">
        <v/>
      </c>
      <c r="L17238" s="14" t="str">
        <v/>
      </c>
      <c r="O17238" s="14" t="str">
        <v/>
      </c>
      <c r="P17238" s="14" t="str">
        <f ca="1"/>
        <v>Low Cap</v>
      </c>
    </row>
    <row r="17239" spans="11:16">
      <c r="K17239" s="14" t="str">
        <v/>
      </c>
      <c r="L17239" s="14" t="str">
        <v/>
      </c>
      <c r="O17239" s="14" t="str">
        <v/>
      </c>
      <c r="P17239" s="14" t="str">
        <f ca="1"/>
        <v>Low Cap</v>
      </c>
    </row>
    <row r="17240" spans="11:16">
      <c r="K17240" s="14" t="str">
        <v/>
      </c>
      <c r="L17240" s="14" t="str">
        <v/>
      </c>
      <c r="O17240" s="14" t="str">
        <v/>
      </c>
      <c r="P17240" s="14" t="str">
        <f ca="1"/>
        <v>Low Cap</v>
      </c>
    </row>
    <row r="17241" spans="11:16">
      <c r="K17241" s="14" t="str">
        <v/>
      </c>
      <c r="L17241" s="14" t="str">
        <v/>
      </c>
      <c r="O17241" s="14" t="str">
        <v/>
      </c>
      <c r="P17241" s="14" t="str">
        <f ca="1"/>
        <v>Low Cap</v>
      </c>
    </row>
    <row r="17242" spans="11:16">
      <c r="K17242" s="14" t="str">
        <v/>
      </c>
      <c r="L17242" s="14" t="str">
        <v/>
      </c>
      <c r="O17242" s="14" t="str">
        <v/>
      </c>
      <c r="P17242" s="14" t="str">
        <f ca="1"/>
        <v>Low Cap</v>
      </c>
    </row>
    <row r="17243" spans="11:16">
      <c r="K17243" s="14" t="str">
        <v/>
      </c>
      <c r="L17243" s="14" t="str">
        <v/>
      </c>
      <c r="O17243" s="14" t="str">
        <v/>
      </c>
      <c r="P17243" s="14" t="str">
        <f ca="1"/>
        <v>Low Cap</v>
      </c>
    </row>
    <row r="17244" spans="11:16">
      <c r="K17244" s="14" t="str">
        <v/>
      </c>
      <c r="L17244" s="14" t="str">
        <v/>
      </c>
      <c r="O17244" s="14" t="str">
        <v/>
      </c>
      <c r="P17244" s="14" t="str">
        <f ca="1"/>
        <v>Low Cap</v>
      </c>
    </row>
    <row r="17245" spans="11:16">
      <c r="K17245" s="14" t="str">
        <v/>
      </c>
      <c r="L17245" s="14" t="str">
        <v/>
      </c>
      <c r="O17245" s="14" t="str">
        <v/>
      </c>
      <c r="P17245" s="14" t="str">
        <f ca="1"/>
        <v>Low Cap</v>
      </c>
    </row>
    <row r="17246" spans="11:16">
      <c r="K17246" s="14" t="str">
        <v/>
      </c>
      <c r="L17246" s="14" t="str">
        <v/>
      </c>
      <c r="O17246" s="14" t="str">
        <v/>
      </c>
      <c r="P17246" s="14" t="str">
        <f ca="1"/>
        <v>Low Cap</v>
      </c>
    </row>
    <row r="17247" spans="11:16">
      <c r="K17247" s="14" t="str">
        <v/>
      </c>
      <c r="L17247" s="14" t="str">
        <v/>
      </c>
      <c r="O17247" s="14" t="str">
        <v/>
      </c>
      <c r="P17247" s="14" t="str">
        <f ca="1"/>
        <v>Low Cap</v>
      </c>
    </row>
    <row r="17248" spans="11:16">
      <c r="K17248" s="14" t="str">
        <v/>
      </c>
      <c r="L17248" s="14" t="str">
        <v/>
      </c>
      <c r="O17248" s="14" t="str">
        <v/>
      </c>
      <c r="P17248" s="14" t="str">
        <f ca="1"/>
        <v>Low Cap</v>
      </c>
    </row>
    <row r="17249" spans="11:16">
      <c r="K17249" s="14" t="str">
        <v/>
      </c>
      <c r="L17249" s="14" t="str">
        <v/>
      </c>
      <c r="O17249" s="14" t="str">
        <v/>
      </c>
      <c r="P17249" s="14" t="str">
        <f ca="1"/>
        <v>Low Cap</v>
      </c>
    </row>
    <row r="17250" spans="11:16">
      <c r="K17250" s="14" t="str">
        <v/>
      </c>
      <c r="L17250" s="14" t="str">
        <v/>
      </c>
      <c r="O17250" s="14" t="str">
        <v/>
      </c>
      <c r="P17250" s="14" t="str">
        <f ca="1"/>
        <v>Low Cap</v>
      </c>
    </row>
    <row r="17251" spans="11:16">
      <c r="K17251" s="14" t="str">
        <v/>
      </c>
      <c r="L17251" s="14" t="str">
        <v/>
      </c>
      <c r="O17251" s="14" t="str">
        <v/>
      </c>
      <c r="P17251" s="14" t="str">
        <f ca="1"/>
        <v>Low Cap</v>
      </c>
    </row>
    <row r="17252" spans="11:16">
      <c r="K17252" s="14" t="str">
        <v/>
      </c>
      <c r="L17252" s="14" t="str">
        <v/>
      </c>
      <c r="O17252" s="14" t="str">
        <v/>
      </c>
      <c r="P17252" s="14" t="str">
        <f ca="1"/>
        <v>Low Cap</v>
      </c>
    </row>
    <row r="17253" spans="11:16">
      <c r="K17253" s="14" t="str">
        <v/>
      </c>
      <c r="L17253" s="14" t="str">
        <v/>
      </c>
      <c r="O17253" s="14" t="str">
        <v/>
      </c>
      <c r="P17253" s="14" t="str">
        <f ca="1"/>
        <v>Low Cap</v>
      </c>
    </row>
    <row r="17254" spans="11:16">
      <c r="K17254" s="14" t="str">
        <v/>
      </c>
      <c r="L17254" s="14" t="str">
        <v/>
      </c>
      <c r="O17254" s="14" t="str">
        <v/>
      </c>
      <c r="P17254" s="14" t="str">
        <f ca="1"/>
        <v>Low Cap</v>
      </c>
    </row>
    <row r="17255" spans="11:16">
      <c r="K17255" s="14" t="str">
        <v/>
      </c>
      <c r="L17255" s="14" t="str">
        <v/>
      </c>
      <c r="O17255" s="14" t="str">
        <v/>
      </c>
      <c r="P17255" s="14" t="str">
        <f ca="1"/>
        <v>Low Cap</v>
      </c>
    </row>
    <row r="17256" spans="11:16">
      <c r="K17256" s="14" t="str">
        <v/>
      </c>
      <c r="L17256" s="14" t="str">
        <v/>
      </c>
      <c r="O17256" s="14" t="str">
        <v/>
      </c>
      <c r="P17256" s="14" t="str">
        <f ca="1"/>
        <v>Low Cap</v>
      </c>
    </row>
    <row r="17257" spans="11:16">
      <c r="K17257" s="14" t="str">
        <v/>
      </c>
      <c r="L17257" s="14" t="str">
        <v/>
      </c>
      <c r="O17257" s="14" t="str">
        <v/>
      </c>
      <c r="P17257" s="14" t="str">
        <f ca="1"/>
        <v>Low Cap</v>
      </c>
    </row>
    <row r="17258" spans="11:16">
      <c r="K17258" s="14" t="str">
        <v/>
      </c>
      <c r="L17258" s="14" t="str">
        <v/>
      </c>
      <c r="O17258" s="14" t="str">
        <v/>
      </c>
      <c r="P17258" s="14" t="str">
        <f ca="1"/>
        <v>Low Cap</v>
      </c>
    </row>
    <row r="17259" spans="11:16">
      <c r="K17259" s="14" t="str">
        <v/>
      </c>
      <c r="L17259" s="14" t="str">
        <v/>
      </c>
      <c r="O17259" s="14" t="str">
        <v/>
      </c>
      <c r="P17259" s="14" t="str">
        <f ca="1"/>
        <v>Low Cap</v>
      </c>
    </row>
    <row r="17260" spans="11:16">
      <c r="K17260" s="14" t="str">
        <v/>
      </c>
      <c r="L17260" s="14" t="str">
        <v/>
      </c>
      <c r="O17260" s="14" t="str">
        <v/>
      </c>
      <c r="P17260" s="14" t="str">
        <f ca="1"/>
        <v>Low Cap</v>
      </c>
    </row>
    <row r="17261" spans="11:16">
      <c r="K17261" s="14" t="str">
        <v/>
      </c>
      <c r="L17261" s="14" t="str">
        <v/>
      </c>
      <c r="O17261" s="14" t="str">
        <v/>
      </c>
      <c r="P17261" s="14" t="str">
        <f ca="1"/>
        <v>Low Cap</v>
      </c>
    </row>
    <row r="17262" spans="11:16">
      <c r="K17262" s="14" t="str">
        <v/>
      </c>
      <c r="L17262" s="14" t="str">
        <v/>
      </c>
      <c r="O17262" s="14" t="str">
        <v/>
      </c>
      <c r="P17262" s="14" t="str">
        <f ca="1"/>
        <v>Low Cap</v>
      </c>
    </row>
    <row r="17263" spans="11:16">
      <c r="K17263" s="14" t="str">
        <v/>
      </c>
      <c r="L17263" s="14" t="str">
        <v/>
      </c>
      <c r="O17263" s="14" t="str">
        <v/>
      </c>
      <c r="P17263" s="14" t="str">
        <f ca="1"/>
        <v>Low Cap</v>
      </c>
    </row>
    <row r="17264" spans="11:16">
      <c r="K17264" s="14" t="str">
        <v/>
      </c>
      <c r="L17264" s="14" t="str">
        <v/>
      </c>
      <c r="O17264" s="14" t="str">
        <v/>
      </c>
      <c r="P17264" s="14" t="str">
        <f ca="1"/>
        <v>Low Cap</v>
      </c>
    </row>
    <row r="17265" spans="11:16">
      <c r="K17265" s="14" t="str">
        <v/>
      </c>
      <c r="L17265" s="14" t="str">
        <v/>
      </c>
      <c r="O17265" s="14" t="str">
        <v/>
      </c>
      <c r="P17265" s="14" t="str">
        <f ca="1"/>
        <v>Low Cap</v>
      </c>
    </row>
    <row r="17266" spans="11:16">
      <c r="K17266" s="14" t="str">
        <v/>
      </c>
      <c r="L17266" s="14" t="str">
        <v/>
      </c>
      <c r="O17266" s="14" t="str">
        <v/>
      </c>
      <c r="P17266" s="14" t="str">
        <f ca="1"/>
        <v>Low Cap</v>
      </c>
    </row>
    <row r="17267" spans="11:16">
      <c r="K17267" s="14" t="str">
        <v/>
      </c>
      <c r="L17267" s="14" t="str">
        <v/>
      </c>
      <c r="O17267" s="14" t="str">
        <v/>
      </c>
      <c r="P17267" s="14" t="str">
        <f ca="1"/>
        <v>Low Cap</v>
      </c>
    </row>
    <row r="17268" spans="11:16">
      <c r="K17268" s="14" t="str">
        <v/>
      </c>
      <c r="L17268" s="14" t="str">
        <v/>
      </c>
      <c r="O17268" s="14" t="str">
        <v/>
      </c>
      <c r="P17268" s="14" t="str">
        <f ca="1"/>
        <v>Low Cap</v>
      </c>
    </row>
    <row r="17269" spans="11:16">
      <c r="K17269" s="14" t="str">
        <v/>
      </c>
      <c r="L17269" s="14" t="str">
        <v/>
      </c>
      <c r="O17269" s="14" t="str">
        <v/>
      </c>
      <c r="P17269" s="14" t="str">
        <f ca="1"/>
        <v>Low Cap</v>
      </c>
    </row>
    <row r="17270" spans="11:16">
      <c r="K17270" s="14" t="str">
        <v/>
      </c>
      <c r="L17270" s="14" t="str">
        <v/>
      </c>
      <c r="O17270" s="14" t="str">
        <v/>
      </c>
      <c r="P17270" s="14" t="str">
        <f ca="1"/>
        <v>Low Cap</v>
      </c>
    </row>
    <row r="17271" spans="11:16">
      <c r="K17271" s="14" t="str">
        <v/>
      </c>
      <c r="L17271" s="14" t="str">
        <v/>
      </c>
      <c r="O17271" s="14" t="str">
        <v/>
      </c>
      <c r="P17271" s="14" t="str">
        <f ca="1"/>
        <v>Low Cap</v>
      </c>
    </row>
    <row r="17272" spans="11:16">
      <c r="K17272" s="14" t="str">
        <v/>
      </c>
      <c r="L17272" s="14" t="str">
        <v/>
      </c>
      <c r="O17272" s="14" t="str">
        <v/>
      </c>
      <c r="P17272" s="14" t="str">
        <f ca="1"/>
        <v>Low Cap</v>
      </c>
    </row>
    <row r="17273" spans="11:16">
      <c r="K17273" s="14" t="str">
        <v/>
      </c>
      <c r="L17273" s="14" t="str">
        <v/>
      </c>
      <c r="O17273" s="14" t="str">
        <v/>
      </c>
      <c r="P17273" s="14" t="str">
        <f ca="1"/>
        <v>Low Cap</v>
      </c>
    </row>
    <row r="17274" spans="11:16">
      <c r="K17274" s="14" t="str">
        <v/>
      </c>
      <c r="L17274" s="14" t="str">
        <v/>
      </c>
      <c r="O17274" s="14" t="str">
        <v/>
      </c>
      <c r="P17274" s="14" t="str">
        <f ca="1"/>
        <v>Low Cap</v>
      </c>
    </row>
    <row r="17275" spans="11:16">
      <c r="K17275" s="14" t="str">
        <v/>
      </c>
      <c r="L17275" s="14" t="str">
        <v/>
      </c>
      <c r="O17275" s="14" t="str">
        <v/>
      </c>
      <c r="P17275" s="14" t="str">
        <f ca="1"/>
        <v>Low Cap</v>
      </c>
    </row>
    <row r="17276" spans="11:16">
      <c r="K17276" s="14" t="str">
        <v/>
      </c>
      <c r="L17276" s="14" t="str">
        <v/>
      </c>
      <c r="O17276" s="14" t="str">
        <v/>
      </c>
      <c r="P17276" s="14" t="str">
        <f ca="1"/>
        <v>Low Cap</v>
      </c>
    </row>
    <row r="17277" spans="11:16">
      <c r="K17277" s="14" t="str">
        <v/>
      </c>
      <c r="L17277" s="14" t="str">
        <v/>
      </c>
      <c r="O17277" s="14" t="str">
        <v/>
      </c>
      <c r="P17277" s="14" t="str">
        <f ca="1"/>
        <v>Low Cap</v>
      </c>
    </row>
    <row r="17278" spans="11:16">
      <c r="K17278" s="14" t="str">
        <v/>
      </c>
      <c r="L17278" s="14" t="str">
        <v/>
      </c>
      <c r="O17278" s="14" t="str">
        <v/>
      </c>
      <c r="P17278" s="14" t="str">
        <f ca="1"/>
        <v>Low Cap</v>
      </c>
    </row>
    <row r="17279" spans="11:16">
      <c r="K17279" s="14" t="str">
        <v/>
      </c>
      <c r="L17279" s="14" t="str">
        <v/>
      </c>
      <c r="O17279" s="14" t="str">
        <v/>
      </c>
      <c r="P17279" s="14" t="str">
        <f ca="1"/>
        <v>Low Cap</v>
      </c>
    </row>
    <row r="17280" spans="11:16">
      <c r="K17280" s="14" t="str">
        <v/>
      </c>
      <c r="L17280" s="14" t="str">
        <v/>
      </c>
      <c r="O17280" s="14" t="str">
        <v/>
      </c>
      <c r="P17280" s="14" t="str">
        <f ca="1"/>
        <v>Low Cap</v>
      </c>
    </row>
    <row r="17281" spans="11:16">
      <c r="K17281" s="14" t="str">
        <v/>
      </c>
      <c r="L17281" s="14" t="str">
        <v/>
      </c>
      <c r="O17281" s="14" t="str">
        <v/>
      </c>
      <c r="P17281" s="14" t="str">
        <f ca="1"/>
        <v>Low Cap</v>
      </c>
    </row>
    <row r="17282" spans="11:16">
      <c r="K17282" s="14" t="str">
        <v/>
      </c>
      <c r="L17282" s="14" t="str">
        <v/>
      </c>
      <c r="O17282" s="14" t="str">
        <v/>
      </c>
      <c r="P17282" s="14" t="str">
        <f ca="1"/>
        <v>Low Cap</v>
      </c>
    </row>
    <row r="17283" spans="11:16">
      <c r="K17283" s="14" t="str">
        <v/>
      </c>
      <c r="L17283" s="14" t="str">
        <v/>
      </c>
      <c r="O17283" s="14" t="str">
        <v/>
      </c>
      <c r="P17283" s="14" t="str">
        <f ca="1"/>
        <v>Low Cap</v>
      </c>
    </row>
    <row r="17284" spans="11:16">
      <c r="K17284" s="14" t="str">
        <v/>
      </c>
      <c r="L17284" s="14" t="str">
        <v/>
      </c>
      <c r="O17284" s="14" t="str">
        <v/>
      </c>
      <c r="P17284" s="14" t="str">
        <f ca="1"/>
        <v>Low Cap</v>
      </c>
    </row>
    <row r="17285" spans="11:16">
      <c r="K17285" s="14" t="str">
        <v/>
      </c>
      <c r="L17285" s="14" t="str">
        <v/>
      </c>
      <c r="O17285" s="14" t="str">
        <v/>
      </c>
      <c r="P17285" s="14" t="str">
        <f ca="1"/>
        <v>Low Cap</v>
      </c>
    </row>
    <row r="17286" spans="11:16">
      <c r="K17286" s="14" t="str">
        <v/>
      </c>
      <c r="L17286" s="14" t="str">
        <v/>
      </c>
      <c r="O17286" s="14" t="str">
        <v/>
      </c>
      <c r="P17286" s="14" t="str">
        <f ca="1"/>
        <v>Low Cap</v>
      </c>
    </row>
    <row r="17287" spans="11:16">
      <c r="K17287" s="14" t="str">
        <v/>
      </c>
      <c r="L17287" s="14" t="str">
        <v/>
      </c>
      <c r="O17287" s="14" t="str">
        <v/>
      </c>
      <c r="P17287" s="14" t="str">
        <f ca="1"/>
        <v>Low Cap</v>
      </c>
    </row>
    <row r="17288" spans="11:16">
      <c r="K17288" s="14" t="str">
        <v/>
      </c>
      <c r="L17288" s="14" t="str">
        <v/>
      </c>
      <c r="O17288" s="14" t="str">
        <v/>
      </c>
      <c r="P17288" s="14" t="str">
        <f ca="1"/>
        <v>Low Cap</v>
      </c>
    </row>
    <row r="17289" spans="11:16">
      <c r="K17289" s="14" t="str">
        <v/>
      </c>
      <c r="L17289" s="14" t="str">
        <v/>
      </c>
      <c r="O17289" s="14" t="str">
        <v/>
      </c>
      <c r="P17289" s="14" t="str">
        <f ca="1"/>
        <v>Low Cap</v>
      </c>
    </row>
    <row r="17290" spans="11:16">
      <c r="K17290" s="14" t="str">
        <v/>
      </c>
      <c r="L17290" s="14" t="str">
        <v/>
      </c>
      <c r="O17290" s="14" t="str">
        <v/>
      </c>
      <c r="P17290" s="14" t="str">
        <f ca="1"/>
        <v>Low Cap</v>
      </c>
    </row>
    <row r="17291" spans="11:16">
      <c r="K17291" s="14" t="str">
        <v/>
      </c>
      <c r="L17291" s="14" t="str">
        <v/>
      </c>
      <c r="O17291" s="14" t="str">
        <v/>
      </c>
      <c r="P17291" s="14" t="str">
        <f ca="1"/>
        <v>Low Cap</v>
      </c>
    </row>
    <row r="17292" spans="11:16">
      <c r="K17292" s="14" t="str">
        <v/>
      </c>
      <c r="L17292" s="14" t="str">
        <v/>
      </c>
      <c r="O17292" s="14" t="str">
        <v/>
      </c>
      <c r="P17292" s="14" t="str">
        <f ca="1"/>
        <v>Low Cap</v>
      </c>
    </row>
    <row r="17293" spans="11:16">
      <c r="K17293" s="14" t="str">
        <v/>
      </c>
      <c r="L17293" s="14" t="str">
        <v/>
      </c>
      <c r="O17293" s="14" t="str">
        <v/>
      </c>
      <c r="P17293" s="14" t="str">
        <f ca="1"/>
        <v>Low Cap</v>
      </c>
    </row>
    <row r="17294" spans="11:16">
      <c r="K17294" s="14" t="str">
        <v/>
      </c>
      <c r="L17294" s="14" t="str">
        <v/>
      </c>
      <c r="O17294" s="14" t="str">
        <v/>
      </c>
      <c r="P17294" s="14" t="str">
        <f ca="1"/>
        <v>Low Cap</v>
      </c>
    </row>
    <row r="17295" spans="11:16">
      <c r="K17295" s="14" t="str">
        <v/>
      </c>
      <c r="L17295" s="14" t="str">
        <v/>
      </c>
      <c r="O17295" s="14" t="str">
        <v/>
      </c>
      <c r="P17295" s="14" t="str">
        <f ca="1"/>
        <v>Low Cap</v>
      </c>
    </row>
    <row r="17296" spans="11:16">
      <c r="K17296" s="14" t="str">
        <v/>
      </c>
      <c r="L17296" s="14" t="str">
        <v/>
      </c>
      <c r="O17296" s="14" t="str">
        <v/>
      </c>
      <c r="P17296" s="14" t="str">
        <f ca="1"/>
        <v>Low Cap</v>
      </c>
    </row>
    <row r="17297" spans="11:16">
      <c r="K17297" s="14" t="str">
        <v/>
      </c>
      <c r="L17297" s="14" t="str">
        <v/>
      </c>
      <c r="O17297" s="14" t="str">
        <v/>
      </c>
      <c r="P17297" s="14" t="str">
        <f ca="1"/>
        <v>Low Cap</v>
      </c>
    </row>
    <row r="17298" spans="11:16">
      <c r="K17298" s="14" t="str">
        <v/>
      </c>
      <c r="L17298" s="14" t="str">
        <v/>
      </c>
      <c r="O17298" s="14" t="str">
        <v/>
      </c>
      <c r="P17298" s="14" t="str">
        <f ca="1"/>
        <v>Low Cap</v>
      </c>
    </row>
    <row r="17299" spans="11:16">
      <c r="K17299" s="14" t="str">
        <v/>
      </c>
      <c r="L17299" s="14" t="str">
        <v/>
      </c>
      <c r="O17299" s="14" t="str">
        <v/>
      </c>
      <c r="P17299" s="14" t="str">
        <f ca="1"/>
        <v>Low Cap</v>
      </c>
    </row>
    <row r="17300" spans="11:16">
      <c r="K17300" s="14" t="str">
        <v/>
      </c>
      <c r="L17300" s="14" t="str">
        <v/>
      </c>
      <c r="O17300" s="14" t="str">
        <v/>
      </c>
      <c r="P17300" s="14" t="str">
        <f ca="1"/>
        <v>Low Cap</v>
      </c>
    </row>
    <row r="17301" spans="11:16">
      <c r="K17301" s="14" t="str">
        <v/>
      </c>
      <c r="L17301" s="14" t="str">
        <v/>
      </c>
      <c r="O17301" s="14" t="str">
        <v/>
      </c>
      <c r="P17301" s="14" t="str">
        <f ca="1"/>
        <v>Low Cap</v>
      </c>
    </row>
    <row r="17302" spans="11:16">
      <c r="K17302" s="14" t="str">
        <v/>
      </c>
      <c r="L17302" s="14" t="str">
        <v/>
      </c>
      <c r="O17302" s="14" t="str">
        <v/>
      </c>
      <c r="P17302" s="14" t="str">
        <f ca="1"/>
        <v>Low Cap</v>
      </c>
    </row>
    <row r="17303" spans="11:16">
      <c r="K17303" s="14" t="str">
        <v/>
      </c>
      <c r="L17303" s="14" t="str">
        <v/>
      </c>
      <c r="O17303" s="14" t="str">
        <v/>
      </c>
      <c r="P17303" s="14" t="str">
        <f ca="1"/>
        <v>Low Cap</v>
      </c>
    </row>
    <row r="17304" spans="11:16">
      <c r="K17304" s="14" t="str">
        <v/>
      </c>
      <c r="L17304" s="14" t="str">
        <v/>
      </c>
      <c r="O17304" s="14" t="str">
        <v/>
      </c>
      <c r="P17304" s="14" t="str">
        <f ca="1"/>
        <v>Low Cap</v>
      </c>
    </row>
    <row r="17305" spans="11:16">
      <c r="K17305" s="14" t="str">
        <v/>
      </c>
      <c r="L17305" s="14" t="str">
        <v/>
      </c>
      <c r="O17305" s="14" t="str">
        <v/>
      </c>
      <c r="P17305" s="14" t="str">
        <f ca="1"/>
        <v>Low Cap</v>
      </c>
    </row>
    <row r="17306" spans="11:16">
      <c r="K17306" s="14" t="str">
        <v/>
      </c>
      <c r="L17306" s="14" t="str">
        <v/>
      </c>
      <c r="O17306" s="14" t="str">
        <v/>
      </c>
      <c r="P17306" s="14" t="str">
        <f ca="1"/>
        <v>Low Cap</v>
      </c>
    </row>
    <row r="17307" spans="11:16">
      <c r="K17307" s="14" t="str">
        <v/>
      </c>
      <c r="L17307" s="14" t="str">
        <v/>
      </c>
      <c r="O17307" s="14" t="str">
        <v/>
      </c>
      <c r="P17307" s="14" t="str">
        <f ca="1"/>
        <v>Low Cap</v>
      </c>
    </row>
    <row r="17308" spans="11:16">
      <c r="K17308" s="14" t="str">
        <v/>
      </c>
      <c r="L17308" s="14" t="str">
        <v/>
      </c>
      <c r="O17308" s="14" t="str">
        <v/>
      </c>
      <c r="P17308" s="14" t="str">
        <f ca="1"/>
        <v>Low Cap</v>
      </c>
    </row>
    <row r="17309" spans="11:16">
      <c r="K17309" s="14" t="str">
        <v/>
      </c>
      <c r="L17309" s="14" t="str">
        <v/>
      </c>
      <c r="O17309" s="14" t="str">
        <v/>
      </c>
      <c r="P17309" s="14" t="str">
        <f ca="1"/>
        <v>Low Cap</v>
      </c>
    </row>
    <row r="17310" spans="11:16">
      <c r="K17310" s="14" t="str">
        <v/>
      </c>
      <c r="L17310" s="14" t="str">
        <v/>
      </c>
      <c r="O17310" s="14" t="str">
        <v/>
      </c>
      <c r="P17310" s="14" t="str">
        <f ca="1"/>
        <v>Low Cap</v>
      </c>
    </row>
    <row r="17311" spans="11:16">
      <c r="K17311" s="14" t="str">
        <v/>
      </c>
      <c r="L17311" s="14" t="str">
        <v/>
      </c>
      <c r="O17311" s="14" t="str">
        <v/>
      </c>
      <c r="P17311" s="14" t="str">
        <f ca="1"/>
        <v>Low Cap</v>
      </c>
    </row>
    <row r="17312" spans="11:16">
      <c r="K17312" s="14" t="str">
        <v/>
      </c>
      <c r="L17312" s="14" t="str">
        <v/>
      </c>
      <c r="O17312" s="14" t="str">
        <v/>
      </c>
      <c r="P17312" s="14" t="str">
        <f ca="1"/>
        <v>Low Cap</v>
      </c>
    </row>
    <row r="17313" spans="11:16">
      <c r="K17313" s="14" t="str">
        <v/>
      </c>
      <c r="L17313" s="14" t="str">
        <v/>
      </c>
      <c r="O17313" s="14" t="str">
        <v/>
      </c>
      <c r="P17313" s="14" t="str">
        <f ca="1"/>
        <v>Low Cap</v>
      </c>
    </row>
    <row r="17314" spans="11:16">
      <c r="K17314" s="14" t="str">
        <v/>
      </c>
      <c r="L17314" s="14" t="str">
        <v/>
      </c>
      <c r="O17314" s="14" t="str">
        <v/>
      </c>
      <c r="P17314" s="14" t="str">
        <f ca="1"/>
        <v>Low Cap</v>
      </c>
    </row>
    <row r="17315" spans="11:16">
      <c r="K17315" s="14" t="str">
        <v/>
      </c>
      <c r="L17315" s="14" t="str">
        <v/>
      </c>
      <c r="O17315" s="14" t="str">
        <v/>
      </c>
      <c r="P17315" s="14" t="str">
        <f ca="1"/>
        <v>Low Cap</v>
      </c>
    </row>
    <row r="17316" spans="11:16">
      <c r="K17316" s="14" t="str">
        <v/>
      </c>
      <c r="L17316" s="14" t="str">
        <v/>
      </c>
      <c r="O17316" s="14" t="str">
        <v/>
      </c>
      <c r="P17316" s="14" t="str">
        <f ca="1"/>
        <v>Low Cap</v>
      </c>
    </row>
    <row r="17317" spans="11:16">
      <c r="K17317" s="14" t="str">
        <v/>
      </c>
      <c r="L17317" s="14" t="str">
        <v/>
      </c>
      <c r="O17317" s="14" t="str">
        <v/>
      </c>
      <c r="P17317" s="14" t="str">
        <f ca="1"/>
        <v>Low Cap</v>
      </c>
    </row>
    <row r="17318" spans="11:16">
      <c r="K17318" s="14" t="str">
        <v/>
      </c>
      <c r="L17318" s="14" t="str">
        <v/>
      </c>
      <c r="O17318" s="14" t="str">
        <v/>
      </c>
      <c r="P17318" s="14" t="str">
        <f ca="1"/>
        <v>Low Cap</v>
      </c>
    </row>
    <row r="17319" spans="11:16">
      <c r="K17319" s="14" t="str">
        <v/>
      </c>
      <c r="L17319" s="14" t="str">
        <v/>
      </c>
      <c r="O17319" s="14" t="str">
        <v/>
      </c>
      <c r="P17319" s="14" t="str">
        <f ca="1"/>
        <v>Low Cap</v>
      </c>
    </row>
    <row r="17320" spans="11:16">
      <c r="K17320" s="14" t="str">
        <v/>
      </c>
      <c r="L17320" s="14" t="str">
        <v/>
      </c>
      <c r="O17320" s="14" t="str">
        <v/>
      </c>
      <c r="P17320" s="14" t="str">
        <f ca="1"/>
        <v>Low Cap</v>
      </c>
    </row>
    <row r="17321" spans="11:16">
      <c r="K17321" s="14" t="str">
        <v/>
      </c>
      <c r="L17321" s="14" t="str">
        <v/>
      </c>
      <c r="O17321" s="14" t="str">
        <v/>
      </c>
      <c r="P17321" s="14" t="str">
        <f ca="1"/>
        <v>Low Cap</v>
      </c>
    </row>
    <row r="17322" spans="11:16">
      <c r="K17322" s="14" t="str">
        <v/>
      </c>
      <c r="L17322" s="14" t="str">
        <v/>
      </c>
      <c r="O17322" s="14" t="str">
        <v/>
      </c>
      <c r="P17322" s="14" t="str">
        <f ca="1"/>
        <v>Low Cap</v>
      </c>
    </row>
    <row r="17323" spans="11:16">
      <c r="K17323" s="14" t="str">
        <v/>
      </c>
      <c r="L17323" s="14" t="str">
        <v/>
      </c>
      <c r="O17323" s="14" t="str">
        <v/>
      </c>
      <c r="P17323" s="14" t="str">
        <f ca="1"/>
        <v>Low Cap</v>
      </c>
    </row>
    <row r="17324" spans="11:16">
      <c r="K17324" s="14" t="str">
        <v/>
      </c>
      <c r="L17324" s="14" t="str">
        <v/>
      </c>
      <c r="O17324" s="14" t="str">
        <v/>
      </c>
      <c r="P17324" s="14" t="str">
        <f ca="1"/>
        <v>Low Cap</v>
      </c>
    </row>
    <row r="17325" spans="11:16">
      <c r="K17325" s="14" t="str">
        <v/>
      </c>
      <c r="L17325" s="14" t="str">
        <v/>
      </c>
      <c r="O17325" s="14" t="str">
        <v/>
      </c>
      <c r="P17325" s="14" t="str">
        <f ca="1"/>
        <v>Low Cap</v>
      </c>
    </row>
    <row r="17326" spans="11:16">
      <c r="K17326" s="14" t="str">
        <v/>
      </c>
      <c r="L17326" s="14" t="str">
        <v/>
      </c>
      <c r="O17326" s="14" t="str">
        <v/>
      </c>
      <c r="P17326" s="14" t="str">
        <f ca="1"/>
        <v>Low Cap</v>
      </c>
    </row>
    <row r="17327" spans="11:16">
      <c r="K17327" s="14" t="str">
        <v/>
      </c>
      <c r="L17327" s="14" t="str">
        <v/>
      </c>
      <c r="O17327" s="14" t="str">
        <v/>
      </c>
      <c r="P17327" s="14" t="str">
        <f ca="1"/>
        <v>Low Cap</v>
      </c>
    </row>
    <row r="17328" spans="11:16">
      <c r="K17328" s="14" t="str">
        <v/>
      </c>
      <c r="L17328" s="14" t="str">
        <v/>
      </c>
      <c r="O17328" s="14" t="str">
        <v/>
      </c>
      <c r="P17328" s="14" t="str">
        <f ca="1"/>
        <v>Low Cap</v>
      </c>
    </row>
    <row r="17329" spans="11:16">
      <c r="K17329" s="14" t="str">
        <v/>
      </c>
      <c r="L17329" s="14" t="str">
        <v/>
      </c>
      <c r="O17329" s="14" t="str">
        <v/>
      </c>
      <c r="P17329" s="14" t="str">
        <f ca="1"/>
        <v>Low Cap</v>
      </c>
    </row>
    <row r="17330" spans="11:16">
      <c r="K17330" s="14" t="str">
        <v/>
      </c>
      <c r="L17330" s="14" t="str">
        <v/>
      </c>
      <c r="O17330" s="14" t="str">
        <v/>
      </c>
      <c r="P17330" s="14" t="str">
        <f ca="1"/>
        <v>Low Cap</v>
      </c>
    </row>
    <row r="17331" spans="11:16">
      <c r="K17331" s="14" t="str">
        <v/>
      </c>
      <c r="L17331" s="14" t="str">
        <v/>
      </c>
      <c r="O17331" s="14" t="str">
        <v/>
      </c>
      <c r="P17331" s="14" t="str">
        <f ca="1"/>
        <v>Low Cap</v>
      </c>
    </row>
    <row r="17332" spans="11:16">
      <c r="K17332" s="14" t="str">
        <v/>
      </c>
      <c r="L17332" s="14" t="str">
        <v/>
      </c>
      <c r="O17332" s="14" t="str">
        <v/>
      </c>
      <c r="P17332" s="14" t="str">
        <f ca="1"/>
        <v>Low Cap</v>
      </c>
    </row>
    <row r="17333" spans="11:16">
      <c r="K17333" s="14" t="str">
        <v/>
      </c>
      <c r="L17333" s="14" t="str">
        <v/>
      </c>
      <c r="O17333" s="14" t="str">
        <v/>
      </c>
      <c r="P17333" s="14" t="str">
        <f ca="1"/>
        <v>Low Cap</v>
      </c>
    </row>
    <row r="17334" spans="11:16">
      <c r="K17334" s="14" t="str">
        <v/>
      </c>
      <c r="L17334" s="14" t="str">
        <v/>
      </c>
      <c r="O17334" s="14" t="str">
        <v/>
      </c>
      <c r="P17334" s="14" t="str">
        <f ca="1"/>
        <v>Low Cap</v>
      </c>
    </row>
    <row r="17335" spans="11:16">
      <c r="K17335" s="14" t="str">
        <v/>
      </c>
      <c r="L17335" s="14" t="str">
        <v/>
      </c>
      <c r="O17335" s="14" t="str">
        <v/>
      </c>
      <c r="P17335" s="14" t="str">
        <f ca="1"/>
        <v>Low Cap</v>
      </c>
    </row>
    <row r="17336" spans="11:16">
      <c r="K17336" s="14" t="str">
        <v/>
      </c>
      <c r="L17336" s="14" t="str">
        <v/>
      </c>
      <c r="O17336" s="14" t="str">
        <v/>
      </c>
      <c r="P17336" s="14" t="str">
        <f ca="1"/>
        <v>Low Cap</v>
      </c>
    </row>
    <row r="17337" spans="11:16">
      <c r="K17337" s="14" t="str">
        <v/>
      </c>
      <c r="L17337" s="14" t="str">
        <v/>
      </c>
      <c r="O17337" s="14" t="str">
        <v/>
      </c>
      <c r="P17337" s="14" t="str">
        <f ca="1"/>
        <v>Low Cap</v>
      </c>
    </row>
    <row r="17338" spans="11:16">
      <c r="K17338" s="14" t="str">
        <v/>
      </c>
      <c r="L17338" s="14" t="str">
        <v/>
      </c>
      <c r="O17338" s="14" t="str">
        <v/>
      </c>
      <c r="P17338" s="14" t="str">
        <f ca="1"/>
        <v>Low Cap</v>
      </c>
    </row>
    <row r="17339" spans="11:16">
      <c r="K17339" s="14" t="str">
        <v/>
      </c>
      <c r="L17339" s="14" t="str">
        <v/>
      </c>
      <c r="O17339" s="14" t="str">
        <v/>
      </c>
      <c r="P17339" s="14" t="str">
        <f ca="1"/>
        <v>Low Cap</v>
      </c>
    </row>
    <row r="17340" spans="11:16">
      <c r="K17340" s="14" t="str">
        <v/>
      </c>
      <c r="L17340" s="14" t="str">
        <v/>
      </c>
      <c r="O17340" s="14" t="str">
        <v/>
      </c>
      <c r="P17340" s="14" t="str">
        <f ca="1"/>
        <v>Low Cap</v>
      </c>
    </row>
    <row r="17341" spans="11:16">
      <c r="K17341" s="14" t="str">
        <v/>
      </c>
      <c r="L17341" s="14" t="str">
        <v/>
      </c>
      <c r="O17341" s="14" t="str">
        <v/>
      </c>
      <c r="P17341" s="14" t="str">
        <f ca="1"/>
        <v>Low Cap</v>
      </c>
    </row>
    <row r="17342" spans="11:16">
      <c r="K17342" s="14" t="str">
        <v/>
      </c>
      <c r="L17342" s="14" t="str">
        <v/>
      </c>
      <c r="O17342" s="14" t="str">
        <v/>
      </c>
      <c r="P17342" s="14" t="str">
        <f ca="1"/>
        <v>Low Cap</v>
      </c>
    </row>
    <row r="17343" spans="11:16">
      <c r="K17343" s="14" t="str">
        <v/>
      </c>
      <c r="L17343" s="14" t="str">
        <v/>
      </c>
      <c r="O17343" s="14" t="str">
        <v/>
      </c>
      <c r="P17343" s="14" t="str">
        <f ca="1"/>
        <v>Low Cap</v>
      </c>
    </row>
    <row r="17344" spans="11:16">
      <c r="K17344" s="14" t="str">
        <v/>
      </c>
      <c r="L17344" s="14" t="str">
        <v/>
      </c>
      <c r="O17344" s="14" t="str">
        <v/>
      </c>
      <c r="P17344" s="14" t="str">
        <f ca="1"/>
        <v>Low Cap</v>
      </c>
    </row>
    <row r="17345" spans="11:16">
      <c r="K17345" s="14" t="str">
        <v/>
      </c>
      <c r="L17345" s="14" t="str">
        <v/>
      </c>
      <c r="O17345" s="14" t="str">
        <v/>
      </c>
      <c r="P17345" s="14" t="str">
        <f ca="1"/>
        <v>Low Cap</v>
      </c>
    </row>
    <row r="17346" spans="11:16">
      <c r="K17346" s="14" t="str">
        <v/>
      </c>
      <c r="L17346" s="14" t="str">
        <v/>
      </c>
      <c r="O17346" s="14" t="str">
        <v/>
      </c>
      <c r="P17346" s="14" t="str">
        <f ca="1"/>
        <v>Low Cap</v>
      </c>
    </row>
    <row r="17347" spans="11:16">
      <c r="K17347" s="14" t="str">
        <v/>
      </c>
      <c r="L17347" s="14" t="str">
        <v/>
      </c>
      <c r="O17347" s="14" t="str">
        <v/>
      </c>
      <c r="P17347" s="14" t="str">
        <f ca="1"/>
        <v>Low Cap</v>
      </c>
    </row>
    <row r="17348" spans="11:16">
      <c r="K17348" s="14" t="str">
        <v/>
      </c>
      <c r="L17348" s="14" t="str">
        <v/>
      </c>
      <c r="O17348" s="14" t="str">
        <v/>
      </c>
      <c r="P17348" s="14" t="str">
        <f ca="1"/>
        <v>Low Cap</v>
      </c>
    </row>
    <row r="17349" spans="11:16">
      <c r="K17349" s="14" t="str">
        <v/>
      </c>
      <c r="L17349" s="14" t="str">
        <v/>
      </c>
      <c r="O17349" s="14" t="str">
        <v/>
      </c>
      <c r="P17349" s="14" t="str">
        <f ca="1"/>
        <v>Low Cap</v>
      </c>
    </row>
    <row r="17350" spans="11:16">
      <c r="K17350" s="14" t="str">
        <v/>
      </c>
      <c r="L17350" s="14" t="str">
        <v/>
      </c>
      <c r="O17350" s="14" t="str">
        <v/>
      </c>
      <c r="P17350" s="14" t="str">
        <f ca="1"/>
        <v>Low Cap</v>
      </c>
    </row>
    <row r="17351" spans="11:16">
      <c r="K17351" s="14" t="str">
        <v/>
      </c>
      <c r="L17351" s="14" t="str">
        <v/>
      </c>
      <c r="O17351" s="14" t="str">
        <v/>
      </c>
      <c r="P17351" s="14" t="str">
        <f ca="1"/>
        <v>Low Cap</v>
      </c>
    </row>
    <row r="17352" spans="11:16">
      <c r="K17352" s="14" t="str">
        <v/>
      </c>
      <c r="L17352" s="14" t="str">
        <v/>
      </c>
      <c r="O17352" s="14" t="str">
        <v/>
      </c>
      <c r="P17352" s="14" t="str">
        <f ca="1"/>
        <v>Low Cap</v>
      </c>
    </row>
    <row r="17353" spans="11:16">
      <c r="K17353" s="14" t="str">
        <v/>
      </c>
      <c r="L17353" s="14" t="str">
        <v/>
      </c>
      <c r="O17353" s="14" t="str">
        <v/>
      </c>
      <c r="P17353" s="14" t="str">
        <f ca="1"/>
        <v>Low Cap</v>
      </c>
    </row>
    <row r="17354" spans="11:16">
      <c r="K17354" s="14" t="str">
        <v/>
      </c>
      <c r="L17354" s="14" t="str">
        <v/>
      </c>
      <c r="O17354" s="14" t="str">
        <v/>
      </c>
      <c r="P17354" s="14" t="str">
        <f ca="1"/>
        <v>Low Cap</v>
      </c>
    </row>
    <row r="17355" spans="11:16">
      <c r="K17355" s="14" t="str">
        <v/>
      </c>
      <c r="L17355" s="14" t="str">
        <v/>
      </c>
      <c r="O17355" s="14" t="str">
        <v/>
      </c>
      <c r="P17355" s="14" t="str">
        <f ca="1"/>
        <v>Low Cap</v>
      </c>
    </row>
    <row r="17356" spans="11:16">
      <c r="K17356" s="14" t="str">
        <v/>
      </c>
      <c r="L17356" s="14" t="str">
        <v/>
      </c>
      <c r="O17356" s="14" t="str">
        <v/>
      </c>
      <c r="P17356" s="14" t="str">
        <f ca="1"/>
        <v>Low Cap</v>
      </c>
    </row>
    <row r="17357" spans="11:16">
      <c r="K17357" s="14" t="str">
        <v/>
      </c>
      <c r="L17357" s="14" t="str">
        <v/>
      </c>
      <c r="O17357" s="14" t="str">
        <v/>
      </c>
      <c r="P17357" s="14" t="str">
        <f ca="1"/>
        <v>Low Cap</v>
      </c>
    </row>
    <row r="17358" spans="11:16">
      <c r="K17358" s="14" t="str">
        <v/>
      </c>
      <c r="L17358" s="14" t="str">
        <v/>
      </c>
      <c r="O17358" s="14" t="str">
        <v/>
      </c>
      <c r="P17358" s="14" t="str">
        <f ca="1"/>
        <v>Low Cap</v>
      </c>
    </row>
    <row r="17359" spans="11:16">
      <c r="K17359" s="14" t="str">
        <v/>
      </c>
      <c r="L17359" s="14" t="str">
        <v/>
      </c>
      <c r="O17359" s="14" t="str">
        <v/>
      </c>
      <c r="P17359" s="14" t="str">
        <f ca="1"/>
        <v>Low Cap</v>
      </c>
    </row>
    <row r="17360" spans="11:16">
      <c r="K17360" s="14" t="str">
        <v/>
      </c>
      <c r="L17360" s="14" t="str">
        <v/>
      </c>
      <c r="O17360" s="14" t="str">
        <v/>
      </c>
      <c r="P17360" s="14" t="str">
        <f ca="1"/>
        <v>Low Cap</v>
      </c>
    </row>
    <row r="17361" spans="11:16">
      <c r="K17361" s="14" t="str">
        <v/>
      </c>
      <c r="L17361" s="14" t="str">
        <v/>
      </c>
      <c r="O17361" s="14" t="str">
        <v/>
      </c>
      <c r="P17361" s="14" t="str">
        <f ca="1"/>
        <v>Low Cap</v>
      </c>
    </row>
    <row r="17362" spans="11:16">
      <c r="K17362" s="14" t="str">
        <v/>
      </c>
      <c r="L17362" s="14" t="str">
        <v/>
      </c>
      <c r="O17362" s="14" t="str">
        <v/>
      </c>
      <c r="P17362" s="14" t="str">
        <f ca="1"/>
        <v>Low Cap</v>
      </c>
    </row>
    <row r="17363" spans="11:16">
      <c r="K17363" s="14" t="str">
        <v/>
      </c>
      <c r="L17363" s="14" t="str">
        <v/>
      </c>
      <c r="O17363" s="14" t="str">
        <v/>
      </c>
      <c r="P17363" s="14" t="str">
        <f ca="1"/>
        <v>Low Cap</v>
      </c>
    </row>
    <row r="17364" spans="11:16">
      <c r="K17364" s="14" t="str">
        <v/>
      </c>
      <c r="L17364" s="14" t="str">
        <v/>
      </c>
      <c r="O17364" s="14" t="str">
        <v/>
      </c>
      <c r="P17364" s="14" t="str">
        <f ca="1"/>
        <v>Low Cap</v>
      </c>
    </row>
    <row r="17365" spans="11:16">
      <c r="K17365" s="14" t="str">
        <v/>
      </c>
      <c r="L17365" s="14" t="str">
        <v/>
      </c>
      <c r="O17365" s="14" t="str">
        <v/>
      </c>
      <c r="P17365" s="14" t="str">
        <f ca="1"/>
        <v>Low Cap</v>
      </c>
    </row>
    <row r="17366" spans="11:16">
      <c r="K17366" s="14" t="str">
        <v/>
      </c>
      <c r="L17366" s="14" t="str">
        <v/>
      </c>
      <c r="O17366" s="14" t="str">
        <v/>
      </c>
      <c r="P17366" s="14" t="str">
        <f ca="1"/>
        <v>Low Cap</v>
      </c>
    </row>
    <row r="17367" spans="11:16">
      <c r="K17367" s="14" t="str">
        <v/>
      </c>
      <c r="L17367" s="14" t="str">
        <v/>
      </c>
      <c r="O17367" s="14" t="str">
        <v/>
      </c>
      <c r="P17367" s="14" t="str">
        <f ca="1"/>
        <v>Low Cap</v>
      </c>
    </row>
    <row r="17368" spans="11:16">
      <c r="K17368" s="14" t="str">
        <v/>
      </c>
      <c r="L17368" s="14" t="str">
        <v/>
      </c>
      <c r="O17368" s="14" t="str">
        <v/>
      </c>
      <c r="P17368" s="14" t="str">
        <f ca="1"/>
        <v>Low Cap</v>
      </c>
    </row>
    <row r="17369" spans="11:16">
      <c r="K17369" s="14" t="str">
        <v/>
      </c>
      <c r="L17369" s="14" t="str">
        <v/>
      </c>
      <c r="O17369" s="14" t="str">
        <v/>
      </c>
      <c r="P17369" s="14" t="str">
        <f ca="1"/>
        <v>Low Cap</v>
      </c>
    </row>
    <row r="17370" spans="11:16">
      <c r="K17370" s="14" t="str">
        <v/>
      </c>
      <c r="L17370" s="14" t="str">
        <v/>
      </c>
      <c r="O17370" s="14" t="str">
        <v/>
      </c>
      <c r="P17370" s="14" t="str">
        <f ca="1"/>
        <v>Low Cap</v>
      </c>
    </row>
    <row r="17371" spans="11:16">
      <c r="K17371" s="14" t="str">
        <v/>
      </c>
      <c r="L17371" s="14" t="str">
        <v/>
      </c>
      <c r="O17371" s="14" t="str">
        <v/>
      </c>
      <c r="P17371" s="14" t="str">
        <f ca="1"/>
        <v>Low Cap</v>
      </c>
    </row>
    <row r="17372" spans="11:16">
      <c r="K17372" s="14" t="str">
        <v/>
      </c>
      <c r="L17372" s="14" t="str">
        <v/>
      </c>
      <c r="O17372" s="14" t="str">
        <v/>
      </c>
      <c r="P17372" s="14" t="str">
        <f ca="1"/>
        <v>Low Cap</v>
      </c>
    </row>
    <row r="17373" spans="11:16">
      <c r="K17373" s="14" t="str">
        <v/>
      </c>
      <c r="L17373" s="14" t="str">
        <v/>
      </c>
      <c r="O17373" s="14" t="str">
        <v/>
      </c>
      <c r="P17373" s="14" t="str">
        <f ca="1"/>
        <v>Low Cap</v>
      </c>
    </row>
    <row r="17374" spans="11:16">
      <c r="K17374" s="14" t="str">
        <v/>
      </c>
      <c r="L17374" s="14" t="str">
        <v/>
      </c>
      <c r="O17374" s="14" t="str">
        <v/>
      </c>
      <c r="P17374" s="14" t="str">
        <f ca="1"/>
        <v>Low Cap</v>
      </c>
    </row>
    <row r="17375" spans="11:16">
      <c r="K17375" s="14" t="str">
        <v/>
      </c>
      <c r="L17375" s="14" t="str">
        <v/>
      </c>
      <c r="O17375" s="14" t="str">
        <v/>
      </c>
      <c r="P17375" s="14" t="str">
        <f ca="1"/>
        <v>Low Cap</v>
      </c>
    </row>
    <row r="17376" spans="11:16">
      <c r="K17376" s="14" t="str">
        <v/>
      </c>
      <c r="L17376" s="14" t="str">
        <v/>
      </c>
      <c r="O17376" s="14" t="str">
        <v/>
      </c>
      <c r="P17376" s="14" t="str">
        <f ca="1"/>
        <v>Low Cap</v>
      </c>
    </row>
    <row r="17377" spans="11:16">
      <c r="K17377" s="14" t="str">
        <v/>
      </c>
      <c r="L17377" s="14" t="str">
        <v/>
      </c>
      <c r="O17377" s="14" t="str">
        <v/>
      </c>
      <c r="P17377" s="14" t="str">
        <f ca="1"/>
        <v>Low Cap</v>
      </c>
    </row>
    <row r="17378" spans="11:16">
      <c r="K17378" s="14" t="str">
        <v/>
      </c>
      <c r="L17378" s="14" t="str">
        <v/>
      </c>
      <c r="O17378" s="14" t="str">
        <v/>
      </c>
      <c r="P17378" s="14" t="str">
        <f ca="1"/>
        <v>Low Cap</v>
      </c>
    </row>
    <row r="17379" spans="11:16">
      <c r="K17379" s="14" t="str">
        <v/>
      </c>
      <c r="L17379" s="14" t="str">
        <v/>
      </c>
      <c r="O17379" s="14" t="str">
        <v/>
      </c>
      <c r="P17379" s="14" t="str">
        <f ca="1"/>
        <v>Low Cap</v>
      </c>
    </row>
    <row r="17380" spans="11:16">
      <c r="K17380" s="14" t="str">
        <v/>
      </c>
      <c r="L17380" s="14" t="str">
        <v/>
      </c>
      <c r="O17380" s="14" t="str">
        <v/>
      </c>
      <c r="P17380" s="14" t="str">
        <f ca="1"/>
        <v>Low Cap</v>
      </c>
    </row>
    <row r="17381" spans="11:16">
      <c r="K17381" s="14" t="str">
        <v/>
      </c>
      <c r="L17381" s="14" t="str">
        <v/>
      </c>
      <c r="O17381" s="14" t="str">
        <v/>
      </c>
      <c r="P17381" s="14" t="str">
        <f ca="1"/>
        <v>Low Cap</v>
      </c>
    </row>
    <row r="17382" spans="11:16">
      <c r="K17382" s="14" t="str">
        <v/>
      </c>
      <c r="L17382" s="14" t="str">
        <v/>
      </c>
      <c r="O17382" s="14" t="str">
        <v/>
      </c>
      <c r="P17382" s="14" t="str">
        <f ca="1"/>
        <v>Low Cap</v>
      </c>
    </row>
    <row r="17383" spans="11:16">
      <c r="K17383" s="14" t="str">
        <v/>
      </c>
      <c r="L17383" s="14" t="str">
        <v/>
      </c>
      <c r="O17383" s="14" t="str">
        <v/>
      </c>
      <c r="P17383" s="14" t="str">
        <f ca="1"/>
        <v>Low Cap</v>
      </c>
    </row>
    <row r="17384" spans="11:16">
      <c r="K17384" s="14" t="str">
        <v/>
      </c>
      <c r="L17384" s="14" t="str">
        <v/>
      </c>
      <c r="O17384" s="14" t="str">
        <v/>
      </c>
      <c r="P17384" s="14" t="str">
        <f ca="1"/>
        <v>Low Cap</v>
      </c>
    </row>
    <row r="17385" spans="11:16">
      <c r="K17385" s="14" t="str">
        <v/>
      </c>
      <c r="L17385" s="14" t="str">
        <v/>
      </c>
      <c r="O17385" s="14" t="str">
        <v/>
      </c>
      <c r="P17385" s="14" t="str">
        <f ca="1"/>
        <v>Low Cap</v>
      </c>
    </row>
    <row r="17386" spans="11:16">
      <c r="K17386" s="14" t="str">
        <v/>
      </c>
      <c r="L17386" s="14" t="str">
        <v/>
      </c>
      <c r="O17386" s="14" t="str">
        <v/>
      </c>
      <c r="P17386" s="14" t="str">
        <f ca="1"/>
        <v>Low Cap</v>
      </c>
    </row>
    <row r="17387" spans="11:16">
      <c r="K17387" s="14" t="str">
        <v/>
      </c>
      <c r="L17387" s="14" t="str">
        <v/>
      </c>
      <c r="O17387" s="14" t="str">
        <v/>
      </c>
      <c r="P17387" s="14" t="str">
        <f ca="1"/>
        <v>Low Cap</v>
      </c>
    </row>
    <row r="17388" spans="11:16">
      <c r="K17388" s="14" t="str">
        <v/>
      </c>
      <c r="L17388" s="14" t="str">
        <v/>
      </c>
      <c r="O17388" s="14" t="str">
        <v/>
      </c>
      <c r="P17388" s="14" t="str">
        <f ca="1"/>
        <v>Low Cap</v>
      </c>
    </row>
    <row r="17389" spans="11:16">
      <c r="K17389" s="14" t="str">
        <v/>
      </c>
      <c r="L17389" s="14" t="str">
        <v/>
      </c>
      <c r="O17389" s="14" t="str">
        <v/>
      </c>
      <c r="P17389" s="14" t="str">
        <f ca="1"/>
        <v>Low Cap</v>
      </c>
    </row>
    <row r="17390" spans="11:16">
      <c r="K17390" s="14" t="str">
        <v/>
      </c>
      <c r="L17390" s="14" t="str">
        <v/>
      </c>
      <c r="O17390" s="14" t="str">
        <v/>
      </c>
      <c r="P17390" s="14" t="str">
        <f ca="1"/>
        <v>Low Cap</v>
      </c>
    </row>
    <row r="17391" spans="11:16">
      <c r="K17391" s="14" t="str">
        <v/>
      </c>
      <c r="L17391" s="14" t="str">
        <v/>
      </c>
      <c r="O17391" s="14" t="str">
        <v/>
      </c>
      <c r="P17391" s="14" t="str">
        <f ca="1"/>
        <v>Low Cap</v>
      </c>
    </row>
    <row r="17392" spans="11:16">
      <c r="K17392" s="14" t="str">
        <v/>
      </c>
      <c r="L17392" s="14" t="str">
        <v/>
      </c>
      <c r="O17392" s="14" t="str">
        <v/>
      </c>
      <c r="P17392" s="14" t="str">
        <f ca="1"/>
        <v>Low Cap</v>
      </c>
    </row>
    <row r="17393" spans="11:16">
      <c r="K17393" s="14" t="str">
        <v/>
      </c>
      <c r="L17393" s="14" t="str">
        <v/>
      </c>
      <c r="O17393" s="14" t="str">
        <v/>
      </c>
      <c r="P17393" s="14" t="str">
        <f ca="1"/>
        <v>Low Cap</v>
      </c>
    </row>
    <row r="17394" spans="11:16">
      <c r="K17394" s="14" t="str">
        <v/>
      </c>
      <c r="L17394" s="14" t="str">
        <v/>
      </c>
      <c r="O17394" s="14" t="str">
        <v/>
      </c>
      <c r="P17394" s="14" t="str">
        <f ca="1"/>
        <v>Low Cap</v>
      </c>
    </row>
    <row r="17395" spans="11:16">
      <c r="K17395" s="14" t="str">
        <v/>
      </c>
      <c r="L17395" s="14" t="str">
        <v/>
      </c>
      <c r="O17395" s="14" t="str">
        <v/>
      </c>
      <c r="P17395" s="14" t="str">
        <f ca="1"/>
        <v>Low Cap</v>
      </c>
    </row>
    <row r="17396" spans="11:16">
      <c r="K17396" s="14" t="str">
        <v/>
      </c>
      <c r="L17396" s="14" t="str">
        <v/>
      </c>
      <c r="O17396" s="14" t="str">
        <v/>
      </c>
      <c r="P17396" s="14" t="str">
        <f ca="1"/>
        <v>Low Cap</v>
      </c>
    </row>
    <row r="17397" spans="11:16">
      <c r="K17397" s="14" t="str">
        <v/>
      </c>
      <c r="L17397" s="14" t="str">
        <v/>
      </c>
      <c r="O17397" s="14" t="str">
        <v/>
      </c>
      <c r="P17397" s="14" t="str">
        <f ca="1"/>
        <v>Low Cap</v>
      </c>
    </row>
    <row r="17398" spans="11:16">
      <c r="K17398" s="14" t="str">
        <v/>
      </c>
      <c r="L17398" s="14" t="str">
        <v/>
      </c>
      <c r="O17398" s="14" t="str">
        <v/>
      </c>
      <c r="P17398" s="14" t="str">
        <f ca="1"/>
        <v>Low Cap</v>
      </c>
    </row>
    <row r="17399" spans="11:16">
      <c r="K17399" s="14" t="str">
        <v/>
      </c>
      <c r="L17399" s="14" t="str">
        <v/>
      </c>
      <c r="O17399" s="14" t="str">
        <v/>
      </c>
      <c r="P17399" s="14" t="str">
        <f ca="1"/>
        <v>Low Cap</v>
      </c>
    </row>
    <row r="17400" spans="11:16">
      <c r="K17400" s="14" t="str">
        <v/>
      </c>
      <c r="L17400" s="14" t="str">
        <v/>
      </c>
      <c r="O17400" s="14" t="str">
        <v/>
      </c>
      <c r="P17400" s="14" t="str">
        <f ca="1"/>
        <v>Low Cap</v>
      </c>
    </row>
    <row r="17401" spans="11:16">
      <c r="K17401" s="14" t="str">
        <v/>
      </c>
      <c r="L17401" s="14" t="str">
        <v/>
      </c>
      <c r="O17401" s="14" t="str">
        <v/>
      </c>
      <c r="P17401" s="14" t="str">
        <f ca="1"/>
        <v>Low Cap</v>
      </c>
    </row>
    <row r="17402" spans="11:16">
      <c r="K17402" s="14" t="str">
        <v/>
      </c>
      <c r="L17402" s="14" t="str">
        <v/>
      </c>
      <c r="O17402" s="14" t="str">
        <v/>
      </c>
      <c r="P17402" s="14" t="str">
        <f ca="1"/>
        <v>Low Cap</v>
      </c>
    </row>
    <row r="17403" spans="11:16">
      <c r="K17403" s="14" t="str">
        <v/>
      </c>
      <c r="L17403" s="14" t="str">
        <v/>
      </c>
      <c r="O17403" s="14" t="str">
        <v/>
      </c>
      <c r="P17403" s="14" t="str">
        <f ca="1"/>
        <v>Low Cap</v>
      </c>
    </row>
    <row r="17404" spans="11:16">
      <c r="K17404" s="14" t="str">
        <v/>
      </c>
      <c r="L17404" s="14" t="str">
        <v/>
      </c>
      <c r="O17404" s="14" t="str">
        <v/>
      </c>
      <c r="P17404" s="14" t="str">
        <f ca="1"/>
        <v>Low Cap</v>
      </c>
    </row>
    <row r="17405" spans="11:16">
      <c r="K17405" s="14" t="str">
        <v/>
      </c>
      <c r="L17405" s="14" t="str">
        <v/>
      </c>
      <c r="O17405" s="14" t="str">
        <v/>
      </c>
      <c r="P17405" s="14" t="str">
        <f ca="1"/>
        <v>Low Cap</v>
      </c>
    </row>
    <row r="17406" spans="11:16">
      <c r="K17406" s="14" t="str">
        <v/>
      </c>
      <c r="L17406" s="14" t="str">
        <v/>
      </c>
      <c r="O17406" s="14" t="str">
        <v/>
      </c>
      <c r="P17406" s="14" t="str">
        <f ca="1"/>
        <v>Low Cap</v>
      </c>
    </row>
    <row r="17407" spans="11:16">
      <c r="K17407" s="14" t="str">
        <v/>
      </c>
      <c r="L17407" s="14" t="str">
        <v/>
      </c>
      <c r="O17407" s="14" t="str">
        <v/>
      </c>
      <c r="P17407" s="14" t="str">
        <f ca="1"/>
        <v>Low Cap</v>
      </c>
    </row>
    <row r="17408" spans="11:16">
      <c r="K17408" s="14" t="str">
        <v/>
      </c>
      <c r="L17408" s="14" t="str">
        <v/>
      </c>
      <c r="O17408" s="14" t="str">
        <v/>
      </c>
      <c r="P17408" s="14" t="str">
        <f ca="1"/>
        <v>Low Cap</v>
      </c>
    </row>
    <row r="17409" spans="11:16">
      <c r="K17409" s="14" t="str">
        <v/>
      </c>
      <c r="L17409" s="14" t="str">
        <v/>
      </c>
      <c r="O17409" s="14" t="str">
        <v/>
      </c>
      <c r="P17409" s="14" t="str">
        <f ca="1"/>
        <v>Low Cap</v>
      </c>
    </row>
    <row r="17410" spans="11:16">
      <c r="K17410" s="14" t="str">
        <v/>
      </c>
      <c r="L17410" s="14" t="str">
        <v/>
      </c>
      <c r="O17410" s="14" t="str">
        <v/>
      </c>
      <c r="P17410" s="14" t="str">
        <f ca="1"/>
        <v>Low Cap</v>
      </c>
    </row>
    <row r="17411" spans="11:16">
      <c r="K17411" s="14" t="str">
        <v/>
      </c>
      <c r="L17411" s="14" t="str">
        <v/>
      </c>
      <c r="O17411" s="14" t="str">
        <v/>
      </c>
      <c r="P17411" s="14" t="str">
        <f ca="1"/>
        <v>Low Cap</v>
      </c>
    </row>
    <row r="17412" spans="11:16">
      <c r="K17412" s="14" t="str">
        <v/>
      </c>
      <c r="L17412" s="14" t="str">
        <v/>
      </c>
      <c r="O17412" s="14" t="str">
        <v/>
      </c>
      <c r="P17412" s="14" t="str">
        <f ca="1"/>
        <v>Low Cap</v>
      </c>
    </row>
    <row r="17413" spans="11:16">
      <c r="K17413" s="14" t="str">
        <v/>
      </c>
      <c r="L17413" s="14" t="str">
        <v/>
      </c>
      <c r="O17413" s="14" t="str">
        <v/>
      </c>
      <c r="P17413" s="14" t="str">
        <f ca="1"/>
        <v>Low Cap</v>
      </c>
    </row>
    <row r="17414" spans="11:16">
      <c r="K17414" s="14" t="str">
        <v/>
      </c>
      <c r="L17414" s="14" t="str">
        <v/>
      </c>
      <c r="O17414" s="14" t="str">
        <v/>
      </c>
      <c r="P17414" s="14" t="str">
        <f ca="1"/>
        <v>Low Cap</v>
      </c>
    </row>
    <row r="17415" spans="11:16">
      <c r="K17415" s="14" t="str">
        <v/>
      </c>
      <c r="L17415" s="14" t="str">
        <v/>
      </c>
      <c r="O17415" s="14" t="str">
        <v/>
      </c>
      <c r="P17415" s="14" t="str">
        <f ca="1"/>
        <v>Low Cap</v>
      </c>
    </row>
    <row r="17416" spans="11:16">
      <c r="K17416" s="14" t="str">
        <v/>
      </c>
      <c r="L17416" s="14" t="str">
        <v/>
      </c>
      <c r="O17416" s="14" t="str">
        <v/>
      </c>
      <c r="P17416" s="14" t="str">
        <f ca="1"/>
        <v>Low Cap</v>
      </c>
    </row>
    <row r="17417" spans="11:16">
      <c r="K17417" s="14" t="str">
        <v/>
      </c>
      <c r="L17417" s="14" t="str">
        <v/>
      </c>
      <c r="O17417" s="14" t="str">
        <v/>
      </c>
      <c r="P17417" s="14" t="str">
        <f ca="1"/>
        <v>Low Cap</v>
      </c>
    </row>
    <row r="17418" spans="11:16">
      <c r="K17418" s="14" t="str">
        <v/>
      </c>
      <c r="L17418" s="14" t="str">
        <v/>
      </c>
      <c r="O17418" s="14" t="str">
        <v/>
      </c>
      <c r="P17418" s="14" t="str">
        <f ca="1"/>
        <v>Low Cap</v>
      </c>
    </row>
    <row r="17419" spans="11:16">
      <c r="K17419" s="14" t="str">
        <v/>
      </c>
      <c r="L17419" s="14" t="str">
        <v/>
      </c>
      <c r="O17419" s="14" t="str">
        <v/>
      </c>
      <c r="P17419" s="14" t="str">
        <f ca="1"/>
        <v>Low Cap</v>
      </c>
    </row>
    <row r="17420" spans="11:16">
      <c r="K17420" s="14" t="str">
        <v/>
      </c>
      <c r="L17420" s="14" t="str">
        <v/>
      </c>
      <c r="O17420" s="14" t="str">
        <v/>
      </c>
      <c r="P17420" s="14" t="str">
        <f ca="1"/>
        <v>Low Cap</v>
      </c>
    </row>
    <row r="17421" spans="11:16">
      <c r="K17421" s="14" t="str">
        <v/>
      </c>
      <c r="L17421" s="14" t="str">
        <v/>
      </c>
      <c r="O17421" s="14" t="str">
        <v/>
      </c>
      <c r="P17421" s="14" t="str">
        <f ca="1"/>
        <v>Low Cap</v>
      </c>
    </row>
    <row r="17422" spans="11:16">
      <c r="K17422" s="14" t="str">
        <v/>
      </c>
      <c r="L17422" s="14" t="str">
        <v/>
      </c>
      <c r="O17422" s="14" t="str">
        <v/>
      </c>
      <c r="P17422" s="14" t="str">
        <f ca="1"/>
        <v>Low Cap</v>
      </c>
    </row>
    <row r="17423" spans="11:16">
      <c r="K17423" s="14" t="str">
        <v/>
      </c>
      <c r="L17423" s="14" t="str">
        <v/>
      </c>
      <c r="O17423" s="14" t="str">
        <v/>
      </c>
      <c r="P17423" s="14" t="str">
        <f ca="1"/>
        <v>Low Cap</v>
      </c>
    </row>
    <row r="17424" spans="11:16">
      <c r="K17424" s="14" t="str">
        <v/>
      </c>
      <c r="L17424" s="14" t="str">
        <v/>
      </c>
      <c r="O17424" s="14" t="str">
        <v/>
      </c>
      <c r="P17424" s="14" t="str">
        <f ca="1"/>
        <v>Low Cap</v>
      </c>
    </row>
    <row r="17425" spans="11:16">
      <c r="K17425" s="14" t="str">
        <v/>
      </c>
      <c r="L17425" s="14" t="str">
        <v/>
      </c>
      <c r="O17425" s="14" t="str">
        <v/>
      </c>
      <c r="P17425" s="14" t="str">
        <f ca="1"/>
        <v>Low Cap</v>
      </c>
    </row>
    <row r="17426" spans="11:16">
      <c r="K17426" s="14" t="str">
        <v/>
      </c>
      <c r="L17426" s="14" t="str">
        <v/>
      </c>
      <c r="O17426" s="14" t="str">
        <v/>
      </c>
      <c r="P17426" s="14" t="str">
        <f ca="1"/>
        <v>Low Cap</v>
      </c>
    </row>
    <row r="17427" spans="11:16">
      <c r="K17427" s="14" t="str">
        <v/>
      </c>
      <c r="L17427" s="14" t="str">
        <v/>
      </c>
      <c r="O17427" s="14" t="str">
        <v/>
      </c>
      <c r="P17427" s="14" t="str">
        <f ca="1"/>
        <v>Low Cap</v>
      </c>
    </row>
    <row r="17428" spans="11:16">
      <c r="K17428" s="14" t="str">
        <v/>
      </c>
      <c r="L17428" s="14" t="str">
        <v/>
      </c>
      <c r="O17428" s="14" t="str">
        <v/>
      </c>
      <c r="P17428" s="14" t="str">
        <f ca="1"/>
        <v>Low Cap</v>
      </c>
    </row>
    <row r="17429" spans="11:16">
      <c r="K17429" s="14" t="str">
        <v/>
      </c>
      <c r="L17429" s="14" t="str">
        <v/>
      </c>
      <c r="O17429" s="14" t="str">
        <v/>
      </c>
      <c r="P17429" s="14" t="str">
        <f ca="1"/>
        <v>Low Cap</v>
      </c>
    </row>
    <row r="17430" spans="11:16">
      <c r="K17430" s="14" t="str">
        <v/>
      </c>
      <c r="L17430" s="14" t="str">
        <v/>
      </c>
      <c r="O17430" s="14" t="str">
        <v/>
      </c>
      <c r="P17430" s="14" t="str">
        <f ca="1"/>
        <v>Low Cap</v>
      </c>
    </row>
    <row r="17431" spans="11:16">
      <c r="K17431" s="14" t="str">
        <v/>
      </c>
      <c r="L17431" s="14" t="str">
        <v/>
      </c>
      <c r="O17431" s="14" t="str">
        <v/>
      </c>
      <c r="P17431" s="14" t="str">
        <f ca="1"/>
        <v>Low Cap</v>
      </c>
    </row>
    <row r="17432" spans="11:16">
      <c r="K17432" s="14" t="str">
        <v/>
      </c>
      <c r="L17432" s="14" t="str">
        <v/>
      </c>
      <c r="O17432" s="14" t="str">
        <v/>
      </c>
      <c r="P17432" s="14" t="str">
        <f ca="1"/>
        <v>Low Cap</v>
      </c>
    </row>
    <row r="17433" spans="11:16">
      <c r="K17433" s="14" t="str">
        <v/>
      </c>
      <c r="L17433" s="14" t="str">
        <v/>
      </c>
      <c r="O17433" s="14" t="str">
        <v/>
      </c>
      <c r="P17433" s="14" t="str">
        <f ca="1"/>
        <v>Low Cap</v>
      </c>
    </row>
    <row r="17434" spans="11:16">
      <c r="K17434" s="14" t="str">
        <v/>
      </c>
      <c r="L17434" s="14" t="str">
        <v/>
      </c>
      <c r="O17434" s="14" t="str">
        <v/>
      </c>
      <c r="P17434" s="14" t="str">
        <f ca="1"/>
        <v>Low Cap</v>
      </c>
    </row>
    <row r="17435" spans="11:16">
      <c r="K17435" s="14" t="str">
        <v/>
      </c>
      <c r="L17435" s="14" t="str">
        <v/>
      </c>
      <c r="O17435" s="14" t="str">
        <v/>
      </c>
      <c r="P17435" s="14" t="str">
        <f ca="1"/>
        <v>Low Cap</v>
      </c>
    </row>
    <row r="17436" spans="11:16">
      <c r="K17436" s="14" t="str">
        <v/>
      </c>
      <c r="L17436" s="14" t="str">
        <v/>
      </c>
      <c r="O17436" s="14" t="str">
        <v/>
      </c>
      <c r="P17436" s="14" t="str">
        <f ca="1"/>
        <v>Low Cap</v>
      </c>
    </row>
    <row r="17437" spans="11:16">
      <c r="K17437" s="14" t="str">
        <v/>
      </c>
      <c r="L17437" s="14" t="str">
        <v/>
      </c>
      <c r="O17437" s="14" t="str">
        <v/>
      </c>
      <c r="P17437" s="14" t="str">
        <f ca="1"/>
        <v>Low Cap</v>
      </c>
    </row>
    <row r="17438" spans="11:16">
      <c r="K17438" s="14" t="str">
        <v/>
      </c>
      <c r="L17438" s="14" t="str">
        <v/>
      </c>
      <c r="O17438" s="14" t="str">
        <v/>
      </c>
      <c r="P17438" s="14" t="str">
        <f ca="1"/>
        <v>Low Cap</v>
      </c>
    </row>
    <row r="17439" spans="11:16">
      <c r="K17439" s="14" t="str">
        <v/>
      </c>
      <c r="L17439" s="14" t="str">
        <v/>
      </c>
      <c r="O17439" s="14" t="str">
        <v/>
      </c>
      <c r="P17439" s="14" t="str">
        <f ca="1"/>
        <v>Low Cap</v>
      </c>
    </row>
    <row r="17440" spans="11:16">
      <c r="K17440" s="14" t="str">
        <v/>
      </c>
      <c r="L17440" s="14" t="str">
        <v/>
      </c>
      <c r="O17440" s="14" t="str">
        <v/>
      </c>
      <c r="P17440" s="14" t="str">
        <f ca="1"/>
        <v>Low Cap</v>
      </c>
    </row>
    <row r="17441" spans="11:16">
      <c r="K17441" s="14" t="str">
        <v/>
      </c>
      <c r="L17441" s="14" t="str">
        <v/>
      </c>
      <c r="O17441" s="14" t="str">
        <v/>
      </c>
      <c r="P17441" s="14" t="str">
        <f ca="1"/>
        <v>Low Cap</v>
      </c>
    </row>
    <row r="17442" spans="11:16">
      <c r="K17442" s="14" t="str">
        <v/>
      </c>
      <c r="L17442" s="14" t="str">
        <v/>
      </c>
      <c r="O17442" s="14" t="str">
        <v/>
      </c>
      <c r="P17442" s="14" t="str">
        <f ca="1"/>
        <v>Low Cap</v>
      </c>
    </row>
    <row r="17443" spans="11:16">
      <c r="K17443" s="14" t="str">
        <v/>
      </c>
      <c r="L17443" s="14" t="str">
        <v/>
      </c>
      <c r="O17443" s="14" t="str">
        <v/>
      </c>
      <c r="P17443" s="14" t="str">
        <f ca="1"/>
        <v>Low Cap</v>
      </c>
    </row>
    <row r="17444" spans="11:16">
      <c r="K17444" s="14" t="str">
        <v/>
      </c>
      <c r="L17444" s="14" t="str">
        <v/>
      </c>
      <c r="O17444" s="14" t="str">
        <v/>
      </c>
      <c r="P17444" s="14" t="str">
        <f ca="1"/>
        <v>Low Cap</v>
      </c>
    </row>
    <row r="17445" spans="11:16">
      <c r="K17445" s="14" t="str">
        <v/>
      </c>
      <c r="L17445" s="14" t="str">
        <v/>
      </c>
      <c r="O17445" s="14" t="str">
        <v/>
      </c>
      <c r="P17445" s="14" t="str">
        <f ca="1"/>
        <v>Low Cap</v>
      </c>
    </row>
    <row r="17446" spans="11:16">
      <c r="K17446" s="14" t="str">
        <v/>
      </c>
      <c r="L17446" s="14" t="str">
        <v/>
      </c>
      <c r="O17446" s="14" t="str">
        <v/>
      </c>
      <c r="P17446" s="14" t="str">
        <f ca="1"/>
        <v>Low Cap</v>
      </c>
    </row>
    <row r="17447" spans="11:16">
      <c r="K17447" s="14" t="str">
        <v/>
      </c>
      <c r="L17447" s="14" t="str">
        <v/>
      </c>
      <c r="O17447" s="14" t="str">
        <v/>
      </c>
      <c r="P17447" s="14" t="str">
        <f ca="1"/>
        <v>Low Cap</v>
      </c>
    </row>
    <row r="17448" spans="11:16">
      <c r="K17448" s="14" t="str">
        <v/>
      </c>
      <c r="L17448" s="14" t="str">
        <v/>
      </c>
      <c r="O17448" s="14" t="str">
        <v/>
      </c>
      <c r="P17448" s="14" t="str">
        <f ca="1"/>
        <v>Low Cap</v>
      </c>
    </row>
    <row r="17449" spans="11:16">
      <c r="K17449" s="14" t="str">
        <v/>
      </c>
      <c r="L17449" s="14" t="str">
        <v/>
      </c>
      <c r="O17449" s="14" t="str">
        <v/>
      </c>
      <c r="P17449" s="14" t="str">
        <f ca="1"/>
        <v>Low Cap</v>
      </c>
    </row>
    <row r="17450" spans="11:16">
      <c r="K17450" s="14" t="str">
        <v/>
      </c>
      <c r="L17450" s="14" t="str">
        <v/>
      </c>
      <c r="O17450" s="14" t="str">
        <v/>
      </c>
      <c r="P17450" s="14" t="str">
        <f ca="1"/>
        <v>Low Cap</v>
      </c>
    </row>
    <row r="17451" spans="11:16">
      <c r="K17451" s="14" t="str">
        <v/>
      </c>
      <c r="L17451" s="14" t="str">
        <v/>
      </c>
      <c r="O17451" s="14" t="str">
        <v/>
      </c>
      <c r="P17451" s="14" t="str">
        <f ca="1"/>
        <v>Low Cap</v>
      </c>
    </row>
    <row r="17452" spans="11:16">
      <c r="K17452" s="14" t="str">
        <v/>
      </c>
      <c r="L17452" s="14" t="str">
        <v/>
      </c>
      <c r="O17452" s="14" t="str">
        <v/>
      </c>
      <c r="P17452" s="14" t="str">
        <f ca="1"/>
        <v>Low Cap</v>
      </c>
    </row>
    <row r="17453" spans="11:16">
      <c r="K17453" s="14" t="str">
        <v/>
      </c>
      <c r="L17453" s="14" t="str">
        <v/>
      </c>
      <c r="O17453" s="14" t="str">
        <v/>
      </c>
      <c r="P17453" s="14" t="str">
        <f ca="1"/>
        <v>Low Cap</v>
      </c>
    </row>
    <row r="17454" spans="11:16">
      <c r="K17454" s="14" t="str">
        <v/>
      </c>
      <c r="L17454" s="14" t="str">
        <v/>
      </c>
      <c r="O17454" s="14" t="str">
        <v/>
      </c>
      <c r="P17454" s="14" t="str">
        <f ca="1"/>
        <v>Low Cap</v>
      </c>
    </row>
    <row r="17455" spans="11:16">
      <c r="K17455" s="14" t="str">
        <v/>
      </c>
      <c r="L17455" s="14" t="str">
        <v/>
      </c>
      <c r="O17455" s="14" t="str">
        <v/>
      </c>
      <c r="P17455" s="14" t="str">
        <f ca="1"/>
        <v>Low Cap</v>
      </c>
    </row>
    <row r="17456" spans="11:16">
      <c r="K17456" s="14" t="str">
        <v/>
      </c>
      <c r="L17456" s="14" t="str">
        <v/>
      </c>
      <c r="O17456" s="14" t="str">
        <v/>
      </c>
      <c r="P17456" s="14" t="str">
        <f ca="1"/>
        <v>Low Cap</v>
      </c>
    </row>
    <row r="17457" spans="11:16">
      <c r="K17457" s="14" t="str">
        <v/>
      </c>
      <c r="L17457" s="14" t="str">
        <v/>
      </c>
      <c r="O17457" s="14" t="str">
        <v/>
      </c>
      <c r="P17457" s="14" t="str">
        <f ca="1"/>
        <v>Low Cap</v>
      </c>
    </row>
    <row r="17458" spans="11:16">
      <c r="K17458" s="14" t="str">
        <v/>
      </c>
      <c r="L17458" s="14" t="str">
        <v/>
      </c>
      <c r="O17458" s="14" t="str">
        <v/>
      </c>
      <c r="P17458" s="14" t="str">
        <f ca="1"/>
        <v>Low Cap</v>
      </c>
    </row>
    <row r="17459" spans="11:16">
      <c r="K17459" s="14" t="str">
        <v/>
      </c>
      <c r="L17459" s="14" t="str">
        <v/>
      </c>
      <c r="O17459" s="14" t="str">
        <v/>
      </c>
      <c r="P17459" s="14" t="str">
        <f ca="1"/>
        <v>Low Cap</v>
      </c>
    </row>
    <row r="17460" spans="11:16">
      <c r="K17460" s="14" t="str">
        <v/>
      </c>
      <c r="L17460" s="14" t="str">
        <v/>
      </c>
      <c r="O17460" s="14" t="str">
        <v/>
      </c>
      <c r="P17460" s="14" t="str">
        <f ca="1"/>
        <v>Low Cap</v>
      </c>
    </row>
    <row r="17461" spans="11:16">
      <c r="K17461" s="14" t="str">
        <v/>
      </c>
      <c r="L17461" s="14" t="str">
        <v/>
      </c>
      <c r="O17461" s="14" t="str">
        <v/>
      </c>
      <c r="P17461" s="14" t="str">
        <f ca="1"/>
        <v>Low Cap</v>
      </c>
    </row>
    <row r="17462" spans="11:16">
      <c r="K17462" s="14" t="str">
        <v/>
      </c>
      <c r="L17462" s="14" t="str">
        <v/>
      </c>
      <c r="O17462" s="14" t="str">
        <v/>
      </c>
      <c r="P17462" s="14" t="str">
        <f ca="1"/>
        <v>Low Cap</v>
      </c>
    </row>
    <row r="17463" spans="11:16">
      <c r="K17463" s="14" t="str">
        <v/>
      </c>
      <c r="L17463" s="14" t="str">
        <v/>
      </c>
      <c r="O17463" s="14" t="str">
        <v/>
      </c>
      <c r="P17463" s="14" t="str">
        <f ca="1"/>
        <v>Low Cap</v>
      </c>
    </row>
    <row r="17464" spans="11:16">
      <c r="K17464" s="14" t="str">
        <v/>
      </c>
      <c r="L17464" s="14" t="str">
        <v/>
      </c>
      <c r="O17464" s="14" t="str">
        <v/>
      </c>
      <c r="P17464" s="14" t="str">
        <f ca="1"/>
        <v>Low Cap</v>
      </c>
    </row>
    <row r="17465" spans="11:16">
      <c r="K17465" s="14" t="str">
        <v/>
      </c>
      <c r="L17465" s="14" t="str">
        <v/>
      </c>
      <c r="O17465" s="14" t="str">
        <v/>
      </c>
      <c r="P17465" s="14" t="str">
        <f ca="1"/>
        <v>Low Cap</v>
      </c>
    </row>
    <row r="17466" spans="11:16">
      <c r="K17466" s="14" t="str">
        <v/>
      </c>
      <c r="L17466" s="14" t="str">
        <v/>
      </c>
      <c r="O17466" s="14" t="str">
        <v/>
      </c>
      <c r="P17466" s="14" t="str">
        <f ca="1"/>
        <v>Low Cap</v>
      </c>
    </row>
    <row r="17467" spans="11:16">
      <c r="K17467" s="14" t="str">
        <v/>
      </c>
      <c r="L17467" s="14" t="str">
        <v/>
      </c>
      <c r="O17467" s="14" t="str">
        <v/>
      </c>
      <c r="P17467" s="14" t="str">
        <f ca="1"/>
        <v>Low Cap</v>
      </c>
    </row>
    <row r="17468" spans="11:16">
      <c r="K17468" s="14" t="str">
        <v/>
      </c>
      <c r="L17468" s="14" t="str">
        <v/>
      </c>
      <c r="O17468" s="14" t="str">
        <v/>
      </c>
      <c r="P17468" s="14" t="str">
        <f ca="1"/>
        <v>Low Cap</v>
      </c>
    </row>
    <row r="17469" spans="11:16">
      <c r="K17469" s="14" t="str">
        <v/>
      </c>
      <c r="L17469" s="14" t="str">
        <v/>
      </c>
      <c r="O17469" s="14" t="str">
        <v/>
      </c>
      <c r="P17469" s="14" t="str">
        <f ca="1"/>
        <v>Low Cap</v>
      </c>
    </row>
    <row r="17470" spans="11:16">
      <c r="K17470" s="14" t="str">
        <v/>
      </c>
      <c r="L17470" s="14" t="str">
        <v/>
      </c>
      <c r="O17470" s="14" t="str">
        <v/>
      </c>
      <c r="P17470" s="14" t="str">
        <f ca="1"/>
        <v>Low Cap</v>
      </c>
    </row>
    <row r="17471" spans="11:16">
      <c r="K17471" s="14" t="str">
        <v/>
      </c>
      <c r="L17471" s="14" t="str">
        <v/>
      </c>
      <c r="O17471" s="14" t="str">
        <v/>
      </c>
      <c r="P17471" s="14" t="str">
        <f ca="1"/>
        <v>Low Cap</v>
      </c>
    </row>
    <row r="17472" spans="11:16">
      <c r="K17472" s="14" t="str">
        <v/>
      </c>
      <c r="L17472" s="14" t="str">
        <v/>
      </c>
      <c r="O17472" s="14" t="str">
        <v/>
      </c>
      <c r="P17472" s="14" t="str">
        <f ca="1"/>
        <v>Low Cap</v>
      </c>
    </row>
    <row r="17473" spans="11:16">
      <c r="K17473" s="14" t="str">
        <v/>
      </c>
      <c r="L17473" s="14" t="str">
        <v/>
      </c>
      <c r="O17473" s="14" t="str">
        <v/>
      </c>
      <c r="P17473" s="14" t="str">
        <f ca="1"/>
        <v>Low Cap</v>
      </c>
    </row>
    <row r="17474" spans="11:16">
      <c r="K17474" s="14" t="str">
        <v/>
      </c>
      <c r="L17474" s="14" t="str">
        <v/>
      </c>
      <c r="O17474" s="14" t="str">
        <v/>
      </c>
      <c r="P17474" s="14" t="str">
        <f ca="1"/>
        <v>Low Cap</v>
      </c>
    </row>
    <row r="17475" spans="11:16">
      <c r="K17475" s="14" t="str">
        <v/>
      </c>
      <c r="L17475" s="14" t="str">
        <v/>
      </c>
      <c r="O17475" s="14" t="str">
        <v/>
      </c>
      <c r="P17475" s="14" t="str">
        <f ca="1"/>
        <v>Low Cap</v>
      </c>
    </row>
    <row r="17476" spans="11:16">
      <c r="K17476" s="14" t="str">
        <v/>
      </c>
      <c r="L17476" s="14" t="str">
        <v/>
      </c>
      <c r="O17476" s="14" t="str">
        <v/>
      </c>
      <c r="P17476" s="14" t="str">
        <f ca="1"/>
        <v>Low Cap</v>
      </c>
    </row>
    <row r="17477" spans="11:16">
      <c r="K17477" s="14" t="str">
        <v/>
      </c>
      <c r="L17477" s="14" t="str">
        <v/>
      </c>
      <c r="O17477" s="14" t="str">
        <v/>
      </c>
      <c r="P17477" s="14" t="str">
        <f ca="1"/>
        <v>Low Cap</v>
      </c>
    </row>
    <row r="17478" spans="11:16">
      <c r="K17478" s="14" t="str">
        <v/>
      </c>
      <c r="L17478" s="14" t="str">
        <v/>
      </c>
      <c r="O17478" s="14" t="str">
        <v/>
      </c>
      <c r="P17478" s="14" t="str">
        <f ca="1"/>
        <v>Low Cap</v>
      </c>
    </row>
    <row r="17479" spans="11:16">
      <c r="K17479" s="14" t="str">
        <v/>
      </c>
      <c r="L17479" s="14" t="str">
        <v/>
      </c>
      <c r="O17479" s="14" t="str">
        <v/>
      </c>
      <c r="P17479" s="14" t="str">
        <f ca="1"/>
        <v>Low Cap</v>
      </c>
    </row>
    <row r="17480" spans="11:16">
      <c r="K17480" s="14" t="str">
        <v/>
      </c>
      <c r="L17480" s="14" t="str">
        <v/>
      </c>
      <c r="O17480" s="14" t="str">
        <v/>
      </c>
      <c r="P17480" s="14" t="str">
        <f ca="1"/>
        <v>Low Cap</v>
      </c>
    </row>
    <row r="17481" spans="11:16">
      <c r="K17481" s="14" t="str">
        <v/>
      </c>
      <c r="L17481" s="14" t="str">
        <v/>
      </c>
      <c r="O17481" s="14" t="str">
        <v/>
      </c>
      <c r="P17481" s="14" t="str">
        <f ca="1"/>
        <v>Low Cap</v>
      </c>
    </row>
    <row r="17482" spans="11:16">
      <c r="K17482" s="14" t="str">
        <v/>
      </c>
      <c r="L17482" s="14" t="str">
        <v/>
      </c>
      <c r="O17482" s="14" t="str">
        <v/>
      </c>
      <c r="P17482" s="14" t="str">
        <f ca="1"/>
        <v>Low Cap</v>
      </c>
    </row>
    <row r="17483" spans="11:16">
      <c r="K17483" s="14" t="str">
        <v/>
      </c>
      <c r="L17483" s="14" t="str">
        <v/>
      </c>
      <c r="O17483" s="14" t="str">
        <v/>
      </c>
      <c r="P17483" s="14" t="str">
        <f ca="1"/>
        <v>Low Cap</v>
      </c>
    </row>
    <row r="17484" spans="11:16">
      <c r="K17484" s="14" t="str">
        <v/>
      </c>
      <c r="L17484" s="14" t="str">
        <v/>
      </c>
      <c r="O17484" s="14" t="str">
        <v/>
      </c>
      <c r="P17484" s="14" t="str">
        <f ca="1"/>
        <v>Low Cap</v>
      </c>
    </row>
    <row r="17485" spans="11:16">
      <c r="K17485" s="14" t="str">
        <v/>
      </c>
      <c r="L17485" s="14" t="str">
        <v/>
      </c>
      <c r="O17485" s="14" t="str">
        <v/>
      </c>
      <c r="P17485" s="14" t="str">
        <f ca="1"/>
        <v>Low Cap</v>
      </c>
    </row>
    <row r="17486" spans="11:16">
      <c r="K17486" s="14" t="str">
        <v/>
      </c>
      <c r="L17486" s="14" t="str">
        <v/>
      </c>
      <c r="O17486" s="14" t="str">
        <v/>
      </c>
      <c r="P17486" s="14" t="str">
        <f ca="1"/>
        <v>Low Cap</v>
      </c>
    </row>
    <row r="17487" spans="11:16">
      <c r="K17487" s="14" t="str">
        <v/>
      </c>
      <c r="L17487" s="14" t="str">
        <v/>
      </c>
      <c r="O17487" s="14" t="str">
        <v/>
      </c>
      <c r="P17487" s="14" t="str">
        <f ca="1"/>
        <v>Low Cap</v>
      </c>
    </row>
    <row r="17488" spans="11:16">
      <c r="K17488" s="14" t="str">
        <v/>
      </c>
      <c r="L17488" s="14" t="str">
        <v/>
      </c>
      <c r="O17488" s="14" t="str">
        <v/>
      </c>
      <c r="P17488" s="14" t="str">
        <f ca="1"/>
        <v>Low Cap</v>
      </c>
    </row>
    <row r="17489" spans="11:16">
      <c r="K17489" s="14" t="str">
        <v/>
      </c>
      <c r="L17489" s="14" t="str">
        <v/>
      </c>
      <c r="O17489" s="14" t="str">
        <v/>
      </c>
      <c r="P17489" s="14" t="str">
        <f ca="1"/>
        <v>Low Cap</v>
      </c>
    </row>
    <row r="17490" spans="11:16">
      <c r="K17490" s="14" t="str">
        <v/>
      </c>
      <c r="L17490" s="14" t="str">
        <v/>
      </c>
      <c r="O17490" s="14" t="str">
        <v/>
      </c>
      <c r="P17490" s="14" t="str">
        <f ca="1"/>
        <v>Low Cap</v>
      </c>
    </row>
    <row r="17491" spans="11:16">
      <c r="K17491" s="14" t="str">
        <v/>
      </c>
      <c r="L17491" s="14" t="str">
        <v/>
      </c>
      <c r="O17491" s="14" t="str">
        <v/>
      </c>
      <c r="P17491" s="14" t="str">
        <f ca="1"/>
        <v>Low Cap</v>
      </c>
    </row>
    <row r="17492" spans="11:16">
      <c r="K17492" s="14" t="str">
        <v/>
      </c>
      <c r="L17492" s="14" t="str">
        <v/>
      </c>
      <c r="O17492" s="14" t="str">
        <v/>
      </c>
      <c r="P17492" s="14" t="str">
        <f ca="1"/>
        <v>Low Cap</v>
      </c>
    </row>
    <row r="17493" spans="11:16">
      <c r="K17493" s="14" t="str">
        <v/>
      </c>
      <c r="L17493" s="14" t="str">
        <v/>
      </c>
      <c r="O17493" s="14" t="str">
        <v/>
      </c>
      <c r="P17493" s="14" t="str">
        <f ca="1"/>
        <v>Low Cap</v>
      </c>
    </row>
    <row r="17494" spans="11:16">
      <c r="K17494" s="14" t="str">
        <v/>
      </c>
      <c r="L17494" s="14" t="str">
        <v/>
      </c>
      <c r="O17494" s="14" t="str">
        <v/>
      </c>
      <c r="P17494" s="14" t="str">
        <f ca="1"/>
        <v>Low Cap</v>
      </c>
    </row>
    <row r="17495" spans="11:16">
      <c r="K17495" s="14" t="str">
        <v/>
      </c>
      <c r="L17495" s="14" t="str">
        <v/>
      </c>
      <c r="O17495" s="14" t="str">
        <v/>
      </c>
      <c r="P17495" s="14" t="str">
        <f ca="1"/>
        <v>Low Cap</v>
      </c>
    </row>
    <row r="17496" spans="11:16">
      <c r="K17496" s="14" t="str">
        <v/>
      </c>
      <c r="L17496" s="14" t="str">
        <v/>
      </c>
      <c r="O17496" s="14" t="str">
        <v/>
      </c>
      <c r="P17496" s="14" t="str">
        <f ca="1"/>
        <v>Low Cap</v>
      </c>
    </row>
    <row r="17497" spans="11:16">
      <c r="K17497" s="14" t="str">
        <v/>
      </c>
      <c r="L17497" s="14" t="str">
        <v/>
      </c>
      <c r="O17497" s="14" t="str">
        <v/>
      </c>
      <c r="P17497" s="14" t="str">
        <f ca="1"/>
        <v>Low Cap</v>
      </c>
    </row>
    <row r="17498" spans="11:16">
      <c r="K17498" s="14" t="str">
        <v/>
      </c>
      <c r="L17498" s="14" t="str">
        <v/>
      </c>
      <c r="O17498" s="14" t="str">
        <v/>
      </c>
      <c r="P17498" s="14" t="str">
        <f ca="1"/>
        <v>Low Cap</v>
      </c>
    </row>
    <row r="17499" spans="11:16">
      <c r="K17499" s="14" t="str">
        <v/>
      </c>
      <c r="L17499" s="14" t="str">
        <v/>
      </c>
      <c r="O17499" s="14" t="str">
        <v/>
      </c>
      <c r="P17499" s="14" t="str">
        <f ca="1"/>
        <v>Low Cap</v>
      </c>
    </row>
    <row r="17500" spans="11:16">
      <c r="K17500" s="14" t="str">
        <v/>
      </c>
      <c r="L17500" s="14" t="str">
        <v/>
      </c>
      <c r="O17500" s="14" t="str">
        <v/>
      </c>
      <c r="P17500" s="14" t="str">
        <f ca="1"/>
        <v>Low Cap</v>
      </c>
    </row>
    <row r="17501" spans="11:16">
      <c r="K17501" s="14" t="str">
        <v/>
      </c>
      <c r="L17501" s="14" t="str">
        <v/>
      </c>
      <c r="O17501" s="14" t="str">
        <v/>
      </c>
      <c r="P17501" s="14" t="str">
        <f ca="1"/>
        <v>Low Cap</v>
      </c>
    </row>
    <row r="17502" spans="11:16">
      <c r="K17502" s="14" t="str">
        <v/>
      </c>
      <c r="L17502" s="14" t="str">
        <v/>
      </c>
      <c r="O17502" s="14" t="str">
        <v/>
      </c>
      <c r="P17502" s="14" t="str">
        <f ca="1"/>
        <v>Low Cap</v>
      </c>
    </row>
    <row r="17503" spans="11:16">
      <c r="K17503" s="14" t="str">
        <v/>
      </c>
      <c r="L17503" s="14" t="str">
        <v/>
      </c>
      <c r="O17503" s="14" t="str">
        <v/>
      </c>
      <c r="P17503" s="14" t="str">
        <f ca="1"/>
        <v>Low Cap</v>
      </c>
    </row>
    <row r="17504" spans="11:16">
      <c r="K17504" s="14" t="str">
        <v/>
      </c>
      <c r="L17504" s="14" t="str">
        <v/>
      </c>
      <c r="O17504" s="14" t="str">
        <v/>
      </c>
      <c r="P17504" s="14" t="str">
        <f ca="1"/>
        <v>Low Cap</v>
      </c>
    </row>
    <row r="17505" spans="11:16">
      <c r="K17505" s="14" t="str">
        <v/>
      </c>
      <c r="L17505" s="14" t="str">
        <v/>
      </c>
      <c r="O17505" s="14" t="str">
        <v/>
      </c>
      <c r="P17505" s="14" t="str">
        <f ca="1"/>
        <v>Low Cap</v>
      </c>
    </row>
    <row r="17506" spans="11:16">
      <c r="K17506" s="14" t="str">
        <v/>
      </c>
      <c r="L17506" s="14" t="str">
        <v/>
      </c>
      <c r="O17506" s="14" t="str">
        <v/>
      </c>
      <c r="P17506" s="14" t="str">
        <f ca="1"/>
        <v>Low Cap</v>
      </c>
    </row>
    <row r="17507" spans="11:16">
      <c r="K17507" s="14" t="str">
        <v/>
      </c>
      <c r="L17507" s="14" t="str">
        <v/>
      </c>
      <c r="O17507" s="14" t="str">
        <v/>
      </c>
      <c r="P17507" s="14" t="str">
        <f ca="1"/>
        <v>Low Cap</v>
      </c>
    </row>
    <row r="17508" spans="11:16">
      <c r="K17508" s="14" t="str">
        <v/>
      </c>
      <c r="L17508" s="14" t="str">
        <v/>
      </c>
      <c r="O17508" s="14" t="str">
        <v/>
      </c>
      <c r="P17508" s="14" t="str">
        <f ca="1"/>
        <v>Low Cap</v>
      </c>
    </row>
    <row r="17509" spans="11:16">
      <c r="K17509" s="14" t="str">
        <v/>
      </c>
      <c r="L17509" s="14" t="str">
        <v/>
      </c>
      <c r="O17509" s="14" t="str">
        <v/>
      </c>
      <c r="P17509" s="14" t="str">
        <f ca="1"/>
        <v>Low Cap</v>
      </c>
    </row>
    <row r="17510" spans="11:16">
      <c r="K17510" s="14" t="str">
        <v/>
      </c>
      <c r="L17510" s="14" t="str">
        <v/>
      </c>
      <c r="O17510" s="14" t="str">
        <v/>
      </c>
      <c r="P17510" s="14" t="str">
        <f ca="1"/>
        <v>Low Cap</v>
      </c>
    </row>
    <row r="17511" spans="11:16">
      <c r="K17511" s="14" t="str">
        <v/>
      </c>
      <c r="L17511" s="14" t="str">
        <v/>
      </c>
      <c r="O17511" s="14" t="str">
        <v/>
      </c>
      <c r="P17511" s="14" t="str">
        <f ca="1"/>
        <v>Low Cap</v>
      </c>
    </row>
    <row r="17512" spans="11:16">
      <c r="K17512" s="14" t="str">
        <v/>
      </c>
      <c r="L17512" s="14" t="str">
        <v/>
      </c>
      <c r="O17512" s="14" t="str">
        <v/>
      </c>
      <c r="P17512" s="14" t="str">
        <f ca="1"/>
        <v>Low Cap</v>
      </c>
    </row>
    <row r="17513" spans="11:16">
      <c r="K17513" s="14" t="str">
        <v/>
      </c>
      <c r="L17513" s="14" t="str">
        <v/>
      </c>
      <c r="O17513" s="14" t="str">
        <v/>
      </c>
      <c r="P17513" s="14" t="str">
        <f ca="1"/>
        <v>Low Cap</v>
      </c>
    </row>
    <row r="17514" spans="11:16">
      <c r="K17514" s="14" t="str">
        <v/>
      </c>
      <c r="L17514" s="14" t="str">
        <v/>
      </c>
      <c r="O17514" s="14" t="str">
        <v/>
      </c>
      <c r="P17514" s="14" t="str">
        <f ca="1"/>
        <v>Low Cap</v>
      </c>
    </row>
    <row r="17515" spans="11:16">
      <c r="K17515" s="14" t="str">
        <v/>
      </c>
      <c r="L17515" s="14" t="str">
        <v/>
      </c>
      <c r="O17515" s="14" t="str">
        <v/>
      </c>
      <c r="P17515" s="14" t="str">
        <f ca="1"/>
        <v>Low Cap</v>
      </c>
    </row>
    <row r="17516" spans="11:16">
      <c r="K17516" s="14" t="str">
        <v/>
      </c>
      <c r="L17516" s="14" t="str">
        <v/>
      </c>
      <c r="O17516" s="14" t="str">
        <v/>
      </c>
      <c r="P17516" s="14" t="str">
        <f ca="1"/>
        <v>Low Cap</v>
      </c>
    </row>
    <row r="17517" spans="11:16">
      <c r="K17517" s="14" t="str">
        <v/>
      </c>
      <c r="L17517" s="14" t="str">
        <v/>
      </c>
      <c r="O17517" s="14" t="str">
        <v/>
      </c>
      <c r="P17517" s="14" t="str">
        <f ca="1"/>
        <v>Low Cap</v>
      </c>
    </row>
    <row r="17518" spans="11:16">
      <c r="K17518" s="14" t="str">
        <v/>
      </c>
      <c r="L17518" s="14" t="str">
        <v/>
      </c>
      <c r="O17518" s="14" t="str">
        <v/>
      </c>
      <c r="P17518" s="14" t="str">
        <f ca="1"/>
        <v>Low Cap</v>
      </c>
    </row>
    <row r="17519" spans="11:16">
      <c r="K17519" s="14" t="str">
        <v/>
      </c>
      <c r="L17519" s="14" t="str">
        <v/>
      </c>
      <c r="O17519" s="14" t="str">
        <v/>
      </c>
      <c r="P17519" s="14" t="str">
        <f ca="1"/>
        <v>Low Cap</v>
      </c>
    </row>
    <row r="17520" spans="11:16">
      <c r="K17520" s="14" t="str">
        <v/>
      </c>
      <c r="L17520" s="14" t="str">
        <v/>
      </c>
      <c r="O17520" s="14" t="str">
        <v/>
      </c>
      <c r="P17520" s="14" t="str">
        <f ca="1"/>
        <v>Low Cap</v>
      </c>
    </row>
    <row r="17521" spans="11:16">
      <c r="K17521" s="14" t="str">
        <v/>
      </c>
      <c r="L17521" s="14" t="str">
        <v/>
      </c>
      <c r="O17521" s="14" t="str">
        <v/>
      </c>
      <c r="P17521" s="14" t="str">
        <f ca="1"/>
        <v>Low Cap</v>
      </c>
    </row>
    <row r="17522" spans="11:16">
      <c r="K17522" s="14" t="str">
        <v/>
      </c>
      <c r="L17522" s="14" t="str">
        <v/>
      </c>
      <c r="O17522" s="14" t="str">
        <v/>
      </c>
      <c r="P17522" s="14" t="str">
        <f ca="1"/>
        <v>Low Cap</v>
      </c>
    </row>
    <row r="17523" spans="11:16">
      <c r="K17523" s="14" t="str">
        <v/>
      </c>
      <c r="L17523" s="14" t="str">
        <v/>
      </c>
      <c r="O17523" s="14" t="str">
        <v/>
      </c>
      <c r="P17523" s="14" t="str">
        <f ca="1"/>
        <v>Low Cap</v>
      </c>
    </row>
    <row r="17524" spans="11:16">
      <c r="K17524" s="14" t="str">
        <v/>
      </c>
      <c r="L17524" s="14" t="str">
        <v/>
      </c>
      <c r="O17524" s="14" t="str">
        <v/>
      </c>
      <c r="P17524" s="14" t="str">
        <f ca="1"/>
        <v>Low Cap</v>
      </c>
    </row>
    <row r="17525" spans="11:16">
      <c r="K17525" s="14" t="str">
        <v/>
      </c>
      <c r="L17525" s="14" t="str">
        <v/>
      </c>
      <c r="O17525" s="14" t="str">
        <v/>
      </c>
      <c r="P17525" s="14" t="str">
        <f ca="1"/>
        <v>Low Cap</v>
      </c>
    </row>
    <row r="17526" spans="11:16">
      <c r="K17526" s="14" t="str">
        <v/>
      </c>
      <c r="L17526" s="14" t="str">
        <v/>
      </c>
      <c r="O17526" s="14" t="str">
        <v/>
      </c>
      <c r="P17526" s="14" t="str">
        <f ca="1"/>
        <v>Low Cap</v>
      </c>
    </row>
    <row r="17527" spans="11:16">
      <c r="K17527" s="14" t="str">
        <v/>
      </c>
      <c r="L17527" s="14" t="str">
        <v/>
      </c>
      <c r="O17527" s="14" t="str">
        <v/>
      </c>
      <c r="P17527" s="14" t="str">
        <f ca="1"/>
        <v>Low Cap</v>
      </c>
    </row>
    <row r="17528" spans="11:16">
      <c r="K17528" s="14" t="str">
        <v/>
      </c>
      <c r="L17528" s="14" t="str">
        <v/>
      </c>
      <c r="O17528" s="14" t="str">
        <v/>
      </c>
      <c r="P17528" s="14" t="str">
        <f ca="1"/>
        <v>Low Cap</v>
      </c>
    </row>
    <row r="17529" spans="11:16">
      <c r="K17529" s="14" t="str">
        <v/>
      </c>
      <c r="L17529" s="14" t="str">
        <v/>
      </c>
      <c r="O17529" s="14" t="str">
        <v/>
      </c>
      <c r="P17529" s="14" t="str">
        <f ca="1"/>
        <v>Low Cap</v>
      </c>
    </row>
    <row r="17530" spans="11:16">
      <c r="K17530" s="14" t="str">
        <v/>
      </c>
      <c r="L17530" s="14" t="str">
        <v/>
      </c>
      <c r="O17530" s="14" t="str">
        <v/>
      </c>
      <c r="P17530" s="14" t="str">
        <f ca="1"/>
        <v>Low Cap</v>
      </c>
    </row>
    <row r="17531" spans="11:16">
      <c r="K17531" s="14" t="str">
        <v/>
      </c>
      <c r="L17531" s="14" t="str">
        <v/>
      </c>
      <c r="O17531" s="14" t="str">
        <v/>
      </c>
      <c r="P17531" s="14" t="str">
        <f ca="1"/>
        <v>Low Cap</v>
      </c>
    </row>
    <row r="17532" spans="11:16">
      <c r="K17532" s="14" t="str">
        <v/>
      </c>
      <c r="L17532" s="14" t="str">
        <v/>
      </c>
      <c r="O17532" s="14" t="str">
        <v/>
      </c>
      <c r="P17532" s="14" t="str">
        <f ca="1"/>
        <v>Low Cap</v>
      </c>
    </row>
    <row r="17533" spans="11:16">
      <c r="K17533" s="14" t="str">
        <v/>
      </c>
      <c r="L17533" s="14" t="str">
        <v/>
      </c>
      <c r="O17533" s="14" t="str">
        <v/>
      </c>
      <c r="P17533" s="14" t="str">
        <f ca="1"/>
        <v>Low Cap</v>
      </c>
    </row>
    <row r="17534" spans="11:16">
      <c r="K17534" s="14" t="str">
        <v/>
      </c>
      <c r="L17534" s="14" t="str">
        <v/>
      </c>
      <c r="O17534" s="14" t="str">
        <v/>
      </c>
      <c r="P17534" s="14" t="str">
        <f ca="1"/>
        <v>Low Cap</v>
      </c>
    </row>
    <row r="17535" spans="11:16">
      <c r="K17535" s="14" t="str">
        <v/>
      </c>
      <c r="L17535" s="14" t="str">
        <v/>
      </c>
      <c r="O17535" s="14" t="str">
        <v/>
      </c>
      <c r="P17535" s="14" t="str">
        <f ca="1"/>
        <v>Low Cap</v>
      </c>
    </row>
    <row r="17536" spans="11:16">
      <c r="K17536" s="14" t="str">
        <v/>
      </c>
      <c r="L17536" s="14" t="str">
        <v/>
      </c>
      <c r="O17536" s="14" t="str">
        <v/>
      </c>
      <c r="P17536" s="14" t="str">
        <f ca="1"/>
        <v>Low Cap</v>
      </c>
    </row>
    <row r="17537" spans="11:16">
      <c r="K17537" s="14" t="str">
        <v/>
      </c>
      <c r="L17537" s="14" t="str">
        <v/>
      </c>
      <c r="O17537" s="14" t="str">
        <v/>
      </c>
      <c r="P17537" s="14" t="str">
        <f ca="1"/>
        <v>Low Cap</v>
      </c>
    </row>
    <row r="17538" spans="11:16">
      <c r="K17538" s="14" t="str">
        <v/>
      </c>
      <c r="L17538" s="14" t="str">
        <v/>
      </c>
      <c r="O17538" s="14" t="str">
        <v/>
      </c>
      <c r="P17538" s="14" t="str">
        <f ca="1"/>
        <v>Low Cap</v>
      </c>
    </row>
    <row r="17539" spans="11:16">
      <c r="K17539" s="14" t="str">
        <v/>
      </c>
      <c r="L17539" s="14" t="str">
        <v/>
      </c>
      <c r="O17539" s="14" t="str">
        <v/>
      </c>
      <c r="P17539" s="14" t="str">
        <f ca="1"/>
        <v>Low Cap</v>
      </c>
    </row>
    <row r="17540" spans="11:16">
      <c r="K17540" s="14" t="str">
        <v/>
      </c>
      <c r="L17540" s="14" t="str">
        <v/>
      </c>
      <c r="O17540" s="14" t="str">
        <v/>
      </c>
      <c r="P17540" s="14" t="str">
        <f ca="1"/>
        <v>Low Cap</v>
      </c>
    </row>
    <row r="17541" spans="11:16">
      <c r="K17541" s="14" t="str">
        <v/>
      </c>
      <c r="L17541" s="14" t="str">
        <v/>
      </c>
      <c r="O17541" s="14" t="str">
        <v/>
      </c>
      <c r="P17541" s="14" t="str">
        <f ca="1"/>
        <v>Low Cap</v>
      </c>
    </row>
    <row r="17542" spans="11:16">
      <c r="K17542" s="14" t="str">
        <v/>
      </c>
      <c r="L17542" s="14" t="str">
        <v/>
      </c>
      <c r="O17542" s="14" t="str">
        <v/>
      </c>
      <c r="P17542" s="14" t="str">
        <f ca="1"/>
        <v>Low Cap</v>
      </c>
    </row>
    <row r="17543" spans="11:16">
      <c r="K17543" s="14" t="str">
        <v/>
      </c>
      <c r="L17543" s="14" t="str">
        <v/>
      </c>
      <c r="O17543" s="14" t="str">
        <v/>
      </c>
      <c r="P17543" s="14" t="str">
        <f ca="1"/>
        <v>Low Cap</v>
      </c>
    </row>
    <row r="17544" spans="11:16">
      <c r="K17544" s="14" t="str">
        <v/>
      </c>
      <c r="L17544" s="14" t="str">
        <v/>
      </c>
      <c r="O17544" s="14" t="str">
        <v/>
      </c>
      <c r="P17544" s="14" t="str">
        <f ca="1"/>
        <v>Low Cap</v>
      </c>
    </row>
    <row r="17545" spans="11:16">
      <c r="K17545" s="14" t="str">
        <v/>
      </c>
      <c r="L17545" s="14" t="str">
        <v/>
      </c>
      <c r="O17545" s="14" t="str">
        <v/>
      </c>
      <c r="P17545" s="14" t="str">
        <f ca="1"/>
        <v>Low Cap</v>
      </c>
    </row>
    <row r="17546" spans="11:16">
      <c r="K17546" s="14" t="str">
        <v/>
      </c>
      <c r="L17546" s="14" t="str">
        <v/>
      </c>
      <c r="O17546" s="14" t="str">
        <v/>
      </c>
      <c r="P17546" s="14" t="str">
        <f ca="1"/>
        <v>Low Cap</v>
      </c>
    </row>
    <row r="17547" spans="11:16">
      <c r="K17547" s="14" t="str">
        <v/>
      </c>
      <c r="L17547" s="14" t="str">
        <v/>
      </c>
      <c r="O17547" s="14" t="str">
        <v/>
      </c>
      <c r="P17547" s="14" t="str">
        <f ca="1"/>
        <v>Low Cap</v>
      </c>
    </row>
    <row r="17548" spans="11:16">
      <c r="K17548" s="14" t="str">
        <v/>
      </c>
      <c r="L17548" s="14" t="str">
        <v/>
      </c>
      <c r="O17548" s="14" t="str">
        <v/>
      </c>
      <c r="P17548" s="14" t="str">
        <f ca="1"/>
        <v>Low Cap</v>
      </c>
    </row>
    <row r="17549" spans="11:16">
      <c r="K17549" s="14" t="str">
        <v/>
      </c>
      <c r="L17549" s="14" t="str">
        <v/>
      </c>
      <c r="O17549" s="14" t="str">
        <v/>
      </c>
      <c r="P17549" s="14" t="str">
        <f ca="1"/>
        <v>Low Cap</v>
      </c>
    </row>
    <row r="17550" spans="11:16">
      <c r="K17550" s="14" t="str">
        <v/>
      </c>
      <c r="L17550" s="14" t="str">
        <v/>
      </c>
      <c r="O17550" s="14" t="str">
        <v/>
      </c>
      <c r="P17550" s="14" t="str">
        <f ca="1"/>
        <v>Low Cap</v>
      </c>
    </row>
    <row r="17551" spans="11:16">
      <c r="K17551" s="14" t="str">
        <v/>
      </c>
      <c r="L17551" s="14" t="str">
        <v/>
      </c>
      <c r="O17551" s="14" t="str">
        <v/>
      </c>
      <c r="P17551" s="14" t="str">
        <f ca="1"/>
        <v>Low Cap</v>
      </c>
    </row>
    <row r="17552" spans="11:16">
      <c r="K17552" s="14" t="str">
        <v/>
      </c>
      <c r="L17552" s="14" t="str">
        <v/>
      </c>
      <c r="O17552" s="14" t="str">
        <v/>
      </c>
      <c r="P17552" s="14" t="str">
        <f ca="1"/>
        <v>Low Cap</v>
      </c>
    </row>
    <row r="17553" spans="11:16">
      <c r="K17553" s="14" t="str">
        <v/>
      </c>
      <c r="L17553" s="14" t="str">
        <v/>
      </c>
      <c r="O17553" s="14" t="str">
        <v/>
      </c>
      <c r="P17553" s="14" t="str">
        <f ca="1"/>
        <v>Low Cap</v>
      </c>
    </row>
    <row r="17554" spans="11:16">
      <c r="K17554" s="14" t="str">
        <v/>
      </c>
      <c r="L17554" s="14" t="str">
        <v/>
      </c>
      <c r="O17554" s="14" t="str">
        <v/>
      </c>
      <c r="P17554" s="14" t="str">
        <f ca="1"/>
        <v>Low Cap</v>
      </c>
    </row>
    <row r="17555" spans="11:16">
      <c r="K17555" s="14" t="str">
        <v/>
      </c>
      <c r="L17555" s="14" t="str">
        <v/>
      </c>
      <c r="O17555" s="14" t="str">
        <v/>
      </c>
      <c r="P17555" s="14" t="str">
        <f ca="1"/>
        <v>Low Cap</v>
      </c>
    </row>
    <row r="17556" spans="11:16">
      <c r="K17556" s="14" t="str">
        <v/>
      </c>
      <c r="L17556" s="14" t="str">
        <v/>
      </c>
      <c r="O17556" s="14" t="str">
        <v/>
      </c>
      <c r="P17556" s="14" t="str">
        <f ca="1"/>
        <v>Low Cap</v>
      </c>
    </row>
    <row r="17557" spans="11:16">
      <c r="K17557" s="14" t="str">
        <v/>
      </c>
      <c r="L17557" s="14" t="str">
        <v/>
      </c>
      <c r="O17557" s="14" t="str">
        <v/>
      </c>
      <c r="P17557" s="14" t="str">
        <f ca="1"/>
        <v>Low Cap</v>
      </c>
    </row>
    <row r="17558" spans="11:16">
      <c r="K17558" s="14" t="str">
        <v/>
      </c>
      <c r="L17558" s="14" t="str">
        <v/>
      </c>
      <c r="O17558" s="14" t="str">
        <v/>
      </c>
      <c r="P17558" s="14" t="str">
        <f ca="1"/>
        <v>Low Cap</v>
      </c>
    </row>
    <row r="17559" spans="11:16">
      <c r="K17559" s="14" t="str">
        <v/>
      </c>
      <c r="L17559" s="14" t="str">
        <v/>
      </c>
      <c r="O17559" s="14" t="str">
        <v/>
      </c>
      <c r="P17559" s="14" t="str">
        <f ca="1"/>
        <v>Low Cap</v>
      </c>
    </row>
    <row r="17560" spans="11:16">
      <c r="K17560" s="14" t="str">
        <v/>
      </c>
      <c r="L17560" s="14" t="str">
        <v/>
      </c>
      <c r="O17560" s="14" t="str">
        <v/>
      </c>
      <c r="P17560" s="14" t="str">
        <f ca="1"/>
        <v>Low Cap</v>
      </c>
    </row>
    <row r="17561" spans="11:16">
      <c r="K17561" s="14" t="str">
        <v/>
      </c>
      <c r="L17561" s="14" t="str">
        <v/>
      </c>
      <c r="O17561" s="14" t="str">
        <v/>
      </c>
      <c r="P17561" s="14" t="str">
        <f ca="1"/>
        <v>Low Cap</v>
      </c>
    </row>
    <row r="17562" spans="11:16">
      <c r="K17562" s="14" t="str">
        <v/>
      </c>
      <c r="L17562" s="14" t="str">
        <v/>
      </c>
      <c r="O17562" s="14" t="str">
        <v/>
      </c>
      <c r="P17562" s="14" t="str">
        <f ca="1"/>
        <v>Low Cap</v>
      </c>
    </row>
    <row r="17563" spans="11:16">
      <c r="K17563" s="14" t="str">
        <v/>
      </c>
      <c r="L17563" s="14" t="str">
        <v/>
      </c>
      <c r="O17563" s="14" t="str">
        <v/>
      </c>
      <c r="P17563" s="14" t="str">
        <f ca="1"/>
        <v>Low Cap</v>
      </c>
    </row>
    <row r="17564" spans="11:16">
      <c r="K17564" s="14" t="str">
        <v/>
      </c>
      <c r="L17564" s="14" t="str">
        <v/>
      </c>
      <c r="O17564" s="14" t="str">
        <v/>
      </c>
      <c r="P17564" s="14" t="str">
        <f ca="1"/>
        <v>Low Cap</v>
      </c>
    </row>
    <row r="17565" spans="11:16">
      <c r="K17565" s="14" t="str">
        <v/>
      </c>
      <c r="L17565" s="14" t="str">
        <v/>
      </c>
      <c r="O17565" s="14" t="str">
        <v/>
      </c>
      <c r="P17565" s="14" t="str">
        <f ca="1"/>
        <v>Low Cap</v>
      </c>
    </row>
    <row r="17566" spans="11:16">
      <c r="K17566" s="14" t="str">
        <v/>
      </c>
      <c r="L17566" s="14" t="str">
        <v/>
      </c>
      <c r="O17566" s="14" t="str">
        <v/>
      </c>
      <c r="P17566" s="14" t="str">
        <f ca="1"/>
        <v>Low Cap</v>
      </c>
    </row>
    <row r="17567" spans="11:16">
      <c r="K17567" s="14" t="str">
        <v/>
      </c>
      <c r="L17567" s="14" t="str">
        <v/>
      </c>
      <c r="O17567" s="14" t="str">
        <v/>
      </c>
      <c r="P17567" s="14" t="str">
        <f ca="1"/>
        <v>Low Cap</v>
      </c>
    </row>
    <row r="17568" spans="11:16">
      <c r="K17568" s="14" t="str">
        <v/>
      </c>
      <c r="L17568" s="14" t="str">
        <v/>
      </c>
      <c r="O17568" s="14" t="str">
        <v/>
      </c>
      <c r="P17568" s="14" t="str">
        <f ca="1"/>
        <v>Low Cap</v>
      </c>
    </row>
    <row r="17569" spans="11:16">
      <c r="K17569" s="14" t="str">
        <v/>
      </c>
      <c r="L17569" s="14" t="str">
        <v/>
      </c>
      <c r="O17569" s="14" t="str">
        <v/>
      </c>
      <c r="P17569" s="14" t="str">
        <f ca="1"/>
        <v>Low Cap</v>
      </c>
    </row>
    <row r="17570" spans="11:16">
      <c r="K17570" s="14" t="str">
        <v/>
      </c>
      <c r="L17570" s="14" t="str">
        <v/>
      </c>
      <c r="O17570" s="14" t="str">
        <v/>
      </c>
      <c r="P17570" s="14" t="str">
        <f ca="1"/>
        <v>Low Cap</v>
      </c>
    </row>
    <row r="17571" spans="11:16">
      <c r="K17571" s="14" t="str">
        <v/>
      </c>
      <c r="L17571" s="14" t="str">
        <v/>
      </c>
      <c r="O17571" s="14" t="str">
        <v/>
      </c>
      <c r="P17571" s="14" t="str">
        <f ca="1"/>
        <v>Low Cap</v>
      </c>
    </row>
    <row r="17572" spans="11:16">
      <c r="K17572" s="14" t="str">
        <v/>
      </c>
      <c r="L17572" s="14" t="str">
        <v/>
      </c>
      <c r="O17572" s="14" t="str">
        <v/>
      </c>
      <c r="P17572" s="14" t="str">
        <f ca="1"/>
        <v>Low Cap</v>
      </c>
    </row>
    <row r="17573" spans="11:16">
      <c r="K17573" s="14" t="str">
        <v/>
      </c>
      <c r="L17573" s="14" t="str">
        <v/>
      </c>
      <c r="O17573" s="14" t="str">
        <v/>
      </c>
      <c r="P17573" s="14" t="str">
        <f ca="1"/>
        <v>Low Cap</v>
      </c>
    </row>
    <row r="17574" spans="11:16">
      <c r="K17574" s="14" t="str">
        <v/>
      </c>
      <c r="L17574" s="14" t="str">
        <v/>
      </c>
      <c r="O17574" s="14" t="str">
        <v/>
      </c>
      <c r="P17574" s="14" t="str">
        <f ca="1"/>
        <v>Low Cap</v>
      </c>
    </row>
    <row r="17575" spans="11:16">
      <c r="K17575" s="14" t="str">
        <v/>
      </c>
      <c r="L17575" s="14" t="str">
        <v/>
      </c>
      <c r="O17575" s="14" t="str">
        <v/>
      </c>
      <c r="P17575" s="14" t="str">
        <f ca="1"/>
        <v>Low Cap</v>
      </c>
    </row>
    <row r="17576" spans="11:16">
      <c r="K17576" s="14" t="str">
        <v/>
      </c>
      <c r="L17576" s="14" t="str">
        <v/>
      </c>
      <c r="O17576" s="14" t="str">
        <v/>
      </c>
      <c r="P17576" s="14" t="str">
        <f ca="1"/>
        <v>Low Cap</v>
      </c>
    </row>
    <row r="17577" spans="11:16">
      <c r="K17577" s="14" t="str">
        <v/>
      </c>
      <c r="L17577" s="14" t="str">
        <v/>
      </c>
      <c r="O17577" s="14" t="str">
        <v/>
      </c>
      <c r="P17577" s="14" t="str">
        <f ca="1"/>
        <v>Low Cap</v>
      </c>
    </row>
    <row r="17578" spans="11:16">
      <c r="K17578" s="14" t="str">
        <v/>
      </c>
      <c r="L17578" s="14" t="str">
        <v/>
      </c>
      <c r="O17578" s="14" t="str">
        <v/>
      </c>
      <c r="P17578" s="14" t="str">
        <f ca="1"/>
        <v>Low Cap</v>
      </c>
    </row>
    <row r="17579" spans="11:16">
      <c r="K17579" s="14" t="str">
        <v/>
      </c>
      <c r="L17579" s="14" t="str">
        <v/>
      </c>
      <c r="O17579" s="14" t="str">
        <v/>
      </c>
      <c r="P17579" s="14" t="str">
        <f ca="1"/>
        <v>Low Cap</v>
      </c>
    </row>
    <row r="17580" spans="11:16">
      <c r="K17580" s="14" t="str">
        <v/>
      </c>
      <c r="L17580" s="14" t="str">
        <v/>
      </c>
      <c r="O17580" s="14" t="str">
        <v/>
      </c>
      <c r="P17580" s="14" t="str">
        <f ca="1"/>
        <v>Low Cap</v>
      </c>
    </row>
    <row r="17581" spans="11:16">
      <c r="K17581" s="14" t="str">
        <v/>
      </c>
      <c r="L17581" s="14" t="str">
        <v/>
      </c>
      <c r="O17581" s="14" t="str">
        <v/>
      </c>
      <c r="P17581" s="14" t="str">
        <f ca="1"/>
        <v>Low Cap</v>
      </c>
    </row>
    <row r="17582" spans="11:16">
      <c r="K17582" s="14" t="str">
        <v/>
      </c>
      <c r="L17582" s="14" t="str">
        <v/>
      </c>
      <c r="O17582" s="14" t="str">
        <v/>
      </c>
      <c r="P17582" s="14" t="str">
        <f ca="1"/>
        <v>Low Cap</v>
      </c>
    </row>
    <row r="17583" spans="11:16">
      <c r="K17583" s="14" t="str">
        <v/>
      </c>
      <c r="L17583" s="14" t="str">
        <v/>
      </c>
      <c r="O17583" s="14" t="str">
        <v/>
      </c>
      <c r="P17583" s="14" t="str">
        <f ca="1"/>
        <v>Low Cap</v>
      </c>
    </row>
    <row r="17584" spans="11:16">
      <c r="K17584" s="14" t="str">
        <v/>
      </c>
      <c r="L17584" s="14" t="str">
        <v/>
      </c>
      <c r="O17584" s="14" t="str">
        <v/>
      </c>
      <c r="P17584" s="14" t="str">
        <f ca="1"/>
        <v>Low Cap</v>
      </c>
    </row>
    <row r="17585" spans="11:16">
      <c r="K17585" s="14" t="str">
        <v/>
      </c>
      <c r="L17585" s="14" t="str">
        <v/>
      </c>
      <c r="O17585" s="14" t="str">
        <v/>
      </c>
      <c r="P17585" s="14" t="str">
        <f ca="1"/>
        <v>Low Cap</v>
      </c>
    </row>
    <row r="17586" spans="11:16">
      <c r="K17586" s="14" t="str">
        <v/>
      </c>
      <c r="L17586" s="14" t="str">
        <v/>
      </c>
      <c r="O17586" s="14" t="str">
        <v/>
      </c>
      <c r="P17586" s="14" t="str">
        <f ca="1"/>
        <v>Low Cap</v>
      </c>
    </row>
    <row r="17587" spans="11:16">
      <c r="K17587" s="14" t="str">
        <v/>
      </c>
      <c r="L17587" s="14" t="str">
        <v/>
      </c>
      <c r="O17587" s="14" t="str">
        <v/>
      </c>
      <c r="P17587" s="14" t="str">
        <f ca="1"/>
        <v>Low Cap</v>
      </c>
    </row>
    <row r="17588" spans="11:16">
      <c r="K17588" s="14" t="str">
        <v/>
      </c>
      <c r="L17588" s="14" t="str">
        <v/>
      </c>
      <c r="O17588" s="14" t="str">
        <v/>
      </c>
      <c r="P17588" s="14" t="str">
        <f ca="1"/>
        <v>Low Cap</v>
      </c>
    </row>
    <row r="17589" spans="11:16">
      <c r="K17589" s="14" t="str">
        <v/>
      </c>
      <c r="L17589" s="14" t="str">
        <v/>
      </c>
      <c r="O17589" s="14" t="str">
        <v/>
      </c>
      <c r="P17589" s="14" t="str">
        <f ca="1"/>
        <v>Low Cap</v>
      </c>
    </row>
    <row r="17590" spans="11:16">
      <c r="K17590" s="14" t="str">
        <v/>
      </c>
      <c r="L17590" s="14" t="str">
        <v/>
      </c>
      <c r="O17590" s="14" t="str">
        <v/>
      </c>
      <c r="P17590" s="14" t="str">
        <f ca="1"/>
        <v>Low Cap</v>
      </c>
    </row>
    <row r="17591" spans="11:16">
      <c r="K17591" s="14" t="str">
        <v/>
      </c>
      <c r="L17591" s="14" t="str">
        <v/>
      </c>
      <c r="O17591" s="14" t="str">
        <v/>
      </c>
      <c r="P17591" s="14" t="str">
        <f ca="1"/>
        <v>Low Cap</v>
      </c>
    </row>
    <row r="17592" spans="11:16">
      <c r="K17592" s="14" t="str">
        <v/>
      </c>
      <c r="L17592" s="14" t="str">
        <v/>
      </c>
      <c r="O17592" s="14" t="str">
        <v/>
      </c>
      <c r="P17592" s="14" t="str">
        <f ca="1"/>
        <v>Low Cap</v>
      </c>
    </row>
    <row r="17593" spans="11:16">
      <c r="K17593" s="14" t="str">
        <v/>
      </c>
      <c r="L17593" s="14" t="str">
        <v/>
      </c>
      <c r="O17593" s="14" t="str">
        <v/>
      </c>
      <c r="P17593" s="14" t="str">
        <f ca="1"/>
        <v>Low Cap</v>
      </c>
    </row>
    <row r="17594" spans="11:16">
      <c r="K17594" s="14" t="str">
        <v/>
      </c>
      <c r="L17594" s="14" t="str">
        <v/>
      </c>
      <c r="O17594" s="14" t="str">
        <v/>
      </c>
      <c r="P17594" s="14" t="str">
        <f ca="1"/>
        <v>Low Cap</v>
      </c>
    </row>
    <row r="17595" spans="11:16">
      <c r="K17595" s="14" t="str">
        <v/>
      </c>
      <c r="L17595" s="14" t="str">
        <v/>
      </c>
      <c r="O17595" s="14" t="str">
        <v/>
      </c>
      <c r="P17595" s="14" t="str">
        <f ca="1"/>
        <v>Low Cap</v>
      </c>
    </row>
    <row r="17596" spans="11:16">
      <c r="K17596" s="14" t="str">
        <v/>
      </c>
      <c r="L17596" s="14" t="str">
        <v/>
      </c>
      <c r="O17596" s="14" t="str">
        <v/>
      </c>
      <c r="P17596" s="14" t="str">
        <f ca="1"/>
        <v>Low Cap</v>
      </c>
    </row>
    <row r="17597" spans="11:16">
      <c r="K17597" s="14" t="str">
        <v/>
      </c>
      <c r="L17597" s="14" t="str">
        <v/>
      </c>
      <c r="O17597" s="14" t="str">
        <v/>
      </c>
      <c r="P17597" s="14" t="str">
        <f ca="1"/>
        <v>Low Cap</v>
      </c>
    </row>
    <row r="17598" spans="11:16">
      <c r="K17598" s="14" t="str">
        <v/>
      </c>
      <c r="L17598" s="14" t="str">
        <v/>
      </c>
      <c r="O17598" s="14" t="str">
        <v/>
      </c>
      <c r="P17598" s="14" t="str">
        <f ca="1"/>
        <v>Low Cap</v>
      </c>
    </row>
    <row r="17599" spans="11:16">
      <c r="K17599" s="14" t="str">
        <v/>
      </c>
      <c r="L17599" s="14" t="str">
        <v/>
      </c>
      <c r="O17599" s="14" t="str">
        <v/>
      </c>
      <c r="P17599" s="14" t="str">
        <f ca="1"/>
        <v>Low Cap</v>
      </c>
    </row>
    <row r="17600" spans="11:16">
      <c r="K17600" s="14" t="str">
        <v/>
      </c>
      <c r="L17600" s="14" t="str">
        <v/>
      </c>
      <c r="O17600" s="14" t="str">
        <v/>
      </c>
      <c r="P17600" s="14" t="str">
        <f ca="1"/>
        <v>Low Cap</v>
      </c>
    </row>
    <row r="17601" spans="11:16">
      <c r="K17601" s="14" t="str">
        <v/>
      </c>
      <c r="L17601" s="14" t="str">
        <v/>
      </c>
      <c r="O17601" s="14" t="str">
        <v/>
      </c>
      <c r="P17601" s="14" t="str">
        <f ca="1"/>
        <v>Low Cap</v>
      </c>
    </row>
    <row r="17602" spans="11:16">
      <c r="K17602" s="14" t="str">
        <v/>
      </c>
      <c r="L17602" s="14" t="str">
        <v/>
      </c>
      <c r="O17602" s="14" t="str">
        <v/>
      </c>
      <c r="P17602" s="14" t="str">
        <f ca="1"/>
        <v>Low Cap</v>
      </c>
    </row>
    <row r="17603" spans="11:16">
      <c r="K17603" s="14" t="str">
        <v/>
      </c>
      <c r="L17603" s="14" t="str">
        <v/>
      </c>
      <c r="O17603" s="14" t="str">
        <v/>
      </c>
      <c r="P17603" s="14" t="str">
        <f ca="1"/>
        <v>Low Cap</v>
      </c>
    </row>
    <row r="17604" spans="11:16">
      <c r="K17604" s="14" t="str">
        <v/>
      </c>
      <c r="L17604" s="14" t="str">
        <v/>
      </c>
      <c r="O17604" s="14" t="str">
        <v/>
      </c>
      <c r="P17604" s="14" t="str">
        <f ca="1"/>
        <v>Low Cap</v>
      </c>
    </row>
    <row r="17605" spans="11:16">
      <c r="K17605" s="14" t="str">
        <v/>
      </c>
      <c r="L17605" s="14" t="str">
        <v/>
      </c>
      <c r="O17605" s="14" t="str">
        <v/>
      </c>
      <c r="P17605" s="14" t="str">
        <f ca="1"/>
        <v>Low Cap</v>
      </c>
    </row>
    <row r="17606" spans="11:16">
      <c r="K17606" s="14" t="str">
        <v/>
      </c>
      <c r="L17606" s="14" t="str">
        <v/>
      </c>
      <c r="O17606" s="14" t="str">
        <v/>
      </c>
      <c r="P17606" s="14" t="str">
        <f ca="1"/>
        <v>Low Cap</v>
      </c>
    </row>
    <row r="17607" spans="11:16">
      <c r="K17607" s="14" t="str">
        <v/>
      </c>
      <c r="L17607" s="14" t="str">
        <v/>
      </c>
      <c r="O17607" s="14" t="str">
        <v/>
      </c>
      <c r="P17607" s="14" t="str">
        <f ca="1"/>
        <v>Low Cap</v>
      </c>
    </row>
    <row r="17608" spans="11:16">
      <c r="K17608" s="14" t="str">
        <v/>
      </c>
      <c r="L17608" s="14" t="str">
        <v/>
      </c>
      <c r="O17608" s="14" t="str">
        <v/>
      </c>
      <c r="P17608" s="14" t="str">
        <f ca="1"/>
        <v>Low Cap</v>
      </c>
    </row>
    <row r="17609" spans="11:16">
      <c r="K17609" s="14" t="str">
        <v/>
      </c>
      <c r="L17609" s="14" t="str">
        <v/>
      </c>
      <c r="O17609" s="14" t="str">
        <v/>
      </c>
      <c r="P17609" s="14" t="str">
        <f ca="1"/>
        <v>Low Cap</v>
      </c>
    </row>
    <row r="17610" spans="11:16">
      <c r="K17610" s="14" t="str">
        <v/>
      </c>
      <c r="L17610" s="14" t="str">
        <v/>
      </c>
      <c r="O17610" s="14" t="str">
        <v/>
      </c>
      <c r="P17610" s="14" t="str">
        <f ca="1"/>
        <v>Low Cap</v>
      </c>
    </row>
    <row r="17611" spans="11:16">
      <c r="K17611" s="14" t="str">
        <v/>
      </c>
      <c r="L17611" s="14" t="str">
        <v/>
      </c>
      <c r="O17611" s="14" t="str">
        <v/>
      </c>
      <c r="P17611" s="14" t="str">
        <f ca="1"/>
        <v>Low Cap</v>
      </c>
    </row>
    <row r="17612" spans="11:16">
      <c r="K17612" s="14" t="str">
        <v/>
      </c>
      <c r="L17612" s="14" t="str">
        <v/>
      </c>
      <c r="O17612" s="14" t="str">
        <v/>
      </c>
      <c r="P17612" s="14" t="str">
        <f ca="1"/>
        <v>Low Cap</v>
      </c>
    </row>
    <row r="17613" spans="11:16">
      <c r="K17613" s="14" t="str">
        <v/>
      </c>
      <c r="L17613" s="14" t="str">
        <v/>
      </c>
      <c r="O17613" s="14" t="str">
        <v/>
      </c>
      <c r="P17613" s="14" t="str">
        <f ca="1"/>
        <v>Low Cap</v>
      </c>
    </row>
    <row r="17614" spans="11:16">
      <c r="K17614" s="14" t="str">
        <v/>
      </c>
      <c r="L17614" s="14" t="str">
        <v/>
      </c>
      <c r="O17614" s="14" t="str">
        <v/>
      </c>
      <c r="P17614" s="14" t="str">
        <f ca="1"/>
        <v>Low Cap</v>
      </c>
    </row>
    <row r="17615" spans="11:16">
      <c r="K17615" s="14" t="str">
        <v/>
      </c>
      <c r="L17615" s="14" t="str">
        <v/>
      </c>
      <c r="O17615" s="14" t="str">
        <v/>
      </c>
      <c r="P17615" s="14" t="str">
        <f ca="1"/>
        <v>Low Cap</v>
      </c>
    </row>
    <row r="17616" spans="11:16">
      <c r="K17616" s="14" t="str">
        <v/>
      </c>
      <c r="L17616" s="14" t="str">
        <v/>
      </c>
      <c r="O17616" s="14" t="str">
        <v/>
      </c>
      <c r="P17616" s="14" t="str">
        <f ca="1"/>
        <v>Low Cap</v>
      </c>
    </row>
    <row r="17617" spans="11:16">
      <c r="K17617" s="14" t="str">
        <v/>
      </c>
      <c r="L17617" s="14" t="str">
        <v/>
      </c>
      <c r="O17617" s="14" t="str">
        <v/>
      </c>
      <c r="P17617" s="14" t="str">
        <f ca="1"/>
        <v>Low Cap</v>
      </c>
    </row>
    <row r="17618" spans="11:16">
      <c r="K17618" s="14" t="str">
        <v/>
      </c>
      <c r="L17618" s="14" t="str">
        <v/>
      </c>
      <c r="O17618" s="14" t="str">
        <v/>
      </c>
      <c r="P17618" s="14" t="str">
        <f ca="1"/>
        <v>Low Cap</v>
      </c>
    </row>
    <row r="17619" spans="11:16">
      <c r="K17619" s="14" t="str">
        <v/>
      </c>
      <c r="L17619" s="14" t="str">
        <v/>
      </c>
      <c r="O17619" s="14" t="str">
        <v/>
      </c>
      <c r="P17619" s="14" t="str">
        <f ca="1"/>
        <v>Low Cap</v>
      </c>
    </row>
    <row r="17620" spans="11:16">
      <c r="K17620" s="14" t="str">
        <v/>
      </c>
      <c r="L17620" s="14" t="str">
        <v/>
      </c>
      <c r="O17620" s="14" t="str">
        <v/>
      </c>
      <c r="P17620" s="14" t="str">
        <f ca="1"/>
        <v>Low Cap</v>
      </c>
    </row>
    <row r="17621" spans="11:16">
      <c r="K17621" s="14" t="str">
        <v/>
      </c>
      <c r="L17621" s="14" t="str">
        <v/>
      </c>
      <c r="O17621" s="14" t="str">
        <v/>
      </c>
      <c r="P17621" s="14" t="str">
        <f ca="1"/>
        <v>Low Cap</v>
      </c>
    </row>
    <row r="17622" spans="11:16">
      <c r="K17622" s="14" t="str">
        <v/>
      </c>
      <c r="L17622" s="14" t="str">
        <v/>
      </c>
      <c r="O17622" s="14" t="str">
        <v/>
      </c>
      <c r="P17622" s="14" t="str">
        <f ca="1"/>
        <v>Low Cap</v>
      </c>
    </row>
    <row r="17623" spans="11:16">
      <c r="K17623" s="14" t="str">
        <v/>
      </c>
      <c r="L17623" s="14" t="str">
        <v/>
      </c>
      <c r="O17623" s="14" t="str">
        <v/>
      </c>
      <c r="P17623" s="14" t="str">
        <f ca="1"/>
        <v>Low Cap</v>
      </c>
    </row>
    <row r="17624" spans="11:16">
      <c r="K17624" s="14" t="str">
        <v/>
      </c>
      <c r="L17624" s="14" t="str">
        <v/>
      </c>
      <c r="O17624" s="14" t="str">
        <v/>
      </c>
      <c r="P17624" s="14" t="str">
        <f ca="1"/>
        <v>Low Cap</v>
      </c>
    </row>
    <row r="17625" spans="11:16">
      <c r="K17625" s="14" t="str">
        <v/>
      </c>
      <c r="L17625" s="14" t="str">
        <v/>
      </c>
      <c r="O17625" s="14" t="str">
        <v/>
      </c>
      <c r="P17625" s="14" t="str">
        <f ca="1"/>
        <v>Low Cap</v>
      </c>
    </row>
    <row r="17626" spans="11:16">
      <c r="K17626" s="14" t="str">
        <v/>
      </c>
      <c r="L17626" s="14" t="str">
        <v/>
      </c>
      <c r="O17626" s="14" t="str">
        <v/>
      </c>
      <c r="P17626" s="14" t="str">
        <f ca="1"/>
        <v>Low Cap</v>
      </c>
    </row>
    <row r="17627" spans="11:16">
      <c r="K17627" s="14" t="str">
        <v/>
      </c>
      <c r="L17627" s="14" t="str">
        <v/>
      </c>
      <c r="O17627" s="14" t="str">
        <v/>
      </c>
      <c r="P17627" s="14" t="str">
        <f ca="1"/>
        <v>Low Cap</v>
      </c>
    </row>
    <row r="17628" spans="11:16">
      <c r="K17628" s="14" t="str">
        <v/>
      </c>
      <c r="L17628" s="14" t="str">
        <v/>
      </c>
      <c r="O17628" s="14" t="str">
        <v/>
      </c>
      <c r="P17628" s="14" t="str">
        <f ca="1"/>
        <v>Low Cap</v>
      </c>
    </row>
    <row r="17629" spans="11:16">
      <c r="K17629" s="14" t="str">
        <v/>
      </c>
      <c r="L17629" s="14" t="str">
        <v/>
      </c>
      <c r="O17629" s="14" t="str">
        <v/>
      </c>
      <c r="P17629" s="14" t="str">
        <f ca="1"/>
        <v>Low Cap</v>
      </c>
    </row>
    <row r="17630" spans="11:16">
      <c r="K17630" s="14" t="str">
        <v/>
      </c>
      <c r="L17630" s="14" t="str">
        <v/>
      </c>
      <c r="O17630" s="14" t="str">
        <v/>
      </c>
      <c r="P17630" s="14" t="str">
        <f ca="1"/>
        <v>Low Cap</v>
      </c>
    </row>
    <row r="17631" spans="11:16">
      <c r="K17631" s="14" t="str">
        <v/>
      </c>
      <c r="L17631" s="14" t="str">
        <v/>
      </c>
      <c r="O17631" s="14" t="str">
        <v/>
      </c>
      <c r="P17631" s="14" t="str">
        <f ca="1"/>
        <v>Low Cap</v>
      </c>
    </row>
    <row r="17632" spans="11:16">
      <c r="K17632" s="14" t="str">
        <v/>
      </c>
      <c r="L17632" s="14" t="str">
        <v/>
      </c>
      <c r="O17632" s="14" t="str">
        <v/>
      </c>
      <c r="P17632" s="14" t="str">
        <f ca="1"/>
        <v>Low Cap</v>
      </c>
    </row>
    <row r="17633" spans="11:16">
      <c r="K17633" s="14" t="str">
        <v/>
      </c>
      <c r="L17633" s="14" t="str">
        <v/>
      </c>
      <c r="O17633" s="14" t="str">
        <v/>
      </c>
      <c r="P17633" s="14" t="str">
        <f ca="1"/>
        <v>Low Cap</v>
      </c>
    </row>
    <row r="17634" spans="11:16">
      <c r="K17634" s="14" t="str">
        <v/>
      </c>
      <c r="L17634" s="14" t="str">
        <v/>
      </c>
      <c r="O17634" s="14" t="str">
        <v/>
      </c>
      <c r="P17634" s="14" t="str">
        <f ca="1"/>
        <v>Low Cap</v>
      </c>
    </row>
    <row r="17635" spans="11:16">
      <c r="K17635" s="14" t="str">
        <v/>
      </c>
      <c r="L17635" s="14" t="str">
        <v/>
      </c>
      <c r="O17635" s="14" t="str">
        <v/>
      </c>
      <c r="P17635" s="14" t="str">
        <f ca="1"/>
        <v>Low Cap</v>
      </c>
    </row>
    <row r="17636" spans="11:16">
      <c r="K17636" s="14" t="str">
        <v/>
      </c>
      <c r="L17636" s="14" t="str">
        <v/>
      </c>
      <c r="O17636" s="14" t="str">
        <v/>
      </c>
      <c r="P17636" s="14" t="str">
        <f ca="1"/>
        <v>Low Cap</v>
      </c>
    </row>
    <row r="17637" spans="11:16">
      <c r="K17637" s="14" t="str">
        <v/>
      </c>
      <c r="L17637" s="14" t="str">
        <v/>
      </c>
      <c r="O17637" s="14" t="str">
        <v/>
      </c>
      <c r="P17637" s="14" t="str">
        <f ca="1"/>
        <v>Low Cap</v>
      </c>
    </row>
    <row r="17638" spans="11:16">
      <c r="K17638" s="14" t="str">
        <v/>
      </c>
      <c r="L17638" s="14" t="str">
        <v/>
      </c>
      <c r="O17638" s="14" t="str">
        <v/>
      </c>
      <c r="P17638" s="14" t="str">
        <f ca="1"/>
        <v>Low Cap</v>
      </c>
    </row>
    <row r="17639" spans="11:16">
      <c r="K17639" s="14" t="str">
        <v/>
      </c>
      <c r="L17639" s="14" t="str">
        <v/>
      </c>
      <c r="O17639" s="14" t="str">
        <v/>
      </c>
      <c r="P17639" s="14" t="str">
        <f ca="1"/>
        <v>Low Cap</v>
      </c>
    </row>
    <row r="17640" spans="11:16">
      <c r="K17640" s="14" t="str">
        <v/>
      </c>
      <c r="L17640" s="14" t="str">
        <v/>
      </c>
      <c r="O17640" s="14" t="str">
        <v/>
      </c>
      <c r="P17640" s="14" t="str">
        <f ca="1"/>
        <v>Low Cap</v>
      </c>
    </row>
    <row r="17641" spans="11:16">
      <c r="K17641" s="14" t="str">
        <v/>
      </c>
      <c r="L17641" s="14" t="str">
        <v/>
      </c>
      <c r="O17641" s="14" t="str">
        <v/>
      </c>
      <c r="P17641" s="14" t="str">
        <f ca="1"/>
        <v>Low Cap</v>
      </c>
    </row>
    <row r="17642" spans="11:16">
      <c r="K17642" s="14" t="str">
        <v/>
      </c>
      <c r="L17642" s="14" t="str">
        <v/>
      </c>
      <c r="O17642" s="14" t="str">
        <v/>
      </c>
      <c r="P17642" s="14" t="str">
        <f ca="1"/>
        <v>Low Cap</v>
      </c>
    </row>
    <row r="17643" spans="11:16">
      <c r="K17643" s="14" t="str">
        <v/>
      </c>
      <c r="L17643" s="14" t="str">
        <v/>
      </c>
      <c r="O17643" s="14" t="str">
        <v/>
      </c>
      <c r="P17643" s="14" t="str">
        <f ca="1"/>
        <v>Low Cap</v>
      </c>
    </row>
    <row r="17644" spans="11:16">
      <c r="K17644" s="14" t="str">
        <v/>
      </c>
      <c r="L17644" s="14" t="str">
        <v/>
      </c>
      <c r="O17644" s="14" t="str">
        <v/>
      </c>
      <c r="P17644" s="14" t="str">
        <f ca="1"/>
        <v>Low Cap</v>
      </c>
    </row>
    <row r="17645" spans="11:16">
      <c r="K17645" s="14" t="str">
        <v/>
      </c>
      <c r="L17645" s="14" t="str">
        <v/>
      </c>
      <c r="O17645" s="14" t="str">
        <v/>
      </c>
      <c r="P17645" s="14" t="str">
        <f ca="1"/>
        <v>Low Cap</v>
      </c>
    </row>
    <row r="17646" spans="11:16">
      <c r="K17646" s="14" t="str">
        <v/>
      </c>
      <c r="L17646" s="14" t="str">
        <v/>
      </c>
      <c r="O17646" s="14" t="str">
        <v/>
      </c>
      <c r="P17646" s="14" t="str">
        <f ca="1"/>
        <v>Low Cap</v>
      </c>
    </row>
    <row r="17647" spans="11:16">
      <c r="K17647" s="14" t="str">
        <v/>
      </c>
      <c r="L17647" s="14" t="str">
        <v/>
      </c>
      <c r="O17647" s="14" t="str">
        <v/>
      </c>
      <c r="P17647" s="14" t="str">
        <f ca="1"/>
        <v>Low Cap</v>
      </c>
    </row>
    <row r="17648" spans="11:16">
      <c r="K17648" s="14" t="str">
        <v/>
      </c>
      <c r="L17648" s="14" t="str">
        <v/>
      </c>
      <c r="O17648" s="14" t="str">
        <v/>
      </c>
      <c r="P17648" s="14" t="str">
        <f ca="1"/>
        <v>Low Cap</v>
      </c>
    </row>
    <row r="17649" spans="11:16">
      <c r="K17649" s="14" t="str">
        <v/>
      </c>
      <c r="L17649" s="14" t="str">
        <v/>
      </c>
      <c r="O17649" s="14" t="str">
        <v/>
      </c>
      <c r="P17649" s="14" t="str">
        <f ca="1"/>
        <v>Low Cap</v>
      </c>
    </row>
    <row r="17650" spans="11:16">
      <c r="K17650" s="14" t="str">
        <v/>
      </c>
      <c r="L17650" s="14" t="str">
        <v/>
      </c>
      <c r="O17650" s="14" t="str">
        <v/>
      </c>
      <c r="P17650" s="14" t="str">
        <f ca="1"/>
        <v>Low Cap</v>
      </c>
    </row>
    <row r="17651" spans="11:16">
      <c r="K17651" s="14" t="str">
        <v/>
      </c>
      <c r="L17651" s="14" t="str">
        <v/>
      </c>
      <c r="O17651" s="14" t="str">
        <v/>
      </c>
      <c r="P17651" s="14" t="str">
        <f ca="1"/>
        <v>Low Cap</v>
      </c>
    </row>
    <row r="17652" spans="11:16">
      <c r="K17652" s="14" t="str">
        <v/>
      </c>
      <c r="L17652" s="14" t="str">
        <v/>
      </c>
      <c r="O17652" s="14" t="str">
        <v/>
      </c>
      <c r="P17652" s="14" t="str">
        <f ca="1"/>
        <v>Low Cap</v>
      </c>
    </row>
    <row r="17653" spans="11:16">
      <c r="K17653" s="14" t="str">
        <v/>
      </c>
      <c r="L17653" s="14" t="str">
        <v/>
      </c>
      <c r="O17653" s="14" t="str">
        <v/>
      </c>
      <c r="P17653" s="14" t="str">
        <f ca="1"/>
        <v>Low Cap</v>
      </c>
    </row>
    <row r="17654" spans="11:16">
      <c r="K17654" s="14" t="str">
        <v/>
      </c>
      <c r="L17654" s="14" t="str">
        <v/>
      </c>
      <c r="O17654" s="14" t="str">
        <v/>
      </c>
      <c r="P17654" s="14" t="str">
        <f ca="1"/>
        <v>Low Cap</v>
      </c>
    </row>
    <row r="17655" spans="11:16">
      <c r="K17655" s="14" t="str">
        <v/>
      </c>
      <c r="L17655" s="14" t="str">
        <v/>
      </c>
      <c r="O17655" s="14" t="str">
        <v/>
      </c>
      <c r="P17655" s="14" t="str">
        <f ca="1"/>
        <v>Low Cap</v>
      </c>
    </row>
    <row r="17656" spans="11:16">
      <c r="K17656" s="14" t="str">
        <v/>
      </c>
      <c r="L17656" s="14" t="str">
        <v/>
      </c>
      <c r="O17656" s="14" t="str">
        <v/>
      </c>
      <c r="P17656" s="14" t="str">
        <f ca="1"/>
        <v>Low Cap</v>
      </c>
    </row>
    <row r="17657" spans="11:16">
      <c r="K17657" s="14" t="str">
        <v/>
      </c>
      <c r="L17657" s="14" t="str">
        <v/>
      </c>
      <c r="O17657" s="14" t="str">
        <v/>
      </c>
      <c r="P17657" s="14" t="str">
        <f ca="1"/>
        <v>Low Cap</v>
      </c>
    </row>
    <row r="17658" spans="11:16">
      <c r="K17658" s="14" t="str">
        <v/>
      </c>
      <c r="L17658" s="14" t="str">
        <v/>
      </c>
      <c r="O17658" s="14" t="str">
        <v/>
      </c>
      <c r="P17658" s="14" t="str">
        <f ca="1"/>
        <v>Low Cap</v>
      </c>
    </row>
    <row r="17659" spans="11:16">
      <c r="K17659" s="14" t="str">
        <v/>
      </c>
      <c r="L17659" s="14" t="str">
        <v/>
      </c>
      <c r="O17659" s="14" t="str">
        <v/>
      </c>
      <c r="P17659" s="14" t="str">
        <f ca="1"/>
        <v>Low Cap</v>
      </c>
    </row>
    <row r="17660" spans="11:16">
      <c r="K17660" s="14" t="str">
        <v/>
      </c>
      <c r="L17660" s="14" t="str">
        <v/>
      </c>
      <c r="O17660" s="14" t="str">
        <v/>
      </c>
      <c r="P17660" s="14" t="str">
        <f ca="1"/>
        <v>Low Cap</v>
      </c>
    </row>
    <row r="17661" spans="11:16">
      <c r="K17661" s="14" t="str">
        <v/>
      </c>
      <c r="L17661" s="14" t="str">
        <v/>
      </c>
      <c r="O17661" s="14" t="str">
        <v/>
      </c>
      <c r="P17661" s="14" t="str">
        <f ca="1"/>
        <v>Low Cap</v>
      </c>
    </row>
    <row r="17662" spans="11:16">
      <c r="K17662" s="14" t="str">
        <v/>
      </c>
      <c r="L17662" s="14" t="str">
        <v/>
      </c>
      <c r="O17662" s="14" t="str">
        <v/>
      </c>
      <c r="P17662" s="14" t="str">
        <f ca="1"/>
        <v>Low Cap</v>
      </c>
    </row>
    <row r="17663" spans="11:16">
      <c r="K17663" s="14" t="str">
        <v/>
      </c>
      <c r="L17663" s="14" t="str">
        <v/>
      </c>
      <c r="O17663" s="14" t="str">
        <v/>
      </c>
      <c r="P17663" s="14" t="str">
        <f ca="1"/>
        <v>Low Cap</v>
      </c>
    </row>
    <row r="17664" spans="11:16">
      <c r="K17664" s="14" t="str">
        <v/>
      </c>
      <c r="L17664" s="14" t="str">
        <v/>
      </c>
      <c r="O17664" s="14" t="str">
        <v/>
      </c>
      <c r="P17664" s="14" t="str">
        <f ca="1"/>
        <v>Low Cap</v>
      </c>
    </row>
    <row r="17665" spans="11:16">
      <c r="K17665" s="14" t="str">
        <v/>
      </c>
      <c r="L17665" s="14" t="str">
        <v/>
      </c>
      <c r="O17665" s="14" t="str">
        <v/>
      </c>
      <c r="P17665" s="14" t="str">
        <f ca="1"/>
        <v>Low Cap</v>
      </c>
    </row>
    <row r="17666" spans="11:16">
      <c r="K17666" s="14" t="str">
        <v/>
      </c>
      <c r="L17666" s="14" t="str">
        <v/>
      </c>
      <c r="O17666" s="14" t="str">
        <v/>
      </c>
      <c r="P17666" s="14" t="str">
        <f ca="1"/>
        <v>Low Cap</v>
      </c>
    </row>
    <row r="17667" spans="11:16">
      <c r="K17667" s="14" t="str">
        <v/>
      </c>
      <c r="L17667" s="14" t="str">
        <v/>
      </c>
      <c r="O17667" s="14" t="str">
        <v/>
      </c>
      <c r="P17667" s="14" t="str">
        <f ca="1"/>
        <v>Low Cap</v>
      </c>
    </row>
    <row r="17668" spans="11:16">
      <c r="K17668" s="14" t="str">
        <v/>
      </c>
      <c r="L17668" s="14" t="str">
        <v/>
      </c>
      <c r="O17668" s="14" t="str">
        <v/>
      </c>
      <c r="P17668" s="14" t="str">
        <f ca="1"/>
        <v>Low Cap</v>
      </c>
    </row>
    <row r="17669" spans="11:16">
      <c r="K17669" s="14" t="str">
        <v/>
      </c>
      <c r="L17669" s="14" t="str">
        <v/>
      </c>
      <c r="O17669" s="14" t="str">
        <v/>
      </c>
      <c r="P17669" s="14" t="str">
        <f ca="1"/>
        <v>Low Cap</v>
      </c>
    </row>
    <row r="17670" spans="11:16">
      <c r="K17670" s="14" t="str">
        <v/>
      </c>
      <c r="L17670" s="14" t="str">
        <v/>
      </c>
      <c r="O17670" s="14" t="str">
        <v/>
      </c>
      <c r="P17670" s="14" t="str">
        <f ca="1"/>
        <v>Low Cap</v>
      </c>
    </row>
    <row r="17671" spans="11:16">
      <c r="K17671" s="14" t="str">
        <v/>
      </c>
      <c r="L17671" s="14" t="str">
        <v/>
      </c>
      <c r="O17671" s="14" t="str">
        <v/>
      </c>
      <c r="P17671" s="14" t="str">
        <f ca="1"/>
        <v>Low Cap</v>
      </c>
    </row>
    <row r="17672" spans="11:16">
      <c r="K17672" s="14" t="str">
        <v/>
      </c>
      <c r="L17672" s="14" t="str">
        <v/>
      </c>
      <c r="O17672" s="14" t="str">
        <v/>
      </c>
      <c r="P17672" s="14" t="str">
        <f ca="1"/>
        <v>Low Cap</v>
      </c>
    </row>
    <row r="17673" spans="11:16">
      <c r="K17673" s="14" t="str">
        <v/>
      </c>
      <c r="L17673" s="14" t="str">
        <v/>
      </c>
      <c r="O17673" s="14" t="str">
        <v/>
      </c>
      <c r="P17673" s="14" t="str">
        <f ca="1"/>
        <v>Low Cap</v>
      </c>
    </row>
    <row r="17674" spans="11:16">
      <c r="K17674" s="14" t="str">
        <v/>
      </c>
      <c r="L17674" s="14" t="str">
        <v/>
      </c>
      <c r="O17674" s="14" t="str">
        <v/>
      </c>
      <c r="P17674" s="14" t="str">
        <f ca="1"/>
        <v>Low Cap</v>
      </c>
    </row>
    <row r="17675" spans="11:16">
      <c r="K17675" s="14" t="str">
        <v/>
      </c>
      <c r="L17675" s="14" t="str">
        <v/>
      </c>
      <c r="O17675" s="14" t="str">
        <v/>
      </c>
      <c r="P17675" s="14" t="str">
        <f ca="1"/>
        <v>Low Cap</v>
      </c>
    </row>
    <row r="17676" spans="11:16">
      <c r="K17676" s="14" t="str">
        <v/>
      </c>
      <c r="L17676" s="14" t="str">
        <v/>
      </c>
      <c r="O17676" s="14" t="str">
        <v/>
      </c>
      <c r="P17676" s="14" t="str">
        <f ca="1"/>
        <v>Low Cap</v>
      </c>
    </row>
    <row r="17677" spans="11:16">
      <c r="K17677" s="14" t="str">
        <v/>
      </c>
      <c r="L17677" s="14" t="str">
        <v/>
      </c>
      <c r="O17677" s="14" t="str">
        <v/>
      </c>
      <c r="P17677" s="14" t="str">
        <f ca="1"/>
        <v>Low Cap</v>
      </c>
    </row>
    <row r="17678" spans="11:16">
      <c r="K17678" s="14" t="str">
        <v/>
      </c>
      <c r="L17678" s="14" t="str">
        <v/>
      </c>
      <c r="O17678" s="14" t="str">
        <v/>
      </c>
      <c r="P17678" s="14" t="str">
        <f ca="1"/>
        <v>Low Cap</v>
      </c>
    </row>
    <row r="17679" spans="11:16">
      <c r="K17679" s="14" t="str">
        <v/>
      </c>
      <c r="L17679" s="14" t="str">
        <v/>
      </c>
      <c r="O17679" s="14" t="str">
        <v/>
      </c>
      <c r="P17679" s="14" t="str">
        <f ca="1"/>
        <v>Low Cap</v>
      </c>
    </row>
    <row r="17680" spans="11:16">
      <c r="K17680" s="14" t="str">
        <v/>
      </c>
      <c r="L17680" s="14" t="str">
        <v/>
      </c>
      <c r="O17680" s="14" t="str">
        <v/>
      </c>
      <c r="P17680" s="14" t="str">
        <f ca="1"/>
        <v>Low Cap</v>
      </c>
    </row>
    <row r="17681" spans="11:16">
      <c r="K17681" s="14" t="str">
        <v/>
      </c>
      <c r="L17681" s="14" t="str">
        <v/>
      </c>
      <c r="O17681" s="14" t="str">
        <v/>
      </c>
      <c r="P17681" s="14" t="str">
        <f ca="1"/>
        <v>Low Cap</v>
      </c>
    </row>
    <row r="17682" spans="11:16">
      <c r="K17682" s="14" t="str">
        <v/>
      </c>
      <c r="L17682" s="14" t="str">
        <v/>
      </c>
      <c r="O17682" s="14" t="str">
        <v/>
      </c>
      <c r="P17682" s="14" t="str">
        <f ca="1"/>
        <v>Low Cap</v>
      </c>
    </row>
    <row r="17683" spans="11:16">
      <c r="K17683" s="14" t="str">
        <v/>
      </c>
      <c r="L17683" s="14" t="str">
        <v/>
      </c>
      <c r="O17683" s="14" t="str">
        <v/>
      </c>
      <c r="P17683" s="14" t="str">
        <f ca="1"/>
        <v>Low Cap</v>
      </c>
    </row>
    <row r="17684" spans="11:16">
      <c r="K17684" s="14" t="str">
        <v/>
      </c>
      <c r="L17684" s="14" t="str">
        <v/>
      </c>
      <c r="O17684" s="14" t="str">
        <v/>
      </c>
      <c r="P17684" s="14" t="str">
        <f ca="1"/>
        <v>Low Cap</v>
      </c>
    </row>
    <row r="17685" spans="11:16">
      <c r="K17685" s="14" t="str">
        <v/>
      </c>
      <c r="L17685" s="14" t="str">
        <v/>
      </c>
      <c r="O17685" s="14" t="str">
        <v/>
      </c>
      <c r="P17685" s="14" t="str">
        <f ca="1"/>
        <v>Low Cap</v>
      </c>
    </row>
    <row r="17686" spans="11:16">
      <c r="K17686" s="14" t="str">
        <v/>
      </c>
      <c r="L17686" s="14" t="str">
        <v/>
      </c>
      <c r="O17686" s="14" t="str">
        <v/>
      </c>
      <c r="P17686" s="14" t="str">
        <f ca="1"/>
        <v>Low Cap</v>
      </c>
    </row>
    <row r="17687" spans="11:16">
      <c r="K17687" s="14" t="str">
        <v/>
      </c>
      <c r="L17687" s="14" t="str">
        <v/>
      </c>
      <c r="O17687" s="14" t="str">
        <v/>
      </c>
      <c r="P17687" s="14" t="str">
        <f ca="1"/>
        <v>Low Cap</v>
      </c>
    </row>
    <row r="17688" spans="11:16">
      <c r="K17688" s="14" t="str">
        <v/>
      </c>
      <c r="L17688" s="14" t="str">
        <v/>
      </c>
      <c r="O17688" s="14" t="str">
        <v/>
      </c>
      <c r="P17688" s="14" t="str">
        <f ca="1"/>
        <v>Low Cap</v>
      </c>
    </row>
    <row r="17689" spans="11:16">
      <c r="K17689" s="14" t="str">
        <v/>
      </c>
      <c r="L17689" s="14" t="str">
        <v/>
      </c>
      <c r="O17689" s="14" t="str">
        <v/>
      </c>
      <c r="P17689" s="14" t="str">
        <f ca="1"/>
        <v>Low Cap</v>
      </c>
    </row>
    <row r="17690" spans="11:16">
      <c r="K17690" s="14" t="str">
        <v/>
      </c>
      <c r="L17690" s="14" t="str">
        <v/>
      </c>
      <c r="O17690" s="14" t="str">
        <v/>
      </c>
      <c r="P17690" s="14" t="str">
        <f ca="1"/>
        <v>Low Cap</v>
      </c>
    </row>
    <row r="17691" spans="11:16">
      <c r="K17691" s="14" t="str">
        <v/>
      </c>
      <c r="L17691" s="14" t="str">
        <v/>
      </c>
      <c r="O17691" s="14" t="str">
        <v/>
      </c>
      <c r="P17691" s="14" t="str">
        <f ca="1"/>
        <v>Low Cap</v>
      </c>
    </row>
    <row r="17692" spans="11:16">
      <c r="K17692" s="14" t="str">
        <v/>
      </c>
      <c r="L17692" s="14" t="str">
        <v/>
      </c>
      <c r="O17692" s="14" t="str">
        <v/>
      </c>
      <c r="P17692" s="14" t="str">
        <f ca="1"/>
        <v>Low Cap</v>
      </c>
    </row>
    <row r="17693" spans="11:16">
      <c r="K17693" s="14" t="str">
        <v/>
      </c>
      <c r="L17693" s="14" t="str">
        <v/>
      </c>
      <c r="O17693" s="14" t="str">
        <v/>
      </c>
      <c r="P17693" s="14" t="str">
        <f ca="1"/>
        <v>Low Cap</v>
      </c>
    </row>
    <row r="17694" spans="11:16">
      <c r="K17694" s="14" t="str">
        <v/>
      </c>
      <c r="L17694" s="14" t="str">
        <v/>
      </c>
      <c r="O17694" s="14" t="str">
        <v/>
      </c>
      <c r="P17694" s="14" t="str">
        <f ca="1"/>
        <v>Low Cap</v>
      </c>
    </row>
    <row r="17695" spans="11:16">
      <c r="K17695" s="14" t="str">
        <v/>
      </c>
      <c r="L17695" s="14" t="str">
        <v/>
      </c>
      <c r="O17695" s="14" t="str">
        <v/>
      </c>
      <c r="P17695" s="14" t="str">
        <f ca="1"/>
        <v>Low Cap</v>
      </c>
    </row>
    <row r="17696" spans="11:16">
      <c r="K17696" s="14" t="str">
        <v/>
      </c>
      <c r="L17696" s="14" t="str">
        <v/>
      </c>
      <c r="O17696" s="14" t="str">
        <v/>
      </c>
      <c r="P17696" s="14" t="str">
        <f ca="1"/>
        <v>Low Cap</v>
      </c>
    </row>
    <row r="17697" spans="11:16">
      <c r="K17697" s="14" t="str">
        <v/>
      </c>
      <c r="L17697" s="14" t="str">
        <v/>
      </c>
      <c r="O17697" s="14" t="str">
        <v/>
      </c>
      <c r="P17697" s="14" t="str">
        <f ca="1"/>
        <v>Low Cap</v>
      </c>
    </row>
    <row r="17698" spans="11:16">
      <c r="K17698" s="14" t="str">
        <v/>
      </c>
      <c r="L17698" s="14" t="str">
        <v/>
      </c>
      <c r="O17698" s="14" t="str">
        <v/>
      </c>
      <c r="P17698" s="14" t="str">
        <f ca="1"/>
        <v>Low Cap</v>
      </c>
    </row>
    <row r="17699" spans="11:16">
      <c r="K17699" s="14" t="str">
        <v/>
      </c>
      <c r="L17699" s="14" t="str">
        <v/>
      </c>
      <c r="O17699" s="14" t="str">
        <v/>
      </c>
      <c r="P17699" s="14" t="str">
        <f ca="1"/>
        <v>Low Cap</v>
      </c>
    </row>
    <row r="17700" spans="11:16">
      <c r="K17700" s="14" t="str">
        <v/>
      </c>
      <c r="L17700" s="14" t="str">
        <v/>
      </c>
      <c r="O17700" s="14" t="str">
        <v/>
      </c>
      <c r="P17700" s="14" t="str">
        <f ca="1"/>
        <v>Low Cap</v>
      </c>
    </row>
    <row r="17701" spans="11:16">
      <c r="K17701" s="14" t="str">
        <v/>
      </c>
      <c r="L17701" s="14" t="str">
        <v/>
      </c>
      <c r="O17701" s="14" t="str">
        <v/>
      </c>
      <c r="P17701" s="14" t="str">
        <f ca="1"/>
        <v>Low Cap</v>
      </c>
    </row>
    <row r="17702" spans="11:16">
      <c r="K17702" s="14" t="str">
        <v/>
      </c>
      <c r="L17702" s="14" t="str">
        <v/>
      </c>
      <c r="O17702" s="14" t="str">
        <v/>
      </c>
      <c r="P17702" s="14" t="str">
        <f ca="1"/>
        <v>Low Cap</v>
      </c>
    </row>
    <row r="17703" spans="11:16">
      <c r="K17703" s="14" t="str">
        <v/>
      </c>
      <c r="L17703" s="14" t="str">
        <v/>
      </c>
      <c r="O17703" s="14" t="str">
        <v/>
      </c>
      <c r="P17703" s="14" t="str">
        <f ca="1"/>
        <v>Low Cap</v>
      </c>
    </row>
    <row r="17704" spans="11:16">
      <c r="K17704" s="14" t="str">
        <v/>
      </c>
      <c r="L17704" s="14" t="str">
        <v/>
      </c>
      <c r="O17704" s="14" t="str">
        <v/>
      </c>
      <c r="P17704" s="14" t="str">
        <f ca="1"/>
        <v>Low Cap</v>
      </c>
    </row>
    <row r="17705" spans="11:16">
      <c r="K17705" s="14" t="str">
        <v/>
      </c>
      <c r="L17705" s="14" t="str">
        <v/>
      </c>
      <c r="O17705" s="14" t="str">
        <v/>
      </c>
      <c r="P17705" s="14" t="str">
        <f ca="1"/>
        <v>Low Cap</v>
      </c>
    </row>
    <row r="17706" spans="11:16">
      <c r="K17706" s="14" t="str">
        <v/>
      </c>
      <c r="L17706" s="14" t="str">
        <v/>
      </c>
      <c r="O17706" s="14" t="str">
        <v/>
      </c>
      <c r="P17706" s="14" t="str">
        <f ca="1"/>
        <v>Low Cap</v>
      </c>
    </row>
    <row r="17707" spans="11:16">
      <c r="K17707" s="14" t="str">
        <v/>
      </c>
      <c r="L17707" s="14" t="str">
        <v/>
      </c>
      <c r="O17707" s="14" t="str">
        <v/>
      </c>
      <c r="P17707" s="14" t="str">
        <f ca="1"/>
        <v>Low Cap</v>
      </c>
    </row>
    <row r="17708" spans="11:16">
      <c r="K17708" s="14" t="str">
        <v/>
      </c>
      <c r="L17708" s="14" t="str">
        <v/>
      </c>
      <c r="O17708" s="14" t="str">
        <v/>
      </c>
      <c r="P17708" s="14" t="str">
        <f ca="1"/>
        <v>Low Cap</v>
      </c>
    </row>
    <row r="17709" spans="11:16">
      <c r="K17709" s="14" t="str">
        <v/>
      </c>
      <c r="L17709" s="14" t="str">
        <v/>
      </c>
      <c r="O17709" s="14" t="str">
        <v/>
      </c>
      <c r="P17709" s="14" t="str">
        <f ca="1"/>
        <v>Low Cap</v>
      </c>
    </row>
    <row r="17710" spans="11:16">
      <c r="K17710" s="14" t="str">
        <v/>
      </c>
      <c r="L17710" s="14" t="str">
        <v/>
      </c>
      <c r="O17710" s="14" t="str">
        <v/>
      </c>
      <c r="P17710" s="14" t="str">
        <f ca="1"/>
        <v>Low Cap</v>
      </c>
    </row>
    <row r="17711" spans="11:16">
      <c r="K17711" s="14" t="str">
        <v/>
      </c>
      <c r="L17711" s="14" t="str">
        <v/>
      </c>
      <c r="O17711" s="14" t="str">
        <v/>
      </c>
      <c r="P17711" s="14" t="str">
        <f ca="1"/>
        <v>Low Cap</v>
      </c>
    </row>
    <row r="17712" spans="11:16">
      <c r="K17712" s="14" t="str">
        <v/>
      </c>
      <c r="L17712" s="14" t="str">
        <v/>
      </c>
      <c r="O17712" s="14" t="str">
        <v/>
      </c>
      <c r="P17712" s="14" t="str">
        <f ca="1"/>
        <v>Low Cap</v>
      </c>
    </row>
    <row r="17713" spans="11:16">
      <c r="K17713" s="14" t="str">
        <v/>
      </c>
      <c r="L17713" s="14" t="str">
        <v/>
      </c>
      <c r="O17713" s="14" t="str">
        <v/>
      </c>
      <c r="P17713" s="14" t="str">
        <f ca="1"/>
        <v>Low Cap</v>
      </c>
    </row>
    <row r="17714" spans="11:16">
      <c r="K17714" s="14" t="str">
        <v/>
      </c>
      <c r="L17714" s="14" t="str">
        <v/>
      </c>
      <c r="O17714" s="14" t="str">
        <v/>
      </c>
      <c r="P17714" s="14" t="str">
        <f ca="1"/>
        <v>Low Cap</v>
      </c>
    </row>
    <row r="17715" spans="11:16">
      <c r="K17715" s="14" t="str">
        <v/>
      </c>
      <c r="L17715" s="14" t="str">
        <v/>
      </c>
      <c r="O17715" s="14" t="str">
        <v/>
      </c>
      <c r="P17715" s="14" t="str">
        <f ca="1"/>
        <v>Low Cap</v>
      </c>
    </row>
    <row r="17716" spans="11:16">
      <c r="K17716" s="14" t="str">
        <v/>
      </c>
      <c r="L17716" s="14" t="str">
        <v/>
      </c>
      <c r="O17716" s="14" t="str">
        <v/>
      </c>
      <c r="P17716" s="14" t="str">
        <f ca="1"/>
        <v>Low Cap</v>
      </c>
    </row>
    <row r="17717" spans="11:16">
      <c r="K17717" s="14" t="str">
        <v/>
      </c>
      <c r="L17717" s="14" t="str">
        <v/>
      </c>
      <c r="O17717" s="14" t="str">
        <v/>
      </c>
      <c r="P17717" s="14" t="str">
        <f ca="1"/>
        <v>Low Cap</v>
      </c>
    </row>
    <row r="17718" spans="11:16">
      <c r="K17718" s="14" t="str">
        <v/>
      </c>
      <c r="L17718" s="14" t="str">
        <v/>
      </c>
      <c r="O17718" s="14" t="str">
        <v/>
      </c>
      <c r="P17718" s="14" t="str">
        <f ca="1"/>
        <v>Low Cap</v>
      </c>
    </row>
    <row r="17719" spans="11:16">
      <c r="K17719" s="14" t="str">
        <v/>
      </c>
      <c r="L17719" s="14" t="str">
        <v/>
      </c>
      <c r="O17719" s="14" t="str">
        <v/>
      </c>
      <c r="P17719" s="14" t="str">
        <f ca="1"/>
        <v>Low Cap</v>
      </c>
    </row>
    <row r="17720" spans="11:16">
      <c r="K17720" s="14" t="str">
        <v/>
      </c>
      <c r="L17720" s="14" t="str">
        <v/>
      </c>
      <c r="O17720" s="14" t="str">
        <v/>
      </c>
      <c r="P17720" s="14" t="str">
        <f ca="1"/>
        <v>Low Cap</v>
      </c>
    </row>
    <row r="17721" spans="11:16">
      <c r="K17721" s="14" t="str">
        <v/>
      </c>
      <c r="L17721" s="14" t="str">
        <v/>
      </c>
      <c r="O17721" s="14" t="str">
        <v/>
      </c>
      <c r="P17721" s="14" t="str">
        <f ca="1"/>
        <v>Low Cap</v>
      </c>
    </row>
    <row r="17722" spans="11:16">
      <c r="K17722" s="14" t="str">
        <v/>
      </c>
      <c r="L17722" s="14" t="str">
        <v/>
      </c>
      <c r="O17722" s="14" t="str">
        <v/>
      </c>
      <c r="P17722" s="14" t="str">
        <f ca="1"/>
        <v>Low Cap</v>
      </c>
    </row>
    <row r="17723" spans="11:16">
      <c r="K17723" s="14" t="str">
        <v/>
      </c>
      <c r="L17723" s="14" t="str">
        <v/>
      </c>
      <c r="O17723" s="14" t="str">
        <v/>
      </c>
      <c r="P17723" s="14" t="str">
        <f ca="1"/>
        <v>Low Cap</v>
      </c>
    </row>
    <row r="17724" spans="11:16">
      <c r="K17724" s="14" t="str">
        <v/>
      </c>
      <c r="L17724" s="14" t="str">
        <v/>
      </c>
      <c r="O17724" s="14" t="str">
        <v/>
      </c>
      <c r="P17724" s="14" t="str">
        <f ca="1"/>
        <v>Low Cap</v>
      </c>
    </row>
    <row r="17725" spans="11:16">
      <c r="K17725" s="14" t="str">
        <v/>
      </c>
      <c r="L17725" s="14" t="str">
        <v/>
      </c>
      <c r="O17725" s="14" t="str">
        <v/>
      </c>
      <c r="P17725" s="14" t="str">
        <f ca="1"/>
        <v>Low Cap</v>
      </c>
    </row>
    <row r="17726" spans="11:16">
      <c r="K17726" s="14" t="str">
        <v/>
      </c>
      <c r="L17726" s="14" t="str">
        <v/>
      </c>
      <c r="O17726" s="14" t="str">
        <v/>
      </c>
      <c r="P17726" s="14" t="str">
        <f ca="1"/>
        <v>Low Cap</v>
      </c>
    </row>
    <row r="17727" spans="11:16">
      <c r="K17727" s="14" t="str">
        <v/>
      </c>
      <c r="L17727" s="14" t="str">
        <v/>
      </c>
      <c r="O17727" s="14" t="str">
        <v/>
      </c>
      <c r="P17727" s="14" t="str">
        <f ca="1"/>
        <v>Low Cap</v>
      </c>
    </row>
    <row r="17728" spans="11:16">
      <c r="K17728" s="14" t="str">
        <v/>
      </c>
      <c r="L17728" s="14" t="str">
        <v/>
      </c>
      <c r="O17728" s="14" t="str">
        <v/>
      </c>
      <c r="P17728" s="14" t="str">
        <f ca="1"/>
        <v>Low Cap</v>
      </c>
    </row>
    <row r="17729" spans="11:16">
      <c r="K17729" s="14" t="str">
        <v/>
      </c>
      <c r="L17729" s="14" t="str">
        <v/>
      </c>
      <c r="O17729" s="14" t="str">
        <v/>
      </c>
      <c r="P17729" s="14" t="str">
        <f ca="1"/>
        <v>Low Cap</v>
      </c>
    </row>
    <row r="17730" spans="11:16">
      <c r="K17730" s="14" t="str">
        <v/>
      </c>
      <c r="L17730" s="14" t="str">
        <v/>
      </c>
      <c r="O17730" s="14" t="str">
        <v/>
      </c>
      <c r="P17730" s="14" t="str">
        <f ca="1"/>
        <v>Low Cap</v>
      </c>
    </row>
    <row r="17731" spans="11:16">
      <c r="K17731" s="14" t="str">
        <v/>
      </c>
      <c r="L17731" s="14" t="str">
        <v/>
      </c>
      <c r="O17731" s="14" t="str">
        <v/>
      </c>
      <c r="P17731" s="14" t="str">
        <f ca="1"/>
        <v>Low Cap</v>
      </c>
    </row>
    <row r="17732" spans="11:16">
      <c r="K17732" s="14" t="str">
        <v/>
      </c>
      <c r="L17732" s="14" t="str">
        <v/>
      </c>
      <c r="O17732" s="14" t="str">
        <v/>
      </c>
      <c r="P17732" s="14" t="str">
        <f ca="1"/>
        <v>Low Cap</v>
      </c>
    </row>
    <row r="17733" spans="11:16">
      <c r="K17733" s="14" t="str">
        <v/>
      </c>
      <c r="L17733" s="14" t="str">
        <v/>
      </c>
      <c r="O17733" s="14" t="str">
        <v/>
      </c>
      <c r="P17733" s="14" t="str">
        <f ca="1"/>
        <v>Low Cap</v>
      </c>
    </row>
    <row r="17734" spans="11:16">
      <c r="K17734" s="14" t="str">
        <v/>
      </c>
      <c r="L17734" s="14" t="str">
        <v/>
      </c>
      <c r="O17734" s="14" t="str">
        <v/>
      </c>
      <c r="P17734" s="14" t="str">
        <f ca="1"/>
        <v>Low Cap</v>
      </c>
    </row>
    <row r="17735" spans="11:16">
      <c r="K17735" s="14" t="str">
        <v/>
      </c>
      <c r="L17735" s="14" t="str">
        <v/>
      </c>
      <c r="O17735" s="14" t="str">
        <v/>
      </c>
      <c r="P17735" s="14" t="str">
        <f ca="1"/>
        <v>Low Cap</v>
      </c>
    </row>
    <row r="17736" spans="11:16">
      <c r="K17736" s="14" t="str">
        <v/>
      </c>
      <c r="L17736" s="14" t="str">
        <v/>
      </c>
      <c r="O17736" s="14" t="str">
        <v/>
      </c>
      <c r="P17736" s="14" t="str">
        <f ca="1"/>
        <v>Low Cap</v>
      </c>
    </row>
    <row r="17737" spans="11:16">
      <c r="K17737" s="14" t="str">
        <v/>
      </c>
      <c r="L17737" s="14" t="str">
        <v/>
      </c>
      <c r="O17737" s="14" t="str">
        <v/>
      </c>
      <c r="P17737" s="14" t="str">
        <f ca="1"/>
        <v>Low Cap</v>
      </c>
    </row>
    <row r="17738" spans="11:16">
      <c r="K17738" s="14" t="str">
        <v/>
      </c>
      <c r="L17738" s="14" t="str">
        <v/>
      </c>
      <c r="O17738" s="14" t="str">
        <v/>
      </c>
      <c r="P17738" s="14" t="str">
        <f ca="1"/>
        <v>Low Cap</v>
      </c>
    </row>
    <row r="17739" spans="11:16">
      <c r="K17739" s="14" t="str">
        <v/>
      </c>
      <c r="L17739" s="14" t="str">
        <v/>
      </c>
      <c r="O17739" s="14" t="str">
        <v/>
      </c>
      <c r="P17739" s="14" t="str">
        <f ca="1"/>
        <v>Low Cap</v>
      </c>
    </row>
    <row r="17740" spans="11:16">
      <c r="K17740" s="14" t="str">
        <v/>
      </c>
      <c r="L17740" s="14" t="str">
        <v/>
      </c>
      <c r="O17740" s="14" t="str">
        <v/>
      </c>
      <c r="P17740" s="14" t="str">
        <f ca="1"/>
        <v>Low Cap</v>
      </c>
    </row>
    <row r="17741" spans="11:16">
      <c r="K17741" s="14" t="str">
        <v/>
      </c>
      <c r="L17741" s="14" t="str">
        <v/>
      </c>
      <c r="O17741" s="14" t="str">
        <v/>
      </c>
      <c r="P17741" s="14" t="str">
        <f ca="1"/>
        <v>Low Cap</v>
      </c>
    </row>
    <row r="17742" spans="11:16">
      <c r="K17742" s="14" t="str">
        <v/>
      </c>
      <c r="L17742" s="14" t="str">
        <v/>
      </c>
      <c r="O17742" s="14" t="str">
        <v/>
      </c>
      <c r="P17742" s="14" t="str">
        <f ca="1"/>
        <v>Low Cap</v>
      </c>
    </row>
    <row r="17743" spans="11:16">
      <c r="K17743" s="14" t="str">
        <v/>
      </c>
      <c r="L17743" s="14" t="str">
        <v/>
      </c>
      <c r="O17743" s="14" t="str">
        <v/>
      </c>
      <c r="P17743" s="14" t="str">
        <f ca="1"/>
        <v>Low Cap</v>
      </c>
    </row>
    <row r="17744" spans="11:16">
      <c r="K17744" s="14" t="str">
        <v/>
      </c>
      <c r="L17744" s="14" t="str">
        <v/>
      </c>
      <c r="O17744" s="14" t="str">
        <v/>
      </c>
      <c r="P17744" s="14" t="str">
        <f ca="1"/>
        <v>Low Cap</v>
      </c>
    </row>
    <row r="17745" spans="11:16">
      <c r="K17745" s="14" t="str">
        <v/>
      </c>
      <c r="L17745" s="14" t="str">
        <v/>
      </c>
      <c r="O17745" s="14" t="str">
        <v/>
      </c>
      <c r="P17745" s="14" t="str">
        <f ca="1"/>
        <v>Low Cap</v>
      </c>
    </row>
    <row r="17746" spans="11:16">
      <c r="K17746" s="14" t="str">
        <v/>
      </c>
      <c r="L17746" s="14" t="str">
        <v/>
      </c>
      <c r="O17746" s="14" t="str">
        <v/>
      </c>
      <c r="P17746" s="14" t="str">
        <f ca="1"/>
        <v>Low Cap</v>
      </c>
    </row>
    <row r="17747" spans="11:16">
      <c r="K17747" s="14" t="str">
        <v/>
      </c>
      <c r="L17747" s="14" t="str">
        <v/>
      </c>
      <c r="O17747" s="14" t="str">
        <v/>
      </c>
      <c r="P17747" s="14" t="str">
        <f ca="1"/>
        <v>Low Cap</v>
      </c>
    </row>
    <row r="17748" spans="11:16">
      <c r="K17748" s="14" t="str">
        <v/>
      </c>
      <c r="L17748" s="14" t="str">
        <v/>
      </c>
      <c r="O17748" s="14" t="str">
        <v/>
      </c>
      <c r="P17748" s="14" t="str">
        <f ca="1"/>
        <v>Low Cap</v>
      </c>
    </row>
    <row r="17749" spans="11:16">
      <c r="K17749" s="14" t="str">
        <v/>
      </c>
      <c r="L17749" s="14" t="str">
        <v/>
      </c>
      <c r="O17749" s="14" t="str">
        <v/>
      </c>
      <c r="P17749" s="14" t="str">
        <f ca="1"/>
        <v>Low Cap</v>
      </c>
    </row>
    <row r="17750" spans="11:16">
      <c r="K17750" s="14" t="str">
        <v/>
      </c>
      <c r="L17750" s="14" t="str">
        <v/>
      </c>
      <c r="O17750" s="14" t="str">
        <v/>
      </c>
      <c r="P17750" s="14" t="str">
        <f ca="1"/>
        <v>Low Cap</v>
      </c>
    </row>
    <row r="17751" spans="11:16">
      <c r="K17751" s="14" t="str">
        <v/>
      </c>
      <c r="L17751" s="14" t="str">
        <v/>
      </c>
      <c r="O17751" s="14" t="str">
        <v/>
      </c>
      <c r="P17751" s="14" t="str">
        <f ca="1"/>
        <v>Low Cap</v>
      </c>
    </row>
    <row r="17752" spans="11:16">
      <c r="K17752" s="14" t="str">
        <v/>
      </c>
      <c r="L17752" s="14" t="str">
        <v/>
      </c>
      <c r="O17752" s="14" t="str">
        <v/>
      </c>
      <c r="P17752" s="14" t="str">
        <f ca="1"/>
        <v>Low Cap</v>
      </c>
    </row>
    <row r="17753" spans="11:16">
      <c r="K17753" s="14" t="str">
        <v/>
      </c>
      <c r="L17753" s="14" t="str">
        <v/>
      </c>
      <c r="O17753" s="14" t="str">
        <v/>
      </c>
      <c r="P17753" s="14" t="str">
        <f ca="1"/>
        <v>Low Cap</v>
      </c>
    </row>
    <row r="17754" spans="11:16">
      <c r="K17754" s="14" t="str">
        <v/>
      </c>
      <c r="L17754" s="14" t="str">
        <v/>
      </c>
      <c r="O17754" s="14" t="str">
        <v/>
      </c>
      <c r="P17754" s="14" t="str">
        <f ca="1"/>
        <v>Low Cap</v>
      </c>
    </row>
    <row r="17755" spans="11:16">
      <c r="K17755" s="14" t="str">
        <v/>
      </c>
      <c r="L17755" s="14" t="str">
        <v/>
      </c>
      <c r="O17755" s="14" t="str">
        <v/>
      </c>
      <c r="P17755" s="14" t="str">
        <f ca="1"/>
        <v>Low Cap</v>
      </c>
    </row>
    <row r="17756" spans="11:16">
      <c r="K17756" s="14" t="str">
        <v/>
      </c>
      <c r="L17756" s="14" t="str">
        <v/>
      </c>
      <c r="O17756" s="14" t="str">
        <v/>
      </c>
      <c r="P17756" s="14" t="str">
        <f ca="1"/>
        <v>Low Cap</v>
      </c>
    </row>
    <row r="17757" spans="11:16">
      <c r="K17757" s="14" t="str">
        <v/>
      </c>
      <c r="L17757" s="14" t="str">
        <v/>
      </c>
      <c r="O17757" s="14" t="str">
        <v/>
      </c>
      <c r="P17757" s="14" t="str">
        <f ca="1"/>
        <v>Low Cap</v>
      </c>
    </row>
    <row r="17758" spans="11:16">
      <c r="K17758" s="14" t="str">
        <v/>
      </c>
      <c r="L17758" s="14" t="str">
        <v/>
      </c>
      <c r="O17758" s="14" t="str">
        <v/>
      </c>
      <c r="P17758" s="14" t="str">
        <f ca="1"/>
        <v>Low Cap</v>
      </c>
    </row>
    <row r="17759" spans="11:16">
      <c r="K17759" s="14" t="str">
        <v/>
      </c>
      <c r="L17759" s="14" t="str">
        <v/>
      </c>
      <c r="O17759" s="14" t="str">
        <v/>
      </c>
      <c r="P17759" s="14" t="str">
        <f ca="1"/>
        <v>Low Cap</v>
      </c>
    </row>
    <row r="17760" spans="11:16">
      <c r="K17760" s="14" t="str">
        <v/>
      </c>
      <c r="L17760" s="14" t="str">
        <v/>
      </c>
      <c r="O17760" s="14" t="str">
        <v/>
      </c>
      <c r="P17760" s="14" t="str">
        <f ca="1"/>
        <v>Low Cap</v>
      </c>
    </row>
    <row r="17761" spans="11:16">
      <c r="K17761" s="14" t="str">
        <v/>
      </c>
      <c r="L17761" s="14" t="str">
        <v/>
      </c>
      <c r="O17761" s="14" t="str">
        <v/>
      </c>
      <c r="P17761" s="14" t="str">
        <f ca="1"/>
        <v>Low Cap</v>
      </c>
    </row>
    <row r="17762" spans="11:16">
      <c r="K17762" s="14" t="str">
        <v/>
      </c>
      <c r="L17762" s="14" t="str">
        <v/>
      </c>
      <c r="O17762" s="14" t="str">
        <v/>
      </c>
      <c r="P17762" s="14" t="str">
        <f ca="1"/>
        <v>Low Cap</v>
      </c>
    </row>
    <row r="17763" spans="11:16">
      <c r="K17763" s="14" t="str">
        <v/>
      </c>
      <c r="L17763" s="14" t="str">
        <v/>
      </c>
      <c r="O17763" s="14" t="str">
        <v/>
      </c>
      <c r="P17763" s="14" t="str">
        <f ca="1"/>
        <v>Low Cap</v>
      </c>
    </row>
    <row r="17764" spans="11:16">
      <c r="K17764" s="14" t="str">
        <v/>
      </c>
      <c r="L17764" s="14" t="str">
        <v/>
      </c>
      <c r="O17764" s="14" t="str">
        <v/>
      </c>
      <c r="P17764" s="14" t="str">
        <f ca="1"/>
        <v>Low Cap</v>
      </c>
    </row>
    <row r="17765" spans="11:16">
      <c r="K17765" s="14" t="str">
        <v/>
      </c>
      <c r="L17765" s="14" t="str">
        <v/>
      </c>
      <c r="O17765" s="14" t="str">
        <v/>
      </c>
      <c r="P17765" s="14" t="str">
        <f ca="1"/>
        <v>Low Cap</v>
      </c>
    </row>
    <row r="17766" spans="11:16">
      <c r="K17766" s="14" t="str">
        <v/>
      </c>
      <c r="L17766" s="14" t="str">
        <v/>
      </c>
      <c r="O17766" s="14" t="str">
        <v/>
      </c>
      <c r="P17766" s="14" t="str">
        <f ca="1"/>
        <v>Low Cap</v>
      </c>
    </row>
    <row r="17767" spans="11:16">
      <c r="K17767" s="14" t="str">
        <v/>
      </c>
      <c r="L17767" s="14" t="str">
        <v/>
      </c>
      <c r="O17767" s="14" t="str">
        <v/>
      </c>
      <c r="P17767" s="14" t="str">
        <f ca="1"/>
        <v>Low Cap</v>
      </c>
    </row>
    <row r="17768" spans="11:16">
      <c r="K17768" s="14" t="str">
        <v/>
      </c>
      <c r="L17768" s="14" t="str">
        <v/>
      </c>
      <c r="O17768" s="14" t="str">
        <v/>
      </c>
      <c r="P17768" s="14" t="str">
        <f ca="1"/>
        <v>Low Cap</v>
      </c>
    </row>
    <row r="17769" spans="11:16">
      <c r="K17769" s="14" t="str">
        <v/>
      </c>
      <c r="L17769" s="14" t="str">
        <v/>
      </c>
      <c r="O17769" s="14" t="str">
        <v/>
      </c>
      <c r="P17769" s="14" t="str">
        <f ca="1"/>
        <v>Low Cap</v>
      </c>
    </row>
    <row r="17770" spans="11:16">
      <c r="K17770" s="14" t="str">
        <v/>
      </c>
      <c r="L17770" s="14" t="str">
        <v/>
      </c>
      <c r="O17770" s="14" t="str">
        <v/>
      </c>
      <c r="P17770" s="14" t="str">
        <f ca="1"/>
        <v>Low Cap</v>
      </c>
    </row>
    <row r="17771" spans="11:16">
      <c r="K17771" s="14" t="str">
        <v/>
      </c>
      <c r="L17771" s="14" t="str">
        <v/>
      </c>
      <c r="O17771" s="14" t="str">
        <v/>
      </c>
      <c r="P17771" s="14" t="str">
        <f ca="1"/>
        <v>Low Cap</v>
      </c>
    </row>
    <row r="17772" spans="11:16">
      <c r="K17772" s="14" t="str">
        <v/>
      </c>
      <c r="L17772" s="14" t="str">
        <v/>
      </c>
      <c r="O17772" s="14" t="str">
        <v/>
      </c>
      <c r="P17772" s="14" t="str">
        <f ca="1"/>
        <v>Low Cap</v>
      </c>
    </row>
    <row r="17773" spans="11:16">
      <c r="K17773" s="14" t="str">
        <v/>
      </c>
      <c r="L17773" s="14" t="str">
        <v/>
      </c>
      <c r="O17773" s="14" t="str">
        <v/>
      </c>
      <c r="P17773" s="14" t="str">
        <f ca="1"/>
        <v>Low Cap</v>
      </c>
    </row>
    <row r="17774" spans="11:16">
      <c r="K17774" s="14" t="str">
        <v/>
      </c>
      <c r="L17774" s="14" t="str">
        <v/>
      </c>
      <c r="O17774" s="14" t="str">
        <v/>
      </c>
      <c r="P17774" s="14" t="str">
        <f ca="1"/>
        <v>Low Cap</v>
      </c>
    </row>
    <row r="17775" spans="11:16">
      <c r="K17775" s="14" t="str">
        <v/>
      </c>
      <c r="L17775" s="14" t="str">
        <v/>
      </c>
      <c r="O17775" s="14" t="str">
        <v/>
      </c>
      <c r="P17775" s="14" t="str">
        <f ca="1"/>
        <v>Low Cap</v>
      </c>
    </row>
    <row r="17776" spans="11:16">
      <c r="K17776" s="14" t="str">
        <v/>
      </c>
      <c r="L17776" s="14" t="str">
        <v/>
      </c>
      <c r="O17776" s="14" t="str">
        <v/>
      </c>
      <c r="P17776" s="14" t="str">
        <f ca="1"/>
        <v>Low Cap</v>
      </c>
    </row>
    <row r="17777" spans="11:16">
      <c r="K17777" s="14" t="str">
        <v/>
      </c>
      <c r="L17777" s="14" t="str">
        <v/>
      </c>
      <c r="O17777" s="14" t="str">
        <v/>
      </c>
      <c r="P17777" s="14" t="str">
        <f ca="1"/>
        <v>Low Cap</v>
      </c>
    </row>
    <row r="17778" spans="11:16">
      <c r="K17778" s="14" t="str">
        <v/>
      </c>
      <c r="L17778" s="14" t="str">
        <v/>
      </c>
      <c r="O17778" s="14" t="str">
        <v/>
      </c>
      <c r="P17778" s="14" t="str">
        <f ca="1"/>
        <v>Low Cap</v>
      </c>
    </row>
    <row r="17779" spans="11:16">
      <c r="K17779" s="14" t="str">
        <v/>
      </c>
      <c r="L17779" s="14" t="str">
        <v/>
      </c>
      <c r="O17779" s="14" t="str">
        <v/>
      </c>
      <c r="P17779" s="14" t="str">
        <f ca="1"/>
        <v>Low Cap</v>
      </c>
    </row>
    <row r="17780" spans="11:16">
      <c r="K17780" s="14" t="str">
        <v/>
      </c>
      <c r="L17780" s="14" t="str">
        <v/>
      </c>
      <c r="O17780" s="14" t="str">
        <v/>
      </c>
      <c r="P17780" s="14" t="str">
        <f ca="1"/>
        <v>Low Cap</v>
      </c>
    </row>
    <row r="17781" spans="11:16">
      <c r="K17781" s="14" t="str">
        <v/>
      </c>
      <c r="L17781" s="14" t="str">
        <v/>
      </c>
      <c r="O17781" s="14" t="str">
        <v/>
      </c>
      <c r="P17781" s="14" t="str">
        <f ca="1"/>
        <v>Low Cap</v>
      </c>
    </row>
    <row r="17782" spans="11:16">
      <c r="K17782" s="14" t="str">
        <v/>
      </c>
      <c r="L17782" s="14" t="str">
        <v/>
      </c>
      <c r="O17782" s="14" t="str">
        <v/>
      </c>
      <c r="P17782" s="14" t="str">
        <f ca="1"/>
        <v>Low Cap</v>
      </c>
    </row>
    <row r="17783" spans="11:16">
      <c r="K17783" s="14" t="str">
        <v/>
      </c>
      <c r="L17783" s="14" t="str">
        <v/>
      </c>
      <c r="O17783" s="14" t="str">
        <v/>
      </c>
      <c r="P17783" s="14" t="str">
        <f ca="1"/>
        <v>Low Cap</v>
      </c>
    </row>
    <row r="17784" spans="11:16">
      <c r="K17784" s="14" t="str">
        <v/>
      </c>
      <c r="L17784" s="14" t="str">
        <v/>
      </c>
      <c r="O17784" s="14" t="str">
        <v/>
      </c>
      <c r="P17784" s="14" t="str">
        <f ca="1"/>
        <v>Low Cap</v>
      </c>
    </row>
    <row r="17785" spans="11:16">
      <c r="K17785" s="14" t="str">
        <v/>
      </c>
      <c r="L17785" s="14" t="str">
        <v/>
      </c>
      <c r="O17785" s="14" t="str">
        <v/>
      </c>
      <c r="P17785" s="14" t="str">
        <f ca="1"/>
        <v>Low Cap</v>
      </c>
    </row>
    <row r="17786" spans="11:16">
      <c r="K17786" s="14" t="str">
        <v/>
      </c>
      <c r="L17786" s="14" t="str">
        <v/>
      </c>
      <c r="O17786" s="14" t="str">
        <v/>
      </c>
      <c r="P17786" s="14" t="str">
        <f ca="1"/>
        <v>Low Cap</v>
      </c>
    </row>
    <row r="17787" spans="11:16">
      <c r="K17787" s="14" t="str">
        <v/>
      </c>
      <c r="L17787" s="14" t="str">
        <v/>
      </c>
      <c r="O17787" s="14" t="str">
        <v/>
      </c>
      <c r="P17787" s="14" t="str">
        <f ca="1"/>
        <v>Low Cap</v>
      </c>
    </row>
    <row r="17788" spans="11:16">
      <c r="K17788" s="14" t="str">
        <v/>
      </c>
      <c r="L17788" s="14" t="str">
        <v/>
      </c>
      <c r="O17788" s="14" t="str">
        <v/>
      </c>
      <c r="P17788" s="14" t="str">
        <f ca="1"/>
        <v>Low Cap</v>
      </c>
    </row>
    <row r="17789" spans="11:16">
      <c r="K17789" s="14" t="str">
        <v/>
      </c>
      <c r="L17789" s="14" t="str">
        <v/>
      </c>
      <c r="O17789" s="14" t="str">
        <v/>
      </c>
      <c r="P17789" s="14" t="str">
        <f ca="1"/>
        <v>Low Cap</v>
      </c>
    </row>
    <row r="17790" spans="11:16">
      <c r="K17790" s="14" t="str">
        <v/>
      </c>
      <c r="L17790" s="14" t="str">
        <v/>
      </c>
      <c r="O17790" s="14" t="str">
        <v/>
      </c>
      <c r="P17790" s="14" t="str">
        <f ca="1"/>
        <v>Low Cap</v>
      </c>
    </row>
    <row r="17791" spans="11:16">
      <c r="K17791" s="14" t="str">
        <v/>
      </c>
      <c r="L17791" s="14" t="str">
        <v/>
      </c>
      <c r="O17791" s="14" t="str">
        <v/>
      </c>
      <c r="P17791" s="14" t="str">
        <f ca="1"/>
        <v>Low Cap</v>
      </c>
    </row>
    <row r="17792" spans="11:16">
      <c r="K17792" s="14" t="str">
        <v/>
      </c>
      <c r="L17792" s="14" t="str">
        <v/>
      </c>
      <c r="O17792" s="14" t="str">
        <v/>
      </c>
      <c r="P17792" s="14" t="str">
        <f ca="1"/>
        <v>Low Cap</v>
      </c>
    </row>
    <row r="17793" spans="11:16">
      <c r="K17793" s="14" t="str">
        <v/>
      </c>
      <c r="L17793" s="14" t="str">
        <v/>
      </c>
      <c r="O17793" s="14" t="str">
        <v/>
      </c>
      <c r="P17793" s="14" t="str">
        <f ca="1"/>
        <v>Low Cap</v>
      </c>
    </row>
    <row r="17794" spans="11:16">
      <c r="K17794" s="14" t="str">
        <v/>
      </c>
      <c r="L17794" s="14" t="str">
        <v/>
      </c>
      <c r="O17794" s="14" t="str">
        <v/>
      </c>
      <c r="P17794" s="14" t="str">
        <f ca="1"/>
        <v>Low Cap</v>
      </c>
    </row>
    <row r="17795" spans="11:16">
      <c r="K17795" s="14" t="str">
        <v/>
      </c>
      <c r="L17795" s="14" t="str">
        <v/>
      </c>
      <c r="O17795" s="14" t="str">
        <v/>
      </c>
      <c r="P17795" s="14" t="str">
        <f ca="1"/>
        <v>Low Cap</v>
      </c>
    </row>
    <row r="17796" spans="11:16">
      <c r="K17796" s="14" t="str">
        <v/>
      </c>
      <c r="L17796" s="14" t="str">
        <v/>
      </c>
      <c r="O17796" s="14" t="str">
        <v/>
      </c>
      <c r="P17796" s="14" t="str">
        <f ca="1"/>
        <v>Low Cap</v>
      </c>
    </row>
    <row r="17797" spans="11:16">
      <c r="K17797" s="14" t="str">
        <v/>
      </c>
      <c r="L17797" s="14" t="str">
        <v/>
      </c>
      <c r="O17797" s="14" t="str">
        <v/>
      </c>
      <c r="P17797" s="14" t="str">
        <f ca="1"/>
        <v>Low Cap</v>
      </c>
    </row>
    <row r="17798" spans="11:16">
      <c r="K17798" s="14" t="str">
        <v/>
      </c>
      <c r="L17798" s="14" t="str">
        <v/>
      </c>
      <c r="O17798" s="14" t="str">
        <v/>
      </c>
      <c r="P17798" s="14" t="str">
        <f ca="1"/>
        <v>Low Cap</v>
      </c>
    </row>
    <row r="17799" spans="11:16">
      <c r="K17799" s="14" t="str">
        <v/>
      </c>
      <c r="L17799" s="14" t="str">
        <v/>
      </c>
      <c r="O17799" s="14" t="str">
        <v/>
      </c>
      <c r="P17799" s="14" t="str">
        <f ca="1"/>
        <v>Low Cap</v>
      </c>
    </row>
    <row r="17800" spans="11:16">
      <c r="K17800" s="14" t="str">
        <v/>
      </c>
      <c r="L17800" s="14" t="str">
        <v/>
      </c>
      <c r="O17800" s="14" t="str">
        <v/>
      </c>
      <c r="P17800" s="14" t="str">
        <f ca="1"/>
        <v>Low Cap</v>
      </c>
    </row>
    <row r="17801" spans="11:16">
      <c r="K17801" s="14" t="str">
        <v/>
      </c>
      <c r="L17801" s="14" t="str">
        <v/>
      </c>
      <c r="O17801" s="14" t="str">
        <v/>
      </c>
      <c r="P17801" s="14" t="str">
        <f ca="1"/>
        <v>Low Cap</v>
      </c>
    </row>
    <row r="17802" spans="11:16">
      <c r="K17802" s="14" t="str">
        <v/>
      </c>
      <c r="L17802" s="14" t="str">
        <v/>
      </c>
      <c r="O17802" s="14" t="str">
        <v/>
      </c>
      <c r="P17802" s="14" t="str">
        <f ca="1"/>
        <v>Low Cap</v>
      </c>
    </row>
    <row r="17803" spans="11:16">
      <c r="K17803" s="14" t="str">
        <v/>
      </c>
      <c r="L17803" s="14" t="str">
        <v/>
      </c>
      <c r="O17803" s="14" t="str">
        <v/>
      </c>
      <c r="P17803" s="14" t="str">
        <f ca="1"/>
        <v>Low Cap</v>
      </c>
    </row>
    <row r="17804" spans="11:16">
      <c r="K17804" s="14" t="str">
        <v/>
      </c>
      <c r="L17804" s="14" t="str">
        <v/>
      </c>
      <c r="O17804" s="14" t="str">
        <v/>
      </c>
      <c r="P17804" s="14" t="str">
        <f ca="1"/>
        <v>Low Cap</v>
      </c>
    </row>
    <row r="17805" spans="11:16">
      <c r="K17805" s="14" t="str">
        <v/>
      </c>
      <c r="L17805" s="14" t="str">
        <v/>
      </c>
      <c r="O17805" s="14" t="str">
        <v/>
      </c>
      <c r="P17805" s="14" t="str">
        <f ca="1"/>
        <v>Low Cap</v>
      </c>
    </row>
    <row r="17806" spans="11:16">
      <c r="K17806" s="14" t="str">
        <v/>
      </c>
      <c r="L17806" s="14" t="str">
        <v/>
      </c>
      <c r="O17806" s="14" t="str">
        <v/>
      </c>
      <c r="P17806" s="14" t="str">
        <f ca="1"/>
        <v>Low Cap</v>
      </c>
    </row>
    <row r="17807" spans="11:16">
      <c r="K17807" s="14" t="str">
        <v/>
      </c>
      <c r="L17807" s="14" t="str">
        <v/>
      </c>
      <c r="O17807" s="14" t="str">
        <v/>
      </c>
      <c r="P17807" s="14" t="str">
        <f ca="1"/>
        <v>Low Cap</v>
      </c>
    </row>
    <row r="17808" spans="11:16">
      <c r="K17808" s="14" t="str">
        <v/>
      </c>
      <c r="L17808" s="14" t="str">
        <v/>
      </c>
      <c r="O17808" s="14" t="str">
        <v/>
      </c>
      <c r="P17808" s="14" t="str">
        <f ca="1"/>
        <v>Low Cap</v>
      </c>
    </row>
    <row r="17809" spans="11:16">
      <c r="K17809" s="14" t="str">
        <v/>
      </c>
      <c r="L17809" s="14" t="str">
        <v/>
      </c>
      <c r="O17809" s="14" t="str">
        <v/>
      </c>
      <c r="P17809" s="14" t="str">
        <f ca="1"/>
        <v>Low Cap</v>
      </c>
    </row>
    <row r="17810" spans="11:16">
      <c r="K17810" s="14" t="str">
        <v/>
      </c>
      <c r="L17810" s="14" t="str">
        <v/>
      </c>
      <c r="O17810" s="14" t="str">
        <v/>
      </c>
      <c r="P17810" s="14" t="str">
        <f ca="1"/>
        <v>Low Cap</v>
      </c>
    </row>
    <row r="17811" spans="11:16">
      <c r="K17811" s="14" t="str">
        <v/>
      </c>
      <c r="L17811" s="14" t="str">
        <v/>
      </c>
      <c r="O17811" s="14" t="str">
        <v/>
      </c>
      <c r="P17811" s="14" t="str">
        <f ca="1"/>
        <v>Low Cap</v>
      </c>
    </row>
    <row r="17812" spans="11:16">
      <c r="K17812" s="14" t="str">
        <v/>
      </c>
      <c r="L17812" s="14" t="str">
        <v/>
      </c>
      <c r="O17812" s="14" t="str">
        <v/>
      </c>
      <c r="P17812" s="14" t="str">
        <f ca="1"/>
        <v>Low Cap</v>
      </c>
    </row>
    <row r="17813" spans="11:16">
      <c r="K17813" s="14" t="str">
        <v/>
      </c>
      <c r="L17813" s="14" t="str">
        <v/>
      </c>
      <c r="O17813" s="14" t="str">
        <v/>
      </c>
      <c r="P17813" s="14" t="str">
        <f ca="1"/>
        <v>Low Cap</v>
      </c>
    </row>
    <row r="17814" spans="11:16">
      <c r="K17814" s="14" t="str">
        <v/>
      </c>
      <c r="L17814" s="14" t="str">
        <v/>
      </c>
      <c r="O17814" s="14" t="str">
        <v/>
      </c>
      <c r="P17814" s="14" t="str">
        <f ca="1"/>
        <v>Low Cap</v>
      </c>
    </row>
    <row r="17815" spans="11:16">
      <c r="K17815" s="14" t="str">
        <v/>
      </c>
      <c r="L17815" s="14" t="str">
        <v/>
      </c>
      <c r="O17815" s="14" t="str">
        <v/>
      </c>
      <c r="P17815" s="14" t="str">
        <f ca="1"/>
        <v>Low Cap</v>
      </c>
    </row>
    <row r="17816" spans="11:16">
      <c r="K17816" s="14" t="str">
        <v/>
      </c>
      <c r="L17816" s="14" t="str">
        <v/>
      </c>
      <c r="O17816" s="14" t="str">
        <v/>
      </c>
      <c r="P17816" s="14" t="str">
        <f ca="1"/>
        <v>Low Cap</v>
      </c>
    </row>
    <row r="17817" spans="11:16">
      <c r="K17817" s="14" t="str">
        <v/>
      </c>
      <c r="L17817" s="14" t="str">
        <v/>
      </c>
      <c r="O17817" s="14" t="str">
        <v/>
      </c>
      <c r="P17817" s="14" t="str">
        <f ca="1"/>
        <v>Low Cap</v>
      </c>
    </row>
    <row r="17818" spans="11:16">
      <c r="K17818" s="14" t="str">
        <v/>
      </c>
      <c r="L17818" s="14" t="str">
        <v/>
      </c>
      <c r="O17818" s="14" t="str">
        <v/>
      </c>
      <c r="P17818" s="14" t="str">
        <f ca="1"/>
        <v>Low Cap</v>
      </c>
    </row>
    <row r="17819" spans="11:16">
      <c r="K17819" s="14" t="str">
        <v/>
      </c>
      <c r="L17819" s="14" t="str">
        <v/>
      </c>
      <c r="O17819" s="14" t="str">
        <v/>
      </c>
      <c r="P17819" s="14" t="str">
        <f ca="1"/>
        <v>Low Cap</v>
      </c>
    </row>
    <row r="17820" spans="11:16">
      <c r="K17820" s="14" t="str">
        <v/>
      </c>
      <c r="L17820" s="14" t="str">
        <v/>
      </c>
      <c r="O17820" s="14" t="str">
        <v/>
      </c>
      <c r="P17820" s="14" t="str">
        <f ca="1"/>
        <v>Low Cap</v>
      </c>
    </row>
    <row r="17821" spans="11:16">
      <c r="K17821" s="14" t="str">
        <v/>
      </c>
      <c r="L17821" s="14" t="str">
        <v/>
      </c>
      <c r="O17821" s="14" t="str">
        <v/>
      </c>
      <c r="P17821" s="14" t="str">
        <f ca="1"/>
        <v>Low Cap</v>
      </c>
    </row>
    <row r="17822" spans="11:16">
      <c r="K17822" s="14" t="str">
        <v/>
      </c>
      <c r="L17822" s="14" t="str">
        <v/>
      </c>
      <c r="O17822" s="14" t="str">
        <v/>
      </c>
      <c r="P17822" s="14" t="str">
        <f ca="1"/>
        <v>Low Cap</v>
      </c>
    </row>
    <row r="17823" spans="11:16">
      <c r="K17823" s="14" t="str">
        <v/>
      </c>
      <c r="L17823" s="14" t="str">
        <v/>
      </c>
      <c r="O17823" s="14" t="str">
        <v/>
      </c>
      <c r="P17823" s="14" t="str">
        <f ca="1"/>
        <v>Low Cap</v>
      </c>
    </row>
    <row r="17824" spans="11:16">
      <c r="K17824" s="14" t="str">
        <v/>
      </c>
      <c r="L17824" s="14" t="str">
        <v/>
      </c>
      <c r="O17824" s="14" t="str">
        <v/>
      </c>
      <c r="P17824" s="14" t="str">
        <f ca="1"/>
        <v>Low Cap</v>
      </c>
    </row>
    <row r="17825" spans="11:16">
      <c r="K17825" s="14" t="str">
        <v/>
      </c>
      <c r="L17825" s="14" t="str">
        <v/>
      </c>
      <c r="O17825" s="14" t="str">
        <v/>
      </c>
      <c r="P17825" s="14" t="str">
        <f ca="1"/>
        <v>Low Cap</v>
      </c>
    </row>
    <row r="17826" spans="11:16">
      <c r="K17826" s="14" t="str">
        <v/>
      </c>
      <c r="L17826" s="14" t="str">
        <v/>
      </c>
      <c r="O17826" s="14" t="str">
        <v/>
      </c>
      <c r="P17826" s="14" t="str">
        <f ca="1"/>
        <v>Low Cap</v>
      </c>
    </row>
    <row r="17827" spans="11:16">
      <c r="K17827" s="14" t="str">
        <v/>
      </c>
      <c r="L17827" s="14" t="str">
        <v/>
      </c>
      <c r="O17827" s="14" t="str">
        <v/>
      </c>
      <c r="P17827" s="14" t="str">
        <f ca="1"/>
        <v>Low Cap</v>
      </c>
    </row>
    <row r="17828" spans="11:16">
      <c r="K17828" s="14" t="str">
        <v/>
      </c>
      <c r="L17828" s="14" t="str">
        <v/>
      </c>
      <c r="O17828" s="14" t="str">
        <v/>
      </c>
      <c r="P17828" s="14" t="str">
        <f ca="1"/>
        <v>Low Cap</v>
      </c>
    </row>
    <row r="17829" spans="11:16">
      <c r="K17829" s="14" t="str">
        <v/>
      </c>
      <c r="L17829" s="14" t="str">
        <v/>
      </c>
      <c r="O17829" s="14" t="str">
        <v/>
      </c>
      <c r="P17829" s="14" t="str">
        <f ca="1"/>
        <v>Low Cap</v>
      </c>
    </row>
    <row r="17830" spans="11:16">
      <c r="K17830" s="14" t="str">
        <v/>
      </c>
      <c r="L17830" s="14" t="str">
        <v/>
      </c>
      <c r="O17830" s="14" t="str">
        <v/>
      </c>
      <c r="P17830" s="14" t="str">
        <f ca="1"/>
        <v>Low Cap</v>
      </c>
    </row>
    <row r="17831" spans="11:16">
      <c r="K17831" s="14" t="str">
        <v/>
      </c>
      <c r="L17831" s="14" t="str">
        <v/>
      </c>
      <c r="O17831" s="14" t="str">
        <v/>
      </c>
      <c r="P17831" s="14" t="str">
        <f ca="1"/>
        <v>Low Cap</v>
      </c>
    </row>
    <row r="17832" spans="11:16">
      <c r="K17832" s="14" t="str">
        <v/>
      </c>
      <c r="L17832" s="14" t="str">
        <v/>
      </c>
      <c r="O17832" s="14" t="str">
        <v/>
      </c>
      <c r="P17832" s="14" t="str">
        <f ca="1"/>
        <v>Low Cap</v>
      </c>
    </row>
    <row r="17833" spans="11:16">
      <c r="K17833" s="14" t="str">
        <v/>
      </c>
      <c r="L17833" s="14" t="str">
        <v/>
      </c>
      <c r="O17833" s="14" t="str">
        <v/>
      </c>
      <c r="P17833" s="14" t="str">
        <f ca="1"/>
        <v>Low Cap</v>
      </c>
    </row>
    <row r="17834" spans="11:16">
      <c r="K17834" s="14" t="str">
        <v/>
      </c>
      <c r="L17834" s="14" t="str">
        <v/>
      </c>
      <c r="O17834" s="14" t="str">
        <v/>
      </c>
      <c r="P17834" s="14" t="str">
        <f ca="1"/>
        <v>Low Cap</v>
      </c>
    </row>
    <row r="17835" spans="11:16">
      <c r="K17835" s="14" t="str">
        <v/>
      </c>
      <c r="L17835" s="14" t="str">
        <v/>
      </c>
      <c r="O17835" s="14" t="str">
        <v/>
      </c>
      <c r="P17835" s="14" t="str">
        <f ca="1"/>
        <v>Low Cap</v>
      </c>
    </row>
    <row r="17836" spans="11:16">
      <c r="K17836" s="14" t="str">
        <v/>
      </c>
      <c r="L17836" s="14" t="str">
        <v/>
      </c>
      <c r="O17836" s="14" t="str">
        <v/>
      </c>
      <c r="P17836" s="14" t="str">
        <f ca="1"/>
        <v>Low Cap</v>
      </c>
    </row>
    <row r="17837" spans="11:16">
      <c r="K17837" s="14" t="str">
        <v/>
      </c>
      <c r="L17837" s="14" t="str">
        <v/>
      </c>
      <c r="O17837" s="14" t="str">
        <v/>
      </c>
      <c r="P17837" s="14" t="str">
        <f ca="1"/>
        <v>Low Cap</v>
      </c>
    </row>
    <row r="17838" spans="11:16">
      <c r="K17838" s="14" t="str">
        <v/>
      </c>
      <c r="L17838" s="14" t="str">
        <v/>
      </c>
      <c r="O17838" s="14" t="str">
        <v/>
      </c>
      <c r="P17838" s="14" t="str">
        <f ca="1"/>
        <v>Low Cap</v>
      </c>
    </row>
    <row r="17839" spans="11:16">
      <c r="K17839" s="14" t="str">
        <v/>
      </c>
      <c r="L17839" s="14" t="str">
        <v/>
      </c>
      <c r="O17839" s="14" t="str">
        <v/>
      </c>
      <c r="P17839" s="14" t="str">
        <f ca="1"/>
        <v>Low Cap</v>
      </c>
    </row>
    <row r="17840" spans="11:16">
      <c r="K17840" s="14" t="str">
        <v/>
      </c>
      <c r="L17840" s="14" t="str">
        <v/>
      </c>
      <c r="O17840" s="14" t="str">
        <v/>
      </c>
      <c r="P17840" s="14" t="str">
        <f ca="1"/>
        <v>Low Cap</v>
      </c>
    </row>
    <row r="17841" spans="11:16">
      <c r="K17841" s="14" t="str">
        <v/>
      </c>
      <c r="L17841" s="14" t="str">
        <v/>
      </c>
      <c r="O17841" s="14" t="str">
        <v/>
      </c>
      <c r="P17841" s="14" t="str">
        <f ca="1"/>
        <v>Low Cap</v>
      </c>
    </row>
    <row r="17842" spans="11:16">
      <c r="K17842" s="14" t="str">
        <v/>
      </c>
      <c r="L17842" s="14" t="str">
        <v/>
      </c>
      <c r="O17842" s="14" t="str">
        <v/>
      </c>
      <c r="P17842" s="14" t="str">
        <f ca="1"/>
        <v>Low Cap</v>
      </c>
    </row>
    <row r="17843" spans="11:16">
      <c r="K17843" s="14" t="str">
        <v/>
      </c>
      <c r="L17843" s="14" t="str">
        <v/>
      </c>
      <c r="O17843" s="14" t="str">
        <v/>
      </c>
      <c r="P17843" s="14" t="str">
        <f ca="1"/>
        <v>Low Cap</v>
      </c>
    </row>
    <row r="17844" spans="11:16">
      <c r="K17844" s="14" t="str">
        <v/>
      </c>
      <c r="L17844" s="14" t="str">
        <v/>
      </c>
      <c r="O17844" s="14" t="str">
        <v/>
      </c>
      <c r="P17844" s="14" t="str">
        <f ca="1"/>
        <v>Low Cap</v>
      </c>
    </row>
    <row r="17845" spans="11:16">
      <c r="K17845" s="14" t="str">
        <v/>
      </c>
      <c r="L17845" s="14" t="str">
        <v/>
      </c>
      <c r="O17845" s="14" t="str">
        <v/>
      </c>
      <c r="P17845" s="14" t="str">
        <f ca="1"/>
        <v>Low Cap</v>
      </c>
    </row>
    <row r="17846" spans="11:16">
      <c r="K17846" s="14" t="str">
        <v/>
      </c>
      <c r="L17846" s="14" t="str">
        <v/>
      </c>
      <c r="O17846" s="14" t="str">
        <v/>
      </c>
      <c r="P17846" s="14" t="str">
        <f ca="1"/>
        <v>Low Cap</v>
      </c>
    </row>
    <row r="17847" spans="11:16">
      <c r="K17847" s="14" t="str">
        <v/>
      </c>
      <c r="L17847" s="14" t="str">
        <v/>
      </c>
      <c r="O17847" s="14" t="str">
        <v/>
      </c>
      <c r="P17847" s="14" t="str">
        <f ca="1"/>
        <v>Low Cap</v>
      </c>
    </row>
    <row r="17848" spans="11:16">
      <c r="K17848" s="14" t="str">
        <v/>
      </c>
      <c r="L17848" s="14" t="str">
        <v/>
      </c>
      <c r="O17848" s="14" t="str">
        <v/>
      </c>
      <c r="P17848" s="14" t="str">
        <f ca="1"/>
        <v>Low Cap</v>
      </c>
    </row>
    <row r="17849" spans="11:16">
      <c r="K17849" s="14" t="str">
        <v/>
      </c>
      <c r="L17849" s="14" t="str">
        <v/>
      </c>
      <c r="O17849" s="14" t="str">
        <v/>
      </c>
      <c r="P17849" s="14" t="str">
        <f ca="1"/>
        <v>Low Cap</v>
      </c>
    </row>
    <row r="17850" spans="11:16">
      <c r="K17850" s="14" t="str">
        <v/>
      </c>
      <c r="L17850" s="14" t="str">
        <v/>
      </c>
      <c r="O17850" s="14" t="str">
        <v/>
      </c>
      <c r="P17850" s="14" t="str">
        <f ca="1"/>
        <v>Low Cap</v>
      </c>
    </row>
    <row r="17851" spans="11:16">
      <c r="K17851" s="14" t="str">
        <v/>
      </c>
      <c r="L17851" s="14" t="str">
        <v/>
      </c>
      <c r="O17851" s="14" t="str">
        <v/>
      </c>
      <c r="P17851" s="14" t="str">
        <f ca="1"/>
        <v>Low Cap</v>
      </c>
    </row>
    <row r="17852" spans="11:16">
      <c r="K17852" s="14" t="str">
        <v/>
      </c>
      <c r="L17852" s="14" t="str">
        <v/>
      </c>
      <c r="O17852" s="14" t="str">
        <v/>
      </c>
      <c r="P17852" s="14" t="str">
        <f ca="1"/>
        <v>Low Cap</v>
      </c>
    </row>
    <row r="17853" spans="11:16">
      <c r="K17853" s="14" t="str">
        <v/>
      </c>
      <c r="L17853" s="14" t="str">
        <v/>
      </c>
      <c r="O17853" s="14" t="str">
        <v/>
      </c>
      <c r="P17853" s="14" t="str">
        <f ca="1"/>
        <v>Low Cap</v>
      </c>
    </row>
    <row r="17854" spans="11:16">
      <c r="K17854" s="14" t="str">
        <v/>
      </c>
      <c r="L17854" s="14" t="str">
        <v/>
      </c>
      <c r="O17854" s="14" t="str">
        <v/>
      </c>
      <c r="P17854" s="14" t="str">
        <f ca="1"/>
        <v>Low Cap</v>
      </c>
    </row>
    <row r="17855" spans="11:16">
      <c r="K17855" s="14" t="str">
        <v/>
      </c>
      <c r="L17855" s="14" t="str">
        <v/>
      </c>
      <c r="O17855" s="14" t="str">
        <v/>
      </c>
      <c r="P17855" s="14" t="str">
        <f ca="1"/>
        <v>Low Cap</v>
      </c>
    </row>
    <row r="17856" spans="11:16">
      <c r="K17856" s="14" t="str">
        <v/>
      </c>
      <c r="L17856" s="14" t="str">
        <v/>
      </c>
      <c r="O17856" s="14" t="str">
        <v/>
      </c>
      <c r="P17856" s="14" t="str">
        <f ca="1"/>
        <v>Low Cap</v>
      </c>
    </row>
    <row r="17857" spans="11:16">
      <c r="K17857" s="14" t="str">
        <v/>
      </c>
      <c r="L17857" s="14" t="str">
        <v/>
      </c>
      <c r="O17857" s="14" t="str">
        <v/>
      </c>
      <c r="P17857" s="14" t="str">
        <f ca="1"/>
        <v>Low Cap</v>
      </c>
    </row>
    <row r="17858" spans="11:16">
      <c r="K17858" s="14" t="str">
        <v/>
      </c>
      <c r="L17858" s="14" t="str">
        <v/>
      </c>
      <c r="O17858" s="14" t="str">
        <v/>
      </c>
      <c r="P17858" s="14" t="str">
        <f ca="1"/>
        <v>Low Cap</v>
      </c>
    </row>
    <row r="17859" spans="11:16">
      <c r="K17859" s="14" t="str">
        <v/>
      </c>
      <c r="L17859" s="14" t="str">
        <v/>
      </c>
      <c r="O17859" s="14" t="str">
        <v/>
      </c>
      <c r="P17859" s="14" t="str">
        <f ca="1"/>
        <v>Low Cap</v>
      </c>
    </row>
    <row r="17860" spans="11:16">
      <c r="K17860" s="14" t="str">
        <v/>
      </c>
      <c r="L17860" s="14" t="str">
        <v/>
      </c>
      <c r="O17860" s="14" t="str">
        <v/>
      </c>
      <c r="P17860" s="14" t="str">
        <f ca="1"/>
        <v>Low Cap</v>
      </c>
    </row>
    <row r="17861" spans="11:16">
      <c r="K17861" s="14" t="str">
        <v/>
      </c>
      <c r="L17861" s="14" t="str">
        <v/>
      </c>
      <c r="O17861" s="14" t="str">
        <v/>
      </c>
      <c r="P17861" s="14" t="str">
        <f ca="1"/>
        <v>Low Cap</v>
      </c>
    </row>
    <row r="17862" spans="11:16">
      <c r="K17862" s="14" t="str">
        <v/>
      </c>
      <c r="L17862" s="14" t="str">
        <v/>
      </c>
      <c r="O17862" s="14" t="str">
        <v/>
      </c>
      <c r="P17862" s="14" t="str">
        <f ca="1"/>
        <v>Low Cap</v>
      </c>
    </row>
    <row r="17863" spans="11:16">
      <c r="K17863" s="14" t="str">
        <v/>
      </c>
      <c r="L17863" s="14" t="str">
        <v/>
      </c>
      <c r="O17863" s="14" t="str">
        <v/>
      </c>
      <c r="P17863" s="14" t="str">
        <f ca="1"/>
        <v>Low Cap</v>
      </c>
    </row>
    <row r="17864" spans="11:16">
      <c r="K17864" s="14" t="str">
        <v/>
      </c>
      <c r="L17864" s="14" t="str">
        <v/>
      </c>
      <c r="O17864" s="14" t="str">
        <v/>
      </c>
      <c r="P17864" s="14" t="str">
        <f ca="1"/>
        <v>Low Cap</v>
      </c>
    </row>
    <row r="17865" spans="11:16">
      <c r="K17865" s="14" t="str">
        <v/>
      </c>
      <c r="L17865" s="14" t="str">
        <v/>
      </c>
      <c r="O17865" s="14" t="str">
        <v/>
      </c>
      <c r="P17865" s="14" t="str">
        <f ca="1"/>
        <v>Low Cap</v>
      </c>
    </row>
    <row r="17866" spans="11:16">
      <c r="K17866" s="14" t="str">
        <v/>
      </c>
      <c r="L17866" s="14" t="str">
        <v/>
      </c>
      <c r="O17866" s="14" t="str">
        <v/>
      </c>
      <c r="P17866" s="14" t="str">
        <f ca="1"/>
        <v>Low Cap</v>
      </c>
    </row>
    <row r="17867" spans="11:16">
      <c r="K17867" s="14" t="str">
        <v/>
      </c>
      <c r="L17867" s="14" t="str">
        <v/>
      </c>
      <c r="O17867" s="14" t="str">
        <v/>
      </c>
      <c r="P17867" s="14" t="str">
        <f ca="1"/>
        <v>Low Cap</v>
      </c>
    </row>
    <row r="17868" spans="11:16">
      <c r="K17868" s="14" t="str">
        <v/>
      </c>
      <c r="L17868" s="14" t="str">
        <v/>
      </c>
      <c r="O17868" s="14" t="str">
        <v/>
      </c>
      <c r="P17868" s="14" t="str">
        <f ca="1"/>
        <v>Low Cap</v>
      </c>
    </row>
    <row r="17869" spans="11:16">
      <c r="K17869" s="14" t="str">
        <v/>
      </c>
      <c r="L17869" s="14" t="str">
        <v/>
      </c>
      <c r="O17869" s="14" t="str">
        <v/>
      </c>
      <c r="P17869" s="14" t="str">
        <f ca="1"/>
        <v>Low Cap</v>
      </c>
    </row>
    <row r="17870" spans="11:16">
      <c r="K17870" s="14" t="str">
        <v/>
      </c>
      <c r="L17870" s="14" t="str">
        <v/>
      </c>
      <c r="O17870" s="14" t="str">
        <v/>
      </c>
      <c r="P17870" s="14" t="str">
        <f ca="1"/>
        <v>Low Cap</v>
      </c>
    </row>
    <row r="17871" spans="11:16">
      <c r="K17871" s="14" t="str">
        <v/>
      </c>
      <c r="L17871" s="14" t="str">
        <v/>
      </c>
      <c r="O17871" s="14" t="str">
        <v/>
      </c>
      <c r="P17871" s="14" t="str">
        <f ca="1"/>
        <v>Low Cap</v>
      </c>
    </row>
    <row r="17872" spans="11:16">
      <c r="K17872" s="14" t="str">
        <v/>
      </c>
      <c r="L17872" s="14" t="str">
        <v/>
      </c>
      <c r="O17872" s="14" t="str">
        <v/>
      </c>
      <c r="P17872" s="14" t="str">
        <f ca="1"/>
        <v>Low Cap</v>
      </c>
    </row>
    <row r="17873" spans="11:16">
      <c r="K17873" s="14" t="str">
        <v/>
      </c>
      <c r="L17873" s="14" t="str">
        <v/>
      </c>
      <c r="O17873" s="14" t="str">
        <v/>
      </c>
      <c r="P17873" s="14" t="str">
        <f ca="1"/>
        <v>Low Cap</v>
      </c>
    </row>
    <row r="17874" spans="11:16">
      <c r="K17874" s="14" t="str">
        <v/>
      </c>
      <c r="L17874" s="14" t="str">
        <v/>
      </c>
      <c r="O17874" s="14" t="str">
        <v/>
      </c>
      <c r="P17874" s="14" t="str">
        <f ca="1"/>
        <v>Low Cap</v>
      </c>
    </row>
    <row r="17875" spans="11:16">
      <c r="K17875" s="14" t="str">
        <v/>
      </c>
      <c r="L17875" s="14" t="str">
        <v/>
      </c>
      <c r="O17875" s="14" t="str">
        <v/>
      </c>
      <c r="P17875" s="14" t="str">
        <f ca="1"/>
        <v>Low Cap</v>
      </c>
    </row>
    <row r="17876" spans="11:16">
      <c r="K17876" s="14" t="str">
        <v/>
      </c>
      <c r="L17876" s="14" t="str">
        <v/>
      </c>
      <c r="O17876" s="14" t="str">
        <v/>
      </c>
      <c r="P17876" s="14" t="str">
        <f ca="1"/>
        <v>Low Cap</v>
      </c>
    </row>
    <row r="17877" spans="11:16">
      <c r="K17877" s="14" t="str">
        <v/>
      </c>
      <c r="L17877" s="14" t="str">
        <v/>
      </c>
      <c r="O17877" s="14" t="str">
        <v/>
      </c>
      <c r="P17877" s="14" t="str">
        <f ca="1"/>
        <v>Low Cap</v>
      </c>
    </row>
    <row r="17878" spans="11:16">
      <c r="K17878" s="14" t="str">
        <v/>
      </c>
      <c r="L17878" s="14" t="str">
        <v/>
      </c>
      <c r="O17878" s="14" t="str">
        <v/>
      </c>
      <c r="P17878" s="14" t="str">
        <f ca="1"/>
        <v>Low Cap</v>
      </c>
    </row>
    <row r="17879" spans="11:16">
      <c r="K17879" s="14" t="str">
        <v/>
      </c>
      <c r="L17879" s="14" t="str">
        <v/>
      </c>
      <c r="O17879" s="14" t="str">
        <v/>
      </c>
      <c r="P17879" s="14" t="str">
        <f ca="1"/>
        <v>Low Cap</v>
      </c>
    </row>
    <row r="17880" spans="11:16">
      <c r="K17880" s="14" t="str">
        <v/>
      </c>
      <c r="L17880" s="14" t="str">
        <v/>
      </c>
      <c r="O17880" s="14" t="str">
        <v/>
      </c>
      <c r="P17880" s="14" t="str">
        <f ca="1"/>
        <v>Low Cap</v>
      </c>
    </row>
    <row r="17881" spans="11:16">
      <c r="K17881" s="14" t="str">
        <v/>
      </c>
      <c r="L17881" s="14" t="str">
        <v/>
      </c>
      <c r="O17881" s="14" t="str">
        <v/>
      </c>
      <c r="P17881" s="14" t="str">
        <f ca="1"/>
        <v>Low Cap</v>
      </c>
    </row>
    <row r="17882" spans="11:16">
      <c r="K17882" s="14" t="str">
        <v/>
      </c>
      <c r="L17882" s="14" t="str">
        <v/>
      </c>
      <c r="O17882" s="14" t="str">
        <v/>
      </c>
      <c r="P17882" s="14" t="str">
        <f ca="1"/>
        <v>Low Cap</v>
      </c>
    </row>
    <row r="17883" spans="11:16">
      <c r="K17883" s="14" t="str">
        <v/>
      </c>
      <c r="L17883" s="14" t="str">
        <v/>
      </c>
      <c r="O17883" s="14" t="str">
        <v/>
      </c>
      <c r="P17883" s="14" t="str">
        <f ca="1"/>
        <v>Low Cap</v>
      </c>
    </row>
    <row r="17884" spans="11:16">
      <c r="K17884" s="14" t="str">
        <v/>
      </c>
      <c r="L17884" s="14" t="str">
        <v/>
      </c>
      <c r="O17884" s="14" t="str">
        <v/>
      </c>
      <c r="P17884" s="14" t="str">
        <f ca="1"/>
        <v>Low Cap</v>
      </c>
    </row>
    <row r="17885" spans="11:16">
      <c r="K17885" s="14" t="str">
        <v/>
      </c>
      <c r="L17885" s="14" t="str">
        <v/>
      </c>
      <c r="O17885" s="14" t="str">
        <v/>
      </c>
      <c r="P17885" s="14" t="str">
        <f ca="1"/>
        <v>Low Cap</v>
      </c>
    </row>
    <row r="17886" spans="11:16">
      <c r="K17886" s="14" t="str">
        <v/>
      </c>
      <c r="L17886" s="14" t="str">
        <v/>
      </c>
      <c r="O17886" s="14" t="str">
        <v/>
      </c>
      <c r="P17886" s="14" t="str">
        <f ca="1"/>
        <v>Low Cap</v>
      </c>
    </row>
    <row r="17887" spans="11:16">
      <c r="K17887" s="14" t="str">
        <v/>
      </c>
      <c r="L17887" s="14" t="str">
        <v/>
      </c>
      <c r="O17887" s="14" t="str">
        <v/>
      </c>
      <c r="P17887" s="14" t="str">
        <f ca="1"/>
        <v>Low Cap</v>
      </c>
    </row>
    <row r="17888" spans="11:16">
      <c r="K17888" s="14" t="str">
        <v/>
      </c>
      <c r="L17888" s="14" t="str">
        <v/>
      </c>
      <c r="O17888" s="14" t="str">
        <v/>
      </c>
      <c r="P17888" s="14" t="str">
        <f ca="1"/>
        <v>Low Cap</v>
      </c>
    </row>
    <row r="17889" spans="11:16">
      <c r="K17889" s="14" t="str">
        <v/>
      </c>
      <c r="L17889" s="14" t="str">
        <v/>
      </c>
      <c r="O17889" s="14" t="str">
        <v/>
      </c>
      <c r="P17889" s="14" t="str">
        <f ca="1"/>
        <v>Low Cap</v>
      </c>
    </row>
    <row r="17890" spans="11:16">
      <c r="K17890" s="14" t="str">
        <v/>
      </c>
      <c r="L17890" s="14" t="str">
        <v/>
      </c>
      <c r="O17890" s="14" t="str">
        <v/>
      </c>
      <c r="P17890" s="14" t="str">
        <f ca="1"/>
        <v>Low Cap</v>
      </c>
    </row>
    <row r="17891" spans="11:16">
      <c r="K17891" s="14" t="str">
        <v/>
      </c>
      <c r="L17891" s="14" t="str">
        <v/>
      </c>
      <c r="O17891" s="14" t="str">
        <v/>
      </c>
      <c r="P17891" s="14" t="str">
        <f ca="1"/>
        <v>Low Cap</v>
      </c>
    </row>
    <row r="17892" spans="11:16">
      <c r="K17892" s="14" t="str">
        <v/>
      </c>
      <c r="L17892" s="14" t="str">
        <v/>
      </c>
      <c r="O17892" s="14" t="str">
        <v/>
      </c>
      <c r="P17892" s="14" t="str">
        <f ca="1"/>
        <v>Low Cap</v>
      </c>
    </row>
    <row r="17893" spans="11:16">
      <c r="K17893" s="14" t="str">
        <v/>
      </c>
      <c r="L17893" s="14" t="str">
        <v/>
      </c>
      <c r="O17893" s="14" t="str">
        <v/>
      </c>
      <c r="P17893" s="14" t="str">
        <f ca="1"/>
        <v>Low Cap</v>
      </c>
    </row>
    <row r="17894" spans="11:16">
      <c r="K17894" s="14" t="str">
        <v/>
      </c>
      <c r="L17894" s="14" t="str">
        <v/>
      </c>
      <c r="O17894" s="14" t="str">
        <v/>
      </c>
      <c r="P17894" s="14" t="str">
        <f ca="1"/>
        <v>Low Cap</v>
      </c>
    </row>
    <row r="17895" spans="11:16">
      <c r="K17895" s="14" t="str">
        <v/>
      </c>
      <c r="L17895" s="14" t="str">
        <v/>
      </c>
      <c r="O17895" s="14" t="str">
        <v/>
      </c>
      <c r="P17895" s="14" t="str">
        <f ca="1"/>
        <v>Low Cap</v>
      </c>
    </row>
    <row r="17896" spans="11:16">
      <c r="K17896" s="14" t="str">
        <v/>
      </c>
      <c r="L17896" s="14" t="str">
        <v/>
      </c>
      <c r="O17896" s="14" t="str">
        <v/>
      </c>
      <c r="P17896" s="14" t="str">
        <f ca="1"/>
        <v>Low Cap</v>
      </c>
    </row>
    <row r="17897" spans="11:16">
      <c r="K17897" s="14" t="str">
        <v/>
      </c>
      <c r="L17897" s="14" t="str">
        <v/>
      </c>
      <c r="O17897" s="14" t="str">
        <v/>
      </c>
      <c r="P17897" s="14" t="str">
        <f ca="1"/>
        <v>Low Cap</v>
      </c>
    </row>
    <row r="17898" spans="11:16">
      <c r="K17898" s="14" t="str">
        <v/>
      </c>
      <c r="L17898" s="14" t="str">
        <v/>
      </c>
      <c r="O17898" s="14" t="str">
        <v/>
      </c>
      <c r="P17898" s="14" t="str">
        <f ca="1"/>
        <v>Low Cap</v>
      </c>
    </row>
    <row r="17899" spans="11:16">
      <c r="K17899" s="14" t="str">
        <v/>
      </c>
      <c r="L17899" s="14" t="str">
        <v/>
      </c>
      <c r="O17899" s="14" t="str">
        <v/>
      </c>
      <c r="P17899" s="14" t="str">
        <f ca="1"/>
        <v>Low Cap</v>
      </c>
    </row>
    <row r="17900" spans="11:16">
      <c r="K17900" s="14" t="str">
        <v/>
      </c>
      <c r="L17900" s="14" t="str">
        <v/>
      </c>
      <c r="O17900" s="14" t="str">
        <v/>
      </c>
      <c r="P17900" s="14" t="str">
        <f ca="1"/>
        <v>Low Cap</v>
      </c>
    </row>
    <row r="17901" spans="11:16">
      <c r="K17901" s="14" t="str">
        <v/>
      </c>
      <c r="L17901" s="14" t="str">
        <v/>
      </c>
      <c r="O17901" s="14" t="str">
        <v/>
      </c>
      <c r="P17901" s="14" t="str">
        <f ca="1"/>
        <v>Low Cap</v>
      </c>
    </row>
    <row r="17902" spans="11:16">
      <c r="K17902" s="14" t="str">
        <v/>
      </c>
      <c r="L17902" s="14" t="str">
        <v/>
      </c>
      <c r="O17902" s="14" t="str">
        <v/>
      </c>
      <c r="P17902" s="14" t="str">
        <f ca="1"/>
        <v>Low Cap</v>
      </c>
    </row>
    <row r="17903" spans="11:16">
      <c r="K17903" s="14" t="str">
        <v/>
      </c>
      <c r="L17903" s="14" t="str">
        <v/>
      </c>
      <c r="O17903" s="14" t="str">
        <v/>
      </c>
      <c r="P17903" s="14" t="str">
        <f ca="1"/>
        <v>Low Cap</v>
      </c>
    </row>
    <row r="17904" spans="11:16">
      <c r="K17904" s="14" t="str">
        <v/>
      </c>
      <c r="L17904" s="14" t="str">
        <v/>
      </c>
      <c r="O17904" s="14" t="str">
        <v/>
      </c>
      <c r="P17904" s="14" t="str">
        <f ca="1"/>
        <v>Low Cap</v>
      </c>
    </row>
    <row r="17905" spans="11:16">
      <c r="K17905" s="14" t="str">
        <v/>
      </c>
      <c r="L17905" s="14" t="str">
        <v/>
      </c>
      <c r="O17905" s="14" t="str">
        <v/>
      </c>
      <c r="P17905" s="14" t="str">
        <f ca="1"/>
        <v>Low Cap</v>
      </c>
    </row>
    <row r="17906" spans="11:16">
      <c r="K17906" s="14" t="str">
        <v/>
      </c>
      <c r="L17906" s="14" t="str">
        <v/>
      </c>
      <c r="O17906" s="14" t="str">
        <v/>
      </c>
      <c r="P17906" s="14" t="str">
        <f ca="1"/>
        <v>Low Cap</v>
      </c>
    </row>
    <row r="17907" spans="11:16">
      <c r="K17907" s="14" t="str">
        <v/>
      </c>
      <c r="L17907" s="14" t="str">
        <v/>
      </c>
      <c r="O17907" s="14" t="str">
        <v/>
      </c>
      <c r="P17907" s="14" t="str">
        <f ca="1"/>
        <v>Low Cap</v>
      </c>
    </row>
    <row r="17908" spans="11:16">
      <c r="K17908" s="14" t="str">
        <v/>
      </c>
      <c r="L17908" s="14" t="str">
        <v/>
      </c>
      <c r="O17908" s="14" t="str">
        <v/>
      </c>
      <c r="P17908" s="14" t="str">
        <f ca="1"/>
        <v>Low Cap</v>
      </c>
    </row>
    <row r="17909" spans="11:16">
      <c r="K17909" s="14" t="str">
        <v/>
      </c>
      <c r="L17909" s="14" t="str">
        <v/>
      </c>
      <c r="O17909" s="14" t="str">
        <v/>
      </c>
      <c r="P17909" s="14" t="str">
        <f ca="1"/>
        <v>Low Cap</v>
      </c>
    </row>
    <row r="17910" spans="11:16">
      <c r="K17910" s="14" t="str">
        <v/>
      </c>
      <c r="L17910" s="14" t="str">
        <v/>
      </c>
      <c r="O17910" s="14" t="str">
        <v/>
      </c>
      <c r="P17910" s="14" t="str">
        <f ca="1"/>
        <v>Low Cap</v>
      </c>
    </row>
    <row r="17911" spans="11:16">
      <c r="K17911" s="14" t="str">
        <v/>
      </c>
      <c r="L17911" s="14" t="str">
        <v/>
      </c>
      <c r="O17911" s="14" t="str">
        <v/>
      </c>
      <c r="P17911" s="14" t="str">
        <f ca="1"/>
        <v>Low Cap</v>
      </c>
    </row>
    <row r="17912" spans="11:16">
      <c r="K17912" s="14" t="str">
        <v/>
      </c>
      <c r="L17912" s="14" t="str">
        <v/>
      </c>
      <c r="O17912" s="14" t="str">
        <v/>
      </c>
      <c r="P17912" s="14" t="str">
        <f ca="1"/>
        <v>Low Cap</v>
      </c>
    </row>
    <row r="17913" spans="11:16">
      <c r="K17913" s="14" t="str">
        <v/>
      </c>
      <c r="L17913" s="14" t="str">
        <v/>
      </c>
      <c r="O17913" s="14" t="str">
        <v/>
      </c>
      <c r="P17913" s="14" t="str">
        <f ca="1"/>
        <v>Low Cap</v>
      </c>
    </row>
    <row r="17914" spans="11:16">
      <c r="K17914" s="14" t="str">
        <v/>
      </c>
      <c r="L17914" s="14" t="str">
        <v/>
      </c>
      <c r="O17914" s="14" t="str">
        <v/>
      </c>
      <c r="P17914" s="14" t="str">
        <f ca="1"/>
        <v>Low Cap</v>
      </c>
    </row>
    <row r="17915" spans="11:16">
      <c r="K17915" s="14" t="str">
        <v/>
      </c>
      <c r="L17915" s="14" t="str">
        <v/>
      </c>
      <c r="O17915" s="14" t="str">
        <v/>
      </c>
      <c r="P17915" s="14" t="str">
        <f ca="1"/>
        <v>Low Cap</v>
      </c>
    </row>
    <row r="17916" spans="11:16">
      <c r="K17916" s="14" t="str">
        <v/>
      </c>
      <c r="L17916" s="14" t="str">
        <v/>
      </c>
      <c r="O17916" s="14" t="str">
        <v/>
      </c>
      <c r="P17916" s="14" t="str">
        <f ca="1"/>
        <v>Low Cap</v>
      </c>
    </row>
    <row r="17917" spans="11:16">
      <c r="K17917" s="14" t="str">
        <v/>
      </c>
      <c r="L17917" s="14" t="str">
        <v/>
      </c>
      <c r="O17917" s="14" t="str">
        <v/>
      </c>
      <c r="P17917" s="14" t="str">
        <f ca="1"/>
        <v>Low Cap</v>
      </c>
    </row>
    <row r="17918" spans="11:16">
      <c r="K17918" s="14" t="str">
        <v/>
      </c>
      <c r="L17918" s="14" t="str">
        <v/>
      </c>
      <c r="O17918" s="14" t="str">
        <v/>
      </c>
      <c r="P17918" s="14" t="str">
        <f ca="1"/>
        <v>Low Cap</v>
      </c>
    </row>
    <row r="17919" spans="11:16">
      <c r="K17919" s="14" t="str">
        <v/>
      </c>
      <c r="L17919" s="14" t="str">
        <v/>
      </c>
      <c r="O17919" s="14" t="str">
        <v/>
      </c>
      <c r="P17919" s="14" t="str">
        <f ca="1"/>
        <v>Low Cap</v>
      </c>
    </row>
    <row r="17920" spans="11:16">
      <c r="K17920" s="14" t="str">
        <v/>
      </c>
      <c r="L17920" s="14" t="str">
        <v/>
      </c>
      <c r="O17920" s="14" t="str">
        <v/>
      </c>
      <c r="P17920" s="14" t="str">
        <f ca="1"/>
        <v>Low Cap</v>
      </c>
    </row>
    <row r="17921" spans="11:16">
      <c r="K17921" s="14" t="str">
        <v/>
      </c>
      <c r="L17921" s="14" t="str">
        <v/>
      </c>
      <c r="O17921" s="14" t="str">
        <v/>
      </c>
      <c r="P17921" s="14" t="str">
        <f ca="1"/>
        <v>Low Cap</v>
      </c>
    </row>
    <row r="17922" spans="11:16">
      <c r="K17922" s="14" t="str">
        <v/>
      </c>
      <c r="L17922" s="14" t="str">
        <v/>
      </c>
      <c r="O17922" s="14" t="str">
        <v/>
      </c>
      <c r="P17922" s="14" t="str">
        <f ca="1"/>
        <v>Low Cap</v>
      </c>
    </row>
    <row r="17923" spans="11:16">
      <c r="K17923" s="14" t="str">
        <v/>
      </c>
      <c r="L17923" s="14" t="str">
        <v/>
      </c>
      <c r="O17923" s="14" t="str">
        <v/>
      </c>
      <c r="P17923" s="14" t="str">
        <f ca="1"/>
        <v>Low Cap</v>
      </c>
    </row>
    <row r="17924" spans="11:16">
      <c r="K17924" s="14" t="str">
        <v/>
      </c>
      <c r="L17924" s="14" t="str">
        <v/>
      </c>
      <c r="O17924" s="14" t="str">
        <v/>
      </c>
      <c r="P17924" s="14" t="str">
        <f ca="1"/>
        <v>Low Cap</v>
      </c>
    </row>
    <row r="17925" spans="11:16">
      <c r="K17925" s="14" t="str">
        <v/>
      </c>
      <c r="L17925" s="14" t="str">
        <v/>
      </c>
      <c r="O17925" s="14" t="str">
        <v/>
      </c>
      <c r="P17925" s="14" t="str">
        <f ca="1"/>
        <v>Low Cap</v>
      </c>
    </row>
    <row r="17926" spans="11:16">
      <c r="K17926" s="14" t="str">
        <v/>
      </c>
      <c r="L17926" s="14" t="str">
        <v/>
      </c>
      <c r="O17926" s="14" t="str">
        <v/>
      </c>
      <c r="P17926" s="14" t="str">
        <f ca="1"/>
        <v>Low Cap</v>
      </c>
    </row>
    <row r="17927" spans="11:16">
      <c r="K17927" s="14" t="str">
        <v/>
      </c>
      <c r="L17927" s="14" t="str">
        <v/>
      </c>
      <c r="O17927" s="14" t="str">
        <v/>
      </c>
      <c r="P17927" s="14" t="str">
        <f ca="1"/>
        <v>Low Cap</v>
      </c>
    </row>
    <row r="17928" spans="11:16">
      <c r="K17928" s="14" t="str">
        <v/>
      </c>
      <c r="L17928" s="14" t="str">
        <v/>
      </c>
      <c r="O17928" s="14" t="str">
        <v/>
      </c>
      <c r="P17928" s="14" t="str">
        <f ca="1"/>
        <v>Low Cap</v>
      </c>
    </row>
    <row r="17929" spans="11:16">
      <c r="K17929" s="14" t="str">
        <v/>
      </c>
      <c r="L17929" s="14" t="str">
        <v/>
      </c>
      <c r="O17929" s="14" t="str">
        <v/>
      </c>
      <c r="P17929" s="14" t="str">
        <f ca="1"/>
        <v>Low Cap</v>
      </c>
    </row>
    <row r="17930" spans="11:16">
      <c r="K17930" s="14" t="str">
        <v/>
      </c>
      <c r="L17930" s="14" t="str">
        <v/>
      </c>
      <c r="O17930" s="14" t="str">
        <v/>
      </c>
      <c r="P17930" s="14" t="str">
        <f ca="1"/>
        <v>Low Cap</v>
      </c>
    </row>
    <row r="17931" spans="11:16">
      <c r="K17931" s="14" t="str">
        <v/>
      </c>
      <c r="L17931" s="14" t="str">
        <v/>
      </c>
      <c r="O17931" s="14" t="str">
        <v/>
      </c>
      <c r="P17931" s="14" t="str">
        <f ca="1"/>
        <v>Low Cap</v>
      </c>
    </row>
    <row r="17932" spans="11:16">
      <c r="K17932" s="14" t="str">
        <v/>
      </c>
      <c r="L17932" s="14" t="str">
        <v/>
      </c>
      <c r="O17932" s="14" t="str">
        <v/>
      </c>
      <c r="P17932" s="14" t="str">
        <f ca="1"/>
        <v>Low Cap</v>
      </c>
    </row>
    <row r="17933" spans="11:16">
      <c r="K17933" s="14" t="str">
        <v/>
      </c>
      <c r="L17933" s="14" t="str">
        <v/>
      </c>
      <c r="O17933" s="14" t="str">
        <v/>
      </c>
      <c r="P17933" s="14" t="str">
        <f ca="1"/>
        <v>Low Cap</v>
      </c>
    </row>
    <row r="17934" spans="11:16">
      <c r="K17934" s="14" t="str">
        <v/>
      </c>
      <c r="L17934" s="14" t="str">
        <v/>
      </c>
      <c r="O17934" s="14" t="str">
        <v/>
      </c>
      <c r="P17934" s="14" t="str">
        <f ca="1"/>
        <v>Low Cap</v>
      </c>
    </row>
    <row r="17935" spans="11:16">
      <c r="K17935" s="14" t="str">
        <v/>
      </c>
      <c r="L17935" s="14" t="str">
        <v/>
      </c>
      <c r="O17935" s="14" t="str">
        <v/>
      </c>
      <c r="P17935" s="14" t="str">
        <f ca="1"/>
        <v>Low Cap</v>
      </c>
    </row>
    <row r="17936" spans="11:16">
      <c r="K17936" s="14" t="str">
        <v/>
      </c>
      <c r="L17936" s="14" t="str">
        <v/>
      </c>
      <c r="O17936" s="14" t="str">
        <v/>
      </c>
      <c r="P17936" s="14" t="str">
        <f ca="1"/>
        <v>Low Cap</v>
      </c>
    </row>
    <row r="17937" spans="11:16">
      <c r="K17937" s="14" t="str">
        <v/>
      </c>
      <c r="L17937" s="14" t="str">
        <v/>
      </c>
      <c r="O17937" s="14" t="str">
        <v/>
      </c>
      <c r="P17937" s="14" t="str">
        <f ca="1"/>
        <v>Low Cap</v>
      </c>
    </row>
    <row r="17938" spans="11:16">
      <c r="K17938" s="14" t="str">
        <v/>
      </c>
      <c r="L17938" s="14" t="str">
        <v/>
      </c>
      <c r="O17938" s="14" t="str">
        <v/>
      </c>
      <c r="P17938" s="14" t="str">
        <f ca="1"/>
        <v>Low Cap</v>
      </c>
    </row>
    <row r="17939" spans="11:16">
      <c r="K17939" s="14" t="str">
        <v/>
      </c>
      <c r="L17939" s="14" t="str">
        <v/>
      </c>
      <c r="O17939" s="14" t="str">
        <v/>
      </c>
      <c r="P17939" s="14" t="str">
        <f ca="1"/>
        <v>Low Cap</v>
      </c>
    </row>
    <row r="17940" spans="11:16">
      <c r="K17940" s="14" t="str">
        <v/>
      </c>
      <c r="L17940" s="14" t="str">
        <v/>
      </c>
      <c r="O17940" s="14" t="str">
        <v/>
      </c>
      <c r="P17940" s="14" t="str">
        <f ca="1"/>
        <v>Low Cap</v>
      </c>
    </row>
    <row r="17941" spans="11:16">
      <c r="K17941" s="14" t="str">
        <v/>
      </c>
      <c r="L17941" s="14" t="str">
        <v/>
      </c>
      <c r="O17941" s="14" t="str">
        <v/>
      </c>
      <c r="P17941" s="14" t="str">
        <f ca="1"/>
        <v>Low Cap</v>
      </c>
    </row>
    <row r="17942" spans="11:16">
      <c r="K17942" s="14" t="str">
        <v/>
      </c>
      <c r="L17942" s="14" t="str">
        <v/>
      </c>
      <c r="O17942" s="14" t="str">
        <v/>
      </c>
      <c r="P17942" s="14" t="str">
        <f ca="1"/>
        <v>Low Cap</v>
      </c>
    </row>
    <row r="17943" spans="11:16">
      <c r="K17943" s="14" t="str">
        <v/>
      </c>
      <c r="L17943" s="14" t="str">
        <v/>
      </c>
      <c r="O17943" s="14" t="str">
        <v/>
      </c>
      <c r="P17943" s="14" t="str">
        <f ca="1"/>
        <v>Low Cap</v>
      </c>
    </row>
    <row r="17944" spans="11:16">
      <c r="K17944" s="14" t="str">
        <v/>
      </c>
      <c r="L17944" s="14" t="str">
        <v/>
      </c>
      <c r="O17944" s="14" t="str">
        <v/>
      </c>
      <c r="P17944" s="14" t="str">
        <f ca="1"/>
        <v>Low Cap</v>
      </c>
    </row>
    <row r="17945" spans="11:16">
      <c r="K17945" s="14" t="str">
        <v/>
      </c>
      <c r="L17945" s="14" t="str">
        <v/>
      </c>
      <c r="O17945" s="14" t="str">
        <v/>
      </c>
      <c r="P17945" s="14" t="str">
        <f ca="1"/>
        <v>Low Cap</v>
      </c>
    </row>
    <row r="17946" spans="11:16">
      <c r="K17946" s="14" t="str">
        <v/>
      </c>
      <c r="L17946" s="14" t="str">
        <v/>
      </c>
      <c r="O17946" s="14" t="str">
        <v/>
      </c>
      <c r="P17946" s="14" t="str">
        <f ca="1"/>
        <v>Low Cap</v>
      </c>
    </row>
    <row r="17947" spans="11:16">
      <c r="K17947" s="14" t="str">
        <v/>
      </c>
      <c r="L17947" s="14" t="str">
        <v/>
      </c>
      <c r="O17947" s="14" t="str">
        <v/>
      </c>
      <c r="P17947" s="14" t="str">
        <f ca="1"/>
        <v>Low Cap</v>
      </c>
    </row>
    <row r="17948" spans="11:16">
      <c r="K17948" s="14" t="str">
        <v/>
      </c>
      <c r="L17948" s="14" t="str">
        <v/>
      </c>
      <c r="O17948" s="14" t="str">
        <v/>
      </c>
      <c r="P17948" s="14" t="str">
        <f ca="1"/>
        <v>Low Cap</v>
      </c>
    </row>
    <row r="17949" spans="11:16">
      <c r="K17949" s="14" t="str">
        <v/>
      </c>
      <c r="L17949" s="14" t="str">
        <v/>
      </c>
      <c r="O17949" s="14" t="str">
        <v/>
      </c>
      <c r="P17949" s="14" t="str">
        <f ca="1"/>
        <v>Low Cap</v>
      </c>
    </row>
    <row r="17950" spans="11:16">
      <c r="K17950" s="14" t="str">
        <v/>
      </c>
      <c r="L17950" s="14" t="str">
        <v/>
      </c>
      <c r="O17950" s="14" t="str">
        <v/>
      </c>
      <c r="P17950" s="14" t="str">
        <f ca="1"/>
        <v>Low Cap</v>
      </c>
    </row>
    <row r="17951" spans="11:16">
      <c r="K17951" s="14" t="str">
        <v/>
      </c>
      <c r="L17951" s="14" t="str">
        <v/>
      </c>
      <c r="O17951" s="14" t="str">
        <v/>
      </c>
      <c r="P17951" s="14" t="str">
        <f ca="1"/>
        <v>Low Cap</v>
      </c>
    </row>
    <row r="17952" spans="11:16">
      <c r="K17952" s="14" t="str">
        <v/>
      </c>
      <c r="L17952" s="14" t="str">
        <v/>
      </c>
      <c r="O17952" s="14" t="str">
        <v/>
      </c>
      <c r="P17952" s="14" t="str">
        <f ca="1"/>
        <v>Low Cap</v>
      </c>
    </row>
    <row r="17953" spans="11:16">
      <c r="K17953" s="14" t="str">
        <v/>
      </c>
      <c r="L17953" s="14" t="str">
        <v/>
      </c>
      <c r="O17953" s="14" t="str">
        <v/>
      </c>
      <c r="P17953" s="14" t="str">
        <f ca="1"/>
        <v>Low Cap</v>
      </c>
    </row>
    <row r="17954" spans="11:16">
      <c r="K17954" s="14" t="str">
        <v/>
      </c>
      <c r="L17954" s="14" t="str">
        <v/>
      </c>
      <c r="O17954" s="14" t="str">
        <v/>
      </c>
      <c r="P17954" s="14" t="str">
        <f ca="1"/>
        <v>Low Cap</v>
      </c>
    </row>
    <row r="17955" spans="11:16">
      <c r="K17955" s="14" t="str">
        <v/>
      </c>
      <c r="L17955" s="14" t="str">
        <v/>
      </c>
      <c r="O17955" s="14" t="str">
        <v/>
      </c>
      <c r="P17955" s="14" t="str">
        <f ca="1"/>
        <v>Low Cap</v>
      </c>
    </row>
    <row r="17956" spans="11:16">
      <c r="K17956" s="14" t="str">
        <v/>
      </c>
      <c r="L17956" s="14" t="str">
        <v/>
      </c>
      <c r="O17956" s="14" t="str">
        <v/>
      </c>
      <c r="P17956" s="14" t="str">
        <f ca="1"/>
        <v>Low Cap</v>
      </c>
    </row>
    <row r="17957" spans="11:16">
      <c r="K17957" s="14" t="str">
        <v/>
      </c>
      <c r="L17957" s="14" t="str">
        <v/>
      </c>
      <c r="O17957" s="14" t="str">
        <v/>
      </c>
      <c r="P17957" s="14" t="str">
        <f ca="1"/>
        <v>Low Cap</v>
      </c>
    </row>
    <row r="17958" spans="11:16">
      <c r="K17958" s="14" t="str">
        <v/>
      </c>
      <c r="L17958" s="14" t="str">
        <v/>
      </c>
      <c r="O17958" s="14" t="str">
        <v/>
      </c>
      <c r="P17958" s="14" t="str">
        <f ca="1"/>
        <v>Low Cap</v>
      </c>
    </row>
    <row r="17959" spans="11:16">
      <c r="K17959" s="14" t="str">
        <v/>
      </c>
      <c r="L17959" s="14" t="str">
        <v/>
      </c>
      <c r="O17959" s="14" t="str">
        <v/>
      </c>
      <c r="P17959" s="14" t="str">
        <f ca="1"/>
        <v>Low Cap</v>
      </c>
    </row>
    <row r="17960" spans="11:16">
      <c r="K17960" s="14" t="str">
        <v/>
      </c>
      <c r="L17960" s="14" t="str">
        <v/>
      </c>
      <c r="O17960" s="14" t="str">
        <v/>
      </c>
      <c r="P17960" s="14" t="str">
        <f ca="1"/>
        <v>Low Cap</v>
      </c>
    </row>
    <row r="17961" spans="11:16">
      <c r="K17961" s="14" t="str">
        <v/>
      </c>
      <c r="L17961" s="14" t="str">
        <v/>
      </c>
      <c r="O17961" s="14" t="str">
        <v/>
      </c>
      <c r="P17961" s="14" t="str">
        <f ca="1"/>
        <v>Low Cap</v>
      </c>
    </row>
    <row r="17962" spans="11:16">
      <c r="K17962" s="14" t="str">
        <v/>
      </c>
      <c r="L17962" s="14" t="str">
        <v/>
      </c>
      <c r="O17962" s="14" t="str">
        <v/>
      </c>
      <c r="P17962" s="14" t="str">
        <f ca="1"/>
        <v>Low Cap</v>
      </c>
    </row>
    <row r="17963" spans="11:16">
      <c r="K17963" s="14" t="str">
        <v/>
      </c>
      <c r="L17963" s="14" t="str">
        <v/>
      </c>
      <c r="O17963" s="14" t="str">
        <v/>
      </c>
      <c r="P17963" s="14" t="str">
        <f ca="1"/>
        <v>Low Cap</v>
      </c>
    </row>
    <row r="17964" spans="11:16">
      <c r="K17964" s="14" t="str">
        <v/>
      </c>
      <c r="L17964" s="14" t="str">
        <v/>
      </c>
      <c r="O17964" s="14" t="str">
        <v/>
      </c>
      <c r="P17964" s="14" t="str">
        <f ca="1"/>
        <v>Low Cap</v>
      </c>
    </row>
    <row r="17965" spans="11:16">
      <c r="K17965" s="14" t="str">
        <v/>
      </c>
      <c r="L17965" s="14" t="str">
        <v/>
      </c>
      <c r="O17965" s="14" t="str">
        <v/>
      </c>
      <c r="P17965" s="14" t="str">
        <f ca="1"/>
        <v>Low Cap</v>
      </c>
    </row>
    <row r="17966" spans="11:16">
      <c r="K17966" s="14" t="str">
        <v/>
      </c>
      <c r="L17966" s="14" t="str">
        <v/>
      </c>
      <c r="O17966" s="14" t="str">
        <v/>
      </c>
      <c r="P17966" s="14" t="str">
        <f ca="1"/>
        <v>Low Cap</v>
      </c>
    </row>
    <row r="17967" spans="11:16">
      <c r="K17967" s="14" t="str">
        <v/>
      </c>
      <c r="L17967" s="14" t="str">
        <v/>
      </c>
      <c r="O17967" s="14" t="str">
        <v/>
      </c>
      <c r="P17967" s="14" t="str">
        <f ca="1"/>
        <v>Low Cap</v>
      </c>
    </row>
    <row r="17968" spans="11:16">
      <c r="K17968" s="14" t="str">
        <v/>
      </c>
      <c r="L17968" s="14" t="str">
        <v/>
      </c>
      <c r="O17968" s="14" t="str">
        <v/>
      </c>
      <c r="P17968" s="14" t="str">
        <f ca="1"/>
        <v>Low Cap</v>
      </c>
    </row>
    <row r="17969" spans="11:16">
      <c r="K17969" s="14" t="str">
        <v/>
      </c>
      <c r="L17969" s="14" t="str">
        <v/>
      </c>
      <c r="O17969" s="14" t="str">
        <v/>
      </c>
      <c r="P17969" s="14" t="str">
        <f ca="1"/>
        <v>Low Cap</v>
      </c>
    </row>
    <row r="17970" spans="11:16">
      <c r="K17970" s="14" t="str">
        <v/>
      </c>
      <c r="L17970" s="14" t="str">
        <v/>
      </c>
      <c r="O17970" s="14" t="str">
        <v/>
      </c>
      <c r="P17970" s="14" t="str">
        <f ca="1"/>
        <v>Low Cap</v>
      </c>
    </row>
    <row r="17971" spans="11:16">
      <c r="K17971" s="14" t="str">
        <v/>
      </c>
      <c r="L17971" s="14" t="str">
        <v/>
      </c>
      <c r="O17971" s="14" t="str">
        <v/>
      </c>
      <c r="P17971" s="14" t="str">
        <f ca="1"/>
        <v>Low Cap</v>
      </c>
    </row>
    <row r="17972" spans="11:16">
      <c r="K17972" s="14" t="str">
        <v/>
      </c>
      <c r="L17972" s="14" t="str">
        <v/>
      </c>
      <c r="O17972" s="14" t="str">
        <v/>
      </c>
      <c r="P17972" s="14" t="str">
        <f ca="1"/>
        <v>Low Cap</v>
      </c>
    </row>
    <row r="17973" spans="11:16">
      <c r="K17973" s="14" t="str">
        <v/>
      </c>
      <c r="L17973" s="14" t="str">
        <v/>
      </c>
      <c r="O17973" s="14" t="str">
        <v/>
      </c>
      <c r="P17973" s="14" t="str">
        <f ca="1"/>
        <v>Low Cap</v>
      </c>
    </row>
    <row r="17974" spans="11:16">
      <c r="K17974" s="14" t="str">
        <v/>
      </c>
      <c r="L17974" s="14" t="str">
        <v/>
      </c>
      <c r="O17974" s="14" t="str">
        <v/>
      </c>
      <c r="P17974" s="14" t="str">
        <f ca="1"/>
        <v>Low Cap</v>
      </c>
    </row>
    <row r="17975" spans="11:16">
      <c r="K17975" s="14" t="str">
        <v/>
      </c>
      <c r="L17975" s="14" t="str">
        <v/>
      </c>
      <c r="O17975" s="14" t="str">
        <v/>
      </c>
      <c r="P17975" s="14" t="str">
        <f ca="1"/>
        <v>Low Cap</v>
      </c>
    </row>
    <row r="17976" spans="11:16">
      <c r="K17976" s="14" t="str">
        <v/>
      </c>
      <c r="L17976" s="14" t="str">
        <v/>
      </c>
      <c r="O17976" s="14" t="str">
        <v/>
      </c>
      <c r="P17976" s="14" t="str">
        <f ca="1"/>
        <v>Low Cap</v>
      </c>
    </row>
    <row r="17977" spans="11:16">
      <c r="K17977" s="14" t="str">
        <v/>
      </c>
      <c r="L17977" s="14" t="str">
        <v/>
      </c>
      <c r="O17977" s="14" t="str">
        <v/>
      </c>
      <c r="P17977" s="14" t="str">
        <f ca="1"/>
        <v>Low Cap</v>
      </c>
    </row>
    <row r="17978" spans="11:16">
      <c r="K17978" s="14" t="str">
        <v/>
      </c>
      <c r="L17978" s="14" t="str">
        <v/>
      </c>
      <c r="O17978" s="14" t="str">
        <v/>
      </c>
      <c r="P17978" s="14" t="str">
        <f ca="1"/>
        <v>Low Cap</v>
      </c>
    </row>
    <row r="17979" spans="11:16">
      <c r="K17979" s="14" t="str">
        <v/>
      </c>
      <c r="L17979" s="14" t="str">
        <v/>
      </c>
      <c r="O17979" s="14" t="str">
        <v/>
      </c>
      <c r="P17979" s="14" t="str">
        <f ca="1"/>
        <v>Low Cap</v>
      </c>
    </row>
    <row r="17980" spans="11:16">
      <c r="K17980" s="14" t="str">
        <v/>
      </c>
      <c r="L17980" s="14" t="str">
        <v/>
      </c>
      <c r="O17980" s="14" t="str">
        <v/>
      </c>
      <c r="P17980" s="14" t="str">
        <f ca="1"/>
        <v>Low Cap</v>
      </c>
    </row>
    <row r="17981" spans="11:16">
      <c r="K17981" s="14" t="str">
        <v/>
      </c>
      <c r="L17981" s="14" t="str">
        <v/>
      </c>
      <c r="O17981" s="14" t="str">
        <v/>
      </c>
      <c r="P17981" s="14" t="str">
        <f ca="1"/>
        <v>Low Cap</v>
      </c>
    </row>
    <row r="17982" spans="11:16">
      <c r="K17982" s="14" t="str">
        <v/>
      </c>
      <c r="L17982" s="14" t="str">
        <v/>
      </c>
      <c r="O17982" s="14" t="str">
        <v/>
      </c>
      <c r="P17982" s="14" t="str">
        <f ca="1"/>
        <v>Low Cap</v>
      </c>
    </row>
    <row r="17983" spans="11:16">
      <c r="K17983" s="14" t="str">
        <v/>
      </c>
      <c r="L17983" s="14" t="str">
        <v/>
      </c>
      <c r="O17983" s="14" t="str">
        <v/>
      </c>
      <c r="P17983" s="14" t="str">
        <f ca="1"/>
        <v>Low Cap</v>
      </c>
    </row>
    <row r="17984" spans="11:16">
      <c r="K17984" s="14" t="str">
        <v/>
      </c>
      <c r="L17984" s="14" t="str">
        <v/>
      </c>
      <c r="O17984" s="14" t="str">
        <v/>
      </c>
      <c r="P17984" s="14" t="str">
        <f ca="1"/>
        <v>Low Cap</v>
      </c>
    </row>
    <row r="17985" spans="11:16">
      <c r="K17985" s="14" t="str">
        <v/>
      </c>
      <c r="L17985" s="14" t="str">
        <v/>
      </c>
      <c r="O17985" s="14" t="str">
        <v/>
      </c>
      <c r="P17985" s="14" t="str">
        <f ca="1"/>
        <v>Low Cap</v>
      </c>
    </row>
    <row r="17986" spans="11:16">
      <c r="K17986" s="14" t="str">
        <v/>
      </c>
      <c r="L17986" s="14" t="str">
        <v/>
      </c>
      <c r="O17986" s="14" t="str">
        <v/>
      </c>
      <c r="P17986" s="14" t="str">
        <f ca="1"/>
        <v>Low Cap</v>
      </c>
    </row>
    <row r="17987" spans="11:16">
      <c r="K17987" s="14" t="str">
        <v/>
      </c>
      <c r="L17987" s="14" t="str">
        <v/>
      </c>
      <c r="O17987" s="14" t="str">
        <v/>
      </c>
      <c r="P17987" s="14" t="str">
        <f ca="1"/>
        <v>Low Cap</v>
      </c>
    </row>
    <row r="17988" spans="11:16">
      <c r="K17988" s="14" t="str">
        <v/>
      </c>
      <c r="L17988" s="14" t="str">
        <v/>
      </c>
      <c r="O17988" s="14" t="str">
        <v/>
      </c>
      <c r="P17988" s="14" t="str">
        <f ca="1"/>
        <v>Low Cap</v>
      </c>
    </row>
    <row r="17989" spans="11:16">
      <c r="K17989" s="14" t="str">
        <v/>
      </c>
      <c r="L17989" s="14" t="str">
        <v/>
      </c>
      <c r="O17989" s="14" t="str">
        <v/>
      </c>
      <c r="P17989" s="14" t="str">
        <f ca="1"/>
        <v>Low Cap</v>
      </c>
    </row>
    <row r="17990" spans="11:16">
      <c r="K17990" s="14" t="str">
        <v/>
      </c>
      <c r="L17990" s="14" t="str">
        <v/>
      </c>
      <c r="O17990" s="14" t="str">
        <v/>
      </c>
      <c r="P17990" s="14" t="str">
        <f ca="1"/>
        <v>Low Cap</v>
      </c>
    </row>
    <row r="17991" spans="11:16">
      <c r="K17991" s="14" t="str">
        <v/>
      </c>
      <c r="L17991" s="14" t="str">
        <v/>
      </c>
      <c r="O17991" s="14" t="str">
        <v/>
      </c>
      <c r="P17991" s="14" t="str">
        <f ca="1"/>
        <v>Low Cap</v>
      </c>
    </row>
    <row r="17992" spans="11:16">
      <c r="K17992" s="14" t="str">
        <v/>
      </c>
      <c r="L17992" s="14" t="str">
        <v/>
      </c>
      <c r="O17992" s="14" t="str">
        <v/>
      </c>
      <c r="P17992" s="14" t="str">
        <f ca="1"/>
        <v>Low Cap</v>
      </c>
    </row>
    <row r="17993" spans="11:16">
      <c r="K17993" s="14" t="str">
        <v/>
      </c>
      <c r="L17993" s="14" t="str">
        <v/>
      </c>
      <c r="O17993" s="14" t="str">
        <v/>
      </c>
      <c r="P17993" s="14" t="str">
        <f ca="1"/>
        <v>Low Cap</v>
      </c>
    </row>
    <row r="17994" spans="11:16">
      <c r="K17994" s="14" t="str">
        <v/>
      </c>
      <c r="L17994" s="14" t="str">
        <v/>
      </c>
      <c r="O17994" s="14" t="str">
        <v/>
      </c>
      <c r="P17994" s="14" t="str">
        <f ca="1"/>
        <v>Low Cap</v>
      </c>
    </row>
    <row r="17995" spans="11:16">
      <c r="K17995" s="14" t="str">
        <v/>
      </c>
      <c r="L17995" s="14" t="str">
        <v/>
      </c>
      <c r="O17995" s="14" t="str">
        <v/>
      </c>
      <c r="P17995" s="14" t="str">
        <f ca="1"/>
        <v>Low Cap</v>
      </c>
    </row>
    <row r="17996" spans="11:16">
      <c r="K17996" s="14" t="str">
        <v/>
      </c>
      <c r="L17996" s="14" t="str">
        <v/>
      </c>
      <c r="O17996" s="14" t="str">
        <v/>
      </c>
      <c r="P17996" s="14" t="str">
        <f ca="1"/>
        <v>Low Cap</v>
      </c>
    </row>
    <row r="17997" spans="11:16">
      <c r="K17997" s="14" t="str">
        <v/>
      </c>
      <c r="L17997" s="14" t="str">
        <v/>
      </c>
      <c r="O17997" s="14" t="str">
        <v/>
      </c>
      <c r="P17997" s="14" t="str">
        <f ca="1"/>
        <v>Low Cap</v>
      </c>
    </row>
    <row r="17998" spans="11:16">
      <c r="K17998" s="14" t="str">
        <v/>
      </c>
      <c r="L17998" s="14" t="str">
        <v/>
      </c>
      <c r="O17998" s="14" t="str">
        <v/>
      </c>
      <c r="P17998" s="14" t="str">
        <f ca="1"/>
        <v>Low Cap</v>
      </c>
    </row>
    <row r="17999" spans="11:16">
      <c r="K17999" s="14" t="str">
        <v/>
      </c>
      <c r="L17999" s="14" t="str">
        <v/>
      </c>
      <c r="O17999" s="14" t="str">
        <v/>
      </c>
      <c r="P17999" s="14" t="str">
        <f ca="1"/>
        <v>Low Cap</v>
      </c>
    </row>
    <row r="18000" spans="11:16">
      <c r="K18000" s="14" t="str">
        <v/>
      </c>
      <c r="L18000" s="14" t="str">
        <v/>
      </c>
      <c r="O18000" s="14" t="str">
        <v/>
      </c>
      <c r="P18000" s="14" t="str">
        <f ca="1"/>
        <v>Low Cap</v>
      </c>
    </row>
    <row r="18001" spans="11:16">
      <c r="K18001" s="14" t="str">
        <v/>
      </c>
      <c r="L18001" s="14" t="str">
        <v/>
      </c>
      <c r="O18001" s="14" t="str">
        <v/>
      </c>
      <c r="P18001" s="14" t="str">
        <f ca="1"/>
        <v>Low Cap</v>
      </c>
    </row>
    <row r="18002" spans="11:16">
      <c r="K18002" s="14" t="str">
        <v/>
      </c>
      <c r="L18002" s="14" t="str">
        <v/>
      </c>
      <c r="O18002" s="14" t="str">
        <v/>
      </c>
      <c r="P18002" s="14" t="str">
        <f ca="1"/>
        <v>Low Cap</v>
      </c>
    </row>
    <row r="18003" spans="11:16">
      <c r="K18003" s="14" t="str">
        <v/>
      </c>
      <c r="L18003" s="14" t="str">
        <v/>
      </c>
      <c r="O18003" s="14" t="str">
        <v/>
      </c>
      <c r="P18003" s="14" t="str">
        <f ca="1"/>
        <v>Low Cap</v>
      </c>
    </row>
    <row r="18004" spans="11:16">
      <c r="K18004" s="14" t="str">
        <v/>
      </c>
      <c r="L18004" s="14" t="str">
        <v/>
      </c>
      <c r="O18004" s="14" t="str">
        <v/>
      </c>
      <c r="P18004" s="14" t="str">
        <f ca="1"/>
        <v>Low Cap</v>
      </c>
    </row>
    <row r="18005" spans="11:16">
      <c r="K18005" s="14" t="str">
        <v/>
      </c>
      <c r="L18005" s="14" t="str">
        <v/>
      </c>
      <c r="O18005" s="14" t="str">
        <v/>
      </c>
      <c r="P18005" s="14" t="str">
        <f ca="1"/>
        <v>Low Cap</v>
      </c>
    </row>
    <row r="18006" spans="11:16">
      <c r="K18006" s="14" t="str">
        <v/>
      </c>
      <c r="L18006" s="14" t="str">
        <v/>
      </c>
      <c r="O18006" s="14" t="str">
        <v/>
      </c>
      <c r="P18006" s="14" t="str">
        <f ca="1"/>
        <v>Low Cap</v>
      </c>
    </row>
    <row r="18007" spans="11:16">
      <c r="K18007" s="14" t="str">
        <v/>
      </c>
      <c r="L18007" s="14" t="str">
        <v/>
      </c>
      <c r="O18007" s="14" t="str">
        <v/>
      </c>
      <c r="P18007" s="14" t="str">
        <f ca="1"/>
        <v>Low Cap</v>
      </c>
    </row>
    <row r="18008" spans="11:16">
      <c r="K18008" s="14" t="str">
        <v/>
      </c>
      <c r="L18008" s="14" t="str">
        <v/>
      </c>
      <c r="O18008" s="14" t="str">
        <v/>
      </c>
      <c r="P18008" s="14" t="str">
        <f ca="1"/>
        <v>Low Cap</v>
      </c>
    </row>
    <row r="18009" spans="11:16">
      <c r="K18009" s="14" t="str">
        <v/>
      </c>
      <c r="L18009" s="14" t="str">
        <v/>
      </c>
      <c r="O18009" s="14" t="str">
        <v/>
      </c>
      <c r="P18009" s="14" t="str">
        <f ca="1"/>
        <v>Low Cap</v>
      </c>
    </row>
    <row r="18010" spans="11:16">
      <c r="K18010" s="14" t="str">
        <v/>
      </c>
      <c r="L18010" s="14" t="str">
        <v/>
      </c>
      <c r="O18010" s="14" t="str">
        <v/>
      </c>
      <c r="P18010" s="14" t="str">
        <f ca="1"/>
        <v>Low Cap</v>
      </c>
    </row>
    <row r="18011" spans="11:16">
      <c r="K18011" s="14" t="str">
        <v/>
      </c>
      <c r="L18011" s="14" t="str">
        <v/>
      </c>
      <c r="O18011" s="14" t="str">
        <v/>
      </c>
      <c r="P18011" s="14" t="str">
        <f ca="1"/>
        <v>Low Cap</v>
      </c>
    </row>
    <row r="18012" spans="11:16">
      <c r="K18012" s="14" t="str">
        <v/>
      </c>
      <c r="L18012" s="14" t="str">
        <v/>
      </c>
      <c r="O18012" s="14" t="str">
        <v/>
      </c>
      <c r="P18012" s="14" t="str">
        <f ca="1"/>
        <v>Low Cap</v>
      </c>
    </row>
    <row r="18013" spans="11:16">
      <c r="K18013" s="14" t="str">
        <v/>
      </c>
      <c r="L18013" s="14" t="str">
        <v/>
      </c>
      <c r="O18013" s="14" t="str">
        <v/>
      </c>
      <c r="P18013" s="14" t="str">
        <f ca="1"/>
        <v>Low Cap</v>
      </c>
    </row>
    <row r="18014" spans="11:16">
      <c r="K18014" s="14" t="str">
        <v/>
      </c>
      <c r="L18014" s="14" t="str">
        <v/>
      </c>
      <c r="O18014" s="14" t="str">
        <v/>
      </c>
      <c r="P18014" s="14" t="str">
        <f ca="1"/>
        <v>Low Cap</v>
      </c>
    </row>
    <row r="18015" spans="11:16">
      <c r="K18015" s="14" t="str">
        <v/>
      </c>
      <c r="L18015" s="14" t="str">
        <v/>
      </c>
      <c r="O18015" s="14" t="str">
        <v/>
      </c>
      <c r="P18015" s="14" t="str">
        <f ca="1"/>
        <v>Low Cap</v>
      </c>
    </row>
    <row r="18016" spans="11:16">
      <c r="K18016" s="14" t="str">
        <v/>
      </c>
      <c r="L18016" s="14" t="str">
        <v/>
      </c>
      <c r="O18016" s="14" t="str">
        <v/>
      </c>
      <c r="P18016" s="14" t="str">
        <f ca="1"/>
        <v>Low Cap</v>
      </c>
    </row>
    <row r="18017" spans="11:16">
      <c r="K18017" s="14" t="str">
        <v/>
      </c>
      <c r="L18017" s="14" t="str">
        <v/>
      </c>
      <c r="O18017" s="14" t="str">
        <v/>
      </c>
      <c r="P18017" s="14" t="str">
        <f ca="1"/>
        <v>Low Cap</v>
      </c>
    </row>
    <row r="18018" spans="11:16">
      <c r="K18018" s="14" t="str">
        <v/>
      </c>
      <c r="L18018" s="14" t="str">
        <v/>
      </c>
      <c r="O18018" s="14" t="str">
        <v/>
      </c>
      <c r="P18018" s="14" t="str">
        <f ca="1"/>
        <v>Low Cap</v>
      </c>
    </row>
    <row r="18019" spans="11:16">
      <c r="K18019" s="14" t="str">
        <v/>
      </c>
      <c r="L18019" s="14" t="str">
        <v/>
      </c>
      <c r="O18019" s="14" t="str">
        <v/>
      </c>
      <c r="P18019" s="14" t="str">
        <f ca="1"/>
        <v>Low Cap</v>
      </c>
    </row>
    <row r="18020" spans="11:16">
      <c r="K18020" s="14" t="str">
        <v/>
      </c>
      <c r="L18020" s="14" t="str">
        <v/>
      </c>
      <c r="O18020" s="14" t="str">
        <v/>
      </c>
      <c r="P18020" s="14" t="str">
        <f ca="1"/>
        <v>Low Cap</v>
      </c>
    </row>
    <row r="18021" spans="11:16">
      <c r="K18021" s="14" t="str">
        <v/>
      </c>
      <c r="L18021" s="14" t="str">
        <v/>
      </c>
      <c r="O18021" s="14" t="str">
        <v/>
      </c>
      <c r="P18021" s="14" t="str">
        <f ca="1"/>
        <v>Low Cap</v>
      </c>
    </row>
    <row r="18022" spans="11:16">
      <c r="K18022" s="14" t="str">
        <v/>
      </c>
      <c r="L18022" s="14" t="str">
        <v/>
      </c>
      <c r="O18022" s="14" t="str">
        <v/>
      </c>
      <c r="P18022" s="14" t="str">
        <f ca="1"/>
        <v>Low Cap</v>
      </c>
    </row>
    <row r="18023" spans="11:16">
      <c r="K18023" s="14" t="str">
        <v/>
      </c>
      <c r="L18023" s="14" t="str">
        <v/>
      </c>
      <c r="O18023" s="14" t="str">
        <v/>
      </c>
      <c r="P18023" s="14" t="str">
        <f ca="1"/>
        <v>Low Cap</v>
      </c>
    </row>
    <row r="18024" spans="11:16">
      <c r="K18024" s="14" t="str">
        <v/>
      </c>
      <c r="L18024" s="14" t="str">
        <v/>
      </c>
      <c r="O18024" s="14" t="str">
        <v/>
      </c>
      <c r="P18024" s="14" t="str">
        <f ca="1"/>
        <v>Low Cap</v>
      </c>
    </row>
    <row r="18025" spans="11:16">
      <c r="K18025" s="14" t="str">
        <v/>
      </c>
      <c r="L18025" s="14" t="str">
        <v/>
      </c>
      <c r="O18025" s="14" t="str">
        <v/>
      </c>
      <c r="P18025" s="14" t="str">
        <f ca="1"/>
        <v>Low Cap</v>
      </c>
    </row>
    <row r="18026" spans="11:16">
      <c r="K18026" s="14" t="str">
        <v/>
      </c>
      <c r="L18026" s="14" t="str">
        <v/>
      </c>
      <c r="O18026" s="14" t="str">
        <v/>
      </c>
      <c r="P18026" s="14" t="str">
        <f ca="1"/>
        <v>Low Cap</v>
      </c>
    </row>
    <row r="18027" spans="11:16">
      <c r="K18027" s="14" t="str">
        <v/>
      </c>
      <c r="L18027" s="14" t="str">
        <v/>
      </c>
      <c r="O18027" s="14" t="str">
        <v/>
      </c>
      <c r="P18027" s="14" t="str">
        <f ca="1"/>
        <v>Low Cap</v>
      </c>
    </row>
    <row r="18028" spans="11:16">
      <c r="K18028" s="14" t="str">
        <v/>
      </c>
      <c r="L18028" s="14" t="str">
        <v/>
      </c>
      <c r="O18028" s="14" t="str">
        <v/>
      </c>
      <c r="P18028" s="14" t="str">
        <f ca="1"/>
        <v>Low Cap</v>
      </c>
    </row>
    <row r="18029" spans="11:16">
      <c r="K18029" s="14" t="str">
        <v/>
      </c>
      <c r="L18029" s="14" t="str">
        <v/>
      </c>
      <c r="O18029" s="14" t="str">
        <v/>
      </c>
      <c r="P18029" s="14" t="str">
        <f ca="1"/>
        <v>Low Cap</v>
      </c>
    </row>
    <row r="18030" spans="11:16">
      <c r="K18030" s="14" t="str">
        <v/>
      </c>
      <c r="L18030" s="14" t="str">
        <v/>
      </c>
      <c r="O18030" s="14" t="str">
        <v/>
      </c>
      <c r="P18030" s="14" t="str">
        <f ca="1"/>
        <v>Low Cap</v>
      </c>
    </row>
    <row r="18031" spans="11:16">
      <c r="K18031" s="14" t="str">
        <v/>
      </c>
      <c r="L18031" s="14" t="str">
        <v/>
      </c>
      <c r="O18031" s="14" t="str">
        <v/>
      </c>
      <c r="P18031" s="14" t="str">
        <f ca="1"/>
        <v>Low Cap</v>
      </c>
    </row>
    <row r="18032" spans="11:16">
      <c r="K18032" s="14" t="str">
        <v/>
      </c>
      <c r="L18032" s="14" t="str">
        <v/>
      </c>
      <c r="O18032" s="14" t="str">
        <v/>
      </c>
      <c r="P18032" s="14" t="str">
        <f ca="1"/>
        <v>Low Cap</v>
      </c>
    </row>
    <row r="18033" spans="11:16">
      <c r="K18033" s="14" t="str">
        <v/>
      </c>
      <c r="L18033" s="14" t="str">
        <v/>
      </c>
      <c r="O18033" s="14" t="str">
        <v/>
      </c>
      <c r="P18033" s="14" t="str">
        <f ca="1"/>
        <v>Low Cap</v>
      </c>
    </row>
    <row r="18034" spans="11:16">
      <c r="K18034" s="14" t="str">
        <v/>
      </c>
      <c r="L18034" s="14" t="str">
        <v/>
      </c>
      <c r="O18034" s="14" t="str">
        <v/>
      </c>
      <c r="P18034" s="14" t="str">
        <f ca="1"/>
        <v>Low Cap</v>
      </c>
    </row>
    <row r="18035" spans="11:16">
      <c r="K18035" s="14" t="str">
        <v/>
      </c>
      <c r="L18035" s="14" t="str">
        <v/>
      </c>
      <c r="O18035" s="14" t="str">
        <v/>
      </c>
      <c r="P18035" s="14" t="str">
        <f ca="1"/>
        <v>Low Cap</v>
      </c>
    </row>
    <row r="18036" spans="11:16">
      <c r="K18036" s="14" t="str">
        <v/>
      </c>
      <c r="L18036" s="14" t="str">
        <v/>
      </c>
      <c r="O18036" s="14" t="str">
        <v/>
      </c>
      <c r="P18036" s="14" t="str">
        <f ca="1"/>
        <v>Low Cap</v>
      </c>
    </row>
    <row r="18037" spans="11:16">
      <c r="K18037" s="14" t="str">
        <v/>
      </c>
      <c r="L18037" s="14" t="str">
        <v/>
      </c>
      <c r="O18037" s="14" t="str">
        <v/>
      </c>
      <c r="P18037" s="14" t="str">
        <f ca="1"/>
        <v>Low Cap</v>
      </c>
    </row>
    <row r="18038" spans="11:16">
      <c r="K18038" s="14" t="str">
        <v/>
      </c>
      <c r="L18038" s="14" t="str">
        <v/>
      </c>
      <c r="O18038" s="14" t="str">
        <v/>
      </c>
      <c r="P18038" s="14" t="str">
        <f ca="1"/>
        <v>Low Cap</v>
      </c>
    </row>
    <row r="18039" spans="11:16">
      <c r="K18039" s="14" t="str">
        <v/>
      </c>
      <c r="L18039" s="14" t="str">
        <v/>
      </c>
      <c r="O18039" s="14" t="str">
        <v/>
      </c>
      <c r="P18039" s="14" t="str">
        <f ca="1"/>
        <v>Low Cap</v>
      </c>
    </row>
    <row r="18040" spans="11:16">
      <c r="K18040" s="14" t="str">
        <v/>
      </c>
      <c r="L18040" s="14" t="str">
        <v/>
      </c>
      <c r="O18040" s="14" t="str">
        <v/>
      </c>
      <c r="P18040" s="14" t="str">
        <f ca="1"/>
        <v>Low Cap</v>
      </c>
    </row>
    <row r="18041" spans="11:16">
      <c r="K18041" s="14" t="str">
        <v/>
      </c>
      <c r="L18041" s="14" t="str">
        <v/>
      </c>
      <c r="O18041" s="14" t="str">
        <v/>
      </c>
      <c r="P18041" s="14" t="str">
        <f ca="1"/>
        <v>Low Cap</v>
      </c>
    </row>
    <row r="18042" spans="11:16">
      <c r="K18042" s="14" t="str">
        <v/>
      </c>
      <c r="L18042" s="14" t="str">
        <v/>
      </c>
      <c r="O18042" s="14" t="str">
        <v/>
      </c>
      <c r="P18042" s="14" t="str">
        <f ca="1"/>
        <v>Low Cap</v>
      </c>
    </row>
    <row r="18043" spans="11:16">
      <c r="K18043" s="14" t="str">
        <v/>
      </c>
      <c r="L18043" s="14" t="str">
        <v/>
      </c>
      <c r="O18043" s="14" t="str">
        <v/>
      </c>
      <c r="P18043" s="14" t="str">
        <f ca="1"/>
        <v>Low Cap</v>
      </c>
    </row>
    <row r="18044" spans="11:16">
      <c r="K18044" s="14" t="str">
        <v/>
      </c>
      <c r="L18044" s="14" t="str">
        <v/>
      </c>
      <c r="O18044" s="14" t="str">
        <v/>
      </c>
      <c r="P18044" s="14" t="str">
        <f ca="1"/>
        <v>Low Cap</v>
      </c>
    </row>
    <row r="18045" spans="11:16">
      <c r="K18045" s="14" t="str">
        <v/>
      </c>
      <c r="L18045" s="14" t="str">
        <v/>
      </c>
      <c r="O18045" s="14" t="str">
        <v/>
      </c>
      <c r="P18045" s="14" t="str">
        <f ca="1"/>
        <v>Low Cap</v>
      </c>
    </row>
    <row r="18046" spans="11:16">
      <c r="K18046" s="14" t="str">
        <v/>
      </c>
      <c r="L18046" s="14" t="str">
        <v/>
      </c>
      <c r="O18046" s="14" t="str">
        <v/>
      </c>
      <c r="P18046" s="14" t="str">
        <f ca="1"/>
        <v>Low Cap</v>
      </c>
    </row>
    <row r="18047" spans="11:16">
      <c r="K18047" s="14" t="str">
        <v/>
      </c>
      <c r="L18047" s="14" t="str">
        <v/>
      </c>
      <c r="O18047" s="14" t="str">
        <v/>
      </c>
      <c r="P18047" s="14" t="str">
        <f ca="1"/>
        <v>Low Cap</v>
      </c>
    </row>
    <row r="18048" spans="11:16">
      <c r="K18048" s="14" t="str">
        <v/>
      </c>
      <c r="L18048" s="14" t="str">
        <v/>
      </c>
      <c r="O18048" s="14" t="str">
        <v/>
      </c>
      <c r="P18048" s="14" t="str">
        <f ca="1"/>
        <v>Low Cap</v>
      </c>
    </row>
    <row r="18049" spans="11:16">
      <c r="K18049" s="14" t="str">
        <v/>
      </c>
      <c r="L18049" s="14" t="str">
        <v/>
      </c>
      <c r="O18049" s="14" t="str">
        <v/>
      </c>
      <c r="P18049" s="14" t="str">
        <f ca="1"/>
        <v>Low Cap</v>
      </c>
    </row>
    <row r="18050" spans="11:16">
      <c r="K18050" s="14" t="str">
        <v/>
      </c>
      <c r="L18050" s="14" t="str">
        <v/>
      </c>
      <c r="O18050" s="14" t="str">
        <v/>
      </c>
      <c r="P18050" s="14" t="str">
        <f ca="1"/>
        <v>Low Cap</v>
      </c>
    </row>
    <row r="18051" spans="11:16">
      <c r="K18051" s="14" t="str">
        <v/>
      </c>
      <c r="L18051" s="14" t="str">
        <v/>
      </c>
      <c r="O18051" s="14" t="str">
        <v/>
      </c>
      <c r="P18051" s="14" t="str">
        <f ca="1"/>
        <v>Low Cap</v>
      </c>
    </row>
    <row r="18052" spans="11:16">
      <c r="K18052" s="14" t="str">
        <v/>
      </c>
      <c r="L18052" s="14" t="str">
        <v/>
      </c>
      <c r="O18052" s="14" t="str">
        <v/>
      </c>
      <c r="P18052" s="14" t="str">
        <f ca="1"/>
        <v>Low Cap</v>
      </c>
    </row>
    <row r="18053" spans="11:16">
      <c r="K18053" s="14" t="str">
        <v/>
      </c>
      <c r="L18053" s="14" t="str">
        <v/>
      </c>
      <c r="O18053" s="14" t="str">
        <v/>
      </c>
      <c r="P18053" s="14" t="str">
        <f ca="1"/>
        <v>Low Cap</v>
      </c>
    </row>
    <row r="18054" spans="11:16">
      <c r="K18054" s="14" t="str">
        <v/>
      </c>
      <c r="L18054" s="14" t="str">
        <v/>
      </c>
      <c r="O18054" s="14" t="str">
        <v/>
      </c>
      <c r="P18054" s="14" t="str">
        <f ca="1"/>
        <v>Low Cap</v>
      </c>
    </row>
    <row r="18055" spans="11:16">
      <c r="K18055" s="14" t="str">
        <v/>
      </c>
      <c r="L18055" s="14" t="str">
        <v/>
      </c>
      <c r="O18055" s="14" t="str">
        <v/>
      </c>
      <c r="P18055" s="14" t="str">
        <f ca="1"/>
        <v>Low Cap</v>
      </c>
    </row>
    <row r="18056" spans="11:16">
      <c r="K18056" s="14" t="str">
        <v/>
      </c>
      <c r="L18056" s="14" t="str">
        <v/>
      </c>
      <c r="O18056" s="14" t="str">
        <v/>
      </c>
      <c r="P18056" s="14" t="str">
        <f ca="1"/>
        <v>Low Cap</v>
      </c>
    </row>
    <row r="18057" spans="11:16">
      <c r="K18057" s="14" t="str">
        <v/>
      </c>
      <c r="L18057" s="14" t="str">
        <v/>
      </c>
      <c r="O18057" s="14" t="str">
        <v/>
      </c>
      <c r="P18057" s="14" t="str">
        <f ca="1"/>
        <v>Low Cap</v>
      </c>
    </row>
    <row r="18058" spans="11:16">
      <c r="K18058" s="14" t="str">
        <v/>
      </c>
      <c r="L18058" s="14" t="str">
        <v/>
      </c>
      <c r="O18058" s="14" t="str">
        <v/>
      </c>
      <c r="P18058" s="14" t="str">
        <f ca="1"/>
        <v>Low Cap</v>
      </c>
    </row>
    <row r="18059" spans="11:16">
      <c r="K18059" s="14" t="str">
        <v/>
      </c>
      <c r="L18059" s="14" t="str">
        <v/>
      </c>
      <c r="O18059" s="14" t="str">
        <v/>
      </c>
      <c r="P18059" s="14" t="str">
        <f ca="1"/>
        <v>Low Cap</v>
      </c>
    </row>
    <row r="18060" spans="11:16">
      <c r="K18060" s="14" t="str">
        <v/>
      </c>
      <c r="L18060" s="14" t="str">
        <v/>
      </c>
      <c r="O18060" s="14" t="str">
        <v/>
      </c>
      <c r="P18060" s="14" t="str">
        <f ca="1"/>
        <v>Low Cap</v>
      </c>
    </row>
    <row r="18061" spans="11:16">
      <c r="K18061" s="14" t="str">
        <v/>
      </c>
      <c r="L18061" s="14" t="str">
        <v/>
      </c>
      <c r="O18061" s="14" t="str">
        <v/>
      </c>
      <c r="P18061" s="14" t="str">
        <f ca="1"/>
        <v>Low Cap</v>
      </c>
    </row>
    <row r="18062" spans="11:16">
      <c r="K18062" s="14" t="str">
        <v/>
      </c>
      <c r="L18062" s="14" t="str">
        <v/>
      </c>
      <c r="O18062" s="14" t="str">
        <v/>
      </c>
      <c r="P18062" s="14" t="str">
        <f ca="1"/>
        <v>Low Cap</v>
      </c>
    </row>
    <row r="18063" spans="11:16">
      <c r="K18063" s="14" t="str">
        <v/>
      </c>
      <c r="L18063" s="14" t="str">
        <v/>
      </c>
      <c r="O18063" s="14" t="str">
        <v/>
      </c>
      <c r="P18063" s="14" t="str">
        <f ca="1"/>
        <v>Low Cap</v>
      </c>
    </row>
    <row r="18064" spans="11:16">
      <c r="K18064" s="14" t="str">
        <v/>
      </c>
      <c r="L18064" s="14" t="str">
        <v/>
      </c>
      <c r="O18064" s="14" t="str">
        <v/>
      </c>
      <c r="P18064" s="14" t="str">
        <f ca="1"/>
        <v>Low Cap</v>
      </c>
    </row>
    <row r="18065" spans="11:16">
      <c r="K18065" s="14" t="str">
        <v/>
      </c>
      <c r="L18065" s="14" t="str">
        <v/>
      </c>
      <c r="O18065" s="14" t="str">
        <v/>
      </c>
      <c r="P18065" s="14" t="str">
        <f ca="1"/>
        <v>Low Cap</v>
      </c>
    </row>
    <row r="18066" spans="11:16">
      <c r="K18066" s="14" t="str">
        <v/>
      </c>
      <c r="L18066" s="14" t="str">
        <v/>
      </c>
      <c r="O18066" s="14" t="str">
        <v/>
      </c>
      <c r="P18066" s="14" t="str">
        <f ca="1"/>
        <v>Low Cap</v>
      </c>
    </row>
    <row r="18067" spans="11:16">
      <c r="K18067" s="14" t="str">
        <v/>
      </c>
      <c r="L18067" s="14" t="str">
        <v/>
      </c>
      <c r="O18067" s="14" t="str">
        <v/>
      </c>
      <c r="P18067" s="14" t="str">
        <f ca="1"/>
        <v>Low Cap</v>
      </c>
    </row>
    <row r="18068" spans="11:16">
      <c r="K18068" s="14" t="str">
        <v/>
      </c>
      <c r="L18068" s="14" t="str">
        <v/>
      </c>
      <c r="O18068" s="14" t="str">
        <v/>
      </c>
      <c r="P18068" s="14" t="str">
        <f ca="1"/>
        <v>Low Cap</v>
      </c>
    </row>
    <row r="18069" spans="11:16">
      <c r="K18069" s="14" t="str">
        <v/>
      </c>
      <c r="L18069" s="14" t="str">
        <v/>
      </c>
      <c r="O18069" s="14" t="str">
        <v/>
      </c>
      <c r="P18069" s="14" t="str">
        <f ca="1"/>
        <v>Low Cap</v>
      </c>
    </row>
    <row r="18070" spans="11:16">
      <c r="K18070" s="14" t="str">
        <v/>
      </c>
      <c r="L18070" s="14" t="str">
        <v/>
      </c>
      <c r="O18070" s="14" t="str">
        <v/>
      </c>
      <c r="P18070" s="14" t="str">
        <f ca="1"/>
        <v>Low Cap</v>
      </c>
    </row>
    <row r="18071" spans="11:16">
      <c r="K18071" s="14" t="str">
        <v/>
      </c>
      <c r="L18071" s="14" t="str">
        <v/>
      </c>
      <c r="O18071" s="14" t="str">
        <v/>
      </c>
      <c r="P18071" s="14" t="str">
        <f ca="1"/>
        <v>Low Cap</v>
      </c>
    </row>
    <row r="18072" spans="11:16">
      <c r="K18072" s="14" t="str">
        <v/>
      </c>
      <c r="L18072" s="14" t="str">
        <v/>
      </c>
      <c r="O18072" s="14" t="str">
        <v/>
      </c>
      <c r="P18072" s="14" t="str">
        <f ca="1"/>
        <v>Low Cap</v>
      </c>
    </row>
    <row r="18073" spans="11:16">
      <c r="K18073" s="14" t="str">
        <v/>
      </c>
      <c r="L18073" s="14" t="str">
        <v/>
      </c>
      <c r="O18073" s="14" t="str">
        <v/>
      </c>
      <c r="P18073" s="14" t="str">
        <f ca="1"/>
        <v>Low Cap</v>
      </c>
    </row>
    <row r="18074" spans="11:16">
      <c r="K18074" s="14" t="str">
        <v/>
      </c>
      <c r="L18074" s="14" t="str">
        <v/>
      </c>
      <c r="O18074" s="14" t="str">
        <v/>
      </c>
      <c r="P18074" s="14" t="str">
        <f ca="1"/>
        <v>Low Cap</v>
      </c>
    </row>
    <row r="18075" spans="11:16">
      <c r="K18075" s="14" t="str">
        <v/>
      </c>
      <c r="L18075" s="14" t="str">
        <v/>
      </c>
      <c r="O18075" s="14" t="str">
        <v/>
      </c>
      <c r="P18075" s="14" t="str">
        <f ca="1"/>
        <v>Low Cap</v>
      </c>
    </row>
    <row r="18076" spans="11:16">
      <c r="K18076" s="14" t="str">
        <v/>
      </c>
      <c r="L18076" s="14" t="str">
        <v/>
      </c>
      <c r="O18076" s="14" t="str">
        <v/>
      </c>
      <c r="P18076" s="14" t="str">
        <f ca="1"/>
        <v>Low Cap</v>
      </c>
    </row>
    <row r="18077" spans="11:16">
      <c r="K18077" s="14" t="str">
        <v/>
      </c>
      <c r="L18077" s="14" t="str">
        <v/>
      </c>
      <c r="O18077" s="14" t="str">
        <v/>
      </c>
      <c r="P18077" s="14" t="str">
        <f ca="1"/>
        <v>Low Cap</v>
      </c>
    </row>
    <row r="18078" spans="11:16">
      <c r="K18078" s="14" t="str">
        <v/>
      </c>
      <c r="L18078" s="14" t="str">
        <v/>
      </c>
      <c r="O18078" s="14" t="str">
        <v/>
      </c>
      <c r="P18078" s="14" t="str">
        <f ca="1"/>
        <v>Low Cap</v>
      </c>
    </row>
    <row r="18079" spans="11:16">
      <c r="K18079" s="14" t="str">
        <v/>
      </c>
      <c r="L18079" s="14" t="str">
        <v/>
      </c>
      <c r="O18079" s="14" t="str">
        <v/>
      </c>
      <c r="P18079" s="14" t="str">
        <f ca="1"/>
        <v>Low Cap</v>
      </c>
    </row>
    <row r="18080" spans="11:16">
      <c r="K18080" s="14" t="str">
        <v/>
      </c>
      <c r="L18080" s="14" t="str">
        <v/>
      </c>
      <c r="O18080" s="14" t="str">
        <v/>
      </c>
      <c r="P18080" s="14" t="str">
        <f ca="1"/>
        <v>Low Cap</v>
      </c>
    </row>
    <row r="18081" spans="11:16">
      <c r="K18081" s="14" t="str">
        <v/>
      </c>
      <c r="L18081" s="14" t="str">
        <v/>
      </c>
      <c r="O18081" s="14" t="str">
        <v/>
      </c>
      <c r="P18081" s="14" t="str">
        <f ca="1"/>
        <v>Low Cap</v>
      </c>
    </row>
    <row r="18082" spans="11:16">
      <c r="K18082" s="14" t="str">
        <v/>
      </c>
      <c r="L18082" s="14" t="str">
        <v/>
      </c>
      <c r="O18082" s="14" t="str">
        <v/>
      </c>
      <c r="P18082" s="14" t="str">
        <f ca="1"/>
        <v>Low Cap</v>
      </c>
    </row>
    <row r="18083" spans="11:16">
      <c r="K18083" s="14" t="str">
        <v/>
      </c>
      <c r="L18083" s="14" t="str">
        <v/>
      </c>
      <c r="O18083" s="14" t="str">
        <v/>
      </c>
      <c r="P18083" s="14" t="str">
        <f ca="1"/>
        <v>Low Cap</v>
      </c>
    </row>
    <row r="18084" spans="11:16">
      <c r="K18084" s="14" t="str">
        <v/>
      </c>
      <c r="L18084" s="14" t="str">
        <v/>
      </c>
      <c r="O18084" s="14" t="str">
        <v/>
      </c>
      <c r="P18084" s="14" t="str">
        <f ca="1"/>
        <v>Low Cap</v>
      </c>
    </row>
    <row r="18085" spans="11:16">
      <c r="K18085" s="14" t="str">
        <v/>
      </c>
      <c r="L18085" s="14" t="str">
        <v/>
      </c>
      <c r="O18085" s="14" t="str">
        <v/>
      </c>
      <c r="P18085" s="14" t="str">
        <f ca="1"/>
        <v>Low Cap</v>
      </c>
    </row>
    <row r="18086" spans="11:16">
      <c r="K18086" s="14" t="str">
        <v/>
      </c>
      <c r="L18086" s="14" t="str">
        <v/>
      </c>
      <c r="O18086" s="14" t="str">
        <v/>
      </c>
      <c r="P18086" s="14" t="str">
        <f ca="1"/>
        <v>Low Cap</v>
      </c>
    </row>
    <row r="18087" spans="11:16">
      <c r="K18087" s="14" t="str">
        <v/>
      </c>
      <c r="L18087" s="14" t="str">
        <v/>
      </c>
      <c r="O18087" s="14" t="str">
        <v/>
      </c>
      <c r="P18087" s="14" t="str">
        <f ca="1"/>
        <v>Low Cap</v>
      </c>
    </row>
    <row r="18088" spans="11:16">
      <c r="K18088" s="14" t="str">
        <v/>
      </c>
      <c r="L18088" s="14" t="str">
        <v/>
      </c>
      <c r="O18088" s="14" t="str">
        <v/>
      </c>
      <c r="P18088" s="14" t="str">
        <f ca="1"/>
        <v>Low Cap</v>
      </c>
    </row>
    <row r="18089" spans="11:16">
      <c r="K18089" s="14" t="str">
        <v/>
      </c>
      <c r="L18089" s="14" t="str">
        <v/>
      </c>
      <c r="O18089" s="14" t="str">
        <v/>
      </c>
      <c r="P18089" s="14" t="str">
        <f ca="1"/>
        <v>Low Cap</v>
      </c>
    </row>
    <row r="18090" spans="11:16">
      <c r="K18090" s="14" t="str">
        <v/>
      </c>
      <c r="L18090" s="14" t="str">
        <v/>
      </c>
      <c r="O18090" s="14" t="str">
        <v/>
      </c>
      <c r="P18090" s="14" t="str">
        <f ca="1"/>
        <v>Low Cap</v>
      </c>
    </row>
    <row r="18091" spans="11:16">
      <c r="K18091" s="14" t="str">
        <v/>
      </c>
      <c r="L18091" s="14" t="str">
        <v/>
      </c>
      <c r="O18091" s="14" t="str">
        <v/>
      </c>
      <c r="P18091" s="14" t="str">
        <f ca="1"/>
        <v>Low Cap</v>
      </c>
    </row>
    <row r="18092" spans="11:16">
      <c r="K18092" s="14" t="str">
        <v/>
      </c>
      <c r="L18092" s="14" t="str">
        <v/>
      </c>
      <c r="O18092" s="14" t="str">
        <v/>
      </c>
      <c r="P18092" s="14" t="str">
        <f ca="1"/>
        <v>Low Cap</v>
      </c>
    </row>
    <row r="18093" spans="11:16">
      <c r="K18093" s="14" t="str">
        <v/>
      </c>
      <c r="L18093" s="14" t="str">
        <v/>
      </c>
      <c r="O18093" s="14" t="str">
        <v/>
      </c>
      <c r="P18093" s="14" t="str">
        <f ca="1"/>
        <v>Low Cap</v>
      </c>
    </row>
    <row r="18094" spans="11:16">
      <c r="K18094" s="14" t="str">
        <v/>
      </c>
      <c r="L18094" s="14" t="str">
        <v/>
      </c>
      <c r="O18094" s="14" t="str">
        <v/>
      </c>
      <c r="P18094" s="14" t="str">
        <f ca="1"/>
        <v>Low Cap</v>
      </c>
    </row>
    <row r="18095" spans="11:16">
      <c r="K18095" s="14" t="str">
        <v/>
      </c>
      <c r="L18095" s="14" t="str">
        <v/>
      </c>
      <c r="O18095" s="14" t="str">
        <v/>
      </c>
      <c r="P18095" s="14" t="str">
        <f ca="1"/>
        <v>Low Cap</v>
      </c>
    </row>
    <row r="18096" spans="11:16">
      <c r="K18096" s="14" t="str">
        <v/>
      </c>
      <c r="L18096" s="14" t="str">
        <v/>
      </c>
      <c r="O18096" s="14" t="str">
        <v/>
      </c>
      <c r="P18096" s="14" t="str">
        <f ca="1"/>
        <v>Low Cap</v>
      </c>
    </row>
    <row r="18097" spans="11:16">
      <c r="K18097" s="14" t="str">
        <v/>
      </c>
      <c r="L18097" s="14" t="str">
        <v/>
      </c>
      <c r="O18097" s="14" t="str">
        <v/>
      </c>
      <c r="P18097" s="14" t="str">
        <f ca="1"/>
        <v>Low Cap</v>
      </c>
    </row>
    <row r="18098" spans="11:16">
      <c r="K18098" s="14" t="str">
        <v/>
      </c>
      <c r="L18098" s="14" t="str">
        <v/>
      </c>
      <c r="O18098" s="14" t="str">
        <v/>
      </c>
      <c r="P18098" s="14" t="str">
        <f ca="1"/>
        <v>Low Cap</v>
      </c>
    </row>
    <row r="18099" spans="11:16">
      <c r="K18099" s="14" t="str">
        <v/>
      </c>
      <c r="L18099" s="14" t="str">
        <v/>
      </c>
      <c r="O18099" s="14" t="str">
        <v/>
      </c>
      <c r="P18099" s="14" t="str">
        <f ca="1"/>
        <v>Low Cap</v>
      </c>
    </row>
    <row r="18100" spans="11:16">
      <c r="K18100" s="14" t="str">
        <v/>
      </c>
      <c r="L18100" s="14" t="str">
        <v/>
      </c>
      <c r="O18100" s="14" t="str">
        <v/>
      </c>
      <c r="P18100" s="14" t="str">
        <f ca="1"/>
        <v>Low Cap</v>
      </c>
    </row>
    <row r="18101" spans="11:16">
      <c r="K18101" s="14" t="str">
        <v/>
      </c>
      <c r="L18101" s="14" t="str">
        <v/>
      </c>
      <c r="O18101" s="14" t="str">
        <v/>
      </c>
      <c r="P18101" s="14" t="str">
        <f ca="1"/>
        <v>Low Cap</v>
      </c>
    </row>
    <row r="18102" spans="11:16">
      <c r="K18102" s="14" t="str">
        <v/>
      </c>
      <c r="L18102" s="14" t="str">
        <v/>
      </c>
      <c r="O18102" s="14" t="str">
        <v/>
      </c>
      <c r="P18102" s="14" t="str">
        <f ca="1"/>
        <v>Low Cap</v>
      </c>
    </row>
    <row r="18103" spans="11:16">
      <c r="K18103" s="14" t="str">
        <v/>
      </c>
      <c r="L18103" s="14" t="str">
        <v/>
      </c>
      <c r="O18103" s="14" t="str">
        <v/>
      </c>
      <c r="P18103" s="14" t="str">
        <f ca="1"/>
        <v>Low Cap</v>
      </c>
    </row>
    <row r="18104" spans="11:16">
      <c r="K18104" s="14" t="str">
        <v/>
      </c>
      <c r="L18104" s="14" t="str">
        <v/>
      </c>
      <c r="O18104" s="14" t="str">
        <v/>
      </c>
      <c r="P18104" s="14" t="str">
        <f ca="1"/>
        <v>Low Cap</v>
      </c>
    </row>
    <row r="18105" spans="11:16">
      <c r="K18105" s="14" t="str">
        <v/>
      </c>
      <c r="L18105" s="14" t="str">
        <v/>
      </c>
      <c r="O18105" s="14" t="str">
        <v/>
      </c>
      <c r="P18105" s="14" t="str">
        <f ca="1"/>
        <v>Low Cap</v>
      </c>
    </row>
    <row r="18106" spans="11:16">
      <c r="K18106" s="14" t="str">
        <v/>
      </c>
      <c r="L18106" s="14" t="str">
        <v/>
      </c>
      <c r="O18106" s="14" t="str">
        <v/>
      </c>
      <c r="P18106" s="14" t="str">
        <f ca="1"/>
        <v>Low Cap</v>
      </c>
    </row>
    <row r="18107" spans="11:16">
      <c r="K18107" s="14" t="str">
        <v/>
      </c>
      <c r="L18107" s="14" t="str">
        <v/>
      </c>
      <c r="O18107" s="14" t="str">
        <v/>
      </c>
      <c r="P18107" s="14" t="str">
        <f ca="1"/>
        <v>Low Cap</v>
      </c>
    </row>
    <row r="18108" spans="11:16">
      <c r="K18108" s="14" t="str">
        <v/>
      </c>
      <c r="L18108" s="14" t="str">
        <v/>
      </c>
      <c r="O18108" s="14" t="str">
        <v/>
      </c>
      <c r="P18108" s="14" t="str">
        <f ca="1"/>
        <v>Low Cap</v>
      </c>
    </row>
    <row r="18109" spans="11:16">
      <c r="K18109" s="14" t="str">
        <v/>
      </c>
      <c r="L18109" s="14" t="str">
        <v/>
      </c>
      <c r="O18109" s="14" t="str">
        <v/>
      </c>
      <c r="P18109" s="14" t="str">
        <f ca="1"/>
        <v>Low Cap</v>
      </c>
    </row>
    <row r="18110" spans="11:16">
      <c r="K18110" s="14" t="str">
        <v/>
      </c>
      <c r="L18110" s="14" t="str">
        <v/>
      </c>
      <c r="O18110" s="14" t="str">
        <v/>
      </c>
      <c r="P18110" s="14" t="str">
        <f ca="1"/>
        <v>Low Cap</v>
      </c>
    </row>
    <row r="18111" spans="11:16">
      <c r="K18111" s="14" t="str">
        <v/>
      </c>
      <c r="L18111" s="14" t="str">
        <v/>
      </c>
      <c r="O18111" s="14" t="str">
        <v/>
      </c>
      <c r="P18111" s="14" t="str">
        <f ca="1"/>
        <v>Low Cap</v>
      </c>
    </row>
    <row r="18112" spans="11:16">
      <c r="K18112" s="14" t="str">
        <v/>
      </c>
      <c r="L18112" s="14" t="str">
        <v/>
      </c>
      <c r="O18112" s="14" t="str">
        <v/>
      </c>
      <c r="P18112" s="14" t="str">
        <f ca="1"/>
        <v>Low Cap</v>
      </c>
    </row>
    <row r="18113" spans="11:16">
      <c r="K18113" s="14" t="str">
        <v/>
      </c>
      <c r="L18113" s="14" t="str">
        <v/>
      </c>
      <c r="O18113" s="14" t="str">
        <v/>
      </c>
      <c r="P18113" s="14" t="str">
        <f ca="1"/>
        <v>Low Cap</v>
      </c>
    </row>
    <row r="18114" spans="11:16">
      <c r="K18114" s="14" t="str">
        <v/>
      </c>
      <c r="L18114" s="14" t="str">
        <v/>
      </c>
      <c r="O18114" s="14" t="str">
        <v/>
      </c>
      <c r="P18114" s="14" t="str">
        <f ca="1"/>
        <v>Low Cap</v>
      </c>
    </row>
    <row r="18115" spans="11:16">
      <c r="K18115" s="14" t="str">
        <v/>
      </c>
      <c r="L18115" s="14" t="str">
        <v/>
      </c>
      <c r="O18115" s="14" t="str">
        <v/>
      </c>
      <c r="P18115" s="14" t="str">
        <f ca="1"/>
        <v>Low Cap</v>
      </c>
    </row>
    <row r="18116" spans="11:16">
      <c r="K18116" s="14" t="str">
        <v/>
      </c>
      <c r="L18116" s="14" t="str">
        <v/>
      </c>
      <c r="O18116" s="14" t="str">
        <v/>
      </c>
      <c r="P18116" s="14" t="str">
        <f ca="1"/>
        <v>Low Cap</v>
      </c>
    </row>
    <row r="18117" spans="11:16">
      <c r="K18117" s="14" t="str">
        <v/>
      </c>
      <c r="L18117" s="14" t="str">
        <v/>
      </c>
      <c r="O18117" s="14" t="str">
        <v/>
      </c>
      <c r="P18117" s="14" t="str">
        <f ca="1"/>
        <v>Low Cap</v>
      </c>
    </row>
    <row r="18118" spans="11:16">
      <c r="K18118" s="14" t="str">
        <v/>
      </c>
      <c r="L18118" s="14" t="str">
        <v/>
      </c>
      <c r="O18118" s="14" t="str">
        <v/>
      </c>
      <c r="P18118" s="14" t="str">
        <f ca="1"/>
        <v>Low Cap</v>
      </c>
    </row>
    <row r="18119" spans="11:16">
      <c r="K18119" s="14" t="str">
        <v/>
      </c>
      <c r="L18119" s="14" t="str">
        <v/>
      </c>
      <c r="O18119" s="14" t="str">
        <v/>
      </c>
      <c r="P18119" s="14" t="str">
        <f ca="1"/>
        <v>Low Cap</v>
      </c>
    </row>
    <row r="18120" spans="11:16">
      <c r="K18120" s="14" t="str">
        <v/>
      </c>
      <c r="L18120" s="14" t="str">
        <v/>
      </c>
      <c r="O18120" s="14" t="str">
        <v/>
      </c>
      <c r="P18120" s="14" t="str">
        <f ca="1"/>
        <v>Low Cap</v>
      </c>
    </row>
    <row r="18121" spans="11:16">
      <c r="K18121" s="14" t="str">
        <v/>
      </c>
      <c r="L18121" s="14" t="str">
        <v/>
      </c>
      <c r="O18121" s="14" t="str">
        <v/>
      </c>
      <c r="P18121" s="14" t="str">
        <f ca="1"/>
        <v>Low Cap</v>
      </c>
    </row>
    <row r="18122" spans="11:16">
      <c r="K18122" s="14" t="str">
        <v/>
      </c>
      <c r="L18122" s="14" t="str">
        <v/>
      </c>
      <c r="O18122" s="14" t="str">
        <v/>
      </c>
      <c r="P18122" s="14" t="str">
        <f ca="1"/>
        <v>Low Cap</v>
      </c>
    </row>
    <row r="18123" spans="11:16">
      <c r="K18123" s="14" t="str">
        <v/>
      </c>
      <c r="L18123" s="14" t="str">
        <v/>
      </c>
      <c r="O18123" s="14" t="str">
        <v/>
      </c>
      <c r="P18123" s="14" t="str">
        <f ca="1"/>
        <v>Low Cap</v>
      </c>
    </row>
    <row r="18124" spans="11:16">
      <c r="K18124" s="14" t="str">
        <v/>
      </c>
      <c r="L18124" s="14" t="str">
        <v/>
      </c>
      <c r="O18124" s="14" t="str">
        <v/>
      </c>
      <c r="P18124" s="14" t="str">
        <f ca="1"/>
        <v>Low Cap</v>
      </c>
    </row>
    <row r="18125" spans="11:16">
      <c r="K18125" s="14" t="str">
        <v/>
      </c>
      <c r="L18125" s="14" t="str">
        <v/>
      </c>
      <c r="O18125" s="14" t="str">
        <v/>
      </c>
      <c r="P18125" s="14" t="str">
        <f ca="1"/>
        <v>Low Cap</v>
      </c>
    </row>
    <row r="18126" spans="11:16">
      <c r="K18126" s="14" t="str">
        <v/>
      </c>
      <c r="L18126" s="14" t="str">
        <v/>
      </c>
      <c r="O18126" s="14" t="str">
        <v/>
      </c>
      <c r="P18126" s="14" t="str">
        <f ca="1"/>
        <v>Low Cap</v>
      </c>
    </row>
    <row r="18127" spans="11:16">
      <c r="K18127" s="14" t="str">
        <v/>
      </c>
      <c r="L18127" s="14" t="str">
        <v/>
      </c>
      <c r="O18127" s="14" t="str">
        <v/>
      </c>
      <c r="P18127" s="14" t="str">
        <f ca="1"/>
        <v>Low Cap</v>
      </c>
    </row>
    <row r="18128" spans="11:16">
      <c r="K18128" s="14" t="str">
        <v/>
      </c>
      <c r="L18128" s="14" t="str">
        <v/>
      </c>
      <c r="O18128" s="14" t="str">
        <v/>
      </c>
      <c r="P18128" s="14" t="str">
        <f ca="1"/>
        <v>Low Cap</v>
      </c>
    </row>
    <row r="18129" spans="11:16">
      <c r="K18129" s="14" t="str">
        <v/>
      </c>
      <c r="L18129" s="14" t="str">
        <v/>
      </c>
      <c r="O18129" s="14" t="str">
        <v/>
      </c>
      <c r="P18129" s="14" t="str">
        <f ca="1"/>
        <v>Low Cap</v>
      </c>
    </row>
    <row r="18130" spans="11:16">
      <c r="K18130" s="14" t="str">
        <v/>
      </c>
      <c r="L18130" s="14" t="str">
        <v/>
      </c>
      <c r="O18130" s="14" t="str">
        <v/>
      </c>
      <c r="P18130" s="14" t="str">
        <f ca="1"/>
        <v>Low Cap</v>
      </c>
    </row>
    <row r="18131" spans="11:16">
      <c r="K18131" s="14" t="str">
        <v/>
      </c>
      <c r="L18131" s="14" t="str">
        <v/>
      </c>
      <c r="O18131" s="14" t="str">
        <v/>
      </c>
      <c r="P18131" s="14" t="str">
        <f ca="1"/>
        <v>Low Cap</v>
      </c>
    </row>
    <row r="18132" spans="11:16">
      <c r="K18132" s="14" t="str">
        <v/>
      </c>
      <c r="L18132" s="14" t="str">
        <v/>
      </c>
      <c r="O18132" s="14" t="str">
        <v/>
      </c>
      <c r="P18132" s="14" t="str">
        <f ca="1"/>
        <v>Low Cap</v>
      </c>
    </row>
    <row r="18133" spans="11:16">
      <c r="K18133" s="14" t="str">
        <v/>
      </c>
      <c r="L18133" s="14" t="str">
        <v/>
      </c>
      <c r="O18133" s="14" t="str">
        <v/>
      </c>
      <c r="P18133" s="14" t="str">
        <f ca="1"/>
        <v>Low Cap</v>
      </c>
    </row>
    <row r="18134" spans="11:16">
      <c r="K18134" s="14" t="str">
        <v/>
      </c>
      <c r="L18134" s="14" t="str">
        <v/>
      </c>
      <c r="O18134" s="14" t="str">
        <v/>
      </c>
      <c r="P18134" s="14" t="str">
        <f ca="1"/>
        <v>Low Cap</v>
      </c>
    </row>
    <row r="18135" spans="11:16">
      <c r="K18135" s="14" t="str">
        <v/>
      </c>
      <c r="L18135" s="14" t="str">
        <v/>
      </c>
      <c r="O18135" s="14" t="str">
        <v/>
      </c>
      <c r="P18135" s="14" t="str">
        <f ca="1"/>
        <v>Low Cap</v>
      </c>
    </row>
    <row r="18136" spans="11:16">
      <c r="K18136" s="14" t="str">
        <v/>
      </c>
      <c r="L18136" s="14" t="str">
        <v/>
      </c>
      <c r="O18136" s="14" t="str">
        <v/>
      </c>
      <c r="P18136" s="14" t="str">
        <f ca="1"/>
        <v>Low Cap</v>
      </c>
    </row>
    <row r="18137" spans="11:16">
      <c r="K18137" s="14" t="str">
        <v/>
      </c>
      <c r="L18137" s="14" t="str">
        <v/>
      </c>
      <c r="O18137" s="14" t="str">
        <v/>
      </c>
      <c r="P18137" s="14" t="str">
        <f ca="1"/>
        <v>Low Cap</v>
      </c>
    </row>
    <row r="18138" spans="11:16">
      <c r="K18138" s="14" t="str">
        <v/>
      </c>
      <c r="L18138" s="14" t="str">
        <v/>
      </c>
      <c r="O18138" s="14" t="str">
        <v/>
      </c>
      <c r="P18138" s="14" t="str">
        <f ca="1"/>
        <v>Low Cap</v>
      </c>
    </row>
    <row r="18139" spans="11:16">
      <c r="K18139" s="14" t="str">
        <v/>
      </c>
      <c r="L18139" s="14" t="str">
        <v/>
      </c>
      <c r="O18139" s="14" t="str">
        <v/>
      </c>
      <c r="P18139" s="14" t="str">
        <f ca="1"/>
        <v>Low Cap</v>
      </c>
    </row>
    <row r="18140" spans="11:16">
      <c r="K18140" s="14" t="str">
        <v/>
      </c>
      <c r="L18140" s="14" t="str">
        <v/>
      </c>
      <c r="O18140" s="14" t="str">
        <v/>
      </c>
      <c r="P18140" s="14" t="str">
        <f ca="1"/>
        <v>Low Cap</v>
      </c>
    </row>
    <row r="18141" spans="11:16">
      <c r="K18141" s="14" t="str">
        <v/>
      </c>
      <c r="L18141" s="14" t="str">
        <v/>
      </c>
      <c r="O18141" s="14" t="str">
        <v/>
      </c>
      <c r="P18141" s="14" t="str">
        <f ca="1"/>
        <v>Low Cap</v>
      </c>
    </row>
    <row r="18142" spans="11:16">
      <c r="K18142" s="14" t="str">
        <v/>
      </c>
      <c r="L18142" s="14" t="str">
        <v/>
      </c>
      <c r="O18142" s="14" t="str">
        <v/>
      </c>
      <c r="P18142" s="14" t="str">
        <f ca="1"/>
        <v>Low Cap</v>
      </c>
    </row>
    <row r="18143" spans="11:16">
      <c r="K18143" s="14" t="str">
        <v/>
      </c>
      <c r="L18143" s="14" t="str">
        <v/>
      </c>
      <c r="O18143" s="14" t="str">
        <v/>
      </c>
      <c r="P18143" s="14" t="str">
        <f ca="1"/>
        <v>Low Cap</v>
      </c>
    </row>
    <row r="18144" spans="11:16">
      <c r="K18144" s="14" t="str">
        <v/>
      </c>
      <c r="L18144" s="14" t="str">
        <v/>
      </c>
      <c r="O18144" s="14" t="str">
        <v/>
      </c>
      <c r="P18144" s="14" t="str">
        <f ca="1"/>
        <v>Low Cap</v>
      </c>
    </row>
    <row r="18145" spans="11:16">
      <c r="K18145" s="14" t="str">
        <v/>
      </c>
      <c r="L18145" s="14" t="str">
        <v/>
      </c>
      <c r="O18145" s="14" t="str">
        <v/>
      </c>
      <c r="P18145" s="14" t="str">
        <f ca="1"/>
        <v>Low Cap</v>
      </c>
    </row>
    <row r="18146" spans="11:16">
      <c r="K18146" s="14" t="str">
        <v/>
      </c>
      <c r="L18146" s="14" t="str">
        <v/>
      </c>
      <c r="O18146" s="14" t="str">
        <v/>
      </c>
      <c r="P18146" s="14" t="str">
        <f ca="1"/>
        <v>Low Cap</v>
      </c>
    </row>
    <row r="18147" spans="11:16">
      <c r="K18147" s="14" t="str">
        <v/>
      </c>
      <c r="L18147" s="14" t="str">
        <v/>
      </c>
      <c r="O18147" s="14" t="str">
        <v/>
      </c>
      <c r="P18147" s="14" t="str">
        <f ca="1"/>
        <v>Low Cap</v>
      </c>
    </row>
    <row r="18148" spans="11:16">
      <c r="K18148" s="14" t="str">
        <v/>
      </c>
      <c r="L18148" s="14" t="str">
        <v/>
      </c>
      <c r="O18148" s="14" t="str">
        <v/>
      </c>
      <c r="P18148" s="14" t="str">
        <f ca="1"/>
        <v>Low Cap</v>
      </c>
    </row>
    <row r="18149" spans="11:16">
      <c r="K18149" s="14" t="str">
        <v/>
      </c>
      <c r="L18149" s="14" t="str">
        <v/>
      </c>
      <c r="O18149" s="14" t="str">
        <v/>
      </c>
      <c r="P18149" s="14" t="str">
        <f ca="1"/>
        <v>Low Cap</v>
      </c>
    </row>
    <row r="18150" spans="11:16">
      <c r="K18150" s="14" t="str">
        <v/>
      </c>
      <c r="L18150" s="14" t="str">
        <v/>
      </c>
      <c r="O18150" s="14" t="str">
        <v/>
      </c>
      <c r="P18150" s="14" t="str">
        <f ca="1"/>
        <v>Low Cap</v>
      </c>
    </row>
    <row r="18151" spans="11:16">
      <c r="K18151" s="14" t="str">
        <v/>
      </c>
      <c r="L18151" s="14" t="str">
        <v/>
      </c>
      <c r="O18151" s="14" t="str">
        <v/>
      </c>
      <c r="P18151" s="14" t="str">
        <f ca="1"/>
        <v>Low Cap</v>
      </c>
    </row>
    <row r="18152" spans="11:16">
      <c r="K18152" s="14" t="str">
        <v/>
      </c>
      <c r="L18152" s="14" t="str">
        <v/>
      </c>
      <c r="O18152" s="14" t="str">
        <v/>
      </c>
      <c r="P18152" s="14" t="str">
        <f ca="1"/>
        <v>Low Cap</v>
      </c>
    </row>
    <row r="18153" spans="11:16">
      <c r="K18153" s="14" t="str">
        <v/>
      </c>
      <c r="L18153" s="14" t="str">
        <v/>
      </c>
      <c r="O18153" s="14" t="str">
        <v/>
      </c>
      <c r="P18153" s="14" t="str">
        <f ca="1"/>
        <v>Low Cap</v>
      </c>
    </row>
    <row r="18154" spans="11:16">
      <c r="K18154" s="14" t="str">
        <v/>
      </c>
      <c r="L18154" s="14" t="str">
        <v/>
      </c>
      <c r="O18154" s="14" t="str">
        <v/>
      </c>
      <c r="P18154" s="14" t="str">
        <f ca="1"/>
        <v>Low Cap</v>
      </c>
    </row>
    <row r="18155" spans="11:16">
      <c r="K18155" s="14" t="str">
        <v/>
      </c>
      <c r="L18155" s="14" t="str">
        <v/>
      </c>
      <c r="O18155" s="14" t="str">
        <v/>
      </c>
      <c r="P18155" s="14" t="str">
        <f ca="1"/>
        <v>Low Cap</v>
      </c>
    </row>
    <row r="18156" spans="11:16">
      <c r="K18156" s="14" t="str">
        <v/>
      </c>
      <c r="L18156" s="14" t="str">
        <v/>
      </c>
      <c r="O18156" s="14" t="str">
        <v/>
      </c>
      <c r="P18156" s="14" t="str">
        <f ca="1"/>
        <v>Low Cap</v>
      </c>
    </row>
    <row r="18157" spans="11:16">
      <c r="K18157" s="14" t="str">
        <v/>
      </c>
      <c r="L18157" s="14" t="str">
        <v/>
      </c>
      <c r="O18157" s="14" t="str">
        <v/>
      </c>
      <c r="P18157" s="14" t="str">
        <f ca="1"/>
        <v>Low Cap</v>
      </c>
    </row>
    <row r="18158" spans="11:16">
      <c r="K18158" s="14" t="str">
        <v/>
      </c>
      <c r="L18158" s="14" t="str">
        <v/>
      </c>
      <c r="O18158" s="14" t="str">
        <v/>
      </c>
      <c r="P18158" s="14" t="str">
        <f ca="1"/>
        <v>Low Cap</v>
      </c>
    </row>
    <row r="18159" spans="11:16">
      <c r="K18159" s="14" t="str">
        <v/>
      </c>
      <c r="L18159" s="14" t="str">
        <v/>
      </c>
      <c r="O18159" s="14" t="str">
        <v/>
      </c>
      <c r="P18159" s="14" t="str">
        <f ca="1"/>
        <v>Low Cap</v>
      </c>
    </row>
    <row r="18160" spans="11:16">
      <c r="K18160" s="14" t="str">
        <v/>
      </c>
      <c r="L18160" s="14" t="str">
        <v/>
      </c>
      <c r="O18160" s="14" t="str">
        <v/>
      </c>
      <c r="P18160" s="14" t="str">
        <f ca="1"/>
        <v>Low Cap</v>
      </c>
    </row>
    <row r="18161" spans="11:16">
      <c r="K18161" s="14" t="str">
        <v/>
      </c>
      <c r="L18161" s="14" t="str">
        <v/>
      </c>
      <c r="O18161" s="14" t="str">
        <v/>
      </c>
      <c r="P18161" s="14" t="str">
        <f ca="1"/>
        <v>Low Cap</v>
      </c>
    </row>
    <row r="18162" spans="11:16">
      <c r="K18162" s="14" t="str">
        <v/>
      </c>
      <c r="L18162" s="14" t="str">
        <v/>
      </c>
      <c r="O18162" s="14" t="str">
        <v/>
      </c>
      <c r="P18162" s="14" t="str">
        <f ca="1"/>
        <v>Low Cap</v>
      </c>
    </row>
    <row r="18163" spans="11:16">
      <c r="K18163" s="14" t="str">
        <v/>
      </c>
      <c r="L18163" s="14" t="str">
        <v/>
      </c>
      <c r="O18163" s="14" t="str">
        <v/>
      </c>
      <c r="P18163" s="14" t="str">
        <f ca="1"/>
        <v>Low Cap</v>
      </c>
    </row>
    <row r="18164" spans="11:16">
      <c r="K18164" s="14" t="str">
        <v/>
      </c>
      <c r="L18164" s="14" t="str">
        <v/>
      </c>
      <c r="O18164" s="14" t="str">
        <v/>
      </c>
      <c r="P18164" s="14" t="str">
        <f ca="1"/>
        <v>Low Cap</v>
      </c>
    </row>
    <row r="18165" spans="11:16">
      <c r="K18165" s="14" t="str">
        <v/>
      </c>
      <c r="L18165" s="14" t="str">
        <v/>
      </c>
      <c r="O18165" s="14" t="str">
        <v/>
      </c>
      <c r="P18165" s="14" t="str">
        <f ca="1"/>
        <v>Low Cap</v>
      </c>
    </row>
    <row r="18166" spans="11:16">
      <c r="K18166" s="14" t="str">
        <v/>
      </c>
      <c r="L18166" s="14" t="str">
        <v/>
      </c>
      <c r="O18166" s="14" t="str">
        <v/>
      </c>
      <c r="P18166" s="14" t="str">
        <f ca="1"/>
        <v>Low Cap</v>
      </c>
    </row>
    <row r="18167" spans="11:16">
      <c r="K18167" s="14" t="str">
        <v/>
      </c>
      <c r="L18167" s="14" t="str">
        <v/>
      </c>
      <c r="O18167" s="14" t="str">
        <v/>
      </c>
      <c r="P18167" s="14" t="str">
        <f ca="1"/>
        <v>Low Cap</v>
      </c>
    </row>
    <row r="18168" spans="11:16">
      <c r="K18168" s="14" t="str">
        <v/>
      </c>
      <c r="L18168" s="14" t="str">
        <v/>
      </c>
      <c r="O18168" s="14" t="str">
        <v/>
      </c>
      <c r="P18168" s="14" t="str">
        <f ca="1"/>
        <v>Low Cap</v>
      </c>
    </row>
    <row r="18169" spans="11:16">
      <c r="K18169" s="14" t="str">
        <v/>
      </c>
      <c r="L18169" s="14" t="str">
        <v/>
      </c>
      <c r="O18169" s="14" t="str">
        <v/>
      </c>
      <c r="P18169" s="14" t="str">
        <f ca="1"/>
        <v>Low Cap</v>
      </c>
    </row>
    <row r="18170" spans="11:16">
      <c r="K18170" s="14" t="str">
        <v/>
      </c>
      <c r="L18170" s="14" t="str">
        <v/>
      </c>
      <c r="O18170" s="14" t="str">
        <v/>
      </c>
      <c r="P18170" s="14" t="str">
        <f ca="1"/>
        <v>Low Cap</v>
      </c>
    </row>
    <row r="18171" spans="11:16">
      <c r="K18171" s="14" t="str">
        <v/>
      </c>
      <c r="L18171" s="14" t="str">
        <v/>
      </c>
      <c r="O18171" s="14" t="str">
        <v/>
      </c>
      <c r="P18171" s="14" t="str">
        <f ca="1"/>
        <v>Low Cap</v>
      </c>
    </row>
    <row r="18172" spans="11:16">
      <c r="K18172" s="14" t="str">
        <v/>
      </c>
      <c r="L18172" s="14" t="str">
        <v/>
      </c>
      <c r="O18172" s="14" t="str">
        <v/>
      </c>
      <c r="P18172" s="14" t="str">
        <f ca="1"/>
        <v>Low Cap</v>
      </c>
    </row>
    <row r="18173" spans="11:16">
      <c r="K18173" s="14" t="str">
        <v/>
      </c>
      <c r="L18173" s="14" t="str">
        <v/>
      </c>
      <c r="O18173" s="14" t="str">
        <v/>
      </c>
      <c r="P18173" s="14" t="str">
        <f ca="1"/>
        <v>Low Cap</v>
      </c>
    </row>
    <row r="18174" spans="11:16">
      <c r="K18174" s="14" t="str">
        <v/>
      </c>
      <c r="L18174" s="14" t="str">
        <v/>
      </c>
      <c r="O18174" s="14" t="str">
        <v/>
      </c>
      <c r="P18174" s="14" t="str">
        <f ca="1"/>
        <v>Low Cap</v>
      </c>
    </row>
    <row r="18175" spans="11:16">
      <c r="K18175" s="14" t="str">
        <v/>
      </c>
      <c r="L18175" s="14" t="str">
        <v/>
      </c>
      <c r="O18175" s="14" t="str">
        <v/>
      </c>
      <c r="P18175" s="14" t="str">
        <f ca="1"/>
        <v>Low Cap</v>
      </c>
    </row>
    <row r="18176" spans="11:16">
      <c r="K18176" s="14" t="str">
        <v/>
      </c>
      <c r="L18176" s="14" t="str">
        <v/>
      </c>
      <c r="O18176" s="14" t="str">
        <v/>
      </c>
      <c r="P18176" s="14" t="str">
        <f ca="1"/>
        <v>Low Cap</v>
      </c>
    </row>
    <row r="18177" spans="11:16">
      <c r="K18177" s="14" t="str">
        <v/>
      </c>
      <c r="L18177" s="14" t="str">
        <v/>
      </c>
      <c r="O18177" s="14" t="str">
        <v/>
      </c>
      <c r="P18177" s="14" t="str">
        <f ca="1"/>
        <v>Low Cap</v>
      </c>
    </row>
    <row r="18178" spans="11:16">
      <c r="K18178" s="14" t="str">
        <v/>
      </c>
      <c r="L18178" s="14" t="str">
        <v/>
      </c>
      <c r="O18178" s="14" t="str">
        <v/>
      </c>
      <c r="P18178" s="14" t="str">
        <f ca="1"/>
        <v>Low Cap</v>
      </c>
    </row>
    <row r="18179" spans="11:16">
      <c r="K18179" s="14" t="str">
        <v/>
      </c>
      <c r="L18179" s="14" t="str">
        <v/>
      </c>
      <c r="O18179" s="14" t="str">
        <v/>
      </c>
      <c r="P18179" s="14" t="str">
        <f ca="1"/>
        <v>Low Cap</v>
      </c>
    </row>
    <row r="18180" spans="11:16">
      <c r="K18180" s="14" t="str">
        <v/>
      </c>
      <c r="L18180" s="14" t="str">
        <v/>
      </c>
      <c r="O18180" s="14" t="str">
        <v/>
      </c>
      <c r="P18180" s="14" t="str">
        <f ca="1"/>
        <v>Low Cap</v>
      </c>
    </row>
    <row r="18181" spans="11:16">
      <c r="K18181" s="14" t="str">
        <v/>
      </c>
      <c r="L18181" s="14" t="str">
        <v/>
      </c>
      <c r="O18181" s="14" t="str">
        <v/>
      </c>
      <c r="P18181" s="14" t="str">
        <f ca="1"/>
        <v>Low Cap</v>
      </c>
    </row>
    <row r="18182" spans="11:16">
      <c r="K18182" s="14" t="str">
        <v/>
      </c>
      <c r="L18182" s="14" t="str">
        <v/>
      </c>
      <c r="O18182" s="14" t="str">
        <v/>
      </c>
      <c r="P18182" s="14" t="str">
        <f ca="1"/>
        <v>Low Cap</v>
      </c>
    </row>
    <row r="18183" spans="11:16">
      <c r="K18183" s="14" t="str">
        <v/>
      </c>
      <c r="L18183" s="14" t="str">
        <v/>
      </c>
      <c r="O18183" s="14" t="str">
        <v/>
      </c>
      <c r="P18183" s="14" t="str">
        <f ca="1"/>
        <v>Low Cap</v>
      </c>
    </row>
    <row r="18184" spans="11:16">
      <c r="K18184" s="14" t="str">
        <v/>
      </c>
      <c r="L18184" s="14" t="str">
        <v/>
      </c>
      <c r="O18184" s="14" t="str">
        <v/>
      </c>
      <c r="P18184" s="14" t="str">
        <f ca="1"/>
        <v>Low Cap</v>
      </c>
    </row>
    <row r="18185" spans="11:16">
      <c r="K18185" s="14" t="str">
        <v/>
      </c>
      <c r="L18185" s="14" t="str">
        <v/>
      </c>
      <c r="O18185" s="14" t="str">
        <v/>
      </c>
      <c r="P18185" s="14" t="str">
        <f ca="1"/>
        <v>Low Cap</v>
      </c>
    </row>
    <row r="18186" spans="11:16">
      <c r="K18186" s="14" t="str">
        <v/>
      </c>
      <c r="L18186" s="14" t="str">
        <v/>
      </c>
      <c r="O18186" s="14" t="str">
        <v/>
      </c>
      <c r="P18186" s="14" t="str">
        <f ca="1"/>
        <v>Low Cap</v>
      </c>
    </row>
    <row r="18187" spans="11:16">
      <c r="K18187" s="14" t="str">
        <v/>
      </c>
      <c r="L18187" s="14" t="str">
        <v/>
      </c>
      <c r="O18187" s="14" t="str">
        <v/>
      </c>
      <c r="P18187" s="14" t="str">
        <f ca="1"/>
        <v>Low Cap</v>
      </c>
    </row>
    <row r="18188" spans="11:16">
      <c r="K18188" s="14" t="str">
        <v/>
      </c>
      <c r="L18188" s="14" t="str">
        <v/>
      </c>
      <c r="O18188" s="14" t="str">
        <v/>
      </c>
      <c r="P18188" s="14" t="str">
        <f ca="1"/>
        <v>Low Cap</v>
      </c>
    </row>
    <row r="18189" spans="11:16">
      <c r="K18189" s="14" t="str">
        <v/>
      </c>
      <c r="L18189" s="14" t="str">
        <v/>
      </c>
      <c r="O18189" s="14" t="str">
        <v/>
      </c>
      <c r="P18189" s="14" t="str">
        <f ca="1"/>
        <v>Low Cap</v>
      </c>
    </row>
    <row r="18190" spans="11:16">
      <c r="K18190" s="14" t="str">
        <v/>
      </c>
      <c r="L18190" s="14" t="str">
        <v/>
      </c>
      <c r="O18190" s="14" t="str">
        <v/>
      </c>
      <c r="P18190" s="14" t="str">
        <f ca="1"/>
        <v>Low Cap</v>
      </c>
    </row>
    <row r="18191" spans="11:16">
      <c r="K18191" s="14" t="str">
        <v/>
      </c>
      <c r="L18191" s="14" t="str">
        <v/>
      </c>
      <c r="O18191" s="14" t="str">
        <v/>
      </c>
      <c r="P18191" s="14" t="str">
        <f ca="1"/>
        <v>Low Cap</v>
      </c>
    </row>
    <row r="18192" spans="11:16">
      <c r="K18192" s="14" t="str">
        <v/>
      </c>
      <c r="L18192" s="14" t="str">
        <v/>
      </c>
      <c r="O18192" s="14" t="str">
        <v/>
      </c>
      <c r="P18192" s="14" t="str">
        <f ca="1"/>
        <v>Low Cap</v>
      </c>
    </row>
    <row r="18193" spans="11:16">
      <c r="K18193" s="14" t="str">
        <v/>
      </c>
      <c r="L18193" s="14" t="str">
        <v/>
      </c>
      <c r="O18193" s="14" t="str">
        <v/>
      </c>
      <c r="P18193" s="14" t="str">
        <f ca="1"/>
        <v>Low Cap</v>
      </c>
    </row>
    <row r="18194" spans="11:16">
      <c r="K18194" s="14" t="str">
        <v/>
      </c>
      <c r="L18194" s="14" t="str">
        <v/>
      </c>
      <c r="O18194" s="14" t="str">
        <v/>
      </c>
      <c r="P18194" s="14" t="str">
        <f ca="1"/>
        <v>Low Cap</v>
      </c>
    </row>
    <row r="18195" spans="11:16">
      <c r="K18195" s="14" t="str">
        <v/>
      </c>
      <c r="L18195" s="14" t="str">
        <v/>
      </c>
      <c r="O18195" s="14" t="str">
        <v/>
      </c>
      <c r="P18195" s="14" t="str">
        <f ca="1"/>
        <v>Low Cap</v>
      </c>
    </row>
    <row r="18196" spans="11:16">
      <c r="K18196" s="14" t="str">
        <v/>
      </c>
      <c r="L18196" s="14" t="str">
        <v/>
      </c>
      <c r="O18196" s="14" t="str">
        <v/>
      </c>
      <c r="P18196" s="14" t="str">
        <f ca="1"/>
        <v>Low Cap</v>
      </c>
    </row>
    <row r="18197" spans="11:16">
      <c r="K18197" s="14" t="str">
        <v/>
      </c>
      <c r="L18197" s="14" t="str">
        <v/>
      </c>
      <c r="O18197" s="14" t="str">
        <v/>
      </c>
      <c r="P18197" s="14" t="str">
        <f ca="1"/>
        <v>Low Cap</v>
      </c>
    </row>
    <row r="18198" spans="11:16">
      <c r="K18198" s="14" t="str">
        <v/>
      </c>
      <c r="L18198" s="14" t="str">
        <v/>
      </c>
      <c r="O18198" s="14" t="str">
        <v/>
      </c>
      <c r="P18198" s="14" t="str">
        <f ca="1"/>
        <v>Low Cap</v>
      </c>
    </row>
    <row r="18199" spans="11:16">
      <c r="K18199" s="14" t="str">
        <v/>
      </c>
      <c r="L18199" s="14" t="str">
        <v/>
      </c>
      <c r="O18199" s="14" t="str">
        <v/>
      </c>
      <c r="P18199" s="14" t="str">
        <f ca="1"/>
        <v>Low Cap</v>
      </c>
    </row>
    <row r="18200" spans="11:16">
      <c r="K18200" s="14" t="str">
        <v/>
      </c>
      <c r="L18200" s="14" t="str">
        <v/>
      </c>
      <c r="O18200" s="14" t="str">
        <v/>
      </c>
      <c r="P18200" s="14" t="str">
        <f ca="1"/>
        <v>Low Cap</v>
      </c>
    </row>
    <row r="18201" spans="11:16">
      <c r="K18201" s="14" t="str">
        <v/>
      </c>
      <c r="L18201" s="14" t="str">
        <v/>
      </c>
      <c r="O18201" s="14" t="str">
        <v/>
      </c>
      <c r="P18201" s="14" t="str">
        <f ca="1"/>
        <v>Low Cap</v>
      </c>
    </row>
    <row r="18202" spans="11:16">
      <c r="K18202" s="14" t="str">
        <v/>
      </c>
      <c r="L18202" s="14" t="str">
        <v/>
      </c>
      <c r="O18202" s="14" t="str">
        <v/>
      </c>
      <c r="P18202" s="14" t="str">
        <f ca="1"/>
        <v>Low Cap</v>
      </c>
    </row>
    <row r="18203" spans="11:16">
      <c r="K18203" s="14" t="str">
        <v/>
      </c>
      <c r="L18203" s="14" t="str">
        <v/>
      </c>
      <c r="O18203" s="14" t="str">
        <v/>
      </c>
      <c r="P18203" s="14" t="str">
        <f ca="1"/>
        <v>Low Cap</v>
      </c>
    </row>
    <row r="18204" spans="11:16">
      <c r="K18204" s="14" t="str">
        <v/>
      </c>
      <c r="L18204" s="14" t="str">
        <v/>
      </c>
      <c r="O18204" s="14" t="str">
        <v/>
      </c>
      <c r="P18204" s="14" t="str">
        <f ca="1"/>
        <v>Low Cap</v>
      </c>
    </row>
    <row r="18205" spans="11:16">
      <c r="K18205" s="14" t="str">
        <v/>
      </c>
      <c r="L18205" s="14" t="str">
        <v/>
      </c>
      <c r="O18205" s="14" t="str">
        <v/>
      </c>
      <c r="P18205" s="14" t="str">
        <f ca="1"/>
        <v>Low Cap</v>
      </c>
    </row>
    <row r="18206" spans="11:16">
      <c r="K18206" s="14" t="str">
        <v/>
      </c>
      <c r="L18206" s="14" t="str">
        <v/>
      </c>
      <c r="O18206" s="14" t="str">
        <v/>
      </c>
      <c r="P18206" s="14" t="str">
        <f ca="1"/>
        <v>Low Cap</v>
      </c>
    </row>
    <row r="18207" spans="11:16">
      <c r="K18207" s="14" t="str">
        <v/>
      </c>
      <c r="L18207" s="14" t="str">
        <v/>
      </c>
      <c r="O18207" s="14" t="str">
        <v/>
      </c>
      <c r="P18207" s="14" t="str">
        <f ca="1"/>
        <v>Low Cap</v>
      </c>
    </row>
    <row r="18208" spans="11:16">
      <c r="K18208" s="14" t="str">
        <v/>
      </c>
      <c r="L18208" s="14" t="str">
        <v/>
      </c>
      <c r="O18208" s="14" t="str">
        <v/>
      </c>
      <c r="P18208" s="14" t="str">
        <f ca="1"/>
        <v>Low Cap</v>
      </c>
    </row>
    <row r="18209" spans="11:16">
      <c r="K18209" s="14" t="str">
        <v/>
      </c>
      <c r="L18209" s="14" t="str">
        <v/>
      </c>
      <c r="O18209" s="14" t="str">
        <v/>
      </c>
      <c r="P18209" s="14" t="str">
        <f ca="1"/>
        <v>Low Cap</v>
      </c>
    </row>
    <row r="18210" spans="11:16">
      <c r="K18210" s="14" t="str">
        <v/>
      </c>
      <c r="L18210" s="14" t="str">
        <v/>
      </c>
      <c r="O18210" s="14" t="str">
        <v/>
      </c>
      <c r="P18210" s="14" t="str">
        <f ca="1"/>
        <v>Low Cap</v>
      </c>
    </row>
    <row r="18211" spans="11:16">
      <c r="K18211" s="14" t="str">
        <v/>
      </c>
      <c r="L18211" s="14" t="str">
        <v/>
      </c>
      <c r="O18211" s="14" t="str">
        <v/>
      </c>
      <c r="P18211" s="14" t="str">
        <f ca="1"/>
        <v>Low Cap</v>
      </c>
    </row>
    <row r="18212" spans="11:16">
      <c r="K18212" s="14" t="str">
        <v/>
      </c>
      <c r="L18212" s="14" t="str">
        <v/>
      </c>
      <c r="O18212" s="14" t="str">
        <v/>
      </c>
      <c r="P18212" s="14" t="str">
        <f ca="1"/>
        <v>Low Cap</v>
      </c>
    </row>
    <row r="18213" spans="11:16">
      <c r="K18213" s="14" t="str">
        <v/>
      </c>
      <c r="L18213" s="14" t="str">
        <v/>
      </c>
      <c r="O18213" s="14" t="str">
        <v/>
      </c>
      <c r="P18213" s="14" t="str">
        <f ca="1"/>
        <v>Low Cap</v>
      </c>
    </row>
    <row r="18214" spans="11:16">
      <c r="K18214" s="14" t="str">
        <v/>
      </c>
      <c r="L18214" s="14" t="str">
        <v/>
      </c>
      <c r="O18214" s="14" t="str">
        <v/>
      </c>
      <c r="P18214" s="14" t="str">
        <f ca="1"/>
        <v>Low Cap</v>
      </c>
    </row>
    <row r="18215" spans="11:16">
      <c r="K18215" s="14" t="str">
        <v/>
      </c>
      <c r="L18215" s="14" t="str">
        <v/>
      </c>
      <c r="O18215" s="14" t="str">
        <v/>
      </c>
      <c r="P18215" s="14" t="str">
        <f ca="1"/>
        <v>Low Cap</v>
      </c>
    </row>
    <row r="18216" spans="11:16">
      <c r="K18216" s="14" t="str">
        <v/>
      </c>
      <c r="L18216" s="14" t="str">
        <v/>
      </c>
      <c r="O18216" s="14" t="str">
        <v/>
      </c>
      <c r="P18216" s="14" t="str">
        <f ca="1"/>
        <v>Low Cap</v>
      </c>
    </row>
    <row r="18217" spans="11:16">
      <c r="K18217" s="14" t="str">
        <v/>
      </c>
      <c r="L18217" s="14" t="str">
        <v/>
      </c>
      <c r="O18217" s="14" t="str">
        <v/>
      </c>
      <c r="P18217" s="14" t="str">
        <f ca="1"/>
        <v>Low Cap</v>
      </c>
    </row>
    <row r="18218" spans="11:16">
      <c r="K18218" s="14" t="str">
        <v/>
      </c>
      <c r="L18218" s="14" t="str">
        <v/>
      </c>
      <c r="O18218" s="14" t="str">
        <v/>
      </c>
      <c r="P18218" s="14" t="str">
        <f ca="1"/>
        <v>Low Cap</v>
      </c>
    </row>
    <row r="18219" spans="11:16">
      <c r="K18219" s="14" t="str">
        <v/>
      </c>
      <c r="L18219" s="14" t="str">
        <v/>
      </c>
      <c r="O18219" s="14" t="str">
        <v/>
      </c>
      <c r="P18219" s="14" t="str">
        <f ca="1"/>
        <v>Low Cap</v>
      </c>
    </row>
    <row r="18220" spans="11:16">
      <c r="K18220" s="14" t="str">
        <v/>
      </c>
      <c r="L18220" s="14" t="str">
        <v/>
      </c>
      <c r="O18220" s="14" t="str">
        <v/>
      </c>
      <c r="P18220" s="14" t="str">
        <f ca="1"/>
        <v>Low Cap</v>
      </c>
    </row>
    <row r="18221" spans="11:16">
      <c r="K18221" s="14" t="str">
        <v/>
      </c>
      <c r="L18221" s="14" t="str">
        <v/>
      </c>
      <c r="O18221" s="14" t="str">
        <v/>
      </c>
      <c r="P18221" s="14" t="str">
        <f ca="1"/>
        <v>Low Cap</v>
      </c>
    </row>
    <row r="18222" spans="11:16">
      <c r="K18222" s="14" t="str">
        <v/>
      </c>
      <c r="L18222" s="14" t="str">
        <v/>
      </c>
      <c r="O18222" s="14" t="str">
        <v/>
      </c>
      <c r="P18222" s="14" t="str">
        <f ca="1"/>
        <v>Low Cap</v>
      </c>
    </row>
    <row r="18223" spans="11:16">
      <c r="K18223" s="14" t="str">
        <v/>
      </c>
      <c r="L18223" s="14" t="str">
        <v/>
      </c>
      <c r="O18223" s="14" t="str">
        <v/>
      </c>
      <c r="P18223" s="14" t="str">
        <f ca="1"/>
        <v>Low Cap</v>
      </c>
    </row>
    <row r="18224" spans="11:16">
      <c r="K18224" s="14" t="str">
        <v/>
      </c>
      <c r="L18224" s="14" t="str">
        <v/>
      </c>
      <c r="O18224" s="14" t="str">
        <v/>
      </c>
      <c r="P18224" s="14" t="str">
        <f ca="1"/>
        <v>Low Cap</v>
      </c>
    </row>
    <row r="18225" spans="11:16">
      <c r="K18225" s="14" t="str">
        <v/>
      </c>
      <c r="L18225" s="14" t="str">
        <v/>
      </c>
      <c r="O18225" s="14" t="str">
        <v/>
      </c>
      <c r="P18225" s="14" t="str">
        <f ca="1"/>
        <v>Low Cap</v>
      </c>
    </row>
    <row r="18226" spans="11:16">
      <c r="K18226" s="14" t="str">
        <v/>
      </c>
      <c r="L18226" s="14" t="str">
        <v/>
      </c>
      <c r="O18226" s="14" t="str">
        <v/>
      </c>
      <c r="P18226" s="14" t="str">
        <f ca="1"/>
        <v>Low Cap</v>
      </c>
    </row>
    <row r="18227" spans="11:16">
      <c r="K18227" s="14" t="str">
        <v/>
      </c>
      <c r="L18227" s="14" t="str">
        <v/>
      </c>
      <c r="O18227" s="14" t="str">
        <v/>
      </c>
      <c r="P18227" s="14" t="str">
        <f ca="1"/>
        <v>Low Cap</v>
      </c>
    </row>
    <row r="18228" spans="11:16">
      <c r="K18228" s="14" t="str">
        <v/>
      </c>
      <c r="L18228" s="14" t="str">
        <v/>
      </c>
      <c r="O18228" s="14" t="str">
        <v/>
      </c>
      <c r="P18228" s="14" t="str">
        <f ca="1"/>
        <v>Low Cap</v>
      </c>
    </row>
    <row r="18229" spans="11:16">
      <c r="K18229" s="14" t="str">
        <v/>
      </c>
      <c r="L18229" s="14" t="str">
        <v/>
      </c>
      <c r="O18229" s="14" t="str">
        <v/>
      </c>
      <c r="P18229" s="14" t="str">
        <f ca="1"/>
        <v>Low Cap</v>
      </c>
    </row>
    <row r="18230" spans="11:16">
      <c r="K18230" s="14" t="str">
        <v/>
      </c>
      <c r="L18230" s="14" t="str">
        <v/>
      </c>
      <c r="O18230" s="14" t="str">
        <v/>
      </c>
      <c r="P18230" s="14" t="str">
        <f ca="1"/>
        <v>Low Cap</v>
      </c>
    </row>
    <row r="18231" spans="11:16">
      <c r="K18231" s="14" t="str">
        <v/>
      </c>
      <c r="L18231" s="14" t="str">
        <v/>
      </c>
      <c r="O18231" s="14" t="str">
        <v/>
      </c>
      <c r="P18231" s="14" t="str">
        <f ca="1"/>
        <v>Low Cap</v>
      </c>
    </row>
    <row r="18232" spans="11:16">
      <c r="K18232" s="14" t="str">
        <v/>
      </c>
      <c r="L18232" s="14" t="str">
        <v/>
      </c>
      <c r="O18232" s="14" t="str">
        <v/>
      </c>
      <c r="P18232" s="14" t="str">
        <f ca="1"/>
        <v>Low Cap</v>
      </c>
    </row>
    <row r="18233" spans="11:16">
      <c r="K18233" s="14" t="str">
        <v/>
      </c>
      <c r="L18233" s="14" t="str">
        <v/>
      </c>
      <c r="O18233" s="14" t="str">
        <v/>
      </c>
      <c r="P18233" s="14" t="str">
        <f ca="1"/>
        <v>Low Cap</v>
      </c>
    </row>
    <row r="18234" spans="11:16">
      <c r="K18234" s="14" t="str">
        <v/>
      </c>
      <c r="L18234" s="14" t="str">
        <v/>
      </c>
      <c r="O18234" s="14" t="str">
        <v/>
      </c>
      <c r="P18234" s="14" t="str">
        <f ca="1"/>
        <v>Low Cap</v>
      </c>
    </row>
    <row r="18235" spans="11:16">
      <c r="K18235" s="14" t="str">
        <v/>
      </c>
      <c r="L18235" s="14" t="str">
        <v/>
      </c>
      <c r="O18235" s="14" t="str">
        <v/>
      </c>
      <c r="P18235" s="14" t="str">
        <f ca="1"/>
        <v>Low Cap</v>
      </c>
    </row>
    <row r="18236" spans="11:16">
      <c r="K18236" s="14" t="str">
        <v/>
      </c>
      <c r="L18236" s="14" t="str">
        <v/>
      </c>
      <c r="O18236" s="14" t="str">
        <v/>
      </c>
      <c r="P18236" s="14" t="str">
        <f ca="1"/>
        <v>Low Cap</v>
      </c>
    </row>
    <row r="18237" spans="11:16">
      <c r="K18237" s="14" t="str">
        <v/>
      </c>
      <c r="L18237" s="14" t="str">
        <v/>
      </c>
      <c r="O18237" s="14" t="str">
        <v/>
      </c>
      <c r="P18237" s="14" t="str">
        <f ca="1"/>
        <v>Low Cap</v>
      </c>
    </row>
    <row r="18238" spans="11:16">
      <c r="K18238" s="14" t="str">
        <v/>
      </c>
      <c r="L18238" s="14" t="str">
        <v/>
      </c>
      <c r="O18238" s="14" t="str">
        <v/>
      </c>
      <c r="P18238" s="14" t="str">
        <f ca="1"/>
        <v>Low Cap</v>
      </c>
    </row>
    <row r="18239" spans="11:16">
      <c r="K18239" s="14" t="str">
        <v/>
      </c>
      <c r="L18239" s="14" t="str">
        <v/>
      </c>
      <c r="O18239" s="14" t="str">
        <v/>
      </c>
      <c r="P18239" s="14" t="str">
        <f ca="1"/>
        <v>Low Cap</v>
      </c>
    </row>
    <row r="18240" spans="11:16">
      <c r="K18240" s="14" t="str">
        <v/>
      </c>
      <c r="L18240" s="14" t="str">
        <v/>
      </c>
      <c r="O18240" s="14" t="str">
        <v/>
      </c>
      <c r="P18240" s="14" t="str">
        <f ca="1"/>
        <v>Low Cap</v>
      </c>
    </row>
    <row r="18241" spans="11:16">
      <c r="K18241" s="14" t="str">
        <v/>
      </c>
      <c r="L18241" s="14" t="str">
        <v/>
      </c>
      <c r="O18241" s="14" t="str">
        <v/>
      </c>
      <c r="P18241" s="14" t="str">
        <f ca="1"/>
        <v>Low Cap</v>
      </c>
    </row>
    <row r="18242" spans="11:16">
      <c r="K18242" s="14" t="str">
        <v/>
      </c>
      <c r="L18242" s="14" t="str">
        <v/>
      </c>
      <c r="O18242" s="14" t="str">
        <v/>
      </c>
      <c r="P18242" s="14" t="str">
        <f ca="1"/>
        <v>Low Cap</v>
      </c>
    </row>
    <row r="18243" spans="11:16">
      <c r="K18243" s="14" t="str">
        <v/>
      </c>
      <c r="L18243" s="14" t="str">
        <v/>
      </c>
      <c r="O18243" s="14" t="str">
        <v/>
      </c>
      <c r="P18243" s="14" t="str">
        <f ca="1"/>
        <v>Low Cap</v>
      </c>
    </row>
    <row r="18244" spans="11:16">
      <c r="K18244" s="14" t="str">
        <v/>
      </c>
      <c r="L18244" s="14" t="str">
        <v/>
      </c>
      <c r="O18244" s="14" t="str">
        <v/>
      </c>
      <c r="P18244" s="14" t="str">
        <f ca="1"/>
        <v>Low Cap</v>
      </c>
    </row>
    <row r="18245" spans="11:16">
      <c r="K18245" s="14" t="str">
        <v/>
      </c>
      <c r="L18245" s="14" t="str">
        <v/>
      </c>
      <c r="O18245" s="14" t="str">
        <v/>
      </c>
      <c r="P18245" s="14" t="str">
        <f ca="1"/>
        <v>Low Cap</v>
      </c>
    </row>
    <row r="18246" spans="11:16">
      <c r="K18246" s="14" t="str">
        <v/>
      </c>
      <c r="L18246" s="14" t="str">
        <v/>
      </c>
      <c r="O18246" s="14" t="str">
        <v/>
      </c>
      <c r="P18246" s="14" t="str">
        <f ca="1"/>
        <v>Low Cap</v>
      </c>
    </row>
    <row r="18247" spans="11:16">
      <c r="K18247" s="14" t="str">
        <v/>
      </c>
      <c r="L18247" s="14" t="str">
        <v/>
      </c>
      <c r="O18247" s="14" t="str">
        <v/>
      </c>
      <c r="P18247" s="14" t="str">
        <f ca="1"/>
        <v>Low Cap</v>
      </c>
    </row>
    <row r="18248" spans="11:16">
      <c r="K18248" s="14" t="str">
        <v/>
      </c>
      <c r="L18248" s="14" t="str">
        <v/>
      </c>
      <c r="O18248" s="14" t="str">
        <v/>
      </c>
      <c r="P18248" s="14" t="str">
        <f ca="1"/>
        <v>Low Cap</v>
      </c>
    </row>
    <row r="18249" spans="11:16">
      <c r="K18249" s="14" t="str">
        <v/>
      </c>
      <c r="L18249" s="14" t="str">
        <v/>
      </c>
      <c r="O18249" s="14" t="str">
        <v/>
      </c>
      <c r="P18249" s="14" t="str">
        <f ca="1"/>
        <v>Low Cap</v>
      </c>
    </row>
    <row r="18250" spans="11:16">
      <c r="K18250" s="14" t="str">
        <v/>
      </c>
      <c r="L18250" s="14" t="str">
        <v/>
      </c>
      <c r="O18250" s="14" t="str">
        <v/>
      </c>
      <c r="P18250" s="14" t="str">
        <f ca="1"/>
        <v>Low Cap</v>
      </c>
    </row>
    <row r="18251" spans="11:16">
      <c r="K18251" s="14" t="str">
        <v/>
      </c>
      <c r="L18251" s="14" t="str">
        <v/>
      </c>
      <c r="O18251" s="14" t="str">
        <v/>
      </c>
      <c r="P18251" s="14" t="str">
        <f ca="1"/>
        <v>Low Cap</v>
      </c>
    </row>
    <row r="18252" spans="11:16">
      <c r="K18252" s="14" t="str">
        <v/>
      </c>
      <c r="L18252" s="14" t="str">
        <v/>
      </c>
      <c r="O18252" s="14" t="str">
        <v/>
      </c>
      <c r="P18252" s="14" t="str">
        <f ca="1"/>
        <v>Low Cap</v>
      </c>
    </row>
    <row r="18253" spans="11:16">
      <c r="K18253" s="14" t="str">
        <v/>
      </c>
      <c r="L18253" s="14" t="str">
        <v/>
      </c>
      <c r="O18253" s="14" t="str">
        <v/>
      </c>
      <c r="P18253" s="14" t="str">
        <f ca="1"/>
        <v>Low Cap</v>
      </c>
    </row>
    <row r="18254" spans="11:16">
      <c r="K18254" s="14" t="str">
        <v/>
      </c>
      <c r="L18254" s="14" t="str">
        <v/>
      </c>
      <c r="O18254" s="14" t="str">
        <v/>
      </c>
      <c r="P18254" s="14" t="str">
        <f ca="1"/>
        <v>Low Cap</v>
      </c>
    </row>
    <row r="18255" spans="11:16">
      <c r="K18255" s="14" t="str">
        <v/>
      </c>
      <c r="L18255" s="14" t="str">
        <v/>
      </c>
      <c r="O18255" s="14" t="str">
        <v/>
      </c>
      <c r="P18255" s="14" t="str">
        <f ca="1"/>
        <v>Low Cap</v>
      </c>
    </row>
    <row r="18256" spans="11:16">
      <c r="K18256" s="14" t="str">
        <v/>
      </c>
      <c r="L18256" s="14" t="str">
        <v/>
      </c>
      <c r="O18256" s="14" t="str">
        <v/>
      </c>
      <c r="P18256" s="14" t="str">
        <f ca="1"/>
        <v>Low Cap</v>
      </c>
    </row>
    <row r="18257" spans="11:16">
      <c r="K18257" s="14" t="str">
        <v/>
      </c>
      <c r="L18257" s="14" t="str">
        <v/>
      </c>
      <c r="O18257" s="14" t="str">
        <v/>
      </c>
      <c r="P18257" s="14" t="str">
        <f ca="1"/>
        <v>Low Cap</v>
      </c>
    </row>
    <row r="18258" spans="11:16">
      <c r="K18258" s="14" t="str">
        <v/>
      </c>
      <c r="L18258" s="14" t="str">
        <v/>
      </c>
      <c r="O18258" s="14" t="str">
        <v/>
      </c>
      <c r="P18258" s="14" t="str">
        <f ca="1"/>
        <v>Low Cap</v>
      </c>
    </row>
    <row r="18259" spans="11:16">
      <c r="K18259" s="14" t="str">
        <v/>
      </c>
      <c r="L18259" s="14" t="str">
        <v/>
      </c>
      <c r="O18259" s="14" t="str">
        <v/>
      </c>
      <c r="P18259" s="14" t="str">
        <f ca="1"/>
        <v>Low Cap</v>
      </c>
    </row>
    <row r="18260" spans="11:16">
      <c r="K18260" s="14" t="str">
        <v/>
      </c>
      <c r="L18260" s="14" t="str">
        <v/>
      </c>
      <c r="O18260" s="14" t="str">
        <v/>
      </c>
      <c r="P18260" s="14" t="str">
        <f ca="1"/>
        <v>Low Cap</v>
      </c>
    </row>
    <row r="18261" spans="11:16">
      <c r="K18261" s="14" t="str">
        <v/>
      </c>
      <c r="L18261" s="14" t="str">
        <v/>
      </c>
      <c r="O18261" s="14" t="str">
        <v/>
      </c>
      <c r="P18261" s="14" t="str">
        <f ca="1"/>
        <v>Low Cap</v>
      </c>
    </row>
    <row r="18262" spans="11:16">
      <c r="K18262" s="14" t="str">
        <v/>
      </c>
      <c r="L18262" s="14" t="str">
        <v/>
      </c>
      <c r="O18262" s="14" t="str">
        <v/>
      </c>
      <c r="P18262" s="14" t="str">
        <f ca="1"/>
        <v>Low Cap</v>
      </c>
    </row>
    <row r="18263" spans="11:16">
      <c r="K18263" s="14" t="str">
        <v/>
      </c>
      <c r="L18263" s="14" t="str">
        <v/>
      </c>
      <c r="O18263" s="14" t="str">
        <v/>
      </c>
      <c r="P18263" s="14" t="str">
        <f ca="1"/>
        <v>Low Cap</v>
      </c>
    </row>
    <row r="18264" spans="11:16">
      <c r="K18264" s="14" t="str">
        <v/>
      </c>
      <c r="L18264" s="14" t="str">
        <v/>
      </c>
      <c r="O18264" s="14" t="str">
        <v/>
      </c>
      <c r="P18264" s="14" t="str">
        <f ca="1"/>
        <v>Low Cap</v>
      </c>
    </row>
    <row r="18265" spans="11:16">
      <c r="K18265" s="14" t="str">
        <v/>
      </c>
      <c r="L18265" s="14" t="str">
        <v/>
      </c>
      <c r="O18265" s="14" t="str">
        <v/>
      </c>
      <c r="P18265" s="14" t="str">
        <f ca="1"/>
        <v>Low Cap</v>
      </c>
    </row>
    <row r="18266" spans="11:16">
      <c r="K18266" s="14" t="str">
        <v/>
      </c>
      <c r="L18266" s="14" t="str">
        <v/>
      </c>
      <c r="O18266" s="14" t="str">
        <v/>
      </c>
      <c r="P18266" s="14" t="str">
        <f ca="1"/>
        <v>Low Cap</v>
      </c>
    </row>
    <row r="18267" spans="11:16">
      <c r="K18267" s="14" t="str">
        <v/>
      </c>
      <c r="L18267" s="14" t="str">
        <v/>
      </c>
      <c r="O18267" s="14" t="str">
        <v/>
      </c>
      <c r="P18267" s="14" t="str">
        <f ca="1"/>
        <v>Low Cap</v>
      </c>
    </row>
    <row r="18268" spans="11:16">
      <c r="K18268" s="14" t="str">
        <v/>
      </c>
      <c r="L18268" s="14" t="str">
        <v/>
      </c>
      <c r="O18268" s="14" t="str">
        <v/>
      </c>
      <c r="P18268" s="14" t="str">
        <f ca="1"/>
        <v>Low Cap</v>
      </c>
    </row>
    <row r="18269" spans="11:16">
      <c r="K18269" s="14" t="str">
        <v/>
      </c>
      <c r="L18269" s="14" t="str">
        <v/>
      </c>
      <c r="O18269" s="14" t="str">
        <v/>
      </c>
      <c r="P18269" s="14" t="str">
        <f ca="1"/>
        <v>Low Cap</v>
      </c>
    </row>
    <row r="18270" spans="11:16">
      <c r="K18270" s="14" t="str">
        <v/>
      </c>
      <c r="L18270" s="14" t="str">
        <v/>
      </c>
      <c r="O18270" s="14" t="str">
        <v/>
      </c>
      <c r="P18270" s="14" t="str">
        <f ca="1"/>
        <v>Low Cap</v>
      </c>
    </row>
    <row r="18271" spans="11:16">
      <c r="K18271" s="14" t="str">
        <v/>
      </c>
      <c r="L18271" s="14" t="str">
        <v/>
      </c>
      <c r="O18271" s="14" t="str">
        <v/>
      </c>
      <c r="P18271" s="14" t="str">
        <f ca="1"/>
        <v>Low Cap</v>
      </c>
    </row>
    <row r="18272" spans="11:16">
      <c r="K18272" s="14" t="str">
        <v/>
      </c>
      <c r="L18272" s="14" t="str">
        <v/>
      </c>
      <c r="O18272" s="14" t="str">
        <v/>
      </c>
      <c r="P18272" s="14" t="str">
        <f ca="1"/>
        <v>Low Cap</v>
      </c>
    </row>
    <row r="18273" spans="11:16">
      <c r="K18273" s="14" t="str">
        <v/>
      </c>
      <c r="L18273" s="14" t="str">
        <v/>
      </c>
      <c r="O18273" s="14" t="str">
        <v/>
      </c>
      <c r="P18273" s="14" t="str">
        <f ca="1"/>
        <v>Low Cap</v>
      </c>
    </row>
    <row r="18274" spans="11:16">
      <c r="K18274" s="14" t="str">
        <v/>
      </c>
      <c r="L18274" s="14" t="str">
        <v/>
      </c>
      <c r="O18274" s="14" t="str">
        <v/>
      </c>
      <c r="P18274" s="14" t="str">
        <f ca="1"/>
        <v>Low Cap</v>
      </c>
    </row>
    <row r="18275" spans="11:16">
      <c r="K18275" s="14" t="str">
        <v/>
      </c>
      <c r="L18275" s="14" t="str">
        <v/>
      </c>
      <c r="O18275" s="14" t="str">
        <v/>
      </c>
      <c r="P18275" s="14" t="str">
        <f ca="1"/>
        <v>Low Cap</v>
      </c>
    </row>
    <row r="18276" spans="11:16">
      <c r="K18276" s="14" t="str">
        <v/>
      </c>
      <c r="L18276" s="14" t="str">
        <v/>
      </c>
      <c r="O18276" s="14" t="str">
        <v/>
      </c>
      <c r="P18276" s="14" t="str">
        <f ca="1"/>
        <v>Low Cap</v>
      </c>
    </row>
    <row r="18277" spans="11:16">
      <c r="K18277" s="14" t="str">
        <v/>
      </c>
      <c r="L18277" s="14" t="str">
        <v/>
      </c>
      <c r="O18277" s="14" t="str">
        <v/>
      </c>
      <c r="P18277" s="14" t="str">
        <f ca="1"/>
        <v>Low Cap</v>
      </c>
    </row>
    <row r="18278" spans="11:16">
      <c r="K18278" s="14" t="str">
        <v/>
      </c>
      <c r="L18278" s="14" t="str">
        <v/>
      </c>
      <c r="O18278" s="14" t="str">
        <v/>
      </c>
      <c r="P18278" s="14" t="str">
        <f ca="1"/>
        <v>Low Cap</v>
      </c>
    </row>
    <row r="18279" spans="11:16">
      <c r="K18279" s="14" t="str">
        <v/>
      </c>
      <c r="L18279" s="14" t="str">
        <v/>
      </c>
      <c r="O18279" s="14" t="str">
        <v/>
      </c>
      <c r="P18279" s="14" t="str">
        <f ca="1"/>
        <v>Low Cap</v>
      </c>
    </row>
    <row r="18280" spans="11:16">
      <c r="K18280" s="14" t="str">
        <v/>
      </c>
      <c r="L18280" s="14" t="str">
        <v/>
      </c>
      <c r="O18280" s="14" t="str">
        <v/>
      </c>
      <c r="P18280" s="14" t="str">
        <f ca="1"/>
        <v>Low Cap</v>
      </c>
    </row>
    <row r="18281" spans="11:16">
      <c r="K18281" s="14" t="str">
        <v/>
      </c>
      <c r="L18281" s="14" t="str">
        <v/>
      </c>
      <c r="O18281" s="14" t="str">
        <v/>
      </c>
      <c r="P18281" s="14" t="str">
        <f ca="1"/>
        <v>Low Cap</v>
      </c>
    </row>
    <row r="18282" spans="11:16">
      <c r="K18282" s="14" t="str">
        <v/>
      </c>
      <c r="L18282" s="14" t="str">
        <v/>
      </c>
      <c r="O18282" s="14" t="str">
        <v/>
      </c>
      <c r="P18282" s="14" t="str">
        <f ca="1"/>
        <v>Low Cap</v>
      </c>
    </row>
    <row r="18283" spans="11:16">
      <c r="K18283" s="14" t="str">
        <v/>
      </c>
      <c r="L18283" s="14" t="str">
        <v/>
      </c>
      <c r="O18283" s="14" t="str">
        <v/>
      </c>
      <c r="P18283" s="14" t="str">
        <f ca="1"/>
        <v>Low Cap</v>
      </c>
    </row>
    <row r="18284" spans="11:16">
      <c r="K18284" s="14" t="str">
        <v/>
      </c>
      <c r="L18284" s="14" t="str">
        <v/>
      </c>
      <c r="O18284" s="14" t="str">
        <v/>
      </c>
      <c r="P18284" s="14" t="str">
        <f ca="1"/>
        <v>Low Cap</v>
      </c>
    </row>
    <row r="18285" spans="11:16">
      <c r="K18285" s="14" t="str">
        <v/>
      </c>
      <c r="L18285" s="14" t="str">
        <v/>
      </c>
      <c r="O18285" s="14" t="str">
        <v/>
      </c>
      <c r="P18285" s="14" t="str">
        <f ca="1"/>
        <v>Low Cap</v>
      </c>
    </row>
    <row r="18286" spans="11:16">
      <c r="K18286" s="14" t="str">
        <v/>
      </c>
      <c r="L18286" s="14" t="str">
        <v/>
      </c>
      <c r="O18286" s="14" t="str">
        <v/>
      </c>
      <c r="P18286" s="14" t="str">
        <f ca="1"/>
        <v>Low Cap</v>
      </c>
    </row>
    <row r="18287" spans="11:16">
      <c r="K18287" s="14" t="str">
        <v/>
      </c>
      <c r="L18287" s="14" t="str">
        <v/>
      </c>
      <c r="O18287" s="14" t="str">
        <v/>
      </c>
      <c r="P18287" s="14" t="str">
        <f ca="1"/>
        <v>Low Cap</v>
      </c>
    </row>
    <row r="18288" spans="11:16">
      <c r="K18288" s="14" t="str">
        <v/>
      </c>
      <c r="L18288" s="14" t="str">
        <v/>
      </c>
      <c r="O18288" s="14" t="str">
        <v/>
      </c>
      <c r="P18288" s="14" t="str">
        <f ca="1"/>
        <v>Low Cap</v>
      </c>
    </row>
    <row r="18289" spans="11:16">
      <c r="K18289" s="14" t="str">
        <v/>
      </c>
      <c r="L18289" s="14" t="str">
        <v/>
      </c>
      <c r="O18289" s="14" t="str">
        <v/>
      </c>
      <c r="P18289" s="14" t="str">
        <f ca="1"/>
        <v>Low Cap</v>
      </c>
    </row>
    <row r="18290" spans="11:16">
      <c r="K18290" s="14" t="str">
        <v/>
      </c>
      <c r="L18290" s="14" t="str">
        <v/>
      </c>
      <c r="O18290" s="14" t="str">
        <v/>
      </c>
      <c r="P18290" s="14" t="str">
        <f ca="1"/>
        <v>Low Cap</v>
      </c>
    </row>
    <row r="18291" spans="11:16">
      <c r="K18291" s="14" t="str">
        <v/>
      </c>
      <c r="L18291" s="14" t="str">
        <v/>
      </c>
      <c r="O18291" s="14" t="str">
        <v/>
      </c>
      <c r="P18291" s="14" t="str">
        <f ca="1"/>
        <v>Low Cap</v>
      </c>
    </row>
    <row r="18292" spans="11:16">
      <c r="K18292" s="14" t="str">
        <v/>
      </c>
      <c r="L18292" s="14" t="str">
        <v/>
      </c>
      <c r="O18292" s="14" t="str">
        <v/>
      </c>
      <c r="P18292" s="14" t="str">
        <f ca="1"/>
        <v>Low Cap</v>
      </c>
    </row>
    <row r="18293" spans="11:16">
      <c r="K18293" s="14" t="str">
        <v/>
      </c>
      <c r="L18293" s="14" t="str">
        <v/>
      </c>
      <c r="O18293" s="14" t="str">
        <v/>
      </c>
      <c r="P18293" s="14" t="str">
        <f ca="1"/>
        <v>Low Cap</v>
      </c>
    </row>
    <row r="18294" spans="11:16">
      <c r="K18294" s="14" t="str">
        <v/>
      </c>
      <c r="L18294" s="14" t="str">
        <v/>
      </c>
      <c r="O18294" s="14" t="str">
        <v/>
      </c>
      <c r="P18294" s="14" t="str">
        <f ca="1"/>
        <v>Low Cap</v>
      </c>
    </row>
    <row r="18295" spans="11:16">
      <c r="K18295" s="14" t="str">
        <v/>
      </c>
      <c r="L18295" s="14" t="str">
        <v/>
      </c>
      <c r="O18295" s="14" t="str">
        <v/>
      </c>
      <c r="P18295" s="14" t="str">
        <f ca="1"/>
        <v>Low Cap</v>
      </c>
    </row>
    <row r="18296" spans="11:16">
      <c r="K18296" s="14" t="str">
        <v/>
      </c>
      <c r="L18296" s="14" t="str">
        <v/>
      </c>
      <c r="O18296" s="14" t="str">
        <v/>
      </c>
      <c r="P18296" s="14" t="str">
        <f ca="1"/>
        <v>Low Cap</v>
      </c>
    </row>
    <row r="18297" spans="11:16">
      <c r="K18297" s="14" t="str">
        <v/>
      </c>
      <c r="L18297" s="14" t="str">
        <v/>
      </c>
      <c r="O18297" s="14" t="str">
        <v/>
      </c>
      <c r="P18297" s="14" t="str">
        <f ca="1"/>
        <v>Low Cap</v>
      </c>
    </row>
    <row r="18298" spans="11:16">
      <c r="K18298" s="14" t="str">
        <v/>
      </c>
      <c r="L18298" s="14" t="str">
        <v/>
      </c>
      <c r="O18298" s="14" t="str">
        <v/>
      </c>
      <c r="P18298" s="14" t="str">
        <f ca="1"/>
        <v>Low Cap</v>
      </c>
    </row>
    <row r="18299" spans="11:16">
      <c r="K18299" s="14" t="str">
        <v/>
      </c>
      <c r="L18299" s="14" t="str">
        <v/>
      </c>
      <c r="O18299" s="14" t="str">
        <v/>
      </c>
      <c r="P18299" s="14" t="str">
        <f ca="1"/>
        <v>Low Cap</v>
      </c>
    </row>
    <row r="18300" spans="11:16">
      <c r="K18300" s="14" t="str">
        <v/>
      </c>
      <c r="L18300" s="14" t="str">
        <v/>
      </c>
      <c r="O18300" s="14" t="str">
        <v/>
      </c>
      <c r="P18300" s="14" t="str">
        <f ca="1"/>
        <v>Low Cap</v>
      </c>
    </row>
    <row r="18301" spans="11:16">
      <c r="K18301" s="14" t="str">
        <v/>
      </c>
      <c r="L18301" s="14" t="str">
        <v/>
      </c>
      <c r="O18301" s="14" t="str">
        <v/>
      </c>
      <c r="P18301" s="14" t="str">
        <f ca="1"/>
        <v>Low Cap</v>
      </c>
    </row>
    <row r="18302" spans="11:16">
      <c r="K18302" s="14" t="str">
        <v/>
      </c>
      <c r="L18302" s="14" t="str">
        <v/>
      </c>
      <c r="O18302" s="14" t="str">
        <v/>
      </c>
      <c r="P18302" s="14" t="str">
        <f ca="1"/>
        <v>Low Cap</v>
      </c>
    </row>
    <row r="18303" spans="11:16">
      <c r="K18303" s="14" t="str">
        <v/>
      </c>
      <c r="L18303" s="14" t="str">
        <v/>
      </c>
      <c r="O18303" s="14" t="str">
        <v/>
      </c>
      <c r="P18303" s="14" t="str">
        <f ca="1"/>
        <v>Low Cap</v>
      </c>
    </row>
    <row r="18304" spans="11:16">
      <c r="K18304" s="14" t="str">
        <v/>
      </c>
      <c r="L18304" s="14" t="str">
        <v/>
      </c>
      <c r="O18304" s="14" t="str">
        <v/>
      </c>
      <c r="P18304" s="14" t="str">
        <f ca="1"/>
        <v>Low Cap</v>
      </c>
    </row>
    <row r="18305" spans="11:16">
      <c r="K18305" s="14" t="str">
        <v/>
      </c>
      <c r="L18305" s="14" t="str">
        <v/>
      </c>
      <c r="O18305" s="14" t="str">
        <v/>
      </c>
      <c r="P18305" s="14" t="str">
        <f ca="1"/>
        <v>Low Cap</v>
      </c>
    </row>
    <row r="18306" spans="11:16">
      <c r="K18306" s="14" t="str">
        <v/>
      </c>
      <c r="L18306" s="14" t="str">
        <v/>
      </c>
      <c r="O18306" s="14" t="str">
        <v/>
      </c>
      <c r="P18306" s="14" t="str">
        <f ca="1"/>
        <v>Low Cap</v>
      </c>
    </row>
    <row r="18307" spans="11:16">
      <c r="K18307" s="14" t="str">
        <v/>
      </c>
      <c r="L18307" s="14" t="str">
        <v/>
      </c>
      <c r="O18307" s="14" t="str">
        <v/>
      </c>
      <c r="P18307" s="14" t="str">
        <f ca="1"/>
        <v>Low Cap</v>
      </c>
    </row>
    <row r="18308" spans="11:16">
      <c r="K18308" s="14" t="str">
        <v/>
      </c>
      <c r="L18308" s="14" t="str">
        <v/>
      </c>
      <c r="O18308" s="14" t="str">
        <v/>
      </c>
      <c r="P18308" s="14" t="str">
        <f ca="1"/>
        <v>Low Cap</v>
      </c>
    </row>
    <row r="18309" spans="11:16">
      <c r="K18309" s="14" t="str">
        <v/>
      </c>
      <c r="L18309" s="14" t="str">
        <v/>
      </c>
      <c r="O18309" s="14" t="str">
        <v/>
      </c>
      <c r="P18309" s="14" t="str">
        <f ca="1"/>
        <v>Low Cap</v>
      </c>
    </row>
    <row r="18310" spans="11:16">
      <c r="K18310" s="14" t="str">
        <v/>
      </c>
      <c r="L18310" s="14" t="str">
        <v/>
      </c>
      <c r="O18310" s="14" t="str">
        <v/>
      </c>
      <c r="P18310" s="14" t="str">
        <f ca="1"/>
        <v>Low Cap</v>
      </c>
    </row>
    <row r="18311" spans="11:16">
      <c r="K18311" s="14" t="str">
        <v/>
      </c>
      <c r="L18311" s="14" t="str">
        <v/>
      </c>
      <c r="O18311" s="14" t="str">
        <v/>
      </c>
      <c r="P18311" s="14" t="str">
        <f ca="1"/>
        <v>Low Cap</v>
      </c>
    </row>
    <row r="18312" spans="11:16">
      <c r="K18312" s="14" t="str">
        <v/>
      </c>
      <c r="L18312" s="14" t="str">
        <v/>
      </c>
      <c r="O18312" s="14" t="str">
        <v/>
      </c>
      <c r="P18312" s="14" t="str">
        <f ca="1"/>
        <v>Low Cap</v>
      </c>
    </row>
    <row r="18313" spans="11:16">
      <c r="K18313" s="14" t="str">
        <v/>
      </c>
      <c r="L18313" s="14" t="str">
        <v/>
      </c>
      <c r="O18313" s="14" t="str">
        <v/>
      </c>
      <c r="P18313" s="14" t="str">
        <f ca="1"/>
        <v>Low Cap</v>
      </c>
    </row>
    <row r="18314" spans="11:16">
      <c r="K18314" s="14" t="str">
        <v/>
      </c>
      <c r="L18314" s="14" t="str">
        <v/>
      </c>
      <c r="O18314" s="14" t="str">
        <v/>
      </c>
      <c r="P18314" s="14" t="str">
        <f ca="1"/>
        <v>Low Cap</v>
      </c>
    </row>
    <row r="18315" spans="11:16">
      <c r="K18315" s="14" t="str">
        <v/>
      </c>
      <c r="L18315" s="14" t="str">
        <v/>
      </c>
      <c r="O18315" s="14" t="str">
        <v/>
      </c>
      <c r="P18315" s="14" t="str">
        <f ca="1"/>
        <v>Low Cap</v>
      </c>
    </row>
    <row r="18316" spans="11:16">
      <c r="K18316" s="14" t="str">
        <v/>
      </c>
      <c r="L18316" s="14" t="str">
        <v/>
      </c>
      <c r="O18316" s="14" t="str">
        <v/>
      </c>
      <c r="P18316" s="14" t="str">
        <f ca="1"/>
        <v>Low Cap</v>
      </c>
    </row>
    <row r="18317" spans="11:16">
      <c r="K18317" s="14" t="str">
        <v/>
      </c>
      <c r="L18317" s="14" t="str">
        <v/>
      </c>
      <c r="O18317" s="14" t="str">
        <v/>
      </c>
      <c r="P18317" s="14" t="str">
        <f ca="1"/>
        <v>Low Cap</v>
      </c>
    </row>
    <row r="18318" spans="11:16">
      <c r="K18318" s="14" t="str">
        <v/>
      </c>
      <c r="L18318" s="14" t="str">
        <v/>
      </c>
      <c r="O18318" s="14" t="str">
        <v/>
      </c>
      <c r="P18318" s="14" t="str">
        <f ca="1"/>
        <v>Low Cap</v>
      </c>
    </row>
    <row r="18319" spans="11:16">
      <c r="K18319" s="14" t="str">
        <v/>
      </c>
      <c r="L18319" s="14" t="str">
        <v/>
      </c>
      <c r="O18319" s="14" t="str">
        <v/>
      </c>
      <c r="P18319" s="14" t="str">
        <f ca="1"/>
        <v>Low Cap</v>
      </c>
    </row>
    <row r="18320" spans="11:16">
      <c r="K18320" s="14" t="str">
        <v/>
      </c>
      <c r="L18320" s="14" t="str">
        <v/>
      </c>
      <c r="O18320" s="14" t="str">
        <v/>
      </c>
      <c r="P18320" s="14" t="str">
        <f ca="1"/>
        <v>Low Cap</v>
      </c>
    </row>
    <row r="18321" spans="11:16">
      <c r="K18321" s="14" t="str">
        <v/>
      </c>
      <c r="L18321" s="14" t="str">
        <v/>
      </c>
      <c r="O18321" s="14" t="str">
        <v/>
      </c>
      <c r="P18321" s="14" t="str">
        <f ca="1"/>
        <v>Low Cap</v>
      </c>
    </row>
    <row r="18322" spans="11:16">
      <c r="K18322" s="14" t="str">
        <v/>
      </c>
      <c r="L18322" s="14" t="str">
        <v/>
      </c>
      <c r="O18322" s="14" t="str">
        <v/>
      </c>
      <c r="P18322" s="14" t="str">
        <f ca="1"/>
        <v>Low Cap</v>
      </c>
    </row>
    <row r="18323" spans="11:16">
      <c r="K18323" s="14" t="str">
        <v/>
      </c>
      <c r="L18323" s="14" t="str">
        <v/>
      </c>
      <c r="O18323" s="14" t="str">
        <v/>
      </c>
      <c r="P18323" s="14" t="str">
        <f ca="1"/>
        <v>Low Cap</v>
      </c>
    </row>
    <row r="18324" spans="11:16">
      <c r="K18324" s="14" t="str">
        <v/>
      </c>
      <c r="L18324" s="14" t="str">
        <v/>
      </c>
      <c r="O18324" s="14" t="str">
        <v/>
      </c>
      <c r="P18324" s="14" t="str">
        <f ca="1"/>
        <v>Low Cap</v>
      </c>
    </row>
    <row r="18325" spans="11:16">
      <c r="K18325" s="14" t="str">
        <v/>
      </c>
      <c r="L18325" s="14" t="str">
        <v/>
      </c>
      <c r="O18325" s="14" t="str">
        <v/>
      </c>
      <c r="P18325" s="14" t="str">
        <f ca="1"/>
        <v>Low Cap</v>
      </c>
    </row>
    <row r="18326" spans="11:16">
      <c r="K18326" s="14" t="str">
        <v/>
      </c>
      <c r="L18326" s="14" t="str">
        <v/>
      </c>
      <c r="O18326" s="14" t="str">
        <v/>
      </c>
      <c r="P18326" s="14" t="str">
        <f ca="1"/>
        <v>Low Cap</v>
      </c>
    </row>
    <row r="18327" spans="11:16">
      <c r="K18327" s="14" t="str">
        <v/>
      </c>
      <c r="L18327" s="14" t="str">
        <v/>
      </c>
      <c r="O18327" s="14" t="str">
        <v/>
      </c>
      <c r="P18327" s="14" t="str">
        <f ca="1"/>
        <v>Low Cap</v>
      </c>
    </row>
    <row r="18328" spans="11:16">
      <c r="K18328" s="14" t="str">
        <v/>
      </c>
      <c r="L18328" s="14" t="str">
        <v/>
      </c>
      <c r="O18328" s="14" t="str">
        <v/>
      </c>
      <c r="P18328" s="14" t="str">
        <f ca="1"/>
        <v>Low Cap</v>
      </c>
    </row>
    <row r="18329" spans="11:16">
      <c r="K18329" s="14" t="str">
        <v/>
      </c>
      <c r="L18329" s="14" t="str">
        <v/>
      </c>
      <c r="O18329" s="14" t="str">
        <v/>
      </c>
      <c r="P18329" s="14" t="str">
        <f ca="1"/>
        <v>Low Cap</v>
      </c>
    </row>
    <row r="18330" spans="11:16">
      <c r="K18330" s="14" t="str">
        <v/>
      </c>
      <c r="L18330" s="14" t="str">
        <v/>
      </c>
      <c r="O18330" s="14" t="str">
        <v/>
      </c>
      <c r="P18330" s="14" t="str">
        <f ca="1"/>
        <v>Low Cap</v>
      </c>
    </row>
    <row r="18331" spans="11:16">
      <c r="K18331" s="14" t="str">
        <v/>
      </c>
      <c r="L18331" s="14" t="str">
        <v/>
      </c>
      <c r="O18331" s="14" t="str">
        <v/>
      </c>
      <c r="P18331" s="14" t="str">
        <f ca="1"/>
        <v>Low Cap</v>
      </c>
    </row>
    <row r="18332" spans="11:16">
      <c r="K18332" s="14" t="str">
        <v/>
      </c>
      <c r="L18332" s="14" t="str">
        <v/>
      </c>
      <c r="O18332" s="14" t="str">
        <v/>
      </c>
      <c r="P18332" s="14" t="str">
        <f ca="1"/>
        <v>Low Cap</v>
      </c>
    </row>
    <row r="18333" spans="11:16">
      <c r="K18333" s="14" t="str">
        <v/>
      </c>
      <c r="L18333" s="14" t="str">
        <v/>
      </c>
      <c r="O18333" s="14" t="str">
        <v/>
      </c>
      <c r="P18333" s="14" t="str">
        <f ca="1"/>
        <v>Low Cap</v>
      </c>
    </row>
    <row r="18334" spans="11:16">
      <c r="K18334" s="14" t="str">
        <v/>
      </c>
      <c r="L18334" s="14" t="str">
        <v/>
      </c>
      <c r="O18334" s="14" t="str">
        <v/>
      </c>
      <c r="P18334" s="14" t="str">
        <f ca="1"/>
        <v>Low Cap</v>
      </c>
    </row>
    <row r="18335" spans="11:16">
      <c r="K18335" s="14" t="str">
        <v/>
      </c>
      <c r="L18335" s="14" t="str">
        <v/>
      </c>
      <c r="O18335" s="14" t="str">
        <v/>
      </c>
      <c r="P18335" s="14" t="str">
        <f ca="1"/>
        <v>Low Cap</v>
      </c>
    </row>
    <row r="18336" spans="11:16">
      <c r="K18336" s="14" t="str">
        <v/>
      </c>
      <c r="L18336" s="14" t="str">
        <v/>
      </c>
      <c r="O18336" s="14" t="str">
        <v/>
      </c>
      <c r="P18336" s="14" t="str">
        <f ca="1"/>
        <v>Low Cap</v>
      </c>
    </row>
    <row r="18337" spans="11:16">
      <c r="K18337" s="14" t="str">
        <v/>
      </c>
      <c r="L18337" s="14" t="str">
        <v/>
      </c>
      <c r="O18337" s="14" t="str">
        <v/>
      </c>
      <c r="P18337" s="14" t="str">
        <f ca="1"/>
        <v>Low Cap</v>
      </c>
    </row>
    <row r="18338" spans="11:16">
      <c r="K18338" s="14" t="str">
        <v/>
      </c>
      <c r="L18338" s="14" t="str">
        <v/>
      </c>
      <c r="O18338" s="14" t="str">
        <v/>
      </c>
      <c r="P18338" s="14" t="str">
        <f ca="1"/>
        <v>Low Cap</v>
      </c>
    </row>
    <row r="18339" spans="11:16">
      <c r="K18339" s="14" t="str">
        <v/>
      </c>
      <c r="L18339" s="14" t="str">
        <v/>
      </c>
      <c r="O18339" s="14" t="str">
        <v/>
      </c>
      <c r="P18339" s="14" t="str">
        <f ca="1"/>
        <v>Low Cap</v>
      </c>
    </row>
    <row r="18340" spans="11:16">
      <c r="K18340" s="14" t="str">
        <v/>
      </c>
      <c r="L18340" s="14" t="str">
        <v/>
      </c>
      <c r="O18340" s="14" t="str">
        <v/>
      </c>
      <c r="P18340" s="14" t="str">
        <f ca="1"/>
        <v>Low Cap</v>
      </c>
    </row>
    <row r="18341" spans="11:16">
      <c r="K18341" s="14" t="str">
        <v/>
      </c>
      <c r="L18341" s="14" t="str">
        <v/>
      </c>
      <c r="O18341" s="14" t="str">
        <v/>
      </c>
      <c r="P18341" s="14" t="str">
        <f ca="1"/>
        <v>Low Cap</v>
      </c>
    </row>
    <row r="18342" spans="11:16">
      <c r="K18342" s="14" t="str">
        <v/>
      </c>
      <c r="L18342" s="14" t="str">
        <v/>
      </c>
      <c r="O18342" s="14" t="str">
        <v/>
      </c>
      <c r="P18342" s="14" t="str">
        <f ca="1"/>
        <v>Low Cap</v>
      </c>
    </row>
    <row r="18343" spans="11:16">
      <c r="K18343" s="14" t="str">
        <v/>
      </c>
      <c r="L18343" s="14" t="str">
        <v/>
      </c>
      <c r="O18343" s="14" t="str">
        <v/>
      </c>
      <c r="P18343" s="14" t="str">
        <f ca="1"/>
        <v>Low Cap</v>
      </c>
    </row>
    <row r="18344" spans="11:16">
      <c r="K18344" s="14" t="str">
        <v/>
      </c>
      <c r="L18344" s="14" t="str">
        <v/>
      </c>
      <c r="O18344" s="14" t="str">
        <v/>
      </c>
      <c r="P18344" s="14" t="str">
        <f ca="1"/>
        <v>Low Cap</v>
      </c>
    </row>
    <row r="18345" spans="11:16">
      <c r="K18345" s="14" t="str">
        <v/>
      </c>
      <c r="L18345" s="14" t="str">
        <v/>
      </c>
      <c r="O18345" s="14" t="str">
        <v/>
      </c>
      <c r="P18345" s="14" t="str">
        <f ca="1"/>
        <v>Low Cap</v>
      </c>
    </row>
    <row r="18346" spans="11:16">
      <c r="K18346" s="14" t="str">
        <v/>
      </c>
      <c r="L18346" s="14" t="str">
        <v/>
      </c>
      <c r="O18346" s="14" t="str">
        <v/>
      </c>
      <c r="P18346" s="14" t="str">
        <f ca="1"/>
        <v>Low Cap</v>
      </c>
    </row>
    <row r="18347" spans="11:16">
      <c r="K18347" s="14" t="str">
        <v/>
      </c>
      <c r="L18347" s="14" t="str">
        <v/>
      </c>
      <c r="O18347" s="14" t="str">
        <v/>
      </c>
      <c r="P18347" s="14" t="str">
        <f ca="1"/>
        <v>Low Cap</v>
      </c>
    </row>
    <row r="18348" spans="11:16">
      <c r="K18348" s="14" t="str">
        <v/>
      </c>
      <c r="L18348" s="14" t="str">
        <v/>
      </c>
      <c r="O18348" s="14" t="str">
        <v/>
      </c>
      <c r="P18348" s="14" t="str">
        <f ca="1"/>
        <v>Low Cap</v>
      </c>
    </row>
    <row r="18349" spans="11:16">
      <c r="K18349" s="14" t="str">
        <v/>
      </c>
      <c r="L18349" s="14" t="str">
        <v/>
      </c>
      <c r="O18349" s="14" t="str">
        <v/>
      </c>
      <c r="P18349" s="14" t="str">
        <f ca="1"/>
        <v>Low Cap</v>
      </c>
    </row>
    <row r="18350" spans="11:16">
      <c r="K18350" s="14" t="str">
        <v/>
      </c>
      <c r="L18350" s="14" t="str">
        <v/>
      </c>
      <c r="O18350" s="14" t="str">
        <v/>
      </c>
      <c r="P18350" s="14" t="str">
        <f ca="1"/>
        <v>Low Cap</v>
      </c>
    </row>
    <row r="18351" spans="11:16">
      <c r="K18351" s="14" t="str">
        <v/>
      </c>
      <c r="L18351" s="14" t="str">
        <v/>
      </c>
      <c r="O18351" s="14" t="str">
        <v/>
      </c>
      <c r="P18351" s="14" t="str">
        <f ca="1"/>
        <v>Low Cap</v>
      </c>
    </row>
    <row r="18352" spans="11:16">
      <c r="K18352" s="14" t="str">
        <v/>
      </c>
      <c r="L18352" s="14" t="str">
        <v/>
      </c>
      <c r="O18352" s="14" t="str">
        <v/>
      </c>
      <c r="P18352" s="14" t="str">
        <f ca="1"/>
        <v>Low Cap</v>
      </c>
    </row>
    <row r="18353" spans="11:16">
      <c r="K18353" s="14" t="str">
        <v/>
      </c>
      <c r="L18353" s="14" t="str">
        <v/>
      </c>
      <c r="O18353" s="14" t="str">
        <v/>
      </c>
      <c r="P18353" s="14" t="str">
        <f ca="1"/>
        <v>Low Cap</v>
      </c>
    </row>
    <row r="18354" spans="11:16">
      <c r="K18354" s="14" t="str">
        <v/>
      </c>
      <c r="L18354" s="14" t="str">
        <v/>
      </c>
      <c r="O18354" s="14" t="str">
        <v/>
      </c>
      <c r="P18354" s="14" t="str">
        <f ca="1"/>
        <v>Low Cap</v>
      </c>
    </row>
    <row r="18355" spans="11:16">
      <c r="K18355" s="14" t="str">
        <v/>
      </c>
      <c r="L18355" s="14" t="str">
        <v/>
      </c>
      <c r="O18355" s="14" t="str">
        <v/>
      </c>
      <c r="P18355" s="14" t="str">
        <f ca="1"/>
        <v>Low Cap</v>
      </c>
    </row>
    <row r="18356" spans="11:16">
      <c r="K18356" s="14" t="str">
        <v/>
      </c>
      <c r="L18356" s="14" t="str">
        <v/>
      </c>
      <c r="O18356" s="14" t="str">
        <v/>
      </c>
      <c r="P18356" s="14" t="str">
        <f ca="1"/>
        <v>Low Cap</v>
      </c>
    </row>
    <row r="18357" spans="11:16">
      <c r="K18357" s="14" t="str">
        <v/>
      </c>
      <c r="L18357" s="14" t="str">
        <v/>
      </c>
      <c r="O18357" s="14" t="str">
        <v/>
      </c>
      <c r="P18357" s="14" t="str">
        <f ca="1"/>
        <v>Low Cap</v>
      </c>
    </row>
    <row r="18358" spans="11:16">
      <c r="K18358" s="14" t="str">
        <v/>
      </c>
      <c r="L18358" s="14" t="str">
        <v/>
      </c>
      <c r="O18358" s="14" t="str">
        <v/>
      </c>
      <c r="P18358" s="14" t="str">
        <f ca="1"/>
        <v>Low Cap</v>
      </c>
    </row>
    <row r="18359" spans="11:16">
      <c r="K18359" s="14" t="str">
        <v/>
      </c>
      <c r="L18359" s="14" t="str">
        <v/>
      </c>
      <c r="O18359" s="14" t="str">
        <v/>
      </c>
      <c r="P18359" s="14" t="str">
        <f ca="1"/>
        <v>Low Cap</v>
      </c>
    </row>
    <row r="18360" spans="11:16">
      <c r="K18360" s="14" t="str">
        <v/>
      </c>
      <c r="L18360" s="14" t="str">
        <v/>
      </c>
      <c r="O18360" s="14" t="str">
        <v/>
      </c>
      <c r="P18360" s="14" t="str">
        <f ca="1"/>
        <v>Low Cap</v>
      </c>
    </row>
    <row r="18361" spans="11:16">
      <c r="K18361" s="14" t="str">
        <v/>
      </c>
      <c r="L18361" s="14" t="str">
        <v/>
      </c>
      <c r="O18361" s="14" t="str">
        <v/>
      </c>
      <c r="P18361" s="14" t="str">
        <f ca="1"/>
        <v>Low Cap</v>
      </c>
    </row>
    <row r="18362" spans="11:16">
      <c r="K18362" s="14" t="str">
        <v/>
      </c>
      <c r="L18362" s="14" t="str">
        <v/>
      </c>
      <c r="O18362" s="14" t="str">
        <v/>
      </c>
      <c r="P18362" s="14" t="str">
        <f ca="1"/>
        <v>Low Cap</v>
      </c>
    </row>
    <row r="18363" spans="11:16">
      <c r="K18363" s="14" t="str">
        <v/>
      </c>
      <c r="L18363" s="14" t="str">
        <v/>
      </c>
      <c r="O18363" s="14" t="str">
        <v/>
      </c>
      <c r="P18363" s="14" t="str">
        <f ca="1"/>
        <v>Low Cap</v>
      </c>
    </row>
    <row r="18364" spans="11:16">
      <c r="K18364" s="14" t="str">
        <v/>
      </c>
      <c r="L18364" s="14" t="str">
        <v/>
      </c>
      <c r="O18364" s="14" t="str">
        <v/>
      </c>
      <c r="P18364" s="14" t="str">
        <f ca="1"/>
        <v>Low Cap</v>
      </c>
    </row>
    <row r="18365" spans="11:16">
      <c r="K18365" s="14" t="str">
        <v/>
      </c>
      <c r="L18365" s="14" t="str">
        <v/>
      </c>
      <c r="O18365" s="14" t="str">
        <v/>
      </c>
      <c r="P18365" s="14" t="str">
        <f ca="1"/>
        <v>Low Cap</v>
      </c>
    </row>
    <row r="18366" spans="11:16">
      <c r="K18366" s="14" t="str">
        <v/>
      </c>
      <c r="L18366" s="14" t="str">
        <v/>
      </c>
      <c r="O18366" s="14" t="str">
        <v/>
      </c>
      <c r="P18366" s="14" t="str">
        <f ca="1"/>
        <v>Low Cap</v>
      </c>
    </row>
    <row r="18367" spans="11:16">
      <c r="K18367" s="14" t="str">
        <v/>
      </c>
      <c r="L18367" s="14" t="str">
        <v/>
      </c>
      <c r="O18367" s="14" t="str">
        <v/>
      </c>
      <c r="P18367" s="14" t="str">
        <f ca="1"/>
        <v>Low Cap</v>
      </c>
    </row>
    <row r="18368" spans="11:16">
      <c r="K18368" s="14" t="str">
        <v/>
      </c>
      <c r="L18368" s="14" t="str">
        <v/>
      </c>
      <c r="O18368" s="14" t="str">
        <v/>
      </c>
      <c r="P18368" s="14" t="str">
        <f ca="1"/>
        <v>Low Cap</v>
      </c>
    </row>
    <row r="18369" spans="11:16">
      <c r="K18369" s="14" t="str">
        <v/>
      </c>
      <c r="L18369" s="14" t="str">
        <v/>
      </c>
      <c r="O18369" s="14" t="str">
        <v/>
      </c>
      <c r="P18369" s="14" t="str">
        <f ca="1"/>
        <v>Low Cap</v>
      </c>
    </row>
    <row r="18370" spans="11:16">
      <c r="K18370" s="14" t="str">
        <v/>
      </c>
      <c r="L18370" s="14" t="str">
        <v/>
      </c>
      <c r="O18370" s="14" t="str">
        <v/>
      </c>
      <c r="P18370" s="14" t="str">
        <f ca="1"/>
        <v>Low Cap</v>
      </c>
    </row>
    <row r="18371" spans="11:16">
      <c r="K18371" s="14" t="str">
        <v/>
      </c>
      <c r="L18371" s="14" t="str">
        <v/>
      </c>
      <c r="O18371" s="14" t="str">
        <v/>
      </c>
      <c r="P18371" s="14" t="str">
        <f ca="1"/>
        <v>Low Cap</v>
      </c>
    </row>
    <row r="18372" spans="11:16">
      <c r="K18372" s="14" t="str">
        <v/>
      </c>
      <c r="L18372" s="14" t="str">
        <v/>
      </c>
      <c r="O18372" s="14" t="str">
        <v/>
      </c>
      <c r="P18372" s="14" t="str">
        <f ca="1"/>
        <v>Low Cap</v>
      </c>
    </row>
    <row r="18373" spans="11:16">
      <c r="K18373" s="14" t="str">
        <v/>
      </c>
      <c r="L18373" s="14" t="str">
        <v/>
      </c>
      <c r="O18373" s="14" t="str">
        <v/>
      </c>
      <c r="P18373" s="14" t="str">
        <f ca="1"/>
        <v>Low Cap</v>
      </c>
    </row>
    <row r="18374" spans="11:16">
      <c r="K18374" s="14" t="str">
        <v/>
      </c>
      <c r="L18374" s="14" t="str">
        <v/>
      </c>
      <c r="O18374" s="14" t="str">
        <v/>
      </c>
      <c r="P18374" s="14" t="str">
        <f ca="1"/>
        <v>Low Cap</v>
      </c>
    </row>
    <row r="18375" spans="11:16">
      <c r="K18375" s="14" t="str">
        <v/>
      </c>
      <c r="L18375" s="14" t="str">
        <v/>
      </c>
      <c r="O18375" s="14" t="str">
        <v/>
      </c>
      <c r="P18375" s="14" t="str">
        <f ca="1"/>
        <v>Low Cap</v>
      </c>
    </row>
    <row r="18376" spans="11:16">
      <c r="K18376" s="14" t="str">
        <v/>
      </c>
      <c r="L18376" s="14" t="str">
        <v/>
      </c>
      <c r="O18376" s="14" t="str">
        <v/>
      </c>
      <c r="P18376" s="14" t="str">
        <f ca="1"/>
        <v>Low Cap</v>
      </c>
    </row>
    <row r="18377" spans="11:16">
      <c r="K18377" s="14" t="str">
        <v/>
      </c>
      <c r="L18377" s="14" t="str">
        <v/>
      </c>
      <c r="O18377" s="14" t="str">
        <v/>
      </c>
      <c r="P18377" s="14" t="str">
        <f ca="1"/>
        <v>Low Cap</v>
      </c>
    </row>
    <row r="18378" spans="11:16">
      <c r="K18378" s="14" t="str">
        <v/>
      </c>
      <c r="L18378" s="14" t="str">
        <v/>
      </c>
      <c r="O18378" s="14" t="str">
        <v/>
      </c>
      <c r="P18378" s="14" t="str">
        <f ca="1"/>
        <v>Low Cap</v>
      </c>
    </row>
    <row r="18379" spans="11:16">
      <c r="K18379" s="14" t="str">
        <v/>
      </c>
      <c r="L18379" s="14" t="str">
        <v/>
      </c>
      <c r="O18379" s="14" t="str">
        <v/>
      </c>
      <c r="P18379" s="14" t="str">
        <f ca="1"/>
        <v>Low Cap</v>
      </c>
    </row>
    <row r="18380" spans="11:16">
      <c r="K18380" s="14" t="str">
        <v/>
      </c>
      <c r="L18380" s="14" t="str">
        <v/>
      </c>
      <c r="O18380" s="14" t="str">
        <v/>
      </c>
      <c r="P18380" s="14" t="str">
        <f ca="1"/>
        <v>Low Cap</v>
      </c>
    </row>
    <row r="18381" spans="11:16">
      <c r="K18381" s="14" t="str">
        <v/>
      </c>
      <c r="L18381" s="14" t="str">
        <v/>
      </c>
      <c r="O18381" s="14" t="str">
        <v/>
      </c>
      <c r="P18381" s="14" t="str">
        <f ca="1"/>
        <v>Low Cap</v>
      </c>
    </row>
    <row r="18382" spans="11:16">
      <c r="K18382" s="14" t="str">
        <v/>
      </c>
      <c r="L18382" s="14" t="str">
        <v/>
      </c>
      <c r="O18382" s="14" t="str">
        <v/>
      </c>
      <c r="P18382" s="14" t="str">
        <f ca="1"/>
        <v>Low Cap</v>
      </c>
    </row>
    <row r="18383" spans="11:16">
      <c r="K18383" s="14" t="str">
        <v/>
      </c>
      <c r="L18383" s="14" t="str">
        <v/>
      </c>
      <c r="O18383" s="14" t="str">
        <v/>
      </c>
      <c r="P18383" s="14" t="str">
        <f ca="1"/>
        <v>Low Cap</v>
      </c>
    </row>
    <row r="18384" spans="11:16">
      <c r="K18384" s="14" t="str">
        <v/>
      </c>
      <c r="L18384" s="14" t="str">
        <v/>
      </c>
      <c r="O18384" s="14" t="str">
        <v/>
      </c>
      <c r="P18384" s="14" t="str">
        <f ca="1"/>
        <v>Low Cap</v>
      </c>
    </row>
    <row r="18385" spans="11:16">
      <c r="K18385" s="14" t="str">
        <v/>
      </c>
      <c r="L18385" s="14" t="str">
        <v/>
      </c>
      <c r="O18385" s="14" t="str">
        <v/>
      </c>
      <c r="P18385" s="14" t="str">
        <f ca="1"/>
        <v>Low Cap</v>
      </c>
    </row>
    <row r="18386" spans="11:16">
      <c r="K18386" s="14" t="str">
        <v/>
      </c>
      <c r="L18386" s="14" t="str">
        <v/>
      </c>
      <c r="O18386" s="14" t="str">
        <v/>
      </c>
      <c r="P18386" s="14" t="str">
        <f ca="1"/>
        <v>Low Cap</v>
      </c>
    </row>
    <row r="18387" spans="11:16">
      <c r="K18387" s="14" t="str">
        <v/>
      </c>
      <c r="L18387" s="14" t="str">
        <v/>
      </c>
      <c r="O18387" s="14" t="str">
        <v/>
      </c>
      <c r="P18387" s="14" t="str">
        <f ca="1"/>
        <v>Low Cap</v>
      </c>
    </row>
    <row r="18388" spans="11:16">
      <c r="K18388" s="14" t="str">
        <v/>
      </c>
      <c r="L18388" s="14" t="str">
        <v/>
      </c>
      <c r="O18388" s="14" t="str">
        <v/>
      </c>
      <c r="P18388" s="14" t="str">
        <f ca="1"/>
        <v>Low Cap</v>
      </c>
    </row>
    <row r="18389" spans="11:16">
      <c r="K18389" s="14" t="str">
        <v/>
      </c>
      <c r="L18389" s="14" t="str">
        <v/>
      </c>
      <c r="O18389" s="14" t="str">
        <v/>
      </c>
      <c r="P18389" s="14" t="str">
        <f ca="1"/>
        <v>Low Cap</v>
      </c>
    </row>
    <row r="18390" spans="11:16">
      <c r="K18390" s="14" t="str">
        <v/>
      </c>
      <c r="L18390" s="14" t="str">
        <v/>
      </c>
      <c r="O18390" s="14" t="str">
        <v/>
      </c>
      <c r="P18390" s="14" t="str">
        <f ca="1"/>
        <v>Low Cap</v>
      </c>
    </row>
    <row r="18391" spans="11:16">
      <c r="K18391" s="14" t="str">
        <v/>
      </c>
      <c r="L18391" s="14" t="str">
        <v/>
      </c>
      <c r="O18391" s="14" t="str">
        <v/>
      </c>
      <c r="P18391" s="14" t="str">
        <f ca="1"/>
        <v>Low Cap</v>
      </c>
    </row>
    <row r="18392" spans="11:16">
      <c r="K18392" s="14" t="str">
        <v/>
      </c>
      <c r="L18392" s="14" t="str">
        <v/>
      </c>
      <c r="O18392" s="14" t="str">
        <v/>
      </c>
      <c r="P18392" s="14" t="str">
        <f ca="1"/>
        <v>Low Cap</v>
      </c>
    </row>
    <row r="18393" spans="11:16">
      <c r="K18393" s="14" t="str">
        <v/>
      </c>
      <c r="L18393" s="14" t="str">
        <v/>
      </c>
      <c r="O18393" s="14" t="str">
        <v/>
      </c>
      <c r="P18393" s="14" t="str">
        <f ca="1"/>
        <v>Low Cap</v>
      </c>
    </row>
    <row r="18394" spans="11:16">
      <c r="K18394" s="14" t="str">
        <v/>
      </c>
      <c r="L18394" s="14" t="str">
        <v/>
      </c>
      <c r="O18394" s="14" t="str">
        <v/>
      </c>
      <c r="P18394" s="14" t="str">
        <f ca="1"/>
        <v>Low Cap</v>
      </c>
    </row>
    <row r="18395" spans="11:16">
      <c r="K18395" s="14" t="str">
        <v/>
      </c>
      <c r="L18395" s="14" t="str">
        <v/>
      </c>
      <c r="O18395" s="14" t="str">
        <v/>
      </c>
      <c r="P18395" s="14" t="str">
        <f ca="1"/>
        <v>Low Cap</v>
      </c>
    </row>
    <row r="18396" spans="11:16">
      <c r="K18396" s="14" t="str">
        <v/>
      </c>
      <c r="L18396" s="14" t="str">
        <v/>
      </c>
      <c r="O18396" s="14" t="str">
        <v/>
      </c>
      <c r="P18396" s="14" t="str">
        <f ca="1"/>
        <v>Low Cap</v>
      </c>
    </row>
    <row r="18397" spans="11:16">
      <c r="K18397" s="14" t="str">
        <v/>
      </c>
      <c r="L18397" s="14" t="str">
        <v/>
      </c>
      <c r="O18397" s="14" t="str">
        <v/>
      </c>
      <c r="P18397" s="14" t="str">
        <f ca="1"/>
        <v>Low Cap</v>
      </c>
    </row>
    <row r="18398" spans="11:16">
      <c r="K18398" s="14" t="str">
        <v/>
      </c>
      <c r="L18398" s="14" t="str">
        <v/>
      </c>
      <c r="O18398" s="14" t="str">
        <v/>
      </c>
      <c r="P18398" s="14" t="str">
        <f ca="1"/>
        <v>Low Cap</v>
      </c>
    </row>
    <row r="18399" spans="11:16">
      <c r="K18399" s="14" t="str">
        <v/>
      </c>
      <c r="L18399" s="14" t="str">
        <v/>
      </c>
      <c r="O18399" s="14" t="str">
        <v/>
      </c>
      <c r="P18399" s="14" t="str">
        <f ca="1"/>
        <v>Low Cap</v>
      </c>
    </row>
    <row r="18400" spans="11:16">
      <c r="K18400" s="14" t="str">
        <v/>
      </c>
      <c r="L18400" s="14" t="str">
        <v/>
      </c>
      <c r="O18400" s="14" t="str">
        <v/>
      </c>
      <c r="P18400" s="14" t="str">
        <f ca="1"/>
        <v>Low Cap</v>
      </c>
    </row>
    <row r="18401" spans="11:16">
      <c r="K18401" s="14" t="str">
        <v/>
      </c>
      <c r="L18401" s="14" t="str">
        <v/>
      </c>
      <c r="O18401" s="14" t="str">
        <v/>
      </c>
      <c r="P18401" s="14" t="str">
        <f ca="1"/>
        <v>Low Cap</v>
      </c>
    </row>
    <row r="18402" spans="11:16">
      <c r="K18402" s="14" t="str">
        <v/>
      </c>
      <c r="L18402" s="14" t="str">
        <v/>
      </c>
      <c r="O18402" s="14" t="str">
        <v/>
      </c>
      <c r="P18402" s="14" t="str">
        <f ca="1"/>
        <v>Low Cap</v>
      </c>
    </row>
    <row r="18403" spans="11:16">
      <c r="K18403" s="14" t="str">
        <v/>
      </c>
      <c r="L18403" s="14" t="str">
        <v/>
      </c>
      <c r="O18403" s="14" t="str">
        <v/>
      </c>
      <c r="P18403" s="14" t="str">
        <f ca="1"/>
        <v>Low Cap</v>
      </c>
    </row>
    <row r="18404" spans="11:16">
      <c r="K18404" s="14" t="str">
        <v/>
      </c>
      <c r="L18404" s="14" t="str">
        <v/>
      </c>
      <c r="O18404" s="14" t="str">
        <v/>
      </c>
      <c r="P18404" s="14" t="str">
        <f ca="1"/>
        <v>Low Cap</v>
      </c>
    </row>
    <row r="18405" spans="11:16">
      <c r="K18405" s="14" t="str">
        <v/>
      </c>
      <c r="L18405" s="14" t="str">
        <v/>
      </c>
      <c r="O18405" s="14" t="str">
        <v/>
      </c>
      <c r="P18405" s="14" t="str">
        <f ca="1"/>
        <v>Low Cap</v>
      </c>
    </row>
    <row r="18406" spans="11:16">
      <c r="K18406" s="14" t="str">
        <v/>
      </c>
      <c r="L18406" s="14" t="str">
        <v/>
      </c>
      <c r="O18406" s="14" t="str">
        <v/>
      </c>
      <c r="P18406" s="14" t="str">
        <f ca="1"/>
        <v>Low Cap</v>
      </c>
    </row>
    <row r="18407" spans="11:16">
      <c r="K18407" s="14" t="str">
        <v/>
      </c>
      <c r="L18407" s="14" t="str">
        <v/>
      </c>
      <c r="O18407" s="14" t="str">
        <v/>
      </c>
      <c r="P18407" s="14" t="str">
        <f ca="1"/>
        <v>Low Cap</v>
      </c>
    </row>
    <row r="18408" spans="11:16">
      <c r="K18408" s="14" t="str">
        <v/>
      </c>
      <c r="L18408" s="14" t="str">
        <v/>
      </c>
      <c r="O18408" s="14" t="str">
        <v/>
      </c>
      <c r="P18408" s="14" t="str">
        <f ca="1"/>
        <v>Low Cap</v>
      </c>
    </row>
    <row r="18409" spans="11:16">
      <c r="K18409" s="14" t="str">
        <v/>
      </c>
      <c r="L18409" s="14" t="str">
        <v/>
      </c>
      <c r="O18409" s="14" t="str">
        <v/>
      </c>
      <c r="P18409" s="14" t="str">
        <f ca="1"/>
        <v>Low Cap</v>
      </c>
    </row>
    <row r="18410" spans="11:16">
      <c r="K18410" s="14" t="str">
        <v/>
      </c>
      <c r="L18410" s="14" t="str">
        <v/>
      </c>
      <c r="O18410" s="14" t="str">
        <v/>
      </c>
      <c r="P18410" s="14" t="str">
        <f ca="1"/>
        <v>Low Cap</v>
      </c>
    </row>
    <row r="18411" spans="11:16">
      <c r="K18411" s="14" t="str">
        <v/>
      </c>
      <c r="L18411" s="14" t="str">
        <v/>
      </c>
      <c r="O18411" s="14" t="str">
        <v/>
      </c>
      <c r="P18411" s="14" t="str">
        <f ca="1"/>
        <v>Low Cap</v>
      </c>
    </row>
    <row r="18412" spans="11:16">
      <c r="K18412" s="14" t="str">
        <v/>
      </c>
      <c r="L18412" s="14" t="str">
        <v/>
      </c>
      <c r="O18412" s="14" t="str">
        <v/>
      </c>
      <c r="P18412" s="14" t="str">
        <f ca="1"/>
        <v>Low Cap</v>
      </c>
    </row>
    <row r="18413" spans="11:16">
      <c r="K18413" s="14" t="str">
        <v/>
      </c>
      <c r="L18413" s="14" t="str">
        <v/>
      </c>
      <c r="O18413" s="14" t="str">
        <v/>
      </c>
      <c r="P18413" s="14" t="str">
        <f ca="1"/>
        <v>Low Cap</v>
      </c>
    </row>
    <row r="18414" spans="11:16">
      <c r="K18414" s="14" t="str">
        <v/>
      </c>
      <c r="L18414" s="14" t="str">
        <v/>
      </c>
      <c r="O18414" s="14" t="str">
        <v/>
      </c>
      <c r="P18414" s="14" t="str">
        <f ca="1"/>
        <v>Low Cap</v>
      </c>
    </row>
    <row r="18415" spans="11:16">
      <c r="K18415" s="14" t="str">
        <v/>
      </c>
      <c r="L18415" s="14" t="str">
        <v/>
      </c>
      <c r="O18415" s="14" t="str">
        <v/>
      </c>
      <c r="P18415" s="14" t="str">
        <f ca="1"/>
        <v>Low Cap</v>
      </c>
    </row>
    <row r="18416" spans="11:16">
      <c r="K18416" s="14" t="str">
        <v/>
      </c>
      <c r="L18416" s="14" t="str">
        <v/>
      </c>
      <c r="O18416" s="14" t="str">
        <v/>
      </c>
      <c r="P18416" s="14" t="str">
        <f ca="1"/>
        <v>Low Cap</v>
      </c>
    </row>
    <row r="18417" spans="11:16">
      <c r="K18417" s="14" t="str">
        <v/>
      </c>
      <c r="L18417" s="14" t="str">
        <v/>
      </c>
      <c r="O18417" s="14" t="str">
        <v/>
      </c>
      <c r="P18417" s="14" t="str">
        <f ca="1"/>
        <v>Low Cap</v>
      </c>
    </row>
    <row r="18418" spans="11:16">
      <c r="K18418" s="14" t="str">
        <v/>
      </c>
      <c r="L18418" s="14" t="str">
        <v/>
      </c>
      <c r="O18418" s="14" t="str">
        <v/>
      </c>
      <c r="P18418" s="14" t="str">
        <f ca="1"/>
        <v>Low Cap</v>
      </c>
    </row>
    <row r="18419" spans="11:16">
      <c r="K18419" s="14" t="str">
        <v/>
      </c>
      <c r="L18419" s="14" t="str">
        <v/>
      </c>
      <c r="O18419" s="14" t="str">
        <v/>
      </c>
      <c r="P18419" s="14" t="str">
        <f ca="1"/>
        <v>Low Cap</v>
      </c>
    </row>
    <row r="18420" spans="11:16">
      <c r="K18420" s="14" t="str">
        <v/>
      </c>
      <c r="L18420" s="14" t="str">
        <v/>
      </c>
      <c r="O18420" s="14" t="str">
        <v/>
      </c>
      <c r="P18420" s="14" t="str">
        <f ca="1"/>
        <v>Low Cap</v>
      </c>
    </row>
    <row r="18421" spans="11:16">
      <c r="K18421" s="14" t="str">
        <v/>
      </c>
      <c r="L18421" s="14" t="str">
        <v/>
      </c>
      <c r="O18421" s="14" t="str">
        <v/>
      </c>
      <c r="P18421" s="14" t="str">
        <f ca="1"/>
        <v>Low Cap</v>
      </c>
    </row>
    <row r="18422" spans="11:16">
      <c r="K18422" s="14" t="str">
        <v/>
      </c>
      <c r="L18422" s="14" t="str">
        <v/>
      </c>
      <c r="O18422" s="14" t="str">
        <v/>
      </c>
      <c r="P18422" s="14" t="str">
        <f ca="1"/>
        <v>Low Cap</v>
      </c>
    </row>
    <row r="18423" spans="11:16">
      <c r="K18423" s="14" t="str">
        <v/>
      </c>
      <c r="L18423" s="14" t="str">
        <v/>
      </c>
      <c r="O18423" s="14" t="str">
        <v/>
      </c>
      <c r="P18423" s="14" t="str">
        <f ca="1"/>
        <v>Low Cap</v>
      </c>
    </row>
    <row r="18424" spans="11:16">
      <c r="K18424" s="14" t="str">
        <v/>
      </c>
      <c r="L18424" s="14" t="str">
        <v/>
      </c>
      <c r="O18424" s="14" t="str">
        <v/>
      </c>
      <c r="P18424" s="14" t="str">
        <f ca="1"/>
        <v>Low Cap</v>
      </c>
    </row>
    <row r="18425" spans="11:16">
      <c r="K18425" s="14" t="str">
        <v/>
      </c>
      <c r="L18425" s="14" t="str">
        <v/>
      </c>
      <c r="O18425" s="14" t="str">
        <v/>
      </c>
      <c r="P18425" s="14" t="str">
        <f ca="1"/>
        <v>Low Cap</v>
      </c>
    </row>
    <row r="18426" spans="11:16">
      <c r="K18426" s="14" t="str">
        <v/>
      </c>
      <c r="L18426" s="14" t="str">
        <v/>
      </c>
      <c r="O18426" s="14" t="str">
        <v/>
      </c>
      <c r="P18426" s="14" t="str">
        <f ca="1"/>
        <v>Low Cap</v>
      </c>
    </row>
    <row r="18427" spans="11:16">
      <c r="K18427" s="14" t="str">
        <v/>
      </c>
      <c r="L18427" s="14" t="str">
        <v/>
      </c>
      <c r="O18427" s="14" t="str">
        <v/>
      </c>
      <c r="P18427" s="14" t="str">
        <f ca="1"/>
        <v>Low Cap</v>
      </c>
    </row>
    <row r="18428" spans="11:16">
      <c r="K18428" s="14" t="str">
        <v/>
      </c>
      <c r="L18428" s="14" t="str">
        <v/>
      </c>
      <c r="O18428" s="14" t="str">
        <v/>
      </c>
      <c r="P18428" s="14" t="str">
        <f ca="1"/>
        <v>Low Cap</v>
      </c>
    </row>
    <row r="18429" spans="11:16">
      <c r="K18429" s="14" t="str">
        <v/>
      </c>
      <c r="L18429" s="14" t="str">
        <v/>
      </c>
      <c r="O18429" s="14" t="str">
        <v/>
      </c>
      <c r="P18429" s="14" t="str">
        <f ca="1"/>
        <v>Low Cap</v>
      </c>
    </row>
    <row r="18430" spans="11:16">
      <c r="K18430" s="14" t="str">
        <v/>
      </c>
      <c r="L18430" s="14" t="str">
        <v/>
      </c>
      <c r="O18430" s="14" t="str">
        <v/>
      </c>
      <c r="P18430" s="14" t="str">
        <f ca="1"/>
        <v>Low Cap</v>
      </c>
    </row>
    <row r="18431" spans="11:16">
      <c r="K18431" s="14" t="str">
        <v/>
      </c>
      <c r="L18431" s="14" t="str">
        <v/>
      </c>
      <c r="O18431" s="14" t="str">
        <v/>
      </c>
      <c r="P18431" s="14" t="str">
        <f ca="1"/>
        <v>Low Cap</v>
      </c>
    </row>
    <row r="18432" spans="11:16">
      <c r="K18432" s="14" t="str">
        <v/>
      </c>
      <c r="L18432" s="14" t="str">
        <v/>
      </c>
      <c r="O18432" s="14" t="str">
        <v/>
      </c>
      <c r="P18432" s="14" t="str">
        <f ca="1"/>
        <v>Low Cap</v>
      </c>
    </row>
    <row r="18433" spans="11:16">
      <c r="K18433" s="14" t="str">
        <v/>
      </c>
      <c r="L18433" s="14" t="str">
        <v/>
      </c>
      <c r="O18433" s="14" t="str">
        <v/>
      </c>
      <c r="P18433" s="14" t="str">
        <f ca="1"/>
        <v>Low Cap</v>
      </c>
    </row>
    <row r="18434" spans="11:16">
      <c r="K18434" s="14" t="str">
        <v/>
      </c>
      <c r="L18434" s="14" t="str">
        <v/>
      </c>
      <c r="O18434" s="14" t="str">
        <v/>
      </c>
      <c r="P18434" s="14" t="str">
        <f ca="1"/>
        <v>Low Cap</v>
      </c>
    </row>
    <row r="18435" spans="11:16">
      <c r="K18435" s="14" t="str">
        <v/>
      </c>
      <c r="L18435" s="14" t="str">
        <v/>
      </c>
      <c r="O18435" s="14" t="str">
        <v/>
      </c>
      <c r="P18435" s="14" t="str">
        <f ca="1"/>
        <v>Low Cap</v>
      </c>
    </row>
    <row r="18436" spans="11:16">
      <c r="K18436" s="14" t="str">
        <v/>
      </c>
      <c r="L18436" s="14" t="str">
        <v/>
      </c>
      <c r="O18436" s="14" t="str">
        <v/>
      </c>
      <c r="P18436" s="14" t="str">
        <f ca="1"/>
        <v>Low Cap</v>
      </c>
    </row>
    <row r="18437" spans="11:16">
      <c r="K18437" s="14" t="str">
        <v/>
      </c>
      <c r="L18437" s="14" t="str">
        <v/>
      </c>
      <c r="O18437" s="14" t="str">
        <v/>
      </c>
      <c r="P18437" s="14" t="str">
        <f ca="1"/>
        <v>Low Cap</v>
      </c>
    </row>
    <row r="18438" spans="11:16">
      <c r="K18438" s="14" t="str">
        <v/>
      </c>
      <c r="L18438" s="14" t="str">
        <v/>
      </c>
      <c r="O18438" s="14" t="str">
        <v/>
      </c>
      <c r="P18438" s="14" t="str">
        <f ca="1"/>
        <v>Low Cap</v>
      </c>
    </row>
    <row r="18439" spans="11:16">
      <c r="K18439" s="14" t="str">
        <v/>
      </c>
      <c r="L18439" s="14" t="str">
        <v/>
      </c>
      <c r="O18439" s="14" t="str">
        <v/>
      </c>
      <c r="P18439" s="14" t="str">
        <f ca="1"/>
        <v>Low Cap</v>
      </c>
    </row>
    <row r="18440" spans="11:16">
      <c r="K18440" s="14" t="str">
        <v/>
      </c>
      <c r="L18440" s="14" t="str">
        <v/>
      </c>
      <c r="O18440" s="14" t="str">
        <v/>
      </c>
      <c r="P18440" s="14" t="str">
        <f ca="1"/>
        <v>Low Cap</v>
      </c>
    </row>
    <row r="18441" spans="11:16">
      <c r="K18441" s="14" t="str">
        <v/>
      </c>
      <c r="L18441" s="14" t="str">
        <v/>
      </c>
      <c r="O18441" s="14" t="str">
        <v/>
      </c>
      <c r="P18441" s="14" t="str">
        <f ca="1"/>
        <v>Low Cap</v>
      </c>
    </row>
    <row r="18442" spans="11:16">
      <c r="K18442" s="14" t="str">
        <v/>
      </c>
      <c r="L18442" s="14" t="str">
        <v/>
      </c>
      <c r="O18442" s="14" t="str">
        <v/>
      </c>
      <c r="P18442" s="14" t="str">
        <f ca="1"/>
        <v>Low Cap</v>
      </c>
    </row>
    <row r="18443" spans="11:16">
      <c r="K18443" s="14" t="str">
        <v/>
      </c>
      <c r="L18443" s="14" t="str">
        <v/>
      </c>
      <c r="O18443" s="14" t="str">
        <v/>
      </c>
      <c r="P18443" s="14" t="str">
        <f ca="1"/>
        <v>Low Cap</v>
      </c>
    </row>
    <row r="18444" spans="11:16">
      <c r="K18444" s="14" t="str">
        <v/>
      </c>
      <c r="L18444" s="14" t="str">
        <v/>
      </c>
      <c r="O18444" s="14" t="str">
        <v/>
      </c>
      <c r="P18444" s="14" t="str">
        <f ca="1"/>
        <v>Low Cap</v>
      </c>
    </row>
    <row r="18445" spans="11:16">
      <c r="K18445" s="14" t="str">
        <v/>
      </c>
      <c r="L18445" s="14" t="str">
        <v/>
      </c>
      <c r="O18445" s="14" t="str">
        <v/>
      </c>
      <c r="P18445" s="14" t="str">
        <f ca="1"/>
        <v>Low Cap</v>
      </c>
    </row>
    <row r="18446" spans="11:16">
      <c r="K18446" s="14" t="str">
        <v/>
      </c>
      <c r="L18446" s="14" t="str">
        <v/>
      </c>
      <c r="O18446" s="14" t="str">
        <v/>
      </c>
      <c r="P18446" s="14" t="str">
        <f ca="1"/>
        <v>Low Cap</v>
      </c>
    </row>
    <row r="18447" spans="11:16">
      <c r="K18447" s="14" t="str">
        <v/>
      </c>
      <c r="L18447" s="14" t="str">
        <v/>
      </c>
      <c r="O18447" s="14" t="str">
        <v/>
      </c>
      <c r="P18447" s="14" t="str">
        <f ca="1"/>
        <v>Low Cap</v>
      </c>
    </row>
    <row r="18448" spans="11:16">
      <c r="K18448" s="14" t="str">
        <v/>
      </c>
      <c r="L18448" s="14" t="str">
        <v/>
      </c>
      <c r="O18448" s="14" t="str">
        <v/>
      </c>
      <c r="P18448" s="14" t="str">
        <f ca="1"/>
        <v>Low Cap</v>
      </c>
    </row>
    <row r="18449" spans="11:16">
      <c r="K18449" s="14" t="str">
        <v/>
      </c>
      <c r="L18449" s="14" t="str">
        <v/>
      </c>
      <c r="O18449" s="14" t="str">
        <v/>
      </c>
      <c r="P18449" s="14" t="str">
        <f ca="1"/>
        <v>Low Cap</v>
      </c>
    </row>
    <row r="18450" spans="11:16">
      <c r="K18450" s="14" t="str">
        <v/>
      </c>
      <c r="L18450" s="14" t="str">
        <v/>
      </c>
      <c r="O18450" s="14" t="str">
        <v/>
      </c>
      <c r="P18450" s="14" t="str">
        <f ca="1"/>
        <v>Low Cap</v>
      </c>
    </row>
    <row r="18451" spans="11:16">
      <c r="K18451" s="14" t="str">
        <v/>
      </c>
      <c r="L18451" s="14" t="str">
        <v/>
      </c>
      <c r="O18451" s="14" t="str">
        <v/>
      </c>
      <c r="P18451" s="14" t="str">
        <f ca="1"/>
        <v>Low Cap</v>
      </c>
    </row>
    <row r="18452" spans="11:16">
      <c r="K18452" s="14" t="str">
        <v/>
      </c>
      <c r="L18452" s="14" t="str">
        <v/>
      </c>
      <c r="O18452" s="14" t="str">
        <v/>
      </c>
      <c r="P18452" s="14" t="str">
        <f ca="1"/>
        <v>Low Cap</v>
      </c>
    </row>
    <row r="18453" spans="11:16">
      <c r="K18453" s="14" t="str">
        <v/>
      </c>
      <c r="L18453" s="14" t="str">
        <v/>
      </c>
      <c r="O18453" s="14" t="str">
        <v/>
      </c>
      <c r="P18453" s="14" t="str">
        <f ca="1"/>
        <v>Low Cap</v>
      </c>
    </row>
    <row r="18454" spans="11:16">
      <c r="K18454" s="14" t="str">
        <v/>
      </c>
      <c r="L18454" s="14" t="str">
        <v/>
      </c>
      <c r="O18454" s="14" t="str">
        <v/>
      </c>
      <c r="P18454" s="14" t="str">
        <f ca="1"/>
        <v>Low Cap</v>
      </c>
    </row>
    <row r="18455" spans="11:16">
      <c r="K18455" s="14" t="str">
        <v/>
      </c>
      <c r="L18455" s="14" t="str">
        <v/>
      </c>
      <c r="O18455" s="14" t="str">
        <v/>
      </c>
      <c r="P18455" s="14" t="str">
        <f ca="1"/>
        <v>Low Cap</v>
      </c>
    </row>
    <row r="18456" spans="11:16">
      <c r="K18456" s="14" t="str">
        <v/>
      </c>
      <c r="L18456" s="14" t="str">
        <v/>
      </c>
      <c r="O18456" s="14" t="str">
        <v/>
      </c>
      <c r="P18456" s="14" t="str">
        <f ca="1"/>
        <v>Low Cap</v>
      </c>
    </row>
    <row r="18457" spans="11:16">
      <c r="K18457" s="14" t="str">
        <v/>
      </c>
      <c r="L18457" s="14" t="str">
        <v/>
      </c>
      <c r="O18457" s="14" t="str">
        <v/>
      </c>
      <c r="P18457" s="14" t="str">
        <f ca="1"/>
        <v>Low Cap</v>
      </c>
    </row>
    <row r="18458" spans="11:16">
      <c r="K18458" s="14" t="str">
        <v/>
      </c>
      <c r="L18458" s="14" t="str">
        <v/>
      </c>
      <c r="O18458" s="14" t="str">
        <v/>
      </c>
      <c r="P18458" s="14" t="str">
        <f ca="1"/>
        <v>Low Cap</v>
      </c>
    </row>
    <row r="18459" spans="11:16">
      <c r="K18459" s="14" t="str">
        <v/>
      </c>
      <c r="L18459" s="14" t="str">
        <v/>
      </c>
      <c r="O18459" s="14" t="str">
        <v/>
      </c>
      <c r="P18459" s="14" t="str">
        <f ca="1"/>
        <v>Low Cap</v>
      </c>
    </row>
    <row r="18460" spans="11:16">
      <c r="K18460" s="14" t="str">
        <v/>
      </c>
      <c r="L18460" s="14" t="str">
        <v/>
      </c>
      <c r="O18460" s="14" t="str">
        <v/>
      </c>
      <c r="P18460" s="14" t="str">
        <f ca="1"/>
        <v>Low Cap</v>
      </c>
    </row>
    <row r="18461" spans="11:16">
      <c r="K18461" s="14" t="str">
        <v/>
      </c>
      <c r="L18461" s="14" t="str">
        <v/>
      </c>
      <c r="O18461" s="14" t="str">
        <v/>
      </c>
      <c r="P18461" s="14" t="str">
        <f ca="1"/>
        <v>Low Cap</v>
      </c>
    </row>
    <row r="18462" spans="11:16">
      <c r="K18462" s="14" t="str">
        <v/>
      </c>
      <c r="L18462" s="14" t="str">
        <v/>
      </c>
      <c r="O18462" s="14" t="str">
        <v/>
      </c>
      <c r="P18462" s="14" t="str">
        <f ca="1"/>
        <v>Low Cap</v>
      </c>
    </row>
    <row r="18463" spans="11:16">
      <c r="K18463" s="14" t="str">
        <v/>
      </c>
      <c r="L18463" s="14" t="str">
        <v/>
      </c>
      <c r="O18463" s="14" t="str">
        <v/>
      </c>
      <c r="P18463" s="14" t="str">
        <f ca="1"/>
        <v>Low Cap</v>
      </c>
    </row>
    <row r="18464" spans="11:16">
      <c r="K18464" s="14" t="str">
        <v/>
      </c>
      <c r="L18464" s="14" t="str">
        <v/>
      </c>
      <c r="O18464" s="14" t="str">
        <v/>
      </c>
      <c r="P18464" s="14" t="str">
        <f ca="1"/>
        <v>Low Cap</v>
      </c>
    </row>
    <row r="18465" spans="11:16">
      <c r="K18465" s="14" t="str">
        <v/>
      </c>
      <c r="L18465" s="14" t="str">
        <v/>
      </c>
      <c r="O18465" s="14" t="str">
        <v/>
      </c>
      <c r="P18465" s="14" t="str">
        <f ca="1"/>
        <v>Low Cap</v>
      </c>
    </row>
    <row r="18466" spans="11:16">
      <c r="K18466" s="14" t="str">
        <v/>
      </c>
      <c r="L18466" s="14" t="str">
        <v/>
      </c>
      <c r="O18466" s="14" t="str">
        <v/>
      </c>
      <c r="P18466" s="14" t="str">
        <f ca="1"/>
        <v>Low Cap</v>
      </c>
    </row>
    <row r="18467" spans="11:16">
      <c r="K18467" s="14" t="str">
        <v/>
      </c>
      <c r="L18467" s="14" t="str">
        <v/>
      </c>
      <c r="O18467" s="14" t="str">
        <v/>
      </c>
      <c r="P18467" s="14" t="str">
        <f ca="1"/>
        <v>Low Cap</v>
      </c>
    </row>
    <row r="18468" spans="11:16">
      <c r="K18468" s="14" t="str">
        <v/>
      </c>
      <c r="L18468" s="14" t="str">
        <v/>
      </c>
      <c r="O18468" s="14" t="str">
        <v/>
      </c>
      <c r="P18468" s="14" t="str">
        <f ca="1"/>
        <v>Low Cap</v>
      </c>
    </row>
    <row r="18469" spans="11:16">
      <c r="K18469" s="14" t="str">
        <v/>
      </c>
      <c r="L18469" s="14" t="str">
        <v/>
      </c>
      <c r="O18469" s="14" t="str">
        <v/>
      </c>
      <c r="P18469" s="14" t="str">
        <f ca="1"/>
        <v>Low Cap</v>
      </c>
    </row>
    <row r="18470" spans="11:16">
      <c r="K18470" s="14" t="str">
        <v/>
      </c>
      <c r="L18470" s="14" t="str">
        <v/>
      </c>
      <c r="O18470" s="14" t="str">
        <v/>
      </c>
      <c r="P18470" s="14" t="str">
        <f ca="1"/>
        <v>Low Cap</v>
      </c>
    </row>
    <row r="18471" spans="11:16">
      <c r="K18471" s="14" t="str">
        <v/>
      </c>
      <c r="L18471" s="14" t="str">
        <v/>
      </c>
      <c r="O18471" s="14" t="str">
        <v/>
      </c>
      <c r="P18471" s="14" t="str">
        <f ca="1"/>
        <v>Low Cap</v>
      </c>
    </row>
    <row r="18472" spans="11:16">
      <c r="K18472" s="14" t="str">
        <v/>
      </c>
      <c r="L18472" s="14" t="str">
        <v/>
      </c>
      <c r="O18472" s="14" t="str">
        <v/>
      </c>
      <c r="P18472" s="14" t="str">
        <f ca="1"/>
        <v>Low Cap</v>
      </c>
    </row>
    <row r="18473" spans="11:16">
      <c r="K18473" s="14" t="str">
        <v/>
      </c>
      <c r="L18473" s="14" t="str">
        <v/>
      </c>
      <c r="O18473" s="14" t="str">
        <v/>
      </c>
      <c r="P18473" s="14" t="str">
        <f ca="1"/>
        <v>Low Cap</v>
      </c>
    </row>
    <row r="18474" spans="11:16">
      <c r="K18474" s="14" t="str">
        <v/>
      </c>
      <c r="L18474" s="14" t="str">
        <v/>
      </c>
      <c r="O18474" s="14" t="str">
        <v/>
      </c>
      <c r="P18474" s="14" t="str">
        <f ca="1"/>
        <v>Low Cap</v>
      </c>
    </row>
    <row r="18475" spans="11:16">
      <c r="K18475" s="14" t="str">
        <v/>
      </c>
      <c r="L18475" s="14" t="str">
        <v/>
      </c>
      <c r="O18475" s="14" t="str">
        <v/>
      </c>
      <c r="P18475" s="14" t="str">
        <f ca="1"/>
        <v>Low Cap</v>
      </c>
    </row>
    <row r="18476" spans="11:16">
      <c r="K18476" s="14" t="str">
        <v/>
      </c>
      <c r="L18476" s="14" t="str">
        <v/>
      </c>
      <c r="O18476" s="14" t="str">
        <v/>
      </c>
      <c r="P18476" s="14" t="str">
        <f ca="1"/>
        <v>Low Cap</v>
      </c>
    </row>
    <row r="18477" spans="11:16">
      <c r="K18477" s="14" t="str">
        <v/>
      </c>
      <c r="L18477" s="14" t="str">
        <v/>
      </c>
      <c r="O18477" s="14" t="str">
        <v/>
      </c>
      <c r="P18477" s="14" t="str">
        <f ca="1"/>
        <v>Low Cap</v>
      </c>
    </row>
    <row r="18478" spans="11:16">
      <c r="K18478" s="14" t="str">
        <v/>
      </c>
      <c r="L18478" s="14" t="str">
        <v/>
      </c>
      <c r="O18478" s="14" t="str">
        <v/>
      </c>
      <c r="P18478" s="14" t="str">
        <f ca="1"/>
        <v>Low Cap</v>
      </c>
    </row>
    <row r="18479" spans="11:16">
      <c r="K18479" s="14" t="str">
        <v/>
      </c>
      <c r="L18479" s="14" t="str">
        <v/>
      </c>
      <c r="O18479" s="14" t="str">
        <v/>
      </c>
      <c r="P18479" s="14" t="str">
        <f ca="1"/>
        <v>Low Cap</v>
      </c>
    </row>
    <row r="18480" spans="11:16">
      <c r="K18480" s="14" t="str">
        <v/>
      </c>
      <c r="L18480" s="14" t="str">
        <v/>
      </c>
      <c r="O18480" s="14" t="str">
        <v/>
      </c>
      <c r="P18480" s="14" t="str">
        <f ca="1"/>
        <v>Low Cap</v>
      </c>
    </row>
    <row r="18481" spans="11:16">
      <c r="K18481" s="14" t="str">
        <v/>
      </c>
      <c r="L18481" s="14" t="str">
        <v/>
      </c>
      <c r="O18481" s="14" t="str">
        <v/>
      </c>
      <c r="P18481" s="14" t="str">
        <f ca="1"/>
        <v>Low Cap</v>
      </c>
    </row>
    <row r="18482" spans="11:16">
      <c r="K18482" s="14" t="str">
        <v/>
      </c>
      <c r="L18482" s="14" t="str">
        <v/>
      </c>
      <c r="O18482" s="14" t="str">
        <v/>
      </c>
      <c r="P18482" s="14" t="str">
        <f ca="1"/>
        <v>Low Cap</v>
      </c>
    </row>
    <row r="18483" spans="11:16">
      <c r="K18483" s="14" t="str">
        <v/>
      </c>
      <c r="L18483" s="14" t="str">
        <v/>
      </c>
      <c r="O18483" s="14" t="str">
        <v/>
      </c>
      <c r="P18483" s="14" t="str">
        <f ca="1"/>
        <v>Low Cap</v>
      </c>
    </row>
    <row r="18484" spans="11:16">
      <c r="K18484" s="14" t="str">
        <v/>
      </c>
      <c r="L18484" s="14" t="str">
        <v/>
      </c>
      <c r="O18484" s="14" t="str">
        <v/>
      </c>
      <c r="P18484" s="14" t="str">
        <f ca="1"/>
        <v>Low Cap</v>
      </c>
    </row>
    <row r="18485" spans="11:16">
      <c r="K18485" s="14" t="str">
        <v/>
      </c>
      <c r="L18485" s="14" t="str">
        <v/>
      </c>
      <c r="O18485" s="14" t="str">
        <v/>
      </c>
      <c r="P18485" s="14" t="str">
        <f ca="1"/>
        <v>Low Cap</v>
      </c>
    </row>
    <row r="18486" spans="11:16">
      <c r="K18486" s="14" t="str">
        <v/>
      </c>
      <c r="L18486" s="14" t="str">
        <v/>
      </c>
      <c r="O18486" s="14" t="str">
        <v/>
      </c>
      <c r="P18486" s="14" t="str">
        <f ca="1"/>
        <v>Low Cap</v>
      </c>
    </row>
    <row r="18487" spans="11:16">
      <c r="K18487" s="14" t="str">
        <v/>
      </c>
      <c r="L18487" s="14" t="str">
        <v/>
      </c>
      <c r="O18487" s="14" t="str">
        <v/>
      </c>
      <c r="P18487" s="14" t="str">
        <f ca="1"/>
        <v>Low Cap</v>
      </c>
    </row>
    <row r="18488" spans="11:16">
      <c r="K18488" s="14" t="str">
        <v/>
      </c>
      <c r="L18488" s="14" t="str">
        <v/>
      </c>
      <c r="O18488" s="14" t="str">
        <v/>
      </c>
      <c r="P18488" s="14" t="str">
        <f ca="1"/>
        <v>Low Cap</v>
      </c>
    </row>
    <row r="18489" spans="11:16">
      <c r="K18489" s="14" t="str">
        <v/>
      </c>
      <c r="L18489" s="14" t="str">
        <v/>
      </c>
      <c r="O18489" s="14" t="str">
        <v/>
      </c>
      <c r="P18489" s="14" t="str">
        <f ca="1"/>
        <v>Low Cap</v>
      </c>
    </row>
    <row r="18490" spans="11:16">
      <c r="K18490" s="14" t="str">
        <v/>
      </c>
      <c r="L18490" s="14" t="str">
        <v/>
      </c>
      <c r="O18490" s="14" t="str">
        <v/>
      </c>
      <c r="P18490" s="14" t="str">
        <f ca="1"/>
        <v>Low Cap</v>
      </c>
    </row>
    <row r="18491" spans="11:16">
      <c r="K18491" s="14" t="str">
        <v/>
      </c>
      <c r="L18491" s="14" t="str">
        <v/>
      </c>
      <c r="O18491" s="14" t="str">
        <v/>
      </c>
      <c r="P18491" s="14" t="str">
        <f ca="1"/>
        <v>Low Cap</v>
      </c>
    </row>
    <row r="18492" spans="11:16">
      <c r="K18492" s="14" t="str">
        <v/>
      </c>
      <c r="L18492" s="14" t="str">
        <v/>
      </c>
      <c r="O18492" s="14" t="str">
        <v/>
      </c>
      <c r="P18492" s="14" t="str">
        <f ca="1"/>
        <v>Low Cap</v>
      </c>
    </row>
    <row r="18493" spans="11:16">
      <c r="K18493" s="14" t="str">
        <v/>
      </c>
      <c r="L18493" s="14" t="str">
        <v/>
      </c>
      <c r="O18493" s="14" t="str">
        <v/>
      </c>
      <c r="P18493" s="14" t="str">
        <f ca="1"/>
        <v>Low Cap</v>
      </c>
    </row>
    <row r="18494" spans="11:16">
      <c r="K18494" s="14" t="str">
        <v/>
      </c>
      <c r="L18494" s="14" t="str">
        <v/>
      </c>
      <c r="O18494" s="14" t="str">
        <v/>
      </c>
      <c r="P18494" s="14" t="str">
        <f ca="1"/>
        <v>Low Cap</v>
      </c>
    </row>
    <row r="18495" spans="11:16">
      <c r="K18495" s="14" t="str">
        <v/>
      </c>
      <c r="L18495" s="14" t="str">
        <v/>
      </c>
      <c r="O18495" s="14" t="str">
        <v/>
      </c>
      <c r="P18495" s="14" t="str">
        <f ca="1"/>
        <v>Low Cap</v>
      </c>
    </row>
    <row r="18496" spans="11:16">
      <c r="K18496" s="14" t="str">
        <v/>
      </c>
      <c r="L18496" s="14" t="str">
        <v/>
      </c>
      <c r="O18496" s="14" t="str">
        <v/>
      </c>
      <c r="P18496" s="14" t="str">
        <f ca="1"/>
        <v>Low Cap</v>
      </c>
    </row>
    <row r="18497" spans="11:16">
      <c r="K18497" s="14" t="str">
        <v/>
      </c>
      <c r="L18497" s="14" t="str">
        <v/>
      </c>
      <c r="O18497" s="14" t="str">
        <v/>
      </c>
      <c r="P18497" s="14" t="str">
        <f ca="1"/>
        <v>Low Cap</v>
      </c>
    </row>
    <row r="18498" spans="11:16">
      <c r="K18498" s="14" t="str">
        <v/>
      </c>
      <c r="L18498" s="14" t="str">
        <v/>
      </c>
      <c r="O18498" s="14" t="str">
        <v/>
      </c>
      <c r="P18498" s="14" t="str">
        <f ca="1"/>
        <v>Low Cap</v>
      </c>
    </row>
    <row r="18499" spans="11:16">
      <c r="K18499" s="14" t="str">
        <v/>
      </c>
      <c r="L18499" s="14" t="str">
        <v/>
      </c>
      <c r="O18499" s="14" t="str">
        <v/>
      </c>
      <c r="P18499" s="14" t="str">
        <f ca="1"/>
        <v>Low Cap</v>
      </c>
    </row>
    <row r="18500" spans="11:16">
      <c r="K18500" s="14" t="str">
        <v/>
      </c>
      <c r="L18500" s="14" t="str">
        <v/>
      </c>
      <c r="O18500" s="14" t="str">
        <v/>
      </c>
      <c r="P18500" s="14" t="str">
        <f ca="1"/>
        <v>Low Cap</v>
      </c>
    </row>
    <row r="18501" spans="11:16">
      <c r="K18501" s="14" t="str">
        <v/>
      </c>
      <c r="L18501" s="14" t="str">
        <v/>
      </c>
      <c r="O18501" s="14" t="str">
        <v/>
      </c>
      <c r="P18501" s="14" t="str">
        <f ca="1"/>
        <v>Low Cap</v>
      </c>
    </row>
    <row r="18502" spans="11:16">
      <c r="K18502" s="14" t="str">
        <v/>
      </c>
      <c r="L18502" s="14" t="str">
        <v/>
      </c>
      <c r="O18502" s="14" t="str">
        <v/>
      </c>
      <c r="P18502" s="14" t="str">
        <f ca="1"/>
        <v>Low Cap</v>
      </c>
    </row>
    <row r="18503" spans="11:16">
      <c r="K18503" s="14" t="str">
        <v/>
      </c>
      <c r="L18503" s="14" t="str">
        <v/>
      </c>
      <c r="O18503" s="14" t="str">
        <v/>
      </c>
      <c r="P18503" s="14" t="str">
        <f ca="1"/>
        <v>Low Cap</v>
      </c>
    </row>
    <row r="18504" spans="11:16">
      <c r="K18504" s="14" t="str">
        <v/>
      </c>
      <c r="L18504" s="14" t="str">
        <v/>
      </c>
      <c r="O18504" s="14" t="str">
        <v/>
      </c>
      <c r="P18504" s="14" t="str">
        <f ca="1"/>
        <v>Low Cap</v>
      </c>
    </row>
    <row r="18505" spans="11:16">
      <c r="K18505" s="14" t="str">
        <v/>
      </c>
      <c r="L18505" s="14" t="str">
        <v/>
      </c>
      <c r="O18505" s="14" t="str">
        <v/>
      </c>
      <c r="P18505" s="14" t="str">
        <f ca="1"/>
        <v>Low Cap</v>
      </c>
    </row>
    <row r="18506" spans="11:16">
      <c r="K18506" s="14" t="str">
        <v/>
      </c>
      <c r="L18506" s="14" t="str">
        <v/>
      </c>
      <c r="O18506" s="14" t="str">
        <v/>
      </c>
      <c r="P18506" s="14" t="str">
        <f ca="1"/>
        <v>Low Cap</v>
      </c>
    </row>
    <row r="18507" spans="11:16">
      <c r="K18507" s="14" t="str">
        <v/>
      </c>
      <c r="L18507" s="14" t="str">
        <v/>
      </c>
      <c r="O18507" s="14" t="str">
        <v/>
      </c>
      <c r="P18507" s="14" t="str">
        <f ca="1"/>
        <v>Low Cap</v>
      </c>
    </row>
    <row r="18508" spans="11:16">
      <c r="K18508" s="14" t="str">
        <v/>
      </c>
      <c r="L18508" s="14" t="str">
        <v/>
      </c>
      <c r="O18508" s="14" t="str">
        <v/>
      </c>
      <c r="P18508" s="14" t="str">
        <f ca="1"/>
        <v>Low Cap</v>
      </c>
    </row>
    <row r="18509" spans="11:16">
      <c r="K18509" s="14" t="str">
        <v/>
      </c>
      <c r="L18509" s="14" t="str">
        <v/>
      </c>
      <c r="O18509" s="14" t="str">
        <v/>
      </c>
      <c r="P18509" s="14" t="str">
        <f ca="1"/>
        <v>Low Cap</v>
      </c>
    </row>
    <row r="18510" spans="11:16">
      <c r="K18510" s="14" t="str">
        <v/>
      </c>
      <c r="L18510" s="14" t="str">
        <v/>
      </c>
      <c r="O18510" s="14" t="str">
        <v/>
      </c>
      <c r="P18510" s="14" t="str">
        <f ca="1"/>
        <v>Low Cap</v>
      </c>
    </row>
    <row r="18511" spans="11:16">
      <c r="K18511" s="14" t="str">
        <v/>
      </c>
      <c r="L18511" s="14" t="str">
        <v/>
      </c>
      <c r="O18511" s="14" t="str">
        <v/>
      </c>
      <c r="P18511" s="14" t="str">
        <f ca="1"/>
        <v>Low Cap</v>
      </c>
    </row>
    <row r="18512" spans="11:16">
      <c r="K18512" s="14" t="str">
        <v/>
      </c>
      <c r="L18512" s="14" t="str">
        <v/>
      </c>
      <c r="O18512" s="14" t="str">
        <v/>
      </c>
      <c r="P18512" s="14" t="str">
        <f ca="1"/>
        <v>Low Cap</v>
      </c>
    </row>
    <row r="18513" spans="11:16">
      <c r="K18513" s="14" t="str">
        <v/>
      </c>
      <c r="L18513" s="14" t="str">
        <v/>
      </c>
      <c r="O18513" s="14" t="str">
        <v/>
      </c>
      <c r="P18513" s="14" t="str">
        <f ca="1"/>
        <v>Low Cap</v>
      </c>
    </row>
    <row r="18514" spans="11:16">
      <c r="K18514" s="14" t="str">
        <v/>
      </c>
      <c r="L18514" s="14" t="str">
        <v/>
      </c>
      <c r="O18514" s="14" t="str">
        <v/>
      </c>
      <c r="P18514" s="14" t="str">
        <f ca="1"/>
        <v>Low Cap</v>
      </c>
    </row>
    <row r="18515" spans="11:16">
      <c r="K18515" s="14" t="str">
        <v/>
      </c>
      <c r="L18515" s="14" t="str">
        <v/>
      </c>
      <c r="O18515" s="14" t="str">
        <v/>
      </c>
      <c r="P18515" s="14" t="str">
        <f ca="1"/>
        <v>Low Cap</v>
      </c>
    </row>
    <row r="18516" spans="11:16">
      <c r="K18516" s="14" t="str">
        <v/>
      </c>
      <c r="L18516" s="14" t="str">
        <v/>
      </c>
      <c r="O18516" s="14" t="str">
        <v/>
      </c>
      <c r="P18516" s="14" t="str">
        <f ca="1"/>
        <v>Low Cap</v>
      </c>
    </row>
    <row r="18517" spans="11:16">
      <c r="K18517" s="14" t="str">
        <v/>
      </c>
      <c r="L18517" s="14" t="str">
        <v/>
      </c>
      <c r="O18517" s="14" t="str">
        <v/>
      </c>
      <c r="P18517" s="14" t="str">
        <f ca="1"/>
        <v>Low Cap</v>
      </c>
    </row>
    <row r="18518" spans="11:16">
      <c r="K18518" s="14" t="str">
        <v/>
      </c>
      <c r="L18518" s="14" t="str">
        <v/>
      </c>
      <c r="O18518" s="14" t="str">
        <v/>
      </c>
      <c r="P18518" s="14" t="str">
        <f ca="1"/>
        <v>Low Cap</v>
      </c>
    </row>
    <row r="18519" spans="11:16">
      <c r="K18519" s="14" t="str">
        <v/>
      </c>
      <c r="L18519" s="14" t="str">
        <v/>
      </c>
      <c r="O18519" s="14" t="str">
        <v/>
      </c>
      <c r="P18519" s="14" t="str">
        <f ca="1"/>
        <v>Low Cap</v>
      </c>
    </row>
    <row r="18520" spans="11:16">
      <c r="K18520" s="14" t="str">
        <v/>
      </c>
      <c r="L18520" s="14" t="str">
        <v/>
      </c>
      <c r="O18520" s="14" t="str">
        <v/>
      </c>
      <c r="P18520" s="14" t="str">
        <f ca="1"/>
        <v>Low Cap</v>
      </c>
    </row>
    <row r="18521" spans="11:16">
      <c r="K18521" s="14" t="str">
        <v/>
      </c>
      <c r="L18521" s="14" t="str">
        <v/>
      </c>
      <c r="O18521" s="14" t="str">
        <v/>
      </c>
      <c r="P18521" s="14" t="str">
        <f ca="1"/>
        <v>Low Cap</v>
      </c>
    </row>
    <row r="18522" spans="11:16">
      <c r="K18522" s="14" t="str">
        <v/>
      </c>
      <c r="L18522" s="14" t="str">
        <v/>
      </c>
      <c r="O18522" s="14" t="str">
        <v/>
      </c>
      <c r="P18522" s="14" t="str">
        <f ca="1"/>
        <v>Low Cap</v>
      </c>
    </row>
    <row r="18523" spans="11:16">
      <c r="K18523" s="14" t="str">
        <v/>
      </c>
      <c r="L18523" s="14" t="str">
        <v/>
      </c>
      <c r="O18523" s="14" t="str">
        <v/>
      </c>
      <c r="P18523" s="14" t="str">
        <f ca="1"/>
        <v>Low Cap</v>
      </c>
    </row>
    <row r="18524" spans="11:16">
      <c r="K18524" s="14" t="str">
        <v/>
      </c>
      <c r="L18524" s="14" t="str">
        <v/>
      </c>
      <c r="O18524" s="14" t="str">
        <v/>
      </c>
      <c r="P18524" s="14" t="str">
        <f ca="1"/>
        <v>Low Cap</v>
      </c>
    </row>
    <row r="18525" spans="11:16">
      <c r="K18525" s="14" t="str">
        <v/>
      </c>
      <c r="L18525" s="14" t="str">
        <v/>
      </c>
      <c r="O18525" s="14" t="str">
        <v/>
      </c>
      <c r="P18525" s="14" t="str">
        <f ca="1"/>
        <v>Low Cap</v>
      </c>
    </row>
    <row r="18526" spans="11:16">
      <c r="K18526" s="14" t="str">
        <v/>
      </c>
      <c r="L18526" s="14" t="str">
        <v/>
      </c>
      <c r="O18526" s="14" t="str">
        <v/>
      </c>
      <c r="P18526" s="14" t="str">
        <f ca="1"/>
        <v>Low Cap</v>
      </c>
    </row>
    <row r="18527" spans="11:16">
      <c r="K18527" s="14" t="str">
        <v/>
      </c>
      <c r="L18527" s="14" t="str">
        <v/>
      </c>
      <c r="O18527" s="14" t="str">
        <v/>
      </c>
      <c r="P18527" s="14" t="str">
        <f ca="1"/>
        <v>Low Cap</v>
      </c>
    </row>
    <row r="18528" spans="11:16">
      <c r="K18528" s="14" t="str">
        <v/>
      </c>
      <c r="L18528" s="14" t="str">
        <v/>
      </c>
      <c r="O18528" s="14" t="str">
        <v/>
      </c>
      <c r="P18528" s="14" t="str">
        <f ca="1"/>
        <v>Low Cap</v>
      </c>
    </row>
    <row r="18529" spans="11:16">
      <c r="K18529" s="14" t="str">
        <v/>
      </c>
      <c r="L18529" s="14" t="str">
        <v/>
      </c>
      <c r="O18529" s="14" t="str">
        <v/>
      </c>
      <c r="P18529" s="14" t="str">
        <f ca="1"/>
        <v>Low Cap</v>
      </c>
    </row>
    <row r="18530" spans="11:16">
      <c r="K18530" s="14" t="str">
        <v/>
      </c>
      <c r="L18530" s="14" t="str">
        <v/>
      </c>
      <c r="O18530" s="14" t="str">
        <v/>
      </c>
      <c r="P18530" s="14" t="str">
        <f ca="1"/>
        <v>Low Cap</v>
      </c>
    </row>
    <row r="18531" spans="11:16">
      <c r="K18531" s="14" t="str">
        <v/>
      </c>
      <c r="L18531" s="14" t="str">
        <v/>
      </c>
      <c r="O18531" s="14" t="str">
        <v/>
      </c>
      <c r="P18531" s="14" t="str">
        <f ca="1"/>
        <v>Low Cap</v>
      </c>
    </row>
    <row r="18532" spans="11:16">
      <c r="K18532" s="14" t="str">
        <v/>
      </c>
      <c r="L18532" s="14" t="str">
        <v/>
      </c>
      <c r="O18532" s="14" t="str">
        <v/>
      </c>
      <c r="P18532" s="14" t="str">
        <f ca="1"/>
        <v>Low Cap</v>
      </c>
    </row>
    <row r="18533" spans="11:16">
      <c r="K18533" s="14" t="str">
        <v/>
      </c>
      <c r="L18533" s="14" t="str">
        <v/>
      </c>
      <c r="O18533" s="14" t="str">
        <v/>
      </c>
      <c r="P18533" s="14" t="str">
        <f ca="1"/>
        <v>Low Cap</v>
      </c>
    </row>
    <row r="18534" spans="11:16">
      <c r="K18534" s="14" t="str">
        <v/>
      </c>
      <c r="L18534" s="14" t="str">
        <v/>
      </c>
      <c r="O18534" s="14" t="str">
        <v/>
      </c>
      <c r="P18534" s="14" t="str">
        <f ca="1"/>
        <v>Low Cap</v>
      </c>
    </row>
    <row r="18535" spans="11:16">
      <c r="K18535" s="14" t="str">
        <v/>
      </c>
      <c r="L18535" s="14" t="str">
        <v/>
      </c>
      <c r="O18535" s="14" t="str">
        <v/>
      </c>
      <c r="P18535" s="14" t="str">
        <f ca="1"/>
        <v>Low Cap</v>
      </c>
    </row>
    <row r="18536" spans="11:16">
      <c r="K18536" s="14" t="str">
        <v/>
      </c>
      <c r="L18536" s="14" t="str">
        <v/>
      </c>
      <c r="O18536" s="14" t="str">
        <v/>
      </c>
      <c r="P18536" s="14" t="str">
        <f ca="1"/>
        <v>Low Cap</v>
      </c>
    </row>
    <row r="18537" spans="11:16">
      <c r="K18537" s="14" t="str">
        <v/>
      </c>
      <c r="L18537" s="14" t="str">
        <v/>
      </c>
      <c r="O18537" s="14" t="str">
        <v/>
      </c>
      <c r="P18537" s="14" t="str">
        <f ca="1"/>
        <v>Low Cap</v>
      </c>
    </row>
    <row r="18538" spans="11:16">
      <c r="K18538" s="14" t="str">
        <v/>
      </c>
      <c r="L18538" s="14" t="str">
        <v/>
      </c>
      <c r="O18538" s="14" t="str">
        <v/>
      </c>
      <c r="P18538" s="14" t="str">
        <f ca="1"/>
        <v>Low Cap</v>
      </c>
    </row>
    <row r="18539" spans="11:16">
      <c r="K18539" s="14" t="str">
        <v/>
      </c>
      <c r="L18539" s="14" t="str">
        <v/>
      </c>
      <c r="O18539" s="14" t="str">
        <v/>
      </c>
      <c r="P18539" s="14" t="str">
        <f ca="1"/>
        <v>Low Cap</v>
      </c>
    </row>
    <row r="18540" spans="11:16">
      <c r="K18540" s="14" t="str">
        <v/>
      </c>
      <c r="L18540" s="14" t="str">
        <v/>
      </c>
      <c r="O18540" s="14" t="str">
        <v/>
      </c>
      <c r="P18540" s="14" t="str">
        <f ca="1"/>
        <v>Low Cap</v>
      </c>
    </row>
    <row r="18541" spans="11:16">
      <c r="K18541" s="14" t="str">
        <v/>
      </c>
      <c r="L18541" s="14" t="str">
        <v/>
      </c>
      <c r="O18541" s="14" t="str">
        <v/>
      </c>
      <c r="P18541" s="14" t="str">
        <f ca="1"/>
        <v>Low Cap</v>
      </c>
    </row>
    <row r="18542" spans="11:16">
      <c r="K18542" s="14" t="str">
        <v/>
      </c>
      <c r="L18542" s="14" t="str">
        <v/>
      </c>
      <c r="O18542" s="14" t="str">
        <v/>
      </c>
      <c r="P18542" s="14" t="str">
        <f ca="1"/>
        <v>Low Cap</v>
      </c>
    </row>
    <row r="18543" spans="11:16">
      <c r="K18543" s="14" t="str">
        <v/>
      </c>
      <c r="L18543" s="14" t="str">
        <v/>
      </c>
      <c r="O18543" s="14" t="str">
        <v/>
      </c>
      <c r="P18543" s="14" t="str">
        <f ca="1"/>
        <v>Low Cap</v>
      </c>
    </row>
    <row r="18544" spans="11:16">
      <c r="K18544" s="14" t="str">
        <v/>
      </c>
      <c r="L18544" s="14" t="str">
        <v/>
      </c>
      <c r="O18544" s="14" t="str">
        <v/>
      </c>
      <c r="P18544" s="14" t="str">
        <f ca="1"/>
        <v>Low Cap</v>
      </c>
    </row>
    <row r="18545" spans="11:16">
      <c r="K18545" s="14" t="str">
        <v/>
      </c>
      <c r="L18545" s="14" t="str">
        <v/>
      </c>
      <c r="O18545" s="14" t="str">
        <v/>
      </c>
      <c r="P18545" s="14" t="str">
        <f ca="1"/>
        <v>Low Cap</v>
      </c>
    </row>
    <row r="18546" spans="11:16">
      <c r="K18546" s="14" t="str">
        <v/>
      </c>
      <c r="L18546" s="14" t="str">
        <v/>
      </c>
      <c r="O18546" s="14" t="str">
        <v/>
      </c>
      <c r="P18546" s="14" t="str">
        <f ca="1"/>
        <v>Low Cap</v>
      </c>
    </row>
    <row r="18547" spans="11:16">
      <c r="K18547" s="14" t="str">
        <v/>
      </c>
      <c r="L18547" s="14" t="str">
        <v/>
      </c>
      <c r="O18547" s="14" t="str">
        <v/>
      </c>
      <c r="P18547" s="14" t="str">
        <f ca="1"/>
        <v>Low Cap</v>
      </c>
    </row>
    <row r="18548" spans="11:16">
      <c r="K18548" s="14" t="str">
        <v/>
      </c>
      <c r="L18548" s="14" t="str">
        <v/>
      </c>
      <c r="O18548" s="14" t="str">
        <v/>
      </c>
      <c r="P18548" s="14" t="str">
        <f ca="1"/>
        <v>Low Cap</v>
      </c>
    </row>
    <row r="18549" spans="11:16">
      <c r="K18549" s="14" t="str">
        <v/>
      </c>
      <c r="L18549" s="14" t="str">
        <v/>
      </c>
      <c r="O18549" s="14" t="str">
        <v/>
      </c>
      <c r="P18549" s="14" t="str">
        <f ca="1"/>
        <v>Low Cap</v>
      </c>
    </row>
    <row r="18550" spans="11:16">
      <c r="K18550" s="14" t="str">
        <v/>
      </c>
      <c r="L18550" s="14" t="str">
        <v/>
      </c>
      <c r="O18550" s="14" t="str">
        <v/>
      </c>
      <c r="P18550" s="14" t="str">
        <f ca="1"/>
        <v>Low Cap</v>
      </c>
    </row>
    <row r="18551" spans="11:16">
      <c r="K18551" s="14" t="str">
        <v/>
      </c>
      <c r="L18551" s="14" t="str">
        <v/>
      </c>
      <c r="O18551" s="14" t="str">
        <v/>
      </c>
      <c r="P18551" s="14" t="str">
        <f ca="1"/>
        <v>Low Cap</v>
      </c>
    </row>
    <row r="18552" spans="11:16">
      <c r="K18552" s="14" t="str">
        <v/>
      </c>
      <c r="L18552" s="14" t="str">
        <v/>
      </c>
      <c r="O18552" s="14" t="str">
        <v/>
      </c>
      <c r="P18552" s="14" t="str">
        <f ca="1"/>
        <v>Low Cap</v>
      </c>
    </row>
    <row r="18553" spans="11:16">
      <c r="K18553" s="14" t="str">
        <v/>
      </c>
      <c r="L18553" s="14" t="str">
        <v/>
      </c>
      <c r="O18553" s="14" t="str">
        <v/>
      </c>
      <c r="P18553" s="14" t="str">
        <f ca="1"/>
        <v>Low Cap</v>
      </c>
    </row>
    <row r="18554" spans="11:16">
      <c r="K18554" s="14" t="str">
        <v/>
      </c>
      <c r="L18554" s="14" t="str">
        <v/>
      </c>
      <c r="O18554" s="14" t="str">
        <v/>
      </c>
      <c r="P18554" s="14" t="str">
        <f ca="1"/>
        <v>Low Cap</v>
      </c>
    </row>
    <row r="18555" spans="11:16">
      <c r="K18555" s="14" t="str">
        <v/>
      </c>
      <c r="L18555" s="14" t="str">
        <v/>
      </c>
      <c r="O18555" s="14" t="str">
        <v/>
      </c>
      <c r="P18555" s="14" t="str">
        <f ca="1"/>
        <v>Low Cap</v>
      </c>
    </row>
    <row r="18556" spans="11:16">
      <c r="K18556" s="14" t="str">
        <v/>
      </c>
      <c r="L18556" s="14" t="str">
        <v/>
      </c>
      <c r="O18556" s="14" t="str">
        <v/>
      </c>
      <c r="P18556" s="14" t="str">
        <f ca="1"/>
        <v>Low Cap</v>
      </c>
    </row>
    <row r="18557" spans="11:16">
      <c r="K18557" s="14" t="str">
        <v/>
      </c>
      <c r="L18557" s="14" t="str">
        <v/>
      </c>
      <c r="O18557" s="14" t="str">
        <v/>
      </c>
      <c r="P18557" s="14" t="str">
        <f ca="1"/>
        <v>Low Cap</v>
      </c>
    </row>
    <row r="18558" spans="11:16">
      <c r="K18558" s="14" t="str">
        <v/>
      </c>
      <c r="L18558" s="14" t="str">
        <v/>
      </c>
      <c r="O18558" s="14" t="str">
        <v/>
      </c>
      <c r="P18558" s="14" t="str">
        <f ca="1"/>
        <v>Low Cap</v>
      </c>
    </row>
    <row r="18559" spans="11:16">
      <c r="K18559" s="14" t="str">
        <v/>
      </c>
      <c r="L18559" s="14" t="str">
        <v/>
      </c>
      <c r="O18559" s="14" t="str">
        <v/>
      </c>
      <c r="P18559" s="14" t="str">
        <f ca="1"/>
        <v>Low Cap</v>
      </c>
    </row>
    <row r="18560" spans="11:16">
      <c r="K18560" s="14" t="str">
        <v/>
      </c>
      <c r="L18560" s="14" t="str">
        <v/>
      </c>
      <c r="O18560" s="14" t="str">
        <v/>
      </c>
      <c r="P18560" s="14" t="str">
        <f ca="1"/>
        <v>Low Cap</v>
      </c>
    </row>
    <row r="18561" spans="11:16">
      <c r="K18561" s="14" t="str">
        <v/>
      </c>
      <c r="L18561" s="14" t="str">
        <v/>
      </c>
      <c r="O18561" s="14" t="str">
        <v/>
      </c>
      <c r="P18561" s="14" t="str">
        <f ca="1"/>
        <v>Low Cap</v>
      </c>
    </row>
    <row r="18562" spans="11:16">
      <c r="K18562" s="14" t="str">
        <v/>
      </c>
      <c r="L18562" s="14" t="str">
        <v/>
      </c>
      <c r="O18562" s="14" t="str">
        <v/>
      </c>
      <c r="P18562" s="14" t="str">
        <f ca="1"/>
        <v>Low Cap</v>
      </c>
    </row>
    <row r="18563" spans="11:16">
      <c r="K18563" s="14" t="str">
        <v/>
      </c>
      <c r="L18563" s="14" t="str">
        <v/>
      </c>
      <c r="O18563" s="14" t="str">
        <v/>
      </c>
      <c r="P18563" s="14" t="str">
        <f ca="1"/>
        <v>Low Cap</v>
      </c>
    </row>
    <row r="18564" spans="11:16">
      <c r="K18564" s="14" t="str">
        <v/>
      </c>
      <c r="L18564" s="14" t="str">
        <v/>
      </c>
      <c r="O18564" s="14" t="str">
        <v/>
      </c>
      <c r="P18564" s="14" t="str">
        <f ca="1"/>
        <v>Low Cap</v>
      </c>
    </row>
    <row r="18565" spans="11:16">
      <c r="K18565" s="14" t="str">
        <v/>
      </c>
      <c r="L18565" s="14" t="str">
        <v/>
      </c>
      <c r="O18565" s="14" t="str">
        <v/>
      </c>
      <c r="P18565" s="14" t="str">
        <f ca="1"/>
        <v>Low Cap</v>
      </c>
    </row>
    <row r="18566" spans="11:16">
      <c r="K18566" s="14" t="str">
        <v/>
      </c>
      <c r="L18566" s="14" t="str">
        <v/>
      </c>
      <c r="O18566" s="14" t="str">
        <v/>
      </c>
      <c r="P18566" s="14" t="str">
        <f ca="1"/>
        <v>Low Cap</v>
      </c>
    </row>
    <row r="18567" spans="11:16">
      <c r="K18567" s="14" t="str">
        <v/>
      </c>
      <c r="L18567" s="14" t="str">
        <v/>
      </c>
      <c r="O18567" s="14" t="str">
        <v/>
      </c>
      <c r="P18567" s="14" t="str">
        <f ca="1"/>
        <v>Low Cap</v>
      </c>
    </row>
    <row r="18568" spans="11:16">
      <c r="K18568" s="14" t="str">
        <v/>
      </c>
      <c r="L18568" s="14" t="str">
        <v/>
      </c>
      <c r="O18568" s="14" t="str">
        <v/>
      </c>
      <c r="P18568" s="14" t="str">
        <f ca="1"/>
        <v>Low Cap</v>
      </c>
    </row>
    <row r="18569" spans="11:16">
      <c r="K18569" s="14" t="str">
        <v/>
      </c>
      <c r="L18569" s="14" t="str">
        <v/>
      </c>
      <c r="O18569" s="14" t="str">
        <v/>
      </c>
      <c r="P18569" s="14" t="str">
        <f ca="1"/>
        <v>Low Cap</v>
      </c>
    </row>
    <row r="18570" spans="11:16">
      <c r="K18570" s="14" t="str">
        <v/>
      </c>
      <c r="L18570" s="14" t="str">
        <v/>
      </c>
      <c r="O18570" s="14" t="str">
        <v/>
      </c>
      <c r="P18570" s="14" t="str">
        <f ca="1"/>
        <v>Low Cap</v>
      </c>
    </row>
    <row r="18571" spans="11:16">
      <c r="K18571" s="14" t="str">
        <v/>
      </c>
      <c r="L18571" s="14" t="str">
        <v/>
      </c>
      <c r="O18571" s="14" t="str">
        <v/>
      </c>
      <c r="P18571" s="14" t="str">
        <f ca="1"/>
        <v>Low Cap</v>
      </c>
    </row>
    <row r="18572" spans="11:16">
      <c r="K18572" s="14" t="str">
        <v/>
      </c>
      <c r="L18572" s="14" t="str">
        <v/>
      </c>
      <c r="O18572" s="14" t="str">
        <v/>
      </c>
      <c r="P18572" s="14" t="str">
        <f ca="1"/>
        <v>Low Cap</v>
      </c>
    </row>
    <row r="18573" spans="11:16">
      <c r="K18573" s="14" t="str">
        <v/>
      </c>
      <c r="L18573" s="14" t="str">
        <v/>
      </c>
      <c r="O18573" s="14" t="str">
        <v/>
      </c>
      <c r="P18573" s="14" t="str">
        <f ca="1"/>
        <v>Low Cap</v>
      </c>
    </row>
    <row r="18574" spans="11:16">
      <c r="K18574" s="14" t="str">
        <v/>
      </c>
      <c r="L18574" s="14" t="str">
        <v/>
      </c>
      <c r="O18574" s="14" t="str">
        <v/>
      </c>
      <c r="P18574" s="14" t="str">
        <f ca="1"/>
        <v>Low Cap</v>
      </c>
    </row>
    <row r="18575" spans="11:16">
      <c r="K18575" s="14" t="str">
        <v/>
      </c>
      <c r="L18575" s="14" t="str">
        <v/>
      </c>
      <c r="O18575" s="14" t="str">
        <v/>
      </c>
      <c r="P18575" s="14" t="str">
        <f ca="1"/>
        <v>Low Cap</v>
      </c>
    </row>
    <row r="18576" spans="11:16">
      <c r="K18576" s="14" t="str">
        <v/>
      </c>
      <c r="L18576" s="14" t="str">
        <v/>
      </c>
      <c r="O18576" s="14" t="str">
        <v/>
      </c>
      <c r="P18576" s="14" t="str">
        <f ca="1"/>
        <v>Low Cap</v>
      </c>
    </row>
    <row r="18577" spans="11:16">
      <c r="K18577" s="14" t="str">
        <v/>
      </c>
      <c r="L18577" s="14" t="str">
        <v/>
      </c>
      <c r="O18577" s="14" t="str">
        <v/>
      </c>
      <c r="P18577" s="14" t="str">
        <f ca="1"/>
        <v>Low Cap</v>
      </c>
    </row>
    <row r="18578" spans="11:16">
      <c r="K18578" s="14" t="str">
        <v/>
      </c>
      <c r="L18578" s="14" t="str">
        <v/>
      </c>
      <c r="O18578" s="14" t="str">
        <v/>
      </c>
      <c r="P18578" s="14" t="str">
        <f ca="1"/>
        <v>Low Cap</v>
      </c>
    </row>
    <row r="18579" spans="11:16">
      <c r="K18579" s="14" t="str">
        <v/>
      </c>
      <c r="L18579" s="14" t="str">
        <v/>
      </c>
      <c r="O18579" s="14" t="str">
        <v/>
      </c>
      <c r="P18579" s="14" t="str">
        <f ca="1"/>
        <v>Low Cap</v>
      </c>
    </row>
    <row r="18580" spans="11:16">
      <c r="K18580" s="14" t="str">
        <v/>
      </c>
      <c r="L18580" s="14" t="str">
        <v/>
      </c>
      <c r="O18580" s="14" t="str">
        <v/>
      </c>
      <c r="P18580" s="14" t="str">
        <f ca="1"/>
        <v>Low Cap</v>
      </c>
    </row>
    <row r="18581" spans="11:16">
      <c r="K18581" s="14" t="str">
        <v/>
      </c>
      <c r="L18581" s="14" t="str">
        <v/>
      </c>
      <c r="O18581" s="14" t="str">
        <v/>
      </c>
      <c r="P18581" s="14" t="str">
        <f ca="1"/>
        <v>Low Cap</v>
      </c>
    </row>
    <row r="18582" spans="11:16">
      <c r="K18582" s="14" t="str">
        <v/>
      </c>
      <c r="L18582" s="14" t="str">
        <v/>
      </c>
      <c r="O18582" s="14" t="str">
        <v/>
      </c>
      <c r="P18582" s="14" t="str">
        <f ca="1"/>
        <v>Low Cap</v>
      </c>
    </row>
    <row r="18583" spans="11:16">
      <c r="K18583" s="14" t="str">
        <v/>
      </c>
      <c r="L18583" s="14" t="str">
        <v/>
      </c>
      <c r="O18583" s="14" t="str">
        <v/>
      </c>
      <c r="P18583" s="14" t="str">
        <f ca="1"/>
        <v>Low Cap</v>
      </c>
    </row>
    <row r="18584" spans="11:16">
      <c r="K18584" s="14" t="str">
        <v/>
      </c>
      <c r="L18584" s="14" t="str">
        <v/>
      </c>
      <c r="O18584" s="14" t="str">
        <v/>
      </c>
      <c r="P18584" s="14" t="str">
        <f ca="1"/>
        <v>Low Cap</v>
      </c>
    </row>
    <row r="18585" spans="11:16">
      <c r="K18585" s="14" t="str">
        <v/>
      </c>
      <c r="L18585" s="14" t="str">
        <v/>
      </c>
      <c r="O18585" s="14" t="str">
        <v/>
      </c>
      <c r="P18585" s="14" t="str">
        <f ca="1"/>
        <v>Low Cap</v>
      </c>
    </row>
    <row r="18586" spans="11:16">
      <c r="K18586" s="14" t="str">
        <v/>
      </c>
      <c r="L18586" s="14" t="str">
        <v/>
      </c>
      <c r="O18586" s="14" t="str">
        <v/>
      </c>
      <c r="P18586" s="14" t="str">
        <f ca="1"/>
        <v>Low Cap</v>
      </c>
    </row>
    <row r="18587" spans="11:16">
      <c r="K18587" s="14" t="str">
        <v/>
      </c>
      <c r="L18587" s="14" t="str">
        <v/>
      </c>
      <c r="O18587" s="14" t="str">
        <v/>
      </c>
      <c r="P18587" s="14" t="str">
        <f ca="1"/>
        <v>Low Cap</v>
      </c>
    </row>
    <row r="18588" spans="11:16">
      <c r="K18588" s="14" t="str">
        <v/>
      </c>
      <c r="L18588" s="14" t="str">
        <v/>
      </c>
      <c r="O18588" s="14" t="str">
        <v/>
      </c>
      <c r="P18588" s="14" t="str">
        <f ca="1"/>
        <v>Low Cap</v>
      </c>
    </row>
    <row r="18589" spans="11:16">
      <c r="K18589" s="14" t="str">
        <v/>
      </c>
      <c r="L18589" s="14" t="str">
        <v/>
      </c>
      <c r="O18589" s="14" t="str">
        <v/>
      </c>
      <c r="P18589" s="14" t="str">
        <f ca="1"/>
        <v>Low Cap</v>
      </c>
    </row>
    <row r="18590" spans="11:16">
      <c r="K18590" s="14" t="str">
        <v/>
      </c>
      <c r="L18590" s="14" t="str">
        <v/>
      </c>
      <c r="O18590" s="14" t="str">
        <v/>
      </c>
      <c r="P18590" s="14" t="str">
        <f ca="1"/>
        <v>Low Cap</v>
      </c>
    </row>
    <row r="18591" spans="11:16">
      <c r="K18591" s="14" t="str">
        <v/>
      </c>
      <c r="L18591" s="14" t="str">
        <v/>
      </c>
      <c r="O18591" s="14" t="str">
        <v/>
      </c>
      <c r="P18591" s="14" t="str">
        <f ca="1"/>
        <v>Low Cap</v>
      </c>
    </row>
    <row r="18592" spans="11:16">
      <c r="K18592" s="14" t="str">
        <v/>
      </c>
      <c r="L18592" s="14" t="str">
        <v/>
      </c>
      <c r="O18592" s="14" t="str">
        <v/>
      </c>
      <c r="P18592" s="14" t="str">
        <f ca="1"/>
        <v>Low Cap</v>
      </c>
    </row>
    <row r="18593" spans="11:16">
      <c r="K18593" s="14" t="str">
        <v/>
      </c>
      <c r="L18593" s="14" t="str">
        <v/>
      </c>
      <c r="O18593" s="14" t="str">
        <v/>
      </c>
      <c r="P18593" s="14" t="str">
        <f ca="1"/>
        <v>Low Cap</v>
      </c>
    </row>
    <row r="18594" spans="11:16">
      <c r="K18594" s="14" t="str">
        <v/>
      </c>
      <c r="L18594" s="14" t="str">
        <v/>
      </c>
      <c r="O18594" s="14" t="str">
        <v/>
      </c>
      <c r="P18594" s="14" t="str">
        <f ca="1"/>
        <v>Low Cap</v>
      </c>
    </row>
    <row r="18595" spans="11:16">
      <c r="K18595" s="14" t="str">
        <v/>
      </c>
      <c r="L18595" s="14" t="str">
        <v/>
      </c>
      <c r="O18595" s="14" t="str">
        <v/>
      </c>
      <c r="P18595" s="14" t="str">
        <f ca="1"/>
        <v>Low Cap</v>
      </c>
    </row>
    <row r="18596" spans="11:16">
      <c r="K18596" s="14" t="str">
        <v/>
      </c>
      <c r="L18596" s="14" t="str">
        <v/>
      </c>
      <c r="O18596" s="14" t="str">
        <v/>
      </c>
      <c r="P18596" s="14" t="str">
        <f ca="1"/>
        <v>Low Cap</v>
      </c>
    </row>
    <row r="18597" spans="11:16">
      <c r="K18597" s="14" t="str">
        <v/>
      </c>
      <c r="L18597" s="14" t="str">
        <v/>
      </c>
      <c r="O18597" s="14" t="str">
        <v/>
      </c>
      <c r="P18597" s="14" t="str">
        <f ca="1"/>
        <v>Low Cap</v>
      </c>
    </row>
    <row r="18598" spans="11:16">
      <c r="K18598" s="14" t="str">
        <v/>
      </c>
      <c r="L18598" s="14" t="str">
        <v/>
      </c>
      <c r="O18598" s="14" t="str">
        <v/>
      </c>
      <c r="P18598" s="14" t="str">
        <f ca="1"/>
        <v>Low Cap</v>
      </c>
    </row>
    <row r="18599" spans="11:16">
      <c r="K18599" s="14" t="str">
        <v/>
      </c>
      <c r="L18599" s="14" t="str">
        <v/>
      </c>
      <c r="O18599" s="14" t="str">
        <v/>
      </c>
      <c r="P18599" s="14" t="str">
        <f ca="1"/>
        <v>Low Cap</v>
      </c>
    </row>
    <row r="18600" spans="11:16">
      <c r="K18600" s="14" t="str">
        <v/>
      </c>
      <c r="L18600" s="14" t="str">
        <v/>
      </c>
      <c r="O18600" s="14" t="str">
        <v/>
      </c>
      <c r="P18600" s="14" t="str">
        <f ca="1"/>
        <v>Low Cap</v>
      </c>
    </row>
    <row r="18601" spans="11:16">
      <c r="K18601" s="14" t="str">
        <v/>
      </c>
      <c r="L18601" s="14" t="str">
        <v/>
      </c>
      <c r="O18601" s="14" t="str">
        <v/>
      </c>
      <c r="P18601" s="14" t="str">
        <f ca="1"/>
        <v>Low Cap</v>
      </c>
    </row>
    <row r="18602" spans="11:16">
      <c r="K18602" s="14" t="str">
        <v/>
      </c>
      <c r="L18602" s="14" t="str">
        <v/>
      </c>
      <c r="O18602" s="14" t="str">
        <v/>
      </c>
      <c r="P18602" s="14" t="str">
        <f ca="1"/>
        <v>Low Cap</v>
      </c>
    </row>
    <row r="18603" spans="11:16">
      <c r="K18603" s="14" t="str">
        <v/>
      </c>
      <c r="L18603" s="14" t="str">
        <v/>
      </c>
      <c r="O18603" s="14" t="str">
        <v/>
      </c>
      <c r="P18603" s="14" t="str">
        <f ca="1"/>
        <v>Low Cap</v>
      </c>
    </row>
    <row r="18604" spans="11:16">
      <c r="K18604" s="14" t="str">
        <v/>
      </c>
      <c r="L18604" s="14" t="str">
        <v/>
      </c>
      <c r="O18604" s="14" t="str">
        <v/>
      </c>
      <c r="P18604" s="14" t="str">
        <f ca="1"/>
        <v>Low Cap</v>
      </c>
    </row>
    <row r="18605" spans="11:16">
      <c r="K18605" s="14" t="str">
        <v/>
      </c>
      <c r="L18605" s="14" t="str">
        <v/>
      </c>
      <c r="O18605" s="14" t="str">
        <v/>
      </c>
      <c r="P18605" s="14" t="str">
        <f ca="1"/>
        <v>Low Cap</v>
      </c>
    </row>
    <row r="18606" spans="11:16">
      <c r="K18606" s="14" t="str">
        <v/>
      </c>
      <c r="L18606" s="14" t="str">
        <v/>
      </c>
      <c r="O18606" s="14" t="str">
        <v/>
      </c>
      <c r="P18606" s="14" t="str">
        <f ca="1"/>
        <v>Low Cap</v>
      </c>
    </row>
    <row r="18607" spans="11:16">
      <c r="K18607" s="14" t="str">
        <v/>
      </c>
      <c r="L18607" s="14" t="str">
        <v/>
      </c>
      <c r="O18607" s="14" t="str">
        <v/>
      </c>
      <c r="P18607" s="14" t="str">
        <f ca="1"/>
        <v>Low Cap</v>
      </c>
    </row>
    <row r="18608" spans="11:16">
      <c r="K18608" s="14" t="str">
        <v/>
      </c>
      <c r="L18608" s="14" t="str">
        <v/>
      </c>
      <c r="O18608" s="14" t="str">
        <v/>
      </c>
      <c r="P18608" s="14" t="str">
        <f ca="1"/>
        <v>Low Cap</v>
      </c>
    </row>
    <row r="18609" spans="11:16">
      <c r="K18609" s="14" t="str">
        <v/>
      </c>
      <c r="L18609" s="14" t="str">
        <v/>
      </c>
      <c r="O18609" s="14" t="str">
        <v/>
      </c>
      <c r="P18609" s="14" t="str">
        <f ca="1"/>
        <v>Low Cap</v>
      </c>
    </row>
    <row r="18610" spans="11:16">
      <c r="K18610" s="14" t="str">
        <v/>
      </c>
      <c r="L18610" s="14" t="str">
        <v/>
      </c>
      <c r="O18610" s="14" t="str">
        <v/>
      </c>
      <c r="P18610" s="14" t="str">
        <f ca="1"/>
        <v>Low Cap</v>
      </c>
    </row>
    <row r="18611" spans="11:16">
      <c r="K18611" s="14" t="str">
        <v/>
      </c>
      <c r="L18611" s="14" t="str">
        <v/>
      </c>
      <c r="O18611" s="14" t="str">
        <v/>
      </c>
      <c r="P18611" s="14" t="str">
        <f ca="1"/>
        <v>Low Cap</v>
      </c>
    </row>
    <row r="18612" spans="11:16">
      <c r="K18612" s="14" t="str">
        <v/>
      </c>
      <c r="L18612" s="14" t="str">
        <v/>
      </c>
      <c r="O18612" s="14" t="str">
        <v/>
      </c>
      <c r="P18612" s="14" t="str">
        <f ca="1"/>
        <v>Low Cap</v>
      </c>
    </row>
    <row r="18613" spans="11:16">
      <c r="K18613" s="14" t="str">
        <v/>
      </c>
      <c r="L18613" s="14" t="str">
        <v/>
      </c>
      <c r="O18613" s="14" t="str">
        <v/>
      </c>
      <c r="P18613" s="14" t="str">
        <f ca="1"/>
        <v>Low Cap</v>
      </c>
    </row>
    <row r="18614" spans="11:16">
      <c r="K18614" s="14" t="str">
        <v/>
      </c>
      <c r="L18614" s="14" t="str">
        <v/>
      </c>
      <c r="O18614" s="14" t="str">
        <v/>
      </c>
      <c r="P18614" s="14" t="str">
        <f ca="1"/>
        <v>Low Cap</v>
      </c>
    </row>
    <row r="18615" spans="11:16">
      <c r="K18615" s="14" t="str">
        <v/>
      </c>
      <c r="L18615" s="14" t="str">
        <v/>
      </c>
      <c r="O18615" s="14" t="str">
        <v/>
      </c>
      <c r="P18615" s="14" t="str">
        <f ca="1"/>
        <v>Low Cap</v>
      </c>
    </row>
    <row r="18616" spans="11:16">
      <c r="K18616" s="14" t="str">
        <v/>
      </c>
      <c r="L18616" s="14" t="str">
        <v/>
      </c>
      <c r="O18616" s="14" t="str">
        <v/>
      </c>
      <c r="P18616" s="14" t="str">
        <f ca="1"/>
        <v>Low Cap</v>
      </c>
    </row>
    <row r="18617" spans="11:16">
      <c r="K18617" s="14" t="str">
        <v/>
      </c>
      <c r="L18617" s="14" t="str">
        <v/>
      </c>
      <c r="O18617" s="14" t="str">
        <v/>
      </c>
      <c r="P18617" s="14" t="str">
        <f ca="1"/>
        <v>Low Cap</v>
      </c>
    </row>
    <row r="18618" spans="11:16">
      <c r="K18618" s="14" t="str">
        <v/>
      </c>
      <c r="L18618" s="14" t="str">
        <v/>
      </c>
      <c r="O18618" s="14" t="str">
        <v/>
      </c>
      <c r="P18618" s="14" t="str">
        <f ca="1"/>
        <v>Low Cap</v>
      </c>
    </row>
    <row r="18619" spans="11:16">
      <c r="K18619" s="14" t="str">
        <v/>
      </c>
      <c r="L18619" s="14" t="str">
        <v/>
      </c>
      <c r="O18619" s="14" t="str">
        <v/>
      </c>
      <c r="P18619" s="14" t="str">
        <f ca="1"/>
        <v>Low Cap</v>
      </c>
    </row>
    <row r="18620" spans="11:16">
      <c r="K18620" s="14" t="str">
        <v/>
      </c>
      <c r="L18620" s="14" t="str">
        <v/>
      </c>
      <c r="O18620" s="14" t="str">
        <v/>
      </c>
      <c r="P18620" s="14" t="str">
        <f ca="1"/>
        <v>Low Cap</v>
      </c>
    </row>
    <row r="18621" spans="11:16">
      <c r="K18621" s="14" t="str">
        <v/>
      </c>
      <c r="L18621" s="14" t="str">
        <v/>
      </c>
      <c r="O18621" s="14" t="str">
        <v/>
      </c>
      <c r="P18621" s="14" t="str">
        <f ca="1"/>
        <v>Low Cap</v>
      </c>
    </row>
    <row r="18622" spans="11:16">
      <c r="K18622" s="14" t="str">
        <v/>
      </c>
      <c r="L18622" s="14" t="str">
        <v/>
      </c>
      <c r="O18622" s="14" t="str">
        <v/>
      </c>
      <c r="P18622" s="14" t="str">
        <f ca="1"/>
        <v>Low Cap</v>
      </c>
    </row>
    <row r="18623" spans="11:16">
      <c r="K18623" s="14" t="str">
        <v/>
      </c>
      <c r="L18623" s="14" t="str">
        <v/>
      </c>
      <c r="O18623" s="14" t="str">
        <v/>
      </c>
      <c r="P18623" s="14" t="str">
        <f ca="1"/>
        <v>Low Cap</v>
      </c>
    </row>
    <row r="18624" spans="11:16">
      <c r="K18624" s="14" t="str">
        <v/>
      </c>
      <c r="L18624" s="14" t="str">
        <v/>
      </c>
      <c r="O18624" s="14" t="str">
        <v/>
      </c>
      <c r="P18624" s="14" t="str">
        <f ca="1"/>
        <v>Low Cap</v>
      </c>
    </row>
    <row r="18625" spans="11:16">
      <c r="K18625" s="14" t="str">
        <v/>
      </c>
      <c r="L18625" s="14" t="str">
        <v/>
      </c>
      <c r="O18625" s="14" t="str">
        <v/>
      </c>
      <c r="P18625" s="14" t="str">
        <f ca="1"/>
        <v>Low Cap</v>
      </c>
    </row>
    <row r="18626" spans="11:16">
      <c r="K18626" s="14" t="str">
        <v/>
      </c>
      <c r="L18626" s="14" t="str">
        <v/>
      </c>
      <c r="O18626" s="14" t="str">
        <v/>
      </c>
      <c r="P18626" s="14" t="str">
        <f ca="1"/>
        <v>Low Cap</v>
      </c>
    </row>
    <row r="18627" spans="11:16">
      <c r="K18627" s="14" t="str">
        <v/>
      </c>
      <c r="L18627" s="14" t="str">
        <v/>
      </c>
      <c r="O18627" s="14" t="str">
        <v/>
      </c>
      <c r="P18627" s="14" t="str">
        <f ca="1"/>
        <v>Low Cap</v>
      </c>
    </row>
    <row r="18628" spans="11:16">
      <c r="K18628" s="14" t="str">
        <v/>
      </c>
      <c r="L18628" s="14" t="str">
        <v/>
      </c>
      <c r="O18628" s="14" t="str">
        <v/>
      </c>
      <c r="P18628" s="14" t="str">
        <f ca="1"/>
        <v>Low Cap</v>
      </c>
    </row>
    <row r="18629" spans="11:16">
      <c r="K18629" s="14" t="str">
        <v/>
      </c>
      <c r="L18629" s="14" t="str">
        <v/>
      </c>
      <c r="O18629" s="14" t="str">
        <v/>
      </c>
      <c r="P18629" s="14" t="str">
        <f ca="1"/>
        <v>Low Cap</v>
      </c>
    </row>
    <row r="18630" spans="11:16">
      <c r="K18630" s="14" t="str">
        <v/>
      </c>
      <c r="L18630" s="14" t="str">
        <v/>
      </c>
      <c r="O18630" s="14" t="str">
        <v/>
      </c>
      <c r="P18630" s="14" t="str">
        <f ca="1"/>
        <v>Low Cap</v>
      </c>
    </row>
    <row r="18631" spans="11:16">
      <c r="K18631" s="14" t="str">
        <v/>
      </c>
      <c r="L18631" s="14" t="str">
        <v/>
      </c>
      <c r="O18631" s="14" t="str">
        <v/>
      </c>
      <c r="P18631" s="14" t="str">
        <f ca="1"/>
        <v>Low Cap</v>
      </c>
    </row>
    <row r="18632" spans="11:16">
      <c r="K18632" s="14" t="str">
        <v/>
      </c>
      <c r="L18632" s="14" t="str">
        <v/>
      </c>
      <c r="O18632" s="14" t="str">
        <v/>
      </c>
      <c r="P18632" s="14" t="str">
        <f ca="1"/>
        <v>Low Cap</v>
      </c>
    </row>
    <row r="18633" spans="11:16">
      <c r="K18633" s="14" t="str">
        <v/>
      </c>
      <c r="L18633" s="14" t="str">
        <v/>
      </c>
      <c r="O18633" s="14" t="str">
        <v/>
      </c>
      <c r="P18633" s="14" t="str">
        <f ca="1"/>
        <v>Low Cap</v>
      </c>
    </row>
    <row r="18634" spans="11:16">
      <c r="K18634" s="14" t="str">
        <v/>
      </c>
      <c r="L18634" s="14" t="str">
        <v/>
      </c>
      <c r="O18634" s="14" t="str">
        <v/>
      </c>
      <c r="P18634" s="14" t="str">
        <f ca="1"/>
        <v>Low Cap</v>
      </c>
    </row>
    <row r="18635" spans="11:16">
      <c r="K18635" s="14" t="str">
        <v/>
      </c>
      <c r="L18635" s="14" t="str">
        <v/>
      </c>
      <c r="O18635" s="14" t="str">
        <v/>
      </c>
      <c r="P18635" s="14" t="str">
        <f ca="1"/>
        <v>Low Cap</v>
      </c>
    </row>
    <row r="18636" spans="11:16">
      <c r="K18636" s="14" t="str">
        <v/>
      </c>
      <c r="L18636" s="14" t="str">
        <v/>
      </c>
      <c r="O18636" s="14" t="str">
        <v/>
      </c>
      <c r="P18636" s="14" t="str">
        <f ca="1"/>
        <v>Low Cap</v>
      </c>
    </row>
    <row r="18637" spans="11:16">
      <c r="K18637" s="14" t="str">
        <v/>
      </c>
      <c r="L18637" s="14" t="str">
        <v/>
      </c>
      <c r="O18637" s="14" t="str">
        <v/>
      </c>
      <c r="P18637" s="14" t="str">
        <f ca="1"/>
        <v>Low Cap</v>
      </c>
    </row>
    <row r="18638" spans="11:16">
      <c r="K18638" s="14" t="str">
        <v/>
      </c>
      <c r="L18638" s="14" t="str">
        <v/>
      </c>
      <c r="O18638" s="14" t="str">
        <v/>
      </c>
      <c r="P18638" s="14" t="str">
        <f ca="1"/>
        <v>Low Cap</v>
      </c>
    </row>
    <row r="18639" spans="11:16">
      <c r="K18639" s="14" t="str">
        <v/>
      </c>
      <c r="L18639" s="14" t="str">
        <v/>
      </c>
      <c r="O18639" s="14" t="str">
        <v/>
      </c>
      <c r="P18639" s="14" t="str">
        <f ca="1"/>
        <v>Low Cap</v>
      </c>
    </row>
    <row r="18640" spans="11:16">
      <c r="K18640" s="14" t="str">
        <v/>
      </c>
      <c r="L18640" s="14" t="str">
        <v/>
      </c>
      <c r="O18640" s="14" t="str">
        <v/>
      </c>
      <c r="P18640" s="14" t="str">
        <f ca="1"/>
        <v>Low Cap</v>
      </c>
    </row>
    <row r="18641" spans="11:16">
      <c r="K18641" s="14" t="str">
        <v/>
      </c>
      <c r="L18641" s="14" t="str">
        <v/>
      </c>
      <c r="O18641" s="14" t="str">
        <v/>
      </c>
      <c r="P18641" s="14" t="str">
        <f ca="1"/>
        <v>Low Cap</v>
      </c>
    </row>
    <row r="18642" spans="11:16">
      <c r="K18642" s="14" t="str">
        <v/>
      </c>
      <c r="L18642" s="14" t="str">
        <v/>
      </c>
      <c r="O18642" s="14" t="str">
        <v/>
      </c>
      <c r="P18642" s="14" t="str">
        <f ca="1"/>
        <v>Low Cap</v>
      </c>
    </row>
    <row r="18643" spans="11:16">
      <c r="K18643" s="14" t="str">
        <v/>
      </c>
      <c r="L18643" s="14" t="str">
        <v/>
      </c>
      <c r="O18643" s="14" t="str">
        <v/>
      </c>
      <c r="P18643" s="14" t="str">
        <f ca="1"/>
        <v>Low Cap</v>
      </c>
    </row>
    <row r="18644" spans="11:16">
      <c r="K18644" s="14" t="str">
        <v/>
      </c>
      <c r="L18644" s="14" t="str">
        <v/>
      </c>
      <c r="O18644" s="14" t="str">
        <v/>
      </c>
      <c r="P18644" s="14" t="str">
        <f ca="1"/>
        <v>Low Cap</v>
      </c>
    </row>
    <row r="18645" spans="11:16">
      <c r="K18645" s="14" t="str">
        <v/>
      </c>
      <c r="L18645" s="14" t="str">
        <v/>
      </c>
      <c r="O18645" s="14" t="str">
        <v/>
      </c>
      <c r="P18645" s="14" t="str">
        <f ca="1"/>
        <v>Low Cap</v>
      </c>
    </row>
    <row r="18646" spans="11:16">
      <c r="K18646" s="14" t="str">
        <v/>
      </c>
      <c r="L18646" s="14" t="str">
        <v/>
      </c>
      <c r="O18646" s="14" t="str">
        <v/>
      </c>
      <c r="P18646" s="14" t="str">
        <f ca="1"/>
        <v>Low Cap</v>
      </c>
    </row>
    <row r="18647" spans="11:16">
      <c r="K18647" s="14" t="str">
        <v/>
      </c>
      <c r="L18647" s="14" t="str">
        <v/>
      </c>
      <c r="O18647" s="14" t="str">
        <v/>
      </c>
      <c r="P18647" s="14" t="str">
        <f ca="1"/>
        <v>Low Cap</v>
      </c>
    </row>
    <row r="18648" spans="11:16">
      <c r="K18648" s="14" t="str">
        <v/>
      </c>
      <c r="L18648" s="14" t="str">
        <v/>
      </c>
      <c r="O18648" s="14" t="str">
        <v/>
      </c>
      <c r="P18648" s="14" t="str">
        <f ca="1"/>
        <v>Low Cap</v>
      </c>
    </row>
    <row r="18649" spans="11:16">
      <c r="K18649" s="14" t="str">
        <v/>
      </c>
      <c r="L18649" s="14" t="str">
        <v/>
      </c>
      <c r="O18649" s="14" t="str">
        <v/>
      </c>
      <c r="P18649" s="14" t="str">
        <f ca="1"/>
        <v>Low Cap</v>
      </c>
    </row>
    <row r="18650" spans="11:16">
      <c r="K18650" s="14" t="str">
        <v/>
      </c>
      <c r="L18650" s="14" t="str">
        <v/>
      </c>
      <c r="O18650" s="14" t="str">
        <v/>
      </c>
      <c r="P18650" s="14" t="str">
        <f ca="1"/>
        <v>Low Cap</v>
      </c>
    </row>
    <row r="18651" spans="11:16">
      <c r="K18651" s="14" t="str">
        <v/>
      </c>
      <c r="L18651" s="14" t="str">
        <v/>
      </c>
      <c r="O18651" s="14" t="str">
        <v/>
      </c>
      <c r="P18651" s="14" t="str">
        <f ca="1"/>
        <v>Low Cap</v>
      </c>
    </row>
    <row r="18652" spans="11:16">
      <c r="K18652" s="14" t="str">
        <v/>
      </c>
      <c r="L18652" s="14" t="str">
        <v/>
      </c>
      <c r="O18652" s="14" t="str">
        <v/>
      </c>
      <c r="P18652" s="14" t="str">
        <f ca="1"/>
        <v>Low Cap</v>
      </c>
    </row>
    <row r="18653" spans="11:16">
      <c r="K18653" s="14" t="str">
        <v/>
      </c>
      <c r="L18653" s="14" t="str">
        <v/>
      </c>
      <c r="O18653" s="14" t="str">
        <v/>
      </c>
      <c r="P18653" s="14" t="str">
        <f ca="1"/>
        <v>Low Cap</v>
      </c>
    </row>
    <row r="18654" spans="11:16">
      <c r="K18654" s="14" t="str">
        <v/>
      </c>
      <c r="L18654" s="14" t="str">
        <v/>
      </c>
      <c r="O18654" s="14" t="str">
        <v/>
      </c>
      <c r="P18654" s="14" t="str">
        <f ca="1"/>
        <v>Low Cap</v>
      </c>
    </row>
    <row r="18655" spans="11:16">
      <c r="K18655" s="14" t="str">
        <v/>
      </c>
      <c r="L18655" s="14" t="str">
        <v/>
      </c>
      <c r="O18655" s="14" t="str">
        <v/>
      </c>
      <c r="P18655" s="14" t="str">
        <f ca="1"/>
        <v>Low Cap</v>
      </c>
    </row>
    <row r="18656" spans="11:16">
      <c r="K18656" s="14" t="str">
        <v/>
      </c>
      <c r="L18656" s="14" t="str">
        <v/>
      </c>
      <c r="O18656" s="14" t="str">
        <v/>
      </c>
      <c r="P18656" s="14" t="str">
        <f ca="1"/>
        <v>Low Cap</v>
      </c>
    </row>
    <row r="18657" spans="11:16">
      <c r="K18657" s="14" t="str">
        <v/>
      </c>
      <c r="L18657" s="14" t="str">
        <v/>
      </c>
      <c r="O18657" s="14" t="str">
        <v/>
      </c>
      <c r="P18657" s="14" t="str">
        <f ca="1"/>
        <v>Low Cap</v>
      </c>
    </row>
    <row r="18658" spans="11:16">
      <c r="K18658" s="14" t="str">
        <v/>
      </c>
      <c r="L18658" s="14" t="str">
        <v/>
      </c>
      <c r="O18658" s="14" t="str">
        <v/>
      </c>
      <c r="P18658" s="14" t="str">
        <f ca="1"/>
        <v>Low Cap</v>
      </c>
    </row>
    <row r="18659" spans="11:16">
      <c r="K18659" s="14" t="str">
        <v/>
      </c>
      <c r="L18659" s="14" t="str">
        <v/>
      </c>
      <c r="O18659" s="14" t="str">
        <v/>
      </c>
      <c r="P18659" s="14" t="str">
        <f ca="1"/>
        <v>Low Cap</v>
      </c>
    </row>
    <row r="18660" spans="11:16">
      <c r="K18660" s="14" t="str">
        <v/>
      </c>
      <c r="L18660" s="14" t="str">
        <v/>
      </c>
      <c r="O18660" s="14" t="str">
        <v/>
      </c>
      <c r="P18660" s="14" t="str">
        <f ca="1"/>
        <v>Low Cap</v>
      </c>
    </row>
    <row r="18661" spans="11:16">
      <c r="K18661" s="14" t="str">
        <v/>
      </c>
      <c r="L18661" s="14" t="str">
        <v/>
      </c>
      <c r="O18661" s="14" t="str">
        <v/>
      </c>
      <c r="P18661" s="14" t="str">
        <f ca="1"/>
        <v>Low Cap</v>
      </c>
    </row>
    <row r="18662" spans="11:16">
      <c r="K18662" s="14" t="str">
        <v/>
      </c>
      <c r="L18662" s="14" t="str">
        <v/>
      </c>
      <c r="O18662" s="14" t="str">
        <v/>
      </c>
      <c r="P18662" s="14" t="str">
        <f ca="1"/>
        <v>Low Cap</v>
      </c>
    </row>
    <row r="18663" spans="11:16">
      <c r="K18663" s="14" t="str">
        <v/>
      </c>
      <c r="L18663" s="14" t="str">
        <v/>
      </c>
      <c r="O18663" s="14" t="str">
        <v/>
      </c>
      <c r="P18663" s="14" t="str">
        <f ca="1"/>
        <v>Low Cap</v>
      </c>
    </row>
    <row r="18664" spans="11:16">
      <c r="K18664" s="14" t="str">
        <v/>
      </c>
      <c r="L18664" s="14" t="str">
        <v/>
      </c>
      <c r="O18664" s="14" t="str">
        <v/>
      </c>
      <c r="P18664" s="14" t="str">
        <f ca="1"/>
        <v>Low Cap</v>
      </c>
    </row>
    <row r="18665" spans="11:16">
      <c r="K18665" s="14" t="str">
        <v/>
      </c>
      <c r="L18665" s="14" t="str">
        <v/>
      </c>
      <c r="O18665" s="14" t="str">
        <v/>
      </c>
      <c r="P18665" s="14" t="str">
        <f ca="1"/>
        <v>Low Cap</v>
      </c>
    </row>
    <row r="18666" spans="11:16">
      <c r="K18666" s="14" t="str">
        <v/>
      </c>
      <c r="L18666" s="14" t="str">
        <v/>
      </c>
      <c r="O18666" s="14" t="str">
        <v/>
      </c>
      <c r="P18666" s="14" t="str">
        <f ca="1"/>
        <v>Low Cap</v>
      </c>
    </row>
    <row r="18667" spans="11:16">
      <c r="K18667" s="14" t="str">
        <v/>
      </c>
      <c r="L18667" s="14" t="str">
        <v/>
      </c>
      <c r="O18667" s="14" t="str">
        <v/>
      </c>
      <c r="P18667" s="14" t="str">
        <f ca="1"/>
        <v>Low Cap</v>
      </c>
    </row>
    <row r="18668" spans="11:16">
      <c r="K18668" s="14" t="str">
        <v/>
      </c>
      <c r="L18668" s="14" t="str">
        <v/>
      </c>
      <c r="O18668" s="14" t="str">
        <v/>
      </c>
      <c r="P18668" s="14" t="str">
        <f ca="1"/>
        <v>Low Cap</v>
      </c>
    </row>
    <row r="18669" spans="11:16">
      <c r="K18669" s="14" t="str">
        <v/>
      </c>
      <c r="L18669" s="14" t="str">
        <v/>
      </c>
      <c r="O18669" s="14" t="str">
        <v/>
      </c>
      <c r="P18669" s="14" t="str">
        <f ca="1"/>
        <v>Low Cap</v>
      </c>
    </row>
    <row r="18670" spans="11:16">
      <c r="K18670" s="14" t="str">
        <v/>
      </c>
      <c r="L18670" s="14" t="str">
        <v/>
      </c>
      <c r="O18670" s="14" t="str">
        <v/>
      </c>
      <c r="P18670" s="14" t="str">
        <f ca="1"/>
        <v>Low Cap</v>
      </c>
    </row>
    <row r="18671" spans="11:16">
      <c r="K18671" s="14" t="str">
        <v/>
      </c>
      <c r="L18671" s="14" t="str">
        <v/>
      </c>
      <c r="O18671" s="14" t="str">
        <v/>
      </c>
      <c r="P18671" s="14" t="str">
        <f ca="1"/>
        <v>Low Cap</v>
      </c>
    </row>
    <row r="18672" spans="11:16">
      <c r="K18672" s="14" t="str">
        <v/>
      </c>
      <c r="L18672" s="14" t="str">
        <v/>
      </c>
      <c r="O18672" s="14" t="str">
        <v/>
      </c>
      <c r="P18672" s="14" t="str">
        <f ca="1"/>
        <v>Low Cap</v>
      </c>
    </row>
    <row r="18673" spans="11:16">
      <c r="K18673" s="14" t="str">
        <v/>
      </c>
      <c r="L18673" s="14" t="str">
        <v/>
      </c>
      <c r="O18673" s="14" t="str">
        <v/>
      </c>
      <c r="P18673" s="14" t="str">
        <f ca="1"/>
        <v>Low Cap</v>
      </c>
    </row>
    <row r="18674" spans="11:16">
      <c r="K18674" s="14" t="str">
        <v/>
      </c>
      <c r="L18674" s="14" t="str">
        <v/>
      </c>
      <c r="O18674" s="14" t="str">
        <v/>
      </c>
      <c r="P18674" s="14" t="str">
        <f ca="1"/>
        <v>Low Cap</v>
      </c>
    </row>
    <row r="18675" spans="11:16">
      <c r="K18675" s="14" t="str">
        <v/>
      </c>
      <c r="L18675" s="14" t="str">
        <v/>
      </c>
      <c r="O18675" s="14" t="str">
        <v/>
      </c>
      <c r="P18675" s="14" t="str">
        <f ca="1"/>
        <v>Low Cap</v>
      </c>
    </row>
    <row r="18676" spans="11:16">
      <c r="K18676" s="14" t="str">
        <v/>
      </c>
      <c r="L18676" s="14" t="str">
        <v/>
      </c>
      <c r="O18676" s="14" t="str">
        <v/>
      </c>
      <c r="P18676" s="14" t="str">
        <f ca="1"/>
        <v>Low Cap</v>
      </c>
    </row>
    <row r="18677" spans="11:16">
      <c r="K18677" s="14" t="str">
        <v/>
      </c>
      <c r="L18677" s="14" t="str">
        <v/>
      </c>
      <c r="O18677" s="14" t="str">
        <v/>
      </c>
      <c r="P18677" s="14" t="str">
        <f ca="1"/>
        <v>Low Cap</v>
      </c>
    </row>
    <row r="18678" spans="11:16">
      <c r="K18678" s="14" t="str">
        <v/>
      </c>
      <c r="L18678" s="14" t="str">
        <v/>
      </c>
      <c r="O18678" s="14" t="str">
        <v/>
      </c>
      <c r="P18678" s="14" t="str">
        <f ca="1"/>
        <v>Low Cap</v>
      </c>
    </row>
    <row r="18679" spans="11:16">
      <c r="K18679" s="14" t="str">
        <v/>
      </c>
      <c r="L18679" s="14" t="str">
        <v/>
      </c>
      <c r="O18679" s="14" t="str">
        <v/>
      </c>
      <c r="P18679" s="14" t="str">
        <f ca="1"/>
        <v>Low Cap</v>
      </c>
    </row>
    <row r="18680" spans="11:16">
      <c r="K18680" s="14" t="str">
        <v/>
      </c>
      <c r="L18680" s="14" t="str">
        <v/>
      </c>
      <c r="O18680" s="14" t="str">
        <v/>
      </c>
      <c r="P18680" s="14" t="str">
        <f ca="1"/>
        <v>Low Cap</v>
      </c>
    </row>
    <row r="18681" spans="11:16">
      <c r="K18681" s="14" t="str">
        <v/>
      </c>
      <c r="L18681" s="14" t="str">
        <v/>
      </c>
      <c r="O18681" s="14" t="str">
        <v/>
      </c>
      <c r="P18681" s="14" t="str">
        <f ca="1"/>
        <v>Low Cap</v>
      </c>
    </row>
    <row r="18682" spans="11:16">
      <c r="K18682" s="14" t="str">
        <v/>
      </c>
      <c r="L18682" s="14" t="str">
        <v/>
      </c>
      <c r="O18682" s="14" t="str">
        <v/>
      </c>
      <c r="P18682" s="14" t="str">
        <f ca="1"/>
        <v>Low Cap</v>
      </c>
    </row>
    <row r="18683" spans="11:16">
      <c r="K18683" s="14" t="str">
        <v/>
      </c>
      <c r="L18683" s="14" t="str">
        <v/>
      </c>
      <c r="O18683" s="14" t="str">
        <v/>
      </c>
      <c r="P18683" s="14" t="str">
        <f ca="1"/>
        <v>Low Cap</v>
      </c>
    </row>
    <row r="18684" spans="11:16">
      <c r="K18684" s="14" t="str">
        <v/>
      </c>
      <c r="L18684" s="14" t="str">
        <v/>
      </c>
      <c r="O18684" s="14" t="str">
        <v/>
      </c>
      <c r="P18684" s="14" t="str">
        <f ca="1"/>
        <v>Low Cap</v>
      </c>
    </row>
    <row r="18685" spans="11:16">
      <c r="K18685" s="14" t="str">
        <v/>
      </c>
      <c r="L18685" s="14" t="str">
        <v/>
      </c>
      <c r="O18685" s="14" t="str">
        <v/>
      </c>
      <c r="P18685" s="14" t="str">
        <f ca="1"/>
        <v>Low Cap</v>
      </c>
    </row>
    <row r="18686" spans="11:16">
      <c r="K18686" s="14" t="str">
        <v/>
      </c>
      <c r="L18686" s="14" t="str">
        <v/>
      </c>
      <c r="O18686" s="14" t="str">
        <v/>
      </c>
      <c r="P18686" s="14" t="str">
        <f ca="1"/>
        <v>Low Cap</v>
      </c>
    </row>
    <row r="18687" spans="11:16">
      <c r="K18687" s="14" t="str">
        <v/>
      </c>
      <c r="L18687" s="14" t="str">
        <v/>
      </c>
      <c r="O18687" s="14" t="str">
        <v/>
      </c>
      <c r="P18687" s="14" t="str">
        <f ca="1"/>
        <v>Low Cap</v>
      </c>
    </row>
    <row r="18688" spans="11:16">
      <c r="K18688" s="14" t="str">
        <v/>
      </c>
      <c r="L18688" s="14" t="str">
        <v/>
      </c>
      <c r="O18688" s="14" t="str">
        <v/>
      </c>
      <c r="P18688" s="14" t="str">
        <f ca="1"/>
        <v>Low Cap</v>
      </c>
    </row>
    <row r="18689" spans="11:16">
      <c r="K18689" s="14" t="str">
        <v/>
      </c>
      <c r="L18689" s="14" t="str">
        <v/>
      </c>
      <c r="O18689" s="14" t="str">
        <v/>
      </c>
      <c r="P18689" s="14" t="str">
        <f ca="1"/>
        <v>Low Cap</v>
      </c>
    </row>
    <row r="18690" spans="11:16">
      <c r="K18690" s="14" t="str">
        <v/>
      </c>
      <c r="L18690" s="14" t="str">
        <v/>
      </c>
      <c r="O18690" s="14" t="str">
        <v/>
      </c>
      <c r="P18690" s="14" t="str">
        <f ca="1"/>
        <v>Low Cap</v>
      </c>
    </row>
    <row r="18691" spans="11:16">
      <c r="K18691" s="14" t="str">
        <v/>
      </c>
      <c r="L18691" s="14" t="str">
        <v/>
      </c>
      <c r="O18691" s="14" t="str">
        <v/>
      </c>
      <c r="P18691" s="14" t="str">
        <f ca="1"/>
        <v>Low Cap</v>
      </c>
    </row>
    <row r="18692" spans="11:16">
      <c r="K18692" s="14" t="str">
        <v/>
      </c>
      <c r="L18692" s="14" t="str">
        <v/>
      </c>
      <c r="O18692" s="14" t="str">
        <v/>
      </c>
      <c r="P18692" s="14" t="str">
        <f ca="1"/>
        <v>Low Cap</v>
      </c>
    </row>
    <row r="18693" spans="11:16">
      <c r="K18693" s="14" t="str">
        <v/>
      </c>
      <c r="L18693" s="14" t="str">
        <v/>
      </c>
      <c r="O18693" s="14" t="str">
        <v/>
      </c>
      <c r="P18693" s="14" t="str">
        <f ca="1"/>
        <v>Low Cap</v>
      </c>
    </row>
    <row r="18694" spans="11:16">
      <c r="K18694" s="14" t="str">
        <v/>
      </c>
      <c r="L18694" s="14" t="str">
        <v/>
      </c>
      <c r="O18694" s="14" t="str">
        <v/>
      </c>
      <c r="P18694" s="14" t="str">
        <f ca="1"/>
        <v>Low Cap</v>
      </c>
    </row>
    <row r="18695" spans="11:16">
      <c r="K18695" s="14" t="str">
        <v/>
      </c>
      <c r="L18695" s="14" t="str">
        <v/>
      </c>
      <c r="O18695" s="14" t="str">
        <v/>
      </c>
      <c r="P18695" s="14" t="str">
        <f ca="1"/>
        <v>Low Cap</v>
      </c>
    </row>
    <row r="18696" spans="11:16">
      <c r="K18696" s="14" t="str">
        <v/>
      </c>
      <c r="L18696" s="14" t="str">
        <v/>
      </c>
      <c r="O18696" s="14" t="str">
        <v/>
      </c>
      <c r="P18696" s="14" t="str">
        <f ca="1"/>
        <v>Low Cap</v>
      </c>
    </row>
    <row r="18697" spans="11:16">
      <c r="K18697" s="14" t="str">
        <v/>
      </c>
      <c r="L18697" s="14" t="str">
        <v/>
      </c>
      <c r="O18697" s="14" t="str">
        <v/>
      </c>
      <c r="P18697" s="14" t="str">
        <f ca="1"/>
        <v>Low Cap</v>
      </c>
    </row>
    <row r="18698" spans="11:16">
      <c r="K18698" s="14" t="str">
        <v/>
      </c>
      <c r="L18698" s="14" t="str">
        <v/>
      </c>
      <c r="O18698" s="14" t="str">
        <v/>
      </c>
      <c r="P18698" s="14" t="str">
        <f ca="1"/>
        <v>Low Cap</v>
      </c>
    </row>
    <row r="18699" spans="11:16">
      <c r="K18699" s="14" t="str">
        <v/>
      </c>
      <c r="L18699" s="14" t="str">
        <v/>
      </c>
      <c r="O18699" s="14" t="str">
        <v/>
      </c>
      <c r="P18699" s="14" t="str">
        <f ca="1"/>
        <v>Low Cap</v>
      </c>
    </row>
    <row r="18700" spans="11:16">
      <c r="K18700" s="14" t="str">
        <v/>
      </c>
      <c r="L18700" s="14" t="str">
        <v/>
      </c>
      <c r="O18700" s="14" t="str">
        <v/>
      </c>
      <c r="P18700" s="14" t="str">
        <f ca="1"/>
        <v>Low Cap</v>
      </c>
    </row>
    <row r="18701" spans="11:16">
      <c r="K18701" s="14" t="str">
        <v/>
      </c>
      <c r="L18701" s="14" t="str">
        <v/>
      </c>
      <c r="O18701" s="14" t="str">
        <v/>
      </c>
      <c r="P18701" s="14" t="str">
        <f ca="1"/>
        <v>Low Cap</v>
      </c>
    </row>
    <row r="18702" spans="11:16">
      <c r="K18702" s="14" t="str">
        <v/>
      </c>
      <c r="L18702" s="14" t="str">
        <v/>
      </c>
      <c r="O18702" s="14" t="str">
        <v/>
      </c>
      <c r="P18702" s="14" t="str">
        <f ca="1"/>
        <v>Low Cap</v>
      </c>
    </row>
    <row r="18703" spans="11:16">
      <c r="K18703" s="14" t="str">
        <v/>
      </c>
      <c r="L18703" s="14" t="str">
        <v/>
      </c>
      <c r="O18703" s="14" t="str">
        <v/>
      </c>
      <c r="P18703" s="14" t="str">
        <f ca="1"/>
        <v>Low Cap</v>
      </c>
    </row>
    <row r="18704" spans="11:16">
      <c r="K18704" s="14" t="str">
        <v/>
      </c>
      <c r="L18704" s="14" t="str">
        <v/>
      </c>
      <c r="O18704" s="14" t="str">
        <v/>
      </c>
      <c r="P18704" s="14" t="str">
        <f ca="1"/>
        <v>Low Cap</v>
      </c>
    </row>
    <row r="18705" spans="11:16">
      <c r="K18705" s="14" t="str">
        <v/>
      </c>
      <c r="L18705" s="14" t="str">
        <v/>
      </c>
      <c r="O18705" s="14" t="str">
        <v/>
      </c>
      <c r="P18705" s="14" t="str">
        <f ca="1"/>
        <v>Low Cap</v>
      </c>
    </row>
    <row r="18706" spans="11:16">
      <c r="K18706" s="14" t="str">
        <v/>
      </c>
      <c r="L18706" s="14" t="str">
        <v/>
      </c>
      <c r="O18706" s="14" t="str">
        <v/>
      </c>
      <c r="P18706" s="14" t="str">
        <f ca="1"/>
        <v>Low Cap</v>
      </c>
    </row>
    <row r="18707" spans="11:16">
      <c r="K18707" s="14" t="str">
        <v/>
      </c>
      <c r="L18707" s="14" t="str">
        <v/>
      </c>
      <c r="O18707" s="14" t="str">
        <v/>
      </c>
      <c r="P18707" s="14" t="str">
        <f ca="1"/>
        <v>Low Cap</v>
      </c>
    </row>
    <row r="18708" spans="11:16">
      <c r="K18708" s="14" t="str">
        <v/>
      </c>
      <c r="L18708" s="14" t="str">
        <v/>
      </c>
      <c r="O18708" s="14" t="str">
        <v/>
      </c>
      <c r="P18708" s="14" t="str">
        <f ca="1"/>
        <v>Low Cap</v>
      </c>
    </row>
    <row r="18709" spans="11:16">
      <c r="K18709" s="14" t="str">
        <v/>
      </c>
      <c r="L18709" s="14" t="str">
        <v/>
      </c>
      <c r="O18709" s="14" t="str">
        <v/>
      </c>
      <c r="P18709" s="14" t="str">
        <f ca="1"/>
        <v>Low Cap</v>
      </c>
    </row>
    <row r="18710" spans="11:16">
      <c r="K18710" s="14" t="str">
        <v/>
      </c>
      <c r="L18710" s="14" t="str">
        <v/>
      </c>
      <c r="O18710" s="14" t="str">
        <v/>
      </c>
      <c r="P18710" s="14" t="str">
        <f ca="1"/>
        <v>Low Cap</v>
      </c>
    </row>
    <row r="18711" spans="11:16">
      <c r="K18711" s="14" t="str">
        <v/>
      </c>
      <c r="L18711" s="14" t="str">
        <v/>
      </c>
      <c r="O18711" s="14" t="str">
        <v/>
      </c>
      <c r="P18711" s="14" t="str">
        <f ca="1"/>
        <v>Low Cap</v>
      </c>
    </row>
    <row r="18712" spans="11:16">
      <c r="K18712" s="14" t="str">
        <v/>
      </c>
      <c r="L18712" s="14" t="str">
        <v/>
      </c>
      <c r="O18712" s="14" t="str">
        <v/>
      </c>
      <c r="P18712" s="14" t="str">
        <f ca="1"/>
        <v>Low Cap</v>
      </c>
    </row>
    <row r="18713" spans="11:16">
      <c r="K18713" s="14" t="str">
        <v/>
      </c>
      <c r="L18713" s="14" t="str">
        <v/>
      </c>
      <c r="O18713" s="14" t="str">
        <v/>
      </c>
      <c r="P18713" s="14" t="str">
        <f ca="1"/>
        <v>Low Cap</v>
      </c>
    </row>
    <row r="18714" spans="11:16">
      <c r="K18714" s="14" t="str">
        <v/>
      </c>
      <c r="L18714" s="14" t="str">
        <v/>
      </c>
      <c r="O18714" s="14" t="str">
        <v/>
      </c>
      <c r="P18714" s="14" t="str">
        <f ca="1"/>
        <v>Low Cap</v>
      </c>
    </row>
    <row r="18715" spans="11:16">
      <c r="K18715" s="14" t="str">
        <v/>
      </c>
      <c r="L18715" s="14" t="str">
        <v/>
      </c>
      <c r="O18715" s="14" t="str">
        <v/>
      </c>
      <c r="P18715" s="14" t="str">
        <f ca="1"/>
        <v>Low Cap</v>
      </c>
    </row>
    <row r="18716" spans="11:16">
      <c r="K18716" s="14" t="str">
        <v/>
      </c>
      <c r="L18716" s="14" t="str">
        <v/>
      </c>
      <c r="O18716" s="14" t="str">
        <v/>
      </c>
      <c r="P18716" s="14" t="str">
        <f ca="1"/>
        <v>Low Cap</v>
      </c>
    </row>
    <row r="18717" spans="11:16">
      <c r="K18717" s="14" t="str">
        <v/>
      </c>
      <c r="L18717" s="14" t="str">
        <v/>
      </c>
      <c r="O18717" s="14" t="str">
        <v/>
      </c>
      <c r="P18717" s="14" t="str">
        <f ca="1"/>
        <v>Low Cap</v>
      </c>
    </row>
    <row r="18718" spans="11:16">
      <c r="K18718" s="14" t="str">
        <v/>
      </c>
      <c r="L18718" s="14" t="str">
        <v/>
      </c>
      <c r="O18718" s="14" t="str">
        <v/>
      </c>
      <c r="P18718" s="14" t="str">
        <f ca="1"/>
        <v>Low Cap</v>
      </c>
    </row>
    <row r="18719" spans="11:16">
      <c r="K18719" s="14" t="str">
        <v/>
      </c>
      <c r="L18719" s="14" t="str">
        <v/>
      </c>
      <c r="O18719" s="14" t="str">
        <v/>
      </c>
      <c r="P18719" s="14" t="str">
        <f ca="1"/>
        <v>Low Cap</v>
      </c>
    </row>
    <row r="18720" spans="11:16">
      <c r="K18720" s="14" t="str">
        <v/>
      </c>
      <c r="L18720" s="14" t="str">
        <v/>
      </c>
      <c r="O18720" s="14" t="str">
        <v/>
      </c>
      <c r="P18720" s="14" t="str">
        <f ca="1"/>
        <v>Low Cap</v>
      </c>
    </row>
    <row r="18721" spans="11:16">
      <c r="K18721" s="14" t="str">
        <v/>
      </c>
      <c r="L18721" s="14" t="str">
        <v/>
      </c>
      <c r="O18721" s="14" t="str">
        <v/>
      </c>
      <c r="P18721" s="14" t="str">
        <f ca="1"/>
        <v>Low Cap</v>
      </c>
    </row>
    <row r="18722" spans="11:16">
      <c r="K18722" s="14" t="str">
        <v/>
      </c>
      <c r="L18722" s="14" t="str">
        <v/>
      </c>
      <c r="O18722" s="14" t="str">
        <v/>
      </c>
      <c r="P18722" s="14" t="str">
        <f ca="1"/>
        <v>Low Cap</v>
      </c>
    </row>
    <row r="18723" spans="11:16">
      <c r="K18723" s="14" t="str">
        <v/>
      </c>
      <c r="L18723" s="14" t="str">
        <v/>
      </c>
      <c r="O18723" s="14" t="str">
        <v/>
      </c>
      <c r="P18723" s="14" t="str">
        <f ca="1"/>
        <v>Low Cap</v>
      </c>
    </row>
    <row r="18724" spans="11:16">
      <c r="K18724" s="14" t="str">
        <v/>
      </c>
      <c r="L18724" s="14" t="str">
        <v/>
      </c>
      <c r="O18724" s="14" t="str">
        <v/>
      </c>
      <c r="P18724" s="14" t="str">
        <f ca="1"/>
        <v>Low Cap</v>
      </c>
    </row>
    <row r="18725" spans="11:16">
      <c r="K18725" s="14" t="str">
        <v/>
      </c>
      <c r="L18725" s="14" t="str">
        <v/>
      </c>
      <c r="O18725" s="14" t="str">
        <v/>
      </c>
      <c r="P18725" s="14" t="str">
        <f ca="1"/>
        <v>Low Cap</v>
      </c>
    </row>
    <row r="18726" spans="11:16">
      <c r="K18726" s="14" t="str">
        <v/>
      </c>
      <c r="L18726" s="14" t="str">
        <v/>
      </c>
      <c r="O18726" s="14" t="str">
        <v/>
      </c>
      <c r="P18726" s="14" t="str">
        <f ca="1"/>
        <v>Low Cap</v>
      </c>
    </row>
    <row r="18727" spans="11:16">
      <c r="K18727" s="14" t="str">
        <v/>
      </c>
      <c r="L18727" s="14" t="str">
        <v/>
      </c>
      <c r="O18727" s="14" t="str">
        <v/>
      </c>
      <c r="P18727" s="14" t="str">
        <f ca="1"/>
        <v>Low Cap</v>
      </c>
    </row>
    <row r="18728" spans="11:16">
      <c r="K18728" s="14" t="str">
        <v/>
      </c>
      <c r="L18728" s="14" t="str">
        <v/>
      </c>
      <c r="O18728" s="14" t="str">
        <v/>
      </c>
      <c r="P18728" s="14" t="str">
        <f ca="1"/>
        <v>Low Cap</v>
      </c>
    </row>
    <row r="18729" spans="11:16">
      <c r="K18729" s="14" t="str">
        <v/>
      </c>
      <c r="L18729" s="14" t="str">
        <v/>
      </c>
      <c r="O18729" s="14" t="str">
        <v/>
      </c>
      <c r="P18729" s="14" t="str">
        <f ca="1"/>
        <v>Low Cap</v>
      </c>
    </row>
    <row r="18730" spans="11:16">
      <c r="K18730" s="14" t="str">
        <v/>
      </c>
      <c r="L18730" s="14" t="str">
        <v/>
      </c>
      <c r="O18730" s="14" t="str">
        <v/>
      </c>
      <c r="P18730" s="14" t="str">
        <f ca="1"/>
        <v>Low Cap</v>
      </c>
    </row>
    <row r="18731" spans="11:16">
      <c r="K18731" s="14" t="str">
        <v/>
      </c>
      <c r="L18731" s="14" t="str">
        <v/>
      </c>
      <c r="O18731" s="14" t="str">
        <v/>
      </c>
      <c r="P18731" s="14" t="str">
        <f ca="1"/>
        <v>Low Cap</v>
      </c>
    </row>
    <row r="18732" spans="11:16">
      <c r="K18732" s="14" t="str">
        <v/>
      </c>
      <c r="L18732" s="14" t="str">
        <v/>
      </c>
      <c r="O18732" s="14" t="str">
        <v/>
      </c>
      <c r="P18732" s="14" t="str">
        <f ca="1"/>
        <v>Low Cap</v>
      </c>
    </row>
    <row r="18733" spans="11:16">
      <c r="K18733" s="14" t="str">
        <v/>
      </c>
      <c r="L18733" s="14" t="str">
        <v/>
      </c>
      <c r="O18733" s="14" t="str">
        <v/>
      </c>
      <c r="P18733" s="14" t="str">
        <f ca="1"/>
        <v>Low Cap</v>
      </c>
    </row>
    <row r="18734" spans="11:16">
      <c r="K18734" s="14" t="str">
        <v/>
      </c>
      <c r="L18734" s="14" t="str">
        <v/>
      </c>
      <c r="O18734" s="14" t="str">
        <v/>
      </c>
      <c r="P18734" s="14" t="str">
        <f ca="1"/>
        <v>Low Cap</v>
      </c>
    </row>
    <row r="18735" spans="11:16">
      <c r="K18735" s="14" t="str">
        <v/>
      </c>
      <c r="L18735" s="14" t="str">
        <v/>
      </c>
      <c r="O18735" s="14" t="str">
        <v/>
      </c>
      <c r="P18735" s="14" t="str">
        <f ca="1"/>
        <v>Low Cap</v>
      </c>
    </row>
    <row r="18736" spans="11:16">
      <c r="K18736" s="14" t="str">
        <v/>
      </c>
      <c r="L18736" s="14" t="str">
        <v/>
      </c>
      <c r="O18736" s="14" t="str">
        <v/>
      </c>
      <c r="P18736" s="14" t="str">
        <f ca="1"/>
        <v>Low Cap</v>
      </c>
    </row>
    <row r="18737" spans="11:16">
      <c r="K18737" s="14" t="str">
        <v/>
      </c>
      <c r="L18737" s="14" t="str">
        <v/>
      </c>
      <c r="O18737" s="14" t="str">
        <v/>
      </c>
      <c r="P18737" s="14" t="str">
        <f ca="1"/>
        <v>Low Cap</v>
      </c>
    </row>
    <row r="18738" spans="11:16">
      <c r="K18738" s="14" t="str">
        <v/>
      </c>
      <c r="L18738" s="14" t="str">
        <v/>
      </c>
      <c r="O18738" s="14" t="str">
        <v/>
      </c>
      <c r="P18738" s="14" t="str">
        <f ca="1"/>
        <v>Low Cap</v>
      </c>
    </row>
    <row r="18739" spans="11:16">
      <c r="K18739" s="14" t="str">
        <v/>
      </c>
      <c r="L18739" s="14" t="str">
        <v/>
      </c>
      <c r="O18739" s="14" t="str">
        <v/>
      </c>
      <c r="P18739" s="14" t="str">
        <f ca="1"/>
        <v>Low Cap</v>
      </c>
    </row>
    <row r="18740" spans="11:16">
      <c r="K18740" s="14" t="str">
        <v/>
      </c>
      <c r="L18740" s="14" t="str">
        <v/>
      </c>
      <c r="O18740" s="14" t="str">
        <v/>
      </c>
      <c r="P18740" s="14" t="str">
        <f ca="1"/>
        <v>Low Cap</v>
      </c>
    </row>
    <row r="18741" spans="11:16">
      <c r="K18741" s="14" t="str">
        <v/>
      </c>
      <c r="L18741" s="14" t="str">
        <v/>
      </c>
      <c r="O18741" s="14" t="str">
        <v/>
      </c>
      <c r="P18741" s="14" t="str">
        <f ca="1"/>
        <v>Low Cap</v>
      </c>
    </row>
    <row r="18742" spans="11:16">
      <c r="K18742" s="14" t="str">
        <v/>
      </c>
      <c r="L18742" s="14" t="str">
        <v/>
      </c>
      <c r="O18742" s="14" t="str">
        <v/>
      </c>
      <c r="P18742" s="14" t="str">
        <f ca="1"/>
        <v>Low Cap</v>
      </c>
    </row>
    <row r="18743" spans="11:16">
      <c r="K18743" s="14" t="str">
        <v/>
      </c>
      <c r="L18743" s="14" t="str">
        <v/>
      </c>
      <c r="O18743" s="14" t="str">
        <v/>
      </c>
      <c r="P18743" s="14" t="str">
        <f ca="1"/>
        <v>Low Cap</v>
      </c>
    </row>
    <row r="18744" spans="11:16">
      <c r="K18744" s="14" t="str">
        <v/>
      </c>
      <c r="L18744" s="14" t="str">
        <v/>
      </c>
      <c r="O18744" s="14" t="str">
        <v/>
      </c>
      <c r="P18744" s="14" t="str">
        <f ca="1"/>
        <v>Low Cap</v>
      </c>
    </row>
    <row r="18745" spans="11:16">
      <c r="K18745" s="14" t="str">
        <v/>
      </c>
      <c r="L18745" s="14" t="str">
        <v/>
      </c>
      <c r="O18745" s="14" t="str">
        <v/>
      </c>
      <c r="P18745" s="14" t="str">
        <f ca="1"/>
        <v>Low Cap</v>
      </c>
    </row>
    <row r="18746" spans="11:16">
      <c r="K18746" s="14" t="str">
        <v/>
      </c>
      <c r="L18746" s="14" t="str">
        <v/>
      </c>
      <c r="O18746" s="14" t="str">
        <v/>
      </c>
      <c r="P18746" s="14" t="str">
        <f ca="1"/>
        <v>Low Cap</v>
      </c>
    </row>
    <row r="18747" spans="11:16">
      <c r="K18747" s="14" t="str">
        <v/>
      </c>
      <c r="L18747" s="14" t="str">
        <v/>
      </c>
      <c r="O18747" s="14" t="str">
        <v/>
      </c>
      <c r="P18747" s="14" t="str">
        <f ca="1"/>
        <v>Low Cap</v>
      </c>
    </row>
    <row r="18748" spans="11:16">
      <c r="K18748" s="14" t="str">
        <v/>
      </c>
      <c r="L18748" s="14" t="str">
        <v/>
      </c>
      <c r="O18748" s="14" t="str">
        <v/>
      </c>
      <c r="P18748" s="14" t="str">
        <f ca="1"/>
        <v>Low Cap</v>
      </c>
    </row>
    <row r="18749" spans="11:16">
      <c r="K18749" s="14" t="str">
        <v/>
      </c>
      <c r="L18749" s="14" t="str">
        <v/>
      </c>
      <c r="O18749" s="14" t="str">
        <v/>
      </c>
      <c r="P18749" s="14" t="str">
        <f ca="1"/>
        <v>Low Cap</v>
      </c>
    </row>
    <row r="18750" spans="11:16">
      <c r="K18750" s="14" t="str">
        <v/>
      </c>
      <c r="L18750" s="14" t="str">
        <v/>
      </c>
      <c r="O18750" s="14" t="str">
        <v/>
      </c>
      <c r="P18750" s="14" t="str">
        <f ca="1"/>
        <v>Low Cap</v>
      </c>
    </row>
    <row r="18751" spans="11:16">
      <c r="K18751" s="14" t="str">
        <v/>
      </c>
      <c r="L18751" s="14" t="str">
        <v/>
      </c>
      <c r="O18751" s="14" t="str">
        <v/>
      </c>
      <c r="P18751" s="14" t="str">
        <f ca="1"/>
        <v>Low Cap</v>
      </c>
    </row>
    <row r="18752" spans="11:16">
      <c r="K18752" s="14" t="str">
        <v/>
      </c>
      <c r="L18752" s="14" t="str">
        <v/>
      </c>
      <c r="O18752" s="14" t="str">
        <v/>
      </c>
      <c r="P18752" s="14" t="str">
        <f ca="1"/>
        <v>Low Cap</v>
      </c>
    </row>
    <row r="18753" spans="11:16">
      <c r="K18753" s="14" t="str">
        <v/>
      </c>
      <c r="L18753" s="14" t="str">
        <v/>
      </c>
      <c r="O18753" s="14" t="str">
        <v/>
      </c>
      <c r="P18753" s="14" t="str">
        <f ca="1"/>
        <v>Low Cap</v>
      </c>
    </row>
    <row r="18754" spans="11:16">
      <c r="K18754" s="14" t="str">
        <v/>
      </c>
      <c r="L18754" s="14" t="str">
        <v/>
      </c>
      <c r="O18754" s="14" t="str">
        <v/>
      </c>
      <c r="P18754" s="14" t="str">
        <f ca="1"/>
        <v>Low Cap</v>
      </c>
    </row>
    <row r="18755" spans="11:16">
      <c r="K18755" s="14" t="str">
        <v/>
      </c>
      <c r="L18755" s="14" t="str">
        <v/>
      </c>
      <c r="O18755" s="14" t="str">
        <v/>
      </c>
      <c r="P18755" s="14" t="str">
        <f ca="1"/>
        <v>Low Cap</v>
      </c>
    </row>
    <row r="18756" spans="11:16">
      <c r="K18756" s="14" t="str">
        <v/>
      </c>
      <c r="L18756" s="14" t="str">
        <v/>
      </c>
      <c r="O18756" s="14" t="str">
        <v/>
      </c>
      <c r="P18756" s="14" t="str">
        <f ca="1"/>
        <v>Low Cap</v>
      </c>
    </row>
    <row r="18757" spans="11:16">
      <c r="K18757" s="14" t="str">
        <v/>
      </c>
      <c r="L18757" s="14" t="str">
        <v/>
      </c>
      <c r="O18757" s="14" t="str">
        <v/>
      </c>
      <c r="P18757" s="14" t="str">
        <f ca="1"/>
        <v>Low Cap</v>
      </c>
    </row>
    <row r="18758" spans="11:16">
      <c r="K18758" s="14" t="str">
        <v/>
      </c>
      <c r="L18758" s="14" t="str">
        <v/>
      </c>
      <c r="O18758" s="14" t="str">
        <v/>
      </c>
      <c r="P18758" s="14" t="str">
        <f ca="1"/>
        <v>Low Cap</v>
      </c>
    </row>
    <row r="18759" spans="11:16">
      <c r="K18759" s="14" t="str">
        <v/>
      </c>
      <c r="L18759" s="14" t="str">
        <v/>
      </c>
      <c r="O18759" s="14" t="str">
        <v/>
      </c>
      <c r="P18759" s="14" t="str">
        <f ca="1"/>
        <v>Low Cap</v>
      </c>
    </row>
    <row r="18760" spans="11:16">
      <c r="K18760" s="14" t="str">
        <v/>
      </c>
      <c r="L18760" s="14" t="str">
        <v/>
      </c>
      <c r="O18760" s="14" t="str">
        <v/>
      </c>
      <c r="P18760" s="14" t="str">
        <f ca="1"/>
        <v>Low Cap</v>
      </c>
    </row>
    <row r="18761" spans="11:16">
      <c r="K18761" s="14" t="str">
        <v/>
      </c>
      <c r="L18761" s="14" t="str">
        <v/>
      </c>
      <c r="O18761" s="14" t="str">
        <v/>
      </c>
      <c r="P18761" s="14" t="str">
        <f ca="1"/>
        <v>Low Cap</v>
      </c>
    </row>
    <row r="18762" spans="11:16">
      <c r="K18762" s="14" t="str">
        <v/>
      </c>
      <c r="L18762" s="14" t="str">
        <v/>
      </c>
      <c r="O18762" s="14" t="str">
        <v/>
      </c>
      <c r="P18762" s="14" t="str">
        <f ca="1"/>
        <v>Low Cap</v>
      </c>
    </row>
    <row r="18763" spans="11:16">
      <c r="K18763" s="14" t="str">
        <v/>
      </c>
      <c r="L18763" s="14" t="str">
        <v/>
      </c>
      <c r="O18763" s="14" t="str">
        <v/>
      </c>
      <c r="P18763" s="14" t="str">
        <f ca="1"/>
        <v>Low Cap</v>
      </c>
    </row>
    <row r="18764" spans="11:16">
      <c r="K18764" s="14" t="str">
        <v/>
      </c>
      <c r="L18764" s="14" t="str">
        <v/>
      </c>
      <c r="O18764" s="14" t="str">
        <v/>
      </c>
      <c r="P18764" s="14" t="str">
        <f ca="1"/>
        <v>Low Cap</v>
      </c>
    </row>
    <row r="18765" spans="11:16">
      <c r="K18765" s="14" t="str">
        <v/>
      </c>
      <c r="L18765" s="14" t="str">
        <v/>
      </c>
      <c r="O18765" s="14" t="str">
        <v/>
      </c>
      <c r="P18765" s="14" t="str">
        <f ca="1"/>
        <v>Low Cap</v>
      </c>
    </row>
    <row r="18766" spans="11:16">
      <c r="K18766" s="14" t="str">
        <v/>
      </c>
      <c r="L18766" s="14" t="str">
        <v/>
      </c>
      <c r="O18766" s="14" t="str">
        <v/>
      </c>
      <c r="P18766" s="14" t="str">
        <f ca="1"/>
        <v>Low Cap</v>
      </c>
    </row>
    <row r="18767" spans="11:16">
      <c r="K18767" s="14" t="str">
        <v/>
      </c>
      <c r="L18767" s="14" t="str">
        <v/>
      </c>
      <c r="O18767" s="14" t="str">
        <v/>
      </c>
      <c r="P18767" s="14" t="str">
        <f ca="1"/>
        <v>Low Cap</v>
      </c>
    </row>
    <row r="18768" spans="11:16">
      <c r="K18768" s="14" t="str">
        <v/>
      </c>
      <c r="L18768" s="14" t="str">
        <v/>
      </c>
      <c r="O18768" s="14" t="str">
        <v/>
      </c>
      <c r="P18768" s="14" t="str">
        <f ca="1"/>
        <v>Low Cap</v>
      </c>
    </row>
    <row r="18769" spans="11:16">
      <c r="K18769" s="14" t="str">
        <v/>
      </c>
      <c r="L18769" s="14" t="str">
        <v/>
      </c>
      <c r="O18769" s="14" t="str">
        <v/>
      </c>
      <c r="P18769" s="14" t="str">
        <f ca="1"/>
        <v>Low Cap</v>
      </c>
    </row>
    <row r="18770" spans="11:16">
      <c r="K18770" s="14" t="str">
        <v/>
      </c>
      <c r="L18770" s="14" t="str">
        <v/>
      </c>
      <c r="O18770" s="14" t="str">
        <v/>
      </c>
      <c r="P18770" s="14" t="str">
        <f ca="1"/>
        <v>Low Cap</v>
      </c>
    </row>
    <row r="18771" spans="11:16">
      <c r="K18771" s="14" t="str">
        <v/>
      </c>
      <c r="L18771" s="14" t="str">
        <v/>
      </c>
      <c r="O18771" s="14" t="str">
        <v/>
      </c>
      <c r="P18771" s="14" t="str">
        <f ca="1"/>
        <v>Low Cap</v>
      </c>
    </row>
    <row r="18772" spans="11:16">
      <c r="K18772" s="14" t="str">
        <v/>
      </c>
      <c r="L18772" s="14" t="str">
        <v/>
      </c>
      <c r="O18772" s="14" t="str">
        <v/>
      </c>
      <c r="P18772" s="14" t="str">
        <f ca="1"/>
        <v>Low Cap</v>
      </c>
    </row>
    <row r="18773" spans="11:16">
      <c r="K18773" s="14" t="str">
        <v/>
      </c>
      <c r="L18773" s="14" t="str">
        <v/>
      </c>
      <c r="O18773" s="14" t="str">
        <v/>
      </c>
      <c r="P18773" s="14" t="str">
        <f ca="1"/>
        <v>Low Cap</v>
      </c>
    </row>
    <row r="18774" spans="11:16">
      <c r="K18774" s="14" t="str">
        <v/>
      </c>
      <c r="L18774" s="14" t="str">
        <v/>
      </c>
      <c r="O18774" s="14" t="str">
        <v/>
      </c>
      <c r="P18774" s="14" t="str">
        <f ca="1"/>
        <v>Low Cap</v>
      </c>
    </row>
    <row r="18775" spans="11:16">
      <c r="K18775" s="14" t="str">
        <v/>
      </c>
      <c r="L18775" s="14" t="str">
        <v/>
      </c>
      <c r="O18775" s="14" t="str">
        <v/>
      </c>
      <c r="P18775" s="14" t="str">
        <f ca="1"/>
        <v>Low Cap</v>
      </c>
    </row>
    <row r="18776" spans="11:16">
      <c r="K18776" s="14" t="str">
        <v/>
      </c>
      <c r="L18776" s="14" t="str">
        <v/>
      </c>
      <c r="O18776" s="14" t="str">
        <v/>
      </c>
      <c r="P18776" s="14" t="str">
        <f ca="1"/>
        <v>Low Cap</v>
      </c>
    </row>
    <row r="18777" spans="11:16">
      <c r="K18777" s="14" t="str">
        <v/>
      </c>
      <c r="L18777" s="14" t="str">
        <v/>
      </c>
      <c r="O18777" s="14" t="str">
        <v/>
      </c>
      <c r="P18777" s="14" t="str">
        <f ca="1"/>
        <v>Low Cap</v>
      </c>
    </row>
    <row r="18778" spans="11:16">
      <c r="K18778" s="14" t="str">
        <v/>
      </c>
      <c r="L18778" s="14" t="str">
        <v/>
      </c>
      <c r="O18778" s="14" t="str">
        <v/>
      </c>
      <c r="P18778" s="14" t="str">
        <f ca="1"/>
        <v>Low Cap</v>
      </c>
    </row>
    <row r="18779" spans="11:16">
      <c r="K18779" s="14" t="str">
        <v/>
      </c>
      <c r="L18779" s="14" t="str">
        <v/>
      </c>
      <c r="O18779" s="14" t="str">
        <v/>
      </c>
      <c r="P18779" s="14" t="str">
        <f ca="1"/>
        <v>Low Cap</v>
      </c>
    </row>
    <row r="18780" spans="11:16">
      <c r="K18780" s="14" t="str">
        <v/>
      </c>
      <c r="L18780" s="14" t="str">
        <v/>
      </c>
      <c r="O18780" s="14" t="str">
        <v/>
      </c>
      <c r="P18780" s="14" t="str">
        <f ca="1"/>
        <v>Low Cap</v>
      </c>
    </row>
    <row r="18781" spans="11:16">
      <c r="K18781" s="14" t="str">
        <v/>
      </c>
      <c r="L18781" s="14" t="str">
        <v/>
      </c>
      <c r="O18781" s="14" t="str">
        <v/>
      </c>
      <c r="P18781" s="14" t="str">
        <f ca="1"/>
        <v>Low Cap</v>
      </c>
    </row>
    <row r="18782" spans="11:16">
      <c r="K18782" s="14" t="str">
        <v/>
      </c>
      <c r="L18782" s="14" t="str">
        <v/>
      </c>
      <c r="O18782" s="14" t="str">
        <v/>
      </c>
      <c r="P18782" s="14" t="str">
        <f ca="1"/>
        <v>Low Cap</v>
      </c>
    </row>
    <row r="18783" spans="11:16">
      <c r="K18783" s="14" t="str">
        <v/>
      </c>
      <c r="L18783" s="14" t="str">
        <v/>
      </c>
      <c r="O18783" s="14" t="str">
        <v/>
      </c>
      <c r="P18783" s="14" t="str">
        <f ca="1"/>
        <v>Low Cap</v>
      </c>
    </row>
    <row r="18784" spans="11:16">
      <c r="K18784" s="14" t="str">
        <v/>
      </c>
      <c r="L18784" s="14" t="str">
        <v/>
      </c>
      <c r="O18784" s="14" t="str">
        <v/>
      </c>
      <c r="P18784" s="14" t="str">
        <f ca="1"/>
        <v>Low Cap</v>
      </c>
    </row>
    <row r="18785" spans="11:16">
      <c r="K18785" s="14" t="str">
        <v/>
      </c>
      <c r="L18785" s="14" t="str">
        <v/>
      </c>
      <c r="O18785" s="14" t="str">
        <v/>
      </c>
      <c r="P18785" s="14" t="str">
        <f ca="1"/>
        <v>Low Cap</v>
      </c>
    </row>
    <row r="18786" spans="11:16">
      <c r="K18786" s="14" t="str">
        <v/>
      </c>
      <c r="L18786" s="14" t="str">
        <v/>
      </c>
      <c r="O18786" s="14" t="str">
        <v/>
      </c>
      <c r="P18786" s="14" t="str">
        <f ca="1"/>
        <v>Low Cap</v>
      </c>
    </row>
    <row r="18787" spans="11:16">
      <c r="K18787" s="14" t="str">
        <v/>
      </c>
      <c r="L18787" s="14" t="str">
        <v/>
      </c>
      <c r="O18787" s="14" t="str">
        <v/>
      </c>
      <c r="P18787" s="14" t="str">
        <f ca="1"/>
        <v>Low Cap</v>
      </c>
    </row>
    <row r="18788" spans="11:16">
      <c r="K18788" s="14" t="str">
        <v/>
      </c>
      <c r="L18788" s="14" t="str">
        <v/>
      </c>
      <c r="O18788" s="14" t="str">
        <v/>
      </c>
      <c r="P18788" s="14" t="str">
        <f ca="1"/>
        <v>Low Cap</v>
      </c>
    </row>
    <row r="18789" spans="11:16">
      <c r="K18789" s="14" t="str">
        <v/>
      </c>
      <c r="L18789" s="14" t="str">
        <v/>
      </c>
      <c r="O18789" s="14" t="str">
        <v/>
      </c>
      <c r="P18789" s="14" t="str">
        <f ca="1"/>
        <v>Low Cap</v>
      </c>
    </row>
    <row r="18790" spans="11:16">
      <c r="K18790" s="14" t="str">
        <v/>
      </c>
      <c r="L18790" s="14" t="str">
        <v/>
      </c>
      <c r="O18790" s="14" t="str">
        <v/>
      </c>
      <c r="P18790" s="14" t="str">
        <f ca="1"/>
        <v>Low Cap</v>
      </c>
    </row>
    <row r="18791" spans="11:16">
      <c r="K18791" s="14" t="str">
        <v/>
      </c>
      <c r="L18791" s="14" t="str">
        <v/>
      </c>
      <c r="O18791" s="14" t="str">
        <v/>
      </c>
      <c r="P18791" s="14" t="str">
        <f ca="1"/>
        <v>Low Cap</v>
      </c>
    </row>
    <row r="18792" spans="11:16">
      <c r="K18792" s="14" t="str">
        <v/>
      </c>
      <c r="L18792" s="14" t="str">
        <v/>
      </c>
      <c r="O18792" s="14" t="str">
        <v/>
      </c>
      <c r="P18792" s="14" t="str">
        <f ca="1"/>
        <v>Low Cap</v>
      </c>
    </row>
    <row r="18793" spans="11:16">
      <c r="K18793" s="14" t="str">
        <v/>
      </c>
      <c r="L18793" s="14" t="str">
        <v/>
      </c>
      <c r="O18793" s="14" t="str">
        <v/>
      </c>
      <c r="P18793" s="14" t="str">
        <f ca="1"/>
        <v>Low Cap</v>
      </c>
    </row>
    <row r="18794" spans="11:16">
      <c r="K18794" s="14" t="str">
        <v/>
      </c>
      <c r="L18794" s="14" t="str">
        <v/>
      </c>
      <c r="O18794" s="14" t="str">
        <v/>
      </c>
      <c r="P18794" s="14" t="str">
        <f ca="1"/>
        <v>Low Cap</v>
      </c>
    </row>
    <row r="18795" spans="11:16">
      <c r="K18795" s="14" t="str">
        <v/>
      </c>
      <c r="L18795" s="14" t="str">
        <v/>
      </c>
      <c r="O18795" s="14" t="str">
        <v/>
      </c>
      <c r="P18795" s="14" t="str">
        <f ca="1"/>
        <v>Low Cap</v>
      </c>
    </row>
    <row r="18796" spans="11:16">
      <c r="K18796" s="14" t="str">
        <v/>
      </c>
      <c r="L18796" s="14" t="str">
        <v/>
      </c>
      <c r="O18796" s="14" t="str">
        <v/>
      </c>
      <c r="P18796" s="14" t="str">
        <f ca="1"/>
        <v>Low Cap</v>
      </c>
    </row>
    <row r="18797" spans="11:16">
      <c r="K18797" s="14" t="str">
        <v/>
      </c>
      <c r="L18797" s="14" t="str">
        <v/>
      </c>
      <c r="O18797" s="14" t="str">
        <v/>
      </c>
      <c r="P18797" s="14" t="str">
        <f ca="1"/>
        <v>Low Cap</v>
      </c>
    </row>
    <row r="18798" spans="11:16">
      <c r="K18798" s="14" t="str">
        <v/>
      </c>
      <c r="L18798" s="14" t="str">
        <v/>
      </c>
      <c r="O18798" s="14" t="str">
        <v/>
      </c>
      <c r="P18798" s="14" t="str">
        <f ca="1"/>
        <v>Low Cap</v>
      </c>
    </row>
    <row r="18799" spans="11:16">
      <c r="K18799" s="14" t="str">
        <v/>
      </c>
      <c r="L18799" s="14" t="str">
        <v/>
      </c>
      <c r="O18799" s="14" t="str">
        <v/>
      </c>
      <c r="P18799" s="14" t="str">
        <f ca="1"/>
        <v>Low Cap</v>
      </c>
    </row>
    <row r="18800" spans="11:16">
      <c r="K18800" s="14" t="str">
        <v/>
      </c>
      <c r="L18800" s="14" t="str">
        <v/>
      </c>
      <c r="O18800" s="14" t="str">
        <v/>
      </c>
      <c r="P18800" s="14" t="str">
        <f ca="1"/>
        <v>Low Cap</v>
      </c>
    </row>
    <row r="18801" spans="11:16">
      <c r="K18801" s="14" t="str">
        <v/>
      </c>
      <c r="L18801" s="14" t="str">
        <v/>
      </c>
      <c r="O18801" s="14" t="str">
        <v/>
      </c>
      <c r="P18801" s="14" t="str">
        <f ca="1"/>
        <v>Low Cap</v>
      </c>
    </row>
    <row r="18802" spans="11:16">
      <c r="K18802" s="14" t="str">
        <v/>
      </c>
      <c r="L18802" s="14" t="str">
        <v/>
      </c>
      <c r="O18802" s="14" t="str">
        <v/>
      </c>
      <c r="P18802" s="14" t="str">
        <f ca="1"/>
        <v>Low Cap</v>
      </c>
    </row>
    <row r="18803" spans="11:16">
      <c r="K18803" s="14" t="str">
        <v/>
      </c>
      <c r="L18803" s="14" t="str">
        <v/>
      </c>
      <c r="O18803" s="14" t="str">
        <v/>
      </c>
      <c r="P18803" s="14" t="str">
        <f ca="1"/>
        <v>Low Cap</v>
      </c>
    </row>
    <row r="18804" spans="11:16">
      <c r="K18804" s="14" t="str">
        <v/>
      </c>
      <c r="L18804" s="14" t="str">
        <v/>
      </c>
      <c r="O18804" s="14" t="str">
        <v/>
      </c>
      <c r="P18804" s="14" t="str">
        <f ca="1"/>
        <v>Low Cap</v>
      </c>
    </row>
    <row r="18805" spans="11:16">
      <c r="K18805" s="14" t="str">
        <v/>
      </c>
      <c r="L18805" s="14" t="str">
        <v/>
      </c>
      <c r="O18805" s="14" t="str">
        <v/>
      </c>
      <c r="P18805" s="14" t="str">
        <f ca="1"/>
        <v>Low Cap</v>
      </c>
    </row>
    <row r="18806" spans="11:16">
      <c r="K18806" s="14" t="str">
        <v/>
      </c>
      <c r="L18806" s="14" t="str">
        <v/>
      </c>
      <c r="O18806" s="14" t="str">
        <v/>
      </c>
      <c r="P18806" s="14" t="str">
        <f ca="1"/>
        <v>Low Cap</v>
      </c>
    </row>
    <row r="18807" spans="11:16">
      <c r="K18807" s="14" t="str">
        <v/>
      </c>
      <c r="L18807" s="14" t="str">
        <v/>
      </c>
      <c r="O18807" s="14" t="str">
        <v/>
      </c>
      <c r="P18807" s="14" t="str">
        <f ca="1"/>
        <v>Low Cap</v>
      </c>
    </row>
    <row r="18808" spans="11:16">
      <c r="K18808" s="14" t="str">
        <v/>
      </c>
      <c r="L18808" s="14" t="str">
        <v/>
      </c>
      <c r="O18808" s="14" t="str">
        <v/>
      </c>
      <c r="P18808" s="14" t="str">
        <f ca="1"/>
        <v>Low Cap</v>
      </c>
    </row>
    <row r="18809" spans="11:16">
      <c r="K18809" s="14" t="str">
        <v/>
      </c>
      <c r="L18809" s="14" t="str">
        <v/>
      </c>
      <c r="O18809" s="14" t="str">
        <v/>
      </c>
      <c r="P18809" s="14" t="str">
        <f ca="1"/>
        <v>Low Cap</v>
      </c>
    </row>
    <row r="18810" spans="11:16">
      <c r="K18810" s="14" t="str">
        <v/>
      </c>
      <c r="L18810" s="14" t="str">
        <v/>
      </c>
      <c r="O18810" s="14" t="str">
        <v/>
      </c>
      <c r="P18810" s="14" t="str">
        <f ca="1"/>
        <v>Low Cap</v>
      </c>
    </row>
    <row r="18811" spans="11:16">
      <c r="K18811" s="14" t="str">
        <v/>
      </c>
      <c r="L18811" s="14" t="str">
        <v/>
      </c>
      <c r="O18811" s="14" t="str">
        <v/>
      </c>
      <c r="P18811" s="14" t="str">
        <f ca="1"/>
        <v>Low Cap</v>
      </c>
    </row>
    <row r="18812" spans="11:16">
      <c r="K18812" s="14" t="str">
        <v/>
      </c>
      <c r="L18812" s="14" t="str">
        <v/>
      </c>
      <c r="O18812" s="14" t="str">
        <v/>
      </c>
      <c r="P18812" s="14" t="str">
        <f ca="1"/>
        <v>Low Cap</v>
      </c>
    </row>
    <row r="18813" spans="11:16">
      <c r="K18813" s="14" t="str">
        <v/>
      </c>
      <c r="L18813" s="14" t="str">
        <v/>
      </c>
      <c r="O18813" s="14" t="str">
        <v/>
      </c>
      <c r="P18813" s="14" t="str">
        <f ca="1"/>
        <v>Low Cap</v>
      </c>
    </row>
    <row r="18814" spans="11:16">
      <c r="K18814" s="14" t="str">
        <v/>
      </c>
      <c r="L18814" s="14" t="str">
        <v/>
      </c>
      <c r="O18814" s="14" t="str">
        <v/>
      </c>
      <c r="P18814" s="14" t="str">
        <f ca="1"/>
        <v>Low Cap</v>
      </c>
    </row>
    <row r="18815" spans="11:16">
      <c r="K18815" s="14" t="str">
        <v/>
      </c>
      <c r="L18815" s="14" t="str">
        <v/>
      </c>
      <c r="O18815" s="14" t="str">
        <v/>
      </c>
      <c r="P18815" s="14" t="str">
        <f ca="1"/>
        <v>Low Cap</v>
      </c>
    </row>
    <row r="18816" spans="11:16">
      <c r="K18816" s="14" t="str">
        <v/>
      </c>
      <c r="L18816" s="14" t="str">
        <v/>
      </c>
      <c r="O18816" s="14" t="str">
        <v/>
      </c>
      <c r="P18816" s="14" t="str">
        <f ca="1"/>
        <v>Low Cap</v>
      </c>
    </row>
    <row r="18817" spans="11:16">
      <c r="K18817" s="14" t="str">
        <v/>
      </c>
      <c r="L18817" s="14" t="str">
        <v/>
      </c>
      <c r="O18817" s="14" t="str">
        <v/>
      </c>
      <c r="P18817" s="14" t="str">
        <f ca="1"/>
        <v>Low Cap</v>
      </c>
    </row>
    <row r="18818" spans="11:16">
      <c r="K18818" s="14" t="str">
        <v/>
      </c>
      <c r="L18818" s="14" t="str">
        <v/>
      </c>
      <c r="O18818" s="14" t="str">
        <v/>
      </c>
      <c r="P18818" s="14" t="str">
        <f ca="1"/>
        <v>Low Cap</v>
      </c>
    </row>
    <row r="18819" spans="11:16">
      <c r="K18819" s="14" t="str">
        <v/>
      </c>
      <c r="L18819" s="14" t="str">
        <v/>
      </c>
      <c r="O18819" s="14" t="str">
        <v/>
      </c>
      <c r="P18819" s="14" t="str">
        <f ca="1"/>
        <v>Low Cap</v>
      </c>
    </row>
    <row r="18820" spans="11:16">
      <c r="K18820" s="14" t="str">
        <v/>
      </c>
      <c r="L18820" s="14" t="str">
        <v/>
      </c>
      <c r="O18820" s="14" t="str">
        <v/>
      </c>
      <c r="P18820" s="14" t="str">
        <f ca="1"/>
        <v>Low Cap</v>
      </c>
    </row>
    <row r="18821" spans="11:16">
      <c r="K18821" s="14" t="str">
        <v/>
      </c>
      <c r="L18821" s="14" t="str">
        <v/>
      </c>
      <c r="O18821" s="14" t="str">
        <v/>
      </c>
      <c r="P18821" s="14" t="str">
        <f ca="1"/>
        <v>Low Cap</v>
      </c>
    </row>
    <row r="18822" spans="11:16">
      <c r="K18822" s="14" t="str">
        <v/>
      </c>
      <c r="L18822" s="14" t="str">
        <v/>
      </c>
      <c r="O18822" s="14" t="str">
        <v/>
      </c>
      <c r="P18822" s="14" t="str">
        <f ca="1"/>
        <v>Low Cap</v>
      </c>
    </row>
    <row r="18823" spans="11:16">
      <c r="K18823" s="14" t="str">
        <v/>
      </c>
      <c r="L18823" s="14" t="str">
        <v/>
      </c>
      <c r="O18823" s="14" t="str">
        <v/>
      </c>
      <c r="P18823" s="14" t="str">
        <f ca="1"/>
        <v>Low Cap</v>
      </c>
    </row>
    <row r="18824" spans="11:16">
      <c r="K18824" s="14" t="str">
        <v/>
      </c>
      <c r="L18824" s="14" t="str">
        <v/>
      </c>
      <c r="O18824" s="14" t="str">
        <v/>
      </c>
      <c r="P18824" s="14" t="str">
        <f ca="1"/>
        <v>Low Cap</v>
      </c>
    </row>
    <row r="18825" spans="11:16">
      <c r="K18825" s="14" t="str">
        <v/>
      </c>
      <c r="L18825" s="14" t="str">
        <v/>
      </c>
      <c r="O18825" s="14" t="str">
        <v/>
      </c>
      <c r="P18825" s="14" t="str">
        <f ca="1"/>
        <v>Low Cap</v>
      </c>
    </row>
    <row r="18826" spans="11:16">
      <c r="K18826" s="14" t="str">
        <v/>
      </c>
      <c r="L18826" s="14" t="str">
        <v/>
      </c>
      <c r="O18826" s="14" t="str">
        <v/>
      </c>
      <c r="P18826" s="14" t="str">
        <f ca="1"/>
        <v>Low Cap</v>
      </c>
    </row>
    <row r="18827" spans="11:16">
      <c r="K18827" s="14" t="str">
        <v/>
      </c>
      <c r="L18827" s="14" t="str">
        <v/>
      </c>
      <c r="O18827" s="14" t="str">
        <v/>
      </c>
      <c r="P18827" s="14" t="str">
        <f ca="1"/>
        <v>Low Cap</v>
      </c>
    </row>
    <row r="18828" spans="11:16">
      <c r="K18828" s="14" t="str">
        <v/>
      </c>
      <c r="L18828" s="14" t="str">
        <v/>
      </c>
      <c r="O18828" s="14" t="str">
        <v/>
      </c>
      <c r="P18828" s="14" t="str">
        <f ca="1"/>
        <v>Low Cap</v>
      </c>
    </row>
    <row r="18829" spans="11:16">
      <c r="K18829" s="14" t="str">
        <v/>
      </c>
      <c r="L18829" s="14" t="str">
        <v/>
      </c>
      <c r="O18829" s="14" t="str">
        <v/>
      </c>
      <c r="P18829" s="14" t="str">
        <f ca="1"/>
        <v>Low Cap</v>
      </c>
    </row>
    <row r="18830" spans="11:16">
      <c r="K18830" s="14" t="str">
        <v/>
      </c>
      <c r="L18830" s="14" t="str">
        <v/>
      </c>
      <c r="O18830" s="14" t="str">
        <v/>
      </c>
      <c r="P18830" s="14" t="str">
        <f ca="1"/>
        <v>Low Cap</v>
      </c>
    </row>
    <row r="18831" spans="11:16">
      <c r="K18831" s="14" t="str">
        <v/>
      </c>
      <c r="L18831" s="14" t="str">
        <v/>
      </c>
      <c r="O18831" s="14" t="str">
        <v/>
      </c>
      <c r="P18831" s="14" t="str">
        <f ca="1"/>
        <v>Low Cap</v>
      </c>
    </row>
    <row r="18832" spans="11:16">
      <c r="K18832" s="14" t="str">
        <v/>
      </c>
      <c r="L18832" s="14" t="str">
        <v/>
      </c>
      <c r="O18832" s="14" t="str">
        <v/>
      </c>
      <c r="P18832" s="14" t="str">
        <f ca="1"/>
        <v>Low Cap</v>
      </c>
    </row>
    <row r="18833" spans="11:16">
      <c r="K18833" s="14" t="str">
        <v/>
      </c>
      <c r="L18833" s="14" t="str">
        <v/>
      </c>
      <c r="O18833" s="14" t="str">
        <v/>
      </c>
      <c r="P18833" s="14" t="str">
        <f ca="1"/>
        <v>Low Cap</v>
      </c>
    </row>
    <row r="18834" spans="11:16">
      <c r="K18834" s="14" t="str">
        <v/>
      </c>
      <c r="L18834" s="14" t="str">
        <v/>
      </c>
      <c r="O18834" s="14" t="str">
        <v/>
      </c>
      <c r="P18834" s="14" t="str">
        <f ca="1"/>
        <v>Low Cap</v>
      </c>
    </row>
    <row r="18835" spans="11:16">
      <c r="K18835" s="14" t="str">
        <v/>
      </c>
      <c r="L18835" s="14" t="str">
        <v/>
      </c>
      <c r="O18835" s="14" t="str">
        <v/>
      </c>
      <c r="P18835" s="14" t="str">
        <f ca="1"/>
        <v>Low Cap</v>
      </c>
    </row>
    <row r="18836" spans="11:16">
      <c r="K18836" s="14" t="str">
        <v/>
      </c>
      <c r="L18836" s="14" t="str">
        <v/>
      </c>
      <c r="O18836" s="14" t="str">
        <v/>
      </c>
      <c r="P18836" s="14" t="str">
        <f ca="1"/>
        <v>Low Cap</v>
      </c>
    </row>
    <row r="18837" spans="11:16">
      <c r="K18837" s="14" t="str">
        <v/>
      </c>
      <c r="L18837" s="14" t="str">
        <v/>
      </c>
      <c r="O18837" s="14" t="str">
        <v/>
      </c>
      <c r="P18837" s="14" t="str">
        <f ca="1"/>
        <v>Low Cap</v>
      </c>
    </row>
    <row r="18838" spans="11:16">
      <c r="K18838" s="14" t="str">
        <v/>
      </c>
      <c r="L18838" s="14" t="str">
        <v/>
      </c>
      <c r="O18838" s="14" t="str">
        <v/>
      </c>
      <c r="P18838" s="14" t="str">
        <f ca="1"/>
        <v>Low Cap</v>
      </c>
    </row>
    <row r="18839" spans="11:16">
      <c r="K18839" s="14" t="str">
        <v/>
      </c>
      <c r="L18839" s="14" t="str">
        <v/>
      </c>
      <c r="O18839" s="14" t="str">
        <v/>
      </c>
      <c r="P18839" s="14" t="str">
        <f ca="1"/>
        <v>Low Cap</v>
      </c>
    </row>
    <row r="18840" spans="11:16">
      <c r="K18840" s="14" t="str">
        <v/>
      </c>
      <c r="L18840" s="14" t="str">
        <v/>
      </c>
      <c r="O18840" s="14" t="str">
        <v/>
      </c>
      <c r="P18840" s="14" t="str">
        <f ca="1"/>
        <v>Low Cap</v>
      </c>
    </row>
    <row r="18841" spans="11:16">
      <c r="K18841" s="14" t="str">
        <v/>
      </c>
      <c r="L18841" s="14" t="str">
        <v/>
      </c>
      <c r="O18841" s="14" t="str">
        <v/>
      </c>
      <c r="P18841" s="14" t="str">
        <f ca="1"/>
        <v>Low Cap</v>
      </c>
    </row>
    <row r="18842" spans="11:16">
      <c r="K18842" s="14" t="str">
        <v/>
      </c>
      <c r="L18842" s="14" t="str">
        <v/>
      </c>
      <c r="O18842" s="14" t="str">
        <v/>
      </c>
      <c r="P18842" s="14" t="str">
        <f ca="1"/>
        <v>Low Cap</v>
      </c>
    </row>
    <row r="18843" spans="11:16">
      <c r="K18843" s="14" t="str">
        <v/>
      </c>
      <c r="L18843" s="14" t="str">
        <v/>
      </c>
      <c r="O18843" s="14" t="str">
        <v/>
      </c>
      <c r="P18843" s="14" t="str">
        <f ca="1"/>
        <v>Low Cap</v>
      </c>
    </row>
    <row r="18844" spans="11:16">
      <c r="K18844" s="14" t="str">
        <v/>
      </c>
      <c r="L18844" s="14" t="str">
        <v/>
      </c>
      <c r="O18844" s="14" t="str">
        <v/>
      </c>
      <c r="P18844" s="14" t="str">
        <f ca="1"/>
        <v>Low Cap</v>
      </c>
    </row>
    <row r="18845" spans="11:16">
      <c r="K18845" s="14" t="str">
        <v/>
      </c>
      <c r="L18845" s="14" t="str">
        <v/>
      </c>
      <c r="O18845" s="14" t="str">
        <v/>
      </c>
      <c r="P18845" s="14" t="str">
        <f ca="1"/>
        <v>Low Cap</v>
      </c>
    </row>
    <row r="18846" spans="11:16">
      <c r="K18846" s="14" t="str">
        <v/>
      </c>
      <c r="L18846" s="14" t="str">
        <v/>
      </c>
      <c r="O18846" s="14" t="str">
        <v/>
      </c>
      <c r="P18846" s="14" t="str">
        <f ca="1"/>
        <v>Low Cap</v>
      </c>
    </row>
    <row r="18847" spans="11:16">
      <c r="K18847" s="14" t="str">
        <v/>
      </c>
      <c r="L18847" s="14" t="str">
        <v/>
      </c>
      <c r="O18847" s="14" t="str">
        <v/>
      </c>
      <c r="P18847" s="14" t="str">
        <f ca="1"/>
        <v>Low Cap</v>
      </c>
    </row>
    <row r="18848" spans="11:16">
      <c r="K18848" s="14" t="str">
        <v/>
      </c>
      <c r="L18848" s="14" t="str">
        <v/>
      </c>
      <c r="O18848" s="14" t="str">
        <v/>
      </c>
      <c r="P18848" s="14" t="str">
        <f ca="1"/>
        <v>Low Cap</v>
      </c>
    </row>
    <row r="18849" spans="11:16">
      <c r="K18849" s="14" t="str">
        <v/>
      </c>
      <c r="L18849" s="14" t="str">
        <v/>
      </c>
      <c r="O18849" s="14" t="str">
        <v/>
      </c>
      <c r="P18849" s="14" t="str">
        <f ca="1"/>
        <v>Low Cap</v>
      </c>
    </row>
    <row r="18850" spans="11:16">
      <c r="K18850" s="14" t="str">
        <v/>
      </c>
      <c r="L18850" s="14" t="str">
        <v/>
      </c>
      <c r="O18850" s="14" t="str">
        <v/>
      </c>
      <c r="P18850" s="14" t="str">
        <f ca="1"/>
        <v>Low Cap</v>
      </c>
    </row>
    <row r="18851" spans="11:16">
      <c r="K18851" s="14" t="str">
        <v/>
      </c>
      <c r="L18851" s="14" t="str">
        <v/>
      </c>
      <c r="O18851" s="14" t="str">
        <v/>
      </c>
      <c r="P18851" s="14" t="str">
        <f ca="1"/>
        <v>Low Cap</v>
      </c>
    </row>
    <row r="18852" spans="11:16">
      <c r="K18852" s="14" t="str">
        <v/>
      </c>
      <c r="L18852" s="14" t="str">
        <v/>
      </c>
      <c r="O18852" s="14" t="str">
        <v/>
      </c>
      <c r="P18852" s="14" t="str">
        <f ca="1"/>
        <v>Low Cap</v>
      </c>
    </row>
    <row r="18853" spans="11:16">
      <c r="K18853" s="14" t="str">
        <v/>
      </c>
      <c r="L18853" s="14" t="str">
        <v/>
      </c>
      <c r="O18853" s="14" t="str">
        <v/>
      </c>
      <c r="P18853" s="14" t="str">
        <f ca="1"/>
        <v>Low Cap</v>
      </c>
    </row>
    <row r="18854" spans="11:16">
      <c r="K18854" s="14" t="str">
        <v/>
      </c>
      <c r="L18854" s="14" t="str">
        <v/>
      </c>
      <c r="O18854" s="14" t="str">
        <v/>
      </c>
      <c r="P18854" s="14" t="str">
        <f ca="1"/>
        <v>Low Cap</v>
      </c>
    </row>
    <row r="18855" spans="11:16">
      <c r="K18855" s="14" t="str">
        <v/>
      </c>
      <c r="L18855" s="14" t="str">
        <v/>
      </c>
      <c r="O18855" s="14" t="str">
        <v/>
      </c>
      <c r="P18855" s="14" t="str">
        <f ca="1"/>
        <v>Low Cap</v>
      </c>
    </row>
    <row r="18856" spans="11:16">
      <c r="K18856" s="14" t="str">
        <v/>
      </c>
      <c r="L18856" s="14" t="str">
        <v/>
      </c>
      <c r="O18856" s="14" t="str">
        <v/>
      </c>
      <c r="P18856" s="14" t="str">
        <f ca="1"/>
        <v>Low Cap</v>
      </c>
    </row>
    <row r="18857" spans="11:16">
      <c r="K18857" s="14" t="str">
        <v/>
      </c>
      <c r="L18857" s="14" t="str">
        <v/>
      </c>
      <c r="O18857" s="14" t="str">
        <v/>
      </c>
      <c r="P18857" s="14" t="str">
        <f ca="1"/>
        <v>Low Cap</v>
      </c>
    </row>
    <row r="18858" spans="11:16">
      <c r="K18858" s="14" t="str">
        <v/>
      </c>
      <c r="L18858" s="14" t="str">
        <v/>
      </c>
      <c r="O18858" s="14" t="str">
        <v/>
      </c>
      <c r="P18858" s="14" t="str">
        <f ca="1"/>
        <v>Low Cap</v>
      </c>
    </row>
    <row r="18859" spans="11:16">
      <c r="K18859" s="14" t="str">
        <v/>
      </c>
      <c r="L18859" s="14" t="str">
        <v/>
      </c>
      <c r="O18859" s="14" t="str">
        <v/>
      </c>
      <c r="P18859" s="14" t="str">
        <f ca="1"/>
        <v>Low Cap</v>
      </c>
    </row>
    <row r="18860" spans="11:16">
      <c r="K18860" s="14" t="str">
        <v/>
      </c>
      <c r="L18860" s="14" t="str">
        <v/>
      </c>
      <c r="O18860" s="14" t="str">
        <v/>
      </c>
      <c r="P18860" s="14" t="str">
        <f ca="1"/>
        <v>Low Cap</v>
      </c>
    </row>
    <row r="18861" spans="11:16">
      <c r="K18861" s="14" t="str">
        <v/>
      </c>
      <c r="L18861" s="14" t="str">
        <v/>
      </c>
      <c r="O18861" s="14" t="str">
        <v/>
      </c>
      <c r="P18861" s="14" t="str">
        <f ca="1"/>
        <v>Low Cap</v>
      </c>
    </row>
    <row r="18862" spans="11:16">
      <c r="K18862" s="14" t="str">
        <v/>
      </c>
      <c r="L18862" s="14" t="str">
        <v/>
      </c>
      <c r="O18862" s="14" t="str">
        <v/>
      </c>
      <c r="P18862" s="14" t="str">
        <f ca="1"/>
        <v>Low Cap</v>
      </c>
    </row>
    <row r="18863" spans="11:16">
      <c r="K18863" s="14" t="str">
        <v/>
      </c>
      <c r="L18863" s="14" t="str">
        <v/>
      </c>
      <c r="O18863" s="14" t="str">
        <v/>
      </c>
      <c r="P18863" s="14" t="str">
        <f ca="1"/>
        <v>Low Cap</v>
      </c>
    </row>
    <row r="18864" spans="11:16">
      <c r="K18864" s="14" t="str">
        <v/>
      </c>
      <c r="L18864" s="14" t="str">
        <v/>
      </c>
      <c r="O18864" s="14" t="str">
        <v/>
      </c>
      <c r="P18864" s="14" t="str">
        <f ca="1"/>
        <v>Low Cap</v>
      </c>
    </row>
    <row r="18865" spans="11:16">
      <c r="K18865" s="14" t="str">
        <v/>
      </c>
      <c r="L18865" s="14" t="str">
        <v/>
      </c>
      <c r="O18865" s="14" t="str">
        <v/>
      </c>
      <c r="P18865" s="14" t="str">
        <f ca="1"/>
        <v>Low Cap</v>
      </c>
    </row>
    <row r="18866" spans="11:16">
      <c r="K18866" s="14" t="str">
        <v/>
      </c>
      <c r="L18866" s="14" t="str">
        <v/>
      </c>
      <c r="O18866" s="14" t="str">
        <v/>
      </c>
      <c r="P18866" s="14" t="str">
        <f ca="1"/>
        <v>Low Cap</v>
      </c>
    </row>
    <row r="18867" spans="11:16">
      <c r="K18867" s="14" t="str">
        <v/>
      </c>
      <c r="L18867" s="14" t="str">
        <v/>
      </c>
      <c r="O18867" s="14" t="str">
        <v/>
      </c>
      <c r="P18867" s="14" t="str">
        <f ca="1"/>
        <v>Low Cap</v>
      </c>
    </row>
    <row r="18868" spans="11:16">
      <c r="K18868" s="14" t="str">
        <v/>
      </c>
      <c r="L18868" s="14" t="str">
        <v/>
      </c>
      <c r="O18868" s="14" t="str">
        <v/>
      </c>
      <c r="P18868" s="14" t="str">
        <f ca="1"/>
        <v>Low Cap</v>
      </c>
    </row>
    <row r="18869" spans="11:16">
      <c r="K18869" s="14" t="str">
        <v/>
      </c>
      <c r="L18869" s="14" t="str">
        <v/>
      </c>
      <c r="O18869" s="14" t="str">
        <v/>
      </c>
      <c r="P18869" s="14" t="str">
        <f ca="1"/>
        <v>Low Cap</v>
      </c>
    </row>
    <row r="18870" spans="11:16">
      <c r="K18870" s="14" t="str">
        <v/>
      </c>
      <c r="L18870" s="14" t="str">
        <v/>
      </c>
      <c r="O18870" s="14" t="str">
        <v/>
      </c>
      <c r="P18870" s="14" t="str">
        <f ca="1"/>
        <v>Low Cap</v>
      </c>
    </row>
    <row r="18871" spans="11:16">
      <c r="K18871" s="14" t="str">
        <v/>
      </c>
      <c r="L18871" s="14" t="str">
        <v/>
      </c>
      <c r="O18871" s="14" t="str">
        <v/>
      </c>
      <c r="P18871" s="14" t="str">
        <f ca="1"/>
        <v>Low Cap</v>
      </c>
    </row>
    <row r="18872" spans="11:16">
      <c r="K18872" s="14" t="str">
        <v/>
      </c>
      <c r="L18872" s="14" t="str">
        <v/>
      </c>
      <c r="O18872" s="14" t="str">
        <v/>
      </c>
      <c r="P18872" s="14" t="str">
        <f ca="1"/>
        <v>Low Cap</v>
      </c>
    </row>
    <row r="18873" spans="11:16">
      <c r="K18873" s="14" t="str">
        <v/>
      </c>
      <c r="L18873" s="14" t="str">
        <v/>
      </c>
      <c r="O18873" s="14" t="str">
        <v/>
      </c>
      <c r="P18873" s="14" t="str">
        <f ca="1"/>
        <v>Low Cap</v>
      </c>
    </row>
    <row r="18874" spans="11:16">
      <c r="K18874" s="14" t="str">
        <v/>
      </c>
      <c r="L18874" s="14" t="str">
        <v/>
      </c>
      <c r="O18874" s="14" t="str">
        <v/>
      </c>
      <c r="P18874" s="14" t="str">
        <f ca="1"/>
        <v>Low Cap</v>
      </c>
    </row>
    <row r="18875" spans="11:16">
      <c r="K18875" s="14" t="str">
        <v/>
      </c>
      <c r="L18875" s="14" t="str">
        <v/>
      </c>
      <c r="O18875" s="14" t="str">
        <v/>
      </c>
      <c r="P18875" s="14" t="str">
        <f ca="1"/>
        <v>Low Cap</v>
      </c>
    </row>
    <row r="18876" spans="11:16">
      <c r="K18876" s="14" t="str">
        <v/>
      </c>
      <c r="L18876" s="14" t="str">
        <v/>
      </c>
      <c r="O18876" s="14" t="str">
        <v/>
      </c>
      <c r="P18876" s="14" t="str">
        <f ca="1"/>
        <v>Low Cap</v>
      </c>
    </row>
    <row r="18877" spans="11:16">
      <c r="K18877" s="14" t="str">
        <v/>
      </c>
      <c r="L18877" s="14" t="str">
        <v/>
      </c>
      <c r="O18877" s="14" t="str">
        <v/>
      </c>
      <c r="P18877" s="14" t="str">
        <f ca="1"/>
        <v>Low Cap</v>
      </c>
    </row>
    <row r="18878" spans="11:16">
      <c r="K18878" s="14" t="str">
        <v/>
      </c>
      <c r="L18878" s="14" t="str">
        <v/>
      </c>
      <c r="O18878" s="14" t="str">
        <v/>
      </c>
      <c r="P18878" s="14" t="str">
        <f ca="1"/>
        <v>Low Cap</v>
      </c>
    </row>
    <row r="18879" spans="11:16">
      <c r="K18879" s="14" t="str">
        <v/>
      </c>
      <c r="L18879" s="14" t="str">
        <v/>
      </c>
      <c r="O18879" s="14" t="str">
        <v/>
      </c>
      <c r="P18879" s="14" t="str">
        <f ca="1"/>
        <v>Low Cap</v>
      </c>
    </row>
    <row r="18880" spans="11:16">
      <c r="K18880" s="14" t="str">
        <v/>
      </c>
      <c r="L18880" s="14" t="str">
        <v/>
      </c>
      <c r="O18880" s="14" t="str">
        <v/>
      </c>
      <c r="P18880" s="14" t="str">
        <f ca="1"/>
        <v>Low Cap</v>
      </c>
    </row>
    <row r="18881" spans="11:16">
      <c r="K18881" s="14" t="str">
        <v/>
      </c>
      <c r="L18881" s="14" t="str">
        <v/>
      </c>
      <c r="O18881" s="14" t="str">
        <v/>
      </c>
      <c r="P18881" s="14" t="str">
        <f ca="1"/>
        <v>Low Cap</v>
      </c>
    </row>
    <row r="18882" spans="11:16">
      <c r="K18882" s="14" t="str">
        <v/>
      </c>
      <c r="L18882" s="14" t="str">
        <v/>
      </c>
      <c r="O18882" s="14" t="str">
        <v/>
      </c>
      <c r="P18882" s="14" t="str">
        <f ca="1"/>
        <v>Low Cap</v>
      </c>
    </row>
    <row r="18883" spans="11:16">
      <c r="K18883" s="14" t="str">
        <v/>
      </c>
      <c r="L18883" s="14" t="str">
        <v/>
      </c>
      <c r="O18883" s="14" t="str">
        <v/>
      </c>
      <c r="P18883" s="14" t="str">
        <f ca="1"/>
        <v>Low Cap</v>
      </c>
    </row>
    <row r="18884" spans="11:16">
      <c r="K18884" s="14" t="str">
        <v/>
      </c>
      <c r="L18884" s="14" t="str">
        <v/>
      </c>
      <c r="O18884" s="14" t="str">
        <v/>
      </c>
      <c r="P18884" s="14" t="str">
        <f ca="1"/>
        <v>Low Cap</v>
      </c>
    </row>
    <row r="18885" spans="11:16">
      <c r="K18885" s="14" t="str">
        <v/>
      </c>
      <c r="L18885" s="14" t="str">
        <v/>
      </c>
      <c r="O18885" s="14" t="str">
        <v/>
      </c>
      <c r="P18885" s="14" t="str">
        <f ca="1"/>
        <v>Low Cap</v>
      </c>
    </row>
    <row r="18886" spans="11:16">
      <c r="K18886" s="14" t="str">
        <v/>
      </c>
      <c r="L18886" s="14" t="str">
        <v/>
      </c>
      <c r="O18886" s="14" t="str">
        <v/>
      </c>
      <c r="P18886" s="14" t="str">
        <f ca="1"/>
        <v>Low Cap</v>
      </c>
    </row>
    <row r="18887" spans="11:16">
      <c r="K18887" s="14" t="str">
        <v/>
      </c>
      <c r="L18887" s="14" t="str">
        <v/>
      </c>
      <c r="O18887" s="14" t="str">
        <v/>
      </c>
      <c r="P18887" s="14" t="str">
        <f ca="1"/>
        <v>Low Cap</v>
      </c>
    </row>
    <row r="18888" spans="11:16">
      <c r="K18888" s="14" t="str">
        <v/>
      </c>
      <c r="L18888" s="14" t="str">
        <v/>
      </c>
      <c r="O18888" s="14" t="str">
        <v/>
      </c>
      <c r="P18888" s="14" t="str">
        <f ca="1"/>
        <v>Low Cap</v>
      </c>
    </row>
    <row r="18889" spans="11:16">
      <c r="K18889" s="14" t="str">
        <v/>
      </c>
      <c r="L18889" s="14" t="str">
        <v/>
      </c>
      <c r="O18889" s="14" t="str">
        <v/>
      </c>
      <c r="P18889" s="14" t="str">
        <f ca="1"/>
        <v>Low Cap</v>
      </c>
    </row>
    <row r="18890" spans="11:16">
      <c r="K18890" s="14" t="str">
        <v/>
      </c>
      <c r="L18890" s="14" t="str">
        <v/>
      </c>
      <c r="O18890" s="14" t="str">
        <v/>
      </c>
      <c r="P18890" s="14" t="str">
        <f ca="1"/>
        <v>Low Cap</v>
      </c>
    </row>
    <row r="18891" spans="11:16">
      <c r="K18891" s="14" t="str">
        <v/>
      </c>
      <c r="L18891" s="14" t="str">
        <v/>
      </c>
      <c r="O18891" s="14" t="str">
        <v/>
      </c>
      <c r="P18891" s="14" t="str">
        <f ca="1"/>
        <v>Low Cap</v>
      </c>
    </row>
    <row r="18892" spans="11:16">
      <c r="K18892" s="14" t="str">
        <v/>
      </c>
      <c r="L18892" s="14" t="str">
        <v/>
      </c>
      <c r="O18892" s="14" t="str">
        <v/>
      </c>
      <c r="P18892" s="14" t="str">
        <f ca="1"/>
        <v>Low Cap</v>
      </c>
    </row>
    <row r="18893" spans="11:16">
      <c r="K18893" s="14" t="str">
        <v/>
      </c>
      <c r="L18893" s="14" t="str">
        <v/>
      </c>
      <c r="O18893" s="14" t="str">
        <v/>
      </c>
      <c r="P18893" s="14" t="str">
        <f ca="1"/>
        <v>Low Cap</v>
      </c>
    </row>
    <row r="18894" spans="11:16">
      <c r="K18894" s="14" t="str">
        <v/>
      </c>
      <c r="L18894" s="14" t="str">
        <v/>
      </c>
      <c r="O18894" s="14" t="str">
        <v/>
      </c>
      <c r="P18894" s="14" t="str">
        <f ca="1"/>
        <v>Low Cap</v>
      </c>
    </row>
    <row r="18895" spans="11:16">
      <c r="K18895" s="14" t="str">
        <v/>
      </c>
      <c r="L18895" s="14" t="str">
        <v/>
      </c>
      <c r="O18895" s="14" t="str">
        <v/>
      </c>
      <c r="P18895" s="14" t="str">
        <f ca="1"/>
        <v>Low Cap</v>
      </c>
    </row>
    <row r="18896" spans="11:16">
      <c r="K18896" s="14" t="str">
        <v/>
      </c>
      <c r="L18896" s="14" t="str">
        <v/>
      </c>
      <c r="O18896" s="14" t="str">
        <v/>
      </c>
      <c r="P18896" s="14" t="str">
        <f ca="1"/>
        <v>Low Cap</v>
      </c>
    </row>
    <row r="18897" spans="11:16">
      <c r="K18897" s="14" t="str">
        <v/>
      </c>
      <c r="L18897" s="14" t="str">
        <v/>
      </c>
      <c r="O18897" s="14" t="str">
        <v/>
      </c>
      <c r="P18897" s="14" t="str">
        <f ca="1"/>
        <v>Low Cap</v>
      </c>
    </row>
    <row r="18898" spans="11:16">
      <c r="K18898" s="14" t="str">
        <v/>
      </c>
      <c r="L18898" s="14" t="str">
        <v/>
      </c>
      <c r="O18898" s="14" t="str">
        <v/>
      </c>
      <c r="P18898" s="14" t="str">
        <f ca="1"/>
        <v>Low Cap</v>
      </c>
    </row>
    <row r="18899" spans="11:16">
      <c r="K18899" s="14" t="str">
        <v/>
      </c>
      <c r="L18899" s="14" t="str">
        <v/>
      </c>
      <c r="O18899" s="14" t="str">
        <v/>
      </c>
      <c r="P18899" s="14" t="str">
        <f ca="1"/>
        <v>Low Cap</v>
      </c>
    </row>
    <row r="18900" spans="11:16">
      <c r="K18900" s="14" t="str">
        <v/>
      </c>
      <c r="L18900" s="14" t="str">
        <v/>
      </c>
      <c r="O18900" s="14" t="str">
        <v/>
      </c>
      <c r="P18900" s="14" t="str">
        <f ca="1"/>
        <v>Low Cap</v>
      </c>
    </row>
    <row r="18901" spans="11:16">
      <c r="K18901" s="14" t="str">
        <v/>
      </c>
      <c r="L18901" s="14" t="str">
        <v/>
      </c>
      <c r="O18901" s="14" t="str">
        <v/>
      </c>
      <c r="P18901" s="14" t="str">
        <f ca="1"/>
        <v>Low Cap</v>
      </c>
    </row>
    <row r="18902" spans="11:16">
      <c r="K18902" s="14" t="str">
        <v/>
      </c>
      <c r="L18902" s="14" t="str">
        <v/>
      </c>
      <c r="O18902" s="14" t="str">
        <v/>
      </c>
      <c r="P18902" s="14" t="str">
        <f ca="1"/>
        <v>Low Cap</v>
      </c>
    </row>
    <row r="18903" spans="11:16">
      <c r="K18903" s="14" t="str">
        <v/>
      </c>
      <c r="L18903" s="14" t="str">
        <v/>
      </c>
      <c r="O18903" s="14" t="str">
        <v/>
      </c>
      <c r="P18903" s="14" t="str">
        <f ca="1"/>
        <v>Low Cap</v>
      </c>
    </row>
    <row r="18904" spans="11:16">
      <c r="K18904" s="14" t="str">
        <v/>
      </c>
      <c r="L18904" s="14" t="str">
        <v/>
      </c>
      <c r="O18904" s="14" t="str">
        <v/>
      </c>
      <c r="P18904" s="14" t="str">
        <f ca="1"/>
        <v>Low Cap</v>
      </c>
    </row>
    <row r="18905" spans="11:16">
      <c r="K18905" s="14" t="str">
        <v/>
      </c>
      <c r="L18905" s="14" t="str">
        <v/>
      </c>
      <c r="O18905" s="14" t="str">
        <v/>
      </c>
      <c r="P18905" s="14" t="str">
        <f ca="1"/>
        <v>Low Cap</v>
      </c>
    </row>
    <row r="18906" spans="11:16">
      <c r="K18906" s="14" t="str">
        <v/>
      </c>
      <c r="L18906" s="14" t="str">
        <v/>
      </c>
      <c r="O18906" s="14" t="str">
        <v/>
      </c>
      <c r="P18906" s="14" t="str">
        <f ca="1"/>
        <v>Low Cap</v>
      </c>
    </row>
    <row r="18907" spans="11:16">
      <c r="K18907" s="14" t="str">
        <v/>
      </c>
      <c r="L18907" s="14" t="str">
        <v/>
      </c>
      <c r="O18907" s="14" t="str">
        <v/>
      </c>
      <c r="P18907" s="14" t="str">
        <f ca="1"/>
        <v>Low Cap</v>
      </c>
    </row>
    <row r="18908" spans="11:16">
      <c r="K18908" s="14" t="str">
        <v/>
      </c>
      <c r="L18908" s="14" t="str">
        <v/>
      </c>
      <c r="O18908" s="14" t="str">
        <v/>
      </c>
      <c r="P18908" s="14" t="str">
        <f ca="1"/>
        <v>Low Cap</v>
      </c>
    </row>
    <row r="18909" spans="11:16">
      <c r="K18909" s="14" t="str">
        <v/>
      </c>
      <c r="L18909" s="14" t="str">
        <v/>
      </c>
      <c r="O18909" s="14" t="str">
        <v/>
      </c>
      <c r="P18909" s="14" t="str">
        <f ca="1"/>
        <v>Low Cap</v>
      </c>
    </row>
    <row r="18910" spans="11:16">
      <c r="K18910" s="14" t="str">
        <v/>
      </c>
      <c r="L18910" s="14" t="str">
        <v/>
      </c>
      <c r="O18910" s="14" t="str">
        <v/>
      </c>
      <c r="P18910" s="14" t="str">
        <f ca="1"/>
        <v>Low Cap</v>
      </c>
    </row>
    <row r="18911" spans="11:16">
      <c r="K18911" s="14" t="str">
        <v/>
      </c>
      <c r="L18911" s="14" t="str">
        <v/>
      </c>
      <c r="O18911" s="14" t="str">
        <v/>
      </c>
      <c r="P18911" s="14" t="str">
        <f ca="1"/>
        <v>Low Cap</v>
      </c>
    </row>
    <row r="18912" spans="11:16">
      <c r="K18912" s="14" t="str">
        <v/>
      </c>
      <c r="L18912" s="14" t="str">
        <v/>
      </c>
      <c r="O18912" s="14" t="str">
        <v/>
      </c>
      <c r="P18912" s="14" t="str">
        <f ca="1"/>
        <v>Low Cap</v>
      </c>
    </row>
    <row r="18913" spans="11:16">
      <c r="K18913" s="14" t="str">
        <v/>
      </c>
      <c r="L18913" s="14" t="str">
        <v/>
      </c>
      <c r="O18913" s="14" t="str">
        <v/>
      </c>
      <c r="P18913" s="14" t="str">
        <f ca="1"/>
        <v>Low Cap</v>
      </c>
    </row>
    <row r="18914" spans="11:16">
      <c r="K18914" s="14" t="str">
        <v/>
      </c>
      <c r="L18914" s="14" t="str">
        <v/>
      </c>
      <c r="O18914" s="14" t="str">
        <v/>
      </c>
      <c r="P18914" s="14" t="str">
        <f ca="1"/>
        <v>Low Cap</v>
      </c>
    </row>
    <row r="18915" spans="11:16">
      <c r="K18915" s="14" t="str">
        <v/>
      </c>
      <c r="L18915" s="14" t="str">
        <v/>
      </c>
      <c r="O18915" s="14" t="str">
        <v/>
      </c>
      <c r="P18915" s="14" t="str">
        <f ca="1"/>
        <v>Low Cap</v>
      </c>
    </row>
    <row r="18916" spans="11:16">
      <c r="K18916" s="14" t="str">
        <v/>
      </c>
      <c r="L18916" s="14" t="str">
        <v/>
      </c>
      <c r="O18916" s="14" t="str">
        <v/>
      </c>
      <c r="P18916" s="14" t="str">
        <f ca="1"/>
        <v>Low Cap</v>
      </c>
    </row>
    <row r="18917" spans="11:16">
      <c r="K18917" s="14" t="str">
        <v/>
      </c>
      <c r="L18917" s="14" t="str">
        <v/>
      </c>
      <c r="O18917" s="14" t="str">
        <v/>
      </c>
      <c r="P18917" s="14" t="str">
        <f ca="1"/>
        <v>Low Cap</v>
      </c>
    </row>
    <row r="18918" spans="11:16">
      <c r="K18918" s="14" t="str">
        <v/>
      </c>
      <c r="L18918" s="14" t="str">
        <v/>
      </c>
      <c r="O18918" s="14" t="str">
        <v/>
      </c>
      <c r="P18918" s="14" t="str">
        <f ca="1"/>
        <v>Low Cap</v>
      </c>
    </row>
    <row r="18919" spans="11:16">
      <c r="K18919" s="14" t="str">
        <v/>
      </c>
      <c r="L18919" s="14" t="str">
        <v/>
      </c>
      <c r="O18919" s="14" t="str">
        <v/>
      </c>
      <c r="P18919" s="14" t="str">
        <f ca="1"/>
        <v>Low Cap</v>
      </c>
    </row>
    <row r="18920" spans="11:16">
      <c r="K18920" s="14" t="str">
        <v/>
      </c>
      <c r="L18920" s="14" t="str">
        <v/>
      </c>
      <c r="O18920" s="14" t="str">
        <v/>
      </c>
      <c r="P18920" s="14" t="str">
        <f ca="1"/>
        <v>Low Cap</v>
      </c>
    </row>
    <row r="18921" spans="11:16">
      <c r="K18921" s="14" t="str">
        <v/>
      </c>
      <c r="L18921" s="14" t="str">
        <v/>
      </c>
      <c r="O18921" s="14" t="str">
        <v/>
      </c>
      <c r="P18921" s="14" t="str">
        <f ca="1"/>
        <v>Low Cap</v>
      </c>
    </row>
    <row r="18922" spans="11:16">
      <c r="K18922" s="14" t="str">
        <v/>
      </c>
      <c r="L18922" s="14" t="str">
        <v/>
      </c>
      <c r="O18922" s="14" t="str">
        <v/>
      </c>
      <c r="P18922" s="14" t="str">
        <f ca="1"/>
        <v>Low Cap</v>
      </c>
    </row>
    <row r="18923" spans="11:16">
      <c r="K18923" s="14" t="str">
        <v/>
      </c>
      <c r="L18923" s="14" t="str">
        <v/>
      </c>
      <c r="O18923" s="14" t="str">
        <v/>
      </c>
      <c r="P18923" s="14" t="str">
        <f ca="1"/>
        <v>Low Cap</v>
      </c>
    </row>
    <row r="18924" spans="11:16">
      <c r="K18924" s="14" t="str">
        <v/>
      </c>
      <c r="L18924" s="14" t="str">
        <v/>
      </c>
      <c r="O18924" s="14" t="str">
        <v/>
      </c>
      <c r="P18924" s="14" t="str">
        <f ca="1"/>
        <v>Low Cap</v>
      </c>
    </row>
    <row r="18925" spans="11:16">
      <c r="K18925" s="14" t="str">
        <v/>
      </c>
      <c r="L18925" s="14" t="str">
        <v/>
      </c>
      <c r="O18925" s="14" t="str">
        <v/>
      </c>
      <c r="P18925" s="14" t="str">
        <f ca="1"/>
        <v>Low Cap</v>
      </c>
    </row>
    <row r="18926" spans="11:16">
      <c r="K18926" s="14" t="str">
        <v/>
      </c>
      <c r="L18926" s="14" t="str">
        <v/>
      </c>
      <c r="O18926" s="14" t="str">
        <v/>
      </c>
      <c r="P18926" s="14" t="str">
        <f ca="1"/>
        <v>Low Cap</v>
      </c>
    </row>
    <row r="18927" spans="11:16">
      <c r="K18927" s="14" t="str">
        <v/>
      </c>
      <c r="L18927" s="14" t="str">
        <v/>
      </c>
      <c r="O18927" s="14" t="str">
        <v/>
      </c>
      <c r="P18927" s="14" t="str">
        <f ca="1"/>
        <v>Low Cap</v>
      </c>
    </row>
    <row r="18928" spans="11:16">
      <c r="K18928" s="14" t="str">
        <v/>
      </c>
      <c r="L18928" s="14" t="str">
        <v/>
      </c>
      <c r="O18928" s="14" t="str">
        <v/>
      </c>
      <c r="P18928" s="14" t="str">
        <f ca="1"/>
        <v>Low Cap</v>
      </c>
    </row>
    <row r="18929" spans="11:16">
      <c r="K18929" s="14" t="str">
        <v/>
      </c>
      <c r="L18929" s="14" t="str">
        <v/>
      </c>
      <c r="O18929" s="14" t="str">
        <v/>
      </c>
      <c r="P18929" s="14" t="str">
        <f ca="1"/>
        <v>Low Cap</v>
      </c>
    </row>
    <row r="18930" spans="11:16">
      <c r="K18930" s="14" t="str">
        <v/>
      </c>
      <c r="L18930" s="14" t="str">
        <v/>
      </c>
      <c r="O18930" s="14" t="str">
        <v/>
      </c>
      <c r="P18930" s="14" t="str">
        <f ca="1"/>
        <v>Low Cap</v>
      </c>
    </row>
    <row r="18931" spans="11:16">
      <c r="K18931" s="14" t="str">
        <v/>
      </c>
      <c r="L18931" s="14" t="str">
        <v/>
      </c>
      <c r="O18931" s="14" t="str">
        <v/>
      </c>
      <c r="P18931" s="14" t="str">
        <f ca="1"/>
        <v>Low Cap</v>
      </c>
    </row>
    <row r="18932" spans="11:16">
      <c r="K18932" s="14" t="str">
        <v/>
      </c>
      <c r="L18932" s="14" t="str">
        <v/>
      </c>
      <c r="O18932" s="14" t="str">
        <v/>
      </c>
      <c r="P18932" s="14" t="str">
        <f ca="1"/>
        <v>Low Cap</v>
      </c>
    </row>
    <row r="18933" spans="11:16">
      <c r="K18933" s="14" t="str">
        <v/>
      </c>
      <c r="L18933" s="14" t="str">
        <v/>
      </c>
      <c r="O18933" s="14" t="str">
        <v/>
      </c>
      <c r="P18933" s="14" t="str">
        <f ca="1"/>
        <v>Low Cap</v>
      </c>
    </row>
    <row r="18934" spans="11:16">
      <c r="K18934" s="14" t="str">
        <v/>
      </c>
      <c r="L18934" s="14" t="str">
        <v/>
      </c>
      <c r="O18934" s="14" t="str">
        <v/>
      </c>
      <c r="P18934" s="14" t="str">
        <f ca="1"/>
        <v>Low Cap</v>
      </c>
    </row>
    <row r="18935" spans="11:16">
      <c r="K18935" s="14" t="str">
        <v/>
      </c>
      <c r="L18935" s="14" t="str">
        <v/>
      </c>
      <c r="O18935" s="14" t="str">
        <v/>
      </c>
      <c r="P18935" s="14" t="str">
        <f ca="1"/>
        <v>Low Cap</v>
      </c>
    </row>
    <row r="18936" spans="11:16">
      <c r="K18936" s="14" t="str">
        <v/>
      </c>
      <c r="L18936" s="14" t="str">
        <v/>
      </c>
      <c r="O18936" s="14" t="str">
        <v/>
      </c>
      <c r="P18936" s="14" t="str">
        <f ca="1"/>
        <v>Low Cap</v>
      </c>
    </row>
    <row r="18937" spans="11:16">
      <c r="K18937" s="14" t="str">
        <v/>
      </c>
      <c r="L18937" s="14" t="str">
        <v/>
      </c>
      <c r="O18937" s="14" t="str">
        <v/>
      </c>
      <c r="P18937" s="14" t="str">
        <f ca="1"/>
        <v>Low Cap</v>
      </c>
    </row>
    <row r="18938" spans="11:16">
      <c r="K18938" s="14" t="str">
        <v/>
      </c>
      <c r="L18938" s="14" t="str">
        <v/>
      </c>
      <c r="O18938" s="14" t="str">
        <v/>
      </c>
      <c r="P18938" s="14" t="str">
        <f ca="1"/>
        <v>Low Cap</v>
      </c>
    </row>
    <row r="18939" spans="11:16">
      <c r="K18939" s="14" t="str">
        <v/>
      </c>
      <c r="L18939" s="14" t="str">
        <v/>
      </c>
      <c r="O18939" s="14" t="str">
        <v/>
      </c>
      <c r="P18939" s="14" t="str">
        <f ca="1"/>
        <v>Low Cap</v>
      </c>
    </row>
    <row r="18940" spans="11:16">
      <c r="K18940" s="14" t="str">
        <v/>
      </c>
      <c r="L18940" s="14" t="str">
        <v/>
      </c>
      <c r="O18940" s="14" t="str">
        <v/>
      </c>
      <c r="P18940" s="14" t="str">
        <f ca="1"/>
        <v>Low Cap</v>
      </c>
    </row>
    <row r="18941" spans="11:16">
      <c r="K18941" s="14" t="str">
        <v/>
      </c>
      <c r="L18941" s="14" t="str">
        <v/>
      </c>
      <c r="O18941" s="14" t="str">
        <v/>
      </c>
      <c r="P18941" s="14" t="str">
        <f ca="1"/>
        <v>Low Cap</v>
      </c>
    </row>
    <row r="18942" spans="11:16">
      <c r="K18942" s="14" t="str">
        <v/>
      </c>
      <c r="L18942" s="14" t="str">
        <v/>
      </c>
      <c r="O18942" s="14" t="str">
        <v/>
      </c>
      <c r="P18942" s="14" t="str">
        <f ca="1"/>
        <v>Low Cap</v>
      </c>
    </row>
    <row r="18943" spans="11:16">
      <c r="K18943" s="14" t="str">
        <v/>
      </c>
      <c r="L18943" s="14" t="str">
        <v/>
      </c>
      <c r="O18943" s="14" t="str">
        <v/>
      </c>
      <c r="P18943" s="14" t="str">
        <f ca="1"/>
        <v>Low Cap</v>
      </c>
    </row>
    <row r="18944" spans="11:16">
      <c r="K18944" s="14" t="str">
        <v/>
      </c>
      <c r="L18944" s="14" t="str">
        <v/>
      </c>
      <c r="O18944" s="14" t="str">
        <v/>
      </c>
      <c r="P18944" s="14" t="str">
        <f ca="1"/>
        <v>Low Cap</v>
      </c>
    </row>
    <row r="18945" spans="11:16">
      <c r="K18945" s="14" t="str">
        <v/>
      </c>
      <c r="L18945" s="14" t="str">
        <v/>
      </c>
      <c r="O18945" s="14" t="str">
        <v/>
      </c>
      <c r="P18945" s="14" t="str">
        <f ca="1"/>
        <v>Low Cap</v>
      </c>
    </row>
    <row r="18946" spans="11:16">
      <c r="K18946" s="14" t="str">
        <v/>
      </c>
      <c r="L18946" s="14" t="str">
        <v/>
      </c>
      <c r="O18946" s="14" t="str">
        <v/>
      </c>
      <c r="P18946" s="14" t="str">
        <f ca="1"/>
        <v>Low Cap</v>
      </c>
    </row>
    <row r="18947" spans="11:16">
      <c r="K18947" s="14" t="str">
        <v/>
      </c>
      <c r="L18947" s="14" t="str">
        <v/>
      </c>
      <c r="O18947" s="14" t="str">
        <v/>
      </c>
      <c r="P18947" s="14" t="str">
        <f ca="1"/>
        <v>Low Cap</v>
      </c>
    </row>
    <row r="18948" spans="11:16">
      <c r="K18948" s="14" t="str">
        <v/>
      </c>
      <c r="L18948" s="14" t="str">
        <v/>
      </c>
      <c r="O18948" s="14" t="str">
        <v/>
      </c>
      <c r="P18948" s="14" t="str">
        <f ca="1"/>
        <v>Low Cap</v>
      </c>
    </row>
    <row r="18949" spans="11:16">
      <c r="K18949" s="14" t="str">
        <v/>
      </c>
      <c r="L18949" s="14" t="str">
        <v/>
      </c>
      <c r="O18949" s="14" t="str">
        <v/>
      </c>
      <c r="P18949" s="14" t="str">
        <f ca="1"/>
        <v>Low Cap</v>
      </c>
    </row>
    <row r="18950" spans="11:16">
      <c r="K18950" s="14" t="str">
        <v/>
      </c>
      <c r="L18950" s="14" t="str">
        <v/>
      </c>
      <c r="O18950" s="14" t="str">
        <v/>
      </c>
      <c r="P18950" s="14" t="str">
        <f ca="1"/>
        <v>Low Cap</v>
      </c>
    </row>
    <row r="18951" spans="11:16">
      <c r="K18951" s="14" t="str">
        <v/>
      </c>
      <c r="L18951" s="14" t="str">
        <v/>
      </c>
      <c r="O18951" s="14" t="str">
        <v/>
      </c>
      <c r="P18951" s="14" t="str">
        <f ca="1"/>
        <v>Low Cap</v>
      </c>
    </row>
    <row r="18952" spans="11:16">
      <c r="K18952" s="14" t="str">
        <v/>
      </c>
      <c r="L18952" s="14" t="str">
        <v/>
      </c>
      <c r="O18952" s="14" t="str">
        <v/>
      </c>
      <c r="P18952" s="14" t="str">
        <f ca="1"/>
        <v>Low Cap</v>
      </c>
    </row>
    <row r="18953" spans="11:16">
      <c r="K18953" s="14" t="str">
        <v/>
      </c>
      <c r="L18953" s="14" t="str">
        <v/>
      </c>
      <c r="O18953" s="14" t="str">
        <v/>
      </c>
      <c r="P18953" s="14" t="str">
        <f ca="1"/>
        <v>Low Cap</v>
      </c>
    </row>
    <row r="18954" spans="11:16">
      <c r="K18954" s="14" t="str">
        <v/>
      </c>
      <c r="L18954" s="14" t="str">
        <v/>
      </c>
      <c r="O18954" s="14" t="str">
        <v/>
      </c>
      <c r="P18954" s="14" t="str">
        <f ca="1"/>
        <v>Low Cap</v>
      </c>
    </row>
    <row r="18955" spans="11:16">
      <c r="K18955" s="14" t="str">
        <v/>
      </c>
      <c r="L18955" s="14" t="str">
        <v/>
      </c>
      <c r="O18955" s="14" t="str">
        <v/>
      </c>
      <c r="P18955" s="14" t="str">
        <f ca="1"/>
        <v>Low Cap</v>
      </c>
    </row>
    <row r="18956" spans="11:16">
      <c r="K18956" s="14" t="str">
        <v/>
      </c>
      <c r="L18956" s="14" t="str">
        <v/>
      </c>
      <c r="O18956" s="14" t="str">
        <v/>
      </c>
      <c r="P18956" s="14" t="str">
        <f ca="1"/>
        <v>Low Cap</v>
      </c>
    </row>
    <row r="18957" spans="11:16">
      <c r="K18957" s="14" t="str">
        <v/>
      </c>
      <c r="L18957" s="14" t="str">
        <v/>
      </c>
      <c r="O18957" s="14" t="str">
        <v/>
      </c>
      <c r="P18957" s="14" t="str">
        <f ca="1"/>
        <v>Low Cap</v>
      </c>
    </row>
    <row r="18958" spans="11:16">
      <c r="K18958" s="14" t="str">
        <v/>
      </c>
      <c r="L18958" s="14" t="str">
        <v/>
      </c>
      <c r="O18958" s="14" t="str">
        <v/>
      </c>
      <c r="P18958" s="14" t="str">
        <f ca="1"/>
        <v>Low Cap</v>
      </c>
    </row>
    <row r="18959" spans="11:16">
      <c r="K18959" s="14" t="str">
        <v/>
      </c>
      <c r="L18959" s="14" t="str">
        <v/>
      </c>
      <c r="O18959" s="14" t="str">
        <v/>
      </c>
      <c r="P18959" s="14" t="str">
        <f ca="1"/>
        <v>Low Cap</v>
      </c>
    </row>
    <row r="18960" spans="11:16">
      <c r="K18960" s="14" t="str">
        <v/>
      </c>
      <c r="L18960" s="14" t="str">
        <v/>
      </c>
      <c r="O18960" s="14" t="str">
        <v/>
      </c>
      <c r="P18960" s="14" t="str">
        <f ca="1"/>
        <v>Low Cap</v>
      </c>
    </row>
    <row r="18961" spans="11:16">
      <c r="K18961" s="14" t="str">
        <v/>
      </c>
      <c r="L18961" s="14" t="str">
        <v/>
      </c>
      <c r="O18961" s="14" t="str">
        <v/>
      </c>
      <c r="P18961" s="14" t="str">
        <f ca="1"/>
        <v>Low Cap</v>
      </c>
    </row>
    <row r="18962" spans="11:16">
      <c r="K18962" s="14" t="str">
        <v/>
      </c>
      <c r="L18962" s="14" t="str">
        <v/>
      </c>
      <c r="O18962" s="14" t="str">
        <v/>
      </c>
      <c r="P18962" s="14" t="str">
        <f ca="1"/>
        <v>Low Cap</v>
      </c>
    </row>
    <row r="18963" spans="11:16">
      <c r="K18963" s="14" t="str">
        <v/>
      </c>
      <c r="L18963" s="14" t="str">
        <v/>
      </c>
      <c r="O18963" s="14" t="str">
        <v/>
      </c>
      <c r="P18963" s="14" t="str">
        <f ca="1"/>
        <v>Low Cap</v>
      </c>
    </row>
    <row r="18964" spans="11:16">
      <c r="K18964" s="14" t="str">
        <v/>
      </c>
      <c r="L18964" s="14" t="str">
        <v/>
      </c>
      <c r="O18964" s="14" t="str">
        <v/>
      </c>
      <c r="P18964" s="14" t="str">
        <f ca="1"/>
        <v>Low Cap</v>
      </c>
    </row>
    <row r="18965" spans="11:16">
      <c r="K18965" s="14" t="str">
        <v/>
      </c>
      <c r="L18965" s="14" t="str">
        <v/>
      </c>
      <c r="O18965" s="14" t="str">
        <v/>
      </c>
      <c r="P18965" s="14" t="str">
        <f ca="1"/>
        <v>Low Cap</v>
      </c>
    </row>
    <row r="18966" spans="11:16">
      <c r="K18966" s="14" t="str">
        <v/>
      </c>
      <c r="L18966" s="14" t="str">
        <v/>
      </c>
      <c r="O18966" s="14" t="str">
        <v/>
      </c>
      <c r="P18966" s="14" t="str">
        <f ca="1"/>
        <v>Low Cap</v>
      </c>
    </row>
    <row r="18967" spans="11:16">
      <c r="K18967" s="14" t="str">
        <v/>
      </c>
      <c r="L18967" s="14" t="str">
        <v/>
      </c>
      <c r="O18967" s="14" t="str">
        <v/>
      </c>
      <c r="P18967" s="14" t="str">
        <f ca="1"/>
        <v>Low Cap</v>
      </c>
    </row>
    <row r="18968" spans="11:16">
      <c r="K18968" s="14" t="str">
        <v/>
      </c>
      <c r="L18968" s="14" t="str">
        <v/>
      </c>
      <c r="O18968" s="14" t="str">
        <v/>
      </c>
      <c r="P18968" s="14" t="str">
        <f ca="1"/>
        <v>Low Cap</v>
      </c>
    </row>
    <row r="18969" spans="11:16">
      <c r="K18969" s="14" t="str">
        <v/>
      </c>
      <c r="L18969" s="14" t="str">
        <v/>
      </c>
      <c r="O18969" s="14" t="str">
        <v/>
      </c>
      <c r="P18969" s="14" t="str">
        <f ca="1"/>
        <v>Low Cap</v>
      </c>
    </row>
    <row r="18970" spans="11:16">
      <c r="K18970" s="14" t="str">
        <v/>
      </c>
      <c r="L18970" s="14" t="str">
        <v/>
      </c>
      <c r="O18970" s="14" t="str">
        <v/>
      </c>
      <c r="P18970" s="14" t="str">
        <f ca="1"/>
        <v>Low Cap</v>
      </c>
    </row>
    <row r="18971" spans="11:16">
      <c r="K18971" s="14" t="str">
        <v/>
      </c>
      <c r="L18971" s="14" t="str">
        <v/>
      </c>
      <c r="O18971" s="14" t="str">
        <v/>
      </c>
      <c r="P18971" s="14" t="str">
        <f ca="1"/>
        <v>Low Cap</v>
      </c>
    </row>
    <row r="18972" spans="11:16">
      <c r="K18972" s="14" t="str">
        <v/>
      </c>
      <c r="L18972" s="14" t="str">
        <v/>
      </c>
      <c r="O18972" s="14" t="str">
        <v/>
      </c>
      <c r="P18972" s="14" t="str">
        <f ca="1"/>
        <v>Low Cap</v>
      </c>
    </row>
    <row r="18973" spans="11:16">
      <c r="K18973" s="14" t="str">
        <v/>
      </c>
      <c r="L18973" s="14" t="str">
        <v/>
      </c>
      <c r="O18973" s="14" t="str">
        <v/>
      </c>
      <c r="P18973" s="14" t="str">
        <f ca="1"/>
        <v>Low Cap</v>
      </c>
    </row>
    <row r="18974" spans="11:16">
      <c r="K18974" s="14" t="str">
        <v/>
      </c>
      <c r="L18974" s="14" t="str">
        <v/>
      </c>
      <c r="O18974" s="14" t="str">
        <v/>
      </c>
      <c r="P18974" s="14" t="str">
        <f ca="1"/>
        <v>Low Cap</v>
      </c>
    </row>
    <row r="18975" spans="11:16">
      <c r="K18975" s="14" t="str">
        <v/>
      </c>
      <c r="L18975" s="14" t="str">
        <v/>
      </c>
      <c r="O18975" s="14" t="str">
        <v/>
      </c>
      <c r="P18975" s="14" t="str">
        <f ca="1"/>
        <v>Low Cap</v>
      </c>
    </row>
    <row r="18976" spans="11:16">
      <c r="K18976" s="14" t="str">
        <v/>
      </c>
      <c r="L18976" s="14" t="str">
        <v/>
      </c>
      <c r="O18976" s="14" t="str">
        <v/>
      </c>
      <c r="P18976" s="14" t="str">
        <f ca="1"/>
        <v>Low Cap</v>
      </c>
    </row>
    <row r="18977" spans="11:16">
      <c r="K18977" s="14" t="str">
        <v/>
      </c>
      <c r="L18977" s="14" t="str">
        <v/>
      </c>
      <c r="O18977" s="14" t="str">
        <v/>
      </c>
      <c r="P18977" s="14" t="str">
        <f ca="1"/>
        <v>Low Cap</v>
      </c>
    </row>
    <row r="18978" spans="11:16">
      <c r="K18978" s="14" t="str">
        <v/>
      </c>
      <c r="L18978" s="14" t="str">
        <v/>
      </c>
      <c r="O18978" s="14" t="str">
        <v/>
      </c>
      <c r="P18978" s="14" t="str">
        <f ca="1"/>
        <v>Low Cap</v>
      </c>
    </row>
    <row r="18979" spans="11:16">
      <c r="K18979" s="14" t="str">
        <v/>
      </c>
      <c r="L18979" s="14" t="str">
        <v/>
      </c>
      <c r="O18979" s="14" t="str">
        <v/>
      </c>
      <c r="P18979" s="14" t="str">
        <f ca="1"/>
        <v>Low Cap</v>
      </c>
    </row>
    <row r="18980" spans="11:16">
      <c r="K18980" s="14" t="str">
        <v/>
      </c>
      <c r="L18980" s="14" t="str">
        <v/>
      </c>
      <c r="O18980" s="14" t="str">
        <v/>
      </c>
      <c r="P18980" s="14" t="str">
        <f ca="1"/>
        <v>Low Cap</v>
      </c>
    </row>
    <row r="18981" spans="11:16">
      <c r="K18981" s="14" t="str">
        <v/>
      </c>
      <c r="L18981" s="14" t="str">
        <v/>
      </c>
      <c r="O18981" s="14" t="str">
        <v/>
      </c>
      <c r="P18981" s="14" t="str">
        <f ca="1"/>
        <v>Low Cap</v>
      </c>
    </row>
    <row r="18982" spans="11:16">
      <c r="K18982" s="14" t="str">
        <v/>
      </c>
      <c r="L18982" s="14" t="str">
        <v/>
      </c>
      <c r="O18982" s="14" t="str">
        <v/>
      </c>
      <c r="P18982" s="14" t="str">
        <f ca="1"/>
        <v>Low Cap</v>
      </c>
    </row>
    <row r="18983" spans="11:16">
      <c r="K18983" s="14" t="str">
        <v/>
      </c>
      <c r="L18983" s="14" t="str">
        <v/>
      </c>
      <c r="O18983" s="14" t="str">
        <v/>
      </c>
      <c r="P18983" s="14" t="str">
        <f ca="1"/>
        <v>Low Cap</v>
      </c>
    </row>
    <row r="18984" spans="11:16">
      <c r="K18984" s="14" t="str">
        <v/>
      </c>
      <c r="L18984" s="14" t="str">
        <v/>
      </c>
      <c r="O18984" s="14" t="str">
        <v/>
      </c>
      <c r="P18984" s="14" t="str">
        <f ca="1"/>
        <v>Low Cap</v>
      </c>
    </row>
    <row r="18985" spans="11:16">
      <c r="K18985" s="14" t="str">
        <v/>
      </c>
      <c r="L18985" s="14" t="str">
        <v/>
      </c>
      <c r="O18985" s="14" t="str">
        <v/>
      </c>
      <c r="P18985" s="14" t="str">
        <f ca="1"/>
        <v>Low Cap</v>
      </c>
    </row>
    <row r="18986" spans="11:16">
      <c r="K18986" s="14" t="str">
        <v/>
      </c>
      <c r="L18986" s="14" t="str">
        <v/>
      </c>
      <c r="O18986" s="14" t="str">
        <v/>
      </c>
      <c r="P18986" s="14" t="str">
        <f ca="1"/>
        <v>Low Cap</v>
      </c>
    </row>
    <row r="18987" spans="11:16">
      <c r="K18987" s="14" t="str">
        <v/>
      </c>
      <c r="L18987" s="14" t="str">
        <v/>
      </c>
      <c r="O18987" s="14" t="str">
        <v/>
      </c>
      <c r="P18987" s="14" t="str">
        <f ca="1"/>
        <v>Low Cap</v>
      </c>
    </row>
    <row r="18988" spans="11:16">
      <c r="K18988" s="14" t="str">
        <v/>
      </c>
      <c r="L18988" s="14" t="str">
        <v/>
      </c>
      <c r="O18988" s="14" t="str">
        <v/>
      </c>
      <c r="P18988" s="14" t="str">
        <f ca="1"/>
        <v>Low Cap</v>
      </c>
    </row>
    <row r="18989" spans="11:16">
      <c r="K18989" s="14" t="str">
        <v/>
      </c>
      <c r="L18989" s="14" t="str">
        <v/>
      </c>
      <c r="O18989" s="14" t="str">
        <v/>
      </c>
      <c r="P18989" s="14" t="str">
        <f ca="1"/>
        <v>Low Cap</v>
      </c>
    </row>
    <row r="18990" spans="11:16">
      <c r="K18990" s="14" t="str">
        <v/>
      </c>
      <c r="L18990" s="14" t="str">
        <v/>
      </c>
      <c r="O18990" s="14" t="str">
        <v/>
      </c>
      <c r="P18990" s="14" t="str">
        <f ca="1"/>
        <v>Low Cap</v>
      </c>
    </row>
    <row r="18991" spans="11:16">
      <c r="K18991" s="14" t="str">
        <v/>
      </c>
      <c r="L18991" s="14" t="str">
        <v/>
      </c>
      <c r="O18991" s="14" t="str">
        <v/>
      </c>
      <c r="P18991" s="14" t="str">
        <f ca="1"/>
        <v>Low Cap</v>
      </c>
    </row>
    <row r="18992" spans="11:16">
      <c r="K18992" s="14" t="str">
        <v/>
      </c>
      <c r="L18992" s="14" t="str">
        <v/>
      </c>
      <c r="O18992" s="14" t="str">
        <v/>
      </c>
      <c r="P18992" s="14" t="str">
        <f ca="1"/>
        <v>Low Cap</v>
      </c>
    </row>
    <row r="18993" spans="11:16">
      <c r="K18993" s="14" t="str">
        <v/>
      </c>
      <c r="L18993" s="14" t="str">
        <v/>
      </c>
      <c r="O18993" s="14" t="str">
        <v/>
      </c>
      <c r="P18993" s="14" t="str">
        <f ca="1"/>
        <v>Low Cap</v>
      </c>
    </row>
    <row r="18994" spans="11:16">
      <c r="K18994" s="14" t="str">
        <v/>
      </c>
      <c r="L18994" s="14" t="str">
        <v/>
      </c>
      <c r="O18994" s="14" t="str">
        <v/>
      </c>
      <c r="P18994" s="14" t="str">
        <f ca="1"/>
        <v>Low Cap</v>
      </c>
    </row>
    <row r="18995" spans="11:16">
      <c r="K18995" s="14" t="str">
        <v/>
      </c>
      <c r="L18995" s="14" t="str">
        <v/>
      </c>
      <c r="O18995" s="14" t="str">
        <v/>
      </c>
      <c r="P18995" s="14" t="str">
        <f ca="1"/>
        <v>Low Cap</v>
      </c>
    </row>
    <row r="18996" spans="11:16">
      <c r="K18996" s="14" t="str">
        <v/>
      </c>
      <c r="L18996" s="14" t="str">
        <v/>
      </c>
      <c r="O18996" s="14" t="str">
        <v/>
      </c>
      <c r="P18996" s="14" t="str">
        <f ca="1"/>
        <v>Low Cap</v>
      </c>
    </row>
    <row r="18997" spans="11:16">
      <c r="K18997" s="14" t="str">
        <v/>
      </c>
      <c r="L18997" s="14" t="str">
        <v/>
      </c>
      <c r="O18997" s="14" t="str">
        <v/>
      </c>
      <c r="P18997" s="14" t="str">
        <f ca="1"/>
        <v>Low Cap</v>
      </c>
    </row>
    <row r="18998" spans="11:16">
      <c r="K18998" s="14" t="str">
        <v/>
      </c>
      <c r="L18998" s="14" t="str">
        <v/>
      </c>
      <c r="O18998" s="14" t="str">
        <v/>
      </c>
      <c r="P18998" s="14" t="str">
        <f ca="1"/>
        <v>Low Cap</v>
      </c>
    </row>
    <row r="18999" spans="11:16">
      <c r="K18999" s="14" t="str">
        <v/>
      </c>
      <c r="L18999" s="14" t="str">
        <v/>
      </c>
      <c r="O18999" s="14" t="str">
        <v/>
      </c>
      <c r="P18999" s="14" t="str">
        <f ca="1"/>
        <v>Low Cap</v>
      </c>
    </row>
    <row r="19000" spans="11:16">
      <c r="K19000" s="14" t="str">
        <v/>
      </c>
      <c r="L19000" s="14" t="str">
        <v/>
      </c>
      <c r="O19000" s="14" t="str">
        <v/>
      </c>
      <c r="P19000" s="14" t="str">
        <f ca="1"/>
        <v>Low Cap</v>
      </c>
    </row>
    <row r="19001" spans="11:16">
      <c r="K19001" s="14" t="str">
        <v/>
      </c>
      <c r="L19001" s="14" t="str">
        <v/>
      </c>
      <c r="O19001" s="14" t="str">
        <v/>
      </c>
      <c r="P19001" s="14" t="str">
        <f ca="1"/>
        <v>Low Cap</v>
      </c>
    </row>
    <row r="19002" spans="11:16">
      <c r="K19002" s="14" t="str">
        <v/>
      </c>
      <c r="L19002" s="14" t="str">
        <v/>
      </c>
      <c r="O19002" s="14" t="str">
        <v/>
      </c>
      <c r="P19002" s="14" t="str">
        <f ca="1"/>
        <v>Low Cap</v>
      </c>
    </row>
    <row r="19003" spans="11:16">
      <c r="K19003" s="14" t="str">
        <v/>
      </c>
      <c r="L19003" s="14" t="str">
        <v/>
      </c>
      <c r="O19003" s="14" t="str">
        <v/>
      </c>
      <c r="P19003" s="14" t="str">
        <f ca="1"/>
        <v>Low Cap</v>
      </c>
    </row>
    <row r="19004" spans="11:16">
      <c r="K19004" s="14" t="str">
        <v/>
      </c>
      <c r="L19004" s="14" t="str">
        <v/>
      </c>
      <c r="O19004" s="14" t="str">
        <v/>
      </c>
      <c r="P19004" s="14" t="str">
        <f ca="1"/>
        <v>Low Cap</v>
      </c>
    </row>
    <row r="19005" spans="11:16">
      <c r="K19005" s="14" t="str">
        <v/>
      </c>
      <c r="L19005" s="14" t="str">
        <v/>
      </c>
      <c r="O19005" s="14" t="str">
        <v/>
      </c>
      <c r="P19005" s="14" t="str">
        <f ca="1"/>
        <v>Low Cap</v>
      </c>
    </row>
    <row r="19006" spans="11:16">
      <c r="K19006" s="14" t="str">
        <v/>
      </c>
      <c r="L19006" s="14" t="str">
        <v/>
      </c>
      <c r="O19006" s="14" t="str">
        <v/>
      </c>
      <c r="P19006" s="14" t="str">
        <f ca="1"/>
        <v>Low Cap</v>
      </c>
    </row>
    <row r="19007" spans="11:16">
      <c r="K19007" s="14" t="str">
        <v/>
      </c>
      <c r="L19007" s="14" t="str">
        <v/>
      </c>
      <c r="O19007" s="14" t="str">
        <v/>
      </c>
      <c r="P19007" s="14" t="str">
        <f ca="1"/>
        <v>Low Cap</v>
      </c>
    </row>
    <row r="19008" spans="11:16">
      <c r="K19008" s="14" t="str">
        <v/>
      </c>
      <c r="L19008" s="14" t="str">
        <v/>
      </c>
      <c r="O19008" s="14" t="str">
        <v/>
      </c>
      <c r="P19008" s="14" t="str">
        <f ca="1"/>
        <v>Low Cap</v>
      </c>
    </row>
    <row r="19009" spans="11:16">
      <c r="K19009" s="14" t="str">
        <v/>
      </c>
      <c r="L19009" s="14" t="str">
        <v/>
      </c>
      <c r="O19009" s="14" t="str">
        <v/>
      </c>
      <c r="P19009" s="14" t="str">
        <f ca="1"/>
        <v>Low Cap</v>
      </c>
    </row>
    <row r="19010" spans="11:16">
      <c r="K19010" s="14" t="str">
        <v/>
      </c>
      <c r="L19010" s="14" t="str">
        <v/>
      </c>
      <c r="O19010" s="14" t="str">
        <v/>
      </c>
      <c r="P19010" s="14" t="str">
        <f ca="1"/>
        <v>Low Cap</v>
      </c>
    </row>
    <row r="19011" spans="11:16">
      <c r="K19011" s="14" t="str">
        <v/>
      </c>
      <c r="L19011" s="14" t="str">
        <v/>
      </c>
      <c r="O19011" s="14" t="str">
        <v/>
      </c>
      <c r="P19011" s="14" t="str">
        <f ca="1"/>
        <v>Low Cap</v>
      </c>
    </row>
    <row r="19012" spans="11:16">
      <c r="K19012" s="14" t="str">
        <v/>
      </c>
      <c r="L19012" s="14" t="str">
        <v/>
      </c>
      <c r="O19012" s="14" t="str">
        <v/>
      </c>
      <c r="P19012" s="14" t="str">
        <f ca="1"/>
        <v>Low Cap</v>
      </c>
    </row>
    <row r="19013" spans="11:16">
      <c r="K19013" s="14" t="str">
        <v/>
      </c>
      <c r="L19013" s="14" t="str">
        <v/>
      </c>
      <c r="O19013" s="14" t="str">
        <v/>
      </c>
      <c r="P19013" s="14" t="str">
        <f ca="1"/>
        <v>Low Cap</v>
      </c>
    </row>
    <row r="19014" spans="11:16">
      <c r="K19014" s="14" t="str">
        <v/>
      </c>
      <c r="L19014" s="14" t="str">
        <v/>
      </c>
      <c r="O19014" s="14" t="str">
        <v/>
      </c>
      <c r="P19014" s="14" t="str">
        <f ca="1"/>
        <v>Low Cap</v>
      </c>
    </row>
    <row r="19015" spans="11:16">
      <c r="K19015" s="14" t="str">
        <v/>
      </c>
      <c r="L19015" s="14" t="str">
        <v/>
      </c>
      <c r="O19015" s="14" t="str">
        <v/>
      </c>
      <c r="P19015" s="14" t="str">
        <f ca="1"/>
        <v>Low Cap</v>
      </c>
    </row>
    <row r="19016" spans="11:16">
      <c r="K19016" s="14" t="str">
        <v/>
      </c>
      <c r="L19016" s="14" t="str">
        <v/>
      </c>
      <c r="O19016" s="14" t="str">
        <v/>
      </c>
      <c r="P19016" s="14" t="str">
        <f ca="1"/>
        <v>Low Cap</v>
      </c>
    </row>
    <row r="19017" spans="11:16">
      <c r="K19017" s="14" t="str">
        <v/>
      </c>
      <c r="L19017" s="14" t="str">
        <v/>
      </c>
      <c r="O19017" s="14" t="str">
        <v/>
      </c>
      <c r="P19017" s="14" t="str">
        <f ca="1"/>
        <v>Low Cap</v>
      </c>
    </row>
    <row r="19018" spans="11:16">
      <c r="K19018" s="14" t="str">
        <v/>
      </c>
      <c r="L19018" s="14" t="str">
        <v/>
      </c>
      <c r="O19018" s="14" t="str">
        <v/>
      </c>
      <c r="P19018" s="14" t="str">
        <f ca="1"/>
        <v>Low Cap</v>
      </c>
    </row>
    <row r="19019" spans="11:16">
      <c r="K19019" s="14" t="str">
        <v/>
      </c>
      <c r="L19019" s="14" t="str">
        <v/>
      </c>
      <c r="O19019" s="14" t="str">
        <v/>
      </c>
      <c r="P19019" s="14" t="str">
        <f ca="1"/>
        <v>Low Cap</v>
      </c>
    </row>
    <row r="19020" spans="11:16">
      <c r="K19020" s="14" t="str">
        <v/>
      </c>
      <c r="L19020" s="14" t="str">
        <v/>
      </c>
      <c r="O19020" s="14" t="str">
        <v/>
      </c>
      <c r="P19020" s="14" t="str">
        <f ca="1"/>
        <v>Low Cap</v>
      </c>
    </row>
    <row r="19021" spans="11:16">
      <c r="K19021" s="14" t="str">
        <v/>
      </c>
      <c r="L19021" s="14" t="str">
        <v/>
      </c>
      <c r="O19021" s="14" t="str">
        <v/>
      </c>
      <c r="P19021" s="14" t="str">
        <f ca="1"/>
        <v>Low Cap</v>
      </c>
    </row>
    <row r="19022" spans="11:16">
      <c r="K19022" s="14" t="str">
        <v/>
      </c>
      <c r="L19022" s="14" t="str">
        <v/>
      </c>
      <c r="O19022" s="14" t="str">
        <v/>
      </c>
      <c r="P19022" s="14" t="str">
        <f ca="1"/>
        <v>Low Cap</v>
      </c>
    </row>
    <row r="19023" spans="11:16">
      <c r="K19023" s="14" t="str">
        <v/>
      </c>
      <c r="L19023" s="14" t="str">
        <v/>
      </c>
      <c r="O19023" s="14" t="str">
        <v/>
      </c>
      <c r="P19023" s="14" t="str">
        <f ca="1"/>
        <v>Low Cap</v>
      </c>
    </row>
    <row r="19024" spans="11:16">
      <c r="K19024" s="14" t="str">
        <v/>
      </c>
      <c r="L19024" s="14" t="str">
        <v/>
      </c>
      <c r="O19024" s="14" t="str">
        <v/>
      </c>
      <c r="P19024" s="14" t="str">
        <f ca="1"/>
        <v>Low Cap</v>
      </c>
    </row>
    <row r="19025" spans="11:16">
      <c r="K19025" s="14" t="str">
        <v/>
      </c>
      <c r="L19025" s="14" t="str">
        <v/>
      </c>
      <c r="O19025" s="14" t="str">
        <v/>
      </c>
      <c r="P19025" s="14" t="str">
        <f ca="1"/>
        <v>Low Cap</v>
      </c>
    </row>
    <row r="19026" spans="11:16">
      <c r="K19026" s="14" t="str">
        <v/>
      </c>
      <c r="L19026" s="14" t="str">
        <v/>
      </c>
      <c r="O19026" s="14" t="str">
        <v/>
      </c>
      <c r="P19026" s="14" t="str">
        <f ca="1"/>
        <v>Low Cap</v>
      </c>
    </row>
    <row r="19027" spans="11:16">
      <c r="K19027" s="14" t="str">
        <v/>
      </c>
      <c r="L19027" s="14" t="str">
        <v/>
      </c>
      <c r="O19027" s="14" t="str">
        <v/>
      </c>
      <c r="P19027" s="14" t="str">
        <f ca="1"/>
        <v>Low Cap</v>
      </c>
    </row>
    <row r="19028" spans="11:16">
      <c r="K19028" s="14" t="str">
        <v/>
      </c>
      <c r="L19028" s="14" t="str">
        <v/>
      </c>
      <c r="O19028" s="14" t="str">
        <v/>
      </c>
      <c r="P19028" s="14" t="str">
        <f ca="1"/>
        <v>Low Cap</v>
      </c>
    </row>
    <row r="19029" spans="11:16">
      <c r="K19029" s="14" t="str">
        <v/>
      </c>
      <c r="L19029" s="14" t="str">
        <v/>
      </c>
      <c r="O19029" s="14" t="str">
        <v/>
      </c>
      <c r="P19029" s="14" t="str">
        <f ca="1"/>
        <v>Low Cap</v>
      </c>
    </row>
    <row r="19030" spans="11:16">
      <c r="K19030" s="14" t="str">
        <v/>
      </c>
      <c r="L19030" s="14" t="str">
        <v/>
      </c>
      <c r="O19030" s="14" t="str">
        <v/>
      </c>
      <c r="P19030" s="14" t="str">
        <f ca="1"/>
        <v>Low Cap</v>
      </c>
    </row>
    <row r="19031" spans="11:16">
      <c r="K19031" s="14" t="str">
        <v/>
      </c>
      <c r="L19031" s="14" t="str">
        <v/>
      </c>
      <c r="O19031" s="14" t="str">
        <v/>
      </c>
      <c r="P19031" s="14" t="str">
        <f ca="1"/>
        <v>Low Cap</v>
      </c>
    </row>
    <row r="19032" spans="11:16">
      <c r="K19032" s="14" t="str">
        <v/>
      </c>
      <c r="L19032" s="14" t="str">
        <v/>
      </c>
      <c r="O19032" s="14" t="str">
        <v/>
      </c>
      <c r="P19032" s="14" t="str">
        <f ca="1"/>
        <v>Low Cap</v>
      </c>
    </row>
    <row r="19033" spans="11:16">
      <c r="K19033" s="14" t="str">
        <v/>
      </c>
      <c r="L19033" s="14" t="str">
        <v/>
      </c>
      <c r="O19033" s="14" t="str">
        <v/>
      </c>
      <c r="P19033" s="14" t="str">
        <f ca="1"/>
        <v>Low Cap</v>
      </c>
    </row>
    <row r="19034" spans="11:16">
      <c r="K19034" s="14" t="str">
        <v/>
      </c>
      <c r="L19034" s="14" t="str">
        <v/>
      </c>
      <c r="O19034" s="14" t="str">
        <v/>
      </c>
      <c r="P19034" s="14" t="str">
        <f ca="1"/>
        <v>Low Cap</v>
      </c>
    </row>
    <row r="19035" spans="11:16">
      <c r="K19035" s="14" t="str">
        <v/>
      </c>
      <c r="L19035" s="14" t="str">
        <v/>
      </c>
      <c r="O19035" s="14" t="str">
        <v/>
      </c>
      <c r="P19035" s="14" t="str">
        <f ca="1"/>
        <v>Low Cap</v>
      </c>
    </row>
    <row r="19036" spans="11:16">
      <c r="K19036" s="14" t="str">
        <v/>
      </c>
      <c r="L19036" s="14" t="str">
        <v/>
      </c>
      <c r="O19036" s="14" t="str">
        <v/>
      </c>
      <c r="P19036" s="14" t="str">
        <f ca="1"/>
        <v>Low Cap</v>
      </c>
    </row>
    <row r="19037" spans="11:16">
      <c r="K19037" s="14" t="str">
        <v/>
      </c>
      <c r="L19037" s="14" t="str">
        <v/>
      </c>
      <c r="O19037" s="14" t="str">
        <v/>
      </c>
      <c r="P19037" s="14" t="str">
        <f ca="1"/>
        <v>Low Cap</v>
      </c>
    </row>
    <row r="19038" spans="11:16">
      <c r="K19038" s="14" t="str">
        <v/>
      </c>
      <c r="L19038" s="14" t="str">
        <v/>
      </c>
      <c r="O19038" s="14" t="str">
        <v/>
      </c>
      <c r="P19038" s="14" t="str">
        <f ca="1"/>
        <v>Low Cap</v>
      </c>
    </row>
    <row r="19039" spans="11:16">
      <c r="K19039" s="14" t="str">
        <v/>
      </c>
      <c r="L19039" s="14" t="str">
        <v/>
      </c>
      <c r="O19039" s="14" t="str">
        <v/>
      </c>
      <c r="P19039" s="14" t="str">
        <f ca="1"/>
        <v>Low Cap</v>
      </c>
    </row>
    <row r="19040" spans="11:16">
      <c r="K19040" s="14" t="str">
        <v/>
      </c>
      <c r="L19040" s="14" t="str">
        <v/>
      </c>
      <c r="O19040" s="14" t="str">
        <v/>
      </c>
      <c r="P19040" s="14" t="str">
        <f ca="1"/>
        <v>Low Cap</v>
      </c>
    </row>
    <row r="19041" spans="11:16">
      <c r="K19041" s="14" t="str">
        <v/>
      </c>
      <c r="L19041" s="14" t="str">
        <v/>
      </c>
      <c r="O19041" s="14" t="str">
        <v/>
      </c>
      <c r="P19041" s="14" t="str">
        <f ca="1"/>
        <v>Low Cap</v>
      </c>
    </row>
    <row r="19042" spans="11:16">
      <c r="K19042" s="14" t="str">
        <v/>
      </c>
      <c r="L19042" s="14" t="str">
        <v/>
      </c>
      <c r="O19042" s="14" t="str">
        <v/>
      </c>
      <c r="P19042" s="14" t="str">
        <f ca="1"/>
        <v>Low Cap</v>
      </c>
    </row>
    <row r="19043" spans="11:16">
      <c r="K19043" s="14" t="str">
        <v/>
      </c>
      <c r="L19043" s="14" t="str">
        <v/>
      </c>
      <c r="O19043" s="14" t="str">
        <v/>
      </c>
      <c r="P19043" s="14" t="str">
        <f ca="1"/>
        <v>Low Cap</v>
      </c>
    </row>
    <row r="19044" spans="11:16">
      <c r="K19044" s="14" t="str">
        <v/>
      </c>
      <c r="L19044" s="14" t="str">
        <v/>
      </c>
      <c r="O19044" s="14" t="str">
        <v/>
      </c>
      <c r="P19044" s="14" t="str">
        <f ca="1"/>
        <v>Low Cap</v>
      </c>
    </row>
    <row r="19045" spans="11:16">
      <c r="K19045" s="14" t="str">
        <v/>
      </c>
      <c r="L19045" s="14" t="str">
        <v/>
      </c>
      <c r="O19045" s="14" t="str">
        <v/>
      </c>
      <c r="P19045" s="14" t="str">
        <f ca="1"/>
        <v>Low Cap</v>
      </c>
    </row>
    <row r="19046" spans="11:16">
      <c r="K19046" s="14" t="str">
        <v/>
      </c>
      <c r="L19046" s="14" t="str">
        <v/>
      </c>
      <c r="O19046" s="14" t="str">
        <v/>
      </c>
      <c r="P19046" s="14" t="str">
        <f ca="1"/>
        <v>Low Cap</v>
      </c>
    </row>
    <row r="19047" spans="11:16">
      <c r="K19047" s="14" t="str">
        <v/>
      </c>
      <c r="L19047" s="14" t="str">
        <v/>
      </c>
      <c r="O19047" s="14" t="str">
        <v/>
      </c>
      <c r="P19047" s="14" t="str">
        <f ca="1"/>
        <v>Low Cap</v>
      </c>
    </row>
    <row r="19048" spans="11:16">
      <c r="K19048" s="14" t="str">
        <v/>
      </c>
      <c r="L19048" s="14" t="str">
        <v/>
      </c>
      <c r="O19048" s="14" t="str">
        <v/>
      </c>
      <c r="P19048" s="14" t="str">
        <f ca="1"/>
        <v>Low Cap</v>
      </c>
    </row>
    <row r="19049" spans="11:16">
      <c r="K19049" s="14" t="str">
        <v/>
      </c>
      <c r="L19049" s="14" t="str">
        <v/>
      </c>
      <c r="O19049" s="14" t="str">
        <v/>
      </c>
      <c r="P19049" s="14" t="str">
        <f ca="1"/>
        <v>Low Cap</v>
      </c>
    </row>
    <row r="19050" spans="11:16">
      <c r="K19050" s="14" t="str">
        <v/>
      </c>
      <c r="L19050" s="14" t="str">
        <v/>
      </c>
      <c r="O19050" s="14" t="str">
        <v/>
      </c>
      <c r="P19050" s="14" t="str">
        <f ca="1"/>
        <v>Low Cap</v>
      </c>
    </row>
    <row r="19051" spans="11:16">
      <c r="K19051" s="14" t="str">
        <v/>
      </c>
      <c r="L19051" s="14" t="str">
        <v/>
      </c>
      <c r="O19051" s="14" t="str">
        <v/>
      </c>
      <c r="P19051" s="14" t="str">
        <f ca="1"/>
        <v>Low Cap</v>
      </c>
    </row>
    <row r="19052" spans="11:16">
      <c r="K19052" s="14" t="str">
        <v/>
      </c>
      <c r="L19052" s="14" t="str">
        <v/>
      </c>
      <c r="O19052" s="14" t="str">
        <v/>
      </c>
      <c r="P19052" s="14" t="str">
        <f ca="1"/>
        <v>Low Cap</v>
      </c>
    </row>
    <row r="19053" spans="11:16">
      <c r="K19053" s="14" t="str">
        <v/>
      </c>
      <c r="L19053" s="14" t="str">
        <v/>
      </c>
      <c r="O19053" s="14" t="str">
        <v/>
      </c>
      <c r="P19053" s="14" t="str">
        <f ca="1"/>
        <v>Low Cap</v>
      </c>
    </row>
    <row r="19054" spans="11:16">
      <c r="K19054" s="14" t="str">
        <v/>
      </c>
      <c r="L19054" s="14" t="str">
        <v/>
      </c>
      <c r="O19054" s="14" t="str">
        <v/>
      </c>
      <c r="P19054" s="14" t="str">
        <f ca="1"/>
        <v>Low Cap</v>
      </c>
    </row>
    <row r="19055" spans="11:16">
      <c r="K19055" s="14" t="str">
        <v/>
      </c>
      <c r="L19055" s="14" t="str">
        <v/>
      </c>
      <c r="O19055" s="14" t="str">
        <v/>
      </c>
      <c r="P19055" s="14" t="str">
        <f ca="1"/>
        <v>Low Cap</v>
      </c>
    </row>
    <row r="19056" spans="11:16">
      <c r="K19056" s="14" t="str">
        <v/>
      </c>
      <c r="L19056" s="14" t="str">
        <v/>
      </c>
      <c r="O19056" s="14" t="str">
        <v/>
      </c>
      <c r="P19056" s="14" t="str">
        <f ca="1"/>
        <v>Low Cap</v>
      </c>
    </row>
    <row r="19057" spans="11:16">
      <c r="K19057" s="14" t="str">
        <v/>
      </c>
      <c r="L19057" s="14" t="str">
        <v/>
      </c>
      <c r="O19057" s="14" t="str">
        <v/>
      </c>
      <c r="P19057" s="14" t="str">
        <f ca="1"/>
        <v>Low Cap</v>
      </c>
    </row>
    <row r="19058" spans="11:16">
      <c r="K19058" s="14" t="str">
        <v/>
      </c>
      <c r="L19058" s="14" t="str">
        <v/>
      </c>
      <c r="O19058" s="14" t="str">
        <v/>
      </c>
      <c r="P19058" s="14" t="str">
        <f ca="1"/>
        <v>Low Cap</v>
      </c>
    </row>
    <row r="19059" spans="11:16">
      <c r="K19059" s="14" t="str">
        <v/>
      </c>
      <c r="L19059" s="14" t="str">
        <v/>
      </c>
      <c r="O19059" s="14" t="str">
        <v/>
      </c>
      <c r="P19059" s="14" t="str">
        <f ca="1"/>
        <v>Low Cap</v>
      </c>
    </row>
    <row r="19060" spans="11:16">
      <c r="K19060" s="14" t="str">
        <v/>
      </c>
      <c r="L19060" s="14" t="str">
        <v/>
      </c>
      <c r="O19060" s="14" t="str">
        <v/>
      </c>
      <c r="P19060" s="14" t="str">
        <f ca="1"/>
        <v>Low Cap</v>
      </c>
    </row>
    <row r="19061" spans="11:16">
      <c r="K19061" s="14" t="str">
        <v/>
      </c>
      <c r="L19061" s="14" t="str">
        <v/>
      </c>
      <c r="O19061" s="14" t="str">
        <v/>
      </c>
      <c r="P19061" s="14" t="str">
        <f ca="1"/>
        <v>Low Cap</v>
      </c>
    </row>
    <row r="19062" spans="11:16">
      <c r="K19062" s="14" t="str">
        <v/>
      </c>
      <c r="L19062" s="14" t="str">
        <v/>
      </c>
      <c r="O19062" s="14" t="str">
        <v/>
      </c>
      <c r="P19062" s="14" t="str">
        <f ca="1"/>
        <v>Low Cap</v>
      </c>
    </row>
    <row r="19063" spans="11:16">
      <c r="K19063" s="14" t="str">
        <v/>
      </c>
      <c r="L19063" s="14" t="str">
        <v/>
      </c>
      <c r="O19063" s="14" t="str">
        <v/>
      </c>
      <c r="P19063" s="14" t="str">
        <f ca="1"/>
        <v>Low Cap</v>
      </c>
    </row>
    <row r="19064" spans="11:16">
      <c r="K19064" s="14" t="str">
        <v/>
      </c>
      <c r="L19064" s="14" t="str">
        <v/>
      </c>
      <c r="O19064" s="14" t="str">
        <v/>
      </c>
      <c r="P19064" s="14" t="str">
        <f ca="1"/>
        <v>Low Cap</v>
      </c>
    </row>
    <row r="19065" spans="11:16">
      <c r="K19065" s="14" t="str">
        <v/>
      </c>
      <c r="L19065" s="14" t="str">
        <v/>
      </c>
      <c r="O19065" s="14" t="str">
        <v/>
      </c>
      <c r="P19065" s="14" t="str">
        <f ca="1"/>
        <v>Low Cap</v>
      </c>
    </row>
    <row r="19066" spans="11:16">
      <c r="K19066" s="14" t="str">
        <v/>
      </c>
      <c r="L19066" s="14" t="str">
        <v/>
      </c>
      <c r="O19066" s="14" t="str">
        <v/>
      </c>
      <c r="P19066" s="14" t="str">
        <f ca="1"/>
        <v>Low Cap</v>
      </c>
    </row>
    <row r="19067" spans="11:16">
      <c r="K19067" s="14" t="str">
        <v/>
      </c>
      <c r="L19067" s="14" t="str">
        <v/>
      </c>
      <c r="O19067" s="14" t="str">
        <v/>
      </c>
      <c r="P19067" s="14" t="str">
        <f ca="1"/>
        <v>Low Cap</v>
      </c>
    </row>
    <row r="19068" spans="11:16">
      <c r="K19068" s="14" t="str">
        <v/>
      </c>
      <c r="L19068" s="14" t="str">
        <v/>
      </c>
      <c r="O19068" s="14" t="str">
        <v/>
      </c>
      <c r="P19068" s="14" t="str">
        <f ca="1"/>
        <v>Low Cap</v>
      </c>
    </row>
    <row r="19069" spans="11:16">
      <c r="K19069" s="14" t="str">
        <v/>
      </c>
      <c r="L19069" s="14" t="str">
        <v/>
      </c>
      <c r="O19069" s="14" t="str">
        <v/>
      </c>
      <c r="P19069" s="14" t="str">
        <f ca="1"/>
        <v>Low Cap</v>
      </c>
    </row>
    <row r="19070" spans="11:16">
      <c r="K19070" s="14" t="str">
        <v/>
      </c>
      <c r="L19070" s="14" t="str">
        <v/>
      </c>
      <c r="O19070" s="14" t="str">
        <v/>
      </c>
      <c r="P19070" s="14" t="str">
        <f ca="1"/>
        <v>Low Cap</v>
      </c>
    </row>
    <row r="19071" spans="11:16">
      <c r="K19071" s="14" t="str">
        <v/>
      </c>
      <c r="L19071" s="14" t="str">
        <v/>
      </c>
      <c r="O19071" s="14" t="str">
        <v/>
      </c>
      <c r="P19071" s="14" t="str">
        <f ca="1"/>
        <v>Low Cap</v>
      </c>
    </row>
    <row r="19072" spans="11:16">
      <c r="K19072" s="14" t="str">
        <v/>
      </c>
      <c r="L19072" s="14" t="str">
        <v/>
      </c>
      <c r="O19072" s="14" t="str">
        <v/>
      </c>
      <c r="P19072" s="14" t="str">
        <f ca="1"/>
        <v>Low Cap</v>
      </c>
    </row>
    <row r="19073" spans="11:16">
      <c r="K19073" s="14" t="str">
        <v/>
      </c>
      <c r="L19073" s="14" t="str">
        <v/>
      </c>
      <c r="O19073" s="14" t="str">
        <v/>
      </c>
      <c r="P19073" s="14" t="str">
        <f ca="1"/>
        <v>Low Cap</v>
      </c>
    </row>
    <row r="19074" spans="11:16">
      <c r="K19074" s="14" t="str">
        <v/>
      </c>
      <c r="L19074" s="14" t="str">
        <v/>
      </c>
      <c r="O19074" s="14" t="str">
        <v/>
      </c>
      <c r="P19074" s="14" t="str">
        <f ca="1"/>
        <v>Low Cap</v>
      </c>
    </row>
    <row r="19075" spans="11:16">
      <c r="K19075" s="14" t="str">
        <v/>
      </c>
      <c r="L19075" s="14" t="str">
        <v/>
      </c>
      <c r="O19075" s="14" t="str">
        <v/>
      </c>
      <c r="P19075" s="14" t="str">
        <f ca="1"/>
        <v>Low Cap</v>
      </c>
    </row>
    <row r="19076" spans="11:16">
      <c r="K19076" s="14" t="str">
        <v/>
      </c>
      <c r="L19076" s="14" t="str">
        <v/>
      </c>
      <c r="O19076" s="14" t="str">
        <v/>
      </c>
      <c r="P19076" s="14" t="str">
        <f ca="1"/>
        <v>Low Cap</v>
      </c>
    </row>
    <row r="19077" spans="11:16">
      <c r="K19077" s="14" t="str">
        <v/>
      </c>
      <c r="L19077" s="14" t="str">
        <v/>
      </c>
      <c r="O19077" s="14" t="str">
        <v/>
      </c>
      <c r="P19077" s="14" t="str">
        <f ca="1"/>
        <v>Low Cap</v>
      </c>
    </row>
    <row r="19078" spans="11:16">
      <c r="K19078" s="14" t="str">
        <v/>
      </c>
      <c r="L19078" s="14" t="str">
        <v/>
      </c>
      <c r="O19078" s="14" t="str">
        <v/>
      </c>
      <c r="P19078" s="14" t="str">
        <f ca="1"/>
        <v>Low Cap</v>
      </c>
    </row>
    <row r="19079" spans="11:16">
      <c r="K19079" s="14" t="str">
        <v/>
      </c>
      <c r="L19079" s="14" t="str">
        <v/>
      </c>
      <c r="O19079" s="14" t="str">
        <v/>
      </c>
      <c r="P19079" s="14" t="str">
        <f ca="1"/>
        <v>Low Cap</v>
      </c>
    </row>
    <row r="19080" spans="11:16">
      <c r="K19080" s="14" t="str">
        <v/>
      </c>
      <c r="L19080" s="14" t="str">
        <v/>
      </c>
      <c r="O19080" s="14" t="str">
        <v/>
      </c>
      <c r="P19080" s="14" t="str">
        <f ca="1"/>
        <v>Low Cap</v>
      </c>
    </row>
    <row r="19081" spans="11:16">
      <c r="K19081" s="14" t="str">
        <v/>
      </c>
      <c r="L19081" s="14" t="str">
        <v/>
      </c>
      <c r="O19081" s="14" t="str">
        <v/>
      </c>
      <c r="P19081" s="14" t="str">
        <f ca="1"/>
        <v>Low Cap</v>
      </c>
    </row>
    <row r="19082" spans="11:16">
      <c r="K19082" s="14" t="str">
        <v/>
      </c>
      <c r="L19082" s="14" t="str">
        <v/>
      </c>
      <c r="O19082" s="14" t="str">
        <v/>
      </c>
      <c r="P19082" s="14" t="str">
        <f ca="1"/>
        <v>Low Cap</v>
      </c>
    </row>
    <row r="19083" spans="11:16">
      <c r="K19083" s="14" t="str">
        <v/>
      </c>
      <c r="L19083" s="14" t="str">
        <v/>
      </c>
      <c r="O19083" s="14" t="str">
        <v/>
      </c>
      <c r="P19083" s="14" t="str">
        <f ca="1"/>
        <v>Low Cap</v>
      </c>
    </row>
    <row r="19084" spans="11:16">
      <c r="K19084" s="14" t="str">
        <v/>
      </c>
      <c r="L19084" s="14" t="str">
        <v/>
      </c>
      <c r="O19084" s="14" t="str">
        <v/>
      </c>
      <c r="P19084" s="14" t="str">
        <f ca="1"/>
        <v>Low Cap</v>
      </c>
    </row>
    <row r="19085" spans="11:16">
      <c r="K19085" s="14" t="str">
        <v/>
      </c>
      <c r="L19085" s="14" t="str">
        <v/>
      </c>
      <c r="O19085" s="14" t="str">
        <v/>
      </c>
      <c r="P19085" s="14" t="str">
        <f ca="1"/>
        <v>Low Cap</v>
      </c>
    </row>
    <row r="19086" spans="11:16">
      <c r="K19086" s="14" t="str">
        <v/>
      </c>
      <c r="L19086" s="14" t="str">
        <v/>
      </c>
      <c r="O19086" s="14" t="str">
        <v/>
      </c>
      <c r="P19086" s="14" t="str">
        <f ca="1"/>
        <v>Low Cap</v>
      </c>
    </row>
    <row r="19087" spans="11:16">
      <c r="K19087" s="14" t="str">
        <v/>
      </c>
      <c r="L19087" s="14" t="str">
        <v/>
      </c>
      <c r="O19087" s="14" t="str">
        <v/>
      </c>
      <c r="P19087" s="14" t="str">
        <f ca="1"/>
        <v>Low Cap</v>
      </c>
    </row>
    <row r="19088" spans="11:16">
      <c r="K19088" s="14" t="str">
        <v/>
      </c>
      <c r="L19088" s="14" t="str">
        <v/>
      </c>
      <c r="O19088" s="14" t="str">
        <v/>
      </c>
      <c r="P19088" s="14" t="str">
        <f ca="1"/>
        <v>Low Cap</v>
      </c>
    </row>
    <row r="19089" spans="11:16">
      <c r="K19089" s="14" t="str">
        <v/>
      </c>
      <c r="L19089" s="14" t="str">
        <v/>
      </c>
      <c r="O19089" s="14" t="str">
        <v/>
      </c>
      <c r="P19089" s="14" t="str">
        <f ca="1"/>
        <v>Low Cap</v>
      </c>
    </row>
    <row r="19090" spans="11:16">
      <c r="K19090" s="14" t="str">
        <v/>
      </c>
      <c r="L19090" s="14" t="str">
        <v/>
      </c>
      <c r="O19090" s="14" t="str">
        <v/>
      </c>
      <c r="P19090" s="14" t="str">
        <f ca="1"/>
        <v>Low Cap</v>
      </c>
    </row>
    <row r="19091" spans="11:16">
      <c r="K19091" s="14" t="str">
        <v/>
      </c>
      <c r="L19091" s="14" t="str">
        <v/>
      </c>
      <c r="O19091" s="14" t="str">
        <v/>
      </c>
      <c r="P19091" s="14" t="str">
        <f ca="1"/>
        <v>Low Cap</v>
      </c>
    </row>
    <row r="19092" spans="11:16">
      <c r="K19092" s="14" t="str">
        <v/>
      </c>
      <c r="L19092" s="14" t="str">
        <v/>
      </c>
      <c r="O19092" s="14" t="str">
        <v/>
      </c>
      <c r="P19092" s="14" t="str">
        <f ca="1"/>
        <v>Low Cap</v>
      </c>
    </row>
    <row r="19093" spans="11:16">
      <c r="K19093" s="14" t="str">
        <v/>
      </c>
      <c r="L19093" s="14" t="str">
        <v/>
      </c>
      <c r="O19093" s="14" t="str">
        <v/>
      </c>
      <c r="P19093" s="14" t="str">
        <f ca="1"/>
        <v>Low Cap</v>
      </c>
    </row>
    <row r="19094" spans="11:16">
      <c r="K19094" s="14" t="str">
        <v/>
      </c>
      <c r="L19094" s="14" t="str">
        <v/>
      </c>
      <c r="O19094" s="14" t="str">
        <v/>
      </c>
      <c r="P19094" s="14" t="str">
        <f ca="1"/>
        <v>Low Cap</v>
      </c>
    </row>
    <row r="19095" spans="11:16">
      <c r="K19095" s="14" t="str">
        <v/>
      </c>
      <c r="L19095" s="14" t="str">
        <v/>
      </c>
      <c r="O19095" s="14" t="str">
        <v/>
      </c>
      <c r="P19095" s="14" t="str">
        <f ca="1"/>
        <v>Low Cap</v>
      </c>
    </row>
    <row r="19096" spans="11:16">
      <c r="K19096" s="14" t="str">
        <v/>
      </c>
      <c r="L19096" s="14" t="str">
        <v/>
      </c>
      <c r="O19096" s="14" t="str">
        <v/>
      </c>
      <c r="P19096" s="14" t="str">
        <f ca="1"/>
        <v>Low Cap</v>
      </c>
    </row>
    <row r="19097" spans="11:16">
      <c r="K19097" s="14" t="str">
        <v/>
      </c>
      <c r="L19097" s="14" t="str">
        <v/>
      </c>
      <c r="O19097" s="14" t="str">
        <v/>
      </c>
      <c r="P19097" s="14" t="str">
        <f ca="1"/>
        <v>Low Cap</v>
      </c>
    </row>
    <row r="19098" spans="11:16">
      <c r="K19098" s="14" t="str">
        <v/>
      </c>
      <c r="L19098" s="14" t="str">
        <v/>
      </c>
      <c r="O19098" s="14" t="str">
        <v/>
      </c>
      <c r="P19098" s="14" t="str">
        <f ca="1"/>
        <v>Low Cap</v>
      </c>
    </row>
    <row r="19099" spans="11:16">
      <c r="K19099" s="14" t="str">
        <v/>
      </c>
      <c r="L19099" s="14" t="str">
        <v/>
      </c>
      <c r="O19099" s="14" t="str">
        <v/>
      </c>
      <c r="P19099" s="14" t="str">
        <f ca="1"/>
        <v>Low Cap</v>
      </c>
    </row>
    <row r="19100" spans="11:16">
      <c r="K19100" s="14" t="str">
        <v/>
      </c>
      <c r="L19100" s="14" t="str">
        <v/>
      </c>
      <c r="O19100" s="14" t="str">
        <v/>
      </c>
      <c r="P19100" s="14" t="str">
        <f ca="1"/>
        <v>Low Cap</v>
      </c>
    </row>
    <row r="19101" spans="11:16">
      <c r="K19101" s="14" t="str">
        <v/>
      </c>
      <c r="L19101" s="14" t="str">
        <v/>
      </c>
      <c r="O19101" s="14" t="str">
        <v/>
      </c>
      <c r="P19101" s="14" t="str">
        <f ca="1"/>
        <v>Low Cap</v>
      </c>
    </row>
    <row r="19102" spans="11:16">
      <c r="K19102" s="14" t="str">
        <v/>
      </c>
      <c r="L19102" s="14" t="str">
        <v/>
      </c>
      <c r="O19102" s="14" t="str">
        <v/>
      </c>
      <c r="P19102" s="14" t="str">
        <f ca="1"/>
        <v>Low Cap</v>
      </c>
    </row>
    <row r="19103" spans="11:16">
      <c r="K19103" s="14" t="str">
        <v/>
      </c>
      <c r="L19103" s="14" t="str">
        <v/>
      </c>
      <c r="O19103" s="14" t="str">
        <v/>
      </c>
      <c r="P19103" s="14" t="str">
        <f ca="1"/>
        <v>Low Cap</v>
      </c>
    </row>
    <row r="19104" spans="11:16">
      <c r="K19104" s="14" t="str">
        <v/>
      </c>
      <c r="L19104" s="14" t="str">
        <v/>
      </c>
      <c r="O19104" s="14" t="str">
        <v/>
      </c>
      <c r="P19104" s="14" t="str">
        <f ca="1"/>
        <v>Low Cap</v>
      </c>
    </row>
    <row r="19105" spans="11:16">
      <c r="K19105" s="14" t="str">
        <v/>
      </c>
      <c r="L19105" s="14" t="str">
        <v/>
      </c>
      <c r="O19105" s="14" t="str">
        <v/>
      </c>
      <c r="P19105" s="14" t="str">
        <f ca="1"/>
        <v>Low Cap</v>
      </c>
    </row>
    <row r="19106" spans="11:16">
      <c r="K19106" s="14" t="str">
        <v/>
      </c>
      <c r="L19106" s="14" t="str">
        <v/>
      </c>
      <c r="O19106" s="14" t="str">
        <v/>
      </c>
      <c r="P19106" s="14" t="str">
        <f ca="1"/>
        <v>Low Cap</v>
      </c>
    </row>
    <row r="19107" spans="11:16">
      <c r="K19107" s="14" t="str">
        <v/>
      </c>
      <c r="L19107" s="14" t="str">
        <v/>
      </c>
      <c r="O19107" s="14" t="str">
        <v/>
      </c>
      <c r="P19107" s="14" t="str">
        <f ca="1"/>
        <v>Low Cap</v>
      </c>
    </row>
    <row r="19108" spans="11:16">
      <c r="K19108" s="14" t="str">
        <v/>
      </c>
      <c r="L19108" s="14" t="str">
        <v/>
      </c>
      <c r="O19108" s="14" t="str">
        <v/>
      </c>
      <c r="P19108" s="14" t="str">
        <f ca="1"/>
        <v>Low Cap</v>
      </c>
    </row>
    <row r="19109" spans="11:16">
      <c r="K19109" s="14" t="str">
        <v/>
      </c>
      <c r="L19109" s="14" t="str">
        <v/>
      </c>
      <c r="O19109" s="14" t="str">
        <v/>
      </c>
      <c r="P19109" s="14" t="str">
        <f ca="1"/>
        <v>Low Cap</v>
      </c>
    </row>
    <row r="19110" spans="11:16">
      <c r="K19110" s="14" t="str">
        <v/>
      </c>
      <c r="L19110" s="14" t="str">
        <v/>
      </c>
      <c r="O19110" s="14" t="str">
        <v/>
      </c>
      <c r="P19110" s="14" t="str">
        <f ca="1"/>
        <v>Low Cap</v>
      </c>
    </row>
    <row r="19111" spans="11:16">
      <c r="K19111" s="14" t="str">
        <v/>
      </c>
      <c r="L19111" s="14" t="str">
        <v/>
      </c>
      <c r="O19111" s="14" t="str">
        <v/>
      </c>
      <c r="P19111" s="14" t="str">
        <f ca="1"/>
        <v>Low Cap</v>
      </c>
    </row>
    <row r="19112" spans="11:16">
      <c r="K19112" s="14" t="str">
        <v/>
      </c>
      <c r="L19112" s="14" t="str">
        <v/>
      </c>
      <c r="O19112" s="14" t="str">
        <v/>
      </c>
      <c r="P19112" s="14" t="str">
        <f ca="1"/>
        <v>Low Cap</v>
      </c>
    </row>
    <row r="19113" spans="11:16">
      <c r="K19113" s="14" t="str">
        <v/>
      </c>
      <c r="L19113" s="14" t="str">
        <v/>
      </c>
      <c r="O19113" s="14" t="str">
        <v/>
      </c>
      <c r="P19113" s="14" t="str">
        <f ca="1"/>
        <v>Low Cap</v>
      </c>
    </row>
    <row r="19114" spans="11:16">
      <c r="K19114" s="14" t="str">
        <v/>
      </c>
      <c r="L19114" s="14" t="str">
        <v/>
      </c>
      <c r="O19114" s="14" t="str">
        <v/>
      </c>
      <c r="P19114" s="14" t="str">
        <f ca="1"/>
        <v>Low Cap</v>
      </c>
    </row>
    <row r="19115" spans="11:16">
      <c r="K19115" s="14" t="str">
        <v/>
      </c>
      <c r="L19115" s="14" t="str">
        <v/>
      </c>
      <c r="O19115" s="14" t="str">
        <v/>
      </c>
      <c r="P19115" s="14" t="str">
        <f ca="1"/>
        <v>Low Cap</v>
      </c>
    </row>
    <row r="19116" spans="11:16">
      <c r="K19116" s="14" t="str">
        <v/>
      </c>
      <c r="L19116" s="14" t="str">
        <v/>
      </c>
      <c r="O19116" s="14" t="str">
        <v/>
      </c>
      <c r="P19116" s="14" t="str">
        <f ca="1"/>
        <v>Low Cap</v>
      </c>
    </row>
    <row r="19117" spans="11:16">
      <c r="K19117" s="14" t="str">
        <v/>
      </c>
      <c r="L19117" s="14" t="str">
        <v/>
      </c>
      <c r="O19117" s="14" t="str">
        <v/>
      </c>
      <c r="P19117" s="14" t="str">
        <f ca="1"/>
        <v>Low Cap</v>
      </c>
    </row>
    <row r="19118" spans="11:16">
      <c r="K19118" s="14" t="str">
        <v/>
      </c>
      <c r="L19118" s="14" t="str">
        <v/>
      </c>
      <c r="O19118" s="14" t="str">
        <v/>
      </c>
      <c r="P19118" s="14" t="str">
        <f ca="1"/>
        <v>Low Cap</v>
      </c>
    </row>
    <row r="19119" spans="11:16">
      <c r="K19119" s="14" t="str">
        <v/>
      </c>
      <c r="L19119" s="14" t="str">
        <v/>
      </c>
      <c r="O19119" s="14" t="str">
        <v/>
      </c>
      <c r="P19119" s="14" t="str">
        <f ca="1"/>
        <v>Low Cap</v>
      </c>
    </row>
    <row r="19120" spans="11:16">
      <c r="K19120" s="14" t="str">
        <v/>
      </c>
      <c r="L19120" s="14" t="str">
        <v/>
      </c>
      <c r="O19120" s="14" t="str">
        <v/>
      </c>
      <c r="P19120" s="14" t="str">
        <f ca="1"/>
        <v>Low Cap</v>
      </c>
    </row>
    <row r="19121" spans="11:16">
      <c r="K19121" s="14" t="str">
        <v/>
      </c>
      <c r="L19121" s="14" t="str">
        <v/>
      </c>
      <c r="O19121" s="14" t="str">
        <v/>
      </c>
      <c r="P19121" s="14" t="str">
        <f ca="1"/>
        <v>Low Cap</v>
      </c>
    </row>
    <row r="19122" spans="11:16">
      <c r="K19122" s="14" t="str">
        <v/>
      </c>
      <c r="L19122" s="14" t="str">
        <v/>
      </c>
      <c r="O19122" s="14" t="str">
        <v/>
      </c>
      <c r="P19122" s="14" t="str">
        <f ca="1"/>
        <v>Low Cap</v>
      </c>
    </row>
    <row r="19123" spans="11:16">
      <c r="K19123" s="14" t="str">
        <v/>
      </c>
      <c r="L19123" s="14" t="str">
        <v/>
      </c>
      <c r="O19123" s="14" t="str">
        <v/>
      </c>
      <c r="P19123" s="14" t="str">
        <f ca="1"/>
        <v>Low Cap</v>
      </c>
    </row>
    <row r="19124" spans="11:16">
      <c r="K19124" s="14" t="str">
        <v/>
      </c>
      <c r="L19124" s="14" t="str">
        <v/>
      </c>
      <c r="O19124" s="14" t="str">
        <v/>
      </c>
      <c r="P19124" s="14" t="str">
        <f ca="1"/>
        <v>Low Cap</v>
      </c>
    </row>
    <row r="19125" spans="11:16">
      <c r="K19125" s="14" t="str">
        <v/>
      </c>
      <c r="L19125" s="14" t="str">
        <v/>
      </c>
      <c r="O19125" s="14" t="str">
        <v/>
      </c>
      <c r="P19125" s="14" t="str">
        <f ca="1"/>
        <v>Low Cap</v>
      </c>
    </row>
    <row r="19126" spans="11:16">
      <c r="K19126" s="14" t="str">
        <v/>
      </c>
      <c r="L19126" s="14" t="str">
        <v/>
      </c>
      <c r="O19126" s="14" t="str">
        <v/>
      </c>
      <c r="P19126" s="14" t="str">
        <f ca="1"/>
        <v>Low Cap</v>
      </c>
    </row>
    <row r="19127" spans="11:16">
      <c r="K19127" s="14" t="str">
        <v/>
      </c>
      <c r="L19127" s="14" t="str">
        <v/>
      </c>
      <c r="O19127" s="14" t="str">
        <v/>
      </c>
      <c r="P19127" s="14" t="str">
        <f ca="1"/>
        <v>Low Cap</v>
      </c>
    </row>
    <row r="19128" spans="11:16">
      <c r="K19128" s="14" t="str">
        <v/>
      </c>
      <c r="L19128" s="14" t="str">
        <v/>
      </c>
      <c r="O19128" s="14" t="str">
        <v/>
      </c>
      <c r="P19128" s="14" t="str">
        <f ca="1"/>
        <v>Low Cap</v>
      </c>
    </row>
    <row r="19129" spans="11:16">
      <c r="K19129" s="14" t="str">
        <v/>
      </c>
      <c r="L19129" s="14" t="str">
        <v/>
      </c>
      <c r="O19129" s="14" t="str">
        <v/>
      </c>
      <c r="P19129" s="14" t="str">
        <f ca="1"/>
        <v>Low Cap</v>
      </c>
    </row>
    <row r="19130" spans="11:16">
      <c r="K19130" s="14" t="str">
        <v/>
      </c>
      <c r="L19130" s="14" t="str">
        <v/>
      </c>
      <c r="O19130" s="14" t="str">
        <v/>
      </c>
      <c r="P19130" s="14" t="str">
        <f ca="1"/>
        <v>Low Cap</v>
      </c>
    </row>
    <row r="19131" spans="11:16">
      <c r="K19131" s="14" t="str">
        <v/>
      </c>
      <c r="L19131" s="14" t="str">
        <v/>
      </c>
      <c r="O19131" s="14" t="str">
        <v/>
      </c>
      <c r="P19131" s="14" t="str">
        <f ca="1"/>
        <v>Low Cap</v>
      </c>
    </row>
    <row r="19132" spans="11:16">
      <c r="K19132" s="14" t="str">
        <v/>
      </c>
      <c r="L19132" s="14" t="str">
        <v/>
      </c>
      <c r="O19132" s="14" t="str">
        <v/>
      </c>
      <c r="P19132" s="14" t="str">
        <f ca="1"/>
        <v>Low Cap</v>
      </c>
    </row>
    <row r="19133" spans="11:16">
      <c r="K19133" s="14" t="str">
        <v/>
      </c>
      <c r="L19133" s="14" t="str">
        <v/>
      </c>
      <c r="O19133" s="14" t="str">
        <v/>
      </c>
      <c r="P19133" s="14" t="str">
        <f ca="1"/>
        <v>Low Cap</v>
      </c>
    </row>
    <row r="19134" spans="11:16">
      <c r="K19134" s="14" t="str">
        <v/>
      </c>
      <c r="L19134" s="14" t="str">
        <v/>
      </c>
      <c r="O19134" s="14" t="str">
        <v/>
      </c>
      <c r="P19134" s="14" t="str">
        <f ca="1"/>
        <v>Low Cap</v>
      </c>
    </row>
    <row r="19135" spans="11:16">
      <c r="K19135" s="14" t="str">
        <v/>
      </c>
      <c r="L19135" s="14" t="str">
        <v/>
      </c>
      <c r="O19135" s="14" t="str">
        <v/>
      </c>
      <c r="P19135" s="14" t="str">
        <f ca="1"/>
        <v>Low Cap</v>
      </c>
    </row>
    <row r="19136" spans="11:16">
      <c r="K19136" s="14" t="str">
        <v/>
      </c>
      <c r="L19136" s="14" t="str">
        <v/>
      </c>
      <c r="O19136" s="14" t="str">
        <v/>
      </c>
      <c r="P19136" s="14" t="str">
        <f ca="1"/>
        <v>Low Cap</v>
      </c>
    </row>
    <row r="19137" spans="11:16">
      <c r="K19137" s="14" t="str">
        <v/>
      </c>
      <c r="L19137" s="14" t="str">
        <v/>
      </c>
      <c r="O19137" s="14" t="str">
        <v/>
      </c>
      <c r="P19137" s="14" t="str">
        <f ca="1"/>
        <v>Low Cap</v>
      </c>
    </row>
    <row r="19138" spans="11:16">
      <c r="K19138" s="14" t="str">
        <v/>
      </c>
      <c r="L19138" s="14" t="str">
        <v/>
      </c>
      <c r="O19138" s="14" t="str">
        <v/>
      </c>
      <c r="P19138" s="14" t="str">
        <f ca="1"/>
        <v>Low Cap</v>
      </c>
    </row>
    <row r="19139" spans="11:16">
      <c r="K19139" s="14" t="str">
        <v/>
      </c>
      <c r="L19139" s="14" t="str">
        <v/>
      </c>
      <c r="O19139" s="14" t="str">
        <v/>
      </c>
      <c r="P19139" s="14" t="str">
        <f ca="1"/>
        <v>Low Cap</v>
      </c>
    </row>
    <row r="19140" spans="11:16">
      <c r="K19140" s="14" t="str">
        <v/>
      </c>
      <c r="L19140" s="14" t="str">
        <v/>
      </c>
      <c r="O19140" s="14" t="str">
        <v/>
      </c>
      <c r="P19140" s="14" t="str">
        <f ca="1"/>
        <v>Low Cap</v>
      </c>
    </row>
    <row r="19141" spans="11:16">
      <c r="K19141" s="14" t="str">
        <v/>
      </c>
      <c r="L19141" s="14" t="str">
        <v/>
      </c>
      <c r="O19141" s="14" t="str">
        <v/>
      </c>
      <c r="P19141" s="14" t="str">
        <f ca="1"/>
        <v>Low Cap</v>
      </c>
    </row>
    <row r="19142" spans="11:16">
      <c r="K19142" s="14" t="str">
        <v/>
      </c>
      <c r="L19142" s="14" t="str">
        <v/>
      </c>
      <c r="O19142" s="14" t="str">
        <v/>
      </c>
      <c r="P19142" s="14" t="str">
        <f ca="1"/>
        <v>Low Cap</v>
      </c>
    </row>
    <row r="19143" spans="11:16">
      <c r="K19143" s="14" t="str">
        <v/>
      </c>
      <c r="L19143" s="14" t="str">
        <v/>
      </c>
      <c r="O19143" s="14" t="str">
        <v/>
      </c>
      <c r="P19143" s="14" t="str">
        <f ca="1"/>
        <v>Low Cap</v>
      </c>
    </row>
    <row r="19144" spans="11:16">
      <c r="K19144" s="14" t="str">
        <v/>
      </c>
      <c r="L19144" s="14" t="str">
        <v/>
      </c>
      <c r="O19144" s="14" t="str">
        <v/>
      </c>
      <c r="P19144" s="14" t="str">
        <f ca="1"/>
        <v>Low Cap</v>
      </c>
    </row>
    <row r="19145" spans="11:16">
      <c r="K19145" s="14" t="str">
        <v/>
      </c>
      <c r="L19145" s="14" t="str">
        <v/>
      </c>
      <c r="O19145" s="14" t="str">
        <v/>
      </c>
      <c r="P19145" s="14" t="str">
        <f ca="1"/>
        <v>Low Cap</v>
      </c>
    </row>
    <row r="19146" spans="11:16">
      <c r="K19146" s="14" t="str">
        <v/>
      </c>
      <c r="L19146" s="14" t="str">
        <v/>
      </c>
      <c r="O19146" s="14" t="str">
        <v/>
      </c>
      <c r="P19146" s="14" t="str">
        <f ca="1"/>
        <v>Low Cap</v>
      </c>
    </row>
    <row r="19147" spans="11:16">
      <c r="K19147" s="14" t="str">
        <v/>
      </c>
      <c r="L19147" s="14" t="str">
        <v/>
      </c>
      <c r="O19147" s="14" t="str">
        <v/>
      </c>
      <c r="P19147" s="14" t="str">
        <f ca="1"/>
        <v>Low Cap</v>
      </c>
    </row>
    <row r="19148" spans="11:16">
      <c r="K19148" s="14" t="str">
        <v/>
      </c>
      <c r="L19148" s="14" t="str">
        <v/>
      </c>
      <c r="O19148" s="14" t="str">
        <v/>
      </c>
      <c r="P19148" s="14" t="str">
        <f ca="1"/>
        <v>Low Cap</v>
      </c>
    </row>
    <row r="19149" spans="11:16">
      <c r="K19149" s="14" t="str">
        <v/>
      </c>
      <c r="L19149" s="14" t="str">
        <v/>
      </c>
      <c r="O19149" s="14" t="str">
        <v/>
      </c>
      <c r="P19149" s="14" t="str">
        <f ca="1"/>
        <v>Low Cap</v>
      </c>
    </row>
    <row r="19150" spans="11:16">
      <c r="K19150" s="14" t="str">
        <v/>
      </c>
      <c r="L19150" s="14" t="str">
        <v/>
      </c>
      <c r="O19150" s="14" t="str">
        <v/>
      </c>
      <c r="P19150" s="14" t="str">
        <f ca="1"/>
        <v>Low Cap</v>
      </c>
    </row>
    <row r="19151" spans="11:16">
      <c r="K19151" s="14" t="str">
        <v/>
      </c>
      <c r="L19151" s="14" t="str">
        <v/>
      </c>
      <c r="O19151" s="14" t="str">
        <v/>
      </c>
      <c r="P19151" s="14" t="str">
        <f ca="1"/>
        <v>Low Cap</v>
      </c>
    </row>
    <row r="19152" spans="11:16">
      <c r="K19152" s="14" t="str">
        <v/>
      </c>
      <c r="L19152" s="14" t="str">
        <v/>
      </c>
      <c r="O19152" s="14" t="str">
        <v/>
      </c>
      <c r="P19152" s="14" t="str">
        <f ca="1"/>
        <v>Low Cap</v>
      </c>
    </row>
    <row r="19153" spans="11:16">
      <c r="K19153" s="14" t="str">
        <v/>
      </c>
      <c r="L19153" s="14" t="str">
        <v/>
      </c>
      <c r="O19153" s="14" t="str">
        <v/>
      </c>
      <c r="P19153" s="14" t="str">
        <f ca="1"/>
        <v>Low Cap</v>
      </c>
    </row>
    <row r="19154" spans="11:16">
      <c r="K19154" s="14" t="str">
        <v/>
      </c>
      <c r="L19154" s="14" t="str">
        <v/>
      </c>
      <c r="O19154" s="14" t="str">
        <v/>
      </c>
      <c r="P19154" s="14" t="str">
        <f ca="1"/>
        <v>Low Cap</v>
      </c>
    </row>
    <row r="19155" spans="11:16">
      <c r="K19155" s="14" t="str">
        <v/>
      </c>
      <c r="L19155" s="14" t="str">
        <v/>
      </c>
      <c r="O19155" s="14" t="str">
        <v/>
      </c>
      <c r="P19155" s="14" t="str">
        <f ca="1"/>
        <v>Low Cap</v>
      </c>
    </row>
    <row r="19156" spans="11:16">
      <c r="K19156" s="14" t="str">
        <v/>
      </c>
      <c r="L19156" s="14" t="str">
        <v/>
      </c>
      <c r="O19156" s="14" t="str">
        <v/>
      </c>
      <c r="P19156" s="14" t="str">
        <f ca="1"/>
        <v>Low Cap</v>
      </c>
    </row>
    <row r="19157" spans="11:16">
      <c r="K19157" s="14" t="str">
        <v/>
      </c>
      <c r="L19157" s="14" t="str">
        <v/>
      </c>
      <c r="O19157" s="14" t="str">
        <v/>
      </c>
      <c r="P19157" s="14" t="str">
        <f ca="1"/>
        <v>Low Cap</v>
      </c>
    </row>
    <row r="19158" spans="11:16">
      <c r="K19158" s="14" t="str">
        <v/>
      </c>
      <c r="L19158" s="14" t="str">
        <v/>
      </c>
      <c r="O19158" s="14" t="str">
        <v/>
      </c>
      <c r="P19158" s="14" t="str">
        <f ca="1"/>
        <v>Low Cap</v>
      </c>
    </row>
    <row r="19159" spans="11:16">
      <c r="K19159" s="14" t="str">
        <v/>
      </c>
      <c r="L19159" s="14" t="str">
        <v/>
      </c>
      <c r="O19159" s="14" t="str">
        <v/>
      </c>
      <c r="P19159" s="14" t="str">
        <f ca="1"/>
        <v>Low Cap</v>
      </c>
    </row>
    <row r="19160" spans="11:16">
      <c r="K19160" s="14" t="str">
        <v/>
      </c>
      <c r="L19160" s="14" t="str">
        <v/>
      </c>
      <c r="O19160" s="14" t="str">
        <v/>
      </c>
      <c r="P19160" s="14" t="str">
        <f ca="1"/>
        <v>Low Cap</v>
      </c>
    </row>
    <row r="19161" spans="11:16">
      <c r="K19161" s="14" t="str">
        <v/>
      </c>
      <c r="L19161" s="14" t="str">
        <v/>
      </c>
      <c r="O19161" s="14" t="str">
        <v/>
      </c>
      <c r="P19161" s="14" t="str">
        <f ca="1"/>
        <v>Low Cap</v>
      </c>
    </row>
    <row r="19162" spans="11:16">
      <c r="K19162" s="14" t="str">
        <v/>
      </c>
      <c r="L19162" s="14" t="str">
        <v/>
      </c>
      <c r="O19162" s="14" t="str">
        <v/>
      </c>
      <c r="P19162" s="14" t="str">
        <f ca="1"/>
        <v>Low Cap</v>
      </c>
    </row>
    <row r="19163" spans="11:16">
      <c r="K19163" s="14" t="str">
        <v/>
      </c>
      <c r="L19163" s="14" t="str">
        <v/>
      </c>
      <c r="O19163" s="14" t="str">
        <v/>
      </c>
      <c r="P19163" s="14" t="str">
        <f ca="1"/>
        <v>Low Cap</v>
      </c>
    </row>
    <row r="19164" spans="11:16">
      <c r="K19164" s="14" t="str">
        <v/>
      </c>
      <c r="L19164" s="14" t="str">
        <v/>
      </c>
      <c r="O19164" s="14" t="str">
        <v/>
      </c>
      <c r="P19164" s="14" t="str">
        <f ca="1"/>
        <v>Low Cap</v>
      </c>
    </row>
    <row r="19165" spans="11:16">
      <c r="K19165" s="14" t="str">
        <v/>
      </c>
      <c r="L19165" s="14" t="str">
        <v/>
      </c>
      <c r="O19165" s="14" t="str">
        <v/>
      </c>
      <c r="P19165" s="14" t="str">
        <f ca="1"/>
        <v>Low Cap</v>
      </c>
    </row>
    <row r="19166" spans="11:16">
      <c r="K19166" s="14" t="str">
        <v/>
      </c>
      <c r="L19166" s="14" t="str">
        <v/>
      </c>
      <c r="O19166" s="14" t="str">
        <v/>
      </c>
      <c r="P19166" s="14" t="str">
        <f ca="1"/>
        <v>Low Cap</v>
      </c>
    </row>
    <row r="19167" spans="11:16">
      <c r="K19167" s="14" t="str">
        <v/>
      </c>
      <c r="L19167" s="14" t="str">
        <v/>
      </c>
      <c r="O19167" s="14" t="str">
        <v/>
      </c>
      <c r="P19167" s="14" t="str">
        <f ca="1"/>
        <v>Low Cap</v>
      </c>
    </row>
    <row r="19168" spans="11:16">
      <c r="K19168" s="14" t="str">
        <v/>
      </c>
      <c r="L19168" s="14" t="str">
        <v/>
      </c>
      <c r="O19168" s="14" t="str">
        <v/>
      </c>
      <c r="P19168" s="14" t="str">
        <f ca="1"/>
        <v>Low Cap</v>
      </c>
    </row>
    <row r="19169" spans="11:16">
      <c r="K19169" s="14" t="str">
        <v/>
      </c>
      <c r="L19169" s="14" t="str">
        <v/>
      </c>
      <c r="O19169" s="14" t="str">
        <v/>
      </c>
      <c r="P19169" s="14" t="str">
        <f ca="1"/>
        <v>Low Cap</v>
      </c>
    </row>
    <row r="19170" spans="11:16">
      <c r="K19170" s="14" t="str">
        <v/>
      </c>
      <c r="L19170" s="14" t="str">
        <v/>
      </c>
      <c r="O19170" s="14" t="str">
        <v/>
      </c>
      <c r="P19170" s="14" t="str">
        <f ca="1"/>
        <v>Low Cap</v>
      </c>
    </row>
    <row r="19171" spans="11:16">
      <c r="K19171" s="14" t="str">
        <v/>
      </c>
      <c r="L19171" s="14" t="str">
        <v/>
      </c>
      <c r="O19171" s="14" t="str">
        <v/>
      </c>
      <c r="P19171" s="14" t="str">
        <f ca="1"/>
        <v>Low Cap</v>
      </c>
    </row>
    <row r="19172" spans="11:16">
      <c r="K19172" s="14" t="str">
        <v/>
      </c>
      <c r="L19172" s="14" t="str">
        <v/>
      </c>
      <c r="O19172" s="14" t="str">
        <v/>
      </c>
      <c r="P19172" s="14" t="str">
        <f ca="1"/>
        <v>Low Cap</v>
      </c>
    </row>
    <row r="19173" spans="11:16">
      <c r="K19173" s="14" t="str">
        <v/>
      </c>
      <c r="L19173" s="14" t="str">
        <v/>
      </c>
      <c r="O19173" s="14" t="str">
        <v/>
      </c>
      <c r="P19173" s="14" t="str">
        <f ca="1"/>
        <v>Low Cap</v>
      </c>
    </row>
    <row r="19174" spans="11:16">
      <c r="K19174" s="14" t="str">
        <v/>
      </c>
      <c r="L19174" s="14" t="str">
        <v/>
      </c>
      <c r="O19174" s="14" t="str">
        <v/>
      </c>
      <c r="P19174" s="14" t="str">
        <f ca="1"/>
        <v>Low Cap</v>
      </c>
    </row>
    <row r="19175" spans="11:16">
      <c r="K19175" s="14" t="str">
        <v/>
      </c>
      <c r="L19175" s="14" t="str">
        <v/>
      </c>
      <c r="O19175" s="14" t="str">
        <v/>
      </c>
      <c r="P19175" s="14" t="str">
        <f ca="1"/>
        <v>Low Cap</v>
      </c>
    </row>
    <row r="19176" spans="11:16">
      <c r="K19176" s="14" t="str">
        <v/>
      </c>
      <c r="L19176" s="14" t="str">
        <v/>
      </c>
      <c r="O19176" s="14" t="str">
        <v/>
      </c>
      <c r="P19176" s="14" t="str">
        <f ca="1"/>
        <v>Low Cap</v>
      </c>
    </row>
    <row r="19177" spans="11:16">
      <c r="K19177" s="14" t="str">
        <v/>
      </c>
      <c r="L19177" s="14" t="str">
        <v/>
      </c>
      <c r="O19177" s="14" t="str">
        <v/>
      </c>
      <c r="P19177" s="14" t="str">
        <f ca="1"/>
        <v>Low Cap</v>
      </c>
    </row>
    <row r="19178" spans="11:16">
      <c r="K19178" s="14" t="str">
        <v/>
      </c>
      <c r="L19178" s="14" t="str">
        <v/>
      </c>
      <c r="O19178" s="14" t="str">
        <v/>
      </c>
      <c r="P19178" s="14" t="str">
        <f ca="1"/>
        <v>Low Cap</v>
      </c>
    </row>
    <row r="19179" spans="11:16">
      <c r="K19179" s="14" t="str">
        <v/>
      </c>
      <c r="L19179" s="14" t="str">
        <v/>
      </c>
      <c r="O19179" s="14" t="str">
        <v/>
      </c>
      <c r="P19179" s="14" t="str">
        <f ca="1"/>
        <v>Low Cap</v>
      </c>
    </row>
    <row r="19180" spans="11:16">
      <c r="K19180" s="14" t="str">
        <v/>
      </c>
      <c r="L19180" s="14" t="str">
        <v/>
      </c>
      <c r="O19180" s="14" t="str">
        <v/>
      </c>
      <c r="P19180" s="14" t="str">
        <f ca="1"/>
        <v>Low Cap</v>
      </c>
    </row>
    <row r="19181" spans="11:16">
      <c r="K19181" s="14" t="str">
        <v/>
      </c>
      <c r="L19181" s="14" t="str">
        <v/>
      </c>
      <c r="O19181" s="14" t="str">
        <v/>
      </c>
      <c r="P19181" s="14" t="str">
        <f ca="1"/>
        <v>Low Cap</v>
      </c>
    </row>
    <row r="19182" spans="11:16">
      <c r="K19182" s="14" t="str">
        <v/>
      </c>
      <c r="L19182" s="14" t="str">
        <v/>
      </c>
      <c r="O19182" s="14" t="str">
        <v/>
      </c>
      <c r="P19182" s="14" t="str">
        <f ca="1"/>
        <v>Low Cap</v>
      </c>
    </row>
    <row r="19183" spans="11:16">
      <c r="K19183" s="14" t="str">
        <v/>
      </c>
      <c r="L19183" s="14" t="str">
        <v/>
      </c>
      <c r="O19183" s="14" t="str">
        <v/>
      </c>
      <c r="P19183" s="14" t="str">
        <f ca="1"/>
        <v>Low Cap</v>
      </c>
    </row>
    <row r="19184" spans="11:16">
      <c r="K19184" s="14" t="str">
        <v/>
      </c>
      <c r="L19184" s="14" t="str">
        <v/>
      </c>
      <c r="O19184" s="14" t="str">
        <v/>
      </c>
      <c r="P19184" s="14" t="str">
        <f ca="1"/>
        <v>Low Cap</v>
      </c>
    </row>
    <row r="19185" spans="11:16">
      <c r="K19185" s="14" t="str">
        <v/>
      </c>
      <c r="L19185" s="14" t="str">
        <v/>
      </c>
      <c r="O19185" s="14" t="str">
        <v/>
      </c>
      <c r="P19185" s="14" t="str">
        <f ca="1"/>
        <v>Low Cap</v>
      </c>
    </row>
    <row r="19186" spans="11:16">
      <c r="K19186" s="14" t="str">
        <v/>
      </c>
      <c r="L19186" s="14" t="str">
        <v/>
      </c>
      <c r="O19186" s="14" t="str">
        <v/>
      </c>
      <c r="P19186" s="14" t="str">
        <f ca="1"/>
        <v>Low Cap</v>
      </c>
    </row>
    <row r="19187" spans="11:16">
      <c r="K19187" s="14" t="str">
        <v/>
      </c>
      <c r="L19187" s="14" t="str">
        <v/>
      </c>
      <c r="O19187" s="14" t="str">
        <v/>
      </c>
      <c r="P19187" s="14" t="str">
        <f ca="1"/>
        <v>Low Cap</v>
      </c>
    </row>
    <row r="19188" spans="11:16">
      <c r="K19188" s="14" t="str">
        <v/>
      </c>
      <c r="L19188" s="14" t="str">
        <v/>
      </c>
      <c r="O19188" s="14" t="str">
        <v/>
      </c>
      <c r="P19188" s="14" t="str">
        <f ca="1"/>
        <v>Low Cap</v>
      </c>
    </row>
    <row r="19189" spans="11:16">
      <c r="K19189" s="14" t="str">
        <v/>
      </c>
      <c r="L19189" s="14" t="str">
        <v/>
      </c>
      <c r="O19189" s="14" t="str">
        <v/>
      </c>
      <c r="P19189" s="14" t="str">
        <f ca="1"/>
        <v>Low Cap</v>
      </c>
    </row>
    <row r="19190" spans="11:16">
      <c r="K19190" s="14" t="str">
        <v/>
      </c>
      <c r="L19190" s="14" t="str">
        <v/>
      </c>
      <c r="O19190" s="14" t="str">
        <v/>
      </c>
      <c r="P19190" s="14" t="str">
        <f ca="1"/>
        <v>Low Cap</v>
      </c>
    </row>
    <row r="19191" spans="11:16">
      <c r="K19191" s="14" t="str">
        <v/>
      </c>
      <c r="L19191" s="14" t="str">
        <v/>
      </c>
      <c r="O19191" s="14" t="str">
        <v/>
      </c>
      <c r="P19191" s="14" t="str">
        <f ca="1"/>
        <v>Low Cap</v>
      </c>
    </row>
    <row r="19192" spans="11:16">
      <c r="K19192" s="14" t="str">
        <v/>
      </c>
      <c r="L19192" s="14" t="str">
        <v/>
      </c>
      <c r="O19192" s="14" t="str">
        <v/>
      </c>
      <c r="P19192" s="14" t="str">
        <f ca="1"/>
        <v>Low Cap</v>
      </c>
    </row>
    <row r="19193" spans="11:16">
      <c r="K19193" s="14" t="str">
        <v/>
      </c>
      <c r="L19193" s="14" t="str">
        <v/>
      </c>
      <c r="O19193" s="14" t="str">
        <v/>
      </c>
      <c r="P19193" s="14" t="str">
        <f ca="1"/>
        <v>Low Cap</v>
      </c>
    </row>
    <row r="19194" spans="11:16">
      <c r="K19194" s="14" t="str">
        <v/>
      </c>
      <c r="L19194" s="14" t="str">
        <v/>
      </c>
      <c r="O19194" s="14" t="str">
        <v/>
      </c>
      <c r="P19194" s="14" t="str">
        <f ca="1"/>
        <v>Low Cap</v>
      </c>
    </row>
    <row r="19195" spans="11:16">
      <c r="K19195" s="14" t="str">
        <v/>
      </c>
      <c r="L19195" s="14" t="str">
        <v/>
      </c>
      <c r="O19195" s="14" t="str">
        <v/>
      </c>
      <c r="P19195" s="14" t="str">
        <f ca="1"/>
        <v>Low Cap</v>
      </c>
    </row>
    <row r="19196" spans="11:16">
      <c r="K19196" s="14" t="str">
        <v/>
      </c>
      <c r="L19196" s="14" t="str">
        <v/>
      </c>
      <c r="O19196" s="14" t="str">
        <v/>
      </c>
      <c r="P19196" s="14" t="str">
        <f ca="1"/>
        <v>Low Cap</v>
      </c>
    </row>
    <row r="19197" spans="11:16">
      <c r="K19197" s="14" t="str">
        <v/>
      </c>
      <c r="L19197" s="14" t="str">
        <v/>
      </c>
      <c r="O19197" s="14" t="str">
        <v/>
      </c>
      <c r="P19197" s="14" t="str">
        <f ca="1"/>
        <v>Low Cap</v>
      </c>
    </row>
    <row r="19198" spans="11:16">
      <c r="K19198" s="14" t="str">
        <v/>
      </c>
      <c r="L19198" s="14" t="str">
        <v/>
      </c>
      <c r="O19198" s="14" t="str">
        <v/>
      </c>
      <c r="P19198" s="14" t="str">
        <f ca="1"/>
        <v>Low Cap</v>
      </c>
    </row>
    <row r="19199" spans="11:16">
      <c r="K19199" s="14" t="str">
        <v/>
      </c>
      <c r="L19199" s="14" t="str">
        <v/>
      </c>
      <c r="O19199" s="14" t="str">
        <v/>
      </c>
      <c r="P19199" s="14" t="str">
        <f ca="1"/>
        <v>Low Cap</v>
      </c>
    </row>
    <row r="19200" spans="11:16">
      <c r="K19200" s="14" t="str">
        <v/>
      </c>
      <c r="L19200" s="14" t="str">
        <v/>
      </c>
      <c r="O19200" s="14" t="str">
        <v/>
      </c>
      <c r="P19200" s="14" t="str">
        <f ca="1"/>
        <v>Low Cap</v>
      </c>
    </row>
    <row r="19201" spans="11:16">
      <c r="K19201" s="14" t="str">
        <v/>
      </c>
      <c r="L19201" s="14" t="str">
        <v/>
      </c>
      <c r="O19201" s="14" t="str">
        <v/>
      </c>
      <c r="P19201" s="14" t="str">
        <f ca="1"/>
        <v>Low Cap</v>
      </c>
    </row>
    <row r="19202" spans="11:16">
      <c r="K19202" s="14" t="str">
        <v/>
      </c>
      <c r="L19202" s="14" t="str">
        <v/>
      </c>
      <c r="O19202" s="14" t="str">
        <v/>
      </c>
      <c r="P19202" s="14" t="str">
        <f ca="1"/>
        <v>Low Cap</v>
      </c>
    </row>
    <row r="19203" spans="11:16">
      <c r="K19203" s="14" t="str">
        <v/>
      </c>
      <c r="L19203" s="14" t="str">
        <v/>
      </c>
      <c r="O19203" s="14" t="str">
        <v/>
      </c>
      <c r="P19203" s="14" t="str">
        <f ca="1"/>
        <v>Low Cap</v>
      </c>
    </row>
    <row r="19204" spans="11:16">
      <c r="K19204" s="14" t="str">
        <v/>
      </c>
      <c r="L19204" s="14" t="str">
        <v/>
      </c>
      <c r="O19204" s="14" t="str">
        <v/>
      </c>
      <c r="P19204" s="14" t="str">
        <f ca="1"/>
        <v>Low Cap</v>
      </c>
    </row>
    <row r="19205" spans="11:16">
      <c r="K19205" s="14" t="str">
        <v/>
      </c>
      <c r="L19205" s="14" t="str">
        <v/>
      </c>
      <c r="O19205" s="14" t="str">
        <v/>
      </c>
      <c r="P19205" s="14" t="str">
        <f ca="1"/>
        <v>Low Cap</v>
      </c>
    </row>
    <row r="19206" spans="11:16">
      <c r="K19206" s="14" t="str">
        <v/>
      </c>
      <c r="L19206" s="14" t="str">
        <v/>
      </c>
      <c r="O19206" s="14" t="str">
        <v/>
      </c>
      <c r="P19206" s="14" t="str">
        <f ca="1"/>
        <v>Low Cap</v>
      </c>
    </row>
    <row r="19207" spans="11:16">
      <c r="K19207" s="14" t="str">
        <v/>
      </c>
      <c r="L19207" s="14" t="str">
        <v/>
      </c>
      <c r="O19207" s="14" t="str">
        <v/>
      </c>
      <c r="P19207" s="14" t="str">
        <f ca="1"/>
        <v>Low Cap</v>
      </c>
    </row>
    <row r="19208" spans="11:16">
      <c r="K19208" s="14" t="str">
        <v/>
      </c>
      <c r="L19208" s="14" t="str">
        <v/>
      </c>
      <c r="O19208" s="14" t="str">
        <v/>
      </c>
      <c r="P19208" s="14" t="str">
        <f ca="1"/>
        <v>Low Cap</v>
      </c>
    </row>
    <row r="19209" spans="11:16">
      <c r="K19209" s="14" t="str">
        <v/>
      </c>
      <c r="L19209" s="14" t="str">
        <v/>
      </c>
      <c r="O19209" s="14" t="str">
        <v/>
      </c>
      <c r="P19209" s="14" t="str">
        <f ca="1"/>
        <v>Low Cap</v>
      </c>
    </row>
    <row r="19210" spans="11:16">
      <c r="K19210" s="14" t="str">
        <v/>
      </c>
      <c r="L19210" s="14" t="str">
        <v/>
      </c>
      <c r="O19210" s="14" t="str">
        <v/>
      </c>
      <c r="P19210" s="14" t="str">
        <f ca="1"/>
        <v>Low Cap</v>
      </c>
    </row>
    <row r="19211" spans="11:16">
      <c r="K19211" s="14" t="str">
        <v/>
      </c>
      <c r="L19211" s="14" t="str">
        <v/>
      </c>
      <c r="O19211" s="14" t="str">
        <v/>
      </c>
      <c r="P19211" s="14" t="str">
        <f ca="1"/>
        <v>Low Cap</v>
      </c>
    </row>
    <row r="19212" spans="11:16">
      <c r="K19212" s="14" t="str">
        <v/>
      </c>
      <c r="L19212" s="14" t="str">
        <v/>
      </c>
      <c r="O19212" s="14" t="str">
        <v/>
      </c>
      <c r="P19212" s="14" t="str">
        <f ca="1"/>
        <v>Low Cap</v>
      </c>
    </row>
    <row r="19213" spans="11:16">
      <c r="K19213" s="14" t="str">
        <v/>
      </c>
      <c r="L19213" s="14" t="str">
        <v/>
      </c>
      <c r="O19213" s="14" t="str">
        <v/>
      </c>
      <c r="P19213" s="14" t="str">
        <f ca="1"/>
        <v>Low Cap</v>
      </c>
    </row>
    <row r="19214" spans="11:16">
      <c r="K19214" s="14" t="str">
        <v/>
      </c>
      <c r="L19214" s="14" t="str">
        <v/>
      </c>
      <c r="O19214" s="14" t="str">
        <v/>
      </c>
      <c r="P19214" s="14" t="str">
        <f ca="1"/>
        <v>Low Cap</v>
      </c>
    </row>
    <row r="19215" spans="11:16">
      <c r="K19215" s="14" t="str">
        <v/>
      </c>
      <c r="L19215" s="14" t="str">
        <v/>
      </c>
      <c r="O19215" s="14" t="str">
        <v/>
      </c>
      <c r="P19215" s="14" t="str">
        <f ca="1"/>
        <v>Low Cap</v>
      </c>
    </row>
    <row r="19216" spans="11:16">
      <c r="K19216" s="14" t="str">
        <v/>
      </c>
      <c r="L19216" s="14" t="str">
        <v/>
      </c>
      <c r="O19216" s="14" t="str">
        <v/>
      </c>
      <c r="P19216" s="14" t="str">
        <f ca="1"/>
        <v>Low Cap</v>
      </c>
    </row>
    <row r="19217" spans="11:16">
      <c r="K19217" s="14" t="str">
        <v/>
      </c>
      <c r="L19217" s="14" t="str">
        <v/>
      </c>
      <c r="O19217" s="14" t="str">
        <v/>
      </c>
      <c r="P19217" s="14" t="str">
        <f ca="1"/>
        <v>Low Cap</v>
      </c>
    </row>
    <row r="19218" spans="11:16">
      <c r="K19218" s="14" t="str">
        <v/>
      </c>
      <c r="L19218" s="14" t="str">
        <v/>
      </c>
      <c r="O19218" s="14" t="str">
        <v/>
      </c>
      <c r="P19218" s="14" t="str">
        <f ca="1"/>
        <v>Low Cap</v>
      </c>
    </row>
    <row r="19219" spans="11:16">
      <c r="K19219" s="14" t="str">
        <v/>
      </c>
      <c r="L19219" s="14" t="str">
        <v/>
      </c>
      <c r="O19219" s="14" t="str">
        <v/>
      </c>
      <c r="P19219" s="14" t="str">
        <f ca="1"/>
        <v>Low Cap</v>
      </c>
    </row>
    <row r="19220" spans="11:16">
      <c r="K19220" s="14" t="str">
        <v/>
      </c>
      <c r="L19220" s="14" t="str">
        <v/>
      </c>
      <c r="O19220" s="14" t="str">
        <v/>
      </c>
      <c r="P19220" s="14" t="str">
        <f ca="1"/>
        <v>Low Cap</v>
      </c>
    </row>
    <row r="19221" spans="11:16">
      <c r="K19221" s="14" t="str">
        <v/>
      </c>
      <c r="L19221" s="14" t="str">
        <v/>
      </c>
      <c r="O19221" s="14" t="str">
        <v/>
      </c>
      <c r="P19221" s="14" t="str">
        <f ca="1"/>
        <v>Low Cap</v>
      </c>
    </row>
    <row r="19222" spans="11:16">
      <c r="K19222" s="14" t="str">
        <v/>
      </c>
      <c r="L19222" s="14" t="str">
        <v/>
      </c>
      <c r="O19222" s="14" t="str">
        <v/>
      </c>
      <c r="P19222" s="14" t="str">
        <f ca="1"/>
        <v>Low Cap</v>
      </c>
    </row>
    <row r="19223" spans="11:16">
      <c r="K19223" s="14" t="str">
        <v/>
      </c>
      <c r="L19223" s="14" t="str">
        <v/>
      </c>
      <c r="O19223" s="14" t="str">
        <v/>
      </c>
      <c r="P19223" s="14" t="str">
        <f ca="1"/>
        <v>Low Cap</v>
      </c>
    </row>
    <row r="19224" spans="11:16">
      <c r="K19224" s="14" t="str">
        <v/>
      </c>
      <c r="L19224" s="14" t="str">
        <v/>
      </c>
      <c r="O19224" s="14" t="str">
        <v/>
      </c>
      <c r="P19224" s="14" t="str">
        <f ca="1"/>
        <v>Low Cap</v>
      </c>
    </row>
    <row r="19225" spans="11:16">
      <c r="K19225" s="14" t="str">
        <v/>
      </c>
      <c r="L19225" s="14" t="str">
        <v/>
      </c>
      <c r="O19225" s="14" t="str">
        <v/>
      </c>
      <c r="P19225" s="14" t="str">
        <f ca="1"/>
        <v>Low Cap</v>
      </c>
    </row>
    <row r="19226" spans="11:16">
      <c r="K19226" s="14" t="str">
        <v/>
      </c>
      <c r="L19226" s="14" t="str">
        <v/>
      </c>
      <c r="O19226" s="14" t="str">
        <v/>
      </c>
      <c r="P19226" s="14" t="str">
        <f ca="1"/>
        <v>Low Cap</v>
      </c>
    </row>
    <row r="19227" spans="11:16">
      <c r="K19227" s="14" t="str">
        <v/>
      </c>
      <c r="L19227" s="14" t="str">
        <v/>
      </c>
      <c r="O19227" s="14" t="str">
        <v/>
      </c>
      <c r="P19227" s="14" t="str">
        <f ca="1"/>
        <v>Low Cap</v>
      </c>
    </row>
    <row r="19228" spans="11:16">
      <c r="K19228" s="14" t="str">
        <v/>
      </c>
      <c r="L19228" s="14" t="str">
        <v/>
      </c>
      <c r="O19228" s="14" t="str">
        <v/>
      </c>
      <c r="P19228" s="14" t="str">
        <f ca="1"/>
        <v>Low Cap</v>
      </c>
    </row>
    <row r="19229" spans="11:16">
      <c r="K19229" s="14" t="str">
        <v/>
      </c>
      <c r="L19229" s="14" t="str">
        <v/>
      </c>
      <c r="O19229" s="14" t="str">
        <v/>
      </c>
      <c r="P19229" s="14" t="str">
        <f ca="1"/>
        <v>Low Cap</v>
      </c>
    </row>
    <row r="19230" spans="11:16">
      <c r="K19230" s="14" t="str">
        <v/>
      </c>
      <c r="L19230" s="14" t="str">
        <v/>
      </c>
      <c r="O19230" s="14" t="str">
        <v/>
      </c>
      <c r="P19230" s="14" t="str">
        <f ca="1"/>
        <v>Low Cap</v>
      </c>
    </row>
    <row r="19231" spans="11:16">
      <c r="K19231" s="14" t="str">
        <v/>
      </c>
      <c r="L19231" s="14" t="str">
        <v/>
      </c>
      <c r="O19231" s="14" t="str">
        <v/>
      </c>
      <c r="P19231" s="14" t="str">
        <f ca="1"/>
        <v>Low Cap</v>
      </c>
    </row>
    <row r="19232" spans="11:16">
      <c r="K19232" s="14" t="str">
        <v/>
      </c>
      <c r="L19232" s="14" t="str">
        <v/>
      </c>
      <c r="O19232" s="14" t="str">
        <v/>
      </c>
      <c r="P19232" s="14" t="str">
        <f ca="1"/>
        <v>Low Cap</v>
      </c>
    </row>
    <row r="19233" spans="11:16">
      <c r="K19233" s="14" t="str">
        <v/>
      </c>
      <c r="L19233" s="14" t="str">
        <v/>
      </c>
      <c r="O19233" s="14" t="str">
        <v/>
      </c>
      <c r="P19233" s="14" t="str">
        <f ca="1"/>
        <v>Low Cap</v>
      </c>
    </row>
    <row r="19234" spans="11:16">
      <c r="K19234" s="14" t="str">
        <v/>
      </c>
      <c r="L19234" s="14" t="str">
        <v/>
      </c>
      <c r="O19234" s="14" t="str">
        <v/>
      </c>
      <c r="P19234" s="14" t="str">
        <f ca="1"/>
        <v>Low Cap</v>
      </c>
    </row>
    <row r="19235" spans="11:16">
      <c r="K19235" s="14" t="str">
        <v/>
      </c>
      <c r="L19235" s="14" t="str">
        <v/>
      </c>
      <c r="O19235" s="14" t="str">
        <v/>
      </c>
      <c r="P19235" s="14" t="str">
        <f ca="1"/>
        <v>Low Cap</v>
      </c>
    </row>
    <row r="19236" spans="11:16">
      <c r="K19236" s="14" t="str">
        <v/>
      </c>
      <c r="L19236" s="14" t="str">
        <v/>
      </c>
      <c r="O19236" s="14" t="str">
        <v/>
      </c>
      <c r="P19236" s="14" t="str">
        <f ca="1"/>
        <v>Low Cap</v>
      </c>
    </row>
    <row r="19237" spans="11:16">
      <c r="K19237" s="14" t="str">
        <v/>
      </c>
      <c r="L19237" s="14" t="str">
        <v/>
      </c>
      <c r="O19237" s="14" t="str">
        <v/>
      </c>
      <c r="P19237" s="14" t="str">
        <f ca="1"/>
        <v>Low Cap</v>
      </c>
    </row>
    <row r="19238" spans="11:16">
      <c r="K19238" s="14" t="str">
        <v/>
      </c>
      <c r="L19238" s="14" t="str">
        <v/>
      </c>
      <c r="O19238" s="14" t="str">
        <v/>
      </c>
      <c r="P19238" s="14" t="str">
        <f ca="1"/>
        <v>Low Cap</v>
      </c>
    </row>
    <row r="19239" spans="11:16">
      <c r="K19239" s="14" t="str">
        <v/>
      </c>
      <c r="L19239" s="14" t="str">
        <v/>
      </c>
      <c r="O19239" s="14" t="str">
        <v/>
      </c>
      <c r="P19239" s="14" t="str">
        <f ca="1"/>
        <v>Low Cap</v>
      </c>
    </row>
    <row r="19240" spans="11:16">
      <c r="K19240" s="14" t="str">
        <v/>
      </c>
      <c r="L19240" s="14" t="str">
        <v/>
      </c>
      <c r="O19240" s="14" t="str">
        <v/>
      </c>
      <c r="P19240" s="14" t="str">
        <f ca="1"/>
        <v>Low Cap</v>
      </c>
    </row>
    <row r="19241" spans="11:16">
      <c r="K19241" s="14" t="str">
        <v/>
      </c>
      <c r="L19241" s="14" t="str">
        <v/>
      </c>
      <c r="O19241" s="14" t="str">
        <v/>
      </c>
      <c r="P19241" s="14" t="str">
        <f ca="1"/>
        <v>Low Cap</v>
      </c>
    </row>
    <row r="19242" spans="11:16">
      <c r="K19242" s="14" t="str">
        <v/>
      </c>
      <c r="L19242" s="14" t="str">
        <v/>
      </c>
      <c r="O19242" s="14" t="str">
        <v/>
      </c>
      <c r="P19242" s="14" t="str">
        <f ca="1"/>
        <v>Low Cap</v>
      </c>
    </row>
    <row r="19243" spans="11:16">
      <c r="K19243" s="14" t="str">
        <v/>
      </c>
      <c r="L19243" s="14" t="str">
        <v/>
      </c>
      <c r="O19243" s="14" t="str">
        <v/>
      </c>
      <c r="P19243" s="14" t="str">
        <f ca="1"/>
        <v>Low Cap</v>
      </c>
    </row>
    <row r="19244" spans="11:16">
      <c r="K19244" s="14" t="str">
        <v/>
      </c>
      <c r="L19244" s="14" t="str">
        <v/>
      </c>
      <c r="O19244" s="14" t="str">
        <v/>
      </c>
      <c r="P19244" s="14" t="str">
        <f ca="1"/>
        <v>Low Cap</v>
      </c>
    </row>
    <row r="19245" spans="11:16">
      <c r="K19245" s="14" t="str">
        <v/>
      </c>
      <c r="L19245" s="14" t="str">
        <v/>
      </c>
      <c r="O19245" s="14" t="str">
        <v/>
      </c>
      <c r="P19245" s="14" t="str">
        <f ca="1"/>
        <v>Low Cap</v>
      </c>
    </row>
    <row r="19246" spans="11:16">
      <c r="K19246" s="14" t="str">
        <v/>
      </c>
      <c r="L19246" s="14" t="str">
        <v/>
      </c>
      <c r="O19246" s="14" t="str">
        <v/>
      </c>
      <c r="P19246" s="14" t="str">
        <f ca="1"/>
        <v>Low Cap</v>
      </c>
    </row>
    <row r="19247" spans="11:16">
      <c r="K19247" s="14" t="str">
        <v/>
      </c>
      <c r="L19247" s="14" t="str">
        <v/>
      </c>
      <c r="O19247" s="14" t="str">
        <v/>
      </c>
      <c r="P19247" s="14" t="str">
        <f ca="1"/>
        <v>Low Cap</v>
      </c>
    </row>
    <row r="19248" spans="11:16">
      <c r="K19248" s="14" t="str">
        <v/>
      </c>
      <c r="L19248" s="14" t="str">
        <v/>
      </c>
      <c r="O19248" s="14" t="str">
        <v/>
      </c>
      <c r="P19248" s="14" t="str">
        <f ca="1"/>
        <v>Low Cap</v>
      </c>
    </row>
    <row r="19249" spans="11:16">
      <c r="K19249" s="14" t="str">
        <v/>
      </c>
      <c r="L19249" s="14" t="str">
        <v/>
      </c>
      <c r="O19249" s="14" t="str">
        <v/>
      </c>
      <c r="P19249" s="14" t="str">
        <f ca="1"/>
        <v>Low Cap</v>
      </c>
    </row>
    <row r="19250" spans="11:16">
      <c r="K19250" s="14" t="str">
        <v/>
      </c>
      <c r="L19250" s="14" t="str">
        <v/>
      </c>
      <c r="O19250" s="14" t="str">
        <v/>
      </c>
      <c r="P19250" s="14" t="str">
        <f ca="1"/>
        <v>Low Cap</v>
      </c>
    </row>
    <row r="19251" spans="11:16">
      <c r="K19251" s="14" t="str">
        <v/>
      </c>
      <c r="L19251" s="14" t="str">
        <v/>
      </c>
      <c r="O19251" s="14" t="str">
        <v/>
      </c>
      <c r="P19251" s="14" t="str">
        <f ca="1"/>
        <v>Low Cap</v>
      </c>
    </row>
    <row r="19252" spans="11:16">
      <c r="K19252" s="14" t="str">
        <v/>
      </c>
      <c r="L19252" s="14" t="str">
        <v/>
      </c>
      <c r="O19252" s="14" t="str">
        <v/>
      </c>
      <c r="P19252" s="14" t="str">
        <f ca="1"/>
        <v>Low Cap</v>
      </c>
    </row>
    <row r="19253" spans="11:16">
      <c r="K19253" s="14" t="str">
        <v/>
      </c>
      <c r="L19253" s="14" t="str">
        <v/>
      </c>
      <c r="O19253" s="14" t="str">
        <v/>
      </c>
      <c r="P19253" s="14" t="str">
        <f ca="1"/>
        <v>Low Cap</v>
      </c>
    </row>
    <row r="19254" spans="11:16">
      <c r="K19254" s="14" t="str">
        <v/>
      </c>
      <c r="L19254" s="14" t="str">
        <v/>
      </c>
      <c r="O19254" s="14" t="str">
        <v/>
      </c>
      <c r="P19254" s="14" t="str">
        <f ca="1"/>
        <v>Low Cap</v>
      </c>
    </row>
    <row r="19255" spans="11:16">
      <c r="K19255" s="14" t="str">
        <v/>
      </c>
      <c r="L19255" s="14" t="str">
        <v/>
      </c>
      <c r="O19255" s="14" t="str">
        <v/>
      </c>
      <c r="P19255" s="14" t="str">
        <f ca="1"/>
        <v>Low Cap</v>
      </c>
    </row>
    <row r="19256" spans="11:16">
      <c r="K19256" s="14" t="str">
        <v/>
      </c>
      <c r="L19256" s="14" t="str">
        <v/>
      </c>
      <c r="O19256" s="14" t="str">
        <v/>
      </c>
      <c r="P19256" s="14" t="str">
        <f ca="1"/>
        <v>Low Cap</v>
      </c>
    </row>
    <row r="19257" spans="11:16">
      <c r="K19257" s="14" t="str">
        <v/>
      </c>
      <c r="L19257" s="14" t="str">
        <v/>
      </c>
      <c r="O19257" s="14" t="str">
        <v/>
      </c>
      <c r="P19257" s="14" t="str">
        <f ca="1"/>
        <v>Low Cap</v>
      </c>
    </row>
    <row r="19258" spans="11:16">
      <c r="K19258" s="14" t="str">
        <v/>
      </c>
      <c r="L19258" s="14" t="str">
        <v/>
      </c>
      <c r="O19258" s="14" t="str">
        <v/>
      </c>
      <c r="P19258" s="14" t="str">
        <f ca="1"/>
        <v>Low Cap</v>
      </c>
    </row>
    <row r="19259" spans="11:16">
      <c r="K19259" s="14" t="str">
        <v/>
      </c>
      <c r="L19259" s="14" t="str">
        <v/>
      </c>
      <c r="O19259" s="14" t="str">
        <v/>
      </c>
      <c r="P19259" s="14" t="str">
        <f ca="1"/>
        <v>Low Cap</v>
      </c>
    </row>
    <row r="19260" spans="11:16">
      <c r="K19260" s="14" t="str">
        <v/>
      </c>
      <c r="L19260" s="14" t="str">
        <v/>
      </c>
      <c r="O19260" s="14" t="str">
        <v/>
      </c>
      <c r="P19260" s="14" t="str">
        <f ca="1"/>
        <v>Low Cap</v>
      </c>
    </row>
    <row r="19261" spans="11:16">
      <c r="K19261" s="14" t="str">
        <v/>
      </c>
      <c r="L19261" s="14" t="str">
        <v/>
      </c>
      <c r="O19261" s="14" t="str">
        <v/>
      </c>
      <c r="P19261" s="14" t="str">
        <f ca="1"/>
        <v>Low Cap</v>
      </c>
    </row>
    <row r="19262" spans="11:16">
      <c r="K19262" s="14" t="str">
        <v/>
      </c>
      <c r="L19262" s="14" t="str">
        <v/>
      </c>
      <c r="O19262" s="14" t="str">
        <v/>
      </c>
      <c r="P19262" s="14" t="str">
        <f ca="1"/>
        <v>Low Cap</v>
      </c>
    </row>
    <row r="19263" spans="11:16">
      <c r="K19263" s="14" t="str">
        <v/>
      </c>
      <c r="L19263" s="14" t="str">
        <v/>
      </c>
      <c r="O19263" s="14" t="str">
        <v/>
      </c>
      <c r="P19263" s="14" t="str">
        <f ca="1"/>
        <v>Low Cap</v>
      </c>
    </row>
    <row r="19264" spans="11:16">
      <c r="K19264" s="14" t="str">
        <v/>
      </c>
      <c r="L19264" s="14" t="str">
        <v/>
      </c>
      <c r="O19264" s="14" t="str">
        <v/>
      </c>
      <c r="P19264" s="14" t="str">
        <f ca="1"/>
        <v>Low Cap</v>
      </c>
    </row>
    <row r="19265" spans="11:16">
      <c r="K19265" s="14" t="str">
        <v/>
      </c>
      <c r="L19265" s="14" t="str">
        <v/>
      </c>
      <c r="O19265" s="14" t="str">
        <v/>
      </c>
      <c r="P19265" s="14" t="str">
        <f ca="1"/>
        <v>Low Cap</v>
      </c>
    </row>
    <row r="19266" spans="11:16">
      <c r="K19266" s="14" t="str">
        <v/>
      </c>
      <c r="L19266" s="14" t="str">
        <v/>
      </c>
      <c r="O19266" s="14" t="str">
        <v/>
      </c>
      <c r="P19266" s="14" t="str">
        <f ca="1"/>
        <v>Low Cap</v>
      </c>
    </row>
    <row r="19267" spans="11:16">
      <c r="K19267" s="14" t="str">
        <v/>
      </c>
      <c r="L19267" s="14" t="str">
        <v/>
      </c>
      <c r="O19267" s="14" t="str">
        <v/>
      </c>
      <c r="P19267" s="14" t="str">
        <f ca="1"/>
        <v>Low Cap</v>
      </c>
    </row>
    <row r="19268" spans="11:16">
      <c r="K19268" s="14" t="str">
        <v/>
      </c>
      <c r="L19268" s="14" t="str">
        <v/>
      </c>
      <c r="O19268" s="14" t="str">
        <v/>
      </c>
      <c r="P19268" s="14" t="str">
        <f ca="1"/>
        <v>Low Cap</v>
      </c>
    </row>
    <row r="19269" spans="11:16">
      <c r="K19269" s="14" t="str">
        <v/>
      </c>
      <c r="L19269" s="14" t="str">
        <v/>
      </c>
      <c r="O19269" s="14" t="str">
        <v/>
      </c>
      <c r="P19269" s="14" t="str">
        <f ca="1"/>
        <v>Low Cap</v>
      </c>
    </row>
    <row r="19270" spans="11:16">
      <c r="K19270" s="14" t="str">
        <v/>
      </c>
      <c r="L19270" s="14" t="str">
        <v/>
      </c>
      <c r="O19270" s="14" t="str">
        <v/>
      </c>
      <c r="P19270" s="14" t="str">
        <f ca="1"/>
        <v>Low Cap</v>
      </c>
    </row>
    <row r="19271" spans="11:16">
      <c r="K19271" s="14" t="str">
        <v/>
      </c>
      <c r="L19271" s="14" t="str">
        <v/>
      </c>
      <c r="O19271" s="14" t="str">
        <v/>
      </c>
      <c r="P19271" s="14" t="str">
        <f ca="1"/>
        <v>Low Cap</v>
      </c>
    </row>
    <row r="19272" spans="11:16">
      <c r="K19272" s="14" t="str">
        <v/>
      </c>
      <c r="L19272" s="14" t="str">
        <v/>
      </c>
      <c r="O19272" s="14" t="str">
        <v/>
      </c>
      <c r="P19272" s="14" t="str">
        <f ca="1"/>
        <v>Low Cap</v>
      </c>
    </row>
    <row r="19273" spans="11:16">
      <c r="K19273" s="14" t="str">
        <v/>
      </c>
      <c r="L19273" s="14" t="str">
        <v/>
      </c>
      <c r="O19273" s="14" t="str">
        <v/>
      </c>
      <c r="P19273" s="14" t="str">
        <f ca="1"/>
        <v>Low Cap</v>
      </c>
    </row>
    <row r="19274" spans="11:16">
      <c r="K19274" s="14" t="str">
        <v/>
      </c>
      <c r="L19274" s="14" t="str">
        <v/>
      </c>
      <c r="O19274" s="14" t="str">
        <v/>
      </c>
      <c r="P19274" s="14" t="str">
        <f ca="1"/>
        <v>Low Cap</v>
      </c>
    </row>
    <row r="19275" spans="11:16">
      <c r="K19275" s="14" t="str">
        <v/>
      </c>
      <c r="L19275" s="14" t="str">
        <v/>
      </c>
      <c r="O19275" s="14" t="str">
        <v/>
      </c>
      <c r="P19275" s="14" t="str">
        <f ca="1"/>
        <v>Low Cap</v>
      </c>
    </row>
    <row r="19276" spans="11:16">
      <c r="K19276" s="14" t="str">
        <v/>
      </c>
      <c r="L19276" s="14" t="str">
        <v/>
      </c>
      <c r="O19276" s="14" t="str">
        <v/>
      </c>
      <c r="P19276" s="14" t="str">
        <f ca="1"/>
        <v>Low Cap</v>
      </c>
    </row>
    <row r="19277" spans="11:16">
      <c r="K19277" s="14" t="str">
        <v/>
      </c>
      <c r="L19277" s="14" t="str">
        <v/>
      </c>
      <c r="O19277" s="14" t="str">
        <v/>
      </c>
      <c r="P19277" s="14" t="str">
        <f ca="1"/>
        <v>Low Cap</v>
      </c>
    </row>
    <row r="19278" spans="11:16">
      <c r="K19278" s="14" t="str">
        <v/>
      </c>
      <c r="L19278" s="14" t="str">
        <v/>
      </c>
      <c r="O19278" s="14" t="str">
        <v/>
      </c>
      <c r="P19278" s="14" t="str">
        <f ca="1"/>
        <v>Low Cap</v>
      </c>
    </row>
    <row r="19279" spans="11:16">
      <c r="K19279" s="14" t="str">
        <v/>
      </c>
      <c r="L19279" s="14" t="str">
        <v/>
      </c>
      <c r="O19279" s="14" t="str">
        <v/>
      </c>
      <c r="P19279" s="14" t="str">
        <f ca="1"/>
        <v>Low Cap</v>
      </c>
    </row>
    <row r="19280" spans="11:16">
      <c r="K19280" s="14" t="str">
        <v/>
      </c>
      <c r="L19280" s="14" t="str">
        <v/>
      </c>
      <c r="O19280" s="14" t="str">
        <v/>
      </c>
      <c r="P19280" s="14" t="str">
        <f ca="1"/>
        <v>Low Cap</v>
      </c>
    </row>
    <row r="19281" spans="11:16">
      <c r="K19281" s="14" t="str">
        <v/>
      </c>
      <c r="L19281" s="14" t="str">
        <v/>
      </c>
      <c r="O19281" s="14" t="str">
        <v/>
      </c>
      <c r="P19281" s="14" t="str">
        <f ca="1"/>
        <v>Low Cap</v>
      </c>
    </row>
    <row r="19282" spans="11:16">
      <c r="K19282" s="14" t="str">
        <v/>
      </c>
      <c r="L19282" s="14" t="str">
        <v/>
      </c>
      <c r="O19282" s="14" t="str">
        <v/>
      </c>
      <c r="P19282" s="14" t="str">
        <f ca="1"/>
        <v>Low Cap</v>
      </c>
    </row>
    <row r="19283" spans="11:16">
      <c r="K19283" s="14" t="str">
        <v/>
      </c>
      <c r="L19283" s="14" t="str">
        <v/>
      </c>
      <c r="O19283" s="14" t="str">
        <v/>
      </c>
      <c r="P19283" s="14" t="str">
        <f ca="1"/>
        <v>Low Cap</v>
      </c>
    </row>
    <row r="19284" spans="11:16">
      <c r="K19284" s="14" t="str">
        <v/>
      </c>
      <c r="L19284" s="14" t="str">
        <v/>
      </c>
      <c r="O19284" s="14" t="str">
        <v/>
      </c>
      <c r="P19284" s="14" t="str">
        <f ca="1"/>
        <v>Low Cap</v>
      </c>
    </row>
    <row r="19285" spans="11:16">
      <c r="K19285" s="14" t="str">
        <v/>
      </c>
      <c r="L19285" s="14" t="str">
        <v/>
      </c>
      <c r="O19285" s="14" t="str">
        <v/>
      </c>
      <c r="P19285" s="14" t="str">
        <f ca="1"/>
        <v>Low Cap</v>
      </c>
    </row>
    <row r="19286" spans="11:16">
      <c r="K19286" s="14" t="str">
        <v/>
      </c>
      <c r="L19286" s="14" t="str">
        <v/>
      </c>
      <c r="O19286" s="14" t="str">
        <v/>
      </c>
      <c r="P19286" s="14" t="str">
        <f ca="1"/>
        <v>Low Cap</v>
      </c>
    </row>
    <row r="19287" spans="11:16">
      <c r="K19287" s="14" t="str">
        <v/>
      </c>
      <c r="L19287" s="14" t="str">
        <v/>
      </c>
      <c r="O19287" s="14" t="str">
        <v/>
      </c>
      <c r="P19287" s="14" t="str">
        <f ca="1"/>
        <v>Low Cap</v>
      </c>
    </row>
    <row r="19288" spans="11:16">
      <c r="K19288" s="14" t="str">
        <v/>
      </c>
      <c r="L19288" s="14" t="str">
        <v/>
      </c>
      <c r="O19288" s="14" t="str">
        <v/>
      </c>
      <c r="P19288" s="14" t="str">
        <f ca="1"/>
        <v>Low Cap</v>
      </c>
    </row>
    <row r="19289" spans="11:16">
      <c r="K19289" s="14" t="str">
        <v/>
      </c>
      <c r="L19289" s="14" t="str">
        <v/>
      </c>
      <c r="O19289" s="14" t="str">
        <v/>
      </c>
      <c r="P19289" s="14" t="str">
        <f ca="1"/>
        <v>Low Cap</v>
      </c>
    </row>
    <row r="19290" spans="11:16">
      <c r="K19290" s="14" t="str">
        <v/>
      </c>
      <c r="L19290" s="14" t="str">
        <v/>
      </c>
      <c r="O19290" s="14" t="str">
        <v/>
      </c>
      <c r="P19290" s="14" t="str">
        <f ca="1"/>
        <v>Low Cap</v>
      </c>
    </row>
    <row r="19291" spans="11:16">
      <c r="K19291" s="14" t="str">
        <v/>
      </c>
      <c r="L19291" s="14" t="str">
        <v/>
      </c>
      <c r="O19291" s="14" t="str">
        <v/>
      </c>
      <c r="P19291" s="14" t="str">
        <f ca="1"/>
        <v>Low Cap</v>
      </c>
    </row>
    <row r="19292" spans="11:16">
      <c r="K19292" s="14" t="str">
        <v/>
      </c>
      <c r="L19292" s="14" t="str">
        <v/>
      </c>
      <c r="O19292" s="14" t="str">
        <v/>
      </c>
      <c r="P19292" s="14" t="str">
        <f ca="1"/>
        <v>Low Cap</v>
      </c>
    </row>
    <row r="19293" spans="11:16">
      <c r="K19293" s="14" t="str">
        <v/>
      </c>
      <c r="L19293" s="14" t="str">
        <v/>
      </c>
      <c r="O19293" s="14" t="str">
        <v/>
      </c>
      <c r="P19293" s="14" t="str">
        <f ca="1"/>
        <v>Low Cap</v>
      </c>
    </row>
    <row r="19294" spans="11:16">
      <c r="K19294" s="14" t="str">
        <v/>
      </c>
      <c r="L19294" s="14" t="str">
        <v/>
      </c>
      <c r="O19294" s="14" t="str">
        <v/>
      </c>
      <c r="P19294" s="14" t="str">
        <f ca="1"/>
        <v>Low Cap</v>
      </c>
    </row>
    <row r="19295" spans="11:16">
      <c r="K19295" s="14" t="str">
        <v/>
      </c>
      <c r="L19295" s="14" t="str">
        <v/>
      </c>
      <c r="O19295" s="14" t="str">
        <v/>
      </c>
      <c r="P19295" s="14" t="str">
        <f ca="1"/>
        <v>Low Cap</v>
      </c>
    </row>
    <row r="19296" spans="11:16">
      <c r="K19296" s="14" t="str">
        <v/>
      </c>
      <c r="L19296" s="14" t="str">
        <v/>
      </c>
      <c r="O19296" s="14" t="str">
        <v/>
      </c>
      <c r="P19296" s="14" t="str">
        <f ca="1"/>
        <v>Low Cap</v>
      </c>
    </row>
    <row r="19297" spans="11:16">
      <c r="K19297" s="14" t="str">
        <v/>
      </c>
      <c r="L19297" s="14" t="str">
        <v/>
      </c>
      <c r="O19297" s="14" t="str">
        <v/>
      </c>
      <c r="P19297" s="14" t="str">
        <f ca="1"/>
        <v>Low Cap</v>
      </c>
    </row>
    <row r="19298" spans="11:16">
      <c r="K19298" s="14" t="str">
        <v/>
      </c>
      <c r="L19298" s="14" t="str">
        <v/>
      </c>
      <c r="O19298" s="14" t="str">
        <v/>
      </c>
      <c r="P19298" s="14" t="str">
        <f ca="1"/>
        <v>Low Cap</v>
      </c>
    </row>
    <row r="19299" spans="11:16">
      <c r="K19299" s="14" t="str">
        <v/>
      </c>
      <c r="L19299" s="14" t="str">
        <v/>
      </c>
      <c r="O19299" s="14" t="str">
        <v/>
      </c>
      <c r="P19299" s="14" t="str">
        <f ca="1"/>
        <v>Low Cap</v>
      </c>
    </row>
    <row r="19300" spans="11:16">
      <c r="K19300" s="14" t="str">
        <v/>
      </c>
      <c r="L19300" s="14" t="str">
        <v/>
      </c>
      <c r="O19300" s="14" t="str">
        <v/>
      </c>
      <c r="P19300" s="14" t="str">
        <f ca="1"/>
        <v>Low Cap</v>
      </c>
    </row>
    <row r="19301" spans="11:16">
      <c r="K19301" s="14" t="str">
        <v/>
      </c>
      <c r="L19301" s="14" t="str">
        <v/>
      </c>
      <c r="O19301" s="14" t="str">
        <v/>
      </c>
      <c r="P19301" s="14" t="str">
        <f ca="1"/>
        <v>Low Cap</v>
      </c>
    </row>
    <row r="19302" spans="11:16">
      <c r="K19302" s="14" t="str">
        <v/>
      </c>
      <c r="L19302" s="14" t="str">
        <v/>
      </c>
      <c r="O19302" s="14" t="str">
        <v/>
      </c>
      <c r="P19302" s="14" t="str">
        <f ca="1"/>
        <v>Low Cap</v>
      </c>
    </row>
    <row r="19303" spans="11:16">
      <c r="K19303" s="14" t="str">
        <v/>
      </c>
      <c r="L19303" s="14" t="str">
        <v/>
      </c>
      <c r="O19303" s="14" t="str">
        <v/>
      </c>
      <c r="P19303" s="14" t="str">
        <f ca="1"/>
        <v>Low Cap</v>
      </c>
    </row>
    <row r="19304" spans="11:16">
      <c r="K19304" s="14" t="str">
        <v/>
      </c>
      <c r="L19304" s="14" t="str">
        <v/>
      </c>
      <c r="O19304" s="14" t="str">
        <v/>
      </c>
      <c r="P19304" s="14" t="str">
        <f ca="1"/>
        <v>Low Cap</v>
      </c>
    </row>
    <row r="19305" spans="11:16">
      <c r="K19305" s="14" t="str">
        <v/>
      </c>
      <c r="L19305" s="14" t="str">
        <v/>
      </c>
      <c r="O19305" s="14" t="str">
        <v/>
      </c>
      <c r="P19305" s="14" t="str">
        <f ca="1"/>
        <v>Low Cap</v>
      </c>
    </row>
    <row r="19306" spans="11:16">
      <c r="K19306" s="14" t="str">
        <v/>
      </c>
      <c r="L19306" s="14" t="str">
        <v/>
      </c>
      <c r="O19306" s="14" t="str">
        <v/>
      </c>
      <c r="P19306" s="14" t="str">
        <f ca="1"/>
        <v>Low Cap</v>
      </c>
    </row>
    <row r="19307" spans="11:16">
      <c r="K19307" s="14" t="str">
        <v/>
      </c>
      <c r="L19307" s="14" t="str">
        <v/>
      </c>
      <c r="O19307" s="14" t="str">
        <v/>
      </c>
      <c r="P19307" s="14" t="str">
        <f ca="1"/>
        <v>Low Cap</v>
      </c>
    </row>
    <row r="19308" spans="11:16">
      <c r="K19308" s="14" t="str">
        <v/>
      </c>
      <c r="L19308" s="14" t="str">
        <v/>
      </c>
      <c r="O19308" s="14" t="str">
        <v/>
      </c>
      <c r="P19308" s="14" t="str">
        <f ca="1"/>
        <v>Low Cap</v>
      </c>
    </row>
    <row r="19309" spans="11:16">
      <c r="K19309" s="14" t="str">
        <v/>
      </c>
      <c r="L19309" s="14" t="str">
        <v/>
      </c>
      <c r="O19309" s="14" t="str">
        <v/>
      </c>
      <c r="P19309" s="14" t="str">
        <f ca="1"/>
        <v>Low Cap</v>
      </c>
    </row>
    <row r="19310" spans="11:16">
      <c r="K19310" s="14" t="str">
        <v/>
      </c>
      <c r="L19310" s="14" t="str">
        <v/>
      </c>
      <c r="O19310" s="14" t="str">
        <v/>
      </c>
      <c r="P19310" s="14" t="str">
        <f ca="1"/>
        <v>Low Cap</v>
      </c>
    </row>
    <row r="19311" spans="11:16">
      <c r="K19311" s="14" t="str">
        <v/>
      </c>
      <c r="L19311" s="14" t="str">
        <v/>
      </c>
      <c r="O19311" s="14" t="str">
        <v/>
      </c>
      <c r="P19311" s="14" t="str">
        <f ca="1"/>
        <v>Low Cap</v>
      </c>
    </row>
    <row r="19312" spans="11:16">
      <c r="K19312" s="14" t="str">
        <v/>
      </c>
      <c r="L19312" s="14" t="str">
        <v/>
      </c>
      <c r="O19312" s="14" t="str">
        <v/>
      </c>
      <c r="P19312" s="14" t="str">
        <f ca="1"/>
        <v>Low Cap</v>
      </c>
    </row>
    <row r="19313" spans="11:16">
      <c r="K19313" s="14" t="str">
        <v/>
      </c>
      <c r="L19313" s="14" t="str">
        <v/>
      </c>
      <c r="O19313" s="14" t="str">
        <v/>
      </c>
      <c r="P19313" s="14" t="str">
        <f ca="1"/>
        <v>Low Cap</v>
      </c>
    </row>
    <row r="19314" spans="11:16">
      <c r="K19314" s="14" t="str">
        <v/>
      </c>
      <c r="L19314" s="14" t="str">
        <v/>
      </c>
      <c r="O19314" s="14" t="str">
        <v/>
      </c>
      <c r="P19314" s="14" t="str">
        <f ca="1"/>
        <v>Low Cap</v>
      </c>
    </row>
    <row r="19315" spans="11:16">
      <c r="K19315" s="14" t="str">
        <v/>
      </c>
      <c r="L19315" s="14" t="str">
        <v/>
      </c>
      <c r="O19315" s="14" t="str">
        <v/>
      </c>
      <c r="P19315" s="14" t="str">
        <f ca="1"/>
        <v>Low Cap</v>
      </c>
    </row>
    <row r="19316" spans="11:16">
      <c r="K19316" s="14" t="str">
        <v/>
      </c>
      <c r="L19316" s="14" t="str">
        <v/>
      </c>
      <c r="O19316" s="14" t="str">
        <v/>
      </c>
      <c r="P19316" s="14" t="str">
        <f ca="1"/>
        <v>Low Cap</v>
      </c>
    </row>
    <row r="19317" spans="11:16">
      <c r="K19317" s="14" t="str">
        <v/>
      </c>
      <c r="L19317" s="14" t="str">
        <v/>
      </c>
      <c r="O19317" s="14" t="str">
        <v/>
      </c>
      <c r="P19317" s="14" t="str">
        <f ca="1"/>
        <v>Low Cap</v>
      </c>
    </row>
    <row r="19318" spans="11:16">
      <c r="K19318" s="14" t="str">
        <v/>
      </c>
      <c r="L19318" s="14" t="str">
        <v/>
      </c>
      <c r="O19318" s="14" t="str">
        <v/>
      </c>
      <c r="P19318" s="14" t="str">
        <f ca="1"/>
        <v>Low Cap</v>
      </c>
    </row>
    <row r="19319" spans="11:16">
      <c r="K19319" s="14" t="str">
        <v/>
      </c>
      <c r="L19319" s="14" t="str">
        <v/>
      </c>
      <c r="O19319" s="14" t="str">
        <v/>
      </c>
      <c r="P19319" s="14" t="str">
        <f ca="1"/>
        <v>Low Cap</v>
      </c>
    </row>
    <row r="19320" spans="11:16">
      <c r="K19320" s="14" t="str">
        <v/>
      </c>
      <c r="L19320" s="14" t="str">
        <v/>
      </c>
      <c r="O19320" s="14" t="str">
        <v/>
      </c>
      <c r="P19320" s="14" t="str">
        <f ca="1"/>
        <v>Low Cap</v>
      </c>
    </row>
    <row r="19321" spans="11:16">
      <c r="K19321" s="14" t="str">
        <v/>
      </c>
      <c r="L19321" s="14" t="str">
        <v/>
      </c>
      <c r="O19321" s="14" t="str">
        <v/>
      </c>
      <c r="P19321" s="14" t="str">
        <f ca="1"/>
        <v>Low Cap</v>
      </c>
    </row>
    <row r="19322" spans="11:16">
      <c r="K19322" s="14" t="str">
        <v/>
      </c>
      <c r="L19322" s="14" t="str">
        <v/>
      </c>
      <c r="O19322" s="14" t="str">
        <v/>
      </c>
      <c r="P19322" s="14" t="str">
        <f ca="1"/>
        <v>Low Cap</v>
      </c>
    </row>
    <row r="19323" spans="11:16">
      <c r="K19323" s="14" t="str">
        <v/>
      </c>
      <c r="L19323" s="14" t="str">
        <v/>
      </c>
      <c r="O19323" s="14" t="str">
        <v/>
      </c>
      <c r="P19323" s="14" t="str">
        <f ca="1"/>
        <v>Low Cap</v>
      </c>
    </row>
    <row r="19324" spans="11:16">
      <c r="K19324" s="14" t="str">
        <v/>
      </c>
      <c r="L19324" s="14" t="str">
        <v/>
      </c>
      <c r="O19324" s="14" t="str">
        <v/>
      </c>
      <c r="P19324" s="14" t="str">
        <f ca="1"/>
        <v>Low Cap</v>
      </c>
    </row>
    <row r="19325" spans="11:16">
      <c r="K19325" s="14" t="str">
        <v/>
      </c>
      <c r="L19325" s="14" t="str">
        <v/>
      </c>
      <c r="O19325" s="14" t="str">
        <v/>
      </c>
      <c r="P19325" s="14" t="str">
        <f ca="1"/>
        <v>Low Cap</v>
      </c>
    </row>
    <row r="19326" spans="11:16">
      <c r="K19326" s="14" t="str">
        <v/>
      </c>
      <c r="L19326" s="14" t="str">
        <v/>
      </c>
      <c r="O19326" s="14" t="str">
        <v/>
      </c>
      <c r="P19326" s="14" t="str">
        <f ca="1"/>
        <v>Low Cap</v>
      </c>
    </row>
    <row r="19327" spans="11:16">
      <c r="K19327" s="14" t="str">
        <v/>
      </c>
      <c r="L19327" s="14" t="str">
        <v/>
      </c>
      <c r="O19327" s="14" t="str">
        <v/>
      </c>
      <c r="P19327" s="14" t="str">
        <f ca="1"/>
        <v>Low Cap</v>
      </c>
    </row>
    <row r="19328" spans="11:16">
      <c r="K19328" s="14" t="str">
        <v/>
      </c>
      <c r="L19328" s="14" t="str">
        <v/>
      </c>
      <c r="O19328" s="14" t="str">
        <v/>
      </c>
      <c r="P19328" s="14" t="str">
        <f ca="1"/>
        <v>Low Cap</v>
      </c>
    </row>
    <row r="19329" spans="11:16">
      <c r="K19329" s="14" t="str">
        <v/>
      </c>
      <c r="L19329" s="14" t="str">
        <v/>
      </c>
      <c r="O19329" s="14" t="str">
        <v/>
      </c>
      <c r="P19329" s="14" t="str">
        <f ca="1"/>
        <v>Low Cap</v>
      </c>
    </row>
    <row r="19330" spans="11:16">
      <c r="K19330" s="14" t="str">
        <v/>
      </c>
      <c r="L19330" s="14" t="str">
        <v/>
      </c>
      <c r="O19330" s="14" t="str">
        <v/>
      </c>
      <c r="P19330" s="14" t="str">
        <f ca="1"/>
        <v>Low Cap</v>
      </c>
    </row>
    <row r="19331" spans="11:16">
      <c r="K19331" s="14" t="str">
        <v/>
      </c>
      <c r="L19331" s="14" t="str">
        <v/>
      </c>
      <c r="O19331" s="14" t="str">
        <v/>
      </c>
      <c r="P19331" s="14" t="str">
        <f ca="1"/>
        <v>Low Cap</v>
      </c>
    </row>
    <row r="19332" spans="11:16">
      <c r="K19332" s="14" t="str">
        <v/>
      </c>
      <c r="L19332" s="14" t="str">
        <v/>
      </c>
      <c r="O19332" s="14" t="str">
        <v/>
      </c>
      <c r="P19332" s="14" t="str">
        <f ca="1"/>
        <v>Low Cap</v>
      </c>
    </row>
    <row r="19333" spans="11:16">
      <c r="K19333" s="14" t="str">
        <v/>
      </c>
      <c r="L19333" s="14" t="str">
        <v/>
      </c>
      <c r="O19333" s="14" t="str">
        <v/>
      </c>
      <c r="P19333" s="14" t="str">
        <f ca="1"/>
        <v>Low Cap</v>
      </c>
    </row>
    <row r="19334" spans="11:16">
      <c r="K19334" s="14" t="str">
        <v/>
      </c>
      <c r="L19334" s="14" t="str">
        <v/>
      </c>
      <c r="O19334" s="14" t="str">
        <v/>
      </c>
      <c r="P19334" s="14" t="str">
        <f ca="1"/>
        <v>Low Cap</v>
      </c>
    </row>
    <row r="19335" spans="11:16">
      <c r="K19335" s="14" t="str">
        <v/>
      </c>
      <c r="L19335" s="14" t="str">
        <v/>
      </c>
      <c r="O19335" s="14" t="str">
        <v/>
      </c>
      <c r="P19335" s="14" t="str">
        <f ca="1"/>
        <v>Low Cap</v>
      </c>
    </row>
    <row r="19336" spans="11:16">
      <c r="K19336" s="14" t="str">
        <v/>
      </c>
      <c r="L19336" s="14" t="str">
        <v/>
      </c>
      <c r="O19336" s="14" t="str">
        <v/>
      </c>
      <c r="P19336" s="14" t="str">
        <f ca="1"/>
        <v>Low Cap</v>
      </c>
    </row>
    <row r="19337" spans="11:16">
      <c r="K19337" s="14" t="str">
        <v/>
      </c>
      <c r="L19337" s="14" t="str">
        <v/>
      </c>
      <c r="O19337" s="14" t="str">
        <v/>
      </c>
      <c r="P19337" s="14" t="str">
        <f ca="1"/>
        <v>Low Cap</v>
      </c>
    </row>
    <row r="19338" spans="11:16">
      <c r="K19338" s="14" t="str">
        <v/>
      </c>
      <c r="L19338" s="14" t="str">
        <v/>
      </c>
      <c r="O19338" s="14" t="str">
        <v/>
      </c>
      <c r="P19338" s="14" t="str">
        <f ca="1"/>
        <v>Low Cap</v>
      </c>
    </row>
    <row r="19339" spans="11:16">
      <c r="K19339" s="14" t="str">
        <v/>
      </c>
      <c r="L19339" s="14" t="str">
        <v/>
      </c>
      <c r="O19339" s="14" t="str">
        <v/>
      </c>
      <c r="P19339" s="14" t="str">
        <f ca="1"/>
        <v>Low Cap</v>
      </c>
    </row>
    <row r="19340" spans="11:16">
      <c r="K19340" s="14" t="str">
        <v/>
      </c>
      <c r="L19340" s="14" t="str">
        <v/>
      </c>
      <c r="O19340" s="14" t="str">
        <v/>
      </c>
      <c r="P19340" s="14" t="str">
        <f ca="1"/>
        <v>Low Cap</v>
      </c>
    </row>
    <row r="19341" spans="11:16">
      <c r="K19341" s="14" t="str">
        <v/>
      </c>
      <c r="L19341" s="14" t="str">
        <v/>
      </c>
      <c r="O19341" s="14" t="str">
        <v/>
      </c>
      <c r="P19341" s="14" t="str">
        <f ca="1"/>
        <v>Low Cap</v>
      </c>
    </row>
    <row r="19342" spans="11:16">
      <c r="K19342" s="14" t="str">
        <v/>
      </c>
      <c r="L19342" s="14" t="str">
        <v/>
      </c>
      <c r="O19342" s="14" t="str">
        <v/>
      </c>
      <c r="P19342" s="14" t="str">
        <f ca="1"/>
        <v>Low Cap</v>
      </c>
    </row>
    <row r="19343" spans="11:16">
      <c r="K19343" s="14" t="str">
        <v/>
      </c>
      <c r="L19343" s="14" t="str">
        <v/>
      </c>
      <c r="O19343" s="14" t="str">
        <v/>
      </c>
      <c r="P19343" s="14" t="str">
        <f ca="1"/>
        <v>Low Cap</v>
      </c>
    </row>
    <row r="19344" spans="11:16">
      <c r="K19344" s="14" t="str">
        <v/>
      </c>
      <c r="L19344" s="14" t="str">
        <v/>
      </c>
      <c r="O19344" s="14" t="str">
        <v/>
      </c>
      <c r="P19344" s="14" t="str">
        <f ca="1"/>
        <v>Low Cap</v>
      </c>
    </row>
    <row r="19345" spans="11:16">
      <c r="K19345" s="14" t="str">
        <v/>
      </c>
      <c r="L19345" s="14" t="str">
        <v/>
      </c>
      <c r="O19345" s="14" t="str">
        <v/>
      </c>
      <c r="P19345" s="14" t="str">
        <f ca="1"/>
        <v>Low Cap</v>
      </c>
    </row>
    <row r="19346" spans="11:16">
      <c r="K19346" s="14" t="str">
        <v/>
      </c>
      <c r="L19346" s="14" t="str">
        <v/>
      </c>
      <c r="O19346" s="14" t="str">
        <v/>
      </c>
      <c r="P19346" s="14" t="str">
        <f ca="1"/>
        <v>Low Cap</v>
      </c>
    </row>
    <row r="19347" spans="11:16">
      <c r="K19347" s="14" t="str">
        <v/>
      </c>
      <c r="L19347" s="14" t="str">
        <v/>
      </c>
      <c r="O19347" s="14" t="str">
        <v/>
      </c>
      <c r="P19347" s="14" t="str">
        <f ca="1"/>
        <v>Low Cap</v>
      </c>
    </row>
    <row r="19348" spans="11:16">
      <c r="K19348" s="14" t="str">
        <v/>
      </c>
      <c r="L19348" s="14" t="str">
        <v/>
      </c>
      <c r="O19348" s="14" t="str">
        <v/>
      </c>
      <c r="P19348" s="14" t="str">
        <f ca="1"/>
        <v>Low Cap</v>
      </c>
    </row>
    <row r="19349" spans="11:16">
      <c r="K19349" s="14" t="str">
        <v/>
      </c>
      <c r="L19349" s="14" t="str">
        <v/>
      </c>
      <c r="O19349" s="14" t="str">
        <v/>
      </c>
      <c r="P19349" s="14" t="str">
        <f ca="1"/>
        <v>Low Cap</v>
      </c>
    </row>
    <row r="19350" spans="11:16">
      <c r="K19350" s="14" t="str">
        <v/>
      </c>
      <c r="L19350" s="14" t="str">
        <v/>
      </c>
      <c r="O19350" s="14" t="str">
        <v/>
      </c>
      <c r="P19350" s="14" t="str">
        <f ca="1"/>
        <v>Low Cap</v>
      </c>
    </row>
    <row r="19351" spans="11:16">
      <c r="K19351" s="14" t="str">
        <v/>
      </c>
      <c r="L19351" s="14" t="str">
        <v/>
      </c>
      <c r="O19351" s="14" t="str">
        <v/>
      </c>
      <c r="P19351" s="14" t="str">
        <f ca="1"/>
        <v>Low Cap</v>
      </c>
    </row>
    <row r="19352" spans="11:16">
      <c r="K19352" s="14" t="str">
        <v/>
      </c>
      <c r="L19352" s="14" t="str">
        <v/>
      </c>
      <c r="O19352" s="14" t="str">
        <v/>
      </c>
      <c r="P19352" s="14" t="str">
        <f ca="1"/>
        <v>Low Cap</v>
      </c>
    </row>
    <row r="19353" spans="11:16">
      <c r="K19353" s="14" t="str">
        <v/>
      </c>
      <c r="L19353" s="14" t="str">
        <v/>
      </c>
      <c r="O19353" s="14" t="str">
        <v/>
      </c>
      <c r="P19353" s="14" t="str">
        <f ca="1"/>
        <v>Low Cap</v>
      </c>
    </row>
    <row r="19354" spans="11:16">
      <c r="K19354" s="14" t="str">
        <v/>
      </c>
      <c r="L19354" s="14" t="str">
        <v/>
      </c>
      <c r="O19354" s="14" t="str">
        <v/>
      </c>
      <c r="P19354" s="14" t="str">
        <f ca="1"/>
        <v>Low Cap</v>
      </c>
    </row>
    <row r="19355" spans="11:16">
      <c r="K19355" s="14" t="str">
        <v/>
      </c>
      <c r="L19355" s="14" t="str">
        <v/>
      </c>
      <c r="O19355" s="14" t="str">
        <v/>
      </c>
      <c r="P19355" s="14" t="str">
        <f ca="1"/>
        <v>Low Cap</v>
      </c>
    </row>
    <row r="19356" spans="11:16">
      <c r="K19356" s="14" t="str">
        <v/>
      </c>
      <c r="L19356" s="14" t="str">
        <v/>
      </c>
      <c r="O19356" s="14" t="str">
        <v/>
      </c>
      <c r="P19356" s="14" t="str">
        <f ca="1"/>
        <v>Low Cap</v>
      </c>
    </row>
    <row r="19357" spans="11:16">
      <c r="K19357" s="14" t="str">
        <v/>
      </c>
      <c r="L19357" s="14" t="str">
        <v/>
      </c>
      <c r="O19357" s="14" t="str">
        <v/>
      </c>
      <c r="P19357" s="14" t="str">
        <f ca="1"/>
        <v>Low Cap</v>
      </c>
    </row>
    <row r="19358" spans="11:16">
      <c r="K19358" s="14" t="str">
        <v/>
      </c>
      <c r="L19358" s="14" t="str">
        <v/>
      </c>
      <c r="O19358" s="14" t="str">
        <v/>
      </c>
      <c r="P19358" s="14" t="str">
        <f ca="1"/>
        <v>Low Cap</v>
      </c>
    </row>
    <row r="19359" spans="11:16">
      <c r="K19359" s="14" t="str">
        <v/>
      </c>
      <c r="L19359" s="14" t="str">
        <v/>
      </c>
      <c r="O19359" s="14" t="str">
        <v/>
      </c>
      <c r="P19359" s="14" t="str">
        <f ca="1"/>
        <v>Low Cap</v>
      </c>
    </row>
    <row r="19360" spans="11:16">
      <c r="K19360" s="14" t="str">
        <v/>
      </c>
      <c r="L19360" s="14" t="str">
        <v/>
      </c>
      <c r="O19360" s="14" t="str">
        <v/>
      </c>
      <c r="P19360" s="14" t="str">
        <f ca="1"/>
        <v>Low Cap</v>
      </c>
    </row>
    <row r="19361" spans="11:16">
      <c r="K19361" s="14" t="str">
        <v/>
      </c>
      <c r="L19361" s="14" t="str">
        <v/>
      </c>
      <c r="O19361" s="14" t="str">
        <v/>
      </c>
      <c r="P19361" s="14" t="str">
        <f ca="1"/>
        <v>Low Cap</v>
      </c>
    </row>
    <row r="19362" spans="11:16">
      <c r="K19362" s="14" t="str">
        <v/>
      </c>
      <c r="L19362" s="14" t="str">
        <v/>
      </c>
      <c r="O19362" s="14" t="str">
        <v/>
      </c>
      <c r="P19362" s="14" t="str">
        <f ca="1"/>
        <v>Low Cap</v>
      </c>
    </row>
    <row r="19363" spans="11:16">
      <c r="K19363" s="14" t="str">
        <v/>
      </c>
      <c r="L19363" s="14" t="str">
        <v/>
      </c>
      <c r="O19363" s="14" t="str">
        <v/>
      </c>
      <c r="P19363" s="14" t="str">
        <f ca="1"/>
        <v>Low Cap</v>
      </c>
    </row>
    <row r="19364" spans="11:16">
      <c r="K19364" s="14" t="str">
        <v/>
      </c>
      <c r="L19364" s="14" t="str">
        <v/>
      </c>
      <c r="O19364" s="14" t="str">
        <v/>
      </c>
      <c r="P19364" s="14" t="str">
        <f ca="1"/>
        <v>Low Cap</v>
      </c>
    </row>
    <row r="19365" spans="11:16">
      <c r="K19365" s="14" t="str">
        <v/>
      </c>
      <c r="L19365" s="14" t="str">
        <v/>
      </c>
      <c r="O19365" s="14" t="str">
        <v/>
      </c>
      <c r="P19365" s="14" t="str">
        <f ca="1"/>
        <v>Low Cap</v>
      </c>
    </row>
    <row r="19366" spans="11:16">
      <c r="K19366" s="14" t="str">
        <v/>
      </c>
      <c r="L19366" s="14" t="str">
        <v/>
      </c>
      <c r="O19366" s="14" t="str">
        <v/>
      </c>
      <c r="P19366" s="14" t="str">
        <f ca="1"/>
        <v>Low Cap</v>
      </c>
    </row>
    <row r="19367" spans="11:16">
      <c r="K19367" s="14" t="str">
        <v/>
      </c>
      <c r="L19367" s="14" t="str">
        <v/>
      </c>
      <c r="O19367" s="14" t="str">
        <v/>
      </c>
      <c r="P19367" s="14" t="str">
        <f ca="1"/>
        <v>Low Cap</v>
      </c>
    </row>
    <row r="19368" spans="11:16">
      <c r="K19368" s="14" t="str">
        <v/>
      </c>
      <c r="L19368" s="14" t="str">
        <v/>
      </c>
      <c r="O19368" s="14" t="str">
        <v/>
      </c>
      <c r="P19368" s="14" t="str">
        <f ca="1"/>
        <v>Low Cap</v>
      </c>
    </row>
    <row r="19369" spans="11:16">
      <c r="K19369" s="14" t="str">
        <v/>
      </c>
      <c r="L19369" s="14" t="str">
        <v/>
      </c>
      <c r="O19369" s="14" t="str">
        <v/>
      </c>
      <c r="P19369" s="14" t="str">
        <f ca="1"/>
        <v>Low Cap</v>
      </c>
    </row>
    <row r="19370" spans="11:16">
      <c r="K19370" s="14" t="str">
        <v/>
      </c>
      <c r="L19370" s="14" t="str">
        <v/>
      </c>
      <c r="O19370" s="14" t="str">
        <v/>
      </c>
      <c r="P19370" s="14" t="str">
        <f ca="1"/>
        <v>Low Cap</v>
      </c>
    </row>
    <row r="19371" spans="11:16">
      <c r="K19371" s="14" t="str">
        <v/>
      </c>
      <c r="L19371" s="14" t="str">
        <v/>
      </c>
      <c r="O19371" s="14" t="str">
        <v/>
      </c>
      <c r="P19371" s="14" t="str">
        <f ca="1"/>
        <v>Low Cap</v>
      </c>
    </row>
    <row r="19372" spans="11:16">
      <c r="K19372" s="14" t="str">
        <v/>
      </c>
      <c r="L19372" s="14" t="str">
        <v/>
      </c>
      <c r="O19372" s="14" t="str">
        <v/>
      </c>
      <c r="P19372" s="14" t="str">
        <f ca="1"/>
        <v>Low Cap</v>
      </c>
    </row>
    <row r="19373" spans="11:16">
      <c r="K19373" s="14" t="str">
        <v/>
      </c>
      <c r="L19373" s="14" t="str">
        <v/>
      </c>
      <c r="O19373" s="14" t="str">
        <v/>
      </c>
      <c r="P19373" s="14" t="str">
        <f ca="1"/>
        <v>Low Cap</v>
      </c>
    </row>
    <row r="19374" spans="11:16">
      <c r="K19374" s="14" t="str">
        <v/>
      </c>
      <c r="L19374" s="14" t="str">
        <v/>
      </c>
      <c r="O19374" s="14" t="str">
        <v/>
      </c>
      <c r="P19374" s="14" t="str">
        <f ca="1"/>
        <v>Low Cap</v>
      </c>
    </row>
    <row r="19375" spans="11:16">
      <c r="K19375" s="14" t="str">
        <v/>
      </c>
      <c r="L19375" s="14" t="str">
        <v/>
      </c>
      <c r="O19375" s="14" t="str">
        <v/>
      </c>
      <c r="P19375" s="14" t="str">
        <f ca="1"/>
        <v>Low Cap</v>
      </c>
    </row>
    <row r="19376" spans="11:16">
      <c r="K19376" s="14" t="str">
        <v/>
      </c>
      <c r="L19376" s="14" t="str">
        <v/>
      </c>
      <c r="O19376" s="14" t="str">
        <v/>
      </c>
      <c r="P19376" s="14" t="str">
        <f ca="1"/>
        <v>Low Cap</v>
      </c>
    </row>
    <row r="19377" spans="11:16">
      <c r="K19377" s="14" t="str">
        <v/>
      </c>
      <c r="L19377" s="14" t="str">
        <v/>
      </c>
      <c r="O19377" s="14" t="str">
        <v/>
      </c>
      <c r="P19377" s="14" t="str">
        <f ca="1"/>
        <v>Low Cap</v>
      </c>
    </row>
    <row r="19378" spans="11:16">
      <c r="K19378" s="14" t="str">
        <v/>
      </c>
      <c r="L19378" s="14" t="str">
        <v/>
      </c>
      <c r="O19378" s="14" t="str">
        <v/>
      </c>
      <c r="P19378" s="14" t="str">
        <f ca="1"/>
        <v>Low Cap</v>
      </c>
    </row>
    <row r="19379" spans="11:16">
      <c r="K19379" s="14" t="str">
        <v/>
      </c>
      <c r="L19379" s="14" t="str">
        <v/>
      </c>
      <c r="O19379" s="14" t="str">
        <v/>
      </c>
      <c r="P19379" s="14" t="str">
        <f ca="1"/>
        <v>Low Cap</v>
      </c>
    </row>
    <row r="19380" spans="11:16">
      <c r="K19380" s="14" t="str">
        <v/>
      </c>
      <c r="L19380" s="14" t="str">
        <v/>
      </c>
      <c r="O19380" s="14" t="str">
        <v/>
      </c>
      <c r="P19380" s="14" t="str">
        <f ca="1"/>
        <v>Low Cap</v>
      </c>
    </row>
    <row r="19381" spans="11:16">
      <c r="K19381" s="14" t="str">
        <v/>
      </c>
      <c r="L19381" s="14" t="str">
        <v/>
      </c>
      <c r="O19381" s="14" t="str">
        <v/>
      </c>
      <c r="P19381" s="14" t="str">
        <f ca="1"/>
        <v>Low Cap</v>
      </c>
    </row>
    <row r="19382" spans="11:16">
      <c r="K19382" s="14" t="str">
        <v/>
      </c>
      <c r="L19382" s="14" t="str">
        <v/>
      </c>
      <c r="O19382" s="14" t="str">
        <v/>
      </c>
      <c r="P19382" s="14" t="str">
        <f ca="1"/>
        <v>Low Cap</v>
      </c>
    </row>
    <row r="19383" spans="11:16">
      <c r="K19383" s="14" t="str">
        <v/>
      </c>
      <c r="L19383" s="14" t="str">
        <v/>
      </c>
      <c r="O19383" s="14" t="str">
        <v/>
      </c>
      <c r="P19383" s="14" t="str">
        <f ca="1"/>
        <v>Low Cap</v>
      </c>
    </row>
    <row r="19384" spans="11:16">
      <c r="K19384" s="14" t="str">
        <v/>
      </c>
      <c r="L19384" s="14" t="str">
        <v/>
      </c>
      <c r="O19384" s="14" t="str">
        <v/>
      </c>
      <c r="P19384" s="14" t="str">
        <f ca="1"/>
        <v>Low Cap</v>
      </c>
    </row>
    <row r="19385" spans="11:16">
      <c r="K19385" s="14" t="str">
        <v/>
      </c>
      <c r="L19385" s="14" t="str">
        <v/>
      </c>
      <c r="O19385" s="14" t="str">
        <v/>
      </c>
      <c r="P19385" s="14" t="str">
        <f ca="1"/>
        <v>Low Cap</v>
      </c>
    </row>
    <row r="19386" spans="11:16">
      <c r="K19386" s="14" t="str">
        <v/>
      </c>
      <c r="L19386" s="14" t="str">
        <v/>
      </c>
      <c r="O19386" s="14" t="str">
        <v/>
      </c>
      <c r="P19386" s="14" t="str">
        <f ca="1"/>
        <v>Low Cap</v>
      </c>
    </row>
    <row r="19387" spans="11:16">
      <c r="K19387" s="14" t="str">
        <v/>
      </c>
      <c r="L19387" s="14" t="str">
        <v/>
      </c>
      <c r="O19387" s="14" t="str">
        <v/>
      </c>
      <c r="P19387" s="14" t="str">
        <f ca="1"/>
        <v>Low Cap</v>
      </c>
    </row>
    <row r="19388" spans="11:16">
      <c r="K19388" s="14" t="str">
        <v/>
      </c>
      <c r="L19388" s="14" t="str">
        <v/>
      </c>
      <c r="O19388" s="14" t="str">
        <v/>
      </c>
      <c r="P19388" s="14" t="str">
        <f ca="1"/>
        <v>Low Cap</v>
      </c>
    </row>
    <row r="19389" spans="11:16">
      <c r="K19389" s="14" t="str">
        <v/>
      </c>
      <c r="L19389" s="14" t="str">
        <v/>
      </c>
      <c r="O19389" s="14" t="str">
        <v/>
      </c>
      <c r="P19389" s="14" t="str">
        <f ca="1"/>
        <v>Low Cap</v>
      </c>
    </row>
    <row r="19390" spans="11:16">
      <c r="K19390" s="14" t="str">
        <v/>
      </c>
      <c r="L19390" s="14" t="str">
        <v/>
      </c>
      <c r="O19390" s="14" t="str">
        <v/>
      </c>
      <c r="P19390" s="14" t="str">
        <f ca="1"/>
        <v>Low Cap</v>
      </c>
    </row>
    <row r="19391" spans="11:16">
      <c r="K19391" s="14" t="str">
        <v/>
      </c>
      <c r="L19391" s="14" t="str">
        <v/>
      </c>
      <c r="O19391" s="14" t="str">
        <v/>
      </c>
      <c r="P19391" s="14" t="str">
        <f ca="1"/>
        <v>Low Cap</v>
      </c>
    </row>
    <row r="19392" spans="11:16">
      <c r="K19392" s="14" t="str">
        <v/>
      </c>
      <c r="L19392" s="14" t="str">
        <v/>
      </c>
      <c r="O19392" s="14" t="str">
        <v/>
      </c>
      <c r="P19392" s="14" t="str">
        <f ca="1"/>
        <v>Low Cap</v>
      </c>
    </row>
    <row r="19393" spans="11:16">
      <c r="K19393" s="14" t="str">
        <v/>
      </c>
      <c r="L19393" s="14" t="str">
        <v/>
      </c>
      <c r="O19393" s="14" t="str">
        <v/>
      </c>
      <c r="P19393" s="14" t="str">
        <f ca="1"/>
        <v>Low Cap</v>
      </c>
    </row>
    <row r="19394" spans="11:16">
      <c r="K19394" s="14" t="str">
        <v/>
      </c>
      <c r="L19394" s="14" t="str">
        <v/>
      </c>
      <c r="O19394" s="14" t="str">
        <v/>
      </c>
      <c r="P19394" s="14" t="str">
        <f ca="1"/>
        <v>Low Cap</v>
      </c>
    </row>
    <row r="19395" spans="11:16">
      <c r="K19395" s="14" t="str">
        <v/>
      </c>
      <c r="L19395" s="14" t="str">
        <v/>
      </c>
      <c r="O19395" s="14" t="str">
        <v/>
      </c>
      <c r="P19395" s="14" t="str">
        <f ca="1"/>
        <v>Low Cap</v>
      </c>
    </row>
    <row r="19396" spans="11:16">
      <c r="K19396" s="14" t="str">
        <v/>
      </c>
      <c r="L19396" s="14" t="str">
        <v/>
      </c>
      <c r="O19396" s="14" t="str">
        <v/>
      </c>
      <c r="P19396" s="14" t="str">
        <f ca="1"/>
        <v>Low Cap</v>
      </c>
    </row>
    <row r="19397" spans="11:16">
      <c r="K19397" s="14" t="str">
        <v/>
      </c>
      <c r="L19397" s="14" t="str">
        <v/>
      </c>
      <c r="O19397" s="14" t="str">
        <v/>
      </c>
      <c r="P19397" s="14" t="str">
        <f ca="1"/>
        <v>Low Cap</v>
      </c>
    </row>
    <row r="19398" spans="11:16">
      <c r="K19398" s="14" t="str">
        <v/>
      </c>
      <c r="L19398" s="14" t="str">
        <v/>
      </c>
      <c r="O19398" s="14" t="str">
        <v/>
      </c>
      <c r="P19398" s="14" t="str">
        <f ca="1"/>
        <v>Low Cap</v>
      </c>
    </row>
    <row r="19399" spans="11:16">
      <c r="K19399" s="14" t="str">
        <v/>
      </c>
      <c r="L19399" s="14" t="str">
        <v/>
      </c>
      <c r="O19399" s="14" t="str">
        <v/>
      </c>
      <c r="P19399" s="14" t="str">
        <f ca="1"/>
        <v>Low Cap</v>
      </c>
    </row>
    <row r="19400" spans="11:16">
      <c r="K19400" s="14" t="str">
        <v/>
      </c>
      <c r="L19400" s="14" t="str">
        <v/>
      </c>
      <c r="O19400" s="14" t="str">
        <v/>
      </c>
      <c r="P19400" s="14" t="str">
        <f ca="1"/>
        <v>Low Cap</v>
      </c>
    </row>
    <row r="19401" spans="11:16">
      <c r="K19401" s="14" t="str">
        <v/>
      </c>
      <c r="L19401" s="14" t="str">
        <v/>
      </c>
      <c r="O19401" s="14" t="str">
        <v/>
      </c>
      <c r="P19401" s="14" t="str">
        <f ca="1"/>
        <v>Low Cap</v>
      </c>
    </row>
    <row r="19402" spans="11:16">
      <c r="K19402" s="14" t="str">
        <v/>
      </c>
      <c r="L19402" s="14" t="str">
        <v/>
      </c>
      <c r="O19402" s="14" t="str">
        <v/>
      </c>
      <c r="P19402" s="14" t="str">
        <f ca="1"/>
        <v>Low Cap</v>
      </c>
    </row>
    <row r="19403" spans="11:16">
      <c r="K19403" s="14" t="str">
        <v/>
      </c>
      <c r="L19403" s="14" t="str">
        <v/>
      </c>
      <c r="O19403" s="14" t="str">
        <v/>
      </c>
      <c r="P19403" s="14" t="str">
        <f ca="1"/>
        <v>Low Cap</v>
      </c>
    </row>
    <row r="19404" spans="11:16">
      <c r="K19404" s="14" t="str">
        <v/>
      </c>
      <c r="L19404" s="14" t="str">
        <v/>
      </c>
      <c r="O19404" s="14" t="str">
        <v/>
      </c>
      <c r="P19404" s="14" t="str">
        <f ca="1"/>
        <v>Low Cap</v>
      </c>
    </row>
    <row r="19405" spans="11:16">
      <c r="K19405" s="14" t="str">
        <v/>
      </c>
      <c r="L19405" s="14" t="str">
        <v/>
      </c>
      <c r="O19405" s="14" t="str">
        <v/>
      </c>
      <c r="P19405" s="14" t="str">
        <f ca="1"/>
        <v>Low Cap</v>
      </c>
    </row>
    <row r="19406" spans="11:16">
      <c r="K19406" s="14" t="str">
        <v/>
      </c>
      <c r="L19406" s="14" t="str">
        <v/>
      </c>
      <c r="O19406" s="14" t="str">
        <v/>
      </c>
      <c r="P19406" s="14" t="str">
        <f ca="1"/>
        <v>Low Cap</v>
      </c>
    </row>
    <row r="19407" spans="11:16">
      <c r="K19407" s="14" t="str">
        <v/>
      </c>
      <c r="L19407" s="14" t="str">
        <v/>
      </c>
      <c r="O19407" s="14" t="str">
        <v/>
      </c>
      <c r="P19407" s="14" t="str">
        <f ca="1"/>
        <v>Low Cap</v>
      </c>
    </row>
    <row r="19408" spans="11:16">
      <c r="K19408" s="14" t="str">
        <v/>
      </c>
      <c r="L19408" s="14" t="str">
        <v/>
      </c>
      <c r="O19408" s="14" t="str">
        <v/>
      </c>
      <c r="P19408" s="14" t="str">
        <f ca="1"/>
        <v>Low Cap</v>
      </c>
    </row>
    <row r="19409" spans="11:16">
      <c r="K19409" s="14" t="str">
        <v/>
      </c>
      <c r="L19409" s="14" t="str">
        <v/>
      </c>
      <c r="O19409" s="14" t="str">
        <v/>
      </c>
      <c r="P19409" s="14" t="str">
        <f ca="1"/>
        <v>Low Cap</v>
      </c>
    </row>
    <row r="19410" spans="11:16">
      <c r="K19410" s="14" t="str">
        <v/>
      </c>
      <c r="L19410" s="14" t="str">
        <v/>
      </c>
      <c r="O19410" s="14" t="str">
        <v/>
      </c>
      <c r="P19410" s="14" t="str">
        <f ca="1"/>
        <v>Low Cap</v>
      </c>
    </row>
    <row r="19411" spans="11:16">
      <c r="K19411" s="14" t="str">
        <v/>
      </c>
      <c r="L19411" s="14" t="str">
        <v/>
      </c>
      <c r="O19411" s="14" t="str">
        <v/>
      </c>
      <c r="P19411" s="14" t="str">
        <f ca="1"/>
        <v>Low Cap</v>
      </c>
    </row>
    <row r="19412" spans="11:16">
      <c r="K19412" s="14" t="str">
        <v/>
      </c>
      <c r="L19412" s="14" t="str">
        <v/>
      </c>
      <c r="O19412" s="14" t="str">
        <v/>
      </c>
      <c r="P19412" s="14" t="str">
        <f ca="1"/>
        <v>Low Cap</v>
      </c>
    </row>
    <row r="19413" spans="11:16">
      <c r="K19413" s="14" t="str">
        <v/>
      </c>
      <c r="L19413" s="14" t="str">
        <v/>
      </c>
      <c r="O19413" s="14" t="str">
        <v/>
      </c>
      <c r="P19413" s="14" t="str">
        <f ca="1"/>
        <v>Low Cap</v>
      </c>
    </row>
    <row r="19414" spans="11:16">
      <c r="K19414" s="14" t="str">
        <v/>
      </c>
      <c r="L19414" s="14" t="str">
        <v/>
      </c>
      <c r="O19414" s="14" t="str">
        <v/>
      </c>
      <c r="P19414" s="14" t="str">
        <f ca="1"/>
        <v>Low Cap</v>
      </c>
    </row>
    <row r="19415" spans="11:16">
      <c r="K19415" s="14" t="str">
        <v/>
      </c>
      <c r="L19415" s="14" t="str">
        <v/>
      </c>
      <c r="O19415" s="14" t="str">
        <v/>
      </c>
      <c r="P19415" s="14" t="str">
        <f ca="1"/>
        <v>Low Cap</v>
      </c>
    </row>
    <row r="19416" spans="11:16">
      <c r="K19416" s="14" t="str">
        <v/>
      </c>
      <c r="L19416" s="14" t="str">
        <v/>
      </c>
      <c r="O19416" s="14" t="str">
        <v/>
      </c>
      <c r="P19416" s="14" t="str">
        <f ca="1"/>
        <v>Low Cap</v>
      </c>
    </row>
    <row r="19417" spans="11:16">
      <c r="K19417" s="14" t="str">
        <v/>
      </c>
      <c r="L19417" s="14" t="str">
        <v/>
      </c>
      <c r="O19417" s="14" t="str">
        <v/>
      </c>
      <c r="P19417" s="14" t="str">
        <f ca="1"/>
        <v>Low Cap</v>
      </c>
    </row>
    <row r="19418" spans="11:16">
      <c r="K19418" s="14" t="str">
        <v/>
      </c>
      <c r="L19418" s="14" t="str">
        <v/>
      </c>
      <c r="O19418" s="14" t="str">
        <v/>
      </c>
      <c r="P19418" s="14" t="str">
        <f ca="1"/>
        <v>Low Cap</v>
      </c>
    </row>
    <row r="19419" spans="11:16">
      <c r="K19419" s="14" t="str">
        <v/>
      </c>
      <c r="L19419" s="14" t="str">
        <v/>
      </c>
      <c r="O19419" s="14" t="str">
        <v/>
      </c>
      <c r="P19419" s="14" t="str">
        <f ca="1"/>
        <v>Low Cap</v>
      </c>
    </row>
    <row r="19420" spans="11:16">
      <c r="K19420" s="14" t="str">
        <v/>
      </c>
      <c r="L19420" s="14" t="str">
        <v/>
      </c>
      <c r="O19420" s="14" t="str">
        <v/>
      </c>
      <c r="P19420" s="14" t="str">
        <f ca="1"/>
        <v>Low Cap</v>
      </c>
    </row>
    <row r="19421" spans="11:16">
      <c r="K19421" s="14" t="str">
        <v/>
      </c>
      <c r="L19421" s="14" t="str">
        <v/>
      </c>
      <c r="O19421" s="14" t="str">
        <v/>
      </c>
      <c r="P19421" s="14" t="str">
        <f ca="1"/>
        <v>Low Cap</v>
      </c>
    </row>
    <row r="19422" spans="11:16">
      <c r="K19422" s="14" t="str">
        <v/>
      </c>
      <c r="L19422" s="14" t="str">
        <v/>
      </c>
      <c r="O19422" s="14" t="str">
        <v/>
      </c>
      <c r="P19422" s="14" t="str">
        <f ca="1"/>
        <v>Low Cap</v>
      </c>
    </row>
    <row r="19423" spans="11:16">
      <c r="K19423" s="14" t="str">
        <v/>
      </c>
      <c r="L19423" s="14" t="str">
        <v/>
      </c>
      <c r="O19423" s="14" t="str">
        <v/>
      </c>
      <c r="P19423" s="14" t="str">
        <f ca="1"/>
        <v>Low Cap</v>
      </c>
    </row>
    <row r="19424" spans="11:16">
      <c r="K19424" s="14" t="str">
        <v/>
      </c>
      <c r="L19424" s="14" t="str">
        <v/>
      </c>
      <c r="O19424" s="14" t="str">
        <v/>
      </c>
      <c r="P19424" s="14" t="str">
        <f ca="1"/>
        <v>Low Cap</v>
      </c>
    </row>
    <row r="19425" spans="11:16">
      <c r="K19425" s="14" t="str">
        <v/>
      </c>
      <c r="L19425" s="14" t="str">
        <v/>
      </c>
      <c r="O19425" s="14" t="str">
        <v/>
      </c>
      <c r="P19425" s="14" t="str">
        <f ca="1"/>
        <v>Low Cap</v>
      </c>
    </row>
    <row r="19426" spans="11:16">
      <c r="K19426" s="14" t="str">
        <v/>
      </c>
      <c r="L19426" s="14" t="str">
        <v/>
      </c>
      <c r="O19426" s="14" t="str">
        <v/>
      </c>
      <c r="P19426" s="14" t="str">
        <f ca="1"/>
        <v>Low Cap</v>
      </c>
    </row>
    <row r="19427" spans="11:16">
      <c r="K19427" s="14" t="str">
        <v/>
      </c>
      <c r="L19427" s="14" t="str">
        <v/>
      </c>
      <c r="O19427" s="14" t="str">
        <v/>
      </c>
      <c r="P19427" s="14" t="str">
        <f ca="1"/>
        <v>Low Cap</v>
      </c>
    </row>
    <row r="19428" spans="11:16">
      <c r="K19428" s="14" t="str">
        <v/>
      </c>
      <c r="L19428" s="14" t="str">
        <v/>
      </c>
      <c r="O19428" s="14" t="str">
        <v/>
      </c>
      <c r="P19428" s="14" t="str">
        <f ca="1"/>
        <v>Low Cap</v>
      </c>
    </row>
    <row r="19429" spans="11:16">
      <c r="K19429" s="14" t="str">
        <v/>
      </c>
      <c r="L19429" s="14" t="str">
        <v/>
      </c>
      <c r="O19429" s="14" t="str">
        <v/>
      </c>
      <c r="P19429" s="14" t="str">
        <f ca="1"/>
        <v>Low Cap</v>
      </c>
    </row>
    <row r="19430" spans="11:16">
      <c r="K19430" s="14" t="str">
        <v/>
      </c>
      <c r="L19430" s="14" t="str">
        <v/>
      </c>
      <c r="O19430" s="14" t="str">
        <v/>
      </c>
      <c r="P19430" s="14" t="str">
        <f ca="1"/>
        <v>Low Cap</v>
      </c>
    </row>
    <row r="19431" spans="11:16">
      <c r="K19431" s="14" t="str">
        <v/>
      </c>
      <c r="L19431" s="14" t="str">
        <v/>
      </c>
      <c r="O19431" s="14" t="str">
        <v/>
      </c>
      <c r="P19431" s="14" t="str">
        <f ca="1"/>
        <v>Low Cap</v>
      </c>
    </row>
    <row r="19432" spans="11:16">
      <c r="K19432" s="14" t="str">
        <v/>
      </c>
      <c r="L19432" s="14" t="str">
        <v/>
      </c>
      <c r="O19432" s="14" t="str">
        <v/>
      </c>
      <c r="P19432" s="14" t="str">
        <f ca="1"/>
        <v>Low Cap</v>
      </c>
    </row>
    <row r="19433" spans="11:16">
      <c r="K19433" s="14" t="str">
        <v/>
      </c>
      <c r="L19433" s="14" t="str">
        <v/>
      </c>
      <c r="O19433" s="14" t="str">
        <v/>
      </c>
      <c r="P19433" s="14" t="str">
        <f ca="1"/>
        <v>Low Cap</v>
      </c>
    </row>
    <row r="19434" spans="11:16">
      <c r="K19434" s="14" t="str">
        <v/>
      </c>
      <c r="L19434" s="14" t="str">
        <v/>
      </c>
      <c r="O19434" s="14" t="str">
        <v/>
      </c>
      <c r="P19434" s="14" t="str">
        <f ca="1"/>
        <v>Low Cap</v>
      </c>
    </row>
    <row r="19435" spans="11:16">
      <c r="K19435" s="14" t="str">
        <v/>
      </c>
      <c r="L19435" s="14" t="str">
        <v/>
      </c>
      <c r="O19435" s="14" t="str">
        <v/>
      </c>
      <c r="P19435" s="14" t="str">
        <f ca="1"/>
        <v>Low Cap</v>
      </c>
    </row>
    <row r="19436" spans="11:16">
      <c r="K19436" s="14" t="str">
        <v/>
      </c>
      <c r="L19436" s="14" t="str">
        <v/>
      </c>
      <c r="O19436" s="14" t="str">
        <v/>
      </c>
      <c r="P19436" s="14" t="str">
        <f ca="1"/>
        <v>Low Cap</v>
      </c>
    </row>
    <row r="19437" spans="11:16">
      <c r="K19437" s="14" t="str">
        <v/>
      </c>
      <c r="L19437" s="14" t="str">
        <v/>
      </c>
      <c r="O19437" s="14" t="str">
        <v/>
      </c>
      <c r="P19437" s="14" t="str">
        <f ca="1"/>
        <v>Low Cap</v>
      </c>
    </row>
    <row r="19438" spans="11:16">
      <c r="K19438" s="14" t="str">
        <v/>
      </c>
      <c r="L19438" s="14" t="str">
        <v/>
      </c>
      <c r="O19438" s="14" t="str">
        <v/>
      </c>
      <c r="P19438" s="14" t="str">
        <f ca="1"/>
        <v>Low Cap</v>
      </c>
    </row>
    <row r="19439" spans="11:16">
      <c r="K19439" s="14" t="str">
        <v/>
      </c>
      <c r="L19439" s="14" t="str">
        <v/>
      </c>
      <c r="O19439" s="14" t="str">
        <v/>
      </c>
      <c r="P19439" s="14" t="str">
        <f ca="1"/>
        <v>Low Cap</v>
      </c>
    </row>
    <row r="19440" spans="11:16">
      <c r="K19440" s="14" t="str">
        <v/>
      </c>
      <c r="L19440" s="14" t="str">
        <v/>
      </c>
      <c r="O19440" s="14" t="str">
        <v/>
      </c>
      <c r="P19440" s="14" t="str">
        <f ca="1"/>
        <v>Low Cap</v>
      </c>
    </row>
    <row r="19441" spans="11:16">
      <c r="K19441" s="14" t="str">
        <v/>
      </c>
      <c r="L19441" s="14" t="str">
        <v/>
      </c>
      <c r="O19441" s="14" t="str">
        <v/>
      </c>
      <c r="P19441" s="14" t="str">
        <f ca="1"/>
        <v>Low Cap</v>
      </c>
    </row>
    <row r="19442" spans="11:16">
      <c r="K19442" s="14" t="str">
        <v/>
      </c>
      <c r="L19442" s="14" t="str">
        <v/>
      </c>
      <c r="O19442" s="14" t="str">
        <v/>
      </c>
      <c r="P19442" s="14" t="str">
        <f ca="1"/>
        <v>Low Cap</v>
      </c>
    </row>
    <row r="19443" spans="11:16">
      <c r="K19443" s="14" t="str">
        <v/>
      </c>
      <c r="L19443" s="14" t="str">
        <v/>
      </c>
      <c r="O19443" s="14" t="str">
        <v/>
      </c>
      <c r="P19443" s="14" t="str">
        <f ca="1"/>
        <v>Low Cap</v>
      </c>
    </row>
    <row r="19444" spans="11:16">
      <c r="K19444" s="14" t="str">
        <v/>
      </c>
      <c r="L19444" s="14" t="str">
        <v/>
      </c>
      <c r="O19444" s="14" t="str">
        <v/>
      </c>
      <c r="P19444" s="14" t="str">
        <f ca="1"/>
        <v>Low Cap</v>
      </c>
    </row>
    <row r="19445" spans="11:16">
      <c r="K19445" s="14" t="str">
        <v/>
      </c>
      <c r="L19445" s="14" t="str">
        <v/>
      </c>
      <c r="O19445" s="14" t="str">
        <v/>
      </c>
      <c r="P19445" s="14" t="str">
        <f ca="1"/>
        <v>Low Cap</v>
      </c>
    </row>
    <row r="19446" spans="11:16">
      <c r="K19446" s="14" t="str">
        <v/>
      </c>
      <c r="L19446" s="14" t="str">
        <v/>
      </c>
      <c r="O19446" s="14" t="str">
        <v/>
      </c>
      <c r="P19446" s="14" t="str">
        <f ca="1"/>
        <v>Low Cap</v>
      </c>
    </row>
    <row r="19447" spans="11:16">
      <c r="K19447" s="14" t="str">
        <v/>
      </c>
      <c r="L19447" s="14" t="str">
        <v/>
      </c>
      <c r="O19447" s="14" t="str">
        <v/>
      </c>
      <c r="P19447" s="14" t="str">
        <f ca="1"/>
        <v>Low Cap</v>
      </c>
    </row>
    <row r="19448" spans="11:16">
      <c r="K19448" s="14" t="str">
        <v/>
      </c>
      <c r="L19448" s="14" t="str">
        <v/>
      </c>
      <c r="O19448" s="14" t="str">
        <v/>
      </c>
      <c r="P19448" s="14" t="str">
        <f ca="1"/>
        <v>Low Cap</v>
      </c>
    </row>
    <row r="19449" spans="11:16">
      <c r="K19449" s="14" t="str">
        <v/>
      </c>
      <c r="L19449" s="14" t="str">
        <v/>
      </c>
      <c r="O19449" s="14" t="str">
        <v/>
      </c>
      <c r="P19449" s="14" t="str">
        <f ca="1"/>
        <v>Low Cap</v>
      </c>
    </row>
    <row r="19450" spans="11:16">
      <c r="K19450" s="14" t="str">
        <v/>
      </c>
      <c r="L19450" s="14" t="str">
        <v/>
      </c>
      <c r="O19450" s="14" t="str">
        <v/>
      </c>
      <c r="P19450" s="14" t="str">
        <f ca="1"/>
        <v>Low Cap</v>
      </c>
    </row>
    <row r="19451" spans="11:16">
      <c r="K19451" s="14" t="str">
        <v/>
      </c>
      <c r="L19451" s="14" t="str">
        <v/>
      </c>
      <c r="O19451" s="14" t="str">
        <v/>
      </c>
      <c r="P19451" s="14" t="str">
        <f ca="1"/>
        <v>Low Cap</v>
      </c>
    </row>
    <row r="19452" spans="11:16">
      <c r="K19452" s="14" t="str">
        <v/>
      </c>
      <c r="L19452" s="14" t="str">
        <v/>
      </c>
      <c r="O19452" s="14" t="str">
        <v/>
      </c>
      <c r="P19452" s="14" t="str">
        <f ca="1"/>
        <v>Low Cap</v>
      </c>
    </row>
    <row r="19453" spans="11:16">
      <c r="K19453" s="14" t="str">
        <v/>
      </c>
      <c r="L19453" s="14" t="str">
        <v/>
      </c>
      <c r="O19453" s="14" t="str">
        <v/>
      </c>
      <c r="P19453" s="14" t="str">
        <f ca="1"/>
        <v>Low Cap</v>
      </c>
    </row>
    <row r="19454" spans="11:16">
      <c r="K19454" s="14" t="str">
        <v/>
      </c>
      <c r="L19454" s="14" t="str">
        <v/>
      </c>
      <c r="O19454" s="14" t="str">
        <v/>
      </c>
      <c r="P19454" s="14" t="str">
        <f ca="1"/>
        <v>Low Cap</v>
      </c>
    </row>
    <row r="19455" spans="11:16">
      <c r="K19455" s="14" t="str">
        <v/>
      </c>
      <c r="L19455" s="14" t="str">
        <v/>
      </c>
      <c r="O19455" s="14" t="str">
        <v/>
      </c>
      <c r="P19455" s="14" t="str">
        <f ca="1"/>
        <v>Low Cap</v>
      </c>
    </row>
    <row r="19456" spans="11:16">
      <c r="K19456" s="14" t="str">
        <v/>
      </c>
      <c r="L19456" s="14" t="str">
        <v/>
      </c>
      <c r="O19456" s="14" t="str">
        <v/>
      </c>
      <c r="P19456" s="14" t="str">
        <f ca="1"/>
        <v>Low Cap</v>
      </c>
    </row>
    <row r="19457" spans="11:16">
      <c r="K19457" s="14" t="str">
        <v/>
      </c>
      <c r="L19457" s="14" t="str">
        <v/>
      </c>
      <c r="O19457" s="14" t="str">
        <v/>
      </c>
      <c r="P19457" s="14" t="str">
        <f ca="1"/>
        <v>Low Cap</v>
      </c>
    </row>
    <row r="19458" spans="11:16">
      <c r="K19458" s="14" t="str">
        <v/>
      </c>
      <c r="L19458" s="14" t="str">
        <v/>
      </c>
      <c r="O19458" s="14" t="str">
        <v/>
      </c>
      <c r="P19458" s="14" t="str">
        <f ca="1"/>
        <v>Low Cap</v>
      </c>
    </row>
    <row r="19459" spans="11:16">
      <c r="K19459" s="14" t="str">
        <v/>
      </c>
      <c r="L19459" s="14" t="str">
        <v/>
      </c>
      <c r="O19459" s="14" t="str">
        <v/>
      </c>
      <c r="P19459" s="14" t="str">
        <f ca="1"/>
        <v>Low Cap</v>
      </c>
    </row>
    <row r="19460" spans="11:16">
      <c r="K19460" s="14" t="str">
        <v/>
      </c>
      <c r="L19460" s="14" t="str">
        <v/>
      </c>
      <c r="O19460" s="14" t="str">
        <v/>
      </c>
      <c r="P19460" s="14" t="str">
        <f ca="1"/>
        <v>Low Cap</v>
      </c>
    </row>
    <row r="19461" spans="11:16">
      <c r="K19461" s="14" t="str">
        <v/>
      </c>
      <c r="L19461" s="14" t="str">
        <v/>
      </c>
      <c r="O19461" s="14" t="str">
        <v/>
      </c>
      <c r="P19461" s="14" t="str">
        <f ca="1"/>
        <v>Low Cap</v>
      </c>
    </row>
    <row r="19462" spans="11:16">
      <c r="K19462" s="14" t="str">
        <v/>
      </c>
      <c r="L19462" s="14" t="str">
        <v/>
      </c>
      <c r="O19462" s="14" t="str">
        <v/>
      </c>
      <c r="P19462" s="14" t="str">
        <f ca="1"/>
        <v>Low Cap</v>
      </c>
    </row>
    <row r="19463" spans="11:16">
      <c r="K19463" s="14" t="str">
        <v/>
      </c>
      <c r="L19463" s="14" t="str">
        <v/>
      </c>
      <c r="O19463" s="14" t="str">
        <v/>
      </c>
      <c r="P19463" s="14" t="str">
        <f ca="1"/>
        <v>Low Cap</v>
      </c>
    </row>
    <row r="19464" spans="11:16">
      <c r="K19464" s="14" t="str">
        <v/>
      </c>
      <c r="L19464" s="14" t="str">
        <v/>
      </c>
      <c r="O19464" s="14" t="str">
        <v/>
      </c>
      <c r="P19464" s="14" t="str">
        <f ca="1"/>
        <v>Low Cap</v>
      </c>
    </row>
    <row r="19465" spans="11:16">
      <c r="K19465" s="14" t="str">
        <v/>
      </c>
      <c r="L19465" s="14" t="str">
        <v/>
      </c>
      <c r="O19465" s="14" t="str">
        <v/>
      </c>
      <c r="P19465" s="14" t="str">
        <f ca="1"/>
        <v>Low Cap</v>
      </c>
    </row>
    <row r="19466" spans="11:16">
      <c r="K19466" s="14" t="str">
        <v/>
      </c>
      <c r="L19466" s="14" t="str">
        <v/>
      </c>
      <c r="O19466" s="14" t="str">
        <v/>
      </c>
      <c r="P19466" s="14" t="str">
        <f ca="1"/>
        <v>Low Cap</v>
      </c>
    </row>
    <row r="19467" spans="11:16">
      <c r="K19467" s="14" t="str">
        <v/>
      </c>
      <c r="L19467" s="14" t="str">
        <v/>
      </c>
      <c r="O19467" s="14" t="str">
        <v/>
      </c>
      <c r="P19467" s="14" t="str">
        <f ca="1"/>
        <v>Low Cap</v>
      </c>
    </row>
    <row r="19468" spans="11:16">
      <c r="K19468" s="14" t="str">
        <v/>
      </c>
      <c r="L19468" s="14" t="str">
        <v/>
      </c>
      <c r="O19468" s="14" t="str">
        <v/>
      </c>
      <c r="P19468" s="14" t="str">
        <f ca="1"/>
        <v>Low Cap</v>
      </c>
    </row>
    <row r="19469" spans="11:16">
      <c r="K19469" s="14" t="str">
        <v/>
      </c>
      <c r="L19469" s="14" t="str">
        <v/>
      </c>
      <c r="O19469" s="14" t="str">
        <v/>
      </c>
      <c r="P19469" s="14" t="str">
        <f ca="1"/>
        <v>Low Cap</v>
      </c>
    </row>
    <row r="19470" spans="11:16">
      <c r="K19470" s="14" t="str">
        <v/>
      </c>
      <c r="L19470" s="14" t="str">
        <v/>
      </c>
      <c r="O19470" s="14" t="str">
        <v/>
      </c>
      <c r="P19470" s="14" t="str">
        <f ca="1"/>
        <v>Low Cap</v>
      </c>
    </row>
    <row r="19471" spans="11:16">
      <c r="K19471" s="14" t="str">
        <v/>
      </c>
      <c r="L19471" s="14" t="str">
        <v/>
      </c>
      <c r="O19471" s="14" t="str">
        <v/>
      </c>
      <c r="P19471" s="14" t="str">
        <f ca="1"/>
        <v>Low Cap</v>
      </c>
    </row>
    <row r="19472" spans="11:16">
      <c r="K19472" s="14" t="str">
        <v/>
      </c>
      <c r="L19472" s="14" t="str">
        <v/>
      </c>
      <c r="O19472" s="14" t="str">
        <v/>
      </c>
      <c r="P19472" s="14" t="str">
        <f ca="1"/>
        <v>Low Cap</v>
      </c>
    </row>
    <row r="19473" spans="11:16">
      <c r="K19473" s="14" t="str">
        <v/>
      </c>
      <c r="L19473" s="14" t="str">
        <v/>
      </c>
      <c r="O19473" s="14" t="str">
        <v/>
      </c>
      <c r="P19473" s="14" t="str">
        <f ca="1"/>
        <v>Low Cap</v>
      </c>
    </row>
    <row r="19474" spans="11:16">
      <c r="K19474" s="14" t="str">
        <v/>
      </c>
      <c r="L19474" s="14" t="str">
        <v/>
      </c>
      <c r="O19474" s="14" t="str">
        <v/>
      </c>
      <c r="P19474" s="14" t="str">
        <f ca="1"/>
        <v>Low Cap</v>
      </c>
    </row>
    <row r="19475" spans="11:16">
      <c r="K19475" s="14" t="str">
        <v/>
      </c>
      <c r="L19475" s="14" t="str">
        <v/>
      </c>
      <c r="O19475" s="14" t="str">
        <v/>
      </c>
      <c r="P19475" s="14" t="str">
        <f ca="1"/>
        <v>Low Cap</v>
      </c>
    </row>
    <row r="19476" spans="11:16">
      <c r="K19476" s="14" t="str">
        <v/>
      </c>
      <c r="L19476" s="14" t="str">
        <v/>
      </c>
      <c r="O19476" s="14" t="str">
        <v/>
      </c>
      <c r="P19476" s="14" t="str">
        <f ca="1"/>
        <v>Low Cap</v>
      </c>
    </row>
    <row r="19477" spans="11:16">
      <c r="K19477" s="14" t="str">
        <v/>
      </c>
      <c r="L19477" s="14" t="str">
        <v/>
      </c>
      <c r="O19477" s="14" t="str">
        <v/>
      </c>
      <c r="P19477" s="14" t="str">
        <f ca="1"/>
        <v>Low Cap</v>
      </c>
    </row>
    <row r="19478" spans="11:16">
      <c r="K19478" s="14" t="str">
        <v/>
      </c>
      <c r="L19478" s="14" t="str">
        <v/>
      </c>
      <c r="O19478" s="14" t="str">
        <v/>
      </c>
      <c r="P19478" s="14" t="str">
        <f ca="1"/>
        <v>Low Cap</v>
      </c>
    </row>
    <row r="19479" spans="11:16">
      <c r="K19479" s="14" t="str">
        <v/>
      </c>
      <c r="L19479" s="14" t="str">
        <v/>
      </c>
      <c r="O19479" s="14" t="str">
        <v/>
      </c>
      <c r="P19479" s="14" t="str">
        <f ca="1"/>
        <v>Low Cap</v>
      </c>
    </row>
    <row r="19480" spans="11:16">
      <c r="K19480" s="14" t="str">
        <v/>
      </c>
      <c r="L19480" s="14" t="str">
        <v/>
      </c>
      <c r="O19480" s="14" t="str">
        <v/>
      </c>
      <c r="P19480" s="14" t="str">
        <f ca="1"/>
        <v>Low Cap</v>
      </c>
    </row>
    <row r="19481" spans="11:16">
      <c r="K19481" s="14" t="str">
        <v/>
      </c>
      <c r="L19481" s="14" t="str">
        <v/>
      </c>
      <c r="O19481" s="14" t="str">
        <v/>
      </c>
      <c r="P19481" s="14" t="str">
        <f ca="1"/>
        <v>Low Cap</v>
      </c>
    </row>
    <row r="19482" spans="11:16">
      <c r="K19482" s="14" t="str">
        <v/>
      </c>
      <c r="L19482" s="14" t="str">
        <v/>
      </c>
      <c r="O19482" s="14" t="str">
        <v/>
      </c>
      <c r="P19482" s="14" t="str">
        <f ca="1"/>
        <v>Low Cap</v>
      </c>
    </row>
    <row r="19483" spans="11:16">
      <c r="K19483" s="14" t="str">
        <v/>
      </c>
      <c r="L19483" s="14" t="str">
        <v/>
      </c>
      <c r="O19483" s="14" t="str">
        <v/>
      </c>
      <c r="P19483" s="14" t="str">
        <f ca="1"/>
        <v>Low Cap</v>
      </c>
    </row>
    <row r="19484" spans="11:16">
      <c r="K19484" s="14" t="str">
        <v/>
      </c>
      <c r="L19484" s="14" t="str">
        <v/>
      </c>
      <c r="O19484" s="14" t="str">
        <v/>
      </c>
      <c r="P19484" s="14" t="str">
        <f ca="1"/>
        <v>Low Cap</v>
      </c>
    </row>
    <row r="19485" spans="11:16">
      <c r="K19485" s="14" t="str">
        <v/>
      </c>
      <c r="L19485" s="14" t="str">
        <v/>
      </c>
      <c r="O19485" s="14" t="str">
        <v/>
      </c>
      <c r="P19485" s="14" t="str">
        <f ca="1"/>
        <v>Low Cap</v>
      </c>
    </row>
    <row r="19486" spans="11:16">
      <c r="K19486" s="14" t="str">
        <v/>
      </c>
      <c r="L19486" s="14" t="str">
        <v/>
      </c>
      <c r="O19486" s="14" t="str">
        <v/>
      </c>
      <c r="P19486" s="14" t="str">
        <f ca="1"/>
        <v>Low Cap</v>
      </c>
    </row>
    <row r="19487" spans="11:16">
      <c r="K19487" s="14" t="str">
        <v/>
      </c>
      <c r="L19487" s="14" t="str">
        <v/>
      </c>
      <c r="O19487" s="14" t="str">
        <v/>
      </c>
      <c r="P19487" s="14" t="str">
        <f ca="1"/>
        <v>Low Cap</v>
      </c>
    </row>
    <row r="19488" spans="11:16">
      <c r="K19488" s="14" t="str">
        <v/>
      </c>
      <c r="L19488" s="14" t="str">
        <v/>
      </c>
      <c r="O19488" s="14" t="str">
        <v/>
      </c>
      <c r="P19488" s="14" t="str">
        <f ca="1"/>
        <v>Low Cap</v>
      </c>
    </row>
    <row r="19489" spans="11:16">
      <c r="K19489" s="14" t="str">
        <v/>
      </c>
      <c r="L19489" s="14" t="str">
        <v/>
      </c>
      <c r="O19489" s="14" t="str">
        <v/>
      </c>
      <c r="P19489" s="14" t="str">
        <f ca="1"/>
        <v>Low Cap</v>
      </c>
    </row>
    <row r="19490" spans="11:16">
      <c r="K19490" s="14" t="str">
        <v/>
      </c>
      <c r="L19490" s="14" t="str">
        <v/>
      </c>
      <c r="O19490" s="14" t="str">
        <v/>
      </c>
      <c r="P19490" s="14" t="str">
        <f ca="1"/>
        <v>Low Cap</v>
      </c>
    </row>
    <row r="19491" spans="11:16">
      <c r="K19491" s="14" t="str">
        <v/>
      </c>
      <c r="L19491" s="14" t="str">
        <v/>
      </c>
      <c r="O19491" s="14" t="str">
        <v/>
      </c>
      <c r="P19491" s="14" t="str">
        <f ca="1"/>
        <v>Low Cap</v>
      </c>
    </row>
    <row r="19492" spans="11:16">
      <c r="K19492" s="14" t="str">
        <v/>
      </c>
      <c r="L19492" s="14" t="str">
        <v/>
      </c>
      <c r="O19492" s="14" t="str">
        <v/>
      </c>
      <c r="P19492" s="14" t="str">
        <f ca="1"/>
        <v>Low Cap</v>
      </c>
    </row>
    <row r="19493" spans="11:16">
      <c r="K19493" s="14" t="str">
        <v/>
      </c>
      <c r="L19493" s="14" t="str">
        <v/>
      </c>
      <c r="O19493" s="14" t="str">
        <v/>
      </c>
      <c r="P19493" s="14" t="str">
        <f ca="1"/>
        <v>Low Cap</v>
      </c>
    </row>
    <row r="19494" spans="11:16">
      <c r="K19494" s="14" t="str">
        <v/>
      </c>
      <c r="L19494" s="14" t="str">
        <v/>
      </c>
      <c r="O19494" s="14" t="str">
        <v/>
      </c>
      <c r="P19494" s="14" t="str">
        <f ca="1"/>
        <v>Low Cap</v>
      </c>
    </row>
    <row r="19495" spans="11:16">
      <c r="K19495" s="14" t="str">
        <v/>
      </c>
      <c r="L19495" s="14" t="str">
        <v/>
      </c>
      <c r="O19495" s="14" t="str">
        <v/>
      </c>
      <c r="P19495" s="14" t="str">
        <f ca="1"/>
        <v>Low Cap</v>
      </c>
    </row>
    <row r="19496" spans="11:16">
      <c r="K19496" s="14" t="str">
        <v/>
      </c>
      <c r="L19496" s="14" t="str">
        <v/>
      </c>
      <c r="O19496" s="14" t="str">
        <v/>
      </c>
      <c r="P19496" s="14" t="str">
        <f ca="1"/>
        <v>Low Cap</v>
      </c>
    </row>
    <row r="19497" spans="11:16">
      <c r="K19497" s="14" t="str">
        <v/>
      </c>
      <c r="L19497" s="14" t="str">
        <v/>
      </c>
      <c r="O19497" s="14" t="str">
        <v/>
      </c>
      <c r="P19497" s="14" t="str">
        <f ca="1"/>
        <v>Low Cap</v>
      </c>
    </row>
    <row r="19498" spans="11:16">
      <c r="K19498" s="14" t="str">
        <v/>
      </c>
      <c r="L19498" s="14" t="str">
        <v/>
      </c>
      <c r="O19498" s="14" t="str">
        <v/>
      </c>
      <c r="P19498" s="14" t="str">
        <f ca="1"/>
        <v>Low Cap</v>
      </c>
    </row>
    <row r="19499" spans="11:16">
      <c r="K19499" s="14" t="str">
        <v/>
      </c>
      <c r="L19499" s="14" t="str">
        <v/>
      </c>
      <c r="O19499" s="14" t="str">
        <v/>
      </c>
      <c r="P19499" s="14" t="str">
        <f ca="1"/>
        <v>Low Cap</v>
      </c>
    </row>
    <row r="19500" spans="11:16">
      <c r="K19500" s="14" t="str">
        <v/>
      </c>
      <c r="L19500" s="14" t="str">
        <v/>
      </c>
      <c r="O19500" s="14" t="str">
        <v/>
      </c>
      <c r="P19500" s="14" t="str">
        <f ca="1"/>
        <v>Low Cap</v>
      </c>
    </row>
    <row r="19501" spans="11:16">
      <c r="K19501" s="14" t="str">
        <v/>
      </c>
      <c r="L19501" s="14" t="str">
        <v/>
      </c>
      <c r="O19501" s="14" t="str">
        <v/>
      </c>
      <c r="P19501" s="14" t="str">
        <f ca="1"/>
        <v>Low Cap</v>
      </c>
    </row>
    <row r="19502" spans="11:16">
      <c r="K19502" s="14" t="str">
        <v/>
      </c>
      <c r="L19502" s="14" t="str">
        <v/>
      </c>
      <c r="O19502" s="14" t="str">
        <v/>
      </c>
      <c r="P19502" s="14" t="str">
        <f ca="1"/>
        <v>Low Cap</v>
      </c>
    </row>
    <row r="19503" spans="11:16">
      <c r="K19503" s="14" t="str">
        <v/>
      </c>
      <c r="L19503" s="14" t="str">
        <v/>
      </c>
      <c r="O19503" s="14" t="str">
        <v/>
      </c>
      <c r="P19503" s="14" t="str">
        <f ca="1"/>
        <v>Low Cap</v>
      </c>
    </row>
    <row r="19504" spans="11:16">
      <c r="K19504" s="14" t="str">
        <v/>
      </c>
      <c r="L19504" s="14" t="str">
        <v/>
      </c>
      <c r="O19504" s="14" t="str">
        <v/>
      </c>
      <c r="P19504" s="14" t="str">
        <f ca="1"/>
        <v>Low Cap</v>
      </c>
    </row>
    <row r="19505" spans="11:16">
      <c r="K19505" s="14" t="str">
        <v/>
      </c>
      <c r="L19505" s="14" t="str">
        <v/>
      </c>
      <c r="O19505" s="14" t="str">
        <v/>
      </c>
      <c r="P19505" s="14" t="str">
        <f ca="1"/>
        <v>Low Cap</v>
      </c>
    </row>
    <row r="19506" spans="11:16">
      <c r="K19506" s="14" t="str">
        <v/>
      </c>
      <c r="L19506" s="14" t="str">
        <v/>
      </c>
      <c r="O19506" s="14" t="str">
        <v/>
      </c>
      <c r="P19506" s="14" t="str">
        <f ca="1"/>
        <v>Low Cap</v>
      </c>
    </row>
    <row r="19507" spans="11:16">
      <c r="K19507" s="14" t="str">
        <v/>
      </c>
      <c r="L19507" s="14" t="str">
        <v/>
      </c>
      <c r="O19507" s="14" t="str">
        <v/>
      </c>
      <c r="P19507" s="14" t="str">
        <f ca="1"/>
        <v>Low Cap</v>
      </c>
    </row>
    <row r="19508" spans="11:16">
      <c r="K19508" s="14" t="str">
        <v/>
      </c>
      <c r="L19508" s="14" t="str">
        <v/>
      </c>
      <c r="O19508" s="14" t="str">
        <v/>
      </c>
      <c r="P19508" s="14" t="str">
        <f ca="1"/>
        <v>Low Cap</v>
      </c>
    </row>
    <row r="19509" spans="11:16">
      <c r="K19509" s="14" t="str">
        <v/>
      </c>
      <c r="L19509" s="14" t="str">
        <v/>
      </c>
      <c r="O19509" s="14" t="str">
        <v/>
      </c>
      <c r="P19509" s="14" t="str">
        <f ca="1"/>
        <v>Low Cap</v>
      </c>
    </row>
    <row r="19510" spans="11:16">
      <c r="K19510" s="14" t="str">
        <v/>
      </c>
      <c r="L19510" s="14" t="str">
        <v/>
      </c>
      <c r="O19510" s="14" t="str">
        <v/>
      </c>
      <c r="P19510" s="14" t="str">
        <f ca="1"/>
        <v>Low Cap</v>
      </c>
    </row>
    <row r="19511" spans="11:16">
      <c r="K19511" s="14" t="str">
        <v/>
      </c>
      <c r="L19511" s="14" t="str">
        <v/>
      </c>
      <c r="O19511" s="14" t="str">
        <v/>
      </c>
      <c r="P19511" s="14" t="str">
        <f ca="1"/>
        <v>Low Cap</v>
      </c>
    </row>
    <row r="19512" spans="11:16">
      <c r="K19512" s="14" t="str">
        <v/>
      </c>
      <c r="L19512" s="14" t="str">
        <v/>
      </c>
      <c r="O19512" s="14" t="str">
        <v/>
      </c>
      <c r="P19512" s="14" t="str">
        <f ca="1"/>
        <v>Low Cap</v>
      </c>
    </row>
    <row r="19513" spans="11:16">
      <c r="K19513" s="14" t="str">
        <v/>
      </c>
      <c r="L19513" s="14" t="str">
        <v/>
      </c>
      <c r="O19513" s="14" t="str">
        <v/>
      </c>
      <c r="P19513" s="14" t="str">
        <f ca="1"/>
        <v>Low Cap</v>
      </c>
    </row>
    <row r="19514" spans="11:16">
      <c r="K19514" s="14" t="str">
        <v/>
      </c>
      <c r="L19514" s="14" t="str">
        <v/>
      </c>
      <c r="O19514" s="14" t="str">
        <v/>
      </c>
      <c r="P19514" s="14" t="str">
        <f ca="1"/>
        <v>Low Cap</v>
      </c>
    </row>
    <row r="19515" spans="11:16">
      <c r="K19515" s="14" t="str">
        <v/>
      </c>
      <c r="L19515" s="14" t="str">
        <v/>
      </c>
      <c r="O19515" s="14" t="str">
        <v/>
      </c>
      <c r="P19515" s="14" t="str">
        <f ca="1"/>
        <v>Low Cap</v>
      </c>
    </row>
    <row r="19516" spans="11:16">
      <c r="K19516" s="14" t="str">
        <v/>
      </c>
      <c r="L19516" s="14" t="str">
        <v/>
      </c>
      <c r="O19516" s="14" t="str">
        <v/>
      </c>
      <c r="P19516" s="14" t="str">
        <f ca="1"/>
        <v>Low Cap</v>
      </c>
    </row>
    <row r="19517" spans="11:16">
      <c r="K19517" s="14" t="str">
        <v/>
      </c>
      <c r="L19517" s="14" t="str">
        <v/>
      </c>
      <c r="O19517" s="14" t="str">
        <v/>
      </c>
      <c r="P19517" s="14" t="str">
        <f ca="1"/>
        <v>Low Cap</v>
      </c>
    </row>
    <row r="19518" spans="11:16">
      <c r="K19518" s="14" t="str">
        <v/>
      </c>
      <c r="L19518" s="14" t="str">
        <v/>
      </c>
      <c r="O19518" s="14" t="str">
        <v/>
      </c>
      <c r="P19518" s="14" t="str">
        <f ca="1"/>
        <v>Low Cap</v>
      </c>
    </row>
    <row r="19519" spans="11:16">
      <c r="K19519" s="14" t="str">
        <v/>
      </c>
      <c r="L19519" s="14" t="str">
        <v/>
      </c>
      <c r="O19519" s="14" t="str">
        <v/>
      </c>
      <c r="P19519" s="14" t="str">
        <f ca="1"/>
        <v>Low Cap</v>
      </c>
    </row>
    <row r="19520" spans="11:16">
      <c r="K19520" s="14" t="str">
        <v/>
      </c>
      <c r="L19520" s="14" t="str">
        <v/>
      </c>
      <c r="O19520" s="14" t="str">
        <v/>
      </c>
      <c r="P19520" s="14" t="str">
        <f ca="1"/>
        <v>Low Cap</v>
      </c>
    </row>
    <row r="19521" spans="11:16">
      <c r="K19521" s="14" t="str">
        <v/>
      </c>
      <c r="L19521" s="14" t="str">
        <v/>
      </c>
      <c r="O19521" s="14" t="str">
        <v/>
      </c>
      <c r="P19521" s="14" t="str">
        <f ca="1"/>
        <v>Low Cap</v>
      </c>
    </row>
    <row r="19522" spans="11:16">
      <c r="K19522" s="14" t="str">
        <v/>
      </c>
      <c r="L19522" s="14" t="str">
        <v/>
      </c>
      <c r="O19522" s="14" t="str">
        <v/>
      </c>
      <c r="P19522" s="14" t="str">
        <f ca="1"/>
        <v>Low Cap</v>
      </c>
    </row>
    <row r="19523" spans="11:16">
      <c r="K19523" s="14" t="str">
        <v/>
      </c>
      <c r="L19523" s="14" t="str">
        <v/>
      </c>
      <c r="O19523" s="14" t="str">
        <v/>
      </c>
      <c r="P19523" s="14" t="str">
        <f ca="1"/>
        <v>Low Cap</v>
      </c>
    </row>
    <row r="19524" spans="11:16">
      <c r="K19524" s="14" t="str">
        <v/>
      </c>
      <c r="L19524" s="14" t="str">
        <v/>
      </c>
      <c r="O19524" s="14" t="str">
        <v/>
      </c>
      <c r="P19524" s="14" t="str">
        <f ca="1"/>
        <v>Low Cap</v>
      </c>
    </row>
    <row r="19525" spans="11:16">
      <c r="K19525" s="14" t="str">
        <v/>
      </c>
      <c r="L19525" s="14" t="str">
        <v/>
      </c>
      <c r="O19525" s="14" t="str">
        <v/>
      </c>
      <c r="P19525" s="14" t="str">
        <f ca="1"/>
        <v>Low Cap</v>
      </c>
    </row>
    <row r="19526" spans="11:16">
      <c r="K19526" s="14" t="str">
        <v/>
      </c>
      <c r="L19526" s="14" t="str">
        <v/>
      </c>
      <c r="O19526" s="14" t="str">
        <v/>
      </c>
      <c r="P19526" s="14" t="str">
        <f ca="1"/>
        <v>Low Cap</v>
      </c>
    </row>
    <row r="19527" spans="11:16">
      <c r="K19527" s="14" t="str">
        <v/>
      </c>
      <c r="L19527" s="14" t="str">
        <v/>
      </c>
      <c r="O19527" s="14" t="str">
        <v/>
      </c>
      <c r="P19527" s="14" t="str">
        <f ca="1"/>
        <v>Low Cap</v>
      </c>
    </row>
    <row r="19528" spans="11:16">
      <c r="K19528" s="14" t="str">
        <v/>
      </c>
      <c r="L19528" s="14" t="str">
        <v/>
      </c>
      <c r="O19528" s="14" t="str">
        <v/>
      </c>
      <c r="P19528" s="14" t="str">
        <f ca="1"/>
        <v>Low Cap</v>
      </c>
    </row>
    <row r="19529" spans="11:16">
      <c r="K19529" s="14" t="str">
        <v/>
      </c>
      <c r="L19529" s="14" t="str">
        <v/>
      </c>
      <c r="O19529" s="14" t="str">
        <v/>
      </c>
      <c r="P19529" s="14" t="str">
        <f ca="1"/>
        <v>Low Cap</v>
      </c>
    </row>
    <row r="19530" spans="11:16">
      <c r="K19530" s="14" t="str">
        <v/>
      </c>
      <c r="L19530" s="14" t="str">
        <v/>
      </c>
      <c r="O19530" s="14" t="str">
        <v/>
      </c>
      <c r="P19530" s="14" t="str">
        <f ca="1"/>
        <v>Low Cap</v>
      </c>
    </row>
    <row r="19531" spans="11:16">
      <c r="K19531" s="14" t="str">
        <v/>
      </c>
      <c r="L19531" s="14" t="str">
        <v/>
      </c>
      <c r="O19531" s="14" t="str">
        <v/>
      </c>
      <c r="P19531" s="14" t="str">
        <f ca="1"/>
        <v>Low Cap</v>
      </c>
    </row>
    <row r="19532" spans="11:16">
      <c r="K19532" s="14" t="str">
        <v/>
      </c>
      <c r="L19532" s="14" t="str">
        <v/>
      </c>
      <c r="O19532" s="14" t="str">
        <v/>
      </c>
      <c r="P19532" s="14" t="str">
        <f ca="1"/>
        <v>Low Cap</v>
      </c>
    </row>
    <row r="19533" spans="11:16">
      <c r="K19533" s="14" t="str">
        <v/>
      </c>
      <c r="L19533" s="14" t="str">
        <v/>
      </c>
      <c r="O19533" s="14" t="str">
        <v/>
      </c>
      <c r="P19533" s="14" t="str">
        <f ca="1"/>
        <v>Low Cap</v>
      </c>
    </row>
    <row r="19534" spans="11:16">
      <c r="K19534" s="14" t="str">
        <v/>
      </c>
      <c r="L19534" s="14" t="str">
        <v/>
      </c>
      <c r="O19534" s="14" t="str">
        <v/>
      </c>
      <c r="P19534" s="14" t="str">
        <f ca="1"/>
        <v>Low Cap</v>
      </c>
    </row>
    <row r="19535" spans="11:16">
      <c r="K19535" s="14" t="str">
        <v/>
      </c>
      <c r="L19535" s="14" t="str">
        <v/>
      </c>
      <c r="O19535" s="14" t="str">
        <v/>
      </c>
      <c r="P19535" s="14" t="str">
        <f ca="1"/>
        <v>Low Cap</v>
      </c>
    </row>
    <row r="19536" spans="11:16">
      <c r="K19536" s="14" t="str">
        <v/>
      </c>
      <c r="L19536" s="14" t="str">
        <v/>
      </c>
      <c r="O19536" s="14" t="str">
        <v/>
      </c>
      <c r="P19536" s="14" t="str">
        <f ca="1"/>
        <v>Low Cap</v>
      </c>
    </row>
    <row r="19537" spans="11:16">
      <c r="K19537" s="14" t="str">
        <v/>
      </c>
      <c r="L19537" s="14" t="str">
        <v/>
      </c>
      <c r="O19537" s="14" t="str">
        <v/>
      </c>
      <c r="P19537" s="14" t="str">
        <f ca="1"/>
        <v>Low Cap</v>
      </c>
    </row>
    <row r="19538" spans="11:16">
      <c r="K19538" s="14" t="str">
        <v/>
      </c>
      <c r="L19538" s="14" t="str">
        <v/>
      </c>
      <c r="O19538" s="14" t="str">
        <v/>
      </c>
      <c r="P19538" s="14" t="str">
        <f ca="1"/>
        <v>Low Cap</v>
      </c>
    </row>
    <row r="19539" spans="11:16">
      <c r="K19539" s="14" t="str">
        <v/>
      </c>
      <c r="L19539" s="14" t="str">
        <v/>
      </c>
      <c r="O19539" s="14" t="str">
        <v/>
      </c>
      <c r="P19539" s="14" t="str">
        <f ca="1"/>
        <v>Low Cap</v>
      </c>
    </row>
    <row r="19540" spans="11:16">
      <c r="K19540" s="14" t="str">
        <v/>
      </c>
      <c r="L19540" s="14" t="str">
        <v/>
      </c>
      <c r="O19540" s="14" t="str">
        <v/>
      </c>
      <c r="P19540" s="14" t="str">
        <f ca="1"/>
        <v>Low Cap</v>
      </c>
    </row>
    <row r="19541" spans="11:16">
      <c r="K19541" s="14" t="str">
        <v/>
      </c>
      <c r="L19541" s="14" t="str">
        <v/>
      </c>
      <c r="O19541" s="14" t="str">
        <v/>
      </c>
      <c r="P19541" s="14" t="str">
        <f ca="1"/>
        <v>Low Cap</v>
      </c>
    </row>
    <row r="19542" spans="11:16">
      <c r="K19542" s="14" t="str">
        <v/>
      </c>
      <c r="L19542" s="14" t="str">
        <v/>
      </c>
      <c r="O19542" s="14" t="str">
        <v/>
      </c>
      <c r="P19542" s="14" t="str">
        <f ca="1"/>
        <v>Low Cap</v>
      </c>
    </row>
    <row r="19543" spans="11:16">
      <c r="K19543" s="14" t="str">
        <v/>
      </c>
      <c r="L19543" s="14" t="str">
        <v/>
      </c>
      <c r="O19543" s="14" t="str">
        <v/>
      </c>
      <c r="P19543" s="14" t="str">
        <f ca="1"/>
        <v>Low Cap</v>
      </c>
    </row>
    <row r="19544" spans="11:16">
      <c r="K19544" s="14" t="str">
        <v/>
      </c>
      <c r="L19544" s="14" t="str">
        <v/>
      </c>
      <c r="O19544" s="14" t="str">
        <v/>
      </c>
      <c r="P19544" s="14" t="str">
        <f ca="1"/>
        <v>Low Cap</v>
      </c>
    </row>
    <row r="19545" spans="11:16">
      <c r="K19545" s="14" t="str">
        <v/>
      </c>
      <c r="L19545" s="14" t="str">
        <v/>
      </c>
      <c r="O19545" s="14" t="str">
        <v/>
      </c>
      <c r="P19545" s="14" t="str">
        <f ca="1"/>
        <v>Low Cap</v>
      </c>
    </row>
    <row r="19546" spans="11:16">
      <c r="K19546" s="14" t="str">
        <v/>
      </c>
      <c r="L19546" s="14" t="str">
        <v/>
      </c>
      <c r="O19546" s="14" t="str">
        <v/>
      </c>
      <c r="P19546" s="14" t="str">
        <f ca="1"/>
        <v>Low Cap</v>
      </c>
    </row>
    <row r="19547" spans="11:16">
      <c r="K19547" s="14" t="str">
        <v/>
      </c>
      <c r="L19547" s="14" t="str">
        <v/>
      </c>
      <c r="O19547" s="14" t="str">
        <v/>
      </c>
      <c r="P19547" s="14" t="str">
        <f ca="1"/>
        <v>Low Cap</v>
      </c>
    </row>
    <row r="19548" spans="11:16">
      <c r="K19548" s="14" t="str">
        <v/>
      </c>
      <c r="L19548" s="14" t="str">
        <v/>
      </c>
      <c r="O19548" s="14" t="str">
        <v/>
      </c>
      <c r="P19548" s="14" t="str">
        <f ca="1"/>
        <v>Low Cap</v>
      </c>
    </row>
    <row r="19549" spans="11:16">
      <c r="K19549" s="14" t="str">
        <v/>
      </c>
      <c r="L19549" s="14" t="str">
        <v/>
      </c>
      <c r="O19549" s="14" t="str">
        <v/>
      </c>
      <c r="P19549" s="14" t="str">
        <f ca="1"/>
        <v>Low Cap</v>
      </c>
    </row>
    <row r="19550" spans="11:16">
      <c r="K19550" s="14" t="str">
        <v/>
      </c>
      <c r="L19550" s="14" t="str">
        <v/>
      </c>
      <c r="O19550" s="14" t="str">
        <v/>
      </c>
      <c r="P19550" s="14" t="str">
        <f ca="1"/>
        <v>Low Cap</v>
      </c>
    </row>
    <row r="19551" spans="11:16">
      <c r="K19551" s="14" t="str">
        <v/>
      </c>
      <c r="L19551" s="14" t="str">
        <v/>
      </c>
      <c r="O19551" s="14" t="str">
        <v/>
      </c>
      <c r="P19551" s="14" t="str">
        <f ca="1"/>
        <v>Low Cap</v>
      </c>
    </row>
    <row r="19552" spans="11:16">
      <c r="K19552" s="14" t="str">
        <v/>
      </c>
      <c r="L19552" s="14" t="str">
        <v/>
      </c>
      <c r="O19552" s="14" t="str">
        <v/>
      </c>
      <c r="P19552" s="14" t="str">
        <f ca="1"/>
        <v>Low Cap</v>
      </c>
    </row>
    <row r="19553" spans="11:16">
      <c r="K19553" s="14" t="str">
        <v/>
      </c>
      <c r="L19553" s="14" t="str">
        <v/>
      </c>
      <c r="O19553" s="14" t="str">
        <v/>
      </c>
      <c r="P19553" s="14" t="str">
        <f ca="1"/>
        <v>Low Cap</v>
      </c>
    </row>
    <row r="19554" spans="11:16">
      <c r="K19554" s="14" t="str">
        <v/>
      </c>
      <c r="L19554" s="14" t="str">
        <v/>
      </c>
      <c r="O19554" s="14" t="str">
        <v/>
      </c>
      <c r="P19554" s="14" t="str">
        <f ca="1"/>
        <v>Low Cap</v>
      </c>
    </row>
    <row r="19555" spans="11:16">
      <c r="K19555" s="14" t="str">
        <v/>
      </c>
      <c r="L19555" s="14" t="str">
        <v/>
      </c>
      <c r="O19555" s="14" t="str">
        <v/>
      </c>
      <c r="P19555" s="14" t="str">
        <f ca="1"/>
        <v>Low Cap</v>
      </c>
    </row>
    <row r="19556" spans="11:16">
      <c r="K19556" s="14" t="str">
        <v/>
      </c>
      <c r="L19556" s="14" t="str">
        <v/>
      </c>
      <c r="O19556" s="14" t="str">
        <v/>
      </c>
      <c r="P19556" s="14" t="str">
        <f ca="1"/>
        <v>Low Cap</v>
      </c>
    </row>
    <row r="19557" spans="11:16">
      <c r="K19557" s="14" t="str">
        <v/>
      </c>
      <c r="L19557" s="14" t="str">
        <v/>
      </c>
      <c r="O19557" s="14" t="str">
        <v/>
      </c>
      <c r="P19557" s="14" t="str">
        <f ca="1"/>
        <v>Low Cap</v>
      </c>
    </row>
    <row r="19558" spans="11:16">
      <c r="K19558" s="14" t="str">
        <v/>
      </c>
      <c r="L19558" s="14" t="str">
        <v/>
      </c>
      <c r="O19558" s="14" t="str">
        <v/>
      </c>
      <c r="P19558" s="14" t="str">
        <f ca="1"/>
        <v>Low Cap</v>
      </c>
    </row>
    <row r="19559" spans="11:16">
      <c r="K19559" s="14" t="str">
        <v/>
      </c>
      <c r="L19559" s="14" t="str">
        <v/>
      </c>
      <c r="O19559" s="14" t="str">
        <v/>
      </c>
      <c r="P19559" s="14" t="str">
        <f ca="1"/>
        <v>Low Cap</v>
      </c>
    </row>
    <row r="19560" spans="11:16">
      <c r="K19560" s="14" t="str">
        <v/>
      </c>
      <c r="L19560" s="14" t="str">
        <v/>
      </c>
      <c r="O19560" s="14" t="str">
        <v/>
      </c>
      <c r="P19560" s="14" t="str">
        <f ca="1"/>
        <v>Low Cap</v>
      </c>
    </row>
    <row r="19561" spans="11:16">
      <c r="K19561" s="14" t="str">
        <v/>
      </c>
      <c r="L19561" s="14" t="str">
        <v/>
      </c>
      <c r="O19561" s="14" t="str">
        <v/>
      </c>
      <c r="P19561" s="14" t="str">
        <f ca="1"/>
        <v>Low Cap</v>
      </c>
    </row>
    <row r="19562" spans="11:16">
      <c r="K19562" s="14" t="str">
        <v/>
      </c>
      <c r="L19562" s="14" t="str">
        <v/>
      </c>
      <c r="O19562" s="14" t="str">
        <v/>
      </c>
      <c r="P19562" s="14" t="str">
        <f ca="1"/>
        <v>Low Cap</v>
      </c>
    </row>
    <row r="19563" spans="11:16">
      <c r="K19563" s="14" t="str">
        <v/>
      </c>
      <c r="L19563" s="14" t="str">
        <v/>
      </c>
      <c r="O19563" s="14" t="str">
        <v/>
      </c>
      <c r="P19563" s="14" t="str">
        <f ca="1"/>
        <v>Low Cap</v>
      </c>
    </row>
    <row r="19564" spans="11:16">
      <c r="K19564" s="14" t="str">
        <v/>
      </c>
      <c r="L19564" s="14" t="str">
        <v/>
      </c>
      <c r="O19564" s="14" t="str">
        <v/>
      </c>
      <c r="P19564" s="14" t="str">
        <f ca="1"/>
        <v>Low Cap</v>
      </c>
    </row>
    <row r="19565" spans="11:16">
      <c r="K19565" s="14" t="str">
        <v/>
      </c>
      <c r="L19565" s="14" t="str">
        <v/>
      </c>
      <c r="O19565" s="14" t="str">
        <v/>
      </c>
      <c r="P19565" s="14" t="str">
        <f ca="1"/>
        <v>Low Cap</v>
      </c>
    </row>
    <row r="19566" spans="11:16">
      <c r="K19566" s="14" t="str">
        <v/>
      </c>
      <c r="L19566" s="14" t="str">
        <v/>
      </c>
      <c r="O19566" s="14" t="str">
        <v/>
      </c>
      <c r="P19566" s="14" t="str">
        <f ca="1"/>
        <v>Low Cap</v>
      </c>
    </row>
    <row r="19567" spans="11:16">
      <c r="K19567" s="14" t="str">
        <v/>
      </c>
      <c r="L19567" s="14" t="str">
        <v/>
      </c>
      <c r="O19567" s="14" t="str">
        <v/>
      </c>
      <c r="P19567" s="14" t="str">
        <f ca="1"/>
        <v>Low Cap</v>
      </c>
    </row>
    <row r="19568" spans="11:16">
      <c r="K19568" s="14" t="str">
        <v/>
      </c>
      <c r="L19568" s="14" t="str">
        <v/>
      </c>
      <c r="O19568" s="14" t="str">
        <v/>
      </c>
      <c r="P19568" s="14" t="str">
        <f ca="1"/>
        <v>Low Cap</v>
      </c>
    </row>
    <row r="19569" spans="11:16">
      <c r="K19569" s="14" t="str">
        <v/>
      </c>
      <c r="L19569" s="14" t="str">
        <v/>
      </c>
      <c r="O19569" s="14" t="str">
        <v/>
      </c>
      <c r="P19569" s="14" t="str">
        <f ca="1"/>
        <v>Low Cap</v>
      </c>
    </row>
    <row r="19570" spans="11:16">
      <c r="K19570" s="14" t="str">
        <v/>
      </c>
      <c r="L19570" s="14" t="str">
        <v/>
      </c>
      <c r="O19570" s="14" t="str">
        <v/>
      </c>
      <c r="P19570" s="14" t="str">
        <f ca="1"/>
        <v>Low Cap</v>
      </c>
    </row>
    <row r="19571" spans="11:16">
      <c r="K19571" s="14" t="str">
        <v/>
      </c>
      <c r="L19571" s="14" t="str">
        <v/>
      </c>
      <c r="O19571" s="14" t="str">
        <v/>
      </c>
      <c r="P19571" s="14" t="str">
        <f ca="1"/>
        <v>Low Cap</v>
      </c>
    </row>
    <row r="19572" spans="11:16">
      <c r="K19572" s="14" t="str">
        <v/>
      </c>
      <c r="L19572" s="14" t="str">
        <v/>
      </c>
      <c r="O19572" s="14" t="str">
        <v/>
      </c>
      <c r="P19572" s="14" t="str">
        <f ca="1"/>
        <v>Low Cap</v>
      </c>
    </row>
    <row r="19573" spans="11:16">
      <c r="K19573" s="14" t="str">
        <v/>
      </c>
      <c r="L19573" s="14" t="str">
        <v/>
      </c>
      <c r="O19573" s="14" t="str">
        <v/>
      </c>
      <c r="P19573" s="14" t="str">
        <f ca="1"/>
        <v>Low Cap</v>
      </c>
    </row>
    <row r="19574" spans="11:16">
      <c r="K19574" s="14" t="str">
        <v/>
      </c>
      <c r="L19574" s="14" t="str">
        <v/>
      </c>
      <c r="O19574" s="14" t="str">
        <v/>
      </c>
      <c r="P19574" s="14" t="str">
        <f ca="1"/>
        <v>Low Cap</v>
      </c>
    </row>
    <row r="19575" spans="11:16">
      <c r="K19575" s="14" t="str">
        <v/>
      </c>
      <c r="L19575" s="14" t="str">
        <v/>
      </c>
      <c r="O19575" s="14" t="str">
        <v/>
      </c>
      <c r="P19575" s="14" t="str">
        <f ca="1"/>
        <v>Low Cap</v>
      </c>
    </row>
    <row r="19576" spans="11:16">
      <c r="K19576" s="14" t="str">
        <v/>
      </c>
      <c r="L19576" s="14" t="str">
        <v/>
      </c>
      <c r="O19576" s="14" t="str">
        <v/>
      </c>
      <c r="P19576" s="14" t="str">
        <f ca="1"/>
        <v>Low Cap</v>
      </c>
    </row>
    <row r="19577" spans="11:16">
      <c r="K19577" s="14" t="str">
        <v/>
      </c>
      <c r="L19577" s="14" t="str">
        <v/>
      </c>
      <c r="O19577" s="14" t="str">
        <v/>
      </c>
      <c r="P19577" s="14" t="str">
        <f ca="1"/>
        <v>Low Cap</v>
      </c>
    </row>
    <row r="19578" spans="11:16">
      <c r="K19578" s="14" t="str">
        <v/>
      </c>
      <c r="L19578" s="14" t="str">
        <v/>
      </c>
      <c r="O19578" s="14" t="str">
        <v/>
      </c>
      <c r="P19578" s="14" t="str">
        <f ca="1"/>
        <v>Low Cap</v>
      </c>
    </row>
    <row r="19579" spans="11:16">
      <c r="K19579" s="14" t="str">
        <v/>
      </c>
      <c r="L19579" s="14" t="str">
        <v/>
      </c>
      <c r="O19579" s="14" t="str">
        <v/>
      </c>
      <c r="P19579" s="14" t="str">
        <f ca="1"/>
        <v>Low Cap</v>
      </c>
    </row>
    <row r="19580" spans="11:16">
      <c r="K19580" s="14" t="str">
        <v/>
      </c>
      <c r="L19580" s="14" t="str">
        <v/>
      </c>
      <c r="O19580" s="14" t="str">
        <v/>
      </c>
      <c r="P19580" s="14" t="str">
        <f ca="1"/>
        <v>Low Cap</v>
      </c>
    </row>
    <row r="19581" spans="11:16">
      <c r="K19581" s="14" t="str">
        <v/>
      </c>
      <c r="L19581" s="14" t="str">
        <v/>
      </c>
      <c r="O19581" s="14" t="str">
        <v/>
      </c>
      <c r="P19581" s="14" t="str">
        <f ca="1"/>
        <v>Low Cap</v>
      </c>
    </row>
    <row r="19582" spans="11:16">
      <c r="K19582" s="14" t="str">
        <v/>
      </c>
      <c r="L19582" s="14" t="str">
        <v/>
      </c>
      <c r="O19582" s="14" t="str">
        <v/>
      </c>
      <c r="P19582" s="14" t="str">
        <f ca="1"/>
        <v>Low Cap</v>
      </c>
    </row>
    <row r="19583" spans="11:16">
      <c r="K19583" s="14" t="str">
        <v/>
      </c>
      <c r="L19583" s="14" t="str">
        <v/>
      </c>
      <c r="O19583" s="14" t="str">
        <v/>
      </c>
      <c r="P19583" s="14" t="str">
        <f ca="1"/>
        <v>Low Cap</v>
      </c>
    </row>
    <row r="19584" spans="11:16">
      <c r="K19584" s="14" t="str">
        <v/>
      </c>
      <c r="L19584" s="14" t="str">
        <v/>
      </c>
      <c r="O19584" s="14" t="str">
        <v/>
      </c>
      <c r="P19584" s="14" t="str">
        <f ca="1"/>
        <v>Low Cap</v>
      </c>
    </row>
    <row r="19585" spans="11:16">
      <c r="K19585" s="14" t="str">
        <v/>
      </c>
      <c r="L19585" s="14" t="str">
        <v/>
      </c>
      <c r="O19585" s="14" t="str">
        <v/>
      </c>
      <c r="P19585" s="14" t="str">
        <f ca="1"/>
        <v>Low Cap</v>
      </c>
    </row>
    <row r="19586" spans="11:16">
      <c r="K19586" s="14" t="str">
        <v/>
      </c>
      <c r="L19586" s="14" t="str">
        <v/>
      </c>
      <c r="O19586" s="14" t="str">
        <v/>
      </c>
      <c r="P19586" s="14" t="str">
        <f ca="1"/>
        <v>Low Cap</v>
      </c>
    </row>
    <row r="19587" spans="11:16">
      <c r="K19587" s="14" t="str">
        <v/>
      </c>
      <c r="L19587" s="14" t="str">
        <v/>
      </c>
      <c r="O19587" s="14" t="str">
        <v/>
      </c>
      <c r="P19587" s="14" t="str">
        <f ca="1"/>
        <v>Low Cap</v>
      </c>
    </row>
    <row r="19588" spans="11:16">
      <c r="K19588" s="14" t="str">
        <v/>
      </c>
      <c r="L19588" s="14" t="str">
        <v/>
      </c>
      <c r="O19588" s="14" t="str">
        <v/>
      </c>
      <c r="P19588" s="14" t="str">
        <f ca="1"/>
        <v>Low Cap</v>
      </c>
    </row>
    <row r="19589" spans="11:16">
      <c r="K19589" s="14" t="str">
        <v/>
      </c>
      <c r="L19589" s="14" t="str">
        <v/>
      </c>
      <c r="O19589" s="14" t="str">
        <v/>
      </c>
      <c r="P19589" s="14" t="str">
        <f ca="1"/>
        <v>Low Cap</v>
      </c>
    </row>
    <row r="19590" spans="11:16">
      <c r="K19590" s="14" t="str">
        <v/>
      </c>
      <c r="L19590" s="14" t="str">
        <v/>
      </c>
      <c r="O19590" s="14" t="str">
        <v/>
      </c>
      <c r="P19590" s="14" t="str">
        <f ca="1"/>
        <v>Low Cap</v>
      </c>
    </row>
    <row r="19591" spans="11:16">
      <c r="K19591" s="14" t="str">
        <v/>
      </c>
      <c r="L19591" s="14" t="str">
        <v/>
      </c>
      <c r="O19591" s="14" t="str">
        <v/>
      </c>
      <c r="P19591" s="14" t="str">
        <f ca="1"/>
        <v>Low Cap</v>
      </c>
    </row>
    <row r="19592" spans="11:16">
      <c r="K19592" s="14" t="str">
        <v/>
      </c>
      <c r="L19592" s="14" t="str">
        <v/>
      </c>
      <c r="O19592" s="14" t="str">
        <v/>
      </c>
      <c r="P19592" s="14" t="str">
        <f ca="1"/>
        <v>Low Cap</v>
      </c>
    </row>
    <row r="19593" spans="11:16">
      <c r="K19593" s="14" t="str">
        <v/>
      </c>
      <c r="L19593" s="14" t="str">
        <v/>
      </c>
      <c r="O19593" s="14" t="str">
        <v/>
      </c>
      <c r="P19593" s="14" t="str">
        <f ca="1"/>
        <v>Low Cap</v>
      </c>
    </row>
    <row r="19594" spans="11:16">
      <c r="K19594" s="14" t="str">
        <v/>
      </c>
      <c r="L19594" s="14" t="str">
        <v/>
      </c>
      <c r="O19594" s="14" t="str">
        <v/>
      </c>
      <c r="P19594" s="14" t="str">
        <f ca="1"/>
        <v>Low Cap</v>
      </c>
    </row>
    <row r="19595" spans="11:16">
      <c r="K19595" s="14" t="str">
        <v/>
      </c>
      <c r="L19595" s="14" t="str">
        <v/>
      </c>
      <c r="O19595" s="14" t="str">
        <v/>
      </c>
      <c r="P19595" s="14" t="str">
        <f ca="1"/>
        <v>Low Cap</v>
      </c>
    </row>
    <row r="19596" spans="11:16">
      <c r="K19596" s="14" t="str">
        <v/>
      </c>
      <c r="L19596" s="14" t="str">
        <v/>
      </c>
      <c r="O19596" s="14" t="str">
        <v/>
      </c>
      <c r="P19596" s="14" t="str">
        <f ca="1"/>
        <v>Low Cap</v>
      </c>
    </row>
    <row r="19597" spans="11:16">
      <c r="K19597" s="14" t="str">
        <v/>
      </c>
      <c r="L19597" s="14" t="str">
        <v/>
      </c>
      <c r="O19597" s="14" t="str">
        <v/>
      </c>
      <c r="P19597" s="14" t="str">
        <f ca="1"/>
        <v>Low Cap</v>
      </c>
    </row>
    <row r="19598" spans="11:16">
      <c r="K19598" s="14" t="str">
        <v/>
      </c>
      <c r="L19598" s="14" t="str">
        <v/>
      </c>
      <c r="O19598" s="14" t="str">
        <v/>
      </c>
      <c r="P19598" s="14" t="str">
        <f ca="1"/>
        <v>Low Cap</v>
      </c>
    </row>
    <row r="19599" spans="11:16">
      <c r="K19599" s="14" t="str">
        <v/>
      </c>
      <c r="L19599" s="14" t="str">
        <v/>
      </c>
      <c r="O19599" s="14" t="str">
        <v/>
      </c>
      <c r="P19599" s="14" t="str">
        <f ca="1"/>
        <v>Low Cap</v>
      </c>
    </row>
    <row r="19600" spans="11:16">
      <c r="K19600" s="14" t="str">
        <v/>
      </c>
      <c r="L19600" s="14" t="str">
        <v/>
      </c>
      <c r="O19600" s="14" t="str">
        <v/>
      </c>
      <c r="P19600" s="14" t="str">
        <f ca="1"/>
        <v>Low Cap</v>
      </c>
    </row>
    <row r="19601" spans="11:16">
      <c r="K19601" s="14" t="str">
        <v/>
      </c>
      <c r="L19601" s="14" t="str">
        <v/>
      </c>
      <c r="O19601" s="14" t="str">
        <v/>
      </c>
      <c r="P19601" s="14" t="str">
        <f ca="1"/>
        <v>Low Cap</v>
      </c>
    </row>
    <row r="19602" spans="11:16">
      <c r="K19602" s="14" t="str">
        <v/>
      </c>
      <c r="L19602" s="14" t="str">
        <v/>
      </c>
      <c r="O19602" s="14" t="str">
        <v/>
      </c>
      <c r="P19602" s="14" t="str">
        <f ca="1"/>
        <v>Low Cap</v>
      </c>
    </row>
    <row r="19603" spans="11:16">
      <c r="K19603" s="14" t="str">
        <v/>
      </c>
      <c r="L19603" s="14" t="str">
        <v/>
      </c>
      <c r="O19603" s="14" t="str">
        <v/>
      </c>
      <c r="P19603" s="14" t="str">
        <f ca="1"/>
        <v>Low Cap</v>
      </c>
    </row>
    <row r="19604" spans="11:16">
      <c r="K19604" s="14" t="str">
        <v/>
      </c>
      <c r="L19604" s="14" t="str">
        <v/>
      </c>
      <c r="O19604" s="14" t="str">
        <v/>
      </c>
      <c r="P19604" s="14" t="str">
        <f ca="1"/>
        <v>Low Cap</v>
      </c>
    </row>
    <row r="19605" spans="11:16">
      <c r="K19605" s="14" t="str">
        <v/>
      </c>
      <c r="L19605" s="14" t="str">
        <v/>
      </c>
      <c r="O19605" s="14" t="str">
        <v/>
      </c>
      <c r="P19605" s="14" t="str">
        <f ca="1"/>
        <v>Low Cap</v>
      </c>
    </row>
    <row r="19606" spans="11:16">
      <c r="K19606" s="14" t="str">
        <v/>
      </c>
      <c r="L19606" s="14" t="str">
        <v/>
      </c>
      <c r="O19606" s="14" t="str">
        <v/>
      </c>
      <c r="P19606" s="14" t="str">
        <f ca="1"/>
        <v>Low Cap</v>
      </c>
    </row>
    <row r="19607" spans="11:16">
      <c r="K19607" s="14" t="str">
        <v/>
      </c>
      <c r="L19607" s="14" t="str">
        <v/>
      </c>
      <c r="O19607" s="14" t="str">
        <v/>
      </c>
      <c r="P19607" s="14" t="str">
        <f ca="1"/>
        <v>Low Cap</v>
      </c>
    </row>
    <row r="19608" spans="11:16">
      <c r="K19608" s="14" t="str">
        <v/>
      </c>
      <c r="L19608" s="14" t="str">
        <v/>
      </c>
      <c r="O19608" s="14" t="str">
        <v/>
      </c>
      <c r="P19608" s="14" t="str">
        <f ca="1"/>
        <v>Low Cap</v>
      </c>
    </row>
    <row r="19609" spans="11:16">
      <c r="K19609" s="14" t="str">
        <v/>
      </c>
      <c r="L19609" s="14" t="str">
        <v/>
      </c>
      <c r="O19609" s="14" t="str">
        <v/>
      </c>
      <c r="P19609" s="14" t="str">
        <f ca="1"/>
        <v>Low Cap</v>
      </c>
    </row>
    <row r="19610" spans="11:16">
      <c r="K19610" s="14" t="str">
        <v/>
      </c>
      <c r="L19610" s="14" t="str">
        <v/>
      </c>
      <c r="O19610" s="14" t="str">
        <v/>
      </c>
      <c r="P19610" s="14" t="str">
        <f ca="1"/>
        <v>Low Cap</v>
      </c>
    </row>
    <row r="19611" spans="11:16">
      <c r="K19611" s="14" t="str">
        <v/>
      </c>
      <c r="L19611" s="14" t="str">
        <v/>
      </c>
      <c r="O19611" s="14" t="str">
        <v/>
      </c>
      <c r="P19611" s="14" t="str">
        <f ca="1"/>
        <v>Low Cap</v>
      </c>
    </row>
    <row r="19612" spans="11:16">
      <c r="K19612" s="14" t="str">
        <v/>
      </c>
      <c r="L19612" s="14" t="str">
        <v/>
      </c>
      <c r="O19612" s="14" t="str">
        <v/>
      </c>
      <c r="P19612" s="14" t="str">
        <f ca="1"/>
        <v>Low Cap</v>
      </c>
    </row>
    <row r="19613" spans="11:16">
      <c r="K19613" s="14" t="str">
        <v/>
      </c>
      <c r="L19613" s="14" t="str">
        <v/>
      </c>
      <c r="O19613" s="14" t="str">
        <v/>
      </c>
      <c r="P19613" s="14" t="str">
        <f ca="1"/>
        <v>Low Cap</v>
      </c>
    </row>
    <row r="19614" spans="11:16">
      <c r="K19614" s="14" t="str">
        <v/>
      </c>
      <c r="L19614" s="14" t="str">
        <v/>
      </c>
      <c r="O19614" s="14" t="str">
        <v/>
      </c>
      <c r="P19614" s="14" t="str">
        <f ca="1"/>
        <v>Low Cap</v>
      </c>
    </row>
    <row r="19615" spans="11:16">
      <c r="K19615" s="14" t="str">
        <v/>
      </c>
      <c r="L19615" s="14" t="str">
        <v/>
      </c>
      <c r="O19615" s="14" t="str">
        <v/>
      </c>
      <c r="P19615" s="14" t="str">
        <f ca="1"/>
        <v>Low Cap</v>
      </c>
    </row>
    <row r="19616" spans="11:16">
      <c r="K19616" s="14" t="str">
        <v/>
      </c>
      <c r="L19616" s="14" t="str">
        <v/>
      </c>
      <c r="O19616" s="14" t="str">
        <v/>
      </c>
      <c r="P19616" s="14" t="str">
        <f ca="1"/>
        <v>Low Cap</v>
      </c>
    </row>
    <row r="19617" spans="11:16">
      <c r="K19617" s="14" t="str">
        <v/>
      </c>
      <c r="L19617" s="14" t="str">
        <v/>
      </c>
      <c r="O19617" s="14" t="str">
        <v/>
      </c>
      <c r="P19617" s="14" t="str">
        <f ca="1"/>
        <v>Low Cap</v>
      </c>
    </row>
    <row r="19618" spans="11:16">
      <c r="K19618" s="14" t="str">
        <v/>
      </c>
      <c r="L19618" s="14" t="str">
        <v/>
      </c>
      <c r="O19618" s="14" t="str">
        <v/>
      </c>
      <c r="P19618" s="14" t="str">
        <f ca="1"/>
        <v>Low Cap</v>
      </c>
    </row>
    <row r="19619" spans="11:16">
      <c r="K19619" s="14" t="str">
        <v/>
      </c>
      <c r="L19619" s="14" t="str">
        <v/>
      </c>
      <c r="O19619" s="14" t="str">
        <v/>
      </c>
      <c r="P19619" s="14" t="str">
        <f ca="1"/>
        <v>Low Cap</v>
      </c>
    </row>
    <row r="19620" spans="11:16">
      <c r="K19620" s="14" t="str">
        <v/>
      </c>
      <c r="L19620" s="14" t="str">
        <v/>
      </c>
      <c r="O19620" s="14" t="str">
        <v/>
      </c>
      <c r="P19620" s="14" t="str">
        <f ca="1"/>
        <v>Low Cap</v>
      </c>
    </row>
    <row r="19621" spans="11:16">
      <c r="K19621" s="14" t="str">
        <v/>
      </c>
      <c r="L19621" s="14" t="str">
        <v/>
      </c>
      <c r="O19621" s="14" t="str">
        <v/>
      </c>
      <c r="P19621" s="14" t="str">
        <f ca="1"/>
        <v>Low Cap</v>
      </c>
    </row>
    <row r="19622" spans="11:16">
      <c r="K19622" s="14" t="str">
        <v/>
      </c>
      <c r="L19622" s="14" t="str">
        <v/>
      </c>
      <c r="O19622" s="14" t="str">
        <v/>
      </c>
      <c r="P19622" s="14" t="str">
        <f ca="1"/>
        <v>Low Cap</v>
      </c>
    </row>
    <row r="19623" spans="11:16">
      <c r="K19623" s="14" t="str">
        <v/>
      </c>
      <c r="L19623" s="14" t="str">
        <v/>
      </c>
      <c r="O19623" s="14" t="str">
        <v/>
      </c>
      <c r="P19623" s="14" t="str">
        <f ca="1"/>
        <v>Low Cap</v>
      </c>
    </row>
    <row r="19624" spans="11:16">
      <c r="K19624" s="14" t="str">
        <v/>
      </c>
      <c r="L19624" s="14" t="str">
        <v/>
      </c>
      <c r="O19624" s="14" t="str">
        <v/>
      </c>
      <c r="P19624" s="14" t="str">
        <f ca="1"/>
        <v>Low Cap</v>
      </c>
    </row>
    <row r="19625" spans="11:16">
      <c r="K19625" s="14" t="str">
        <v/>
      </c>
      <c r="L19625" s="14" t="str">
        <v/>
      </c>
      <c r="O19625" s="14" t="str">
        <v/>
      </c>
      <c r="P19625" s="14" t="str">
        <f ca="1"/>
        <v>Low Cap</v>
      </c>
    </row>
    <row r="19626" spans="11:16">
      <c r="K19626" s="14" t="str">
        <v/>
      </c>
      <c r="L19626" s="14" t="str">
        <v/>
      </c>
      <c r="O19626" s="14" t="str">
        <v/>
      </c>
      <c r="P19626" s="14" t="str">
        <f ca="1"/>
        <v>Low Cap</v>
      </c>
    </row>
    <row r="19627" spans="11:16">
      <c r="K19627" s="14" t="str">
        <v/>
      </c>
      <c r="L19627" s="14" t="str">
        <v/>
      </c>
      <c r="O19627" s="14" t="str">
        <v/>
      </c>
      <c r="P19627" s="14" t="str">
        <f ca="1"/>
        <v>Low Cap</v>
      </c>
    </row>
    <row r="19628" spans="11:16">
      <c r="K19628" s="14" t="str">
        <v/>
      </c>
      <c r="L19628" s="14" t="str">
        <v/>
      </c>
      <c r="O19628" s="14" t="str">
        <v/>
      </c>
      <c r="P19628" s="14" t="str">
        <f ca="1"/>
        <v>Low Cap</v>
      </c>
    </row>
    <row r="19629" spans="11:16">
      <c r="K19629" s="14" t="str">
        <v/>
      </c>
      <c r="L19629" s="14" t="str">
        <v/>
      </c>
      <c r="O19629" s="14" t="str">
        <v/>
      </c>
      <c r="P19629" s="14" t="str">
        <f ca="1"/>
        <v>Low Cap</v>
      </c>
    </row>
    <row r="19630" spans="11:16">
      <c r="K19630" s="14" t="str">
        <v/>
      </c>
      <c r="L19630" s="14" t="str">
        <v/>
      </c>
      <c r="O19630" s="14" t="str">
        <v/>
      </c>
      <c r="P19630" s="14" t="str">
        <f ca="1"/>
        <v>Low Cap</v>
      </c>
    </row>
    <row r="19631" spans="11:16">
      <c r="K19631" s="14" t="str">
        <v/>
      </c>
      <c r="L19631" s="14" t="str">
        <v/>
      </c>
      <c r="O19631" s="14" t="str">
        <v/>
      </c>
      <c r="P19631" s="14" t="str">
        <f ca="1"/>
        <v>Low Cap</v>
      </c>
    </row>
    <row r="19632" spans="11:16">
      <c r="K19632" s="14" t="str">
        <v/>
      </c>
      <c r="L19632" s="14" t="str">
        <v/>
      </c>
      <c r="O19632" s="14" t="str">
        <v/>
      </c>
      <c r="P19632" s="14" t="str">
        <f ca="1"/>
        <v>Low Cap</v>
      </c>
    </row>
    <row r="19633" spans="11:16">
      <c r="K19633" s="14" t="str">
        <v/>
      </c>
      <c r="L19633" s="14" t="str">
        <v/>
      </c>
      <c r="O19633" s="14" t="str">
        <v/>
      </c>
      <c r="P19633" s="14" t="str">
        <f ca="1"/>
        <v>Low Cap</v>
      </c>
    </row>
    <row r="19634" spans="11:16">
      <c r="K19634" s="14" t="str">
        <v/>
      </c>
      <c r="L19634" s="14" t="str">
        <v/>
      </c>
      <c r="O19634" s="14" t="str">
        <v/>
      </c>
      <c r="P19634" s="14" t="str">
        <f ca="1"/>
        <v>Low Cap</v>
      </c>
    </row>
    <row r="19635" spans="11:16">
      <c r="K19635" s="14" t="str">
        <v/>
      </c>
      <c r="L19635" s="14" t="str">
        <v/>
      </c>
      <c r="O19635" s="14" t="str">
        <v/>
      </c>
      <c r="P19635" s="14" t="str">
        <f ca="1"/>
        <v>Low Cap</v>
      </c>
    </row>
    <row r="19636" spans="11:16">
      <c r="K19636" s="14" t="str">
        <v/>
      </c>
      <c r="L19636" s="14" t="str">
        <v/>
      </c>
      <c r="O19636" s="14" t="str">
        <v/>
      </c>
      <c r="P19636" s="14" t="str">
        <f ca="1"/>
        <v>Low Cap</v>
      </c>
    </row>
    <row r="19637" spans="11:16">
      <c r="K19637" s="14" t="str">
        <v/>
      </c>
      <c r="L19637" s="14" t="str">
        <v/>
      </c>
      <c r="O19637" s="14" t="str">
        <v/>
      </c>
      <c r="P19637" s="14" t="str">
        <f ca="1"/>
        <v>Low Cap</v>
      </c>
    </row>
    <row r="19638" spans="11:16">
      <c r="K19638" s="14" t="str">
        <v/>
      </c>
      <c r="L19638" s="14" t="str">
        <v/>
      </c>
      <c r="O19638" s="14" t="str">
        <v/>
      </c>
      <c r="P19638" s="14" t="str">
        <f ca="1"/>
        <v>Low Cap</v>
      </c>
    </row>
    <row r="19639" spans="11:16">
      <c r="K19639" s="14" t="str">
        <v/>
      </c>
      <c r="L19639" s="14" t="str">
        <v/>
      </c>
      <c r="O19639" s="14" t="str">
        <v/>
      </c>
      <c r="P19639" s="14" t="str">
        <f ca="1"/>
        <v>Low Cap</v>
      </c>
    </row>
    <row r="19640" spans="11:16">
      <c r="K19640" s="14" t="str">
        <v/>
      </c>
      <c r="L19640" s="14" t="str">
        <v/>
      </c>
      <c r="O19640" s="14" t="str">
        <v/>
      </c>
      <c r="P19640" s="14" t="str">
        <f ca="1"/>
        <v>Low Cap</v>
      </c>
    </row>
    <row r="19641" spans="11:16">
      <c r="K19641" s="14" t="str">
        <v/>
      </c>
      <c r="L19641" s="14" t="str">
        <v/>
      </c>
      <c r="O19641" s="14" t="str">
        <v/>
      </c>
      <c r="P19641" s="14" t="str">
        <f ca="1"/>
        <v>Low Cap</v>
      </c>
    </row>
    <row r="19642" spans="11:16">
      <c r="K19642" s="14" t="str">
        <v/>
      </c>
      <c r="L19642" s="14" t="str">
        <v/>
      </c>
      <c r="O19642" s="14" t="str">
        <v/>
      </c>
      <c r="P19642" s="14" t="str">
        <f ca="1"/>
        <v>Low Cap</v>
      </c>
    </row>
    <row r="19643" spans="11:16">
      <c r="K19643" s="14" t="str">
        <v/>
      </c>
      <c r="L19643" s="14" t="str">
        <v/>
      </c>
      <c r="O19643" s="14" t="str">
        <v/>
      </c>
      <c r="P19643" s="14" t="str">
        <f ca="1"/>
        <v>Low Cap</v>
      </c>
    </row>
    <row r="19644" spans="11:16">
      <c r="K19644" s="14" t="str">
        <v/>
      </c>
      <c r="L19644" s="14" t="str">
        <v/>
      </c>
      <c r="O19644" s="14" t="str">
        <v/>
      </c>
      <c r="P19644" s="14" t="str">
        <f ca="1"/>
        <v>Low Cap</v>
      </c>
    </row>
    <row r="19645" spans="11:16">
      <c r="K19645" s="14" t="str">
        <v/>
      </c>
      <c r="L19645" s="14" t="str">
        <v/>
      </c>
      <c r="O19645" s="14" t="str">
        <v/>
      </c>
      <c r="P19645" s="14" t="str">
        <f ca="1"/>
        <v>Low Cap</v>
      </c>
    </row>
    <row r="19646" spans="11:16">
      <c r="K19646" s="14" t="str">
        <v/>
      </c>
      <c r="L19646" s="14" t="str">
        <v/>
      </c>
      <c r="O19646" s="14" t="str">
        <v/>
      </c>
      <c r="P19646" s="14" t="str">
        <f ca="1"/>
        <v>Low Cap</v>
      </c>
    </row>
    <row r="19647" spans="11:16">
      <c r="K19647" s="14" t="str">
        <v/>
      </c>
      <c r="L19647" s="14" t="str">
        <v/>
      </c>
      <c r="O19647" s="14" t="str">
        <v/>
      </c>
      <c r="P19647" s="14" t="str">
        <f ca="1"/>
        <v>Low Cap</v>
      </c>
    </row>
    <row r="19648" spans="11:16">
      <c r="K19648" s="14" t="str">
        <v/>
      </c>
      <c r="L19648" s="14" t="str">
        <v/>
      </c>
      <c r="O19648" s="14" t="str">
        <v/>
      </c>
      <c r="P19648" s="14" t="str">
        <f ca="1"/>
        <v>Low Cap</v>
      </c>
    </row>
    <row r="19649" spans="11:16">
      <c r="K19649" s="14" t="str">
        <v/>
      </c>
      <c r="L19649" s="14" t="str">
        <v/>
      </c>
      <c r="O19649" s="14" t="str">
        <v/>
      </c>
      <c r="P19649" s="14" t="str">
        <f ca="1"/>
        <v>Low Cap</v>
      </c>
    </row>
    <row r="19650" spans="11:16">
      <c r="K19650" s="14" t="str">
        <v/>
      </c>
      <c r="L19650" s="14" t="str">
        <v/>
      </c>
      <c r="O19650" s="14" t="str">
        <v/>
      </c>
      <c r="P19650" s="14" t="str">
        <f ca="1"/>
        <v>Low Cap</v>
      </c>
    </row>
    <row r="19651" spans="11:16">
      <c r="K19651" s="14" t="str">
        <v/>
      </c>
      <c r="L19651" s="14" t="str">
        <v/>
      </c>
      <c r="O19651" s="14" t="str">
        <v/>
      </c>
      <c r="P19651" s="14" t="str">
        <f ca="1"/>
        <v>Low Cap</v>
      </c>
    </row>
    <row r="19652" spans="11:16">
      <c r="K19652" s="14" t="str">
        <v/>
      </c>
      <c r="L19652" s="14" t="str">
        <v/>
      </c>
      <c r="O19652" s="14" t="str">
        <v/>
      </c>
      <c r="P19652" s="14" t="str">
        <f ca="1"/>
        <v>Low Cap</v>
      </c>
    </row>
    <row r="19653" spans="11:16">
      <c r="K19653" s="14" t="str">
        <v/>
      </c>
      <c r="L19653" s="14" t="str">
        <v/>
      </c>
      <c r="O19653" s="14" t="str">
        <v/>
      </c>
      <c r="P19653" s="14" t="str">
        <f ca="1"/>
        <v>Low Cap</v>
      </c>
    </row>
    <row r="19654" spans="11:16">
      <c r="K19654" s="14" t="str">
        <v/>
      </c>
      <c r="L19654" s="14" t="str">
        <v/>
      </c>
      <c r="O19654" s="14" t="str">
        <v/>
      </c>
      <c r="P19654" s="14" t="str">
        <f ca="1"/>
        <v>Low Cap</v>
      </c>
    </row>
    <row r="19655" spans="11:16">
      <c r="K19655" s="14" t="str">
        <v/>
      </c>
      <c r="L19655" s="14" t="str">
        <v/>
      </c>
      <c r="O19655" s="14" t="str">
        <v/>
      </c>
      <c r="P19655" s="14" t="str">
        <f ca="1"/>
        <v>Low Cap</v>
      </c>
    </row>
    <row r="19656" spans="11:16">
      <c r="K19656" s="14" t="str">
        <v/>
      </c>
      <c r="L19656" s="14" t="str">
        <v/>
      </c>
      <c r="O19656" s="14" t="str">
        <v/>
      </c>
      <c r="P19656" s="14" t="str">
        <f ca="1"/>
        <v>Low Cap</v>
      </c>
    </row>
    <row r="19657" spans="11:16">
      <c r="K19657" s="14" t="str">
        <v/>
      </c>
      <c r="L19657" s="14" t="str">
        <v/>
      </c>
      <c r="O19657" s="14" t="str">
        <v/>
      </c>
      <c r="P19657" s="14" t="str">
        <f ca="1"/>
        <v>Low Cap</v>
      </c>
    </row>
    <row r="19658" spans="11:16">
      <c r="K19658" s="14" t="str">
        <v/>
      </c>
      <c r="L19658" s="14" t="str">
        <v/>
      </c>
      <c r="O19658" s="14" t="str">
        <v/>
      </c>
      <c r="P19658" s="14" t="str">
        <f ca="1"/>
        <v>Low Cap</v>
      </c>
    </row>
    <row r="19659" spans="11:16">
      <c r="K19659" s="14" t="str">
        <v/>
      </c>
      <c r="L19659" s="14" t="str">
        <v/>
      </c>
      <c r="O19659" s="14" t="str">
        <v/>
      </c>
      <c r="P19659" s="14" t="str">
        <f ca="1"/>
        <v>Low Cap</v>
      </c>
    </row>
    <row r="19660" spans="11:16">
      <c r="K19660" s="14" t="str">
        <v/>
      </c>
      <c r="L19660" s="14" t="str">
        <v/>
      </c>
      <c r="O19660" s="14" t="str">
        <v/>
      </c>
      <c r="P19660" s="14" t="str">
        <f ca="1"/>
        <v>Low Cap</v>
      </c>
    </row>
    <row r="19661" spans="11:16">
      <c r="K19661" s="14" t="str">
        <v/>
      </c>
      <c r="L19661" s="14" t="str">
        <v/>
      </c>
      <c r="O19661" s="14" t="str">
        <v/>
      </c>
      <c r="P19661" s="14" t="str">
        <f ca="1"/>
        <v>Low Cap</v>
      </c>
    </row>
    <row r="19662" spans="11:16">
      <c r="K19662" s="14" t="str">
        <v/>
      </c>
      <c r="L19662" s="14" t="str">
        <v/>
      </c>
      <c r="O19662" s="14" t="str">
        <v/>
      </c>
      <c r="P19662" s="14" t="str">
        <f ca="1"/>
        <v>Low Cap</v>
      </c>
    </row>
    <row r="19663" spans="11:16">
      <c r="K19663" s="14" t="str">
        <v/>
      </c>
      <c r="L19663" s="14" t="str">
        <v/>
      </c>
      <c r="O19663" s="14" t="str">
        <v/>
      </c>
      <c r="P19663" s="14" t="str">
        <f ca="1"/>
        <v>Low Cap</v>
      </c>
    </row>
    <row r="19664" spans="11:16">
      <c r="K19664" s="14" t="str">
        <v/>
      </c>
      <c r="L19664" s="14" t="str">
        <v/>
      </c>
      <c r="O19664" s="14" t="str">
        <v/>
      </c>
      <c r="P19664" s="14" t="str">
        <f ca="1"/>
        <v>Low Cap</v>
      </c>
    </row>
    <row r="19665" spans="11:16">
      <c r="K19665" s="14" t="str">
        <v/>
      </c>
      <c r="L19665" s="14" t="str">
        <v/>
      </c>
      <c r="O19665" s="14" t="str">
        <v/>
      </c>
      <c r="P19665" s="14" t="str">
        <f ca="1"/>
        <v>Low Cap</v>
      </c>
    </row>
    <row r="19666" spans="11:16">
      <c r="K19666" s="14" t="str">
        <v/>
      </c>
      <c r="L19666" s="14" t="str">
        <v/>
      </c>
      <c r="O19666" s="14" t="str">
        <v/>
      </c>
      <c r="P19666" s="14" t="str">
        <f ca="1"/>
        <v>Low Cap</v>
      </c>
    </row>
    <row r="19667" spans="11:16">
      <c r="K19667" s="14" t="str">
        <v/>
      </c>
      <c r="L19667" s="14" t="str">
        <v/>
      </c>
      <c r="O19667" s="14" t="str">
        <v/>
      </c>
      <c r="P19667" s="14" t="str">
        <f ca="1"/>
        <v>Low Cap</v>
      </c>
    </row>
    <row r="19668" spans="11:16">
      <c r="K19668" s="14" t="str">
        <v/>
      </c>
      <c r="L19668" s="14" t="str">
        <v/>
      </c>
      <c r="O19668" s="14" t="str">
        <v/>
      </c>
      <c r="P19668" s="14" t="str">
        <f ca="1"/>
        <v>Low Cap</v>
      </c>
    </row>
    <row r="19669" spans="11:16">
      <c r="K19669" s="14" t="str">
        <v/>
      </c>
      <c r="L19669" s="14" t="str">
        <v/>
      </c>
      <c r="O19669" s="14" t="str">
        <v/>
      </c>
      <c r="P19669" s="14" t="str">
        <f ca="1"/>
        <v>Low Cap</v>
      </c>
    </row>
    <row r="19670" spans="11:16">
      <c r="K19670" s="14" t="str">
        <v/>
      </c>
      <c r="L19670" s="14" t="str">
        <v/>
      </c>
      <c r="O19670" s="14" t="str">
        <v/>
      </c>
      <c r="P19670" s="14" t="str">
        <f ca="1"/>
        <v>Low Cap</v>
      </c>
    </row>
    <row r="19671" spans="11:16">
      <c r="K19671" s="14" t="str">
        <v/>
      </c>
      <c r="L19671" s="14" t="str">
        <v/>
      </c>
      <c r="O19671" s="14" t="str">
        <v/>
      </c>
      <c r="P19671" s="14" t="str">
        <f ca="1"/>
        <v>Low Cap</v>
      </c>
    </row>
    <row r="19672" spans="11:16">
      <c r="K19672" s="14" t="str">
        <v/>
      </c>
      <c r="L19672" s="14" t="str">
        <v/>
      </c>
      <c r="O19672" s="14" t="str">
        <v/>
      </c>
      <c r="P19672" s="14" t="str">
        <f ca="1"/>
        <v>Low Cap</v>
      </c>
    </row>
    <row r="19673" spans="11:16">
      <c r="K19673" s="14" t="str">
        <v/>
      </c>
      <c r="L19673" s="14" t="str">
        <v/>
      </c>
      <c r="O19673" s="14" t="str">
        <v/>
      </c>
      <c r="P19673" s="14" t="str">
        <f ca="1"/>
        <v>Low Cap</v>
      </c>
    </row>
    <row r="19674" spans="11:16">
      <c r="K19674" s="14" t="str">
        <v/>
      </c>
      <c r="L19674" s="14" t="str">
        <v/>
      </c>
      <c r="O19674" s="14" t="str">
        <v/>
      </c>
      <c r="P19674" s="14" t="str">
        <f ca="1"/>
        <v>Low Cap</v>
      </c>
    </row>
    <row r="19675" spans="11:16">
      <c r="K19675" s="14" t="str">
        <v/>
      </c>
      <c r="L19675" s="14" t="str">
        <v/>
      </c>
      <c r="O19675" s="14" t="str">
        <v/>
      </c>
      <c r="P19675" s="14" t="str">
        <f ca="1"/>
        <v>Low Cap</v>
      </c>
    </row>
    <row r="19676" spans="11:16">
      <c r="K19676" s="14" t="str">
        <v/>
      </c>
      <c r="L19676" s="14" t="str">
        <v/>
      </c>
      <c r="O19676" s="14" t="str">
        <v/>
      </c>
      <c r="P19676" s="14" t="str">
        <f ca="1"/>
        <v>Low Cap</v>
      </c>
    </row>
    <row r="19677" spans="11:16">
      <c r="K19677" s="14" t="str">
        <v/>
      </c>
      <c r="L19677" s="14" t="str">
        <v/>
      </c>
      <c r="O19677" s="14" t="str">
        <v/>
      </c>
      <c r="P19677" s="14" t="str">
        <f ca="1"/>
        <v>Low Cap</v>
      </c>
    </row>
    <row r="19678" spans="11:16">
      <c r="K19678" s="14" t="str">
        <v/>
      </c>
      <c r="L19678" s="14" t="str">
        <v/>
      </c>
      <c r="O19678" s="14" t="str">
        <v/>
      </c>
      <c r="P19678" s="14" t="str">
        <f ca="1"/>
        <v>Low Cap</v>
      </c>
    </row>
    <row r="19679" spans="11:16">
      <c r="K19679" s="14" t="str">
        <v/>
      </c>
      <c r="L19679" s="14" t="str">
        <v/>
      </c>
      <c r="O19679" s="14" t="str">
        <v/>
      </c>
      <c r="P19679" s="14" t="str">
        <f ca="1"/>
        <v>Low Cap</v>
      </c>
    </row>
    <row r="19680" spans="11:16">
      <c r="K19680" s="14" t="str">
        <v/>
      </c>
      <c r="L19680" s="14" t="str">
        <v/>
      </c>
      <c r="O19680" s="14" t="str">
        <v/>
      </c>
      <c r="P19680" s="14" t="str">
        <f ca="1"/>
        <v>Low Cap</v>
      </c>
    </row>
    <row r="19681" spans="11:16">
      <c r="K19681" s="14" t="str">
        <v/>
      </c>
      <c r="L19681" s="14" t="str">
        <v/>
      </c>
      <c r="O19681" s="14" t="str">
        <v/>
      </c>
      <c r="P19681" s="14" t="str">
        <f ca="1"/>
        <v>Low Cap</v>
      </c>
    </row>
    <row r="19682" spans="11:16">
      <c r="K19682" s="14" t="str">
        <v/>
      </c>
      <c r="L19682" s="14" t="str">
        <v/>
      </c>
      <c r="O19682" s="14" t="str">
        <v/>
      </c>
      <c r="P19682" s="14" t="str">
        <f ca="1"/>
        <v>Low Cap</v>
      </c>
    </row>
    <row r="19683" spans="11:16">
      <c r="K19683" s="14" t="str">
        <v/>
      </c>
      <c r="L19683" s="14" t="str">
        <v/>
      </c>
      <c r="O19683" s="14" t="str">
        <v/>
      </c>
      <c r="P19683" s="14" t="str">
        <f ca="1"/>
        <v>Low Cap</v>
      </c>
    </row>
    <row r="19684" spans="11:16">
      <c r="K19684" s="14" t="str">
        <v/>
      </c>
      <c r="L19684" s="14" t="str">
        <v/>
      </c>
      <c r="O19684" s="14" t="str">
        <v/>
      </c>
      <c r="P19684" s="14" t="str">
        <f ca="1"/>
        <v>Low Cap</v>
      </c>
    </row>
    <row r="19685" spans="11:16">
      <c r="K19685" s="14" t="str">
        <v/>
      </c>
      <c r="L19685" s="14" t="str">
        <v/>
      </c>
      <c r="O19685" s="14" t="str">
        <v/>
      </c>
      <c r="P19685" s="14" t="str">
        <f ca="1"/>
        <v>Low Cap</v>
      </c>
    </row>
    <row r="19686" spans="11:16">
      <c r="K19686" s="14" t="str">
        <v/>
      </c>
      <c r="L19686" s="14" t="str">
        <v/>
      </c>
      <c r="O19686" s="14" t="str">
        <v/>
      </c>
      <c r="P19686" s="14" t="str">
        <f ca="1"/>
        <v>Low Cap</v>
      </c>
    </row>
    <row r="19687" spans="11:16">
      <c r="K19687" s="14" t="str">
        <v/>
      </c>
      <c r="L19687" s="14" t="str">
        <v/>
      </c>
      <c r="O19687" s="14" t="str">
        <v/>
      </c>
      <c r="P19687" s="14" t="str">
        <f ca="1"/>
        <v>Low Cap</v>
      </c>
    </row>
    <row r="19688" spans="11:16">
      <c r="K19688" s="14" t="str">
        <v/>
      </c>
      <c r="L19688" s="14" t="str">
        <v/>
      </c>
      <c r="O19688" s="14" t="str">
        <v/>
      </c>
      <c r="P19688" s="14" t="str">
        <f ca="1"/>
        <v>Low Cap</v>
      </c>
    </row>
    <row r="19689" spans="11:16">
      <c r="K19689" s="14" t="str">
        <v/>
      </c>
      <c r="L19689" s="14" t="str">
        <v/>
      </c>
      <c r="O19689" s="14" t="str">
        <v/>
      </c>
      <c r="P19689" s="14" t="str">
        <f ca="1"/>
        <v>Low Cap</v>
      </c>
    </row>
    <row r="19690" spans="11:16">
      <c r="K19690" s="14" t="str">
        <v/>
      </c>
      <c r="L19690" s="14" t="str">
        <v/>
      </c>
      <c r="O19690" s="14" t="str">
        <v/>
      </c>
      <c r="P19690" s="14" t="str">
        <f ca="1"/>
        <v>Low Cap</v>
      </c>
    </row>
    <row r="19691" spans="11:16">
      <c r="K19691" s="14" t="str">
        <v/>
      </c>
      <c r="L19691" s="14" t="str">
        <v/>
      </c>
      <c r="O19691" s="14" t="str">
        <v/>
      </c>
      <c r="P19691" s="14" t="str">
        <f ca="1"/>
        <v>Low Cap</v>
      </c>
    </row>
    <row r="19692" spans="11:16">
      <c r="K19692" s="14" t="str">
        <v/>
      </c>
      <c r="L19692" s="14" t="str">
        <v/>
      </c>
      <c r="O19692" s="14" t="str">
        <v/>
      </c>
      <c r="P19692" s="14" t="str">
        <f ca="1"/>
        <v>Low Cap</v>
      </c>
    </row>
    <row r="19693" spans="11:16">
      <c r="K19693" s="14" t="str">
        <v/>
      </c>
      <c r="L19693" s="14" t="str">
        <v/>
      </c>
      <c r="O19693" s="14" t="str">
        <v/>
      </c>
      <c r="P19693" s="14" t="str">
        <f ca="1"/>
        <v>Low Cap</v>
      </c>
    </row>
    <row r="19694" spans="11:16">
      <c r="K19694" s="14" t="str">
        <v/>
      </c>
      <c r="L19694" s="14" t="str">
        <v/>
      </c>
      <c r="O19694" s="14" t="str">
        <v/>
      </c>
      <c r="P19694" s="14" t="str">
        <f ca="1"/>
        <v>Low Cap</v>
      </c>
    </row>
    <row r="19695" spans="11:16">
      <c r="K19695" s="14" t="str">
        <v/>
      </c>
      <c r="L19695" s="14" t="str">
        <v/>
      </c>
      <c r="O19695" s="14" t="str">
        <v/>
      </c>
      <c r="P19695" s="14" t="str">
        <f ca="1"/>
        <v>Low Cap</v>
      </c>
    </row>
    <row r="19696" spans="11:16">
      <c r="K19696" s="14" t="str">
        <v/>
      </c>
      <c r="L19696" s="14" t="str">
        <v/>
      </c>
      <c r="O19696" s="14" t="str">
        <v/>
      </c>
      <c r="P19696" s="14" t="str">
        <f ca="1"/>
        <v>Low Cap</v>
      </c>
    </row>
    <row r="19697" spans="11:16">
      <c r="K19697" s="14" t="str">
        <v/>
      </c>
      <c r="L19697" s="14" t="str">
        <v/>
      </c>
      <c r="O19697" s="14" t="str">
        <v/>
      </c>
      <c r="P19697" s="14" t="str">
        <f ca="1"/>
        <v>Low Cap</v>
      </c>
    </row>
    <row r="19698" spans="11:16">
      <c r="K19698" s="14" t="str">
        <v/>
      </c>
      <c r="L19698" s="14" t="str">
        <v/>
      </c>
      <c r="O19698" s="14" t="str">
        <v/>
      </c>
      <c r="P19698" s="14" t="str">
        <f ca="1"/>
        <v>Low Cap</v>
      </c>
    </row>
    <row r="19699" spans="11:16">
      <c r="K19699" s="14" t="str">
        <v/>
      </c>
      <c r="L19699" s="14" t="str">
        <v/>
      </c>
      <c r="O19699" s="14" t="str">
        <v/>
      </c>
      <c r="P19699" s="14" t="str">
        <f ca="1"/>
        <v>Low Cap</v>
      </c>
    </row>
    <row r="19700" spans="11:16">
      <c r="K19700" s="14" t="str">
        <v/>
      </c>
      <c r="L19700" s="14" t="str">
        <v/>
      </c>
      <c r="O19700" s="14" t="str">
        <v/>
      </c>
      <c r="P19700" s="14" t="str">
        <f ca="1"/>
        <v>Low Cap</v>
      </c>
    </row>
    <row r="19701" spans="11:16">
      <c r="K19701" s="14" t="str">
        <v/>
      </c>
      <c r="L19701" s="14" t="str">
        <v/>
      </c>
      <c r="O19701" s="14" t="str">
        <v/>
      </c>
      <c r="P19701" s="14" t="str">
        <f ca="1"/>
        <v>Low Cap</v>
      </c>
    </row>
    <row r="19702" spans="11:16">
      <c r="K19702" s="14" t="str">
        <v/>
      </c>
      <c r="L19702" s="14" t="str">
        <v/>
      </c>
      <c r="O19702" s="14" t="str">
        <v/>
      </c>
      <c r="P19702" s="14" t="str">
        <f ca="1"/>
        <v>Low Cap</v>
      </c>
    </row>
    <row r="19703" spans="11:16">
      <c r="K19703" s="14" t="str">
        <v/>
      </c>
      <c r="L19703" s="14" t="str">
        <v/>
      </c>
      <c r="O19703" s="14" t="str">
        <v/>
      </c>
      <c r="P19703" s="14" t="str">
        <f ca="1"/>
        <v>Low Cap</v>
      </c>
    </row>
    <row r="19704" spans="11:16">
      <c r="K19704" s="14" t="str">
        <v/>
      </c>
      <c r="L19704" s="14" t="str">
        <v/>
      </c>
      <c r="O19704" s="14" t="str">
        <v/>
      </c>
      <c r="P19704" s="14" t="str">
        <f ca="1"/>
        <v>Low Cap</v>
      </c>
    </row>
    <row r="19705" spans="11:16">
      <c r="K19705" s="14" t="str">
        <v/>
      </c>
      <c r="L19705" s="14" t="str">
        <v/>
      </c>
      <c r="O19705" s="14" t="str">
        <v/>
      </c>
      <c r="P19705" s="14" t="str">
        <f ca="1"/>
        <v>Low Cap</v>
      </c>
    </row>
    <row r="19706" spans="11:16">
      <c r="K19706" s="14" t="str">
        <v/>
      </c>
      <c r="L19706" s="14" t="str">
        <v/>
      </c>
      <c r="O19706" s="14" t="str">
        <v/>
      </c>
      <c r="P19706" s="14" t="str">
        <f ca="1"/>
        <v>Low Cap</v>
      </c>
    </row>
    <row r="19707" spans="11:16">
      <c r="K19707" s="14" t="str">
        <v/>
      </c>
      <c r="L19707" s="14" t="str">
        <v/>
      </c>
      <c r="O19707" s="14" t="str">
        <v/>
      </c>
      <c r="P19707" s="14" t="str">
        <f ca="1"/>
        <v>Low Cap</v>
      </c>
    </row>
    <row r="19708" spans="11:16">
      <c r="K19708" s="14" t="str">
        <v/>
      </c>
      <c r="L19708" s="14" t="str">
        <v/>
      </c>
      <c r="O19708" s="14" t="str">
        <v/>
      </c>
      <c r="P19708" s="14" t="str">
        <f ca="1"/>
        <v>Low Cap</v>
      </c>
    </row>
    <row r="19709" spans="11:16">
      <c r="K19709" s="14" t="str">
        <v/>
      </c>
      <c r="L19709" s="14" t="str">
        <v/>
      </c>
      <c r="O19709" s="14" t="str">
        <v/>
      </c>
      <c r="P19709" s="14" t="str">
        <f ca="1"/>
        <v>Low Cap</v>
      </c>
    </row>
    <row r="19710" spans="11:16">
      <c r="K19710" s="14" t="str">
        <v/>
      </c>
      <c r="L19710" s="14" t="str">
        <v/>
      </c>
      <c r="O19710" s="14" t="str">
        <v/>
      </c>
      <c r="P19710" s="14" t="str">
        <f ca="1"/>
        <v>Low Cap</v>
      </c>
    </row>
    <row r="19711" spans="11:16">
      <c r="K19711" s="14" t="str">
        <v/>
      </c>
      <c r="L19711" s="14" t="str">
        <v/>
      </c>
      <c r="O19711" s="14" t="str">
        <v/>
      </c>
      <c r="P19711" s="14" t="str">
        <f ca="1"/>
        <v>Low Cap</v>
      </c>
    </row>
    <row r="19712" spans="11:16">
      <c r="K19712" s="14" t="str">
        <v/>
      </c>
      <c r="L19712" s="14" t="str">
        <v/>
      </c>
      <c r="O19712" s="14" t="str">
        <v/>
      </c>
      <c r="P19712" s="14" t="str">
        <f ca="1"/>
        <v>Low Cap</v>
      </c>
    </row>
    <row r="19713" spans="11:16">
      <c r="K19713" s="14" t="str">
        <v/>
      </c>
      <c r="L19713" s="14" t="str">
        <v/>
      </c>
      <c r="O19713" s="14" t="str">
        <v/>
      </c>
      <c r="P19713" s="14" t="str">
        <f ca="1"/>
        <v>Low Cap</v>
      </c>
    </row>
    <row r="19714" spans="11:16">
      <c r="K19714" s="14" t="str">
        <v/>
      </c>
      <c r="L19714" s="14" t="str">
        <v/>
      </c>
      <c r="O19714" s="14" t="str">
        <v/>
      </c>
      <c r="P19714" s="14" t="str">
        <f ca="1"/>
        <v>Low Cap</v>
      </c>
    </row>
    <row r="19715" spans="11:16">
      <c r="K19715" s="14" t="str">
        <v/>
      </c>
      <c r="L19715" s="14" t="str">
        <v/>
      </c>
      <c r="O19715" s="14" t="str">
        <v/>
      </c>
      <c r="P19715" s="14" t="str">
        <f ca="1"/>
        <v>Low Cap</v>
      </c>
    </row>
    <row r="19716" spans="11:16">
      <c r="K19716" s="14" t="str">
        <v/>
      </c>
      <c r="L19716" s="14" t="str">
        <v/>
      </c>
      <c r="O19716" s="14" t="str">
        <v/>
      </c>
      <c r="P19716" s="14" t="str">
        <f ca="1"/>
        <v>Low Cap</v>
      </c>
    </row>
    <row r="19717" spans="11:16">
      <c r="K19717" s="14" t="str">
        <v/>
      </c>
      <c r="L19717" s="14" t="str">
        <v/>
      </c>
      <c r="O19717" s="14" t="str">
        <v/>
      </c>
      <c r="P19717" s="14" t="str">
        <f ca="1"/>
        <v>Low Cap</v>
      </c>
    </row>
    <row r="19718" spans="11:16">
      <c r="K19718" s="14" t="str">
        <v/>
      </c>
      <c r="L19718" s="14" t="str">
        <v/>
      </c>
      <c r="O19718" s="14" t="str">
        <v/>
      </c>
      <c r="P19718" s="14" t="str">
        <f ca="1"/>
        <v>Low Cap</v>
      </c>
    </row>
    <row r="19719" spans="11:16">
      <c r="K19719" s="14" t="str">
        <v/>
      </c>
      <c r="L19719" s="14" t="str">
        <v/>
      </c>
      <c r="O19719" s="14" t="str">
        <v/>
      </c>
      <c r="P19719" s="14" t="str">
        <f ca="1"/>
        <v>Low Cap</v>
      </c>
    </row>
    <row r="19720" spans="11:16">
      <c r="K19720" s="14" t="str">
        <v/>
      </c>
      <c r="L19720" s="14" t="str">
        <v/>
      </c>
      <c r="O19720" s="14" t="str">
        <v/>
      </c>
      <c r="P19720" s="14" t="str">
        <f ca="1"/>
        <v>Low Cap</v>
      </c>
    </row>
    <row r="19721" spans="11:16">
      <c r="K19721" s="14" t="str">
        <v/>
      </c>
      <c r="L19721" s="14" t="str">
        <v/>
      </c>
      <c r="O19721" s="14" t="str">
        <v/>
      </c>
      <c r="P19721" s="14" t="str">
        <f ca="1"/>
        <v>Low Cap</v>
      </c>
    </row>
    <row r="19722" spans="11:16">
      <c r="K19722" s="14" t="str">
        <v/>
      </c>
      <c r="L19722" s="14" t="str">
        <v/>
      </c>
      <c r="O19722" s="14" t="str">
        <v/>
      </c>
      <c r="P19722" s="14" t="str">
        <f ca="1"/>
        <v>Low Cap</v>
      </c>
    </row>
    <row r="19723" spans="11:16">
      <c r="K19723" s="14" t="str">
        <v/>
      </c>
      <c r="L19723" s="14" t="str">
        <v/>
      </c>
      <c r="O19723" s="14" t="str">
        <v/>
      </c>
      <c r="P19723" s="14" t="str">
        <f ca="1"/>
        <v>Low Cap</v>
      </c>
    </row>
    <row r="19724" spans="11:16">
      <c r="K19724" s="14" t="str">
        <v/>
      </c>
      <c r="L19724" s="14" t="str">
        <v/>
      </c>
      <c r="O19724" s="14" t="str">
        <v/>
      </c>
      <c r="P19724" s="14" t="str">
        <f ca="1"/>
        <v>Low Cap</v>
      </c>
    </row>
    <row r="19725" spans="11:16">
      <c r="K19725" s="14" t="str">
        <v/>
      </c>
      <c r="L19725" s="14" t="str">
        <v/>
      </c>
      <c r="O19725" s="14" t="str">
        <v/>
      </c>
      <c r="P19725" s="14" t="str">
        <f ca="1"/>
        <v>Low Cap</v>
      </c>
    </row>
    <row r="19726" spans="11:16">
      <c r="K19726" s="14" t="str">
        <v/>
      </c>
      <c r="L19726" s="14" t="str">
        <v/>
      </c>
      <c r="O19726" s="14" t="str">
        <v/>
      </c>
      <c r="P19726" s="14" t="str">
        <f ca="1"/>
        <v>Low Cap</v>
      </c>
    </row>
    <row r="19727" spans="11:16">
      <c r="K19727" s="14" t="str">
        <v/>
      </c>
      <c r="L19727" s="14" t="str">
        <v/>
      </c>
      <c r="O19727" s="14" t="str">
        <v/>
      </c>
      <c r="P19727" s="14" t="str">
        <f ca="1"/>
        <v>Low Cap</v>
      </c>
    </row>
    <row r="19728" spans="11:16">
      <c r="K19728" s="14" t="str">
        <v/>
      </c>
      <c r="L19728" s="14" t="str">
        <v/>
      </c>
      <c r="O19728" s="14" t="str">
        <v/>
      </c>
      <c r="P19728" s="14" t="str">
        <f ca="1"/>
        <v>Low Cap</v>
      </c>
    </row>
    <row r="19729" spans="11:16">
      <c r="K19729" s="14" t="str">
        <v/>
      </c>
      <c r="L19729" s="14" t="str">
        <v/>
      </c>
      <c r="O19729" s="14" t="str">
        <v/>
      </c>
      <c r="P19729" s="14" t="str">
        <f ca="1"/>
        <v>Low Cap</v>
      </c>
    </row>
    <row r="19730" spans="11:16">
      <c r="K19730" s="14" t="str">
        <v/>
      </c>
      <c r="L19730" s="14" t="str">
        <v/>
      </c>
      <c r="O19730" s="14" t="str">
        <v/>
      </c>
      <c r="P19730" s="14" t="str">
        <f ca="1"/>
        <v>Low Cap</v>
      </c>
    </row>
    <row r="19731" spans="11:16">
      <c r="K19731" s="14" t="str">
        <v/>
      </c>
      <c r="L19731" s="14" t="str">
        <v/>
      </c>
      <c r="O19731" s="14" t="str">
        <v/>
      </c>
      <c r="P19731" s="14" t="str">
        <f ca="1"/>
        <v>Low Cap</v>
      </c>
    </row>
    <row r="19732" spans="11:16">
      <c r="K19732" s="14" t="str">
        <v/>
      </c>
      <c r="L19732" s="14" t="str">
        <v/>
      </c>
      <c r="O19732" s="14" t="str">
        <v/>
      </c>
      <c r="P19732" s="14" t="str">
        <f ca="1"/>
        <v>Low Cap</v>
      </c>
    </row>
    <row r="19733" spans="11:16">
      <c r="K19733" s="14" t="str">
        <v/>
      </c>
      <c r="L19733" s="14" t="str">
        <v/>
      </c>
      <c r="O19733" s="14" t="str">
        <v/>
      </c>
      <c r="P19733" s="14" t="str">
        <f ca="1"/>
        <v>Low Cap</v>
      </c>
    </row>
    <row r="19734" spans="11:16">
      <c r="K19734" s="14" t="str">
        <v/>
      </c>
      <c r="L19734" s="14" t="str">
        <v/>
      </c>
      <c r="O19734" s="14" t="str">
        <v/>
      </c>
      <c r="P19734" s="14" t="str">
        <f ca="1"/>
        <v>Low Cap</v>
      </c>
    </row>
    <row r="19735" spans="11:16">
      <c r="K19735" s="14" t="str">
        <v/>
      </c>
      <c r="L19735" s="14" t="str">
        <v/>
      </c>
      <c r="O19735" s="14" t="str">
        <v/>
      </c>
      <c r="P19735" s="14" t="str">
        <f ca="1"/>
        <v>Low Cap</v>
      </c>
    </row>
    <row r="19736" spans="11:16">
      <c r="K19736" s="14" t="str">
        <v/>
      </c>
      <c r="L19736" s="14" t="str">
        <v/>
      </c>
      <c r="O19736" s="14" t="str">
        <v/>
      </c>
      <c r="P19736" s="14" t="str">
        <f ca="1"/>
        <v>Low Cap</v>
      </c>
    </row>
    <row r="19737" spans="11:16">
      <c r="K19737" s="14" t="str">
        <v/>
      </c>
      <c r="L19737" s="14" t="str">
        <v/>
      </c>
      <c r="O19737" s="14" t="str">
        <v/>
      </c>
      <c r="P19737" s="14" t="str">
        <f ca="1"/>
        <v>Low Cap</v>
      </c>
    </row>
    <row r="19738" spans="11:16">
      <c r="K19738" s="14" t="str">
        <v/>
      </c>
      <c r="L19738" s="14" t="str">
        <v/>
      </c>
      <c r="O19738" s="14" t="str">
        <v/>
      </c>
      <c r="P19738" s="14" t="str">
        <f ca="1"/>
        <v>Low Cap</v>
      </c>
    </row>
    <row r="19739" spans="11:16">
      <c r="K19739" s="14" t="str">
        <v/>
      </c>
      <c r="L19739" s="14" t="str">
        <v/>
      </c>
      <c r="O19739" s="14" t="str">
        <v/>
      </c>
      <c r="P19739" s="14" t="str">
        <f ca="1"/>
        <v>Low Cap</v>
      </c>
    </row>
    <row r="19740" spans="11:16">
      <c r="K19740" s="14" t="str">
        <v/>
      </c>
      <c r="L19740" s="14" t="str">
        <v/>
      </c>
      <c r="O19740" s="14" t="str">
        <v/>
      </c>
      <c r="P19740" s="14" t="str">
        <f ca="1"/>
        <v>Low Cap</v>
      </c>
    </row>
    <row r="19741" spans="11:16">
      <c r="K19741" s="14" t="str">
        <v/>
      </c>
      <c r="L19741" s="14" t="str">
        <v/>
      </c>
      <c r="O19741" s="14" t="str">
        <v/>
      </c>
      <c r="P19741" s="14" t="str">
        <f ca="1"/>
        <v>Low Cap</v>
      </c>
    </row>
    <row r="19742" spans="11:16">
      <c r="K19742" s="14" t="str">
        <v/>
      </c>
      <c r="L19742" s="14" t="str">
        <v/>
      </c>
      <c r="O19742" s="14" t="str">
        <v/>
      </c>
      <c r="P19742" s="14" t="str">
        <f ca="1"/>
        <v>Low Cap</v>
      </c>
    </row>
    <row r="19743" spans="11:16">
      <c r="K19743" s="14" t="str">
        <v/>
      </c>
      <c r="L19743" s="14" t="str">
        <v/>
      </c>
      <c r="O19743" s="14" t="str">
        <v/>
      </c>
      <c r="P19743" s="14" t="str">
        <f ca="1"/>
        <v>Low Cap</v>
      </c>
    </row>
    <row r="19744" spans="11:16">
      <c r="K19744" s="14" t="str">
        <v/>
      </c>
      <c r="L19744" s="14" t="str">
        <v/>
      </c>
      <c r="O19744" s="14" t="str">
        <v/>
      </c>
      <c r="P19744" s="14" t="str">
        <f ca="1"/>
        <v>Low Cap</v>
      </c>
    </row>
    <row r="19745" spans="11:16">
      <c r="K19745" s="14" t="str">
        <v/>
      </c>
      <c r="L19745" s="14" t="str">
        <v/>
      </c>
      <c r="O19745" s="14" t="str">
        <v/>
      </c>
      <c r="P19745" s="14" t="str">
        <f ca="1"/>
        <v>Low Cap</v>
      </c>
    </row>
    <row r="19746" spans="11:16">
      <c r="K19746" s="14" t="str">
        <v/>
      </c>
      <c r="L19746" s="14" t="str">
        <v/>
      </c>
      <c r="O19746" s="14" t="str">
        <v/>
      </c>
      <c r="P19746" s="14" t="str">
        <f ca="1"/>
        <v>Low Cap</v>
      </c>
    </row>
    <row r="19747" spans="11:16">
      <c r="K19747" s="14" t="str">
        <v/>
      </c>
      <c r="L19747" s="14" t="str">
        <v/>
      </c>
      <c r="O19747" s="14" t="str">
        <v/>
      </c>
      <c r="P19747" s="14" t="str">
        <f ca="1"/>
        <v>Low Cap</v>
      </c>
    </row>
    <row r="19748" spans="11:16">
      <c r="K19748" s="14" t="str">
        <v/>
      </c>
      <c r="L19748" s="14" t="str">
        <v/>
      </c>
      <c r="O19748" s="14" t="str">
        <v/>
      </c>
      <c r="P19748" s="14" t="str">
        <f ca="1"/>
        <v>Low Cap</v>
      </c>
    </row>
    <row r="19749" spans="11:16">
      <c r="K19749" s="14" t="str">
        <v/>
      </c>
      <c r="L19749" s="14" t="str">
        <v/>
      </c>
      <c r="O19749" s="14" t="str">
        <v/>
      </c>
      <c r="P19749" s="14" t="str">
        <f ca="1"/>
        <v>Low Cap</v>
      </c>
    </row>
    <row r="19750" spans="11:16">
      <c r="K19750" s="14" t="str">
        <v/>
      </c>
      <c r="L19750" s="14" t="str">
        <v/>
      </c>
      <c r="O19750" s="14" t="str">
        <v/>
      </c>
      <c r="P19750" s="14" t="str">
        <f ca="1"/>
        <v>Low Cap</v>
      </c>
    </row>
    <row r="19751" spans="11:16">
      <c r="K19751" s="14" t="str">
        <v/>
      </c>
      <c r="L19751" s="14" t="str">
        <v/>
      </c>
      <c r="O19751" s="14" t="str">
        <v/>
      </c>
      <c r="P19751" s="14" t="str">
        <f ca="1"/>
        <v>Low Cap</v>
      </c>
    </row>
    <row r="19752" spans="11:16">
      <c r="K19752" s="14" t="str">
        <v/>
      </c>
      <c r="L19752" s="14" t="str">
        <v/>
      </c>
      <c r="O19752" s="14" t="str">
        <v/>
      </c>
      <c r="P19752" s="14" t="str">
        <f ca="1"/>
        <v>Low Cap</v>
      </c>
    </row>
    <row r="19753" spans="11:16">
      <c r="K19753" s="14" t="str">
        <v/>
      </c>
      <c r="L19753" s="14" t="str">
        <v/>
      </c>
      <c r="O19753" s="14" t="str">
        <v/>
      </c>
      <c r="P19753" s="14" t="str">
        <f ca="1"/>
        <v>Low Cap</v>
      </c>
    </row>
    <row r="19754" spans="11:16">
      <c r="K19754" s="14" t="str">
        <v/>
      </c>
      <c r="L19754" s="14" t="str">
        <v/>
      </c>
      <c r="O19754" s="14" t="str">
        <v/>
      </c>
      <c r="P19754" s="14" t="str">
        <f ca="1"/>
        <v>Low Cap</v>
      </c>
    </row>
    <row r="19755" spans="11:16">
      <c r="K19755" s="14" t="str">
        <v/>
      </c>
      <c r="L19755" s="14" t="str">
        <v/>
      </c>
      <c r="O19755" s="14" t="str">
        <v/>
      </c>
      <c r="P19755" s="14" t="str">
        <f ca="1"/>
        <v>Low Cap</v>
      </c>
    </row>
    <row r="19756" spans="11:16">
      <c r="K19756" s="14" t="str">
        <v/>
      </c>
      <c r="L19756" s="14" t="str">
        <v/>
      </c>
      <c r="O19756" s="14" t="str">
        <v/>
      </c>
      <c r="P19756" s="14" t="str">
        <f ca="1"/>
        <v>Low Cap</v>
      </c>
    </row>
    <row r="19757" spans="11:16">
      <c r="K19757" s="14" t="str">
        <v/>
      </c>
      <c r="L19757" s="14" t="str">
        <v/>
      </c>
      <c r="O19757" s="14" t="str">
        <v/>
      </c>
      <c r="P19757" s="14" t="str">
        <f ca="1"/>
        <v>Low Cap</v>
      </c>
    </row>
    <row r="19758" spans="11:16">
      <c r="K19758" s="14" t="str">
        <v/>
      </c>
      <c r="L19758" s="14" t="str">
        <v/>
      </c>
      <c r="O19758" s="14" t="str">
        <v/>
      </c>
      <c r="P19758" s="14" t="str">
        <f ca="1"/>
        <v>Low Cap</v>
      </c>
    </row>
    <row r="19759" spans="11:16">
      <c r="K19759" s="14" t="str">
        <v/>
      </c>
      <c r="L19759" s="14" t="str">
        <v/>
      </c>
      <c r="O19759" s="14" t="str">
        <v/>
      </c>
      <c r="P19759" s="14" t="str">
        <f ca="1"/>
        <v>Low Cap</v>
      </c>
    </row>
    <row r="19760" spans="11:16">
      <c r="K19760" s="14" t="str">
        <v/>
      </c>
      <c r="L19760" s="14" t="str">
        <v/>
      </c>
      <c r="O19760" s="14" t="str">
        <v/>
      </c>
      <c r="P19760" s="14" t="str">
        <f ca="1"/>
        <v>Low Cap</v>
      </c>
    </row>
    <row r="19761" spans="11:16">
      <c r="K19761" s="14" t="str">
        <v/>
      </c>
      <c r="L19761" s="14" t="str">
        <v/>
      </c>
      <c r="O19761" s="14" t="str">
        <v/>
      </c>
      <c r="P19761" s="14" t="str">
        <f ca="1"/>
        <v>Low Cap</v>
      </c>
    </row>
    <row r="19762" spans="11:16">
      <c r="K19762" s="14" t="str">
        <v/>
      </c>
      <c r="L19762" s="14" t="str">
        <v/>
      </c>
      <c r="O19762" s="14" t="str">
        <v/>
      </c>
      <c r="P19762" s="14" t="str">
        <f ca="1"/>
        <v>Low Cap</v>
      </c>
    </row>
    <row r="19763" spans="11:16">
      <c r="K19763" s="14" t="str">
        <v/>
      </c>
      <c r="L19763" s="14" t="str">
        <v/>
      </c>
      <c r="O19763" s="14" t="str">
        <v/>
      </c>
      <c r="P19763" s="14" t="str">
        <f ca="1"/>
        <v>Low Cap</v>
      </c>
    </row>
    <row r="19764" spans="11:16">
      <c r="K19764" s="14" t="str">
        <v/>
      </c>
      <c r="L19764" s="14" t="str">
        <v/>
      </c>
      <c r="O19764" s="14" t="str">
        <v/>
      </c>
      <c r="P19764" s="14" t="str">
        <f ca="1"/>
        <v>Low Cap</v>
      </c>
    </row>
    <row r="19765" spans="11:16">
      <c r="K19765" s="14" t="str">
        <v/>
      </c>
      <c r="L19765" s="14" t="str">
        <v/>
      </c>
      <c r="O19765" s="14" t="str">
        <v/>
      </c>
      <c r="P19765" s="14" t="str">
        <f ca="1"/>
        <v>Low Cap</v>
      </c>
    </row>
    <row r="19766" spans="11:16">
      <c r="K19766" s="14" t="str">
        <v/>
      </c>
      <c r="L19766" s="14" t="str">
        <v/>
      </c>
      <c r="O19766" s="14" t="str">
        <v/>
      </c>
      <c r="P19766" s="14" t="str">
        <f ca="1"/>
        <v>Low Cap</v>
      </c>
    </row>
    <row r="19767" spans="11:16">
      <c r="K19767" s="14" t="str">
        <v/>
      </c>
      <c r="L19767" s="14" t="str">
        <v/>
      </c>
      <c r="O19767" s="14" t="str">
        <v/>
      </c>
      <c r="P19767" s="14" t="str">
        <f ca="1"/>
        <v>Low Cap</v>
      </c>
    </row>
    <row r="19768" spans="11:16">
      <c r="K19768" s="14" t="str">
        <v/>
      </c>
      <c r="L19768" s="14" t="str">
        <v/>
      </c>
      <c r="O19768" s="14" t="str">
        <v/>
      </c>
      <c r="P19768" s="14" t="str">
        <f ca="1"/>
        <v>Low Cap</v>
      </c>
    </row>
    <row r="19769" spans="11:16">
      <c r="K19769" s="14" t="str">
        <v/>
      </c>
      <c r="L19769" s="14" t="str">
        <v/>
      </c>
      <c r="O19769" s="14" t="str">
        <v/>
      </c>
      <c r="P19769" s="14" t="str">
        <f ca="1"/>
        <v>Low Cap</v>
      </c>
    </row>
    <row r="19770" spans="11:16">
      <c r="K19770" s="14" t="str">
        <v/>
      </c>
      <c r="L19770" s="14" t="str">
        <v/>
      </c>
      <c r="O19770" s="14" t="str">
        <v/>
      </c>
      <c r="P19770" s="14" t="str">
        <f ca="1"/>
        <v>Low Cap</v>
      </c>
    </row>
    <row r="19771" spans="11:16">
      <c r="K19771" s="14" t="str">
        <v/>
      </c>
      <c r="L19771" s="14" t="str">
        <v/>
      </c>
      <c r="O19771" s="14" t="str">
        <v/>
      </c>
      <c r="P19771" s="14" t="str">
        <f ca="1"/>
        <v>Low Cap</v>
      </c>
    </row>
    <row r="19772" spans="11:16">
      <c r="K19772" s="14" t="str">
        <v/>
      </c>
      <c r="L19772" s="14" t="str">
        <v/>
      </c>
      <c r="O19772" s="14" t="str">
        <v/>
      </c>
      <c r="P19772" s="14" t="str">
        <f ca="1"/>
        <v>Low Cap</v>
      </c>
    </row>
    <row r="19773" spans="11:16">
      <c r="K19773" s="14" t="str">
        <v/>
      </c>
      <c r="L19773" s="14" t="str">
        <v/>
      </c>
      <c r="O19773" s="14" t="str">
        <v/>
      </c>
      <c r="P19773" s="14" t="str">
        <f ca="1"/>
        <v>Low Cap</v>
      </c>
    </row>
    <row r="19774" spans="11:16">
      <c r="K19774" s="14" t="str">
        <v/>
      </c>
      <c r="L19774" s="14" t="str">
        <v/>
      </c>
      <c r="O19774" s="14" t="str">
        <v/>
      </c>
      <c r="P19774" s="14" t="str">
        <f ca="1"/>
        <v>Low Cap</v>
      </c>
    </row>
    <row r="19775" spans="11:16">
      <c r="K19775" s="14" t="str">
        <v/>
      </c>
      <c r="L19775" s="14" t="str">
        <v/>
      </c>
      <c r="O19775" s="14" t="str">
        <v/>
      </c>
      <c r="P19775" s="14" t="str">
        <f ca="1"/>
        <v>Low Cap</v>
      </c>
    </row>
    <row r="19776" spans="11:16">
      <c r="K19776" s="14" t="str">
        <v/>
      </c>
      <c r="L19776" s="14" t="str">
        <v/>
      </c>
      <c r="O19776" s="14" t="str">
        <v/>
      </c>
      <c r="P19776" s="14" t="str">
        <f ca="1"/>
        <v>Low Cap</v>
      </c>
    </row>
    <row r="19777" spans="11:16">
      <c r="K19777" s="14" t="str">
        <v/>
      </c>
      <c r="L19777" s="14" t="str">
        <v/>
      </c>
      <c r="O19777" s="14" t="str">
        <v/>
      </c>
      <c r="P19777" s="14" t="str">
        <f ca="1"/>
        <v>Low Cap</v>
      </c>
    </row>
    <row r="19778" spans="11:16">
      <c r="K19778" s="14" t="str">
        <v/>
      </c>
      <c r="L19778" s="14" t="str">
        <v/>
      </c>
      <c r="O19778" s="14" t="str">
        <v/>
      </c>
      <c r="P19778" s="14" t="str">
        <f ca="1"/>
        <v>Low Cap</v>
      </c>
    </row>
    <row r="19779" spans="11:16">
      <c r="K19779" s="14" t="str">
        <v/>
      </c>
      <c r="L19779" s="14" t="str">
        <v/>
      </c>
      <c r="O19779" s="14" t="str">
        <v/>
      </c>
      <c r="P19779" s="14" t="str">
        <f ca="1"/>
        <v>Low Cap</v>
      </c>
    </row>
    <row r="19780" spans="11:16">
      <c r="K19780" s="14" t="str">
        <v/>
      </c>
      <c r="L19780" s="14" t="str">
        <v/>
      </c>
      <c r="O19780" s="14" t="str">
        <v/>
      </c>
      <c r="P19780" s="14" t="str">
        <f ca="1"/>
        <v>Low Cap</v>
      </c>
    </row>
    <row r="19781" spans="11:16">
      <c r="K19781" s="14" t="str">
        <v/>
      </c>
      <c r="L19781" s="14" t="str">
        <v/>
      </c>
      <c r="O19781" s="14" t="str">
        <v/>
      </c>
      <c r="P19781" s="14" t="str">
        <f ca="1"/>
        <v>Low Cap</v>
      </c>
    </row>
    <row r="19782" spans="11:16">
      <c r="K19782" s="14" t="str">
        <v/>
      </c>
      <c r="L19782" s="14" t="str">
        <v/>
      </c>
      <c r="O19782" s="14" t="str">
        <v/>
      </c>
      <c r="P19782" s="14" t="str">
        <f ca="1"/>
        <v>Low Cap</v>
      </c>
    </row>
    <row r="19783" spans="11:16">
      <c r="K19783" s="14" t="str">
        <v/>
      </c>
      <c r="L19783" s="14" t="str">
        <v/>
      </c>
      <c r="O19783" s="14" t="str">
        <v/>
      </c>
      <c r="P19783" s="14" t="str">
        <f ca="1"/>
        <v>Low Cap</v>
      </c>
    </row>
    <row r="19784" spans="11:16">
      <c r="K19784" s="14" t="str">
        <v/>
      </c>
      <c r="L19784" s="14" t="str">
        <v/>
      </c>
      <c r="O19784" s="14" t="str">
        <v/>
      </c>
      <c r="P19784" s="14" t="str">
        <f ca="1"/>
        <v>Low Cap</v>
      </c>
    </row>
    <row r="19785" spans="11:16">
      <c r="K19785" s="14" t="str">
        <v/>
      </c>
      <c r="L19785" s="14" t="str">
        <v/>
      </c>
      <c r="O19785" s="14" t="str">
        <v/>
      </c>
      <c r="P19785" s="14" t="str">
        <f ca="1"/>
        <v>Low Cap</v>
      </c>
    </row>
    <row r="19786" spans="11:16">
      <c r="K19786" s="14" t="str">
        <v/>
      </c>
      <c r="L19786" s="14" t="str">
        <v/>
      </c>
      <c r="O19786" s="14" t="str">
        <v/>
      </c>
      <c r="P19786" s="14" t="str">
        <f ca="1"/>
        <v>Low Cap</v>
      </c>
    </row>
    <row r="19787" spans="11:16">
      <c r="K19787" s="14" t="str">
        <v/>
      </c>
      <c r="L19787" s="14" t="str">
        <v/>
      </c>
      <c r="O19787" s="14" t="str">
        <v/>
      </c>
      <c r="P19787" s="14" t="str">
        <f ca="1"/>
        <v>Low Cap</v>
      </c>
    </row>
    <row r="19788" spans="11:16">
      <c r="K19788" s="14" t="str">
        <v/>
      </c>
      <c r="L19788" s="14" t="str">
        <v/>
      </c>
      <c r="O19788" s="14" t="str">
        <v/>
      </c>
      <c r="P19788" s="14" t="str">
        <f ca="1"/>
        <v>Low Cap</v>
      </c>
    </row>
    <row r="19789" spans="11:16">
      <c r="K19789" s="14" t="str">
        <v/>
      </c>
      <c r="L19789" s="14" t="str">
        <v/>
      </c>
      <c r="O19789" s="14" t="str">
        <v/>
      </c>
      <c r="P19789" s="14" t="str">
        <f ca="1"/>
        <v>Low Cap</v>
      </c>
    </row>
    <row r="19790" spans="11:16">
      <c r="K19790" s="14" t="str">
        <v/>
      </c>
      <c r="L19790" s="14" t="str">
        <v/>
      </c>
      <c r="O19790" s="14" t="str">
        <v/>
      </c>
      <c r="P19790" s="14" t="str">
        <f ca="1"/>
        <v>Low Cap</v>
      </c>
    </row>
    <row r="19791" spans="11:16">
      <c r="K19791" s="14" t="str">
        <v/>
      </c>
      <c r="L19791" s="14" t="str">
        <v/>
      </c>
      <c r="O19791" s="14" t="str">
        <v/>
      </c>
      <c r="P19791" s="14" t="str">
        <f ca="1"/>
        <v>Low Cap</v>
      </c>
    </row>
    <row r="19792" spans="11:16">
      <c r="K19792" s="14" t="str">
        <v/>
      </c>
      <c r="L19792" s="14" t="str">
        <v/>
      </c>
      <c r="O19792" s="14" t="str">
        <v/>
      </c>
      <c r="P19792" s="14" t="str">
        <f ca="1"/>
        <v>Low Cap</v>
      </c>
    </row>
    <row r="19793" spans="11:16">
      <c r="K19793" s="14" t="str">
        <v/>
      </c>
      <c r="L19793" s="14" t="str">
        <v/>
      </c>
      <c r="O19793" s="14" t="str">
        <v/>
      </c>
      <c r="P19793" s="14" t="str">
        <f ca="1"/>
        <v>Low Cap</v>
      </c>
    </row>
    <row r="19794" spans="11:16">
      <c r="K19794" s="14" t="str">
        <v/>
      </c>
      <c r="L19794" s="14" t="str">
        <v/>
      </c>
      <c r="O19794" s="14" t="str">
        <v/>
      </c>
      <c r="P19794" s="14" t="str">
        <f ca="1"/>
        <v>Low Cap</v>
      </c>
    </row>
    <row r="19795" spans="11:16">
      <c r="K19795" s="14" t="str">
        <v/>
      </c>
      <c r="L19795" s="14" t="str">
        <v/>
      </c>
      <c r="O19795" s="14" t="str">
        <v/>
      </c>
      <c r="P19795" s="14" t="str">
        <f ca="1"/>
        <v>Low Cap</v>
      </c>
    </row>
    <row r="19796" spans="11:16">
      <c r="K19796" s="14" t="str">
        <v/>
      </c>
      <c r="L19796" s="14" t="str">
        <v/>
      </c>
      <c r="O19796" s="14" t="str">
        <v/>
      </c>
      <c r="P19796" s="14" t="str">
        <f ca="1"/>
        <v>Low Cap</v>
      </c>
    </row>
    <row r="19797" spans="11:16">
      <c r="K19797" s="14" t="str">
        <v/>
      </c>
      <c r="L19797" s="14" t="str">
        <v/>
      </c>
      <c r="O19797" s="14" t="str">
        <v/>
      </c>
      <c r="P19797" s="14" t="str">
        <f ca="1"/>
        <v>Low Cap</v>
      </c>
    </row>
    <row r="19798" spans="11:16">
      <c r="K19798" s="14" t="str">
        <v/>
      </c>
      <c r="L19798" s="14" t="str">
        <v/>
      </c>
      <c r="O19798" s="14" t="str">
        <v/>
      </c>
      <c r="P19798" s="14" t="str">
        <f ca="1"/>
        <v>Low Cap</v>
      </c>
    </row>
    <row r="19799" spans="11:16">
      <c r="K19799" s="14" t="str">
        <v/>
      </c>
      <c r="L19799" s="14" t="str">
        <v/>
      </c>
      <c r="O19799" s="14" t="str">
        <v/>
      </c>
      <c r="P19799" s="14" t="str">
        <f ca="1"/>
        <v>Low Cap</v>
      </c>
    </row>
    <row r="19800" spans="11:16">
      <c r="K19800" s="14" t="str">
        <v/>
      </c>
      <c r="L19800" s="14" t="str">
        <v/>
      </c>
      <c r="O19800" s="14" t="str">
        <v/>
      </c>
      <c r="P19800" s="14" t="str">
        <f ca="1"/>
        <v>Low Cap</v>
      </c>
    </row>
    <row r="19801" spans="11:16">
      <c r="K19801" s="14" t="str">
        <v/>
      </c>
      <c r="L19801" s="14" t="str">
        <v/>
      </c>
      <c r="O19801" s="14" t="str">
        <v/>
      </c>
      <c r="P19801" s="14" t="str">
        <f ca="1"/>
        <v>Low Cap</v>
      </c>
    </row>
    <row r="19802" spans="11:16">
      <c r="K19802" s="14" t="str">
        <v/>
      </c>
      <c r="L19802" s="14" t="str">
        <v/>
      </c>
      <c r="O19802" s="14" t="str">
        <v/>
      </c>
      <c r="P19802" s="14" t="str">
        <f ca="1"/>
        <v>Low Cap</v>
      </c>
    </row>
    <row r="19803" spans="11:16">
      <c r="K19803" s="14" t="str">
        <v/>
      </c>
      <c r="L19803" s="14" t="str">
        <v/>
      </c>
      <c r="O19803" s="14" t="str">
        <v/>
      </c>
      <c r="P19803" s="14" t="str">
        <f ca="1"/>
        <v>Low Cap</v>
      </c>
    </row>
    <row r="19804" spans="11:16">
      <c r="K19804" s="14" t="str">
        <v/>
      </c>
      <c r="L19804" s="14" t="str">
        <v/>
      </c>
      <c r="O19804" s="14" t="str">
        <v/>
      </c>
      <c r="P19804" s="14" t="str">
        <f ca="1"/>
        <v>Low Cap</v>
      </c>
    </row>
    <row r="19805" spans="11:16">
      <c r="K19805" s="14" t="str">
        <v/>
      </c>
      <c r="L19805" s="14" t="str">
        <v/>
      </c>
      <c r="O19805" s="14" t="str">
        <v/>
      </c>
      <c r="P19805" s="14" t="str">
        <f ca="1"/>
        <v>Low Cap</v>
      </c>
    </row>
    <row r="19806" spans="11:16">
      <c r="K19806" s="14" t="str">
        <v/>
      </c>
      <c r="L19806" s="14" t="str">
        <v/>
      </c>
      <c r="O19806" s="14" t="str">
        <v/>
      </c>
      <c r="P19806" s="14" t="str">
        <f ca="1"/>
        <v>Low Cap</v>
      </c>
    </row>
    <row r="19807" spans="11:16">
      <c r="K19807" s="14" t="str">
        <v/>
      </c>
      <c r="L19807" s="14" t="str">
        <v/>
      </c>
      <c r="O19807" s="14" t="str">
        <v/>
      </c>
      <c r="P19807" s="14" t="str">
        <f ca="1"/>
        <v>Low Cap</v>
      </c>
    </row>
    <row r="19808" spans="11:16">
      <c r="K19808" s="14" t="str">
        <v/>
      </c>
      <c r="L19808" s="14" t="str">
        <v/>
      </c>
      <c r="O19808" s="14" t="str">
        <v/>
      </c>
      <c r="P19808" s="14" t="str">
        <f ca="1"/>
        <v>Low Cap</v>
      </c>
    </row>
    <row r="19809" spans="11:16">
      <c r="K19809" s="14" t="str">
        <v/>
      </c>
      <c r="L19809" s="14" t="str">
        <v/>
      </c>
      <c r="O19809" s="14" t="str">
        <v/>
      </c>
      <c r="P19809" s="14" t="str">
        <f ca="1"/>
        <v>Low Cap</v>
      </c>
    </row>
    <row r="19810" spans="11:16">
      <c r="K19810" s="14" t="str">
        <v/>
      </c>
      <c r="L19810" s="14" t="str">
        <v/>
      </c>
      <c r="O19810" s="14" t="str">
        <v/>
      </c>
      <c r="P19810" s="14" t="str">
        <f ca="1"/>
        <v>Low Cap</v>
      </c>
    </row>
    <row r="19811" spans="11:16">
      <c r="K19811" s="14" t="str">
        <v/>
      </c>
      <c r="L19811" s="14" t="str">
        <v/>
      </c>
      <c r="O19811" s="14" t="str">
        <v/>
      </c>
      <c r="P19811" s="14" t="str">
        <f ca="1"/>
        <v>Low Cap</v>
      </c>
    </row>
    <row r="19812" spans="11:16">
      <c r="K19812" s="14" t="str">
        <v/>
      </c>
      <c r="L19812" s="14" t="str">
        <v/>
      </c>
      <c r="O19812" s="14" t="str">
        <v/>
      </c>
      <c r="P19812" s="14" t="str">
        <f ca="1"/>
        <v>Low Cap</v>
      </c>
    </row>
    <row r="19813" spans="11:16">
      <c r="K19813" s="14" t="str">
        <v/>
      </c>
      <c r="L19813" s="14" t="str">
        <v/>
      </c>
      <c r="O19813" s="14" t="str">
        <v/>
      </c>
      <c r="P19813" s="14" t="str">
        <f ca="1"/>
        <v>Low Cap</v>
      </c>
    </row>
    <row r="19814" spans="11:16">
      <c r="K19814" s="14" t="str">
        <v/>
      </c>
      <c r="L19814" s="14" t="str">
        <v/>
      </c>
      <c r="O19814" s="14" t="str">
        <v/>
      </c>
      <c r="P19814" s="14" t="str">
        <f ca="1"/>
        <v>Low Cap</v>
      </c>
    </row>
    <row r="19815" spans="11:16">
      <c r="K19815" s="14" t="str">
        <v/>
      </c>
      <c r="L19815" s="14" t="str">
        <v/>
      </c>
      <c r="O19815" s="14" t="str">
        <v/>
      </c>
      <c r="P19815" s="14" t="str">
        <f ca="1"/>
        <v>Low Cap</v>
      </c>
    </row>
    <row r="19816" spans="11:16">
      <c r="K19816" s="14" t="str">
        <v/>
      </c>
      <c r="L19816" s="14" t="str">
        <v/>
      </c>
      <c r="O19816" s="14" t="str">
        <v/>
      </c>
      <c r="P19816" s="14" t="str">
        <f ca="1"/>
        <v>Low Cap</v>
      </c>
    </row>
    <row r="19817" spans="11:16">
      <c r="K19817" s="14" t="str">
        <v/>
      </c>
      <c r="L19817" s="14" t="str">
        <v/>
      </c>
      <c r="O19817" s="14" t="str">
        <v/>
      </c>
      <c r="P19817" s="14" t="str">
        <f ca="1"/>
        <v>Low Cap</v>
      </c>
    </row>
    <row r="19818" spans="11:16">
      <c r="K19818" s="14" t="str">
        <v/>
      </c>
      <c r="L19818" s="14" t="str">
        <v/>
      </c>
      <c r="O19818" s="14" t="str">
        <v/>
      </c>
      <c r="P19818" s="14" t="str">
        <f ca="1"/>
        <v>Low Cap</v>
      </c>
    </row>
    <row r="19819" spans="11:16">
      <c r="K19819" s="14" t="str">
        <v/>
      </c>
      <c r="L19819" s="14" t="str">
        <v/>
      </c>
      <c r="O19819" s="14" t="str">
        <v/>
      </c>
      <c r="P19819" s="14" t="str">
        <f ca="1"/>
        <v>Low Cap</v>
      </c>
    </row>
    <row r="19820" spans="11:16">
      <c r="K19820" s="14" t="str">
        <v/>
      </c>
      <c r="L19820" s="14" t="str">
        <v/>
      </c>
      <c r="O19820" s="14" t="str">
        <v/>
      </c>
      <c r="P19820" s="14" t="str">
        <f ca="1"/>
        <v>Low Cap</v>
      </c>
    </row>
    <row r="19821" spans="11:16">
      <c r="K19821" s="14" t="str">
        <v/>
      </c>
      <c r="L19821" s="14" t="str">
        <v/>
      </c>
      <c r="O19821" s="14" t="str">
        <v/>
      </c>
      <c r="P19821" s="14" t="str">
        <f ca="1"/>
        <v>Low Cap</v>
      </c>
    </row>
    <row r="19822" spans="11:16">
      <c r="K19822" s="14" t="str">
        <v/>
      </c>
      <c r="L19822" s="14" t="str">
        <v/>
      </c>
      <c r="O19822" s="14" t="str">
        <v/>
      </c>
      <c r="P19822" s="14" t="str">
        <f ca="1"/>
        <v>Low Cap</v>
      </c>
    </row>
    <row r="19823" spans="11:16">
      <c r="K19823" s="14" t="str">
        <v/>
      </c>
      <c r="L19823" s="14" t="str">
        <v/>
      </c>
      <c r="O19823" s="14" t="str">
        <v/>
      </c>
      <c r="P19823" s="14" t="str">
        <f ca="1"/>
        <v>Low Cap</v>
      </c>
    </row>
    <row r="19824" spans="11:16">
      <c r="K19824" s="14" t="str">
        <v/>
      </c>
      <c r="L19824" s="14" t="str">
        <v/>
      </c>
      <c r="O19824" s="14" t="str">
        <v/>
      </c>
      <c r="P19824" s="14" t="str">
        <f ca="1"/>
        <v>Low Cap</v>
      </c>
    </row>
    <row r="19825" spans="11:16">
      <c r="K19825" s="14" t="str">
        <v/>
      </c>
      <c r="L19825" s="14" t="str">
        <v/>
      </c>
      <c r="O19825" s="14" t="str">
        <v/>
      </c>
      <c r="P19825" s="14" t="str">
        <f ca="1"/>
        <v>Low Cap</v>
      </c>
    </row>
    <row r="19826" spans="11:16">
      <c r="K19826" s="14" t="str">
        <v/>
      </c>
      <c r="L19826" s="14" t="str">
        <v/>
      </c>
      <c r="O19826" s="14" t="str">
        <v/>
      </c>
      <c r="P19826" s="14" t="str">
        <f ca="1"/>
        <v>Low Cap</v>
      </c>
    </row>
    <row r="19827" spans="11:16">
      <c r="K19827" s="14" t="str">
        <v/>
      </c>
      <c r="L19827" s="14" t="str">
        <v/>
      </c>
      <c r="O19827" s="14" t="str">
        <v/>
      </c>
      <c r="P19827" s="14" t="str">
        <f ca="1"/>
        <v>Low Cap</v>
      </c>
    </row>
    <row r="19828" spans="11:16">
      <c r="K19828" s="14" t="str">
        <v/>
      </c>
      <c r="L19828" s="14" t="str">
        <v/>
      </c>
      <c r="O19828" s="14" t="str">
        <v/>
      </c>
      <c r="P19828" s="14" t="str">
        <f ca="1"/>
        <v>Low Cap</v>
      </c>
    </row>
    <row r="19829" spans="11:16">
      <c r="K19829" s="14" t="str">
        <v/>
      </c>
      <c r="L19829" s="14" t="str">
        <v/>
      </c>
      <c r="O19829" s="14" t="str">
        <v/>
      </c>
      <c r="P19829" s="14" t="str">
        <f ca="1"/>
        <v>Low Cap</v>
      </c>
    </row>
    <row r="19830" spans="11:16">
      <c r="K19830" s="14" t="str">
        <v/>
      </c>
      <c r="L19830" s="14" t="str">
        <v/>
      </c>
      <c r="O19830" s="14" t="str">
        <v/>
      </c>
      <c r="P19830" s="14" t="str">
        <f ca="1"/>
        <v>Low Cap</v>
      </c>
    </row>
    <row r="19831" spans="11:16">
      <c r="K19831" s="14" t="str">
        <v/>
      </c>
      <c r="L19831" s="14" t="str">
        <v/>
      </c>
      <c r="O19831" s="14" t="str">
        <v/>
      </c>
      <c r="P19831" s="14" t="str">
        <f ca="1"/>
        <v>Low Cap</v>
      </c>
    </row>
    <row r="19832" spans="11:16">
      <c r="K19832" s="14" t="str">
        <v/>
      </c>
      <c r="L19832" s="14" t="str">
        <v/>
      </c>
      <c r="O19832" s="14" t="str">
        <v/>
      </c>
      <c r="P19832" s="14" t="str">
        <f ca="1"/>
        <v>Low Cap</v>
      </c>
    </row>
    <row r="19833" spans="11:16">
      <c r="K19833" s="14" t="str">
        <v/>
      </c>
      <c r="L19833" s="14" t="str">
        <v/>
      </c>
      <c r="O19833" s="14" t="str">
        <v/>
      </c>
      <c r="P19833" s="14" t="str">
        <f ca="1"/>
        <v>Low Cap</v>
      </c>
    </row>
    <row r="19834" spans="11:16">
      <c r="K19834" s="14" t="str">
        <v/>
      </c>
      <c r="L19834" s="14" t="str">
        <v/>
      </c>
      <c r="O19834" s="14" t="str">
        <v/>
      </c>
      <c r="P19834" s="14" t="str">
        <f ca="1"/>
        <v>Low Cap</v>
      </c>
    </row>
    <row r="19835" spans="11:16">
      <c r="K19835" s="14" t="str">
        <v/>
      </c>
      <c r="L19835" s="14" t="str">
        <v/>
      </c>
      <c r="O19835" s="14" t="str">
        <v/>
      </c>
      <c r="P19835" s="14" t="str">
        <f ca="1"/>
        <v>Low Cap</v>
      </c>
    </row>
    <row r="19836" spans="11:16">
      <c r="K19836" s="14" t="str">
        <v/>
      </c>
      <c r="L19836" s="14" t="str">
        <v/>
      </c>
      <c r="O19836" s="14" t="str">
        <v/>
      </c>
      <c r="P19836" s="14" t="str">
        <f ca="1"/>
        <v>Low Cap</v>
      </c>
    </row>
    <row r="19837" spans="11:16">
      <c r="K19837" s="14" t="str">
        <v/>
      </c>
      <c r="L19837" s="14" t="str">
        <v/>
      </c>
      <c r="O19837" s="14" t="str">
        <v/>
      </c>
      <c r="P19837" s="14" t="str">
        <f ca="1"/>
        <v>Low Cap</v>
      </c>
    </row>
    <row r="19838" spans="11:16">
      <c r="K19838" s="14" t="str">
        <v/>
      </c>
      <c r="L19838" s="14" t="str">
        <v/>
      </c>
      <c r="O19838" s="14" t="str">
        <v/>
      </c>
      <c r="P19838" s="14" t="str">
        <f ca="1"/>
        <v>Low Cap</v>
      </c>
    </row>
    <row r="19839" spans="11:16">
      <c r="K19839" s="14" t="str">
        <v/>
      </c>
      <c r="L19839" s="14" t="str">
        <v/>
      </c>
      <c r="O19839" s="14" t="str">
        <v/>
      </c>
      <c r="P19839" s="14" t="str">
        <f ca="1"/>
        <v>Low Cap</v>
      </c>
    </row>
    <row r="19840" spans="11:16">
      <c r="K19840" s="14" t="str">
        <v/>
      </c>
      <c r="L19840" s="14" t="str">
        <v/>
      </c>
      <c r="O19840" s="14" t="str">
        <v/>
      </c>
      <c r="P19840" s="14" t="str">
        <f ca="1"/>
        <v>Low Cap</v>
      </c>
    </row>
    <row r="19841" spans="11:16">
      <c r="K19841" s="14" t="str">
        <v/>
      </c>
      <c r="L19841" s="14" t="str">
        <v/>
      </c>
      <c r="O19841" s="14" t="str">
        <v/>
      </c>
      <c r="P19841" s="14" t="str">
        <f ca="1"/>
        <v>Low Cap</v>
      </c>
    </row>
    <row r="19842" spans="11:16">
      <c r="K19842" s="14" t="str">
        <v/>
      </c>
      <c r="L19842" s="14" t="str">
        <v/>
      </c>
      <c r="O19842" s="14" t="str">
        <v/>
      </c>
      <c r="P19842" s="14" t="str">
        <f ca="1"/>
        <v>Low Cap</v>
      </c>
    </row>
    <row r="19843" spans="11:16">
      <c r="K19843" s="14" t="str">
        <v/>
      </c>
      <c r="L19843" s="14" t="str">
        <v/>
      </c>
      <c r="O19843" s="14" t="str">
        <v/>
      </c>
      <c r="P19843" s="14" t="str">
        <f ca="1"/>
        <v>Low Cap</v>
      </c>
    </row>
    <row r="19844" spans="11:16">
      <c r="K19844" s="14" t="str">
        <v/>
      </c>
      <c r="L19844" s="14" t="str">
        <v/>
      </c>
      <c r="O19844" s="14" t="str">
        <v/>
      </c>
      <c r="P19844" s="14" t="str">
        <f ca="1"/>
        <v>Low Cap</v>
      </c>
    </row>
    <row r="19845" spans="11:16">
      <c r="K19845" s="14" t="str">
        <v/>
      </c>
      <c r="L19845" s="14" t="str">
        <v/>
      </c>
      <c r="O19845" s="14" t="str">
        <v/>
      </c>
      <c r="P19845" s="14" t="str">
        <f ca="1"/>
        <v>Low Cap</v>
      </c>
    </row>
    <row r="19846" spans="11:16">
      <c r="K19846" s="14" t="str">
        <v/>
      </c>
      <c r="L19846" s="14" t="str">
        <v/>
      </c>
      <c r="O19846" s="14" t="str">
        <v/>
      </c>
      <c r="P19846" s="14" t="str">
        <f ca="1"/>
        <v>Low Cap</v>
      </c>
    </row>
    <row r="19847" spans="11:16">
      <c r="K19847" s="14" t="str">
        <v/>
      </c>
      <c r="L19847" s="14" t="str">
        <v/>
      </c>
      <c r="O19847" s="14" t="str">
        <v/>
      </c>
      <c r="P19847" s="14" t="str">
        <f ca="1"/>
        <v>Low Cap</v>
      </c>
    </row>
    <row r="19848" spans="11:16">
      <c r="K19848" s="14" t="str">
        <v/>
      </c>
      <c r="L19848" s="14" t="str">
        <v/>
      </c>
      <c r="O19848" s="14" t="str">
        <v/>
      </c>
      <c r="P19848" s="14" t="str">
        <f ca="1"/>
        <v>Low Cap</v>
      </c>
    </row>
    <row r="19849" spans="11:16">
      <c r="K19849" s="14" t="str">
        <v/>
      </c>
      <c r="L19849" s="14" t="str">
        <v/>
      </c>
      <c r="O19849" s="14" t="str">
        <v/>
      </c>
      <c r="P19849" s="14" t="str">
        <f ca="1"/>
        <v>Low Cap</v>
      </c>
    </row>
    <row r="19850" spans="11:16">
      <c r="K19850" s="14" t="str">
        <v/>
      </c>
      <c r="L19850" s="14" t="str">
        <v/>
      </c>
      <c r="O19850" s="14" t="str">
        <v/>
      </c>
      <c r="P19850" s="14" t="str">
        <f ca="1"/>
        <v>Low Cap</v>
      </c>
    </row>
    <row r="19851" spans="11:16">
      <c r="K19851" s="14" t="str">
        <v/>
      </c>
      <c r="L19851" s="14" t="str">
        <v/>
      </c>
      <c r="O19851" s="14" t="str">
        <v/>
      </c>
      <c r="P19851" s="14" t="str">
        <f ca="1"/>
        <v>Low Cap</v>
      </c>
    </row>
    <row r="19852" spans="11:16">
      <c r="K19852" s="14" t="str">
        <v/>
      </c>
      <c r="L19852" s="14" t="str">
        <v/>
      </c>
      <c r="O19852" s="14" t="str">
        <v/>
      </c>
      <c r="P19852" s="14" t="str">
        <f ca="1"/>
        <v>Low Cap</v>
      </c>
    </row>
    <row r="19853" spans="11:16">
      <c r="K19853" s="14" t="str">
        <v/>
      </c>
      <c r="L19853" s="14" t="str">
        <v/>
      </c>
      <c r="O19853" s="14" t="str">
        <v/>
      </c>
      <c r="P19853" s="14" t="str">
        <f ca="1"/>
        <v>Low Cap</v>
      </c>
    </row>
    <row r="19854" spans="11:16">
      <c r="K19854" s="14" t="str">
        <v/>
      </c>
      <c r="L19854" s="14" t="str">
        <v/>
      </c>
      <c r="O19854" s="14" t="str">
        <v/>
      </c>
      <c r="P19854" s="14" t="str">
        <f ca="1"/>
        <v>Low Cap</v>
      </c>
    </row>
    <row r="19855" spans="11:16">
      <c r="K19855" s="14" t="str">
        <v/>
      </c>
      <c r="L19855" s="14" t="str">
        <v/>
      </c>
      <c r="O19855" s="14" t="str">
        <v/>
      </c>
      <c r="P19855" s="14" t="str">
        <f ca="1"/>
        <v>Low Cap</v>
      </c>
    </row>
    <row r="19856" spans="11:16">
      <c r="K19856" s="14" t="str">
        <v/>
      </c>
      <c r="L19856" s="14" t="str">
        <v/>
      </c>
      <c r="O19856" s="14" t="str">
        <v/>
      </c>
      <c r="P19856" s="14" t="str">
        <f ca="1"/>
        <v>Low Cap</v>
      </c>
    </row>
    <row r="19857" spans="11:16">
      <c r="K19857" s="14" t="str">
        <v/>
      </c>
      <c r="L19857" s="14" t="str">
        <v/>
      </c>
      <c r="O19857" s="14" t="str">
        <v/>
      </c>
      <c r="P19857" s="14" t="str">
        <f ca="1"/>
        <v>Low Cap</v>
      </c>
    </row>
    <row r="19858" spans="11:16">
      <c r="K19858" s="14" t="str">
        <v/>
      </c>
      <c r="L19858" s="14" t="str">
        <v/>
      </c>
      <c r="O19858" s="14" t="str">
        <v/>
      </c>
      <c r="P19858" s="14" t="str">
        <f ca="1"/>
        <v>Low Cap</v>
      </c>
    </row>
    <row r="19859" spans="11:16">
      <c r="K19859" s="14" t="str">
        <v/>
      </c>
      <c r="L19859" s="14" t="str">
        <v/>
      </c>
      <c r="O19859" s="14" t="str">
        <v/>
      </c>
      <c r="P19859" s="14" t="str">
        <f ca="1"/>
        <v>Low Cap</v>
      </c>
    </row>
    <row r="19860" spans="11:16">
      <c r="K19860" s="14" t="str">
        <v/>
      </c>
      <c r="L19860" s="14" t="str">
        <v/>
      </c>
      <c r="O19860" s="14" t="str">
        <v/>
      </c>
      <c r="P19860" s="14" t="str">
        <f ca="1"/>
        <v>Low Cap</v>
      </c>
    </row>
    <row r="19861" spans="11:16">
      <c r="K19861" s="14" t="str">
        <v/>
      </c>
      <c r="L19861" s="14" t="str">
        <v/>
      </c>
      <c r="O19861" s="14" t="str">
        <v/>
      </c>
      <c r="P19861" s="14" t="str">
        <f ca="1"/>
        <v>Low Cap</v>
      </c>
    </row>
    <row r="19862" spans="11:16">
      <c r="K19862" s="14" t="str">
        <v/>
      </c>
      <c r="L19862" s="14" t="str">
        <v/>
      </c>
      <c r="O19862" s="14" t="str">
        <v/>
      </c>
      <c r="P19862" s="14" t="str">
        <f ca="1"/>
        <v>Low Cap</v>
      </c>
    </row>
    <row r="19863" spans="11:16">
      <c r="K19863" s="14" t="str">
        <v/>
      </c>
      <c r="L19863" s="14" t="str">
        <v/>
      </c>
      <c r="O19863" s="14" t="str">
        <v/>
      </c>
      <c r="P19863" s="14" t="str">
        <f ca="1"/>
        <v>Low Cap</v>
      </c>
    </row>
    <row r="19864" spans="11:16">
      <c r="K19864" s="14" t="str">
        <v/>
      </c>
      <c r="L19864" s="14" t="str">
        <v/>
      </c>
      <c r="O19864" s="14" t="str">
        <v/>
      </c>
      <c r="P19864" s="14" t="str">
        <f ca="1"/>
        <v>Low Cap</v>
      </c>
    </row>
    <row r="19865" spans="11:16">
      <c r="K19865" s="14" t="str">
        <v/>
      </c>
      <c r="L19865" s="14" t="str">
        <v/>
      </c>
      <c r="O19865" s="14" t="str">
        <v/>
      </c>
      <c r="P19865" s="14" t="str">
        <f ca="1"/>
        <v>Low Cap</v>
      </c>
    </row>
    <row r="19866" spans="11:16">
      <c r="K19866" s="14" t="str">
        <v/>
      </c>
      <c r="L19866" s="14" t="str">
        <v/>
      </c>
      <c r="O19866" s="14" t="str">
        <v/>
      </c>
      <c r="P19866" s="14" t="str">
        <f ca="1"/>
        <v>Low Cap</v>
      </c>
    </row>
    <row r="19867" spans="11:16">
      <c r="K19867" s="14" t="str">
        <v/>
      </c>
      <c r="L19867" s="14" t="str">
        <v/>
      </c>
      <c r="O19867" s="14" t="str">
        <v/>
      </c>
      <c r="P19867" s="14" t="str">
        <f ca="1"/>
        <v>Low Cap</v>
      </c>
    </row>
    <row r="19868" spans="11:16">
      <c r="K19868" s="14" t="str">
        <v/>
      </c>
      <c r="L19868" s="14" t="str">
        <v/>
      </c>
      <c r="O19868" s="14" t="str">
        <v/>
      </c>
      <c r="P19868" s="14" t="str">
        <f ca="1"/>
        <v>Low Cap</v>
      </c>
    </row>
    <row r="19869" spans="11:16">
      <c r="K19869" s="14" t="str">
        <v/>
      </c>
      <c r="L19869" s="14" t="str">
        <v/>
      </c>
      <c r="O19869" s="14" t="str">
        <v/>
      </c>
      <c r="P19869" s="14" t="str">
        <f ca="1"/>
        <v>Low Cap</v>
      </c>
    </row>
    <row r="19870" spans="11:16">
      <c r="K19870" s="14" t="str">
        <v/>
      </c>
      <c r="L19870" s="14" t="str">
        <v/>
      </c>
      <c r="O19870" s="14" t="str">
        <v/>
      </c>
      <c r="P19870" s="14" t="str">
        <f ca="1"/>
        <v>Low Cap</v>
      </c>
    </row>
    <row r="19871" spans="11:16">
      <c r="K19871" s="14" t="str">
        <v/>
      </c>
      <c r="L19871" s="14" t="str">
        <v/>
      </c>
      <c r="O19871" s="14" t="str">
        <v/>
      </c>
      <c r="P19871" s="14" t="str">
        <f ca="1"/>
        <v>Low Cap</v>
      </c>
    </row>
    <row r="19872" spans="11:16">
      <c r="K19872" s="14" t="str">
        <v/>
      </c>
      <c r="L19872" s="14" t="str">
        <v/>
      </c>
      <c r="O19872" s="14" t="str">
        <v/>
      </c>
      <c r="P19872" s="14" t="str">
        <f ca="1"/>
        <v>Low Cap</v>
      </c>
    </row>
    <row r="19873" spans="11:16">
      <c r="K19873" s="14" t="str">
        <v/>
      </c>
      <c r="L19873" s="14" t="str">
        <v/>
      </c>
      <c r="O19873" s="14" t="str">
        <v/>
      </c>
      <c r="P19873" s="14" t="str">
        <f ca="1"/>
        <v>Low Cap</v>
      </c>
    </row>
    <row r="19874" spans="11:16">
      <c r="K19874" s="14" t="str">
        <v/>
      </c>
      <c r="L19874" s="14" t="str">
        <v/>
      </c>
      <c r="O19874" s="14" t="str">
        <v/>
      </c>
      <c r="P19874" s="14" t="str">
        <f ca="1"/>
        <v>Low Cap</v>
      </c>
    </row>
    <row r="19875" spans="11:16">
      <c r="K19875" s="14" t="str">
        <v/>
      </c>
      <c r="L19875" s="14" t="str">
        <v/>
      </c>
      <c r="O19875" s="14" t="str">
        <v/>
      </c>
      <c r="P19875" s="14" t="str">
        <f ca="1"/>
        <v>Low Cap</v>
      </c>
    </row>
    <row r="19876" spans="11:16">
      <c r="K19876" s="14" t="str">
        <v/>
      </c>
      <c r="L19876" s="14" t="str">
        <v/>
      </c>
      <c r="O19876" s="14" t="str">
        <v/>
      </c>
      <c r="P19876" s="14" t="str">
        <f ca="1"/>
        <v>Low Cap</v>
      </c>
    </row>
    <row r="19877" spans="11:16">
      <c r="K19877" s="14" t="str">
        <v/>
      </c>
      <c r="L19877" s="14" t="str">
        <v/>
      </c>
      <c r="O19877" s="14" t="str">
        <v/>
      </c>
      <c r="P19877" s="14" t="str">
        <f ca="1"/>
        <v>Low Cap</v>
      </c>
    </row>
    <row r="19878" spans="11:16">
      <c r="K19878" s="14" t="str">
        <v/>
      </c>
      <c r="L19878" s="14" t="str">
        <v/>
      </c>
      <c r="O19878" s="14" t="str">
        <v/>
      </c>
      <c r="P19878" s="14" t="str">
        <f ca="1"/>
        <v>Low Cap</v>
      </c>
    </row>
    <row r="19879" spans="11:16">
      <c r="K19879" s="14" t="str">
        <v/>
      </c>
      <c r="L19879" s="14" t="str">
        <v/>
      </c>
      <c r="O19879" s="14" t="str">
        <v/>
      </c>
      <c r="P19879" s="14" t="str">
        <f ca="1"/>
        <v>Low Cap</v>
      </c>
    </row>
    <row r="19880" spans="11:16">
      <c r="K19880" s="14" t="str">
        <v/>
      </c>
      <c r="L19880" s="14" t="str">
        <v/>
      </c>
      <c r="O19880" s="14" t="str">
        <v/>
      </c>
      <c r="P19880" s="14" t="str">
        <f ca="1"/>
        <v>Low Cap</v>
      </c>
    </row>
    <row r="19881" spans="11:16">
      <c r="K19881" s="14" t="str">
        <v/>
      </c>
      <c r="L19881" s="14" t="str">
        <v/>
      </c>
      <c r="O19881" s="14" t="str">
        <v/>
      </c>
      <c r="P19881" s="14" t="str">
        <f ca="1"/>
        <v>Low Cap</v>
      </c>
    </row>
    <row r="19882" spans="11:16">
      <c r="K19882" s="14" t="str">
        <v/>
      </c>
      <c r="L19882" s="14" t="str">
        <v/>
      </c>
      <c r="O19882" s="14" t="str">
        <v/>
      </c>
      <c r="P19882" s="14" t="str">
        <f ca="1"/>
        <v>Low Cap</v>
      </c>
    </row>
    <row r="19883" spans="11:16">
      <c r="K19883" s="14" t="str">
        <v/>
      </c>
      <c r="L19883" s="14" t="str">
        <v/>
      </c>
      <c r="O19883" s="14" t="str">
        <v/>
      </c>
      <c r="P19883" s="14" t="str">
        <f ca="1"/>
        <v>Low Cap</v>
      </c>
    </row>
    <row r="19884" spans="11:16">
      <c r="K19884" s="14" t="str">
        <v/>
      </c>
      <c r="L19884" s="14" t="str">
        <v/>
      </c>
      <c r="O19884" s="14" t="str">
        <v/>
      </c>
      <c r="P19884" s="14" t="str">
        <f ca="1"/>
        <v>Low Cap</v>
      </c>
    </row>
    <row r="19885" spans="11:16">
      <c r="K19885" s="14" t="str">
        <v/>
      </c>
      <c r="L19885" s="14" t="str">
        <v/>
      </c>
      <c r="O19885" s="14" t="str">
        <v/>
      </c>
      <c r="P19885" s="14" t="str">
        <f ca="1"/>
        <v>Low Cap</v>
      </c>
    </row>
    <row r="19886" spans="11:16">
      <c r="K19886" s="14" t="str">
        <v/>
      </c>
      <c r="L19886" s="14" t="str">
        <v/>
      </c>
      <c r="O19886" s="14" t="str">
        <v/>
      </c>
      <c r="P19886" s="14" t="str">
        <f ca="1"/>
        <v>Low Cap</v>
      </c>
    </row>
    <row r="19887" spans="11:16">
      <c r="K19887" s="14" t="str">
        <v/>
      </c>
      <c r="L19887" s="14" t="str">
        <v/>
      </c>
      <c r="O19887" s="14" t="str">
        <v/>
      </c>
      <c r="P19887" s="14" t="str">
        <f ca="1"/>
        <v>Low Cap</v>
      </c>
    </row>
    <row r="19888" spans="11:16">
      <c r="K19888" s="14" t="str">
        <v/>
      </c>
      <c r="L19888" s="14" t="str">
        <v/>
      </c>
      <c r="O19888" s="14" t="str">
        <v/>
      </c>
      <c r="P19888" s="14" t="str">
        <f ca="1"/>
        <v>Low Cap</v>
      </c>
    </row>
    <row r="19889" spans="11:16">
      <c r="K19889" s="14" t="str">
        <v/>
      </c>
      <c r="L19889" s="14" t="str">
        <v/>
      </c>
      <c r="O19889" s="14" t="str">
        <v/>
      </c>
      <c r="P19889" s="14" t="str">
        <f ca="1"/>
        <v>Low Cap</v>
      </c>
    </row>
    <row r="19890" spans="11:16">
      <c r="K19890" s="14" t="str">
        <v/>
      </c>
      <c r="L19890" s="14" t="str">
        <v/>
      </c>
      <c r="O19890" s="14" t="str">
        <v/>
      </c>
      <c r="P19890" s="14" t="str">
        <f ca="1"/>
        <v>Low Cap</v>
      </c>
    </row>
    <row r="19891" spans="11:16">
      <c r="K19891" s="14" t="str">
        <v/>
      </c>
      <c r="L19891" s="14" t="str">
        <v/>
      </c>
      <c r="O19891" s="14" t="str">
        <v/>
      </c>
      <c r="P19891" s="14" t="str">
        <f ca="1"/>
        <v>Low Cap</v>
      </c>
    </row>
    <row r="19892" spans="11:16">
      <c r="K19892" s="14" t="str">
        <v/>
      </c>
      <c r="L19892" s="14" t="str">
        <v/>
      </c>
      <c r="O19892" s="14" t="str">
        <v/>
      </c>
      <c r="P19892" s="14" t="str">
        <f ca="1"/>
        <v>Low Cap</v>
      </c>
    </row>
    <row r="19893" spans="11:16">
      <c r="K19893" s="14" t="str">
        <v/>
      </c>
      <c r="L19893" s="14" t="str">
        <v/>
      </c>
      <c r="O19893" s="14" t="str">
        <v/>
      </c>
      <c r="P19893" s="14" t="str">
        <f ca="1"/>
        <v>Low Cap</v>
      </c>
    </row>
    <row r="19894" spans="11:16">
      <c r="K19894" s="14" t="str">
        <v/>
      </c>
      <c r="L19894" s="14" t="str">
        <v/>
      </c>
      <c r="O19894" s="14" t="str">
        <v/>
      </c>
      <c r="P19894" s="14" t="str">
        <f ca="1"/>
        <v>Low Cap</v>
      </c>
    </row>
    <row r="19895" spans="11:16">
      <c r="K19895" s="14" t="str">
        <v/>
      </c>
      <c r="L19895" s="14" t="str">
        <v/>
      </c>
      <c r="O19895" s="14" t="str">
        <v/>
      </c>
      <c r="P19895" s="14" t="str">
        <f ca="1"/>
        <v>Low Cap</v>
      </c>
    </row>
    <row r="19896" spans="11:16">
      <c r="K19896" s="14" t="str">
        <v/>
      </c>
      <c r="L19896" s="14" t="str">
        <v/>
      </c>
      <c r="O19896" s="14" t="str">
        <v/>
      </c>
      <c r="P19896" s="14" t="str">
        <f ca="1"/>
        <v>Low Cap</v>
      </c>
    </row>
    <row r="19897" spans="11:16">
      <c r="K19897" s="14" t="str">
        <v/>
      </c>
      <c r="L19897" s="14" t="str">
        <v/>
      </c>
      <c r="O19897" s="14" t="str">
        <v/>
      </c>
      <c r="P19897" s="14" t="str">
        <f ca="1"/>
        <v>Low Cap</v>
      </c>
    </row>
    <row r="19898" spans="11:16">
      <c r="K19898" s="14" t="str">
        <v/>
      </c>
      <c r="L19898" s="14" t="str">
        <v/>
      </c>
      <c r="O19898" s="14" t="str">
        <v/>
      </c>
      <c r="P19898" s="14" t="str">
        <f ca="1"/>
        <v>Low Cap</v>
      </c>
    </row>
    <row r="19899" spans="11:16">
      <c r="K19899" s="14" t="str">
        <v/>
      </c>
      <c r="L19899" s="14" t="str">
        <v/>
      </c>
      <c r="O19899" s="14" t="str">
        <v/>
      </c>
      <c r="P19899" s="14" t="str">
        <f ca="1"/>
        <v>Low Cap</v>
      </c>
    </row>
    <row r="19900" spans="11:16">
      <c r="K19900" s="14" t="str">
        <v/>
      </c>
      <c r="L19900" s="14" t="str">
        <v/>
      </c>
      <c r="O19900" s="14" t="str">
        <v/>
      </c>
      <c r="P19900" s="14" t="str">
        <f ca="1"/>
        <v>Low Cap</v>
      </c>
    </row>
    <row r="19901" spans="11:16">
      <c r="K19901" s="14" t="str">
        <v/>
      </c>
      <c r="L19901" s="14" t="str">
        <v/>
      </c>
      <c r="O19901" s="14" t="str">
        <v/>
      </c>
      <c r="P19901" s="14" t="str">
        <f ca="1"/>
        <v>Low Cap</v>
      </c>
    </row>
    <row r="19902" spans="11:16">
      <c r="K19902" s="14" t="str">
        <v/>
      </c>
      <c r="L19902" s="14" t="str">
        <v/>
      </c>
      <c r="O19902" s="14" t="str">
        <v/>
      </c>
      <c r="P19902" s="14" t="str">
        <f ca="1"/>
        <v>Low Cap</v>
      </c>
    </row>
    <row r="19903" spans="11:16">
      <c r="K19903" s="14" t="str">
        <v/>
      </c>
      <c r="L19903" s="14" t="str">
        <v/>
      </c>
      <c r="O19903" s="14" t="str">
        <v/>
      </c>
      <c r="P19903" s="14" t="str">
        <f ca="1"/>
        <v>Low Cap</v>
      </c>
    </row>
    <row r="19904" spans="11:16">
      <c r="K19904" s="14" t="str">
        <v/>
      </c>
      <c r="L19904" s="14" t="str">
        <v/>
      </c>
      <c r="O19904" s="14" t="str">
        <v/>
      </c>
      <c r="P19904" s="14" t="str">
        <f ca="1"/>
        <v>Low Cap</v>
      </c>
    </row>
    <row r="19905" spans="11:16">
      <c r="K19905" s="14" t="str">
        <v/>
      </c>
      <c r="L19905" s="14" t="str">
        <v/>
      </c>
      <c r="O19905" s="14" t="str">
        <v/>
      </c>
      <c r="P19905" s="14" t="str">
        <f ca="1"/>
        <v>Low Cap</v>
      </c>
    </row>
    <row r="19906" spans="11:16">
      <c r="K19906" s="14" t="str">
        <v/>
      </c>
      <c r="L19906" s="14" t="str">
        <v/>
      </c>
      <c r="O19906" s="14" t="str">
        <v/>
      </c>
      <c r="P19906" s="14" t="str">
        <f ca="1"/>
        <v>Low Cap</v>
      </c>
    </row>
    <row r="19907" spans="11:16">
      <c r="K19907" s="14" t="str">
        <v/>
      </c>
      <c r="L19907" s="14" t="str">
        <v/>
      </c>
      <c r="O19907" s="14" t="str">
        <v/>
      </c>
      <c r="P19907" s="14" t="str">
        <f ca="1"/>
        <v>Low Cap</v>
      </c>
    </row>
    <row r="19908" spans="11:16">
      <c r="K19908" s="14" t="str">
        <v/>
      </c>
      <c r="L19908" s="14" t="str">
        <v/>
      </c>
      <c r="O19908" s="14" t="str">
        <v/>
      </c>
      <c r="P19908" s="14" t="str">
        <f ca="1"/>
        <v>Low Cap</v>
      </c>
    </row>
    <row r="19909" spans="11:16">
      <c r="K19909" s="14" t="str">
        <v/>
      </c>
      <c r="L19909" s="14" t="str">
        <v/>
      </c>
      <c r="O19909" s="14" t="str">
        <v/>
      </c>
      <c r="P19909" s="14" t="str">
        <f ca="1"/>
        <v>Low Cap</v>
      </c>
    </row>
    <row r="19910" spans="11:16">
      <c r="K19910" s="14" t="str">
        <v/>
      </c>
      <c r="L19910" s="14" t="str">
        <v/>
      </c>
      <c r="O19910" s="14" t="str">
        <v/>
      </c>
      <c r="P19910" s="14" t="str">
        <f ca="1"/>
        <v>Low Cap</v>
      </c>
    </row>
    <row r="19911" spans="11:16">
      <c r="K19911" s="14" t="str">
        <v/>
      </c>
      <c r="L19911" s="14" t="str">
        <v/>
      </c>
      <c r="O19911" s="14" t="str">
        <v/>
      </c>
      <c r="P19911" s="14" t="str">
        <f ca="1"/>
        <v>Low Cap</v>
      </c>
    </row>
    <row r="19912" spans="11:16">
      <c r="K19912" s="14" t="str">
        <v/>
      </c>
      <c r="L19912" s="14" t="str">
        <v/>
      </c>
      <c r="O19912" s="14" t="str">
        <v/>
      </c>
      <c r="P19912" s="14" t="str">
        <f ca="1"/>
        <v>Low Cap</v>
      </c>
    </row>
    <row r="19913" spans="11:16">
      <c r="K19913" s="14" t="str">
        <v/>
      </c>
      <c r="L19913" s="14" t="str">
        <v/>
      </c>
      <c r="O19913" s="14" t="str">
        <v/>
      </c>
      <c r="P19913" s="14" t="str">
        <f ca="1"/>
        <v>Low Cap</v>
      </c>
    </row>
    <row r="19914" spans="11:16">
      <c r="K19914" s="14" t="str">
        <v/>
      </c>
      <c r="L19914" s="14" t="str">
        <v/>
      </c>
      <c r="O19914" s="14" t="str">
        <v/>
      </c>
      <c r="P19914" s="14" t="str">
        <f ca="1"/>
        <v>Low Cap</v>
      </c>
    </row>
    <row r="19915" spans="11:16">
      <c r="K19915" s="14" t="str">
        <v/>
      </c>
      <c r="L19915" s="14" t="str">
        <v/>
      </c>
      <c r="O19915" s="14" t="str">
        <v/>
      </c>
      <c r="P19915" s="14" t="str">
        <f ca="1"/>
        <v>Low Cap</v>
      </c>
    </row>
    <row r="19916" spans="11:16">
      <c r="K19916" s="14" t="str">
        <v/>
      </c>
      <c r="L19916" s="14" t="str">
        <v/>
      </c>
      <c r="O19916" s="14" t="str">
        <v/>
      </c>
      <c r="P19916" s="14" t="str">
        <f ca="1"/>
        <v>Low Cap</v>
      </c>
    </row>
    <row r="19917" spans="11:16">
      <c r="K19917" s="14" t="str">
        <v/>
      </c>
      <c r="L19917" s="14" t="str">
        <v/>
      </c>
      <c r="O19917" s="14" t="str">
        <v/>
      </c>
      <c r="P19917" s="14" t="str">
        <f ca="1"/>
        <v>Low Cap</v>
      </c>
    </row>
    <row r="19918" spans="11:16">
      <c r="K19918" s="14" t="str">
        <v/>
      </c>
      <c r="L19918" s="14" t="str">
        <v/>
      </c>
      <c r="O19918" s="14" t="str">
        <v/>
      </c>
      <c r="P19918" s="14" t="str">
        <f ca="1"/>
        <v>Low Cap</v>
      </c>
    </row>
    <row r="19919" spans="11:16">
      <c r="K19919" s="14" t="str">
        <v/>
      </c>
      <c r="L19919" s="14" t="str">
        <v/>
      </c>
      <c r="O19919" s="14" t="str">
        <v/>
      </c>
      <c r="P19919" s="14" t="str">
        <f ca="1"/>
        <v>Low Cap</v>
      </c>
    </row>
    <row r="19920" spans="11:16">
      <c r="K19920" s="14" t="str">
        <v/>
      </c>
      <c r="L19920" s="14" t="str">
        <v/>
      </c>
      <c r="O19920" s="14" t="str">
        <v/>
      </c>
      <c r="P19920" s="14" t="str">
        <f ca="1"/>
        <v>Low Cap</v>
      </c>
    </row>
    <row r="19921" spans="11:16">
      <c r="K19921" s="14" t="str">
        <v/>
      </c>
      <c r="L19921" s="14" t="str">
        <v/>
      </c>
      <c r="O19921" s="14" t="str">
        <v/>
      </c>
      <c r="P19921" s="14" t="str">
        <f ca="1"/>
        <v>Low Cap</v>
      </c>
    </row>
    <row r="19922" spans="11:16">
      <c r="K19922" s="14" t="str">
        <v/>
      </c>
      <c r="L19922" s="14" t="str">
        <v/>
      </c>
      <c r="O19922" s="14" t="str">
        <v/>
      </c>
      <c r="P19922" s="14" t="str">
        <f ca="1"/>
        <v>Low Cap</v>
      </c>
    </row>
    <row r="19923" spans="11:16">
      <c r="K19923" s="14" t="str">
        <v/>
      </c>
      <c r="L19923" s="14" t="str">
        <v/>
      </c>
      <c r="O19923" s="14" t="str">
        <v/>
      </c>
      <c r="P19923" s="14" t="str">
        <f ca="1"/>
        <v>Low Cap</v>
      </c>
    </row>
    <row r="19924" spans="11:16">
      <c r="K19924" s="14" t="str">
        <v/>
      </c>
      <c r="L19924" s="14" t="str">
        <v/>
      </c>
      <c r="O19924" s="14" t="str">
        <v/>
      </c>
      <c r="P19924" s="14" t="str">
        <f ca="1"/>
        <v>Low Cap</v>
      </c>
    </row>
    <row r="19925" spans="11:16">
      <c r="K19925" s="14" t="str">
        <v/>
      </c>
      <c r="L19925" s="14" t="str">
        <v/>
      </c>
      <c r="O19925" s="14" t="str">
        <v/>
      </c>
      <c r="P19925" s="14" t="str">
        <f ca="1"/>
        <v>Low Cap</v>
      </c>
    </row>
    <row r="19926" spans="11:16">
      <c r="K19926" s="14" t="str">
        <v/>
      </c>
      <c r="L19926" s="14" t="str">
        <v/>
      </c>
      <c r="O19926" s="14" t="str">
        <v/>
      </c>
      <c r="P19926" s="14" t="str">
        <f ca="1"/>
        <v>Low Cap</v>
      </c>
    </row>
    <row r="19927" spans="11:16">
      <c r="K19927" s="14" t="str">
        <v/>
      </c>
      <c r="L19927" s="14" t="str">
        <v/>
      </c>
      <c r="O19927" s="14" t="str">
        <v/>
      </c>
      <c r="P19927" s="14" t="str">
        <f ca="1"/>
        <v>Low Cap</v>
      </c>
    </row>
    <row r="19928" spans="11:16">
      <c r="K19928" s="14" t="str">
        <v/>
      </c>
      <c r="L19928" s="14" t="str">
        <v/>
      </c>
      <c r="O19928" s="14" t="str">
        <v/>
      </c>
      <c r="P19928" s="14" t="str">
        <f ca="1"/>
        <v>Low Cap</v>
      </c>
    </row>
    <row r="19929" spans="11:16">
      <c r="K19929" s="14" t="str">
        <v/>
      </c>
      <c r="L19929" s="14" t="str">
        <v/>
      </c>
      <c r="O19929" s="14" t="str">
        <v/>
      </c>
      <c r="P19929" s="14" t="str">
        <f ca="1"/>
        <v>Low Cap</v>
      </c>
    </row>
    <row r="19930" spans="11:16">
      <c r="K19930" s="14" t="str">
        <v/>
      </c>
      <c r="L19930" s="14" t="str">
        <v/>
      </c>
      <c r="O19930" s="14" t="str">
        <v/>
      </c>
      <c r="P19930" s="14" t="str">
        <f ca="1"/>
        <v>Low Cap</v>
      </c>
    </row>
    <row r="19931" spans="11:16">
      <c r="K19931" s="14" t="str">
        <v/>
      </c>
      <c r="L19931" s="14" t="str">
        <v/>
      </c>
      <c r="O19931" s="14" t="str">
        <v/>
      </c>
      <c r="P19931" s="14" t="str">
        <f ca="1"/>
        <v>Low Cap</v>
      </c>
    </row>
    <row r="19932" spans="11:16">
      <c r="K19932" s="14" t="str">
        <v/>
      </c>
      <c r="L19932" s="14" t="str">
        <v/>
      </c>
      <c r="O19932" s="14" t="str">
        <v/>
      </c>
      <c r="P19932" s="14" t="str">
        <f ca="1"/>
        <v>Low Cap</v>
      </c>
    </row>
    <row r="19933" spans="11:16">
      <c r="K19933" s="14" t="str">
        <v/>
      </c>
      <c r="L19933" s="14" t="str">
        <v/>
      </c>
      <c r="O19933" s="14" t="str">
        <v/>
      </c>
      <c r="P19933" s="14" t="str">
        <f ca="1"/>
        <v>Low Cap</v>
      </c>
    </row>
    <row r="19934" spans="11:16">
      <c r="K19934" s="14" t="str">
        <v/>
      </c>
      <c r="L19934" s="14" t="str">
        <v/>
      </c>
      <c r="O19934" s="14" t="str">
        <v/>
      </c>
      <c r="P19934" s="14" t="str">
        <f ca="1"/>
        <v>Low Cap</v>
      </c>
    </row>
    <row r="19935" spans="11:16">
      <c r="K19935" s="14" t="str">
        <v/>
      </c>
      <c r="L19935" s="14" t="str">
        <v/>
      </c>
      <c r="O19935" s="14" t="str">
        <v/>
      </c>
      <c r="P19935" s="14" t="str">
        <f ca="1"/>
        <v>Low Cap</v>
      </c>
    </row>
    <row r="19936" spans="11:16">
      <c r="K19936" s="14" t="str">
        <v/>
      </c>
      <c r="L19936" s="14" t="str">
        <v/>
      </c>
      <c r="O19936" s="14" t="str">
        <v/>
      </c>
      <c r="P19936" s="14" t="str">
        <f ca="1"/>
        <v>Low Cap</v>
      </c>
    </row>
    <row r="19937" spans="11:16">
      <c r="K19937" s="14" t="str">
        <v/>
      </c>
      <c r="L19937" s="14" t="str">
        <v/>
      </c>
      <c r="O19937" s="14" t="str">
        <v/>
      </c>
      <c r="P19937" s="14" t="str">
        <f ca="1"/>
        <v>Low Cap</v>
      </c>
    </row>
    <row r="19938" spans="11:16">
      <c r="K19938" s="14" t="str">
        <v/>
      </c>
      <c r="L19938" s="14" t="str">
        <v/>
      </c>
      <c r="O19938" s="14" t="str">
        <v/>
      </c>
      <c r="P19938" s="14" t="str">
        <f ca="1"/>
        <v>Low Cap</v>
      </c>
    </row>
    <row r="19939" spans="11:16">
      <c r="K19939" s="14" t="str">
        <v/>
      </c>
      <c r="L19939" s="14" t="str">
        <v/>
      </c>
      <c r="O19939" s="14" t="str">
        <v/>
      </c>
      <c r="P19939" s="14" t="str">
        <f ca="1"/>
        <v>Low Cap</v>
      </c>
    </row>
    <row r="19940" spans="11:16">
      <c r="K19940" s="14" t="str">
        <v/>
      </c>
      <c r="L19940" s="14" t="str">
        <v/>
      </c>
      <c r="O19940" s="14" t="str">
        <v/>
      </c>
      <c r="P19940" s="14" t="str">
        <f ca="1"/>
        <v>Low Cap</v>
      </c>
    </row>
    <row r="19941" spans="11:16">
      <c r="K19941" s="14" t="str">
        <v/>
      </c>
      <c r="L19941" s="14" t="str">
        <v/>
      </c>
      <c r="O19941" s="14" t="str">
        <v/>
      </c>
      <c r="P19941" s="14" t="str">
        <f ca="1"/>
        <v>Low Cap</v>
      </c>
    </row>
    <row r="19942" spans="11:16">
      <c r="K19942" s="14" t="str">
        <v/>
      </c>
      <c r="L19942" s="14" t="str">
        <v/>
      </c>
      <c r="O19942" s="14" t="str">
        <v/>
      </c>
      <c r="P19942" s="14" t="str">
        <f ca="1"/>
        <v>Low Cap</v>
      </c>
    </row>
    <row r="19943" spans="11:16">
      <c r="K19943" s="14" t="str">
        <v/>
      </c>
      <c r="L19943" s="14" t="str">
        <v/>
      </c>
      <c r="O19943" s="14" t="str">
        <v/>
      </c>
      <c r="P19943" s="14" t="str">
        <f ca="1"/>
        <v>Low Cap</v>
      </c>
    </row>
    <row r="19944" spans="11:16">
      <c r="K19944" s="14" t="str">
        <v/>
      </c>
      <c r="L19944" s="14" t="str">
        <v/>
      </c>
      <c r="O19944" s="14" t="str">
        <v/>
      </c>
      <c r="P19944" s="14" t="str">
        <f ca="1"/>
        <v>Low Cap</v>
      </c>
    </row>
    <row r="19945" spans="11:16">
      <c r="K19945" s="14" t="str">
        <v/>
      </c>
      <c r="L19945" s="14" t="str">
        <v/>
      </c>
      <c r="O19945" s="14" t="str">
        <v/>
      </c>
      <c r="P19945" s="14" t="str">
        <f ca="1"/>
        <v>Low Cap</v>
      </c>
    </row>
    <row r="19946" spans="11:16">
      <c r="K19946" s="14" t="str">
        <v/>
      </c>
      <c r="L19946" s="14" t="str">
        <v/>
      </c>
      <c r="O19946" s="14" t="str">
        <v/>
      </c>
      <c r="P19946" s="14" t="str">
        <f ca="1"/>
        <v>Low Cap</v>
      </c>
    </row>
    <row r="19947" spans="11:16">
      <c r="K19947" s="14" t="str">
        <v/>
      </c>
      <c r="L19947" s="14" t="str">
        <v/>
      </c>
      <c r="O19947" s="14" t="str">
        <v/>
      </c>
      <c r="P19947" s="14" t="str">
        <f ca="1"/>
        <v>Low Cap</v>
      </c>
    </row>
    <row r="19948" spans="11:16">
      <c r="K19948" s="14" t="str">
        <v/>
      </c>
      <c r="L19948" s="14" t="str">
        <v/>
      </c>
      <c r="O19948" s="14" t="str">
        <v/>
      </c>
      <c r="P19948" s="14" t="str">
        <f ca="1"/>
        <v>Low Cap</v>
      </c>
    </row>
    <row r="19949" spans="11:16">
      <c r="K19949" s="14" t="str">
        <v/>
      </c>
      <c r="L19949" s="14" t="str">
        <v/>
      </c>
      <c r="O19949" s="14" t="str">
        <v/>
      </c>
      <c r="P19949" s="14" t="str">
        <f ca="1"/>
        <v>Low Cap</v>
      </c>
    </row>
    <row r="19950" spans="11:16">
      <c r="K19950" s="14" t="str">
        <v/>
      </c>
      <c r="L19950" s="14" t="str">
        <v/>
      </c>
      <c r="O19950" s="14" t="str">
        <v/>
      </c>
      <c r="P19950" s="14" t="str">
        <f ca="1"/>
        <v>Low Cap</v>
      </c>
    </row>
    <row r="19951" spans="11:16">
      <c r="K19951" s="14" t="str">
        <v/>
      </c>
      <c r="L19951" s="14" t="str">
        <v/>
      </c>
      <c r="O19951" s="14" t="str">
        <v/>
      </c>
      <c r="P19951" s="14" t="str">
        <f ca="1"/>
        <v>Low Cap</v>
      </c>
    </row>
    <row r="19952" spans="11:16">
      <c r="K19952" s="14" t="str">
        <v/>
      </c>
      <c r="L19952" s="14" t="str">
        <v/>
      </c>
      <c r="O19952" s="14" t="str">
        <v/>
      </c>
      <c r="P19952" s="14" t="str">
        <f ca="1"/>
        <v>Low Cap</v>
      </c>
    </row>
    <row r="19953" spans="11:16">
      <c r="K19953" s="14" t="str">
        <v/>
      </c>
      <c r="L19953" s="14" t="str">
        <v/>
      </c>
      <c r="O19953" s="14" t="str">
        <v/>
      </c>
      <c r="P19953" s="14" t="str">
        <f ca="1"/>
        <v>Low Cap</v>
      </c>
    </row>
    <row r="19954" spans="11:16">
      <c r="K19954" s="14" t="str">
        <v/>
      </c>
      <c r="L19954" s="14" t="str">
        <v/>
      </c>
      <c r="O19954" s="14" t="str">
        <v/>
      </c>
      <c r="P19954" s="14" t="str">
        <f ca="1"/>
        <v>Low Cap</v>
      </c>
    </row>
    <row r="19955" spans="11:16">
      <c r="K19955" s="14" t="str">
        <v/>
      </c>
      <c r="L19955" s="14" t="str">
        <v/>
      </c>
      <c r="O19955" s="14" t="str">
        <v/>
      </c>
      <c r="P19955" s="14" t="str">
        <f ca="1"/>
        <v>Low Cap</v>
      </c>
    </row>
    <row r="19956" spans="11:16">
      <c r="K19956" s="14" t="str">
        <v/>
      </c>
      <c r="L19956" s="14" t="str">
        <v/>
      </c>
      <c r="O19956" s="14" t="str">
        <v/>
      </c>
      <c r="P19956" s="14" t="str">
        <f ca="1"/>
        <v>Low Cap</v>
      </c>
    </row>
    <row r="19957" spans="11:16">
      <c r="K19957" s="14" t="str">
        <v/>
      </c>
      <c r="L19957" s="14" t="str">
        <v/>
      </c>
      <c r="O19957" s="14" t="str">
        <v/>
      </c>
      <c r="P19957" s="14" t="str">
        <f ca="1"/>
        <v>Low Cap</v>
      </c>
    </row>
    <row r="19958" spans="11:16">
      <c r="K19958" s="14" t="str">
        <v/>
      </c>
      <c r="L19958" s="14" t="str">
        <v/>
      </c>
      <c r="O19958" s="14" t="str">
        <v/>
      </c>
      <c r="P19958" s="14" t="str">
        <f ca="1"/>
        <v>Low Cap</v>
      </c>
    </row>
    <row r="19959" spans="11:16">
      <c r="K19959" s="14" t="str">
        <v/>
      </c>
      <c r="L19959" s="14" t="str">
        <v/>
      </c>
      <c r="O19959" s="14" t="str">
        <v/>
      </c>
      <c r="P19959" s="14" t="str">
        <f ca="1"/>
        <v>Low Cap</v>
      </c>
    </row>
    <row r="19960" spans="11:16">
      <c r="K19960" s="14" t="str">
        <v/>
      </c>
      <c r="L19960" s="14" t="str">
        <v/>
      </c>
      <c r="O19960" s="14" t="str">
        <v/>
      </c>
      <c r="P19960" s="14" t="str">
        <f ca="1"/>
        <v>Low Cap</v>
      </c>
    </row>
    <row r="19961" spans="11:16">
      <c r="K19961" s="14" t="str">
        <v/>
      </c>
      <c r="L19961" s="14" t="str">
        <v/>
      </c>
      <c r="O19961" s="14" t="str">
        <v/>
      </c>
      <c r="P19961" s="14" t="str">
        <f ca="1"/>
        <v>Low Cap</v>
      </c>
    </row>
    <row r="19962" spans="11:16">
      <c r="K19962" s="14" t="str">
        <v/>
      </c>
      <c r="L19962" s="14" t="str">
        <v/>
      </c>
      <c r="O19962" s="14" t="str">
        <v/>
      </c>
      <c r="P19962" s="14" t="str">
        <f ca="1"/>
        <v>Low Cap</v>
      </c>
    </row>
    <row r="19963" spans="11:16">
      <c r="K19963" s="14" t="str">
        <v/>
      </c>
      <c r="L19963" s="14" t="str">
        <v/>
      </c>
      <c r="O19963" s="14" t="str">
        <v/>
      </c>
      <c r="P19963" s="14" t="str">
        <f ca="1"/>
        <v>Low Cap</v>
      </c>
    </row>
    <row r="19964" spans="11:16">
      <c r="K19964" s="14" t="str">
        <v/>
      </c>
      <c r="L19964" s="14" t="str">
        <v/>
      </c>
      <c r="O19964" s="14" t="str">
        <v/>
      </c>
      <c r="P19964" s="14" t="str">
        <f ca="1"/>
        <v>Low Cap</v>
      </c>
    </row>
    <row r="19965" spans="11:16">
      <c r="K19965" s="14" t="str">
        <v/>
      </c>
      <c r="L19965" s="14" t="str">
        <v/>
      </c>
      <c r="O19965" s="14" t="str">
        <v/>
      </c>
      <c r="P19965" s="14" t="str">
        <f ca="1"/>
        <v>Low Cap</v>
      </c>
    </row>
    <row r="19966" spans="11:16">
      <c r="K19966" s="14" t="str">
        <v/>
      </c>
      <c r="L19966" s="14" t="str">
        <v/>
      </c>
      <c r="O19966" s="14" t="str">
        <v/>
      </c>
      <c r="P19966" s="14" t="str">
        <f ca="1"/>
        <v>Low Cap</v>
      </c>
    </row>
    <row r="19967" spans="11:16">
      <c r="K19967" s="14" t="str">
        <v/>
      </c>
      <c r="L19967" s="14" t="str">
        <v/>
      </c>
      <c r="O19967" s="14" t="str">
        <v/>
      </c>
      <c r="P19967" s="14" t="str">
        <f ca="1"/>
        <v>Low Cap</v>
      </c>
    </row>
    <row r="19968" spans="11:16">
      <c r="K19968" s="14" t="str">
        <v/>
      </c>
      <c r="L19968" s="14" t="str">
        <v/>
      </c>
      <c r="O19968" s="14" t="str">
        <v/>
      </c>
      <c r="P19968" s="14" t="str">
        <f ca="1"/>
        <v>Low Cap</v>
      </c>
    </row>
    <row r="19969" spans="11:16">
      <c r="K19969" s="14" t="str">
        <v/>
      </c>
      <c r="L19969" s="14" t="str">
        <v/>
      </c>
      <c r="O19969" s="14" t="str">
        <v/>
      </c>
      <c r="P19969" s="14" t="str">
        <f ca="1"/>
        <v>Low Cap</v>
      </c>
    </row>
    <row r="19970" spans="11:16">
      <c r="K19970" s="14" t="str">
        <v/>
      </c>
      <c r="L19970" s="14" t="str">
        <v/>
      </c>
      <c r="O19970" s="14" t="str">
        <v/>
      </c>
      <c r="P19970" s="14" t="str">
        <f ca="1"/>
        <v>Low Cap</v>
      </c>
    </row>
    <row r="19971" spans="11:16">
      <c r="K19971" s="14" t="str">
        <v/>
      </c>
      <c r="L19971" s="14" t="str">
        <v/>
      </c>
      <c r="O19971" s="14" t="str">
        <v/>
      </c>
      <c r="P19971" s="14" t="str">
        <f ca="1"/>
        <v>Low Cap</v>
      </c>
    </row>
    <row r="19972" spans="11:16">
      <c r="K19972" s="14" t="str">
        <v/>
      </c>
      <c r="L19972" s="14" t="str">
        <v/>
      </c>
      <c r="O19972" s="14" t="str">
        <v/>
      </c>
      <c r="P19972" s="14" t="str">
        <f ca="1"/>
        <v>Low Cap</v>
      </c>
    </row>
    <row r="19973" spans="11:16">
      <c r="K19973" s="14" t="str">
        <v/>
      </c>
      <c r="L19973" s="14" t="str">
        <v/>
      </c>
      <c r="O19973" s="14" t="str">
        <v/>
      </c>
      <c r="P19973" s="14" t="str">
        <f ca="1"/>
        <v>Low Cap</v>
      </c>
    </row>
    <row r="19974" spans="11:16">
      <c r="K19974" s="14" t="str">
        <v/>
      </c>
      <c r="L19974" s="14" t="str">
        <v/>
      </c>
      <c r="O19974" s="14" t="str">
        <v/>
      </c>
      <c r="P19974" s="14" t="str">
        <f ca="1"/>
        <v>Low Cap</v>
      </c>
    </row>
    <row r="19975" spans="11:16">
      <c r="K19975" s="14" t="str">
        <v/>
      </c>
      <c r="L19975" s="14" t="str">
        <v/>
      </c>
      <c r="O19975" s="14" t="str">
        <v/>
      </c>
      <c r="P19975" s="14" t="str">
        <f ca="1"/>
        <v>Low Cap</v>
      </c>
    </row>
    <row r="19976" spans="11:16">
      <c r="K19976" s="14" t="str">
        <v/>
      </c>
      <c r="L19976" s="14" t="str">
        <v/>
      </c>
      <c r="O19976" s="14" t="str">
        <v/>
      </c>
      <c r="P19976" s="14" t="str">
        <f ca="1"/>
        <v>Low Cap</v>
      </c>
    </row>
    <row r="19977" spans="11:16">
      <c r="K19977" s="14" t="str">
        <v/>
      </c>
      <c r="L19977" s="14" t="str">
        <v/>
      </c>
      <c r="O19977" s="14" t="str">
        <v/>
      </c>
      <c r="P19977" s="14" t="str">
        <f ca="1"/>
        <v>Low Cap</v>
      </c>
    </row>
    <row r="19978" spans="11:16">
      <c r="K19978" s="14" t="str">
        <v/>
      </c>
      <c r="L19978" s="14" t="str">
        <v/>
      </c>
      <c r="O19978" s="14" t="str">
        <v/>
      </c>
      <c r="P19978" s="14" t="str">
        <f ca="1"/>
        <v>Low Cap</v>
      </c>
    </row>
    <row r="19979" spans="11:16">
      <c r="K19979" s="14" t="str">
        <v/>
      </c>
      <c r="L19979" s="14" t="str">
        <v/>
      </c>
      <c r="O19979" s="14" t="str">
        <v/>
      </c>
      <c r="P19979" s="14" t="str">
        <f ca="1"/>
        <v>Low Cap</v>
      </c>
    </row>
    <row r="19980" spans="11:16">
      <c r="K19980" s="14" t="str">
        <v/>
      </c>
      <c r="L19980" s="14" t="str">
        <v/>
      </c>
      <c r="O19980" s="14" t="str">
        <v/>
      </c>
      <c r="P19980" s="14" t="str">
        <f ca="1"/>
        <v>Low Cap</v>
      </c>
    </row>
    <row r="19981" spans="11:16">
      <c r="K19981" s="14" t="str">
        <v/>
      </c>
      <c r="L19981" s="14" t="str">
        <v/>
      </c>
      <c r="O19981" s="14" t="str">
        <v/>
      </c>
      <c r="P19981" s="14" t="str">
        <f ca="1"/>
        <v>Low Cap</v>
      </c>
    </row>
    <row r="19982" spans="11:16">
      <c r="K19982" s="14" t="str">
        <v/>
      </c>
      <c r="L19982" s="14" t="str">
        <v/>
      </c>
      <c r="O19982" s="14" t="str">
        <v/>
      </c>
      <c r="P19982" s="14" t="str">
        <f ca="1"/>
        <v>Low Cap</v>
      </c>
    </row>
    <row r="19983" spans="11:16">
      <c r="K19983" s="14" t="str">
        <v/>
      </c>
      <c r="L19983" s="14" t="str">
        <v/>
      </c>
      <c r="O19983" s="14" t="str">
        <v/>
      </c>
      <c r="P19983" s="14" t="str">
        <f ca="1"/>
        <v>Low Cap</v>
      </c>
    </row>
    <row r="19984" spans="11:16">
      <c r="K19984" s="14" t="str">
        <v/>
      </c>
      <c r="L19984" s="14" t="str">
        <v/>
      </c>
      <c r="O19984" s="14" t="str">
        <v/>
      </c>
      <c r="P19984" s="14" t="str">
        <f ca="1"/>
        <v>Low Cap</v>
      </c>
    </row>
    <row r="19985" spans="11:16">
      <c r="K19985" s="14" t="str">
        <v/>
      </c>
      <c r="L19985" s="14" t="str">
        <v/>
      </c>
      <c r="O19985" s="14" t="str">
        <v/>
      </c>
      <c r="P19985" s="14" t="str">
        <f ca="1"/>
        <v>Low Cap</v>
      </c>
    </row>
    <row r="19986" spans="11:16">
      <c r="K19986" s="14" t="str">
        <v/>
      </c>
      <c r="L19986" s="14" t="str">
        <v/>
      </c>
      <c r="O19986" s="14" t="str">
        <v/>
      </c>
      <c r="P19986" s="14" t="str">
        <f ca="1"/>
        <v>Low Cap</v>
      </c>
    </row>
    <row r="19987" spans="11:16">
      <c r="K19987" s="14" t="str">
        <v/>
      </c>
      <c r="L19987" s="14" t="str">
        <v/>
      </c>
      <c r="O19987" s="14" t="str">
        <v/>
      </c>
      <c r="P19987" s="14" t="str">
        <f ca="1"/>
        <v>Low Cap</v>
      </c>
    </row>
    <row r="19988" spans="11:16">
      <c r="K19988" s="14" t="str">
        <v/>
      </c>
      <c r="L19988" s="14" t="str">
        <v/>
      </c>
      <c r="O19988" s="14" t="str">
        <v/>
      </c>
      <c r="P19988" s="14" t="str">
        <f ca="1"/>
        <v>Low Cap</v>
      </c>
    </row>
    <row r="19989" spans="11:16">
      <c r="K19989" s="14" t="str">
        <v/>
      </c>
      <c r="L19989" s="14" t="str">
        <v/>
      </c>
      <c r="O19989" s="14" t="str">
        <v/>
      </c>
      <c r="P19989" s="14" t="str">
        <f ca="1"/>
        <v>Low Cap</v>
      </c>
    </row>
    <row r="19990" spans="11:16">
      <c r="K19990" s="14" t="str">
        <v/>
      </c>
      <c r="L19990" s="14" t="str">
        <v/>
      </c>
      <c r="O19990" s="14" t="str">
        <v/>
      </c>
      <c r="P19990" s="14" t="str">
        <f ca="1"/>
        <v>Low Cap</v>
      </c>
    </row>
    <row r="19991" spans="11:16">
      <c r="K19991" s="14" t="str">
        <v/>
      </c>
      <c r="L19991" s="14" t="str">
        <v/>
      </c>
      <c r="O19991" s="14" t="str">
        <v/>
      </c>
      <c r="P19991" s="14" t="str">
        <f ca="1"/>
        <v>Low Cap</v>
      </c>
    </row>
    <row r="19992" spans="11:16">
      <c r="K19992" s="14" t="str">
        <v/>
      </c>
      <c r="L19992" s="14" t="str">
        <v/>
      </c>
      <c r="O19992" s="14" t="str">
        <v/>
      </c>
      <c r="P19992" s="14" t="str">
        <f ca="1"/>
        <v>Low Cap</v>
      </c>
    </row>
    <row r="19993" spans="11:16">
      <c r="K19993" s="14" t="str">
        <v/>
      </c>
      <c r="L19993" s="14" t="str">
        <v/>
      </c>
      <c r="O19993" s="14" t="str">
        <v/>
      </c>
      <c r="P19993" s="14" t="str">
        <f ca="1"/>
        <v>Low Cap</v>
      </c>
    </row>
    <row r="19994" spans="11:16">
      <c r="K19994" s="14" t="str">
        <v/>
      </c>
      <c r="L19994" s="14" t="str">
        <v/>
      </c>
      <c r="O19994" s="14" t="str">
        <v/>
      </c>
      <c r="P19994" s="14" t="str">
        <f ca="1"/>
        <v>Low Cap</v>
      </c>
    </row>
    <row r="19995" spans="11:16">
      <c r="K19995" s="14" t="str">
        <v/>
      </c>
      <c r="L19995" s="14" t="str">
        <v/>
      </c>
      <c r="O19995" s="14" t="str">
        <v/>
      </c>
      <c r="P19995" s="14" t="str">
        <f ca="1"/>
        <v>Low Cap</v>
      </c>
    </row>
    <row r="19996" spans="11:16">
      <c r="K19996" s="14" t="str">
        <v/>
      </c>
      <c r="L19996" s="14" t="str">
        <v/>
      </c>
      <c r="O19996" s="14" t="str">
        <v/>
      </c>
      <c r="P19996" s="14" t="str">
        <f ca="1"/>
        <v>Low Cap</v>
      </c>
    </row>
    <row r="19997" spans="11:16">
      <c r="K19997" s="14" t="str">
        <v/>
      </c>
      <c r="L19997" s="14" t="str">
        <v/>
      </c>
      <c r="O19997" s="14" t="str">
        <v/>
      </c>
      <c r="P19997" s="14" t="str">
        <f ca="1"/>
        <v>Low Cap</v>
      </c>
    </row>
    <row r="19998" spans="11:16">
      <c r="K19998" s="14" t="str">
        <v/>
      </c>
      <c r="L19998" s="14" t="str">
        <v/>
      </c>
      <c r="O19998" s="14" t="str">
        <v/>
      </c>
      <c r="P19998" s="14" t="str">
        <f ca="1"/>
        <v>Low Cap</v>
      </c>
    </row>
    <row r="19999" spans="11:16">
      <c r="K19999" s="14" t="str">
        <v/>
      </c>
      <c r="L19999" s="14" t="str">
        <v/>
      </c>
      <c r="O19999" s="14" t="str">
        <v/>
      </c>
      <c r="P19999" s="14" t="str">
        <f ca="1"/>
        <v>Low Cap</v>
      </c>
    </row>
    <row r="20000" spans="11:16">
      <c r="K20000" s="14" t="str">
        <v/>
      </c>
      <c r="L20000" s="14" t="str">
        <v/>
      </c>
      <c r="O20000" s="14" t="str">
        <v/>
      </c>
      <c r="P20000" s="14" t="str">
        <f ca="1"/>
        <v>Low Cap</v>
      </c>
    </row>
    <row r="20001" spans="11:16">
      <c r="K20001" s="14" t="str">
        <v/>
      </c>
      <c r="L20001" s="14" t="str">
        <v/>
      </c>
      <c r="O20001" s="14" t="str">
        <v/>
      </c>
      <c r="P20001" s="14" t="str">
        <f ca="1"/>
        <v>Low Cap</v>
      </c>
    </row>
    <row r="20002" spans="11:16">
      <c r="K20002" s="14" t="str">
        <v/>
      </c>
      <c r="L20002" s="14" t="str">
        <v/>
      </c>
      <c r="O20002" s="14" t="str">
        <v/>
      </c>
      <c r="P20002" s="14" t="str">
        <f ca="1"/>
        <v>Low Cap</v>
      </c>
    </row>
    <row r="20003" spans="11:16">
      <c r="K20003" s="14" t="str">
        <v/>
      </c>
      <c r="L20003" s="14" t="str">
        <v/>
      </c>
      <c r="O20003" s="14" t="str">
        <v/>
      </c>
      <c r="P20003" s="14" t="str">
        <f ca="1"/>
        <v>Low Cap</v>
      </c>
    </row>
    <row r="20004" spans="11:16">
      <c r="K20004" s="14" t="str">
        <v/>
      </c>
      <c r="L20004" s="14" t="str">
        <v/>
      </c>
      <c r="O20004" s="14" t="str">
        <v/>
      </c>
      <c r="P20004" s="14" t="str">
        <f ca="1"/>
        <v>Low Cap</v>
      </c>
    </row>
    <row r="20005" spans="11:16">
      <c r="K20005" s="14" t="str">
        <v/>
      </c>
      <c r="L20005" s="14" t="str">
        <v/>
      </c>
      <c r="O20005" s="14" t="str">
        <v/>
      </c>
      <c r="P20005" s="14" t="str">
        <f ca="1"/>
        <v>Low Cap</v>
      </c>
    </row>
    <row r="20006" spans="11:16">
      <c r="K20006" s="14" t="str">
        <v/>
      </c>
      <c r="L20006" s="14" t="str">
        <v/>
      </c>
      <c r="O20006" s="14" t="str">
        <v/>
      </c>
      <c r="P20006" s="14" t="str">
        <f ca="1"/>
        <v>Low Cap</v>
      </c>
    </row>
    <row r="20007" spans="11:16">
      <c r="K20007" s="14" t="str">
        <v/>
      </c>
      <c r="L20007" s="14" t="str">
        <v/>
      </c>
      <c r="O20007" s="14" t="str">
        <v/>
      </c>
      <c r="P20007" s="14" t="str">
        <f ca="1"/>
        <v>Low Cap</v>
      </c>
    </row>
    <row r="20008" spans="11:16">
      <c r="K20008" s="14" t="str">
        <v/>
      </c>
      <c r="L20008" s="14" t="str">
        <v/>
      </c>
      <c r="O20008" s="14" t="str">
        <v/>
      </c>
      <c r="P20008" s="14" t="str">
        <f ca="1"/>
        <v>Low Cap</v>
      </c>
    </row>
    <row r="20009" spans="11:16">
      <c r="K20009" s="14" t="str">
        <v/>
      </c>
      <c r="L20009" s="14" t="str">
        <v/>
      </c>
      <c r="O20009" s="14" t="str">
        <v/>
      </c>
      <c r="P20009" s="14" t="str">
        <f ca="1"/>
        <v>Low Cap</v>
      </c>
    </row>
    <row r="20010" spans="11:16">
      <c r="K20010" s="14" t="str">
        <v/>
      </c>
      <c r="L20010" s="14" t="str">
        <v/>
      </c>
      <c r="O20010" s="14" t="str">
        <v/>
      </c>
      <c r="P20010" s="14" t="str">
        <f ca="1"/>
        <v>Low Cap</v>
      </c>
    </row>
    <row r="20011" spans="11:16">
      <c r="K20011" s="14" t="str">
        <v/>
      </c>
      <c r="L20011" s="14" t="str">
        <v/>
      </c>
      <c r="O20011" s="14" t="str">
        <v/>
      </c>
      <c r="P20011" s="14" t="str">
        <f ca="1"/>
        <v>Low Cap</v>
      </c>
    </row>
    <row r="20012" spans="11:16">
      <c r="K20012" s="14" t="str">
        <v/>
      </c>
      <c r="L20012" s="14" t="str">
        <v/>
      </c>
      <c r="O20012" s="14" t="str">
        <v/>
      </c>
      <c r="P20012" s="14" t="str">
        <f ca="1"/>
        <v>Low Cap</v>
      </c>
    </row>
    <row r="20013" spans="11:16">
      <c r="K20013" s="14" t="str">
        <v/>
      </c>
      <c r="L20013" s="14" t="str">
        <v/>
      </c>
      <c r="O20013" s="14" t="str">
        <v/>
      </c>
      <c r="P20013" s="14" t="str">
        <f ca="1"/>
        <v>Low Cap</v>
      </c>
    </row>
    <row r="20014" spans="11:16">
      <c r="K20014" s="14" t="str">
        <v/>
      </c>
      <c r="L20014" s="14" t="str">
        <v/>
      </c>
      <c r="O20014" s="14" t="str">
        <v/>
      </c>
      <c r="P20014" s="14" t="str">
        <f ca="1"/>
        <v>Low Cap</v>
      </c>
    </row>
    <row r="20015" spans="11:16">
      <c r="K20015" s="14" t="str">
        <v/>
      </c>
      <c r="L20015" s="14" t="str">
        <v/>
      </c>
      <c r="O20015" s="14" t="str">
        <v/>
      </c>
      <c r="P20015" s="14" t="str">
        <f ca="1"/>
        <v>Low Cap</v>
      </c>
    </row>
    <row r="20016" spans="11:16">
      <c r="K20016" s="14" t="str">
        <v/>
      </c>
      <c r="L20016" s="14" t="str">
        <v/>
      </c>
      <c r="O20016" s="14" t="str">
        <v/>
      </c>
      <c r="P20016" s="14" t="str">
        <f ca="1"/>
        <v>Low Cap</v>
      </c>
    </row>
    <row r="20017" spans="11:16">
      <c r="K20017" s="14" t="str">
        <v/>
      </c>
      <c r="L20017" s="14" t="str">
        <v/>
      </c>
      <c r="O20017" s="14" t="str">
        <v/>
      </c>
      <c r="P20017" s="14" t="str">
        <f ca="1"/>
        <v>Low Cap</v>
      </c>
    </row>
    <row r="20018" spans="11:16">
      <c r="K20018" s="14" t="str">
        <v/>
      </c>
      <c r="L20018" s="14" t="str">
        <v/>
      </c>
      <c r="O20018" s="14" t="str">
        <v/>
      </c>
      <c r="P20018" s="14" t="str">
        <f ca="1"/>
        <v>Low Cap</v>
      </c>
    </row>
    <row r="20019" spans="11:16">
      <c r="K20019" s="14" t="str">
        <v/>
      </c>
      <c r="L20019" s="14" t="str">
        <v/>
      </c>
      <c r="O20019" s="14" t="str">
        <v/>
      </c>
      <c r="P20019" s="14" t="str">
        <f ca="1"/>
        <v>Low Cap</v>
      </c>
    </row>
    <row r="20020" spans="11:16">
      <c r="K20020" s="14" t="str">
        <v/>
      </c>
      <c r="L20020" s="14" t="str">
        <v/>
      </c>
      <c r="O20020" s="14" t="str">
        <v/>
      </c>
      <c r="P20020" s="14" t="str">
        <f ca="1"/>
        <v>Low Cap</v>
      </c>
    </row>
    <row r="20021" spans="11:16">
      <c r="K20021" s="14" t="str">
        <v/>
      </c>
      <c r="L20021" s="14" t="str">
        <v/>
      </c>
      <c r="O20021" s="14" t="str">
        <v/>
      </c>
      <c r="P20021" s="14" t="str">
        <f ca="1"/>
        <v>Low Cap</v>
      </c>
    </row>
    <row r="20022" spans="11:16">
      <c r="K20022" s="14" t="str">
        <v/>
      </c>
      <c r="L20022" s="14" t="str">
        <v/>
      </c>
      <c r="O20022" s="14" t="str">
        <v/>
      </c>
      <c r="P20022" s="14" t="str">
        <f ca="1"/>
        <v>Low Cap</v>
      </c>
    </row>
    <row r="20023" spans="11:16">
      <c r="K20023" s="14" t="str">
        <v/>
      </c>
      <c r="L20023" s="14" t="str">
        <v/>
      </c>
      <c r="O20023" s="14" t="str">
        <v/>
      </c>
      <c r="P20023" s="14" t="str">
        <f ca="1"/>
        <v>Low Cap</v>
      </c>
    </row>
    <row r="20024" spans="11:16">
      <c r="K20024" s="14" t="str">
        <v/>
      </c>
      <c r="L20024" s="14" t="str">
        <v/>
      </c>
      <c r="O20024" s="14" t="str">
        <v/>
      </c>
      <c r="P20024" s="14" t="str">
        <f ca="1"/>
        <v>Low Cap</v>
      </c>
    </row>
    <row r="20025" spans="11:16">
      <c r="K20025" s="14" t="str">
        <v/>
      </c>
      <c r="L20025" s="14" t="str">
        <v/>
      </c>
      <c r="O20025" s="14" t="str">
        <v/>
      </c>
      <c r="P20025" s="14" t="str">
        <f ca="1"/>
        <v>Low Cap</v>
      </c>
    </row>
    <row r="20026" spans="11:16">
      <c r="K20026" s="14" t="str">
        <v/>
      </c>
      <c r="L20026" s="14" t="str">
        <v/>
      </c>
      <c r="O20026" s="14" t="str">
        <v/>
      </c>
      <c r="P20026" s="14" t="str">
        <f ca="1"/>
        <v>Low Cap</v>
      </c>
    </row>
    <row r="20027" spans="11:16">
      <c r="K20027" s="14" t="str">
        <v/>
      </c>
      <c r="L20027" s="14" t="str">
        <v/>
      </c>
      <c r="O20027" s="14" t="str">
        <v/>
      </c>
      <c r="P20027" s="14" t="str">
        <f ca="1"/>
        <v>Low Cap</v>
      </c>
    </row>
    <row r="20028" spans="11:16">
      <c r="K20028" s="14" t="str">
        <v/>
      </c>
      <c r="L20028" s="14" t="str">
        <v/>
      </c>
      <c r="O20028" s="14" t="str">
        <v/>
      </c>
      <c r="P20028" s="14" t="str">
        <f ca="1"/>
        <v>Low Cap</v>
      </c>
    </row>
    <row r="20029" spans="11:16">
      <c r="K20029" s="14" t="str">
        <v/>
      </c>
      <c r="L20029" s="14" t="str">
        <v/>
      </c>
      <c r="O20029" s="14" t="str">
        <v/>
      </c>
      <c r="P20029" s="14" t="str">
        <f ca="1"/>
        <v>Low Cap</v>
      </c>
    </row>
    <row r="20030" spans="11:16">
      <c r="K20030" s="14" t="str">
        <v/>
      </c>
      <c r="L20030" s="14" t="str">
        <v/>
      </c>
      <c r="O20030" s="14" t="str">
        <v/>
      </c>
      <c r="P20030" s="14" t="str">
        <f ca="1"/>
        <v>Low Cap</v>
      </c>
    </row>
    <row r="20031" spans="11:16">
      <c r="K20031" s="14" t="str">
        <v/>
      </c>
      <c r="L20031" s="14" t="str">
        <v/>
      </c>
      <c r="O20031" s="14" t="str">
        <v/>
      </c>
      <c r="P20031" s="14" t="str">
        <f ca="1"/>
        <v>Low Cap</v>
      </c>
    </row>
    <row r="20032" spans="11:16">
      <c r="K20032" s="14" t="str">
        <v/>
      </c>
      <c r="L20032" s="14" t="str">
        <v/>
      </c>
      <c r="O20032" s="14" t="str">
        <v/>
      </c>
      <c r="P20032" s="14" t="str">
        <f ca="1"/>
        <v>Low Cap</v>
      </c>
    </row>
    <row r="20033" spans="11:16">
      <c r="K20033" s="14" t="str">
        <v/>
      </c>
      <c r="L20033" s="14" t="str">
        <v/>
      </c>
      <c r="O20033" s="14" t="str">
        <v/>
      </c>
      <c r="P20033" s="14" t="str">
        <f ca="1"/>
        <v>Low Cap</v>
      </c>
    </row>
    <row r="20034" spans="11:16">
      <c r="K20034" s="14" t="str">
        <v/>
      </c>
      <c r="L20034" s="14" t="str">
        <v/>
      </c>
      <c r="O20034" s="14" t="str">
        <v/>
      </c>
      <c r="P20034" s="14" t="str">
        <f ca="1"/>
        <v>Low Cap</v>
      </c>
    </row>
    <row r="20035" spans="11:16">
      <c r="K20035" s="14" t="str">
        <v/>
      </c>
      <c r="L20035" s="14" t="str">
        <v/>
      </c>
      <c r="O20035" s="14" t="str">
        <v/>
      </c>
      <c r="P20035" s="14" t="str">
        <f ca="1"/>
        <v>Low Cap</v>
      </c>
    </row>
    <row r="20036" spans="11:16">
      <c r="K20036" s="14" t="str">
        <v/>
      </c>
      <c r="L20036" s="14" t="str">
        <v/>
      </c>
      <c r="O20036" s="14" t="str">
        <v/>
      </c>
      <c r="P20036" s="14" t="str">
        <f ca="1"/>
        <v>Low Cap</v>
      </c>
    </row>
    <row r="20037" spans="11:16">
      <c r="K20037" s="14" t="str">
        <v/>
      </c>
      <c r="L20037" s="14" t="str">
        <v/>
      </c>
      <c r="O20037" s="14" t="str">
        <v/>
      </c>
      <c r="P20037" s="14" t="str">
        <f ca="1"/>
        <v>Low Cap</v>
      </c>
    </row>
    <row r="20038" spans="11:16">
      <c r="K20038" s="14" t="str">
        <v/>
      </c>
      <c r="L20038" s="14" t="str">
        <v/>
      </c>
      <c r="O20038" s="14" t="str">
        <v/>
      </c>
      <c r="P20038" s="14" t="str">
        <f ca="1"/>
        <v>Low Cap</v>
      </c>
    </row>
    <row r="20039" spans="11:16">
      <c r="K20039" s="14" t="str">
        <v/>
      </c>
      <c r="L20039" s="14" t="str">
        <v/>
      </c>
      <c r="O20039" s="14" t="str">
        <v/>
      </c>
      <c r="P20039" s="14" t="str">
        <f ca="1"/>
        <v>Low Cap</v>
      </c>
    </row>
    <row r="20040" spans="11:16">
      <c r="K20040" s="14" t="str">
        <v/>
      </c>
      <c r="L20040" s="14" t="str">
        <v/>
      </c>
      <c r="O20040" s="14" t="str">
        <v/>
      </c>
      <c r="P20040" s="14" t="str">
        <f ca="1"/>
        <v>Low Cap</v>
      </c>
    </row>
    <row r="20041" spans="11:16">
      <c r="K20041" s="14" t="str">
        <v/>
      </c>
      <c r="L20041" s="14" t="str">
        <v/>
      </c>
      <c r="O20041" s="14" t="str">
        <v/>
      </c>
      <c r="P20041" s="14" t="str">
        <f ca="1"/>
        <v>Low Cap</v>
      </c>
    </row>
    <row r="20042" spans="11:16">
      <c r="K20042" s="14" t="str">
        <v/>
      </c>
      <c r="L20042" s="14" t="str">
        <v/>
      </c>
      <c r="O20042" s="14" t="str">
        <v/>
      </c>
      <c r="P20042" s="14" t="str">
        <f ca="1"/>
        <v>Low Cap</v>
      </c>
    </row>
    <row r="20043" spans="11:16">
      <c r="K20043" s="14" t="str">
        <v/>
      </c>
      <c r="L20043" s="14" t="str">
        <v/>
      </c>
      <c r="O20043" s="14" t="str">
        <v/>
      </c>
      <c r="P20043" s="14" t="str">
        <f ca="1"/>
        <v>Low Cap</v>
      </c>
    </row>
    <row r="20044" spans="11:16">
      <c r="K20044" s="14" t="str">
        <v/>
      </c>
      <c r="L20044" s="14" t="str">
        <v/>
      </c>
      <c r="O20044" s="14" t="str">
        <v/>
      </c>
      <c r="P20044" s="14" t="str">
        <f ca="1"/>
        <v>Low Cap</v>
      </c>
    </row>
    <row r="20045" spans="11:16">
      <c r="K20045" s="14" t="str">
        <v/>
      </c>
      <c r="L20045" s="14" t="str">
        <v/>
      </c>
      <c r="O20045" s="14" t="str">
        <v/>
      </c>
      <c r="P20045" s="14" t="str">
        <f ca="1"/>
        <v>Low Cap</v>
      </c>
    </row>
    <row r="20046" spans="11:16">
      <c r="K20046" s="14" t="str">
        <v/>
      </c>
      <c r="L20046" s="14" t="str">
        <v/>
      </c>
      <c r="O20046" s="14" t="str">
        <v/>
      </c>
      <c r="P20046" s="14" t="str">
        <f ca="1"/>
        <v>Low Cap</v>
      </c>
    </row>
    <row r="20047" spans="11:16">
      <c r="K20047" s="14" t="str">
        <v/>
      </c>
      <c r="L20047" s="14" t="str">
        <v/>
      </c>
      <c r="O20047" s="14" t="str">
        <v/>
      </c>
      <c r="P20047" s="14" t="str">
        <f ca="1"/>
        <v>Low Cap</v>
      </c>
    </row>
    <row r="20048" spans="11:16">
      <c r="K20048" s="14" t="str">
        <v/>
      </c>
      <c r="L20048" s="14" t="str">
        <v/>
      </c>
      <c r="O20048" s="14" t="str">
        <v/>
      </c>
      <c r="P20048" s="14" t="str">
        <f ca="1"/>
        <v>Low Cap</v>
      </c>
    </row>
    <row r="20049" spans="11:16">
      <c r="K20049" s="14" t="str">
        <v/>
      </c>
      <c r="L20049" s="14" t="str">
        <v/>
      </c>
      <c r="O20049" s="14" t="str">
        <v/>
      </c>
      <c r="P20049" s="14" t="str">
        <f ca="1"/>
        <v>Low Cap</v>
      </c>
    </row>
    <row r="20050" spans="11:16">
      <c r="K20050" s="14" t="str">
        <v/>
      </c>
      <c r="L20050" s="14" t="str">
        <v/>
      </c>
      <c r="O20050" s="14" t="str">
        <v/>
      </c>
      <c r="P20050" s="14" t="str">
        <f ca="1"/>
        <v>Low Cap</v>
      </c>
    </row>
    <row r="20051" spans="11:16">
      <c r="K20051" s="14" t="str">
        <v/>
      </c>
      <c r="L20051" s="14" t="str">
        <v/>
      </c>
      <c r="O20051" s="14" t="str">
        <v/>
      </c>
      <c r="P20051" s="14" t="str">
        <f ca="1"/>
        <v>Low Cap</v>
      </c>
    </row>
    <row r="20052" spans="11:16">
      <c r="K20052" s="14" t="str">
        <v/>
      </c>
      <c r="L20052" s="14" t="str">
        <v/>
      </c>
      <c r="O20052" s="14" t="str">
        <v/>
      </c>
      <c r="P20052" s="14" t="str">
        <f ca="1"/>
        <v>Low Cap</v>
      </c>
    </row>
    <row r="20053" spans="11:16">
      <c r="K20053" s="14" t="str">
        <v/>
      </c>
      <c r="L20053" s="14" t="str">
        <v/>
      </c>
      <c r="O20053" s="14" t="str">
        <v/>
      </c>
      <c r="P20053" s="14" t="str">
        <f ca="1"/>
        <v>Low Cap</v>
      </c>
    </row>
    <row r="20054" spans="11:16">
      <c r="K20054" s="14" t="str">
        <v/>
      </c>
      <c r="L20054" s="14" t="str">
        <v/>
      </c>
      <c r="O20054" s="14" t="str">
        <v/>
      </c>
      <c r="P20054" s="14" t="str">
        <f ca="1"/>
        <v>Low Cap</v>
      </c>
    </row>
    <row r="20055" spans="11:16">
      <c r="K20055" s="14" t="str">
        <v/>
      </c>
      <c r="L20055" s="14" t="str">
        <v/>
      </c>
      <c r="O20055" s="14" t="str">
        <v/>
      </c>
      <c r="P20055" s="14" t="str">
        <f ca="1"/>
        <v>Low Cap</v>
      </c>
    </row>
    <row r="20056" spans="11:16">
      <c r="K20056" s="14" t="str">
        <v/>
      </c>
      <c r="L20056" s="14" t="str">
        <v/>
      </c>
      <c r="O20056" s="14" t="str">
        <v/>
      </c>
      <c r="P20056" s="14" t="str">
        <f ca="1"/>
        <v>Low Cap</v>
      </c>
    </row>
    <row r="20057" spans="11:16">
      <c r="K20057" s="14" t="str">
        <v/>
      </c>
      <c r="L20057" s="14" t="str">
        <v/>
      </c>
      <c r="O20057" s="14" t="str">
        <v/>
      </c>
      <c r="P20057" s="14" t="str">
        <f ca="1"/>
        <v>Low Cap</v>
      </c>
    </row>
    <row r="20058" spans="11:16">
      <c r="K20058" s="14" t="str">
        <v/>
      </c>
      <c r="L20058" s="14" t="str">
        <v/>
      </c>
      <c r="O20058" s="14" t="str">
        <v/>
      </c>
      <c r="P20058" s="14" t="str">
        <f ca="1"/>
        <v>Low Cap</v>
      </c>
    </row>
    <row r="20059" spans="11:16">
      <c r="K20059" s="14" t="str">
        <v/>
      </c>
      <c r="L20059" s="14" t="str">
        <v/>
      </c>
      <c r="O20059" s="14" t="str">
        <v/>
      </c>
      <c r="P20059" s="14" t="str">
        <f ca="1"/>
        <v>Low Cap</v>
      </c>
    </row>
    <row r="20060" spans="11:16">
      <c r="K20060" s="14" t="str">
        <v/>
      </c>
      <c r="L20060" s="14" t="str">
        <v/>
      </c>
      <c r="O20060" s="14" t="str">
        <v/>
      </c>
      <c r="P20060" s="14" t="str">
        <f ca="1"/>
        <v>Low Cap</v>
      </c>
    </row>
    <row r="20061" spans="11:16">
      <c r="K20061" s="14" t="str">
        <v/>
      </c>
      <c r="L20061" s="14" t="str">
        <v/>
      </c>
      <c r="O20061" s="14" t="str">
        <v/>
      </c>
      <c r="P20061" s="14" t="str">
        <f ca="1"/>
        <v>Low Cap</v>
      </c>
    </row>
    <row r="20062" spans="11:16">
      <c r="K20062" s="14" t="str">
        <v/>
      </c>
      <c r="L20062" s="14" t="str">
        <v/>
      </c>
      <c r="O20062" s="14" t="str">
        <v/>
      </c>
      <c r="P20062" s="14" t="str">
        <f ca="1"/>
        <v>Low Cap</v>
      </c>
    </row>
    <row r="20063" spans="11:16">
      <c r="K20063" s="14" t="str">
        <v/>
      </c>
      <c r="L20063" s="14" t="str">
        <v/>
      </c>
      <c r="O20063" s="14" t="str">
        <v/>
      </c>
      <c r="P20063" s="14" t="str">
        <f ca="1"/>
        <v>Low Cap</v>
      </c>
    </row>
    <row r="20064" spans="11:16">
      <c r="K20064" s="14" t="str">
        <v/>
      </c>
      <c r="L20064" s="14" t="str">
        <v/>
      </c>
      <c r="O20064" s="14" t="str">
        <v/>
      </c>
      <c r="P20064" s="14" t="str">
        <f ca="1"/>
        <v>Low Cap</v>
      </c>
    </row>
    <row r="20065" spans="11:16">
      <c r="K20065" s="14" t="str">
        <v/>
      </c>
      <c r="L20065" s="14" t="str">
        <v/>
      </c>
      <c r="O20065" s="14" t="str">
        <v/>
      </c>
      <c r="P20065" s="14" t="str">
        <f ca="1"/>
        <v>Low Cap</v>
      </c>
    </row>
    <row r="20066" spans="11:16">
      <c r="K20066" s="14" t="str">
        <v/>
      </c>
      <c r="L20066" s="14" t="str">
        <v/>
      </c>
      <c r="O20066" s="14" t="str">
        <v/>
      </c>
      <c r="P20066" s="14" t="str">
        <f ca="1"/>
        <v>Low Cap</v>
      </c>
    </row>
    <row r="20067" spans="11:16">
      <c r="K20067" s="14" t="str">
        <v/>
      </c>
      <c r="L20067" s="14" t="str">
        <v/>
      </c>
      <c r="O20067" s="14" t="str">
        <v/>
      </c>
      <c r="P20067" s="14" t="str">
        <f ca="1"/>
        <v>Low Cap</v>
      </c>
    </row>
    <row r="20068" spans="11:16">
      <c r="K20068" s="14" t="str">
        <v/>
      </c>
      <c r="L20068" s="14" t="str">
        <v/>
      </c>
      <c r="O20068" s="14" t="str">
        <v/>
      </c>
      <c r="P20068" s="14" t="str">
        <f ca="1"/>
        <v>Low Cap</v>
      </c>
    </row>
    <row r="20069" spans="11:16">
      <c r="K20069" s="14" t="str">
        <v/>
      </c>
      <c r="L20069" s="14" t="str">
        <v/>
      </c>
      <c r="O20069" s="14" t="str">
        <v/>
      </c>
      <c r="P20069" s="14" t="str">
        <f ca="1"/>
        <v>Low Cap</v>
      </c>
    </row>
    <row r="20070" spans="11:16">
      <c r="K20070" s="14" t="str">
        <v/>
      </c>
      <c r="L20070" s="14" t="str">
        <v/>
      </c>
      <c r="O20070" s="14" t="str">
        <v/>
      </c>
      <c r="P20070" s="14" t="str">
        <f ca="1"/>
        <v>Low Cap</v>
      </c>
    </row>
    <row r="20071" spans="11:16">
      <c r="K20071" s="14" t="str">
        <v/>
      </c>
      <c r="L20071" s="14" t="str">
        <v/>
      </c>
      <c r="O20071" s="14" t="str">
        <v/>
      </c>
      <c r="P20071" s="14" t="str">
        <f ca="1"/>
        <v>Low Cap</v>
      </c>
    </row>
    <row r="20072" spans="11:16">
      <c r="K20072" s="14" t="str">
        <v/>
      </c>
      <c r="L20072" s="14" t="str">
        <v/>
      </c>
      <c r="O20072" s="14" t="str">
        <v/>
      </c>
      <c r="P20072" s="14" t="str">
        <f ca="1"/>
        <v>Low Cap</v>
      </c>
    </row>
    <row r="20073" spans="11:16">
      <c r="K20073" s="14" t="str">
        <v/>
      </c>
      <c r="L20073" s="14" t="str">
        <v/>
      </c>
      <c r="O20073" s="14" t="str">
        <v/>
      </c>
      <c r="P20073" s="14" t="str">
        <f ca="1"/>
        <v>Low Cap</v>
      </c>
    </row>
    <row r="20074" spans="11:16">
      <c r="K20074" s="14" t="str">
        <v/>
      </c>
      <c r="L20074" s="14" t="str">
        <v/>
      </c>
      <c r="O20074" s="14" t="str">
        <v/>
      </c>
      <c r="P20074" s="14" t="str">
        <f ca="1"/>
        <v>Low Cap</v>
      </c>
    </row>
    <row r="20075" spans="11:16">
      <c r="K20075" s="14" t="str">
        <v/>
      </c>
      <c r="L20075" s="14" t="str">
        <v/>
      </c>
      <c r="O20075" s="14" t="str">
        <v/>
      </c>
      <c r="P20075" s="14" t="str">
        <f ca="1"/>
        <v>Low Cap</v>
      </c>
    </row>
    <row r="20076" spans="11:16">
      <c r="K20076" s="14" t="str">
        <v/>
      </c>
      <c r="L20076" s="14" t="str">
        <v/>
      </c>
      <c r="O20076" s="14" t="str">
        <v/>
      </c>
      <c r="P20076" s="14" t="str">
        <f ca="1"/>
        <v>Low Cap</v>
      </c>
    </row>
    <row r="20077" spans="11:16">
      <c r="K20077" s="14" t="str">
        <v/>
      </c>
      <c r="L20077" s="14" t="str">
        <v/>
      </c>
      <c r="O20077" s="14" t="str">
        <v/>
      </c>
      <c r="P20077" s="14" t="str">
        <f ca="1"/>
        <v>Low Cap</v>
      </c>
    </row>
    <row r="20078" spans="11:16">
      <c r="K20078" s="14" t="str">
        <v/>
      </c>
      <c r="L20078" s="14" t="str">
        <v/>
      </c>
      <c r="O20078" s="14" t="str">
        <v/>
      </c>
      <c r="P20078" s="14" t="str">
        <f ca="1"/>
        <v>Low Cap</v>
      </c>
    </row>
    <row r="20079" spans="11:16">
      <c r="K20079" s="14" t="str">
        <v/>
      </c>
      <c r="L20079" s="14" t="str">
        <v/>
      </c>
      <c r="O20079" s="14" t="str">
        <v/>
      </c>
      <c r="P20079" s="14" t="str">
        <f ca="1"/>
        <v>Low Cap</v>
      </c>
    </row>
    <row r="20080" spans="11:16">
      <c r="K20080" s="14" t="str">
        <v/>
      </c>
      <c r="L20080" s="14" t="str">
        <v/>
      </c>
      <c r="O20080" s="14" t="str">
        <v/>
      </c>
      <c r="P20080" s="14" t="str">
        <f ca="1"/>
        <v>Low Cap</v>
      </c>
    </row>
    <row r="20081" spans="11:16">
      <c r="K20081" s="14" t="str">
        <v/>
      </c>
      <c r="L20081" s="14" t="str">
        <v/>
      </c>
      <c r="O20081" s="14" t="str">
        <v/>
      </c>
      <c r="P20081" s="14" t="str">
        <f ca="1"/>
        <v>Low Cap</v>
      </c>
    </row>
    <row r="20082" spans="11:16">
      <c r="K20082" s="14" t="str">
        <v/>
      </c>
      <c r="L20082" s="14" t="str">
        <v/>
      </c>
      <c r="O20082" s="14" t="str">
        <v/>
      </c>
      <c r="P20082" s="14" t="str">
        <f ca="1"/>
        <v>Low Cap</v>
      </c>
    </row>
    <row r="20083" spans="11:16">
      <c r="K20083" s="14" t="str">
        <v/>
      </c>
      <c r="L20083" s="14" t="str">
        <v/>
      </c>
      <c r="O20083" s="14" t="str">
        <v/>
      </c>
      <c r="P20083" s="14" t="str">
        <f ca="1"/>
        <v>Low Cap</v>
      </c>
    </row>
    <row r="20084" spans="11:16">
      <c r="K20084" s="14" t="str">
        <v/>
      </c>
      <c r="L20084" s="14" t="str">
        <v/>
      </c>
      <c r="O20084" s="14" t="str">
        <v/>
      </c>
      <c r="P20084" s="14" t="str">
        <f ca="1"/>
        <v>Low Cap</v>
      </c>
    </row>
    <row r="20085" spans="11:16">
      <c r="K20085" s="14" t="str">
        <v/>
      </c>
      <c r="L20085" s="14" t="str">
        <v/>
      </c>
      <c r="O20085" s="14" t="str">
        <v/>
      </c>
      <c r="P20085" s="14" t="str">
        <f ca="1"/>
        <v>Low Cap</v>
      </c>
    </row>
    <row r="20086" spans="11:16">
      <c r="K20086" s="14" t="str">
        <v/>
      </c>
      <c r="L20086" s="14" t="str">
        <v/>
      </c>
      <c r="O20086" s="14" t="str">
        <v/>
      </c>
      <c r="P20086" s="14" t="str">
        <f ca="1"/>
        <v>Low Cap</v>
      </c>
    </row>
    <row r="20087" spans="11:16">
      <c r="K20087" s="14" t="str">
        <v/>
      </c>
      <c r="L20087" s="14" t="str">
        <v/>
      </c>
      <c r="O20087" s="14" t="str">
        <v/>
      </c>
      <c r="P20087" s="14" t="str">
        <f ca="1"/>
        <v>Low Cap</v>
      </c>
    </row>
    <row r="20088" spans="11:16">
      <c r="K20088" s="14" t="str">
        <v/>
      </c>
      <c r="L20088" s="14" t="str">
        <v/>
      </c>
      <c r="O20088" s="14" t="str">
        <v/>
      </c>
      <c r="P20088" s="14" t="str">
        <f ca="1"/>
        <v>Low Cap</v>
      </c>
    </row>
    <row r="20089" spans="11:16">
      <c r="K20089" s="14" t="str">
        <v/>
      </c>
      <c r="L20089" s="14" t="str">
        <v/>
      </c>
      <c r="O20089" s="14" t="str">
        <v/>
      </c>
      <c r="P20089" s="14" t="str">
        <f ca="1"/>
        <v>Low Cap</v>
      </c>
    </row>
    <row r="20090" spans="11:16">
      <c r="K20090" s="14" t="str">
        <v/>
      </c>
      <c r="L20090" s="14" t="str">
        <v/>
      </c>
      <c r="O20090" s="14" t="str">
        <v/>
      </c>
      <c r="P20090" s="14" t="str">
        <f ca="1"/>
        <v>Low Cap</v>
      </c>
    </row>
    <row r="20091" spans="11:16">
      <c r="K20091" s="14" t="str">
        <v/>
      </c>
      <c r="L20091" s="14" t="str">
        <v/>
      </c>
      <c r="O20091" s="14" t="str">
        <v/>
      </c>
      <c r="P20091" s="14" t="str">
        <f ca="1"/>
        <v>Low Cap</v>
      </c>
    </row>
    <row r="20092" spans="11:16">
      <c r="K20092" s="14" t="str">
        <v/>
      </c>
      <c r="L20092" s="14" t="str">
        <v/>
      </c>
      <c r="O20092" s="14" t="str">
        <v/>
      </c>
      <c r="P20092" s="14" t="str">
        <f ca="1"/>
        <v>Low Cap</v>
      </c>
    </row>
    <row r="20093" spans="11:16">
      <c r="K20093" s="14" t="str">
        <v/>
      </c>
      <c r="L20093" s="14" t="str">
        <v/>
      </c>
      <c r="O20093" s="14" t="str">
        <v/>
      </c>
      <c r="P20093" s="14" t="str">
        <f ca="1"/>
        <v>Low Cap</v>
      </c>
    </row>
    <row r="20094" spans="11:16">
      <c r="K20094" s="14" t="str">
        <v/>
      </c>
      <c r="L20094" s="14" t="str">
        <v/>
      </c>
      <c r="O20094" s="14" t="str">
        <v/>
      </c>
      <c r="P20094" s="14" t="str">
        <f ca="1"/>
        <v>Low Cap</v>
      </c>
    </row>
    <row r="20095" spans="11:16">
      <c r="K20095" s="14" t="str">
        <v/>
      </c>
      <c r="L20095" s="14" t="str">
        <v/>
      </c>
      <c r="O20095" s="14" t="str">
        <v/>
      </c>
      <c r="P20095" s="14" t="str">
        <f ca="1"/>
        <v>Low Cap</v>
      </c>
    </row>
    <row r="20096" spans="11:16">
      <c r="K20096" s="14" t="str">
        <v/>
      </c>
      <c r="L20096" s="14" t="str">
        <v/>
      </c>
      <c r="O20096" s="14" t="str">
        <v/>
      </c>
      <c r="P20096" s="14" t="str">
        <f ca="1"/>
        <v>Low Cap</v>
      </c>
    </row>
    <row r="20097" spans="11:16">
      <c r="K20097" s="14" t="str">
        <v/>
      </c>
      <c r="L20097" s="14" t="str">
        <v/>
      </c>
      <c r="O20097" s="14" t="str">
        <v/>
      </c>
      <c r="P20097" s="14" t="str">
        <f ca="1"/>
        <v>Low Cap</v>
      </c>
    </row>
    <row r="20098" spans="11:16">
      <c r="K20098" s="14" t="str">
        <v/>
      </c>
      <c r="L20098" s="14" t="str">
        <v/>
      </c>
      <c r="O20098" s="14" t="str">
        <v/>
      </c>
      <c r="P20098" s="14" t="str">
        <f ca="1"/>
        <v>Low Cap</v>
      </c>
    </row>
    <row r="20099" spans="11:16">
      <c r="K20099" s="14" t="str">
        <v/>
      </c>
      <c r="L20099" s="14" t="str">
        <v/>
      </c>
      <c r="O20099" s="14" t="str">
        <v/>
      </c>
      <c r="P20099" s="14" t="str">
        <f ca="1"/>
        <v>Low Cap</v>
      </c>
    </row>
    <row r="20100" spans="11:16">
      <c r="K20100" s="14" t="str">
        <v/>
      </c>
      <c r="L20100" s="14" t="str">
        <v/>
      </c>
      <c r="O20100" s="14" t="str">
        <v/>
      </c>
      <c r="P20100" s="14" t="str">
        <f ca="1"/>
        <v>Low Cap</v>
      </c>
    </row>
    <row r="20101" spans="11:16">
      <c r="K20101" s="14" t="str">
        <v/>
      </c>
      <c r="L20101" s="14" t="str">
        <v/>
      </c>
      <c r="O20101" s="14" t="str">
        <v/>
      </c>
      <c r="P20101" s="14" t="str">
        <f ca="1"/>
        <v>Low Cap</v>
      </c>
    </row>
    <row r="20102" spans="11:16">
      <c r="K20102" s="14" t="str">
        <v/>
      </c>
      <c r="L20102" s="14" t="str">
        <v/>
      </c>
      <c r="O20102" s="14" t="str">
        <v/>
      </c>
      <c r="P20102" s="14" t="str">
        <f ca="1"/>
        <v>Low Cap</v>
      </c>
    </row>
    <row r="20103" spans="11:16">
      <c r="K20103" s="14" t="str">
        <v/>
      </c>
      <c r="L20103" s="14" t="str">
        <v/>
      </c>
      <c r="O20103" s="14" t="str">
        <v/>
      </c>
      <c r="P20103" s="14" t="str">
        <f ca="1"/>
        <v>Low Cap</v>
      </c>
    </row>
    <row r="20104" spans="11:16">
      <c r="K20104" s="14" t="str">
        <v/>
      </c>
      <c r="L20104" s="14" t="str">
        <v/>
      </c>
      <c r="O20104" s="14" t="str">
        <v/>
      </c>
      <c r="P20104" s="14" t="str">
        <f ca="1"/>
        <v>Low Cap</v>
      </c>
    </row>
    <row r="20105" spans="11:16">
      <c r="K20105" s="14" t="str">
        <v/>
      </c>
      <c r="L20105" s="14" t="str">
        <v/>
      </c>
      <c r="O20105" s="14" t="str">
        <v/>
      </c>
      <c r="P20105" s="14" t="str">
        <f ca="1"/>
        <v>Low Cap</v>
      </c>
    </row>
    <row r="20106" spans="11:16">
      <c r="K20106" s="14" t="str">
        <v/>
      </c>
      <c r="L20106" s="14" t="str">
        <v/>
      </c>
      <c r="O20106" s="14" t="str">
        <v/>
      </c>
      <c r="P20106" s="14" t="str">
        <f ca="1"/>
        <v>Low Cap</v>
      </c>
    </row>
    <row r="20107" spans="11:16">
      <c r="K20107" s="14" t="str">
        <v/>
      </c>
      <c r="L20107" s="14" t="str">
        <v/>
      </c>
      <c r="O20107" s="14" t="str">
        <v/>
      </c>
      <c r="P20107" s="14" t="str">
        <f ca="1"/>
        <v>Low Cap</v>
      </c>
    </row>
    <row r="20108" spans="11:16">
      <c r="K20108" s="14" t="str">
        <v/>
      </c>
      <c r="L20108" s="14" t="str">
        <v/>
      </c>
      <c r="O20108" s="14" t="str">
        <v/>
      </c>
      <c r="P20108" s="14" t="str">
        <f ca="1"/>
        <v>Low Cap</v>
      </c>
    </row>
    <row r="20109" spans="11:16">
      <c r="K20109" s="14" t="str">
        <v/>
      </c>
      <c r="L20109" s="14" t="str">
        <v/>
      </c>
      <c r="O20109" s="14" t="str">
        <v/>
      </c>
      <c r="P20109" s="14" t="str">
        <f ca="1"/>
        <v>Low Cap</v>
      </c>
    </row>
    <row r="20110" spans="11:16">
      <c r="K20110" s="14" t="str">
        <v/>
      </c>
      <c r="L20110" s="14" t="str">
        <v/>
      </c>
      <c r="O20110" s="14" t="str">
        <v/>
      </c>
      <c r="P20110" s="14" t="str">
        <f ca="1"/>
        <v>Low Cap</v>
      </c>
    </row>
    <row r="20111" spans="11:16">
      <c r="K20111" s="14" t="str">
        <v/>
      </c>
      <c r="L20111" s="14" t="str">
        <v/>
      </c>
      <c r="O20111" s="14" t="str">
        <v/>
      </c>
      <c r="P20111" s="14" t="str">
        <f ca="1"/>
        <v>Low Cap</v>
      </c>
    </row>
    <row r="20112" spans="11:16">
      <c r="K20112" s="14" t="str">
        <v/>
      </c>
      <c r="L20112" s="14" t="str">
        <v/>
      </c>
      <c r="O20112" s="14" t="str">
        <v/>
      </c>
      <c r="P20112" s="14" t="str">
        <f ca="1"/>
        <v>Low Cap</v>
      </c>
    </row>
    <row r="20113" spans="11:16">
      <c r="K20113" s="14" t="str">
        <v/>
      </c>
      <c r="L20113" s="14" t="str">
        <v/>
      </c>
      <c r="O20113" s="14" t="str">
        <v/>
      </c>
      <c r="P20113" s="14" t="str">
        <f ca="1"/>
        <v>Low Cap</v>
      </c>
    </row>
    <row r="20114" spans="11:16">
      <c r="K20114" s="14" t="str">
        <v/>
      </c>
      <c r="L20114" s="14" t="str">
        <v/>
      </c>
      <c r="O20114" s="14" t="str">
        <v/>
      </c>
      <c r="P20114" s="14" t="str">
        <f ca="1"/>
        <v>Low Cap</v>
      </c>
    </row>
    <row r="20115" spans="11:16">
      <c r="K20115" s="14" t="str">
        <v/>
      </c>
      <c r="L20115" s="14" t="str">
        <v/>
      </c>
      <c r="O20115" s="14" t="str">
        <v/>
      </c>
      <c r="P20115" s="14" t="str">
        <f ca="1"/>
        <v>Low Cap</v>
      </c>
    </row>
    <row r="20116" spans="11:16">
      <c r="K20116" s="14" t="str">
        <v/>
      </c>
      <c r="L20116" s="14" t="str">
        <v/>
      </c>
      <c r="O20116" s="14" t="str">
        <v/>
      </c>
      <c r="P20116" s="14" t="str">
        <f ca="1"/>
        <v>Low Cap</v>
      </c>
    </row>
    <row r="20117" spans="11:16">
      <c r="K20117" s="14" t="str">
        <v/>
      </c>
      <c r="L20117" s="14" t="str">
        <v/>
      </c>
      <c r="O20117" s="14" t="str">
        <v/>
      </c>
      <c r="P20117" s="14" t="str">
        <f ca="1"/>
        <v>Low Cap</v>
      </c>
    </row>
    <row r="20118" spans="11:16">
      <c r="K20118" s="14" t="str">
        <v/>
      </c>
      <c r="L20118" s="14" t="str">
        <v/>
      </c>
      <c r="O20118" s="14" t="str">
        <v/>
      </c>
      <c r="P20118" s="14" t="str">
        <f ca="1"/>
        <v>Low Cap</v>
      </c>
    </row>
    <row r="20119" spans="11:16">
      <c r="K20119" s="14" t="str">
        <v/>
      </c>
      <c r="L20119" s="14" t="str">
        <v/>
      </c>
      <c r="O20119" s="14" t="str">
        <v/>
      </c>
      <c r="P20119" s="14" t="str">
        <f ca="1"/>
        <v>Low Cap</v>
      </c>
    </row>
    <row r="20120" spans="11:16">
      <c r="K20120" s="14" t="str">
        <v/>
      </c>
      <c r="L20120" s="14" t="str">
        <v/>
      </c>
      <c r="O20120" s="14" t="str">
        <v/>
      </c>
      <c r="P20120" s="14" t="str">
        <f ca="1"/>
        <v>Low Cap</v>
      </c>
    </row>
    <row r="20121" spans="11:16">
      <c r="K20121" s="14" t="str">
        <v/>
      </c>
      <c r="L20121" s="14" t="str">
        <v/>
      </c>
      <c r="O20121" s="14" t="str">
        <v/>
      </c>
      <c r="P20121" s="14" t="str">
        <f ca="1"/>
        <v>Low Cap</v>
      </c>
    </row>
    <row r="20122" spans="11:16">
      <c r="K20122" s="14" t="str">
        <v/>
      </c>
      <c r="L20122" s="14" t="str">
        <v/>
      </c>
      <c r="O20122" s="14" t="str">
        <v/>
      </c>
      <c r="P20122" s="14" t="str">
        <f ca="1"/>
        <v>Low Cap</v>
      </c>
    </row>
    <row r="20123" spans="11:16">
      <c r="K20123" s="14" t="str">
        <v/>
      </c>
      <c r="L20123" s="14" t="str">
        <v/>
      </c>
      <c r="O20123" s="14" t="str">
        <v/>
      </c>
      <c r="P20123" s="14" t="str">
        <f ca="1"/>
        <v>Low Cap</v>
      </c>
    </row>
    <row r="20124" spans="11:16">
      <c r="K20124" s="14" t="str">
        <v/>
      </c>
      <c r="L20124" s="14" t="str">
        <v/>
      </c>
      <c r="O20124" s="14" t="str">
        <v/>
      </c>
      <c r="P20124" s="14" t="str">
        <f ca="1"/>
        <v>Low Cap</v>
      </c>
    </row>
    <row r="20125" spans="11:16">
      <c r="K20125" s="14" t="str">
        <v/>
      </c>
      <c r="L20125" s="14" t="str">
        <v/>
      </c>
      <c r="O20125" s="14" t="str">
        <v/>
      </c>
      <c r="P20125" s="14" t="str">
        <f ca="1"/>
        <v>Low Cap</v>
      </c>
    </row>
    <row r="20126" spans="11:16">
      <c r="K20126" s="14" t="str">
        <v/>
      </c>
      <c r="L20126" s="14" t="str">
        <v/>
      </c>
      <c r="O20126" s="14" t="str">
        <v/>
      </c>
      <c r="P20126" s="14" t="str">
        <f ca="1"/>
        <v>Low Cap</v>
      </c>
    </row>
    <row r="20127" spans="11:16">
      <c r="K20127" s="14" t="str">
        <v/>
      </c>
      <c r="L20127" s="14" t="str">
        <v/>
      </c>
      <c r="O20127" s="14" t="str">
        <v/>
      </c>
      <c r="P20127" s="14" t="str">
        <f ca="1"/>
        <v>Low Cap</v>
      </c>
    </row>
    <row r="20128" spans="11:16">
      <c r="K20128" s="14" t="str">
        <v/>
      </c>
      <c r="L20128" s="14" t="str">
        <v/>
      </c>
      <c r="O20128" s="14" t="str">
        <v/>
      </c>
      <c r="P20128" s="14" t="str">
        <f ca="1"/>
        <v>Low Cap</v>
      </c>
    </row>
    <row r="20129" spans="11:16">
      <c r="K20129" s="14" t="str">
        <v/>
      </c>
      <c r="L20129" s="14" t="str">
        <v/>
      </c>
      <c r="O20129" s="14" t="str">
        <v/>
      </c>
      <c r="P20129" s="14" t="str">
        <f ca="1"/>
        <v>Low Cap</v>
      </c>
    </row>
    <row r="20130" spans="11:16">
      <c r="K20130" s="14" t="str">
        <v/>
      </c>
      <c r="L20130" s="14" t="str">
        <v/>
      </c>
      <c r="O20130" s="14" t="str">
        <v/>
      </c>
      <c r="P20130" s="14" t="str">
        <f ca="1"/>
        <v>Low Cap</v>
      </c>
    </row>
    <row r="20131" spans="11:16">
      <c r="K20131" s="14" t="str">
        <v/>
      </c>
      <c r="L20131" s="14" t="str">
        <v/>
      </c>
      <c r="O20131" s="14" t="str">
        <v/>
      </c>
      <c r="P20131" s="14" t="str">
        <f ca="1"/>
        <v>Low Cap</v>
      </c>
    </row>
    <row r="20132" spans="11:16">
      <c r="K20132" s="14" t="str">
        <v/>
      </c>
      <c r="L20132" s="14" t="str">
        <v/>
      </c>
      <c r="O20132" s="14" t="str">
        <v/>
      </c>
      <c r="P20132" s="14" t="str">
        <f ca="1"/>
        <v>Low Cap</v>
      </c>
    </row>
    <row r="20133" spans="11:16">
      <c r="K20133" s="14" t="str">
        <v/>
      </c>
      <c r="L20133" s="14" t="str">
        <v/>
      </c>
      <c r="O20133" s="14" t="str">
        <v/>
      </c>
      <c r="P20133" s="14" t="str">
        <f ca="1"/>
        <v>Low Cap</v>
      </c>
    </row>
    <row r="20134" spans="11:16">
      <c r="K20134" s="14" t="str">
        <v/>
      </c>
      <c r="L20134" s="14" t="str">
        <v/>
      </c>
      <c r="O20134" s="14" t="str">
        <v/>
      </c>
      <c r="P20134" s="14" t="str">
        <f ca="1"/>
        <v>Low Cap</v>
      </c>
    </row>
    <row r="20135" spans="11:16">
      <c r="K20135" s="14" t="str">
        <v/>
      </c>
      <c r="L20135" s="14" t="str">
        <v/>
      </c>
      <c r="O20135" s="14" t="str">
        <v/>
      </c>
      <c r="P20135" s="14" t="str">
        <f ca="1"/>
        <v>Low Cap</v>
      </c>
    </row>
    <row r="20136" spans="11:16">
      <c r="K20136" s="14" t="str">
        <v/>
      </c>
      <c r="L20136" s="14" t="str">
        <v/>
      </c>
      <c r="O20136" s="14" t="str">
        <v/>
      </c>
      <c r="P20136" s="14" t="str">
        <f ca="1"/>
        <v>Low Cap</v>
      </c>
    </row>
    <row r="20137" spans="11:16">
      <c r="K20137" s="14" t="str">
        <v/>
      </c>
      <c r="L20137" s="14" t="str">
        <v/>
      </c>
      <c r="O20137" s="14" t="str">
        <v/>
      </c>
      <c r="P20137" s="14" t="str">
        <f ca="1"/>
        <v>Low Cap</v>
      </c>
    </row>
    <row r="20138" spans="11:16">
      <c r="K20138" s="14" t="str">
        <v/>
      </c>
      <c r="L20138" s="14" t="str">
        <v/>
      </c>
      <c r="O20138" s="14" t="str">
        <v/>
      </c>
      <c r="P20138" s="14" t="str">
        <f ca="1"/>
        <v>Low Cap</v>
      </c>
    </row>
    <row r="20139" spans="11:16">
      <c r="K20139" s="14" t="str">
        <v/>
      </c>
      <c r="L20139" s="14" t="str">
        <v/>
      </c>
      <c r="O20139" s="14" t="str">
        <v/>
      </c>
      <c r="P20139" s="14" t="str">
        <f ca="1"/>
        <v>Low Cap</v>
      </c>
    </row>
    <row r="20140" spans="11:16">
      <c r="K20140" s="14" t="str">
        <v/>
      </c>
      <c r="L20140" s="14" t="str">
        <v/>
      </c>
      <c r="O20140" s="14" t="str">
        <v/>
      </c>
      <c r="P20140" s="14" t="str">
        <f ca="1"/>
        <v>Low Cap</v>
      </c>
    </row>
    <row r="20141" spans="11:16">
      <c r="K20141" s="14" t="str">
        <v/>
      </c>
      <c r="L20141" s="14" t="str">
        <v/>
      </c>
      <c r="O20141" s="14" t="str">
        <v/>
      </c>
      <c r="P20141" s="14" t="str">
        <f ca="1"/>
        <v>Low Cap</v>
      </c>
    </row>
    <row r="20142" spans="11:16">
      <c r="K20142" s="14" t="str">
        <v/>
      </c>
      <c r="L20142" s="14" t="str">
        <v/>
      </c>
      <c r="O20142" s="14" t="str">
        <v/>
      </c>
      <c r="P20142" s="14" t="str">
        <f ca="1"/>
        <v>Low Cap</v>
      </c>
    </row>
    <row r="20143" spans="11:16">
      <c r="K20143" s="14" t="str">
        <v/>
      </c>
      <c r="L20143" s="14" t="str">
        <v/>
      </c>
      <c r="O20143" s="14" t="str">
        <v/>
      </c>
      <c r="P20143" s="14" t="str">
        <f ca="1"/>
        <v>Low Cap</v>
      </c>
    </row>
    <row r="20144" spans="11:16">
      <c r="K20144" s="14" t="str">
        <v/>
      </c>
      <c r="L20144" s="14" t="str">
        <v/>
      </c>
      <c r="O20144" s="14" t="str">
        <v/>
      </c>
      <c r="P20144" s="14" t="str">
        <f ca="1"/>
        <v>Low Cap</v>
      </c>
    </row>
    <row r="20145" spans="11:16">
      <c r="K20145" s="14" t="str">
        <v/>
      </c>
      <c r="L20145" s="14" t="str">
        <v/>
      </c>
      <c r="O20145" s="14" t="str">
        <v/>
      </c>
      <c r="P20145" s="14" t="str">
        <f ca="1"/>
        <v>Low Cap</v>
      </c>
    </row>
    <row r="20146" spans="11:16">
      <c r="K20146" s="14" t="str">
        <v/>
      </c>
      <c r="L20146" s="14" t="str">
        <v/>
      </c>
      <c r="O20146" s="14" t="str">
        <v/>
      </c>
      <c r="P20146" s="14" t="str">
        <f ca="1"/>
        <v>Low Cap</v>
      </c>
    </row>
    <row r="20147" spans="11:16">
      <c r="K20147" s="14" t="str">
        <v/>
      </c>
      <c r="L20147" s="14" t="str">
        <v/>
      </c>
      <c r="O20147" s="14" t="str">
        <v/>
      </c>
      <c r="P20147" s="14" t="str">
        <f ca="1"/>
        <v>Low Cap</v>
      </c>
    </row>
    <row r="20148" spans="11:16">
      <c r="K20148" s="14" t="str">
        <v/>
      </c>
      <c r="L20148" s="14" t="str">
        <v/>
      </c>
      <c r="O20148" s="14" t="str">
        <v/>
      </c>
      <c r="P20148" s="14" t="str">
        <f ca="1"/>
        <v>Low Cap</v>
      </c>
    </row>
    <row r="20149" spans="11:16">
      <c r="K20149" s="14" t="str">
        <v/>
      </c>
      <c r="L20149" s="14" t="str">
        <v/>
      </c>
      <c r="O20149" s="14" t="str">
        <v/>
      </c>
      <c r="P20149" s="14" t="str">
        <f ca="1"/>
        <v>Low Cap</v>
      </c>
    </row>
    <row r="20150" spans="11:16">
      <c r="K20150" s="14" t="str">
        <v/>
      </c>
      <c r="L20150" s="14" t="str">
        <v/>
      </c>
      <c r="O20150" s="14" t="str">
        <v/>
      </c>
      <c r="P20150" s="14" t="str">
        <f ca="1"/>
        <v>Low Cap</v>
      </c>
    </row>
    <row r="20151" spans="11:16">
      <c r="K20151" s="14" t="str">
        <v/>
      </c>
      <c r="L20151" s="14" t="str">
        <v/>
      </c>
      <c r="O20151" s="14" t="str">
        <v/>
      </c>
      <c r="P20151" s="14" t="str">
        <f ca="1"/>
        <v>Low Cap</v>
      </c>
    </row>
    <row r="20152" spans="11:16">
      <c r="K20152" s="14" t="str">
        <v/>
      </c>
      <c r="L20152" s="14" t="str">
        <v/>
      </c>
      <c r="O20152" s="14" t="str">
        <v/>
      </c>
      <c r="P20152" s="14" t="str">
        <f ca="1"/>
        <v>Low Cap</v>
      </c>
    </row>
    <row r="20153" spans="11:16">
      <c r="K20153" s="14" t="str">
        <v/>
      </c>
      <c r="L20153" s="14" t="str">
        <v/>
      </c>
      <c r="O20153" s="14" t="str">
        <v/>
      </c>
      <c r="P20153" s="14" t="str">
        <f ca="1"/>
        <v>Low Cap</v>
      </c>
    </row>
    <row r="20154" spans="11:16">
      <c r="K20154" s="14" t="str">
        <v/>
      </c>
      <c r="L20154" s="14" t="str">
        <v/>
      </c>
      <c r="O20154" s="14" t="str">
        <v/>
      </c>
      <c r="P20154" s="14" t="str">
        <f ca="1"/>
        <v>Low Cap</v>
      </c>
    </row>
    <row r="20155" spans="11:16">
      <c r="K20155" s="14" t="str">
        <v/>
      </c>
      <c r="L20155" s="14" t="str">
        <v/>
      </c>
      <c r="O20155" s="14" t="str">
        <v/>
      </c>
      <c r="P20155" s="14" t="str">
        <f ca="1"/>
        <v>Low Cap</v>
      </c>
    </row>
    <row r="20156" spans="11:16">
      <c r="K20156" s="14" t="str">
        <v/>
      </c>
      <c r="L20156" s="14" t="str">
        <v/>
      </c>
      <c r="O20156" s="14" t="str">
        <v/>
      </c>
      <c r="P20156" s="14" t="str">
        <f ca="1"/>
        <v>Low Cap</v>
      </c>
    </row>
    <row r="20157" spans="11:16">
      <c r="K20157" s="14" t="str">
        <v/>
      </c>
      <c r="L20157" s="14" t="str">
        <v/>
      </c>
      <c r="O20157" s="14" t="str">
        <v/>
      </c>
      <c r="P20157" s="14" t="str">
        <f ca="1"/>
        <v>Low Cap</v>
      </c>
    </row>
    <row r="20158" spans="11:16">
      <c r="K20158" s="14" t="str">
        <v/>
      </c>
      <c r="L20158" s="14" t="str">
        <v/>
      </c>
      <c r="O20158" s="14" t="str">
        <v/>
      </c>
      <c r="P20158" s="14" t="str">
        <f ca="1"/>
        <v>Low Cap</v>
      </c>
    </row>
    <row r="20159" spans="11:16">
      <c r="K20159" s="14" t="str">
        <v/>
      </c>
      <c r="L20159" s="14" t="str">
        <v/>
      </c>
      <c r="O20159" s="14" t="str">
        <v/>
      </c>
      <c r="P20159" s="14" t="str">
        <f ca="1"/>
        <v>Low Cap</v>
      </c>
    </row>
    <row r="20160" spans="11:16">
      <c r="K20160" s="14" t="str">
        <v/>
      </c>
      <c r="L20160" s="14" t="str">
        <v/>
      </c>
      <c r="O20160" s="14" t="str">
        <v/>
      </c>
      <c r="P20160" s="14" t="str">
        <f ca="1"/>
        <v>Low Cap</v>
      </c>
    </row>
    <row r="20161" spans="11:16">
      <c r="K20161" s="14" t="str">
        <v/>
      </c>
      <c r="L20161" s="14" t="str">
        <v/>
      </c>
      <c r="O20161" s="14" t="str">
        <v/>
      </c>
      <c r="P20161" s="14" t="str">
        <f ca="1"/>
        <v>Low Cap</v>
      </c>
    </row>
    <row r="20162" spans="11:16">
      <c r="K20162" s="14" t="str">
        <v/>
      </c>
      <c r="L20162" s="14" t="str">
        <v/>
      </c>
      <c r="O20162" s="14" t="str">
        <v/>
      </c>
      <c r="P20162" s="14" t="str">
        <f ca="1"/>
        <v>Low Cap</v>
      </c>
    </row>
    <row r="20163" spans="11:16">
      <c r="K20163" s="14" t="str">
        <v/>
      </c>
      <c r="L20163" s="14" t="str">
        <v/>
      </c>
      <c r="O20163" s="14" t="str">
        <v/>
      </c>
      <c r="P20163" s="14" t="str">
        <f ca="1"/>
        <v>Low Cap</v>
      </c>
    </row>
    <row r="20164" spans="11:16">
      <c r="K20164" s="14" t="str">
        <v/>
      </c>
      <c r="L20164" s="14" t="str">
        <v/>
      </c>
      <c r="O20164" s="14" t="str">
        <v/>
      </c>
      <c r="P20164" s="14" t="str">
        <f ca="1"/>
        <v>Low Cap</v>
      </c>
    </row>
    <row r="20165" spans="11:16">
      <c r="K20165" s="14" t="str">
        <v/>
      </c>
      <c r="L20165" s="14" t="str">
        <v/>
      </c>
      <c r="O20165" s="14" t="str">
        <v/>
      </c>
      <c r="P20165" s="14" t="str">
        <f ca="1"/>
        <v>Low Cap</v>
      </c>
    </row>
    <row r="20166" spans="11:16">
      <c r="K20166" s="14" t="str">
        <v/>
      </c>
      <c r="L20166" s="14" t="str">
        <v/>
      </c>
      <c r="O20166" s="14" t="str">
        <v/>
      </c>
      <c r="P20166" s="14" t="str">
        <f ca="1"/>
        <v>Low Cap</v>
      </c>
    </row>
    <row r="20167" spans="11:16">
      <c r="K20167" s="14" t="str">
        <v/>
      </c>
      <c r="L20167" s="14" t="str">
        <v/>
      </c>
      <c r="O20167" s="14" t="str">
        <v/>
      </c>
      <c r="P20167" s="14" t="str">
        <f ca="1"/>
        <v>Low Cap</v>
      </c>
    </row>
    <row r="20168" spans="11:16">
      <c r="K20168" s="14" t="str">
        <v/>
      </c>
      <c r="L20168" s="14" t="str">
        <v/>
      </c>
      <c r="O20168" s="14" t="str">
        <v/>
      </c>
      <c r="P20168" s="14" t="str">
        <f ca="1"/>
        <v>Low Cap</v>
      </c>
    </row>
    <row r="20169" spans="11:16">
      <c r="K20169" s="14" t="str">
        <v/>
      </c>
      <c r="L20169" s="14" t="str">
        <v/>
      </c>
      <c r="O20169" s="14" t="str">
        <v/>
      </c>
      <c r="P20169" s="14" t="str">
        <f ca="1"/>
        <v>Low Cap</v>
      </c>
    </row>
    <row r="20170" spans="11:16">
      <c r="K20170" s="14" t="str">
        <v/>
      </c>
      <c r="L20170" s="14" t="str">
        <v/>
      </c>
      <c r="O20170" s="14" t="str">
        <v/>
      </c>
      <c r="P20170" s="14" t="str">
        <f ca="1"/>
        <v>Low Cap</v>
      </c>
    </row>
    <row r="20171" spans="11:16">
      <c r="K20171" s="14" t="str">
        <v/>
      </c>
      <c r="L20171" s="14" t="str">
        <v/>
      </c>
      <c r="O20171" s="14" t="str">
        <v/>
      </c>
      <c r="P20171" s="14" t="str">
        <f ca="1"/>
        <v>Low Cap</v>
      </c>
    </row>
    <row r="20172" spans="11:16">
      <c r="K20172" s="14" t="str">
        <v/>
      </c>
      <c r="L20172" s="14" t="str">
        <v/>
      </c>
      <c r="O20172" s="14" t="str">
        <v/>
      </c>
      <c r="P20172" s="14" t="str">
        <f ca="1"/>
        <v>Low Cap</v>
      </c>
    </row>
    <row r="20173" spans="11:16">
      <c r="K20173" s="14" t="str">
        <v/>
      </c>
      <c r="L20173" s="14" t="str">
        <v/>
      </c>
      <c r="O20173" s="14" t="str">
        <v/>
      </c>
      <c r="P20173" s="14" t="str">
        <f ca="1"/>
        <v>Low Cap</v>
      </c>
    </row>
    <row r="20174" spans="11:16">
      <c r="K20174" s="14" t="str">
        <v/>
      </c>
      <c r="L20174" s="14" t="str">
        <v/>
      </c>
      <c r="O20174" s="14" t="str">
        <v/>
      </c>
      <c r="P20174" s="14" t="str">
        <f ca="1"/>
        <v>Low Cap</v>
      </c>
    </row>
    <row r="20175" spans="11:16">
      <c r="K20175" s="14" t="str">
        <v/>
      </c>
      <c r="L20175" s="14" t="str">
        <v/>
      </c>
      <c r="O20175" s="14" t="str">
        <v/>
      </c>
      <c r="P20175" s="14" t="str">
        <f ca="1"/>
        <v>Low Cap</v>
      </c>
    </row>
    <row r="20176" spans="11:16">
      <c r="K20176" s="14" t="str">
        <v/>
      </c>
      <c r="L20176" s="14" t="str">
        <v/>
      </c>
      <c r="O20176" s="14" t="str">
        <v/>
      </c>
      <c r="P20176" s="14" t="str">
        <f ca="1"/>
        <v>Low Cap</v>
      </c>
    </row>
    <row r="20177" spans="11:16">
      <c r="K20177" s="14" t="str">
        <v/>
      </c>
      <c r="L20177" s="14" t="str">
        <v/>
      </c>
      <c r="O20177" s="14" t="str">
        <v/>
      </c>
      <c r="P20177" s="14" t="str">
        <f ca="1"/>
        <v>Low Cap</v>
      </c>
    </row>
    <row r="20178" spans="11:16">
      <c r="K20178" s="14" t="str">
        <v/>
      </c>
      <c r="L20178" s="14" t="str">
        <v/>
      </c>
      <c r="O20178" s="14" t="str">
        <v/>
      </c>
      <c r="P20178" s="14" t="str">
        <f ca="1"/>
        <v>Low Cap</v>
      </c>
    </row>
    <row r="20179" spans="11:16">
      <c r="K20179" s="14" t="str">
        <v/>
      </c>
      <c r="L20179" s="14" t="str">
        <v/>
      </c>
      <c r="O20179" s="14" t="str">
        <v/>
      </c>
      <c r="P20179" s="14" t="str">
        <f ca="1"/>
        <v>Low Cap</v>
      </c>
    </row>
    <row r="20180" spans="11:16">
      <c r="K20180" s="14" t="str">
        <v/>
      </c>
      <c r="L20180" s="14" t="str">
        <v/>
      </c>
      <c r="O20180" s="14" t="str">
        <v/>
      </c>
      <c r="P20180" s="14" t="str">
        <f ca="1"/>
        <v>Low Cap</v>
      </c>
    </row>
    <row r="20181" spans="11:16">
      <c r="K20181" s="14" t="str">
        <v/>
      </c>
      <c r="L20181" s="14" t="str">
        <v/>
      </c>
      <c r="O20181" s="14" t="str">
        <v/>
      </c>
      <c r="P20181" s="14" t="str">
        <f ca="1"/>
        <v>Low Cap</v>
      </c>
    </row>
    <row r="20182" spans="11:16">
      <c r="K20182" s="14" t="str">
        <v/>
      </c>
      <c r="L20182" s="14" t="str">
        <v/>
      </c>
      <c r="O20182" s="14" t="str">
        <v/>
      </c>
      <c r="P20182" s="14" t="str">
        <f ca="1"/>
        <v>Low Cap</v>
      </c>
    </row>
    <row r="20183" spans="11:16">
      <c r="K20183" s="14" t="str">
        <v/>
      </c>
      <c r="L20183" s="14" t="str">
        <v/>
      </c>
      <c r="O20183" s="14" t="str">
        <v/>
      </c>
      <c r="P20183" s="14" t="str">
        <f ca="1"/>
        <v>Low Cap</v>
      </c>
    </row>
    <row r="20184" spans="11:16">
      <c r="K20184" s="14" t="str">
        <v/>
      </c>
      <c r="L20184" s="14" t="str">
        <v/>
      </c>
      <c r="O20184" s="14" t="str">
        <v/>
      </c>
      <c r="P20184" s="14" t="str">
        <f ca="1"/>
        <v>Low Cap</v>
      </c>
    </row>
    <row r="20185" spans="11:16">
      <c r="K20185" s="14" t="str">
        <v/>
      </c>
      <c r="L20185" s="14" t="str">
        <v/>
      </c>
      <c r="O20185" s="14" t="str">
        <v/>
      </c>
      <c r="P20185" s="14" t="str">
        <f ca="1"/>
        <v>Low Cap</v>
      </c>
    </row>
    <row r="20186" spans="11:16">
      <c r="K20186" s="14" t="str">
        <v/>
      </c>
      <c r="L20186" s="14" t="str">
        <v/>
      </c>
      <c r="O20186" s="14" t="str">
        <v/>
      </c>
      <c r="P20186" s="14" t="str">
        <f ca="1"/>
        <v>Low Cap</v>
      </c>
    </row>
    <row r="20187" spans="11:16">
      <c r="K20187" s="14" t="str">
        <v/>
      </c>
      <c r="L20187" s="14" t="str">
        <v/>
      </c>
      <c r="O20187" s="14" t="str">
        <v/>
      </c>
      <c r="P20187" s="14" t="str">
        <f ca="1"/>
        <v>Low Cap</v>
      </c>
    </row>
    <row r="20188" spans="11:16">
      <c r="K20188" s="14" t="str">
        <v/>
      </c>
      <c r="L20188" s="14" t="str">
        <v/>
      </c>
      <c r="O20188" s="14" t="str">
        <v/>
      </c>
      <c r="P20188" s="14" t="str">
        <f ca="1"/>
        <v>Low Cap</v>
      </c>
    </row>
    <row r="20189" spans="11:16">
      <c r="K20189" s="14" t="str">
        <v/>
      </c>
      <c r="L20189" s="14" t="str">
        <v/>
      </c>
      <c r="O20189" s="14" t="str">
        <v/>
      </c>
      <c r="P20189" s="14" t="str">
        <f ca="1"/>
        <v>Low Cap</v>
      </c>
    </row>
    <row r="20190" spans="11:16">
      <c r="K20190" s="14" t="str">
        <v/>
      </c>
      <c r="L20190" s="14" t="str">
        <v/>
      </c>
      <c r="O20190" s="14" t="str">
        <v/>
      </c>
      <c r="P20190" s="14" t="str">
        <f ca="1"/>
        <v>Low Cap</v>
      </c>
    </row>
    <row r="20191" spans="11:16">
      <c r="K20191" s="14" t="str">
        <v/>
      </c>
      <c r="L20191" s="14" t="str">
        <v/>
      </c>
      <c r="O20191" s="14" t="str">
        <v/>
      </c>
      <c r="P20191" s="14" t="str">
        <f ca="1"/>
        <v>Low Cap</v>
      </c>
    </row>
    <row r="20192" spans="11:16">
      <c r="K20192" s="14" t="str">
        <v/>
      </c>
      <c r="L20192" s="14" t="str">
        <v/>
      </c>
      <c r="O20192" s="14" t="str">
        <v/>
      </c>
      <c r="P20192" s="14" t="str">
        <f ca="1"/>
        <v>Low Cap</v>
      </c>
    </row>
    <row r="20193" spans="11:16">
      <c r="K20193" s="14" t="str">
        <v/>
      </c>
      <c r="L20193" s="14" t="str">
        <v/>
      </c>
      <c r="O20193" s="14" t="str">
        <v/>
      </c>
      <c r="P20193" s="14" t="str">
        <f ca="1"/>
        <v>Low Cap</v>
      </c>
    </row>
    <row r="20194" spans="11:16">
      <c r="K20194" s="14" t="str">
        <v/>
      </c>
      <c r="L20194" s="14" t="str">
        <v/>
      </c>
      <c r="O20194" s="14" t="str">
        <v/>
      </c>
      <c r="P20194" s="14" t="str">
        <f ca="1"/>
        <v>Low Cap</v>
      </c>
    </row>
    <row r="20195" spans="11:16">
      <c r="K20195" s="14" t="str">
        <v/>
      </c>
      <c r="L20195" s="14" t="str">
        <v/>
      </c>
      <c r="O20195" s="14" t="str">
        <v/>
      </c>
      <c r="P20195" s="14" t="str">
        <f ca="1"/>
        <v>Low Cap</v>
      </c>
    </row>
    <row r="20196" spans="11:16">
      <c r="K20196" s="14" t="str">
        <v/>
      </c>
      <c r="L20196" s="14" t="str">
        <v/>
      </c>
      <c r="O20196" s="14" t="str">
        <v/>
      </c>
      <c r="P20196" s="14" t="str">
        <f ca="1"/>
        <v>Low Cap</v>
      </c>
    </row>
    <row r="20197" spans="11:16">
      <c r="K20197" s="14" t="str">
        <v/>
      </c>
      <c r="L20197" s="14" t="str">
        <v/>
      </c>
      <c r="O20197" s="14" t="str">
        <v/>
      </c>
      <c r="P20197" s="14" t="str">
        <f ca="1"/>
        <v>Low Cap</v>
      </c>
    </row>
    <row r="20198" spans="11:16">
      <c r="K20198" s="14" t="str">
        <v/>
      </c>
      <c r="L20198" s="14" t="str">
        <v/>
      </c>
      <c r="O20198" s="14" t="str">
        <v/>
      </c>
      <c r="P20198" s="14" t="str">
        <f ca="1"/>
        <v>Low Cap</v>
      </c>
    </row>
    <row r="20199" spans="11:16">
      <c r="K20199" s="14" t="str">
        <v/>
      </c>
      <c r="L20199" s="14" t="str">
        <v/>
      </c>
      <c r="O20199" s="14" t="str">
        <v/>
      </c>
      <c r="P20199" s="14" t="str">
        <f ca="1"/>
        <v>Low Cap</v>
      </c>
    </row>
    <row r="20200" spans="11:16">
      <c r="K20200" s="14" t="str">
        <v/>
      </c>
      <c r="L20200" s="14" t="str">
        <v/>
      </c>
      <c r="O20200" s="14" t="str">
        <v/>
      </c>
      <c r="P20200" s="14" t="str">
        <f ca="1"/>
        <v>Low Cap</v>
      </c>
    </row>
    <row r="20201" spans="11:16">
      <c r="K20201" s="14" t="str">
        <v/>
      </c>
      <c r="L20201" s="14" t="str">
        <v/>
      </c>
      <c r="O20201" s="14" t="str">
        <v/>
      </c>
      <c r="P20201" s="14" t="str">
        <f ca="1"/>
        <v>Low Cap</v>
      </c>
    </row>
    <row r="20202" spans="11:16">
      <c r="K20202" s="14" t="str">
        <v/>
      </c>
      <c r="L20202" s="14" t="str">
        <v/>
      </c>
      <c r="O20202" s="14" t="str">
        <v/>
      </c>
      <c r="P20202" s="14" t="str">
        <f ca="1"/>
        <v>Low Cap</v>
      </c>
    </row>
    <row r="20203" spans="11:16">
      <c r="K20203" s="14" t="str">
        <v/>
      </c>
      <c r="L20203" s="14" t="str">
        <v/>
      </c>
      <c r="O20203" s="14" t="str">
        <v/>
      </c>
      <c r="P20203" s="14" t="str">
        <f ca="1"/>
        <v>Low Cap</v>
      </c>
    </row>
    <row r="20204" spans="11:16">
      <c r="K20204" s="14" t="str">
        <v/>
      </c>
      <c r="L20204" s="14" t="str">
        <v/>
      </c>
      <c r="O20204" s="14" t="str">
        <v/>
      </c>
      <c r="P20204" s="14" t="str">
        <f ca="1"/>
        <v>Low Cap</v>
      </c>
    </row>
    <row r="20205" spans="11:16">
      <c r="K20205" s="14" t="str">
        <v/>
      </c>
      <c r="L20205" s="14" t="str">
        <v/>
      </c>
      <c r="O20205" s="14" t="str">
        <v/>
      </c>
      <c r="P20205" s="14" t="str">
        <f ca="1"/>
        <v>Low Cap</v>
      </c>
    </row>
    <row r="20206" spans="11:16">
      <c r="K20206" s="14" t="str">
        <v/>
      </c>
      <c r="L20206" s="14" t="str">
        <v/>
      </c>
      <c r="O20206" s="14" t="str">
        <v/>
      </c>
      <c r="P20206" s="14" t="str">
        <f ca="1"/>
        <v>Low Cap</v>
      </c>
    </row>
    <row r="20207" spans="11:16">
      <c r="K20207" s="14" t="str">
        <v/>
      </c>
      <c r="L20207" s="14" t="str">
        <v/>
      </c>
      <c r="O20207" s="14" t="str">
        <v/>
      </c>
      <c r="P20207" s="14" t="str">
        <f ca="1"/>
        <v>Low Cap</v>
      </c>
    </row>
    <row r="20208" spans="11:16">
      <c r="K20208" s="14" t="str">
        <v/>
      </c>
      <c r="L20208" s="14" t="str">
        <v/>
      </c>
      <c r="O20208" s="14" t="str">
        <v/>
      </c>
      <c r="P20208" s="14" t="str">
        <f ca="1"/>
        <v>Low Cap</v>
      </c>
    </row>
    <row r="20209" spans="11:16">
      <c r="K20209" s="14" t="str">
        <v/>
      </c>
      <c r="L20209" s="14" t="str">
        <v/>
      </c>
      <c r="O20209" s="14" t="str">
        <v/>
      </c>
      <c r="P20209" s="14" t="str">
        <f ca="1"/>
        <v>Low Cap</v>
      </c>
    </row>
    <row r="20210" spans="11:16">
      <c r="K20210" s="14" t="str">
        <v/>
      </c>
      <c r="L20210" s="14" t="str">
        <v/>
      </c>
      <c r="O20210" s="14" t="str">
        <v/>
      </c>
      <c r="P20210" s="14" t="str">
        <f ca="1"/>
        <v>Low Cap</v>
      </c>
    </row>
    <row r="20211" spans="11:16">
      <c r="K20211" s="14" t="str">
        <v/>
      </c>
      <c r="L20211" s="14" t="str">
        <v/>
      </c>
      <c r="O20211" s="14" t="str">
        <v/>
      </c>
      <c r="P20211" s="14" t="str">
        <f ca="1"/>
        <v>Low Cap</v>
      </c>
    </row>
    <row r="20212" spans="11:16">
      <c r="K20212" s="14" t="str">
        <v/>
      </c>
      <c r="L20212" s="14" t="str">
        <v/>
      </c>
      <c r="O20212" s="14" t="str">
        <v/>
      </c>
      <c r="P20212" s="14" t="str">
        <f ca="1"/>
        <v>Low Cap</v>
      </c>
    </row>
    <row r="20213" spans="11:16">
      <c r="K20213" s="14" t="str">
        <v/>
      </c>
      <c r="L20213" s="14" t="str">
        <v/>
      </c>
      <c r="O20213" s="14" t="str">
        <v/>
      </c>
      <c r="P20213" s="14" t="str">
        <f ca="1"/>
        <v>Low Cap</v>
      </c>
    </row>
    <row r="20214" spans="11:16">
      <c r="K20214" s="14" t="str">
        <v/>
      </c>
      <c r="L20214" s="14" t="str">
        <v/>
      </c>
      <c r="O20214" s="14" t="str">
        <v/>
      </c>
      <c r="P20214" s="14" t="str">
        <f ca="1"/>
        <v>Low Cap</v>
      </c>
    </row>
    <row r="20215" spans="11:16">
      <c r="K20215" s="14" t="str">
        <v/>
      </c>
      <c r="L20215" s="14" t="str">
        <v/>
      </c>
      <c r="O20215" s="14" t="str">
        <v/>
      </c>
      <c r="P20215" s="14" t="str">
        <f ca="1"/>
        <v>Low Cap</v>
      </c>
    </row>
    <row r="20216" spans="11:16">
      <c r="K20216" s="14" t="str">
        <v/>
      </c>
      <c r="L20216" s="14" t="str">
        <v/>
      </c>
      <c r="O20216" s="14" t="str">
        <v/>
      </c>
      <c r="P20216" s="14" t="str">
        <f ca="1"/>
        <v>Low Cap</v>
      </c>
    </row>
    <row r="20217" spans="11:16">
      <c r="K20217" s="14" t="str">
        <v/>
      </c>
      <c r="L20217" s="14" t="str">
        <v/>
      </c>
      <c r="O20217" s="14" t="str">
        <v/>
      </c>
      <c r="P20217" s="14" t="str">
        <f ca="1"/>
        <v>Low Cap</v>
      </c>
    </row>
    <row r="20218" spans="11:16">
      <c r="K20218" s="14" t="str">
        <v/>
      </c>
      <c r="L20218" s="14" t="str">
        <v/>
      </c>
      <c r="O20218" s="14" t="str">
        <v/>
      </c>
      <c r="P20218" s="14" t="str">
        <f ca="1"/>
        <v>Low Cap</v>
      </c>
    </row>
    <row r="20219" spans="11:16">
      <c r="K20219" s="14" t="str">
        <v/>
      </c>
      <c r="L20219" s="14" t="str">
        <v/>
      </c>
      <c r="O20219" s="14" t="str">
        <v/>
      </c>
      <c r="P20219" s="14" t="str">
        <f ca="1"/>
        <v>Low Cap</v>
      </c>
    </row>
    <row r="20220" spans="11:16">
      <c r="K20220" s="14" t="str">
        <v/>
      </c>
      <c r="L20220" s="14" t="str">
        <v/>
      </c>
      <c r="O20220" s="14" t="str">
        <v/>
      </c>
      <c r="P20220" s="14" t="str">
        <f ca="1"/>
        <v>Low Cap</v>
      </c>
    </row>
    <row r="20221" spans="11:16">
      <c r="K20221" s="14" t="str">
        <v/>
      </c>
      <c r="L20221" s="14" t="str">
        <v/>
      </c>
      <c r="O20221" s="14" t="str">
        <v/>
      </c>
      <c r="P20221" s="14" t="str">
        <f ca="1"/>
        <v>Low Cap</v>
      </c>
    </row>
    <row r="20222" spans="11:16">
      <c r="K20222" s="14" t="str">
        <v/>
      </c>
      <c r="L20222" s="14" t="str">
        <v/>
      </c>
      <c r="O20222" s="14" t="str">
        <v/>
      </c>
      <c r="P20222" s="14" t="str">
        <f ca="1"/>
        <v>Low Cap</v>
      </c>
    </row>
    <row r="20223" spans="11:16">
      <c r="K20223" s="14" t="str">
        <v/>
      </c>
      <c r="L20223" s="14" t="str">
        <v/>
      </c>
      <c r="O20223" s="14" t="str">
        <v/>
      </c>
      <c r="P20223" s="14" t="str">
        <f ca="1"/>
        <v>Low Cap</v>
      </c>
    </row>
    <row r="20224" spans="11:16">
      <c r="K20224" s="14" t="str">
        <v/>
      </c>
      <c r="L20224" s="14" t="str">
        <v/>
      </c>
      <c r="O20224" s="14" t="str">
        <v/>
      </c>
      <c r="P20224" s="14" t="str">
        <f ca="1"/>
        <v>Low Cap</v>
      </c>
    </row>
    <row r="20225" spans="11:16">
      <c r="K20225" s="14" t="str">
        <v/>
      </c>
      <c r="L20225" s="14" t="str">
        <v/>
      </c>
      <c r="O20225" s="14" t="str">
        <v/>
      </c>
      <c r="P20225" s="14" t="str">
        <f ca="1"/>
        <v>Low Cap</v>
      </c>
    </row>
    <row r="20226" spans="11:16">
      <c r="K20226" s="14" t="str">
        <v/>
      </c>
      <c r="L20226" s="14" t="str">
        <v/>
      </c>
      <c r="O20226" s="14" t="str">
        <v/>
      </c>
      <c r="P20226" s="14" t="str">
        <f ca="1"/>
        <v>Low Cap</v>
      </c>
    </row>
    <row r="20227" spans="11:16">
      <c r="K20227" s="14" t="str">
        <v/>
      </c>
      <c r="L20227" s="14" t="str">
        <v/>
      </c>
      <c r="O20227" s="14" t="str">
        <v/>
      </c>
      <c r="P20227" s="14" t="str">
        <f ca="1"/>
        <v>Low Cap</v>
      </c>
    </row>
    <row r="20228" spans="11:16">
      <c r="K20228" s="14" t="str">
        <v/>
      </c>
      <c r="L20228" s="14" t="str">
        <v/>
      </c>
      <c r="O20228" s="14" t="str">
        <v/>
      </c>
      <c r="P20228" s="14" t="str">
        <f ca="1"/>
        <v>Low Cap</v>
      </c>
    </row>
    <row r="20229" spans="11:16">
      <c r="K20229" s="14" t="str">
        <v/>
      </c>
      <c r="L20229" s="14" t="str">
        <v/>
      </c>
      <c r="O20229" s="14" t="str">
        <v/>
      </c>
      <c r="P20229" s="14" t="str">
        <f ca="1"/>
        <v>Low Cap</v>
      </c>
    </row>
    <row r="20230" spans="11:16">
      <c r="K20230" s="14" t="str">
        <v/>
      </c>
      <c r="L20230" s="14" t="str">
        <v/>
      </c>
      <c r="O20230" s="14" t="str">
        <v/>
      </c>
      <c r="P20230" s="14" t="str">
        <f ca="1"/>
        <v>Low Cap</v>
      </c>
    </row>
    <row r="20231" spans="11:16">
      <c r="K20231" s="14" t="str">
        <v/>
      </c>
      <c r="L20231" s="14" t="str">
        <v/>
      </c>
      <c r="O20231" s="14" t="str">
        <v/>
      </c>
      <c r="P20231" s="14" t="str">
        <f ca="1"/>
        <v>Low Cap</v>
      </c>
    </row>
    <row r="20232" spans="11:16">
      <c r="K20232" s="14" t="str">
        <v/>
      </c>
      <c r="L20232" s="14" t="str">
        <v/>
      </c>
      <c r="O20232" s="14" t="str">
        <v/>
      </c>
      <c r="P20232" s="14" t="str">
        <f ca="1"/>
        <v>Low Cap</v>
      </c>
    </row>
    <row r="20233" spans="11:16">
      <c r="K20233" s="14" t="str">
        <v/>
      </c>
      <c r="L20233" s="14" t="str">
        <v/>
      </c>
      <c r="O20233" s="14" t="str">
        <v/>
      </c>
      <c r="P20233" s="14" t="str">
        <f ca="1"/>
        <v>Low Cap</v>
      </c>
    </row>
    <row r="20234" spans="11:16">
      <c r="K20234" s="14" t="str">
        <v/>
      </c>
      <c r="L20234" s="14" t="str">
        <v/>
      </c>
      <c r="O20234" s="14" t="str">
        <v/>
      </c>
      <c r="P20234" s="14" t="str">
        <f ca="1"/>
        <v>Low Cap</v>
      </c>
    </row>
    <row r="20235" spans="11:16">
      <c r="K20235" s="14" t="str">
        <v/>
      </c>
      <c r="L20235" s="14" t="str">
        <v/>
      </c>
      <c r="O20235" s="14" t="str">
        <v/>
      </c>
      <c r="P20235" s="14" t="str">
        <f ca="1"/>
        <v>Low Cap</v>
      </c>
    </row>
    <row r="20236" spans="11:16">
      <c r="K20236" s="14" t="str">
        <v/>
      </c>
      <c r="L20236" s="14" t="str">
        <v/>
      </c>
      <c r="O20236" s="14" t="str">
        <v/>
      </c>
      <c r="P20236" s="14" t="str">
        <f ca="1"/>
        <v>Low Cap</v>
      </c>
    </row>
    <row r="20237" spans="11:16">
      <c r="K20237" s="14" t="str">
        <v/>
      </c>
      <c r="L20237" s="14" t="str">
        <v/>
      </c>
      <c r="O20237" s="14" t="str">
        <v/>
      </c>
      <c r="P20237" s="14" t="str">
        <f ca="1"/>
        <v>Low Cap</v>
      </c>
    </row>
    <row r="20238" spans="11:16">
      <c r="K20238" s="14" t="str">
        <v/>
      </c>
      <c r="L20238" s="14" t="str">
        <v/>
      </c>
      <c r="O20238" s="14" t="str">
        <v/>
      </c>
      <c r="P20238" s="14" t="str">
        <f ca="1"/>
        <v>Low Cap</v>
      </c>
    </row>
    <row r="20239" spans="11:16">
      <c r="K20239" s="14" t="str">
        <v/>
      </c>
      <c r="L20239" s="14" t="str">
        <v/>
      </c>
      <c r="O20239" s="14" t="str">
        <v/>
      </c>
      <c r="P20239" s="14" t="str">
        <f ca="1"/>
        <v>Low Cap</v>
      </c>
    </row>
    <row r="20240" spans="11:16">
      <c r="K20240" s="14" t="str">
        <v/>
      </c>
      <c r="L20240" s="14" t="str">
        <v/>
      </c>
      <c r="O20240" s="14" t="str">
        <v/>
      </c>
      <c r="P20240" s="14" t="str">
        <f ca="1"/>
        <v>Low Cap</v>
      </c>
    </row>
    <row r="20241" spans="11:16">
      <c r="K20241" s="14" t="str">
        <v/>
      </c>
      <c r="L20241" s="14" t="str">
        <v/>
      </c>
      <c r="O20241" s="14" t="str">
        <v/>
      </c>
      <c r="P20241" s="14" t="str">
        <f ca="1"/>
        <v>Low Cap</v>
      </c>
    </row>
    <row r="20242" spans="11:16">
      <c r="K20242" s="14" t="str">
        <v/>
      </c>
      <c r="L20242" s="14" t="str">
        <v/>
      </c>
      <c r="O20242" s="14" t="str">
        <v/>
      </c>
      <c r="P20242" s="14" t="str">
        <f ca="1"/>
        <v>Low Cap</v>
      </c>
    </row>
    <row r="20243" spans="11:16">
      <c r="K20243" s="14" t="str">
        <v/>
      </c>
      <c r="L20243" s="14" t="str">
        <v/>
      </c>
      <c r="O20243" s="14" t="str">
        <v/>
      </c>
      <c r="P20243" s="14" t="str">
        <f ca="1"/>
        <v>Low Cap</v>
      </c>
    </row>
    <row r="20244" spans="11:16">
      <c r="K20244" s="14" t="str">
        <v/>
      </c>
      <c r="L20244" s="14" t="str">
        <v/>
      </c>
      <c r="O20244" s="14" t="str">
        <v/>
      </c>
      <c r="P20244" s="14" t="str">
        <f ca="1"/>
        <v>Low Cap</v>
      </c>
    </row>
    <row r="20245" spans="11:16">
      <c r="K20245" s="14" t="str">
        <v/>
      </c>
      <c r="L20245" s="14" t="str">
        <v/>
      </c>
      <c r="O20245" s="14" t="str">
        <v/>
      </c>
      <c r="P20245" s="14" t="str">
        <f ca="1"/>
        <v>Low Cap</v>
      </c>
    </row>
    <row r="20246" spans="11:16">
      <c r="K20246" s="14" t="str">
        <v/>
      </c>
      <c r="L20246" s="14" t="str">
        <v/>
      </c>
      <c r="O20246" s="14" t="str">
        <v/>
      </c>
      <c r="P20246" s="14" t="str">
        <f ca="1"/>
        <v>Low Cap</v>
      </c>
    </row>
    <row r="20247" spans="11:16">
      <c r="K20247" s="14" t="str">
        <v/>
      </c>
      <c r="L20247" s="14" t="str">
        <v/>
      </c>
      <c r="O20247" s="14" t="str">
        <v/>
      </c>
      <c r="P20247" s="14" t="str">
        <f ca="1"/>
        <v>Low Cap</v>
      </c>
    </row>
    <row r="20248" spans="11:16">
      <c r="K20248" s="14" t="str">
        <v/>
      </c>
      <c r="L20248" s="14" t="str">
        <v/>
      </c>
      <c r="O20248" s="14" t="str">
        <v/>
      </c>
      <c r="P20248" s="14" t="str">
        <f ca="1"/>
        <v>Low Cap</v>
      </c>
    </row>
    <row r="20249" spans="11:16">
      <c r="K20249" s="14" t="str">
        <v/>
      </c>
      <c r="L20249" s="14" t="str">
        <v/>
      </c>
      <c r="O20249" s="14" t="str">
        <v/>
      </c>
      <c r="P20249" s="14" t="str">
        <f ca="1"/>
        <v>Low Cap</v>
      </c>
    </row>
    <row r="20250" spans="11:16">
      <c r="K20250" s="14" t="str">
        <v/>
      </c>
      <c r="L20250" s="14" t="str">
        <v/>
      </c>
      <c r="O20250" s="14" t="str">
        <v/>
      </c>
      <c r="P20250" s="14" t="str">
        <f ca="1"/>
        <v>Low Cap</v>
      </c>
    </row>
    <row r="20251" spans="11:16">
      <c r="K20251" s="14" t="str">
        <v/>
      </c>
      <c r="L20251" s="14" t="str">
        <v/>
      </c>
      <c r="O20251" s="14" t="str">
        <v/>
      </c>
      <c r="P20251" s="14" t="str">
        <f ca="1"/>
        <v>Low Cap</v>
      </c>
    </row>
    <row r="20252" spans="11:16">
      <c r="K20252" s="14" t="str">
        <v/>
      </c>
      <c r="L20252" s="14" t="str">
        <v/>
      </c>
      <c r="O20252" s="14" t="str">
        <v/>
      </c>
      <c r="P20252" s="14" t="str">
        <f ca="1"/>
        <v>Low Cap</v>
      </c>
    </row>
    <row r="20253" spans="11:16">
      <c r="K20253" s="14" t="str">
        <v/>
      </c>
      <c r="L20253" s="14" t="str">
        <v/>
      </c>
      <c r="O20253" s="14" t="str">
        <v/>
      </c>
      <c r="P20253" s="14" t="str">
        <f ca="1"/>
        <v>Low Cap</v>
      </c>
    </row>
    <row r="20254" spans="11:16">
      <c r="K20254" s="14" t="str">
        <v/>
      </c>
      <c r="L20254" s="14" t="str">
        <v/>
      </c>
      <c r="O20254" s="14" t="str">
        <v/>
      </c>
      <c r="P20254" s="14" t="str">
        <f ca="1"/>
        <v>Low Cap</v>
      </c>
    </row>
    <row r="20255" spans="11:16">
      <c r="K20255" s="14" t="str">
        <v/>
      </c>
      <c r="L20255" s="14" t="str">
        <v/>
      </c>
      <c r="O20255" s="14" t="str">
        <v/>
      </c>
      <c r="P20255" s="14" t="str">
        <f ca="1"/>
        <v>Low Cap</v>
      </c>
    </row>
    <row r="20256" spans="11:16">
      <c r="K20256" s="14" t="str">
        <v/>
      </c>
      <c r="L20256" s="14" t="str">
        <v/>
      </c>
      <c r="O20256" s="14" t="str">
        <v/>
      </c>
      <c r="P20256" s="14" t="str">
        <f ca="1"/>
        <v>Low Cap</v>
      </c>
    </row>
    <row r="20257" spans="11:16">
      <c r="K20257" s="14" t="str">
        <v/>
      </c>
      <c r="L20257" s="14" t="str">
        <v/>
      </c>
      <c r="O20257" s="14" t="str">
        <v/>
      </c>
      <c r="P20257" s="14" t="str">
        <f ca="1"/>
        <v>Low Cap</v>
      </c>
    </row>
    <row r="20258" spans="11:16">
      <c r="K20258" s="14" t="str">
        <v/>
      </c>
      <c r="L20258" s="14" t="str">
        <v/>
      </c>
      <c r="O20258" s="14" t="str">
        <v/>
      </c>
      <c r="P20258" s="14" t="str">
        <f ca="1"/>
        <v>Low Cap</v>
      </c>
    </row>
    <row r="20259" spans="11:16">
      <c r="K20259" s="14" t="str">
        <v/>
      </c>
      <c r="L20259" s="14" t="str">
        <v/>
      </c>
      <c r="O20259" s="14" t="str">
        <v/>
      </c>
      <c r="P20259" s="14" t="str">
        <f ca="1"/>
        <v>Low Cap</v>
      </c>
    </row>
    <row r="20260" spans="11:16">
      <c r="K20260" s="14" t="str">
        <v/>
      </c>
      <c r="L20260" s="14" t="str">
        <v/>
      </c>
      <c r="O20260" s="14" t="str">
        <v/>
      </c>
      <c r="P20260" s="14" t="str">
        <f ca="1"/>
        <v>Low Cap</v>
      </c>
    </row>
    <row r="20261" spans="11:16">
      <c r="K20261" s="14" t="str">
        <v/>
      </c>
      <c r="L20261" s="14" t="str">
        <v/>
      </c>
      <c r="O20261" s="14" t="str">
        <v/>
      </c>
      <c r="P20261" s="14" t="str">
        <f ca="1"/>
        <v>Low Cap</v>
      </c>
    </row>
    <row r="20262" spans="11:16">
      <c r="K20262" s="14" t="str">
        <v/>
      </c>
      <c r="L20262" s="14" t="str">
        <v/>
      </c>
      <c r="O20262" s="14" t="str">
        <v/>
      </c>
      <c r="P20262" s="14" t="str">
        <f ca="1"/>
        <v>Low Cap</v>
      </c>
    </row>
    <row r="20263" spans="11:16">
      <c r="K20263" s="14" t="str">
        <v/>
      </c>
      <c r="L20263" s="14" t="str">
        <v/>
      </c>
      <c r="O20263" s="14" t="str">
        <v/>
      </c>
      <c r="P20263" s="14" t="str">
        <f ca="1"/>
        <v>Low Cap</v>
      </c>
    </row>
    <row r="20264" spans="11:16">
      <c r="K20264" s="14" t="str">
        <v/>
      </c>
      <c r="L20264" s="14" t="str">
        <v/>
      </c>
      <c r="O20264" s="14" t="str">
        <v/>
      </c>
      <c r="P20264" s="14" t="str">
        <f ca="1"/>
        <v>Low Cap</v>
      </c>
    </row>
    <row r="20265" spans="11:16">
      <c r="K20265" s="14" t="str">
        <v/>
      </c>
      <c r="L20265" s="14" t="str">
        <v/>
      </c>
      <c r="O20265" s="14" t="str">
        <v/>
      </c>
      <c r="P20265" s="14" t="str">
        <f ca="1"/>
        <v>Low Cap</v>
      </c>
    </row>
    <row r="20266" spans="11:16">
      <c r="K20266" s="14" t="str">
        <v/>
      </c>
      <c r="L20266" s="14" t="str">
        <v/>
      </c>
      <c r="O20266" s="14" t="str">
        <v/>
      </c>
      <c r="P20266" s="14" t="str">
        <f ca="1"/>
        <v>Low Cap</v>
      </c>
    </row>
    <row r="20267" spans="11:16">
      <c r="K20267" s="14" t="str">
        <v/>
      </c>
      <c r="L20267" s="14" t="str">
        <v/>
      </c>
      <c r="O20267" s="14" t="str">
        <v/>
      </c>
      <c r="P20267" s="14" t="str">
        <f ca="1"/>
        <v>Low Cap</v>
      </c>
    </row>
    <row r="20268" spans="11:16">
      <c r="K20268" s="14" t="str">
        <v/>
      </c>
      <c r="L20268" s="14" t="str">
        <v/>
      </c>
      <c r="O20268" s="14" t="str">
        <v/>
      </c>
      <c r="P20268" s="14" t="str">
        <f ca="1"/>
        <v>Low Cap</v>
      </c>
    </row>
    <row r="20269" spans="11:16">
      <c r="K20269" s="14" t="str">
        <v/>
      </c>
      <c r="L20269" s="14" t="str">
        <v/>
      </c>
      <c r="O20269" s="14" t="str">
        <v/>
      </c>
      <c r="P20269" s="14" t="str">
        <f ca="1"/>
        <v>Low Cap</v>
      </c>
    </row>
    <row r="20270" spans="11:16">
      <c r="K20270" s="14" t="str">
        <v/>
      </c>
      <c r="L20270" s="14" t="str">
        <v/>
      </c>
      <c r="O20270" s="14" t="str">
        <v/>
      </c>
      <c r="P20270" s="14" t="str">
        <f ca="1"/>
        <v>Low Cap</v>
      </c>
    </row>
    <row r="20271" spans="11:16">
      <c r="K20271" s="14" t="str">
        <v/>
      </c>
      <c r="L20271" s="14" t="str">
        <v/>
      </c>
      <c r="O20271" s="14" t="str">
        <v/>
      </c>
      <c r="P20271" s="14" t="str">
        <f ca="1"/>
        <v>Low Cap</v>
      </c>
    </row>
    <row r="20272" spans="11:16">
      <c r="K20272" s="14" t="str">
        <v/>
      </c>
      <c r="L20272" s="14" t="str">
        <v/>
      </c>
      <c r="O20272" s="14" t="str">
        <v/>
      </c>
      <c r="P20272" s="14" t="str">
        <f ca="1"/>
        <v>Low Cap</v>
      </c>
    </row>
    <row r="20273" spans="11:16">
      <c r="K20273" s="14" t="str">
        <v/>
      </c>
      <c r="L20273" s="14" t="str">
        <v/>
      </c>
      <c r="O20273" s="14" t="str">
        <v/>
      </c>
      <c r="P20273" s="14" t="str">
        <f ca="1"/>
        <v>Low Cap</v>
      </c>
    </row>
    <row r="20274" spans="11:16">
      <c r="K20274" s="14" t="str">
        <v/>
      </c>
      <c r="L20274" s="14" t="str">
        <v/>
      </c>
      <c r="O20274" s="14" t="str">
        <v/>
      </c>
      <c r="P20274" s="14" t="str">
        <f ca="1"/>
        <v>Low Cap</v>
      </c>
    </row>
    <row r="20275" spans="11:16">
      <c r="K20275" s="14" t="str">
        <v/>
      </c>
      <c r="L20275" s="14" t="str">
        <v/>
      </c>
      <c r="O20275" s="14" t="str">
        <v/>
      </c>
      <c r="P20275" s="14" t="str">
        <f ca="1"/>
        <v>Low Cap</v>
      </c>
    </row>
    <row r="20276" spans="11:16">
      <c r="K20276" s="14" t="str">
        <v/>
      </c>
      <c r="L20276" s="14" t="str">
        <v/>
      </c>
      <c r="O20276" s="14" t="str">
        <v/>
      </c>
      <c r="P20276" s="14" t="str">
        <f ca="1"/>
        <v>Low Cap</v>
      </c>
    </row>
    <row r="20277" spans="11:16">
      <c r="K20277" s="14" t="str">
        <v/>
      </c>
      <c r="L20277" s="14" t="str">
        <v/>
      </c>
      <c r="O20277" s="14" t="str">
        <v/>
      </c>
      <c r="P20277" s="14" t="str">
        <f ca="1"/>
        <v>Low Cap</v>
      </c>
    </row>
    <row r="20278" spans="11:16">
      <c r="K20278" s="14" t="str">
        <v/>
      </c>
      <c r="L20278" s="14" t="str">
        <v/>
      </c>
      <c r="O20278" s="14" t="str">
        <v/>
      </c>
      <c r="P20278" s="14" t="str">
        <f ca="1"/>
        <v>Low Cap</v>
      </c>
    </row>
    <row r="20279" spans="11:16">
      <c r="K20279" s="14" t="str">
        <v/>
      </c>
      <c r="L20279" s="14" t="str">
        <v/>
      </c>
      <c r="O20279" s="14" t="str">
        <v/>
      </c>
      <c r="P20279" s="14" t="str">
        <f ca="1"/>
        <v>Low Cap</v>
      </c>
    </row>
    <row r="20280" spans="11:16">
      <c r="K20280" s="14" t="str">
        <v/>
      </c>
      <c r="L20280" s="14" t="str">
        <v/>
      </c>
      <c r="O20280" s="14" t="str">
        <v/>
      </c>
      <c r="P20280" s="14" t="str">
        <f ca="1"/>
        <v>Low Cap</v>
      </c>
    </row>
    <row r="20281" spans="11:16">
      <c r="K20281" s="14" t="str">
        <v/>
      </c>
      <c r="L20281" s="14" t="str">
        <v/>
      </c>
      <c r="O20281" s="14" t="str">
        <v/>
      </c>
      <c r="P20281" s="14" t="str">
        <f ca="1"/>
        <v>Low Cap</v>
      </c>
    </row>
    <row r="20282" spans="11:16">
      <c r="K20282" s="14" t="str">
        <v/>
      </c>
      <c r="L20282" s="14" t="str">
        <v/>
      </c>
      <c r="O20282" s="14" t="str">
        <v/>
      </c>
      <c r="P20282" s="14" t="str">
        <f ca="1"/>
        <v>Low Cap</v>
      </c>
    </row>
    <row r="20283" spans="11:16">
      <c r="K20283" s="14" t="str">
        <v/>
      </c>
      <c r="L20283" s="14" t="str">
        <v/>
      </c>
      <c r="O20283" s="14" t="str">
        <v/>
      </c>
      <c r="P20283" s="14" t="str">
        <f ca="1"/>
        <v>Low Cap</v>
      </c>
    </row>
    <row r="20284" spans="11:16">
      <c r="K20284" s="14" t="str">
        <v/>
      </c>
      <c r="L20284" s="14" t="str">
        <v/>
      </c>
      <c r="O20284" s="14" t="str">
        <v/>
      </c>
      <c r="P20284" s="14" t="str">
        <f ca="1"/>
        <v>Low Cap</v>
      </c>
    </row>
    <row r="20285" spans="11:16">
      <c r="K20285" s="14" t="str">
        <v/>
      </c>
      <c r="L20285" s="14" t="str">
        <v/>
      </c>
      <c r="O20285" s="14" t="str">
        <v/>
      </c>
      <c r="P20285" s="14" t="str">
        <f ca="1"/>
        <v>Low Cap</v>
      </c>
    </row>
    <row r="20286" spans="11:16">
      <c r="K20286" s="14" t="str">
        <v/>
      </c>
      <c r="L20286" s="14" t="str">
        <v/>
      </c>
      <c r="O20286" s="14" t="str">
        <v/>
      </c>
      <c r="P20286" s="14" t="str">
        <f ca="1"/>
        <v>Low Cap</v>
      </c>
    </row>
    <row r="20287" spans="11:16">
      <c r="K20287" s="14" t="str">
        <v/>
      </c>
      <c r="L20287" s="14" t="str">
        <v/>
      </c>
      <c r="O20287" s="14" t="str">
        <v/>
      </c>
      <c r="P20287" s="14" t="str">
        <f ca="1"/>
        <v>Low Cap</v>
      </c>
    </row>
    <row r="20288" spans="11:16">
      <c r="K20288" s="14" t="str">
        <v/>
      </c>
      <c r="L20288" s="14" t="str">
        <v/>
      </c>
      <c r="O20288" s="14" t="str">
        <v/>
      </c>
      <c r="P20288" s="14" t="str">
        <f ca="1"/>
        <v>Low Cap</v>
      </c>
    </row>
    <row r="20289" spans="11:16">
      <c r="K20289" s="14" t="str">
        <v/>
      </c>
      <c r="L20289" s="14" t="str">
        <v/>
      </c>
      <c r="O20289" s="14" t="str">
        <v/>
      </c>
      <c r="P20289" s="14" t="str">
        <f ca="1"/>
        <v>Low Cap</v>
      </c>
    </row>
    <row r="20290" spans="11:16">
      <c r="K20290" s="14" t="str">
        <v/>
      </c>
      <c r="L20290" s="14" t="str">
        <v/>
      </c>
      <c r="O20290" s="14" t="str">
        <v/>
      </c>
      <c r="P20290" s="14" t="str">
        <f ca="1"/>
        <v>Low Cap</v>
      </c>
    </row>
    <row r="20291" spans="11:16">
      <c r="K20291" s="14" t="str">
        <v/>
      </c>
      <c r="L20291" s="14" t="str">
        <v/>
      </c>
      <c r="O20291" s="14" t="str">
        <v/>
      </c>
      <c r="P20291" s="14" t="str">
        <f ca="1"/>
        <v>Low Cap</v>
      </c>
    </row>
    <row r="20292" spans="11:16">
      <c r="K20292" s="14" t="str">
        <v/>
      </c>
      <c r="L20292" s="14" t="str">
        <v/>
      </c>
      <c r="O20292" s="14" t="str">
        <v/>
      </c>
      <c r="P20292" s="14" t="str">
        <f ca="1"/>
        <v>Low Cap</v>
      </c>
    </row>
    <row r="20293" spans="11:16">
      <c r="K20293" s="14" t="str">
        <v/>
      </c>
      <c r="L20293" s="14" t="str">
        <v/>
      </c>
      <c r="O20293" s="14" t="str">
        <v/>
      </c>
      <c r="P20293" s="14" t="str">
        <f ca="1"/>
        <v>Low Cap</v>
      </c>
    </row>
    <row r="20294" spans="11:16">
      <c r="K20294" s="14" t="str">
        <v/>
      </c>
      <c r="L20294" s="14" t="str">
        <v/>
      </c>
      <c r="O20294" s="14" t="str">
        <v/>
      </c>
      <c r="P20294" s="14" t="str">
        <f ca="1"/>
        <v>Low Cap</v>
      </c>
    </row>
    <row r="20295" spans="11:16">
      <c r="K20295" s="14" t="str">
        <v/>
      </c>
      <c r="L20295" s="14" t="str">
        <v/>
      </c>
      <c r="O20295" s="14" t="str">
        <v/>
      </c>
      <c r="P20295" s="14" t="str">
        <f ca="1"/>
        <v>Low Cap</v>
      </c>
    </row>
    <row r="20296" spans="11:16">
      <c r="K20296" s="14" t="str">
        <v/>
      </c>
      <c r="L20296" s="14" t="str">
        <v/>
      </c>
      <c r="O20296" s="14" t="str">
        <v/>
      </c>
      <c r="P20296" s="14" t="str">
        <f ca="1"/>
        <v>Low Cap</v>
      </c>
    </row>
    <row r="20297" spans="11:16">
      <c r="K20297" s="14" t="str">
        <v/>
      </c>
      <c r="L20297" s="14" t="str">
        <v/>
      </c>
      <c r="O20297" s="14" t="str">
        <v/>
      </c>
      <c r="P20297" s="14" t="str">
        <f ca="1"/>
        <v>Low Cap</v>
      </c>
    </row>
    <row r="20298" spans="11:16">
      <c r="K20298" s="14" t="str">
        <v/>
      </c>
      <c r="L20298" s="14" t="str">
        <v/>
      </c>
      <c r="O20298" s="14" t="str">
        <v/>
      </c>
      <c r="P20298" s="14" t="str">
        <f ca="1"/>
        <v>Low Cap</v>
      </c>
    </row>
    <row r="20299" spans="11:16">
      <c r="K20299" s="14" t="str">
        <v/>
      </c>
      <c r="L20299" s="14" t="str">
        <v/>
      </c>
      <c r="O20299" s="14" t="str">
        <v/>
      </c>
      <c r="P20299" s="14" t="str">
        <f ca="1"/>
        <v>Low Cap</v>
      </c>
    </row>
    <row r="20300" spans="11:16">
      <c r="K20300" s="14" t="str">
        <v/>
      </c>
      <c r="L20300" s="14" t="str">
        <v/>
      </c>
      <c r="O20300" s="14" t="str">
        <v/>
      </c>
      <c r="P20300" s="14" t="str">
        <f ca="1"/>
        <v>Low Cap</v>
      </c>
    </row>
    <row r="20301" spans="11:16">
      <c r="K20301" s="14" t="str">
        <v/>
      </c>
      <c r="L20301" s="14" t="str">
        <v/>
      </c>
      <c r="O20301" s="14" t="str">
        <v/>
      </c>
      <c r="P20301" s="14" t="str">
        <f ca="1"/>
        <v>Low Cap</v>
      </c>
    </row>
    <row r="20302" spans="11:16">
      <c r="K20302" s="14" t="str">
        <v/>
      </c>
      <c r="L20302" s="14" t="str">
        <v/>
      </c>
      <c r="O20302" s="14" t="str">
        <v/>
      </c>
      <c r="P20302" s="14" t="str">
        <f ca="1"/>
        <v>Low Cap</v>
      </c>
    </row>
    <row r="20303" spans="11:16">
      <c r="K20303" s="14" t="str">
        <v/>
      </c>
      <c r="L20303" s="14" t="str">
        <v/>
      </c>
      <c r="O20303" s="14" t="str">
        <v/>
      </c>
      <c r="P20303" s="14" t="str">
        <f ca="1"/>
        <v>Low Cap</v>
      </c>
    </row>
    <row r="20304" spans="11:16">
      <c r="K20304" s="14" t="str">
        <v/>
      </c>
      <c r="L20304" s="14" t="str">
        <v/>
      </c>
      <c r="O20304" s="14" t="str">
        <v/>
      </c>
      <c r="P20304" s="14" t="str">
        <f ca="1"/>
        <v>Low Cap</v>
      </c>
    </row>
    <row r="20305" spans="11:16">
      <c r="K20305" s="14" t="str">
        <v/>
      </c>
      <c r="L20305" s="14" t="str">
        <v/>
      </c>
      <c r="O20305" s="14" t="str">
        <v/>
      </c>
      <c r="P20305" s="14" t="str">
        <f ca="1"/>
        <v>Low Cap</v>
      </c>
    </row>
    <row r="20306" spans="11:16">
      <c r="K20306" s="14" t="str">
        <v/>
      </c>
      <c r="L20306" s="14" t="str">
        <v/>
      </c>
      <c r="O20306" s="14" t="str">
        <v/>
      </c>
      <c r="P20306" s="14" t="str">
        <f ca="1"/>
        <v>Low Cap</v>
      </c>
    </row>
    <row r="20307" spans="11:16">
      <c r="K20307" s="14" t="str">
        <v/>
      </c>
      <c r="L20307" s="14" t="str">
        <v/>
      </c>
      <c r="O20307" s="14" t="str">
        <v/>
      </c>
      <c r="P20307" s="14" t="str">
        <f ca="1"/>
        <v>Low Cap</v>
      </c>
    </row>
    <row r="20308" spans="11:16">
      <c r="K20308" s="14" t="str">
        <v/>
      </c>
      <c r="L20308" s="14" t="str">
        <v/>
      </c>
      <c r="O20308" s="14" t="str">
        <v/>
      </c>
      <c r="P20308" s="14" t="str">
        <f ca="1"/>
        <v>Low Cap</v>
      </c>
    </row>
    <row r="20309" spans="11:16">
      <c r="K20309" s="14" t="str">
        <v/>
      </c>
      <c r="L20309" s="14" t="str">
        <v/>
      </c>
      <c r="O20309" s="14" t="str">
        <v/>
      </c>
      <c r="P20309" s="14" t="str">
        <f ca="1"/>
        <v>Low Cap</v>
      </c>
    </row>
    <row r="20310" spans="11:16">
      <c r="K20310" s="14" t="str">
        <v/>
      </c>
      <c r="L20310" s="14" t="str">
        <v/>
      </c>
      <c r="O20310" s="14" t="str">
        <v/>
      </c>
      <c r="P20310" s="14" t="str">
        <f ca="1"/>
        <v>Low Cap</v>
      </c>
    </row>
    <row r="20311" spans="11:16">
      <c r="K20311" s="14" t="str">
        <v/>
      </c>
      <c r="L20311" s="14" t="str">
        <v/>
      </c>
      <c r="O20311" s="14" t="str">
        <v/>
      </c>
      <c r="P20311" s="14" t="str">
        <f ca="1"/>
        <v>Low Cap</v>
      </c>
    </row>
    <row r="20312" spans="11:16">
      <c r="K20312" s="14" t="str">
        <v/>
      </c>
      <c r="L20312" s="14" t="str">
        <v/>
      </c>
      <c r="O20312" s="14" t="str">
        <v/>
      </c>
      <c r="P20312" s="14" t="str">
        <f ca="1"/>
        <v>Low Cap</v>
      </c>
    </row>
    <row r="20313" spans="11:16">
      <c r="K20313" s="14" t="str">
        <v/>
      </c>
      <c r="L20313" s="14" t="str">
        <v/>
      </c>
      <c r="O20313" s="14" t="str">
        <v/>
      </c>
      <c r="P20313" s="14" t="str">
        <f ca="1"/>
        <v>Low Cap</v>
      </c>
    </row>
    <row r="20314" spans="11:16">
      <c r="K20314" s="14" t="str">
        <v/>
      </c>
      <c r="L20314" s="14" t="str">
        <v/>
      </c>
      <c r="O20314" s="14" t="str">
        <v/>
      </c>
      <c r="P20314" s="14" t="str">
        <f ca="1"/>
        <v>Low Cap</v>
      </c>
    </row>
    <row r="20315" spans="11:16">
      <c r="K20315" s="14" t="str">
        <v/>
      </c>
      <c r="L20315" s="14" t="str">
        <v/>
      </c>
      <c r="O20315" s="14" t="str">
        <v/>
      </c>
      <c r="P20315" s="14" t="str">
        <f ca="1"/>
        <v>Low Cap</v>
      </c>
    </row>
    <row r="20316" spans="11:16">
      <c r="K20316" s="14" t="str">
        <v/>
      </c>
      <c r="L20316" s="14" t="str">
        <v/>
      </c>
      <c r="O20316" s="14" t="str">
        <v/>
      </c>
      <c r="P20316" s="14" t="str">
        <f ca="1"/>
        <v>Low Cap</v>
      </c>
    </row>
    <row r="20317" spans="11:16">
      <c r="K20317" s="14" t="str">
        <v/>
      </c>
      <c r="L20317" s="14" t="str">
        <v/>
      </c>
      <c r="O20317" s="14" t="str">
        <v/>
      </c>
      <c r="P20317" s="14" t="str">
        <f ca="1"/>
        <v>Low Cap</v>
      </c>
    </row>
    <row r="20318" spans="11:16">
      <c r="K20318" s="14" t="str">
        <v/>
      </c>
      <c r="L20318" s="14" t="str">
        <v/>
      </c>
      <c r="O20318" s="14" t="str">
        <v/>
      </c>
      <c r="P20318" s="14" t="str">
        <f ca="1"/>
        <v>Low Cap</v>
      </c>
    </row>
    <row r="20319" spans="11:16">
      <c r="K20319" s="14" t="str">
        <v/>
      </c>
      <c r="L20319" s="14" t="str">
        <v/>
      </c>
      <c r="O20319" s="14" t="str">
        <v/>
      </c>
      <c r="P20319" s="14" t="str">
        <f ca="1"/>
        <v>Low Cap</v>
      </c>
    </row>
    <row r="20320" spans="11:16">
      <c r="K20320" s="14" t="str">
        <v/>
      </c>
      <c r="L20320" s="14" t="str">
        <v/>
      </c>
      <c r="O20320" s="14" t="str">
        <v/>
      </c>
      <c r="P20320" s="14" t="str">
        <f ca="1"/>
        <v>Low Cap</v>
      </c>
    </row>
    <row r="20321" spans="11:16">
      <c r="K20321" s="14" t="str">
        <v/>
      </c>
      <c r="L20321" s="14" t="str">
        <v/>
      </c>
      <c r="O20321" s="14" t="str">
        <v/>
      </c>
      <c r="P20321" s="14" t="str">
        <f ca="1"/>
        <v>Low Cap</v>
      </c>
    </row>
    <row r="20322" spans="11:16">
      <c r="K20322" s="14" t="str">
        <v/>
      </c>
      <c r="L20322" s="14" t="str">
        <v/>
      </c>
      <c r="O20322" s="14" t="str">
        <v/>
      </c>
      <c r="P20322" s="14" t="str">
        <f ca="1"/>
        <v>Low Cap</v>
      </c>
    </row>
    <row r="20323" spans="11:16">
      <c r="K20323" s="14" t="str">
        <v/>
      </c>
      <c r="L20323" s="14" t="str">
        <v/>
      </c>
      <c r="O20323" s="14" t="str">
        <v/>
      </c>
      <c r="P20323" s="14" t="str">
        <f ca="1"/>
        <v>Low Cap</v>
      </c>
    </row>
    <row r="20324" spans="11:16">
      <c r="K20324" s="14" t="str">
        <v/>
      </c>
      <c r="L20324" s="14" t="str">
        <v/>
      </c>
      <c r="O20324" s="14" t="str">
        <v/>
      </c>
      <c r="P20324" s="14" t="str">
        <f ca="1"/>
        <v>Low Cap</v>
      </c>
    </row>
    <row r="20325" spans="11:16">
      <c r="K20325" s="14" t="str">
        <v/>
      </c>
      <c r="L20325" s="14" t="str">
        <v/>
      </c>
      <c r="O20325" s="14" t="str">
        <v/>
      </c>
      <c r="P20325" s="14" t="str">
        <f ca="1"/>
        <v>Low Cap</v>
      </c>
    </row>
    <row r="20326" spans="11:16">
      <c r="K20326" s="14" t="str">
        <v/>
      </c>
      <c r="L20326" s="14" t="str">
        <v/>
      </c>
      <c r="O20326" s="14" t="str">
        <v/>
      </c>
      <c r="P20326" s="14" t="str">
        <f ca="1"/>
        <v>Low Cap</v>
      </c>
    </row>
    <row r="20327" spans="11:16">
      <c r="K20327" s="14" t="str">
        <v/>
      </c>
      <c r="L20327" s="14" t="str">
        <v/>
      </c>
      <c r="O20327" s="14" t="str">
        <v/>
      </c>
      <c r="P20327" s="14" t="str">
        <f ca="1"/>
        <v>Low Cap</v>
      </c>
    </row>
    <row r="20328" spans="11:16">
      <c r="K20328" s="14" t="str">
        <v/>
      </c>
      <c r="L20328" s="14" t="str">
        <v/>
      </c>
      <c r="O20328" s="14" t="str">
        <v/>
      </c>
      <c r="P20328" s="14" t="str">
        <f ca="1"/>
        <v>Low Cap</v>
      </c>
    </row>
    <row r="20329" spans="11:16">
      <c r="K20329" s="14" t="str">
        <v/>
      </c>
      <c r="L20329" s="14" t="str">
        <v/>
      </c>
      <c r="O20329" s="14" t="str">
        <v/>
      </c>
      <c r="P20329" s="14" t="str">
        <f ca="1"/>
        <v>Low Cap</v>
      </c>
    </row>
    <row r="20330" spans="11:16">
      <c r="K20330" s="14" t="str">
        <v/>
      </c>
      <c r="L20330" s="14" t="str">
        <v/>
      </c>
      <c r="O20330" s="14" t="str">
        <v/>
      </c>
      <c r="P20330" s="14" t="str">
        <f ca="1"/>
        <v>Low Cap</v>
      </c>
    </row>
    <row r="20331" spans="11:16">
      <c r="K20331" s="14" t="str">
        <v/>
      </c>
      <c r="L20331" s="14" t="str">
        <v/>
      </c>
      <c r="O20331" s="14" t="str">
        <v/>
      </c>
      <c r="P20331" s="14" t="str">
        <f ca="1"/>
        <v>Low Cap</v>
      </c>
    </row>
    <row r="20332" spans="11:16">
      <c r="K20332" s="14" t="str">
        <v/>
      </c>
      <c r="L20332" s="14" t="str">
        <v/>
      </c>
      <c r="O20332" s="14" t="str">
        <v/>
      </c>
      <c r="P20332" s="14" t="str">
        <f ca="1"/>
        <v>Low Cap</v>
      </c>
    </row>
    <row r="20333" spans="11:16">
      <c r="K20333" s="14" t="str">
        <v/>
      </c>
      <c r="L20333" s="14" t="str">
        <v/>
      </c>
      <c r="O20333" s="14" t="str">
        <v/>
      </c>
      <c r="P20333" s="14" t="str">
        <f ca="1"/>
        <v>Low Cap</v>
      </c>
    </row>
    <row r="20334" spans="11:16">
      <c r="K20334" s="14" t="str">
        <v/>
      </c>
      <c r="L20334" s="14" t="str">
        <v/>
      </c>
      <c r="O20334" s="14" t="str">
        <v/>
      </c>
      <c r="P20334" s="14" t="str">
        <f ca="1"/>
        <v>Low Cap</v>
      </c>
    </row>
    <row r="20335" spans="11:16">
      <c r="K20335" s="14" t="str">
        <v/>
      </c>
      <c r="L20335" s="14" t="str">
        <v/>
      </c>
      <c r="O20335" s="14" t="str">
        <v/>
      </c>
      <c r="P20335" s="14" t="str">
        <f ca="1"/>
        <v>Low Cap</v>
      </c>
    </row>
    <row r="20336" spans="11:16">
      <c r="K20336" s="14" t="str">
        <v/>
      </c>
      <c r="L20336" s="14" t="str">
        <v/>
      </c>
      <c r="O20336" s="14" t="str">
        <v/>
      </c>
      <c r="P20336" s="14" t="str">
        <f ca="1"/>
        <v>Low Cap</v>
      </c>
    </row>
    <row r="20337" spans="11:16">
      <c r="K20337" s="14" t="str">
        <v/>
      </c>
      <c r="L20337" s="14" t="str">
        <v/>
      </c>
      <c r="O20337" s="14" t="str">
        <v/>
      </c>
      <c r="P20337" s="14" t="str">
        <f ca="1"/>
        <v>Low Cap</v>
      </c>
    </row>
    <row r="20338" spans="11:16">
      <c r="K20338" s="14" t="str">
        <v/>
      </c>
      <c r="L20338" s="14" t="str">
        <v/>
      </c>
      <c r="O20338" s="14" t="str">
        <v/>
      </c>
      <c r="P20338" s="14" t="str">
        <f ca="1"/>
        <v>Low Cap</v>
      </c>
    </row>
    <row r="20339" spans="11:16">
      <c r="K20339" s="14" t="str">
        <v/>
      </c>
      <c r="L20339" s="14" t="str">
        <v/>
      </c>
      <c r="O20339" s="14" t="str">
        <v/>
      </c>
      <c r="P20339" s="14" t="str">
        <f ca="1"/>
        <v>Low Cap</v>
      </c>
    </row>
    <row r="20340" spans="11:16">
      <c r="K20340" s="14" t="str">
        <v/>
      </c>
      <c r="L20340" s="14" t="str">
        <v/>
      </c>
      <c r="O20340" s="14" t="str">
        <v/>
      </c>
      <c r="P20340" s="14" t="str">
        <f ca="1"/>
        <v>Low Cap</v>
      </c>
    </row>
    <row r="20341" spans="11:16">
      <c r="K20341" s="14" t="str">
        <v/>
      </c>
      <c r="L20341" s="14" t="str">
        <v/>
      </c>
      <c r="O20341" s="14" t="str">
        <v/>
      </c>
      <c r="P20341" s="14" t="str">
        <f ca="1"/>
        <v>Low Cap</v>
      </c>
    </row>
    <row r="20342" spans="11:16">
      <c r="K20342" s="14" t="str">
        <v/>
      </c>
      <c r="L20342" s="14" t="str">
        <v/>
      </c>
      <c r="O20342" s="14" t="str">
        <v/>
      </c>
      <c r="P20342" s="14" t="str">
        <f ca="1"/>
        <v>Low Cap</v>
      </c>
    </row>
    <row r="20343" spans="11:16">
      <c r="K20343" s="14" t="str">
        <v/>
      </c>
      <c r="L20343" s="14" t="str">
        <v/>
      </c>
      <c r="O20343" s="14" t="str">
        <v/>
      </c>
      <c r="P20343" s="14" t="str">
        <f ca="1"/>
        <v>Low Cap</v>
      </c>
    </row>
    <row r="20344" spans="11:16">
      <c r="K20344" s="14" t="str">
        <v/>
      </c>
      <c r="L20344" s="14" t="str">
        <v/>
      </c>
      <c r="O20344" s="14" t="str">
        <v/>
      </c>
      <c r="P20344" s="14" t="str">
        <f ca="1"/>
        <v>Low Cap</v>
      </c>
    </row>
    <row r="20345" spans="11:16">
      <c r="K20345" s="14" t="str">
        <v/>
      </c>
      <c r="L20345" s="14" t="str">
        <v/>
      </c>
      <c r="O20345" s="14" t="str">
        <v/>
      </c>
      <c r="P20345" s="14" t="str">
        <f ca="1"/>
        <v>Low Cap</v>
      </c>
    </row>
    <row r="20346" spans="11:16">
      <c r="K20346" s="14" t="str">
        <v/>
      </c>
      <c r="L20346" s="14" t="str">
        <v/>
      </c>
      <c r="O20346" s="14" t="str">
        <v/>
      </c>
      <c r="P20346" s="14" t="str">
        <f ca="1"/>
        <v>Low Cap</v>
      </c>
    </row>
    <row r="20347" spans="11:16">
      <c r="K20347" s="14" t="str">
        <v/>
      </c>
      <c r="L20347" s="14" t="str">
        <v/>
      </c>
      <c r="O20347" s="14" t="str">
        <v/>
      </c>
      <c r="P20347" s="14" t="str">
        <f ca="1"/>
        <v>Low Cap</v>
      </c>
    </row>
    <row r="20348" spans="11:16">
      <c r="K20348" s="14" t="str">
        <v/>
      </c>
      <c r="L20348" s="14" t="str">
        <v/>
      </c>
      <c r="O20348" s="14" t="str">
        <v/>
      </c>
      <c r="P20348" s="14" t="str">
        <f ca="1"/>
        <v>Low Cap</v>
      </c>
    </row>
    <row r="20349" spans="11:16">
      <c r="K20349" s="14" t="str">
        <v/>
      </c>
      <c r="L20349" s="14" t="str">
        <v/>
      </c>
      <c r="O20349" s="14" t="str">
        <v/>
      </c>
      <c r="P20349" s="14" t="str">
        <f ca="1"/>
        <v>Low Cap</v>
      </c>
    </row>
    <row r="20350" spans="11:16">
      <c r="K20350" s="14" t="str">
        <v/>
      </c>
      <c r="L20350" s="14" t="str">
        <v/>
      </c>
      <c r="O20350" s="14" t="str">
        <v/>
      </c>
      <c r="P20350" s="14" t="str">
        <f ca="1"/>
        <v>Low Cap</v>
      </c>
    </row>
    <row r="20351" spans="11:16">
      <c r="K20351" s="14" t="str">
        <v/>
      </c>
      <c r="L20351" s="14" t="str">
        <v/>
      </c>
      <c r="O20351" s="14" t="str">
        <v/>
      </c>
      <c r="P20351" s="14" t="str">
        <f ca="1"/>
        <v>Low Cap</v>
      </c>
    </row>
    <row r="20352" spans="11:16">
      <c r="K20352" s="14" t="str">
        <v/>
      </c>
      <c r="L20352" s="14" t="str">
        <v/>
      </c>
      <c r="O20352" s="14" t="str">
        <v/>
      </c>
      <c r="P20352" s="14" t="str">
        <f ca="1"/>
        <v>Low Cap</v>
      </c>
    </row>
    <row r="20353" spans="11:16">
      <c r="K20353" s="14" t="str">
        <v/>
      </c>
      <c r="L20353" s="14" t="str">
        <v/>
      </c>
      <c r="O20353" s="14" t="str">
        <v/>
      </c>
      <c r="P20353" s="14" t="str">
        <f ca="1"/>
        <v>Low Cap</v>
      </c>
    </row>
    <row r="20354" spans="11:16">
      <c r="K20354" s="14" t="str">
        <v/>
      </c>
      <c r="L20354" s="14" t="str">
        <v/>
      </c>
      <c r="O20354" s="14" t="str">
        <v/>
      </c>
      <c r="P20354" s="14" t="str">
        <f ca="1"/>
        <v>Low Cap</v>
      </c>
    </row>
    <row r="20355" spans="11:16">
      <c r="K20355" s="14" t="str">
        <v/>
      </c>
      <c r="L20355" s="14" t="str">
        <v/>
      </c>
      <c r="O20355" s="14" t="str">
        <v/>
      </c>
      <c r="P20355" s="14" t="str">
        <f ca="1"/>
        <v>Low Cap</v>
      </c>
    </row>
    <row r="20356" spans="11:16">
      <c r="K20356" s="14" t="str">
        <v/>
      </c>
      <c r="L20356" s="14" t="str">
        <v/>
      </c>
      <c r="O20356" s="14" t="str">
        <v/>
      </c>
      <c r="P20356" s="14" t="str">
        <f ca="1"/>
        <v>Low Cap</v>
      </c>
    </row>
    <row r="20357" spans="11:16">
      <c r="K20357" s="14" t="str">
        <v/>
      </c>
      <c r="L20357" s="14" t="str">
        <v/>
      </c>
      <c r="O20357" s="14" t="str">
        <v/>
      </c>
      <c r="P20357" s="14" t="str">
        <f ca="1"/>
        <v>Low Cap</v>
      </c>
    </row>
    <row r="20358" spans="11:16">
      <c r="K20358" s="14" t="str">
        <v/>
      </c>
      <c r="L20358" s="14" t="str">
        <v/>
      </c>
      <c r="O20358" s="14" t="str">
        <v/>
      </c>
      <c r="P20358" s="14" t="str">
        <f ca="1"/>
        <v>Low Cap</v>
      </c>
    </row>
    <row r="20359" spans="11:16">
      <c r="K20359" s="14" t="str">
        <v/>
      </c>
      <c r="L20359" s="14" t="str">
        <v/>
      </c>
      <c r="O20359" s="14" t="str">
        <v/>
      </c>
      <c r="P20359" s="14" t="str">
        <f ca="1"/>
        <v>Low Cap</v>
      </c>
    </row>
    <row r="20360" spans="11:16">
      <c r="K20360" s="14" t="str">
        <v/>
      </c>
      <c r="L20360" s="14" t="str">
        <v/>
      </c>
      <c r="O20360" s="14" t="str">
        <v/>
      </c>
      <c r="P20360" s="14" t="str">
        <f ca="1"/>
        <v>Low Cap</v>
      </c>
    </row>
    <row r="20361" spans="11:16">
      <c r="K20361" s="14" t="str">
        <v/>
      </c>
      <c r="L20361" s="14" t="str">
        <v/>
      </c>
      <c r="O20361" s="14" t="str">
        <v/>
      </c>
      <c r="P20361" s="14" t="str">
        <f ca="1"/>
        <v>Low Cap</v>
      </c>
    </row>
    <row r="20362" spans="11:16">
      <c r="K20362" s="14" t="str">
        <v/>
      </c>
      <c r="L20362" s="14" t="str">
        <v/>
      </c>
      <c r="O20362" s="14" t="str">
        <v/>
      </c>
      <c r="P20362" s="14" t="str">
        <f ca="1"/>
        <v>Low Cap</v>
      </c>
    </row>
    <row r="20363" spans="11:16">
      <c r="K20363" s="14" t="str">
        <v/>
      </c>
      <c r="L20363" s="14" t="str">
        <v/>
      </c>
      <c r="O20363" s="14" t="str">
        <v/>
      </c>
      <c r="P20363" s="14" t="str">
        <f ca="1"/>
        <v>Low Cap</v>
      </c>
    </row>
    <row r="20364" spans="11:16">
      <c r="K20364" s="14" t="str">
        <v/>
      </c>
      <c r="L20364" s="14" t="str">
        <v/>
      </c>
      <c r="O20364" s="14" t="str">
        <v/>
      </c>
      <c r="P20364" s="14" t="str">
        <f ca="1"/>
        <v>Low Cap</v>
      </c>
    </row>
    <row r="20365" spans="11:16">
      <c r="K20365" s="14" t="str">
        <v/>
      </c>
      <c r="L20365" s="14" t="str">
        <v/>
      </c>
      <c r="O20365" s="14" t="str">
        <v/>
      </c>
      <c r="P20365" s="14" t="str">
        <f ca="1"/>
        <v>Low Cap</v>
      </c>
    </row>
    <row r="20366" spans="11:16">
      <c r="K20366" s="14" t="str">
        <v/>
      </c>
      <c r="L20366" s="14" t="str">
        <v/>
      </c>
      <c r="O20366" s="14" t="str">
        <v/>
      </c>
      <c r="P20366" s="14" t="str">
        <f ca="1"/>
        <v>Low Cap</v>
      </c>
    </row>
    <row r="20367" spans="11:16">
      <c r="K20367" s="14" t="str">
        <v/>
      </c>
      <c r="L20367" s="14" t="str">
        <v/>
      </c>
      <c r="O20367" s="14" t="str">
        <v/>
      </c>
      <c r="P20367" s="14" t="str">
        <f ca="1"/>
        <v>Low Cap</v>
      </c>
    </row>
    <row r="20368" spans="11:16">
      <c r="K20368" s="14" t="str">
        <v/>
      </c>
      <c r="L20368" s="14" t="str">
        <v/>
      </c>
      <c r="O20368" s="14" t="str">
        <v/>
      </c>
      <c r="P20368" s="14" t="str">
        <f ca="1"/>
        <v>Low Cap</v>
      </c>
    </row>
    <row r="20369" spans="11:16">
      <c r="K20369" s="14" t="str">
        <v/>
      </c>
      <c r="L20369" s="14" t="str">
        <v/>
      </c>
      <c r="O20369" s="14" t="str">
        <v/>
      </c>
      <c r="P20369" s="14" t="str">
        <f ca="1"/>
        <v>Low Cap</v>
      </c>
    </row>
    <row r="20370" spans="11:16">
      <c r="K20370" s="14" t="str">
        <v/>
      </c>
      <c r="L20370" s="14" t="str">
        <v/>
      </c>
      <c r="O20370" s="14" t="str">
        <v/>
      </c>
      <c r="P20370" s="14" t="str">
        <f ca="1"/>
        <v>Low Cap</v>
      </c>
    </row>
    <row r="20371" spans="11:16">
      <c r="K20371" s="14" t="str">
        <v/>
      </c>
      <c r="L20371" s="14" t="str">
        <v/>
      </c>
      <c r="O20371" s="14" t="str">
        <v/>
      </c>
      <c r="P20371" s="14" t="str">
        <f ca="1"/>
        <v>Low Cap</v>
      </c>
    </row>
    <row r="20372" spans="11:16">
      <c r="K20372" s="14" t="str">
        <v/>
      </c>
      <c r="L20372" s="14" t="str">
        <v/>
      </c>
      <c r="O20372" s="14" t="str">
        <v/>
      </c>
      <c r="P20372" s="14" t="str">
        <f ca="1"/>
        <v>Low Cap</v>
      </c>
    </row>
    <row r="20373" spans="11:16">
      <c r="K20373" s="14" t="str">
        <v/>
      </c>
      <c r="L20373" s="14" t="str">
        <v/>
      </c>
      <c r="O20373" s="14" t="str">
        <v/>
      </c>
      <c r="P20373" s="14" t="str">
        <f ca="1"/>
        <v>Low Cap</v>
      </c>
    </row>
    <row r="20374" spans="11:16">
      <c r="K20374" s="14" t="str">
        <v/>
      </c>
      <c r="L20374" s="14" t="str">
        <v/>
      </c>
      <c r="O20374" s="14" t="str">
        <v/>
      </c>
      <c r="P20374" s="14" t="str">
        <f ca="1"/>
        <v>Low Cap</v>
      </c>
    </row>
    <row r="20375" spans="11:16">
      <c r="K20375" s="14" t="str">
        <v/>
      </c>
      <c r="L20375" s="14" t="str">
        <v/>
      </c>
      <c r="O20375" s="14" t="str">
        <v/>
      </c>
      <c r="P20375" s="14" t="str">
        <f ca="1"/>
        <v>Low Cap</v>
      </c>
    </row>
    <row r="20376" spans="11:16">
      <c r="K20376" s="14" t="str">
        <v/>
      </c>
      <c r="L20376" s="14" t="str">
        <v/>
      </c>
      <c r="O20376" s="14" t="str">
        <v/>
      </c>
      <c r="P20376" s="14" t="str">
        <f ca="1"/>
        <v>Low Cap</v>
      </c>
    </row>
    <row r="20377" spans="11:16">
      <c r="K20377" s="14" t="str">
        <v/>
      </c>
      <c r="L20377" s="14" t="str">
        <v/>
      </c>
      <c r="O20377" s="14" t="str">
        <v/>
      </c>
      <c r="P20377" s="14" t="str">
        <f ca="1"/>
        <v>Low Cap</v>
      </c>
    </row>
    <row r="20378" spans="11:16">
      <c r="K20378" s="14" t="str">
        <v/>
      </c>
      <c r="L20378" s="14" t="str">
        <v/>
      </c>
      <c r="O20378" s="14" t="str">
        <v/>
      </c>
      <c r="P20378" s="14" t="str">
        <f ca="1"/>
        <v>Low Cap</v>
      </c>
    </row>
    <row r="20379" spans="11:16">
      <c r="K20379" s="14" t="str">
        <v/>
      </c>
      <c r="L20379" s="14" t="str">
        <v/>
      </c>
      <c r="O20379" s="14" t="str">
        <v/>
      </c>
      <c r="P20379" s="14" t="str">
        <f ca="1"/>
        <v>Low Cap</v>
      </c>
    </row>
    <row r="20380" spans="11:16">
      <c r="K20380" s="14" t="str">
        <v/>
      </c>
      <c r="L20380" s="14" t="str">
        <v/>
      </c>
      <c r="O20380" s="14" t="str">
        <v/>
      </c>
      <c r="P20380" s="14" t="str">
        <f ca="1"/>
        <v>Low Cap</v>
      </c>
    </row>
    <row r="20381" spans="11:16">
      <c r="K20381" s="14" t="str">
        <v/>
      </c>
      <c r="L20381" s="14" t="str">
        <v/>
      </c>
      <c r="O20381" s="14" t="str">
        <v/>
      </c>
      <c r="P20381" s="14" t="str">
        <f ca="1"/>
        <v>Low Cap</v>
      </c>
    </row>
    <row r="20382" spans="11:16">
      <c r="K20382" s="14" t="str">
        <v/>
      </c>
      <c r="L20382" s="14" t="str">
        <v/>
      </c>
      <c r="O20382" s="14" t="str">
        <v/>
      </c>
      <c r="P20382" s="14" t="str">
        <f ca="1"/>
        <v>Low Cap</v>
      </c>
    </row>
    <row r="20383" spans="11:16">
      <c r="K20383" s="14" t="str">
        <v/>
      </c>
      <c r="L20383" s="14" t="str">
        <v/>
      </c>
      <c r="O20383" s="14" t="str">
        <v/>
      </c>
      <c r="P20383" s="14" t="str">
        <f ca="1"/>
        <v>Low Cap</v>
      </c>
    </row>
    <row r="20384" spans="11:16">
      <c r="K20384" s="14" t="str">
        <v/>
      </c>
      <c r="L20384" s="14" t="str">
        <v/>
      </c>
      <c r="O20384" s="14" t="str">
        <v/>
      </c>
      <c r="P20384" s="14" t="str">
        <f ca="1"/>
        <v>Low Cap</v>
      </c>
    </row>
    <row r="20385" spans="11:16">
      <c r="K20385" s="14" t="str">
        <v/>
      </c>
      <c r="L20385" s="14" t="str">
        <v/>
      </c>
      <c r="O20385" s="14" t="str">
        <v/>
      </c>
      <c r="P20385" s="14" t="str">
        <f ca="1"/>
        <v>Low Cap</v>
      </c>
    </row>
    <row r="20386" spans="11:16">
      <c r="K20386" s="14" t="str">
        <v/>
      </c>
      <c r="L20386" s="14" t="str">
        <v/>
      </c>
      <c r="O20386" s="14" t="str">
        <v/>
      </c>
      <c r="P20386" s="14" t="str">
        <f ca="1"/>
        <v>Low Cap</v>
      </c>
    </row>
    <row r="20387" spans="11:16">
      <c r="K20387" s="14" t="str">
        <v/>
      </c>
      <c r="L20387" s="14" t="str">
        <v/>
      </c>
      <c r="O20387" s="14" t="str">
        <v/>
      </c>
      <c r="P20387" s="14" t="str">
        <f ca="1"/>
        <v>Low Cap</v>
      </c>
    </row>
    <row r="20388" spans="11:16">
      <c r="K20388" s="14" t="str">
        <v/>
      </c>
      <c r="L20388" s="14" t="str">
        <v/>
      </c>
      <c r="O20388" s="14" t="str">
        <v/>
      </c>
      <c r="P20388" s="14" t="str">
        <f ca="1"/>
        <v>Low Cap</v>
      </c>
    </row>
    <row r="20389" spans="11:16">
      <c r="K20389" s="14" t="str">
        <v/>
      </c>
      <c r="L20389" s="14" t="str">
        <v/>
      </c>
      <c r="O20389" s="14" t="str">
        <v/>
      </c>
      <c r="P20389" s="14" t="str">
        <f ca="1"/>
        <v>Low Cap</v>
      </c>
    </row>
    <row r="20390" spans="11:16">
      <c r="K20390" s="14" t="str">
        <v/>
      </c>
      <c r="L20390" s="14" t="str">
        <v/>
      </c>
      <c r="O20390" s="14" t="str">
        <v/>
      </c>
      <c r="P20390" s="14" t="str">
        <f ca="1"/>
        <v>Low Cap</v>
      </c>
    </row>
    <row r="20391" spans="11:16">
      <c r="K20391" s="14" t="str">
        <v/>
      </c>
      <c r="L20391" s="14" t="str">
        <v/>
      </c>
      <c r="O20391" s="14" t="str">
        <v/>
      </c>
      <c r="P20391" s="14" t="str">
        <f ca="1"/>
        <v>Low Cap</v>
      </c>
    </row>
    <row r="20392" spans="11:16">
      <c r="K20392" s="14" t="str">
        <v/>
      </c>
      <c r="L20392" s="14" t="str">
        <v/>
      </c>
      <c r="O20392" s="14" t="str">
        <v/>
      </c>
      <c r="P20392" s="14" t="str">
        <f ca="1"/>
        <v>Low Cap</v>
      </c>
    </row>
    <row r="20393" spans="11:16">
      <c r="K20393" s="14" t="str">
        <v/>
      </c>
      <c r="L20393" s="14" t="str">
        <v/>
      </c>
      <c r="O20393" s="14" t="str">
        <v/>
      </c>
      <c r="P20393" s="14" t="str">
        <f ca="1"/>
        <v>Low Cap</v>
      </c>
    </row>
    <row r="20394" spans="11:16">
      <c r="K20394" s="14" t="str">
        <v/>
      </c>
      <c r="L20394" s="14" t="str">
        <v/>
      </c>
      <c r="O20394" s="14" t="str">
        <v/>
      </c>
      <c r="P20394" s="14" t="str">
        <f ca="1"/>
        <v>Low Cap</v>
      </c>
    </row>
    <row r="20395" spans="11:16">
      <c r="K20395" s="14" t="str">
        <v/>
      </c>
      <c r="L20395" s="14" t="str">
        <v/>
      </c>
      <c r="O20395" s="14" t="str">
        <v/>
      </c>
      <c r="P20395" s="14" t="str">
        <f ca="1"/>
        <v>Low Cap</v>
      </c>
    </row>
    <row r="20396" spans="11:16">
      <c r="K20396" s="14" t="str">
        <v/>
      </c>
      <c r="L20396" s="14" t="str">
        <v/>
      </c>
      <c r="O20396" s="14" t="str">
        <v/>
      </c>
      <c r="P20396" s="14" t="str">
        <f ca="1"/>
        <v>Low Cap</v>
      </c>
    </row>
    <row r="20397" spans="11:16">
      <c r="K20397" s="14" t="str">
        <v/>
      </c>
      <c r="L20397" s="14" t="str">
        <v/>
      </c>
      <c r="O20397" s="14" t="str">
        <v/>
      </c>
      <c r="P20397" s="14" t="str">
        <f ca="1"/>
        <v>Low Cap</v>
      </c>
    </row>
    <row r="20398" spans="11:16">
      <c r="K20398" s="14" t="str">
        <v/>
      </c>
      <c r="L20398" s="14" t="str">
        <v/>
      </c>
      <c r="O20398" s="14" t="str">
        <v/>
      </c>
      <c r="P20398" s="14" t="str">
        <f ca="1"/>
        <v>Low Cap</v>
      </c>
    </row>
    <row r="20399" spans="11:16">
      <c r="K20399" s="14" t="str">
        <v/>
      </c>
      <c r="L20399" s="14" t="str">
        <v/>
      </c>
      <c r="O20399" s="14" t="str">
        <v/>
      </c>
      <c r="P20399" s="14" t="str">
        <f ca="1"/>
        <v>Low Cap</v>
      </c>
    </row>
    <row r="20400" spans="11:16">
      <c r="K20400" s="14" t="str">
        <v/>
      </c>
      <c r="L20400" s="14" t="str">
        <v/>
      </c>
      <c r="O20400" s="14" t="str">
        <v/>
      </c>
      <c r="P20400" s="14" t="str">
        <f ca="1"/>
        <v>Low Cap</v>
      </c>
    </row>
    <row r="20401" spans="11:16">
      <c r="K20401" s="14" t="str">
        <v/>
      </c>
      <c r="L20401" s="14" t="str">
        <v/>
      </c>
      <c r="O20401" s="14" t="str">
        <v/>
      </c>
      <c r="P20401" s="14" t="str">
        <f ca="1"/>
        <v>Low Cap</v>
      </c>
    </row>
    <row r="20402" spans="11:16">
      <c r="K20402" s="14" t="str">
        <v/>
      </c>
      <c r="L20402" s="14" t="str">
        <v/>
      </c>
      <c r="O20402" s="14" t="str">
        <v/>
      </c>
      <c r="P20402" s="14" t="str">
        <f ca="1"/>
        <v>Low Cap</v>
      </c>
    </row>
    <row r="20403" spans="11:16">
      <c r="K20403" s="14" t="str">
        <v/>
      </c>
      <c r="L20403" s="14" t="str">
        <v/>
      </c>
      <c r="O20403" s="14" t="str">
        <v/>
      </c>
      <c r="P20403" s="14" t="str">
        <f ca="1"/>
        <v>Low Cap</v>
      </c>
    </row>
    <row r="20404" spans="11:16">
      <c r="K20404" s="14" t="str">
        <v/>
      </c>
      <c r="L20404" s="14" t="str">
        <v/>
      </c>
      <c r="O20404" s="14" t="str">
        <v/>
      </c>
      <c r="P20404" s="14" t="str">
        <f ca="1"/>
        <v>Low Cap</v>
      </c>
    </row>
    <row r="20405" spans="11:16">
      <c r="K20405" s="14" t="str">
        <v/>
      </c>
      <c r="L20405" s="14" t="str">
        <v/>
      </c>
      <c r="O20405" s="14" t="str">
        <v/>
      </c>
      <c r="P20405" s="14" t="str">
        <f ca="1"/>
        <v>Low Cap</v>
      </c>
    </row>
    <row r="20406" spans="11:16">
      <c r="K20406" s="14" t="str">
        <v/>
      </c>
      <c r="L20406" s="14" t="str">
        <v/>
      </c>
      <c r="O20406" s="14" t="str">
        <v/>
      </c>
      <c r="P20406" s="14" t="str">
        <f ca="1"/>
        <v>Low Cap</v>
      </c>
    </row>
    <row r="20407" spans="11:16">
      <c r="K20407" s="14" t="str">
        <v/>
      </c>
      <c r="L20407" s="14" t="str">
        <v/>
      </c>
      <c r="O20407" s="14" t="str">
        <v/>
      </c>
      <c r="P20407" s="14" t="str">
        <f ca="1"/>
        <v>Low Cap</v>
      </c>
    </row>
    <row r="20408" spans="11:16">
      <c r="K20408" s="14" t="str">
        <v/>
      </c>
      <c r="L20408" s="14" t="str">
        <v/>
      </c>
      <c r="O20408" s="14" t="str">
        <v/>
      </c>
      <c r="P20408" s="14" t="str">
        <f ca="1"/>
        <v>Low Cap</v>
      </c>
    </row>
    <row r="20409" spans="11:16">
      <c r="K20409" s="14" t="str">
        <v/>
      </c>
      <c r="L20409" s="14" t="str">
        <v/>
      </c>
      <c r="O20409" s="14" t="str">
        <v/>
      </c>
      <c r="P20409" s="14" t="str">
        <f ca="1"/>
        <v>Low Cap</v>
      </c>
    </row>
    <row r="20410" spans="11:16">
      <c r="K20410" s="14" t="str">
        <v/>
      </c>
      <c r="L20410" s="14" t="str">
        <v/>
      </c>
      <c r="O20410" s="14" t="str">
        <v/>
      </c>
      <c r="P20410" s="14" t="str">
        <f ca="1"/>
        <v>Low Cap</v>
      </c>
    </row>
    <row r="20411" spans="11:16">
      <c r="K20411" s="14" t="str">
        <v/>
      </c>
      <c r="L20411" s="14" t="str">
        <v/>
      </c>
      <c r="O20411" s="14" t="str">
        <v/>
      </c>
      <c r="P20411" s="14" t="str">
        <f ca="1"/>
        <v>Low Cap</v>
      </c>
    </row>
    <row r="20412" spans="11:16">
      <c r="K20412" s="14" t="str">
        <v/>
      </c>
      <c r="L20412" s="14" t="str">
        <v/>
      </c>
      <c r="O20412" s="14" t="str">
        <v/>
      </c>
      <c r="P20412" s="14" t="str">
        <f ca="1"/>
        <v>Low Cap</v>
      </c>
    </row>
    <row r="20413" spans="11:16">
      <c r="K20413" s="14" t="str">
        <v/>
      </c>
      <c r="L20413" s="14" t="str">
        <v/>
      </c>
      <c r="O20413" s="14" t="str">
        <v/>
      </c>
      <c r="P20413" s="14" t="str">
        <f ca="1"/>
        <v>Low Cap</v>
      </c>
    </row>
    <row r="20414" spans="11:16">
      <c r="K20414" s="14" t="str">
        <v/>
      </c>
      <c r="L20414" s="14" t="str">
        <v/>
      </c>
      <c r="O20414" s="14" t="str">
        <v/>
      </c>
      <c r="P20414" s="14" t="str">
        <f ca="1"/>
        <v>Low Cap</v>
      </c>
    </row>
    <row r="20415" spans="11:16">
      <c r="K20415" s="14" t="str">
        <v/>
      </c>
      <c r="L20415" s="14" t="str">
        <v/>
      </c>
      <c r="O20415" s="14" t="str">
        <v/>
      </c>
      <c r="P20415" s="14" t="str">
        <f ca="1"/>
        <v>Low Cap</v>
      </c>
    </row>
    <row r="20416" spans="11:16">
      <c r="K20416" s="14" t="str">
        <v/>
      </c>
      <c r="L20416" s="14" t="str">
        <v/>
      </c>
      <c r="O20416" s="14" t="str">
        <v/>
      </c>
      <c r="P20416" s="14" t="str">
        <f ca="1"/>
        <v>Low Cap</v>
      </c>
    </row>
    <row r="20417" spans="11:16">
      <c r="K20417" s="14" t="str">
        <v/>
      </c>
      <c r="L20417" s="14" t="str">
        <v/>
      </c>
      <c r="O20417" s="14" t="str">
        <v/>
      </c>
      <c r="P20417" s="14" t="str">
        <f ca="1"/>
        <v>Low Cap</v>
      </c>
    </row>
    <row r="20418" spans="11:16">
      <c r="K20418" s="14" t="str">
        <v/>
      </c>
      <c r="L20418" s="14" t="str">
        <v/>
      </c>
      <c r="O20418" s="14" t="str">
        <v/>
      </c>
      <c r="P20418" s="14" t="str">
        <f ca="1"/>
        <v>Low Cap</v>
      </c>
    </row>
    <row r="20419" spans="11:16">
      <c r="K20419" s="14" t="str">
        <v/>
      </c>
      <c r="L20419" s="14" t="str">
        <v/>
      </c>
      <c r="O20419" s="14" t="str">
        <v/>
      </c>
      <c r="P20419" s="14" t="str">
        <f ca="1"/>
        <v>Low Cap</v>
      </c>
    </row>
    <row r="20420" spans="11:16">
      <c r="K20420" s="14" t="str">
        <v/>
      </c>
      <c r="L20420" s="14" t="str">
        <v/>
      </c>
      <c r="O20420" s="14" t="str">
        <v/>
      </c>
      <c r="P20420" s="14" t="str">
        <f ca="1"/>
        <v>Low Cap</v>
      </c>
    </row>
    <row r="20421" spans="11:16">
      <c r="K20421" s="14" t="str">
        <v/>
      </c>
      <c r="L20421" s="14" t="str">
        <v/>
      </c>
      <c r="O20421" s="14" t="str">
        <v/>
      </c>
      <c r="P20421" s="14" t="str">
        <f ca="1"/>
        <v>Low Cap</v>
      </c>
    </row>
    <row r="20422" spans="11:16">
      <c r="K20422" s="14" t="str">
        <v/>
      </c>
      <c r="L20422" s="14" t="str">
        <v/>
      </c>
      <c r="O20422" s="14" t="str">
        <v/>
      </c>
      <c r="P20422" s="14" t="str">
        <f ca="1"/>
        <v>Low Cap</v>
      </c>
    </row>
    <row r="20423" spans="11:16">
      <c r="K20423" s="14" t="str">
        <v/>
      </c>
      <c r="L20423" s="14" t="str">
        <v/>
      </c>
      <c r="O20423" s="14" t="str">
        <v/>
      </c>
      <c r="P20423" s="14" t="str">
        <f ca="1"/>
        <v>Low Cap</v>
      </c>
    </row>
    <row r="20424" spans="11:16">
      <c r="K20424" s="14" t="str">
        <v/>
      </c>
      <c r="L20424" s="14" t="str">
        <v/>
      </c>
      <c r="O20424" s="14" t="str">
        <v/>
      </c>
      <c r="P20424" s="14" t="str">
        <f ca="1"/>
        <v>Low Cap</v>
      </c>
    </row>
    <row r="20425" spans="11:16">
      <c r="K20425" s="14" t="str">
        <v/>
      </c>
      <c r="L20425" s="14" t="str">
        <v/>
      </c>
      <c r="O20425" s="14" t="str">
        <v/>
      </c>
      <c r="P20425" s="14" t="str">
        <f ca="1"/>
        <v>Low Cap</v>
      </c>
    </row>
    <row r="20426" spans="11:16">
      <c r="K20426" s="14" t="str">
        <v/>
      </c>
      <c r="L20426" s="14" t="str">
        <v/>
      </c>
      <c r="O20426" s="14" t="str">
        <v/>
      </c>
      <c r="P20426" s="14" t="str">
        <f ca="1"/>
        <v>Low Cap</v>
      </c>
    </row>
    <row r="20427" spans="11:16">
      <c r="K20427" s="14" t="str">
        <v/>
      </c>
      <c r="L20427" s="14" t="str">
        <v/>
      </c>
      <c r="O20427" s="14" t="str">
        <v/>
      </c>
      <c r="P20427" s="14" t="str">
        <f ca="1"/>
        <v>Low Cap</v>
      </c>
    </row>
    <row r="20428" spans="11:16">
      <c r="K20428" s="14" t="str">
        <v/>
      </c>
      <c r="L20428" s="14" t="str">
        <v/>
      </c>
      <c r="O20428" s="14" t="str">
        <v/>
      </c>
      <c r="P20428" s="14" t="str">
        <f ca="1"/>
        <v>Low Cap</v>
      </c>
    </row>
    <row r="20429" spans="11:16">
      <c r="K20429" s="14" t="str">
        <v/>
      </c>
      <c r="L20429" s="14" t="str">
        <v/>
      </c>
      <c r="O20429" s="14" t="str">
        <v/>
      </c>
      <c r="P20429" s="14" t="str">
        <f ca="1"/>
        <v>Low Cap</v>
      </c>
    </row>
    <row r="20430" spans="11:16">
      <c r="K20430" s="14" t="str">
        <v/>
      </c>
      <c r="L20430" s="14" t="str">
        <v/>
      </c>
      <c r="O20430" s="14" t="str">
        <v/>
      </c>
      <c r="P20430" s="14" t="str">
        <f ca="1"/>
        <v>Low Cap</v>
      </c>
    </row>
    <row r="20431" spans="11:16">
      <c r="K20431" s="14" t="str">
        <v/>
      </c>
      <c r="L20431" s="14" t="str">
        <v/>
      </c>
      <c r="O20431" s="14" t="str">
        <v/>
      </c>
      <c r="P20431" s="14" t="str">
        <f ca="1"/>
        <v>Low Cap</v>
      </c>
    </row>
    <row r="20432" spans="11:16">
      <c r="K20432" s="14" t="str">
        <v/>
      </c>
      <c r="L20432" s="14" t="str">
        <v/>
      </c>
      <c r="O20432" s="14" t="str">
        <v/>
      </c>
      <c r="P20432" s="14" t="str">
        <f ca="1"/>
        <v>Low Cap</v>
      </c>
    </row>
    <row r="20433" spans="11:16">
      <c r="K20433" s="14" t="str">
        <v/>
      </c>
      <c r="L20433" s="14" t="str">
        <v/>
      </c>
      <c r="O20433" s="14" t="str">
        <v/>
      </c>
      <c r="P20433" s="14" t="str">
        <f ca="1"/>
        <v>Low Cap</v>
      </c>
    </row>
    <row r="20434" spans="11:16">
      <c r="K20434" s="14" t="str">
        <v/>
      </c>
      <c r="L20434" s="14" t="str">
        <v/>
      </c>
      <c r="O20434" s="14" t="str">
        <v/>
      </c>
      <c r="P20434" s="14" t="str">
        <f ca="1"/>
        <v>Low Cap</v>
      </c>
    </row>
    <row r="20435" spans="11:16">
      <c r="K20435" s="14" t="str">
        <v/>
      </c>
      <c r="L20435" s="14" t="str">
        <v/>
      </c>
      <c r="O20435" s="14" t="str">
        <v/>
      </c>
      <c r="P20435" s="14" t="str">
        <f ca="1"/>
        <v>Low Cap</v>
      </c>
    </row>
    <row r="20436" spans="11:16">
      <c r="K20436" s="14" t="str">
        <v/>
      </c>
      <c r="L20436" s="14" t="str">
        <v/>
      </c>
      <c r="O20436" s="14" t="str">
        <v/>
      </c>
      <c r="P20436" s="14" t="str">
        <f ca="1"/>
        <v>Low Cap</v>
      </c>
    </row>
    <row r="20437" spans="11:16">
      <c r="K20437" s="14" t="str">
        <v/>
      </c>
      <c r="L20437" s="14" t="str">
        <v/>
      </c>
      <c r="O20437" s="14" t="str">
        <v/>
      </c>
      <c r="P20437" s="14" t="str">
        <f ca="1"/>
        <v>Low Cap</v>
      </c>
    </row>
    <row r="20438" spans="11:16">
      <c r="K20438" s="14" t="str">
        <v/>
      </c>
      <c r="L20438" s="14" t="str">
        <v/>
      </c>
      <c r="O20438" s="14" t="str">
        <v/>
      </c>
      <c r="P20438" s="14" t="str">
        <f ca="1"/>
        <v>Low Cap</v>
      </c>
    </row>
    <row r="20439" spans="11:16">
      <c r="K20439" s="14" t="str">
        <v/>
      </c>
      <c r="L20439" s="14" t="str">
        <v/>
      </c>
      <c r="O20439" s="14" t="str">
        <v/>
      </c>
      <c r="P20439" s="14" t="str">
        <f ca="1"/>
        <v>Low Cap</v>
      </c>
    </row>
    <row r="20440" spans="11:16">
      <c r="K20440" s="14" t="str">
        <v/>
      </c>
      <c r="L20440" s="14" t="str">
        <v/>
      </c>
      <c r="O20440" s="14" t="str">
        <v/>
      </c>
      <c r="P20440" s="14" t="str">
        <f ca="1"/>
        <v>Low Cap</v>
      </c>
    </row>
    <row r="20441" spans="11:16">
      <c r="K20441" s="14" t="str">
        <v/>
      </c>
      <c r="L20441" s="14" t="str">
        <v/>
      </c>
      <c r="O20441" s="14" t="str">
        <v/>
      </c>
      <c r="P20441" s="14" t="str">
        <f ca="1"/>
        <v>Low Cap</v>
      </c>
    </row>
    <row r="20442" spans="11:16">
      <c r="K20442" s="14" t="str">
        <v/>
      </c>
      <c r="L20442" s="14" t="str">
        <v/>
      </c>
      <c r="O20442" s="14" t="str">
        <v/>
      </c>
      <c r="P20442" s="14" t="str">
        <f ca="1"/>
        <v>Low Cap</v>
      </c>
    </row>
    <row r="20443" spans="11:16">
      <c r="K20443" s="14" t="str">
        <v/>
      </c>
      <c r="L20443" s="14" t="str">
        <v/>
      </c>
      <c r="O20443" s="14" t="str">
        <v/>
      </c>
      <c r="P20443" s="14" t="str">
        <f ca="1"/>
        <v>Low Cap</v>
      </c>
    </row>
    <row r="20444" spans="11:16">
      <c r="K20444" s="14" t="str">
        <v/>
      </c>
      <c r="L20444" s="14" t="str">
        <v/>
      </c>
      <c r="O20444" s="14" t="str">
        <v/>
      </c>
      <c r="P20444" s="14" t="str">
        <f ca="1"/>
        <v>Low Cap</v>
      </c>
    </row>
    <row r="20445" spans="11:16">
      <c r="K20445" s="14" t="str">
        <v/>
      </c>
      <c r="L20445" s="14" t="str">
        <v/>
      </c>
      <c r="O20445" s="14" t="str">
        <v/>
      </c>
      <c r="P20445" s="14" t="str">
        <f ca="1"/>
        <v>Low Cap</v>
      </c>
    </row>
    <row r="20446" spans="11:16">
      <c r="K20446" s="14" t="str">
        <v/>
      </c>
      <c r="L20446" s="14" t="str">
        <v/>
      </c>
      <c r="O20446" s="14" t="str">
        <v/>
      </c>
      <c r="P20446" s="14" t="str">
        <f ca="1"/>
        <v>Low Cap</v>
      </c>
    </row>
    <row r="20447" spans="11:16">
      <c r="K20447" s="14" t="str">
        <v/>
      </c>
      <c r="L20447" s="14" t="str">
        <v/>
      </c>
      <c r="O20447" s="14" t="str">
        <v/>
      </c>
      <c r="P20447" s="14" t="str">
        <f ca="1"/>
        <v>Low Cap</v>
      </c>
    </row>
    <row r="20448" spans="11:16">
      <c r="K20448" s="14" t="str">
        <v/>
      </c>
      <c r="L20448" s="14" t="str">
        <v/>
      </c>
      <c r="O20448" s="14" t="str">
        <v/>
      </c>
      <c r="P20448" s="14" t="str">
        <f ca="1"/>
        <v>Low Cap</v>
      </c>
    </row>
    <row r="20449" spans="11:16">
      <c r="K20449" s="14" t="str">
        <v/>
      </c>
      <c r="L20449" s="14" t="str">
        <v/>
      </c>
      <c r="O20449" s="14" t="str">
        <v/>
      </c>
      <c r="P20449" s="14" t="str">
        <f ca="1"/>
        <v>Low Cap</v>
      </c>
    </row>
    <row r="20450" spans="11:16">
      <c r="K20450" s="14" t="str">
        <v/>
      </c>
      <c r="L20450" s="14" t="str">
        <v/>
      </c>
      <c r="O20450" s="14" t="str">
        <v/>
      </c>
      <c r="P20450" s="14" t="str">
        <f ca="1"/>
        <v>Low Cap</v>
      </c>
    </row>
    <row r="20451" spans="11:16">
      <c r="K20451" s="14" t="str">
        <v/>
      </c>
      <c r="L20451" s="14" t="str">
        <v/>
      </c>
      <c r="O20451" s="14" t="str">
        <v/>
      </c>
      <c r="P20451" s="14" t="str">
        <f ca="1"/>
        <v>Low Cap</v>
      </c>
    </row>
    <row r="20452" spans="11:16">
      <c r="K20452" s="14" t="str">
        <v/>
      </c>
      <c r="L20452" s="14" t="str">
        <v/>
      </c>
      <c r="O20452" s="14" t="str">
        <v/>
      </c>
      <c r="P20452" s="14" t="str">
        <f ca="1"/>
        <v>Low Cap</v>
      </c>
    </row>
    <row r="20453" spans="11:16">
      <c r="K20453" s="14" t="str">
        <v/>
      </c>
      <c r="L20453" s="14" t="str">
        <v/>
      </c>
      <c r="O20453" s="14" t="str">
        <v/>
      </c>
      <c r="P20453" s="14" t="str">
        <f ca="1"/>
        <v>Low Cap</v>
      </c>
    </row>
    <row r="20454" spans="11:16">
      <c r="K20454" s="14" t="str">
        <v/>
      </c>
      <c r="L20454" s="14" t="str">
        <v/>
      </c>
      <c r="O20454" s="14" t="str">
        <v/>
      </c>
      <c r="P20454" s="14" t="str">
        <f ca="1"/>
        <v>Low Cap</v>
      </c>
    </row>
    <row r="20455" spans="11:16">
      <c r="K20455" s="14" t="str">
        <v/>
      </c>
      <c r="L20455" s="14" t="str">
        <v/>
      </c>
      <c r="O20455" s="14" t="str">
        <v/>
      </c>
      <c r="P20455" s="14" t="str">
        <f ca="1"/>
        <v>Low Cap</v>
      </c>
    </row>
    <row r="20456" spans="11:16">
      <c r="K20456" s="14" t="str">
        <v/>
      </c>
      <c r="L20456" s="14" t="str">
        <v/>
      </c>
      <c r="O20456" s="14" t="str">
        <v/>
      </c>
      <c r="P20456" s="14" t="str">
        <f ca="1"/>
        <v>Low Cap</v>
      </c>
    </row>
    <row r="20457" spans="11:16">
      <c r="K20457" s="14" t="str">
        <v/>
      </c>
      <c r="L20457" s="14" t="str">
        <v/>
      </c>
      <c r="O20457" s="14" t="str">
        <v/>
      </c>
      <c r="P20457" s="14" t="str">
        <f ca="1"/>
        <v>Low Cap</v>
      </c>
    </row>
    <row r="20458" spans="11:16">
      <c r="K20458" s="14" t="str">
        <v/>
      </c>
      <c r="L20458" s="14" t="str">
        <v/>
      </c>
      <c r="O20458" s="14" t="str">
        <v/>
      </c>
      <c r="P20458" s="14" t="str">
        <f ca="1"/>
        <v>Low Cap</v>
      </c>
    </row>
    <row r="20459" spans="11:16">
      <c r="K20459" s="14" t="str">
        <v/>
      </c>
      <c r="L20459" s="14" t="str">
        <v/>
      </c>
      <c r="O20459" s="14" t="str">
        <v/>
      </c>
      <c r="P20459" s="14" t="str">
        <f ca="1"/>
        <v>Low Cap</v>
      </c>
    </row>
    <row r="20460" spans="11:16">
      <c r="K20460" s="14" t="str">
        <v/>
      </c>
      <c r="L20460" s="14" t="str">
        <v/>
      </c>
      <c r="O20460" s="14" t="str">
        <v/>
      </c>
      <c r="P20460" s="14" t="str">
        <f ca="1"/>
        <v>Low Cap</v>
      </c>
    </row>
    <row r="20461" spans="11:16">
      <c r="K20461" s="14" t="str">
        <v/>
      </c>
      <c r="L20461" s="14" t="str">
        <v/>
      </c>
      <c r="O20461" s="14" t="str">
        <v/>
      </c>
      <c r="P20461" s="14" t="str">
        <f ca="1"/>
        <v>Low Cap</v>
      </c>
    </row>
    <row r="20462" spans="11:16">
      <c r="K20462" s="14" t="str">
        <v/>
      </c>
      <c r="L20462" s="14" t="str">
        <v/>
      </c>
      <c r="O20462" s="14" t="str">
        <v/>
      </c>
      <c r="P20462" s="14" t="str">
        <f ca="1"/>
        <v>Low Cap</v>
      </c>
    </row>
    <row r="20463" spans="11:16">
      <c r="K20463" s="14" t="str">
        <v/>
      </c>
      <c r="L20463" s="14" t="str">
        <v/>
      </c>
      <c r="O20463" s="14" t="str">
        <v/>
      </c>
      <c r="P20463" s="14" t="str">
        <f ca="1"/>
        <v>Low Cap</v>
      </c>
    </row>
    <row r="20464" spans="11:16">
      <c r="K20464" s="14" t="str">
        <v/>
      </c>
      <c r="L20464" s="14" t="str">
        <v/>
      </c>
      <c r="O20464" s="14" t="str">
        <v/>
      </c>
      <c r="P20464" s="14" t="str">
        <f ca="1"/>
        <v>Low Cap</v>
      </c>
    </row>
    <row r="20465" spans="11:16">
      <c r="K20465" s="14" t="str">
        <v/>
      </c>
      <c r="L20465" s="14" t="str">
        <v/>
      </c>
      <c r="O20465" s="14" t="str">
        <v/>
      </c>
      <c r="P20465" s="14" t="str">
        <f ca="1"/>
        <v>Low Cap</v>
      </c>
    </row>
    <row r="20466" spans="11:16">
      <c r="K20466" s="14" t="str">
        <v/>
      </c>
      <c r="L20466" s="14" t="str">
        <v/>
      </c>
      <c r="O20466" s="14" t="str">
        <v/>
      </c>
      <c r="P20466" s="14" t="str">
        <f ca="1"/>
        <v>Low Cap</v>
      </c>
    </row>
    <row r="20467" spans="11:16">
      <c r="K20467" s="14" t="str">
        <v/>
      </c>
      <c r="L20467" s="14" t="str">
        <v/>
      </c>
      <c r="O20467" s="14" t="str">
        <v/>
      </c>
      <c r="P20467" s="14" t="str">
        <f ca="1"/>
        <v>Low Cap</v>
      </c>
    </row>
    <row r="20468" spans="11:16">
      <c r="K20468" s="14" t="str">
        <v/>
      </c>
      <c r="L20468" s="14" t="str">
        <v/>
      </c>
      <c r="O20468" s="14" t="str">
        <v/>
      </c>
      <c r="P20468" s="14" t="str">
        <f ca="1"/>
        <v>Low Cap</v>
      </c>
    </row>
    <row r="20469" spans="11:16">
      <c r="K20469" s="14" t="str">
        <v/>
      </c>
      <c r="L20469" s="14" t="str">
        <v/>
      </c>
      <c r="O20469" s="14" t="str">
        <v/>
      </c>
      <c r="P20469" s="14" t="str">
        <f ca="1"/>
        <v>Low Cap</v>
      </c>
    </row>
    <row r="20470" spans="11:16">
      <c r="K20470" s="14" t="str">
        <v/>
      </c>
      <c r="L20470" s="14" t="str">
        <v/>
      </c>
      <c r="O20470" s="14" t="str">
        <v/>
      </c>
      <c r="P20470" s="14" t="str">
        <f ca="1"/>
        <v>Low Cap</v>
      </c>
    </row>
    <row r="20471" spans="11:16">
      <c r="K20471" s="14" t="str">
        <v/>
      </c>
      <c r="L20471" s="14" t="str">
        <v/>
      </c>
      <c r="O20471" s="14" t="str">
        <v/>
      </c>
      <c r="P20471" s="14" t="str">
        <f ca="1"/>
        <v>Low Cap</v>
      </c>
    </row>
    <row r="20472" spans="11:16">
      <c r="K20472" s="14" t="str">
        <v/>
      </c>
      <c r="L20472" s="14" t="str">
        <v/>
      </c>
      <c r="O20472" s="14" t="str">
        <v/>
      </c>
      <c r="P20472" s="14" t="str">
        <f ca="1"/>
        <v>Low Cap</v>
      </c>
    </row>
    <row r="20473" spans="11:16">
      <c r="K20473" s="14" t="str">
        <v/>
      </c>
      <c r="L20473" s="14" t="str">
        <v/>
      </c>
      <c r="O20473" s="14" t="str">
        <v/>
      </c>
      <c r="P20473" s="14" t="str">
        <f ca="1"/>
        <v>Low Cap</v>
      </c>
    </row>
    <row r="20474" spans="11:16">
      <c r="K20474" s="14" t="str">
        <v/>
      </c>
      <c r="L20474" s="14" t="str">
        <v/>
      </c>
      <c r="O20474" s="14" t="str">
        <v/>
      </c>
      <c r="P20474" s="14" t="str">
        <f ca="1"/>
        <v>Low Cap</v>
      </c>
    </row>
    <row r="20475" spans="11:16">
      <c r="K20475" s="14" t="str">
        <v/>
      </c>
      <c r="L20475" s="14" t="str">
        <v/>
      </c>
      <c r="O20475" s="14" t="str">
        <v/>
      </c>
      <c r="P20475" s="14" t="str">
        <f ca="1"/>
        <v>Low Cap</v>
      </c>
    </row>
    <row r="20476" spans="11:16">
      <c r="K20476" s="14" t="str">
        <v/>
      </c>
      <c r="L20476" s="14" t="str">
        <v/>
      </c>
      <c r="O20476" s="14" t="str">
        <v/>
      </c>
      <c r="P20476" s="14" t="str">
        <f ca="1"/>
        <v>Low Cap</v>
      </c>
    </row>
    <row r="20477" spans="11:16">
      <c r="K20477" s="14" t="str">
        <v/>
      </c>
      <c r="L20477" s="14" t="str">
        <v/>
      </c>
      <c r="O20477" s="14" t="str">
        <v/>
      </c>
      <c r="P20477" s="14" t="str">
        <f ca="1"/>
        <v>Low Cap</v>
      </c>
    </row>
    <row r="20478" spans="11:16">
      <c r="K20478" s="14" t="str">
        <v/>
      </c>
      <c r="L20478" s="14" t="str">
        <v/>
      </c>
      <c r="O20478" s="14" t="str">
        <v/>
      </c>
      <c r="P20478" s="14" t="str">
        <f ca="1"/>
        <v>Low Cap</v>
      </c>
    </row>
    <row r="20479" spans="11:16">
      <c r="K20479" s="14" t="str">
        <v/>
      </c>
      <c r="L20479" s="14" t="str">
        <v/>
      </c>
      <c r="O20479" s="14" t="str">
        <v/>
      </c>
      <c r="P20479" s="14" t="str">
        <f ca="1"/>
        <v>Low Cap</v>
      </c>
    </row>
    <row r="20480" spans="11:16">
      <c r="K20480" s="14" t="str">
        <v/>
      </c>
      <c r="L20480" s="14" t="str">
        <v/>
      </c>
      <c r="O20480" s="14" t="str">
        <v/>
      </c>
      <c r="P20480" s="14" t="str">
        <f ca="1"/>
        <v>Low Cap</v>
      </c>
    </row>
    <row r="20481" spans="11:16">
      <c r="K20481" s="14" t="str">
        <v/>
      </c>
      <c r="L20481" s="14" t="str">
        <v/>
      </c>
      <c r="O20481" s="14" t="str">
        <v/>
      </c>
      <c r="P20481" s="14" t="str">
        <f ca="1"/>
        <v>Low Cap</v>
      </c>
    </row>
    <row r="20482" spans="11:16">
      <c r="K20482" s="14" t="str">
        <v/>
      </c>
      <c r="L20482" s="14" t="str">
        <v/>
      </c>
      <c r="O20482" s="14" t="str">
        <v/>
      </c>
      <c r="P20482" s="14" t="str">
        <f ca="1"/>
        <v>Low Cap</v>
      </c>
    </row>
    <row r="20483" spans="11:16">
      <c r="K20483" s="14" t="str">
        <v/>
      </c>
      <c r="L20483" s="14" t="str">
        <v/>
      </c>
      <c r="O20483" s="14" t="str">
        <v/>
      </c>
      <c r="P20483" s="14" t="str">
        <f ca="1"/>
        <v>Low Cap</v>
      </c>
    </row>
    <row r="20484" spans="11:16">
      <c r="K20484" s="14" t="str">
        <v/>
      </c>
      <c r="L20484" s="14" t="str">
        <v/>
      </c>
      <c r="O20484" s="14" t="str">
        <v/>
      </c>
      <c r="P20484" s="14" t="str">
        <f ca="1"/>
        <v>Low Cap</v>
      </c>
    </row>
    <row r="20485" spans="11:16">
      <c r="K20485" s="14" t="str">
        <v/>
      </c>
      <c r="L20485" s="14" t="str">
        <v/>
      </c>
      <c r="O20485" s="14" t="str">
        <v/>
      </c>
      <c r="P20485" s="14" t="str">
        <f ca="1"/>
        <v>Low Cap</v>
      </c>
    </row>
    <row r="20486" spans="11:16">
      <c r="K20486" s="14" t="str">
        <v/>
      </c>
      <c r="L20486" s="14" t="str">
        <v/>
      </c>
      <c r="O20486" s="14" t="str">
        <v/>
      </c>
      <c r="P20486" s="14" t="str">
        <f ca="1"/>
        <v>Low Cap</v>
      </c>
    </row>
    <row r="20487" spans="11:16">
      <c r="K20487" s="14" t="str">
        <v/>
      </c>
      <c r="L20487" s="14" t="str">
        <v/>
      </c>
      <c r="O20487" s="14" t="str">
        <v/>
      </c>
      <c r="P20487" s="14" t="str">
        <f ca="1"/>
        <v>Low Cap</v>
      </c>
    </row>
    <row r="20488" spans="11:16">
      <c r="K20488" s="14" t="str">
        <v/>
      </c>
      <c r="L20488" s="14" t="str">
        <v/>
      </c>
      <c r="O20488" s="14" t="str">
        <v/>
      </c>
      <c r="P20488" s="14" t="str">
        <f ca="1"/>
        <v>Low Cap</v>
      </c>
    </row>
    <row r="20489" spans="11:16">
      <c r="K20489" s="14" t="str">
        <v/>
      </c>
      <c r="L20489" s="14" t="str">
        <v/>
      </c>
      <c r="O20489" s="14" t="str">
        <v/>
      </c>
      <c r="P20489" s="14" t="str">
        <f ca="1"/>
        <v>Low Cap</v>
      </c>
    </row>
    <row r="20490" spans="11:16">
      <c r="K20490" s="14" t="str">
        <v/>
      </c>
      <c r="L20490" s="14" t="str">
        <v/>
      </c>
      <c r="O20490" s="14" t="str">
        <v/>
      </c>
      <c r="P20490" s="14" t="str">
        <f ca="1"/>
        <v>Low Cap</v>
      </c>
    </row>
    <row r="20491" spans="11:16">
      <c r="K20491" s="14" t="str">
        <v/>
      </c>
      <c r="L20491" s="14" t="str">
        <v/>
      </c>
      <c r="O20491" s="14" t="str">
        <v/>
      </c>
      <c r="P20491" s="14" t="str">
        <f ca="1"/>
        <v>Low Cap</v>
      </c>
    </row>
    <row r="20492" spans="11:16">
      <c r="K20492" s="14" t="str">
        <v/>
      </c>
      <c r="L20492" s="14" t="str">
        <v/>
      </c>
      <c r="O20492" s="14" t="str">
        <v/>
      </c>
      <c r="P20492" s="14" t="str">
        <f ca="1"/>
        <v>Low Cap</v>
      </c>
    </row>
    <row r="20493" spans="11:16">
      <c r="K20493" s="14" t="str">
        <v/>
      </c>
      <c r="L20493" s="14" t="str">
        <v/>
      </c>
      <c r="O20493" s="14" t="str">
        <v/>
      </c>
      <c r="P20493" s="14" t="str">
        <f ca="1"/>
        <v>Low Cap</v>
      </c>
    </row>
    <row r="20494" spans="11:16">
      <c r="K20494" s="14" t="str">
        <v/>
      </c>
      <c r="L20494" s="14" t="str">
        <v/>
      </c>
      <c r="O20494" s="14" t="str">
        <v/>
      </c>
      <c r="P20494" s="14" t="str">
        <f ca="1"/>
        <v>Low Cap</v>
      </c>
    </row>
    <row r="20495" spans="11:16">
      <c r="K20495" s="14" t="str">
        <v/>
      </c>
      <c r="L20495" s="14" t="str">
        <v/>
      </c>
      <c r="O20495" s="14" t="str">
        <v/>
      </c>
      <c r="P20495" s="14" t="str">
        <f ca="1"/>
        <v>Low Cap</v>
      </c>
    </row>
    <row r="20496" spans="11:16">
      <c r="K20496" s="14" t="str">
        <v/>
      </c>
      <c r="L20496" s="14" t="str">
        <v/>
      </c>
      <c r="O20496" s="14" t="str">
        <v/>
      </c>
      <c r="P20496" s="14" t="str">
        <f ca="1"/>
        <v>Low Cap</v>
      </c>
    </row>
    <row r="20497" spans="11:16">
      <c r="K20497" s="14" t="str">
        <v/>
      </c>
      <c r="L20497" s="14" t="str">
        <v/>
      </c>
      <c r="O20497" s="14" t="str">
        <v/>
      </c>
      <c r="P20497" s="14" t="str">
        <f ca="1"/>
        <v>Low Cap</v>
      </c>
    </row>
    <row r="20498" spans="11:16">
      <c r="K20498" s="14" t="str">
        <v/>
      </c>
      <c r="L20498" s="14" t="str">
        <v/>
      </c>
      <c r="O20498" s="14" t="str">
        <v/>
      </c>
      <c r="P20498" s="14" t="str">
        <f ca="1"/>
        <v>Low Cap</v>
      </c>
    </row>
    <row r="20499" spans="11:16">
      <c r="K20499" s="14" t="str">
        <v/>
      </c>
      <c r="L20499" s="14" t="str">
        <v/>
      </c>
      <c r="O20499" s="14" t="str">
        <v/>
      </c>
      <c r="P20499" s="14" t="str">
        <f ca="1"/>
        <v>Low Cap</v>
      </c>
    </row>
    <row r="20500" spans="11:16">
      <c r="K20500" s="14" t="str">
        <v/>
      </c>
      <c r="L20500" s="14" t="str">
        <v/>
      </c>
      <c r="O20500" s="14" t="str">
        <v/>
      </c>
      <c r="P20500" s="14" t="str">
        <f ca="1"/>
        <v>Low Cap</v>
      </c>
    </row>
    <row r="20501" spans="11:16">
      <c r="K20501" s="14" t="str">
        <v/>
      </c>
      <c r="L20501" s="14" t="str">
        <v/>
      </c>
      <c r="O20501" s="14" t="str">
        <v/>
      </c>
      <c r="P20501" s="14" t="str">
        <f ca="1"/>
        <v>Low Cap</v>
      </c>
    </row>
    <row r="20502" spans="11:16">
      <c r="K20502" s="14" t="str">
        <v/>
      </c>
      <c r="L20502" s="14" t="str">
        <v/>
      </c>
      <c r="O20502" s="14" t="str">
        <v/>
      </c>
      <c r="P20502" s="14" t="str">
        <f ca="1"/>
        <v>Low Cap</v>
      </c>
    </row>
    <row r="20503" spans="11:16">
      <c r="K20503" s="14" t="str">
        <v/>
      </c>
      <c r="L20503" s="14" t="str">
        <v/>
      </c>
      <c r="O20503" s="14" t="str">
        <v/>
      </c>
      <c r="P20503" s="14" t="str">
        <f ca="1"/>
        <v>Low Cap</v>
      </c>
    </row>
    <row r="20504" spans="11:16">
      <c r="K20504" s="14" t="str">
        <v/>
      </c>
      <c r="L20504" s="14" t="str">
        <v/>
      </c>
      <c r="O20504" s="14" t="str">
        <v/>
      </c>
      <c r="P20504" s="14" t="str">
        <f ca="1"/>
        <v>Low Cap</v>
      </c>
    </row>
    <row r="20505" spans="11:16">
      <c r="K20505" s="14" t="str">
        <v/>
      </c>
      <c r="L20505" s="14" t="str">
        <v/>
      </c>
      <c r="O20505" s="14" t="str">
        <v/>
      </c>
      <c r="P20505" s="14" t="str">
        <f ca="1"/>
        <v>Low Cap</v>
      </c>
    </row>
    <row r="20506" spans="11:16">
      <c r="K20506" s="14" t="str">
        <v/>
      </c>
      <c r="L20506" s="14" t="str">
        <v/>
      </c>
      <c r="O20506" s="14" t="str">
        <v/>
      </c>
      <c r="P20506" s="14" t="str">
        <f ca="1"/>
        <v>Low Cap</v>
      </c>
    </row>
    <row r="20507" spans="11:16">
      <c r="K20507" s="14" t="str">
        <v/>
      </c>
      <c r="L20507" s="14" t="str">
        <v/>
      </c>
      <c r="O20507" s="14" t="str">
        <v/>
      </c>
      <c r="P20507" s="14" t="str">
        <f ca="1"/>
        <v>Low Cap</v>
      </c>
    </row>
    <row r="20508" spans="11:16">
      <c r="K20508" s="14" t="str">
        <v/>
      </c>
      <c r="L20508" s="14" t="str">
        <v/>
      </c>
      <c r="O20508" s="14" t="str">
        <v/>
      </c>
      <c r="P20508" s="14" t="str">
        <f ca="1"/>
        <v>Low Cap</v>
      </c>
    </row>
    <row r="20509" spans="11:16">
      <c r="K20509" s="14" t="str">
        <v/>
      </c>
      <c r="L20509" s="14" t="str">
        <v/>
      </c>
      <c r="O20509" s="14" t="str">
        <v/>
      </c>
      <c r="P20509" s="14" t="str">
        <f ca="1"/>
        <v>Low Cap</v>
      </c>
    </row>
    <row r="20510" spans="11:16">
      <c r="K20510" s="14" t="str">
        <v/>
      </c>
      <c r="L20510" s="14" t="str">
        <v/>
      </c>
      <c r="O20510" s="14" t="str">
        <v/>
      </c>
      <c r="P20510" s="14" t="str">
        <f ca="1"/>
        <v>Low Cap</v>
      </c>
    </row>
    <row r="20511" spans="11:16">
      <c r="K20511" s="14" t="str">
        <v/>
      </c>
      <c r="L20511" s="14" t="str">
        <v/>
      </c>
      <c r="O20511" s="14" t="str">
        <v/>
      </c>
      <c r="P20511" s="14" t="str">
        <f ca="1"/>
        <v>Low Cap</v>
      </c>
    </row>
    <row r="20512" spans="11:16">
      <c r="K20512" s="14" t="str">
        <v/>
      </c>
      <c r="L20512" s="14" t="str">
        <v/>
      </c>
      <c r="O20512" s="14" t="str">
        <v/>
      </c>
      <c r="P20512" s="14" t="str">
        <f ca="1"/>
        <v>Low Cap</v>
      </c>
    </row>
    <row r="20513" spans="11:16">
      <c r="K20513" s="14" t="str">
        <v/>
      </c>
      <c r="L20513" s="14" t="str">
        <v/>
      </c>
      <c r="O20513" s="14" t="str">
        <v/>
      </c>
      <c r="P20513" s="14" t="str">
        <f ca="1"/>
        <v>Low Cap</v>
      </c>
    </row>
    <row r="20514" spans="11:16">
      <c r="K20514" s="14" t="str">
        <v/>
      </c>
      <c r="L20514" s="14" t="str">
        <v/>
      </c>
      <c r="O20514" s="14" t="str">
        <v/>
      </c>
      <c r="P20514" s="14" t="str">
        <f ca="1"/>
        <v>Low Cap</v>
      </c>
    </row>
    <row r="20515" spans="11:16">
      <c r="K20515" s="14" t="str">
        <v/>
      </c>
      <c r="L20515" s="14" t="str">
        <v/>
      </c>
      <c r="O20515" s="14" t="str">
        <v/>
      </c>
      <c r="P20515" s="14" t="str">
        <f ca="1"/>
        <v>Low Cap</v>
      </c>
    </row>
    <row r="20516" spans="11:16">
      <c r="K20516" s="14" t="str">
        <v/>
      </c>
      <c r="L20516" s="14" t="str">
        <v/>
      </c>
      <c r="O20516" s="14" t="str">
        <v/>
      </c>
      <c r="P20516" s="14" t="str">
        <f ca="1"/>
        <v>Low Cap</v>
      </c>
    </row>
    <row r="20517" spans="11:16">
      <c r="K20517" s="14" t="str">
        <v/>
      </c>
      <c r="L20517" s="14" t="str">
        <v/>
      </c>
      <c r="O20517" s="14" t="str">
        <v/>
      </c>
      <c r="P20517" s="14" t="str">
        <f ca="1"/>
        <v>Low Cap</v>
      </c>
    </row>
    <row r="20518" spans="11:16">
      <c r="K20518" s="14" t="str">
        <v/>
      </c>
      <c r="L20518" s="14" t="str">
        <v/>
      </c>
      <c r="O20518" s="14" t="str">
        <v/>
      </c>
      <c r="P20518" s="14" t="str">
        <f ca="1"/>
        <v>Low Cap</v>
      </c>
    </row>
    <row r="20519" spans="11:16">
      <c r="K20519" s="14" t="str">
        <v/>
      </c>
      <c r="L20519" s="14" t="str">
        <v/>
      </c>
      <c r="O20519" s="14" t="str">
        <v/>
      </c>
      <c r="P20519" s="14" t="str">
        <f ca="1"/>
        <v>Low Cap</v>
      </c>
    </row>
    <row r="20520" spans="11:16">
      <c r="K20520" s="14" t="str">
        <v/>
      </c>
      <c r="L20520" s="14" t="str">
        <v/>
      </c>
      <c r="O20520" s="14" t="str">
        <v/>
      </c>
      <c r="P20520" s="14" t="str">
        <f ca="1"/>
        <v>Low Cap</v>
      </c>
    </row>
    <row r="20521" spans="11:16">
      <c r="K20521" s="14" t="str">
        <v/>
      </c>
      <c r="L20521" s="14" t="str">
        <v/>
      </c>
      <c r="O20521" s="14" t="str">
        <v/>
      </c>
      <c r="P20521" s="14" t="str">
        <f ca="1"/>
        <v>Low Cap</v>
      </c>
    </row>
    <row r="20522" spans="11:16">
      <c r="K20522" s="14" t="str">
        <v/>
      </c>
      <c r="L20522" s="14" t="str">
        <v/>
      </c>
      <c r="O20522" s="14" t="str">
        <v/>
      </c>
      <c r="P20522" s="14" t="str">
        <f ca="1"/>
        <v>Low Cap</v>
      </c>
    </row>
    <row r="20523" spans="11:16">
      <c r="K20523" s="14" t="str">
        <v/>
      </c>
      <c r="L20523" s="14" t="str">
        <v/>
      </c>
      <c r="O20523" s="14" t="str">
        <v/>
      </c>
      <c r="P20523" s="14" t="str">
        <f ca="1"/>
        <v>Low Cap</v>
      </c>
    </row>
    <row r="20524" spans="11:16">
      <c r="K20524" s="14" t="str">
        <v/>
      </c>
      <c r="L20524" s="14" t="str">
        <v/>
      </c>
      <c r="O20524" s="14" t="str">
        <v/>
      </c>
      <c r="P20524" s="14" t="str">
        <f ca="1"/>
        <v>Low Cap</v>
      </c>
    </row>
    <row r="20525" spans="11:16">
      <c r="K20525" s="14" t="str">
        <v/>
      </c>
      <c r="L20525" s="14" t="str">
        <v/>
      </c>
      <c r="O20525" s="14" t="str">
        <v/>
      </c>
      <c r="P20525" s="14" t="str">
        <f ca="1"/>
        <v>Low Cap</v>
      </c>
    </row>
    <row r="20526" spans="11:16">
      <c r="K20526" s="14" t="str">
        <v/>
      </c>
      <c r="L20526" s="14" t="str">
        <v/>
      </c>
      <c r="O20526" s="14" t="str">
        <v/>
      </c>
      <c r="P20526" s="14" t="str">
        <f ca="1"/>
        <v>Low Cap</v>
      </c>
    </row>
    <row r="20527" spans="11:16">
      <c r="K20527" s="14" t="str">
        <v/>
      </c>
      <c r="L20527" s="14" t="str">
        <v/>
      </c>
      <c r="O20527" s="14" t="str">
        <v/>
      </c>
      <c r="P20527" s="14" t="str">
        <f ca="1"/>
        <v>Low Cap</v>
      </c>
    </row>
    <row r="20528" spans="11:16">
      <c r="K20528" s="14" t="str">
        <v/>
      </c>
      <c r="L20528" s="14" t="str">
        <v/>
      </c>
      <c r="O20528" s="14" t="str">
        <v/>
      </c>
      <c r="P20528" s="14" t="str">
        <f ca="1"/>
        <v>Low Cap</v>
      </c>
    </row>
    <row r="20529" spans="11:16">
      <c r="K20529" s="14" t="str">
        <v/>
      </c>
      <c r="L20529" s="14" t="str">
        <v/>
      </c>
      <c r="O20529" s="14" t="str">
        <v/>
      </c>
      <c r="P20529" s="14" t="str">
        <f ca="1"/>
        <v>Low Cap</v>
      </c>
    </row>
    <row r="20530" spans="11:16">
      <c r="K20530" s="14" t="str">
        <v/>
      </c>
      <c r="L20530" s="14" t="str">
        <v/>
      </c>
      <c r="O20530" s="14" t="str">
        <v/>
      </c>
      <c r="P20530" s="14" t="str">
        <f ca="1"/>
        <v>Low Cap</v>
      </c>
    </row>
    <row r="20531" spans="11:16">
      <c r="K20531" s="14" t="str">
        <v/>
      </c>
      <c r="L20531" s="14" t="str">
        <v/>
      </c>
      <c r="O20531" s="14" t="str">
        <v/>
      </c>
      <c r="P20531" s="14" t="str">
        <f ca="1"/>
        <v>Low Cap</v>
      </c>
    </row>
    <row r="20532" spans="11:16">
      <c r="K20532" s="14" t="str">
        <v/>
      </c>
      <c r="L20532" s="14" t="str">
        <v/>
      </c>
      <c r="O20532" s="14" t="str">
        <v/>
      </c>
      <c r="P20532" s="14" t="str">
        <f ca="1"/>
        <v>Low Cap</v>
      </c>
    </row>
    <row r="20533" spans="11:16">
      <c r="K20533" s="14" t="str">
        <v/>
      </c>
      <c r="L20533" s="14" t="str">
        <v/>
      </c>
      <c r="O20533" s="14" t="str">
        <v/>
      </c>
      <c r="P20533" s="14" t="str">
        <f ca="1"/>
        <v>Low Cap</v>
      </c>
    </row>
    <row r="20534" spans="11:16">
      <c r="K20534" s="14" t="str">
        <v/>
      </c>
      <c r="L20534" s="14" t="str">
        <v/>
      </c>
      <c r="O20534" s="14" t="str">
        <v/>
      </c>
      <c r="P20534" s="14" t="str">
        <f ca="1"/>
        <v>Low Cap</v>
      </c>
    </row>
    <row r="20535" spans="11:16">
      <c r="K20535" s="14" t="str">
        <v/>
      </c>
      <c r="L20535" s="14" t="str">
        <v/>
      </c>
      <c r="O20535" s="14" t="str">
        <v/>
      </c>
      <c r="P20535" s="14" t="str">
        <f ca="1"/>
        <v>Low Cap</v>
      </c>
    </row>
    <row r="20536" spans="11:16">
      <c r="K20536" s="14" t="str">
        <v/>
      </c>
      <c r="L20536" s="14" t="str">
        <v/>
      </c>
      <c r="O20536" s="14" t="str">
        <v/>
      </c>
      <c r="P20536" s="14" t="str">
        <f ca="1"/>
        <v>Low Cap</v>
      </c>
    </row>
    <row r="20537" spans="11:16">
      <c r="K20537" s="14" t="str">
        <v/>
      </c>
      <c r="L20537" s="14" t="str">
        <v/>
      </c>
      <c r="O20537" s="14" t="str">
        <v/>
      </c>
      <c r="P20537" s="14" t="str">
        <f ca="1"/>
        <v>Low Cap</v>
      </c>
    </row>
    <row r="20538" spans="11:16">
      <c r="K20538" s="14" t="str">
        <v/>
      </c>
      <c r="L20538" s="14" t="str">
        <v/>
      </c>
      <c r="O20538" s="14" t="str">
        <v/>
      </c>
      <c r="P20538" s="14" t="str">
        <f ca="1"/>
        <v>Low Cap</v>
      </c>
    </row>
    <row r="20539" spans="11:16">
      <c r="K20539" s="14" t="str">
        <v/>
      </c>
      <c r="L20539" s="14" t="str">
        <v/>
      </c>
      <c r="O20539" s="14" t="str">
        <v/>
      </c>
      <c r="P20539" s="14" t="str">
        <f ca="1"/>
        <v>Low Cap</v>
      </c>
    </row>
    <row r="20540" spans="11:16">
      <c r="K20540" s="14" t="str">
        <v/>
      </c>
      <c r="L20540" s="14" t="str">
        <v/>
      </c>
      <c r="O20540" s="14" t="str">
        <v/>
      </c>
      <c r="P20540" s="14" t="str">
        <f ca="1"/>
        <v>Low Cap</v>
      </c>
    </row>
    <row r="20541" spans="11:16">
      <c r="K20541" s="14" t="str">
        <v/>
      </c>
      <c r="L20541" s="14" t="str">
        <v/>
      </c>
      <c r="O20541" s="14" t="str">
        <v/>
      </c>
      <c r="P20541" s="14" t="str">
        <f ca="1"/>
        <v>Low Cap</v>
      </c>
    </row>
    <row r="20542" spans="11:16">
      <c r="K20542" s="14" t="str">
        <v/>
      </c>
      <c r="L20542" s="14" t="str">
        <v/>
      </c>
      <c r="O20542" s="14" t="str">
        <v/>
      </c>
      <c r="P20542" s="14" t="str">
        <f ca="1"/>
        <v>Low Cap</v>
      </c>
    </row>
    <row r="20543" spans="11:16">
      <c r="K20543" s="14" t="str">
        <v/>
      </c>
      <c r="L20543" s="14" t="str">
        <v/>
      </c>
      <c r="O20543" s="14" t="str">
        <v/>
      </c>
      <c r="P20543" s="14" t="str">
        <f ca="1"/>
        <v>Low Cap</v>
      </c>
    </row>
    <row r="20544" spans="11:16">
      <c r="K20544" s="14" t="str">
        <v/>
      </c>
      <c r="L20544" s="14" t="str">
        <v/>
      </c>
      <c r="O20544" s="14" t="str">
        <v/>
      </c>
      <c r="P20544" s="14" t="str">
        <f ca="1"/>
        <v>Low Cap</v>
      </c>
    </row>
    <row r="20545" spans="11:16">
      <c r="K20545" s="14" t="str">
        <v/>
      </c>
      <c r="L20545" s="14" t="str">
        <v/>
      </c>
      <c r="O20545" s="14" t="str">
        <v/>
      </c>
      <c r="P20545" s="14" t="str">
        <f ca="1"/>
        <v>Low Cap</v>
      </c>
    </row>
    <row r="20546" spans="11:16">
      <c r="K20546" s="14" t="str">
        <v/>
      </c>
      <c r="L20546" s="14" t="str">
        <v/>
      </c>
      <c r="O20546" s="14" t="str">
        <v/>
      </c>
      <c r="P20546" s="14" t="str">
        <f ca="1"/>
        <v>Low Cap</v>
      </c>
    </row>
    <row r="20547" spans="11:16">
      <c r="K20547" s="14" t="str">
        <v/>
      </c>
      <c r="L20547" s="14" t="str">
        <v/>
      </c>
      <c r="O20547" s="14" t="str">
        <v/>
      </c>
      <c r="P20547" s="14" t="str">
        <f ca="1"/>
        <v>Low Cap</v>
      </c>
    </row>
    <row r="20548" spans="11:16">
      <c r="K20548" s="14" t="str">
        <v/>
      </c>
      <c r="L20548" s="14" t="str">
        <v/>
      </c>
      <c r="O20548" s="14" t="str">
        <v/>
      </c>
      <c r="P20548" s="14" t="str">
        <f ca="1"/>
        <v>Low Cap</v>
      </c>
    </row>
    <row r="20549" spans="11:16">
      <c r="K20549" s="14" t="str">
        <v/>
      </c>
      <c r="L20549" s="14" t="str">
        <v/>
      </c>
      <c r="O20549" s="14" t="str">
        <v/>
      </c>
      <c r="P20549" s="14" t="str">
        <f ca="1"/>
        <v>Low Cap</v>
      </c>
    </row>
    <row r="20550" spans="11:16">
      <c r="K20550" s="14" t="str">
        <v/>
      </c>
      <c r="L20550" s="14" t="str">
        <v/>
      </c>
      <c r="O20550" s="14" t="str">
        <v/>
      </c>
      <c r="P20550" s="14" t="str">
        <f ca="1"/>
        <v>Low Cap</v>
      </c>
    </row>
    <row r="20551" spans="11:16">
      <c r="K20551" s="14" t="str">
        <v/>
      </c>
      <c r="L20551" s="14" t="str">
        <v/>
      </c>
      <c r="O20551" s="14" t="str">
        <v/>
      </c>
      <c r="P20551" s="14" t="str">
        <f ca="1"/>
        <v>Low Cap</v>
      </c>
    </row>
    <row r="20552" spans="11:16">
      <c r="K20552" s="14" t="str">
        <v/>
      </c>
      <c r="L20552" s="14" t="str">
        <v/>
      </c>
      <c r="O20552" s="14" t="str">
        <v/>
      </c>
      <c r="P20552" s="14" t="str">
        <f ca="1"/>
        <v>Low Cap</v>
      </c>
    </row>
    <row r="20553" spans="11:16">
      <c r="K20553" s="14" t="str">
        <v/>
      </c>
      <c r="L20553" s="14" t="str">
        <v/>
      </c>
      <c r="O20553" s="14" t="str">
        <v/>
      </c>
      <c r="P20553" s="14" t="str">
        <f ca="1"/>
        <v>Low Cap</v>
      </c>
    </row>
    <row r="20554" spans="11:16">
      <c r="K20554" s="14" t="str">
        <v/>
      </c>
      <c r="L20554" s="14" t="str">
        <v/>
      </c>
      <c r="O20554" s="14" t="str">
        <v/>
      </c>
      <c r="P20554" s="14" t="str">
        <f ca="1"/>
        <v>Low Cap</v>
      </c>
    </row>
    <row r="20555" spans="11:16">
      <c r="K20555" s="14" t="str">
        <v/>
      </c>
      <c r="L20555" s="14" t="str">
        <v/>
      </c>
      <c r="O20555" s="14" t="str">
        <v/>
      </c>
      <c r="P20555" s="14" t="str">
        <f ca="1"/>
        <v>Low Cap</v>
      </c>
    </row>
    <row r="20556" spans="11:16">
      <c r="K20556" s="14" t="str">
        <v/>
      </c>
      <c r="L20556" s="14" t="str">
        <v/>
      </c>
      <c r="O20556" s="14" t="str">
        <v/>
      </c>
      <c r="P20556" s="14" t="str">
        <f ca="1"/>
        <v>Low Cap</v>
      </c>
    </row>
    <row r="20557" spans="11:16">
      <c r="K20557" s="14" t="str">
        <v/>
      </c>
      <c r="L20557" s="14" t="str">
        <v/>
      </c>
      <c r="O20557" s="14" t="str">
        <v/>
      </c>
      <c r="P20557" s="14" t="str">
        <f ca="1"/>
        <v>Low Cap</v>
      </c>
    </row>
    <row r="20558" spans="11:16">
      <c r="K20558" s="14" t="str">
        <v/>
      </c>
      <c r="L20558" s="14" t="str">
        <v/>
      </c>
      <c r="O20558" s="14" t="str">
        <v/>
      </c>
      <c r="P20558" s="14" t="str">
        <f ca="1"/>
        <v>Low Cap</v>
      </c>
    </row>
    <row r="20559" spans="11:16">
      <c r="K20559" s="14" t="str">
        <v/>
      </c>
      <c r="L20559" s="14" t="str">
        <v/>
      </c>
      <c r="O20559" s="14" t="str">
        <v/>
      </c>
      <c r="P20559" s="14" t="str">
        <f ca="1"/>
        <v>Low Cap</v>
      </c>
    </row>
    <row r="20560" spans="11:16">
      <c r="K20560" s="14" t="str">
        <v/>
      </c>
      <c r="L20560" s="14" t="str">
        <v/>
      </c>
      <c r="O20560" s="14" t="str">
        <v/>
      </c>
      <c r="P20560" s="14" t="str">
        <f ca="1"/>
        <v>Low Cap</v>
      </c>
    </row>
    <row r="20561" spans="11:16">
      <c r="K20561" s="14" t="str">
        <v/>
      </c>
      <c r="L20561" s="14" t="str">
        <v/>
      </c>
      <c r="O20561" s="14" t="str">
        <v/>
      </c>
      <c r="P20561" s="14" t="str">
        <f ca="1"/>
        <v>Low Cap</v>
      </c>
    </row>
    <row r="20562" spans="11:16">
      <c r="K20562" s="14" t="str">
        <v/>
      </c>
      <c r="L20562" s="14" t="str">
        <v/>
      </c>
      <c r="O20562" s="14" t="str">
        <v/>
      </c>
      <c r="P20562" s="14" t="str">
        <f ca="1"/>
        <v>Low Cap</v>
      </c>
    </row>
    <row r="20563" spans="11:16">
      <c r="K20563" s="14" t="str">
        <v/>
      </c>
      <c r="L20563" s="14" t="str">
        <v/>
      </c>
      <c r="O20563" s="14" t="str">
        <v/>
      </c>
      <c r="P20563" s="14" t="str">
        <f ca="1"/>
        <v>Low Cap</v>
      </c>
    </row>
    <row r="20564" spans="11:16">
      <c r="K20564" s="14" t="str">
        <v/>
      </c>
      <c r="L20564" s="14" t="str">
        <v/>
      </c>
      <c r="O20564" s="14" t="str">
        <v/>
      </c>
      <c r="P20564" s="14" t="str">
        <f ca="1"/>
        <v>Low Cap</v>
      </c>
    </row>
    <row r="20565" spans="11:16">
      <c r="K20565" s="14" t="str">
        <v/>
      </c>
      <c r="L20565" s="14" t="str">
        <v/>
      </c>
      <c r="O20565" s="14" t="str">
        <v/>
      </c>
      <c r="P20565" s="14" t="str">
        <f ca="1"/>
        <v>Low Cap</v>
      </c>
    </row>
    <row r="20566" spans="11:16">
      <c r="K20566" s="14" t="str">
        <v/>
      </c>
      <c r="L20566" s="14" t="str">
        <v/>
      </c>
      <c r="O20566" s="14" t="str">
        <v/>
      </c>
      <c r="P20566" s="14" t="str">
        <f ca="1"/>
        <v>Low Cap</v>
      </c>
    </row>
    <row r="20567" spans="11:16">
      <c r="K20567" s="14" t="str">
        <v/>
      </c>
      <c r="L20567" s="14" t="str">
        <v/>
      </c>
      <c r="O20567" s="14" t="str">
        <v/>
      </c>
      <c r="P20567" s="14" t="str">
        <f ca="1"/>
        <v>Low Cap</v>
      </c>
    </row>
    <row r="20568" spans="11:16">
      <c r="K20568" s="14" t="str">
        <v/>
      </c>
      <c r="L20568" s="14" t="str">
        <v/>
      </c>
      <c r="O20568" s="14" t="str">
        <v/>
      </c>
      <c r="P20568" s="14" t="str">
        <f ca="1"/>
        <v>Low Cap</v>
      </c>
    </row>
    <row r="20569" spans="11:16">
      <c r="K20569" s="14" t="str">
        <v/>
      </c>
      <c r="L20569" s="14" t="str">
        <v/>
      </c>
      <c r="O20569" s="14" t="str">
        <v/>
      </c>
      <c r="P20569" s="14" t="str">
        <f ca="1"/>
        <v>Low Cap</v>
      </c>
    </row>
    <row r="20570" spans="11:16">
      <c r="K20570" s="14" t="str">
        <v/>
      </c>
      <c r="L20570" s="14" t="str">
        <v/>
      </c>
      <c r="O20570" s="14" t="str">
        <v/>
      </c>
      <c r="P20570" s="14" t="str">
        <f ca="1"/>
        <v>Low Cap</v>
      </c>
    </row>
    <row r="20571" spans="11:16">
      <c r="K20571" s="14" t="str">
        <v/>
      </c>
      <c r="L20571" s="14" t="str">
        <v/>
      </c>
      <c r="O20571" s="14" t="str">
        <v/>
      </c>
      <c r="P20571" s="14" t="str">
        <f ca="1"/>
        <v>Low Cap</v>
      </c>
    </row>
    <row r="20572" spans="11:16">
      <c r="K20572" s="14" t="str">
        <v/>
      </c>
      <c r="L20572" s="14" t="str">
        <v/>
      </c>
      <c r="O20572" s="14" t="str">
        <v/>
      </c>
      <c r="P20572" s="14" t="str">
        <f ca="1"/>
        <v>Low Cap</v>
      </c>
    </row>
    <row r="20573" spans="11:16">
      <c r="K20573" s="14" t="str">
        <v/>
      </c>
      <c r="L20573" s="14" t="str">
        <v/>
      </c>
      <c r="O20573" s="14" t="str">
        <v/>
      </c>
      <c r="P20573" s="14" t="str">
        <f ca="1"/>
        <v>Low Cap</v>
      </c>
    </row>
    <row r="20574" spans="11:16">
      <c r="K20574" s="14" t="str">
        <v/>
      </c>
      <c r="L20574" s="14" t="str">
        <v/>
      </c>
      <c r="O20574" s="14" t="str">
        <v/>
      </c>
      <c r="P20574" s="14" t="str">
        <f ca="1"/>
        <v>Low Cap</v>
      </c>
    </row>
    <row r="20575" spans="11:16">
      <c r="K20575" s="14" t="str">
        <v/>
      </c>
      <c r="L20575" s="14" t="str">
        <v/>
      </c>
      <c r="O20575" s="14" t="str">
        <v/>
      </c>
      <c r="P20575" s="14" t="str">
        <f ca="1"/>
        <v>Low Cap</v>
      </c>
    </row>
    <row r="20576" spans="11:16">
      <c r="K20576" s="14" t="str">
        <v/>
      </c>
      <c r="L20576" s="14" t="str">
        <v/>
      </c>
      <c r="O20576" s="14" t="str">
        <v/>
      </c>
      <c r="P20576" s="14" t="str">
        <f ca="1"/>
        <v>Low Cap</v>
      </c>
    </row>
    <row r="20577" spans="11:16">
      <c r="K20577" s="14" t="str">
        <v/>
      </c>
      <c r="L20577" s="14" t="str">
        <v/>
      </c>
      <c r="O20577" s="14" t="str">
        <v/>
      </c>
      <c r="P20577" s="14" t="str">
        <f ca="1"/>
        <v>Low Cap</v>
      </c>
    </row>
    <row r="20578" spans="11:16">
      <c r="K20578" s="14" t="str">
        <v/>
      </c>
      <c r="L20578" s="14" t="str">
        <v/>
      </c>
      <c r="O20578" s="14" t="str">
        <v/>
      </c>
      <c r="P20578" s="14" t="str">
        <f ca="1"/>
        <v>Low Cap</v>
      </c>
    </row>
    <row r="20579" spans="11:16">
      <c r="K20579" s="14" t="str">
        <v/>
      </c>
      <c r="L20579" s="14" t="str">
        <v/>
      </c>
      <c r="O20579" s="14" t="str">
        <v/>
      </c>
      <c r="P20579" s="14" t="str">
        <f ca="1"/>
        <v>Low Cap</v>
      </c>
    </row>
    <row r="20580" spans="11:16">
      <c r="K20580" s="14" t="str">
        <v/>
      </c>
      <c r="L20580" s="14" t="str">
        <v/>
      </c>
      <c r="O20580" s="14" t="str">
        <v/>
      </c>
      <c r="P20580" s="14" t="str">
        <f ca="1"/>
        <v>Low Cap</v>
      </c>
    </row>
    <row r="20581" spans="11:16">
      <c r="K20581" s="14" t="str">
        <v/>
      </c>
      <c r="L20581" s="14" t="str">
        <v/>
      </c>
      <c r="O20581" s="14" t="str">
        <v/>
      </c>
      <c r="P20581" s="14" t="str">
        <f ca="1"/>
        <v>Low Cap</v>
      </c>
    </row>
    <row r="20582" spans="11:16">
      <c r="K20582" s="14" t="str">
        <v/>
      </c>
      <c r="L20582" s="14" t="str">
        <v/>
      </c>
      <c r="O20582" s="14" t="str">
        <v/>
      </c>
      <c r="P20582" s="14" t="str">
        <f ca="1"/>
        <v>Low Cap</v>
      </c>
    </row>
    <row r="20583" spans="11:16">
      <c r="K20583" s="14" t="str">
        <v/>
      </c>
      <c r="L20583" s="14" t="str">
        <v/>
      </c>
      <c r="O20583" s="14" t="str">
        <v/>
      </c>
      <c r="P20583" s="14" t="str">
        <f ca="1"/>
        <v>Low Cap</v>
      </c>
    </row>
    <row r="20584" spans="11:16">
      <c r="K20584" s="14" t="str">
        <v/>
      </c>
      <c r="L20584" s="14" t="str">
        <v/>
      </c>
      <c r="O20584" s="14" t="str">
        <v/>
      </c>
      <c r="P20584" s="14" t="str">
        <f ca="1"/>
        <v>Low Cap</v>
      </c>
    </row>
    <row r="20585" spans="11:16">
      <c r="K20585" s="14" t="str">
        <v/>
      </c>
      <c r="L20585" s="14" t="str">
        <v/>
      </c>
      <c r="O20585" s="14" t="str">
        <v/>
      </c>
      <c r="P20585" s="14" t="str">
        <f ca="1"/>
        <v>Low Cap</v>
      </c>
    </row>
    <row r="20586" spans="11:16">
      <c r="K20586" s="14" t="str">
        <v/>
      </c>
      <c r="L20586" s="14" t="str">
        <v/>
      </c>
      <c r="O20586" s="14" t="str">
        <v/>
      </c>
      <c r="P20586" s="14" t="str">
        <f ca="1"/>
        <v>Low Cap</v>
      </c>
    </row>
    <row r="20587" spans="11:16">
      <c r="K20587" s="14" t="str">
        <v/>
      </c>
      <c r="L20587" s="14" t="str">
        <v/>
      </c>
      <c r="O20587" s="14" t="str">
        <v/>
      </c>
      <c r="P20587" s="14" t="str">
        <f ca="1"/>
        <v>Low Cap</v>
      </c>
    </row>
    <row r="20588" spans="11:16">
      <c r="K20588" s="14" t="str">
        <v/>
      </c>
      <c r="L20588" s="14" t="str">
        <v/>
      </c>
      <c r="O20588" s="14" t="str">
        <v/>
      </c>
      <c r="P20588" s="14" t="str">
        <f ca="1"/>
        <v>Low Cap</v>
      </c>
    </row>
    <row r="20589" spans="11:16">
      <c r="K20589" s="14" t="str">
        <v/>
      </c>
      <c r="L20589" s="14" t="str">
        <v/>
      </c>
      <c r="O20589" s="14" t="str">
        <v/>
      </c>
      <c r="P20589" s="14" t="str">
        <f ca="1"/>
        <v>Low Cap</v>
      </c>
    </row>
    <row r="20590" spans="11:16">
      <c r="K20590" s="14" t="str">
        <v/>
      </c>
      <c r="L20590" s="14" t="str">
        <v/>
      </c>
      <c r="O20590" s="14" t="str">
        <v/>
      </c>
      <c r="P20590" s="14" t="str">
        <f ca="1"/>
        <v>Low Cap</v>
      </c>
    </row>
    <row r="20591" spans="11:16">
      <c r="K20591" s="14" t="str">
        <v/>
      </c>
      <c r="L20591" s="14" t="str">
        <v/>
      </c>
      <c r="O20591" s="14" t="str">
        <v/>
      </c>
      <c r="P20591" s="14" t="str">
        <f ca="1"/>
        <v>Low Cap</v>
      </c>
    </row>
    <row r="20592" spans="11:16">
      <c r="K20592" s="14" t="str">
        <v/>
      </c>
      <c r="L20592" s="14" t="str">
        <v/>
      </c>
      <c r="O20592" s="14" t="str">
        <v/>
      </c>
      <c r="P20592" s="14" t="str">
        <f ca="1"/>
        <v>Low Cap</v>
      </c>
    </row>
    <row r="20593" spans="11:16">
      <c r="K20593" s="14" t="str">
        <v/>
      </c>
      <c r="L20593" s="14" t="str">
        <v/>
      </c>
      <c r="O20593" s="14" t="str">
        <v/>
      </c>
      <c r="P20593" s="14" t="str">
        <f ca="1"/>
        <v>Low Cap</v>
      </c>
    </row>
    <row r="20594" spans="11:16">
      <c r="K20594" s="14" t="str">
        <v/>
      </c>
      <c r="L20594" s="14" t="str">
        <v/>
      </c>
      <c r="O20594" s="14" t="str">
        <v/>
      </c>
      <c r="P20594" s="14" t="str">
        <f ca="1"/>
        <v>Low Cap</v>
      </c>
    </row>
    <row r="20595" spans="11:16">
      <c r="K20595" s="14" t="str">
        <v/>
      </c>
      <c r="L20595" s="14" t="str">
        <v/>
      </c>
      <c r="O20595" s="14" t="str">
        <v/>
      </c>
      <c r="P20595" s="14" t="str">
        <f ca="1"/>
        <v>Low Cap</v>
      </c>
    </row>
    <row r="20596" spans="11:16">
      <c r="K20596" s="14" t="str">
        <v/>
      </c>
      <c r="L20596" s="14" t="str">
        <v/>
      </c>
      <c r="O20596" s="14" t="str">
        <v/>
      </c>
      <c r="P20596" s="14" t="str">
        <f ca="1"/>
        <v>Low Cap</v>
      </c>
    </row>
    <row r="20597" spans="11:16">
      <c r="K20597" s="14" t="str">
        <v/>
      </c>
      <c r="L20597" s="14" t="str">
        <v/>
      </c>
      <c r="O20597" s="14" t="str">
        <v/>
      </c>
      <c r="P20597" s="14" t="str">
        <f ca="1"/>
        <v>Low Cap</v>
      </c>
    </row>
    <row r="20598" spans="11:16">
      <c r="K20598" s="14" t="str">
        <v/>
      </c>
      <c r="L20598" s="14" t="str">
        <v/>
      </c>
      <c r="O20598" s="14" t="str">
        <v/>
      </c>
      <c r="P20598" s="14" t="str">
        <f ca="1"/>
        <v>Low Cap</v>
      </c>
    </row>
    <row r="20599" spans="11:16">
      <c r="K20599" s="14" t="str">
        <v/>
      </c>
      <c r="L20599" s="14" t="str">
        <v/>
      </c>
      <c r="O20599" s="14" t="str">
        <v/>
      </c>
      <c r="P20599" s="14" t="str">
        <f ca="1"/>
        <v>Low Cap</v>
      </c>
    </row>
    <row r="20600" spans="11:16">
      <c r="K20600" s="14" t="str">
        <v/>
      </c>
      <c r="L20600" s="14" t="str">
        <v/>
      </c>
      <c r="O20600" s="14" t="str">
        <v/>
      </c>
      <c r="P20600" s="14" t="str">
        <f ca="1"/>
        <v>Low Cap</v>
      </c>
    </row>
    <row r="20601" spans="11:16">
      <c r="K20601" s="14" t="str">
        <v/>
      </c>
      <c r="L20601" s="14" t="str">
        <v/>
      </c>
      <c r="O20601" s="14" t="str">
        <v/>
      </c>
      <c r="P20601" s="14" t="str">
        <f ca="1"/>
        <v>Low Cap</v>
      </c>
    </row>
    <row r="20602" spans="11:16">
      <c r="K20602" s="14" t="str">
        <v/>
      </c>
      <c r="L20602" s="14" t="str">
        <v/>
      </c>
      <c r="O20602" s="14" t="str">
        <v/>
      </c>
      <c r="P20602" s="14" t="str">
        <f ca="1"/>
        <v>Low Cap</v>
      </c>
    </row>
    <row r="20603" spans="11:16">
      <c r="K20603" s="14" t="str">
        <v/>
      </c>
      <c r="L20603" s="14" t="str">
        <v/>
      </c>
      <c r="O20603" s="14" t="str">
        <v/>
      </c>
      <c r="P20603" s="14" t="str">
        <f ca="1"/>
        <v>Low Cap</v>
      </c>
    </row>
    <row r="20604" spans="11:16">
      <c r="K20604" s="14" t="str">
        <v/>
      </c>
      <c r="L20604" s="14" t="str">
        <v/>
      </c>
      <c r="O20604" s="14" t="str">
        <v/>
      </c>
      <c r="P20604" s="14" t="str">
        <f ca="1"/>
        <v>Low Cap</v>
      </c>
    </row>
    <row r="20605" spans="11:16">
      <c r="K20605" s="14" t="str">
        <v/>
      </c>
      <c r="L20605" s="14" t="str">
        <v/>
      </c>
      <c r="O20605" s="14" t="str">
        <v/>
      </c>
      <c r="P20605" s="14" t="str">
        <f ca="1"/>
        <v>Low Cap</v>
      </c>
    </row>
    <row r="20606" spans="11:16">
      <c r="K20606" s="14" t="str">
        <v/>
      </c>
      <c r="L20606" s="14" t="str">
        <v/>
      </c>
      <c r="O20606" s="14" t="str">
        <v/>
      </c>
      <c r="P20606" s="14" t="str">
        <f ca="1"/>
        <v>Low Cap</v>
      </c>
    </row>
    <row r="20607" spans="11:16">
      <c r="K20607" s="14" t="str">
        <v/>
      </c>
      <c r="L20607" s="14" t="str">
        <v/>
      </c>
      <c r="O20607" s="14" t="str">
        <v/>
      </c>
      <c r="P20607" s="14" t="str">
        <f ca="1"/>
        <v>Low Cap</v>
      </c>
    </row>
    <row r="20608" spans="11:16">
      <c r="K20608" s="14" t="str">
        <v/>
      </c>
      <c r="L20608" s="14" t="str">
        <v/>
      </c>
      <c r="O20608" s="14" t="str">
        <v/>
      </c>
      <c r="P20608" s="14" t="str">
        <f ca="1"/>
        <v>Low Cap</v>
      </c>
    </row>
    <row r="20609" spans="11:16">
      <c r="K20609" s="14" t="str">
        <v/>
      </c>
      <c r="L20609" s="14" t="str">
        <v/>
      </c>
      <c r="O20609" s="14" t="str">
        <v/>
      </c>
      <c r="P20609" s="14" t="str">
        <f ca="1"/>
        <v>Low Cap</v>
      </c>
    </row>
    <row r="20610" spans="11:16">
      <c r="K20610" s="14" t="str">
        <v/>
      </c>
      <c r="L20610" s="14" t="str">
        <v/>
      </c>
      <c r="O20610" s="14" t="str">
        <v/>
      </c>
      <c r="P20610" s="14" t="str">
        <f ca="1"/>
        <v>Low Cap</v>
      </c>
    </row>
    <row r="20611" spans="11:16">
      <c r="K20611" s="14" t="str">
        <v/>
      </c>
      <c r="L20611" s="14" t="str">
        <v/>
      </c>
      <c r="O20611" s="14" t="str">
        <v/>
      </c>
      <c r="P20611" s="14" t="str">
        <f ca="1"/>
        <v>Low Cap</v>
      </c>
    </row>
    <row r="20612" spans="11:16">
      <c r="K20612" s="14" t="str">
        <v/>
      </c>
      <c r="L20612" s="14" t="str">
        <v/>
      </c>
      <c r="O20612" s="14" t="str">
        <v/>
      </c>
      <c r="P20612" s="14" t="str">
        <f ca="1"/>
        <v>Low Cap</v>
      </c>
    </row>
    <row r="20613" spans="11:16">
      <c r="K20613" s="14" t="str">
        <v/>
      </c>
      <c r="L20613" s="14" t="str">
        <v/>
      </c>
      <c r="O20613" s="14" t="str">
        <v/>
      </c>
      <c r="P20613" s="14" t="str">
        <f ca="1"/>
        <v>Low Cap</v>
      </c>
    </row>
    <row r="20614" spans="11:16">
      <c r="K20614" s="14" t="str">
        <v/>
      </c>
      <c r="L20614" s="14" t="str">
        <v/>
      </c>
      <c r="O20614" s="14" t="str">
        <v/>
      </c>
      <c r="P20614" s="14" t="str">
        <f ca="1"/>
        <v>Low Cap</v>
      </c>
    </row>
    <row r="20615" spans="11:16">
      <c r="K20615" s="14" t="str">
        <v/>
      </c>
      <c r="L20615" s="14" t="str">
        <v/>
      </c>
      <c r="O20615" s="14" t="str">
        <v/>
      </c>
      <c r="P20615" s="14" t="str">
        <f ca="1"/>
        <v>Low Cap</v>
      </c>
    </row>
    <row r="20616" spans="11:16">
      <c r="K20616" s="14" t="str">
        <v/>
      </c>
      <c r="L20616" s="14" t="str">
        <v/>
      </c>
      <c r="O20616" s="14" t="str">
        <v/>
      </c>
      <c r="P20616" s="14" t="str">
        <f ca="1"/>
        <v>Low Cap</v>
      </c>
    </row>
    <row r="20617" spans="11:16">
      <c r="K20617" s="14" t="str">
        <v/>
      </c>
      <c r="L20617" s="14" t="str">
        <v/>
      </c>
      <c r="O20617" s="14" t="str">
        <v/>
      </c>
      <c r="P20617" s="14" t="str">
        <f ca="1"/>
        <v>Low Cap</v>
      </c>
    </row>
    <row r="20618" spans="11:16">
      <c r="K20618" s="14" t="str">
        <v/>
      </c>
      <c r="L20618" s="14" t="str">
        <v/>
      </c>
      <c r="O20618" s="14" t="str">
        <v/>
      </c>
      <c r="P20618" s="14" t="str">
        <f ca="1"/>
        <v>Low Cap</v>
      </c>
    </row>
    <row r="20619" spans="11:16">
      <c r="K20619" s="14" t="str">
        <v/>
      </c>
      <c r="L20619" s="14" t="str">
        <v/>
      </c>
      <c r="O20619" s="14" t="str">
        <v/>
      </c>
      <c r="P20619" s="14" t="str">
        <f ca="1"/>
        <v>Low Cap</v>
      </c>
    </row>
    <row r="20620" spans="11:16">
      <c r="K20620" s="14" t="str">
        <v/>
      </c>
      <c r="L20620" s="14" t="str">
        <v/>
      </c>
      <c r="O20620" s="14" t="str">
        <v/>
      </c>
      <c r="P20620" s="14" t="str">
        <f ca="1"/>
        <v>Low Cap</v>
      </c>
    </row>
    <row r="20621" spans="11:16">
      <c r="K20621" s="14" t="str">
        <v/>
      </c>
      <c r="L20621" s="14" t="str">
        <v/>
      </c>
      <c r="O20621" s="14" t="str">
        <v/>
      </c>
      <c r="P20621" s="14" t="str">
        <f ca="1"/>
        <v>Low Cap</v>
      </c>
    </row>
    <row r="20622" spans="11:16">
      <c r="K20622" s="14" t="str">
        <v/>
      </c>
      <c r="L20622" s="14" t="str">
        <v/>
      </c>
      <c r="O20622" s="14" t="str">
        <v/>
      </c>
      <c r="P20622" s="14" t="str">
        <f ca="1"/>
        <v>Low Cap</v>
      </c>
    </row>
    <row r="20623" spans="11:16">
      <c r="K20623" s="14" t="str">
        <v/>
      </c>
      <c r="L20623" s="14" t="str">
        <v/>
      </c>
      <c r="O20623" s="14" t="str">
        <v/>
      </c>
      <c r="P20623" s="14" t="str">
        <f ca="1"/>
        <v>Low Cap</v>
      </c>
    </row>
    <row r="20624" spans="11:16">
      <c r="K20624" s="14" t="str">
        <v/>
      </c>
      <c r="L20624" s="14" t="str">
        <v/>
      </c>
      <c r="O20624" s="14" t="str">
        <v/>
      </c>
      <c r="P20624" s="14" t="str">
        <f ca="1"/>
        <v>Low Cap</v>
      </c>
    </row>
    <row r="20625" spans="11:16">
      <c r="K20625" s="14" t="str">
        <v/>
      </c>
      <c r="L20625" s="14" t="str">
        <v/>
      </c>
      <c r="O20625" s="14" t="str">
        <v/>
      </c>
      <c r="P20625" s="14" t="str">
        <f ca="1"/>
        <v>Low Cap</v>
      </c>
    </row>
    <row r="20626" spans="11:16">
      <c r="K20626" s="14" t="str">
        <v/>
      </c>
      <c r="L20626" s="14" t="str">
        <v/>
      </c>
      <c r="O20626" s="14" t="str">
        <v/>
      </c>
      <c r="P20626" s="14" t="str">
        <f ca="1"/>
        <v>Low Cap</v>
      </c>
    </row>
    <row r="20627" spans="11:16">
      <c r="K20627" s="14" t="str">
        <v/>
      </c>
      <c r="L20627" s="14" t="str">
        <v/>
      </c>
      <c r="O20627" s="14" t="str">
        <v/>
      </c>
      <c r="P20627" s="14" t="str">
        <f ca="1"/>
        <v>Low Cap</v>
      </c>
    </row>
    <row r="20628" spans="11:16">
      <c r="K20628" s="14" t="str">
        <v/>
      </c>
      <c r="L20628" s="14" t="str">
        <v/>
      </c>
      <c r="O20628" s="14" t="str">
        <v/>
      </c>
      <c r="P20628" s="14" t="str">
        <f ca="1"/>
        <v>Low Cap</v>
      </c>
    </row>
    <row r="20629" spans="11:16">
      <c r="K20629" s="14" t="str">
        <v/>
      </c>
      <c r="L20629" s="14" t="str">
        <v/>
      </c>
      <c r="O20629" s="14" t="str">
        <v/>
      </c>
      <c r="P20629" s="14" t="str">
        <f ca="1"/>
        <v>Low Cap</v>
      </c>
    </row>
    <row r="20630" spans="11:16">
      <c r="K20630" s="14" t="str">
        <v/>
      </c>
      <c r="L20630" s="14" t="str">
        <v/>
      </c>
      <c r="O20630" s="14" t="str">
        <v/>
      </c>
      <c r="P20630" s="14" t="str">
        <f ca="1"/>
        <v>Low Cap</v>
      </c>
    </row>
    <row r="20631" spans="11:16">
      <c r="K20631" s="14" t="str">
        <v/>
      </c>
      <c r="L20631" s="14" t="str">
        <v/>
      </c>
      <c r="O20631" s="14" t="str">
        <v/>
      </c>
      <c r="P20631" s="14" t="str">
        <f ca="1"/>
        <v>Low Cap</v>
      </c>
    </row>
    <row r="20632" spans="11:16">
      <c r="K20632" s="14" t="str">
        <v/>
      </c>
      <c r="L20632" s="14" t="str">
        <v/>
      </c>
      <c r="O20632" s="14" t="str">
        <v/>
      </c>
      <c r="P20632" s="14" t="str">
        <f ca="1"/>
        <v>Low Cap</v>
      </c>
    </row>
    <row r="20633" spans="11:16">
      <c r="K20633" s="14" t="str">
        <v/>
      </c>
      <c r="L20633" s="14" t="str">
        <v/>
      </c>
      <c r="O20633" s="14" t="str">
        <v/>
      </c>
      <c r="P20633" s="14" t="str">
        <f ca="1"/>
        <v>Low Cap</v>
      </c>
    </row>
    <row r="20634" spans="11:16">
      <c r="K20634" s="14" t="str">
        <v/>
      </c>
      <c r="L20634" s="14" t="str">
        <v/>
      </c>
      <c r="O20634" s="14" t="str">
        <v/>
      </c>
      <c r="P20634" s="14" t="str">
        <f ca="1"/>
        <v>Low Cap</v>
      </c>
    </row>
    <row r="20635" spans="11:16">
      <c r="K20635" s="14" t="str">
        <v/>
      </c>
      <c r="L20635" s="14" t="str">
        <v/>
      </c>
      <c r="O20635" s="14" t="str">
        <v/>
      </c>
      <c r="P20635" s="14" t="str">
        <f ca="1"/>
        <v>Low Cap</v>
      </c>
    </row>
    <row r="20636" spans="11:16">
      <c r="K20636" s="14" t="str">
        <v/>
      </c>
      <c r="L20636" s="14" t="str">
        <v/>
      </c>
      <c r="O20636" s="14" t="str">
        <v/>
      </c>
      <c r="P20636" s="14" t="str">
        <f ca="1"/>
        <v>Low Cap</v>
      </c>
    </row>
    <row r="20637" spans="11:16">
      <c r="K20637" s="14" t="str">
        <v/>
      </c>
      <c r="L20637" s="14" t="str">
        <v/>
      </c>
      <c r="O20637" s="14" t="str">
        <v/>
      </c>
      <c r="P20637" s="14" t="str">
        <f ca="1"/>
        <v>Low Cap</v>
      </c>
    </row>
    <row r="20638" spans="11:16">
      <c r="K20638" s="14" t="str">
        <v/>
      </c>
      <c r="L20638" s="14" t="str">
        <v/>
      </c>
      <c r="O20638" s="14" t="str">
        <v/>
      </c>
      <c r="P20638" s="14" t="str">
        <f ca="1"/>
        <v>Low Cap</v>
      </c>
    </row>
    <row r="20639" spans="11:16">
      <c r="K20639" s="14" t="str">
        <v/>
      </c>
      <c r="L20639" s="14" t="str">
        <v/>
      </c>
      <c r="O20639" s="14" t="str">
        <v/>
      </c>
      <c r="P20639" s="14" t="str">
        <f ca="1"/>
        <v>Low Cap</v>
      </c>
    </row>
    <row r="20640" spans="11:16">
      <c r="K20640" s="14" t="str">
        <v/>
      </c>
      <c r="L20640" s="14" t="str">
        <v/>
      </c>
      <c r="O20640" s="14" t="str">
        <v/>
      </c>
      <c r="P20640" s="14" t="str">
        <f ca="1"/>
        <v>Low Cap</v>
      </c>
    </row>
    <row r="20641" spans="11:16">
      <c r="K20641" s="14" t="str">
        <v/>
      </c>
      <c r="L20641" s="14" t="str">
        <v/>
      </c>
      <c r="O20641" s="14" t="str">
        <v/>
      </c>
      <c r="P20641" s="14" t="str">
        <f ca="1"/>
        <v>Low Cap</v>
      </c>
    </row>
    <row r="20642" spans="11:16">
      <c r="K20642" s="14" t="str">
        <v/>
      </c>
      <c r="L20642" s="14" t="str">
        <v/>
      </c>
      <c r="O20642" s="14" t="str">
        <v/>
      </c>
      <c r="P20642" s="14" t="str">
        <f ca="1"/>
        <v>Low Cap</v>
      </c>
    </row>
    <row r="20643" spans="11:16">
      <c r="K20643" s="14" t="str">
        <v/>
      </c>
      <c r="L20643" s="14" t="str">
        <v/>
      </c>
      <c r="O20643" s="14" t="str">
        <v/>
      </c>
      <c r="P20643" s="14" t="str">
        <f ca="1"/>
        <v>Low Cap</v>
      </c>
    </row>
    <row r="20644" spans="11:16">
      <c r="K20644" s="14" t="str">
        <v/>
      </c>
      <c r="L20644" s="14" t="str">
        <v/>
      </c>
      <c r="O20644" s="14" t="str">
        <v/>
      </c>
      <c r="P20644" s="14" t="str">
        <f ca="1"/>
        <v>Low Cap</v>
      </c>
    </row>
    <row r="20645" spans="11:16">
      <c r="K20645" s="14" t="str">
        <v/>
      </c>
      <c r="L20645" s="14" t="str">
        <v/>
      </c>
      <c r="O20645" s="14" t="str">
        <v/>
      </c>
      <c r="P20645" s="14" t="str">
        <f ca="1"/>
        <v>Low Cap</v>
      </c>
    </row>
    <row r="20646" spans="11:16">
      <c r="K20646" s="14" t="str">
        <v/>
      </c>
      <c r="L20646" s="14" t="str">
        <v/>
      </c>
      <c r="O20646" s="14" t="str">
        <v/>
      </c>
      <c r="P20646" s="14" t="str">
        <f ca="1"/>
        <v>Low Cap</v>
      </c>
    </row>
    <row r="20647" spans="11:16">
      <c r="K20647" s="14" t="str">
        <v/>
      </c>
      <c r="L20647" s="14" t="str">
        <v/>
      </c>
      <c r="O20647" s="14" t="str">
        <v/>
      </c>
      <c r="P20647" s="14" t="str">
        <f ca="1"/>
        <v>Low Cap</v>
      </c>
    </row>
    <row r="20648" spans="11:16">
      <c r="K20648" s="14" t="str">
        <v/>
      </c>
      <c r="L20648" s="14" t="str">
        <v/>
      </c>
      <c r="O20648" s="14" t="str">
        <v/>
      </c>
      <c r="P20648" s="14" t="str">
        <f ca="1"/>
        <v>Low Cap</v>
      </c>
    </row>
    <row r="20649" spans="11:16">
      <c r="K20649" s="14" t="str">
        <v/>
      </c>
      <c r="L20649" s="14" t="str">
        <v/>
      </c>
      <c r="O20649" s="14" t="str">
        <v/>
      </c>
      <c r="P20649" s="14" t="str">
        <f ca="1"/>
        <v>Low Cap</v>
      </c>
    </row>
    <row r="20650" spans="11:16">
      <c r="K20650" s="14" t="str">
        <v/>
      </c>
      <c r="L20650" s="14" t="str">
        <v/>
      </c>
      <c r="O20650" s="14" t="str">
        <v/>
      </c>
      <c r="P20650" s="14" t="str">
        <f ca="1"/>
        <v>Low Cap</v>
      </c>
    </row>
    <row r="20651" spans="11:16">
      <c r="K20651" s="14" t="str">
        <v/>
      </c>
      <c r="L20651" s="14" t="str">
        <v/>
      </c>
      <c r="O20651" s="14" t="str">
        <v/>
      </c>
      <c r="P20651" s="14" t="str">
        <f ca="1"/>
        <v>Low Cap</v>
      </c>
    </row>
    <row r="20652" spans="11:16">
      <c r="K20652" s="14" t="str">
        <v/>
      </c>
      <c r="L20652" s="14" t="str">
        <v/>
      </c>
      <c r="O20652" s="14" t="str">
        <v/>
      </c>
      <c r="P20652" s="14" t="str">
        <f ca="1"/>
        <v>Low Cap</v>
      </c>
    </row>
    <row r="20653" spans="11:16">
      <c r="K20653" s="14" t="str">
        <v/>
      </c>
      <c r="L20653" s="14" t="str">
        <v/>
      </c>
      <c r="O20653" s="14" t="str">
        <v/>
      </c>
      <c r="P20653" s="14" t="str">
        <f ca="1"/>
        <v>Low Cap</v>
      </c>
    </row>
    <row r="20654" spans="11:16">
      <c r="K20654" s="14" t="str">
        <v/>
      </c>
      <c r="L20654" s="14" t="str">
        <v/>
      </c>
      <c r="O20654" s="14" t="str">
        <v/>
      </c>
      <c r="P20654" s="14" t="str">
        <f ca="1"/>
        <v>Low Cap</v>
      </c>
    </row>
    <row r="20655" spans="11:16">
      <c r="K20655" s="14" t="str">
        <v/>
      </c>
      <c r="L20655" s="14" t="str">
        <v/>
      </c>
      <c r="O20655" s="14" t="str">
        <v/>
      </c>
      <c r="P20655" s="14" t="str">
        <f ca="1"/>
        <v>Low Cap</v>
      </c>
    </row>
    <row r="20656" spans="11:16">
      <c r="K20656" s="14" t="str">
        <v/>
      </c>
      <c r="L20656" s="14" t="str">
        <v/>
      </c>
      <c r="O20656" s="14" t="str">
        <v/>
      </c>
      <c r="P20656" s="14" t="str">
        <f ca="1"/>
        <v>Low Cap</v>
      </c>
    </row>
    <row r="20657" spans="11:16">
      <c r="K20657" s="14" t="str">
        <v/>
      </c>
      <c r="L20657" s="14" t="str">
        <v/>
      </c>
      <c r="O20657" s="14" t="str">
        <v/>
      </c>
      <c r="P20657" s="14" t="str">
        <f ca="1"/>
        <v>Low Cap</v>
      </c>
    </row>
    <row r="20658" spans="11:16">
      <c r="K20658" s="14" t="str">
        <v/>
      </c>
      <c r="L20658" s="14" t="str">
        <v/>
      </c>
      <c r="O20658" s="14" t="str">
        <v/>
      </c>
      <c r="P20658" s="14" t="str">
        <f ca="1"/>
        <v>Low Cap</v>
      </c>
    </row>
    <row r="20659" spans="11:16">
      <c r="K20659" s="14" t="str">
        <v/>
      </c>
      <c r="L20659" s="14" t="str">
        <v/>
      </c>
      <c r="O20659" s="14" t="str">
        <v/>
      </c>
      <c r="P20659" s="14" t="str">
        <f ca="1"/>
        <v>Low Cap</v>
      </c>
    </row>
    <row r="20660" spans="11:16">
      <c r="K20660" s="14" t="str">
        <v/>
      </c>
      <c r="L20660" s="14" t="str">
        <v/>
      </c>
      <c r="O20660" s="14" t="str">
        <v/>
      </c>
      <c r="P20660" s="14" t="str">
        <f ca="1"/>
        <v>Low Cap</v>
      </c>
    </row>
    <row r="20661" spans="11:16">
      <c r="K20661" s="14" t="str">
        <v/>
      </c>
      <c r="L20661" s="14" t="str">
        <v/>
      </c>
      <c r="O20661" s="14" t="str">
        <v/>
      </c>
      <c r="P20661" s="14" t="str">
        <f ca="1"/>
        <v>Low Cap</v>
      </c>
    </row>
    <row r="20662" spans="11:16">
      <c r="K20662" s="14" t="str">
        <v/>
      </c>
      <c r="L20662" s="14" t="str">
        <v/>
      </c>
      <c r="O20662" s="14" t="str">
        <v/>
      </c>
      <c r="P20662" s="14" t="str">
        <f ca="1"/>
        <v>Low Cap</v>
      </c>
    </row>
    <row r="20663" spans="11:16">
      <c r="K20663" s="14" t="str">
        <v/>
      </c>
      <c r="L20663" s="14" t="str">
        <v/>
      </c>
      <c r="O20663" s="14" t="str">
        <v/>
      </c>
      <c r="P20663" s="14" t="str">
        <f ca="1"/>
        <v>Low Cap</v>
      </c>
    </row>
    <row r="20664" spans="11:16">
      <c r="K20664" s="14" t="str">
        <v/>
      </c>
      <c r="L20664" s="14" t="str">
        <v/>
      </c>
      <c r="O20664" s="14" t="str">
        <v/>
      </c>
      <c r="P20664" s="14" t="str">
        <f ca="1"/>
        <v>Low Cap</v>
      </c>
    </row>
    <row r="20665" spans="11:16">
      <c r="K20665" s="14" t="str">
        <v/>
      </c>
      <c r="L20665" s="14" t="str">
        <v/>
      </c>
      <c r="O20665" s="14" t="str">
        <v/>
      </c>
      <c r="P20665" s="14" t="str">
        <f ca="1"/>
        <v>Low Cap</v>
      </c>
    </row>
    <row r="20666" spans="11:16">
      <c r="K20666" s="14" t="str">
        <v/>
      </c>
      <c r="L20666" s="14" t="str">
        <v/>
      </c>
      <c r="O20666" s="14" t="str">
        <v/>
      </c>
      <c r="P20666" s="14" t="str">
        <f ca="1"/>
        <v>Low Cap</v>
      </c>
    </row>
    <row r="20667" spans="11:16">
      <c r="K20667" s="14" t="str">
        <v/>
      </c>
      <c r="L20667" s="14" t="str">
        <v/>
      </c>
      <c r="O20667" s="14" t="str">
        <v/>
      </c>
      <c r="P20667" s="14" t="str">
        <f ca="1"/>
        <v>Low Cap</v>
      </c>
    </row>
    <row r="20668" spans="11:16">
      <c r="K20668" s="14" t="str">
        <v/>
      </c>
      <c r="L20668" s="14" t="str">
        <v/>
      </c>
      <c r="O20668" s="14" t="str">
        <v/>
      </c>
      <c r="P20668" s="14" t="str">
        <f ca="1"/>
        <v>Low Cap</v>
      </c>
    </row>
    <row r="20669" spans="11:16">
      <c r="K20669" s="14" t="str">
        <v/>
      </c>
      <c r="L20669" s="14" t="str">
        <v/>
      </c>
      <c r="O20669" s="14" t="str">
        <v/>
      </c>
      <c r="P20669" s="14" t="str">
        <f ca="1"/>
        <v>Low Cap</v>
      </c>
    </row>
    <row r="20670" spans="11:16">
      <c r="K20670" s="14" t="str">
        <v/>
      </c>
      <c r="L20670" s="14" t="str">
        <v/>
      </c>
      <c r="O20670" s="14" t="str">
        <v/>
      </c>
      <c r="P20670" s="14" t="str">
        <f ca="1"/>
        <v>Low Cap</v>
      </c>
    </row>
    <row r="20671" spans="11:16">
      <c r="K20671" s="14" t="str">
        <v/>
      </c>
      <c r="L20671" s="14" t="str">
        <v/>
      </c>
      <c r="O20671" s="14" t="str">
        <v/>
      </c>
      <c r="P20671" s="14" t="str">
        <f ca="1"/>
        <v>Low Cap</v>
      </c>
    </row>
    <row r="20672" spans="11:16">
      <c r="K20672" s="14" t="str">
        <v/>
      </c>
      <c r="L20672" s="14" t="str">
        <v/>
      </c>
      <c r="O20672" s="14" t="str">
        <v/>
      </c>
      <c r="P20672" s="14" t="str">
        <f ca="1"/>
        <v>Low Cap</v>
      </c>
    </row>
    <row r="20673" spans="11:16">
      <c r="K20673" s="14" t="str">
        <v/>
      </c>
      <c r="L20673" s="14" t="str">
        <v/>
      </c>
      <c r="O20673" s="14" t="str">
        <v/>
      </c>
      <c r="P20673" s="14" t="str">
        <f ca="1"/>
        <v>Low Cap</v>
      </c>
    </row>
    <row r="20674" spans="11:16">
      <c r="K20674" s="14" t="str">
        <v/>
      </c>
      <c r="L20674" s="14" t="str">
        <v/>
      </c>
      <c r="O20674" s="14" t="str">
        <v/>
      </c>
      <c r="P20674" s="14" t="str">
        <f ca="1"/>
        <v>Low Cap</v>
      </c>
    </row>
    <row r="20675" spans="11:16">
      <c r="K20675" s="14" t="str">
        <v/>
      </c>
      <c r="L20675" s="14" t="str">
        <v/>
      </c>
      <c r="O20675" s="14" t="str">
        <v/>
      </c>
      <c r="P20675" s="14" t="str">
        <f ca="1"/>
        <v>Low Cap</v>
      </c>
    </row>
    <row r="20676" spans="11:16">
      <c r="K20676" s="14" t="str">
        <v/>
      </c>
      <c r="L20676" s="14" t="str">
        <v/>
      </c>
      <c r="O20676" s="14" t="str">
        <v/>
      </c>
      <c r="P20676" s="14" t="str">
        <f ca="1"/>
        <v>Low Cap</v>
      </c>
    </row>
    <row r="20677" spans="11:16">
      <c r="K20677" s="14" t="str">
        <v/>
      </c>
      <c r="L20677" s="14" t="str">
        <v/>
      </c>
      <c r="O20677" s="14" t="str">
        <v/>
      </c>
      <c r="P20677" s="14" t="str">
        <f ca="1"/>
        <v>Low Cap</v>
      </c>
    </row>
    <row r="20678" spans="11:16">
      <c r="K20678" s="14" t="str">
        <v/>
      </c>
      <c r="L20678" s="14" t="str">
        <v/>
      </c>
      <c r="O20678" s="14" t="str">
        <v/>
      </c>
      <c r="P20678" s="14" t="str">
        <f ca="1"/>
        <v>Low Cap</v>
      </c>
    </row>
    <row r="20679" spans="11:16">
      <c r="K20679" s="14" t="str">
        <v/>
      </c>
      <c r="L20679" s="14" t="str">
        <v/>
      </c>
      <c r="O20679" s="14" t="str">
        <v/>
      </c>
      <c r="P20679" s="14" t="str">
        <f ca="1"/>
        <v>Low Cap</v>
      </c>
    </row>
    <row r="20680" spans="11:16">
      <c r="K20680" s="14" t="str">
        <v/>
      </c>
      <c r="L20680" s="14" t="str">
        <v/>
      </c>
      <c r="O20680" s="14" t="str">
        <v/>
      </c>
      <c r="P20680" s="14" t="str">
        <f ca="1"/>
        <v>Low Cap</v>
      </c>
    </row>
    <row r="20681" spans="11:16">
      <c r="K20681" s="14" t="str">
        <v/>
      </c>
      <c r="L20681" s="14" t="str">
        <v/>
      </c>
      <c r="O20681" s="14" t="str">
        <v/>
      </c>
      <c r="P20681" s="14" t="str">
        <f ca="1"/>
        <v>Low Cap</v>
      </c>
    </row>
    <row r="20682" spans="11:16">
      <c r="K20682" s="14" t="str">
        <v/>
      </c>
      <c r="L20682" s="14" t="str">
        <v/>
      </c>
      <c r="O20682" s="14" t="str">
        <v/>
      </c>
      <c r="P20682" s="14" t="str">
        <f ca="1"/>
        <v>Low Cap</v>
      </c>
    </row>
    <row r="20683" spans="11:16">
      <c r="K20683" s="14" t="str">
        <v/>
      </c>
      <c r="L20683" s="14" t="str">
        <v/>
      </c>
      <c r="O20683" s="14" t="str">
        <v/>
      </c>
      <c r="P20683" s="14" t="str">
        <f ca="1"/>
        <v>Low Cap</v>
      </c>
    </row>
    <row r="20684" spans="11:16">
      <c r="K20684" s="14" t="str">
        <v/>
      </c>
      <c r="L20684" s="14" t="str">
        <v/>
      </c>
      <c r="O20684" s="14" t="str">
        <v/>
      </c>
      <c r="P20684" s="14" t="str">
        <f ca="1"/>
        <v>Low Cap</v>
      </c>
    </row>
    <row r="20685" spans="11:16">
      <c r="K20685" s="14" t="str">
        <v/>
      </c>
      <c r="L20685" s="14" t="str">
        <v/>
      </c>
      <c r="O20685" s="14" t="str">
        <v/>
      </c>
      <c r="P20685" s="14" t="str">
        <f ca="1"/>
        <v>Low Cap</v>
      </c>
    </row>
    <row r="20686" spans="11:16">
      <c r="K20686" s="14" t="str">
        <v/>
      </c>
      <c r="L20686" s="14" t="str">
        <v/>
      </c>
      <c r="O20686" s="14" t="str">
        <v/>
      </c>
      <c r="P20686" s="14" t="str">
        <f ca="1"/>
        <v>Low Cap</v>
      </c>
    </row>
    <row r="20687" spans="11:16">
      <c r="K20687" s="14" t="str">
        <v/>
      </c>
      <c r="L20687" s="14" t="str">
        <v/>
      </c>
      <c r="O20687" s="14" t="str">
        <v/>
      </c>
      <c r="P20687" s="14" t="str">
        <f ca="1"/>
        <v>Low Cap</v>
      </c>
    </row>
    <row r="20688" spans="11:16">
      <c r="K20688" s="14" t="str">
        <v/>
      </c>
      <c r="L20688" s="14" t="str">
        <v/>
      </c>
      <c r="O20688" s="14" t="str">
        <v/>
      </c>
      <c r="P20688" s="14" t="str">
        <f ca="1"/>
        <v>Low Cap</v>
      </c>
    </row>
    <row r="20689" spans="11:16">
      <c r="K20689" s="14" t="str">
        <v/>
      </c>
      <c r="L20689" s="14" t="str">
        <v/>
      </c>
      <c r="O20689" s="14" t="str">
        <v/>
      </c>
      <c r="P20689" s="14" t="str">
        <f ca="1"/>
        <v>Low Cap</v>
      </c>
    </row>
    <row r="20690" spans="11:16">
      <c r="K20690" s="14" t="str">
        <v/>
      </c>
      <c r="L20690" s="14" t="str">
        <v/>
      </c>
      <c r="O20690" s="14" t="str">
        <v/>
      </c>
      <c r="P20690" s="14" t="str">
        <f ca="1"/>
        <v>Low Cap</v>
      </c>
    </row>
    <row r="20691" spans="11:16">
      <c r="K20691" s="14" t="str">
        <v/>
      </c>
      <c r="L20691" s="14" t="str">
        <v/>
      </c>
      <c r="O20691" s="14" t="str">
        <v/>
      </c>
      <c r="P20691" s="14" t="str">
        <f ca="1"/>
        <v>Low Cap</v>
      </c>
    </row>
    <row r="20692" spans="11:16">
      <c r="K20692" s="14" t="str">
        <v/>
      </c>
      <c r="L20692" s="14" t="str">
        <v/>
      </c>
      <c r="O20692" s="14" t="str">
        <v/>
      </c>
      <c r="P20692" s="14" t="str">
        <f ca="1"/>
        <v>Low Cap</v>
      </c>
    </row>
    <row r="20693" spans="11:16">
      <c r="K20693" s="14" t="str">
        <v/>
      </c>
      <c r="L20693" s="14" t="str">
        <v/>
      </c>
      <c r="O20693" s="14" t="str">
        <v/>
      </c>
      <c r="P20693" s="14" t="str">
        <f ca="1"/>
        <v>Low Cap</v>
      </c>
    </row>
    <row r="20694" spans="11:16">
      <c r="K20694" s="14" t="str">
        <v/>
      </c>
      <c r="L20694" s="14" t="str">
        <v/>
      </c>
      <c r="O20694" s="14" t="str">
        <v/>
      </c>
      <c r="P20694" s="14" t="str">
        <f ca="1"/>
        <v>Low Cap</v>
      </c>
    </row>
    <row r="20695" spans="11:16">
      <c r="K20695" s="14" t="str">
        <v/>
      </c>
      <c r="L20695" s="14" t="str">
        <v/>
      </c>
      <c r="O20695" s="14" t="str">
        <v/>
      </c>
      <c r="P20695" s="14" t="str">
        <f ca="1"/>
        <v>Low Cap</v>
      </c>
    </row>
    <row r="20696" spans="11:16">
      <c r="K20696" s="14" t="str">
        <v/>
      </c>
      <c r="L20696" s="14" t="str">
        <v/>
      </c>
      <c r="O20696" s="14" t="str">
        <v/>
      </c>
      <c r="P20696" s="14" t="str">
        <f ca="1"/>
        <v>Low Cap</v>
      </c>
    </row>
    <row r="20697" spans="11:16">
      <c r="K20697" s="14" t="str">
        <v/>
      </c>
      <c r="L20697" s="14" t="str">
        <v/>
      </c>
      <c r="O20697" s="14" t="str">
        <v/>
      </c>
      <c r="P20697" s="14" t="str">
        <f ca="1"/>
        <v>Low Cap</v>
      </c>
    </row>
    <row r="20698" spans="11:16">
      <c r="K20698" s="14" t="str">
        <v/>
      </c>
      <c r="L20698" s="14" t="str">
        <v/>
      </c>
      <c r="O20698" s="14" t="str">
        <v/>
      </c>
      <c r="P20698" s="14" t="str">
        <f ca="1"/>
        <v>Low Cap</v>
      </c>
    </row>
    <row r="20699" spans="11:16">
      <c r="K20699" s="14" t="str">
        <v/>
      </c>
      <c r="L20699" s="14" t="str">
        <v/>
      </c>
      <c r="O20699" s="14" t="str">
        <v/>
      </c>
      <c r="P20699" s="14" t="str">
        <f ca="1"/>
        <v>Low Cap</v>
      </c>
    </row>
    <row r="20700" spans="11:16">
      <c r="K20700" s="14" t="str">
        <v/>
      </c>
      <c r="L20700" s="14" t="str">
        <v/>
      </c>
      <c r="O20700" s="14" t="str">
        <v/>
      </c>
      <c r="P20700" s="14" t="str">
        <f ca="1"/>
        <v>Low Cap</v>
      </c>
    </row>
    <row r="20701" spans="11:16">
      <c r="K20701" s="14" t="str">
        <v/>
      </c>
      <c r="L20701" s="14" t="str">
        <v/>
      </c>
      <c r="O20701" s="14" t="str">
        <v/>
      </c>
      <c r="P20701" s="14" t="str">
        <f ca="1"/>
        <v>Low Cap</v>
      </c>
    </row>
    <row r="20702" spans="11:16">
      <c r="K20702" s="14" t="str">
        <v/>
      </c>
      <c r="L20702" s="14" t="str">
        <v/>
      </c>
      <c r="O20702" s="14" t="str">
        <v/>
      </c>
      <c r="P20702" s="14" t="str">
        <f ca="1"/>
        <v>Low Cap</v>
      </c>
    </row>
    <row r="20703" spans="11:16">
      <c r="K20703" s="14" t="str">
        <v/>
      </c>
      <c r="L20703" s="14" t="str">
        <v/>
      </c>
      <c r="O20703" s="14" t="str">
        <v/>
      </c>
      <c r="P20703" s="14" t="str">
        <f ca="1"/>
        <v>Low Cap</v>
      </c>
    </row>
    <row r="20704" spans="11:16">
      <c r="K20704" s="14" t="str">
        <v/>
      </c>
      <c r="L20704" s="14" t="str">
        <v/>
      </c>
      <c r="O20704" s="14" t="str">
        <v/>
      </c>
      <c r="P20704" s="14" t="str">
        <f ca="1"/>
        <v>Low Cap</v>
      </c>
    </row>
    <row r="20705" spans="11:16">
      <c r="K20705" s="14" t="str">
        <v/>
      </c>
      <c r="L20705" s="14" t="str">
        <v/>
      </c>
      <c r="O20705" s="14" t="str">
        <v/>
      </c>
      <c r="P20705" s="14" t="str">
        <f ca="1"/>
        <v>Low Cap</v>
      </c>
    </row>
    <row r="20706" spans="11:16">
      <c r="K20706" s="14" t="str">
        <v/>
      </c>
      <c r="L20706" s="14" t="str">
        <v/>
      </c>
      <c r="O20706" s="14" t="str">
        <v/>
      </c>
      <c r="P20706" s="14" t="str">
        <f ca="1"/>
        <v>Low Cap</v>
      </c>
    </row>
    <row r="20707" spans="11:16">
      <c r="K20707" s="14" t="str">
        <v/>
      </c>
      <c r="L20707" s="14" t="str">
        <v/>
      </c>
      <c r="O20707" s="14" t="str">
        <v/>
      </c>
      <c r="P20707" s="14" t="str">
        <f ca="1"/>
        <v>Low Cap</v>
      </c>
    </row>
    <row r="20708" spans="11:16">
      <c r="K20708" s="14" t="str">
        <v/>
      </c>
      <c r="L20708" s="14" t="str">
        <v/>
      </c>
      <c r="O20708" s="14" t="str">
        <v/>
      </c>
      <c r="P20708" s="14" t="str">
        <f ca="1"/>
        <v>Low Cap</v>
      </c>
    </row>
    <row r="20709" spans="11:16">
      <c r="K20709" s="14" t="str">
        <v/>
      </c>
      <c r="L20709" s="14" t="str">
        <v/>
      </c>
      <c r="O20709" s="14" t="str">
        <v/>
      </c>
      <c r="P20709" s="14" t="str">
        <f ca="1"/>
        <v>Low Cap</v>
      </c>
    </row>
    <row r="20710" spans="11:16">
      <c r="K20710" s="14" t="str">
        <v/>
      </c>
      <c r="L20710" s="14" t="str">
        <v/>
      </c>
      <c r="O20710" s="14" t="str">
        <v/>
      </c>
      <c r="P20710" s="14" t="str">
        <f ca="1"/>
        <v>Low Cap</v>
      </c>
    </row>
    <row r="20711" spans="11:16">
      <c r="K20711" s="14" t="str">
        <v/>
      </c>
      <c r="L20711" s="14" t="str">
        <v/>
      </c>
      <c r="O20711" s="14" t="str">
        <v/>
      </c>
      <c r="P20711" s="14" t="str">
        <f ca="1"/>
        <v>Low Cap</v>
      </c>
    </row>
    <row r="20712" spans="11:16">
      <c r="K20712" s="14" t="str">
        <v/>
      </c>
      <c r="L20712" s="14" t="str">
        <v/>
      </c>
      <c r="O20712" s="14" t="str">
        <v/>
      </c>
      <c r="P20712" s="14" t="str">
        <f ca="1"/>
        <v>Low Cap</v>
      </c>
    </row>
    <row r="20713" spans="11:16">
      <c r="K20713" s="14" t="str">
        <v/>
      </c>
      <c r="L20713" s="14" t="str">
        <v/>
      </c>
      <c r="O20713" s="14" t="str">
        <v/>
      </c>
      <c r="P20713" s="14" t="str">
        <f ca="1"/>
        <v>Low Cap</v>
      </c>
    </row>
    <row r="20714" spans="11:16">
      <c r="K20714" s="14" t="str">
        <v/>
      </c>
      <c r="L20714" s="14" t="str">
        <v/>
      </c>
      <c r="O20714" s="14" t="str">
        <v/>
      </c>
      <c r="P20714" s="14" t="str">
        <f ca="1"/>
        <v>Low Cap</v>
      </c>
    </row>
    <row r="20715" spans="11:16">
      <c r="K20715" s="14" t="str">
        <v/>
      </c>
      <c r="L20715" s="14" t="str">
        <v/>
      </c>
      <c r="O20715" s="14" t="str">
        <v/>
      </c>
      <c r="P20715" s="14" t="str">
        <f ca="1"/>
        <v>Low Cap</v>
      </c>
    </row>
    <row r="20716" spans="11:16">
      <c r="K20716" s="14" t="str">
        <v/>
      </c>
      <c r="L20716" s="14" t="str">
        <v/>
      </c>
      <c r="O20716" s="14" t="str">
        <v/>
      </c>
      <c r="P20716" s="14" t="str">
        <f ca="1"/>
        <v>Low Cap</v>
      </c>
    </row>
    <row r="20717" spans="11:16">
      <c r="K20717" s="14" t="str">
        <v/>
      </c>
      <c r="L20717" s="14" t="str">
        <v/>
      </c>
      <c r="O20717" s="14" t="str">
        <v/>
      </c>
      <c r="P20717" s="14" t="str">
        <f ca="1"/>
        <v>Low Cap</v>
      </c>
    </row>
    <row r="20718" spans="11:16">
      <c r="K20718" s="14" t="str">
        <v/>
      </c>
      <c r="L20718" s="14" t="str">
        <v/>
      </c>
      <c r="O20718" s="14" t="str">
        <v/>
      </c>
      <c r="P20718" s="14" t="str">
        <f ca="1"/>
        <v>Low Cap</v>
      </c>
    </row>
    <row r="20719" spans="11:16">
      <c r="K20719" s="14" t="str">
        <v/>
      </c>
      <c r="L20719" s="14" t="str">
        <v/>
      </c>
      <c r="O20719" s="14" t="str">
        <v/>
      </c>
      <c r="P20719" s="14" t="str">
        <f ca="1"/>
        <v>Low Cap</v>
      </c>
    </row>
    <row r="20720" spans="11:16">
      <c r="K20720" s="14" t="str">
        <v/>
      </c>
      <c r="L20720" s="14" t="str">
        <v/>
      </c>
      <c r="O20720" s="14" t="str">
        <v/>
      </c>
      <c r="P20720" s="14" t="str">
        <f ca="1"/>
        <v>Low Cap</v>
      </c>
    </row>
    <row r="20721" spans="11:16">
      <c r="K20721" s="14" t="str">
        <v/>
      </c>
      <c r="L20721" s="14" t="str">
        <v/>
      </c>
      <c r="O20721" s="14" t="str">
        <v/>
      </c>
      <c r="P20721" s="14" t="str">
        <f ca="1"/>
        <v>Low Cap</v>
      </c>
    </row>
    <row r="20722" spans="11:16">
      <c r="K20722" s="14" t="str">
        <v/>
      </c>
      <c r="L20722" s="14" t="str">
        <v/>
      </c>
      <c r="O20722" s="14" t="str">
        <v/>
      </c>
      <c r="P20722" s="14" t="str">
        <f ca="1"/>
        <v>Low Cap</v>
      </c>
    </row>
    <row r="20723" spans="11:16">
      <c r="K20723" s="14" t="str">
        <v/>
      </c>
      <c r="L20723" s="14" t="str">
        <v/>
      </c>
      <c r="O20723" s="14" t="str">
        <v/>
      </c>
      <c r="P20723" s="14" t="str">
        <f ca="1"/>
        <v>Low Cap</v>
      </c>
    </row>
    <row r="20724" spans="11:16">
      <c r="K20724" s="14" t="str">
        <v/>
      </c>
      <c r="L20724" s="14" t="str">
        <v/>
      </c>
      <c r="O20724" s="14" t="str">
        <v/>
      </c>
      <c r="P20724" s="14" t="str">
        <f ca="1"/>
        <v>Low Cap</v>
      </c>
    </row>
    <row r="20725" spans="11:16">
      <c r="K20725" s="14" t="str">
        <v/>
      </c>
      <c r="L20725" s="14" t="str">
        <v/>
      </c>
      <c r="O20725" s="14" t="str">
        <v/>
      </c>
      <c r="P20725" s="14" t="str">
        <f ca="1"/>
        <v>Low Cap</v>
      </c>
    </row>
    <row r="20726" spans="11:16">
      <c r="K20726" s="14" t="str">
        <v/>
      </c>
      <c r="L20726" s="14" t="str">
        <v/>
      </c>
      <c r="O20726" s="14" t="str">
        <v/>
      </c>
      <c r="P20726" s="14" t="str">
        <f ca="1"/>
        <v>Low Cap</v>
      </c>
    </row>
    <row r="20727" spans="11:16">
      <c r="K20727" s="14" t="str">
        <v/>
      </c>
      <c r="L20727" s="14" t="str">
        <v/>
      </c>
      <c r="O20727" s="14" t="str">
        <v/>
      </c>
      <c r="P20727" s="14" t="str">
        <f ca="1"/>
        <v>Low Cap</v>
      </c>
    </row>
    <row r="20728" spans="11:16">
      <c r="K20728" s="14" t="str">
        <v/>
      </c>
      <c r="L20728" s="14" t="str">
        <v/>
      </c>
      <c r="O20728" s="14" t="str">
        <v/>
      </c>
      <c r="P20728" s="14" t="str">
        <f ca="1"/>
        <v>Low Cap</v>
      </c>
    </row>
    <row r="20729" spans="11:16">
      <c r="K20729" s="14" t="str">
        <v/>
      </c>
      <c r="L20729" s="14" t="str">
        <v/>
      </c>
      <c r="O20729" s="14" t="str">
        <v/>
      </c>
      <c r="P20729" s="14" t="str">
        <f ca="1"/>
        <v>Low Cap</v>
      </c>
    </row>
    <row r="20730" spans="11:16">
      <c r="K20730" s="14" t="str">
        <v/>
      </c>
      <c r="L20730" s="14" t="str">
        <v/>
      </c>
      <c r="O20730" s="14" t="str">
        <v/>
      </c>
      <c r="P20730" s="14" t="str">
        <f ca="1"/>
        <v>Low Cap</v>
      </c>
    </row>
    <row r="20731" spans="11:16">
      <c r="K20731" s="14" t="str">
        <v/>
      </c>
      <c r="L20731" s="14" t="str">
        <v/>
      </c>
      <c r="O20731" s="14" t="str">
        <v/>
      </c>
      <c r="P20731" s="14" t="str">
        <f ca="1"/>
        <v>Low Cap</v>
      </c>
    </row>
    <row r="20732" spans="11:16">
      <c r="K20732" s="14" t="str">
        <v/>
      </c>
      <c r="L20732" s="14" t="str">
        <v/>
      </c>
      <c r="O20732" s="14" t="str">
        <v/>
      </c>
      <c r="P20732" s="14" t="str">
        <f ca="1"/>
        <v>Low Cap</v>
      </c>
    </row>
    <row r="20733" spans="11:16">
      <c r="K20733" s="14" t="str">
        <v/>
      </c>
      <c r="L20733" s="14" t="str">
        <v/>
      </c>
      <c r="O20733" s="14" t="str">
        <v/>
      </c>
      <c r="P20733" s="14" t="str">
        <f ca="1"/>
        <v>Low Cap</v>
      </c>
    </row>
    <row r="20734" spans="11:16">
      <c r="K20734" s="14" t="str">
        <v/>
      </c>
      <c r="L20734" s="14" t="str">
        <v/>
      </c>
      <c r="O20734" s="14" t="str">
        <v/>
      </c>
      <c r="P20734" s="14" t="str">
        <f ca="1"/>
        <v>Low Cap</v>
      </c>
    </row>
    <row r="20735" spans="11:16">
      <c r="K20735" s="14" t="str">
        <v/>
      </c>
      <c r="L20735" s="14" t="str">
        <v/>
      </c>
      <c r="O20735" s="14" t="str">
        <v/>
      </c>
      <c r="P20735" s="14" t="str">
        <f ca="1"/>
        <v>Low Cap</v>
      </c>
    </row>
    <row r="20736" spans="11:16">
      <c r="K20736" s="14" t="str">
        <v/>
      </c>
      <c r="L20736" s="14" t="str">
        <v/>
      </c>
      <c r="O20736" s="14" t="str">
        <v/>
      </c>
      <c r="P20736" s="14" t="str">
        <f ca="1"/>
        <v>Low Cap</v>
      </c>
    </row>
    <row r="20737" spans="11:16">
      <c r="K20737" s="14" t="str">
        <v/>
      </c>
      <c r="L20737" s="14" t="str">
        <v/>
      </c>
      <c r="O20737" s="14" t="str">
        <v/>
      </c>
      <c r="P20737" s="14" t="str">
        <f ca="1"/>
        <v>Low Cap</v>
      </c>
    </row>
    <row r="20738" spans="11:16">
      <c r="K20738" s="14" t="str">
        <v/>
      </c>
      <c r="L20738" s="14" t="str">
        <v/>
      </c>
      <c r="O20738" s="14" t="str">
        <v/>
      </c>
      <c r="P20738" s="14" t="str">
        <f ca="1"/>
        <v>Low Cap</v>
      </c>
    </row>
    <row r="20739" spans="11:16">
      <c r="K20739" s="14" t="str">
        <v/>
      </c>
      <c r="L20739" s="14" t="str">
        <v/>
      </c>
      <c r="O20739" s="14" t="str">
        <v/>
      </c>
      <c r="P20739" s="14" t="str">
        <f ca="1"/>
        <v>Low Cap</v>
      </c>
    </row>
    <row r="20740" spans="11:16">
      <c r="K20740" s="14" t="str">
        <v/>
      </c>
      <c r="L20740" s="14" t="str">
        <v/>
      </c>
      <c r="O20740" s="14" t="str">
        <v/>
      </c>
      <c r="P20740" s="14" t="str">
        <f ca="1"/>
        <v>Low Cap</v>
      </c>
    </row>
    <row r="20741" spans="11:16">
      <c r="K20741" s="14" t="str">
        <v/>
      </c>
      <c r="L20741" s="14" t="str">
        <v/>
      </c>
      <c r="O20741" s="14" t="str">
        <v/>
      </c>
      <c r="P20741" s="14" t="str">
        <f ca="1"/>
        <v>Low Cap</v>
      </c>
    </row>
    <row r="20742" spans="11:16">
      <c r="K20742" s="14" t="str">
        <v/>
      </c>
      <c r="L20742" s="14" t="str">
        <v/>
      </c>
      <c r="O20742" s="14" t="str">
        <v/>
      </c>
      <c r="P20742" s="14" t="str">
        <f ca="1"/>
        <v>Low Cap</v>
      </c>
    </row>
    <row r="20743" spans="11:16">
      <c r="K20743" s="14" t="str">
        <v/>
      </c>
      <c r="L20743" s="14" t="str">
        <v/>
      </c>
      <c r="O20743" s="14" t="str">
        <v/>
      </c>
      <c r="P20743" s="14" t="str">
        <f ca="1"/>
        <v>Low Cap</v>
      </c>
    </row>
    <row r="20744" spans="11:16">
      <c r="K20744" s="14" t="str">
        <v/>
      </c>
      <c r="L20744" s="14" t="str">
        <v/>
      </c>
      <c r="O20744" s="14" t="str">
        <v/>
      </c>
      <c r="P20744" s="14" t="str">
        <f ca="1"/>
        <v>Low Cap</v>
      </c>
    </row>
    <row r="20745" spans="11:16">
      <c r="K20745" s="14" t="str">
        <v/>
      </c>
      <c r="L20745" s="14" t="str">
        <v/>
      </c>
      <c r="O20745" s="14" t="str">
        <v/>
      </c>
      <c r="P20745" s="14" t="str">
        <f ca="1"/>
        <v>Low Cap</v>
      </c>
    </row>
    <row r="20746" spans="11:16">
      <c r="K20746" s="14" t="str">
        <v/>
      </c>
      <c r="L20746" s="14" t="str">
        <v/>
      </c>
      <c r="O20746" s="14" t="str">
        <v/>
      </c>
      <c r="P20746" s="14" t="str">
        <f ca="1"/>
        <v>Low Cap</v>
      </c>
    </row>
    <row r="20747" spans="11:16">
      <c r="K20747" s="14" t="str">
        <v/>
      </c>
      <c r="L20747" s="14" t="str">
        <v/>
      </c>
      <c r="O20747" s="14" t="str">
        <v/>
      </c>
      <c r="P20747" s="14" t="str">
        <f ca="1"/>
        <v>Low Cap</v>
      </c>
    </row>
    <row r="20748" spans="11:16">
      <c r="K20748" s="14" t="str">
        <v/>
      </c>
      <c r="L20748" s="14" t="str">
        <v/>
      </c>
      <c r="O20748" s="14" t="str">
        <v/>
      </c>
      <c r="P20748" s="14" t="str">
        <f ca="1"/>
        <v>Low Cap</v>
      </c>
    </row>
    <row r="20749" spans="11:16">
      <c r="K20749" s="14" t="str">
        <v/>
      </c>
      <c r="L20749" s="14" t="str">
        <v/>
      </c>
      <c r="O20749" s="14" t="str">
        <v/>
      </c>
      <c r="P20749" s="14" t="str">
        <f ca="1"/>
        <v>Low Cap</v>
      </c>
    </row>
    <row r="20750" spans="11:16">
      <c r="K20750" s="14" t="str">
        <v/>
      </c>
      <c r="L20750" s="14" t="str">
        <v/>
      </c>
      <c r="O20750" s="14" t="str">
        <v/>
      </c>
      <c r="P20750" s="14" t="str">
        <f ca="1"/>
        <v>Low Cap</v>
      </c>
    </row>
    <row r="20751" spans="11:16">
      <c r="K20751" s="14" t="str">
        <v/>
      </c>
      <c r="L20751" s="14" t="str">
        <v/>
      </c>
      <c r="O20751" s="14" t="str">
        <v/>
      </c>
      <c r="P20751" s="14" t="str">
        <f ca="1"/>
        <v>Low Cap</v>
      </c>
    </row>
    <row r="20752" spans="11:16">
      <c r="K20752" s="14" t="str">
        <v/>
      </c>
      <c r="L20752" s="14" t="str">
        <v/>
      </c>
      <c r="O20752" s="14" t="str">
        <v/>
      </c>
      <c r="P20752" s="14" t="str">
        <f ca="1"/>
        <v>Low Cap</v>
      </c>
    </row>
    <row r="20753" spans="11:16">
      <c r="K20753" s="14" t="str">
        <v/>
      </c>
      <c r="L20753" s="14" t="str">
        <v/>
      </c>
      <c r="O20753" s="14" t="str">
        <v/>
      </c>
      <c r="P20753" s="14" t="str">
        <f ca="1"/>
        <v>Low Cap</v>
      </c>
    </row>
    <row r="20754" spans="11:16">
      <c r="K20754" s="14" t="str">
        <v/>
      </c>
      <c r="L20754" s="14" t="str">
        <v/>
      </c>
      <c r="O20754" s="14" t="str">
        <v/>
      </c>
      <c r="P20754" s="14" t="str">
        <f ca="1"/>
        <v>Low Cap</v>
      </c>
    </row>
    <row r="20755" spans="11:16">
      <c r="K20755" s="14" t="str">
        <v/>
      </c>
      <c r="L20755" s="14" t="str">
        <v/>
      </c>
      <c r="O20755" s="14" t="str">
        <v/>
      </c>
      <c r="P20755" s="14" t="str">
        <f ca="1"/>
        <v>Low Cap</v>
      </c>
    </row>
    <row r="20756" spans="11:16">
      <c r="K20756" s="14" t="str">
        <v/>
      </c>
      <c r="L20756" s="14" t="str">
        <v/>
      </c>
      <c r="O20756" s="14" t="str">
        <v/>
      </c>
      <c r="P20756" s="14" t="str">
        <f ca="1"/>
        <v>Low Cap</v>
      </c>
    </row>
    <row r="20757" spans="11:16">
      <c r="K20757" s="14" t="str">
        <v/>
      </c>
      <c r="L20757" s="14" t="str">
        <v/>
      </c>
      <c r="O20757" s="14" t="str">
        <v/>
      </c>
      <c r="P20757" s="14" t="str">
        <f ca="1"/>
        <v>Low Cap</v>
      </c>
    </row>
    <row r="20758" spans="11:16">
      <c r="K20758" s="14" t="str">
        <v/>
      </c>
      <c r="L20758" s="14" t="str">
        <v/>
      </c>
      <c r="O20758" s="14" t="str">
        <v/>
      </c>
      <c r="P20758" s="14" t="str">
        <f ca="1"/>
        <v>Low Cap</v>
      </c>
    </row>
    <row r="20759" spans="11:16">
      <c r="K20759" s="14" t="str">
        <v/>
      </c>
      <c r="L20759" s="14" t="str">
        <v/>
      </c>
      <c r="O20759" s="14" t="str">
        <v/>
      </c>
      <c r="P20759" s="14" t="str">
        <f ca="1"/>
        <v>Low Cap</v>
      </c>
    </row>
    <row r="20760" spans="11:16">
      <c r="K20760" s="14" t="str">
        <v/>
      </c>
      <c r="L20760" s="14" t="str">
        <v/>
      </c>
      <c r="O20760" s="14" t="str">
        <v/>
      </c>
      <c r="P20760" s="14" t="str">
        <f ca="1"/>
        <v>Low Cap</v>
      </c>
    </row>
    <row r="20761" spans="11:16">
      <c r="K20761" s="14" t="str">
        <v/>
      </c>
      <c r="L20761" s="14" t="str">
        <v/>
      </c>
      <c r="O20761" s="14" t="str">
        <v/>
      </c>
      <c r="P20761" s="14" t="str">
        <f ca="1"/>
        <v>Low Cap</v>
      </c>
    </row>
    <row r="20762" spans="11:16">
      <c r="K20762" s="14" t="str">
        <v/>
      </c>
      <c r="L20762" s="14" t="str">
        <v/>
      </c>
      <c r="O20762" s="14" t="str">
        <v/>
      </c>
      <c r="P20762" s="14" t="str">
        <f ca="1"/>
        <v>Low Cap</v>
      </c>
    </row>
    <row r="20763" spans="11:16">
      <c r="K20763" s="14" t="str">
        <v/>
      </c>
      <c r="L20763" s="14" t="str">
        <v/>
      </c>
      <c r="O20763" s="14" t="str">
        <v/>
      </c>
      <c r="P20763" s="14" t="str">
        <f ca="1"/>
        <v>Low Cap</v>
      </c>
    </row>
    <row r="20764" spans="11:16">
      <c r="K20764" s="14" t="str">
        <v/>
      </c>
      <c r="L20764" s="14" t="str">
        <v/>
      </c>
      <c r="O20764" s="14" t="str">
        <v/>
      </c>
      <c r="P20764" s="14" t="str">
        <f ca="1"/>
        <v>Low Cap</v>
      </c>
    </row>
    <row r="20765" spans="11:16">
      <c r="K20765" s="14" t="str">
        <v/>
      </c>
      <c r="L20765" s="14" t="str">
        <v/>
      </c>
      <c r="O20765" s="14" t="str">
        <v/>
      </c>
      <c r="P20765" s="14" t="str">
        <f ca="1"/>
        <v>Low Cap</v>
      </c>
    </row>
    <row r="20766" spans="11:16">
      <c r="K20766" s="14" t="str">
        <v/>
      </c>
      <c r="L20766" s="14" t="str">
        <v/>
      </c>
      <c r="O20766" s="14" t="str">
        <v/>
      </c>
      <c r="P20766" s="14" t="str">
        <f ca="1"/>
        <v>Low Cap</v>
      </c>
    </row>
    <row r="20767" spans="11:16">
      <c r="K20767" s="14" t="str">
        <v/>
      </c>
      <c r="L20767" s="14" t="str">
        <v/>
      </c>
      <c r="O20767" s="14" t="str">
        <v/>
      </c>
      <c r="P20767" s="14" t="str">
        <f ca="1"/>
        <v>Low Cap</v>
      </c>
    </row>
    <row r="20768" spans="11:16">
      <c r="K20768" s="14" t="str">
        <v/>
      </c>
      <c r="L20768" s="14" t="str">
        <v/>
      </c>
      <c r="O20768" s="14" t="str">
        <v/>
      </c>
      <c r="P20768" s="14" t="str">
        <f ca="1"/>
        <v>Low Cap</v>
      </c>
    </row>
    <row r="20769" spans="11:16">
      <c r="K20769" s="14" t="str">
        <v/>
      </c>
      <c r="L20769" s="14" t="str">
        <v/>
      </c>
      <c r="O20769" s="14" t="str">
        <v/>
      </c>
      <c r="P20769" s="14" t="str">
        <f ca="1"/>
        <v>Low Cap</v>
      </c>
    </row>
    <row r="20770" spans="11:16">
      <c r="K20770" s="14" t="str">
        <v/>
      </c>
      <c r="L20770" s="14" t="str">
        <v/>
      </c>
      <c r="O20770" s="14" t="str">
        <v/>
      </c>
      <c r="P20770" s="14" t="str">
        <f ca="1"/>
        <v>Low Cap</v>
      </c>
    </row>
    <row r="20771" spans="11:16">
      <c r="K20771" s="14" t="str">
        <v/>
      </c>
      <c r="L20771" s="14" t="str">
        <v/>
      </c>
      <c r="O20771" s="14" t="str">
        <v/>
      </c>
      <c r="P20771" s="14" t="str">
        <f ca="1"/>
        <v>Low Cap</v>
      </c>
    </row>
    <row r="20772" spans="11:16">
      <c r="K20772" s="14" t="str">
        <v/>
      </c>
      <c r="L20772" s="14" t="str">
        <v/>
      </c>
      <c r="O20772" s="14" t="str">
        <v/>
      </c>
      <c r="P20772" s="14" t="str">
        <f ca="1"/>
        <v>Low Cap</v>
      </c>
    </row>
    <row r="20773" spans="11:16">
      <c r="K20773" s="14" t="str">
        <v/>
      </c>
      <c r="L20773" s="14" t="str">
        <v/>
      </c>
      <c r="O20773" s="14" t="str">
        <v/>
      </c>
      <c r="P20773" s="14" t="str">
        <f ca="1"/>
        <v>Low Cap</v>
      </c>
    </row>
    <row r="20774" spans="11:16">
      <c r="K20774" s="14" t="str">
        <v/>
      </c>
      <c r="L20774" s="14" t="str">
        <v/>
      </c>
      <c r="O20774" s="14" t="str">
        <v/>
      </c>
      <c r="P20774" s="14" t="str">
        <f ca="1"/>
        <v>Low Cap</v>
      </c>
    </row>
    <row r="20775" spans="11:16">
      <c r="K20775" s="14" t="str">
        <v/>
      </c>
      <c r="L20775" s="14" t="str">
        <v/>
      </c>
      <c r="O20775" s="14" t="str">
        <v/>
      </c>
      <c r="P20775" s="14" t="str">
        <f ca="1"/>
        <v>Low Cap</v>
      </c>
    </row>
    <row r="20776" spans="11:16">
      <c r="K20776" s="14" t="str">
        <v/>
      </c>
      <c r="L20776" s="14" t="str">
        <v/>
      </c>
      <c r="O20776" s="14" t="str">
        <v/>
      </c>
      <c r="P20776" s="14" t="str">
        <f ca="1"/>
        <v>Low Cap</v>
      </c>
    </row>
    <row r="20777" spans="11:16">
      <c r="K20777" s="14" t="str">
        <v/>
      </c>
      <c r="L20777" s="14" t="str">
        <v/>
      </c>
      <c r="O20777" s="14" t="str">
        <v/>
      </c>
      <c r="P20777" s="14" t="str">
        <f ca="1"/>
        <v>Low Cap</v>
      </c>
    </row>
    <row r="20778" spans="11:16">
      <c r="K20778" s="14" t="str">
        <v/>
      </c>
      <c r="L20778" s="14" t="str">
        <v/>
      </c>
      <c r="O20778" s="14" t="str">
        <v/>
      </c>
      <c r="P20778" s="14" t="str">
        <f ca="1"/>
        <v>Low Cap</v>
      </c>
    </row>
    <row r="20779" spans="11:16">
      <c r="K20779" s="14" t="str">
        <v/>
      </c>
      <c r="L20779" s="14" t="str">
        <v/>
      </c>
      <c r="O20779" s="14" t="str">
        <v/>
      </c>
      <c r="P20779" s="14" t="str">
        <f ca="1"/>
        <v>Low Cap</v>
      </c>
    </row>
    <row r="20780" spans="11:16">
      <c r="K20780" s="14" t="str">
        <v/>
      </c>
      <c r="L20780" s="14" t="str">
        <v/>
      </c>
      <c r="O20780" s="14" t="str">
        <v/>
      </c>
      <c r="P20780" s="14" t="str">
        <f ca="1"/>
        <v>Low Cap</v>
      </c>
    </row>
    <row r="20781" spans="11:16">
      <c r="K20781" s="14" t="str">
        <v/>
      </c>
      <c r="L20781" s="14" t="str">
        <v/>
      </c>
      <c r="O20781" s="14" t="str">
        <v/>
      </c>
      <c r="P20781" s="14" t="str">
        <f ca="1"/>
        <v>Low Cap</v>
      </c>
    </row>
    <row r="20782" spans="11:16">
      <c r="K20782" s="14" t="str">
        <v/>
      </c>
      <c r="L20782" s="14" t="str">
        <v/>
      </c>
      <c r="O20782" s="14" t="str">
        <v/>
      </c>
      <c r="P20782" s="14" t="str">
        <f ca="1"/>
        <v>Low Cap</v>
      </c>
    </row>
    <row r="20783" spans="11:16">
      <c r="K20783" s="14" t="str">
        <v/>
      </c>
      <c r="L20783" s="14" t="str">
        <v/>
      </c>
      <c r="O20783" s="14" t="str">
        <v/>
      </c>
      <c r="P20783" s="14" t="str">
        <f ca="1"/>
        <v>Low Cap</v>
      </c>
    </row>
    <row r="20784" spans="11:16">
      <c r="K20784" s="14" t="str">
        <v/>
      </c>
      <c r="L20784" s="14" t="str">
        <v/>
      </c>
      <c r="O20784" s="14" t="str">
        <v/>
      </c>
      <c r="P20784" s="14" t="str">
        <f ca="1"/>
        <v>Low Cap</v>
      </c>
    </row>
    <row r="20785" spans="11:16">
      <c r="K20785" s="14" t="str">
        <v/>
      </c>
      <c r="L20785" s="14" t="str">
        <v/>
      </c>
      <c r="O20785" s="14" t="str">
        <v/>
      </c>
      <c r="P20785" s="14" t="str">
        <f ca="1"/>
        <v>Low Cap</v>
      </c>
    </row>
    <row r="20786" spans="11:16">
      <c r="K20786" s="14" t="str">
        <v/>
      </c>
      <c r="L20786" s="14" t="str">
        <v/>
      </c>
      <c r="O20786" s="14" t="str">
        <v/>
      </c>
      <c r="P20786" s="14" t="str">
        <f ca="1"/>
        <v>Low Cap</v>
      </c>
    </row>
    <row r="20787" spans="11:16">
      <c r="K20787" s="14" t="str">
        <v/>
      </c>
      <c r="L20787" s="14" t="str">
        <v/>
      </c>
      <c r="O20787" s="14" t="str">
        <v/>
      </c>
      <c r="P20787" s="14" t="str">
        <f ca="1"/>
        <v>Low Cap</v>
      </c>
    </row>
    <row r="20788" spans="11:16">
      <c r="K20788" s="14" t="str">
        <v/>
      </c>
      <c r="L20788" s="14" t="str">
        <v/>
      </c>
      <c r="O20788" s="14" t="str">
        <v/>
      </c>
      <c r="P20788" s="14" t="str">
        <f ca="1"/>
        <v>Low Cap</v>
      </c>
    </row>
    <row r="20789" spans="11:16">
      <c r="K20789" s="14" t="str">
        <v/>
      </c>
      <c r="L20789" s="14" t="str">
        <v/>
      </c>
      <c r="O20789" s="14" t="str">
        <v/>
      </c>
      <c r="P20789" s="14" t="str">
        <f ca="1"/>
        <v>Low Cap</v>
      </c>
    </row>
    <row r="20790" spans="11:16">
      <c r="K20790" s="14" t="str">
        <v/>
      </c>
      <c r="L20790" s="14" t="str">
        <v/>
      </c>
      <c r="O20790" s="14" t="str">
        <v/>
      </c>
      <c r="P20790" s="14" t="str">
        <f ca="1"/>
        <v>Low Cap</v>
      </c>
    </row>
    <row r="20791" spans="11:16">
      <c r="K20791" s="14" t="str">
        <v/>
      </c>
      <c r="L20791" s="14" t="str">
        <v/>
      </c>
      <c r="O20791" s="14" t="str">
        <v/>
      </c>
      <c r="P20791" s="14" t="str">
        <f ca="1"/>
        <v>Low Cap</v>
      </c>
    </row>
    <row r="20792" spans="11:16">
      <c r="K20792" s="14" t="str">
        <v/>
      </c>
      <c r="L20792" s="14" t="str">
        <v/>
      </c>
      <c r="O20792" s="14" t="str">
        <v/>
      </c>
      <c r="P20792" s="14" t="str">
        <f ca="1"/>
        <v>Low Cap</v>
      </c>
    </row>
    <row r="20793" spans="11:16">
      <c r="K20793" s="14" t="str">
        <v/>
      </c>
      <c r="L20793" s="14" t="str">
        <v/>
      </c>
      <c r="O20793" s="14" t="str">
        <v/>
      </c>
      <c r="P20793" s="14" t="str">
        <f ca="1"/>
        <v>Low Cap</v>
      </c>
    </row>
    <row r="20794" spans="11:16">
      <c r="K20794" s="14" t="str">
        <v/>
      </c>
      <c r="L20794" s="14" t="str">
        <v/>
      </c>
      <c r="O20794" s="14" t="str">
        <v/>
      </c>
      <c r="P20794" s="14" t="str">
        <f ca="1"/>
        <v>Low Cap</v>
      </c>
    </row>
    <row r="20795" spans="11:16">
      <c r="K20795" s="14" t="str">
        <v/>
      </c>
      <c r="L20795" s="14" t="str">
        <v/>
      </c>
      <c r="O20795" s="14" t="str">
        <v/>
      </c>
      <c r="P20795" s="14" t="str">
        <f ca="1"/>
        <v>Low Cap</v>
      </c>
    </row>
    <row r="20796" spans="11:16">
      <c r="K20796" s="14" t="str">
        <v/>
      </c>
      <c r="L20796" s="14" t="str">
        <v/>
      </c>
      <c r="O20796" s="14" t="str">
        <v/>
      </c>
      <c r="P20796" s="14" t="str">
        <f ca="1"/>
        <v>Low Cap</v>
      </c>
    </row>
    <row r="20797" spans="11:16">
      <c r="K20797" s="14" t="str">
        <v/>
      </c>
      <c r="L20797" s="14" t="str">
        <v/>
      </c>
      <c r="O20797" s="14" t="str">
        <v/>
      </c>
      <c r="P20797" s="14" t="str">
        <f ca="1"/>
        <v>Low Cap</v>
      </c>
    </row>
    <row r="20798" spans="11:16">
      <c r="K20798" s="14" t="str">
        <v/>
      </c>
      <c r="L20798" s="14" t="str">
        <v/>
      </c>
      <c r="O20798" s="14" t="str">
        <v/>
      </c>
      <c r="P20798" s="14" t="str">
        <f ca="1"/>
        <v>Low Cap</v>
      </c>
    </row>
    <row r="20799" spans="11:16">
      <c r="K20799" s="14" t="str">
        <v/>
      </c>
      <c r="L20799" s="14" t="str">
        <v/>
      </c>
      <c r="O20799" s="14" t="str">
        <v/>
      </c>
      <c r="P20799" s="14" t="str">
        <f ca="1"/>
        <v>Low Cap</v>
      </c>
    </row>
    <row r="20800" spans="11:16">
      <c r="K20800" s="14" t="str">
        <v/>
      </c>
      <c r="L20800" s="14" t="str">
        <v/>
      </c>
      <c r="O20800" s="14" t="str">
        <v/>
      </c>
      <c r="P20800" s="14" t="str">
        <f ca="1"/>
        <v>Low Cap</v>
      </c>
    </row>
    <row r="20801" spans="11:16">
      <c r="K20801" s="14" t="str">
        <v/>
      </c>
      <c r="L20801" s="14" t="str">
        <v/>
      </c>
      <c r="O20801" s="14" t="str">
        <v/>
      </c>
      <c r="P20801" s="14" t="str">
        <f ca="1"/>
        <v>Low Cap</v>
      </c>
    </row>
    <row r="20802" spans="11:16">
      <c r="K20802" s="14" t="str">
        <v/>
      </c>
      <c r="L20802" s="14" t="str">
        <v/>
      </c>
      <c r="O20802" s="14" t="str">
        <v/>
      </c>
      <c r="P20802" s="14" t="str">
        <f ca="1"/>
        <v>Low Cap</v>
      </c>
    </row>
    <row r="20803" spans="11:16">
      <c r="K20803" s="14" t="str">
        <v/>
      </c>
      <c r="L20803" s="14" t="str">
        <v/>
      </c>
      <c r="O20803" s="14" t="str">
        <v/>
      </c>
      <c r="P20803" s="14" t="str">
        <f ca="1"/>
        <v>Low Cap</v>
      </c>
    </row>
    <row r="20804" spans="11:16">
      <c r="K20804" s="14" t="str">
        <v/>
      </c>
      <c r="L20804" s="14" t="str">
        <v/>
      </c>
      <c r="O20804" s="14" t="str">
        <v/>
      </c>
      <c r="P20804" s="14" t="str">
        <f ca="1"/>
        <v>Low Cap</v>
      </c>
    </row>
    <row r="20805" spans="11:16">
      <c r="K20805" s="14" t="str">
        <v/>
      </c>
      <c r="L20805" s="14" t="str">
        <v/>
      </c>
      <c r="O20805" s="14" t="str">
        <v/>
      </c>
      <c r="P20805" s="14" t="str">
        <f ca="1"/>
        <v>Low Cap</v>
      </c>
    </row>
    <row r="20806" spans="11:16">
      <c r="K20806" s="14" t="str">
        <v/>
      </c>
      <c r="L20806" s="14" t="str">
        <v/>
      </c>
      <c r="O20806" s="14" t="str">
        <v/>
      </c>
      <c r="P20806" s="14" t="str">
        <f ca="1"/>
        <v>Low Cap</v>
      </c>
    </row>
    <row r="20807" spans="11:16">
      <c r="K20807" s="14" t="str">
        <v/>
      </c>
      <c r="L20807" s="14" t="str">
        <v/>
      </c>
      <c r="O20807" s="14" t="str">
        <v/>
      </c>
      <c r="P20807" s="14" t="str">
        <f ca="1"/>
        <v>Low Cap</v>
      </c>
    </row>
    <row r="20808" spans="11:16">
      <c r="K20808" s="14" t="str">
        <v/>
      </c>
      <c r="L20808" s="14" t="str">
        <v/>
      </c>
      <c r="O20808" s="14" t="str">
        <v/>
      </c>
      <c r="P20808" s="14" t="str">
        <f ca="1"/>
        <v>Low Cap</v>
      </c>
    </row>
    <row r="20809" spans="11:16">
      <c r="K20809" s="14" t="str">
        <v/>
      </c>
      <c r="L20809" s="14" t="str">
        <v/>
      </c>
      <c r="O20809" s="14" t="str">
        <v/>
      </c>
      <c r="P20809" s="14" t="str">
        <f ca="1"/>
        <v>Low Cap</v>
      </c>
    </row>
    <row r="20810" spans="11:16">
      <c r="K20810" s="14" t="str">
        <v/>
      </c>
      <c r="L20810" s="14" t="str">
        <v/>
      </c>
      <c r="O20810" s="14" t="str">
        <v/>
      </c>
      <c r="P20810" s="14" t="str">
        <f ca="1"/>
        <v>Low Cap</v>
      </c>
    </row>
    <row r="20811" spans="11:16">
      <c r="K20811" s="14" t="str">
        <v/>
      </c>
      <c r="L20811" s="14" t="str">
        <v/>
      </c>
      <c r="O20811" s="14" t="str">
        <v/>
      </c>
      <c r="P20811" s="14" t="str">
        <f ca="1"/>
        <v>Low Cap</v>
      </c>
    </row>
    <row r="20812" spans="11:16">
      <c r="K20812" s="14" t="str">
        <v/>
      </c>
      <c r="L20812" s="14" t="str">
        <v/>
      </c>
      <c r="O20812" s="14" t="str">
        <v/>
      </c>
      <c r="P20812" s="14" t="str">
        <f ca="1"/>
        <v>Low Cap</v>
      </c>
    </row>
    <row r="20813" spans="11:16">
      <c r="K20813" s="14" t="str">
        <v/>
      </c>
      <c r="L20813" s="14" t="str">
        <v/>
      </c>
      <c r="O20813" s="14" t="str">
        <v/>
      </c>
      <c r="P20813" s="14" t="str">
        <f ca="1"/>
        <v>Low Cap</v>
      </c>
    </row>
    <row r="20814" spans="11:16">
      <c r="K20814" s="14" t="str">
        <v/>
      </c>
      <c r="L20814" s="14" t="str">
        <v/>
      </c>
      <c r="O20814" s="14" t="str">
        <v/>
      </c>
      <c r="P20814" s="14" t="str">
        <f ca="1"/>
        <v>Low Cap</v>
      </c>
    </row>
    <row r="20815" spans="11:16">
      <c r="K20815" s="14" t="str">
        <v/>
      </c>
      <c r="L20815" s="14" t="str">
        <v/>
      </c>
      <c r="O20815" s="14" t="str">
        <v/>
      </c>
      <c r="P20815" s="14" t="str">
        <f ca="1"/>
        <v>Low Cap</v>
      </c>
    </row>
    <row r="20816" spans="11:16">
      <c r="K20816" s="14" t="str">
        <v/>
      </c>
      <c r="L20816" s="14" t="str">
        <v/>
      </c>
      <c r="O20816" s="14" t="str">
        <v/>
      </c>
      <c r="P20816" s="14" t="str">
        <f ca="1"/>
        <v>Low Cap</v>
      </c>
    </row>
    <row r="20817" spans="11:16">
      <c r="K20817" s="14" t="str">
        <v/>
      </c>
      <c r="L20817" s="14" t="str">
        <v/>
      </c>
      <c r="O20817" s="14" t="str">
        <v/>
      </c>
      <c r="P20817" s="14" t="str">
        <f ca="1"/>
        <v>Low Cap</v>
      </c>
    </row>
    <row r="20818" spans="11:16">
      <c r="K20818" s="14" t="str">
        <v/>
      </c>
      <c r="L20818" s="14" t="str">
        <v/>
      </c>
      <c r="O20818" s="14" t="str">
        <v/>
      </c>
      <c r="P20818" s="14" t="str">
        <f ca="1"/>
        <v>Low Cap</v>
      </c>
    </row>
    <row r="20819" spans="11:16">
      <c r="K20819" s="14" t="str">
        <v/>
      </c>
      <c r="L20819" s="14" t="str">
        <v/>
      </c>
      <c r="O20819" s="14" t="str">
        <v/>
      </c>
      <c r="P20819" s="14" t="str">
        <f ca="1"/>
        <v>Low Cap</v>
      </c>
    </row>
    <row r="20820" spans="11:16">
      <c r="K20820" s="14" t="str">
        <v/>
      </c>
      <c r="L20820" s="14" t="str">
        <v/>
      </c>
      <c r="O20820" s="14" t="str">
        <v/>
      </c>
      <c r="P20820" s="14" t="str">
        <f ca="1"/>
        <v>Low Cap</v>
      </c>
    </row>
    <row r="20821" spans="11:16">
      <c r="K20821" s="14" t="str">
        <v/>
      </c>
      <c r="L20821" s="14" t="str">
        <v/>
      </c>
      <c r="O20821" s="14" t="str">
        <v/>
      </c>
      <c r="P20821" s="14" t="str">
        <f ca="1"/>
        <v>Low Cap</v>
      </c>
    </row>
    <row r="20822" spans="11:16">
      <c r="K20822" s="14" t="str">
        <v/>
      </c>
      <c r="L20822" s="14" t="str">
        <v/>
      </c>
      <c r="O20822" s="14" t="str">
        <v/>
      </c>
      <c r="P20822" s="14" t="str">
        <f ca="1"/>
        <v>Low Cap</v>
      </c>
    </row>
    <row r="20823" spans="11:16">
      <c r="K20823" s="14" t="str">
        <v/>
      </c>
      <c r="L20823" s="14" t="str">
        <v/>
      </c>
      <c r="O20823" s="14" t="str">
        <v/>
      </c>
      <c r="P20823" s="14" t="str">
        <f ca="1"/>
        <v>Low Cap</v>
      </c>
    </row>
    <row r="20824" spans="11:16">
      <c r="K20824" s="14" t="str">
        <v/>
      </c>
      <c r="L20824" s="14" t="str">
        <v/>
      </c>
      <c r="O20824" s="14" t="str">
        <v/>
      </c>
      <c r="P20824" s="14" t="str">
        <f ca="1"/>
        <v>Low Cap</v>
      </c>
    </row>
    <row r="20825" spans="11:16">
      <c r="K20825" s="14" t="str">
        <v/>
      </c>
      <c r="L20825" s="14" t="str">
        <v/>
      </c>
      <c r="O20825" s="14" t="str">
        <v/>
      </c>
      <c r="P20825" s="14" t="str">
        <f ca="1"/>
        <v>Low Cap</v>
      </c>
    </row>
    <row r="20826" spans="11:16">
      <c r="K20826" s="14" t="str">
        <v/>
      </c>
      <c r="L20826" s="14" t="str">
        <v/>
      </c>
      <c r="O20826" s="14" t="str">
        <v/>
      </c>
      <c r="P20826" s="14" t="str">
        <f ca="1"/>
        <v>Low Cap</v>
      </c>
    </row>
    <row r="20827" spans="11:16">
      <c r="K20827" s="14" t="str">
        <v/>
      </c>
      <c r="L20827" s="14" t="str">
        <v/>
      </c>
      <c r="O20827" s="14" t="str">
        <v/>
      </c>
      <c r="P20827" s="14" t="str">
        <f ca="1"/>
        <v>Low Cap</v>
      </c>
    </row>
    <row r="20828" spans="11:16">
      <c r="K20828" s="14" t="str">
        <v/>
      </c>
      <c r="L20828" s="14" t="str">
        <v/>
      </c>
      <c r="O20828" s="14" t="str">
        <v/>
      </c>
      <c r="P20828" s="14" t="str">
        <f ca="1"/>
        <v>Low Cap</v>
      </c>
    </row>
    <row r="20829" spans="11:16">
      <c r="K20829" s="14" t="str">
        <v/>
      </c>
      <c r="L20829" s="14" t="str">
        <v/>
      </c>
      <c r="O20829" s="14" t="str">
        <v/>
      </c>
      <c r="P20829" s="14" t="str">
        <f ca="1"/>
        <v>Low Cap</v>
      </c>
    </row>
    <row r="20830" spans="11:16">
      <c r="K20830" s="14" t="str">
        <v/>
      </c>
      <c r="L20830" s="14" t="str">
        <v/>
      </c>
      <c r="O20830" s="14" t="str">
        <v/>
      </c>
      <c r="P20830" s="14" t="str">
        <f ca="1"/>
        <v>Low Cap</v>
      </c>
    </row>
    <row r="20831" spans="11:16">
      <c r="K20831" s="14" t="str">
        <v/>
      </c>
      <c r="L20831" s="14" t="str">
        <v/>
      </c>
      <c r="O20831" s="14" t="str">
        <v/>
      </c>
      <c r="P20831" s="14" t="str">
        <f ca="1"/>
        <v>Low Cap</v>
      </c>
    </row>
    <row r="20832" spans="11:16">
      <c r="K20832" s="14" t="str">
        <v/>
      </c>
      <c r="L20832" s="14" t="str">
        <v/>
      </c>
      <c r="O20832" s="14" t="str">
        <v/>
      </c>
      <c r="P20832" s="14" t="str">
        <f ca="1"/>
        <v>Low Cap</v>
      </c>
    </row>
    <row r="20833" spans="11:16">
      <c r="K20833" s="14" t="str">
        <v/>
      </c>
      <c r="L20833" s="14" t="str">
        <v/>
      </c>
      <c r="O20833" s="14" t="str">
        <v/>
      </c>
      <c r="P20833" s="14" t="str">
        <f ca="1"/>
        <v>Low Cap</v>
      </c>
    </row>
    <row r="20834" spans="11:16">
      <c r="K20834" s="14" t="str">
        <v/>
      </c>
      <c r="L20834" s="14" t="str">
        <v/>
      </c>
      <c r="O20834" s="14" t="str">
        <v/>
      </c>
      <c r="P20834" s="14" t="str">
        <f ca="1"/>
        <v>Low Cap</v>
      </c>
    </row>
    <row r="20835" spans="11:16">
      <c r="K20835" s="14" t="str">
        <v/>
      </c>
      <c r="L20835" s="14" t="str">
        <v/>
      </c>
      <c r="O20835" s="14" t="str">
        <v/>
      </c>
      <c r="P20835" s="14" t="str">
        <f ca="1"/>
        <v>Low Cap</v>
      </c>
    </row>
    <row r="20836" spans="11:16">
      <c r="K20836" s="14" t="str">
        <v/>
      </c>
      <c r="L20836" s="14" t="str">
        <v/>
      </c>
      <c r="O20836" s="14" t="str">
        <v/>
      </c>
      <c r="P20836" s="14" t="str">
        <f ca="1"/>
        <v>Low Cap</v>
      </c>
    </row>
    <row r="20837" spans="11:16">
      <c r="K20837" s="14" t="str">
        <v/>
      </c>
      <c r="L20837" s="14" t="str">
        <v/>
      </c>
      <c r="O20837" s="14" t="str">
        <v/>
      </c>
      <c r="P20837" s="14" t="str">
        <f ca="1"/>
        <v>Low Cap</v>
      </c>
    </row>
    <row r="20838" spans="11:16">
      <c r="K20838" s="14" t="str">
        <v/>
      </c>
      <c r="L20838" s="14" t="str">
        <v/>
      </c>
      <c r="O20838" s="14" t="str">
        <v/>
      </c>
      <c r="P20838" s="14" t="str">
        <f ca="1"/>
        <v>Low Cap</v>
      </c>
    </row>
    <row r="20839" spans="11:16">
      <c r="K20839" s="14" t="str">
        <v/>
      </c>
      <c r="L20839" s="14" t="str">
        <v/>
      </c>
      <c r="O20839" s="14" t="str">
        <v/>
      </c>
      <c r="P20839" s="14" t="str">
        <f ca="1"/>
        <v>Low Cap</v>
      </c>
    </row>
    <row r="20840" spans="11:16">
      <c r="K20840" s="14" t="str">
        <v/>
      </c>
      <c r="L20840" s="14" t="str">
        <v/>
      </c>
      <c r="O20840" s="14" t="str">
        <v/>
      </c>
      <c r="P20840" s="14" t="str">
        <f ca="1"/>
        <v>Low Cap</v>
      </c>
    </row>
    <row r="20841" spans="11:16">
      <c r="K20841" s="14" t="str">
        <v/>
      </c>
      <c r="L20841" s="14" t="str">
        <v/>
      </c>
      <c r="O20841" s="14" t="str">
        <v/>
      </c>
      <c r="P20841" s="14" t="str">
        <f ca="1"/>
        <v>Low Cap</v>
      </c>
    </row>
    <row r="20842" spans="11:16">
      <c r="K20842" s="14" t="str">
        <v/>
      </c>
      <c r="L20842" s="14" t="str">
        <v/>
      </c>
      <c r="O20842" s="14" t="str">
        <v/>
      </c>
      <c r="P20842" s="14" t="str">
        <f ca="1"/>
        <v>Low Cap</v>
      </c>
    </row>
    <row r="20843" spans="11:16">
      <c r="K20843" s="14" t="str">
        <v/>
      </c>
      <c r="L20843" s="14" t="str">
        <v/>
      </c>
      <c r="O20843" s="14" t="str">
        <v/>
      </c>
      <c r="P20843" s="14" t="str">
        <f ca="1"/>
        <v>Low Cap</v>
      </c>
    </row>
    <row r="20844" spans="11:16">
      <c r="K20844" s="14" t="str">
        <v/>
      </c>
      <c r="L20844" s="14" t="str">
        <v/>
      </c>
      <c r="O20844" s="14" t="str">
        <v/>
      </c>
      <c r="P20844" s="14" t="str">
        <f ca="1"/>
        <v>Low Cap</v>
      </c>
    </row>
    <row r="20845" spans="11:16">
      <c r="K20845" s="14" t="str">
        <v/>
      </c>
      <c r="L20845" s="14" t="str">
        <v/>
      </c>
      <c r="O20845" s="14" t="str">
        <v/>
      </c>
      <c r="P20845" s="14" t="str">
        <f ca="1"/>
        <v>Low Cap</v>
      </c>
    </row>
    <row r="20846" spans="11:16">
      <c r="K20846" s="14" t="str">
        <v/>
      </c>
      <c r="L20846" s="14" t="str">
        <v/>
      </c>
      <c r="O20846" s="14" t="str">
        <v/>
      </c>
      <c r="P20846" s="14" t="str">
        <f ca="1"/>
        <v>Low Cap</v>
      </c>
    </row>
    <row r="20847" spans="11:16">
      <c r="K20847" s="14" t="str">
        <v/>
      </c>
      <c r="L20847" s="14" t="str">
        <v/>
      </c>
      <c r="O20847" s="14" t="str">
        <v/>
      </c>
      <c r="P20847" s="14" t="str">
        <f ca="1"/>
        <v>Low Cap</v>
      </c>
    </row>
    <row r="20848" spans="11:16">
      <c r="K20848" s="14" t="str">
        <v/>
      </c>
      <c r="L20848" s="14" t="str">
        <v/>
      </c>
      <c r="O20848" s="14" t="str">
        <v/>
      </c>
      <c r="P20848" s="14" t="str">
        <f ca="1"/>
        <v>Low Cap</v>
      </c>
    </row>
    <row r="20849" spans="11:16">
      <c r="K20849" s="14" t="str">
        <v/>
      </c>
      <c r="L20849" s="14" t="str">
        <v/>
      </c>
      <c r="O20849" s="14" t="str">
        <v/>
      </c>
      <c r="P20849" s="14" t="str">
        <f ca="1"/>
        <v>Low Cap</v>
      </c>
    </row>
    <row r="20850" spans="11:16">
      <c r="K20850" s="14" t="str">
        <v/>
      </c>
      <c r="L20850" s="14" t="str">
        <v/>
      </c>
      <c r="O20850" s="14" t="str">
        <v/>
      </c>
      <c r="P20850" s="14" t="str">
        <f ca="1"/>
        <v>Low Cap</v>
      </c>
    </row>
    <row r="20851" spans="11:16">
      <c r="K20851" s="14" t="str">
        <v/>
      </c>
      <c r="L20851" s="14" t="str">
        <v/>
      </c>
      <c r="O20851" s="14" t="str">
        <v/>
      </c>
      <c r="P20851" s="14" t="str">
        <f ca="1"/>
        <v>Low Cap</v>
      </c>
    </row>
    <row r="20852" spans="11:16">
      <c r="K20852" s="14" t="str">
        <v/>
      </c>
      <c r="L20852" s="14" t="str">
        <v/>
      </c>
      <c r="O20852" s="14" t="str">
        <v/>
      </c>
      <c r="P20852" s="14" t="str">
        <f ca="1"/>
        <v>Low Cap</v>
      </c>
    </row>
    <row r="20853" spans="11:16">
      <c r="K20853" s="14" t="str">
        <v/>
      </c>
      <c r="L20853" s="14" t="str">
        <v/>
      </c>
      <c r="O20853" s="14" t="str">
        <v/>
      </c>
      <c r="P20853" s="14" t="str">
        <f ca="1"/>
        <v>Low Cap</v>
      </c>
    </row>
    <row r="20854" spans="11:16">
      <c r="K20854" s="14" t="str">
        <v/>
      </c>
      <c r="L20854" s="14" t="str">
        <v/>
      </c>
      <c r="O20854" s="14" t="str">
        <v/>
      </c>
      <c r="P20854" s="14" t="str">
        <f ca="1"/>
        <v>Low Cap</v>
      </c>
    </row>
    <row r="20855" spans="11:16">
      <c r="K20855" s="14" t="str">
        <v/>
      </c>
      <c r="L20855" s="14" t="str">
        <v/>
      </c>
      <c r="O20855" s="14" t="str">
        <v/>
      </c>
      <c r="P20855" s="14" t="str">
        <f ca="1"/>
        <v>Low Cap</v>
      </c>
    </row>
    <row r="20856" spans="11:16">
      <c r="K20856" s="14" t="str">
        <v/>
      </c>
      <c r="L20856" s="14" t="str">
        <v/>
      </c>
      <c r="O20856" s="14" t="str">
        <v/>
      </c>
      <c r="P20856" s="14" t="str">
        <f ca="1"/>
        <v>Low Cap</v>
      </c>
    </row>
    <row r="20857" spans="11:16">
      <c r="K20857" s="14" t="str">
        <v/>
      </c>
      <c r="L20857" s="14" t="str">
        <v/>
      </c>
      <c r="O20857" s="14" t="str">
        <v/>
      </c>
      <c r="P20857" s="14" t="str">
        <f ca="1"/>
        <v>Low Cap</v>
      </c>
    </row>
    <row r="20858" spans="11:16">
      <c r="K20858" s="14" t="str">
        <v/>
      </c>
      <c r="L20858" s="14" t="str">
        <v/>
      </c>
      <c r="O20858" s="14" t="str">
        <v/>
      </c>
      <c r="P20858" s="14" t="str">
        <f ca="1"/>
        <v>Low Cap</v>
      </c>
    </row>
    <row r="20859" spans="11:16">
      <c r="K20859" s="14" t="str">
        <v/>
      </c>
      <c r="L20859" s="14" t="str">
        <v/>
      </c>
      <c r="O20859" s="14" t="str">
        <v/>
      </c>
      <c r="P20859" s="14" t="str">
        <f ca="1"/>
        <v>Low Cap</v>
      </c>
    </row>
    <row r="20860" spans="11:16">
      <c r="K20860" s="14" t="str">
        <v/>
      </c>
      <c r="L20860" s="14" t="str">
        <v/>
      </c>
      <c r="O20860" s="14" t="str">
        <v/>
      </c>
      <c r="P20860" s="14" t="str">
        <f ca="1"/>
        <v>Low Cap</v>
      </c>
    </row>
    <row r="20861" spans="11:16">
      <c r="K20861" s="14" t="str">
        <v/>
      </c>
      <c r="L20861" s="14" t="str">
        <v/>
      </c>
      <c r="O20861" s="14" t="str">
        <v/>
      </c>
      <c r="P20861" s="14" t="str">
        <f ca="1"/>
        <v>Low Cap</v>
      </c>
    </row>
    <row r="20862" spans="11:16">
      <c r="K20862" s="14" t="str">
        <v/>
      </c>
      <c r="L20862" s="14" t="str">
        <v/>
      </c>
      <c r="O20862" s="14" t="str">
        <v/>
      </c>
      <c r="P20862" s="14" t="str">
        <f ca="1"/>
        <v>Low Cap</v>
      </c>
    </row>
    <row r="20863" spans="11:16">
      <c r="K20863" s="14" t="str">
        <v/>
      </c>
      <c r="L20863" s="14" t="str">
        <v/>
      </c>
      <c r="O20863" s="14" t="str">
        <v/>
      </c>
      <c r="P20863" s="14" t="str">
        <f ca="1"/>
        <v>Low Cap</v>
      </c>
    </row>
    <row r="20864" spans="11:16">
      <c r="K20864" s="14" t="str">
        <v/>
      </c>
      <c r="L20864" s="14" t="str">
        <v/>
      </c>
      <c r="O20864" s="14" t="str">
        <v/>
      </c>
      <c r="P20864" s="14" t="str">
        <f ca="1"/>
        <v>Low Cap</v>
      </c>
    </row>
    <row r="20865" spans="11:16">
      <c r="K20865" s="14" t="str">
        <v/>
      </c>
      <c r="L20865" s="14" t="str">
        <v/>
      </c>
      <c r="O20865" s="14" t="str">
        <v/>
      </c>
      <c r="P20865" s="14" t="str">
        <f ca="1"/>
        <v>Low Cap</v>
      </c>
    </row>
    <row r="20866" spans="11:16">
      <c r="K20866" s="14" t="str">
        <v/>
      </c>
      <c r="L20866" s="14" t="str">
        <v/>
      </c>
      <c r="O20866" s="14" t="str">
        <v/>
      </c>
      <c r="P20866" s="14" t="str">
        <f ca="1"/>
        <v>Low Cap</v>
      </c>
    </row>
    <row r="20867" spans="11:16">
      <c r="K20867" s="14" t="str">
        <v/>
      </c>
      <c r="L20867" s="14" t="str">
        <v/>
      </c>
      <c r="O20867" s="14" t="str">
        <v/>
      </c>
      <c r="P20867" s="14" t="str">
        <f ca="1"/>
        <v>Low Cap</v>
      </c>
    </row>
    <row r="20868" spans="11:16">
      <c r="K20868" s="14" t="str">
        <v/>
      </c>
      <c r="L20868" s="14" t="str">
        <v/>
      </c>
      <c r="O20868" s="14" t="str">
        <v/>
      </c>
      <c r="P20868" s="14" t="str">
        <f ca="1"/>
        <v>Low Cap</v>
      </c>
    </row>
    <row r="20869" spans="11:16">
      <c r="K20869" s="14" t="str">
        <v/>
      </c>
      <c r="L20869" s="14" t="str">
        <v/>
      </c>
      <c r="O20869" s="14" t="str">
        <v/>
      </c>
      <c r="P20869" s="14" t="str">
        <f ca="1"/>
        <v>Low Cap</v>
      </c>
    </row>
    <row r="20870" spans="11:16">
      <c r="K20870" s="14" t="str">
        <v/>
      </c>
      <c r="L20870" s="14" t="str">
        <v/>
      </c>
      <c r="O20870" s="14" t="str">
        <v/>
      </c>
      <c r="P20870" s="14" t="str">
        <f ca="1"/>
        <v>Low Cap</v>
      </c>
    </row>
    <row r="20871" spans="11:16">
      <c r="K20871" s="14" t="str">
        <v/>
      </c>
      <c r="L20871" s="14" t="str">
        <v/>
      </c>
      <c r="O20871" s="14" t="str">
        <v/>
      </c>
      <c r="P20871" s="14" t="str">
        <f ca="1"/>
        <v>Low Cap</v>
      </c>
    </row>
    <row r="20872" spans="11:16">
      <c r="K20872" s="14" t="str">
        <v/>
      </c>
      <c r="L20872" s="14" t="str">
        <v/>
      </c>
      <c r="O20872" s="14" t="str">
        <v/>
      </c>
      <c r="P20872" s="14" t="str">
        <f ca="1"/>
        <v>Low Cap</v>
      </c>
    </row>
    <row r="20873" spans="11:16">
      <c r="K20873" s="14" t="str">
        <v/>
      </c>
      <c r="L20873" s="14" t="str">
        <v/>
      </c>
      <c r="O20873" s="14" t="str">
        <v/>
      </c>
      <c r="P20873" s="14" t="str">
        <f ca="1"/>
        <v>Low Cap</v>
      </c>
    </row>
    <row r="20874" spans="11:16">
      <c r="K20874" s="14" t="str">
        <v/>
      </c>
      <c r="L20874" s="14" t="str">
        <v/>
      </c>
      <c r="O20874" s="14" t="str">
        <v/>
      </c>
      <c r="P20874" s="14" t="str">
        <f ca="1"/>
        <v>Low Cap</v>
      </c>
    </row>
    <row r="20875" spans="11:16">
      <c r="K20875" s="14" t="str">
        <v/>
      </c>
      <c r="L20875" s="14" t="str">
        <v/>
      </c>
      <c r="O20875" s="14" t="str">
        <v/>
      </c>
      <c r="P20875" s="14" t="str">
        <f ca="1"/>
        <v>Low Cap</v>
      </c>
    </row>
    <row r="20876" spans="11:16">
      <c r="K20876" s="14" t="str">
        <v/>
      </c>
      <c r="L20876" s="14" t="str">
        <v/>
      </c>
      <c r="O20876" s="14" t="str">
        <v/>
      </c>
      <c r="P20876" s="14" t="str">
        <f ca="1"/>
        <v>Low Cap</v>
      </c>
    </row>
    <row r="20877" spans="11:16">
      <c r="K20877" s="14" t="str">
        <v/>
      </c>
      <c r="L20877" s="14" t="str">
        <v/>
      </c>
      <c r="O20877" s="14" t="str">
        <v/>
      </c>
      <c r="P20877" s="14" t="str">
        <f ca="1"/>
        <v>Low Cap</v>
      </c>
    </row>
    <row r="20878" spans="11:16">
      <c r="K20878" s="14" t="str">
        <v/>
      </c>
      <c r="L20878" s="14" t="str">
        <v/>
      </c>
      <c r="O20878" s="14" t="str">
        <v/>
      </c>
      <c r="P20878" s="14" t="str">
        <f ca="1"/>
        <v>Low Cap</v>
      </c>
    </row>
    <row r="20879" spans="11:16">
      <c r="K20879" s="14" t="str">
        <v/>
      </c>
      <c r="L20879" s="14" t="str">
        <v/>
      </c>
      <c r="O20879" s="14" t="str">
        <v/>
      </c>
      <c r="P20879" s="14" t="str">
        <f ca="1"/>
        <v>Low Cap</v>
      </c>
    </row>
    <row r="20880" spans="11:16">
      <c r="K20880" s="14" t="str">
        <v/>
      </c>
      <c r="L20880" s="14" t="str">
        <v/>
      </c>
      <c r="O20880" s="14" t="str">
        <v/>
      </c>
      <c r="P20880" s="14" t="str">
        <f ca="1"/>
        <v>Low Cap</v>
      </c>
    </row>
    <row r="20881" spans="11:16">
      <c r="K20881" s="14" t="str">
        <v/>
      </c>
      <c r="L20881" s="14" t="str">
        <v/>
      </c>
      <c r="O20881" s="14" t="str">
        <v/>
      </c>
      <c r="P20881" s="14" t="str">
        <f ca="1"/>
        <v>Low Cap</v>
      </c>
    </row>
    <row r="20882" spans="11:16">
      <c r="K20882" s="14" t="str">
        <v/>
      </c>
      <c r="L20882" s="14" t="str">
        <v/>
      </c>
      <c r="O20882" s="14" t="str">
        <v/>
      </c>
      <c r="P20882" s="14" t="str">
        <f ca="1"/>
        <v>Low Cap</v>
      </c>
    </row>
    <row r="20883" spans="11:16">
      <c r="K20883" s="14" t="str">
        <v/>
      </c>
      <c r="L20883" s="14" t="str">
        <v/>
      </c>
      <c r="O20883" s="14" t="str">
        <v/>
      </c>
      <c r="P20883" s="14" t="str">
        <f ca="1"/>
        <v>Low Cap</v>
      </c>
    </row>
    <row r="20884" spans="11:16">
      <c r="K20884" s="14" t="str">
        <v/>
      </c>
      <c r="L20884" s="14" t="str">
        <v/>
      </c>
      <c r="O20884" s="14" t="str">
        <v/>
      </c>
      <c r="P20884" s="14" t="str">
        <f ca="1"/>
        <v>Low Cap</v>
      </c>
    </row>
    <row r="20885" spans="11:16">
      <c r="K20885" s="14" t="str">
        <v/>
      </c>
      <c r="L20885" s="14" t="str">
        <v/>
      </c>
      <c r="O20885" s="14" t="str">
        <v/>
      </c>
      <c r="P20885" s="14" t="str">
        <f ca="1"/>
        <v>Low Cap</v>
      </c>
    </row>
    <row r="20886" spans="11:16">
      <c r="K20886" s="14" t="str">
        <v/>
      </c>
      <c r="L20886" s="14" t="str">
        <v/>
      </c>
      <c r="O20886" s="14" t="str">
        <v/>
      </c>
      <c r="P20886" s="14" t="str">
        <f ca="1"/>
        <v>Low Cap</v>
      </c>
    </row>
    <row r="20887" spans="11:16">
      <c r="K20887" s="14" t="str">
        <v/>
      </c>
      <c r="L20887" s="14" t="str">
        <v/>
      </c>
      <c r="O20887" s="14" t="str">
        <v/>
      </c>
      <c r="P20887" s="14" t="str">
        <f ca="1"/>
        <v>Low Cap</v>
      </c>
    </row>
    <row r="20888" spans="11:16">
      <c r="K20888" s="14" t="str">
        <v/>
      </c>
      <c r="L20888" s="14" t="str">
        <v/>
      </c>
      <c r="O20888" s="14" t="str">
        <v/>
      </c>
      <c r="P20888" s="14" t="str">
        <f ca="1"/>
        <v>Low Cap</v>
      </c>
    </row>
    <row r="20889" spans="11:16">
      <c r="K20889" s="14" t="str">
        <v/>
      </c>
      <c r="L20889" s="14" t="str">
        <v/>
      </c>
      <c r="O20889" s="14" t="str">
        <v/>
      </c>
      <c r="P20889" s="14" t="str">
        <f ca="1"/>
        <v>Low Cap</v>
      </c>
    </row>
    <row r="20890" spans="11:16">
      <c r="K20890" s="14" t="str">
        <v/>
      </c>
      <c r="L20890" s="14" t="str">
        <v/>
      </c>
      <c r="O20890" s="14" t="str">
        <v/>
      </c>
      <c r="P20890" s="14" t="str">
        <f ca="1"/>
        <v>Low Cap</v>
      </c>
    </row>
    <row r="20891" spans="11:16">
      <c r="K20891" s="14" t="str">
        <v/>
      </c>
      <c r="L20891" s="14" t="str">
        <v/>
      </c>
      <c r="O20891" s="14" t="str">
        <v/>
      </c>
      <c r="P20891" s="14" t="str">
        <f ca="1"/>
        <v>Low Cap</v>
      </c>
    </row>
    <row r="20892" spans="11:16">
      <c r="K20892" s="14" t="str">
        <v/>
      </c>
      <c r="L20892" s="14" t="str">
        <v/>
      </c>
      <c r="O20892" s="14" t="str">
        <v/>
      </c>
      <c r="P20892" s="14" t="str">
        <f ca="1"/>
        <v>Low Cap</v>
      </c>
    </row>
    <row r="20893" spans="11:16">
      <c r="K20893" s="14" t="str">
        <v/>
      </c>
      <c r="L20893" s="14" t="str">
        <v/>
      </c>
      <c r="O20893" s="14" t="str">
        <v/>
      </c>
      <c r="P20893" s="14" t="str">
        <f ca="1"/>
        <v>Low Cap</v>
      </c>
    </row>
    <row r="20894" spans="11:16">
      <c r="K20894" s="14" t="str">
        <v/>
      </c>
      <c r="L20894" s="14" t="str">
        <v/>
      </c>
      <c r="O20894" s="14" t="str">
        <v/>
      </c>
      <c r="P20894" s="14" t="str">
        <f ca="1"/>
        <v>Low Cap</v>
      </c>
    </row>
    <row r="20895" spans="11:16">
      <c r="K20895" s="14" t="str">
        <v/>
      </c>
      <c r="L20895" s="14" t="str">
        <v/>
      </c>
      <c r="O20895" s="14" t="str">
        <v/>
      </c>
      <c r="P20895" s="14" t="str">
        <f ca="1"/>
        <v>Low Cap</v>
      </c>
    </row>
    <row r="20896" spans="11:16">
      <c r="K20896" s="14" t="str">
        <v/>
      </c>
      <c r="L20896" s="14" t="str">
        <v/>
      </c>
      <c r="O20896" s="14" t="str">
        <v/>
      </c>
      <c r="P20896" s="14" t="str">
        <f ca="1"/>
        <v>Low Cap</v>
      </c>
    </row>
    <row r="20897" spans="11:16">
      <c r="K20897" s="14" t="str">
        <v/>
      </c>
      <c r="L20897" s="14" t="str">
        <v/>
      </c>
      <c r="O20897" s="14" t="str">
        <v/>
      </c>
      <c r="P20897" s="14" t="str">
        <f ca="1"/>
        <v>Low Cap</v>
      </c>
    </row>
    <row r="20898" spans="11:16">
      <c r="K20898" s="14" t="str">
        <v/>
      </c>
      <c r="L20898" s="14" t="str">
        <v/>
      </c>
      <c r="O20898" s="14" t="str">
        <v/>
      </c>
      <c r="P20898" s="14" t="str">
        <f ca="1"/>
        <v>Low Cap</v>
      </c>
    </row>
    <row r="20899" spans="11:16">
      <c r="K20899" s="14" t="str">
        <v/>
      </c>
      <c r="L20899" s="14" t="str">
        <v/>
      </c>
      <c r="O20899" s="14" t="str">
        <v/>
      </c>
      <c r="P20899" s="14" t="str">
        <f ca="1"/>
        <v>Low Cap</v>
      </c>
    </row>
    <row r="20900" spans="11:16">
      <c r="K20900" s="14" t="str">
        <v/>
      </c>
      <c r="L20900" s="14" t="str">
        <v/>
      </c>
      <c r="O20900" s="14" t="str">
        <v/>
      </c>
      <c r="P20900" s="14" t="str">
        <f ca="1"/>
        <v>Low Cap</v>
      </c>
    </row>
    <row r="20901" spans="11:16">
      <c r="K20901" s="14" t="str">
        <v/>
      </c>
      <c r="L20901" s="14" t="str">
        <v/>
      </c>
      <c r="O20901" s="14" t="str">
        <v/>
      </c>
      <c r="P20901" s="14" t="str">
        <f ca="1"/>
        <v>Low Cap</v>
      </c>
    </row>
    <row r="20902" spans="11:16">
      <c r="K20902" s="14" t="str">
        <v/>
      </c>
      <c r="L20902" s="14" t="str">
        <v/>
      </c>
      <c r="O20902" s="14" t="str">
        <v/>
      </c>
      <c r="P20902" s="14" t="str">
        <f ca="1"/>
        <v>Low Cap</v>
      </c>
    </row>
    <row r="20903" spans="11:16">
      <c r="K20903" s="14" t="str">
        <v/>
      </c>
      <c r="L20903" s="14" t="str">
        <v/>
      </c>
      <c r="O20903" s="14" t="str">
        <v/>
      </c>
      <c r="P20903" s="14" t="str">
        <f ca="1"/>
        <v>Low Cap</v>
      </c>
    </row>
    <row r="20904" spans="11:16">
      <c r="K20904" s="14" t="str">
        <v/>
      </c>
      <c r="L20904" s="14" t="str">
        <v/>
      </c>
      <c r="O20904" s="14" t="str">
        <v/>
      </c>
      <c r="P20904" s="14" t="str">
        <f ca="1"/>
        <v>Low Cap</v>
      </c>
    </row>
    <row r="20905" spans="11:16">
      <c r="K20905" s="14" t="str">
        <v/>
      </c>
      <c r="L20905" s="14" t="str">
        <v/>
      </c>
      <c r="O20905" s="14" t="str">
        <v/>
      </c>
      <c r="P20905" s="14" t="str">
        <f ca="1"/>
        <v>Low Cap</v>
      </c>
    </row>
    <row r="20906" spans="11:16">
      <c r="K20906" s="14" t="str">
        <v/>
      </c>
      <c r="L20906" s="14" t="str">
        <v/>
      </c>
      <c r="O20906" s="14" t="str">
        <v/>
      </c>
      <c r="P20906" s="14" t="str">
        <f ca="1"/>
        <v>Low Cap</v>
      </c>
    </row>
    <row r="20907" spans="11:16">
      <c r="K20907" s="14" t="str">
        <v/>
      </c>
      <c r="L20907" s="14" t="str">
        <v/>
      </c>
      <c r="O20907" s="14" t="str">
        <v/>
      </c>
      <c r="P20907" s="14" t="str">
        <f ca="1"/>
        <v>Low Cap</v>
      </c>
    </row>
    <row r="20908" spans="11:16">
      <c r="K20908" s="14" t="str">
        <v/>
      </c>
      <c r="L20908" s="14" t="str">
        <v/>
      </c>
      <c r="O20908" s="14" t="str">
        <v/>
      </c>
      <c r="P20908" s="14" t="str">
        <f ca="1"/>
        <v>Low Cap</v>
      </c>
    </row>
    <row r="20909" spans="11:16">
      <c r="K20909" s="14" t="str">
        <v/>
      </c>
      <c r="L20909" s="14" t="str">
        <v/>
      </c>
      <c r="O20909" s="14" t="str">
        <v/>
      </c>
      <c r="P20909" s="14" t="str">
        <f ca="1"/>
        <v>Low Cap</v>
      </c>
    </row>
    <row r="20910" spans="11:16">
      <c r="K20910" s="14" t="str">
        <v/>
      </c>
      <c r="L20910" s="14" t="str">
        <v/>
      </c>
      <c r="O20910" s="14" t="str">
        <v/>
      </c>
      <c r="P20910" s="14" t="str">
        <f ca="1"/>
        <v>Low Cap</v>
      </c>
    </row>
    <row r="20911" spans="11:16">
      <c r="K20911" s="14" t="str">
        <v/>
      </c>
      <c r="L20911" s="14" t="str">
        <v/>
      </c>
      <c r="O20911" s="14" t="str">
        <v/>
      </c>
      <c r="P20911" s="14" t="str">
        <f ca="1"/>
        <v>Low Cap</v>
      </c>
    </row>
    <row r="20912" spans="11:16">
      <c r="K20912" s="14" t="str">
        <v/>
      </c>
      <c r="L20912" s="14" t="str">
        <v/>
      </c>
      <c r="O20912" s="14" t="str">
        <v/>
      </c>
      <c r="P20912" s="14" t="str">
        <f ca="1"/>
        <v>Low Cap</v>
      </c>
    </row>
    <row r="20913" spans="11:16">
      <c r="K20913" s="14" t="str">
        <v/>
      </c>
      <c r="L20913" s="14" t="str">
        <v/>
      </c>
      <c r="O20913" s="14" t="str">
        <v/>
      </c>
      <c r="P20913" s="14" t="str">
        <f ca="1"/>
        <v>Low Cap</v>
      </c>
    </row>
    <row r="20914" spans="11:16">
      <c r="K20914" s="14" t="str">
        <v/>
      </c>
      <c r="L20914" s="14" t="str">
        <v/>
      </c>
      <c r="O20914" s="14" t="str">
        <v/>
      </c>
      <c r="P20914" s="14" t="str">
        <f ca="1"/>
        <v>Low Cap</v>
      </c>
    </row>
    <row r="20915" spans="11:16">
      <c r="K20915" s="14" t="str">
        <v/>
      </c>
      <c r="L20915" s="14" t="str">
        <v/>
      </c>
      <c r="O20915" s="14" t="str">
        <v/>
      </c>
      <c r="P20915" s="14" t="str">
        <f ca="1"/>
        <v>Low Cap</v>
      </c>
    </row>
    <row r="20916" spans="11:16">
      <c r="K20916" s="14" t="str">
        <v/>
      </c>
      <c r="L20916" s="14" t="str">
        <v/>
      </c>
      <c r="O20916" s="14" t="str">
        <v/>
      </c>
      <c r="P20916" s="14" t="str">
        <f ca="1"/>
        <v>Low Cap</v>
      </c>
    </row>
    <row r="20917" spans="11:16">
      <c r="K20917" s="14" t="str">
        <v/>
      </c>
      <c r="L20917" s="14" t="str">
        <v/>
      </c>
      <c r="O20917" s="14" t="str">
        <v/>
      </c>
      <c r="P20917" s="14" t="str">
        <f ca="1"/>
        <v>Low Cap</v>
      </c>
    </row>
    <row r="20918" spans="11:16">
      <c r="K20918" s="14" t="str">
        <v/>
      </c>
      <c r="L20918" s="14" t="str">
        <v/>
      </c>
      <c r="O20918" s="14" t="str">
        <v/>
      </c>
      <c r="P20918" s="14" t="str">
        <f ca="1"/>
        <v>Low Cap</v>
      </c>
    </row>
    <row r="20919" spans="11:16">
      <c r="K20919" s="14" t="str">
        <v/>
      </c>
      <c r="L20919" s="14" t="str">
        <v/>
      </c>
      <c r="O20919" s="14" t="str">
        <v/>
      </c>
      <c r="P20919" s="14" t="str">
        <f ca="1"/>
        <v>Low Cap</v>
      </c>
    </row>
    <row r="20920" spans="11:16">
      <c r="K20920" s="14" t="str">
        <v/>
      </c>
      <c r="L20920" s="14" t="str">
        <v/>
      </c>
      <c r="O20920" s="14" t="str">
        <v/>
      </c>
      <c r="P20920" s="14" t="str">
        <f ca="1"/>
        <v>Low Cap</v>
      </c>
    </row>
    <row r="20921" spans="11:16">
      <c r="K20921" s="14" t="str">
        <v/>
      </c>
      <c r="L20921" s="14" t="str">
        <v/>
      </c>
      <c r="O20921" s="14" t="str">
        <v/>
      </c>
      <c r="P20921" s="14" t="str">
        <f ca="1"/>
        <v>Low Cap</v>
      </c>
    </row>
    <row r="20922" spans="11:16">
      <c r="K20922" s="14" t="str">
        <v/>
      </c>
      <c r="L20922" s="14" t="str">
        <v/>
      </c>
      <c r="O20922" s="14" t="str">
        <v/>
      </c>
      <c r="P20922" s="14" t="str">
        <f ca="1"/>
        <v>Low Cap</v>
      </c>
    </row>
    <row r="20923" spans="11:16">
      <c r="K20923" s="14" t="str">
        <v/>
      </c>
      <c r="L20923" s="14" t="str">
        <v/>
      </c>
      <c r="O20923" s="14" t="str">
        <v/>
      </c>
      <c r="P20923" s="14" t="str">
        <f ca="1"/>
        <v>Low Cap</v>
      </c>
    </row>
    <row r="20924" spans="11:16">
      <c r="K20924" s="14" t="str">
        <v/>
      </c>
      <c r="L20924" s="14" t="str">
        <v/>
      </c>
      <c r="O20924" s="14" t="str">
        <v/>
      </c>
      <c r="P20924" s="14" t="str">
        <f ca="1"/>
        <v>Low Cap</v>
      </c>
    </row>
    <row r="20925" spans="11:16">
      <c r="K20925" s="14" t="str">
        <v/>
      </c>
      <c r="L20925" s="14" t="str">
        <v/>
      </c>
      <c r="O20925" s="14" t="str">
        <v/>
      </c>
      <c r="P20925" s="14" t="str">
        <f ca="1"/>
        <v>Low Cap</v>
      </c>
    </row>
    <row r="20926" spans="11:16">
      <c r="K20926" s="14" t="str">
        <v/>
      </c>
      <c r="L20926" s="14" t="str">
        <v/>
      </c>
      <c r="O20926" s="14" t="str">
        <v/>
      </c>
      <c r="P20926" s="14" t="str">
        <f ca="1"/>
        <v>Low Cap</v>
      </c>
    </row>
    <row r="20927" spans="11:16">
      <c r="K20927" s="14" t="str">
        <v/>
      </c>
      <c r="L20927" s="14" t="str">
        <v/>
      </c>
      <c r="O20927" s="14" t="str">
        <v/>
      </c>
      <c r="P20927" s="14" t="str">
        <f ca="1"/>
        <v>Low Cap</v>
      </c>
    </row>
    <row r="20928" spans="11:16">
      <c r="K20928" s="14" t="str">
        <v/>
      </c>
      <c r="L20928" s="14" t="str">
        <v/>
      </c>
      <c r="O20928" s="14" t="str">
        <v/>
      </c>
      <c r="P20928" s="14" t="str">
        <f ca="1"/>
        <v>Low Cap</v>
      </c>
    </row>
    <row r="20929" spans="11:16">
      <c r="K20929" s="14" t="str">
        <v/>
      </c>
      <c r="L20929" s="14" t="str">
        <v/>
      </c>
      <c r="O20929" s="14" t="str">
        <v/>
      </c>
      <c r="P20929" s="14" t="str">
        <f ca="1"/>
        <v>Low Cap</v>
      </c>
    </row>
    <row r="20930" spans="11:16">
      <c r="K20930" s="14" t="str">
        <v/>
      </c>
      <c r="L20930" s="14" t="str">
        <v/>
      </c>
      <c r="O20930" s="14" t="str">
        <v/>
      </c>
      <c r="P20930" s="14" t="str">
        <f ca="1"/>
        <v>Low Cap</v>
      </c>
    </row>
    <row r="20931" spans="11:16">
      <c r="K20931" s="14" t="str">
        <v/>
      </c>
      <c r="L20931" s="14" t="str">
        <v/>
      </c>
      <c r="O20931" s="14" t="str">
        <v/>
      </c>
      <c r="P20931" s="14" t="str">
        <f ca="1"/>
        <v>Low Cap</v>
      </c>
    </row>
    <row r="20932" spans="11:16">
      <c r="K20932" s="14" t="str">
        <v/>
      </c>
      <c r="L20932" s="14" t="str">
        <v/>
      </c>
      <c r="O20932" s="14" t="str">
        <v/>
      </c>
      <c r="P20932" s="14" t="str">
        <f ca="1"/>
        <v>Low Cap</v>
      </c>
    </row>
    <row r="20933" spans="11:16">
      <c r="K20933" s="14" t="str">
        <v/>
      </c>
      <c r="L20933" s="14" t="str">
        <v/>
      </c>
      <c r="O20933" s="14" t="str">
        <v/>
      </c>
      <c r="P20933" s="14" t="str">
        <f ca="1"/>
        <v>Low Cap</v>
      </c>
    </row>
    <row r="20934" spans="11:16">
      <c r="K20934" s="14" t="str">
        <v/>
      </c>
      <c r="L20934" s="14" t="str">
        <v/>
      </c>
      <c r="O20934" s="14" t="str">
        <v/>
      </c>
      <c r="P20934" s="14" t="str">
        <f ca="1"/>
        <v>Low Cap</v>
      </c>
    </row>
    <row r="20935" spans="11:16">
      <c r="K20935" s="14" t="str">
        <v/>
      </c>
      <c r="L20935" s="14" t="str">
        <v/>
      </c>
      <c r="O20935" s="14" t="str">
        <v/>
      </c>
      <c r="P20935" s="14" t="str">
        <f ca="1"/>
        <v>Low Cap</v>
      </c>
    </row>
    <row r="20936" spans="11:16">
      <c r="K20936" s="14" t="str">
        <v/>
      </c>
      <c r="L20936" s="14" t="str">
        <v/>
      </c>
      <c r="O20936" s="14" t="str">
        <v/>
      </c>
      <c r="P20936" s="14" t="str">
        <f ca="1"/>
        <v>Low Cap</v>
      </c>
    </row>
    <row r="20937" spans="11:16">
      <c r="K20937" s="14" t="str">
        <v/>
      </c>
      <c r="L20937" s="14" t="str">
        <v/>
      </c>
      <c r="O20937" s="14" t="str">
        <v/>
      </c>
      <c r="P20937" s="14" t="str">
        <f ca="1"/>
        <v>Low Cap</v>
      </c>
    </row>
    <row r="20938" spans="11:16">
      <c r="K20938" s="14" t="str">
        <v/>
      </c>
      <c r="L20938" s="14" t="str">
        <v/>
      </c>
      <c r="O20938" s="14" t="str">
        <v/>
      </c>
      <c r="P20938" s="14" t="str">
        <f ca="1"/>
        <v>Low Cap</v>
      </c>
    </row>
    <row r="20939" spans="11:16">
      <c r="K20939" s="14" t="str">
        <v/>
      </c>
      <c r="L20939" s="14" t="str">
        <v/>
      </c>
      <c r="O20939" s="14" t="str">
        <v/>
      </c>
      <c r="P20939" s="14" t="str">
        <f ca="1"/>
        <v>Low Cap</v>
      </c>
    </row>
    <row r="20940" spans="11:16">
      <c r="K20940" s="14" t="str">
        <v/>
      </c>
      <c r="L20940" s="14" t="str">
        <v/>
      </c>
      <c r="O20940" s="14" t="str">
        <v/>
      </c>
      <c r="P20940" s="14" t="str">
        <f ca="1"/>
        <v>Low Cap</v>
      </c>
    </row>
    <row r="20941" spans="11:16">
      <c r="K20941" s="14" t="str">
        <v/>
      </c>
      <c r="L20941" s="14" t="str">
        <v/>
      </c>
      <c r="O20941" s="14" t="str">
        <v/>
      </c>
      <c r="P20941" s="14" t="str">
        <f ca="1"/>
        <v>Low Cap</v>
      </c>
    </row>
    <row r="20942" spans="11:16">
      <c r="K20942" s="14" t="str">
        <v/>
      </c>
      <c r="L20942" s="14" t="str">
        <v/>
      </c>
      <c r="O20942" s="14" t="str">
        <v/>
      </c>
      <c r="P20942" s="14" t="str">
        <f ca="1"/>
        <v>Low Cap</v>
      </c>
    </row>
    <row r="20943" spans="11:16">
      <c r="K20943" s="14" t="str">
        <v/>
      </c>
      <c r="L20943" s="14" t="str">
        <v/>
      </c>
      <c r="O20943" s="14" t="str">
        <v/>
      </c>
      <c r="P20943" s="14" t="str">
        <f ca="1"/>
        <v>Low Cap</v>
      </c>
    </row>
    <row r="20944" spans="11:16">
      <c r="K20944" s="14" t="str">
        <v/>
      </c>
      <c r="L20944" s="14" t="str">
        <v/>
      </c>
      <c r="O20944" s="14" t="str">
        <v/>
      </c>
      <c r="P20944" s="14" t="str">
        <f ca="1"/>
        <v>Low Cap</v>
      </c>
    </row>
    <row r="20945" spans="11:16">
      <c r="K20945" s="14" t="str">
        <v/>
      </c>
      <c r="L20945" s="14" t="str">
        <v/>
      </c>
      <c r="O20945" s="14" t="str">
        <v/>
      </c>
      <c r="P20945" s="14" t="str">
        <f ca="1"/>
        <v>Low Cap</v>
      </c>
    </row>
    <row r="20946" spans="11:16">
      <c r="K20946" s="14" t="str">
        <v/>
      </c>
      <c r="L20946" s="14" t="str">
        <v/>
      </c>
      <c r="O20946" s="14" t="str">
        <v/>
      </c>
      <c r="P20946" s="14" t="str">
        <f ca="1"/>
        <v>Low Cap</v>
      </c>
    </row>
    <row r="20947" spans="11:16">
      <c r="K20947" s="14" t="str">
        <v/>
      </c>
      <c r="L20947" s="14" t="str">
        <v/>
      </c>
      <c r="O20947" s="14" t="str">
        <v/>
      </c>
      <c r="P20947" s="14" t="str">
        <f ca="1"/>
        <v>Low Cap</v>
      </c>
    </row>
    <row r="20948" spans="11:16">
      <c r="K20948" s="14" t="str">
        <v/>
      </c>
      <c r="L20948" s="14" t="str">
        <v/>
      </c>
      <c r="O20948" s="14" t="str">
        <v/>
      </c>
      <c r="P20948" s="14" t="str">
        <f ca="1"/>
        <v>Low Cap</v>
      </c>
    </row>
    <row r="20949" spans="11:16">
      <c r="K20949" s="14" t="str">
        <v/>
      </c>
      <c r="L20949" s="14" t="str">
        <v/>
      </c>
      <c r="O20949" s="14" t="str">
        <v/>
      </c>
      <c r="P20949" s="14" t="str">
        <f ca="1"/>
        <v>Low Cap</v>
      </c>
    </row>
    <row r="20950" spans="11:16">
      <c r="K20950" s="14" t="str">
        <v/>
      </c>
      <c r="L20950" s="14" t="str">
        <v/>
      </c>
      <c r="O20950" s="14" t="str">
        <v/>
      </c>
      <c r="P20950" s="14" t="str">
        <f ca="1"/>
        <v>Low Cap</v>
      </c>
    </row>
    <row r="20951" spans="11:16">
      <c r="K20951" s="14" t="str">
        <v/>
      </c>
      <c r="L20951" s="14" t="str">
        <v/>
      </c>
      <c r="O20951" s="14" t="str">
        <v/>
      </c>
      <c r="P20951" s="14" t="str">
        <f ca="1"/>
        <v>Low Cap</v>
      </c>
    </row>
    <row r="20952" spans="11:16">
      <c r="K20952" s="14" t="str">
        <v/>
      </c>
      <c r="L20952" s="14" t="str">
        <v/>
      </c>
      <c r="O20952" s="14" t="str">
        <v/>
      </c>
      <c r="P20952" s="14" t="str">
        <f ca="1"/>
        <v>Low Cap</v>
      </c>
    </row>
    <row r="20953" spans="11:16">
      <c r="K20953" s="14" t="str">
        <v/>
      </c>
      <c r="L20953" s="14" t="str">
        <v/>
      </c>
      <c r="O20953" s="14" t="str">
        <v/>
      </c>
      <c r="P20953" s="14" t="str">
        <f ca="1"/>
        <v>Low Cap</v>
      </c>
    </row>
    <row r="20954" spans="11:16">
      <c r="K20954" s="14" t="str">
        <v/>
      </c>
      <c r="L20954" s="14" t="str">
        <v/>
      </c>
      <c r="O20954" s="14" t="str">
        <v/>
      </c>
      <c r="P20954" s="14" t="str">
        <f ca="1"/>
        <v>Low Cap</v>
      </c>
    </row>
    <row r="20955" spans="11:16">
      <c r="K20955" s="14" t="str">
        <v/>
      </c>
      <c r="L20955" s="14" t="str">
        <v/>
      </c>
      <c r="O20955" s="14" t="str">
        <v/>
      </c>
      <c r="P20955" s="14" t="str">
        <f ca="1"/>
        <v>Low Cap</v>
      </c>
    </row>
    <row r="20956" spans="11:16">
      <c r="K20956" s="14" t="str">
        <v/>
      </c>
      <c r="L20956" s="14" t="str">
        <v/>
      </c>
      <c r="O20956" s="14" t="str">
        <v/>
      </c>
      <c r="P20956" s="14" t="str">
        <f ca="1"/>
        <v>Low Cap</v>
      </c>
    </row>
    <row r="20957" spans="11:16">
      <c r="K20957" s="14" t="str">
        <v/>
      </c>
      <c r="L20957" s="14" t="str">
        <v/>
      </c>
      <c r="O20957" s="14" t="str">
        <v/>
      </c>
      <c r="P20957" s="14" t="str">
        <f ca="1"/>
        <v>Low Cap</v>
      </c>
    </row>
    <row r="20958" spans="11:16">
      <c r="K20958" s="14" t="str">
        <v/>
      </c>
      <c r="L20958" s="14" t="str">
        <v/>
      </c>
      <c r="O20958" s="14" t="str">
        <v/>
      </c>
      <c r="P20958" s="14" t="str">
        <f ca="1"/>
        <v>Low Cap</v>
      </c>
    </row>
    <row r="20959" spans="11:16">
      <c r="K20959" s="14" t="str">
        <v/>
      </c>
      <c r="L20959" s="14" t="str">
        <v/>
      </c>
      <c r="O20959" s="14" t="str">
        <v/>
      </c>
      <c r="P20959" s="14" t="str">
        <f ca="1"/>
        <v>Low Cap</v>
      </c>
    </row>
    <row r="20960" spans="11:16">
      <c r="K20960" s="14" t="str">
        <v/>
      </c>
      <c r="L20960" s="14" t="str">
        <v/>
      </c>
      <c r="O20960" s="14" t="str">
        <v/>
      </c>
      <c r="P20960" s="14" t="str">
        <f ca="1"/>
        <v>Low Cap</v>
      </c>
    </row>
    <row r="20961" spans="11:16">
      <c r="K20961" s="14" t="str">
        <v/>
      </c>
      <c r="L20961" s="14" t="str">
        <v/>
      </c>
      <c r="O20961" s="14" t="str">
        <v/>
      </c>
      <c r="P20961" s="14" t="str">
        <f ca="1"/>
        <v>Low Cap</v>
      </c>
    </row>
    <row r="20962" spans="11:16">
      <c r="K20962" s="14" t="str">
        <v/>
      </c>
      <c r="L20962" s="14" t="str">
        <v/>
      </c>
      <c r="O20962" s="14" t="str">
        <v/>
      </c>
      <c r="P20962" s="14" t="str">
        <f ca="1"/>
        <v>Low Cap</v>
      </c>
    </row>
    <row r="20963" spans="11:16">
      <c r="K20963" s="14" t="str">
        <v/>
      </c>
      <c r="L20963" s="14" t="str">
        <v/>
      </c>
      <c r="O20963" s="14" t="str">
        <v/>
      </c>
      <c r="P20963" s="14" t="str">
        <f ca="1"/>
        <v>Low Cap</v>
      </c>
    </row>
    <row r="20964" spans="11:16">
      <c r="K20964" s="14" t="str">
        <v/>
      </c>
      <c r="L20964" s="14" t="str">
        <v/>
      </c>
      <c r="O20964" s="14" t="str">
        <v/>
      </c>
      <c r="P20964" s="14" t="str">
        <f ca="1"/>
        <v>Low Cap</v>
      </c>
    </row>
    <row r="20965" spans="11:16">
      <c r="K20965" s="14" t="str">
        <v/>
      </c>
      <c r="L20965" s="14" t="str">
        <v/>
      </c>
      <c r="O20965" s="14" t="str">
        <v/>
      </c>
      <c r="P20965" s="14" t="str">
        <f ca="1"/>
        <v>Low Cap</v>
      </c>
    </row>
    <row r="20966" spans="11:16">
      <c r="K20966" s="14" t="str">
        <v/>
      </c>
      <c r="L20966" s="14" t="str">
        <v/>
      </c>
      <c r="O20966" s="14" t="str">
        <v/>
      </c>
      <c r="P20966" s="14" t="str">
        <f ca="1"/>
        <v>Low Cap</v>
      </c>
    </row>
    <row r="20967" spans="11:16">
      <c r="K20967" s="14" t="str">
        <v/>
      </c>
      <c r="L20967" s="14" t="str">
        <v/>
      </c>
      <c r="O20967" s="14" t="str">
        <v/>
      </c>
      <c r="P20967" s="14" t="str">
        <f ca="1"/>
        <v>Low Cap</v>
      </c>
    </row>
    <row r="20968" spans="11:16">
      <c r="K20968" s="14" t="str">
        <v/>
      </c>
      <c r="L20968" s="14" t="str">
        <v/>
      </c>
      <c r="O20968" s="14" t="str">
        <v/>
      </c>
      <c r="P20968" s="14" t="str">
        <f ca="1"/>
        <v>Low Cap</v>
      </c>
    </row>
    <row r="20969" spans="11:16">
      <c r="K20969" s="14" t="str">
        <v/>
      </c>
      <c r="L20969" s="14" t="str">
        <v/>
      </c>
      <c r="O20969" s="14" t="str">
        <v/>
      </c>
      <c r="P20969" s="14" t="str">
        <f ca="1"/>
        <v>Low Cap</v>
      </c>
    </row>
    <row r="20970" spans="11:16">
      <c r="K20970" s="14" t="str">
        <v/>
      </c>
      <c r="L20970" s="14" t="str">
        <v/>
      </c>
      <c r="O20970" s="14" t="str">
        <v/>
      </c>
      <c r="P20970" s="14" t="str">
        <f ca="1"/>
        <v>Low Cap</v>
      </c>
    </row>
    <row r="20971" spans="11:16">
      <c r="K20971" s="14" t="str">
        <v/>
      </c>
      <c r="L20971" s="14" t="str">
        <v/>
      </c>
      <c r="O20971" s="14" t="str">
        <v/>
      </c>
      <c r="P20971" s="14" t="str">
        <f ca="1"/>
        <v>Low Cap</v>
      </c>
    </row>
    <row r="20972" spans="11:16">
      <c r="K20972" s="14" t="str">
        <v/>
      </c>
      <c r="L20972" s="14" t="str">
        <v/>
      </c>
      <c r="O20972" s="14" t="str">
        <v/>
      </c>
      <c r="P20972" s="14" t="str">
        <f ca="1"/>
        <v>Low Cap</v>
      </c>
    </row>
    <row r="20973" spans="11:16">
      <c r="K20973" s="14" t="str">
        <v/>
      </c>
      <c r="L20973" s="14" t="str">
        <v/>
      </c>
      <c r="O20973" s="14" t="str">
        <v/>
      </c>
      <c r="P20973" s="14" t="str">
        <f ca="1"/>
        <v>Low Cap</v>
      </c>
    </row>
    <row r="20974" spans="11:16">
      <c r="K20974" s="14" t="str">
        <v/>
      </c>
      <c r="L20974" s="14" t="str">
        <v/>
      </c>
      <c r="O20974" s="14" t="str">
        <v/>
      </c>
      <c r="P20974" s="14" t="str">
        <f ca="1"/>
        <v>Low Cap</v>
      </c>
    </row>
    <row r="20975" spans="11:16">
      <c r="K20975" s="14" t="str">
        <v/>
      </c>
      <c r="L20975" s="14" t="str">
        <v/>
      </c>
      <c r="O20975" s="14" t="str">
        <v/>
      </c>
      <c r="P20975" s="14" t="str">
        <f ca="1"/>
        <v>Low Cap</v>
      </c>
    </row>
    <row r="20976" spans="11:16">
      <c r="K20976" s="14" t="str">
        <v/>
      </c>
      <c r="L20976" s="14" t="str">
        <v/>
      </c>
      <c r="O20976" s="14" t="str">
        <v/>
      </c>
      <c r="P20976" s="14" t="str">
        <f ca="1"/>
        <v>Low Cap</v>
      </c>
    </row>
    <row r="20977" spans="11:16">
      <c r="K20977" s="14" t="str">
        <v/>
      </c>
      <c r="L20977" s="14" t="str">
        <v/>
      </c>
      <c r="O20977" s="14" t="str">
        <v/>
      </c>
      <c r="P20977" s="14" t="str">
        <f ca="1"/>
        <v>Low Cap</v>
      </c>
    </row>
    <row r="20978" spans="11:16">
      <c r="K20978" s="14" t="str">
        <v/>
      </c>
      <c r="L20978" s="14" t="str">
        <v/>
      </c>
      <c r="O20978" s="14" t="str">
        <v/>
      </c>
      <c r="P20978" s="14" t="str">
        <f ca="1"/>
        <v>Low Cap</v>
      </c>
    </row>
    <row r="20979" spans="11:16">
      <c r="K20979" s="14" t="str">
        <v/>
      </c>
      <c r="L20979" s="14" t="str">
        <v/>
      </c>
      <c r="O20979" s="14" t="str">
        <v/>
      </c>
      <c r="P20979" s="14" t="str">
        <f ca="1"/>
        <v>Low Cap</v>
      </c>
    </row>
    <row r="20980" spans="11:16">
      <c r="K20980" s="14" t="str">
        <v/>
      </c>
      <c r="L20980" s="14" t="str">
        <v/>
      </c>
      <c r="O20980" s="14" t="str">
        <v/>
      </c>
      <c r="P20980" s="14" t="str">
        <f ca="1"/>
        <v>Low Cap</v>
      </c>
    </row>
    <row r="20981" spans="11:16">
      <c r="K20981" s="14" t="str">
        <v/>
      </c>
      <c r="L20981" s="14" t="str">
        <v/>
      </c>
      <c r="O20981" s="14" t="str">
        <v/>
      </c>
      <c r="P20981" s="14" t="str">
        <f ca="1"/>
        <v>Low Cap</v>
      </c>
    </row>
    <row r="20982" spans="11:16">
      <c r="K20982" s="14" t="str">
        <v/>
      </c>
      <c r="L20982" s="14" t="str">
        <v/>
      </c>
      <c r="O20982" s="14" t="str">
        <v/>
      </c>
      <c r="P20982" s="14" t="str">
        <f ca="1"/>
        <v>Low Cap</v>
      </c>
    </row>
    <row r="20983" spans="11:16">
      <c r="K20983" s="14" t="str">
        <v/>
      </c>
      <c r="L20983" s="14" t="str">
        <v/>
      </c>
      <c r="O20983" s="14" t="str">
        <v/>
      </c>
      <c r="P20983" s="14" t="str">
        <f ca="1"/>
        <v>Low Cap</v>
      </c>
    </row>
    <row r="20984" spans="11:16">
      <c r="K20984" s="14" t="str">
        <v/>
      </c>
      <c r="L20984" s="14" t="str">
        <v/>
      </c>
      <c r="O20984" s="14" t="str">
        <v/>
      </c>
      <c r="P20984" s="14" t="str">
        <f ca="1"/>
        <v>Low Cap</v>
      </c>
    </row>
    <row r="20985" spans="11:16">
      <c r="K20985" s="14" t="str">
        <v/>
      </c>
      <c r="L20985" s="14" t="str">
        <v/>
      </c>
      <c r="O20985" s="14" t="str">
        <v/>
      </c>
      <c r="P20985" s="14" t="str">
        <f ca="1"/>
        <v>Low Cap</v>
      </c>
    </row>
    <row r="20986" spans="11:16">
      <c r="K20986" s="14" t="str">
        <v/>
      </c>
      <c r="L20986" s="14" t="str">
        <v/>
      </c>
      <c r="O20986" s="14" t="str">
        <v/>
      </c>
      <c r="P20986" s="14" t="str">
        <f ca="1"/>
        <v>Low Cap</v>
      </c>
    </row>
    <row r="20987" spans="11:16">
      <c r="K20987" s="14" t="str">
        <v/>
      </c>
      <c r="L20987" s="14" t="str">
        <v/>
      </c>
      <c r="O20987" s="14" t="str">
        <v/>
      </c>
      <c r="P20987" s="14" t="str">
        <f ca="1"/>
        <v>Low Cap</v>
      </c>
    </row>
    <row r="20988" spans="11:16">
      <c r="K20988" s="14" t="str">
        <v/>
      </c>
      <c r="L20988" s="14" t="str">
        <v/>
      </c>
      <c r="O20988" s="14" t="str">
        <v/>
      </c>
      <c r="P20988" s="14" t="str">
        <f ca="1"/>
        <v>Low Cap</v>
      </c>
    </row>
    <row r="20989" spans="11:16">
      <c r="K20989" s="14" t="str">
        <v/>
      </c>
      <c r="L20989" s="14" t="str">
        <v/>
      </c>
      <c r="O20989" s="14" t="str">
        <v/>
      </c>
      <c r="P20989" s="14" t="str">
        <f ca="1"/>
        <v>Low Cap</v>
      </c>
    </row>
    <row r="20990" spans="11:16">
      <c r="K20990" s="14" t="str">
        <v/>
      </c>
      <c r="L20990" s="14" t="str">
        <v/>
      </c>
      <c r="O20990" s="14" t="str">
        <v/>
      </c>
      <c r="P20990" s="14" t="str">
        <f ca="1"/>
        <v>Low Cap</v>
      </c>
    </row>
    <row r="20991" spans="11:16">
      <c r="K20991" s="14" t="str">
        <v/>
      </c>
      <c r="L20991" s="14" t="str">
        <v/>
      </c>
      <c r="O20991" s="14" t="str">
        <v/>
      </c>
      <c r="P20991" s="14" t="str">
        <f ca="1"/>
        <v>Low Cap</v>
      </c>
    </row>
    <row r="20992" spans="11:16">
      <c r="K20992" s="14" t="str">
        <v/>
      </c>
      <c r="L20992" s="14" t="str">
        <v/>
      </c>
      <c r="O20992" s="14" t="str">
        <v/>
      </c>
      <c r="P20992" s="14" t="str">
        <f ca="1"/>
        <v>Low Cap</v>
      </c>
    </row>
    <row r="20993" spans="11:16">
      <c r="K20993" s="14" t="str">
        <v/>
      </c>
      <c r="L20993" s="14" t="str">
        <v/>
      </c>
      <c r="O20993" s="14" t="str">
        <v/>
      </c>
      <c r="P20993" s="14" t="str">
        <f ca="1"/>
        <v>Low Cap</v>
      </c>
    </row>
    <row r="20994" spans="11:16">
      <c r="K20994" s="14" t="str">
        <v/>
      </c>
      <c r="L20994" s="14" t="str">
        <v/>
      </c>
      <c r="O20994" s="14" t="str">
        <v/>
      </c>
      <c r="P20994" s="14" t="str">
        <f ca="1"/>
        <v>Low Cap</v>
      </c>
    </row>
    <row r="20995" spans="11:16">
      <c r="K20995" s="14" t="str">
        <v/>
      </c>
      <c r="L20995" s="14" t="str">
        <v/>
      </c>
      <c r="O20995" s="14" t="str">
        <v/>
      </c>
      <c r="P20995" s="14" t="str">
        <f ca="1"/>
        <v>Low Cap</v>
      </c>
    </row>
    <row r="20996" spans="11:16">
      <c r="K20996" s="14" t="str">
        <v/>
      </c>
      <c r="L20996" s="14" t="str">
        <v/>
      </c>
      <c r="O20996" s="14" t="str">
        <v/>
      </c>
      <c r="P20996" s="14" t="str">
        <f ca="1"/>
        <v>Low Cap</v>
      </c>
    </row>
    <row r="20997" spans="11:16">
      <c r="K20997" s="14" t="str">
        <v/>
      </c>
      <c r="L20997" s="14" t="str">
        <v/>
      </c>
      <c r="O20997" s="14" t="str">
        <v/>
      </c>
      <c r="P20997" s="14" t="str">
        <f ca="1"/>
        <v>Low Cap</v>
      </c>
    </row>
    <row r="20998" spans="11:16">
      <c r="K20998" s="14" t="str">
        <v/>
      </c>
      <c r="L20998" s="14" t="str">
        <v/>
      </c>
      <c r="O20998" s="14" t="str">
        <v/>
      </c>
      <c r="P20998" s="14" t="str">
        <f ca="1"/>
        <v>Low Cap</v>
      </c>
    </row>
    <row r="20999" spans="11:16">
      <c r="K20999" s="14" t="str">
        <v/>
      </c>
      <c r="L20999" s="14" t="str">
        <v/>
      </c>
      <c r="O20999" s="14" t="str">
        <v/>
      </c>
      <c r="P20999" s="14" t="str">
        <f ca="1"/>
        <v>Low Cap</v>
      </c>
    </row>
    <row r="21000" spans="11:16">
      <c r="K21000" s="14" t="str">
        <v/>
      </c>
      <c r="L21000" s="14" t="str">
        <v/>
      </c>
      <c r="O21000" s="14" t="str">
        <v/>
      </c>
      <c r="P21000" s="14" t="str">
        <f ca="1"/>
        <v>Low Cap</v>
      </c>
    </row>
    <row r="21001" spans="11:16">
      <c r="K21001" s="14" t="str">
        <v/>
      </c>
      <c r="L21001" s="14" t="str">
        <v/>
      </c>
      <c r="O21001" s="14" t="str">
        <v/>
      </c>
      <c r="P21001" s="14" t="str">
        <f ca="1"/>
        <v>Low Cap</v>
      </c>
    </row>
    <row r="21002" spans="11:16">
      <c r="K21002" s="14" t="str">
        <v/>
      </c>
      <c r="L21002" s="14" t="str">
        <v/>
      </c>
      <c r="O21002" s="14" t="str">
        <v/>
      </c>
      <c r="P21002" s="14" t="str">
        <f ca="1"/>
        <v>Low Cap</v>
      </c>
    </row>
    <row r="21003" spans="11:16">
      <c r="K21003" s="14" t="str">
        <v/>
      </c>
      <c r="L21003" s="14" t="str">
        <v/>
      </c>
      <c r="O21003" s="14" t="str">
        <v/>
      </c>
      <c r="P21003" s="14" t="str">
        <f ca="1"/>
        <v>Low Cap</v>
      </c>
    </row>
    <row r="21004" spans="11:16">
      <c r="K21004" s="14" t="str">
        <v/>
      </c>
      <c r="L21004" s="14" t="str">
        <v/>
      </c>
      <c r="O21004" s="14" t="str">
        <v/>
      </c>
      <c r="P21004" s="14" t="str">
        <f ca="1"/>
        <v>Low Cap</v>
      </c>
    </row>
    <row r="21005" spans="11:16">
      <c r="K21005" s="14" t="str">
        <v/>
      </c>
      <c r="L21005" s="14" t="str">
        <v/>
      </c>
      <c r="O21005" s="14" t="str">
        <v/>
      </c>
      <c r="P21005" s="14" t="str">
        <f ca="1"/>
        <v>Low Cap</v>
      </c>
    </row>
    <row r="21006" spans="11:16">
      <c r="K21006" s="14" t="str">
        <v/>
      </c>
      <c r="L21006" s="14" t="str">
        <v/>
      </c>
      <c r="O21006" s="14" t="str">
        <v/>
      </c>
      <c r="P21006" s="14" t="str">
        <f ca="1"/>
        <v>Low Cap</v>
      </c>
    </row>
    <row r="21007" spans="11:16">
      <c r="K21007" s="14" t="str">
        <v/>
      </c>
      <c r="L21007" s="14" t="str">
        <v/>
      </c>
      <c r="O21007" s="14" t="str">
        <v/>
      </c>
      <c r="P21007" s="14" t="str">
        <f ca="1"/>
        <v>Low Cap</v>
      </c>
    </row>
    <row r="21008" spans="11:16">
      <c r="K21008" s="14" t="str">
        <v/>
      </c>
      <c r="L21008" s="14" t="str">
        <v/>
      </c>
      <c r="O21008" s="14" t="str">
        <v/>
      </c>
      <c r="P21008" s="14" t="str">
        <f ca="1"/>
        <v>Low Cap</v>
      </c>
    </row>
    <row r="21009" spans="11:16">
      <c r="K21009" s="14" t="str">
        <v/>
      </c>
      <c r="L21009" s="14" t="str">
        <v/>
      </c>
      <c r="O21009" s="14" t="str">
        <v/>
      </c>
      <c r="P21009" s="14" t="str">
        <f ca="1"/>
        <v>Low Cap</v>
      </c>
    </row>
    <row r="21010" spans="11:16">
      <c r="K21010" s="14" t="str">
        <v/>
      </c>
      <c r="L21010" s="14" t="str">
        <v/>
      </c>
      <c r="O21010" s="14" t="str">
        <v/>
      </c>
      <c r="P21010" s="14" t="str">
        <f ca="1"/>
        <v>Low Cap</v>
      </c>
    </row>
    <row r="21011" spans="11:16">
      <c r="K21011" s="14" t="str">
        <v/>
      </c>
      <c r="L21011" s="14" t="str">
        <v/>
      </c>
      <c r="O21011" s="14" t="str">
        <v/>
      </c>
      <c r="P21011" s="14" t="str">
        <f ca="1"/>
        <v>Low Cap</v>
      </c>
    </row>
    <row r="21012" spans="11:16">
      <c r="K21012" s="14" t="str">
        <v/>
      </c>
      <c r="L21012" s="14" t="str">
        <v/>
      </c>
      <c r="O21012" s="14" t="str">
        <v/>
      </c>
      <c r="P21012" s="14" t="str">
        <f ca="1"/>
        <v>Low Cap</v>
      </c>
    </row>
    <row r="21013" spans="11:16">
      <c r="K21013" s="14" t="str">
        <v/>
      </c>
      <c r="L21013" s="14" t="str">
        <v/>
      </c>
      <c r="O21013" s="14" t="str">
        <v/>
      </c>
      <c r="P21013" s="14" t="str">
        <f ca="1"/>
        <v>Low Cap</v>
      </c>
    </row>
    <row r="21014" spans="11:16">
      <c r="K21014" s="14" t="str">
        <v/>
      </c>
      <c r="L21014" s="14" t="str">
        <v/>
      </c>
      <c r="O21014" s="14" t="str">
        <v/>
      </c>
      <c r="P21014" s="14" t="str">
        <f ca="1"/>
        <v>Low Cap</v>
      </c>
    </row>
    <row r="21015" spans="11:16">
      <c r="K21015" s="14" t="str">
        <v/>
      </c>
      <c r="L21015" s="14" t="str">
        <v/>
      </c>
      <c r="O21015" s="14" t="str">
        <v/>
      </c>
      <c r="P21015" s="14" t="str">
        <f ca="1"/>
        <v>Low Cap</v>
      </c>
    </row>
    <row r="21016" spans="11:16">
      <c r="K21016" s="14" t="str">
        <v/>
      </c>
      <c r="L21016" s="14" t="str">
        <v/>
      </c>
      <c r="O21016" s="14" t="str">
        <v/>
      </c>
      <c r="P21016" s="14" t="str">
        <f ca="1"/>
        <v>Low Cap</v>
      </c>
    </row>
    <row r="21017" spans="11:16">
      <c r="K21017" s="14" t="str">
        <v/>
      </c>
      <c r="L21017" s="14" t="str">
        <v/>
      </c>
      <c r="O21017" s="14" t="str">
        <v/>
      </c>
      <c r="P21017" s="14" t="str">
        <f ca="1"/>
        <v>Low Cap</v>
      </c>
    </row>
    <row r="21018" spans="11:16">
      <c r="K21018" s="14" t="str">
        <v/>
      </c>
      <c r="L21018" s="14" t="str">
        <v/>
      </c>
      <c r="O21018" s="14" t="str">
        <v/>
      </c>
      <c r="P21018" s="14" t="str">
        <f ca="1"/>
        <v>Low Cap</v>
      </c>
    </row>
    <row r="21019" spans="11:16">
      <c r="K21019" s="14" t="str">
        <v/>
      </c>
      <c r="L21019" s="14" t="str">
        <v/>
      </c>
      <c r="O21019" s="14" t="str">
        <v/>
      </c>
      <c r="P21019" s="14" t="str">
        <f ca="1"/>
        <v>Low Cap</v>
      </c>
    </row>
    <row r="21020" spans="11:16">
      <c r="K21020" s="14" t="str">
        <v/>
      </c>
      <c r="L21020" s="14" t="str">
        <v/>
      </c>
      <c r="O21020" s="14" t="str">
        <v/>
      </c>
      <c r="P21020" s="14" t="str">
        <f ca="1"/>
        <v>Low Cap</v>
      </c>
    </row>
    <row r="21021" spans="11:16">
      <c r="K21021" s="14" t="str">
        <v/>
      </c>
      <c r="L21021" s="14" t="str">
        <v/>
      </c>
      <c r="O21021" s="14" t="str">
        <v/>
      </c>
      <c r="P21021" s="14" t="str">
        <f ca="1"/>
        <v>Low Cap</v>
      </c>
    </row>
    <row r="21022" spans="11:16">
      <c r="K21022" s="14" t="str">
        <v/>
      </c>
      <c r="L21022" s="14" t="str">
        <v/>
      </c>
      <c r="O21022" s="14" t="str">
        <v/>
      </c>
      <c r="P21022" s="14" t="str">
        <f ca="1"/>
        <v>Low Cap</v>
      </c>
    </row>
    <row r="21023" spans="11:16">
      <c r="K21023" s="14" t="str">
        <v/>
      </c>
      <c r="L21023" s="14" t="str">
        <v/>
      </c>
      <c r="O21023" s="14" t="str">
        <v/>
      </c>
      <c r="P21023" s="14" t="str">
        <f ca="1"/>
        <v>Low Cap</v>
      </c>
    </row>
    <row r="21024" spans="11:16">
      <c r="K21024" s="14" t="str">
        <v/>
      </c>
      <c r="L21024" s="14" t="str">
        <v/>
      </c>
      <c r="O21024" s="14" t="str">
        <v/>
      </c>
      <c r="P21024" s="14" t="str">
        <f ca="1"/>
        <v>Low Cap</v>
      </c>
    </row>
    <row r="21025" spans="11:16">
      <c r="K21025" s="14" t="str">
        <v/>
      </c>
      <c r="L21025" s="14" t="str">
        <v/>
      </c>
      <c r="O21025" s="14" t="str">
        <v/>
      </c>
      <c r="P21025" s="14" t="str">
        <f ca="1"/>
        <v>Low Cap</v>
      </c>
    </row>
    <row r="21026" spans="11:16">
      <c r="K21026" s="14" t="str">
        <v/>
      </c>
      <c r="L21026" s="14" t="str">
        <v/>
      </c>
      <c r="O21026" s="14" t="str">
        <v/>
      </c>
      <c r="P21026" s="14" t="str">
        <f ca="1"/>
        <v>Low Cap</v>
      </c>
    </row>
    <row r="21027" spans="11:16">
      <c r="K21027" s="14" t="str">
        <v/>
      </c>
      <c r="L21027" s="14" t="str">
        <v/>
      </c>
      <c r="O21027" s="14" t="str">
        <v/>
      </c>
      <c r="P21027" s="14" t="str">
        <f ca="1"/>
        <v>Low Cap</v>
      </c>
    </row>
    <row r="21028" spans="11:16">
      <c r="K21028" s="14" t="str">
        <v/>
      </c>
      <c r="L21028" s="14" t="str">
        <v/>
      </c>
      <c r="O21028" s="14" t="str">
        <v/>
      </c>
      <c r="P21028" s="14" t="str">
        <f ca="1"/>
        <v>Low Cap</v>
      </c>
    </row>
    <row r="21029" spans="11:16">
      <c r="K21029" s="14" t="str">
        <v/>
      </c>
      <c r="L21029" s="14" t="str">
        <v/>
      </c>
      <c r="O21029" s="14" t="str">
        <v/>
      </c>
      <c r="P21029" s="14" t="str">
        <f ca="1"/>
        <v>Low Cap</v>
      </c>
    </row>
    <row r="21030" spans="11:16">
      <c r="K21030" s="14" t="str">
        <v/>
      </c>
      <c r="L21030" s="14" t="str">
        <v/>
      </c>
      <c r="O21030" s="14" t="str">
        <v/>
      </c>
      <c r="P21030" s="14" t="str">
        <f ca="1"/>
        <v>Low Cap</v>
      </c>
    </row>
    <row r="21031" spans="11:16">
      <c r="K21031" s="14" t="str">
        <v/>
      </c>
      <c r="L21031" s="14" t="str">
        <v/>
      </c>
      <c r="O21031" s="14" t="str">
        <v/>
      </c>
      <c r="P21031" s="14" t="str">
        <f ca="1"/>
        <v>Low Cap</v>
      </c>
    </row>
    <row r="21032" spans="11:16">
      <c r="K21032" s="14" t="str">
        <v/>
      </c>
      <c r="L21032" s="14" t="str">
        <v/>
      </c>
      <c r="O21032" s="14" t="str">
        <v/>
      </c>
      <c r="P21032" s="14" t="str">
        <f ca="1"/>
        <v>Low Cap</v>
      </c>
    </row>
    <row r="21033" spans="11:16">
      <c r="K21033" s="14" t="str">
        <v/>
      </c>
      <c r="L21033" s="14" t="str">
        <v/>
      </c>
      <c r="O21033" s="14" t="str">
        <v/>
      </c>
      <c r="P21033" s="14" t="str">
        <f ca="1"/>
        <v>Low Cap</v>
      </c>
    </row>
    <row r="21034" spans="11:16">
      <c r="K21034" s="14" t="str">
        <v/>
      </c>
      <c r="L21034" s="14" t="str">
        <v/>
      </c>
      <c r="O21034" s="14" t="str">
        <v/>
      </c>
      <c r="P21034" s="14" t="str">
        <f ca="1"/>
        <v>Low Cap</v>
      </c>
    </row>
    <row r="21035" spans="11:16">
      <c r="K21035" s="14" t="str">
        <v/>
      </c>
      <c r="L21035" s="14" t="str">
        <v/>
      </c>
      <c r="O21035" s="14" t="str">
        <v/>
      </c>
      <c r="P21035" s="14" t="str">
        <f ca="1"/>
        <v>Low Cap</v>
      </c>
    </row>
    <row r="21036" spans="11:16">
      <c r="K21036" s="14" t="str">
        <v/>
      </c>
      <c r="L21036" s="14" t="str">
        <v/>
      </c>
      <c r="O21036" s="14" t="str">
        <v/>
      </c>
      <c r="P21036" s="14" t="str">
        <f ca="1"/>
        <v>Low Cap</v>
      </c>
    </row>
    <row r="21037" spans="11:16">
      <c r="K21037" s="14" t="str">
        <v/>
      </c>
      <c r="L21037" s="14" t="str">
        <v/>
      </c>
      <c r="O21037" s="14" t="str">
        <v/>
      </c>
      <c r="P21037" s="14" t="str">
        <f ca="1"/>
        <v>Low Cap</v>
      </c>
    </row>
    <row r="21038" spans="11:16">
      <c r="K21038" s="14" t="str">
        <v/>
      </c>
      <c r="L21038" s="14" t="str">
        <v/>
      </c>
      <c r="O21038" s="14" t="str">
        <v/>
      </c>
      <c r="P21038" s="14" t="str">
        <f ca="1"/>
        <v>Low Cap</v>
      </c>
    </row>
    <row r="21039" spans="11:16">
      <c r="K21039" s="14" t="str">
        <v/>
      </c>
      <c r="L21039" s="14" t="str">
        <v/>
      </c>
      <c r="O21039" s="14" t="str">
        <v/>
      </c>
      <c r="P21039" s="14" t="str">
        <f ca="1"/>
        <v>Low Cap</v>
      </c>
    </row>
    <row r="21040" spans="11:16">
      <c r="K21040" s="14" t="str">
        <v/>
      </c>
      <c r="L21040" s="14" t="str">
        <v/>
      </c>
      <c r="O21040" s="14" t="str">
        <v/>
      </c>
      <c r="P21040" s="14" t="str">
        <f ca="1"/>
        <v>Low Cap</v>
      </c>
    </row>
    <row r="21041" spans="11:16">
      <c r="K21041" s="14" t="str">
        <v/>
      </c>
      <c r="L21041" s="14" t="str">
        <v/>
      </c>
      <c r="O21041" s="14" t="str">
        <v/>
      </c>
      <c r="P21041" s="14" t="str">
        <f ca="1"/>
        <v>Low Cap</v>
      </c>
    </row>
    <row r="21042" spans="11:16">
      <c r="K21042" s="14" t="str">
        <v/>
      </c>
      <c r="L21042" s="14" t="str">
        <v/>
      </c>
      <c r="O21042" s="14" t="str">
        <v/>
      </c>
      <c r="P21042" s="14" t="str">
        <f ca="1"/>
        <v>Low Cap</v>
      </c>
    </row>
    <row r="21043" spans="11:16">
      <c r="K21043" s="14" t="str">
        <v/>
      </c>
      <c r="L21043" s="14" t="str">
        <v/>
      </c>
      <c r="O21043" s="14" t="str">
        <v/>
      </c>
      <c r="P21043" s="14" t="str">
        <f ca="1"/>
        <v>Low Cap</v>
      </c>
    </row>
    <row r="21044" spans="11:16">
      <c r="K21044" s="14" t="str">
        <v/>
      </c>
      <c r="L21044" s="14" t="str">
        <v/>
      </c>
      <c r="O21044" s="14" t="str">
        <v/>
      </c>
      <c r="P21044" s="14" t="str">
        <f ca="1"/>
        <v>Low Cap</v>
      </c>
    </row>
    <row r="21045" spans="11:16">
      <c r="K21045" s="14" t="str">
        <v/>
      </c>
      <c r="L21045" s="14" t="str">
        <v/>
      </c>
      <c r="O21045" s="14" t="str">
        <v/>
      </c>
      <c r="P21045" s="14" t="str">
        <f ca="1"/>
        <v>Low Cap</v>
      </c>
    </row>
    <row r="21046" spans="11:16">
      <c r="K21046" s="14" t="str">
        <v/>
      </c>
      <c r="L21046" s="14" t="str">
        <v/>
      </c>
      <c r="O21046" s="14" t="str">
        <v/>
      </c>
      <c r="P21046" s="14" t="str">
        <f ca="1"/>
        <v>Low Cap</v>
      </c>
    </row>
    <row r="21047" spans="11:16">
      <c r="K21047" s="14" t="str">
        <v/>
      </c>
      <c r="L21047" s="14" t="str">
        <v/>
      </c>
      <c r="O21047" s="14" t="str">
        <v/>
      </c>
      <c r="P21047" s="14" t="str">
        <f ca="1"/>
        <v>Low Cap</v>
      </c>
    </row>
    <row r="21048" spans="11:16">
      <c r="K21048" s="14" t="str">
        <v/>
      </c>
      <c r="L21048" s="14" t="str">
        <v/>
      </c>
      <c r="O21048" s="14" t="str">
        <v/>
      </c>
      <c r="P21048" s="14" t="str">
        <f ca="1"/>
        <v>Low Cap</v>
      </c>
    </row>
    <row r="21049" spans="11:16">
      <c r="K21049" s="14" t="str">
        <v/>
      </c>
      <c r="L21049" s="14" t="str">
        <v/>
      </c>
      <c r="O21049" s="14" t="str">
        <v/>
      </c>
      <c r="P21049" s="14" t="str">
        <f ca="1"/>
        <v>Low Cap</v>
      </c>
    </row>
    <row r="21050" spans="11:16">
      <c r="K21050" s="14" t="str">
        <v/>
      </c>
      <c r="L21050" s="14" t="str">
        <v/>
      </c>
      <c r="O21050" s="14" t="str">
        <v/>
      </c>
      <c r="P21050" s="14" t="str">
        <f ca="1"/>
        <v>Low Cap</v>
      </c>
    </row>
    <row r="21051" spans="11:16">
      <c r="K21051" s="14" t="str">
        <v/>
      </c>
      <c r="L21051" s="14" t="str">
        <v/>
      </c>
      <c r="O21051" s="14" t="str">
        <v/>
      </c>
      <c r="P21051" s="14" t="str">
        <f ca="1"/>
        <v>Low Cap</v>
      </c>
    </row>
    <row r="21052" spans="11:16">
      <c r="K21052" s="14" t="str">
        <v/>
      </c>
      <c r="L21052" s="14" t="str">
        <v/>
      </c>
      <c r="O21052" s="14" t="str">
        <v/>
      </c>
      <c r="P21052" s="14" t="str">
        <f ca="1"/>
        <v>Low Cap</v>
      </c>
    </row>
    <row r="21053" spans="11:16">
      <c r="K21053" s="14" t="str">
        <v/>
      </c>
      <c r="L21053" s="14" t="str">
        <v/>
      </c>
      <c r="O21053" s="14" t="str">
        <v/>
      </c>
      <c r="P21053" s="14" t="str">
        <f ca="1"/>
        <v>Low Cap</v>
      </c>
    </row>
    <row r="21054" spans="11:16">
      <c r="K21054" s="14" t="str">
        <v/>
      </c>
      <c r="L21054" s="14" t="str">
        <v/>
      </c>
      <c r="O21054" s="14" t="str">
        <v/>
      </c>
      <c r="P21054" s="14" t="str">
        <f ca="1"/>
        <v>Low Cap</v>
      </c>
    </row>
    <row r="21055" spans="11:16">
      <c r="K21055" s="14" t="str">
        <v/>
      </c>
      <c r="L21055" s="14" t="str">
        <v/>
      </c>
      <c r="O21055" s="14" t="str">
        <v/>
      </c>
      <c r="P21055" s="14" t="str">
        <f ca="1"/>
        <v>Low Cap</v>
      </c>
    </row>
    <row r="21056" spans="11:16">
      <c r="K21056" s="14" t="str">
        <v/>
      </c>
      <c r="L21056" s="14" t="str">
        <v/>
      </c>
      <c r="O21056" s="14" t="str">
        <v/>
      </c>
      <c r="P21056" s="14" t="str">
        <f ca="1"/>
        <v>Low Cap</v>
      </c>
    </row>
    <row r="21057" spans="11:16">
      <c r="K21057" s="14" t="str">
        <v/>
      </c>
      <c r="L21057" s="14" t="str">
        <v/>
      </c>
      <c r="O21057" s="14" t="str">
        <v/>
      </c>
      <c r="P21057" s="14" t="str">
        <f ca="1"/>
        <v>Low Cap</v>
      </c>
    </row>
    <row r="21058" spans="11:16">
      <c r="K21058" s="14" t="str">
        <v/>
      </c>
      <c r="L21058" s="14" t="str">
        <v/>
      </c>
      <c r="O21058" s="14" t="str">
        <v/>
      </c>
      <c r="P21058" s="14" t="str">
        <f ca="1"/>
        <v>Low Cap</v>
      </c>
    </row>
    <row r="21059" spans="11:16">
      <c r="K21059" s="14" t="str">
        <v/>
      </c>
      <c r="L21059" s="14" t="str">
        <v/>
      </c>
      <c r="O21059" s="14" t="str">
        <v/>
      </c>
      <c r="P21059" s="14" t="str">
        <f ca="1"/>
        <v>Low Cap</v>
      </c>
    </row>
    <row r="21060" spans="11:16">
      <c r="K21060" s="14" t="str">
        <v/>
      </c>
      <c r="L21060" s="14" t="str">
        <v/>
      </c>
      <c r="O21060" s="14" t="str">
        <v/>
      </c>
      <c r="P21060" s="14" t="str">
        <f ca="1"/>
        <v>Low Cap</v>
      </c>
    </row>
    <row r="21061" spans="11:16">
      <c r="K21061" s="14" t="str">
        <v/>
      </c>
      <c r="L21061" s="14" t="str">
        <v/>
      </c>
      <c r="O21061" s="14" t="str">
        <v/>
      </c>
      <c r="P21061" s="14" t="str">
        <f ca="1"/>
        <v>Low Cap</v>
      </c>
    </row>
    <row r="21062" spans="11:16">
      <c r="K21062" s="14" t="str">
        <v/>
      </c>
      <c r="L21062" s="14" t="str">
        <v/>
      </c>
      <c r="O21062" s="14" t="str">
        <v/>
      </c>
      <c r="P21062" s="14" t="str">
        <f ca="1"/>
        <v>Low Cap</v>
      </c>
    </row>
    <row r="21063" spans="11:16">
      <c r="K21063" s="14" t="str">
        <v/>
      </c>
      <c r="L21063" s="14" t="str">
        <v/>
      </c>
      <c r="O21063" s="14" t="str">
        <v/>
      </c>
      <c r="P21063" s="14" t="str">
        <f ca="1"/>
        <v>Low Cap</v>
      </c>
    </row>
    <row r="21064" spans="11:16">
      <c r="K21064" s="14" t="str">
        <v/>
      </c>
      <c r="L21064" s="14" t="str">
        <v/>
      </c>
      <c r="O21064" s="14" t="str">
        <v/>
      </c>
      <c r="P21064" s="14" t="str">
        <f ca="1"/>
        <v>Low Cap</v>
      </c>
    </row>
    <row r="21065" spans="11:16">
      <c r="K21065" s="14" t="str">
        <v/>
      </c>
      <c r="L21065" s="14" t="str">
        <v/>
      </c>
      <c r="O21065" s="14" t="str">
        <v/>
      </c>
      <c r="P21065" s="14" t="str">
        <f ca="1"/>
        <v>Low Cap</v>
      </c>
    </row>
    <row r="21066" spans="11:16">
      <c r="K21066" s="14" t="str">
        <v/>
      </c>
      <c r="L21066" s="14" t="str">
        <v/>
      </c>
      <c r="O21066" s="14" t="str">
        <v/>
      </c>
      <c r="P21066" s="14" t="str">
        <f ca="1"/>
        <v>Low Cap</v>
      </c>
    </row>
    <row r="21067" spans="11:16">
      <c r="K21067" s="14" t="str">
        <v/>
      </c>
      <c r="L21067" s="14" t="str">
        <v/>
      </c>
      <c r="O21067" s="14" t="str">
        <v/>
      </c>
      <c r="P21067" s="14" t="str">
        <f ca="1"/>
        <v>Low Cap</v>
      </c>
    </row>
    <row r="21068" spans="11:16">
      <c r="K21068" s="14" t="str">
        <v/>
      </c>
      <c r="L21068" s="14" t="str">
        <v/>
      </c>
      <c r="O21068" s="14" t="str">
        <v/>
      </c>
      <c r="P21068" s="14" t="str">
        <f ca="1"/>
        <v>Low Cap</v>
      </c>
    </row>
    <row r="21069" spans="11:16">
      <c r="K21069" s="14" t="str">
        <v/>
      </c>
      <c r="L21069" s="14" t="str">
        <v/>
      </c>
      <c r="O21069" s="14" t="str">
        <v/>
      </c>
      <c r="P21069" s="14" t="str">
        <f ca="1"/>
        <v>Low Cap</v>
      </c>
    </row>
    <row r="21070" spans="11:16">
      <c r="K21070" s="14" t="str">
        <v/>
      </c>
      <c r="L21070" s="14" t="str">
        <v/>
      </c>
      <c r="O21070" s="14" t="str">
        <v/>
      </c>
      <c r="P21070" s="14" t="str">
        <f ca="1"/>
        <v>Low Cap</v>
      </c>
    </row>
    <row r="21071" spans="11:16">
      <c r="K21071" s="14" t="str">
        <v/>
      </c>
      <c r="L21071" s="14" t="str">
        <v/>
      </c>
      <c r="O21071" s="14" t="str">
        <v/>
      </c>
      <c r="P21071" s="14" t="str">
        <f ca="1"/>
        <v>Low Cap</v>
      </c>
    </row>
    <row r="21072" spans="11:16">
      <c r="K21072" s="14" t="str">
        <v/>
      </c>
      <c r="L21072" s="14" t="str">
        <v/>
      </c>
      <c r="O21072" s="14" t="str">
        <v/>
      </c>
      <c r="P21072" s="14" t="str">
        <f ca="1"/>
        <v>Low Cap</v>
      </c>
    </row>
    <row r="21073" spans="11:16">
      <c r="K21073" s="14" t="str">
        <v/>
      </c>
      <c r="L21073" s="14" t="str">
        <v/>
      </c>
      <c r="O21073" s="14" t="str">
        <v/>
      </c>
      <c r="P21073" s="14" t="str">
        <f ca="1"/>
        <v>Low Cap</v>
      </c>
    </row>
    <row r="21074" spans="11:16">
      <c r="K21074" s="14" t="str">
        <v/>
      </c>
      <c r="L21074" s="14" t="str">
        <v/>
      </c>
      <c r="O21074" s="14" t="str">
        <v/>
      </c>
      <c r="P21074" s="14" t="str">
        <f ca="1"/>
        <v>Low Cap</v>
      </c>
    </row>
    <row r="21075" spans="11:16">
      <c r="K21075" s="14" t="str">
        <v/>
      </c>
      <c r="L21075" s="14" t="str">
        <v/>
      </c>
      <c r="O21075" s="14" t="str">
        <v/>
      </c>
      <c r="P21075" s="14" t="str">
        <f ca="1"/>
        <v>Low Cap</v>
      </c>
    </row>
    <row r="21076" spans="11:16">
      <c r="K21076" s="14" t="str">
        <v/>
      </c>
      <c r="L21076" s="14" t="str">
        <v/>
      </c>
      <c r="O21076" s="14" t="str">
        <v/>
      </c>
      <c r="P21076" s="14" t="str">
        <f ca="1"/>
        <v>Low Cap</v>
      </c>
    </row>
    <row r="21077" spans="11:16">
      <c r="K21077" s="14" t="str">
        <v/>
      </c>
      <c r="L21077" s="14" t="str">
        <v/>
      </c>
      <c r="O21077" s="14" t="str">
        <v/>
      </c>
      <c r="P21077" s="14" t="str">
        <f ca="1"/>
        <v>Low Cap</v>
      </c>
    </row>
    <row r="21078" spans="11:16">
      <c r="K21078" s="14" t="str">
        <v/>
      </c>
      <c r="L21078" s="14" t="str">
        <v/>
      </c>
      <c r="O21078" s="14" t="str">
        <v/>
      </c>
      <c r="P21078" s="14" t="str">
        <f ca="1"/>
        <v>Low Cap</v>
      </c>
    </row>
    <row r="21079" spans="11:16">
      <c r="K21079" s="14" t="str">
        <v/>
      </c>
      <c r="L21079" s="14" t="str">
        <v/>
      </c>
      <c r="O21079" s="14" t="str">
        <v/>
      </c>
      <c r="P21079" s="14" t="str">
        <f ca="1"/>
        <v>Low Cap</v>
      </c>
    </row>
    <row r="21080" spans="11:16">
      <c r="K21080" s="14" t="str">
        <v/>
      </c>
      <c r="L21080" s="14" t="str">
        <v/>
      </c>
      <c r="O21080" s="14" t="str">
        <v/>
      </c>
      <c r="P21080" s="14" t="str">
        <f ca="1"/>
        <v>Low Cap</v>
      </c>
    </row>
    <row r="21081" spans="11:16">
      <c r="K21081" s="14" t="str">
        <v/>
      </c>
      <c r="L21081" s="14" t="str">
        <v/>
      </c>
      <c r="O21081" s="14" t="str">
        <v/>
      </c>
      <c r="P21081" s="14" t="str">
        <f ca="1"/>
        <v>Low Cap</v>
      </c>
    </row>
    <row r="21082" spans="11:16">
      <c r="K21082" s="14" t="str">
        <v/>
      </c>
      <c r="L21082" s="14" t="str">
        <v/>
      </c>
      <c r="O21082" s="14" t="str">
        <v/>
      </c>
      <c r="P21082" s="14" t="str">
        <f ca="1"/>
        <v>Low Cap</v>
      </c>
    </row>
    <row r="21083" spans="11:16">
      <c r="K21083" s="14" t="str">
        <v/>
      </c>
      <c r="L21083" s="14" t="str">
        <v/>
      </c>
      <c r="O21083" s="14" t="str">
        <v/>
      </c>
      <c r="P21083" s="14" t="str">
        <f ca="1"/>
        <v>Low Cap</v>
      </c>
    </row>
    <row r="21084" spans="11:16">
      <c r="K21084" s="14" t="str">
        <v/>
      </c>
      <c r="L21084" s="14" t="str">
        <v/>
      </c>
      <c r="O21084" s="14" t="str">
        <v/>
      </c>
      <c r="P21084" s="14" t="str">
        <f ca="1"/>
        <v>Low Cap</v>
      </c>
    </row>
    <row r="21085" spans="11:16">
      <c r="K21085" s="14" t="str">
        <v/>
      </c>
      <c r="L21085" s="14" t="str">
        <v/>
      </c>
      <c r="O21085" s="14" t="str">
        <v/>
      </c>
      <c r="P21085" s="14" t="str">
        <f ca="1"/>
        <v>Low Cap</v>
      </c>
    </row>
    <row r="21086" spans="11:16">
      <c r="K21086" s="14" t="str">
        <v/>
      </c>
      <c r="L21086" s="14" t="str">
        <v/>
      </c>
      <c r="O21086" s="14" t="str">
        <v/>
      </c>
      <c r="P21086" s="14" t="str">
        <f ca="1"/>
        <v>Low Cap</v>
      </c>
    </row>
    <row r="21087" spans="11:16">
      <c r="K21087" s="14" t="str">
        <v/>
      </c>
      <c r="L21087" s="14" t="str">
        <v/>
      </c>
      <c r="O21087" s="14" t="str">
        <v/>
      </c>
      <c r="P21087" s="14" t="str">
        <f ca="1"/>
        <v>Low Cap</v>
      </c>
    </row>
    <row r="21088" spans="11:16">
      <c r="K21088" s="14" t="str">
        <v/>
      </c>
      <c r="L21088" s="14" t="str">
        <v/>
      </c>
      <c r="O21088" s="14" t="str">
        <v/>
      </c>
      <c r="P21088" s="14" t="str">
        <f ca="1"/>
        <v>Low Cap</v>
      </c>
    </row>
    <row r="21089" spans="11:16">
      <c r="K21089" s="14" t="str">
        <v/>
      </c>
      <c r="L21089" s="14" t="str">
        <v/>
      </c>
      <c r="O21089" s="14" t="str">
        <v/>
      </c>
      <c r="P21089" s="14" t="str">
        <f ca="1"/>
        <v>Low Cap</v>
      </c>
    </row>
    <row r="21090" spans="11:16">
      <c r="K21090" s="14" t="str">
        <v/>
      </c>
      <c r="L21090" s="14" t="str">
        <v/>
      </c>
      <c r="O21090" s="14" t="str">
        <v/>
      </c>
      <c r="P21090" s="14" t="str">
        <f ca="1"/>
        <v>Low Cap</v>
      </c>
    </row>
    <row r="21091" spans="11:16">
      <c r="K21091" s="14" t="str">
        <v/>
      </c>
      <c r="L21091" s="14" t="str">
        <v/>
      </c>
      <c r="O21091" s="14" t="str">
        <v/>
      </c>
      <c r="P21091" s="14" t="str">
        <f ca="1"/>
        <v>Low Cap</v>
      </c>
    </row>
    <row r="21092" spans="11:16">
      <c r="K21092" s="14" t="str">
        <v/>
      </c>
      <c r="L21092" s="14" t="str">
        <v/>
      </c>
      <c r="O21092" s="14" t="str">
        <v/>
      </c>
      <c r="P21092" s="14" t="str">
        <f ca="1"/>
        <v>Low Cap</v>
      </c>
    </row>
    <row r="21093" spans="11:16">
      <c r="K21093" s="14" t="str">
        <v/>
      </c>
      <c r="L21093" s="14" t="str">
        <v/>
      </c>
      <c r="O21093" s="14" t="str">
        <v/>
      </c>
      <c r="P21093" s="14" t="str">
        <f ca="1"/>
        <v>Low Cap</v>
      </c>
    </row>
    <row r="21094" spans="11:16">
      <c r="K21094" s="14" t="str">
        <v/>
      </c>
      <c r="L21094" s="14" t="str">
        <v/>
      </c>
      <c r="O21094" s="14" t="str">
        <v/>
      </c>
      <c r="P21094" s="14" t="str">
        <f ca="1"/>
        <v>Low Cap</v>
      </c>
    </row>
    <row r="21095" spans="11:16">
      <c r="K21095" s="14" t="str">
        <v/>
      </c>
      <c r="L21095" s="14" t="str">
        <v/>
      </c>
      <c r="O21095" s="14" t="str">
        <v/>
      </c>
      <c r="P21095" s="14" t="str">
        <f ca="1"/>
        <v>Low Cap</v>
      </c>
    </row>
    <row r="21096" spans="11:16">
      <c r="K21096" s="14" t="str">
        <v/>
      </c>
      <c r="L21096" s="14" t="str">
        <v/>
      </c>
      <c r="O21096" s="14" t="str">
        <v/>
      </c>
      <c r="P21096" s="14" t="str">
        <f ca="1"/>
        <v>Low Cap</v>
      </c>
    </row>
    <row r="21097" spans="11:16">
      <c r="K21097" s="14" t="str">
        <v/>
      </c>
      <c r="L21097" s="14" t="str">
        <v/>
      </c>
      <c r="O21097" s="14" t="str">
        <v/>
      </c>
      <c r="P21097" s="14" t="str">
        <f ca="1"/>
        <v>Low Cap</v>
      </c>
    </row>
    <row r="21098" spans="11:16">
      <c r="K21098" s="14" t="str">
        <v/>
      </c>
      <c r="L21098" s="14" t="str">
        <v/>
      </c>
      <c r="O21098" s="14" t="str">
        <v/>
      </c>
      <c r="P21098" s="14" t="str">
        <f ca="1"/>
        <v>Low Cap</v>
      </c>
    </row>
    <row r="21099" spans="11:16">
      <c r="K21099" s="14" t="str">
        <v/>
      </c>
      <c r="L21099" s="14" t="str">
        <v/>
      </c>
      <c r="O21099" s="14" t="str">
        <v/>
      </c>
      <c r="P21099" s="14" t="str">
        <f ca="1"/>
        <v>Low Cap</v>
      </c>
    </row>
    <row r="21100" spans="11:16">
      <c r="K21100" s="14" t="str">
        <v/>
      </c>
      <c r="L21100" s="14" t="str">
        <v/>
      </c>
      <c r="O21100" s="14" t="str">
        <v/>
      </c>
      <c r="P21100" s="14" t="str">
        <f ca="1"/>
        <v>Low Cap</v>
      </c>
    </row>
    <row r="21101" spans="11:16">
      <c r="K21101" s="14" t="str">
        <v/>
      </c>
      <c r="L21101" s="14" t="str">
        <v/>
      </c>
      <c r="O21101" s="14" t="str">
        <v/>
      </c>
      <c r="P21101" s="14" t="str">
        <f ca="1"/>
        <v>Low Cap</v>
      </c>
    </row>
    <row r="21102" spans="11:16">
      <c r="K21102" s="14" t="str">
        <v/>
      </c>
      <c r="L21102" s="14" t="str">
        <v/>
      </c>
      <c r="O21102" s="14" t="str">
        <v/>
      </c>
      <c r="P21102" s="14" t="str">
        <f ca="1"/>
        <v>Low Cap</v>
      </c>
    </row>
    <row r="21103" spans="11:16">
      <c r="K21103" s="14" t="str">
        <v/>
      </c>
      <c r="L21103" s="14" t="str">
        <v/>
      </c>
      <c r="O21103" s="14" t="str">
        <v/>
      </c>
      <c r="P21103" s="14" t="str">
        <f ca="1"/>
        <v>Low Cap</v>
      </c>
    </row>
    <row r="21104" spans="11:16">
      <c r="K21104" s="14" t="str">
        <v/>
      </c>
      <c r="L21104" s="14" t="str">
        <v/>
      </c>
      <c r="O21104" s="14" t="str">
        <v/>
      </c>
      <c r="P21104" s="14" t="str">
        <f ca="1"/>
        <v>Low Cap</v>
      </c>
    </row>
    <row r="21105" spans="11:16">
      <c r="K21105" s="14" t="str">
        <v/>
      </c>
      <c r="L21105" s="14" t="str">
        <v/>
      </c>
      <c r="O21105" s="14" t="str">
        <v/>
      </c>
      <c r="P21105" s="14" t="str">
        <f ca="1"/>
        <v>Low Cap</v>
      </c>
    </row>
    <row r="21106" spans="11:16">
      <c r="K21106" s="14" t="str">
        <v/>
      </c>
      <c r="L21106" s="14" t="str">
        <v/>
      </c>
      <c r="O21106" s="14" t="str">
        <v/>
      </c>
      <c r="P21106" s="14" t="str">
        <f ca="1"/>
        <v>Low Cap</v>
      </c>
    </row>
    <row r="21107" spans="11:16">
      <c r="K21107" s="14" t="str">
        <v/>
      </c>
      <c r="L21107" s="14" t="str">
        <v/>
      </c>
      <c r="O21107" s="14" t="str">
        <v/>
      </c>
      <c r="P21107" s="14" t="str">
        <f ca="1"/>
        <v>Low Cap</v>
      </c>
    </row>
    <row r="21108" spans="11:16">
      <c r="K21108" s="14" t="str">
        <v/>
      </c>
      <c r="L21108" s="14" t="str">
        <v/>
      </c>
      <c r="O21108" s="14" t="str">
        <v/>
      </c>
      <c r="P21108" s="14" t="str">
        <f ca="1"/>
        <v>Low Cap</v>
      </c>
    </row>
    <row r="21109" spans="11:16">
      <c r="K21109" s="14" t="str">
        <v/>
      </c>
      <c r="L21109" s="14" t="str">
        <v/>
      </c>
      <c r="O21109" s="14" t="str">
        <v/>
      </c>
      <c r="P21109" s="14" t="str">
        <f ca="1"/>
        <v>Low Cap</v>
      </c>
    </row>
    <row r="21110" spans="11:16">
      <c r="K21110" s="14" t="str">
        <v/>
      </c>
      <c r="L21110" s="14" t="str">
        <v/>
      </c>
      <c r="O21110" s="14" t="str">
        <v/>
      </c>
      <c r="P21110" s="14" t="str">
        <f ca="1"/>
        <v>Low Cap</v>
      </c>
    </row>
    <row r="21111" spans="11:16">
      <c r="K21111" s="14" t="str">
        <v/>
      </c>
      <c r="L21111" s="14" t="str">
        <v/>
      </c>
      <c r="O21111" s="14" t="str">
        <v/>
      </c>
      <c r="P21111" s="14" t="str">
        <f ca="1"/>
        <v>Low Cap</v>
      </c>
    </row>
    <row r="21112" spans="11:16">
      <c r="K21112" s="14" t="str">
        <v/>
      </c>
      <c r="L21112" s="14" t="str">
        <v/>
      </c>
      <c r="O21112" s="14" t="str">
        <v/>
      </c>
      <c r="P21112" s="14" t="str">
        <f ca="1"/>
        <v>Low Cap</v>
      </c>
    </row>
    <row r="21113" spans="11:16">
      <c r="K21113" s="14" t="str">
        <v/>
      </c>
      <c r="L21113" s="14" t="str">
        <v/>
      </c>
      <c r="O21113" s="14" t="str">
        <v/>
      </c>
      <c r="P21113" s="14" t="str">
        <f ca="1"/>
        <v>Low Cap</v>
      </c>
    </row>
    <row r="21114" spans="11:16">
      <c r="K21114" s="14" t="str">
        <v/>
      </c>
      <c r="L21114" s="14" t="str">
        <v/>
      </c>
      <c r="O21114" s="14" t="str">
        <v/>
      </c>
      <c r="P21114" s="14" t="str">
        <f ca="1"/>
        <v>Low Cap</v>
      </c>
    </row>
    <row r="21115" spans="11:16">
      <c r="K21115" s="14" t="str">
        <v/>
      </c>
      <c r="L21115" s="14" t="str">
        <v/>
      </c>
      <c r="O21115" s="14" t="str">
        <v/>
      </c>
      <c r="P21115" s="14" t="str">
        <f ca="1"/>
        <v>Low Cap</v>
      </c>
    </row>
    <row r="21116" spans="11:16">
      <c r="K21116" s="14" t="str">
        <v/>
      </c>
      <c r="L21116" s="14" t="str">
        <v/>
      </c>
      <c r="O21116" s="14" t="str">
        <v/>
      </c>
      <c r="P21116" s="14" t="str">
        <f ca="1"/>
        <v>Low Cap</v>
      </c>
    </row>
    <row r="21117" spans="11:16">
      <c r="K21117" s="14" t="str">
        <v/>
      </c>
      <c r="L21117" s="14" t="str">
        <v/>
      </c>
      <c r="O21117" s="14" t="str">
        <v/>
      </c>
      <c r="P21117" s="14" t="str">
        <f ca="1"/>
        <v>Low Cap</v>
      </c>
    </row>
    <row r="21118" spans="11:16">
      <c r="K21118" s="14" t="str">
        <v/>
      </c>
      <c r="L21118" s="14" t="str">
        <v/>
      </c>
      <c r="O21118" s="14" t="str">
        <v/>
      </c>
      <c r="P21118" s="14" t="str">
        <f ca="1"/>
        <v>Low Cap</v>
      </c>
    </row>
    <row r="21119" spans="11:16">
      <c r="K21119" s="14" t="str">
        <v/>
      </c>
      <c r="L21119" s="14" t="str">
        <v/>
      </c>
      <c r="O21119" s="14" t="str">
        <v/>
      </c>
      <c r="P21119" s="14" t="str">
        <f ca="1"/>
        <v>Low Cap</v>
      </c>
    </row>
    <row r="21120" spans="11:16">
      <c r="K21120" s="14" t="str">
        <v/>
      </c>
      <c r="L21120" s="14" t="str">
        <v/>
      </c>
      <c r="O21120" s="14" t="str">
        <v/>
      </c>
      <c r="P21120" s="14" t="str">
        <f ca="1"/>
        <v>Low Cap</v>
      </c>
    </row>
    <row r="21121" spans="11:16">
      <c r="K21121" s="14" t="str">
        <v/>
      </c>
      <c r="L21121" s="14" t="str">
        <v/>
      </c>
      <c r="O21121" s="14" t="str">
        <v/>
      </c>
      <c r="P21121" s="14" t="str">
        <f ca="1"/>
        <v>Low Cap</v>
      </c>
    </row>
    <row r="21122" spans="11:16">
      <c r="K21122" s="14" t="str">
        <v/>
      </c>
      <c r="L21122" s="14" t="str">
        <v/>
      </c>
      <c r="O21122" s="14" t="str">
        <v/>
      </c>
      <c r="P21122" s="14" t="str">
        <f ca="1"/>
        <v>Low Cap</v>
      </c>
    </row>
    <row r="21123" spans="11:16">
      <c r="K21123" s="14" t="str">
        <v/>
      </c>
      <c r="L21123" s="14" t="str">
        <v/>
      </c>
      <c r="O21123" s="14" t="str">
        <v/>
      </c>
      <c r="P21123" s="14" t="str">
        <f ca="1"/>
        <v>Low Cap</v>
      </c>
    </row>
    <row r="21124" spans="11:16">
      <c r="K21124" s="14" t="str">
        <v/>
      </c>
      <c r="L21124" s="14" t="str">
        <v/>
      </c>
      <c r="O21124" s="14" t="str">
        <v/>
      </c>
      <c r="P21124" s="14" t="str">
        <f ca="1"/>
        <v>Low Cap</v>
      </c>
    </row>
    <row r="21125" spans="11:16">
      <c r="K21125" s="14" t="str">
        <v/>
      </c>
      <c r="L21125" s="14" t="str">
        <v/>
      </c>
      <c r="O21125" s="14" t="str">
        <v/>
      </c>
      <c r="P21125" s="14" t="str">
        <f ca="1"/>
        <v>Low Cap</v>
      </c>
    </row>
    <row r="21126" spans="11:16">
      <c r="K21126" s="14" t="str">
        <v/>
      </c>
      <c r="L21126" s="14" t="str">
        <v/>
      </c>
      <c r="O21126" s="14" t="str">
        <v/>
      </c>
      <c r="P21126" s="14" t="str">
        <f ca="1"/>
        <v>Low Cap</v>
      </c>
    </row>
    <row r="21127" spans="11:16">
      <c r="K21127" s="14" t="str">
        <v/>
      </c>
      <c r="L21127" s="14" t="str">
        <v/>
      </c>
      <c r="O21127" s="14" t="str">
        <v/>
      </c>
      <c r="P21127" s="14" t="str">
        <f ca="1"/>
        <v>Low Cap</v>
      </c>
    </row>
    <row r="21128" spans="11:16">
      <c r="K21128" s="14" t="str">
        <v/>
      </c>
      <c r="L21128" s="14" t="str">
        <v/>
      </c>
      <c r="O21128" s="14" t="str">
        <v/>
      </c>
      <c r="P21128" s="14" t="str">
        <f ca="1"/>
        <v>Low Cap</v>
      </c>
    </row>
    <row r="21129" spans="11:16">
      <c r="K21129" s="14" t="str">
        <v/>
      </c>
      <c r="L21129" s="14" t="str">
        <v/>
      </c>
      <c r="O21129" s="14" t="str">
        <v/>
      </c>
      <c r="P21129" s="14" t="str">
        <f ca="1"/>
        <v>Low Cap</v>
      </c>
    </row>
    <row r="21130" spans="11:16">
      <c r="K21130" s="14" t="str">
        <v/>
      </c>
      <c r="L21130" s="14" t="str">
        <v/>
      </c>
      <c r="O21130" s="14" t="str">
        <v/>
      </c>
      <c r="P21130" s="14" t="str">
        <f ca="1"/>
        <v>Low Cap</v>
      </c>
    </row>
    <row r="21131" spans="11:16">
      <c r="K21131" s="14" t="str">
        <v/>
      </c>
      <c r="L21131" s="14" t="str">
        <v/>
      </c>
      <c r="O21131" s="14" t="str">
        <v/>
      </c>
      <c r="P21131" s="14" t="str">
        <f ca="1"/>
        <v>Low Cap</v>
      </c>
    </row>
    <row r="21132" spans="11:16">
      <c r="K21132" s="14" t="str">
        <v/>
      </c>
      <c r="L21132" s="14" t="str">
        <v/>
      </c>
      <c r="O21132" s="14" t="str">
        <v/>
      </c>
      <c r="P21132" s="14" t="str">
        <f ca="1"/>
        <v>Low Cap</v>
      </c>
    </row>
    <row r="21133" spans="11:16">
      <c r="K21133" s="14" t="str">
        <v/>
      </c>
      <c r="L21133" s="14" t="str">
        <v/>
      </c>
      <c r="O21133" s="14" t="str">
        <v/>
      </c>
      <c r="P21133" s="14" t="str">
        <f ca="1"/>
        <v>Low Cap</v>
      </c>
    </row>
    <row r="21134" spans="11:16">
      <c r="K21134" s="14" t="str">
        <v/>
      </c>
      <c r="L21134" s="14" t="str">
        <v/>
      </c>
      <c r="O21134" s="14" t="str">
        <v/>
      </c>
      <c r="P21134" s="14" t="str">
        <f ca="1"/>
        <v>Low Cap</v>
      </c>
    </row>
    <row r="21135" spans="11:16">
      <c r="K21135" s="14" t="str">
        <v/>
      </c>
      <c r="L21135" s="14" t="str">
        <v/>
      </c>
      <c r="O21135" s="14" t="str">
        <v/>
      </c>
      <c r="P21135" s="14" t="str">
        <f ca="1"/>
        <v>Low Cap</v>
      </c>
    </row>
    <row r="21136" spans="11:16">
      <c r="K21136" s="14" t="str">
        <v/>
      </c>
      <c r="L21136" s="14" t="str">
        <v/>
      </c>
      <c r="O21136" s="14" t="str">
        <v/>
      </c>
      <c r="P21136" s="14" t="str">
        <f ca="1"/>
        <v>Low Cap</v>
      </c>
    </row>
    <row r="21137" spans="11:16">
      <c r="K21137" s="14" t="str">
        <v/>
      </c>
      <c r="L21137" s="14" t="str">
        <v/>
      </c>
      <c r="O21137" s="14" t="str">
        <v/>
      </c>
      <c r="P21137" s="14" t="str">
        <f ca="1"/>
        <v>Low Cap</v>
      </c>
    </row>
    <row r="21138" spans="11:16">
      <c r="K21138" s="14" t="str">
        <v/>
      </c>
      <c r="L21138" s="14" t="str">
        <v/>
      </c>
      <c r="O21138" s="14" t="str">
        <v/>
      </c>
      <c r="P21138" s="14" t="str">
        <f ca="1"/>
        <v>Low Cap</v>
      </c>
    </row>
    <row r="21139" spans="11:16">
      <c r="K21139" s="14" t="str">
        <v/>
      </c>
      <c r="L21139" s="14" t="str">
        <v/>
      </c>
      <c r="O21139" s="14" t="str">
        <v/>
      </c>
      <c r="P21139" s="14" t="str">
        <f ca="1"/>
        <v>Low Cap</v>
      </c>
    </row>
    <row r="21140" spans="11:16">
      <c r="K21140" s="14" t="str">
        <v/>
      </c>
      <c r="L21140" s="14" t="str">
        <v/>
      </c>
      <c r="O21140" s="14" t="str">
        <v/>
      </c>
      <c r="P21140" s="14" t="str">
        <f ca="1"/>
        <v>Low Cap</v>
      </c>
    </row>
    <row r="21141" spans="11:16">
      <c r="K21141" s="14" t="str">
        <v/>
      </c>
      <c r="L21141" s="14" t="str">
        <v/>
      </c>
      <c r="O21141" s="14" t="str">
        <v/>
      </c>
      <c r="P21141" s="14" t="str">
        <f ca="1"/>
        <v>Low Cap</v>
      </c>
    </row>
    <row r="21142" spans="11:16">
      <c r="K21142" s="14" t="str">
        <v/>
      </c>
      <c r="L21142" s="14" t="str">
        <v/>
      </c>
      <c r="O21142" s="14" t="str">
        <v/>
      </c>
      <c r="P21142" s="14" t="str">
        <f ca="1"/>
        <v>Low Cap</v>
      </c>
    </row>
    <row r="21143" spans="11:16">
      <c r="K21143" s="14" t="str">
        <v/>
      </c>
      <c r="L21143" s="14" t="str">
        <v/>
      </c>
      <c r="O21143" s="14" t="str">
        <v/>
      </c>
      <c r="P21143" s="14" t="str">
        <f ca="1"/>
        <v>Low Cap</v>
      </c>
    </row>
    <row r="21144" spans="11:16">
      <c r="K21144" s="14" t="str">
        <v/>
      </c>
      <c r="L21144" s="14" t="str">
        <v/>
      </c>
      <c r="O21144" s="14" t="str">
        <v/>
      </c>
      <c r="P21144" s="14" t="str">
        <f ca="1"/>
        <v>Low Cap</v>
      </c>
    </row>
    <row r="21145" spans="11:16">
      <c r="K21145" s="14" t="str">
        <v/>
      </c>
      <c r="L21145" s="14" t="str">
        <v/>
      </c>
      <c r="O21145" s="14" t="str">
        <v/>
      </c>
      <c r="P21145" s="14" t="str">
        <f ca="1"/>
        <v>Low Cap</v>
      </c>
    </row>
    <row r="21146" spans="11:16">
      <c r="K21146" s="14" t="str">
        <v/>
      </c>
      <c r="L21146" s="14" t="str">
        <v/>
      </c>
      <c r="O21146" s="14" t="str">
        <v/>
      </c>
      <c r="P21146" s="14" t="str">
        <f ca="1"/>
        <v>Low Cap</v>
      </c>
    </row>
    <row r="21147" spans="11:16">
      <c r="K21147" s="14" t="str">
        <v/>
      </c>
      <c r="L21147" s="14" t="str">
        <v/>
      </c>
      <c r="O21147" s="14" t="str">
        <v/>
      </c>
      <c r="P21147" s="14" t="str">
        <f ca="1"/>
        <v>Low Cap</v>
      </c>
    </row>
    <row r="21148" spans="11:16">
      <c r="K21148" s="14" t="str">
        <v/>
      </c>
      <c r="L21148" s="14" t="str">
        <v/>
      </c>
      <c r="O21148" s="14" t="str">
        <v/>
      </c>
      <c r="P21148" s="14" t="str">
        <f ca="1"/>
        <v>Low Cap</v>
      </c>
    </row>
    <row r="21149" spans="11:16">
      <c r="K21149" s="14" t="str">
        <v/>
      </c>
      <c r="L21149" s="14" t="str">
        <v/>
      </c>
      <c r="O21149" s="14" t="str">
        <v/>
      </c>
      <c r="P21149" s="14" t="str">
        <f ca="1"/>
        <v>Low Cap</v>
      </c>
    </row>
    <row r="21150" spans="11:16">
      <c r="K21150" s="14" t="str">
        <v/>
      </c>
      <c r="L21150" s="14" t="str">
        <v/>
      </c>
      <c r="O21150" s="14" t="str">
        <v/>
      </c>
      <c r="P21150" s="14" t="str">
        <f ca="1"/>
        <v>Low Cap</v>
      </c>
    </row>
    <row r="21151" spans="11:16">
      <c r="K21151" s="14" t="str">
        <v/>
      </c>
      <c r="L21151" s="14" t="str">
        <v/>
      </c>
      <c r="O21151" s="14" t="str">
        <v/>
      </c>
      <c r="P21151" s="14" t="str">
        <f ca="1"/>
        <v>Low Cap</v>
      </c>
    </row>
    <row r="21152" spans="11:16">
      <c r="K21152" s="14" t="str">
        <v/>
      </c>
      <c r="L21152" s="14" t="str">
        <v/>
      </c>
      <c r="O21152" s="14" t="str">
        <v/>
      </c>
      <c r="P21152" s="14" t="str">
        <f ca="1"/>
        <v>Low Cap</v>
      </c>
    </row>
    <row r="21153" spans="11:16">
      <c r="K21153" s="14" t="str">
        <v/>
      </c>
      <c r="L21153" s="14" t="str">
        <v/>
      </c>
      <c r="O21153" s="14" t="str">
        <v/>
      </c>
      <c r="P21153" s="14" t="str">
        <f ca="1"/>
        <v>Low Cap</v>
      </c>
    </row>
    <row r="21154" spans="11:16">
      <c r="K21154" s="14" t="str">
        <v/>
      </c>
      <c r="L21154" s="14" t="str">
        <v/>
      </c>
      <c r="O21154" s="14" t="str">
        <v/>
      </c>
      <c r="P21154" s="14" t="str">
        <f ca="1"/>
        <v>Low Cap</v>
      </c>
    </row>
    <row r="21155" spans="11:16">
      <c r="K21155" s="14" t="str">
        <v/>
      </c>
      <c r="L21155" s="14" t="str">
        <v/>
      </c>
      <c r="O21155" s="14" t="str">
        <v/>
      </c>
      <c r="P21155" s="14" t="str">
        <f ca="1"/>
        <v>Low Cap</v>
      </c>
    </row>
    <row r="21156" spans="11:16">
      <c r="K21156" s="14" t="str">
        <v/>
      </c>
      <c r="L21156" s="14" t="str">
        <v/>
      </c>
      <c r="O21156" s="14" t="str">
        <v/>
      </c>
      <c r="P21156" s="14" t="str">
        <f ca="1"/>
        <v>Low Cap</v>
      </c>
    </row>
    <row r="21157" spans="11:16">
      <c r="K21157" s="14" t="str">
        <v/>
      </c>
      <c r="L21157" s="14" t="str">
        <v/>
      </c>
      <c r="O21157" s="14" t="str">
        <v/>
      </c>
      <c r="P21157" s="14" t="str">
        <f ca="1"/>
        <v>Low Cap</v>
      </c>
    </row>
    <row r="21158" spans="11:16">
      <c r="K21158" s="14" t="str">
        <v/>
      </c>
      <c r="L21158" s="14" t="str">
        <v/>
      </c>
      <c r="O21158" s="14" t="str">
        <v/>
      </c>
      <c r="P21158" s="14" t="str">
        <f ca="1"/>
        <v>Low Cap</v>
      </c>
    </row>
    <row r="21159" spans="11:16">
      <c r="K21159" s="14" t="str">
        <v/>
      </c>
      <c r="L21159" s="14" t="str">
        <v/>
      </c>
      <c r="O21159" s="14" t="str">
        <v/>
      </c>
      <c r="P21159" s="14" t="str">
        <f ca="1"/>
        <v>Low Cap</v>
      </c>
    </row>
    <row r="21160" spans="11:16">
      <c r="K21160" s="14" t="str">
        <v/>
      </c>
      <c r="L21160" s="14" t="str">
        <v/>
      </c>
      <c r="O21160" s="14" t="str">
        <v/>
      </c>
      <c r="P21160" s="14" t="str">
        <f ca="1"/>
        <v>Low Cap</v>
      </c>
    </row>
    <row r="21161" spans="11:16">
      <c r="K21161" s="14" t="str">
        <v/>
      </c>
      <c r="L21161" s="14" t="str">
        <v/>
      </c>
      <c r="O21161" s="14" t="str">
        <v/>
      </c>
      <c r="P21161" s="14" t="str">
        <f ca="1"/>
        <v>Low Cap</v>
      </c>
    </row>
    <row r="21162" spans="11:16">
      <c r="K21162" s="14" t="str">
        <v/>
      </c>
      <c r="L21162" s="14" t="str">
        <v/>
      </c>
      <c r="O21162" s="14" t="str">
        <v/>
      </c>
      <c r="P21162" s="14" t="str">
        <f ca="1"/>
        <v>Low Cap</v>
      </c>
    </row>
    <row r="21163" spans="11:16">
      <c r="K21163" s="14" t="str">
        <v/>
      </c>
      <c r="L21163" s="14" t="str">
        <v/>
      </c>
      <c r="O21163" s="14" t="str">
        <v/>
      </c>
      <c r="P21163" s="14" t="str">
        <f ca="1"/>
        <v>Low Cap</v>
      </c>
    </row>
    <row r="21164" spans="11:16">
      <c r="K21164" s="14" t="str">
        <v/>
      </c>
      <c r="L21164" s="14" t="str">
        <v/>
      </c>
      <c r="O21164" s="14" t="str">
        <v/>
      </c>
      <c r="P21164" s="14" t="str">
        <f ca="1"/>
        <v>Low Cap</v>
      </c>
    </row>
    <row r="21165" spans="11:16">
      <c r="K21165" s="14" t="str">
        <v/>
      </c>
      <c r="L21165" s="14" t="str">
        <v/>
      </c>
      <c r="O21165" s="14" t="str">
        <v/>
      </c>
      <c r="P21165" s="14" t="str">
        <f ca="1"/>
        <v>Low Cap</v>
      </c>
    </row>
    <row r="21166" spans="11:16">
      <c r="K21166" s="14" t="str">
        <v/>
      </c>
      <c r="L21166" s="14" t="str">
        <v/>
      </c>
      <c r="O21166" s="14" t="str">
        <v/>
      </c>
      <c r="P21166" s="14" t="str">
        <f ca="1"/>
        <v>Low Cap</v>
      </c>
    </row>
    <row r="21167" spans="11:16">
      <c r="K21167" s="14" t="str">
        <v/>
      </c>
      <c r="L21167" s="14" t="str">
        <v/>
      </c>
      <c r="O21167" s="14" t="str">
        <v/>
      </c>
      <c r="P21167" s="14" t="str">
        <f ca="1"/>
        <v>Low Cap</v>
      </c>
    </row>
    <row r="21168" spans="11:16">
      <c r="K21168" s="14" t="str">
        <v/>
      </c>
      <c r="L21168" s="14" t="str">
        <v/>
      </c>
      <c r="O21168" s="14" t="str">
        <v/>
      </c>
      <c r="P21168" s="14" t="str">
        <f ca="1"/>
        <v>Low Cap</v>
      </c>
    </row>
    <row r="21169" spans="11:16">
      <c r="K21169" s="14" t="str">
        <v/>
      </c>
      <c r="L21169" s="14" t="str">
        <v/>
      </c>
      <c r="O21169" s="14" t="str">
        <v/>
      </c>
      <c r="P21169" s="14" t="str">
        <f ca="1"/>
        <v>Low Cap</v>
      </c>
    </row>
    <row r="21170" spans="11:16">
      <c r="K21170" s="14" t="str">
        <v/>
      </c>
      <c r="L21170" s="14" t="str">
        <v/>
      </c>
      <c r="O21170" s="14" t="str">
        <v/>
      </c>
      <c r="P21170" s="14" t="str">
        <f ca="1"/>
        <v>Low Cap</v>
      </c>
    </row>
    <row r="21171" spans="11:16">
      <c r="K21171" s="14" t="str">
        <v/>
      </c>
      <c r="L21171" s="14" t="str">
        <v/>
      </c>
      <c r="O21171" s="14" t="str">
        <v/>
      </c>
      <c r="P21171" s="14" t="str">
        <f ca="1"/>
        <v>Low Cap</v>
      </c>
    </row>
    <row r="21172" spans="11:16">
      <c r="K21172" s="14" t="str">
        <v/>
      </c>
      <c r="L21172" s="14" t="str">
        <v/>
      </c>
      <c r="O21172" s="14" t="str">
        <v/>
      </c>
      <c r="P21172" s="14" t="str">
        <f ca="1"/>
        <v>Low Cap</v>
      </c>
    </row>
    <row r="21173" spans="11:16">
      <c r="K21173" s="14" t="str">
        <v/>
      </c>
      <c r="L21173" s="14" t="str">
        <v/>
      </c>
      <c r="O21173" s="14" t="str">
        <v/>
      </c>
      <c r="P21173" s="14" t="str">
        <f ca="1"/>
        <v>Low Cap</v>
      </c>
    </row>
    <row r="21174" spans="11:16">
      <c r="K21174" s="14" t="str">
        <v/>
      </c>
      <c r="L21174" s="14" t="str">
        <v/>
      </c>
      <c r="O21174" s="14" t="str">
        <v/>
      </c>
      <c r="P21174" s="14" t="str">
        <f ca="1"/>
        <v>Low Cap</v>
      </c>
    </row>
    <row r="21175" spans="11:16">
      <c r="K21175" s="14" t="str">
        <v/>
      </c>
      <c r="L21175" s="14" t="str">
        <v/>
      </c>
      <c r="O21175" s="14" t="str">
        <v/>
      </c>
      <c r="P21175" s="14" t="str">
        <f ca="1"/>
        <v>Low Cap</v>
      </c>
    </row>
    <row r="21176" spans="11:16">
      <c r="K21176" s="14" t="str">
        <v/>
      </c>
      <c r="L21176" s="14" t="str">
        <v/>
      </c>
      <c r="O21176" s="14" t="str">
        <v/>
      </c>
      <c r="P21176" s="14" t="str">
        <f ca="1"/>
        <v>Low Cap</v>
      </c>
    </row>
    <row r="21177" spans="11:16">
      <c r="K21177" s="14" t="str">
        <v/>
      </c>
      <c r="L21177" s="14" t="str">
        <v/>
      </c>
      <c r="O21177" s="14" t="str">
        <v/>
      </c>
      <c r="P21177" s="14" t="str">
        <f ca="1"/>
        <v>Low Cap</v>
      </c>
    </row>
    <row r="21178" spans="11:16">
      <c r="K21178" s="14" t="str">
        <v/>
      </c>
      <c r="L21178" s="14" t="str">
        <v/>
      </c>
      <c r="O21178" s="14" t="str">
        <v/>
      </c>
      <c r="P21178" s="14" t="str">
        <f ca="1"/>
        <v>Low Cap</v>
      </c>
    </row>
    <row r="21179" spans="11:16">
      <c r="K21179" s="14" t="str">
        <v/>
      </c>
      <c r="L21179" s="14" t="str">
        <v/>
      </c>
      <c r="O21179" s="14" t="str">
        <v/>
      </c>
      <c r="P21179" s="14" t="str">
        <f ca="1"/>
        <v>Low Cap</v>
      </c>
    </row>
    <row r="21180" spans="11:16">
      <c r="K21180" s="14" t="str">
        <v/>
      </c>
      <c r="L21180" s="14" t="str">
        <v/>
      </c>
      <c r="O21180" s="14" t="str">
        <v/>
      </c>
      <c r="P21180" s="14" t="str">
        <f ca="1"/>
        <v>Low Cap</v>
      </c>
    </row>
    <row r="21181" spans="11:16">
      <c r="K21181" s="14" t="str">
        <v/>
      </c>
      <c r="L21181" s="14" t="str">
        <v/>
      </c>
      <c r="O21181" s="14" t="str">
        <v/>
      </c>
      <c r="P21181" s="14" t="str">
        <f ca="1"/>
        <v>Low Cap</v>
      </c>
    </row>
    <row r="21182" spans="11:16">
      <c r="K21182" s="14" t="str">
        <v/>
      </c>
      <c r="L21182" s="14" t="str">
        <v/>
      </c>
      <c r="O21182" s="14" t="str">
        <v/>
      </c>
      <c r="P21182" s="14" t="str">
        <f ca="1"/>
        <v>Low Cap</v>
      </c>
    </row>
    <row r="21183" spans="11:16">
      <c r="K21183" s="14" t="str">
        <v/>
      </c>
      <c r="L21183" s="14" t="str">
        <v/>
      </c>
      <c r="O21183" s="14" t="str">
        <v/>
      </c>
      <c r="P21183" s="14" t="str">
        <f ca="1"/>
        <v>Low Cap</v>
      </c>
    </row>
    <row r="21184" spans="11:16">
      <c r="K21184" s="14" t="str">
        <v/>
      </c>
      <c r="L21184" s="14" t="str">
        <v/>
      </c>
      <c r="O21184" s="14" t="str">
        <v/>
      </c>
      <c r="P21184" s="14" t="str">
        <f ca="1"/>
        <v>Low Cap</v>
      </c>
    </row>
    <row r="21185" spans="11:16">
      <c r="K21185" s="14" t="str">
        <v/>
      </c>
      <c r="L21185" s="14" t="str">
        <v/>
      </c>
      <c r="O21185" s="14" t="str">
        <v/>
      </c>
      <c r="P21185" s="14" t="str">
        <f ca="1"/>
        <v>Low Cap</v>
      </c>
    </row>
    <row r="21186" spans="11:16">
      <c r="K21186" s="14" t="str">
        <v/>
      </c>
      <c r="L21186" s="14" t="str">
        <v/>
      </c>
      <c r="O21186" s="14" t="str">
        <v/>
      </c>
      <c r="P21186" s="14" t="str">
        <f ca="1"/>
        <v>Low Cap</v>
      </c>
    </row>
    <row r="21187" spans="11:16">
      <c r="K21187" s="14" t="str">
        <v/>
      </c>
      <c r="L21187" s="14" t="str">
        <v/>
      </c>
      <c r="O21187" s="14" t="str">
        <v/>
      </c>
      <c r="P21187" s="14" t="str">
        <f ca="1"/>
        <v>Low Cap</v>
      </c>
    </row>
    <row r="21188" spans="11:16">
      <c r="K21188" s="14" t="str">
        <v/>
      </c>
      <c r="L21188" s="14" t="str">
        <v/>
      </c>
      <c r="O21188" s="14" t="str">
        <v/>
      </c>
      <c r="P21188" s="14" t="str">
        <f ca="1"/>
        <v>Low Cap</v>
      </c>
    </row>
    <row r="21189" spans="11:16">
      <c r="K21189" s="14" t="str">
        <v/>
      </c>
      <c r="L21189" s="14" t="str">
        <v/>
      </c>
      <c r="O21189" s="14" t="str">
        <v/>
      </c>
      <c r="P21189" s="14" t="str">
        <f ca="1"/>
        <v>Low Cap</v>
      </c>
    </row>
    <row r="21190" spans="11:16">
      <c r="K21190" s="14" t="str">
        <v/>
      </c>
      <c r="L21190" s="14" t="str">
        <v/>
      </c>
      <c r="O21190" s="14" t="str">
        <v/>
      </c>
      <c r="P21190" s="14" t="str">
        <f ca="1"/>
        <v>Low Cap</v>
      </c>
    </row>
    <row r="21191" spans="11:16">
      <c r="K21191" s="14" t="str">
        <v/>
      </c>
      <c r="L21191" s="14" t="str">
        <v/>
      </c>
      <c r="O21191" s="14" t="str">
        <v/>
      </c>
      <c r="P21191" s="14" t="str">
        <f ca="1"/>
        <v>Low Cap</v>
      </c>
    </row>
    <row r="21192" spans="11:16">
      <c r="K21192" s="14" t="str">
        <v/>
      </c>
      <c r="L21192" s="14" t="str">
        <v/>
      </c>
      <c r="O21192" s="14" t="str">
        <v/>
      </c>
      <c r="P21192" s="14" t="str">
        <f ca="1"/>
        <v>Low Cap</v>
      </c>
    </row>
    <row r="21193" spans="11:16">
      <c r="K21193" s="14" t="str">
        <v/>
      </c>
      <c r="L21193" s="14" t="str">
        <v/>
      </c>
      <c r="O21193" s="14" t="str">
        <v/>
      </c>
      <c r="P21193" s="14" t="str">
        <f ca="1"/>
        <v>Low Cap</v>
      </c>
    </row>
    <row r="21194" spans="11:16">
      <c r="K21194" s="14" t="str">
        <v/>
      </c>
      <c r="L21194" s="14" t="str">
        <v/>
      </c>
      <c r="O21194" s="14" t="str">
        <v/>
      </c>
      <c r="P21194" s="14" t="str">
        <f ca="1"/>
        <v>Low Cap</v>
      </c>
    </row>
    <row r="21195" spans="11:16">
      <c r="K21195" s="14" t="str">
        <v/>
      </c>
      <c r="L21195" s="14" t="str">
        <v/>
      </c>
      <c r="O21195" s="14" t="str">
        <v/>
      </c>
      <c r="P21195" s="14" t="str">
        <f ca="1"/>
        <v>Low Cap</v>
      </c>
    </row>
    <row r="21196" spans="11:16">
      <c r="K21196" s="14" t="str">
        <v/>
      </c>
      <c r="L21196" s="14" t="str">
        <v/>
      </c>
      <c r="O21196" s="14" t="str">
        <v/>
      </c>
      <c r="P21196" s="14" t="str">
        <f ca="1"/>
        <v>Low Cap</v>
      </c>
    </row>
    <row r="21197" spans="11:16">
      <c r="K21197" s="14" t="str">
        <v/>
      </c>
      <c r="L21197" s="14" t="str">
        <v/>
      </c>
      <c r="O21197" s="14" t="str">
        <v/>
      </c>
      <c r="P21197" s="14" t="str">
        <f ca="1"/>
        <v>Low Cap</v>
      </c>
    </row>
    <row r="21198" spans="11:16">
      <c r="K21198" s="14" t="str">
        <v/>
      </c>
      <c r="L21198" s="14" t="str">
        <v/>
      </c>
      <c r="O21198" s="14" t="str">
        <v/>
      </c>
      <c r="P21198" s="14" t="str">
        <f ca="1"/>
        <v>Low Cap</v>
      </c>
    </row>
    <row r="21199" spans="11:16">
      <c r="K21199" s="14" t="str">
        <v/>
      </c>
      <c r="L21199" s="14" t="str">
        <v/>
      </c>
      <c r="O21199" s="14" t="str">
        <v/>
      </c>
      <c r="P21199" s="14" t="str">
        <f ca="1"/>
        <v>Low Cap</v>
      </c>
    </row>
    <row r="21200" spans="11:16">
      <c r="K21200" s="14" t="str">
        <v/>
      </c>
      <c r="L21200" s="14" t="str">
        <v/>
      </c>
      <c r="O21200" s="14" t="str">
        <v/>
      </c>
      <c r="P21200" s="14" t="str">
        <f ca="1"/>
        <v>Low Cap</v>
      </c>
    </row>
    <row r="21201" spans="11:16">
      <c r="K21201" s="14" t="str">
        <v/>
      </c>
      <c r="L21201" s="14" t="str">
        <v/>
      </c>
      <c r="O21201" s="14" t="str">
        <v/>
      </c>
      <c r="P21201" s="14" t="str">
        <f ca="1"/>
        <v>Low Cap</v>
      </c>
    </row>
    <row r="21202" spans="11:16">
      <c r="K21202" s="14" t="str">
        <v/>
      </c>
      <c r="L21202" s="14" t="str">
        <v/>
      </c>
      <c r="O21202" s="14" t="str">
        <v/>
      </c>
      <c r="P21202" s="14" t="str">
        <f ca="1"/>
        <v>Low Cap</v>
      </c>
    </row>
    <row r="21203" spans="11:16">
      <c r="K21203" s="14" t="str">
        <v/>
      </c>
      <c r="L21203" s="14" t="str">
        <v/>
      </c>
      <c r="O21203" s="14" t="str">
        <v/>
      </c>
      <c r="P21203" s="14" t="str">
        <f ca="1"/>
        <v>Low Cap</v>
      </c>
    </row>
    <row r="21204" spans="11:16">
      <c r="K21204" s="14" t="str">
        <v/>
      </c>
      <c r="L21204" s="14" t="str">
        <v/>
      </c>
      <c r="O21204" s="14" t="str">
        <v/>
      </c>
      <c r="P21204" s="14" t="str">
        <f ca="1"/>
        <v>Low Cap</v>
      </c>
    </row>
    <row r="21205" spans="11:16">
      <c r="K21205" s="14" t="str">
        <v/>
      </c>
      <c r="L21205" s="14" t="str">
        <v/>
      </c>
      <c r="O21205" s="14" t="str">
        <v/>
      </c>
      <c r="P21205" s="14" t="str">
        <f ca="1"/>
        <v>Low Cap</v>
      </c>
    </row>
    <row r="21206" spans="11:16">
      <c r="K21206" s="14" t="str">
        <v/>
      </c>
      <c r="L21206" s="14" t="str">
        <v/>
      </c>
      <c r="O21206" s="14" t="str">
        <v/>
      </c>
      <c r="P21206" s="14" t="str">
        <f ca="1"/>
        <v>Low Cap</v>
      </c>
    </row>
    <row r="21207" spans="11:16">
      <c r="K21207" s="14" t="str">
        <v/>
      </c>
      <c r="L21207" s="14" t="str">
        <v/>
      </c>
      <c r="O21207" s="14" t="str">
        <v/>
      </c>
      <c r="P21207" s="14" t="str">
        <f ca="1"/>
        <v>Low Cap</v>
      </c>
    </row>
    <row r="21208" spans="11:16">
      <c r="K21208" s="14" t="str">
        <v/>
      </c>
      <c r="L21208" s="14" t="str">
        <v/>
      </c>
      <c r="O21208" s="14" t="str">
        <v/>
      </c>
      <c r="P21208" s="14" t="str">
        <f ca="1"/>
        <v>Low Cap</v>
      </c>
    </row>
    <row r="21209" spans="11:16">
      <c r="K21209" s="14" t="str">
        <v/>
      </c>
      <c r="L21209" s="14" t="str">
        <v/>
      </c>
      <c r="O21209" s="14" t="str">
        <v/>
      </c>
      <c r="P21209" s="14" t="str">
        <f ca="1"/>
        <v>Low Cap</v>
      </c>
    </row>
    <row r="21210" spans="11:16">
      <c r="K21210" s="14" t="str">
        <v/>
      </c>
      <c r="L21210" s="14" t="str">
        <v/>
      </c>
      <c r="O21210" s="14" t="str">
        <v/>
      </c>
      <c r="P21210" s="14" t="str">
        <f ca="1"/>
        <v>Low Cap</v>
      </c>
    </row>
    <row r="21211" spans="11:16">
      <c r="K21211" s="14" t="str">
        <v/>
      </c>
      <c r="L21211" s="14" t="str">
        <v/>
      </c>
      <c r="O21211" s="14" t="str">
        <v/>
      </c>
      <c r="P21211" s="14" t="str">
        <f ca="1"/>
        <v>Low Cap</v>
      </c>
    </row>
    <row r="21212" spans="11:16">
      <c r="K21212" s="14" t="str">
        <v/>
      </c>
      <c r="L21212" s="14" t="str">
        <v/>
      </c>
      <c r="O21212" s="14" t="str">
        <v/>
      </c>
      <c r="P21212" s="14" t="str">
        <f ca="1"/>
        <v>Low Cap</v>
      </c>
    </row>
    <row r="21213" spans="11:16">
      <c r="K21213" s="14" t="str">
        <v/>
      </c>
      <c r="L21213" s="14" t="str">
        <v/>
      </c>
      <c r="O21213" s="14" t="str">
        <v/>
      </c>
      <c r="P21213" s="14" t="str">
        <f ca="1"/>
        <v>Low Cap</v>
      </c>
    </row>
    <row r="21214" spans="11:16">
      <c r="K21214" s="14" t="str">
        <v/>
      </c>
      <c r="L21214" s="14" t="str">
        <v/>
      </c>
      <c r="O21214" s="14" t="str">
        <v/>
      </c>
      <c r="P21214" s="14" t="str">
        <f ca="1"/>
        <v>Low Cap</v>
      </c>
    </row>
    <row r="21215" spans="11:16">
      <c r="K21215" s="14" t="str">
        <v/>
      </c>
      <c r="L21215" s="14" t="str">
        <v/>
      </c>
      <c r="O21215" s="14" t="str">
        <v/>
      </c>
      <c r="P21215" s="14" t="str">
        <f ca="1"/>
        <v>Low Cap</v>
      </c>
    </row>
    <row r="21216" spans="11:16">
      <c r="K21216" s="14" t="str">
        <v/>
      </c>
      <c r="L21216" s="14" t="str">
        <v/>
      </c>
      <c r="O21216" s="14" t="str">
        <v/>
      </c>
      <c r="P21216" s="14" t="str">
        <f ca="1"/>
        <v>Low Cap</v>
      </c>
    </row>
    <row r="21217" spans="11:16">
      <c r="K21217" s="14" t="str">
        <v/>
      </c>
      <c r="L21217" s="14" t="str">
        <v/>
      </c>
      <c r="O21217" s="14" t="str">
        <v/>
      </c>
      <c r="P21217" s="14" t="str">
        <f ca="1"/>
        <v>Low Cap</v>
      </c>
    </row>
    <row r="21218" spans="11:16">
      <c r="K21218" s="14" t="str">
        <v/>
      </c>
      <c r="L21218" s="14" t="str">
        <v/>
      </c>
      <c r="O21218" s="14" t="str">
        <v/>
      </c>
      <c r="P21218" s="14" t="str">
        <f ca="1"/>
        <v>Low Cap</v>
      </c>
    </row>
    <row r="21219" spans="11:16">
      <c r="K21219" s="14" t="str">
        <v/>
      </c>
      <c r="L21219" s="14" t="str">
        <v/>
      </c>
      <c r="O21219" s="14" t="str">
        <v/>
      </c>
      <c r="P21219" s="14" t="str">
        <f ca="1"/>
        <v>Low Cap</v>
      </c>
    </row>
    <row r="21220" spans="11:16">
      <c r="K21220" s="14" t="str">
        <v/>
      </c>
      <c r="L21220" s="14" t="str">
        <v/>
      </c>
      <c r="O21220" s="14" t="str">
        <v/>
      </c>
      <c r="P21220" s="14" t="str">
        <f ca="1"/>
        <v>Low Cap</v>
      </c>
    </row>
    <row r="21221" spans="11:16">
      <c r="K21221" s="14" t="str">
        <v/>
      </c>
      <c r="L21221" s="14" t="str">
        <v/>
      </c>
      <c r="O21221" s="14" t="str">
        <v/>
      </c>
      <c r="P21221" s="14" t="str">
        <f ca="1"/>
        <v>Low Cap</v>
      </c>
    </row>
    <row r="21222" spans="11:16">
      <c r="K21222" s="14" t="str">
        <v/>
      </c>
      <c r="L21222" s="14" t="str">
        <v/>
      </c>
      <c r="O21222" s="14" t="str">
        <v/>
      </c>
      <c r="P21222" s="14" t="str">
        <f ca="1"/>
        <v>Low Cap</v>
      </c>
    </row>
    <row r="21223" spans="11:16">
      <c r="K21223" s="14" t="str">
        <v/>
      </c>
      <c r="L21223" s="14" t="str">
        <v/>
      </c>
      <c r="O21223" s="14" t="str">
        <v/>
      </c>
      <c r="P21223" s="14" t="str">
        <f ca="1"/>
        <v>Low Cap</v>
      </c>
    </row>
    <row r="21224" spans="11:16">
      <c r="K21224" s="14" t="str">
        <v/>
      </c>
      <c r="L21224" s="14" t="str">
        <v/>
      </c>
      <c r="O21224" s="14" t="str">
        <v/>
      </c>
      <c r="P21224" s="14" t="str">
        <f ca="1"/>
        <v>Low Cap</v>
      </c>
    </row>
    <row r="21225" spans="11:16">
      <c r="K21225" s="14" t="str">
        <v/>
      </c>
      <c r="L21225" s="14" t="str">
        <v/>
      </c>
      <c r="O21225" s="14" t="str">
        <v/>
      </c>
      <c r="P21225" s="14" t="str">
        <f ca="1"/>
        <v>Low Cap</v>
      </c>
    </row>
    <row r="21226" spans="11:16">
      <c r="K21226" s="14" t="str">
        <v/>
      </c>
      <c r="L21226" s="14" t="str">
        <v/>
      </c>
      <c r="O21226" s="14" t="str">
        <v/>
      </c>
      <c r="P21226" s="14" t="str">
        <f ca="1"/>
        <v>Low Cap</v>
      </c>
    </row>
    <row r="21227" spans="11:16">
      <c r="K21227" s="14" t="str">
        <v/>
      </c>
      <c r="L21227" s="14" t="str">
        <v/>
      </c>
      <c r="O21227" s="14" t="str">
        <v/>
      </c>
      <c r="P21227" s="14" t="str">
        <f ca="1"/>
        <v>Low Cap</v>
      </c>
    </row>
    <row r="21228" spans="11:16">
      <c r="K21228" s="14" t="str">
        <v/>
      </c>
      <c r="L21228" s="14" t="str">
        <v/>
      </c>
      <c r="O21228" s="14" t="str">
        <v/>
      </c>
      <c r="P21228" s="14" t="str">
        <f ca="1"/>
        <v>Low Cap</v>
      </c>
    </row>
    <row r="21229" spans="11:16">
      <c r="K21229" s="14" t="str">
        <v/>
      </c>
      <c r="L21229" s="14" t="str">
        <v/>
      </c>
      <c r="O21229" s="14" t="str">
        <v/>
      </c>
      <c r="P21229" s="14" t="str">
        <f ca="1"/>
        <v>Low Cap</v>
      </c>
    </row>
    <row r="21230" spans="11:16">
      <c r="K21230" s="14" t="str">
        <v/>
      </c>
      <c r="L21230" s="14" t="str">
        <v/>
      </c>
      <c r="O21230" s="14" t="str">
        <v/>
      </c>
      <c r="P21230" s="14" t="str">
        <f ca="1"/>
        <v>Low Cap</v>
      </c>
    </row>
    <row r="21231" spans="11:16">
      <c r="K21231" s="14" t="str">
        <v/>
      </c>
      <c r="L21231" s="14" t="str">
        <v/>
      </c>
      <c r="O21231" s="14" t="str">
        <v/>
      </c>
      <c r="P21231" s="14" t="str">
        <f ca="1"/>
        <v>Low Cap</v>
      </c>
    </row>
    <row r="21232" spans="11:16">
      <c r="K21232" s="14" t="str">
        <v/>
      </c>
      <c r="L21232" s="14" t="str">
        <v/>
      </c>
      <c r="O21232" s="14" t="str">
        <v/>
      </c>
      <c r="P21232" s="14" t="str">
        <f ca="1"/>
        <v>Low Cap</v>
      </c>
    </row>
    <row r="21233" spans="11:16">
      <c r="K21233" s="14" t="str">
        <v/>
      </c>
      <c r="L21233" s="14" t="str">
        <v/>
      </c>
      <c r="O21233" s="14" t="str">
        <v/>
      </c>
      <c r="P21233" s="14" t="str">
        <f ca="1"/>
        <v>Low Cap</v>
      </c>
    </row>
    <row r="21234" spans="11:16">
      <c r="K21234" s="14" t="str">
        <v/>
      </c>
      <c r="L21234" s="14" t="str">
        <v/>
      </c>
      <c r="O21234" s="14" t="str">
        <v/>
      </c>
      <c r="P21234" s="14" t="str">
        <f ca="1"/>
        <v>Low Cap</v>
      </c>
    </row>
    <row r="21235" spans="11:16">
      <c r="K21235" s="14" t="str">
        <v/>
      </c>
      <c r="L21235" s="14" t="str">
        <v/>
      </c>
      <c r="O21235" s="14" t="str">
        <v/>
      </c>
      <c r="P21235" s="14" t="str">
        <f ca="1"/>
        <v>Low Cap</v>
      </c>
    </row>
    <row r="21236" spans="11:16">
      <c r="K21236" s="14" t="str">
        <v/>
      </c>
      <c r="L21236" s="14" t="str">
        <v/>
      </c>
      <c r="O21236" s="14" t="str">
        <v/>
      </c>
      <c r="P21236" s="14" t="str">
        <f ca="1"/>
        <v>Low Cap</v>
      </c>
    </row>
    <row r="21237" spans="11:16">
      <c r="K21237" s="14" t="str">
        <v/>
      </c>
      <c r="L21237" s="14" t="str">
        <v/>
      </c>
      <c r="O21237" s="14" t="str">
        <v/>
      </c>
      <c r="P21237" s="14" t="str">
        <f ca="1"/>
        <v>Low Cap</v>
      </c>
    </row>
    <row r="21238" spans="11:16">
      <c r="K21238" s="14" t="str">
        <v/>
      </c>
      <c r="L21238" s="14" t="str">
        <v/>
      </c>
      <c r="O21238" s="14" t="str">
        <v/>
      </c>
      <c r="P21238" s="14" t="str">
        <f ca="1"/>
        <v>Low Cap</v>
      </c>
    </row>
    <row r="21239" spans="11:16">
      <c r="K21239" s="14" t="str">
        <v/>
      </c>
      <c r="L21239" s="14" t="str">
        <v/>
      </c>
      <c r="O21239" s="14" t="str">
        <v/>
      </c>
      <c r="P21239" s="14" t="str">
        <f ca="1"/>
        <v>Low Cap</v>
      </c>
    </row>
    <row r="21240" spans="11:16">
      <c r="K21240" s="14" t="str">
        <v/>
      </c>
      <c r="L21240" s="14" t="str">
        <v/>
      </c>
      <c r="O21240" s="14" t="str">
        <v/>
      </c>
      <c r="P21240" s="14" t="str">
        <f ca="1"/>
        <v>Low Cap</v>
      </c>
    </row>
    <row r="21241" spans="11:16">
      <c r="K21241" s="14" t="str">
        <v/>
      </c>
      <c r="L21241" s="14" t="str">
        <v/>
      </c>
      <c r="O21241" s="14" t="str">
        <v/>
      </c>
      <c r="P21241" s="14" t="str">
        <f ca="1"/>
        <v>Low Cap</v>
      </c>
    </row>
    <row r="21242" spans="11:16">
      <c r="K21242" s="14" t="str">
        <v/>
      </c>
      <c r="L21242" s="14" t="str">
        <v/>
      </c>
      <c r="O21242" s="14" t="str">
        <v/>
      </c>
      <c r="P21242" s="14" t="str">
        <f ca="1"/>
        <v>Low Cap</v>
      </c>
    </row>
    <row r="21243" spans="11:16">
      <c r="K21243" s="14" t="str">
        <v/>
      </c>
      <c r="L21243" s="14" t="str">
        <v/>
      </c>
      <c r="O21243" s="14" t="str">
        <v/>
      </c>
      <c r="P21243" s="14" t="str">
        <f ca="1"/>
        <v>Low Cap</v>
      </c>
    </row>
    <row r="21244" spans="11:16">
      <c r="K21244" s="14" t="str">
        <v/>
      </c>
      <c r="L21244" s="14" t="str">
        <v/>
      </c>
      <c r="O21244" s="14" t="str">
        <v/>
      </c>
      <c r="P21244" s="14" t="str">
        <f ca="1"/>
        <v>Low Cap</v>
      </c>
    </row>
    <row r="21245" spans="11:16">
      <c r="K21245" s="14" t="str">
        <v/>
      </c>
      <c r="L21245" s="14" t="str">
        <v/>
      </c>
      <c r="O21245" s="14" t="str">
        <v/>
      </c>
      <c r="P21245" s="14" t="str">
        <f ca="1"/>
        <v>Low Cap</v>
      </c>
    </row>
    <row r="21246" spans="11:16">
      <c r="K21246" s="14" t="str">
        <v/>
      </c>
      <c r="L21246" s="14" t="str">
        <v/>
      </c>
      <c r="O21246" s="14" t="str">
        <v/>
      </c>
      <c r="P21246" s="14" t="str">
        <f ca="1"/>
        <v>Low Cap</v>
      </c>
    </row>
    <row r="21247" spans="11:16">
      <c r="K21247" s="14" t="str">
        <v/>
      </c>
      <c r="L21247" s="14" t="str">
        <v/>
      </c>
      <c r="O21247" s="14" t="str">
        <v/>
      </c>
      <c r="P21247" s="14" t="str">
        <f ca="1"/>
        <v>Low Cap</v>
      </c>
    </row>
    <row r="21248" spans="11:16">
      <c r="K21248" s="14" t="str">
        <v/>
      </c>
      <c r="L21248" s="14" t="str">
        <v/>
      </c>
      <c r="O21248" s="14" t="str">
        <v/>
      </c>
      <c r="P21248" s="14" t="str">
        <f ca="1"/>
        <v>Low Cap</v>
      </c>
    </row>
    <row r="21249" spans="11:16">
      <c r="K21249" s="14" t="str">
        <v/>
      </c>
      <c r="L21249" s="14" t="str">
        <v/>
      </c>
      <c r="O21249" s="14" t="str">
        <v/>
      </c>
      <c r="P21249" s="14" t="str">
        <f ca="1"/>
        <v>Low Cap</v>
      </c>
    </row>
    <row r="21250" spans="11:16">
      <c r="K21250" s="14" t="str">
        <v/>
      </c>
      <c r="L21250" s="14" t="str">
        <v/>
      </c>
      <c r="O21250" s="14" t="str">
        <v/>
      </c>
      <c r="P21250" s="14" t="str">
        <f ca="1"/>
        <v>Low Cap</v>
      </c>
    </row>
    <row r="21251" spans="11:16">
      <c r="K21251" s="14" t="str">
        <v/>
      </c>
      <c r="L21251" s="14" t="str">
        <v/>
      </c>
      <c r="O21251" s="14" t="str">
        <v/>
      </c>
      <c r="P21251" s="14" t="str">
        <f ca="1"/>
        <v>Low Cap</v>
      </c>
    </row>
    <row r="21252" spans="11:16">
      <c r="K21252" s="14" t="str">
        <v/>
      </c>
      <c r="L21252" s="14" t="str">
        <v/>
      </c>
      <c r="O21252" s="14" t="str">
        <v/>
      </c>
      <c r="P21252" s="14" t="str">
        <f ca="1"/>
        <v>Low Cap</v>
      </c>
    </row>
    <row r="21253" spans="11:16">
      <c r="K21253" s="14" t="str">
        <v/>
      </c>
      <c r="L21253" s="14" t="str">
        <v/>
      </c>
      <c r="O21253" s="14" t="str">
        <v/>
      </c>
      <c r="P21253" s="14" t="str">
        <f ca="1"/>
        <v>Low Cap</v>
      </c>
    </row>
    <row r="21254" spans="11:16">
      <c r="K21254" s="14" t="str">
        <v/>
      </c>
      <c r="L21254" s="14" t="str">
        <v/>
      </c>
      <c r="O21254" s="14" t="str">
        <v/>
      </c>
      <c r="P21254" s="14" t="str">
        <f ca="1"/>
        <v>Low Cap</v>
      </c>
    </row>
    <row r="21255" spans="11:16">
      <c r="K21255" s="14" t="str">
        <v/>
      </c>
      <c r="L21255" s="14" t="str">
        <v/>
      </c>
      <c r="O21255" s="14" t="str">
        <v/>
      </c>
      <c r="P21255" s="14" t="str">
        <f ca="1"/>
        <v>Low Cap</v>
      </c>
    </row>
    <row r="21256" spans="11:16">
      <c r="K21256" s="14" t="str">
        <v/>
      </c>
      <c r="L21256" s="14" t="str">
        <v/>
      </c>
      <c r="O21256" s="14" t="str">
        <v/>
      </c>
      <c r="P21256" s="14" t="str">
        <f ca="1"/>
        <v>Low Cap</v>
      </c>
    </row>
    <row r="21257" spans="11:16">
      <c r="K21257" s="14" t="str">
        <v/>
      </c>
      <c r="L21257" s="14" t="str">
        <v/>
      </c>
      <c r="O21257" s="14" t="str">
        <v/>
      </c>
      <c r="P21257" s="14" t="str">
        <f ca="1"/>
        <v>Low Cap</v>
      </c>
    </row>
    <row r="21258" spans="11:16">
      <c r="K21258" s="14" t="str">
        <v/>
      </c>
      <c r="L21258" s="14" t="str">
        <v/>
      </c>
      <c r="O21258" s="14" t="str">
        <v/>
      </c>
      <c r="P21258" s="14" t="str">
        <f ca="1"/>
        <v>Low Cap</v>
      </c>
    </row>
    <row r="21259" spans="11:16">
      <c r="K21259" s="14" t="str">
        <v/>
      </c>
      <c r="L21259" s="14" t="str">
        <v/>
      </c>
      <c r="O21259" s="14" t="str">
        <v/>
      </c>
      <c r="P21259" s="14" t="str">
        <f ca="1"/>
        <v>Low Cap</v>
      </c>
    </row>
    <row r="21260" spans="11:16">
      <c r="K21260" s="14" t="str">
        <v/>
      </c>
      <c r="L21260" s="14" t="str">
        <v/>
      </c>
      <c r="O21260" s="14" t="str">
        <v/>
      </c>
      <c r="P21260" s="14" t="str">
        <f ca="1"/>
        <v>Low Cap</v>
      </c>
    </row>
    <row r="21261" spans="11:16">
      <c r="K21261" s="14" t="str">
        <v/>
      </c>
      <c r="L21261" s="14" t="str">
        <v/>
      </c>
      <c r="O21261" s="14" t="str">
        <v/>
      </c>
      <c r="P21261" s="14" t="str">
        <f ca="1"/>
        <v>Low Cap</v>
      </c>
    </row>
    <row r="21262" spans="11:16">
      <c r="K21262" s="14" t="str">
        <v/>
      </c>
      <c r="L21262" s="14" t="str">
        <v/>
      </c>
      <c r="O21262" s="14" t="str">
        <v/>
      </c>
      <c r="P21262" s="14" t="str">
        <f ca="1"/>
        <v>Low Cap</v>
      </c>
    </row>
    <row r="21263" spans="11:16">
      <c r="K21263" s="14" t="str">
        <v/>
      </c>
      <c r="L21263" s="14" t="str">
        <v/>
      </c>
      <c r="O21263" s="14" t="str">
        <v/>
      </c>
      <c r="P21263" s="14" t="str">
        <f ca="1"/>
        <v>Low Cap</v>
      </c>
    </row>
    <row r="21264" spans="11:16">
      <c r="K21264" s="14" t="str">
        <v/>
      </c>
      <c r="L21264" s="14" t="str">
        <v/>
      </c>
      <c r="O21264" s="14" t="str">
        <v/>
      </c>
      <c r="P21264" s="14" t="str">
        <f ca="1"/>
        <v>Low Cap</v>
      </c>
    </row>
    <row r="21265" spans="11:16">
      <c r="K21265" s="14" t="str">
        <v/>
      </c>
      <c r="L21265" s="14" t="str">
        <v/>
      </c>
      <c r="O21265" s="14" t="str">
        <v/>
      </c>
      <c r="P21265" s="14" t="str">
        <f ca="1"/>
        <v>Low Cap</v>
      </c>
    </row>
    <row r="21266" spans="11:16">
      <c r="K21266" s="14" t="str">
        <v/>
      </c>
      <c r="L21266" s="14" t="str">
        <v/>
      </c>
      <c r="O21266" s="14" t="str">
        <v/>
      </c>
      <c r="P21266" s="14" t="str">
        <f ca="1"/>
        <v>Low Cap</v>
      </c>
    </row>
    <row r="21267" spans="11:16">
      <c r="K21267" s="14" t="str">
        <v/>
      </c>
      <c r="L21267" s="14" t="str">
        <v/>
      </c>
      <c r="O21267" s="14" t="str">
        <v/>
      </c>
      <c r="P21267" s="14" t="str">
        <f ca="1"/>
        <v>Low Cap</v>
      </c>
    </row>
    <row r="21268" spans="11:16">
      <c r="K21268" s="14" t="str">
        <v/>
      </c>
      <c r="L21268" s="14" t="str">
        <v/>
      </c>
      <c r="O21268" s="14" t="str">
        <v/>
      </c>
      <c r="P21268" s="14" t="str">
        <f ca="1"/>
        <v>Low Cap</v>
      </c>
    </row>
    <row r="21269" spans="11:16">
      <c r="K21269" s="14" t="str">
        <v/>
      </c>
      <c r="L21269" s="14" t="str">
        <v/>
      </c>
      <c r="O21269" s="14" t="str">
        <v/>
      </c>
      <c r="P21269" s="14" t="str">
        <f ca="1"/>
        <v>Low Cap</v>
      </c>
    </row>
    <row r="21270" spans="11:16">
      <c r="K21270" s="14" t="str">
        <v/>
      </c>
      <c r="L21270" s="14" t="str">
        <v/>
      </c>
      <c r="O21270" s="14" t="str">
        <v/>
      </c>
      <c r="P21270" s="14" t="str">
        <f ca="1"/>
        <v>Low Cap</v>
      </c>
    </row>
    <row r="21271" spans="11:16">
      <c r="K21271" s="14" t="str">
        <v/>
      </c>
      <c r="L21271" s="14" t="str">
        <v/>
      </c>
      <c r="O21271" s="14" t="str">
        <v/>
      </c>
      <c r="P21271" s="14" t="str">
        <f ca="1"/>
        <v>Low Cap</v>
      </c>
    </row>
    <row r="21272" spans="11:16">
      <c r="K21272" s="14" t="str">
        <v/>
      </c>
      <c r="L21272" s="14" t="str">
        <v/>
      </c>
      <c r="O21272" s="14" t="str">
        <v/>
      </c>
      <c r="P21272" s="14" t="str">
        <f ca="1"/>
        <v>Low Cap</v>
      </c>
    </row>
    <row r="21273" spans="11:16">
      <c r="K21273" s="14" t="str">
        <v/>
      </c>
      <c r="L21273" s="14" t="str">
        <v/>
      </c>
      <c r="O21273" s="14" t="str">
        <v/>
      </c>
      <c r="P21273" s="14" t="str">
        <f ca="1"/>
        <v>Low Cap</v>
      </c>
    </row>
    <row r="21274" spans="11:16">
      <c r="K21274" s="14" t="str">
        <v/>
      </c>
      <c r="L21274" s="14" t="str">
        <v/>
      </c>
      <c r="O21274" s="14" t="str">
        <v/>
      </c>
      <c r="P21274" s="14" t="str">
        <f ca="1"/>
        <v>Low Cap</v>
      </c>
    </row>
    <row r="21275" spans="11:16">
      <c r="K21275" s="14" t="str">
        <v/>
      </c>
      <c r="L21275" s="14" t="str">
        <v/>
      </c>
      <c r="O21275" s="14" t="str">
        <v/>
      </c>
      <c r="P21275" s="14" t="str">
        <f ca="1"/>
        <v>Low Cap</v>
      </c>
    </row>
    <row r="21276" spans="11:16">
      <c r="K21276" s="14" t="str">
        <v/>
      </c>
      <c r="L21276" s="14" t="str">
        <v/>
      </c>
      <c r="O21276" s="14" t="str">
        <v/>
      </c>
      <c r="P21276" s="14" t="str">
        <f ca="1"/>
        <v>Low Cap</v>
      </c>
    </row>
    <row r="21277" spans="11:16">
      <c r="K21277" s="14" t="str">
        <v/>
      </c>
      <c r="L21277" s="14" t="str">
        <v/>
      </c>
      <c r="O21277" s="14" t="str">
        <v/>
      </c>
      <c r="P21277" s="14" t="str">
        <f ca="1"/>
        <v>Low Cap</v>
      </c>
    </row>
    <row r="21278" spans="11:16">
      <c r="K21278" s="14" t="str">
        <v/>
      </c>
      <c r="L21278" s="14" t="str">
        <v/>
      </c>
      <c r="O21278" s="14" t="str">
        <v/>
      </c>
      <c r="P21278" s="14" t="str">
        <f ca="1"/>
        <v>Low Cap</v>
      </c>
    </row>
    <row r="21279" spans="11:16">
      <c r="K21279" s="14" t="str">
        <v/>
      </c>
      <c r="L21279" s="14" t="str">
        <v/>
      </c>
      <c r="O21279" s="14" t="str">
        <v/>
      </c>
      <c r="P21279" s="14" t="str">
        <f ca="1"/>
        <v>Low Cap</v>
      </c>
    </row>
    <row r="21280" spans="11:16">
      <c r="K21280" s="14" t="str">
        <v/>
      </c>
      <c r="L21280" s="14" t="str">
        <v/>
      </c>
      <c r="O21280" s="14" t="str">
        <v/>
      </c>
      <c r="P21280" s="14" t="str">
        <f ca="1"/>
        <v>Low Cap</v>
      </c>
    </row>
    <row r="21281" spans="11:16">
      <c r="K21281" s="14" t="str">
        <v/>
      </c>
      <c r="L21281" s="14" t="str">
        <v/>
      </c>
      <c r="O21281" s="14" t="str">
        <v/>
      </c>
      <c r="P21281" s="14" t="str">
        <f ca="1"/>
        <v>Low Cap</v>
      </c>
    </row>
    <row r="21282" spans="11:16">
      <c r="K21282" s="14" t="str">
        <v/>
      </c>
      <c r="L21282" s="14" t="str">
        <v/>
      </c>
      <c r="O21282" s="14" t="str">
        <v/>
      </c>
      <c r="P21282" s="14" t="str">
        <f ca="1"/>
        <v>Low Cap</v>
      </c>
    </row>
    <row r="21283" spans="11:16">
      <c r="K21283" s="14" t="str">
        <v/>
      </c>
      <c r="L21283" s="14" t="str">
        <v/>
      </c>
      <c r="O21283" s="14" t="str">
        <v/>
      </c>
      <c r="P21283" s="14" t="str">
        <f ca="1"/>
        <v>Low Cap</v>
      </c>
    </row>
    <row r="21284" spans="11:16">
      <c r="K21284" s="14" t="str">
        <v/>
      </c>
      <c r="L21284" s="14" t="str">
        <v/>
      </c>
      <c r="O21284" s="14" t="str">
        <v/>
      </c>
      <c r="P21284" s="14" t="str">
        <f ca="1"/>
        <v>Low Cap</v>
      </c>
    </row>
    <row r="21285" spans="11:16">
      <c r="K21285" s="14" t="str">
        <v/>
      </c>
      <c r="L21285" s="14" t="str">
        <v/>
      </c>
      <c r="O21285" s="14" t="str">
        <v/>
      </c>
      <c r="P21285" s="14" t="str">
        <f ca="1"/>
        <v>Low Cap</v>
      </c>
    </row>
    <row r="21286" spans="11:16">
      <c r="K21286" s="14" t="str">
        <v/>
      </c>
      <c r="L21286" s="14" t="str">
        <v/>
      </c>
      <c r="O21286" s="14" t="str">
        <v/>
      </c>
      <c r="P21286" s="14" t="str">
        <f ca="1"/>
        <v>Low Cap</v>
      </c>
    </row>
    <row r="21287" spans="11:16">
      <c r="K21287" s="14" t="str">
        <v/>
      </c>
      <c r="L21287" s="14" t="str">
        <v/>
      </c>
      <c r="O21287" s="14" t="str">
        <v/>
      </c>
      <c r="P21287" s="14" t="str">
        <f ca="1"/>
        <v>Low Cap</v>
      </c>
    </row>
    <row r="21288" spans="11:16">
      <c r="K21288" s="14" t="str">
        <v/>
      </c>
      <c r="L21288" s="14" t="str">
        <v/>
      </c>
      <c r="O21288" s="14" t="str">
        <v/>
      </c>
      <c r="P21288" s="14" t="str">
        <f ca="1"/>
        <v>Low Cap</v>
      </c>
    </row>
    <row r="21289" spans="11:16">
      <c r="K21289" s="14" t="str">
        <v/>
      </c>
      <c r="L21289" s="14" t="str">
        <v/>
      </c>
      <c r="O21289" s="14" t="str">
        <v/>
      </c>
      <c r="P21289" s="14" t="str">
        <f ca="1"/>
        <v>Low Cap</v>
      </c>
    </row>
    <row r="21290" spans="11:16">
      <c r="K21290" s="14" t="str">
        <v/>
      </c>
      <c r="L21290" s="14" t="str">
        <v/>
      </c>
      <c r="O21290" s="14" t="str">
        <v/>
      </c>
      <c r="P21290" s="14" t="str">
        <f ca="1"/>
        <v>Low Cap</v>
      </c>
    </row>
    <row r="21291" spans="11:16">
      <c r="K21291" s="14" t="str">
        <v/>
      </c>
      <c r="L21291" s="14" t="str">
        <v/>
      </c>
      <c r="O21291" s="14" t="str">
        <v/>
      </c>
      <c r="P21291" s="14" t="str">
        <f ca="1"/>
        <v>Low Cap</v>
      </c>
    </row>
    <row r="21292" spans="11:16">
      <c r="K21292" s="14" t="str">
        <v/>
      </c>
      <c r="L21292" s="14" t="str">
        <v/>
      </c>
      <c r="O21292" s="14" t="str">
        <v/>
      </c>
      <c r="P21292" s="14" t="str">
        <f ca="1"/>
        <v>Low Cap</v>
      </c>
    </row>
    <row r="21293" spans="11:16">
      <c r="K21293" s="14" t="str">
        <v/>
      </c>
      <c r="L21293" s="14" t="str">
        <v/>
      </c>
      <c r="O21293" s="14" t="str">
        <v/>
      </c>
      <c r="P21293" s="14" t="str">
        <f ca="1"/>
        <v>Low Cap</v>
      </c>
    </row>
    <row r="21294" spans="11:16">
      <c r="K21294" s="14" t="str">
        <v/>
      </c>
      <c r="L21294" s="14" t="str">
        <v/>
      </c>
      <c r="O21294" s="14" t="str">
        <v/>
      </c>
      <c r="P21294" s="14" t="str">
        <f ca="1"/>
        <v>Low Cap</v>
      </c>
    </row>
    <row r="21295" spans="11:16">
      <c r="K21295" s="14" t="str">
        <v/>
      </c>
      <c r="L21295" s="14" t="str">
        <v/>
      </c>
      <c r="O21295" s="14" t="str">
        <v/>
      </c>
      <c r="P21295" s="14" t="str">
        <f ca="1"/>
        <v>Low Cap</v>
      </c>
    </row>
    <row r="21296" spans="11:16">
      <c r="K21296" s="14" t="str">
        <v/>
      </c>
      <c r="L21296" s="14" t="str">
        <v/>
      </c>
      <c r="O21296" s="14" t="str">
        <v/>
      </c>
      <c r="P21296" s="14" t="str">
        <f ca="1"/>
        <v>Low Cap</v>
      </c>
    </row>
    <row r="21297" spans="11:16">
      <c r="K21297" s="14" t="str">
        <v/>
      </c>
      <c r="L21297" s="14" t="str">
        <v/>
      </c>
      <c r="O21297" s="14" t="str">
        <v/>
      </c>
      <c r="P21297" s="14" t="str">
        <f ca="1"/>
        <v>Low Cap</v>
      </c>
    </row>
    <row r="21298" spans="11:16">
      <c r="K21298" s="14" t="str">
        <v/>
      </c>
      <c r="L21298" s="14" t="str">
        <v/>
      </c>
      <c r="O21298" s="14" t="str">
        <v/>
      </c>
      <c r="P21298" s="14" t="str">
        <f ca="1"/>
        <v>Low Cap</v>
      </c>
    </row>
    <row r="21299" spans="11:16">
      <c r="K21299" s="14" t="str">
        <v/>
      </c>
      <c r="L21299" s="14" t="str">
        <v/>
      </c>
      <c r="O21299" s="14" t="str">
        <v/>
      </c>
      <c r="P21299" s="14" t="str">
        <f ca="1"/>
        <v>Low Cap</v>
      </c>
    </row>
    <row r="21300" spans="11:16">
      <c r="K21300" s="14" t="str">
        <v/>
      </c>
      <c r="L21300" s="14" t="str">
        <v/>
      </c>
      <c r="O21300" s="14" t="str">
        <v/>
      </c>
      <c r="P21300" s="14" t="str">
        <f ca="1"/>
        <v>Low Cap</v>
      </c>
    </row>
    <row r="21301" spans="11:16">
      <c r="K21301" s="14" t="str">
        <v/>
      </c>
      <c r="L21301" s="14" t="str">
        <v/>
      </c>
      <c r="O21301" s="14" t="str">
        <v/>
      </c>
      <c r="P21301" s="14" t="str">
        <f ca="1"/>
        <v>Low Cap</v>
      </c>
    </row>
    <row r="21302" spans="11:16">
      <c r="K21302" s="14" t="str">
        <v/>
      </c>
      <c r="L21302" s="14" t="str">
        <v/>
      </c>
      <c r="O21302" s="14" t="str">
        <v/>
      </c>
      <c r="P21302" s="14" t="str">
        <f ca="1"/>
        <v>Low Cap</v>
      </c>
    </row>
    <row r="21303" spans="11:16">
      <c r="K21303" s="14" t="str">
        <v/>
      </c>
      <c r="L21303" s="14" t="str">
        <v/>
      </c>
      <c r="O21303" s="14" t="str">
        <v/>
      </c>
      <c r="P21303" s="14" t="str">
        <f ca="1"/>
        <v>Low Cap</v>
      </c>
    </row>
    <row r="21304" spans="11:16">
      <c r="K21304" s="14" t="str">
        <v/>
      </c>
      <c r="L21304" s="14" t="str">
        <v/>
      </c>
      <c r="O21304" s="14" t="str">
        <v/>
      </c>
      <c r="P21304" s="14" t="str">
        <f ca="1"/>
        <v>Low Cap</v>
      </c>
    </row>
    <row r="21305" spans="11:16">
      <c r="K21305" s="14" t="str">
        <v/>
      </c>
      <c r="L21305" s="14" t="str">
        <v/>
      </c>
      <c r="O21305" s="14" t="str">
        <v/>
      </c>
      <c r="P21305" s="14" t="str">
        <f ca="1"/>
        <v>Low Cap</v>
      </c>
    </row>
    <row r="21306" spans="11:16">
      <c r="K21306" s="14" t="str">
        <v/>
      </c>
      <c r="L21306" s="14" t="str">
        <v/>
      </c>
      <c r="O21306" s="14" t="str">
        <v/>
      </c>
      <c r="P21306" s="14" t="str">
        <f ca="1"/>
        <v>Low Cap</v>
      </c>
    </row>
    <row r="21307" spans="11:16">
      <c r="K21307" s="14" t="str">
        <v/>
      </c>
      <c r="L21307" s="14" t="str">
        <v/>
      </c>
      <c r="O21307" s="14" t="str">
        <v/>
      </c>
      <c r="P21307" s="14" t="str">
        <f ca="1"/>
        <v>Low Cap</v>
      </c>
    </row>
    <row r="21308" spans="11:16">
      <c r="K21308" s="14" t="str">
        <v/>
      </c>
      <c r="L21308" s="14" t="str">
        <v/>
      </c>
      <c r="O21308" s="14" t="str">
        <v/>
      </c>
      <c r="P21308" s="14" t="str">
        <f ca="1"/>
        <v>Low Cap</v>
      </c>
    </row>
    <row r="21309" spans="11:16">
      <c r="K21309" s="14" t="str">
        <v/>
      </c>
      <c r="L21309" s="14" t="str">
        <v/>
      </c>
      <c r="O21309" s="14" t="str">
        <v/>
      </c>
      <c r="P21309" s="14" t="str">
        <f ca="1"/>
        <v>Low Cap</v>
      </c>
    </row>
    <row r="21310" spans="11:16">
      <c r="K21310" s="14" t="str">
        <v/>
      </c>
      <c r="L21310" s="14" t="str">
        <v/>
      </c>
      <c r="O21310" s="14" t="str">
        <v/>
      </c>
      <c r="P21310" s="14" t="str">
        <f ca="1"/>
        <v>Low Cap</v>
      </c>
    </row>
    <row r="21311" spans="11:16">
      <c r="K21311" s="14" t="str">
        <v/>
      </c>
      <c r="L21311" s="14" t="str">
        <v/>
      </c>
      <c r="O21311" s="14" t="str">
        <v/>
      </c>
      <c r="P21311" s="14" t="str">
        <f ca="1"/>
        <v>Low Cap</v>
      </c>
    </row>
    <row r="21312" spans="11:16">
      <c r="K21312" s="14" t="str">
        <v/>
      </c>
      <c r="L21312" s="14" t="str">
        <v/>
      </c>
      <c r="O21312" s="14" t="str">
        <v/>
      </c>
      <c r="P21312" s="14" t="str">
        <f ca="1"/>
        <v>Low Cap</v>
      </c>
    </row>
    <row r="21313" spans="11:16">
      <c r="K21313" s="14" t="str">
        <v/>
      </c>
      <c r="L21313" s="14" t="str">
        <v/>
      </c>
      <c r="O21313" s="14" t="str">
        <v/>
      </c>
      <c r="P21313" s="14" t="str">
        <f ca="1"/>
        <v>Low Cap</v>
      </c>
    </row>
    <row r="21314" spans="11:16">
      <c r="K21314" s="14" t="str">
        <v/>
      </c>
      <c r="L21314" s="14" t="str">
        <v/>
      </c>
      <c r="O21314" s="14" t="str">
        <v/>
      </c>
      <c r="P21314" s="14" t="str">
        <f ca="1"/>
        <v>Low Cap</v>
      </c>
    </row>
    <row r="21315" spans="11:16">
      <c r="K21315" s="14" t="str">
        <v/>
      </c>
      <c r="L21315" s="14" t="str">
        <v/>
      </c>
      <c r="O21315" s="14" t="str">
        <v/>
      </c>
      <c r="P21315" s="14" t="str">
        <f ca="1"/>
        <v>Low Cap</v>
      </c>
    </row>
    <row r="21316" spans="11:16">
      <c r="K21316" s="14" t="str">
        <v/>
      </c>
      <c r="L21316" s="14" t="str">
        <v/>
      </c>
      <c r="O21316" s="14" t="str">
        <v/>
      </c>
      <c r="P21316" s="14" t="str">
        <f ca="1"/>
        <v>Low Cap</v>
      </c>
    </row>
    <row r="21317" spans="11:16">
      <c r="K21317" s="14" t="str">
        <v/>
      </c>
      <c r="L21317" s="14" t="str">
        <v/>
      </c>
      <c r="O21317" s="14" t="str">
        <v/>
      </c>
      <c r="P21317" s="14" t="str">
        <f ca="1"/>
        <v>Low Cap</v>
      </c>
    </row>
    <row r="21318" spans="11:16">
      <c r="K21318" s="14" t="str">
        <v/>
      </c>
      <c r="L21318" s="14" t="str">
        <v/>
      </c>
      <c r="O21318" s="14" t="str">
        <v/>
      </c>
      <c r="P21318" s="14" t="str">
        <f ca="1"/>
        <v>Low Cap</v>
      </c>
    </row>
    <row r="21319" spans="11:16">
      <c r="K21319" s="14" t="str">
        <v/>
      </c>
      <c r="L21319" s="14" t="str">
        <v/>
      </c>
      <c r="O21319" s="14" t="str">
        <v/>
      </c>
      <c r="P21319" s="14" t="str">
        <f ca="1"/>
        <v>Low Cap</v>
      </c>
    </row>
    <row r="21320" spans="11:16">
      <c r="K21320" s="14" t="str">
        <v/>
      </c>
      <c r="L21320" s="14" t="str">
        <v/>
      </c>
      <c r="O21320" s="14" t="str">
        <v/>
      </c>
      <c r="P21320" s="14" t="str">
        <f ca="1"/>
        <v>Low Cap</v>
      </c>
    </row>
    <row r="21321" spans="11:16">
      <c r="K21321" s="14" t="str">
        <v/>
      </c>
      <c r="L21321" s="14" t="str">
        <v/>
      </c>
      <c r="O21321" s="14" t="str">
        <v/>
      </c>
      <c r="P21321" s="14" t="str">
        <f ca="1"/>
        <v>Low Cap</v>
      </c>
    </row>
    <row r="21322" spans="11:16">
      <c r="K21322" s="14" t="str">
        <v/>
      </c>
      <c r="L21322" s="14" t="str">
        <v/>
      </c>
      <c r="O21322" s="14" t="str">
        <v/>
      </c>
      <c r="P21322" s="14" t="str">
        <f ca="1"/>
        <v>Low Cap</v>
      </c>
    </row>
    <row r="21323" spans="11:16">
      <c r="K21323" s="14" t="str">
        <v/>
      </c>
      <c r="L21323" s="14" t="str">
        <v/>
      </c>
      <c r="O21323" s="14" t="str">
        <v/>
      </c>
      <c r="P21323" s="14" t="str">
        <f ca="1"/>
        <v>Low Cap</v>
      </c>
    </row>
    <row r="21324" spans="11:16">
      <c r="K21324" s="14" t="str">
        <v/>
      </c>
      <c r="L21324" s="14" t="str">
        <v/>
      </c>
      <c r="O21324" s="14" t="str">
        <v/>
      </c>
      <c r="P21324" s="14" t="str">
        <f ca="1"/>
        <v>Low Cap</v>
      </c>
    </row>
    <row r="21325" spans="11:16">
      <c r="K21325" s="14" t="str">
        <v/>
      </c>
      <c r="L21325" s="14" t="str">
        <v/>
      </c>
      <c r="O21325" s="14" t="str">
        <v/>
      </c>
      <c r="P21325" s="14" t="str">
        <f ca="1"/>
        <v>Low Cap</v>
      </c>
    </row>
    <row r="21326" spans="11:16">
      <c r="K21326" s="14" t="str">
        <v/>
      </c>
      <c r="L21326" s="14" t="str">
        <v/>
      </c>
      <c r="O21326" s="14" t="str">
        <v/>
      </c>
      <c r="P21326" s="14" t="str">
        <f ca="1"/>
        <v>Low Cap</v>
      </c>
    </row>
    <row r="21327" spans="11:16">
      <c r="K21327" s="14" t="str">
        <v/>
      </c>
      <c r="L21327" s="14" t="str">
        <v/>
      </c>
      <c r="O21327" s="14" t="str">
        <v/>
      </c>
      <c r="P21327" s="14" t="str">
        <f ca="1"/>
        <v>Low Cap</v>
      </c>
    </row>
    <row r="21328" spans="11:16">
      <c r="K21328" s="14" t="str">
        <v/>
      </c>
      <c r="L21328" s="14" t="str">
        <v/>
      </c>
      <c r="O21328" s="14" t="str">
        <v/>
      </c>
      <c r="P21328" s="14" t="str">
        <f ca="1"/>
        <v>Low Cap</v>
      </c>
    </row>
    <row r="21329" spans="11:16">
      <c r="K21329" s="14" t="str">
        <v/>
      </c>
      <c r="L21329" s="14" t="str">
        <v/>
      </c>
      <c r="O21329" s="14" t="str">
        <v/>
      </c>
      <c r="P21329" s="14" t="str">
        <f ca="1"/>
        <v>Low Cap</v>
      </c>
    </row>
    <row r="21330" spans="11:16">
      <c r="K21330" s="14" t="str">
        <v/>
      </c>
      <c r="L21330" s="14" t="str">
        <v/>
      </c>
      <c r="O21330" s="14" t="str">
        <v/>
      </c>
      <c r="P21330" s="14" t="str">
        <f ca="1"/>
        <v>Low Cap</v>
      </c>
    </row>
    <row r="21331" spans="11:16">
      <c r="K21331" s="14" t="str">
        <v/>
      </c>
      <c r="L21331" s="14" t="str">
        <v/>
      </c>
      <c r="O21331" s="14" t="str">
        <v/>
      </c>
      <c r="P21331" s="14" t="str">
        <f ca="1"/>
        <v>Low Cap</v>
      </c>
    </row>
    <row r="21332" spans="11:16">
      <c r="K21332" s="14" t="str">
        <v/>
      </c>
      <c r="L21332" s="14" t="str">
        <v/>
      </c>
      <c r="O21332" s="14" t="str">
        <v/>
      </c>
      <c r="P21332" s="14" t="str">
        <f ca="1"/>
        <v>Low Cap</v>
      </c>
    </row>
    <row r="21333" spans="11:16">
      <c r="K21333" s="14" t="str">
        <v/>
      </c>
      <c r="L21333" s="14" t="str">
        <v/>
      </c>
      <c r="O21333" s="14" t="str">
        <v/>
      </c>
      <c r="P21333" s="14" t="str">
        <f ca="1"/>
        <v>Low Cap</v>
      </c>
    </row>
    <row r="21334" spans="11:16">
      <c r="K21334" s="14" t="str">
        <v/>
      </c>
      <c r="L21334" s="14" t="str">
        <v/>
      </c>
      <c r="O21334" s="14" t="str">
        <v/>
      </c>
      <c r="P21334" s="14" t="str">
        <f ca="1"/>
        <v>Low Cap</v>
      </c>
    </row>
    <row r="21335" spans="11:16">
      <c r="K21335" s="14" t="str">
        <v/>
      </c>
      <c r="L21335" s="14" t="str">
        <v/>
      </c>
      <c r="O21335" s="14" t="str">
        <v/>
      </c>
      <c r="P21335" s="14" t="str">
        <f ca="1"/>
        <v>Low Cap</v>
      </c>
    </row>
    <row r="21336" spans="11:16">
      <c r="K21336" s="14" t="str">
        <v/>
      </c>
      <c r="L21336" s="14" t="str">
        <v/>
      </c>
      <c r="O21336" s="14" t="str">
        <v/>
      </c>
      <c r="P21336" s="14" t="str">
        <f ca="1"/>
        <v>Low Cap</v>
      </c>
    </row>
    <row r="21337" spans="11:16">
      <c r="K21337" s="14" t="str">
        <v/>
      </c>
      <c r="L21337" s="14" t="str">
        <v/>
      </c>
      <c r="O21337" s="14" t="str">
        <v/>
      </c>
      <c r="P21337" s="14" t="str">
        <f ca="1"/>
        <v>Low Cap</v>
      </c>
    </row>
    <row r="21338" spans="11:16">
      <c r="K21338" s="14" t="str">
        <v/>
      </c>
      <c r="L21338" s="14" t="str">
        <v/>
      </c>
      <c r="O21338" s="14" t="str">
        <v/>
      </c>
      <c r="P21338" s="14" t="str">
        <f ca="1"/>
        <v>Low Cap</v>
      </c>
    </row>
    <row r="21339" spans="11:16">
      <c r="K21339" s="14" t="str">
        <v/>
      </c>
      <c r="L21339" s="14" t="str">
        <v/>
      </c>
      <c r="O21339" s="14" t="str">
        <v/>
      </c>
      <c r="P21339" s="14" t="str">
        <f ca="1"/>
        <v>Low Cap</v>
      </c>
    </row>
    <row r="21340" spans="11:16">
      <c r="K21340" s="14" t="str">
        <v/>
      </c>
      <c r="L21340" s="14" t="str">
        <v/>
      </c>
      <c r="O21340" s="14" t="str">
        <v/>
      </c>
      <c r="P21340" s="14" t="str">
        <f ca="1"/>
        <v>Low Cap</v>
      </c>
    </row>
    <row r="21341" spans="11:16">
      <c r="K21341" s="14" t="str">
        <v/>
      </c>
      <c r="L21341" s="14" t="str">
        <v/>
      </c>
      <c r="O21341" s="14" t="str">
        <v/>
      </c>
      <c r="P21341" s="14" t="str">
        <f ca="1"/>
        <v>Low Cap</v>
      </c>
    </row>
    <row r="21342" spans="11:16">
      <c r="K21342" s="14" t="str">
        <v/>
      </c>
      <c r="L21342" s="14" t="str">
        <v/>
      </c>
      <c r="O21342" s="14" t="str">
        <v/>
      </c>
      <c r="P21342" s="14" t="str">
        <f ca="1"/>
        <v>Low Cap</v>
      </c>
    </row>
    <row r="21343" spans="11:16">
      <c r="K21343" s="14" t="str">
        <v/>
      </c>
      <c r="L21343" s="14" t="str">
        <v/>
      </c>
      <c r="O21343" s="14" t="str">
        <v/>
      </c>
      <c r="P21343" s="14" t="str">
        <f ca="1"/>
        <v>Low Cap</v>
      </c>
    </row>
    <row r="21344" spans="11:16">
      <c r="K21344" s="14" t="str">
        <v/>
      </c>
      <c r="L21344" s="14" t="str">
        <v/>
      </c>
      <c r="O21344" s="14" t="str">
        <v/>
      </c>
      <c r="P21344" s="14" t="str">
        <f ca="1"/>
        <v>Low Cap</v>
      </c>
    </row>
    <row r="21345" spans="11:16">
      <c r="K21345" s="14" t="str">
        <v/>
      </c>
      <c r="L21345" s="14" t="str">
        <v/>
      </c>
      <c r="O21345" s="14" t="str">
        <v/>
      </c>
      <c r="P21345" s="14" t="str">
        <f ca="1"/>
        <v>Low Cap</v>
      </c>
    </row>
    <row r="21346" spans="11:16">
      <c r="K21346" s="14" t="str">
        <v/>
      </c>
      <c r="L21346" s="14" t="str">
        <v/>
      </c>
      <c r="O21346" s="14" t="str">
        <v/>
      </c>
      <c r="P21346" s="14" t="str">
        <f ca="1"/>
        <v>Low Cap</v>
      </c>
    </row>
    <row r="21347" spans="11:16">
      <c r="K21347" s="14" t="str">
        <v/>
      </c>
      <c r="L21347" s="14" t="str">
        <v/>
      </c>
      <c r="O21347" s="14" t="str">
        <v/>
      </c>
      <c r="P21347" s="14" t="str">
        <f ca="1"/>
        <v>Low Cap</v>
      </c>
    </row>
    <row r="21348" spans="11:16">
      <c r="K21348" s="14" t="str">
        <v/>
      </c>
      <c r="L21348" s="14" t="str">
        <v/>
      </c>
      <c r="O21348" s="14" t="str">
        <v/>
      </c>
      <c r="P21348" s="14" t="str">
        <f ca="1"/>
        <v>Low Cap</v>
      </c>
    </row>
    <row r="21349" spans="11:16">
      <c r="K21349" s="14" t="str">
        <v/>
      </c>
      <c r="L21349" s="14" t="str">
        <v/>
      </c>
      <c r="O21349" s="14" t="str">
        <v/>
      </c>
      <c r="P21349" s="14" t="str">
        <f ca="1"/>
        <v>Low Cap</v>
      </c>
    </row>
    <row r="21350" spans="11:16">
      <c r="K21350" s="14" t="str">
        <v/>
      </c>
      <c r="L21350" s="14" t="str">
        <v/>
      </c>
      <c r="O21350" s="14" t="str">
        <v/>
      </c>
      <c r="P21350" s="14" t="str">
        <f ca="1"/>
        <v>Low Cap</v>
      </c>
    </row>
    <row r="21351" spans="11:16">
      <c r="K21351" s="14" t="str">
        <v/>
      </c>
      <c r="L21351" s="14" t="str">
        <v/>
      </c>
      <c r="O21351" s="14" t="str">
        <v/>
      </c>
      <c r="P21351" s="14" t="str">
        <f ca="1"/>
        <v>Low Cap</v>
      </c>
    </row>
    <row r="21352" spans="11:16">
      <c r="K21352" s="14" t="str">
        <v/>
      </c>
      <c r="L21352" s="14" t="str">
        <v/>
      </c>
      <c r="O21352" s="14" t="str">
        <v/>
      </c>
      <c r="P21352" s="14" t="str">
        <f ca="1"/>
        <v>Low Cap</v>
      </c>
    </row>
    <row r="21353" spans="11:16">
      <c r="K21353" s="14" t="str">
        <v/>
      </c>
      <c r="L21353" s="14" t="str">
        <v/>
      </c>
      <c r="O21353" s="14" t="str">
        <v/>
      </c>
      <c r="P21353" s="14" t="str">
        <f ca="1"/>
        <v>Low Cap</v>
      </c>
    </row>
    <row r="21354" spans="11:16">
      <c r="K21354" s="14" t="str">
        <v/>
      </c>
      <c r="L21354" s="14" t="str">
        <v/>
      </c>
      <c r="O21354" s="14" t="str">
        <v/>
      </c>
      <c r="P21354" s="14" t="str">
        <f ca="1"/>
        <v>Low Cap</v>
      </c>
    </row>
    <row r="21355" spans="11:16">
      <c r="K21355" s="14" t="str">
        <v/>
      </c>
      <c r="L21355" s="14" t="str">
        <v/>
      </c>
      <c r="O21355" s="14" t="str">
        <v/>
      </c>
      <c r="P21355" s="14" t="str">
        <f ca="1"/>
        <v>Low Cap</v>
      </c>
    </row>
    <row r="21356" spans="11:16">
      <c r="K21356" s="14" t="str">
        <v/>
      </c>
      <c r="L21356" s="14" t="str">
        <v/>
      </c>
      <c r="O21356" s="14" t="str">
        <v/>
      </c>
      <c r="P21356" s="14" t="str">
        <f ca="1"/>
        <v>Low Cap</v>
      </c>
    </row>
    <row r="21357" spans="11:16">
      <c r="K21357" s="14" t="str">
        <v/>
      </c>
      <c r="L21357" s="14" t="str">
        <v/>
      </c>
      <c r="O21357" s="14" t="str">
        <v/>
      </c>
      <c r="P21357" s="14" t="str">
        <f ca="1"/>
        <v>Low Cap</v>
      </c>
    </row>
    <row r="21358" spans="11:16">
      <c r="K21358" s="14" t="str">
        <v/>
      </c>
      <c r="L21358" s="14" t="str">
        <v/>
      </c>
      <c r="O21358" s="14" t="str">
        <v/>
      </c>
      <c r="P21358" s="14" t="str">
        <f ca="1"/>
        <v>Low Cap</v>
      </c>
    </row>
    <row r="21359" spans="11:16">
      <c r="K21359" s="14" t="str">
        <v/>
      </c>
      <c r="L21359" s="14" t="str">
        <v/>
      </c>
      <c r="O21359" s="14" t="str">
        <v/>
      </c>
      <c r="P21359" s="14" t="str">
        <f ca="1"/>
        <v>Low Cap</v>
      </c>
    </row>
    <row r="21360" spans="11:16">
      <c r="K21360" s="14" t="str">
        <v/>
      </c>
      <c r="L21360" s="14" t="str">
        <v/>
      </c>
      <c r="O21360" s="14" t="str">
        <v/>
      </c>
      <c r="P21360" s="14" t="str">
        <f ca="1"/>
        <v>Low Cap</v>
      </c>
    </row>
    <row r="21361" spans="11:16">
      <c r="K21361" s="14" t="str">
        <v/>
      </c>
      <c r="L21361" s="14" t="str">
        <v/>
      </c>
      <c r="O21361" s="14" t="str">
        <v/>
      </c>
      <c r="P21361" s="14" t="str">
        <f ca="1"/>
        <v>Low Cap</v>
      </c>
    </row>
    <row r="21362" spans="11:16">
      <c r="K21362" s="14" t="str">
        <v/>
      </c>
      <c r="L21362" s="14" t="str">
        <v/>
      </c>
      <c r="O21362" s="14" t="str">
        <v/>
      </c>
      <c r="P21362" s="14" t="str">
        <f ca="1"/>
        <v>Low Cap</v>
      </c>
    </row>
    <row r="21363" spans="11:16">
      <c r="K21363" s="14" t="str">
        <v/>
      </c>
      <c r="L21363" s="14" t="str">
        <v/>
      </c>
      <c r="O21363" s="14" t="str">
        <v/>
      </c>
      <c r="P21363" s="14" t="str">
        <f ca="1"/>
        <v>Low Cap</v>
      </c>
    </row>
    <row r="21364" spans="11:16">
      <c r="K21364" s="14" t="str">
        <v/>
      </c>
      <c r="L21364" s="14" t="str">
        <v/>
      </c>
      <c r="O21364" s="14" t="str">
        <v/>
      </c>
      <c r="P21364" s="14" t="str">
        <f ca="1"/>
        <v>Low Cap</v>
      </c>
    </row>
    <row r="21365" spans="11:16">
      <c r="K21365" s="14" t="str">
        <v/>
      </c>
      <c r="L21365" s="14" t="str">
        <v/>
      </c>
      <c r="O21365" s="14" t="str">
        <v/>
      </c>
      <c r="P21365" s="14" t="str">
        <f ca="1"/>
        <v>Low Cap</v>
      </c>
    </row>
    <row r="21366" spans="11:16">
      <c r="K21366" s="14" t="str">
        <v/>
      </c>
      <c r="L21366" s="14" t="str">
        <v/>
      </c>
      <c r="O21366" s="14" t="str">
        <v/>
      </c>
      <c r="P21366" s="14" t="str">
        <f ca="1"/>
        <v>Low Cap</v>
      </c>
    </row>
    <row r="21367" spans="11:16">
      <c r="K21367" s="14" t="str">
        <v/>
      </c>
      <c r="L21367" s="14" t="str">
        <v/>
      </c>
      <c r="O21367" s="14" t="str">
        <v/>
      </c>
      <c r="P21367" s="14" t="str">
        <f ca="1"/>
        <v>Low Cap</v>
      </c>
    </row>
    <row r="21368" spans="11:16">
      <c r="K21368" s="14" t="str">
        <v/>
      </c>
      <c r="L21368" s="14" t="str">
        <v/>
      </c>
      <c r="O21368" s="14" t="str">
        <v/>
      </c>
      <c r="P21368" s="14" t="str">
        <f ca="1"/>
        <v>Low Cap</v>
      </c>
    </row>
    <row r="21369" spans="11:16">
      <c r="K21369" s="14" t="str">
        <v/>
      </c>
      <c r="L21369" s="14" t="str">
        <v/>
      </c>
      <c r="O21369" s="14" t="str">
        <v/>
      </c>
      <c r="P21369" s="14" t="str">
        <f ca="1"/>
        <v>Low Cap</v>
      </c>
    </row>
    <row r="21370" spans="11:16">
      <c r="K21370" s="14" t="str">
        <v/>
      </c>
      <c r="L21370" s="14" t="str">
        <v/>
      </c>
      <c r="O21370" s="14" t="str">
        <v/>
      </c>
      <c r="P21370" s="14" t="str">
        <f ca="1"/>
        <v>Low Cap</v>
      </c>
    </row>
    <row r="21371" spans="11:16">
      <c r="K21371" s="14" t="str">
        <v/>
      </c>
      <c r="L21371" s="14" t="str">
        <v/>
      </c>
      <c r="O21371" s="14" t="str">
        <v/>
      </c>
      <c r="P21371" s="14" t="str">
        <f ca="1"/>
        <v>Low Cap</v>
      </c>
    </row>
    <row r="21372" spans="11:16">
      <c r="K21372" s="14" t="str">
        <v/>
      </c>
      <c r="L21372" s="14" t="str">
        <v/>
      </c>
      <c r="O21372" s="14" t="str">
        <v/>
      </c>
      <c r="P21372" s="14" t="str">
        <f ca="1"/>
        <v>Low Cap</v>
      </c>
    </row>
    <row r="21373" spans="11:16">
      <c r="K21373" s="14" t="str">
        <v/>
      </c>
      <c r="L21373" s="14" t="str">
        <v/>
      </c>
      <c r="O21373" s="14" t="str">
        <v/>
      </c>
      <c r="P21373" s="14" t="str">
        <f ca="1"/>
        <v>Low Cap</v>
      </c>
    </row>
    <row r="21374" spans="11:16">
      <c r="K21374" s="14" t="str">
        <v/>
      </c>
      <c r="L21374" s="14" t="str">
        <v/>
      </c>
      <c r="O21374" s="14" t="str">
        <v/>
      </c>
      <c r="P21374" s="14" t="str">
        <f ca="1"/>
        <v>Low Cap</v>
      </c>
    </row>
    <row r="21375" spans="11:16">
      <c r="K21375" s="14" t="str">
        <v/>
      </c>
      <c r="L21375" s="14" t="str">
        <v/>
      </c>
      <c r="O21375" s="14" t="str">
        <v/>
      </c>
      <c r="P21375" s="14" t="str">
        <f ca="1"/>
        <v>Low Cap</v>
      </c>
    </row>
    <row r="21376" spans="11:16">
      <c r="K21376" s="14" t="str">
        <v/>
      </c>
      <c r="L21376" s="14" t="str">
        <v/>
      </c>
      <c r="O21376" s="14" t="str">
        <v/>
      </c>
      <c r="P21376" s="14" t="str">
        <f ca="1"/>
        <v>Low Cap</v>
      </c>
    </row>
    <row r="21377" spans="11:16">
      <c r="K21377" s="14" t="str">
        <v/>
      </c>
      <c r="L21377" s="14" t="str">
        <v/>
      </c>
      <c r="O21377" s="14" t="str">
        <v/>
      </c>
      <c r="P21377" s="14" t="str">
        <f ca="1"/>
        <v>Low Cap</v>
      </c>
    </row>
    <row r="21378" spans="11:16">
      <c r="K21378" s="14" t="str">
        <v/>
      </c>
      <c r="L21378" s="14" t="str">
        <v/>
      </c>
      <c r="O21378" s="14" t="str">
        <v/>
      </c>
      <c r="P21378" s="14" t="str">
        <f ca="1"/>
        <v>Low Cap</v>
      </c>
    </row>
    <row r="21379" spans="11:16">
      <c r="K21379" s="14" t="str">
        <v/>
      </c>
      <c r="L21379" s="14" t="str">
        <v/>
      </c>
      <c r="O21379" s="14" t="str">
        <v/>
      </c>
      <c r="P21379" s="14" t="str">
        <f ca="1"/>
        <v>Low Cap</v>
      </c>
    </row>
    <row r="21380" spans="11:16">
      <c r="K21380" s="14" t="str">
        <v/>
      </c>
      <c r="L21380" s="14" t="str">
        <v/>
      </c>
      <c r="O21380" s="14" t="str">
        <v/>
      </c>
      <c r="P21380" s="14" t="str">
        <f ca="1"/>
        <v>Low Cap</v>
      </c>
    </row>
    <row r="21381" spans="11:16">
      <c r="K21381" s="14" t="str">
        <v/>
      </c>
      <c r="L21381" s="14" t="str">
        <v/>
      </c>
      <c r="O21381" s="14" t="str">
        <v/>
      </c>
      <c r="P21381" s="14" t="str">
        <f ca="1"/>
        <v>Low Cap</v>
      </c>
    </row>
    <row r="21382" spans="11:16">
      <c r="K21382" s="14" t="str">
        <v/>
      </c>
      <c r="L21382" s="14" t="str">
        <v/>
      </c>
      <c r="O21382" s="14" t="str">
        <v/>
      </c>
      <c r="P21382" s="14" t="str">
        <f ca="1"/>
        <v>Low Cap</v>
      </c>
    </row>
    <row r="21383" spans="11:16">
      <c r="K21383" s="14" t="str">
        <v/>
      </c>
      <c r="L21383" s="14" t="str">
        <v/>
      </c>
      <c r="O21383" s="14" t="str">
        <v/>
      </c>
      <c r="P21383" s="14" t="str">
        <f ca="1"/>
        <v>Low Cap</v>
      </c>
    </row>
    <row r="21384" spans="11:16">
      <c r="K21384" s="14" t="str">
        <v/>
      </c>
      <c r="L21384" s="14" t="str">
        <v/>
      </c>
      <c r="O21384" s="14" t="str">
        <v/>
      </c>
      <c r="P21384" s="14" t="str">
        <f ca="1"/>
        <v>Low Cap</v>
      </c>
    </row>
    <row r="21385" spans="11:16">
      <c r="K21385" s="14" t="str">
        <v/>
      </c>
      <c r="L21385" s="14" t="str">
        <v/>
      </c>
      <c r="O21385" s="14" t="str">
        <v/>
      </c>
      <c r="P21385" s="14" t="str">
        <f ca="1"/>
        <v>Low Cap</v>
      </c>
    </row>
    <row r="21386" spans="11:16">
      <c r="K21386" s="14" t="str">
        <v/>
      </c>
      <c r="L21386" s="14" t="str">
        <v/>
      </c>
      <c r="O21386" s="14" t="str">
        <v/>
      </c>
      <c r="P21386" s="14" t="str">
        <f ca="1"/>
        <v>Low Cap</v>
      </c>
    </row>
    <row r="21387" spans="11:16">
      <c r="K21387" s="14" t="str">
        <v/>
      </c>
      <c r="L21387" s="14" t="str">
        <v/>
      </c>
      <c r="O21387" s="14" t="str">
        <v/>
      </c>
      <c r="P21387" s="14" t="str">
        <f ca="1"/>
        <v>Low Cap</v>
      </c>
    </row>
    <row r="21388" spans="11:16">
      <c r="K21388" s="14" t="str">
        <v/>
      </c>
      <c r="L21388" s="14" t="str">
        <v/>
      </c>
      <c r="O21388" s="14" t="str">
        <v/>
      </c>
      <c r="P21388" s="14" t="str">
        <f ca="1"/>
        <v>Low Cap</v>
      </c>
    </row>
    <row r="21389" spans="11:16">
      <c r="K21389" s="14" t="str">
        <v/>
      </c>
      <c r="L21389" s="14" t="str">
        <v/>
      </c>
      <c r="O21389" s="14" t="str">
        <v/>
      </c>
      <c r="P21389" s="14" t="str">
        <f ca="1"/>
        <v>Low Cap</v>
      </c>
    </row>
    <row r="21390" spans="11:16">
      <c r="K21390" s="14" t="str">
        <v/>
      </c>
      <c r="L21390" s="14" t="str">
        <v/>
      </c>
      <c r="O21390" s="14" t="str">
        <v/>
      </c>
      <c r="P21390" s="14" t="str">
        <f ca="1"/>
        <v>Low Cap</v>
      </c>
    </row>
    <row r="21391" spans="11:16">
      <c r="K21391" s="14" t="str">
        <v/>
      </c>
      <c r="L21391" s="14" t="str">
        <v/>
      </c>
      <c r="O21391" s="14" t="str">
        <v/>
      </c>
      <c r="P21391" s="14" t="str">
        <f ca="1"/>
        <v>Low Cap</v>
      </c>
    </row>
    <row r="21392" spans="11:16">
      <c r="K21392" s="14" t="str">
        <v/>
      </c>
      <c r="L21392" s="14" t="str">
        <v/>
      </c>
      <c r="O21392" s="14" t="str">
        <v/>
      </c>
      <c r="P21392" s="14" t="str">
        <f ca="1"/>
        <v>Low Cap</v>
      </c>
    </row>
    <row r="21393" spans="11:16">
      <c r="K21393" s="14" t="str">
        <v/>
      </c>
      <c r="L21393" s="14" t="str">
        <v/>
      </c>
      <c r="O21393" s="14" t="str">
        <v/>
      </c>
      <c r="P21393" s="14" t="str">
        <f ca="1"/>
        <v>Low Cap</v>
      </c>
    </row>
    <row r="21394" spans="11:16">
      <c r="K21394" s="14" t="str">
        <v/>
      </c>
      <c r="L21394" s="14" t="str">
        <v/>
      </c>
      <c r="O21394" s="14" t="str">
        <v/>
      </c>
      <c r="P21394" s="14" t="str">
        <f ca="1"/>
        <v>Low Cap</v>
      </c>
    </row>
    <row r="21395" spans="11:16">
      <c r="K21395" s="14" t="str">
        <v/>
      </c>
      <c r="L21395" s="14" t="str">
        <v/>
      </c>
      <c r="O21395" s="14" t="str">
        <v/>
      </c>
      <c r="P21395" s="14" t="str">
        <f ca="1"/>
        <v>Low Cap</v>
      </c>
    </row>
    <row r="21396" spans="11:16">
      <c r="K21396" s="14" t="str">
        <v/>
      </c>
      <c r="L21396" s="14" t="str">
        <v/>
      </c>
      <c r="O21396" s="14" t="str">
        <v/>
      </c>
      <c r="P21396" s="14" t="str">
        <f ca="1"/>
        <v>Low Cap</v>
      </c>
    </row>
    <row r="21397" spans="11:16">
      <c r="K21397" s="14" t="str">
        <v/>
      </c>
      <c r="L21397" s="14" t="str">
        <v/>
      </c>
      <c r="O21397" s="14" t="str">
        <v/>
      </c>
      <c r="P21397" s="14" t="str">
        <f ca="1"/>
        <v>Low Cap</v>
      </c>
    </row>
    <row r="21398" spans="11:16">
      <c r="K21398" s="14" t="str">
        <v/>
      </c>
      <c r="L21398" s="14" t="str">
        <v/>
      </c>
      <c r="O21398" s="14" t="str">
        <v/>
      </c>
      <c r="P21398" s="14" t="str">
        <f ca="1"/>
        <v>Low Cap</v>
      </c>
    </row>
    <row r="21399" spans="11:16">
      <c r="K21399" s="14" t="str">
        <v/>
      </c>
      <c r="L21399" s="14" t="str">
        <v/>
      </c>
      <c r="O21399" s="14" t="str">
        <v/>
      </c>
      <c r="P21399" s="14" t="str">
        <f ca="1"/>
        <v>Low Cap</v>
      </c>
    </row>
    <row r="21400" spans="11:16">
      <c r="K21400" s="14" t="str">
        <v/>
      </c>
      <c r="L21400" s="14" t="str">
        <v/>
      </c>
      <c r="O21400" s="14" t="str">
        <v/>
      </c>
      <c r="P21400" s="14" t="str">
        <f ca="1"/>
        <v>Low Cap</v>
      </c>
    </row>
    <row r="21401" spans="11:16">
      <c r="K21401" s="14" t="str">
        <v/>
      </c>
      <c r="L21401" s="14" t="str">
        <v/>
      </c>
      <c r="O21401" s="14" t="str">
        <v/>
      </c>
      <c r="P21401" s="14" t="str">
        <f ca="1"/>
        <v>Low Cap</v>
      </c>
    </row>
    <row r="21402" spans="11:16">
      <c r="K21402" s="14" t="str">
        <v/>
      </c>
      <c r="L21402" s="14" t="str">
        <v/>
      </c>
      <c r="O21402" s="14" t="str">
        <v/>
      </c>
      <c r="P21402" s="14" t="str">
        <f ca="1"/>
        <v>Low Cap</v>
      </c>
    </row>
    <row r="21403" spans="11:16">
      <c r="K21403" s="14" t="str">
        <v/>
      </c>
      <c r="L21403" s="14" t="str">
        <v/>
      </c>
      <c r="O21403" s="14" t="str">
        <v/>
      </c>
      <c r="P21403" s="14" t="str">
        <f ca="1"/>
        <v>Low Cap</v>
      </c>
    </row>
    <row r="21404" spans="11:16">
      <c r="K21404" s="14" t="str">
        <v/>
      </c>
      <c r="L21404" s="14" t="str">
        <v/>
      </c>
      <c r="O21404" s="14" t="str">
        <v/>
      </c>
      <c r="P21404" s="14" t="str">
        <f ca="1"/>
        <v>Low Cap</v>
      </c>
    </row>
    <row r="21405" spans="11:16">
      <c r="K21405" s="14" t="str">
        <v/>
      </c>
      <c r="L21405" s="14" t="str">
        <v/>
      </c>
      <c r="O21405" s="14" t="str">
        <v/>
      </c>
      <c r="P21405" s="14" t="str">
        <f ca="1"/>
        <v>Low Cap</v>
      </c>
    </row>
    <row r="21406" spans="11:16">
      <c r="K21406" s="14" t="str">
        <v/>
      </c>
      <c r="L21406" s="14" t="str">
        <v/>
      </c>
      <c r="O21406" s="14" t="str">
        <v/>
      </c>
      <c r="P21406" s="14" t="str">
        <f ca="1"/>
        <v>Low Cap</v>
      </c>
    </row>
    <row r="21407" spans="11:16">
      <c r="K21407" s="14" t="str">
        <v/>
      </c>
      <c r="L21407" s="14" t="str">
        <v/>
      </c>
      <c r="O21407" s="14" t="str">
        <v/>
      </c>
      <c r="P21407" s="14" t="str">
        <f ca="1"/>
        <v>Low Cap</v>
      </c>
    </row>
    <row r="21408" spans="11:16">
      <c r="K21408" s="14" t="str">
        <v/>
      </c>
      <c r="L21408" s="14" t="str">
        <v/>
      </c>
      <c r="O21408" s="14" t="str">
        <v/>
      </c>
      <c r="P21408" s="14" t="str">
        <f ca="1"/>
        <v>Low Cap</v>
      </c>
    </row>
    <row r="21409" spans="11:16">
      <c r="K21409" s="14" t="str">
        <v/>
      </c>
      <c r="L21409" s="14" t="str">
        <v/>
      </c>
      <c r="O21409" s="14" t="str">
        <v/>
      </c>
      <c r="P21409" s="14" t="str">
        <f ca="1"/>
        <v>Low Cap</v>
      </c>
    </row>
    <row r="21410" spans="11:16">
      <c r="K21410" s="14" t="str">
        <v/>
      </c>
      <c r="L21410" s="14" t="str">
        <v/>
      </c>
      <c r="O21410" s="14" t="str">
        <v/>
      </c>
      <c r="P21410" s="14" t="str">
        <f ca="1"/>
        <v>Low Cap</v>
      </c>
    </row>
    <row r="21411" spans="11:16">
      <c r="K21411" s="14" t="str">
        <v/>
      </c>
      <c r="L21411" s="14" t="str">
        <v/>
      </c>
      <c r="O21411" s="14" t="str">
        <v/>
      </c>
      <c r="P21411" s="14" t="str">
        <f ca="1"/>
        <v>Low Cap</v>
      </c>
    </row>
    <row r="21412" spans="11:16">
      <c r="K21412" s="14" t="str">
        <v/>
      </c>
      <c r="L21412" s="14" t="str">
        <v/>
      </c>
      <c r="O21412" s="14" t="str">
        <v/>
      </c>
      <c r="P21412" s="14" t="str">
        <f ca="1"/>
        <v>Low Cap</v>
      </c>
    </row>
    <row r="21413" spans="11:16">
      <c r="K21413" s="14" t="str">
        <v/>
      </c>
      <c r="L21413" s="14" t="str">
        <v/>
      </c>
      <c r="O21413" s="14" t="str">
        <v/>
      </c>
      <c r="P21413" s="14" t="str">
        <f ca="1"/>
        <v>Low Cap</v>
      </c>
    </row>
    <row r="21414" spans="11:16">
      <c r="K21414" s="14" t="str">
        <v/>
      </c>
      <c r="L21414" s="14" t="str">
        <v/>
      </c>
      <c r="O21414" s="14" t="str">
        <v/>
      </c>
      <c r="P21414" s="14" t="str">
        <f ca="1"/>
        <v>Low Cap</v>
      </c>
    </row>
    <row r="21415" spans="11:16">
      <c r="K21415" s="14" t="str">
        <v/>
      </c>
      <c r="L21415" s="14" t="str">
        <v/>
      </c>
      <c r="O21415" s="14" t="str">
        <v/>
      </c>
      <c r="P21415" s="14" t="str">
        <f ca="1"/>
        <v>Low Cap</v>
      </c>
    </row>
    <row r="21416" spans="11:16">
      <c r="K21416" s="14" t="str">
        <v/>
      </c>
      <c r="L21416" s="14" t="str">
        <v/>
      </c>
      <c r="O21416" s="14" t="str">
        <v/>
      </c>
      <c r="P21416" s="14" t="str">
        <f ca="1"/>
        <v>Low Cap</v>
      </c>
    </row>
    <row r="21417" spans="11:16">
      <c r="K21417" s="14" t="str">
        <v/>
      </c>
      <c r="L21417" s="14" t="str">
        <v/>
      </c>
      <c r="O21417" s="14" t="str">
        <v/>
      </c>
      <c r="P21417" s="14" t="str">
        <f ca="1"/>
        <v>Low Cap</v>
      </c>
    </row>
    <row r="21418" spans="11:16">
      <c r="K21418" s="14" t="str">
        <v/>
      </c>
      <c r="L21418" s="14" t="str">
        <v/>
      </c>
      <c r="O21418" s="14" t="str">
        <v/>
      </c>
      <c r="P21418" s="14" t="str">
        <f ca="1"/>
        <v>Low Cap</v>
      </c>
    </row>
    <row r="21419" spans="11:16">
      <c r="K21419" s="14" t="str">
        <v/>
      </c>
      <c r="L21419" s="14" t="str">
        <v/>
      </c>
      <c r="O21419" s="14" t="str">
        <v/>
      </c>
      <c r="P21419" s="14" t="str">
        <f ca="1"/>
        <v>Low Cap</v>
      </c>
    </row>
    <row r="21420" spans="11:16">
      <c r="K21420" s="14" t="str">
        <v/>
      </c>
      <c r="L21420" s="14" t="str">
        <v/>
      </c>
      <c r="O21420" s="14" t="str">
        <v/>
      </c>
      <c r="P21420" s="14" t="str">
        <f ca="1"/>
        <v>Low Cap</v>
      </c>
    </row>
    <row r="21421" spans="11:16">
      <c r="K21421" s="14" t="str">
        <v/>
      </c>
      <c r="L21421" s="14" t="str">
        <v/>
      </c>
      <c r="O21421" s="14" t="str">
        <v/>
      </c>
      <c r="P21421" s="14" t="str">
        <f ca="1"/>
        <v>Low Cap</v>
      </c>
    </row>
    <row r="21422" spans="11:16">
      <c r="K21422" s="14" t="str">
        <v/>
      </c>
      <c r="L21422" s="14" t="str">
        <v/>
      </c>
      <c r="O21422" s="14" t="str">
        <v/>
      </c>
      <c r="P21422" s="14" t="str">
        <f ca="1"/>
        <v>Low Cap</v>
      </c>
    </row>
    <row r="21423" spans="11:16">
      <c r="K21423" s="14" t="str">
        <v/>
      </c>
      <c r="L21423" s="14" t="str">
        <v/>
      </c>
      <c r="O21423" s="14" t="str">
        <v/>
      </c>
      <c r="P21423" s="14" t="str">
        <f ca="1"/>
        <v>Low Cap</v>
      </c>
    </row>
    <row r="21424" spans="11:16">
      <c r="K21424" s="14" t="str">
        <v/>
      </c>
      <c r="L21424" s="14" t="str">
        <v/>
      </c>
      <c r="O21424" s="14" t="str">
        <v/>
      </c>
      <c r="P21424" s="14" t="str">
        <f ca="1"/>
        <v>Low Cap</v>
      </c>
    </row>
    <row r="21425" spans="11:16">
      <c r="K21425" s="14" t="str">
        <v/>
      </c>
      <c r="L21425" s="14" t="str">
        <v/>
      </c>
      <c r="O21425" s="14" t="str">
        <v/>
      </c>
      <c r="P21425" s="14" t="str">
        <f ca="1"/>
        <v>Low Cap</v>
      </c>
    </row>
    <row r="21426" spans="11:16">
      <c r="K21426" s="14" t="str">
        <v/>
      </c>
      <c r="L21426" s="14" t="str">
        <v/>
      </c>
      <c r="O21426" s="14" t="str">
        <v/>
      </c>
      <c r="P21426" s="14" t="str">
        <f ca="1"/>
        <v>Low Cap</v>
      </c>
    </row>
    <row r="21427" spans="11:16">
      <c r="K21427" s="14" t="str">
        <v/>
      </c>
      <c r="L21427" s="14" t="str">
        <v/>
      </c>
      <c r="O21427" s="14" t="str">
        <v/>
      </c>
      <c r="P21427" s="14" t="str">
        <f ca="1"/>
        <v>Low Cap</v>
      </c>
    </row>
    <row r="21428" spans="11:16">
      <c r="K21428" s="14" t="str">
        <v/>
      </c>
      <c r="L21428" s="14" t="str">
        <v/>
      </c>
      <c r="O21428" s="14" t="str">
        <v/>
      </c>
      <c r="P21428" s="14" t="str">
        <f ca="1"/>
        <v>Low Cap</v>
      </c>
    </row>
    <row r="21429" spans="11:16">
      <c r="K21429" s="14" t="str">
        <v/>
      </c>
      <c r="L21429" s="14" t="str">
        <v/>
      </c>
      <c r="O21429" s="14" t="str">
        <v/>
      </c>
      <c r="P21429" s="14" t="str">
        <f ca="1"/>
        <v>Low Cap</v>
      </c>
    </row>
    <row r="21430" spans="11:16">
      <c r="K21430" s="14" t="str">
        <v/>
      </c>
      <c r="L21430" s="14" t="str">
        <v/>
      </c>
      <c r="O21430" s="14" t="str">
        <v/>
      </c>
      <c r="P21430" s="14" t="str">
        <f ca="1"/>
        <v>Low Cap</v>
      </c>
    </row>
    <row r="21431" spans="11:16">
      <c r="K21431" s="14" t="str">
        <v/>
      </c>
      <c r="L21431" s="14" t="str">
        <v/>
      </c>
      <c r="O21431" s="14" t="str">
        <v/>
      </c>
      <c r="P21431" s="14" t="str">
        <f ca="1"/>
        <v>Low Cap</v>
      </c>
    </row>
    <row r="21432" spans="11:16">
      <c r="K21432" s="14" t="str">
        <v/>
      </c>
      <c r="L21432" s="14" t="str">
        <v/>
      </c>
      <c r="O21432" s="14" t="str">
        <v/>
      </c>
      <c r="P21432" s="14" t="str">
        <f ca="1"/>
        <v>Low Cap</v>
      </c>
    </row>
    <row r="21433" spans="11:16">
      <c r="K21433" s="14" t="str">
        <v/>
      </c>
      <c r="L21433" s="14" t="str">
        <v/>
      </c>
      <c r="O21433" s="14" t="str">
        <v/>
      </c>
      <c r="P21433" s="14" t="str">
        <f ca="1"/>
        <v>Low Cap</v>
      </c>
    </row>
    <row r="21434" spans="11:16">
      <c r="K21434" s="14" t="str">
        <v/>
      </c>
      <c r="L21434" s="14" t="str">
        <v/>
      </c>
      <c r="O21434" s="14" t="str">
        <v/>
      </c>
      <c r="P21434" s="14" t="str">
        <f ca="1"/>
        <v>Low Cap</v>
      </c>
    </row>
    <row r="21435" spans="11:16">
      <c r="K21435" s="14" t="str">
        <v/>
      </c>
      <c r="L21435" s="14" t="str">
        <v/>
      </c>
      <c r="O21435" s="14" t="str">
        <v/>
      </c>
      <c r="P21435" s="14" t="str">
        <f ca="1"/>
        <v>Low Cap</v>
      </c>
    </row>
    <row r="21436" spans="11:16">
      <c r="K21436" s="14" t="str">
        <v/>
      </c>
      <c r="L21436" s="14" t="str">
        <v/>
      </c>
      <c r="O21436" s="14" t="str">
        <v/>
      </c>
      <c r="P21436" s="14" t="str">
        <f ca="1"/>
        <v>Low Cap</v>
      </c>
    </row>
    <row r="21437" spans="11:16">
      <c r="K21437" s="14" t="str">
        <v/>
      </c>
      <c r="L21437" s="14" t="str">
        <v/>
      </c>
      <c r="O21437" s="14" t="str">
        <v/>
      </c>
      <c r="P21437" s="14" t="str">
        <f ca="1"/>
        <v>Low Cap</v>
      </c>
    </row>
    <row r="21438" spans="11:16">
      <c r="K21438" s="14" t="str">
        <v/>
      </c>
      <c r="L21438" s="14" t="str">
        <v/>
      </c>
      <c r="O21438" s="14" t="str">
        <v/>
      </c>
      <c r="P21438" s="14" t="str">
        <f ca="1"/>
        <v>Low Cap</v>
      </c>
    </row>
    <row r="21439" spans="11:16">
      <c r="K21439" s="14" t="str">
        <v/>
      </c>
      <c r="L21439" s="14" t="str">
        <v/>
      </c>
      <c r="O21439" s="14" t="str">
        <v/>
      </c>
      <c r="P21439" s="14" t="str">
        <f ca="1"/>
        <v>Low Cap</v>
      </c>
    </row>
    <row r="21440" spans="11:16">
      <c r="K21440" s="14" t="str">
        <v/>
      </c>
      <c r="L21440" s="14" t="str">
        <v/>
      </c>
      <c r="O21440" s="14" t="str">
        <v/>
      </c>
      <c r="P21440" s="14" t="str">
        <f ca="1"/>
        <v>Low Cap</v>
      </c>
    </row>
    <row r="21441" spans="11:16">
      <c r="K21441" s="14" t="str">
        <v/>
      </c>
      <c r="L21441" s="14" t="str">
        <v/>
      </c>
      <c r="O21441" s="14" t="str">
        <v/>
      </c>
      <c r="P21441" s="14" t="str">
        <f ca="1"/>
        <v>Low Cap</v>
      </c>
    </row>
    <row r="21442" spans="11:16">
      <c r="K21442" s="14" t="str">
        <v/>
      </c>
      <c r="L21442" s="14" t="str">
        <v/>
      </c>
      <c r="O21442" s="14" t="str">
        <v/>
      </c>
      <c r="P21442" s="14" t="str">
        <f ca="1"/>
        <v>Low Cap</v>
      </c>
    </row>
    <row r="21443" spans="11:16">
      <c r="K21443" s="14" t="str">
        <v/>
      </c>
      <c r="L21443" s="14" t="str">
        <v/>
      </c>
      <c r="O21443" s="14" t="str">
        <v/>
      </c>
      <c r="P21443" s="14" t="str">
        <f ca="1"/>
        <v>Low Cap</v>
      </c>
    </row>
    <row r="21444" spans="11:16">
      <c r="K21444" s="14" t="str">
        <v/>
      </c>
      <c r="L21444" s="14" t="str">
        <v/>
      </c>
      <c r="O21444" s="14" t="str">
        <v/>
      </c>
      <c r="P21444" s="14" t="str">
        <f ca="1"/>
        <v>Low Cap</v>
      </c>
    </row>
    <row r="21445" spans="11:16">
      <c r="K21445" s="14" t="str">
        <v/>
      </c>
      <c r="L21445" s="14" t="str">
        <v/>
      </c>
      <c r="O21445" s="14" t="str">
        <v/>
      </c>
      <c r="P21445" s="14" t="str">
        <f ca="1"/>
        <v>Low Cap</v>
      </c>
    </row>
    <row r="21446" spans="11:16">
      <c r="K21446" s="14" t="str">
        <v/>
      </c>
      <c r="L21446" s="14" t="str">
        <v/>
      </c>
      <c r="O21446" s="14" t="str">
        <v/>
      </c>
      <c r="P21446" s="14" t="str">
        <f ca="1"/>
        <v>Low Cap</v>
      </c>
    </row>
    <row r="21447" spans="11:16">
      <c r="K21447" s="14" t="str">
        <v/>
      </c>
      <c r="L21447" s="14" t="str">
        <v/>
      </c>
      <c r="O21447" s="14" t="str">
        <v/>
      </c>
      <c r="P21447" s="14" t="str">
        <f ca="1"/>
        <v>Low Cap</v>
      </c>
    </row>
    <row r="21448" spans="11:16">
      <c r="K21448" s="14" t="str">
        <v/>
      </c>
      <c r="L21448" s="14" t="str">
        <v/>
      </c>
      <c r="O21448" s="14" t="str">
        <v/>
      </c>
      <c r="P21448" s="14" t="str">
        <f ca="1"/>
        <v>Low Cap</v>
      </c>
    </row>
    <row r="21449" spans="11:16">
      <c r="K21449" s="14" t="str">
        <v/>
      </c>
      <c r="L21449" s="14" t="str">
        <v/>
      </c>
      <c r="O21449" s="14" t="str">
        <v/>
      </c>
      <c r="P21449" s="14" t="str">
        <f ca="1"/>
        <v>Low Cap</v>
      </c>
    </row>
    <row r="21450" spans="11:16">
      <c r="K21450" s="14" t="str">
        <v/>
      </c>
      <c r="L21450" s="14" t="str">
        <v/>
      </c>
      <c r="O21450" s="14" t="str">
        <v/>
      </c>
      <c r="P21450" s="14" t="str">
        <f ca="1"/>
        <v>Low Cap</v>
      </c>
    </row>
    <row r="21451" spans="11:16">
      <c r="K21451" s="14" t="str">
        <v/>
      </c>
      <c r="L21451" s="14" t="str">
        <v/>
      </c>
      <c r="O21451" s="14" t="str">
        <v/>
      </c>
      <c r="P21451" s="14" t="str">
        <f ca="1"/>
        <v>Low Cap</v>
      </c>
    </row>
    <row r="21452" spans="11:16">
      <c r="K21452" s="14" t="str">
        <v/>
      </c>
      <c r="L21452" s="14" t="str">
        <v/>
      </c>
      <c r="O21452" s="14" t="str">
        <v/>
      </c>
      <c r="P21452" s="14" t="str">
        <f ca="1"/>
        <v>Low Cap</v>
      </c>
    </row>
    <row r="21453" spans="11:16">
      <c r="K21453" s="14" t="str">
        <v/>
      </c>
      <c r="L21453" s="14" t="str">
        <v/>
      </c>
      <c r="O21453" s="14" t="str">
        <v/>
      </c>
      <c r="P21453" s="14" t="str">
        <f ca="1"/>
        <v>Low Cap</v>
      </c>
    </row>
    <row r="21454" spans="11:16">
      <c r="K21454" s="14" t="str">
        <v/>
      </c>
      <c r="L21454" s="14" t="str">
        <v/>
      </c>
      <c r="O21454" s="14" t="str">
        <v/>
      </c>
      <c r="P21454" s="14" t="str">
        <f ca="1"/>
        <v>Low Cap</v>
      </c>
    </row>
    <row r="21455" spans="11:16">
      <c r="K21455" s="14" t="str">
        <v/>
      </c>
      <c r="L21455" s="14" t="str">
        <v/>
      </c>
      <c r="O21455" s="14" t="str">
        <v/>
      </c>
      <c r="P21455" s="14" t="str">
        <f ca="1"/>
        <v>Low Cap</v>
      </c>
    </row>
    <row r="21456" spans="11:16">
      <c r="K21456" s="14" t="str">
        <v/>
      </c>
      <c r="L21456" s="14" t="str">
        <v/>
      </c>
      <c r="O21456" s="14" t="str">
        <v/>
      </c>
      <c r="P21456" s="14" t="str">
        <f ca="1"/>
        <v>Low Cap</v>
      </c>
    </row>
    <row r="21457" spans="11:16">
      <c r="K21457" s="14" t="str">
        <v/>
      </c>
      <c r="L21457" s="14" t="str">
        <v/>
      </c>
      <c r="O21457" s="14" t="str">
        <v/>
      </c>
      <c r="P21457" s="14" t="str">
        <f ca="1"/>
        <v>Low Cap</v>
      </c>
    </row>
    <row r="21458" spans="11:16">
      <c r="K21458" s="14" t="str">
        <v/>
      </c>
      <c r="L21458" s="14" t="str">
        <v/>
      </c>
      <c r="O21458" s="14" t="str">
        <v/>
      </c>
      <c r="P21458" s="14" t="str">
        <f ca="1"/>
        <v>Low Cap</v>
      </c>
    </row>
    <row r="21459" spans="11:16">
      <c r="K21459" s="14" t="str">
        <v/>
      </c>
      <c r="L21459" s="14" t="str">
        <v/>
      </c>
      <c r="O21459" s="14" t="str">
        <v/>
      </c>
      <c r="P21459" s="14" t="str">
        <f ca="1"/>
        <v>Low Cap</v>
      </c>
    </row>
    <row r="21460" spans="11:16">
      <c r="K21460" s="14" t="str">
        <v/>
      </c>
      <c r="L21460" s="14" t="str">
        <v/>
      </c>
      <c r="O21460" s="14" t="str">
        <v/>
      </c>
      <c r="P21460" s="14" t="str">
        <f ca="1"/>
        <v>Low Cap</v>
      </c>
    </row>
    <row r="21461" spans="11:16">
      <c r="K21461" s="14" t="str">
        <v/>
      </c>
      <c r="L21461" s="14" t="str">
        <v/>
      </c>
      <c r="O21461" s="14" t="str">
        <v/>
      </c>
      <c r="P21461" s="14" t="str">
        <f ca="1"/>
        <v>Low Cap</v>
      </c>
    </row>
    <row r="21462" spans="11:16">
      <c r="K21462" s="14" t="str">
        <v/>
      </c>
      <c r="L21462" s="14" t="str">
        <v/>
      </c>
      <c r="O21462" s="14" t="str">
        <v/>
      </c>
      <c r="P21462" s="14" t="str">
        <f ca="1"/>
        <v>Low Cap</v>
      </c>
    </row>
    <row r="21463" spans="11:16">
      <c r="K21463" s="14" t="str">
        <v/>
      </c>
      <c r="L21463" s="14" t="str">
        <v/>
      </c>
      <c r="O21463" s="14" t="str">
        <v/>
      </c>
      <c r="P21463" s="14" t="str">
        <f ca="1"/>
        <v>Low Cap</v>
      </c>
    </row>
    <row r="21464" spans="11:16">
      <c r="K21464" s="14" t="str">
        <v/>
      </c>
      <c r="L21464" s="14" t="str">
        <v/>
      </c>
      <c r="O21464" s="14" t="str">
        <v/>
      </c>
      <c r="P21464" s="14" t="str">
        <f ca="1"/>
        <v>Low Cap</v>
      </c>
    </row>
    <row r="21465" spans="11:16">
      <c r="K21465" s="14" t="str">
        <v/>
      </c>
      <c r="L21465" s="14" t="str">
        <v/>
      </c>
      <c r="O21465" s="14" t="str">
        <v/>
      </c>
      <c r="P21465" s="14" t="str">
        <f ca="1"/>
        <v>Low Cap</v>
      </c>
    </row>
    <row r="21466" spans="11:16">
      <c r="K21466" s="14" t="str">
        <v/>
      </c>
      <c r="L21466" s="14" t="str">
        <v/>
      </c>
      <c r="O21466" s="14" t="str">
        <v/>
      </c>
      <c r="P21466" s="14" t="str">
        <f ca="1"/>
        <v>Low Cap</v>
      </c>
    </row>
    <row r="21467" spans="11:16">
      <c r="K21467" s="14" t="str">
        <v/>
      </c>
      <c r="L21467" s="14" t="str">
        <v/>
      </c>
      <c r="O21467" s="14" t="str">
        <v/>
      </c>
      <c r="P21467" s="14" t="str">
        <f ca="1"/>
        <v>Low Cap</v>
      </c>
    </row>
    <row r="21468" spans="11:16">
      <c r="K21468" s="14" t="str">
        <v/>
      </c>
      <c r="L21468" s="14" t="str">
        <v/>
      </c>
      <c r="O21468" s="14" t="str">
        <v/>
      </c>
      <c r="P21468" s="14" t="str">
        <f ca="1"/>
        <v>Low Cap</v>
      </c>
    </row>
    <row r="21469" spans="11:16">
      <c r="K21469" s="14" t="str">
        <v/>
      </c>
      <c r="L21469" s="14" t="str">
        <v/>
      </c>
      <c r="O21469" s="14" t="str">
        <v/>
      </c>
      <c r="P21469" s="14" t="str">
        <f ca="1"/>
        <v>Low Cap</v>
      </c>
    </row>
    <row r="21470" spans="11:16">
      <c r="K21470" s="14" t="str">
        <v/>
      </c>
      <c r="L21470" s="14" t="str">
        <v/>
      </c>
      <c r="O21470" s="14" t="str">
        <v/>
      </c>
      <c r="P21470" s="14" t="str">
        <f ca="1"/>
        <v>Low Cap</v>
      </c>
    </row>
    <row r="21471" spans="11:16">
      <c r="K21471" s="14" t="str">
        <v/>
      </c>
      <c r="L21471" s="14" t="str">
        <v/>
      </c>
      <c r="O21471" s="14" t="str">
        <v/>
      </c>
      <c r="P21471" s="14" t="str">
        <f ca="1"/>
        <v>Low Cap</v>
      </c>
    </row>
    <row r="21472" spans="11:16">
      <c r="K21472" s="14" t="str">
        <v/>
      </c>
      <c r="L21472" s="14" t="str">
        <v/>
      </c>
      <c r="O21472" s="14" t="str">
        <v/>
      </c>
      <c r="P21472" s="14" t="str">
        <f ca="1"/>
        <v>Low Cap</v>
      </c>
    </row>
    <row r="21473" spans="11:16">
      <c r="K21473" s="14" t="str">
        <v/>
      </c>
      <c r="L21473" s="14" t="str">
        <v/>
      </c>
      <c r="O21473" s="14" t="str">
        <v/>
      </c>
      <c r="P21473" s="14" t="str">
        <f ca="1"/>
        <v>Low Cap</v>
      </c>
    </row>
    <row r="21474" spans="11:16">
      <c r="K21474" s="14" t="str">
        <v/>
      </c>
      <c r="L21474" s="14" t="str">
        <v/>
      </c>
      <c r="O21474" s="14" t="str">
        <v/>
      </c>
      <c r="P21474" s="14" t="str">
        <f ca="1"/>
        <v>Low Cap</v>
      </c>
    </row>
    <row r="21475" spans="11:16">
      <c r="K21475" s="14" t="str">
        <v/>
      </c>
      <c r="L21475" s="14" t="str">
        <v/>
      </c>
      <c r="O21475" s="14" t="str">
        <v/>
      </c>
      <c r="P21475" s="14" t="str">
        <f ca="1"/>
        <v>Low Cap</v>
      </c>
    </row>
    <row r="21476" spans="11:16">
      <c r="K21476" s="14" t="str">
        <v/>
      </c>
      <c r="L21476" s="14" t="str">
        <v/>
      </c>
      <c r="O21476" s="14" t="str">
        <v/>
      </c>
      <c r="P21476" s="14" t="str">
        <f ca="1"/>
        <v>Low Cap</v>
      </c>
    </row>
    <row r="21477" spans="11:16">
      <c r="K21477" s="14" t="str">
        <v/>
      </c>
      <c r="L21477" s="14" t="str">
        <v/>
      </c>
      <c r="O21477" s="14" t="str">
        <v/>
      </c>
      <c r="P21477" s="14" t="str">
        <f ca="1"/>
        <v>Low Cap</v>
      </c>
    </row>
    <row r="21478" spans="11:16">
      <c r="K21478" s="14" t="str">
        <v/>
      </c>
      <c r="L21478" s="14" t="str">
        <v/>
      </c>
      <c r="O21478" s="14" t="str">
        <v/>
      </c>
      <c r="P21478" s="14" t="str">
        <f ca="1"/>
        <v>Low Cap</v>
      </c>
    </row>
    <row r="21479" spans="11:16">
      <c r="K21479" s="14" t="str">
        <v/>
      </c>
      <c r="L21479" s="14" t="str">
        <v/>
      </c>
      <c r="O21479" s="14" t="str">
        <v/>
      </c>
      <c r="P21479" s="14" t="str">
        <f ca="1"/>
        <v>Low Cap</v>
      </c>
    </row>
    <row r="21480" spans="11:16">
      <c r="K21480" s="14" t="str">
        <v/>
      </c>
      <c r="L21480" s="14" t="str">
        <v/>
      </c>
      <c r="O21480" s="14" t="str">
        <v/>
      </c>
      <c r="P21480" s="14" t="str">
        <f ca="1"/>
        <v>Low Cap</v>
      </c>
    </row>
    <row r="21481" spans="11:16">
      <c r="K21481" s="14" t="str">
        <v/>
      </c>
      <c r="L21481" s="14" t="str">
        <v/>
      </c>
      <c r="O21481" s="14" t="str">
        <v/>
      </c>
      <c r="P21481" s="14" t="str">
        <f ca="1"/>
        <v>Low Cap</v>
      </c>
    </row>
    <row r="21482" spans="11:16">
      <c r="K21482" s="14" t="str">
        <v/>
      </c>
      <c r="L21482" s="14" t="str">
        <v/>
      </c>
      <c r="O21482" s="14" t="str">
        <v/>
      </c>
      <c r="P21482" s="14" t="str">
        <f ca="1"/>
        <v>Low Cap</v>
      </c>
    </row>
    <row r="21483" spans="11:16">
      <c r="K21483" s="14" t="str">
        <v/>
      </c>
      <c r="L21483" s="14" t="str">
        <v/>
      </c>
      <c r="O21483" s="14" t="str">
        <v/>
      </c>
      <c r="P21483" s="14" t="str">
        <f ca="1"/>
        <v>Low Cap</v>
      </c>
    </row>
    <row r="21484" spans="11:16">
      <c r="K21484" s="14" t="str">
        <v/>
      </c>
      <c r="L21484" s="14" t="str">
        <v/>
      </c>
      <c r="O21484" s="14" t="str">
        <v/>
      </c>
      <c r="P21484" s="14" t="str">
        <f ca="1"/>
        <v>Low Cap</v>
      </c>
    </row>
    <row r="21485" spans="11:16">
      <c r="K21485" s="14" t="str">
        <v/>
      </c>
      <c r="L21485" s="14" t="str">
        <v/>
      </c>
      <c r="O21485" s="14" t="str">
        <v/>
      </c>
      <c r="P21485" s="14" t="str">
        <f ca="1"/>
        <v>Low Cap</v>
      </c>
    </row>
    <row r="21486" spans="11:16">
      <c r="K21486" s="14" t="str">
        <v/>
      </c>
      <c r="L21486" s="14" t="str">
        <v/>
      </c>
      <c r="O21486" s="14" t="str">
        <v/>
      </c>
      <c r="P21486" s="14" t="str">
        <f ca="1"/>
        <v>Low Cap</v>
      </c>
    </row>
    <row r="21487" spans="11:16">
      <c r="K21487" s="14" t="str">
        <v/>
      </c>
      <c r="L21487" s="14" t="str">
        <v/>
      </c>
      <c r="O21487" s="14" t="str">
        <v/>
      </c>
      <c r="P21487" s="14" t="str">
        <f ca="1"/>
        <v>Low Cap</v>
      </c>
    </row>
    <row r="21488" spans="11:16">
      <c r="K21488" s="14" t="str">
        <v/>
      </c>
      <c r="L21488" s="14" t="str">
        <v/>
      </c>
      <c r="O21488" s="14" t="str">
        <v/>
      </c>
      <c r="P21488" s="14" t="str">
        <f ca="1"/>
        <v>Low Cap</v>
      </c>
    </row>
    <row r="21489" spans="11:16">
      <c r="K21489" s="14" t="str">
        <v/>
      </c>
      <c r="L21489" s="14" t="str">
        <v/>
      </c>
      <c r="O21489" s="14" t="str">
        <v/>
      </c>
      <c r="P21489" s="14" t="str">
        <f ca="1"/>
        <v>Low Cap</v>
      </c>
    </row>
    <row r="21490" spans="11:16">
      <c r="K21490" s="14" t="str">
        <v/>
      </c>
      <c r="L21490" s="14" t="str">
        <v/>
      </c>
      <c r="O21490" s="14" t="str">
        <v/>
      </c>
      <c r="P21490" s="14" t="str">
        <f ca="1"/>
        <v>Low Cap</v>
      </c>
    </row>
    <row r="21491" spans="11:16">
      <c r="K21491" s="14" t="str">
        <v/>
      </c>
      <c r="L21491" s="14" t="str">
        <v/>
      </c>
      <c r="O21491" s="14" t="str">
        <v/>
      </c>
      <c r="P21491" s="14" t="str">
        <f ca="1"/>
        <v>Low Cap</v>
      </c>
    </row>
    <row r="21492" spans="11:16">
      <c r="K21492" s="14" t="str">
        <v/>
      </c>
      <c r="L21492" s="14" t="str">
        <v/>
      </c>
      <c r="O21492" s="14" t="str">
        <v/>
      </c>
      <c r="P21492" s="14" t="str">
        <f ca="1"/>
        <v>Low Cap</v>
      </c>
    </row>
    <row r="21493" spans="11:16">
      <c r="K21493" s="14" t="str">
        <v/>
      </c>
      <c r="L21493" s="14" t="str">
        <v/>
      </c>
      <c r="O21493" s="14" t="str">
        <v/>
      </c>
      <c r="P21493" s="14" t="str">
        <f ca="1"/>
        <v>Low Cap</v>
      </c>
    </row>
    <row r="21494" spans="11:16">
      <c r="K21494" s="14" t="str">
        <v/>
      </c>
      <c r="L21494" s="14" t="str">
        <v/>
      </c>
      <c r="O21494" s="14" t="str">
        <v/>
      </c>
      <c r="P21494" s="14" t="str">
        <f ca="1"/>
        <v>Low Cap</v>
      </c>
    </row>
    <row r="21495" spans="11:16">
      <c r="K21495" s="14" t="str">
        <v/>
      </c>
      <c r="L21495" s="14" t="str">
        <v/>
      </c>
      <c r="O21495" s="14" t="str">
        <v/>
      </c>
      <c r="P21495" s="14" t="str">
        <f ca="1"/>
        <v>Low Cap</v>
      </c>
    </row>
    <row r="21496" spans="11:16">
      <c r="K21496" s="14" t="str">
        <v/>
      </c>
      <c r="L21496" s="14" t="str">
        <v/>
      </c>
      <c r="O21496" s="14" t="str">
        <v/>
      </c>
      <c r="P21496" s="14" t="str">
        <f ca="1"/>
        <v>Low Cap</v>
      </c>
    </row>
    <row r="21497" spans="11:16">
      <c r="K21497" s="14" t="str">
        <v/>
      </c>
      <c r="L21497" s="14" t="str">
        <v/>
      </c>
      <c r="O21497" s="14" t="str">
        <v/>
      </c>
      <c r="P21497" s="14" t="str">
        <f ca="1"/>
        <v>Low Cap</v>
      </c>
    </row>
    <row r="21498" spans="11:16">
      <c r="K21498" s="14" t="str">
        <v/>
      </c>
      <c r="L21498" s="14" t="str">
        <v/>
      </c>
      <c r="O21498" s="14" t="str">
        <v/>
      </c>
      <c r="P21498" s="14" t="str">
        <f ca="1"/>
        <v>Low Cap</v>
      </c>
    </row>
    <row r="21499" spans="11:16">
      <c r="K21499" s="14" t="str">
        <v/>
      </c>
      <c r="L21499" s="14" t="str">
        <v/>
      </c>
      <c r="O21499" s="14" t="str">
        <v/>
      </c>
      <c r="P21499" s="14" t="str">
        <f ca="1"/>
        <v>Low Cap</v>
      </c>
    </row>
    <row r="21500" spans="11:16">
      <c r="K21500" s="14" t="str">
        <v/>
      </c>
      <c r="L21500" s="14" t="str">
        <v/>
      </c>
      <c r="O21500" s="14" t="str">
        <v/>
      </c>
      <c r="P21500" s="14" t="str">
        <f ca="1"/>
        <v>Low Cap</v>
      </c>
    </row>
    <row r="21501" spans="11:16">
      <c r="K21501" s="14" t="str">
        <v/>
      </c>
      <c r="L21501" s="14" t="str">
        <v/>
      </c>
      <c r="O21501" s="14" t="str">
        <v/>
      </c>
      <c r="P21501" s="14" t="str">
        <f ca="1"/>
        <v>Low Cap</v>
      </c>
    </row>
    <row r="21502" spans="11:16">
      <c r="K21502" s="14" t="str">
        <v/>
      </c>
      <c r="L21502" s="14" t="str">
        <v/>
      </c>
      <c r="O21502" s="14" t="str">
        <v/>
      </c>
      <c r="P21502" s="14" t="str">
        <f ca="1"/>
        <v>Low Cap</v>
      </c>
    </row>
    <row r="21503" spans="11:16">
      <c r="K21503" s="14" t="str">
        <v/>
      </c>
      <c r="L21503" s="14" t="str">
        <v/>
      </c>
      <c r="O21503" s="14" t="str">
        <v/>
      </c>
      <c r="P21503" s="14" t="str">
        <f ca="1"/>
        <v>Low Cap</v>
      </c>
    </row>
    <row r="21504" spans="11:16">
      <c r="K21504" s="14" t="str">
        <v/>
      </c>
      <c r="L21504" s="14" t="str">
        <v/>
      </c>
      <c r="O21504" s="14" t="str">
        <v/>
      </c>
      <c r="P21504" s="14" t="str">
        <f ca="1"/>
        <v>Low Cap</v>
      </c>
    </row>
    <row r="21505" spans="11:16">
      <c r="K21505" s="14" t="str">
        <v/>
      </c>
      <c r="L21505" s="14" t="str">
        <v/>
      </c>
      <c r="O21505" s="14" t="str">
        <v/>
      </c>
      <c r="P21505" s="14" t="str">
        <f ca="1"/>
        <v>Low Cap</v>
      </c>
    </row>
    <row r="21506" spans="11:16">
      <c r="K21506" s="14" t="str">
        <v/>
      </c>
      <c r="L21506" s="14" t="str">
        <v/>
      </c>
      <c r="O21506" s="14" t="str">
        <v/>
      </c>
      <c r="P21506" s="14" t="str">
        <f ca="1"/>
        <v>Low Cap</v>
      </c>
    </row>
    <row r="21507" spans="11:16">
      <c r="K21507" s="14" t="str">
        <v/>
      </c>
      <c r="L21507" s="14" t="str">
        <v/>
      </c>
      <c r="O21507" s="14" t="str">
        <v/>
      </c>
      <c r="P21507" s="14" t="str">
        <f ca="1"/>
        <v>Low Cap</v>
      </c>
    </row>
    <row r="21508" spans="11:16">
      <c r="K21508" s="14" t="str">
        <v/>
      </c>
      <c r="L21508" s="14" t="str">
        <v/>
      </c>
      <c r="O21508" s="14" t="str">
        <v/>
      </c>
      <c r="P21508" s="14" t="str">
        <f ca="1"/>
        <v>Low Cap</v>
      </c>
    </row>
    <row r="21509" spans="11:16">
      <c r="K21509" s="14" t="str">
        <v/>
      </c>
      <c r="L21509" s="14" t="str">
        <v/>
      </c>
      <c r="O21509" s="14" t="str">
        <v/>
      </c>
      <c r="P21509" s="14" t="str">
        <f ca="1"/>
        <v>Low Cap</v>
      </c>
    </row>
    <row r="21510" spans="11:16">
      <c r="K21510" s="14" t="str">
        <v/>
      </c>
      <c r="L21510" s="14" t="str">
        <v/>
      </c>
      <c r="O21510" s="14" t="str">
        <v/>
      </c>
      <c r="P21510" s="14" t="str">
        <f ca="1"/>
        <v>Low Cap</v>
      </c>
    </row>
    <row r="21511" spans="11:16">
      <c r="K21511" s="14" t="str">
        <v/>
      </c>
      <c r="L21511" s="14" t="str">
        <v/>
      </c>
      <c r="O21511" s="14" t="str">
        <v/>
      </c>
      <c r="P21511" s="14" t="str">
        <f ca="1"/>
        <v>Low Cap</v>
      </c>
    </row>
    <row r="21512" spans="11:16">
      <c r="K21512" s="14" t="str">
        <v/>
      </c>
      <c r="L21512" s="14" t="str">
        <v/>
      </c>
      <c r="O21512" s="14" t="str">
        <v/>
      </c>
      <c r="P21512" s="14" t="str">
        <f ca="1"/>
        <v>Low Cap</v>
      </c>
    </row>
    <row r="21513" spans="11:16">
      <c r="K21513" s="14" t="str">
        <v/>
      </c>
      <c r="L21513" s="14" t="str">
        <v/>
      </c>
      <c r="O21513" s="14" t="str">
        <v/>
      </c>
      <c r="P21513" s="14" t="str">
        <f ca="1"/>
        <v>Low Cap</v>
      </c>
    </row>
    <row r="21514" spans="11:16">
      <c r="K21514" s="14" t="str">
        <v/>
      </c>
      <c r="L21514" s="14" t="str">
        <v/>
      </c>
      <c r="O21514" s="14" t="str">
        <v/>
      </c>
      <c r="P21514" s="14" t="str">
        <f ca="1"/>
        <v>Low Cap</v>
      </c>
    </row>
    <row r="21515" spans="11:16">
      <c r="K21515" s="14" t="str">
        <v/>
      </c>
      <c r="L21515" s="14" t="str">
        <v/>
      </c>
      <c r="O21515" s="14" t="str">
        <v/>
      </c>
      <c r="P21515" s="14" t="str">
        <f ca="1"/>
        <v>Low Cap</v>
      </c>
    </row>
    <row r="21516" spans="11:16">
      <c r="K21516" s="14" t="str">
        <v/>
      </c>
      <c r="L21516" s="14" t="str">
        <v/>
      </c>
      <c r="O21516" s="14" t="str">
        <v/>
      </c>
      <c r="P21516" s="14" t="str">
        <f ca="1"/>
        <v>Low Cap</v>
      </c>
    </row>
    <row r="21517" spans="11:16">
      <c r="K21517" s="14" t="str">
        <v/>
      </c>
      <c r="L21517" s="14" t="str">
        <v/>
      </c>
      <c r="O21517" s="14" t="str">
        <v/>
      </c>
      <c r="P21517" s="14" t="str">
        <f ca="1"/>
        <v>Low Cap</v>
      </c>
    </row>
    <row r="21518" spans="11:16">
      <c r="K21518" s="14" t="str">
        <v/>
      </c>
      <c r="L21518" s="14" t="str">
        <v/>
      </c>
      <c r="O21518" s="14" t="str">
        <v/>
      </c>
      <c r="P21518" s="14" t="str">
        <f ca="1"/>
        <v>Low Cap</v>
      </c>
    </row>
    <row r="21519" spans="11:16">
      <c r="K21519" s="14" t="str">
        <v/>
      </c>
      <c r="L21519" s="14" t="str">
        <v/>
      </c>
      <c r="O21519" s="14" t="str">
        <v/>
      </c>
      <c r="P21519" s="14" t="str">
        <f ca="1"/>
        <v>Low Cap</v>
      </c>
    </row>
    <row r="21520" spans="11:16">
      <c r="K21520" s="14" t="str">
        <v/>
      </c>
      <c r="L21520" s="14" t="str">
        <v/>
      </c>
      <c r="O21520" s="14" t="str">
        <v/>
      </c>
      <c r="P21520" s="14" t="str">
        <f ca="1"/>
        <v>Low Cap</v>
      </c>
    </row>
    <row r="21521" spans="11:16">
      <c r="K21521" s="14" t="str">
        <v/>
      </c>
      <c r="L21521" s="14" t="str">
        <v/>
      </c>
      <c r="O21521" s="14" t="str">
        <v/>
      </c>
      <c r="P21521" s="14" t="str">
        <f ca="1"/>
        <v>Low Cap</v>
      </c>
    </row>
    <row r="21522" spans="11:16">
      <c r="K21522" s="14" t="str">
        <v/>
      </c>
      <c r="L21522" s="14" t="str">
        <v/>
      </c>
      <c r="O21522" s="14" t="str">
        <v/>
      </c>
      <c r="P21522" s="14" t="str">
        <f ca="1"/>
        <v>Low Cap</v>
      </c>
    </row>
    <row r="21523" spans="11:16">
      <c r="K21523" s="14" t="str">
        <v/>
      </c>
      <c r="L21523" s="14" t="str">
        <v/>
      </c>
      <c r="O21523" s="14" t="str">
        <v/>
      </c>
      <c r="P21523" s="14" t="str">
        <f ca="1"/>
        <v>Low Cap</v>
      </c>
    </row>
    <row r="21524" spans="11:16">
      <c r="K21524" s="14" t="str">
        <v/>
      </c>
      <c r="L21524" s="14" t="str">
        <v/>
      </c>
      <c r="O21524" s="14" t="str">
        <v/>
      </c>
      <c r="P21524" s="14" t="str">
        <f ca="1"/>
        <v>Low Cap</v>
      </c>
    </row>
    <row r="21525" spans="11:16">
      <c r="K21525" s="14" t="str">
        <v/>
      </c>
      <c r="L21525" s="14" t="str">
        <v/>
      </c>
      <c r="O21525" s="14" t="str">
        <v/>
      </c>
      <c r="P21525" s="14" t="str">
        <f ca="1"/>
        <v>Low Cap</v>
      </c>
    </row>
    <row r="21526" spans="11:16">
      <c r="K21526" s="14" t="str">
        <v/>
      </c>
      <c r="L21526" s="14" t="str">
        <v/>
      </c>
      <c r="O21526" s="14" t="str">
        <v/>
      </c>
      <c r="P21526" s="14" t="str">
        <f ca="1"/>
        <v>Low Cap</v>
      </c>
    </row>
    <row r="21527" spans="11:16">
      <c r="K21527" s="14" t="str">
        <v/>
      </c>
      <c r="L21527" s="14" t="str">
        <v/>
      </c>
      <c r="O21527" s="14" t="str">
        <v/>
      </c>
      <c r="P21527" s="14" t="str">
        <f ca="1"/>
        <v>Low Cap</v>
      </c>
    </row>
    <row r="21528" spans="11:16">
      <c r="K21528" s="14" t="str">
        <v/>
      </c>
      <c r="L21528" s="14" t="str">
        <v/>
      </c>
      <c r="O21528" s="14" t="str">
        <v/>
      </c>
      <c r="P21528" s="14" t="str">
        <f ca="1"/>
        <v>Low Cap</v>
      </c>
    </row>
    <row r="21529" spans="11:16">
      <c r="K21529" s="14" t="str">
        <v/>
      </c>
      <c r="L21529" s="14" t="str">
        <v/>
      </c>
      <c r="O21529" s="14" t="str">
        <v/>
      </c>
      <c r="P21529" s="14" t="str">
        <f ca="1"/>
        <v>Low Cap</v>
      </c>
    </row>
    <row r="21530" spans="11:16">
      <c r="K21530" s="14" t="str">
        <v/>
      </c>
      <c r="L21530" s="14" t="str">
        <v/>
      </c>
      <c r="O21530" s="14" t="str">
        <v/>
      </c>
      <c r="P21530" s="14" t="str">
        <f ca="1"/>
        <v>Low Cap</v>
      </c>
    </row>
    <row r="21531" spans="11:16">
      <c r="K21531" s="14" t="str">
        <v/>
      </c>
      <c r="L21531" s="14" t="str">
        <v/>
      </c>
      <c r="O21531" s="14" t="str">
        <v/>
      </c>
      <c r="P21531" s="14" t="str">
        <f ca="1"/>
        <v>Low Cap</v>
      </c>
    </row>
    <row r="21532" spans="11:16">
      <c r="K21532" s="14" t="str">
        <v/>
      </c>
      <c r="L21532" s="14" t="str">
        <v/>
      </c>
      <c r="O21532" s="14" t="str">
        <v/>
      </c>
      <c r="P21532" s="14" t="str">
        <f ca="1"/>
        <v>Low Cap</v>
      </c>
    </row>
    <row r="21533" spans="11:16">
      <c r="K21533" s="14" t="str">
        <v/>
      </c>
      <c r="L21533" s="14" t="str">
        <v/>
      </c>
      <c r="O21533" s="14" t="str">
        <v/>
      </c>
      <c r="P21533" s="14" t="str">
        <f ca="1"/>
        <v>Low Cap</v>
      </c>
    </row>
    <row r="21534" spans="11:16">
      <c r="K21534" s="14" t="str">
        <v/>
      </c>
      <c r="L21534" s="14" t="str">
        <v/>
      </c>
      <c r="O21534" s="14" t="str">
        <v/>
      </c>
      <c r="P21534" s="14" t="str">
        <f ca="1"/>
        <v>Low Cap</v>
      </c>
    </row>
    <row r="21535" spans="11:16">
      <c r="K21535" s="14" t="str">
        <v/>
      </c>
      <c r="L21535" s="14" t="str">
        <v/>
      </c>
      <c r="O21535" s="14" t="str">
        <v/>
      </c>
      <c r="P21535" s="14" t="str">
        <f ca="1"/>
        <v>Low Cap</v>
      </c>
    </row>
    <row r="21536" spans="11:16">
      <c r="K21536" s="14" t="str">
        <v/>
      </c>
      <c r="L21536" s="14" t="str">
        <v/>
      </c>
      <c r="O21536" s="14" t="str">
        <v/>
      </c>
      <c r="P21536" s="14" t="str">
        <f ca="1"/>
        <v>Low Cap</v>
      </c>
    </row>
    <row r="21537" spans="11:16">
      <c r="K21537" s="14" t="str">
        <v/>
      </c>
      <c r="L21537" s="14" t="str">
        <v/>
      </c>
      <c r="O21537" s="14" t="str">
        <v/>
      </c>
      <c r="P21537" s="14" t="str">
        <f ca="1"/>
        <v>Low Cap</v>
      </c>
    </row>
    <row r="21538" spans="11:16">
      <c r="K21538" s="14" t="str">
        <v/>
      </c>
      <c r="L21538" s="14" t="str">
        <v/>
      </c>
      <c r="O21538" s="14" t="str">
        <v/>
      </c>
      <c r="P21538" s="14" t="str">
        <f ca="1"/>
        <v>Low Cap</v>
      </c>
    </row>
    <row r="21539" spans="11:16">
      <c r="K21539" s="14" t="str">
        <v/>
      </c>
      <c r="L21539" s="14" t="str">
        <v/>
      </c>
      <c r="O21539" s="14" t="str">
        <v/>
      </c>
      <c r="P21539" s="14" t="str">
        <f ca="1"/>
        <v>Low Cap</v>
      </c>
    </row>
    <row r="21540" spans="11:16">
      <c r="K21540" s="14" t="str">
        <v/>
      </c>
      <c r="L21540" s="14" t="str">
        <v/>
      </c>
      <c r="O21540" s="14" t="str">
        <v/>
      </c>
      <c r="P21540" s="14" t="str">
        <f ca="1"/>
        <v>Low Cap</v>
      </c>
    </row>
    <row r="21541" spans="11:16">
      <c r="K21541" s="14" t="str">
        <v/>
      </c>
      <c r="L21541" s="14" t="str">
        <v/>
      </c>
      <c r="O21541" s="14" t="str">
        <v/>
      </c>
      <c r="P21541" s="14" t="str">
        <f ca="1"/>
        <v>Low Cap</v>
      </c>
    </row>
    <row r="21542" spans="11:16">
      <c r="K21542" s="14" t="str">
        <v/>
      </c>
      <c r="L21542" s="14" t="str">
        <v/>
      </c>
      <c r="O21542" s="14" t="str">
        <v/>
      </c>
      <c r="P21542" s="14" t="str">
        <f ca="1"/>
        <v>Low Cap</v>
      </c>
    </row>
    <row r="21543" spans="11:16">
      <c r="K21543" s="14" t="str">
        <v/>
      </c>
      <c r="L21543" s="14" t="str">
        <v/>
      </c>
      <c r="O21543" s="14" t="str">
        <v/>
      </c>
      <c r="P21543" s="14" t="str">
        <f ca="1"/>
        <v>Low Cap</v>
      </c>
    </row>
    <row r="21544" spans="11:16">
      <c r="K21544" s="14" t="str">
        <v/>
      </c>
      <c r="L21544" s="14" t="str">
        <v/>
      </c>
      <c r="O21544" s="14" t="str">
        <v/>
      </c>
      <c r="P21544" s="14" t="str">
        <f ca="1"/>
        <v>Low Cap</v>
      </c>
    </row>
    <row r="21545" spans="11:16">
      <c r="K21545" s="14" t="str">
        <v/>
      </c>
      <c r="L21545" s="14" t="str">
        <v/>
      </c>
      <c r="O21545" s="14" t="str">
        <v/>
      </c>
      <c r="P21545" s="14" t="str">
        <f ca="1"/>
        <v>Low Cap</v>
      </c>
    </row>
    <row r="21546" spans="11:16">
      <c r="K21546" s="14" t="str">
        <v/>
      </c>
      <c r="L21546" s="14" t="str">
        <v/>
      </c>
      <c r="O21546" s="14" t="str">
        <v/>
      </c>
      <c r="P21546" s="14" t="str">
        <f ca="1"/>
        <v>Low Cap</v>
      </c>
    </row>
    <row r="21547" spans="11:16">
      <c r="K21547" s="14" t="str">
        <v/>
      </c>
      <c r="L21547" s="14" t="str">
        <v/>
      </c>
      <c r="O21547" s="14" t="str">
        <v/>
      </c>
      <c r="P21547" s="14" t="str">
        <f ca="1"/>
        <v>Low Cap</v>
      </c>
    </row>
    <row r="21548" spans="11:16">
      <c r="K21548" s="14" t="str">
        <v/>
      </c>
      <c r="L21548" s="14" t="str">
        <v/>
      </c>
      <c r="O21548" s="14" t="str">
        <v/>
      </c>
      <c r="P21548" s="14" t="str">
        <f ca="1"/>
        <v>Low Cap</v>
      </c>
    </row>
    <row r="21549" spans="11:16">
      <c r="K21549" s="14" t="str">
        <v/>
      </c>
      <c r="L21549" s="14" t="str">
        <v/>
      </c>
      <c r="O21549" s="14" t="str">
        <v/>
      </c>
      <c r="P21549" s="14" t="str">
        <f ca="1"/>
        <v>Low Cap</v>
      </c>
    </row>
    <row r="21550" spans="11:16">
      <c r="K21550" s="14" t="str">
        <v/>
      </c>
      <c r="L21550" s="14" t="str">
        <v/>
      </c>
      <c r="O21550" s="14" t="str">
        <v/>
      </c>
      <c r="P21550" s="14" t="str">
        <f ca="1"/>
        <v>Low Cap</v>
      </c>
    </row>
    <row r="21551" spans="11:16">
      <c r="K21551" s="14" t="str">
        <v/>
      </c>
      <c r="L21551" s="14" t="str">
        <v/>
      </c>
      <c r="O21551" s="14" t="str">
        <v/>
      </c>
      <c r="P21551" s="14" t="str">
        <f ca="1"/>
        <v>Low Cap</v>
      </c>
    </row>
    <row r="21552" spans="11:16">
      <c r="K21552" s="14" t="str">
        <v/>
      </c>
      <c r="L21552" s="14" t="str">
        <v/>
      </c>
      <c r="O21552" s="14" t="str">
        <v/>
      </c>
      <c r="P21552" s="14" t="str">
        <f ca="1"/>
        <v>Low Cap</v>
      </c>
    </row>
    <row r="21553" spans="11:16">
      <c r="K21553" s="14" t="str">
        <v/>
      </c>
      <c r="L21553" s="14" t="str">
        <v/>
      </c>
      <c r="O21553" s="14" t="str">
        <v/>
      </c>
      <c r="P21553" s="14" t="str">
        <f ca="1"/>
        <v>Low Cap</v>
      </c>
    </row>
    <row r="21554" spans="11:16">
      <c r="K21554" s="14" t="str">
        <v/>
      </c>
      <c r="L21554" s="14" t="str">
        <v/>
      </c>
      <c r="O21554" s="14" t="str">
        <v/>
      </c>
      <c r="P21554" s="14" t="str">
        <f ca="1"/>
        <v>Low Cap</v>
      </c>
    </row>
    <row r="21555" spans="11:16">
      <c r="K21555" s="14" t="str">
        <v/>
      </c>
      <c r="L21555" s="14" t="str">
        <v/>
      </c>
      <c r="O21555" s="14" t="str">
        <v/>
      </c>
      <c r="P21555" s="14" t="str">
        <f ca="1"/>
        <v>Low Cap</v>
      </c>
    </row>
    <row r="21556" spans="11:16">
      <c r="K21556" s="14" t="str">
        <v/>
      </c>
      <c r="L21556" s="14" t="str">
        <v/>
      </c>
      <c r="O21556" s="14" t="str">
        <v/>
      </c>
      <c r="P21556" s="14" t="str">
        <f ca="1"/>
        <v>Low Cap</v>
      </c>
    </row>
    <row r="21557" spans="11:16">
      <c r="K21557" s="14" t="str">
        <v/>
      </c>
      <c r="L21557" s="14" t="str">
        <v/>
      </c>
      <c r="O21557" s="14" t="str">
        <v/>
      </c>
      <c r="P21557" s="14" t="str">
        <f ca="1"/>
        <v>Low Cap</v>
      </c>
    </row>
    <row r="21558" spans="11:16">
      <c r="K21558" s="14" t="str">
        <v/>
      </c>
      <c r="L21558" s="14" t="str">
        <v/>
      </c>
      <c r="O21558" s="14" t="str">
        <v/>
      </c>
      <c r="P21558" s="14" t="str">
        <f ca="1"/>
        <v>Low Cap</v>
      </c>
    </row>
    <row r="21559" spans="11:16">
      <c r="K21559" s="14" t="str">
        <v/>
      </c>
      <c r="L21559" s="14" t="str">
        <v/>
      </c>
      <c r="O21559" s="14" t="str">
        <v/>
      </c>
      <c r="P21559" s="14" t="str">
        <f ca="1"/>
        <v>Low Cap</v>
      </c>
    </row>
    <row r="21560" spans="11:16">
      <c r="K21560" s="14" t="str">
        <v/>
      </c>
      <c r="L21560" s="14" t="str">
        <v/>
      </c>
      <c r="O21560" s="14" t="str">
        <v/>
      </c>
      <c r="P21560" s="14" t="str">
        <f ca="1"/>
        <v>Low Cap</v>
      </c>
    </row>
    <row r="21561" spans="11:16">
      <c r="K21561" s="14" t="str">
        <v/>
      </c>
      <c r="L21561" s="14" t="str">
        <v/>
      </c>
      <c r="O21561" s="14" t="str">
        <v/>
      </c>
      <c r="P21561" s="14" t="str">
        <f ca="1"/>
        <v>Low Cap</v>
      </c>
    </row>
    <row r="21562" spans="11:16">
      <c r="K21562" s="14" t="str">
        <v/>
      </c>
      <c r="L21562" s="14" t="str">
        <v/>
      </c>
      <c r="O21562" s="14" t="str">
        <v/>
      </c>
      <c r="P21562" s="14" t="str">
        <f ca="1"/>
        <v>Low Cap</v>
      </c>
    </row>
    <row r="21563" spans="11:16">
      <c r="K21563" s="14" t="str">
        <v/>
      </c>
      <c r="L21563" s="14" t="str">
        <v/>
      </c>
      <c r="O21563" s="14" t="str">
        <v/>
      </c>
      <c r="P21563" s="14" t="str">
        <f ca="1"/>
        <v>Low Cap</v>
      </c>
    </row>
    <row r="21564" spans="11:16">
      <c r="K21564" s="14" t="str">
        <v/>
      </c>
      <c r="L21564" s="14" t="str">
        <v/>
      </c>
      <c r="O21564" s="14" t="str">
        <v/>
      </c>
      <c r="P21564" s="14" t="str">
        <f ca="1"/>
        <v>Low Cap</v>
      </c>
    </row>
    <row r="21565" spans="11:16">
      <c r="K21565" s="14" t="str">
        <v/>
      </c>
      <c r="L21565" s="14" t="str">
        <v/>
      </c>
      <c r="O21565" s="14" t="str">
        <v/>
      </c>
      <c r="P21565" s="14" t="str">
        <f ca="1"/>
        <v>Low Cap</v>
      </c>
    </row>
    <row r="21566" spans="11:16">
      <c r="K21566" s="14" t="str">
        <v/>
      </c>
      <c r="L21566" s="14" t="str">
        <v/>
      </c>
      <c r="O21566" s="14" t="str">
        <v/>
      </c>
      <c r="P21566" s="14" t="str">
        <f ca="1"/>
        <v>Low Cap</v>
      </c>
    </row>
    <row r="21567" spans="11:16">
      <c r="K21567" s="14" t="str">
        <v/>
      </c>
      <c r="L21567" s="14" t="str">
        <v/>
      </c>
      <c r="O21567" s="14" t="str">
        <v/>
      </c>
      <c r="P21567" s="14" t="str">
        <f ca="1"/>
        <v>Low Cap</v>
      </c>
    </row>
    <row r="21568" spans="11:16">
      <c r="K21568" s="14" t="str">
        <v/>
      </c>
      <c r="L21568" s="14" t="str">
        <v/>
      </c>
      <c r="O21568" s="14" t="str">
        <v/>
      </c>
      <c r="P21568" s="14" t="str">
        <f ca="1"/>
        <v>Low Cap</v>
      </c>
    </row>
    <row r="21569" spans="11:16">
      <c r="K21569" s="14" t="str">
        <v/>
      </c>
      <c r="L21569" s="14" t="str">
        <v/>
      </c>
      <c r="O21569" s="14" t="str">
        <v/>
      </c>
      <c r="P21569" s="14" t="str">
        <f ca="1"/>
        <v>Low Cap</v>
      </c>
    </row>
    <row r="21570" spans="11:16">
      <c r="K21570" s="14" t="str">
        <v/>
      </c>
      <c r="L21570" s="14" t="str">
        <v/>
      </c>
      <c r="O21570" s="14" t="str">
        <v/>
      </c>
      <c r="P21570" s="14" t="str">
        <f ca="1"/>
        <v>Low Cap</v>
      </c>
    </row>
    <row r="21571" spans="11:16">
      <c r="K21571" s="14" t="str">
        <v/>
      </c>
      <c r="L21571" s="14" t="str">
        <v/>
      </c>
      <c r="O21571" s="14" t="str">
        <v/>
      </c>
      <c r="P21571" s="14" t="str">
        <f ca="1"/>
        <v>Low Cap</v>
      </c>
    </row>
    <row r="21572" spans="11:16">
      <c r="K21572" s="14" t="str">
        <v/>
      </c>
      <c r="L21572" s="14" t="str">
        <v/>
      </c>
      <c r="O21572" s="14" t="str">
        <v/>
      </c>
      <c r="P21572" s="14" t="str">
        <f ca="1"/>
        <v>Low Cap</v>
      </c>
    </row>
    <row r="21573" spans="11:16">
      <c r="K21573" s="14" t="str">
        <v/>
      </c>
      <c r="L21573" s="14" t="str">
        <v/>
      </c>
      <c r="O21573" s="14" t="str">
        <v/>
      </c>
      <c r="P21573" s="14" t="str">
        <f ca="1"/>
        <v>Low Cap</v>
      </c>
    </row>
    <row r="21574" spans="11:16">
      <c r="K21574" s="14" t="str">
        <v/>
      </c>
      <c r="L21574" s="14" t="str">
        <v/>
      </c>
      <c r="O21574" s="14" t="str">
        <v/>
      </c>
      <c r="P21574" s="14" t="str">
        <f ca="1"/>
        <v>Low Cap</v>
      </c>
    </row>
    <row r="21575" spans="11:16">
      <c r="K21575" s="14" t="str">
        <v/>
      </c>
      <c r="L21575" s="14" t="str">
        <v/>
      </c>
      <c r="O21575" s="14" t="str">
        <v/>
      </c>
      <c r="P21575" s="14" t="str">
        <f ca="1"/>
        <v>Low Cap</v>
      </c>
    </row>
    <row r="21576" spans="11:16">
      <c r="K21576" s="14" t="str">
        <v/>
      </c>
      <c r="L21576" s="14" t="str">
        <v/>
      </c>
      <c r="O21576" s="14" t="str">
        <v/>
      </c>
      <c r="P21576" s="14" t="str">
        <f ca="1"/>
        <v>Low Cap</v>
      </c>
    </row>
    <row r="21577" spans="11:16">
      <c r="K21577" s="14" t="str">
        <v/>
      </c>
      <c r="L21577" s="14" t="str">
        <v/>
      </c>
      <c r="O21577" s="14" t="str">
        <v/>
      </c>
      <c r="P21577" s="14" t="str">
        <f ca="1"/>
        <v>Low Cap</v>
      </c>
    </row>
    <row r="21578" spans="11:16">
      <c r="K21578" s="14" t="str">
        <v/>
      </c>
      <c r="L21578" s="14" t="str">
        <v/>
      </c>
      <c r="O21578" s="14" t="str">
        <v/>
      </c>
      <c r="P21578" s="14" t="str">
        <f ca="1"/>
        <v>Low Cap</v>
      </c>
    </row>
    <row r="21579" spans="11:16">
      <c r="K21579" s="14" t="str">
        <v/>
      </c>
      <c r="L21579" s="14" t="str">
        <v/>
      </c>
      <c r="O21579" s="14" t="str">
        <v/>
      </c>
      <c r="P21579" s="14" t="str">
        <f ca="1"/>
        <v>Low Cap</v>
      </c>
    </row>
    <row r="21580" spans="11:16">
      <c r="K21580" s="14" t="str">
        <v/>
      </c>
      <c r="L21580" s="14" t="str">
        <v/>
      </c>
      <c r="O21580" s="14" t="str">
        <v/>
      </c>
      <c r="P21580" s="14" t="str">
        <f ca="1"/>
        <v>Low Cap</v>
      </c>
    </row>
    <row r="21581" spans="11:16">
      <c r="K21581" s="14" t="str">
        <v/>
      </c>
      <c r="L21581" s="14" t="str">
        <v/>
      </c>
      <c r="O21581" s="14" t="str">
        <v/>
      </c>
      <c r="P21581" s="14" t="str">
        <f ca="1"/>
        <v>Low Cap</v>
      </c>
    </row>
    <row r="21582" spans="11:16">
      <c r="K21582" s="14" t="str">
        <v/>
      </c>
      <c r="L21582" s="14" t="str">
        <v/>
      </c>
      <c r="O21582" s="14" t="str">
        <v/>
      </c>
      <c r="P21582" s="14" t="str">
        <f ca="1"/>
        <v>Low Cap</v>
      </c>
    </row>
    <row r="21583" spans="11:16">
      <c r="K21583" s="14" t="str">
        <v/>
      </c>
      <c r="L21583" s="14" t="str">
        <v/>
      </c>
      <c r="O21583" s="14" t="str">
        <v/>
      </c>
      <c r="P21583" s="14" t="str">
        <f ca="1"/>
        <v>Low Cap</v>
      </c>
    </row>
    <row r="21584" spans="11:16">
      <c r="K21584" s="14" t="str">
        <v/>
      </c>
      <c r="L21584" s="14" t="str">
        <v/>
      </c>
      <c r="O21584" s="14" t="str">
        <v/>
      </c>
      <c r="P21584" s="14" t="str">
        <f ca="1"/>
        <v>Low Cap</v>
      </c>
    </row>
    <row r="21585" spans="11:16">
      <c r="K21585" s="14" t="str">
        <v/>
      </c>
      <c r="L21585" s="14" t="str">
        <v/>
      </c>
      <c r="O21585" s="14" t="str">
        <v/>
      </c>
      <c r="P21585" s="14" t="str">
        <f ca="1"/>
        <v>Low Cap</v>
      </c>
    </row>
    <row r="21586" spans="11:16">
      <c r="K21586" s="14" t="str">
        <v/>
      </c>
      <c r="L21586" s="14" t="str">
        <v/>
      </c>
      <c r="O21586" s="14" t="str">
        <v/>
      </c>
      <c r="P21586" s="14" t="str">
        <f ca="1"/>
        <v>Low Cap</v>
      </c>
    </row>
    <row r="21587" spans="11:16">
      <c r="K21587" s="14" t="str">
        <v/>
      </c>
      <c r="L21587" s="14" t="str">
        <v/>
      </c>
      <c r="O21587" s="14" t="str">
        <v/>
      </c>
      <c r="P21587" s="14" t="str">
        <f ca="1"/>
        <v>Low Cap</v>
      </c>
    </row>
    <row r="21588" spans="11:16">
      <c r="K21588" s="14" t="str">
        <v/>
      </c>
      <c r="L21588" s="14" t="str">
        <v/>
      </c>
      <c r="O21588" s="14" t="str">
        <v/>
      </c>
      <c r="P21588" s="14" t="str">
        <f ca="1"/>
        <v>Low Cap</v>
      </c>
    </row>
    <row r="21589" spans="11:16">
      <c r="K21589" s="14" t="str">
        <v/>
      </c>
      <c r="L21589" s="14" t="str">
        <v/>
      </c>
      <c r="O21589" s="14" t="str">
        <v/>
      </c>
      <c r="P21589" s="14" t="str">
        <f ca="1"/>
        <v>Low Cap</v>
      </c>
    </row>
    <row r="21590" spans="11:16">
      <c r="K21590" s="14" t="str">
        <v/>
      </c>
      <c r="L21590" s="14" t="str">
        <v/>
      </c>
      <c r="O21590" s="14" t="str">
        <v/>
      </c>
      <c r="P21590" s="14" t="str">
        <f ca="1"/>
        <v>Low Cap</v>
      </c>
    </row>
    <row r="21591" spans="11:16">
      <c r="K21591" s="14" t="str">
        <v/>
      </c>
      <c r="L21591" s="14" t="str">
        <v/>
      </c>
      <c r="O21591" s="14" t="str">
        <v/>
      </c>
      <c r="P21591" s="14" t="str">
        <f ca="1"/>
        <v>Low Cap</v>
      </c>
    </row>
    <row r="21592" spans="11:16">
      <c r="K21592" s="14" t="str">
        <v/>
      </c>
      <c r="L21592" s="14" t="str">
        <v/>
      </c>
      <c r="O21592" s="14" t="str">
        <v/>
      </c>
      <c r="P21592" s="14" t="str">
        <f ca="1"/>
        <v>Low Cap</v>
      </c>
    </row>
    <row r="21593" spans="11:16">
      <c r="K21593" s="14" t="str">
        <v/>
      </c>
      <c r="L21593" s="14" t="str">
        <v/>
      </c>
      <c r="O21593" s="14" t="str">
        <v/>
      </c>
      <c r="P21593" s="14" t="str">
        <f ca="1"/>
        <v>Low Cap</v>
      </c>
    </row>
    <row r="21594" spans="11:16">
      <c r="K21594" s="14" t="str">
        <v/>
      </c>
      <c r="L21594" s="14" t="str">
        <v/>
      </c>
      <c r="O21594" s="14" t="str">
        <v/>
      </c>
      <c r="P21594" s="14" t="str">
        <f ca="1"/>
        <v>Low Cap</v>
      </c>
    </row>
    <row r="21595" spans="11:16">
      <c r="K21595" s="14" t="str">
        <v/>
      </c>
      <c r="L21595" s="14" t="str">
        <v/>
      </c>
      <c r="O21595" s="14" t="str">
        <v/>
      </c>
      <c r="P21595" s="14" t="str">
        <f ca="1"/>
        <v>Low Cap</v>
      </c>
    </row>
    <row r="21596" spans="11:16">
      <c r="K21596" s="14" t="str">
        <v/>
      </c>
      <c r="L21596" s="14" t="str">
        <v/>
      </c>
      <c r="O21596" s="14" t="str">
        <v/>
      </c>
      <c r="P21596" s="14" t="str">
        <f ca="1"/>
        <v>Low Cap</v>
      </c>
    </row>
    <row r="21597" spans="11:16">
      <c r="K21597" s="14" t="str">
        <v/>
      </c>
      <c r="L21597" s="14" t="str">
        <v/>
      </c>
      <c r="O21597" s="14" t="str">
        <v/>
      </c>
      <c r="P21597" s="14" t="str">
        <f ca="1"/>
        <v>Low Cap</v>
      </c>
    </row>
    <row r="21598" spans="11:16">
      <c r="K21598" s="14" t="str">
        <v/>
      </c>
      <c r="L21598" s="14" t="str">
        <v/>
      </c>
      <c r="O21598" s="14" t="str">
        <v/>
      </c>
      <c r="P21598" s="14" t="str">
        <f ca="1"/>
        <v>Low Cap</v>
      </c>
    </row>
    <row r="21599" spans="11:16">
      <c r="K21599" s="14" t="str">
        <v/>
      </c>
      <c r="L21599" s="14" t="str">
        <v/>
      </c>
      <c r="O21599" s="14" t="str">
        <v/>
      </c>
      <c r="P21599" s="14" t="str">
        <f ca="1"/>
        <v>Low Cap</v>
      </c>
    </row>
    <row r="21600" spans="11:16">
      <c r="K21600" s="14" t="str">
        <v/>
      </c>
      <c r="L21600" s="14" t="str">
        <v/>
      </c>
      <c r="O21600" s="14" t="str">
        <v/>
      </c>
      <c r="P21600" s="14" t="str">
        <f ca="1"/>
        <v>Low Cap</v>
      </c>
    </row>
    <row r="21601" spans="11:16">
      <c r="K21601" s="14" t="str">
        <v/>
      </c>
      <c r="L21601" s="14" t="str">
        <v/>
      </c>
      <c r="O21601" s="14" t="str">
        <v/>
      </c>
      <c r="P21601" s="14" t="str">
        <f ca="1"/>
        <v>Low Cap</v>
      </c>
    </row>
    <row r="21602" spans="11:16">
      <c r="K21602" s="14" t="str">
        <v/>
      </c>
      <c r="L21602" s="14" t="str">
        <v/>
      </c>
      <c r="O21602" s="14" t="str">
        <v/>
      </c>
      <c r="P21602" s="14" t="str">
        <f ca="1"/>
        <v>Low Cap</v>
      </c>
    </row>
    <row r="21603" spans="11:16">
      <c r="K21603" s="14" t="str">
        <v/>
      </c>
      <c r="L21603" s="14" t="str">
        <v/>
      </c>
      <c r="O21603" s="14" t="str">
        <v/>
      </c>
      <c r="P21603" s="14" t="str">
        <f ca="1"/>
        <v>Low Cap</v>
      </c>
    </row>
    <row r="21604" spans="11:16">
      <c r="K21604" s="14" t="str">
        <v/>
      </c>
      <c r="L21604" s="14" t="str">
        <v/>
      </c>
      <c r="O21604" s="14" t="str">
        <v/>
      </c>
      <c r="P21604" s="14" t="str">
        <f ca="1"/>
        <v>Low Cap</v>
      </c>
    </row>
    <row r="21605" spans="11:16">
      <c r="K21605" s="14" t="str">
        <v/>
      </c>
      <c r="L21605" s="14" t="str">
        <v/>
      </c>
      <c r="O21605" s="14" t="str">
        <v/>
      </c>
      <c r="P21605" s="14" t="str">
        <f ca="1"/>
        <v>Low Cap</v>
      </c>
    </row>
    <row r="21606" spans="11:16">
      <c r="K21606" s="14" t="str">
        <v/>
      </c>
      <c r="L21606" s="14" t="str">
        <v/>
      </c>
      <c r="O21606" s="14" t="str">
        <v/>
      </c>
      <c r="P21606" s="14" t="str">
        <f ca="1"/>
        <v>Low Cap</v>
      </c>
    </row>
    <row r="21607" spans="11:16">
      <c r="K21607" s="14" t="str">
        <v/>
      </c>
      <c r="L21607" s="14" t="str">
        <v/>
      </c>
      <c r="O21607" s="14" t="str">
        <v/>
      </c>
      <c r="P21607" s="14" t="str">
        <f ca="1"/>
        <v>Low Cap</v>
      </c>
    </row>
    <row r="21608" spans="11:16">
      <c r="K21608" s="14" t="str">
        <v/>
      </c>
      <c r="L21608" s="14" t="str">
        <v/>
      </c>
      <c r="O21608" s="14" t="str">
        <v/>
      </c>
      <c r="P21608" s="14" t="str">
        <f ca="1"/>
        <v>Low Cap</v>
      </c>
    </row>
    <row r="21609" spans="11:16">
      <c r="K21609" s="14" t="str">
        <v/>
      </c>
      <c r="L21609" s="14" t="str">
        <v/>
      </c>
      <c r="O21609" s="14" t="str">
        <v/>
      </c>
      <c r="P21609" s="14" t="str">
        <f ca="1"/>
        <v>Low Cap</v>
      </c>
    </row>
    <row r="21610" spans="11:16">
      <c r="K21610" s="14" t="str">
        <v/>
      </c>
      <c r="L21610" s="14" t="str">
        <v/>
      </c>
      <c r="O21610" s="14" t="str">
        <v/>
      </c>
      <c r="P21610" s="14" t="str">
        <f ca="1"/>
        <v>Low Cap</v>
      </c>
    </row>
    <row r="21611" spans="11:16">
      <c r="K21611" s="14" t="str">
        <v/>
      </c>
      <c r="L21611" s="14" t="str">
        <v/>
      </c>
      <c r="O21611" s="14" t="str">
        <v/>
      </c>
      <c r="P21611" s="14" t="str">
        <f ca="1"/>
        <v>Low Cap</v>
      </c>
    </row>
    <row r="21612" spans="11:16">
      <c r="K21612" s="14" t="str">
        <v/>
      </c>
      <c r="L21612" s="14" t="str">
        <v/>
      </c>
      <c r="O21612" s="14" t="str">
        <v/>
      </c>
      <c r="P21612" s="14" t="str">
        <f ca="1"/>
        <v>Low Cap</v>
      </c>
    </row>
    <row r="21613" spans="11:16">
      <c r="K21613" s="14" t="str">
        <v/>
      </c>
      <c r="L21613" s="14" t="str">
        <v/>
      </c>
      <c r="O21613" s="14" t="str">
        <v/>
      </c>
      <c r="P21613" s="14" t="str">
        <f ca="1"/>
        <v>Low Cap</v>
      </c>
    </row>
    <row r="21614" spans="11:16">
      <c r="K21614" s="14" t="str">
        <v/>
      </c>
      <c r="L21614" s="14" t="str">
        <v/>
      </c>
      <c r="O21614" s="14" t="str">
        <v/>
      </c>
      <c r="P21614" s="14" t="str">
        <f ca="1"/>
        <v>Low Cap</v>
      </c>
    </row>
    <row r="21615" spans="11:16">
      <c r="K21615" s="14" t="str">
        <v/>
      </c>
      <c r="L21615" s="14" t="str">
        <v/>
      </c>
      <c r="O21615" s="14" t="str">
        <v/>
      </c>
      <c r="P21615" s="14" t="str">
        <f ca="1"/>
        <v>Low Cap</v>
      </c>
    </row>
    <row r="21616" spans="11:16">
      <c r="K21616" s="14" t="str">
        <v/>
      </c>
      <c r="L21616" s="14" t="str">
        <v/>
      </c>
      <c r="O21616" s="14" t="str">
        <v/>
      </c>
      <c r="P21616" s="14" t="str">
        <f ca="1"/>
        <v>Low Cap</v>
      </c>
    </row>
    <row r="21617" spans="11:16">
      <c r="K21617" s="14" t="str">
        <v/>
      </c>
      <c r="L21617" s="14" t="str">
        <v/>
      </c>
      <c r="O21617" s="14" t="str">
        <v/>
      </c>
      <c r="P21617" s="14" t="str">
        <f ca="1"/>
        <v>Low Cap</v>
      </c>
    </row>
    <row r="21618" spans="11:16">
      <c r="K21618" s="14" t="str">
        <v/>
      </c>
      <c r="L21618" s="14" t="str">
        <v/>
      </c>
      <c r="O21618" s="14" t="str">
        <v/>
      </c>
      <c r="P21618" s="14" t="str">
        <f ca="1"/>
        <v>Low Cap</v>
      </c>
    </row>
    <row r="21619" spans="11:16">
      <c r="K21619" s="14" t="str">
        <v/>
      </c>
      <c r="L21619" s="14" t="str">
        <v/>
      </c>
      <c r="O21619" s="14" t="str">
        <v/>
      </c>
      <c r="P21619" s="14" t="str">
        <f ca="1"/>
        <v>Low Cap</v>
      </c>
    </row>
    <row r="21620" spans="11:16">
      <c r="K21620" s="14" t="str">
        <v/>
      </c>
      <c r="L21620" s="14" t="str">
        <v/>
      </c>
      <c r="O21620" s="14" t="str">
        <v/>
      </c>
      <c r="P21620" s="14" t="str">
        <f ca="1"/>
        <v>Low Cap</v>
      </c>
    </row>
    <row r="21621" spans="11:16">
      <c r="K21621" s="14" t="str">
        <v/>
      </c>
      <c r="L21621" s="14" t="str">
        <v/>
      </c>
      <c r="O21621" s="14" t="str">
        <v/>
      </c>
      <c r="P21621" s="14" t="str">
        <f ca="1"/>
        <v>Low Cap</v>
      </c>
    </row>
    <row r="21622" spans="11:16">
      <c r="K21622" s="14" t="str">
        <v/>
      </c>
      <c r="L21622" s="14" t="str">
        <v/>
      </c>
      <c r="O21622" s="14" t="str">
        <v/>
      </c>
      <c r="P21622" s="14" t="str">
        <f ca="1"/>
        <v>Low Cap</v>
      </c>
    </row>
    <row r="21623" spans="11:16">
      <c r="K21623" s="14" t="str">
        <v/>
      </c>
      <c r="L21623" s="14" t="str">
        <v/>
      </c>
      <c r="O21623" s="14" t="str">
        <v/>
      </c>
      <c r="P21623" s="14" t="str">
        <f ca="1"/>
        <v>Low Cap</v>
      </c>
    </row>
    <row r="21624" spans="11:16">
      <c r="K21624" s="14" t="str">
        <v/>
      </c>
      <c r="L21624" s="14" t="str">
        <v/>
      </c>
      <c r="O21624" s="14" t="str">
        <v/>
      </c>
      <c r="P21624" s="14" t="str">
        <f ca="1"/>
        <v>Low Cap</v>
      </c>
    </row>
    <row r="21625" spans="11:16">
      <c r="K21625" s="14" t="str">
        <v/>
      </c>
      <c r="L21625" s="14" t="str">
        <v/>
      </c>
      <c r="O21625" s="14" t="str">
        <v/>
      </c>
      <c r="P21625" s="14" t="str">
        <f ca="1"/>
        <v>Low Cap</v>
      </c>
    </row>
    <row r="21626" spans="11:16">
      <c r="K21626" s="14" t="str">
        <v/>
      </c>
      <c r="L21626" s="14" t="str">
        <v/>
      </c>
      <c r="O21626" s="14" t="str">
        <v/>
      </c>
      <c r="P21626" s="14" t="str">
        <f ca="1"/>
        <v>Low Cap</v>
      </c>
    </row>
    <row r="21627" spans="11:16">
      <c r="K21627" s="14" t="str">
        <v/>
      </c>
      <c r="L21627" s="14" t="str">
        <v/>
      </c>
      <c r="O21627" s="14" t="str">
        <v/>
      </c>
      <c r="P21627" s="14" t="str">
        <f ca="1"/>
        <v>Low Cap</v>
      </c>
    </row>
    <row r="21628" spans="11:16">
      <c r="K21628" s="14" t="str">
        <v/>
      </c>
      <c r="L21628" s="14" t="str">
        <v/>
      </c>
      <c r="O21628" s="14" t="str">
        <v/>
      </c>
      <c r="P21628" s="14" t="str">
        <f ca="1"/>
        <v>Low Cap</v>
      </c>
    </row>
    <row r="21629" spans="11:16">
      <c r="K21629" s="14" t="str">
        <v/>
      </c>
      <c r="L21629" s="14" t="str">
        <v/>
      </c>
      <c r="O21629" s="14" t="str">
        <v/>
      </c>
      <c r="P21629" s="14" t="str">
        <f ca="1"/>
        <v>Low Cap</v>
      </c>
    </row>
    <row r="21630" spans="11:16">
      <c r="K21630" s="14" t="str">
        <v/>
      </c>
      <c r="L21630" s="14" t="str">
        <v/>
      </c>
      <c r="O21630" s="14" t="str">
        <v/>
      </c>
      <c r="P21630" s="14" t="str">
        <f ca="1"/>
        <v>Low Cap</v>
      </c>
    </row>
    <row r="21631" spans="11:16">
      <c r="K21631" s="14" t="str">
        <v/>
      </c>
      <c r="L21631" s="14" t="str">
        <v/>
      </c>
      <c r="O21631" s="14" t="str">
        <v/>
      </c>
      <c r="P21631" s="14" t="str">
        <f ca="1"/>
        <v>Low Cap</v>
      </c>
    </row>
    <row r="21632" spans="11:16">
      <c r="K21632" s="14" t="str">
        <v/>
      </c>
      <c r="L21632" s="14" t="str">
        <v/>
      </c>
      <c r="O21632" s="14" t="str">
        <v/>
      </c>
      <c r="P21632" s="14" t="str">
        <f ca="1"/>
        <v>Low Cap</v>
      </c>
    </row>
    <row r="21633" spans="11:16">
      <c r="K21633" s="14" t="str">
        <v/>
      </c>
      <c r="L21633" s="14" t="str">
        <v/>
      </c>
      <c r="O21633" s="14" t="str">
        <v/>
      </c>
      <c r="P21633" s="14" t="str">
        <f ca="1"/>
        <v>Low Cap</v>
      </c>
    </row>
    <row r="21634" spans="11:16">
      <c r="K21634" s="14" t="str">
        <v/>
      </c>
      <c r="L21634" s="14" t="str">
        <v/>
      </c>
      <c r="O21634" s="14" t="str">
        <v/>
      </c>
      <c r="P21634" s="14" t="str">
        <f ca="1"/>
        <v>Low Cap</v>
      </c>
    </row>
    <row r="21635" spans="11:16">
      <c r="K21635" s="14" t="str">
        <v/>
      </c>
      <c r="L21635" s="14" t="str">
        <v/>
      </c>
      <c r="O21635" s="14" t="str">
        <v/>
      </c>
      <c r="P21635" s="14" t="str">
        <f ca="1"/>
        <v>Low Cap</v>
      </c>
    </row>
    <row r="21636" spans="11:16">
      <c r="K21636" s="14" t="str">
        <v/>
      </c>
      <c r="L21636" s="14" t="str">
        <v/>
      </c>
      <c r="O21636" s="14" t="str">
        <v/>
      </c>
      <c r="P21636" s="14" t="str">
        <f ca="1"/>
        <v>Low Cap</v>
      </c>
    </row>
    <row r="21637" spans="11:16">
      <c r="K21637" s="14" t="str">
        <v/>
      </c>
      <c r="L21637" s="14" t="str">
        <v/>
      </c>
      <c r="O21637" s="14" t="str">
        <v/>
      </c>
      <c r="P21637" s="14" t="str">
        <f ca="1"/>
        <v>Low Cap</v>
      </c>
    </row>
    <row r="21638" spans="11:16">
      <c r="K21638" s="14" t="str">
        <v/>
      </c>
      <c r="L21638" s="14" t="str">
        <v/>
      </c>
      <c r="O21638" s="14" t="str">
        <v/>
      </c>
      <c r="P21638" s="14" t="str">
        <f ca="1"/>
        <v>Low Cap</v>
      </c>
    </row>
    <row r="21639" spans="11:16">
      <c r="K21639" s="14" t="str">
        <v/>
      </c>
      <c r="L21639" s="14" t="str">
        <v/>
      </c>
      <c r="O21639" s="14" t="str">
        <v/>
      </c>
      <c r="P21639" s="14" t="str">
        <f ca="1"/>
        <v>Low Cap</v>
      </c>
    </row>
    <row r="21640" spans="11:16">
      <c r="K21640" s="14" t="str">
        <v/>
      </c>
      <c r="L21640" s="14" t="str">
        <v/>
      </c>
      <c r="O21640" s="14" t="str">
        <v/>
      </c>
      <c r="P21640" s="14" t="str">
        <f ca="1"/>
        <v>Low Cap</v>
      </c>
    </row>
    <row r="21641" spans="11:16">
      <c r="K21641" s="14" t="str">
        <v/>
      </c>
      <c r="L21641" s="14" t="str">
        <v/>
      </c>
      <c r="O21641" s="14" t="str">
        <v/>
      </c>
      <c r="P21641" s="14" t="str">
        <f ca="1"/>
        <v>Low Cap</v>
      </c>
    </row>
    <row r="21642" spans="11:16">
      <c r="K21642" s="14" t="str">
        <v/>
      </c>
      <c r="L21642" s="14" t="str">
        <v/>
      </c>
      <c r="O21642" s="14" t="str">
        <v/>
      </c>
      <c r="P21642" s="14" t="str">
        <f ca="1"/>
        <v>Low Cap</v>
      </c>
    </row>
    <row r="21643" spans="11:16">
      <c r="K21643" s="14" t="str">
        <v/>
      </c>
      <c r="L21643" s="14" t="str">
        <v/>
      </c>
      <c r="O21643" s="14" t="str">
        <v/>
      </c>
      <c r="P21643" s="14" t="str">
        <f ca="1"/>
        <v>Low Cap</v>
      </c>
    </row>
    <row r="21644" spans="11:16">
      <c r="K21644" s="14" t="str">
        <v/>
      </c>
      <c r="L21644" s="14" t="str">
        <v/>
      </c>
      <c r="O21644" s="14" t="str">
        <v/>
      </c>
      <c r="P21644" s="14" t="str">
        <f ca="1"/>
        <v>Low Cap</v>
      </c>
    </row>
    <row r="21645" spans="11:16">
      <c r="K21645" s="14" t="str">
        <v/>
      </c>
      <c r="L21645" s="14" t="str">
        <v/>
      </c>
      <c r="O21645" s="14" t="str">
        <v/>
      </c>
      <c r="P21645" s="14" t="str">
        <f ca="1"/>
        <v>Low Cap</v>
      </c>
    </row>
    <row r="21646" spans="11:16">
      <c r="K21646" s="14" t="str">
        <v/>
      </c>
      <c r="L21646" s="14" t="str">
        <v/>
      </c>
      <c r="O21646" s="14" t="str">
        <v/>
      </c>
      <c r="P21646" s="14" t="str">
        <f ca="1"/>
        <v>Low Cap</v>
      </c>
    </row>
    <row r="21647" spans="11:16">
      <c r="K21647" s="14" t="str">
        <v/>
      </c>
      <c r="L21647" s="14" t="str">
        <v/>
      </c>
      <c r="O21647" s="14" t="str">
        <v/>
      </c>
      <c r="P21647" s="14" t="str">
        <f ca="1"/>
        <v>Low Cap</v>
      </c>
    </row>
    <row r="21648" spans="11:16">
      <c r="K21648" s="14" t="str">
        <v/>
      </c>
      <c r="L21648" s="14" t="str">
        <v/>
      </c>
      <c r="O21648" s="14" t="str">
        <v/>
      </c>
      <c r="P21648" s="14" t="str">
        <f ca="1"/>
        <v>Low Cap</v>
      </c>
    </row>
    <row r="21649" spans="11:16">
      <c r="K21649" s="14" t="str">
        <v/>
      </c>
      <c r="L21649" s="14" t="str">
        <v/>
      </c>
      <c r="O21649" s="14" t="str">
        <v/>
      </c>
      <c r="P21649" s="14" t="str">
        <f ca="1"/>
        <v>Low Cap</v>
      </c>
    </row>
    <row r="21650" spans="11:16">
      <c r="K21650" s="14" t="str">
        <v/>
      </c>
      <c r="L21650" s="14" t="str">
        <v/>
      </c>
      <c r="O21650" s="14" t="str">
        <v/>
      </c>
      <c r="P21650" s="14" t="str">
        <f ca="1"/>
        <v>Low Cap</v>
      </c>
    </row>
    <row r="21651" spans="11:16">
      <c r="K21651" s="14" t="str">
        <v/>
      </c>
      <c r="L21651" s="14" t="str">
        <v/>
      </c>
      <c r="O21651" s="14" t="str">
        <v/>
      </c>
      <c r="P21651" s="14" t="str">
        <f ca="1"/>
        <v>Low Cap</v>
      </c>
    </row>
    <row r="21652" spans="11:16">
      <c r="K21652" s="14" t="str">
        <v/>
      </c>
      <c r="L21652" s="14" t="str">
        <v/>
      </c>
      <c r="O21652" s="14" t="str">
        <v/>
      </c>
      <c r="P21652" s="14" t="str">
        <f ca="1"/>
        <v>Low Cap</v>
      </c>
    </row>
    <row r="21653" spans="11:16">
      <c r="K21653" s="14" t="str">
        <v/>
      </c>
      <c r="L21653" s="14" t="str">
        <v/>
      </c>
      <c r="O21653" s="14" t="str">
        <v/>
      </c>
      <c r="P21653" s="14" t="str">
        <f ca="1"/>
        <v>Low Cap</v>
      </c>
    </row>
    <row r="21654" spans="11:16">
      <c r="K21654" s="14" t="str">
        <v/>
      </c>
      <c r="L21654" s="14" t="str">
        <v/>
      </c>
      <c r="O21654" s="14" t="str">
        <v/>
      </c>
      <c r="P21654" s="14" t="str">
        <f ca="1"/>
        <v>Low Cap</v>
      </c>
    </row>
    <row r="21655" spans="11:16">
      <c r="K21655" s="14" t="str">
        <v/>
      </c>
      <c r="L21655" s="14" t="str">
        <v/>
      </c>
      <c r="O21655" s="14" t="str">
        <v/>
      </c>
      <c r="P21655" s="14" t="str">
        <f ca="1"/>
        <v>Low Cap</v>
      </c>
    </row>
    <row r="21656" spans="11:16">
      <c r="K21656" s="14" t="str">
        <v/>
      </c>
      <c r="L21656" s="14" t="str">
        <v/>
      </c>
      <c r="O21656" s="14" t="str">
        <v/>
      </c>
      <c r="P21656" s="14" t="str">
        <f ca="1"/>
        <v>Low Cap</v>
      </c>
    </row>
    <row r="21657" spans="11:16">
      <c r="K21657" s="14" t="str">
        <v/>
      </c>
      <c r="L21657" s="14" t="str">
        <v/>
      </c>
      <c r="O21657" s="14" t="str">
        <v/>
      </c>
      <c r="P21657" s="14" t="str">
        <f ca="1"/>
        <v>Low Cap</v>
      </c>
    </row>
    <row r="21658" spans="11:16">
      <c r="K21658" s="14" t="str">
        <v/>
      </c>
      <c r="L21658" s="14" t="str">
        <v/>
      </c>
      <c r="O21658" s="14" t="str">
        <v/>
      </c>
      <c r="P21658" s="14" t="str">
        <f ca="1"/>
        <v>Low Cap</v>
      </c>
    </row>
    <row r="21659" spans="11:16">
      <c r="K21659" s="14" t="str">
        <v/>
      </c>
      <c r="L21659" s="14" t="str">
        <v/>
      </c>
      <c r="O21659" s="14" t="str">
        <v/>
      </c>
      <c r="P21659" s="14" t="str">
        <f ca="1"/>
        <v>Low Cap</v>
      </c>
    </row>
    <row r="21660" spans="11:16">
      <c r="K21660" s="14" t="str">
        <v/>
      </c>
      <c r="L21660" s="14" t="str">
        <v/>
      </c>
      <c r="O21660" s="14" t="str">
        <v/>
      </c>
      <c r="P21660" s="14" t="str">
        <f ca="1"/>
        <v>Low Cap</v>
      </c>
    </row>
    <row r="21661" spans="11:16">
      <c r="K21661" s="14" t="str">
        <v/>
      </c>
      <c r="L21661" s="14" t="str">
        <v/>
      </c>
      <c r="O21661" s="14" t="str">
        <v/>
      </c>
      <c r="P21661" s="14" t="str">
        <f ca="1"/>
        <v>Low Cap</v>
      </c>
    </row>
    <row r="21662" spans="11:16">
      <c r="K21662" s="14" t="str">
        <v/>
      </c>
      <c r="L21662" s="14" t="str">
        <v/>
      </c>
      <c r="O21662" s="14" t="str">
        <v/>
      </c>
      <c r="P21662" s="14" t="str">
        <f ca="1"/>
        <v>Low Cap</v>
      </c>
    </row>
    <row r="21663" spans="11:16">
      <c r="K21663" s="14" t="str">
        <v/>
      </c>
      <c r="L21663" s="14" t="str">
        <v/>
      </c>
      <c r="O21663" s="14" t="str">
        <v/>
      </c>
      <c r="P21663" s="14" t="str">
        <f ca="1"/>
        <v>Low Cap</v>
      </c>
    </row>
    <row r="21664" spans="11:16">
      <c r="K21664" s="14" t="str">
        <v/>
      </c>
      <c r="L21664" s="14" t="str">
        <v/>
      </c>
      <c r="O21664" s="14" t="str">
        <v/>
      </c>
      <c r="P21664" s="14" t="str">
        <f ca="1"/>
        <v>Low Cap</v>
      </c>
    </row>
    <row r="21665" spans="11:16">
      <c r="K21665" s="14" t="str">
        <v/>
      </c>
      <c r="L21665" s="14" t="str">
        <v/>
      </c>
      <c r="O21665" s="14" t="str">
        <v/>
      </c>
      <c r="P21665" s="14" t="str">
        <f ca="1"/>
        <v>Low Cap</v>
      </c>
    </row>
    <row r="21666" spans="11:16">
      <c r="K21666" s="14" t="str">
        <v/>
      </c>
      <c r="L21666" s="14" t="str">
        <v/>
      </c>
      <c r="O21666" s="14" t="str">
        <v/>
      </c>
      <c r="P21666" s="14" t="str">
        <f ca="1"/>
        <v>Low Cap</v>
      </c>
    </row>
    <row r="21667" spans="11:16">
      <c r="K21667" s="14" t="str">
        <v/>
      </c>
      <c r="L21667" s="14" t="str">
        <v/>
      </c>
      <c r="O21667" s="14" t="str">
        <v/>
      </c>
      <c r="P21667" s="14" t="str">
        <f ca="1"/>
        <v>Low Cap</v>
      </c>
    </row>
    <row r="21668" spans="11:16">
      <c r="K21668" s="14" t="str">
        <v/>
      </c>
      <c r="L21668" s="14" t="str">
        <v/>
      </c>
      <c r="O21668" s="14" t="str">
        <v/>
      </c>
      <c r="P21668" s="14" t="str">
        <f ca="1"/>
        <v>Low Cap</v>
      </c>
    </row>
    <row r="21669" spans="11:16">
      <c r="K21669" s="14" t="str">
        <v/>
      </c>
      <c r="L21669" s="14" t="str">
        <v/>
      </c>
      <c r="O21669" s="14" t="str">
        <v/>
      </c>
      <c r="P21669" s="14" t="str">
        <f ca="1"/>
        <v>Low Cap</v>
      </c>
    </row>
    <row r="21670" spans="11:16">
      <c r="K21670" s="14" t="str">
        <v/>
      </c>
      <c r="L21670" s="14" t="str">
        <v/>
      </c>
      <c r="O21670" s="14" t="str">
        <v/>
      </c>
      <c r="P21670" s="14" t="str">
        <f ca="1"/>
        <v>Low Cap</v>
      </c>
    </row>
    <row r="21671" spans="11:16">
      <c r="K21671" s="14" t="str">
        <v/>
      </c>
      <c r="L21671" s="14" t="str">
        <v/>
      </c>
      <c r="O21671" s="14" t="str">
        <v/>
      </c>
      <c r="P21671" s="14" t="str">
        <f ca="1"/>
        <v>Low Cap</v>
      </c>
    </row>
    <row r="21672" spans="11:16">
      <c r="K21672" s="14" t="str">
        <v/>
      </c>
      <c r="L21672" s="14" t="str">
        <v/>
      </c>
      <c r="O21672" s="14" t="str">
        <v/>
      </c>
      <c r="P21672" s="14" t="str">
        <f ca="1"/>
        <v>Low Cap</v>
      </c>
    </row>
    <row r="21673" spans="11:16">
      <c r="K21673" s="14" t="str">
        <v/>
      </c>
      <c r="L21673" s="14" t="str">
        <v/>
      </c>
      <c r="O21673" s="14" t="str">
        <v/>
      </c>
      <c r="P21673" s="14" t="str">
        <f ca="1"/>
        <v>Low Cap</v>
      </c>
    </row>
    <row r="21674" spans="11:16">
      <c r="K21674" s="14" t="str">
        <v/>
      </c>
      <c r="L21674" s="14" t="str">
        <v/>
      </c>
      <c r="O21674" s="14" t="str">
        <v/>
      </c>
      <c r="P21674" s="14" t="str">
        <f ca="1"/>
        <v>Low Cap</v>
      </c>
    </row>
    <row r="21675" spans="11:16">
      <c r="K21675" s="14" t="str">
        <v/>
      </c>
      <c r="L21675" s="14" t="str">
        <v/>
      </c>
      <c r="O21675" s="14" t="str">
        <v/>
      </c>
      <c r="P21675" s="14" t="str">
        <f ca="1"/>
        <v>Low Cap</v>
      </c>
    </row>
    <row r="21676" spans="11:16">
      <c r="K21676" s="14" t="str">
        <v/>
      </c>
      <c r="L21676" s="14" t="str">
        <v/>
      </c>
      <c r="O21676" s="14" t="str">
        <v/>
      </c>
      <c r="P21676" s="14" t="str">
        <f ca="1"/>
        <v>Low Cap</v>
      </c>
    </row>
    <row r="21677" spans="11:16">
      <c r="K21677" s="14" t="str">
        <v/>
      </c>
      <c r="L21677" s="14" t="str">
        <v/>
      </c>
      <c r="O21677" s="14" t="str">
        <v/>
      </c>
      <c r="P21677" s="14" t="str">
        <f ca="1"/>
        <v>Low Cap</v>
      </c>
    </row>
    <row r="21678" spans="11:16">
      <c r="K21678" s="14" t="str">
        <v/>
      </c>
      <c r="L21678" s="14" t="str">
        <v/>
      </c>
      <c r="O21678" s="14" t="str">
        <v/>
      </c>
      <c r="P21678" s="14" t="str">
        <f ca="1"/>
        <v>Low Cap</v>
      </c>
    </row>
    <row r="21679" spans="11:16">
      <c r="K21679" s="14" t="str">
        <v/>
      </c>
      <c r="L21679" s="14" t="str">
        <v/>
      </c>
      <c r="O21679" s="14" t="str">
        <v/>
      </c>
      <c r="P21679" s="14" t="str">
        <f ca="1"/>
        <v>Low Cap</v>
      </c>
    </row>
    <row r="21680" spans="11:16">
      <c r="K21680" s="14" t="str">
        <v/>
      </c>
      <c r="L21680" s="14" t="str">
        <v/>
      </c>
      <c r="O21680" s="14" t="str">
        <v/>
      </c>
      <c r="P21680" s="14" t="str">
        <f ca="1"/>
        <v>Low Cap</v>
      </c>
    </row>
    <row r="21681" spans="11:16">
      <c r="K21681" s="14" t="str">
        <v/>
      </c>
      <c r="L21681" s="14" t="str">
        <v/>
      </c>
      <c r="O21681" s="14" t="str">
        <v/>
      </c>
      <c r="P21681" s="14" t="str">
        <f ca="1"/>
        <v>Low Cap</v>
      </c>
    </row>
    <row r="21682" spans="11:16">
      <c r="K21682" s="14" t="str">
        <v/>
      </c>
      <c r="L21682" s="14" t="str">
        <v/>
      </c>
      <c r="O21682" s="14" t="str">
        <v/>
      </c>
      <c r="P21682" s="14" t="str">
        <f ca="1"/>
        <v>Low Cap</v>
      </c>
    </row>
    <row r="21683" spans="11:16">
      <c r="K21683" s="14" t="str">
        <v/>
      </c>
      <c r="L21683" s="14" t="str">
        <v/>
      </c>
      <c r="O21683" s="14" t="str">
        <v/>
      </c>
      <c r="P21683" s="14" t="str">
        <f ca="1"/>
        <v>Low Cap</v>
      </c>
    </row>
    <row r="21684" spans="11:16">
      <c r="K21684" s="14" t="str">
        <v/>
      </c>
      <c r="L21684" s="14" t="str">
        <v/>
      </c>
      <c r="O21684" s="14" t="str">
        <v/>
      </c>
      <c r="P21684" s="14" t="str">
        <f ca="1"/>
        <v>Low Cap</v>
      </c>
    </row>
    <row r="21685" spans="11:16">
      <c r="K21685" s="14" t="str">
        <v/>
      </c>
      <c r="L21685" s="14" t="str">
        <v/>
      </c>
      <c r="O21685" s="14" t="str">
        <v/>
      </c>
      <c r="P21685" s="14" t="str">
        <f ca="1"/>
        <v>Low Cap</v>
      </c>
    </row>
    <row r="21686" spans="11:16">
      <c r="K21686" s="14" t="str">
        <v/>
      </c>
      <c r="L21686" s="14" t="str">
        <v/>
      </c>
      <c r="O21686" s="14" t="str">
        <v/>
      </c>
      <c r="P21686" s="14" t="str">
        <f ca="1"/>
        <v>Low Cap</v>
      </c>
    </row>
    <row r="21687" spans="11:16">
      <c r="K21687" s="14" t="str">
        <v/>
      </c>
      <c r="L21687" s="14" t="str">
        <v/>
      </c>
      <c r="O21687" s="14" t="str">
        <v/>
      </c>
      <c r="P21687" s="14" t="str">
        <f ca="1"/>
        <v>Low Cap</v>
      </c>
    </row>
    <row r="21688" spans="11:16">
      <c r="K21688" s="14" t="str">
        <v/>
      </c>
      <c r="L21688" s="14" t="str">
        <v/>
      </c>
      <c r="O21688" s="14" t="str">
        <v/>
      </c>
      <c r="P21688" s="14" t="str">
        <f ca="1"/>
        <v>Low Cap</v>
      </c>
    </row>
    <row r="21689" spans="11:16">
      <c r="K21689" s="14" t="str">
        <v/>
      </c>
      <c r="L21689" s="14" t="str">
        <v/>
      </c>
      <c r="O21689" s="14" t="str">
        <v/>
      </c>
      <c r="P21689" s="14" t="str">
        <f ca="1"/>
        <v>Low Cap</v>
      </c>
    </row>
    <row r="21690" spans="11:16">
      <c r="K21690" s="14" t="str">
        <v/>
      </c>
      <c r="L21690" s="14" t="str">
        <v/>
      </c>
      <c r="O21690" s="14" t="str">
        <v/>
      </c>
      <c r="P21690" s="14" t="str">
        <f ca="1"/>
        <v>Low Cap</v>
      </c>
    </row>
    <row r="21691" spans="11:16">
      <c r="K21691" s="14" t="str">
        <v/>
      </c>
      <c r="L21691" s="14" t="str">
        <v/>
      </c>
      <c r="O21691" s="14" t="str">
        <v/>
      </c>
      <c r="P21691" s="14" t="str">
        <f ca="1"/>
        <v>Low Cap</v>
      </c>
    </row>
    <row r="21692" spans="11:16">
      <c r="K21692" s="14" t="str">
        <v/>
      </c>
      <c r="L21692" s="14" t="str">
        <v/>
      </c>
      <c r="O21692" s="14" t="str">
        <v/>
      </c>
      <c r="P21692" s="14" t="str">
        <f ca="1"/>
        <v>Low Cap</v>
      </c>
    </row>
    <row r="21693" spans="11:16">
      <c r="K21693" s="14" t="str">
        <v/>
      </c>
      <c r="L21693" s="14" t="str">
        <v/>
      </c>
      <c r="O21693" s="14" t="str">
        <v/>
      </c>
      <c r="P21693" s="14" t="str">
        <f ca="1"/>
        <v>Low Cap</v>
      </c>
    </row>
    <row r="21694" spans="11:16">
      <c r="K21694" s="14" t="str">
        <v/>
      </c>
      <c r="L21694" s="14" t="str">
        <v/>
      </c>
      <c r="O21694" s="14" t="str">
        <v/>
      </c>
      <c r="P21694" s="14" t="str">
        <f ca="1"/>
        <v>Low Cap</v>
      </c>
    </row>
    <row r="21695" spans="11:16">
      <c r="K21695" s="14" t="str">
        <v/>
      </c>
      <c r="L21695" s="14" t="str">
        <v/>
      </c>
      <c r="O21695" s="14" t="str">
        <v/>
      </c>
      <c r="P21695" s="14" t="str">
        <f ca="1"/>
        <v>Low Cap</v>
      </c>
    </row>
    <row r="21696" spans="11:16">
      <c r="K21696" s="14" t="str">
        <v/>
      </c>
      <c r="L21696" s="14" t="str">
        <v/>
      </c>
      <c r="O21696" s="14" t="str">
        <v/>
      </c>
      <c r="P21696" s="14" t="str">
        <f ca="1"/>
        <v>Low Cap</v>
      </c>
    </row>
    <row r="21697" spans="11:16">
      <c r="K21697" s="14" t="str">
        <v/>
      </c>
      <c r="L21697" s="14" t="str">
        <v/>
      </c>
      <c r="O21697" s="14" t="str">
        <v/>
      </c>
      <c r="P21697" s="14" t="str">
        <f ca="1"/>
        <v>Low Cap</v>
      </c>
    </row>
    <row r="21698" spans="11:16">
      <c r="K21698" s="14" t="str">
        <v/>
      </c>
      <c r="L21698" s="14" t="str">
        <v/>
      </c>
      <c r="O21698" s="14" t="str">
        <v/>
      </c>
      <c r="P21698" s="14" t="str">
        <f ca="1"/>
        <v>Low Cap</v>
      </c>
    </row>
    <row r="21699" spans="11:16">
      <c r="K21699" s="14" t="str">
        <v/>
      </c>
      <c r="L21699" s="14" t="str">
        <v/>
      </c>
      <c r="O21699" s="14" t="str">
        <v/>
      </c>
      <c r="P21699" s="14" t="str">
        <f ca="1"/>
        <v>Low Cap</v>
      </c>
    </row>
    <row r="21700" spans="11:16">
      <c r="K21700" s="14" t="str">
        <v/>
      </c>
      <c r="L21700" s="14" t="str">
        <v/>
      </c>
      <c r="O21700" s="14" t="str">
        <v/>
      </c>
      <c r="P21700" s="14" t="str">
        <f ca="1"/>
        <v>Low Cap</v>
      </c>
    </row>
    <row r="21701" spans="11:16">
      <c r="K21701" s="14" t="str">
        <v/>
      </c>
      <c r="L21701" s="14" t="str">
        <v/>
      </c>
      <c r="O21701" s="14" t="str">
        <v/>
      </c>
      <c r="P21701" s="14" t="str">
        <f ca="1"/>
        <v>Low Cap</v>
      </c>
    </row>
    <row r="21702" spans="11:16">
      <c r="K21702" s="14" t="str">
        <v/>
      </c>
      <c r="L21702" s="14" t="str">
        <v/>
      </c>
      <c r="O21702" s="14" t="str">
        <v/>
      </c>
      <c r="P21702" s="14" t="str">
        <f ca="1"/>
        <v>Low Cap</v>
      </c>
    </row>
    <row r="21703" spans="11:16">
      <c r="K21703" s="14" t="str">
        <v/>
      </c>
      <c r="L21703" s="14" t="str">
        <v/>
      </c>
      <c r="O21703" s="14" t="str">
        <v/>
      </c>
      <c r="P21703" s="14" t="str">
        <f ca="1"/>
        <v>Low Cap</v>
      </c>
    </row>
    <row r="21704" spans="11:16">
      <c r="K21704" s="14" t="str">
        <v/>
      </c>
      <c r="L21704" s="14" t="str">
        <v/>
      </c>
      <c r="O21704" s="14" t="str">
        <v/>
      </c>
      <c r="P21704" s="14" t="str">
        <f ca="1"/>
        <v>Low Cap</v>
      </c>
    </row>
    <row r="21705" spans="11:16">
      <c r="K21705" s="14" t="str">
        <v/>
      </c>
      <c r="L21705" s="14" t="str">
        <v/>
      </c>
      <c r="O21705" s="14" t="str">
        <v/>
      </c>
      <c r="P21705" s="14" t="str">
        <f ca="1"/>
        <v>Low Cap</v>
      </c>
    </row>
    <row r="21706" spans="11:16">
      <c r="K21706" s="14" t="str">
        <v/>
      </c>
      <c r="L21706" s="14" t="str">
        <v/>
      </c>
      <c r="O21706" s="14" t="str">
        <v/>
      </c>
      <c r="P21706" s="14" t="str">
        <f ca="1"/>
        <v>Low Cap</v>
      </c>
    </row>
    <row r="21707" spans="11:16">
      <c r="K21707" s="14" t="str">
        <v/>
      </c>
      <c r="L21707" s="14" t="str">
        <v/>
      </c>
      <c r="O21707" s="14" t="str">
        <v/>
      </c>
      <c r="P21707" s="14" t="str">
        <f ca="1"/>
        <v>Low Cap</v>
      </c>
    </row>
    <row r="21708" spans="11:16">
      <c r="K21708" s="14" t="str">
        <v/>
      </c>
      <c r="L21708" s="14" t="str">
        <v/>
      </c>
      <c r="O21708" s="14" t="str">
        <v/>
      </c>
      <c r="P21708" s="14" t="str">
        <f ca="1"/>
        <v>Low Cap</v>
      </c>
    </row>
    <row r="21709" spans="11:16">
      <c r="K21709" s="14" t="str">
        <v/>
      </c>
      <c r="L21709" s="14" t="str">
        <v/>
      </c>
      <c r="O21709" s="14" t="str">
        <v/>
      </c>
      <c r="P21709" s="14" t="str">
        <f ca="1"/>
        <v>Low Cap</v>
      </c>
    </row>
    <row r="21710" spans="11:16">
      <c r="K21710" s="14" t="str">
        <v/>
      </c>
      <c r="L21710" s="14" t="str">
        <v/>
      </c>
      <c r="O21710" s="14" t="str">
        <v/>
      </c>
      <c r="P21710" s="14" t="str">
        <f ca="1"/>
        <v>Low Cap</v>
      </c>
    </row>
    <row r="21711" spans="11:16">
      <c r="K21711" s="14" t="str">
        <v/>
      </c>
      <c r="L21711" s="14" t="str">
        <v/>
      </c>
      <c r="O21711" s="14" t="str">
        <v/>
      </c>
      <c r="P21711" s="14" t="str">
        <f ca="1"/>
        <v>Low Cap</v>
      </c>
    </row>
    <row r="21712" spans="11:16">
      <c r="K21712" s="14" t="str">
        <v/>
      </c>
      <c r="L21712" s="14" t="str">
        <v/>
      </c>
      <c r="O21712" s="14" t="str">
        <v/>
      </c>
      <c r="P21712" s="14" t="str">
        <f ca="1"/>
        <v>Low Cap</v>
      </c>
    </row>
    <row r="21713" spans="11:16">
      <c r="K21713" s="14" t="str">
        <v/>
      </c>
      <c r="L21713" s="14" t="str">
        <v/>
      </c>
      <c r="O21713" s="14" t="str">
        <v/>
      </c>
      <c r="P21713" s="14" t="str">
        <f ca="1"/>
        <v>Low Cap</v>
      </c>
    </row>
    <row r="21714" spans="11:16">
      <c r="K21714" s="14" t="str">
        <v/>
      </c>
      <c r="L21714" s="14" t="str">
        <v/>
      </c>
      <c r="O21714" s="14" t="str">
        <v/>
      </c>
      <c r="P21714" s="14" t="str">
        <f ca="1"/>
        <v>Low Cap</v>
      </c>
    </row>
    <row r="21715" spans="11:16">
      <c r="K21715" s="14" t="str">
        <v/>
      </c>
      <c r="L21715" s="14" t="str">
        <v/>
      </c>
      <c r="O21715" s="14" t="str">
        <v/>
      </c>
      <c r="P21715" s="14" t="str">
        <f ca="1"/>
        <v>Low Cap</v>
      </c>
    </row>
    <row r="21716" spans="11:16">
      <c r="K21716" s="14" t="str">
        <v/>
      </c>
      <c r="L21716" s="14" t="str">
        <v/>
      </c>
      <c r="O21716" s="14" t="str">
        <v/>
      </c>
      <c r="P21716" s="14" t="str">
        <f ca="1"/>
        <v>Low Cap</v>
      </c>
    </row>
    <row r="21717" spans="11:16">
      <c r="K21717" s="14" t="str">
        <v/>
      </c>
      <c r="L21717" s="14" t="str">
        <v/>
      </c>
      <c r="O21717" s="14" t="str">
        <v/>
      </c>
      <c r="P21717" s="14" t="str">
        <f ca="1"/>
        <v>Low Cap</v>
      </c>
    </row>
    <row r="21718" spans="11:16">
      <c r="K21718" s="14" t="str">
        <v/>
      </c>
      <c r="L21718" s="14" t="str">
        <v/>
      </c>
      <c r="O21718" s="14" t="str">
        <v/>
      </c>
      <c r="P21718" s="14" t="str">
        <f ca="1"/>
        <v>Low Cap</v>
      </c>
    </row>
    <row r="21719" spans="11:16">
      <c r="K21719" s="14" t="str">
        <v/>
      </c>
      <c r="L21719" s="14" t="str">
        <v/>
      </c>
      <c r="O21719" s="14" t="str">
        <v/>
      </c>
      <c r="P21719" s="14" t="str">
        <f ca="1"/>
        <v>Low Cap</v>
      </c>
    </row>
    <row r="21720" spans="11:16">
      <c r="K21720" s="14" t="str">
        <v/>
      </c>
      <c r="L21720" s="14" t="str">
        <v/>
      </c>
      <c r="O21720" s="14" t="str">
        <v/>
      </c>
      <c r="P21720" s="14" t="str">
        <f ca="1"/>
        <v>Low Cap</v>
      </c>
    </row>
    <row r="21721" spans="11:16">
      <c r="K21721" s="14" t="str">
        <v/>
      </c>
      <c r="L21721" s="14" t="str">
        <v/>
      </c>
      <c r="O21721" s="14" t="str">
        <v/>
      </c>
      <c r="P21721" s="14" t="str">
        <f ca="1"/>
        <v>Low Cap</v>
      </c>
    </row>
    <row r="21722" spans="11:16">
      <c r="K21722" s="14" t="str">
        <v/>
      </c>
      <c r="L21722" s="14" t="str">
        <v/>
      </c>
      <c r="O21722" s="14" t="str">
        <v/>
      </c>
      <c r="P21722" s="14" t="str">
        <f ca="1"/>
        <v>Low Cap</v>
      </c>
    </row>
    <row r="21723" spans="11:16">
      <c r="K21723" s="14" t="str">
        <v/>
      </c>
      <c r="L21723" s="14" t="str">
        <v/>
      </c>
      <c r="O21723" s="14" t="str">
        <v/>
      </c>
      <c r="P21723" s="14" t="str">
        <f ca="1"/>
        <v>Low Cap</v>
      </c>
    </row>
    <row r="21724" spans="11:16">
      <c r="K21724" s="14" t="str">
        <v/>
      </c>
      <c r="L21724" s="14" t="str">
        <v/>
      </c>
      <c r="O21724" s="14" t="str">
        <v/>
      </c>
      <c r="P21724" s="14" t="str">
        <f ca="1"/>
        <v>Low Cap</v>
      </c>
    </row>
    <row r="21725" spans="11:16">
      <c r="K21725" s="14" t="str">
        <v/>
      </c>
      <c r="L21725" s="14" t="str">
        <v/>
      </c>
      <c r="O21725" s="14" t="str">
        <v/>
      </c>
      <c r="P21725" s="14" t="str">
        <f ca="1"/>
        <v>Low Cap</v>
      </c>
    </row>
    <row r="21726" spans="11:16">
      <c r="K21726" s="14" t="str">
        <v/>
      </c>
      <c r="L21726" s="14" t="str">
        <v/>
      </c>
      <c r="O21726" s="14" t="str">
        <v/>
      </c>
      <c r="P21726" s="14" t="str">
        <f ca="1"/>
        <v>Low Cap</v>
      </c>
    </row>
    <row r="21727" spans="11:16">
      <c r="K21727" s="14" t="str">
        <v/>
      </c>
      <c r="L21727" s="14" t="str">
        <v/>
      </c>
      <c r="O21727" s="14" t="str">
        <v/>
      </c>
      <c r="P21727" s="14" t="str">
        <f ca="1"/>
        <v>Low Cap</v>
      </c>
    </row>
    <row r="21728" spans="11:16">
      <c r="K21728" s="14" t="str">
        <v/>
      </c>
      <c r="L21728" s="14" t="str">
        <v/>
      </c>
      <c r="O21728" s="14" t="str">
        <v/>
      </c>
      <c r="P21728" s="14" t="str">
        <f ca="1"/>
        <v>Low Cap</v>
      </c>
    </row>
    <row r="21729" spans="11:16">
      <c r="K21729" s="14" t="str">
        <v/>
      </c>
      <c r="L21729" s="14" t="str">
        <v/>
      </c>
      <c r="O21729" s="14" t="str">
        <v/>
      </c>
      <c r="P21729" s="14" t="str">
        <f ca="1"/>
        <v>Low Cap</v>
      </c>
    </row>
    <row r="21730" spans="11:16">
      <c r="K21730" s="14" t="str">
        <v/>
      </c>
      <c r="L21730" s="14" t="str">
        <v/>
      </c>
      <c r="O21730" s="14" t="str">
        <v/>
      </c>
      <c r="P21730" s="14" t="str">
        <f ca="1"/>
        <v>Low Cap</v>
      </c>
    </row>
    <row r="21731" spans="11:16">
      <c r="K21731" s="14" t="str">
        <v/>
      </c>
      <c r="L21731" s="14" t="str">
        <v/>
      </c>
      <c r="O21731" s="14" t="str">
        <v/>
      </c>
      <c r="P21731" s="14" t="str">
        <f ca="1"/>
        <v>Low Cap</v>
      </c>
    </row>
    <row r="21732" spans="11:16">
      <c r="K21732" s="14" t="str">
        <v/>
      </c>
      <c r="L21732" s="14" t="str">
        <v/>
      </c>
      <c r="O21732" s="14" t="str">
        <v/>
      </c>
      <c r="P21732" s="14" t="str">
        <f ca="1"/>
        <v>Low Cap</v>
      </c>
    </row>
    <row r="21733" spans="11:16">
      <c r="K21733" s="14" t="str">
        <v/>
      </c>
      <c r="L21733" s="14" t="str">
        <v/>
      </c>
      <c r="O21733" s="14" t="str">
        <v/>
      </c>
      <c r="P21733" s="14" t="str">
        <f ca="1"/>
        <v>Low Cap</v>
      </c>
    </row>
    <row r="21734" spans="11:16">
      <c r="K21734" s="14" t="str">
        <v/>
      </c>
      <c r="L21734" s="14" t="str">
        <v/>
      </c>
      <c r="O21734" s="14" t="str">
        <v/>
      </c>
      <c r="P21734" s="14" t="str">
        <f ca="1"/>
        <v>Low Cap</v>
      </c>
    </row>
    <row r="21735" spans="11:16">
      <c r="K21735" s="14" t="str">
        <v/>
      </c>
      <c r="L21735" s="14" t="str">
        <v/>
      </c>
      <c r="O21735" s="14" t="str">
        <v/>
      </c>
      <c r="P21735" s="14" t="str">
        <f ca="1"/>
        <v>Low Cap</v>
      </c>
    </row>
    <row r="21736" spans="11:16">
      <c r="K21736" s="14" t="str">
        <v/>
      </c>
      <c r="L21736" s="14" t="str">
        <v/>
      </c>
      <c r="O21736" s="14" t="str">
        <v/>
      </c>
      <c r="P21736" s="14" t="str">
        <f ca="1"/>
        <v>Low Cap</v>
      </c>
    </row>
    <row r="21737" spans="11:16">
      <c r="K21737" s="14" t="str">
        <v/>
      </c>
      <c r="L21737" s="14" t="str">
        <v/>
      </c>
      <c r="O21737" s="14" t="str">
        <v/>
      </c>
      <c r="P21737" s="14" t="str">
        <f ca="1"/>
        <v>Low Cap</v>
      </c>
    </row>
    <row r="21738" spans="11:16">
      <c r="K21738" s="14" t="str">
        <v/>
      </c>
      <c r="L21738" s="14" t="str">
        <v/>
      </c>
      <c r="O21738" s="14" t="str">
        <v/>
      </c>
      <c r="P21738" s="14" t="str">
        <f ca="1"/>
        <v>Low Cap</v>
      </c>
    </row>
    <row r="21739" spans="11:16">
      <c r="K21739" s="14" t="str">
        <v/>
      </c>
      <c r="L21739" s="14" t="str">
        <v/>
      </c>
      <c r="O21739" s="14" t="str">
        <v/>
      </c>
      <c r="P21739" s="14" t="str">
        <f ca="1"/>
        <v>Low Cap</v>
      </c>
    </row>
    <row r="21740" spans="11:16">
      <c r="K21740" s="14" t="str">
        <v/>
      </c>
      <c r="L21740" s="14" t="str">
        <v/>
      </c>
      <c r="O21740" s="14" t="str">
        <v/>
      </c>
      <c r="P21740" s="14" t="str">
        <f ca="1"/>
        <v>Low Cap</v>
      </c>
    </row>
    <row r="21741" spans="11:16">
      <c r="K21741" s="14" t="str">
        <v/>
      </c>
      <c r="L21741" s="14" t="str">
        <v/>
      </c>
      <c r="O21741" s="14" t="str">
        <v/>
      </c>
      <c r="P21741" s="14" t="str">
        <f ca="1"/>
        <v>Low Cap</v>
      </c>
    </row>
    <row r="21742" spans="11:16">
      <c r="K21742" s="14" t="str">
        <v/>
      </c>
      <c r="L21742" s="14" t="str">
        <v/>
      </c>
      <c r="O21742" s="14" t="str">
        <v/>
      </c>
      <c r="P21742" s="14" t="str">
        <f ca="1"/>
        <v>Low Cap</v>
      </c>
    </row>
    <row r="21743" spans="11:16">
      <c r="K21743" s="14" t="str">
        <v/>
      </c>
      <c r="L21743" s="14" t="str">
        <v/>
      </c>
      <c r="O21743" s="14" t="str">
        <v/>
      </c>
      <c r="P21743" s="14" t="str">
        <f ca="1"/>
        <v>Low Cap</v>
      </c>
    </row>
    <row r="21744" spans="11:16">
      <c r="K21744" s="14" t="str">
        <v/>
      </c>
      <c r="L21744" s="14" t="str">
        <v/>
      </c>
      <c r="O21744" s="14" t="str">
        <v/>
      </c>
      <c r="P21744" s="14" t="str">
        <f ca="1"/>
        <v>Low Cap</v>
      </c>
    </row>
    <row r="21745" spans="11:16">
      <c r="K21745" s="14" t="str">
        <v/>
      </c>
      <c r="L21745" s="14" t="str">
        <v/>
      </c>
      <c r="O21745" s="14" t="str">
        <v/>
      </c>
      <c r="P21745" s="14" t="str">
        <f ca="1"/>
        <v>Low Cap</v>
      </c>
    </row>
    <row r="21746" spans="11:16">
      <c r="K21746" s="14" t="str">
        <v/>
      </c>
      <c r="L21746" s="14" t="str">
        <v/>
      </c>
      <c r="O21746" s="14" t="str">
        <v/>
      </c>
      <c r="P21746" s="14" t="str">
        <f ca="1"/>
        <v>Low Cap</v>
      </c>
    </row>
    <row r="21747" spans="11:16">
      <c r="K21747" s="14" t="str">
        <v/>
      </c>
      <c r="L21747" s="14" t="str">
        <v/>
      </c>
      <c r="O21747" s="14" t="str">
        <v/>
      </c>
      <c r="P21747" s="14" t="str">
        <f ca="1"/>
        <v>Low Cap</v>
      </c>
    </row>
    <row r="21748" spans="11:16">
      <c r="K21748" s="14" t="str">
        <v/>
      </c>
      <c r="L21748" s="14" t="str">
        <v/>
      </c>
      <c r="O21748" s="14" t="str">
        <v/>
      </c>
      <c r="P21748" s="14" t="str">
        <f ca="1"/>
        <v>Low Cap</v>
      </c>
    </row>
    <row r="21749" spans="11:16">
      <c r="K21749" s="14" t="str">
        <v/>
      </c>
      <c r="L21749" s="14" t="str">
        <v/>
      </c>
      <c r="O21749" s="14" t="str">
        <v/>
      </c>
      <c r="P21749" s="14" t="str">
        <f ca="1"/>
        <v>Low Cap</v>
      </c>
    </row>
    <row r="21750" spans="11:16">
      <c r="K21750" s="14" t="str">
        <v/>
      </c>
      <c r="L21750" s="14" t="str">
        <v/>
      </c>
      <c r="O21750" s="14" t="str">
        <v/>
      </c>
      <c r="P21750" s="14" t="str">
        <f ca="1"/>
        <v>Low Cap</v>
      </c>
    </row>
    <row r="21751" spans="11:16">
      <c r="K21751" s="14" t="str">
        <v/>
      </c>
      <c r="L21751" s="14" t="str">
        <v/>
      </c>
      <c r="O21751" s="14" t="str">
        <v/>
      </c>
      <c r="P21751" s="14" t="str">
        <f ca="1"/>
        <v>Low Cap</v>
      </c>
    </row>
    <row r="21752" spans="11:16">
      <c r="K21752" s="14" t="str">
        <v/>
      </c>
      <c r="L21752" s="14" t="str">
        <v/>
      </c>
      <c r="O21752" s="14" t="str">
        <v/>
      </c>
      <c r="P21752" s="14" t="str">
        <f ca="1"/>
        <v>Low Cap</v>
      </c>
    </row>
    <row r="21753" spans="11:16">
      <c r="K21753" s="14" t="str">
        <v/>
      </c>
      <c r="L21753" s="14" t="str">
        <v/>
      </c>
      <c r="O21753" s="14" t="str">
        <v/>
      </c>
      <c r="P21753" s="14" t="str">
        <f ca="1"/>
        <v>Low Cap</v>
      </c>
    </row>
    <row r="21754" spans="11:16">
      <c r="K21754" s="14" t="str">
        <v/>
      </c>
      <c r="L21754" s="14" t="str">
        <v/>
      </c>
      <c r="O21754" s="14" t="str">
        <v/>
      </c>
      <c r="P21754" s="14" t="str">
        <f ca="1"/>
        <v>Low Cap</v>
      </c>
    </row>
    <row r="21755" spans="11:16">
      <c r="K21755" s="14" t="str">
        <v/>
      </c>
      <c r="L21755" s="14" t="str">
        <v/>
      </c>
      <c r="O21755" s="14" t="str">
        <v/>
      </c>
      <c r="P21755" s="14" t="str">
        <f ca="1"/>
        <v>Low Cap</v>
      </c>
    </row>
    <row r="21756" spans="11:16">
      <c r="K21756" s="14" t="str">
        <v/>
      </c>
      <c r="L21756" s="14" t="str">
        <v/>
      </c>
      <c r="O21756" s="14" t="str">
        <v/>
      </c>
      <c r="P21756" s="14" t="str">
        <f ca="1"/>
        <v>Low Cap</v>
      </c>
    </row>
    <row r="21757" spans="11:16">
      <c r="K21757" s="14" t="str">
        <v/>
      </c>
      <c r="L21757" s="14" t="str">
        <v/>
      </c>
      <c r="O21757" s="14" t="str">
        <v/>
      </c>
      <c r="P21757" s="14" t="str">
        <f ca="1"/>
        <v>Low Cap</v>
      </c>
    </row>
    <row r="21758" spans="11:16">
      <c r="K21758" s="14" t="str">
        <v/>
      </c>
      <c r="L21758" s="14" t="str">
        <v/>
      </c>
      <c r="O21758" s="14" t="str">
        <v/>
      </c>
      <c r="P21758" s="14" t="str">
        <f ca="1"/>
        <v>Low Cap</v>
      </c>
    </row>
    <row r="21759" spans="11:16">
      <c r="K21759" s="14" t="str">
        <v/>
      </c>
      <c r="L21759" s="14" t="str">
        <v/>
      </c>
      <c r="O21759" s="14" t="str">
        <v/>
      </c>
      <c r="P21759" s="14" t="str">
        <f ca="1"/>
        <v>Low Cap</v>
      </c>
    </row>
    <row r="21760" spans="11:16">
      <c r="K21760" s="14" t="str">
        <v/>
      </c>
      <c r="L21760" s="14" t="str">
        <v/>
      </c>
      <c r="O21760" s="14" t="str">
        <v/>
      </c>
      <c r="P21760" s="14" t="str">
        <f ca="1"/>
        <v>Low Cap</v>
      </c>
    </row>
    <row r="21761" spans="11:16">
      <c r="K21761" s="14" t="str">
        <v/>
      </c>
      <c r="L21761" s="14" t="str">
        <v/>
      </c>
      <c r="O21761" s="14" t="str">
        <v/>
      </c>
      <c r="P21761" s="14" t="str">
        <f ca="1"/>
        <v>Low Cap</v>
      </c>
    </row>
    <row r="21762" spans="11:16">
      <c r="K21762" s="14" t="str">
        <v/>
      </c>
      <c r="L21762" s="14" t="str">
        <v/>
      </c>
      <c r="O21762" s="14" t="str">
        <v/>
      </c>
      <c r="P21762" s="14" t="str">
        <f ca="1"/>
        <v>Low Cap</v>
      </c>
    </row>
    <row r="21763" spans="11:16">
      <c r="K21763" s="14" t="str">
        <v/>
      </c>
      <c r="L21763" s="14" t="str">
        <v/>
      </c>
      <c r="O21763" s="14" t="str">
        <v/>
      </c>
      <c r="P21763" s="14" t="str">
        <f ca="1"/>
        <v>Low Cap</v>
      </c>
    </row>
    <row r="21764" spans="11:16">
      <c r="K21764" s="14" t="str">
        <v/>
      </c>
      <c r="L21764" s="14" t="str">
        <v/>
      </c>
      <c r="O21764" s="14" t="str">
        <v/>
      </c>
      <c r="P21764" s="14" t="str">
        <f ca="1"/>
        <v>Low Cap</v>
      </c>
    </row>
    <row r="21765" spans="11:16">
      <c r="K21765" s="14" t="str">
        <v/>
      </c>
      <c r="L21765" s="14" t="str">
        <v/>
      </c>
      <c r="O21765" s="14" t="str">
        <v/>
      </c>
      <c r="P21765" s="14" t="str">
        <f ca="1"/>
        <v>Low Cap</v>
      </c>
    </row>
    <row r="21766" spans="11:16">
      <c r="K21766" s="14" t="str">
        <v/>
      </c>
      <c r="L21766" s="14" t="str">
        <v/>
      </c>
      <c r="O21766" s="14" t="str">
        <v/>
      </c>
      <c r="P21766" s="14" t="str">
        <f ca="1"/>
        <v>Low Cap</v>
      </c>
    </row>
    <row r="21767" spans="11:16">
      <c r="K21767" s="14" t="str">
        <v/>
      </c>
      <c r="L21767" s="14" t="str">
        <v/>
      </c>
      <c r="O21767" s="14" t="str">
        <v/>
      </c>
      <c r="P21767" s="14" t="str">
        <f ca="1"/>
        <v>Low Cap</v>
      </c>
    </row>
    <row r="21768" spans="11:16">
      <c r="K21768" s="14" t="str">
        <v/>
      </c>
      <c r="L21768" s="14" t="str">
        <v/>
      </c>
      <c r="O21768" s="14" t="str">
        <v/>
      </c>
      <c r="P21768" s="14" t="str">
        <f ca="1"/>
        <v>Low Cap</v>
      </c>
    </row>
    <row r="21769" spans="11:16">
      <c r="K21769" s="14" t="str">
        <v/>
      </c>
      <c r="L21769" s="14" t="str">
        <v/>
      </c>
      <c r="O21769" s="14" t="str">
        <v/>
      </c>
      <c r="P21769" s="14" t="str">
        <f ca="1"/>
        <v>Low Cap</v>
      </c>
    </row>
    <row r="21770" spans="11:16">
      <c r="K21770" s="14" t="str">
        <v/>
      </c>
      <c r="L21770" s="14" t="str">
        <v/>
      </c>
      <c r="O21770" s="14" t="str">
        <v/>
      </c>
      <c r="P21770" s="14" t="str">
        <f ca="1"/>
        <v>Low Cap</v>
      </c>
    </row>
    <row r="21771" spans="11:16">
      <c r="K21771" s="14" t="str">
        <v/>
      </c>
      <c r="L21771" s="14" t="str">
        <v/>
      </c>
      <c r="O21771" s="14" t="str">
        <v/>
      </c>
      <c r="P21771" s="14" t="str">
        <f ca="1"/>
        <v>Low Cap</v>
      </c>
    </row>
    <row r="21772" spans="11:16">
      <c r="K21772" s="14" t="str">
        <v/>
      </c>
      <c r="L21772" s="14" t="str">
        <v/>
      </c>
      <c r="O21772" s="14" t="str">
        <v/>
      </c>
      <c r="P21772" s="14" t="str">
        <f ca="1"/>
        <v>Low Cap</v>
      </c>
    </row>
    <row r="21773" spans="11:16">
      <c r="K21773" s="14" t="str">
        <v/>
      </c>
      <c r="L21773" s="14" t="str">
        <v/>
      </c>
      <c r="O21773" s="14" t="str">
        <v/>
      </c>
      <c r="P21773" s="14" t="str">
        <f ca="1"/>
        <v>Low Cap</v>
      </c>
    </row>
    <row r="21774" spans="11:16">
      <c r="K21774" s="14" t="str">
        <v/>
      </c>
      <c r="L21774" s="14" t="str">
        <v/>
      </c>
      <c r="O21774" s="14" t="str">
        <v/>
      </c>
      <c r="P21774" s="14" t="str">
        <f ca="1"/>
        <v>Low Cap</v>
      </c>
    </row>
    <row r="21775" spans="11:16">
      <c r="K21775" s="14" t="str">
        <v/>
      </c>
      <c r="L21775" s="14" t="str">
        <v/>
      </c>
      <c r="O21775" s="14" t="str">
        <v/>
      </c>
      <c r="P21775" s="14" t="str">
        <f ca="1"/>
        <v>Low Cap</v>
      </c>
    </row>
    <row r="21776" spans="11:16">
      <c r="K21776" s="14" t="str">
        <v/>
      </c>
      <c r="L21776" s="14" t="str">
        <v/>
      </c>
      <c r="O21776" s="14" t="str">
        <v/>
      </c>
      <c r="P21776" s="14" t="str">
        <f ca="1"/>
        <v>Low Cap</v>
      </c>
    </row>
    <row r="21777" spans="11:16">
      <c r="K21777" s="14" t="str">
        <v/>
      </c>
      <c r="L21777" s="14" t="str">
        <v/>
      </c>
      <c r="O21777" s="14" t="str">
        <v/>
      </c>
      <c r="P21777" s="14" t="str">
        <f ca="1"/>
        <v>Low Cap</v>
      </c>
    </row>
    <row r="21778" spans="11:16">
      <c r="K21778" s="14" t="str">
        <v/>
      </c>
      <c r="L21778" s="14" t="str">
        <v/>
      </c>
      <c r="O21778" s="14" t="str">
        <v/>
      </c>
      <c r="P21778" s="14" t="str">
        <f ca="1"/>
        <v>Low Cap</v>
      </c>
    </row>
    <row r="21779" spans="11:16">
      <c r="K21779" s="14" t="str">
        <v/>
      </c>
      <c r="L21779" s="14" t="str">
        <v/>
      </c>
      <c r="O21779" s="14" t="str">
        <v/>
      </c>
      <c r="P21779" s="14" t="str">
        <f ca="1"/>
        <v>Low Cap</v>
      </c>
    </row>
    <row r="21780" spans="11:16">
      <c r="K21780" s="14" t="str">
        <v/>
      </c>
      <c r="L21780" s="14" t="str">
        <v/>
      </c>
      <c r="O21780" s="14" t="str">
        <v/>
      </c>
      <c r="P21780" s="14" t="str">
        <f ca="1"/>
        <v>Low Cap</v>
      </c>
    </row>
    <row r="21781" spans="11:16">
      <c r="K21781" s="14" t="str">
        <v/>
      </c>
      <c r="L21781" s="14" t="str">
        <v/>
      </c>
      <c r="O21781" s="14" t="str">
        <v/>
      </c>
      <c r="P21781" s="14" t="str">
        <f ca="1"/>
        <v>Low Cap</v>
      </c>
    </row>
    <row r="21782" spans="11:16">
      <c r="K21782" s="14" t="str">
        <v/>
      </c>
      <c r="L21782" s="14" t="str">
        <v/>
      </c>
      <c r="O21782" s="14" t="str">
        <v/>
      </c>
      <c r="P21782" s="14" t="str">
        <f ca="1"/>
        <v>Low Cap</v>
      </c>
    </row>
    <row r="21783" spans="11:16">
      <c r="K21783" s="14" t="str">
        <v/>
      </c>
      <c r="L21783" s="14" t="str">
        <v/>
      </c>
      <c r="O21783" s="14" t="str">
        <v/>
      </c>
      <c r="P21783" s="14" t="str">
        <f ca="1"/>
        <v>Low Cap</v>
      </c>
    </row>
    <row r="21784" spans="11:16">
      <c r="K21784" s="14" t="str">
        <v/>
      </c>
      <c r="L21784" s="14" t="str">
        <v/>
      </c>
      <c r="O21784" s="14" t="str">
        <v/>
      </c>
      <c r="P21784" s="14" t="str">
        <f ca="1"/>
        <v>Low Cap</v>
      </c>
    </row>
    <row r="21785" spans="11:16">
      <c r="K21785" s="14" t="str">
        <v/>
      </c>
      <c r="L21785" s="14" t="str">
        <v/>
      </c>
      <c r="O21785" s="14" t="str">
        <v/>
      </c>
      <c r="P21785" s="14" t="str">
        <f ca="1"/>
        <v>Low Cap</v>
      </c>
    </row>
    <row r="21786" spans="11:16">
      <c r="K21786" s="14" t="str">
        <v/>
      </c>
      <c r="L21786" s="14" t="str">
        <v/>
      </c>
      <c r="O21786" s="14" t="str">
        <v/>
      </c>
      <c r="P21786" s="14" t="str">
        <f ca="1"/>
        <v>Low Cap</v>
      </c>
    </row>
    <row r="21787" spans="11:16">
      <c r="K21787" s="14" t="str">
        <v/>
      </c>
      <c r="L21787" s="14" t="str">
        <v/>
      </c>
      <c r="O21787" s="14" t="str">
        <v/>
      </c>
      <c r="P21787" s="14" t="str">
        <f ca="1"/>
        <v>Low Cap</v>
      </c>
    </row>
    <row r="21788" spans="11:16">
      <c r="K21788" s="14" t="str">
        <v/>
      </c>
      <c r="L21788" s="14" t="str">
        <v/>
      </c>
      <c r="O21788" s="14" t="str">
        <v/>
      </c>
      <c r="P21788" s="14" t="str">
        <f ca="1"/>
        <v>Low Cap</v>
      </c>
    </row>
    <row r="21789" spans="11:16">
      <c r="K21789" s="14" t="str">
        <v/>
      </c>
      <c r="L21789" s="14" t="str">
        <v/>
      </c>
      <c r="O21789" s="14" t="str">
        <v/>
      </c>
      <c r="P21789" s="14" t="str">
        <f ca="1"/>
        <v>Low Cap</v>
      </c>
    </row>
    <row r="21790" spans="11:16">
      <c r="K21790" s="14" t="str">
        <v/>
      </c>
      <c r="L21790" s="14" t="str">
        <v/>
      </c>
      <c r="O21790" s="14" t="str">
        <v/>
      </c>
      <c r="P21790" s="14" t="str">
        <f ca="1"/>
        <v>Low Cap</v>
      </c>
    </row>
    <row r="21791" spans="11:16">
      <c r="K21791" s="14" t="str">
        <v/>
      </c>
      <c r="L21791" s="14" t="str">
        <v/>
      </c>
      <c r="O21791" s="14" t="str">
        <v/>
      </c>
      <c r="P21791" s="14" t="str">
        <f ca="1"/>
        <v>Low Cap</v>
      </c>
    </row>
    <row r="21792" spans="11:16">
      <c r="K21792" s="14" t="str">
        <v/>
      </c>
      <c r="L21792" s="14" t="str">
        <v/>
      </c>
      <c r="O21792" s="14" t="str">
        <v/>
      </c>
      <c r="P21792" s="14" t="str">
        <f ca="1"/>
        <v>Low Cap</v>
      </c>
    </row>
    <row r="21793" spans="11:16">
      <c r="K21793" s="14" t="str">
        <v/>
      </c>
      <c r="L21793" s="14" t="str">
        <v/>
      </c>
      <c r="O21793" s="14" t="str">
        <v/>
      </c>
      <c r="P21793" s="14" t="str">
        <f ca="1"/>
        <v>Low Cap</v>
      </c>
    </row>
    <row r="21794" spans="11:16">
      <c r="K21794" s="14" t="str">
        <v/>
      </c>
      <c r="L21794" s="14" t="str">
        <v/>
      </c>
      <c r="O21794" s="14" t="str">
        <v/>
      </c>
      <c r="P21794" s="14" t="str">
        <f ca="1"/>
        <v>Low Cap</v>
      </c>
    </row>
    <row r="21795" spans="11:16">
      <c r="K21795" s="14" t="str">
        <v/>
      </c>
      <c r="L21795" s="14" t="str">
        <v/>
      </c>
      <c r="O21795" s="14" t="str">
        <v/>
      </c>
      <c r="P21795" s="14" t="str">
        <f ca="1"/>
        <v>Low Cap</v>
      </c>
    </row>
    <row r="21796" spans="11:16">
      <c r="K21796" s="14" t="str">
        <v/>
      </c>
      <c r="L21796" s="14" t="str">
        <v/>
      </c>
      <c r="O21796" s="14" t="str">
        <v/>
      </c>
      <c r="P21796" s="14" t="str">
        <f ca="1"/>
        <v>Low Cap</v>
      </c>
    </row>
    <row r="21797" spans="11:16">
      <c r="K21797" s="14" t="str">
        <v/>
      </c>
      <c r="L21797" s="14" t="str">
        <v/>
      </c>
      <c r="O21797" s="14" t="str">
        <v/>
      </c>
      <c r="P21797" s="14" t="str">
        <f ca="1"/>
        <v>Low Cap</v>
      </c>
    </row>
    <row r="21798" spans="11:16">
      <c r="K21798" s="14" t="str">
        <v/>
      </c>
      <c r="L21798" s="14" t="str">
        <v/>
      </c>
      <c r="O21798" s="14" t="str">
        <v/>
      </c>
      <c r="P21798" s="14" t="str">
        <f ca="1"/>
        <v>Low Cap</v>
      </c>
    </row>
    <row r="21799" spans="11:16">
      <c r="K21799" s="14" t="str">
        <v/>
      </c>
      <c r="L21799" s="14" t="str">
        <v/>
      </c>
      <c r="O21799" s="14" t="str">
        <v/>
      </c>
      <c r="P21799" s="14" t="str">
        <f ca="1"/>
        <v>Low Cap</v>
      </c>
    </row>
    <row r="21800" spans="11:16">
      <c r="K21800" s="14" t="str">
        <v/>
      </c>
      <c r="L21800" s="14" t="str">
        <v/>
      </c>
      <c r="O21800" s="14" t="str">
        <v/>
      </c>
      <c r="P21800" s="14" t="str">
        <f ca="1"/>
        <v>Low Cap</v>
      </c>
    </row>
    <row r="21801" spans="11:16">
      <c r="K21801" s="14" t="str">
        <v/>
      </c>
      <c r="L21801" s="14" t="str">
        <v/>
      </c>
      <c r="O21801" s="14" t="str">
        <v/>
      </c>
      <c r="P21801" s="14" t="str">
        <f ca="1"/>
        <v>Low Cap</v>
      </c>
    </row>
    <row r="21802" spans="11:16">
      <c r="K21802" s="14" t="str">
        <v/>
      </c>
      <c r="L21802" s="14" t="str">
        <v/>
      </c>
      <c r="O21802" s="14" t="str">
        <v/>
      </c>
      <c r="P21802" s="14" t="str">
        <f ca="1"/>
        <v>Low Cap</v>
      </c>
    </row>
    <row r="21803" spans="11:16">
      <c r="K21803" s="14" t="str">
        <v/>
      </c>
      <c r="L21803" s="14" t="str">
        <v/>
      </c>
      <c r="O21803" s="14" t="str">
        <v/>
      </c>
      <c r="P21803" s="14" t="str">
        <f ca="1"/>
        <v>Low Cap</v>
      </c>
    </row>
    <row r="21804" spans="11:16">
      <c r="K21804" s="14" t="str">
        <v/>
      </c>
      <c r="L21804" s="14" t="str">
        <v/>
      </c>
      <c r="O21804" s="14" t="str">
        <v/>
      </c>
      <c r="P21804" s="14" t="str">
        <f ca="1"/>
        <v>Low Cap</v>
      </c>
    </row>
    <row r="21805" spans="11:16">
      <c r="K21805" s="14" t="str">
        <v/>
      </c>
      <c r="L21805" s="14" t="str">
        <v/>
      </c>
      <c r="O21805" s="14" t="str">
        <v/>
      </c>
      <c r="P21805" s="14" t="str">
        <f ca="1"/>
        <v>Low Cap</v>
      </c>
    </row>
    <row r="21806" spans="11:16">
      <c r="K21806" s="14" t="str">
        <v/>
      </c>
      <c r="L21806" s="14" t="str">
        <v/>
      </c>
      <c r="O21806" s="14" t="str">
        <v/>
      </c>
      <c r="P21806" s="14" t="str">
        <f ca="1"/>
        <v>Low Cap</v>
      </c>
    </row>
    <row r="21807" spans="11:16">
      <c r="K21807" s="14" t="str">
        <v/>
      </c>
      <c r="L21807" s="14" t="str">
        <v/>
      </c>
      <c r="O21807" s="14" t="str">
        <v/>
      </c>
      <c r="P21807" s="14" t="str">
        <f ca="1"/>
        <v>Low Cap</v>
      </c>
    </row>
    <row r="21808" spans="11:16">
      <c r="K21808" s="14" t="str">
        <v/>
      </c>
      <c r="L21808" s="14" t="str">
        <v/>
      </c>
      <c r="O21808" s="14" t="str">
        <v/>
      </c>
      <c r="P21808" s="14" t="str">
        <f ca="1"/>
        <v>Low Cap</v>
      </c>
    </row>
    <row r="21809" spans="11:16">
      <c r="K21809" s="14" t="str">
        <v/>
      </c>
      <c r="L21809" s="14" t="str">
        <v/>
      </c>
      <c r="O21809" s="14" t="str">
        <v/>
      </c>
      <c r="P21809" s="14" t="str">
        <f ca="1"/>
        <v>Low Cap</v>
      </c>
    </row>
    <row r="21810" spans="11:16">
      <c r="K21810" s="14" t="str">
        <v/>
      </c>
      <c r="L21810" s="14" t="str">
        <v/>
      </c>
      <c r="O21810" s="14" t="str">
        <v/>
      </c>
      <c r="P21810" s="14" t="str">
        <f ca="1"/>
        <v>Low Cap</v>
      </c>
    </row>
    <row r="21811" spans="11:16">
      <c r="K21811" s="14" t="str">
        <v/>
      </c>
      <c r="L21811" s="14" t="str">
        <v/>
      </c>
      <c r="O21811" s="14" t="str">
        <v/>
      </c>
      <c r="P21811" s="14" t="str">
        <f ca="1"/>
        <v>Low Cap</v>
      </c>
    </row>
    <row r="21812" spans="11:16">
      <c r="K21812" s="14" t="str">
        <v/>
      </c>
      <c r="L21812" s="14" t="str">
        <v/>
      </c>
      <c r="O21812" s="14" t="str">
        <v/>
      </c>
      <c r="P21812" s="14" t="str">
        <f ca="1"/>
        <v>Low Cap</v>
      </c>
    </row>
    <row r="21813" spans="11:16">
      <c r="K21813" s="14" t="str">
        <v/>
      </c>
      <c r="L21813" s="14" t="str">
        <v/>
      </c>
      <c r="O21813" s="14" t="str">
        <v/>
      </c>
      <c r="P21813" s="14" t="str">
        <f ca="1"/>
        <v>Low Cap</v>
      </c>
    </row>
    <row r="21814" spans="11:16">
      <c r="K21814" s="14" t="str">
        <v/>
      </c>
      <c r="L21814" s="14" t="str">
        <v/>
      </c>
      <c r="O21814" s="14" t="str">
        <v/>
      </c>
      <c r="P21814" s="14" t="str">
        <f ca="1"/>
        <v>Low Cap</v>
      </c>
    </row>
    <row r="21815" spans="11:16">
      <c r="K21815" s="14" t="str">
        <v/>
      </c>
      <c r="L21815" s="14" t="str">
        <v/>
      </c>
      <c r="O21815" s="14" t="str">
        <v/>
      </c>
      <c r="P21815" s="14" t="str">
        <f ca="1"/>
        <v>Low Cap</v>
      </c>
    </row>
    <row r="21816" spans="11:16">
      <c r="K21816" s="14" t="str">
        <v/>
      </c>
      <c r="L21816" s="14" t="str">
        <v/>
      </c>
      <c r="O21816" s="14" t="str">
        <v/>
      </c>
      <c r="P21816" s="14" t="str">
        <f ca="1"/>
        <v>Low Cap</v>
      </c>
    </row>
    <row r="21817" spans="11:16">
      <c r="K21817" s="14" t="str">
        <v/>
      </c>
      <c r="L21817" s="14" t="str">
        <v/>
      </c>
      <c r="O21817" s="14" t="str">
        <v/>
      </c>
      <c r="P21817" s="14" t="str">
        <f ca="1"/>
        <v>Low Cap</v>
      </c>
    </row>
    <row r="21818" spans="11:16">
      <c r="K21818" s="14" t="str">
        <v/>
      </c>
      <c r="L21818" s="14" t="str">
        <v/>
      </c>
      <c r="O21818" s="14" t="str">
        <v/>
      </c>
      <c r="P21818" s="14" t="str">
        <f ca="1"/>
        <v>Low Cap</v>
      </c>
    </row>
    <row r="21819" spans="11:16">
      <c r="K21819" s="14" t="str">
        <v/>
      </c>
      <c r="L21819" s="14" t="str">
        <v/>
      </c>
      <c r="O21819" s="14" t="str">
        <v/>
      </c>
      <c r="P21819" s="14" t="str">
        <f ca="1"/>
        <v>Low Cap</v>
      </c>
    </row>
    <row r="21820" spans="11:16">
      <c r="K21820" s="14" t="str">
        <v/>
      </c>
      <c r="L21820" s="14" t="str">
        <v/>
      </c>
      <c r="O21820" s="14" t="str">
        <v/>
      </c>
      <c r="P21820" s="14" t="str">
        <f ca="1"/>
        <v>Low Cap</v>
      </c>
    </row>
    <row r="21821" spans="11:16">
      <c r="K21821" s="14" t="str">
        <v/>
      </c>
      <c r="L21821" s="14" t="str">
        <v/>
      </c>
      <c r="O21821" s="14" t="str">
        <v/>
      </c>
      <c r="P21821" s="14" t="str">
        <f ca="1"/>
        <v>Low Cap</v>
      </c>
    </row>
    <row r="21822" spans="11:16">
      <c r="K21822" s="14" t="str">
        <v/>
      </c>
      <c r="L21822" s="14" t="str">
        <v/>
      </c>
      <c r="O21822" s="14" t="str">
        <v/>
      </c>
      <c r="P21822" s="14" t="str">
        <f ca="1"/>
        <v>Low Cap</v>
      </c>
    </row>
    <row r="21823" spans="11:16">
      <c r="K21823" s="14" t="str">
        <v/>
      </c>
      <c r="L21823" s="14" t="str">
        <v/>
      </c>
      <c r="O21823" s="14" t="str">
        <v/>
      </c>
      <c r="P21823" s="14" t="str">
        <f ca="1"/>
        <v>Low Cap</v>
      </c>
    </row>
    <row r="21824" spans="11:16">
      <c r="K21824" s="14" t="str">
        <v/>
      </c>
      <c r="L21824" s="14" t="str">
        <v/>
      </c>
      <c r="O21824" s="14" t="str">
        <v/>
      </c>
      <c r="P21824" s="14" t="str">
        <f ca="1"/>
        <v>Low Cap</v>
      </c>
    </row>
    <row r="21825" spans="11:16">
      <c r="K21825" s="14" t="str">
        <v/>
      </c>
      <c r="L21825" s="14" t="str">
        <v/>
      </c>
      <c r="O21825" s="14" t="str">
        <v/>
      </c>
      <c r="P21825" s="14" t="str">
        <f ca="1"/>
        <v>Low Cap</v>
      </c>
    </row>
    <row r="21826" spans="11:16">
      <c r="K21826" s="14" t="str">
        <v/>
      </c>
      <c r="L21826" s="14" t="str">
        <v/>
      </c>
      <c r="O21826" s="14" t="str">
        <v/>
      </c>
      <c r="P21826" s="14" t="str">
        <f ca="1"/>
        <v>Low Cap</v>
      </c>
    </row>
    <row r="21827" spans="11:16">
      <c r="K21827" s="14" t="str">
        <v/>
      </c>
      <c r="L21827" s="14" t="str">
        <v/>
      </c>
      <c r="O21827" s="14" t="str">
        <v/>
      </c>
      <c r="P21827" s="14" t="str">
        <f ca="1"/>
        <v>Low Cap</v>
      </c>
    </row>
    <row r="21828" spans="11:16">
      <c r="K21828" s="14" t="str">
        <v/>
      </c>
      <c r="L21828" s="14" t="str">
        <v/>
      </c>
      <c r="O21828" s="14" t="str">
        <v/>
      </c>
      <c r="P21828" s="14" t="str">
        <f ca="1"/>
        <v>Low Cap</v>
      </c>
    </row>
    <row r="21829" spans="11:16">
      <c r="K21829" s="14" t="str">
        <v/>
      </c>
      <c r="L21829" s="14" t="str">
        <v/>
      </c>
      <c r="O21829" s="14" t="str">
        <v/>
      </c>
      <c r="P21829" s="14" t="str">
        <f ca="1"/>
        <v>Low Cap</v>
      </c>
    </row>
    <row r="21830" spans="11:16">
      <c r="K21830" s="14" t="str">
        <v/>
      </c>
      <c r="L21830" s="14" t="str">
        <v/>
      </c>
      <c r="O21830" s="14" t="str">
        <v/>
      </c>
      <c r="P21830" s="14" t="str">
        <f ca="1"/>
        <v>Low Cap</v>
      </c>
    </row>
    <row r="21831" spans="11:16">
      <c r="K21831" s="14" t="str">
        <v/>
      </c>
      <c r="L21831" s="14" t="str">
        <v/>
      </c>
      <c r="O21831" s="14" t="str">
        <v/>
      </c>
      <c r="P21831" s="14" t="str">
        <f ca="1"/>
        <v>Low Cap</v>
      </c>
    </row>
    <row r="21832" spans="11:16">
      <c r="K21832" s="14" t="str">
        <v/>
      </c>
      <c r="L21832" s="14" t="str">
        <v/>
      </c>
      <c r="O21832" s="14" t="str">
        <v/>
      </c>
      <c r="P21832" s="14" t="str">
        <f ca="1"/>
        <v>Low Cap</v>
      </c>
    </row>
    <row r="21833" spans="11:16">
      <c r="K21833" s="14" t="str">
        <v/>
      </c>
      <c r="L21833" s="14" t="str">
        <v/>
      </c>
      <c r="O21833" s="14" t="str">
        <v/>
      </c>
      <c r="P21833" s="14" t="str">
        <f ca="1"/>
        <v>Low Cap</v>
      </c>
    </row>
    <row r="21834" spans="11:16">
      <c r="K21834" s="14" t="str">
        <v/>
      </c>
      <c r="L21834" s="14" t="str">
        <v/>
      </c>
      <c r="O21834" s="14" t="str">
        <v/>
      </c>
      <c r="P21834" s="14" t="str">
        <f ca="1"/>
        <v>Low Cap</v>
      </c>
    </row>
    <row r="21835" spans="11:16">
      <c r="K21835" s="14" t="str">
        <v/>
      </c>
      <c r="L21835" s="14" t="str">
        <v/>
      </c>
      <c r="O21835" s="14" t="str">
        <v/>
      </c>
      <c r="P21835" s="14" t="str">
        <f ca="1"/>
        <v>Low Cap</v>
      </c>
    </row>
    <row r="21836" spans="11:16">
      <c r="K21836" s="14" t="str">
        <v/>
      </c>
      <c r="L21836" s="14" t="str">
        <v/>
      </c>
      <c r="O21836" s="14" t="str">
        <v/>
      </c>
      <c r="P21836" s="14" t="str">
        <f ca="1"/>
        <v>Low Cap</v>
      </c>
    </row>
    <row r="21837" spans="11:16">
      <c r="K21837" s="14" t="str">
        <v/>
      </c>
      <c r="L21837" s="14" t="str">
        <v/>
      </c>
      <c r="O21837" s="14" t="str">
        <v/>
      </c>
      <c r="P21837" s="14" t="str">
        <f ca="1"/>
        <v>Low Cap</v>
      </c>
    </row>
    <row r="21838" spans="11:16">
      <c r="K21838" s="14" t="str">
        <v/>
      </c>
      <c r="L21838" s="14" t="str">
        <v/>
      </c>
      <c r="O21838" s="14" t="str">
        <v/>
      </c>
      <c r="P21838" s="14" t="str">
        <f ca="1"/>
        <v>Low Cap</v>
      </c>
    </row>
    <row r="21839" spans="11:16">
      <c r="K21839" s="14" t="str">
        <v/>
      </c>
      <c r="L21839" s="14" t="str">
        <v/>
      </c>
      <c r="O21839" s="14" t="str">
        <v/>
      </c>
      <c r="P21839" s="14" t="str">
        <f ca="1"/>
        <v>Low Cap</v>
      </c>
    </row>
    <row r="21840" spans="11:16">
      <c r="K21840" s="14" t="str">
        <v/>
      </c>
      <c r="L21840" s="14" t="str">
        <v/>
      </c>
      <c r="O21840" s="14" t="str">
        <v/>
      </c>
      <c r="P21840" s="14" t="str">
        <f ca="1"/>
        <v>Low Cap</v>
      </c>
    </row>
    <row r="21841" spans="11:16">
      <c r="K21841" s="14" t="str">
        <v/>
      </c>
      <c r="L21841" s="14" t="str">
        <v/>
      </c>
      <c r="O21841" s="14" t="str">
        <v/>
      </c>
      <c r="P21841" s="14" t="str">
        <f ca="1"/>
        <v>Low Cap</v>
      </c>
    </row>
    <row r="21842" spans="11:16">
      <c r="K21842" s="14" t="str">
        <v/>
      </c>
      <c r="L21842" s="14" t="str">
        <v/>
      </c>
      <c r="O21842" s="14" t="str">
        <v/>
      </c>
      <c r="P21842" s="14" t="str">
        <f ca="1"/>
        <v>Low Cap</v>
      </c>
    </row>
    <row r="21843" spans="11:16">
      <c r="K21843" s="14" t="str">
        <v/>
      </c>
      <c r="L21843" s="14" t="str">
        <v/>
      </c>
      <c r="O21843" s="14" t="str">
        <v/>
      </c>
      <c r="P21843" s="14" t="str">
        <f ca="1"/>
        <v>Low Cap</v>
      </c>
    </row>
    <row r="21844" spans="11:16">
      <c r="K21844" s="14" t="str">
        <v/>
      </c>
      <c r="L21844" s="14" t="str">
        <v/>
      </c>
      <c r="O21844" s="14" t="str">
        <v/>
      </c>
      <c r="P21844" s="14" t="str">
        <f ca="1"/>
        <v>Low Cap</v>
      </c>
    </row>
    <row r="21845" spans="11:16">
      <c r="K21845" s="14" t="str">
        <v/>
      </c>
      <c r="L21845" s="14" t="str">
        <v/>
      </c>
      <c r="O21845" s="14" t="str">
        <v/>
      </c>
      <c r="P21845" s="14" t="str">
        <f ca="1"/>
        <v>Low Cap</v>
      </c>
    </row>
    <row r="21846" spans="11:16">
      <c r="K21846" s="14" t="str">
        <v/>
      </c>
      <c r="L21846" s="14" t="str">
        <v/>
      </c>
      <c r="O21846" s="14" t="str">
        <v/>
      </c>
      <c r="P21846" s="14" t="str">
        <f ca="1"/>
        <v>Low Cap</v>
      </c>
    </row>
    <row r="21847" spans="11:16">
      <c r="K21847" s="14" t="str">
        <v/>
      </c>
      <c r="L21847" s="14" t="str">
        <v/>
      </c>
      <c r="O21847" s="14" t="str">
        <v/>
      </c>
      <c r="P21847" s="14" t="str">
        <f ca="1"/>
        <v>Low Cap</v>
      </c>
    </row>
    <row r="21848" spans="11:16">
      <c r="K21848" s="14" t="str">
        <v/>
      </c>
      <c r="L21848" s="14" t="str">
        <v/>
      </c>
      <c r="O21848" s="14" t="str">
        <v/>
      </c>
      <c r="P21848" s="14" t="str">
        <f ca="1"/>
        <v>Low Cap</v>
      </c>
    </row>
    <row r="21849" spans="11:16">
      <c r="K21849" s="14" t="str">
        <v/>
      </c>
      <c r="L21849" s="14" t="str">
        <v/>
      </c>
      <c r="O21849" s="14" t="str">
        <v/>
      </c>
      <c r="P21849" s="14" t="str">
        <f ca="1"/>
        <v>Low Cap</v>
      </c>
    </row>
    <row r="21850" spans="11:16">
      <c r="K21850" s="14" t="str">
        <v/>
      </c>
      <c r="L21850" s="14" t="str">
        <v/>
      </c>
      <c r="O21850" s="14" t="str">
        <v/>
      </c>
      <c r="P21850" s="14" t="str">
        <f ca="1"/>
        <v>Low Cap</v>
      </c>
    </row>
    <row r="21851" spans="11:16">
      <c r="K21851" s="14" t="str">
        <v/>
      </c>
      <c r="L21851" s="14" t="str">
        <v/>
      </c>
      <c r="O21851" s="14" t="str">
        <v/>
      </c>
      <c r="P21851" s="14" t="str">
        <f ca="1"/>
        <v>Low Cap</v>
      </c>
    </row>
    <row r="21852" spans="11:16">
      <c r="K21852" s="14" t="str">
        <v/>
      </c>
      <c r="L21852" s="14" t="str">
        <v/>
      </c>
      <c r="O21852" s="14" t="str">
        <v/>
      </c>
      <c r="P21852" s="14" t="str">
        <f ca="1"/>
        <v>Low Cap</v>
      </c>
    </row>
    <row r="21853" spans="11:16">
      <c r="K21853" s="14" t="str">
        <v/>
      </c>
      <c r="L21853" s="14" t="str">
        <v/>
      </c>
      <c r="O21853" s="14" t="str">
        <v/>
      </c>
      <c r="P21853" s="14" t="str">
        <f ca="1"/>
        <v>Low Cap</v>
      </c>
    </row>
    <row r="21854" spans="11:16">
      <c r="K21854" s="14" t="str">
        <v/>
      </c>
      <c r="L21854" s="14" t="str">
        <v/>
      </c>
      <c r="O21854" s="14" t="str">
        <v/>
      </c>
      <c r="P21854" s="14" t="str">
        <f ca="1"/>
        <v>Low Cap</v>
      </c>
    </row>
    <row r="21855" spans="11:16">
      <c r="K21855" s="14" t="str">
        <v/>
      </c>
      <c r="L21855" s="14" t="str">
        <v/>
      </c>
      <c r="O21855" s="14" t="str">
        <v/>
      </c>
      <c r="P21855" s="14" t="str">
        <f ca="1"/>
        <v>Low Cap</v>
      </c>
    </row>
    <row r="21856" spans="11:16">
      <c r="K21856" s="14" t="str">
        <v/>
      </c>
      <c r="L21856" s="14" t="str">
        <v/>
      </c>
      <c r="O21856" s="14" t="str">
        <v/>
      </c>
      <c r="P21856" s="14" t="str">
        <f ca="1"/>
        <v>Low Cap</v>
      </c>
    </row>
    <row r="21857" spans="11:16">
      <c r="K21857" s="14" t="str">
        <v/>
      </c>
      <c r="L21857" s="14" t="str">
        <v/>
      </c>
      <c r="O21857" s="14" t="str">
        <v/>
      </c>
      <c r="P21857" s="14" t="str">
        <f ca="1"/>
        <v>Low Cap</v>
      </c>
    </row>
    <row r="21858" spans="11:16">
      <c r="K21858" s="14" t="str">
        <v/>
      </c>
      <c r="L21858" s="14" t="str">
        <v/>
      </c>
      <c r="O21858" s="14" t="str">
        <v/>
      </c>
      <c r="P21858" s="14" t="str">
        <f ca="1"/>
        <v>Low Cap</v>
      </c>
    </row>
    <row r="21859" spans="11:16">
      <c r="K21859" s="14" t="str">
        <v/>
      </c>
      <c r="L21859" s="14" t="str">
        <v/>
      </c>
      <c r="O21859" s="14" t="str">
        <v/>
      </c>
      <c r="P21859" s="14" t="str">
        <f ca="1"/>
        <v>Low Cap</v>
      </c>
    </row>
    <row r="21860" spans="11:16">
      <c r="K21860" s="14" t="str">
        <v/>
      </c>
      <c r="L21860" s="14" t="str">
        <v/>
      </c>
      <c r="O21860" s="14" t="str">
        <v/>
      </c>
      <c r="P21860" s="14" t="str">
        <f ca="1"/>
        <v>Low Cap</v>
      </c>
    </row>
    <row r="21861" spans="11:16">
      <c r="K21861" s="14" t="str">
        <v/>
      </c>
      <c r="L21861" s="14" t="str">
        <v/>
      </c>
      <c r="O21861" s="14" t="str">
        <v/>
      </c>
      <c r="P21861" s="14" t="str">
        <f ca="1"/>
        <v>Low Cap</v>
      </c>
    </row>
    <row r="21862" spans="11:16">
      <c r="K21862" s="14" t="str">
        <v/>
      </c>
      <c r="L21862" s="14" t="str">
        <v/>
      </c>
      <c r="O21862" s="14" t="str">
        <v/>
      </c>
      <c r="P21862" s="14" t="str">
        <f ca="1"/>
        <v>Low Cap</v>
      </c>
    </row>
    <row r="21863" spans="11:16">
      <c r="K21863" s="14" t="str">
        <v/>
      </c>
      <c r="L21863" s="14" t="str">
        <v/>
      </c>
      <c r="O21863" s="14" t="str">
        <v/>
      </c>
      <c r="P21863" s="14" t="str">
        <f ca="1"/>
        <v>Low Cap</v>
      </c>
    </row>
    <row r="21864" spans="11:16">
      <c r="K21864" s="14" t="str">
        <v/>
      </c>
      <c r="L21864" s="14" t="str">
        <v/>
      </c>
      <c r="O21864" s="14" t="str">
        <v/>
      </c>
      <c r="P21864" s="14" t="str">
        <f ca="1"/>
        <v>Low Cap</v>
      </c>
    </row>
    <row r="21865" spans="11:16">
      <c r="K21865" s="14" t="str">
        <v/>
      </c>
      <c r="L21865" s="14" t="str">
        <v/>
      </c>
      <c r="O21865" s="14" t="str">
        <v/>
      </c>
      <c r="P21865" s="14" t="str">
        <f ca="1"/>
        <v>Low Cap</v>
      </c>
    </row>
    <row r="21866" spans="11:16">
      <c r="K21866" s="14" t="str">
        <v/>
      </c>
      <c r="L21866" s="14" t="str">
        <v/>
      </c>
      <c r="O21866" s="14" t="str">
        <v/>
      </c>
      <c r="P21866" s="14" t="str">
        <f ca="1"/>
        <v>Low Cap</v>
      </c>
    </row>
    <row r="21867" spans="11:16">
      <c r="K21867" s="14" t="str">
        <v/>
      </c>
      <c r="L21867" s="14" t="str">
        <v/>
      </c>
      <c r="O21867" s="14" t="str">
        <v/>
      </c>
      <c r="P21867" s="14" t="str">
        <f ca="1"/>
        <v>Low Cap</v>
      </c>
    </row>
    <row r="21868" spans="11:16">
      <c r="K21868" s="14" t="str">
        <v/>
      </c>
      <c r="L21868" s="14" t="str">
        <v/>
      </c>
      <c r="O21868" s="14" t="str">
        <v/>
      </c>
      <c r="P21868" s="14" t="str">
        <f ca="1"/>
        <v>Low Cap</v>
      </c>
    </row>
    <row r="21869" spans="11:16">
      <c r="K21869" s="14" t="str">
        <v/>
      </c>
      <c r="L21869" s="14" t="str">
        <v/>
      </c>
      <c r="O21869" s="14" t="str">
        <v/>
      </c>
      <c r="P21869" s="14" t="str">
        <f ca="1"/>
        <v>Low Cap</v>
      </c>
    </row>
    <row r="21870" spans="11:16">
      <c r="K21870" s="14" t="str">
        <v/>
      </c>
      <c r="L21870" s="14" t="str">
        <v/>
      </c>
      <c r="O21870" s="14" t="str">
        <v/>
      </c>
      <c r="P21870" s="14" t="str">
        <f ca="1"/>
        <v>Low Cap</v>
      </c>
    </row>
    <row r="21871" spans="11:16">
      <c r="K21871" s="14" t="str">
        <v/>
      </c>
      <c r="L21871" s="14" t="str">
        <v/>
      </c>
      <c r="O21871" s="14" t="str">
        <v/>
      </c>
      <c r="P21871" s="14" t="str">
        <f ca="1"/>
        <v>Low Cap</v>
      </c>
    </row>
    <row r="21872" spans="11:16">
      <c r="K21872" s="14" t="str">
        <v/>
      </c>
      <c r="L21872" s="14" t="str">
        <v/>
      </c>
      <c r="O21872" s="14" t="str">
        <v/>
      </c>
      <c r="P21872" s="14" t="str">
        <f ca="1"/>
        <v>Low Cap</v>
      </c>
    </row>
    <row r="21873" spans="11:16">
      <c r="K21873" s="14" t="str">
        <v/>
      </c>
      <c r="L21873" s="14" t="str">
        <v/>
      </c>
      <c r="O21873" s="14" t="str">
        <v/>
      </c>
      <c r="P21873" s="14" t="str">
        <f ca="1"/>
        <v>Low Cap</v>
      </c>
    </row>
    <row r="21874" spans="11:16">
      <c r="K21874" s="14" t="str">
        <v/>
      </c>
      <c r="L21874" s="14" t="str">
        <v/>
      </c>
      <c r="O21874" s="14" t="str">
        <v/>
      </c>
      <c r="P21874" s="14" t="str">
        <f ca="1"/>
        <v>Low Cap</v>
      </c>
    </row>
    <row r="21875" spans="11:16">
      <c r="K21875" s="14" t="str">
        <v/>
      </c>
      <c r="L21875" s="14" t="str">
        <v/>
      </c>
      <c r="O21875" s="14" t="str">
        <v/>
      </c>
      <c r="P21875" s="14" t="str">
        <f ca="1"/>
        <v>Low Cap</v>
      </c>
    </row>
    <row r="21876" spans="11:16">
      <c r="K21876" s="14" t="str">
        <v/>
      </c>
      <c r="L21876" s="14" t="str">
        <v/>
      </c>
      <c r="O21876" s="14" t="str">
        <v/>
      </c>
      <c r="P21876" s="14" t="str">
        <f ca="1"/>
        <v>Low Cap</v>
      </c>
    </row>
    <row r="21877" spans="11:16">
      <c r="K21877" s="14" t="str">
        <v/>
      </c>
      <c r="L21877" s="14" t="str">
        <v/>
      </c>
      <c r="O21877" s="14" t="str">
        <v/>
      </c>
      <c r="P21877" s="14" t="str">
        <f ca="1"/>
        <v>Low Cap</v>
      </c>
    </row>
    <row r="21878" spans="11:16">
      <c r="K21878" s="14" t="str">
        <v/>
      </c>
      <c r="L21878" s="14" t="str">
        <v/>
      </c>
      <c r="O21878" s="14" t="str">
        <v/>
      </c>
      <c r="P21878" s="14" t="str">
        <f ca="1"/>
        <v>Low Cap</v>
      </c>
    </row>
    <row r="21879" spans="11:16">
      <c r="K21879" s="14" t="str">
        <v/>
      </c>
      <c r="L21879" s="14" t="str">
        <v/>
      </c>
      <c r="O21879" s="14" t="str">
        <v/>
      </c>
      <c r="P21879" s="14" t="str">
        <f ca="1"/>
        <v>Low Cap</v>
      </c>
    </row>
    <row r="21880" spans="11:16">
      <c r="K21880" s="14" t="str">
        <v/>
      </c>
      <c r="L21880" s="14" t="str">
        <v/>
      </c>
      <c r="O21880" s="14" t="str">
        <v/>
      </c>
      <c r="P21880" s="14" t="str">
        <f ca="1"/>
        <v>Low Cap</v>
      </c>
    </row>
    <row r="21881" spans="11:16">
      <c r="K21881" s="14" t="str">
        <v/>
      </c>
      <c r="L21881" s="14" t="str">
        <v/>
      </c>
      <c r="O21881" s="14" t="str">
        <v/>
      </c>
      <c r="P21881" s="14" t="str">
        <f ca="1"/>
        <v>Low Cap</v>
      </c>
    </row>
    <row r="21882" spans="11:16">
      <c r="K21882" s="14" t="str">
        <v/>
      </c>
      <c r="L21882" s="14" t="str">
        <v/>
      </c>
      <c r="O21882" s="14" t="str">
        <v/>
      </c>
      <c r="P21882" s="14" t="str">
        <f ca="1"/>
        <v>Low Cap</v>
      </c>
    </row>
    <row r="21883" spans="11:16">
      <c r="K21883" s="14" t="str">
        <v/>
      </c>
      <c r="L21883" s="14" t="str">
        <v/>
      </c>
      <c r="O21883" s="14" t="str">
        <v/>
      </c>
      <c r="P21883" s="14" t="str">
        <f ca="1"/>
        <v>Low Cap</v>
      </c>
    </row>
    <row r="21884" spans="11:16">
      <c r="K21884" s="14" t="str">
        <v/>
      </c>
      <c r="L21884" s="14" t="str">
        <v/>
      </c>
      <c r="O21884" s="14" t="str">
        <v/>
      </c>
      <c r="P21884" s="14" t="str">
        <f ca="1"/>
        <v>Low Cap</v>
      </c>
    </row>
    <row r="21885" spans="11:16">
      <c r="K21885" s="14" t="str">
        <v/>
      </c>
      <c r="L21885" s="14" t="str">
        <v/>
      </c>
      <c r="O21885" s="14" t="str">
        <v/>
      </c>
      <c r="P21885" s="14" t="str">
        <f ca="1"/>
        <v>Low Cap</v>
      </c>
    </row>
    <row r="21886" spans="11:16">
      <c r="K21886" s="14" t="str">
        <v/>
      </c>
      <c r="L21886" s="14" t="str">
        <v/>
      </c>
      <c r="O21886" s="14" t="str">
        <v/>
      </c>
      <c r="P21886" s="14" t="str">
        <f ca="1"/>
        <v>Low Cap</v>
      </c>
    </row>
    <row r="21887" spans="11:16">
      <c r="K21887" s="14" t="str">
        <v/>
      </c>
      <c r="L21887" s="14" t="str">
        <v/>
      </c>
      <c r="O21887" s="14" t="str">
        <v/>
      </c>
      <c r="P21887" s="14" t="str">
        <f ca="1"/>
        <v>Low Cap</v>
      </c>
    </row>
    <row r="21888" spans="11:16">
      <c r="K21888" s="14" t="str">
        <v/>
      </c>
      <c r="L21888" s="14" t="str">
        <v/>
      </c>
      <c r="O21888" s="14" t="str">
        <v/>
      </c>
      <c r="P21888" s="14" t="str">
        <f ca="1"/>
        <v>Low Cap</v>
      </c>
    </row>
    <row r="21889" spans="11:16">
      <c r="K21889" s="14" t="str">
        <v/>
      </c>
      <c r="L21889" s="14" t="str">
        <v/>
      </c>
      <c r="O21889" s="14" t="str">
        <v/>
      </c>
      <c r="P21889" s="14" t="str">
        <f ca="1"/>
        <v>Low Cap</v>
      </c>
    </row>
    <row r="21890" spans="11:16">
      <c r="K21890" s="14" t="str">
        <v/>
      </c>
      <c r="L21890" s="14" t="str">
        <v/>
      </c>
      <c r="O21890" s="14" t="str">
        <v/>
      </c>
      <c r="P21890" s="14" t="str">
        <f ca="1"/>
        <v>Low Cap</v>
      </c>
    </row>
    <row r="21891" spans="11:16">
      <c r="K21891" s="14" t="str">
        <v/>
      </c>
      <c r="L21891" s="14" t="str">
        <v/>
      </c>
      <c r="O21891" s="14" t="str">
        <v/>
      </c>
      <c r="P21891" s="14" t="str">
        <f ca="1"/>
        <v>Low Cap</v>
      </c>
    </row>
    <row r="21892" spans="11:16">
      <c r="K21892" s="14" t="str">
        <v/>
      </c>
      <c r="L21892" s="14" t="str">
        <v/>
      </c>
      <c r="O21892" s="14" t="str">
        <v/>
      </c>
      <c r="P21892" s="14" t="str">
        <f ca="1"/>
        <v>Low Cap</v>
      </c>
    </row>
    <row r="21893" spans="11:16">
      <c r="K21893" s="14" t="str">
        <v/>
      </c>
      <c r="L21893" s="14" t="str">
        <v/>
      </c>
      <c r="O21893" s="14" t="str">
        <v/>
      </c>
      <c r="P21893" s="14" t="str">
        <f ca="1"/>
        <v>Low Cap</v>
      </c>
    </row>
    <row r="21894" spans="11:16">
      <c r="K21894" s="14" t="str">
        <v/>
      </c>
      <c r="L21894" s="14" t="str">
        <v/>
      </c>
      <c r="O21894" s="14" t="str">
        <v/>
      </c>
      <c r="P21894" s="14" t="str">
        <f ca="1"/>
        <v>Low Cap</v>
      </c>
    </row>
    <row r="21895" spans="11:16">
      <c r="K21895" s="14" t="str">
        <v/>
      </c>
      <c r="L21895" s="14" t="str">
        <v/>
      </c>
      <c r="O21895" s="14" t="str">
        <v/>
      </c>
      <c r="P21895" s="14" t="str">
        <f ca="1"/>
        <v>Low Cap</v>
      </c>
    </row>
    <row r="21896" spans="11:16">
      <c r="K21896" s="14" t="str">
        <v/>
      </c>
      <c r="L21896" s="14" t="str">
        <v/>
      </c>
      <c r="O21896" s="14" t="str">
        <v/>
      </c>
      <c r="P21896" s="14" t="str">
        <f ca="1"/>
        <v>Low Cap</v>
      </c>
    </row>
    <row r="21897" spans="11:16">
      <c r="K21897" s="14" t="str">
        <v/>
      </c>
      <c r="L21897" s="14" t="str">
        <v/>
      </c>
      <c r="O21897" s="14" t="str">
        <v/>
      </c>
      <c r="P21897" s="14" t="str">
        <f ca="1"/>
        <v>Low Cap</v>
      </c>
    </row>
    <row r="21898" spans="11:16">
      <c r="K21898" s="14" t="str">
        <v/>
      </c>
      <c r="L21898" s="14" t="str">
        <v/>
      </c>
      <c r="O21898" s="14" t="str">
        <v/>
      </c>
      <c r="P21898" s="14" t="str">
        <f ca="1"/>
        <v>Low Cap</v>
      </c>
    </row>
    <row r="21899" spans="11:16">
      <c r="K21899" s="14" t="str">
        <v/>
      </c>
      <c r="L21899" s="14" t="str">
        <v/>
      </c>
      <c r="O21899" s="14" t="str">
        <v/>
      </c>
      <c r="P21899" s="14" t="str">
        <f ca="1"/>
        <v>Low Cap</v>
      </c>
    </row>
    <row r="21900" spans="11:16">
      <c r="K21900" s="14" t="str">
        <v/>
      </c>
      <c r="L21900" s="14" t="str">
        <v/>
      </c>
      <c r="O21900" s="14" t="str">
        <v/>
      </c>
      <c r="P21900" s="14" t="str">
        <f ca="1"/>
        <v>Low Cap</v>
      </c>
    </row>
    <row r="21901" spans="11:16">
      <c r="K21901" s="14" t="str">
        <v/>
      </c>
      <c r="L21901" s="14" t="str">
        <v/>
      </c>
      <c r="O21901" s="14" t="str">
        <v/>
      </c>
      <c r="P21901" s="14" t="str">
        <f ca="1"/>
        <v>Low Cap</v>
      </c>
    </row>
    <row r="21902" spans="11:16">
      <c r="K21902" s="14" t="str">
        <v/>
      </c>
      <c r="L21902" s="14" t="str">
        <v/>
      </c>
      <c r="O21902" s="14" t="str">
        <v/>
      </c>
      <c r="P21902" s="14" t="str">
        <f ca="1"/>
        <v>Low Cap</v>
      </c>
    </row>
    <row r="21903" spans="11:16">
      <c r="K21903" s="14" t="str">
        <v/>
      </c>
      <c r="L21903" s="14" t="str">
        <v/>
      </c>
      <c r="O21903" s="14" t="str">
        <v/>
      </c>
      <c r="P21903" s="14" t="str">
        <f ca="1"/>
        <v>Low Cap</v>
      </c>
    </row>
    <row r="21904" spans="11:16">
      <c r="K21904" s="14" t="str">
        <v/>
      </c>
      <c r="L21904" s="14" t="str">
        <v/>
      </c>
      <c r="O21904" s="14" t="str">
        <v/>
      </c>
      <c r="P21904" s="14" t="str">
        <f ca="1"/>
        <v>Low Cap</v>
      </c>
    </row>
    <row r="21905" spans="11:16">
      <c r="K21905" s="14" t="str">
        <v/>
      </c>
      <c r="L21905" s="14" t="str">
        <v/>
      </c>
      <c r="O21905" s="14" t="str">
        <v/>
      </c>
      <c r="P21905" s="14" t="str">
        <f ca="1"/>
        <v>Low Cap</v>
      </c>
    </row>
    <row r="21906" spans="11:16">
      <c r="K21906" s="14" t="str">
        <v/>
      </c>
      <c r="L21906" s="14" t="str">
        <v/>
      </c>
      <c r="O21906" s="14" t="str">
        <v/>
      </c>
      <c r="P21906" s="14" t="str">
        <f ca="1"/>
        <v>Low Cap</v>
      </c>
    </row>
    <row r="21907" spans="11:16">
      <c r="K21907" s="14" t="str">
        <v/>
      </c>
      <c r="L21907" s="14" t="str">
        <v/>
      </c>
      <c r="O21907" s="14" t="str">
        <v/>
      </c>
      <c r="P21907" s="14" t="str">
        <f ca="1"/>
        <v>Low Cap</v>
      </c>
    </row>
    <row r="21908" spans="11:16">
      <c r="K21908" s="14" t="str">
        <v/>
      </c>
      <c r="L21908" s="14" t="str">
        <v/>
      </c>
      <c r="O21908" s="14" t="str">
        <v/>
      </c>
      <c r="P21908" s="14" t="str">
        <f ca="1"/>
        <v>Low Cap</v>
      </c>
    </row>
    <row r="21909" spans="11:16">
      <c r="K21909" s="14" t="str">
        <v/>
      </c>
      <c r="L21909" s="14" t="str">
        <v/>
      </c>
      <c r="O21909" s="14" t="str">
        <v/>
      </c>
      <c r="P21909" s="14" t="str">
        <f ca="1"/>
        <v>Low Cap</v>
      </c>
    </row>
    <row r="21910" spans="11:16">
      <c r="K21910" s="14" t="str">
        <v/>
      </c>
      <c r="L21910" s="14" t="str">
        <v/>
      </c>
      <c r="O21910" s="14" t="str">
        <v/>
      </c>
      <c r="P21910" s="14" t="str">
        <f ca="1"/>
        <v>Low Cap</v>
      </c>
    </row>
    <row r="21911" spans="11:16">
      <c r="K21911" s="14" t="str">
        <v/>
      </c>
      <c r="L21911" s="14" t="str">
        <v/>
      </c>
      <c r="O21911" s="14" t="str">
        <v/>
      </c>
      <c r="P21911" s="14" t="str">
        <f ca="1"/>
        <v>Low Cap</v>
      </c>
    </row>
    <row r="21912" spans="11:16">
      <c r="K21912" s="14" t="str">
        <v/>
      </c>
      <c r="L21912" s="14" t="str">
        <v/>
      </c>
      <c r="O21912" s="14" t="str">
        <v/>
      </c>
      <c r="P21912" s="14" t="str">
        <f ca="1"/>
        <v>Low Cap</v>
      </c>
    </row>
    <row r="21913" spans="11:16">
      <c r="K21913" s="14" t="str">
        <v/>
      </c>
      <c r="L21913" s="14" t="str">
        <v/>
      </c>
      <c r="O21913" s="14" t="str">
        <v/>
      </c>
      <c r="P21913" s="14" t="str">
        <f ca="1"/>
        <v>Low Cap</v>
      </c>
    </row>
    <row r="21914" spans="11:16">
      <c r="K21914" s="14" t="str">
        <v/>
      </c>
      <c r="L21914" s="14" t="str">
        <v/>
      </c>
      <c r="O21914" s="14" t="str">
        <v/>
      </c>
      <c r="P21914" s="14" t="str">
        <f ca="1"/>
        <v>Low Cap</v>
      </c>
    </row>
    <row r="21915" spans="11:16">
      <c r="K21915" s="14" t="str">
        <v/>
      </c>
      <c r="L21915" s="14" t="str">
        <v/>
      </c>
      <c r="O21915" s="14" t="str">
        <v/>
      </c>
      <c r="P21915" s="14" t="str">
        <f ca="1"/>
        <v>Low Cap</v>
      </c>
    </row>
    <row r="21916" spans="11:16">
      <c r="K21916" s="14" t="str">
        <v/>
      </c>
      <c r="L21916" s="14" t="str">
        <v/>
      </c>
      <c r="O21916" s="14" t="str">
        <v/>
      </c>
      <c r="P21916" s="14" t="str">
        <f ca="1"/>
        <v>Low Cap</v>
      </c>
    </row>
    <row r="21917" spans="11:16">
      <c r="K21917" s="14" t="str">
        <v/>
      </c>
      <c r="L21917" s="14" t="str">
        <v/>
      </c>
      <c r="O21917" s="14" t="str">
        <v/>
      </c>
      <c r="P21917" s="14" t="str">
        <f ca="1"/>
        <v>Low Cap</v>
      </c>
    </row>
    <row r="21918" spans="11:16">
      <c r="K21918" s="14" t="str">
        <v/>
      </c>
      <c r="L21918" s="14" t="str">
        <v/>
      </c>
      <c r="O21918" s="14" t="str">
        <v/>
      </c>
      <c r="P21918" s="14" t="str">
        <f ca="1"/>
        <v>Low Cap</v>
      </c>
    </row>
    <row r="21919" spans="11:16">
      <c r="K21919" s="14" t="str">
        <v/>
      </c>
      <c r="L21919" s="14" t="str">
        <v/>
      </c>
      <c r="O21919" s="14" t="str">
        <v/>
      </c>
      <c r="P21919" s="14" t="str">
        <f ca="1"/>
        <v>Low Cap</v>
      </c>
    </row>
    <row r="21920" spans="11:16">
      <c r="K21920" s="14" t="str">
        <v/>
      </c>
      <c r="L21920" s="14" t="str">
        <v/>
      </c>
      <c r="O21920" s="14" t="str">
        <v/>
      </c>
      <c r="P21920" s="14" t="str">
        <f ca="1"/>
        <v>Low Cap</v>
      </c>
    </row>
    <row r="21921" spans="11:16">
      <c r="K21921" s="14" t="str">
        <v/>
      </c>
      <c r="L21921" s="14" t="str">
        <v/>
      </c>
      <c r="O21921" s="14" t="str">
        <v/>
      </c>
      <c r="P21921" s="14" t="str">
        <f ca="1"/>
        <v>Low Cap</v>
      </c>
    </row>
    <row r="21922" spans="11:16">
      <c r="K21922" s="14" t="str">
        <v/>
      </c>
      <c r="L21922" s="14" t="str">
        <v/>
      </c>
      <c r="O21922" s="14" t="str">
        <v/>
      </c>
      <c r="P21922" s="14" t="str">
        <f ca="1"/>
        <v>Low Cap</v>
      </c>
    </row>
    <row r="21923" spans="11:16">
      <c r="K21923" s="14" t="str">
        <v/>
      </c>
      <c r="L21923" s="14" t="str">
        <v/>
      </c>
      <c r="O21923" s="14" t="str">
        <v/>
      </c>
      <c r="P21923" s="14" t="str">
        <f ca="1"/>
        <v>Low Cap</v>
      </c>
    </row>
    <row r="21924" spans="11:16">
      <c r="K21924" s="14" t="str">
        <v/>
      </c>
      <c r="L21924" s="14" t="str">
        <v/>
      </c>
      <c r="O21924" s="14" t="str">
        <v/>
      </c>
      <c r="P21924" s="14" t="str">
        <f ca="1"/>
        <v>Low Cap</v>
      </c>
    </row>
    <row r="21925" spans="11:16">
      <c r="K21925" s="14" t="str">
        <v/>
      </c>
      <c r="L21925" s="14" t="str">
        <v/>
      </c>
      <c r="O21925" s="14" t="str">
        <v/>
      </c>
      <c r="P21925" s="14" t="str">
        <f ca="1"/>
        <v>Low Cap</v>
      </c>
    </row>
    <row r="21926" spans="11:16">
      <c r="K21926" s="14" t="str">
        <v/>
      </c>
      <c r="L21926" s="14" t="str">
        <v/>
      </c>
      <c r="O21926" s="14" t="str">
        <v/>
      </c>
      <c r="P21926" s="14" t="str">
        <f ca="1"/>
        <v>Low Cap</v>
      </c>
    </row>
    <row r="21927" spans="11:16">
      <c r="K21927" s="14" t="str">
        <v/>
      </c>
      <c r="L21927" s="14" t="str">
        <v/>
      </c>
      <c r="O21927" s="14" t="str">
        <v/>
      </c>
      <c r="P21927" s="14" t="str">
        <f ca="1"/>
        <v>Low Cap</v>
      </c>
    </row>
    <row r="21928" spans="11:16">
      <c r="K21928" s="14" t="str">
        <v/>
      </c>
      <c r="L21928" s="14" t="str">
        <v/>
      </c>
      <c r="O21928" s="14" t="str">
        <v/>
      </c>
      <c r="P21928" s="14" t="str">
        <f ca="1"/>
        <v>Low Cap</v>
      </c>
    </row>
    <row r="21929" spans="11:16">
      <c r="K21929" s="14" t="str">
        <v/>
      </c>
      <c r="L21929" s="14" t="str">
        <v/>
      </c>
      <c r="O21929" s="14" t="str">
        <v/>
      </c>
      <c r="P21929" s="14" t="str">
        <f ca="1"/>
        <v>Low Cap</v>
      </c>
    </row>
    <row r="21930" spans="11:16">
      <c r="K21930" s="14" t="str">
        <v/>
      </c>
      <c r="L21930" s="14" t="str">
        <v/>
      </c>
      <c r="O21930" s="14" t="str">
        <v/>
      </c>
      <c r="P21930" s="14" t="str">
        <f ca="1"/>
        <v>Low Cap</v>
      </c>
    </row>
    <row r="21931" spans="11:16">
      <c r="K21931" s="14" t="str">
        <v/>
      </c>
      <c r="L21931" s="14" t="str">
        <v/>
      </c>
      <c r="O21931" s="14" t="str">
        <v/>
      </c>
      <c r="P21931" s="14" t="str">
        <f ca="1"/>
        <v>Low Cap</v>
      </c>
    </row>
    <row r="21932" spans="11:16">
      <c r="K21932" s="14" t="str">
        <v/>
      </c>
      <c r="L21932" s="14" t="str">
        <v/>
      </c>
      <c r="O21932" s="14" t="str">
        <v/>
      </c>
      <c r="P21932" s="14" t="str">
        <f ca="1"/>
        <v>Low Cap</v>
      </c>
    </row>
    <row r="21933" spans="11:16">
      <c r="K21933" s="14" t="str">
        <v/>
      </c>
      <c r="L21933" s="14" t="str">
        <v/>
      </c>
      <c r="O21933" s="14" t="str">
        <v/>
      </c>
      <c r="P21933" s="14" t="str">
        <f ca="1"/>
        <v>Low Cap</v>
      </c>
    </row>
    <row r="21934" spans="11:16">
      <c r="K21934" s="14" t="str">
        <v/>
      </c>
      <c r="L21934" s="14" t="str">
        <v/>
      </c>
      <c r="O21934" s="14" t="str">
        <v/>
      </c>
      <c r="P21934" s="14" t="str">
        <f ca="1"/>
        <v>Low Cap</v>
      </c>
    </row>
    <row r="21935" spans="11:16">
      <c r="K21935" s="14" t="str">
        <v/>
      </c>
      <c r="L21935" s="14" t="str">
        <v/>
      </c>
      <c r="O21935" s="14" t="str">
        <v/>
      </c>
      <c r="P21935" s="14" t="str">
        <f ca="1"/>
        <v>Low Cap</v>
      </c>
    </row>
    <row r="21936" spans="11:16">
      <c r="K21936" s="14" t="str">
        <v/>
      </c>
      <c r="L21936" s="14" t="str">
        <v/>
      </c>
      <c r="O21936" s="14" t="str">
        <v/>
      </c>
      <c r="P21936" s="14" t="str">
        <f ca="1"/>
        <v>Low Cap</v>
      </c>
    </row>
    <row r="21937" spans="11:16">
      <c r="K21937" s="14" t="str">
        <v/>
      </c>
      <c r="L21937" s="14" t="str">
        <v/>
      </c>
      <c r="O21937" s="14" t="str">
        <v/>
      </c>
      <c r="P21937" s="14" t="str">
        <f ca="1"/>
        <v>Low Cap</v>
      </c>
    </row>
    <row r="21938" spans="11:16">
      <c r="K21938" s="14" t="str">
        <v/>
      </c>
      <c r="L21938" s="14" t="str">
        <v/>
      </c>
      <c r="O21938" s="14" t="str">
        <v/>
      </c>
      <c r="P21938" s="14" t="str">
        <f ca="1"/>
        <v>Low Cap</v>
      </c>
    </row>
    <row r="21939" spans="11:16">
      <c r="K21939" s="14" t="str">
        <v/>
      </c>
      <c r="L21939" s="14" t="str">
        <v/>
      </c>
      <c r="O21939" s="14" t="str">
        <v/>
      </c>
      <c r="P21939" s="14" t="str">
        <f ca="1"/>
        <v>Low Cap</v>
      </c>
    </row>
    <row r="21940" spans="11:16">
      <c r="K21940" s="14" t="str">
        <v/>
      </c>
      <c r="L21940" s="14" t="str">
        <v/>
      </c>
      <c r="O21940" s="14" t="str">
        <v/>
      </c>
      <c r="P21940" s="14" t="str">
        <f ca="1"/>
        <v>Low Cap</v>
      </c>
    </row>
    <row r="21941" spans="11:16">
      <c r="K21941" s="14" t="str">
        <v/>
      </c>
      <c r="L21941" s="14" t="str">
        <v/>
      </c>
      <c r="O21941" s="14" t="str">
        <v/>
      </c>
      <c r="P21941" s="14" t="str">
        <f ca="1"/>
        <v>Low Cap</v>
      </c>
    </row>
    <row r="21942" spans="11:16">
      <c r="K21942" s="14" t="str">
        <v/>
      </c>
      <c r="L21942" s="14" t="str">
        <v/>
      </c>
      <c r="O21942" s="14" t="str">
        <v/>
      </c>
      <c r="P21942" s="14" t="str">
        <f ca="1"/>
        <v>Low Cap</v>
      </c>
    </row>
    <row r="21943" spans="11:16">
      <c r="K21943" s="14" t="str">
        <v/>
      </c>
      <c r="L21943" s="14" t="str">
        <v/>
      </c>
      <c r="O21943" s="14" t="str">
        <v/>
      </c>
      <c r="P21943" s="14" t="str">
        <f ca="1"/>
        <v>Low Cap</v>
      </c>
    </row>
    <row r="21944" spans="11:16">
      <c r="K21944" s="14" t="str">
        <v/>
      </c>
      <c r="L21944" s="14" t="str">
        <v/>
      </c>
      <c r="O21944" s="14" t="str">
        <v/>
      </c>
      <c r="P21944" s="14" t="str">
        <f ca="1"/>
        <v>Low Cap</v>
      </c>
    </row>
    <row r="21945" spans="11:16">
      <c r="K21945" s="14" t="str">
        <v/>
      </c>
      <c r="L21945" s="14" t="str">
        <v/>
      </c>
      <c r="O21945" s="14" t="str">
        <v/>
      </c>
      <c r="P21945" s="14" t="str">
        <f ca="1"/>
        <v>Low Cap</v>
      </c>
    </row>
    <row r="21946" spans="11:16">
      <c r="K21946" s="14" t="str">
        <v/>
      </c>
      <c r="L21946" s="14" t="str">
        <v/>
      </c>
      <c r="O21946" s="14" t="str">
        <v/>
      </c>
      <c r="P21946" s="14" t="str">
        <f ca="1"/>
        <v>Low Cap</v>
      </c>
    </row>
    <row r="21947" spans="11:16">
      <c r="K21947" s="14" t="str">
        <v/>
      </c>
      <c r="L21947" s="14" t="str">
        <v/>
      </c>
      <c r="O21947" s="14" t="str">
        <v/>
      </c>
      <c r="P21947" s="14" t="str">
        <f ca="1"/>
        <v>Low Cap</v>
      </c>
    </row>
    <row r="21948" spans="11:16">
      <c r="K21948" s="14" t="str">
        <v/>
      </c>
      <c r="L21948" s="14" t="str">
        <v/>
      </c>
      <c r="O21948" s="14" t="str">
        <v/>
      </c>
      <c r="P21948" s="14" t="str">
        <f ca="1"/>
        <v>Low Cap</v>
      </c>
    </row>
    <row r="21949" spans="11:16">
      <c r="K21949" s="14" t="str">
        <v/>
      </c>
      <c r="L21949" s="14" t="str">
        <v/>
      </c>
      <c r="O21949" s="14" t="str">
        <v/>
      </c>
      <c r="P21949" s="14" t="str">
        <f ca="1"/>
        <v>Low Cap</v>
      </c>
    </row>
    <row r="21950" spans="11:16">
      <c r="K21950" s="14" t="str">
        <v/>
      </c>
      <c r="L21950" s="14" t="str">
        <v/>
      </c>
      <c r="O21950" s="14" t="str">
        <v/>
      </c>
      <c r="P21950" s="14" t="str">
        <f ca="1"/>
        <v>Low Cap</v>
      </c>
    </row>
    <row r="21951" spans="11:16">
      <c r="K21951" s="14" t="str">
        <v/>
      </c>
      <c r="L21951" s="14" t="str">
        <v/>
      </c>
      <c r="O21951" s="14" t="str">
        <v/>
      </c>
      <c r="P21951" s="14" t="str">
        <f ca="1"/>
        <v>Low Cap</v>
      </c>
    </row>
    <row r="21952" spans="11:16">
      <c r="K21952" s="14" t="str">
        <v/>
      </c>
      <c r="L21952" s="14" t="str">
        <v/>
      </c>
      <c r="O21952" s="14" t="str">
        <v/>
      </c>
      <c r="P21952" s="14" t="str">
        <f ca="1"/>
        <v>Low Cap</v>
      </c>
    </row>
    <row r="21953" spans="11:16">
      <c r="K21953" s="14" t="str">
        <v/>
      </c>
      <c r="L21953" s="14" t="str">
        <v/>
      </c>
      <c r="O21953" s="14" t="str">
        <v/>
      </c>
      <c r="P21953" s="14" t="str">
        <f ca="1"/>
        <v>Low Cap</v>
      </c>
    </row>
    <row r="21954" spans="11:16">
      <c r="K21954" s="14" t="str">
        <v/>
      </c>
      <c r="L21954" s="14" t="str">
        <v/>
      </c>
      <c r="O21954" s="14" t="str">
        <v/>
      </c>
      <c r="P21954" s="14" t="str">
        <f ca="1"/>
        <v>Low Cap</v>
      </c>
    </row>
    <row r="21955" spans="11:16">
      <c r="K21955" s="14" t="str">
        <v/>
      </c>
      <c r="L21955" s="14" t="str">
        <v/>
      </c>
      <c r="O21955" s="14" t="str">
        <v/>
      </c>
      <c r="P21955" s="14" t="str">
        <f ca="1"/>
        <v>Low Cap</v>
      </c>
    </row>
    <row r="21956" spans="11:16">
      <c r="K21956" s="14" t="str">
        <v/>
      </c>
      <c r="L21956" s="14" t="str">
        <v/>
      </c>
      <c r="O21956" s="14" t="str">
        <v/>
      </c>
      <c r="P21956" s="14" t="str">
        <f ca="1"/>
        <v>Low Cap</v>
      </c>
    </row>
    <row r="21957" spans="11:16">
      <c r="K21957" s="14" t="str">
        <v/>
      </c>
      <c r="L21957" s="14" t="str">
        <v/>
      </c>
      <c r="O21957" s="14" t="str">
        <v/>
      </c>
      <c r="P21957" s="14" t="str">
        <f ca="1"/>
        <v>Low Cap</v>
      </c>
    </row>
    <row r="21958" spans="11:16">
      <c r="K21958" s="14" t="str">
        <v/>
      </c>
      <c r="L21958" s="14" t="str">
        <v/>
      </c>
      <c r="O21958" s="14" t="str">
        <v/>
      </c>
      <c r="P21958" s="14" t="str">
        <f ca="1"/>
        <v>Low Cap</v>
      </c>
    </row>
    <row r="21959" spans="11:16">
      <c r="K21959" s="14" t="str">
        <v/>
      </c>
      <c r="L21959" s="14" t="str">
        <v/>
      </c>
      <c r="O21959" s="14" t="str">
        <v/>
      </c>
      <c r="P21959" s="14" t="str">
        <f ca="1"/>
        <v>Low Cap</v>
      </c>
    </row>
    <row r="21960" spans="11:16">
      <c r="K21960" s="14" t="str">
        <v/>
      </c>
      <c r="L21960" s="14" t="str">
        <v/>
      </c>
      <c r="O21960" s="14" t="str">
        <v/>
      </c>
      <c r="P21960" s="14" t="str">
        <f ca="1"/>
        <v>Low Cap</v>
      </c>
    </row>
    <row r="21961" spans="11:16">
      <c r="K21961" s="14" t="str">
        <v/>
      </c>
      <c r="L21961" s="14" t="str">
        <v/>
      </c>
      <c r="O21961" s="14" t="str">
        <v/>
      </c>
      <c r="P21961" s="14" t="str">
        <f ca="1"/>
        <v>Low Cap</v>
      </c>
    </row>
    <row r="21962" spans="11:16">
      <c r="K21962" s="14" t="str">
        <v/>
      </c>
      <c r="L21962" s="14" t="str">
        <v/>
      </c>
      <c r="O21962" s="14" t="str">
        <v/>
      </c>
      <c r="P21962" s="14" t="str">
        <f ca="1"/>
        <v>Low Cap</v>
      </c>
    </row>
    <row r="21963" spans="11:16">
      <c r="K21963" s="14" t="str">
        <v/>
      </c>
      <c r="L21963" s="14" t="str">
        <v/>
      </c>
      <c r="O21963" s="14" t="str">
        <v/>
      </c>
      <c r="P21963" s="14" t="str">
        <f ca="1"/>
        <v>Low Cap</v>
      </c>
    </row>
    <row r="21964" spans="11:16">
      <c r="K21964" s="14" t="str">
        <v/>
      </c>
      <c r="L21964" s="14" t="str">
        <v/>
      </c>
      <c r="O21964" s="14" t="str">
        <v/>
      </c>
      <c r="P21964" s="14" t="str">
        <f ca="1"/>
        <v>Low Cap</v>
      </c>
    </row>
    <row r="21965" spans="11:16">
      <c r="K21965" s="14" t="str">
        <v/>
      </c>
      <c r="L21965" s="14" t="str">
        <v/>
      </c>
      <c r="O21965" s="14" t="str">
        <v/>
      </c>
      <c r="P21965" s="14" t="str">
        <f ca="1"/>
        <v>Low Cap</v>
      </c>
    </row>
    <row r="21966" spans="11:16">
      <c r="K21966" s="14" t="str">
        <v/>
      </c>
      <c r="L21966" s="14" t="str">
        <v/>
      </c>
      <c r="O21966" s="14" t="str">
        <v/>
      </c>
      <c r="P21966" s="14" t="str">
        <f ca="1"/>
        <v>Low Cap</v>
      </c>
    </row>
    <row r="21967" spans="11:16">
      <c r="K21967" s="14" t="str">
        <v/>
      </c>
      <c r="L21967" s="14" t="str">
        <v/>
      </c>
      <c r="O21967" s="14" t="str">
        <v/>
      </c>
      <c r="P21967" s="14" t="str">
        <f ca="1"/>
        <v>Low Cap</v>
      </c>
    </row>
    <row r="21968" spans="11:16">
      <c r="K21968" s="14" t="str">
        <v/>
      </c>
      <c r="L21968" s="14" t="str">
        <v/>
      </c>
      <c r="O21968" s="14" t="str">
        <v/>
      </c>
      <c r="P21968" s="14" t="str">
        <f ca="1"/>
        <v>Low Cap</v>
      </c>
    </row>
    <row r="21969" spans="11:16">
      <c r="K21969" s="14" t="str">
        <v/>
      </c>
      <c r="L21969" s="14" t="str">
        <v/>
      </c>
      <c r="O21969" s="14" t="str">
        <v/>
      </c>
      <c r="P21969" s="14" t="str">
        <f ca="1"/>
        <v>Low Cap</v>
      </c>
    </row>
    <row r="21970" spans="11:16">
      <c r="K21970" s="14" t="str">
        <v/>
      </c>
      <c r="L21970" s="14" t="str">
        <v/>
      </c>
      <c r="O21970" s="14" t="str">
        <v/>
      </c>
      <c r="P21970" s="14" t="str">
        <f ca="1"/>
        <v>Low Cap</v>
      </c>
    </row>
    <row r="21971" spans="11:16">
      <c r="K21971" s="14" t="str">
        <v/>
      </c>
      <c r="L21971" s="14" t="str">
        <v/>
      </c>
      <c r="O21971" s="14" t="str">
        <v/>
      </c>
      <c r="P21971" s="14" t="str">
        <f ca="1"/>
        <v>Low Cap</v>
      </c>
    </row>
    <row r="21972" spans="11:16">
      <c r="K21972" s="14" t="str">
        <v/>
      </c>
      <c r="L21972" s="14" t="str">
        <v/>
      </c>
      <c r="O21972" s="14" t="str">
        <v/>
      </c>
      <c r="P21972" s="14" t="str">
        <f ca="1"/>
        <v>Low Cap</v>
      </c>
    </row>
    <row r="21973" spans="11:16">
      <c r="K21973" s="14" t="str">
        <v/>
      </c>
      <c r="L21973" s="14" t="str">
        <v/>
      </c>
      <c r="O21973" s="14" t="str">
        <v/>
      </c>
      <c r="P21973" s="14" t="str">
        <f ca="1"/>
        <v>Low Cap</v>
      </c>
    </row>
    <row r="21974" spans="11:16">
      <c r="K21974" s="14" t="str">
        <v/>
      </c>
      <c r="L21974" s="14" t="str">
        <v/>
      </c>
      <c r="O21974" s="14" t="str">
        <v/>
      </c>
      <c r="P21974" s="14" t="str">
        <f ca="1"/>
        <v>Low Cap</v>
      </c>
    </row>
    <row r="21975" spans="11:16">
      <c r="K21975" s="14" t="str">
        <v/>
      </c>
      <c r="L21975" s="14" t="str">
        <v/>
      </c>
      <c r="O21975" s="14" t="str">
        <v/>
      </c>
      <c r="P21975" s="14" t="str">
        <f ca="1"/>
        <v>Low Cap</v>
      </c>
    </row>
    <row r="21976" spans="11:16">
      <c r="K21976" s="14" t="str">
        <v/>
      </c>
      <c r="L21976" s="14" t="str">
        <v/>
      </c>
      <c r="O21976" s="14" t="str">
        <v/>
      </c>
      <c r="P21976" s="14" t="str">
        <f ca="1"/>
        <v>Low Cap</v>
      </c>
    </row>
    <row r="21977" spans="11:16">
      <c r="K21977" s="14" t="str">
        <v/>
      </c>
      <c r="L21977" s="14" t="str">
        <v/>
      </c>
      <c r="O21977" s="14" t="str">
        <v/>
      </c>
      <c r="P21977" s="14" t="str">
        <f ca="1"/>
        <v>Low Cap</v>
      </c>
    </row>
    <row r="21978" spans="11:16">
      <c r="K21978" s="14" t="str">
        <v/>
      </c>
      <c r="L21978" s="14" t="str">
        <v/>
      </c>
      <c r="O21978" s="14" t="str">
        <v/>
      </c>
      <c r="P21978" s="14" t="str">
        <f ca="1"/>
        <v>Low Cap</v>
      </c>
    </row>
    <row r="21979" spans="11:16">
      <c r="K21979" s="14" t="str">
        <v/>
      </c>
      <c r="L21979" s="14" t="str">
        <v/>
      </c>
      <c r="O21979" s="14" t="str">
        <v/>
      </c>
      <c r="P21979" s="14" t="str">
        <f ca="1"/>
        <v>Low Cap</v>
      </c>
    </row>
    <row r="21980" spans="11:16">
      <c r="K21980" s="14" t="str">
        <v/>
      </c>
      <c r="L21980" s="14" t="str">
        <v/>
      </c>
      <c r="O21980" s="14" t="str">
        <v/>
      </c>
      <c r="P21980" s="14" t="str">
        <f ca="1"/>
        <v>Low Cap</v>
      </c>
    </row>
    <row r="21981" spans="11:16">
      <c r="K21981" s="14" t="str">
        <v/>
      </c>
      <c r="L21981" s="14" t="str">
        <v/>
      </c>
      <c r="O21981" s="14" t="str">
        <v/>
      </c>
      <c r="P21981" s="14" t="str">
        <f ca="1"/>
        <v>Low Cap</v>
      </c>
    </row>
    <row r="21982" spans="11:16">
      <c r="K21982" s="14" t="str">
        <v/>
      </c>
      <c r="L21982" s="14" t="str">
        <v/>
      </c>
      <c r="O21982" s="14" t="str">
        <v/>
      </c>
      <c r="P21982" s="14" t="str">
        <f ca="1"/>
        <v>Low Cap</v>
      </c>
    </row>
    <row r="21983" spans="11:16">
      <c r="K21983" s="14" t="str">
        <v/>
      </c>
      <c r="L21983" s="14" t="str">
        <v/>
      </c>
      <c r="O21983" s="14" t="str">
        <v/>
      </c>
      <c r="P21983" s="14" t="str">
        <f ca="1"/>
        <v>Low Cap</v>
      </c>
    </row>
    <row r="21984" spans="11:16">
      <c r="K21984" s="14" t="str">
        <v/>
      </c>
      <c r="L21984" s="14" t="str">
        <v/>
      </c>
      <c r="O21984" s="14" t="str">
        <v/>
      </c>
      <c r="P21984" s="14" t="str">
        <f ca="1"/>
        <v>Low Cap</v>
      </c>
    </row>
    <row r="21985" spans="11:16">
      <c r="K21985" s="14" t="str">
        <v/>
      </c>
      <c r="L21985" s="14" t="str">
        <v/>
      </c>
      <c r="O21985" s="14" t="str">
        <v/>
      </c>
      <c r="P21985" s="14" t="str">
        <f ca="1"/>
        <v>Low Cap</v>
      </c>
    </row>
    <row r="21986" spans="11:16">
      <c r="K21986" s="14" t="str">
        <v/>
      </c>
      <c r="L21986" s="14" t="str">
        <v/>
      </c>
      <c r="O21986" s="14" t="str">
        <v/>
      </c>
      <c r="P21986" s="14" t="str">
        <f ca="1"/>
        <v>Low Cap</v>
      </c>
    </row>
    <row r="21987" spans="11:16">
      <c r="K21987" s="14" t="str">
        <v/>
      </c>
      <c r="L21987" s="14" t="str">
        <v/>
      </c>
      <c r="O21987" s="14" t="str">
        <v/>
      </c>
      <c r="P21987" s="14" t="str">
        <f ca="1"/>
        <v>Low Cap</v>
      </c>
    </row>
    <row r="21988" spans="11:16">
      <c r="K21988" s="14" t="str">
        <v/>
      </c>
      <c r="L21988" s="14" t="str">
        <v/>
      </c>
      <c r="O21988" s="14" t="str">
        <v/>
      </c>
      <c r="P21988" s="14" t="str">
        <f ca="1"/>
        <v>Low Cap</v>
      </c>
    </row>
    <row r="21989" spans="11:16">
      <c r="K21989" s="14" t="str">
        <v/>
      </c>
      <c r="L21989" s="14" t="str">
        <v/>
      </c>
      <c r="O21989" s="14" t="str">
        <v/>
      </c>
      <c r="P21989" s="14" t="str">
        <f ca="1"/>
        <v>Low Cap</v>
      </c>
    </row>
    <row r="21990" spans="11:16">
      <c r="K21990" s="14" t="str">
        <v/>
      </c>
      <c r="L21990" s="14" t="str">
        <v/>
      </c>
      <c r="O21990" s="14" t="str">
        <v/>
      </c>
      <c r="P21990" s="14" t="str">
        <f ca="1"/>
        <v>Low Cap</v>
      </c>
    </row>
    <row r="21991" spans="11:16">
      <c r="K21991" s="14" t="str">
        <v/>
      </c>
      <c r="L21991" s="14" t="str">
        <v/>
      </c>
      <c r="O21991" s="14" t="str">
        <v/>
      </c>
      <c r="P21991" s="14" t="str">
        <f ca="1"/>
        <v>Low Cap</v>
      </c>
    </row>
    <row r="21992" spans="11:16">
      <c r="K21992" s="14" t="str">
        <v/>
      </c>
      <c r="L21992" s="14" t="str">
        <v/>
      </c>
      <c r="O21992" s="14" t="str">
        <v/>
      </c>
      <c r="P21992" s="14" t="str">
        <f ca="1"/>
        <v>Low Cap</v>
      </c>
    </row>
    <row r="21993" spans="11:16">
      <c r="K21993" s="14" t="str">
        <v/>
      </c>
      <c r="L21993" s="14" t="str">
        <v/>
      </c>
      <c r="O21993" s="14" t="str">
        <v/>
      </c>
      <c r="P21993" s="14" t="str">
        <f ca="1"/>
        <v>Low Cap</v>
      </c>
    </row>
    <row r="21994" spans="11:16">
      <c r="K21994" s="14" t="str">
        <v/>
      </c>
      <c r="L21994" s="14" t="str">
        <v/>
      </c>
      <c r="O21994" s="14" t="str">
        <v/>
      </c>
      <c r="P21994" s="14" t="str">
        <f ca="1"/>
        <v>Low Cap</v>
      </c>
    </row>
    <row r="21995" spans="11:16">
      <c r="K21995" s="14" t="str">
        <v/>
      </c>
      <c r="L21995" s="14" t="str">
        <v/>
      </c>
      <c r="O21995" s="14" t="str">
        <v/>
      </c>
      <c r="P21995" s="14" t="str">
        <f ca="1"/>
        <v>Low Cap</v>
      </c>
    </row>
    <row r="21996" spans="11:16">
      <c r="K21996" s="14" t="str">
        <v/>
      </c>
      <c r="L21996" s="14" t="str">
        <v/>
      </c>
      <c r="O21996" s="14" t="str">
        <v/>
      </c>
      <c r="P21996" s="14" t="str">
        <f ca="1"/>
        <v>Low Cap</v>
      </c>
    </row>
    <row r="21997" spans="11:16">
      <c r="K21997" s="14" t="str">
        <v/>
      </c>
      <c r="L21997" s="14" t="str">
        <v/>
      </c>
      <c r="O21997" s="14" t="str">
        <v/>
      </c>
      <c r="P21997" s="14" t="str">
        <f ca="1"/>
        <v>Low Cap</v>
      </c>
    </row>
    <row r="21998" spans="11:16">
      <c r="K21998" s="14" t="str">
        <v/>
      </c>
      <c r="L21998" s="14" t="str">
        <v/>
      </c>
      <c r="O21998" s="14" t="str">
        <v/>
      </c>
      <c r="P21998" s="14" t="str">
        <f ca="1"/>
        <v>Low Cap</v>
      </c>
    </row>
    <row r="21999" spans="11:16">
      <c r="K21999" s="14" t="str">
        <v/>
      </c>
      <c r="L21999" s="14" t="str">
        <v/>
      </c>
      <c r="O21999" s="14" t="str">
        <v/>
      </c>
      <c r="P21999" s="14" t="str">
        <f ca="1"/>
        <v>Low Cap</v>
      </c>
    </row>
    <row r="22000" spans="11:16">
      <c r="K22000" s="14" t="str">
        <v/>
      </c>
      <c r="L22000" s="14" t="str">
        <v/>
      </c>
      <c r="O22000" s="14" t="str">
        <v/>
      </c>
      <c r="P22000" s="14" t="str">
        <f ca="1"/>
        <v>Low Cap</v>
      </c>
    </row>
    <row r="22001" spans="11:16">
      <c r="K22001" s="14" t="str">
        <v/>
      </c>
      <c r="L22001" s="14" t="str">
        <v/>
      </c>
      <c r="O22001" s="14" t="str">
        <v/>
      </c>
      <c r="P22001" s="14" t="str">
        <f ca="1"/>
        <v>Low Cap</v>
      </c>
    </row>
    <row r="22002" spans="11:16">
      <c r="K22002" s="14" t="str">
        <v/>
      </c>
      <c r="L22002" s="14" t="str">
        <v/>
      </c>
      <c r="O22002" s="14" t="str">
        <v/>
      </c>
      <c r="P22002" s="14" t="str">
        <f ca="1"/>
        <v>Low Cap</v>
      </c>
    </row>
    <row r="22003" spans="11:16">
      <c r="K22003" s="14" t="str">
        <v/>
      </c>
      <c r="L22003" s="14" t="str">
        <v/>
      </c>
      <c r="O22003" s="14" t="str">
        <v/>
      </c>
      <c r="P22003" s="14" t="str">
        <f ca="1"/>
        <v>Low Cap</v>
      </c>
    </row>
    <row r="22004" spans="11:16">
      <c r="K22004" s="14" t="str">
        <v/>
      </c>
      <c r="L22004" s="14" t="str">
        <v/>
      </c>
      <c r="O22004" s="14" t="str">
        <v/>
      </c>
      <c r="P22004" s="14" t="str">
        <f ca="1"/>
        <v>Low Cap</v>
      </c>
    </row>
    <row r="22005" spans="11:16">
      <c r="K22005" s="14" t="str">
        <v/>
      </c>
      <c r="L22005" s="14" t="str">
        <v/>
      </c>
      <c r="O22005" s="14" t="str">
        <v/>
      </c>
      <c r="P22005" s="14" t="str">
        <f ca="1"/>
        <v>Low Cap</v>
      </c>
    </row>
    <row r="22006" spans="11:16">
      <c r="K22006" s="14" t="str">
        <v/>
      </c>
      <c r="L22006" s="14" t="str">
        <v/>
      </c>
      <c r="O22006" s="14" t="str">
        <v/>
      </c>
      <c r="P22006" s="14" t="str">
        <f ca="1"/>
        <v>Low Cap</v>
      </c>
    </row>
    <row r="22007" spans="11:16">
      <c r="K22007" s="14" t="str">
        <v/>
      </c>
      <c r="L22007" s="14" t="str">
        <v/>
      </c>
      <c r="O22007" s="14" t="str">
        <v/>
      </c>
      <c r="P22007" s="14" t="str">
        <f ca="1"/>
        <v>Low Cap</v>
      </c>
    </row>
    <row r="22008" spans="11:16">
      <c r="K22008" s="14" t="str">
        <v/>
      </c>
      <c r="L22008" s="14" t="str">
        <v/>
      </c>
      <c r="O22008" s="14" t="str">
        <v/>
      </c>
      <c r="P22008" s="14" t="str">
        <f ca="1"/>
        <v>Low Cap</v>
      </c>
    </row>
    <row r="22009" spans="11:16">
      <c r="K22009" s="14" t="str">
        <v/>
      </c>
      <c r="L22009" s="14" t="str">
        <v/>
      </c>
      <c r="O22009" s="14" t="str">
        <v/>
      </c>
      <c r="P22009" s="14" t="str">
        <f ca="1"/>
        <v>Low Cap</v>
      </c>
    </row>
    <row r="22010" spans="11:16">
      <c r="K22010" s="14" t="str">
        <v/>
      </c>
      <c r="L22010" s="14" t="str">
        <v/>
      </c>
      <c r="O22010" s="14" t="str">
        <v/>
      </c>
      <c r="P22010" s="14" t="str">
        <f ca="1"/>
        <v>Low Cap</v>
      </c>
    </row>
    <row r="22011" spans="11:16">
      <c r="K22011" s="14" t="str">
        <v/>
      </c>
      <c r="L22011" s="14" t="str">
        <v/>
      </c>
      <c r="O22011" s="14" t="str">
        <v/>
      </c>
      <c r="P22011" s="14" t="str">
        <f ca="1"/>
        <v>Low Cap</v>
      </c>
    </row>
    <row r="22012" spans="11:16">
      <c r="K22012" s="14" t="str">
        <v/>
      </c>
      <c r="L22012" s="14" t="str">
        <v/>
      </c>
      <c r="O22012" s="14" t="str">
        <v/>
      </c>
      <c r="P22012" s="14" t="str">
        <f ca="1"/>
        <v>Low Cap</v>
      </c>
    </row>
    <row r="22013" spans="11:16">
      <c r="K22013" s="14" t="str">
        <v/>
      </c>
      <c r="L22013" s="14" t="str">
        <v/>
      </c>
      <c r="O22013" s="14" t="str">
        <v/>
      </c>
      <c r="P22013" s="14" t="str">
        <f ca="1"/>
        <v>Low Cap</v>
      </c>
    </row>
    <row r="22014" spans="11:16">
      <c r="K22014" s="14" t="str">
        <v/>
      </c>
      <c r="L22014" s="14" t="str">
        <v/>
      </c>
      <c r="O22014" s="14" t="str">
        <v/>
      </c>
      <c r="P22014" s="14" t="str">
        <f ca="1"/>
        <v>Low Cap</v>
      </c>
    </row>
    <row r="22015" spans="11:16">
      <c r="K22015" s="14" t="str">
        <v/>
      </c>
      <c r="L22015" s="14" t="str">
        <v/>
      </c>
      <c r="O22015" s="14" t="str">
        <v/>
      </c>
      <c r="P22015" s="14" t="str">
        <f ca="1"/>
        <v>Low Cap</v>
      </c>
    </row>
    <row r="22016" spans="11:16">
      <c r="K22016" s="14" t="str">
        <v/>
      </c>
      <c r="L22016" s="14" t="str">
        <v/>
      </c>
      <c r="O22016" s="14" t="str">
        <v/>
      </c>
      <c r="P22016" s="14" t="str">
        <f ca="1"/>
        <v>Low Cap</v>
      </c>
    </row>
    <row r="22017" spans="11:16">
      <c r="K22017" s="14" t="str">
        <v/>
      </c>
      <c r="L22017" s="14" t="str">
        <v/>
      </c>
      <c r="O22017" s="14" t="str">
        <v/>
      </c>
      <c r="P22017" s="14" t="str">
        <f ca="1"/>
        <v>Low Cap</v>
      </c>
    </row>
    <row r="22018" spans="11:16">
      <c r="K22018" s="14" t="str">
        <v/>
      </c>
      <c r="L22018" s="14" t="str">
        <v/>
      </c>
      <c r="O22018" s="14" t="str">
        <v/>
      </c>
      <c r="P22018" s="14" t="str">
        <f ca="1"/>
        <v>Low Cap</v>
      </c>
    </row>
    <row r="22019" spans="11:16">
      <c r="K22019" s="14" t="str">
        <v/>
      </c>
      <c r="L22019" s="14" t="str">
        <v/>
      </c>
      <c r="O22019" s="14" t="str">
        <v/>
      </c>
      <c r="P22019" s="14" t="str">
        <f ca="1"/>
        <v>Low Cap</v>
      </c>
    </row>
    <row r="22020" spans="11:16">
      <c r="K22020" s="14" t="str">
        <v/>
      </c>
      <c r="L22020" s="14" t="str">
        <v/>
      </c>
      <c r="O22020" s="14" t="str">
        <v/>
      </c>
      <c r="P22020" s="14" t="str">
        <f ca="1"/>
        <v>Low Cap</v>
      </c>
    </row>
    <row r="22021" spans="11:16">
      <c r="K22021" s="14" t="str">
        <v/>
      </c>
      <c r="L22021" s="14" t="str">
        <v/>
      </c>
      <c r="O22021" s="14" t="str">
        <v/>
      </c>
      <c r="P22021" s="14" t="str">
        <f ca="1"/>
        <v>Low Cap</v>
      </c>
    </row>
    <row r="22022" spans="11:16">
      <c r="K22022" s="14" t="str">
        <v/>
      </c>
      <c r="L22022" s="14" t="str">
        <v/>
      </c>
      <c r="O22022" s="14" t="str">
        <v/>
      </c>
      <c r="P22022" s="14" t="str">
        <f ca="1"/>
        <v>Low Cap</v>
      </c>
    </row>
    <row r="22023" spans="11:16">
      <c r="K22023" s="14" t="str">
        <v/>
      </c>
      <c r="L22023" s="14" t="str">
        <v/>
      </c>
      <c r="O22023" s="14" t="str">
        <v/>
      </c>
      <c r="P22023" s="14" t="str">
        <f ca="1"/>
        <v>Low Cap</v>
      </c>
    </row>
    <row r="22024" spans="11:16">
      <c r="K22024" s="14" t="str">
        <v/>
      </c>
      <c r="L22024" s="14" t="str">
        <v/>
      </c>
      <c r="O22024" s="14" t="str">
        <v/>
      </c>
      <c r="P22024" s="14" t="str">
        <f ca="1"/>
        <v>Low Cap</v>
      </c>
    </row>
    <row r="22025" spans="11:16">
      <c r="K22025" s="14" t="str">
        <v/>
      </c>
      <c r="L22025" s="14" t="str">
        <v/>
      </c>
      <c r="O22025" s="14" t="str">
        <v/>
      </c>
      <c r="P22025" s="14" t="str">
        <f ca="1"/>
        <v>Low Cap</v>
      </c>
    </row>
    <row r="22026" spans="11:16">
      <c r="K22026" s="14" t="str">
        <v/>
      </c>
      <c r="L22026" s="14" t="str">
        <v/>
      </c>
      <c r="O22026" s="14" t="str">
        <v/>
      </c>
      <c r="P22026" s="14" t="str">
        <f ca="1"/>
        <v>Low Cap</v>
      </c>
    </row>
    <row r="22027" spans="11:16">
      <c r="K22027" s="14" t="str">
        <v/>
      </c>
      <c r="L22027" s="14" t="str">
        <v/>
      </c>
      <c r="O22027" s="14" t="str">
        <v/>
      </c>
      <c r="P22027" s="14" t="str">
        <f ca="1"/>
        <v>Low Cap</v>
      </c>
    </row>
    <row r="22028" spans="11:16">
      <c r="K22028" s="14" t="str">
        <v/>
      </c>
      <c r="L22028" s="14" t="str">
        <v/>
      </c>
      <c r="O22028" s="14" t="str">
        <v/>
      </c>
      <c r="P22028" s="14" t="str">
        <f ca="1"/>
        <v>Low Cap</v>
      </c>
    </row>
    <row r="22029" spans="11:16">
      <c r="K22029" s="14" t="str">
        <v/>
      </c>
      <c r="L22029" s="14" t="str">
        <v/>
      </c>
      <c r="O22029" s="14" t="str">
        <v/>
      </c>
      <c r="P22029" s="14" t="str">
        <f ca="1"/>
        <v>Low Cap</v>
      </c>
    </row>
    <row r="22030" spans="11:16">
      <c r="K22030" s="14" t="str">
        <v/>
      </c>
      <c r="L22030" s="14" t="str">
        <v/>
      </c>
      <c r="O22030" s="14" t="str">
        <v/>
      </c>
      <c r="P22030" s="14" t="str">
        <f ca="1"/>
        <v>Low Cap</v>
      </c>
    </row>
    <row r="22031" spans="11:16">
      <c r="K22031" s="14" t="str">
        <v/>
      </c>
      <c r="L22031" s="14" t="str">
        <v/>
      </c>
      <c r="O22031" s="14" t="str">
        <v/>
      </c>
      <c r="P22031" s="14" t="str">
        <f ca="1"/>
        <v>Low Cap</v>
      </c>
    </row>
    <row r="22032" spans="11:16">
      <c r="K22032" s="14" t="str">
        <v/>
      </c>
      <c r="L22032" s="14" t="str">
        <v/>
      </c>
      <c r="O22032" s="14" t="str">
        <v/>
      </c>
      <c r="P22032" s="14" t="str">
        <f ca="1"/>
        <v>Low Cap</v>
      </c>
    </row>
    <row r="22033" spans="11:16">
      <c r="K22033" s="14" t="str">
        <v/>
      </c>
      <c r="L22033" s="14" t="str">
        <v/>
      </c>
      <c r="O22033" s="14" t="str">
        <v/>
      </c>
      <c r="P22033" s="14" t="str">
        <f ca="1"/>
        <v>Low Cap</v>
      </c>
    </row>
    <row r="22034" spans="11:16">
      <c r="K22034" s="14" t="str">
        <v/>
      </c>
      <c r="L22034" s="14" t="str">
        <v/>
      </c>
      <c r="O22034" s="14" t="str">
        <v/>
      </c>
      <c r="P22034" s="14" t="str">
        <f ca="1"/>
        <v>Low Cap</v>
      </c>
    </row>
    <row r="22035" spans="11:16">
      <c r="K22035" s="14" t="str">
        <v/>
      </c>
      <c r="L22035" s="14" t="str">
        <v/>
      </c>
      <c r="O22035" s="14" t="str">
        <v/>
      </c>
      <c r="P22035" s="14" t="str">
        <f ca="1"/>
        <v>Low Cap</v>
      </c>
    </row>
    <row r="22036" spans="11:16">
      <c r="K22036" s="14" t="str">
        <v/>
      </c>
      <c r="L22036" s="14" t="str">
        <v/>
      </c>
      <c r="O22036" s="14" t="str">
        <v/>
      </c>
      <c r="P22036" s="14" t="str">
        <f ca="1"/>
        <v>Low Cap</v>
      </c>
    </row>
    <row r="22037" spans="11:16">
      <c r="K22037" s="14" t="str">
        <v/>
      </c>
      <c r="L22037" s="14" t="str">
        <v/>
      </c>
      <c r="O22037" s="14" t="str">
        <v/>
      </c>
      <c r="P22037" s="14" t="str">
        <f ca="1"/>
        <v>Low Cap</v>
      </c>
    </row>
    <row r="22038" spans="11:16">
      <c r="K22038" s="14" t="str">
        <v/>
      </c>
      <c r="L22038" s="14" t="str">
        <v/>
      </c>
      <c r="O22038" s="14" t="str">
        <v/>
      </c>
      <c r="P22038" s="14" t="str">
        <f ca="1"/>
        <v>Low Cap</v>
      </c>
    </row>
    <row r="22039" spans="11:16">
      <c r="K22039" s="14" t="str">
        <v/>
      </c>
      <c r="L22039" s="14" t="str">
        <v/>
      </c>
      <c r="O22039" s="14" t="str">
        <v/>
      </c>
      <c r="P22039" s="14" t="str">
        <f ca="1"/>
        <v>Low Cap</v>
      </c>
    </row>
    <row r="22040" spans="11:16">
      <c r="K22040" s="14" t="str">
        <v/>
      </c>
      <c r="L22040" s="14" t="str">
        <v/>
      </c>
      <c r="O22040" s="14" t="str">
        <v/>
      </c>
      <c r="P22040" s="14" t="str">
        <f ca="1"/>
        <v>Low Cap</v>
      </c>
    </row>
    <row r="22041" spans="11:16">
      <c r="K22041" s="14" t="str">
        <v/>
      </c>
      <c r="L22041" s="14" t="str">
        <v/>
      </c>
      <c r="O22041" s="14" t="str">
        <v/>
      </c>
      <c r="P22041" s="14" t="str">
        <f ca="1"/>
        <v>Low Cap</v>
      </c>
    </row>
    <row r="22042" spans="11:16">
      <c r="K22042" s="14" t="str">
        <v/>
      </c>
      <c r="L22042" s="14" t="str">
        <v/>
      </c>
      <c r="O22042" s="14" t="str">
        <v/>
      </c>
      <c r="P22042" s="14" t="str">
        <f ca="1"/>
        <v>Low Cap</v>
      </c>
    </row>
    <row r="22043" spans="11:16">
      <c r="K22043" s="14" t="str">
        <v/>
      </c>
      <c r="L22043" s="14" t="str">
        <v/>
      </c>
      <c r="O22043" s="14" t="str">
        <v/>
      </c>
      <c r="P22043" s="14" t="str">
        <f ca="1"/>
        <v>Low Cap</v>
      </c>
    </row>
    <row r="22044" spans="11:16">
      <c r="K22044" s="14" t="str">
        <v/>
      </c>
      <c r="L22044" s="14" t="str">
        <v/>
      </c>
      <c r="O22044" s="14" t="str">
        <v/>
      </c>
      <c r="P22044" s="14" t="str">
        <f ca="1"/>
        <v>Low Cap</v>
      </c>
    </row>
    <row r="22045" spans="11:16">
      <c r="K22045" s="14" t="str">
        <v/>
      </c>
      <c r="L22045" s="14" t="str">
        <v/>
      </c>
      <c r="O22045" s="14" t="str">
        <v/>
      </c>
      <c r="P22045" s="14" t="str">
        <f ca="1"/>
        <v>Low Cap</v>
      </c>
    </row>
    <row r="22046" spans="11:16">
      <c r="K22046" s="14" t="str">
        <v/>
      </c>
      <c r="L22046" s="14" t="str">
        <v/>
      </c>
      <c r="O22046" s="14" t="str">
        <v/>
      </c>
      <c r="P22046" s="14" t="str">
        <f ca="1"/>
        <v>Low Cap</v>
      </c>
    </row>
    <row r="22047" spans="11:16">
      <c r="K22047" s="14" t="str">
        <v/>
      </c>
      <c r="L22047" s="14" t="str">
        <v/>
      </c>
      <c r="O22047" s="14" t="str">
        <v/>
      </c>
      <c r="P22047" s="14" t="str">
        <f ca="1"/>
        <v>Low Cap</v>
      </c>
    </row>
    <row r="22048" spans="11:16">
      <c r="K22048" s="14" t="str">
        <v/>
      </c>
      <c r="L22048" s="14" t="str">
        <v/>
      </c>
      <c r="O22048" s="14" t="str">
        <v/>
      </c>
      <c r="P22048" s="14" t="str">
        <f ca="1"/>
        <v>Low Cap</v>
      </c>
    </row>
    <row r="22049" spans="11:16">
      <c r="K22049" s="14" t="str">
        <v/>
      </c>
      <c r="L22049" s="14" t="str">
        <v/>
      </c>
      <c r="O22049" s="14" t="str">
        <v/>
      </c>
      <c r="P22049" s="14" t="str">
        <f ca="1"/>
        <v>Low Cap</v>
      </c>
    </row>
    <row r="22050" spans="11:16">
      <c r="K22050" s="14" t="str">
        <v/>
      </c>
      <c r="L22050" s="14" t="str">
        <v/>
      </c>
      <c r="O22050" s="14" t="str">
        <v/>
      </c>
      <c r="P22050" s="14" t="str">
        <f ca="1"/>
        <v>Low Cap</v>
      </c>
    </row>
    <row r="22051" spans="11:16">
      <c r="K22051" s="14" t="str">
        <v/>
      </c>
      <c r="L22051" s="14" t="str">
        <v/>
      </c>
      <c r="O22051" s="14" t="str">
        <v/>
      </c>
      <c r="P22051" s="14" t="str">
        <f ca="1"/>
        <v>Low Cap</v>
      </c>
    </row>
    <row r="22052" spans="11:16">
      <c r="K22052" s="14" t="str">
        <v/>
      </c>
      <c r="L22052" s="14" t="str">
        <v/>
      </c>
      <c r="O22052" s="14" t="str">
        <v/>
      </c>
      <c r="P22052" s="14" t="str">
        <f ca="1"/>
        <v>Low Cap</v>
      </c>
    </row>
    <row r="22053" spans="11:16">
      <c r="K22053" s="14" t="str">
        <v/>
      </c>
      <c r="L22053" s="14" t="str">
        <v/>
      </c>
      <c r="O22053" s="14" t="str">
        <v/>
      </c>
      <c r="P22053" s="14" t="str">
        <f ca="1"/>
        <v>Low Cap</v>
      </c>
    </row>
    <row r="22054" spans="11:16">
      <c r="K22054" s="14" t="str">
        <v/>
      </c>
      <c r="L22054" s="14" t="str">
        <v/>
      </c>
      <c r="O22054" s="14" t="str">
        <v/>
      </c>
      <c r="P22054" s="14" t="str">
        <f ca="1"/>
        <v>Low Cap</v>
      </c>
    </row>
    <row r="22055" spans="11:16">
      <c r="K22055" s="14" t="str">
        <v/>
      </c>
      <c r="L22055" s="14" t="str">
        <v/>
      </c>
      <c r="O22055" s="14" t="str">
        <v/>
      </c>
      <c r="P22055" s="14" t="str">
        <f ca="1"/>
        <v>Low Cap</v>
      </c>
    </row>
    <row r="22056" spans="11:16">
      <c r="K22056" s="14" t="str">
        <v/>
      </c>
      <c r="L22056" s="14" t="str">
        <v/>
      </c>
      <c r="O22056" s="14" t="str">
        <v/>
      </c>
      <c r="P22056" s="14" t="str">
        <f ca="1"/>
        <v>Low Cap</v>
      </c>
    </row>
    <row r="22057" spans="11:16">
      <c r="K22057" s="14" t="str">
        <v/>
      </c>
      <c r="L22057" s="14" t="str">
        <v/>
      </c>
      <c r="O22057" s="14" t="str">
        <v/>
      </c>
      <c r="P22057" s="14" t="str">
        <f ca="1"/>
        <v>Low Cap</v>
      </c>
    </row>
    <row r="22058" spans="11:16">
      <c r="K22058" s="14" t="str">
        <v/>
      </c>
      <c r="L22058" s="14" t="str">
        <v/>
      </c>
      <c r="O22058" s="14" t="str">
        <v/>
      </c>
      <c r="P22058" s="14" t="str">
        <f ca="1"/>
        <v>Low Cap</v>
      </c>
    </row>
    <row r="22059" spans="11:16">
      <c r="K22059" s="14" t="str">
        <v/>
      </c>
      <c r="L22059" s="14" t="str">
        <v/>
      </c>
      <c r="O22059" s="14" t="str">
        <v/>
      </c>
      <c r="P22059" s="14" t="str">
        <f ca="1"/>
        <v>Low Cap</v>
      </c>
    </row>
    <row r="22060" spans="11:16">
      <c r="K22060" s="14" t="str">
        <v/>
      </c>
      <c r="L22060" s="14" t="str">
        <v/>
      </c>
      <c r="O22060" s="14" t="str">
        <v/>
      </c>
      <c r="P22060" s="14" t="str">
        <f ca="1"/>
        <v>Low Cap</v>
      </c>
    </row>
    <row r="22061" spans="11:16">
      <c r="K22061" s="14" t="str">
        <v/>
      </c>
      <c r="L22061" s="14" t="str">
        <v/>
      </c>
      <c r="O22061" s="14" t="str">
        <v/>
      </c>
      <c r="P22061" s="14" t="str">
        <f ca="1"/>
        <v>Low Cap</v>
      </c>
    </row>
    <row r="22062" spans="11:16">
      <c r="K22062" s="14" t="str">
        <v/>
      </c>
      <c r="L22062" s="14" t="str">
        <v/>
      </c>
      <c r="O22062" s="14" t="str">
        <v/>
      </c>
      <c r="P22062" s="14" t="str">
        <f ca="1"/>
        <v>Low Cap</v>
      </c>
    </row>
    <row r="22063" spans="11:16">
      <c r="K22063" s="14" t="str">
        <v/>
      </c>
      <c r="L22063" s="14" t="str">
        <v/>
      </c>
      <c r="O22063" s="14" t="str">
        <v/>
      </c>
      <c r="P22063" s="14" t="str">
        <f ca="1"/>
        <v>Low Cap</v>
      </c>
    </row>
    <row r="22064" spans="11:16">
      <c r="K22064" s="14" t="str">
        <v/>
      </c>
      <c r="L22064" s="14" t="str">
        <v/>
      </c>
      <c r="O22064" s="14" t="str">
        <v/>
      </c>
      <c r="P22064" s="14" t="str">
        <f ca="1"/>
        <v>Low Cap</v>
      </c>
    </row>
    <row r="22065" spans="11:16">
      <c r="K22065" s="14" t="str">
        <v/>
      </c>
      <c r="L22065" s="14" t="str">
        <v/>
      </c>
      <c r="O22065" s="14" t="str">
        <v/>
      </c>
      <c r="P22065" s="14" t="str">
        <f ca="1"/>
        <v>Low Cap</v>
      </c>
    </row>
    <row r="22066" spans="11:16">
      <c r="K22066" s="14" t="str">
        <v/>
      </c>
      <c r="L22066" s="14" t="str">
        <v/>
      </c>
      <c r="O22066" s="14" t="str">
        <v/>
      </c>
      <c r="P22066" s="14" t="str">
        <f ca="1"/>
        <v>Low Cap</v>
      </c>
    </row>
    <row r="22067" spans="11:16">
      <c r="K22067" s="14" t="str">
        <v/>
      </c>
      <c r="L22067" s="14" t="str">
        <v/>
      </c>
      <c r="O22067" s="14" t="str">
        <v/>
      </c>
      <c r="P22067" s="14" t="str">
        <f ca="1"/>
        <v>Low Cap</v>
      </c>
    </row>
    <row r="22068" spans="11:16">
      <c r="K22068" s="14" t="str">
        <v/>
      </c>
      <c r="L22068" s="14" t="str">
        <v/>
      </c>
      <c r="O22068" s="14" t="str">
        <v/>
      </c>
      <c r="P22068" s="14" t="str">
        <f ca="1"/>
        <v>Low Cap</v>
      </c>
    </row>
    <row r="22069" spans="11:16">
      <c r="K22069" s="14" t="str">
        <v/>
      </c>
      <c r="L22069" s="14" t="str">
        <v/>
      </c>
      <c r="O22069" s="14" t="str">
        <v/>
      </c>
      <c r="P22069" s="14" t="str">
        <f ca="1"/>
        <v>Low Cap</v>
      </c>
    </row>
    <row r="22070" spans="11:16">
      <c r="K22070" s="14" t="str">
        <v/>
      </c>
      <c r="L22070" s="14" t="str">
        <v/>
      </c>
      <c r="O22070" s="14" t="str">
        <v/>
      </c>
      <c r="P22070" s="14" t="str">
        <f ca="1"/>
        <v>Low Cap</v>
      </c>
    </row>
    <row r="22071" spans="11:16">
      <c r="K22071" s="14" t="str">
        <v/>
      </c>
      <c r="L22071" s="14" t="str">
        <v/>
      </c>
      <c r="O22071" s="14" t="str">
        <v/>
      </c>
      <c r="P22071" s="14" t="str">
        <f ca="1"/>
        <v>Low Cap</v>
      </c>
    </row>
    <row r="22072" spans="11:16">
      <c r="K22072" s="14" t="str">
        <v/>
      </c>
      <c r="L22072" s="14" t="str">
        <v/>
      </c>
      <c r="O22072" s="14" t="str">
        <v/>
      </c>
      <c r="P22072" s="14" t="str">
        <f ca="1"/>
        <v>Low Cap</v>
      </c>
    </row>
    <row r="22073" spans="11:16">
      <c r="K22073" s="14" t="str">
        <v/>
      </c>
      <c r="L22073" s="14" t="str">
        <v/>
      </c>
      <c r="O22073" s="14" t="str">
        <v/>
      </c>
      <c r="P22073" s="14" t="str">
        <f ca="1"/>
        <v>Low Cap</v>
      </c>
    </row>
    <row r="22074" spans="11:16">
      <c r="K22074" s="14" t="str">
        <v/>
      </c>
      <c r="L22074" s="14" t="str">
        <v/>
      </c>
      <c r="O22074" s="14" t="str">
        <v/>
      </c>
      <c r="P22074" s="14" t="str">
        <f ca="1"/>
        <v>Low Cap</v>
      </c>
    </row>
    <row r="22075" spans="11:16">
      <c r="K22075" s="14" t="str">
        <v/>
      </c>
      <c r="L22075" s="14" t="str">
        <v/>
      </c>
      <c r="O22075" s="14" t="str">
        <v/>
      </c>
      <c r="P22075" s="14" t="str">
        <f ca="1"/>
        <v>Low Cap</v>
      </c>
    </row>
    <row r="22076" spans="11:16">
      <c r="K22076" s="14" t="str">
        <v/>
      </c>
      <c r="L22076" s="14" t="str">
        <v/>
      </c>
      <c r="O22076" s="14" t="str">
        <v/>
      </c>
      <c r="P22076" s="14" t="str">
        <f ca="1"/>
        <v>Low Cap</v>
      </c>
    </row>
    <row r="22077" spans="11:16">
      <c r="K22077" s="14" t="str">
        <v/>
      </c>
      <c r="L22077" s="14" t="str">
        <v/>
      </c>
      <c r="O22077" s="14" t="str">
        <v/>
      </c>
      <c r="P22077" s="14" t="str">
        <f ca="1"/>
        <v>Low Cap</v>
      </c>
    </row>
    <row r="22078" spans="11:16">
      <c r="K22078" s="14" t="str">
        <v/>
      </c>
      <c r="L22078" s="14" t="str">
        <v/>
      </c>
      <c r="O22078" s="14" t="str">
        <v/>
      </c>
      <c r="P22078" s="14" t="str">
        <f ca="1"/>
        <v>Low Cap</v>
      </c>
    </row>
    <row r="22079" spans="11:16">
      <c r="K22079" s="14" t="str">
        <v/>
      </c>
      <c r="L22079" s="14" t="str">
        <v/>
      </c>
      <c r="O22079" s="14" t="str">
        <v/>
      </c>
      <c r="P22079" s="14" t="str">
        <f ca="1"/>
        <v>Low Cap</v>
      </c>
    </row>
    <row r="22080" spans="11:16">
      <c r="K22080" s="14" t="str">
        <v/>
      </c>
      <c r="L22080" s="14" t="str">
        <v/>
      </c>
      <c r="O22080" s="14" t="str">
        <v/>
      </c>
      <c r="P22080" s="14" t="str">
        <f ca="1"/>
        <v>Low Cap</v>
      </c>
    </row>
    <row r="22081" spans="11:16">
      <c r="K22081" s="14" t="str">
        <v/>
      </c>
      <c r="L22081" s="14" t="str">
        <v/>
      </c>
      <c r="O22081" s="14" t="str">
        <v/>
      </c>
      <c r="P22081" s="14" t="str">
        <f ca="1"/>
        <v>Low Cap</v>
      </c>
    </row>
    <row r="22082" spans="11:16">
      <c r="K22082" s="14" t="str">
        <v/>
      </c>
      <c r="L22082" s="14" t="str">
        <v/>
      </c>
      <c r="O22082" s="14" t="str">
        <v/>
      </c>
      <c r="P22082" s="14" t="str">
        <f ca="1"/>
        <v>Low Cap</v>
      </c>
    </row>
    <row r="22083" spans="11:16">
      <c r="K22083" s="14" t="str">
        <v/>
      </c>
      <c r="L22083" s="14" t="str">
        <v/>
      </c>
      <c r="O22083" s="14" t="str">
        <v/>
      </c>
      <c r="P22083" s="14" t="str">
        <f ca="1"/>
        <v>Low Cap</v>
      </c>
    </row>
    <row r="22084" spans="11:16">
      <c r="K22084" s="14" t="str">
        <v/>
      </c>
      <c r="L22084" s="14" t="str">
        <v/>
      </c>
      <c r="O22084" s="14" t="str">
        <v/>
      </c>
      <c r="P22084" s="14" t="str">
        <f ca="1"/>
        <v>Low Cap</v>
      </c>
    </row>
    <row r="22085" spans="11:16">
      <c r="K22085" s="14" t="str">
        <v/>
      </c>
      <c r="L22085" s="14" t="str">
        <v/>
      </c>
      <c r="O22085" s="14" t="str">
        <v/>
      </c>
      <c r="P22085" s="14" t="str">
        <f ca="1"/>
        <v>Low Cap</v>
      </c>
    </row>
    <row r="22086" spans="11:16">
      <c r="K22086" s="14" t="str">
        <v/>
      </c>
      <c r="L22086" s="14" t="str">
        <v/>
      </c>
      <c r="O22086" s="14" t="str">
        <v/>
      </c>
      <c r="P22086" s="14" t="str">
        <f ca="1"/>
        <v>Low Cap</v>
      </c>
    </row>
    <row r="22087" spans="11:16">
      <c r="K22087" s="14" t="str">
        <v/>
      </c>
      <c r="L22087" s="14" t="str">
        <v/>
      </c>
      <c r="O22087" s="14" t="str">
        <v/>
      </c>
      <c r="P22087" s="14" t="str">
        <f ca="1"/>
        <v>Low Cap</v>
      </c>
    </row>
    <row r="22088" spans="11:16">
      <c r="K22088" s="14" t="str">
        <v/>
      </c>
      <c r="L22088" s="14" t="str">
        <v/>
      </c>
      <c r="O22088" s="14" t="str">
        <v/>
      </c>
      <c r="P22088" s="14" t="str">
        <f ca="1"/>
        <v>Low Cap</v>
      </c>
    </row>
    <row r="22089" spans="11:16">
      <c r="K22089" s="14" t="str">
        <v/>
      </c>
      <c r="L22089" s="14" t="str">
        <v/>
      </c>
      <c r="O22089" s="14" t="str">
        <v/>
      </c>
      <c r="P22089" s="14" t="str">
        <f ca="1"/>
        <v>Low Cap</v>
      </c>
    </row>
    <row r="22090" spans="11:16">
      <c r="K22090" s="14" t="str">
        <v/>
      </c>
      <c r="L22090" s="14" t="str">
        <v/>
      </c>
      <c r="O22090" s="14" t="str">
        <v/>
      </c>
      <c r="P22090" s="14" t="str">
        <f ca="1"/>
        <v>Low Cap</v>
      </c>
    </row>
    <row r="22091" spans="11:16">
      <c r="K22091" s="14" t="str">
        <v/>
      </c>
      <c r="L22091" s="14" t="str">
        <v/>
      </c>
      <c r="O22091" s="14" t="str">
        <v/>
      </c>
      <c r="P22091" s="14" t="str">
        <f ca="1"/>
        <v>Low Cap</v>
      </c>
    </row>
    <row r="22092" spans="11:16">
      <c r="K22092" s="14" t="str">
        <v/>
      </c>
      <c r="L22092" s="14" t="str">
        <v/>
      </c>
      <c r="O22092" s="14" t="str">
        <v/>
      </c>
      <c r="P22092" s="14" t="str">
        <f ca="1"/>
        <v>Low Cap</v>
      </c>
    </row>
    <row r="22093" spans="11:16">
      <c r="K22093" s="14" t="str">
        <v/>
      </c>
      <c r="L22093" s="14" t="str">
        <v/>
      </c>
      <c r="O22093" s="14" t="str">
        <v/>
      </c>
      <c r="P22093" s="14" t="str">
        <f ca="1"/>
        <v>Low Cap</v>
      </c>
    </row>
    <row r="22094" spans="11:16">
      <c r="K22094" s="14" t="str">
        <v/>
      </c>
      <c r="L22094" s="14" t="str">
        <v/>
      </c>
      <c r="O22094" s="14" t="str">
        <v/>
      </c>
      <c r="P22094" s="14" t="str">
        <f ca="1"/>
        <v>Low Cap</v>
      </c>
    </row>
    <row r="22095" spans="11:16">
      <c r="K22095" s="14" t="str">
        <v/>
      </c>
      <c r="L22095" s="14" t="str">
        <v/>
      </c>
      <c r="O22095" s="14" t="str">
        <v/>
      </c>
      <c r="P22095" s="14" t="str">
        <f ca="1"/>
        <v>Low Cap</v>
      </c>
    </row>
    <row r="22096" spans="11:16">
      <c r="K22096" s="14" t="str">
        <v/>
      </c>
      <c r="L22096" s="14" t="str">
        <v/>
      </c>
      <c r="O22096" s="14" t="str">
        <v/>
      </c>
      <c r="P22096" s="14" t="str">
        <f ca="1"/>
        <v>Low Cap</v>
      </c>
    </row>
    <row r="22097" spans="11:16">
      <c r="K22097" s="14" t="str">
        <v/>
      </c>
      <c r="L22097" s="14" t="str">
        <v/>
      </c>
      <c r="O22097" s="14" t="str">
        <v/>
      </c>
      <c r="P22097" s="14" t="str">
        <f ca="1"/>
        <v>Low Cap</v>
      </c>
    </row>
    <row r="22098" spans="11:16">
      <c r="K22098" s="14" t="str">
        <v/>
      </c>
      <c r="L22098" s="14" t="str">
        <v/>
      </c>
      <c r="O22098" s="14" t="str">
        <v/>
      </c>
      <c r="P22098" s="14" t="str">
        <f ca="1"/>
        <v>Low Cap</v>
      </c>
    </row>
    <row r="22099" spans="11:16">
      <c r="K22099" s="14" t="str">
        <v/>
      </c>
      <c r="L22099" s="14" t="str">
        <v/>
      </c>
      <c r="O22099" s="14" t="str">
        <v/>
      </c>
      <c r="P22099" s="14" t="str">
        <f ca="1"/>
        <v>Low Cap</v>
      </c>
    </row>
    <row r="22100" spans="11:16">
      <c r="K22100" s="14" t="str">
        <v/>
      </c>
      <c r="L22100" s="14" t="str">
        <v/>
      </c>
      <c r="O22100" s="14" t="str">
        <v/>
      </c>
      <c r="P22100" s="14" t="str">
        <f ca="1"/>
        <v>Low Cap</v>
      </c>
    </row>
    <row r="22101" spans="11:16">
      <c r="K22101" s="14" t="str">
        <v/>
      </c>
      <c r="L22101" s="14" t="str">
        <v/>
      </c>
      <c r="O22101" s="14" t="str">
        <v/>
      </c>
      <c r="P22101" s="14" t="str">
        <f ca="1"/>
        <v>Low Cap</v>
      </c>
    </row>
    <row r="22102" spans="11:16">
      <c r="K22102" s="14" t="str">
        <v/>
      </c>
      <c r="L22102" s="14" t="str">
        <v/>
      </c>
      <c r="O22102" s="14" t="str">
        <v/>
      </c>
      <c r="P22102" s="14" t="str">
        <f ca="1"/>
        <v>Low Cap</v>
      </c>
    </row>
    <row r="22103" spans="11:16">
      <c r="K22103" s="14" t="str">
        <v/>
      </c>
      <c r="L22103" s="14" t="str">
        <v/>
      </c>
      <c r="O22103" s="14" t="str">
        <v/>
      </c>
      <c r="P22103" s="14" t="str">
        <f ca="1"/>
        <v>Low Cap</v>
      </c>
    </row>
    <row r="22104" spans="11:16">
      <c r="K22104" s="14" t="str">
        <v/>
      </c>
      <c r="L22104" s="14" t="str">
        <v/>
      </c>
      <c r="O22104" s="14" t="str">
        <v/>
      </c>
      <c r="P22104" s="14" t="str">
        <f ca="1"/>
        <v>Low Cap</v>
      </c>
    </row>
    <row r="22105" spans="11:16">
      <c r="K22105" s="14" t="str">
        <v/>
      </c>
      <c r="L22105" s="14" t="str">
        <v/>
      </c>
      <c r="O22105" s="14" t="str">
        <v/>
      </c>
      <c r="P22105" s="14" t="str">
        <f ca="1"/>
        <v>Low Cap</v>
      </c>
    </row>
    <row r="22106" spans="11:16">
      <c r="K22106" s="14" t="str">
        <v/>
      </c>
      <c r="L22106" s="14" t="str">
        <v/>
      </c>
      <c r="O22106" s="14" t="str">
        <v/>
      </c>
      <c r="P22106" s="14" t="str">
        <f ca="1"/>
        <v>Low Cap</v>
      </c>
    </row>
    <row r="22107" spans="11:16">
      <c r="K22107" s="14" t="str">
        <v/>
      </c>
      <c r="L22107" s="14" t="str">
        <v/>
      </c>
      <c r="O22107" s="14" t="str">
        <v/>
      </c>
      <c r="P22107" s="14" t="str">
        <f ca="1"/>
        <v>Low Cap</v>
      </c>
    </row>
    <row r="22108" spans="11:16">
      <c r="K22108" s="14" t="str">
        <v/>
      </c>
      <c r="L22108" s="14" t="str">
        <v/>
      </c>
      <c r="O22108" s="14" t="str">
        <v/>
      </c>
      <c r="P22108" s="14" t="str">
        <f ca="1"/>
        <v>Low Cap</v>
      </c>
    </row>
    <row r="22109" spans="11:16">
      <c r="K22109" s="14" t="str">
        <v/>
      </c>
      <c r="L22109" s="14" t="str">
        <v/>
      </c>
      <c r="O22109" s="14" t="str">
        <v/>
      </c>
      <c r="P22109" s="14" t="str">
        <f ca="1"/>
        <v>Low Cap</v>
      </c>
    </row>
    <row r="22110" spans="11:16">
      <c r="K22110" s="14" t="str">
        <v/>
      </c>
      <c r="L22110" s="14" t="str">
        <v/>
      </c>
      <c r="O22110" s="14" t="str">
        <v/>
      </c>
      <c r="P22110" s="14" t="str">
        <f ca="1"/>
        <v>Low Cap</v>
      </c>
    </row>
    <row r="22111" spans="11:16">
      <c r="K22111" s="14" t="str">
        <v/>
      </c>
      <c r="L22111" s="14" t="str">
        <v/>
      </c>
      <c r="O22111" s="14" t="str">
        <v/>
      </c>
      <c r="P22111" s="14" t="str">
        <f ca="1"/>
        <v>Low Cap</v>
      </c>
    </row>
    <row r="22112" spans="11:16">
      <c r="K22112" s="14" t="str">
        <v/>
      </c>
      <c r="L22112" s="14" t="str">
        <v/>
      </c>
      <c r="O22112" s="14" t="str">
        <v/>
      </c>
      <c r="P22112" s="14" t="str">
        <f ca="1"/>
        <v>Low Cap</v>
      </c>
    </row>
    <row r="22113" spans="11:16">
      <c r="K22113" s="14" t="str">
        <v/>
      </c>
      <c r="L22113" s="14" t="str">
        <v/>
      </c>
      <c r="O22113" s="14" t="str">
        <v/>
      </c>
      <c r="P22113" s="14" t="str">
        <f ca="1"/>
        <v>Low Cap</v>
      </c>
    </row>
    <row r="22114" spans="11:16">
      <c r="K22114" s="14" t="str">
        <v/>
      </c>
      <c r="L22114" s="14" t="str">
        <v/>
      </c>
      <c r="O22114" s="14" t="str">
        <v/>
      </c>
      <c r="P22114" s="14" t="str">
        <f ca="1"/>
        <v>Low Cap</v>
      </c>
    </row>
    <row r="22115" spans="11:16">
      <c r="K22115" s="14" t="str">
        <v/>
      </c>
      <c r="L22115" s="14" t="str">
        <v/>
      </c>
      <c r="O22115" s="14" t="str">
        <v/>
      </c>
      <c r="P22115" s="14" t="str">
        <f ca="1"/>
        <v>Low Cap</v>
      </c>
    </row>
    <row r="22116" spans="11:16">
      <c r="K22116" s="14" t="str">
        <v/>
      </c>
      <c r="L22116" s="14" t="str">
        <v/>
      </c>
      <c r="O22116" s="14" t="str">
        <v/>
      </c>
      <c r="P22116" s="14" t="str">
        <f ca="1"/>
        <v>Low Cap</v>
      </c>
    </row>
    <row r="22117" spans="11:16">
      <c r="K22117" s="14" t="str">
        <v/>
      </c>
      <c r="L22117" s="14" t="str">
        <v/>
      </c>
      <c r="O22117" s="14" t="str">
        <v/>
      </c>
      <c r="P22117" s="14" t="str">
        <f ca="1"/>
        <v>Low Cap</v>
      </c>
    </row>
    <row r="22118" spans="11:16">
      <c r="K22118" s="14" t="str">
        <v/>
      </c>
      <c r="L22118" s="14" t="str">
        <v/>
      </c>
      <c r="O22118" s="14" t="str">
        <v/>
      </c>
      <c r="P22118" s="14" t="str">
        <f ca="1"/>
        <v>Low Cap</v>
      </c>
    </row>
    <row r="22119" spans="11:16">
      <c r="K22119" s="14" t="str">
        <v/>
      </c>
      <c r="L22119" s="14" t="str">
        <v/>
      </c>
      <c r="O22119" s="14" t="str">
        <v/>
      </c>
      <c r="P22119" s="14" t="str">
        <f ca="1"/>
        <v>Low Cap</v>
      </c>
    </row>
    <row r="22120" spans="11:16">
      <c r="K22120" s="14" t="str">
        <v/>
      </c>
      <c r="L22120" s="14" t="str">
        <v/>
      </c>
      <c r="O22120" s="14" t="str">
        <v/>
      </c>
      <c r="P22120" s="14" t="str">
        <f ca="1"/>
        <v>Low Cap</v>
      </c>
    </row>
    <row r="22121" spans="11:16">
      <c r="K22121" s="14" t="str">
        <v/>
      </c>
      <c r="L22121" s="14" t="str">
        <v/>
      </c>
      <c r="O22121" s="14" t="str">
        <v/>
      </c>
      <c r="P22121" s="14" t="str">
        <f ca="1"/>
        <v>Low Cap</v>
      </c>
    </row>
    <row r="22122" spans="11:16">
      <c r="K22122" s="14" t="str">
        <v/>
      </c>
      <c r="L22122" s="14" t="str">
        <v/>
      </c>
      <c r="O22122" s="14" t="str">
        <v/>
      </c>
      <c r="P22122" s="14" t="str">
        <f ca="1"/>
        <v>Low Cap</v>
      </c>
    </row>
    <row r="22123" spans="11:16">
      <c r="K22123" s="14" t="str">
        <v/>
      </c>
      <c r="L22123" s="14" t="str">
        <v/>
      </c>
      <c r="O22123" s="14" t="str">
        <v/>
      </c>
      <c r="P22123" s="14" t="str">
        <f ca="1"/>
        <v>Low Cap</v>
      </c>
    </row>
    <row r="22124" spans="11:16">
      <c r="K22124" s="14" t="str">
        <v/>
      </c>
      <c r="L22124" s="14" t="str">
        <v/>
      </c>
      <c r="O22124" s="14" t="str">
        <v/>
      </c>
      <c r="P22124" s="14" t="str">
        <f ca="1"/>
        <v>Low Cap</v>
      </c>
    </row>
    <row r="22125" spans="11:16">
      <c r="K22125" s="14" t="str">
        <v/>
      </c>
      <c r="L22125" s="14" t="str">
        <v/>
      </c>
      <c r="O22125" s="14" t="str">
        <v/>
      </c>
      <c r="P22125" s="14" t="str">
        <f ca="1"/>
        <v>Low Cap</v>
      </c>
    </row>
    <row r="22126" spans="11:16">
      <c r="K22126" s="14" t="str">
        <v/>
      </c>
      <c r="L22126" s="14" t="str">
        <v/>
      </c>
      <c r="O22126" s="14" t="str">
        <v/>
      </c>
      <c r="P22126" s="14" t="str">
        <f ca="1"/>
        <v>Low Cap</v>
      </c>
    </row>
    <row r="22127" spans="11:16">
      <c r="K22127" s="14" t="str">
        <v/>
      </c>
      <c r="L22127" s="14" t="str">
        <v/>
      </c>
      <c r="O22127" s="14" t="str">
        <v/>
      </c>
      <c r="P22127" s="14" t="str">
        <f ca="1"/>
        <v>Low Cap</v>
      </c>
    </row>
    <row r="22128" spans="11:16">
      <c r="K22128" s="14" t="str">
        <v/>
      </c>
      <c r="L22128" s="14" t="str">
        <v/>
      </c>
      <c r="O22128" s="14" t="str">
        <v/>
      </c>
      <c r="P22128" s="14" t="str">
        <f ca="1"/>
        <v>Low Cap</v>
      </c>
    </row>
    <row r="22129" spans="11:16">
      <c r="K22129" s="14" t="str">
        <v/>
      </c>
      <c r="L22129" s="14" t="str">
        <v/>
      </c>
      <c r="O22129" s="14" t="str">
        <v/>
      </c>
      <c r="P22129" s="14" t="str">
        <f ca="1"/>
        <v>Low Cap</v>
      </c>
    </row>
    <row r="22130" spans="11:16">
      <c r="K22130" s="14" t="str">
        <v/>
      </c>
      <c r="L22130" s="14" t="str">
        <v/>
      </c>
      <c r="O22130" s="14" t="str">
        <v/>
      </c>
      <c r="P22130" s="14" t="str">
        <f ca="1"/>
        <v>Low Cap</v>
      </c>
    </row>
    <row r="22131" spans="11:16">
      <c r="K22131" s="14" t="str">
        <v/>
      </c>
      <c r="L22131" s="14" t="str">
        <v/>
      </c>
      <c r="O22131" s="14" t="str">
        <v/>
      </c>
      <c r="P22131" s="14" t="str">
        <f ca="1"/>
        <v>Low Cap</v>
      </c>
    </row>
    <row r="22132" spans="11:16">
      <c r="K22132" s="14" t="str">
        <v/>
      </c>
      <c r="L22132" s="14" t="str">
        <v/>
      </c>
      <c r="O22132" s="14" t="str">
        <v/>
      </c>
      <c r="P22132" s="14" t="str">
        <f ca="1"/>
        <v>Low Cap</v>
      </c>
    </row>
    <row r="22133" spans="11:16">
      <c r="K22133" s="14" t="str">
        <v/>
      </c>
      <c r="L22133" s="14" t="str">
        <v/>
      </c>
      <c r="O22133" s="14" t="str">
        <v/>
      </c>
      <c r="P22133" s="14" t="str">
        <f ca="1"/>
        <v>Low Cap</v>
      </c>
    </row>
    <row r="22134" spans="11:16">
      <c r="K22134" s="14" t="str">
        <v/>
      </c>
      <c r="L22134" s="14" t="str">
        <v/>
      </c>
      <c r="O22134" s="14" t="str">
        <v/>
      </c>
      <c r="P22134" s="14" t="str">
        <f ca="1"/>
        <v>Low Cap</v>
      </c>
    </row>
    <row r="22135" spans="11:16">
      <c r="K22135" s="14" t="str">
        <v/>
      </c>
      <c r="L22135" s="14" t="str">
        <v/>
      </c>
      <c r="O22135" s="14" t="str">
        <v/>
      </c>
      <c r="P22135" s="14" t="str">
        <f ca="1"/>
        <v>Low Cap</v>
      </c>
    </row>
    <row r="22136" spans="11:16">
      <c r="K22136" s="14" t="str">
        <v/>
      </c>
      <c r="L22136" s="14" t="str">
        <v/>
      </c>
      <c r="O22136" s="14" t="str">
        <v/>
      </c>
      <c r="P22136" s="14" t="str">
        <f ca="1"/>
        <v>Low Cap</v>
      </c>
    </row>
    <row r="22137" spans="11:16">
      <c r="K22137" s="14" t="str">
        <v/>
      </c>
      <c r="L22137" s="14" t="str">
        <v/>
      </c>
      <c r="O22137" s="14" t="str">
        <v/>
      </c>
      <c r="P22137" s="14" t="str">
        <f ca="1"/>
        <v>Low Cap</v>
      </c>
    </row>
    <row r="22138" spans="11:16">
      <c r="K22138" s="14" t="str">
        <v/>
      </c>
      <c r="L22138" s="14" t="str">
        <v/>
      </c>
      <c r="O22138" s="14" t="str">
        <v/>
      </c>
      <c r="P22138" s="14" t="str">
        <f ca="1"/>
        <v>Low Cap</v>
      </c>
    </row>
    <row r="22139" spans="11:16">
      <c r="K22139" s="14" t="str">
        <v/>
      </c>
      <c r="L22139" s="14" t="str">
        <v/>
      </c>
      <c r="O22139" s="14" t="str">
        <v/>
      </c>
      <c r="P22139" s="14" t="str">
        <f ca="1"/>
        <v>Low Cap</v>
      </c>
    </row>
    <row r="22140" spans="11:16">
      <c r="K22140" s="14" t="str">
        <v/>
      </c>
      <c r="L22140" s="14" t="str">
        <v/>
      </c>
      <c r="O22140" s="14" t="str">
        <v/>
      </c>
      <c r="P22140" s="14" t="str">
        <f ca="1"/>
        <v>Low Cap</v>
      </c>
    </row>
    <row r="22141" spans="11:16">
      <c r="K22141" s="14" t="str">
        <v/>
      </c>
      <c r="L22141" s="14" t="str">
        <v/>
      </c>
      <c r="O22141" s="14" t="str">
        <v/>
      </c>
      <c r="P22141" s="14" t="str">
        <f ca="1"/>
        <v>Low Cap</v>
      </c>
    </row>
    <row r="22142" spans="11:16">
      <c r="K22142" s="14" t="str">
        <v/>
      </c>
      <c r="L22142" s="14" t="str">
        <v/>
      </c>
      <c r="O22142" s="14" t="str">
        <v/>
      </c>
      <c r="P22142" s="14" t="str">
        <f ca="1"/>
        <v>Low Cap</v>
      </c>
    </row>
    <row r="22143" spans="11:16">
      <c r="K22143" s="14" t="str">
        <v/>
      </c>
      <c r="L22143" s="14" t="str">
        <v/>
      </c>
      <c r="O22143" s="14" t="str">
        <v/>
      </c>
      <c r="P22143" s="14" t="str">
        <f ca="1"/>
        <v>Low Cap</v>
      </c>
    </row>
    <row r="22144" spans="11:16">
      <c r="K22144" s="14" t="str">
        <v/>
      </c>
      <c r="L22144" s="14" t="str">
        <v/>
      </c>
      <c r="O22144" s="14" t="str">
        <v/>
      </c>
      <c r="P22144" s="14" t="str">
        <f ca="1"/>
        <v>Low Cap</v>
      </c>
    </row>
    <row r="22145" spans="11:16">
      <c r="K22145" s="14" t="str">
        <v/>
      </c>
      <c r="L22145" s="14" t="str">
        <v/>
      </c>
      <c r="O22145" s="14" t="str">
        <v/>
      </c>
      <c r="P22145" s="14" t="str">
        <f ca="1"/>
        <v>Low Cap</v>
      </c>
    </row>
    <row r="22146" spans="11:16">
      <c r="K22146" s="14" t="str">
        <v/>
      </c>
      <c r="L22146" s="14" t="str">
        <v/>
      </c>
      <c r="O22146" s="14" t="str">
        <v/>
      </c>
      <c r="P22146" s="14" t="str">
        <f ca="1"/>
        <v>Low Cap</v>
      </c>
    </row>
    <row r="22147" spans="11:16">
      <c r="K22147" s="14" t="str">
        <v/>
      </c>
      <c r="L22147" s="14" t="str">
        <v/>
      </c>
      <c r="O22147" s="14" t="str">
        <v/>
      </c>
      <c r="P22147" s="14" t="str">
        <f ca="1"/>
        <v>Low Cap</v>
      </c>
    </row>
    <row r="22148" spans="11:16">
      <c r="K22148" s="14" t="str">
        <v/>
      </c>
      <c r="L22148" s="14" t="str">
        <v/>
      </c>
      <c r="O22148" s="14" t="str">
        <v/>
      </c>
      <c r="P22148" s="14" t="str">
        <f ca="1"/>
        <v>Low Cap</v>
      </c>
    </row>
    <row r="22149" spans="11:16">
      <c r="K22149" s="14" t="str">
        <v/>
      </c>
      <c r="L22149" s="14" t="str">
        <v/>
      </c>
      <c r="O22149" s="14" t="str">
        <v/>
      </c>
      <c r="P22149" s="14" t="str">
        <f ca="1"/>
        <v>Low Cap</v>
      </c>
    </row>
    <row r="22150" spans="11:16">
      <c r="K22150" s="14" t="str">
        <v/>
      </c>
      <c r="L22150" s="14" t="str">
        <v/>
      </c>
      <c r="O22150" s="14" t="str">
        <v/>
      </c>
      <c r="P22150" s="14" t="str">
        <f ca="1"/>
        <v>Low Cap</v>
      </c>
    </row>
    <row r="22151" spans="11:16">
      <c r="K22151" s="14" t="str">
        <v/>
      </c>
      <c r="L22151" s="14" t="str">
        <v/>
      </c>
      <c r="O22151" s="14" t="str">
        <v/>
      </c>
      <c r="P22151" s="14" t="str">
        <f ca="1"/>
        <v>Low Cap</v>
      </c>
    </row>
    <row r="22152" spans="11:16">
      <c r="K22152" s="14" t="str">
        <v/>
      </c>
      <c r="L22152" s="14" t="str">
        <v/>
      </c>
      <c r="O22152" s="14" t="str">
        <v/>
      </c>
      <c r="P22152" s="14" t="str">
        <f ca="1"/>
        <v>Low Cap</v>
      </c>
    </row>
    <row r="22153" spans="11:16">
      <c r="K22153" s="14" t="str">
        <v/>
      </c>
      <c r="L22153" s="14" t="str">
        <v/>
      </c>
      <c r="O22153" s="14" t="str">
        <v/>
      </c>
      <c r="P22153" s="14" t="str">
        <f ca="1"/>
        <v>Low Cap</v>
      </c>
    </row>
    <row r="22154" spans="11:16">
      <c r="K22154" s="14" t="str">
        <v/>
      </c>
      <c r="L22154" s="14" t="str">
        <v/>
      </c>
      <c r="O22154" s="14" t="str">
        <v/>
      </c>
      <c r="P22154" s="14" t="str">
        <f ca="1"/>
        <v>Low Cap</v>
      </c>
    </row>
    <row r="22155" spans="11:16">
      <c r="K22155" s="14" t="str">
        <v/>
      </c>
      <c r="L22155" s="14" t="str">
        <v/>
      </c>
      <c r="O22155" s="14" t="str">
        <v/>
      </c>
      <c r="P22155" s="14" t="str">
        <f ca="1"/>
        <v>Low Cap</v>
      </c>
    </row>
    <row r="22156" spans="11:16">
      <c r="K22156" s="14" t="str">
        <v/>
      </c>
      <c r="L22156" s="14" t="str">
        <v/>
      </c>
      <c r="O22156" s="14" t="str">
        <v/>
      </c>
      <c r="P22156" s="14" t="str">
        <f ca="1"/>
        <v>Low Cap</v>
      </c>
    </row>
    <row r="22157" spans="11:16">
      <c r="K22157" s="14" t="str">
        <v/>
      </c>
      <c r="L22157" s="14" t="str">
        <v/>
      </c>
      <c r="O22157" s="14" t="str">
        <v/>
      </c>
      <c r="P22157" s="14" t="str">
        <f ca="1"/>
        <v>Low Cap</v>
      </c>
    </row>
    <row r="22158" spans="11:16">
      <c r="K22158" s="14" t="str">
        <v/>
      </c>
      <c r="L22158" s="14" t="str">
        <v/>
      </c>
      <c r="O22158" s="14" t="str">
        <v/>
      </c>
      <c r="P22158" s="14" t="str">
        <f ca="1"/>
        <v>Low Cap</v>
      </c>
    </row>
    <row r="22159" spans="11:16">
      <c r="K22159" s="14" t="str">
        <v/>
      </c>
      <c r="L22159" s="14" t="str">
        <v/>
      </c>
      <c r="O22159" s="14" t="str">
        <v/>
      </c>
      <c r="P22159" s="14" t="str">
        <f ca="1"/>
        <v>Low Cap</v>
      </c>
    </row>
    <row r="22160" spans="11:16">
      <c r="K22160" s="14" t="str">
        <v/>
      </c>
      <c r="L22160" s="14" t="str">
        <v/>
      </c>
      <c r="O22160" s="14" t="str">
        <v/>
      </c>
      <c r="P22160" s="14" t="str">
        <f ca="1"/>
        <v>Low Cap</v>
      </c>
    </row>
    <row r="22161" spans="11:16">
      <c r="K22161" s="14" t="str">
        <v/>
      </c>
      <c r="L22161" s="14" t="str">
        <v/>
      </c>
      <c r="O22161" s="14" t="str">
        <v/>
      </c>
      <c r="P22161" s="14" t="str">
        <f ca="1"/>
        <v>Low Cap</v>
      </c>
    </row>
    <row r="22162" spans="11:16">
      <c r="K22162" s="14" t="str">
        <v/>
      </c>
      <c r="L22162" s="14" t="str">
        <v/>
      </c>
      <c r="O22162" s="14" t="str">
        <v/>
      </c>
      <c r="P22162" s="14" t="str">
        <f ca="1"/>
        <v>Low Cap</v>
      </c>
    </row>
    <row r="22163" spans="11:16">
      <c r="K22163" s="14" t="str">
        <v/>
      </c>
      <c r="L22163" s="14" t="str">
        <v/>
      </c>
      <c r="O22163" s="14" t="str">
        <v/>
      </c>
      <c r="P22163" s="14" t="str">
        <f ca="1"/>
        <v>Low Cap</v>
      </c>
    </row>
    <row r="22164" spans="11:16">
      <c r="K22164" s="14" t="str">
        <v/>
      </c>
      <c r="L22164" s="14" t="str">
        <v/>
      </c>
      <c r="O22164" s="14" t="str">
        <v/>
      </c>
      <c r="P22164" s="14" t="str">
        <f ca="1"/>
        <v>Low Cap</v>
      </c>
    </row>
    <row r="22165" spans="11:16">
      <c r="K22165" s="14" t="str">
        <v/>
      </c>
      <c r="L22165" s="14" t="str">
        <v/>
      </c>
      <c r="O22165" s="14" t="str">
        <v/>
      </c>
      <c r="P22165" s="14" t="str">
        <f ca="1"/>
        <v>Low Cap</v>
      </c>
    </row>
    <row r="22166" spans="11:16">
      <c r="K22166" s="14" t="str">
        <v/>
      </c>
      <c r="L22166" s="14" t="str">
        <v/>
      </c>
      <c r="O22166" s="14" t="str">
        <v/>
      </c>
      <c r="P22166" s="14" t="str">
        <f ca="1"/>
        <v>Low Cap</v>
      </c>
    </row>
    <row r="22167" spans="11:16">
      <c r="K22167" s="14" t="str">
        <v/>
      </c>
      <c r="L22167" s="14" t="str">
        <v/>
      </c>
      <c r="O22167" s="14" t="str">
        <v/>
      </c>
      <c r="P22167" s="14" t="str">
        <f ca="1"/>
        <v>Low Cap</v>
      </c>
    </row>
    <row r="22168" spans="11:16">
      <c r="K22168" s="14" t="str">
        <v/>
      </c>
      <c r="L22168" s="14" t="str">
        <v/>
      </c>
      <c r="O22168" s="14" t="str">
        <v/>
      </c>
      <c r="P22168" s="14" t="str">
        <f ca="1"/>
        <v>Low Cap</v>
      </c>
    </row>
    <row r="22169" spans="11:16">
      <c r="K22169" s="14" t="str">
        <v/>
      </c>
      <c r="L22169" s="14" t="str">
        <v/>
      </c>
      <c r="O22169" s="14" t="str">
        <v/>
      </c>
      <c r="P22169" s="14" t="str">
        <f ca="1"/>
        <v>Low Cap</v>
      </c>
    </row>
    <row r="22170" spans="11:16">
      <c r="K22170" s="14" t="str">
        <v/>
      </c>
      <c r="L22170" s="14" t="str">
        <v/>
      </c>
      <c r="O22170" s="14" t="str">
        <v/>
      </c>
      <c r="P22170" s="14" t="str">
        <f ca="1"/>
        <v>Low Cap</v>
      </c>
    </row>
    <row r="22171" spans="11:16">
      <c r="K22171" s="14" t="str">
        <v/>
      </c>
      <c r="L22171" s="14" t="str">
        <v/>
      </c>
      <c r="O22171" s="14" t="str">
        <v/>
      </c>
      <c r="P22171" s="14" t="str">
        <f ca="1"/>
        <v>Low Cap</v>
      </c>
    </row>
    <row r="22172" spans="11:16">
      <c r="K22172" s="14" t="str">
        <v/>
      </c>
      <c r="L22172" s="14" t="str">
        <v/>
      </c>
      <c r="O22172" s="14" t="str">
        <v/>
      </c>
      <c r="P22172" s="14" t="str">
        <f ca="1"/>
        <v>Low Cap</v>
      </c>
    </row>
    <row r="22173" spans="11:16">
      <c r="K22173" s="14" t="str">
        <v/>
      </c>
      <c r="L22173" s="14" t="str">
        <v/>
      </c>
      <c r="O22173" s="14" t="str">
        <v/>
      </c>
      <c r="P22173" s="14" t="str">
        <f ca="1"/>
        <v>Low Cap</v>
      </c>
    </row>
    <row r="22174" spans="11:16">
      <c r="K22174" s="14" t="str">
        <v/>
      </c>
      <c r="L22174" s="14" t="str">
        <v/>
      </c>
      <c r="O22174" s="14" t="str">
        <v/>
      </c>
      <c r="P22174" s="14" t="str">
        <f ca="1"/>
        <v>Low Cap</v>
      </c>
    </row>
    <row r="22175" spans="11:16">
      <c r="K22175" s="14" t="str">
        <v/>
      </c>
      <c r="L22175" s="14" t="str">
        <v/>
      </c>
      <c r="O22175" s="14" t="str">
        <v/>
      </c>
      <c r="P22175" s="14" t="str">
        <f ca="1"/>
        <v>Low Cap</v>
      </c>
    </row>
    <row r="22176" spans="11:16">
      <c r="K22176" s="14" t="str">
        <v/>
      </c>
      <c r="L22176" s="14" t="str">
        <v/>
      </c>
      <c r="O22176" s="14" t="str">
        <v/>
      </c>
      <c r="P22176" s="14" t="str">
        <f ca="1"/>
        <v>Low Cap</v>
      </c>
    </row>
    <row r="22177" spans="11:16">
      <c r="K22177" s="14" t="str">
        <v/>
      </c>
      <c r="L22177" s="14" t="str">
        <v/>
      </c>
      <c r="O22177" s="14" t="str">
        <v/>
      </c>
      <c r="P22177" s="14" t="str">
        <f ca="1"/>
        <v>Low Cap</v>
      </c>
    </row>
    <row r="22178" spans="11:16">
      <c r="K22178" s="14" t="str">
        <v/>
      </c>
      <c r="L22178" s="14" t="str">
        <v/>
      </c>
      <c r="O22178" s="14" t="str">
        <v/>
      </c>
      <c r="P22178" s="14" t="str">
        <f ca="1"/>
        <v>Low Cap</v>
      </c>
    </row>
    <row r="22179" spans="11:16">
      <c r="K22179" s="14" t="str">
        <v/>
      </c>
      <c r="L22179" s="14" t="str">
        <v/>
      </c>
      <c r="O22179" s="14" t="str">
        <v/>
      </c>
      <c r="P22179" s="14" t="str">
        <f ca="1"/>
        <v>Low Cap</v>
      </c>
    </row>
    <row r="22180" spans="11:16">
      <c r="K22180" s="14" t="str">
        <v/>
      </c>
      <c r="L22180" s="14" t="str">
        <v/>
      </c>
      <c r="O22180" s="14" t="str">
        <v/>
      </c>
      <c r="P22180" s="14" t="str">
        <f ca="1"/>
        <v>Low Cap</v>
      </c>
    </row>
    <row r="22181" spans="11:16">
      <c r="K22181" s="14" t="str">
        <v/>
      </c>
      <c r="L22181" s="14" t="str">
        <v/>
      </c>
      <c r="O22181" s="14" t="str">
        <v/>
      </c>
      <c r="P22181" s="14" t="str">
        <f ca="1"/>
        <v>Low Cap</v>
      </c>
    </row>
    <row r="22182" spans="11:16">
      <c r="K22182" s="14" t="str">
        <v/>
      </c>
      <c r="L22182" s="14" t="str">
        <v/>
      </c>
      <c r="O22182" s="14" t="str">
        <v/>
      </c>
      <c r="P22182" s="14" t="str">
        <f ca="1"/>
        <v>Low Cap</v>
      </c>
    </row>
    <row r="22183" spans="11:16">
      <c r="K22183" s="14" t="str">
        <v/>
      </c>
      <c r="L22183" s="14" t="str">
        <v/>
      </c>
      <c r="O22183" s="14" t="str">
        <v/>
      </c>
      <c r="P22183" s="14" t="str">
        <f ca="1"/>
        <v>Low Cap</v>
      </c>
    </row>
    <row r="22184" spans="11:16">
      <c r="K22184" s="14" t="str">
        <v/>
      </c>
      <c r="L22184" s="14" t="str">
        <v/>
      </c>
      <c r="O22184" s="14" t="str">
        <v/>
      </c>
      <c r="P22184" s="14" t="str">
        <f ca="1"/>
        <v>Low Cap</v>
      </c>
    </row>
    <row r="22185" spans="11:16">
      <c r="K22185" s="14" t="str">
        <v/>
      </c>
      <c r="L22185" s="14" t="str">
        <v/>
      </c>
      <c r="O22185" s="14" t="str">
        <v/>
      </c>
      <c r="P22185" s="14" t="str">
        <f ca="1"/>
        <v>Low Cap</v>
      </c>
    </row>
    <row r="22186" spans="11:16">
      <c r="K22186" s="14" t="str">
        <v/>
      </c>
      <c r="L22186" s="14" t="str">
        <v/>
      </c>
      <c r="O22186" s="14" t="str">
        <v/>
      </c>
      <c r="P22186" s="14" t="str">
        <f ca="1"/>
        <v>Low Cap</v>
      </c>
    </row>
    <row r="22187" spans="11:16">
      <c r="K22187" s="14" t="str">
        <v/>
      </c>
      <c r="L22187" s="14" t="str">
        <v/>
      </c>
      <c r="O22187" s="14" t="str">
        <v/>
      </c>
      <c r="P22187" s="14" t="str">
        <f ca="1"/>
        <v>Low Cap</v>
      </c>
    </row>
    <row r="22188" spans="11:16">
      <c r="K22188" s="14" t="str">
        <v/>
      </c>
      <c r="L22188" s="14" t="str">
        <v/>
      </c>
      <c r="O22188" s="14" t="str">
        <v/>
      </c>
      <c r="P22188" s="14" t="str">
        <f ca="1"/>
        <v>Low Cap</v>
      </c>
    </row>
    <row r="22189" spans="11:16">
      <c r="K22189" s="14" t="str">
        <v/>
      </c>
      <c r="L22189" s="14" t="str">
        <v/>
      </c>
      <c r="O22189" s="14" t="str">
        <v/>
      </c>
      <c r="P22189" s="14" t="str">
        <f ca="1"/>
        <v>Low Cap</v>
      </c>
    </row>
    <row r="22190" spans="11:16">
      <c r="K22190" s="14" t="str">
        <v/>
      </c>
      <c r="L22190" s="14" t="str">
        <v/>
      </c>
      <c r="O22190" s="14" t="str">
        <v/>
      </c>
      <c r="P22190" s="14" t="str">
        <f ca="1"/>
        <v>Low Cap</v>
      </c>
    </row>
    <row r="22191" spans="11:16">
      <c r="K22191" s="14" t="str">
        <v/>
      </c>
      <c r="L22191" s="14" t="str">
        <v/>
      </c>
      <c r="O22191" s="14" t="str">
        <v/>
      </c>
      <c r="P22191" s="14" t="str">
        <f ca="1"/>
        <v>Low Cap</v>
      </c>
    </row>
    <row r="22192" spans="11:16">
      <c r="K22192" s="14" t="str">
        <v/>
      </c>
      <c r="L22192" s="14" t="str">
        <v/>
      </c>
      <c r="O22192" s="14" t="str">
        <v/>
      </c>
      <c r="P22192" s="14" t="str">
        <f ca="1"/>
        <v>Low Cap</v>
      </c>
    </row>
    <row r="22193" spans="11:16">
      <c r="K22193" s="14" t="str">
        <v/>
      </c>
      <c r="L22193" s="14" t="str">
        <v/>
      </c>
      <c r="O22193" s="14" t="str">
        <v/>
      </c>
      <c r="P22193" s="14" t="str">
        <f ca="1"/>
        <v>Low Cap</v>
      </c>
    </row>
    <row r="22194" spans="11:16">
      <c r="K22194" s="14" t="str">
        <v/>
      </c>
      <c r="L22194" s="14" t="str">
        <v/>
      </c>
      <c r="O22194" s="14" t="str">
        <v/>
      </c>
      <c r="P22194" s="14" t="str">
        <f ca="1"/>
        <v>Low Cap</v>
      </c>
    </row>
    <row r="22195" spans="11:16">
      <c r="K22195" s="14" t="str">
        <v/>
      </c>
      <c r="L22195" s="14" t="str">
        <v/>
      </c>
      <c r="O22195" s="14" t="str">
        <v/>
      </c>
      <c r="P22195" s="14" t="str">
        <f ca="1"/>
        <v>Low Cap</v>
      </c>
    </row>
    <row r="22196" spans="11:16">
      <c r="K22196" s="14" t="str">
        <v/>
      </c>
      <c r="L22196" s="14" t="str">
        <v/>
      </c>
      <c r="O22196" s="14" t="str">
        <v/>
      </c>
      <c r="P22196" s="14" t="str">
        <f ca="1"/>
        <v>Low Cap</v>
      </c>
    </row>
    <row r="22197" spans="11:16">
      <c r="K22197" s="14" t="str">
        <v/>
      </c>
      <c r="L22197" s="14" t="str">
        <v/>
      </c>
      <c r="O22197" s="14" t="str">
        <v/>
      </c>
      <c r="P22197" s="14" t="str">
        <f ca="1"/>
        <v>Low Cap</v>
      </c>
    </row>
    <row r="22198" spans="11:16">
      <c r="K22198" s="14" t="str">
        <v/>
      </c>
      <c r="L22198" s="14" t="str">
        <v/>
      </c>
      <c r="O22198" s="14" t="str">
        <v/>
      </c>
      <c r="P22198" s="14" t="str">
        <f ca="1"/>
        <v>Low Cap</v>
      </c>
    </row>
    <row r="22199" spans="11:16">
      <c r="K22199" s="14" t="str">
        <v/>
      </c>
      <c r="L22199" s="14" t="str">
        <v/>
      </c>
      <c r="O22199" s="14" t="str">
        <v/>
      </c>
      <c r="P22199" s="14" t="str">
        <f ca="1"/>
        <v>Low Cap</v>
      </c>
    </row>
    <row r="22200" spans="11:16">
      <c r="K22200" s="14" t="str">
        <v/>
      </c>
      <c r="L22200" s="14" t="str">
        <v/>
      </c>
      <c r="O22200" s="14" t="str">
        <v/>
      </c>
      <c r="P22200" s="14" t="str">
        <f ca="1"/>
        <v>Low Cap</v>
      </c>
    </row>
    <row r="22201" spans="11:16">
      <c r="K22201" s="14" t="str">
        <v/>
      </c>
      <c r="L22201" s="14" t="str">
        <v/>
      </c>
      <c r="O22201" s="14" t="str">
        <v/>
      </c>
      <c r="P22201" s="14" t="str">
        <f ca="1"/>
        <v>Low Cap</v>
      </c>
    </row>
    <row r="22202" spans="11:16">
      <c r="K22202" s="14" t="str">
        <v/>
      </c>
      <c r="L22202" s="14" t="str">
        <v/>
      </c>
      <c r="O22202" s="14" t="str">
        <v/>
      </c>
      <c r="P22202" s="14" t="str">
        <f ca="1"/>
        <v>Low Cap</v>
      </c>
    </row>
    <row r="22203" spans="11:16">
      <c r="K22203" s="14" t="str">
        <v/>
      </c>
      <c r="L22203" s="14" t="str">
        <v/>
      </c>
      <c r="O22203" s="14" t="str">
        <v/>
      </c>
      <c r="P22203" s="14" t="str">
        <f ca="1"/>
        <v>Low Cap</v>
      </c>
    </row>
    <row r="22204" spans="11:16">
      <c r="K22204" s="14" t="str">
        <v/>
      </c>
      <c r="L22204" s="14" t="str">
        <v/>
      </c>
      <c r="O22204" s="14" t="str">
        <v/>
      </c>
      <c r="P22204" s="14" t="str">
        <f ca="1"/>
        <v>Low Cap</v>
      </c>
    </row>
    <row r="22205" spans="11:16">
      <c r="K22205" s="14" t="str">
        <v/>
      </c>
      <c r="L22205" s="14" t="str">
        <v/>
      </c>
      <c r="O22205" s="14" t="str">
        <v/>
      </c>
      <c r="P22205" s="14" t="str">
        <f ca="1"/>
        <v>Low Cap</v>
      </c>
    </row>
    <row r="22206" spans="11:16">
      <c r="K22206" s="14" t="str">
        <v/>
      </c>
      <c r="L22206" s="14" t="str">
        <v/>
      </c>
      <c r="O22206" s="14" t="str">
        <v/>
      </c>
      <c r="P22206" s="14" t="str">
        <f ca="1"/>
        <v>Low Cap</v>
      </c>
    </row>
    <row r="22207" spans="11:16">
      <c r="K22207" s="14" t="str">
        <v/>
      </c>
      <c r="L22207" s="14" t="str">
        <v/>
      </c>
      <c r="O22207" s="14" t="str">
        <v/>
      </c>
      <c r="P22207" s="14" t="str">
        <f ca="1"/>
        <v>Low Cap</v>
      </c>
    </row>
    <row r="22208" spans="11:16">
      <c r="K22208" s="14" t="str">
        <v/>
      </c>
      <c r="L22208" s="14" t="str">
        <v/>
      </c>
      <c r="O22208" s="14" t="str">
        <v/>
      </c>
      <c r="P22208" s="14" t="str">
        <f ca="1"/>
        <v>Low Cap</v>
      </c>
    </row>
    <row r="22209" spans="11:16">
      <c r="K22209" s="14" t="str">
        <v/>
      </c>
      <c r="L22209" s="14" t="str">
        <v/>
      </c>
      <c r="O22209" s="14" t="str">
        <v/>
      </c>
      <c r="P22209" s="14" t="str">
        <f ca="1"/>
        <v>Low Cap</v>
      </c>
    </row>
    <row r="22210" spans="11:16">
      <c r="K22210" s="14" t="str">
        <v/>
      </c>
      <c r="L22210" s="14" t="str">
        <v/>
      </c>
      <c r="O22210" s="14" t="str">
        <v/>
      </c>
      <c r="P22210" s="14" t="str">
        <f ca="1"/>
        <v>Low Cap</v>
      </c>
    </row>
    <row r="22211" spans="11:16">
      <c r="K22211" s="14" t="str">
        <v/>
      </c>
      <c r="L22211" s="14" t="str">
        <v/>
      </c>
      <c r="O22211" s="14" t="str">
        <v/>
      </c>
      <c r="P22211" s="14" t="str">
        <f ca="1"/>
        <v>Low Cap</v>
      </c>
    </row>
    <row r="22212" spans="11:16">
      <c r="K22212" s="14" t="str">
        <v/>
      </c>
      <c r="L22212" s="14" t="str">
        <v/>
      </c>
      <c r="O22212" s="14" t="str">
        <v/>
      </c>
      <c r="P22212" s="14" t="str">
        <f ca="1"/>
        <v>Low Cap</v>
      </c>
    </row>
    <row r="22213" spans="11:16">
      <c r="K22213" s="14" t="str">
        <v/>
      </c>
      <c r="L22213" s="14" t="str">
        <v/>
      </c>
      <c r="O22213" s="14" t="str">
        <v/>
      </c>
      <c r="P22213" s="14" t="str">
        <f ca="1"/>
        <v>Low Cap</v>
      </c>
    </row>
    <row r="22214" spans="11:16">
      <c r="K22214" s="14" t="str">
        <v/>
      </c>
      <c r="L22214" s="14" t="str">
        <v/>
      </c>
      <c r="O22214" s="14" t="str">
        <v/>
      </c>
      <c r="P22214" s="14" t="str">
        <f ca="1"/>
        <v>Low Cap</v>
      </c>
    </row>
    <row r="22215" spans="11:16">
      <c r="K22215" s="14" t="str">
        <v/>
      </c>
      <c r="L22215" s="14" t="str">
        <v/>
      </c>
      <c r="O22215" s="14" t="str">
        <v/>
      </c>
      <c r="P22215" s="14" t="str">
        <f ca="1"/>
        <v>Low Cap</v>
      </c>
    </row>
    <row r="22216" spans="11:16">
      <c r="K22216" s="14" t="str">
        <v/>
      </c>
      <c r="L22216" s="14" t="str">
        <v/>
      </c>
      <c r="O22216" s="14" t="str">
        <v/>
      </c>
      <c r="P22216" s="14" t="str">
        <f ca="1"/>
        <v>Low Cap</v>
      </c>
    </row>
    <row r="22217" spans="11:16">
      <c r="K22217" s="14" t="str">
        <v/>
      </c>
      <c r="L22217" s="14" t="str">
        <v/>
      </c>
      <c r="O22217" s="14" t="str">
        <v/>
      </c>
      <c r="P22217" s="14" t="str">
        <f ca="1"/>
        <v>Low Cap</v>
      </c>
    </row>
    <row r="22218" spans="11:16">
      <c r="K22218" s="14" t="str">
        <v/>
      </c>
      <c r="L22218" s="14" t="str">
        <v/>
      </c>
      <c r="O22218" s="14" t="str">
        <v/>
      </c>
      <c r="P22218" s="14" t="str">
        <f ca="1"/>
        <v>Low Cap</v>
      </c>
    </row>
    <row r="22219" spans="11:16">
      <c r="K22219" s="14" t="str">
        <v/>
      </c>
      <c r="L22219" s="14" t="str">
        <v/>
      </c>
      <c r="O22219" s="14" t="str">
        <v/>
      </c>
      <c r="P22219" s="14" t="str">
        <f ca="1"/>
        <v>Low Cap</v>
      </c>
    </row>
    <row r="22220" spans="11:16">
      <c r="K22220" s="14" t="str">
        <v/>
      </c>
      <c r="L22220" s="14" t="str">
        <v/>
      </c>
      <c r="O22220" s="14" t="str">
        <v/>
      </c>
      <c r="P22220" s="14" t="str">
        <f ca="1"/>
        <v>Low Cap</v>
      </c>
    </row>
    <row r="22221" spans="11:16">
      <c r="K22221" s="14" t="str">
        <v/>
      </c>
      <c r="L22221" s="14" t="str">
        <v/>
      </c>
      <c r="O22221" s="14" t="str">
        <v/>
      </c>
      <c r="P22221" s="14" t="str">
        <f ca="1"/>
        <v>Low Cap</v>
      </c>
    </row>
    <row r="22222" spans="11:16">
      <c r="K22222" s="14" t="str">
        <v/>
      </c>
      <c r="L22222" s="14" t="str">
        <v/>
      </c>
      <c r="O22222" s="14" t="str">
        <v/>
      </c>
      <c r="P22222" s="14" t="str">
        <f ca="1"/>
        <v>Low Cap</v>
      </c>
    </row>
    <row r="22223" spans="11:16">
      <c r="K22223" s="14" t="str">
        <v/>
      </c>
      <c r="L22223" s="14" t="str">
        <v/>
      </c>
      <c r="O22223" s="14" t="str">
        <v/>
      </c>
      <c r="P22223" s="14" t="str">
        <f ca="1"/>
        <v>Low Cap</v>
      </c>
    </row>
    <row r="22224" spans="11:16">
      <c r="K22224" s="14" t="str">
        <v/>
      </c>
      <c r="L22224" s="14" t="str">
        <v/>
      </c>
      <c r="O22224" s="14" t="str">
        <v/>
      </c>
      <c r="P22224" s="14" t="str">
        <f ca="1"/>
        <v>Low Cap</v>
      </c>
    </row>
    <row r="22225" spans="11:16">
      <c r="K22225" s="14" t="str">
        <v/>
      </c>
      <c r="L22225" s="14" t="str">
        <v/>
      </c>
      <c r="O22225" s="14" t="str">
        <v/>
      </c>
      <c r="P22225" s="14" t="str">
        <f ca="1"/>
        <v>Low Cap</v>
      </c>
    </row>
    <row r="22226" spans="11:16">
      <c r="K22226" s="14" t="str">
        <v/>
      </c>
      <c r="L22226" s="14" t="str">
        <v/>
      </c>
      <c r="O22226" s="14" t="str">
        <v/>
      </c>
      <c r="P22226" s="14" t="str">
        <f ca="1"/>
        <v>Low Cap</v>
      </c>
    </row>
    <row r="22227" spans="11:16">
      <c r="K22227" s="14" t="str">
        <v/>
      </c>
      <c r="L22227" s="14" t="str">
        <v/>
      </c>
      <c r="O22227" s="14" t="str">
        <v/>
      </c>
      <c r="P22227" s="14" t="str">
        <f ca="1"/>
        <v>Low Cap</v>
      </c>
    </row>
    <row r="22228" spans="11:16">
      <c r="K22228" s="14" t="str">
        <v/>
      </c>
      <c r="L22228" s="14" t="str">
        <v/>
      </c>
      <c r="O22228" s="14" t="str">
        <v/>
      </c>
      <c r="P22228" s="14" t="str">
        <f ca="1"/>
        <v>Low Cap</v>
      </c>
    </row>
    <row r="22229" spans="11:16">
      <c r="K22229" s="14" t="str">
        <v/>
      </c>
      <c r="L22229" s="14" t="str">
        <v/>
      </c>
      <c r="O22229" s="14" t="str">
        <v/>
      </c>
      <c r="P22229" s="14" t="str">
        <f ca="1"/>
        <v>Low Cap</v>
      </c>
    </row>
    <row r="22230" spans="11:16">
      <c r="K22230" s="14" t="str">
        <v/>
      </c>
      <c r="L22230" s="14" t="str">
        <v/>
      </c>
      <c r="O22230" s="14" t="str">
        <v/>
      </c>
      <c r="P22230" s="14" t="str">
        <f ca="1"/>
        <v>Low Cap</v>
      </c>
    </row>
    <row r="22231" spans="11:16">
      <c r="K22231" s="14" t="str">
        <v/>
      </c>
      <c r="L22231" s="14" t="str">
        <v/>
      </c>
      <c r="O22231" s="14" t="str">
        <v/>
      </c>
      <c r="P22231" s="14" t="str">
        <f ca="1"/>
        <v>Low Cap</v>
      </c>
    </row>
    <row r="22232" spans="11:16">
      <c r="K22232" s="14" t="str">
        <v/>
      </c>
      <c r="L22232" s="14" t="str">
        <v/>
      </c>
      <c r="O22232" s="14" t="str">
        <v/>
      </c>
      <c r="P22232" s="14" t="str">
        <f ca="1"/>
        <v>Low Cap</v>
      </c>
    </row>
    <row r="22233" spans="11:16">
      <c r="K22233" s="14" t="str">
        <v/>
      </c>
      <c r="L22233" s="14" t="str">
        <v/>
      </c>
      <c r="O22233" s="14" t="str">
        <v/>
      </c>
      <c r="P22233" s="14" t="str">
        <f ca="1"/>
        <v>Low Cap</v>
      </c>
    </row>
    <row r="22234" spans="11:16">
      <c r="K22234" s="14" t="str">
        <v/>
      </c>
      <c r="L22234" s="14" t="str">
        <v/>
      </c>
      <c r="O22234" s="14" t="str">
        <v/>
      </c>
      <c r="P22234" s="14" t="str">
        <f ca="1"/>
        <v>Low Cap</v>
      </c>
    </row>
    <row r="22235" spans="11:16">
      <c r="K22235" s="14" t="str">
        <v/>
      </c>
      <c r="L22235" s="14" t="str">
        <v/>
      </c>
      <c r="O22235" s="14" t="str">
        <v/>
      </c>
      <c r="P22235" s="14" t="str">
        <f ca="1"/>
        <v>Low Cap</v>
      </c>
    </row>
    <row r="22236" spans="11:16">
      <c r="K22236" s="14" t="str">
        <v/>
      </c>
      <c r="L22236" s="14" t="str">
        <v/>
      </c>
      <c r="O22236" s="14" t="str">
        <v/>
      </c>
      <c r="P22236" s="14" t="str">
        <f ca="1"/>
        <v>Low Cap</v>
      </c>
    </row>
    <row r="22237" spans="11:16">
      <c r="K22237" s="14" t="str">
        <v/>
      </c>
      <c r="L22237" s="14" t="str">
        <v/>
      </c>
      <c r="O22237" s="14" t="str">
        <v/>
      </c>
      <c r="P22237" s="14" t="str">
        <f ca="1"/>
        <v>Low Cap</v>
      </c>
    </row>
    <row r="22238" spans="11:16">
      <c r="K22238" s="14" t="str">
        <v/>
      </c>
      <c r="L22238" s="14" t="str">
        <v/>
      </c>
      <c r="O22238" s="14" t="str">
        <v/>
      </c>
      <c r="P22238" s="14" t="str">
        <f ca="1"/>
        <v>Low Cap</v>
      </c>
    </row>
    <row r="22239" spans="11:16">
      <c r="K22239" s="14" t="str">
        <v/>
      </c>
      <c r="L22239" s="14" t="str">
        <v/>
      </c>
      <c r="O22239" s="14" t="str">
        <v/>
      </c>
      <c r="P22239" s="14" t="str">
        <f ca="1"/>
        <v>Low Cap</v>
      </c>
    </row>
    <row r="22240" spans="11:16">
      <c r="K22240" s="14" t="str">
        <v/>
      </c>
      <c r="L22240" s="14" t="str">
        <v/>
      </c>
      <c r="O22240" s="14" t="str">
        <v/>
      </c>
      <c r="P22240" s="14" t="str">
        <f ca="1"/>
        <v>Low Cap</v>
      </c>
    </row>
    <row r="22241" spans="11:16">
      <c r="K22241" s="14" t="str">
        <v/>
      </c>
      <c r="L22241" s="14" t="str">
        <v/>
      </c>
      <c r="O22241" s="14" t="str">
        <v/>
      </c>
      <c r="P22241" s="14" t="str">
        <f ca="1"/>
        <v>Low Cap</v>
      </c>
    </row>
    <row r="22242" spans="11:16">
      <c r="K22242" s="14" t="str">
        <v/>
      </c>
      <c r="L22242" s="14" t="str">
        <v/>
      </c>
      <c r="O22242" s="14" t="str">
        <v/>
      </c>
      <c r="P22242" s="14" t="str">
        <f ca="1"/>
        <v>Low Cap</v>
      </c>
    </row>
    <row r="22243" spans="11:16">
      <c r="K22243" s="14" t="str">
        <v/>
      </c>
      <c r="L22243" s="14" t="str">
        <v/>
      </c>
      <c r="O22243" s="14" t="str">
        <v/>
      </c>
      <c r="P22243" s="14" t="str">
        <f ca="1"/>
        <v>Low Cap</v>
      </c>
    </row>
    <row r="22244" spans="11:16">
      <c r="K22244" s="14" t="str">
        <v/>
      </c>
      <c r="L22244" s="14" t="str">
        <v/>
      </c>
      <c r="O22244" s="14" t="str">
        <v/>
      </c>
      <c r="P22244" s="14" t="str">
        <f ca="1"/>
        <v>Low Cap</v>
      </c>
    </row>
    <row r="22245" spans="11:16">
      <c r="K22245" s="14" t="str">
        <v/>
      </c>
      <c r="L22245" s="14" t="str">
        <v/>
      </c>
      <c r="O22245" s="14" t="str">
        <v/>
      </c>
      <c r="P22245" s="14" t="str">
        <f ca="1"/>
        <v>Low Cap</v>
      </c>
    </row>
    <row r="22246" spans="11:16">
      <c r="K22246" s="14" t="str">
        <v/>
      </c>
      <c r="L22246" s="14" t="str">
        <v/>
      </c>
      <c r="O22246" s="14" t="str">
        <v/>
      </c>
      <c r="P22246" s="14" t="str">
        <f ca="1"/>
        <v>Low Cap</v>
      </c>
    </row>
    <row r="22247" spans="11:16">
      <c r="K22247" s="14" t="str">
        <v/>
      </c>
      <c r="L22247" s="14" t="str">
        <v/>
      </c>
      <c r="O22247" s="14" t="str">
        <v/>
      </c>
      <c r="P22247" s="14" t="str">
        <f ca="1"/>
        <v>Low Cap</v>
      </c>
    </row>
    <row r="22248" spans="11:16">
      <c r="K22248" s="14" t="str">
        <v/>
      </c>
      <c r="L22248" s="14" t="str">
        <v/>
      </c>
      <c r="O22248" s="14" t="str">
        <v/>
      </c>
      <c r="P22248" s="14" t="str">
        <f ca="1"/>
        <v>Low Cap</v>
      </c>
    </row>
    <row r="22249" spans="11:16">
      <c r="K22249" s="14" t="str">
        <v/>
      </c>
      <c r="L22249" s="14" t="str">
        <v/>
      </c>
      <c r="O22249" s="14" t="str">
        <v/>
      </c>
      <c r="P22249" s="14" t="str">
        <f ca="1"/>
        <v>Low Cap</v>
      </c>
    </row>
    <row r="22250" spans="11:16">
      <c r="K22250" s="14" t="str">
        <v/>
      </c>
      <c r="L22250" s="14" t="str">
        <v/>
      </c>
      <c r="O22250" s="14" t="str">
        <v/>
      </c>
      <c r="P22250" s="14" t="str">
        <f ca="1"/>
        <v>Low Cap</v>
      </c>
    </row>
    <row r="22251" spans="11:16">
      <c r="K22251" s="14" t="str">
        <v/>
      </c>
      <c r="L22251" s="14" t="str">
        <v/>
      </c>
      <c r="O22251" s="14" t="str">
        <v/>
      </c>
      <c r="P22251" s="14" t="str">
        <f ca="1"/>
        <v>Low Cap</v>
      </c>
    </row>
    <row r="22252" spans="11:16">
      <c r="K22252" s="14" t="str">
        <v/>
      </c>
      <c r="L22252" s="14" t="str">
        <v/>
      </c>
      <c r="O22252" s="14" t="str">
        <v/>
      </c>
      <c r="P22252" s="14" t="str">
        <f ca="1"/>
        <v>Low Cap</v>
      </c>
    </row>
    <row r="22253" spans="11:16">
      <c r="K22253" s="14" t="str">
        <v/>
      </c>
      <c r="L22253" s="14" t="str">
        <v/>
      </c>
      <c r="O22253" s="14" t="str">
        <v/>
      </c>
      <c r="P22253" s="14" t="str">
        <f ca="1"/>
        <v>Low Cap</v>
      </c>
    </row>
    <row r="22254" spans="11:16">
      <c r="K22254" s="14" t="str">
        <v/>
      </c>
      <c r="L22254" s="14" t="str">
        <v/>
      </c>
      <c r="O22254" s="14" t="str">
        <v/>
      </c>
      <c r="P22254" s="14" t="str">
        <f ca="1"/>
        <v>Low Cap</v>
      </c>
    </row>
    <row r="22255" spans="11:16">
      <c r="K22255" s="14" t="str">
        <v/>
      </c>
      <c r="L22255" s="14" t="str">
        <v/>
      </c>
      <c r="O22255" s="14" t="str">
        <v/>
      </c>
      <c r="P22255" s="14" t="str">
        <f ca="1"/>
        <v>Low Cap</v>
      </c>
    </row>
    <row r="22256" spans="11:16">
      <c r="K22256" s="14" t="str">
        <v/>
      </c>
      <c r="L22256" s="14" t="str">
        <v/>
      </c>
      <c r="O22256" s="14" t="str">
        <v/>
      </c>
      <c r="P22256" s="14" t="str">
        <f ca="1"/>
        <v>Low Cap</v>
      </c>
    </row>
    <row r="22257" spans="11:16">
      <c r="K22257" s="14" t="str">
        <v/>
      </c>
      <c r="L22257" s="14" t="str">
        <v/>
      </c>
      <c r="O22257" s="14" t="str">
        <v/>
      </c>
      <c r="P22257" s="14" t="str">
        <f ca="1"/>
        <v>Low Cap</v>
      </c>
    </row>
    <row r="22258" spans="11:16">
      <c r="K22258" s="14" t="str">
        <v/>
      </c>
      <c r="L22258" s="14" t="str">
        <v/>
      </c>
      <c r="O22258" s="14" t="str">
        <v/>
      </c>
      <c r="P22258" s="14" t="str">
        <f ca="1"/>
        <v>Low Cap</v>
      </c>
    </row>
    <row r="22259" spans="11:16">
      <c r="K22259" s="14" t="str">
        <v/>
      </c>
      <c r="L22259" s="14" t="str">
        <v/>
      </c>
      <c r="O22259" s="14" t="str">
        <v/>
      </c>
      <c r="P22259" s="14" t="str">
        <f ca="1"/>
        <v>Low Cap</v>
      </c>
    </row>
    <row r="22260" spans="11:16">
      <c r="K22260" s="14" t="str">
        <v/>
      </c>
      <c r="L22260" s="14" t="str">
        <v/>
      </c>
      <c r="O22260" s="14" t="str">
        <v/>
      </c>
      <c r="P22260" s="14" t="str">
        <f ca="1"/>
        <v>Low Cap</v>
      </c>
    </row>
    <row r="22261" spans="11:16">
      <c r="K22261" s="14" t="str">
        <v/>
      </c>
      <c r="L22261" s="14" t="str">
        <v/>
      </c>
      <c r="O22261" s="14" t="str">
        <v/>
      </c>
      <c r="P22261" s="14" t="str">
        <f ca="1"/>
        <v>Low Cap</v>
      </c>
    </row>
    <row r="22262" spans="11:16">
      <c r="K22262" s="14" t="str">
        <v/>
      </c>
      <c r="L22262" s="14" t="str">
        <v/>
      </c>
      <c r="O22262" s="14" t="str">
        <v/>
      </c>
      <c r="P22262" s="14" t="str">
        <f ca="1"/>
        <v>Low Cap</v>
      </c>
    </row>
    <row r="22263" spans="11:16">
      <c r="K22263" s="14" t="str">
        <v/>
      </c>
      <c r="L22263" s="14" t="str">
        <v/>
      </c>
      <c r="O22263" s="14" t="str">
        <v/>
      </c>
      <c r="P22263" s="14" t="str">
        <f ca="1"/>
        <v>Low Cap</v>
      </c>
    </row>
    <row r="22264" spans="11:16">
      <c r="K22264" s="14" t="str">
        <v/>
      </c>
      <c r="L22264" s="14" t="str">
        <v/>
      </c>
      <c r="O22264" s="14" t="str">
        <v/>
      </c>
      <c r="P22264" s="14" t="str">
        <f ca="1"/>
        <v>Low Cap</v>
      </c>
    </row>
    <row r="22265" spans="11:16">
      <c r="K22265" s="14" t="str">
        <v/>
      </c>
      <c r="L22265" s="14" t="str">
        <v/>
      </c>
      <c r="O22265" s="14" t="str">
        <v/>
      </c>
      <c r="P22265" s="14" t="str">
        <f ca="1"/>
        <v>Low Cap</v>
      </c>
    </row>
    <row r="22266" spans="11:16">
      <c r="K22266" s="14" t="str">
        <v/>
      </c>
      <c r="L22266" s="14" t="str">
        <v/>
      </c>
      <c r="O22266" s="14" t="str">
        <v/>
      </c>
      <c r="P22266" s="14" t="str">
        <f ca="1"/>
        <v>Low Cap</v>
      </c>
    </row>
    <row r="22267" spans="11:16">
      <c r="K22267" s="14" t="str">
        <v/>
      </c>
      <c r="L22267" s="14" t="str">
        <v/>
      </c>
      <c r="O22267" s="14" t="str">
        <v/>
      </c>
      <c r="P22267" s="14" t="str">
        <f ca="1"/>
        <v>Low Cap</v>
      </c>
    </row>
    <row r="22268" spans="11:16">
      <c r="K22268" s="14" t="str">
        <v/>
      </c>
      <c r="L22268" s="14" t="str">
        <v/>
      </c>
      <c r="O22268" s="14" t="str">
        <v/>
      </c>
      <c r="P22268" s="14" t="str">
        <f ca="1"/>
        <v>Low Cap</v>
      </c>
    </row>
    <row r="22269" spans="11:16">
      <c r="K22269" s="14" t="str">
        <v/>
      </c>
      <c r="L22269" s="14" t="str">
        <v/>
      </c>
      <c r="O22269" s="14" t="str">
        <v/>
      </c>
      <c r="P22269" s="14" t="str">
        <f ca="1"/>
        <v>Low Cap</v>
      </c>
    </row>
    <row r="22270" spans="11:16">
      <c r="K22270" s="14" t="str">
        <v/>
      </c>
      <c r="L22270" s="14" t="str">
        <v/>
      </c>
      <c r="O22270" s="14" t="str">
        <v/>
      </c>
      <c r="P22270" s="14" t="str">
        <f ca="1"/>
        <v>Low Cap</v>
      </c>
    </row>
    <row r="22271" spans="11:16">
      <c r="K22271" s="14" t="str">
        <v/>
      </c>
      <c r="L22271" s="14" t="str">
        <v/>
      </c>
      <c r="O22271" s="14" t="str">
        <v/>
      </c>
      <c r="P22271" s="14" t="str">
        <f ca="1"/>
        <v>Low Cap</v>
      </c>
    </row>
    <row r="22272" spans="11:16">
      <c r="K22272" s="14" t="str">
        <v/>
      </c>
      <c r="L22272" s="14" t="str">
        <v/>
      </c>
      <c r="O22272" s="14" t="str">
        <v/>
      </c>
      <c r="P22272" s="14" t="str">
        <f ca="1"/>
        <v>Low Cap</v>
      </c>
    </row>
    <row r="22273" spans="11:16">
      <c r="K22273" s="14" t="str">
        <v/>
      </c>
      <c r="L22273" s="14" t="str">
        <v/>
      </c>
      <c r="O22273" s="14" t="str">
        <v/>
      </c>
      <c r="P22273" s="14" t="str">
        <f ca="1"/>
        <v>Low Cap</v>
      </c>
    </row>
    <row r="22274" spans="11:16">
      <c r="K22274" s="14" t="str">
        <v/>
      </c>
      <c r="L22274" s="14" t="str">
        <v/>
      </c>
      <c r="O22274" s="14" t="str">
        <v/>
      </c>
      <c r="P22274" s="14" t="str">
        <f ca="1"/>
        <v>Low Cap</v>
      </c>
    </row>
    <row r="22275" spans="11:16">
      <c r="K22275" s="14" t="str">
        <v/>
      </c>
      <c r="L22275" s="14" t="str">
        <v/>
      </c>
      <c r="O22275" s="14" t="str">
        <v/>
      </c>
      <c r="P22275" s="14" t="str">
        <f ca="1"/>
        <v>Low Cap</v>
      </c>
    </row>
    <row r="22276" spans="11:16">
      <c r="K22276" s="14" t="str">
        <v/>
      </c>
      <c r="L22276" s="14" t="str">
        <v/>
      </c>
      <c r="O22276" s="14" t="str">
        <v/>
      </c>
      <c r="P22276" s="14" t="str">
        <f ca="1"/>
        <v>Low Cap</v>
      </c>
    </row>
    <row r="22277" spans="11:16">
      <c r="K22277" s="14" t="str">
        <v/>
      </c>
      <c r="L22277" s="14" t="str">
        <v/>
      </c>
      <c r="O22277" s="14" t="str">
        <v/>
      </c>
      <c r="P22277" s="14" t="str">
        <f ca="1"/>
        <v>Low Cap</v>
      </c>
    </row>
    <row r="22278" spans="11:16">
      <c r="K22278" s="14" t="str">
        <v/>
      </c>
      <c r="L22278" s="14" t="str">
        <v/>
      </c>
      <c r="O22278" s="14" t="str">
        <v/>
      </c>
      <c r="P22278" s="14" t="str">
        <f ca="1"/>
        <v>Low Cap</v>
      </c>
    </row>
    <row r="22279" spans="11:16">
      <c r="K22279" s="14" t="str">
        <v/>
      </c>
      <c r="L22279" s="14" t="str">
        <v/>
      </c>
      <c r="O22279" s="14" t="str">
        <v/>
      </c>
      <c r="P22279" s="14" t="str">
        <f ca="1"/>
        <v>Low Cap</v>
      </c>
    </row>
    <row r="22280" spans="11:16">
      <c r="K22280" s="14" t="str">
        <v/>
      </c>
      <c r="L22280" s="14" t="str">
        <v/>
      </c>
      <c r="O22280" s="14" t="str">
        <v/>
      </c>
      <c r="P22280" s="14" t="str">
        <f ca="1"/>
        <v>Low Cap</v>
      </c>
    </row>
    <row r="22281" spans="11:16">
      <c r="K22281" s="14" t="str">
        <v/>
      </c>
      <c r="L22281" s="14" t="str">
        <v/>
      </c>
      <c r="O22281" s="14" t="str">
        <v/>
      </c>
      <c r="P22281" s="14" t="str">
        <f ca="1"/>
        <v>Low Cap</v>
      </c>
    </row>
    <row r="22282" spans="11:16">
      <c r="K22282" s="14" t="str">
        <v/>
      </c>
      <c r="L22282" s="14" t="str">
        <v/>
      </c>
      <c r="O22282" s="14" t="str">
        <v/>
      </c>
      <c r="P22282" s="14" t="str">
        <f ca="1"/>
        <v>Low Cap</v>
      </c>
    </row>
    <row r="22283" spans="11:16">
      <c r="K22283" s="14" t="str">
        <v/>
      </c>
      <c r="L22283" s="14" t="str">
        <v/>
      </c>
      <c r="O22283" s="14" t="str">
        <v/>
      </c>
      <c r="P22283" s="14" t="str">
        <f ca="1"/>
        <v>Low Cap</v>
      </c>
    </row>
    <row r="22284" spans="11:16">
      <c r="K22284" s="14" t="str">
        <v/>
      </c>
      <c r="L22284" s="14" t="str">
        <v/>
      </c>
      <c r="O22284" s="14" t="str">
        <v/>
      </c>
      <c r="P22284" s="14" t="str">
        <f ca="1"/>
        <v>Low Cap</v>
      </c>
    </row>
    <row r="22285" spans="11:16">
      <c r="K22285" s="14" t="str">
        <v/>
      </c>
      <c r="L22285" s="14" t="str">
        <v/>
      </c>
      <c r="O22285" s="14" t="str">
        <v/>
      </c>
      <c r="P22285" s="14" t="str">
        <f ca="1"/>
        <v>Low Cap</v>
      </c>
    </row>
    <row r="22286" spans="11:16">
      <c r="K22286" s="14" t="str">
        <v/>
      </c>
      <c r="L22286" s="14" t="str">
        <v/>
      </c>
      <c r="O22286" s="14" t="str">
        <v/>
      </c>
      <c r="P22286" s="14" t="str">
        <f ca="1"/>
        <v>Low Cap</v>
      </c>
    </row>
    <row r="22287" spans="11:16">
      <c r="K22287" s="14" t="str">
        <v/>
      </c>
      <c r="L22287" s="14" t="str">
        <v/>
      </c>
      <c r="O22287" s="14" t="str">
        <v/>
      </c>
      <c r="P22287" s="14" t="str">
        <f ca="1"/>
        <v>Low Cap</v>
      </c>
    </row>
    <row r="22288" spans="11:16">
      <c r="K22288" s="14" t="str">
        <v/>
      </c>
      <c r="L22288" s="14" t="str">
        <v/>
      </c>
      <c r="O22288" s="14" t="str">
        <v/>
      </c>
      <c r="P22288" s="14" t="str">
        <f ca="1"/>
        <v>Low Cap</v>
      </c>
    </row>
    <row r="22289" spans="11:16">
      <c r="K22289" s="14" t="str">
        <v/>
      </c>
      <c r="L22289" s="14" t="str">
        <v/>
      </c>
      <c r="O22289" s="14" t="str">
        <v/>
      </c>
      <c r="P22289" s="14" t="str">
        <f ca="1"/>
        <v>Low Cap</v>
      </c>
    </row>
    <row r="22290" spans="11:16">
      <c r="K22290" s="14" t="str">
        <v/>
      </c>
      <c r="L22290" s="14" t="str">
        <v/>
      </c>
      <c r="O22290" s="14" t="str">
        <v/>
      </c>
      <c r="P22290" s="14" t="str">
        <f ca="1"/>
        <v>Low Cap</v>
      </c>
    </row>
    <row r="22291" spans="11:16">
      <c r="K22291" s="14" t="str">
        <v/>
      </c>
      <c r="L22291" s="14" t="str">
        <v/>
      </c>
      <c r="O22291" s="14" t="str">
        <v/>
      </c>
      <c r="P22291" s="14" t="str">
        <f ca="1"/>
        <v>Low Cap</v>
      </c>
    </row>
    <row r="22292" spans="11:16">
      <c r="K22292" s="14" t="str">
        <v/>
      </c>
      <c r="L22292" s="14" t="str">
        <v/>
      </c>
      <c r="O22292" s="14" t="str">
        <v/>
      </c>
      <c r="P22292" s="14" t="str">
        <f ca="1"/>
        <v>Low Cap</v>
      </c>
    </row>
    <row r="22293" spans="11:16">
      <c r="K22293" s="14" t="str">
        <v/>
      </c>
      <c r="L22293" s="14" t="str">
        <v/>
      </c>
      <c r="O22293" s="14" t="str">
        <v/>
      </c>
      <c r="P22293" s="14" t="str">
        <f ca="1"/>
        <v>Low Cap</v>
      </c>
    </row>
    <row r="22294" spans="11:16">
      <c r="K22294" s="14" t="str">
        <v/>
      </c>
      <c r="L22294" s="14" t="str">
        <v/>
      </c>
      <c r="O22294" s="14" t="str">
        <v/>
      </c>
      <c r="P22294" s="14" t="str">
        <f ca="1"/>
        <v>Low Cap</v>
      </c>
    </row>
    <row r="22295" spans="11:16">
      <c r="K22295" s="14" t="str">
        <v/>
      </c>
      <c r="L22295" s="14" t="str">
        <v/>
      </c>
      <c r="O22295" s="14" t="str">
        <v/>
      </c>
      <c r="P22295" s="14" t="str">
        <f ca="1"/>
        <v>Low Cap</v>
      </c>
    </row>
    <row r="22296" spans="11:16">
      <c r="K22296" s="14" t="str">
        <v/>
      </c>
      <c r="L22296" s="14" t="str">
        <v/>
      </c>
      <c r="O22296" s="14" t="str">
        <v/>
      </c>
      <c r="P22296" s="14" t="str">
        <f ca="1"/>
        <v>Low Cap</v>
      </c>
    </row>
    <row r="22297" spans="11:16">
      <c r="K22297" s="14" t="str">
        <v/>
      </c>
      <c r="L22297" s="14" t="str">
        <v/>
      </c>
      <c r="O22297" s="14" t="str">
        <v/>
      </c>
      <c r="P22297" s="14" t="str">
        <f ca="1"/>
        <v>Low Cap</v>
      </c>
    </row>
    <row r="22298" spans="11:16">
      <c r="K22298" s="14" t="str">
        <v/>
      </c>
      <c r="L22298" s="14" t="str">
        <v/>
      </c>
      <c r="O22298" s="14" t="str">
        <v/>
      </c>
      <c r="P22298" s="14" t="str">
        <f ca="1"/>
        <v>Low Cap</v>
      </c>
    </row>
    <row r="22299" spans="11:16">
      <c r="K22299" s="14" t="str">
        <v/>
      </c>
      <c r="L22299" s="14" t="str">
        <v/>
      </c>
      <c r="O22299" s="14" t="str">
        <v/>
      </c>
      <c r="P22299" s="14" t="str">
        <f ca="1"/>
        <v>Low Cap</v>
      </c>
    </row>
    <row r="22300" spans="11:16">
      <c r="K22300" s="14" t="str">
        <v/>
      </c>
      <c r="L22300" s="14" t="str">
        <v/>
      </c>
      <c r="O22300" s="14" t="str">
        <v/>
      </c>
      <c r="P22300" s="14" t="str">
        <f ca="1"/>
        <v>Low Cap</v>
      </c>
    </row>
    <row r="22301" spans="11:16">
      <c r="K22301" s="14" t="str">
        <v/>
      </c>
      <c r="L22301" s="14" t="str">
        <v/>
      </c>
      <c r="O22301" s="14" t="str">
        <v/>
      </c>
      <c r="P22301" s="14" t="str">
        <f ca="1"/>
        <v>Low Cap</v>
      </c>
    </row>
    <row r="22302" spans="11:16">
      <c r="K22302" s="14" t="str">
        <v/>
      </c>
      <c r="L22302" s="14" t="str">
        <v/>
      </c>
      <c r="O22302" s="14" t="str">
        <v/>
      </c>
      <c r="P22302" s="14" t="str">
        <f ca="1"/>
        <v>Low Cap</v>
      </c>
    </row>
    <row r="22303" spans="11:16">
      <c r="K22303" s="14" t="str">
        <v/>
      </c>
      <c r="L22303" s="14" t="str">
        <v/>
      </c>
      <c r="O22303" s="14" t="str">
        <v/>
      </c>
      <c r="P22303" s="14" t="str">
        <f ca="1"/>
        <v>Low Cap</v>
      </c>
    </row>
    <row r="22304" spans="11:16">
      <c r="K22304" s="14" t="str">
        <v/>
      </c>
      <c r="L22304" s="14" t="str">
        <v/>
      </c>
      <c r="O22304" s="14" t="str">
        <v/>
      </c>
      <c r="P22304" s="14" t="str">
        <f ca="1"/>
        <v>Low Cap</v>
      </c>
    </row>
    <row r="22305" spans="11:16">
      <c r="K22305" s="14" t="str">
        <v/>
      </c>
      <c r="L22305" s="14" t="str">
        <v/>
      </c>
      <c r="O22305" s="14" t="str">
        <v/>
      </c>
      <c r="P22305" s="14" t="str">
        <f ca="1"/>
        <v>Low Cap</v>
      </c>
    </row>
    <row r="22306" spans="11:16">
      <c r="K22306" s="14" t="str">
        <v/>
      </c>
      <c r="L22306" s="14" t="str">
        <v/>
      </c>
      <c r="O22306" s="14" t="str">
        <v/>
      </c>
      <c r="P22306" s="14" t="str">
        <f ca="1"/>
        <v>Low Cap</v>
      </c>
    </row>
    <row r="22307" spans="11:16">
      <c r="K22307" s="14" t="str">
        <v/>
      </c>
      <c r="L22307" s="14" t="str">
        <v/>
      </c>
      <c r="O22307" s="14" t="str">
        <v/>
      </c>
      <c r="P22307" s="14" t="str">
        <f ca="1"/>
        <v>Low Cap</v>
      </c>
    </row>
    <row r="22308" spans="11:16">
      <c r="K22308" s="14" t="str">
        <v/>
      </c>
      <c r="L22308" s="14" t="str">
        <v/>
      </c>
      <c r="O22308" s="14" t="str">
        <v/>
      </c>
      <c r="P22308" s="14" t="str">
        <f ca="1"/>
        <v>Low Cap</v>
      </c>
    </row>
    <row r="22309" spans="11:16">
      <c r="K22309" s="14" t="str">
        <v/>
      </c>
      <c r="L22309" s="14" t="str">
        <v/>
      </c>
      <c r="O22309" s="14" t="str">
        <v/>
      </c>
      <c r="P22309" s="14" t="str">
        <f ca="1"/>
        <v>Low Cap</v>
      </c>
    </row>
    <row r="22310" spans="11:16">
      <c r="K22310" s="14" t="str">
        <v/>
      </c>
      <c r="L22310" s="14" t="str">
        <v/>
      </c>
      <c r="O22310" s="14" t="str">
        <v/>
      </c>
      <c r="P22310" s="14" t="str">
        <f ca="1"/>
        <v>Low Cap</v>
      </c>
    </row>
    <row r="22311" spans="11:16">
      <c r="K22311" s="14" t="str">
        <v/>
      </c>
      <c r="L22311" s="14" t="str">
        <v/>
      </c>
      <c r="O22311" s="14" t="str">
        <v/>
      </c>
      <c r="P22311" s="14" t="str">
        <f ca="1"/>
        <v>Low Cap</v>
      </c>
    </row>
    <row r="22312" spans="11:16">
      <c r="K22312" s="14" t="str">
        <v/>
      </c>
      <c r="L22312" s="14" t="str">
        <v/>
      </c>
      <c r="O22312" s="14" t="str">
        <v/>
      </c>
      <c r="P22312" s="14" t="str">
        <f ca="1"/>
        <v>Low Cap</v>
      </c>
    </row>
    <row r="22313" spans="11:16">
      <c r="K22313" s="14" t="str">
        <v/>
      </c>
      <c r="L22313" s="14" t="str">
        <v/>
      </c>
      <c r="O22313" s="14" t="str">
        <v/>
      </c>
      <c r="P22313" s="14" t="str">
        <f ca="1"/>
        <v>Low Cap</v>
      </c>
    </row>
    <row r="22314" spans="11:16">
      <c r="K22314" s="14" t="str">
        <v/>
      </c>
      <c r="L22314" s="14" t="str">
        <v/>
      </c>
      <c r="O22314" s="14" t="str">
        <v/>
      </c>
      <c r="P22314" s="14" t="str">
        <f ca="1"/>
        <v>Low Cap</v>
      </c>
    </row>
    <row r="22315" spans="11:16">
      <c r="K22315" s="14" t="str">
        <v/>
      </c>
      <c r="L22315" s="14" t="str">
        <v/>
      </c>
      <c r="O22315" s="14" t="str">
        <v/>
      </c>
      <c r="P22315" s="14" t="str">
        <f ca="1"/>
        <v>Low Cap</v>
      </c>
    </row>
    <row r="22316" spans="11:16">
      <c r="K22316" s="14" t="str">
        <v/>
      </c>
      <c r="L22316" s="14" t="str">
        <v/>
      </c>
      <c r="O22316" s="14" t="str">
        <v/>
      </c>
      <c r="P22316" s="14" t="str">
        <f ca="1"/>
        <v>Low Cap</v>
      </c>
    </row>
    <row r="22317" spans="11:16">
      <c r="K22317" s="14" t="str">
        <v/>
      </c>
      <c r="L22317" s="14" t="str">
        <v/>
      </c>
      <c r="O22317" s="14" t="str">
        <v/>
      </c>
      <c r="P22317" s="14" t="str">
        <f ca="1"/>
        <v>Low Cap</v>
      </c>
    </row>
    <row r="22318" spans="11:16">
      <c r="K22318" s="14" t="str">
        <v/>
      </c>
      <c r="L22318" s="14" t="str">
        <v/>
      </c>
      <c r="O22318" s="14" t="str">
        <v/>
      </c>
      <c r="P22318" s="14" t="str">
        <f ca="1"/>
        <v>Low Cap</v>
      </c>
    </row>
    <row r="22319" spans="11:16">
      <c r="K22319" s="14" t="str">
        <v/>
      </c>
      <c r="L22319" s="14" t="str">
        <v/>
      </c>
      <c r="O22319" s="14" t="str">
        <v/>
      </c>
      <c r="P22319" s="14" t="str">
        <f ca="1"/>
        <v>Low Cap</v>
      </c>
    </row>
    <row r="22320" spans="11:16">
      <c r="K22320" s="14" t="str">
        <v/>
      </c>
      <c r="L22320" s="14" t="str">
        <v/>
      </c>
      <c r="O22320" s="14" t="str">
        <v/>
      </c>
      <c r="P22320" s="14" t="str">
        <f ca="1"/>
        <v>Low Cap</v>
      </c>
    </row>
    <row r="22321" spans="11:16">
      <c r="K22321" s="14" t="str">
        <v/>
      </c>
      <c r="L22321" s="14" t="str">
        <v/>
      </c>
      <c r="O22321" s="14" t="str">
        <v/>
      </c>
      <c r="P22321" s="14" t="str">
        <f ca="1"/>
        <v>Low Cap</v>
      </c>
    </row>
    <row r="22322" spans="11:16">
      <c r="K22322" s="14" t="str">
        <v/>
      </c>
      <c r="L22322" s="14" t="str">
        <v/>
      </c>
      <c r="O22322" s="14" t="str">
        <v/>
      </c>
      <c r="P22322" s="14" t="str">
        <f ca="1"/>
        <v>Low Cap</v>
      </c>
    </row>
    <row r="22323" spans="11:16">
      <c r="K22323" s="14" t="str">
        <v/>
      </c>
      <c r="L22323" s="14" t="str">
        <v/>
      </c>
      <c r="O22323" s="14" t="str">
        <v/>
      </c>
      <c r="P22323" s="14" t="str">
        <f ca="1"/>
        <v>Low Cap</v>
      </c>
    </row>
    <row r="22324" spans="11:16">
      <c r="K22324" s="14" t="str">
        <v/>
      </c>
      <c r="L22324" s="14" t="str">
        <v/>
      </c>
      <c r="O22324" s="14" t="str">
        <v/>
      </c>
      <c r="P22324" s="14" t="str">
        <f ca="1"/>
        <v>Low Cap</v>
      </c>
    </row>
    <row r="22325" spans="11:16">
      <c r="K22325" s="14" t="str">
        <v/>
      </c>
      <c r="L22325" s="14" t="str">
        <v/>
      </c>
      <c r="O22325" s="14" t="str">
        <v/>
      </c>
      <c r="P22325" s="14" t="str">
        <f ca="1"/>
        <v>Low Cap</v>
      </c>
    </row>
    <row r="22326" spans="11:16">
      <c r="K22326" s="14" t="str">
        <v/>
      </c>
      <c r="L22326" s="14" t="str">
        <v/>
      </c>
      <c r="O22326" s="14" t="str">
        <v/>
      </c>
      <c r="P22326" s="14" t="str">
        <f ca="1"/>
        <v>Low Cap</v>
      </c>
    </row>
    <row r="22327" spans="11:16">
      <c r="K22327" s="14" t="str">
        <v/>
      </c>
      <c r="L22327" s="14" t="str">
        <v/>
      </c>
      <c r="O22327" s="14" t="str">
        <v/>
      </c>
      <c r="P22327" s="14" t="str">
        <f ca="1"/>
        <v>Low Cap</v>
      </c>
    </row>
    <row r="22328" spans="11:16">
      <c r="K22328" s="14" t="str">
        <v/>
      </c>
      <c r="L22328" s="14" t="str">
        <v/>
      </c>
      <c r="O22328" s="14" t="str">
        <v/>
      </c>
      <c r="P22328" s="14" t="str">
        <f ca="1"/>
        <v>Low Cap</v>
      </c>
    </row>
    <row r="22329" spans="11:16">
      <c r="K22329" s="14" t="str">
        <v/>
      </c>
      <c r="L22329" s="14" t="str">
        <v/>
      </c>
      <c r="O22329" s="14" t="str">
        <v/>
      </c>
      <c r="P22329" s="14" t="str">
        <f ca="1"/>
        <v>Low Cap</v>
      </c>
    </row>
    <row r="22330" spans="11:16">
      <c r="K22330" s="14" t="str">
        <v/>
      </c>
      <c r="L22330" s="14" t="str">
        <v/>
      </c>
      <c r="O22330" s="14" t="str">
        <v/>
      </c>
      <c r="P22330" s="14" t="str">
        <f ca="1"/>
        <v>Low Cap</v>
      </c>
    </row>
    <row r="22331" spans="11:16">
      <c r="K22331" s="14" t="str">
        <v/>
      </c>
      <c r="L22331" s="14" t="str">
        <v/>
      </c>
      <c r="O22331" s="14" t="str">
        <v/>
      </c>
      <c r="P22331" s="14" t="str">
        <f ca="1"/>
        <v>Low Cap</v>
      </c>
    </row>
    <row r="22332" spans="11:16">
      <c r="K22332" s="14" t="str">
        <v/>
      </c>
      <c r="L22332" s="14" t="str">
        <v/>
      </c>
      <c r="O22332" s="14" t="str">
        <v/>
      </c>
      <c r="P22332" s="14" t="str">
        <f ca="1"/>
        <v>Low Cap</v>
      </c>
    </row>
    <row r="22333" spans="11:16">
      <c r="K22333" s="14" t="str">
        <v/>
      </c>
      <c r="L22333" s="14" t="str">
        <v/>
      </c>
      <c r="O22333" s="14" t="str">
        <v/>
      </c>
      <c r="P22333" s="14" t="str">
        <f ca="1"/>
        <v>Low Cap</v>
      </c>
    </row>
    <row r="22334" spans="11:16">
      <c r="K22334" s="14" t="str">
        <v/>
      </c>
      <c r="L22334" s="14" t="str">
        <v/>
      </c>
      <c r="O22334" s="14" t="str">
        <v/>
      </c>
      <c r="P22334" s="14" t="str">
        <f ca="1"/>
        <v>Low Cap</v>
      </c>
    </row>
    <row r="22335" spans="11:16">
      <c r="K22335" s="14" t="str">
        <v/>
      </c>
      <c r="L22335" s="14" t="str">
        <v/>
      </c>
      <c r="O22335" s="14" t="str">
        <v/>
      </c>
      <c r="P22335" s="14" t="str">
        <f ca="1"/>
        <v>Low Cap</v>
      </c>
    </row>
    <row r="22336" spans="11:16">
      <c r="K22336" s="14" t="str">
        <v/>
      </c>
      <c r="L22336" s="14" t="str">
        <v/>
      </c>
      <c r="O22336" s="14" t="str">
        <v/>
      </c>
      <c r="P22336" s="14" t="str">
        <f ca="1"/>
        <v>Low Cap</v>
      </c>
    </row>
    <row r="22337" spans="11:16">
      <c r="K22337" s="14" t="str">
        <v/>
      </c>
      <c r="L22337" s="14" t="str">
        <v/>
      </c>
      <c r="O22337" s="14" t="str">
        <v/>
      </c>
      <c r="P22337" s="14" t="str">
        <f ca="1"/>
        <v>Low Cap</v>
      </c>
    </row>
    <row r="22338" spans="11:16">
      <c r="K22338" s="14" t="str">
        <v/>
      </c>
      <c r="L22338" s="14" t="str">
        <v/>
      </c>
      <c r="O22338" s="14" t="str">
        <v/>
      </c>
      <c r="P22338" s="14" t="str">
        <f ca="1"/>
        <v>Low Cap</v>
      </c>
    </row>
    <row r="22339" spans="11:16">
      <c r="K22339" s="14" t="str">
        <v/>
      </c>
      <c r="L22339" s="14" t="str">
        <v/>
      </c>
      <c r="O22339" s="14" t="str">
        <v/>
      </c>
      <c r="P22339" s="14" t="str">
        <f ca="1"/>
        <v>Low Cap</v>
      </c>
    </row>
    <row r="22340" spans="11:16">
      <c r="K22340" s="14" t="str">
        <v/>
      </c>
      <c r="L22340" s="14" t="str">
        <v/>
      </c>
      <c r="O22340" s="14" t="str">
        <v/>
      </c>
      <c r="P22340" s="14" t="str">
        <f ca="1"/>
        <v>Low Cap</v>
      </c>
    </row>
    <row r="22341" spans="11:16">
      <c r="K22341" s="14" t="str">
        <v/>
      </c>
      <c r="L22341" s="14" t="str">
        <v/>
      </c>
      <c r="O22341" s="14" t="str">
        <v/>
      </c>
      <c r="P22341" s="14" t="str">
        <f ca="1"/>
        <v>Low Cap</v>
      </c>
    </row>
    <row r="22342" spans="11:16">
      <c r="K22342" s="14" t="str">
        <v/>
      </c>
      <c r="L22342" s="14" t="str">
        <v/>
      </c>
      <c r="O22342" s="14" t="str">
        <v/>
      </c>
      <c r="P22342" s="14" t="str">
        <f ca="1"/>
        <v>Low Cap</v>
      </c>
    </row>
    <row r="22343" spans="11:16">
      <c r="K22343" s="14" t="str">
        <v/>
      </c>
      <c r="L22343" s="14" t="str">
        <v/>
      </c>
      <c r="O22343" s="14" t="str">
        <v/>
      </c>
      <c r="P22343" s="14" t="str">
        <f ca="1"/>
        <v>Low Cap</v>
      </c>
    </row>
    <row r="22344" spans="11:16">
      <c r="K22344" s="14" t="str">
        <v/>
      </c>
      <c r="L22344" s="14" t="str">
        <v/>
      </c>
      <c r="O22344" s="14" t="str">
        <v/>
      </c>
      <c r="P22344" s="14" t="str">
        <f ca="1"/>
        <v>Low Cap</v>
      </c>
    </row>
    <row r="22345" spans="11:16">
      <c r="K22345" s="14" t="str">
        <v/>
      </c>
      <c r="L22345" s="14" t="str">
        <v/>
      </c>
      <c r="O22345" s="14" t="str">
        <v/>
      </c>
      <c r="P22345" s="14" t="str">
        <f ca="1"/>
        <v>Low Cap</v>
      </c>
    </row>
    <row r="22346" spans="11:16">
      <c r="K22346" s="14" t="str">
        <v/>
      </c>
      <c r="L22346" s="14" t="str">
        <v/>
      </c>
      <c r="O22346" s="14" t="str">
        <v/>
      </c>
      <c r="P22346" s="14" t="str">
        <f ca="1"/>
        <v>Low Cap</v>
      </c>
    </row>
    <row r="22347" spans="11:16">
      <c r="K22347" s="14" t="str">
        <v/>
      </c>
      <c r="L22347" s="14" t="str">
        <v/>
      </c>
      <c r="O22347" s="14" t="str">
        <v/>
      </c>
      <c r="P22347" s="14" t="str">
        <f ca="1"/>
        <v>Low Cap</v>
      </c>
    </row>
    <row r="22348" spans="11:16">
      <c r="K22348" s="14" t="str">
        <v/>
      </c>
      <c r="L22348" s="14" t="str">
        <v/>
      </c>
      <c r="O22348" s="14" t="str">
        <v/>
      </c>
      <c r="P22348" s="14" t="str">
        <f ca="1"/>
        <v>Low Cap</v>
      </c>
    </row>
    <row r="22349" spans="11:16">
      <c r="K22349" s="14" t="str">
        <v/>
      </c>
      <c r="L22349" s="14" t="str">
        <v/>
      </c>
      <c r="O22349" s="14" t="str">
        <v/>
      </c>
      <c r="P22349" s="14" t="str">
        <f ca="1"/>
        <v>Low Cap</v>
      </c>
    </row>
    <row r="22350" spans="11:16">
      <c r="K22350" s="14" t="str">
        <v/>
      </c>
      <c r="L22350" s="14" t="str">
        <v/>
      </c>
      <c r="O22350" s="14" t="str">
        <v/>
      </c>
      <c r="P22350" s="14" t="str">
        <f ca="1"/>
        <v>Low Cap</v>
      </c>
    </row>
    <row r="22351" spans="11:16">
      <c r="K22351" s="14" t="str">
        <v/>
      </c>
      <c r="L22351" s="14" t="str">
        <v/>
      </c>
      <c r="O22351" s="14" t="str">
        <v/>
      </c>
      <c r="P22351" s="14" t="str">
        <f ca="1"/>
        <v>Low Cap</v>
      </c>
    </row>
    <row r="22352" spans="11:16">
      <c r="K22352" s="14" t="str">
        <v/>
      </c>
      <c r="L22352" s="14" t="str">
        <v/>
      </c>
      <c r="O22352" s="14" t="str">
        <v/>
      </c>
      <c r="P22352" s="14" t="str">
        <f ca="1"/>
        <v>Low Cap</v>
      </c>
    </row>
    <row r="22353" spans="11:16">
      <c r="K22353" s="14" t="str">
        <v/>
      </c>
      <c r="L22353" s="14" t="str">
        <v/>
      </c>
      <c r="O22353" s="14" t="str">
        <v/>
      </c>
      <c r="P22353" s="14" t="str">
        <f ca="1"/>
        <v>Low Cap</v>
      </c>
    </row>
    <row r="22354" spans="11:16">
      <c r="K22354" s="14" t="str">
        <v/>
      </c>
      <c r="L22354" s="14" t="str">
        <v/>
      </c>
      <c r="O22354" s="14" t="str">
        <v/>
      </c>
      <c r="P22354" s="14" t="str">
        <f ca="1"/>
        <v>Low Cap</v>
      </c>
    </row>
    <row r="22355" spans="11:16">
      <c r="K22355" s="14" t="str">
        <v/>
      </c>
      <c r="L22355" s="14" t="str">
        <v/>
      </c>
      <c r="O22355" s="14" t="str">
        <v/>
      </c>
      <c r="P22355" s="14" t="str">
        <f ca="1"/>
        <v>Low Cap</v>
      </c>
    </row>
    <row r="22356" spans="11:16">
      <c r="K22356" s="14" t="str">
        <v/>
      </c>
      <c r="L22356" s="14" t="str">
        <v/>
      </c>
      <c r="O22356" s="14" t="str">
        <v/>
      </c>
      <c r="P22356" s="14" t="str">
        <f ca="1"/>
        <v>Low Cap</v>
      </c>
    </row>
    <row r="22357" spans="11:16">
      <c r="K22357" s="14" t="str">
        <v/>
      </c>
      <c r="L22357" s="14" t="str">
        <v/>
      </c>
      <c r="O22357" s="14" t="str">
        <v/>
      </c>
      <c r="P22357" s="14" t="str">
        <f ca="1"/>
        <v>Low Cap</v>
      </c>
    </row>
    <row r="22358" spans="11:16">
      <c r="K22358" s="14" t="str">
        <v/>
      </c>
      <c r="L22358" s="14" t="str">
        <v/>
      </c>
      <c r="O22358" s="14" t="str">
        <v/>
      </c>
      <c r="P22358" s="14" t="str">
        <f ca="1"/>
        <v>Low Cap</v>
      </c>
    </row>
    <row r="22359" spans="11:16">
      <c r="K22359" s="14" t="str">
        <v/>
      </c>
      <c r="L22359" s="14" t="str">
        <v/>
      </c>
      <c r="O22359" s="14" t="str">
        <v/>
      </c>
      <c r="P22359" s="14" t="str">
        <f ca="1"/>
        <v>Low Cap</v>
      </c>
    </row>
    <row r="22360" spans="11:16">
      <c r="K22360" s="14" t="str">
        <v/>
      </c>
      <c r="L22360" s="14" t="str">
        <v/>
      </c>
      <c r="O22360" s="14" t="str">
        <v/>
      </c>
      <c r="P22360" s="14" t="str">
        <f ca="1"/>
        <v>Low Cap</v>
      </c>
    </row>
    <row r="22361" spans="11:16">
      <c r="K22361" s="14" t="str">
        <v/>
      </c>
      <c r="L22361" s="14" t="str">
        <v/>
      </c>
      <c r="O22361" s="14" t="str">
        <v/>
      </c>
      <c r="P22361" s="14" t="str">
        <f ca="1"/>
        <v>Low Cap</v>
      </c>
    </row>
    <row r="22362" spans="11:16">
      <c r="K22362" s="14" t="str">
        <v/>
      </c>
      <c r="L22362" s="14" t="str">
        <v/>
      </c>
      <c r="O22362" s="14" t="str">
        <v/>
      </c>
      <c r="P22362" s="14" t="str">
        <f ca="1"/>
        <v>Low Cap</v>
      </c>
    </row>
    <row r="22363" spans="11:16">
      <c r="K22363" s="14" t="str">
        <v/>
      </c>
      <c r="L22363" s="14" t="str">
        <v/>
      </c>
      <c r="O22363" s="14" t="str">
        <v/>
      </c>
      <c r="P22363" s="14" t="str">
        <f ca="1"/>
        <v>Low Cap</v>
      </c>
    </row>
    <row r="22364" spans="11:16">
      <c r="K22364" s="14" t="str">
        <v/>
      </c>
      <c r="L22364" s="14" t="str">
        <v/>
      </c>
      <c r="O22364" s="14" t="str">
        <v/>
      </c>
      <c r="P22364" s="14" t="str">
        <f ca="1"/>
        <v>Low Cap</v>
      </c>
    </row>
    <row r="22365" spans="11:16">
      <c r="K22365" s="14" t="str">
        <v/>
      </c>
      <c r="L22365" s="14" t="str">
        <v/>
      </c>
      <c r="O22365" s="14" t="str">
        <v/>
      </c>
      <c r="P22365" s="14" t="str">
        <f ca="1"/>
        <v>Low Cap</v>
      </c>
    </row>
    <row r="22366" spans="11:16">
      <c r="K22366" s="14" t="str">
        <v/>
      </c>
      <c r="L22366" s="14" t="str">
        <v/>
      </c>
      <c r="O22366" s="14" t="str">
        <v/>
      </c>
      <c r="P22366" s="14" t="str">
        <f ca="1"/>
        <v>Low Cap</v>
      </c>
    </row>
    <row r="22367" spans="11:16">
      <c r="K22367" s="14" t="str">
        <v/>
      </c>
      <c r="L22367" s="14" t="str">
        <v/>
      </c>
      <c r="O22367" s="14" t="str">
        <v/>
      </c>
      <c r="P22367" s="14" t="str">
        <f ca="1"/>
        <v>Low Cap</v>
      </c>
    </row>
    <row r="22368" spans="11:16">
      <c r="K22368" s="14" t="str">
        <v/>
      </c>
      <c r="L22368" s="14" t="str">
        <v/>
      </c>
      <c r="O22368" s="14" t="str">
        <v/>
      </c>
      <c r="P22368" s="14" t="str">
        <f ca="1"/>
        <v>Low Cap</v>
      </c>
    </row>
    <row r="22369" spans="11:16">
      <c r="K22369" s="14" t="str">
        <v/>
      </c>
      <c r="L22369" s="14" t="str">
        <v/>
      </c>
      <c r="O22369" s="14" t="str">
        <v/>
      </c>
      <c r="P22369" s="14" t="str">
        <f ca="1"/>
        <v>Low Cap</v>
      </c>
    </row>
    <row r="22370" spans="11:16">
      <c r="K22370" s="14" t="str">
        <v/>
      </c>
      <c r="L22370" s="14" t="str">
        <v/>
      </c>
      <c r="O22370" s="14" t="str">
        <v/>
      </c>
      <c r="P22370" s="14" t="str">
        <f ca="1"/>
        <v>Low Cap</v>
      </c>
    </row>
    <row r="22371" spans="11:16">
      <c r="K22371" s="14" t="str">
        <v/>
      </c>
      <c r="L22371" s="14" t="str">
        <v/>
      </c>
      <c r="O22371" s="14" t="str">
        <v/>
      </c>
      <c r="P22371" s="14" t="str">
        <f ca="1"/>
        <v>Low Cap</v>
      </c>
    </row>
    <row r="22372" spans="11:16">
      <c r="K22372" s="14" t="str">
        <v/>
      </c>
      <c r="L22372" s="14" t="str">
        <v/>
      </c>
      <c r="O22372" s="14" t="str">
        <v/>
      </c>
      <c r="P22372" s="14" t="str">
        <f ca="1"/>
        <v>Low Cap</v>
      </c>
    </row>
    <row r="22373" spans="11:16">
      <c r="K22373" s="14" t="str">
        <v/>
      </c>
      <c r="L22373" s="14" t="str">
        <v/>
      </c>
      <c r="O22373" s="14" t="str">
        <v/>
      </c>
      <c r="P22373" s="14" t="str">
        <f ca="1"/>
        <v>Low Cap</v>
      </c>
    </row>
    <row r="22374" spans="11:16">
      <c r="K22374" s="14" t="str">
        <v/>
      </c>
      <c r="L22374" s="14" t="str">
        <v/>
      </c>
      <c r="O22374" s="14" t="str">
        <v/>
      </c>
      <c r="P22374" s="14" t="str">
        <f ca="1"/>
        <v>Low Cap</v>
      </c>
    </row>
    <row r="22375" spans="11:16">
      <c r="K22375" s="14" t="str">
        <v/>
      </c>
      <c r="L22375" s="14" t="str">
        <v/>
      </c>
      <c r="O22375" s="14" t="str">
        <v/>
      </c>
      <c r="P22375" s="14" t="str">
        <f ca="1"/>
        <v>Low Cap</v>
      </c>
    </row>
    <row r="22376" spans="11:16">
      <c r="K22376" s="14" t="str">
        <v/>
      </c>
      <c r="L22376" s="14" t="str">
        <v/>
      </c>
      <c r="O22376" s="14" t="str">
        <v/>
      </c>
      <c r="P22376" s="14" t="str">
        <f ca="1"/>
        <v>Low Cap</v>
      </c>
    </row>
    <row r="22377" spans="11:16">
      <c r="K22377" s="14" t="str">
        <v/>
      </c>
      <c r="L22377" s="14" t="str">
        <v/>
      </c>
      <c r="O22377" s="14" t="str">
        <v/>
      </c>
      <c r="P22377" s="14" t="str">
        <f ca="1"/>
        <v>Low Cap</v>
      </c>
    </row>
    <row r="22378" spans="11:16">
      <c r="K22378" s="14" t="str">
        <v/>
      </c>
      <c r="L22378" s="14" t="str">
        <v/>
      </c>
      <c r="O22378" s="14" t="str">
        <v/>
      </c>
      <c r="P22378" s="14" t="str">
        <f ca="1"/>
        <v>Low Cap</v>
      </c>
    </row>
    <row r="22379" spans="11:16">
      <c r="K22379" s="14" t="str">
        <v/>
      </c>
      <c r="L22379" s="14" t="str">
        <v/>
      </c>
      <c r="O22379" s="14" t="str">
        <v/>
      </c>
      <c r="P22379" s="14" t="str">
        <f ca="1"/>
        <v>Low Cap</v>
      </c>
    </row>
    <row r="22380" spans="11:16">
      <c r="K22380" s="14" t="str">
        <v/>
      </c>
      <c r="L22380" s="14" t="str">
        <v/>
      </c>
      <c r="O22380" s="14" t="str">
        <v/>
      </c>
      <c r="P22380" s="14" t="str">
        <f ca="1"/>
        <v>Low Cap</v>
      </c>
    </row>
    <row r="22381" spans="11:16">
      <c r="K22381" s="14" t="str">
        <v/>
      </c>
      <c r="L22381" s="14" t="str">
        <v/>
      </c>
      <c r="O22381" s="14" t="str">
        <v/>
      </c>
      <c r="P22381" s="14" t="str">
        <f ca="1"/>
        <v>Low Cap</v>
      </c>
    </row>
    <row r="22382" spans="11:16">
      <c r="K22382" s="14" t="str">
        <v/>
      </c>
      <c r="L22382" s="14" t="str">
        <v/>
      </c>
      <c r="O22382" s="14" t="str">
        <v/>
      </c>
      <c r="P22382" s="14" t="str">
        <f ca="1"/>
        <v>Low Cap</v>
      </c>
    </row>
    <row r="22383" spans="11:16">
      <c r="K22383" s="14" t="str">
        <v/>
      </c>
      <c r="L22383" s="14" t="str">
        <v/>
      </c>
      <c r="O22383" s="14" t="str">
        <v/>
      </c>
      <c r="P22383" s="14" t="str">
        <f ca="1"/>
        <v>Low Cap</v>
      </c>
    </row>
    <row r="22384" spans="11:16">
      <c r="K22384" s="14" t="str">
        <v/>
      </c>
      <c r="L22384" s="14" t="str">
        <v/>
      </c>
      <c r="O22384" s="14" t="str">
        <v/>
      </c>
      <c r="P22384" s="14" t="str">
        <f ca="1"/>
        <v>Low Cap</v>
      </c>
    </row>
    <row r="22385" spans="11:16">
      <c r="K22385" s="14" t="str">
        <v/>
      </c>
      <c r="L22385" s="14" t="str">
        <v/>
      </c>
      <c r="O22385" s="14" t="str">
        <v/>
      </c>
      <c r="P22385" s="14" t="str">
        <f ca="1"/>
        <v>Low Cap</v>
      </c>
    </row>
    <row r="22386" spans="11:16">
      <c r="K22386" s="14" t="str">
        <v/>
      </c>
      <c r="L22386" s="14" t="str">
        <v/>
      </c>
      <c r="O22386" s="14" t="str">
        <v/>
      </c>
      <c r="P22386" s="14" t="str">
        <f ca="1"/>
        <v>Low Cap</v>
      </c>
    </row>
    <row r="22387" spans="11:16">
      <c r="K22387" s="14" t="str">
        <v/>
      </c>
      <c r="L22387" s="14" t="str">
        <v/>
      </c>
      <c r="O22387" s="14" t="str">
        <v/>
      </c>
      <c r="P22387" s="14" t="str">
        <f ca="1"/>
        <v>Low Cap</v>
      </c>
    </row>
    <row r="22388" spans="11:16">
      <c r="K22388" s="14" t="str">
        <v/>
      </c>
      <c r="L22388" s="14" t="str">
        <v/>
      </c>
      <c r="O22388" s="14" t="str">
        <v/>
      </c>
      <c r="P22388" s="14" t="str">
        <f ca="1"/>
        <v>Low Cap</v>
      </c>
    </row>
    <row r="22389" spans="11:16">
      <c r="K22389" s="14" t="str">
        <v/>
      </c>
      <c r="L22389" s="14" t="str">
        <v/>
      </c>
      <c r="O22389" s="14" t="str">
        <v/>
      </c>
      <c r="P22389" s="14" t="str">
        <f ca="1"/>
        <v>Low Cap</v>
      </c>
    </row>
    <row r="22390" spans="11:16">
      <c r="K22390" s="14" t="str">
        <v/>
      </c>
      <c r="L22390" s="14" t="str">
        <v/>
      </c>
      <c r="O22390" s="14" t="str">
        <v/>
      </c>
      <c r="P22390" s="14" t="str">
        <f ca="1"/>
        <v>Low Cap</v>
      </c>
    </row>
    <row r="22391" spans="11:16">
      <c r="K22391" s="14" t="str">
        <v/>
      </c>
      <c r="L22391" s="14" t="str">
        <v/>
      </c>
      <c r="O22391" s="14" t="str">
        <v/>
      </c>
      <c r="P22391" s="14" t="str">
        <f ca="1"/>
        <v>Low Cap</v>
      </c>
    </row>
    <row r="22392" spans="11:16">
      <c r="K22392" s="14" t="str">
        <v/>
      </c>
      <c r="L22392" s="14" t="str">
        <v/>
      </c>
      <c r="O22392" s="14" t="str">
        <v/>
      </c>
      <c r="P22392" s="14" t="str">
        <f ca="1"/>
        <v>Low Cap</v>
      </c>
    </row>
    <row r="22393" spans="11:16">
      <c r="K22393" s="14" t="str">
        <v/>
      </c>
      <c r="L22393" s="14" t="str">
        <v/>
      </c>
      <c r="O22393" s="14" t="str">
        <v/>
      </c>
      <c r="P22393" s="14" t="str">
        <f ca="1"/>
        <v>Low Cap</v>
      </c>
    </row>
    <row r="22394" spans="11:16">
      <c r="K22394" s="14" t="str">
        <v/>
      </c>
      <c r="L22394" s="14" t="str">
        <v/>
      </c>
      <c r="O22394" s="14" t="str">
        <v/>
      </c>
      <c r="P22394" s="14" t="str">
        <f ca="1"/>
        <v>Low Cap</v>
      </c>
    </row>
    <row r="22395" spans="11:16">
      <c r="K22395" s="14" t="str">
        <v/>
      </c>
      <c r="L22395" s="14" t="str">
        <v/>
      </c>
      <c r="O22395" s="14" t="str">
        <v/>
      </c>
      <c r="P22395" s="14" t="str">
        <f ca="1"/>
        <v>Low Cap</v>
      </c>
    </row>
    <row r="22396" spans="11:16">
      <c r="K22396" s="14" t="str">
        <v/>
      </c>
      <c r="L22396" s="14" t="str">
        <v/>
      </c>
      <c r="O22396" s="14" t="str">
        <v/>
      </c>
      <c r="P22396" s="14" t="str">
        <f ca="1"/>
        <v>Low Cap</v>
      </c>
    </row>
    <row r="22397" spans="11:16">
      <c r="K22397" s="14" t="str">
        <v/>
      </c>
      <c r="L22397" s="14" t="str">
        <v/>
      </c>
      <c r="O22397" s="14" t="str">
        <v/>
      </c>
      <c r="P22397" s="14" t="str">
        <f ca="1"/>
        <v>Low Cap</v>
      </c>
    </row>
    <row r="22398" spans="11:16">
      <c r="K22398" s="14" t="str">
        <v/>
      </c>
      <c r="L22398" s="14" t="str">
        <v/>
      </c>
      <c r="O22398" s="14" t="str">
        <v/>
      </c>
      <c r="P22398" s="14" t="str">
        <f ca="1"/>
        <v>Low Cap</v>
      </c>
    </row>
    <row r="22399" spans="11:16">
      <c r="K22399" s="14" t="str">
        <v/>
      </c>
      <c r="L22399" s="14" t="str">
        <v/>
      </c>
      <c r="O22399" s="14" t="str">
        <v/>
      </c>
      <c r="P22399" s="14" t="str">
        <f ca="1"/>
        <v>Low Cap</v>
      </c>
    </row>
    <row r="22400" spans="11:16">
      <c r="K22400" s="14" t="str">
        <v/>
      </c>
      <c r="L22400" s="14" t="str">
        <v/>
      </c>
      <c r="O22400" s="14" t="str">
        <v/>
      </c>
      <c r="P22400" s="14" t="str">
        <f ca="1"/>
        <v>Low Cap</v>
      </c>
    </row>
    <row r="22401" spans="11:16">
      <c r="K22401" s="14" t="str">
        <v/>
      </c>
      <c r="L22401" s="14" t="str">
        <v/>
      </c>
      <c r="O22401" s="14" t="str">
        <v/>
      </c>
      <c r="P22401" s="14" t="str">
        <f ca="1"/>
        <v>Low Cap</v>
      </c>
    </row>
    <row r="22402" spans="11:16">
      <c r="K22402" s="14" t="str">
        <v/>
      </c>
      <c r="L22402" s="14" t="str">
        <v/>
      </c>
      <c r="O22402" s="14" t="str">
        <v/>
      </c>
      <c r="P22402" s="14" t="str">
        <f ca="1"/>
        <v>Low Cap</v>
      </c>
    </row>
    <row r="22403" spans="11:16">
      <c r="K22403" s="14" t="str">
        <v/>
      </c>
      <c r="L22403" s="14" t="str">
        <v/>
      </c>
      <c r="O22403" s="14" t="str">
        <v/>
      </c>
      <c r="P22403" s="14" t="str">
        <f ca="1"/>
        <v>Low Cap</v>
      </c>
    </row>
    <row r="22404" spans="11:16">
      <c r="K22404" s="14" t="str">
        <v/>
      </c>
      <c r="L22404" s="14" t="str">
        <v/>
      </c>
      <c r="O22404" s="14" t="str">
        <v/>
      </c>
      <c r="P22404" s="14" t="str">
        <f ca="1"/>
        <v>Low Cap</v>
      </c>
    </row>
    <row r="22405" spans="11:16">
      <c r="K22405" s="14" t="str">
        <v/>
      </c>
      <c r="L22405" s="14" t="str">
        <v/>
      </c>
      <c r="O22405" s="14" t="str">
        <v/>
      </c>
      <c r="P22405" s="14" t="str">
        <f ca="1"/>
        <v>Low Cap</v>
      </c>
    </row>
    <row r="22406" spans="11:16">
      <c r="K22406" s="14" t="str">
        <v/>
      </c>
      <c r="L22406" s="14" t="str">
        <v/>
      </c>
      <c r="O22406" s="14" t="str">
        <v/>
      </c>
      <c r="P22406" s="14" t="str">
        <f ca="1"/>
        <v>Low Cap</v>
      </c>
    </row>
    <row r="22407" spans="11:16">
      <c r="K22407" s="14" t="str">
        <v/>
      </c>
      <c r="L22407" s="14" t="str">
        <v/>
      </c>
      <c r="O22407" s="14" t="str">
        <v/>
      </c>
      <c r="P22407" s="14" t="str">
        <f ca="1"/>
        <v>Low Cap</v>
      </c>
    </row>
    <row r="22408" spans="11:16">
      <c r="K22408" s="14" t="str">
        <v/>
      </c>
      <c r="L22408" s="14" t="str">
        <v/>
      </c>
      <c r="O22408" s="14" t="str">
        <v/>
      </c>
      <c r="P22408" s="14" t="str">
        <f ca="1"/>
        <v>Low Cap</v>
      </c>
    </row>
    <row r="22409" spans="11:16">
      <c r="K22409" s="14" t="str">
        <v/>
      </c>
      <c r="L22409" s="14" t="str">
        <v/>
      </c>
      <c r="O22409" s="14" t="str">
        <v/>
      </c>
      <c r="P22409" s="14" t="str">
        <f ca="1"/>
        <v>Low Cap</v>
      </c>
    </row>
    <row r="22410" spans="11:16">
      <c r="K22410" s="14" t="str">
        <v/>
      </c>
      <c r="L22410" s="14" t="str">
        <v/>
      </c>
      <c r="O22410" s="14" t="str">
        <v/>
      </c>
      <c r="P22410" s="14" t="str">
        <f ca="1"/>
        <v>Low Cap</v>
      </c>
    </row>
    <row r="22411" spans="11:16">
      <c r="K22411" s="14" t="str">
        <v/>
      </c>
      <c r="L22411" s="14" t="str">
        <v/>
      </c>
      <c r="O22411" s="14" t="str">
        <v/>
      </c>
      <c r="P22411" s="14" t="str">
        <f ca="1"/>
        <v>Low Cap</v>
      </c>
    </row>
    <row r="22412" spans="11:16">
      <c r="K22412" s="14" t="str">
        <v/>
      </c>
      <c r="L22412" s="14" t="str">
        <v/>
      </c>
      <c r="O22412" s="14" t="str">
        <v/>
      </c>
      <c r="P22412" s="14" t="str">
        <f ca="1"/>
        <v>Low Cap</v>
      </c>
    </row>
    <row r="22413" spans="11:16">
      <c r="K22413" s="14" t="str">
        <v/>
      </c>
      <c r="L22413" s="14" t="str">
        <v/>
      </c>
      <c r="O22413" s="14" t="str">
        <v/>
      </c>
      <c r="P22413" s="14" t="str">
        <f ca="1"/>
        <v>Low Cap</v>
      </c>
    </row>
    <row r="22414" spans="11:16">
      <c r="K22414" s="14" t="str">
        <v/>
      </c>
      <c r="L22414" s="14" t="str">
        <v/>
      </c>
      <c r="O22414" s="14" t="str">
        <v/>
      </c>
      <c r="P22414" s="14" t="str">
        <f ca="1"/>
        <v>Low Cap</v>
      </c>
    </row>
    <row r="22415" spans="11:16">
      <c r="K22415" s="14" t="str">
        <v/>
      </c>
      <c r="L22415" s="14" t="str">
        <v/>
      </c>
      <c r="O22415" s="14" t="str">
        <v/>
      </c>
      <c r="P22415" s="14" t="str">
        <f ca="1"/>
        <v>Low Cap</v>
      </c>
    </row>
    <row r="22416" spans="11:16">
      <c r="K22416" s="14" t="str">
        <v/>
      </c>
      <c r="L22416" s="14" t="str">
        <v/>
      </c>
      <c r="O22416" s="14" t="str">
        <v/>
      </c>
      <c r="P22416" s="14" t="str">
        <f ca="1"/>
        <v>Low Cap</v>
      </c>
    </row>
    <row r="22417" spans="11:16">
      <c r="K22417" s="14" t="str">
        <v/>
      </c>
      <c r="L22417" s="14" t="str">
        <v/>
      </c>
      <c r="O22417" s="14" t="str">
        <v/>
      </c>
      <c r="P22417" s="14" t="str">
        <f ca="1"/>
        <v>Low Cap</v>
      </c>
    </row>
    <row r="22418" spans="11:16">
      <c r="K22418" s="14" t="str">
        <v/>
      </c>
      <c r="L22418" s="14" t="str">
        <v/>
      </c>
      <c r="O22418" s="14" t="str">
        <v/>
      </c>
      <c r="P22418" s="14" t="str">
        <f ca="1"/>
        <v>Low Cap</v>
      </c>
    </row>
    <row r="22419" spans="11:16">
      <c r="K22419" s="14" t="str">
        <v/>
      </c>
      <c r="L22419" s="14" t="str">
        <v/>
      </c>
      <c r="O22419" s="14" t="str">
        <v/>
      </c>
      <c r="P22419" s="14" t="str">
        <f ca="1"/>
        <v>Low Cap</v>
      </c>
    </row>
    <row r="22420" spans="11:16">
      <c r="K22420" s="14" t="str">
        <v/>
      </c>
      <c r="L22420" s="14" t="str">
        <v/>
      </c>
      <c r="O22420" s="14" t="str">
        <v/>
      </c>
      <c r="P22420" s="14" t="str">
        <f ca="1"/>
        <v>Low Cap</v>
      </c>
    </row>
    <row r="22421" spans="11:16">
      <c r="K22421" s="14" t="str">
        <v/>
      </c>
      <c r="L22421" s="14" t="str">
        <v/>
      </c>
      <c r="O22421" s="14" t="str">
        <v/>
      </c>
      <c r="P22421" s="14" t="str">
        <f ca="1"/>
        <v>Low Cap</v>
      </c>
    </row>
    <row r="22422" spans="11:16">
      <c r="K22422" s="14" t="str">
        <v/>
      </c>
      <c r="L22422" s="14" t="str">
        <v/>
      </c>
      <c r="O22422" s="14" t="str">
        <v/>
      </c>
      <c r="P22422" s="14" t="str">
        <f ca="1"/>
        <v>Low Cap</v>
      </c>
    </row>
    <row r="22423" spans="11:16">
      <c r="K22423" s="14" t="str">
        <v/>
      </c>
      <c r="L22423" s="14" t="str">
        <v/>
      </c>
      <c r="O22423" s="14" t="str">
        <v/>
      </c>
      <c r="P22423" s="14" t="str">
        <f ca="1"/>
        <v>Low Cap</v>
      </c>
    </row>
    <row r="22424" spans="11:16">
      <c r="K22424" s="14" t="str">
        <v/>
      </c>
      <c r="L22424" s="14" t="str">
        <v/>
      </c>
      <c r="O22424" s="14" t="str">
        <v/>
      </c>
      <c r="P22424" s="14" t="str">
        <f ca="1"/>
        <v>Low Cap</v>
      </c>
    </row>
    <row r="22425" spans="11:16">
      <c r="K22425" s="14" t="str">
        <v/>
      </c>
      <c r="L22425" s="14" t="str">
        <v/>
      </c>
      <c r="O22425" s="14" t="str">
        <v/>
      </c>
      <c r="P22425" s="14" t="str">
        <f ca="1"/>
        <v>Low Cap</v>
      </c>
    </row>
    <row r="22426" spans="11:16">
      <c r="K22426" s="14" t="str">
        <v/>
      </c>
      <c r="L22426" s="14" t="str">
        <v/>
      </c>
      <c r="O22426" s="14" t="str">
        <v/>
      </c>
      <c r="P22426" s="14" t="str">
        <f ca="1"/>
        <v>Low Cap</v>
      </c>
    </row>
    <row r="22427" spans="11:16">
      <c r="K22427" s="14" t="str">
        <v/>
      </c>
      <c r="L22427" s="14" t="str">
        <v/>
      </c>
      <c r="O22427" s="14" t="str">
        <v/>
      </c>
      <c r="P22427" s="14" t="str">
        <f ca="1"/>
        <v>Low Cap</v>
      </c>
    </row>
    <row r="22428" spans="11:16">
      <c r="K22428" s="14" t="str">
        <v/>
      </c>
      <c r="L22428" s="14" t="str">
        <v/>
      </c>
      <c r="O22428" s="14" t="str">
        <v/>
      </c>
      <c r="P22428" s="14" t="str">
        <f ca="1"/>
        <v>Low Cap</v>
      </c>
    </row>
    <row r="22429" spans="11:16">
      <c r="K22429" s="14" t="str">
        <v/>
      </c>
      <c r="L22429" s="14" t="str">
        <v/>
      </c>
      <c r="O22429" s="14" t="str">
        <v/>
      </c>
      <c r="P22429" s="14" t="str">
        <f ca="1"/>
        <v>Low Cap</v>
      </c>
    </row>
    <row r="22430" spans="11:16">
      <c r="K22430" s="14" t="str">
        <v/>
      </c>
      <c r="L22430" s="14" t="str">
        <v/>
      </c>
      <c r="O22430" s="14" t="str">
        <v/>
      </c>
      <c r="P22430" s="14" t="str">
        <f ca="1"/>
        <v>Low Cap</v>
      </c>
    </row>
    <row r="22431" spans="11:16">
      <c r="K22431" s="14" t="str">
        <v/>
      </c>
      <c r="L22431" s="14" t="str">
        <v/>
      </c>
      <c r="O22431" s="14" t="str">
        <v/>
      </c>
      <c r="P22431" s="14" t="str">
        <f ca="1"/>
        <v>Low Cap</v>
      </c>
    </row>
    <row r="22432" spans="11:16">
      <c r="K22432" s="14" t="str">
        <v/>
      </c>
      <c r="L22432" s="14" t="str">
        <v/>
      </c>
      <c r="O22432" s="14" t="str">
        <v/>
      </c>
      <c r="P22432" s="14" t="str">
        <f ca="1"/>
        <v>Low Cap</v>
      </c>
    </row>
    <row r="22433" spans="11:16">
      <c r="K22433" s="14" t="str">
        <v/>
      </c>
      <c r="L22433" s="14" t="str">
        <v/>
      </c>
      <c r="O22433" s="14" t="str">
        <v/>
      </c>
      <c r="P22433" s="14" t="str">
        <f ca="1"/>
        <v>Low Cap</v>
      </c>
    </row>
    <row r="22434" spans="11:16">
      <c r="K22434" s="14" t="str">
        <v/>
      </c>
      <c r="L22434" s="14" t="str">
        <v/>
      </c>
      <c r="O22434" s="14" t="str">
        <v/>
      </c>
      <c r="P22434" s="14" t="str">
        <f ca="1"/>
        <v>Low Cap</v>
      </c>
    </row>
    <row r="22435" spans="11:16">
      <c r="K22435" s="14" t="str">
        <v/>
      </c>
      <c r="L22435" s="14" t="str">
        <v/>
      </c>
      <c r="O22435" s="14" t="str">
        <v/>
      </c>
      <c r="P22435" s="14" t="str">
        <f ca="1"/>
        <v>Low Cap</v>
      </c>
    </row>
    <row r="22436" spans="11:16">
      <c r="K22436" s="14" t="str">
        <v/>
      </c>
      <c r="L22436" s="14" t="str">
        <v/>
      </c>
      <c r="O22436" s="14" t="str">
        <v/>
      </c>
      <c r="P22436" s="14" t="str">
        <f ca="1"/>
        <v>Low Cap</v>
      </c>
    </row>
    <row r="22437" spans="11:16">
      <c r="K22437" s="14" t="str">
        <v/>
      </c>
      <c r="L22437" s="14" t="str">
        <v/>
      </c>
      <c r="O22437" s="14" t="str">
        <v/>
      </c>
      <c r="P22437" s="14" t="str">
        <f ca="1"/>
        <v>Low Cap</v>
      </c>
    </row>
    <row r="22438" spans="11:16">
      <c r="K22438" s="14" t="str">
        <v/>
      </c>
      <c r="L22438" s="14" t="str">
        <v/>
      </c>
      <c r="O22438" s="14" t="str">
        <v/>
      </c>
      <c r="P22438" s="14" t="str">
        <f ca="1"/>
        <v>Low Cap</v>
      </c>
    </row>
    <row r="22439" spans="11:16">
      <c r="K22439" s="14" t="str">
        <v/>
      </c>
      <c r="L22439" s="14" t="str">
        <v/>
      </c>
      <c r="O22439" s="14" t="str">
        <v/>
      </c>
      <c r="P22439" s="14" t="str">
        <f ca="1"/>
        <v>Low Cap</v>
      </c>
    </row>
    <row r="22440" spans="11:16">
      <c r="K22440" s="14" t="str">
        <v/>
      </c>
      <c r="L22440" s="14" t="str">
        <v/>
      </c>
      <c r="O22440" s="14" t="str">
        <v/>
      </c>
      <c r="P22440" s="14" t="str">
        <f ca="1"/>
        <v>Low Cap</v>
      </c>
    </row>
    <row r="22441" spans="11:16">
      <c r="K22441" s="14" t="str">
        <v/>
      </c>
      <c r="L22441" s="14" t="str">
        <v/>
      </c>
      <c r="O22441" s="14" t="str">
        <v/>
      </c>
      <c r="P22441" s="14" t="str">
        <f ca="1"/>
        <v>Low Cap</v>
      </c>
    </row>
    <row r="22442" spans="11:16">
      <c r="K22442" s="14" t="str">
        <v/>
      </c>
      <c r="L22442" s="14" t="str">
        <v/>
      </c>
      <c r="O22442" s="14" t="str">
        <v/>
      </c>
      <c r="P22442" s="14" t="str">
        <f ca="1"/>
        <v>Low Cap</v>
      </c>
    </row>
    <row r="22443" spans="11:16">
      <c r="K22443" s="14" t="str">
        <v/>
      </c>
      <c r="L22443" s="14" t="str">
        <v/>
      </c>
      <c r="O22443" s="14" t="str">
        <v/>
      </c>
      <c r="P22443" s="14" t="str">
        <f ca="1"/>
        <v>Low Cap</v>
      </c>
    </row>
    <row r="22444" spans="11:16">
      <c r="K22444" s="14" t="str">
        <v/>
      </c>
      <c r="L22444" s="14" t="str">
        <v/>
      </c>
      <c r="O22444" s="14" t="str">
        <v/>
      </c>
      <c r="P22444" s="14" t="str">
        <f ca="1"/>
        <v>Low Cap</v>
      </c>
    </row>
    <row r="22445" spans="11:16">
      <c r="K22445" s="14" t="str">
        <v/>
      </c>
      <c r="L22445" s="14" t="str">
        <v/>
      </c>
      <c r="O22445" s="14" t="str">
        <v/>
      </c>
      <c r="P22445" s="14" t="str">
        <f ca="1"/>
        <v>Low Cap</v>
      </c>
    </row>
    <row r="22446" spans="11:16">
      <c r="K22446" s="14" t="str">
        <v/>
      </c>
      <c r="L22446" s="14" t="str">
        <v/>
      </c>
      <c r="O22446" s="14" t="str">
        <v/>
      </c>
      <c r="P22446" s="14" t="str">
        <f ca="1"/>
        <v>Low Cap</v>
      </c>
    </row>
    <row r="22447" spans="11:16">
      <c r="K22447" s="14" t="str">
        <v/>
      </c>
      <c r="L22447" s="14" t="str">
        <v/>
      </c>
      <c r="O22447" s="14" t="str">
        <v/>
      </c>
      <c r="P22447" s="14" t="str">
        <f ca="1"/>
        <v>Low Cap</v>
      </c>
    </row>
    <row r="22448" spans="11:16">
      <c r="K22448" s="14" t="str">
        <v/>
      </c>
      <c r="L22448" s="14" t="str">
        <v/>
      </c>
      <c r="O22448" s="14" t="str">
        <v/>
      </c>
      <c r="P22448" s="14" t="str">
        <f ca="1"/>
        <v>Low Cap</v>
      </c>
    </row>
    <row r="22449" spans="11:16">
      <c r="K22449" s="14" t="str">
        <v/>
      </c>
      <c r="L22449" s="14" t="str">
        <v/>
      </c>
      <c r="O22449" s="14" t="str">
        <v/>
      </c>
      <c r="P22449" s="14" t="str">
        <f ca="1"/>
        <v>Low Cap</v>
      </c>
    </row>
    <row r="22450" spans="11:16">
      <c r="K22450" s="14" t="str">
        <v/>
      </c>
      <c r="L22450" s="14" t="str">
        <v/>
      </c>
      <c r="O22450" s="14" t="str">
        <v/>
      </c>
      <c r="P22450" s="14" t="str">
        <f ca="1"/>
        <v>Low Cap</v>
      </c>
    </row>
    <row r="22451" spans="11:16">
      <c r="K22451" s="14" t="str">
        <v/>
      </c>
      <c r="L22451" s="14" t="str">
        <v/>
      </c>
      <c r="O22451" s="14" t="str">
        <v/>
      </c>
      <c r="P22451" s="14" t="str">
        <f ca="1"/>
        <v>Low Cap</v>
      </c>
    </row>
    <row r="22452" spans="11:16">
      <c r="K22452" s="14" t="str">
        <v/>
      </c>
      <c r="L22452" s="14" t="str">
        <v/>
      </c>
      <c r="O22452" s="14" t="str">
        <v/>
      </c>
      <c r="P22452" s="14" t="str">
        <f ca="1"/>
        <v>Low Cap</v>
      </c>
    </row>
    <row r="22453" spans="11:16">
      <c r="K22453" s="14" t="str">
        <v/>
      </c>
      <c r="L22453" s="14" t="str">
        <v/>
      </c>
      <c r="O22453" s="14" t="str">
        <v/>
      </c>
      <c r="P22453" s="14" t="str">
        <f ca="1"/>
        <v>Low Cap</v>
      </c>
    </row>
    <row r="22454" spans="11:16">
      <c r="K22454" s="14" t="str">
        <v/>
      </c>
      <c r="L22454" s="14" t="str">
        <v/>
      </c>
      <c r="O22454" s="14" t="str">
        <v/>
      </c>
      <c r="P22454" s="14" t="str">
        <f ca="1"/>
        <v>Low Cap</v>
      </c>
    </row>
    <row r="22455" spans="11:16">
      <c r="K22455" s="14" t="str">
        <v/>
      </c>
      <c r="L22455" s="14" t="str">
        <v/>
      </c>
      <c r="O22455" s="14" t="str">
        <v/>
      </c>
      <c r="P22455" s="14" t="str">
        <f ca="1"/>
        <v>Low Cap</v>
      </c>
    </row>
    <row r="22456" spans="11:16">
      <c r="K22456" s="14" t="str">
        <v/>
      </c>
      <c r="L22456" s="14" t="str">
        <v/>
      </c>
      <c r="O22456" s="14" t="str">
        <v/>
      </c>
      <c r="P22456" s="14" t="str">
        <f ca="1"/>
        <v>Low Cap</v>
      </c>
    </row>
    <row r="22457" spans="11:16">
      <c r="K22457" s="14" t="str">
        <v/>
      </c>
      <c r="L22457" s="14" t="str">
        <v/>
      </c>
      <c r="O22457" s="14" t="str">
        <v/>
      </c>
      <c r="P22457" s="14" t="str">
        <f ca="1"/>
        <v>Low Cap</v>
      </c>
    </row>
    <row r="22458" spans="11:16">
      <c r="K22458" s="14" t="str">
        <v/>
      </c>
      <c r="L22458" s="14" t="str">
        <v/>
      </c>
      <c r="O22458" s="14" t="str">
        <v/>
      </c>
      <c r="P22458" s="14" t="str">
        <f ca="1"/>
        <v>Low Cap</v>
      </c>
    </row>
    <row r="22459" spans="11:16">
      <c r="K22459" s="14" t="str">
        <v/>
      </c>
      <c r="L22459" s="14" t="str">
        <v/>
      </c>
      <c r="O22459" s="14" t="str">
        <v/>
      </c>
      <c r="P22459" s="14" t="str">
        <f ca="1"/>
        <v>Low Cap</v>
      </c>
    </row>
    <row r="22460" spans="11:16">
      <c r="K22460" s="14" t="str">
        <v/>
      </c>
      <c r="L22460" s="14" t="str">
        <v/>
      </c>
      <c r="O22460" s="14" t="str">
        <v/>
      </c>
      <c r="P22460" s="14" t="str">
        <f ca="1"/>
        <v>Low Cap</v>
      </c>
    </row>
    <row r="22461" spans="11:16">
      <c r="K22461" s="14" t="str">
        <v/>
      </c>
      <c r="L22461" s="14" t="str">
        <v/>
      </c>
      <c r="O22461" s="14" t="str">
        <v/>
      </c>
      <c r="P22461" s="14" t="str">
        <f ca="1"/>
        <v>Low Cap</v>
      </c>
    </row>
    <row r="22462" spans="11:16">
      <c r="K22462" s="14" t="str">
        <v/>
      </c>
      <c r="L22462" s="14" t="str">
        <v/>
      </c>
      <c r="O22462" s="14" t="str">
        <v/>
      </c>
      <c r="P22462" s="14" t="str">
        <f ca="1"/>
        <v>Low Cap</v>
      </c>
    </row>
    <row r="22463" spans="11:16">
      <c r="K22463" s="14" t="str">
        <v/>
      </c>
      <c r="L22463" s="14" t="str">
        <v/>
      </c>
      <c r="O22463" s="14" t="str">
        <v/>
      </c>
      <c r="P22463" s="14" t="str">
        <f ca="1"/>
        <v>Low Cap</v>
      </c>
    </row>
    <row r="22464" spans="11:16">
      <c r="K22464" s="14" t="str">
        <v/>
      </c>
      <c r="L22464" s="14" t="str">
        <v/>
      </c>
      <c r="O22464" s="14" t="str">
        <v/>
      </c>
      <c r="P22464" s="14" t="str">
        <f ca="1"/>
        <v>Low Cap</v>
      </c>
    </row>
    <row r="22465" spans="11:16">
      <c r="K22465" s="14" t="str">
        <v/>
      </c>
      <c r="L22465" s="14" t="str">
        <v/>
      </c>
      <c r="O22465" s="14" t="str">
        <v/>
      </c>
      <c r="P22465" s="14" t="str">
        <f ca="1"/>
        <v>Low Cap</v>
      </c>
    </row>
    <row r="22466" spans="11:16">
      <c r="K22466" s="14" t="str">
        <v/>
      </c>
      <c r="L22466" s="14" t="str">
        <v/>
      </c>
      <c r="O22466" s="14" t="str">
        <v/>
      </c>
      <c r="P22466" s="14" t="str">
        <f ca="1"/>
        <v>Low Cap</v>
      </c>
    </row>
    <row r="22467" spans="11:16">
      <c r="K22467" s="14" t="str">
        <v/>
      </c>
      <c r="L22467" s="14" t="str">
        <v/>
      </c>
      <c r="O22467" s="14" t="str">
        <v/>
      </c>
      <c r="P22467" s="14" t="str">
        <f ca="1"/>
        <v>Low Cap</v>
      </c>
    </row>
    <row r="22468" spans="11:16">
      <c r="K22468" s="14" t="str">
        <v/>
      </c>
      <c r="L22468" s="14" t="str">
        <v/>
      </c>
      <c r="O22468" s="14" t="str">
        <v/>
      </c>
      <c r="P22468" s="14" t="str">
        <f ca="1"/>
        <v>Low Cap</v>
      </c>
    </row>
    <row r="22469" spans="11:16">
      <c r="K22469" s="14" t="str">
        <v/>
      </c>
      <c r="L22469" s="14" t="str">
        <v/>
      </c>
      <c r="O22469" s="14" t="str">
        <v/>
      </c>
      <c r="P22469" s="14" t="str">
        <f ca="1"/>
        <v>Low Cap</v>
      </c>
    </row>
    <row r="22470" spans="11:16">
      <c r="K22470" s="14" t="str">
        <v/>
      </c>
      <c r="L22470" s="14" t="str">
        <v/>
      </c>
      <c r="O22470" s="14" t="str">
        <v/>
      </c>
      <c r="P22470" s="14" t="str">
        <f ca="1"/>
        <v>Low Cap</v>
      </c>
    </row>
    <row r="22471" spans="11:16">
      <c r="K22471" s="14" t="str">
        <v/>
      </c>
      <c r="L22471" s="14" t="str">
        <v/>
      </c>
      <c r="O22471" s="14" t="str">
        <v/>
      </c>
      <c r="P22471" s="14" t="str">
        <f ca="1"/>
        <v>Low Cap</v>
      </c>
    </row>
    <row r="22472" spans="11:16">
      <c r="K22472" s="14" t="str">
        <v/>
      </c>
      <c r="L22472" s="14" t="str">
        <v/>
      </c>
      <c r="O22472" s="14" t="str">
        <v/>
      </c>
      <c r="P22472" s="14" t="str">
        <f ca="1"/>
        <v>Low Cap</v>
      </c>
    </row>
    <row r="22473" spans="11:16">
      <c r="K22473" s="14" t="str">
        <v/>
      </c>
      <c r="L22473" s="14" t="str">
        <v/>
      </c>
      <c r="O22473" s="14" t="str">
        <v/>
      </c>
      <c r="P22473" s="14" t="str">
        <f ca="1"/>
        <v>Low Cap</v>
      </c>
    </row>
    <row r="22474" spans="11:16">
      <c r="K22474" s="14" t="str">
        <v/>
      </c>
      <c r="L22474" s="14" t="str">
        <v/>
      </c>
      <c r="O22474" s="14" t="str">
        <v/>
      </c>
      <c r="P22474" s="14" t="str">
        <f ca="1"/>
        <v>Low Cap</v>
      </c>
    </row>
    <row r="22475" spans="11:16">
      <c r="K22475" s="14" t="str">
        <v/>
      </c>
      <c r="L22475" s="14" t="str">
        <v/>
      </c>
      <c r="O22475" s="14" t="str">
        <v/>
      </c>
      <c r="P22475" s="14" t="str">
        <f ca="1"/>
        <v>Low Cap</v>
      </c>
    </row>
    <row r="22476" spans="11:16">
      <c r="K22476" s="14" t="str">
        <v/>
      </c>
      <c r="L22476" s="14" t="str">
        <v/>
      </c>
      <c r="O22476" s="14" t="str">
        <v/>
      </c>
      <c r="P22476" s="14" t="str">
        <f ca="1"/>
        <v>Low Cap</v>
      </c>
    </row>
    <row r="22477" spans="11:16">
      <c r="K22477" s="14" t="str">
        <v/>
      </c>
      <c r="L22477" s="14" t="str">
        <v/>
      </c>
      <c r="O22477" s="14" t="str">
        <v/>
      </c>
      <c r="P22477" s="14" t="str">
        <f ca="1"/>
        <v>Low Cap</v>
      </c>
    </row>
    <row r="22478" spans="11:16">
      <c r="K22478" s="14" t="str">
        <v/>
      </c>
      <c r="L22478" s="14" t="str">
        <v/>
      </c>
      <c r="O22478" s="14" t="str">
        <v/>
      </c>
      <c r="P22478" s="14" t="str">
        <f ca="1"/>
        <v>Low Cap</v>
      </c>
    </row>
    <row r="22479" spans="11:16">
      <c r="K22479" s="14" t="str">
        <v/>
      </c>
      <c r="L22479" s="14" t="str">
        <v/>
      </c>
      <c r="O22479" s="14" t="str">
        <v/>
      </c>
      <c r="P22479" s="14" t="str">
        <f ca="1"/>
        <v>Low Cap</v>
      </c>
    </row>
    <row r="22480" spans="11:16">
      <c r="K22480" s="14" t="str">
        <v/>
      </c>
      <c r="L22480" s="14" t="str">
        <v/>
      </c>
      <c r="O22480" s="14" t="str">
        <v/>
      </c>
      <c r="P22480" s="14" t="str">
        <f ca="1"/>
        <v>Low Cap</v>
      </c>
    </row>
    <row r="22481" spans="11:16">
      <c r="K22481" s="14" t="str">
        <v/>
      </c>
      <c r="L22481" s="14" t="str">
        <v/>
      </c>
      <c r="O22481" s="14" t="str">
        <v/>
      </c>
      <c r="P22481" s="14" t="str">
        <f ca="1"/>
        <v>Low Cap</v>
      </c>
    </row>
    <row r="22482" spans="11:16">
      <c r="K22482" s="14" t="str">
        <v/>
      </c>
      <c r="L22482" s="14" t="str">
        <v/>
      </c>
      <c r="O22482" s="14" t="str">
        <v/>
      </c>
      <c r="P22482" s="14" t="str">
        <f ca="1"/>
        <v>Low Cap</v>
      </c>
    </row>
    <row r="22483" spans="11:16">
      <c r="K22483" s="14" t="str">
        <v/>
      </c>
      <c r="L22483" s="14" t="str">
        <v/>
      </c>
      <c r="O22483" s="14" t="str">
        <v/>
      </c>
      <c r="P22483" s="14" t="str">
        <f ca="1"/>
        <v>Low Cap</v>
      </c>
    </row>
    <row r="22484" spans="11:16">
      <c r="K22484" s="14" t="str">
        <v/>
      </c>
      <c r="L22484" s="14" t="str">
        <v/>
      </c>
      <c r="O22484" s="14" t="str">
        <v/>
      </c>
      <c r="P22484" s="14" t="str">
        <f ca="1"/>
        <v>Low Cap</v>
      </c>
    </row>
    <row r="22485" spans="11:16">
      <c r="K22485" s="14" t="str">
        <v/>
      </c>
      <c r="L22485" s="14" t="str">
        <v/>
      </c>
      <c r="O22485" s="14" t="str">
        <v/>
      </c>
      <c r="P22485" s="14" t="str">
        <f ca="1"/>
        <v>Low Cap</v>
      </c>
    </row>
    <row r="22486" spans="11:16">
      <c r="K22486" s="14" t="str">
        <v/>
      </c>
      <c r="L22486" s="14" t="str">
        <v/>
      </c>
      <c r="O22486" s="14" t="str">
        <v/>
      </c>
      <c r="P22486" s="14" t="str">
        <f ca="1"/>
        <v>Low Cap</v>
      </c>
    </row>
    <row r="22487" spans="11:16">
      <c r="K22487" s="14" t="str">
        <v/>
      </c>
      <c r="L22487" s="14" t="str">
        <v/>
      </c>
      <c r="O22487" s="14" t="str">
        <v/>
      </c>
      <c r="P22487" s="14" t="str">
        <f ca="1"/>
        <v>Low Cap</v>
      </c>
    </row>
    <row r="22488" spans="11:16">
      <c r="K22488" s="14" t="str">
        <v/>
      </c>
      <c r="L22488" s="14" t="str">
        <v/>
      </c>
      <c r="O22488" s="14" t="str">
        <v/>
      </c>
      <c r="P22488" s="14" t="str">
        <f ca="1"/>
        <v>Low Cap</v>
      </c>
    </row>
    <row r="22489" spans="11:16">
      <c r="K22489" s="14" t="str">
        <v/>
      </c>
      <c r="L22489" s="14" t="str">
        <v/>
      </c>
      <c r="O22489" s="14" t="str">
        <v/>
      </c>
      <c r="P22489" s="14" t="str">
        <f ca="1"/>
        <v>Low Cap</v>
      </c>
    </row>
    <row r="22490" spans="11:16">
      <c r="K22490" s="14" t="str">
        <v/>
      </c>
      <c r="L22490" s="14" t="str">
        <v/>
      </c>
      <c r="O22490" s="14" t="str">
        <v/>
      </c>
      <c r="P22490" s="14" t="str">
        <f ca="1"/>
        <v>Low Cap</v>
      </c>
    </row>
    <row r="22491" spans="11:16">
      <c r="K22491" s="14" t="str">
        <v/>
      </c>
      <c r="L22491" s="14" t="str">
        <v/>
      </c>
      <c r="O22491" s="14" t="str">
        <v/>
      </c>
      <c r="P22491" s="14" t="str">
        <f ca="1"/>
        <v>Low Cap</v>
      </c>
    </row>
    <row r="22492" spans="11:16">
      <c r="K22492" s="14" t="str">
        <v/>
      </c>
      <c r="L22492" s="14" t="str">
        <v/>
      </c>
      <c r="O22492" s="14" t="str">
        <v/>
      </c>
      <c r="P22492" s="14" t="str">
        <f ca="1"/>
        <v>Low Cap</v>
      </c>
    </row>
    <row r="22493" spans="11:16">
      <c r="K22493" s="14" t="str">
        <v/>
      </c>
      <c r="L22493" s="14" t="str">
        <v/>
      </c>
      <c r="O22493" s="14" t="str">
        <v/>
      </c>
      <c r="P22493" s="14" t="str">
        <f ca="1"/>
        <v>Low Cap</v>
      </c>
    </row>
    <row r="22494" spans="11:16">
      <c r="K22494" s="14" t="str">
        <v/>
      </c>
      <c r="L22494" s="14" t="str">
        <v/>
      </c>
      <c r="O22494" s="14" t="str">
        <v/>
      </c>
      <c r="P22494" s="14" t="str">
        <f ca="1"/>
        <v>Low Cap</v>
      </c>
    </row>
    <row r="22495" spans="11:16">
      <c r="K22495" s="14" t="str">
        <v/>
      </c>
      <c r="L22495" s="14" t="str">
        <v/>
      </c>
      <c r="O22495" s="14" t="str">
        <v/>
      </c>
      <c r="P22495" s="14" t="str">
        <f ca="1"/>
        <v>Low Cap</v>
      </c>
    </row>
    <row r="22496" spans="11:16">
      <c r="K22496" s="14" t="str">
        <v/>
      </c>
      <c r="L22496" s="14" t="str">
        <v/>
      </c>
      <c r="O22496" s="14" t="str">
        <v/>
      </c>
      <c r="P22496" s="14" t="str">
        <f ca="1"/>
        <v>Low Cap</v>
      </c>
    </row>
    <row r="22497" spans="11:16">
      <c r="K22497" s="14" t="str">
        <v/>
      </c>
      <c r="L22497" s="14" t="str">
        <v/>
      </c>
      <c r="O22497" s="14" t="str">
        <v/>
      </c>
      <c r="P22497" s="14" t="str">
        <f ca="1"/>
        <v>Low Cap</v>
      </c>
    </row>
    <row r="22498" spans="11:16">
      <c r="K22498" s="14" t="str">
        <v/>
      </c>
      <c r="L22498" s="14" t="str">
        <v/>
      </c>
      <c r="O22498" s="14" t="str">
        <v/>
      </c>
      <c r="P22498" s="14" t="str">
        <f ca="1"/>
        <v>Low Cap</v>
      </c>
    </row>
    <row r="22499" spans="11:16">
      <c r="K22499" s="14" t="str">
        <v/>
      </c>
      <c r="L22499" s="14" t="str">
        <v/>
      </c>
      <c r="O22499" s="14" t="str">
        <v/>
      </c>
      <c r="P22499" s="14" t="str">
        <f ca="1"/>
        <v>Low Cap</v>
      </c>
    </row>
    <row r="22500" spans="11:16">
      <c r="K22500" s="14" t="str">
        <v/>
      </c>
      <c r="L22500" s="14" t="str">
        <v/>
      </c>
      <c r="O22500" s="14" t="str">
        <v/>
      </c>
      <c r="P22500" s="14" t="str">
        <f ca="1"/>
        <v>Low Cap</v>
      </c>
    </row>
    <row r="22501" spans="11:16">
      <c r="K22501" s="14" t="str">
        <v/>
      </c>
      <c r="L22501" s="14" t="str">
        <v/>
      </c>
      <c r="O22501" s="14" t="str">
        <v/>
      </c>
      <c r="P22501" s="14" t="str">
        <f ca="1"/>
        <v>Low Cap</v>
      </c>
    </row>
    <row r="22502" spans="11:16">
      <c r="K22502" s="14" t="str">
        <v/>
      </c>
      <c r="L22502" s="14" t="str">
        <v/>
      </c>
      <c r="O22502" s="14" t="str">
        <v/>
      </c>
      <c r="P22502" s="14" t="str">
        <f ca="1"/>
        <v>Low Cap</v>
      </c>
    </row>
    <row r="22503" spans="11:16">
      <c r="K22503" s="14" t="str">
        <v/>
      </c>
      <c r="L22503" s="14" t="str">
        <v/>
      </c>
      <c r="O22503" s="14" t="str">
        <v/>
      </c>
      <c r="P22503" s="14" t="str">
        <f ca="1"/>
        <v>Low Cap</v>
      </c>
    </row>
    <row r="22504" spans="11:16">
      <c r="K22504" s="14" t="str">
        <v/>
      </c>
      <c r="L22504" s="14" t="str">
        <v/>
      </c>
      <c r="O22504" s="14" t="str">
        <v/>
      </c>
      <c r="P22504" s="14" t="str">
        <f ca="1"/>
        <v>Low Cap</v>
      </c>
    </row>
    <row r="22505" spans="11:16">
      <c r="K22505" s="14" t="str">
        <v/>
      </c>
      <c r="L22505" s="14" t="str">
        <v/>
      </c>
      <c r="O22505" s="14" t="str">
        <v/>
      </c>
      <c r="P22505" s="14" t="str">
        <f ca="1"/>
        <v>Low Cap</v>
      </c>
    </row>
    <row r="22506" spans="11:16">
      <c r="K22506" s="14" t="str">
        <v/>
      </c>
      <c r="L22506" s="14" t="str">
        <v/>
      </c>
      <c r="O22506" s="14" t="str">
        <v/>
      </c>
      <c r="P22506" s="14" t="str">
        <f ca="1"/>
        <v>Low Cap</v>
      </c>
    </row>
    <row r="22507" spans="11:16">
      <c r="K22507" s="14" t="str">
        <v/>
      </c>
      <c r="L22507" s="14" t="str">
        <v/>
      </c>
      <c r="O22507" s="14" t="str">
        <v/>
      </c>
      <c r="P22507" s="14" t="str">
        <f ca="1"/>
        <v>Low Cap</v>
      </c>
    </row>
    <row r="22508" spans="11:16">
      <c r="K22508" s="14" t="str">
        <v/>
      </c>
      <c r="L22508" s="14" t="str">
        <v/>
      </c>
      <c r="O22508" s="14" t="str">
        <v/>
      </c>
      <c r="P22508" s="14" t="str">
        <f ca="1"/>
        <v>Low Cap</v>
      </c>
    </row>
    <row r="22509" spans="11:16">
      <c r="K22509" s="14" t="str">
        <v/>
      </c>
      <c r="L22509" s="14" t="str">
        <v/>
      </c>
      <c r="O22509" s="14" t="str">
        <v/>
      </c>
      <c r="P22509" s="14" t="str">
        <f ca="1"/>
        <v>Low Cap</v>
      </c>
    </row>
    <row r="22510" spans="11:16">
      <c r="K22510" s="14" t="str">
        <v/>
      </c>
      <c r="L22510" s="14" t="str">
        <v/>
      </c>
      <c r="O22510" s="14" t="str">
        <v/>
      </c>
      <c r="P22510" s="14" t="str">
        <f ca="1"/>
        <v>Low Cap</v>
      </c>
    </row>
    <row r="22511" spans="11:16">
      <c r="K22511" s="14" t="str">
        <v/>
      </c>
      <c r="L22511" s="14" t="str">
        <v/>
      </c>
      <c r="O22511" s="14" t="str">
        <v/>
      </c>
      <c r="P22511" s="14" t="str">
        <f ca="1"/>
        <v>Low Cap</v>
      </c>
    </row>
    <row r="22512" spans="11:16">
      <c r="K22512" s="14" t="str">
        <v/>
      </c>
      <c r="L22512" s="14" t="str">
        <v/>
      </c>
      <c r="O22512" s="14" t="str">
        <v/>
      </c>
      <c r="P22512" s="14" t="str">
        <f ca="1"/>
        <v>Low Cap</v>
      </c>
    </row>
    <row r="22513" spans="11:16">
      <c r="K22513" s="14" t="str">
        <v/>
      </c>
      <c r="L22513" s="14" t="str">
        <v/>
      </c>
      <c r="O22513" s="14" t="str">
        <v/>
      </c>
      <c r="P22513" s="14" t="str">
        <f ca="1"/>
        <v>Low Cap</v>
      </c>
    </row>
    <row r="22514" spans="11:16">
      <c r="K22514" s="14" t="str">
        <v/>
      </c>
      <c r="L22514" s="14" t="str">
        <v/>
      </c>
      <c r="O22514" s="14" t="str">
        <v/>
      </c>
      <c r="P22514" s="14" t="str">
        <f ca="1"/>
        <v>Low Cap</v>
      </c>
    </row>
    <row r="22515" spans="11:16">
      <c r="K22515" s="14" t="str">
        <v/>
      </c>
      <c r="L22515" s="14" t="str">
        <v/>
      </c>
      <c r="O22515" s="14" t="str">
        <v/>
      </c>
      <c r="P22515" s="14" t="str">
        <f ca="1"/>
        <v>Low Cap</v>
      </c>
    </row>
    <row r="22516" spans="11:16">
      <c r="K22516" s="14" t="str">
        <v/>
      </c>
      <c r="L22516" s="14" t="str">
        <v/>
      </c>
      <c r="O22516" s="14" t="str">
        <v/>
      </c>
      <c r="P22516" s="14" t="str">
        <f ca="1"/>
        <v>Low Cap</v>
      </c>
    </row>
    <row r="22517" spans="11:16">
      <c r="K22517" s="14" t="str">
        <v/>
      </c>
      <c r="L22517" s="14" t="str">
        <v/>
      </c>
      <c r="O22517" s="14" t="str">
        <v/>
      </c>
      <c r="P22517" s="14" t="str">
        <f ca="1"/>
        <v>Low Cap</v>
      </c>
    </row>
    <row r="22518" spans="11:16">
      <c r="K22518" s="14" t="str">
        <v/>
      </c>
      <c r="L22518" s="14" t="str">
        <v/>
      </c>
      <c r="O22518" s="14" t="str">
        <v/>
      </c>
      <c r="P22518" s="14" t="str">
        <f ca="1"/>
        <v>Low Cap</v>
      </c>
    </row>
    <row r="22519" spans="11:16">
      <c r="K22519" s="14" t="str">
        <v/>
      </c>
      <c r="L22519" s="14" t="str">
        <v/>
      </c>
      <c r="O22519" s="14" t="str">
        <v/>
      </c>
      <c r="P22519" s="14" t="str">
        <f ca="1"/>
        <v>Low Cap</v>
      </c>
    </row>
    <row r="22520" spans="11:16">
      <c r="K22520" s="14" t="str">
        <v/>
      </c>
      <c r="L22520" s="14" t="str">
        <v/>
      </c>
      <c r="O22520" s="14" t="str">
        <v/>
      </c>
      <c r="P22520" s="14" t="str">
        <f ca="1"/>
        <v>Low Cap</v>
      </c>
    </row>
    <row r="22521" spans="11:16">
      <c r="K22521" s="14" t="str">
        <v/>
      </c>
      <c r="L22521" s="14" t="str">
        <v/>
      </c>
      <c r="O22521" s="14" t="str">
        <v/>
      </c>
      <c r="P22521" s="14" t="str">
        <f ca="1"/>
        <v>Low Cap</v>
      </c>
    </row>
    <row r="22522" spans="11:16">
      <c r="K22522" s="14" t="str">
        <v/>
      </c>
      <c r="L22522" s="14" t="str">
        <v/>
      </c>
      <c r="O22522" s="14" t="str">
        <v/>
      </c>
      <c r="P22522" s="14" t="str">
        <f ca="1"/>
        <v>Low Cap</v>
      </c>
    </row>
    <row r="22523" spans="11:16">
      <c r="K22523" s="14" t="str">
        <v/>
      </c>
      <c r="L22523" s="14" t="str">
        <v/>
      </c>
      <c r="O22523" s="14" t="str">
        <v/>
      </c>
      <c r="P22523" s="14" t="str">
        <f ca="1"/>
        <v>Low Cap</v>
      </c>
    </row>
    <row r="22524" spans="11:16">
      <c r="K22524" s="14" t="str">
        <v/>
      </c>
      <c r="L22524" s="14" t="str">
        <v/>
      </c>
      <c r="O22524" s="14" t="str">
        <v/>
      </c>
      <c r="P22524" s="14" t="str">
        <f ca="1"/>
        <v>Low Cap</v>
      </c>
    </row>
    <row r="22525" spans="11:16">
      <c r="K22525" s="14" t="str">
        <v/>
      </c>
      <c r="L22525" s="14" t="str">
        <v/>
      </c>
      <c r="O22525" s="14" t="str">
        <v/>
      </c>
      <c r="P22525" s="14" t="str">
        <f ca="1"/>
        <v>Low Cap</v>
      </c>
    </row>
    <row r="22526" spans="11:16">
      <c r="K22526" s="14" t="str">
        <v/>
      </c>
      <c r="L22526" s="14" t="str">
        <v/>
      </c>
      <c r="O22526" s="14" t="str">
        <v/>
      </c>
      <c r="P22526" s="14" t="str">
        <f ca="1"/>
        <v>Low Cap</v>
      </c>
    </row>
    <row r="22527" spans="11:16">
      <c r="K22527" s="14" t="str">
        <v/>
      </c>
      <c r="L22527" s="14" t="str">
        <v/>
      </c>
      <c r="O22527" s="14" t="str">
        <v/>
      </c>
      <c r="P22527" s="14" t="str">
        <f ca="1"/>
        <v>Low Cap</v>
      </c>
    </row>
    <row r="22528" spans="11:16">
      <c r="K22528" s="14" t="str">
        <v/>
      </c>
      <c r="L22528" s="14" t="str">
        <v/>
      </c>
      <c r="O22528" s="14" t="str">
        <v/>
      </c>
      <c r="P22528" s="14" t="str">
        <f ca="1"/>
        <v>Low Cap</v>
      </c>
    </row>
    <row r="22529" spans="11:16">
      <c r="K22529" s="14" t="str">
        <v/>
      </c>
      <c r="L22529" s="14" t="str">
        <v/>
      </c>
      <c r="O22529" s="14" t="str">
        <v/>
      </c>
      <c r="P22529" s="14" t="str">
        <f ca="1"/>
        <v>Low Cap</v>
      </c>
    </row>
    <row r="22530" spans="11:16">
      <c r="K22530" s="14" t="str">
        <v/>
      </c>
      <c r="L22530" s="14" t="str">
        <v/>
      </c>
      <c r="O22530" s="14" t="str">
        <v/>
      </c>
      <c r="P22530" s="14" t="str">
        <f ca="1"/>
        <v>Low Cap</v>
      </c>
    </row>
    <row r="22531" spans="11:16">
      <c r="K22531" s="14" t="str">
        <v/>
      </c>
      <c r="L22531" s="14" t="str">
        <v/>
      </c>
      <c r="O22531" s="14" t="str">
        <v/>
      </c>
      <c r="P22531" s="14" t="str">
        <f ca="1"/>
        <v>Low Cap</v>
      </c>
    </row>
    <row r="22532" spans="11:16">
      <c r="K22532" s="14" t="str">
        <v/>
      </c>
      <c r="L22532" s="14" t="str">
        <v/>
      </c>
      <c r="O22532" s="14" t="str">
        <v/>
      </c>
      <c r="P22532" s="14" t="str">
        <f ca="1"/>
        <v>Low Cap</v>
      </c>
    </row>
    <row r="22533" spans="11:16">
      <c r="K22533" s="14" t="str">
        <v/>
      </c>
      <c r="L22533" s="14" t="str">
        <v/>
      </c>
      <c r="O22533" s="14" t="str">
        <v/>
      </c>
      <c r="P22533" s="14" t="str">
        <f ca="1"/>
        <v>Low Cap</v>
      </c>
    </row>
    <row r="22534" spans="11:16">
      <c r="K22534" s="14" t="str">
        <v/>
      </c>
      <c r="L22534" s="14" t="str">
        <v/>
      </c>
      <c r="O22534" s="14" t="str">
        <v/>
      </c>
      <c r="P22534" s="14" t="str">
        <f ca="1"/>
        <v>Low Cap</v>
      </c>
    </row>
    <row r="22535" spans="11:16">
      <c r="K22535" s="14" t="str">
        <v/>
      </c>
      <c r="L22535" s="14" t="str">
        <v/>
      </c>
      <c r="O22535" s="14" t="str">
        <v/>
      </c>
      <c r="P22535" s="14" t="str">
        <f ca="1"/>
        <v>Low Cap</v>
      </c>
    </row>
    <row r="22536" spans="11:16">
      <c r="K22536" s="14" t="str">
        <v/>
      </c>
      <c r="L22536" s="14" t="str">
        <v/>
      </c>
      <c r="O22536" s="14" t="str">
        <v/>
      </c>
      <c r="P22536" s="14" t="str">
        <f ca="1"/>
        <v>Low Cap</v>
      </c>
    </row>
    <row r="22537" spans="11:16">
      <c r="K22537" s="14" t="str">
        <v/>
      </c>
      <c r="L22537" s="14" t="str">
        <v/>
      </c>
      <c r="O22537" s="14" t="str">
        <v/>
      </c>
      <c r="P22537" s="14" t="str">
        <f ca="1"/>
        <v>Low Cap</v>
      </c>
    </row>
    <row r="22538" spans="11:16">
      <c r="K22538" s="14" t="str">
        <v/>
      </c>
      <c r="L22538" s="14" t="str">
        <v/>
      </c>
      <c r="O22538" s="14" t="str">
        <v/>
      </c>
      <c r="P22538" s="14" t="str">
        <f ca="1"/>
        <v>Low Cap</v>
      </c>
    </row>
    <row r="22539" spans="11:16">
      <c r="K22539" s="14" t="str">
        <v/>
      </c>
      <c r="L22539" s="14" t="str">
        <v/>
      </c>
      <c r="O22539" s="14" t="str">
        <v/>
      </c>
      <c r="P22539" s="14" t="str">
        <f ca="1"/>
        <v>Low Cap</v>
      </c>
    </row>
    <row r="22540" spans="11:16">
      <c r="K22540" s="14" t="str">
        <v/>
      </c>
      <c r="L22540" s="14" t="str">
        <v/>
      </c>
      <c r="O22540" s="14" t="str">
        <v/>
      </c>
      <c r="P22540" s="14" t="str">
        <f ca="1"/>
        <v>Low Cap</v>
      </c>
    </row>
    <row r="22541" spans="11:16">
      <c r="K22541" s="14" t="str">
        <v/>
      </c>
      <c r="L22541" s="14" t="str">
        <v/>
      </c>
      <c r="O22541" s="14" t="str">
        <v/>
      </c>
      <c r="P22541" s="14" t="str">
        <f ca="1"/>
        <v>Low Cap</v>
      </c>
    </row>
    <row r="22542" spans="11:16">
      <c r="K22542" s="14" t="str">
        <v/>
      </c>
      <c r="L22542" s="14" t="str">
        <v/>
      </c>
      <c r="O22542" s="14" t="str">
        <v/>
      </c>
      <c r="P22542" s="14" t="str">
        <f ca="1"/>
        <v>Low Cap</v>
      </c>
    </row>
    <row r="22543" spans="11:16">
      <c r="K22543" s="14" t="str">
        <v/>
      </c>
      <c r="L22543" s="14" t="str">
        <v/>
      </c>
      <c r="O22543" s="14" t="str">
        <v/>
      </c>
      <c r="P22543" s="14" t="str">
        <f ca="1"/>
        <v>Low Cap</v>
      </c>
    </row>
    <row r="22544" spans="11:16">
      <c r="K22544" s="14" t="str">
        <v/>
      </c>
      <c r="L22544" s="14" t="str">
        <v/>
      </c>
      <c r="O22544" s="14" t="str">
        <v/>
      </c>
      <c r="P22544" s="14" t="str">
        <f ca="1"/>
        <v>Low Cap</v>
      </c>
    </row>
    <row r="22545" spans="11:16">
      <c r="K22545" s="14" t="str">
        <v/>
      </c>
      <c r="L22545" s="14" t="str">
        <v/>
      </c>
      <c r="O22545" s="14" t="str">
        <v/>
      </c>
      <c r="P22545" s="14" t="str">
        <f ca="1"/>
        <v>Low Cap</v>
      </c>
    </row>
    <row r="22546" spans="11:16">
      <c r="K22546" s="14" t="str">
        <v/>
      </c>
      <c r="L22546" s="14" t="str">
        <v/>
      </c>
      <c r="O22546" s="14" t="str">
        <v/>
      </c>
      <c r="P22546" s="14" t="str">
        <f ca="1"/>
        <v>Low Cap</v>
      </c>
    </row>
    <row r="22547" spans="11:16">
      <c r="K22547" s="14" t="str">
        <v/>
      </c>
      <c r="L22547" s="14" t="str">
        <v/>
      </c>
      <c r="O22547" s="14" t="str">
        <v/>
      </c>
      <c r="P22547" s="14" t="str">
        <f ca="1"/>
        <v>Low Cap</v>
      </c>
    </row>
    <row r="22548" spans="11:16">
      <c r="K22548" s="14" t="str">
        <v/>
      </c>
      <c r="L22548" s="14" t="str">
        <v/>
      </c>
      <c r="O22548" s="14" t="str">
        <v/>
      </c>
      <c r="P22548" s="14" t="str">
        <f ca="1"/>
        <v>Low Cap</v>
      </c>
    </row>
    <row r="22549" spans="11:16">
      <c r="K22549" s="14" t="str">
        <v/>
      </c>
      <c r="L22549" s="14" t="str">
        <v/>
      </c>
      <c r="O22549" s="14" t="str">
        <v/>
      </c>
      <c r="P22549" s="14" t="str">
        <f ca="1"/>
        <v>Low Cap</v>
      </c>
    </row>
    <row r="22550" spans="11:16">
      <c r="K22550" s="14" t="str">
        <v/>
      </c>
      <c r="L22550" s="14" t="str">
        <v/>
      </c>
      <c r="O22550" s="14" t="str">
        <v/>
      </c>
      <c r="P22550" s="14" t="str">
        <f ca="1"/>
        <v>Low Cap</v>
      </c>
    </row>
    <row r="22551" spans="11:16">
      <c r="K22551" s="14" t="str">
        <v/>
      </c>
      <c r="L22551" s="14" t="str">
        <v/>
      </c>
      <c r="O22551" s="14" t="str">
        <v/>
      </c>
      <c r="P22551" s="14" t="str">
        <f ca="1"/>
        <v>Low Cap</v>
      </c>
    </row>
    <row r="22552" spans="11:16">
      <c r="K22552" s="14" t="str">
        <v/>
      </c>
      <c r="L22552" s="14" t="str">
        <v/>
      </c>
      <c r="O22552" s="14" t="str">
        <v/>
      </c>
      <c r="P22552" s="14" t="str">
        <f ca="1"/>
        <v>Low Cap</v>
      </c>
    </row>
    <row r="22553" spans="11:16">
      <c r="K22553" s="14" t="str">
        <v/>
      </c>
      <c r="L22553" s="14" t="str">
        <v/>
      </c>
      <c r="O22553" s="14" t="str">
        <v/>
      </c>
      <c r="P22553" s="14" t="str">
        <f ca="1"/>
        <v>Low Cap</v>
      </c>
    </row>
    <row r="22554" spans="11:16">
      <c r="K22554" s="14" t="str">
        <v/>
      </c>
      <c r="L22554" s="14" t="str">
        <v/>
      </c>
      <c r="O22554" s="14" t="str">
        <v/>
      </c>
      <c r="P22554" s="14" t="str">
        <f ca="1"/>
        <v>Low Cap</v>
      </c>
    </row>
    <row r="22555" spans="11:16">
      <c r="K22555" s="14" t="str">
        <v/>
      </c>
      <c r="L22555" s="14" t="str">
        <v/>
      </c>
      <c r="O22555" s="14" t="str">
        <v/>
      </c>
      <c r="P22555" s="14" t="str">
        <f ca="1"/>
        <v>Low Cap</v>
      </c>
    </row>
    <row r="22556" spans="11:16">
      <c r="K22556" s="14" t="str">
        <v/>
      </c>
      <c r="L22556" s="14" t="str">
        <v/>
      </c>
      <c r="O22556" s="14" t="str">
        <v/>
      </c>
      <c r="P22556" s="14" t="str">
        <f ca="1"/>
        <v>Low Cap</v>
      </c>
    </row>
    <row r="22557" spans="11:16">
      <c r="K22557" s="14" t="str">
        <v/>
      </c>
      <c r="L22557" s="14" t="str">
        <v/>
      </c>
      <c r="O22557" s="14" t="str">
        <v/>
      </c>
      <c r="P22557" s="14" t="str">
        <f ca="1"/>
        <v>Low Cap</v>
      </c>
    </row>
    <row r="22558" spans="11:16">
      <c r="K22558" s="14" t="str">
        <v/>
      </c>
      <c r="L22558" s="14" t="str">
        <v/>
      </c>
      <c r="O22558" s="14" t="str">
        <v/>
      </c>
      <c r="P22558" s="14" t="str">
        <f ca="1"/>
        <v>Low Cap</v>
      </c>
    </row>
    <row r="22559" spans="11:16">
      <c r="K22559" s="14" t="str">
        <v/>
      </c>
      <c r="L22559" s="14" t="str">
        <v/>
      </c>
      <c r="O22559" s="14" t="str">
        <v/>
      </c>
      <c r="P22559" s="14" t="str">
        <f ca="1"/>
        <v>Low Cap</v>
      </c>
    </row>
    <row r="22560" spans="11:16">
      <c r="K22560" s="14" t="str">
        <v/>
      </c>
      <c r="L22560" s="14" t="str">
        <v/>
      </c>
      <c r="O22560" s="14" t="str">
        <v/>
      </c>
      <c r="P22560" s="14" t="str">
        <f ca="1"/>
        <v>Low Cap</v>
      </c>
    </row>
    <row r="22561" spans="11:16">
      <c r="K22561" s="14" t="str">
        <v/>
      </c>
      <c r="L22561" s="14" t="str">
        <v/>
      </c>
      <c r="O22561" s="14" t="str">
        <v/>
      </c>
      <c r="P22561" s="14" t="str">
        <f ca="1"/>
        <v>Low Cap</v>
      </c>
    </row>
    <row r="22562" spans="11:16">
      <c r="K22562" s="14" t="str">
        <v/>
      </c>
      <c r="L22562" s="14" t="str">
        <v/>
      </c>
      <c r="O22562" s="14" t="str">
        <v/>
      </c>
      <c r="P22562" s="14" t="str">
        <f ca="1"/>
        <v>Low Cap</v>
      </c>
    </row>
    <row r="22563" spans="11:16">
      <c r="K22563" s="14" t="str">
        <v/>
      </c>
      <c r="L22563" s="14" t="str">
        <v/>
      </c>
      <c r="O22563" s="14" t="str">
        <v/>
      </c>
      <c r="P22563" s="14" t="str">
        <f ca="1"/>
        <v>Low Cap</v>
      </c>
    </row>
    <row r="22564" spans="11:16">
      <c r="K22564" s="14" t="str">
        <v/>
      </c>
      <c r="L22564" s="14" t="str">
        <v/>
      </c>
      <c r="O22564" s="14" t="str">
        <v/>
      </c>
      <c r="P22564" s="14" t="str">
        <f ca="1"/>
        <v>Low Cap</v>
      </c>
    </row>
    <row r="22565" spans="11:16">
      <c r="K22565" s="14" t="str">
        <v/>
      </c>
      <c r="L22565" s="14" t="str">
        <v/>
      </c>
      <c r="O22565" s="14" t="str">
        <v/>
      </c>
      <c r="P22565" s="14" t="str">
        <f ca="1"/>
        <v>Low Cap</v>
      </c>
    </row>
    <row r="22566" spans="11:16">
      <c r="K22566" s="14" t="str">
        <v/>
      </c>
      <c r="L22566" s="14" t="str">
        <v/>
      </c>
      <c r="O22566" s="14" t="str">
        <v/>
      </c>
      <c r="P22566" s="14" t="str">
        <f ca="1"/>
        <v>Low Cap</v>
      </c>
    </row>
    <row r="22567" spans="11:16">
      <c r="K22567" s="14" t="str">
        <v/>
      </c>
      <c r="L22567" s="14" t="str">
        <v/>
      </c>
      <c r="O22567" s="14" t="str">
        <v/>
      </c>
      <c r="P22567" s="14" t="str">
        <f ca="1"/>
        <v>Low Cap</v>
      </c>
    </row>
    <row r="22568" spans="11:16">
      <c r="K22568" s="14" t="str">
        <v/>
      </c>
      <c r="L22568" s="14" t="str">
        <v/>
      </c>
      <c r="O22568" s="14" t="str">
        <v/>
      </c>
      <c r="P22568" s="14" t="str">
        <f ca="1"/>
        <v>Low Cap</v>
      </c>
    </row>
    <row r="22569" spans="11:16">
      <c r="K22569" s="14" t="str">
        <v/>
      </c>
      <c r="L22569" s="14" t="str">
        <v/>
      </c>
      <c r="O22569" s="14" t="str">
        <v/>
      </c>
      <c r="P22569" s="14" t="str">
        <f ca="1"/>
        <v>Low Cap</v>
      </c>
    </row>
    <row r="22570" spans="11:16">
      <c r="K22570" s="14" t="str">
        <v/>
      </c>
      <c r="L22570" s="14" t="str">
        <v/>
      </c>
      <c r="O22570" s="14" t="str">
        <v/>
      </c>
      <c r="P22570" s="14" t="str">
        <f ca="1"/>
        <v>Low Cap</v>
      </c>
    </row>
    <row r="22571" spans="11:16">
      <c r="K22571" s="14" t="str">
        <v/>
      </c>
      <c r="L22571" s="14" t="str">
        <v/>
      </c>
      <c r="O22571" s="14" t="str">
        <v/>
      </c>
      <c r="P22571" s="14" t="str">
        <f ca="1"/>
        <v>Low Cap</v>
      </c>
    </row>
    <row r="22572" spans="11:16">
      <c r="K22572" s="14" t="str">
        <v/>
      </c>
      <c r="L22572" s="14" t="str">
        <v/>
      </c>
      <c r="O22572" s="14" t="str">
        <v/>
      </c>
      <c r="P22572" s="14" t="str">
        <f ca="1"/>
        <v>Low Cap</v>
      </c>
    </row>
    <row r="22573" spans="11:16">
      <c r="K22573" s="14" t="str">
        <v/>
      </c>
      <c r="L22573" s="14" t="str">
        <v/>
      </c>
      <c r="O22573" s="14" t="str">
        <v/>
      </c>
      <c r="P22573" s="14" t="str">
        <f ca="1"/>
        <v>Low Cap</v>
      </c>
    </row>
    <row r="22574" spans="11:16">
      <c r="K22574" s="14" t="str">
        <v/>
      </c>
      <c r="L22574" s="14" t="str">
        <v/>
      </c>
      <c r="O22574" s="14" t="str">
        <v/>
      </c>
      <c r="P22574" s="14" t="str">
        <f ca="1"/>
        <v>Low Cap</v>
      </c>
    </row>
    <row r="22575" spans="11:16">
      <c r="K22575" s="14" t="str">
        <v/>
      </c>
      <c r="L22575" s="14" t="str">
        <v/>
      </c>
      <c r="O22575" s="14" t="str">
        <v/>
      </c>
      <c r="P22575" s="14" t="str">
        <f ca="1"/>
        <v>Low Cap</v>
      </c>
    </row>
    <row r="22576" spans="11:16">
      <c r="K22576" s="14" t="str">
        <v/>
      </c>
      <c r="L22576" s="14" t="str">
        <v/>
      </c>
      <c r="O22576" s="14" t="str">
        <v/>
      </c>
      <c r="P22576" s="14" t="str">
        <f ca="1"/>
        <v>Low Cap</v>
      </c>
    </row>
    <row r="22577" spans="11:16">
      <c r="K22577" s="14" t="str">
        <v/>
      </c>
      <c r="L22577" s="14" t="str">
        <v/>
      </c>
      <c r="O22577" s="14" t="str">
        <v/>
      </c>
      <c r="P22577" s="14" t="str">
        <f ca="1"/>
        <v>Low Cap</v>
      </c>
    </row>
    <row r="22578" spans="11:16">
      <c r="K22578" s="14" t="str">
        <v/>
      </c>
      <c r="L22578" s="14" t="str">
        <v/>
      </c>
      <c r="O22578" s="14" t="str">
        <v/>
      </c>
      <c r="P22578" s="14" t="str">
        <f ca="1"/>
        <v>Low Cap</v>
      </c>
    </row>
    <row r="22579" spans="11:16">
      <c r="K22579" s="14" t="str">
        <v/>
      </c>
      <c r="L22579" s="14" t="str">
        <v/>
      </c>
      <c r="O22579" s="14" t="str">
        <v/>
      </c>
      <c r="P22579" s="14" t="str">
        <f ca="1"/>
        <v>Low Cap</v>
      </c>
    </row>
    <row r="22580" spans="11:16">
      <c r="K22580" s="14" t="str">
        <v/>
      </c>
      <c r="L22580" s="14" t="str">
        <v/>
      </c>
      <c r="O22580" s="14" t="str">
        <v/>
      </c>
      <c r="P22580" s="14" t="str">
        <f ca="1"/>
        <v>Low Cap</v>
      </c>
    </row>
    <row r="22581" spans="11:16">
      <c r="K22581" s="14" t="str">
        <v/>
      </c>
      <c r="L22581" s="14" t="str">
        <v/>
      </c>
      <c r="O22581" s="14" t="str">
        <v/>
      </c>
      <c r="P22581" s="14" t="str">
        <f ca="1"/>
        <v>Low Cap</v>
      </c>
    </row>
    <row r="22582" spans="11:16">
      <c r="K22582" s="14" t="str">
        <v/>
      </c>
      <c r="L22582" s="14" t="str">
        <v/>
      </c>
      <c r="O22582" s="14" t="str">
        <v/>
      </c>
      <c r="P22582" s="14" t="str">
        <f ca="1"/>
        <v>Low Cap</v>
      </c>
    </row>
    <row r="22583" spans="11:16">
      <c r="K22583" s="14" t="str">
        <v/>
      </c>
      <c r="L22583" s="14" t="str">
        <v/>
      </c>
      <c r="O22583" s="14" t="str">
        <v/>
      </c>
      <c r="P22583" s="14" t="str">
        <f ca="1"/>
        <v>Low Cap</v>
      </c>
    </row>
    <row r="22584" spans="11:16">
      <c r="K22584" s="14" t="str">
        <v/>
      </c>
      <c r="L22584" s="14" t="str">
        <v/>
      </c>
      <c r="O22584" s="14" t="str">
        <v/>
      </c>
      <c r="P22584" s="14" t="str">
        <f ca="1"/>
        <v>Low Cap</v>
      </c>
    </row>
    <row r="22585" spans="11:16">
      <c r="K22585" s="14" t="str">
        <v/>
      </c>
      <c r="L22585" s="14" t="str">
        <v/>
      </c>
      <c r="O22585" s="14" t="str">
        <v/>
      </c>
      <c r="P22585" s="14" t="str">
        <f ca="1"/>
        <v>Low Cap</v>
      </c>
    </row>
    <row r="22586" spans="11:16">
      <c r="K22586" s="14" t="str">
        <v/>
      </c>
      <c r="L22586" s="14" t="str">
        <v/>
      </c>
      <c r="O22586" s="14" t="str">
        <v/>
      </c>
      <c r="P22586" s="14" t="str">
        <f ca="1"/>
        <v>Low Cap</v>
      </c>
    </row>
    <row r="22587" spans="11:16">
      <c r="K22587" s="14" t="str">
        <v/>
      </c>
      <c r="L22587" s="14" t="str">
        <v/>
      </c>
      <c r="O22587" s="14" t="str">
        <v/>
      </c>
      <c r="P22587" s="14" t="str">
        <f ca="1"/>
        <v>Low Cap</v>
      </c>
    </row>
    <row r="22588" spans="11:16">
      <c r="K22588" s="14" t="str">
        <v/>
      </c>
      <c r="L22588" s="14" t="str">
        <v/>
      </c>
      <c r="O22588" s="14" t="str">
        <v/>
      </c>
      <c r="P22588" s="14" t="str">
        <f ca="1"/>
        <v>Low Cap</v>
      </c>
    </row>
    <row r="22589" spans="11:16">
      <c r="K22589" s="14" t="str">
        <v/>
      </c>
      <c r="L22589" s="14" t="str">
        <v/>
      </c>
      <c r="O22589" s="14" t="str">
        <v/>
      </c>
      <c r="P22589" s="14" t="str">
        <f ca="1"/>
        <v>Low Cap</v>
      </c>
    </row>
    <row r="22590" spans="11:16">
      <c r="K22590" s="14" t="str">
        <v/>
      </c>
      <c r="L22590" s="14" t="str">
        <v/>
      </c>
      <c r="O22590" s="14" t="str">
        <v/>
      </c>
      <c r="P22590" s="14" t="str">
        <f ca="1"/>
        <v>Low Cap</v>
      </c>
    </row>
    <row r="22591" spans="11:16">
      <c r="K22591" s="14" t="str">
        <v/>
      </c>
      <c r="L22591" s="14" t="str">
        <v/>
      </c>
      <c r="O22591" s="14" t="str">
        <v/>
      </c>
      <c r="P22591" s="14" t="str">
        <f ca="1"/>
        <v>Low Cap</v>
      </c>
    </row>
    <row r="22592" spans="11:16">
      <c r="K22592" s="14" t="str">
        <v/>
      </c>
      <c r="L22592" s="14" t="str">
        <v/>
      </c>
      <c r="O22592" s="14" t="str">
        <v/>
      </c>
      <c r="P22592" s="14" t="str">
        <f ca="1"/>
        <v>Low Cap</v>
      </c>
    </row>
    <row r="22593" spans="11:16">
      <c r="K22593" s="14" t="str">
        <v/>
      </c>
      <c r="L22593" s="14" t="str">
        <v/>
      </c>
      <c r="O22593" s="14" t="str">
        <v/>
      </c>
      <c r="P22593" s="14" t="str">
        <f ca="1"/>
        <v>Low Cap</v>
      </c>
    </row>
    <row r="22594" spans="11:16">
      <c r="K22594" s="14" t="str">
        <v/>
      </c>
      <c r="L22594" s="14" t="str">
        <v/>
      </c>
      <c r="O22594" s="14" t="str">
        <v/>
      </c>
      <c r="P22594" s="14" t="str">
        <f ca="1"/>
        <v>Low Cap</v>
      </c>
    </row>
    <row r="22595" spans="11:16">
      <c r="K22595" s="14" t="str">
        <v/>
      </c>
      <c r="L22595" s="14" t="str">
        <v/>
      </c>
      <c r="O22595" s="14" t="str">
        <v/>
      </c>
      <c r="P22595" s="14" t="str">
        <f ca="1"/>
        <v>Low Cap</v>
      </c>
    </row>
    <row r="22596" spans="11:16">
      <c r="K22596" s="14" t="str">
        <v/>
      </c>
      <c r="L22596" s="14" t="str">
        <v/>
      </c>
      <c r="O22596" s="14" t="str">
        <v/>
      </c>
      <c r="P22596" s="14" t="str">
        <f ca="1"/>
        <v>Low Cap</v>
      </c>
    </row>
    <row r="22597" spans="11:16">
      <c r="K22597" s="14" t="str">
        <v/>
      </c>
      <c r="L22597" s="14" t="str">
        <v/>
      </c>
      <c r="O22597" s="14" t="str">
        <v/>
      </c>
      <c r="P22597" s="14" t="str">
        <f ca="1"/>
        <v>Low Cap</v>
      </c>
    </row>
    <row r="22598" spans="11:16">
      <c r="K22598" s="14" t="str">
        <v/>
      </c>
      <c r="L22598" s="14" t="str">
        <v/>
      </c>
      <c r="O22598" s="14" t="str">
        <v/>
      </c>
      <c r="P22598" s="14" t="str">
        <f ca="1"/>
        <v>Low Cap</v>
      </c>
    </row>
    <row r="22599" spans="11:16">
      <c r="K22599" s="14" t="str">
        <v/>
      </c>
      <c r="L22599" s="14" t="str">
        <v/>
      </c>
      <c r="O22599" s="14" t="str">
        <v/>
      </c>
      <c r="P22599" s="14" t="str">
        <f ca="1"/>
        <v>Low Cap</v>
      </c>
    </row>
    <row r="22600" spans="11:16">
      <c r="K22600" s="14" t="str">
        <v/>
      </c>
      <c r="L22600" s="14" t="str">
        <v/>
      </c>
      <c r="O22600" s="14" t="str">
        <v/>
      </c>
      <c r="P22600" s="14" t="str">
        <f ca="1"/>
        <v>Low Cap</v>
      </c>
    </row>
    <row r="22601" spans="11:16">
      <c r="K22601" s="14" t="str">
        <v/>
      </c>
      <c r="L22601" s="14" t="str">
        <v/>
      </c>
      <c r="O22601" s="14" t="str">
        <v/>
      </c>
      <c r="P22601" s="14" t="str">
        <f ca="1"/>
        <v>Low Cap</v>
      </c>
    </row>
    <row r="22602" spans="11:16">
      <c r="K22602" s="14" t="str">
        <v/>
      </c>
      <c r="L22602" s="14" t="str">
        <v/>
      </c>
      <c r="O22602" s="14" t="str">
        <v/>
      </c>
      <c r="P22602" s="14" t="str">
        <f ca="1"/>
        <v>Low Cap</v>
      </c>
    </row>
    <row r="22603" spans="11:16">
      <c r="K22603" s="14" t="str">
        <v/>
      </c>
      <c r="L22603" s="14" t="str">
        <v/>
      </c>
      <c r="O22603" s="14" t="str">
        <v/>
      </c>
      <c r="P22603" s="14" t="str">
        <f ca="1"/>
        <v>Low Cap</v>
      </c>
    </row>
    <row r="22604" spans="11:16">
      <c r="K22604" s="14" t="str">
        <v/>
      </c>
      <c r="L22604" s="14" t="str">
        <v/>
      </c>
      <c r="O22604" s="14" t="str">
        <v/>
      </c>
      <c r="P22604" s="14" t="str">
        <f ca="1"/>
        <v>Low Cap</v>
      </c>
    </row>
    <row r="22605" spans="11:16">
      <c r="K22605" s="14" t="str">
        <v/>
      </c>
      <c r="L22605" s="14" t="str">
        <v/>
      </c>
      <c r="O22605" s="14" t="str">
        <v/>
      </c>
      <c r="P22605" s="14" t="str">
        <f ca="1"/>
        <v>Low Cap</v>
      </c>
    </row>
    <row r="22606" spans="11:16">
      <c r="K22606" s="14" t="str">
        <v/>
      </c>
      <c r="L22606" s="14" t="str">
        <v/>
      </c>
      <c r="O22606" s="14" t="str">
        <v/>
      </c>
      <c r="P22606" s="14" t="str">
        <f ca="1"/>
        <v>Low Cap</v>
      </c>
    </row>
    <row r="22607" spans="11:16">
      <c r="K22607" s="14" t="str">
        <v/>
      </c>
      <c r="L22607" s="14" t="str">
        <v/>
      </c>
      <c r="O22607" s="14" t="str">
        <v/>
      </c>
      <c r="P22607" s="14" t="str">
        <f ca="1"/>
        <v>Low Cap</v>
      </c>
    </row>
    <row r="22608" spans="11:16">
      <c r="K22608" s="14" t="str">
        <v/>
      </c>
      <c r="L22608" s="14" t="str">
        <v/>
      </c>
      <c r="O22608" s="14" t="str">
        <v/>
      </c>
      <c r="P22608" s="14" t="str">
        <f ca="1"/>
        <v>Low Cap</v>
      </c>
    </row>
    <row r="22609" spans="11:16">
      <c r="K22609" s="14" t="str">
        <v/>
      </c>
      <c r="L22609" s="14" t="str">
        <v/>
      </c>
      <c r="O22609" s="14" t="str">
        <v/>
      </c>
      <c r="P22609" s="14" t="str">
        <f ca="1"/>
        <v>Low Cap</v>
      </c>
    </row>
    <row r="22610" spans="11:16">
      <c r="K22610" s="14" t="str">
        <v/>
      </c>
      <c r="L22610" s="14" t="str">
        <v/>
      </c>
      <c r="O22610" s="14" t="str">
        <v/>
      </c>
      <c r="P22610" s="14" t="str">
        <f ca="1"/>
        <v>Low Cap</v>
      </c>
    </row>
    <row r="22611" spans="11:16">
      <c r="K22611" s="14" t="str">
        <v/>
      </c>
      <c r="L22611" s="14" t="str">
        <v/>
      </c>
      <c r="O22611" s="14" t="str">
        <v/>
      </c>
      <c r="P22611" s="14" t="str">
        <f ca="1"/>
        <v>Low Cap</v>
      </c>
    </row>
    <row r="22612" spans="11:16">
      <c r="K22612" s="14" t="str">
        <v/>
      </c>
      <c r="L22612" s="14" t="str">
        <v/>
      </c>
      <c r="O22612" s="14" t="str">
        <v/>
      </c>
      <c r="P22612" s="14" t="str">
        <f ca="1"/>
        <v>Low Cap</v>
      </c>
    </row>
    <row r="22613" spans="11:16">
      <c r="K22613" s="14" t="str">
        <v/>
      </c>
      <c r="L22613" s="14" t="str">
        <v/>
      </c>
      <c r="O22613" s="14" t="str">
        <v/>
      </c>
      <c r="P22613" s="14" t="str">
        <f ca="1"/>
        <v>Low Cap</v>
      </c>
    </row>
    <row r="22614" spans="11:16">
      <c r="K22614" s="14" t="str">
        <v/>
      </c>
      <c r="L22614" s="14" t="str">
        <v/>
      </c>
      <c r="O22614" s="14" t="str">
        <v/>
      </c>
      <c r="P22614" s="14" t="str">
        <f ca="1"/>
        <v>Low Cap</v>
      </c>
    </row>
    <row r="22615" spans="11:16">
      <c r="K22615" s="14" t="str">
        <v/>
      </c>
      <c r="L22615" s="14" t="str">
        <v/>
      </c>
      <c r="O22615" s="14" t="str">
        <v/>
      </c>
      <c r="P22615" s="14" t="str">
        <f ca="1"/>
        <v>Low Cap</v>
      </c>
    </row>
    <row r="22616" spans="11:16">
      <c r="K22616" s="14" t="str">
        <v/>
      </c>
      <c r="L22616" s="14" t="str">
        <v/>
      </c>
      <c r="O22616" s="14" t="str">
        <v/>
      </c>
      <c r="P22616" s="14" t="str">
        <f ca="1"/>
        <v>Low Cap</v>
      </c>
    </row>
    <row r="22617" spans="11:16">
      <c r="K22617" s="14" t="str">
        <v/>
      </c>
      <c r="L22617" s="14" t="str">
        <v/>
      </c>
      <c r="O22617" s="14" t="str">
        <v/>
      </c>
      <c r="P22617" s="14" t="str">
        <f ca="1"/>
        <v>Low Cap</v>
      </c>
    </row>
    <row r="22618" spans="11:16">
      <c r="K22618" s="14" t="str">
        <v/>
      </c>
      <c r="L22618" s="14" t="str">
        <v/>
      </c>
      <c r="O22618" s="14" t="str">
        <v/>
      </c>
      <c r="P22618" s="14" t="str">
        <f ca="1"/>
        <v>Low Cap</v>
      </c>
    </row>
    <row r="22619" spans="11:16">
      <c r="K22619" s="14" t="str">
        <v/>
      </c>
      <c r="L22619" s="14" t="str">
        <v/>
      </c>
      <c r="O22619" s="14" t="str">
        <v/>
      </c>
      <c r="P22619" s="14" t="str">
        <f ca="1"/>
        <v>Low Cap</v>
      </c>
    </row>
    <row r="22620" spans="11:16">
      <c r="K22620" s="14" t="str">
        <v/>
      </c>
      <c r="L22620" s="14" t="str">
        <v/>
      </c>
      <c r="O22620" s="14" t="str">
        <v/>
      </c>
      <c r="P22620" s="14" t="str">
        <f ca="1"/>
        <v>Low Cap</v>
      </c>
    </row>
    <row r="22621" spans="11:16">
      <c r="K22621" s="14" t="str">
        <v/>
      </c>
      <c r="L22621" s="14" t="str">
        <v/>
      </c>
      <c r="O22621" s="14" t="str">
        <v/>
      </c>
      <c r="P22621" s="14" t="str">
        <f ca="1"/>
        <v>Low Cap</v>
      </c>
    </row>
    <row r="22622" spans="11:16">
      <c r="K22622" s="14" t="str">
        <v/>
      </c>
      <c r="L22622" s="14" t="str">
        <v/>
      </c>
      <c r="O22622" s="14" t="str">
        <v/>
      </c>
      <c r="P22622" s="14" t="str">
        <f ca="1"/>
        <v>Low Cap</v>
      </c>
    </row>
    <row r="22623" spans="11:16">
      <c r="K22623" s="14" t="str">
        <v/>
      </c>
      <c r="L22623" s="14" t="str">
        <v/>
      </c>
      <c r="O22623" s="14" t="str">
        <v/>
      </c>
      <c r="P22623" s="14" t="str">
        <f ca="1"/>
        <v>Low Cap</v>
      </c>
    </row>
    <row r="22624" spans="11:16">
      <c r="K22624" s="14" t="str">
        <v/>
      </c>
      <c r="L22624" s="14" t="str">
        <v/>
      </c>
      <c r="O22624" s="14" t="str">
        <v/>
      </c>
      <c r="P22624" s="14" t="str">
        <f ca="1"/>
        <v>Low Cap</v>
      </c>
    </row>
    <row r="22625" spans="11:16">
      <c r="K22625" s="14" t="str">
        <v/>
      </c>
      <c r="L22625" s="14" t="str">
        <v/>
      </c>
      <c r="O22625" s="14" t="str">
        <v/>
      </c>
      <c r="P22625" s="14" t="str">
        <f ca="1"/>
        <v>Low Cap</v>
      </c>
    </row>
    <row r="22626" spans="11:16">
      <c r="K22626" s="14" t="str">
        <v/>
      </c>
      <c r="L22626" s="14" t="str">
        <v/>
      </c>
      <c r="O22626" s="14" t="str">
        <v/>
      </c>
      <c r="P22626" s="14" t="str">
        <f ca="1"/>
        <v>Low Cap</v>
      </c>
    </row>
    <row r="22627" spans="11:16">
      <c r="K22627" s="14" t="str">
        <v/>
      </c>
      <c r="L22627" s="14" t="str">
        <v/>
      </c>
      <c r="O22627" s="14" t="str">
        <v/>
      </c>
      <c r="P22627" s="14" t="str">
        <f ca="1"/>
        <v>Low Cap</v>
      </c>
    </row>
    <row r="22628" spans="11:16">
      <c r="K22628" s="14" t="str">
        <v/>
      </c>
      <c r="L22628" s="14" t="str">
        <v/>
      </c>
      <c r="O22628" s="14" t="str">
        <v/>
      </c>
      <c r="P22628" s="14" t="str">
        <f ca="1"/>
        <v>Low Cap</v>
      </c>
    </row>
    <row r="22629" spans="11:16">
      <c r="K22629" s="14" t="str">
        <v/>
      </c>
      <c r="L22629" s="14" t="str">
        <v/>
      </c>
      <c r="O22629" s="14" t="str">
        <v/>
      </c>
      <c r="P22629" s="14" t="str">
        <f ca="1"/>
        <v>Low Cap</v>
      </c>
    </row>
    <row r="22630" spans="11:16">
      <c r="K22630" s="14" t="str">
        <v/>
      </c>
      <c r="L22630" s="14" t="str">
        <v/>
      </c>
      <c r="O22630" s="14" t="str">
        <v/>
      </c>
      <c r="P22630" s="14" t="str">
        <f ca="1"/>
        <v>Low Cap</v>
      </c>
    </row>
    <row r="22631" spans="11:16">
      <c r="K22631" s="14" t="str">
        <v/>
      </c>
      <c r="L22631" s="14" t="str">
        <v/>
      </c>
      <c r="O22631" s="14" t="str">
        <v/>
      </c>
      <c r="P22631" s="14" t="str">
        <f ca="1"/>
        <v>Low Cap</v>
      </c>
    </row>
    <row r="22632" spans="11:16">
      <c r="K22632" s="14" t="str">
        <v/>
      </c>
      <c r="L22632" s="14" t="str">
        <v/>
      </c>
      <c r="O22632" s="14" t="str">
        <v/>
      </c>
      <c r="P22632" s="14" t="str">
        <f ca="1"/>
        <v>Low Cap</v>
      </c>
    </row>
    <row r="22633" spans="11:16">
      <c r="K22633" s="14" t="str">
        <v/>
      </c>
      <c r="L22633" s="14" t="str">
        <v/>
      </c>
      <c r="O22633" s="14" t="str">
        <v/>
      </c>
      <c r="P22633" s="14" t="str">
        <f ca="1"/>
        <v>Low Cap</v>
      </c>
    </row>
    <row r="22634" spans="11:16">
      <c r="K22634" s="14" t="str">
        <v/>
      </c>
      <c r="L22634" s="14" t="str">
        <v/>
      </c>
      <c r="O22634" s="14" t="str">
        <v/>
      </c>
      <c r="P22634" s="14" t="str">
        <f ca="1"/>
        <v>Low Cap</v>
      </c>
    </row>
    <row r="22635" spans="11:16">
      <c r="K22635" s="14" t="str">
        <v/>
      </c>
      <c r="L22635" s="14" t="str">
        <v/>
      </c>
      <c r="O22635" s="14" t="str">
        <v/>
      </c>
      <c r="P22635" s="14" t="str">
        <f ca="1"/>
        <v>Low Cap</v>
      </c>
    </row>
    <row r="22636" spans="11:16">
      <c r="K22636" s="14" t="str">
        <v/>
      </c>
      <c r="L22636" s="14" t="str">
        <v/>
      </c>
      <c r="O22636" s="14" t="str">
        <v/>
      </c>
      <c r="P22636" s="14" t="str">
        <f ca="1"/>
        <v>Low Cap</v>
      </c>
    </row>
    <row r="22637" spans="11:16">
      <c r="K22637" s="14" t="str">
        <v/>
      </c>
      <c r="L22637" s="14" t="str">
        <v/>
      </c>
      <c r="O22637" s="14" t="str">
        <v/>
      </c>
      <c r="P22637" s="14" t="str">
        <f ca="1"/>
        <v>Low Cap</v>
      </c>
    </row>
    <row r="22638" spans="11:16">
      <c r="K22638" s="14" t="str">
        <v/>
      </c>
      <c r="L22638" s="14" t="str">
        <v/>
      </c>
      <c r="O22638" s="14" t="str">
        <v/>
      </c>
      <c r="P22638" s="14" t="str">
        <f ca="1"/>
        <v>Low Cap</v>
      </c>
    </row>
    <row r="22639" spans="11:16">
      <c r="K22639" s="14" t="str">
        <v/>
      </c>
      <c r="L22639" s="14" t="str">
        <v/>
      </c>
      <c r="O22639" s="14" t="str">
        <v/>
      </c>
      <c r="P22639" s="14" t="str">
        <f ca="1"/>
        <v>Low Cap</v>
      </c>
    </row>
    <row r="22640" spans="11:16">
      <c r="K22640" s="14" t="str">
        <v/>
      </c>
      <c r="L22640" s="14" t="str">
        <v/>
      </c>
      <c r="O22640" s="14" t="str">
        <v/>
      </c>
      <c r="P22640" s="14" t="str">
        <f ca="1"/>
        <v>Low Cap</v>
      </c>
    </row>
    <row r="22641" spans="11:16">
      <c r="K22641" s="14" t="str">
        <v/>
      </c>
      <c r="L22641" s="14" t="str">
        <v/>
      </c>
      <c r="O22641" s="14" t="str">
        <v/>
      </c>
      <c r="P22641" s="14" t="str">
        <f ca="1"/>
        <v>Low Cap</v>
      </c>
    </row>
    <row r="22642" spans="11:16">
      <c r="K22642" s="14" t="str">
        <v/>
      </c>
      <c r="L22642" s="14" t="str">
        <v/>
      </c>
      <c r="O22642" s="14" t="str">
        <v/>
      </c>
      <c r="P22642" s="14" t="str">
        <f ca="1"/>
        <v>Low Cap</v>
      </c>
    </row>
    <row r="22643" spans="11:16">
      <c r="K22643" s="14" t="str">
        <v/>
      </c>
      <c r="L22643" s="14" t="str">
        <v/>
      </c>
      <c r="O22643" s="14" t="str">
        <v/>
      </c>
      <c r="P22643" s="14" t="str">
        <f ca="1"/>
        <v>Low Cap</v>
      </c>
    </row>
    <row r="22644" spans="11:16">
      <c r="K22644" s="14" t="str">
        <v/>
      </c>
      <c r="L22644" s="14" t="str">
        <v/>
      </c>
      <c r="O22644" s="14" t="str">
        <v/>
      </c>
      <c r="P22644" s="14" t="str">
        <f ca="1"/>
        <v>Low Cap</v>
      </c>
    </row>
    <row r="22645" spans="11:16">
      <c r="K22645" s="14" t="str">
        <v/>
      </c>
      <c r="L22645" s="14" t="str">
        <v/>
      </c>
      <c r="O22645" s="14" t="str">
        <v/>
      </c>
      <c r="P22645" s="14" t="str">
        <f ca="1"/>
        <v>Low Cap</v>
      </c>
    </row>
    <row r="22646" spans="11:16">
      <c r="K22646" s="14" t="str">
        <v/>
      </c>
      <c r="L22646" s="14" t="str">
        <v/>
      </c>
      <c r="O22646" s="14" t="str">
        <v/>
      </c>
      <c r="P22646" s="14" t="str">
        <f ca="1"/>
        <v>Low Cap</v>
      </c>
    </row>
    <row r="22647" spans="11:16">
      <c r="K22647" s="14" t="str">
        <v/>
      </c>
      <c r="L22647" s="14" t="str">
        <v/>
      </c>
      <c r="O22647" s="14" t="str">
        <v/>
      </c>
      <c r="P22647" s="14" t="str">
        <f ca="1"/>
        <v>Low Cap</v>
      </c>
    </row>
    <row r="22648" spans="11:16">
      <c r="K22648" s="14" t="str">
        <v/>
      </c>
      <c r="L22648" s="14" t="str">
        <v/>
      </c>
      <c r="O22648" s="14" t="str">
        <v/>
      </c>
      <c r="P22648" s="14" t="str">
        <f ca="1"/>
        <v>Low Cap</v>
      </c>
    </row>
    <row r="22649" spans="11:16">
      <c r="K22649" s="14" t="str">
        <v/>
      </c>
      <c r="L22649" s="14" t="str">
        <v/>
      </c>
      <c r="O22649" s="14" t="str">
        <v/>
      </c>
      <c r="P22649" s="14" t="str">
        <f ca="1"/>
        <v>Low Cap</v>
      </c>
    </row>
    <row r="22650" spans="11:16">
      <c r="K22650" s="14" t="str">
        <v/>
      </c>
      <c r="L22650" s="14" t="str">
        <v/>
      </c>
      <c r="O22650" s="14" t="str">
        <v/>
      </c>
      <c r="P22650" s="14" t="str">
        <f ca="1"/>
        <v>Low Cap</v>
      </c>
    </row>
    <row r="22651" spans="11:16">
      <c r="K22651" s="14" t="str">
        <v/>
      </c>
      <c r="L22651" s="14" t="str">
        <v/>
      </c>
      <c r="O22651" s="14" t="str">
        <v/>
      </c>
      <c r="P22651" s="14" t="str">
        <f ca="1"/>
        <v>Low Cap</v>
      </c>
    </row>
    <row r="22652" spans="11:16">
      <c r="K22652" s="14" t="str">
        <v/>
      </c>
      <c r="L22652" s="14" t="str">
        <v/>
      </c>
      <c r="O22652" s="14" t="str">
        <v/>
      </c>
      <c r="P22652" s="14" t="str">
        <f ca="1"/>
        <v>Low Cap</v>
      </c>
    </row>
    <row r="22653" spans="11:16">
      <c r="K22653" s="14" t="str">
        <v/>
      </c>
      <c r="L22653" s="14" t="str">
        <v/>
      </c>
      <c r="O22653" s="14" t="str">
        <v/>
      </c>
      <c r="P22653" s="14" t="str">
        <f ca="1"/>
        <v>Low Cap</v>
      </c>
    </row>
    <row r="22654" spans="11:16">
      <c r="K22654" s="14" t="str">
        <v/>
      </c>
      <c r="L22654" s="14" t="str">
        <v/>
      </c>
      <c r="O22654" s="14" t="str">
        <v/>
      </c>
      <c r="P22654" s="14" t="str">
        <f ca="1"/>
        <v>Low Cap</v>
      </c>
    </row>
    <row r="22655" spans="11:16">
      <c r="K22655" s="14" t="str">
        <v/>
      </c>
      <c r="L22655" s="14" t="str">
        <v/>
      </c>
      <c r="O22655" s="14" t="str">
        <v/>
      </c>
      <c r="P22655" s="14" t="str">
        <f ca="1"/>
        <v>Low Cap</v>
      </c>
    </row>
    <row r="22656" spans="11:16">
      <c r="K22656" s="14" t="str">
        <v/>
      </c>
      <c r="L22656" s="14" t="str">
        <v/>
      </c>
      <c r="O22656" s="14" t="str">
        <v/>
      </c>
      <c r="P22656" s="14" t="str">
        <f ca="1"/>
        <v>Low Cap</v>
      </c>
    </row>
    <row r="22657" spans="11:16">
      <c r="K22657" s="14" t="str">
        <v/>
      </c>
      <c r="L22657" s="14" t="str">
        <v/>
      </c>
      <c r="O22657" s="14" t="str">
        <v/>
      </c>
      <c r="P22657" s="14" t="str">
        <f ca="1"/>
        <v>Low Cap</v>
      </c>
    </row>
    <row r="22658" spans="11:16">
      <c r="K22658" s="14" t="str">
        <v/>
      </c>
      <c r="L22658" s="14" t="str">
        <v/>
      </c>
      <c r="O22658" s="14" t="str">
        <v/>
      </c>
      <c r="P22658" s="14" t="str">
        <f ca="1"/>
        <v>Low Cap</v>
      </c>
    </row>
    <row r="22659" spans="11:16">
      <c r="K22659" s="14" t="str">
        <v/>
      </c>
      <c r="L22659" s="14" t="str">
        <v/>
      </c>
      <c r="O22659" s="14" t="str">
        <v/>
      </c>
      <c r="P22659" s="14" t="str">
        <f ca="1"/>
        <v>Low Cap</v>
      </c>
    </row>
    <row r="22660" spans="11:16">
      <c r="K22660" s="14" t="str">
        <v/>
      </c>
      <c r="L22660" s="14" t="str">
        <v/>
      </c>
      <c r="O22660" s="14" t="str">
        <v/>
      </c>
      <c r="P22660" s="14" t="str">
        <f ca="1"/>
        <v>Low Cap</v>
      </c>
    </row>
    <row r="22661" spans="11:16">
      <c r="K22661" s="14" t="str">
        <v/>
      </c>
      <c r="L22661" s="14" t="str">
        <v/>
      </c>
      <c r="O22661" s="14" t="str">
        <v/>
      </c>
      <c r="P22661" s="14" t="str">
        <f ca="1"/>
        <v>Low Cap</v>
      </c>
    </row>
    <row r="22662" spans="11:16">
      <c r="K22662" s="14" t="str">
        <v/>
      </c>
      <c r="L22662" s="14" t="str">
        <v/>
      </c>
      <c r="O22662" s="14" t="str">
        <v/>
      </c>
      <c r="P22662" s="14" t="str">
        <f ca="1"/>
        <v>Low Cap</v>
      </c>
    </row>
    <row r="22663" spans="11:16">
      <c r="K22663" s="14" t="str">
        <v/>
      </c>
      <c r="L22663" s="14" t="str">
        <v/>
      </c>
      <c r="O22663" s="14" t="str">
        <v/>
      </c>
      <c r="P22663" s="14" t="str">
        <f ca="1"/>
        <v>Low Cap</v>
      </c>
    </row>
    <row r="22664" spans="11:16">
      <c r="K22664" s="14" t="str">
        <v/>
      </c>
      <c r="L22664" s="14" t="str">
        <v/>
      </c>
      <c r="O22664" s="14" t="str">
        <v/>
      </c>
      <c r="P22664" s="14" t="str">
        <f ca="1"/>
        <v>Low Cap</v>
      </c>
    </row>
    <row r="22665" spans="11:16">
      <c r="K22665" s="14" t="str">
        <v/>
      </c>
      <c r="L22665" s="14" t="str">
        <v/>
      </c>
      <c r="O22665" s="14" t="str">
        <v/>
      </c>
      <c r="P22665" s="14" t="str">
        <f ca="1"/>
        <v>Low Cap</v>
      </c>
    </row>
    <row r="22666" spans="11:16">
      <c r="K22666" s="14" t="str">
        <v/>
      </c>
      <c r="L22666" s="14" t="str">
        <v/>
      </c>
      <c r="O22666" s="14" t="str">
        <v/>
      </c>
      <c r="P22666" s="14" t="str">
        <f ca="1"/>
        <v>Low Cap</v>
      </c>
    </row>
    <row r="22667" spans="11:16">
      <c r="K22667" s="14" t="str">
        <v/>
      </c>
      <c r="L22667" s="14" t="str">
        <v/>
      </c>
      <c r="O22667" s="14" t="str">
        <v/>
      </c>
      <c r="P22667" s="14" t="str">
        <f ca="1"/>
        <v>Low Cap</v>
      </c>
    </row>
    <row r="22668" spans="11:16">
      <c r="K22668" s="14" t="str">
        <v/>
      </c>
      <c r="L22668" s="14" t="str">
        <v/>
      </c>
      <c r="O22668" s="14" t="str">
        <v/>
      </c>
      <c r="P22668" s="14" t="str">
        <f ca="1"/>
        <v>Low Cap</v>
      </c>
    </row>
    <row r="22669" spans="11:16">
      <c r="K22669" s="14" t="str">
        <v/>
      </c>
      <c r="L22669" s="14" t="str">
        <v/>
      </c>
      <c r="O22669" s="14" t="str">
        <v/>
      </c>
      <c r="P22669" s="14" t="str">
        <f ca="1"/>
        <v>Low Cap</v>
      </c>
    </row>
    <row r="22670" spans="11:16">
      <c r="K22670" s="14" t="str">
        <v/>
      </c>
      <c r="L22670" s="14" t="str">
        <v/>
      </c>
      <c r="O22670" s="14" t="str">
        <v/>
      </c>
      <c r="P22670" s="14" t="str">
        <f ca="1"/>
        <v>Low Cap</v>
      </c>
    </row>
    <row r="22671" spans="11:16">
      <c r="K22671" s="14" t="str">
        <v/>
      </c>
      <c r="L22671" s="14" t="str">
        <v/>
      </c>
      <c r="O22671" s="14" t="str">
        <v/>
      </c>
      <c r="P22671" s="14" t="str">
        <f ca="1"/>
        <v>Low Cap</v>
      </c>
    </row>
    <row r="22672" spans="11:16">
      <c r="K22672" s="14" t="str">
        <v/>
      </c>
      <c r="L22672" s="14" t="str">
        <v/>
      </c>
      <c r="O22672" s="14" t="str">
        <v/>
      </c>
      <c r="P22672" s="14" t="str">
        <f ca="1"/>
        <v>Low Cap</v>
      </c>
    </row>
    <row r="22673" spans="11:16">
      <c r="K22673" s="14" t="str">
        <v/>
      </c>
      <c r="L22673" s="14" t="str">
        <v/>
      </c>
      <c r="O22673" s="14" t="str">
        <v/>
      </c>
      <c r="P22673" s="14" t="str">
        <f ca="1"/>
        <v>Low Cap</v>
      </c>
    </row>
    <row r="22674" spans="11:16">
      <c r="K22674" s="14" t="str">
        <v/>
      </c>
      <c r="L22674" s="14" t="str">
        <v/>
      </c>
      <c r="O22674" s="14" t="str">
        <v/>
      </c>
      <c r="P22674" s="14" t="str">
        <f ca="1"/>
        <v>Low Cap</v>
      </c>
    </row>
    <row r="22675" spans="11:16">
      <c r="K22675" s="14" t="str">
        <v/>
      </c>
      <c r="L22675" s="14" t="str">
        <v/>
      </c>
      <c r="O22675" s="14" t="str">
        <v/>
      </c>
      <c r="P22675" s="14" t="str">
        <f ca="1"/>
        <v>Low Cap</v>
      </c>
    </row>
    <row r="22676" spans="11:16">
      <c r="K22676" s="14" t="str">
        <v/>
      </c>
      <c r="L22676" s="14" t="str">
        <v/>
      </c>
      <c r="O22676" s="14" t="str">
        <v/>
      </c>
      <c r="P22676" s="14" t="str">
        <f ca="1"/>
        <v>Low Cap</v>
      </c>
    </row>
    <row r="22677" spans="11:16">
      <c r="K22677" s="14" t="str">
        <v/>
      </c>
      <c r="L22677" s="14" t="str">
        <v/>
      </c>
      <c r="O22677" s="14" t="str">
        <v/>
      </c>
      <c r="P22677" s="14" t="str">
        <f ca="1"/>
        <v>Low Cap</v>
      </c>
    </row>
    <row r="22678" spans="11:16">
      <c r="K22678" s="14" t="str">
        <v/>
      </c>
      <c r="L22678" s="14" t="str">
        <v/>
      </c>
      <c r="O22678" s="14" t="str">
        <v/>
      </c>
      <c r="P22678" s="14" t="str">
        <f ca="1"/>
        <v>Low Cap</v>
      </c>
    </row>
    <row r="22679" spans="11:16">
      <c r="K22679" s="14" t="str">
        <v/>
      </c>
      <c r="L22679" s="14" t="str">
        <v/>
      </c>
      <c r="O22679" s="14" t="str">
        <v/>
      </c>
      <c r="P22679" s="14" t="str">
        <f ca="1"/>
        <v>Low Cap</v>
      </c>
    </row>
    <row r="22680" spans="11:16">
      <c r="K22680" s="14" t="str">
        <v/>
      </c>
      <c r="L22680" s="14" t="str">
        <v/>
      </c>
      <c r="O22680" s="14" t="str">
        <v/>
      </c>
      <c r="P22680" s="14" t="str">
        <f ca="1"/>
        <v>Low Cap</v>
      </c>
    </row>
    <row r="22681" spans="11:16">
      <c r="K22681" s="14" t="str">
        <v/>
      </c>
      <c r="L22681" s="14" t="str">
        <v/>
      </c>
      <c r="O22681" s="14" t="str">
        <v/>
      </c>
      <c r="P22681" s="14" t="str">
        <f ca="1"/>
        <v>Low Cap</v>
      </c>
    </row>
    <row r="22682" spans="11:16">
      <c r="K22682" s="14" t="str">
        <v/>
      </c>
      <c r="L22682" s="14" t="str">
        <v/>
      </c>
      <c r="O22682" s="14" t="str">
        <v/>
      </c>
      <c r="P22682" s="14" t="str">
        <f ca="1"/>
        <v>Low Cap</v>
      </c>
    </row>
    <row r="22683" spans="11:16">
      <c r="K22683" s="14" t="str">
        <v/>
      </c>
      <c r="L22683" s="14" t="str">
        <v/>
      </c>
      <c r="O22683" s="14" t="str">
        <v/>
      </c>
      <c r="P22683" s="14" t="str">
        <f ca="1"/>
        <v>Low Cap</v>
      </c>
    </row>
    <row r="22684" spans="11:16">
      <c r="K22684" s="14" t="str">
        <v/>
      </c>
      <c r="L22684" s="14" t="str">
        <v/>
      </c>
      <c r="O22684" s="14" t="str">
        <v/>
      </c>
      <c r="P22684" s="14" t="str">
        <f ca="1"/>
        <v>Low Cap</v>
      </c>
    </row>
    <row r="22685" spans="11:16">
      <c r="K22685" s="14" t="str">
        <v/>
      </c>
      <c r="L22685" s="14" t="str">
        <v/>
      </c>
      <c r="O22685" s="14" t="str">
        <v/>
      </c>
      <c r="P22685" s="14" t="str">
        <f ca="1"/>
        <v>Low Cap</v>
      </c>
    </row>
    <row r="22686" spans="11:16">
      <c r="K22686" s="14" t="str">
        <v/>
      </c>
      <c r="L22686" s="14" t="str">
        <v/>
      </c>
      <c r="O22686" s="14" t="str">
        <v/>
      </c>
      <c r="P22686" s="14" t="str">
        <f ca="1"/>
        <v>Low Cap</v>
      </c>
    </row>
    <row r="22687" spans="11:16">
      <c r="K22687" s="14" t="str">
        <v/>
      </c>
      <c r="L22687" s="14" t="str">
        <v/>
      </c>
      <c r="O22687" s="14" t="str">
        <v/>
      </c>
      <c r="P22687" s="14" t="str">
        <f ca="1"/>
        <v>Low Cap</v>
      </c>
    </row>
    <row r="22688" spans="11:16">
      <c r="K22688" s="14" t="str">
        <v/>
      </c>
      <c r="L22688" s="14" t="str">
        <v/>
      </c>
      <c r="O22688" s="14" t="str">
        <v/>
      </c>
      <c r="P22688" s="14" t="str">
        <f ca="1"/>
        <v>Low Cap</v>
      </c>
    </row>
    <row r="22689" spans="11:16">
      <c r="K22689" s="14" t="str">
        <v/>
      </c>
      <c r="L22689" s="14" t="str">
        <v/>
      </c>
      <c r="O22689" s="14" t="str">
        <v/>
      </c>
      <c r="P22689" s="14" t="str">
        <f ca="1"/>
        <v>Low Cap</v>
      </c>
    </row>
    <row r="22690" spans="11:16">
      <c r="K22690" s="14" t="str">
        <v/>
      </c>
      <c r="L22690" s="14" t="str">
        <v/>
      </c>
      <c r="O22690" s="14" t="str">
        <v/>
      </c>
      <c r="P22690" s="14" t="str">
        <f ca="1"/>
        <v>Low Cap</v>
      </c>
    </row>
    <row r="22691" spans="11:16">
      <c r="K22691" s="14" t="str">
        <v/>
      </c>
      <c r="L22691" s="14" t="str">
        <v/>
      </c>
      <c r="O22691" s="14" t="str">
        <v/>
      </c>
      <c r="P22691" s="14" t="str">
        <f ca="1"/>
        <v>Low Cap</v>
      </c>
    </row>
    <row r="22692" spans="11:16">
      <c r="K22692" s="14" t="str">
        <v/>
      </c>
      <c r="L22692" s="14" t="str">
        <v/>
      </c>
      <c r="O22692" s="14" t="str">
        <v/>
      </c>
      <c r="P22692" s="14" t="str">
        <f ca="1"/>
        <v>Low Cap</v>
      </c>
    </row>
    <row r="22693" spans="11:16">
      <c r="K22693" s="14" t="str">
        <v/>
      </c>
      <c r="L22693" s="14" t="str">
        <v/>
      </c>
      <c r="O22693" s="14" t="str">
        <v/>
      </c>
      <c r="P22693" s="14" t="str">
        <f ca="1"/>
        <v>Low Cap</v>
      </c>
    </row>
    <row r="22694" spans="11:16">
      <c r="K22694" s="14" t="str">
        <v/>
      </c>
      <c r="L22694" s="14" t="str">
        <v/>
      </c>
      <c r="O22694" s="14" t="str">
        <v/>
      </c>
      <c r="P22694" s="14" t="str">
        <f ca="1"/>
        <v>Low Cap</v>
      </c>
    </row>
    <row r="22695" spans="11:16">
      <c r="K22695" s="14" t="str">
        <v/>
      </c>
      <c r="L22695" s="14" t="str">
        <v/>
      </c>
      <c r="O22695" s="14" t="str">
        <v/>
      </c>
      <c r="P22695" s="14" t="str">
        <f ca="1"/>
        <v>Low Cap</v>
      </c>
    </row>
    <row r="22696" spans="11:16">
      <c r="K22696" s="14" t="str">
        <v/>
      </c>
      <c r="L22696" s="14" t="str">
        <v/>
      </c>
      <c r="O22696" s="14" t="str">
        <v/>
      </c>
      <c r="P22696" s="14" t="str">
        <f ca="1"/>
        <v>Low Cap</v>
      </c>
    </row>
    <row r="22697" spans="11:16">
      <c r="K22697" s="14" t="str">
        <v/>
      </c>
      <c r="L22697" s="14" t="str">
        <v/>
      </c>
      <c r="O22697" s="14" t="str">
        <v/>
      </c>
      <c r="P22697" s="14" t="str">
        <f ca="1"/>
        <v>Low Cap</v>
      </c>
    </row>
    <row r="22698" spans="11:16">
      <c r="K22698" s="14" t="str">
        <v/>
      </c>
      <c r="L22698" s="14" t="str">
        <v/>
      </c>
      <c r="O22698" s="14" t="str">
        <v/>
      </c>
      <c r="P22698" s="14" t="str">
        <f ca="1"/>
        <v>Low Cap</v>
      </c>
    </row>
    <row r="22699" spans="11:16">
      <c r="K22699" s="14" t="str">
        <v/>
      </c>
      <c r="L22699" s="14" t="str">
        <v/>
      </c>
      <c r="O22699" s="14" t="str">
        <v/>
      </c>
      <c r="P22699" s="14" t="str">
        <f ca="1"/>
        <v>Low Cap</v>
      </c>
    </row>
    <row r="22700" spans="11:16">
      <c r="K22700" s="14" t="str">
        <v/>
      </c>
      <c r="L22700" s="14" t="str">
        <v/>
      </c>
      <c r="O22700" s="14" t="str">
        <v/>
      </c>
      <c r="P22700" s="14" t="str">
        <f ca="1"/>
        <v>Low Cap</v>
      </c>
    </row>
    <row r="22701" spans="11:16">
      <c r="K22701" s="14" t="str">
        <v/>
      </c>
      <c r="L22701" s="14" t="str">
        <v/>
      </c>
      <c r="O22701" s="14" t="str">
        <v/>
      </c>
      <c r="P22701" s="14" t="str">
        <f ca="1"/>
        <v>Low Cap</v>
      </c>
    </row>
    <row r="22702" spans="11:16">
      <c r="K22702" s="14" t="str">
        <v/>
      </c>
      <c r="L22702" s="14" t="str">
        <v/>
      </c>
      <c r="O22702" s="14" t="str">
        <v/>
      </c>
      <c r="P22702" s="14" t="str">
        <f ca="1"/>
        <v>Low Cap</v>
      </c>
    </row>
    <row r="22703" spans="11:16">
      <c r="K22703" s="14" t="str">
        <v/>
      </c>
      <c r="L22703" s="14" t="str">
        <v/>
      </c>
      <c r="O22703" s="14" t="str">
        <v/>
      </c>
      <c r="P22703" s="14" t="str">
        <f ca="1"/>
        <v>Low Cap</v>
      </c>
    </row>
    <row r="22704" spans="11:16">
      <c r="K22704" s="14" t="str">
        <v/>
      </c>
      <c r="L22704" s="14" t="str">
        <v/>
      </c>
      <c r="O22704" s="14" t="str">
        <v/>
      </c>
      <c r="P22704" s="14" t="str">
        <f ca="1"/>
        <v>Low Cap</v>
      </c>
    </row>
    <row r="22705" spans="11:16">
      <c r="K22705" s="14" t="str">
        <v/>
      </c>
      <c r="L22705" s="14" t="str">
        <v/>
      </c>
      <c r="O22705" s="14" t="str">
        <v/>
      </c>
      <c r="P22705" s="14" t="str">
        <f ca="1"/>
        <v>Low Cap</v>
      </c>
    </row>
    <row r="22706" spans="11:16">
      <c r="K22706" s="14" t="str">
        <v/>
      </c>
      <c r="L22706" s="14" t="str">
        <v/>
      </c>
      <c r="O22706" s="14" t="str">
        <v/>
      </c>
      <c r="P22706" s="14" t="str">
        <f ca="1"/>
        <v>Low Cap</v>
      </c>
    </row>
    <row r="22707" spans="11:16">
      <c r="K22707" s="14" t="str">
        <v/>
      </c>
      <c r="L22707" s="14" t="str">
        <v/>
      </c>
      <c r="O22707" s="14" t="str">
        <v/>
      </c>
      <c r="P22707" s="14" t="str">
        <f ca="1"/>
        <v>Low Cap</v>
      </c>
    </row>
    <row r="22708" spans="11:16">
      <c r="K22708" s="14" t="str">
        <v/>
      </c>
      <c r="L22708" s="14" t="str">
        <v/>
      </c>
      <c r="O22708" s="14" t="str">
        <v/>
      </c>
      <c r="P22708" s="14" t="str">
        <f ca="1"/>
        <v>Low Cap</v>
      </c>
    </row>
    <row r="22709" spans="11:16">
      <c r="K22709" s="14" t="str">
        <v/>
      </c>
      <c r="L22709" s="14" t="str">
        <v/>
      </c>
      <c r="O22709" s="14" t="str">
        <v/>
      </c>
      <c r="P22709" s="14" t="str">
        <f ca="1"/>
        <v>Low Cap</v>
      </c>
    </row>
    <row r="22710" spans="11:16">
      <c r="K22710" s="14" t="str">
        <v/>
      </c>
      <c r="L22710" s="14" t="str">
        <v/>
      </c>
      <c r="O22710" s="14" t="str">
        <v/>
      </c>
      <c r="P22710" s="14" t="str">
        <f ca="1"/>
        <v>Low Cap</v>
      </c>
    </row>
    <row r="22711" spans="11:16">
      <c r="K22711" s="14" t="str">
        <v/>
      </c>
      <c r="L22711" s="14" t="str">
        <v/>
      </c>
      <c r="O22711" s="14" t="str">
        <v/>
      </c>
      <c r="P22711" s="14" t="str">
        <f ca="1"/>
        <v>Low Cap</v>
      </c>
    </row>
    <row r="22712" spans="11:16">
      <c r="K22712" s="14" t="str">
        <v/>
      </c>
      <c r="L22712" s="14" t="str">
        <v/>
      </c>
      <c r="O22712" s="14" t="str">
        <v/>
      </c>
      <c r="P22712" s="14" t="str">
        <f ca="1"/>
        <v>Low Cap</v>
      </c>
    </row>
    <row r="22713" spans="11:16">
      <c r="K22713" s="14" t="str">
        <v/>
      </c>
      <c r="L22713" s="14" t="str">
        <v/>
      </c>
      <c r="O22713" s="14" t="str">
        <v/>
      </c>
      <c r="P22713" s="14" t="str">
        <f ca="1"/>
        <v>Low Cap</v>
      </c>
    </row>
    <row r="22714" spans="11:16">
      <c r="K22714" s="14" t="str">
        <v/>
      </c>
      <c r="L22714" s="14" t="str">
        <v/>
      </c>
      <c r="O22714" s="14" t="str">
        <v/>
      </c>
      <c r="P22714" s="14" t="str">
        <f ca="1"/>
        <v>Low Cap</v>
      </c>
    </row>
    <row r="22715" spans="11:16">
      <c r="K22715" s="14" t="str">
        <v/>
      </c>
      <c r="L22715" s="14" t="str">
        <v/>
      </c>
      <c r="O22715" s="14" t="str">
        <v/>
      </c>
      <c r="P22715" s="14" t="str">
        <f ca="1"/>
        <v>Low Cap</v>
      </c>
    </row>
    <row r="22716" spans="11:16">
      <c r="K22716" s="14" t="str">
        <v/>
      </c>
      <c r="L22716" s="14" t="str">
        <v/>
      </c>
      <c r="O22716" s="14" t="str">
        <v/>
      </c>
      <c r="P22716" s="14" t="str">
        <f ca="1"/>
        <v>Low Cap</v>
      </c>
    </row>
    <row r="22717" spans="11:16">
      <c r="K22717" s="14" t="str">
        <v/>
      </c>
      <c r="L22717" s="14" t="str">
        <v/>
      </c>
      <c r="O22717" s="14" t="str">
        <v/>
      </c>
      <c r="P22717" s="14" t="str">
        <f ca="1"/>
        <v>Low Cap</v>
      </c>
    </row>
    <row r="22718" spans="11:16">
      <c r="K22718" s="14" t="str">
        <v/>
      </c>
      <c r="L22718" s="14" t="str">
        <v/>
      </c>
      <c r="O22718" s="14" t="str">
        <v/>
      </c>
      <c r="P22718" s="14" t="str">
        <f ca="1"/>
        <v>Low Cap</v>
      </c>
    </row>
    <row r="22719" spans="11:16">
      <c r="K22719" s="14" t="str">
        <v/>
      </c>
      <c r="L22719" s="14" t="str">
        <v/>
      </c>
      <c r="O22719" s="14" t="str">
        <v/>
      </c>
      <c r="P22719" s="14" t="str">
        <f ca="1"/>
        <v>Low Cap</v>
      </c>
    </row>
    <row r="22720" spans="11:16">
      <c r="K22720" s="14" t="str">
        <v/>
      </c>
      <c r="L22720" s="14" t="str">
        <v/>
      </c>
      <c r="O22720" s="14" t="str">
        <v/>
      </c>
      <c r="P22720" s="14" t="str">
        <f ca="1"/>
        <v>Low Cap</v>
      </c>
    </row>
    <row r="22721" spans="11:16">
      <c r="K22721" s="14" t="str">
        <v/>
      </c>
      <c r="L22721" s="14" t="str">
        <v/>
      </c>
      <c r="O22721" s="14" t="str">
        <v/>
      </c>
      <c r="P22721" s="14" t="str">
        <f ca="1"/>
        <v>Low Cap</v>
      </c>
    </row>
    <row r="22722" spans="11:16">
      <c r="K22722" s="14" t="str">
        <v/>
      </c>
      <c r="L22722" s="14" t="str">
        <v/>
      </c>
      <c r="O22722" s="14" t="str">
        <v/>
      </c>
      <c r="P22722" s="14" t="str">
        <f ca="1"/>
        <v>Low Cap</v>
      </c>
    </row>
    <row r="22723" spans="11:16">
      <c r="K22723" s="14" t="str">
        <v/>
      </c>
      <c r="L22723" s="14" t="str">
        <v/>
      </c>
      <c r="O22723" s="14" t="str">
        <v/>
      </c>
      <c r="P22723" s="14" t="str">
        <f ca="1"/>
        <v>Low Cap</v>
      </c>
    </row>
    <row r="22724" spans="11:16">
      <c r="K22724" s="14" t="str">
        <v/>
      </c>
      <c r="L22724" s="14" t="str">
        <v/>
      </c>
      <c r="O22724" s="14" t="str">
        <v/>
      </c>
      <c r="P22724" s="14" t="str">
        <f ca="1"/>
        <v>Low Cap</v>
      </c>
    </row>
    <row r="22725" spans="11:16">
      <c r="K22725" s="14" t="str">
        <v/>
      </c>
      <c r="L22725" s="14" t="str">
        <v/>
      </c>
      <c r="O22725" s="14" t="str">
        <v/>
      </c>
      <c r="P22725" s="14" t="str">
        <f ca="1"/>
        <v>Low Cap</v>
      </c>
    </row>
    <row r="22726" spans="11:16">
      <c r="K22726" s="14" t="str">
        <v/>
      </c>
      <c r="L22726" s="14" t="str">
        <v/>
      </c>
      <c r="O22726" s="14" t="str">
        <v/>
      </c>
      <c r="P22726" s="14" t="str">
        <f ca="1"/>
        <v>Low Cap</v>
      </c>
    </row>
    <row r="22727" spans="11:16">
      <c r="K22727" s="14" t="str">
        <v/>
      </c>
      <c r="L22727" s="14" t="str">
        <v/>
      </c>
      <c r="O22727" s="14" t="str">
        <v/>
      </c>
      <c r="P22727" s="14" t="str">
        <f ca="1"/>
        <v>Low Cap</v>
      </c>
    </row>
    <row r="22728" spans="11:16">
      <c r="K22728" s="14" t="str">
        <v/>
      </c>
      <c r="L22728" s="14" t="str">
        <v/>
      </c>
      <c r="O22728" s="14" t="str">
        <v/>
      </c>
      <c r="P22728" s="14" t="str">
        <f ca="1"/>
        <v>Low Cap</v>
      </c>
    </row>
    <row r="22729" spans="11:16">
      <c r="K22729" s="14" t="str">
        <v/>
      </c>
      <c r="L22729" s="14" t="str">
        <v/>
      </c>
      <c r="O22729" s="14" t="str">
        <v/>
      </c>
      <c r="P22729" s="14" t="str">
        <f ca="1"/>
        <v>Low Cap</v>
      </c>
    </row>
    <row r="22730" spans="11:16">
      <c r="K22730" s="14" t="str">
        <v/>
      </c>
      <c r="L22730" s="14" t="str">
        <v/>
      </c>
      <c r="O22730" s="14" t="str">
        <v/>
      </c>
      <c r="P22730" s="14" t="str">
        <f ca="1"/>
        <v>Low Cap</v>
      </c>
    </row>
    <row r="22731" spans="11:16">
      <c r="K22731" s="14" t="str">
        <v/>
      </c>
      <c r="L22731" s="14" t="str">
        <v/>
      </c>
      <c r="O22731" s="14" t="str">
        <v/>
      </c>
      <c r="P22731" s="14" t="str">
        <f ca="1"/>
        <v>Low Cap</v>
      </c>
    </row>
    <row r="22732" spans="11:16">
      <c r="K22732" s="14" t="str">
        <v/>
      </c>
      <c r="L22732" s="14" t="str">
        <v/>
      </c>
      <c r="O22732" s="14" t="str">
        <v/>
      </c>
      <c r="P22732" s="14" t="str">
        <f ca="1"/>
        <v>Low Cap</v>
      </c>
    </row>
    <row r="22733" spans="11:16">
      <c r="K22733" s="14" t="str">
        <v/>
      </c>
      <c r="L22733" s="14" t="str">
        <v/>
      </c>
      <c r="O22733" s="14" t="str">
        <v/>
      </c>
      <c r="P22733" s="14" t="str">
        <f ca="1"/>
        <v>Low Cap</v>
      </c>
    </row>
    <row r="22734" spans="11:16">
      <c r="K22734" s="14" t="str">
        <v/>
      </c>
      <c r="L22734" s="14" t="str">
        <v/>
      </c>
      <c r="O22734" s="14" t="str">
        <v/>
      </c>
      <c r="P22734" s="14" t="str">
        <f ca="1"/>
        <v>Low Cap</v>
      </c>
    </row>
    <row r="22735" spans="11:16">
      <c r="K22735" s="14" t="str">
        <v/>
      </c>
      <c r="L22735" s="14" t="str">
        <v/>
      </c>
      <c r="O22735" s="14" t="str">
        <v/>
      </c>
      <c r="P22735" s="14" t="str">
        <f ca="1"/>
        <v>Low Cap</v>
      </c>
    </row>
    <row r="22736" spans="11:16">
      <c r="K22736" s="14" t="str">
        <v/>
      </c>
      <c r="L22736" s="14" t="str">
        <v/>
      </c>
      <c r="O22736" s="14" t="str">
        <v/>
      </c>
      <c r="P22736" s="14" t="str">
        <f ca="1"/>
        <v>Low Cap</v>
      </c>
    </row>
    <row r="22737" spans="11:16">
      <c r="K22737" s="14" t="str">
        <v/>
      </c>
      <c r="L22737" s="14" t="str">
        <v/>
      </c>
      <c r="O22737" s="14" t="str">
        <v/>
      </c>
      <c r="P22737" s="14" t="str">
        <f ca="1"/>
        <v>Low Cap</v>
      </c>
    </row>
    <row r="22738" spans="11:16">
      <c r="K22738" s="14" t="str">
        <v/>
      </c>
      <c r="L22738" s="14" t="str">
        <v/>
      </c>
      <c r="O22738" s="14" t="str">
        <v/>
      </c>
      <c r="P22738" s="14" t="str">
        <f ca="1"/>
        <v>Low Cap</v>
      </c>
    </row>
    <row r="22739" spans="11:16">
      <c r="K22739" s="14" t="str">
        <v/>
      </c>
      <c r="L22739" s="14" t="str">
        <v/>
      </c>
      <c r="O22739" s="14" t="str">
        <v/>
      </c>
      <c r="P22739" s="14" t="str">
        <f ca="1"/>
        <v>Low Cap</v>
      </c>
    </row>
    <row r="22740" spans="11:16">
      <c r="K22740" s="14" t="str">
        <v/>
      </c>
      <c r="L22740" s="14" t="str">
        <v/>
      </c>
      <c r="O22740" s="14" t="str">
        <v/>
      </c>
      <c r="P22740" s="14" t="str">
        <f ca="1"/>
        <v>Low Cap</v>
      </c>
    </row>
    <row r="22741" spans="11:16">
      <c r="K22741" s="14" t="str">
        <v/>
      </c>
      <c r="L22741" s="14" t="str">
        <v/>
      </c>
      <c r="O22741" s="14" t="str">
        <v/>
      </c>
      <c r="P22741" s="14" t="str">
        <f ca="1"/>
        <v>Low Cap</v>
      </c>
    </row>
    <row r="22742" spans="11:16">
      <c r="K22742" s="14" t="str">
        <v/>
      </c>
      <c r="L22742" s="14" t="str">
        <v/>
      </c>
      <c r="O22742" s="14" t="str">
        <v/>
      </c>
      <c r="P22742" s="14" t="str">
        <f ca="1"/>
        <v>Low Cap</v>
      </c>
    </row>
    <row r="22743" spans="11:16">
      <c r="K22743" s="14" t="str">
        <v/>
      </c>
      <c r="L22743" s="14" t="str">
        <v/>
      </c>
      <c r="O22743" s="14" t="str">
        <v/>
      </c>
      <c r="P22743" s="14" t="str">
        <f ca="1"/>
        <v>Low Cap</v>
      </c>
    </row>
    <row r="22744" spans="11:16">
      <c r="K22744" s="14" t="str">
        <v/>
      </c>
      <c r="L22744" s="14" t="str">
        <v/>
      </c>
      <c r="O22744" s="14" t="str">
        <v/>
      </c>
      <c r="P22744" s="14" t="str">
        <f ca="1"/>
        <v>Low Cap</v>
      </c>
    </row>
    <row r="22745" spans="11:16">
      <c r="K22745" s="14" t="str">
        <v/>
      </c>
      <c r="L22745" s="14" t="str">
        <v/>
      </c>
      <c r="O22745" s="14" t="str">
        <v/>
      </c>
      <c r="P22745" s="14" t="str">
        <f ca="1"/>
        <v>Low Cap</v>
      </c>
    </row>
    <row r="22746" spans="11:16">
      <c r="K22746" s="14" t="str">
        <v/>
      </c>
      <c r="L22746" s="14" t="str">
        <v/>
      </c>
      <c r="O22746" s="14" t="str">
        <v/>
      </c>
      <c r="P22746" s="14" t="str">
        <f ca="1"/>
        <v>Low Cap</v>
      </c>
    </row>
    <row r="22747" spans="11:16">
      <c r="K22747" s="14" t="str">
        <v/>
      </c>
      <c r="L22747" s="14" t="str">
        <v/>
      </c>
      <c r="O22747" s="14" t="str">
        <v/>
      </c>
      <c r="P22747" s="14" t="str">
        <f ca="1"/>
        <v>Low Cap</v>
      </c>
    </row>
    <row r="22748" spans="11:16">
      <c r="K22748" s="14" t="str">
        <v/>
      </c>
      <c r="L22748" s="14" t="str">
        <v/>
      </c>
      <c r="O22748" s="14" t="str">
        <v/>
      </c>
      <c r="P22748" s="14" t="str">
        <f ca="1"/>
        <v>Low Cap</v>
      </c>
    </row>
    <row r="22749" spans="11:16">
      <c r="K22749" s="14" t="str">
        <v/>
      </c>
      <c r="L22749" s="14" t="str">
        <v/>
      </c>
      <c r="O22749" s="14" t="str">
        <v/>
      </c>
      <c r="P22749" s="14" t="str">
        <f ca="1"/>
        <v>Low Cap</v>
      </c>
    </row>
    <row r="22750" spans="11:16">
      <c r="K22750" s="14" t="str">
        <v/>
      </c>
      <c r="L22750" s="14" t="str">
        <v/>
      </c>
      <c r="O22750" s="14" t="str">
        <v/>
      </c>
      <c r="P22750" s="14" t="str">
        <f ca="1"/>
        <v>Low Cap</v>
      </c>
    </row>
    <row r="22751" spans="11:16">
      <c r="K22751" s="14" t="str">
        <v/>
      </c>
      <c r="L22751" s="14" t="str">
        <v/>
      </c>
      <c r="O22751" s="14" t="str">
        <v/>
      </c>
      <c r="P22751" s="14" t="str">
        <f ca="1"/>
        <v>Low Cap</v>
      </c>
    </row>
    <row r="22752" spans="11:16">
      <c r="K22752" s="14" t="str">
        <v/>
      </c>
      <c r="L22752" s="14" t="str">
        <v/>
      </c>
      <c r="O22752" s="14" t="str">
        <v/>
      </c>
      <c r="P22752" s="14" t="str">
        <f ca="1"/>
        <v>Low Cap</v>
      </c>
    </row>
    <row r="22753" spans="11:16">
      <c r="K22753" s="14" t="str">
        <v/>
      </c>
      <c r="L22753" s="14" t="str">
        <v/>
      </c>
      <c r="O22753" s="14" t="str">
        <v/>
      </c>
      <c r="P22753" s="14" t="str">
        <f ca="1"/>
        <v>Low Cap</v>
      </c>
    </row>
    <row r="22754" spans="11:16">
      <c r="K22754" s="14" t="str">
        <v/>
      </c>
      <c r="L22754" s="14" t="str">
        <v/>
      </c>
      <c r="O22754" s="14" t="str">
        <v/>
      </c>
      <c r="P22754" s="14" t="str">
        <f ca="1"/>
        <v>Low Cap</v>
      </c>
    </row>
    <row r="22755" spans="11:16">
      <c r="K22755" s="14" t="str">
        <v/>
      </c>
      <c r="L22755" s="14" t="str">
        <v/>
      </c>
      <c r="O22755" s="14" t="str">
        <v/>
      </c>
      <c r="P22755" s="14" t="str">
        <f ca="1"/>
        <v>Low Cap</v>
      </c>
    </row>
    <row r="22756" spans="11:16">
      <c r="K22756" s="14" t="str">
        <v/>
      </c>
      <c r="L22756" s="14" t="str">
        <v/>
      </c>
      <c r="O22756" s="14" t="str">
        <v/>
      </c>
      <c r="P22756" s="14" t="str">
        <f ca="1"/>
        <v>Low Cap</v>
      </c>
    </row>
    <row r="22757" spans="11:16">
      <c r="K22757" s="14" t="str">
        <v/>
      </c>
      <c r="L22757" s="14" t="str">
        <v/>
      </c>
      <c r="O22757" s="14" t="str">
        <v/>
      </c>
      <c r="P22757" s="14" t="str">
        <f ca="1"/>
        <v>Low Cap</v>
      </c>
    </row>
    <row r="22758" spans="11:16">
      <c r="K22758" s="14" t="str">
        <v/>
      </c>
      <c r="L22758" s="14" t="str">
        <v/>
      </c>
      <c r="O22758" s="14" t="str">
        <v/>
      </c>
      <c r="P22758" s="14" t="str">
        <f ca="1"/>
        <v>Low Cap</v>
      </c>
    </row>
    <row r="22759" spans="11:16">
      <c r="K22759" s="14" t="str">
        <v/>
      </c>
      <c r="L22759" s="14" t="str">
        <v/>
      </c>
      <c r="O22759" s="14" t="str">
        <v/>
      </c>
      <c r="P22759" s="14" t="str">
        <f ca="1"/>
        <v>Low Cap</v>
      </c>
    </row>
    <row r="22760" spans="11:16">
      <c r="K22760" s="14" t="str">
        <v/>
      </c>
      <c r="L22760" s="14" t="str">
        <v/>
      </c>
      <c r="O22760" s="14" t="str">
        <v/>
      </c>
      <c r="P22760" s="14" t="str">
        <f ca="1"/>
        <v>Low Cap</v>
      </c>
    </row>
    <row r="22761" spans="11:16">
      <c r="K22761" s="14" t="str">
        <v/>
      </c>
      <c r="L22761" s="14" t="str">
        <v/>
      </c>
      <c r="O22761" s="14" t="str">
        <v/>
      </c>
      <c r="P22761" s="14" t="str">
        <f ca="1"/>
        <v>Low Cap</v>
      </c>
    </row>
    <row r="22762" spans="11:16">
      <c r="K22762" s="14" t="str">
        <v/>
      </c>
      <c r="L22762" s="14" t="str">
        <v/>
      </c>
      <c r="O22762" s="14" t="str">
        <v/>
      </c>
      <c r="P22762" s="14" t="str">
        <f ca="1"/>
        <v>Low Cap</v>
      </c>
    </row>
    <row r="22763" spans="11:16">
      <c r="K22763" s="14" t="str">
        <v/>
      </c>
      <c r="L22763" s="14" t="str">
        <v/>
      </c>
      <c r="O22763" s="14" t="str">
        <v/>
      </c>
      <c r="P22763" s="14" t="str">
        <f ca="1"/>
        <v>Low Cap</v>
      </c>
    </row>
    <row r="22764" spans="11:16">
      <c r="K22764" s="14" t="str">
        <v/>
      </c>
      <c r="L22764" s="14" t="str">
        <v/>
      </c>
      <c r="O22764" s="14" t="str">
        <v/>
      </c>
      <c r="P22764" s="14" t="str">
        <f ca="1"/>
        <v>Low Cap</v>
      </c>
    </row>
    <row r="22765" spans="11:16">
      <c r="K22765" s="14" t="str">
        <v/>
      </c>
      <c r="L22765" s="14" t="str">
        <v/>
      </c>
      <c r="O22765" s="14" t="str">
        <v/>
      </c>
      <c r="P22765" s="14" t="str">
        <f ca="1"/>
        <v>Low Cap</v>
      </c>
    </row>
    <row r="22766" spans="11:16">
      <c r="K22766" s="14" t="str">
        <v/>
      </c>
      <c r="L22766" s="14" t="str">
        <v/>
      </c>
      <c r="O22766" s="14" t="str">
        <v/>
      </c>
      <c r="P22766" s="14" t="str">
        <f ca="1"/>
        <v>Low Cap</v>
      </c>
    </row>
    <row r="22767" spans="11:16">
      <c r="K22767" s="14" t="str">
        <v/>
      </c>
      <c r="L22767" s="14" t="str">
        <v/>
      </c>
      <c r="O22767" s="14" t="str">
        <v/>
      </c>
      <c r="P22767" s="14" t="str">
        <f ca="1"/>
        <v>Low Cap</v>
      </c>
    </row>
    <row r="22768" spans="11:16">
      <c r="K22768" s="14" t="str">
        <v/>
      </c>
      <c r="L22768" s="14" t="str">
        <v/>
      </c>
      <c r="O22768" s="14" t="str">
        <v/>
      </c>
      <c r="P22768" s="14" t="str">
        <f ca="1"/>
        <v>Low Cap</v>
      </c>
    </row>
    <row r="22769" spans="11:16">
      <c r="K22769" s="14" t="str">
        <v/>
      </c>
      <c r="L22769" s="14" t="str">
        <v/>
      </c>
      <c r="O22769" s="14" t="str">
        <v/>
      </c>
      <c r="P22769" s="14" t="str">
        <f ca="1"/>
        <v>Low Cap</v>
      </c>
    </row>
    <row r="22770" spans="11:16">
      <c r="K22770" s="14" t="str">
        <v/>
      </c>
      <c r="L22770" s="14" t="str">
        <v/>
      </c>
      <c r="O22770" s="14" t="str">
        <v/>
      </c>
      <c r="P22770" s="14" t="str">
        <f ca="1"/>
        <v>Low Cap</v>
      </c>
    </row>
    <row r="22771" spans="11:16">
      <c r="K22771" s="14" t="str">
        <v/>
      </c>
      <c r="L22771" s="14" t="str">
        <v/>
      </c>
      <c r="O22771" s="14" t="str">
        <v/>
      </c>
      <c r="P22771" s="14" t="str">
        <f ca="1"/>
        <v>Low Cap</v>
      </c>
    </row>
    <row r="22772" spans="11:16">
      <c r="K22772" s="14" t="str">
        <v/>
      </c>
      <c r="L22772" s="14" t="str">
        <v/>
      </c>
      <c r="O22772" s="14" t="str">
        <v/>
      </c>
      <c r="P22772" s="14" t="str">
        <f ca="1"/>
        <v>Low Cap</v>
      </c>
    </row>
    <row r="22773" spans="11:16">
      <c r="K22773" s="14" t="str">
        <v/>
      </c>
      <c r="L22773" s="14" t="str">
        <v/>
      </c>
      <c r="O22773" s="14" t="str">
        <v/>
      </c>
      <c r="P22773" s="14" t="str">
        <f ca="1"/>
        <v>Low Cap</v>
      </c>
    </row>
    <row r="22774" spans="11:16">
      <c r="K22774" s="14" t="str">
        <v/>
      </c>
      <c r="L22774" s="14" t="str">
        <v/>
      </c>
      <c r="O22774" s="14" t="str">
        <v/>
      </c>
      <c r="P22774" s="14" t="str">
        <f ca="1"/>
        <v>Low Cap</v>
      </c>
    </row>
    <row r="22775" spans="11:16">
      <c r="K22775" s="14" t="str">
        <v/>
      </c>
      <c r="L22775" s="14" t="str">
        <v/>
      </c>
      <c r="O22775" s="14" t="str">
        <v/>
      </c>
      <c r="P22775" s="14" t="str">
        <f ca="1"/>
        <v>Low Cap</v>
      </c>
    </row>
    <row r="22776" spans="11:16">
      <c r="K22776" s="14" t="str">
        <v/>
      </c>
      <c r="L22776" s="14" t="str">
        <v/>
      </c>
      <c r="O22776" s="14" t="str">
        <v/>
      </c>
      <c r="P22776" s="14" t="str">
        <f ca="1"/>
        <v>Low Cap</v>
      </c>
    </row>
    <row r="22777" spans="11:16">
      <c r="K22777" s="14" t="str">
        <v/>
      </c>
      <c r="L22777" s="14" t="str">
        <v/>
      </c>
      <c r="O22777" s="14" t="str">
        <v/>
      </c>
      <c r="P22777" s="14" t="str">
        <f ca="1"/>
        <v>Low Cap</v>
      </c>
    </row>
    <row r="22778" spans="11:16">
      <c r="K22778" s="14" t="str">
        <v/>
      </c>
      <c r="L22778" s="14" t="str">
        <v/>
      </c>
      <c r="O22778" s="14" t="str">
        <v/>
      </c>
      <c r="P22778" s="14" t="str">
        <f ca="1"/>
        <v>Low Cap</v>
      </c>
    </row>
    <row r="22779" spans="11:16">
      <c r="K22779" s="14" t="str">
        <v/>
      </c>
      <c r="L22779" s="14" t="str">
        <v/>
      </c>
      <c r="O22779" s="14" t="str">
        <v/>
      </c>
      <c r="P22779" s="14" t="str">
        <f ca="1"/>
        <v>Low Cap</v>
      </c>
    </row>
    <row r="22780" spans="11:16">
      <c r="K22780" s="14" t="str">
        <v/>
      </c>
      <c r="L22780" s="14" t="str">
        <v/>
      </c>
      <c r="O22780" s="14" t="str">
        <v/>
      </c>
      <c r="P22780" s="14" t="str">
        <f ca="1"/>
        <v>Low Cap</v>
      </c>
    </row>
    <row r="22781" spans="11:16">
      <c r="K22781" s="14" t="str">
        <v/>
      </c>
      <c r="L22781" s="14" t="str">
        <v/>
      </c>
      <c r="O22781" s="14" t="str">
        <v/>
      </c>
      <c r="P22781" s="14" t="str">
        <f ca="1"/>
        <v>Low Cap</v>
      </c>
    </row>
    <row r="22782" spans="11:16">
      <c r="K22782" s="14" t="str">
        <v/>
      </c>
      <c r="L22782" s="14" t="str">
        <v/>
      </c>
      <c r="O22782" s="14" t="str">
        <v/>
      </c>
      <c r="P22782" s="14" t="str">
        <f ca="1"/>
        <v>Low Cap</v>
      </c>
    </row>
    <row r="22783" spans="11:16">
      <c r="K22783" s="14" t="str">
        <v/>
      </c>
      <c r="L22783" s="14" t="str">
        <v/>
      </c>
      <c r="O22783" s="14" t="str">
        <v/>
      </c>
      <c r="P22783" s="14" t="str">
        <f ca="1"/>
        <v>Low Cap</v>
      </c>
    </row>
    <row r="22784" spans="11:16">
      <c r="K22784" s="14" t="str">
        <v/>
      </c>
      <c r="L22784" s="14" t="str">
        <v/>
      </c>
      <c r="O22784" s="14" t="str">
        <v/>
      </c>
      <c r="P22784" s="14" t="str">
        <f ca="1"/>
        <v>Low Cap</v>
      </c>
    </row>
    <row r="22785" spans="11:16">
      <c r="K22785" s="14" t="str">
        <v/>
      </c>
      <c r="L22785" s="14" t="str">
        <v/>
      </c>
      <c r="O22785" s="14" t="str">
        <v/>
      </c>
      <c r="P22785" s="14" t="str">
        <f ca="1"/>
        <v>Low Cap</v>
      </c>
    </row>
    <row r="22786" spans="11:16">
      <c r="K22786" s="14" t="str">
        <v/>
      </c>
      <c r="L22786" s="14" t="str">
        <v/>
      </c>
      <c r="O22786" s="14" t="str">
        <v/>
      </c>
      <c r="P22786" s="14" t="str">
        <f ca="1"/>
        <v>Low Cap</v>
      </c>
    </row>
    <row r="22787" spans="11:16">
      <c r="K22787" s="14" t="str">
        <v/>
      </c>
      <c r="L22787" s="14" t="str">
        <v/>
      </c>
      <c r="O22787" s="14" t="str">
        <v/>
      </c>
      <c r="P22787" s="14" t="str">
        <f ca="1"/>
        <v>Low Cap</v>
      </c>
    </row>
    <row r="22788" spans="11:16">
      <c r="K22788" s="14" t="str">
        <v/>
      </c>
      <c r="L22788" s="14" t="str">
        <v/>
      </c>
      <c r="O22788" s="14" t="str">
        <v/>
      </c>
      <c r="P22788" s="14" t="str">
        <f ca="1"/>
        <v>Low Cap</v>
      </c>
    </row>
    <row r="22789" spans="11:16">
      <c r="K22789" s="14" t="str">
        <v/>
      </c>
      <c r="L22789" s="14" t="str">
        <v/>
      </c>
      <c r="O22789" s="14" t="str">
        <v/>
      </c>
      <c r="P22789" s="14" t="str">
        <f ca="1"/>
        <v>Low Cap</v>
      </c>
    </row>
    <row r="22790" spans="11:16">
      <c r="K22790" s="14" t="str">
        <v/>
      </c>
      <c r="L22790" s="14" t="str">
        <v/>
      </c>
      <c r="O22790" s="14" t="str">
        <v/>
      </c>
      <c r="P22790" s="14" t="str">
        <f ca="1"/>
        <v>Low Cap</v>
      </c>
    </row>
    <row r="22791" spans="11:16">
      <c r="K22791" s="14" t="str">
        <v/>
      </c>
      <c r="L22791" s="14" t="str">
        <v/>
      </c>
      <c r="O22791" s="14" t="str">
        <v/>
      </c>
      <c r="P22791" s="14" t="str">
        <f ca="1"/>
        <v>Low Cap</v>
      </c>
    </row>
    <row r="22792" spans="11:16">
      <c r="K22792" s="14" t="str">
        <v/>
      </c>
      <c r="L22792" s="14" t="str">
        <v/>
      </c>
      <c r="O22792" s="14" t="str">
        <v/>
      </c>
      <c r="P22792" s="14" t="str">
        <f ca="1"/>
        <v>Low Cap</v>
      </c>
    </row>
    <row r="22793" spans="11:16">
      <c r="K22793" s="14" t="str">
        <v/>
      </c>
      <c r="L22793" s="14" t="str">
        <v/>
      </c>
      <c r="O22793" s="14" t="str">
        <v/>
      </c>
      <c r="P22793" s="14" t="str">
        <f ca="1"/>
        <v>Low Cap</v>
      </c>
    </row>
    <row r="22794" spans="11:16">
      <c r="K22794" s="14" t="str">
        <v/>
      </c>
      <c r="L22794" s="14" t="str">
        <v/>
      </c>
      <c r="O22794" s="14" t="str">
        <v/>
      </c>
      <c r="P22794" s="14" t="str">
        <f ca="1"/>
        <v>Low Cap</v>
      </c>
    </row>
    <row r="22795" spans="11:16">
      <c r="K22795" s="14" t="str">
        <v/>
      </c>
      <c r="L22795" s="14" t="str">
        <v/>
      </c>
      <c r="O22795" s="14" t="str">
        <v/>
      </c>
      <c r="P22795" s="14" t="str">
        <f ca="1"/>
        <v>Low Cap</v>
      </c>
    </row>
    <row r="22796" spans="11:16">
      <c r="K22796" s="14" t="str">
        <v/>
      </c>
      <c r="L22796" s="14" t="str">
        <v/>
      </c>
      <c r="O22796" s="14" t="str">
        <v/>
      </c>
      <c r="P22796" s="14" t="str">
        <f ca="1"/>
        <v>Low Cap</v>
      </c>
    </row>
    <row r="22797" spans="11:16">
      <c r="K22797" s="14" t="str">
        <v/>
      </c>
      <c r="L22797" s="14" t="str">
        <v/>
      </c>
      <c r="O22797" s="14" t="str">
        <v/>
      </c>
      <c r="P22797" s="14" t="str">
        <f ca="1"/>
        <v>Low Cap</v>
      </c>
    </row>
    <row r="22798" spans="11:16">
      <c r="K22798" s="14" t="str">
        <v/>
      </c>
      <c r="L22798" s="14" t="str">
        <v/>
      </c>
      <c r="O22798" s="14" t="str">
        <v/>
      </c>
      <c r="P22798" s="14" t="str">
        <f ca="1"/>
        <v>Low Cap</v>
      </c>
    </row>
    <row r="22799" spans="11:16">
      <c r="K22799" s="14" t="str">
        <v/>
      </c>
      <c r="L22799" s="14" t="str">
        <v/>
      </c>
      <c r="O22799" s="14" t="str">
        <v/>
      </c>
      <c r="P22799" s="14" t="str">
        <f ca="1"/>
        <v>Low Cap</v>
      </c>
    </row>
    <row r="22800" spans="11:16">
      <c r="K22800" s="14" t="str">
        <v/>
      </c>
      <c r="L22800" s="14" t="str">
        <v/>
      </c>
      <c r="O22800" s="14" t="str">
        <v/>
      </c>
      <c r="P22800" s="14" t="str">
        <f ca="1"/>
        <v>Low Cap</v>
      </c>
    </row>
    <row r="22801" spans="11:16">
      <c r="K22801" s="14" t="str">
        <v/>
      </c>
      <c r="L22801" s="14" t="str">
        <v/>
      </c>
      <c r="O22801" s="14" t="str">
        <v/>
      </c>
      <c r="P22801" s="14" t="str">
        <f ca="1"/>
        <v>Low Cap</v>
      </c>
    </row>
    <row r="22802" spans="11:16">
      <c r="K22802" s="14" t="str">
        <v/>
      </c>
      <c r="L22802" s="14" t="str">
        <v/>
      </c>
      <c r="O22802" s="14" t="str">
        <v/>
      </c>
      <c r="P22802" s="14" t="str">
        <f ca="1"/>
        <v>Low Cap</v>
      </c>
    </row>
    <row r="22803" spans="11:16">
      <c r="K22803" s="14" t="str">
        <v/>
      </c>
      <c r="L22803" s="14" t="str">
        <v/>
      </c>
      <c r="O22803" s="14" t="str">
        <v/>
      </c>
      <c r="P22803" s="14" t="str">
        <f ca="1"/>
        <v>Low Cap</v>
      </c>
    </row>
    <row r="22804" spans="11:16">
      <c r="K22804" s="14" t="str">
        <v/>
      </c>
      <c r="L22804" s="14" t="str">
        <v/>
      </c>
      <c r="O22804" s="14" t="str">
        <v/>
      </c>
      <c r="P22804" s="14" t="str">
        <f ca="1"/>
        <v>Low Cap</v>
      </c>
    </row>
    <row r="22805" spans="11:16">
      <c r="K22805" s="14" t="str">
        <v/>
      </c>
      <c r="L22805" s="14" t="str">
        <v/>
      </c>
      <c r="O22805" s="14" t="str">
        <v/>
      </c>
      <c r="P22805" s="14" t="str">
        <f ca="1"/>
        <v>Low Cap</v>
      </c>
    </row>
    <row r="22806" spans="11:16">
      <c r="K22806" s="14" t="str">
        <v/>
      </c>
      <c r="L22806" s="14" t="str">
        <v/>
      </c>
      <c r="O22806" s="14" t="str">
        <v/>
      </c>
      <c r="P22806" s="14" t="str">
        <f ca="1"/>
        <v>Low Cap</v>
      </c>
    </row>
    <row r="22807" spans="11:16">
      <c r="K22807" s="14" t="str">
        <v/>
      </c>
      <c r="L22807" s="14" t="str">
        <v/>
      </c>
      <c r="O22807" s="14" t="str">
        <v/>
      </c>
      <c r="P22807" s="14" t="str">
        <f ca="1"/>
        <v>Low Cap</v>
      </c>
    </row>
    <row r="22808" spans="11:16">
      <c r="K22808" s="14" t="str">
        <v/>
      </c>
      <c r="L22808" s="14" t="str">
        <v/>
      </c>
      <c r="O22808" s="14" t="str">
        <v/>
      </c>
      <c r="P22808" s="14" t="str">
        <f ca="1"/>
        <v>Low Cap</v>
      </c>
    </row>
    <row r="22809" spans="11:16">
      <c r="K22809" s="14" t="str">
        <v/>
      </c>
      <c r="L22809" s="14" t="str">
        <v/>
      </c>
      <c r="O22809" s="14" t="str">
        <v/>
      </c>
      <c r="P22809" s="14" t="str">
        <f ca="1"/>
        <v>Low Cap</v>
      </c>
    </row>
    <row r="22810" spans="11:16">
      <c r="K22810" s="14" t="str">
        <v/>
      </c>
      <c r="L22810" s="14" t="str">
        <v/>
      </c>
      <c r="O22810" s="14" t="str">
        <v/>
      </c>
      <c r="P22810" s="14" t="str">
        <f ca="1"/>
        <v>Low Cap</v>
      </c>
    </row>
    <row r="22811" spans="11:16">
      <c r="K22811" s="14" t="str">
        <v/>
      </c>
      <c r="L22811" s="14" t="str">
        <v/>
      </c>
      <c r="O22811" s="14" t="str">
        <v/>
      </c>
      <c r="P22811" s="14" t="str">
        <f ca="1"/>
        <v>Low Cap</v>
      </c>
    </row>
    <row r="22812" spans="11:16">
      <c r="K22812" s="14" t="str">
        <v/>
      </c>
      <c r="L22812" s="14" t="str">
        <v/>
      </c>
      <c r="O22812" s="14" t="str">
        <v/>
      </c>
      <c r="P22812" s="14" t="str">
        <f ca="1"/>
        <v>Low Cap</v>
      </c>
    </row>
    <row r="22813" spans="11:16">
      <c r="K22813" s="14" t="str">
        <v/>
      </c>
      <c r="L22813" s="14" t="str">
        <v/>
      </c>
      <c r="O22813" s="14" t="str">
        <v/>
      </c>
      <c r="P22813" s="14" t="str">
        <f ca="1"/>
        <v>Low Cap</v>
      </c>
    </row>
    <row r="22814" spans="11:16">
      <c r="K22814" s="14" t="str">
        <v/>
      </c>
      <c r="L22814" s="14" t="str">
        <v/>
      </c>
      <c r="O22814" s="14" t="str">
        <v/>
      </c>
      <c r="P22814" s="14" t="str">
        <f ca="1"/>
        <v>Low Cap</v>
      </c>
    </row>
    <row r="22815" spans="11:16">
      <c r="K22815" s="14" t="str">
        <v/>
      </c>
      <c r="L22815" s="14" t="str">
        <v/>
      </c>
      <c r="O22815" s="14" t="str">
        <v/>
      </c>
      <c r="P22815" s="14" t="str">
        <f ca="1"/>
        <v>Low Cap</v>
      </c>
    </row>
    <row r="22816" spans="11:16">
      <c r="K22816" s="14" t="str">
        <v/>
      </c>
      <c r="L22816" s="14" t="str">
        <v/>
      </c>
      <c r="O22816" s="14" t="str">
        <v/>
      </c>
      <c r="P22816" s="14" t="str">
        <f ca="1"/>
        <v>Low Cap</v>
      </c>
    </row>
    <row r="22817" spans="11:16">
      <c r="K22817" s="14" t="str">
        <v/>
      </c>
      <c r="L22817" s="14" t="str">
        <v/>
      </c>
      <c r="O22817" s="14" t="str">
        <v/>
      </c>
      <c r="P22817" s="14" t="str">
        <f ca="1"/>
        <v>Low Cap</v>
      </c>
    </row>
    <row r="22818" spans="11:16">
      <c r="K22818" s="14" t="str">
        <v/>
      </c>
      <c r="L22818" s="14" t="str">
        <v/>
      </c>
      <c r="O22818" s="14" t="str">
        <v/>
      </c>
      <c r="P22818" s="14" t="str">
        <f ca="1"/>
        <v>Low Cap</v>
      </c>
    </row>
    <row r="22819" spans="11:16">
      <c r="K22819" s="14" t="str">
        <v/>
      </c>
      <c r="L22819" s="14" t="str">
        <v/>
      </c>
      <c r="O22819" s="14" t="str">
        <v/>
      </c>
      <c r="P22819" s="14" t="str">
        <f ca="1"/>
        <v>Low Cap</v>
      </c>
    </row>
    <row r="22820" spans="11:16">
      <c r="K22820" s="14" t="str">
        <v/>
      </c>
      <c r="L22820" s="14" t="str">
        <v/>
      </c>
      <c r="O22820" s="14" t="str">
        <v/>
      </c>
      <c r="P22820" s="14" t="str">
        <f ca="1"/>
        <v>Low Cap</v>
      </c>
    </row>
    <row r="22821" spans="11:16">
      <c r="K22821" s="14" t="str">
        <v/>
      </c>
      <c r="L22821" s="14" t="str">
        <v/>
      </c>
      <c r="O22821" s="14" t="str">
        <v/>
      </c>
      <c r="P22821" s="14" t="str">
        <f ca="1"/>
        <v>Low Cap</v>
      </c>
    </row>
    <row r="22822" spans="11:16">
      <c r="K22822" s="14" t="str">
        <v/>
      </c>
      <c r="L22822" s="14" t="str">
        <v/>
      </c>
      <c r="O22822" s="14" t="str">
        <v/>
      </c>
      <c r="P22822" s="14" t="str">
        <f ca="1"/>
        <v>Low Cap</v>
      </c>
    </row>
    <row r="22823" spans="11:16">
      <c r="K22823" s="14" t="str">
        <v/>
      </c>
      <c r="L22823" s="14" t="str">
        <v/>
      </c>
      <c r="O22823" s="14" t="str">
        <v/>
      </c>
      <c r="P22823" s="14" t="str">
        <f ca="1"/>
        <v>Low Cap</v>
      </c>
    </row>
    <row r="22824" spans="11:16">
      <c r="K22824" s="14" t="str">
        <v/>
      </c>
      <c r="L22824" s="14" t="str">
        <v/>
      </c>
      <c r="O22824" s="14" t="str">
        <v/>
      </c>
      <c r="P22824" s="14" t="str">
        <f ca="1"/>
        <v>Low Cap</v>
      </c>
    </row>
    <row r="22825" spans="11:16">
      <c r="K22825" s="14" t="str">
        <v/>
      </c>
      <c r="L22825" s="14" t="str">
        <v/>
      </c>
      <c r="O22825" s="14" t="str">
        <v/>
      </c>
      <c r="P22825" s="14" t="str">
        <f ca="1"/>
        <v>Low Cap</v>
      </c>
    </row>
    <row r="22826" spans="11:16">
      <c r="K22826" s="14" t="str">
        <v/>
      </c>
      <c r="L22826" s="14" t="str">
        <v/>
      </c>
      <c r="O22826" s="14" t="str">
        <v/>
      </c>
      <c r="P22826" s="14" t="str">
        <f ca="1"/>
        <v>Low Cap</v>
      </c>
    </row>
    <row r="22827" spans="11:16">
      <c r="K22827" s="14" t="str">
        <v/>
      </c>
      <c r="L22827" s="14" t="str">
        <v/>
      </c>
      <c r="O22827" s="14" t="str">
        <v/>
      </c>
      <c r="P22827" s="14" t="str">
        <f ca="1"/>
        <v>Low Cap</v>
      </c>
    </row>
    <row r="22828" spans="11:16">
      <c r="K22828" s="14" t="str">
        <v/>
      </c>
      <c r="L22828" s="14" t="str">
        <v/>
      </c>
      <c r="O22828" s="14" t="str">
        <v/>
      </c>
      <c r="P22828" s="14" t="str">
        <f ca="1"/>
        <v>Low Cap</v>
      </c>
    </row>
    <row r="22829" spans="11:16">
      <c r="K22829" s="14" t="str">
        <v/>
      </c>
      <c r="L22829" s="14" t="str">
        <v/>
      </c>
      <c r="O22829" s="14" t="str">
        <v/>
      </c>
      <c r="P22829" s="14" t="str">
        <f ca="1"/>
        <v>Low Cap</v>
      </c>
    </row>
    <row r="22830" spans="11:16">
      <c r="K22830" s="14" t="str">
        <v/>
      </c>
      <c r="L22830" s="14" t="str">
        <v/>
      </c>
      <c r="O22830" s="14" t="str">
        <v/>
      </c>
      <c r="P22830" s="14" t="str">
        <f ca="1"/>
        <v>Low Cap</v>
      </c>
    </row>
    <row r="22831" spans="11:16">
      <c r="K22831" s="14" t="str">
        <v/>
      </c>
      <c r="L22831" s="14" t="str">
        <v/>
      </c>
      <c r="O22831" s="14" t="str">
        <v/>
      </c>
      <c r="P22831" s="14" t="str">
        <f ca="1"/>
        <v>Low Cap</v>
      </c>
    </row>
    <row r="22832" spans="11:16">
      <c r="K22832" s="14" t="str">
        <v/>
      </c>
      <c r="L22832" s="14" t="str">
        <v/>
      </c>
      <c r="O22832" s="14" t="str">
        <v/>
      </c>
      <c r="P22832" s="14" t="str">
        <f ca="1"/>
        <v>Low Cap</v>
      </c>
    </row>
    <row r="22833" spans="11:16">
      <c r="K22833" s="14" t="str">
        <v/>
      </c>
      <c r="L22833" s="14" t="str">
        <v/>
      </c>
      <c r="O22833" s="14" t="str">
        <v/>
      </c>
      <c r="P22833" s="14" t="str">
        <f ca="1"/>
        <v>Low Cap</v>
      </c>
    </row>
    <row r="22834" spans="11:16">
      <c r="K22834" s="14" t="str">
        <v/>
      </c>
      <c r="L22834" s="14" t="str">
        <v/>
      </c>
      <c r="O22834" s="14" t="str">
        <v/>
      </c>
      <c r="P22834" s="14" t="str">
        <f ca="1"/>
        <v>Low Cap</v>
      </c>
    </row>
    <row r="22835" spans="11:16">
      <c r="K22835" s="14" t="str">
        <v/>
      </c>
      <c r="L22835" s="14" t="str">
        <v/>
      </c>
      <c r="O22835" s="14" t="str">
        <v/>
      </c>
      <c r="P22835" s="14" t="str">
        <f ca="1"/>
        <v>Low Cap</v>
      </c>
    </row>
    <row r="22836" spans="11:16">
      <c r="K22836" s="14" t="str">
        <v/>
      </c>
      <c r="L22836" s="14" t="str">
        <v/>
      </c>
      <c r="O22836" s="14" t="str">
        <v/>
      </c>
      <c r="P22836" s="14" t="str">
        <f ca="1"/>
        <v>Low Cap</v>
      </c>
    </row>
    <row r="22837" spans="11:16">
      <c r="K22837" s="14" t="str">
        <v/>
      </c>
      <c r="L22837" s="14" t="str">
        <v/>
      </c>
      <c r="O22837" s="14" t="str">
        <v/>
      </c>
      <c r="P22837" s="14" t="str">
        <f ca="1"/>
        <v>Low Cap</v>
      </c>
    </row>
    <row r="22838" spans="11:16">
      <c r="K22838" s="14" t="str">
        <v/>
      </c>
      <c r="L22838" s="14" t="str">
        <v/>
      </c>
      <c r="O22838" s="14" t="str">
        <v/>
      </c>
      <c r="P22838" s="14" t="str">
        <f ca="1"/>
        <v>Low Cap</v>
      </c>
    </row>
    <row r="22839" spans="11:16">
      <c r="K22839" s="14" t="str">
        <v/>
      </c>
      <c r="L22839" s="14" t="str">
        <v/>
      </c>
      <c r="O22839" s="14" t="str">
        <v/>
      </c>
      <c r="P22839" s="14" t="str">
        <f ca="1"/>
        <v>Low Cap</v>
      </c>
    </row>
    <row r="22840" spans="11:16">
      <c r="K22840" s="14" t="str">
        <v/>
      </c>
      <c r="L22840" s="14" t="str">
        <v/>
      </c>
      <c r="O22840" s="14" t="str">
        <v/>
      </c>
      <c r="P22840" s="14" t="str">
        <f ca="1"/>
        <v>Low Cap</v>
      </c>
    </row>
    <row r="22841" spans="11:16">
      <c r="K22841" s="14" t="str">
        <v/>
      </c>
      <c r="L22841" s="14" t="str">
        <v/>
      </c>
      <c r="O22841" s="14" t="str">
        <v/>
      </c>
      <c r="P22841" s="14" t="str">
        <f ca="1"/>
        <v>Low Cap</v>
      </c>
    </row>
    <row r="22842" spans="11:16">
      <c r="K22842" s="14" t="str">
        <v/>
      </c>
      <c r="L22842" s="14" t="str">
        <v/>
      </c>
      <c r="O22842" s="14" t="str">
        <v/>
      </c>
      <c r="P22842" s="14" t="str">
        <f ca="1"/>
        <v>Low Cap</v>
      </c>
    </row>
    <row r="22843" spans="11:16">
      <c r="K22843" s="14" t="str">
        <v/>
      </c>
      <c r="L22843" s="14" t="str">
        <v/>
      </c>
      <c r="O22843" s="14" t="str">
        <v/>
      </c>
      <c r="P22843" s="14" t="str">
        <f ca="1"/>
        <v>Low Cap</v>
      </c>
    </row>
    <row r="22844" spans="11:16">
      <c r="K22844" s="14" t="str">
        <v/>
      </c>
      <c r="L22844" s="14" t="str">
        <v/>
      </c>
      <c r="O22844" s="14" t="str">
        <v/>
      </c>
      <c r="P22844" s="14" t="str">
        <f ca="1"/>
        <v>Low Cap</v>
      </c>
    </row>
    <row r="22845" spans="11:16">
      <c r="K22845" s="14" t="str">
        <v/>
      </c>
      <c r="L22845" s="14" t="str">
        <v/>
      </c>
      <c r="O22845" s="14" t="str">
        <v/>
      </c>
      <c r="P22845" s="14" t="str">
        <f ca="1"/>
        <v>Low Cap</v>
      </c>
    </row>
    <row r="22846" spans="11:16">
      <c r="K22846" s="14" t="str">
        <v/>
      </c>
      <c r="L22846" s="14" t="str">
        <v/>
      </c>
      <c r="O22846" s="14" t="str">
        <v/>
      </c>
      <c r="P22846" s="14" t="str">
        <f ca="1"/>
        <v>Low Cap</v>
      </c>
    </row>
    <row r="22847" spans="11:16">
      <c r="K22847" s="14" t="str">
        <v/>
      </c>
      <c r="L22847" s="14" t="str">
        <v/>
      </c>
      <c r="O22847" s="14" t="str">
        <v/>
      </c>
      <c r="P22847" s="14" t="str">
        <f ca="1"/>
        <v>Low Cap</v>
      </c>
    </row>
    <row r="22848" spans="11:16">
      <c r="K22848" s="14" t="str">
        <v/>
      </c>
      <c r="L22848" s="14" t="str">
        <v/>
      </c>
      <c r="O22848" s="14" t="str">
        <v/>
      </c>
      <c r="P22848" s="14" t="str">
        <f ca="1"/>
        <v>Low Cap</v>
      </c>
    </row>
    <row r="22849" spans="11:16">
      <c r="K22849" s="14" t="str">
        <v/>
      </c>
      <c r="L22849" s="14" t="str">
        <v/>
      </c>
      <c r="O22849" s="14" t="str">
        <v/>
      </c>
      <c r="P22849" s="14" t="str">
        <f ca="1"/>
        <v>Low Cap</v>
      </c>
    </row>
    <row r="22850" spans="11:16">
      <c r="K22850" s="14" t="str">
        <v/>
      </c>
      <c r="L22850" s="14" t="str">
        <v/>
      </c>
      <c r="O22850" s="14" t="str">
        <v/>
      </c>
      <c r="P22850" s="14" t="str">
        <f ca="1"/>
        <v>Low Cap</v>
      </c>
    </row>
    <row r="22851" spans="11:16">
      <c r="K22851" s="14" t="str">
        <v/>
      </c>
      <c r="L22851" s="14" t="str">
        <v/>
      </c>
      <c r="O22851" s="14" t="str">
        <v/>
      </c>
      <c r="P22851" s="14" t="str">
        <f ca="1"/>
        <v>Low Cap</v>
      </c>
    </row>
    <row r="22852" spans="11:16">
      <c r="K22852" s="14" t="str">
        <v/>
      </c>
      <c r="L22852" s="14" t="str">
        <v/>
      </c>
      <c r="O22852" s="14" t="str">
        <v/>
      </c>
      <c r="P22852" s="14" t="str">
        <f ca="1"/>
        <v>Low Cap</v>
      </c>
    </row>
    <row r="22853" spans="11:16">
      <c r="K22853" s="14" t="str">
        <v/>
      </c>
      <c r="L22853" s="14" t="str">
        <v/>
      </c>
      <c r="O22853" s="14" t="str">
        <v/>
      </c>
      <c r="P22853" s="14" t="str">
        <f ca="1"/>
        <v>Low Cap</v>
      </c>
    </row>
    <row r="22854" spans="11:16">
      <c r="K22854" s="14" t="str">
        <v/>
      </c>
      <c r="L22854" s="14" t="str">
        <v/>
      </c>
      <c r="O22854" s="14" t="str">
        <v/>
      </c>
      <c r="P22854" s="14" t="str">
        <f ca="1"/>
        <v>Low Cap</v>
      </c>
    </row>
    <row r="22855" spans="11:16">
      <c r="K22855" s="14" t="str">
        <v/>
      </c>
      <c r="L22855" s="14" t="str">
        <v/>
      </c>
      <c r="O22855" s="14" t="str">
        <v/>
      </c>
      <c r="P22855" s="14" t="str">
        <f ca="1"/>
        <v>Low Cap</v>
      </c>
    </row>
    <row r="22856" spans="11:16">
      <c r="K22856" s="14" t="str">
        <v/>
      </c>
      <c r="L22856" s="14" t="str">
        <v/>
      </c>
      <c r="O22856" s="14" t="str">
        <v/>
      </c>
      <c r="P22856" s="14" t="str">
        <f ca="1"/>
        <v>Low Cap</v>
      </c>
    </row>
    <row r="22857" spans="11:16">
      <c r="K22857" s="14" t="str">
        <v/>
      </c>
      <c r="L22857" s="14" t="str">
        <v/>
      </c>
      <c r="O22857" s="14" t="str">
        <v/>
      </c>
      <c r="P22857" s="14" t="str">
        <f ca="1"/>
        <v>Low Cap</v>
      </c>
    </row>
    <row r="22858" spans="11:16">
      <c r="K22858" s="14" t="str">
        <v/>
      </c>
      <c r="L22858" s="14" t="str">
        <v/>
      </c>
      <c r="O22858" s="14" t="str">
        <v/>
      </c>
      <c r="P22858" s="14" t="str">
        <f ca="1"/>
        <v>Low Cap</v>
      </c>
    </row>
    <row r="22859" spans="11:16">
      <c r="K22859" s="14" t="str">
        <v/>
      </c>
      <c r="L22859" s="14" t="str">
        <v/>
      </c>
      <c r="O22859" s="14" t="str">
        <v/>
      </c>
      <c r="P22859" s="14" t="str">
        <f ca="1"/>
        <v>Low Cap</v>
      </c>
    </row>
    <row r="22860" spans="11:16">
      <c r="K22860" s="14" t="str">
        <v/>
      </c>
      <c r="L22860" s="14" t="str">
        <v/>
      </c>
      <c r="O22860" s="14" t="str">
        <v/>
      </c>
      <c r="P22860" s="14" t="str">
        <f ca="1"/>
        <v>Low Cap</v>
      </c>
    </row>
    <row r="22861" spans="11:16">
      <c r="K22861" s="14" t="str">
        <v/>
      </c>
      <c r="L22861" s="14" t="str">
        <v/>
      </c>
      <c r="O22861" s="14" t="str">
        <v/>
      </c>
      <c r="P22861" s="14" t="str">
        <f ca="1"/>
        <v>Low Cap</v>
      </c>
    </row>
    <row r="22862" spans="11:16">
      <c r="K22862" s="14" t="str">
        <v/>
      </c>
      <c r="L22862" s="14" t="str">
        <v/>
      </c>
      <c r="O22862" s="14" t="str">
        <v/>
      </c>
      <c r="P22862" s="14" t="str">
        <f ca="1"/>
        <v>Low Cap</v>
      </c>
    </row>
    <row r="22863" spans="11:16">
      <c r="K22863" s="14" t="str">
        <v/>
      </c>
      <c r="L22863" s="14" t="str">
        <v/>
      </c>
      <c r="O22863" s="14" t="str">
        <v/>
      </c>
      <c r="P22863" s="14" t="str">
        <f ca="1"/>
        <v>Low Cap</v>
      </c>
    </row>
    <row r="22864" spans="11:16">
      <c r="K22864" s="14" t="str">
        <v/>
      </c>
      <c r="L22864" s="14" t="str">
        <v/>
      </c>
      <c r="O22864" s="14" t="str">
        <v/>
      </c>
      <c r="P22864" s="14" t="str">
        <f ca="1"/>
        <v>Low Cap</v>
      </c>
    </row>
    <row r="22865" spans="11:16">
      <c r="K22865" s="14" t="str">
        <v/>
      </c>
      <c r="L22865" s="14" t="str">
        <v/>
      </c>
      <c r="O22865" s="14" t="str">
        <v/>
      </c>
      <c r="P22865" s="14" t="str">
        <f ca="1"/>
        <v>Low Cap</v>
      </c>
    </row>
    <row r="22866" spans="11:16">
      <c r="K22866" s="14" t="str">
        <v/>
      </c>
      <c r="L22866" s="14" t="str">
        <v/>
      </c>
      <c r="O22866" s="14" t="str">
        <v/>
      </c>
      <c r="P22866" s="14" t="str">
        <f ca="1"/>
        <v>Low Cap</v>
      </c>
    </row>
    <row r="22867" spans="11:16">
      <c r="K22867" s="14" t="str">
        <v/>
      </c>
      <c r="L22867" s="14" t="str">
        <v/>
      </c>
      <c r="O22867" s="14" t="str">
        <v/>
      </c>
      <c r="P22867" s="14" t="str">
        <f ca="1"/>
        <v>Low Cap</v>
      </c>
    </row>
    <row r="22868" spans="11:16">
      <c r="K22868" s="14" t="str">
        <v/>
      </c>
      <c r="L22868" s="14" t="str">
        <v/>
      </c>
      <c r="O22868" s="14" t="str">
        <v/>
      </c>
      <c r="P22868" s="14" t="str">
        <f ca="1"/>
        <v>Low Cap</v>
      </c>
    </row>
    <row r="22869" spans="11:16">
      <c r="K22869" s="14" t="str">
        <v/>
      </c>
      <c r="L22869" s="14" t="str">
        <v/>
      </c>
      <c r="O22869" s="14" t="str">
        <v/>
      </c>
      <c r="P22869" s="14" t="str">
        <f ca="1"/>
        <v>Low Cap</v>
      </c>
    </row>
    <row r="22870" spans="11:16">
      <c r="K22870" s="14" t="str">
        <v/>
      </c>
      <c r="L22870" s="14" t="str">
        <v/>
      </c>
      <c r="O22870" s="14" t="str">
        <v/>
      </c>
      <c r="P22870" s="14" t="str">
        <f ca="1"/>
        <v>Low Cap</v>
      </c>
    </row>
    <row r="22871" spans="11:16">
      <c r="K22871" s="14" t="str">
        <v/>
      </c>
      <c r="L22871" s="14" t="str">
        <v/>
      </c>
      <c r="O22871" s="14" t="str">
        <v/>
      </c>
      <c r="P22871" s="14" t="str">
        <f ca="1"/>
        <v>Low Cap</v>
      </c>
    </row>
    <row r="22872" spans="11:16">
      <c r="K22872" s="14" t="str">
        <v/>
      </c>
      <c r="L22872" s="14" t="str">
        <v/>
      </c>
      <c r="O22872" s="14" t="str">
        <v/>
      </c>
      <c r="P22872" s="14" t="str">
        <f ca="1"/>
        <v>Low Cap</v>
      </c>
    </row>
    <row r="22873" spans="11:16">
      <c r="K22873" s="14" t="str">
        <v/>
      </c>
      <c r="L22873" s="14" t="str">
        <v/>
      </c>
      <c r="O22873" s="14" t="str">
        <v/>
      </c>
      <c r="P22873" s="14" t="str">
        <f ca="1"/>
        <v>Low Cap</v>
      </c>
    </row>
    <row r="22874" spans="11:16">
      <c r="K22874" s="14" t="str">
        <v/>
      </c>
      <c r="L22874" s="14" t="str">
        <v/>
      </c>
      <c r="O22874" s="14" t="str">
        <v/>
      </c>
      <c r="P22874" s="14" t="str">
        <f ca="1"/>
        <v>Low Cap</v>
      </c>
    </row>
    <row r="22875" spans="11:16">
      <c r="K22875" s="14" t="str">
        <v/>
      </c>
      <c r="L22875" s="14" t="str">
        <v/>
      </c>
      <c r="O22875" s="14" t="str">
        <v/>
      </c>
      <c r="P22875" s="14" t="str">
        <f ca="1"/>
        <v>Low Cap</v>
      </c>
    </row>
    <row r="22876" spans="11:16">
      <c r="K22876" s="14" t="str">
        <v/>
      </c>
      <c r="L22876" s="14" t="str">
        <v/>
      </c>
      <c r="O22876" s="14" t="str">
        <v/>
      </c>
      <c r="P22876" s="14" t="str">
        <f ca="1"/>
        <v>Low Cap</v>
      </c>
    </row>
    <row r="22877" spans="11:16">
      <c r="K22877" s="14" t="str">
        <v/>
      </c>
      <c r="L22877" s="14" t="str">
        <v/>
      </c>
      <c r="O22877" s="14" t="str">
        <v/>
      </c>
      <c r="P22877" s="14" t="str">
        <f ca="1"/>
        <v>Low Cap</v>
      </c>
    </row>
    <row r="22878" spans="11:16">
      <c r="K22878" s="14" t="str">
        <v/>
      </c>
      <c r="L22878" s="14" t="str">
        <v/>
      </c>
      <c r="O22878" s="14" t="str">
        <v/>
      </c>
      <c r="P22878" s="14" t="str">
        <f ca="1"/>
        <v>Low Cap</v>
      </c>
    </row>
    <row r="22879" spans="11:16">
      <c r="K22879" s="14" t="str">
        <v/>
      </c>
      <c r="L22879" s="14" t="str">
        <v/>
      </c>
      <c r="O22879" s="14" t="str">
        <v/>
      </c>
      <c r="P22879" s="14" t="str">
        <f ca="1"/>
        <v>Low Cap</v>
      </c>
    </row>
    <row r="22880" spans="11:16">
      <c r="K22880" s="14" t="str">
        <v/>
      </c>
      <c r="L22880" s="14" t="str">
        <v/>
      </c>
      <c r="O22880" s="14" t="str">
        <v/>
      </c>
      <c r="P22880" s="14" t="str">
        <f ca="1"/>
        <v>Low Cap</v>
      </c>
    </row>
    <row r="22881" spans="11:16">
      <c r="K22881" s="14" t="str">
        <v/>
      </c>
      <c r="L22881" s="14" t="str">
        <v/>
      </c>
      <c r="O22881" s="14" t="str">
        <v/>
      </c>
      <c r="P22881" s="14" t="str">
        <f ca="1"/>
        <v>Low Cap</v>
      </c>
    </row>
    <row r="22882" spans="11:16">
      <c r="K22882" s="14" t="str">
        <v/>
      </c>
      <c r="L22882" s="14" t="str">
        <v/>
      </c>
      <c r="O22882" s="14" t="str">
        <v/>
      </c>
      <c r="P22882" s="14" t="str">
        <f ca="1"/>
        <v>Low Cap</v>
      </c>
    </row>
    <row r="22883" spans="11:16">
      <c r="K22883" s="14" t="str">
        <v/>
      </c>
      <c r="L22883" s="14" t="str">
        <v/>
      </c>
      <c r="O22883" s="14" t="str">
        <v/>
      </c>
      <c r="P22883" s="14" t="str">
        <f ca="1"/>
        <v>Low Cap</v>
      </c>
    </row>
    <row r="22884" spans="11:16">
      <c r="K22884" s="14" t="str">
        <v/>
      </c>
      <c r="L22884" s="14" t="str">
        <v/>
      </c>
      <c r="O22884" s="14" t="str">
        <v/>
      </c>
      <c r="P22884" s="14" t="str">
        <f ca="1"/>
        <v>Low Cap</v>
      </c>
    </row>
    <row r="22885" spans="11:16">
      <c r="K22885" s="14" t="str">
        <v/>
      </c>
      <c r="L22885" s="14" t="str">
        <v/>
      </c>
      <c r="O22885" s="14" t="str">
        <v/>
      </c>
      <c r="P22885" s="14" t="str">
        <f ca="1"/>
        <v>Low Cap</v>
      </c>
    </row>
    <row r="22886" spans="11:16">
      <c r="K22886" s="14" t="str">
        <v/>
      </c>
      <c r="L22886" s="14" t="str">
        <v/>
      </c>
      <c r="O22886" s="14" t="str">
        <v/>
      </c>
      <c r="P22886" s="14" t="str">
        <f ca="1"/>
        <v>Low Cap</v>
      </c>
    </row>
    <row r="22887" spans="11:16">
      <c r="K22887" s="14" t="str">
        <v/>
      </c>
      <c r="L22887" s="14" t="str">
        <v/>
      </c>
      <c r="O22887" s="14" t="str">
        <v/>
      </c>
      <c r="P22887" s="14" t="str">
        <f ca="1"/>
        <v>Low Cap</v>
      </c>
    </row>
    <row r="22888" spans="11:16">
      <c r="K22888" s="14" t="str">
        <v/>
      </c>
      <c r="L22888" s="14" t="str">
        <v/>
      </c>
      <c r="O22888" s="14" t="str">
        <v/>
      </c>
      <c r="P22888" s="14" t="str">
        <f ca="1"/>
        <v>Low Cap</v>
      </c>
    </row>
    <row r="22889" spans="11:16">
      <c r="K22889" s="14" t="str">
        <v/>
      </c>
      <c r="L22889" s="14" t="str">
        <v/>
      </c>
      <c r="O22889" s="14" t="str">
        <v/>
      </c>
      <c r="P22889" s="14" t="str">
        <f ca="1"/>
        <v>Low Cap</v>
      </c>
    </row>
    <row r="22890" spans="11:16">
      <c r="K22890" s="14" t="str">
        <v/>
      </c>
      <c r="L22890" s="14" t="str">
        <v/>
      </c>
      <c r="O22890" s="14" t="str">
        <v/>
      </c>
      <c r="P22890" s="14" t="str">
        <f ca="1"/>
        <v>Low Cap</v>
      </c>
    </row>
    <row r="22891" spans="11:16">
      <c r="K22891" s="14" t="str">
        <v/>
      </c>
      <c r="L22891" s="14" t="str">
        <v/>
      </c>
      <c r="O22891" s="14" t="str">
        <v/>
      </c>
      <c r="P22891" s="14" t="str">
        <f ca="1"/>
        <v>Low Cap</v>
      </c>
    </row>
    <row r="22892" spans="11:16">
      <c r="K22892" s="14" t="str">
        <v/>
      </c>
      <c r="L22892" s="14" t="str">
        <v/>
      </c>
      <c r="O22892" s="14" t="str">
        <v/>
      </c>
      <c r="P22892" s="14" t="str">
        <f ca="1"/>
        <v>Low Cap</v>
      </c>
    </row>
    <row r="22893" spans="11:16">
      <c r="K22893" s="14" t="str">
        <v/>
      </c>
      <c r="L22893" s="14" t="str">
        <v/>
      </c>
      <c r="O22893" s="14" t="str">
        <v/>
      </c>
      <c r="P22893" s="14" t="str">
        <f ca="1"/>
        <v>Low Cap</v>
      </c>
    </row>
    <row r="22894" spans="11:16">
      <c r="K22894" s="14" t="str">
        <v/>
      </c>
      <c r="L22894" s="14" t="str">
        <v/>
      </c>
      <c r="O22894" s="14" t="str">
        <v/>
      </c>
      <c r="P22894" s="14" t="str">
        <f ca="1"/>
        <v>Low Cap</v>
      </c>
    </row>
    <row r="22895" spans="11:16">
      <c r="K22895" s="14" t="str">
        <v/>
      </c>
      <c r="L22895" s="14" t="str">
        <v/>
      </c>
      <c r="O22895" s="14" t="str">
        <v/>
      </c>
      <c r="P22895" s="14" t="str">
        <f ca="1"/>
        <v>Low Cap</v>
      </c>
    </row>
    <row r="22896" spans="11:16">
      <c r="K22896" s="14" t="str">
        <v/>
      </c>
      <c r="L22896" s="14" t="str">
        <v/>
      </c>
      <c r="O22896" s="14" t="str">
        <v/>
      </c>
      <c r="P22896" s="14" t="str">
        <f ca="1"/>
        <v>Low Cap</v>
      </c>
    </row>
    <row r="22897" spans="11:16">
      <c r="K22897" s="14" t="str">
        <v/>
      </c>
      <c r="L22897" s="14" t="str">
        <v/>
      </c>
      <c r="O22897" s="14" t="str">
        <v/>
      </c>
      <c r="P22897" s="14" t="str">
        <f ca="1"/>
        <v>Low Cap</v>
      </c>
    </row>
    <row r="22898" spans="11:16">
      <c r="K22898" s="14" t="str">
        <v/>
      </c>
      <c r="L22898" s="14" t="str">
        <v/>
      </c>
      <c r="O22898" s="14" t="str">
        <v/>
      </c>
      <c r="P22898" s="14" t="str">
        <f ca="1"/>
        <v>Low Cap</v>
      </c>
    </row>
    <row r="22899" spans="11:16">
      <c r="K22899" s="14" t="str">
        <v/>
      </c>
      <c r="L22899" s="14" t="str">
        <v/>
      </c>
      <c r="O22899" s="14" t="str">
        <v/>
      </c>
      <c r="P22899" s="14" t="str">
        <f ca="1"/>
        <v>Low Cap</v>
      </c>
    </row>
    <row r="22900" spans="11:16">
      <c r="K22900" s="14" t="str">
        <v/>
      </c>
      <c r="L22900" s="14" t="str">
        <v/>
      </c>
      <c r="O22900" s="14" t="str">
        <v/>
      </c>
      <c r="P22900" s="14" t="str">
        <f ca="1"/>
        <v>Low Cap</v>
      </c>
    </row>
    <row r="22901" spans="11:16">
      <c r="K22901" s="14" t="str">
        <v/>
      </c>
      <c r="L22901" s="14" t="str">
        <v/>
      </c>
      <c r="O22901" s="14" t="str">
        <v/>
      </c>
      <c r="P22901" s="14" t="str">
        <f ca="1"/>
        <v>Low Cap</v>
      </c>
    </row>
    <row r="22902" spans="11:16">
      <c r="K22902" s="14" t="str">
        <v/>
      </c>
      <c r="L22902" s="14" t="str">
        <v/>
      </c>
      <c r="O22902" s="14" t="str">
        <v/>
      </c>
      <c r="P22902" s="14" t="str">
        <f ca="1"/>
        <v>Low Cap</v>
      </c>
    </row>
    <row r="22903" spans="11:16">
      <c r="K22903" s="14" t="str">
        <v/>
      </c>
      <c r="L22903" s="14" t="str">
        <v/>
      </c>
      <c r="O22903" s="14" t="str">
        <v/>
      </c>
      <c r="P22903" s="14" t="str">
        <f ca="1"/>
        <v>Low Cap</v>
      </c>
    </row>
    <row r="22904" spans="11:16">
      <c r="K22904" s="14" t="str">
        <v/>
      </c>
      <c r="L22904" s="14" t="str">
        <v/>
      </c>
      <c r="O22904" s="14" t="str">
        <v/>
      </c>
      <c r="P22904" s="14" t="str">
        <f ca="1"/>
        <v>Low Cap</v>
      </c>
    </row>
    <row r="22905" spans="11:16">
      <c r="K22905" s="14" t="str">
        <v/>
      </c>
      <c r="L22905" s="14" t="str">
        <v/>
      </c>
      <c r="O22905" s="14" t="str">
        <v/>
      </c>
      <c r="P22905" s="14" t="str">
        <f ca="1"/>
        <v>Low Cap</v>
      </c>
    </row>
    <row r="22906" spans="11:16">
      <c r="K22906" s="14" t="str">
        <v/>
      </c>
      <c r="L22906" s="14" t="str">
        <v/>
      </c>
      <c r="O22906" s="14" t="str">
        <v/>
      </c>
      <c r="P22906" s="14" t="str">
        <f ca="1"/>
        <v>Low Cap</v>
      </c>
    </row>
    <row r="22907" spans="11:16">
      <c r="K22907" s="14" t="str">
        <v/>
      </c>
      <c r="L22907" s="14" t="str">
        <v/>
      </c>
      <c r="O22907" s="14" t="str">
        <v/>
      </c>
      <c r="P22907" s="14" t="str">
        <f ca="1"/>
        <v>Low Cap</v>
      </c>
    </row>
    <row r="22908" spans="11:16">
      <c r="K22908" s="14" t="str">
        <v/>
      </c>
      <c r="L22908" s="14" t="str">
        <v/>
      </c>
      <c r="O22908" s="14" t="str">
        <v/>
      </c>
      <c r="P22908" s="14" t="str">
        <f ca="1"/>
        <v>Low Cap</v>
      </c>
    </row>
    <row r="22909" spans="11:16">
      <c r="K22909" s="14" t="str">
        <v/>
      </c>
      <c r="L22909" s="14" t="str">
        <v/>
      </c>
      <c r="O22909" s="14" t="str">
        <v/>
      </c>
      <c r="P22909" s="14" t="str">
        <f ca="1"/>
        <v>Low Cap</v>
      </c>
    </row>
    <row r="22910" spans="11:16">
      <c r="K22910" s="14" t="str">
        <v/>
      </c>
      <c r="L22910" s="14" t="str">
        <v/>
      </c>
      <c r="O22910" s="14" t="str">
        <v/>
      </c>
      <c r="P22910" s="14" t="str">
        <f ca="1"/>
        <v>Low Cap</v>
      </c>
    </row>
    <row r="22911" spans="11:16">
      <c r="K22911" s="14" t="str">
        <v/>
      </c>
      <c r="L22911" s="14" t="str">
        <v/>
      </c>
      <c r="O22911" s="14" t="str">
        <v/>
      </c>
      <c r="P22911" s="14" t="str">
        <f ca="1"/>
        <v>Low Cap</v>
      </c>
    </row>
    <row r="22912" spans="11:16">
      <c r="K22912" s="14" t="str">
        <v/>
      </c>
      <c r="L22912" s="14" t="str">
        <v/>
      </c>
      <c r="O22912" s="14" t="str">
        <v/>
      </c>
      <c r="P22912" s="14" t="str">
        <f ca="1"/>
        <v>Low Cap</v>
      </c>
    </row>
    <row r="22913" spans="11:16">
      <c r="K22913" s="14" t="str">
        <v/>
      </c>
      <c r="L22913" s="14" t="str">
        <v/>
      </c>
      <c r="O22913" s="14" t="str">
        <v/>
      </c>
      <c r="P22913" s="14" t="str">
        <f ca="1"/>
        <v>Low Cap</v>
      </c>
    </row>
    <row r="22914" spans="11:16">
      <c r="K22914" s="14" t="str">
        <v/>
      </c>
      <c r="L22914" s="14" t="str">
        <v/>
      </c>
      <c r="O22914" s="14" t="str">
        <v/>
      </c>
      <c r="P22914" s="14" t="str">
        <f ca="1"/>
        <v>Low Cap</v>
      </c>
    </row>
    <row r="22915" spans="11:16">
      <c r="K22915" s="14" t="str">
        <v/>
      </c>
      <c r="L22915" s="14" t="str">
        <v/>
      </c>
      <c r="O22915" s="14" t="str">
        <v/>
      </c>
      <c r="P22915" s="14" t="str">
        <f ca="1"/>
        <v>Low Cap</v>
      </c>
    </row>
    <row r="22916" spans="11:16">
      <c r="K22916" s="14" t="str">
        <v/>
      </c>
      <c r="L22916" s="14" t="str">
        <v/>
      </c>
      <c r="O22916" s="14" t="str">
        <v/>
      </c>
      <c r="P22916" s="14" t="str">
        <f ca="1"/>
        <v>Low Cap</v>
      </c>
    </row>
    <row r="22917" spans="11:16">
      <c r="K22917" s="14" t="str">
        <v/>
      </c>
      <c r="L22917" s="14" t="str">
        <v/>
      </c>
      <c r="O22917" s="14" t="str">
        <v/>
      </c>
      <c r="P22917" s="14" t="str">
        <f ca="1"/>
        <v>Low Cap</v>
      </c>
    </row>
    <row r="22918" spans="11:16">
      <c r="K22918" s="14" t="str">
        <v/>
      </c>
      <c r="L22918" s="14" t="str">
        <v/>
      </c>
      <c r="O22918" s="14" t="str">
        <v/>
      </c>
      <c r="P22918" s="14" t="str">
        <f ca="1"/>
        <v>Low Cap</v>
      </c>
    </row>
    <row r="22919" spans="11:16">
      <c r="K22919" s="14" t="str">
        <v/>
      </c>
      <c r="L22919" s="14" t="str">
        <v/>
      </c>
      <c r="O22919" s="14" t="str">
        <v/>
      </c>
      <c r="P22919" s="14" t="str">
        <f ca="1"/>
        <v>Low Cap</v>
      </c>
    </row>
    <row r="22920" spans="11:16">
      <c r="K22920" s="14" t="str">
        <v/>
      </c>
      <c r="L22920" s="14" t="str">
        <v/>
      </c>
      <c r="O22920" s="14" t="str">
        <v/>
      </c>
      <c r="P22920" s="14" t="str">
        <f ca="1"/>
        <v>Low Cap</v>
      </c>
    </row>
    <row r="22921" spans="11:16">
      <c r="K22921" s="14" t="str">
        <v/>
      </c>
      <c r="L22921" s="14" t="str">
        <v/>
      </c>
      <c r="O22921" s="14" t="str">
        <v/>
      </c>
      <c r="P22921" s="14" t="str">
        <f ca="1"/>
        <v>Low Cap</v>
      </c>
    </row>
    <row r="22922" spans="11:16">
      <c r="K22922" s="14" t="str">
        <v/>
      </c>
      <c r="L22922" s="14" t="str">
        <v/>
      </c>
      <c r="O22922" s="14" t="str">
        <v/>
      </c>
      <c r="P22922" s="14" t="str">
        <f ca="1"/>
        <v>Low Cap</v>
      </c>
    </row>
    <row r="22923" spans="11:16">
      <c r="K22923" s="14" t="str">
        <v/>
      </c>
      <c r="L22923" s="14" t="str">
        <v/>
      </c>
      <c r="O22923" s="14" t="str">
        <v/>
      </c>
      <c r="P22923" s="14" t="str">
        <f ca="1"/>
        <v>Low Cap</v>
      </c>
    </row>
    <row r="22924" spans="11:16">
      <c r="K22924" s="14" t="str">
        <v/>
      </c>
      <c r="L22924" s="14" t="str">
        <v/>
      </c>
      <c r="O22924" s="14" t="str">
        <v/>
      </c>
      <c r="P22924" s="14" t="str">
        <f ca="1"/>
        <v>Low Cap</v>
      </c>
    </row>
    <row r="22925" spans="11:16">
      <c r="K22925" s="14" t="str">
        <v/>
      </c>
      <c r="L22925" s="14" t="str">
        <v/>
      </c>
      <c r="O22925" s="14" t="str">
        <v/>
      </c>
      <c r="P22925" s="14" t="str">
        <f ca="1"/>
        <v>Low Cap</v>
      </c>
    </row>
    <row r="22926" spans="11:16">
      <c r="K22926" s="14" t="str">
        <v/>
      </c>
      <c r="L22926" s="14" t="str">
        <v/>
      </c>
      <c r="O22926" s="14" t="str">
        <v/>
      </c>
      <c r="P22926" s="14" t="str">
        <f ca="1"/>
        <v>Low Cap</v>
      </c>
    </row>
    <row r="22927" spans="11:16">
      <c r="K22927" s="14" t="str">
        <v/>
      </c>
      <c r="L22927" s="14" t="str">
        <v/>
      </c>
      <c r="O22927" s="14" t="str">
        <v/>
      </c>
      <c r="P22927" s="14" t="str">
        <f ca="1"/>
        <v>Low Cap</v>
      </c>
    </row>
    <row r="22928" spans="11:16">
      <c r="K22928" s="14" t="str">
        <v/>
      </c>
      <c r="L22928" s="14" t="str">
        <v/>
      </c>
      <c r="O22928" s="14" t="str">
        <v/>
      </c>
      <c r="P22928" s="14" t="str">
        <f ca="1"/>
        <v>Low Cap</v>
      </c>
    </row>
    <row r="22929" spans="11:16">
      <c r="K22929" s="14" t="str">
        <v/>
      </c>
      <c r="L22929" s="14" t="str">
        <v/>
      </c>
      <c r="O22929" s="14" t="str">
        <v/>
      </c>
      <c r="P22929" s="14" t="str">
        <f ca="1"/>
        <v>Low Cap</v>
      </c>
    </row>
    <row r="22930" spans="11:16">
      <c r="K22930" s="14" t="str">
        <v/>
      </c>
      <c r="L22930" s="14" t="str">
        <v/>
      </c>
      <c r="O22930" s="14" t="str">
        <v/>
      </c>
      <c r="P22930" s="14" t="str">
        <f ca="1"/>
        <v>Low Cap</v>
      </c>
    </row>
    <row r="22931" spans="11:16">
      <c r="K22931" s="14" t="str">
        <v/>
      </c>
      <c r="L22931" s="14" t="str">
        <v/>
      </c>
      <c r="O22931" s="14" t="str">
        <v/>
      </c>
      <c r="P22931" s="14" t="str">
        <f ca="1"/>
        <v>Low Cap</v>
      </c>
    </row>
    <row r="22932" spans="11:16">
      <c r="K22932" s="14" t="str">
        <v/>
      </c>
      <c r="L22932" s="14" t="str">
        <v/>
      </c>
      <c r="O22932" s="14" t="str">
        <v/>
      </c>
      <c r="P22932" s="14" t="str">
        <f ca="1"/>
        <v>Low Cap</v>
      </c>
    </row>
    <row r="22933" spans="11:16">
      <c r="K22933" s="14" t="str">
        <v/>
      </c>
      <c r="L22933" s="14" t="str">
        <v/>
      </c>
      <c r="O22933" s="14" t="str">
        <v/>
      </c>
      <c r="P22933" s="14" t="str">
        <f ca="1"/>
        <v>Low Cap</v>
      </c>
    </row>
    <row r="22934" spans="11:16">
      <c r="K22934" s="14" t="str">
        <v/>
      </c>
      <c r="L22934" s="14" t="str">
        <v/>
      </c>
      <c r="O22934" s="14" t="str">
        <v/>
      </c>
      <c r="P22934" s="14" t="str">
        <f ca="1"/>
        <v>Low Cap</v>
      </c>
    </row>
    <row r="22935" spans="11:16">
      <c r="K22935" s="14" t="str">
        <v/>
      </c>
      <c r="L22935" s="14" t="str">
        <v/>
      </c>
      <c r="O22935" s="14" t="str">
        <v/>
      </c>
      <c r="P22935" s="14" t="str">
        <f ca="1"/>
        <v>Low Cap</v>
      </c>
    </row>
    <row r="22936" spans="11:16">
      <c r="K22936" s="14" t="str">
        <v/>
      </c>
      <c r="L22936" s="14" t="str">
        <v/>
      </c>
      <c r="O22936" s="14" t="str">
        <v/>
      </c>
      <c r="P22936" s="14" t="str">
        <f ca="1"/>
        <v>Low Cap</v>
      </c>
    </row>
    <row r="22937" spans="11:16">
      <c r="K22937" s="14" t="str">
        <v/>
      </c>
      <c r="L22937" s="14" t="str">
        <v/>
      </c>
      <c r="O22937" s="14" t="str">
        <v/>
      </c>
      <c r="P22937" s="14" t="str">
        <f ca="1"/>
        <v>Low Cap</v>
      </c>
    </row>
    <row r="22938" spans="11:16">
      <c r="K22938" s="14" t="str">
        <v/>
      </c>
      <c r="L22938" s="14" t="str">
        <v/>
      </c>
      <c r="O22938" s="14" t="str">
        <v/>
      </c>
      <c r="P22938" s="14" t="str">
        <f ca="1"/>
        <v>Low Cap</v>
      </c>
    </row>
    <row r="22939" spans="11:16">
      <c r="K22939" s="14" t="str">
        <v/>
      </c>
      <c r="L22939" s="14" t="str">
        <v/>
      </c>
      <c r="O22939" s="14" t="str">
        <v/>
      </c>
      <c r="P22939" s="14" t="str">
        <f ca="1"/>
        <v>Low Cap</v>
      </c>
    </row>
    <row r="22940" spans="11:16">
      <c r="K22940" s="14" t="str">
        <v/>
      </c>
      <c r="L22940" s="14" t="str">
        <v/>
      </c>
      <c r="O22940" s="14" t="str">
        <v/>
      </c>
      <c r="P22940" s="14" t="str">
        <f ca="1"/>
        <v>Low Cap</v>
      </c>
    </row>
    <row r="22941" spans="11:16">
      <c r="K22941" s="14" t="str">
        <v/>
      </c>
      <c r="L22941" s="14" t="str">
        <v/>
      </c>
      <c r="O22941" s="14" t="str">
        <v/>
      </c>
      <c r="P22941" s="14" t="str">
        <f ca="1"/>
        <v>Low Cap</v>
      </c>
    </row>
    <row r="22942" spans="11:16">
      <c r="K22942" s="14" t="str">
        <v/>
      </c>
      <c r="L22942" s="14" t="str">
        <v/>
      </c>
      <c r="O22942" s="14" t="str">
        <v/>
      </c>
      <c r="P22942" s="14" t="str">
        <f ca="1"/>
        <v>Low Cap</v>
      </c>
    </row>
    <row r="22943" spans="11:16">
      <c r="K22943" s="14" t="str">
        <v/>
      </c>
      <c r="L22943" s="14" t="str">
        <v/>
      </c>
      <c r="O22943" s="14" t="str">
        <v/>
      </c>
      <c r="P22943" s="14" t="str">
        <f ca="1"/>
        <v>Low Cap</v>
      </c>
    </row>
    <row r="22944" spans="11:16">
      <c r="K22944" s="14" t="str">
        <v/>
      </c>
      <c r="L22944" s="14" t="str">
        <v/>
      </c>
      <c r="O22944" s="14" t="str">
        <v/>
      </c>
      <c r="P22944" s="14" t="str">
        <f ca="1"/>
        <v>Low Cap</v>
      </c>
    </row>
    <row r="22945" spans="11:16">
      <c r="K22945" s="14" t="str">
        <v/>
      </c>
      <c r="L22945" s="14" t="str">
        <v/>
      </c>
      <c r="O22945" s="14" t="str">
        <v/>
      </c>
      <c r="P22945" s="14" t="str">
        <f ca="1"/>
        <v>Low Cap</v>
      </c>
    </row>
    <row r="22946" spans="11:16">
      <c r="K22946" s="14" t="str">
        <v/>
      </c>
      <c r="L22946" s="14" t="str">
        <v/>
      </c>
      <c r="O22946" s="14" t="str">
        <v/>
      </c>
      <c r="P22946" s="14" t="str">
        <f ca="1"/>
        <v>Low Cap</v>
      </c>
    </row>
    <row r="22947" spans="11:16">
      <c r="K22947" s="14" t="str">
        <v/>
      </c>
      <c r="L22947" s="14" t="str">
        <v/>
      </c>
      <c r="O22947" s="14" t="str">
        <v/>
      </c>
      <c r="P22947" s="14" t="str">
        <f ca="1"/>
        <v>Low Cap</v>
      </c>
    </row>
    <row r="22948" spans="11:16">
      <c r="K22948" s="14" t="str">
        <v/>
      </c>
      <c r="L22948" s="14" t="str">
        <v/>
      </c>
      <c r="O22948" s="14" t="str">
        <v/>
      </c>
      <c r="P22948" s="14" t="str">
        <f ca="1"/>
        <v>Low Cap</v>
      </c>
    </row>
    <row r="22949" spans="11:16">
      <c r="K22949" s="14" t="str">
        <v/>
      </c>
      <c r="L22949" s="14" t="str">
        <v/>
      </c>
      <c r="O22949" s="14" t="str">
        <v/>
      </c>
      <c r="P22949" s="14" t="str">
        <f ca="1"/>
        <v>Low Cap</v>
      </c>
    </row>
    <row r="22950" spans="11:16">
      <c r="K22950" s="14" t="str">
        <v/>
      </c>
      <c r="L22950" s="14" t="str">
        <v/>
      </c>
      <c r="O22950" s="14" t="str">
        <v/>
      </c>
      <c r="P22950" s="14" t="str">
        <f ca="1"/>
        <v>Low Cap</v>
      </c>
    </row>
    <row r="22951" spans="11:16">
      <c r="K22951" s="14" t="str">
        <v/>
      </c>
      <c r="L22951" s="14" t="str">
        <v/>
      </c>
      <c r="O22951" s="14" t="str">
        <v/>
      </c>
      <c r="P22951" s="14" t="str">
        <f ca="1"/>
        <v>Low Cap</v>
      </c>
    </row>
    <row r="22952" spans="11:16">
      <c r="K22952" s="14" t="str">
        <v/>
      </c>
      <c r="L22952" s="14" t="str">
        <v/>
      </c>
      <c r="O22952" s="14" t="str">
        <v/>
      </c>
      <c r="P22952" s="14" t="str">
        <f ca="1"/>
        <v>Low Cap</v>
      </c>
    </row>
    <row r="22953" spans="11:16">
      <c r="K22953" s="14" t="str">
        <v/>
      </c>
      <c r="L22953" s="14" t="str">
        <v/>
      </c>
      <c r="O22953" s="14" t="str">
        <v/>
      </c>
      <c r="P22953" s="14" t="str">
        <f ca="1"/>
        <v>Low Cap</v>
      </c>
    </row>
    <row r="22954" spans="11:16">
      <c r="K22954" s="14" t="str">
        <v/>
      </c>
      <c r="L22954" s="14" t="str">
        <v/>
      </c>
      <c r="O22954" s="14" t="str">
        <v/>
      </c>
      <c r="P22954" s="14" t="str">
        <f ca="1"/>
        <v>Low Cap</v>
      </c>
    </row>
    <row r="22955" spans="11:16">
      <c r="K22955" s="14" t="str">
        <v/>
      </c>
      <c r="L22955" s="14" t="str">
        <v/>
      </c>
      <c r="O22955" s="14" t="str">
        <v/>
      </c>
      <c r="P22955" s="14" t="str">
        <f ca="1"/>
        <v>Low Cap</v>
      </c>
    </row>
    <row r="22956" spans="11:16">
      <c r="K22956" s="14" t="str">
        <v/>
      </c>
      <c r="L22956" s="14" t="str">
        <v/>
      </c>
      <c r="O22956" s="14" t="str">
        <v/>
      </c>
      <c r="P22956" s="14" t="str">
        <f ca="1"/>
        <v>Low Cap</v>
      </c>
    </row>
    <row r="22957" spans="11:16">
      <c r="K22957" s="14" t="str">
        <v/>
      </c>
      <c r="L22957" s="14" t="str">
        <v/>
      </c>
      <c r="O22957" s="14" t="str">
        <v/>
      </c>
      <c r="P22957" s="14" t="str">
        <f ca="1"/>
        <v>Low Cap</v>
      </c>
    </row>
    <row r="22958" spans="11:16">
      <c r="K22958" s="14" t="str">
        <v/>
      </c>
      <c r="L22958" s="14" t="str">
        <v/>
      </c>
      <c r="O22958" s="14" t="str">
        <v/>
      </c>
      <c r="P22958" s="14" t="str">
        <f ca="1"/>
        <v>Low Cap</v>
      </c>
    </row>
    <row r="22959" spans="11:16">
      <c r="K22959" s="14" t="str">
        <v/>
      </c>
      <c r="L22959" s="14" t="str">
        <v/>
      </c>
      <c r="O22959" s="14" t="str">
        <v/>
      </c>
      <c r="P22959" s="14" t="str">
        <f ca="1"/>
        <v>Low Cap</v>
      </c>
    </row>
    <row r="22960" spans="11:16">
      <c r="K22960" s="14" t="str">
        <v/>
      </c>
      <c r="L22960" s="14" t="str">
        <v/>
      </c>
      <c r="O22960" s="14" t="str">
        <v/>
      </c>
      <c r="P22960" s="14" t="str">
        <f ca="1"/>
        <v>Low Cap</v>
      </c>
    </row>
    <row r="22961" spans="11:16">
      <c r="K22961" s="14" t="str">
        <v/>
      </c>
      <c r="L22961" s="14" t="str">
        <v/>
      </c>
      <c r="O22961" s="14" t="str">
        <v/>
      </c>
      <c r="P22961" s="14" t="str">
        <f ca="1"/>
        <v>Low Cap</v>
      </c>
    </row>
    <row r="22962" spans="11:16">
      <c r="K22962" s="14" t="str">
        <v/>
      </c>
      <c r="L22962" s="14" t="str">
        <v/>
      </c>
      <c r="O22962" s="14" t="str">
        <v/>
      </c>
      <c r="P22962" s="14" t="str">
        <f ca="1"/>
        <v>Low Cap</v>
      </c>
    </row>
    <row r="22963" spans="11:16">
      <c r="K22963" s="14" t="str">
        <v/>
      </c>
      <c r="L22963" s="14" t="str">
        <v/>
      </c>
      <c r="O22963" s="14" t="str">
        <v/>
      </c>
      <c r="P22963" s="14" t="str">
        <f ca="1"/>
        <v>Low Cap</v>
      </c>
    </row>
    <row r="22964" spans="11:16">
      <c r="K22964" s="14" t="str">
        <v/>
      </c>
      <c r="L22964" s="14" t="str">
        <v/>
      </c>
      <c r="O22964" s="14" t="str">
        <v/>
      </c>
      <c r="P22964" s="14" t="str">
        <f ca="1"/>
        <v>Low Cap</v>
      </c>
    </row>
    <row r="22965" spans="11:16">
      <c r="K22965" s="14" t="str">
        <v/>
      </c>
      <c r="L22965" s="14" t="str">
        <v/>
      </c>
      <c r="O22965" s="14" t="str">
        <v/>
      </c>
      <c r="P22965" s="14" t="str">
        <f ca="1"/>
        <v>Low Cap</v>
      </c>
    </row>
    <row r="22966" spans="11:16">
      <c r="K22966" s="14" t="str">
        <v/>
      </c>
      <c r="L22966" s="14" t="str">
        <v/>
      </c>
      <c r="O22966" s="14" t="str">
        <v/>
      </c>
      <c r="P22966" s="14" t="str">
        <f ca="1"/>
        <v>Low Cap</v>
      </c>
    </row>
    <row r="22967" spans="11:16">
      <c r="K22967" s="14" t="str">
        <v/>
      </c>
      <c r="L22967" s="14" t="str">
        <v/>
      </c>
      <c r="O22967" s="14" t="str">
        <v/>
      </c>
      <c r="P22967" s="14" t="str">
        <f ca="1"/>
        <v>Low Cap</v>
      </c>
    </row>
    <row r="22968" spans="11:16">
      <c r="K22968" s="14" t="str">
        <v/>
      </c>
      <c r="L22968" s="14" t="str">
        <v/>
      </c>
      <c r="O22968" s="14" t="str">
        <v/>
      </c>
      <c r="P22968" s="14" t="str">
        <f ca="1"/>
        <v>Low Cap</v>
      </c>
    </row>
    <row r="22969" spans="11:16">
      <c r="K22969" s="14" t="str">
        <v/>
      </c>
      <c r="L22969" s="14" t="str">
        <v/>
      </c>
      <c r="O22969" s="14" t="str">
        <v/>
      </c>
      <c r="P22969" s="14" t="str">
        <f ca="1"/>
        <v>Low Cap</v>
      </c>
    </row>
    <row r="22970" spans="11:16">
      <c r="K22970" s="14" t="str">
        <v/>
      </c>
      <c r="L22970" s="14" t="str">
        <v/>
      </c>
      <c r="O22970" s="14" t="str">
        <v/>
      </c>
      <c r="P22970" s="14" t="str">
        <f ca="1"/>
        <v>Low Cap</v>
      </c>
    </row>
    <row r="22971" spans="11:16">
      <c r="K22971" s="14" t="str">
        <v/>
      </c>
      <c r="L22971" s="14" t="str">
        <v/>
      </c>
      <c r="O22971" s="14" t="str">
        <v/>
      </c>
      <c r="P22971" s="14" t="str">
        <f ca="1"/>
        <v>Low Cap</v>
      </c>
    </row>
    <row r="22972" spans="11:16">
      <c r="K22972" s="14" t="str">
        <v/>
      </c>
      <c r="L22972" s="14" t="str">
        <v/>
      </c>
      <c r="O22972" s="14" t="str">
        <v/>
      </c>
      <c r="P22972" s="14" t="str">
        <f ca="1"/>
        <v>Low Cap</v>
      </c>
    </row>
    <row r="22973" spans="11:16">
      <c r="K22973" s="14" t="str">
        <v/>
      </c>
      <c r="L22973" s="14" t="str">
        <v/>
      </c>
      <c r="O22973" s="14" t="str">
        <v/>
      </c>
      <c r="P22973" s="14" t="str">
        <f ca="1"/>
        <v>Low Cap</v>
      </c>
    </row>
    <row r="22974" spans="11:16">
      <c r="K22974" s="14" t="str">
        <v/>
      </c>
      <c r="L22974" s="14" t="str">
        <v/>
      </c>
      <c r="O22974" s="14" t="str">
        <v/>
      </c>
      <c r="P22974" s="14" t="str">
        <f ca="1"/>
        <v>Low Cap</v>
      </c>
    </row>
    <row r="22975" spans="11:16">
      <c r="K22975" s="14" t="str">
        <v/>
      </c>
      <c r="L22975" s="14" t="str">
        <v/>
      </c>
      <c r="O22975" s="14" t="str">
        <v/>
      </c>
      <c r="P22975" s="14" t="str">
        <f ca="1"/>
        <v>Low Cap</v>
      </c>
    </row>
    <row r="22976" spans="11:16">
      <c r="K22976" s="14" t="str">
        <v/>
      </c>
      <c r="L22976" s="14" t="str">
        <v/>
      </c>
      <c r="O22976" s="14" t="str">
        <v/>
      </c>
      <c r="P22976" s="14" t="str">
        <f ca="1"/>
        <v>Low Cap</v>
      </c>
    </row>
    <row r="22977" spans="11:16">
      <c r="K22977" s="14" t="str">
        <v/>
      </c>
      <c r="L22977" s="14" t="str">
        <v/>
      </c>
      <c r="O22977" s="14" t="str">
        <v/>
      </c>
      <c r="P22977" s="14" t="str">
        <f ca="1"/>
        <v>Low Cap</v>
      </c>
    </row>
    <row r="22978" spans="11:16">
      <c r="K22978" s="14" t="str">
        <v/>
      </c>
      <c r="L22978" s="14" t="str">
        <v/>
      </c>
      <c r="O22978" s="14" t="str">
        <v/>
      </c>
      <c r="P22978" s="14" t="str">
        <f ca="1"/>
        <v>Low Cap</v>
      </c>
    </row>
    <row r="22979" spans="11:16">
      <c r="K22979" s="14" t="str">
        <v/>
      </c>
      <c r="L22979" s="14" t="str">
        <v/>
      </c>
      <c r="O22979" s="14" t="str">
        <v/>
      </c>
      <c r="P22979" s="14" t="str">
        <f ca="1"/>
        <v>Low Cap</v>
      </c>
    </row>
    <row r="22980" spans="11:16">
      <c r="K22980" s="14" t="str">
        <v/>
      </c>
      <c r="L22980" s="14" t="str">
        <v/>
      </c>
      <c r="O22980" s="14" t="str">
        <v/>
      </c>
      <c r="P22980" s="14" t="str">
        <f ca="1"/>
        <v>Low Cap</v>
      </c>
    </row>
    <row r="22981" spans="11:16">
      <c r="K22981" s="14" t="str">
        <v/>
      </c>
      <c r="L22981" s="14" t="str">
        <v/>
      </c>
      <c r="O22981" s="14" t="str">
        <v/>
      </c>
      <c r="P22981" s="14" t="str">
        <f ca="1"/>
        <v>Low Cap</v>
      </c>
    </row>
    <row r="22982" spans="11:16">
      <c r="K22982" s="14" t="str">
        <v/>
      </c>
      <c r="L22982" s="14" t="str">
        <v/>
      </c>
      <c r="O22982" s="14" t="str">
        <v/>
      </c>
      <c r="P22982" s="14" t="str">
        <f ca="1"/>
        <v>Low Cap</v>
      </c>
    </row>
    <row r="22983" spans="11:16">
      <c r="K22983" s="14" t="str">
        <v/>
      </c>
      <c r="L22983" s="14" t="str">
        <v/>
      </c>
      <c r="O22983" s="14" t="str">
        <v/>
      </c>
      <c r="P22983" s="14" t="str">
        <f ca="1"/>
        <v>Low Cap</v>
      </c>
    </row>
    <row r="22984" spans="11:16">
      <c r="K22984" s="14" t="str">
        <v/>
      </c>
      <c r="L22984" s="14" t="str">
        <v/>
      </c>
      <c r="O22984" s="14" t="str">
        <v/>
      </c>
      <c r="P22984" s="14" t="str">
        <f ca="1"/>
        <v>Low Cap</v>
      </c>
    </row>
    <row r="22985" spans="11:16">
      <c r="K22985" s="14" t="str">
        <v/>
      </c>
      <c r="L22985" s="14" t="str">
        <v/>
      </c>
      <c r="O22985" s="14" t="str">
        <v/>
      </c>
      <c r="P22985" s="14" t="str">
        <f ca="1"/>
        <v>Low Cap</v>
      </c>
    </row>
    <row r="22986" spans="11:16">
      <c r="K22986" s="14" t="str">
        <v/>
      </c>
      <c r="L22986" s="14" t="str">
        <v/>
      </c>
      <c r="O22986" s="14" t="str">
        <v/>
      </c>
      <c r="P22986" s="14" t="str">
        <f ca="1"/>
        <v>Low Cap</v>
      </c>
    </row>
    <row r="22987" spans="11:16">
      <c r="K22987" s="14" t="str">
        <v/>
      </c>
      <c r="L22987" s="14" t="str">
        <v/>
      </c>
      <c r="O22987" s="14" t="str">
        <v/>
      </c>
      <c r="P22987" s="14" t="str">
        <f ca="1"/>
        <v>Low Cap</v>
      </c>
    </row>
    <row r="22988" spans="11:16">
      <c r="K22988" s="14" t="str">
        <v/>
      </c>
      <c r="L22988" s="14" t="str">
        <v/>
      </c>
      <c r="O22988" s="14" t="str">
        <v/>
      </c>
      <c r="P22988" s="14" t="str">
        <f ca="1"/>
        <v>Low Cap</v>
      </c>
    </row>
    <row r="22989" spans="11:16">
      <c r="K22989" s="14" t="str">
        <v/>
      </c>
      <c r="L22989" s="14" t="str">
        <v/>
      </c>
      <c r="O22989" s="14" t="str">
        <v/>
      </c>
      <c r="P22989" s="14" t="str">
        <f ca="1"/>
        <v>Low Cap</v>
      </c>
    </row>
    <row r="22990" spans="11:16">
      <c r="K22990" s="14" t="str">
        <v/>
      </c>
      <c r="L22990" s="14" t="str">
        <v/>
      </c>
      <c r="O22990" s="14" t="str">
        <v/>
      </c>
      <c r="P22990" s="14" t="str">
        <f ca="1"/>
        <v>Low Cap</v>
      </c>
    </row>
    <row r="22991" spans="11:16">
      <c r="K22991" s="14" t="str">
        <v/>
      </c>
      <c r="L22991" s="14" t="str">
        <v/>
      </c>
      <c r="O22991" s="14" t="str">
        <v/>
      </c>
      <c r="P22991" s="14" t="str">
        <f ca="1"/>
        <v>Low Cap</v>
      </c>
    </row>
    <row r="22992" spans="11:16">
      <c r="K22992" s="14" t="str">
        <v/>
      </c>
      <c r="L22992" s="14" t="str">
        <v/>
      </c>
      <c r="O22992" s="14" t="str">
        <v/>
      </c>
      <c r="P22992" s="14" t="str">
        <f ca="1"/>
        <v>Low Cap</v>
      </c>
    </row>
    <row r="22993" spans="11:16">
      <c r="K22993" s="14" t="str">
        <v/>
      </c>
      <c r="L22993" s="14" t="str">
        <v/>
      </c>
      <c r="O22993" s="14" t="str">
        <v/>
      </c>
      <c r="P22993" s="14" t="str">
        <f ca="1"/>
        <v>Low Cap</v>
      </c>
    </row>
    <row r="22994" spans="11:16">
      <c r="K22994" s="14" t="str">
        <v/>
      </c>
      <c r="L22994" s="14" t="str">
        <v/>
      </c>
      <c r="O22994" s="14" t="str">
        <v/>
      </c>
      <c r="P22994" s="14" t="str">
        <f ca="1"/>
        <v>Low Cap</v>
      </c>
    </row>
    <row r="22995" spans="11:16">
      <c r="K22995" s="14" t="str">
        <v/>
      </c>
      <c r="L22995" s="14" t="str">
        <v/>
      </c>
      <c r="O22995" s="14" t="str">
        <v/>
      </c>
      <c r="P22995" s="14" t="str">
        <f ca="1"/>
        <v>Low Cap</v>
      </c>
    </row>
    <row r="22996" spans="11:16">
      <c r="K22996" s="14" t="str">
        <v/>
      </c>
      <c r="L22996" s="14" t="str">
        <v/>
      </c>
      <c r="O22996" s="14" t="str">
        <v/>
      </c>
      <c r="P22996" s="14" t="str">
        <f ca="1"/>
        <v>Low Cap</v>
      </c>
    </row>
    <row r="22997" spans="11:16">
      <c r="K22997" s="14" t="str">
        <v/>
      </c>
      <c r="L22997" s="14" t="str">
        <v/>
      </c>
      <c r="O22997" s="14" t="str">
        <v/>
      </c>
      <c r="P22997" s="14" t="str">
        <f ca="1"/>
        <v>Low Cap</v>
      </c>
    </row>
    <row r="22998" spans="11:16">
      <c r="K22998" s="14" t="str">
        <v/>
      </c>
      <c r="L22998" s="14" t="str">
        <v/>
      </c>
      <c r="O22998" s="14" t="str">
        <v/>
      </c>
      <c r="P22998" s="14" t="str">
        <f ca="1"/>
        <v>Low Cap</v>
      </c>
    </row>
    <row r="22999" spans="11:16">
      <c r="K22999" s="14" t="str">
        <v/>
      </c>
      <c r="L22999" s="14" t="str">
        <v/>
      </c>
      <c r="O22999" s="14" t="str">
        <v/>
      </c>
      <c r="P22999" s="14" t="str">
        <f ca="1"/>
        <v>Low Cap</v>
      </c>
    </row>
    <row r="23000" spans="11:16">
      <c r="K23000" s="14" t="str">
        <v/>
      </c>
      <c r="L23000" s="14" t="str">
        <v/>
      </c>
      <c r="O23000" s="14" t="str">
        <v/>
      </c>
      <c r="P23000" s="14" t="str">
        <f ca="1"/>
        <v>Low Cap</v>
      </c>
    </row>
    <row r="23001" spans="11:16">
      <c r="K23001" s="14" t="str">
        <v/>
      </c>
      <c r="L23001" s="14" t="str">
        <v/>
      </c>
      <c r="O23001" s="14" t="str">
        <v/>
      </c>
      <c r="P23001" s="14" t="str">
        <f ca="1"/>
        <v>Low Cap</v>
      </c>
    </row>
    <row r="23002" spans="11:16">
      <c r="K23002" s="14" t="str">
        <v/>
      </c>
      <c r="L23002" s="14" t="str">
        <v/>
      </c>
      <c r="O23002" s="14" t="str">
        <v/>
      </c>
      <c r="P23002" s="14" t="str">
        <f ca="1"/>
        <v>Low Cap</v>
      </c>
    </row>
    <row r="23003" spans="11:16">
      <c r="K23003" s="14" t="str">
        <v/>
      </c>
      <c r="L23003" s="14" t="str">
        <v/>
      </c>
      <c r="O23003" s="14" t="str">
        <v/>
      </c>
      <c r="P23003" s="14" t="str">
        <f ca="1"/>
        <v>Low Cap</v>
      </c>
    </row>
    <row r="23004" spans="11:16">
      <c r="K23004" s="14" t="str">
        <v/>
      </c>
      <c r="L23004" s="14" t="str">
        <v/>
      </c>
      <c r="O23004" s="14" t="str">
        <v/>
      </c>
      <c r="P23004" s="14" t="str">
        <f ca="1"/>
        <v>Low Cap</v>
      </c>
    </row>
    <row r="23005" spans="11:16">
      <c r="K23005" s="14" t="str">
        <v/>
      </c>
      <c r="L23005" s="14" t="str">
        <v/>
      </c>
      <c r="O23005" s="14" t="str">
        <v/>
      </c>
      <c r="P23005" s="14" t="str">
        <f ca="1"/>
        <v>Low Cap</v>
      </c>
    </row>
    <row r="23006" spans="11:16">
      <c r="K23006" s="14" t="str">
        <v/>
      </c>
      <c r="L23006" s="14" t="str">
        <v/>
      </c>
      <c r="O23006" s="14" t="str">
        <v/>
      </c>
      <c r="P23006" s="14" t="str">
        <f ca="1"/>
        <v>Low Cap</v>
      </c>
    </row>
    <row r="23007" spans="11:16">
      <c r="K23007" s="14" t="str">
        <v/>
      </c>
      <c r="L23007" s="14" t="str">
        <v/>
      </c>
      <c r="O23007" s="14" t="str">
        <v/>
      </c>
      <c r="P23007" s="14" t="str">
        <f ca="1"/>
        <v>Low Cap</v>
      </c>
    </row>
    <row r="23008" spans="11:16">
      <c r="K23008" s="14" t="str">
        <v/>
      </c>
      <c r="L23008" s="14" t="str">
        <v/>
      </c>
      <c r="O23008" s="14" t="str">
        <v/>
      </c>
      <c r="P23008" s="14" t="str">
        <f ca="1"/>
        <v>Low Cap</v>
      </c>
    </row>
    <row r="23009" spans="11:16">
      <c r="K23009" s="14" t="str">
        <v/>
      </c>
      <c r="L23009" s="14" t="str">
        <v/>
      </c>
      <c r="O23009" s="14" t="str">
        <v/>
      </c>
      <c r="P23009" s="14" t="str">
        <f ca="1"/>
        <v>Low Cap</v>
      </c>
    </row>
    <row r="23010" spans="11:16">
      <c r="K23010" s="14" t="str">
        <v/>
      </c>
      <c r="L23010" s="14" t="str">
        <v/>
      </c>
      <c r="O23010" s="14" t="str">
        <v/>
      </c>
      <c r="P23010" s="14" t="str">
        <f ca="1"/>
        <v>Low Cap</v>
      </c>
    </row>
    <row r="23011" spans="11:16">
      <c r="K23011" s="14" t="str">
        <v/>
      </c>
      <c r="L23011" s="14" t="str">
        <v/>
      </c>
      <c r="O23011" s="14" t="str">
        <v/>
      </c>
      <c r="P23011" s="14" t="str">
        <f ca="1"/>
        <v>Low Cap</v>
      </c>
    </row>
    <row r="23012" spans="11:16">
      <c r="K23012" s="14" t="str">
        <v/>
      </c>
      <c r="L23012" s="14" t="str">
        <v/>
      </c>
      <c r="O23012" s="14" t="str">
        <v/>
      </c>
      <c r="P23012" s="14" t="str">
        <f ca="1"/>
        <v>Low Cap</v>
      </c>
    </row>
    <row r="23013" spans="11:16">
      <c r="K23013" s="14" t="str">
        <v/>
      </c>
      <c r="L23013" s="14" t="str">
        <v/>
      </c>
      <c r="O23013" s="14" t="str">
        <v/>
      </c>
      <c r="P23013" s="14" t="str">
        <f ca="1"/>
        <v>Low Cap</v>
      </c>
    </row>
    <row r="23014" spans="11:16">
      <c r="K23014" s="14" t="str">
        <v/>
      </c>
      <c r="L23014" s="14" t="str">
        <v/>
      </c>
      <c r="O23014" s="14" t="str">
        <v/>
      </c>
      <c r="P23014" s="14" t="str">
        <f ca="1"/>
        <v>Low Cap</v>
      </c>
    </row>
    <row r="23015" spans="11:16">
      <c r="K23015" s="14" t="str">
        <v/>
      </c>
      <c r="L23015" s="14" t="str">
        <v/>
      </c>
      <c r="O23015" s="14" t="str">
        <v/>
      </c>
      <c r="P23015" s="14" t="str">
        <f ca="1"/>
        <v>Low Cap</v>
      </c>
    </row>
    <row r="23016" spans="11:16">
      <c r="K23016" s="14" t="str">
        <v/>
      </c>
      <c r="L23016" s="14" t="str">
        <v/>
      </c>
      <c r="O23016" s="14" t="str">
        <v/>
      </c>
      <c r="P23016" s="14" t="str">
        <f ca="1"/>
        <v>Low Cap</v>
      </c>
    </row>
    <row r="23017" spans="11:16">
      <c r="K23017" s="14" t="str">
        <v/>
      </c>
      <c r="L23017" s="14" t="str">
        <v/>
      </c>
      <c r="O23017" s="14" t="str">
        <v/>
      </c>
      <c r="P23017" s="14" t="str">
        <f ca="1"/>
        <v>Low Cap</v>
      </c>
    </row>
    <row r="23018" spans="11:16">
      <c r="K23018" s="14" t="str">
        <v/>
      </c>
      <c r="L23018" s="14" t="str">
        <v/>
      </c>
      <c r="O23018" s="14" t="str">
        <v/>
      </c>
      <c r="P23018" s="14" t="str">
        <f ca="1"/>
        <v>Low Cap</v>
      </c>
    </row>
    <row r="23019" spans="11:16">
      <c r="K23019" s="14" t="str">
        <v/>
      </c>
      <c r="L23019" s="14" t="str">
        <v/>
      </c>
      <c r="O23019" s="14" t="str">
        <v/>
      </c>
      <c r="P23019" s="14" t="str">
        <f ca="1"/>
        <v>Low Cap</v>
      </c>
    </row>
    <row r="23020" spans="11:16">
      <c r="K23020" s="14" t="str">
        <v/>
      </c>
      <c r="L23020" s="14" t="str">
        <v/>
      </c>
      <c r="O23020" s="14" t="str">
        <v/>
      </c>
      <c r="P23020" s="14" t="str">
        <f ca="1"/>
        <v>Low Cap</v>
      </c>
    </row>
    <row r="23021" spans="11:16">
      <c r="K23021" s="14" t="str">
        <v/>
      </c>
      <c r="L23021" s="14" t="str">
        <v/>
      </c>
      <c r="O23021" s="14" t="str">
        <v/>
      </c>
      <c r="P23021" s="14" t="str">
        <f ca="1"/>
        <v>Low Cap</v>
      </c>
    </row>
    <row r="23022" spans="11:16">
      <c r="K23022" s="14" t="str">
        <v/>
      </c>
      <c r="L23022" s="14" t="str">
        <v/>
      </c>
      <c r="O23022" s="14" t="str">
        <v/>
      </c>
      <c r="P23022" s="14" t="str">
        <f ca="1"/>
        <v>Low Cap</v>
      </c>
    </row>
    <row r="23023" spans="11:16">
      <c r="K23023" s="14" t="str">
        <v/>
      </c>
      <c r="L23023" s="14" t="str">
        <v/>
      </c>
      <c r="O23023" s="14" t="str">
        <v/>
      </c>
      <c r="P23023" s="14" t="str">
        <f ca="1"/>
        <v>Low Cap</v>
      </c>
    </row>
    <row r="23024" spans="11:16">
      <c r="K23024" s="14" t="str">
        <v/>
      </c>
      <c r="L23024" s="14" t="str">
        <v/>
      </c>
      <c r="O23024" s="14" t="str">
        <v/>
      </c>
      <c r="P23024" s="14" t="str">
        <f ca="1"/>
        <v>Low Cap</v>
      </c>
    </row>
    <row r="23025" spans="11:16">
      <c r="K23025" s="14" t="str">
        <v/>
      </c>
      <c r="L23025" s="14" t="str">
        <v/>
      </c>
      <c r="O23025" s="14" t="str">
        <v/>
      </c>
      <c r="P23025" s="14" t="str">
        <f ca="1"/>
        <v>Low Cap</v>
      </c>
    </row>
    <row r="23026" spans="11:16">
      <c r="K23026" s="14" t="str">
        <v/>
      </c>
      <c r="L23026" s="14" t="str">
        <v/>
      </c>
      <c r="O23026" s="14" t="str">
        <v/>
      </c>
      <c r="P23026" s="14" t="str">
        <f ca="1"/>
        <v>Low Cap</v>
      </c>
    </row>
    <row r="23027" spans="11:16">
      <c r="K23027" s="14" t="str">
        <v/>
      </c>
      <c r="L23027" s="14" t="str">
        <v/>
      </c>
      <c r="O23027" s="14" t="str">
        <v/>
      </c>
      <c r="P23027" s="14" t="str">
        <f ca="1"/>
        <v>Low Cap</v>
      </c>
    </row>
    <row r="23028" spans="11:16">
      <c r="K23028" s="14" t="str">
        <v/>
      </c>
      <c r="L23028" s="14" t="str">
        <v/>
      </c>
      <c r="O23028" s="14" t="str">
        <v/>
      </c>
      <c r="P23028" s="14" t="str">
        <f ca="1"/>
        <v>Low Cap</v>
      </c>
    </row>
    <row r="23029" spans="11:16">
      <c r="K23029" s="14" t="str">
        <v/>
      </c>
      <c r="L23029" s="14" t="str">
        <v/>
      </c>
      <c r="O23029" s="14" t="str">
        <v/>
      </c>
      <c r="P23029" s="14" t="str">
        <f ca="1"/>
        <v>Low Cap</v>
      </c>
    </row>
    <row r="23030" spans="11:16">
      <c r="K23030" s="14" t="str">
        <v/>
      </c>
      <c r="L23030" s="14" t="str">
        <v/>
      </c>
      <c r="O23030" s="14" t="str">
        <v/>
      </c>
      <c r="P23030" s="14" t="str">
        <f ca="1"/>
        <v>Low Cap</v>
      </c>
    </row>
    <row r="23031" spans="11:16">
      <c r="K23031" s="14" t="str">
        <v/>
      </c>
      <c r="L23031" s="14" t="str">
        <v/>
      </c>
      <c r="O23031" s="14" t="str">
        <v/>
      </c>
      <c r="P23031" s="14" t="str">
        <f ca="1"/>
        <v>Low Cap</v>
      </c>
    </row>
    <row r="23032" spans="11:16">
      <c r="K23032" s="14" t="str">
        <v/>
      </c>
      <c r="L23032" s="14" t="str">
        <v/>
      </c>
      <c r="O23032" s="14" t="str">
        <v/>
      </c>
      <c r="P23032" s="14" t="str">
        <f ca="1"/>
        <v>Low Cap</v>
      </c>
    </row>
    <row r="23033" spans="11:16">
      <c r="K23033" s="14" t="str">
        <v/>
      </c>
      <c r="L23033" s="14" t="str">
        <v/>
      </c>
      <c r="O23033" s="14" t="str">
        <v/>
      </c>
      <c r="P23033" s="14" t="str">
        <f ca="1"/>
        <v>Low Cap</v>
      </c>
    </row>
    <row r="23034" spans="11:16">
      <c r="K23034" s="14" t="str">
        <v/>
      </c>
      <c r="L23034" s="14" t="str">
        <v/>
      </c>
      <c r="O23034" s="14" t="str">
        <v/>
      </c>
      <c r="P23034" s="14" t="str">
        <f ca="1"/>
        <v>Low Cap</v>
      </c>
    </row>
    <row r="23035" spans="11:16">
      <c r="K23035" s="14" t="str">
        <v/>
      </c>
      <c r="L23035" s="14" t="str">
        <v/>
      </c>
      <c r="O23035" s="14" t="str">
        <v/>
      </c>
      <c r="P23035" s="14" t="str">
        <f ca="1"/>
        <v>Low Cap</v>
      </c>
    </row>
    <row r="23036" spans="11:16">
      <c r="K23036" s="14" t="str">
        <v/>
      </c>
      <c r="L23036" s="14" t="str">
        <v/>
      </c>
      <c r="O23036" s="14" t="str">
        <v/>
      </c>
      <c r="P23036" s="14" t="str">
        <f ca="1"/>
        <v>Low Cap</v>
      </c>
    </row>
    <row r="23037" spans="11:16">
      <c r="K23037" s="14" t="str">
        <v/>
      </c>
      <c r="L23037" s="14" t="str">
        <v/>
      </c>
      <c r="O23037" s="14" t="str">
        <v/>
      </c>
      <c r="P23037" s="14" t="str">
        <f ca="1"/>
        <v>Low Cap</v>
      </c>
    </row>
    <row r="23038" spans="11:16">
      <c r="K23038" s="14" t="str">
        <v/>
      </c>
      <c r="L23038" s="14" t="str">
        <v/>
      </c>
      <c r="O23038" s="14" t="str">
        <v/>
      </c>
      <c r="P23038" s="14" t="str">
        <f ca="1"/>
        <v>Low Cap</v>
      </c>
    </row>
    <row r="23039" spans="11:16">
      <c r="K23039" s="14" t="str">
        <v/>
      </c>
      <c r="L23039" s="14" t="str">
        <v/>
      </c>
      <c r="O23039" s="14" t="str">
        <v/>
      </c>
      <c r="P23039" s="14" t="str">
        <f ca="1"/>
        <v>Low Cap</v>
      </c>
    </row>
    <row r="23040" spans="11:16">
      <c r="K23040" s="14" t="str">
        <v/>
      </c>
      <c r="L23040" s="14" t="str">
        <v/>
      </c>
      <c r="O23040" s="14" t="str">
        <v/>
      </c>
      <c r="P23040" s="14" t="str">
        <f ca="1"/>
        <v>Low Cap</v>
      </c>
    </row>
    <row r="23041" spans="11:16">
      <c r="K23041" s="14" t="str">
        <v/>
      </c>
      <c r="L23041" s="14" t="str">
        <v/>
      </c>
      <c r="O23041" s="14" t="str">
        <v/>
      </c>
      <c r="P23041" s="14" t="str">
        <f ca="1"/>
        <v>Low Cap</v>
      </c>
    </row>
    <row r="23042" spans="11:16">
      <c r="K23042" s="14" t="str">
        <v/>
      </c>
      <c r="L23042" s="14" t="str">
        <v/>
      </c>
      <c r="O23042" s="14" t="str">
        <v/>
      </c>
      <c r="P23042" s="14" t="str">
        <f ca="1"/>
        <v>Low Cap</v>
      </c>
    </row>
    <row r="23043" spans="11:16">
      <c r="K23043" s="14" t="str">
        <v/>
      </c>
      <c r="L23043" s="14" t="str">
        <v/>
      </c>
      <c r="O23043" s="14" t="str">
        <v/>
      </c>
      <c r="P23043" s="14" t="str">
        <f ca="1"/>
        <v>Low Cap</v>
      </c>
    </row>
    <row r="23044" spans="11:16">
      <c r="K23044" s="14" t="str">
        <v/>
      </c>
      <c r="L23044" s="14" t="str">
        <v/>
      </c>
      <c r="O23044" s="14" t="str">
        <v/>
      </c>
      <c r="P23044" s="14" t="str">
        <f ca="1"/>
        <v>Low Cap</v>
      </c>
    </row>
    <row r="23045" spans="11:16">
      <c r="K23045" s="14" t="str">
        <v/>
      </c>
      <c r="L23045" s="14" t="str">
        <v/>
      </c>
      <c r="O23045" s="14" t="str">
        <v/>
      </c>
      <c r="P23045" s="14" t="str">
        <f ca="1"/>
        <v>Low Cap</v>
      </c>
    </row>
    <row r="23046" spans="11:16">
      <c r="K23046" s="14" t="str">
        <v/>
      </c>
      <c r="L23046" s="14" t="str">
        <v/>
      </c>
      <c r="O23046" s="14" t="str">
        <v/>
      </c>
      <c r="P23046" s="14" t="str">
        <f ca="1"/>
        <v>Low Cap</v>
      </c>
    </row>
    <row r="23047" spans="11:16">
      <c r="K23047" s="14" t="str">
        <v/>
      </c>
      <c r="L23047" s="14" t="str">
        <v/>
      </c>
      <c r="O23047" s="14" t="str">
        <v/>
      </c>
      <c r="P23047" s="14" t="str">
        <f ca="1"/>
        <v>Low Cap</v>
      </c>
    </row>
    <row r="23048" spans="11:16">
      <c r="K23048" s="14" t="str">
        <v/>
      </c>
      <c r="L23048" s="14" t="str">
        <v/>
      </c>
      <c r="O23048" s="14" t="str">
        <v/>
      </c>
      <c r="P23048" s="14" t="str">
        <f ca="1"/>
        <v>Low Cap</v>
      </c>
    </row>
    <row r="23049" spans="11:16">
      <c r="K23049" s="14" t="str">
        <v/>
      </c>
      <c r="L23049" s="14" t="str">
        <v/>
      </c>
      <c r="O23049" s="14" t="str">
        <v/>
      </c>
      <c r="P23049" s="14" t="str">
        <f ca="1"/>
        <v>Low Cap</v>
      </c>
    </row>
    <row r="23050" spans="11:16">
      <c r="K23050" s="14" t="str">
        <v/>
      </c>
      <c r="L23050" s="14" t="str">
        <v/>
      </c>
      <c r="O23050" s="14" t="str">
        <v/>
      </c>
      <c r="P23050" s="14" t="str">
        <f ca="1"/>
        <v>Low Cap</v>
      </c>
    </row>
    <row r="23051" spans="11:16">
      <c r="K23051" s="14" t="str">
        <v/>
      </c>
      <c r="L23051" s="14" t="str">
        <v/>
      </c>
      <c r="O23051" s="14" t="str">
        <v/>
      </c>
      <c r="P23051" s="14" t="str">
        <f ca="1"/>
        <v>Low Cap</v>
      </c>
    </row>
    <row r="23052" spans="11:16">
      <c r="K23052" s="14" t="str">
        <v/>
      </c>
      <c r="L23052" s="14" t="str">
        <v/>
      </c>
      <c r="O23052" s="14" t="str">
        <v/>
      </c>
      <c r="P23052" s="14" t="str">
        <f ca="1"/>
        <v>Low Cap</v>
      </c>
    </row>
    <row r="23053" spans="11:16">
      <c r="K23053" s="14" t="str">
        <v/>
      </c>
      <c r="L23053" s="14" t="str">
        <v/>
      </c>
      <c r="O23053" s="14" t="str">
        <v/>
      </c>
      <c r="P23053" s="14" t="str">
        <f ca="1"/>
        <v>Low Cap</v>
      </c>
    </row>
    <row r="23054" spans="11:16">
      <c r="K23054" s="14" t="str">
        <v/>
      </c>
      <c r="L23054" s="14" t="str">
        <v/>
      </c>
      <c r="O23054" s="14" t="str">
        <v/>
      </c>
      <c r="P23054" s="14" t="str">
        <f ca="1"/>
        <v>Low Cap</v>
      </c>
    </row>
    <row r="23055" spans="11:16">
      <c r="K23055" s="14" t="str">
        <v/>
      </c>
      <c r="L23055" s="14" t="str">
        <v/>
      </c>
      <c r="O23055" s="14" t="str">
        <v/>
      </c>
      <c r="P23055" s="14" t="str">
        <f ca="1"/>
        <v>Low Cap</v>
      </c>
    </row>
    <row r="23056" spans="11:16">
      <c r="K23056" s="14" t="str">
        <v/>
      </c>
      <c r="L23056" s="14" t="str">
        <v/>
      </c>
      <c r="O23056" s="14" t="str">
        <v/>
      </c>
      <c r="P23056" s="14" t="str">
        <f ca="1"/>
        <v>Low Cap</v>
      </c>
    </row>
    <row r="23057" spans="11:16">
      <c r="K23057" s="14" t="str">
        <v/>
      </c>
      <c r="L23057" s="14" t="str">
        <v/>
      </c>
      <c r="O23057" s="14" t="str">
        <v/>
      </c>
      <c r="P23057" s="14" t="str">
        <f ca="1"/>
        <v>Low Cap</v>
      </c>
    </row>
    <row r="23058" spans="11:16">
      <c r="K23058" s="14" t="str">
        <v/>
      </c>
      <c r="L23058" s="14" t="str">
        <v/>
      </c>
      <c r="O23058" s="14" t="str">
        <v/>
      </c>
      <c r="P23058" s="14" t="str">
        <f ca="1"/>
        <v>Low Cap</v>
      </c>
    </row>
    <row r="23059" spans="11:16">
      <c r="K23059" s="14" t="str">
        <v/>
      </c>
      <c r="L23059" s="14" t="str">
        <v/>
      </c>
      <c r="O23059" s="14" t="str">
        <v/>
      </c>
      <c r="P23059" s="14" t="str">
        <f ca="1"/>
        <v>Low Cap</v>
      </c>
    </row>
    <row r="23060" spans="11:16">
      <c r="K23060" s="14" t="str">
        <v/>
      </c>
      <c r="L23060" s="14" t="str">
        <v/>
      </c>
      <c r="O23060" s="14" t="str">
        <v/>
      </c>
      <c r="P23060" s="14" t="str">
        <f ca="1"/>
        <v>Low Cap</v>
      </c>
    </row>
    <row r="23061" spans="11:16">
      <c r="K23061" s="14" t="str">
        <v/>
      </c>
      <c r="L23061" s="14" t="str">
        <v/>
      </c>
      <c r="O23061" s="14" t="str">
        <v/>
      </c>
      <c r="P23061" s="14" t="str">
        <f ca="1"/>
        <v>Low Cap</v>
      </c>
    </row>
    <row r="23062" spans="11:16">
      <c r="K23062" s="14" t="str">
        <v/>
      </c>
      <c r="L23062" s="14" t="str">
        <v/>
      </c>
      <c r="O23062" s="14" t="str">
        <v/>
      </c>
      <c r="P23062" s="14" t="str">
        <f ca="1"/>
        <v>Low Cap</v>
      </c>
    </row>
    <row r="23063" spans="11:16">
      <c r="K23063" s="14" t="str">
        <v/>
      </c>
      <c r="L23063" s="14" t="str">
        <v/>
      </c>
      <c r="O23063" s="14" t="str">
        <v/>
      </c>
      <c r="P23063" s="14" t="str">
        <f ca="1"/>
        <v>Low Cap</v>
      </c>
    </row>
    <row r="23064" spans="11:16">
      <c r="K23064" s="14" t="str">
        <v/>
      </c>
      <c r="L23064" s="14" t="str">
        <v/>
      </c>
      <c r="O23064" s="14" t="str">
        <v/>
      </c>
      <c r="P23064" s="14" t="str">
        <f ca="1"/>
        <v>Low Cap</v>
      </c>
    </row>
    <row r="23065" spans="11:16">
      <c r="K23065" s="14" t="str">
        <v/>
      </c>
      <c r="L23065" s="14" t="str">
        <v/>
      </c>
      <c r="O23065" s="14" t="str">
        <v/>
      </c>
      <c r="P23065" s="14" t="str">
        <f ca="1"/>
        <v>Low Cap</v>
      </c>
    </row>
    <row r="23066" spans="11:16">
      <c r="K23066" s="14" t="str">
        <v/>
      </c>
      <c r="L23066" s="14" t="str">
        <v/>
      </c>
      <c r="O23066" s="14" t="str">
        <v/>
      </c>
      <c r="P23066" s="14" t="str">
        <f ca="1"/>
        <v>Low Cap</v>
      </c>
    </row>
    <row r="23067" spans="11:16">
      <c r="K23067" s="14" t="str">
        <v/>
      </c>
      <c r="L23067" s="14" t="str">
        <v/>
      </c>
      <c r="O23067" s="14" t="str">
        <v/>
      </c>
      <c r="P23067" s="14" t="str">
        <f ca="1"/>
        <v>Low Cap</v>
      </c>
    </row>
    <row r="23068" spans="11:16">
      <c r="K23068" s="14" t="str">
        <v/>
      </c>
      <c r="L23068" s="14" t="str">
        <v/>
      </c>
      <c r="O23068" s="14" t="str">
        <v/>
      </c>
      <c r="P23068" s="14" t="str">
        <f ca="1"/>
        <v>Low Cap</v>
      </c>
    </row>
    <row r="23069" spans="11:16">
      <c r="K23069" s="14" t="str">
        <v/>
      </c>
      <c r="L23069" s="14" t="str">
        <v/>
      </c>
      <c r="O23069" s="14" t="str">
        <v/>
      </c>
      <c r="P23069" s="14" t="str">
        <f ca="1"/>
        <v>Low Cap</v>
      </c>
    </row>
    <row r="23070" spans="11:16">
      <c r="K23070" s="14" t="str">
        <v/>
      </c>
      <c r="L23070" s="14" t="str">
        <v/>
      </c>
      <c r="O23070" s="14" t="str">
        <v/>
      </c>
      <c r="P23070" s="14" t="str">
        <f ca="1"/>
        <v>Low Cap</v>
      </c>
    </row>
    <row r="23071" spans="11:16">
      <c r="K23071" s="14" t="str">
        <v/>
      </c>
      <c r="L23071" s="14" t="str">
        <v/>
      </c>
      <c r="O23071" s="14" t="str">
        <v/>
      </c>
      <c r="P23071" s="14" t="str">
        <f ca="1"/>
        <v>Low Cap</v>
      </c>
    </row>
    <row r="23072" spans="11:16">
      <c r="K23072" s="14" t="str">
        <v/>
      </c>
      <c r="L23072" s="14" t="str">
        <v/>
      </c>
      <c r="O23072" s="14" t="str">
        <v/>
      </c>
      <c r="P23072" s="14" t="str">
        <f ca="1"/>
        <v>Low Cap</v>
      </c>
    </row>
    <row r="23073" spans="11:16">
      <c r="K23073" s="14" t="str">
        <v/>
      </c>
      <c r="L23073" s="14" t="str">
        <v/>
      </c>
      <c r="O23073" s="14" t="str">
        <v/>
      </c>
      <c r="P23073" s="14" t="str">
        <f ca="1"/>
        <v>Low Cap</v>
      </c>
    </row>
    <row r="23074" spans="11:16">
      <c r="K23074" s="14" t="str">
        <v/>
      </c>
      <c r="L23074" s="14" t="str">
        <v/>
      </c>
      <c r="O23074" s="14" t="str">
        <v/>
      </c>
      <c r="P23074" s="14" t="str">
        <f ca="1"/>
        <v>Low Cap</v>
      </c>
    </row>
    <row r="23075" spans="11:16">
      <c r="K23075" s="14" t="str">
        <v/>
      </c>
      <c r="L23075" s="14" t="str">
        <v/>
      </c>
      <c r="O23075" s="14" t="str">
        <v/>
      </c>
      <c r="P23075" s="14" t="str">
        <f ca="1"/>
        <v>Low Cap</v>
      </c>
    </row>
    <row r="23076" spans="11:16">
      <c r="K23076" s="14" t="str">
        <v/>
      </c>
      <c r="L23076" s="14" t="str">
        <v/>
      </c>
      <c r="O23076" s="14" t="str">
        <v/>
      </c>
      <c r="P23076" s="14" t="str">
        <f ca="1"/>
        <v>Low Cap</v>
      </c>
    </row>
    <row r="23077" spans="11:16">
      <c r="K23077" s="14" t="str">
        <v/>
      </c>
      <c r="L23077" s="14" t="str">
        <v/>
      </c>
      <c r="O23077" s="14" t="str">
        <v/>
      </c>
      <c r="P23077" s="14" t="str">
        <f ca="1"/>
        <v>Low Cap</v>
      </c>
    </row>
    <row r="23078" spans="11:16">
      <c r="K23078" s="14" t="str">
        <v/>
      </c>
      <c r="L23078" s="14" t="str">
        <v/>
      </c>
      <c r="O23078" s="14" t="str">
        <v/>
      </c>
      <c r="P23078" s="14" t="str">
        <f ca="1"/>
        <v>Low Cap</v>
      </c>
    </row>
    <row r="23079" spans="11:16">
      <c r="K23079" s="14" t="str">
        <v/>
      </c>
      <c r="L23079" s="14" t="str">
        <v/>
      </c>
      <c r="O23079" s="14" t="str">
        <v/>
      </c>
      <c r="P23079" s="14" t="str">
        <f ca="1"/>
        <v>Low Cap</v>
      </c>
    </row>
    <row r="23080" spans="11:16">
      <c r="K23080" s="14" t="str">
        <v/>
      </c>
      <c r="L23080" s="14" t="str">
        <v/>
      </c>
      <c r="O23080" s="14" t="str">
        <v/>
      </c>
      <c r="P23080" s="14" t="str">
        <f ca="1"/>
        <v>Low Cap</v>
      </c>
    </row>
    <row r="23081" spans="11:16">
      <c r="K23081" s="14" t="str">
        <v/>
      </c>
      <c r="L23081" s="14" t="str">
        <v/>
      </c>
      <c r="O23081" s="14" t="str">
        <v/>
      </c>
      <c r="P23081" s="14" t="str">
        <f ca="1"/>
        <v>Low Cap</v>
      </c>
    </row>
    <row r="23082" spans="11:16">
      <c r="K23082" s="14" t="str">
        <v/>
      </c>
      <c r="L23082" s="14" t="str">
        <v/>
      </c>
      <c r="O23082" s="14" t="str">
        <v/>
      </c>
      <c r="P23082" s="14" t="str">
        <f ca="1"/>
        <v>Low Cap</v>
      </c>
    </row>
    <row r="23083" spans="11:16">
      <c r="K23083" s="14" t="str">
        <v/>
      </c>
      <c r="L23083" s="14" t="str">
        <v/>
      </c>
      <c r="O23083" s="14" t="str">
        <v/>
      </c>
      <c r="P23083" s="14" t="str">
        <f ca="1"/>
        <v>Low Cap</v>
      </c>
    </row>
    <row r="23084" spans="11:16">
      <c r="K23084" s="14" t="str">
        <v/>
      </c>
      <c r="L23084" s="14" t="str">
        <v/>
      </c>
      <c r="O23084" s="14" t="str">
        <v/>
      </c>
      <c r="P23084" s="14" t="str">
        <f ca="1"/>
        <v>Low Cap</v>
      </c>
    </row>
    <row r="23085" spans="11:16">
      <c r="K23085" s="14" t="str">
        <v/>
      </c>
      <c r="L23085" s="14" t="str">
        <v/>
      </c>
      <c r="O23085" s="14" t="str">
        <v/>
      </c>
      <c r="P23085" s="14" t="str">
        <f ca="1"/>
        <v>Low Cap</v>
      </c>
    </row>
    <row r="23086" spans="11:16">
      <c r="K23086" s="14" t="str">
        <v/>
      </c>
      <c r="L23086" s="14" t="str">
        <v/>
      </c>
      <c r="O23086" s="14" t="str">
        <v/>
      </c>
      <c r="P23086" s="14" t="str">
        <f ca="1"/>
        <v>Low Cap</v>
      </c>
    </row>
    <row r="23087" spans="11:16">
      <c r="K23087" s="14" t="str">
        <v/>
      </c>
      <c r="L23087" s="14" t="str">
        <v/>
      </c>
      <c r="O23087" s="14" t="str">
        <v/>
      </c>
      <c r="P23087" s="14" t="str">
        <f ca="1"/>
        <v>Low Cap</v>
      </c>
    </row>
    <row r="23088" spans="11:16">
      <c r="K23088" s="14" t="str">
        <v/>
      </c>
      <c r="L23088" s="14" t="str">
        <v/>
      </c>
      <c r="O23088" s="14" t="str">
        <v/>
      </c>
      <c r="P23088" s="14" t="str">
        <f ca="1"/>
        <v>Low Cap</v>
      </c>
    </row>
    <row r="23089" spans="11:16">
      <c r="K23089" s="14" t="str">
        <v/>
      </c>
      <c r="L23089" s="14" t="str">
        <v/>
      </c>
      <c r="O23089" s="14" t="str">
        <v/>
      </c>
      <c r="P23089" s="14" t="str">
        <f ca="1"/>
        <v>Low Cap</v>
      </c>
    </row>
    <row r="23090" spans="11:16">
      <c r="K23090" s="14" t="str">
        <v/>
      </c>
      <c r="L23090" s="14" t="str">
        <v/>
      </c>
      <c r="O23090" s="14" t="str">
        <v/>
      </c>
      <c r="P23090" s="14" t="str">
        <f ca="1"/>
        <v>Low Cap</v>
      </c>
    </row>
    <row r="23091" spans="11:16">
      <c r="K23091" s="14" t="str">
        <v/>
      </c>
      <c r="L23091" s="14" t="str">
        <v/>
      </c>
      <c r="O23091" s="14" t="str">
        <v/>
      </c>
      <c r="P23091" s="14" t="str">
        <f ca="1"/>
        <v>Low Cap</v>
      </c>
    </row>
    <row r="23092" spans="11:16">
      <c r="K23092" s="14" t="str">
        <v/>
      </c>
      <c r="L23092" s="14" t="str">
        <v/>
      </c>
      <c r="O23092" s="14" t="str">
        <v/>
      </c>
      <c r="P23092" s="14" t="str">
        <f ca="1"/>
        <v>Low Cap</v>
      </c>
    </row>
    <row r="23093" spans="11:16">
      <c r="K23093" s="14" t="str">
        <v/>
      </c>
      <c r="L23093" s="14" t="str">
        <v/>
      </c>
      <c r="O23093" s="14" t="str">
        <v/>
      </c>
      <c r="P23093" s="14" t="str">
        <f ca="1"/>
        <v>Low Cap</v>
      </c>
    </row>
    <row r="23094" spans="11:16">
      <c r="K23094" s="14" t="str">
        <v/>
      </c>
      <c r="L23094" s="14" t="str">
        <v/>
      </c>
      <c r="O23094" s="14" t="str">
        <v/>
      </c>
      <c r="P23094" s="14" t="str">
        <f ca="1"/>
        <v>Low Cap</v>
      </c>
    </row>
    <row r="23095" spans="11:16">
      <c r="K23095" s="14" t="str">
        <v/>
      </c>
      <c r="L23095" s="14" t="str">
        <v/>
      </c>
      <c r="O23095" s="14" t="str">
        <v/>
      </c>
      <c r="P23095" s="14" t="str">
        <f ca="1"/>
        <v>Low Cap</v>
      </c>
    </row>
    <row r="23096" spans="11:16">
      <c r="K23096" s="14" t="str">
        <v/>
      </c>
      <c r="L23096" s="14" t="str">
        <v/>
      </c>
      <c r="O23096" s="14" t="str">
        <v/>
      </c>
      <c r="P23096" s="14" t="str">
        <f ca="1"/>
        <v>Low Cap</v>
      </c>
    </row>
    <row r="23097" spans="11:16">
      <c r="K23097" s="14" t="str">
        <v/>
      </c>
      <c r="L23097" s="14" t="str">
        <v/>
      </c>
      <c r="O23097" s="14" t="str">
        <v/>
      </c>
      <c r="P23097" s="14" t="str">
        <f ca="1"/>
        <v>Low Cap</v>
      </c>
    </row>
    <row r="23098" spans="11:16">
      <c r="K23098" s="14" t="str">
        <v/>
      </c>
      <c r="L23098" s="14" t="str">
        <v/>
      </c>
      <c r="O23098" s="14" t="str">
        <v/>
      </c>
      <c r="P23098" s="14" t="str">
        <f ca="1"/>
        <v>Low Cap</v>
      </c>
    </row>
    <row r="23099" spans="11:16">
      <c r="K23099" s="14" t="str">
        <v/>
      </c>
      <c r="L23099" s="14" t="str">
        <v/>
      </c>
      <c r="O23099" s="14" t="str">
        <v/>
      </c>
      <c r="P23099" s="14" t="str">
        <f ca="1"/>
        <v>Low Cap</v>
      </c>
    </row>
    <row r="23100" spans="11:16">
      <c r="K23100" s="14" t="str">
        <v/>
      </c>
      <c r="L23100" s="14" t="str">
        <v/>
      </c>
      <c r="O23100" s="14" t="str">
        <v/>
      </c>
      <c r="P23100" s="14" t="str">
        <f ca="1"/>
        <v>Low Cap</v>
      </c>
    </row>
    <row r="23101" spans="11:16">
      <c r="K23101" s="14" t="str">
        <v/>
      </c>
      <c r="L23101" s="14" t="str">
        <v/>
      </c>
      <c r="O23101" s="14" t="str">
        <v/>
      </c>
      <c r="P23101" s="14" t="str">
        <f ca="1"/>
        <v>Low Cap</v>
      </c>
    </row>
    <row r="23102" spans="11:16">
      <c r="K23102" s="14" t="str">
        <v/>
      </c>
      <c r="L23102" s="14" t="str">
        <v/>
      </c>
      <c r="O23102" s="14" t="str">
        <v/>
      </c>
      <c r="P23102" s="14" t="str">
        <f ca="1"/>
        <v>Low Cap</v>
      </c>
    </row>
    <row r="23103" spans="11:16">
      <c r="K23103" s="14" t="str">
        <v/>
      </c>
      <c r="L23103" s="14" t="str">
        <v/>
      </c>
      <c r="O23103" s="14" t="str">
        <v/>
      </c>
      <c r="P23103" s="14" t="str">
        <f ca="1"/>
        <v>Low Cap</v>
      </c>
    </row>
    <row r="23104" spans="11:16">
      <c r="K23104" s="14" t="str">
        <v/>
      </c>
      <c r="L23104" s="14" t="str">
        <v/>
      </c>
      <c r="O23104" s="14" t="str">
        <v/>
      </c>
      <c r="P23104" s="14" t="str">
        <f ca="1"/>
        <v>Low Cap</v>
      </c>
    </row>
    <row r="23105" spans="11:16">
      <c r="K23105" s="14" t="str">
        <v/>
      </c>
      <c r="L23105" s="14" t="str">
        <v/>
      </c>
      <c r="O23105" s="14" t="str">
        <v/>
      </c>
      <c r="P23105" s="14" t="str">
        <f ca="1"/>
        <v>Low Cap</v>
      </c>
    </row>
    <row r="23106" spans="11:16">
      <c r="K23106" s="14" t="str">
        <v/>
      </c>
      <c r="L23106" s="14" t="str">
        <v/>
      </c>
      <c r="O23106" s="14" t="str">
        <v/>
      </c>
      <c r="P23106" s="14" t="str">
        <f ca="1"/>
        <v>Low Cap</v>
      </c>
    </row>
    <row r="23107" spans="11:16">
      <c r="K23107" s="14" t="str">
        <v/>
      </c>
      <c r="L23107" s="14" t="str">
        <v/>
      </c>
      <c r="O23107" s="14" t="str">
        <v/>
      </c>
      <c r="P23107" s="14" t="str">
        <f ca="1"/>
        <v>Low Cap</v>
      </c>
    </row>
    <row r="23108" spans="11:16">
      <c r="K23108" s="14" t="str">
        <v/>
      </c>
      <c r="L23108" s="14" t="str">
        <v/>
      </c>
      <c r="O23108" s="14" t="str">
        <v/>
      </c>
      <c r="P23108" s="14" t="str">
        <f ca="1"/>
        <v>Low Cap</v>
      </c>
    </row>
    <row r="23109" spans="11:16">
      <c r="K23109" s="14" t="str">
        <v/>
      </c>
      <c r="L23109" s="14" t="str">
        <v/>
      </c>
      <c r="O23109" s="14" t="str">
        <v/>
      </c>
      <c r="P23109" s="14" t="str">
        <f ca="1"/>
        <v>Low Cap</v>
      </c>
    </row>
    <row r="23110" spans="11:16">
      <c r="K23110" s="14" t="str">
        <v/>
      </c>
      <c r="L23110" s="14" t="str">
        <v/>
      </c>
      <c r="O23110" s="14" t="str">
        <v/>
      </c>
      <c r="P23110" s="14" t="str">
        <f ca="1"/>
        <v>Low Cap</v>
      </c>
    </row>
    <row r="23111" spans="11:16">
      <c r="K23111" s="14" t="str">
        <v/>
      </c>
      <c r="L23111" s="14" t="str">
        <v/>
      </c>
      <c r="O23111" s="14" t="str">
        <v/>
      </c>
      <c r="P23111" s="14" t="str">
        <f ca="1"/>
        <v>Low Cap</v>
      </c>
    </row>
    <row r="23112" spans="11:16">
      <c r="K23112" s="14" t="str">
        <v/>
      </c>
      <c r="L23112" s="14" t="str">
        <v/>
      </c>
      <c r="O23112" s="14" t="str">
        <v/>
      </c>
      <c r="P23112" s="14" t="str">
        <f ca="1"/>
        <v>Low Cap</v>
      </c>
    </row>
    <row r="23113" spans="11:16">
      <c r="K23113" s="14" t="str">
        <v/>
      </c>
      <c r="L23113" s="14" t="str">
        <v/>
      </c>
      <c r="O23113" s="14" t="str">
        <v/>
      </c>
      <c r="P23113" s="14" t="str">
        <f ca="1"/>
        <v>Low Cap</v>
      </c>
    </row>
    <row r="23114" spans="11:16">
      <c r="K23114" s="14" t="str">
        <v/>
      </c>
      <c r="L23114" s="14" t="str">
        <v/>
      </c>
      <c r="O23114" s="14" t="str">
        <v/>
      </c>
      <c r="P23114" s="14" t="str">
        <f ca="1"/>
        <v>Low Cap</v>
      </c>
    </row>
    <row r="23115" spans="11:16">
      <c r="K23115" s="14" t="str">
        <v/>
      </c>
      <c r="L23115" s="14" t="str">
        <v/>
      </c>
      <c r="O23115" s="14" t="str">
        <v/>
      </c>
      <c r="P23115" s="14" t="str">
        <f ca="1"/>
        <v>Low Cap</v>
      </c>
    </row>
    <row r="23116" spans="11:16">
      <c r="K23116" s="14" t="str">
        <v/>
      </c>
      <c r="L23116" s="14" t="str">
        <v/>
      </c>
      <c r="O23116" s="14" t="str">
        <v/>
      </c>
      <c r="P23116" s="14" t="str">
        <f ca="1"/>
        <v>Low Cap</v>
      </c>
    </row>
    <row r="23117" spans="11:16">
      <c r="K23117" s="14" t="str">
        <v/>
      </c>
      <c r="L23117" s="14" t="str">
        <v/>
      </c>
      <c r="O23117" s="14" t="str">
        <v/>
      </c>
      <c r="P23117" s="14" t="str">
        <f ca="1"/>
        <v>Low Cap</v>
      </c>
    </row>
    <row r="23118" spans="11:16">
      <c r="K23118" s="14" t="str">
        <v/>
      </c>
      <c r="L23118" s="14" t="str">
        <v/>
      </c>
      <c r="O23118" s="14" t="str">
        <v/>
      </c>
      <c r="P23118" s="14" t="str">
        <f ca="1"/>
        <v>Low Cap</v>
      </c>
    </row>
    <row r="23119" spans="11:16">
      <c r="K23119" s="14" t="str">
        <v/>
      </c>
      <c r="L23119" s="14" t="str">
        <v/>
      </c>
      <c r="O23119" s="14" t="str">
        <v/>
      </c>
      <c r="P23119" s="14" t="str">
        <f ca="1"/>
        <v>Low Cap</v>
      </c>
    </row>
    <row r="23120" spans="11:16">
      <c r="K23120" s="14" t="str">
        <v/>
      </c>
      <c r="L23120" s="14" t="str">
        <v/>
      </c>
      <c r="O23120" s="14" t="str">
        <v/>
      </c>
      <c r="P23120" s="14" t="str">
        <f ca="1"/>
        <v>Low Cap</v>
      </c>
    </row>
    <row r="23121" spans="11:16">
      <c r="K23121" s="14" t="str">
        <v/>
      </c>
      <c r="L23121" s="14" t="str">
        <v/>
      </c>
      <c r="O23121" s="14" t="str">
        <v/>
      </c>
      <c r="P23121" s="14" t="str">
        <f ca="1"/>
        <v>Low Cap</v>
      </c>
    </row>
    <row r="23122" spans="11:16">
      <c r="K23122" s="14" t="str">
        <v/>
      </c>
      <c r="L23122" s="14" t="str">
        <v/>
      </c>
      <c r="O23122" s="14" t="str">
        <v/>
      </c>
      <c r="P23122" s="14" t="str">
        <f ca="1"/>
        <v>Low Cap</v>
      </c>
    </row>
    <row r="23123" spans="11:16">
      <c r="K23123" s="14" t="str">
        <v/>
      </c>
      <c r="L23123" s="14" t="str">
        <v/>
      </c>
      <c r="O23123" s="14" t="str">
        <v/>
      </c>
      <c r="P23123" s="14" t="str">
        <f ca="1"/>
        <v>Low Cap</v>
      </c>
    </row>
    <row r="23124" spans="11:16">
      <c r="K23124" s="14" t="str">
        <v/>
      </c>
      <c r="L23124" s="14" t="str">
        <v/>
      </c>
      <c r="O23124" s="14" t="str">
        <v/>
      </c>
      <c r="P23124" s="14" t="str">
        <f ca="1"/>
        <v>Low Cap</v>
      </c>
    </row>
    <row r="23125" spans="11:16">
      <c r="K23125" s="14" t="str">
        <v/>
      </c>
      <c r="L23125" s="14" t="str">
        <v/>
      </c>
      <c r="O23125" s="14" t="str">
        <v/>
      </c>
      <c r="P23125" s="14" t="str">
        <f ca="1"/>
        <v>Low Cap</v>
      </c>
    </row>
    <row r="23126" spans="11:16">
      <c r="K23126" s="14" t="str">
        <v/>
      </c>
      <c r="L23126" s="14" t="str">
        <v/>
      </c>
      <c r="O23126" s="14" t="str">
        <v/>
      </c>
      <c r="P23126" s="14" t="str">
        <f ca="1"/>
        <v>Low Cap</v>
      </c>
    </row>
    <row r="23127" spans="11:16">
      <c r="K23127" s="14" t="str">
        <v/>
      </c>
      <c r="L23127" s="14" t="str">
        <v/>
      </c>
      <c r="O23127" s="14" t="str">
        <v/>
      </c>
      <c r="P23127" s="14" t="str">
        <f ca="1"/>
        <v>Low Cap</v>
      </c>
    </row>
    <row r="23128" spans="11:16">
      <c r="K23128" s="14" t="str">
        <v/>
      </c>
      <c r="L23128" s="14" t="str">
        <v/>
      </c>
      <c r="O23128" s="14" t="str">
        <v/>
      </c>
      <c r="P23128" s="14" t="str">
        <f ca="1"/>
        <v>Low Cap</v>
      </c>
    </row>
    <row r="23129" spans="11:16">
      <c r="K23129" s="14" t="str">
        <v/>
      </c>
      <c r="L23129" s="14" t="str">
        <v/>
      </c>
      <c r="O23129" s="14" t="str">
        <v/>
      </c>
      <c r="P23129" s="14" t="str">
        <f ca="1"/>
        <v>Low Cap</v>
      </c>
    </row>
    <row r="23130" spans="11:16">
      <c r="K23130" s="14" t="str">
        <v/>
      </c>
      <c r="L23130" s="14" t="str">
        <v/>
      </c>
      <c r="O23130" s="14" t="str">
        <v/>
      </c>
      <c r="P23130" s="14" t="str">
        <f ca="1"/>
        <v>Low Cap</v>
      </c>
    </row>
    <row r="23131" spans="11:16">
      <c r="K23131" s="14" t="str">
        <v/>
      </c>
      <c r="L23131" s="14" t="str">
        <v/>
      </c>
      <c r="O23131" s="14" t="str">
        <v/>
      </c>
      <c r="P23131" s="14" t="str">
        <f ca="1"/>
        <v>Low Cap</v>
      </c>
    </row>
    <row r="23132" spans="11:16">
      <c r="K23132" s="14" t="str">
        <v/>
      </c>
      <c r="L23132" s="14" t="str">
        <v/>
      </c>
      <c r="O23132" s="14" t="str">
        <v/>
      </c>
      <c r="P23132" s="14" t="str">
        <f ca="1"/>
        <v>Low Cap</v>
      </c>
    </row>
    <row r="23133" spans="11:16">
      <c r="K23133" s="14" t="str">
        <v/>
      </c>
      <c r="L23133" s="14" t="str">
        <v/>
      </c>
      <c r="O23133" s="14" t="str">
        <v/>
      </c>
      <c r="P23133" s="14" t="str">
        <f ca="1"/>
        <v>Low Cap</v>
      </c>
    </row>
    <row r="23134" spans="11:16">
      <c r="K23134" s="14" t="str">
        <v/>
      </c>
      <c r="L23134" s="14" t="str">
        <v/>
      </c>
      <c r="O23134" s="14" t="str">
        <v/>
      </c>
      <c r="P23134" s="14" t="str">
        <f ca="1"/>
        <v>Low Cap</v>
      </c>
    </row>
    <row r="23135" spans="11:16">
      <c r="K23135" s="14" t="str">
        <v/>
      </c>
      <c r="L23135" s="14" t="str">
        <v/>
      </c>
      <c r="O23135" s="14" t="str">
        <v/>
      </c>
      <c r="P23135" s="14" t="str">
        <f ca="1"/>
        <v>Low Cap</v>
      </c>
    </row>
    <row r="23136" spans="11:16">
      <c r="K23136" s="14" t="str">
        <v/>
      </c>
      <c r="L23136" s="14" t="str">
        <v/>
      </c>
      <c r="O23136" s="14" t="str">
        <v/>
      </c>
      <c r="P23136" s="14" t="str">
        <f ca="1"/>
        <v>Low Cap</v>
      </c>
    </row>
    <row r="23137" spans="11:16">
      <c r="K23137" s="14" t="str">
        <v/>
      </c>
      <c r="L23137" s="14" t="str">
        <v/>
      </c>
      <c r="O23137" s="14" t="str">
        <v/>
      </c>
      <c r="P23137" s="14" t="str">
        <f ca="1"/>
        <v>Low Cap</v>
      </c>
    </row>
    <row r="23138" spans="11:16">
      <c r="K23138" s="14" t="str">
        <v/>
      </c>
      <c r="L23138" s="14" t="str">
        <v/>
      </c>
      <c r="O23138" s="14" t="str">
        <v/>
      </c>
      <c r="P23138" s="14" t="str">
        <f ca="1"/>
        <v>Low Cap</v>
      </c>
    </row>
    <row r="23139" spans="11:16">
      <c r="K23139" s="14" t="str">
        <v/>
      </c>
      <c r="L23139" s="14" t="str">
        <v/>
      </c>
      <c r="O23139" s="14" t="str">
        <v/>
      </c>
      <c r="P23139" s="14" t="str">
        <f ca="1"/>
        <v>Low Cap</v>
      </c>
    </row>
    <row r="23140" spans="11:16">
      <c r="K23140" s="14" t="str">
        <v/>
      </c>
      <c r="L23140" s="14" t="str">
        <v/>
      </c>
      <c r="O23140" s="14" t="str">
        <v/>
      </c>
      <c r="P23140" s="14" t="str">
        <f ca="1"/>
        <v>Low Cap</v>
      </c>
    </row>
    <row r="23141" spans="11:16">
      <c r="K23141" s="14" t="str">
        <v/>
      </c>
      <c r="L23141" s="14" t="str">
        <v/>
      </c>
      <c r="O23141" s="14" t="str">
        <v/>
      </c>
      <c r="P23141" s="14" t="str">
        <f ca="1"/>
        <v>Low Cap</v>
      </c>
    </row>
    <row r="23142" spans="11:16">
      <c r="K23142" s="14" t="str">
        <v/>
      </c>
      <c r="L23142" s="14" t="str">
        <v/>
      </c>
      <c r="O23142" s="14" t="str">
        <v/>
      </c>
      <c r="P23142" s="14" t="str">
        <f ca="1"/>
        <v>Low Cap</v>
      </c>
    </row>
    <row r="23143" spans="11:16">
      <c r="K23143" s="14" t="str">
        <v/>
      </c>
      <c r="L23143" s="14" t="str">
        <v/>
      </c>
      <c r="O23143" s="14" t="str">
        <v/>
      </c>
      <c r="P23143" s="14" t="str">
        <f ca="1"/>
        <v>Low Cap</v>
      </c>
    </row>
    <row r="23144" spans="11:16">
      <c r="K23144" s="14" t="str">
        <v/>
      </c>
      <c r="L23144" s="14" t="str">
        <v/>
      </c>
      <c r="O23144" s="14" t="str">
        <v/>
      </c>
      <c r="P23144" s="14" t="str">
        <f ca="1"/>
        <v>Low Cap</v>
      </c>
    </row>
    <row r="23145" spans="11:16">
      <c r="K23145" s="14" t="str">
        <v/>
      </c>
      <c r="L23145" s="14" t="str">
        <v/>
      </c>
      <c r="O23145" s="14" t="str">
        <v/>
      </c>
      <c r="P23145" s="14" t="str">
        <f ca="1"/>
        <v>Low Cap</v>
      </c>
    </row>
    <row r="23146" spans="11:16">
      <c r="K23146" s="14" t="str">
        <v/>
      </c>
      <c r="L23146" s="14" t="str">
        <v/>
      </c>
      <c r="O23146" s="14" t="str">
        <v/>
      </c>
      <c r="P23146" s="14" t="str">
        <f ca="1"/>
        <v>Low Cap</v>
      </c>
    </row>
    <row r="23147" spans="11:16">
      <c r="K23147" s="14" t="str">
        <v/>
      </c>
      <c r="L23147" s="14" t="str">
        <v/>
      </c>
      <c r="O23147" s="14" t="str">
        <v/>
      </c>
      <c r="P23147" s="14" t="str">
        <f ca="1"/>
        <v>Low Cap</v>
      </c>
    </row>
    <row r="23148" spans="11:16">
      <c r="K23148" s="14" t="str">
        <v/>
      </c>
      <c r="L23148" s="14" t="str">
        <v/>
      </c>
      <c r="O23148" s="14" t="str">
        <v/>
      </c>
      <c r="P23148" s="14" t="str">
        <f ca="1"/>
        <v>Low Cap</v>
      </c>
    </row>
    <row r="23149" spans="11:16">
      <c r="K23149" s="14" t="str">
        <v/>
      </c>
      <c r="L23149" s="14" t="str">
        <v/>
      </c>
      <c r="O23149" s="14" t="str">
        <v/>
      </c>
      <c r="P23149" s="14" t="str">
        <f ca="1"/>
        <v>Low Cap</v>
      </c>
    </row>
    <row r="23150" spans="11:16">
      <c r="K23150" s="14" t="str">
        <v/>
      </c>
      <c r="L23150" s="14" t="str">
        <v/>
      </c>
      <c r="O23150" s="14" t="str">
        <v/>
      </c>
      <c r="P23150" s="14" t="str">
        <f ca="1"/>
        <v>Low Cap</v>
      </c>
    </row>
    <row r="23151" spans="11:16">
      <c r="K23151" s="14" t="str">
        <v/>
      </c>
      <c r="L23151" s="14" t="str">
        <v/>
      </c>
      <c r="O23151" s="14" t="str">
        <v/>
      </c>
      <c r="P23151" s="14" t="str">
        <f ca="1"/>
        <v>Low Cap</v>
      </c>
    </row>
    <row r="23152" spans="11:16">
      <c r="K23152" s="14" t="str">
        <v/>
      </c>
      <c r="L23152" s="14" t="str">
        <v/>
      </c>
      <c r="O23152" s="14" t="str">
        <v/>
      </c>
      <c r="P23152" s="14" t="str">
        <f ca="1"/>
        <v>Low Cap</v>
      </c>
    </row>
    <row r="23153" spans="11:16">
      <c r="K23153" s="14" t="str">
        <v/>
      </c>
      <c r="L23153" s="14" t="str">
        <v/>
      </c>
      <c r="O23153" s="14" t="str">
        <v/>
      </c>
      <c r="P23153" s="14" t="str">
        <f ca="1"/>
        <v>Low Cap</v>
      </c>
    </row>
    <row r="23154" spans="11:16">
      <c r="K23154" s="14" t="str">
        <v/>
      </c>
      <c r="L23154" s="14" t="str">
        <v/>
      </c>
      <c r="O23154" s="14" t="str">
        <v/>
      </c>
      <c r="P23154" s="14" t="str">
        <f ca="1"/>
        <v>Low Cap</v>
      </c>
    </row>
    <row r="23155" spans="11:16">
      <c r="K23155" s="14" t="str">
        <v/>
      </c>
      <c r="L23155" s="14" t="str">
        <v/>
      </c>
      <c r="O23155" s="14" t="str">
        <v/>
      </c>
      <c r="P23155" s="14" t="str">
        <f ca="1"/>
        <v>Low Cap</v>
      </c>
    </row>
    <row r="23156" spans="11:16">
      <c r="K23156" s="14" t="str">
        <v/>
      </c>
      <c r="L23156" s="14" t="str">
        <v/>
      </c>
      <c r="O23156" s="14" t="str">
        <v/>
      </c>
      <c r="P23156" s="14" t="str">
        <f ca="1"/>
        <v>Low Cap</v>
      </c>
    </row>
    <row r="23157" spans="11:16">
      <c r="K23157" s="14" t="str">
        <v/>
      </c>
      <c r="L23157" s="14" t="str">
        <v/>
      </c>
      <c r="O23157" s="14" t="str">
        <v/>
      </c>
      <c r="P23157" s="14" t="str">
        <f ca="1"/>
        <v>Low Cap</v>
      </c>
    </row>
    <row r="23158" spans="11:16">
      <c r="K23158" s="14" t="str">
        <v/>
      </c>
      <c r="L23158" s="14" t="str">
        <v/>
      </c>
      <c r="O23158" s="14" t="str">
        <v/>
      </c>
      <c r="P23158" s="14" t="str">
        <f ca="1"/>
        <v>Low Cap</v>
      </c>
    </row>
    <row r="23159" spans="11:16">
      <c r="K23159" s="14" t="str">
        <v/>
      </c>
      <c r="L23159" s="14" t="str">
        <v/>
      </c>
      <c r="O23159" s="14" t="str">
        <v/>
      </c>
      <c r="P23159" s="14" t="str">
        <f ca="1"/>
        <v>Low Cap</v>
      </c>
    </row>
    <row r="23160" spans="11:16">
      <c r="K23160" s="14" t="str">
        <v/>
      </c>
      <c r="L23160" s="14" t="str">
        <v/>
      </c>
      <c r="O23160" s="14" t="str">
        <v/>
      </c>
      <c r="P23160" s="14" t="str">
        <f ca="1"/>
        <v>Low Cap</v>
      </c>
    </row>
    <row r="23161" spans="11:16">
      <c r="K23161" s="14" t="str">
        <v/>
      </c>
      <c r="L23161" s="14" t="str">
        <v/>
      </c>
      <c r="O23161" s="14" t="str">
        <v/>
      </c>
      <c r="P23161" s="14" t="str">
        <f ca="1"/>
        <v>Low Cap</v>
      </c>
    </row>
    <row r="23162" spans="11:16">
      <c r="K23162" s="14" t="str">
        <v/>
      </c>
      <c r="L23162" s="14" t="str">
        <v/>
      </c>
      <c r="O23162" s="14" t="str">
        <v/>
      </c>
      <c r="P23162" s="14" t="str">
        <f ca="1"/>
        <v>Low Cap</v>
      </c>
    </row>
    <row r="23163" spans="11:16">
      <c r="K23163" s="14" t="str">
        <v/>
      </c>
      <c r="L23163" s="14" t="str">
        <v/>
      </c>
      <c r="O23163" s="14" t="str">
        <v/>
      </c>
      <c r="P23163" s="14" t="str">
        <f ca="1"/>
        <v>Low Cap</v>
      </c>
    </row>
    <row r="23164" spans="11:16">
      <c r="K23164" s="14" t="str">
        <v/>
      </c>
      <c r="L23164" s="14" t="str">
        <v/>
      </c>
      <c r="O23164" s="14" t="str">
        <v/>
      </c>
      <c r="P23164" s="14" t="str">
        <f ca="1"/>
        <v>Low Cap</v>
      </c>
    </row>
    <row r="23165" spans="11:16">
      <c r="K23165" s="14" t="str">
        <v/>
      </c>
      <c r="L23165" s="14" t="str">
        <v/>
      </c>
      <c r="O23165" s="14" t="str">
        <v/>
      </c>
      <c r="P23165" s="14" t="str">
        <f ca="1"/>
        <v>Low Cap</v>
      </c>
    </row>
    <row r="23166" spans="11:16">
      <c r="K23166" s="14" t="str">
        <v/>
      </c>
      <c r="L23166" s="14" t="str">
        <v/>
      </c>
      <c r="O23166" s="14" t="str">
        <v/>
      </c>
      <c r="P23166" s="14" t="str">
        <f ca="1"/>
        <v>Low Cap</v>
      </c>
    </row>
    <row r="23167" spans="11:16">
      <c r="K23167" s="14" t="str">
        <v/>
      </c>
      <c r="L23167" s="14" t="str">
        <v/>
      </c>
      <c r="O23167" s="14" t="str">
        <v/>
      </c>
      <c r="P23167" s="14" t="str">
        <f ca="1"/>
        <v>Low Cap</v>
      </c>
    </row>
    <row r="23168" spans="11:16">
      <c r="K23168" s="14" t="str">
        <v/>
      </c>
      <c r="L23168" s="14" t="str">
        <v/>
      </c>
      <c r="O23168" s="14" t="str">
        <v/>
      </c>
      <c r="P23168" s="14" t="str">
        <f ca="1"/>
        <v>Low Cap</v>
      </c>
    </row>
    <row r="23169" spans="11:16">
      <c r="K23169" s="14" t="str">
        <v/>
      </c>
      <c r="L23169" s="14" t="str">
        <v/>
      </c>
      <c r="O23169" s="14" t="str">
        <v/>
      </c>
      <c r="P23169" s="14" t="str">
        <f ca="1"/>
        <v>Low Cap</v>
      </c>
    </row>
    <row r="23170" spans="11:16">
      <c r="K23170" s="14" t="str">
        <v/>
      </c>
      <c r="L23170" s="14" t="str">
        <v/>
      </c>
      <c r="O23170" s="14" t="str">
        <v/>
      </c>
      <c r="P23170" s="14" t="str">
        <f ca="1"/>
        <v>Low Cap</v>
      </c>
    </row>
    <row r="23171" spans="11:16">
      <c r="K23171" s="14" t="str">
        <v/>
      </c>
      <c r="L23171" s="14" t="str">
        <v/>
      </c>
      <c r="O23171" s="14" t="str">
        <v/>
      </c>
      <c r="P23171" s="14" t="str">
        <f ca="1"/>
        <v>Low Cap</v>
      </c>
    </row>
    <row r="23172" spans="11:16">
      <c r="K23172" s="14" t="str">
        <v/>
      </c>
      <c r="L23172" s="14" t="str">
        <v/>
      </c>
      <c r="O23172" s="14" t="str">
        <v/>
      </c>
      <c r="P23172" s="14" t="str">
        <f ca="1"/>
        <v>Low Cap</v>
      </c>
    </row>
    <row r="23173" spans="11:16">
      <c r="K23173" s="14" t="str">
        <v/>
      </c>
      <c r="L23173" s="14" t="str">
        <v/>
      </c>
      <c r="O23173" s="14" t="str">
        <v/>
      </c>
      <c r="P23173" s="14" t="str">
        <f ca="1"/>
        <v>Low Cap</v>
      </c>
    </row>
    <row r="23174" spans="11:16">
      <c r="K23174" s="14" t="str">
        <v/>
      </c>
      <c r="L23174" s="14" t="str">
        <v/>
      </c>
      <c r="O23174" s="14" t="str">
        <v/>
      </c>
      <c r="P23174" s="14" t="str">
        <f ca="1"/>
        <v>Low Cap</v>
      </c>
    </row>
    <row r="23175" spans="11:16">
      <c r="K23175" s="14" t="str">
        <v/>
      </c>
      <c r="L23175" s="14" t="str">
        <v/>
      </c>
      <c r="O23175" s="14" t="str">
        <v/>
      </c>
      <c r="P23175" s="14" t="str">
        <f ca="1"/>
        <v>Low Cap</v>
      </c>
    </row>
    <row r="23176" spans="11:16">
      <c r="K23176" s="14" t="str">
        <v/>
      </c>
      <c r="L23176" s="14" t="str">
        <v/>
      </c>
      <c r="O23176" s="14" t="str">
        <v/>
      </c>
      <c r="P23176" s="14" t="str">
        <f ca="1"/>
        <v>Low Cap</v>
      </c>
    </row>
    <row r="23177" spans="11:16">
      <c r="K23177" s="14" t="str">
        <v/>
      </c>
      <c r="L23177" s="14" t="str">
        <v/>
      </c>
      <c r="O23177" s="14" t="str">
        <v/>
      </c>
      <c r="P23177" s="14" t="str">
        <f ca="1"/>
        <v>Low Cap</v>
      </c>
    </row>
    <row r="23178" spans="11:16">
      <c r="K23178" s="14" t="str">
        <v/>
      </c>
      <c r="L23178" s="14" t="str">
        <v/>
      </c>
      <c r="O23178" s="14" t="str">
        <v/>
      </c>
      <c r="P23178" s="14" t="str">
        <f ca="1"/>
        <v>Low Cap</v>
      </c>
    </row>
    <row r="23179" spans="11:16">
      <c r="K23179" s="14" t="str">
        <v/>
      </c>
      <c r="L23179" s="14" t="str">
        <v/>
      </c>
      <c r="O23179" s="14" t="str">
        <v/>
      </c>
      <c r="P23179" s="14" t="str">
        <f ca="1"/>
        <v>Low Cap</v>
      </c>
    </row>
    <row r="23180" spans="11:16">
      <c r="K23180" s="14" t="str">
        <v/>
      </c>
      <c r="L23180" s="14" t="str">
        <v/>
      </c>
      <c r="O23180" s="14" t="str">
        <v/>
      </c>
      <c r="P23180" s="14" t="str">
        <f ca="1"/>
        <v>Low Cap</v>
      </c>
    </row>
    <row r="23181" spans="11:16">
      <c r="K23181" s="14" t="str">
        <v/>
      </c>
      <c r="L23181" s="14" t="str">
        <v/>
      </c>
      <c r="O23181" s="14" t="str">
        <v/>
      </c>
      <c r="P23181" s="14" t="str">
        <f ca="1"/>
        <v>Low Cap</v>
      </c>
    </row>
    <row r="23182" spans="11:16">
      <c r="K23182" s="14" t="str">
        <v/>
      </c>
      <c r="L23182" s="14" t="str">
        <v/>
      </c>
      <c r="O23182" s="14" t="str">
        <v/>
      </c>
      <c r="P23182" s="14" t="str">
        <f ca="1"/>
        <v>Low Cap</v>
      </c>
    </row>
    <row r="23183" spans="11:16">
      <c r="K23183" s="14" t="str">
        <v/>
      </c>
      <c r="L23183" s="14" t="str">
        <v/>
      </c>
      <c r="O23183" s="14" t="str">
        <v/>
      </c>
      <c r="P23183" s="14" t="str">
        <f ca="1"/>
        <v>Low Cap</v>
      </c>
    </row>
    <row r="23184" spans="11:16">
      <c r="K23184" s="14" t="str">
        <v/>
      </c>
      <c r="L23184" s="14" t="str">
        <v/>
      </c>
      <c r="O23184" s="14" t="str">
        <v/>
      </c>
      <c r="P23184" s="14" t="str">
        <f ca="1"/>
        <v>Low Cap</v>
      </c>
    </row>
    <row r="23185" spans="11:16">
      <c r="K23185" s="14" t="str">
        <v/>
      </c>
      <c r="L23185" s="14" t="str">
        <v/>
      </c>
      <c r="O23185" s="14" t="str">
        <v/>
      </c>
      <c r="P23185" s="14" t="str">
        <f ca="1"/>
        <v>Low Cap</v>
      </c>
    </row>
    <row r="23186" spans="11:16">
      <c r="K23186" s="14" t="str">
        <v/>
      </c>
      <c r="L23186" s="14" t="str">
        <v/>
      </c>
      <c r="O23186" s="14" t="str">
        <v/>
      </c>
      <c r="P23186" s="14" t="str">
        <f ca="1"/>
        <v>Low Cap</v>
      </c>
    </row>
    <row r="23187" spans="11:16">
      <c r="K23187" s="14" t="str">
        <v/>
      </c>
      <c r="L23187" s="14" t="str">
        <v/>
      </c>
      <c r="O23187" s="14" t="str">
        <v/>
      </c>
      <c r="P23187" s="14" t="str">
        <f ca="1"/>
        <v>Low Cap</v>
      </c>
    </row>
    <row r="23188" spans="11:16">
      <c r="K23188" s="14" t="str">
        <v/>
      </c>
      <c r="L23188" s="14" t="str">
        <v/>
      </c>
      <c r="O23188" s="14" t="str">
        <v/>
      </c>
      <c r="P23188" s="14" t="str">
        <f ca="1"/>
        <v>Low Cap</v>
      </c>
    </row>
    <row r="23189" spans="11:16">
      <c r="K23189" s="14" t="str">
        <v/>
      </c>
      <c r="L23189" s="14" t="str">
        <v/>
      </c>
      <c r="O23189" s="14" t="str">
        <v/>
      </c>
      <c r="P23189" s="14" t="str">
        <f ca="1"/>
        <v>Low Cap</v>
      </c>
    </row>
    <row r="23190" spans="11:16">
      <c r="K23190" s="14" t="str">
        <v/>
      </c>
      <c r="L23190" s="14" t="str">
        <v/>
      </c>
      <c r="O23190" s="14" t="str">
        <v/>
      </c>
      <c r="P23190" s="14" t="str">
        <f ca="1"/>
        <v>Low Cap</v>
      </c>
    </row>
    <row r="23191" spans="11:16">
      <c r="K23191" s="14" t="str">
        <v/>
      </c>
      <c r="L23191" s="14" t="str">
        <v/>
      </c>
      <c r="O23191" s="14" t="str">
        <v/>
      </c>
      <c r="P23191" s="14" t="str">
        <f ca="1"/>
        <v>Low Cap</v>
      </c>
    </row>
    <row r="23192" spans="11:16">
      <c r="K23192" s="14" t="str">
        <v/>
      </c>
      <c r="L23192" s="14" t="str">
        <v/>
      </c>
      <c r="O23192" s="14" t="str">
        <v/>
      </c>
      <c r="P23192" s="14" t="str">
        <f ca="1"/>
        <v>Low Cap</v>
      </c>
    </row>
    <row r="23193" spans="11:16">
      <c r="K23193" s="14" t="str">
        <v/>
      </c>
      <c r="L23193" s="14" t="str">
        <v/>
      </c>
      <c r="O23193" s="14" t="str">
        <v/>
      </c>
      <c r="P23193" s="14" t="str">
        <f ca="1"/>
        <v>Low Cap</v>
      </c>
    </row>
    <row r="23194" spans="11:16">
      <c r="K23194" s="14" t="str">
        <v/>
      </c>
      <c r="L23194" s="14" t="str">
        <v/>
      </c>
      <c r="O23194" s="14" t="str">
        <v/>
      </c>
      <c r="P23194" s="14" t="str">
        <f ca="1"/>
        <v>Low Cap</v>
      </c>
    </row>
    <row r="23195" spans="11:16">
      <c r="K23195" s="14" t="str">
        <v/>
      </c>
      <c r="L23195" s="14" t="str">
        <v/>
      </c>
      <c r="O23195" s="14" t="str">
        <v/>
      </c>
      <c r="P23195" s="14" t="str">
        <f ca="1"/>
        <v>Low Cap</v>
      </c>
    </row>
    <row r="23196" spans="11:16">
      <c r="K23196" s="14" t="str">
        <v/>
      </c>
      <c r="L23196" s="14" t="str">
        <v/>
      </c>
      <c r="O23196" s="14" t="str">
        <v/>
      </c>
      <c r="P23196" s="14" t="str">
        <f ca="1"/>
        <v>Low Cap</v>
      </c>
    </row>
    <row r="23197" spans="11:16">
      <c r="K23197" s="14" t="str">
        <v/>
      </c>
      <c r="L23197" s="14" t="str">
        <v/>
      </c>
      <c r="O23197" s="14" t="str">
        <v/>
      </c>
      <c r="P23197" s="14" t="str">
        <f ca="1"/>
        <v>Low Cap</v>
      </c>
    </row>
    <row r="23198" spans="11:16">
      <c r="K23198" s="14" t="str">
        <v/>
      </c>
      <c r="L23198" s="14" t="str">
        <v/>
      </c>
      <c r="O23198" s="14" t="str">
        <v/>
      </c>
      <c r="P23198" s="14" t="str">
        <f ca="1"/>
        <v>Low Cap</v>
      </c>
    </row>
    <row r="23199" spans="11:16">
      <c r="K23199" s="14" t="str">
        <v/>
      </c>
      <c r="L23199" s="14" t="str">
        <v/>
      </c>
      <c r="O23199" s="14" t="str">
        <v/>
      </c>
      <c r="P23199" s="14" t="str">
        <f ca="1"/>
        <v>Low Cap</v>
      </c>
    </row>
    <row r="23200" spans="11:16">
      <c r="K23200" s="14" t="str">
        <v/>
      </c>
      <c r="L23200" s="14" t="str">
        <v/>
      </c>
      <c r="O23200" s="14" t="str">
        <v/>
      </c>
      <c r="P23200" s="14" t="str">
        <f ca="1"/>
        <v>Low Cap</v>
      </c>
    </row>
    <row r="23201" spans="11:16">
      <c r="K23201" s="14" t="str">
        <v/>
      </c>
      <c r="L23201" s="14" t="str">
        <v/>
      </c>
      <c r="O23201" s="14" t="str">
        <v/>
      </c>
      <c r="P23201" s="14" t="str">
        <f ca="1"/>
        <v>Low Cap</v>
      </c>
    </row>
    <row r="23202" spans="11:16">
      <c r="K23202" s="14" t="str">
        <v/>
      </c>
      <c r="L23202" s="14" t="str">
        <v/>
      </c>
      <c r="O23202" s="14" t="str">
        <v/>
      </c>
      <c r="P23202" s="14" t="str">
        <f ca="1"/>
        <v>Low Cap</v>
      </c>
    </row>
    <row r="23203" spans="11:16">
      <c r="K23203" s="14" t="str">
        <v/>
      </c>
      <c r="L23203" s="14" t="str">
        <v/>
      </c>
      <c r="O23203" s="14" t="str">
        <v/>
      </c>
      <c r="P23203" s="14" t="str">
        <f ca="1"/>
        <v>Low Cap</v>
      </c>
    </row>
    <row r="23204" spans="11:16">
      <c r="K23204" s="14" t="str">
        <v/>
      </c>
      <c r="L23204" s="14" t="str">
        <v/>
      </c>
      <c r="O23204" s="14" t="str">
        <v/>
      </c>
      <c r="P23204" s="14" t="str">
        <f ca="1"/>
        <v>Low Cap</v>
      </c>
    </row>
    <row r="23205" spans="11:16">
      <c r="K23205" s="14" t="str">
        <v/>
      </c>
      <c r="L23205" s="14" t="str">
        <v/>
      </c>
      <c r="O23205" s="14" t="str">
        <v/>
      </c>
      <c r="P23205" s="14" t="str">
        <f ca="1"/>
        <v>Low Cap</v>
      </c>
    </row>
    <row r="23206" spans="11:16">
      <c r="K23206" s="14" t="str">
        <v/>
      </c>
      <c r="L23206" s="14" t="str">
        <v/>
      </c>
      <c r="O23206" s="14" t="str">
        <v/>
      </c>
      <c r="P23206" s="14" t="str">
        <f ca="1"/>
        <v>Low Cap</v>
      </c>
    </row>
    <row r="23207" spans="11:16">
      <c r="K23207" s="14" t="str">
        <v/>
      </c>
      <c r="L23207" s="14" t="str">
        <v/>
      </c>
      <c r="O23207" s="14" t="str">
        <v/>
      </c>
      <c r="P23207" s="14" t="str">
        <f ca="1"/>
        <v>Low Cap</v>
      </c>
    </row>
    <row r="23208" spans="11:16">
      <c r="K23208" s="14" t="str">
        <v/>
      </c>
      <c r="L23208" s="14" t="str">
        <v/>
      </c>
      <c r="O23208" s="14" t="str">
        <v/>
      </c>
      <c r="P23208" s="14" t="str">
        <f ca="1"/>
        <v>Low Cap</v>
      </c>
    </row>
    <row r="23209" spans="11:16">
      <c r="K23209" s="14" t="str">
        <v/>
      </c>
      <c r="L23209" s="14" t="str">
        <v/>
      </c>
      <c r="O23209" s="14" t="str">
        <v/>
      </c>
      <c r="P23209" s="14" t="str">
        <f ca="1"/>
        <v>Low Cap</v>
      </c>
    </row>
    <row r="23210" spans="11:16">
      <c r="K23210" s="14" t="str">
        <v/>
      </c>
      <c r="L23210" s="14" t="str">
        <v/>
      </c>
      <c r="O23210" s="14" t="str">
        <v/>
      </c>
      <c r="P23210" s="14" t="str">
        <f ca="1"/>
        <v>Low Cap</v>
      </c>
    </row>
    <row r="23211" spans="11:16">
      <c r="K23211" s="14" t="str">
        <v/>
      </c>
      <c r="L23211" s="14" t="str">
        <v/>
      </c>
      <c r="O23211" s="14" t="str">
        <v/>
      </c>
      <c r="P23211" s="14" t="str">
        <f ca="1"/>
        <v>Low Cap</v>
      </c>
    </row>
    <row r="23212" spans="11:16">
      <c r="K23212" s="14" t="str">
        <v/>
      </c>
      <c r="L23212" s="14" t="str">
        <v/>
      </c>
      <c r="O23212" s="14" t="str">
        <v/>
      </c>
      <c r="P23212" s="14" t="str">
        <f ca="1"/>
        <v>Low Cap</v>
      </c>
    </row>
    <row r="23213" spans="11:16">
      <c r="K23213" s="14" t="str">
        <v/>
      </c>
      <c r="L23213" s="14" t="str">
        <v/>
      </c>
      <c r="O23213" s="14" t="str">
        <v/>
      </c>
      <c r="P23213" s="14" t="str">
        <f ca="1"/>
        <v>Low Cap</v>
      </c>
    </row>
    <row r="23214" spans="11:16">
      <c r="K23214" s="14" t="str">
        <v/>
      </c>
      <c r="L23214" s="14" t="str">
        <v/>
      </c>
      <c r="O23214" s="14" t="str">
        <v/>
      </c>
      <c r="P23214" s="14" t="str">
        <f ca="1"/>
        <v>Low Cap</v>
      </c>
    </row>
    <row r="23215" spans="11:16">
      <c r="K23215" s="14" t="str">
        <v/>
      </c>
      <c r="L23215" s="14" t="str">
        <v/>
      </c>
      <c r="O23215" s="14" t="str">
        <v/>
      </c>
      <c r="P23215" s="14" t="str">
        <f ca="1"/>
        <v>Low Cap</v>
      </c>
    </row>
    <row r="23216" spans="11:16">
      <c r="K23216" s="14" t="str">
        <v/>
      </c>
      <c r="L23216" s="14" t="str">
        <v/>
      </c>
      <c r="O23216" s="14" t="str">
        <v/>
      </c>
      <c r="P23216" s="14" t="str">
        <f ca="1"/>
        <v>Low Cap</v>
      </c>
    </row>
    <row r="23217" spans="11:16">
      <c r="K23217" s="14" t="str">
        <v/>
      </c>
      <c r="L23217" s="14" t="str">
        <v/>
      </c>
      <c r="O23217" s="14" t="str">
        <v/>
      </c>
      <c r="P23217" s="14" t="str">
        <f ca="1"/>
        <v>Low Cap</v>
      </c>
    </row>
    <row r="23218" spans="11:16">
      <c r="K23218" s="14" t="str">
        <v/>
      </c>
      <c r="L23218" s="14" t="str">
        <v/>
      </c>
      <c r="O23218" s="14" t="str">
        <v/>
      </c>
      <c r="P23218" s="14" t="str">
        <f ca="1"/>
        <v>Low Cap</v>
      </c>
    </row>
    <row r="23219" spans="11:16">
      <c r="K23219" s="14" t="str">
        <v/>
      </c>
      <c r="L23219" s="14" t="str">
        <v/>
      </c>
      <c r="O23219" s="14" t="str">
        <v/>
      </c>
      <c r="P23219" s="14" t="str">
        <f ca="1"/>
        <v>Low Cap</v>
      </c>
    </row>
    <row r="23220" spans="11:16">
      <c r="K23220" s="14" t="str">
        <v/>
      </c>
      <c r="L23220" s="14" t="str">
        <v/>
      </c>
      <c r="O23220" s="14" t="str">
        <v/>
      </c>
      <c r="P23220" s="14" t="str">
        <f ca="1"/>
        <v>Low Cap</v>
      </c>
    </row>
    <row r="23221" spans="11:16">
      <c r="K23221" s="14" t="str">
        <v/>
      </c>
      <c r="L23221" s="14" t="str">
        <v/>
      </c>
      <c r="O23221" s="14" t="str">
        <v/>
      </c>
      <c r="P23221" s="14" t="str">
        <f ca="1"/>
        <v>Low Cap</v>
      </c>
    </row>
    <row r="23222" spans="11:16">
      <c r="K23222" s="14" t="str">
        <v/>
      </c>
      <c r="L23222" s="14" t="str">
        <v/>
      </c>
      <c r="O23222" s="14" t="str">
        <v/>
      </c>
      <c r="P23222" s="14" t="str">
        <f ca="1"/>
        <v>Low Cap</v>
      </c>
    </row>
    <row r="23223" spans="11:16">
      <c r="K23223" s="14" t="str">
        <v/>
      </c>
      <c r="L23223" s="14" t="str">
        <v/>
      </c>
      <c r="O23223" s="14" t="str">
        <v/>
      </c>
      <c r="P23223" s="14" t="str">
        <f ca="1"/>
        <v>Low Cap</v>
      </c>
    </row>
    <row r="23224" spans="11:16">
      <c r="K23224" s="14" t="str">
        <v/>
      </c>
      <c r="L23224" s="14" t="str">
        <v/>
      </c>
      <c r="O23224" s="14" t="str">
        <v/>
      </c>
      <c r="P23224" s="14" t="str">
        <f ca="1"/>
        <v>Low Cap</v>
      </c>
    </row>
    <row r="23225" spans="11:16">
      <c r="K23225" s="14" t="str">
        <v/>
      </c>
      <c r="L23225" s="14" t="str">
        <v/>
      </c>
      <c r="O23225" s="14" t="str">
        <v/>
      </c>
      <c r="P23225" s="14" t="str">
        <f ca="1"/>
        <v>Low Cap</v>
      </c>
    </row>
    <row r="23226" spans="11:16">
      <c r="K23226" s="14" t="str">
        <v/>
      </c>
      <c r="L23226" s="14" t="str">
        <v/>
      </c>
      <c r="O23226" s="14" t="str">
        <v/>
      </c>
      <c r="P23226" s="14" t="str">
        <f ca="1"/>
        <v>Low Cap</v>
      </c>
    </row>
    <row r="23227" spans="11:16">
      <c r="K23227" s="14" t="str">
        <v/>
      </c>
      <c r="L23227" s="14" t="str">
        <v/>
      </c>
      <c r="O23227" s="14" t="str">
        <v/>
      </c>
      <c r="P23227" s="14" t="str">
        <f ca="1"/>
        <v>Low Cap</v>
      </c>
    </row>
    <row r="23228" spans="11:16">
      <c r="K23228" s="14" t="str">
        <v/>
      </c>
      <c r="L23228" s="14" t="str">
        <v/>
      </c>
      <c r="O23228" s="14" t="str">
        <v/>
      </c>
      <c r="P23228" s="14" t="str">
        <f ca="1"/>
        <v>Low Cap</v>
      </c>
    </row>
    <row r="23229" spans="11:16">
      <c r="K23229" s="14" t="str">
        <v/>
      </c>
      <c r="L23229" s="14" t="str">
        <v/>
      </c>
      <c r="O23229" s="14" t="str">
        <v/>
      </c>
      <c r="P23229" s="14" t="str">
        <f ca="1"/>
        <v>Low Cap</v>
      </c>
    </row>
    <row r="23230" spans="11:16">
      <c r="K23230" s="14" t="str">
        <v/>
      </c>
      <c r="L23230" s="14" t="str">
        <v/>
      </c>
      <c r="O23230" s="14" t="str">
        <v/>
      </c>
      <c r="P23230" s="14" t="str">
        <f ca="1"/>
        <v>Low Cap</v>
      </c>
    </row>
    <row r="23231" spans="11:16">
      <c r="K23231" s="14" t="str">
        <v/>
      </c>
      <c r="L23231" s="14" t="str">
        <v/>
      </c>
      <c r="O23231" s="14" t="str">
        <v/>
      </c>
      <c r="P23231" s="14" t="str">
        <f ca="1"/>
        <v>Low Cap</v>
      </c>
    </row>
    <row r="23232" spans="11:16">
      <c r="K23232" s="14" t="str">
        <v/>
      </c>
      <c r="L23232" s="14" t="str">
        <v/>
      </c>
      <c r="O23232" s="14" t="str">
        <v/>
      </c>
      <c r="P23232" s="14" t="str">
        <f ca="1"/>
        <v>Low Cap</v>
      </c>
    </row>
    <row r="23233" spans="11:16">
      <c r="K23233" s="14" t="str">
        <v/>
      </c>
      <c r="L23233" s="14" t="str">
        <v/>
      </c>
      <c r="O23233" s="14" t="str">
        <v/>
      </c>
      <c r="P23233" s="14" t="str">
        <f ca="1"/>
        <v>Low Cap</v>
      </c>
    </row>
    <row r="23234" spans="11:16">
      <c r="K23234" s="14" t="str">
        <v/>
      </c>
      <c r="L23234" s="14" t="str">
        <v/>
      </c>
      <c r="O23234" s="14" t="str">
        <v/>
      </c>
      <c r="P23234" s="14" t="str">
        <f ca="1"/>
        <v>Low Cap</v>
      </c>
    </row>
    <row r="23235" spans="11:16">
      <c r="K23235" s="14" t="str">
        <v/>
      </c>
      <c r="L23235" s="14" t="str">
        <v/>
      </c>
      <c r="O23235" s="14" t="str">
        <v/>
      </c>
      <c r="P23235" s="14" t="str">
        <f ca="1"/>
        <v>Low Cap</v>
      </c>
    </row>
    <row r="23236" spans="11:16">
      <c r="K23236" s="14" t="str">
        <v/>
      </c>
      <c r="L23236" s="14" t="str">
        <v/>
      </c>
      <c r="O23236" s="14" t="str">
        <v/>
      </c>
      <c r="P23236" s="14" t="str">
        <f ca="1"/>
        <v>Low Cap</v>
      </c>
    </row>
    <row r="23237" spans="11:16">
      <c r="K23237" s="14" t="str">
        <v/>
      </c>
      <c r="L23237" s="14" t="str">
        <v/>
      </c>
      <c r="O23237" s="14" t="str">
        <v/>
      </c>
      <c r="P23237" s="14" t="str">
        <f ca="1"/>
        <v>Low Cap</v>
      </c>
    </row>
    <row r="23238" spans="11:16">
      <c r="K23238" s="14" t="str">
        <v/>
      </c>
      <c r="L23238" s="14" t="str">
        <v/>
      </c>
      <c r="O23238" s="14" t="str">
        <v/>
      </c>
      <c r="P23238" s="14" t="str">
        <f ca="1"/>
        <v>Low Cap</v>
      </c>
    </row>
    <row r="23239" spans="11:16">
      <c r="K23239" s="14" t="str">
        <v/>
      </c>
      <c r="L23239" s="14" t="str">
        <v/>
      </c>
      <c r="O23239" s="14" t="str">
        <v/>
      </c>
      <c r="P23239" s="14" t="str">
        <f ca="1"/>
        <v>Low Cap</v>
      </c>
    </row>
    <row r="23240" spans="11:16">
      <c r="K23240" s="14" t="str">
        <v/>
      </c>
      <c r="L23240" s="14" t="str">
        <v/>
      </c>
      <c r="O23240" s="14" t="str">
        <v/>
      </c>
      <c r="P23240" s="14" t="str">
        <f ca="1"/>
        <v>Low Cap</v>
      </c>
    </row>
    <row r="23241" spans="11:16">
      <c r="K23241" s="14" t="str">
        <v/>
      </c>
      <c r="L23241" s="14" t="str">
        <v/>
      </c>
      <c r="O23241" s="14" t="str">
        <v/>
      </c>
      <c r="P23241" s="14" t="str">
        <f ca="1"/>
        <v>Low Cap</v>
      </c>
    </row>
    <row r="23242" spans="11:16">
      <c r="K23242" s="14" t="str">
        <v/>
      </c>
      <c r="L23242" s="14" t="str">
        <v/>
      </c>
      <c r="O23242" s="14" t="str">
        <v/>
      </c>
      <c r="P23242" s="14" t="str">
        <f ca="1"/>
        <v>Low Cap</v>
      </c>
    </row>
    <row r="23243" spans="11:16">
      <c r="K23243" s="14" t="str">
        <v/>
      </c>
      <c r="L23243" s="14" t="str">
        <v/>
      </c>
      <c r="O23243" s="14" t="str">
        <v/>
      </c>
      <c r="P23243" s="14" t="str">
        <f ca="1"/>
        <v>Low Cap</v>
      </c>
    </row>
    <row r="23244" spans="11:16">
      <c r="K23244" s="14" t="str">
        <v/>
      </c>
      <c r="L23244" s="14" t="str">
        <v/>
      </c>
      <c r="O23244" s="14" t="str">
        <v/>
      </c>
      <c r="P23244" s="14" t="str">
        <f ca="1"/>
        <v>Low Cap</v>
      </c>
    </row>
    <row r="23245" spans="11:16">
      <c r="K23245" s="14" t="str">
        <v/>
      </c>
      <c r="L23245" s="14" t="str">
        <v/>
      </c>
      <c r="O23245" s="14" t="str">
        <v/>
      </c>
      <c r="P23245" s="14" t="str">
        <f ca="1"/>
        <v>Low Cap</v>
      </c>
    </row>
    <row r="23246" spans="11:16">
      <c r="K23246" s="14" t="str">
        <v/>
      </c>
      <c r="L23246" s="14" t="str">
        <v/>
      </c>
      <c r="O23246" s="14" t="str">
        <v/>
      </c>
      <c r="P23246" s="14" t="str">
        <f ca="1"/>
        <v>Low Cap</v>
      </c>
    </row>
    <row r="23247" spans="11:16">
      <c r="K23247" s="14" t="str">
        <v/>
      </c>
      <c r="L23247" s="14" t="str">
        <v/>
      </c>
      <c r="O23247" s="14" t="str">
        <v/>
      </c>
      <c r="P23247" s="14" t="str">
        <f ca="1"/>
        <v>Low Cap</v>
      </c>
    </row>
    <row r="23248" spans="11:16">
      <c r="K23248" s="14" t="str">
        <v/>
      </c>
      <c r="L23248" s="14" t="str">
        <v/>
      </c>
      <c r="O23248" s="14" t="str">
        <v/>
      </c>
      <c r="P23248" s="14" t="str">
        <f ca="1"/>
        <v>Low Cap</v>
      </c>
    </row>
    <row r="23249" spans="11:16">
      <c r="K23249" s="14" t="str">
        <v/>
      </c>
      <c r="L23249" s="14" t="str">
        <v/>
      </c>
      <c r="O23249" s="14" t="str">
        <v/>
      </c>
      <c r="P23249" s="14" t="str">
        <f ca="1"/>
        <v>Low Cap</v>
      </c>
    </row>
    <row r="23250" spans="11:16">
      <c r="K23250" s="14" t="str">
        <v/>
      </c>
      <c r="L23250" s="14" t="str">
        <v/>
      </c>
      <c r="O23250" s="14" t="str">
        <v/>
      </c>
      <c r="P23250" s="14" t="str">
        <f ca="1"/>
        <v>Low Cap</v>
      </c>
    </row>
    <row r="23251" spans="11:16">
      <c r="K23251" s="14" t="str">
        <v/>
      </c>
      <c r="L23251" s="14" t="str">
        <v/>
      </c>
      <c r="O23251" s="14" t="str">
        <v/>
      </c>
      <c r="P23251" s="14" t="str">
        <f ca="1"/>
        <v>Low Cap</v>
      </c>
    </row>
    <row r="23252" spans="11:16">
      <c r="K23252" s="14" t="str">
        <v/>
      </c>
      <c r="L23252" s="14" t="str">
        <v/>
      </c>
      <c r="O23252" s="14" t="str">
        <v/>
      </c>
      <c r="P23252" s="14" t="str">
        <f ca="1"/>
        <v>Low Cap</v>
      </c>
    </row>
    <row r="23253" spans="11:16">
      <c r="K23253" s="14" t="str">
        <v/>
      </c>
      <c r="L23253" s="14" t="str">
        <v/>
      </c>
      <c r="O23253" s="14" t="str">
        <v/>
      </c>
      <c r="P23253" s="14" t="str">
        <f ca="1"/>
        <v>Low Cap</v>
      </c>
    </row>
    <row r="23254" spans="11:16">
      <c r="K23254" s="14" t="str">
        <v/>
      </c>
      <c r="L23254" s="14" t="str">
        <v/>
      </c>
      <c r="O23254" s="14" t="str">
        <v/>
      </c>
      <c r="P23254" s="14" t="str">
        <f ca="1"/>
        <v>Low Cap</v>
      </c>
    </row>
    <row r="23255" spans="11:16">
      <c r="K23255" s="14" t="str">
        <v/>
      </c>
      <c r="L23255" s="14" t="str">
        <v/>
      </c>
      <c r="O23255" s="14" t="str">
        <v/>
      </c>
      <c r="P23255" s="14" t="str">
        <f ca="1"/>
        <v>Low Cap</v>
      </c>
    </row>
    <row r="23256" spans="11:16">
      <c r="K23256" s="14" t="str">
        <v/>
      </c>
      <c r="L23256" s="14" t="str">
        <v/>
      </c>
      <c r="O23256" s="14" t="str">
        <v/>
      </c>
      <c r="P23256" s="14" t="str">
        <f ca="1"/>
        <v>Low Cap</v>
      </c>
    </row>
    <row r="23257" spans="11:16">
      <c r="K23257" s="14" t="str">
        <v/>
      </c>
      <c r="L23257" s="14" t="str">
        <v/>
      </c>
      <c r="O23257" s="14" t="str">
        <v/>
      </c>
      <c r="P23257" s="14" t="str">
        <f ca="1"/>
        <v>Low Cap</v>
      </c>
    </row>
    <row r="23258" spans="11:16">
      <c r="K23258" s="14" t="str">
        <v/>
      </c>
      <c r="L23258" s="14" t="str">
        <v/>
      </c>
      <c r="O23258" s="14" t="str">
        <v/>
      </c>
      <c r="P23258" s="14" t="str">
        <f ca="1"/>
        <v>Low Cap</v>
      </c>
    </row>
    <row r="23259" spans="11:16">
      <c r="K23259" s="14" t="str">
        <v/>
      </c>
      <c r="L23259" s="14" t="str">
        <v/>
      </c>
      <c r="O23259" s="14" t="str">
        <v/>
      </c>
      <c r="P23259" s="14" t="str">
        <f ca="1"/>
        <v>Low Cap</v>
      </c>
    </row>
    <row r="23260" spans="11:16">
      <c r="K23260" s="14" t="str">
        <v/>
      </c>
      <c r="L23260" s="14" t="str">
        <v/>
      </c>
      <c r="O23260" s="14" t="str">
        <v/>
      </c>
      <c r="P23260" s="14" t="str">
        <f ca="1"/>
        <v>Low Cap</v>
      </c>
    </row>
    <row r="23261" spans="11:16">
      <c r="K23261" s="14" t="str">
        <v/>
      </c>
      <c r="L23261" s="14" t="str">
        <v/>
      </c>
      <c r="O23261" s="14" t="str">
        <v/>
      </c>
      <c r="P23261" s="14" t="str">
        <f ca="1"/>
        <v>Low Cap</v>
      </c>
    </row>
    <row r="23262" spans="11:16">
      <c r="K23262" s="14" t="str">
        <v/>
      </c>
      <c r="L23262" s="14" t="str">
        <v/>
      </c>
      <c r="O23262" s="14" t="str">
        <v/>
      </c>
      <c r="P23262" s="14" t="str">
        <f ca="1"/>
        <v>Low Cap</v>
      </c>
    </row>
    <row r="23263" spans="11:16">
      <c r="K23263" s="14" t="str">
        <v/>
      </c>
      <c r="L23263" s="14" t="str">
        <v/>
      </c>
      <c r="O23263" s="14" t="str">
        <v/>
      </c>
      <c r="P23263" s="14" t="str">
        <f ca="1"/>
        <v>Low Cap</v>
      </c>
    </row>
    <row r="23264" spans="11:16">
      <c r="K23264" s="14" t="str">
        <v/>
      </c>
      <c r="L23264" s="14" t="str">
        <v/>
      </c>
      <c r="O23264" s="14" t="str">
        <v/>
      </c>
      <c r="P23264" s="14" t="str">
        <f ca="1"/>
        <v>Low Cap</v>
      </c>
    </row>
    <row r="23265" spans="11:16">
      <c r="K23265" s="14" t="str">
        <v/>
      </c>
      <c r="L23265" s="14" t="str">
        <v/>
      </c>
      <c r="O23265" s="14" t="str">
        <v/>
      </c>
      <c r="P23265" s="14" t="str">
        <f ca="1"/>
        <v>Low Cap</v>
      </c>
    </row>
    <row r="23266" spans="11:16">
      <c r="K23266" s="14" t="str">
        <v/>
      </c>
      <c r="L23266" s="14" t="str">
        <v/>
      </c>
      <c r="O23266" s="14" t="str">
        <v/>
      </c>
      <c r="P23266" s="14" t="str">
        <f ca="1"/>
        <v>Low Cap</v>
      </c>
    </row>
    <row r="23267" spans="11:16">
      <c r="K23267" s="14" t="str">
        <v/>
      </c>
      <c r="L23267" s="14" t="str">
        <v/>
      </c>
      <c r="O23267" s="14" t="str">
        <v/>
      </c>
      <c r="P23267" s="14" t="str">
        <f ca="1"/>
        <v>Low Cap</v>
      </c>
    </row>
    <row r="23268" spans="11:16">
      <c r="K23268" s="14" t="str">
        <v/>
      </c>
      <c r="L23268" s="14" t="str">
        <v/>
      </c>
      <c r="O23268" s="14" t="str">
        <v/>
      </c>
      <c r="P23268" s="14" t="str">
        <f ca="1"/>
        <v>Low Cap</v>
      </c>
    </row>
    <row r="23269" spans="11:16">
      <c r="K23269" s="14" t="str">
        <v/>
      </c>
      <c r="L23269" s="14" t="str">
        <v/>
      </c>
      <c r="O23269" s="14" t="str">
        <v/>
      </c>
      <c r="P23269" s="14" t="str">
        <f ca="1"/>
        <v>Low Cap</v>
      </c>
    </row>
    <row r="23270" spans="11:16">
      <c r="K23270" s="14" t="str">
        <v/>
      </c>
      <c r="L23270" s="14" t="str">
        <v/>
      </c>
      <c r="O23270" s="14" t="str">
        <v/>
      </c>
      <c r="P23270" s="14" t="str">
        <f ca="1"/>
        <v>Low Cap</v>
      </c>
    </row>
    <row r="23271" spans="11:16">
      <c r="K23271" s="14" t="str">
        <v/>
      </c>
      <c r="L23271" s="14" t="str">
        <v/>
      </c>
      <c r="O23271" s="14" t="str">
        <v/>
      </c>
      <c r="P23271" s="14" t="str">
        <f ca="1"/>
        <v>Low Cap</v>
      </c>
    </row>
    <row r="23272" spans="11:16">
      <c r="K23272" s="14" t="str">
        <v/>
      </c>
      <c r="L23272" s="14" t="str">
        <v/>
      </c>
      <c r="O23272" s="14" t="str">
        <v/>
      </c>
      <c r="P23272" s="14" t="str">
        <f ca="1"/>
        <v>Low Cap</v>
      </c>
    </row>
    <row r="23273" spans="11:16">
      <c r="K23273" s="14" t="str">
        <v/>
      </c>
      <c r="L23273" s="14" t="str">
        <v/>
      </c>
      <c r="O23273" s="14" t="str">
        <v/>
      </c>
      <c r="P23273" s="14" t="str">
        <f ca="1"/>
        <v>Low Cap</v>
      </c>
    </row>
    <row r="23274" spans="11:16">
      <c r="K23274" s="14" t="str">
        <v/>
      </c>
      <c r="L23274" s="14" t="str">
        <v/>
      </c>
      <c r="O23274" s="14" t="str">
        <v/>
      </c>
      <c r="P23274" s="14" t="str">
        <f ca="1"/>
        <v>Low Cap</v>
      </c>
    </row>
    <row r="23275" spans="11:16">
      <c r="K23275" s="14" t="str">
        <v/>
      </c>
      <c r="L23275" s="14" t="str">
        <v/>
      </c>
      <c r="O23275" s="14" t="str">
        <v/>
      </c>
      <c r="P23275" s="14" t="str">
        <f ca="1"/>
        <v>Low Cap</v>
      </c>
    </row>
    <row r="23276" spans="11:16">
      <c r="K23276" s="14" t="str">
        <v/>
      </c>
      <c r="L23276" s="14" t="str">
        <v/>
      </c>
      <c r="O23276" s="14" t="str">
        <v/>
      </c>
      <c r="P23276" s="14" t="str">
        <f ca="1"/>
        <v>Low Cap</v>
      </c>
    </row>
    <row r="23277" spans="11:16">
      <c r="K23277" s="14" t="str">
        <v/>
      </c>
      <c r="L23277" s="14" t="str">
        <v/>
      </c>
      <c r="O23277" s="14" t="str">
        <v/>
      </c>
      <c r="P23277" s="14" t="str">
        <f ca="1"/>
        <v>Low Cap</v>
      </c>
    </row>
    <row r="23278" spans="11:16">
      <c r="K23278" s="14" t="str">
        <v/>
      </c>
      <c r="L23278" s="14" t="str">
        <v/>
      </c>
      <c r="O23278" s="14" t="str">
        <v/>
      </c>
      <c r="P23278" s="14" t="str">
        <f ca="1"/>
        <v>Low Cap</v>
      </c>
    </row>
    <row r="23279" spans="11:16">
      <c r="K23279" s="14" t="str">
        <v/>
      </c>
      <c r="L23279" s="14" t="str">
        <v/>
      </c>
      <c r="O23279" s="14" t="str">
        <v/>
      </c>
      <c r="P23279" s="14" t="str">
        <f ca="1"/>
        <v>Low Cap</v>
      </c>
    </row>
    <row r="23280" spans="11:16">
      <c r="K23280" s="14" t="str">
        <v/>
      </c>
      <c r="L23280" s="14" t="str">
        <v/>
      </c>
      <c r="O23280" s="14" t="str">
        <v/>
      </c>
      <c r="P23280" s="14" t="str">
        <f ca="1"/>
        <v>Low Cap</v>
      </c>
    </row>
    <row r="23281" spans="11:16">
      <c r="K23281" s="14" t="str">
        <v/>
      </c>
      <c r="L23281" s="14" t="str">
        <v/>
      </c>
      <c r="O23281" s="14" t="str">
        <v/>
      </c>
      <c r="P23281" s="14" t="str">
        <f ca="1"/>
        <v>Low Cap</v>
      </c>
    </row>
    <row r="23282" spans="11:16">
      <c r="K23282" s="14" t="str">
        <v/>
      </c>
      <c r="L23282" s="14" t="str">
        <v/>
      </c>
      <c r="O23282" s="14" t="str">
        <v/>
      </c>
      <c r="P23282" s="14" t="str">
        <f ca="1"/>
        <v>Low Cap</v>
      </c>
    </row>
    <row r="23283" spans="11:16">
      <c r="K23283" s="14" t="str">
        <v/>
      </c>
      <c r="L23283" s="14" t="str">
        <v/>
      </c>
      <c r="O23283" s="14" t="str">
        <v/>
      </c>
      <c r="P23283" s="14" t="str">
        <f ca="1"/>
        <v>Low Cap</v>
      </c>
    </row>
    <row r="23284" spans="11:16">
      <c r="K23284" s="14" t="str">
        <v/>
      </c>
      <c r="L23284" s="14" t="str">
        <v/>
      </c>
      <c r="O23284" s="14" t="str">
        <v/>
      </c>
      <c r="P23284" s="14" t="str">
        <f ca="1"/>
        <v>Low Cap</v>
      </c>
    </row>
    <row r="23285" spans="11:16">
      <c r="K23285" s="14" t="str">
        <v/>
      </c>
      <c r="L23285" s="14" t="str">
        <v/>
      </c>
      <c r="O23285" s="14" t="str">
        <v/>
      </c>
      <c r="P23285" s="14" t="str">
        <f ca="1"/>
        <v>Low Cap</v>
      </c>
    </row>
    <row r="23286" spans="11:16">
      <c r="K23286" s="14" t="str">
        <v/>
      </c>
      <c r="L23286" s="14" t="str">
        <v/>
      </c>
      <c r="O23286" s="14" t="str">
        <v/>
      </c>
      <c r="P23286" s="14" t="str">
        <f ca="1"/>
        <v>Low Cap</v>
      </c>
    </row>
    <row r="23287" spans="11:16">
      <c r="K23287" s="14" t="str">
        <v/>
      </c>
      <c r="L23287" s="14" t="str">
        <v/>
      </c>
      <c r="O23287" s="14" t="str">
        <v/>
      </c>
      <c r="P23287" s="14" t="str">
        <f ca="1"/>
        <v>Low Cap</v>
      </c>
    </row>
    <row r="23288" spans="11:16">
      <c r="K23288" s="14" t="str">
        <v/>
      </c>
      <c r="L23288" s="14" t="str">
        <v/>
      </c>
      <c r="O23288" s="14" t="str">
        <v/>
      </c>
      <c r="P23288" s="14" t="str">
        <f ca="1"/>
        <v>Low Cap</v>
      </c>
    </row>
    <row r="23289" spans="11:16">
      <c r="K23289" s="14" t="str">
        <v/>
      </c>
      <c r="L23289" s="14" t="str">
        <v/>
      </c>
      <c r="O23289" s="14" t="str">
        <v/>
      </c>
      <c r="P23289" s="14" t="str">
        <f ca="1"/>
        <v>Low Cap</v>
      </c>
    </row>
    <row r="23290" spans="11:16">
      <c r="K23290" s="14" t="str">
        <v/>
      </c>
      <c r="L23290" s="14" t="str">
        <v/>
      </c>
      <c r="O23290" s="14" t="str">
        <v/>
      </c>
      <c r="P23290" s="14" t="str">
        <f ca="1"/>
        <v>Low Cap</v>
      </c>
    </row>
    <row r="23291" spans="11:16">
      <c r="K23291" s="14" t="str">
        <v/>
      </c>
      <c r="L23291" s="14" t="str">
        <v/>
      </c>
      <c r="O23291" s="14" t="str">
        <v/>
      </c>
      <c r="P23291" s="14" t="str">
        <f ca="1"/>
        <v>Low Cap</v>
      </c>
    </row>
    <row r="23292" spans="11:16">
      <c r="K23292" s="14" t="str">
        <v/>
      </c>
      <c r="L23292" s="14" t="str">
        <v/>
      </c>
      <c r="O23292" s="14" t="str">
        <v/>
      </c>
      <c r="P23292" s="14" t="str">
        <f ca="1"/>
        <v>Low Cap</v>
      </c>
    </row>
    <row r="23293" spans="11:16">
      <c r="K23293" s="14" t="str">
        <v/>
      </c>
      <c r="L23293" s="14" t="str">
        <v/>
      </c>
      <c r="O23293" s="14" t="str">
        <v/>
      </c>
      <c r="P23293" s="14" t="str">
        <f ca="1"/>
        <v>Low Cap</v>
      </c>
    </row>
    <row r="23294" spans="11:16">
      <c r="K23294" s="14" t="str">
        <v/>
      </c>
      <c r="L23294" s="14" t="str">
        <v/>
      </c>
      <c r="O23294" s="14" t="str">
        <v/>
      </c>
      <c r="P23294" s="14" t="str">
        <f ca="1"/>
        <v>Low Cap</v>
      </c>
    </row>
    <row r="23295" spans="11:16">
      <c r="K23295" s="14" t="str">
        <v/>
      </c>
      <c r="L23295" s="14" t="str">
        <v/>
      </c>
      <c r="O23295" s="14" t="str">
        <v/>
      </c>
      <c r="P23295" s="14" t="str">
        <f ca="1"/>
        <v>Low Cap</v>
      </c>
    </row>
    <row r="23296" spans="11:16">
      <c r="K23296" s="14" t="str">
        <v/>
      </c>
      <c r="L23296" s="14" t="str">
        <v/>
      </c>
      <c r="O23296" s="14" t="str">
        <v/>
      </c>
      <c r="P23296" s="14" t="str">
        <f ca="1"/>
        <v>Low Cap</v>
      </c>
    </row>
    <row r="23297" spans="11:16">
      <c r="K23297" s="14" t="str">
        <v/>
      </c>
      <c r="L23297" s="14" t="str">
        <v/>
      </c>
      <c r="O23297" s="14" t="str">
        <v/>
      </c>
      <c r="P23297" s="14" t="str">
        <f ca="1"/>
        <v>Low Cap</v>
      </c>
    </row>
    <row r="23298" spans="11:16">
      <c r="K23298" s="14" t="str">
        <v/>
      </c>
      <c r="L23298" s="14" t="str">
        <v/>
      </c>
      <c r="O23298" s="14" t="str">
        <v/>
      </c>
      <c r="P23298" s="14" t="str">
        <f ca="1"/>
        <v>Low Cap</v>
      </c>
    </row>
    <row r="23299" spans="11:16">
      <c r="K23299" s="14" t="str">
        <v/>
      </c>
      <c r="L23299" s="14" t="str">
        <v/>
      </c>
      <c r="O23299" s="14" t="str">
        <v/>
      </c>
      <c r="P23299" s="14" t="str">
        <f ca="1"/>
        <v>Low Cap</v>
      </c>
    </row>
    <row r="23300" spans="11:16">
      <c r="K23300" s="14" t="str">
        <v/>
      </c>
      <c r="L23300" s="14" t="str">
        <v/>
      </c>
      <c r="O23300" s="14" t="str">
        <v/>
      </c>
      <c r="P23300" s="14" t="str">
        <f ca="1"/>
        <v>Low Cap</v>
      </c>
    </row>
    <row r="23301" spans="11:16">
      <c r="K23301" s="14" t="str">
        <v/>
      </c>
      <c r="L23301" s="14" t="str">
        <v/>
      </c>
      <c r="O23301" s="14" t="str">
        <v/>
      </c>
      <c r="P23301" s="14" t="str">
        <f ca="1"/>
        <v>Low Cap</v>
      </c>
    </row>
    <row r="23302" spans="11:16">
      <c r="K23302" s="14" t="str">
        <v/>
      </c>
      <c r="L23302" s="14" t="str">
        <v/>
      </c>
      <c r="O23302" s="14" t="str">
        <v/>
      </c>
      <c r="P23302" s="14" t="str">
        <f ca="1"/>
        <v>Low Cap</v>
      </c>
    </row>
    <row r="23303" spans="11:16">
      <c r="K23303" s="14" t="str">
        <v/>
      </c>
      <c r="L23303" s="14" t="str">
        <v/>
      </c>
      <c r="O23303" s="14" t="str">
        <v/>
      </c>
      <c r="P23303" s="14" t="str">
        <f ca="1"/>
        <v>Low Cap</v>
      </c>
    </row>
    <row r="23304" spans="11:16">
      <c r="K23304" s="14" t="str">
        <v/>
      </c>
      <c r="L23304" s="14" t="str">
        <v/>
      </c>
      <c r="O23304" s="14" t="str">
        <v/>
      </c>
      <c r="P23304" s="14" t="str">
        <f ca="1"/>
        <v>Low Cap</v>
      </c>
    </row>
    <row r="23305" spans="11:16">
      <c r="K23305" s="14" t="str">
        <v/>
      </c>
      <c r="L23305" s="14" t="str">
        <v/>
      </c>
      <c r="O23305" s="14" t="str">
        <v/>
      </c>
      <c r="P23305" s="14" t="str">
        <f ca="1"/>
        <v>Low Cap</v>
      </c>
    </row>
    <row r="23306" spans="11:16">
      <c r="K23306" s="14" t="str">
        <v/>
      </c>
      <c r="L23306" s="14" t="str">
        <v/>
      </c>
      <c r="O23306" s="14" t="str">
        <v/>
      </c>
      <c r="P23306" s="14" t="str">
        <f ca="1"/>
        <v>Low Cap</v>
      </c>
    </row>
    <row r="23307" spans="11:16">
      <c r="K23307" s="14" t="str">
        <v/>
      </c>
      <c r="L23307" s="14" t="str">
        <v/>
      </c>
      <c r="O23307" s="14" t="str">
        <v/>
      </c>
      <c r="P23307" s="14" t="str">
        <f ca="1"/>
        <v>Low Cap</v>
      </c>
    </row>
    <row r="23308" spans="11:16">
      <c r="K23308" s="14" t="str">
        <v/>
      </c>
      <c r="L23308" s="14" t="str">
        <v/>
      </c>
      <c r="O23308" s="14" t="str">
        <v/>
      </c>
      <c r="P23308" s="14" t="str">
        <f ca="1"/>
        <v>Low Cap</v>
      </c>
    </row>
    <row r="23309" spans="11:16">
      <c r="K23309" s="14" t="str">
        <v/>
      </c>
      <c r="L23309" s="14" t="str">
        <v/>
      </c>
      <c r="O23309" s="14" t="str">
        <v/>
      </c>
      <c r="P23309" s="14" t="str">
        <f ca="1"/>
        <v>Low Cap</v>
      </c>
    </row>
    <row r="23310" spans="11:16">
      <c r="K23310" s="14" t="str">
        <v/>
      </c>
      <c r="L23310" s="14" t="str">
        <v/>
      </c>
      <c r="O23310" s="14" t="str">
        <v/>
      </c>
      <c r="P23310" s="14" t="str">
        <f ca="1"/>
        <v>Low Cap</v>
      </c>
    </row>
    <row r="23311" spans="11:16">
      <c r="K23311" s="14" t="str">
        <v/>
      </c>
      <c r="L23311" s="14" t="str">
        <v/>
      </c>
      <c r="O23311" s="14" t="str">
        <v/>
      </c>
      <c r="P23311" s="14" t="str">
        <f ca="1"/>
        <v>Low Cap</v>
      </c>
    </row>
    <row r="23312" spans="11:16">
      <c r="K23312" s="14" t="str">
        <v/>
      </c>
      <c r="L23312" s="14" t="str">
        <v/>
      </c>
      <c r="O23312" s="14" t="str">
        <v/>
      </c>
      <c r="P23312" s="14" t="str">
        <f ca="1"/>
        <v>Low Cap</v>
      </c>
    </row>
    <row r="23313" spans="11:16">
      <c r="K23313" s="14" t="str">
        <v/>
      </c>
      <c r="L23313" s="14" t="str">
        <v/>
      </c>
      <c r="O23313" s="14" t="str">
        <v/>
      </c>
      <c r="P23313" s="14" t="str">
        <f ca="1"/>
        <v>Low Cap</v>
      </c>
    </row>
    <row r="23314" spans="11:16">
      <c r="K23314" s="14" t="str">
        <v/>
      </c>
      <c r="L23314" s="14" t="str">
        <v/>
      </c>
      <c r="O23314" s="14" t="str">
        <v/>
      </c>
      <c r="P23314" s="14" t="str">
        <f ca="1"/>
        <v>Low Cap</v>
      </c>
    </row>
    <row r="23315" spans="11:16">
      <c r="K23315" s="14" t="str">
        <v/>
      </c>
      <c r="L23315" s="14" t="str">
        <v/>
      </c>
      <c r="O23315" s="14" t="str">
        <v/>
      </c>
      <c r="P23315" s="14" t="str">
        <f ca="1"/>
        <v>Low Cap</v>
      </c>
    </row>
    <row r="23316" spans="11:16">
      <c r="K23316" s="14" t="str">
        <v/>
      </c>
      <c r="L23316" s="14" t="str">
        <v/>
      </c>
      <c r="O23316" s="14" t="str">
        <v/>
      </c>
      <c r="P23316" s="14" t="str">
        <f ca="1"/>
        <v>Low Cap</v>
      </c>
    </row>
    <row r="23317" spans="11:16">
      <c r="K23317" s="14" t="str">
        <v/>
      </c>
      <c r="L23317" s="14" t="str">
        <v/>
      </c>
      <c r="O23317" s="14" t="str">
        <v/>
      </c>
      <c r="P23317" s="14" t="str">
        <f ca="1"/>
        <v>Low Cap</v>
      </c>
    </row>
    <row r="23318" spans="11:16">
      <c r="K23318" s="14" t="str">
        <v/>
      </c>
      <c r="L23318" s="14" t="str">
        <v/>
      </c>
      <c r="O23318" s="14" t="str">
        <v/>
      </c>
      <c r="P23318" s="14" t="str">
        <f ca="1"/>
        <v>Low Cap</v>
      </c>
    </row>
    <row r="23319" spans="11:16">
      <c r="K23319" s="14" t="str">
        <v/>
      </c>
      <c r="L23319" s="14" t="str">
        <v/>
      </c>
      <c r="O23319" s="14" t="str">
        <v/>
      </c>
      <c r="P23319" s="14" t="str">
        <f ca="1"/>
        <v>Low Cap</v>
      </c>
    </row>
    <row r="23320" spans="11:16">
      <c r="K23320" s="14" t="str">
        <v/>
      </c>
      <c r="L23320" s="14" t="str">
        <v/>
      </c>
      <c r="O23320" s="14" t="str">
        <v/>
      </c>
      <c r="P23320" s="14" t="str">
        <f ca="1"/>
        <v>Low Cap</v>
      </c>
    </row>
    <row r="23321" spans="11:16">
      <c r="K23321" s="14" t="str">
        <v/>
      </c>
      <c r="L23321" s="14" t="str">
        <v/>
      </c>
      <c r="O23321" s="14" t="str">
        <v/>
      </c>
      <c r="P23321" s="14" t="str">
        <f ca="1"/>
        <v>Low Cap</v>
      </c>
    </row>
    <row r="23322" spans="11:16">
      <c r="K23322" s="14" t="str">
        <v/>
      </c>
      <c r="L23322" s="14" t="str">
        <v/>
      </c>
      <c r="O23322" s="14" t="str">
        <v/>
      </c>
      <c r="P23322" s="14" t="str">
        <f ca="1"/>
        <v>Low Cap</v>
      </c>
    </row>
    <row r="23323" spans="11:16">
      <c r="K23323" s="14" t="str">
        <v/>
      </c>
      <c r="L23323" s="14" t="str">
        <v/>
      </c>
      <c r="O23323" s="14" t="str">
        <v/>
      </c>
      <c r="P23323" s="14" t="str">
        <f ca="1"/>
        <v>Low Cap</v>
      </c>
    </row>
    <row r="23324" spans="11:16">
      <c r="K23324" s="14" t="str">
        <v/>
      </c>
      <c r="L23324" s="14" t="str">
        <v/>
      </c>
      <c r="O23324" s="14" t="str">
        <v/>
      </c>
      <c r="P23324" s="14" t="str">
        <f ca="1"/>
        <v>Low Cap</v>
      </c>
    </row>
    <row r="23325" spans="11:16">
      <c r="K23325" s="14" t="str">
        <v/>
      </c>
      <c r="L23325" s="14" t="str">
        <v/>
      </c>
      <c r="O23325" s="14" t="str">
        <v/>
      </c>
      <c r="P23325" s="14" t="str">
        <f ca="1"/>
        <v>Low Cap</v>
      </c>
    </row>
    <row r="23326" spans="11:16">
      <c r="K23326" s="14" t="str">
        <v/>
      </c>
      <c r="L23326" s="14" t="str">
        <v/>
      </c>
      <c r="O23326" s="14" t="str">
        <v/>
      </c>
      <c r="P23326" s="14" t="str">
        <f ca="1"/>
        <v>Low Cap</v>
      </c>
    </row>
    <row r="23327" spans="11:16">
      <c r="K23327" s="14" t="str">
        <v/>
      </c>
      <c r="L23327" s="14" t="str">
        <v/>
      </c>
      <c r="O23327" s="14" t="str">
        <v/>
      </c>
      <c r="P23327" s="14" t="str">
        <f ca="1"/>
        <v>Low Cap</v>
      </c>
    </row>
    <row r="23328" spans="11:16">
      <c r="K23328" s="14" t="str">
        <v/>
      </c>
      <c r="L23328" s="14" t="str">
        <v/>
      </c>
      <c r="O23328" s="14" t="str">
        <v/>
      </c>
      <c r="P23328" s="14" t="str">
        <f ca="1"/>
        <v>Low Cap</v>
      </c>
    </row>
    <row r="23329" spans="11:16">
      <c r="K23329" s="14" t="str">
        <v/>
      </c>
      <c r="L23329" s="14" t="str">
        <v/>
      </c>
      <c r="O23329" s="14" t="str">
        <v/>
      </c>
      <c r="P23329" s="14" t="str">
        <f ca="1"/>
        <v>Low Cap</v>
      </c>
    </row>
    <row r="23330" spans="11:16">
      <c r="K23330" s="14" t="str">
        <v/>
      </c>
      <c r="L23330" s="14" t="str">
        <v/>
      </c>
      <c r="O23330" s="14" t="str">
        <v/>
      </c>
      <c r="P23330" s="14" t="str">
        <f ca="1"/>
        <v>Low Cap</v>
      </c>
    </row>
    <row r="23331" spans="11:16">
      <c r="K23331" s="14" t="str">
        <v/>
      </c>
      <c r="L23331" s="14" t="str">
        <v/>
      </c>
      <c r="O23331" s="14" t="str">
        <v/>
      </c>
      <c r="P23331" s="14" t="str">
        <f ca="1"/>
        <v>Low Cap</v>
      </c>
    </row>
    <row r="23332" spans="11:16">
      <c r="K23332" s="14" t="str">
        <v/>
      </c>
      <c r="L23332" s="14" t="str">
        <v/>
      </c>
      <c r="O23332" s="14" t="str">
        <v/>
      </c>
      <c r="P23332" s="14" t="str">
        <f ca="1"/>
        <v>Low Cap</v>
      </c>
    </row>
    <row r="23333" spans="11:16">
      <c r="K23333" s="14" t="str">
        <v/>
      </c>
      <c r="L23333" s="14" t="str">
        <v/>
      </c>
      <c r="O23333" s="14" t="str">
        <v/>
      </c>
      <c r="P23333" s="14" t="str">
        <f ca="1"/>
        <v>Low Cap</v>
      </c>
    </row>
    <row r="23334" spans="11:16">
      <c r="K23334" s="14" t="str">
        <v/>
      </c>
      <c r="L23334" s="14" t="str">
        <v/>
      </c>
      <c r="O23334" s="14" t="str">
        <v/>
      </c>
      <c r="P23334" s="14" t="str">
        <f ca="1"/>
        <v>Low Cap</v>
      </c>
    </row>
    <row r="23335" spans="11:16">
      <c r="K23335" s="14" t="str">
        <v/>
      </c>
      <c r="L23335" s="14" t="str">
        <v/>
      </c>
      <c r="O23335" s="14" t="str">
        <v/>
      </c>
      <c r="P23335" s="14" t="str">
        <f ca="1"/>
        <v>Low Cap</v>
      </c>
    </row>
    <row r="23336" spans="11:16">
      <c r="K23336" s="14" t="str">
        <v/>
      </c>
      <c r="L23336" s="14" t="str">
        <v/>
      </c>
      <c r="O23336" s="14" t="str">
        <v/>
      </c>
      <c r="P23336" s="14" t="str">
        <f ca="1"/>
        <v>Low Cap</v>
      </c>
    </row>
    <row r="23337" spans="11:16">
      <c r="K23337" s="14" t="str">
        <v/>
      </c>
      <c r="L23337" s="14" t="str">
        <v/>
      </c>
      <c r="O23337" s="14" t="str">
        <v/>
      </c>
      <c r="P23337" s="14" t="str">
        <f ca="1"/>
        <v>Low Cap</v>
      </c>
    </row>
    <row r="23338" spans="11:16">
      <c r="K23338" s="14" t="str">
        <v/>
      </c>
      <c r="L23338" s="14" t="str">
        <v/>
      </c>
      <c r="O23338" s="14" t="str">
        <v/>
      </c>
      <c r="P23338" s="14" t="str">
        <f ca="1"/>
        <v>Low Cap</v>
      </c>
    </row>
    <row r="23339" spans="11:16">
      <c r="K23339" s="14" t="str">
        <v/>
      </c>
      <c r="L23339" s="14" t="str">
        <v/>
      </c>
      <c r="O23339" s="14" t="str">
        <v/>
      </c>
      <c r="P23339" s="14" t="str">
        <f ca="1"/>
        <v>Low Cap</v>
      </c>
    </row>
    <row r="23340" spans="11:16">
      <c r="K23340" s="14" t="str">
        <v/>
      </c>
      <c r="L23340" s="14" t="str">
        <v/>
      </c>
      <c r="O23340" s="14" t="str">
        <v/>
      </c>
      <c r="P23340" s="14" t="str">
        <f ca="1"/>
        <v>Low Cap</v>
      </c>
    </row>
    <row r="23341" spans="11:16">
      <c r="K23341" s="14" t="str">
        <v/>
      </c>
      <c r="L23341" s="14" t="str">
        <v/>
      </c>
      <c r="O23341" s="14" t="str">
        <v/>
      </c>
      <c r="P23341" s="14" t="str">
        <f ca="1"/>
        <v>Low Cap</v>
      </c>
    </row>
    <row r="23342" spans="11:16">
      <c r="K23342" s="14" t="str">
        <v/>
      </c>
      <c r="L23342" s="14" t="str">
        <v/>
      </c>
      <c r="O23342" s="14" t="str">
        <v/>
      </c>
      <c r="P23342" s="14" t="str">
        <f ca="1"/>
        <v>Low Cap</v>
      </c>
    </row>
    <row r="23343" spans="11:16">
      <c r="K23343" s="14" t="str">
        <v/>
      </c>
      <c r="L23343" s="14" t="str">
        <v/>
      </c>
      <c r="O23343" s="14" t="str">
        <v/>
      </c>
      <c r="P23343" s="14" t="str">
        <f ca="1"/>
        <v>Low Cap</v>
      </c>
    </row>
    <row r="23344" spans="11:16">
      <c r="K23344" s="14" t="str">
        <v/>
      </c>
      <c r="L23344" s="14" t="str">
        <v/>
      </c>
      <c r="O23344" s="14" t="str">
        <v/>
      </c>
      <c r="P23344" s="14" t="str">
        <f ca="1"/>
        <v>Low Cap</v>
      </c>
    </row>
    <row r="23345" spans="11:16">
      <c r="K23345" s="14" t="str">
        <v/>
      </c>
      <c r="L23345" s="14" t="str">
        <v/>
      </c>
      <c r="O23345" s="14" t="str">
        <v/>
      </c>
      <c r="P23345" s="14" t="str">
        <f ca="1"/>
        <v>Low Cap</v>
      </c>
    </row>
    <row r="23346" spans="11:16">
      <c r="K23346" s="14" t="str">
        <v/>
      </c>
      <c r="L23346" s="14" t="str">
        <v/>
      </c>
      <c r="O23346" s="14" t="str">
        <v/>
      </c>
      <c r="P23346" s="14" t="str">
        <f ca="1"/>
        <v>Low Cap</v>
      </c>
    </row>
    <row r="23347" spans="11:16">
      <c r="K23347" s="14" t="str">
        <v/>
      </c>
      <c r="L23347" s="14" t="str">
        <v/>
      </c>
      <c r="O23347" s="14" t="str">
        <v/>
      </c>
      <c r="P23347" s="14" t="str">
        <f ca="1"/>
        <v>Low Cap</v>
      </c>
    </row>
    <row r="23348" spans="11:16">
      <c r="K23348" s="14" t="str">
        <v/>
      </c>
      <c r="L23348" s="14" t="str">
        <v/>
      </c>
      <c r="O23348" s="14" t="str">
        <v/>
      </c>
      <c r="P23348" s="14" t="str">
        <f ca="1"/>
        <v>Low Cap</v>
      </c>
    </row>
    <row r="23349" spans="11:16">
      <c r="K23349" s="14" t="str">
        <v/>
      </c>
      <c r="L23349" s="14" t="str">
        <v/>
      </c>
      <c r="O23349" s="14" t="str">
        <v/>
      </c>
      <c r="P23349" s="14" t="str">
        <f ca="1"/>
        <v>Low Cap</v>
      </c>
    </row>
    <row r="23350" spans="11:16">
      <c r="K23350" s="14" t="str">
        <v/>
      </c>
      <c r="L23350" s="14" t="str">
        <v/>
      </c>
      <c r="O23350" s="14" t="str">
        <v/>
      </c>
      <c r="P23350" s="14" t="str">
        <f ca="1"/>
        <v>Low Cap</v>
      </c>
    </row>
    <row r="23351" spans="11:16">
      <c r="K23351" s="14" t="str">
        <v/>
      </c>
      <c r="L23351" s="14" t="str">
        <v/>
      </c>
      <c r="O23351" s="14" t="str">
        <v/>
      </c>
      <c r="P23351" s="14" t="str">
        <f ca="1"/>
        <v>Low Cap</v>
      </c>
    </row>
    <row r="23352" spans="11:16">
      <c r="K23352" s="14" t="str">
        <v/>
      </c>
      <c r="L23352" s="14" t="str">
        <v/>
      </c>
      <c r="O23352" s="14" t="str">
        <v/>
      </c>
      <c r="P23352" s="14" t="str">
        <f ca="1"/>
        <v>Low Cap</v>
      </c>
    </row>
    <row r="23353" spans="11:16">
      <c r="K23353" s="14" t="str">
        <v/>
      </c>
      <c r="L23353" s="14" t="str">
        <v/>
      </c>
      <c r="O23353" s="14" t="str">
        <v/>
      </c>
      <c r="P23353" s="14" t="str">
        <f ca="1"/>
        <v>Low Cap</v>
      </c>
    </row>
    <row r="23354" spans="11:16">
      <c r="K23354" s="14" t="str">
        <v/>
      </c>
      <c r="L23354" s="14" t="str">
        <v/>
      </c>
      <c r="O23354" s="14" t="str">
        <v/>
      </c>
      <c r="P23354" s="14" t="str">
        <f ca="1"/>
        <v>Low Cap</v>
      </c>
    </row>
    <row r="23355" spans="11:16">
      <c r="K23355" s="14" t="str">
        <v/>
      </c>
      <c r="L23355" s="14" t="str">
        <v/>
      </c>
      <c r="O23355" s="14" t="str">
        <v/>
      </c>
      <c r="P23355" s="14" t="str">
        <f ca="1"/>
        <v>Low Cap</v>
      </c>
    </row>
    <row r="23356" spans="11:16">
      <c r="K23356" s="14" t="str">
        <v/>
      </c>
      <c r="L23356" s="14" t="str">
        <v/>
      </c>
      <c r="O23356" s="14" t="str">
        <v/>
      </c>
      <c r="P23356" s="14" t="str">
        <f ca="1"/>
        <v>Low Cap</v>
      </c>
    </row>
    <row r="23357" spans="11:16">
      <c r="K23357" s="14" t="str">
        <v/>
      </c>
      <c r="L23357" s="14" t="str">
        <v/>
      </c>
      <c r="O23357" s="14" t="str">
        <v/>
      </c>
      <c r="P23357" s="14" t="str">
        <f ca="1"/>
        <v>Low Cap</v>
      </c>
    </row>
    <row r="23358" spans="11:16">
      <c r="K23358" s="14" t="str">
        <v/>
      </c>
      <c r="L23358" s="14" t="str">
        <v/>
      </c>
      <c r="O23358" s="14" t="str">
        <v/>
      </c>
      <c r="P23358" s="14" t="str">
        <f ca="1"/>
        <v>Low Cap</v>
      </c>
    </row>
    <row r="23359" spans="11:16">
      <c r="K23359" s="14" t="str">
        <v/>
      </c>
      <c r="L23359" s="14" t="str">
        <v/>
      </c>
      <c r="O23359" s="14" t="str">
        <v/>
      </c>
      <c r="P23359" s="14" t="str">
        <f ca="1"/>
        <v>Low Cap</v>
      </c>
    </row>
    <row r="23360" spans="11:16">
      <c r="K23360" s="14" t="str">
        <v/>
      </c>
      <c r="L23360" s="14" t="str">
        <v/>
      </c>
      <c r="O23360" s="14" t="str">
        <v/>
      </c>
      <c r="P23360" s="14" t="str">
        <f ca="1"/>
        <v>Low Cap</v>
      </c>
    </row>
    <row r="23361" spans="11:16">
      <c r="K23361" s="14" t="str">
        <v/>
      </c>
      <c r="L23361" s="14" t="str">
        <v/>
      </c>
      <c r="O23361" s="14" t="str">
        <v/>
      </c>
      <c r="P23361" s="14" t="str">
        <f ca="1"/>
        <v>Low Cap</v>
      </c>
    </row>
    <row r="23362" spans="11:16">
      <c r="K23362" s="14" t="str">
        <v/>
      </c>
      <c r="L23362" s="14" t="str">
        <v/>
      </c>
      <c r="O23362" s="14" t="str">
        <v/>
      </c>
      <c r="P23362" s="14" t="str">
        <f ca="1"/>
        <v>Low Cap</v>
      </c>
    </row>
    <row r="23363" spans="11:16">
      <c r="K23363" s="14" t="str">
        <v/>
      </c>
      <c r="L23363" s="14" t="str">
        <v/>
      </c>
      <c r="O23363" s="14" t="str">
        <v/>
      </c>
      <c r="P23363" s="14" t="str">
        <f ca="1"/>
        <v>Low Cap</v>
      </c>
    </row>
    <row r="23364" spans="11:16">
      <c r="K23364" s="14" t="str">
        <v/>
      </c>
      <c r="L23364" s="14" t="str">
        <v/>
      </c>
      <c r="O23364" s="14" t="str">
        <v/>
      </c>
      <c r="P23364" s="14" t="str">
        <f ca="1"/>
        <v>Low Cap</v>
      </c>
    </row>
    <row r="23365" spans="11:16">
      <c r="K23365" s="14" t="str">
        <v/>
      </c>
      <c r="L23365" s="14" t="str">
        <v/>
      </c>
      <c r="O23365" s="14" t="str">
        <v/>
      </c>
      <c r="P23365" s="14" t="str">
        <f ca="1"/>
        <v>Low Cap</v>
      </c>
    </row>
    <row r="23366" spans="11:16">
      <c r="K23366" s="14" t="str">
        <v/>
      </c>
      <c r="L23366" s="14" t="str">
        <v/>
      </c>
      <c r="O23366" s="14" t="str">
        <v/>
      </c>
      <c r="P23366" s="14" t="str">
        <f ca="1"/>
        <v>Low Cap</v>
      </c>
    </row>
    <row r="23367" spans="11:16">
      <c r="K23367" s="14" t="str">
        <v/>
      </c>
      <c r="L23367" s="14" t="str">
        <v/>
      </c>
      <c r="O23367" s="14" t="str">
        <v/>
      </c>
      <c r="P23367" s="14" t="str">
        <f ca="1"/>
        <v>Low Cap</v>
      </c>
    </row>
    <row r="23368" spans="11:16">
      <c r="K23368" s="14" t="str">
        <v/>
      </c>
      <c r="L23368" s="14" t="str">
        <v/>
      </c>
      <c r="O23368" s="14" t="str">
        <v/>
      </c>
      <c r="P23368" s="14" t="str">
        <f ca="1"/>
        <v>Low Cap</v>
      </c>
    </row>
    <row r="23369" spans="11:16">
      <c r="K23369" s="14" t="str">
        <v/>
      </c>
      <c r="L23369" s="14" t="str">
        <v/>
      </c>
      <c r="O23369" s="14" t="str">
        <v/>
      </c>
      <c r="P23369" s="14" t="str">
        <f ca="1"/>
        <v>Low Cap</v>
      </c>
    </row>
    <row r="23370" spans="11:16">
      <c r="K23370" s="14" t="str">
        <v/>
      </c>
      <c r="L23370" s="14" t="str">
        <v/>
      </c>
      <c r="O23370" s="14" t="str">
        <v/>
      </c>
      <c r="P23370" s="14" t="str">
        <f ca="1"/>
        <v>Low Cap</v>
      </c>
    </row>
    <row r="23371" spans="11:16">
      <c r="K23371" s="14" t="str">
        <v/>
      </c>
      <c r="L23371" s="14" t="str">
        <v/>
      </c>
      <c r="O23371" s="14" t="str">
        <v/>
      </c>
      <c r="P23371" s="14" t="str">
        <f ca="1"/>
        <v>Low Cap</v>
      </c>
    </row>
    <row r="23372" spans="11:16">
      <c r="K23372" s="14" t="str">
        <v/>
      </c>
      <c r="L23372" s="14" t="str">
        <v/>
      </c>
      <c r="O23372" s="14" t="str">
        <v/>
      </c>
      <c r="P23372" s="14" t="str">
        <f ca="1"/>
        <v>Low Cap</v>
      </c>
    </row>
    <row r="23373" spans="11:16">
      <c r="K23373" s="14" t="str">
        <v/>
      </c>
      <c r="L23373" s="14" t="str">
        <v/>
      </c>
      <c r="O23373" s="14" t="str">
        <v/>
      </c>
      <c r="P23373" s="14" t="str">
        <f ca="1"/>
        <v>Low Cap</v>
      </c>
    </row>
    <row r="23374" spans="11:16">
      <c r="K23374" s="14" t="str">
        <v/>
      </c>
      <c r="L23374" s="14" t="str">
        <v/>
      </c>
      <c r="O23374" s="14" t="str">
        <v/>
      </c>
      <c r="P23374" s="14" t="str">
        <f ca="1"/>
        <v>Low Cap</v>
      </c>
    </row>
    <row r="23375" spans="11:16">
      <c r="K23375" s="14" t="str">
        <v/>
      </c>
      <c r="L23375" s="14" t="str">
        <v/>
      </c>
      <c r="O23375" s="14" t="str">
        <v/>
      </c>
      <c r="P23375" s="14" t="str">
        <f ca="1"/>
        <v>Low Cap</v>
      </c>
    </row>
    <row r="23376" spans="11:16">
      <c r="K23376" s="14" t="str">
        <v/>
      </c>
      <c r="L23376" s="14" t="str">
        <v/>
      </c>
      <c r="O23376" s="14" t="str">
        <v/>
      </c>
      <c r="P23376" s="14" t="str">
        <f ca="1"/>
        <v>Low Cap</v>
      </c>
    </row>
    <row r="23377" spans="11:16">
      <c r="K23377" s="14" t="str">
        <v/>
      </c>
      <c r="L23377" s="14" t="str">
        <v/>
      </c>
      <c r="O23377" s="14" t="str">
        <v/>
      </c>
      <c r="P23377" s="14" t="str">
        <f ca="1"/>
        <v>Low Cap</v>
      </c>
    </row>
    <row r="23378" spans="11:16">
      <c r="K23378" s="14" t="str">
        <v/>
      </c>
      <c r="L23378" s="14" t="str">
        <v/>
      </c>
      <c r="O23378" s="14" t="str">
        <v/>
      </c>
      <c r="P23378" s="14" t="str">
        <f ca="1"/>
        <v>Low Cap</v>
      </c>
    </row>
    <row r="23379" spans="11:16">
      <c r="K23379" s="14" t="str">
        <v/>
      </c>
      <c r="L23379" s="14" t="str">
        <v/>
      </c>
      <c r="O23379" s="14" t="str">
        <v/>
      </c>
      <c r="P23379" s="14" t="str">
        <f ca="1"/>
        <v>Low Cap</v>
      </c>
    </row>
    <row r="23380" spans="11:16">
      <c r="K23380" s="14" t="str">
        <v/>
      </c>
      <c r="L23380" s="14" t="str">
        <v/>
      </c>
      <c r="O23380" s="14" t="str">
        <v/>
      </c>
      <c r="P23380" s="14" t="str">
        <f ca="1"/>
        <v>Low Cap</v>
      </c>
    </row>
    <row r="23381" spans="11:16">
      <c r="K23381" s="14" t="str">
        <v/>
      </c>
      <c r="L23381" s="14" t="str">
        <v/>
      </c>
      <c r="O23381" s="14" t="str">
        <v/>
      </c>
      <c r="P23381" s="14" t="str">
        <f ca="1"/>
        <v>Low Cap</v>
      </c>
    </row>
    <row r="23382" spans="11:16">
      <c r="K23382" s="14" t="str">
        <v/>
      </c>
      <c r="L23382" s="14" t="str">
        <v/>
      </c>
      <c r="O23382" s="14" t="str">
        <v/>
      </c>
      <c r="P23382" s="14" t="str">
        <f ca="1"/>
        <v>Low Cap</v>
      </c>
    </row>
    <row r="23383" spans="11:16">
      <c r="K23383" s="14" t="str">
        <v/>
      </c>
      <c r="L23383" s="14" t="str">
        <v/>
      </c>
      <c r="O23383" s="14" t="str">
        <v/>
      </c>
      <c r="P23383" s="14" t="str">
        <f ca="1"/>
        <v>Low Cap</v>
      </c>
    </row>
    <row r="23384" spans="11:16">
      <c r="K23384" s="14" t="str">
        <v/>
      </c>
      <c r="L23384" s="14" t="str">
        <v/>
      </c>
      <c r="O23384" s="14" t="str">
        <v/>
      </c>
      <c r="P23384" s="14" t="str">
        <f ca="1"/>
        <v>Low Cap</v>
      </c>
    </row>
    <row r="23385" spans="11:16">
      <c r="K23385" s="14" t="str">
        <v/>
      </c>
      <c r="L23385" s="14" t="str">
        <v/>
      </c>
      <c r="O23385" s="14" t="str">
        <v/>
      </c>
      <c r="P23385" s="14" t="str">
        <f ca="1"/>
        <v>Low Cap</v>
      </c>
    </row>
    <row r="23386" spans="11:16">
      <c r="K23386" s="14" t="str">
        <v/>
      </c>
      <c r="L23386" s="14" t="str">
        <v/>
      </c>
      <c r="O23386" s="14" t="str">
        <v/>
      </c>
      <c r="P23386" s="14" t="str">
        <f ca="1"/>
        <v>Low Cap</v>
      </c>
    </row>
    <row r="23387" spans="11:16">
      <c r="K23387" s="14" t="str">
        <v/>
      </c>
      <c r="L23387" s="14" t="str">
        <v/>
      </c>
      <c r="O23387" s="14" t="str">
        <v/>
      </c>
      <c r="P23387" s="14" t="str">
        <f ca="1"/>
        <v>Low Cap</v>
      </c>
    </row>
    <row r="23388" spans="11:16">
      <c r="K23388" s="14" t="str">
        <v/>
      </c>
      <c r="L23388" s="14" t="str">
        <v/>
      </c>
      <c r="O23388" s="14" t="str">
        <v/>
      </c>
      <c r="P23388" s="14" t="str">
        <f ca="1"/>
        <v>Low Cap</v>
      </c>
    </row>
    <row r="23389" spans="11:16">
      <c r="K23389" s="14" t="str">
        <v/>
      </c>
      <c r="L23389" s="14" t="str">
        <v/>
      </c>
      <c r="O23389" s="14" t="str">
        <v/>
      </c>
      <c r="P23389" s="14" t="str">
        <f ca="1"/>
        <v>Low Cap</v>
      </c>
    </row>
    <row r="23390" spans="11:16">
      <c r="K23390" s="14" t="str">
        <v/>
      </c>
      <c r="L23390" s="14" t="str">
        <v/>
      </c>
      <c r="O23390" s="14" t="str">
        <v/>
      </c>
      <c r="P23390" s="14" t="str">
        <f ca="1"/>
        <v>Low Cap</v>
      </c>
    </row>
    <row r="23391" spans="11:16">
      <c r="K23391" s="14" t="str">
        <v/>
      </c>
      <c r="L23391" s="14" t="str">
        <v/>
      </c>
      <c r="O23391" s="14" t="str">
        <v/>
      </c>
      <c r="P23391" s="14" t="str">
        <f ca="1"/>
        <v>Low Cap</v>
      </c>
    </row>
    <row r="23392" spans="11:16">
      <c r="K23392" s="14" t="str">
        <v/>
      </c>
      <c r="L23392" s="14" t="str">
        <v/>
      </c>
      <c r="O23392" s="14" t="str">
        <v/>
      </c>
      <c r="P23392" s="14" t="str">
        <f ca="1"/>
        <v>Low Cap</v>
      </c>
    </row>
    <row r="23393" spans="11:16">
      <c r="K23393" s="14" t="str">
        <v/>
      </c>
      <c r="L23393" s="14" t="str">
        <v/>
      </c>
      <c r="O23393" s="14" t="str">
        <v/>
      </c>
      <c r="P23393" s="14" t="str">
        <f ca="1"/>
        <v>Low Cap</v>
      </c>
    </row>
    <row r="23394" spans="11:16">
      <c r="K23394" s="14" t="str">
        <v/>
      </c>
      <c r="L23394" s="14" t="str">
        <v/>
      </c>
      <c r="O23394" s="14" t="str">
        <v/>
      </c>
      <c r="P23394" s="14" t="str">
        <f ca="1"/>
        <v>Low Cap</v>
      </c>
    </row>
    <row r="23395" spans="11:16">
      <c r="K23395" s="14" t="str">
        <v/>
      </c>
      <c r="L23395" s="14" t="str">
        <v/>
      </c>
      <c r="O23395" s="14" t="str">
        <v/>
      </c>
      <c r="P23395" s="14" t="str">
        <f ca="1"/>
        <v>Low Cap</v>
      </c>
    </row>
    <row r="23396" spans="11:16">
      <c r="K23396" s="14" t="str">
        <v/>
      </c>
      <c r="L23396" s="14" t="str">
        <v/>
      </c>
      <c r="O23396" s="14" t="str">
        <v/>
      </c>
      <c r="P23396" s="14" t="str">
        <f ca="1"/>
        <v>Low Cap</v>
      </c>
    </row>
    <row r="23397" spans="11:16">
      <c r="K23397" s="14" t="str">
        <v/>
      </c>
      <c r="L23397" s="14" t="str">
        <v/>
      </c>
      <c r="O23397" s="14" t="str">
        <v/>
      </c>
      <c r="P23397" s="14" t="str">
        <f ca="1"/>
        <v>Low Cap</v>
      </c>
    </row>
    <row r="23398" spans="11:16">
      <c r="K23398" s="14" t="str">
        <v/>
      </c>
      <c r="L23398" s="14" t="str">
        <v/>
      </c>
      <c r="O23398" s="14" t="str">
        <v/>
      </c>
      <c r="P23398" s="14" t="str">
        <f ca="1"/>
        <v>Low Cap</v>
      </c>
    </row>
    <row r="23399" spans="11:16">
      <c r="K23399" s="14" t="str">
        <v/>
      </c>
      <c r="L23399" s="14" t="str">
        <v/>
      </c>
      <c r="O23399" s="14" t="str">
        <v/>
      </c>
      <c r="P23399" s="14" t="str">
        <f ca="1"/>
        <v>Low Cap</v>
      </c>
    </row>
    <row r="23400" spans="11:16">
      <c r="K23400" s="14" t="str">
        <v/>
      </c>
      <c r="L23400" s="14" t="str">
        <v/>
      </c>
      <c r="O23400" s="14" t="str">
        <v/>
      </c>
      <c r="P23400" s="14" t="str">
        <f ca="1"/>
        <v>Low Cap</v>
      </c>
    </row>
    <row r="23401" spans="11:16">
      <c r="K23401" s="14" t="str">
        <v/>
      </c>
      <c r="L23401" s="14" t="str">
        <v/>
      </c>
      <c r="O23401" s="14" t="str">
        <v/>
      </c>
      <c r="P23401" s="14" t="str">
        <f ca="1"/>
        <v>Low Cap</v>
      </c>
    </row>
    <row r="23402" spans="11:16">
      <c r="K23402" s="14" t="str">
        <v/>
      </c>
      <c r="L23402" s="14" t="str">
        <v/>
      </c>
      <c r="O23402" s="14" t="str">
        <v/>
      </c>
      <c r="P23402" s="14" t="str">
        <f ca="1"/>
        <v>Low Cap</v>
      </c>
    </row>
    <row r="23403" spans="11:16">
      <c r="K23403" s="14" t="str">
        <v/>
      </c>
      <c r="L23403" s="14" t="str">
        <v/>
      </c>
      <c r="O23403" s="14" t="str">
        <v/>
      </c>
      <c r="P23403" s="14" t="str">
        <f ca="1"/>
        <v>Low Cap</v>
      </c>
    </row>
    <row r="23404" spans="11:16">
      <c r="K23404" s="14" t="str">
        <v/>
      </c>
      <c r="L23404" s="14" t="str">
        <v/>
      </c>
      <c r="O23404" s="14" t="str">
        <v/>
      </c>
      <c r="P23404" s="14" t="str">
        <f ca="1"/>
        <v>Low Cap</v>
      </c>
    </row>
    <row r="23405" spans="11:16">
      <c r="K23405" s="14" t="str">
        <v/>
      </c>
      <c r="L23405" s="14" t="str">
        <v/>
      </c>
      <c r="O23405" s="14" t="str">
        <v/>
      </c>
      <c r="P23405" s="14" t="str">
        <f ca="1"/>
        <v>Low Cap</v>
      </c>
    </row>
    <row r="23406" spans="11:16">
      <c r="K23406" s="14" t="str">
        <v/>
      </c>
      <c r="L23406" s="14" t="str">
        <v/>
      </c>
      <c r="O23406" s="14" t="str">
        <v/>
      </c>
      <c r="P23406" s="14" t="str">
        <f ca="1"/>
        <v>Low Cap</v>
      </c>
    </row>
    <row r="23407" spans="11:16">
      <c r="K23407" s="14" t="str">
        <v/>
      </c>
      <c r="L23407" s="14" t="str">
        <v/>
      </c>
      <c r="O23407" s="14" t="str">
        <v/>
      </c>
      <c r="P23407" s="14" t="str">
        <f ca="1"/>
        <v>Low Cap</v>
      </c>
    </row>
    <row r="23408" spans="11:16">
      <c r="K23408" s="14" t="str">
        <v/>
      </c>
      <c r="L23408" s="14" t="str">
        <v/>
      </c>
      <c r="O23408" s="14" t="str">
        <v/>
      </c>
      <c r="P23408" s="14" t="str">
        <f ca="1"/>
        <v>Low Cap</v>
      </c>
    </row>
    <row r="23409" spans="11:16">
      <c r="K23409" s="14" t="str">
        <v/>
      </c>
      <c r="L23409" s="14" t="str">
        <v/>
      </c>
      <c r="O23409" s="14" t="str">
        <v/>
      </c>
      <c r="P23409" s="14" t="str">
        <f ca="1"/>
        <v>Low Cap</v>
      </c>
    </row>
    <row r="23410" spans="11:16">
      <c r="K23410" s="14" t="str">
        <v/>
      </c>
      <c r="L23410" s="14" t="str">
        <v/>
      </c>
      <c r="O23410" s="14" t="str">
        <v/>
      </c>
      <c r="P23410" s="14" t="str">
        <f ca="1"/>
        <v>Low Cap</v>
      </c>
    </row>
    <row r="23411" spans="11:16">
      <c r="K23411" s="14" t="str">
        <v/>
      </c>
      <c r="L23411" s="14" t="str">
        <v/>
      </c>
      <c r="O23411" s="14" t="str">
        <v/>
      </c>
      <c r="P23411" s="14" t="str">
        <f ca="1"/>
        <v>Low Cap</v>
      </c>
    </row>
    <row r="23412" spans="11:16">
      <c r="K23412" s="14" t="str">
        <v/>
      </c>
      <c r="L23412" s="14" t="str">
        <v/>
      </c>
      <c r="O23412" s="14" t="str">
        <v/>
      </c>
      <c r="P23412" s="14" t="str">
        <f ca="1"/>
        <v>Low Cap</v>
      </c>
    </row>
    <row r="23413" spans="11:16">
      <c r="K23413" s="14" t="str">
        <v/>
      </c>
      <c r="L23413" s="14" t="str">
        <v/>
      </c>
      <c r="O23413" s="14" t="str">
        <v/>
      </c>
      <c r="P23413" s="14" t="str">
        <f ca="1"/>
        <v>Low Cap</v>
      </c>
    </row>
    <row r="23414" spans="11:16">
      <c r="K23414" s="14" t="str">
        <v/>
      </c>
      <c r="L23414" s="14" t="str">
        <v/>
      </c>
      <c r="O23414" s="14" t="str">
        <v/>
      </c>
      <c r="P23414" s="14" t="str">
        <f ca="1"/>
        <v>Low Cap</v>
      </c>
    </row>
    <row r="23415" spans="11:16">
      <c r="K23415" s="14" t="str">
        <v/>
      </c>
      <c r="L23415" s="14" t="str">
        <v/>
      </c>
      <c r="O23415" s="14" t="str">
        <v/>
      </c>
      <c r="P23415" s="14" t="str">
        <f ca="1"/>
        <v>Low Cap</v>
      </c>
    </row>
    <row r="23416" spans="11:16">
      <c r="K23416" s="14" t="str">
        <v/>
      </c>
      <c r="L23416" s="14" t="str">
        <v/>
      </c>
      <c r="O23416" s="14" t="str">
        <v/>
      </c>
      <c r="P23416" s="14" t="str">
        <f ca="1"/>
        <v>Low Cap</v>
      </c>
    </row>
    <row r="23417" spans="11:16">
      <c r="K23417" s="14" t="str">
        <v/>
      </c>
      <c r="L23417" s="14" t="str">
        <v/>
      </c>
      <c r="O23417" s="14" t="str">
        <v/>
      </c>
      <c r="P23417" s="14" t="str">
        <f ca="1"/>
        <v>Low Cap</v>
      </c>
    </row>
    <row r="23418" spans="11:16">
      <c r="K23418" s="14" t="str">
        <v/>
      </c>
      <c r="L23418" s="14" t="str">
        <v/>
      </c>
      <c r="O23418" s="14" t="str">
        <v/>
      </c>
      <c r="P23418" s="14" t="str">
        <f ca="1"/>
        <v>Low Cap</v>
      </c>
    </row>
    <row r="23419" spans="11:16">
      <c r="K23419" s="14" t="str">
        <v/>
      </c>
      <c r="L23419" s="14" t="str">
        <v/>
      </c>
      <c r="O23419" s="14" t="str">
        <v/>
      </c>
      <c r="P23419" s="14" t="str">
        <f ca="1"/>
        <v>Low Cap</v>
      </c>
    </row>
    <row r="23420" spans="11:16">
      <c r="K23420" s="14" t="str">
        <v/>
      </c>
      <c r="L23420" s="14" t="str">
        <v/>
      </c>
      <c r="O23420" s="14" t="str">
        <v/>
      </c>
      <c r="P23420" s="14" t="str">
        <f ca="1"/>
        <v>Low Cap</v>
      </c>
    </row>
    <row r="23421" spans="11:16">
      <c r="K23421" s="14" t="str">
        <v/>
      </c>
      <c r="L23421" s="14" t="str">
        <v/>
      </c>
      <c r="O23421" s="14" t="str">
        <v/>
      </c>
      <c r="P23421" s="14" t="str">
        <f ca="1"/>
        <v>Low Cap</v>
      </c>
    </row>
    <row r="23422" spans="11:16">
      <c r="K23422" s="14" t="str">
        <v/>
      </c>
      <c r="L23422" s="14" t="str">
        <v/>
      </c>
      <c r="O23422" s="14" t="str">
        <v/>
      </c>
      <c r="P23422" s="14" t="str">
        <f ca="1"/>
        <v>Low Cap</v>
      </c>
    </row>
    <row r="23423" spans="11:16">
      <c r="K23423" s="14" t="str">
        <v/>
      </c>
      <c r="L23423" s="14" t="str">
        <v/>
      </c>
      <c r="O23423" s="14" t="str">
        <v/>
      </c>
      <c r="P23423" s="14" t="str">
        <f ca="1"/>
        <v>Low Cap</v>
      </c>
    </row>
    <row r="23424" spans="11:16">
      <c r="K23424" s="14" t="str">
        <v/>
      </c>
      <c r="L23424" s="14" t="str">
        <v/>
      </c>
      <c r="O23424" s="14" t="str">
        <v/>
      </c>
      <c r="P23424" s="14" t="str">
        <f ca="1"/>
        <v>Low Cap</v>
      </c>
    </row>
    <row r="23425" spans="11:16">
      <c r="K23425" s="14" t="str">
        <v/>
      </c>
      <c r="L23425" s="14" t="str">
        <v/>
      </c>
      <c r="O23425" s="14" t="str">
        <v/>
      </c>
      <c r="P23425" s="14" t="str">
        <f ca="1"/>
        <v>Low Cap</v>
      </c>
    </row>
    <row r="23426" spans="11:16">
      <c r="K23426" s="14" t="str">
        <v/>
      </c>
      <c r="L23426" s="14" t="str">
        <v/>
      </c>
      <c r="O23426" s="14" t="str">
        <v/>
      </c>
      <c r="P23426" s="14" t="str">
        <f ca="1"/>
        <v>Low Cap</v>
      </c>
    </row>
    <row r="23427" spans="11:16">
      <c r="K23427" s="14" t="str">
        <v/>
      </c>
      <c r="L23427" s="14" t="str">
        <v/>
      </c>
      <c r="O23427" s="14" t="str">
        <v/>
      </c>
      <c r="P23427" s="14" t="str">
        <f ca="1"/>
        <v>Low Cap</v>
      </c>
    </row>
    <row r="23428" spans="11:16">
      <c r="K23428" s="14" t="str">
        <v/>
      </c>
      <c r="L23428" s="14" t="str">
        <v/>
      </c>
      <c r="O23428" s="14" t="str">
        <v/>
      </c>
      <c r="P23428" s="14" t="str">
        <f ca="1"/>
        <v>Low Cap</v>
      </c>
    </row>
    <row r="23429" spans="11:16">
      <c r="K23429" s="14" t="str">
        <v/>
      </c>
      <c r="L23429" s="14" t="str">
        <v/>
      </c>
      <c r="O23429" s="14" t="str">
        <v/>
      </c>
      <c r="P23429" s="14" t="str">
        <f ca="1"/>
        <v>Low Cap</v>
      </c>
    </row>
    <row r="23430" spans="11:16">
      <c r="K23430" s="14" t="str">
        <v/>
      </c>
      <c r="L23430" s="14" t="str">
        <v/>
      </c>
      <c r="O23430" s="14" t="str">
        <v/>
      </c>
      <c r="P23430" s="14" t="str">
        <f ca="1"/>
        <v>Low Cap</v>
      </c>
    </row>
    <row r="23431" spans="11:16">
      <c r="K23431" s="14" t="str">
        <v/>
      </c>
      <c r="L23431" s="14" t="str">
        <v/>
      </c>
      <c r="O23431" s="14" t="str">
        <v/>
      </c>
      <c r="P23431" s="14" t="str">
        <f ca="1"/>
        <v>Low Cap</v>
      </c>
    </row>
    <row r="23432" spans="11:16">
      <c r="K23432" s="14" t="str">
        <v/>
      </c>
      <c r="L23432" s="14" t="str">
        <v/>
      </c>
      <c r="O23432" s="14" t="str">
        <v/>
      </c>
      <c r="P23432" s="14" t="str">
        <f ca="1"/>
        <v>Low Cap</v>
      </c>
    </row>
    <row r="23433" spans="11:16">
      <c r="K23433" s="14" t="str">
        <v/>
      </c>
      <c r="L23433" s="14" t="str">
        <v/>
      </c>
      <c r="O23433" s="14" t="str">
        <v/>
      </c>
      <c r="P23433" s="14" t="str">
        <f ca="1"/>
        <v>Low Cap</v>
      </c>
    </row>
    <row r="23434" spans="11:16">
      <c r="K23434" s="14" t="str">
        <v/>
      </c>
      <c r="L23434" s="14" t="str">
        <v/>
      </c>
      <c r="O23434" s="14" t="str">
        <v/>
      </c>
      <c r="P23434" s="14" t="str">
        <f ca="1"/>
        <v>Low Cap</v>
      </c>
    </row>
    <row r="23435" spans="11:16">
      <c r="K23435" s="14" t="str">
        <v/>
      </c>
      <c r="L23435" s="14" t="str">
        <v/>
      </c>
      <c r="O23435" s="14" t="str">
        <v/>
      </c>
      <c r="P23435" s="14" t="str">
        <f ca="1"/>
        <v>Low Cap</v>
      </c>
    </row>
    <row r="23436" spans="11:16">
      <c r="K23436" s="14" t="str">
        <v/>
      </c>
      <c r="L23436" s="14" t="str">
        <v/>
      </c>
      <c r="O23436" s="14" t="str">
        <v/>
      </c>
      <c r="P23436" s="14" t="str">
        <f ca="1"/>
        <v>Low Cap</v>
      </c>
    </row>
    <row r="23437" spans="11:16">
      <c r="K23437" s="14" t="str">
        <v/>
      </c>
      <c r="L23437" s="14" t="str">
        <v/>
      </c>
      <c r="O23437" s="14" t="str">
        <v/>
      </c>
      <c r="P23437" s="14" t="str">
        <f ca="1"/>
        <v>Low Cap</v>
      </c>
    </row>
    <row r="23438" spans="11:16">
      <c r="K23438" s="14" t="str">
        <v/>
      </c>
      <c r="L23438" s="14" t="str">
        <v/>
      </c>
      <c r="O23438" s="14" t="str">
        <v/>
      </c>
      <c r="P23438" s="14" t="str">
        <f ca="1"/>
        <v>Low Cap</v>
      </c>
    </row>
    <row r="23439" spans="11:16">
      <c r="K23439" s="14" t="str">
        <v/>
      </c>
      <c r="L23439" s="14" t="str">
        <v/>
      </c>
      <c r="O23439" s="14" t="str">
        <v/>
      </c>
      <c r="P23439" s="14" t="str">
        <f ca="1"/>
        <v>Low Cap</v>
      </c>
    </row>
    <row r="23440" spans="11:16">
      <c r="K23440" s="14" t="str">
        <v/>
      </c>
      <c r="L23440" s="14" t="str">
        <v/>
      </c>
      <c r="O23440" s="14" t="str">
        <v/>
      </c>
      <c r="P23440" s="14" t="str">
        <f ca="1"/>
        <v>Low Cap</v>
      </c>
    </row>
    <row r="23441" spans="11:16">
      <c r="K23441" s="14" t="str">
        <v/>
      </c>
      <c r="L23441" s="14" t="str">
        <v/>
      </c>
      <c r="O23441" s="14" t="str">
        <v/>
      </c>
      <c r="P23441" s="14" t="str">
        <f ca="1"/>
        <v>Low Cap</v>
      </c>
    </row>
    <row r="23442" spans="11:16">
      <c r="K23442" s="14" t="str">
        <v/>
      </c>
      <c r="L23442" s="14" t="str">
        <v/>
      </c>
      <c r="O23442" s="14" t="str">
        <v/>
      </c>
      <c r="P23442" s="14" t="str">
        <f ca="1"/>
        <v>Low Cap</v>
      </c>
    </row>
    <row r="23443" spans="11:16">
      <c r="K23443" s="14" t="str">
        <v/>
      </c>
      <c r="L23443" s="14" t="str">
        <v/>
      </c>
      <c r="O23443" s="14" t="str">
        <v/>
      </c>
      <c r="P23443" s="14" t="str">
        <f ca="1"/>
        <v>Low Cap</v>
      </c>
    </row>
    <row r="23444" spans="11:16">
      <c r="K23444" s="14" t="str">
        <v/>
      </c>
      <c r="L23444" s="14" t="str">
        <v/>
      </c>
      <c r="O23444" s="14" t="str">
        <v/>
      </c>
      <c r="P23444" s="14" t="str">
        <f ca="1"/>
        <v>Low Cap</v>
      </c>
    </row>
    <row r="23445" spans="11:16">
      <c r="K23445" s="14" t="str">
        <v/>
      </c>
      <c r="L23445" s="14" t="str">
        <v/>
      </c>
      <c r="O23445" s="14" t="str">
        <v/>
      </c>
      <c r="P23445" s="14" t="str">
        <f ca="1"/>
        <v>Low Cap</v>
      </c>
    </row>
    <row r="23446" spans="11:16">
      <c r="K23446" s="14" t="str">
        <v/>
      </c>
      <c r="L23446" s="14" t="str">
        <v/>
      </c>
      <c r="O23446" s="14" t="str">
        <v/>
      </c>
      <c r="P23446" s="14" t="str">
        <f ca="1"/>
        <v>Low Cap</v>
      </c>
    </row>
    <row r="23447" spans="11:16">
      <c r="K23447" s="14" t="str">
        <v/>
      </c>
      <c r="L23447" s="14" t="str">
        <v/>
      </c>
      <c r="O23447" s="14" t="str">
        <v/>
      </c>
      <c r="P23447" s="14" t="str">
        <f ca="1"/>
        <v>Low Cap</v>
      </c>
    </row>
    <row r="23448" spans="11:16">
      <c r="K23448" s="14" t="str">
        <v/>
      </c>
      <c r="L23448" s="14" t="str">
        <v/>
      </c>
      <c r="O23448" s="14" t="str">
        <v/>
      </c>
      <c r="P23448" s="14" t="str">
        <f ca="1"/>
        <v>Low Cap</v>
      </c>
    </row>
    <row r="23449" spans="11:16">
      <c r="K23449" s="14" t="str">
        <v/>
      </c>
      <c r="L23449" s="14" t="str">
        <v/>
      </c>
      <c r="O23449" s="14" t="str">
        <v/>
      </c>
      <c r="P23449" s="14" t="str">
        <f ca="1"/>
        <v>Low Cap</v>
      </c>
    </row>
    <row r="23450" spans="11:16">
      <c r="K23450" s="14" t="str">
        <v/>
      </c>
      <c r="L23450" s="14" t="str">
        <v/>
      </c>
      <c r="O23450" s="14" t="str">
        <v/>
      </c>
      <c r="P23450" s="14" t="str">
        <f ca="1"/>
        <v>Low Cap</v>
      </c>
    </row>
    <row r="23451" spans="11:16">
      <c r="K23451" s="14" t="str">
        <v/>
      </c>
      <c r="L23451" s="14" t="str">
        <v/>
      </c>
      <c r="O23451" s="14" t="str">
        <v/>
      </c>
      <c r="P23451" s="14" t="str">
        <f ca="1"/>
        <v>Low Cap</v>
      </c>
    </row>
    <row r="23452" spans="11:16">
      <c r="K23452" s="14" t="str">
        <v/>
      </c>
      <c r="L23452" s="14" t="str">
        <v/>
      </c>
      <c r="O23452" s="14" t="str">
        <v/>
      </c>
      <c r="P23452" s="14" t="str">
        <f ca="1"/>
        <v>Low Cap</v>
      </c>
    </row>
    <row r="23453" spans="11:16">
      <c r="K23453" s="14" t="str">
        <v/>
      </c>
      <c r="L23453" s="14" t="str">
        <v/>
      </c>
      <c r="O23453" s="14" t="str">
        <v/>
      </c>
      <c r="P23453" s="14" t="str">
        <f ca="1"/>
        <v>Low Cap</v>
      </c>
    </row>
    <row r="23454" spans="11:16">
      <c r="K23454" s="14" t="str">
        <v/>
      </c>
      <c r="L23454" s="14" t="str">
        <v/>
      </c>
      <c r="O23454" s="14" t="str">
        <v/>
      </c>
      <c r="P23454" s="14" t="str">
        <f ca="1"/>
        <v>Low Cap</v>
      </c>
    </row>
    <row r="23455" spans="11:16">
      <c r="K23455" s="14" t="str">
        <v/>
      </c>
      <c r="L23455" s="14" t="str">
        <v/>
      </c>
      <c r="O23455" s="14" t="str">
        <v/>
      </c>
      <c r="P23455" s="14" t="str">
        <f ca="1"/>
        <v>Low Cap</v>
      </c>
    </row>
    <row r="23456" spans="11:16">
      <c r="K23456" s="14" t="str">
        <v/>
      </c>
      <c r="L23456" s="14" t="str">
        <v/>
      </c>
      <c r="O23456" s="14" t="str">
        <v/>
      </c>
      <c r="P23456" s="14" t="str">
        <f ca="1"/>
        <v>Low Cap</v>
      </c>
    </row>
    <row r="23457" spans="11:16">
      <c r="K23457" s="14" t="str">
        <v/>
      </c>
      <c r="L23457" s="14" t="str">
        <v/>
      </c>
      <c r="O23457" s="14" t="str">
        <v/>
      </c>
      <c r="P23457" s="14" t="str">
        <f ca="1"/>
        <v>Low Cap</v>
      </c>
    </row>
    <row r="23458" spans="11:16">
      <c r="K23458" s="14" t="str">
        <v/>
      </c>
      <c r="L23458" s="14" t="str">
        <v/>
      </c>
      <c r="O23458" s="14" t="str">
        <v/>
      </c>
      <c r="P23458" s="14" t="str">
        <f ca="1"/>
        <v>Low Cap</v>
      </c>
    </row>
    <row r="23459" spans="11:16">
      <c r="K23459" s="14" t="str">
        <v/>
      </c>
      <c r="L23459" s="14" t="str">
        <v/>
      </c>
      <c r="O23459" s="14" t="str">
        <v/>
      </c>
      <c r="P23459" s="14" t="str">
        <f ca="1"/>
        <v>Low Cap</v>
      </c>
    </row>
    <row r="23460" spans="11:16">
      <c r="K23460" s="14" t="str">
        <v/>
      </c>
      <c r="L23460" s="14" t="str">
        <v/>
      </c>
      <c r="O23460" s="14" t="str">
        <v/>
      </c>
      <c r="P23460" s="14" t="str">
        <f ca="1"/>
        <v>Low Cap</v>
      </c>
    </row>
    <row r="23461" spans="11:16">
      <c r="K23461" s="14" t="str">
        <v/>
      </c>
      <c r="L23461" s="14" t="str">
        <v/>
      </c>
      <c r="O23461" s="14" t="str">
        <v/>
      </c>
      <c r="P23461" s="14" t="str">
        <f ca="1"/>
        <v>Low Cap</v>
      </c>
    </row>
    <row r="23462" spans="11:16">
      <c r="K23462" s="14" t="str">
        <v/>
      </c>
      <c r="L23462" s="14" t="str">
        <v/>
      </c>
      <c r="O23462" s="14" t="str">
        <v/>
      </c>
      <c r="P23462" s="14" t="str">
        <f ca="1"/>
        <v>Low Cap</v>
      </c>
    </row>
    <row r="23463" spans="11:16">
      <c r="K23463" s="14" t="str">
        <v/>
      </c>
      <c r="L23463" s="14" t="str">
        <v/>
      </c>
      <c r="O23463" s="14" t="str">
        <v/>
      </c>
      <c r="P23463" s="14" t="str">
        <f ca="1"/>
        <v>Low Cap</v>
      </c>
    </row>
    <row r="23464" spans="11:16">
      <c r="K23464" s="14" t="str">
        <v/>
      </c>
      <c r="L23464" s="14" t="str">
        <v/>
      </c>
      <c r="O23464" s="14" t="str">
        <v/>
      </c>
      <c r="P23464" s="14" t="str">
        <f ca="1"/>
        <v>Low Cap</v>
      </c>
    </row>
    <row r="23465" spans="11:16">
      <c r="K23465" s="14" t="str">
        <v/>
      </c>
      <c r="L23465" s="14" t="str">
        <v/>
      </c>
      <c r="O23465" s="14" t="str">
        <v/>
      </c>
      <c r="P23465" s="14" t="str">
        <f ca="1"/>
        <v>Low Cap</v>
      </c>
    </row>
    <row r="23466" spans="11:16">
      <c r="K23466" s="14" t="str">
        <v/>
      </c>
      <c r="L23466" s="14" t="str">
        <v/>
      </c>
      <c r="O23466" s="14" t="str">
        <v/>
      </c>
      <c r="P23466" s="14" t="str">
        <f ca="1"/>
        <v>Low Cap</v>
      </c>
    </row>
    <row r="23467" spans="11:16">
      <c r="K23467" s="14" t="str">
        <v/>
      </c>
      <c r="L23467" s="14" t="str">
        <v/>
      </c>
      <c r="O23467" s="14" t="str">
        <v/>
      </c>
      <c r="P23467" s="14" t="str">
        <f ca="1"/>
        <v>Low Cap</v>
      </c>
    </row>
    <row r="23468" spans="11:16">
      <c r="K23468" s="14" t="str">
        <v/>
      </c>
      <c r="L23468" s="14" t="str">
        <v/>
      </c>
      <c r="O23468" s="14" t="str">
        <v/>
      </c>
      <c r="P23468" s="14" t="str">
        <f ca="1"/>
        <v>Low Cap</v>
      </c>
    </row>
    <row r="23469" spans="11:16">
      <c r="K23469" s="14" t="str">
        <v/>
      </c>
      <c r="L23469" s="14" t="str">
        <v/>
      </c>
      <c r="O23469" s="14" t="str">
        <v/>
      </c>
      <c r="P23469" s="14" t="str">
        <f ca="1"/>
        <v>Low Cap</v>
      </c>
    </row>
    <row r="23470" spans="11:16">
      <c r="K23470" s="14" t="str">
        <v/>
      </c>
      <c r="L23470" s="14" t="str">
        <v/>
      </c>
      <c r="O23470" s="14" t="str">
        <v/>
      </c>
      <c r="P23470" s="14" t="str">
        <f ca="1"/>
        <v>Low Cap</v>
      </c>
    </row>
    <row r="23471" spans="11:16">
      <c r="K23471" s="14" t="str">
        <v/>
      </c>
      <c r="L23471" s="14" t="str">
        <v/>
      </c>
      <c r="O23471" s="14" t="str">
        <v/>
      </c>
      <c r="P23471" s="14" t="str">
        <f ca="1"/>
        <v>Low Cap</v>
      </c>
    </row>
    <row r="23472" spans="11:16">
      <c r="K23472" s="14" t="str">
        <v/>
      </c>
      <c r="L23472" s="14" t="str">
        <v/>
      </c>
      <c r="O23472" s="14" t="str">
        <v/>
      </c>
      <c r="P23472" s="14" t="str">
        <f ca="1"/>
        <v>Low Cap</v>
      </c>
    </row>
    <row r="23473" spans="11:16">
      <c r="K23473" s="14" t="str">
        <v/>
      </c>
      <c r="L23473" s="14" t="str">
        <v/>
      </c>
      <c r="O23473" s="14" t="str">
        <v/>
      </c>
      <c r="P23473" s="14" t="str">
        <f ca="1"/>
        <v>Low Cap</v>
      </c>
    </row>
    <row r="23474" spans="11:16">
      <c r="K23474" s="14" t="str">
        <v/>
      </c>
      <c r="L23474" s="14" t="str">
        <v/>
      </c>
      <c r="O23474" s="14" t="str">
        <v/>
      </c>
      <c r="P23474" s="14" t="str">
        <f ca="1"/>
        <v>Low Cap</v>
      </c>
    </row>
    <row r="23475" spans="11:16">
      <c r="K23475" s="14" t="str">
        <v/>
      </c>
      <c r="L23475" s="14" t="str">
        <v/>
      </c>
      <c r="O23475" s="14" t="str">
        <v/>
      </c>
      <c r="P23475" s="14" t="str">
        <f ca="1"/>
        <v>Low Cap</v>
      </c>
    </row>
    <row r="23476" spans="11:16">
      <c r="K23476" s="14" t="str">
        <v/>
      </c>
      <c r="L23476" s="14" t="str">
        <v/>
      </c>
      <c r="O23476" s="14" t="str">
        <v/>
      </c>
      <c r="P23476" s="14" t="str">
        <f ca="1"/>
        <v>Low Cap</v>
      </c>
    </row>
    <row r="23477" spans="11:16">
      <c r="K23477" s="14" t="str">
        <v/>
      </c>
      <c r="L23477" s="14" t="str">
        <v/>
      </c>
      <c r="O23477" s="14" t="str">
        <v/>
      </c>
      <c r="P23477" s="14" t="str">
        <f ca="1"/>
        <v>Low Cap</v>
      </c>
    </row>
    <row r="23478" spans="11:16">
      <c r="K23478" s="14" t="str">
        <v/>
      </c>
      <c r="L23478" s="14" t="str">
        <v/>
      </c>
      <c r="O23478" s="14" t="str">
        <v/>
      </c>
      <c r="P23478" s="14" t="str">
        <f ca="1"/>
        <v>Low Cap</v>
      </c>
    </row>
    <row r="23479" spans="11:16">
      <c r="K23479" s="14" t="str">
        <v/>
      </c>
      <c r="L23479" s="14" t="str">
        <v/>
      </c>
      <c r="O23479" s="14" t="str">
        <v/>
      </c>
      <c r="P23479" s="14" t="str">
        <f ca="1"/>
        <v>Low Cap</v>
      </c>
    </row>
    <row r="23480" spans="11:16">
      <c r="K23480" s="14" t="str">
        <v/>
      </c>
      <c r="L23480" s="14" t="str">
        <v/>
      </c>
      <c r="O23480" s="14" t="str">
        <v/>
      </c>
      <c r="P23480" s="14" t="str">
        <f ca="1"/>
        <v>Low Cap</v>
      </c>
    </row>
    <row r="23481" spans="11:16">
      <c r="K23481" s="14" t="str">
        <v/>
      </c>
      <c r="L23481" s="14" t="str">
        <v/>
      </c>
      <c r="O23481" s="14" t="str">
        <v/>
      </c>
      <c r="P23481" s="14" t="str">
        <f ca="1"/>
        <v>Low Cap</v>
      </c>
    </row>
    <row r="23482" spans="11:16">
      <c r="K23482" s="14" t="str">
        <v/>
      </c>
      <c r="L23482" s="14" t="str">
        <v/>
      </c>
      <c r="O23482" s="14" t="str">
        <v/>
      </c>
      <c r="P23482" s="14" t="str">
        <f ca="1"/>
        <v>Low Cap</v>
      </c>
    </row>
    <row r="23483" spans="11:16">
      <c r="K23483" s="14" t="str">
        <v/>
      </c>
      <c r="L23483" s="14" t="str">
        <v/>
      </c>
      <c r="O23483" s="14" t="str">
        <v/>
      </c>
      <c r="P23483" s="14" t="str">
        <f ca="1"/>
        <v>Low Cap</v>
      </c>
    </row>
    <row r="23484" spans="11:16">
      <c r="K23484" s="14" t="str">
        <v/>
      </c>
      <c r="L23484" s="14" t="str">
        <v/>
      </c>
      <c r="O23484" s="14" t="str">
        <v/>
      </c>
      <c r="P23484" s="14" t="str">
        <f ca="1"/>
        <v>Low Cap</v>
      </c>
    </row>
    <row r="23485" spans="11:16">
      <c r="K23485" s="14" t="str">
        <v/>
      </c>
      <c r="L23485" s="14" t="str">
        <v/>
      </c>
      <c r="O23485" s="14" t="str">
        <v/>
      </c>
      <c r="P23485" s="14" t="str">
        <f ca="1"/>
        <v>Low Cap</v>
      </c>
    </row>
    <row r="23486" spans="11:16">
      <c r="K23486" s="14" t="str">
        <v/>
      </c>
      <c r="L23486" s="14" t="str">
        <v/>
      </c>
      <c r="O23486" s="14" t="str">
        <v/>
      </c>
      <c r="P23486" s="14" t="str">
        <f ca="1"/>
        <v>Low Cap</v>
      </c>
    </row>
    <row r="23487" spans="11:16">
      <c r="K23487" s="14" t="str">
        <v/>
      </c>
      <c r="L23487" s="14" t="str">
        <v/>
      </c>
      <c r="O23487" s="14" t="str">
        <v/>
      </c>
      <c r="P23487" s="14" t="str">
        <f ca="1"/>
        <v>Low Cap</v>
      </c>
    </row>
    <row r="23488" spans="11:16">
      <c r="K23488" s="14" t="str">
        <v/>
      </c>
      <c r="L23488" s="14" t="str">
        <v/>
      </c>
      <c r="O23488" s="14" t="str">
        <v/>
      </c>
      <c r="P23488" s="14" t="str">
        <f ca="1"/>
        <v>Low Cap</v>
      </c>
    </row>
    <row r="23489" spans="11:16">
      <c r="K23489" s="14" t="str">
        <v/>
      </c>
      <c r="L23489" s="14" t="str">
        <v/>
      </c>
      <c r="O23489" s="14" t="str">
        <v/>
      </c>
      <c r="P23489" s="14" t="str">
        <f ca="1"/>
        <v>Low Cap</v>
      </c>
    </row>
    <row r="23490" spans="11:16">
      <c r="K23490" s="14" t="str">
        <v/>
      </c>
      <c r="L23490" s="14" t="str">
        <v/>
      </c>
      <c r="O23490" s="14" t="str">
        <v/>
      </c>
      <c r="P23490" s="14" t="str">
        <f ca="1"/>
        <v>Low Cap</v>
      </c>
    </row>
    <row r="23491" spans="11:16">
      <c r="K23491" s="14" t="str">
        <v/>
      </c>
      <c r="L23491" s="14" t="str">
        <v/>
      </c>
      <c r="O23491" s="14" t="str">
        <v/>
      </c>
      <c r="P23491" s="14" t="str">
        <f ca="1"/>
        <v>Low Cap</v>
      </c>
    </row>
    <row r="23492" spans="11:16">
      <c r="K23492" s="14" t="str">
        <v/>
      </c>
      <c r="L23492" s="14" t="str">
        <v/>
      </c>
      <c r="O23492" s="14" t="str">
        <v/>
      </c>
      <c r="P23492" s="14" t="str">
        <f ca="1"/>
        <v>Low Cap</v>
      </c>
    </row>
    <row r="23493" spans="11:16">
      <c r="K23493" s="14" t="str">
        <v/>
      </c>
      <c r="L23493" s="14" t="str">
        <v/>
      </c>
      <c r="O23493" s="14" t="str">
        <v/>
      </c>
      <c r="P23493" s="14" t="str">
        <f ca="1"/>
        <v>Low Cap</v>
      </c>
    </row>
    <row r="23494" spans="11:16">
      <c r="K23494" s="14" t="str">
        <v/>
      </c>
      <c r="L23494" s="14" t="str">
        <v/>
      </c>
      <c r="O23494" s="14" t="str">
        <v/>
      </c>
      <c r="P23494" s="14" t="str">
        <f ca="1"/>
        <v>Low Cap</v>
      </c>
    </row>
    <row r="23495" spans="11:16">
      <c r="K23495" s="14" t="str">
        <v/>
      </c>
      <c r="L23495" s="14" t="str">
        <v/>
      </c>
      <c r="O23495" s="14" t="str">
        <v/>
      </c>
      <c r="P23495" s="14" t="str">
        <f ca="1"/>
        <v>Low Cap</v>
      </c>
    </row>
    <row r="23496" spans="11:16">
      <c r="K23496" s="14" t="str">
        <v/>
      </c>
      <c r="L23496" s="14" t="str">
        <v/>
      </c>
      <c r="O23496" s="14" t="str">
        <v/>
      </c>
      <c r="P23496" s="14" t="str">
        <f ca="1"/>
        <v>Low Cap</v>
      </c>
    </row>
    <row r="23497" spans="11:16">
      <c r="K23497" s="14" t="str">
        <v/>
      </c>
      <c r="L23497" s="14" t="str">
        <v/>
      </c>
      <c r="O23497" s="14" t="str">
        <v/>
      </c>
      <c r="P23497" s="14" t="str">
        <f ca="1"/>
        <v>Low Cap</v>
      </c>
    </row>
    <row r="23498" spans="11:16">
      <c r="K23498" s="14" t="str">
        <v/>
      </c>
      <c r="L23498" s="14" t="str">
        <v/>
      </c>
      <c r="O23498" s="14" t="str">
        <v/>
      </c>
      <c r="P23498" s="14" t="str">
        <f ca="1"/>
        <v>Low Cap</v>
      </c>
    </row>
    <row r="23499" spans="11:16">
      <c r="K23499" s="14" t="str">
        <v/>
      </c>
      <c r="L23499" s="14" t="str">
        <v/>
      </c>
      <c r="O23499" s="14" t="str">
        <v/>
      </c>
      <c r="P23499" s="14" t="str">
        <f ca="1"/>
        <v>Low Cap</v>
      </c>
    </row>
    <row r="23500" spans="11:16">
      <c r="K23500" s="14" t="str">
        <v/>
      </c>
      <c r="L23500" s="14" t="str">
        <v/>
      </c>
      <c r="O23500" s="14" t="str">
        <v/>
      </c>
      <c r="P23500" s="14" t="str">
        <f ca="1"/>
        <v>Low Cap</v>
      </c>
    </row>
    <row r="23501" spans="11:16">
      <c r="K23501" s="14" t="str">
        <v/>
      </c>
      <c r="L23501" s="14" t="str">
        <v/>
      </c>
      <c r="O23501" s="14" t="str">
        <v/>
      </c>
      <c r="P23501" s="14" t="str">
        <f ca="1"/>
        <v>Low Cap</v>
      </c>
    </row>
    <row r="23502" spans="11:16">
      <c r="K23502" s="14" t="str">
        <v/>
      </c>
      <c r="L23502" s="14" t="str">
        <v/>
      </c>
      <c r="O23502" s="14" t="str">
        <v/>
      </c>
      <c r="P23502" s="14" t="str">
        <f ca="1"/>
        <v>Low Cap</v>
      </c>
    </row>
    <row r="23503" spans="11:16">
      <c r="K23503" s="14" t="str">
        <v/>
      </c>
      <c r="L23503" s="14" t="str">
        <v/>
      </c>
      <c r="O23503" s="14" t="str">
        <v/>
      </c>
      <c r="P23503" s="14" t="str">
        <f ca="1"/>
        <v>Low Cap</v>
      </c>
    </row>
    <row r="23504" spans="11:16">
      <c r="K23504" s="14" t="str">
        <v/>
      </c>
      <c r="L23504" s="14" t="str">
        <v/>
      </c>
      <c r="O23504" s="14" t="str">
        <v/>
      </c>
      <c r="P23504" s="14" t="str">
        <f ca="1"/>
        <v>Low Cap</v>
      </c>
    </row>
    <row r="23505" spans="11:16">
      <c r="K23505" s="14" t="str">
        <v/>
      </c>
      <c r="L23505" s="14" t="str">
        <v/>
      </c>
      <c r="O23505" s="14" t="str">
        <v/>
      </c>
      <c r="P23505" s="14" t="str">
        <f ca="1"/>
        <v>Low Cap</v>
      </c>
    </row>
    <row r="23506" spans="11:16">
      <c r="K23506" s="14" t="str">
        <v/>
      </c>
      <c r="L23506" s="14" t="str">
        <v/>
      </c>
      <c r="O23506" s="14" t="str">
        <v/>
      </c>
      <c r="P23506" s="14" t="str">
        <f ca="1"/>
        <v>Low Cap</v>
      </c>
    </row>
    <row r="23507" spans="11:16">
      <c r="K23507" s="14" t="str">
        <v/>
      </c>
      <c r="L23507" s="14" t="str">
        <v/>
      </c>
      <c r="O23507" s="14" t="str">
        <v/>
      </c>
      <c r="P23507" s="14" t="str">
        <f ca="1"/>
        <v>Low Cap</v>
      </c>
    </row>
    <row r="23508" spans="11:16">
      <c r="K23508" s="14" t="str">
        <v/>
      </c>
      <c r="L23508" s="14" t="str">
        <v/>
      </c>
      <c r="O23508" s="14" t="str">
        <v/>
      </c>
      <c r="P23508" s="14" t="str">
        <f ca="1"/>
        <v>Low Cap</v>
      </c>
    </row>
    <row r="23509" spans="11:16">
      <c r="K23509" s="14" t="str">
        <v/>
      </c>
      <c r="L23509" s="14" t="str">
        <v/>
      </c>
      <c r="O23509" s="14" t="str">
        <v/>
      </c>
      <c r="P23509" s="14" t="str">
        <f ca="1"/>
        <v>Low Cap</v>
      </c>
    </row>
    <row r="23510" spans="11:16">
      <c r="K23510" s="14" t="str">
        <v/>
      </c>
      <c r="L23510" s="14" t="str">
        <v/>
      </c>
      <c r="O23510" s="14" t="str">
        <v/>
      </c>
      <c r="P23510" s="14" t="str">
        <f ca="1"/>
        <v>Low Cap</v>
      </c>
    </row>
    <row r="23511" spans="11:16">
      <c r="K23511" s="14" t="str">
        <v/>
      </c>
      <c r="L23511" s="14" t="str">
        <v/>
      </c>
      <c r="O23511" s="14" t="str">
        <v/>
      </c>
      <c r="P23511" s="14" t="str">
        <f ca="1"/>
        <v>Low Cap</v>
      </c>
    </row>
    <row r="23512" spans="11:16">
      <c r="K23512" s="14" t="str">
        <v/>
      </c>
      <c r="L23512" s="14" t="str">
        <v/>
      </c>
      <c r="O23512" s="14" t="str">
        <v/>
      </c>
      <c r="P23512" s="14" t="str">
        <f ca="1"/>
        <v>Low Cap</v>
      </c>
    </row>
    <row r="23513" spans="11:16">
      <c r="K23513" s="14" t="str">
        <v/>
      </c>
      <c r="L23513" s="14" t="str">
        <v/>
      </c>
      <c r="O23513" s="14" t="str">
        <v/>
      </c>
      <c r="P23513" s="14" t="str">
        <f ca="1"/>
        <v>Low Cap</v>
      </c>
    </row>
    <row r="23514" spans="11:16">
      <c r="K23514" s="14" t="str">
        <v/>
      </c>
      <c r="L23514" s="14" t="str">
        <v/>
      </c>
      <c r="O23514" s="14" t="str">
        <v/>
      </c>
      <c r="P23514" s="14" t="str">
        <f ca="1"/>
        <v>Low Cap</v>
      </c>
    </row>
    <row r="23515" spans="11:16">
      <c r="K23515" s="14" t="str">
        <v/>
      </c>
      <c r="L23515" s="14" t="str">
        <v/>
      </c>
      <c r="O23515" s="14" t="str">
        <v/>
      </c>
      <c r="P23515" s="14" t="str">
        <f ca="1"/>
        <v>Low Cap</v>
      </c>
    </row>
    <row r="23516" spans="11:16">
      <c r="K23516" s="14" t="str">
        <v/>
      </c>
      <c r="L23516" s="14" t="str">
        <v/>
      </c>
      <c r="O23516" s="14" t="str">
        <v/>
      </c>
      <c r="P23516" s="14" t="str">
        <f ca="1"/>
        <v>Low Cap</v>
      </c>
    </row>
    <row r="23517" spans="11:16">
      <c r="K23517" s="14" t="str">
        <v/>
      </c>
      <c r="L23517" s="14" t="str">
        <v/>
      </c>
      <c r="O23517" s="14" t="str">
        <v/>
      </c>
      <c r="P23517" s="14" t="str">
        <f ca="1"/>
        <v>Low Cap</v>
      </c>
    </row>
    <row r="23518" spans="11:16">
      <c r="K23518" s="14" t="str">
        <v/>
      </c>
      <c r="L23518" s="14" t="str">
        <v/>
      </c>
      <c r="O23518" s="14" t="str">
        <v/>
      </c>
      <c r="P23518" s="14" t="str">
        <f ca="1"/>
        <v>Low Cap</v>
      </c>
    </row>
    <row r="23519" spans="11:16">
      <c r="K23519" s="14" t="str">
        <v/>
      </c>
      <c r="L23519" s="14" t="str">
        <v/>
      </c>
      <c r="O23519" s="14" t="str">
        <v/>
      </c>
      <c r="P23519" s="14" t="str">
        <f ca="1"/>
        <v>Low Cap</v>
      </c>
    </row>
    <row r="23520" spans="11:16">
      <c r="K23520" s="14" t="str">
        <v/>
      </c>
      <c r="L23520" s="14" t="str">
        <v/>
      </c>
      <c r="O23520" s="14" t="str">
        <v/>
      </c>
      <c r="P23520" s="14" t="str">
        <f ca="1"/>
        <v>Low Cap</v>
      </c>
    </row>
    <row r="23521" spans="11:16">
      <c r="K23521" s="14" t="str">
        <v/>
      </c>
      <c r="L23521" s="14" t="str">
        <v/>
      </c>
      <c r="O23521" s="14" t="str">
        <v/>
      </c>
      <c r="P23521" s="14" t="str">
        <f ca="1"/>
        <v>Low Cap</v>
      </c>
    </row>
    <row r="23522" spans="11:16">
      <c r="K23522" s="14" t="str">
        <v/>
      </c>
      <c r="L23522" s="14" t="str">
        <v/>
      </c>
      <c r="O23522" s="14" t="str">
        <v/>
      </c>
      <c r="P23522" s="14" t="str">
        <f ca="1"/>
        <v>Low Cap</v>
      </c>
    </row>
    <row r="23523" spans="11:16">
      <c r="K23523" s="14" t="str">
        <v/>
      </c>
      <c r="L23523" s="14" t="str">
        <v/>
      </c>
      <c r="O23523" s="14" t="str">
        <v/>
      </c>
      <c r="P23523" s="14" t="str">
        <f ca="1"/>
        <v>Low Cap</v>
      </c>
    </row>
    <row r="23524" spans="11:16">
      <c r="K23524" s="14" t="str">
        <v/>
      </c>
      <c r="L23524" s="14" t="str">
        <v/>
      </c>
      <c r="O23524" s="14" t="str">
        <v/>
      </c>
      <c r="P23524" s="14" t="str">
        <f ca="1"/>
        <v>Low Cap</v>
      </c>
    </row>
    <row r="23525" spans="11:16">
      <c r="K23525" s="14" t="str">
        <v/>
      </c>
      <c r="L23525" s="14" t="str">
        <v/>
      </c>
      <c r="O23525" s="14" t="str">
        <v/>
      </c>
      <c r="P23525" s="14" t="str">
        <f ca="1"/>
        <v>Low Cap</v>
      </c>
    </row>
    <row r="23526" spans="11:16">
      <c r="K23526" s="14" t="str">
        <v/>
      </c>
      <c r="L23526" s="14" t="str">
        <v/>
      </c>
      <c r="O23526" s="14" t="str">
        <v/>
      </c>
      <c r="P23526" s="14" t="str">
        <f ca="1"/>
        <v>Low Cap</v>
      </c>
    </row>
    <row r="23527" spans="11:16">
      <c r="K23527" s="14" t="str">
        <v/>
      </c>
      <c r="L23527" s="14" t="str">
        <v/>
      </c>
      <c r="O23527" s="14" t="str">
        <v/>
      </c>
      <c r="P23527" s="14" t="str">
        <f ca="1"/>
        <v>Low Cap</v>
      </c>
    </row>
    <row r="23528" spans="11:16">
      <c r="K23528" s="14" t="str">
        <v/>
      </c>
      <c r="L23528" s="14" t="str">
        <v/>
      </c>
      <c r="O23528" s="14" t="str">
        <v/>
      </c>
      <c r="P23528" s="14" t="str">
        <f ca="1"/>
        <v>Low Cap</v>
      </c>
    </row>
    <row r="23529" spans="11:16">
      <c r="K23529" s="14" t="str">
        <v/>
      </c>
      <c r="L23529" s="14" t="str">
        <v/>
      </c>
      <c r="O23529" s="14" t="str">
        <v/>
      </c>
      <c r="P23529" s="14" t="str">
        <f ca="1"/>
        <v>Low Cap</v>
      </c>
    </row>
    <row r="23530" spans="11:16">
      <c r="K23530" s="14" t="str">
        <v/>
      </c>
      <c r="L23530" s="14" t="str">
        <v/>
      </c>
      <c r="O23530" s="14" t="str">
        <v/>
      </c>
      <c r="P23530" s="14" t="str">
        <f ca="1"/>
        <v>Low Cap</v>
      </c>
    </row>
    <row r="23531" spans="11:16">
      <c r="K23531" s="14" t="str">
        <v/>
      </c>
      <c r="L23531" s="14" t="str">
        <v/>
      </c>
      <c r="O23531" s="14" t="str">
        <v/>
      </c>
      <c r="P23531" s="14" t="str">
        <f ca="1"/>
        <v>Low Cap</v>
      </c>
    </row>
    <row r="23532" spans="11:16">
      <c r="K23532" s="14" t="str">
        <v/>
      </c>
      <c r="L23532" s="14" t="str">
        <v/>
      </c>
      <c r="O23532" s="14" t="str">
        <v/>
      </c>
      <c r="P23532" s="14" t="str">
        <f ca="1"/>
        <v>Low Cap</v>
      </c>
    </row>
    <row r="23533" spans="11:16">
      <c r="K23533" s="14" t="str">
        <v/>
      </c>
      <c r="L23533" s="14" t="str">
        <v/>
      </c>
      <c r="O23533" s="14" t="str">
        <v/>
      </c>
      <c r="P23533" s="14" t="str">
        <f ca="1"/>
        <v>Low Cap</v>
      </c>
    </row>
    <row r="23534" spans="11:16">
      <c r="K23534" s="14" t="str">
        <v/>
      </c>
      <c r="L23534" s="14" t="str">
        <v/>
      </c>
      <c r="O23534" s="14" t="str">
        <v/>
      </c>
      <c r="P23534" s="14" t="str">
        <f ca="1"/>
        <v>Low Cap</v>
      </c>
    </row>
    <row r="23535" spans="11:16">
      <c r="K23535" s="14" t="str">
        <v/>
      </c>
      <c r="L23535" s="14" t="str">
        <v/>
      </c>
      <c r="O23535" s="14" t="str">
        <v/>
      </c>
      <c r="P23535" s="14" t="str">
        <f ca="1"/>
        <v>Low Cap</v>
      </c>
    </row>
    <row r="23536" spans="11:16">
      <c r="K23536" s="14" t="str">
        <v/>
      </c>
      <c r="L23536" s="14" t="str">
        <v/>
      </c>
      <c r="O23536" s="14" t="str">
        <v/>
      </c>
      <c r="P23536" s="14" t="str">
        <f ca="1"/>
        <v>Low Cap</v>
      </c>
    </row>
    <row r="23537" spans="11:16">
      <c r="K23537" s="14" t="str">
        <v/>
      </c>
      <c r="L23537" s="14" t="str">
        <v/>
      </c>
      <c r="O23537" s="14" t="str">
        <v/>
      </c>
      <c r="P23537" s="14" t="str">
        <f ca="1"/>
        <v>Low Cap</v>
      </c>
    </row>
    <row r="23538" spans="11:16">
      <c r="K23538" s="14" t="str">
        <v/>
      </c>
      <c r="L23538" s="14" t="str">
        <v/>
      </c>
      <c r="O23538" s="14" t="str">
        <v/>
      </c>
      <c r="P23538" s="14" t="str">
        <f ca="1"/>
        <v>Low Cap</v>
      </c>
    </row>
    <row r="23539" spans="11:16">
      <c r="K23539" s="14" t="str">
        <v/>
      </c>
      <c r="L23539" s="14" t="str">
        <v/>
      </c>
      <c r="O23539" s="14" t="str">
        <v/>
      </c>
      <c r="P23539" s="14" t="str">
        <f ca="1"/>
        <v>Low Cap</v>
      </c>
    </row>
    <row r="23540" spans="11:16">
      <c r="K23540" s="14" t="str">
        <v/>
      </c>
      <c r="L23540" s="14" t="str">
        <v/>
      </c>
      <c r="O23540" s="14" t="str">
        <v/>
      </c>
      <c r="P23540" s="14" t="str">
        <f ca="1"/>
        <v>Low Cap</v>
      </c>
    </row>
    <row r="23541" spans="11:16">
      <c r="K23541" s="14" t="str">
        <v/>
      </c>
      <c r="L23541" s="14" t="str">
        <v/>
      </c>
      <c r="O23541" s="14" t="str">
        <v/>
      </c>
      <c r="P23541" s="14" t="str">
        <f ca="1"/>
        <v>Low Cap</v>
      </c>
    </row>
    <row r="23542" spans="11:16">
      <c r="K23542" s="14" t="str">
        <v/>
      </c>
      <c r="L23542" s="14" t="str">
        <v/>
      </c>
      <c r="O23542" s="14" t="str">
        <v/>
      </c>
      <c r="P23542" s="14" t="str">
        <f ca="1"/>
        <v>Low Cap</v>
      </c>
    </row>
    <row r="23543" spans="11:16">
      <c r="K23543" s="14" t="str">
        <v/>
      </c>
      <c r="L23543" s="14" t="str">
        <v/>
      </c>
      <c r="O23543" s="14" t="str">
        <v/>
      </c>
      <c r="P23543" s="14" t="str">
        <f ca="1"/>
        <v>Low Cap</v>
      </c>
    </row>
    <row r="23544" spans="11:16">
      <c r="K23544" s="14" t="str">
        <v/>
      </c>
      <c r="L23544" s="14" t="str">
        <v/>
      </c>
      <c r="O23544" s="14" t="str">
        <v/>
      </c>
      <c r="P23544" s="14" t="str">
        <f ca="1"/>
        <v>Low Cap</v>
      </c>
    </row>
    <row r="23545" spans="11:16">
      <c r="K23545" s="14" t="str">
        <v/>
      </c>
      <c r="L23545" s="14" t="str">
        <v/>
      </c>
      <c r="O23545" s="14" t="str">
        <v/>
      </c>
      <c r="P23545" s="14" t="str">
        <f ca="1"/>
        <v>Low Cap</v>
      </c>
    </row>
    <row r="23546" spans="11:16">
      <c r="K23546" s="14" t="str">
        <v/>
      </c>
      <c r="L23546" s="14" t="str">
        <v/>
      </c>
      <c r="O23546" s="14" t="str">
        <v/>
      </c>
      <c r="P23546" s="14" t="str">
        <f ca="1"/>
        <v>Low Cap</v>
      </c>
    </row>
    <row r="23547" spans="11:16">
      <c r="K23547" s="14" t="str">
        <v/>
      </c>
      <c r="L23547" s="14" t="str">
        <v/>
      </c>
      <c r="O23547" s="14" t="str">
        <v/>
      </c>
      <c r="P23547" s="14" t="str">
        <f ca="1"/>
        <v>Low Cap</v>
      </c>
    </row>
    <row r="23548" spans="11:16">
      <c r="K23548" s="14" t="str">
        <v/>
      </c>
      <c r="L23548" s="14" t="str">
        <v/>
      </c>
      <c r="O23548" s="14" t="str">
        <v/>
      </c>
      <c r="P23548" s="14" t="str">
        <f ca="1"/>
        <v>Low Cap</v>
      </c>
    </row>
    <row r="23549" spans="11:16">
      <c r="K23549" s="14" t="str">
        <v/>
      </c>
      <c r="L23549" s="14" t="str">
        <v/>
      </c>
      <c r="O23549" s="14" t="str">
        <v/>
      </c>
      <c r="P23549" s="14" t="str">
        <f ca="1"/>
        <v>Low Cap</v>
      </c>
    </row>
    <row r="23550" spans="11:16">
      <c r="K23550" s="14" t="str">
        <v/>
      </c>
      <c r="L23550" s="14" t="str">
        <v/>
      </c>
      <c r="O23550" s="14" t="str">
        <v/>
      </c>
      <c r="P23550" s="14" t="str">
        <f ca="1"/>
        <v>Low Cap</v>
      </c>
    </row>
    <row r="23551" spans="11:16">
      <c r="K23551" s="14" t="str">
        <v/>
      </c>
      <c r="L23551" s="14" t="str">
        <v/>
      </c>
      <c r="O23551" s="14" t="str">
        <v/>
      </c>
      <c r="P23551" s="14" t="str">
        <f ca="1"/>
        <v>Low Cap</v>
      </c>
    </row>
    <row r="23552" spans="11:16">
      <c r="K23552" s="14" t="str">
        <v/>
      </c>
      <c r="L23552" s="14" t="str">
        <v/>
      </c>
      <c r="O23552" s="14" t="str">
        <v/>
      </c>
      <c r="P23552" s="14" t="str">
        <f ca="1"/>
        <v>Low Cap</v>
      </c>
    </row>
    <row r="23553" spans="11:16">
      <c r="K23553" s="14" t="str">
        <v/>
      </c>
      <c r="L23553" s="14" t="str">
        <v/>
      </c>
      <c r="O23553" s="14" t="str">
        <v/>
      </c>
      <c r="P23553" s="14" t="str">
        <f ca="1"/>
        <v>Low Cap</v>
      </c>
    </row>
    <row r="23554" spans="11:16">
      <c r="K23554" s="14" t="str">
        <v/>
      </c>
      <c r="L23554" s="14" t="str">
        <v/>
      </c>
      <c r="O23554" s="14" t="str">
        <v/>
      </c>
      <c r="P23554" s="14" t="str">
        <f ca="1"/>
        <v>Low Cap</v>
      </c>
    </row>
    <row r="23555" spans="11:16">
      <c r="K23555" s="14" t="str">
        <v/>
      </c>
      <c r="L23555" s="14" t="str">
        <v/>
      </c>
      <c r="O23555" s="14" t="str">
        <v/>
      </c>
      <c r="P23555" s="14" t="str">
        <f ca="1"/>
        <v>Low Cap</v>
      </c>
    </row>
    <row r="23556" spans="11:16">
      <c r="K23556" s="14" t="str">
        <v/>
      </c>
      <c r="L23556" s="14" t="str">
        <v/>
      </c>
      <c r="O23556" s="14" t="str">
        <v/>
      </c>
      <c r="P23556" s="14" t="str">
        <f ca="1"/>
        <v>Low Cap</v>
      </c>
    </row>
    <row r="23557" spans="11:16">
      <c r="K23557" s="14" t="str">
        <v/>
      </c>
      <c r="L23557" s="14" t="str">
        <v/>
      </c>
      <c r="O23557" s="14" t="str">
        <v/>
      </c>
      <c r="P23557" s="14" t="str">
        <f ca="1"/>
        <v>Low Cap</v>
      </c>
    </row>
    <row r="23558" spans="11:16">
      <c r="K23558" s="14" t="str">
        <v/>
      </c>
      <c r="L23558" s="14" t="str">
        <v/>
      </c>
      <c r="O23558" s="14" t="str">
        <v/>
      </c>
      <c r="P23558" s="14" t="str">
        <f ca="1"/>
        <v>Low Cap</v>
      </c>
    </row>
    <row r="23559" spans="11:16">
      <c r="K23559" s="14" t="str">
        <v/>
      </c>
      <c r="L23559" s="14" t="str">
        <v/>
      </c>
      <c r="O23559" s="14" t="str">
        <v/>
      </c>
      <c r="P23559" s="14" t="str">
        <f ca="1"/>
        <v>Low Cap</v>
      </c>
    </row>
    <row r="23560" spans="11:16">
      <c r="K23560" s="14" t="str">
        <v/>
      </c>
      <c r="L23560" s="14" t="str">
        <v/>
      </c>
      <c r="O23560" s="14" t="str">
        <v/>
      </c>
      <c r="P23560" s="14" t="str">
        <f ca="1"/>
        <v>Low Cap</v>
      </c>
    </row>
    <row r="23561" spans="11:16">
      <c r="K23561" s="14" t="str">
        <v/>
      </c>
      <c r="L23561" s="14" t="str">
        <v/>
      </c>
      <c r="O23561" s="14" t="str">
        <v/>
      </c>
      <c r="P23561" s="14" t="str">
        <f ca="1"/>
        <v>Low Cap</v>
      </c>
    </row>
    <row r="23562" spans="11:16">
      <c r="K23562" s="14" t="str">
        <v/>
      </c>
      <c r="L23562" s="14" t="str">
        <v/>
      </c>
      <c r="O23562" s="14" t="str">
        <v/>
      </c>
      <c r="P23562" s="14" t="str">
        <f ca="1"/>
        <v>Low Cap</v>
      </c>
    </row>
    <row r="23563" spans="11:16">
      <c r="K23563" s="14" t="str">
        <v/>
      </c>
      <c r="L23563" s="14" t="str">
        <v/>
      </c>
      <c r="O23563" s="14" t="str">
        <v/>
      </c>
      <c r="P23563" s="14" t="str">
        <f ca="1"/>
        <v>Low Cap</v>
      </c>
    </row>
    <row r="23564" spans="11:16">
      <c r="K23564" s="14" t="str">
        <v/>
      </c>
      <c r="L23564" s="14" t="str">
        <v/>
      </c>
      <c r="O23564" s="14" t="str">
        <v/>
      </c>
      <c r="P23564" s="14" t="str">
        <f ca="1"/>
        <v>Low Cap</v>
      </c>
    </row>
    <row r="23565" spans="11:16">
      <c r="K23565" s="14" t="str">
        <v/>
      </c>
      <c r="L23565" s="14" t="str">
        <v/>
      </c>
      <c r="O23565" s="14" t="str">
        <v/>
      </c>
      <c r="P23565" s="14" t="str">
        <f ca="1"/>
        <v>Low Cap</v>
      </c>
    </row>
    <row r="23566" spans="11:16">
      <c r="K23566" s="14" t="str">
        <v/>
      </c>
      <c r="L23566" s="14" t="str">
        <v/>
      </c>
      <c r="O23566" s="14" t="str">
        <v/>
      </c>
      <c r="P23566" s="14" t="str">
        <f ca="1"/>
        <v>Low Cap</v>
      </c>
    </row>
    <row r="23567" spans="11:16">
      <c r="K23567" s="14" t="str">
        <v/>
      </c>
      <c r="L23567" s="14" t="str">
        <v/>
      </c>
      <c r="O23567" s="14" t="str">
        <v/>
      </c>
      <c r="P23567" s="14" t="str">
        <f ca="1"/>
        <v>Low Cap</v>
      </c>
    </row>
    <row r="23568" spans="11:16">
      <c r="K23568" s="14" t="str">
        <v/>
      </c>
      <c r="L23568" s="14" t="str">
        <v/>
      </c>
      <c r="O23568" s="14" t="str">
        <v/>
      </c>
      <c r="P23568" s="14" t="str">
        <f ca="1"/>
        <v>Low Cap</v>
      </c>
    </row>
    <row r="23569" spans="11:16">
      <c r="K23569" s="14" t="str">
        <v/>
      </c>
      <c r="L23569" s="14" t="str">
        <v/>
      </c>
      <c r="O23569" s="14" t="str">
        <v/>
      </c>
      <c r="P23569" s="14" t="str">
        <f ca="1"/>
        <v>Low Cap</v>
      </c>
    </row>
    <row r="23570" spans="11:16">
      <c r="K23570" s="14" t="str">
        <v/>
      </c>
      <c r="L23570" s="14" t="str">
        <v/>
      </c>
      <c r="O23570" s="14" t="str">
        <v/>
      </c>
      <c r="P23570" s="14" t="str">
        <f ca="1"/>
        <v>Low Cap</v>
      </c>
    </row>
    <row r="23571" spans="11:16">
      <c r="K23571" s="14" t="str">
        <v/>
      </c>
      <c r="L23571" s="14" t="str">
        <v/>
      </c>
      <c r="O23571" s="14" t="str">
        <v/>
      </c>
      <c r="P23571" s="14" t="str">
        <f ca="1"/>
        <v>Low Cap</v>
      </c>
    </row>
    <row r="23572" spans="11:16">
      <c r="K23572" s="14" t="str">
        <v/>
      </c>
      <c r="L23572" s="14" t="str">
        <v/>
      </c>
      <c r="O23572" s="14" t="str">
        <v/>
      </c>
      <c r="P23572" s="14" t="str">
        <f ca="1"/>
        <v>Low Cap</v>
      </c>
    </row>
    <row r="23573" spans="11:16">
      <c r="K23573" s="14" t="str">
        <v/>
      </c>
      <c r="L23573" s="14" t="str">
        <v/>
      </c>
      <c r="O23573" s="14" t="str">
        <v/>
      </c>
      <c r="P23573" s="14" t="str">
        <f ca="1"/>
        <v>Low Cap</v>
      </c>
    </row>
    <row r="23574" spans="11:16">
      <c r="K23574" s="14" t="str">
        <v/>
      </c>
      <c r="L23574" s="14" t="str">
        <v/>
      </c>
      <c r="O23574" s="14" t="str">
        <v/>
      </c>
      <c r="P23574" s="14" t="str">
        <f ca="1"/>
        <v>Low Cap</v>
      </c>
    </row>
    <row r="23575" spans="11:16">
      <c r="K23575" s="14" t="str">
        <v/>
      </c>
      <c r="L23575" s="14" t="str">
        <v/>
      </c>
      <c r="O23575" s="14" t="str">
        <v/>
      </c>
      <c r="P23575" s="14" t="str">
        <f ca="1"/>
        <v>Low Cap</v>
      </c>
    </row>
    <row r="23576" spans="11:16">
      <c r="K23576" s="14" t="str">
        <v/>
      </c>
      <c r="L23576" s="14" t="str">
        <v/>
      </c>
      <c r="O23576" s="14" t="str">
        <v/>
      </c>
      <c r="P23576" s="14" t="str">
        <f ca="1"/>
        <v>Low Cap</v>
      </c>
    </row>
    <row r="23577" spans="11:16">
      <c r="K23577" s="14" t="str">
        <v/>
      </c>
      <c r="L23577" s="14" t="str">
        <v/>
      </c>
      <c r="O23577" s="14" t="str">
        <v/>
      </c>
      <c r="P23577" s="14" t="str">
        <f ca="1"/>
        <v>Low Cap</v>
      </c>
    </row>
    <row r="23578" spans="11:16">
      <c r="K23578" s="14" t="str">
        <v/>
      </c>
      <c r="L23578" s="14" t="str">
        <v/>
      </c>
      <c r="O23578" s="14" t="str">
        <v/>
      </c>
      <c r="P23578" s="14" t="str">
        <f ca="1"/>
        <v>Low Cap</v>
      </c>
    </row>
    <row r="23579" spans="11:16">
      <c r="K23579" s="14" t="str">
        <v/>
      </c>
      <c r="L23579" s="14" t="str">
        <v/>
      </c>
      <c r="O23579" s="14" t="str">
        <v/>
      </c>
      <c r="P23579" s="14" t="str">
        <f ca="1"/>
        <v>Low Cap</v>
      </c>
    </row>
    <row r="23580" spans="11:16">
      <c r="K23580" s="14" t="str">
        <v/>
      </c>
      <c r="L23580" s="14" t="str">
        <v/>
      </c>
      <c r="O23580" s="14" t="str">
        <v/>
      </c>
      <c r="P23580" s="14" t="str">
        <f ca="1"/>
        <v>Low Cap</v>
      </c>
    </row>
    <row r="23581" spans="11:16">
      <c r="K23581" s="14" t="str">
        <v/>
      </c>
      <c r="L23581" s="14" t="str">
        <v/>
      </c>
      <c r="O23581" s="14" t="str">
        <v/>
      </c>
      <c r="P23581" s="14" t="str">
        <f ca="1"/>
        <v>Low Cap</v>
      </c>
    </row>
    <row r="23582" spans="11:16">
      <c r="K23582" s="14" t="str">
        <v/>
      </c>
      <c r="L23582" s="14" t="str">
        <v/>
      </c>
      <c r="O23582" s="14" t="str">
        <v/>
      </c>
      <c r="P23582" s="14" t="str">
        <f ca="1"/>
        <v>Low Cap</v>
      </c>
    </row>
    <row r="23583" spans="11:16">
      <c r="K23583" s="14" t="str">
        <v/>
      </c>
      <c r="L23583" s="14" t="str">
        <v/>
      </c>
      <c r="O23583" s="14" t="str">
        <v/>
      </c>
      <c r="P23583" s="14" t="str">
        <f ca="1"/>
        <v>Low Cap</v>
      </c>
    </row>
    <row r="23584" spans="11:16">
      <c r="K23584" s="14" t="str">
        <v/>
      </c>
      <c r="L23584" s="14" t="str">
        <v/>
      </c>
      <c r="O23584" s="14" t="str">
        <v/>
      </c>
      <c r="P23584" s="14" t="str">
        <f ca="1"/>
        <v>Low Cap</v>
      </c>
    </row>
    <row r="23585" spans="11:16">
      <c r="K23585" s="14" t="str">
        <v/>
      </c>
      <c r="L23585" s="14" t="str">
        <v/>
      </c>
      <c r="O23585" s="14" t="str">
        <v/>
      </c>
      <c r="P23585" s="14" t="str">
        <f ca="1"/>
        <v>Low Cap</v>
      </c>
    </row>
    <row r="23586" spans="11:16">
      <c r="K23586" s="14" t="str">
        <v/>
      </c>
      <c r="L23586" s="14" t="str">
        <v/>
      </c>
      <c r="O23586" s="14" t="str">
        <v/>
      </c>
      <c r="P23586" s="14" t="str">
        <f ca="1"/>
        <v>Low Cap</v>
      </c>
    </row>
    <row r="23587" spans="11:16">
      <c r="K23587" s="14" t="str">
        <v/>
      </c>
      <c r="L23587" s="14" t="str">
        <v/>
      </c>
      <c r="O23587" s="14" t="str">
        <v/>
      </c>
      <c r="P23587" s="14" t="str">
        <f ca="1"/>
        <v>Low Cap</v>
      </c>
    </row>
    <row r="23588" spans="11:16">
      <c r="K23588" s="14" t="str">
        <v/>
      </c>
      <c r="L23588" s="14" t="str">
        <v/>
      </c>
      <c r="O23588" s="14" t="str">
        <v/>
      </c>
      <c r="P23588" s="14" t="str">
        <f ca="1"/>
        <v>Low Cap</v>
      </c>
    </row>
    <row r="23589" spans="11:16">
      <c r="K23589" s="14" t="str">
        <v/>
      </c>
      <c r="L23589" s="14" t="str">
        <v/>
      </c>
      <c r="O23589" s="14" t="str">
        <v/>
      </c>
      <c r="P23589" s="14" t="str">
        <f ca="1"/>
        <v>Low Cap</v>
      </c>
    </row>
    <row r="23590" spans="11:16">
      <c r="K23590" s="14" t="str">
        <v/>
      </c>
      <c r="L23590" s="14" t="str">
        <v/>
      </c>
      <c r="O23590" s="14" t="str">
        <v/>
      </c>
      <c r="P23590" s="14" t="str">
        <f ca="1"/>
        <v>Low Cap</v>
      </c>
    </row>
    <row r="23591" spans="11:16">
      <c r="K23591" s="14" t="str">
        <v/>
      </c>
      <c r="L23591" s="14" t="str">
        <v/>
      </c>
      <c r="O23591" s="14" t="str">
        <v/>
      </c>
      <c r="P23591" s="14" t="str">
        <f ca="1"/>
        <v>Low Cap</v>
      </c>
    </row>
    <row r="23592" spans="11:16">
      <c r="K23592" s="14" t="str">
        <v/>
      </c>
      <c r="L23592" s="14" t="str">
        <v/>
      </c>
      <c r="O23592" s="14" t="str">
        <v/>
      </c>
      <c r="P23592" s="14" t="str">
        <f ca="1"/>
        <v>Low Cap</v>
      </c>
    </row>
    <row r="23593" spans="11:16">
      <c r="K23593" s="14" t="str">
        <v/>
      </c>
      <c r="L23593" s="14" t="str">
        <v/>
      </c>
      <c r="O23593" s="14" t="str">
        <v/>
      </c>
      <c r="P23593" s="14" t="str">
        <f ca="1"/>
        <v>Low Cap</v>
      </c>
    </row>
    <row r="23594" spans="11:16">
      <c r="K23594" s="14" t="str">
        <v/>
      </c>
      <c r="L23594" s="14" t="str">
        <v/>
      </c>
      <c r="O23594" s="14" t="str">
        <v/>
      </c>
      <c r="P23594" s="14" t="str">
        <f ca="1"/>
        <v>Low Cap</v>
      </c>
    </row>
    <row r="23595" spans="11:16">
      <c r="K23595" s="14" t="str">
        <v/>
      </c>
      <c r="L23595" s="14" t="str">
        <v/>
      </c>
      <c r="O23595" s="14" t="str">
        <v/>
      </c>
      <c r="P23595" s="14" t="str">
        <f ca="1"/>
        <v>Low Cap</v>
      </c>
    </row>
    <row r="23596" spans="11:16">
      <c r="K23596" s="14" t="str">
        <v/>
      </c>
      <c r="L23596" s="14" t="str">
        <v/>
      </c>
      <c r="O23596" s="14" t="str">
        <v/>
      </c>
      <c r="P23596" s="14" t="str">
        <f ca="1"/>
        <v>Low Cap</v>
      </c>
    </row>
    <row r="23597" spans="11:16">
      <c r="K23597" s="14" t="str">
        <v/>
      </c>
      <c r="L23597" s="14" t="str">
        <v/>
      </c>
      <c r="O23597" s="14" t="str">
        <v/>
      </c>
      <c r="P23597" s="14" t="str">
        <f ca="1"/>
        <v>Low Cap</v>
      </c>
    </row>
    <row r="23598" spans="11:16">
      <c r="K23598" s="14" t="str">
        <v/>
      </c>
      <c r="L23598" s="14" t="str">
        <v/>
      </c>
      <c r="O23598" s="14" t="str">
        <v/>
      </c>
      <c r="P23598" s="14" t="str">
        <f ca="1"/>
        <v>Low Cap</v>
      </c>
    </row>
    <row r="23599" spans="11:16">
      <c r="K23599" s="14" t="str">
        <v/>
      </c>
      <c r="L23599" s="14" t="str">
        <v/>
      </c>
      <c r="O23599" s="14" t="str">
        <v/>
      </c>
      <c r="P23599" s="14" t="str">
        <f ca="1"/>
        <v>Low Cap</v>
      </c>
    </row>
    <row r="23600" spans="11:16">
      <c r="K23600" s="14" t="str">
        <v/>
      </c>
      <c r="L23600" s="14" t="str">
        <v/>
      </c>
      <c r="O23600" s="14" t="str">
        <v/>
      </c>
      <c r="P23600" s="14" t="str">
        <f ca="1"/>
        <v>Low Cap</v>
      </c>
    </row>
    <row r="23601" spans="11:16">
      <c r="K23601" s="14" t="str">
        <v/>
      </c>
      <c r="L23601" s="14" t="str">
        <v/>
      </c>
      <c r="O23601" s="14" t="str">
        <v/>
      </c>
      <c r="P23601" s="14" t="str">
        <f ca="1"/>
        <v>Low Cap</v>
      </c>
    </row>
    <row r="23602" spans="11:16">
      <c r="K23602" s="14" t="str">
        <v/>
      </c>
      <c r="L23602" s="14" t="str">
        <v/>
      </c>
      <c r="O23602" s="14" t="str">
        <v/>
      </c>
      <c r="P23602" s="14" t="str">
        <f ca="1"/>
        <v>Low Cap</v>
      </c>
    </row>
    <row r="23603" spans="11:16">
      <c r="K23603" s="14" t="str">
        <v/>
      </c>
      <c r="L23603" s="14" t="str">
        <v/>
      </c>
      <c r="O23603" s="14" t="str">
        <v/>
      </c>
      <c r="P23603" s="14" t="str">
        <f ca="1"/>
        <v>Low Cap</v>
      </c>
    </row>
    <row r="23604" spans="11:16">
      <c r="K23604" s="14" t="str">
        <v/>
      </c>
      <c r="L23604" s="14" t="str">
        <v/>
      </c>
      <c r="O23604" s="14" t="str">
        <v/>
      </c>
      <c r="P23604" s="14" t="str">
        <f ca="1"/>
        <v>Low Cap</v>
      </c>
    </row>
    <row r="23605" spans="11:16">
      <c r="K23605" s="14" t="str">
        <v/>
      </c>
      <c r="L23605" s="14" t="str">
        <v/>
      </c>
      <c r="O23605" s="14" t="str">
        <v/>
      </c>
      <c r="P23605" s="14" t="str">
        <f ca="1"/>
        <v>Low Cap</v>
      </c>
    </row>
    <row r="23606" spans="11:16">
      <c r="K23606" s="14" t="str">
        <v/>
      </c>
      <c r="L23606" s="14" t="str">
        <v/>
      </c>
      <c r="O23606" s="14" t="str">
        <v/>
      </c>
      <c r="P23606" s="14" t="str">
        <f ca="1"/>
        <v>Low Cap</v>
      </c>
    </row>
    <row r="23607" spans="11:16">
      <c r="K23607" s="14" t="str">
        <v/>
      </c>
      <c r="L23607" s="14" t="str">
        <v/>
      </c>
      <c r="O23607" s="14" t="str">
        <v/>
      </c>
      <c r="P23607" s="14" t="str">
        <f ca="1"/>
        <v>Low Cap</v>
      </c>
    </row>
    <row r="23608" spans="11:16">
      <c r="K23608" s="14" t="str">
        <v/>
      </c>
      <c r="L23608" s="14" t="str">
        <v/>
      </c>
      <c r="O23608" s="14" t="str">
        <v/>
      </c>
      <c r="P23608" s="14" t="str">
        <f ca="1"/>
        <v>Low Cap</v>
      </c>
    </row>
    <row r="23609" spans="11:16">
      <c r="K23609" s="14" t="str">
        <v/>
      </c>
      <c r="L23609" s="14" t="str">
        <v/>
      </c>
      <c r="O23609" s="14" t="str">
        <v/>
      </c>
      <c r="P23609" s="14" t="str">
        <f ca="1"/>
        <v>Low Cap</v>
      </c>
    </row>
    <row r="23610" spans="11:16">
      <c r="K23610" s="14" t="str">
        <v/>
      </c>
      <c r="L23610" s="14" t="str">
        <v/>
      </c>
      <c r="O23610" s="14" t="str">
        <v/>
      </c>
      <c r="P23610" s="14" t="str">
        <f ca="1"/>
        <v>Low Cap</v>
      </c>
    </row>
    <row r="23611" spans="11:16">
      <c r="K23611" s="14" t="str">
        <v/>
      </c>
      <c r="L23611" s="14" t="str">
        <v/>
      </c>
      <c r="O23611" s="14" t="str">
        <v/>
      </c>
      <c r="P23611" s="14" t="str">
        <f ca="1"/>
        <v>Low Cap</v>
      </c>
    </row>
    <row r="23612" spans="11:16">
      <c r="K23612" s="14" t="str">
        <v/>
      </c>
      <c r="L23612" s="14" t="str">
        <v/>
      </c>
      <c r="O23612" s="14" t="str">
        <v/>
      </c>
      <c r="P23612" s="14" t="str">
        <f ca="1"/>
        <v>Low Cap</v>
      </c>
    </row>
    <row r="23613" spans="11:16">
      <c r="K23613" s="14" t="str">
        <v/>
      </c>
      <c r="L23613" s="14" t="str">
        <v/>
      </c>
      <c r="O23613" s="14" t="str">
        <v/>
      </c>
      <c r="P23613" s="14" t="str">
        <f ca="1"/>
        <v>Low Cap</v>
      </c>
    </row>
    <row r="23614" spans="11:16">
      <c r="K23614" s="14" t="str">
        <v/>
      </c>
      <c r="L23614" s="14" t="str">
        <v/>
      </c>
      <c r="O23614" s="14" t="str">
        <v/>
      </c>
      <c r="P23614" s="14" t="str">
        <f ca="1"/>
        <v>Low Cap</v>
      </c>
    </row>
    <row r="23615" spans="11:16">
      <c r="K23615" s="14" t="str">
        <v/>
      </c>
      <c r="L23615" s="14" t="str">
        <v/>
      </c>
      <c r="O23615" s="14" t="str">
        <v/>
      </c>
      <c r="P23615" s="14" t="str">
        <f ca="1"/>
        <v>Low Cap</v>
      </c>
    </row>
    <row r="23616" spans="11:16">
      <c r="K23616" s="14" t="str">
        <v/>
      </c>
      <c r="L23616" s="14" t="str">
        <v/>
      </c>
      <c r="O23616" s="14" t="str">
        <v/>
      </c>
      <c r="P23616" s="14" t="str">
        <f ca="1"/>
        <v>Low Cap</v>
      </c>
    </row>
    <row r="23617" spans="11:16">
      <c r="K23617" s="14" t="str">
        <v/>
      </c>
      <c r="L23617" s="14" t="str">
        <v/>
      </c>
      <c r="O23617" s="14" t="str">
        <v/>
      </c>
      <c r="P23617" s="14" t="str">
        <f ca="1"/>
        <v>Low Cap</v>
      </c>
    </row>
    <row r="23618" spans="11:16">
      <c r="K23618" s="14" t="str">
        <v/>
      </c>
      <c r="L23618" s="14" t="str">
        <v/>
      </c>
      <c r="O23618" s="14" t="str">
        <v/>
      </c>
      <c r="P23618" s="14" t="str">
        <f ca="1"/>
        <v>Low Cap</v>
      </c>
    </row>
    <row r="23619" spans="11:16">
      <c r="K23619" s="14" t="str">
        <v/>
      </c>
      <c r="L23619" s="14" t="str">
        <v/>
      </c>
      <c r="O23619" s="14" t="str">
        <v/>
      </c>
      <c r="P23619" s="14" t="str">
        <f ca="1"/>
        <v>Low Cap</v>
      </c>
    </row>
    <row r="23620" spans="11:16">
      <c r="K23620" s="14" t="str">
        <v/>
      </c>
      <c r="L23620" s="14" t="str">
        <v/>
      </c>
      <c r="O23620" s="14" t="str">
        <v/>
      </c>
      <c r="P23620" s="14" t="str">
        <f ca="1"/>
        <v>Low Cap</v>
      </c>
    </row>
    <row r="23621" spans="11:16">
      <c r="K23621" s="14" t="str">
        <v/>
      </c>
      <c r="L23621" s="14" t="str">
        <v/>
      </c>
      <c r="O23621" s="14" t="str">
        <v/>
      </c>
      <c r="P23621" s="14" t="str">
        <f ca="1"/>
        <v>Low Cap</v>
      </c>
    </row>
    <row r="23622" spans="11:16">
      <c r="K23622" s="14" t="str">
        <v/>
      </c>
      <c r="L23622" s="14" t="str">
        <v/>
      </c>
      <c r="O23622" s="14" t="str">
        <v/>
      </c>
      <c r="P23622" s="14" t="str">
        <f ca="1"/>
        <v>Low Cap</v>
      </c>
    </row>
    <row r="23623" spans="11:16">
      <c r="K23623" s="14" t="str">
        <v/>
      </c>
      <c r="L23623" s="14" t="str">
        <v/>
      </c>
      <c r="O23623" s="14" t="str">
        <v/>
      </c>
      <c r="P23623" s="14" t="str">
        <f ca="1"/>
        <v>Low Cap</v>
      </c>
    </row>
    <row r="23624" spans="11:16">
      <c r="K23624" s="14" t="str">
        <v/>
      </c>
      <c r="L23624" s="14" t="str">
        <v/>
      </c>
      <c r="O23624" s="14" t="str">
        <v/>
      </c>
      <c r="P23624" s="14" t="str">
        <f ca="1"/>
        <v>Low Cap</v>
      </c>
    </row>
    <row r="23625" spans="11:16">
      <c r="K23625" s="14" t="str">
        <v/>
      </c>
      <c r="L23625" s="14" t="str">
        <v/>
      </c>
      <c r="O23625" s="14" t="str">
        <v/>
      </c>
      <c r="P23625" s="14" t="str">
        <f ca="1"/>
        <v>Low Cap</v>
      </c>
    </row>
    <row r="23626" spans="11:16">
      <c r="K23626" s="14" t="str">
        <v/>
      </c>
      <c r="L23626" s="14" t="str">
        <v/>
      </c>
      <c r="O23626" s="14" t="str">
        <v/>
      </c>
      <c r="P23626" s="14" t="str">
        <f ca="1"/>
        <v>Low Cap</v>
      </c>
    </row>
    <row r="23627" spans="11:16">
      <c r="K23627" s="14" t="str">
        <v/>
      </c>
      <c r="L23627" s="14" t="str">
        <v/>
      </c>
      <c r="O23627" s="14" t="str">
        <v/>
      </c>
      <c r="P23627" s="14" t="str">
        <f ca="1"/>
        <v>Low Cap</v>
      </c>
    </row>
    <row r="23628" spans="11:16">
      <c r="K23628" s="14" t="str">
        <v/>
      </c>
      <c r="L23628" s="14" t="str">
        <v/>
      </c>
      <c r="O23628" s="14" t="str">
        <v/>
      </c>
      <c r="P23628" s="14" t="str">
        <f ca="1"/>
        <v>Low Cap</v>
      </c>
    </row>
    <row r="23629" spans="11:16">
      <c r="K23629" s="14" t="str">
        <v/>
      </c>
      <c r="L23629" s="14" t="str">
        <v/>
      </c>
      <c r="O23629" s="14" t="str">
        <v/>
      </c>
      <c r="P23629" s="14" t="str">
        <f ca="1"/>
        <v>Low Cap</v>
      </c>
    </row>
    <row r="23630" spans="11:16">
      <c r="K23630" s="14" t="str">
        <v/>
      </c>
      <c r="L23630" s="14" t="str">
        <v/>
      </c>
      <c r="O23630" s="14" t="str">
        <v/>
      </c>
      <c r="P23630" s="14" t="str">
        <f ca="1"/>
        <v>Low Cap</v>
      </c>
    </row>
    <row r="23631" spans="11:16">
      <c r="K23631" s="14" t="str">
        <v/>
      </c>
      <c r="L23631" s="14" t="str">
        <v/>
      </c>
      <c r="O23631" s="14" t="str">
        <v/>
      </c>
      <c r="P23631" s="14" t="str">
        <f ca="1"/>
        <v>Low Cap</v>
      </c>
    </row>
    <row r="23632" spans="11:16">
      <c r="K23632" s="14" t="str">
        <v/>
      </c>
      <c r="L23632" s="14" t="str">
        <v/>
      </c>
      <c r="O23632" s="14" t="str">
        <v/>
      </c>
      <c r="P23632" s="14" t="str">
        <f ca="1"/>
        <v>Low Cap</v>
      </c>
    </row>
    <row r="23633" spans="11:16">
      <c r="K23633" s="14" t="str">
        <v/>
      </c>
      <c r="L23633" s="14" t="str">
        <v/>
      </c>
      <c r="O23633" s="14" t="str">
        <v/>
      </c>
      <c r="P23633" s="14" t="str">
        <f ca="1"/>
        <v>Low Cap</v>
      </c>
    </row>
    <row r="23634" spans="11:16">
      <c r="K23634" s="14" t="str">
        <v/>
      </c>
      <c r="L23634" s="14" t="str">
        <v/>
      </c>
      <c r="O23634" s="14" t="str">
        <v/>
      </c>
      <c r="P23634" s="14" t="str">
        <f ca="1"/>
        <v>Low Cap</v>
      </c>
    </row>
    <row r="23635" spans="11:16">
      <c r="K23635" s="14" t="str">
        <v/>
      </c>
      <c r="L23635" s="14" t="str">
        <v/>
      </c>
      <c r="O23635" s="14" t="str">
        <v/>
      </c>
      <c r="P23635" s="14" t="str">
        <f ca="1"/>
        <v>Low Cap</v>
      </c>
    </row>
    <row r="23636" spans="11:16">
      <c r="K23636" s="14" t="str">
        <v/>
      </c>
      <c r="L23636" s="14" t="str">
        <v/>
      </c>
      <c r="O23636" s="14" t="str">
        <v/>
      </c>
      <c r="P23636" s="14" t="str">
        <f ca="1"/>
        <v>Low Cap</v>
      </c>
    </row>
    <row r="23637" spans="11:16">
      <c r="K23637" s="14" t="str">
        <v/>
      </c>
      <c r="L23637" s="14" t="str">
        <v/>
      </c>
      <c r="O23637" s="14" t="str">
        <v/>
      </c>
      <c r="P23637" s="14" t="str">
        <f ca="1"/>
        <v>Low Cap</v>
      </c>
    </row>
    <row r="23638" spans="11:16">
      <c r="K23638" s="14" t="str">
        <v/>
      </c>
      <c r="L23638" s="14" t="str">
        <v/>
      </c>
      <c r="O23638" s="14" t="str">
        <v/>
      </c>
      <c r="P23638" s="14" t="str">
        <f ca="1"/>
        <v>Low Cap</v>
      </c>
    </row>
    <row r="23639" spans="11:16">
      <c r="K23639" s="14" t="str">
        <v/>
      </c>
      <c r="L23639" s="14" t="str">
        <v/>
      </c>
      <c r="O23639" s="14" t="str">
        <v/>
      </c>
      <c r="P23639" s="14" t="str">
        <f ca="1"/>
        <v>Low Cap</v>
      </c>
    </row>
    <row r="23640" spans="11:16">
      <c r="K23640" s="14" t="str">
        <v/>
      </c>
      <c r="L23640" s="14" t="str">
        <v/>
      </c>
      <c r="O23640" s="14" t="str">
        <v/>
      </c>
      <c r="P23640" s="14" t="str">
        <f ca="1"/>
        <v>Low Cap</v>
      </c>
    </row>
    <row r="23641" spans="11:16">
      <c r="K23641" s="14" t="str">
        <v/>
      </c>
      <c r="L23641" s="14" t="str">
        <v/>
      </c>
      <c r="O23641" s="14" t="str">
        <v/>
      </c>
      <c r="P23641" s="14" t="str">
        <f ca="1"/>
        <v>Low Cap</v>
      </c>
    </row>
    <row r="23642" spans="11:16">
      <c r="K23642" s="14" t="str">
        <v/>
      </c>
      <c r="L23642" s="14" t="str">
        <v/>
      </c>
      <c r="O23642" s="14" t="str">
        <v/>
      </c>
      <c r="P23642" s="14" t="str">
        <f ca="1"/>
        <v>Low Cap</v>
      </c>
    </row>
    <row r="23643" spans="11:16">
      <c r="K23643" s="14" t="str">
        <v/>
      </c>
      <c r="L23643" s="14" t="str">
        <v/>
      </c>
      <c r="O23643" s="14" t="str">
        <v/>
      </c>
      <c r="P23643" s="14" t="str">
        <f ca="1"/>
        <v>Low Cap</v>
      </c>
    </row>
    <row r="23644" spans="11:16">
      <c r="K23644" s="14" t="str">
        <v/>
      </c>
      <c r="L23644" s="14" t="str">
        <v/>
      </c>
      <c r="O23644" s="14" t="str">
        <v/>
      </c>
      <c r="P23644" s="14" t="str">
        <f ca="1"/>
        <v>Low Cap</v>
      </c>
    </row>
    <row r="23645" spans="11:16">
      <c r="K23645" s="14" t="str">
        <v/>
      </c>
      <c r="L23645" s="14" t="str">
        <v/>
      </c>
      <c r="O23645" s="14" t="str">
        <v/>
      </c>
      <c r="P23645" s="14" t="str">
        <f ca="1"/>
        <v>Low Cap</v>
      </c>
    </row>
    <row r="23646" spans="11:16">
      <c r="K23646" s="14" t="str">
        <v/>
      </c>
      <c r="L23646" s="14" t="str">
        <v/>
      </c>
      <c r="O23646" s="14" t="str">
        <v/>
      </c>
      <c r="P23646" s="14" t="str">
        <f ca="1"/>
        <v>Low Cap</v>
      </c>
    </row>
    <row r="23647" spans="11:16">
      <c r="K23647" s="14" t="str">
        <v/>
      </c>
      <c r="L23647" s="14" t="str">
        <v/>
      </c>
      <c r="O23647" s="14" t="str">
        <v/>
      </c>
      <c r="P23647" s="14" t="str">
        <f ca="1"/>
        <v>Low Cap</v>
      </c>
    </row>
    <row r="23648" spans="11:16">
      <c r="K23648" s="14" t="str">
        <v/>
      </c>
      <c r="L23648" s="14" t="str">
        <v/>
      </c>
      <c r="O23648" s="14" t="str">
        <v/>
      </c>
      <c r="P23648" s="14" t="str">
        <f ca="1"/>
        <v>Low Cap</v>
      </c>
    </row>
    <row r="23649" spans="11:16">
      <c r="K23649" s="14" t="str">
        <v/>
      </c>
      <c r="L23649" s="14" t="str">
        <v/>
      </c>
      <c r="O23649" s="14" t="str">
        <v/>
      </c>
      <c r="P23649" s="14" t="str">
        <f ca="1"/>
        <v>Low Cap</v>
      </c>
    </row>
    <row r="23650" spans="11:16">
      <c r="K23650" s="14" t="str">
        <v/>
      </c>
      <c r="L23650" s="14" t="str">
        <v/>
      </c>
      <c r="O23650" s="14" t="str">
        <v/>
      </c>
      <c r="P23650" s="14" t="str">
        <f ca="1"/>
        <v>Low Cap</v>
      </c>
    </row>
    <row r="23651" spans="11:16">
      <c r="K23651" s="14" t="str">
        <v/>
      </c>
      <c r="L23651" s="14" t="str">
        <v/>
      </c>
      <c r="O23651" s="14" t="str">
        <v/>
      </c>
      <c r="P23651" s="14" t="str">
        <f ca="1"/>
        <v>Low Cap</v>
      </c>
    </row>
    <row r="23652" spans="11:16">
      <c r="K23652" s="14" t="str">
        <v/>
      </c>
      <c r="L23652" s="14" t="str">
        <v/>
      </c>
      <c r="O23652" s="14" t="str">
        <v/>
      </c>
      <c r="P23652" s="14" t="str">
        <f ca="1"/>
        <v>Low Cap</v>
      </c>
    </row>
    <row r="23653" spans="11:16">
      <c r="K23653" s="14" t="str">
        <v/>
      </c>
      <c r="L23653" s="14" t="str">
        <v/>
      </c>
      <c r="O23653" s="14" t="str">
        <v/>
      </c>
      <c r="P23653" s="14" t="str">
        <f ca="1"/>
        <v>Low Cap</v>
      </c>
    </row>
    <row r="23654" spans="11:16">
      <c r="K23654" s="14" t="str">
        <v/>
      </c>
      <c r="L23654" s="14" t="str">
        <v/>
      </c>
      <c r="O23654" s="14" t="str">
        <v/>
      </c>
      <c r="P23654" s="14" t="str">
        <f ca="1"/>
        <v>Low Cap</v>
      </c>
    </row>
    <row r="23655" spans="11:16">
      <c r="K23655" s="14" t="str">
        <v/>
      </c>
      <c r="L23655" s="14" t="str">
        <v/>
      </c>
      <c r="O23655" s="14" t="str">
        <v/>
      </c>
      <c r="P23655" s="14" t="str">
        <f ca="1"/>
        <v>Low Cap</v>
      </c>
    </row>
    <row r="23656" spans="11:16">
      <c r="K23656" s="14" t="str">
        <v/>
      </c>
      <c r="L23656" s="14" t="str">
        <v/>
      </c>
      <c r="O23656" s="14" t="str">
        <v/>
      </c>
      <c r="P23656" s="14" t="str">
        <f ca="1"/>
        <v>Low Cap</v>
      </c>
    </row>
    <row r="23657" spans="11:16">
      <c r="K23657" s="14" t="str">
        <v/>
      </c>
      <c r="L23657" s="14" t="str">
        <v/>
      </c>
      <c r="O23657" s="14" t="str">
        <v/>
      </c>
      <c r="P23657" s="14" t="str">
        <f ca="1"/>
        <v>Low Cap</v>
      </c>
    </row>
    <row r="23658" spans="11:16">
      <c r="K23658" s="14" t="str">
        <v/>
      </c>
      <c r="L23658" s="14" t="str">
        <v/>
      </c>
      <c r="O23658" s="14" t="str">
        <v/>
      </c>
      <c r="P23658" s="14" t="str">
        <f ca="1"/>
        <v>Low Cap</v>
      </c>
    </row>
    <row r="23659" spans="11:16">
      <c r="K23659" s="14" t="str">
        <v/>
      </c>
      <c r="L23659" s="14" t="str">
        <v/>
      </c>
      <c r="O23659" s="14" t="str">
        <v/>
      </c>
      <c r="P23659" s="14" t="str">
        <f ca="1"/>
        <v>Low Cap</v>
      </c>
    </row>
    <row r="23660" spans="11:16">
      <c r="K23660" s="14" t="str">
        <v/>
      </c>
      <c r="L23660" s="14" t="str">
        <v/>
      </c>
      <c r="O23660" s="14" t="str">
        <v/>
      </c>
      <c r="P23660" s="14" t="str">
        <f ca="1"/>
        <v>Low Cap</v>
      </c>
    </row>
    <row r="23661" spans="11:16">
      <c r="K23661" s="14" t="str">
        <v/>
      </c>
      <c r="L23661" s="14" t="str">
        <v/>
      </c>
      <c r="O23661" s="14" t="str">
        <v/>
      </c>
      <c r="P23661" s="14" t="str">
        <f ca="1"/>
        <v>Low Cap</v>
      </c>
    </row>
    <row r="23662" spans="11:16">
      <c r="K23662" s="14" t="str">
        <v/>
      </c>
      <c r="L23662" s="14" t="str">
        <v/>
      </c>
      <c r="O23662" s="14" t="str">
        <v/>
      </c>
      <c r="P23662" s="14" t="str">
        <f ca="1"/>
        <v>Low Cap</v>
      </c>
    </row>
    <row r="23663" spans="11:16">
      <c r="K23663" s="14" t="str">
        <v/>
      </c>
      <c r="L23663" s="14" t="str">
        <v/>
      </c>
      <c r="O23663" s="14" t="str">
        <v/>
      </c>
      <c r="P23663" s="14" t="str">
        <f ca="1"/>
        <v>Low Cap</v>
      </c>
    </row>
    <row r="23664" spans="11:16">
      <c r="K23664" s="14" t="str">
        <v/>
      </c>
      <c r="L23664" s="14" t="str">
        <v/>
      </c>
      <c r="O23664" s="14" t="str">
        <v/>
      </c>
      <c r="P23664" s="14" t="str">
        <f ca="1"/>
        <v>Low Cap</v>
      </c>
    </row>
    <row r="23665" spans="11:16">
      <c r="K23665" s="14" t="str">
        <v/>
      </c>
      <c r="L23665" s="14" t="str">
        <v/>
      </c>
      <c r="O23665" s="14" t="str">
        <v/>
      </c>
      <c r="P23665" s="14" t="str">
        <f ca="1"/>
        <v>Low Cap</v>
      </c>
    </row>
    <row r="23666" spans="11:16">
      <c r="K23666" s="14" t="str">
        <v/>
      </c>
      <c r="L23666" s="14" t="str">
        <v/>
      </c>
      <c r="O23666" s="14" t="str">
        <v/>
      </c>
      <c r="P23666" s="14" t="str">
        <f ca="1"/>
        <v>Low Cap</v>
      </c>
    </row>
    <row r="23667" spans="11:16">
      <c r="K23667" s="14" t="str">
        <v/>
      </c>
      <c r="L23667" s="14" t="str">
        <v/>
      </c>
      <c r="O23667" s="14" t="str">
        <v/>
      </c>
      <c r="P23667" s="14" t="str">
        <f ca="1"/>
        <v>Low Cap</v>
      </c>
    </row>
    <row r="23668" spans="11:16">
      <c r="K23668" s="14" t="str">
        <v/>
      </c>
      <c r="L23668" s="14" t="str">
        <v/>
      </c>
      <c r="O23668" s="14" t="str">
        <v/>
      </c>
      <c r="P23668" s="14" t="str">
        <f ca="1"/>
        <v>Low Cap</v>
      </c>
    </row>
    <row r="23669" spans="11:16">
      <c r="K23669" s="14" t="str">
        <v/>
      </c>
      <c r="L23669" s="14" t="str">
        <v/>
      </c>
      <c r="O23669" s="14" t="str">
        <v/>
      </c>
      <c r="P23669" s="14" t="str">
        <f ca="1"/>
        <v>Low Cap</v>
      </c>
    </row>
    <row r="23670" spans="11:16">
      <c r="K23670" s="14" t="str">
        <v/>
      </c>
      <c r="L23670" s="14" t="str">
        <v/>
      </c>
      <c r="O23670" s="14" t="str">
        <v/>
      </c>
      <c r="P23670" s="14" t="str">
        <f ca="1"/>
        <v>Low Cap</v>
      </c>
    </row>
    <row r="23671" spans="11:16">
      <c r="K23671" s="14" t="str">
        <v/>
      </c>
      <c r="L23671" s="14" t="str">
        <v/>
      </c>
      <c r="O23671" s="14" t="str">
        <v/>
      </c>
      <c r="P23671" s="14" t="str">
        <f ca="1"/>
        <v>Low Cap</v>
      </c>
    </row>
    <row r="23672" spans="11:16">
      <c r="K23672" s="14" t="str">
        <v/>
      </c>
      <c r="L23672" s="14" t="str">
        <v/>
      </c>
      <c r="O23672" s="14" t="str">
        <v/>
      </c>
      <c r="P23672" s="14" t="str">
        <f ca="1"/>
        <v>Low Cap</v>
      </c>
    </row>
    <row r="23673" spans="11:16">
      <c r="K23673" s="14" t="str">
        <v/>
      </c>
      <c r="L23673" s="14" t="str">
        <v/>
      </c>
      <c r="O23673" s="14" t="str">
        <v/>
      </c>
      <c r="P23673" s="14" t="str">
        <f ca="1"/>
        <v>Low Cap</v>
      </c>
    </row>
    <row r="23674" spans="11:16">
      <c r="K23674" s="14" t="str">
        <v/>
      </c>
      <c r="L23674" s="14" t="str">
        <v/>
      </c>
      <c r="O23674" s="14" t="str">
        <v/>
      </c>
      <c r="P23674" s="14" t="str">
        <f ca="1"/>
        <v>Low Cap</v>
      </c>
    </row>
    <row r="23675" spans="11:16">
      <c r="K23675" s="14" t="str">
        <v/>
      </c>
      <c r="L23675" s="14" t="str">
        <v/>
      </c>
      <c r="O23675" s="14" t="str">
        <v/>
      </c>
      <c r="P23675" s="14" t="str">
        <f ca="1"/>
        <v>Low Cap</v>
      </c>
    </row>
    <row r="23676" spans="11:16">
      <c r="K23676" s="14" t="str">
        <v/>
      </c>
      <c r="L23676" s="14" t="str">
        <v/>
      </c>
      <c r="O23676" s="14" t="str">
        <v/>
      </c>
      <c r="P23676" s="14" t="str">
        <f ca="1"/>
        <v>Low Cap</v>
      </c>
    </row>
    <row r="23677" spans="11:16">
      <c r="K23677" s="14" t="str">
        <v/>
      </c>
      <c r="L23677" s="14" t="str">
        <v/>
      </c>
      <c r="O23677" s="14" t="str">
        <v/>
      </c>
      <c r="P23677" s="14" t="str">
        <f ca="1"/>
        <v>Low Cap</v>
      </c>
    </row>
    <row r="23678" spans="11:16">
      <c r="K23678" s="14" t="str">
        <v/>
      </c>
      <c r="L23678" s="14" t="str">
        <v/>
      </c>
      <c r="O23678" s="14" t="str">
        <v/>
      </c>
      <c r="P23678" s="14" t="str">
        <f ca="1"/>
        <v>Low Cap</v>
      </c>
    </row>
    <row r="23679" spans="11:16">
      <c r="K23679" s="14" t="str">
        <v/>
      </c>
      <c r="L23679" s="14" t="str">
        <v/>
      </c>
      <c r="O23679" s="14" t="str">
        <v/>
      </c>
      <c r="P23679" s="14" t="str">
        <f ca="1"/>
        <v>Low Cap</v>
      </c>
    </row>
    <row r="23680" spans="11:16">
      <c r="K23680" s="14" t="str">
        <v/>
      </c>
      <c r="L23680" s="14" t="str">
        <v/>
      </c>
      <c r="O23680" s="14" t="str">
        <v/>
      </c>
      <c r="P23680" s="14" t="str">
        <f ca="1"/>
        <v>Low Cap</v>
      </c>
    </row>
    <row r="23681" spans="11:16">
      <c r="K23681" s="14" t="str">
        <v/>
      </c>
      <c r="L23681" s="14" t="str">
        <v/>
      </c>
      <c r="O23681" s="14" t="str">
        <v/>
      </c>
      <c r="P23681" s="14" t="str">
        <f ca="1"/>
        <v>Low Cap</v>
      </c>
    </row>
    <row r="23682" spans="11:16">
      <c r="K23682" s="14" t="str">
        <v/>
      </c>
      <c r="L23682" s="14" t="str">
        <v/>
      </c>
      <c r="O23682" s="14" t="str">
        <v/>
      </c>
      <c r="P23682" s="14" t="str">
        <f ca="1"/>
        <v>Low Cap</v>
      </c>
    </row>
    <row r="23683" spans="11:16">
      <c r="K23683" s="14" t="str">
        <v/>
      </c>
      <c r="L23683" s="14" t="str">
        <v/>
      </c>
      <c r="O23683" s="14" t="str">
        <v/>
      </c>
      <c r="P23683" s="14" t="str">
        <f ca="1"/>
        <v>Low Cap</v>
      </c>
    </row>
    <row r="23684" spans="11:16">
      <c r="K23684" s="14" t="str">
        <v/>
      </c>
      <c r="L23684" s="14" t="str">
        <v/>
      </c>
      <c r="O23684" s="14" t="str">
        <v/>
      </c>
      <c r="P23684" s="14" t="str">
        <f ca="1"/>
        <v>Low Cap</v>
      </c>
    </row>
    <row r="23685" spans="11:16">
      <c r="K23685" s="14" t="str">
        <v/>
      </c>
      <c r="L23685" s="14" t="str">
        <v/>
      </c>
      <c r="O23685" s="14" t="str">
        <v/>
      </c>
      <c r="P23685" s="14" t="str">
        <f ca="1"/>
        <v>Low Cap</v>
      </c>
    </row>
    <row r="23686" spans="11:16">
      <c r="K23686" s="14" t="str">
        <v/>
      </c>
      <c r="L23686" s="14" t="str">
        <v/>
      </c>
      <c r="O23686" s="14" t="str">
        <v/>
      </c>
      <c r="P23686" s="14" t="str">
        <f ca="1"/>
        <v>Low Cap</v>
      </c>
    </row>
    <row r="23687" spans="11:16">
      <c r="K23687" s="14" t="str">
        <v/>
      </c>
      <c r="L23687" s="14" t="str">
        <v/>
      </c>
      <c r="O23687" s="14" t="str">
        <v/>
      </c>
      <c r="P23687" s="14" t="str">
        <f ca="1"/>
        <v>Low Cap</v>
      </c>
    </row>
    <row r="23688" spans="11:16">
      <c r="K23688" s="14" t="str">
        <v/>
      </c>
      <c r="L23688" s="14" t="str">
        <v/>
      </c>
      <c r="O23688" s="14" t="str">
        <v/>
      </c>
      <c r="P23688" s="14" t="str">
        <f ca="1"/>
        <v>Low Cap</v>
      </c>
    </row>
    <row r="23689" spans="11:16">
      <c r="K23689" s="14" t="str">
        <v/>
      </c>
      <c r="L23689" s="14" t="str">
        <v/>
      </c>
      <c r="O23689" s="14" t="str">
        <v/>
      </c>
      <c r="P23689" s="14" t="str">
        <f ca="1"/>
        <v>Low Cap</v>
      </c>
    </row>
    <row r="23690" spans="11:16">
      <c r="K23690" s="14" t="str">
        <v/>
      </c>
      <c r="L23690" s="14" t="str">
        <v/>
      </c>
      <c r="O23690" s="14" t="str">
        <v/>
      </c>
      <c r="P23690" s="14" t="str">
        <f ca="1"/>
        <v>Low Cap</v>
      </c>
    </row>
    <row r="23691" spans="11:16">
      <c r="K23691" s="14" t="str">
        <v/>
      </c>
      <c r="L23691" s="14" t="str">
        <v/>
      </c>
      <c r="O23691" s="14" t="str">
        <v/>
      </c>
      <c r="P23691" s="14" t="str">
        <f ca="1"/>
        <v>Low Cap</v>
      </c>
    </row>
    <row r="23692" spans="11:16">
      <c r="K23692" s="14" t="str">
        <v/>
      </c>
      <c r="L23692" s="14" t="str">
        <v/>
      </c>
      <c r="O23692" s="14" t="str">
        <v/>
      </c>
      <c r="P23692" s="14" t="str">
        <f ca="1"/>
        <v>Low Cap</v>
      </c>
    </row>
    <row r="23693" spans="11:16">
      <c r="K23693" s="14" t="str">
        <v/>
      </c>
      <c r="L23693" s="14" t="str">
        <v/>
      </c>
      <c r="O23693" s="14" t="str">
        <v/>
      </c>
      <c r="P23693" s="14" t="str">
        <f ca="1"/>
        <v>Low Cap</v>
      </c>
    </row>
    <row r="23694" spans="11:16">
      <c r="K23694" s="14" t="str">
        <v/>
      </c>
      <c r="L23694" s="14" t="str">
        <v/>
      </c>
      <c r="O23694" s="14" t="str">
        <v/>
      </c>
      <c r="P23694" s="14" t="str">
        <f ca="1"/>
        <v>Low Cap</v>
      </c>
    </row>
    <row r="23695" spans="11:16">
      <c r="K23695" s="14" t="str">
        <v/>
      </c>
      <c r="L23695" s="14" t="str">
        <v/>
      </c>
      <c r="O23695" s="14" t="str">
        <v/>
      </c>
      <c r="P23695" s="14" t="str">
        <f ca="1"/>
        <v>Low Cap</v>
      </c>
    </row>
    <row r="23696" spans="11:16">
      <c r="K23696" s="14" t="str">
        <v/>
      </c>
      <c r="L23696" s="14" t="str">
        <v/>
      </c>
      <c r="O23696" s="14" t="str">
        <v/>
      </c>
      <c r="P23696" s="14" t="str">
        <f ca="1"/>
        <v>Low Cap</v>
      </c>
    </row>
    <row r="23697" spans="11:16">
      <c r="K23697" s="14" t="str">
        <v/>
      </c>
      <c r="L23697" s="14" t="str">
        <v/>
      </c>
      <c r="O23697" s="14" t="str">
        <v/>
      </c>
      <c r="P23697" s="14" t="str">
        <f ca="1"/>
        <v>Low Cap</v>
      </c>
    </row>
    <row r="23698" spans="11:16">
      <c r="K23698" s="14" t="str">
        <v/>
      </c>
      <c r="L23698" s="14" t="str">
        <v/>
      </c>
      <c r="O23698" s="14" t="str">
        <v/>
      </c>
      <c r="P23698" s="14" t="str">
        <f ca="1"/>
        <v>Low Cap</v>
      </c>
    </row>
    <row r="23699" spans="11:16">
      <c r="K23699" s="14" t="str">
        <v/>
      </c>
      <c r="L23699" s="14" t="str">
        <v/>
      </c>
      <c r="O23699" s="14" t="str">
        <v/>
      </c>
      <c r="P23699" s="14" t="str">
        <f ca="1"/>
        <v>Low Cap</v>
      </c>
    </row>
    <row r="23700" spans="11:16">
      <c r="K23700" s="14" t="str">
        <v/>
      </c>
      <c r="L23700" s="14" t="str">
        <v/>
      </c>
      <c r="O23700" s="14" t="str">
        <v/>
      </c>
      <c r="P23700" s="14" t="str">
        <f ca="1"/>
        <v>Low Cap</v>
      </c>
    </row>
    <row r="23701" spans="11:16">
      <c r="K23701" s="14" t="str">
        <v/>
      </c>
      <c r="L23701" s="14" t="str">
        <v/>
      </c>
      <c r="O23701" s="14" t="str">
        <v/>
      </c>
      <c r="P23701" s="14" t="str">
        <f ca="1"/>
        <v>Low Cap</v>
      </c>
    </row>
    <row r="23702" spans="11:16">
      <c r="K23702" s="14" t="str">
        <v/>
      </c>
      <c r="L23702" s="14" t="str">
        <v/>
      </c>
      <c r="O23702" s="14" t="str">
        <v/>
      </c>
      <c r="P23702" s="14" t="str">
        <f ca="1"/>
        <v>Low Cap</v>
      </c>
    </row>
    <row r="23703" spans="11:16">
      <c r="K23703" s="14" t="str">
        <v/>
      </c>
      <c r="L23703" s="14" t="str">
        <v/>
      </c>
      <c r="O23703" s="14" t="str">
        <v/>
      </c>
      <c r="P23703" s="14" t="str">
        <f ca="1"/>
        <v>Low Cap</v>
      </c>
    </row>
    <row r="23704" spans="11:16">
      <c r="K23704" s="14" t="str">
        <v/>
      </c>
      <c r="L23704" s="14" t="str">
        <v/>
      </c>
      <c r="O23704" s="14" t="str">
        <v/>
      </c>
      <c r="P23704" s="14" t="str">
        <f ca="1"/>
        <v>Low Cap</v>
      </c>
    </row>
    <row r="23705" spans="11:16">
      <c r="K23705" s="14" t="str">
        <v/>
      </c>
      <c r="L23705" s="14" t="str">
        <v/>
      </c>
      <c r="O23705" s="14" t="str">
        <v/>
      </c>
      <c r="P23705" s="14" t="str">
        <f ca="1"/>
        <v>Low Cap</v>
      </c>
    </row>
    <row r="23706" spans="11:16">
      <c r="K23706" s="14" t="str">
        <v/>
      </c>
      <c r="L23706" s="14" t="str">
        <v/>
      </c>
      <c r="O23706" s="14" t="str">
        <v/>
      </c>
      <c r="P23706" s="14" t="str">
        <f ca="1"/>
        <v>Low Cap</v>
      </c>
    </row>
    <row r="23707" spans="11:16">
      <c r="K23707" s="14" t="str">
        <v/>
      </c>
      <c r="L23707" s="14" t="str">
        <v/>
      </c>
      <c r="O23707" s="14" t="str">
        <v/>
      </c>
      <c r="P23707" s="14" t="str">
        <f ca="1"/>
        <v>Low Cap</v>
      </c>
    </row>
    <row r="23708" spans="11:16">
      <c r="K23708" s="14" t="str">
        <v/>
      </c>
      <c r="L23708" s="14" t="str">
        <v/>
      </c>
      <c r="O23708" s="14" t="str">
        <v/>
      </c>
      <c r="P23708" s="14" t="str">
        <f ca="1"/>
        <v>Low Cap</v>
      </c>
    </row>
    <row r="23709" spans="11:16">
      <c r="K23709" s="14" t="str">
        <v/>
      </c>
      <c r="L23709" s="14" t="str">
        <v/>
      </c>
      <c r="O23709" s="14" t="str">
        <v/>
      </c>
      <c r="P23709" s="14" t="str">
        <f ca="1"/>
        <v>Low Cap</v>
      </c>
    </row>
    <row r="23710" spans="11:16">
      <c r="K23710" s="14" t="str">
        <v/>
      </c>
      <c r="L23710" s="14" t="str">
        <v/>
      </c>
      <c r="O23710" s="14" t="str">
        <v/>
      </c>
      <c r="P23710" s="14" t="str">
        <f ca="1"/>
        <v>Low Cap</v>
      </c>
    </row>
    <row r="23711" spans="11:16">
      <c r="K23711" s="14" t="str">
        <v/>
      </c>
      <c r="L23711" s="14" t="str">
        <v/>
      </c>
      <c r="O23711" s="14" t="str">
        <v/>
      </c>
      <c r="P23711" s="14" t="str">
        <f ca="1"/>
        <v>Low Cap</v>
      </c>
    </row>
    <row r="23712" spans="11:16">
      <c r="K23712" s="14" t="str">
        <v/>
      </c>
      <c r="L23712" s="14" t="str">
        <v/>
      </c>
      <c r="O23712" s="14" t="str">
        <v/>
      </c>
      <c r="P23712" s="14" t="str">
        <f ca="1"/>
        <v>Low Cap</v>
      </c>
    </row>
    <row r="23713" spans="11:16">
      <c r="K23713" s="14" t="str">
        <v/>
      </c>
      <c r="L23713" s="14" t="str">
        <v/>
      </c>
      <c r="O23713" s="14" t="str">
        <v/>
      </c>
      <c r="P23713" s="14" t="str">
        <f ca="1"/>
        <v>Low Cap</v>
      </c>
    </row>
    <row r="23714" spans="11:16">
      <c r="K23714" s="14" t="str">
        <v/>
      </c>
      <c r="L23714" s="14" t="str">
        <v/>
      </c>
      <c r="O23714" s="14" t="str">
        <v/>
      </c>
      <c r="P23714" s="14" t="str">
        <f ca="1"/>
        <v>Low Cap</v>
      </c>
    </row>
    <row r="23715" spans="11:16">
      <c r="K23715" s="14" t="str">
        <v/>
      </c>
      <c r="L23715" s="14" t="str">
        <v/>
      </c>
      <c r="O23715" s="14" t="str">
        <v/>
      </c>
      <c r="P23715" s="14" t="str">
        <f ca="1"/>
        <v>Low Cap</v>
      </c>
    </row>
    <row r="23716" spans="11:16">
      <c r="K23716" s="14" t="str">
        <v/>
      </c>
      <c r="L23716" s="14" t="str">
        <v/>
      </c>
      <c r="O23716" s="14" t="str">
        <v/>
      </c>
      <c r="P23716" s="14" t="str">
        <f ca="1"/>
        <v>Low Cap</v>
      </c>
    </row>
    <row r="23717" spans="11:16">
      <c r="K23717" s="14" t="str">
        <v/>
      </c>
      <c r="L23717" s="14" t="str">
        <v/>
      </c>
      <c r="O23717" s="14" t="str">
        <v/>
      </c>
      <c r="P23717" s="14" t="str">
        <f ca="1"/>
        <v>Low Cap</v>
      </c>
    </row>
    <row r="23718" spans="11:16">
      <c r="K23718" s="14" t="str">
        <v/>
      </c>
      <c r="L23718" s="14" t="str">
        <v/>
      </c>
      <c r="O23718" s="14" t="str">
        <v/>
      </c>
      <c r="P23718" s="14" t="str">
        <f ca="1"/>
        <v>Low Cap</v>
      </c>
    </row>
    <row r="23719" spans="11:16">
      <c r="K23719" s="14" t="str">
        <v/>
      </c>
      <c r="L23719" s="14" t="str">
        <v/>
      </c>
      <c r="O23719" s="14" t="str">
        <v/>
      </c>
      <c r="P23719" s="14" t="str">
        <f ca="1"/>
        <v>Low Cap</v>
      </c>
    </row>
    <row r="23720" spans="11:16">
      <c r="K23720" s="14" t="str">
        <v/>
      </c>
      <c r="L23720" s="14" t="str">
        <v/>
      </c>
      <c r="O23720" s="14" t="str">
        <v/>
      </c>
      <c r="P23720" s="14" t="str">
        <f ca="1"/>
        <v>Low Cap</v>
      </c>
    </row>
    <row r="23721" spans="11:16">
      <c r="K23721" s="14" t="str">
        <v/>
      </c>
      <c r="L23721" s="14" t="str">
        <v/>
      </c>
      <c r="O23721" s="14" t="str">
        <v/>
      </c>
      <c r="P23721" s="14" t="str">
        <f ca="1"/>
        <v>Low Cap</v>
      </c>
    </row>
    <row r="23722" spans="11:16">
      <c r="K23722" s="14" t="str">
        <v/>
      </c>
      <c r="L23722" s="14" t="str">
        <v/>
      </c>
      <c r="O23722" s="14" t="str">
        <v/>
      </c>
      <c r="P23722" s="14" t="str">
        <f ca="1"/>
        <v>Low Cap</v>
      </c>
    </row>
    <row r="23723" spans="11:16">
      <c r="K23723" s="14" t="str">
        <v/>
      </c>
      <c r="L23723" s="14" t="str">
        <v/>
      </c>
      <c r="O23723" s="14" t="str">
        <v/>
      </c>
      <c r="P23723" s="14" t="str">
        <f ca="1"/>
        <v>Low Cap</v>
      </c>
    </row>
    <row r="23724" spans="11:16">
      <c r="K23724" s="14" t="str">
        <v/>
      </c>
      <c r="L23724" s="14" t="str">
        <v/>
      </c>
      <c r="O23724" s="14" t="str">
        <v/>
      </c>
      <c r="P23724" s="14" t="str">
        <f ca="1"/>
        <v>Low Cap</v>
      </c>
    </row>
    <row r="23725" spans="11:16">
      <c r="K23725" s="14" t="str">
        <v/>
      </c>
      <c r="L23725" s="14" t="str">
        <v/>
      </c>
      <c r="O23725" s="14" t="str">
        <v/>
      </c>
      <c r="P23725" s="14" t="str">
        <f ca="1"/>
        <v>Low Cap</v>
      </c>
    </row>
    <row r="23726" spans="11:16">
      <c r="K23726" s="14" t="str">
        <v/>
      </c>
      <c r="L23726" s="14" t="str">
        <v/>
      </c>
      <c r="O23726" s="14" t="str">
        <v/>
      </c>
      <c r="P23726" s="14" t="str">
        <f ca="1"/>
        <v>Low Cap</v>
      </c>
    </row>
    <row r="23727" spans="11:16">
      <c r="K23727" s="14" t="str">
        <v/>
      </c>
      <c r="L23727" s="14" t="str">
        <v/>
      </c>
      <c r="O23727" s="14" t="str">
        <v/>
      </c>
      <c r="P23727" s="14" t="str">
        <f ca="1"/>
        <v>Low Cap</v>
      </c>
    </row>
    <row r="23728" spans="11:16">
      <c r="K23728" s="14" t="str">
        <v/>
      </c>
      <c r="L23728" s="14" t="str">
        <v/>
      </c>
      <c r="O23728" s="14" t="str">
        <v/>
      </c>
      <c r="P23728" s="14" t="str">
        <f ca="1"/>
        <v>Low Cap</v>
      </c>
    </row>
    <row r="23729" spans="11:16">
      <c r="K23729" s="14" t="str">
        <v/>
      </c>
      <c r="L23729" s="14" t="str">
        <v/>
      </c>
      <c r="O23729" s="14" t="str">
        <v/>
      </c>
      <c r="P23729" s="14" t="str">
        <f ca="1"/>
        <v>Low Cap</v>
      </c>
    </row>
    <row r="23730" spans="11:16">
      <c r="K23730" s="14" t="str">
        <v/>
      </c>
      <c r="L23730" s="14" t="str">
        <v/>
      </c>
      <c r="O23730" s="14" t="str">
        <v/>
      </c>
      <c r="P23730" s="14" t="str">
        <f ca="1"/>
        <v>Low Cap</v>
      </c>
    </row>
    <row r="23731" spans="11:16">
      <c r="K23731" s="14" t="str">
        <v/>
      </c>
      <c r="L23731" s="14" t="str">
        <v/>
      </c>
      <c r="O23731" s="14" t="str">
        <v/>
      </c>
      <c r="P23731" s="14" t="str">
        <f ca="1"/>
        <v>Low Cap</v>
      </c>
    </row>
    <row r="23732" spans="11:16">
      <c r="K23732" s="14" t="str">
        <v/>
      </c>
      <c r="L23732" s="14" t="str">
        <v/>
      </c>
      <c r="O23732" s="14" t="str">
        <v/>
      </c>
      <c r="P23732" s="14" t="str">
        <f ca="1"/>
        <v>Low Cap</v>
      </c>
    </row>
    <row r="23733" spans="11:16">
      <c r="K23733" s="14" t="str">
        <v/>
      </c>
      <c r="L23733" s="14" t="str">
        <v/>
      </c>
      <c r="O23733" s="14" t="str">
        <v/>
      </c>
      <c r="P23733" s="14" t="str">
        <f ca="1"/>
        <v>Low Cap</v>
      </c>
    </row>
    <row r="23734" spans="11:16">
      <c r="K23734" s="14" t="str">
        <v/>
      </c>
      <c r="L23734" s="14" t="str">
        <v/>
      </c>
      <c r="O23734" s="14" t="str">
        <v/>
      </c>
      <c r="P23734" s="14" t="str">
        <f ca="1"/>
        <v>Low Cap</v>
      </c>
    </row>
    <row r="23735" spans="11:16">
      <c r="K23735" s="14" t="str">
        <v/>
      </c>
      <c r="L23735" s="14" t="str">
        <v/>
      </c>
      <c r="O23735" s="14" t="str">
        <v/>
      </c>
      <c r="P23735" s="14" t="str">
        <f ca="1"/>
        <v>Low Cap</v>
      </c>
    </row>
    <row r="23736" spans="11:16">
      <c r="K23736" s="14" t="str">
        <v/>
      </c>
      <c r="L23736" s="14" t="str">
        <v/>
      </c>
      <c r="O23736" s="14" t="str">
        <v/>
      </c>
      <c r="P23736" s="14" t="str">
        <f ca="1"/>
        <v>Low Cap</v>
      </c>
    </row>
    <row r="23737" spans="11:16">
      <c r="K23737" s="14" t="str">
        <v/>
      </c>
      <c r="L23737" s="14" t="str">
        <v/>
      </c>
      <c r="O23737" s="14" t="str">
        <v/>
      </c>
      <c r="P23737" s="14" t="str">
        <f ca="1"/>
        <v>Low Cap</v>
      </c>
    </row>
    <row r="23738" spans="11:16">
      <c r="K23738" s="14" t="str">
        <v/>
      </c>
      <c r="L23738" s="14" t="str">
        <v/>
      </c>
      <c r="O23738" s="14" t="str">
        <v/>
      </c>
      <c r="P23738" s="14" t="str">
        <f ca="1"/>
        <v>Low Cap</v>
      </c>
    </row>
    <row r="23739" spans="11:16">
      <c r="K23739" s="14" t="str">
        <v/>
      </c>
      <c r="L23739" s="14" t="str">
        <v/>
      </c>
      <c r="O23739" s="14" t="str">
        <v/>
      </c>
      <c r="P23739" s="14" t="str">
        <f ca="1"/>
        <v>Low Cap</v>
      </c>
    </row>
    <row r="23740" spans="11:16">
      <c r="K23740" s="14" t="str">
        <v/>
      </c>
      <c r="L23740" s="14" t="str">
        <v/>
      </c>
      <c r="O23740" s="14" t="str">
        <v/>
      </c>
      <c r="P23740" s="14" t="str">
        <f ca="1"/>
        <v>Low Cap</v>
      </c>
    </row>
    <row r="23741" spans="11:16">
      <c r="K23741" s="14" t="str">
        <v/>
      </c>
      <c r="L23741" s="14" t="str">
        <v/>
      </c>
      <c r="O23741" s="14" t="str">
        <v/>
      </c>
      <c r="P23741" s="14" t="str">
        <f ca="1"/>
        <v>Low Cap</v>
      </c>
    </row>
    <row r="23742" spans="11:16">
      <c r="K23742" s="14" t="str">
        <v/>
      </c>
      <c r="L23742" s="14" t="str">
        <v/>
      </c>
      <c r="O23742" s="14" t="str">
        <v/>
      </c>
      <c r="P23742" s="14" t="str">
        <f ca="1"/>
        <v>Low Cap</v>
      </c>
    </row>
    <row r="23743" spans="11:16">
      <c r="K23743" s="14" t="str">
        <v/>
      </c>
      <c r="L23743" s="14" t="str">
        <v/>
      </c>
      <c r="O23743" s="14" t="str">
        <v/>
      </c>
      <c r="P23743" s="14" t="str">
        <f ca="1"/>
        <v>Low Cap</v>
      </c>
    </row>
    <row r="23744" spans="11:16">
      <c r="K23744" s="14" t="str">
        <v/>
      </c>
      <c r="L23744" s="14" t="str">
        <v/>
      </c>
      <c r="O23744" s="14" t="str">
        <v/>
      </c>
      <c r="P23744" s="14" t="str">
        <f ca="1"/>
        <v>Low Cap</v>
      </c>
    </row>
    <row r="23745" spans="11:16">
      <c r="K23745" s="14" t="str">
        <v/>
      </c>
      <c r="L23745" s="14" t="str">
        <v/>
      </c>
      <c r="O23745" s="14" t="str">
        <v/>
      </c>
      <c r="P23745" s="14" t="str">
        <f ca="1"/>
        <v>Low Cap</v>
      </c>
    </row>
    <row r="23746" spans="11:16">
      <c r="K23746" s="14" t="str">
        <v/>
      </c>
      <c r="L23746" s="14" t="str">
        <v/>
      </c>
      <c r="O23746" s="14" t="str">
        <v/>
      </c>
      <c r="P23746" s="14" t="str">
        <f ca="1"/>
        <v>Low Cap</v>
      </c>
    </row>
    <row r="23747" spans="11:16">
      <c r="K23747" s="14" t="str">
        <v/>
      </c>
      <c r="L23747" s="14" t="str">
        <v/>
      </c>
      <c r="O23747" s="14" t="str">
        <v/>
      </c>
      <c r="P23747" s="14" t="str">
        <f ca="1"/>
        <v>Low Cap</v>
      </c>
    </row>
    <row r="23748" spans="11:16">
      <c r="K23748" s="14" t="str">
        <v/>
      </c>
      <c r="L23748" s="14" t="str">
        <v/>
      </c>
      <c r="O23748" s="14" t="str">
        <v/>
      </c>
      <c r="P23748" s="14" t="str">
        <f ca="1"/>
        <v>Low Cap</v>
      </c>
    </row>
    <row r="23749" spans="11:16">
      <c r="K23749" s="14" t="str">
        <v/>
      </c>
      <c r="L23749" s="14" t="str">
        <v/>
      </c>
      <c r="O23749" s="14" t="str">
        <v/>
      </c>
      <c r="P23749" s="14" t="str">
        <f ca="1"/>
        <v>Low Cap</v>
      </c>
    </row>
    <row r="23750" spans="11:16">
      <c r="K23750" s="14" t="str">
        <v/>
      </c>
      <c r="L23750" s="14" t="str">
        <v/>
      </c>
      <c r="O23750" s="14" t="str">
        <v/>
      </c>
      <c r="P23750" s="14" t="str">
        <f ca="1"/>
        <v>Low Cap</v>
      </c>
    </row>
    <row r="23751" spans="11:16">
      <c r="K23751" s="14" t="str">
        <v/>
      </c>
      <c r="L23751" s="14" t="str">
        <v/>
      </c>
      <c r="O23751" s="14" t="str">
        <v/>
      </c>
      <c r="P23751" s="14" t="str">
        <f ca="1"/>
        <v>Low Cap</v>
      </c>
    </row>
    <row r="23752" spans="11:16">
      <c r="K23752" s="14" t="str">
        <v/>
      </c>
      <c r="L23752" s="14" t="str">
        <v/>
      </c>
      <c r="O23752" s="14" t="str">
        <v/>
      </c>
      <c r="P23752" s="14" t="str">
        <f ca="1"/>
        <v>Low Cap</v>
      </c>
    </row>
    <row r="23753" spans="11:16">
      <c r="K23753" s="14" t="str">
        <v/>
      </c>
      <c r="L23753" s="14" t="str">
        <v/>
      </c>
      <c r="O23753" s="14" t="str">
        <v/>
      </c>
      <c r="P23753" s="14" t="str">
        <f ca="1"/>
        <v>Low Cap</v>
      </c>
    </row>
    <row r="23754" spans="11:16">
      <c r="K23754" s="14" t="str">
        <v/>
      </c>
      <c r="L23754" s="14" t="str">
        <v/>
      </c>
      <c r="O23754" s="14" t="str">
        <v/>
      </c>
      <c r="P23754" s="14" t="str">
        <f ca="1"/>
        <v>Low Cap</v>
      </c>
    </row>
    <row r="23755" spans="11:16">
      <c r="K23755" s="14" t="str">
        <v/>
      </c>
      <c r="L23755" s="14" t="str">
        <v/>
      </c>
      <c r="O23755" s="14" t="str">
        <v/>
      </c>
      <c r="P23755" s="14" t="str">
        <f ca="1"/>
        <v>Low Cap</v>
      </c>
    </row>
    <row r="23756" spans="11:16">
      <c r="K23756" s="14" t="str">
        <v/>
      </c>
      <c r="L23756" s="14" t="str">
        <v/>
      </c>
      <c r="O23756" s="14" t="str">
        <v/>
      </c>
      <c r="P23756" s="14" t="str">
        <f ca="1"/>
        <v>Low Cap</v>
      </c>
    </row>
    <row r="23757" spans="11:16">
      <c r="K23757" s="14" t="str">
        <v/>
      </c>
      <c r="L23757" s="14" t="str">
        <v/>
      </c>
      <c r="O23757" s="14" t="str">
        <v/>
      </c>
      <c r="P23757" s="14" t="str">
        <f ca="1"/>
        <v>Low Cap</v>
      </c>
    </row>
    <row r="23758" spans="11:16">
      <c r="K23758" s="14" t="str">
        <v/>
      </c>
      <c r="L23758" s="14" t="str">
        <v/>
      </c>
      <c r="O23758" s="14" t="str">
        <v/>
      </c>
      <c r="P23758" s="14" t="str">
        <f ca="1"/>
        <v>Low Cap</v>
      </c>
    </row>
    <row r="23759" spans="11:16">
      <c r="K23759" s="14" t="str">
        <v/>
      </c>
      <c r="L23759" s="14" t="str">
        <v/>
      </c>
      <c r="O23759" s="14" t="str">
        <v/>
      </c>
      <c r="P23759" s="14" t="str">
        <f ca="1"/>
        <v>Low Cap</v>
      </c>
    </row>
    <row r="23760" spans="11:16">
      <c r="K23760" s="14" t="str">
        <v/>
      </c>
      <c r="L23760" s="14" t="str">
        <v/>
      </c>
      <c r="O23760" s="14" t="str">
        <v/>
      </c>
      <c r="P23760" s="14" t="str">
        <f ca="1"/>
        <v>Low Cap</v>
      </c>
    </row>
    <row r="23761" spans="11:16">
      <c r="K23761" s="14" t="str">
        <v/>
      </c>
      <c r="L23761" s="14" t="str">
        <v/>
      </c>
      <c r="O23761" s="14" t="str">
        <v/>
      </c>
      <c r="P23761" s="14" t="str">
        <f ca="1"/>
        <v>Low Cap</v>
      </c>
    </row>
    <row r="23762" spans="11:16">
      <c r="K23762" s="14" t="str">
        <v/>
      </c>
      <c r="L23762" s="14" t="str">
        <v/>
      </c>
      <c r="O23762" s="14" t="str">
        <v/>
      </c>
      <c r="P23762" s="14" t="str">
        <f ca="1"/>
        <v>Low Cap</v>
      </c>
    </row>
    <row r="23763" spans="11:16">
      <c r="K23763" s="14" t="str">
        <v/>
      </c>
      <c r="L23763" s="14" t="str">
        <v/>
      </c>
      <c r="O23763" s="14" t="str">
        <v/>
      </c>
      <c r="P23763" s="14" t="str">
        <f ca="1"/>
        <v>Low Cap</v>
      </c>
    </row>
    <row r="23764" spans="11:16">
      <c r="K23764" s="14" t="str">
        <v/>
      </c>
      <c r="L23764" s="14" t="str">
        <v/>
      </c>
      <c r="O23764" s="14" t="str">
        <v/>
      </c>
      <c r="P23764" s="14" t="str">
        <f ca="1"/>
        <v>Low Cap</v>
      </c>
    </row>
    <row r="23765" spans="11:16">
      <c r="K23765" s="14" t="str">
        <v/>
      </c>
      <c r="L23765" s="14" t="str">
        <v/>
      </c>
      <c r="O23765" s="14" t="str">
        <v/>
      </c>
      <c r="P23765" s="14" t="str">
        <f ca="1"/>
        <v>Low Cap</v>
      </c>
    </row>
    <row r="23766" spans="11:16">
      <c r="K23766" s="14" t="str">
        <v/>
      </c>
      <c r="L23766" s="14" t="str">
        <v/>
      </c>
      <c r="O23766" s="14" t="str">
        <v/>
      </c>
      <c r="P23766" s="14" t="str">
        <f ca="1"/>
        <v>Low Cap</v>
      </c>
    </row>
    <row r="23767" spans="11:16">
      <c r="K23767" s="14" t="str">
        <v/>
      </c>
      <c r="L23767" s="14" t="str">
        <v/>
      </c>
      <c r="O23767" s="14" t="str">
        <v/>
      </c>
      <c r="P23767" s="14" t="str">
        <f ca="1"/>
        <v>Low Cap</v>
      </c>
    </row>
    <row r="23768" spans="11:16">
      <c r="K23768" s="14" t="str">
        <v/>
      </c>
      <c r="L23768" s="14" t="str">
        <v/>
      </c>
      <c r="O23768" s="14" t="str">
        <v/>
      </c>
      <c r="P23768" s="14" t="str">
        <f ca="1"/>
        <v>Low Cap</v>
      </c>
    </row>
    <row r="23769" spans="11:16">
      <c r="K23769" s="14" t="str">
        <v/>
      </c>
      <c r="L23769" s="14" t="str">
        <v/>
      </c>
      <c r="O23769" s="14" t="str">
        <v/>
      </c>
      <c r="P23769" s="14" t="str">
        <f ca="1"/>
        <v>Low Cap</v>
      </c>
    </row>
    <row r="23770" spans="11:16">
      <c r="K23770" s="14" t="str">
        <v/>
      </c>
      <c r="L23770" s="14" t="str">
        <v/>
      </c>
      <c r="O23770" s="14" t="str">
        <v/>
      </c>
      <c r="P23770" s="14" t="str">
        <f ca="1"/>
        <v>Low Cap</v>
      </c>
    </row>
    <row r="23771" spans="11:16">
      <c r="K23771" s="14" t="str">
        <v/>
      </c>
      <c r="L23771" s="14" t="str">
        <v/>
      </c>
      <c r="O23771" s="14" t="str">
        <v/>
      </c>
      <c r="P23771" s="14" t="str">
        <f ca="1"/>
        <v>Low Cap</v>
      </c>
    </row>
    <row r="23772" spans="11:16">
      <c r="K23772" s="14" t="str">
        <v/>
      </c>
      <c r="L23772" s="14" t="str">
        <v/>
      </c>
      <c r="O23772" s="14" t="str">
        <v/>
      </c>
      <c r="P23772" s="14" t="str">
        <f ca="1"/>
        <v>Low Cap</v>
      </c>
    </row>
    <row r="23773" spans="11:16">
      <c r="K23773" s="14" t="str">
        <v/>
      </c>
      <c r="L23773" s="14" t="str">
        <v/>
      </c>
      <c r="O23773" s="14" t="str">
        <v/>
      </c>
      <c r="P23773" s="14" t="str">
        <f ca="1"/>
        <v>Low Cap</v>
      </c>
    </row>
    <row r="23774" spans="11:16">
      <c r="K23774" s="14" t="str">
        <v/>
      </c>
      <c r="L23774" s="14" t="str">
        <v/>
      </c>
      <c r="O23774" s="14" t="str">
        <v/>
      </c>
      <c r="P23774" s="14" t="str">
        <f ca="1"/>
        <v>Low Cap</v>
      </c>
    </row>
    <row r="23775" spans="11:16">
      <c r="K23775" s="14" t="str">
        <v/>
      </c>
      <c r="L23775" s="14" t="str">
        <v/>
      </c>
      <c r="O23775" s="14" t="str">
        <v/>
      </c>
      <c r="P23775" s="14" t="str">
        <f ca="1"/>
        <v>Low Cap</v>
      </c>
    </row>
    <row r="23776" spans="11:16">
      <c r="K23776" s="14" t="str">
        <v/>
      </c>
      <c r="L23776" s="14" t="str">
        <v/>
      </c>
      <c r="O23776" s="14" t="str">
        <v/>
      </c>
      <c r="P23776" s="14" t="str">
        <f ca="1"/>
        <v>Low Cap</v>
      </c>
    </row>
    <row r="23777" spans="11:16">
      <c r="K23777" s="14" t="str">
        <v/>
      </c>
      <c r="L23777" s="14" t="str">
        <v/>
      </c>
      <c r="O23777" s="14" t="str">
        <v/>
      </c>
      <c r="P23777" s="14" t="str">
        <f ca="1"/>
        <v>Low Cap</v>
      </c>
    </row>
    <row r="23778" spans="11:16">
      <c r="K23778" s="14" t="str">
        <v/>
      </c>
      <c r="L23778" s="14" t="str">
        <v/>
      </c>
      <c r="O23778" s="14" t="str">
        <v/>
      </c>
      <c r="P23778" s="14" t="str">
        <f ca="1"/>
        <v>Low Cap</v>
      </c>
    </row>
    <row r="23779" spans="11:16">
      <c r="K23779" s="14" t="str">
        <v/>
      </c>
      <c r="L23779" s="14" t="str">
        <v/>
      </c>
      <c r="O23779" s="14" t="str">
        <v/>
      </c>
      <c r="P23779" s="14" t="str">
        <f ca="1"/>
        <v>Low Cap</v>
      </c>
    </row>
    <row r="23780" spans="11:16">
      <c r="K23780" s="14" t="str">
        <v/>
      </c>
      <c r="L23780" s="14" t="str">
        <v/>
      </c>
      <c r="O23780" s="14" t="str">
        <v/>
      </c>
      <c r="P23780" s="14" t="str">
        <f ca="1"/>
        <v>Low Cap</v>
      </c>
    </row>
    <row r="23781" spans="11:16">
      <c r="K23781" s="14" t="str">
        <v/>
      </c>
      <c r="L23781" s="14" t="str">
        <v/>
      </c>
      <c r="O23781" s="14" t="str">
        <v/>
      </c>
      <c r="P23781" s="14" t="str">
        <f ca="1"/>
        <v>Low Cap</v>
      </c>
    </row>
    <row r="23782" spans="11:16">
      <c r="K23782" s="14" t="str">
        <v/>
      </c>
      <c r="L23782" s="14" t="str">
        <v/>
      </c>
      <c r="O23782" s="14" t="str">
        <v/>
      </c>
      <c r="P23782" s="14" t="str">
        <f ca="1"/>
        <v>Low Cap</v>
      </c>
    </row>
    <row r="23783" spans="11:16">
      <c r="K23783" s="14" t="str">
        <v/>
      </c>
      <c r="L23783" s="14" t="str">
        <v/>
      </c>
      <c r="O23783" s="14" t="str">
        <v/>
      </c>
      <c r="P23783" s="14" t="str">
        <f ca="1"/>
        <v>Low Cap</v>
      </c>
    </row>
    <row r="23784" spans="11:16">
      <c r="K23784" s="14" t="str">
        <v/>
      </c>
      <c r="L23784" s="14" t="str">
        <v/>
      </c>
      <c r="O23784" s="14" t="str">
        <v/>
      </c>
      <c r="P23784" s="14" t="str">
        <f ca="1"/>
        <v>Low Cap</v>
      </c>
    </row>
    <row r="23785" spans="11:16">
      <c r="K23785" s="14" t="str">
        <v/>
      </c>
      <c r="L23785" s="14" t="str">
        <v/>
      </c>
      <c r="O23785" s="14" t="str">
        <v/>
      </c>
      <c r="P23785" s="14" t="str">
        <f ca="1"/>
        <v>Low Cap</v>
      </c>
    </row>
    <row r="23786" spans="11:16">
      <c r="K23786" s="14" t="str">
        <v/>
      </c>
      <c r="L23786" s="14" t="str">
        <v/>
      </c>
      <c r="O23786" s="14" t="str">
        <v/>
      </c>
      <c r="P23786" s="14" t="str">
        <f ca="1"/>
        <v>Low Cap</v>
      </c>
    </row>
    <row r="23787" spans="11:16">
      <c r="K23787" s="14" t="str">
        <v/>
      </c>
      <c r="L23787" s="14" t="str">
        <v/>
      </c>
      <c r="O23787" s="14" t="str">
        <v/>
      </c>
      <c r="P23787" s="14" t="str">
        <f ca="1"/>
        <v>Low Cap</v>
      </c>
    </row>
    <row r="23788" spans="11:16">
      <c r="K23788" s="14" t="str">
        <v/>
      </c>
      <c r="L23788" s="14" t="str">
        <v/>
      </c>
      <c r="O23788" s="14" t="str">
        <v/>
      </c>
      <c r="P23788" s="14" t="str">
        <f ca="1"/>
        <v>Low Cap</v>
      </c>
    </row>
    <row r="23789" spans="11:16">
      <c r="K23789" s="14" t="str">
        <v/>
      </c>
      <c r="L23789" s="14" t="str">
        <v/>
      </c>
      <c r="O23789" s="14" t="str">
        <v/>
      </c>
      <c r="P23789" s="14" t="str">
        <f ca="1"/>
        <v>Low Cap</v>
      </c>
    </row>
    <row r="23790" spans="11:16">
      <c r="K23790" s="14" t="str">
        <v/>
      </c>
      <c r="L23790" s="14" t="str">
        <v/>
      </c>
      <c r="O23790" s="14" t="str">
        <v/>
      </c>
      <c r="P23790" s="14" t="str">
        <f ca="1"/>
        <v>Low Cap</v>
      </c>
    </row>
    <row r="23791" spans="11:16">
      <c r="K23791" s="14" t="str">
        <v/>
      </c>
      <c r="L23791" s="14" t="str">
        <v/>
      </c>
      <c r="O23791" s="14" t="str">
        <v/>
      </c>
      <c r="P23791" s="14" t="str">
        <f ca="1"/>
        <v>Low Cap</v>
      </c>
    </row>
    <row r="23792" spans="11:16">
      <c r="K23792" s="14" t="str">
        <v/>
      </c>
      <c r="L23792" s="14" t="str">
        <v/>
      </c>
      <c r="O23792" s="14" t="str">
        <v/>
      </c>
      <c r="P23792" s="14" t="str">
        <f ca="1"/>
        <v>Low Cap</v>
      </c>
    </row>
    <row r="23793" spans="11:16">
      <c r="K23793" s="14" t="str">
        <v/>
      </c>
      <c r="L23793" s="14" t="str">
        <v/>
      </c>
      <c r="O23793" s="14" t="str">
        <v/>
      </c>
      <c r="P23793" s="14" t="str">
        <f ca="1"/>
        <v>Low Cap</v>
      </c>
    </row>
    <row r="23794" spans="11:16">
      <c r="K23794" s="14" t="str">
        <v/>
      </c>
      <c r="L23794" s="14" t="str">
        <v/>
      </c>
      <c r="O23794" s="14" t="str">
        <v/>
      </c>
      <c r="P23794" s="14" t="str">
        <f ca="1"/>
        <v>Low Cap</v>
      </c>
    </row>
    <row r="23795" spans="11:16">
      <c r="K23795" s="14" t="str">
        <v/>
      </c>
      <c r="L23795" s="14" t="str">
        <v/>
      </c>
      <c r="O23795" s="14" t="str">
        <v/>
      </c>
      <c r="P23795" s="14" t="str">
        <f ca="1"/>
        <v>Low Cap</v>
      </c>
    </row>
    <row r="23796" spans="11:16">
      <c r="K23796" s="14" t="str">
        <v/>
      </c>
      <c r="L23796" s="14" t="str">
        <v/>
      </c>
      <c r="O23796" s="14" t="str">
        <v/>
      </c>
      <c r="P23796" s="14" t="str">
        <f ca="1"/>
        <v>Low Cap</v>
      </c>
    </row>
    <row r="23797" spans="11:16">
      <c r="K23797" s="14" t="str">
        <v/>
      </c>
      <c r="L23797" s="14" t="str">
        <v/>
      </c>
      <c r="O23797" s="14" t="str">
        <v/>
      </c>
      <c r="P23797" s="14" t="str">
        <f ca="1"/>
        <v>Low Cap</v>
      </c>
    </row>
    <row r="23798" spans="11:16">
      <c r="K23798" s="14" t="str">
        <v/>
      </c>
      <c r="L23798" s="14" t="str">
        <v/>
      </c>
      <c r="O23798" s="14" t="str">
        <v/>
      </c>
      <c r="P23798" s="14" t="str">
        <f ca="1"/>
        <v>Low Cap</v>
      </c>
    </row>
    <row r="23799" spans="11:16">
      <c r="K23799" s="14" t="str">
        <v/>
      </c>
      <c r="L23799" s="14" t="str">
        <v/>
      </c>
      <c r="O23799" s="14" t="str">
        <v/>
      </c>
      <c r="P23799" s="14" t="str">
        <f ca="1"/>
        <v>Low Cap</v>
      </c>
    </row>
    <row r="23800" spans="11:16">
      <c r="K23800" s="14" t="str">
        <v/>
      </c>
      <c r="L23800" s="14" t="str">
        <v/>
      </c>
      <c r="O23800" s="14" t="str">
        <v/>
      </c>
      <c r="P23800" s="14" t="str">
        <f ca="1"/>
        <v>Low Cap</v>
      </c>
    </row>
    <row r="23801" spans="11:16">
      <c r="K23801" s="14" t="str">
        <v/>
      </c>
      <c r="L23801" s="14" t="str">
        <v/>
      </c>
      <c r="O23801" s="14" t="str">
        <v/>
      </c>
      <c r="P23801" s="14" t="str">
        <f ca="1"/>
        <v>Low Cap</v>
      </c>
    </row>
    <row r="23802" spans="11:16">
      <c r="K23802" s="14" t="str">
        <v/>
      </c>
      <c r="L23802" s="14" t="str">
        <v/>
      </c>
      <c r="O23802" s="14" t="str">
        <v/>
      </c>
      <c r="P23802" s="14" t="str">
        <f ca="1"/>
        <v>Low Cap</v>
      </c>
    </row>
    <row r="23803" spans="11:16">
      <c r="K23803" s="14" t="str">
        <v/>
      </c>
      <c r="L23803" s="14" t="str">
        <v/>
      </c>
      <c r="O23803" s="14" t="str">
        <v/>
      </c>
      <c r="P23803" s="14" t="str">
        <f ca="1"/>
        <v>Low Cap</v>
      </c>
    </row>
    <row r="23804" spans="11:16">
      <c r="K23804" s="14" t="str">
        <v/>
      </c>
      <c r="L23804" s="14" t="str">
        <v/>
      </c>
      <c r="O23804" s="14" t="str">
        <v/>
      </c>
      <c r="P23804" s="14" t="str">
        <f ca="1"/>
        <v>Low Cap</v>
      </c>
    </row>
    <row r="23805" spans="11:16">
      <c r="K23805" s="14" t="str">
        <v/>
      </c>
      <c r="L23805" s="14" t="str">
        <v/>
      </c>
      <c r="O23805" s="14" t="str">
        <v/>
      </c>
      <c r="P23805" s="14" t="str">
        <f ca="1"/>
        <v>Low Cap</v>
      </c>
    </row>
    <row r="23806" spans="11:16">
      <c r="K23806" s="14" t="str">
        <v/>
      </c>
      <c r="L23806" s="14" t="str">
        <v/>
      </c>
      <c r="O23806" s="14" t="str">
        <v/>
      </c>
      <c r="P23806" s="14" t="str">
        <f ca="1"/>
        <v>Low Cap</v>
      </c>
    </row>
    <row r="23807" spans="11:16">
      <c r="K23807" s="14" t="str">
        <v/>
      </c>
      <c r="L23807" s="14" t="str">
        <v/>
      </c>
      <c r="O23807" s="14" t="str">
        <v/>
      </c>
      <c r="P23807" s="14" t="str">
        <f ca="1"/>
        <v>Low Cap</v>
      </c>
    </row>
    <row r="23808" spans="11:16">
      <c r="K23808" s="14" t="str">
        <v/>
      </c>
      <c r="L23808" s="14" t="str">
        <v/>
      </c>
      <c r="O23808" s="14" t="str">
        <v/>
      </c>
      <c r="P23808" s="14" t="str">
        <f ca="1"/>
        <v>Low Cap</v>
      </c>
    </row>
    <row r="23809" spans="11:16">
      <c r="K23809" s="14" t="str">
        <v/>
      </c>
      <c r="L23809" s="14" t="str">
        <v/>
      </c>
      <c r="O23809" s="14" t="str">
        <v/>
      </c>
      <c r="P23809" s="14" t="str">
        <f ca="1"/>
        <v>Low Cap</v>
      </c>
    </row>
    <row r="23810" spans="11:16">
      <c r="K23810" s="14" t="str">
        <v/>
      </c>
      <c r="L23810" s="14" t="str">
        <v/>
      </c>
      <c r="O23810" s="14" t="str">
        <v/>
      </c>
      <c r="P23810" s="14" t="str">
        <f ca="1"/>
        <v>Low Cap</v>
      </c>
    </row>
    <row r="23811" spans="11:16">
      <c r="K23811" s="14" t="str">
        <v/>
      </c>
      <c r="L23811" s="14" t="str">
        <v/>
      </c>
      <c r="O23811" s="14" t="str">
        <v/>
      </c>
      <c r="P23811" s="14" t="str">
        <f ca="1"/>
        <v>Low Cap</v>
      </c>
    </row>
    <row r="23812" spans="11:16">
      <c r="K23812" s="14" t="str">
        <v/>
      </c>
      <c r="L23812" s="14" t="str">
        <v/>
      </c>
      <c r="O23812" s="14" t="str">
        <v/>
      </c>
      <c r="P23812" s="14" t="str">
        <f ca="1"/>
        <v>Low Cap</v>
      </c>
    </row>
    <row r="23813" spans="11:16">
      <c r="K23813" s="14" t="str">
        <v/>
      </c>
      <c r="L23813" s="14" t="str">
        <v/>
      </c>
      <c r="O23813" s="14" t="str">
        <v/>
      </c>
      <c r="P23813" s="14" t="str">
        <f ca="1"/>
        <v>Low Cap</v>
      </c>
    </row>
    <row r="23814" spans="11:16">
      <c r="K23814" s="14" t="str">
        <v/>
      </c>
      <c r="L23814" s="14" t="str">
        <v/>
      </c>
      <c r="O23814" s="14" t="str">
        <v/>
      </c>
      <c r="P23814" s="14" t="str">
        <f ca="1"/>
        <v>Low Cap</v>
      </c>
    </row>
    <row r="23815" spans="11:16">
      <c r="K23815" s="14" t="str">
        <v/>
      </c>
      <c r="L23815" s="14" t="str">
        <v/>
      </c>
      <c r="O23815" s="14" t="str">
        <v/>
      </c>
      <c r="P23815" s="14" t="str">
        <f ca="1"/>
        <v>Low Cap</v>
      </c>
    </row>
    <row r="23816" spans="11:16">
      <c r="K23816" s="14" t="str">
        <v/>
      </c>
      <c r="L23816" s="14" t="str">
        <v/>
      </c>
      <c r="O23816" s="14" t="str">
        <v/>
      </c>
      <c r="P23816" s="14" t="str">
        <f ca="1"/>
        <v>Low Cap</v>
      </c>
    </row>
    <row r="23817" spans="11:16">
      <c r="K23817" s="14" t="str">
        <v/>
      </c>
      <c r="L23817" s="14" t="str">
        <v/>
      </c>
      <c r="O23817" s="14" t="str">
        <v/>
      </c>
      <c r="P23817" s="14" t="str">
        <f ca="1"/>
        <v>Low Cap</v>
      </c>
    </row>
    <row r="23818" spans="11:16">
      <c r="K23818" s="14" t="str">
        <v/>
      </c>
      <c r="L23818" s="14" t="str">
        <v/>
      </c>
      <c r="O23818" s="14" t="str">
        <v/>
      </c>
      <c r="P23818" s="14" t="str">
        <f ca="1"/>
        <v>Low Cap</v>
      </c>
    </row>
    <row r="23819" spans="11:16">
      <c r="K23819" s="14" t="str">
        <v/>
      </c>
      <c r="L23819" s="14" t="str">
        <v/>
      </c>
      <c r="O23819" s="14" t="str">
        <v/>
      </c>
      <c r="P23819" s="14" t="str">
        <f ca="1"/>
        <v>Low Cap</v>
      </c>
    </row>
    <row r="23820" spans="11:16">
      <c r="K23820" s="14" t="str">
        <v/>
      </c>
      <c r="L23820" s="14" t="str">
        <v/>
      </c>
      <c r="O23820" s="14" t="str">
        <v/>
      </c>
      <c r="P23820" s="14" t="str">
        <f ca="1"/>
        <v>Low Cap</v>
      </c>
    </row>
    <row r="23821" spans="11:16">
      <c r="K23821" s="14" t="str">
        <v/>
      </c>
      <c r="L23821" s="14" t="str">
        <v/>
      </c>
      <c r="O23821" s="14" t="str">
        <v/>
      </c>
      <c r="P23821" s="14" t="str">
        <f ca="1"/>
        <v>Low Cap</v>
      </c>
    </row>
    <row r="23822" spans="11:16">
      <c r="K23822" s="14" t="str">
        <v/>
      </c>
      <c r="L23822" s="14" t="str">
        <v/>
      </c>
      <c r="O23822" s="14" t="str">
        <v/>
      </c>
      <c r="P23822" s="14" t="str">
        <f ca="1"/>
        <v>Low Cap</v>
      </c>
    </row>
    <row r="23823" spans="11:16">
      <c r="K23823" s="14" t="str">
        <v/>
      </c>
      <c r="L23823" s="14" t="str">
        <v/>
      </c>
      <c r="O23823" s="14" t="str">
        <v/>
      </c>
      <c r="P23823" s="14" t="str">
        <f ca="1"/>
        <v>Low Cap</v>
      </c>
    </row>
    <row r="23824" spans="11:16">
      <c r="K23824" s="14" t="str">
        <v/>
      </c>
      <c r="L23824" s="14" t="str">
        <v/>
      </c>
      <c r="O23824" s="14" t="str">
        <v/>
      </c>
      <c r="P23824" s="14" t="str">
        <f ca="1"/>
        <v>Low Cap</v>
      </c>
    </row>
    <row r="23825" spans="11:16">
      <c r="K23825" s="14" t="str">
        <v/>
      </c>
      <c r="L23825" s="14" t="str">
        <v/>
      </c>
      <c r="O23825" s="14" t="str">
        <v/>
      </c>
      <c r="P23825" s="14" t="str">
        <f ca="1"/>
        <v>Low Cap</v>
      </c>
    </row>
    <row r="23826" spans="11:16">
      <c r="K23826" s="14" t="str">
        <v/>
      </c>
      <c r="L23826" s="14" t="str">
        <v/>
      </c>
      <c r="O23826" s="14" t="str">
        <v/>
      </c>
      <c r="P23826" s="14" t="str">
        <f ca="1"/>
        <v>Low Cap</v>
      </c>
    </row>
    <row r="23827" spans="11:16">
      <c r="K23827" s="14" t="str">
        <v/>
      </c>
      <c r="L23827" s="14" t="str">
        <v/>
      </c>
      <c r="O23827" s="14" t="str">
        <v/>
      </c>
      <c r="P23827" s="14" t="str">
        <f ca="1"/>
        <v>Low Cap</v>
      </c>
    </row>
    <row r="23828" spans="11:16">
      <c r="K23828" s="14" t="str">
        <v/>
      </c>
      <c r="L23828" s="14" t="str">
        <v/>
      </c>
      <c r="O23828" s="14" t="str">
        <v/>
      </c>
      <c r="P23828" s="14" t="str">
        <f ca="1"/>
        <v>Low Cap</v>
      </c>
    </row>
    <row r="23829" spans="11:16">
      <c r="K23829" s="14" t="str">
        <v/>
      </c>
      <c r="L23829" s="14" t="str">
        <v/>
      </c>
      <c r="O23829" s="14" t="str">
        <v/>
      </c>
      <c r="P23829" s="14" t="str">
        <f ca="1"/>
        <v>Low Cap</v>
      </c>
    </row>
    <row r="23830" spans="11:16">
      <c r="K23830" s="14" t="str">
        <v/>
      </c>
      <c r="L23830" s="14" t="str">
        <v/>
      </c>
      <c r="O23830" s="14" t="str">
        <v/>
      </c>
      <c r="P23830" s="14" t="str">
        <f ca="1"/>
        <v>Low Cap</v>
      </c>
    </row>
    <row r="23831" spans="11:16">
      <c r="K23831" s="14" t="str">
        <v/>
      </c>
      <c r="L23831" s="14" t="str">
        <v/>
      </c>
      <c r="O23831" s="14" t="str">
        <v/>
      </c>
      <c r="P23831" s="14" t="str">
        <f ca="1"/>
        <v>Low Cap</v>
      </c>
    </row>
    <row r="23832" spans="11:16">
      <c r="K23832" s="14" t="str">
        <v/>
      </c>
      <c r="L23832" s="14" t="str">
        <v/>
      </c>
      <c r="O23832" s="14" t="str">
        <v/>
      </c>
      <c r="P23832" s="14" t="str">
        <f ca="1"/>
        <v>Low Cap</v>
      </c>
    </row>
    <row r="23833" spans="11:16">
      <c r="K23833" s="14" t="str">
        <v/>
      </c>
      <c r="L23833" s="14" t="str">
        <v/>
      </c>
      <c r="O23833" s="14" t="str">
        <v/>
      </c>
      <c r="P23833" s="14" t="str">
        <f ca="1"/>
        <v>Low Cap</v>
      </c>
    </row>
    <row r="23834" spans="11:16">
      <c r="K23834" s="14" t="str">
        <v/>
      </c>
      <c r="L23834" s="14" t="str">
        <v/>
      </c>
      <c r="O23834" s="14" t="str">
        <v/>
      </c>
      <c r="P23834" s="14" t="str">
        <f ca="1"/>
        <v>Low Cap</v>
      </c>
    </row>
    <row r="23835" spans="11:16">
      <c r="K23835" s="14" t="str">
        <v/>
      </c>
      <c r="L23835" s="14" t="str">
        <v/>
      </c>
      <c r="O23835" s="14" t="str">
        <v/>
      </c>
      <c r="P23835" s="14" t="str">
        <f ca="1"/>
        <v>Low Cap</v>
      </c>
    </row>
    <row r="23836" spans="11:16">
      <c r="K23836" s="14" t="str">
        <v/>
      </c>
      <c r="L23836" s="14" t="str">
        <v/>
      </c>
      <c r="O23836" s="14" t="str">
        <v/>
      </c>
      <c r="P23836" s="14" t="str">
        <f ca="1"/>
        <v>Low Cap</v>
      </c>
    </row>
    <row r="23837" spans="11:16">
      <c r="K23837" s="14" t="str">
        <v/>
      </c>
      <c r="L23837" s="14" t="str">
        <v/>
      </c>
      <c r="O23837" s="14" t="str">
        <v/>
      </c>
      <c r="P23837" s="14" t="str">
        <f ca="1"/>
        <v>Low Cap</v>
      </c>
    </row>
    <row r="23838" spans="11:16">
      <c r="K23838" s="14" t="str">
        <v/>
      </c>
      <c r="L23838" s="14" t="str">
        <v/>
      </c>
      <c r="O23838" s="14" t="str">
        <v/>
      </c>
      <c r="P23838" s="14" t="str">
        <f ca="1"/>
        <v>Low Cap</v>
      </c>
    </row>
    <row r="23839" spans="11:16">
      <c r="K23839" s="14" t="str">
        <v/>
      </c>
      <c r="L23839" s="14" t="str">
        <v/>
      </c>
      <c r="O23839" s="14" t="str">
        <v/>
      </c>
      <c r="P23839" s="14" t="str">
        <f ca="1"/>
        <v>Low Cap</v>
      </c>
    </row>
    <row r="23840" spans="11:16">
      <c r="K23840" s="14" t="str">
        <v/>
      </c>
      <c r="L23840" s="14" t="str">
        <v/>
      </c>
      <c r="O23840" s="14" t="str">
        <v/>
      </c>
      <c r="P23840" s="14" t="str">
        <f ca="1"/>
        <v>Low Cap</v>
      </c>
    </row>
    <row r="23841" spans="11:16">
      <c r="K23841" s="14" t="str">
        <v/>
      </c>
      <c r="L23841" s="14" t="str">
        <v/>
      </c>
      <c r="O23841" s="14" t="str">
        <v/>
      </c>
      <c r="P23841" s="14" t="str">
        <f ca="1"/>
        <v>Low Cap</v>
      </c>
    </row>
    <row r="23842" spans="11:16">
      <c r="K23842" s="14" t="str">
        <v/>
      </c>
      <c r="L23842" s="14" t="str">
        <v/>
      </c>
      <c r="O23842" s="14" t="str">
        <v/>
      </c>
      <c r="P23842" s="14" t="str">
        <f ca="1"/>
        <v>Low Cap</v>
      </c>
    </row>
    <row r="23843" spans="11:16">
      <c r="K23843" s="14" t="str">
        <v/>
      </c>
      <c r="L23843" s="14" t="str">
        <v/>
      </c>
      <c r="O23843" s="14" t="str">
        <v/>
      </c>
      <c r="P23843" s="14" t="str">
        <f ca="1"/>
        <v>Low Cap</v>
      </c>
    </row>
    <row r="23844" spans="11:16">
      <c r="K23844" s="14" t="str">
        <v/>
      </c>
      <c r="L23844" s="14" t="str">
        <v/>
      </c>
      <c r="O23844" s="14" t="str">
        <v/>
      </c>
      <c r="P23844" s="14" t="str">
        <f ca="1"/>
        <v>Low Cap</v>
      </c>
    </row>
    <row r="23845" spans="11:16">
      <c r="K23845" s="14" t="str">
        <v/>
      </c>
      <c r="L23845" s="14" t="str">
        <v/>
      </c>
      <c r="O23845" s="14" t="str">
        <v/>
      </c>
      <c r="P23845" s="14" t="str">
        <f ca="1"/>
        <v>Low Cap</v>
      </c>
    </row>
    <row r="23846" spans="11:16">
      <c r="K23846" s="14" t="str">
        <v/>
      </c>
      <c r="L23846" s="14" t="str">
        <v/>
      </c>
      <c r="O23846" s="14" t="str">
        <v/>
      </c>
      <c r="P23846" s="14" t="str">
        <f ca="1"/>
        <v>Low Cap</v>
      </c>
    </row>
    <row r="23847" spans="11:16">
      <c r="K23847" s="14" t="str">
        <v/>
      </c>
      <c r="L23847" s="14" t="str">
        <v/>
      </c>
      <c r="O23847" s="14" t="str">
        <v/>
      </c>
      <c r="P23847" s="14" t="str">
        <f ca="1"/>
        <v>Low Cap</v>
      </c>
    </row>
    <row r="23848" spans="11:16">
      <c r="K23848" s="14" t="str">
        <v/>
      </c>
      <c r="L23848" s="14" t="str">
        <v/>
      </c>
      <c r="O23848" s="14" t="str">
        <v/>
      </c>
      <c r="P23848" s="14" t="str">
        <f ca="1"/>
        <v>Low Cap</v>
      </c>
    </row>
    <row r="23849" spans="11:16">
      <c r="K23849" s="14" t="str">
        <v/>
      </c>
      <c r="L23849" s="14" t="str">
        <v/>
      </c>
      <c r="O23849" s="14" t="str">
        <v/>
      </c>
      <c r="P23849" s="14" t="str">
        <f ca="1"/>
        <v>Low Cap</v>
      </c>
    </row>
    <row r="23850" spans="11:16">
      <c r="K23850" s="14" t="str">
        <v/>
      </c>
      <c r="L23850" s="14" t="str">
        <v/>
      </c>
      <c r="O23850" s="14" t="str">
        <v/>
      </c>
      <c r="P23850" s="14" t="str">
        <f ca="1"/>
        <v>Low Cap</v>
      </c>
    </row>
    <row r="23851" spans="11:16">
      <c r="K23851" s="14" t="str">
        <v/>
      </c>
      <c r="L23851" s="14" t="str">
        <v/>
      </c>
      <c r="O23851" s="14" t="str">
        <v/>
      </c>
      <c r="P23851" s="14" t="str">
        <f ca="1"/>
        <v>Low Cap</v>
      </c>
    </row>
    <row r="23852" spans="11:16">
      <c r="K23852" s="14" t="str">
        <v/>
      </c>
      <c r="L23852" s="14" t="str">
        <v/>
      </c>
      <c r="O23852" s="14" t="str">
        <v/>
      </c>
      <c r="P23852" s="14" t="str">
        <f ca="1"/>
        <v>Low Cap</v>
      </c>
    </row>
    <row r="23853" spans="11:16">
      <c r="K23853" s="14" t="str">
        <v/>
      </c>
      <c r="L23853" s="14" t="str">
        <v/>
      </c>
      <c r="O23853" s="14" t="str">
        <v/>
      </c>
      <c r="P23853" s="14" t="str">
        <f ca="1"/>
        <v>Low Cap</v>
      </c>
    </row>
    <row r="23854" spans="11:16">
      <c r="K23854" s="14" t="str">
        <v/>
      </c>
      <c r="L23854" s="14" t="str">
        <v/>
      </c>
      <c r="O23854" s="14" t="str">
        <v/>
      </c>
      <c r="P23854" s="14" t="str">
        <f ca="1"/>
        <v>Low Cap</v>
      </c>
    </row>
    <row r="23855" spans="11:16">
      <c r="K23855" s="14" t="str">
        <v/>
      </c>
      <c r="L23855" s="14" t="str">
        <v/>
      </c>
      <c r="O23855" s="14" t="str">
        <v/>
      </c>
      <c r="P23855" s="14" t="str">
        <f ca="1"/>
        <v>Low Cap</v>
      </c>
    </row>
    <row r="23856" spans="11:16">
      <c r="K23856" s="14" t="str">
        <v/>
      </c>
      <c r="L23856" s="14" t="str">
        <v/>
      </c>
      <c r="O23856" s="14" t="str">
        <v/>
      </c>
      <c r="P23856" s="14" t="str">
        <f ca="1"/>
        <v>Low Cap</v>
      </c>
    </row>
    <row r="23857" spans="11:16">
      <c r="K23857" s="14" t="str">
        <v/>
      </c>
      <c r="L23857" s="14" t="str">
        <v/>
      </c>
      <c r="O23857" s="14" t="str">
        <v/>
      </c>
      <c r="P23857" s="14" t="str">
        <f ca="1"/>
        <v>Low Cap</v>
      </c>
    </row>
    <row r="23858" spans="11:16">
      <c r="K23858" s="14" t="str">
        <v/>
      </c>
      <c r="L23858" s="14" t="str">
        <v/>
      </c>
      <c r="O23858" s="14" t="str">
        <v/>
      </c>
      <c r="P23858" s="14" t="str">
        <f ca="1"/>
        <v>Low Cap</v>
      </c>
    </row>
    <row r="23859" spans="11:16">
      <c r="K23859" s="14" t="str">
        <v/>
      </c>
      <c r="L23859" s="14" t="str">
        <v/>
      </c>
      <c r="O23859" s="14" t="str">
        <v/>
      </c>
      <c r="P23859" s="14" t="str">
        <f ca="1"/>
        <v>Low Cap</v>
      </c>
    </row>
    <row r="23860" spans="11:16">
      <c r="K23860" s="14" t="str">
        <v/>
      </c>
      <c r="L23860" s="14" t="str">
        <v/>
      </c>
      <c r="O23860" s="14" t="str">
        <v/>
      </c>
      <c r="P23860" s="14" t="str">
        <f ca="1"/>
        <v>Low Cap</v>
      </c>
    </row>
    <row r="23861" spans="11:16">
      <c r="K23861" s="14" t="str">
        <v/>
      </c>
      <c r="L23861" s="14" t="str">
        <v/>
      </c>
      <c r="O23861" s="14" t="str">
        <v/>
      </c>
      <c r="P23861" s="14" t="str">
        <f ca="1"/>
        <v>Low Cap</v>
      </c>
    </row>
    <row r="23862" spans="11:16">
      <c r="K23862" s="14" t="str">
        <v/>
      </c>
      <c r="L23862" s="14" t="str">
        <v/>
      </c>
      <c r="O23862" s="14" t="str">
        <v/>
      </c>
      <c r="P23862" s="14" t="str">
        <f ca="1"/>
        <v>Low Cap</v>
      </c>
    </row>
    <row r="23863" spans="11:16">
      <c r="K23863" s="14" t="str">
        <v/>
      </c>
      <c r="L23863" s="14" t="str">
        <v/>
      </c>
      <c r="O23863" s="14" t="str">
        <v/>
      </c>
      <c r="P23863" s="14" t="str">
        <f ca="1"/>
        <v>Low Cap</v>
      </c>
    </row>
    <row r="23864" spans="11:16">
      <c r="K23864" s="14" t="str">
        <v/>
      </c>
      <c r="L23864" s="14" t="str">
        <v/>
      </c>
      <c r="O23864" s="14" t="str">
        <v/>
      </c>
      <c r="P23864" s="14" t="str">
        <f ca="1"/>
        <v>Low Cap</v>
      </c>
    </row>
    <row r="23865" spans="11:16">
      <c r="K23865" s="14" t="str">
        <v/>
      </c>
      <c r="L23865" s="14" t="str">
        <v/>
      </c>
      <c r="O23865" s="14" t="str">
        <v/>
      </c>
      <c r="P23865" s="14" t="str">
        <f ca="1"/>
        <v>Low Cap</v>
      </c>
    </row>
    <row r="23866" spans="11:16">
      <c r="K23866" s="14" t="str">
        <v/>
      </c>
      <c r="L23866" s="14" t="str">
        <v/>
      </c>
      <c r="O23866" s="14" t="str">
        <v/>
      </c>
      <c r="P23866" s="14" t="str">
        <f ca="1"/>
        <v>Low Cap</v>
      </c>
    </row>
    <row r="23867" spans="11:16">
      <c r="K23867" s="14" t="str">
        <v/>
      </c>
      <c r="L23867" s="14" t="str">
        <v/>
      </c>
      <c r="O23867" s="14" t="str">
        <v/>
      </c>
      <c r="P23867" s="14" t="str">
        <f ca="1"/>
        <v>Low Cap</v>
      </c>
    </row>
    <row r="23868" spans="11:16">
      <c r="K23868" s="14" t="str">
        <v/>
      </c>
      <c r="L23868" s="14" t="str">
        <v/>
      </c>
      <c r="O23868" s="14" t="str">
        <v/>
      </c>
      <c r="P23868" s="14" t="str">
        <f ca="1"/>
        <v>Low Cap</v>
      </c>
    </row>
    <row r="23869" spans="11:16">
      <c r="K23869" s="14" t="str">
        <v/>
      </c>
      <c r="L23869" s="14" t="str">
        <v/>
      </c>
      <c r="O23869" s="14" t="str">
        <v/>
      </c>
      <c r="P23869" s="14" t="str">
        <f ca="1"/>
        <v>Low Cap</v>
      </c>
    </row>
    <row r="23870" spans="11:16">
      <c r="K23870" s="14" t="str">
        <v/>
      </c>
      <c r="L23870" s="14" t="str">
        <v/>
      </c>
      <c r="O23870" s="14" t="str">
        <v/>
      </c>
      <c r="P23870" s="14" t="str">
        <f ca="1"/>
        <v>Low Cap</v>
      </c>
    </row>
    <row r="23871" spans="11:16">
      <c r="K23871" s="14" t="str">
        <v/>
      </c>
      <c r="L23871" s="14" t="str">
        <v/>
      </c>
      <c r="O23871" s="14" t="str">
        <v/>
      </c>
      <c r="P23871" s="14" t="str">
        <f ca="1"/>
        <v>Low Cap</v>
      </c>
    </row>
    <row r="23872" spans="11:16">
      <c r="K23872" s="14" t="str">
        <v/>
      </c>
      <c r="L23872" s="14" t="str">
        <v/>
      </c>
      <c r="O23872" s="14" t="str">
        <v/>
      </c>
      <c r="P23872" s="14" t="str">
        <f ca="1"/>
        <v>Low Cap</v>
      </c>
    </row>
    <row r="23873" spans="11:16">
      <c r="K23873" s="14" t="str">
        <v/>
      </c>
      <c r="L23873" s="14" t="str">
        <v/>
      </c>
      <c r="O23873" s="14" t="str">
        <v/>
      </c>
      <c r="P23873" s="14" t="str">
        <f ca="1"/>
        <v>Low Cap</v>
      </c>
    </row>
    <row r="23874" spans="11:16">
      <c r="K23874" s="14" t="str">
        <v/>
      </c>
      <c r="L23874" s="14" t="str">
        <v/>
      </c>
      <c r="O23874" s="14" t="str">
        <v/>
      </c>
      <c r="P23874" s="14" t="str">
        <f ca="1"/>
        <v>Low Cap</v>
      </c>
    </row>
    <row r="23875" spans="11:16">
      <c r="K23875" s="14" t="str">
        <v/>
      </c>
      <c r="L23875" s="14" t="str">
        <v/>
      </c>
      <c r="O23875" s="14" t="str">
        <v/>
      </c>
      <c r="P23875" s="14" t="str">
        <f ca="1"/>
        <v>Low Cap</v>
      </c>
    </row>
    <row r="23876" spans="11:16">
      <c r="K23876" s="14" t="str">
        <v/>
      </c>
      <c r="L23876" s="14" t="str">
        <v/>
      </c>
      <c r="O23876" s="14" t="str">
        <v/>
      </c>
      <c r="P23876" s="14" t="str">
        <f ca="1"/>
        <v>Low Cap</v>
      </c>
    </row>
    <row r="23877" spans="11:16">
      <c r="K23877" s="14" t="str">
        <v/>
      </c>
      <c r="L23877" s="14" t="str">
        <v/>
      </c>
      <c r="O23877" s="14" t="str">
        <v/>
      </c>
      <c r="P23877" s="14" t="str">
        <f ca="1"/>
        <v>Low Cap</v>
      </c>
    </row>
    <row r="23878" spans="11:16">
      <c r="K23878" s="14" t="str">
        <v/>
      </c>
      <c r="L23878" s="14" t="str">
        <v/>
      </c>
      <c r="O23878" s="14" t="str">
        <v/>
      </c>
      <c r="P23878" s="14" t="str">
        <f ca="1"/>
        <v>Low Cap</v>
      </c>
    </row>
    <row r="23879" spans="11:16">
      <c r="K23879" s="14" t="str">
        <v/>
      </c>
      <c r="L23879" s="14" t="str">
        <v/>
      </c>
      <c r="O23879" s="14" t="str">
        <v/>
      </c>
      <c r="P23879" s="14" t="str">
        <f ca="1"/>
        <v>Low Cap</v>
      </c>
    </row>
    <row r="23880" spans="11:16">
      <c r="K23880" s="14" t="str">
        <v/>
      </c>
      <c r="L23880" s="14" t="str">
        <v/>
      </c>
      <c r="O23880" s="14" t="str">
        <v/>
      </c>
      <c r="P23880" s="14" t="str">
        <f ca="1"/>
        <v>Low Cap</v>
      </c>
    </row>
    <row r="23881" spans="11:16">
      <c r="K23881" s="14" t="str">
        <v/>
      </c>
      <c r="L23881" s="14" t="str">
        <v/>
      </c>
      <c r="O23881" s="14" t="str">
        <v/>
      </c>
      <c r="P23881" s="14" t="str">
        <f ca="1"/>
        <v>Low Cap</v>
      </c>
    </row>
    <row r="23882" spans="11:16">
      <c r="K23882" s="14" t="str">
        <v/>
      </c>
      <c r="L23882" s="14" t="str">
        <v/>
      </c>
      <c r="O23882" s="14" t="str">
        <v/>
      </c>
      <c r="P23882" s="14" t="str">
        <f ca="1"/>
        <v>Low Cap</v>
      </c>
    </row>
    <row r="23883" spans="11:16">
      <c r="K23883" s="14" t="str">
        <v/>
      </c>
      <c r="L23883" s="14" t="str">
        <v/>
      </c>
      <c r="O23883" s="14" t="str">
        <v/>
      </c>
      <c r="P23883" s="14" t="str">
        <f ca="1"/>
        <v>Low Cap</v>
      </c>
    </row>
    <row r="23884" spans="11:16">
      <c r="K23884" s="14" t="str">
        <v/>
      </c>
      <c r="L23884" s="14" t="str">
        <v/>
      </c>
      <c r="O23884" s="14" t="str">
        <v/>
      </c>
      <c r="P23884" s="14" t="str">
        <f ca="1"/>
        <v>Low Cap</v>
      </c>
    </row>
    <row r="23885" spans="11:16">
      <c r="K23885" s="14" t="str">
        <v/>
      </c>
      <c r="L23885" s="14" t="str">
        <v/>
      </c>
      <c r="O23885" s="14" t="str">
        <v/>
      </c>
      <c r="P23885" s="14" t="str">
        <f ca="1"/>
        <v>Low Cap</v>
      </c>
    </row>
    <row r="23886" spans="11:16">
      <c r="K23886" s="14" t="str">
        <v/>
      </c>
      <c r="L23886" s="14" t="str">
        <v/>
      </c>
      <c r="O23886" s="14" t="str">
        <v/>
      </c>
      <c r="P23886" s="14" t="str">
        <f ca="1"/>
        <v>Low Cap</v>
      </c>
    </row>
    <row r="23887" spans="11:16">
      <c r="K23887" s="14" t="str">
        <v/>
      </c>
      <c r="L23887" s="14" t="str">
        <v/>
      </c>
      <c r="O23887" s="14" t="str">
        <v/>
      </c>
      <c r="P23887" s="14" t="str">
        <f ca="1"/>
        <v>Low Cap</v>
      </c>
    </row>
    <row r="23888" spans="11:16">
      <c r="K23888" s="14" t="str">
        <v/>
      </c>
      <c r="L23888" s="14" t="str">
        <v/>
      </c>
      <c r="O23888" s="14" t="str">
        <v/>
      </c>
      <c r="P23888" s="14" t="str">
        <f ca="1"/>
        <v>Low Cap</v>
      </c>
    </row>
    <row r="23889" spans="11:16">
      <c r="K23889" s="14" t="str">
        <v/>
      </c>
      <c r="L23889" s="14" t="str">
        <v/>
      </c>
      <c r="O23889" s="14" t="str">
        <v/>
      </c>
      <c r="P23889" s="14" t="str">
        <f ca="1"/>
        <v>Low Cap</v>
      </c>
    </row>
    <row r="23890" spans="11:16">
      <c r="K23890" s="14" t="str">
        <v/>
      </c>
      <c r="L23890" s="14" t="str">
        <v/>
      </c>
      <c r="O23890" s="14" t="str">
        <v/>
      </c>
      <c r="P23890" s="14" t="str">
        <f ca="1"/>
        <v>Low Cap</v>
      </c>
    </row>
    <row r="23891" spans="11:16">
      <c r="K23891" s="14" t="str">
        <v/>
      </c>
      <c r="L23891" s="14" t="str">
        <v/>
      </c>
      <c r="O23891" s="14" t="str">
        <v/>
      </c>
      <c r="P23891" s="14" t="str">
        <f ca="1"/>
        <v>Low Cap</v>
      </c>
    </row>
    <row r="23892" spans="11:16">
      <c r="K23892" s="14" t="str">
        <v/>
      </c>
      <c r="L23892" s="14" t="str">
        <v/>
      </c>
      <c r="O23892" s="14" t="str">
        <v/>
      </c>
      <c r="P23892" s="14" t="str">
        <f ca="1"/>
        <v>Low Cap</v>
      </c>
    </row>
    <row r="23893" spans="11:16">
      <c r="K23893" s="14" t="str">
        <v/>
      </c>
      <c r="L23893" s="14" t="str">
        <v/>
      </c>
      <c r="O23893" s="14" t="str">
        <v/>
      </c>
      <c r="P23893" s="14" t="str">
        <f ca="1"/>
        <v>Low Cap</v>
      </c>
    </row>
    <row r="23894" spans="11:16">
      <c r="K23894" s="14" t="str">
        <v/>
      </c>
      <c r="L23894" s="14" t="str">
        <v/>
      </c>
      <c r="O23894" s="14" t="str">
        <v/>
      </c>
      <c r="P23894" s="14" t="str">
        <f ca="1"/>
        <v>Low Cap</v>
      </c>
    </row>
    <row r="23895" spans="11:16">
      <c r="K23895" s="14" t="str">
        <v/>
      </c>
      <c r="L23895" s="14" t="str">
        <v/>
      </c>
      <c r="O23895" s="14" t="str">
        <v/>
      </c>
      <c r="P23895" s="14" t="str">
        <f ca="1"/>
        <v>Low Cap</v>
      </c>
    </row>
    <row r="23896" spans="11:16">
      <c r="K23896" s="14" t="str">
        <v/>
      </c>
      <c r="L23896" s="14" t="str">
        <v/>
      </c>
      <c r="O23896" s="14" t="str">
        <v/>
      </c>
      <c r="P23896" s="14" t="str">
        <f ca="1"/>
        <v>Low Cap</v>
      </c>
    </row>
    <row r="23897" spans="11:16">
      <c r="K23897" s="14" t="str">
        <v/>
      </c>
      <c r="L23897" s="14" t="str">
        <v/>
      </c>
      <c r="O23897" s="14" t="str">
        <v/>
      </c>
      <c r="P23897" s="14" t="str">
        <f ca="1"/>
        <v>Low Cap</v>
      </c>
    </row>
    <row r="23898" spans="11:16">
      <c r="K23898" s="14" t="str">
        <v/>
      </c>
      <c r="L23898" s="14" t="str">
        <v/>
      </c>
      <c r="O23898" s="14" t="str">
        <v/>
      </c>
      <c r="P23898" s="14" t="str">
        <f ca="1"/>
        <v>Low Cap</v>
      </c>
    </row>
    <row r="23899" spans="11:16">
      <c r="K23899" s="14" t="str">
        <v/>
      </c>
      <c r="L23899" s="14" t="str">
        <v/>
      </c>
      <c r="O23899" s="14" t="str">
        <v/>
      </c>
      <c r="P23899" s="14" t="str">
        <f ca="1"/>
        <v>Low Cap</v>
      </c>
    </row>
    <row r="23900" spans="11:16">
      <c r="K23900" s="14" t="str">
        <v/>
      </c>
      <c r="L23900" s="14" t="str">
        <v/>
      </c>
      <c r="O23900" s="14" t="str">
        <v/>
      </c>
      <c r="P23900" s="14" t="str">
        <f ca="1"/>
        <v>Low Cap</v>
      </c>
    </row>
    <row r="23901" spans="11:16">
      <c r="K23901" s="14" t="str">
        <v/>
      </c>
      <c r="L23901" s="14" t="str">
        <v/>
      </c>
      <c r="O23901" s="14" t="str">
        <v/>
      </c>
      <c r="P23901" s="14" t="str">
        <f ca="1"/>
        <v>Low Cap</v>
      </c>
    </row>
    <row r="23902" spans="11:16">
      <c r="K23902" s="14" t="str">
        <v/>
      </c>
      <c r="L23902" s="14" t="str">
        <v/>
      </c>
      <c r="O23902" s="14" t="str">
        <v/>
      </c>
      <c r="P23902" s="14" t="str">
        <f ca="1"/>
        <v>Low Cap</v>
      </c>
    </row>
    <row r="23903" spans="11:16">
      <c r="K23903" s="14" t="str">
        <v/>
      </c>
      <c r="L23903" s="14" t="str">
        <v/>
      </c>
      <c r="O23903" s="14" t="str">
        <v/>
      </c>
      <c r="P23903" s="14" t="str">
        <f ca="1"/>
        <v>Low Cap</v>
      </c>
    </row>
    <row r="23904" spans="11:16">
      <c r="K23904" s="14" t="str">
        <v/>
      </c>
      <c r="L23904" s="14" t="str">
        <v/>
      </c>
      <c r="O23904" s="14" t="str">
        <v/>
      </c>
      <c r="P23904" s="14" t="str">
        <f ca="1"/>
        <v>Low Cap</v>
      </c>
    </row>
    <row r="23905" spans="11:16">
      <c r="K23905" s="14" t="str">
        <v/>
      </c>
      <c r="L23905" s="14" t="str">
        <v/>
      </c>
      <c r="O23905" s="14" t="str">
        <v/>
      </c>
      <c r="P23905" s="14" t="str">
        <f ca="1"/>
        <v>Low Cap</v>
      </c>
    </row>
    <row r="23906" spans="11:16">
      <c r="K23906" s="14" t="str">
        <v/>
      </c>
      <c r="L23906" s="14" t="str">
        <v/>
      </c>
      <c r="O23906" s="14" t="str">
        <v/>
      </c>
      <c r="P23906" s="14" t="str">
        <f ca="1"/>
        <v>Low Cap</v>
      </c>
    </row>
    <row r="23907" spans="11:16">
      <c r="K23907" s="14" t="str">
        <v/>
      </c>
      <c r="L23907" s="14" t="str">
        <v/>
      </c>
      <c r="O23907" s="14" t="str">
        <v/>
      </c>
      <c r="P23907" s="14" t="str">
        <f ca="1"/>
        <v>Low Cap</v>
      </c>
    </row>
    <row r="23908" spans="11:16">
      <c r="K23908" s="14" t="str">
        <v/>
      </c>
      <c r="L23908" s="14" t="str">
        <v/>
      </c>
      <c r="O23908" s="14" t="str">
        <v/>
      </c>
      <c r="P23908" s="14" t="str">
        <f ca="1"/>
        <v>Low Cap</v>
      </c>
    </row>
    <row r="23909" spans="11:16">
      <c r="K23909" s="14" t="str">
        <v/>
      </c>
      <c r="L23909" s="14" t="str">
        <v/>
      </c>
      <c r="O23909" s="14" t="str">
        <v/>
      </c>
      <c r="P23909" s="14" t="str">
        <f ca="1"/>
        <v>Low Cap</v>
      </c>
    </row>
    <row r="23910" spans="11:16">
      <c r="K23910" s="14" t="str">
        <v/>
      </c>
      <c r="L23910" s="14" t="str">
        <v/>
      </c>
      <c r="O23910" s="14" t="str">
        <v/>
      </c>
      <c r="P23910" s="14" t="str">
        <f ca="1"/>
        <v>Low Cap</v>
      </c>
    </row>
    <row r="23911" spans="11:16">
      <c r="K23911" s="14" t="str">
        <v/>
      </c>
      <c r="L23911" s="14" t="str">
        <v/>
      </c>
      <c r="O23911" s="14" t="str">
        <v/>
      </c>
      <c r="P23911" s="14" t="str">
        <f ca="1"/>
        <v>Low Cap</v>
      </c>
    </row>
    <row r="23912" spans="11:16">
      <c r="K23912" s="14" t="str">
        <v/>
      </c>
      <c r="L23912" s="14" t="str">
        <v/>
      </c>
      <c r="O23912" s="14" t="str">
        <v/>
      </c>
      <c r="P23912" s="14" t="str">
        <f ca="1"/>
        <v>Low Cap</v>
      </c>
    </row>
    <row r="23913" spans="11:16">
      <c r="K23913" s="14" t="str">
        <v/>
      </c>
      <c r="L23913" s="14" t="str">
        <v/>
      </c>
      <c r="O23913" s="14" t="str">
        <v/>
      </c>
      <c r="P23913" s="14" t="str">
        <f ca="1"/>
        <v>Low Cap</v>
      </c>
    </row>
    <row r="23914" spans="11:16">
      <c r="K23914" s="14" t="str">
        <v/>
      </c>
      <c r="L23914" s="14" t="str">
        <v/>
      </c>
      <c r="O23914" s="14" t="str">
        <v/>
      </c>
      <c r="P23914" s="14" t="str">
        <f ca="1"/>
        <v>Low Cap</v>
      </c>
    </row>
    <row r="23915" spans="11:16">
      <c r="K23915" s="14" t="str">
        <v/>
      </c>
      <c r="L23915" s="14" t="str">
        <v/>
      </c>
      <c r="O23915" s="14" t="str">
        <v/>
      </c>
      <c r="P23915" s="14" t="str">
        <f ca="1"/>
        <v>Low Cap</v>
      </c>
    </row>
    <row r="23916" spans="11:16">
      <c r="K23916" s="14" t="str">
        <v/>
      </c>
      <c r="L23916" s="14" t="str">
        <v/>
      </c>
      <c r="O23916" s="14" t="str">
        <v/>
      </c>
      <c r="P23916" s="14" t="str">
        <f ca="1"/>
        <v>Low Cap</v>
      </c>
    </row>
    <row r="23917" spans="11:16">
      <c r="K23917" s="14" t="str">
        <v/>
      </c>
      <c r="L23917" s="14" t="str">
        <v/>
      </c>
      <c r="O23917" s="14" t="str">
        <v/>
      </c>
      <c r="P23917" s="14" t="str">
        <f ca="1"/>
        <v>Low Cap</v>
      </c>
    </row>
    <row r="23918" spans="11:16">
      <c r="K23918" s="14" t="str">
        <v/>
      </c>
      <c r="L23918" s="14" t="str">
        <v/>
      </c>
      <c r="O23918" s="14" t="str">
        <v/>
      </c>
      <c r="P23918" s="14" t="str">
        <f ca="1"/>
        <v>Low Cap</v>
      </c>
    </row>
    <row r="23919" spans="11:16">
      <c r="K23919" s="14" t="str">
        <v/>
      </c>
      <c r="L23919" s="14" t="str">
        <v/>
      </c>
      <c r="O23919" s="14" t="str">
        <v/>
      </c>
      <c r="P23919" s="14" t="str">
        <f ca="1"/>
        <v>Low Cap</v>
      </c>
    </row>
    <row r="23920" spans="11:16">
      <c r="K23920" s="14" t="str">
        <v/>
      </c>
      <c r="L23920" s="14" t="str">
        <v/>
      </c>
      <c r="O23920" s="14" t="str">
        <v/>
      </c>
      <c r="P23920" s="14" t="str">
        <f ca="1"/>
        <v>Low Cap</v>
      </c>
    </row>
    <row r="23921" spans="11:16">
      <c r="K23921" s="14" t="str">
        <v/>
      </c>
      <c r="L23921" s="14" t="str">
        <v/>
      </c>
      <c r="O23921" s="14" t="str">
        <v/>
      </c>
      <c r="P23921" s="14" t="str">
        <f ca="1"/>
        <v>Low Cap</v>
      </c>
    </row>
    <row r="23922" spans="11:16">
      <c r="K23922" s="14" t="str">
        <v/>
      </c>
      <c r="L23922" s="14" t="str">
        <v/>
      </c>
      <c r="O23922" s="14" t="str">
        <v/>
      </c>
      <c r="P23922" s="14" t="str">
        <f ca="1"/>
        <v>Low Cap</v>
      </c>
    </row>
    <row r="23923" spans="11:16">
      <c r="K23923" s="14" t="str">
        <v/>
      </c>
      <c r="L23923" s="14" t="str">
        <v/>
      </c>
      <c r="O23923" s="14" t="str">
        <v/>
      </c>
      <c r="P23923" s="14" t="str">
        <f ca="1"/>
        <v>Low Cap</v>
      </c>
    </row>
    <row r="23924" spans="11:16">
      <c r="K23924" s="14" t="str">
        <v/>
      </c>
      <c r="L23924" s="14" t="str">
        <v/>
      </c>
      <c r="O23924" s="14" t="str">
        <v/>
      </c>
      <c r="P23924" s="14" t="str">
        <f ca="1"/>
        <v>Low Cap</v>
      </c>
    </row>
    <row r="23925" spans="11:16">
      <c r="K23925" s="14" t="str">
        <v/>
      </c>
      <c r="L23925" s="14" t="str">
        <v/>
      </c>
      <c r="O23925" s="14" t="str">
        <v/>
      </c>
      <c r="P23925" s="14" t="str">
        <f ca="1"/>
        <v>Low Cap</v>
      </c>
    </row>
    <row r="23926" spans="11:16">
      <c r="K23926" s="14" t="str">
        <v/>
      </c>
      <c r="L23926" s="14" t="str">
        <v/>
      </c>
      <c r="O23926" s="14" t="str">
        <v/>
      </c>
      <c r="P23926" s="14" t="str">
        <f ca="1"/>
        <v>Low Cap</v>
      </c>
    </row>
    <row r="23927" spans="11:16">
      <c r="K23927" s="14" t="str">
        <v/>
      </c>
      <c r="L23927" s="14" t="str">
        <v/>
      </c>
      <c r="O23927" s="14" t="str">
        <v/>
      </c>
      <c r="P23927" s="14" t="str">
        <f ca="1"/>
        <v>Low Cap</v>
      </c>
    </row>
    <row r="23928" spans="11:16">
      <c r="K23928" s="14" t="str">
        <v/>
      </c>
      <c r="L23928" s="14" t="str">
        <v/>
      </c>
      <c r="O23928" s="14" t="str">
        <v/>
      </c>
      <c r="P23928" s="14" t="str">
        <f ca="1"/>
        <v>Low Cap</v>
      </c>
    </row>
    <row r="23929" spans="11:16">
      <c r="K23929" s="14" t="str">
        <v/>
      </c>
      <c r="L23929" s="14" t="str">
        <v/>
      </c>
      <c r="O23929" s="14" t="str">
        <v/>
      </c>
      <c r="P23929" s="14" t="str">
        <f ca="1"/>
        <v>Low Cap</v>
      </c>
    </row>
    <row r="23930" spans="11:16">
      <c r="K23930" s="14" t="str">
        <v/>
      </c>
      <c r="L23930" s="14" t="str">
        <v/>
      </c>
      <c r="O23930" s="14" t="str">
        <v/>
      </c>
      <c r="P23930" s="14" t="str">
        <f ca="1"/>
        <v>Low Cap</v>
      </c>
    </row>
    <row r="23931" spans="11:16">
      <c r="K23931" s="14" t="str">
        <v/>
      </c>
      <c r="L23931" s="14" t="str">
        <v/>
      </c>
      <c r="O23931" s="14" t="str">
        <v/>
      </c>
      <c r="P23931" s="14" t="str">
        <f ca="1"/>
        <v>Low Cap</v>
      </c>
    </row>
    <row r="23932" spans="11:16">
      <c r="K23932" s="14" t="str">
        <v/>
      </c>
      <c r="L23932" s="14" t="str">
        <v/>
      </c>
      <c r="O23932" s="14" t="str">
        <v/>
      </c>
      <c r="P23932" s="14" t="str">
        <f ca="1"/>
        <v>Low Cap</v>
      </c>
    </row>
    <row r="23933" spans="11:16">
      <c r="K23933" s="14" t="str">
        <v/>
      </c>
      <c r="L23933" s="14" t="str">
        <v/>
      </c>
      <c r="O23933" s="14" t="str">
        <v/>
      </c>
      <c r="P23933" s="14" t="str">
        <f ca="1"/>
        <v>Low Cap</v>
      </c>
    </row>
    <row r="23934" spans="11:16">
      <c r="K23934" s="14" t="str">
        <v/>
      </c>
      <c r="L23934" s="14" t="str">
        <v/>
      </c>
      <c r="O23934" s="14" t="str">
        <v/>
      </c>
      <c r="P23934" s="14" t="str">
        <f ca="1"/>
        <v>Low Cap</v>
      </c>
    </row>
    <row r="23935" spans="11:16">
      <c r="K23935" s="14" t="str">
        <v/>
      </c>
      <c r="L23935" s="14" t="str">
        <v/>
      </c>
      <c r="O23935" s="14" t="str">
        <v/>
      </c>
      <c r="P23935" s="14" t="str">
        <f ca="1"/>
        <v>Low Cap</v>
      </c>
    </row>
    <row r="23936" spans="11:16">
      <c r="K23936" s="14" t="str">
        <v/>
      </c>
      <c r="L23936" s="14" t="str">
        <v/>
      </c>
      <c r="O23936" s="14" t="str">
        <v/>
      </c>
      <c r="P23936" s="14" t="str">
        <f ca="1"/>
        <v>Low Cap</v>
      </c>
    </row>
    <row r="23937" spans="11:16">
      <c r="K23937" s="14" t="str">
        <v/>
      </c>
      <c r="L23937" s="14" t="str">
        <v/>
      </c>
      <c r="O23937" s="14" t="str">
        <v/>
      </c>
      <c r="P23937" s="14" t="str">
        <f ca="1"/>
        <v>Low Cap</v>
      </c>
    </row>
    <row r="23938" spans="11:16">
      <c r="K23938" s="14" t="str">
        <v/>
      </c>
      <c r="L23938" s="14" t="str">
        <v/>
      </c>
      <c r="O23938" s="14" t="str">
        <v/>
      </c>
      <c r="P23938" s="14" t="str">
        <f ca="1"/>
        <v>Low Cap</v>
      </c>
    </row>
    <row r="23939" spans="11:16">
      <c r="K23939" s="14" t="str">
        <v/>
      </c>
      <c r="L23939" s="14" t="str">
        <v/>
      </c>
      <c r="O23939" s="14" t="str">
        <v/>
      </c>
      <c r="P23939" s="14" t="str">
        <f ca="1"/>
        <v>Low Cap</v>
      </c>
    </row>
    <row r="23940" spans="11:16">
      <c r="K23940" s="14" t="str">
        <v/>
      </c>
      <c r="L23940" s="14" t="str">
        <v/>
      </c>
      <c r="O23940" s="14" t="str">
        <v/>
      </c>
      <c r="P23940" s="14" t="str">
        <f ca="1"/>
        <v>Low Cap</v>
      </c>
    </row>
    <row r="23941" spans="11:16">
      <c r="K23941" s="14" t="str">
        <v/>
      </c>
      <c r="L23941" s="14" t="str">
        <v/>
      </c>
      <c r="O23941" s="14" t="str">
        <v/>
      </c>
      <c r="P23941" s="14" t="str">
        <f ca="1"/>
        <v>Low Cap</v>
      </c>
    </row>
    <row r="23942" spans="11:16">
      <c r="K23942" s="14" t="str">
        <v/>
      </c>
      <c r="L23942" s="14" t="str">
        <v/>
      </c>
      <c r="O23942" s="14" t="str">
        <v/>
      </c>
      <c r="P23942" s="14" t="str">
        <f ca="1"/>
        <v>Low Cap</v>
      </c>
    </row>
    <row r="23943" spans="11:16">
      <c r="K23943" s="14" t="str">
        <v/>
      </c>
      <c r="L23943" s="14" t="str">
        <v/>
      </c>
      <c r="O23943" s="14" t="str">
        <v/>
      </c>
      <c r="P23943" s="14" t="str">
        <f ca="1"/>
        <v>Low Cap</v>
      </c>
    </row>
    <row r="23944" spans="11:16">
      <c r="K23944" s="14" t="str">
        <v/>
      </c>
      <c r="L23944" s="14" t="str">
        <v/>
      </c>
      <c r="O23944" s="14" t="str">
        <v/>
      </c>
      <c r="P23944" s="14" t="str">
        <f ca="1"/>
        <v>Low Cap</v>
      </c>
    </row>
    <row r="23945" spans="11:16">
      <c r="K23945" s="14" t="str">
        <v/>
      </c>
      <c r="L23945" s="14" t="str">
        <v/>
      </c>
      <c r="O23945" s="14" t="str">
        <v/>
      </c>
      <c r="P23945" s="14" t="str">
        <f ca="1"/>
        <v>Low Cap</v>
      </c>
    </row>
    <row r="23946" spans="11:16">
      <c r="K23946" s="14" t="str">
        <v/>
      </c>
      <c r="L23946" s="14" t="str">
        <v/>
      </c>
      <c r="O23946" s="14" t="str">
        <v/>
      </c>
      <c r="P23946" s="14" t="str">
        <f ca="1"/>
        <v>Low Cap</v>
      </c>
    </row>
    <row r="23947" spans="11:16">
      <c r="K23947" s="14" t="str">
        <v/>
      </c>
      <c r="L23947" s="14" t="str">
        <v/>
      </c>
      <c r="O23947" s="14" t="str">
        <v/>
      </c>
      <c r="P23947" s="14" t="str">
        <f ca="1"/>
        <v>Low Cap</v>
      </c>
    </row>
    <row r="23948" spans="11:16">
      <c r="K23948" s="14" t="str">
        <v/>
      </c>
      <c r="L23948" s="14" t="str">
        <v/>
      </c>
      <c r="O23948" s="14" t="str">
        <v/>
      </c>
      <c r="P23948" s="14" t="str">
        <f ca="1"/>
        <v>Low Cap</v>
      </c>
    </row>
    <row r="23949" spans="11:16">
      <c r="K23949" s="14" t="str">
        <v/>
      </c>
      <c r="L23949" s="14" t="str">
        <v/>
      </c>
      <c r="O23949" s="14" t="str">
        <v/>
      </c>
      <c r="P23949" s="14" t="str">
        <f ca="1"/>
        <v>Low Cap</v>
      </c>
    </row>
    <row r="23950" spans="11:16">
      <c r="K23950" s="14" t="str">
        <v/>
      </c>
      <c r="L23950" s="14" t="str">
        <v/>
      </c>
      <c r="O23950" s="14" t="str">
        <v/>
      </c>
      <c r="P23950" s="14" t="str">
        <f ca="1"/>
        <v>Low Cap</v>
      </c>
    </row>
    <row r="23951" spans="11:16">
      <c r="K23951" s="14" t="str">
        <v/>
      </c>
      <c r="L23951" s="14" t="str">
        <v/>
      </c>
      <c r="O23951" s="14" t="str">
        <v/>
      </c>
      <c r="P23951" s="14" t="str">
        <f ca="1"/>
        <v>Low Cap</v>
      </c>
    </row>
    <row r="23952" spans="11:16">
      <c r="K23952" s="14" t="str">
        <v/>
      </c>
      <c r="L23952" s="14" t="str">
        <v/>
      </c>
      <c r="O23952" s="14" t="str">
        <v/>
      </c>
      <c r="P23952" s="14" t="str">
        <f ca="1"/>
        <v>Low Cap</v>
      </c>
    </row>
    <row r="23953" spans="11:16">
      <c r="K23953" s="14" t="str">
        <v/>
      </c>
      <c r="L23953" s="14" t="str">
        <v/>
      </c>
      <c r="O23953" s="14" t="str">
        <v/>
      </c>
      <c r="P23953" s="14" t="str">
        <f ca="1"/>
        <v>Low Cap</v>
      </c>
    </row>
    <row r="23954" spans="11:16">
      <c r="K23954" s="14" t="str">
        <v/>
      </c>
      <c r="L23954" s="14" t="str">
        <v/>
      </c>
      <c r="O23954" s="14" t="str">
        <v/>
      </c>
      <c r="P23954" s="14" t="str">
        <f ca="1"/>
        <v>Low Cap</v>
      </c>
    </row>
    <row r="23955" spans="11:16">
      <c r="K23955" s="14" t="str">
        <v/>
      </c>
      <c r="L23955" s="14" t="str">
        <v/>
      </c>
      <c r="O23955" s="14" t="str">
        <v/>
      </c>
      <c r="P23955" s="14" t="str">
        <f ca="1"/>
        <v>Low Cap</v>
      </c>
    </row>
    <row r="23956" spans="11:16">
      <c r="K23956" s="14" t="str">
        <v/>
      </c>
      <c r="L23956" s="14" t="str">
        <v/>
      </c>
      <c r="O23956" s="14" t="str">
        <v/>
      </c>
      <c r="P23956" s="14" t="str">
        <f ca="1"/>
        <v>Low Cap</v>
      </c>
    </row>
    <row r="23957" spans="11:16">
      <c r="K23957" s="14" t="str">
        <v/>
      </c>
      <c r="L23957" s="14" t="str">
        <v/>
      </c>
      <c r="O23957" s="14" t="str">
        <v/>
      </c>
      <c r="P23957" s="14" t="str">
        <f ca="1"/>
        <v>Low Cap</v>
      </c>
    </row>
    <row r="23958" spans="11:16">
      <c r="K23958" s="14" t="str">
        <v/>
      </c>
      <c r="L23958" s="14" t="str">
        <v/>
      </c>
      <c r="O23958" s="14" t="str">
        <v/>
      </c>
      <c r="P23958" s="14" t="str">
        <f ca="1"/>
        <v>Low Cap</v>
      </c>
    </row>
    <row r="23959" spans="11:16">
      <c r="K23959" s="14" t="str">
        <v/>
      </c>
      <c r="L23959" s="14" t="str">
        <v/>
      </c>
      <c r="O23959" s="14" t="str">
        <v/>
      </c>
      <c r="P23959" s="14" t="str">
        <f ca="1"/>
        <v>Low Cap</v>
      </c>
    </row>
    <row r="23960" spans="11:16">
      <c r="K23960" s="14" t="str">
        <v/>
      </c>
      <c r="L23960" s="14" t="str">
        <v/>
      </c>
      <c r="O23960" s="14" t="str">
        <v/>
      </c>
      <c r="P23960" s="14" t="str">
        <f ca="1"/>
        <v>Low Cap</v>
      </c>
    </row>
    <row r="23961" spans="11:16">
      <c r="K23961" s="14" t="str">
        <v/>
      </c>
      <c r="L23961" s="14" t="str">
        <v/>
      </c>
      <c r="O23961" s="14" t="str">
        <v/>
      </c>
      <c r="P23961" s="14" t="str">
        <f ca="1"/>
        <v>Low Cap</v>
      </c>
    </row>
    <row r="23962" spans="11:16">
      <c r="K23962" s="14" t="str">
        <v/>
      </c>
      <c r="L23962" s="14" t="str">
        <v/>
      </c>
      <c r="O23962" s="14" t="str">
        <v/>
      </c>
      <c r="P23962" s="14" t="str">
        <f ca="1"/>
        <v>Low Cap</v>
      </c>
    </row>
    <row r="23963" spans="11:16">
      <c r="K23963" s="14" t="str">
        <v/>
      </c>
      <c r="L23963" s="14" t="str">
        <v/>
      </c>
      <c r="O23963" s="14" t="str">
        <v/>
      </c>
      <c r="P23963" s="14" t="str">
        <f ca="1"/>
        <v>Low Cap</v>
      </c>
    </row>
    <row r="23964" spans="11:16">
      <c r="K23964" s="14" t="str">
        <v/>
      </c>
      <c r="L23964" s="14" t="str">
        <v/>
      </c>
      <c r="O23964" s="14" t="str">
        <v/>
      </c>
      <c r="P23964" s="14" t="str">
        <f ca="1"/>
        <v>Low Cap</v>
      </c>
    </row>
    <row r="23965" spans="11:16">
      <c r="K23965" s="14" t="str">
        <v/>
      </c>
      <c r="L23965" s="14" t="str">
        <v/>
      </c>
      <c r="O23965" s="14" t="str">
        <v/>
      </c>
      <c r="P23965" s="14" t="str">
        <f ca="1"/>
        <v>Low Cap</v>
      </c>
    </row>
    <row r="23966" spans="11:16">
      <c r="K23966" s="14" t="str">
        <v/>
      </c>
      <c r="L23966" s="14" t="str">
        <v/>
      </c>
      <c r="O23966" s="14" t="str">
        <v/>
      </c>
      <c r="P23966" s="14" t="str">
        <f ca="1"/>
        <v>Low Cap</v>
      </c>
    </row>
    <row r="23967" spans="11:16">
      <c r="K23967" s="14" t="str">
        <v/>
      </c>
      <c r="L23967" s="14" t="str">
        <v/>
      </c>
      <c r="O23967" s="14" t="str">
        <v/>
      </c>
      <c r="P23967" s="14" t="str">
        <f ca="1"/>
        <v>Low Cap</v>
      </c>
    </row>
    <row r="23968" spans="11:16">
      <c r="K23968" s="14" t="str">
        <v/>
      </c>
      <c r="L23968" s="14" t="str">
        <v/>
      </c>
      <c r="O23968" s="14" t="str">
        <v/>
      </c>
      <c r="P23968" s="14" t="str">
        <f ca="1"/>
        <v>Low Cap</v>
      </c>
    </row>
    <row r="23969" spans="11:16">
      <c r="K23969" s="14" t="str">
        <v/>
      </c>
      <c r="L23969" s="14" t="str">
        <v/>
      </c>
      <c r="O23969" s="14" t="str">
        <v/>
      </c>
      <c r="P23969" s="14" t="str">
        <f ca="1"/>
        <v>Low Cap</v>
      </c>
    </row>
    <row r="23970" spans="11:16">
      <c r="K23970" s="14" t="str">
        <v/>
      </c>
      <c r="L23970" s="14" t="str">
        <v/>
      </c>
      <c r="O23970" s="14" t="str">
        <v/>
      </c>
      <c r="P23970" s="14" t="str">
        <f ca="1"/>
        <v>Low Cap</v>
      </c>
    </row>
    <row r="23971" spans="11:16">
      <c r="K23971" s="14" t="str">
        <v/>
      </c>
      <c r="L23971" s="14" t="str">
        <v/>
      </c>
      <c r="O23971" s="14" t="str">
        <v/>
      </c>
      <c r="P23971" s="14" t="str">
        <f ca="1"/>
        <v>Low Cap</v>
      </c>
    </row>
    <row r="23972" spans="11:16">
      <c r="K23972" s="14" t="str">
        <v/>
      </c>
      <c r="L23972" s="14" t="str">
        <v/>
      </c>
      <c r="O23972" s="14" t="str">
        <v/>
      </c>
      <c r="P23972" s="14" t="str">
        <f ca="1"/>
        <v>Low Cap</v>
      </c>
    </row>
    <row r="23973" spans="11:16">
      <c r="K23973" s="14" t="str">
        <v/>
      </c>
      <c r="L23973" s="14" t="str">
        <v/>
      </c>
      <c r="O23973" s="14" t="str">
        <v/>
      </c>
      <c r="P23973" s="14" t="str">
        <f ca="1"/>
        <v>Low Cap</v>
      </c>
    </row>
    <row r="23974" spans="11:16">
      <c r="K23974" s="14" t="str">
        <v/>
      </c>
      <c r="L23974" s="14" t="str">
        <v/>
      </c>
      <c r="O23974" s="14" t="str">
        <v/>
      </c>
      <c r="P23974" s="14" t="str">
        <f ca="1"/>
        <v>Low Cap</v>
      </c>
    </row>
    <row r="23975" spans="11:16">
      <c r="K23975" s="14" t="str">
        <v/>
      </c>
      <c r="L23975" s="14" t="str">
        <v/>
      </c>
      <c r="O23975" s="14" t="str">
        <v/>
      </c>
      <c r="P23975" s="14" t="str">
        <f ca="1"/>
        <v>Low Cap</v>
      </c>
    </row>
    <row r="23976" spans="11:16">
      <c r="K23976" s="14" t="str">
        <v/>
      </c>
      <c r="L23976" s="14" t="str">
        <v/>
      </c>
      <c r="O23976" s="14" t="str">
        <v/>
      </c>
      <c r="P23976" s="14" t="str">
        <f ca="1"/>
        <v>Low Cap</v>
      </c>
    </row>
    <row r="23977" spans="11:16">
      <c r="K23977" s="14" t="str">
        <v/>
      </c>
      <c r="L23977" s="14" t="str">
        <v/>
      </c>
      <c r="O23977" s="14" t="str">
        <v/>
      </c>
      <c r="P23977" s="14" t="str">
        <f ca="1"/>
        <v>Low Cap</v>
      </c>
    </row>
    <row r="23978" spans="11:16">
      <c r="K23978" s="14" t="str">
        <v/>
      </c>
      <c r="L23978" s="14" t="str">
        <v/>
      </c>
      <c r="O23978" s="14" t="str">
        <v/>
      </c>
      <c r="P23978" s="14" t="str">
        <f ca="1"/>
        <v>Low Cap</v>
      </c>
    </row>
    <row r="23979" spans="11:16">
      <c r="K23979" s="14" t="str">
        <v/>
      </c>
      <c r="L23979" s="14" t="str">
        <v/>
      </c>
      <c r="O23979" s="14" t="str">
        <v/>
      </c>
      <c r="P23979" s="14" t="str">
        <f ca="1"/>
        <v>Low Cap</v>
      </c>
    </row>
    <row r="23980" spans="11:16">
      <c r="K23980" s="14" t="str">
        <v/>
      </c>
      <c r="L23980" s="14" t="str">
        <v/>
      </c>
      <c r="O23980" s="14" t="str">
        <v/>
      </c>
      <c r="P23980" s="14" t="str">
        <f ca="1"/>
        <v>Low Cap</v>
      </c>
    </row>
    <row r="23981" spans="11:16">
      <c r="K23981" s="14" t="str">
        <v/>
      </c>
      <c r="L23981" s="14" t="str">
        <v/>
      </c>
      <c r="O23981" s="14" t="str">
        <v/>
      </c>
      <c r="P23981" s="14" t="str">
        <f ca="1"/>
        <v>Low Cap</v>
      </c>
    </row>
    <row r="23982" spans="11:16">
      <c r="K23982" s="14" t="str">
        <v/>
      </c>
      <c r="L23982" s="14" t="str">
        <v/>
      </c>
      <c r="O23982" s="14" t="str">
        <v/>
      </c>
      <c r="P23982" s="14" t="str">
        <f ca="1"/>
        <v>Low Cap</v>
      </c>
    </row>
    <row r="23983" spans="11:16">
      <c r="K23983" s="14" t="str">
        <v/>
      </c>
      <c r="L23983" s="14" t="str">
        <v/>
      </c>
      <c r="O23983" s="14" t="str">
        <v/>
      </c>
      <c r="P23983" s="14" t="str">
        <f ca="1"/>
        <v>Low Cap</v>
      </c>
    </row>
    <row r="23984" spans="11:16">
      <c r="K23984" s="14" t="str">
        <v/>
      </c>
      <c r="L23984" s="14" t="str">
        <v/>
      </c>
      <c r="O23984" s="14" t="str">
        <v/>
      </c>
      <c r="P23984" s="14" t="str">
        <f ca="1"/>
        <v>Low Cap</v>
      </c>
    </row>
    <row r="23985" spans="11:16">
      <c r="K23985" s="14" t="str">
        <v/>
      </c>
      <c r="L23985" s="14" t="str">
        <v/>
      </c>
      <c r="O23985" s="14" t="str">
        <v/>
      </c>
      <c r="P23985" s="14" t="str">
        <f ca="1"/>
        <v>Low Cap</v>
      </c>
    </row>
    <row r="23986" spans="11:16">
      <c r="K23986" s="14" t="str">
        <v/>
      </c>
      <c r="L23986" s="14" t="str">
        <v/>
      </c>
      <c r="O23986" s="14" t="str">
        <v/>
      </c>
      <c r="P23986" s="14" t="str">
        <f ca="1"/>
        <v>Low Cap</v>
      </c>
    </row>
    <row r="23987" spans="11:16">
      <c r="K23987" s="14" t="str">
        <v/>
      </c>
      <c r="L23987" s="14" t="str">
        <v/>
      </c>
      <c r="O23987" s="14" t="str">
        <v/>
      </c>
      <c r="P23987" s="14" t="str">
        <f ca="1"/>
        <v>Low Cap</v>
      </c>
    </row>
    <row r="23988" spans="11:16">
      <c r="K23988" s="14" t="str">
        <v/>
      </c>
      <c r="L23988" s="14" t="str">
        <v/>
      </c>
      <c r="O23988" s="14" t="str">
        <v/>
      </c>
      <c r="P23988" s="14" t="str">
        <f ca="1"/>
        <v>Low Cap</v>
      </c>
    </row>
    <row r="23989" spans="11:16">
      <c r="K23989" s="14" t="str">
        <v/>
      </c>
      <c r="L23989" s="14" t="str">
        <v/>
      </c>
      <c r="O23989" s="14" t="str">
        <v/>
      </c>
      <c r="P23989" s="14" t="str">
        <f ca="1"/>
        <v>Low Cap</v>
      </c>
    </row>
    <row r="23990" spans="11:16">
      <c r="K23990" s="14" t="str">
        <v/>
      </c>
      <c r="L23990" s="14" t="str">
        <v/>
      </c>
      <c r="O23990" s="14" t="str">
        <v/>
      </c>
      <c r="P23990" s="14" t="str">
        <f ca="1"/>
        <v>Low Cap</v>
      </c>
    </row>
    <row r="23991" spans="11:16">
      <c r="K23991" s="14" t="str">
        <v/>
      </c>
      <c r="L23991" s="14" t="str">
        <v/>
      </c>
      <c r="O23991" s="14" t="str">
        <v/>
      </c>
      <c r="P23991" s="14" t="str">
        <f ca="1"/>
        <v>Low Cap</v>
      </c>
    </row>
    <row r="23992" spans="11:16">
      <c r="K23992" s="14" t="str">
        <v/>
      </c>
      <c r="L23992" s="14" t="str">
        <v/>
      </c>
      <c r="O23992" s="14" t="str">
        <v/>
      </c>
      <c r="P23992" s="14" t="str">
        <f ca="1"/>
        <v>Low Cap</v>
      </c>
    </row>
    <row r="23993" spans="11:16">
      <c r="K23993" s="14" t="str">
        <v/>
      </c>
      <c r="L23993" s="14" t="str">
        <v/>
      </c>
      <c r="O23993" s="14" t="str">
        <v/>
      </c>
      <c r="P23993" s="14" t="str">
        <f ca="1"/>
        <v>Low Cap</v>
      </c>
    </row>
    <row r="23994" spans="11:16">
      <c r="K23994" s="14" t="str">
        <v/>
      </c>
      <c r="L23994" s="14" t="str">
        <v/>
      </c>
      <c r="O23994" s="14" t="str">
        <v/>
      </c>
      <c r="P23994" s="14" t="str">
        <f ca="1"/>
        <v>Low Cap</v>
      </c>
    </row>
    <row r="23995" spans="11:16">
      <c r="K23995" s="14" t="str">
        <v/>
      </c>
      <c r="L23995" s="14" t="str">
        <v/>
      </c>
      <c r="O23995" s="14" t="str">
        <v/>
      </c>
      <c r="P23995" s="14" t="str">
        <f ca="1"/>
        <v>Low Cap</v>
      </c>
    </row>
    <row r="23996" spans="11:16">
      <c r="K23996" s="14" t="str">
        <v/>
      </c>
      <c r="L23996" s="14" t="str">
        <v/>
      </c>
      <c r="O23996" s="14" t="str">
        <v/>
      </c>
      <c r="P23996" s="14" t="str">
        <f ca="1"/>
        <v>Low Cap</v>
      </c>
    </row>
    <row r="23997" spans="11:16">
      <c r="K23997" s="14" t="str">
        <v/>
      </c>
      <c r="L23997" s="14" t="str">
        <v/>
      </c>
      <c r="O23997" s="14" t="str">
        <v/>
      </c>
      <c r="P23997" s="14" t="str">
        <f ca="1"/>
        <v>Low Cap</v>
      </c>
    </row>
    <row r="23998" spans="11:16">
      <c r="K23998" s="14" t="str">
        <v/>
      </c>
      <c r="L23998" s="14" t="str">
        <v/>
      </c>
      <c r="O23998" s="14" t="str">
        <v/>
      </c>
      <c r="P23998" s="14" t="str">
        <f ca="1"/>
        <v>Low Cap</v>
      </c>
    </row>
    <row r="23999" spans="11:16">
      <c r="K23999" s="14" t="str">
        <v/>
      </c>
      <c r="L23999" s="14" t="str">
        <v/>
      </c>
      <c r="O23999" s="14" t="str">
        <v/>
      </c>
      <c r="P23999" s="14" t="str">
        <f ca="1"/>
        <v>Low Cap</v>
      </c>
    </row>
    <row r="24000" spans="11:16">
      <c r="K24000" s="14" t="str">
        <v/>
      </c>
      <c r="L24000" s="14" t="str">
        <v/>
      </c>
      <c r="O24000" s="14" t="str">
        <v/>
      </c>
      <c r="P24000" s="14" t="str">
        <f ca="1"/>
        <v>Low Cap</v>
      </c>
    </row>
    <row r="24001" spans="11:16">
      <c r="K24001" s="14" t="str">
        <v/>
      </c>
      <c r="L24001" s="14" t="str">
        <v/>
      </c>
      <c r="O24001" s="14" t="str">
        <v/>
      </c>
      <c r="P24001" s="14" t="str">
        <f ca="1"/>
        <v>Low Cap</v>
      </c>
    </row>
    <row r="24002" spans="11:16">
      <c r="K24002" s="14" t="str">
        <v/>
      </c>
      <c r="L24002" s="14" t="str">
        <v/>
      </c>
      <c r="O24002" s="14" t="str">
        <v/>
      </c>
      <c r="P24002" s="14" t="str">
        <f ca="1"/>
        <v>Low Cap</v>
      </c>
    </row>
    <row r="24003" spans="11:16">
      <c r="K24003" s="14" t="str">
        <v/>
      </c>
      <c r="L24003" s="14" t="str">
        <v/>
      </c>
      <c r="O24003" s="14" t="str">
        <v/>
      </c>
      <c r="P24003" s="14" t="str">
        <f ca="1"/>
        <v>Low Cap</v>
      </c>
    </row>
    <row r="24004" spans="11:16">
      <c r="K24004" s="14" t="str">
        <v/>
      </c>
      <c r="L24004" s="14" t="str">
        <v/>
      </c>
      <c r="O24004" s="14" t="str">
        <v/>
      </c>
      <c r="P24004" s="14" t="str">
        <f ca="1"/>
        <v>Low Cap</v>
      </c>
    </row>
    <row r="24005" spans="11:16">
      <c r="K24005" s="14" t="str">
        <v/>
      </c>
      <c r="L24005" s="14" t="str">
        <v/>
      </c>
      <c r="O24005" s="14" t="str">
        <v/>
      </c>
      <c r="P24005" s="14" t="str">
        <f ca="1"/>
        <v>Low Cap</v>
      </c>
    </row>
    <row r="24006" spans="11:16">
      <c r="K24006" s="14" t="str">
        <v/>
      </c>
      <c r="L24006" s="14" t="str">
        <v/>
      </c>
      <c r="O24006" s="14" t="str">
        <v/>
      </c>
      <c r="P24006" s="14" t="str">
        <f ca="1"/>
        <v>Low Cap</v>
      </c>
    </row>
    <row r="24007" spans="11:16">
      <c r="K24007" s="14" t="str">
        <v/>
      </c>
      <c r="L24007" s="14" t="str">
        <v/>
      </c>
      <c r="O24007" s="14" t="str">
        <v/>
      </c>
      <c r="P24007" s="14" t="str">
        <f ca="1"/>
        <v>Low Cap</v>
      </c>
    </row>
    <row r="24008" spans="11:16">
      <c r="K24008" s="14" t="str">
        <v/>
      </c>
      <c r="L24008" s="14" t="str">
        <v/>
      </c>
      <c r="O24008" s="14" t="str">
        <v/>
      </c>
      <c r="P24008" s="14" t="str">
        <f ca="1"/>
        <v>Low Cap</v>
      </c>
    </row>
    <row r="24009" spans="11:16">
      <c r="K24009" s="14" t="str">
        <v/>
      </c>
      <c r="L24009" s="14" t="str">
        <v/>
      </c>
      <c r="O24009" s="14" t="str">
        <v/>
      </c>
      <c r="P24009" s="14" t="str">
        <f ca="1"/>
        <v>Low Cap</v>
      </c>
    </row>
    <row r="24010" spans="11:16">
      <c r="K24010" s="14" t="str">
        <v/>
      </c>
      <c r="L24010" s="14" t="str">
        <v/>
      </c>
      <c r="O24010" s="14" t="str">
        <v/>
      </c>
      <c r="P24010" s="14" t="str">
        <f ca="1"/>
        <v>Low Cap</v>
      </c>
    </row>
    <row r="24011" spans="11:16">
      <c r="K24011" s="14" t="str">
        <v/>
      </c>
      <c r="L24011" s="14" t="str">
        <v/>
      </c>
      <c r="O24011" s="14" t="str">
        <v/>
      </c>
      <c r="P24011" s="14" t="str">
        <f ca="1"/>
        <v>Low Cap</v>
      </c>
    </row>
    <row r="24012" spans="11:16">
      <c r="K24012" s="14" t="str">
        <v/>
      </c>
      <c r="L24012" s="14" t="str">
        <v/>
      </c>
      <c r="O24012" s="14" t="str">
        <v/>
      </c>
      <c r="P24012" s="14" t="str">
        <f ca="1"/>
        <v>Low Cap</v>
      </c>
    </row>
    <row r="24013" spans="11:16">
      <c r="K24013" s="14" t="str">
        <v/>
      </c>
      <c r="L24013" s="14" t="str">
        <v/>
      </c>
      <c r="O24013" s="14" t="str">
        <v/>
      </c>
      <c r="P24013" s="14" t="str">
        <f ca="1"/>
        <v>Low Cap</v>
      </c>
    </row>
    <row r="24014" spans="11:16">
      <c r="K24014" s="14" t="str">
        <v/>
      </c>
      <c r="L24014" s="14" t="str">
        <v/>
      </c>
      <c r="O24014" s="14" t="str">
        <v/>
      </c>
      <c r="P24014" s="14" t="str">
        <f ca="1"/>
        <v>Low Cap</v>
      </c>
    </row>
    <row r="24015" spans="11:16">
      <c r="K24015" s="14" t="str">
        <v/>
      </c>
      <c r="L24015" s="14" t="str">
        <v/>
      </c>
      <c r="O24015" s="14" t="str">
        <v/>
      </c>
      <c r="P24015" s="14" t="str">
        <f ca="1"/>
        <v>Low Cap</v>
      </c>
    </row>
    <row r="24016" spans="11:16">
      <c r="K24016" s="14" t="str">
        <v/>
      </c>
      <c r="L24016" s="14" t="str">
        <v/>
      </c>
      <c r="O24016" s="14" t="str">
        <v/>
      </c>
      <c r="P24016" s="14" t="str">
        <f ca="1"/>
        <v>Low Cap</v>
      </c>
    </row>
    <row r="24017" spans="11:16">
      <c r="K24017" s="14" t="str">
        <v/>
      </c>
      <c r="L24017" s="14" t="str">
        <v/>
      </c>
      <c r="O24017" s="14" t="str">
        <v/>
      </c>
      <c r="P24017" s="14" t="str">
        <f ca="1"/>
        <v>Low Cap</v>
      </c>
    </row>
    <row r="24018" spans="11:16">
      <c r="K24018" s="14" t="str">
        <v/>
      </c>
      <c r="L24018" s="14" t="str">
        <v/>
      </c>
      <c r="O24018" s="14" t="str">
        <v/>
      </c>
      <c r="P24018" s="14" t="str">
        <f ca="1"/>
        <v>Low Cap</v>
      </c>
    </row>
    <row r="24019" spans="11:16">
      <c r="K24019" s="14" t="str">
        <v/>
      </c>
      <c r="L24019" s="14" t="str">
        <v/>
      </c>
      <c r="O24019" s="14" t="str">
        <v/>
      </c>
      <c r="P24019" s="14" t="str">
        <f ca="1"/>
        <v>Low Cap</v>
      </c>
    </row>
    <row r="24020" spans="11:16">
      <c r="K24020" s="14" t="str">
        <v/>
      </c>
      <c r="L24020" s="14" t="str">
        <v/>
      </c>
      <c r="O24020" s="14" t="str">
        <v/>
      </c>
      <c r="P24020" s="14" t="str">
        <f ca="1"/>
        <v>Low Cap</v>
      </c>
    </row>
    <row r="24021" spans="11:16">
      <c r="K24021" s="14" t="str">
        <v/>
      </c>
      <c r="L24021" s="14" t="str">
        <v/>
      </c>
      <c r="O24021" s="14" t="str">
        <v/>
      </c>
      <c r="P24021" s="14" t="str">
        <f ca="1"/>
        <v>Low Cap</v>
      </c>
    </row>
    <row r="24022" spans="11:16">
      <c r="K24022" s="14" t="str">
        <v/>
      </c>
      <c r="L24022" s="14" t="str">
        <v/>
      </c>
      <c r="O24022" s="14" t="str">
        <v/>
      </c>
      <c r="P24022" s="14" t="str">
        <f ca="1"/>
        <v>Low Cap</v>
      </c>
    </row>
    <row r="24023" spans="11:16">
      <c r="K24023" s="14" t="str">
        <v/>
      </c>
      <c r="L24023" s="14" t="str">
        <v/>
      </c>
      <c r="O24023" s="14" t="str">
        <v/>
      </c>
      <c r="P24023" s="14" t="str">
        <f ca="1"/>
        <v>Low Cap</v>
      </c>
    </row>
    <row r="24024" spans="11:16">
      <c r="K24024" s="14" t="str">
        <v/>
      </c>
      <c r="L24024" s="14" t="str">
        <v/>
      </c>
      <c r="O24024" s="14" t="str">
        <v/>
      </c>
      <c r="P24024" s="14" t="str">
        <f ca="1"/>
        <v>Low Cap</v>
      </c>
    </row>
    <row r="24025" spans="11:16">
      <c r="K24025" s="14" t="str">
        <v/>
      </c>
      <c r="L24025" s="14" t="str">
        <v/>
      </c>
      <c r="O24025" s="14" t="str">
        <v/>
      </c>
      <c r="P24025" s="14" t="str">
        <f ca="1"/>
        <v>Low Cap</v>
      </c>
    </row>
    <row r="24026" spans="11:16">
      <c r="K24026" s="14" t="str">
        <v/>
      </c>
      <c r="L24026" s="14" t="str">
        <v/>
      </c>
      <c r="O24026" s="14" t="str">
        <v/>
      </c>
      <c r="P24026" s="14" t="str">
        <f ca="1"/>
        <v>Low Cap</v>
      </c>
    </row>
    <row r="24027" spans="11:16">
      <c r="K24027" s="14" t="str">
        <v/>
      </c>
      <c r="L24027" s="14" t="str">
        <v/>
      </c>
      <c r="O24027" s="14" t="str">
        <v/>
      </c>
      <c r="P24027" s="14" t="str">
        <f ca="1"/>
        <v>Low Cap</v>
      </c>
    </row>
    <row r="24028" spans="11:16">
      <c r="K24028" s="14" t="str">
        <v/>
      </c>
      <c r="L24028" s="14" t="str">
        <v/>
      </c>
      <c r="O24028" s="14" t="str">
        <v/>
      </c>
      <c r="P24028" s="14" t="str">
        <f ca="1"/>
        <v>Low Cap</v>
      </c>
    </row>
    <row r="24029" spans="11:16">
      <c r="K24029" s="14" t="str">
        <v/>
      </c>
      <c r="L24029" s="14" t="str">
        <v/>
      </c>
      <c r="O24029" s="14" t="str">
        <v/>
      </c>
      <c r="P24029" s="14" t="str">
        <f ca="1"/>
        <v>Low Cap</v>
      </c>
    </row>
    <row r="24030" spans="11:16">
      <c r="K24030" s="14" t="str">
        <v/>
      </c>
      <c r="L24030" s="14" t="str">
        <v/>
      </c>
      <c r="O24030" s="14" t="str">
        <v/>
      </c>
      <c r="P24030" s="14" t="str">
        <f ca="1"/>
        <v>Low Cap</v>
      </c>
    </row>
    <row r="24031" spans="11:16">
      <c r="K24031" s="14" t="str">
        <v/>
      </c>
      <c r="L24031" s="14" t="str">
        <v/>
      </c>
      <c r="O24031" s="14" t="str">
        <v/>
      </c>
      <c r="P24031" s="14" t="str">
        <f ca="1"/>
        <v>Low Cap</v>
      </c>
    </row>
    <row r="24032" spans="11:16">
      <c r="K24032" s="14" t="str">
        <v/>
      </c>
      <c r="L24032" s="14" t="str">
        <v/>
      </c>
      <c r="O24032" s="14" t="str">
        <v/>
      </c>
      <c r="P24032" s="14" t="str">
        <f ca="1"/>
        <v>Low Cap</v>
      </c>
    </row>
    <row r="24033" spans="11:16">
      <c r="K24033" s="14" t="str">
        <v/>
      </c>
      <c r="L24033" s="14" t="str">
        <v/>
      </c>
      <c r="O24033" s="14" t="str">
        <v/>
      </c>
      <c r="P24033" s="14" t="str">
        <f ca="1"/>
        <v>Low Cap</v>
      </c>
    </row>
    <row r="24034" spans="11:16">
      <c r="K24034" s="14" t="str">
        <v/>
      </c>
      <c r="L24034" s="14" t="str">
        <v/>
      </c>
      <c r="O24034" s="14" t="str">
        <v/>
      </c>
      <c r="P24034" s="14" t="str">
        <f ca="1"/>
        <v>Low Cap</v>
      </c>
    </row>
    <row r="24035" spans="11:16">
      <c r="K24035" s="14" t="str">
        <v/>
      </c>
      <c r="L24035" s="14" t="str">
        <v/>
      </c>
      <c r="O24035" s="14" t="str">
        <v/>
      </c>
      <c r="P24035" s="14" t="str">
        <f ca="1"/>
        <v>Low Cap</v>
      </c>
    </row>
    <row r="24036" spans="11:16">
      <c r="K24036" s="14" t="str">
        <v/>
      </c>
      <c r="L24036" s="14" t="str">
        <v/>
      </c>
      <c r="O24036" s="14" t="str">
        <v/>
      </c>
      <c r="P24036" s="14" t="str">
        <f ca="1"/>
        <v>Low Cap</v>
      </c>
    </row>
    <row r="24037" spans="11:16">
      <c r="K24037" s="14" t="str">
        <v/>
      </c>
      <c r="L24037" s="14" t="str">
        <v/>
      </c>
      <c r="O24037" s="14" t="str">
        <v/>
      </c>
      <c r="P24037" s="14" t="str">
        <f ca="1"/>
        <v>Low Cap</v>
      </c>
    </row>
    <row r="24038" spans="11:16">
      <c r="K24038" s="14" t="str">
        <v/>
      </c>
      <c r="L24038" s="14" t="str">
        <v/>
      </c>
      <c r="O24038" s="14" t="str">
        <v/>
      </c>
      <c r="P24038" s="14" t="str">
        <f ca="1"/>
        <v>Low Cap</v>
      </c>
    </row>
    <row r="24039" spans="11:16">
      <c r="K24039" s="14" t="str">
        <v/>
      </c>
      <c r="L24039" s="14" t="str">
        <v/>
      </c>
      <c r="O24039" s="14" t="str">
        <v/>
      </c>
      <c r="P24039" s="14" t="str">
        <f ca="1"/>
        <v>Low Cap</v>
      </c>
    </row>
    <row r="24040" spans="11:16">
      <c r="K24040" s="14" t="str">
        <v/>
      </c>
      <c r="L24040" s="14" t="str">
        <v/>
      </c>
      <c r="O24040" s="14" t="str">
        <v/>
      </c>
      <c r="P24040" s="14" t="str">
        <f ca="1"/>
        <v>Low Cap</v>
      </c>
    </row>
    <row r="24041" spans="11:16">
      <c r="K24041" s="14" t="str">
        <v/>
      </c>
      <c r="L24041" s="14" t="str">
        <v/>
      </c>
      <c r="O24041" s="14" t="str">
        <v/>
      </c>
      <c r="P24041" s="14" t="str">
        <f ca="1"/>
        <v>Low Cap</v>
      </c>
    </row>
    <row r="24042" spans="11:16">
      <c r="K24042" s="14" t="str">
        <v/>
      </c>
      <c r="L24042" s="14" t="str">
        <v/>
      </c>
      <c r="O24042" s="14" t="str">
        <v/>
      </c>
      <c r="P24042" s="14" t="str">
        <f ca="1"/>
        <v>Low Cap</v>
      </c>
    </row>
    <row r="24043" spans="11:16">
      <c r="K24043" s="14" t="str">
        <v/>
      </c>
      <c r="L24043" s="14" t="str">
        <v/>
      </c>
      <c r="O24043" s="14" t="str">
        <v/>
      </c>
      <c r="P24043" s="14" t="str">
        <f ca="1"/>
        <v>Low Cap</v>
      </c>
    </row>
    <row r="24044" spans="11:16">
      <c r="K24044" s="14" t="str">
        <v/>
      </c>
      <c r="L24044" s="14" t="str">
        <v/>
      </c>
      <c r="O24044" s="14" t="str">
        <v/>
      </c>
      <c r="P24044" s="14" t="str">
        <f ca="1"/>
        <v>Low Cap</v>
      </c>
    </row>
    <row r="24045" spans="11:16">
      <c r="K24045" s="14" t="str">
        <v/>
      </c>
      <c r="L24045" s="14" t="str">
        <v/>
      </c>
      <c r="O24045" s="14" t="str">
        <v/>
      </c>
      <c r="P24045" s="14" t="str">
        <f ca="1"/>
        <v>Low Cap</v>
      </c>
    </row>
    <row r="24046" spans="11:16">
      <c r="K24046" s="14" t="str">
        <v/>
      </c>
      <c r="L24046" s="14" t="str">
        <v/>
      </c>
      <c r="O24046" s="14" t="str">
        <v/>
      </c>
      <c r="P24046" s="14" t="str">
        <f ca="1"/>
        <v>Low Cap</v>
      </c>
    </row>
    <row r="24047" spans="11:16">
      <c r="K24047" s="14" t="str">
        <v/>
      </c>
      <c r="L24047" s="14" t="str">
        <v/>
      </c>
      <c r="O24047" s="14" t="str">
        <v/>
      </c>
      <c r="P24047" s="14" t="str">
        <f ca="1"/>
        <v>Low Cap</v>
      </c>
    </row>
    <row r="24048" spans="11:16">
      <c r="K24048" s="14" t="str">
        <v/>
      </c>
      <c r="L24048" s="14" t="str">
        <v/>
      </c>
      <c r="O24048" s="14" t="str">
        <v/>
      </c>
      <c r="P24048" s="14" t="str">
        <f ca="1"/>
        <v>Low Cap</v>
      </c>
    </row>
    <row r="24049" spans="11:16">
      <c r="K24049" s="14" t="str">
        <v/>
      </c>
      <c r="L24049" s="14" t="str">
        <v/>
      </c>
      <c r="O24049" s="14" t="str">
        <v/>
      </c>
      <c r="P24049" s="14" t="str">
        <f ca="1"/>
        <v>Low Cap</v>
      </c>
    </row>
    <row r="24050" spans="11:16">
      <c r="K24050" s="14" t="str">
        <v/>
      </c>
      <c r="L24050" s="14" t="str">
        <v/>
      </c>
      <c r="O24050" s="14" t="str">
        <v/>
      </c>
      <c r="P24050" s="14" t="str">
        <f ca="1"/>
        <v>Low Cap</v>
      </c>
    </row>
    <row r="24051" spans="11:16">
      <c r="K24051" s="14" t="str">
        <v/>
      </c>
      <c r="L24051" s="14" t="str">
        <v/>
      </c>
      <c r="O24051" s="14" t="str">
        <v/>
      </c>
      <c r="P24051" s="14" t="str">
        <f ca="1"/>
        <v>Low Cap</v>
      </c>
    </row>
    <row r="24052" spans="11:16">
      <c r="K24052" s="14" t="str">
        <v/>
      </c>
      <c r="L24052" s="14" t="str">
        <v/>
      </c>
      <c r="O24052" s="14" t="str">
        <v/>
      </c>
      <c r="P24052" s="14" t="str">
        <f ca="1"/>
        <v>Low Cap</v>
      </c>
    </row>
    <row r="24053" spans="11:16">
      <c r="K24053" s="14" t="str">
        <v/>
      </c>
      <c r="L24053" s="14" t="str">
        <v/>
      </c>
      <c r="O24053" s="14" t="str">
        <v/>
      </c>
      <c r="P24053" s="14" t="str">
        <f ca="1"/>
        <v>Low Cap</v>
      </c>
    </row>
    <row r="24054" spans="11:16">
      <c r="K24054" s="14" t="str">
        <v/>
      </c>
      <c r="L24054" s="14" t="str">
        <v/>
      </c>
      <c r="O24054" s="14" t="str">
        <v/>
      </c>
      <c r="P24054" s="14" t="str">
        <f ca="1"/>
        <v>Low Cap</v>
      </c>
    </row>
    <row r="24055" spans="11:16">
      <c r="K24055" s="14" t="str">
        <v/>
      </c>
      <c r="L24055" s="14" t="str">
        <v/>
      </c>
      <c r="O24055" s="14" t="str">
        <v/>
      </c>
      <c r="P24055" s="14" t="str">
        <f ca="1"/>
        <v>Low Cap</v>
      </c>
    </row>
    <row r="24056" spans="11:16">
      <c r="K24056" s="14" t="str">
        <v/>
      </c>
      <c r="L24056" s="14" t="str">
        <v/>
      </c>
      <c r="O24056" s="14" t="str">
        <v/>
      </c>
      <c r="P24056" s="14" t="str">
        <f ca="1"/>
        <v>Low Cap</v>
      </c>
    </row>
    <row r="24057" spans="11:16">
      <c r="K24057" s="14" t="str">
        <v/>
      </c>
      <c r="L24057" s="14" t="str">
        <v/>
      </c>
      <c r="O24057" s="14" t="str">
        <v/>
      </c>
      <c r="P24057" s="14" t="str">
        <f ca="1"/>
        <v>Low Cap</v>
      </c>
    </row>
    <row r="24058" spans="11:16">
      <c r="K24058" s="14" t="str">
        <v/>
      </c>
      <c r="L24058" s="14" t="str">
        <v/>
      </c>
      <c r="O24058" s="14" t="str">
        <v/>
      </c>
      <c r="P24058" s="14" t="str">
        <f ca="1"/>
        <v>Low Cap</v>
      </c>
    </row>
    <row r="24059" spans="11:16">
      <c r="K24059" s="14" t="str">
        <v/>
      </c>
      <c r="L24059" s="14" t="str">
        <v/>
      </c>
      <c r="O24059" s="14" t="str">
        <v/>
      </c>
      <c r="P24059" s="14" t="str">
        <f ca="1"/>
        <v>Low Cap</v>
      </c>
    </row>
    <row r="24060" spans="11:16">
      <c r="K24060" s="14" t="str">
        <v/>
      </c>
      <c r="L24060" s="14" t="str">
        <v/>
      </c>
      <c r="O24060" s="14" t="str">
        <v/>
      </c>
      <c r="P24060" s="14" t="str">
        <f ca="1"/>
        <v>Low Cap</v>
      </c>
    </row>
    <row r="24061" spans="11:16">
      <c r="K24061" s="14" t="str">
        <v/>
      </c>
      <c r="L24061" s="14" t="str">
        <v/>
      </c>
      <c r="O24061" s="14" t="str">
        <v/>
      </c>
      <c r="P24061" s="14" t="str">
        <f ca="1"/>
        <v>Low Cap</v>
      </c>
    </row>
    <row r="24062" spans="11:16">
      <c r="K24062" s="14" t="str">
        <v/>
      </c>
      <c r="L24062" s="14" t="str">
        <v/>
      </c>
      <c r="O24062" s="14" t="str">
        <v/>
      </c>
      <c r="P24062" s="14" t="str">
        <f ca="1"/>
        <v>Low Cap</v>
      </c>
    </row>
    <row r="24063" spans="11:16">
      <c r="K24063" s="14" t="str">
        <v/>
      </c>
      <c r="L24063" s="14" t="str">
        <v/>
      </c>
      <c r="O24063" s="14" t="str">
        <v/>
      </c>
      <c r="P24063" s="14" t="str">
        <f ca="1"/>
        <v>Low Cap</v>
      </c>
    </row>
    <row r="24064" spans="11:16">
      <c r="K24064" s="14" t="str">
        <v/>
      </c>
      <c r="L24064" s="14" t="str">
        <v/>
      </c>
      <c r="O24064" s="14" t="str">
        <v/>
      </c>
      <c r="P24064" s="14" t="str">
        <f ca="1"/>
        <v>Low Cap</v>
      </c>
    </row>
    <row r="24065" spans="11:16">
      <c r="K24065" s="14" t="str">
        <v/>
      </c>
      <c r="L24065" s="14" t="str">
        <v/>
      </c>
      <c r="O24065" s="14" t="str">
        <v/>
      </c>
      <c r="P24065" s="14" t="str">
        <f ca="1"/>
        <v>Low Cap</v>
      </c>
    </row>
    <row r="24066" spans="11:16">
      <c r="K24066" s="14" t="str">
        <v/>
      </c>
      <c r="L24066" s="14" t="str">
        <v/>
      </c>
      <c r="O24066" s="14" t="str">
        <v/>
      </c>
      <c r="P24066" s="14" t="str">
        <f ca="1"/>
        <v>Low Cap</v>
      </c>
    </row>
    <row r="24067" spans="11:16">
      <c r="K24067" s="14" t="str">
        <v/>
      </c>
      <c r="L24067" s="14" t="str">
        <v/>
      </c>
      <c r="O24067" s="14" t="str">
        <v/>
      </c>
      <c r="P24067" s="14" t="str">
        <f ca="1"/>
        <v>Low Cap</v>
      </c>
    </row>
    <row r="24068" spans="11:16">
      <c r="K24068" s="14" t="str">
        <v/>
      </c>
      <c r="L24068" s="14" t="str">
        <v/>
      </c>
      <c r="O24068" s="14" t="str">
        <v/>
      </c>
      <c r="P24068" s="14" t="str">
        <f ca="1"/>
        <v>Low Cap</v>
      </c>
    </row>
    <row r="24069" spans="11:16">
      <c r="K24069" s="14" t="str">
        <v/>
      </c>
      <c r="L24069" s="14" t="str">
        <v/>
      </c>
      <c r="O24069" s="14" t="str">
        <v/>
      </c>
      <c r="P24069" s="14" t="str">
        <f ca="1"/>
        <v>Low Cap</v>
      </c>
    </row>
    <row r="24070" spans="11:16">
      <c r="K24070" s="14" t="str">
        <v/>
      </c>
      <c r="L24070" s="14" t="str">
        <v/>
      </c>
      <c r="O24070" s="14" t="str">
        <v/>
      </c>
      <c r="P24070" s="14" t="str">
        <f ca="1"/>
        <v>Low Cap</v>
      </c>
    </row>
    <row r="24071" spans="11:16">
      <c r="K24071" s="14" t="str">
        <v/>
      </c>
      <c r="L24071" s="14" t="str">
        <v/>
      </c>
      <c r="O24071" s="14" t="str">
        <v/>
      </c>
      <c r="P24071" s="14" t="str">
        <f ca="1"/>
        <v>Low Cap</v>
      </c>
    </row>
    <row r="24072" spans="11:16">
      <c r="K24072" s="14" t="str">
        <v/>
      </c>
      <c r="L24072" s="14" t="str">
        <v/>
      </c>
      <c r="O24072" s="14" t="str">
        <v/>
      </c>
      <c r="P24072" s="14" t="str">
        <f ca="1"/>
        <v>Low Cap</v>
      </c>
    </row>
    <row r="24073" spans="11:16">
      <c r="K24073" s="14" t="str">
        <v/>
      </c>
      <c r="L24073" s="14" t="str">
        <v/>
      </c>
      <c r="O24073" s="14" t="str">
        <v/>
      </c>
      <c r="P24073" s="14" t="str">
        <f ca="1"/>
        <v>Low Cap</v>
      </c>
    </row>
    <row r="24074" spans="11:16">
      <c r="K24074" s="14" t="str">
        <v/>
      </c>
      <c r="L24074" s="14" t="str">
        <v/>
      </c>
      <c r="O24074" s="14" t="str">
        <v/>
      </c>
      <c r="P24074" s="14" t="str">
        <f ca="1"/>
        <v>Low Cap</v>
      </c>
    </row>
    <row r="24075" spans="11:16">
      <c r="K24075" s="14" t="str">
        <v/>
      </c>
      <c r="L24075" s="14" t="str">
        <v/>
      </c>
      <c r="O24075" s="14" t="str">
        <v/>
      </c>
      <c r="P24075" s="14" t="str">
        <f ca="1"/>
        <v>Low Cap</v>
      </c>
    </row>
    <row r="24076" spans="11:16">
      <c r="K24076" s="14" t="str">
        <v/>
      </c>
      <c r="L24076" s="14" t="str">
        <v/>
      </c>
      <c r="O24076" s="14" t="str">
        <v/>
      </c>
      <c r="P24076" s="14" t="str">
        <f ca="1"/>
        <v>Low Cap</v>
      </c>
    </row>
    <row r="24077" spans="11:16">
      <c r="K24077" s="14" t="str">
        <v/>
      </c>
      <c r="L24077" s="14" t="str">
        <v/>
      </c>
      <c r="O24077" s="14" t="str">
        <v/>
      </c>
      <c r="P24077" s="14" t="str">
        <f ca="1"/>
        <v>Low Cap</v>
      </c>
    </row>
    <row r="24078" spans="11:16">
      <c r="K24078" s="14" t="str">
        <v/>
      </c>
      <c r="L24078" s="14" t="str">
        <v/>
      </c>
      <c r="O24078" s="14" t="str">
        <v/>
      </c>
      <c r="P24078" s="14" t="str">
        <f ca="1"/>
        <v>Low Cap</v>
      </c>
    </row>
    <row r="24079" spans="11:16">
      <c r="K24079" s="14" t="str">
        <v/>
      </c>
      <c r="L24079" s="14" t="str">
        <v/>
      </c>
      <c r="O24079" s="14" t="str">
        <v/>
      </c>
      <c r="P24079" s="14" t="str">
        <f ca="1"/>
        <v>Low Cap</v>
      </c>
    </row>
    <row r="24080" spans="11:16">
      <c r="K24080" s="14" t="str">
        <v/>
      </c>
      <c r="L24080" s="14" t="str">
        <v/>
      </c>
      <c r="O24080" s="14" t="str">
        <v/>
      </c>
      <c r="P24080" s="14" t="str">
        <f ca="1"/>
        <v>Low Cap</v>
      </c>
    </row>
    <row r="24081" spans="11:16">
      <c r="K24081" s="14" t="str">
        <v/>
      </c>
      <c r="L24081" s="14" t="str">
        <v/>
      </c>
      <c r="O24081" s="14" t="str">
        <v/>
      </c>
      <c r="P24081" s="14" t="str">
        <f ca="1"/>
        <v>Low Cap</v>
      </c>
    </row>
    <row r="24082" spans="11:16">
      <c r="K24082" s="14" t="str">
        <v/>
      </c>
      <c r="L24082" s="14" t="str">
        <v/>
      </c>
      <c r="O24082" s="14" t="str">
        <v/>
      </c>
      <c r="P24082" s="14" t="str">
        <f ca="1"/>
        <v>Low Cap</v>
      </c>
    </row>
    <row r="24083" spans="11:16">
      <c r="K24083" s="14" t="str">
        <v/>
      </c>
      <c r="L24083" s="14" t="str">
        <v/>
      </c>
      <c r="O24083" s="14" t="str">
        <v/>
      </c>
      <c r="P24083" s="14" t="str">
        <f ca="1"/>
        <v>Low Cap</v>
      </c>
    </row>
    <row r="24084" spans="11:16">
      <c r="K24084" s="14" t="str">
        <v/>
      </c>
      <c r="L24084" s="14" t="str">
        <v/>
      </c>
      <c r="O24084" s="14" t="str">
        <v/>
      </c>
      <c r="P24084" s="14" t="str">
        <f ca="1"/>
        <v>Low Cap</v>
      </c>
    </row>
    <row r="24085" spans="11:16">
      <c r="K24085" s="14" t="str">
        <v/>
      </c>
      <c r="L24085" s="14" t="str">
        <v/>
      </c>
      <c r="O24085" s="14" t="str">
        <v/>
      </c>
      <c r="P24085" s="14" t="str">
        <f ca="1"/>
        <v>Low Cap</v>
      </c>
    </row>
    <row r="24086" spans="11:16">
      <c r="K24086" s="14" t="str">
        <v/>
      </c>
      <c r="L24086" s="14" t="str">
        <v/>
      </c>
      <c r="O24086" s="14" t="str">
        <v/>
      </c>
      <c r="P24086" s="14" t="str">
        <f ca="1"/>
        <v>Low Cap</v>
      </c>
    </row>
    <row r="24087" spans="11:16">
      <c r="K24087" s="14" t="str">
        <v/>
      </c>
      <c r="L24087" s="14" t="str">
        <v/>
      </c>
      <c r="O24087" s="14" t="str">
        <v/>
      </c>
      <c r="P24087" s="14" t="str">
        <f ca="1"/>
        <v>Low Cap</v>
      </c>
    </row>
    <row r="24088" spans="11:16">
      <c r="K24088" s="14" t="str">
        <v/>
      </c>
      <c r="L24088" s="14" t="str">
        <v/>
      </c>
      <c r="O24088" s="14" t="str">
        <v/>
      </c>
      <c r="P24088" s="14" t="str">
        <f ca="1"/>
        <v>Low Cap</v>
      </c>
    </row>
    <row r="24089" spans="11:16">
      <c r="K24089" s="14" t="str">
        <v/>
      </c>
      <c r="L24089" s="14" t="str">
        <v/>
      </c>
      <c r="O24089" s="14" t="str">
        <v/>
      </c>
      <c r="P24089" s="14" t="str">
        <f ca="1"/>
        <v>Low Cap</v>
      </c>
    </row>
    <row r="24090" spans="11:16">
      <c r="K24090" s="14" t="str">
        <v/>
      </c>
      <c r="L24090" s="14" t="str">
        <v/>
      </c>
      <c r="O24090" s="14" t="str">
        <v/>
      </c>
      <c r="P24090" s="14" t="str">
        <f ca="1"/>
        <v>Low Cap</v>
      </c>
    </row>
    <row r="24091" spans="11:16">
      <c r="K24091" s="14" t="str">
        <v/>
      </c>
      <c r="L24091" s="14" t="str">
        <v/>
      </c>
      <c r="O24091" s="14" t="str">
        <v/>
      </c>
      <c r="P24091" s="14" t="str">
        <f ca="1"/>
        <v>Low Cap</v>
      </c>
    </row>
    <row r="24092" spans="11:16">
      <c r="K24092" s="14" t="str">
        <v/>
      </c>
      <c r="L24092" s="14" t="str">
        <v/>
      </c>
      <c r="O24092" s="14" t="str">
        <v/>
      </c>
      <c r="P24092" s="14" t="str">
        <f ca="1"/>
        <v>Low Cap</v>
      </c>
    </row>
    <row r="24093" spans="11:16">
      <c r="K24093" s="14" t="str">
        <v/>
      </c>
      <c r="L24093" s="14" t="str">
        <v/>
      </c>
      <c r="O24093" s="14" t="str">
        <v/>
      </c>
      <c r="P24093" s="14" t="str">
        <f ca="1"/>
        <v>Low Cap</v>
      </c>
    </row>
    <row r="24094" spans="11:16">
      <c r="K24094" s="14" t="str">
        <v/>
      </c>
      <c r="L24094" s="14" t="str">
        <v/>
      </c>
      <c r="O24094" s="14" t="str">
        <v/>
      </c>
      <c r="P24094" s="14" t="str">
        <f ca="1"/>
        <v>Low Cap</v>
      </c>
    </row>
    <row r="24095" spans="11:16">
      <c r="K24095" s="14" t="str">
        <v/>
      </c>
      <c r="L24095" s="14" t="str">
        <v/>
      </c>
      <c r="O24095" s="14" t="str">
        <v/>
      </c>
      <c r="P24095" s="14" t="str">
        <f ca="1"/>
        <v>Low Cap</v>
      </c>
    </row>
    <row r="24096" spans="11:16">
      <c r="K24096" s="14" t="str">
        <v/>
      </c>
      <c r="L24096" s="14" t="str">
        <v/>
      </c>
      <c r="O24096" s="14" t="str">
        <v/>
      </c>
      <c r="P24096" s="14" t="str">
        <f ca="1"/>
        <v>Low Cap</v>
      </c>
    </row>
    <row r="24097" spans="11:16">
      <c r="K24097" s="14" t="str">
        <v/>
      </c>
      <c r="L24097" s="14" t="str">
        <v/>
      </c>
      <c r="O24097" s="14" t="str">
        <v/>
      </c>
      <c r="P24097" s="14" t="str">
        <f ca="1"/>
        <v>Low Cap</v>
      </c>
    </row>
    <row r="24098" spans="11:16">
      <c r="K24098" s="14" t="str">
        <v/>
      </c>
      <c r="L24098" s="14" t="str">
        <v/>
      </c>
      <c r="O24098" s="14" t="str">
        <v/>
      </c>
      <c r="P24098" s="14" t="str">
        <f ca="1"/>
        <v>Low Cap</v>
      </c>
    </row>
    <row r="24099" spans="11:16">
      <c r="K24099" s="14" t="str">
        <v/>
      </c>
      <c r="L24099" s="14" t="str">
        <v/>
      </c>
      <c r="O24099" s="14" t="str">
        <v/>
      </c>
      <c r="P24099" s="14" t="str">
        <f ca="1"/>
        <v>Low Cap</v>
      </c>
    </row>
    <row r="24100" spans="11:16">
      <c r="K24100" s="14" t="str">
        <v/>
      </c>
      <c r="L24100" s="14" t="str">
        <v/>
      </c>
      <c r="O24100" s="14" t="str">
        <v/>
      </c>
      <c r="P24100" s="14" t="str">
        <f ca="1"/>
        <v>Low Cap</v>
      </c>
    </row>
    <row r="24101" spans="11:16">
      <c r="K24101" s="14" t="str">
        <v/>
      </c>
      <c r="L24101" s="14" t="str">
        <v/>
      </c>
      <c r="O24101" s="14" t="str">
        <v/>
      </c>
      <c r="P24101" s="14" t="str">
        <f ca="1"/>
        <v>Low Cap</v>
      </c>
    </row>
    <row r="24102" spans="11:16">
      <c r="K24102" s="14" t="str">
        <v/>
      </c>
      <c r="L24102" s="14" t="str">
        <v/>
      </c>
      <c r="O24102" s="14" t="str">
        <v/>
      </c>
      <c r="P24102" s="14" t="str">
        <f ca="1"/>
        <v>Low Cap</v>
      </c>
    </row>
    <row r="24103" spans="11:16">
      <c r="K24103" s="14" t="str">
        <v/>
      </c>
      <c r="L24103" s="14" t="str">
        <v/>
      </c>
      <c r="O24103" s="14" t="str">
        <v/>
      </c>
      <c r="P24103" s="14" t="str">
        <f ca="1"/>
        <v>Low Cap</v>
      </c>
    </row>
    <row r="24104" spans="11:16">
      <c r="K24104" s="14" t="str">
        <v/>
      </c>
      <c r="L24104" s="14" t="str">
        <v/>
      </c>
      <c r="O24104" s="14" t="str">
        <v/>
      </c>
      <c r="P24104" s="14" t="str">
        <f ca="1"/>
        <v>Low Cap</v>
      </c>
    </row>
    <row r="24105" spans="11:16">
      <c r="K24105" s="14" t="str">
        <v/>
      </c>
      <c r="L24105" s="14" t="str">
        <v/>
      </c>
      <c r="O24105" s="14" t="str">
        <v/>
      </c>
      <c r="P24105" s="14" t="str">
        <f ca="1"/>
        <v>Low Cap</v>
      </c>
    </row>
    <row r="24106" spans="11:16">
      <c r="K24106" s="14" t="str">
        <v/>
      </c>
      <c r="L24106" s="14" t="str">
        <v/>
      </c>
      <c r="O24106" s="14" t="str">
        <v/>
      </c>
      <c r="P24106" s="14" t="str">
        <f ca="1"/>
        <v>Low Cap</v>
      </c>
    </row>
    <row r="24107" spans="11:16">
      <c r="K24107" s="14" t="str">
        <v/>
      </c>
      <c r="L24107" s="14" t="str">
        <v/>
      </c>
      <c r="O24107" s="14" t="str">
        <v/>
      </c>
      <c r="P24107" s="14" t="str">
        <f ca="1"/>
        <v>Low Cap</v>
      </c>
    </row>
    <row r="24108" spans="11:16">
      <c r="K24108" s="14" t="str">
        <v/>
      </c>
      <c r="L24108" s="14" t="str">
        <v/>
      </c>
      <c r="O24108" s="14" t="str">
        <v/>
      </c>
      <c r="P24108" s="14" t="str">
        <f ca="1"/>
        <v>Low Cap</v>
      </c>
    </row>
    <row r="24109" spans="11:16">
      <c r="K24109" s="14" t="str">
        <v/>
      </c>
      <c r="L24109" s="14" t="str">
        <v/>
      </c>
      <c r="O24109" s="14" t="str">
        <v/>
      </c>
      <c r="P24109" s="14" t="str">
        <f ca="1"/>
        <v>Low Cap</v>
      </c>
    </row>
    <row r="24110" spans="11:16">
      <c r="K24110" s="14" t="str">
        <v/>
      </c>
      <c r="L24110" s="14" t="str">
        <v/>
      </c>
      <c r="O24110" s="14" t="str">
        <v/>
      </c>
      <c r="P24110" s="14" t="str">
        <f ca="1"/>
        <v>Low Cap</v>
      </c>
    </row>
    <row r="24111" spans="11:16">
      <c r="K24111" s="14" t="str">
        <v/>
      </c>
      <c r="L24111" s="14" t="str">
        <v/>
      </c>
      <c r="O24111" s="14" t="str">
        <v/>
      </c>
      <c r="P24111" s="14" t="str">
        <f ca="1"/>
        <v>Low Cap</v>
      </c>
    </row>
    <row r="24112" spans="11:16">
      <c r="K24112" s="14" t="str">
        <v/>
      </c>
      <c r="L24112" s="14" t="str">
        <v/>
      </c>
      <c r="O24112" s="14" t="str">
        <v/>
      </c>
      <c r="P24112" s="14" t="str">
        <f ca="1"/>
        <v>Low Cap</v>
      </c>
    </row>
    <row r="24113" spans="11:16">
      <c r="K24113" s="14" t="str">
        <v/>
      </c>
      <c r="L24113" s="14" t="str">
        <v/>
      </c>
      <c r="O24113" s="14" t="str">
        <v/>
      </c>
      <c r="P24113" s="14" t="str">
        <f ca="1"/>
        <v>Low Cap</v>
      </c>
    </row>
    <row r="24114" spans="11:16">
      <c r="K24114" s="14" t="str">
        <v/>
      </c>
      <c r="L24114" s="14" t="str">
        <v/>
      </c>
      <c r="O24114" s="14" t="str">
        <v/>
      </c>
      <c r="P24114" s="14" t="str">
        <f ca="1"/>
        <v>Low Cap</v>
      </c>
    </row>
    <row r="24115" spans="11:16">
      <c r="K24115" s="14" t="str">
        <v/>
      </c>
      <c r="L24115" s="14" t="str">
        <v/>
      </c>
      <c r="O24115" s="14" t="str">
        <v/>
      </c>
      <c r="P24115" s="14" t="str">
        <f ca="1"/>
        <v>Low Cap</v>
      </c>
    </row>
    <row r="24116" spans="11:16">
      <c r="K24116" s="14" t="str">
        <v/>
      </c>
      <c r="L24116" s="14" t="str">
        <v/>
      </c>
      <c r="O24116" s="14" t="str">
        <v/>
      </c>
      <c r="P24116" s="14" t="str">
        <f ca="1"/>
        <v>Low Cap</v>
      </c>
    </row>
    <row r="24117" spans="11:16">
      <c r="K24117" s="14" t="str">
        <v/>
      </c>
      <c r="L24117" s="14" t="str">
        <v/>
      </c>
      <c r="O24117" s="14" t="str">
        <v/>
      </c>
      <c r="P24117" s="14" t="str">
        <f ca="1"/>
        <v>Low Cap</v>
      </c>
    </row>
    <row r="24118" spans="11:16">
      <c r="K24118" s="14" t="str">
        <v/>
      </c>
      <c r="L24118" s="14" t="str">
        <v/>
      </c>
      <c r="O24118" s="14" t="str">
        <v/>
      </c>
      <c r="P24118" s="14" t="str">
        <f ca="1"/>
        <v>Low Cap</v>
      </c>
    </row>
    <row r="24119" spans="11:16">
      <c r="K24119" s="14" t="str">
        <v/>
      </c>
      <c r="L24119" s="14" t="str">
        <v/>
      </c>
      <c r="O24119" s="14" t="str">
        <v/>
      </c>
      <c r="P24119" s="14" t="str">
        <f ca="1"/>
        <v>Low Cap</v>
      </c>
    </row>
    <row r="24120" spans="11:16">
      <c r="K24120" s="14" t="str">
        <v/>
      </c>
      <c r="L24120" s="14" t="str">
        <v/>
      </c>
      <c r="O24120" s="14" t="str">
        <v/>
      </c>
      <c r="P24120" s="14" t="str">
        <f ca="1"/>
        <v>Low Cap</v>
      </c>
    </row>
    <row r="24121" spans="11:16">
      <c r="K24121" s="14" t="str">
        <v/>
      </c>
      <c r="L24121" s="14" t="str">
        <v/>
      </c>
      <c r="O24121" s="14" t="str">
        <v/>
      </c>
      <c r="P24121" s="14" t="str">
        <f ca="1"/>
        <v>Low Cap</v>
      </c>
    </row>
    <row r="24122" spans="11:16">
      <c r="K24122" s="14" t="str">
        <v/>
      </c>
      <c r="L24122" s="14" t="str">
        <v/>
      </c>
      <c r="O24122" s="14" t="str">
        <v/>
      </c>
      <c r="P24122" s="14" t="str">
        <f ca="1"/>
        <v>Low Cap</v>
      </c>
    </row>
    <row r="24123" spans="11:16">
      <c r="K24123" s="14" t="str">
        <v/>
      </c>
      <c r="L24123" s="14" t="str">
        <v/>
      </c>
      <c r="O24123" s="14" t="str">
        <v/>
      </c>
      <c r="P24123" s="14" t="str">
        <f ca="1"/>
        <v>Low Cap</v>
      </c>
    </row>
    <row r="24124" spans="11:16">
      <c r="K24124" s="14" t="str">
        <v/>
      </c>
      <c r="L24124" s="14" t="str">
        <v/>
      </c>
      <c r="O24124" s="14" t="str">
        <v/>
      </c>
      <c r="P24124" s="14" t="str">
        <f ca="1"/>
        <v>Low Cap</v>
      </c>
    </row>
    <row r="24125" spans="11:16">
      <c r="K24125" s="14" t="str">
        <v/>
      </c>
      <c r="L24125" s="14" t="str">
        <v/>
      </c>
      <c r="O24125" s="14" t="str">
        <v/>
      </c>
      <c r="P24125" s="14" t="str">
        <f ca="1"/>
        <v>Low Cap</v>
      </c>
    </row>
    <row r="24126" spans="11:16">
      <c r="K24126" s="14" t="str">
        <v/>
      </c>
      <c r="L24126" s="14" t="str">
        <v/>
      </c>
      <c r="O24126" s="14" t="str">
        <v/>
      </c>
      <c r="P24126" s="14" t="str">
        <f ca="1"/>
        <v>Low Cap</v>
      </c>
    </row>
    <row r="24127" spans="11:16">
      <c r="K24127" s="14" t="str">
        <v/>
      </c>
      <c r="L24127" s="14" t="str">
        <v/>
      </c>
      <c r="O24127" s="14" t="str">
        <v/>
      </c>
      <c r="P24127" s="14" t="str">
        <f ca="1"/>
        <v>Low Cap</v>
      </c>
    </row>
    <row r="24128" spans="11:16">
      <c r="K24128" s="14" t="str">
        <v/>
      </c>
      <c r="L24128" s="14" t="str">
        <v/>
      </c>
      <c r="O24128" s="14" t="str">
        <v/>
      </c>
      <c r="P24128" s="14" t="str">
        <f ca="1"/>
        <v>Low Cap</v>
      </c>
    </row>
    <row r="24129" spans="11:16">
      <c r="K24129" s="14" t="str">
        <v/>
      </c>
      <c r="L24129" s="14" t="str">
        <v/>
      </c>
      <c r="O24129" s="14" t="str">
        <v/>
      </c>
      <c r="P24129" s="14" t="str">
        <f ca="1"/>
        <v>Low Cap</v>
      </c>
    </row>
    <row r="24130" spans="11:16">
      <c r="K24130" s="14" t="str">
        <v/>
      </c>
      <c r="L24130" s="14" t="str">
        <v/>
      </c>
      <c r="O24130" s="14" t="str">
        <v/>
      </c>
      <c r="P24130" s="14" t="str">
        <f ca="1"/>
        <v>Low Cap</v>
      </c>
    </row>
    <row r="24131" spans="11:16">
      <c r="K24131" s="14" t="str">
        <v/>
      </c>
      <c r="L24131" s="14" t="str">
        <v/>
      </c>
      <c r="O24131" s="14" t="str">
        <v/>
      </c>
      <c r="P24131" s="14" t="str">
        <f ca="1"/>
        <v>Low Cap</v>
      </c>
    </row>
    <row r="24132" spans="11:16">
      <c r="K24132" s="14" t="str">
        <v/>
      </c>
      <c r="L24132" s="14" t="str">
        <v/>
      </c>
      <c r="O24132" s="14" t="str">
        <v/>
      </c>
      <c r="P24132" s="14" t="str">
        <f ca="1"/>
        <v>Low Cap</v>
      </c>
    </row>
    <row r="24133" spans="11:16">
      <c r="K24133" s="14" t="str">
        <v/>
      </c>
      <c r="L24133" s="14" t="str">
        <v/>
      </c>
      <c r="O24133" s="14" t="str">
        <v/>
      </c>
      <c r="P24133" s="14" t="str">
        <f ca="1"/>
        <v>Low Cap</v>
      </c>
    </row>
    <row r="24134" spans="11:16">
      <c r="K24134" s="14" t="str">
        <v/>
      </c>
      <c r="L24134" s="14" t="str">
        <v/>
      </c>
      <c r="O24134" s="14" t="str">
        <v/>
      </c>
      <c r="P24134" s="14" t="str">
        <f ca="1"/>
        <v>Low Cap</v>
      </c>
    </row>
    <row r="24135" spans="11:16">
      <c r="K24135" s="14" t="str">
        <v/>
      </c>
      <c r="L24135" s="14" t="str">
        <v/>
      </c>
      <c r="O24135" s="14" t="str">
        <v/>
      </c>
      <c r="P24135" s="14" t="str">
        <f ca="1"/>
        <v>Low Cap</v>
      </c>
    </row>
    <row r="24136" spans="11:16">
      <c r="K24136" s="14" t="str">
        <v/>
      </c>
      <c r="L24136" s="14" t="str">
        <v/>
      </c>
      <c r="O24136" s="14" t="str">
        <v/>
      </c>
      <c r="P24136" s="14" t="str">
        <f ca="1"/>
        <v>Low Cap</v>
      </c>
    </row>
    <row r="24137" spans="11:16">
      <c r="K24137" s="14" t="str">
        <v/>
      </c>
      <c r="L24137" s="14" t="str">
        <v/>
      </c>
      <c r="O24137" s="14" t="str">
        <v/>
      </c>
      <c r="P24137" s="14" t="str">
        <f ca="1"/>
        <v>Low Cap</v>
      </c>
    </row>
    <row r="24138" spans="11:16">
      <c r="K24138" s="14" t="str">
        <v/>
      </c>
      <c r="L24138" s="14" t="str">
        <v/>
      </c>
      <c r="O24138" s="14" t="str">
        <v/>
      </c>
      <c r="P24138" s="14" t="str">
        <f ca="1"/>
        <v>Low Cap</v>
      </c>
    </row>
    <row r="24139" spans="11:16">
      <c r="K24139" s="14" t="str">
        <v/>
      </c>
      <c r="L24139" s="14" t="str">
        <v/>
      </c>
      <c r="O24139" s="14" t="str">
        <v/>
      </c>
      <c r="P24139" s="14" t="str">
        <f ca="1"/>
        <v>Low Cap</v>
      </c>
    </row>
    <row r="24140" spans="11:16">
      <c r="K24140" s="14" t="str">
        <v/>
      </c>
      <c r="L24140" s="14" t="str">
        <v/>
      </c>
      <c r="O24140" s="14" t="str">
        <v/>
      </c>
      <c r="P24140" s="14" t="str">
        <f ca="1"/>
        <v>Low Cap</v>
      </c>
    </row>
    <row r="24141" spans="11:16">
      <c r="K24141" s="14" t="str">
        <v/>
      </c>
      <c r="L24141" s="14" t="str">
        <v/>
      </c>
      <c r="O24141" s="14" t="str">
        <v/>
      </c>
      <c r="P24141" s="14" t="str">
        <f ca="1"/>
        <v>Low Cap</v>
      </c>
    </row>
    <row r="24142" spans="11:16">
      <c r="K24142" s="14" t="str">
        <v/>
      </c>
      <c r="L24142" s="14" t="str">
        <v/>
      </c>
      <c r="O24142" s="14" t="str">
        <v/>
      </c>
      <c r="P24142" s="14" t="str">
        <f ca="1"/>
        <v>Low Cap</v>
      </c>
    </row>
    <row r="24143" spans="11:16">
      <c r="K24143" s="14" t="str">
        <v/>
      </c>
      <c r="L24143" s="14" t="str">
        <v/>
      </c>
      <c r="O24143" s="14" t="str">
        <v/>
      </c>
      <c r="P24143" s="14" t="str">
        <f ca="1"/>
        <v>Low Cap</v>
      </c>
    </row>
    <row r="24144" spans="11:16">
      <c r="K24144" s="14" t="str">
        <v/>
      </c>
      <c r="L24144" s="14" t="str">
        <v/>
      </c>
      <c r="O24144" s="14" t="str">
        <v/>
      </c>
      <c r="P24144" s="14" t="str">
        <f ca="1"/>
        <v>Low Cap</v>
      </c>
    </row>
    <row r="24145" spans="11:16">
      <c r="K24145" s="14" t="str">
        <v/>
      </c>
      <c r="L24145" s="14" t="str">
        <v/>
      </c>
      <c r="O24145" s="14" t="str">
        <v/>
      </c>
      <c r="P24145" s="14" t="str">
        <f ca="1"/>
        <v>Low Cap</v>
      </c>
    </row>
    <row r="24146" spans="11:16">
      <c r="K24146" s="14" t="str">
        <v/>
      </c>
      <c r="L24146" s="14" t="str">
        <v/>
      </c>
      <c r="O24146" s="14" t="str">
        <v/>
      </c>
      <c r="P24146" s="14" t="str">
        <f ca="1"/>
        <v>Low Cap</v>
      </c>
    </row>
    <row r="24147" spans="11:16">
      <c r="K24147" s="14" t="str">
        <v/>
      </c>
      <c r="L24147" s="14" t="str">
        <v/>
      </c>
      <c r="O24147" s="14" t="str">
        <v/>
      </c>
      <c r="P24147" s="14" t="str">
        <f ca="1"/>
        <v>Low Cap</v>
      </c>
    </row>
    <row r="24148" spans="11:16">
      <c r="K24148" s="14" t="str">
        <v/>
      </c>
      <c r="L24148" s="14" t="str">
        <v/>
      </c>
      <c r="O24148" s="14" t="str">
        <v/>
      </c>
      <c r="P24148" s="14" t="str">
        <f ca="1"/>
        <v>Low Cap</v>
      </c>
    </row>
    <row r="24149" spans="11:16">
      <c r="K24149" s="14" t="str">
        <v/>
      </c>
      <c r="L24149" s="14" t="str">
        <v/>
      </c>
      <c r="O24149" s="14" t="str">
        <v/>
      </c>
      <c r="P24149" s="14" t="str">
        <f ca="1"/>
        <v>Low Cap</v>
      </c>
    </row>
    <row r="24150" spans="11:16">
      <c r="K24150" s="14" t="str">
        <v/>
      </c>
      <c r="L24150" s="14" t="str">
        <v/>
      </c>
      <c r="O24150" s="14" t="str">
        <v/>
      </c>
      <c r="P24150" s="14" t="str">
        <f ca="1"/>
        <v>Low Cap</v>
      </c>
    </row>
    <row r="24151" spans="11:16">
      <c r="K24151" s="14" t="str">
        <v/>
      </c>
      <c r="L24151" s="14" t="str">
        <v/>
      </c>
      <c r="O24151" s="14" t="str">
        <v/>
      </c>
      <c r="P24151" s="14" t="str">
        <f ca="1"/>
        <v>Low Cap</v>
      </c>
    </row>
    <row r="24152" spans="11:16">
      <c r="K24152" s="14" t="str">
        <v/>
      </c>
      <c r="L24152" s="14" t="str">
        <v/>
      </c>
      <c r="O24152" s="14" t="str">
        <v/>
      </c>
      <c r="P24152" s="14" t="str">
        <f ca="1"/>
        <v>Low Cap</v>
      </c>
    </row>
    <row r="24153" spans="11:16">
      <c r="K24153" s="14" t="str">
        <v/>
      </c>
      <c r="L24153" s="14" t="str">
        <v/>
      </c>
      <c r="O24153" s="14" t="str">
        <v/>
      </c>
      <c r="P24153" s="14" t="str">
        <f ca="1"/>
        <v>Low Cap</v>
      </c>
    </row>
    <row r="24154" spans="11:16">
      <c r="K24154" s="14" t="str">
        <v/>
      </c>
      <c r="L24154" s="14" t="str">
        <v/>
      </c>
      <c r="O24154" s="14" t="str">
        <v/>
      </c>
      <c r="P24154" s="14" t="str">
        <f ca="1"/>
        <v>Low Cap</v>
      </c>
    </row>
    <row r="24155" spans="11:16">
      <c r="K24155" s="14" t="str">
        <v/>
      </c>
      <c r="L24155" s="14" t="str">
        <v/>
      </c>
      <c r="O24155" s="14" t="str">
        <v/>
      </c>
      <c r="P24155" s="14" t="str">
        <f ca="1"/>
        <v>Low Cap</v>
      </c>
    </row>
    <row r="24156" spans="11:16">
      <c r="K24156" s="14" t="str">
        <v/>
      </c>
      <c r="L24156" s="14" t="str">
        <v/>
      </c>
      <c r="O24156" s="14" t="str">
        <v/>
      </c>
      <c r="P24156" s="14" t="str">
        <f ca="1"/>
        <v>Low Cap</v>
      </c>
    </row>
    <row r="24157" spans="11:16">
      <c r="K24157" s="14" t="str">
        <v/>
      </c>
      <c r="L24157" s="14" t="str">
        <v/>
      </c>
      <c r="O24157" s="14" t="str">
        <v/>
      </c>
      <c r="P24157" s="14" t="str">
        <f ca="1"/>
        <v>Low Cap</v>
      </c>
    </row>
    <row r="24158" spans="11:16">
      <c r="K24158" s="14" t="str">
        <v/>
      </c>
      <c r="L24158" s="14" t="str">
        <v/>
      </c>
      <c r="O24158" s="14" t="str">
        <v/>
      </c>
      <c r="P24158" s="14" t="str">
        <f ca="1"/>
        <v>Low Cap</v>
      </c>
    </row>
    <row r="24159" spans="11:16">
      <c r="K24159" s="14" t="str">
        <v/>
      </c>
      <c r="L24159" s="14" t="str">
        <v/>
      </c>
      <c r="O24159" s="14" t="str">
        <v/>
      </c>
      <c r="P24159" s="14" t="str">
        <f ca="1"/>
        <v>Low Cap</v>
      </c>
    </row>
    <row r="24160" spans="11:16">
      <c r="K24160" s="14" t="str">
        <v/>
      </c>
      <c r="L24160" s="14" t="str">
        <v/>
      </c>
      <c r="O24160" s="14" t="str">
        <v/>
      </c>
      <c r="P24160" s="14" t="str">
        <f ca="1"/>
        <v>Low Cap</v>
      </c>
    </row>
    <row r="24161" spans="11:16">
      <c r="K24161" s="14" t="str">
        <v/>
      </c>
      <c r="L24161" s="14" t="str">
        <v/>
      </c>
      <c r="O24161" s="14" t="str">
        <v/>
      </c>
      <c r="P24161" s="14" t="str">
        <f ca="1"/>
        <v>Low Cap</v>
      </c>
    </row>
    <row r="24162" spans="11:16">
      <c r="K24162" s="14" t="str">
        <v/>
      </c>
      <c r="L24162" s="14" t="str">
        <v/>
      </c>
      <c r="O24162" s="14" t="str">
        <v/>
      </c>
      <c r="P24162" s="14" t="str">
        <f ca="1"/>
        <v>Low Cap</v>
      </c>
    </row>
    <row r="24163" spans="11:16">
      <c r="K24163" s="14" t="str">
        <v/>
      </c>
      <c r="L24163" s="14" t="str">
        <v/>
      </c>
      <c r="O24163" s="14" t="str">
        <v/>
      </c>
      <c r="P24163" s="14" t="str">
        <f ca="1"/>
        <v>Low Cap</v>
      </c>
    </row>
    <row r="24164" spans="11:16">
      <c r="K24164" s="14" t="str">
        <v/>
      </c>
      <c r="L24164" s="14" t="str">
        <v/>
      </c>
      <c r="O24164" s="14" t="str">
        <v/>
      </c>
      <c r="P24164" s="14" t="str">
        <f ca="1"/>
        <v>Low Cap</v>
      </c>
    </row>
    <row r="24165" spans="11:16">
      <c r="K24165" s="14" t="str">
        <v/>
      </c>
      <c r="L24165" s="14" t="str">
        <v/>
      </c>
      <c r="O24165" s="14" t="str">
        <v/>
      </c>
      <c r="P24165" s="14" t="str">
        <f ca="1"/>
        <v>Low Cap</v>
      </c>
    </row>
    <row r="24166" spans="11:16">
      <c r="K24166" s="14" t="str">
        <v/>
      </c>
      <c r="L24166" s="14" t="str">
        <v/>
      </c>
      <c r="O24166" s="14" t="str">
        <v/>
      </c>
      <c r="P24166" s="14" t="str">
        <f ca="1"/>
        <v>Low Cap</v>
      </c>
    </row>
    <row r="24167" spans="11:16">
      <c r="K24167" s="14" t="str">
        <v/>
      </c>
      <c r="L24167" s="14" t="str">
        <v/>
      </c>
      <c r="O24167" s="14" t="str">
        <v/>
      </c>
      <c r="P24167" s="14" t="str">
        <f ca="1"/>
        <v>Low Cap</v>
      </c>
    </row>
    <row r="24168" spans="11:16">
      <c r="K24168" s="14" t="str">
        <v/>
      </c>
      <c r="L24168" s="14" t="str">
        <v/>
      </c>
      <c r="O24168" s="14" t="str">
        <v/>
      </c>
      <c r="P24168" s="14" t="str">
        <f ca="1"/>
        <v>Low Cap</v>
      </c>
    </row>
    <row r="24169" spans="11:16">
      <c r="K24169" s="14" t="str">
        <v/>
      </c>
      <c r="L24169" s="14" t="str">
        <v/>
      </c>
      <c r="O24169" s="14" t="str">
        <v/>
      </c>
      <c r="P24169" s="14" t="str">
        <f ca="1"/>
        <v>Low Cap</v>
      </c>
    </row>
    <row r="24170" spans="11:16">
      <c r="K24170" s="14" t="str">
        <v/>
      </c>
      <c r="L24170" s="14" t="str">
        <v/>
      </c>
      <c r="O24170" s="14" t="str">
        <v/>
      </c>
      <c r="P24170" s="14" t="str">
        <f ca="1"/>
        <v>Low Cap</v>
      </c>
    </row>
    <row r="24171" spans="11:16">
      <c r="K24171" s="14" t="str">
        <v/>
      </c>
      <c r="L24171" s="14" t="str">
        <v/>
      </c>
      <c r="O24171" s="14" t="str">
        <v/>
      </c>
      <c r="P24171" s="14" t="str">
        <f ca="1"/>
        <v>Low Cap</v>
      </c>
    </row>
    <row r="24172" spans="11:16">
      <c r="K24172" s="14" t="str">
        <v/>
      </c>
      <c r="L24172" s="14" t="str">
        <v/>
      </c>
      <c r="O24172" s="14" t="str">
        <v/>
      </c>
      <c r="P24172" s="14" t="str">
        <f ca="1"/>
        <v>Low Cap</v>
      </c>
    </row>
    <row r="24173" spans="11:16">
      <c r="K24173" s="14" t="str">
        <v/>
      </c>
      <c r="L24173" s="14" t="str">
        <v/>
      </c>
      <c r="O24173" s="14" t="str">
        <v/>
      </c>
      <c r="P24173" s="14" t="str">
        <f ca="1"/>
        <v>Low Cap</v>
      </c>
    </row>
    <row r="24174" spans="11:16">
      <c r="K24174" s="14" t="str">
        <v/>
      </c>
      <c r="L24174" s="14" t="str">
        <v/>
      </c>
      <c r="O24174" s="14" t="str">
        <v/>
      </c>
      <c r="P24174" s="14" t="str">
        <f ca="1"/>
        <v>Low Cap</v>
      </c>
    </row>
    <row r="24175" spans="11:16">
      <c r="K24175" s="14" t="str">
        <v/>
      </c>
      <c r="L24175" s="14" t="str">
        <v/>
      </c>
      <c r="O24175" s="14" t="str">
        <v/>
      </c>
      <c r="P24175" s="14" t="str">
        <f ca="1"/>
        <v>Low Cap</v>
      </c>
    </row>
    <row r="24176" spans="11:16">
      <c r="K24176" s="14" t="str">
        <v/>
      </c>
      <c r="L24176" s="14" t="str">
        <v/>
      </c>
      <c r="O24176" s="14" t="str">
        <v/>
      </c>
      <c r="P24176" s="14" t="str">
        <f ca="1"/>
        <v>Low Cap</v>
      </c>
    </row>
    <row r="24177" spans="11:16">
      <c r="K24177" s="14" t="str">
        <v/>
      </c>
      <c r="L24177" s="14" t="str">
        <v/>
      </c>
      <c r="O24177" s="14" t="str">
        <v/>
      </c>
      <c r="P24177" s="14" t="str">
        <f ca="1"/>
        <v>Low Cap</v>
      </c>
    </row>
    <row r="24178" spans="11:16">
      <c r="K24178" s="14" t="str">
        <v/>
      </c>
      <c r="L24178" s="14" t="str">
        <v/>
      </c>
      <c r="O24178" s="14" t="str">
        <v/>
      </c>
      <c r="P24178" s="14" t="str">
        <f ca="1"/>
        <v>Low Cap</v>
      </c>
    </row>
    <row r="24179" spans="11:16">
      <c r="K24179" s="14" t="str">
        <v/>
      </c>
      <c r="L24179" s="14" t="str">
        <v/>
      </c>
      <c r="O24179" s="14" t="str">
        <v/>
      </c>
      <c r="P24179" s="14" t="str">
        <f ca="1"/>
        <v>Low Cap</v>
      </c>
    </row>
    <row r="24180" spans="11:16">
      <c r="K24180" s="14" t="str">
        <v/>
      </c>
      <c r="L24180" s="14" t="str">
        <v/>
      </c>
      <c r="O24180" s="14" t="str">
        <v/>
      </c>
      <c r="P24180" s="14" t="str">
        <f ca="1"/>
        <v>Low Cap</v>
      </c>
    </row>
    <row r="24181" spans="11:16">
      <c r="K24181" s="14" t="str">
        <v/>
      </c>
      <c r="L24181" s="14" t="str">
        <v/>
      </c>
      <c r="O24181" s="14" t="str">
        <v/>
      </c>
      <c r="P24181" s="14" t="str">
        <f ca="1"/>
        <v>Low Cap</v>
      </c>
    </row>
    <row r="24182" spans="11:16">
      <c r="K24182" s="14" t="str">
        <v/>
      </c>
      <c r="L24182" s="14" t="str">
        <v/>
      </c>
      <c r="O24182" s="14" t="str">
        <v/>
      </c>
      <c r="P24182" s="14" t="str">
        <f ca="1"/>
        <v>Low Cap</v>
      </c>
    </row>
    <row r="24183" spans="11:16">
      <c r="K24183" s="14" t="str">
        <v/>
      </c>
      <c r="L24183" s="14" t="str">
        <v/>
      </c>
      <c r="O24183" s="14" t="str">
        <v/>
      </c>
      <c r="P24183" s="14" t="str">
        <f ca="1"/>
        <v>Low Cap</v>
      </c>
    </row>
    <row r="24184" spans="11:16">
      <c r="K24184" s="14" t="str">
        <v/>
      </c>
      <c r="L24184" s="14" t="str">
        <v/>
      </c>
      <c r="O24184" s="14" t="str">
        <v/>
      </c>
      <c r="P24184" s="14" t="str">
        <f ca="1"/>
        <v>Low Cap</v>
      </c>
    </row>
    <row r="24185" spans="11:16">
      <c r="K24185" s="14" t="str">
        <v/>
      </c>
      <c r="L24185" s="14" t="str">
        <v/>
      </c>
      <c r="O24185" s="14" t="str">
        <v/>
      </c>
      <c r="P24185" s="14" t="str">
        <f ca="1"/>
        <v>Low Cap</v>
      </c>
    </row>
    <row r="24186" spans="11:16">
      <c r="K24186" s="14" t="str">
        <v/>
      </c>
      <c r="L24186" s="14" t="str">
        <v/>
      </c>
      <c r="O24186" s="14" t="str">
        <v/>
      </c>
      <c r="P24186" s="14" t="str">
        <f ca="1"/>
        <v>Low Cap</v>
      </c>
    </row>
    <row r="24187" spans="11:16">
      <c r="K24187" s="14" t="str">
        <v/>
      </c>
      <c r="L24187" s="14" t="str">
        <v/>
      </c>
      <c r="O24187" s="14" t="str">
        <v/>
      </c>
      <c r="P24187" s="14" t="str">
        <f ca="1"/>
        <v>Low Cap</v>
      </c>
    </row>
    <row r="24188" spans="11:16">
      <c r="K24188" s="14" t="str">
        <v/>
      </c>
      <c r="L24188" s="14" t="str">
        <v/>
      </c>
      <c r="O24188" s="14" t="str">
        <v/>
      </c>
      <c r="P24188" s="14" t="str">
        <f ca="1"/>
        <v>Low Cap</v>
      </c>
    </row>
    <row r="24189" spans="11:16">
      <c r="K24189" s="14" t="str">
        <v/>
      </c>
      <c r="L24189" s="14" t="str">
        <v/>
      </c>
      <c r="O24189" s="14" t="str">
        <v/>
      </c>
      <c r="P24189" s="14" t="str">
        <f ca="1"/>
        <v>Low Cap</v>
      </c>
    </row>
    <row r="24190" spans="11:16">
      <c r="K24190" s="14" t="str">
        <v/>
      </c>
      <c r="L24190" s="14" t="str">
        <v/>
      </c>
      <c r="O24190" s="14" t="str">
        <v/>
      </c>
      <c r="P24190" s="14" t="str">
        <f ca="1"/>
        <v>Low Cap</v>
      </c>
    </row>
    <row r="24191" spans="11:16">
      <c r="K24191" s="14" t="str">
        <v/>
      </c>
      <c r="L24191" s="14" t="str">
        <v/>
      </c>
      <c r="O24191" s="14" t="str">
        <v/>
      </c>
      <c r="P24191" s="14" t="str">
        <f ca="1"/>
        <v>Low Cap</v>
      </c>
    </row>
    <row r="24192" spans="11:16">
      <c r="K24192" s="14" t="str">
        <v/>
      </c>
      <c r="L24192" s="14" t="str">
        <v/>
      </c>
      <c r="O24192" s="14" t="str">
        <v/>
      </c>
      <c r="P24192" s="14" t="str">
        <f ca="1"/>
        <v>Low Cap</v>
      </c>
    </row>
    <row r="24193" spans="11:16">
      <c r="K24193" s="14" t="str">
        <v/>
      </c>
      <c r="L24193" s="14" t="str">
        <v/>
      </c>
      <c r="O24193" s="14" t="str">
        <v/>
      </c>
      <c r="P24193" s="14" t="str">
        <f ca="1"/>
        <v>Low Cap</v>
      </c>
    </row>
    <row r="24194" spans="11:16">
      <c r="K24194" s="14" t="str">
        <v/>
      </c>
      <c r="L24194" s="14" t="str">
        <v/>
      </c>
      <c r="O24194" s="14" t="str">
        <v/>
      </c>
      <c r="P24194" s="14" t="str">
        <f ca="1"/>
        <v>Low Cap</v>
      </c>
    </row>
    <row r="24195" spans="11:16">
      <c r="K24195" s="14" t="str">
        <v/>
      </c>
      <c r="L24195" s="14" t="str">
        <v/>
      </c>
      <c r="O24195" s="14" t="str">
        <v/>
      </c>
      <c r="P24195" s="14" t="str">
        <f ca="1"/>
        <v>Low Cap</v>
      </c>
    </row>
    <row r="24196" spans="11:16">
      <c r="K24196" s="14" t="str">
        <v/>
      </c>
      <c r="L24196" s="14" t="str">
        <v/>
      </c>
      <c r="O24196" s="14" t="str">
        <v/>
      </c>
      <c r="P24196" s="14" t="str">
        <f ca="1"/>
        <v>Low Cap</v>
      </c>
    </row>
    <row r="24197" spans="11:16">
      <c r="K24197" s="14" t="str">
        <v/>
      </c>
      <c r="L24197" s="14" t="str">
        <v/>
      </c>
      <c r="O24197" s="14" t="str">
        <v/>
      </c>
      <c r="P24197" s="14" t="str">
        <f ca="1"/>
        <v>Low Cap</v>
      </c>
    </row>
    <row r="24198" spans="11:16">
      <c r="K24198" s="14" t="str">
        <v/>
      </c>
      <c r="L24198" s="14" t="str">
        <v/>
      </c>
      <c r="O24198" s="14" t="str">
        <v/>
      </c>
      <c r="P24198" s="14" t="str">
        <f ca="1"/>
        <v>Low Cap</v>
      </c>
    </row>
    <row r="24199" spans="11:16">
      <c r="K24199" s="14" t="str">
        <v/>
      </c>
      <c r="L24199" s="14" t="str">
        <v/>
      </c>
      <c r="O24199" s="14" t="str">
        <v/>
      </c>
      <c r="P24199" s="14" t="str">
        <f ca="1"/>
        <v>Low Cap</v>
      </c>
    </row>
    <row r="24200" spans="11:16">
      <c r="K24200" s="14" t="str">
        <v/>
      </c>
      <c r="L24200" s="14" t="str">
        <v/>
      </c>
      <c r="O24200" s="14" t="str">
        <v/>
      </c>
      <c r="P24200" s="14" t="str">
        <f ca="1"/>
        <v>Low Cap</v>
      </c>
    </row>
    <row r="24201" spans="11:16">
      <c r="K24201" s="14" t="str">
        <v/>
      </c>
      <c r="L24201" s="14" t="str">
        <v/>
      </c>
      <c r="O24201" s="14" t="str">
        <v/>
      </c>
      <c r="P24201" s="14" t="str">
        <f ca="1"/>
        <v>Low Cap</v>
      </c>
    </row>
    <row r="24202" spans="11:16">
      <c r="K24202" s="14" t="str">
        <v/>
      </c>
      <c r="L24202" s="14" t="str">
        <v/>
      </c>
      <c r="O24202" s="14" t="str">
        <v/>
      </c>
      <c r="P24202" s="14" t="str">
        <f ca="1"/>
        <v>Low Cap</v>
      </c>
    </row>
    <row r="24203" spans="11:16">
      <c r="K24203" s="14" t="str">
        <v/>
      </c>
      <c r="L24203" s="14" t="str">
        <v/>
      </c>
      <c r="O24203" s="14" t="str">
        <v/>
      </c>
      <c r="P24203" s="14" t="str">
        <f ca="1"/>
        <v>Low Cap</v>
      </c>
    </row>
    <row r="24204" spans="11:16">
      <c r="K24204" s="14" t="str">
        <v/>
      </c>
      <c r="L24204" s="14" t="str">
        <v/>
      </c>
      <c r="O24204" s="14" t="str">
        <v/>
      </c>
      <c r="P24204" s="14" t="str">
        <f ca="1"/>
        <v>Low Cap</v>
      </c>
    </row>
    <row r="24205" spans="11:16">
      <c r="K24205" s="14" t="str">
        <v/>
      </c>
      <c r="L24205" s="14" t="str">
        <v/>
      </c>
      <c r="O24205" s="14" t="str">
        <v/>
      </c>
      <c r="P24205" s="14" t="str">
        <f ca="1"/>
        <v>Low Cap</v>
      </c>
    </row>
    <row r="24206" spans="11:16">
      <c r="K24206" s="14" t="str">
        <v/>
      </c>
      <c r="L24206" s="14" t="str">
        <v/>
      </c>
      <c r="O24206" s="14" t="str">
        <v/>
      </c>
      <c r="P24206" s="14" t="str">
        <f ca="1"/>
        <v>Low Cap</v>
      </c>
    </row>
    <row r="24207" spans="11:16">
      <c r="K24207" s="14" t="str">
        <v/>
      </c>
      <c r="L24207" s="14" t="str">
        <v/>
      </c>
      <c r="O24207" s="14" t="str">
        <v/>
      </c>
      <c r="P24207" s="14" t="str">
        <f ca="1"/>
        <v>Low Cap</v>
      </c>
    </row>
    <row r="24208" spans="11:16">
      <c r="K24208" s="14" t="str">
        <v/>
      </c>
      <c r="L24208" s="14" t="str">
        <v/>
      </c>
      <c r="O24208" s="14" t="str">
        <v/>
      </c>
      <c r="P24208" s="14" t="str">
        <f ca="1"/>
        <v>Low Cap</v>
      </c>
    </row>
    <row r="24209" spans="11:16">
      <c r="K24209" s="14" t="str">
        <v/>
      </c>
      <c r="L24209" s="14" t="str">
        <v/>
      </c>
      <c r="O24209" s="14" t="str">
        <v/>
      </c>
      <c r="P24209" s="14" t="str">
        <f ca="1"/>
        <v>Low Cap</v>
      </c>
    </row>
    <row r="24210" spans="11:16">
      <c r="K24210" s="14" t="str">
        <v/>
      </c>
      <c r="L24210" s="14" t="str">
        <v/>
      </c>
      <c r="O24210" s="14" t="str">
        <v/>
      </c>
      <c r="P24210" s="14" t="str">
        <f ca="1"/>
        <v>Low Cap</v>
      </c>
    </row>
    <row r="24211" spans="11:16">
      <c r="K24211" s="14" t="str">
        <v/>
      </c>
      <c r="L24211" s="14" t="str">
        <v/>
      </c>
      <c r="O24211" s="14" t="str">
        <v/>
      </c>
      <c r="P24211" s="14" t="str">
        <f ca="1"/>
        <v>Low Cap</v>
      </c>
    </row>
    <row r="24212" spans="11:16">
      <c r="K24212" s="14" t="str">
        <v/>
      </c>
      <c r="L24212" s="14" t="str">
        <v/>
      </c>
      <c r="O24212" s="14" t="str">
        <v/>
      </c>
      <c r="P24212" s="14" t="str">
        <f ca="1"/>
        <v>Low Cap</v>
      </c>
    </row>
    <row r="24213" spans="11:16">
      <c r="K24213" s="14" t="str">
        <v/>
      </c>
      <c r="L24213" s="14" t="str">
        <v/>
      </c>
      <c r="O24213" s="14" t="str">
        <v/>
      </c>
      <c r="P24213" s="14" t="str">
        <f ca="1"/>
        <v>Low Cap</v>
      </c>
    </row>
    <row r="24214" spans="11:16">
      <c r="K24214" s="14" t="str">
        <v/>
      </c>
      <c r="L24214" s="14" t="str">
        <v/>
      </c>
      <c r="O24214" s="14" t="str">
        <v/>
      </c>
      <c r="P24214" s="14" t="str">
        <f ca="1"/>
        <v>Low Cap</v>
      </c>
    </row>
    <row r="24215" spans="11:16">
      <c r="K24215" s="14" t="str">
        <v/>
      </c>
      <c r="L24215" s="14" t="str">
        <v/>
      </c>
      <c r="O24215" s="14" t="str">
        <v/>
      </c>
      <c r="P24215" s="14" t="str">
        <f ca="1"/>
        <v>Low Cap</v>
      </c>
    </row>
    <row r="24216" spans="11:16">
      <c r="K24216" s="14" t="str">
        <v/>
      </c>
      <c r="L24216" s="14" t="str">
        <v/>
      </c>
      <c r="O24216" s="14" t="str">
        <v/>
      </c>
      <c r="P24216" s="14" t="str">
        <f ca="1"/>
        <v>Low Cap</v>
      </c>
    </row>
    <row r="24217" spans="11:16">
      <c r="K24217" s="14" t="str">
        <v/>
      </c>
      <c r="L24217" s="14" t="str">
        <v/>
      </c>
      <c r="O24217" s="14" t="str">
        <v/>
      </c>
      <c r="P24217" s="14" t="str">
        <f ca="1"/>
        <v>Low Cap</v>
      </c>
    </row>
    <row r="24218" spans="11:16">
      <c r="K24218" s="14" t="str">
        <v/>
      </c>
      <c r="L24218" s="14" t="str">
        <v/>
      </c>
      <c r="O24218" s="14" t="str">
        <v/>
      </c>
      <c r="P24218" s="14" t="str">
        <f ca="1"/>
        <v>Low Cap</v>
      </c>
    </row>
    <row r="24219" spans="11:16">
      <c r="K24219" s="14" t="str">
        <v/>
      </c>
      <c r="L24219" s="14" t="str">
        <v/>
      </c>
      <c r="O24219" s="14" t="str">
        <v/>
      </c>
      <c r="P24219" s="14" t="str">
        <f ca="1"/>
        <v>Low Cap</v>
      </c>
    </row>
    <row r="24220" spans="11:16">
      <c r="K24220" s="14" t="str">
        <v/>
      </c>
      <c r="L24220" s="14" t="str">
        <v/>
      </c>
      <c r="O24220" s="14" t="str">
        <v/>
      </c>
      <c r="P24220" s="14" t="str">
        <f ca="1"/>
        <v>Low Cap</v>
      </c>
    </row>
    <row r="24221" spans="11:16">
      <c r="K24221" s="14" t="str">
        <v/>
      </c>
      <c r="L24221" s="14" t="str">
        <v/>
      </c>
      <c r="O24221" s="14" t="str">
        <v/>
      </c>
      <c r="P24221" s="14" t="str">
        <f ca="1"/>
        <v>Low Cap</v>
      </c>
    </row>
    <row r="24222" spans="11:16">
      <c r="K24222" s="14" t="str">
        <v/>
      </c>
      <c r="L24222" s="14" t="str">
        <v/>
      </c>
      <c r="O24222" s="14" t="str">
        <v/>
      </c>
      <c r="P24222" s="14" t="str">
        <f ca="1"/>
        <v>Low Cap</v>
      </c>
    </row>
    <row r="24223" spans="11:16">
      <c r="K24223" s="14" t="str">
        <v/>
      </c>
      <c r="L24223" s="14" t="str">
        <v/>
      </c>
      <c r="O24223" s="14" t="str">
        <v/>
      </c>
      <c r="P24223" s="14" t="str">
        <f ca="1"/>
        <v>Low Cap</v>
      </c>
    </row>
    <row r="24224" spans="11:16">
      <c r="K24224" s="14" t="str">
        <v/>
      </c>
      <c r="L24224" s="14" t="str">
        <v/>
      </c>
      <c r="O24224" s="14" t="str">
        <v/>
      </c>
      <c r="P24224" s="14" t="str">
        <f ca="1"/>
        <v>Low Cap</v>
      </c>
    </row>
    <row r="24225" spans="11:16">
      <c r="K24225" s="14" t="str">
        <v/>
      </c>
      <c r="L24225" s="14" t="str">
        <v/>
      </c>
      <c r="O24225" s="14" t="str">
        <v/>
      </c>
      <c r="P24225" s="14" t="str">
        <f ca="1"/>
        <v>Low Cap</v>
      </c>
    </row>
    <row r="24226" spans="11:16">
      <c r="K24226" s="14" t="str">
        <v/>
      </c>
      <c r="L24226" s="14" t="str">
        <v/>
      </c>
      <c r="O24226" s="14" t="str">
        <v/>
      </c>
      <c r="P24226" s="14" t="str">
        <f ca="1"/>
        <v>Low Cap</v>
      </c>
    </row>
    <row r="24227" spans="11:16">
      <c r="K24227" s="14" t="str">
        <v/>
      </c>
      <c r="L24227" s="14" t="str">
        <v/>
      </c>
      <c r="O24227" s="14" t="str">
        <v/>
      </c>
      <c r="P24227" s="14" t="str">
        <f ca="1"/>
        <v>Low Cap</v>
      </c>
    </row>
    <row r="24228" spans="11:16">
      <c r="K24228" s="14" t="str">
        <v/>
      </c>
      <c r="L24228" s="14" t="str">
        <v/>
      </c>
      <c r="O24228" s="14" t="str">
        <v/>
      </c>
      <c r="P24228" s="14" t="str">
        <f ca="1"/>
        <v>Low Cap</v>
      </c>
    </row>
    <row r="24229" spans="11:16">
      <c r="K24229" s="14" t="str">
        <v/>
      </c>
      <c r="L24229" s="14" t="str">
        <v/>
      </c>
      <c r="O24229" s="14" t="str">
        <v/>
      </c>
      <c r="P24229" s="14" t="str">
        <f ca="1"/>
        <v>Low Cap</v>
      </c>
    </row>
    <row r="24230" spans="11:16">
      <c r="K24230" s="14" t="str">
        <v/>
      </c>
      <c r="L24230" s="14" t="str">
        <v/>
      </c>
      <c r="O24230" s="14" t="str">
        <v/>
      </c>
      <c r="P24230" s="14" t="str">
        <f ca="1"/>
        <v>Low Cap</v>
      </c>
    </row>
    <row r="24231" spans="11:16">
      <c r="K24231" s="14" t="str">
        <v/>
      </c>
      <c r="L24231" s="14" t="str">
        <v/>
      </c>
      <c r="O24231" s="14" t="str">
        <v/>
      </c>
      <c r="P24231" s="14" t="str">
        <f ca="1"/>
        <v>Low Cap</v>
      </c>
    </row>
    <row r="24232" spans="11:16">
      <c r="K24232" s="14" t="str">
        <v/>
      </c>
      <c r="L24232" s="14" t="str">
        <v/>
      </c>
      <c r="O24232" s="14" t="str">
        <v/>
      </c>
      <c r="P24232" s="14" t="str">
        <f ca="1"/>
        <v>Low Cap</v>
      </c>
    </row>
    <row r="24233" spans="11:16">
      <c r="K24233" s="14" t="str">
        <v/>
      </c>
      <c r="L24233" s="14" t="str">
        <v/>
      </c>
      <c r="O24233" s="14" t="str">
        <v/>
      </c>
      <c r="P24233" s="14" t="str">
        <f ca="1"/>
        <v>Low Cap</v>
      </c>
    </row>
    <row r="24234" spans="11:16">
      <c r="K24234" s="14" t="str">
        <v/>
      </c>
      <c r="L24234" s="14" t="str">
        <v/>
      </c>
      <c r="O24234" s="14" t="str">
        <v/>
      </c>
      <c r="P24234" s="14" t="str">
        <f ca="1"/>
        <v>Low Cap</v>
      </c>
    </row>
    <row r="24235" spans="11:16">
      <c r="K24235" s="14" t="str">
        <v/>
      </c>
      <c r="L24235" s="14" t="str">
        <v/>
      </c>
      <c r="O24235" s="14" t="str">
        <v/>
      </c>
      <c r="P24235" s="14" t="str">
        <f ca="1"/>
        <v>Low Cap</v>
      </c>
    </row>
    <row r="24236" spans="11:16">
      <c r="K24236" s="14" t="str">
        <v/>
      </c>
      <c r="L24236" s="14" t="str">
        <v/>
      </c>
      <c r="O24236" s="14" t="str">
        <v/>
      </c>
      <c r="P24236" s="14" t="str">
        <f ca="1"/>
        <v>Low Cap</v>
      </c>
    </row>
    <row r="24237" spans="11:16">
      <c r="K24237" s="14" t="str">
        <v/>
      </c>
      <c r="L24237" s="14" t="str">
        <v/>
      </c>
      <c r="O24237" s="14" t="str">
        <v/>
      </c>
      <c r="P24237" s="14" t="str">
        <f ca="1"/>
        <v>Low Cap</v>
      </c>
    </row>
    <row r="24238" spans="11:16">
      <c r="K24238" s="14" t="str">
        <v/>
      </c>
      <c r="L24238" s="14" t="str">
        <v/>
      </c>
      <c r="O24238" s="14" t="str">
        <v/>
      </c>
      <c r="P24238" s="14" t="str">
        <f ca="1"/>
        <v>Low Cap</v>
      </c>
    </row>
    <row r="24239" spans="11:16">
      <c r="K24239" s="14" t="str">
        <v/>
      </c>
      <c r="L24239" s="14" t="str">
        <v/>
      </c>
      <c r="O24239" s="14" t="str">
        <v/>
      </c>
      <c r="P24239" s="14" t="str">
        <f ca="1"/>
        <v>Low Cap</v>
      </c>
    </row>
    <row r="24240" spans="11:16">
      <c r="K24240" s="14" t="str">
        <v/>
      </c>
      <c r="L24240" s="14" t="str">
        <v/>
      </c>
      <c r="O24240" s="14" t="str">
        <v/>
      </c>
      <c r="P24240" s="14" t="str">
        <f ca="1"/>
        <v>Low Cap</v>
      </c>
    </row>
    <row r="24241" spans="11:16">
      <c r="K24241" s="14" t="str">
        <v/>
      </c>
      <c r="L24241" s="14" t="str">
        <v/>
      </c>
      <c r="O24241" s="14" t="str">
        <v/>
      </c>
      <c r="P24241" s="14" t="str">
        <f ca="1"/>
        <v>Low Cap</v>
      </c>
    </row>
    <row r="24242" spans="11:16">
      <c r="K24242" s="14" t="str">
        <v/>
      </c>
      <c r="L24242" s="14" t="str">
        <v/>
      </c>
      <c r="O24242" s="14" t="str">
        <v/>
      </c>
      <c r="P24242" s="14" t="str">
        <f ca="1"/>
        <v>Low Cap</v>
      </c>
    </row>
    <row r="24243" spans="11:16">
      <c r="K24243" s="14" t="str">
        <v/>
      </c>
      <c r="L24243" s="14" t="str">
        <v/>
      </c>
      <c r="O24243" s="14" t="str">
        <v/>
      </c>
      <c r="P24243" s="14" t="str">
        <f ca="1"/>
        <v>Low Cap</v>
      </c>
    </row>
    <row r="24244" spans="11:16">
      <c r="K24244" s="14" t="str">
        <v/>
      </c>
      <c r="L24244" s="14" t="str">
        <v/>
      </c>
      <c r="O24244" s="14" t="str">
        <v/>
      </c>
      <c r="P24244" s="14" t="str">
        <f ca="1"/>
        <v>Low Cap</v>
      </c>
    </row>
    <row r="24245" spans="11:16">
      <c r="K24245" s="14" t="str">
        <v/>
      </c>
      <c r="L24245" s="14" t="str">
        <v/>
      </c>
      <c r="O24245" s="14" t="str">
        <v/>
      </c>
      <c r="P24245" s="14" t="str">
        <f ca="1"/>
        <v>Low Cap</v>
      </c>
    </row>
    <row r="24246" spans="11:16">
      <c r="K24246" s="14" t="str">
        <v/>
      </c>
      <c r="L24246" s="14" t="str">
        <v/>
      </c>
      <c r="O24246" s="14" t="str">
        <v/>
      </c>
      <c r="P24246" s="14" t="str">
        <f ca="1"/>
        <v>Low Cap</v>
      </c>
    </row>
    <row r="24247" spans="11:16">
      <c r="K24247" s="14" t="str">
        <v/>
      </c>
      <c r="L24247" s="14" t="str">
        <v/>
      </c>
      <c r="O24247" s="14" t="str">
        <v/>
      </c>
      <c r="P24247" s="14" t="str">
        <f ca="1"/>
        <v>Low Cap</v>
      </c>
    </row>
    <row r="24248" spans="11:16">
      <c r="K24248" s="14" t="str">
        <v/>
      </c>
      <c r="L24248" s="14" t="str">
        <v/>
      </c>
      <c r="O24248" s="14" t="str">
        <v/>
      </c>
      <c r="P24248" s="14" t="str">
        <f ca="1"/>
        <v>Low Cap</v>
      </c>
    </row>
    <row r="24249" spans="11:16">
      <c r="K24249" s="14" t="str">
        <v/>
      </c>
      <c r="L24249" s="14" t="str">
        <v/>
      </c>
      <c r="O24249" s="14" t="str">
        <v/>
      </c>
      <c r="P24249" s="14" t="str">
        <f ca="1"/>
        <v>Low Cap</v>
      </c>
    </row>
    <row r="24250" spans="11:16">
      <c r="K24250" s="14" t="str">
        <v/>
      </c>
      <c r="L24250" s="14" t="str">
        <v/>
      </c>
      <c r="O24250" s="14" t="str">
        <v/>
      </c>
      <c r="P24250" s="14" t="str">
        <f ca="1"/>
        <v>Low Cap</v>
      </c>
    </row>
    <row r="24251" spans="11:16">
      <c r="K24251" s="14" t="str">
        <v/>
      </c>
      <c r="L24251" s="14" t="str">
        <v/>
      </c>
      <c r="O24251" s="14" t="str">
        <v/>
      </c>
      <c r="P24251" s="14" t="str">
        <f ca="1"/>
        <v>Low Cap</v>
      </c>
    </row>
    <row r="24252" spans="11:16">
      <c r="K24252" s="14" t="str">
        <v/>
      </c>
      <c r="L24252" s="14" t="str">
        <v/>
      </c>
      <c r="O24252" s="14" t="str">
        <v/>
      </c>
      <c r="P24252" s="14" t="str">
        <f ca="1"/>
        <v>Low Cap</v>
      </c>
    </row>
    <row r="24253" spans="11:16">
      <c r="K24253" s="14" t="str">
        <v/>
      </c>
      <c r="L24253" s="14" t="str">
        <v/>
      </c>
      <c r="O24253" s="14" t="str">
        <v/>
      </c>
      <c r="P24253" s="14" t="str">
        <f ca="1"/>
        <v>Low Cap</v>
      </c>
    </row>
    <row r="24254" spans="11:16">
      <c r="K24254" s="14" t="str">
        <v/>
      </c>
      <c r="L24254" s="14" t="str">
        <v/>
      </c>
      <c r="O24254" s="14" t="str">
        <v/>
      </c>
      <c r="P24254" s="14" t="str">
        <f ca="1"/>
        <v>Low Cap</v>
      </c>
    </row>
    <row r="24255" spans="11:16">
      <c r="K24255" s="14" t="str">
        <v/>
      </c>
      <c r="L24255" s="14" t="str">
        <v/>
      </c>
      <c r="O24255" s="14" t="str">
        <v/>
      </c>
      <c r="P24255" s="14" t="str">
        <f ca="1"/>
        <v>Low Cap</v>
      </c>
    </row>
    <row r="24256" spans="11:16">
      <c r="K24256" s="14" t="str">
        <v/>
      </c>
      <c r="L24256" s="14" t="str">
        <v/>
      </c>
      <c r="O24256" s="14" t="str">
        <v/>
      </c>
      <c r="P24256" s="14" t="str">
        <f ca="1"/>
        <v>Low Cap</v>
      </c>
    </row>
    <row r="24257" spans="11:16">
      <c r="K24257" s="14" t="str">
        <v/>
      </c>
      <c r="L24257" s="14" t="str">
        <v/>
      </c>
      <c r="O24257" s="14" t="str">
        <v/>
      </c>
      <c r="P24257" s="14" t="str">
        <f ca="1"/>
        <v>Low Cap</v>
      </c>
    </row>
    <row r="24258" spans="11:16">
      <c r="K24258" s="14" t="str">
        <v/>
      </c>
      <c r="L24258" s="14" t="str">
        <v/>
      </c>
      <c r="O24258" s="14" t="str">
        <v/>
      </c>
      <c r="P24258" s="14" t="str">
        <f ca="1"/>
        <v>Low Cap</v>
      </c>
    </row>
    <row r="24259" spans="11:16">
      <c r="K24259" s="14" t="str">
        <v/>
      </c>
      <c r="L24259" s="14" t="str">
        <v/>
      </c>
      <c r="O24259" s="14" t="str">
        <v/>
      </c>
      <c r="P24259" s="14" t="str">
        <f ca="1"/>
        <v>Low Cap</v>
      </c>
    </row>
    <row r="24260" spans="11:16">
      <c r="K24260" s="14" t="str">
        <v/>
      </c>
      <c r="L24260" s="14" t="str">
        <v/>
      </c>
      <c r="O24260" s="14" t="str">
        <v/>
      </c>
      <c r="P24260" s="14" t="str">
        <f ca="1"/>
        <v>Low Cap</v>
      </c>
    </row>
    <row r="24261" spans="11:16">
      <c r="K24261" s="14" t="str">
        <v/>
      </c>
      <c r="L24261" s="14" t="str">
        <v/>
      </c>
      <c r="O24261" s="14" t="str">
        <v/>
      </c>
      <c r="P24261" s="14" t="str">
        <f ca="1"/>
        <v>Low Cap</v>
      </c>
    </row>
    <row r="24262" spans="11:16">
      <c r="K24262" s="14" t="str">
        <v/>
      </c>
      <c r="L24262" s="14" t="str">
        <v/>
      </c>
      <c r="O24262" s="14" t="str">
        <v/>
      </c>
      <c r="P24262" s="14" t="str">
        <f ca="1"/>
        <v>Low Cap</v>
      </c>
    </row>
    <row r="24263" spans="11:16">
      <c r="K24263" s="14" t="str">
        <v/>
      </c>
      <c r="L24263" s="14" t="str">
        <v/>
      </c>
      <c r="O24263" s="14" t="str">
        <v/>
      </c>
      <c r="P24263" s="14" t="str">
        <f ca="1"/>
        <v>Low Cap</v>
      </c>
    </row>
    <row r="24264" spans="11:16">
      <c r="K24264" s="14" t="str">
        <v/>
      </c>
      <c r="L24264" s="14" t="str">
        <v/>
      </c>
      <c r="O24264" s="14" t="str">
        <v/>
      </c>
      <c r="P24264" s="14" t="str">
        <f ca="1"/>
        <v>Low Cap</v>
      </c>
    </row>
    <row r="24265" spans="11:16">
      <c r="K24265" s="14" t="str">
        <v/>
      </c>
      <c r="L24265" s="14" t="str">
        <v/>
      </c>
      <c r="O24265" s="14" t="str">
        <v/>
      </c>
      <c r="P24265" s="14" t="str">
        <f ca="1"/>
        <v>Low Cap</v>
      </c>
    </row>
    <row r="24266" spans="11:16">
      <c r="K24266" s="14" t="str">
        <v/>
      </c>
      <c r="L24266" s="14" t="str">
        <v/>
      </c>
      <c r="O24266" s="14" t="str">
        <v/>
      </c>
      <c r="P24266" s="14" t="str">
        <f ca="1"/>
        <v>Low Cap</v>
      </c>
    </row>
    <row r="24267" spans="11:16">
      <c r="K24267" s="14" t="str">
        <v/>
      </c>
      <c r="L24267" s="14" t="str">
        <v/>
      </c>
      <c r="O24267" s="14" t="str">
        <v/>
      </c>
      <c r="P24267" s="14" t="str">
        <f ca="1"/>
        <v>Low Cap</v>
      </c>
    </row>
    <row r="24268" spans="11:16">
      <c r="K24268" s="14" t="str">
        <v/>
      </c>
      <c r="L24268" s="14" t="str">
        <v/>
      </c>
      <c r="O24268" s="14" t="str">
        <v/>
      </c>
      <c r="P24268" s="14" t="str">
        <f ca="1"/>
        <v>Low Cap</v>
      </c>
    </row>
    <row r="24269" spans="11:16">
      <c r="K24269" s="14" t="str">
        <v/>
      </c>
      <c r="L24269" s="14" t="str">
        <v/>
      </c>
      <c r="O24269" s="14" t="str">
        <v/>
      </c>
      <c r="P24269" s="14" t="str">
        <f ca="1"/>
        <v>Low Cap</v>
      </c>
    </row>
    <row r="24270" spans="11:16">
      <c r="K24270" s="14" t="str">
        <v/>
      </c>
      <c r="L24270" s="14" t="str">
        <v/>
      </c>
      <c r="O24270" s="14" t="str">
        <v/>
      </c>
      <c r="P24270" s="14" t="str">
        <f ca="1"/>
        <v>Low Cap</v>
      </c>
    </row>
    <row r="24271" spans="11:16">
      <c r="K24271" s="14" t="str">
        <v/>
      </c>
      <c r="L24271" s="14" t="str">
        <v/>
      </c>
      <c r="O24271" s="14" t="str">
        <v/>
      </c>
      <c r="P24271" s="14" t="str">
        <f ca="1"/>
        <v>Low Cap</v>
      </c>
    </row>
    <row r="24272" spans="11:16">
      <c r="K24272" s="14" t="str">
        <v/>
      </c>
      <c r="L24272" s="14" t="str">
        <v/>
      </c>
      <c r="O24272" s="14" t="str">
        <v/>
      </c>
      <c r="P24272" s="14" t="str">
        <f ca="1"/>
        <v>Low Cap</v>
      </c>
    </row>
    <row r="24273" spans="11:16">
      <c r="K24273" s="14" t="str">
        <v/>
      </c>
      <c r="L24273" s="14" t="str">
        <v/>
      </c>
      <c r="O24273" s="14" t="str">
        <v/>
      </c>
      <c r="P24273" s="14" t="str">
        <f ca="1"/>
        <v>Low Cap</v>
      </c>
    </row>
    <row r="24274" spans="11:16">
      <c r="K24274" s="14" t="str">
        <v/>
      </c>
      <c r="L24274" s="14" t="str">
        <v/>
      </c>
      <c r="O24274" s="14" t="str">
        <v/>
      </c>
      <c r="P24274" s="14" t="str">
        <f ca="1"/>
        <v>Low Cap</v>
      </c>
    </row>
    <row r="24275" spans="11:16">
      <c r="K24275" s="14" t="str">
        <v/>
      </c>
      <c r="L24275" s="14" t="str">
        <v/>
      </c>
      <c r="O24275" s="14" t="str">
        <v/>
      </c>
      <c r="P24275" s="14" t="str">
        <f ca="1"/>
        <v>Low Cap</v>
      </c>
    </row>
    <row r="24276" spans="11:16">
      <c r="K24276" s="14" t="str">
        <v/>
      </c>
      <c r="L24276" s="14" t="str">
        <v/>
      </c>
      <c r="O24276" s="14" t="str">
        <v/>
      </c>
      <c r="P24276" s="14" t="str">
        <f ca="1"/>
        <v>Low Cap</v>
      </c>
    </row>
    <row r="24277" spans="11:16">
      <c r="K24277" s="14" t="str">
        <v/>
      </c>
      <c r="L24277" s="14" t="str">
        <v/>
      </c>
      <c r="O24277" s="14" t="str">
        <v/>
      </c>
      <c r="P24277" s="14" t="str">
        <f ca="1"/>
        <v>Low Cap</v>
      </c>
    </row>
    <row r="24278" spans="11:16">
      <c r="K24278" s="14" t="str">
        <v/>
      </c>
      <c r="L24278" s="14" t="str">
        <v/>
      </c>
      <c r="O24278" s="14" t="str">
        <v/>
      </c>
      <c r="P24278" s="14" t="str">
        <f ca="1"/>
        <v>Low Cap</v>
      </c>
    </row>
    <row r="24279" spans="11:16">
      <c r="K24279" s="14" t="str">
        <v/>
      </c>
      <c r="L24279" s="14" t="str">
        <v/>
      </c>
      <c r="O24279" s="14" t="str">
        <v/>
      </c>
      <c r="P24279" s="14" t="str">
        <f ca="1"/>
        <v>Low Cap</v>
      </c>
    </row>
    <row r="24280" spans="11:16">
      <c r="K24280" s="14" t="str">
        <v/>
      </c>
      <c r="L24280" s="14" t="str">
        <v/>
      </c>
      <c r="O24280" s="14" t="str">
        <v/>
      </c>
      <c r="P24280" s="14" t="str">
        <f ca="1"/>
        <v>Low Cap</v>
      </c>
    </row>
    <row r="24281" spans="11:16">
      <c r="K24281" s="14" t="str">
        <v/>
      </c>
      <c r="L24281" s="14" t="str">
        <v/>
      </c>
      <c r="O24281" s="14" t="str">
        <v/>
      </c>
      <c r="P24281" s="14" t="str">
        <f ca="1"/>
        <v>Low Cap</v>
      </c>
    </row>
    <row r="24282" spans="11:16">
      <c r="K24282" s="14" t="str">
        <v/>
      </c>
      <c r="L24282" s="14" t="str">
        <v/>
      </c>
      <c r="O24282" s="14" t="str">
        <v/>
      </c>
      <c r="P24282" s="14" t="str">
        <f ca="1"/>
        <v>Low Cap</v>
      </c>
    </row>
    <row r="24283" spans="11:16">
      <c r="K24283" s="14" t="str">
        <v/>
      </c>
      <c r="L24283" s="14" t="str">
        <v/>
      </c>
      <c r="O24283" s="14" t="str">
        <v/>
      </c>
      <c r="P24283" s="14" t="str">
        <f ca="1"/>
        <v>Low Cap</v>
      </c>
    </row>
    <row r="24284" spans="11:16">
      <c r="K24284" s="14" t="str">
        <v/>
      </c>
      <c r="L24284" s="14" t="str">
        <v/>
      </c>
      <c r="O24284" s="14" t="str">
        <v/>
      </c>
      <c r="P24284" s="14" t="str">
        <f ca="1"/>
        <v>Low Cap</v>
      </c>
    </row>
    <row r="24285" spans="11:16">
      <c r="K24285" s="14" t="str">
        <v/>
      </c>
      <c r="L24285" s="14" t="str">
        <v/>
      </c>
      <c r="O24285" s="14" t="str">
        <v/>
      </c>
      <c r="P24285" s="14" t="str">
        <f ca="1"/>
        <v>Low Cap</v>
      </c>
    </row>
    <row r="24286" spans="11:16">
      <c r="K24286" s="14" t="str">
        <v/>
      </c>
      <c r="L24286" s="14" t="str">
        <v/>
      </c>
      <c r="O24286" s="14" t="str">
        <v/>
      </c>
      <c r="P24286" s="14" t="str">
        <f ca="1"/>
        <v>Low Cap</v>
      </c>
    </row>
    <row r="24287" spans="11:16">
      <c r="K24287" s="14" t="str">
        <v/>
      </c>
      <c r="L24287" s="14" t="str">
        <v/>
      </c>
      <c r="O24287" s="14" t="str">
        <v/>
      </c>
      <c r="P24287" s="14" t="str">
        <f ca="1"/>
        <v>Low Cap</v>
      </c>
    </row>
    <row r="24288" spans="11:16">
      <c r="K24288" s="14" t="str">
        <v/>
      </c>
      <c r="L24288" s="14" t="str">
        <v/>
      </c>
      <c r="O24288" s="14" t="str">
        <v/>
      </c>
      <c r="P24288" s="14" t="str">
        <f ca="1"/>
        <v>Low Cap</v>
      </c>
    </row>
    <row r="24289" spans="11:16">
      <c r="K24289" s="14" t="str">
        <v/>
      </c>
      <c r="L24289" s="14" t="str">
        <v/>
      </c>
      <c r="O24289" s="14" t="str">
        <v/>
      </c>
      <c r="P24289" s="14" t="str">
        <f ca="1"/>
        <v>Low Cap</v>
      </c>
    </row>
    <row r="24290" spans="11:16">
      <c r="K24290" s="14" t="str">
        <v/>
      </c>
      <c r="L24290" s="14" t="str">
        <v/>
      </c>
      <c r="O24290" s="14" t="str">
        <v/>
      </c>
      <c r="P24290" s="14" t="str">
        <f ca="1"/>
        <v>Low Cap</v>
      </c>
    </row>
    <row r="24291" spans="11:16">
      <c r="K24291" s="14" t="str">
        <v/>
      </c>
      <c r="L24291" s="14" t="str">
        <v/>
      </c>
      <c r="O24291" s="14" t="str">
        <v/>
      </c>
      <c r="P24291" s="14" t="str">
        <f ca="1"/>
        <v>Low Cap</v>
      </c>
    </row>
    <row r="24292" spans="11:16">
      <c r="K24292" s="14" t="str">
        <v/>
      </c>
      <c r="L24292" s="14" t="str">
        <v/>
      </c>
      <c r="O24292" s="14" t="str">
        <v/>
      </c>
      <c r="P24292" s="14" t="str">
        <f ca="1"/>
        <v>Low Cap</v>
      </c>
    </row>
    <row r="24293" spans="11:16">
      <c r="K24293" s="14" t="str">
        <v/>
      </c>
      <c r="L24293" s="14" t="str">
        <v/>
      </c>
      <c r="O24293" s="14" t="str">
        <v/>
      </c>
      <c r="P24293" s="14" t="str">
        <f ca="1"/>
        <v>Low Cap</v>
      </c>
    </row>
    <row r="24294" spans="11:16">
      <c r="K24294" s="14" t="str">
        <v/>
      </c>
      <c r="L24294" s="14" t="str">
        <v/>
      </c>
      <c r="O24294" s="14" t="str">
        <v/>
      </c>
      <c r="P24294" s="14" t="str">
        <f ca="1"/>
        <v>Low Cap</v>
      </c>
    </row>
    <row r="24295" spans="11:16">
      <c r="K24295" s="14" t="str">
        <v/>
      </c>
      <c r="L24295" s="14" t="str">
        <v/>
      </c>
      <c r="O24295" s="14" t="str">
        <v/>
      </c>
      <c r="P24295" s="14" t="str">
        <f ca="1"/>
        <v>Low Cap</v>
      </c>
    </row>
    <row r="24296" spans="11:16">
      <c r="K24296" s="14" t="str">
        <v/>
      </c>
      <c r="L24296" s="14" t="str">
        <v/>
      </c>
      <c r="O24296" s="14" t="str">
        <v/>
      </c>
      <c r="P24296" s="14" t="str">
        <f ca="1"/>
        <v>Low Cap</v>
      </c>
    </row>
    <row r="24297" spans="11:16">
      <c r="K24297" s="14" t="str">
        <v/>
      </c>
      <c r="L24297" s="14" t="str">
        <v/>
      </c>
      <c r="O24297" s="14" t="str">
        <v/>
      </c>
      <c r="P24297" s="14" t="str">
        <f ca="1"/>
        <v>Low Cap</v>
      </c>
    </row>
    <row r="24298" spans="11:16">
      <c r="K24298" s="14" t="str">
        <v/>
      </c>
      <c r="L24298" s="14" t="str">
        <v/>
      </c>
      <c r="O24298" s="14" t="str">
        <v/>
      </c>
      <c r="P24298" s="14" t="str">
        <f ca="1"/>
        <v>Low Cap</v>
      </c>
    </row>
    <row r="24299" spans="11:16">
      <c r="K24299" s="14" t="str">
        <v/>
      </c>
      <c r="L24299" s="14" t="str">
        <v/>
      </c>
      <c r="O24299" s="14" t="str">
        <v/>
      </c>
      <c r="P24299" s="14" t="str">
        <f ca="1"/>
        <v>Low Cap</v>
      </c>
    </row>
    <row r="24300" spans="11:16">
      <c r="K24300" s="14" t="str">
        <v/>
      </c>
      <c r="L24300" s="14" t="str">
        <v/>
      </c>
      <c r="O24300" s="14" t="str">
        <v/>
      </c>
      <c r="P24300" s="14" t="str">
        <f ca="1"/>
        <v>Low Cap</v>
      </c>
    </row>
    <row r="24301" spans="11:16">
      <c r="K24301" s="14" t="str">
        <v/>
      </c>
      <c r="L24301" s="14" t="str">
        <v/>
      </c>
      <c r="O24301" s="14" t="str">
        <v/>
      </c>
      <c r="P24301" s="14" t="str">
        <f ca="1"/>
        <v>Low Cap</v>
      </c>
    </row>
    <row r="24302" spans="11:16">
      <c r="K24302" s="14" t="str">
        <v/>
      </c>
      <c r="L24302" s="14" t="str">
        <v/>
      </c>
      <c r="O24302" s="14" t="str">
        <v/>
      </c>
      <c r="P24302" s="14" t="str">
        <f ca="1"/>
        <v>Low Cap</v>
      </c>
    </row>
    <row r="24303" spans="11:16">
      <c r="K24303" s="14" t="str">
        <v/>
      </c>
      <c r="L24303" s="14" t="str">
        <v/>
      </c>
      <c r="O24303" s="14" t="str">
        <v/>
      </c>
      <c r="P24303" s="14" t="str">
        <f ca="1"/>
        <v>Low Cap</v>
      </c>
    </row>
    <row r="24304" spans="11:16">
      <c r="K24304" s="14" t="str">
        <v/>
      </c>
      <c r="L24304" s="14" t="str">
        <v/>
      </c>
      <c r="O24304" s="14" t="str">
        <v/>
      </c>
      <c r="P24304" s="14" t="str">
        <f ca="1"/>
        <v>Low Cap</v>
      </c>
    </row>
    <row r="24305" spans="11:16">
      <c r="K24305" s="14" t="str">
        <v/>
      </c>
      <c r="L24305" s="14" t="str">
        <v/>
      </c>
      <c r="O24305" s="14" t="str">
        <v/>
      </c>
      <c r="P24305" s="14" t="str">
        <f ca="1"/>
        <v>Low Cap</v>
      </c>
    </row>
    <row r="24306" spans="11:16">
      <c r="K24306" s="14" t="str">
        <v/>
      </c>
      <c r="L24306" s="14" t="str">
        <v/>
      </c>
      <c r="O24306" s="14" t="str">
        <v/>
      </c>
      <c r="P24306" s="14" t="str">
        <f ca="1"/>
        <v>Low Cap</v>
      </c>
    </row>
    <row r="24307" spans="11:16">
      <c r="K24307" s="14" t="str">
        <v/>
      </c>
      <c r="L24307" s="14" t="str">
        <v/>
      </c>
      <c r="O24307" s="14" t="str">
        <v/>
      </c>
      <c r="P24307" s="14" t="str">
        <f ca="1"/>
        <v>Low Cap</v>
      </c>
    </row>
    <row r="24308" spans="11:16">
      <c r="K24308" s="14" t="str">
        <v/>
      </c>
      <c r="L24308" s="14" t="str">
        <v/>
      </c>
      <c r="O24308" s="14" t="str">
        <v/>
      </c>
      <c r="P24308" s="14" t="str">
        <f ca="1"/>
        <v>Low Cap</v>
      </c>
    </row>
    <row r="24309" spans="11:16">
      <c r="K24309" s="14" t="str">
        <v/>
      </c>
      <c r="L24309" s="14" t="str">
        <v/>
      </c>
      <c r="O24309" s="14" t="str">
        <v/>
      </c>
      <c r="P24309" s="14" t="str">
        <f ca="1"/>
        <v>Low Cap</v>
      </c>
    </row>
    <row r="24310" spans="11:16">
      <c r="K24310" s="14" t="str">
        <v/>
      </c>
      <c r="L24310" s="14" t="str">
        <v/>
      </c>
      <c r="O24310" s="14" t="str">
        <v/>
      </c>
      <c r="P24310" s="14" t="str">
        <f ca="1"/>
        <v>Low Cap</v>
      </c>
    </row>
    <row r="24311" spans="11:16">
      <c r="K24311" s="14" t="str">
        <v/>
      </c>
      <c r="L24311" s="14" t="str">
        <v/>
      </c>
      <c r="O24311" s="14" t="str">
        <v/>
      </c>
      <c r="P24311" s="14" t="str">
        <f ca="1"/>
        <v>Low Cap</v>
      </c>
    </row>
    <row r="24312" spans="11:16">
      <c r="K24312" s="14" t="str">
        <v/>
      </c>
      <c r="L24312" s="14" t="str">
        <v/>
      </c>
      <c r="O24312" s="14" t="str">
        <v/>
      </c>
      <c r="P24312" s="14" t="str">
        <f ca="1"/>
        <v>Low Cap</v>
      </c>
    </row>
    <row r="24313" spans="11:16">
      <c r="K24313" s="14" t="str">
        <v/>
      </c>
      <c r="L24313" s="14" t="str">
        <v/>
      </c>
      <c r="O24313" s="14" t="str">
        <v/>
      </c>
      <c r="P24313" s="14" t="str">
        <f ca="1"/>
        <v>Low Cap</v>
      </c>
    </row>
    <row r="24314" spans="11:16">
      <c r="K24314" s="14" t="str">
        <v/>
      </c>
      <c r="L24314" s="14" t="str">
        <v/>
      </c>
      <c r="O24314" s="14" t="str">
        <v/>
      </c>
      <c r="P24314" s="14" t="str">
        <f ca="1"/>
        <v>Low Cap</v>
      </c>
    </row>
    <row r="24315" spans="11:16">
      <c r="K24315" s="14" t="str">
        <v/>
      </c>
      <c r="L24315" s="14" t="str">
        <v/>
      </c>
      <c r="O24315" s="14" t="str">
        <v/>
      </c>
      <c r="P24315" s="14" t="str">
        <f ca="1"/>
        <v>Low Cap</v>
      </c>
    </row>
    <row r="24316" spans="11:16">
      <c r="K24316" s="14" t="str">
        <v/>
      </c>
      <c r="L24316" s="14" t="str">
        <v/>
      </c>
      <c r="O24316" s="14" t="str">
        <v/>
      </c>
      <c r="P24316" s="14" t="str">
        <f ca="1"/>
        <v>Low Cap</v>
      </c>
    </row>
    <row r="24317" spans="11:16">
      <c r="K24317" s="14" t="str">
        <v/>
      </c>
      <c r="L24317" s="14" t="str">
        <v/>
      </c>
      <c r="O24317" s="14" t="str">
        <v/>
      </c>
      <c r="P24317" s="14" t="str">
        <f ca="1"/>
        <v>Low Cap</v>
      </c>
    </row>
    <row r="24318" spans="11:16">
      <c r="K24318" s="14" t="str">
        <v/>
      </c>
      <c r="L24318" s="14" t="str">
        <v/>
      </c>
      <c r="O24318" s="14" t="str">
        <v/>
      </c>
      <c r="P24318" s="14" t="str">
        <f ca="1"/>
        <v>Low Cap</v>
      </c>
    </row>
    <row r="24319" spans="11:16">
      <c r="K24319" s="14" t="str">
        <v/>
      </c>
      <c r="L24319" s="14" t="str">
        <v/>
      </c>
      <c r="O24319" s="14" t="str">
        <v/>
      </c>
      <c r="P24319" s="14" t="str">
        <f ca="1"/>
        <v>Low Cap</v>
      </c>
    </row>
    <row r="24320" spans="11:16">
      <c r="K24320" s="14" t="str">
        <v/>
      </c>
      <c r="L24320" s="14" t="str">
        <v/>
      </c>
      <c r="O24320" s="14" t="str">
        <v/>
      </c>
      <c r="P24320" s="14" t="str">
        <f ca="1"/>
        <v>Low Cap</v>
      </c>
    </row>
    <row r="24321" spans="11:16">
      <c r="K24321" s="14" t="str">
        <v/>
      </c>
      <c r="L24321" s="14" t="str">
        <v/>
      </c>
      <c r="O24321" s="14" t="str">
        <v/>
      </c>
      <c r="P24321" s="14" t="str">
        <f ca="1"/>
        <v>Low Cap</v>
      </c>
    </row>
    <row r="24322" spans="11:16">
      <c r="K24322" s="14" t="str">
        <v/>
      </c>
      <c r="L24322" s="14" t="str">
        <v/>
      </c>
      <c r="O24322" s="14" t="str">
        <v/>
      </c>
      <c r="P24322" s="14" t="str">
        <f ca="1"/>
        <v>Low Cap</v>
      </c>
    </row>
    <row r="24323" spans="11:16">
      <c r="K24323" s="14" t="str">
        <v/>
      </c>
      <c r="L24323" s="14" t="str">
        <v/>
      </c>
      <c r="O24323" s="14" t="str">
        <v/>
      </c>
      <c r="P24323" s="14" t="str">
        <f ca="1"/>
        <v>Low Cap</v>
      </c>
    </row>
    <row r="24324" spans="11:16">
      <c r="K24324" s="14" t="str">
        <v/>
      </c>
      <c r="L24324" s="14" t="str">
        <v/>
      </c>
      <c r="O24324" s="14" t="str">
        <v/>
      </c>
      <c r="P24324" s="14" t="str">
        <f ca="1"/>
        <v>Low Cap</v>
      </c>
    </row>
    <row r="24325" spans="11:16">
      <c r="K24325" s="14" t="str">
        <v/>
      </c>
      <c r="L24325" s="14" t="str">
        <v/>
      </c>
      <c r="O24325" s="14" t="str">
        <v/>
      </c>
      <c r="P24325" s="14" t="str">
        <f ca="1"/>
        <v>Low Cap</v>
      </c>
    </row>
    <row r="24326" spans="11:16">
      <c r="K24326" s="14" t="str">
        <v/>
      </c>
      <c r="L24326" s="14" t="str">
        <v/>
      </c>
      <c r="O24326" s="14" t="str">
        <v/>
      </c>
      <c r="P24326" s="14" t="str">
        <f ca="1"/>
        <v>Low Cap</v>
      </c>
    </row>
    <row r="24327" spans="11:16">
      <c r="K24327" s="14" t="str">
        <v/>
      </c>
      <c r="L24327" s="14" t="str">
        <v/>
      </c>
      <c r="O24327" s="14" t="str">
        <v/>
      </c>
      <c r="P24327" s="14" t="str">
        <f ca="1"/>
        <v>Low Cap</v>
      </c>
    </row>
    <row r="24328" spans="11:16">
      <c r="K24328" s="14" t="str">
        <v/>
      </c>
      <c r="L24328" s="14" t="str">
        <v/>
      </c>
      <c r="O24328" s="14" t="str">
        <v/>
      </c>
      <c r="P24328" s="14" t="str">
        <f ca="1"/>
        <v>Low Cap</v>
      </c>
    </row>
    <row r="24329" spans="11:16">
      <c r="K24329" s="14" t="str">
        <v/>
      </c>
      <c r="L24329" s="14" t="str">
        <v/>
      </c>
      <c r="O24329" s="14" t="str">
        <v/>
      </c>
      <c r="P24329" s="14" t="str">
        <f ca="1"/>
        <v>Low Cap</v>
      </c>
    </row>
    <row r="24330" spans="11:16">
      <c r="K24330" s="14" t="str">
        <v/>
      </c>
      <c r="L24330" s="14" t="str">
        <v/>
      </c>
      <c r="O24330" s="14" t="str">
        <v/>
      </c>
      <c r="P24330" s="14" t="str">
        <f ca="1"/>
        <v>Low Cap</v>
      </c>
    </row>
    <row r="24331" spans="11:16">
      <c r="K24331" s="14" t="str">
        <v/>
      </c>
      <c r="L24331" s="14" t="str">
        <v/>
      </c>
      <c r="O24331" s="14" t="str">
        <v/>
      </c>
      <c r="P24331" s="14" t="str">
        <f ca="1"/>
        <v>Low Cap</v>
      </c>
    </row>
    <row r="24332" spans="11:16">
      <c r="K24332" s="14" t="str">
        <v/>
      </c>
      <c r="L24332" s="14" t="str">
        <v/>
      </c>
      <c r="O24332" s="14" t="str">
        <v/>
      </c>
      <c r="P24332" s="14" t="str">
        <f ca="1"/>
        <v>Low Cap</v>
      </c>
    </row>
    <row r="24333" spans="11:16">
      <c r="K24333" s="14" t="str">
        <v/>
      </c>
      <c r="L24333" s="14" t="str">
        <v/>
      </c>
      <c r="O24333" s="14" t="str">
        <v/>
      </c>
      <c r="P24333" s="14" t="str">
        <f ca="1"/>
        <v>Low Cap</v>
      </c>
    </row>
    <row r="24334" spans="11:16">
      <c r="K24334" s="14" t="str">
        <v/>
      </c>
      <c r="L24334" s="14" t="str">
        <v/>
      </c>
      <c r="O24334" s="14" t="str">
        <v/>
      </c>
      <c r="P24334" s="14" t="str">
        <f ca="1"/>
        <v>Low Cap</v>
      </c>
    </row>
    <row r="24335" spans="11:16">
      <c r="K24335" s="14" t="str">
        <v/>
      </c>
      <c r="L24335" s="14" t="str">
        <v/>
      </c>
      <c r="O24335" s="14" t="str">
        <v/>
      </c>
      <c r="P24335" s="14" t="str">
        <f ca="1"/>
        <v>Low Cap</v>
      </c>
    </row>
    <row r="24336" spans="11:16">
      <c r="K24336" s="14" t="str">
        <v/>
      </c>
      <c r="L24336" s="14" t="str">
        <v/>
      </c>
      <c r="O24336" s="14" t="str">
        <v/>
      </c>
      <c r="P24336" s="14" t="str">
        <f ca="1"/>
        <v>Low Cap</v>
      </c>
    </row>
    <row r="24337" spans="11:16">
      <c r="K24337" s="14" t="str">
        <v/>
      </c>
      <c r="L24337" s="14" t="str">
        <v/>
      </c>
      <c r="O24337" s="14" t="str">
        <v/>
      </c>
      <c r="P24337" s="14" t="str">
        <f ca="1"/>
        <v>Low Cap</v>
      </c>
    </row>
    <row r="24338" spans="11:16">
      <c r="K24338" s="14" t="str">
        <v/>
      </c>
      <c r="L24338" s="14" t="str">
        <v/>
      </c>
      <c r="O24338" s="14" t="str">
        <v/>
      </c>
      <c r="P24338" s="14" t="str">
        <f ca="1"/>
        <v>Low Cap</v>
      </c>
    </row>
    <row r="24339" spans="11:16">
      <c r="K24339" s="14" t="str">
        <v/>
      </c>
      <c r="L24339" s="14" t="str">
        <v/>
      </c>
      <c r="O24339" s="14" t="str">
        <v/>
      </c>
      <c r="P24339" s="14" t="str">
        <f ca="1"/>
        <v>Low Cap</v>
      </c>
    </row>
    <row r="24340" spans="11:16">
      <c r="K24340" s="14" t="str">
        <v/>
      </c>
      <c r="L24340" s="14" t="str">
        <v/>
      </c>
      <c r="O24340" s="14" t="str">
        <v/>
      </c>
      <c r="P24340" s="14" t="str">
        <f ca="1"/>
        <v>Low Cap</v>
      </c>
    </row>
    <row r="24341" spans="11:16">
      <c r="K24341" s="14" t="str">
        <v/>
      </c>
      <c r="L24341" s="14" t="str">
        <v/>
      </c>
      <c r="O24341" s="14" t="str">
        <v/>
      </c>
      <c r="P24341" s="14" t="str">
        <f ca="1"/>
        <v>Low Cap</v>
      </c>
    </row>
    <row r="24342" spans="11:16">
      <c r="K24342" s="14" t="str">
        <v/>
      </c>
      <c r="L24342" s="14" t="str">
        <v/>
      </c>
      <c r="O24342" s="14" t="str">
        <v/>
      </c>
      <c r="P24342" s="14" t="str">
        <f ca="1"/>
        <v>Low Cap</v>
      </c>
    </row>
    <row r="24343" spans="11:16">
      <c r="K24343" s="14" t="str">
        <v/>
      </c>
      <c r="L24343" s="14" t="str">
        <v/>
      </c>
      <c r="O24343" s="14" t="str">
        <v/>
      </c>
      <c r="P24343" s="14" t="str">
        <f ca="1"/>
        <v>Low Cap</v>
      </c>
    </row>
    <row r="24344" spans="11:16">
      <c r="K24344" s="14" t="str">
        <v/>
      </c>
      <c r="L24344" s="14" t="str">
        <v/>
      </c>
      <c r="O24344" s="14" t="str">
        <v/>
      </c>
      <c r="P24344" s="14" t="str">
        <f ca="1"/>
        <v>Low Cap</v>
      </c>
    </row>
    <row r="24345" spans="11:16">
      <c r="K24345" s="14" t="str">
        <v/>
      </c>
      <c r="L24345" s="14" t="str">
        <v/>
      </c>
      <c r="O24345" s="14" t="str">
        <v/>
      </c>
      <c r="P24345" s="14" t="str">
        <f ca="1"/>
        <v>Low Cap</v>
      </c>
    </row>
    <row r="24346" spans="11:16">
      <c r="K24346" s="14" t="str">
        <v/>
      </c>
      <c r="L24346" s="14" t="str">
        <v/>
      </c>
      <c r="O24346" s="14" t="str">
        <v/>
      </c>
      <c r="P24346" s="14" t="str">
        <f ca="1"/>
        <v>Low Cap</v>
      </c>
    </row>
    <row r="24347" spans="11:16">
      <c r="K24347" s="14" t="str">
        <v/>
      </c>
      <c r="L24347" s="14" t="str">
        <v/>
      </c>
      <c r="O24347" s="14" t="str">
        <v/>
      </c>
      <c r="P24347" s="14" t="str">
        <f ca="1"/>
        <v>Low Cap</v>
      </c>
    </row>
    <row r="24348" spans="11:16">
      <c r="K24348" s="14" t="str">
        <v/>
      </c>
      <c r="L24348" s="14" t="str">
        <v/>
      </c>
      <c r="O24348" s="14" t="str">
        <v/>
      </c>
      <c r="P24348" s="14" t="str">
        <f ca="1"/>
        <v>Low Cap</v>
      </c>
    </row>
    <row r="24349" spans="11:16">
      <c r="K24349" s="14" t="str">
        <v/>
      </c>
      <c r="L24349" s="14" t="str">
        <v/>
      </c>
      <c r="O24349" s="14" t="str">
        <v/>
      </c>
      <c r="P24349" s="14" t="str">
        <f ca="1"/>
        <v>Low Cap</v>
      </c>
    </row>
    <row r="24350" spans="11:16">
      <c r="K24350" s="14" t="str">
        <v/>
      </c>
      <c r="L24350" s="14" t="str">
        <v/>
      </c>
      <c r="O24350" s="14" t="str">
        <v/>
      </c>
      <c r="P24350" s="14" t="str">
        <f ca="1"/>
        <v>Low Cap</v>
      </c>
    </row>
    <row r="24351" spans="11:16">
      <c r="K24351" s="14" t="str">
        <v/>
      </c>
      <c r="L24351" s="14" t="str">
        <v/>
      </c>
      <c r="O24351" s="14" t="str">
        <v/>
      </c>
      <c r="P24351" s="14" t="str">
        <f ca="1"/>
        <v>Low Cap</v>
      </c>
    </row>
    <row r="24352" spans="11:16">
      <c r="K24352" s="14" t="str">
        <v/>
      </c>
      <c r="L24352" s="14" t="str">
        <v/>
      </c>
      <c r="O24352" s="14" t="str">
        <v/>
      </c>
      <c r="P24352" s="14" t="str">
        <f ca="1"/>
        <v>Low Cap</v>
      </c>
    </row>
    <row r="24353" spans="11:16">
      <c r="K24353" s="14" t="str">
        <v/>
      </c>
      <c r="L24353" s="14" t="str">
        <v/>
      </c>
      <c r="O24353" s="14" t="str">
        <v/>
      </c>
      <c r="P24353" s="14" t="str">
        <f ca="1"/>
        <v>Low Cap</v>
      </c>
    </row>
    <row r="24354" spans="11:16">
      <c r="K24354" s="14" t="str">
        <v/>
      </c>
      <c r="L24354" s="14" t="str">
        <v/>
      </c>
      <c r="O24354" s="14" t="str">
        <v/>
      </c>
      <c r="P24354" s="14" t="str">
        <f ca="1"/>
        <v>Low Cap</v>
      </c>
    </row>
    <row r="24355" spans="11:16">
      <c r="K24355" s="14" t="str">
        <v/>
      </c>
      <c r="L24355" s="14" t="str">
        <v/>
      </c>
      <c r="O24355" s="14" t="str">
        <v/>
      </c>
      <c r="P24355" s="14" t="str">
        <f ca="1"/>
        <v>Low Cap</v>
      </c>
    </row>
    <row r="24356" spans="11:16">
      <c r="K24356" s="14" t="str">
        <v/>
      </c>
      <c r="L24356" s="14" t="str">
        <v/>
      </c>
      <c r="O24356" s="14" t="str">
        <v/>
      </c>
      <c r="P24356" s="14" t="str">
        <f ca="1"/>
        <v>Low Cap</v>
      </c>
    </row>
    <row r="24357" spans="11:16">
      <c r="K24357" s="14" t="str">
        <v/>
      </c>
      <c r="L24357" s="14" t="str">
        <v/>
      </c>
      <c r="O24357" s="14" t="str">
        <v/>
      </c>
      <c r="P24357" s="14" t="str">
        <f ca="1"/>
        <v>Low Cap</v>
      </c>
    </row>
    <row r="24358" spans="11:16">
      <c r="K24358" s="14" t="str">
        <v/>
      </c>
      <c r="L24358" s="14" t="str">
        <v/>
      </c>
      <c r="O24358" s="14" t="str">
        <v/>
      </c>
      <c r="P24358" s="14" t="str">
        <f ca="1"/>
        <v>Low Cap</v>
      </c>
    </row>
    <row r="24359" spans="11:16">
      <c r="K24359" s="14" t="str">
        <v/>
      </c>
      <c r="L24359" s="14" t="str">
        <v/>
      </c>
      <c r="O24359" s="14" t="str">
        <v/>
      </c>
      <c r="P24359" s="14" t="str">
        <f ca="1"/>
        <v>Low Cap</v>
      </c>
    </row>
    <row r="24360" spans="11:16">
      <c r="K24360" s="14" t="str">
        <v/>
      </c>
      <c r="L24360" s="14" t="str">
        <v/>
      </c>
      <c r="O24360" s="14" t="str">
        <v/>
      </c>
      <c r="P24360" s="14" t="str">
        <f ca="1"/>
        <v>Low Cap</v>
      </c>
    </row>
    <row r="24361" spans="11:16">
      <c r="K24361" s="14" t="str">
        <v/>
      </c>
      <c r="L24361" s="14" t="str">
        <v/>
      </c>
      <c r="O24361" s="14" t="str">
        <v/>
      </c>
      <c r="P24361" s="14" t="str">
        <f ca="1"/>
        <v>Low Cap</v>
      </c>
    </row>
    <row r="24362" spans="11:16">
      <c r="K24362" s="14" t="str">
        <v/>
      </c>
      <c r="L24362" s="14" t="str">
        <v/>
      </c>
      <c r="O24362" s="14" t="str">
        <v/>
      </c>
      <c r="P24362" s="14" t="str">
        <f ca="1"/>
        <v>Low Cap</v>
      </c>
    </row>
    <row r="24363" spans="11:16">
      <c r="K24363" s="14" t="str">
        <v/>
      </c>
      <c r="L24363" s="14" t="str">
        <v/>
      </c>
      <c r="O24363" s="14" t="str">
        <v/>
      </c>
      <c r="P24363" s="14" t="str">
        <f ca="1"/>
        <v>Low Cap</v>
      </c>
    </row>
    <row r="24364" spans="11:16">
      <c r="K24364" s="14" t="str">
        <v/>
      </c>
      <c r="L24364" s="14" t="str">
        <v/>
      </c>
      <c r="O24364" s="14" t="str">
        <v/>
      </c>
      <c r="P24364" s="14" t="str">
        <f ca="1"/>
        <v>Low Cap</v>
      </c>
    </row>
    <row r="24365" spans="11:16">
      <c r="K24365" s="14" t="str">
        <v/>
      </c>
      <c r="L24365" s="14" t="str">
        <v/>
      </c>
      <c r="O24365" s="14" t="str">
        <v/>
      </c>
      <c r="P24365" s="14" t="str">
        <f ca="1"/>
        <v>Low Cap</v>
      </c>
    </row>
    <row r="24366" spans="11:16">
      <c r="K24366" s="14" t="str">
        <v/>
      </c>
      <c r="L24366" s="14" t="str">
        <v/>
      </c>
      <c r="O24366" s="14" t="str">
        <v/>
      </c>
      <c r="P24366" s="14" t="str">
        <f ca="1"/>
        <v>Low Cap</v>
      </c>
    </row>
    <row r="24367" spans="11:16">
      <c r="K24367" s="14" t="str">
        <v/>
      </c>
      <c r="L24367" s="14" t="str">
        <v/>
      </c>
      <c r="O24367" s="14" t="str">
        <v/>
      </c>
      <c r="P24367" s="14" t="str">
        <f ca="1"/>
        <v>Low Cap</v>
      </c>
    </row>
    <row r="24368" spans="11:16">
      <c r="K24368" s="14" t="str">
        <v/>
      </c>
      <c r="L24368" s="14" t="str">
        <v/>
      </c>
      <c r="O24368" s="14" t="str">
        <v/>
      </c>
      <c r="P24368" s="14" t="str">
        <f ca="1"/>
        <v>Low Cap</v>
      </c>
    </row>
    <row r="24369" spans="11:16">
      <c r="K24369" s="14" t="str">
        <v/>
      </c>
      <c r="L24369" s="14" t="str">
        <v/>
      </c>
      <c r="O24369" s="14" t="str">
        <v/>
      </c>
      <c r="P24369" s="14" t="str">
        <f ca="1"/>
        <v>Low Cap</v>
      </c>
    </row>
    <row r="24370" spans="11:16">
      <c r="K24370" s="14" t="str">
        <v/>
      </c>
      <c r="L24370" s="14" t="str">
        <v/>
      </c>
      <c r="O24370" s="14" t="str">
        <v/>
      </c>
      <c r="P24370" s="14" t="str">
        <f ca="1"/>
        <v>Low Cap</v>
      </c>
    </row>
    <row r="24371" spans="11:16">
      <c r="K24371" s="14" t="str">
        <v/>
      </c>
      <c r="L24371" s="14" t="str">
        <v/>
      </c>
      <c r="O24371" s="14" t="str">
        <v/>
      </c>
      <c r="P24371" s="14" t="str">
        <f ca="1"/>
        <v>Low Cap</v>
      </c>
    </row>
    <row r="24372" spans="11:16">
      <c r="K24372" s="14" t="str">
        <v/>
      </c>
      <c r="L24372" s="14" t="str">
        <v/>
      </c>
      <c r="O24372" s="14" t="str">
        <v/>
      </c>
      <c r="P24372" s="14" t="str">
        <f ca="1"/>
        <v>Low Cap</v>
      </c>
    </row>
    <row r="24373" spans="11:16">
      <c r="K24373" s="14" t="str">
        <v/>
      </c>
      <c r="L24373" s="14" t="str">
        <v/>
      </c>
      <c r="O24373" s="14" t="str">
        <v/>
      </c>
      <c r="P24373" s="14" t="str">
        <f ca="1"/>
        <v>Low Cap</v>
      </c>
    </row>
    <row r="24374" spans="11:16">
      <c r="K24374" s="14" t="str">
        <v/>
      </c>
      <c r="L24374" s="14" t="str">
        <v/>
      </c>
      <c r="O24374" s="14" t="str">
        <v/>
      </c>
      <c r="P24374" s="14" t="str">
        <f ca="1"/>
        <v>Low Cap</v>
      </c>
    </row>
    <row r="24375" spans="11:16">
      <c r="K24375" s="14" t="str">
        <v/>
      </c>
      <c r="L24375" s="14" t="str">
        <v/>
      </c>
      <c r="O24375" s="14" t="str">
        <v/>
      </c>
      <c r="P24375" s="14" t="str">
        <f ca="1"/>
        <v>Low Cap</v>
      </c>
    </row>
    <row r="24376" spans="11:16">
      <c r="K24376" s="14" t="str">
        <v/>
      </c>
      <c r="L24376" s="14" t="str">
        <v/>
      </c>
      <c r="O24376" s="14" t="str">
        <v/>
      </c>
      <c r="P24376" s="14" t="str">
        <f ca="1"/>
        <v>Low Cap</v>
      </c>
    </row>
    <row r="24377" spans="11:16">
      <c r="K24377" s="14" t="str">
        <v/>
      </c>
      <c r="L24377" s="14" t="str">
        <v/>
      </c>
      <c r="O24377" s="14" t="str">
        <v/>
      </c>
      <c r="P24377" s="14" t="str">
        <f ca="1"/>
        <v>Low Cap</v>
      </c>
    </row>
    <row r="24378" spans="11:16">
      <c r="K24378" s="14" t="str">
        <v/>
      </c>
      <c r="L24378" s="14" t="str">
        <v/>
      </c>
      <c r="O24378" s="14" t="str">
        <v/>
      </c>
      <c r="P24378" s="14" t="str">
        <f ca="1"/>
        <v>Low Cap</v>
      </c>
    </row>
    <row r="24379" spans="11:16">
      <c r="K24379" s="14" t="str">
        <v/>
      </c>
      <c r="L24379" s="14" t="str">
        <v/>
      </c>
      <c r="O24379" s="14" t="str">
        <v/>
      </c>
      <c r="P24379" s="14" t="str">
        <f ca="1"/>
        <v>Low Cap</v>
      </c>
    </row>
    <row r="24380" spans="11:16">
      <c r="K24380" s="14" t="str">
        <v/>
      </c>
      <c r="L24380" s="14" t="str">
        <v/>
      </c>
      <c r="O24380" s="14" t="str">
        <v/>
      </c>
      <c r="P24380" s="14" t="str">
        <f ca="1"/>
        <v>Low Cap</v>
      </c>
    </row>
    <row r="24381" spans="11:16">
      <c r="K24381" s="14" t="str">
        <v/>
      </c>
      <c r="L24381" s="14" t="str">
        <v/>
      </c>
      <c r="O24381" s="14" t="str">
        <v/>
      </c>
      <c r="P24381" s="14" t="str">
        <f ca="1"/>
        <v>Low Cap</v>
      </c>
    </row>
    <row r="24382" spans="11:16">
      <c r="K24382" s="14" t="str">
        <v/>
      </c>
      <c r="L24382" s="14" t="str">
        <v/>
      </c>
      <c r="O24382" s="14" t="str">
        <v/>
      </c>
      <c r="P24382" s="14" t="str">
        <f ca="1"/>
        <v>Low Cap</v>
      </c>
    </row>
    <row r="24383" spans="11:16">
      <c r="K24383" s="14" t="str">
        <v/>
      </c>
      <c r="L24383" s="14" t="str">
        <v/>
      </c>
      <c r="O24383" s="14" t="str">
        <v/>
      </c>
      <c r="P24383" s="14" t="str">
        <f ca="1"/>
        <v>Low Cap</v>
      </c>
    </row>
    <row r="24384" spans="11:16">
      <c r="K24384" s="14" t="str">
        <v/>
      </c>
      <c r="L24384" s="14" t="str">
        <v/>
      </c>
      <c r="O24384" s="14" t="str">
        <v/>
      </c>
      <c r="P24384" s="14" t="str">
        <f ca="1"/>
        <v>Low Cap</v>
      </c>
    </row>
    <row r="24385" spans="11:16">
      <c r="K24385" s="14" t="str">
        <v/>
      </c>
      <c r="L24385" s="14" t="str">
        <v/>
      </c>
      <c r="O24385" s="14" t="str">
        <v/>
      </c>
      <c r="P24385" s="14" t="str">
        <f ca="1"/>
        <v>Low Cap</v>
      </c>
    </row>
    <row r="24386" spans="11:16">
      <c r="K24386" s="14" t="str">
        <v/>
      </c>
      <c r="L24386" s="14" t="str">
        <v/>
      </c>
      <c r="O24386" s="14" t="str">
        <v/>
      </c>
      <c r="P24386" s="14" t="str">
        <f ca="1"/>
        <v>Low Cap</v>
      </c>
    </row>
    <row r="24387" spans="11:16">
      <c r="K24387" s="14" t="str">
        <v/>
      </c>
      <c r="L24387" s="14" t="str">
        <v/>
      </c>
      <c r="O24387" s="14" t="str">
        <v/>
      </c>
      <c r="P24387" s="14" t="str">
        <f ca="1"/>
        <v>Low Cap</v>
      </c>
    </row>
    <row r="24388" spans="11:16">
      <c r="K24388" s="14" t="str">
        <v/>
      </c>
      <c r="L24388" s="14" t="str">
        <v/>
      </c>
      <c r="O24388" s="14" t="str">
        <v/>
      </c>
      <c r="P24388" s="14" t="str">
        <f ca="1"/>
        <v>Low Cap</v>
      </c>
    </row>
    <row r="24389" spans="11:16">
      <c r="K24389" s="14" t="str">
        <v/>
      </c>
      <c r="L24389" s="14" t="str">
        <v/>
      </c>
      <c r="O24389" s="14" t="str">
        <v/>
      </c>
      <c r="P24389" s="14" t="str">
        <f ca="1"/>
        <v>Low Cap</v>
      </c>
    </row>
    <row r="24390" spans="11:16">
      <c r="K24390" s="14" t="str">
        <v/>
      </c>
      <c r="L24390" s="14" t="str">
        <v/>
      </c>
      <c r="O24390" s="14" t="str">
        <v/>
      </c>
      <c r="P24390" s="14" t="str">
        <f ca="1"/>
        <v>Low Cap</v>
      </c>
    </row>
    <row r="24391" spans="11:16">
      <c r="K24391" s="14" t="str">
        <v/>
      </c>
      <c r="L24391" s="14" t="str">
        <v/>
      </c>
      <c r="O24391" s="14" t="str">
        <v/>
      </c>
      <c r="P24391" s="14" t="str">
        <f ca="1"/>
        <v>Low Cap</v>
      </c>
    </row>
    <row r="24392" spans="11:16">
      <c r="K24392" s="14" t="str">
        <v/>
      </c>
      <c r="L24392" s="14" t="str">
        <v/>
      </c>
      <c r="O24392" s="14" t="str">
        <v/>
      </c>
      <c r="P24392" s="14" t="str">
        <f ca="1"/>
        <v>Low Cap</v>
      </c>
    </row>
    <row r="24393" spans="11:16">
      <c r="K24393" s="14" t="str">
        <v/>
      </c>
      <c r="L24393" s="14" t="str">
        <v/>
      </c>
      <c r="O24393" s="14" t="str">
        <v/>
      </c>
      <c r="P24393" s="14" t="str">
        <f ca="1"/>
        <v>Low Cap</v>
      </c>
    </row>
    <row r="24394" spans="11:16">
      <c r="K24394" s="14" t="str">
        <v/>
      </c>
      <c r="L24394" s="14" t="str">
        <v/>
      </c>
      <c r="O24394" s="14" t="str">
        <v/>
      </c>
      <c r="P24394" s="14" t="str">
        <f ca="1"/>
        <v>Low Cap</v>
      </c>
    </row>
    <row r="24395" spans="11:16">
      <c r="K24395" s="14" t="str">
        <v/>
      </c>
      <c r="L24395" s="14" t="str">
        <v/>
      </c>
      <c r="O24395" s="14" t="str">
        <v/>
      </c>
      <c r="P24395" s="14" t="str">
        <f ca="1"/>
        <v>Low Cap</v>
      </c>
    </row>
    <row r="24396" spans="11:16">
      <c r="K24396" s="14" t="str">
        <v/>
      </c>
      <c r="L24396" s="14" t="str">
        <v/>
      </c>
      <c r="O24396" s="14" t="str">
        <v/>
      </c>
      <c r="P24396" s="14" t="str">
        <f ca="1"/>
        <v>Low Cap</v>
      </c>
    </row>
    <row r="24397" spans="11:16">
      <c r="K24397" s="14" t="str">
        <v/>
      </c>
      <c r="L24397" s="14" t="str">
        <v/>
      </c>
      <c r="O24397" s="14" t="str">
        <v/>
      </c>
      <c r="P24397" s="14" t="str">
        <f ca="1"/>
        <v>Low Cap</v>
      </c>
    </row>
    <row r="24398" spans="11:16">
      <c r="K24398" s="14" t="str">
        <v/>
      </c>
      <c r="L24398" s="14" t="str">
        <v/>
      </c>
      <c r="O24398" s="14" t="str">
        <v/>
      </c>
      <c r="P24398" s="14" t="str">
        <f ca="1"/>
        <v>Low Cap</v>
      </c>
    </row>
    <row r="24399" spans="11:16">
      <c r="K24399" s="14" t="str">
        <v/>
      </c>
      <c r="L24399" s="14" t="str">
        <v/>
      </c>
      <c r="O24399" s="14" t="str">
        <v/>
      </c>
      <c r="P24399" s="14" t="str">
        <f ca="1"/>
        <v>Low Cap</v>
      </c>
    </row>
    <row r="24400" spans="11:16">
      <c r="K24400" s="14" t="str">
        <v/>
      </c>
      <c r="L24400" s="14" t="str">
        <v/>
      </c>
      <c r="O24400" s="14" t="str">
        <v/>
      </c>
      <c r="P24400" s="14" t="str">
        <f ca="1"/>
        <v>Low Cap</v>
      </c>
    </row>
    <row r="24401" spans="11:16">
      <c r="K24401" s="14" t="str">
        <v/>
      </c>
      <c r="L24401" s="14" t="str">
        <v/>
      </c>
      <c r="O24401" s="14" t="str">
        <v/>
      </c>
      <c r="P24401" s="14" t="str">
        <f ca="1"/>
        <v>Low Cap</v>
      </c>
    </row>
    <row r="24402" spans="11:16">
      <c r="K24402" s="14" t="str">
        <v/>
      </c>
      <c r="L24402" s="14" t="str">
        <v/>
      </c>
      <c r="O24402" s="14" t="str">
        <v/>
      </c>
      <c r="P24402" s="14" t="str">
        <f ca="1"/>
        <v>Low Cap</v>
      </c>
    </row>
    <row r="24403" spans="11:16">
      <c r="K24403" s="14" t="str">
        <v/>
      </c>
      <c r="L24403" s="14" t="str">
        <v/>
      </c>
      <c r="O24403" s="14" t="str">
        <v/>
      </c>
      <c r="P24403" s="14" t="str">
        <f ca="1"/>
        <v>Low Cap</v>
      </c>
    </row>
    <row r="24404" spans="11:16">
      <c r="K24404" s="14" t="str">
        <v/>
      </c>
      <c r="L24404" s="14" t="str">
        <v/>
      </c>
      <c r="O24404" s="14" t="str">
        <v/>
      </c>
      <c r="P24404" s="14" t="str">
        <f ca="1"/>
        <v>Low Cap</v>
      </c>
    </row>
    <row r="24405" spans="11:16">
      <c r="K24405" s="14" t="str">
        <v/>
      </c>
      <c r="L24405" s="14" t="str">
        <v/>
      </c>
      <c r="O24405" s="14" t="str">
        <v/>
      </c>
      <c r="P24405" s="14" t="str">
        <f ca="1"/>
        <v>Low Cap</v>
      </c>
    </row>
    <row r="24406" spans="11:16">
      <c r="K24406" s="14" t="str">
        <v/>
      </c>
      <c r="L24406" s="14" t="str">
        <v/>
      </c>
      <c r="O24406" s="14" t="str">
        <v/>
      </c>
      <c r="P24406" s="14" t="str">
        <f ca="1"/>
        <v>Low Cap</v>
      </c>
    </row>
    <row r="24407" spans="11:16">
      <c r="K24407" s="14" t="str">
        <v/>
      </c>
      <c r="L24407" s="14" t="str">
        <v/>
      </c>
      <c r="O24407" s="14" t="str">
        <v/>
      </c>
      <c r="P24407" s="14" t="str">
        <f ca="1"/>
        <v>Low Cap</v>
      </c>
    </row>
    <row r="24408" spans="11:16">
      <c r="K24408" s="14" t="str">
        <v/>
      </c>
      <c r="L24408" s="14" t="str">
        <v/>
      </c>
      <c r="O24408" s="14" t="str">
        <v/>
      </c>
      <c r="P24408" s="14" t="str">
        <f ca="1"/>
        <v>Low Cap</v>
      </c>
    </row>
    <row r="24409" spans="11:16">
      <c r="K24409" s="14" t="str">
        <v/>
      </c>
      <c r="L24409" s="14" t="str">
        <v/>
      </c>
      <c r="O24409" s="14" t="str">
        <v/>
      </c>
      <c r="P24409" s="14" t="str">
        <f ca="1"/>
        <v>Low Cap</v>
      </c>
    </row>
    <row r="24410" spans="11:16">
      <c r="K24410" s="14" t="str">
        <v/>
      </c>
      <c r="L24410" s="14" t="str">
        <v/>
      </c>
      <c r="O24410" s="14" t="str">
        <v/>
      </c>
      <c r="P24410" s="14" t="str">
        <f ca="1"/>
        <v>Low Cap</v>
      </c>
    </row>
    <row r="24411" spans="11:16">
      <c r="K24411" s="14" t="str">
        <v/>
      </c>
      <c r="L24411" s="14" t="str">
        <v/>
      </c>
      <c r="O24411" s="14" t="str">
        <v/>
      </c>
      <c r="P24411" s="14" t="str">
        <f ca="1"/>
        <v>Low Cap</v>
      </c>
    </row>
    <row r="24412" spans="11:16">
      <c r="K24412" s="14" t="str">
        <v/>
      </c>
      <c r="L24412" s="14" t="str">
        <v/>
      </c>
      <c r="O24412" s="14" t="str">
        <v/>
      </c>
      <c r="P24412" s="14" t="str">
        <f ca="1"/>
        <v>Low Cap</v>
      </c>
    </row>
    <row r="24413" spans="11:16">
      <c r="K24413" s="14" t="str">
        <v/>
      </c>
      <c r="L24413" s="14" t="str">
        <v/>
      </c>
      <c r="O24413" s="14" t="str">
        <v/>
      </c>
      <c r="P24413" s="14" t="str">
        <f ca="1"/>
        <v>Low Cap</v>
      </c>
    </row>
    <row r="24414" spans="11:16">
      <c r="K24414" s="14" t="str">
        <v/>
      </c>
      <c r="L24414" s="14" t="str">
        <v/>
      </c>
      <c r="O24414" s="14" t="str">
        <v/>
      </c>
      <c r="P24414" s="14" t="str">
        <f ca="1"/>
        <v>Low Cap</v>
      </c>
    </row>
    <row r="24415" spans="11:16">
      <c r="K24415" s="14" t="str">
        <v/>
      </c>
      <c r="L24415" s="14" t="str">
        <v/>
      </c>
      <c r="O24415" s="14" t="str">
        <v/>
      </c>
      <c r="P24415" s="14" t="str">
        <f ca="1"/>
        <v>Low Cap</v>
      </c>
    </row>
    <row r="24416" spans="11:16">
      <c r="K24416" s="14" t="str">
        <v/>
      </c>
      <c r="L24416" s="14" t="str">
        <v/>
      </c>
      <c r="O24416" s="14" t="str">
        <v/>
      </c>
      <c r="P24416" s="14" t="str">
        <f ca="1"/>
        <v>Low Cap</v>
      </c>
    </row>
    <row r="24417" spans="11:16">
      <c r="K24417" s="14" t="str">
        <v/>
      </c>
      <c r="L24417" s="14" t="str">
        <v/>
      </c>
      <c r="O24417" s="14" t="str">
        <v/>
      </c>
      <c r="P24417" s="14" t="str">
        <f ca="1"/>
        <v>Low Cap</v>
      </c>
    </row>
    <row r="24418" spans="11:16">
      <c r="K24418" s="14" t="str">
        <v/>
      </c>
      <c r="L24418" s="14" t="str">
        <v/>
      </c>
      <c r="O24418" s="14" t="str">
        <v/>
      </c>
      <c r="P24418" s="14" t="str">
        <f ca="1"/>
        <v>Low Cap</v>
      </c>
    </row>
    <row r="24419" spans="11:16">
      <c r="K24419" s="14" t="str">
        <v/>
      </c>
      <c r="L24419" s="14" t="str">
        <v/>
      </c>
      <c r="O24419" s="14" t="str">
        <v/>
      </c>
      <c r="P24419" s="14" t="str">
        <f ca="1"/>
        <v>Low Cap</v>
      </c>
    </row>
    <row r="24420" spans="11:16">
      <c r="K24420" s="14" t="str">
        <v/>
      </c>
      <c r="L24420" s="14" t="str">
        <v/>
      </c>
      <c r="O24420" s="14" t="str">
        <v/>
      </c>
      <c r="P24420" s="14" t="str">
        <f ca="1"/>
        <v>Low Cap</v>
      </c>
    </row>
    <row r="24421" spans="11:16">
      <c r="K24421" s="14" t="str">
        <v/>
      </c>
      <c r="L24421" s="14" t="str">
        <v/>
      </c>
      <c r="O24421" s="14" t="str">
        <v/>
      </c>
      <c r="P24421" s="14" t="str">
        <f ca="1"/>
        <v>Low Cap</v>
      </c>
    </row>
    <row r="24422" spans="11:16">
      <c r="K24422" s="14" t="str">
        <v/>
      </c>
      <c r="L24422" s="14" t="str">
        <v/>
      </c>
      <c r="O24422" s="14" t="str">
        <v/>
      </c>
      <c r="P24422" s="14" t="str">
        <f ca="1"/>
        <v>Low Cap</v>
      </c>
    </row>
    <row r="24423" spans="11:16">
      <c r="K24423" s="14" t="str">
        <v/>
      </c>
      <c r="L24423" s="14" t="str">
        <v/>
      </c>
      <c r="O24423" s="14" t="str">
        <v/>
      </c>
      <c r="P24423" s="14" t="str">
        <f ca="1"/>
        <v>Low Cap</v>
      </c>
    </row>
    <row r="24424" spans="11:16">
      <c r="K24424" s="14" t="str">
        <v/>
      </c>
      <c r="L24424" s="14" t="str">
        <v/>
      </c>
      <c r="O24424" s="14" t="str">
        <v/>
      </c>
      <c r="P24424" s="14" t="str">
        <f ca="1"/>
        <v>Low Cap</v>
      </c>
    </row>
    <row r="24425" spans="11:16">
      <c r="K24425" s="14" t="str">
        <v/>
      </c>
      <c r="L24425" s="14" t="str">
        <v/>
      </c>
      <c r="O24425" s="14" t="str">
        <v/>
      </c>
      <c r="P24425" s="14" t="str">
        <f ca="1"/>
        <v>Low Cap</v>
      </c>
    </row>
    <row r="24426" spans="11:16">
      <c r="K24426" s="14" t="str">
        <v/>
      </c>
      <c r="L24426" s="14" t="str">
        <v/>
      </c>
      <c r="O24426" s="14" t="str">
        <v/>
      </c>
      <c r="P24426" s="14" t="str">
        <f ca="1"/>
        <v>Low Cap</v>
      </c>
    </row>
    <row r="24427" spans="11:16">
      <c r="K24427" s="14" t="str">
        <v/>
      </c>
      <c r="L24427" s="14" t="str">
        <v/>
      </c>
      <c r="O24427" s="14" t="str">
        <v/>
      </c>
      <c r="P24427" s="14" t="str">
        <f ca="1"/>
        <v>Low Cap</v>
      </c>
    </row>
    <row r="24428" spans="11:16">
      <c r="K24428" s="14" t="str">
        <v/>
      </c>
      <c r="L24428" s="14" t="str">
        <v/>
      </c>
      <c r="O24428" s="14" t="str">
        <v/>
      </c>
      <c r="P24428" s="14" t="str">
        <f ca="1"/>
        <v>Low Cap</v>
      </c>
    </row>
    <row r="24429" spans="11:16">
      <c r="K24429" s="14" t="str">
        <v/>
      </c>
      <c r="L24429" s="14" t="str">
        <v/>
      </c>
      <c r="O24429" s="14" t="str">
        <v/>
      </c>
      <c r="P24429" s="14" t="str">
        <f ca="1"/>
        <v>Low Cap</v>
      </c>
    </row>
    <row r="24430" spans="11:16">
      <c r="K24430" s="14" t="str">
        <v/>
      </c>
      <c r="L24430" s="14" t="str">
        <v/>
      </c>
      <c r="O24430" s="14" t="str">
        <v/>
      </c>
      <c r="P24430" s="14" t="str">
        <f ca="1"/>
        <v>Low Cap</v>
      </c>
    </row>
    <row r="24431" spans="11:16">
      <c r="K24431" s="14" t="str">
        <v/>
      </c>
      <c r="L24431" s="14" t="str">
        <v/>
      </c>
      <c r="O24431" s="14" t="str">
        <v/>
      </c>
      <c r="P24431" s="14" t="str">
        <f ca="1"/>
        <v>Low Cap</v>
      </c>
    </row>
    <row r="24432" spans="11:16">
      <c r="K24432" s="14" t="str">
        <v/>
      </c>
      <c r="L24432" s="14" t="str">
        <v/>
      </c>
      <c r="O24432" s="14" t="str">
        <v/>
      </c>
      <c r="P24432" s="14" t="str">
        <f ca="1"/>
        <v>Low Cap</v>
      </c>
    </row>
    <row r="24433" spans="11:16">
      <c r="K24433" s="14" t="str">
        <v/>
      </c>
      <c r="L24433" s="14" t="str">
        <v/>
      </c>
      <c r="O24433" s="14" t="str">
        <v/>
      </c>
      <c r="P24433" s="14" t="str">
        <f ca="1"/>
        <v>Low Cap</v>
      </c>
    </row>
    <row r="24434" spans="11:16">
      <c r="K24434" s="14" t="str">
        <v/>
      </c>
      <c r="L24434" s="14" t="str">
        <v/>
      </c>
      <c r="O24434" s="14" t="str">
        <v/>
      </c>
      <c r="P24434" s="14" t="str">
        <f ca="1"/>
        <v>Low Cap</v>
      </c>
    </row>
    <row r="24435" spans="11:16">
      <c r="K24435" s="14" t="str">
        <v/>
      </c>
      <c r="L24435" s="14" t="str">
        <v/>
      </c>
      <c r="O24435" s="14" t="str">
        <v/>
      </c>
      <c r="P24435" s="14" t="str">
        <f ca="1"/>
        <v>Low Cap</v>
      </c>
    </row>
    <row r="24436" spans="11:16">
      <c r="K24436" s="14" t="str">
        <v/>
      </c>
      <c r="L24436" s="14" t="str">
        <v/>
      </c>
      <c r="O24436" s="14" t="str">
        <v/>
      </c>
      <c r="P24436" s="14" t="str">
        <f ca="1"/>
        <v>Low Cap</v>
      </c>
    </row>
    <row r="24437" spans="11:16">
      <c r="K24437" s="14" t="str">
        <v/>
      </c>
      <c r="L24437" s="14" t="str">
        <v/>
      </c>
      <c r="O24437" s="14" t="str">
        <v/>
      </c>
      <c r="P24437" s="14" t="str">
        <f ca="1"/>
        <v>Low Cap</v>
      </c>
    </row>
    <row r="24438" spans="11:16">
      <c r="K24438" s="14" t="str">
        <v/>
      </c>
      <c r="L24438" s="14" t="str">
        <v/>
      </c>
      <c r="O24438" s="14" t="str">
        <v/>
      </c>
      <c r="P24438" s="14" t="str">
        <f ca="1"/>
        <v>Low Cap</v>
      </c>
    </row>
    <row r="24439" spans="11:16">
      <c r="K24439" s="14" t="str">
        <v/>
      </c>
      <c r="L24439" s="14" t="str">
        <v/>
      </c>
      <c r="O24439" s="14" t="str">
        <v/>
      </c>
      <c r="P24439" s="14" t="str">
        <f ca="1"/>
        <v>Low Cap</v>
      </c>
    </row>
    <row r="24440" spans="11:16">
      <c r="K24440" s="14" t="str">
        <v/>
      </c>
      <c r="L24440" s="14" t="str">
        <v/>
      </c>
      <c r="O24440" s="14" t="str">
        <v/>
      </c>
      <c r="P24440" s="14" t="str">
        <f ca="1"/>
        <v>Low Cap</v>
      </c>
    </row>
    <row r="24441" spans="11:16">
      <c r="K24441" s="14" t="str">
        <v/>
      </c>
      <c r="L24441" s="14" t="str">
        <v/>
      </c>
      <c r="O24441" s="14" t="str">
        <v/>
      </c>
      <c r="P24441" s="14" t="str">
        <f ca="1"/>
        <v>Low Cap</v>
      </c>
    </row>
    <row r="24442" spans="11:16">
      <c r="K24442" s="14" t="str">
        <v/>
      </c>
      <c r="L24442" s="14" t="str">
        <v/>
      </c>
      <c r="O24442" s="14" t="str">
        <v/>
      </c>
      <c r="P24442" s="14" t="str">
        <f ca="1"/>
        <v>Low Cap</v>
      </c>
    </row>
    <row r="24443" spans="11:16">
      <c r="K24443" s="14" t="str">
        <v/>
      </c>
      <c r="L24443" s="14" t="str">
        <v/>
      </c>
      <c r="O24443" s="14" t="str">
        <v/>
      </c>
      <c r="P24443" s="14" t="str">
        <f ca="1"/>
        <v>Low Cap</v>
      </c>
    </row>
    <row r="24444" spans="11:16">
      <c r="K24444" s="14" t="str">
        <v/>
      </c>
      <c r="L24444" s="14" t="str">
        <v/>
      </c>
      <c r="O24444" s="14" t="str">
        <v/>
      </c>
      <c r="P24444" s="14" t="str">
        <f ca="1"/>
        <v>Low Cap</v>
      </c>
    </row>
    <row r="24445" spans="11:16">
      <c r="K24445" s="14" t="str">
        <v/>
      </c>
      <c r="L24445" s="14" t="str">
        <v/>
      </c>
      <c r="O24445" s="14" t="str">
        <v/>
      </c>
      <c r="P24445" s="14" t="str">
        <f ca="1"/>
        <v>Low Cap</v>
      </c>
    </row>
    <row r="24446" spans="11:16">
      <c r="K24446" s="14" t="str">
        <v/>
      </c>
      <c r="L24446" s="14" t="str">
        <v/>
      </c>
      <c r="O24446" s="14" t="str">
        <v/>
      </c>
      <c r="P24446" s="14" t="str">
        <f ca="1"/>
        <v>Low Cap</v>
      </c>
    </row>
    <row r="24447" spans="11:16">
      <c r="K24447" s="14" t="str">
        <v/>
      </c>
      <c r="L24447" s="14" t="str">
        <v/>
      </c>
      <c r="O24447" s="14" t="str">
        <v/>
      </c>
      <c r="P24447" s="14" t="str">
        <f ca="1"/>
        <v>Low Cap</v>
      </c>
    </row>
    <row r="24448" spans="11:16">
      <c r="K24448" s="14" t="str">
        <v/>
      </c>
      <c r="L24448" s="14" t="str">
        <v/>
      </c>
      <c r="O24448" s="14" t="str">
        <v/>
      </c>
      <c r="P24448" s="14" t="str">
        <f ca="1"/>
        <v>Low Cap</v>
      </c>
    </row>
    <row r="24449" spans="11:16">
      <c r="K24449" s="14" t="str">
        <v/>
      </c>
      <c r="L24449" s="14" t="str">
        <v/>
      </c>
      <c r="O24449" s="14" t="str">
        <v/>
      </c>
      <c r="P24449" s="14" t="str">
        <f ca="1"/>
        <v>Low Cap</v>
      </c>
    </row>
    <row r="24450" spans="11:16">
      <c r="K24450" s="14" t="str">
        <v/>
      </c>
      <c r="L24450" s="14" t="str">
        <v/>
      </c>
      <c r="O24450" s="14" t="str">
        <v/>
      </c>
      <c r="P24450" s="14" t="str">
        <f ca="1"/>
        <v>Low Cap</v>
      </c>
    </row>
    <row r="24451" spans="11:16">
      <c r="K24451" s="14" t="str">
        <v/>
      </c>
      <c r="L24451" s="14" t="str">
        <v/>
      </c>
      <c r="O24451" s="14" t="str">
        <v/>
      </c>
      <c r="P24451" s="14" t="str">
        <f ca="1"/>
        <v>Low Cap</v>
      </c>
    </row>
    <row r="24452" spans="11:16">
      <c r="K24452" s="14" t="str">
        <v/>
      </c>
      <c r="L24452" s="14" t="str">
        <v/>
      </c>
      <c r="O24452" s="14" t="str">
        <v/>
      </c>
      <c r="P24452" s="14" t="str">
        <f ca="1"/>
        <v>Low Cap</v>
      </c>
    </row>
    <row r="24453" spans="11:16">
      <c r="K24453" s="14" t="str">
        <v/>
      </c>
      <c r="L24453" s="14" t="str">
        <v/>
      </c>
      <c r="O24453" s="14" t="str">
        <v/>
      </c>
      <c r="P24453" s="14" t="str">
        <f ca="1"/>
        <v>Low Cap</v>
      </c>
    </row>
    <row r="24454" spans="11:16">
      <c r="K24454" s="14" t="str">
        <v/>
      </c>
      <c r="L24454" s="14" t="str">
        <v/>
      </c>
      <c r="O24454" s="14" t="str">
        <v/>
      </c>
      <c r="P24454" s="14" t="str">
        <f ca="1"/>
        <v>Low Cap</v>
      </c>
    </row>
    <row r="24455" spans="11:16">
      <c r="K24455" s="14" t="str">
        <v/>
      </c>
      <c r="L24455" s="14" t="str">
        <v/>
      </c>
      <c r="O24455" s="14" t="str">
        <v/>
      </c>
      <c r="P24455" s="14" t="str">
        <f ca="1"/>
        <v>Low Cap</v>
      </c>
    </row>
    <row r="24456" spans="11:16">
      <c r="K24456" s="14" t="str">
        <v/>
      </c>
      <c r="L24456" s="14" t="str">
        <v/>
      </c>
      <c r="O24456" s="14" t="str">
        <v/>
      </c>
      <c r="P24456" s="14" t="str">
        <f ca="1"/>
        <v>Low Cap</v>
      </c>
    </row>
    <row r="24457" spans="11:16">
      <c r="K24457" s="14" t="str">
        <v/>
      </c>
      <c r="L24457" s="14" t="str">
        <v/>
      </c>
      <c r="O24457" s="14" t="str">
        <v/>
      </c>
      <c r="P24457" s="14" t="str">
        <f ca="1"/>
        <v>Low Cap</v>
      </c>
    </row>
    <row r="24458" spans="11:16">
      <c r="K24458" s="14" t="str">
        <v/>
      </c>
      <c r="L24458" s="14" t="str">
        <v/>
      </c>
      <c r="O24458" s="14" t="str">
        <v/>
      </c>
      <c r="P24458" s="14" t="str">
        <f ca="1"/>
        <v>Low Cap</v>
      </c>
    </row>
    <row r="24459" spans="11:16">
      <c r="K24459" s="14" t="str">
        <v/>
      </c>
      <c r="L24459" s="14" t="str">
        <v/>
      </c>
      <c r="O24459" s="14" t="str">
        <v/>
      </c>
      <c r="P24459" s="14" t="str">
        <f ca="1"/>
        <v>Low Cap</v>
      </c>
    </row>
    <row r="24460" spans="11:16">
      <c r="K24460" s="14" t="str">
        <v/>
      </c>
      <c r="L24460" s="14" t="str">
        <v/>
      </c>
      <c r="O24460" s="14" t="str">
        <v/>
      </c>
      <c r="P24460" s="14" t="str">
        <f ca="1"/>
        <v>Low Cap</v>
      </c>
    </row>
    <row r="24461" spans="11:16">
      <c r="K24461" s="14" t="str">
        <v/>
      </c>
      <c r="L24461" s="14" t="str">
        <v/>
      </c>
      <c r="O24461" s="14" t="str">
        <v/>
      </c>
      <c r="P24461" s="14" t="str">
        <f ca="1"/>
        <v>Low Cap</v>
      </c>
    </row>
    <row r="24462" spans="11:16">
      <c r="K24462" s="14" t="str">
        <v/>
      </c>
      <c r="L24462" s="14" t="str">
        <v/>
      </c>
      <c r="O24462" s="14" t="str">
        <v/>
      </c>
      <c r="P24462" s="14" t="str">
        <f ca="1"/>
        <v>Low Cap</v>
      </c>
    </row>
    <row r="24463" spans="11:16">
      <c r="K24463" s="14" t="str">
        <v/>
      </c>
      <c r="L24463" s="14" t="str">
        <v/>
      </c>
      <c r="O24463" s="14" t="str">
        <v/>
      </c>
      <c r="P24463" s="14" t="str">
        <f ca="1"/>
        <v>Low Cap</v>
      </c>
    </row>
    <row r="24464" spans="11:16">
      <c r="K24464" s="14" t="str">
        <v/>
      </c>
      <c r="L24464" s="14" t="str">
        <v/>
      </c>
      <c r="O24464" s="14" t="str">
        <v/>
      </c>
      <c r="P24464" s="14" t="str">
        <f ca="1"/>
        <v>Low Cap</v>
      </c>
    </row>
    <row r="24465" spans="11:16">
      <c r="K24465" s="14" t="str">
        <v/>
      </c>
      <c r="L24465" s="14" t="str">
        <v/>
      </c>
      <c r="O24465" s="14" t="str">
        <v/>
      </c>
      <c r="P24465" s="14" t="str">
        <f ca="1"/>
        <v>Low Cap</v>
      </c>
    </row>
    <row r="24466" spans="11:16">
      <c r="K24466" s="14" t="str">
        <v/>
      </c>
      <c r="L24466" s="14" t="str">
        <v/>
      </c>
      <c r="O24466" s="14" t="str">
        <v/>
      </c>
      <c r="P24466" s="14" t="str">
        <f ca="1"/>
        <v>Low Cap</v>
      </c>
    </row>
    <row r="24467" spans="11:16">
      <c r="K24467" s="14" t="str">
        <v/>
      </c>
      <c r="L24467" s="14" t="str">
        <v/>
      </c>
      <c r="O24467" s="14" t="str">
        <v/>
      </c>
      <c r="P24467" s="14" t="str">
        <f ca="1"/>
        <v>Low Cap</v>
      </c>
    </row>
    <row r="24468" spans="11:16">
      <c r="K24468" s="14" t="str">
        <v/>
      </c>
      <c r="L24468" s="14" t="str">
        <v/>
      </c>
      <c r="O24468" s="14" t="str">
        <v/>
      </c>
      <c r="P24468" s="14" t="str">
        <f ca="1"/>
        <v>Low Cap</v>
      </c>
    </row>
    <row r="24469" spans="11:16">
      <c r="K24469" s="14" t="str">
        <v/>
      </c>
      <c r="L24469" s="14" t="str">
        <v/>
      </c>
      <c r="O24469" s="14" t="str">
        <v/>
      </c>
      <c r="P24469" s="14" t="str">
        <f ca="1"/>
        <v>Low Cap</v>
      </c>
    </row>
    <row r="24470" spans="11:16">
      <c r="K24470" s="14" t="str">
        <v/>
      </c>
      <c r="L24470" s="14" t="str">
        <v/>
      </c>
      <c r="O24470" s="14" t="str">
        <v/>
      </c>
      <c r="P24470" s="14" t="str">
        <f ca="1"/>
        <v>Low Cap</v>
      </c>
    </row>
    <row r="24471" spans="11:16">
      <c r="K24471" s="14" t="str">
        <v/>
      </c>
      <c r="L24471" s="14" t="str">
        <v/>
      </c>
      <c r="O24471" s="14" t="str">
        <v/>
      </c>
      <c r="P24471" s="14" t="str">
        <f ca="1"/>
        <v>Low Cap</v>
      </c>
    </row>
    <row r="24472" spans="11:16">
      <c r="K24472" s="14" t="str">
        <v/>
      </c>
      <c r="L24472" s="14" t="str">
        <v/>
      </c>
      <c r="O24472" s="14" t="str">
        <v/>
      </c>
      <c r="P24472" s="14" t="str">
        <f ca="1"/>
        <v>Low Cap</v>
      </c>
    </row>
    <row r="24473" spans="11:16">
      <c r="K24473" s="14" t="str">
        <v/>
      </c>
      <c r="L24473" s="14" t="str">
        <v/>
      </c>
      <c r="O24473" s="14" t="str">
        <v/>
      </c>
      <c r="P24473" s="14" t="str">
        <f ca="1"/>
        <v>Low Cap</v>
      </c>
    </row>
    <row r="24474" spans="11:16">
      <c r="K24474" s="14" t="str">
        <v/>
      </c>
      <c r="L24474" s="14" t="str">
        <v/>
      </c>
      <c r="O24474" s="14" t="str">
        <v/>
      </c>
      <c r="P24474" s="14" t="str">
        <f ca="1"/>
        <v>Low Cap</v>
      </c>
    </row>
    <row r="24475" spans="11:16">
      <c r="K24475" s="14" t="str">
        <v/>
      </c>
      <c r="L24475" s="14" t="str">
        <v/>
      </c>
      <c r="O24475" s="14" t="str">
        <v/>
      </c>
      <c r="P24475" s="14" t="str">
        <f ca="1"/>
        <v>Low Cap</v>
      </c>
    </row>
    <row r="24476" spans="11:16">
      <c r="K24476" s="14" t="str">
        <v/>
      </c>
      <c r="L24476" s="14" t="str">
        <v/>
      </c>
      <c r="O24476" s="14" t="str">
        <v/>
      </c>
      <c r="P24476" s="14" t="str">
        <f ca="1"/>
        <v>Low Cap</v>
      </c>
    </row>
    <row r="24477" spans="11:16">
      <c r="K24477" s="14" t="str">
        <v/>
      </c>
      <c r="L24477" s="14" t="str">
        <v/>
      </c>
      <c r="O24477" s="14" t="str">
        <v/>
      </c>
      <c r="P24477" s="14" t="str">
        <f ca="1"/>
        <v>Low Cap</v>
      </c>
    </row>
    <row r="24478" spans="11:16">
      <c r="K24478" s="14" t="str">
        <v/>
      </c>
      <c r="L24478" s="14" t="str">
        <v/>
      </c>
      <c r="O24478" s="14" t="str">
        <v/>
      </c>
      <c r="P24478" s="14" t="str">
        <f ca="1"/>
        <v>Low Cap</v>
      </c>
    </row>
    <row r="24479" spans="11:16">
      <c r="K24479" s="14" t="str">
        <v/>
      </c>
      <c r="L24479" s="14" t="str">
        <v/>
      </c>
      <c r="O24479" s="14" t="str">
        <v/>
      </c>
      <c r="P24479" s="14" t="str">
        <f ca="1"/>
        <v>Low Cap</v>
      </c>
    </row>
    <row r="24480" spans="11:16">
      <c r="K24480" s="14" t="str">
        <v/>
      </c>
      <c r="L24480" s="14" t="str">
        <v/>
      </c>
      <c r="O24480" s="14" t="str">
        <v/>
      </c>
      <c r="P24480" s="14" t="str">
        <f ca="1"/>
        <v>Low Cap</v>
      </c>
    </row>
    <row r="24481" spans="11:16">
      <c r="K24481" s="14" t="str">
        <v/>
      </c>
      <c r="L24481" s="14" t="str">
        <v/>
      </c>
      <c r="O24481" s="14" t="str">
        <v/>
      </c>
      <c r="P24481" s="14" t="str">
        <f ca="1"/>
        <v>Low Cap</v>
      </c>
    </row>
    <row r="24482" spans="11:16">
      <c r="K24482" s="14" t="str">
        <v/>
      </c>
      <c r="L24482" s="14" t="str">
        <v/>
      </c>
      <c r="O24482" s="14" t="str">
        <v/>
      </c>
      <c r="P24482" s="14" t="str">
        <f ca="1"/>
        <v>Low Cap</v>
      </c>
    </row>
    <row r="24483" spans="11:16">
      <c r="K24483" s="14" t="str">
        <v/>
      </c>
      <c r="L24483" s="14" t="str">
        <v/>
      </c>
      <c r="O24483" s="14" t="str">
        <v/>
      </c>
      <c r="P24483" s="14" t="str">
        <f ca="1"/>
        <v>Low Cap</v>
      </c>
    </row>
    <row r="24484" spans="11:16">
      <c r="K24484" s="14" t="str">
        <v/>
      </c>
      <c r="L24484" s="14" t="str">
        <v/>
      </c>
      <c r="O24484" s="14" t="str">
        <v/>
      </c>
      <c r="P24484" s="14" t="str">
        <f ca="1"/>
        <v>Low Cap</v>
      </c>
    </row>
    <row r="24485" spans="11:16">
      <c r="K24485" s="14" t="str">
        <v/>
      </c>
      <c r="L24485" s="14" t="str">
        <v/>
      </c>
      <c r="O24485" s="14" t="str">
        <v/>
      </c>
      <c r="P24485" s="14" t="str">
        <f ca="1"/>
        <v>Low Cap</v>
      </c>
    </row>
    <row r="24486" spans="11:16">
      <c r="K24486" s="14" t="str">
        <v/>
      </c>
      <c r="L24486" s="14" t="str">
        <v/>
      </c>
      <c r="O24486" s="14" t="str">
        <v/>
      </c>
      <c r="P24486" s="14" t="str">
        <f ca="1"/>
        <v>Low Cap</v>
      </c>
    </row>
    <row r="24487" spans="11:16">
      <c r="K24487" s="14" t="str">
        <v/>
      </c>
      <c r="L24487" s="14" t="str">
        <v/>
      </c>
      <c r="O24487" s="14" t="str">
        <v/>
      </c>
      <c r="P24487" s="14" t="str">
        <f ca="1"/>
        <v>Low Cap</v>
      </c>
    </row>
    <row r="24488" spans="11:16">
      <c r="K24488" s="14" t="str">
        <v/>
      </c>
      <c r="L24488" s="14" t="str">
        <v/>
      </c>
      <c r="O24488" s="14" t="str">
        <v/>
      </c>
      <c r="P24488" s="14" t="str">
        <f ca="1"/>
        <v>Low Cap</v>
      </c>
    </row>
    <row r="24489" spans="11:16">
      <c r="K24489" s="14" t="str">
        <v/>
      </c>
      <c r="L24489" s="14" t="str">
        <v/>
      </c>
      <c r="O24489" s="14" t="str">
        <v/>
      </c>
      <c r="P24489" s="14" t="str">
        <f ca="1"/>
        <v>Low Cap</v>
      </c>
    </row>
    <row r="24490" spans="11:16">
      <c r="K24490" s="14" t="str">
        <v/>
      </c>
      <c r="L24490" s="14" t="str">
        <v/>
      </c>
      <c r="O24490" s="14" t="str">
        <v/>
      </c>
      <c r="P24490" s="14" t="str">
        <f ca="1"/>
        <v>Low Cap</v>
      </c>
    </row>
    <row r="24491" spans="11:16">
      <c r="K24491" s="14" t="str">
        <v/>
      </c>
      <c r="L24491" s="14" t="str">
        <v/>
      </c>
      <c r="O24491" s="14" t="str">
        <v/>
      </c>
      <c r="P24491" s="14" t="str">
        <f ca="1"/>
        <v>Low Cap</v>
      </c>
    </row>
    <row r="24492" spans="11:16">
      <c r="K24492" s="14" t="str">
        <v/>
      </c>
      <c r="L24492" s="14" t="str">
        <v/>
      </c>
      <c r="O24492" s="14" t="str">
        <v/>
      </c>
      <c r="P24492" s="14" t="str">
        <f ca="1"/>
        <v>Low Cap</v>
      </c>
    </row>
    <row r="24493" spans="11:16">
      <c r="K24493" s="14" t="str">
        <v/>
      </c>
      <c r="L24493" s="14" t="str">
        <v/>
      </c>
      <c r="O24493" s="14" t="str">
        <v/>
      </c>
      <c r="P24493" s="14" t="str">
        <f ca="1"/>
        <v>Low Cap</v>
      </c>
    </row>
    <row r="24494" spans="11:16">
      <c r="K24494" s="14" t="str">
        <v/>
      </c>
      <c r="L24494" s="14" t="str">
        <v/>
      </c>
      <c r="O24494" s="14" t="str">
        <v/>
      </c>
      <c r="P24494" s="14" t="str">
        <f ca="1"/>
        <v>Low Cap</v>
      </c>
    </row>
    <row r="24495" spans="11:16">
      <c r="K24495" s="14" t="str">
        <v/>
      </c>
      <c r="L24495" s="14" t="str">
        <v/>
      </c>
      <c r="O24495" s="14" t="str">
        <v/>
      </c>
      <c r="P24495" s="14" t="str">
        <f ca="1"/>
        <v>Low Cap</v>
      </c>
    </row>
    <row r="24496" spans="11:16">
      <c r="K24496" s="14" t="str">
        <v/>
      </c>
      <c r="L24496" s="14" t="str">
        <v/>
      </c>
      <c r="O24496" s="14" t="str">
        <v/>
      </c>
      <c r="P24496" s="14" t="str">
        <f ca="1"/>
        <v>Low Cap</v>
      </c>
    </row>
    <row r="24497" spans="11:16">
      <c r="K24497" s="14" t="str">
        <v/>
      </c>
      <c r="L24497" s="14" t="str">
        <v/>
      </c>
      <c r="O24497" s="14" t="str">
        <v/>
      </c>
      <c r="P24497" s="14" t="str">
        <f ca="1"/>
        <v>Low Cap</v>
      </c>
    </row>
    <row r="24498" spans="11:16">
      <c r="K24498" s="14" t="str">
        <v/>
      </c>
      <c r="L24498" s="14" t="str">
        <v/>
      </c>
      <c r="O24498" s="14" t="str">
        <v/>
      </c>
      <c r="P24498" s="14" t="str">
        <f ca="1"/>
        <v>Low Cap</v>
      </c>
    </row>
    <row r="24499" spans="11:16">
      <c r="K24499" s="14" t="str">
        <v/>
      </c>
      <c r="L24499" s="14" t="str">
        <v/>
      </c>
      <c r="O24499" s="14" t="str">
        <v/>
      </c>
      <c r="P24499" s="14" t="str">
        <f ca="1"/>
        <v>Low Cap</v>
      </c>
    </row>
    <row r="24500" spans="11:16">
      <c r="K24500" s="14" t="str">
        <v/>
      </c>
      <c r="L24500" s="14" t="str">
        <v/>
      </c>
      <c r="O24500" s="14" t="str">
        <v/>
      </c>
      <c r="P24500" s="14" t="str">
        <f ca="1"/>
        <v>Low Cap</v>
      </c>
    </row>
    <row r="24501" spans="11:16">
      <c r="K24501" s="14" t="str">
        <v/>
      </c>
      <c r="L24501" s="14" t="str">
        <v/>
      </c>
      <c r="O24501" s="14" t="str">
        <v/>
      </c>
      <c r="P24501" s="14" t="str">
        <f ca="1"/>
        <v>Low Cap</v>
      </c>
    </row>
    <row r="24502" spans="11:16">
      <c r="K24502" s="14" t="str">
        <v/>
      </c>
      <c r="L24502" s="14" t="str">
        <v/>
      </c>
      <c r="O24502" s="14" t="str">
        <v/>
      </c>
      <c r="P24502" s="14" t="str">
        <f ca="1"/>
        <v>Low Cap</v>
      </c>
    </row>
    <row r="24503" spans="11:16">
      <c r="K24503" s="14" t="str">
        <v/>
      </c>
      <c r="L24503" s="14" t="str">
        <v/>
      </c>
      <c r="O24503" s="14" t="str">
        <v/>
      </c>
      <c r="P24503" s="14" t="str">
        <f ca="1"/>
        <v>Low Cap</v>
      </c>
    </row>
    <row r="24504" spans="11:16">
      <c r="K24504" s="14" t="str">
        <v/>
      </c>
      <c r="L24504" s="14" t="str">
        <v/>
      </c>
      <c r="O24504" s="14" t="str">
        <v/>
      </c>
      <c r="P24504" s="14" t="str">
        <f ca="1"/>
        <v>Low Cap</v>
      </c>
    </row>
    <row r="24505" spans="11:16">
      <c r="K24505" s="14" t="str">
        <v/>
      </c>
      <c r="L24505" s="14" t="str">
        <v/>
      </c>
      <c r="O24505" s="14" t="str">
        <v/>
      </c>
      <c r="P24505" s="14" t="str">
        <f ca="1"/>
        <v>Low Cap</v>
      </c>
    </row>
    <row r="24506" spans="11:16">
      <c r="K24506" s="14" t="str">
        <v/>
      </c>
      <c r="L24506" s="14" t="str">
        <v/>
      </c>
      <c r="O24506" s="14" t="str">
        <v/>
      </c>
      <c r="P24506" s="14" t="str">
        <f ca="1"/>
        <v>Low Cap</v>
      </c>
    </row>
    <row r="24507" spans="11:16">
      <c r="K24507" s="14" t="str">
        <v/>
      </c>
      <c r="L24507" s="14" t="str">
        <v/>
      </c>
      <c r="O24507" s="14" t="str">
        <v/>
      </c>
      <c r="P24507" s="14" t="str">
        <f ca="1"/>
        <v>Low Cap</v>
      </c>
    </row>
    <row r="24508" spans="11:16">
      <c r="K24508" s="14" t="str">
        <v/>
      </c>
      <c r="L24508" s="14" t="str">
        <v/>
      </c>
      <c r="O24508" s="14" t="str">
        <v/>
      </c>
      <c r="P24508" s="14" t="str">
        <f ca="1"/>
        <v>Low Cap</v>
      </c>
    </row>
    <row r="24509" spans="11:16">
      <c r="K24509" s="14" t="str">
        <v/>
      </c>
      <c r="L24509" s="14" t="str">
        <v/>
      </c>
      <c r="O24509" s="14" t="str">
        <v/>
      </c>
      <c r="P24509" s="14" t="str">
        <f ca="1"/>
        <v>Low Cap</v>
      </c>
    </row>
    <row r="24510" spans="11:16">
      <c r="K24510" s="14" t="str">
        <v/>
      </c>
      <c r="L24510" s="14" t="str">
        <v/>
      </c>
      <c r="O24510" s="14" t="str">
        <v/>
      </c>
      <c r="P24510" s="14" t="str">
        <f ca="1"/>
        <v>Low Cap</v>
      </c>
    </row>
    <row r="24511" spans="11:16">
      <c r="K24511" s="14" t="str">
        <v/>
      </c>
      <c r="L24511" s="14" t="str">
        <v/>
      </c>
      <c r="O24511" s="14" t="str">
        <v/>
      </c>
      <c r="P24511" s="14" t="str">
        <f ca="1"/>
        <v>Low Cap</v>
      </c>
    </row>
    <row r="24512" spans="11:16">
      <c r="K24512" s="14" t="str">
        <v/>
      </c>
      <c r="L24512" s="14" t="str">
        <v/>
      </c>
      <c r="O24512" s="14" t="str">
        <v/>
      </c>
      <c r="P24512" s="14" t="str">
        <f ca="1"/>
        <v>Low Cap</v>
      </c>
    </row>
    <row r="24513" spans="11:16">
      <c r="K24513" s="14" t="str">
        <v/>
      </c>
      <c r="L24513" s="14" t="str">
        <v/>
      </c>
      <c r="O24513" s="14" t="str">
        <v/>
      </c>
      <c r="P24513" s="14" t="str">
        <f ca="1"/>
        <v>Low Cap</v>
      </c>
    </row>
    <row r="24514" spans="11:16">
      <c r="K24514" s="14" t="str">
        <v/>
      </c>
      <c r="L24514" s="14" t="str">
        <v/>
      </c>
      <c r="O24514" s="14" t="str">
        <v/>
      </c>
      <c r="P24514" s="14" t="str">
        <f ca="1"/>
        <v>Low Cap</v>
      </c>
    </row>
    <row r="24515" spans="11:16">
      <c r="K24515" s="14" t="str">
        <v/>
      </c>
      <c r="L24515" s="14" t="str">
        <v/>
      </c>
      <c r="O24515" s="14" t="str">
        <v/>
      </c>
      <c r="P24515" s="14" t="str">
        <f ca="1"/>
        <v>Low Cap</v>
      </c>
    </row>
    <row r="24516" spans="11:16">
      <c r="K24516" s="14" t="str">
        <v/>
      </c>
      <c r="L24516" s="14" t="str">
        <v/>
      </c>
      <c r="O24516" s="14" t="str">
        <v/>
      </c>
      <c r="P24516" s="14" t="str">
        <f ca="1"/>
        <v>Low Cap</v>
      </c>
    </row>
    <row r="24517" spans="11:16">
      <c r="K24517" s="14" t="str">
        <v/>
      </c>
      <c r="L24517" s="14" t="str">
        <v/>
      </c>
      <c r="O24517" s="14" t="str">
        <v/>
      </c>
      <c r="P24517" s="14" t="str">
        <f ca="1"/>
        <v>Low Cap</v>
      </c>
    </row>
    <row r="24518" spans="11:16">
      <c r="K24518" s="14" t="str">
        <v/>
      </c>
      <c r="L24518" s="14" t="str">
        <v/>
      </c>
      <c r="O24518" s="14" t="str">
        <v/>
      </c>
      <c r="P24518" s="14" t="str">
        <f ca="1"/>
        <v>Low Cap</v>
      </c>
    </row>
    <row r="24519" spans="11:16">
      <c r="K24519" s="14" t="str">
        <v/>
      </c>
      <c r="L24519" s="14" t="str">
        <v/>
      </c>
      <c r="O24519" s="14" t="str">
        <v/>
      </c>
      <c r="P24519" s="14" t="str">
        <f ca="1"/>
        <v>Low Cap</v>
      </c>
    </row>
    <row r="24520" spans="11:16">
      <c r="K24520" s="14" t="str">
        <v/>
      </c>
      <c r="L24520" s="14" t="str">
        <v/>
      </c>
      <c r="O24520" s="14" t="str">
        <v/>
      </c>
      <c r="P24520" s="14" t="str">
        <f ca="1"/>
        <v>Low Cap</v>
      </c>
    </row>
    <row r="24521" spans="11:16">
      <c r="K24521" s="14" t="str">
        <v/>
      </c>
      <c r="L24521" s="14" t="str">
        <v/>
      </c>
      <c r="O24521" s="14" t="str">
        <v/>
      </c>
      <c r="P24521" s="14" t="str">
        <f ca="1"/>
        <v>Low Cap</v>
      </c>
    </row>
    <row r="24522" spans="11:16">
      <c r="K24522" s="14" t="str">
        <v/>
      </c>
      <c r="L24522" s="14" t="str">
        <v/>
      </c>
      <c r="O24522" s="14" t="str">
        <v/>
      </c>
      <c r="P24522" s="14" t="str">
        <f ca="1"/>
        <v>Low Cap</v>
      </c>
    </row>
    <row r="24523" spans="11:16">
      <c r="K24523" s="14" t="str">
        <v/>
      </c>
      <c r="L24523" s="14" t="str">
        <v/>
      </c>
      <c r="O24523" s="14" t="str">
        <v/>
      </c>
      <c r="P24523" s="14" t="str">
        <f ca="1"/>
        <v>Low Cap</v>
      </c>
    </row>
    <row r="24524" spans="11:16">
      <c r="K24524" s="14" t="str">
        <v/>
      </c>
      <c r="L24524" s="14" t="str">
        <v/>
      </c>
      <c r="O24524" s="14" t="str">
        <v/>
      </c>
      <c r="P24524" s="14" t="str">
        <f ca="1"/>
        <v>Low Cap</v>
      </c>
    </row>
    <row r="24525" spans="11:16">
      <c r="K24525" s="14" t="str">
        <v/>
      </c>
      <c r="L24525" s="14" t="str">
        <v/>
      </c>
      <c r="O24525" s="14" t="str">
        <v/>
      </c>
      <c r="P24525" s="14" t="str">
        <f ca="1"/>
        <v>Low Cap</v>
      </c>
    </row>
    <row r="24526" spans="11:16">
      <c r="K24526" s="14" t="str">
        <v/>
      </c>
      <c r="L24526" s="14" t="str">
        <v/>
      </c>
      <c r="O24526" s="14" t="str">
        <v/>
      </c>
      <c r="P24526" s="14" t="str">
        <f ca="1"/>
        <v>Low Cap</v>
      </c>
    </row>
    <row r="24527" spans="11:16">
      <c r="K24527" s="14" t="str">
        <v/>
      </c>
      <c r="L24527" s="14" t="str">
        <v/>
      </c>
      <c r="O24527" s="14" t="str">
        <v/>
      </c>
      <c r="P24527" s="14" t="str">
        <f ca="1"/>
        <v>Low Cap</v>
      </c>
    </row>
    <row r="24528" spans="11:16">
      <c r="K24528" s="14" t="str">
        <v/>
      </c>
      <c r="L24528" s="14" t="str">
        <v/>
      </c>
      <c r="O24528" s="14" t="str">
        <v/>
      </c>
      <c r="P24528" s="14" t="str">
        <f ca="1"/>
        <v>Low Cap</v>
      </c>
    </row>
    <row r="24529" spans="11:16">
      <c r="K24529" s="14" t="str">
        <v/>
      </c>
      <c r="L24529" s="14" t="str">
        <v/>
      </c>
      <c r="O24529" s="14" t="str">
        <v/>
      </c>
      <c r="P24529" s="14" t="str">
        <f ca="1"/>
        <v>Low Cap</v>
      </c>
    </row>
    <row r="24530" spans="11:16">
      <c r="K24530" s="14" t="str">
        <v/>
      </c>
      <c r="L24530" s="14" t="str">
        <v/>
      </c>
      <c r="O24530" s="14" t="str">
        <v/>
      </c>
      <c r="P24530" s="14" t="str">
        <f ca="1"/>
        <v>Low Cap</v>
      </c>
    </row>
    <row r="24531" spans="11:16">
      <c r="K24531" s="14" t="str">
        <v/>
      </c>
      <c r="L24531" s="14" t="str">
        <v/>
      </c>
      <c r="O24531" s="14" t="str">
        <v/>
      </c>
      <c r="P24531" s="14" t="str">
        <f ca="1"/>
        <v>Low Cap</v>
      </c>
    </row>
    <row r="24532" spans="11:16">
      <c r="K24532" s="14" t="str">
        <v/>
      </c>
      <c r="L24532" s="14" t="str">
        <v/>
      </c>
      <c r="O24532" s="14" t="str">
        <v/>
      </c>
      <c r="P24532" s="14" t="str">
        <f ca="1"/>
        <v>Low Cap</v>
      </c>
    </row>
    <row r="24533" spans="11:16">
      <c r="K24533" s="14" t="str">
        <v/>
      </c>
      <c r="L24533" s="14" t="str">
        <v/>
      </c>
      <c r="O24533" s="14" t="str">
        <v/>
      </c>
      <c r="P24533" s="14" t="str">
        <f ca="1"/>
        <v>Low Cap</v>
      </c>
    </row>
    <row r="24534" spans="11:16">
      <c r="K24534" s="14" t="str">
        <v/>
      </c>
      <c r="L24534" s="14" t="str">
        <v/>
      </c>
      <c r="O24534" s="14" t="str">
        <v/>
      </c>
      <c r="P24534" s="14" t="str">
        <f ca="1"/>
        <v>Low Cap</v>
      </c>
    </row>
    <row r="24535" spans="11:16">
      <c r="K24535" s="14" t="str">
        <v/>
      </c>
      <c r="L24535" s="14" t="str">
        <v/>
      </c>
      <c r="O24535" s="14" t="str">
        <v/>
      </c>
      <c r="P24535" s="14" t="str">
        <f ca="1"/>
        <v>Low Cap</v>
      </c>
    </row>
    <row r="24536" spans="11:16">
      <c r="K24536" s="14" t="str">
        <v/>
      </c>
      <c r="L24536" s="14" t="str">
        <v/>
      </c>
      <c r="O24536" s="14" t="str">
        <v/>
      </c>
      <c r="P24536" s="14" t="str">
        <f ca="1"/>
        <v>Low Cap</v>
      </c>
    </row>
    <row r="24537" spans="11:16">
      <c r="K24537" s="14" t="str">
        <v/>
      </c>
      <c r="L24537" s="14" t="str">
        <v/>
      </c>
      <c r="O24537" s="14" t="str">
        <v/>
      </c>
      <c r="P24537" s="14" t="str">
        <f ca="1"/>
        <v>Low Cap</v>
      </c>
    </row>
    <row r="24538" spans="11:16">
      <c r="K24538" s="14" t="str">
        <v/>
      </c>
      <c r="L24538" s="14" t="str">
        <v/>
      </c>
      <c r="O24538" s="14" t="str">
        <v/>
      </c>
      <c r="P24538" s="14" t="str">
        <f ca="1"/>
        <v>Low Cap</v>
      </c>
    </row>
    <row r="24539" spans="11:16">
      <c r="K24539" s="14" t="str">
        <v/>
      </c>
      <c r="L24539" s="14" t="str">
        <v/>
      </c>
      <c r="O24539" s="14" t="str">
        <v/>
      </c>
      <c r="P24539" s="14" t="str">
        <f ca="1"/>
        <v>Low Cap</v>
      </c>
    </row>
    <row r="24540" spans="11:16">
      <c r="K24540" s="14" t="str">
        <v/>
      </c>
      <c r="L24540" s="14" t="str">
        <v/>
      </c>
      <c r="O24540" s="14" t="str">
        <v/>
      </c>
      <c r="P24540" s="14" t="str">
        <f ca="1"/>
        <v>Low Cap</v>
      </c>
    </row>
    <row r="24541" spans="11:16">
      <c r="K24541" s="14" t="str">
        <v/>
      </c>
      <c r="L24541" s="14" t="str">
        <v/>
      </c>
      <c r="O24541" s="14" t="str">
        <v/>
      </c>
      <c r="P24541" s="14" t="str">
        <f ca="1"/>
        <v>Low Cap</v>
      </c>
    </row>
    <row r="24542" spans="11:16">
      <c r="K24542" s="14" t="str">
        <v/>
      </c>
      <c r="L24542" s="14" t="str">
        <v/>
      </c>
      <c r="O24542" s="14" t="str">
        <v/>
      </c>
      <c r="P24542" s="14" t="str">
        <f ca="1"/>
        <v>Low Cap</v>
      </c>
    </row>
    <row r="24543" spans="11:16">
      <c r="K24543" s="14" t="str">
        <v/>
      </c>
      <c r="L24543" s="14" t="str">
        <v/>
      </c>
      <c r="O24543" s="14" t="str">
        <v/>
      </c>
      <c r="P24543" s="14" t="str">
        <f ca="1"/>
        <v>Low Cap</v>
      </c>
    </row>
    <row r="24544" spans="11:16">
      <c r="K24544" s="14" t="str">
        <v/>
      </c>
      <c r="L24544" s="14" t="str">
        <v/>
      </c>
      <c r="O24544" s="14" t="str">
        <v/>
      </c>
      <c r="P24544" s="14" t="str">
        <f ca="1"/>
        <v>Low Cap</v>
      </c>
    </row>
    <row r="24545" spans="11:16">
      <c r="K24545" s="14" t="str">
        <v/>
      </c>
      <c r="L24545" s="14" t="str">
        <v/>
      </c>
      <c r="O24545" s="14" t="str">
        <v/>
      </c>
      <c r="P24545" s="14" t="str">
        <f ca="1"/>
        <v>Low Cap</v>
      </c>
    </row>
    <row r="24546" spans="11:16">
      <c r="K24546" s="14" t="str">
        <v/>
      </c>
      <c r="L24546" s="14" t="str">
        <v/>
      </c>
      <c r="O24546" s="14" t="str">
        <v/>
      </c>
      <c r="P24546" s="14" t="str">
        <f ca="1"/>
        <v>Low Cap</v>
      </c>
    </row>
    <row r="24547" spans="11:16">
      <c r="K24547" s="14" t="str">
        <v/>
      </c>
      <c r="L24547" s="14" t="str">
        <v/>
      </c>
      <c r="O24547" s="14" t="str">
        <v/>
      </c>
      <c r="P24547" s="14" t="str">
        <f ca="1"/>
        <v>Low Cap</v>
      </c>
    </row>
    <row r="24548" spans="11:16">
      <c r="K24548" s="14" t="str">
        <v/>
      </c>
      <c r="L24548" s="14" t="str">
        <v/>
      </c>
      <c r="O24548" s="14" t="str">
        <v/>
      </c>
      <c r="P24548" s="14" t="str">
        <f ca="1"/>
        <v>Low Cap</v>
      </c>
    </row>
    <row r="24549" spans="11:16">
      <c r="K24549" s="14" t="str">
        <v/>
      </c>
      <c r="L24549" s="14" t="str">
        <v/>
      </c>
      <c r="O24549" s="14" t="str">
        <v/>
      </c>
      <c r="P24549" s="14" t="str">
        <f ca="1"/>
        <v>Low Cap</v>
      </c>
    </row>
    <row r="24550" spans="11:16">
      <c r="K24550" s="14" t="str">
        <v/>
      </c>
      <c r="L24550" s="14" t="str">
        <v/>
      </c>
      <c r="O24550" s="14" t="str">
        <v/>
      </c>
      <c r="P24550" s="14" t="str">
        <f ca="1"/>
        <v>Low Cap</v>
      </c>
    </row>
    <row r="24551" spans="11:16">
      <c r="K24551" s="14" t="str">
        <v/>
      </c>
      <c r="L24551" s="14" t="str">
        <v/>
      </c>
      <c r="O24551" s="14" t="str">
        <v/>
      </c>
      <c r="P24551" s="14" t="str">
        <f ca="1"/>
        <v>Low Cap</v>
      </c>
    </row>
    <row r="24552" spans="11:16">
      <c r="K24552" s="14" t="str">
        <v/>
      </c>
      <c r="L24552" s="14" t="str">
        <v/>
      </c>
      <c r="O24552" s="14" t="str">
        <v/>
      </c>
      <c r="P24552" s="14" t="str">
        <f ca="1"/>
        <v>Low Cap</v>
      </c>
    </row>
    <row r="24553" spans="11:16">
      <c r="K24553" s="14" t="str">
        <v/>
      </c>
      <c r="L24553" s="14" t="str">
        <v/>
      </c>
      <c r="O24553" s="14" t="str">
        <v/>
      </c>
      <c r="P24553" s="14" t="str">
        <f ca="1"/>
        <v>Low Cap</v>
      </c>
    </row>
    <row r="24554" spans="11:16">
      <c r="K24554" s="14" t="str">
        <v/>
      </c>
      <c r="L24554" s="14" t="str">
        <v/>
      </c>
      <c r="O24554" s="14" t="str">
        <v/>
      </c>
      <c r="P24554" s="14" t="str">
        <f ca="1"/>
        <v>Low Cap</v>
      </c>
    </row>
    <row r="24555" spans="11:16">
      <c r="K24555" s="14" t="str">
        <v/>
      </c>
      <c r="L24555" s="14" t="str">
        <v/>
      </c>
      <c r="O24555" s="14" t="str">
        <v/>
      </c>
      <c r="P24555" s="14" t="str">
        <f ca="1"/>
        <v>Low Cap</v>
      </c>
    </row>
    <row r="24556" spans="11:16">
      <c r="K24556" s="14" t="str">
        <v/>
      </c>
      <c r="L24556" s="14" t="str">
        <v/>
      </c>
      <c r="O24556" s="14" t="str">
        <v/>
      </c>
      <c r="P24556" s="14" t="str">
        <f ca="1"/>
        <v>Low Cap</v>
      </c>
    </row>
    <row r="24557" spans="11:16">
      <c r="K24557" s="14" t="str">
        <v/>
      </c>
      <c r="L24557" s="14" t="str">
        <v/>
      </c>
      <c r="O24557" s="14" t="str">
        <v/>
      </c>
      <c r="P24557" s="14" t="str">
        <f ca="1"/>
        <v>Low Cap</v>
      </c>
    </row>
    <row r="24558" spans="11:16">
      <c r="K24558" s="14" t="str">
        <v/>
      </c>
      <c r="L24558" s="14" t="str">
        <v/>
      </c>
      <c r="O24558" s="14" t="str">
        <v/>
      </c>
      <c r="P24558" s="14" t="str">
        <f ca="1"/>
        <v>Low Cap</v>
      </c>
    </row>
    <row r="24559" spans="11:16">
      <c r="K24559" s="14" t="str">
        <v/>
      </c>
      <c r="L24559" s="14" t="str">
        <v/>
      </c>
      <c r="O24559" s="14" t="str">
        <v/>
      </c>
      <c r="P24559" s="14" t="str">
        <f ca="1"/>
        <v>Low Cap</v>
      </c>
    </row>
    <row r="24560" spans="11:16">
      <c r="K24560" s="14" t="str">
        <v/>
      </c>
      <c r="L24560" s="14" t="str">
        <v/>
      </c>
      <c r="O24560" s="14" t="str">
        <v/>
      </c>
      <c r="P24560" s="14" t="str">
        <f ca="1"/>
        <v>Low Cap</v>
      </c>
    </row>
    <row r="24561" spans="11:16">
      <c r="K24561" s="14" t="str">
        <v/>
      </c>
      <c r="L24561" s="14" t="str">
        <v/>
      </c>
      <c r="O24561" s="14" t="str">
        <v/>
      </c>
      <c r="P24561" s="14" t="str">
        <f ca="1"/>
        <v>Low Cap</v>
      </c>
    </row>
    <row r="24562" spans="11:16">
      <c r="K24562" s="14" t="str">
        <v/>
      </c>
      <c r="L24562" s="14" t="str">
        <v/>
      </c>
      <c r="O24562" s="14" t="str">
        <v/>
      </c>
      <c r="P24562" s="14" t="str">
        <f ca="1"/>
        <v>Low Cap</v>
      </c>
    </row>
    <row r="24563" spans="11:16">
      <c r="K24563" s="14" t="str">
        <v/>
      </c>
      <c r="L24563" s="14" t="str">
        <v/>
      </c>
      <c r="O24563" s="14" t="str">
        <v/>
      </c>
      <c r="P24563" s="14" t="str">
        <f ca="1"/>
        <v>Low Cap</v>
      </c>
    </row>
    <row r="24564" spans="11:16">
      <c r="K24564" s="14" t="str">
        <v/>
      </c>
      <c r="L24564" s="14" t="str">
        <v/>
      </c>
      <c r="O24564" s="14" t="str">
        <v/>
      </c>
      <c r="P24564" s="14" t="str">
        <f ca="1"/>
        <v>Low Cap</v>
      </c>
    </row>
    <row r="24565" spans="11:16">
      <c r="K24565" s="14" t="str">
        <v/>
      </c>
      <c r="L24565" s="14" t="str">
        <v/>
      </c>
      <c r="O24565" s="14" t="str">
        <v/>
      </c>
      <c r="P24565" s="14" t="str">
        <f ca="1"/>
        <v>Low Cap</v>
      </c>
    </row>
    <row r="24566" spans="11:16">
      <c r="K24566" s="14" t="str">
        <v/>
      </c>
      <c r="L24566" s="14" t="str">
        <v/>
      </c>
      <c r="O24566" s="14" t="str">
        <v/>
      </c>
      <c r="P24566" s="14" t="str">
        <f ca="1"/>
        <v>Low Cap</v>
      </c>
    </row>
    <row r="24567" spans="11:16">
      <c r="K24567" s="14" t="str">
        <v/>
      </c>
      <c r="L24567" s="14" t="str">
        <v/>
      </c>
      <c r="O24567" s="14" t="str">
        <v/>
      </c>
      <c r="P24567" s="14" t="str">
        <f ca="1"/>
        <v>Low Cap</v>
      </c>
    </row>
    <row r="24568" spans="11:16">
      <c r="K24568" s="14" t="str">
        <v/>
      </c>
      <c r="L24568" s="14" t="str">
        <v/>
      </c>
      <c r="O24568" s="14" t="str">
        <v/>
      </c>
      <c r="P24568" s="14" t="str">
        <f ca="1"/>
        <v>Low Cap</v>
      </c>
    </row>
    <row r="24569" spans="11:16">
      <c r="K24569" s="14" t="str">
        <v/>
      </c>
      <c r="L24569" s="14" t="str">
        <v/>
      </c>
      <c r="O24569" s="14" t="str">
        <v/>
      </c>
      <c r="P24569" s="14" t="str">
        <f ca="1"/>
        <v>Low Cap</v>
      </c>
    </row>
    <row r="24570" spans="11:16">
      <c r="K24570" s="14" t="str">
        <v/>
      </c>
      <c r="L24570" s="14" t="str">
        <v/>
      </c>
      <c r="O24570" s="14" t="str">
        <v/>
      </c>
      <c r="P24570" s="14" t="str">
        <f ca="1"/>
        <v>Low Cap</v>
      </c>
    </row>
    <row r="24571" spans="11:16">
      <c r="K24571" s="14" t="str">
        <v/>
      </c>
      <c r="L24571" s="14" t="str">
        <v/>
      </c>
      <c r="O24571" s="14" t="str">
        <v/>
      </c>
      <c r="P24571" s="14" t="str">
        <f ca="1"/>
        <v>Low Cap</v>
      </c>
    </row>
    <row r="24572" spans="11:16">
      <c r="K24572" s="14" t="str">
        <v/>
      </c>
      <c r="L24572" s="14" t="str">
        <v/>
      </c>
      <c r="O24572" s="14" t="str">
        <v/>
      </c>
      <c r="P24572" s="14" t="str">
        <f ca="1"/>
        <v>Low Cap</v>
      </c>
    </row>
    <row r="24573" spans="11:16">
      <c r="K24573" s="14" t="str">
        <v/>
      </c>
      <c r="L24573" s="14" t="str">
        <v/>
      </c>
      <c r="O24573" s="14" t="str">
        <v/>
      </c>
      <c r="P24573" s="14" t="str">
        <f ca="1"/>
        <v>Low Cap</v>
      </c>
    </row>
    <row r="24574" spans="11:16">
      <c r="K24574" s="14" t="str">
        <v/>
      </c>
      <c r="L24574" s="14" t="str">
        <v/>
      </c>
      <c r="O24574" s="14" t="str">
        <v/>
      </c>
      <c r="P24574" s="14" t="str">
        <f ca="1"/>
        <v>Low Cap</v>
      </c>
    </row>
    <row r="24575" spans="11:16">
      <c r="K24575" s="14" t="str">
        <v/>
      </c>
      <c r="L24575" s="14" t="str">
        <v/>
      </c>
      <c r="O24575" s="14" t="str">
        <v/>
      </c>
      <c r="P24575" s="14" t="str">
        <f ca="1"/>
        <v>Low Cap</v>
      </c>
    </row>
    <row r="24576" spans="11:16">
      <c r="K24576" s="14" t="str">
        <v/>
      </c>
      <c r="L24576" s="14" t="str">
        <v/>
      </c>
      <c r="O24576" s="14" t="str">
        <v/>
      </c>
      <c r="P24576" s="14" t="str">
        <f ca="1"/>
        <v>Low Cap</v>
      </c>
    </row>
    <row r="24577" spans="11:16">
      <c r="K24577" s="14" t="str">
        <v/>
      </c>
      <c r="L24577" s="14" t="str">
        <v/>
      </c>
      <c r="O24577" s="14" t="str">
        <v/>
      </c>
      <c r="P24577" s="14" t="str">
        <f ca="1"/>
        <v>Low Cap</v>
      </c>
    </row>
    <row r="24578" spans="11:16">
      <c r="K24578" s="14" t="str">
        <v/>
      </c>
      <c r="L24578" s="14" t="str">
        <v/>
      </c>
      <c r="O24578" s="14" t="str">
        <v/>
      </c>
      <c r="P24578" s="14" t="str">
        <f ca="1"/>
        <v>Low Cap</v>
      </c>
    </row>
    <row r="24579" spans="11:16">
      <c r="K24579" s="14" t="str">
        <v/>
      </c>
      <c r="L24579" s="14" t="str">
        <v/>
      </c>
      <c r="O24579" s="14" t="str">
        <v/>
      </c>
      <c r="P24579" s="14" t="str">
        <f ca="1"/>
        <v>Low Cap</v>
      </c>
    </row>
    <row r="24580" spans="11:16">
      <c r="K24580" s="14" t="str">
        <v/>
      </c>
      <c r="L24580" s="14" t="str">
        <v/>
      </c>
      <c r="O24580" s="14" t="str">
        <v/>
      </c>
      <c r="P24580" s="14" t="str">
        <f ca="1"/>
        <v>Low Cap</v>
      </c>
    </row>
    <row r="24581" spans="11:16">
      <c r="K24581" s="14" t="str">
        <v/>
      </c>
      <c r="L24581" s="14" t="str">
        <v/>
      </c>
      <c r="O24581" s="14" t="str">
        <v/>
      </c>
      <c r="P24581" s="14" t="str">
        <f ca="1"/>
        <v>Low Cap</v>
      </c>
    </row>
    <row r="24582" spans="11:16">
      <c r="K24582" s="14" t="str">
        <v/>
      </c>
      <c r="L24582" s="14" t="str">
        <v/>
      </c>
      <c r="O24582" s="14" t="str">
        <v/>
      </c>
      <c r="P24582" s="14" t="str">
        <f ca="1"/>
        <v>Low Cap</v>
      </c>
    </row>
    <row r="24583" spans="11:16">
      <c r="K24583" s="14" t="str">
        <v/>
      </c>
      <c r="L24583" s="14" t="str">
        <v/>
      </c>
      <c r="O24583" s="14" t="str">
        <v/>
      </c>
      <c r="P24583" s="14" t="str">
        <f ca="1"/>
        <v>Low Cap</v>
      </c>
    </row>
    <row r="24584" spans="11:16">
      <c r="K24584" s="14" t="str">
        <v/>
      </c>
      <c r="L24584" s="14" t="str">
        <v/>
      </c>
      <c r="O24584" s="14" t="str">
        <v/>
      </c>
      <c r="P24584" s="14" t="str">
        <f ca="1"/>
        <v>Low Cap</v>
      </c>
    </row>
    <row r="24585" spans="11:16">
      <c r="K24585" s="14" t="str">
        <v/>
      </c>
      <c r="L24585" s="14" t="str">
        <v/>
      </c>
      <c r="O24585" s="14" t="str">
        <v/>
      </c>
      <c r="P24585" s="14" t="str">
        <f ca="1"/>
        <v>Low Cap</v>
      </c>
    </row>
    <row r="24586" spans="11:16">
      <c r="K24586" s="14" t="str">
        <v/>
      </c>
      <c r="L24586" s="14" t="str">
        <v/>
      </c>
      <c r="O24586" s="14" t="str">
        <v/>
      </c>
      <c r="P24586" s="14" t="str">
        <f ca="1"/>
        <v>Low Cap</v>
      </c>
    </row>
    <row r="24587" spans="11:16">
      <c r="K24587" s="14" t="str">
        <v/>
      </c>
      <c r="L24587" s="14" t="str">
        <v/>
      </c>
      <c r="O24587" s="14" t="str">
        <v/>
      </c>
      <c r="P24587" s="14" t="str">
        <f ca="1"/>
        <v>Low Cap</v>
      </c>
    </row>
    <row r="24588" spans="11:16">
      <c r="K24588" s="14" t="str">
        <v/>
      </c>
      <c r="L24588" s="14" t="str">
        <v/>
      </c>
      <c r="O24588" s="14" t="str">
        <v/>
      </c>
      <c r="P24588" s="14" t="str">
        <f ca="1"/>
        <v>Low Cap</v>
      </c>
    </row>
    <row r="24589" spans="11:16">
      <c r="K24589" s="14" t="str">
        <v/>
      </c>
      <c r="L24589" s="14" t="str">
        <v/>
      </c>
      <c r="O24589" s="14" t="str">
        <v/>
      </c>
      <c r="P24589" s="14" t="str">
        <f ca="1"/>
        <v>Low Cap</v>
      </c>
    </row>
    <row r="24590" spans="11:16">
      <c r="K24590" s="14" t="str">
        <v/>
      </c>
      <c r="L24590" s="14" t="str">
        <v/>
      </c>
      <c r="O24590" s="14" t="str">
        <v/>
      </c>
      <c r="P24590" s="14" t="str">
        <f ca="1"/>
        <v>Low Cap</v>
      </c>
    </row>
    <row r="24591" spans="11:16">
      <c r="K24591" s="14" t="str">
        <v/>
      </c>
      <c r="L24591" s="14" t="str">
        <v/>
      </c>
      <c r="O24591" s="14" t="str">
        <v/>
      </c>
      <c r="P24591" s="14" t="str">
        <f ca="1"/>
        <v>Low Cap</v>
      </c>
    </row>
    <row r="24592" spans="11:16">
      <c r="K24592" s="14" t="str">
        <v/>
      </c>
      <c r="L24592" s="14" t="str">
        <v/>
      </c>
      <c r="O24592" s="14" t="str">
        <v/>
      </c>
      <c r="P24592" s="14" t="str">
        <f ca="1"/>
        <v>Low Cap</v>
      </c>
    </row>
    <row r="24593" spans="11:16">
      <c r="K24593" s="14" t="str">
        <v/>
      </c>
      <c r="L24593" s="14" t="str">
        <v/>
      </c>
      <c r="O24593" s="14" t="str">
        <v/>
      </c>
      <c r="P24593" s="14" t="str">
        <f ca="1"/>
        <v>Low Cap</v>
      </c>
    </row>
    <row r="24594" spans="11:16">
      <c r="K24594" s="14" t="str">
        <v/>
      </c>
      <c r="L24594" s="14" t="str">
        <v/>
      </c>
      <c r="O24594" s="14" t="str">
        <v/>
      </c>
      <c r="P24594" s="14" t="str">
        <f ca="1"/>
        <v>Low Cap</v>
      </c>
    </row>
    <row r="24595" spans="11:16">
      <c r="K24595" s="14" t="str">
        <v/>
      </c>
      <c r="L24595" s="14" t="str">
        <v/>
      </c>
      <c r="O24595" s="14" t="str">
        <v/>
      </c>
      <c r="P24595" s="14" t="str">
        <f ca="1"/>
        <v>Low Cap</v>
      </c>
    </row>
    <row r="24596" spans="11:16">
      <c r="K24596" s="14" t="str">
        <v/>
      </c>
      <c r="L24596" s="14" t="str">
        <v/>
      </c>
      <c r="O24596" s="14" t="str">
        <v/>
      </c>
      <c r="P24596" s="14" t="str">
        <f ca="1"/>
        <v>Low Cap</v>
      </c>
    </row>
    <row r="24597" spans="11:16">
      <c r="K24597" s="14" t="str">
        <v/>
      </c>
      <c r="L24597" s="14" t="str">
        <v/>
      </c>
      <c r="O24597" s="14" t="str">
        <v/>
      </c>
      <c r="P24597" s="14" t="str">
        <f ca="1"/>
        <v>Low Cap</v>
      </c>
    </row>
    <row r="24598" spans="11:16">
      <c r="K24598" s="14" t="str">
        <v/>
      </c>
      <c r="L24598" s="14" t="str">
        <v/>
      </c>
      <c r="O24598" s="14" t="str">
        <v/>
      </c>
      <c r="P24598" s="14" t="str">
        <f ca="1"/>
        <v>Low Cap</v>
      </c>
    </row>
    <row r="24599" spans="11:16">
      <c r="K24599" s="14" t="str">
        <v/>
      </c>
      <c r="L24599" s="14" t="str">
        <v/>
      </c>
      <c r="O24599" s="14" t="str">
        <v/>
      </c>
      <c r="P24599" s="14" t="str">
        <f ca="1"/>
        <v>Low Cap</v>
      </c>
    </row>
    <row r="24600" spans="11:16">
      <c r="K24600" s="14" t="str">
        <v/>
      </c>
      <c r="L24600" s="14" t="str">
        <v/>
      </c>
      <c r="O24600" s="14" t="str">
        <v/>
      </c>
      <c r="P24600" s="14" t="str">
        <f ca="1"/>
        <v>Low Cap</v>
      </c>
    </row>
    <row r="24601" spans="11:16">
      <c r="K24601" s="14" t="str">
        <v/>
      </c>
      <c r="L24601" s="14" t="str">
        <v/>
      </c>
      <c r="O24601" s="14" t="str">
        <v/>
      </c>
      <c r="P24601" s="14" t="str">
        <f ca="1"/>
        <v>Low Cap</v>
      </c>
    </row>
    <row r="24602" spans="11:16">
      <c r="K24602" s="14" t="str">
        <v/>
      </c>
      <c r="L24602" s="14" t="str">
        <v/>
      </c>
      <c r="O24602" s="14" t="str">
        <v/>
      </c>
      <c r="P24602" s="14" t="str">
        <f ca="1"/>
        <v>Low Cap</v>
      </c>
    </row>
    <row r="24603" spans="11:16">
      <c r="K24603" s="14" t="str">
        <v/>
      </c>
      <c r="L24603" s="14" t="str">
        <v/>
      </c>
      <c r="O24603" s="14" t="str">
        <v/>
      </c>
      <c r="P24603" s="14" t="str">
        <f ca="1"/>
        <v>Low Cap</v>
      </c>
    </row>
    <row r="24604" spans="11:16">
      <c r="K24604" s="14" t="str">
        <v/>
      </c>
      <c r="L24604" s="14" t="str">
        <v/>
      </c>
      <c r="O24604" s="14" t="str">
        <v/>
      </c>
      <c r="P24604" s="14" t="str">
        <f ca="1"/>
        <v>Low Cap</v>
      </c>
    </row>
    <row r="24605" spans="11:16">
      <c r="K24605" s="14" t="str">
        <v/>
      </c>
      <c r="L24605" s="14" t="str">
        <v/>
      </c>
      <c r="O24605" s="14" t="str">
        <v/>
      </c>
      <c r="P24605" s="14" t="str">
        <f ca="1"/>
        <v>Low Cap</v>
      </c>
    </row>
    <row r="24606" spans="11:16">
      <c r="K24606" s="14" t="str">
        <v/>
      </c>
      <c r="L24606" s="14" t="str">
        <v/>
      </c>
      <c r="O24606" s="14" t="str">
        <v/>
      </c>
      <c r="P24606" s="14" t="str">
        <f ca="1"/>
        <v>Low Cap</v>
      </c>
    </row>
    <row r="24607" spans="11:16">
      <c r="K24607" s="14" t="str">
        <v/>
      </c>
      <c r="L24607" s="14" t="str">
        <v/>
      </c>
      <c r="O24607" s="14" t="str">
        <v/>
      </c>
      <c r="P24607" s="14" t="str">
        <f ca="1"/>
        <v>Low Cap</v>
      </c>
    </row>
    <row r="24608" spans="11:16">
      <c r="K24608" s="14" t="str">
        <v/>
      </c>
      <c r="L24608" s="14" t="str">
        <v/>
      </c>
      <c r="O24608" s="14" t="str">
        <v/>
      </c>
      <c r="P24608" s="14" t="str">
        <f ca="1"/>
        <v>Low Cap</v>
      </c>
    </row>
    <row r="24609" spans="11:16">
      <c r="K24609" s="14" t="str">
        <v/>
      </c>
      <c r="L24609" s="14" t="str">
        <v/>
      </c>
      <c r="O24609" s="14" t="str">
        <v/>
      </c>
      <c r="P24609" s="14" t="str">
        <f ca="1"/>
        <v>Low Cap</v>
      </c>
    </row>
    <row r="24610" spans="11:16">
      <c r="K24610" s="14" t="str">
        <v/>
      </c>
      <c r="L24610" s="14" t="str">
        <v/>
      </c>
      <c r="O24610" s="14" t="str">
        <v/>
      </c>
      <c r="P24610" s="14" t="str">
        <f ca="1"/>
        <v>Low Cap</v>
      </c>
    </row>
    <row r="24611" spans="11:16">
      <c r="K24611" s="14" t="str">
        <v/>
      </c>
      <c r="L24611" s="14" t="str">
        <v/>
      </c>
      <c r="O24611" s="14" t="str">
        <v/>
      </c>
      <c r="P24611" s="14" t="str">
        <f ca="1"/>
        <v>Low Cap</v>
      </c>
    </row>
    <row r="24612" spans="11:16">
      <c r="K24612" s="14" t="str">
        <v/>
      </c>
      <c r="L24612" s="14" t="str">
        <v/>
      </c>
      <c r="O24612" s="14" t="str">
        <v/>
      </c>
      <c r="P24612" s="14" t="str">
        <f ca="1"/>
        <v>Low Cap</v>
      </c>
    </row>
    <row r="24613" spans="11:16">
      <c r="K24613" s="14" t="str">
        <v/>
      </c>
      <c r="L24613" s="14" t="str">
        <v/>
      </c>
      <c r="O24613" s="14" t="str">
        <v/>
      </c>
      <c r="P24613" s="14" t="str">
        <f ca="1"/>
        <v>Low Cap</v>
      </c>
    </row>
    <row r="24614" spans="11:16">
      <c r="K24614" s="14" t="str">
        <v/>
      </c>
      <c r="L24614" s="14" t="str">
        <v/>
      </c>
      <c r="O24614" s="14" t="str">
        <v/>
      </c>
      <c r="P24614" s="14" t="str">
        <f ca="1"/>
        <v>Low Cap</v>
      </c>
    </row>
    <row r="24615" spans="11:16">
      <c r="K24615" s="14" t="str">
        <v/>
      </c>
      <c r="L24615" s="14" t="str">
        <v/>
      </c>
      <c r="O24615" s="14" t="str">
        <v/>
      </c>
      <c r="P24615" s="14" t="str">
        <f ca="1"/>
        <v>Low Cap</v>
      </c>
    </row>
    <row r="24616" spans="11:16">
      <c r="K24616" s="14" t="str">
        <v/>
      </c>
      <c r="L24616" s="14" t="str">
        <v/>
      </c>
      <c r="O24616" s="14" t="str">
        <v/>
      </c>
      <c r="P24616" s="14" t="str">
        <f ca="1"/>
        <v>Low Cap</v>
      </c>
    </row>
    <row r="24617" spans="11:16">
      <c r="K24617" s="14" t="str">
        <v/>
      </c>
      <c r="L24617" s="14" t="str">
        <v/>
      </c>
      <c r="O24617" s="14" t="str">
        <v/>
      </c>
      <c r="P24617" s="14" t="str">
        <f ca="1"/>
        <v>Low Cap</v>
      </c>
    </row>
    <row r="24618" spans="11:16">
      <c r="K24618" s="14" t="str">
        <v/>
      </c>
      <c r="L24618" s="14" t="str">
        <v/>
      </c>
      <c r="O24618" s="14" t="str">
        <v/>
      </c>
      <c r="P24618" s="14" t="str">
        <f ca="1"/>
        <v>Low Cap</v>
      </c>
    </row>
    <row r="24619" spans="11:16">
      <c r="K24619" s="14" t="str">
        <v/>
      </c>
      <c r="L24619" s="14" t="str">
        <v/>
      </c>
      <c r="O24619" s="14" t="str">
        <v/>
      </c>
      <c r="P24619" s="14" t="str">
        <f ca="1"/>
        <v>Low Cap</v>
      </c>
    </row>
    <row r="24620" spans="11:16">
      <c r="K24620" s="14" t="str">
        <v/>
      </c>
      <c r="L24620" s="14" t="str">
        <v/>
      </c>
      <c r="O24620" s="14" t="str">
        <v/>
      </c>
      <c r="P24620" s="14" t="str">
        <f ca="1"/>
        <v>Low Cap</v>
      </c>
    </row>
    <row r="24621" spans="11:16">
      <c r="K24621" s="14" t="str">
        <v/>
      </c>
      <c r="L24621" s="14" t="str">
        <v/>
      </c>
      <c r="O24621" s="14" t="str">
        <v/>
      </c>
      <c r="P24621" s="14" t="str">
        <f ca="1"/>
        <v>Low Cap</v>
      </c>
    </row>
    <row r="24622" spans="11:16">
      <c r="K24622" s="14" t="str">
        <v/>
      </c>
      <c r="L24622" s="14" t="str">
        <v/>
      </c>
      <c r="O24622" s="14" t="str">
        <v/>
      </c>
      <c r="P24622" s="14" t="str">
        <f ca="1"/>
        <v>Low Cap</v>
      </c>
    </row>
    <row r="24623" spans="11:16">
      <c r="K24623" s="14" t="str">
        <v/>
      </c>
      <c r="L24623" s="14" t="str">
        <v/>
      </c>
      <c r="O24623" s="14" t="str">
        <v/>
      </c>
      <c r="P24623" s="14" t="str">
        <f ca="1"/>
        <v>Low Cap</v>
      </c>
    </row>
    <row r="24624" spans="11:16">
      <c r="K24624" s="14" t="str">
        <v/>
      </c>
      <c r="L24624" s="14" t="str">
        <v/>
      </c>
      <c r="O24624" s="14" t="str">
        <v/>
      </c>
      <c r="P24624" s="14" t="str">
        <f ca="1"/>
        <v>Low Cap</v>
      </c>
    </row>
    <row r="24625" spans="11:16">
      <c r="K24625" s="14" t="str">
        <v/>
      </c>
      <c r="L24625" s="14" t="str">
        <v/>
      </c>
      <c r="O24625" s="14" t="str">
        <v/>
      </c>
      <c r="P24625" s="14" t="str">
        <f ca="1"/>
        <v>Low Cap</v>
      </c>
    </row>
    <row r="24626" spans="11:16">
      <c r="K24626" s="14" t="str">
        <v/>
      </c>
      <c r="L24626" s="14" t="str">
        <v/>
      </c>
      <c r="O24626" s="14" t="str">
        <v/>
      </c>
      <c r="P24626" s="14" t="str">
        <f ca="1"/>
        <v>Low Cap</v>
      </c>
    </row>
    <row r="24627" spans="11:16">
      <c r="K24627" s="14" t="str">
        <v/>
      </c>
      <c r="L24627" s="14" t="str">
        <v/>
      </c>
      <c r="O24627" s="14" t="str">
        <v/>
      </c>
      <c r="P24627" s="14" t="str">
        <f ca="1"/>
        <v>Low Cap</v>
      </c>
    </row>
    <row r="24628" spans="11:16">
      <c r="K24628" s="14" t="str">
        <v/>
      </c>
      <c r="L24628" s="14" t="str">
        <v/>
      </c>
      <c r="O24628" s="14" t="str">
        <v/>
      </c>
      <c r="P24628" s="14" t="str">
        <f ca="1"/>
        <v>Low Cap</v>
      </c>
    </row>
    <row r="24629" spans="11:16">
      <c r="K24629" s="14" t="str">
        <v/>
      </c>
      <c r="L24629" s="14" t="str">
        <v/>
      </c>
      <c r="O24629" s="14" t="str">
        <v/>
      </c>
      <c r="P24629" s="14" t="str">
        <f ca="1"/>
        <v>Low Cap</v>
      </c>
    </row>
    <row r="24630" spans="11:16">
      <c r="K24630" s="14" t="str">
        <v/>
      </c>
      <c r="L24630" s="14" t="str">
        <v/>
      </c>
      <c r="O24630" s="14" t="str">
        <v/>
      </c>
      <c r="P24630" s="14" t="str">
        <f ca="1"/>
        <v>Low Cap</v>
      </c>
    </row>
    <row r="24631" spans="11:16">
      <c r="K24631" s="14" t="str">
        <v/>
      </c>
      <c r="L24631" s="14" t="str">
        <v/>
      </c>
      <c r="O24631" s="14" t="str">
        <v/>
      </c>
      <c r="P24631" s="14" t="str">
        <f ca="1"/>
        <v>Low Cap</v>
      </c>
    </row>
    <row r="24632" spans="11:16">
      <c r="K24632" s="14" t="str">
        <v/>
      </c>
      <c r="L24632" s="14" t="str">
        <v/>
      </c>
      <c r="O24632" s="14" t="str">
        <v/>
      </c>
      <c r="P24632" s="14" t="str">
        <f ca="1"/>
        <v>Low Cap</v>
      </c>
    </row>
    <row r="24633" spans="11:16">
      <c r="K24633" s="14" t="str">
        <v/>
      </c>
      <c r="L24633" s="14" t="str">
        <v/>
      </c>
      <c r="O24633" s="14" t="str">
        <v/>
      </c>
      <c r="P24633" s="14" t="str">
        <f ca="1"/>
        <v>Low Cap</v>
      </c>
    </row>
    <row r="24634" spans="11:16">
      <c r="K24634" s="14" t="str">
        <v/>
      </c>
      <c r="L24634" s="14" t="str">
        <v/>
      </c>
      <c r="O24634" s="14" t="str">
        <v/>
      </c>
      <c r="P24634" s="14" t="str">
        <f ca="1"/>
        <v>Low Cap</v>
      </c>
    </row>
    <row r="24635" spans="11:16">
      <c r="K24635" s="14" t="str">
        <v/>
      </c>
      <c r="L24635" s="14" t="str">
        <v/>
      </c>
      <c r="O24635" s="14" t="str">
        <v/>
      </c>
      <c r="P24635" s="14" t="str">
        <f ca="1"/>
        <v>Low Cap</v>
      </c>
    </row>
    <row r="24636" spans="11:16">
      <c r="K24636" s="14" t="str">
        <v/>
      </c>
      <c r="L24636" s="14" t="str">
        <v/>
      </c>
      <c r="O24636" s="14" t="str">
        <v/>
      </c>
      <c r="P24636" s="14" t="str">
        <f ca="1"/>
        <v>Low Cap</v>
      </c>
    </row>
    <row r="24637" spans="11:16">
      <c r="K24637" s="14" t="str">
        <v/>
      </c>
      <c r="L24637" s="14" t="str">
        <v/>
      </c>
      <c r="O24637" s="14" t="str">
        <v/>
      </c>
      <c r="P24637" s="14" t="str">
        <f ca="1"/>
        <v>Low Cap</v>
      </c>
    </row>
    <row r="24638" spans="11:16">
      <c r="K24638" s="14" t="str">
        <v/>
      </c>
      <c r="L24638" s="14" t="str">
        <v/>
      </c>
      <c r="O24638" s="14" t="str">
        <v/>
      </c>
      <c r="P24638" s="14" t="str">
        <f ca="1"/>
        <v>Low Cap</v>
      </c>
    </row>
    <row r="24639" spans="11:16">
      <c r="K24639" s="14" t="str">
        <v/>
      </c>
      <c r="L24639" s="14" t="str">
        <v/>
      </c>
      <c r="O24639" s="14" t="str">
        <v/>
      </c>
      <c r="P24639" s="14" t="str">
        <f ca="1"/>
        <v>Low Cap</v>
      </c>
    </row>
    <row r="24640" spans="11:16">
      <c r="K24640" s="14" t="str">
        <v/>
      </c>
      <c r="L24640" s="14" t="str">
        <v/>
      </c>
      <c r="O24640" s="14" t="str">
        <v/>
      </c>
      <c r="P24640" s="14" t="str">
        <f ca="1"/>
        <v>Low Cap</v>
      </c>
    </row>
    <row r="24641" spans="11:16">
      <c r="K24641" s="14" t="str">
        <v/>
      </c>
      <c r="L24641" s="14" t="str">
        <v/>
      </c>
      <c r="O24641" s="14" t="str">
        <v/>
      </c>
      <c r="P24641" s="14" t="str">
        <f ca="1"/>
        <v>Low Cap</v>
      </c>
    </row>
    <row r="24642" spans="11:16">
      <c r="K24642" s="14" t="str">
        <v/>
      </c>
      <c r="L24642" s="14" t="str">
        <v/>
      </c>
      <c r="O24642" s="14" t="str">
        <v/>
      </c>
      <c r="P24642" s="14" t="str">
        <f ca="1"/>
        <v>Low Cap</v>
      </c>
    </row>
    <row r="24643" spans="11:16">
      <c r="K24643" s="14" t="str">
        <v/>
      </c>
      <c r="L24643" s="14" t="str">
        <v/>
      </c>
      <c r="O24643" s="14" t="str">
        <v/>
      </c>
      <c r="P24643" s="14" t="str">
        <f ca="1"/>
        <v>Low Cap</v>
      </c>
    </row>
    <row r="24644" spans="11:16">
      <c r="K24644" s="14" t="str">
        <v/>
      </c>
      <c r="L24644" s="14" t="str">
        <v/>
      </c>
      <c r="O24644" s="14" t="str">
        <v/>
      </c>
      <c r="P24644" s="14" t="str">
        <f ca="1"/>
        <v>Low Cap</v>
      </c>
    </row>
    <row r="24645" spans="11:16">
      <c r="K24645" s="14" t="str">
        <v/>
      </c>
      <c r="L24645" s="14" t="str">
        <v/>
      </c>
      <c r="O24645" s="14" t="str">
        <v/>
      </c>
      <c r="P24645" s="14" t="str">
        <f ca="1"/>
        <v>Low Cap</v>
      </c>
    </row>
    <row r="24646" spans="11:16">
      <c r="K24646" s="14" t="str">
        <v/>
      </c>
      <c r="L24646" s="14" t="str">
        <v/>
      </c>
      <c r="O24646" s="14" t="str">
        <v/>
      </c>
      <c r="P24646" s="14" t="str">
        <f ca="1"/>
        <v>Low Cap</v>
      </c>
    </row>
    <row r="24647" spans="11:16">
      <c r="K24647" s="14" t="str">
        <v/>
      </c>
      <c r="L24647" s="14" t="str">
        <v/>
      </c>
      <c r="O24647" s="14" t="str">
        <v/>
      </c>
      <c r="P24647" s="14" t="str">
        <f ca="1"/>
        <v>Low Cap</v>
      </c>
    </row>
    <row r="24648" spans="11:16">
      <c r="K24648" s="14" t="str">
        <v/>
      </c>
      <c r="L24648" s="14" t="str">
        <v/>
      </c>
      <c r="O24648" s="14" t="str">
        <v/>
      </c>
      <c r="P24648" s="14" t="str">
        <f ca="1"/>
        <v>Low Cap</v>
      </c>
    </row>
    <row r="24649" spans="11:16">
      <c r="K24649" s="14" t="str">
        <v/>
      </c>
      <c r="L24649" s="14" t="str">
        <v/>
      </c>
      <c r="O24649" s="14" t="str">
        <v/>
      </c>
      <c r="P24649" s="14" t="str">
        <f ca="1"/>
        <v>Low Cap</v>
      </c>
    </row>
    <row r="24650" spans="11:16">
      <c r="K24650" s="14" t="str">
        <v/>
      </c>
      <c r="L24650" s="14" t="str">
        <v/>
      </c>
      <c r="O24650" s="14" t="str">
        <v/>
      </c>
      <c r="P24650" s="14" t="str">
        <f ca="1"/>
        <v>Low Cap</v>
      </c>
    </row>
    <row r="24651" spans="11:16">
      <c r="K24651" s="14" t="str">
        <v/>
      </c>
      <c r="L24651" s="14" t="str">
        <v/>
      </c>
      <c r="O24651" s="14" t="str">
        <v/>
      </c>
      <c r="P24651" s="14" t="str">
        <f ca="1"/>
        <v>Low Cap</v>
      </c>
    </row>
    <row r="24652" spans="11:16">
      <c r="K24652" s="14" t="str">
        <v/>
      </c>
      <c r="L24652" s="14" t="str">
        <v/>
      </c>
      <c r="O24652" s="14" t="str">
        <v/>
      </c>
      <c r="P24652" s="14" t="str">
        <f ca="1"/>
        <v>Low Cap</v>
      </c>
    </row>
    <row r="24653" spans="11:16">
      <c r="K24653" s="14" t="str">
        <v/>
      </c>
      <c r="L24653" s="14" t="str">
        <v/>
      </c>
      <c r="O24653" s="14" t="str">
        <v/>
      </c>
      <c r="P24653" s="14" t="str">
        <f ca="1"/>
        <v>Low Cap</v>
      </c>
    </row>
    <row r="24654" spans="11:16">
      <c r="K24654" s="14" t="str">
        <v/>
      </c>
      <c r="L24654" s="14" t="str">
        <v/>
      </c>
      <c r="O24654" s="14" t="str">
        <v/>
      </c>
      <c r="P24654" s="14" t="str">
        <f ca="1"/>
        <v>Low Cap</v>
      </c>
    </row>
    <row r="24655" spans="11:16">
      <c r="K24655" s="14" t="str">
        <v/>
      </c>
      <c r="L24655" s="14" t="str">
        <v/>
      </c>
      <c r="O24655" s="14" t="str">
        <v/>
      </c>
      <c r="P24655" s="14" t="str">
        <f ca="1"/>
        <v>Low Cap</v>
      </c>
    </row>
    <row r="24656" spans="11:16">
      <c r="K24656" s="14" t="str">
        <v/>
      </c>
      <c r="L24656" s="14" t="str">
        <v/>
      </c>
      <c r="O24656" s="14" t="str">
        <v/>
      </c>
      <c r="P24656" s="14" t="str">
        <f ca="1"/>
        <v>Low Cap</v>
      </c>
    </row>
    <row r="24657" spans="11:16">
      <c r="K24657" s="14" t="str">
        <v/>
      </c>
      <c r="L24657" s="14" t="str">
        <v/>
      </c>
      <c r="O24657" s="14" t="str">
        <v/>
      </c>
      <c r="P24657" s="14" t="str">
        <f ca="1"/>
        <v>Low Cap</v>
      </c>
    </row>
    <row r="24658" spans="11:16">
      <c r="K24658" s="14" t="str">
        <v/>
      </c>
      <c r="L24658" s="14" t="str">
        <v/>
      </c>
      <c r="O24658" s="14" t="str">
        <v/>
      </c>
      <c r="P24658" s="14" t="str">
        <f ca="1"/>
        <v>Low Cap</v>
      </c>
    </row>
    <row r="24659" spans="11:16">
      <c r="K24659" s="14" t="str">
        <v/>
      </c>
      <c r="L24659" s="14" t="str">
        <v/>
      </c>
      <c r="O24659" s="14" t="str">
        <v/>
      </c>
      <c r="P24659" s="14" t="str">
        <f ca="1"/>
        <v>Low Cap</v>
      </c>
    </row>
    <row r="24660" spans="11:16">
      <c r="K24660" s="14" t="str">
        <v/>
      </c>
      <c r="L24660" s="14" t="str">
        <v/>
      </c>
      <c r="O24660" s="14" t="str">
        <v/>
      </c>
      <c r="P24660" s="14" t="str">
        <f ca="1"/>
        <v>Low Cap</v>
      </c>
    </row>
    <row r="24661" spans="11:16">
      <c r="K24661" s="14" t="str">
        <v/>
      </c>
      <c r="L24661" s="14" t="str">
        <v/>
      </c>
      <c r="O24661" s="14" t="str">
        <v/>
      </c>
      <c r="P24661" s="14" t="str">
        <f ca="1"/>
        <v>Low Cap</v>
      </c>
    </row>
    <row r="24662" spans="11:16">
      <c r="K24662" s="14" t="str">
        <v/>
      </c>
      <c r="L24662" s="14" t="str">
        <v/>
      </c>
      <c r="O24662" s="14" t="str">
        <v/>
      </c>
      <c r="P24662" s="14" t="str">
        <f ca="1"/>
        <v>Low Cap</v>
      </c>
    </row>
    <row r="24663" spans="11:16">
      <c r="K24663" s="14" t="str">
        <v/>
      </c>
      <c r="L24663" s="14" t="str">
        <v/>
      </c>
      <c r="O24663" s="14" t="str">
        <v/>
      </c>
      <c r="P24663" s="14" t="str">
        <f ca="1"/>
        <v>Low Cap</v>
      </c>
    </row>
    <row r="24664" spans="11:16">
      <c r="K24664" s="14" t="str">
        <v/>
      </c>
      <c r="L24664" s="14" t="str">
        <v/>
      </c>
      <c r="O24664" s="14" t="str">
        <v/>
      </c>
      <c r="P24664" s="14" t="str">
        <f ca="1"/>
        <v>Low Cap</v>
      </c>
    </row>
    <row r="24665" spans="11:16">
      <c r="K24665" s="14" t="str">
        <v/>
      </c>
      <c r="L24665" s="14" t="str">
        <v/>
      </c>
      <c r="O24665" s="14" t="str">
        <v/>
      </c>
      <c r="P24665" s="14" t="str">
        <f ca="1"/>
        <v>Low Cap</v>
      </c>
    </row>
    <row r="24666" spans="11:16">
      <c r="K24666" s="14" t="str">
        <v/>
      </c>
      <c r="L24666" s="14" t="str">
        <v/>
      </c>
      <c r="O24666" s="14" t="str">
        <v/>
      </c>
      <c r="P24666" s="14" t="str">
        <f ca="1"/>
        <v>Low Cap</v>
      </c>
    </row>
    <row r="24667" spans="11:16">
      <c r="K24667" s="14" t="str">
        <v/>
      </c>
      <c r="L24667" s="14" t="str">
        <v/>
      </c>
      <c r="O24667" s="14" t="str">
        <v/>
      </c>
      <c r="P24667" s="14" t="str">
        <f ca="1"/>
        <v>Low Cap</v>
      </c>
    </row>
    <row r="24668" spans="11:16">
      <c r="K24668" s="14" t="str">
        <v/>
      </c>
      <c r="L24668" s="14" t="str">
        <v/>
      </c>
      <c r="O24668" s="14" t="str">
        <v/>
      </c>
      <c r="P24668" s="14" t="str">
        <f ca="1"/>
        <v>Low Cap</v>
      </c>
    </row>
    <row r="24669" spans="11:16">
      <c r="K24669" s="14" t="str">
        <v/>
      </c>
      <c r="L24669" s="14" t="str">
        <v/>
      </c>
      <c r="O24669" s="14" t="str">
        <v/>
      </c>
      <c r="P24669" s="14" t="str">
        <f ca="1"/>
        <v>Low Cap</v>
      </c>
    </row>
    <row r="24670" spans="11:16">
      <c r="K24670" s="14" t="str">
        <v/>
      </c>
      <c r="L24670" s="14" t="str">
        <v/>
      </c>
      <c r="O24670" s="14" t="str">
        <v/>
      </c>
      <c r="P24670" s="14" t="str">
        <f ca="1"/>
        <v>Low Cap</v>
      </c>
    </row>
    <row r="24671" spans="11:16">
      <c r="K24671" s="14" t="str">
        <v/>
      </c>
      <c r="L24671" s="14" t="str">
        <v/>
      </c>
      <c r="O24671" s="14" t="str">
        <v/>
      </c>
      <c r="P24671" s="14" t="str">
        <f ca="1"/>
        <v>Low Cap</v>
      </c>
    </row>
    <row r="24672" spans="11:16">
      <c r="K24672" s="14" t="str">
        <v/>
      </c>
      <c r="L24672" s="14" t="str">
        <v/>
      </c>
      <c r="O24672" s="14" t="str">
        <v/>
      </c>
      <c r="P24672" s="14" t="str">
        <f ca="1"/>
        <v>Low Cap</v>
      </c>
    </row>
    <row r="24673" spans="11:16">
      <c r="K24673" s="14" t="str">
        <v/>
      </c>
      <c r="L24673" s="14" t="str">
        <v/>
      </c>
      <c r="O24673" s="14" t="str">
        <v/>
      </c>
      <c r="P24673" s="14" t="str">
        <f ca="1"/>
        <v>Low Cap</v>
      </c>
    </row>
    <row r="24674" spans="11:16">
      <c r="K24674" s="14" t="str">
        <v/>
      </c>
      <c r="L24674" s="14" t="str">
        <v/>
      </c>
      <c r="O24674" s="14" t="str">
        <v/>
      </c>
      <c r="P24674" s="14" t="str">
        <f ca="1"/>
        <v>Low Cap</v>
      </c>
    </row>
    <row r="24675" spans="11:16">
      <c r="K24675" s="14" t="str">
        <v/>
      </c>
      <c r="L24675" s="14" t="str">
        <v/>
      </c>
      <c r="O24675" s="14" t="str">
        <v/>
      </c>
      <c r="P24675" s="14" t="str">
        <f ca="1"/>
        <v>Low Cap</v>
      </c>
    </row>
    <row r="24676" spans="11:16">
      <c r="K24676" s="14" t="str">
        <v/>
      </c>
      <c r="L24676" s="14" t="str">
        <v/>
      </c>
      <c r="O24676" s="14" t="str">
        <v/>
      </c>
      <c r="P24676" s="14" t="str">
        <f ca="1"/>
        <v>Low Cap</v>
      </c>
    </row>
    <row r="24677" spans="11:16">
      <c r="K24677" s="14" t="str">
        <v/>
      </c>
      <c r="L24677" s="14" t="str">
        <v/>
      </c>
      <c r="O24677" s="14" t="str">
        <v/>
      </c>
      <c r="P24677" s="14" t="str">
        <f ca="1"/>
        <v>Low Cap</v>
      </c>
    </row>
    <row r="24678" spans="11:16">
      <c r="K24678" s="14" t="str">
        <v/>
      </c>
      <c r="L24678" s="14" t="str">
        <v/>
      </c>
      <c r="O24678" s="14" t="str">
        <v/>
      </c>
      <c r="P24678" s="14" t="str">
        <f ca="1"/>
        <v>Low Cap</v>
      </c>
    </row>
    <row r="24679" spans="11:16">
      <c r="K24679" s="14" t="str">
        <v/>
      </c>
      <c r="L24679" s="14" t="str">
        <v/>
      </c>
      <c r="O24679" s="14" t="str">
        <v/>
      </c>
      <c r="P24679" s="14" t="str">
        <f ca="1"/>
        <v>Low Cap</v>
      </c>
    </row>
    <row r="24680" spans="11:16">
      <c r="K24680" s="14" t="str">
        <v/>
      </c>
      <c r="L24680" s="14" t="str">
        <v/>
      </c>
      <c r="O24680" s="14" t="str">
        <v/>
      </c>
      <c r="P24680" s="14" t="str">
        <f ca="1"/>
        <v>Low Cap</v>
      </c>
    </row>
    <row r="24681" spans="11:16">
      <c r="K24681" s="14" t="str">
        <v/>
      </c>
      <c r="L24681" s="14" t="str">
        <v/>
      </c>
      <c r="O24681" s="14" t="str">
        <v/>
      </c>
      <c r="P24681" s="14" t="str">
        <f ca="1"/>
        <v>Low Cap</v>
      </c>
    </row>
    <row r="24682" spans="11:16">
      <c r="K24682" s="14" t="str">
        <v/>
      </c>
      <c r="L24682" s="14" t="str">
        <v/>
      </c>
      <c r="O24682" s="14" t="str">
        <v/>
      </c>
      <c r="P24682" s="14" t="str">
        <f ca="1"/>
        <v>Low Cap</v>
      </c>
    </row>
    <row r="24683" spans="11:16">
      <c r="K24683" s="14" t="str">
        <v/>
      </c>
      <c r="L24683" s="14" t="str">
        <v/>
      </c>
      <c r="O24683" s="14" t="str">
        <v/>
      </c>
      <c r="P24683" s="14" t="str">
        <f ca="1"/>
        <v>Low Cap</v>
      </c>
    </row>
    <row r="24684" spans="11:16">
      <c r="K24684" s="14" t="str">
        <v/>
      </c>
      <c r="L24684" s="14" t="str">
        <v/>
      </c>
      <c r="O24684" s="14" t="str">
        <v/>
      </c>
      <c r="P24684" s="14" t="str">
        <f ca="1"/>
        <v>Low Cap</v>
      </c>
    </row>
    <row r="24685" spans="11:16">
      <c r="K24685" s="14" t="str">
        <v/>
      </c>
      <c r="L24685" s="14" t="str">
        <v/>
      </c>
      <c r="O24685" s="14" t="str">
        <v/>
      </c>
      <c r="P24685" s="14" t="str">
        <f ca="1"/>
        <v>Low Cap</v>
      </c>
    </row>
    <row r="24686" spans="11:16">
      <c r="K24686" s="14" t="str">
        <v/>
      </c>
      <c r="L24686" s="14" t="str">
        <v/>
      </c>
      <c r="O24686" s="14" t="str">
        <v/>
      </c>
      <c r="P24686" s="14" t="str">
        <f ca="1"/>
        <v>Low Cap</v>
      </c>
    </row>
    <row r="24687" spans="11:16">
      <c r="K24687" s="14" t="str">
        <v/>
      </c>
      <c r="L24687" s="14" t="str">
        <v/>
      </c>
      <c r="O24687" s="14" t="str">
        <v/>
      </c>
      <c r="P24687" s="14" t="str">
        <f ca="1"/>
        <v>Low Cap</v>
      </c>
    </row>
    <row r="24688" spans="11:16">
      <c r="K24688" s="14" t="str">
        <v/>
      </c>
      <c r="L24688" s="14" t="str">
        <v/>
      </c>
      <c r="O24688" s="14" t="str">
        <v/>
      </c>
      <c r="P24688" s="14" t="str">
        <f ca="1"/>
        <v>Low Cap</v>
      </c>
    </row>
    <row r="24689" spans="11:16">
      <c r="K24689" s="14" t="str">
        <v/>
      </c>
      <c r="L24689" s="14" t="str">
        <v/>
      </c>
      <c r="O24689" s="14" t="str">
        <v/>
      </c>
      <c r="P24689" s="14" t="str">
        <f ca="1"/>
        <v>Low Cap</v>
      </c>
    </row>
    <row r="24690" spans="11:16">
      <c r="K24690" s="14" t="str">
        <v/>
      </c>
      <c r="L24690" s="14" t="str">
        <v/>
      </c>
      <c r="O24690" s="14" t="str">
        <v/>
      </c>
      <c r="P24690" s="14" t="str">
        <f ca="1"/>
        <v>Low Cap</v>
      </c>
    </row>
    <row r="24691" spans="11:16">
      <c r="K24691" s="14" t="str">
        <v/>
      </c>
      <c r="L24691" s="14" t="str">
        <v/>
      </c>
      <c r="O24691" s="14" t="str">
        <v/>
      </c>
      <c r="P24691" s="14" t="str">
        <f ca="1"/>
        <v>Low Cap</v>
      </c>
    </row>
    <row r="24692" spans="11:16">
      <c r="K24692" s="14" t="str">
        <v/>
      </c>
      <c r="L24692" s="14" t="str">
        <v/>
      </c>
      <c r="O24692" s="14" t="str">
        <v/>
      </c>
      <c r="P24692" s="14" t="str">
        <f ca="1"/>
        <v>Low Cap</v>
      </c>
    </row>
    <row r="24693" spans="11:16">
      <c r="K24693" s="14" t="str">
        <v/>
      </c>
      <c r="L24693" s="14" t="str">
        <v/>
      </c>
      <c r="O24693" s="14" t="str">
        <v/>
      </c>
      <c r="P24693" s="14" t="str">
        <f ca="1"/>
        <v>Low Cap</v>
      </c>
    </row>
    <row r="24694" spans="11:16">
      <c r="K24694" s="14" t="str">
        <v/>
      </c>
      <c r="L24694" s="14" t="str">
        <v/>
      </c>
      <c r="O24694" s="14" t="str">
        <v/>
      </c>
      <c r="P24694" s="14" t="str">
        <f ca="1"/>
        <v>Low Cap</v>
      </c>
    </row>
    <row r="24695" spans="11:16">
      <c r="K24695" s="14" t="str">
        <v/>
      </c>
      <c r="L24695" s="14" t="str">
        <v/>
      </c>
      <c r="O24695" s="14" t="str">
        <v/>
      </c>
      <c r="P24695" s="14" t="str">
        <f ca="1"/>
        <v>Low Cap</v>
      </c>
    </row>
    <row r="24696" spans="11:16">
      <c r="K24696" s="14" t="str">
        <v/>
      </c>
      <c r="L24696" s="14" t="str">
        <v/>
      </c>
      <c r="O24696" s="14" t="str">
        <v/>
      </c>
      <c r="P24696" s="14" t="str">
        <f ca="1"/>
        <v>Low Cap</v>
      </c>
    </row>
    <row r="24697" spans="11:16">
      <c r="K24697" s="14" t="str">
        <v/>
      </c>
      <c r="L24697" s="14" t="str">
        <v/>
      </c>
      <c r="O24697" s="14" t="str">
        <v/>
      </c>
      <c r="P24697" s="14" t="str">
        <f ca="1"/>
        <v>Low Cap</v>
      </c>
    </row>
    <row r="24698" spans="11:16">
      <c r="K24698" s="14" t="str">
        <v/>
      </c>
      <c r="L24698" s="14" t="str">
        <v/>
      </c>
      <c r="O24698" s="14" t="str">
        <v/>
      </c>
      <c r="P24698" s="14" t="str">
        <f ca="1"/>
        <v>Low Cap</v>
      </c>
    </row>
    <row r="24699" spans="11:16">
      <c r="K24699" s="14" t="str">
        <v/>
      </c>
      <c r="L24699" s="14" t="str">
        <v/>
      </c>
      <c r="O24699" s="14" t="str">
        <v/>
      </c>
      <c r="P24699" s="14" t="str">
        <f ca="1"/>
        <v>Low Cap</v>
      </c>
    </row>
    <row r="24700" spans="11:16">
      <c r="K24700" s="14" t="str">
        <v/>
      </c>
      <c r="L24700" s="14" t="str">
        <v/>
      </c>
      <c r="O24700" s="14" t="str">
        <v/>
      </c>
      <c r="P24700" s="14" t="str">
        <f ca="1"/>
        <v>Low Cap</v>
      </c>
    </row>
    <row r="24701" spans="11:16">
      <c r="K24701" s="14" t="str">
        <v/>
      </c>
      <c r="L24701" s="14" t="str">
        <v/>
      </c>
      <c r="O24701" s="14" t="str">
        <v/>
      </c>
      <c r="P24701" s="14" t="str">
        <f ca="1"/>
        <v>Low Cap</v>
      </c>
    </row>
    <row r="24702" spans="11:16">
      <c r="K24702" s="14" t="str">
        <v/>
      </c>
      <c r="L24702" s="14" t="str">
        <v/>
      </c>
      <c r="O24702" s="14" t="str">
        <v/>
      </c>
      <c r="P24702" s="14" t="str">
        <f ca="1"/>
        <v>Low Cap</v>
      </c>
    </row>
    <row r="24703" spans="11:16">
      <c r="K24703" s="14" t="str">
        <v/>
      </c>
      <c r="L24703" s="14" t="str">
        <v/>
      </c>
      <c r="O24703" s="14" t="str">
        <v/>
      </c>
      <c r="P24703" s="14" t="str">
        <f ca="1"/>
        <v>Low Cap</v>
      </c>
    </row>
    <row r="24704" spans="11:16">
      <c r="K24704" s="14" t="str">
        <v/>
      </c>
      <c r="L24704" s="14" t="str">
        <v/>
      </c>
      <c r="O24704" s="14" t="str">
        <v/>
      </c>
      <c r="P24704" s="14" t="str">
        <f ca="1"/>
        <v>Low Cap</v>
      </c>
    </row>
    <row r="24705" spans="11:16">
      <c r="K24705" s="14" t="str">
        <v/>
      </c>
      <c r="L24705" s="14" t="str">
        <v/>
      </c>
      <c r="O24705" s="14" t="str">
        <v/>
      </c>
      <c r="P24705" s="14" t="str">
        <f ca="1"/>
        <v>Low Cap</v>
      </c>
    </row>
    <row r="24706" spans="11:16">
      <c r="K24706" s="14" t="str">
        <v/>
      </c>
      <c r="L24706" s="14" t="str">
        <v/>
      </c>
      <c r="O24706" s="14" t="str">
        <v/>
      </c>
      <c r="P24706" s="14" t="str">
        <f ca="1"/>
        <v>Low Cap</v>
      </c>
    </row>
    <row r="24707" spans="11:16">
      <c r="K24707" s="14" t="str">
        <v/>
      </c>
      <c r="L24707" s="14" t="str">
        <v/>
      </c>
      <c r="O24707" s="14" t="str">
        <v/>
      </c>
      <c r="P24707" s="14" t="str">
        <f ca="1"/>
        <v>Low Cap</v>
      </c>
    </row>
    <row r="24708" spans="11:16">
      <c r="K24708" s="14" t="str">
        <v/>
      </c>
      <c r="L24708" s="14" t="str">
        <v/>
      </c>
      <c r="O24708" s="14" t="str">
        <v/>
      </c>
      <c r="P24708" s="14" t="str">
        <f ca="1"/>
        <v>Low Cap</v>
      </c>
    </row>
    <row r="24709" spans="11:16">
      <c r="K24709" s="14" t="str">
        <v/>
      </c>
      <c r="L24709" s="14" t="str">
        <v/>
      </c>
      <c r="O24709" s="14" t="str">
        <v/>
      </c>
      <c r="P24709" s="14" t="str">
        <f ca="1"/>
        <v>Low Cap</v>
      </c>
    </row>
    <row r="24710" spans="11:16">
      <c r="K24710" s="14" t="str">
        <v/>
      </c>
      <c r="L24710" s="14" t="str">
        <v/>
      </c>
      <c r="O24710" s="14" t="str">
        <v/>
      </c>
      <c r="P24710" s="14" t="str">
        <f ca="1"/>
        <v>Low Cap</v>
      </c>
    </row>
    <row r="24711" spans="11:16">
      <c r="K24711" s="14" t="str">
        <v/>
      </c>
      <c r="L24711" s="14" t="str">
        <v/>
      </c>
      <c r="O24711" s="14" t="str">
        <v/>
      </c>
      <c r="P24711" s="14" t="str">
        <f ca="1"/>
        <v>Low Cap</v>
      </c>
    </row>
    <row r="24712" spans="11:16">
      <c r="K24712" s="14" t="str">
        <v/>
      </c>
      <c r="L24712" s="14" t="str">
        <v/>
      </c>
      <c r="O24712" s="14" t="str">
        <v/>
      </c>
      <c r="P24712" s="14" t="str">
        <f ca="1"/>
        <v>Low Cap</v>
      </c>
    </row>
    <row r="24713" spans="11:16">
      <c r="K24713" s="14" t="str">
        <v/>
      </c>
      <c r="L24713" s="14" t="str">
        <v/>
      </c>
      <c r="O24713" s="14" t="str">
        <v/>
      </c>
      <c r="P24713" s="14" t="str">
        <f ca="1"/>
        <v>Low Cap</v>
      </c>
    </row>
    <row r="24714" spans="11:16">
      <c r="K24714" s="14" t="str">
        <v/>
      </c>
      <c r="L24714" s="14" t="str">
        <v/>
      </c>
      <c r="O24714" s="14" t="str">
        <v/>
      </c>
      <c r="P24714" s="14" t="str">
        <f ca="1"/>
        <v>Low Cap</v>
      </c>
    </row>
    <row r="24715" spans="11:16">
      <c r="K24715" s="14" t="str">
        <v/>
      </c>
      <c r="L24715" s="14" t="str">
        <v/>
      </c>
      <c r="O24715" s="14" t="str">
        <v/>
      </c>
      <c r="P24715" s="14" t="str">
        <f ca="1"/>
        <v>Low Cap</v>
      </c>
    </row>
    <row r="24716" spans="11:16">
      <c r="K24716" s="14" t="str">
        <v/>
      </c>
      <c r="L24716" s="14" t="str">
        <v/>
      </c>
      <c r="O24716" s="14" t="str">
        <v/>
      </c>
      <c r="P24716" s="14" t="str">
        <f ca="1"/>
        <v>Low Cap</v>
      </c>
    </row>
    <row r="24717" spans="11:16">
      <c r="K24717" s="14" t="str">
        <v/>
      </c>
      <c r="L24717" s="14" t="str">
        <v/>
      </c>
      <c r="O24717" s="14" t="str">
        <v/>
      </c>
      <c r="P24717" s="14" t="str">
        <f ca="1"/>
        <v>Low Cap</v>
      </c>
    </row>
    <row r="24718" spans="11:16">
      <c r="K24718" s="14" t="str">
        <v/>
      </c>
      <c r="L24718" s="14" t="str">
        <v/>
      </c>
      <c r="O24718" s="14" t="str">
        <v/>
      </c>
      <c r="P24718" s="14" t="str">
        <f ca="1"/>
        <v>Low Cap</v>
      </c>
    </row>
    <row r="24719" spans="11:16">
      <c r="K24719" s="14" t="str">
        <v/>
      </c>
      <c r="L24719" s="14" t="str">
        <v/>
      </c>
      <c r="O24719" s="14" t="str">
        <v/>
      </c>
      <c r="P24719" s="14" t="str">
        <f ca="1"/>
        <v>Low Cap</v>
      </c>
    </row>
    <row r="24720" spans="11:16">
      <c r="K24720" s="14" t="str">
        <v/>
      </c>
      <c r="L24720" s="14" t="str">
        <v/>
      </c>
      <c r="O24720" s="14" t="str">
        <v/>
      </c>
      <c r="P24720" s="14" t="str">
        <f ca="1"/>
        <v>Low Cap</v>
      </c>
    </row>
    <row r="24721" spans="11:16">
      <c r="K24721" s="14" t="str">
        <v/>
      </c>
      <c r="L24721" s="14" t="str">
        <v/>
      </c>
      <c r="O24721" s="14" t="str">
        <v/>
      </c>
      <c r="P24721" s="14" t="str">
        <f ca="1"/>
        <v>Low Cap</v>
      </c>
    </row>
    <row r="24722" spans="11:16">
      <c r="K24722" s="14" t="str">
        <v/>
      </c>
      <c r="L24722" s="14" t="str">
        <v/>
      </c>
      <c r="O24722" s="14" t="str">
        <v/>
      </c>
      <c r="P24722" s="14" t="str">
        <f ca="1"/>
        <v>Low Cap</v>
      </c>
    </row>
    <row r="24723" spans="11:16">
      <c r="K24723" s="14" t="str">
        <v/>
      </c>
      <c r="L24723" s="14" t="str">
        <v/>
      </c>
      <c r="O24723" s="14" t="str">
        <v/>
      </c>
      <c r="P24723" s="14" t="str">
        <f ca="1"/>
        <v>Low Cap</v>
      </c>
    </row>
    <row r="24724" spans="11:16">
      <c r="K24724" s="14" t="str">
        <v/>
      </c>
      <c r="L24724" s="14" t="str">
        <v/>
      </c>
      <c r="O24724" s="14" t="str">
        <v/>
      </c>
      <c r="P24724" s="14" t="str">
        <f ca="1"/>
        <v>Low Cap</v>
      </c>
    </row>
    <row r="24725" spans="11:16">
      <c r="K24725" s="14" t="str">
        <v/>
      </c>
      <c r="L24725" s="14" t="str">
        <v/>
      </c>
      <c r="O24725" s="14" t="str">
        <v/>
      </c>
      <c r="P24725" s="14" t="str">
        <f ca="1"/>
        <v>Low Cap</v>
      </c>
    </row>
    <row r="24726" spans="11:16">
      <c r="K24726" s="14" t="str">
        <v/>
      </c>
      <c r="L24726" s="14" t="str">
        <v/>
      </c>
      <c r="O24726" s="14" t="str">
        <v/>
      </c>
      <c r="P24726" s="14" t="str">
        <f ca="1"/>
        <v>Low Cap</v>
      </c>
    </row>
    <row r="24727" spans="11:16">
      <c r="K24727" s="14" t="str">
        <v/>
      </c>
      <c r="L24727" s="14" t="str">
        <v/>
      </c>
      <c r="O24727" s="14" t="str">
        <v/>
      </c>
      <c r="P24727" s="14" t="str">
        <f ca="1"/>
        <v>Low Cap</v>
      </c>
    </row>
    <row r="24728" spans="11:16">
      <c r="K24728" s="14" t="str">
        <v/>
      </c>
      <c r="L24728" s="14" t="str">
        <v/>
      </c>
      <c r="O24728" s="14" t="str">
        <v/>
      </c>
      <c r="P24728" s="14" t="str">
        <f ca="1"/>
        <v>Low Cap</v>
      </c>
    </row>
    <row r="24729" spans="11:16">
      <c r="K24729" s="14" t="str">
        <v/>
      </c>
      <c r="L24729" s="14" t="str">
        <v/>
      </c>
      <c r="O24729" s="14" t="str">
        <v/>
      </c>
      <c r="P24729" s="14" t="str">
        <f ca="1"/>
        <v>Low Cap</v>
      </c>
    </row>
    <row r="24730" spans="11:16">
      <c r="K24730" s="14" t="str">
        <v/>
      </c>
      <c r="L24730" s="14" t="str">
        <v/>
      </c>
      <c r="O24730" s="14" t="str">
        <v/>
      </c>
      <c r="P24730" s="14" t="str">
        <f ca="1"/>
        <v>Low Cap</v>
      </c>
    </row>
    <row r="24731" spans="11:16">
      <c r="K24731" s="14" t="str">
        <v/>
      </c>
      <c r="L24731" s="14" t="str">
        <v/>
      </c>
      <c r="O24731" s="14" t="str">
        <v/>
      </c>
      <c r="P24731" s="14" t="str">
        <f ca="1"/>
        <v>Low Cap</v>
      </c>
    </row>
    <row r="24732" spans="11:16">
      <c r="K24732" s="14" t="str">
        <v/>
      </c>
      <c r="L24732" s="14" t="str">
        <v/>
      </c>
      <c r="O24732" s="14" t="str">
        <v/>
      </c>
      <c r="P24732" s="14" t="str">
        <f ca="1"/>
        <v>Low Cap</v>
      </c>
    </row>
    <row r="24733" spans="11:16">
      <c r="K24733" s="14" t="str">
        <v/>
      </c>
      <c r="L24733" s="14" t="str">
        <v/>
      </c>
      <c r="O24733" s="14" t="str">
        <v/>
      </c>
      <c r="P24733" s="14" t="str">
        <f ca="1"/>
        <v>Low Cap</v>
      </c>
    </row>
    <row r="24734" spans="11:16">
      <c r="K24734" s="14" t="str">
        <v/>
      </c>
      <c r="L24734" s="14" t="str">
        <v/>
      </c>
      <c r="O24734" s="14" t="str">
        <v/>
      </c>
      <c r="P24734" s="14" t="str">
        <f ca="1"/>
        <v>Low Cap</v>
      </c>
    </row>
    <row r="24735" spans="11:16">
      <c r="K24735" s="14" t="str">
        <v/>
      </c>
      <c r="L24735" s="14" t="str">
        <v/>
      </c>
      <c r="O24735" s="14" t="str">
        <v/>
      </c>
      <c r="P24735" s="14" t="str">
        <f ca="1"/>
        <v>Low Cap</v>
      </c>
    </row>
    <row r="24736" spans="11:16">
      <c r="K24736" s="14" t="str">
        <v/>
      </c>
      <c r="L24736" s="14" t="str">
        <v/>
      </c>
      <c r="O24736" s="14" t="str">
        <v/>
      </c>
      <c r="P24736" s="14" t="str">
        <f ca="1"/>
        <v>Low Cap</v>
      </c>
    </row>
    <row r="24737" spans="11:16">
      <c r="K24737" s="14" t="str">
        <v/>
      </c>
      <c r="L24737" s="14" t="str">
        <v/>
      </c>
      <c r="O24737" s="14" t="str">
        <v/>
      </c>
      <c r="P24737" s="14" t="str">
        <f ca="1"/>
        <v>Low Cap</v>
      </c>
    </row>
    <row r="24738" spans="11:16">
      <c r="K24738" s="14" t="str">
        <v/>
      </c>
      <c r="L24738" s="14" t="str">
        <v/>
      </c>
      <c r="O24738" s="14" t="str">
        <v/>
      </c>
      <c r="P24738" s="14" t="str">
        <f ca="1"/>
        <v>Low Cap</v>
      </c>
    </row>
    <row r="24739" spans="11:16">
      <c r="K24739" s="14" t="str">
        <v/>
      </c>
      <c r="L24739" s="14" t="str">
        <v/>
      </c>
      <c r="O24739" s="14" t="str">
        <v/>
      </c>
      <c r="P24739" s="14" t="str">
        <f ca="1"/>
        <v>Low Cap</v>
      </c>
    </row>
    <row r="24740" spans="11:16">
      <c r="K24740" s="14" t="str">
        <v/>
      </c>
      <c r="L24740" s="14" t="str">
        <v/>
      </c>
      <c r="O24740" s="14" t="str">
        <v/>
      </c>
      <c r="P24740" s="14" t="str">
        <f ca="1"/>
        <v>Low Cap</v>
      </c>
    </row>
    <row r="24741" spans="11:16">
      <c r="K24741" s="14" t="str">
        <v/>
      </c>
      <c r="L24741" s="14" t="str">
        <v/>
      </c>
      <c r="O24741" s="14" t="str">
        <v/>
      </c>
      <c r="P24741" s="14" t="str">
        <f ca="1"/>
        <v>Low Cap</v>
      </c>
    </row>
    <row r="24742" spans="11:16">
      <c r="K24742" s="14" t="str">
        <v/>
      </c>
      <c r="L24742" s="14" t="str">
        <v/>
      </c>
      <c r="O24742" s="14" t="str">
        <v/>
      </c>
      <c r="P24742" s="14" t="str">
        <f ca="1"/>
        <v>Low Cap</v>
      </c>
    </row>
    <row r="24743" spans="11:16">
      <c r="K24743" s="14" t="str">
        <v/>
      </c>
      <c r="L24743" s="14" t="str">
        <v/>
      </c>
      <c r="O24743" s="14" t="str">
        <v/>
      </c>
      <c r="P24743" s="14" t="str">
        <f ca="1"/>
        <v>Low Cap</v>
      </c>
    </row>
    <row r="24744" spans="11:16">
      <c r="K24744" s="14" t="str">
        <v/>
      </c>
      <c r="L24744" s="14" t="str">
        <v/>
      </c>
      <c r="O24744" s="14" t="str">
        <v/>
      </c>
      <c r="P24744" s="14" t="str">
        <f ca="1"/>
        <v>Low Cap</v>
      </c>
    </row>
    <row r="24745" spans="11:16">
      <c r="K24745" s="14" t="str">
        <v/>
      </c>
      <c r="L24745" s="14" t="str">
        <v/>
      </c>
      <c r="O24745" s="14" t="str">
        <v/>
      </c>
      <c r="P24745" s="14" t="str">
        <f ca="1"/>
        <v>Low Cap</v>
      </c>
    </row>
    <row r="24746" spans="11:16">
      <c r="K24746" s="14" t="str">
        <v/>
      </c>
      <c r="L24746" s="14" t="str">
        <v/>
      </c>
      <c r="O24746" s="14" t="str">
        <v/>
      </c>
      <c r="P24746" s="14" t="str">
        <f ca="1"/>
        <v>Low Cap</v>
      </c>
    </row>
    <row r="24747" spans="11:16">
      <c r="K24747" s="14" t="str">
        <v/>
      </c>
      <c r="L24747" s="14" t="str">
        <v/>
      </c>
      <c r="O24747" s="14" t="str">
        <v/>
      </c>
      <c r="P24747" s="14" t="str">
        <f ca="1"/>
        <v>Low Cap</v>
      </c>
    </row>
    <row r="24748" spans="11:16">
      <c r="K24748" s="14" t="str">
        <v/>
      </c>
      <c r="L24748" s="14" t="str">
        <v/>
      </c>
      <c r="O24748" s="14" t="str">
        <v/>
      </c>
      <c r="P24748" s="14" t="str">
        <f ca="1"/>
        <v>Low Cap</v>
      </c>
    </row>
    <row r="24749" spans="11:16">
      <c r="K24749" s="14" t="str">
        <v/>
      </c>
      <c r="L24749" s="14" t="str">
        <v/>
      </c>
      <c r="O24749" s="14" t="str">
        <v/>
      </c>
      <c r="P24749" s="14" t="str">
        <f ca="1"/>
        <v>Low Cap</v>
      </c>
    </row>
    <row r="24750" spans="11:16">
      <c r="K24750" s="14" t="str">
        <v/>
      </c>
      <c r="L24750" s="14" t="str">
        <v/>
      </c>
      <c r="O24750" s="14" t="str">
        <v/>
      </c>
      <c r="P24750" s="14" t="str">
        <f ca="1"/>
        <v>Low Cap</v>
      </c>
    </row>
    <row r="24751" spans="11:16">
      <c r="K24751" s="14" t="str">
        <v/>
      </c>
      <c r="L24751" s="14" t="str">
        <v/>
      </c>
      <c r="O24751" s="14" t="str">
        <v/>
      </c>
      <c r="P24751" s="14" t="str">
        <f ca="1"/>
        <v>Low Cap</v>
      </c>
    </row>
    <row r="24752" spans="11:16">
      <c r="K24752" s="14" t="str">
        <v/>
      </c>
      <c r="L24752" s="14" t="str">
        <v/>
      </c>
      <c r="O24752" s="14" t="str">
        <v/>
      </c>
      <c r="P24752" s="14" t="str">
        <f ca="1"/>
        <v>Low Cap</v>
      </c>
    </row>
    <row r="24753" spans="11:16">
      <c r="K24753" s="14" t="str">
        <v/>
      </c>
      <c r="L24753" s="14" t="str">
        <v/>
      </c>
      <c r="O24753" s="14" t="str">
        <v/>
      </c>
      <c r="P24753" s="14" t="str">
        <f ca="1"/>
        <v>Low Cap</v>
      </c>
    </row>
    <row r="24754" spans="11:16">
      <c r="K24754" s="14" t="str">
        <v/>
      </c>
      <c r="L24754" s="14" t="str">
        <v/>
      </c>
      <c r="O24754" s="14" t="str">
        <v/>
      </c>
      <c r="P24754" s="14" t="str">
        <f ca="1"/>
        <v>Low Cap</v>
      </c>
    </row>
    <row r="24755" spans="11:16">
      <c r="K24755" s="14" t="str">
        <v/>
      </c>
      <c r="L24755" s="14" t="str">
        <v/>
      </c>
      <c r="O24755" s="14" t="str">
        <v/>
      </c>
      <c r="P24755" s="14" t="str">
        <f ca="1"/>
        <v>Low Cap</v>
      </c>
    </row>
    <row r="24756" spans="11:16">
      <c r="K24756" s="14" t="str">
        <v/>
      </c>
      <c r="L24756" s="14" t="str">
        <v/>
      </c>
      <c r="O24756" s="14" t="str">
        <v/>
      </c>
      <c r="P24756" s="14" t="str">
        <f ca="1"/>
        <v>Low Cap</v>
      </c>
    </row>
    <row r="24757" spans="11:16">
      <c r="K24757" s="14" t="str">
        <v/>
      </c>
      <c r="L24757" s="14" t="str">
        <v/>
      </c>
      <c r="O24757" s="14" t="str">
        <v/>
      </c>
      <c r="P24757" s="14" t="str">
        <f ca="1"/>
        <v>Low Cap</v>
      </c>
    </row>
    <row r="24758" spans="11:16">
      <c r="K24758" s="14" t="str">
        <v/>
      </c>
      <c r="L24758" s="14" t="str">
        <v/>
      </c>
      <c r="O24758" s="14" t="str">
        <v/>
      </c>
      <c r="P24758" s="14" t="str">
        <f ca="1"/>
        <v>Low Cap</v>
      </c>
    </row>
    <row r="24759" spans="11:16">
      <c r="K24759" s="14" t="str">
        <v/>
      </c>
      <c r="L24759" s="14" t="str">
        <v/>
      </c>
      <c r="O24759" s="14" t="str">
        <v/>
      </c>
      <c r="P24759" s="14" t="str">
        <f ca="1"/>
        <v>Low Cap</v>
      </c>
    </row>
    <row r="24760" spans="11:16">
      <c r="K24760" s="14" t="str">
        <v/>
      </c>
      <c r="L24760" s="14" t="str">
        <v/>
      </c>
      <c r="O24760" s="14" t="str">
        <v/>
      </c>
      <c r="P24760" s="14" t="str">
        <f ca="1"/>
        <v>Low Cap</v>
      </c>
    </row>
    <row r="24761" spans="11:16">
      <c r="K24761" s="14" t="str">
        <v/>
      </c>
      <c r="L24761" s="14" t="str">
        <v/>
      </c>
      <c r="O24761" s="14" t="str">
        <v/>
      </c>
      <c r="P24761" s="14" t="str">
        <f ca="1"/>
        <v>Low Cap</v>
      </c>
    </row>
    <row r="24762" spans="11:16">
      <c r="K24762" s="14" t="str">
        <v/>
      </c>
      <c r="L24762" s="14" t="str">
        <v/>
      </c>
      <c r="O24762" s="14" t="str">
        <v/>
      </c>
      <c r="P24762" s="14" t="str">
        <f ca="1"/>
        <v>Low Cap</v>
      </c>
    </row>
    <row r="24763" spans="11:16">
      <c r="K24763" s="14" t="str">
        <v/>
      </c>
      <c r="L24763" s="14" t="str">
        <v/>
      </c>
      <c r="O24763" s="14" t="str">
        <v/>
      </c>
      <c r="P24763" s="14" t="str">
        <f ca="1"/>
        <v>Low Cap</v>
      </c>
    </row>
    <row r="24764" spans="11:16">
      <c r="K24764" s="14" t="str">
        <v/>
      </c>
      <c r="L24764" s="14" t="str">
        <v/>
      </c>
      <c r="O24764" s="14" t="str">
        <v/>
      </c>
      <c r="P24764" s="14" t="str">
        <f ca="1"/>
        <v>Low Cap</v>
      </c>
    </row>
    <row r="24765" spans="11:16">
      <c r="K24765" s="14" t="str">
        <v/>
      </c>
      <c r="L24765" s="14" t="str">
        <v/>
      </c>
      <c r="O24765" s="14" t="str">
        <v/>
      </c>
      <c r="P24765" s="14" t="str">
        <f ca="1"/>
        <v>Low Cap</v>
      </c>
    </row>
    <row r="24766" spans="11:16">
      <c r="K24766" s="14" t="str">
        <v/>
      </c>
      <c r="L24766" s="14" t="str">
        <v/>
      </c>
      <c r="O24766" s="14" t="str">
        <v/>
      </c>
      <c r="P24766" s="14" t="str">
        <f ca="1"/>
        <v>Low Cap</v>
      </c>
    </row>
    <row r="24767" spans="11:16">
      <c r="K24767" s="14" t="str">
        <v/>
      </c>
      <c r="L24767" s="14" t="str">
        <v/>
      </c>
      <c r="O24767" s="14" t="str">
        <v/>
      </c>
      <c r="P24767" s="14" t="str">
        <f ca="1"/>
        <v>Low Cap</v>
      </c>
    </row>
    <row r="24768" spans="11:16">
      <c r="K24768" s="14" t="str">
        <v/>
      </c>
      <c r="L24768" s="14" t="str">
        <v/>
      </c>
      <c r="O24768" s="14" t="str">
        <v/>
      </c>
      <c r="P24768" s="14" t="str">
        <f ca="1"/>
        <v>Low Cap</v>
      </c>
    </row>
    <row r="24769" spans="11:16">
      <c r="K24769" s="14" t="str">
        <v/>
      </c>
      <c r="L24769" s="14" t="str">
        <v/>
      </c>
      <c r="O24769" s="14" t="str">
        <v/>
      </c>
      <c r="P24769" s="14" t="str">
        <f ca="1"/>
        <v>Low Cap</v>
      </c>
    </row>
    <row r="24770" spans="11:16">
      <c r="K24770" s="14" t="str">
        <v/>
      </c>
      <c r="L24770" s="14" t="str">
        <v/>
      </c>
      <c r="O24770" s="14" t="str">
        <v/>
      </c>
      <c r="P24770" s="14" t="str">
        <f ca="1"/>
        <v>Low Cap</v>
      </c>
    </row>
    <row r="24771" spans="11:16">
      <c r="K24771" s="14" t="str">
        <v/>
      </c>
      <c r="L24771" s="14" t="str">
        <v/>
      </c>
      <c r="O24771" s="14" t="str">
        <v/>
      </c>
      <c r="P24771" s="14" t="str">
        <f ca="1"/>
        <v>Low Cap</v>
      </c>
    </row>
    <row r="24772" spans="11:16">
      <c r="K24772" s="14" t="str">
        <v/>
      </c>
      <c r="L24772" s="14" t="str">
        <v/>
      </c>
      <c r="O24772" s="14" t="str">
        <v/>
      </c>
      <c r="P24772" s="14" t="str">
        <f ca="1"/>
        <v>Low Cap</v>
      </c>
    </row>
    <row r="24773" spans="11:16">
      <c r="K24773" s="14" t="str">
        <v/>
      </c>
      <c r="L24773" s="14" t="str">
        <v/>
      </c>
      <c r="O24773" s="14" t="str">
        <v/>
      </c>
      <c r="P24773" s="14" t="str">
        <f ca="1"/>
        <v>Low Cap</v>
      </c>
    </row>
    <row r="24774" spans="11:16">
      <c r="K24774" s="14" t="str">
        <v/>
      </c>
      <c r="L24774" s="14" t="str">
        <v/>
      </c>
      <c r="O24774" s="14" t="str">
        <v/>
      </c>
      <c r="P24774" s="14" t="str">
        <f ca="1"/>
        <v>Low Cap</v>
      </c>
    </row>
    <row r="24775" spans="11:16">
      <c r="K24775" s="14" t="str">
        <v/>
      </c>
      <c r="L24775" s="14" t="str">
        <v/>
      </c>
      <c r="O24775" s="14" t="str">
        <v/>
      </c>
      <c r="P24775" s="14" t="str">
        <f ca="1"/>
        <v>Low Cap</v>
      </c>
    </row>
    <row r="24776" spans="11:16">
      <c r="K24776" s="14" t="str">
        <v/>
      </c>
      <c r="L24776" s="14" t="str">
        <v/>
      </c>
      <c r="O24776" s="14" t="str">
        <v/>
      </c>
      <c r="P24776" s="14" t="str">
        <f ca="1"/>
        <v>Low Cap</v>
      </c>
    </row>
    <row r="24777" spans="11:16">
      <c r="K24777" s="14" t="str">
        <v/>
      </c>
      <c r="L24777" s="14" t="str">
        <v/>
      </c>
      <c r="O24777" s="14" t="str">
        <v/>
      </c>
      <c r="P24777" s="14" t="str">
        <f ca="1"/>
        <v>Low Cap</v>
      </c>
    </row>
    <row r="24778" spans="11:16">
      <c r="K24778" s="14" t="str">
        <v/>
      </c>
      <c r="L24778" s="14" t="str">
        <v/>
      </c>
      <c r="O24778" s="14" t="str">
        <v/>
      </c>
      <c r="P24778" s="14" t="str">
        <f ca="1"/>
        <v>Low Cap</v>
      </c>
    </row>
    <row r="24779" spans="11:16">
      <c r="K24779" s="14" t="str">
        <v/>
      </c>
      <c r="L24779" s="14" t="str">
        <v/>
      </c>
      <c r="O24779" s="14" t="str">
        <v/>
      </c>
      <c r="P24779" s="14" t="str">
        <f ca="1"/>
        <v>Low Cap</v>
      </c>
    </row>
    <row r="24780" spans="11:16">
      <c r="K24780" s="14" t="str">
        <v/>
      </c>
      <c r="L24780" s="14" t="str">
        <v/>
      </c>
      <c r="O24780" s="14" t="str">
        <v/>
      </c>
      <c r="P24780" s="14" t="str">
        <f ca="1"/>
        <v>Low Cap</v>
      </c>
    </row>
    <row r="24781" spans="11:16">
      <c r="K24781" s="14" t="str">
        <v/>
      </c>
      <c r="L24781" s="14" t="str">
        <v/>
      </c>
      <c r="O24781" s="14" t="str">
        <v/>
      </c>
      <c r="P24781" s="14" t="str">
        <f ca="1"/>
        <v>Low Cap</v>
      </c>
    </row>
    <row r="24782" spans="11:16">
      <c r="K24782" s="14" t="str">
        <v/>
      </c>
      <c r="L24782" s="14" t="str">
        <v/>
      </c>
      <c r="O24782" s="14" t="str">
        <v/>
      </c>
      <c r="P24782" s="14" t="str">
        <f ca="1"/>
        <v>Low Cap</v>
      </c>
    </row>
    <row r="24783" spans="11:16">
      <c r="K24783" s="14" t="str">
        <v/>
      </c>
      <c r="L24783" s="14" t="str">
        <v/>
      </c>
      <c r="O24783" s="14" t="str">
        <v/>
      </c>
      <c r="P24783" s="14" t="str">
        <f ca="1"/>
        <v>Low Cap</v>
      </c>
    </row>
    <row r="24784" spans="11:16">
      <c r="K24784" s="14" t="str">
        <v/>
      </c>
      <c r="L24784" s="14" t="str">
        <v/>
      </c>
      <c r="O24784" s="14" t="str">
        <v/>
      </c>
      <c r="P24784" s="14" t="str">
        <f ca="1"/>
        <v>Low Cap</v>
      </c>
    </row>
    <row r="24785" spans="11:16">
      <c r="K24785" s="14" t="str">
        <v/>
      </c>
      <c r="L24785" s="14" t="str">
        <v/>
      </c>
      <c r="O24785" s="14" t="str">
        <v/>
      </c>
      <c r="P24785" s="14" t="str">
        <f ca="1"/>
        <v>Low Cap</v>
      </c>
    </row>
    <row r="24786" spans="11:16">
      <c r="K24786" s="14" t="str">
        <v/>
      </c>
      <c r="L24786" s="14" t="str">
        <v/>
      </c>
      <c r="O24786" s="14" t="str">
        <v/>
      </c>
      <c r="P24786" s="14" t="str">
        <f ca="1"/>
        <v>Low Cap</v>
      </c>
    </row>
    <row r="24787" spans="11:16">
      <c r="K24787" s="14" t="str">
        <v/>
      </c>
      <c r="L24787" s="14" t="str">
        <v/>
      </c>
      <c r="O24787" s="14" t="str">
        <v/>
      </c>
      <c r="P24787" s="14" t="str">
        <f ca="1"/>
        <v>Low Cap</v>
      </c>
    </row>
    <row r="24788" spans="11:16">
      <c r="K24788" s="14" t="str">
        <v/>
      </c>
      <c r="L24788" s="14" t="str">
        <v/>
      </c>
      <c r="O24788" s="14" t="str">
        <v/>
      </c>
      <c r="P24788" s="14" t="str">
        <f ca="1"/>
        <v>Low Cap</v>
      </c>
    </row>
    <row r="24789" spans="11:16">
      <c r="K24789" s="14" t="str">
        <v/>
      </c>
      <c r="L24789" s="14" t="str">
        <v/>
      </c>
      <c r="O24789" s="14" t="str">
        <v/>
      </c>
      <c r="P24789" s="14" t="str">
        <f ca="1"/>
        <v>Low Cap</v>
      </c>
    </row>
    <row r="24790" spans="11:16">
      <c r="K24790" s="14" t="str">
        <v/>
      </c>
      <c r="L24790" s="14" t="str">
        <v/>
      </c>
      <c r="O24790" s="14" t="str">
        <v/>
      </c>
      <c r="P24790" s="14" t="str">
        <f ca="1"/>
        <v>Low Cap</v>
      </c>
    </row>
    <row r="24791" spans="11:16">
      <c r="K24791" s="14" t="str">
        <v/>
      </c>
      <c r="L24791" s="14" t="str">
        <v/>
      </c>
      <c r="O24791" s="14" t="str">
        <v/>
      </c>
      <c r="P24791" s="14" t="str">
        <f ca="1"/>
        <v>Low Cap</v>
      </c>
    </row>
    <row r="24792" spans="11:16">
      <c r="K24792" s="14" t="str">
        <v/>
      </c>
      <c r="L24792" s="14" t="str">
        <v/>
      </c>
      <c r="O24792" s="14" t="str">
        <v/>
      </c>
      <c r="P24792" s="14" t="str">
        <f ca="1"/>
        <v>Low Cap</v>
      </c>
    </row>
    <row r="24793" spans="11:16">
      <c r="K24793" s="14" t="str">
        <v/>
      </c>
      <c r="L24793" s="14" t="str">
        <v/>
      </c>
      <c r="O24793" s="14" t="str">
        <v/>
      </c>
      <c r="P24793" s="14" t="str">
        <f ca="1"/>
        <v>Low Cap</v>
      </c>
    </row>
    <row r="24794" spans="11:16">
      <c r="K24794" s="14" t="str">
        <v/>
      </c>
      <c r="L24794" s="14" t="str">
        <v/>
      </c>
      <c r="O24794" s="14" t="str">
        <v/>
      </c>
      <c r="P24794" s="14" t="str">
        <f ca="1"/>
        <v>Low Cap</v>
      </c>
    </row>
    <row r="24795" spans="11:16">
      <c r="K24795" s="14" t="str">
        <v/>
      </c>
      <c r="L24795" s="14" t="str">
        <v/>
      </c>
      <c r="O24795" s="14" t="str">
        <v/>
      </c>
      <c r="P24795" s="14" t="str">
        <f ca="1"/>
        <v>Low Cap</v>
      </c>
    </row>
    <row r="24796" spans="11:16">
      <c r="K24796" s="14" t="str">
        <v/>
      </c>
      <c r="L24796" s="14" t="str">
        <v/>
      </c>
      <c r="O24796" s="14" t="str">
        <v/>
      </c>
      <c r="P24796" s="14" t="str">
        <f ca="1"/>
        <v>Low Cap</v>
      </c>
    </row>
    <row r="24797" spans="11:16">
      <c r="K24797" s="14" t="str">
        <v/>
      </c>
      <c r="L24797" s="14" t="str">
        <v/>
      </c>
      <c r="O24797" s="14" t="str">
        <v/>
      </c>
      <c r="P24797" s="14" t="str">
        <f ca="1"/>
        <v>Low Cap</v>
      </c>
    </row>
    <row r="24798" spans="11:16">
      <c r="K24798" s="14" t="str">
        <v/>
      </c>
      <c r="L24798" s="14" t="str">
        <v/>
      </c>
      <c r="O24798" s="14" t="str">
        <v/>
      </c>
      <c r="P24798" s="14" t="str">
        <f ca="1"/>
        <v>Low Cap</v>
      </c>
    </row>
    <row r="24799" spans="11:16">
      <c r="K24799" s="14" t="str">
        <v/>
      </c>
      <c r="L24799" s="14" t="str">
        <v/>
      </c>
      <c r="O24799" s="14" t="str">
        <v/>
      </c>
      <c r="P24799" s="14" t="str">
        <f ca="1"/>
        <v>Low Cap</v>
      </c>
    </row>
    <row r="24800" spans="11:16">
      <c r="K24800" s="14" t="str">
        <v/>
      </c>
      <c r="L24800" s="14" t="str">
        <v/>
      </c>
      <c r="O24800" s="14" t="str">
        <v/>
      </c>
      <c r="P24800" s="14" t="str">
        <f ca="1"/>
        <v>Low Cap</v>
      </c>
    </row>
    <row r="24801" spans="11:16">
      <c r="K24801" s="14" t="str">
        <v/>
      </c>
      <c r="L24801" s="14" t="str">
        <v/>
      </c>
      <c r="O24801" s="14" t="str">
        <v/>
      </c>
      <c r="P24801" s="14" t="str">
        <f ca="1"/>
        <v>Low Cap</v>
      </c>
    </row>
    <row r="24802" spans="11:16">
      <c r="K24802" s="14" t="str">
        <v/>
      </c>
      <c r="L24802" s="14" t="str">
        <v/>
      </c>
      <c r="O24802" s="14" t="str">
        <v/>
      </c>
      <c r="P24802" s="14" t="str">
        <f ca="1"/>
        <v>Low Cap</v>
      </c>
    </row>
    <row r="24803" spans="11:16">
      <c r="K24803" s="14" t="str">
        <v/>
      </c>
      <c r="L24803" s="14" t="str">
        <v/>
      </c>
      <c r="O24803" s="14" t="str">
        <v/>
      </c>
      <c r="P24803" s="14" t="str">
        <f ca="1"/>
        <v>Low Cap</v>
      </c>
    </row>
    <row r="24804" spans="11:16">
      <c r="K24804" s="14" t="str">
        <v/>
      </c>
      <c r="L24804" s="14" t="str">
        <v/>
      </c>
      <c r="O24804" s="14" t="str">
        <v/>
      </c>
      <c r="P24804" s="14" t="str">
        <f ca="1"/>
        <v>Low Cap</v>
      </c>
    </row>
    <row r="24805" spans="11:16">
      <c r="K24805" s="14" t="str">
        <v/>
      </c>
      <c r="L24805" s="14" t="str">
        <v/>
      </c>
      <c r="O24805" s="14" t="str">
        <v/>
      </c>
      <c r="P24805" s="14" t="str">
        <f ca="1"/>
        <v>Low Cap</v>
      </c>
    </row>
    <row r="24806" spans="11:16">
      <c r="K24806" s="14" t="str">
        <v/>
      </c>
      <c r="L24806" s="14" t="str">
        <v/>
      </c>
      <c r="O24806" s="14" t="str">
        <v/>
      </c>
      <c r="P24806" s="14" t="str">
        <f ca="1"/>
        <v>Low Cap</v>
      </c>
    </row>
    <row r="24807" spans="11:16">
      <c r="K24807" s="14" t="str">
        <v/>
      </c>
      <c r="L24807" s="14" t="str">
        <v/>
      </c>
      <c r="O24807" s="14" t="str">
        <v/>
      </c>
      <c r="P24807" s="14" t="str">
        <f ca="1"/>
        <v>Low Cap</v>
      </c>
    </row>
    <row r="24808" spans="11:16">
      <c r="K24808" s="14" t="str">
        <v/>
      </c>
      <c r="L24808" s="14" t="str">
        <v/>
      </c>
      <c r="O24808" s="14" t="str">
        <v/>
      </c>
      <c r="P24808" s="14" t="str">
        <f ca="1"/>
        <v>Low Cap</v>
      </c>
    </row>
    <row r="24809" spans="11:16">
      <c r="K24809" s="14" t="str">
        <v/>
      </c>
      <c r="L24809" s="14" t="str">
        <v/>
      </c>
      <c r="O24809" s="14" t="str">
        <v/>
      </c>
      <c r="P24809" s="14" t="str">
        <f ca="1"/>
        <v>Low Cap</v>
      </c>
    </row>
    <row r="24810" spans="11:16">
      <c r="K24810" s="14" t="str">
        <v/>
      </c>
      <c r="L24810" s="14" t="str">
        <v/>
      </c>
      <c r="O24810" s="14" t="str">
        <v/>
      </c>
      <c r="P24810" s="14" t="str">
        <f ca="1"/>
        <v>Low Cap</v>
      </c>
    </row>
    <row r="24811" spans="11:16">
      <c r="K24811" s="14" t="str">
        <v/>
      </c>
      <c r="L24811" s="14" t="str">
        <v/>
      </c>
      <c r="O24811" s="14" t="str">
        <v/>
      </c>
      <c r="P24811" s="14" t="str">
        <f ca="1"/>
        <v>Low Cap</v>
      </c>
    </row>
    <row r="24812" spans="11:16">
      <c r="K24812" s="14" t="str">
        <v/>
      </c>
      <c r="L24812" s="14" t="str">
        <v/>
      </c>
      <c r="O24812" s="14" t="str">
        <v/>
      </c>
      <c r="P24812" s="14" t="str">
        <f ca="1"/>
        <v>Low Cap</v>
      </c>
    </row>
    <row r="24813" spans="11:16">
      <c r="K24813" s="14" t="str">
        <v/>
      </c>
      <c r="L24813" s="14" t="str">
        <v/>
      </c>
      <c r="O24813" s="14" t="str">
        <v/>
      </c>
      <c r="P24813" s="14" t="str">
        <f ca="1"/>
        <v>Low Cap</v>
      </c>
    </row>
    <row r="24814" spans="11:16">
      <c r="K24814" s="14" t="str">
        <v/>
      </c>
      <c r="L24814" s="14" t="str">
        <v/>
      </c>
      <c r="O24814" s="14" t="str">
        <v/>
      </c>
      <c r="P24814" s="14" t="str">
        <f ca="1"/>
        <v>Low Cap</v>
      </c>
    </row>
    <row r="24815" spans="11:16">
      <c r="K24815" s="14" t="str">
        <v/>
      </c>
      <c r="L24815" s="14" t="str">
        <v/>
      </c>
      <c r="O24815" s="14" t="str">
        <v/>
      </c>
      <c r="P24815" s="14" t="str">
        <f ca="1"/>
        <v>Low Cap</v>
      </c>
    </row>
    <row r="24816" spans="11:16">
      <c r="K24816" s="14" t="str">
        <v/>
      </c>
      <c r="L24816" s="14" t="str">
        <v/>
      </c>
      <c r="O24816" s="14" t="str">
        <v/>
      </c>
      <c r="P24816" s="14" t="str">
        <f ca="1"/>
        <v>Low Cap</v>
      </c>
    </row>
    <row r="24817" spans="11:16">
      <c r="K24817" s="14" t="str">
        <v/>
      </c>
      <c r="L24817" s="14" t="str">
        <v/>
      </c>
      <c r="O24817" s="14" t="str">
        <v/>
      </c>
      <c r="P24817" s="14" t="str">
        <f ca="1"/>
        <v>Low Cap</v>
      </c>
    </row>
    <row r="24818" spans="11:16">
      <c r="K24818" s="14" t="str">
        <v/>
      </c>
      <c r="L24818" s="14" t="str">
        <v/>
      </c>
      <c r="O24818" s="14" t="str">
        <v/>
      </c>
      <c r="P24818" s="14" t="str">
        <f ca="1"/>
        <v>Low Cap</v>
      </c>
    </row>
    <row r="24819" spans="11:16">
      <c r="K24819" s="14" t="str">
        <v/>
      </c>
      <c r="L24819" s="14" t="str">
        <v/>
      </c>
      <c r="O24819" s="14" t="str">
        <v/>
      </c>
      <c r="P24819" s="14" t="str">
        <f ca="1"/>
        <v>Low Cap</v>
      </c>
    </row>
    <row r="24820" spans="11:16">
      <c r="K24820" s="14" t="str">
        <v/>
      </c>
      <c r="L24820" s="14" t="str">
        <v/>
      </c>
      <c r="O24820" s="14" t="str">
        <v/>
      </c>
      <c r="P24820" s="14" t="str">
        <f ca="1"/>
        <v>Low Cap</v>
      </c>
    </row>
    <row r="24821" spans="11:16">
      <c r="K24821" s="14" t="str">
        <v/>
      </c>
      <c r="L24821" s="14" t="str">
        <v/>
      </c>
      <c r="O24821" s="14" t="str">
        <v/>
      </c>
      <c r="P24821" s="14" t="str">
        <f ca="1"/>
        <v>Low Cap</v>
      </c>
    </row>
    <row r="24822" spans="11:16">
      <c r="K24822" s="14" t="str">
        <v/>
      </c>
      <c r="L24822" s="14" t="str">
        <v/>
      </c>
      <c r="O24822" s="14" t="str">
        <v/>
      </c>
      <c r="P24822" s="14" t="str">
        <f ca="1"/>
        <v>Low Cap</v>
      </c>
    </row>
    <row r="24823" spans="11:16">
      <c r="K24823" s="14" t="str">
        <v/>
      </c>
      <c r="L24823" s="14" t="str">
        <v/>
      </c>
      <c r="O24823" s="14" t="str">
        <v/>
      </c>
      <c r="P24823" s="14" t="str">
        <f ca="1"/>
        <v>Low Cap</v>
      </c>
    </row>
    <row r="24824" spans="11:16">
      <c r="K24824" s="14" t="str">
        <v/>
      </c>
      <c r="L24824" s="14" t="str">
        <v/>
      </c>
      <c r="O24824" s="14" t="str">
        <v/>
      </c>
      <c r="P24824" s="14" t="str">
        <f ca="1"/>
        <v>Low Cap</v>
      </c>
    </row>
    <row r="24825" spans="11:16">
      <c r="K24825" s="14" t="str">
        <v/>
      </c>
      <c r="L24825" s="14" t="str">
        <v/>
      </c>
      <c r="O24825" s="14" t="str">
        <v/>
      </c>
      <c r="P24825" s="14" t="str">
        <f ca="1"/>
        <v>Low Cap</v>
      </c>
    </row>
    <row r="24826" spans="11:16">
      <c r="K24826" s="14" t="str">
        <v/>
      </c>
      <c r="L24826" s="14" t="str">
        <v/>
      </c>
      <c r="O24826" s="14" t="str">
        <v/>
      </c>
      <c r="P24826" s="14" t="str">
        <f ca="1"/>
        <v>Low Cap</v>
      </c>
    </row>
    <row r="24827" spans="11:16">
      <c r="K24827" s="14" t="str">
        <v/>
      </c>
      <c r="L24827" s="14" t="str">
        <v/>
      </c>
      <c r="O24827" s="14" t="str">
        <v/>
      </c>
      <c r="P24827" s="14" t="str">
        <f ca="1"/>
        <v>Low Cap</v>
      </c>
    </row>
    <row r="24828" spans="11:16">
      <c r="K24828" s="14" t="str">
        <v/>
      </c>
      <c r="L24828" s="14" t="str">
        <v/>
      </c>
      <c r="O24828" s="14" t="str">
        <v/>
      </c>
      <c r="P24828" s="14" t="str">
        <f ca="1"/>
        <v>Low Cap</v>
      </c>
    </row>
    <row r="24829" spans="11:16">
      <c r="K24829" s="14" t="str">
        <v/>
      </c>
      <c r="L24829" s="14" t="str">
        <v/>
      </c>
      <c r="O24829" s="14" t="str">
        <v/>
      </c>
      <c r="P24829" s="14" t="str">
        <f ca="1"/>
        <v>Low Cap</v>
      </c>
    </row>
    <row r="24830" spans="11:16">
      <c r="K24830" s="14" t="str">
        <v/>
      </c>
      <c r="L24830" s="14" t="str">
        <v/>
      </c>
      <c r="O24830" s="14" t="str">
        <v/>
      </c>
      <c r="P24830" s="14" t="str">
        <f ca="1"/>
        <v>Low Cap</v>
      </c>
    </row>
    <row r="24831" spans="11:16">
      <c r="K24831" s="14" t="str">
        <v/>
      </c>
      <c r="L24831" s="14" t="str">
        <v/>
      </c>
      <c r="O24831" s="14" t="str">
        <v/>
      </c>
      <c r="P24831" s="14" t="str">
        <f ca="1"/>
        <v>Low Cap</v>
      </c>
    </row>
    <row r="24832" spans="11:16">
      <c r="K24832" s="14" t="str">
        <v/>
      </c>
      <c r="L24832" s="14" t="str">
        <v/>
      </c>
      <c r="O24832" s="14" t="str">
        <v/>
      </c>
      <c r="P24832" s="14" t="str">
        <f ca="1"/>
        <v>Low Cap</v>
      </c>
    </row>
    <row r="24833" spans="11:16">
      <c r="K24833" s="14" t="str">
        <v/>
      </c>
      <c r="L24833" s="14" t="str">
        <v/>
      </c>
      <c r="O24833" s="14" t="str">
        <v/>
      </c>
      <c r="P24833" s="14" t="str">
        <f ca="1"/>
        <v>Low Cap</v>
      </c>
    </row>
    <row r="24834" spans="11:16">
      <c r="K24834" s="14" t="str">
        <v/>
      </c>
      <c r="L24834" s="14" t="str">
        <v/>
      </c>
      <c r="O24834" s="14" t="str">
        <v/>
      </c>
      <c r="P24834" s="14" t="str">
        <f ca="1"/>
        <v>Low Cap</v>
      </c>
    </row>
    <row r="24835" spans="11:16">
      <c r="K24835" s="14" t="str">
        <v/>
      </c>
      <c r="L24835" s="14" t="str">
        <v/>
      </c>
      <c r="O24835" s="14" t="str">
        <v/>
      </c>
      <c r="P24835" s="14" t="str">
        <f ca="1"/>
        <v>Low Cap</v>
      </c>
    </row>
    <row r="24836" spans="11:16">
      <c r="K24836" s="14" t="str">
        <v/>
      </c>
      <c r="L24836" s="14" t="str">
        <v/>
      </c>
      <c r="O24836" s="14" t="str">
        <v/>
      </c>
      <c r="P24836" s="14" t="str">
        <f ca="1"/>
        <v>Low Cap</v>
      </c>
    </row>
    <row r="24837" spans="11:16">
      <c r="K24837" s="14" t="str">
        <v/>
      </c>
      <c r="L24837" s="14" t="str">
        <v/>
      </c>
      <c r="O24837" s="14" t="str">
        <v/>
      </c>
      <c r="P24837" s="14" t="str">
        <f ca="1"/>
        <v>Low Cap</v>
      </c>
    </row>
    <row r="24838" spans="11:16">
      <c r="K24838" s="14" t="str">
        <v/>
      </c>
      <c r="L24838" s="14" t="str">
        <v/>
      </c>
      <c r="O24838" s="14" t="str">
        <v/>
      </c>
      <c r="P24838" s="14" t="str">
        <f ca="1"/>
        <v>Low Cap</v>
      </c>
    </row>
    <row r="24839" spans="11:16">
      <c r="K24839" s="14" t="str">
        <v/>
      </c>
      <c r="L24839" s="14" t="str">
        <v/>
      </c>
      <c r="O24839" s="14" t="str">
        <v/>
      </c>
      <c r="P24839" s="14" t="str">
        <f ca="1"/>
        <v>Low Cap</v>
      </c>
    </row>
    <row r="24840" spans="11:16">
      <c r="K24840" s="14" t="str">
        <v/>
      </c>
      <c r="L24840" s="14" t="str">
        <v/>
      </c>
      <c r="O24840" s="14" t="str">
        <v/>
      </c>
      <c r="P24840" s="14" t="str">
        <f ca="1"/>
        <v>Low Cap</v>
      </c>
    </row>
    <row r="24841" spans="11:16">
      <c r="K24841" s="14" t="str">
        <v/>
      </c>
      <c r="L24841" s="14" t="str">
        <v/>
      </c>
      <c r="O24841" s="14" t="str">
        <v/>
      </c>
      <c r="P24841" s="14" t="str">
        <f ca="1"/>
        <v>Low Cap</v>
      </c>
    </row>
    <row r="24842" spans="11:16">
      <c r="K24842" s="14" t="str">
        <v/>
      </c>
      <c r="L24842" s="14" t="str">
        <v/>
      </c>
      <c r="O24842" s="14" t="str">
        <v/>
      </c>
      <c r="P24842" s="14" t="str">
        <f ca="1"/>
        <v>Low Cap</v>
      </c>
    </row>
    <row r="24843" spans="11:16">
      <c r="K24843" s="14" t="str">
        <v/>
      </c>
      <c r="L24843" s="14" t="str">
        <v/>
      </c>
      <c r="O24843" s="14" t="str">
        <v/>
      </c>
      <c r="P24843" s="14" t="str">
        <f ca="1"/>
        <v>Low Cap</v>
      </c>
    </row>
    <row r="24844" spans="11:16">
      <c r="K24844" s="14" t="str">
        <v/>
      </c>
      <c r="L24844" s="14" t="str">
        <v/>
      </c>
      <c r="O24844" s="14" t="str">
        <v/>
      </c>
      <c r="P24844" s="14" t="str">
        <f ca="1"/>
        <v>Low Cap</v>
      </c>
    </row>
    <row r="24845" spans="11:16">
      <c r="K24845" s="14" t="str">
        <v/>
      </c>
      <c r="L24845" s="14" t="str">
        <v/>
      </c>
      <c r="O24845" s="14" t="str">
        <v/>
      </c>
      <c r="P24845" s="14" t="str">
        <f ca="1"/>
        <v>Low Cap</v>
      </c>
    </row>
    <row r="24846" spans="11:16">
      <c r="K24846" s="14" t="str">
        <v/>
      </c>
      <c r="L24846" s="14" t="str">
        <v/>
      </c>
      <c r="O24846" s="14" t="str">
        <v/>
      </c>
      <c r="P24846" s="14" t="str">
        <f ca="1"/>
        <v>Low Cap</v>
      </c>
    </row>
    <row r="24847" spans="11:16">
      <c r="K24847" s="14" t="str">
        <v/>
      </c>
      <c r="L24847" s="14" t="str">
        <v/>
      </c>
      <c r="O24847" s="14" t="str">
        <v/>
      </c>
      <c r="P24847" s="14" t="str">
        <f ca="1"/>
        <v>Low Cap</v>
      </c>
    </row>
    <row r="24848" spans="11:16">
      <c r="K24848" s="14" t="str">
        <v/>
      </c>
      <c r="L24848" s="14" t="str">
        <v/>
      </c>
      <c r="O24848" s="14" t="str">
        <v/>
      </c>
      <c r="P24848" s="14" t="str">
        <f ca="1"/>
        <v>Low Cap</v>
      </c>
    </row>
    <row r="24849" spans="11:16">
      <c r="K24849" s="14" t="str">
        <v/>
      </c>
      <c r="L24849" s="14" t="str">
        <v/>
      </c>
      <c r="O24849" s="14" t="str">
        <v/>
      </c>
      <c r="P24849" s="14" t="str">
        <f ca="1"/>
        <v>Low Cap</v>
      </c>
    </row>
    <row r="24850" spans="11:16">
      <c r="K24850" s="14" t="str">
        <v/>
      </c>
      <c r="L24850" s="14" t="str">
        <v/>
      </c>
      <c r="O24850" s="14" t="str">
        <v/>
      </c>
      <c r="P24850" s="14" t="str">
        <f ca="1"/>
        <v>Low Cap</v>
      </c>
    </row>
    <row r="24851" spans="11:16">
      <c r="K24851" s="14" t="str">
        <v/>
      </c>
      <c r="L24851" s="14" t="str">
        <v/>
      </c>
      <c r="O24851" s="14" t="str">
        <v/>
      </c>
      <c r="P24851" s="14" t="str">
        <f ca="1"/>
        <v>Low Cap</v>
      </c>
    </row>
    <row r="24852" spans="11:16">
      <c r="K24852" s="14" t="str">
        <v/>
      </c>
      <c r="L24852" s="14" t="str">
        <v/>
      </c>
      <c r="O24852" s="14" t="str">
        <v/>
      </c>
      <c r="P24852" s="14" t="str">
        <f ca="1"/>
        <v>Low Cap</v>
      </c>
    </row>
    <row r="24853" spans="11:16">
      <c r="K24853" s="14" t="str">
        <v/>
      </c>
      <c r="L24853" s="14" t="str">
        <v/>
      </c>
      <c r="O24853" s="14" t="str">
        <v/>
      </c>
      <c r="P24853" s="14" t="str">
        <f ca="1"/>
        <v>Low Cap</v>
      </c>
    </row>
    <row r="24854" spans="11:16">
      <c r="K24854" s="14" t="str">
        <v/>
      </c>
      <c r="L24854" s="14" t="str">
        <v/>
      </c>
      <c r="O24854" s="14" t="str">
        <v/>
      </c>
      <c r="P24854" s="14" t="str">
        <f ca="1"/>
        <v>Low Cap</v>
      </c>
    </row>
    <row r="24855" spans="11:16">
      <c r="K24855" s="14" t="str">
        <v/>
      </c>
      <c r="L24855" s="14" t="str">
        <v/>
      </c>
      <c r="O24855" s="14" t="str">
        <v/>
      </c>
      <c r="P24855" s="14" t="str">
        <f ca="1"/>
        <v>Low Cap</v>
      </c>
    </row>
    <row r="24856" spans="11:16">
      <c r="K24856" s="14" t="str">
        <v/>
      </c>
      <c r="L24856" s="14" t="str">
        <v/>
      </c>
      <c r="O24856" s="14" t="str">
        <v/>
      </c>
      <c r="P24856" s="14" t="str">
        <f ca="1"/>
        <v>Low Cap</v>
      </c>
    </row>
    <row r="24857" spans="11:16">
      <c r="K24857" s="14" t="str">
        <v/>
      </c>
      <c r="L24857" s="14" t="str">
        <v/>
      </c>
      <c r="O24857" s="14" t="str">
        <v/>
      </c>
      <c r="P24857" s="14" t="str">
        <f ca="1"/>
        <v>Low Cap</v>
      </c>
    </row>
    <row r="24858" spans="11:16">
      <c r="K24858" s="14" t="str">
        <v/>
      </c>
      <c r="L24858" s="14" t="str">
        <v/>
      </c>
      <c r="O24858" s="14" t="str">
        <v/>
      </c>
      <c r="P24858" s="14" t="str">
        <f ca="1"/>
        <v>Low Cap</v>
      </c>
    </row>
    <row r="24859" spans="11:16">
      <c r="K24859" s="14" t="str">
        <v/>
      </c>
      <c r="L24859" s="14" t="str">
        <v/>
      </c>
      <c r="O24859" s="14" t="str">
        <v/>
      </c>
      <c r="P24859" s="14" t="str">
        <f ca="1"/>
        <v>Low Cap</v>
      </c>
    </row>
    <row r="24860" spans="11:16">
      <c r="K24860" s="14" t="str">
        <v/>
      </c>
      <c r="L24860" s="14" t="str">
        <v/>
      </c>
      <c r="O24860" s="14" t="str">
        <v/>
      </c>
      <c r="P24860" s="14" t="str">
        <f ca="1"/>
        <v>Low Cap</v>
      </c>
    </row>
    <row r="24861" spans="11:16">
      <c r="K24861" s="14" t="str">
        <v/>
      </c>
      <c r="L24861" s="14" t="str">
        <v/>
      </c>
      <c r="O24861" s="14" t="str">
        <v/>
      </c>
      <c r="P24861" s="14" t="str">
        <f ca="1"/>
        <v>Low Cap</v>
      </c>
    </row>
    <row r="24862" spans="11:16">
      <c r="K24862" s="14" t="str">
        <v/>
      </c>
      <c r="L24862" s="14" t="str">
        <v/>
      </c>
      <c r="O24862" s="14" t="str">
        <v/>
      </c>
      <c r="P24862" s="14" t="str">
        <f ca="1"/>
        <v>Low Cap</v>
      </c>
    </row>
    <row r="24863" spans="11:16">
      <c r="K24863" s="14" t="str">
        <v/>
      </c>
      <c r="L24863" s="14" t="str">
        <v/>
      </c>
      <c r="O24863" s="14" t="str">
        <v/>
      </c>
      <c r="P24863" s="14" t="str">
        <f ca="1"/>
        <v>Low Cap</v>
      </c>
    </row>
    <row r="24864" spans="11:16">
      <c r="K24864" s="14" t="str">
        <v/>
      </c>
      <c r="L24864" s="14" t="str">
        <v/>
      </c>
      <c r="O24864" s="14" t="str">
        <v/>
      </c>
      <c r="P24864" s="14" t="str">
        <f ca="1"/>
        <v>Low Cap</v>
      </c>
    </row>
    <row r="24865" spans="11:16">
      <c r="K24865" s="14" t="str">
        <v/>
      </c>
      <c r="L24865" s="14" t="str">
        <v/>
      </c>
      <c r="O24865" s="14" t="str">
        <v/>
      </c>
      <c r="P24865" s="14" t="str">
        <f ca="1"/>
        <v>Low Cap</v>
      </c>
    </row>
    <row r="24866" spans="11:16">
      <c r="K24866" s="14" t="str">
        <v/>
      </c>
      <c r="L24866" s="14" t="str">
        <v/>
      </c>
      <c r="O24866" s="14" t="str">
        <v/>
      </c>
      <c r="P24866" s="14" t="str">
        <f ca="1"/>
        <v>Low Cap</v>
      </c>
    </row>
    <row r="24867" spans="11:16">
      <c r="K24867" s="14" t="str">
        <v/>
      </c>
      <c r="L24867" s="14" t="str">
        <v/>
      </c>
      <c r="O24867" s="14" t="str">
        <v/>
      </c>
      <c r="P24867" s="14" t="str">
        <f ca="1"/>
        <v>Low Cap</v>
      </c>
    </row>
    <row r="24868" spans="11:16">
      <c r="K24868" s="14" t="str">
        <v/>
      </c>
      <c r="L24868" s="14" t="str">
        <v/>
      </c>
      <c r="O24868" s="14" t="str">
        <v/>
      </c>
      <c r="P24868" s="14" t="str">
        <f ca="1"/>
        <v>Low Cap</v>
      </c>
    </row>
    <row r="24869" spans="11:16">
      <c r="K24869" s="14" t="str">
        <v/>
      </c>
      <c r="L24869" s="14" t="str">
        <v/>
      </c>
      <c r="O24869" s="14" t="str">
        <v/>
      </c>
      <c r="P24869" s="14" t="str">
        <f ca="1"/>
        <v>Low Cap</v>
      </c>
    </row>
    <row r="24870" spans="11:16">
      <c r="K24870" s="14" t="str">
        <v/>
      </c>
      <c r="L24870" s="14" t="str">
        <v/>
      </c>
      <c r="O24870" s="14" t="str">
        <v/>
      </c>
      <c r="P24870" s="14" t="str">
        <f ca="1"/>
        <v>Low Cap</v>
      </c>
    </row>
    <row r="24871" spans="11:16">
      <c r="K24871" s="14" t="str">
        <v/>
      </c>
      <c r="L24871" s="14" t="str">
        <v/>
      </c>
      <c r="O24871" s="14" t="str">
        <v/>
      </c>
      <c r="P24871" s="14" t="str">
        <f ca="1"/>
        <v>Low Cap</v>
      </c>
    </row>
    <row r="24872" spans="11:16">
      <c r="K24872" s="14" t="str">
        <v/>
      </c>
      <c r="L24872" s="14" t="str">
        <v/>
      </c>
      <c r="O24872" s="14" t="str">
        <v/>
      </c>
      <c r="P24872" s="14" t="str">
        <f ca="1"/>
        <v>Low Cap</v>
      </c>
    </row>
    <row r="24873" spans="11:16">
      <c r="K24873" s="14" t="str">
        <v/>
      </c>
      <c r="L24873" s="14" t="str">
        <v/>
      </c>
      <c r="O24873" s="14" t="str">
        <v/>
      </c>
      <c r="P24873" s="14" t="str">
        <f ca="1"/>
        <v>Low Cap</v>
      </c>
    </row>
    <row r="24874" spans="11:16">
      <c r="K24874" s="14" t="str">
        <v/>
      </c>
      <c r="L24874" s="14" t="str">
        <v/>
      </c>
      <c r="O24874" s="14" t="str">
        <v/>
      </c>
      <c r="P24874" s="14" t="str">
        <f ca="1"/>
        <v>Low Cap</v>
      </c>
    </row>
    <row r="24875" spans="11:16">
      <c r="K24875" s="14" t="str">
        <v/>
      </c>
      <c r="L24875" s="14" t="str">
        <v/>
      </c>
      <c r="O24875" s="14" t="str">
        <v/>
      </c>
      <c r="P24875" s="14" t="str">
        <f ca="1"/>
        <v>Low Cap</v>
      </c>
    </row>
    <row r="24876" spans="11:16">
      <c r="K24876" s="14" t="str">
        <v/>
      </c>
      <c r="L24876" s="14" t="str">
        <v/>
      </c>
      <c r="O24876" s="14" t="str">
        <v/>
      </c>
      <c r="P24876" s="14" t="str">
        <f ca="1"/>
        <v>Low Cap</v>
      </c>
    </row>
    <row r="24877" spans="11:16">
      <c r="K24877" s="14" t="str">
        <v/>
      </c>
      <c r="L24877" s="14" t="str">
        <v/>
      </c>
      <c r="O24877" s="14" t="str">
        <v/>
      </c>
      <c r="P24877" s="14" t="str">
        <f ca="1"/>
        <v>Low Cap</v>
      </c>
    </row>
    <row r="24878" spans="11:16">
      <c r="K24878" s="14" t="str">
        <v/>
      </c>
      <c r="L24878" s="14" t="str">
        <v/>
      </c>
      <c r="O24878" s="14" t="str">
        <v/>
      </c>
      <c r="P24878" s="14" t="str">
        <f ca="1"/>
        <v>Low Cap</v>
      </c>
    </row>
    <row r="24879" spans="11:16">
      <c r="K24879" s="14" t="str">
        <v/>
      </c>
      <c r="L24879" s="14" t="str">
        <v/>
      </c>
      <c r="O24879" s="14" t="str">
        <v/>
      </c>
      <c r="P24879" s="14" t="str">
        <f ca="1"/>
        <v>Low Cap</v>
      </c>
    </row>
    <row r="24880" spans="11:16">
      <c r="K24880" s="14" t="str">
        <v/>
      </c>
      <c r="L24880" s="14" t="str">
        <v/>
      </c>
      <c r="O24880" s="14" t="str">
        <v/>
      </c>
      <c r="P24880" s="14" t="str">
        <f ca="1"/>
        <v>Low Cap</v>
      </c>
    </row>
    <row r="24881" spans="11:16">
      <c r="K24881" s="14" t="str">
        <v/>
      </c>
      <c r="L24881" s="14" t="str">
        <v/>
      </c>
      <c r="O24881" s="14" t="str">
        <v/>
      </c>
      <c r="P24881" s="14" t="str">
        <f ca="1"/>
        <v>Low Cap</v>
      </c>
    </row>
    <row r="24882" spans="11:16">
      <c r="K24882" s="14" t="str">
        <v/>
      </c>
      <c r="L24882" s="14" t="str">
        <v/>
      </c>
      <c r="O24882" s="14" t="str">
        <v/>
      </c>
      <c r="P24882" s="14" t="str">
        <f ca="1"/>
        <v>Low Cap</v>
      </c>
    </row>
    <row r="24883" spans="11:16">
      <c r="K24883" s="14" t="str">
        <v/>
      </c>
      <c r="L24883" s="14" t="str">
        <v/>
      </c>
      <c r="O24883" s="14" t="str">
        <v/>
      </c>
      <c r="P24883" s="14" t="str">
        <f ca="1"/>
        <v>Low Cap</v>
      </c>
    </row>
    <row r="24884" spans="11:16">
      <c r="K24884" s="14" t="str">
        <v/>
      </c>
      <c r="L24884" s="14" t="str">
        <v/>
      </c>
      <c r="O24884" s="14" t="str">
        <v/>
      </c>
      <c r="P24884" s="14" t="str">
        <f ca="1"/>
        <v>Low Cap</v>
      </c>
    </row>
    <row r="24885" spans="11:16">
      <c r="K24885" s="14" t="str">
        <v/>
      </c>
      <c r="L24885" s="14" t="str">
        <v/>
      </c>
      <c r="O24885" s="14" t="str">
        <v/>
      </c>
      <c r="P24885" s="14" t="str">
        <f ca="1"/>
        <v>Low Cap</v>
      </c>
    </row>
    <row r="24886" spans="11:16">
      <c r="K24886" s="14" t="str">
        <v/>
      </c>
      <c r="L24886" s="14" t="str">
        <v/>
      </c>
      <c r="O24886" s="14" t="str">
        <v/>
      </c>
      <c r="P24886" s="14" t="str">
        <f ca="1"/>
        <v>Low Cap</v>
      </c>
    </row>
    <row r="24887" spans="11:16">
      <c r="K24887" s="14" t="str">
        <v/>
      </c>
      <c r="L24887" s="14" t="str">
        <v/>
      </c>
      <c r="O24887" s="14" t="str">
        <v/>
      </c>
      <c r="P24887" s="14" t="str">
        <f ca="1"/>
        <v>Low Cap</v>
      </c>
    </row>
    <row r="24888" spans="11:16">
      <c r="K24888" s="14" t="str">
        <v/>
      </c>
      <c r="L24888" s="14" t="str">
        <v/>
      </c>
      <c r="O24888" s="14" t="str">
        <v/>
      </c>
      <c r="P24888" s="14" t="str">
        <f ca="1"/>
        <v>Low Cap</v>
      </c>
    </row>
    <row r="24889" spans="11:16">
      <c r="K24889" s="14" t="str">
        <v/>
      </c>
      <c r="L24889" s="14" t="str">
        <v/>
      </c>
      <c r="O24889" s="14" t="str">
        <v/>
      </c>
      <c r="P24889" s="14" t="str">
        <f ca="1"/>
        <v>Low Cap</v>
      </c>
    </row>
    <row r="24890" spans="11:16">
      <c r="K24890" s="14" t="str">
        <v/>
      </c>
      <c r="L24890" s="14" t="str">
        <v/>
      </c>
      <c r="O24890" s="14" t="str">
        <v/>
      </c>
      <c r="P24890" s="14" t="str">
        <f ca="1"/>
        <v>Low Cap</v>
      </c>
    </row>
    <row r="24891" spans="11:16">
      <c r="K24891" s="14" t="str">
        <v/>
      </c>
      <c r="L24891" s="14" t="str">
        <v/>
      </c>
      <c r="O24891" s="14" t="str">
        <v/>
      </c>
      <c r="P24891" s="14" t="str">
        <f ca="1"/>
        <v>Low Cap</v>
      </c>
    </row>
    <row r="24892" spans="11:16">
      <c r="K24892" s="14" t="str">
        <v/>
      </c>
      <c r="L24892" s="14" t="str">
        <v/>
      </c>
      <c r="O24892" s="14" t="str">
        <v/>
      </c>
      <c r="P24892" s="14" t="str">
        <f ca="1"/>
        <v>Low Cap</v>
      </c>
    </row>
    <row r="24893" spans="11:16">
      <c r="K24893" s="14" t="str">
        <v/>
      </c>
      <c r="L24893" s="14" t="str">
        <v/>
      </c>
      <c r="O24893" s="14" t="str">
        <v/>
      </c>
      <c r="P24893" s="14" t="str">
        <f ca="1"/>
        <v>Low Cap</v>
      </c>
    </row>
    <row r="24894" spans="11:16">
      <c r="K24894" s="14" t="str">
        <v/>
      </c>
      <c r="L24894" s="14" t="str">
        <v/>
      </c>
      <c r="O24894" s="14" t="str">
        <v/>
      </c>
      <c r="P24894" s="14" t="str">
        <f ca="1"/>
        <v>Low Cap</v>
      </c>
    </row>
    <row r="24895" spans="11:16">
      <c r="K24895" s="14" t="str">
        <v/>
      </c>
      <c r="L24895" s="14" t="str">
        <v/>
      </c>
      <c r="O24895" s="14" t="str">
        <v/>
      </c>
      <c r="P24895" s="14" t="str">
        <f ca="1"/>
        <v>Low Cap</v>
      </c>
    </row>
    <row r="24896" spans="11:16">
      <c r="K24896" s="14" t="str">
        <v/>
      </c>
      <c r="L24896" s="14" t="str">
        <v/>
      </c>
      <c r="O24896" s="14" t="str">
        <v/>
      </c>
      <c r="P24896" s="14" t="str">
        <f ca="1"/>
        <v>Low Cap</v>
      </c>
    </row>
    <row r="24897" spans="11:16">
      <c r="K24897" s="14" t="str">
        <v/>
      </c>
      <c r="L24897" s="14" t="str">
        <v/>
      </c>
      <c r="O24897" s="14" t="str">
        <v/>
      </c>
      <c r="P24897" s="14" t="str">
        <f ca="1"/>
        <v>Low Cap</v>
      </c>
    </row>
    <row r="24898" spans="11:16">
      <c r="K24898" s="14" t="str">
        <v/>
      </c>
      <c r="L24898" s="14" t="str">
        <v/>
      </c>
      <c r="O24898" s="14" t="str">
        <v/>
      </c>
      <c r="P24898" s="14" t="str">
        <f ca="1"/>
        <v>Low Cap</v>
      </c>
    </row>
    <row r="24899" spans="11:16">
      <c r="K24899" s="14" t="str">
        <v/>
      </c>
      <c r="L24899" s="14" t="str">
        <v/>
      </c>
      <c r="O24899" s="14" t="str">
        <v/>
      </c>
      <c r="P24899" s="14" t="str">
        <f ca="1"/>
        <v>Low Cap</v>
      </c>
    </row>
    <row r="24900" spans="11:16">
      <c r="K24900" s="14" t="str">
        <v/>
      </c>
      <c r="L24900" s="14" t="str">
        <v/>
      </c>
      <c r="O24900" s="14" t="str">
        <v/>
      </c>
      <c r="P24900" s="14" t="str">
        <f ca="1"/>
        <v>Low Cap</v>
      </c>
    </row>
    <row r="24901" spans="11:16">
      <c r="K24901" s="14" t="str">
        <v/>
      </c>
      <c r="L24901" s="14" t="str">
        <v/>
      </c>
      <c r="O24901" s="14" t="str">
        <v/>
      </c>
      <c r="P24901" s="14" t="str">
        <f ca="1"/>
        <v>Low Cap</v>
      </c>
    </row>
    <row r="24902" spans="11:16">
      <c r="K24902" s="14" t="str">
        <v/>
      </c>
      <c r="L24902" s="14" t="str">
        <v/>
      </c>
      <c r="O24902" s="14" t="str">
        <v/>
      </c>
      <c r="P24902" s="14" t="str">
        <f ca="1"/>
        <v>Low Cap</v>
      </c>
    </row>
    <row r="24903" spans="11:16">
      <c r="K24903" s="14" t="str">
        <v/>
      </c>
      <c r="L24903" s="14" t="str">
        <v/>
      </c>
      <c r="O24903" s="14" t="str">
        <v/>
      </c>
      <c r="P24903" s="14" t="str">
        <f ca="1"/>
        <v>Low Cap</v>
      </c>
    </row>
    <row r="24904" spans="11:16">
      <c r="K24904" s="14" t="str">
        <v/>
      </c>
      <c r="L24904" s="14" t="str">
        <v/>
      </c>
      <c r="O24904" s="14" t="str">
        <v/>
      </c>
      <c r="P24904" s="14" t="str">
        <f ca="1"/>
        <v>Low Cap</v>
      </c>
    </row>
    <row r="24905" spans="11:16">
      <c r="K24905" s="14" t="str">
        <v/>
      </c>
      <c r="L24905" s="14" t="str">
        <v/>
      </c>
      <c r="O24905" s="14" t="str">
        <v/>
      </c>
      <c r="P24905" s="14" t="str">
        <f ca="1"/>
        <v>Low Cap</v>
      </c>
    </row>
    <row r="24906" spans="11:16">
      <c r="K24906" s="14" t="str">
        <v/>
      </c>
      <c r="L24906" s="14" t="str">
        <v/>
      </c>
      <c r="O24906" s="14" t="str">
        <v/>
      </c>
      <c r="P24906" s="14" t="str">
        <f ca="1"/>
        <v>Low Cap</v>
      </c>
    </row>
    <row r="24907" spans="11:16">
      <c r="K24907" s="14" t="str">
        <v/>
      </c>
      <c r="L24907" s="14" t="str">
        <v/>
      </c>
      <c r="O24907" s="14" t="str">
        <v/>
      </c>
      <c r="P24907" s="14" t="str">
        <f ca="1"/>
        <v>Low Cap</v>
      </c>
    </row>
    <row r="24908" spans="11:16">
      <c r="K24908" s="14" t="str">
        <v/>
      </c>
      <c r="L24908" s="14" t="str">
        <v/>
      </c>
      <c r="O24908" s="14" t="str">
        <v/>
      </c>
      <c r="P24908" s="14" t="str">
        <f ca="1"/>
        <v>Low Cap</v>
      </c>
    </row>
    <row r="24909" spans="11:16">
      <c r="K24909" s="14" t="str">
        <v/>
      </c>
      <c r="L24909" s="14" t="str">
        <v/>
      </c>
      <c r="O24909" s="14" t="str">
        <v/>
      </c>
      <c r="P24909" s="14" t="str">
        <f ca="1"/>
        <v>Low Cap</v>
      </c>
    </row>
    <row r="24910" spans="11:16">
      <c r="K24910" s="14" t="str">
        <v/>
      </c>
      <c r="L24910" s="14" t="str">
        <v/>
      </c>
      <c r="O24910" s="14" t="str">
        <v/>
      </c>
      <c r="P24910" s="14" t="str">
        <f ca="1"/>
        <v>Low Cap</v>
      </c>
    </row>
    <row r="24911" spans="11:16">
      <c r="K24911" s="14" t="str">
        <v/>
      </c>
      <c r="L24911" s="14" t="str">
        <v/>
      </c>
      <c r="O24911" s="14" t="str">
        <v/>
      </c>
      <c r="P24911" s="14" t="str">
        <f ca="1"/>
        <v>Low Cap</v>
      </c>
    </row>
    <row r="24912" spans="11:16">
      <c r="K24912" s="14" t="str">
        <v/>
      </c>
      <c r="L24912" s="14" t="str">
        <v/>
      </c>
      <c r="O24912" s="14" t="str">
        <v/>
      </c>
      <c r="P24912" s="14" t="str">
        <f ca="1"/>
        <v>Low Cap</v>
      </c>
    </row>
    <row r="24913" spans="11:16">
      <c r="K24913" s="14" t="str">
        <v/>
      </c>
      <c r="L24913" s="14" t="str">
        <v/>
      </c>
      <c r="O24913" s="14" t="str">
        <v/>
      </c>
      <c r="P24913" s="14" t="str">
        <f ca="1"/>
        <v>Low Cap</v>
      </c>
    </row>
    <row r="24914" spans="11:16">
      <c r="K24914" s="14" t="str">
        <v/>
      </c>
      <c r="L24914" s="14" t="str">
        <v/>
      </c>
      <c r="O24914" s="14" t="str">
        <v/>
      </c>
      <c r="P24914" s="14" t="str">
        <f ca="1"/>
        <v>Low Cap</v>
      </c>
    </row>
    <row r="24915" spans="11:16">
      <c r="K24915" s="14" t="str">
        <v/>
      </c>
      <c r="L24915" s="14" t="str">
        <v/>
      </c>
      <c r="O24915" s="14" t="str">
        <v/>
      </c>
      <c r="P24915" s="14" t="str">
        <f ca="1"/>
        <v>Low Cap</v>
      </c>
    </row>
    <row r="24916" spans="11:16">
      <c r="K24916" s="14" t="str">
        <v/>
      </c>
      <c r="L24916" s="14" t="str">
        <v/>
      </c>
      <c r="O24916" s="14" t="str">
        <v/>
      </c>
      <c r="P24916" s="14" t="str">
        <f ca="1"/>
        <v>Low Cap</v>
      </c>
    </row>
    <row r="24917" spans="11:16">
      <c r="K24917" s="14" t="str">
        <v/>
      </c>
      <c r="L24917" s="14" t="str">
        <v/>
      </c>
      <c r="O24917" s="14" t="str">
        <v/>
      </c>
      <c r="P24917" s="14" t="str">
        <f ca="1"/>
        <v>Low Cap</v>
      </c>
    </row>
    <row r="24918" spans="11:16">
      <c r="K24918" s="14" t="str">
        <v/>
      </c>
      <c r="L24918" s="14" t="str">
        <v/>
      </c>
      <c r="O24918" s="14" t="str">
        <v/>
      </c>
      <c r="P24918" s="14" t="str">
        <f ca="1"/>
        <v>Low Cap</v>
      </c>
    </row>
    <row r="24919" spans="11:16">
      <c r="K24919" s="14" t="str">
        <v/>
      </c>
      <c r="L24919" s="14" t="str">
        <v/>
      </c>
      <c r="O24919" s="14" t="str">
        <v/>
      </c>
      <c r="P24919" s="14" t="str">
        <f ca="1"/>
        <v>Low Cap</v>
      </c>
    </row>
    <row r="24920" spans="11:16">
      <c r="K24920" s="14" t="str">
        <v/>
      </c>
      <c r="L24920" s="14" t="str">
        <v/>
      </c>
      <c r="O24920" s="14" t="str">
        <v/>
      </c>
      <c r="P24920" s="14" t="str">
        <f ca="1"/>
        <v>Low Cap</v>
      </c>
    </row>
    <row r="24921" spans="11:16">
      <c r="K24921" s="14" t="str">
        <v/>
      </c>
      <c r="L24921" s="14" t="str">
        <v/>
      </c>
      <c r="O24921" s="14" t="str">
        <v/>
      </c>
      <c r="P24921" s="14" t="str">
        <f ca="1"/>
        <v>Low Cap</v>
      </c>
    </row>
    <row r="24922" spans="11:16">
      <c r="K24922" s="14" t="str">
        <v/>
      </c>
      <c r="L24922" s="14" t="str">
        <v/>
      </c>
      <c r="O24922" s="14" t="str">
        <v/>
      </c>
      <c r="P24922" s="14" t="str">
        <f ca="1"/>
        <v>Low Cap</v>
      </c>
    </row>
    <row r="24923" spans="11:16">
      <c r="K24923" s="14" t="str">
        <v/>
      </c>
      <c r="L24923" s="14" t="str">
        <v/>
      </c>
      <c r="O24923" s="14" t="str">
        <v/>
      </c>
      <c r="P24923" s="14" t="str">
        <f ca="1"/>
        <v>Low Cap</v>
      </c>
    </row>
    <row r="24924" spans="11:16">
      <c r="K24924" s="14" t="str">
        <v/>
      </c>
      <c r="L24924" s="14" t="str">
        <v/>
      </c>
      <c r="O24924" s="14" t="str">
        <v/>
      </c>
      <c r="P24924" s="14" t="str">
        <f ca="1"/>
        <v>Low Cap</v>
      </c>
    </row>
    <row r="24925" spans="11:16">
      <c r="K24925" s="14" t="str">
        <v/>
      </c>
      <c r="L24925" s="14" t="str">
        <v/>
      </c>
      <c r="O24925" s="14" t="str">
        <v/>
      </c>
      <c r="P24925" s="14" t="str">
        <f ca="1"/>
        <v>Low Cap</v>
      </c>
    </row>
    <row r="24926" spans="11:16">
      <c r="K24926" s="14" t="str">
        <v/>
      </c>
      <c r="L24926" s="14" t="str">
        <v/>
      </c>
      <c r="O24926" s="14" t="str">
        <v/>
      </c>
      <c r="P24926" s="14" t="str">
        <f ca="1"/>
        <v>Low Cap</v>
      </c>
    </row>
    <row r="24927" spans="11:16">
      <c r="K24927" s="14" t="str">
        <v/>
      </c>
      <c r="L24927" s="14" t="str">
        <v/>
      </c>
      <c r="O24927" s="14" t="str">
        <v/>
      </c>
      <c r="P24927" s="14" t="str">
        <f ca="1"/>
        <v>Low Cap</v>
      </c>
    </row>
    <row r="24928" spans="11:16">
      <c r="K24928" s="14" t="str">
        <v/>
      </c>
      <c r="L24928" s="14" t="str">
        <v/>
      </c>
      <c r="O24928" s="14" t="str">
        <v/>
      </c>
      <c r="P24928" s="14" t="str">
        <f ca="1"/>
        <v>Low Cap</v>
      </c>
    </row>
    <row r="24929" spans="11:16">
      <c r="K24929" s="14" t="str">
        <v/>
      </c>
      <c r="L24929" s="14" t="str">
        <v/>
      </c>
      <c r="O24929" s="14" t="str">
        <v/>
      </c>
      <c r="P24929" s="14" t="str">
        <f ca="1"/>
        <v>Low Cap</v>
      </c>
    </row>
    <row r="24930" spans="11:16">
      <c r="K24930" s="14" t="str">
        <v/>
      </c>
      <c r="L24930" s="14" t="str">
        <v/>
      </c>
      <c r="O24930" s="14" t="str">
        <v/>
      </c>
      <c r="P24930" s="14" t="str">
        <f ca="1"/>
        <v>Low Cap</v>
      </c>
    </row>
    <row r="24931" spans="11:16">
      <c r="K24931" s="14" t="str">
        <v/>
      </c>
      <c r="L24931" s="14" t="str">
        <v/>
      </c>
      <c r="O24931" s="14" t="str">
        <v/>
      </c>
      <c r="P24931" s="14" t="str">
        <f ca="1"/>
        <v>Low Cap</v>
      </c>
    </row>
    <row r="24932" spans="11:16">
      <c r="K24932" s="14" t="str">
        <v/>
      </c>
      <c r="L24932" s="14" t="str">
        <v/>
      </c>
      <c r="O24932" s="14" t="str">
        <v/>
      </c>
      <c r="P24932" s="14" t="str">
        <f ca="1"/>
        <v>Low Cap</v>
      </c>
    </row>
    <row r="24933" spans="11:16">
      <c r="K24933" s="14" t="str">
        <v/>
      </c>
      <c r="L24933" s="14" t="str">
        <v/>
      </c>
      <c r="O24933" s="14" t="str">
        <v/>
      </c>
      <c r="P24933" s="14" t="str">
        <f ca="1"/>
        <v>Low Cap</v>
      </c>
    </row>
    <row r="24934" spans="11:16">
      <c r="K24934" s="14" t="str">
        <v/>
      </c>
      <c r="L24934" s="14" t="str">
        <v/>
      </c>
      <c r="O24934" s="14" t="str">
        <v/>
      </c>
      <c r="P24934" s="14" t="str">
        <f ca="1"/>
        <v>Low Cap</v>
      </c>
    </row>
    <row r="24935" spans="11:16">
      <c r="K24935" s="14" t="str">
        <v/>
      </c>
      <c r="L24935" s="14" t="str">
        <v/>
      </c>
      <c r="O24935" s="14" t="str">
        <v/>
      </c>
      <c r="P24935" s="14" t="str">
        <f ca="1"/>
        <v>Low Cap</v>
      </c>
    </row>
    <row r="24936" spans="11:16">
      <c r="K24936" s="14" t="str">
        <v/>
      </c>
      <c r="L24936" s="14" t="str">
        <v/>
      </c>
      <c r="O24936" s="14" t="str">
        <v/>
      </c>
      <c r="P24936" s="14" t="str">
        <f ca="1"/>
        <v>Low Cap</v>
      </c>
    </row>
    <row r="24937" spans="11:16">
      <c r="K24937" s="14" t="str">
        <v/>
      </c>
      <c r="L24937" s="14" t="str">
        <v/>
      </c>
      <c r="O24937" s="14" t="str">
        <v/>
      </c>
      <c r="P24937" s="14" t="str">
        <f ca="1"/>
        <v>Low Cap</v>
      </c>
    </row>
    <row r="24938" spans="11:16">
      <c r="K24938" s="14" t="str">
        <v/>
      </c>
      <c r="L24938" s="14" t="str">
        <v/>
      </c>
      <c r="O24938" s="14" t="str">
        <v/>
      </c>
      <c r="P24938" s="14" t="str">
        <f ca="1"/>
        <v>Low Cap</v>
      </c>
    </row>
    <row r="24939" spans="11:16">
      <c r="K24939" s="14" t="str">
        <v/>
      </c>
      <c r="L24939" s="14" t="str">
        <v/>
      </c>
      <c r="O24939" s="14" t="str">
        <v/>
      </c>
      <c r="P24939" s="14" t="str">
        <f ca="1"/>
        <v>Low Cap</v>
      </c>
    </row>
    <row r="24940" spans="11:16">
      <c r="K24940" s="14" t="str">
        <v/>
      </c>
      <c r="L24940" s="14" t="str">
        <v/>
      </c>
      <c r="O24940" s="14" t="str">
        <v/>
      </c>
      <c r="P24940" s="14" t="str">
        <f ca="1"/>
        <v>Low Cap</v>
      </c>
    </row>
    <row r="24941" spans="11:16">
      <c r="K24941" s="14" t="str">
        <v/>
      </c>
      <c r="L24941" s="14" t="str">
        <v/>
      </c>
      <c r="O24941" s="14" t="str">
        <v/>
      </c>
      <c r="P24941" s="14" t="str">
        <f ca="1"/>
        <v>Low Cap</v>
      </c>
    </row>
    <row r="24942" spans="11:16">
      <c r="K24942" s="14" t="str">
        <v/>
      </c>
      <c r="L24942" s="14" t="str">
        <v/>
      </c>
      <c r="O24942" s="14" t="str">
        <v/>
      </c>
      <c r="P24942" s="14" t="str">
        <f ca="1"/>
        <v>Low Cap</v>
      </c>
    </row>
    <row r="24943" spans="11:16">
      <c r="K24943" s="14" t="str">
        <v/>
      </c>
      <c r="L24943" s="14" t="str">
        <v/>
      </c>
      <c r="O24943" s="14" t="str">
        <v/>
      </c>
      <c r="P24943" s="14" t="str">
        <f ca="1"/>
        <v>Low Cap</v>
      </c>
    </row>
    <row r="24944" spans="11:16">
      <c r="K24944" s="14" t="str">
        <v/>
      </c>
      <c r="L24944" s="14" t="str">
        <v/>
      </c>
      <c r="O24944" s="14" t="str">
        <v/>
      </c>
      <c r="P24944" s="14" t="str">
        <f ca="1"/>
        <v>Low Cap</v>
      </c>
    </row>
    <row r="24945" spans="11:16">
      <c r="K24945" s="14" t="str">
        <v/>
      </c>
      <c r="L24945" s="14" t="str">
        <v/>
      </c>
      <c r="O24945" s="14" t="str">
        <v/>
      </c>
      <c r="P24945" s="14" t="str">
        <f ca="1"/>
        <v>Low Cap</v>
      </c>
    </row>
    <row r="24946" spans="11:16">
      <c r="K24946" s="14" t="str">
        <v/>
      </c>
      <c r="L24946" s="14" t="str">
        <v/>
      </c>
      <c r="O24946" s="14" t="str">
        <v/>
      </c>
      <c r="P24946" s="14" t="str">
        <f ca="1"/>
        <v>Low Cap</v>
      </c>
    </row>
    <row r="24947" spans="11:16">
      <c r="K24947" s="14" t="str">
        <v/>
      </c>
      <c r="L24947" s="14" t="str">
        <v/>
      </c>
      <c r="O24947" s="14" t="str">
        <v/>
      </c>
      <c r="P24947" s="14" t="str">
        <f ca="1"/>
        <v>Low Cap</v>
      </c>
    </row>
    <row r="24948" spans="11:16">
      <c r="K24948" s="14" t="str">
        <v/>
      </c>
      <c r="L24948" s="14" t="str">
        <v/>
      </c>
      <c r="O24948" s="14" t="str">
        <v/>
      </c>
      <c r="P24948" s="14" t="str">
        <f ca="1"/>
        <v>Low Cap</v>
      </c>
    </row>
    <row r="24949" spans="11:16">
      <c r="K24949" s="14" t="str">
        <v/>
      </c>
      <c r="L24949" s="14" t="str">
        <v/>
      </c>
      <c r="O24949" s="14" t="str">
        <v/>
      </c>
      <c r="P24949" s="14" t="str">
        <f ca="1"/>
        <v>Low Cap</v>
      </c>
    </row>
    <row r="24950" spans="11:16">
      <c r="K24950" s="14" t="str">
        <v/>
      </c>
      <c r="L24950" s="14" t="str">
        <v/>
      </c>
      <c r="O24950" s="14" t="str">
        <v/>
      </c>
      <c r="P24950" s="14" t="str">
        <f ca="1"/>
        <v>Low Cap</v>
      </c>
    </row>
    <row r="24951" spans="11:16">
      <c r="K24951" s="14" t="str">
        <v/>
      </c>
      <c r="L24951" s="14" t="str">
        <v/>
      </c>
      <c r="O24951" s="14" t="str">
        <v/>
      </c>
      <c r="P24951" s="14" t="str">
        <f ca="1"/>
        <v>Low Cap</v>
      </c>
    </row>
    <row r="24952" spans="11:16">
      <c r="K24952" s="14" t="str">
        <v/>
      </c>
      <c r="L24952" s="14" t="str">
        <v/>
      </c>
      <c r="O24952" s="14" t="str">
        <v/>
      </c>
      <c r="P24952" s="14" t="str">
        <f ca="1"/>
        <v>Low Cap</v>
      </c>
    </row>
    <row r="24953" spans="11:16">
      <c r="K24953" s="14" t="str">
        <v/>
      </c>
      <c r="L24953" s="14" t="str">
        <v/>
      </c>
      <c r="O24953" s="14" t="str">
        <v/>
      </c>
      <c r="P24953" s="14" t="str">
        <f ca="1"/>
        <v>Low Cap</v>
      </c>
    </row>
    <row r="24954" spans="11:16">
      <c r="K24954" s="14" t="str">
        <v/>
      </c>
      <c r="L24954" s="14" t="str">
        <v/>
      </c>
      <c r="O24954" s="14" t="str">
        <v/>
      </c>
      <c r="P24954" s="14" t="str">
        <f ca="1"/>
        <v>Low Cap</v>
      </c>
    </row>
    <row r="24955" spans="11:16">
      <c r="K24955" s="14" t="str">
        <v/>
      </c>
      <c r="L24955" s="14" t="str">
        <v/>
      </c>
      <c r="O24955" s="14" t="str">
        <v/>
      </c>
      <c r="P24955" s="14" t="str">
        <f ca="1"/>
        <v>Low Cap</v>
      </c>
    </row>
    <row r="24956" spans="11:16">
      <c r="K24956" s="14" t="str">
        <v/>
      </c>
      <c r="L24956" s="14" t="str">
        <v/>
      </c>
      <c r="O24956" s="14" t="str">
        <v/>
      </c>
      <c r="P24956" s="14" t="str">
        <f ca="1"/>
        <v>Low Cap</v>
      </c>
    </row>
    <row r="24957" spans="11:16">
      <c r="K24957" s="14" t="str">
        <v/>
      </c>
      <c r="L24957" s="14" t="str">
        <v/>
      </c>
      <c r="O24957" s="14" t="str">
        <v/>
      </c>
      <c r="P24957" s="14" t="str">
        <f ca="1"/>
        <v>Low Cap</v>
      </c>
    </row>
    <row r="24958" spans="11:16">
      <c r="K24958" s="14" t="str">
        <v/>
      </c>
      <c r="L24958" s="14" t="str">
        <v/>
      </c>
      <c r="O24958" s="14" t="str">
        <v/>
      </c>
      <c r="P24958" s="14" t="str">
        <f ca="1"/>
        <v>Low Cap</v>
      </c>
    </row>
    <row r="24959" spans="11:16">
      <c r="K24959" s="14" t="str">
        <v/>
      </c>
      <c r="L24959" s="14" t="str">
        <v/>
      </c>
      <c r="O24959" s="14" t="str">
        <v/>
      </c>
      <c r="P24959" s="14" t="str">
        <f ca="1"/>
        <v>Low Cap</v>
      </c>
    </row>
    <row r="24960" spans="11:16">
      <c r="K24960" s="14" t="str">
        <v/>
      </c>
      <c r="L24960" s="14" t="str">
        <v/>
      </c>
      <c r="O24960" s="14" t="str">
        <v/>
      </c>
      <c r="P24960" s="14" t="str">
        <f ca="1"/>
        <v>Low Cap</v>
      </c>
    </row>
    <row r="24961" spans="11:16">
      <c r="K24961" s="14" t="str">
        <v/>
      </c>
      <c r="L24961" s="14" t="str">
        <v/>
      </c>
      <c r="O24961" s="14" t="str">
        <v/>
      </c>
      <c r="P24961" s="14" t="str">
        <f ca="1"/>
        <v>Low Cap</v>
      </c>
    </row>
    <row r="24962" spans="11:16">
      <c r="K24962" s="14" t="str">
        <v/>
      </c>
      <c r="L24962" s="14" t="str">
        <v/>
      </c>
      <c r="O24962" s="14" t="str">
        <v/>
      </c>
      <c r="P24962" s="14" t="str">
        <f ca="1"/>
        <v>Low Cap</v>
      </c>
    </row>
    <row r="24963" spans="11:16">
      <c r="K24963" s="14" t="str">
        <v/>
      </c>
      <c r="L24963" s="14" t="str">
        <v/>
      </c>
      <c r="O24963" s="14" t="str">
        <v/>
      </c>
      <c r="P24963" s="14" t="str">
        <f ca="1"/>
        <v>Low Cap</v>
      </c>
    </row>
    <row r="24964" spans="11:16">
      <c r="K24964" s="14" t="str">
        <v/>
      </c>
      <c r="L24964" s="14" t="str">
        <v/>
      </c>
      <c r="O24964" s="14" t="str">
        <v/>
      </c>
      <c r="P24964" s="14" t="str">
        <f ca="1"/>
        <v>Low Cap</v>
      </c>
    </row>
    <row r="24965" spans="11:16">
      <c r="K24965" s="14" t="str">
        <v/>
      </c>
      <c r="L24965" s="14" t="str">
        <v/>
      </c>
      <c r="O24965" s="14" t="str">
        <v/>
      </c>
      <c r="P24965" s="14" t="str">
        <f ca="1"/>
        <v>Low Cap</v>
      </c>
    </row>
    <row r="24966" spans="11:16">
      <c r="K24966" s="14" t="str">
        <v/>
      </c>
      <c r="L24966" s="14" t="str">
        <v/>
      </c>
      <c r="O24966" s="14" t="str">
        <v/>
      </c>
      <c r="P24966" s="14" t="str">
        <f ca="1"/>
        <v>Low Cap</v>
      </c>
    </row>
    <row r="24967" spans="11:16">
      <c r="K24967" s="14" t="str">
        <v/>
      </c>
      <c r="L24967" s="14" t="str">
        <v/>
      </c>
      <c r="O24967" s="14" t="str">
        <v/>
      </c>
      <c r="P24967" s="14" t="str">
        <f ca="1"/>
        <v>Low Cap</v>
      </c>
    </row>
    <row r="24968" spans="11:16">
      <c r="K24968" s="14" t="str">
        <v/>
      </c>
      <c r="L24968" s="14" t="str">
        <v/>
      </c>
      <c r="O24968" s="14" t="str">
        <v/>
      </c>
      <c r="P24968" s="14" t="str">
        <f ca="1"/>
        <v>Low Cap</v>
      </c>
    </row>
    <row r="24969" spans="11:16">
      <c r="K24969" s="14" t="str">
        <v/>
      </c>
      <c r="L24969" s="14" t="str">
        <v/>
      </c>
      <c r="O24969" s="14" t="str">
        <v/>
      </c>
      <c r="P24969" s="14" t="str">
        <f ca="1"/>
        <v>Low Cap</v>
      </c>
    </row>
    <row r="24970" spans="11:16">
      <c r="K24970" s="14" t="str">
        <v/>
      </c>
      <c r="L24970" s="14" t="str">
        <v/>
      </c>
      <c r="O24970" s="14" t="str">
        <v/>
      </c>
      <c r="P24970" s="14" t="str">
        <f ca="1"/>
        <v>Low Cap</v>
      </c>
    </row>
    <row r="24971" spans="11:16">
      <c r="K24971" s="14" t="str">
        <v/>
      </c>
      <c r="L24971" s="14" t="str">
        <v/>
      </c>
      <c r="O24971" s="14" t="str">
        <v/>
      </c>
      <c r="P24971" s="14" t="str">
        <f ca="1"/>
        <v>Low Cap</v>
      </c>
    </row>
    <row r="24972" spans="11:16">
      <c r="K24972" s="14" t="str">
        <v/>
      </c>
      <c r="L24972" s="14" t="str">
        <v/>
      </c>
      <c r="O24972" s="14" t="str">
        <v/>
      </c>
      <c r="P24972" s="14" t="str">
        <f ca="1"/>
        <v>Low Cap</v>
      </c>
    </row>
    <row r="24973" spans="11:16">
      <c r="K24973" s="14" t="str">
        <v/>
      </c>
      <c r="L24973" s="14" t="str">
        <v/>
      </c>
      <c r="O24973" s="14" t="str">
        <v/>
      </c>
      <c r="P24973" s="14" t="str">
        <f ca="1"/>
        <v>Low Cap</v>
      </c>
    </row>
    <row r="24974" spans="11:16">
      <c r="K24974" s="14" t="str">
        <v/>
      </c>
      <c r="L24974" s="14" t="str">
        <v/>
      </c>
      <c r="O24974" s="14" t="str">
        <v/>
      </c>
      <c r="P24974" s="14" t="str">
        <f ca="1"/>
        <v>Low Cap</v>
      </c>
    </row>
    <row r="24975" spans="11:16">
      <c r="K24975" s="14" t="str">
        <v/>
      </c>
      <c r="L24975" s="14" t="str">
        <v/>
      </c>
      <c r="O24975" s="14" t="str">
        <v/>
      </c>
      <c r="P24975" s="14" t="str">
        <f ca="1"/>
        <v>Low Cap</v>
      </c>
    </row>
    <row r="24976" spans="11:16">
      <c r="K24976" s="14" t="str">
        <v/>
      </c>
      <c r="L24976" s="14" t="str">
        <v/>
      </c>
      <c r="O24976" s="14" t="str">
        <v/>
      </c>
      <c r="P24976" s="14" t="str">
        <f ca="1"/>
        <v>Low Cap</v>
      </c>
    </row>
    <row r="24977" spans="11:16">
      <c r="K24977" s="14" t="str">
        <v/>
      </c>
      <c r="L24977" s="14" t="str">
        <v/>
      </c>
      <c r="O24977" s="14" t="str">
        <v/>
      </c>
      <c r="P24977" s="14" t="str">
        <f ca="1"/>
        <v>Low Cap</v>
      </c>
    </row>
    <row r="24978" spans="11:16">
      <c r="K24978" s="14" t="str">
        <v/>
      </c>
      <c r="L24978" s="14" t="str">
        <v/>
      </c>
      <c r="O24978" s="14" t="str">
        <v/>
      </c>
      <c r="P24978" s="14" t="str">
        <f ca="1"/>
        <v>Low Cap</v>
      </c>
    </row>
    <row r="24979" spans="11:16">
      <c r="K24979" s="14" t="str">
        <v/>
      </c>
      <c r="L24979" s="14" t="str">
        <v/>
      </c>
      <c r="O24979" s="14" t="str">
        <v/>
      </c>
      <c r="P24979" s="14" t="str">
        <f ca="1"/>
        <v>Low Cap</v>
      </c>
    </row>
    <row r="24980" spans="11:16">
      <c r="K24980" s="14" t="str">
        <v/>
      </c>
      <c r="L24980" s="14" t="str">
        <v/>
      </c>
      <c r="O24980" s="14" t="str">
        <v/>
      </c>
      <c r="P24980" s="14" t="str">
        <f ca="1"/>
        <v>Low Cap</v>
      </c>
    </row>
    <row r="24981" spans="11:16">
      <c r="K24981" s="14" t="str">
        <v/>
      </c>
      <c r="L24981" s="14" t="str">
        <v/>
      </c>
      <c r="O24981" s="14" t="str">
        <v/>
      </c>
      <c r="P24981" s="14" t="str">
        <f ca="1"/>
        <v>Low Cap</v>
      </c>
    </row>
    <row r="24982" spans="11:16">
      <c r="K24982" s="14" t="str">
        <v/>
      </c>
      <c r="L24982" s="14" t="str">
        <v/>
      </c>
      <c r="O24982" s="14" t="str">
        <v/>
      </c>
      <c r="P24982" s="14" t="str">
        <f ca="1"/>
        <v>Low Cap</v>
      </c>
    </row>
    <row r="24983" spans="11:16">
      <c r="K24983" s="14" t="str">
        <v/>
      </c>
      <c r="L24983" s="14" t="str">
        <v/>
      </c>
      <c r="O24983" s="14" t="str">
        <v/>
      </c>
      <c r="P24983" s="14" t="str">
        <f ca="1"/>
        <v>Low Cap</v>
      </c>
    </row>
    <row r="24984" spans="11:16">
      <c r="K24984" s="14" t="str">
        <v/>
      </c>
      <c r="L24984" s="14" t="str">
        <v/>
      </c>
      <c r="O24984" s="14" t="str">
        <v/>
      </c>
      <c r="P24984" s="14" t="str">
        <f ca="1"/>
        <v>Low Cap</v>
      </c>
    </row>
    <row r="24985" spans="11:16">
      <c r="K24985" s="14" t="str">
        <v/>
      </c>
      <c r="L24985" s="14" t="str">
        <v/>
      </c>
      <c r="O24985" s="14" t="str">
        <v/>
      </c>
      <c r="P24985" s="14" t="str">
        <f ca="1"/>
        <v>Low Cap</v>
      </c>
    </row>
    <row r="24986" spans="11:16">
      <c r="K24986" s="14" t="str">
        <v/>
      </c>
      <c r="L24986" s="14" t="str">
        <v/>
      </c>
      <c r="O24986" s="14" t="str">
        <v/>
      </c>
      <c r="P24986" s="14" t="str">
        <f ca="1"/>
        <v>Low Cap</v>
      </c>
    </row>
    <row r="24987" spans="11:16">
      <c r="K24987" s="14" t="str">
        <v/>
      </c>
      <c r="L24987" s="14" t="str">
        <v/>
      </c>
      <c r="O24987" s="14" t="str">
        <v/>
      </c>
      <c r="P24987" s="14" t="str">
        <f ca="1"/>
        <v>Low Cap</v>
      </c>
    </row>
    <row r="24988" spans="11:16">
      <c r="K24988" s="14" t="str">
        <v/>
      </c>
      <c r="L24988" s="14" t="str">
        <v/>
      </c>
      <c r="O24988" s="14" t="str">
        <v/>
      </c>
      <c r="P24988" s="14" t="str">
        <f ca="1"/>
        <v>Low Cap</v>
      </c>
    </row>
    <row r="24989" spans="11:16">
      <c r="K24989" s="14" t="str">
        <v/>
      </c>
      <c r="L24989" s="14" t="str">
        <v/>
      </c>
      <c r="O24989" s="14" t="str">
        <v/>
      </c>
      <c r="P24989" s="14" t="str">
        <f ca="1"/>
        <v>Low Cap</v>
      </c>
    </row>
    <row r="24990" spans="11:16">
      <c r="K24990" s="14" t="str">
        <v/>
      </c>
      <c r="L24990" s="14" t="str">
        <v/>
      </c>
      <c r="O24990" s="14" t="str">
        <v/>
      </c>
      <c r="P24990" s="14" t="str">
        <f ca="1"/>
        <v>Low Cap</v>
      </c>
    </row>
    <row r="24991" spans="11:16">
      <c r="K24991" s="14" t="str">
        <v/>
      </c>
      <c r="L24991" s="14" t="str">
        <v/>
      </c>
      <c r="O24991" s="14" t="str">
        <v/>
      </c>
      <c r="P24991" s="14" t="str">
        <f ca="1"/>
        <v>Low Cap</v>
      </c>
    </row>
    <row r="24992" spans="11:16">
      <c r="K24992" s="14" t="str">
        <v/>
      </c>
      <c r="L24992" s="14" t="str">
        <v/>
      </c>
      <c r="O24992" s="14" t="str">
        <v/>
      </c>
      <c r="P24992" s="14" t="str">
        <f ca="1"/>
        <v>Low Cap</v>
      </c>
    </row>
    <row r="24993" spans="11:16">
      <c r="K24993" s="14" t="str">
        <v/>
      </c>
      <c r="L24993" s="14" t="str">
        <v/>
      </c>
      <c r="O24993" s="14" t="str">
        <v/>
      </c>
      <c r="P24993" s="14" t="str">
        <f ca="1"/>
        <v>Low Cap</v>
      </c>
    </row>
    <row r="24994" spans="11:16">
      <c r="K24994" s="14" t="str">
        <v/>
      </c>
      <c r="L24994" s="14" t="str">
        <v/>
      </c>
      <c r="O24994" s="14" t="str">
        <v/>
      </c>
      <c r="P24994" s="14" t="str">
        <f ca="1"/>
        <v>Low Cap</v>
      </c>
    </row>
    <row r="24995" spans="11:16">
      <c r="K24995" s="14" t="str">
        <v/>
      </c>
      <c r="L24995" s="14" t="str">
        <v/>
      </c>
      <c r="O24995" s="14" t="str">
        <v/>
      </c>
      <c r="P24995" s="14" t="str">
        <f ca="1"/>
        <v>Low Cap</v>
      </c>
    </row>
    <row r="24996" spans="11:16">
      <c r="K24996" s="14" t="str">
        <v/>
      </c>
      <c r="L24996" s="14" t="str">
        <v/>
      </c>
      <c r="O24996" s="14" t="str">
        <v/>
      </c>
      <c r="P24996" s="14" t="str">
        <f ca="1"/>
        <v>Low Cap</v>
      </c>
    </row>
    <row r="24997" spans="11:16">
      <c r="K24997" s="14" t="str">
        <v/>
      </c>
      <c r="L24997" s="14" t="str">
        <v/>
      </c>
      <c r="O24997" s="14" t="str">
        <v/>
      </c>
      <c r="P24997" s="14" t="str">
        <f ca="1"/>
        <v>Low Cap</v>
      </c>
    </row>
    <row r="24998" spans="11:16">
      <c r="K24998" s="14" t="str">
        <v/>
      </c>
      <c r="L24998" s="14" t="str">
        <v/>
      </c>
      <c r="O24998" s="14" t="str">
        <v/>
      </c>
      <c r="P24998" s="14" t="str">
        <f ca="1"/>
        <v>Low Cap</v>
      </c>
    </row>
    <row r="24999" spans="11:16">
      <c r="K24999" s="14" t="str">
        <v/>
      </c>
      <c r="L24999" s="14" t="str">
        <v/>
      </c>
      <c r="O24999" s="14" t="str">
        <v/>
      </c>
      <c r="P24999" s="14" t="str">
        <f ca="1"/>
        <v>Low Cap</v>
      </c>
    </row>
    <row r="25000" spans="11:16">
      <c r="K25000" s="14" t="str">
        <v/>
      </c>
      <c r="L25000" s="14" t="str">
        <v/>
      </c>
      <c r="O25000" s="14" t="str">
        <v/>
      </c>
      <c r="P25000" s="14" t="str">
        <f ca="1"/>
        <v>Low Cap</v>
      </c>
    </row>
    <row r="25001" spans="11:16">
      <c r="K25001" s="14" t="str">
        <v/>
      </c>
      <c r="L25001" s="14" t="str">
        <v/>
      </c>
      <c r="O25001" s="14" t="str">
        <v/>
      </c>
      <c r="P25001" s="14" t="str">
        <f ca="1"/>
        <v>Low Cap</v>
      </c>
    </row>
    <row r="25002" spans="11:16">
      <c r="K25002" s="14" t="str">
        <v/>
      </c>
      <c r="L25002" s="14" t="str">
        <v/>
      </c>
      <c r="O25002" s="14" t="str">
        <v/>
      </c>
      <c r="P25002" s="14" t="str">
        <f ca="1"/>
        <v>Low Cap</v>
      </c>
    </row>
    <row r="25003" spans="11:16">
      <c r="K25003" s="14" t="str">
        <v/>
      </c>
      <c r="L25003" s="14" t="str">
        <v/>
      </c>
      <c r="O25003" s="14" t="str">
        <v/>
      </c>
      <c r="P25003" s="14" t="str">
        <f ca="1"/>
        <v>Low Cap</v>
      </c>
    </row>
    <row r="25004" spans="11:16">
      <c r="K25004" s="14" t="str">
        <v/>
      </c>
      <c r="L25004" s="14" t="str">
        <v/>
      </c>
      <c r="O25004" s="14" t="str">
        <v/>
      </c>
      <c r="P25004" s="14" t="str">
        <f ca="1"/>
        <v>Low Cap</v>
      </c>
    </row>
    <row r="25005" spans="11:16">
      <c r="K25005" s="14" t="str">
        <v/>
      </c>
      <c r="L25005" s="14" t="str">
        <v/>
      </c>
      <c r="O25005" s="14" t="str">
        <v/>
      </c>
      <c r="P25005" s="14" t="str">
        <f ca="1"/>
        <v>Low Cap</v>
      </c>
    </row>
    <row r="25006" spans="11:16">
      <c r="K25006" s="14" t="str">
        <v/>
      </c>
      <c r="L25006" s="14" t="str">
        <v/>
      </c>
      <c r="O25006" s="14" t="str">
        <v/>
      </c>
      <c r="P25006" s="14" t="str">
        <f ca="1"/>
        <v>Low Cap</v>
      </c>
    </row>
    <row r="25007" spans="11:16">
      <c r="K25007" s="14" t="str">
        <v/>
      </c>
      <c r="L25007" s="14" t="str">
        <v/>
      </c>
      <c r="O25007" s="14" t="str">
        <v/>
      </c>
      <c r="P25007" s="14" t="str">
        <f ca="1"/>
        <v>Low Cap</v>
      </c>
    </row>
    <row r="25008" spans="11:16">
      <c r="K25008" s="14" t="str">
        <v/>
      </c>
      <c r="L25008" s="14" t="str">
        <v/>
      </c>
      <c r="O25008" s="14" t="str">
        <v/>
      </c>
      <c r="P25008" s="14" t="str">
        <f ca="1"/>
        <v>Low Cap</v>
      </c>
    </row>
    <row r="25009" spans="11:16">
      <c r="K25009" s="14" t="str">
        <v/>
      </c>
      <c r="L25009" s="14" t="str">
        <v/>
      </c>
      <c r="O25009" s="14" t="str">
        <v/>
      </c>
      <c r="P25009" s="14" t="str">
        <f ca="1"/>
        <v>Low Cap</v>
      </c>
    </row>
    <row r="25010" spans="11:16">
      <c r="K25010" s="14" t="str">
        <v/>
      </c>
      <c r="L25010" s="14" t="str">
        <v/>
      </c>
      <c r="O25010" s="14" t="str">
        <v/>
      </c>
      <c r="P25010" s="14" t="str">
        <f ca="1"/>
        <v>Low Cap</v>
      </c>
    </row>
    <row r="25011" spans="11:16">
      <c r="K25011" s="14" t="str">
        <v/>
      </c>
      <c r="L25011" s="14" t="str">
        <v/>
      </c>
      <c r="O25011" s="14" t="str">
        <v/>
      </c>
      <c r="P25011" s="14" t="str">
        <f ca="1"/>
        <v>Low Cap</v>
      </c>
    </row>
    <row r="25012" spans="11:16">
      <c r="K25012" s="14" t="str">
        <v/>
      </c>
      <c r="L25012" s="14" t="str">
        <v/>
      </c>
      <c r="O25012" s="14" t="str">
        <v/>
      </c>
      <c r="P25012" s="14" t="str">
        <f ca="1"/>
        <v>Low Cap</v>
      </c>
    </row>
    <row r="25013" spans="11:16">
      <c r="K25013" s="14" t="str">
        <v/>
      </c>
      <c r="L25013" s="14" t="str">
        <v/>
      </c>
      <c r="O25013" s="14" t="str">
        <v/>
      </c>
      <c r="P25013" s="14" t="str">
        <f ca="1"/>
        <v>Low Cap</v>
      </c>
    </row>
    <row r="25014" spans="11:16">
      <c r="K25014" s="14" t="str">
        <v/>
      </c>
      <c r="L25014" s="14" t="str">
        <v/>
      </c>
      <c r="O25014" s="14" t="str">
        <v/>
      </c>
      <c r="P25014" s="14" t="str">
        <f ca="1"/>
        <v>Low Cap</v>
      </c>
    </row>
    <row r="25015" spans="11:16">
      <c r="K25015" s="14" t="str">
        <v/>
      </c>
      <c r="L25015" s="14" t="str">
        <v/>
      </c>
      <c r="O25015" s="14" t="str">
        <v/>
      </c>
      <c r="P25015" s="14" t="str">
        <f ca="1"/>
        <v>Low Cap</v>
      </c>
    </row>
    <row r="25016" spans="11:16">
      <c r="K25016" s="14" t="str">
        <v/>
      </c>
      <c r="L25016" s="14" t="str">
        <v/>
      </c>
      <c r="O25016" s="14" t="str">
        <v/>
      </c>
      <c r="P25016" s="14" t="str">
        <f ca="1"/>
        <v>Low Cap</v>
      </c>
    </row>
    <row r="25017" spans="11:16">
      <c r="K25017" s="14" t="str">
        <v/>
      </c>
      <c r="L25017" s="14" t="str">
        <v/>
      </c>
      <c r="O25017" s="14" t="str">
        <v/>
      </c>
      <c r="P25017" s="14" t="str">
        <f ca="1"/>
        <v>Low Cap</v>
      </c>
    </row>
    <row r="25018" spans="11:16">
      <c r="K25018" s="14" t="str">
        <v/>
      </c>
      <c r="L25018" s="14" t="str">
        <v/>
      </c>
      <c r="O25018" s="14" t="str">
        <v/>
      </c>
      <c r="P25018" s="14" t="str">
        <f ca="1"/>
        <v>Low Cap</v>
      </c>
    </row>
    <row r="25019" spans="11:16">
      <c r="K25019" s="14" t="str">
        <v/>
      </c>
      <c r="L25019" s="14" t="str">
        <v/>
      </c>
      <c r="O25019" s="14" t="str">
        <v/>
      </c>
      <c r="P25019" s="14" t="str">
        <f ca="1"/>
        <v>Low Cap</v>
      </c>
    </row>
    <row r="25020" spans="11:16">
      <c r="K25020" s="14" t="str">
        <v/>
      </c>
      <c r="L25020" s="14" t="str">
        <v/>
      </c>
      <c r="O25020" s="14" t="str">
        <v/>
      </c>
      <c r="P25020" s="14" t="str">
        <f ca="1"/>
        <v>Low Cap</v>
      </c>
    </row>
    <row r="25021" spans="11:16">
      <c r="K25021" s="14" t="str">
        <v/>
      </c>
      <c r="L25021" s="14" t="str">
        <v/>
      </c>
      <c r="O25021" s="14" t="str">
        <v/>
      </c>
      <c r="P25021" s="14" t="str">
        <f ca="1"/>
        <v>Low Cap</v>
      </c>
    </row>
    <row r="25022" spans="11:16">
      <c r="K25022" s="14" t="str">
        <v/>
      </c>
      <c r="L25022" s="14" t="str">
        <v/>
      </c>
      <c r="O25022" s="14" t="str">
        <v/>
      </c>
      <c r="P25022" s="14" t="str">
        <f ca="1"/>
        <v>Low Cap</v>
      </c>
    </row>
    <row r="25023" spans="11:16">
      <c r="K25023" s="14" t="str">
        <v/>
      </c>
      <c r="L25023" s="14" t="str">
        <v/>
      </c>
      <c r="O25023" s="14" t="str">
        <v/>
      </c>
      <c r="P25023" s="14" t="str">
        <f ca="1"/>
        <v>Low Cap</v>
      </c>
    </row>
    <row r="25024" spans="11:16">
      <c r="K25024" s="14" t="str">
        <v/>
      </c>
      <c r="L25024" s="14" t="str">
        <v/>
      </c>
      <c r="O25024" s="14" t="str">
        <v/>
      </c>
      <c r="P25024" s="14" t="str">
        <f ca="1"/>
        <v>Low Cap</v>
      </c>
    </row>
    <row r="25025" spans="11:16">
      <c r="K25025" s="14" t="str">
        <v/>
      </c>
      <c r="L25025" s="14" t="str">
        <v/>
      </c>
      <c r="O25025" s="14" t="str">
        <v/>
      </c>
      <c r="P25025" s="14" t="str">
        <f ca="1"/>
        <v>Low Cap</v>
      </c>
    </row>
    <row r="25026" spans="11:16">
      <c r="K25026" s="14" t="str">
        <v/>
      </c>
      <c r="L25026" s="14" t="str">
        <v/>
      </c>
      <c r="O25026" s="14" t="str">
        <v/>
      </c>
      <c r="P25026" s="14" t="str">
        <f ca="1"/>
        <v>Low Cap</v>
      </c>
    </row>
    <row r="25027" spans="11:16">
      <c r="K25027" s="14" t="str">
        <v/>
      </c>
      <c r="L25027" s="14" t="str">
        <v/>
      </c>
      <c r="O25027" s="14" t="str">
        <v/>
      </c>
      <c r="P25027" s="14" t="str">
        <f ca="1"/>
        <v>Low Cap</v>
      </c>
    </row>
    <row r="25028" spans="11:16">
      <c r="K25028" s="14" t="str">
        <v/>
      </c>
      <c r="L25028" s="14" t="str">
        <v/>
      </c>
      <c r="O25028" s="14" t="str">
        <v/>
      </c>
      <c r="P25028" s="14" t="str">
        <f ca="1"/>
        <v>Low Cap</v>
      </c>
    </row>
    <row r="25029" spans="11:16">
      <c r="K25029" s="14" t="str">
        <v/>
      </c>
      <c r="L25029" s="14" t="str">
        <v/>
      </c>
      <c r="O25029" s="14" t="str">
        <v/>
      </c>
      <c r="P25029" s="14" t="str">
        <f ca="1"/>
        <v>Low Cap</v>
      </c>
    </row>
    <row r="25030" spans="11:16">
      <c r="K25030" s="14" t="str">
        <v/>
      </c>
      <c r="L25030" s="14" t="str">
        <v/>
      </c>
      <c r="O25030" s="14" t="str">
        <v/>
      </c>
      <c r="P25030" s="14" t="str">
        <f ca="1"/>
        <v>Low Cap</v>
      </c>
    </row>
    <row r="25031" spans="11:16">
      <c r="K25031" s="14" t="str">
        <v/>
      </c>
      <c r="L25031" s="14" t="str">
        <v/>
      </c>
      <c r="O25031" s="14" t="str">
        <v/>
      </c>
      <c r="P25031" s="14" t="str">
        <f ca="1"/>
        <v>Low Cap</v>
      </c>
    </row>
    <row r="25032" spans="11:16">
      <c r="K25032" s="14" t="str">
        <v/>
      </c>
      <c r="L25032" s="14" t="str">
        <v/>
      </c>
      <c r="O25032" s="14" t="str">
        <v/>
      </c>
      <c r="P25032" s="14" t="str">
        <f ca="1"/>
        <v>Low Cap</v>
      </c>
    </row>
    <row r="25033" spans="11:16">
      <c r="K25033" s="14" t="str">
        <v/>
      </c>
      <c r="L25033" s="14" t="str">
        <v/>
      </c>
      <c r="O25033" s="14" t="str">
        <v/>
      </c>
      <c r="P25033" s="14" t="str">
        <f ca="1"/>
        <v>Low Cap</v>
      </c>
    </row>
    <row r="25034" spans="11:16">
      <c r="K25034" s="14" t="str">
        <v/>
      </c>
      <c r="L25034" s="14" t="str">
        <v/>
      </c>
      <c r="O25034" s="14" t="str">
        <v/>
      </c>
      <c r="P25034" s="14" t="str">
        <f ca="1"/>
        <v>Low Cap</v>
      </c>
    </row>
    <row r="25035" spans="11:16">
      <c r="K25035" s="14" t="str">
        <v/>
      </c>
      <c r="L25035" s="14" t="str">
        <v/>
      </c>
      <c r="O25035" s="14" t="str">
        <v/>
      </c>
      <c r="P25035" s="14" t="str">
        <f ca="1"/>
        <v>Low Cap</v>
      </c>
    </row>
    <row r="25036" spans="11:16">
      <c r="K25036" s="14" t="str">
        <v/>
      </c>
      <c r="L25036" s="14" t="str">
        <v/>
      </c>
      <c r="O25036" s="14" t="str">
        <v/>
      </c>
      <c r="P25036" s="14" t="str">
        <f ca="1"/>
        <v>Low Cap</v>
      </c>
    </row>
    <row r="25037" spans="11:16">
      <c r="K25037" s="14" t="str">
        <v/>
      </c>
      <c r="L25037" s="14" t="str">
        <v/>
      </c>
      <c r="O25037" s="14" t="str">
        <v/>
      </c>
      <c r="P25037" s="14" t="str">
        <f ca="1"/>
        <v>Low Cap</v>
      </c>
    </row>
    <row r="25038" spans="11:16">
      <c r="K25038" s="14" t="str">
        <v/>
      </c>
      <c r="L25038" s="14" t="str">
        <v/>
      </c>
      <c r="O25038" s="14" t="str">
        <v/>
      </c>
      <c r="P25038" s="14" t="str">
        <f ca="1"/>
        <v>Low Cap</v>
      </c>
    </row>
    <row r="25039" spans="11:16">
      <c r="K25039" s="14" t="str">
        <v/>
      </c>
      <c r="L25039" s="14" t="str">
        <v/>
      </c>
      <c r="O25039" s="14" t="str">
        <v/>
      </c>
      <c r="P25039" s="14" t="str">
        <f ca="1"/>
        <v>Low Cap</v>
      </c>
    </row>
    <row r="25040" spans="11:16">
      <c r="K25040" s="14" t="str">
        <v/>
      </c>
      <c r="L25040" s="14" t="str">
        <v/>
      </c>
      <c r="O25040" s="14" t="str">
        <v/>
      </c>
      <c r="P25040" s="14" t="str">
        <f ca="1"/>
        <v>Low Cap</v>
      </c>
    </row>
    <row r="25041" spans="11:16">
      <c r="K25041" s="14" t="str">
        <v/>
      </c>
      <c r="L25041" s="14" t="str">
        <v/>
      </c>
      <c r="O25041" s="14" t="str">
        <v/>
      </c>
      <c r="P25041" s="14" t="str">
        <f ca="1"/>
        <v>Low Cap</v>
      </c>
    </row>
    <row r="25042" spans="11:16">
      <c r="K25042" s="14" t="str">
        <v/>
      </c>
      <c r="L25042" s="14" t="str">
        <v/>
      </c>
      <c r="O25042" s="14" t="str">
        <v/>
      </c>
      <c r="P25042" s="14" t="str">
        <f ca="1"/>
        <v>Low Cap</v>
      </c>
    </row>
    <row r="25043" spans="11:16">
      <c r="K25043" s="14" t="str">
        <v/>
      </c>
      <c r="L25043" s="14" t="str">
        <v/>
      </c>
      <c r="O25043" s="14" t="str">
        <v/>
      </c>
      <c r="P25043" s="14" t="str">
        <f ca="1"/>
        <v>Low Cap</v>
      </c>
    </row>
    <row r="25044" spans="11:16">
      <c r="K25044" s="14" t="str">
        <v/>
      </c>
      <c r="L25044" s="14" t="str">
        <v/>
      </c>
      <c r="O25044" s="14" t="str">
        <v/>
      </c>
      <c r="P25044" s="14" t="str">
        <f ca="1"/>
        <v>Low Cap</v>
      </c>
    </row>
    <row r="25045" spans="11:16">
      <c r="K25045" s="14" t="str">
        <v/>
      </c>
      <c r="L25045" s="14" t="str">
        <v/>
      </c>
      <c r="O25045" s="14" t="str">
        <v/>
      </c>
      <c r="P25045" s="14" t="str">
        <f ca="1"/>
        <v>Low Cap</v>
      </c>
    </row>
    <row r="25046" spans="11:16">
      <c r="K25046" s="14" t="str">
        <v/>
      </c>
      <c r="L25046" s="14" t="str">
        <v/>
      </c>
      <c r="O25046" s="14" t="str">
        <v/>
      </c>
      <c r="P25046" s="14" t="str">
        <f ca="1"/>
        <v>Low Cap</v>
      </c>
    </row>
    <row r="25047" spans="11:16">
      <c r="K25047" s="14" t="str">
        <v/>
      </c>
      <c r="L25047" s="14" t="str">
        <v/>
      </c>
      <c r="O25047" s="14" t="str">
        <v/>
      </c>
      <c r="P25047" s="14" t="str">
        <f ca="1"/>
        <v>Low Cap</v>
      </c>
    </row>
    <row r="25048" spans="11:16">
      <c r="K25048" s="14" t="str">
        <v/>
      </c>
      <c r="L25048" s="14" t="str">
        <v/>
      </c>
      <c r="O25048" s="14" t="str">
        <v/>
      </c>
      <c r="P25048" s="14" t="str">
        <f ca="1"/>
        <v>Low Cap</v>
      </c>
    </row>
    <row r="25049" spans="11:16">
      <c r="K25049" s="14" t="str">
        <v/>
      </c>
      <c r="L25049" s="14" t="str">
        <v/>
      </c>
      <c r="O25049" s="14" t="str">
        <v/>
      </c>
      <c r="P25049" s="14" t="str">
        <f ca="1"/>
        <v>Low Cap</v>
      </c>
    </row>
    <row r="25050" spans="11:16">
      <c r="K25050" s="14" t="str">
        <v/>
      </c>
      <c r="L25050" s="14" t="str">
        <v/>
      </c>
      <c r="O25050" s="14" t="str">
        <v/>
      </c>
      <c r="P25050" s="14" t="str">
        <f ca="1"/>
        <v>Low Cap</v>
      </c>
    </row>
    <row r="25051" spans="11:16">
      <c r="K25051" s="14" t="str">
        <v/>
      </c>
      <c r="L25051" s="14" t="str">
        <v/>
      </c>
      <c r="O25051" s="14" t="str">
        <v/>
      </c>
      <c r="P25051" s="14" t="str">
        <f ca="1"/>
        <v>Low Cap</v>
      </c>
    </row>
    <row r="25052" spans="11:16">
      <c r="K25052" s="14" t="str">
        <v/>
      </c>
      <c r="L25052" s="14" t="str">
        <v/>
      </c>
      <c r="O25052" s="14" t="str">
        <v/>
      </c>
      <c r="P25052" s="14" t="str">
        <f ca="1"/>
        <v>Low Cap</v>
      </c>
    </row>
    <row r="25053" spans="11:16">
      <c r="K25053" s="14" t="str">
        <v/>
      </c>
      <c r="L25053" s="14" t="str">
        <v/>
      </c>
      <c r="O25053" s="14" t="str">
        <v/>
      </c>
      <c r="P25053" s="14" t="str">
        <f ca="1"/>
        <v>Low Cap</v>
      </c>
    </row>
    <row r="25054" spans="11:16">
      <c r="K25054" s="14" t="str">
        <v/>
      </c>
      <c r="L25054" s="14" t="str">
        <v/>
      </c>
      <c r="O25054" s="14" t="str">
        <v/>
      </c>
      <c r="P25054" s="14" t="str">
        <f ca="1"/>
        <v>Low Cap</v>
      </c>
    </row>
    <row r="25055" spans="11:16">
      <c r="K25055" s="14" t="str">
        <v/>
      </c>
      <c r="L25055" s="14" t="str">
        <v/>
      </c>
      <c r="O25055" s="14" t="str">
        <v/>
      </c>
      <c r="P25055" s="14" t="str">
        <f ca="1"/>
        <v>Low Cap</v>
      </c>
    </row>
    <row r="25056" spans="11:16">
      <c r="K25056" s="14" t="str">
        <v/>
      </c>
      <c r="L25056" s="14" t="str">
        <v/>
      </c>
      <c r="O25056" s="14" t="str">
        <v/>
      </c>
      <c r="P25056" s="14" t="str">
        <f ca="1"/>
        <v>Low Cap</v>
      </c>
    </row>
    <row r="25057" spans="11:16">
      <c r="K25057" s="14" t="str">
        <v/>
      </c>
      <c r="L25057" s="14" t="str">
        <v/>
      </c>
      <c r="O25057" s="14" t="str">
        <v/>
      </c>
      <c r="P25057" s="14" t="str">
        <f ca="1"/>
        <v>Low Cap</v>
      </c>
    </row>
    <row r="25058" spans="11:16">
      <c r="K25058" s="14" t="str">
        <v/>
      </c>
      <c r="L25058" s="14" t="str">
        <v/>
      </c>
      <c r="O25058" s="14" t="str">
        <v/>
      </c>
      <c r="P25058" s="14" t="str">
        <f ca="1"/>
        <v>Low Cap</v>
      </c>
    </row>
    <row r="25059" spans="11:16">
      <c r="K25059" s="14" t="str">
        <v/>
      </c>
      <c r="L25059" s="14" t="str">
        <v/>
      </c>
      <c r="O25059" s="14" t="str">
        <v/>
      </c>
      <c r="P25059" s="14" t="str">
        <f ca="1"/>
        <v>Low Cap</v>
      </c>
    </row>
    <row r="25060" spans="11:16">
      <c r="K25060" s="14" t="str">
        <v/>
      </c>
      <c r="L25060" s="14" t="str">
        <v/>
      </c>
      <c r="O25060" s="14" t="str">
        <v/>
      </c>
      <c r="P25060" s="14" t="str">
        <f ca="1"/>
        <v>Low Cap</v>
      </c>
    </row>
    <row r="25061" spans="11:16">
      <c r="K25061" s="14" t="str">
        <v/>
      </c>
      <c r="L25061" s="14" t="str">
        <v/>
      </c>
      <c r="O25061" s="14" t="str">
        <v/>
      </c>
      <c r="P25061" s="14" t="str">
        <f ca="1"/>
        <v>Low Cap</v>
      </c>
    </row>
    <row r="25062" spans="11:16">
      <c r="K25062" s="14" t="str">
        <v/>
      </c>
      <c r="L25062" s="14" t="str">
        <v/>
      </c>
      <c r="O25062" s="14" t="str">
        <v/>
      </c>
      <c r="P25062" s="14" t="str">
        <f ca="1"/>
        <v>Low Cap</v>
      </c>
    </row>
    <row r="25063" spans="11:16">
      <c r="K25063" s="14" t="str">
        <v/>
      </c>
      <c r="L25063" s="14" t="str">
        <v/>
      </c>
      <c r="O25063" s="14" t="str">
        <v/>
      </c>
      <c r="P25063" s="14" t="str">
        <f ca="1"/>
        <v>Low Cap</v>
      </c>
    </row>
    <row r="25064" spans="11:16">
      <c r="K25064" s="14" t="str">
        <v/>
      </c>
      <c r="L25064" s="14" t="str">
        <v/>
      </c>
      <c r="O25064" s="14" t="str">
        <v/>
      </c>
      <c r="P25064" s="14" t="str">
        <f ca="1"/>
        <v>Low Cap</v>
      </c>
    </row>
    <row r="25065" spans="11:16">
      <c r="K25065" s="14" t="str">
        <v/>
      </c>
      <c r="L25065" s="14" t="str">
        <v/>
      </c>
      <c r="O25065" s="14" t="str">
        <v/>
      </c>
      <c r="P25065" s="14" t="str">
        <f ca="1"/>
        <v>Low Cap</v>
      </c>
    </row>
    <row r="25066" spans="11:16">
      <c r="K25066" s="14" t="str">
        <v/>
      </c>
      <c r="L25066" s="14" t="str">
        <v/>
      </c>
      <c r="O25066" s="14" t="str">
        <v/>
      </c>
      <c r="P25066" s="14" t="str">
        <f ca="1"/>
        <v>Low Cap</v>
      </c>
    </row>
    <row r="25067" spans="11:16">
      <c r="K25067" s="14" t="str">
        <v/>
      </c>
      <c r="L25067" s="14" t="str">
        <v/>
      </c>
      <c r="O25067" s="14" t="str">
        <v/>
      </c>
      <c r="P25067" s="14" t="str">
        <f ca="1"/>
        <v>Low Cap</v>
      </c>
    </row>
    <row r="25068" spans="11:16">
      <c r="K25068" s="14" t="str">
        <v/>
      </c>
      <c r="L25068" s="14" t="str">
        <v/>
      </c>
      <c r="O25068" s="14" t="str">
        <v/>
      </c>
      <c r="P25068" s="14" t="str">
        <f ca="1"/>
        <v>Low Cap</v>
      </c>
    </row>
    <row r="25069" spans="11:16">
      <c r="K25069" s="14" t="str">
        <v/>
      </c>
      <c r="L25069" s="14" t="str">
        <v/>
      </c>
      <c r="O25069" s="14" t="str">
        <v/>
      </c>
      <c r="P25069" s="14" t="str">
        <f ca="1"/>
        <v>Low Cap</v>
      </c>
    </row>
    <row r="25070" spans="11:16">
      <c r="K25070" s="14" t="str">
        <v/>
      </c>
      <c r="L25070" s="14" t="str">
        <v/>
      </c>
      <c r="O25070" s="14" t="str">
        <v/>
      </c>
      <c r="P25070" s="14" t="str">
        <f ca="1"/>
        <v>Low Cap</v>
      </c>
    </row>
    <row r="25071" spans="11:16">
      <c r="K25071" s="14" t="str">
        <v/>
      </c>
      <c r="L25071" s="14" t="str">
        <v/>
      </c>
      <c r="O25071" s="14" t="str">
        <v/>
      </c>
      <c r="P25071" s="14" t="str">
        <f ca="1"/>
        <v>Low Cap</v>
      </c>
    </row>
    <row r="25072" spans="11:16">
      <c r="K25072" s="14" t="str">
        <v/>
      </c>
      <c r="L25072" s="14" t="str">
        <v/>
      </c>
      <c r="O25072" s="14" t="str">
        <v/>
      </c>
      <c r="P25072" s="14" t="str">
        <f ca="1"/>
        <v>Low Cap</v>
      </c>
    </row>
    <row r="25073" spans="11:16">
      <c r="K25073" s="14" t="str">
        <v/>
      </c>
      <c r="L25073" s="14" t="str">
        <v/>
      </c>
      <c r="O25073" s="14" t="str">
        <v/>
      </c>
      <c r="P25073" s="14" t="str">
        <f ca="1"/>
        <v>Low Cap</v>
      </c>
    </row>
    <row r="25074" spans="11:16">
      <c r="K25074" s="14" t="str">
        <v/>
      </c>
      <c r="L25074" s="14" t="str">
        <v/>
      </c>
      <c r="O25074" s="14" t="str">
        <v/>
      </c>
      <c r="P25074" s="14" t="str">
        <f ca="1"/>
        <v>Low Cap</v>
      </c>
    </row>
    <row r="25075" spans="11:16">
      <c r="K25075" s="14" t="str">
        <v/>
      </c>
      <c r="L25075" s="14" t="str">
        <v/>
      </c>
      <c r="O25075" s="14" t="str">
        <v/>
      </c>
      <c r="P25075" s="14" t="str">
        <f ca="1"/>
        <v>Low Cap</v>
      </c>
    </row>
    <row r="25076" spans="11:16">
      <c r="K25076" s="14" t="str">
        <v/>
      </c>
      <c r="L25076" s="14" t="str">
        <v/>
      </c>
      <c r="O25076" s="14" t="str">
        <v/>
      </c>
      <c r="P25076" s="14" t="str">
        <f ca="1"/>
        <v>Low Cap</v>
      </c>
    </row>
    <row r="25077" spans="11:16">
      <c r="K25077" s="14" t="str">
        <v/>
      </c>
      <c r="L25077" s="14" t="str">
        <v/>
      </c>
      <c r="O25077" s="14" t="str">
        <v/>
      </c>
      <c r="P25077" s="14" t="str">
        <f ca="1"/>
        <v>Low Cap</v>
      </c>
    </row>
    <row r="25078" spans="11:16">
      <c r="K25078" s="14" t="str">
        <v/>
      </c>
      <c r="L25078" s="14" t="str">
        <v/>
      </c>
      <c r="O25078" s="14" t="str">
        <v/>
      </c>
      <c r="P25078" s="14" t="str">
        <f ca="1"/>
        <v>Low Cap</v>
      </c>
    </row>
    <row r="25079" spans="11:16">
      <c r="K25079" s="14" t="str">
        <v/>
      </c>
      <c r="L25079" s="14" t="str">
        <v/>
      </c>
      <c r="O25079" s="14" t="str">
        <v/>
      </c>
      <c r="P25079" s="14" t="str">
        <f ca="1"/>
        <v>Low Cap</v>
      </c>
    </row>
    <row r="25080" spans="11:16">
      <c r="K25080" s="14" t="str">
        <v/>
      </c>
      <c r="L25080" s="14" t="str">
        <v/>
      </c>
      <c r="O25080" s="14" t="str">
        <v/>
      </c>
      <c r="P25080" s="14" t="str">
        <f ca="1"/>
        <v>Low Cap</v>
      </c>
    </row>
    <row r="25081" spans="11:16">
      <c r="K25081" s="14" t="str">
        <v/>
      </c>
      <c r="L25081" s="14" t="str">
        <v/>
      </c>
      <c r="O25081" s="14" t="str">
        <v/>
      </c>
      <c r="P25081" s="14" t="str">
        <f ca="1"/>
        <v>Low Cap</v>
      </c>
    </row>
    <row r="25082" spans="11:16">
      <c r="K25082" s="14" t="str">
        <v/>
      </c>
      <c r="L25082" s="14" t="str">
        <v/>
      </c>
      <c r="O25082" s="14" t="str">
        <v/>
      </c>
      <c r="P25082" s="14" t="str">
        <f ca="1"/>
        <v>Low Cap</v>
      </c>
    </row>
    <row r="25083" spans="11:16">
      <c r="K25083" s="14" t="str">
        <v/>
      </c>
      <c r="L25083" s="14" t="str">
        <v/>
      </c>
      <c r="O25083" s="14" t="str">
        <v/>
      </c>
      <c r="P25083" s="14" t="str">
        <f ca="1"/>
        <v>Low Cap</v>
      </c>
    </row>
    <row r="25084" spans="11:16">
      <c r="K25084" s="14" t="str">
        <v/>
      </c>
      <c r="L25084" s="14" t="str">
        <v/>
      </c>
      <c r="O25084" s="14" t="str">
        <v/>
      </c>
      <c r="P25084" s="14" t="str">
        <f ca="1"/>
        <v>Low Cap</v>
      </c>
    </row>
    <row r="25085" spans="11:16">
      <c r="K25085" s="14" t="str">
        <v/>
      </c>
      <c r="L25085" s="14" t="str">
        <v/>
      </c>
      <c r="O25085" s="14" t="str">
        <v/>
      </c>
      <c r="P25085" s="14" t="str">
        <f ca="1"/>
        <v>Low Cap</v>
      </c>
    </row>
    <row r="25086" spans="11:16">
      <c r="K25086" s="14" t="str">
        <v/>
      </c>
      <c r="L25086" s="14" t="str">
        <v/>
      </c>
      <c r="O25086" s="14" t="str">
        <v/>
      </c>
      <c r="P25086" s="14" t="str">
        <f ca="1"/>
        <v>Low Cap</v>
      </c>
    </row>
    <row r="25087" spans="11:16">
      <c r="K25087" s="14" t="str">
        <v/>
      </c>
      <c r="L25087" s="14" t="str">
        <v/>
      </c>
      <c r="O25087" s="14" t="str">
        <v/>
      </c>
      <c r="P25087" s="14" t="str">
        <f ca="1"/>
        <v>Low Cap</v>
      </c>
    </row>
    <row r="25088" spans="11:16">
      <c r="K25088" s="14" t="str">
        <v/>
      </c>
      <c r="L25088" s="14" t="str">
        <v/>
      </c>
      <c r="O25088" s="14" t="str">
        <v/>
      </c>
      <c r="P25088" s="14" t="str">
        <f ca="1"/>
        <v>Low Cap</v>
      </c>
    </row>
    <row r="25089" spans="11:16">
      <c r="K25089" s="14" t="str">
        <v/>
      </c>
      <c r="L25089" s="14" t="str">
        <v/>
      </c>
      <c r="O25089" s="14" t="str">
        <v/>
      </c>
      <c r="P25089" s="14" t="str">
        <f ca="1"/>
        <v>Low Cap</v>
      </c>
    </row>
    <row r="25090" spans="11:16">
      <c r="K25090" s="14" t="str">
        <v/>
      </c>
      <c r="L25090" s="14" t="str">
        <v/>
      </c>
      <c r="O25090" s="14" t="str">
        <v/>
      </c>
      <c r="P25090" s="14" t="str">
        <f ca="1"/>
        <v>Low Cap</v>
      </c>
    </row>
    <row r="25091" spans="11:16">
      <c r="K25091" s="14" t="str">
        <v/>
      </c>
      <c r="L25091" s="14" t="str">
        <v/>
      </c>
      <c r="O25091" s="14" t="str">
        <v/>
      </c>
      <c r="P25091" s="14" t="str">
        <f ca="1"/>
        <v>Low Cap</v>
      </c>
    </row>
    <row r="25092" spans="11:16">
      <c r="K25092" s="14" t="str">
        <v/>
      </c>
      <c r="L25092" s="14" t="str">
        <v/>
      </c>
      <c r="O25092" s="14" t="str">
        <v/>
      </c>
      <c r="P25092" s="14" t="str">
        <f ca="1"/>
        <v>Low Cap</v>
      </c>
    </row>
    <row r="25093" spans="11:16">
      <c r="K25093" s="14" t="str">
        <v/>
      </c>
      <c r="L25093" s="14" t="str">
        <v/>
      </c>
      <c r="O25093" s="14" t="str">
        <v/>
      </c>
      <c r="P25093" s="14" t="str">
        <f ca="1"/>
        <v>Low Cap</v>
      </c>
    </row>
    <row r="25094" spans="11:16">
      <c r="K25094" s="14" t="str">
        <v/>
      </c>
      <c r="L25094" s="14" t="str">
        <v/>
      </c>
      <c r="O25094" s="14" t="str">
        <v/>
      </c>
      <c r="P25094" s="14" t="str">
        <f ca="1"/>
        <v>Low Cap</v>
      </c>
    </row>
    <row r="25095" spans="11:16">
      <c r="K25095" s="14" t="str">
        <v/>
      </c>
      <c r="L25095" s="14" t="str">
        <v/>
      </c>
      <c r="O25095" s="14" t="str">
        <v/>
      </c>
      <c r="P25095" s="14" t="str">
        <f ca="1"/>
        <v>Low Cap</v>
      </c>
    </row>
    <row r="25096" spans="11:16">
      <c r="K25096" s="14" t="str">
        <v/>
      </c>
      <c r="L25096" s="14" t="str">
        <v/>
      </c>
      <c r="O25096" s="14" t="str">
        <v/>
      </c>
      <c r="P25096" s="14" t="str">
        <f ca="1"/>
        <v>Low Cap</v>
      </c>
    </row>
    <row r="25097" spans="11:16">
      <c r="K25097" s="14" t="str">
        <v/>
      </c>
      <c r="L25097" s="14" t="str">
        <v/>
      </c>
      <c r="O25097" s="14" t="str">
        <v/>
      </c>
      <c r="P25097" s="14" t="str">
        <f ca="1"/>
        <v>Low Cap</v>
      </c>
    </row>
    <row r="25098" spans="11:16">
      <c r="K25098" s="14" t="str">
        <v/>
      </c>
      <c r="L25098" s="14" t="str">
        <v/>
      </c>
      <c r="O25098" s="14" t="str">
        <v/>
      </c>
      <c r="P25098" s="14" t="str">
        <f ca="1"/>
        <v>Low Cap</v>
      </c>
    </row>
    <row r="25099" spans="11:16">
      <c r="K25099" s="14" t="str">
        <v/>
      </c>
      <c r="L25099" s="14" t="str">
        <v/>
      </c>
      <c r="O25099" s="14" t="str">
        <v/>
      </c>
      <c r="P25099" s="14" t="str">
        <f ca="1"/>
        <v>Low Cap</v>
      </c>
    </row>
    <row r="25100" spans="11:16">
      <c r="K25100" s="14" t="str">
        <v/>
      </c>
      <c r="L25100" s="14" t="str">
        <v/>
      </c>
      <c r="O25100" s="14" t="str">
        <v/>
      </c>
      <c r="P25100" s="14" t="str">
        <f ca="1"/>
        <v>Low Cap</v>
      </c>
    </row>
    <row r="25101" spans="11:16">
      <c r="K25101" s="14" t="str">
        <v/>
      </c>
      <c r="L25101" s="14" t="str">
        <v/>
      </c>
      <c r="O25101" s="14" t="str">
        <v/>
      </c>
      <c r="P25101" s="14" t="str">
        <f ca="1"/>
        <v>Low Cap</v>
      </c>
    </row>
    <row r="25102" spans="11:16">
      <c r="K25102" s="14" t="str">
        <v/>
      </c>
      <c r="L25102" s="14" t="str">
        <v/>
      </c>
      <c r="O25102" s="14" t="str">
        <v/>
      </c>
      <c r="P25102" s="14" t="str">
        <f ca="1"/>
        <v>Low Cap</v>
      </c>
    </row>
    <row r="25103" spans="11:16">
      <c r="K25103" s="14" t="str">
        <v/>
      </c>
      <c r="L25103" s="14" t="str">
        <v/>
      </c>
      <c r="O25103" s="14" t="str">
        <v/>
      </c>
      <c r="P25103" s="14" t="str">
        <f ca="1"/>
        <v>Low Cap</v>
      </c>
    </row>
    <row r="25104" spans="11:16">
      <c r="K25104" s="14" t="str">
        <v/>
      </c>
      <c r="L25104" s="14" t="str">
        <v/>
      </c>
      <c r="O25104" s="14" t="str">
        <v/>
      </c>
      <c r="P25104" s="14" t="str">
        <f ca="1"/>
        <v>Low Cap</v>
      </c>
    </row>
    <row r="25105" spans="11:16">
      <c r="K25105" s="14" t="str">
        <v/>
      </c>
      <c r="L25105" s="14" t="str">
        <v/>
      </c>
      <c r="O25105" s="14" t="str">
        <v/>
      </c>
      <c r="P25105" s="14" t="str">
        <f ca="1"/>
        <v>Low Cap</v>
      </c>
    </row>
    <row r="25106" spans="11:16">
      <c r="K25106" s="14" t="str">
        <v/>
      </c>
      <c r="L25106" s="14" t="str">
        <v/>
      </c>
      <c r="O25106" s="14" t="str">
        <v/>
      </c>
      <c r="P25106" s="14" t="str">
        <f ca="1"/>
        <v>Low Cap</v>
      </c>
    </row>
    <row r="25107" spans="11:16">
      <c r="K25107" s="14" t="str">
        <v/>
      </c>
      <c r="L25107" s="14" t="str">
        <v/>
      </c>
      <c r="O25107" s="14" t="str">
        <v/>
      </c>
      <c r="P25107" s="14" t="str">
        <f ca="1"/>
        <v>Low Cap</v>
      </c>
    </row>
    <row r="25108" spans="11:16">
      <c r="K25108" s="14" t="str">
        <v/>
      </c>
      <c r="L25108" s="14" t="str">
        <v/>
      </c>
      <c r="O25108" s="14" t="str">
        <v/>
      </c>
      <c r="P25108" s="14" t="str">
        <f ca="1"/>
        <v>Low Cap</v>
      </c>
    </row>
    <row r="25109" spans="11:16">
      <c r="K25109" s="14" t="str">
        <v/>
      </c>
      <c r="L25109" s="14" t="str">
        <v/>
      </c>
      <c r="O25109" s="14" t="str">
        <v/>
      </c>
      <c r="P25109" s="14" t="str">
        <f ca="1"/>
        <v>Low Cap</v>
      </c>
    </row>
    <row r="25110" spans="11:16">
      <c r="K25110" s="14" t="str">
        <v/>
      </c>
      <c r="L25110" s="14" t="str">
        <v/>
      </c>
      <c r="O25110" s="14" t="str">
        <v/>
      </c>
      <c r="P25110" s="14" t="str">
        <f ca="1"/>
        <v>Low Cap</v>
      </c>
    </row>
    <row r="25111" spans="11:16">
      <c r="K25111" s="14" t="str">
        <v/>
      </c>
      <c r="L25111" s="14" t="str">
        <v/>
      </c>
      <c r="O25111" s="14" t="str">
        <v/>
      </c>
      <c r="P25111" s="14" t="str">
        <f ca="1"/>
        <v>Low Cap</v>
      </c>
    </row>
    <row r="25112" spans="11:16">
      <c r="K25112" s="14" t="str">
        <v/>
      </c>
      <c r="L25112" s="14" t="str">
        <v/>
      </c>
      <c r="O25112" s="14" t="str">
        <v/>
      </c>
      <c r="P25112" s="14" t="str">
        <f ca="1"/>
        <v>Low Cap</v>
      </c>
    </row>
    <row r="25113" spans="11:16">
      <c r="K25113" s="14" t="str">
        <v/>
      </c>
      <c r="L25113" s="14" t="str">
        <v/>
      </c>
      <c r="O25113" s="14" t="str">
        <v/>
      </c>
      <c r="P25113" s="14" t="str">
        <f ca="1"/>
        <v>Low Cap</v>
      </c>
    </row>
    <row r="25114" spans="11:16">
      <c r="K25114" s="14" t="str">
        <v/>
      </c>
      <c r="L25114" s="14" t="str">
        <v/>
      </c>
      <c r="O25114" s="14" t="str">
        <v/>
      </c>
      <c r="P25114" s="14" t="str">
        <f ca="1"/>
        <v>Low Cap</v>
      </c>
    </row>
    <row r="25115" spans="11:16">
      <c r="K25115" s="14" t="str">
        <v/>
      </c>
      <c r="L25115" s="14" t="str">
        <v/>
      </c>
      <c r="O25115" s="14" t="str">
        <v/>
      </c>
      <c r="P25115" s="14" t="str">
        <f ca="1"/>
        <v>Low Cap</v>
      </c>
    </row>
    <row r="25116" spans="11:16">
      <c r="K25116" s="14" t="str">
        <v/>
      </c>
      <c r="L25116" s="14" t="str">
        <v/>
      </c>
      <c r="O25116" s="14" t="str">
        <v/>
      </c>
      <c r="P25116" s="14" t="str">
        <f ca="1"/>
        <v>Low Cap</v>
      </c>
    </row>
    <row r="25117" spans="11:16">
      <c r="K25117" s="14" t="str">
        <v/>
      </c>
      <c r="L25117" s="14" t="str">
        <v/>
      </c>
      <c r="O25117" s="14" t="str">
        <v/>
      </c>
      <c r="P25117" s="14" t="str">
        <f ca="1"/>
        <v>Low Cap</v>
      </c>
    </row>
    <row r="25118" spans="11:16">
      <c r="K25118" s="14" t="str">
        <v/>
      </c>
      <c r="L25118" s="14" t="str">
        <v/>
      </c>
      <c r="O25118" s="14" t="str">
        <v/>
      </c>
      <c r="P25118" s="14" t="str">
        <f ca="1"/>
        <v>Low Cap</v>
      </c>
    </row>
    <row r="25119" spans="11:16">
      <c r="K25119" s="14" t="str">
        <v/>
      </c>
      <c r="L25119" s="14" t="str">
        <v/>
      </c>
      <c r="O25119" s="14" t="str">
        <v/>
      </c>
      <c r="P25119" s="14" t="str">
        <f ca="1"/>
        <v>Low Cap</v>
      </c>
    </row>
    <row r="25120" spans="11:16">
      <c r="K25120" s="14" t="str">
        <v/>
      </c>
      <c r="L25120" s="14" t="str">
        <v/>
      </c>
      <c r="O25120" s="14" t="str">
        <v/>
      </c>
      <c r="P25120" s="14" t="str">
        <f ca="1"/>
        <v>Low Cap</v>
      </c>
    </row>
    <row r="25121" spans="11:16">
      <c r="K25121" s="14" t="str">
        <v/>
      </c>
      <c r="L25121" s="14" t="str">
        <v/>
      </c>
      <c r="O25121" s="14" t="str">
        <v/>
      </c>
      <c r="P25121" s="14" t="str">
        <f ca="1"/>
        <v>Low Cap</v>
      </c>
    </row>
    <row r="25122" spans="11:16">
      <c r="K25122" s="14" t="str">
        <v/>
      </c>
      <c r="L25122" s="14" t="str">
        <v/>
      </c>
      <c r="O25122" s="14" t="str">
        <v/>
      </c>
      <c r="P25122" s="14" t="str">
        <f ca="1"/>
        <v>Low Cap</v>
      </c>
    </row>
    <row r="25123" spans="11:16">
      <c r="K25123" s="14" t="str">
        <v/>
      </c>
      <c r="L25123" s="14" t="str">
        <v/>
      </c>
      <c r="O25123" s="14" t="str">
        <v/>
      </c>
      <c r="P25123" s="14" t="str">
        <f ca="1"/>
        <v>Low Cap</v>
      </c>
    </row>
    <row r="25124" spans="11:16">
      <c r="K25124" s="14" t="str">
        <v/>
      </c>
      <c r="L25124" s="14" t="str">
        <v/>
      </c>
      <c r="O25124" s="14" t="str">
        <v/>
      </c>
      <c r="P25124" s="14" t="str">
        <f ca="1"/>
        <v>Low Cap</v>
      </c>
    </row>
    <row r="25125" spans="11:16">
      <c r="K25125" s="14" t="str">
        <v/>
      </c>
      <c r="L25125" s="14" t="str">
        <v/>
      </c>
      <c r="O25125" s="14" t="str">
        <v/>
      </c>
      <c r="P25125" s="14" t="str">
        <f ca="1"/>
        <v>Low Cap</v>
      </c>
    </row>
    <row r="25126" spans="11:16">
      <c r="K25126" s="14" t="str">
        <v/>
      </c>
      <c r="L25126" s="14" t="str">
        <v/>
      </c>
      <c r="O25126" s="14" t="str">
        <v/>
      </c>
      <c r="P25126" s="14" t="str">
        <f ca="1"/>
        <v>Low Cap</v>
      </c>
    </row>
    <row r="25127" spans="11:16">
      <c r="K25127" s="14" t="str">
        <v/>
      </c>
      <c r="L25127" s="14" t="str">
        <v/>
      </c>
      <c r="O25127" s="14" t="str">
        <v/>
      </c>
      <c r="P25127" s="14" t="str">
        <f ca="1"/>
        <v>Low Cap</v>
      </c>
    </row>
    <row r="25128" spans="11:16">
      <c r="K25128" s="14" t="str">
        <v/>
      </c>
      <c r="L25128" s="14" t="str">
        <v/>
      </c>
      <c r="O25128" s="14" t="str">
        <v/>
      </c>
      <c r="P25128" s="14" t="str">
        <f ca="1"/>
        <v>Low Cap</v>
      </c>
    </row>
    <row r="25129" spans="11:16">
      <c r="K25129" s="14" t="str">
        <v/>
      </c>
      <c r="L25129" s="14" t="str">
        <v/>
      </c>
      <c r="O25129" s="14" t="str">
        <v/>
      </c>
      <c r="P25129" s="14" t="str">
        <f ca="1"/>
        <v>Low Cap</v>
      </c>
    </row>
    <row r="25130" spans="11:16">
      <c r="K25130" s="14" t="str">
        <v/>
      </c>
      <c r="L25130" s="14" t="str">
        <v/>
      </c>
      <c r="O25130" s="14" t="str">
        <v/>
      </c>
      <c r="P25130" s="14" t="str">
        <f ca="1"/>
        <v>Low Cap</v>
      </c>
    </row>
    <row r="25131" spans="11:16">
      <c r="K25131" s="14" t="str">
        <v/>
      </c>
      <c r="L25131" s="14" t="str">
        <v/>
      </c>
      <c r="O25131" s="14" t="str">
        <v/>
      </c>
      <c r="P25131" s="14" t="str">
        <f ca="1"/>
        <v>Low Cap</v>
      </c>
    </row>
    <row r="25132" spans="11:16">
      <c r="K25132" s="14" t="str">
        <v/>
      </c>
      <c r="L25132" s="14" t="str">
        <v/>
      </c>
      <c r="O25132" s="14" t="str">
        <v/>
      </c>
      <c r="P25132" s="14" t="str">
        <f ca="1"/>
        <v>Low Cap</v>
      </c>
    </row>
    <row r="25133" spans="11:16">
      <c r="K25133" s="14" t="str">
        <v/>
      </c>
      <c r="L25133" s="14" t="str">
        <v/>
      </c>
      <c r="O25133" s="14" t="str">
        <v/>
      </c>
      <c r="P25133" s="14" t="str">
        <f ca="1"/>
        <v>Low Cap</v>
      </c>
    </row>
    <row r="25134" spans="11:16">
      <c r="K25134" s="14" t="str">
        <v/>
      </c>
      <c r="L25134" s="14" t="str">
        <v/>
      </c>
      <c r="O25134" s="14" t="str">
        <v/>
      </c>
      <c r="P25134" s="14" t="str">
        <f ca="1"/>
        <v>Low Cap</v>
      </c>
    </row>
    <row r="25135" spans="11:16">
      <c r="K25135" s="14" t="str">
        <v/>
      </c>
      <c r="L25135" s="14" t="str">
        <v/>
      </c>
      <c r="O25135" s="14" t="str">
        <v/>
      </c>
      <c r="P25135" s="14" t="str">
        <f ca="1"/>
        <v>Low Cap</v>
      </c>
    </row>
    <row r="25136" spans="11:16">
      <c r="K25136" s="14" t="str">
        <v/>
      </c>
      <c r="L25136" s="14" t="str">
        <v/>
      </c>
      <c r="O25136" s="14" t="str">
        <v/>
      </c>
      <c r="P25136" s="14" t="str">
        <f ca="1"/>
        <v>Low Cap</v>
      </c>
    </row>
    <row r="25137" spans="11:16">
      <c r="K25137" s="14" t="str">
        <v/>
      </c>
      <c r="L25137" s="14" t="str">
        <v/>
      </c>
      <c r="O25137" s="14" t="str">
        <v/>
      </c>
      <c r="P25137" s="14" t="str">
        <f ca="1"/>
        <v>Low Cap</v>
      </c>
    </row>
    <row r="25138" spans="11:16">
      <c r="K25138" s="14" t="str">
        <v/>
      </c>
      <c r="L25138" s="14" t="str">
        <v/>
      </c>
      <c r="O25138" s="14" t="str">
        <v/>
      </c>
      <c r="P25138" s="14" t="str">
        <f ca="1"/>
        <v>Low Cap</v>
      </c>
    </row>
    <row r="25139" spans="11:16">
      <c r="K25139" s="14" t="str">
        <v/>
      </c>
      <c r="L25139" s="14" t="str">
        <v/>
      </c>
      <c r="O25139" s="14" t="str">
        <v/>
      </c>
      <c r="P25139" s="14" t="str">
        <f ca="1"/>
        <v>Low Cap</v>
      </c>
    </row>
    <row r="25140" spans="11:16">
      <c r="K25140" s="14" t="str">
        <v/>
      </c>
      <c r="L25140" s="14" t="str">
        <v/>
      </c>
      <c r="O25140" s="14" t="str">
        <v/>
      </c>
      <c r="P25140" s="14" t="str">
        <f ca="1"/>
        <v>Low Cap</v>
      </c>
    </row>
    <row r="25141" spans="11:16">
      <c r="K25141" s="14" t="str">
        <v/>
      </c>
      <c r="L25141" s="14" t="str">
        <v/>
      </c>
      <c r="O25141" s="14" t="str">
        <v/>
      </c>
      <c r="P25141" s="14" t="str">
        <f ca="1"/>
        <v>Low Cap</v>
      </c>
    </row>
    <row r="25142" spans="11:16">
      <c r="K25142" s="14" t="str">
        <v/>
      </c>
      <c r="L25142" s="14" t="str">
        <v/>
      </c>
      <c r="O25142" s="14" t="str">
        <v/>
      </c>
      <c r="P25142" s="14" t="str">
        <f ca="1"/>
        <v>Low Cap</v>
      </c>
    </row>
    <row r="25143" spans="11:16">
      <c r="K25143" s="14" t="str">
        <v/>
      </c>
      <c r="L25143" s="14" t="str">
        <v/>
      </c>
      <c r="O25143" s="14" t="str">
        <v/>
      </c>
      <c r="P25143" s="14" t="str">
        <f ca="1"/>
        <v>Low Cap</v>
      </c>
    </row>
    <row r="25144" spans="11:16">
      <c r="K25144" s="14" t="str">
        <v/>
      </c>
      <c r="L25144" s="14" t="str">
        <v/>
      </c>
      <c r="O25144" s="14" t="str">
        <v/>
      </c>
      <c r="P25144" s="14" t="str">
        <f ca="1"/>
        <v>Low Cap</v>
      </c>
    </row>
    <row r="25145" spans="11:16">
      <c r="K25145" s="14" t="str">
        <v/>
      </c>
      <c r="L25145" s="14" t="str">
        <v/>
      </c>
      <c r="O25145" s="14" t="str">
        <v/>
      </c>
      <c r="P25145" s="14" t="str">
        <f ca="1"/>
        <v>Low Cap</v>
      </c>
    </row>
    <row r="25146" spans="11:16">
      <c r="K25146" s="14" t="str">
        <v/>
      </c>
      <c r="L25146" s="14" t="str">
        <v/>
      </c>
      <c r="O25146" s="14" t="str">
        <v/>
      </c>
      <c r="P25146" s="14" t="str">
        <f ca="1"/>
        <v>Low Cap</v>
      </c>
    </row>
    <row r="25147" spans="11:16">
      <c r="K25147" s="14" t="str">
        <v/>
      </c>
      <c r="L25147" s="14" t="str">
        <v/>
      </c>
      <c r="O25147" s="14" t="str">
        <v/>
      </c>
      <c r="P25147" s="14" t="str">
        <f ca="1"/>
        <v>Low Cap</v>
      </c>
    </row>
    <row r="25148" spans="11:16">
      <c r="K25148" s="14" t="str">
        <v/>
      </c>
      <c r="L25148" s="14" t="str">
        <v/>
      </c>
      <c r="O25148" s="14" t="str">
        <v/>
      </c>
      <c r="P25148" s="14" t="str">
        <f ca="1"/>
        <v>Low Cap</v>
      </c>
    </row>
    <row r="25149" spans="11:16">
      <c r="K25149" s="14" t="str">
        <v/>
      </c>
      <c r="L25149" s="14" t="str">
        <v/>
      </c>
      <c r="O25149" s="14" t="str">
        <v/>
      </c>
      <c r="P25149" s="14" t="str">
        <f ca="1"/>
        <v>Low Cap</v>
      </c>
    </row>
    <row r="25150" spans="11:16">
      <c r="K25150" s="14" t="str">
        <v/>
      </c>
      <c r="L25150" s="14" t="str">
        <v/>
      </c>
      <c r="O25150" s="14" t="str">
        <v/>
      </c>
      <c r="P25150" s="14" t="str">
        <f ca="1"/>
        <v>Low Cap</v>
      </c>
    </row>
    <row r="25151" spans="11:16">
      <c r="K25151" s="14" t="str">
        <v/>
      </c>
      <c r="L25151" s="14" t="str">
        <v/>
      </c>
      <c r="O25151" s="14" t="str">
        <v/>
      </c>
      <c r="P25151" s="14" t="str">
        <f ca="1"/>
        <v>Low Cap</v>
      </c>
    </row>
    <row r="25152" spans="11:16">
      <c r="K25152" s="14" t="str">
        <v/>
      </c>
      <c r="L25152" s="14" t="str">
        <v/>
      </c>
      <c r="O25152" s="14" t="str">
        <v/>
      </c>
      <c r="P25152" s="14" t="str">
        <f ca="1"/>
        <v>Low Cap</v>
      </c>
    </row>
    <row r="25153" spans="11:16">
      <c r="K25153" s="14" t="str">
        <v/>
      </c>
      <c r="L25153" s="14" t="str">
        <v/>
      </c>
      <c r="O25153" s="14" t="str">
        <v/>
      </c>
      <c r="P25153" s="14" t="str">
        <f ca="1"/>
        <v>Low Cap</v>
      </c>
    </row>
    <row r="25154" spans="11:16">
      <c r="K25154" s="14" t="str">
        <v/>
      </c>
      <c r="L25154" s="14" t="str">
        <v/>
      </c>
      <c r="O25154" s="14" t="str">
        <v/>
      </c>
      <c r="P25154" s="14" t="str">
        <f ca="1"/>
        <v>Low Cap</v>
      </c>
    </row>
    <row r="25155" spans="11:16">
      <c r="K25155" s="14" t="str">
        <v/>
      </c>
      <c r="L25155" s="14" t="str">
        <v/>
      </c>
      <c r="O25155" s="14" t="str">
        <v/>
      </c>
      <c r="P25155" s="14" t="str">
        <f ca="1"/>
        <v>Low Cap</v>
      </c>
    </row>
    <row r="25156" spans="11:16">
      <c r="K25156" s="14" t="str">
        <v/>
      </c>
      <c r="L25156" s="14" t="str">
        <v/>
      </c>
      <c r="O25156" s="14" t="str">
        <v/>
      </c>
      <c r="P25156" s="14" t="str">
        <f ca="1"/>
        <v>Low Cap</v>
      </c>
    </row>
    <row r="25157" spans="11:16">
      <c r="K25157" s="14" t="str">
        <v/>
      </c>
      <c r="L25157" s="14" t="str">
        <v/>
      </c>
      <c r="O25157" s="14" t="str">
        <v/>
      </c>
      <c r="P25157" s="14" t="str">
        <f ca="1"/>
        <v>Low Cap</v>
      </c>
    </row>
    <row r="25158" spans="11:16">
      <c r="K25158" s="14" t="str">
        <v/>
      </c>
      <c r="L25158" s="14" t="str">
        <v/>
      </c>
      <c r="O25158" s="14" t="str">
        <v/>
      </c>
      <c r="P25158" s="14" t="str">
        <f ca="1"/>
        <v>Low Cap</v>
      </c>
    </row>
    <row r="25159" spans="11:16">
      <c r="K25159" s="14" t="str">
        <v/>
      </c>
      <c r="L25159" s="14" t="str">
        <v/>
      </c>
      <c r="O25159" s="14" t="str">
        <v/>
      </c>
      <c r="P25159" s="14" t="str">
        <f ca="1"/>
        <v>Low Cap</v>
      </c>
    </row>
    <row r="25160" spans="11:16">
      <c r="K25160" s="14" t="str">
        <v/>
      </c>
      <c r="L25160" s="14" t="str">
        <v/>
      </c>
      <c r="O25160" s="14" t="str">
        <v/>
      </c>
      <c r="P25160" s="14" t="str">
        <f ca="1"/>
        <v>Low Cap</v>
      </c>
    </row>
    <row r="25161" spans="11:16">
      <c r="K25161" s="14" t="str">
        <v/>
      </c>
      <c r="L25161" s="14" t="str">
        <v/>
      </c>
      <c r="O25161" s="14" t="str">
        <v/>
      </c>
      <c r="P25161" s="14" t="str">
        <f ca="1"/>
        <v>Low Cap</v>
      </c>
    </row>
    <row r="25162" spans="11:16">
      <c r="K25162" s="14" t="str">
        <v/>
      </c>
      <c r="L25162" s="14" t="str">
        <v/>
      </c>
      <c r="O25162" s="14" t="str">
        <v/>
      </c>
      <c r="P25162" s="14" t="str">
        <f ca="1"/>
        <v>Low Cap</v>
      </c>
    </row>
    <row r="25163" spans="11:16">
      <c r="K25163" s="14" t="str">
        <v/>
      </c>
      <c r="L25163" s="14" t="str">
        <v/>
      </c>
      <c r="O25163" s="14" t="str">
        <v/>
      </c>
      <c r="P25163" s="14" t="str">
        <f ca="1"/>
        <v>Low Cap</v>
      </c>
    </row>
    <row r="25164" spans="11:16">
      <c r="K25164" s="14" t="str">
        <v/>
      </c>
      <c r="L25164" s="14" t="str">
        <v/>
      </c>
      <c r="O25164" s="14" t="str">
        <v/>
      </c>
      <c r="P25164" s="14" t="str">
        <f ca="1"/>
        <v>Low Cap</v>
      </c>
    </row>
    <row r="25165" spans="11:16">
      <c r="K25165" s="14" t="str">
        <v/>
      </c>
      <c r="L25165" s="14" t="str">
        <v/>
      </c>
      <c r="O25165" s="14" t="str">
        <v/>
      </c>
      <c r="P25165" s="14" t="str">
        <f ca="1"/>
        <v>Low Cap</v>
      </c>
    </row>
    <row r="25166" spans="11:16">
      <c r="K25166" s="14" t="str">
        <v/>
      </c>
      <c r="L25166" s="14" t="str">
        <v/>
      </c>
      <c r="O25166" s="14" t="str">
        <v/>
      </c>
      <c r="P25166" s="14" t="str">
        <f ca="1"/>
        <v>Low Cap</v>
      </c>
    </row>
    <row r="25167" spans="11:16">
      <c r="K25167" s="14" t="str">
        <v/>
      </c>
      <c r="L25167" s="14" t="str">
        <v/>
      </c>
      <c r="O25167" s="14" t="str">
        <v/>
      </c>
      <c r="P25167" s="14" t="str">
        <f ca="1"/>
        <v>Low Cap</v>
      </c>
    </row>
    <row r="25168" spans="11:16">
      <c r="K25168" s="14" t="str">
        <v/>
      </c>
      <c r="L25168" s="14" t="str">
        <v/>
      </c>
      <c r="O25168" s="14" t="str">
        <v/>
      </c>
      <c r="P25168" s="14" t="str">
        <f ca="1"/>
        <v>Low Cap</v>
      </c>
    </row>
    <row r="25169" spans="11:16">
      <c r="K25169" s="14" t="str">
        <v/>
      </c>
      <c r="L25169" s="14" t="str">
        <v/>
      </c>
      <c r="O25169" s="14" t="str">
        <v/>
      </c>
      <c r="P25169" s="14" t="str">
        <f ca="1"/>
        <v>Low Cap</v>
      </c>
    </row>
    <row r="25170" spans="11:16">
      <c r="K25170" s="14" t="str">
        <v/>
      </c>
      <c r="L25170" s="14" t="str">
        <v/>
      </c>
      <c r="O25170" s="14" t="str">
        <v/>
      </c>
      <c r="P25170" s="14" t="str">
        <f ca="1"/>
        <v>Low Cap</v>
      </c>
    </row>
    <row r="25171" spans="11:16">
      <c r="K25171" s="14" t="str">
        <v/>
      </c>
      <c r="L25171" s="14" t="str">
        <v/>
      </c>
      <c r="O25171" s="14" t="str">
        <v/>
      </c>
      <c r="P25171" s="14" t="str">
        <f ca="1"/>
        <v>Low Cap</v>
      </c>
    </row>
    <row r="25172" spans="11:16">
      <c r="K25172" s="14" t="str">
        <v/>
      </c>
      <c r="L25172" s="14" t="str">
        <v/>
      </c>
      <c r="O25172" s="14" t="str">
        <v/>
      </c>
      <c r="P25172" s="14" t="str">
        <f ca="1"/>
        <v>Low Cap</v>
      </c>
    </row>
    <row r="25173" spans="11:16">
      <c r="K25173" s="14" t="str">
        <v/>
      </c>
      <c r="L25173" s="14" t="str">
        <v/>
      </c>
      <c r="O25173" s="14" t="str">
        <v/>
      </c>
      <c r="P25173" s="14" t="str">
        <f ca="1"/>
        <v>Low Cap</v>
      </c>
    </row>
    <row r="25174" spans="11:16">
      <c r="K25174" s="14" t="str">
        <v/>
      </c>
      <c r="L25174" s="14" t="str">
        <v/>
      </c>
      <c r="O25174" s="14" t="str">
        <v/>
      </c>
      <c r="P25174" s="14" t="str">
        <f ca="1"/>
        <v>Low Cap</v>
      </c>
    </row>
    <row r="25175" spans="11:16">
      <c r="K25175" s="14" t="str">
        <v/>
      </c>
      <c r="L25175" s="14" t="str">
        <v/>
      </c>
      <c r="O25175" s="14" t="str">
        <v/>
      </c>
      <c r="P25175" s="14" t="str">
        <f ca="1"/>
        <v>Low Cap</v>
      </c>
    </row>
    <row r="25176" spans="11:16">
      <c r="K25176" s="14" t="str">
        <v/>
      </c>
      <c r="L25176" s="14" t="str">
        <v/>
      </c>
      <c r="O25176" s="14" t="str">
        <v/>
      </c>
      <c r="P25176" s="14" t="str">
        <f ca="1"/>
        <v>Low Cap</v>
      </c>
    </row>
    <row r="25177" spans="11:16">
      <c r="K25177" s="14" t="str">
        <v/>
      </c>
      <c r="L25177" s="14" t="str">
        <v/>
      </c>
      <c r="O25177" s="14" t="str">
        <v/>
      </c>
      <c r="P25177" s="14" t="str">
        <f ca="1"/>
        <v>Low Cap</v>
      </c>
    </row>
    <row r="25178" spans="11:16">
      <c r="K25178" s="14" t="str">
        <v/>
      </c>
      <c r="L25178" s="14" t="str">
        <v/>
      </c>
      <c r="O25178" s="14" t="str">
        <v/>
      </c>
      <c r="P25178" s="14" t="str">
        <f ca="1"/>
        <v>Low Cap</v>
      </c>
    </row>
    <row r="25179" spans="11:16">
      <c r="K25179" s="14" t="str">
        <v/>
      </c>
      <c r="L25179" s="14" t="str">
        <v/>
      </c>
      <c r="O25179" s="14" t="str">
        <v/>
      </c>
      <c r="P25179" s="14" t="str">
        <f ca="1"/>
        <v>Low Cap</v>
      </c>
    </row>
    <row r="25180" spans="11:16">
      <c r="K25180" s="14" t="str">
        <v/>
      </c>
      <c r="L25180" s="14" t="str">
        <v/>
      </c>
      <c r="O25180" s="14" t="str">
        <v/>
      </c>
      <c r="P25180" s="14" t="str">
        <f ca="1"/>
        <v>Low Cap</v>
      </c>
    </row>
    <row r="25181" spans="11:16">
      <c r="K25181" s="14" t="str">
        <v/>
      </c>
      <c r="L25181" s="14" t="str">
        <v/>
      </c>
      <c r="O25181" s="14" t="str">
        <v/>
      </c>
      <c r="P25181" s="14" t="str">
        <f ca="1"/>
        <v>Low Cap</v>
      </c>
    </row>
    <row r="25182" spans="11:16">
      <c r="K25182" s="14" t="str">
        <v/>
      </c>
      <c r="L25182" s="14" t="str">
        <v/>
      </c>
      <c r="O25182" s="14" t="str">
        <v/>
      </c>
      <c r="P25182" s="14" t="str">
        <f ca="1"/>
        <v>Low Cap</v>
      </c>
    </row>
    <row r="25183" spans="11:16">
      <c r="K25183" s="14" t="str">
        <v/>
      </c>
      <c r="L25183" s="14" t="str">
        <v/>
      </c>
      <c r="O25183" s="14" t="str">
        <v/>
      </c>
      <c r="P25183" s="14" t="str">
        <f ca="1"/>
        <v>Low Cap</v>
      </c>
    </row>
    <row r="25184" spans="11:16">
      <c r="K25184" s="14" t="str">
        <v/>
      </c>
      <c r="L25184" s="14" t="str">
        <v/>
      </c>
      <c r="O25184" s="14" t="str">
        <v/>
      </c>
      <c r="P25184" s="14" t="str">
        <f ca="1"/>
        <v>Low Cap</v>
      </c>
    </row>
    <row r="25185" spans="11:16">
      <c r="K25185" s="14" t="str">
        <v/>
      </c>
      <c r="L25185" s="14" t="str">
        <v/>
      </c>
      <c r="O25185" s="14" t="str">
        <v/>
      </c>
      <c r="P25185" s="14" t="str">
        <f ca="1"/>
        <v>Low Cap</v>
      </c>
    </row>
    <row r="25186" spans="11:16">
      <c r="K25186" s="14" t="str">
        <v/>
      </c>
      <c r="L25186" s="14" t="str">
        <v/>
      </c>
      <c r="O25186" s="14" t="str">
        <v/>
      </c>
      <c r="P25186" s="14" t="str">
        <f ca="1"/>
        <v>Low Cap</v>
      </c>
    </row>
    <row r="25187" spans="11:16">
      <c r="K25187" s="14" t="str">
        <v/>
      </c>
      <c r="L25187" s="14" t="str">
        <v/>
      </c>
      <c r="O25187" s="14" t="str">
        <v/>
      </c>
      <c r="P25187" s="14" t="str">
        <f ca="1"/>
        <v>Low Cap</v>
      </c>
    </row>
    <row r="25188" spans="11:16">
      <c r="K25188" s="14" t="str">
        <v/>
      </c>
      <c r="L25188" s="14" t="str">
        <v/>
      </c>
      <c r="O25188" s="14" t="str">
        <v/>
      </c>
      <c r="P25188" s="14" t="str">
        <f ca="1"/>
        <v>Low Cap</v>
      </c>
    </row>
    <row r="25189" spans="11:16">
      <c r="K25189" s="14" t="str">
        <v/>
      </c>
      <c r="L25189" s="14" t="str">
        <v/>
      </c>
      <c r="O25189" s="14" t="str">
        <v/>
      </c>
      <c r="P25189" s="14" t="str">
        <f ca="1"/>
        <v>Low Cap</v>
      </c>
    </row>
    <row r="25190" spans="11:16">
      <c r="K25190" s="14" t="str">
        <v/>
      </c>
      <c r="L25190" s="14" t="str">
        <v/>
      </c>
      <c r="O25190" s="14" t="str">
        <v/>
      </c>
      <c r="P25190" s="14" t="str">
        <f ca="1"/>
        <v>Low Cap</v>
      </c>
    </row>
    <row r="25191" spans="11:16">
      <c r="K25191" s="14" t="str">
        <v/>
      </c>
      <c r="L25191" s="14" t="str">
        <v/>
      </c>
      <c r="O25191" s="14" t="str">
        <v/>
      </c>
      <c r="P25191" s="14" t="str">
        <f ca="1"/>
        <v>Low Cap</v>
      </c>
    </row>
    <row r="25192" spans="11:16">
      <c r="K25192" s="14" t="str">
        <v/>
      </c>
      <c r="L25192" s="14" t="str">
        <v/>
      </c>
      <c r="O25192" s="14" t="str">
        <v/>
      </c>
      <c r="P25192" s="14" t="str">
        <f ca="1"/>
        <v>Low Cap</v>
      </c>
    </row>
    <row r="25193" spans="11:16">
      <c r="K25193" s="14" t="str">
        <v/>
      </c>
      <c r="L25193" s="14" t="str">
        <v/>
      </c>
      <c r="O25193" s="14" t="str">
        <v/>
      </c>
      <c r="P25193" s="14" t="str">
        <f ca="1"/>
        <v>Low Cap</v>
      </c>
    </row>
    <row r="25194" spans="11:16">
      <c r="K25194" s="14" t="str">
        <v/>
      </c>
      <c r="L25194" s="14" t="str">
        <v/>
      </c>
      <c r="O25194" s="14" t="str">
        <v/>
      </c>
      <c r="P25194" s="14" t="str">
        <f ca="1"/>
        <v>Low Cap</v>
      </c>
    </row>
    <row r="25195" spans="11:16">
      <c r="K25195" s="14" t="str">
        <v/>
      </c>
      <c r="L25195" s="14" t="str">
        <v/>
      </c>
      <c r="O25195" s="14" t="str">
        <v/>
      </c>
      <c r="P25195" s="14" t="str">
        <f ca="1"/>
        <v>Low Cap</v>
      </c>
    </row>
    <row r="25196" spans="11:16">
      <c r="K25196" s="14" t="str">
        <v/>
      </c>
      <c r="L25196" s="14" t="str">
        <v/>
      </c>
      <c r="O25196" s="14" t="str">
        <v/>
      </c>
      <c r="P25196" s="14" t="str">
        <f ca="1"/>
        <v>Low Cap</v>
      </c>
    </row>
    <row r="25197" spans="11:16">
      <c r="K25197" s="14" t="str">
        <v/>
      </c>
      <c r="L25197" s="14" t="str">
        <v/>
      </c>
      <c r="O25197" s="14" t="str">
        <v/>
      </c>
      <c r="P25197" s="14" t="str">
        <f ca="1"/>
        <v>Low Cap</v>
      </c>
    </row>
    <row r="25198" spans="11:16">
      <c r="K25198" s="14" t="str">
        <v/>
      </c>
      <c r="L25198" s="14" t="str">
        <v/>
      </c>
      <c r="O25198" s="14" t="str">
        <v/>
      </c>
      <c r="P25198" s="14" t="str">
        <f ca="1"/>
        <v>Low Cap</v>
      </c>
    </row>
    <row r="25199" spans="11:16">
      <c r="K25199" s="14" t="str">
        <v/>
      </c>
      <c r="L25199" s="14" t="str">
        <v/>
      </c>
      <c r="O25199" s="14" t="str">
        <v/>
      </c>
      <c r="P25199" s="14" t="str">
        <f ca="1"/>
        <v>Low Cap</v>
      </c>
    </row>
    <row r="25200" spans="11:16">
      <c r="K25200" s="14" t="str">
        <v/>
      </c>
      <c r="L25200" s="14" t="str">
        <v/>
      </c>
      <c r="O25200" s="14" t="str">
        <v/>
      </c>
      <c r="P25200" s="14" t="str">
        <f ca="1"/>
        <v>Low Cap</v>
      </c>
    </row>
    <row r="25201" spans="11:16">
      <c r="K25201" s="14" t="str">
        <v/>
      </c>
      <c r="L25201" s="14" t="str">
        <v/>
      </c>
      <c r="O25201" s="14" t="str">
        <v/>
      </c>
      <c r="P25201" s="14" t="str">
        <f ca="1"/>
        <v>Low Cap</v>
      </c>
    </row>
    <row r="25202" spans="11:16">
      <c r="K25202" s="14" t="str">
        <v/>
      </c>
      <c r="L25202" s="14" t="str">
        <v/>
      </c>
      <c r="O25202" s="14" t="str">
        <v/>
      </c>
      <c r="P25202" s="14" t="str">
        <f ca="1"/>
        <v>Low Cap</v>
      </c>
    </row>
    <row r="25203" spans="11:16">
      <c r="K25203" s="14" t="str">
        <v/>
      </c>
      <c r="L25203" s="14" t="str">
        <v/>
      </c>
      <c r="O25203" s="14" t="str">
        <v/>
      </c>
      <c r="P25203" s="14" t="str">
        <f ca="1"/>
        <v>Low Cap</v>
      </c>
    </row>
    <row r="25204" spans="11:16">
      <c r="K25204" s="14" t="str">
        <v/>
      </c>
      <c r="L25204" s="14" t="str">
        <v/>
      </c>
      <c r="O25204" s="14" t="str">
        <v/>
      </c>
      <c r="P25204" s="14" t="str">
        <f ca="1"/>
        <v>Low Cap</v>
      </c>
    </row>
    <row r="25205" spans="11:16">
      <c r="K25205" s="14" t="str">
        <v/>
      </c>
      <c r="L25205" s="14" t="str">
        <v/>
      </c>
      <c r="O25205" s="14" t="str">
        <v/>
      </c>
      <c r="P25205" s="14" t="str">
        <f ca="1"/>
        <v>Low Cap</v>
      </c>
    </row>
    <row r="25206" spans="11:16">
      <c r="K25206" s="14" t="str">
        <v/>
      </c>
      <c r="L25206" s="14" t="str">
        <v/>
      </c>
      <c r="O25206" s="14" t="str">
        <v/>
      </c>
      <c r="P25206" s="14" t="str">
        <f ca="1"/>
        <v>Low Cap</v>
      </c>
    </row>
    <row r="25207" spans="11:16">
      <c r="K25207" s="14" t="str">
        <v/>
      </c>
      <c r="L25207" s="14" t="str">
        <v/>
      </c>
      <c r="O25207" s="14" t="str">
        <v/>
      </c>
      <c r="P25207" s="14" t="str">
        <f ca="1"/>
        <v>Low Cap</v>
      </c>
    </row>
    <row r="25208" spans="11:16">
      <c r="K25208" s="14" t="str">
        <v/>
      </c>
      <c r="L25208" s="14" t="str">
        <v/>
      </c>
      <c r="O25208" s="14" t="str">
        <v/>
      </c>
      <c r="P25208" s="14" t="str">
        <f ca="1"/>
        <v>Low Cap</v>
      </c>
    </row>
    <row r="25209" spans="11:16">
      <c r="K25209" s="14" t="str">
        <v/>
      </c>
      <c r="L25209" s="14" t="str">
        <v/>
      </c>
      <c r="O25209" s="14" t="str">
        <v/>
      </c>
      <c r="P25209" s="14" t="str">
        <f ca="1"/>
        <v>Low Cap</v>
      </c>
    </row>
    <row r="25210" spans="11:16">
      <c r="K25210" s="14" t="str">
        <v/>
      </c>
      <c r="L25210" s="14" t="str">
        <v/>
      </c>
      <c r="O25210" s="14" t="str">
        <v/>
      </c>
      <c r="P25210" s="14" t="str">
        <f ca="1"/>
        <v>Low Cap</v>
      </c>
    </row>
    <row r="25211" spans="11:16">
      <c r="K25211" s="14" t="str">
        <v/>
      </c>
      <c r="L25211" s="14" t="str">
        <v/>
      </c>
      <c r="O25211" s="14" t="str">
        <v/>
      </c>
      <c r="P25211" s="14" t="str">
        <f ca="1"/>
        <v>Low Cap</v>
      </c>
    </row>
    <row r="25212" spans="11:16">
      <c r="K25212" s="14" t="str">
        <v/>
      </c>
      <c r="L25212" s="14" t="str">
        <v/>
      </c>
      <c r="O25212" s="14" t="str">
        <v/>
      </c>
      <c r="P25212" s="14" t="str">
        <f ca="1"/>
        <v>Low Cap</v>
      </c>
    </row>
    <row r="25213" spans="11:16">
      <c r="K25213" s="14" t="str">
        <v/>
      </c>
      <c r="L25213" s="14" t="str">
        <v/>
      </c>
      <c r="O25213" s="14" t="str">
        <v/>
      </c>
      <c r="P25213" s="14" t="str">
        <f ca="1"/>
        <v>Low Cap</v>
      </c>
    </row>
    <row r="25214" spans="11:16">
      <c r="K25214" s="14" t="str">
        <v/>
      </c>
      <c r="L25214" s="14" t="str">
        <v/>
      </c>
      <c r="O25214" s="14" t="str">
        <v/>
      </c>
      <c r="P25214" s="14" t="str">
        <f ca="1"/>
        <v>Low Cap</v>
      </c>
    </row>
    <row r="25215" spans="11:16">
      <c r="K25215" s="14" t="str">
        <v/>
      </c>
      <c r="L25215" s="14" t="str">
        <v/>
      </c>
      <c r="O25215" s="14" t="str">
        <v/>
      </c>
      <c r="P25215" s="14" t="str">
        <f ca="1"/>
        <v>Low Cap</v>
      </c>
    </row>
    <row r="25216" spans="11:16">
      <c r="K25216" s="14" t="str">
        <v/>
      </c>
      <c r="L25216" s="14" t="str">
        <v/>
      </c>
      <c r="O25216" s="14" t="str">
        <v/>
      </c>
      <c r="P25216" s="14" t="str">
        <f ca="1"/>
        <v>Low Cap</v>
      </c>
    </row>
    <row r="25217" spans="11:16">
      <c r="K25217" s="14" t="str">
        <v/>
      </c>
      <c r="L25217" s="14" t="str">
        <v/>
      </c>
      <c r="O25217" s="14" t="str">
        <v/>
      </c>
      <c r="P25217" s="14" t="str">
        <f ca="1"/>
        <v>Low Cap</v>
      </c>
    </row>
    <row r="25218" spans="11:16">
      <c r="K25218" s="14" t="str">
        <v/>
      </c>
      <c r="L25218" s="14" t="str">
        <v/>
      </c>
      <c r="O25218" s="14" t="str">
        <v/>
      </c>
      <c r="P25218" s="14" t="str">
        <f ca="1"/>
        <v>Low Cap</v>
      </c>
    </row>
    <row r="25219" spans="11:16">
      <c r="K25219" s="14" t="str">
        <v/>
      </c>
      <c r="L25219" s="14" t="str">
        <v/>
      </c>
      <c r="O25219" s="14" t="str">
        <v/>
      </c>
      <c r="P25219" s="14" t="str">
        <f ca="1"/>
        <v>Low Cap</v>
      </c>
    </row>
    <row r="25220" spans="11:16">
      <c r="K25220" s="14" t="str">
        <v/>
      </c>
      <c r="L25220" s="14" t="str">
        <v/>
      </c>
      <c r="O25220" s="14" t="str">
        <v/>
      </c>
      <c r="P25220" s="14" t="str">
        <f ca="1"/>
        <v>Low Cap</v>
      </c>
    </row>
    <row r="25221" spans="11:16">
      <c r="K25221" s="14" t="str">
        <v/>
      </c>
      <c r="L25221" s="14" t="str">
        <v/>
      </c>
      <c r="O25221" s="14" t="str">
        <v/>
      </c>
      <c r="P25221" s="14" t="str">
        <f ca="1"/>
        <v>Low Cap</v>
      </c>
    </row>
    <row r="25222" spans="11:16">
      <c r="K25222" s="14" t="str">
        <v/>
      </c>
      <c r="L25222" s="14" t="str">
        <v/>
      </c>
      <c r="O25222" s="14" t="str">
        <v/>
      </c>
      <c r="P25222" s="14" t="str">
        <f ca="1"/>
        <v>Low Cap</v>
      </c>
    </row>
    <row r="25223" spans="11:16">
      <c r="K25223" s="14" t="str">
        <v/>
      </c>
      <c r="L25223" s="14" t="str">
        <v/>
      </c>
      <c r="O25223" s="14" t="str">
        <v/>
      </c>
      <c r="P25223" s="14" t="str">
        <f ca="1"/>
        <v>Low Cap</v>
      </c>
    </row>
    <row r="25224" spans="11:16">
      <c r="K25224" s="14" t="str">
        <v/>
      </c>
      <c r="L25224" s="14" t="str">
        <v/>
      </c>
      <c r="O25224" s="14" t="str">
        <v/>
      </c>
      <c r="P25224" s="14" t="str">
        <f ca="1"/>
        <v>Low Cap</v>
      </c>
    </row>
    <row r="25225" spans="11:16">
      <c r="K25225" s="14" t="str">
        <v/>
      </c>
      <c r="L25225" s="14" t="str">
        <v/>
      </c>
      <c r="O25225" s="14" t="str">
        <v/>
      </c>
      <c r="P25225" s="14" t="str">
        <f ca="1"/>
        <v>Low Cap</v>
      </c>
    </row>
    <row r="25226" spans="11:16">
      <c r="K25226" s="14" t="str">
        <v/>
      </c>
      <c r="L25226" s="14" t="str">
        <v/>
      </c>
      <c r="O25226" s="14" t="str">
        <v/>
      </c>
      <c r="P25226" s="14" t="str">
        <f ca="1"/>
        <v>Low Cap</v>
      </c>
    </row>
    <row r="25227" spans="11:16">
      <c r="K25227" s="14" t="str">
        <v/>
      </c>
      <c r="L25227" s="14" t="str">
        <v/>
      </c>
      <c r="O25227" s="14" t="str">
        <v/>
      </c>
      <c r="P25227" s="14" t="str">
        <f ca="1"/>
        <v>Low Cap</v>
      </c>
    </row>
    <row r="25228" spans="11:16">
      <c r="K25228" s="14" t="str">
        <v/>
      </c>
      <c r="L25228" s="14" t="str">
        <v/>
      </c>
      <c r="O25228" s="14" t="str">
        <v/>
      </c>
      <c r="P25228" s="14" t="str">
        <f ca="1"/>
        <v>Low Cap</v>
      </c>
    </row>
    <row r="25229" spans="11:16">
      <c r="K25229" s="14" t="str">
        <v/>
      </c>
      <c r="L25229" s="14" t="str">
        <v/>
      </c>
      <c r="O25229" s="14" t="str">
        <v/>
      </c>
      <c r="P25229" s="14" t="str">
        <f ca="1"/>
        <v>Low Cap</v>
      </c>
    </row>
    <row r="25230" spans="11:16">
      <c r="K25230" s="14" t="str">
        <v/>
      </c>
      <c r="L25230" s="14" t="str">
        <v/>
      </c>
      <c r="O25230" s="14" t="str">
        <v/>
      </c>
      <c r="P25230" s="14" t="str">
        <f ca="1"/>
        <v>Low Cap</v>
      </c>
    </row>
    <row r="25231" spans="11:16">
      <c r="K25231" s="14" t="str">
        <v/>
      </c>
      <c r="L25231" s="14" t="str">
        <v/>
      </c>
      <c r="O25231" s="14" t="str">
        <v/>
      </c>
      <c r="P25231" s="14" t="str">
        <f ca="1"/>
        <v>Low Cap</v>
      </c>
    </row>
    <row r="25232" spans="11:16">
      <c r="K25232" s="14" t="str">
        <v/>
      </c>
      <c r="L25232" s="14" t="str">
        <v/>
      </c>
      <c r="O25232" s="14" t="str">
        <v/>
      </c>
      <c r="P25232" s="14" t="str">
        <f ca="1"/>
        <v>Low Cap</v>
      </c>
    </row>
    <row r="25233" spans="11:16">
      <c r="K25233" s="14" t="str">
        <v/>
      </c>
      <c r="L25233" s="14" t="str">
        <v/>
      </c>
      <c r="O25233" s="14" t="str">
        <v/>
      </c>
      <c r="P25233" s="14" t="str">
        <f ca="1"/>
        <v>Low Cap</v>
      </c>
    </row>
    <row r="25234" spans="11:16">
      <c r="K25234" s="14" t="str">
        <v/>
      </c>
      <c r="L25234" s="14" t="str">
        <v/>
      </c>
      <c r="O25234" s="14" t="str">
        <v/>
      </c>
      <c r="P25234" s="14" t="str">
        <f ca="1"/>
        <v>Low Cap</v>
      </c>
    </row>
    <row r="25235" spans="11:16">
      <c r="K25235" s="14" t="str">
        <v/>
      </c>
      <c r="L25235" s="14" t="str">
        <v/>
      </c>
      <c r="O25235" s="14" t="str">
        <v/>
      </c>
      <c r="P25235" s="14" t="str">
        <f ca="1"/>
        <v>Low Cap</v>
      </c>
    </row>
    <row r="25236" spans="11:16">
      <c r="K25236" s="14" t="str">
        <v/>
      </c>
      <c r="L25236" s="14" t="str">
        <v/>
      </c>
      <c r="O25236" s="14" t="str">
        <v/>
      </c>
      <c r="P25236" s="14" t="str">
        <f ca="1"/>
        <v>Low Cap</v>
      </c>
    </row>
    <row r="25237" spans="11:16">
      <c r="K25237" s="14" t="str">
        <v/>
      </c>
      <c r="L25237" s="14" t="str">
        <v/>
      </c>
      <c r="O25237" s="14" t="str">
        <v/>
      </c>
      <c r="P25237" s="14" t="str">
        <f ca="1"/>
        <v>Low Cap</v>
      </c>
    </row>
    <row r="25238" spans="11:16">
      <c r="K25238" s="14" t="str">
        <v/>
      </c>
      <c r="L25238" s="14" t="str">
        <v/>
      </c>
      <c r="O25238" s="14" t="str">
        <v/>
      </c>
      <c r="P25238" s="14" t="str">
        <f ca="1"/>
        <v>Low Cap</v>
      </c>
    </row>
    <row r="25239" spans="11:16">
      <c r="K25239" s="14" t="str">
        <v/>
      </c>
      <c r="L25239" s="14" t="str">
        <v/>
      </c>
      <c r="O25239" s="14" t="str">
        <v/>
      </c>
      <c r="P25239" s="14" t="str">
        <f ca="1"/>
        <v>Low Cap</v>
      </c>
    </row>
    <row r="25240" spans="11:16">
      <c r="K25240" s="14" t="str">
        <v/>
      </c>
      <c r="L25240" s="14" t="str">
        <v/>
      </c>
      <c r="O25240" s="14" t="str">
        <v/>
      </c>
      <c r="P25240" s="14" t="str">
        <f ca="1"/>
        <v>Low Cap</v>
      </c>
    </row>
    <row r="25241" spans="11:16">
      <c r="K25241" s="14" t="str">
        <v/>
      </c>
      <c r="L25241" s="14" t="str">
        <v/>
      </c>
      <c r="O25241" s="14" t="str">
        <v/>
      </c>
      <c r="P25241" s="14" t="str">
        <f ca="1"/>
        <v>Low Cap</v>
      </c>
    </row>
    <row r="25242" spans="11:16">
      <c r="K25242" s="14" t="str">
        <v/>
      </c>
      <c r="L25242" s="14" t="str">
        <v/>
      </c>
      <c r="O25242" s="14" t="str">
        <v/>
      </c>
      <c r="P25242" s="14" t="str">
        <f ca="1"/>
        <v>Low Cap</v>
      </c>
    </row>
    <row r="25243" spans="11:16">
      <c r="K25243" s="14" t="str">
        <v/>
      </c>
      <c r="L25243" s="14" t="str">
        <v/>
      </c>
      <c r="O25243" s="14" t="str">
        <v/>
      </c>
      <c r="P25243" s="14" t="str">
        <f ca="1"/>
        <v>Low Cap</v>
      </c>
    </row>
    <row r="25244" spans="11:16">
      <c r="K25244" s="14" t="str">
        <v/>
      </c>
      <c r="L25244" s="14" t="str">
        <v/>
      </c>
      <c r="O25244" s="14" t="str">
        <v/>
      </c>
      <c r="P25244" s="14" t="str">
        <f ca="1"/>
        <v>Low Cap</v>
      </c>
    </row>
    <row r="25245" spans="11:16">
      <c r="K25245" s="14" t="str">
        <v/>
      </c>
      <c r="L25245" s="14" t="str">
        <v/>
      </c>
      <c r="O25245" s="14" t="str">
        <v/>
      </c>
      <c r="P25245" s="14" t="str">
        <f ca="1"/>
        <v>Low Cap</v>
      </c>
    </row>
    <row r="25246" spans="11:16">
      <c r="K25246" s="14" t="str">
        <v/>
      </c>
      <c r="L25246" s="14" t="str">
        <v/>
      </c>
      <c r="O25246" s="14" t="str">
        <v/>
      </c>
      <c r="P25246" s="14" t="str">
        <f ca="1"/>
        <v>Low Cap</v>
      </c>
    </row>
    <row r="25247" spans="11:16">
      <c r="K25247" s="14" t="str">
        <v/>
      </c>
      <c r="L25247" s="14" t="str">
        <v/>
      </c>
      <c r="O25247" s="14" t="str">
        <v/>
      </c>
      <c r="P25247" s="14" t="str">
        <f ca="1"/>
        <v>Low Cap</v>
      </c>
    </row>
    <row r="25248" spans="11:16">
      <c r="K25248" s="14" t="str">
        <v/>
      </c>
      <c r="L25248" s="14" t="str">
        <v/>
      </c>
      <c r="O25248" s="14" t="str">
        <v/>
      </c>
      <c r="P25248" s="14" t="str">
        <f ca="1"/>
        <v>Low Cap</v>
      </c>
    </row>
    <row r="25249" spans="11:16">
      <c r="K25249" s="14" t="str">
        <v/>
      </c>
      <c r="L25249" s="14" t="str">
        <v/>
      </c>
      <c r="O25249" s="14" t="str">
        <v/>
      </c>
      <c r="P25249" s="14" t="str">
        <f ca="1"/>
        <v>Low Cap</v>
      </c>
    </row>
    <row r="25250" spans="11:16">
      <c r="K25250" s="14" t="str">
        <v/>
      </c>
      <c r="L25250" s="14" t="str">
        <v/>
      </c>
      <c r="O25250" s="14" t="str">
        <v/>
      </c>
      <c r="P25250" s="14" t="str">
        <f ca="1"/>
        <v>Low Cap</v>
      </c>
    </row>
    <row r="25251" spans="11:16">
      <c r="K25251" s="14" t="str">
        <v/>
      </c>
      <c r="L25251" s="14" t="str">
        <v/>
      </c>
      <c r="O25251" s="14" t="str">
        <v/>
      </c>
      <c r="P25251" s="14" t="str">
        <f ca="1"/>
        <v>Low Cap</v>
      </c>
    </row>
    <row r="25252" spans="11:16">
      <c r="K25252" s="14" t="str">
        <v/>
      </c>
      <c r="L25252" s="14" t="str">
        <v/>
      </c>
      <c r="O25252" s="14" t="str">
        <v/>
      </c>
      <c r="P25252" s="14" t="str">
        <f ca="1"/>
        <v>Low Cap</v>
      </c>
    </row>
    <row r="25253" spans="11:16">
      <c r="K25253" s="14" t="str">
        <v/>
      </c>
      <c r="L25253" s="14" t="str">
        <v/>
      </c>
      <c r="O25253" s="14" t="str">
        <v/>
      </c>
      <c r="P25253" s="14" t="str">
        <f ca="1"/>
        <v>Low Cap</v>
      </c>
    </row>
    <row r="25254" spans="11:16">
      <c r="K25254" s="14" t="str">
        <v/>
      </c>
      <c r="L25254" s="14" t="str">
        <v/>
      </c>
      <c r="O25254" s="14" t="str">
        <v/>
      </c>
      <c r="P25254" s="14" t="str">
        <f ca="1"/>
        <v>Low Cap</v>
      </c>
    </row>
    <row r="25255" spans="11:16">
      <c r="K25255" s="14" t="str">
        <v/>
      </c>
      <c r="L25255" s="14" t="str">
        <v/>
      </c>
      <c r="O25255" s="14" t="str">
        <v/>
      </c>
      <c r="P25255" s="14" t="str">
        <f ca="1"/>
        <v>Low Cap</v>
      </c>
    </row>
    <row r="25256" spans="11:16">
      <c r="K25256" s="14" t="str">
        <v/>
      </c>
      <c r="L25256" s="14" t="str">
        <v/>
      </c>
      <c r="O25256" s="14" t="str">
        <v/>
      </c>
      <c r="P25256" s="14" t="str">
        <f ca="1"/>
        <v>Low Cap</v>
      </c>
    </row>
    <row r="25257" spans="11:16">
      <c r="K25257" s="14" t="str">
        <v/>
      </c>
      <c r="L25257" s="14" t="str">
        <v/>
      </c>
      <c r="O25257" s="14" t="str">
        <v/>
      </c>
      <c r="P25257" s="14" t="str">
        <f ca="1"/>
        <v>Low Cap</v>
      </c>
    </row>
    <row r="25258" spans="11:16">
      <c r="K25258" s="14" t="str">
        <v/>
      </c>
      <c r="L25258" s="14" t="str">
        <v/>
      </c>
      <c r="O25258" s="14" t="str">
        <v/>
      </c>
      <c r="P25258" s="14" t="str">
        <f ca="1"/>
        <v>Low Cap</v>
      </c>
    </row>
    <row r="25259" spans="11:16">
      <c r="K25259" s="14" t="str">
        <v/>
      </c>
      <c r="L25259" s="14" t="str">
        <v/>
      </c>
      <c r="O25259" s="14" t="str">
        <v/>
      </c>
      <c r="P25259" s="14" t="str">
        <f ca="1"/>
        <v>Low Cap</v>
      </c>
    </row>
    <row r="25260" spans="11:16">
      <c r="K25260" s="14" t="str">
        <v/>
      </c>
      <c r="L25260" s="14" t="str">
        <v/>
      </c>
      <c r="O25260" s="14" t="str">
        <v/>
      </c>
      <c r="P25260" s="14" t="str">
        <f ca="1"/>
        <v>Low Cap</v>
      </c>
    </row>
    <row r="25261" spans="11:16">
      <c r="K25261" s="14" t="str">
        <v/>
      </c>
      <c r="L25261" s="14" t="str">
        <v/>
      </c>
      <c r="O25261" s="14" t="str">
        <v/>
      </c>
      <c r="P25261" s="14" t="str">
        <f ca="1"/>
        <v>Low Cap</v>
      </c>
    </row>
    <row r="25262" spans="11:16">
      <c r="K25262" s="14" t="str">
        <v/>
      </c>
      <c r="L25262" s="14" t="str">
        <v/>
      </c>
      <c r="O25262" s="14" t="str">
        <v/>
      </c>
      <c r="P25262" s="14" t="str">
        <f ca="1"/>
        <v>Low Cap</v>
      </c>
    </row>
    <row r="25263" spans="11:16">
      <c r="K25263" s="14" t="str">
        <v/>
      </c>
      <c r="L25263" s="14" t="str">
        <v/>
      </c>
      <c r="O25263" s="14" t="str">
        <v/>
      </c>
      <c r="P25263" s="14" t="str">
        <f ca="1"/>
        <v>Low Cap</v>
      </c>
    </row>
    <row r="25264" spans="11:16">
      <c r="K25264" s="14" t="str">
        <v/>
      </c>
      <c r="L25264" s="14" t="str">
        <v/>
      </c>
      <c r="O25264" s="14" t="str">
        <v/>
      </c>
      <c r="P25264" s="14" t="str">
        <f ca="1"/>
        <v>Low Cap</v>
      </c>
    </row>
    <row r="25265" spans="11:16">
      <c r="K25265" s="14" t="str">
        <v/>
      </c>
      <c r="L25265" s="14" t="str">
        <v/>
      </c>
      <c r="O25265" s="14" t="str">
        <v/>
      </c>
      <c r="P25265" s="14" t="str">
        <f ca="1"/>
        <v>Low Cap</v>
      </c>
    </row>
    <row r="25266" spans="11:16">
      <c r="K25266" s="14" t="str">
        <v/>
      </c>
      <c r="L25266" s="14" t="str">
        <v/>
      </c>
      <c r="O25266" s="14" t="str">
        <v/>
      </c>
      <c r="P25266" s="14" t="str">
        <f ca="1"/>
        <v>Low Cap</v>
      </c>
    </row>
    <row r="25267" spans="11:16">
      <c r="K25267" s="14" t="str">
        <v/>
      </c>
      <c r="L25267" s="14" t="str">
        <v/>
      </c>
      <c r="O25267" s="14" t="str">
        <v/>
      </c>
      <c r="P25267" s="14" t="str">
        <f ca="1"/>
        <v>Low Cap</v>
      </c>
    </row>
    <row r="25268" spans="11:16">
      <c r="K25268" s="14" t="str">
        <v/>
      </c>
      <c r="L25268" s="14" t="str">
        <v/>
      </c>
      <c r="O25268" s="14" t="str">
        <v/>
      </c>
      <c r="P25268" s="14" t="str">
        <f ca="1"/>
        <v>Low Cap</v>
      </c>
    </row>
    <row r="25269" spans="11:16">
      <c r="K25269" s="14" t="str">
        <v/>
      </c>
      <c r="L25269" s="14" t="str">
        <v/>
      </c>
      <c r="O25269" s="14" t="str">
        <v/>
      </c>
      <c r="P25269" s="14" t="str">
        <f ca="1"/>
        <v>Low Cap</v>
      </c>
    </row>
    <row r="25270" spans="11:16">
      <c r="K25270" s="14" t="str">
        <v/>
      </c>
      <c r="L25270" s="14" t="str">
        <v/>
      </c>
      <c r="O25270" s="14" t="str">
        <v/>
      </c>
      <c r="P25270" s="14" t="str">
        <f ca="1"/>
        <v>Low Cap</v>
      </c>
    </row>
    <row r="25271" spans="11:16">
      <c r="K25271" s="14" t="str">
        <v/>
      </c>
      <c r="L25271" s="14" t="str">
        <v/>
      </c>
      <c r="O25271" s="14" t="str">
        <v/>
      </c>
      <c r="P25271" s="14" t="str">
        <f ca="1"/>
        <v>Low Cap</v>
      </c>
    </row>
    <row r="25272" spans="11:16">
      <c r="K25272" s="14" t="str">
        <v/>
      </c>
      <c r="L25272" s="14" t="str">
        <v/>
      </c>
      <c r="O25272" s="14" t="str">
        <v/>
      </c>
      <c r="P25272" s="14" t="str">
        <f ca="1"/>
        <v>Low Cap</v>
      </c>
    </row>
    <row r="25273" spans="11:16">
      <c r="K25273" s="14" t="str">
        <v/>
      </c>
      <c r="L25273" s="14" t="str">
        <v/>
      </c>
      <c r="O25273" s="14" t="str">
        <v/>
      </c>
      <c r="P25273" s="14" t="str">
        <f ca="1"/>
        <v>Low Cap</v>
      </c>
    </row>
    <row r="25274" spans="11:16">
      <c r="K25274" s="14" t="str">
        <v/>
      </c>
      <c r="L25274" s="14" t="str">
        <v/>
      </c>
      <c r="O25274" s="14" t="str">
        <v/>
      </c>
      <c r="P25274" s="14" t="str">
        <f ca="1"/>
        <v>Low Cap</v>
      </c>
    </row>
    <row r="25275" spans="11:16">
      <c r="K25275" s="14" t="str">
        <v/>
      </c>
      <c r="L25275" s="14" t="str">
        <v/>
      </c>
      <c r="O25275" s="14" t="str">
        <v/>
      </c>
      <c r="P25275" s="14" t="str">
        <f ca="1"/>
        <v>Low Cap</v>
      </c>
    </row>
    <row r="25276" spans="11:16">
      <c r="K25276" s="14" t="str">
        <v/>
      </c>
      <c r="L25276" s="14" t="str">
        <v/>
      </c>
      <c r="O25276" s="14" t="str">
        <v/>
      </c>
      <c r="P25276" s="14" t="str">
        <f ca="1"/>
        <v>Low Cap</v>
      </c>
    </row>
    <row r="25277" spans="11:16">
      <c r="K25277" s="14" t="str">
        <v/>
      </c>
      <c r="L25277" s="14" t="str">
        <v/>
      </c>
      <c r="O25277" s="14" t="str">
        <v/>
      </c>
      <c r="P25277" s="14" t="str">
        <f ca="1"/>
        <v>Low Cap</v>
      </c>
    </row>
    <row r="25278" spans="11:16">
      <c r="K25278" s="14" t="str">
        <v/>
      </c>
      <c r="L25278" s="14" t="str">
        <v/>
      </c>
      <c r="O25278" s="14" t="str">
        <v/>
      </c>
      <c r="P25278" s="14" t="str">
        <f ca="1"/>
        <v>Low Cap</v>
      </c>
    </row>
    <row r="25279" spans="11:16">
      <c r="K25279" s="14" t="str">
        <v/>
      </c>
      <c r="L25279" s="14" t="str">
        <v/>
      </c>
      <c r="O25279" s="14" t="str">
        <v/>
      </c>
      <c r="P25279" s="14" t="str">
        <f ca="1"/>
        <v>Low Cap</v>
      </c>
    </row>
    <row r="25280" spans="11:16">
      <c r="K25280" s="14" t="str">
        <v/>
      </c>
      <c r="L25280" s="14" t="str">
        <v/>
      </c>
      <c r="O25280" s="14" t="str">
        <v/>
      </c>
      <c r="P25280" s="14" t="str">
        <f ca="1"/>
        <v>Low Cap</v>
      </c>
    </row>
    <row r="25281" spans="11:16">
      <c r="K25281" s="14" t="str">
        <v/>
      </c>
      <c r="L25281" s="14" t="str">
        <v/>
      </c>
      <c r="O25281" s="14" t="str">
        <v/>
      </c>
      <c r="P25281" s="14" t="str">
        <f ca="1"/>
        <v>Low Cap</v>
      </c>
    </row>
    <row r="25282" spans="11:16">
      <c r="K25282" s="14" t="str">
        <v/>
      </c>
      <c r="L25282" s="14" t="str">
        <v/>
      </c>
      <c r="O25282" s="14" t="str">
        <v/>
      </c>
      <c r="P25282" s="14" t="str">
        <f ca="1"/>
        <v>Low Cap</v>
      </c>
    </row>
    <row r="25283" spans="11:16">
      <c r="K25283" s="14" t="str">
        <v/>
      </c>
      <c r="L25283" s="14" t="str">
        <v/>
      </c>
      <c r="O25283" s="14" t="str">
        <v/>
      </c>
      <c r="P25283" s="14" t="str">
        <f ca="1"/>
        <v>Low Cap</v>
      </c>
    </row>
    <row r="25284" spans="11:16">
      <c r="K25284" s="14" t="str">
        <v/>
      </c>
      <c r="L25284" s="14" t="str">
        <v/>
      </c>
      <c r="O25284" s="14" t="str">
        <v/>
      </c>
      <c r="P25284" s="14" t="str">
        <f ca="1"/>
        <v>Low Cap</v>
      </c>
    </row>
    <row r="25285" spans="11:16">
      <c r="K25285" s="14" t="str">
        <v/>
      </c>
      <c r="L25285" s="14" t="str">
        <v/>
      </c>
      <c r="O25285" s="14" t="str">
        <v/>
      </c>
      <c r="P25285" s="14" t="str">
        <f ca="1"/>
        <v>Low Cap</v>
      </c>
    </row>
    <row r="25286" spans="11:16">
      <c r="K25286" s="14" t="str">
        <v/>
      </c>
      <c r="L25286" s="14" t="str">
        <v/>
      </c>
      <c r="O25286" s="14" t="str">
        <v/>
      </c>
      <c r="P25286" s="14" t="str">
        <f ca="1"/>
        <v>Low Cap</v>
      </c>
    </row>
    <row r="25287" spans="11:16">
      <c r="K25287" s="14" t="str">
        <v/>
      </c>
      <c r="L25287" s="14" t="str">
        <v/>
      </c>
      <c r="O25287" s="14" t="str">
        <v/>
      </c>
      <c r="P25287" s="14" t="str">
        <f ca="1"/>
        <v>Low Cap</v>
      </c>
    </row>
    <row r="25288" spans="11:16">
      <c r="K25288" s="14" t="str">
        <v/>
      </c>
      <c r="L25288" s="14" t="str">
        <v/>
      </c>
      <c r="O25288" s="14" t="str">
        <v/>
      </c>
      <c r="P25288" s="14" t="str">
        <f ca="1"/>
        <v>Low Cap</v>
      </c>
    </row>
    <row r="25289" spans="11:16">
      <c r="K25289" s="14" t="str">
        <v/>
      </c>
      <c r="L25289" s="14" t="str">
        <v/>
      </c>
      <c r="O25289" s="14" t="str">
        <v/>
      </c>
      <c r="P25289" s="14" t="str">
        <f ca="1"/>
        <v>Low Cap</v>
      </c>
    </row>
    <row r="25290" spans="11:16">
      <c r="K25290" s="14" t="str">
        <v/>
      </c>
      <c r="L25290" s="14" t="str">
        <v/>
      </c>
      <c r="O25290" s="14" t="str">
        <v/>
      </c>
      <c r="P25290" s="14" t="str">
        <f ca="1"/>
        <v>Low Cap</v>
      </c>
    </row>
    <row r="25291" spans="11:16">
      <c r="K25291" s="14" t="str">
        <v/>
      </c>
      <c r="L25291" s="14" t="str">
        <v/>
      </c>
      <c r="O25291" s="14" t="str">
        <v/>
      </c>
      <c r="P25291" s="14" t="str">
        <f ca="1"/>
        <v>Low Cap</v>
      </c>
    </row>
    <row r="25292" spans="11:16">
      <c r="K25292" s="14" t="str">
        <v/>
      </c>
      <c r="L25292" s="14" t="str">
        <v/>
      </c>
      <c r="O25292" s="14" t="str">
        <v/>
      </c>
      <c r="P25292" s="14" t="str">
        <f ca="1"/>
        <v>Low Cap</v>
      </c>
    </row>
    <row r="25293" spans="11:16">
      <c r="K25293" s="14" t="str">
        <v/>
      </c>
      <c r="L25293" s="14" t="str">
        <v/>
      </c>
      <c r="O25293" s="14" t="str">
        <v/>
      </c>
      <c r="P25293" s="14" t="str">
        <f ca="1"/>
        <v>Low Cap</v>
      </c>
    </row>
    <row r="25294" spans="11:16">
      <c r="K25294" s="14" t="str">
        <v/>
      </c>
      <c r="L25294" s="14" t="str">
        <v/>
      </c>
      <c r="O25294" s="14" t="str">
        <v/>
      </c>
      <c r="P25294" s="14" t="str">
        <f ca="1"/>
        <v>Low Cap</v>
      </c>
    </row>
    <row r="25295" spans="11:16">
      <c r="K25295" s="14" t="str">
        <v/>
      </c>
      <c r="L25295" s="14" t="str">
        <v/>
      </c>
      <c r="O25295" s="14" t="str">
        <v/>
      </c>
      <c r="P25295" s="14" t="str">
        <f ca="1"/>
        <v>Low Cap</v>
      </c>
    </row>
    <row r="25296" spans="11:16">
      <c r="K25296" s="14" t="str">
        <v/>
      </c>
      <c r="L25296" s="14" t="str">
        <v/>
      </c>
      <c r="O25296" s="14" t="str">
        <v/>
      </c>
      <c r="P25296" s="14" t="str">
        <f ca="1"/>
        <v>Low Cap</v>
      </c>
    </row>
    <row r="25297" spans="11:16">
      <c r="K25297" s="14" t="str">
        <v/>
      </c>
      <c r="L25297" s="14" t="str">
        <v/>
      </c>
      <c r="O25297" s="14" t="str">
        <v/>
      </c>
      <c r="P25297" s="14" t="str">
        <f ca="1"/>
        <v>Low Cap</v>
      </c>
    </row>
    <row r="25298" spans="11:16">
      <c r="K25298" s="14" t="str">
        <v/>
      </c>
      <c r="L25298" s="14" t="str">
        <v/>
      </c>
      <c r="O25298" s="14" t="str">
        <v/>
      </c>
      <c r="P25298" s="14" t="str">
        <f ca="1"/>
        <v>Low Cap</v>
      </c>
    </row>
    <row r="25299" spans="11:16">
      <c r="K25299" s="14" t="str">
        <v/>
      </c>
      <c r="L25299" s="14" t="str">
        <v/>
      </c>
      <c r="O25299" s="14" t="str">
        <v/>
      </c>
      <c r="P25299" s="14" t="str">
        <f ca="1"/>
        <v>Low Cap</v>
      </c>
    </row>
    <row r="25300" spans="11:16">
      <c r="K25300" s="14" t="str">
        <v/>
      </c>
      <c r="L25300" s="14" t="str">
        <v/>
      </c>
      <c r="O25300" s="14" t="str">
        <v/>
      </c>
      <c r="P25300" s="14" t="str">
        <f ca="1"/>
        <v>Low Cap</v>
      </c>
    </row>
    <row r="25301" spans="11:16">
      <c r="K25301" s="14" t="str">
        <v/>
      </c>
      <c r="L25301" s="14" t="str">
        <v/>
      </c>
      <c r="O25301" s="14" t="str">
        <v/>
      </c>
      <c r="P25301" s="14" t="str">
        <f ca="1"/>
        <v>Low Cap</v>
      </c>
    </row>
    <row r="25302" spans="11:16">
      <c r="K25302" s="14" t="str">
        <v/>
      </c>
      <c r="L25302" s="14" t="str">
        <v/>
      </c>
      <c r="O25302" s="14" t="str">
        <v/>
      </c>
      <c r="P25302" s="14" t="str">
        <f ca="1"/>
        <v>Low Cap</v>
      </c>
    </row>
    <row r="25303" spans="11:16">
      <c r="K25303" s="14" t="str">
        <v/>
      </c>
      <c r="L25303" s="14" t="str">
        <v/>
      </c>
      <c r="O25303" s="14" t="str">
        <v/>
      </c>
      <c r="P25303" s="14" t="str">
        <f ca="1"/>
        <v>Low Cap</v>
      </c>
    </row>
    <row r="25304" spans="11:16">
      <c r="K25304" s="14" t="str">
        <v/>
      </c>
      <c r="L25304" s="14" t="str">
        <v/>
      </c>
      <c r="O25304" s="14" t="str">
        <v/>
      </c>
      <c r="P25304" s="14" t="str">
        <f ca="1"/>
        <v>Low Cap</v>
      </c>
    </row>
    <row r="25305" spans="11:16">
      <c r="K25305" s="14" t="str">
        <v/>
      </c>
      <c r="L25305" s="14" t="str">
        <v/>
      </c>
      <c r="O25305" s="14" t="str">
        <v/>
      </c>
      <c r="P25305" s="14" t="str">
        <f ca="1"/>
        <v>Low Cap</v>
      </c>
    </row>
    <row r="25306" spans="11:16">
      <c r="K25306" s="14" t="str">
        <v/>
      </c>
      <c r="L25306" s="14" t="str">
        <v/>
      </c>
      <c r="O25306" s="14" t="str">
        <v/>
      </c>
      <c r="P25306" s="14" t="str">
        <f ca="1"/>
        <v>Low Cap</v>
      </c>
    </row>
    <row r="25307" spans="11:16">
      <c r="K25307" s="14" t="str">
        <v/>
      </c>
      <c r="L25307" s="14" t="str">
        <v/>
      </c>
      <c r="O25307" s="14" t="str">
        <v/>
      </c>
      <c r="P25307" s="14" t="str">
        <f ca="1"/>
        <v>Low Cap</v>
      </c>
    </row>
    <row r="25308" spans="11:16">
      <c r="K25308" s="14" t="str">
        <v/>
      </c>
      <c r="L25308" s="14" t="str">
        <v/>
      </c>
      <c r="O25308" s="14" t="str">
        <v/>
      </c>
      <c r="P25308" s="14" t="str">
        <f ca="1"/>
        <v>Low Cap</v>
      </c>
    </row>
    <row r="25309" spans="11:16">
      <c r="K25309" s="14" t="str">
        <v/>
      </c>
      <c r="L25309" s="14" t="str">
        <v/>
      </c>
      <c r="O25309" s="14" t="str">
        <v/>
      </c>
      <c r="P25309" s="14" t="str">
        <f ca="1"/>
        <v>Low Cap</v>
      </c>
    </row>
    <row r="25310" spans="11:16">
      <c r="K25310" s="14" t="str">
        <v/>
      </c>
      <c r="L25310" s="14" t="str">
        <v/>
      </c>
      <c r="O25310" s="14" t="str">
        <v/>
      </c>
      <c r="P25310" s="14" t="str">
        <f ca="1"/>
        <v>Low Cap</v>
      </c>
    </row>
    <row r="25311" spans="11:16">
      <c r="K25311" s="14" t="str">
        <v/>
      </c>
      <c r="L25311" s="14" t="str">
        <v/>
      </c>
      <c r="O25311" s="14" t="str">
        <v/>
      </c>
      <c r="P25311" s="14" t="str">
        <f ca="1"/>
        <v>Low Cap</v>
      </c>
    </row>
    <row r="25312" spans="11:16">
      <c r="K25312" s="14" t="str">
        <v/>
      </c>
      <c r="L25312" s="14" t="str">
        <v/>
      </c>
      <c r="O25312" s="14" t="str">
        <v/>
      </c>
      <c r="P25312" s="14" t="str">
        <f ca="1"/>
        <v>Low Cap</v>
      </c>
    </row>
    <row r="25313" spans="11:16">
      <c r="K25313" s="14" t="str">
        <v/>
      </c>
      <c r="L25313" s="14" t="str">
        <v/>
      </c>
      <c r="O25313" s="14" t="str">
        <v/>
      </c>
      <c r="P25313" s="14" t="str">
        <f ca="1"/>
        <v>Low Cap</v>
      </c>
    </row>
    <row r="25314" spans="11:16">
      <c r="K25314" s="14" t="str">
        <v/>
      </c>
      <c r="L25314" s="14" t="str">
        <v/>
      </c>
      <c r="O25314" s="14" t="str">
        <v/>
      </c>
      <c r="P25314" s="14" t="str">
        <f ca="1"/>
        <v>Low Cap</v>
      </c>
    </row>
    <row r="25315" spans="11:16">
      <c r="K25315" s="14" t="str">
        <v/>
      </c>
      <c r="L25315" s="14" t="str">
        <v/>
      </c>
      <c r="O25315" s="14" t="str">
        <v/>
      </c>
      <c r="P25315" s="14" t="str">
        <f ca="1"/>
        <v>Low Cap</v>
      </c>
    </row>
    <row r="25316" spans="11:16">
      <c r="K25316" s="14" t="str">
        <v/>
      </c>
      <c r="L25316" s="14" t="str">
        <v/>
      </c>
      <c r="O25316" s="14" t="str">
        <v/>
      </c>
      <c r="P25316" s="14" t="str">
        <f ca="1"/>
        <v>Low Cap</v>
      </c>
    </row>
    <row r="25317" spans="11:16">
      <c r="K25317" s="14" t="str">
        <v/>
      </c>
      <c r="L25317" s="14" t="str">
        <v/>
      </c>
      <c r="O25317" s="14" t="str">
        <v/>
      </c>
      <c r="P25317" s="14" t="str">
        <f ca="1"/>
        <v>Low Cap</v>
      </c>
    </row>
    <row r="25318" spans="11:16">
      <c r="K25318" s="14" t="str">
        <v/>
      </c>
      <c r="L25318" s="14" t="str">
        <v/>
      </c>
      <c r="O25318" s="14" t="str">
        <v/>
      </c>
      <c r="P25318" s="14" t="str">
        <f ca="1"/>
        <v>Low Cap</v>
      </c>
    </row>
    <row r="25319" spans="11:16">
      <c r="K25319" s="14" t="str">
        <v/>
      </c>
      <c r="L25319" s="14" t="str">
        <v/>
      </c>
      <c r="O25319" s="14" t="str">
        <v/>
      </c>
      <c r="P25319" s="14" t="str">
        <f ca="1"/>
        <v>Low Cap</v>
      </c>
    </row>
    <row r="25320" spans="11:16">
      <c r="K25320" s="14" t="str">
        <v/>
      </c>
      <c r="L25320" s="14" t="str">
        <v/>
      </c>
      <c r="O25320" s="14" t="str">
        <v/>
      </c>
      <c r="P25320" s="14" t="str">
        <f ca="1"/>
        <v>Low Cap</v>
      </c>
    </row>
    <row r="25321" spans="11:16">
      <c r="K25321" s="14" t="str">
        <v/>
      </c>
      <c r="L25321" s="14" t="str">
        <v/>
      </c>
      <c r="O25321" s="14" t="str">
        <v/>
      </c>
      <c r="P25321" s="14" t="str">
        <f ca="1"/>
        <v>Low Cap</v>
      </c>
    </row>
    <row r="25322" spans="11:16">
      <c r="K25322" s="14" t="str">
        <v/>
      </c>
      <c r="L25322" s="14" t="str">
        <v/>
      </c>
      <c r="O25322" s="14" t="str">
        <v/>
      </c>
      <c r="P25322" s="14" t="str">
        <f ca="1"/>
        <v>Low Cap</v>
      </c>
    </row>
    <row r="25323" spans="11:16">
      <c r="K25323" s="14" t="str">
        <v/>
      </c>
      <c r="L25323" s="14" t="str">
        <v/>
      </c>
      <c r="O25323" s="14" t="str">
        <v/>
      </c>
      <c r="P25323" s="14" t="str">
        <f ca="1"/>
        <v>Low Cap</v>
      </c>
    </row>
    <row r="25324" spans="11:16">
      <c r="K25324" s="14" t="str">
        <v/>
      </c>
      <c r="L25324" s="14" t="str">
        <v/>
      </c>
      <c r="O25324" s="14" t="str">
        <v/>
      </c>
      <c r="P25324" s="14" t="str">
        <f ca="1"/>
        <v>Low Cap</v>
      </c>
    </row>
    <row r="25325" spans="11:16">
      <c r="K25325" s="14" t="str">
        <v/>
      </c>
      <c r="L25325" s="14" t="str">
        <v/>
      </c>
      <c r="O25325" s="14" t="str">
        <v/>
      </c>
      <c r="P25325" s="14" t="str">
        <f ca="1"/>
        <v>Low Cap</v>
      </c>
    </row>
    <row r="25326" spans="11:16">
      <c r="K25326" s="14" t="str">
        <v/>
      </c>
      <c r="L25326" s="14" t="str">
        <v/>
      </c>
      <c r="O25326" s="14" t="str">
        <v/>
      </c>
      <c r="P25326" s="14" t="str">
        <f ca="1"/>
        <v>Low Cap</v>
      </c>
    </row>
    <row r="25327" spans="11:16">
      <c r="K25327" s="14" t="str">
        <v/>
      </c>
      <c r="L25327" s="14" t="str">
        <v/>
      </c>
      <c r="O25327" s="14" t="str">
        <v/>
      </c>
      <c r="P25327" s="14" t="str">
        <f ca="1"/>
        <v>Low Cap</v>
      </c>
    </row>
    <row r="25328" spans="11:16">
      <c r="K25328" s="14" t="str">
        <v/>
      </c>
      <c r="L25328" s="14" t="str">
        <v/>
      </c>
      <c r="O25328" s="14" t="str">
        <v/>
      </c>
      <c r="P25328" s="14" t="str">
        <f ca="1"/>
        <v>Low Cap</v>
      </c>
    </row>
    <row r="25329" spans="11:16">
      <c r="K25329" s="14" t="str">
        <v/>
      </c>
      <c r="L25329" s="14" t="str">
        <v/>
      </c>
      <c r="O25329" s="14" t="str">
        <v/>
      </c>
      <c r="P25329" s="14" t="str">
        <f ca="1"/>
        <v>Low Cap</v>
      </c>
    </row>
    <row r="25330" spans="11:16">
      <c r="K25330" s="14" t="str">
        <v/>
      </c>
      <c r="L25330" s="14" t="str">
        <v/>
      </c>
      <c r="O25330" s="14" t="str">
        <v/>
      </c>
      <c r="P25330" s="14" t="str">
        <f ca="1"/>
        <v>Low Cap</v>
      </c>
    </row>
    <row r="25331" spans="11:16">
      <c r="K25331" s="14" t="str">
        <v/>
      </c>
      <c r="L25331" s="14" t="str">
        <v/>
      </c>
      <c r="O25331" s="14" t="str">
        <v/>
      </c>
      <c r="P25331" s="14" t="str">
        <f ca="1"/>
        <v>Low Cap</v>
      </c>
    </row>
    <row r="25332" spans="11:16">
      <c r="K25332" s="14" t="str">
        <v/>
      </c>
      <c r="L25332" s="14" t="str">
        <v/>
      </c>
      <c r="O25332" s="14" t="str">
        <v/>
      </c>
      <c r="P25332" s="14" t="str">
        <f ca="1"/>
        <v>Low Cap</v>
      </c>
    </row>
    <row r="25333" spans="11:16">
      <c r="K25333" s="14" t="str">
        <v/>
      </c>
      <c r="L25333" s="14" t="str">
        <v/>
      </c>
      <c r="O25333" s="14" t="str">
        <v/>
      </c>
      <c r="P25333" s="14" t="str">
        <f ca="1"/>
        <v>Low Cap</v>
      </c>
    </row>
    <row r="25334" spans="11:16">
      <c r="K25334" s="14" t="str">
        <v/>
      </c>
      <c r="L25334" s="14" t="str">
        <v/>
      </c>
      <c r="O25334" s="14" t="str">
        <v/>
      </c>
      <c r="P25334" s="14" t="str">
        <f ca="1"/>
        <v>Low Cap</v>
      </c>
    </row>
    <row r="25335" spans="11:16">
      <c r="K25335" s="14" t="str">
        <v/>
      </c>
      <c r="L25335" s="14" t="str">
        <v/>
      </c>
      <c r="O25335" s="14" t="str">
        <v/>
      </c>
      <c r="P25335" s="14" t="str">
        <f ca="1"/>
        <v>Low Cap</v>
      </c>
    </row>
    <row r="25336" spans="11:16">
      <c r="K25336" s="14" t="str">
        <v/>
      </c>
      <c r="L25336" s="14" t="str">
        <v/>
      </c>
      <c r="O25336" s="14" t="str">
        <v/>
      </c>
      <c r="P25336" s="14" t="str">
        <f ca="1"/>
        <v>Low Cap</v>
      </c>
    </row>
    <row r="25337" spans="11:16">
      <c r="K25337" s="14" t="str">
        <v/>
      </c>
      <c r="L25337" s="14" t="str">
        <v/>
      </c>
      <c r="O25337" s="14" t="str">
        <v/>
      </c>
      <c r="P25337" s="14" t="str">
        <f ca="1"/>
        <v>Low Cap</v>
      </c>
    </row>
    <row r="25338" spans="11:16">
      <c r="K25338" s="14" t="str">
        <v/>
      </c>
      <c r="L25338" s="14" t="str">
        <v/>
      </c>
      <c r="O25338" s="14" t="str">
        <v/>
      </c>
      <c r="P25338" s="14" t="str">
        <f ca="1"/>
        <v>Low Cap</v>
      </c>
    </row>
    <row r="25339" spans="11:16">
      <c r="K25339" s="14" t="str">
        <v/>
      </c>
      <c r="L25339" s="14" t="str">
        <v/>
      </c>
      <c r="O25339" s="14" t="str">
        <v/>
      </c>
      <c r="P25339" s="14" t="str">
        <f ca="1"/>
        <v>Low Cap</v>
      </c>
    </row>
    <row r="25340" spans="11:16">
      <c r="K25340" s="14" t="str">
        <v/>
      </c>
      <c r="L25340" s="14" t="str">
        <v/>
      </c>
      <c r="O25340" s="14" t="str">
        <v/>
      </c>
      <c r="P25340" s="14" t="str">
        <f ca="1"/>
        <v>Low Cap</v>
      </c>
    </row>
    <row r="25341" spans="11:16">
      <c r="K25341" s="14" t="str">
        <v/>
      </c>
      <c r="L25341" s="14" t="str">
        <v/>
      </c>
      <c r="O25341" s="14" t="str">
        <v/>
      </c>
      <c r="P25341" s="14" t="str">
        <f ca="1"/>
        <v>Low Cap</v>
      </c>
    </row>
    <row r="25342" spans="11:16">
      <c r="K25342" s="14" t="str">
        <v/>
      </c>
      <c r="L25342" s="14" t="str">
        <v/>
      </c>
      <c r="O25342" s="14" t="str">
        <v/>
      </c>
      <c r="P25342" s="14" t="str">
        <f ca="1"/>
        <v>Low Cap</v>
      </c>
    </row>
    <row r="25343" spans="11:16">
      <c r="K25343" s="14" t="str">
        <v/>
      </c>
      <c r="L25343" s="14" t="str">
        <v/>
      </c>
      <c r="O25343" s="14" t="str">
        <v/>
      </c>
      <c r="P25343" s="14" t="str">
        <f ca="1"/>
        <v>Low Cap</v>
      </c>
    </row>
    <row r="25344" spans="11:16">
      <c r="K25344" s="14" t="str">
        <v/>
      </c>
      <c r="L25344" s="14" t="str">
        <v/>
      </c>
      <c r="O25344" s="14" t="str">
        <v/>
      </c>
      <c r="P25344" s="14" t="str">
        <f ca="1"/>
        <v>Low Cap</v>
      </c>
    </row>
    <row r="25345" spans="11:16">
      <c r="K25345" s="14" t="str">
        <v/>
      </c>
      <c r="L25345" s="14" t="str">
        <v/>
      </c>
      <c r="O25345" s="14" t="str">
        <v/>
      </c>
      <c r="P25345" s="14" t="str">
        <f ca="1"/>
        <v>Low Cap</v>
      </c>
    </row>
    <row r="25346" spans="11:16">
      <c r="K25346" s="14" t="str">
        <v/>
      </c>
      <c r="L25346" s="14" t="str">
        <v/>
      </c>
      <c r="O25346" s="14" t="str">
        <v/>
      </c>
      <c r="P25346" s="14" t="str">
        <f ca="1"/>
        <v>Low Cap</v>
      </c>
    </row>
    <row r="25347" spans="11:16">
      <c r="K25347" s="14" t="str">
        <v/>
      </c>
      <c r="L25347" s="14" t="str">
        <v/>
      </c>
      <c r="O25347" s="14" t="str">
        <v/>
      </c>
      <c r="P25347" s="14" t="str">
        <f ca="1"/>
        <v>Low Cap</v>
      </c>
    </row>
    <row r="25348" spans="11:16">
      <c r="K25348" s="14" t="str">
        <v/>
      </c>
      <c r="L25348" s="14" t="str">
        <v/>
      </c>
      <c r="O25348" s="14" t="str">
        <v/>
      </c>
      <c r="P25348" s="14" t="str">
        <f ca="1"/>
        <v>Low Cap</v>
      </c>
    </row>
    <row r="25349" spans="11:16">
      <c r="K25349" s="14" t="str">
        <v/>
      </c>
      <c r="L25349" s="14" t="str">
        <v/>
      </c>
      <c r="O25349" s="14" t="str">
        <v/>
      </c>
      <c r="P25349" s="14" t="str">
        <f ca="1"/>
        <v>Low Cap</v>
      </c>
    </row>
    <row r="25350" spans="11:16">
      <c r="K25350" s="14" t="str">
        <v/>
      </c>
      <c r="L25350" s="14" t="str">
        <v/>
      </c>
      <c r="O25350" s="14" t="str">
        <v/>
      </c>
      <c r="P25350" s="14" t="str">
        <f ca="1"/>
        <v>Low Cap</v>
      </c>
    </row>
    <row r="25351" spans="11:16">
      <c r="K25351" s="14" t="str">
        <v/>
      </c>
      <c r="L25351" s="14" t="str">
        <v/>
      </c>
      <c r="O25351" s="14" t="str">
        <v/>
      </c>
      <c r="P25351" s="14" t="str">
        <f ca="1"/>
        <v>Low Cap</v>
      </c>
    </row>
    <row r="25352" spans="11:16">
      <c r="K25352" s="14" t="str">
        <v/>
      </c>
      <c r="L25352" s="14" t="str">
        <v/>
      </c>
      <c r="O25352" s="14" t="str">
        <v/>
      </c>
      <c r="P25352" s="14" t="str">
        <f ca="1"/>
        <v>Low Cap</v>
      </c>
    </row>
    <row r="25353" spans="11:16">
      <c r="K25353" s="14" t="str">
        <v/>
      </c>
      <c r="L25353" s="14" t="str">
        <v/>
      </c>
      <c r="O25353" s="14" t="str">
        <v/>
      </c>
      <c r="P25353" s="14" t="str">
        <f ca="1"/>
        <v>Low Cap</v>
      </c>
    </row>
    <row r="25354" spans="11:16">
      <c r="K25354" s="14" t="str">
        <v/>
      </c>
      <c r="L25354" s="14" t="str">
        <v/>
      </c>
      <c r="O25354" s="14" t="str">
        <v/>
      </c>
      <c r="P25354" s="14" t="str">
        <f ca="1"/>
        <v>Low Cap</v>
      </c>
    </row>
    <row r="25355" spans="11:16">
      <c r="K25355" s="14" t="str">
        <v/>
      </c>
      <c r="L25355" s="14" t="str">
        <v/>
      </c>
      <c r="O25355" s="14" t="str">
        <v/>
      </c>
      <c r="P25355" s="14" t="str">
        <f ca="1"/>
        <v>Low Cap</v>
      </c>
    </row>
    <row r="25356" spans="11:16">
      <c r="K25356" s="14" t="str">
        <v/>
      </c>
      <c r="L25356" s="14" t="str">
        <v/>
      </c>
      <c r="O25356" s="14" t="str">
        <v/>
      </c>
      <c r="P25356" s="14" t="str">
        <f ca="1"/>
        <v>Low Cap</v>
      </c>
    </row>
    <row r="25357" spans="11:16">
      <c r="K25357" s="14" t="str">
        <v/>
      </c>
      <c r="L25357" s="14" t="str">
        <v/>
      </c>
      <c r="O25357" s="14" t="str">
        <v/>
      </c>
      <c r="P25357" s="14" t="str">
        <f ca="1"/>
        <v>Low Cap</v>
      </c>
    </row>
    <row r="25358" spans="11:16">
      <c r="K25358" s="14" t="str">
        <v/>
      </c>
      <c r="L25358" s="14" t="str">
        <v/>
      </c>
      <c r="O25358" s="14" t="str">
        <v/>
      </c>
      <c r="P25358" s="14" t="str">
        <f ca="1"/>
        <v>Low Cap</v>
      </c>
    </row>
    <row r="25359" spans="11:16">
      <c r="K25359" s="14" t="str">
        <v/>
      </c>
      <c r="L25359" s="14" t="str">
        <v/>
      </c>
      <c r="O25359" s="14" t="str">
        <v/>
      </c>
      <c r="P25359" s="14" t="str">
        <f ca="1"/>
        <v>Low Cap</v>
      </c>
    </row>
    <row r="25360" spans="11:16">
      <c r="K25360" s="14" t="str">
        <v/>
      </c>
      <c r="L25360" s="14" t="str">
        <v/>
      </c>
      <c r="O25360" s="14" t="str">
        <v/>
      </c>
      <c r="P25360" s="14" t="str">
        <f ca="1"/>
        <v>Low Cap</v>
      </c>
    </row>
    <row r="25361" spans="11:16">
      <c r="K25361" s="14" t="str">
        <v/>
      </c>
      <c r="L25361" s="14" t="str">
        <v/>
      </c>
      <c r="O25361" s="14" t="str">
        <v/>
      </c>
      <c r="P25361" s="14" t="str">
        <f ca="1"/>
        <v>Low Cap</v>
      </c>
    </row>
    <row r="25362" spans="11:16">
      <c r="K25362" s="14" t="str">
        <v/>
      </c>
      <c r="L25362" s="14" t="str">
        <v/>
      </c>
      <c r="O25362" s="14" t="str">
        <v/>
      </c>
      <c r="P25362" s="14" t="str">
        <f ca="1"/>
        <v>Low Cap</v>
      </c>
    </row>
    <row r="25363" spans="11:16">
      <c r="K25363" s="14" t="str">
        <v/>
      </c>
      <c r="L25363" s="14" t="str">
        <v/>
      </c>
      <c r="O25363" s="14" t="str">
        <v/>
      </c>
      <c r="P25363" s="14" t="str">
        <f ca="1"/>
        <v>Low Cap</v>
      </c>
    </row>
    <row r="25364" spans="11:16">
      <c r="K25364" s="14" t="str">
        <v/>
      </c>
      <c r="L25364" s="14" t="str">
        <v/>
      </c>
      <c r="O25364" s="14" t="str">
        <v/>
      </c>
      <c r="P25364" s="14" t="str">
        <f ca="1"/>
        <v>Low Cap</v>
      </c>
    </row>
    <row r="25365" spans="11:16">
      <c r="K25365" s="14" t="str">
        <v/>
      </c>
      <c r="L25365" s="14" t="str">
        <v/>
      </c>
      <c r="O25365" s="14" t="str">
        <v/>
      </c>
      <c r="P25365" s="14" t="str">
        <f ca="1"/>
        <v>Low Cap</v>
      </c>
    </row>
    <row r="25366" spans="11:16">
      <c r="K25366" s="14" t="str">
        <v/>
      </c>
      <c r="L25366" s="14" t="str">
        <v/>
      </c>
      <c r="O25366" s="14" t="str">
        <v/>
      </c>
      <c r="P25366" s="14" t="str">
        <f ca="1"/>
        <v>Low Cap</v>
      </c>
    </row>
    <row r="25367" spans="11:16">
      <c r="K25367" s="14" t="str">
        <v/>
      </c>
      <c r="L25367" s="14" t="str">
        <v/>
      </c>
      <c r="O25367" s="14" t="str">
        <v/>
      </c>
      <c r="P25367" s="14" t="str">
        <f ca="1"/>
        <v>Low Cap</v>
      </c>
    </row>
    <row r="25368" spans="11:16">
      <c r="K25368" s="14" t="str">
        <v/>
      </c>
      <c r="L25368" s="14" t="str">
        <v/>
      </c>
      <c r="O25368" s="14" t="str">
        <v/>
      </c>
      <c r="P25368" s="14" t="str">
        <f ca="1"/>
        <v>Low Cap</v>
      </c>
    </row>
    <row r="25369" spans="11:16">
      <c r="K25369" s="14" t="str">
        <v/>
      </c>
      <c r="L25369" s="14" t="str">
        <v/>
      </c>
      <c r="O25369" s="14" t="str">
        <v/>
      </c>
      <c r="P25369" s="14" t="str">
        <f ca="1"/>
        <v>Low Cap</v>
      </c>
    </row>
    <row r="25370" spans="11:16">
      <c r="K25370" s="14" t="str">
        <v/>
      </c>
      <c r="L25370" s="14" t="str">
        <v/>
      </c>
      <c r="O25370" s="14" t="str">
        <v/>
      </c>
      <c r="P25370" s="14" t="str">
        <f ca="1"/>
        <v>Low Cap</v>
      </c>
    </row>
    <row r="25371" spans="11:16">
      <c r="K25371" s="14" t="str">
        <v/>
      </c>
      <c r="L25371" s="14" t="str">
        <v/>
      </c>
      <c r="O25371" s="14" t="str">
        <v/>
      </c>
      <c r="P25371" s="14" t="str">
        <f ca="1"/>
        <v>Low Cap</v>
      </c>
    </row>
    <row r="25372" spans="11:16">
      <c r="K25372" s="14" t="str">
        <v/>
      </c>
      <c r="L25372" s="14" t="str">
        <v/>
      </c>
      <c r="O25372" s="14" t="str">
        <v/>
      </c>
      <c r="P25372" s="14" t="str">
        <f ca="1"/>
        <v>Low Cap</v>
      </c>
    </row>
    <row r="25373" spans="11:16">
      <c r="K25373" s="14" t="str">
        <v/>
      </c>
      <c r="L25373" s="14" t="str">
        <v/>
      </c>
      <c r="O25373" s="14" t="str">
        <v/>
      </c>
      <c r="P25373" s="14" t="str">
        <f ca="1"/>
        <v>Low Cap</v>
      </c>
    </row>
    <row r="25374" spans="11:16">
      <c r="K25374" s="14" t="str">
        <v/>
      </c>
      <c r="L25374" s="14" t="str">
        <v/>
      </c>
      <c r="O25374" s="14" t="str">
        <v/>
      </c>
      <c r="P25374" s="14" t="str">
        <f ca="1"/>
        <v>Low Cap</v>
      </c>
    </row>
    <row r="25375" spans="11:16">
      <c r="K25375" s="14" t="str">
        <v/>
      </c>
      <c r="L25375" s="14" t="str">
        <v/>
      </c>
      <c r="O25375" s="14" t="str">
        <v/>
      </c>
      <c r="P25375" s="14" t="str">
        <f ca="1"/>
        <v>Low Cap</v>
      </c>
    </row>
    <row r="25376" spans="11:16">
      <c r="K25376" s="14" t="str">
        <v/>
      </c>
      <c r="L25376" s="14" t="str">
        <v/>
      </c>
      <c r="O25376" s="14" t="str">
        <v/>
      </c>
      <c r="P25376" s="14" t="str">
        <f ca="1"/>
        <v>Low Cap</v>
      </c>
    </row>
    <row r="25377" spans="11:16">
      <c r="K25377" s="14" t="str">
        <v/>
      </c>
      <c r="L25377" s="14" t="str">
        <v/>
      </c>
      <c r="O25377" s="14" t="str">
        <v/>
      </c>
      <c r="P25377" s="14" t="str">
        <f ca="1"/>
        <v>Low Cap</v>
      </c>
    </row>
    <row r="25378" spans="11:16">
      <c r="K25378" s="14" t="str">
        <v/>
      </c>
      <c r="L25378" s="14" t="str">
        <v/>
      </c>
      <c r="O25378" s="14" t="str">
        <v/>
      </c>
      <c r="P25378" s="14" t="str">
        <f ca="1"/>
        <v>Low Cap</v>
      </c>
    </row>
    <row r="25379" spans="11:16">
      <c r="K25379" s="14" t="str">
        <v/>
      </c>
      <c r="L25379" s="14" t="str">
        <v/>
      </c>
      <c r="O25379" s="14" t="str">
        <v/>
      </c>
      <c r="P25379" s="14" t="str">
        <f ca="1"/>
        <v>Low Cap</v>
      </c>
    </row>
    <row r="25380" spans="11:16">
      <c r="K25380" s="14" t="str">
        <v/>
      </c>
      <c r="L25380" s="14" t="str">
        <v/>
      </c>
      <c r="O25380" s="14" t="str">
        <v/>
      </c>
      <c r="P25380" s="14" t="str">
        <f ca="1"/>
        <v>Low Cap</v>
      </c>
    </row>
    <row r="25381" spans="11:16">
      <c r="K25381" s="14" t="str">
        <v/>
      </c>
      <c r="L25381" s="14" t="str">
        <v/>
      </c>
      <c r="O25381" s="14" t="str">
        <v/>
      </c>
      <c r="P25381" s="14" t="str">
        <f ca="1"/>
        <v>Low Cap</v>
      </c>
    </row>
    <row r="25382" spans="11:16">
      <c r="K25382" s="14" t="str">
        <v/>
      </c>
      <c r="L25382" s="14" t="str">
        <v/>
      </c>
      <c r="O25382" s="14" t="str">
        <v/>
      </c>
      <c r="P25382" s="14" t="str">
        <f ca="1"/>
        <v>Low Cap</v>
      </c>
    </row>
    <row r="25383" spans="11:16">
      <c r="K25383" s="14" t="str">
        <v/>
      </c>
      <c r="L25383" s="14" t="str">
        <v/>
      </c>
      <c r="O25383" s="14" t="str">
        <v/>
      </c>
      <c r="P25383" s="14" t="str">
        <f ca="1"/>
        <v>Low Cap</v>
      </c>
    </row>
    <row r="25384" spans="11:16">
      <c r="K25384" s="14" t="str">
        <v/>
      </c>
      <c r="L25384" s="14" t="str">
        <v/>
      </c>
      <c r="O25384" s="14" t="str">
        <v/>
      </c>
      <c r="P25384" s="14" t="str">
        <f ca="1"/>
        <v>Low Cap</v>
      </c>
    </row>
    <row r="25385" spans="11:16">
      <c r="K25385" s="14" t="str">
        <v/>
      </c>
      <c r="L25385" s="14" t="str">
        <v/>
      </c>
      <c r="O25385" s="14" t="str">
        <v/>
      </c>
      <c r="P25385" s="14" t="str">
        <f ca="1"/>
        <v>Low Cap</v>
      </c>
    </row>
    <row r="25386" spans="11:16">
      <c r="K25386" s="14" t="str">
        <v/>
      </c>
      <c r="L25386" s="14" t="str">
        <v/>
      </c>
      <c r="O25386" s="14" t="str">
        <v/>
      </c>
      <c r="P25386" s="14" t="str">
        <f ca="1"/>
        <v>Low Cap</v>
      </c>
    </row>
    <row r="25387" spans="11:16">
      <c r="K25387" s="14" t="str">
        <v/>
      </c>
      <c r="L25387" s="14" t="str">
        <v/>
      </c>
      <c r="O25387" s="14" t="str">
        <v/>
      </c>
      <c r="P25387" s="14" t="str">
        <f ca="1"/>
        <v>Low Cap</v>
      </c>
    </row>
    <row r="25388" spans="11:16">
      <c r="K25388" s="14" t="str">
        <v/>
      </c>
      <c r="L25388" s="14" t="str">
        <v/>
      </c>
      <c r="O25388" s="14" t="str">
        <v/>
      </c>
      <c r="P25388" s="14" t="str">
        <f ca="1"/>
        <v>Low Cap</v>
      </c>
    </row>
    <row r="25389" spans="11:16">
      <c r="K25389" s="14" t="str">
        <v/>
      </c>
      <c r="L25389" s="14" t="str">
        <v/>
      </c>
      <c r="O25389" s="14" t="str">
        <v/>
      </c>
      <c r="P25389" s="14" t="str">
        <f ca="1"/>
        <v>Low Cap</v>
      </c>
    </row>
    <row r="25390" spans="11:16">
      <c r="K25390" s="14" t="str">
        <v/>
      </c>
      <c r="L25390" s="14" t="str">
        <v/>
      </c>
      <c r="O25390" s="14" t="str">
        <v/>
      </c>
      <c r="P25390" s="14" t="str">
        <f ca="1"/>
        <v>Low Cap</v>
      </c>
    </row>
    <row r="25391" spans="11:16">
      <c r="K25391" s="14" t="str">
        <v/>
      </c>
      <c r="L25391" s="14" t="str">
        <v/>
      </c>
      <c r="O25391" s="14" t="str">
        <v/>
      </c>
      <c r="P25391" s="14" t="str">
        <f ca="1"/>
        <v>Low Cap</v>
      </c>
    </row>
    <row r="25392" spans="11:16">
      <c r="K25392" s="14" t="str">
        <v/>
      </c>
      <c r="L25392" s="14" t="str">
        <v/>
      </c>
      <c r="O25392" s="14" t="str">
        <v/>
      </c>
      <c r="P25392" s="14" t="str">
        <f ca="1"/>
        <v>Low Cap</v>
      </c>
    </row>
    <row r="25393" spans="11:16">
      <c r="K25393" s="14" t="str">
        <v/>
      </c>
      <c r="L25393" s="14" t="str">
        <v/>
      </c>
      <c r="O25393" s="14" t="str">
        <v/>
      </c>
      <c r="P25393" s="14" t="str">
        <f ca="1"/>
        <v>Low Cap</v>
      </c>
    </row>
    <row r="25394" spans="11:16">
      <c r="K25394" s="14" t="str">
        <v/>
      </c>
      <c r="L25394" s="14" t="str">
        <v/>
      </c>
      <c r="O25394" s="14" t="str">
        <v/>
      </c>
      <c r="P25394" s="14" t="str">
        <f ca="1"/>
        <v>Low Cap</v>
      </c>
    </row>
    <row r="25395" spans="11:16">
      <c r="K25395" s="14" t="str">
        <v/>
      </c>
      <c r="L25395" s="14" t="str">
        <v/>
      </c>
      <c r="O25395" s="14" t="str">
        <v/>
      </c>
      <c r="P25395" s="14" t="str">
        <f ca="1"/>
        <v>Low Cap</v>
      </c>
    </row>
    <row r="25396" spans="11:16">
      <c r="K25396" s="14" t="str">
        <v/>
      </c>
      <c r="L25396" s="14" t="str">
        <v/>
      </c>
      <c r="O25396" s="14" t="str">
        <v/>
      </c>
      <c r="P25396" s="14" t="str">
        <f ca="1"/>
        <v>Low Cap</v>
      </c>
    </row>
    <row r="25397" spans="11:16">
      <c r="K25397" s="14" t="str">
        <v/>
      </c>
      <c r="L25397" s="14" t="str">
        <v/>
      </c>
      <c r="O25397" s="14" t="str">
        <v/>
      </c>
      <c r="P25397" s="14" t="str">
        <f ca="1"/>
        <v>Low Cap</v>
      </c>
    </row>
    <row r="25398" spans="11:16">
      <c r="K25398" s="14" t="str">
        <v/>
      </c>
      <c r="L25398" s="14" t="str">
        <v/>
      </c>
      <c r="O25398" s="14" t="str">
        <v/>
      </c>
      <c r="P25398" s="14" t="str">
        <f ca="1"/>
        <v>Low Cap</v>
      </c>
    </row>
    <row r="25399" spans="11:16">
      <c r="K25399" s="14" t="str">
        <v/>
      </c>
      <c r="L25399" s="14" t="str">
        <v/>
      </c>
      <c r="O25399" s="14" t="str">
        <v/>
      </c>
      <c r="P25399" s="14" t="str">
        <f ca="1"/>
        <v>Low Cap</v>
      </c>
    </row>
    <row r="25400" spans="11:16">
      <c r="K25400" s="14" t="str">
        <v/>
      </c>
      <c r="L25400" s="14" t="str">
        <v/>
      </c>
      <c r="O25400" s="14" t="str">
        <v/>
      </c>
      <c r="P25400" s="14" t="str">
        <f ca="1"/>
        <v>Low Cap</v>
      </c>
    </row>
    <row r="25401" spans="11:16">
      <c r="K25401" s="14" t="str">
        <v/>
      </c>
      <c r="L25401" s="14" t="str">
        <v/>
      </c>
      <c r="O25401" s="14" t="str">
        <v/>
      </c>
      <c r="P25401" s="14" t="str">
        <f ca="1"/>
        <v>Low Cap</v>
      </c>
    </row>
    <row r="25402" spans="11:16">
      <c r="K25402" s="14" t="str">
        <v/>
      </c>
      <c r="L25402" s="14" t="str">
        <v/>
      </c>
      <c r="O25402" s="14" t="str">
        <v/>
      </c>
      <c r="P25402" s="14" t="str">
        <f ca="1"/>
        <v>Low Cap</v>
      </c>
    </row>
    <row r="25403" spans="11:16">
      <c r="K25403" s="14" t="str">
        <v/>
      </c>
      <c r="L25403" s="14" t="str">
        <v/>
      </c>
      <c r="O25403" s="14" t="str">
        <v/>
      </c>
      <c r="P25403" s="14" t="str">
        <f ca="1"/>
        <v>Low Cap</v>
      </c>
    </row>
    <row r="25404" spans="11:16">
      <c r="K25404" s="14" t="str">
        <v/>
      </c>
      <c r="L25404" s="14" t="str">
        <v/>
      </c>
      <c r="O25404" s="14" t="str">
        <v/>
      </c>
      <c r="P25404" s="14" t="str">
        <f ca="1"/>
        <v>Low Cap</v>
      </c>
    </row>
    <row r="25405" spans="11:16">
      <c r="K25405" s="14" t="str">
        <v/>
      </c>
      <c r="L25405" s="14" t="str">
        <v/>
      </c>
      <c r="O25405" s="14" t="str">
        <v/>
      </c>
      <c r="P25405" s="14" t="str">
        <f ca="1"/>
        <v>Low Cap</v>
      </c>
    </row>
    <row r="25406" spans="11:16">
      <c r="K25406" s="14" t="str">
        <v/>
      </c>
      <c r="L25406" s="14" t="str">
        <v/>
      </c>
      <c r="O25406" s="14" t="str">
        <v/>
      </c>
      <c r="P25406" s="14" t="str">
        <f ca="1"/>
        <v>Low Cap</v>
      </c>
    </row>
    <row r="25407" spans="11:16">
      <c r="K25407" s="14" t="str">
        <v/>
      </c>
      <c r="L25407" s="14" t="str">
        <v/>
      </c>
      <c r="O25407" s="14" t="str">
        <v/>
      </c>
      <c r="P25407" s="14" t="str">
        <f ca="1"/>
        <v>Low Cap</v>
      </c>
    </row>
    <row r="25408" spans="11:16">
      <c r="K25408" s="14" t="str">
        <v/>
      </c>
      <c r="L25408" s="14" t="str">
        <v/>
      </c>
      <c r="O25408" s="14" t="str">
        <v/>
      </c>
      <c r="P25408" s="14" t="str">
        <f ca="1"/>
        <v>Low Cap</v>
      </c>
    </row>
    <row r="25409" spans="11:16">
      <c r="K25409" s="14" t="str">
        <v/>
      </c>
      <c r="L25409" s="14" t="str">
        <v/>
      </c>
      <c r="O25409" s="14" t="str">
        <v/>
      </c>
      <c r="P25409" s="14" t="str">
        <f ca="1"/>
        <v>Low Cap</v>
      </c>
    </row>
    <row r="25410" spans="11:16">
      <c r="K25410" s="14" t="str">
        <v/>
      </c>
      <c r="L25410" s="14" t="str">
        <v/>
      </c>
      <c r="O25410" s="14" t="str">
        <v/>
      </c>
      <c r="P25410" s="14" t="str">
        <f ca="1"/>
        <v>Low Cap</v>
      </c>
    </row>
    <row r="25411" spans="11:16">
      <c r="K25411" s="14" t="str">
        <v/>
      </c>
      <c r="L25411" s="14" t="str">
        <v/>
      </c>
      <c r="O25411" s="14" t="str">
        <v/>
      </c>
      <c r="P25411" s="14" t="str">
        <f ca="1"/>
        <v>Low Cap</v>
      </c>
    </row>
    <row r="25412" spans="11:16">
      <c r="K25412" s="14" t="str">
        <v/>
      </c>
      <c r="L25412" s="14" t="str">
        <v/>
      </c>
      <c r="O25412" s="14" t="str">
        <v/>
      </c>
      <c r="P25412" s="14" t="str">
        <f ca="1"/>
        <v>Low Cap</v>
      </c>
    </row>
    <row r="25413" spans="11:16">
      <c r="K25413" s="14" t="str">
        <v/>
      </c>
      <c r="L25413" s="14" t="str">
        <v/>
      </c>
      <c r="O25413" s="14" t="str">
        <v/>
      </c>
      <c r="P25413" s="14" t="str">
        <f ca="1"/>
        <v>Low Cap</v>
      </c>
    </row>
    <row r="25414" spans="11:16">
      <c r="K25414" s="14" t="str">
        <v/>
      </c>
      <c r="L25414" s="14" t="str">
        <v/>
      </c>
      <c r="O25414" s="14" t="str">
        <v/>
      </c>
      <c r="P25414" s="14" t="str">
        <f ca="1"/>
        <v>Low Cap</v>
      </c>
    </row>
    <row r="25415" spans="11:16">
      <c r="K25415" s="14" t="str">
        <v/>
      </c>
      <c r="L25415" s="14" t="str">
        <v/>
      </c>
      <c r="O25415" s="14" t="str">
        <v/>
      </c>
      <c r="P25415" s="14" t="str">
        <f ca="1"/>
        <v>Low Cap</v>
      </c>
    </row>
    <row r="25416" spans="11:16">
      <c r="K25416" s="14" t="str">
        <v/>
      </c>
      <c r="L25416" s="14" t="str">
        <v/>
      </c>
      <c r="O25416" s="14" t="str">
        <v/>
      </c>
      <c r="P25416" s="14" t="str">
        <f ca="1"/>
        <v>Low Cap</v>
      </c>
    </row>
    <row r="25417" spans="11:16">
      <c r="K25417" s="14" t="str">
        <v/>
      </c>
      <c r="L25417" s="14" t="str">
        <v/>
      </c>
      <c r="O25417" s="14" t="str">
        <v/>
      </c>
      <c r="P25417" s="14" t="str">
        <f ca="1"/>
        <v>Low Cap</v>
      </c>
    </row>
    <row r="25418" spans="11:16">
      <c r="K25418" s="14" t="str">
        <v/>
      </c>
      <c r="L25418" s="14" t="str">
        <v/>
      </c>
      <c r="O25418" s="14" t="str">
        <v/>
      </c>
      <c r="P25418" s="14" t="str">
        <f ca="1"/>
        <v>Low Cap</v>
      </c>
    </row>
    <row r="25419" spans="11:16">
      <c r="K25419" s="14" t="str">
        <v/>
      </c>
      <c r="L25419" s="14" t="str">
        <v/>
      </c>
      <c r="O25419" s="14" t="str">
        <v/>
      </c>
      <c r="P25419" s="14" t="str">
        <f ca="1"/>
        <v>Low Cap</v>
      </c>
    </row>
    <row r="25420" spans="11:16">
      <c r="K25420" s="14" t="str">
        <v/>
      </c>
      <c r="L25420" s="14" t="str">
        <v/>
      </c>
      <c r="O25420" s="14" t="str">
        <v/>
      </c>
      <c r="P25420" s="14" t="str">
        <f ca="1"/>
        <v>Low Cap</v>
      </c>
    </row>
    <row r="25421" spans="11:16">
      <c r="K25421" s="14" t="str">
        <v/>
      </c>
      <c r="L25421" s="14" t="str">
        <v/>
      </c>
      <c r="O25421" s="14" t="str">
        <v/>
      </c>
      <c r="P25421" s="14" t="str">
        <f ca="1"/>
        <v>Low Cap</v>
      </c>
    </row>
    <row r="25422" spans="11:16">
      <c r="K25422" s="14" t="str">
        <v/>
      </c>
      <c r="L25422" s="14" t="str">
        <v/>
      </c>
      <c r="O25422" s="14" t="str">
        <v/>
      </c>
      <c r="P25422" s="14" t="str">
        <f ca="1"/>
        <v>Low Cap</v>
      </c>
    </row>
    <row r="25423" spans="11:16">
      <c r="K25423" s="14" t="str">
        <v/>
      </c>
      <c r="L25423" s="14" t="str">
        <v/>
      </c>
      <c r="O25423" s="14" t="str">
        <v/>
      </c>
      <c r="P25423" s="14" t="str">
        <f ca="1"/>
        <v>Low Cap</v>
      </c>
    </row>
    <row r="25424" spans="11:16">
      <c r="K25424" s="14" t="str">
        <v/>
      </c>
      <c r="L25424" s="14" t="str">
        <v/>
      </c>
      <c r="O25424" s="14" t="str">
        <v/>
      </c>
      <c r="P25424" s="14" t="str">
        <f ca="1"/>
        <v>Low Cap</v>
      </c>
    </row>
    <row r="25425" spans="11:16">
      <c r="K25425" s="14" t="str">
        <v/>
      </c>
      <c r="L25425" s="14" t="str">
        <v/>
      </c>
      <c r="O25425" s="14" t="str">
        <v/>
      </c>
      <c r="P25425" s="14" t="str">
        <f ca="1"/>
        <v>Low Cap</v>
      </c>
    </row>
    <row r="25426" spans="11:16">
      <c r="K25426" s="14" t="str">
        <v/>
      </c>
      <c r="L25426" s="14" t="str">
        <v/>
      </c>
      <c r="O25426" s="14" t="str">
        <v/>
      </c>
      <c r="P25426" s="14" t="str">
        <f ca="1"/>
        <v>Low Cap</v>
      </c>
    </row>
    <row r="25427" spans="11:16">
      <c r="K25427" s="14" t="str">
        <v/>
      </c>
      <c r="L25427" s="14" t="str">
        <v/>
      </c>
      <c r="O25427" s="14" t="str">
        <v/>
      </c>
      <c r="P25427" s="14" t="str">
        <f ca="1"/>
        <v>Low Cap</v>
      </c>
    </row>
    <row r="25428" spans="11:16">
      <c r="K25428" s="14" t="str">
        <v/>
      </c>
      <c r="L25428" s="14" t="str">
        <v/>
      </c>
      <c r="O25428" s="14" t="str">
        <v/>
      </c>
      <c r="P25428" s="14" t="str">
        <f ca="1"/>
        <v>Low Cap</v>
      </c>
    </row>
    <row r="25429" spans="11:16">
      <c r="K25429" s="14" t="str">
        <v/>
      </c>
      <c r="L25429" s="14" t="str">
        <v/>
      </c>
      <c r="O25429" s="14" t="str">
        <v/>
      </c>
      <c r="P25429" s="14" t="str">
        <f ca="1"/>
        <v>Low Cap</v>
      </c>
    </row>
    <row r="25430" spans="11:16">
      <c r="K25430" s="14" t="str">
        <v/>
      </c>
      <c r="L25430" s="14" t="str">
        <v/>
      </c>
      <c r="O25430" s="14" t="str">
        <v/>
      </c>
      <c r="P25430" s="14" t="str">
        <f ca="1"/>
        <v>Low Cap</v>
      </c>
    </row>
    <row r="25431" spans="11:16">
      <c r="K25431" s="14" t="str">
        <v/>
      </c>
      <c r="L25431" s="14" t="str">
        <v/>
      </c>
      <c r="O25431" s="14" t="str">
        <v/>
      </c>
      <c r="P25431" s="14" t="str">
        <f ca="1"/>
        <v>Low Cap</v>
      </c>
    </row>
    <row r="25432" spans="11:16">
      <c r="K25432" s="14" t="str">
        <v/>
      </c>
      <c r="L25432" s="14" t="str">
        <v/>
      </c>
      <c r="O25432" s="14" t="str">
        <v/>
      </c>
      <c r="P25432" s="14" t="str">
        <f ca="1"/>
        <v>Low Cap</v>
      </c>
    </row>
    <row r="25433" spans="11:16">
      <c r="K25433" s="14" t="str">
        <v/>
      </c>
      <c r="L25433" s="14" t="str">
        <v/>
      </c>
      <c r="O25433" s="14" t="str">
        <v/>
      </c>
      <c r="P25433" s="14" t="str">
        <f ca="1"/>
        <v>Low Cap</v>
      </c>
    </row>
    <row r="25434" spans="11:16">
      <c r="K25434" s="14" t="str">
        <v/>
      </c>
      <c r="L25434" s="14" t="str">
        <v/>
      </c>
      <c r="O25434" s="14" t="str">
        <v/>
      </c>
      <c r="P25434" s="14" t="str">
        <f ca="1"/>
        <v>Low Cap</v>
      </c>
    </row>
    <row r="25435" spans="11:16">
      <c r="K25435" s="14" t="str">
        <v/>
      </c>
      <c r="L25435" s="14" t="str">
        <v/>
      </c>
      <c r="O25435" s="14" t="str">
        <v/>
      </c>
      <c r="P25435" s="14" t="str">
        <f ca="1"/>
        <v>Low Cap</v>
      </c>
    </row>
    <row r="25436" spans="11:16">
      <c r="K25436" s="14" t="str">
        <v/>
      </c>
      <c r="L25436" s="14" t="str">
        <v/>
      </c>
      <c r="O25436" s="14" t="str">
        <v/>
      </c>
      <c r="P25436" s="14" t="str">
        <f ca="1"/>
        <v>Low Cap</v>
      </c>
    </row>
    <row r="25437" spans="11:16">
      <c r="K25437" s="14" t="str">
        <v/>
      </c>
      <c r="L25437" s="14" t="str">
        <v/>
      </c>
      <c r="O25437" s="14" t="str">
        <v/>
      </c>
      <c r="P25437" s="14" t="str">
        <f ca="1"/>
        <v>Low Cap</v>
      </c>
    </row>
    <row r="25438" spans="11:16">
      <c r="K25438" s="14" t="str">
        <v/>
      </c>
      <c r="L25438" s="14" t="str">
        <v/>
      </c>
      <c r="O25438" s="14" t="str">
        <v/>
      </c>
      <c r="P25438" s="14" t="str">
        <f ca="1"/>
        <v>Low Cap</v>
      </c>
    </row>
    <row r="25439" spans="11:16">
      <c r="K25439" s="14" t="str">
        <v/>
      </c>
      <c r="L25439" s="14" t="str">
        <v/>
      </c>
      <c r="O25439" s="14" t="str">
        <v/>
      </c>
      <c r="P25439" s="14" t="str">
        <f ca="1"/>
        <v>Low Cap</v>
      </c>
    </row>
    <row r="25440" spans="11:16">
      <c r="K25440" s="14" t="str">
        <v/>
      </c>
      <c r="L25440" s="14" t="str">
        <v/>
      </c>
      <c r="O25440" s="14" t="str">
        <v/>
      </c>
      <c r="P25440" s="14" t="str">
        <f ca="1"/>
        <v>Low Cap</v>
      </c>
    </row>
    <row r="25441" spans="11:16">
      <c r="K25441" s="14" t="str">
        <v/>
      </c>
      <c r="L25441" s="14" t="str">
        <v/>
      </c>
      <c r="O25441" s="14" t="str">
        <v/>
      </c>
      <c r="P25441" s="14" t="str">
        <f ca="1"/>
        <v>Low Cap</v>
      </c>
    </row>
    <row r="25442" spans="11:16">
      <c r="K25442" s="14" t="str">
        <v/>
      </c>
      <c r="L25442" s="14" t="str">
        <v/>
      </c>
      <c r="O25442" s="14" t="str">
        <v/>
      </c>
      <c r="P25442" s="14" t="str">
        <f ca="1"/>
        <v>Low Cap</v>
      </c>
    </row>
    <row r="25443" spans="11:16">
      <c r="K25443" s="14" t="str">
        <v/>
      </c>
      <c r="L25443" s="14" t="str">
        <v/>
      </c>
      <c r="O25443" s="14" t="str">
        <v/>
      </c>
      <c r="P25443" s="14" t="str">
        <f ca="1"/>
        <v>Low Cap</v>
      </c>
    </row>
    <row r="25444" spans="11:16">
      <c r="K25444" s="14" t="str">
        <v/>
      </c>
      <c r="L25444" s="14" t="str">
        <v/>
      </c>
      <c r="O25444" s="14" t="str">
        <v/>
      </c>
      <c r="P25444" s="14" t="str">
        <f ca="1"/>
        <v>Low Cap</v>
      </c>
    </row>
    <row r="25445" spans="11:16">
      <c r="K25445" s="14" t="str">
        <v/>
      </c>
      <c r="L25445" s="14" t="str">
        <v/>
      </c>
      <c r="O25445" s="14" t="str">
        <v/>
      </c>
      <c r="P25445" s="14" t="str">
        <f ca="1"/>
        <v>Low Cap</v>
      </c>
    </row>
    <row r="25446" spans="11:16">
      <c r="K25446" s="14" t="str">
        <v/>
      </c>
      <c r="L25446" s="14" t="str">
        <v/>
      </c>
      <c r="O25446" s="14" t="str">
        <v/>
      </c>
      <c r="P25446" s="14" t="str">
        <f ca="1"/>
        <v>Low Cap</v>
      </c>
    </row>
    <row r="25447" spans="11:16">
      <c r="K25447" s="14" t="str">
        <v/>
      </c>
      <c r="L25447" s="14" t="str">
        <v/>
      </c>
      <c r="O25447" s="14" t="str">
        <v/>
      </c>
      <c r="P25447" s="14" t="str">
        <f ca="1"/>
        <v>Low Cap</v>
      </c>
    </row>
    <row r="25448" spans="11:16">
      <c r="K25448" s="14" t="str">
        <v/>
      </c>
      <c r="L25448" s="14" t="str">
        <v/>
      </c>
      <c r="O25448" s="14" t="str">
        <v/>
      </c>
      <c r="P25448" s="14" t="str">
        <f ca="1"/>
        <v>Low Cap</v>
      </c>
    </row>
    <row r="25449" spans="11:16">
      <c r="K25449" s="14" t="str">
        <v/>
      </c>
      <c r="L25449" s="14" t="str">
        <v/>
      </c>
      <c r="O25449" s="14" t="str">
        <v/>
      </c>
      <c r="P25449" s="14" t="str">
        <f ca="1"/>
        <v>Low Cap</v>
      </c>
    </row>
    <row r="25450" spans="11:16">
      <c r="K25450" s="14" t="str">
        <v/>
      </c>
      <c r="L25450" s="14" t="str">
        <v/>
      </c>
      <c r="O25450" s="14" t="str">
        <v/>
      </c>
      <c r="P25450" s="14" t="str">
        <f ca="1"/>
        <v>Low Cap</v>
      </c>
    </row>
    <row r="25451" spans="11:16">
      <c r="K25451" s="14" t="str">
        <v/>
      </c>
      <c r="L25451" s="14" t="str">
        <v/>
      </c>
      <c r="O25451" s="14" t="str">
        <v/>
      </c>
      <c r="P25451" s="14" t="str">
        <f ca="1"/>
        <v>Low Cap</v>
      </c>
    </row>
    <row r="25452" spans="11:16">
      <c r="K25452" s="14" t="str">
        <v/>
      </c>
      <c r="L25452" s="14" t="str">
        <v/>
      </c>
      <c r="O25452" s="14" t="str">
        <v/>
      </c>
      <c r="P25452" s="14" t="str">
        <f ca="1"/>
        <v>Low Cap</v>
      </c>
    </row>
    <row r="25453" spans="11:16">
      <c r="K25453" s="14" t="str">
        <v/>
      </c>
      <c r="L25453" s="14" t="str">
        <v/>
      </c>
      <c r="O25453" s="14" t="str">
        <v/>
      </c>
      <c r="P25453" s="14" t="str">
        <f ca="1"/>
        <v>Low Cap</v>
      </c>
    </row>
    <row r="25454" spans="11:16">
      <c r="K25454" s="14" t="str">
        <v/>
      </c>
      <c r="L25454" s="14" t="str">
        <v/>
      </c>
      <c r="O25454" s="14" t="str">
        <v/>
      </c>
      <c r="P25454" s="14" t="str">
        <f ca="1"/>
        <v>Low Cap</v>
      </c>
    </row>
    <row r="25455" spans="11:16">
      <c r="K25455" s="14" t="str">
        <v/>
      </c>
      <c r="L25455" s="14" t="str">
        <v/>
      </c>
      <c r="O25455" s="14" t="str">
        <v/>
      </c>
      <c r="P25455" s="14" t="str">
        <f ca="1"/>
        <v>Low Cap</v>
      </c>
    </row>
    <row r="25456" spans="11:16">
      <c r="K25456" s="14" t="str">
        <v/>
      </c>
      <c r="L25456" s="14" t="str">
        <v/>
      </c>
      <c r="O25456" s="14" t="str">
        <v/>
      </c>
      <c r="P25456" s="14" t="str">
        <f ca="1"/>
        <v>Low Cap</v>
      </c>
    </row>
    <row r="25457" spans="11:16">
      <c r="K25457" s="14" t="str">
        <v/>
      </c>
      <c r="L25457" s="14" t="str">
        <v/>
      </c>
      <c r="O25457" s="14" t="str">
        <v/>
      </c>
      <c r="P25457" s="14" t="str">
        <f ca="1"/>
        <v>Low Cap</v>
      </c>
    </row>
    <row r="25458" spans="11:16">
      <c r="K25458" s="14" t="str">
        <v/>
      </c>
      <c r="L25458" s="14" t="str">
        <v/>
      </c>
      <c r="O25458" s="14" t="str">
        <v/>
      </c>
      <c r="P25458" s="14" t="str">
        <f ca="1"/>
        <v>Low Cap</v>
      </c>
    </row>
    <row r="25459" spans="11:16">
      <c r="K25459" s="14" t="str">
        <v/>
      </c>
      <c r="L25459" s="14" t="str">
        <v/>
      </c>
      <c r="O25459" s="14" t="str">
        <v/>
      </c>
      <c r="P25459" s="14" t="str">
        <f ca="1"/>
        <v>Low Cap</v>
      </c>
    </row>
    <row r="25460" spans="11:16">
      <c r="K25460" s="14" t="str">
        <v/>
      </c>
      <c r="L25460" s="14" t="str">
        <v/>
      </c>
      <c r="O25460" s="14" t="str">
        <v/>
      </c>
      <c r="P25460" s="14" t="str">
        <f ca="1"/>
        <v>Low Cap</v>
      </c>
    </row>
    <row r="25461" spans="11:16">
      <c r="K25461" s="14" t="str">
        <v/>
      </c>
      <c r="L25461" s="14" t="str">
        <v/>
      </c>
      <c r="O25461" s="14" t="str">
        <v/>
      </c>
      <c r="P25461" s="14" t="str">
        <f ca="1"/>
        <v>Low Cap</v>
      </c>
    </row>
    <row r="25462" spans="11:16">
      <c r="K25462" s="14" t="str">
        <v/>
      </c>
      <c r="L25462" s="14" t="str">
        <v/>
      </c>
      <c r="O25462" s="14" t="str">
        <v/>
      </c>
      <c r="P25462" s="14" t="str">
        <f ca="1"/>
        <v>Low Cap</v>
      </c>
    </row>
    <row r="25463" spans="11:16">
      <c r="K25463" s="14" t="str">
        <v/>
      </c>
      <c r="L25463" s="14" t="str">
        <v/>
      </c>
      <c r="O25463" s="14" t="str">
        <v/>
      </c>
      <c r="P25463" s="14" t="str">
        <f ca="1"/>
        <v>Low Cap</v>
      </c>
    </row>
    <row r="25464" spans="11:16">
      <c r="K25464" s="14" t="str">
        <v/>
      </c>
      <c r="L25464" s="14" t="str">
        <v/>
      </c>
      <c r="O25464" s="14" t="str">
        <v/>
      </c>
      <c r="P25464" s="14" t="str">
        <f ca="1"/>
        <v>Low Cap</v>
      </c>
    </row>
    <row r="25465" spans="11:16">
      <c r="K25465" s="14" t="str">
        <v/>
      </c>
      <c r="L25465" s="14" t="str">
        <v/>
      </c>
      <c r="O25465" s="14" t="str">
        <v/>
      </c>
      <c r="P25465" s="14" t="str">
        <f ca="1"/>
        <v>Low Cap</v>
      </c>
    </row>
    <row r="25466" spans="11:16">
      <c r="K25466" s="14" t="str">
        <v/>
      </c>
      <c r="L25466" s="14" t="str">
        <v/>
      </c>
      <c r="O25466" s="14" t="str">
        <v/>
      </c>
      <c r="P25466" s="14" t="str">
        <f ca="1"/>
        <v>Low Cap</v>
      </c>
    </row>
    <row r="25467" spans="11:16">
      <c r="K25467" s="14" t="str">
        <v/>
      </c>
      <c r="L25467" s="14" t="str">
        <v/>
      </c>
      <c r="O25467" s="14" t="str">
        <v/>
      </c>
      <c r="P25467" s="14" t="str">
        <f ca="1"/>
        <v>Low Cap</v>
      </c>
    </row>
    <row r="25468" spans="11:16">
      <c r="K25468" s="14" t="str">
        <v/>
      </c>
      <c r="L25468" s="14" t="str">
        <v/>
      </c>
      <c r="O25468" s="14" t="str">
        <v/>
      </c>
      <c r="P25468" s="14" t="str">
        <f ca="1"/>
        <v>Low Cap</v>
      </c>
    </row>
    <row r="25469" spans="11:16">
      <c r="K25469" s="14" t="str">
        <v/>
      </c>
      <c r="L25469" s="14" t="str">
        <v/>
      </c>
      <c r="O25469" s="14" t="str">
        <v/>
      </c>
      <c r="P25469" s="14" t="str">
        <f ca="1"/>
        <v>Low Cap</v>
      </c>
    </row>
    <row r="25470" spans="11:16">
      <c r="K25470" s="14" t="str">
        <v/>
      </c>
      <c r="L25470" s="14" t="str">
        <v/>
      </c>
      <c r="O25470" s="14" t="str">
        <v/>
      </c>
      <c r="P25470" s="14" t="str">
        <f ca="1"/>
        <v>Low Cap</v>
      </c>
    </row>
    <row r="25471" spans="11:16">
      <c r="K25471" s="14" t="str">
        <v/>
      </c>
      <c r="L25471" s="14" t="str">
        <v/>
      </c>
      <c r="O25471" s="14" t="str">
        <v/>
      </c>
      <c r="P25471" s="14" t="str">
        <f ca="1"/>
        <v>Low Cap</v>
      </c>
    </row>
    <row r="25472" spans="11:16">
      <c r="K25472" s="14" t="str">
        <v/>
      </c>
      <c r="L25472" s="14" t="str">
        <v/>
      </c>
      <c r="O25472" s="14" t="str">
        <v/>
      </c>
      <c r="P25472" s="14" t="str">
        <f ca="1"/>
        <v>Low Cap</v>
      </c>
    </row>
    <row r="25473" spans="11:16">
      <c r="K25473" s="14" t="str">
        <v/>
      </c>
      <c r="L25473" s="14" t="str">
        <v/>
      </c>
      <c r="O25473" s="14" t="str">
        <v/>
      </c>
      <c r="P25473" s="14" t="str">
        <f ca="1"/>
        <v>Low Cap</v>
      </c>
    </row>
    <row r="25474" spans="11:16">
      <c r="K25474" s="14" t="str">
        <v/>
      </c>
      <c r="L25474" s="14" t="str">
        <v/>
      </c>
      <c r="O25474" s="14" t="str">
        <v/>
      </c>
      <c r="P25474" s="14" t="str">
        <f ca="1"/>
        <v>Low Cap</v>
      </c>
    </row>
    <row r="25475" spans="11:16">
      <c r="K25475" s="14" t="str">
        <v/>
      </c>
      <c r="L25475" s="14" t="str">
        <v/>
      </c>
      <c r="O25475" s="14" t="str">
        <v/>
      </c>
      <c r="P25475" s="14" t="str">
        <f ca="1"/>
        <v>Low Cap</v>
      </c>
    </row>
    <row r="25476" spans="11:16">
      <c r="K25476" s="14" t="str">
        <v/>
      </c>
      <c r="L25476" s="14" t="str">
        <v/>
      </c>
      <c r="O25476" s="14" t="str">
        <v/>
      </c>
      <c r="P25476" s="14" t="str">
        <f ca="1"/>
        <v>Low Cap</v>
      </c>
    </row>
    <row r="25477" spans="11:16">
      <c r="K25477" s="14" t="str">
        <v/>
      </c>
      <c r="L25477" s="14" t="str">
        <v/>
      </c>
      <c r="O25477" s="14" t="str">
        <v/>
      </c>
      <c r="P25477" s="14" t="str">
        <f ca="1"/>
        <v>Low Cap</v>
      </c>
    </row>
    <row r="25478" spans="11:16">
      <c r="K25478" s="14" t="str">
        <v/>
      </c>
      <c r="L25478" s="14" t="str">
        <v/>
      </c>
      <c r="O25478" s="14" t="str">
        <v/>
      </c>
      <c r="P25478" s="14" t="str">
        <f ca="1"/>
        <v>Low Cap</v>
      </c>
    </row>
    <row r="25479" spans="11:16">
      <c r="K25479" s="14" t="str">
        <v/>
      </c>
      <c r="L25479" s="14" t="str">
        <v/>
      </c>
      <c r="O25479" s="14" t="str">
        <v/>
      </c>
      <c r="P25479" s="14" t="str">
        <f ca="1"/>
        <v>Low Cap</v>
      </c>
    </row>
    <row r="25480" spans="11:16">
      <c r="K25480" s="14" t="str">
        <v/>
      </c>
      <c r="L25480" s="14" t="str">
        <v/>
      </c>
      <c r="O25480" s="14" t="str">
        <v/>
      </c>
      <c r="P25480" s="14" t="str">
        <f ca="1"/>
        <v>Low Cap</v>
      </c>
    </row>
    <row r="25481" spans="11:16">
      <c r="K25481" s="14" t="str">
        <v/>
      </c>
      <c r="L25481" s="14" t="str">
        <v/>
      </c>
      <c r="O25481" s="14" t="str">
        <v/>
      </c>
      <c r="P25481" s="14" t="str">
        <f ca="1"/>
        <v>Low Cap</v>
      </c>
    </row>
    <row r="25482" spans="11:16">
      <c r="K25482" s="14" t="str">
        <v/>
      </c>
      <c r="L25482" s="14" t="str">
        <v/>
      </c>
      <c r="O25482" s="14" t="str">
        <v/>
      </c>
      <c r="P25482" s="14" t="str">
        <f ca="1"/>
        <v>Low Cap</v>
      </c>
    </row>
    <row r="25483" spans="11:16">
      <c r="K25483" s="14" t="str">
        <v/>
      </c>
      <c r="L25483" s="14" t="str">
        <v/>
      </c>
      <c r="O25483" s="14" t="str">
        <v/>
      </c>
      <c r="P25483" s="14" t="str">
        <f ca="1"/>
        <v>Low Cap</v>
      </c>
    </row>
    <row r="25484" spans="11:16">
      <c r="K25484" s="14" t="str">
        <v/>
      </c>
      <c r="L25484" s="14" t="str">
        <v/>
      </c>
      <c r="O25484" s="14" t="str">
        <v/>
      </c>
      <c r="P25484" s="14" t="str">
        <f ca="1"/>
        <v>Low Cap</v>
      </c>
    </row>
    <row r="25485" spans="11:16">
      <c r="K25485" s="14" t="str">
        <v/>
      </c>
      <c r="L25485" s="14" t="str">
        <v/>
      </c>
      <c r="O25485" s="14" t="str">
        <v/>
      </c>
      <c r="P25485" s="14" t="str">
        <f ca="1"/>
        <v>Low Cap</v>
      </c>
    </row>
    <row r="25486" spans="11:16">
      <c r="K25486" s="14" t="str">
        <v/>
      </c>
      <c r="L25486" s="14" t="str">
        <v/>
      </c>
      <c r="O25486" s="14" t="str">
        <v/>
      </c>
      <c r="P25486" s="14" t="str">
        <f ca="1"/>
        <v>Low Cap</v>
      </c>
    </row>
    <row r="25487" spans="11:16">
      <c r="K25487" s="14" t="str">
        <v/>
      </c>
      <c r="L25487" s="14" t="str">
        <v/>
      </c>
      <c r="O25487" s="14" t="str">
        <v/>
      </c>
      <c r="P25487" s="14" t="str">
        <f ca="1"/>
        <v>Low Cap</v>
      </c>
    </row>
    <row r="25488" spans="11:16">
      <c r="K25488" s="14" t="str">
        <v/>
      </c>
      <c r="L25488" s="14" t="str">
        <v/>
      </c>
      <c r="O25488" s="14" t="str">
        <v/>
      </c>
      <c r="P25488" s="14" t="str">
        <f ca="1"/>
        <v>Low Cap</v>
      </c>
    </row>
    <row r="25489" spans="11:16">
      <c r="K25489" s="14" t="str">
        <v/>
      </c>
      <c r="L25489" s="14" t="str">
        <v/>
      </c>
      <c r="O25489" s="14" t="str">
        <v/>
      </c>
      <c r="P25489" s="14" t="str">
        <f ca="1"/>
        <v>Low Cap</v>
      </c>
    </row>
    <row r="25490" spans="11:16">
      <c r="K25490" s="14" t="str">
        <v/>
      </c>
      <c r="L25490" s="14" t="str">
        <v/>
      </c>
      <c r="O25490" s="14" t="str">
        <v/>
      </c>
      <c r="P25490" s="14" t="str">
        <f ca="1"/>
        <v>Low Cap</v>
      </c>
    </row>
    <row r="25491" spans="11:16">
      <c r="K25491" s="14" t="str">
        <v/>
      </c>
      <c r="L25491" s="14" t="str">
        <v/>
      </c>
      <c r="O25491" s="14" t="str">
        <v/>
      </c>
      <c r="P25491" s="14" t="str">
        <f ca="1"/>
        <v>Low Cap</v>
      </c>
    </row>
    <row r="25492" spans="11:16">
      <c r="K25492" s="14" t="str">
        <v/>
      </c>
      <c r="L25492" s="14" t="str">
        <v/>
      </c>
      <c r="O25492" s="14" t="str">
        <v/>
      </c>
      <c r="P25492" s="14" t="str">
        <f ca="1"/>
        <v>Low Cap</v>
      </c>
    </row>
    <row r="25493" spans="11:16">
      <c r="K25493" s="14" t="str">
        <v/>
      </c>
      <c r="L25493" s="14" t="str">
        <v/>
      </c>
      <c r="O25493" s="14" t="str">
        <v/>
      </c>
      <c r="P25493" s="14" t="str">
        <f ca="1"/>
        <v>Low Cap</v>
      </c>
    </row>
    <row r="25494" spans="11:16">
      <c r="K25494" s="14" t="str">
        <v/>
      </c>
      <c r="L25494" s="14" t="str">
        <v/>
      </c>
      <c r="O25494" s="14" t="str">
        <v/>
      </c>
      <c r="P25494" s="14" t="str">
        <f ca="1"/>
        <v>Low Cap</v>
      </c>
    </row>
    <row r="25495" spans="11:16">
      <c r="K25495" s="14" t="str">
        <v/>
      </c>
      <c r="L25495" s="14" t="str">
        <v/>
      </c>
      <c r="O25495" s="14" t="str">
        <v/>
      </c>
      <c r="P25495" s="14" t="str">
        <f ca="1"/>
        <v>Low Cap</v>
      </c>
    </row>
    <row r="25496" spans="11:16">
      <c r="K25496" s="14" t="str">
        <v/>
      </c>
      <c r="L25496" s="14" t="str">
        <v/>
      </c>
      <c r="O25496" s="14" t="str">
        <v/>
      </c>
      <c r="P25496" s="14" t="str">
        <f ca="1"/>
        <v>Low Cap</v>
      </c>
    </row>
    <row r="25497" spans="11:16">
      <c r="K25497" s="14" t="str">
        <v/>
      </c>
      <c r="L25497" s="14" t="str">
        <v/>
      </c>
      <c r="O25497" s="14" t="str">
        <v/>
      </c>
      <c r="P25497" s="14" t="str">
        <f ca="1"/>
        <v>Low Cap</v>
      </c>
    </row>
    <row r="25498" spans="11:16">
      <c r="K25498" s="14" t="str">
        <v/>
      </c>
      <c r="L25498" s="14" t="str">
        <v/>
      </c>
      <c r="O25498" s="14" t="str">
        <v/>
      </c>
      <c r="P25498" s="14" t="str">
        <f ca="1"/>
        <v>Low Cap</v>
      </c>
    </row>
    <row r="25499" spans="11:16">
      <c r="K25499" s="14" t="str">
        <v/>
      </c>
      <c r="L25499" s="14" t="str">
        <v/>
      </c>
      <c r="O25499" s="14" t="str">
        <v/>
      </c>
      <c r="P25499" s="14" t="str">
        <f ca="1"/>
        <v>Low Cap</v>
      </c>
    </row>
    <row r="25500" spans="11:16">
      <c r="K25500" s="14" t="str">
        <v/>
      </c>
      <c r="L25500" s="14" t="str">
        <v/>
      </c>
      <c r="O25500" s="14" t="str">
        <v/>
      </c>
      <c r="P25500" s="14" t="str">
        <f ca="1"/>
        <v>Low Cap</v>
      </c>
    </row>
    <row r="25501" spans="11:16">
      <c r="K25501" s="14" t="str">
        <v/>
      </c>
      <c r="L25501" s="14" t="str">
        <v/>
      </c>
      <c r="O25501" s="14" t="str">
        <v/>
      </c>
      <c r="P25501" s="14" t="str">
        <f ca="1"/>
        <v>Low Cap</v>
      </c>
    </row>
    <row r="25502" spans="11:16">
      <c r="K25502" s="14" t="str">
        <v/>
      </c>
      <c r="L25502" s="14" t="str">
        <v/>
      </c>
      <c r="O25502" s="14" t="str">
        <v/>
      </c>
      <c r="P25502" s="14" t="str">
        <f ca="1"/>
        <v>Low Cap</v>
      </c>
    </row>
    <row r="25503" spans="11:16">
      <c r="K25503" s="14" t="str">
        <v/>
      </c>
      <c r="L25503" s="14" t="str">
        <v/>
      </c>
      <c r="O25503" s="14" t="str">
        <v/>
      </c>
      <c r="P25503" s="14" t="str">
        <f ca="1"/>
        <v>Low Cap</v>
      </c>
    </row>
    <row r="25504" spans="11:16">
      <c r="K25504" s="14" t="str">
        <v/>
      </c>
      <c r="L25504" s="14" t="str">
        <v/>
      </c>
      <c r="O25504" s="14" t="str">
        <v/>
      </c>
      <c r="P25504" s="14" t="str">
        <f ca="1"/>
        <v>Low Cap</v>
      </c>
    </row>
    <row r="25505" spans="11:16">
      <c r="K25505" s="14" t="str">
        <v/>
      </c>
      <c r="L25505" s="14" t="str">
        <v/>
      </c>
      <c r="O25505" s="14" t="str">
        <v/>
      </c>
      <c r="P25505" s="14" t="str">
        <f ca="1"/>
        <v>Low Cap</v>
      </c>
    </row>
    <row r="25506" spans="11:16">
      <c r="K25506" s="14" t="str">
        <v/>
      </c>
      <c r="L25506" s="14" t="str">
        <v/>
      </c>
      <c r="O25506" s="14" t="str">
        <v/>
      </c>
      <c r="P25506" s="14" t="str">
        <f ca="1"/>
        <v>Low Cap</v>
      </c>
    </row>
    <row r="25507" spans="11:16">
      <c r="K25507" s="14" t="str">
        <v/>
      </c>
      <c r="L25507" s="14" t="str">
        <v/>
      </c>
      <c r="O25507" s="14" t="str">
        <v/>
      </c>
      <c r="P25507" s="14" t="str">
        <f ca="1"/>
        <v>Low Cap</v>
      </c>
    </row>
    <row r="25508" spans="11:16">
      <c r="K25508" s="14" t="str">
        <v/>
      </c>
      <c r="L25508" s="14" t="str">
        <v/>
      </c>
      <c r="O25508" s="14" t="str">
        <v/>
      </c>
      <c r="P25508" s="14" t="str">
        <f ca="1"/>
        <v>Low Cap</v>
      </c>
    </row>
    <row r="25509" spans="11:16">
      <c r="K25509" s="14" t="str">
        <v/>
      </c>
      <c r="L25509" s="14" t="str">
        <v/>
      </c>
      <c r="O25509" s="14" t="str">
        <v/>
      </c>
      <c r="P25509" s="14" t="str">
        <f ca="1"/>
        <v>Low Cap</v>
      </c>
    </row>
    <row r="25510" spans="11:16">
      <c r="K25510" s="14" t="str">
        <v/>
      </c>
      <c r="L25510" s="14" t="str">
        <v/>
      </c>
      <c r="O25510" s="14" t="str">
        <v/>
      </c>
      <c r="P25510" s="14" t="str">
        <f ca="1"/>
        <v>Low Cap</v>
      </c>
    </row>
    <row r="25511" spans="11:16">
      <c r="K25511" s="14" t="str">
        <v/>
      </c>
      <c r="L25511" s="14" t="str">
        <v/>
      </c>
      <c r="O25511" s="14" t="str">
        <v/>
      </c>
      <c r="P25511" s="14" t="str">
        <f ca="1"/>
        <v>Low Cap</v>
      </c>
    </row>
    <row r="25512" spans="11:16">
      <c r="K25512" s="14" t="str">
        <v/>
      </c>
      <c r="L25512" s="14" t="str">
        <v/>
      </c>
      <c r="O25512" s="14" t="str">
        <v/>
      </c>
      <c r="P25512" s="14" t="str">
        <f ca="1"/>
        <v>Low Cap</v>
      </c>
    </row>
    <row r="25513" spans="11:16">
      <c r="K25513" s="14" t="str">
        <v/>
      </c>
      <c r="L25513" s="14" t="str">
        <v/>
      </c>
      <c r="O25513" s="14" t="str">
        <v/>
      </c>
      <c r="P25513" s="14" t="str">
        <f ca="1"/>
        <v>Low Cap</v>
      </c>
    </row>
    <row r="25514" spans="11:16">
      <c r="K25514" s="14" t="str">
        <v/>
      </c>
      <c r="L25514" s="14" t="str">
        <v/>
      </c>
      <c r="O25514" s="14" t="str">
        <v/>
      </c>
      <c r="P25514" s="14" t="str">
        <f ca="1"/>
        <v>Low Cap</v>
      </c>
    </row>
    <row r="25515" spans="11:16">
      <c r="K25515" s="14" t="str">
        <v/>
      </c>
      <c r="L25515" s="14" t="str">
        <v/>
      </c>
      <c r="O25515" s="14" t="str">
        <v/>
      </c>
      <c r="P25515" s="14" t="str">
        <f ca="1"/>
        <v>Low Cap</v>
      </c>
    </row>
    <row r="25516" spans="11:16">
      <c r="K25516" s="14" t="str">
        <v/>
      </c>
      <c r="L25516" s="14" t="str">
        <v/>
      </c>
      <c r="O25516" s="14" t="str">
        <v/>
      </c>
      <c r="P25516" s="14" t="str">
        <f ca="1"/>
        <v>Low Cap</v>
      </c>
    </row>
    <row r="25517" spans="11:16">
      <c r="K25517" s="14" t="str">
        <v/>
      </c>
      <c r="L25517" s="14" t="str">
        <v/>
      </c>
      <c r="O25517" s="14" t="str">
        <v/>
      </c>
      <c r="P25517" s="14" t="str">
        <f ca="1"/>
        <v>Low Cap</v>
      </c>
    </row>
    <row r="25518" spans="11:16">
      <c r="K25518" s="14" t="str">
        <v/>
      </c>
      <c r="L25518" s="14" t="str">
        <v/>
      </c>
      <c r="O25518" s="14" t="str">
        <v/>
      </c>
      <c r="P25518" s="14" t="str">
        <f ca="1"/>
        <v>Low Cap</v>
      </c>
    </row>
    <row r="25519" spans="11:16">
      <c r="K25519" s="14" t="str">
        <v/>
      </c>
      <c r="L25519" s="14" t="str">
        <v/>
      </c>
      <c r="O25519" s="14" t="str">
        <v/>
      </c>
      <c r="P25519" s="14" t="str">
        <f ca="1"/>
        <v>Low Cap</v>
      </c>
    </row>
    <row r="25520" spans="11:16">
      <c r="K25520" s="14" t="str">
        <v/>
      </c>
      <c r="L25520" s="14" t="str">
        <v/>
      </c>
      <c r="O25520" s="14" t="str">
        <v/>
      </c>
      <c r="P25520" s="14" t="str">
        <f ca="1"/>
        <v>Low Cap</v>
      </c>
    </row>
    <row r="25521" spans="11:16">
      <c r="K25521" s="14" t="str">
        <v/>
      </c>
      <c r="L25521" s="14" t="str">
        <v/>
      </c>
      <c r="O25521" s="14" t="str">
        <v/>
      </c>
      <c r="P25521" s="14" t="str">
        <f ca="1"/>
        <v>Low Cap</v>
      </c>
    </row>
    <row r="25522" spans="11:16">
      <c r="K25522" s="14" t="str">
        <v/>
      </c>
      <c r="L25522" s="14" t="str">
        <v/>
      </c>
      <c r="O25522" s="14" t="str">
        <v/>
      </c>
      <c r="P25522" s="14" t="str">
        <f ca="1"/>
        <v>Low Cap</v>
      </c>
    </row>
    <row r="25523" spans="11:16">
      <c r="K25523" s="14" t="str">
        <v/>
      </c>
      <c r="L25523" s="14" t="str">
        <v/>
      </c>
      <c r="O25523" s="14" t="str">
        <v/>
      </c>
      <c r="P25523" s="14" t="str">
        <f ca="1"/>
        <v>Low Cap</v>
      </c>
    </row>
    <row r="25524" spans="11:16">
      <c r="K25524" s="14" t="str">
        <v/>
      </c>
      <c r="L25524" s="14" t="str">
        <v/>
      </c>
      <c r="O25524" s="14" t="str">
        <v/>
      </c>
      <c r="P25524" s="14" t="str">
        <f ca="1"/>
        <v>Low Cap</v>
      </c>
    </row>
    <row r="25525" spans="11:16">
      <c r="K25525" s="14" t="str">
        <v/>
      </c>
      <c r="L25525" s="14" t="str">
        <v/>
      </c>
      <c r="O25525" s="14" t="str">
        <v/>
      </c>
      <c r="P25525" s="14" t="str">
        <f ca="1"/>
        <v>Low Cap</v>
      </c>
    </row>
    <row r="25526" spans="11:16">
      <c r="K25526" s="14" t="str">
        <v/>
      </c>
      <c r="L25526" s="14" t="str">
        <v/>
      </c>
      <c r="O25526" s="14" t="str">
        <v/>
      </c>
      <c r="P25526" s="14" t="str">
        <f ca="1"/>
        <v>Low Cap</v>
      </c>
    </row>
    <row r="25527" spans="11:16">
      <c r="K25527" s="14" t="str">
        <v/>
      </c>
      <c r="L25527" s="14" t="str">
        <v/>
      </c>
      <c r="O25527" s="14" t="str">
        <v/>
      </c>
      <c r="P25527" s="14" t="str">
        <f ca="1"/>
        <v>Low Cap</v>
      </c>
    </row>
    <row r="25528" spans="11:16">
      <c r="K25528" s="14" t="str">
        <v/>
      </c>
      <c r="L25528" s="14" t="str">
        <v/>
      </c>
      <c r="O25528" s="14" t="str">
        <v/>
      </c>
      <c r="P25528" s="14" t="str">
        <f ca="1"/>
        <v>Low Cap</v>
      </c>
    </row>
    <row r="25529" spans="11:16">
      <c r="K25529" s="14" t="str">
        <v/>
      </c>
      <c r="L25529" s="14" t="str">
        <v/>
      </c>
      <c r="O25529" s="14" t="str">
        <v/>
      </c>
      <c r="P25529" s="14" t="str">
        <f ca="1"/>
        <v>Low Cap</v>
      </c>
    </row>
    <row r="25530" spans="11:16">
      <c r="K25530" s="14" t="str">
        <v/>
      </c>
      <c r="L25530" s="14" t="str">
        <v/>
      </c>
      <c r="O25530" s="14" t="str">
        <v/>
      </c>
      <c r="P25530" s="14" t="str">
        <f ca="1"/>
        <v>Low Cap</v>
      </c>
    </row>
    <row r="25531" spans="11:16">
      <c r="K25531" s="14" t="str">
        <v/>
      </c>
      <c r="L25531" s="14" t="str">
        <v/>
      </c>
      <c r="O25531" s="14" t="str">
        <v/>
      </c>
      <c r="P25531" s="14" t="str">
        <f ca="1"/>
        <v>Low Cap</v>
      </c>
    </row>
    <row r="25532" spans="11:16">
      <c r="K25532" s="14" t="str">
        <v/>
      </c>
      <c r="L25532" s="14" t="str">
        <v/>
      </c>
      <c r="O25532" s="14" t="str">
        <v/>
      </c>
      <c r="P25532" s="14" t="str">
        <f ca="1"/>
        <v>Low Cap</v>
      </c>
    </row>
    <row r="25533" spans="11:16">
      <c r="K25533" s="14" t="str">
        <v/>
      </c>
      <c r="L25533" s="14" t="str">
        <v/>
      </c>
      <c r="O25533" s="14" t="str">
        <v/>
      </c>
      <c r="P25533" s="14" t="str">
        <f ca="1"/>
        <v>Low Cap</v>
      </c>
    </row>
    <row r="25534" spans="11:16">
      <c r="K25534" s="14" t="str">
        <v/>
      </c>
      <c r="L25534" s="14" t="str">
        <v/>
      </c>
      <c r="O25534" s="14" t="str">
        <v/>
      </c>
      <c r="P25534" s="14" t="str">
        <f ca="1"/>
        <v>Low Cap</v>
      </c>
    </row>
    <row r="25535" spans="11:16">
      <c r="K25535" s="14" t="str">
        <v/>
      </c>
      <c r="L25535" s="14" t="str">
        <v/>
      </c>
      <c r="O25535" s="14" t="str">
        <v/>
      </c>
      <c r="P25535" s="14" t="str">
        <f ca="1"/>
        <v>Low Cap</v>
      </c>
    </row>
    <row r="25536" spans="11:16">
      <c r="K25536" s="14" t="str">
        <v/>
      </c>
      <c r="L25536" s="14" t="str">
        <v/>
      </c>
      <c r="O25536" s="14" t="str">
        <v/>
      </c>
      <c r="P25536" s="14" t="str">
        <f ca="1"/>
        <v>Low Cap</v>
      </c>
    </row>
    <row r="25537" spans="11:16">
      <c r="K25537" s="14" t="str">
        <v/>
      </c>
      <c r="L25537" s="14" t="str">
        <v/>
      </c>
      <c r="O25537" s="14" t="str">
        <v/>
      </c>
      <c r="P25537" s="14" t="str">
        <f ca="1"/>
        <v>Low Cap</v>
      </c>
    </row>
    <row r="25538" spans="11:16">
      <c r="K25538" s="14" t="str">
        <v/>
      </c>
      <c r="L25538" s="14" t="str">
        <v/>
      </c>
      <c r="O25538" s="14" t="str">
        <v/>
      </c>
      <c r="P25538" s="14" t="str">
        <f ca="1"/>
        <v>Low Cap</v>
      </c>
    </row>
    <row r="25539" spans="11:16">
      <c r="K25539" s="14" t="str">
        <v/>
      </c>
      <c r="L25539" s="14" t="str">
        <v/>
      </c>
      <c r="O25539" s="14" t="str">
        <v/>
      </c>
      <c r="P25539" s="14" t="str">
        <f ca="1"/>
        <v>Low Cap</v>
      </c>
    </row>
    <row r="25540" spans="11:16">
      <c r="K25540" s="14" t="str">
        <v/>
      </c>
      <c r="L25540" s="14" t="str">
        <v/>
      </c>
      <c r="O25540" s="14" t="str">
        <v/>
      </c>
      <c r="P25540" s="14" t="str">
        <f ca="1"/>
        <v>Low Cap</v>
      </c>
    </row>
    <row r="25541" spans="11:16">
      <c r="K25541" s="14" t="str">
        <v/>
      </c>
      <c r="L25541" s="14" t="str">
        <v/>
      </c>
      <c r="O25541" s="14" t="str">
        <v/>
      </c>
      <c r="P25541" s="14" t="str">
        <f ca="1"/>
        <v>Low Cap</v>
      </c>
    </row>
    <row r="25542" spans="11:16">
      <c r="K25542" s="14" t="str">
        <v/>
      </c>
      <c r="L25542" s="14" t="str">
        <v/>
      </c>
      <c r="O25542" s="14" t="str">
        <v/>
      </c>
      <c r="P25542" s="14" t="str">
        <f ca="1"/>
        <v>Low Cap</v>
      </c>
    </row>
    <row r="25543" spans="11:16">
      <c r="K25543" s="14" t="str">
        <v/>
      </c>
      <c r="L25543" s="14" t="str">
        <v/>
      </c>
      <c r="O25543" s="14" t="str">
        <v/>
      </c>
      <c r="P25543" s="14" t="str">
        <f ca="1"/>
        <v>Low Cap</v>
      </c>
    </row>
    <row r="25544" spans="11:16">
      <c r="K25544" s="14" t="str">
        <v/>
      </c>
      <c r="L25544" s="14" t="str">
        <v/>
      </c>
      <c r="O25544" s="14" t="str">
        <v/>
      </c>
      <c r="P25544" s="14" t="str">
        <f ca="1"/>
        <v>Low Cap</v>
      </c>
    </row>
    <row r="25545" spans="11:16">
      <c r="K25545" s="14" t="str">
        <v/>
      </c>
      <c r="L25545" s="14" t="str">
        <v/>
      </c>
      <c r="O25545" s="14" t="str">
        <v/>
      </c>
      <c r="P25545" s="14" t="str">
        <f ca="1"/>
        <v>Low Cap</v>
      </c>
    </row>
    <row r="25546" spans="11:16">
      <c r="K25546" s="14" t="str">
        <v/>
      </c>
      <c r="L25546" s="14" t="str">
        <v/>
      </c>
      <c r="O25546" s="14" t="str">
        <v/>
      </c>
      <c r="P25546" s="14" t="str">
        <f ca="1"/>
        <v>Low Cap</v>
      </c>
    </row>
    <row r="25547" spans="11:16">
      <c r="K25547" s="14" t="str">
        <v/>
      </c>
      <c r="L25547" s="14" t="str">
        <v/>
      </c>
      <c r="O25547" s="14" t="str">
        <v/>
      </c>
      <c r="P25547" s="14" t="str">
        <f ca="1"/>
        <v>Low Cap</v>
      </c>
    </row>
    <row r="25548" spans="11:16">
      <c r="K25548" s="14" t="str">
        <v/>
      </c>
      <c r="L25548" s="14" t="str">
        <v/>
      </c>
      <c r="O25548" s="14" t="str">
        <v/>
      </c>
      <c r="P25548" s="14" t="str">
        <f ca="1"/>
        <v>Low Cap</v>
      </c>
    </row>
    <row r="25549" spans="11:16">
      <c r="K25549" s="14" t="str">
        <v/>
      </c>
      <c r="L25549" s="14" t="str">
        <v/>
      </c>
      <c r="O25549" s="14" t="str">
        <v/>
      </c>
      <c r="P25549" s="14" t="str">
        <f ca="1"/>
        <v>Low Cap</v>
      </c>
    </row>
    <row r="25550" spans="11:16">
      <c r="K25550" s="14" t="str">
        <v/>
      </c>
      <c r="L25550" s="14" t="str">
        <v/>
      </c>
      <c r="O25550" s="14" t="str">
        <v/>
      </c>
      <c r="P25550" s="14" t="str">
        <f ca="1"/>
        <v>Low Cap</v>
      </c>
    </row>
    <row r="25551" spans="11:16">
      <c r="K25551" s="14" t="str">
        <v/>
      </c>
      <c r="L25551" s="14" t="str">
        <v/>
      </c>
      <c r="O25551" s="14" t="str">
        <v/>
      </c>
      <c r="P25551" s="14" t="str">
        <f ca="1"/>
        <v>Low Cap</v>
      </c>
    </row>
    <row r="25552" spans="11:16">
      <c r="K25552" s="14" t="str">
        <v/>
      </c>
      <c r="L25552" s="14" t="str">
        <v/>
      </c>
      <c r="O25552" s="14" t="str">
        <v/>
      </c>
      <c r="P25552" s="14" t="str">
        <f ca="1"/>
        <v>Low Cap</v>
      </c>
    </row>
    <row r="25553" spans="11:16">
      <c r="K25553" s="14" t="str">
        <v/>
      </c>
      <c r="L25553" s="14" t="str">
        <v/>
      </c>
      <c r="O25553" s="14" t="str">
        <v/>
      </c>
      <c r="P25553" s="14" t="str">
        <f ca="1"/>
        <v>Low Cap</v>
      </c>
    </row>
    <row r="25554" spans="11:16">
      <c r="K25554" s="14" t="str">
        <v/>
      </c>
      <c r="L25554" s="14" t="str">
        <v/>
      </c>
      <c r="O25554" s="14" t="str">
        <v/>
      </c>
      <c r="P25554" s="14" t="str">
        <f ca="1"/>
        <v>Low Cap</v>
      </c>
    </row>
    <row r="25555" spans="11:16">
      <c r="K25555" s="14" t="str">
        <v/>
      </c>
      <c r="L25555" s="14" t="str">
        <v/>
      </c>
      <c r="O25555" s="14" t="str">
        <v/>
      </c>
      <c r="P25555" s="14" t="str">
        <f ca="1"/>
        <v>Low Cap</v>
      </c>
    </row>
    <row r="25556" spans="11:16">
      <c r="K25556" s="14" t="str">
        <v/>
      </c>
      <c r="L25556" s="14" t="str">
        <v/>
      </c>
      <c r="O25556" s="14" t="str">
        <v/>
      </c>
      <c r="P25556" s="14" t="str">
        <f ca="1"/>
        <v>Low Cap</v>
      </c>
    </row>
    <row r="25557" spans="11:16">
      <c r="K25557" s="14" t="str">
        <v/>
      </c>
      <c r="L25557" s="14" t="str">
        <v/>
      </c>
      <c r="O25557" s="14" t="str">
        <v/>
      </c>
      <c r="P25557" s="14" t="str">
        <f ca="1"/>
        <v>Low Cap</v>
      </c>
    </row>
    <row r="25558" spans="11:16">
      <c r="K25558" s="14" t="str">
        <v/>
      </c>
      <c r="L25558" s="14" t="str">
        <v/>
      </c>
      <c r="O25558" s="14" t="str">
        <v/>
      </c>
      <c r="P25558" s="14" t="str">
        <f ca="1"/>
        <v>Low Cap</v>
      </c>
    </row>
    <row r="25559" spans="11:16">
      <c r="K25559" s="14" t="str">
        <v/>
      </c>
      <c r="L25559" s="14" t="str">
        <v/>
      </c>
      <c r="O25559" s="14" t="str">
        <v/>
      </c>
      <c r="P25559" s="14" t="str">
        <f ca="1"/>
        <v>Low Cap</v>
      </c>
    </row>
    <row r="25560" spans="11:16">
      <c r="K25560" s="14" t="str">
        <v/>
      </c>
      <c r="L25560" s="14" t="str">
        <v/>
      </c>
      <c r="O25560" s="14" t="str">
        <v/>
      </c>
      <c r="P25560" s="14" t="str">
        <f ca="1"/>
        <v>Low Cap</v>
      </c>
    </row>
    <row r="25561" spans="11:16">
      <c r="K25561" s="14" t="str">
        <v/>
      </c>
      <c r="L25561" s="14" t="str">
        <v/>
      </c>
      <c r="O25561" s="14" t="str">
        <v/>
      </c>
      <c r="P25561" s="14" t="str">
        <f ca="1"/>
        <v>Low Cap</v>
      </c>
    </row>
    <row r="25562" spans="11:16">
      <c r="K25562" s="14" t="str">
        <v/>
      </c>
      <c r="L25562" s="14" t="str">
        <v/>
      </c>
      <c r="O25562" s="14" t="str">
        <v/>
      </c>
      <c r="P25562" s="14" t="str">
        <f ca="1"/>
        <v>Low Cap</v>
      </c>
    </row>
    <row r="25563" spans="11:16">
      <c r="K25563" s="14" t="str">
        <v/>
      </c>
      <c r="L25563" s="14" t="str">
        <v/>
      </c>
      <c r="O25563" s="14" t="str">
        <v/>
      </c>
      <c r="P25563" s="14" t="str">
        <f ca="1"/>
        <v>Low Cap</v>
      </c>
    </row>
    <row r="25564" spans="11:16">
      <c r="K25564" s="14" t="str">
        <v/>
      </c>
      <c r="L25564" s="14" t="str">
        <v/>
      </c>
      <c r="O25564" s="14" t="str">
        <v/>
      </c>
      <c r="P25564" s="14" t="str">
        <f ca="1"/>
        <v>Low Cap</v>
      </c>
    </row>
    <row r="25565" spans="11:16">
      <c r="K25565" s="14" t="str">
        <v/>
      </c>
      <c r="L25565" s="14" t="str">
        <v/>
      </c>
      <c r="O25565" s="14" t="str">
        <v/>
      </c>
      <c r="P25565" s="14" t="str">
        <f ca="1"/>
        <v>Low Cap</v>
      </c>
    </row>
    <row r="25566" spans="11:16">
      <c r="K25566" s="14" t="str">
        <v/>
      </c>
      <c r="L25566" s="14" t="str">
        <v/>
      </c>
      <c r="O25566" s="14" t="str">
        <v/>
      </c>
      <c r="P25566" s="14" t="str">
        <f ca="1"/>
        <v>Low Cap</v>
      </c>
    </row>
    <row r="25567" spans="11:16">
      <c r="K25567" s="14" t="str">
        <v/>
      </c>
      <c r="L25567" s="14" t="str">
        <v/>
      </c>
      <c r="O25567" s="14" t="str">
        <v/>
      </c>
      <c r="P25567" s="14" t="str">
        <f ca="1"/>
        <v>Low Cap</v>
      </c>
    </row>
    <row r="25568" spans="11:16">
      <c r="K25568" s="14" t="str">
        <v/>
      </c>
      <c r="L25568" s="14" t="str">
        <v/>
      </c>
      <c r="O25568" s="14" t="str">
        <v/>
      </c>
      <c r="P25568" s="14" t="str">
        <f ca="1"/>
        <v>Low Cap</v>
      </c>
    </row>
    <row r="25569" spans="11:16">
      <c r="K25569" s="14" t="str">
        <v/>
      </c>
      <c r="L25569" s="14" t="str">
        <v/>
      </c>
      <c r="O25569" s="14" t="str">
        <v/>
      </c>
      <c r="P25569" s="14" t="str">
        <f ca="1"/>
        <v>Low Cap</v>
      </c>
    </row>
    <row r="25570" spans="11:16">
      <c r="K25570" s="14" t="str">
        <v/>
      </c>
      <c r="L25570" s="14" t="str">
        <v/>
      </c>
      <c r="O25570" s="14" t="str">
        <v/>
      </c>
      <c r="P25570" s="14" t="str">
        <f ca="1"/>
        <v>Low Cap</v>
      </c>
    </row>
    <row r="25571" spans="11:16">
      <c r="K25571" s="14" t="str">
        <v/>
      </c>
      <c r="L25571" s="14" t="str">
        <v/>
      </c>
      <c r="O25571" s="14" t="str">
        <v/>
      </c>
      <c r="P25571" s="14" t="str">
        <f ca="1"/>
        <v>Low Cap</v>
      </c>
    </row>
    <row r="25572" spans="11:16">
      <c r="K25572" s="14" t="str">
        <v/>
      </c>
      <c r="L25572" s="14" t="str">
        <v/>
      </c>
      <c r="O25572" s="14" t="str">
        <v/>
      </c>
      <c r="P25572" s="14" t="str">
        <f ca="1"/>
        <v>Low Cap</v>
      </c>
    </row>
    <row r="25573" spans="11:16">
      <c r="K25573" s="14" t="str">
        <v/>
      </c>
      <c r="L25573" s="14" t="str">
        <v/>
      </c>
      <c r="O25573" s="14" t="str">
        <v/>
      </c>
      <c r="P25573" s="14" t="str">
        <f ca="1"/>
        <v>Low Cap</v>
      </c>
    </row>
    <row r="25574" spans="11:16">
      <c r="K25574" s="14" t="str">
        <v/>
      </c>
      <c r="L25574" s="14" t="str">
        <v/>
      </c>
      <c r="O25574" s="14" t="str">
        <v/>
      </c>
      <c r="P25574" s="14" t="str">
        <f ca="1"/>
        <v>Low Cap</v>
      </c>
    </row>
    <row r="25575" spans="11:16">
      <c r="K25575" s="14" t="str">
        <v/>
      </c>
      <c r="L25575" s="14" t="str">
        <v/>
      </c>
      <c r="O25575" s="14" t="str">
        <v/>
      </c>
      <c r="P25575" s="14" t="str">
        <f ca="1"/>
        <v>Low Cap</v>
      </c>
    </row>
    <row r="25576" spans="11:16">
      <c r="K25576" s="14" t="str">
        <v/>
      </c>
      <c r="L25576" s="14" t="str">
        <v/>
      </c>
      <c r="O25576" s="14" t="str">
        <v/>
      </c>
      <c r="P25576" s="14" t="str">
        <f ca="1"/>
        <v>Low Cap</v>
      </c>
    </row>
    <row r="25577" spans="11:16">
      <c r="K25577" s="14" t="str">
        <v/>
      </c>
      <c r="L25577" s="14" t="str">
        <v/>
      </c>
      <c r="O25577" s="14" t="str">
        <v/>
      </c>
      <c r="P25577" s="14" t="str">
        <f ca="1"/>
        <v>Low Cap</v>
      </c>
    </row>
    <row r="25578" spans="11:16">
      <c r="K25578" s="14" t="str">
        <v/>
      </c>
      <c r="L25578" s="14" t="str">
        <v/>
      </c>
      <c r="O25578" s="14" t="str">
        <v/>
      </c>
      <c r="P25578" s="14" t="str">
        <f ca="1"/>
        <v>Low Cap</v>
      </c>
    </row>
    <row r="25579" spans="11:16">
      <c r="K25579" s="14" t="str">
        <v/>
      </c>
      <c r="L25579" s="14" t="str">
        <v/>
      </c>
      <c r="O25579" s="14" t="str">
        <v/>
      </c>
      <c r="P25579" s="14" t="str">
        <f ca="1"/>
        <v>Low Cap</v>
      </c>
    </row>
    <row r="25580" spans="11:16">
      <c r="K25580" s="14" t="str">
        <v/>
      </c>
      <c r="L25580" s="14" t="str">
        <v/>
      </c>
      <c r="O25580" s="14" t="str">
        <v/>
      </c>
      <c r="P25580" s="14" t="str">
        <f ca="1"/>
        <v>Low Cap</v>
      </c>
    </row>
    <row r="25581" spans="11:16">
      <c r="K25581" s="14" t="str">
        <v/>
      </c>
      <c r="L25581" s="14" t="str">
        <v/>
      </c>
      <c r="O25581" s="14" t="str">
        <v/>
      </c>
      <c r="P25581" s="14" t="str">
        <f ca="1"/>
        <v>Low Cap</v>
      </c>
    </row>
    <row r="25582" spans="11:16">
      <c r="K25582" s="14" t="str">
        <v/>
      </c>
      <c r="L25582" s="14" t="str">
        <v/>
      </c>
      <c r="O25582" s="14" t="str">
        <v/>
      </c>
      <c r="P25582" s="14" t="str">
        <f ca="1"/>
        <v>Low Cap</v>
      </c>
    </row>
    <row r="25583" spans="11:16">
      <c r="K25583" s="14" t="str">
        <v/>
      </c>
      <c r="L25583" s="14" t="str">
        <v/>
      </c>
      <c r="O25583" s="14" t="str">
        <v/>
      </c>
      <c r="P25583" s="14" t="str">
        <f ca="1"/>
        <v>Low Cap</v>
      </c>
    </row>
    <row r="25584" spans="11:16">
      <c r="K25584" s="14" t="str">
        <v/>
      </c>
      <c r="L25584" s="14" t="str">
        <v/>
      </c>
      <c r="O25584" s="14" t="str">
        <v/>
      </c>
      <c r="P25584" s="14" t="str">
        <f ca="1"/>
        <v>Low Cap</v>
      </c>
    </row>
    <row r="25585" spans="11:16">
      <c r="K25585" s="14" t="str">
        <v/>
      </c>
      <c r="L25585" s="14" t="str">
        <v/>
      </c>
      <c r="O25585" s="14" t="str">
        <v/>
      </c>
      <c r="P25585" s="14" t="str">
        <f ca="1"/>
        <v>Low Cap</v>
      </c>
    </row>
    <row r="25586" spans="11:16">
      <c r="K25586" s="14" t="str">
        <v/>
      </c>
      <c r="L25586" s="14" t="str">
        <v/>
      </c>
      <c r="O25586" s="14" t="str">
        <v/>
      </c>
      <c r="P25586" s="14" t="str">
        <f ca="1"/>
        <v>Low Cap</v>
      </c>
    </row>
    <row r="25587" spans="11:16">
      <c r="K25587" s="14" t="str">
        <v/>
      </c>
      <c r="L25587" s="14" t="str">
        <v/>
      </c>
      <c r="O25587" s="14" t="str">
        <v/>
      </c>
      <c r="P25587" s="14" t="str">
        <f ca="1"/>
        <v>Low Cap</v>
      </c>
    </row>
    <row r="25588" spans="11:16">
      <c r="K25588" s="14" t="str">
        <v/>
      </c>
      <c r="L25588" s="14" t="str">
        <v/>
      </c>
      <c r="O25588" s="14" t="str">
        <v/>
      </c>
      <c r="P25588" s="14" t="str">
        <f ca="1"/>
        <v>Low Cap</v>
      </c>
    </row>
    <row r="25589" spans="11:16">
      <c r="K25589" s="14" t="str">
        <v/>
      </c>
      <c r="L25589" s="14" t="str">
        <v/>
      </c>
      <c r="O25589" s="14" t="str">
        <v/>
      </c>
      <c r="P25589" s="14" t="str">
        <f ca="1"/>
        <v>Low Cap</v>
      </c>
    </row>
    <row r="25590" spans="11:16">
      <c r="K25590" s="14" t="str">
        <v/>
      </c>
      <c r="L25590" s="14" t="str">
        <v/>
      </c>
      <c r="O25590" s="14" t="str">
        <v/>
      </c>
      <c r="P25590" s="14" t="str">
        <f ca="1"/>
        <v>Low Cap</v>
      </c>
    </row>
    <row r="25591" spans="11:16">
      <c r="K25591" s="14" t="str">
        <v/>
      </c>
      <c r="L25591" s="14" t="str">
        <v/>
      </c>
      <c r="O25591" s="14" t="str">
        <v/>
      </c>
      <c r="P25591" s="14" t="str">
        <f ca="1"/>
        <v>Low Cap</v>
      </c>
    </row>
    <row r="25592" spans="11:16">
      <c r="K25592" s="14" t="str">
        <v/>
      </c>
      <c r="L25592" s="14" t="str">
        <v/>
      </c>
      <c r="O25592" s="14" t="str">
        <v/>
      </c>
      <c r="P25592" s="14" t="str">
        <f ca="1"/>
        <v>Low Cap</v>
      </c>
    </row>
    <row r="25593" spans="11:16">
      <c r="K25593" s="14" t="str">
        <v/>
      </c>
      <c r="L25593" s="14" t="str">
        <v/>
      </c>
      <c r="O25593" s="14" t="str">
        <v/>
      </c>
      <c r="P25593" s="14" t="str">
        <f ca="1"/>
        <v>Low Cap</v>
      </c>
    </row>
    <row r="25594" spans="11:16">
      <c r="K25594" s="14" t="str">
        <v/>
      </c>
      <c r="L25594" s="14" t="str">
        <v/>
      </c>
      <c r="O25594" s="14" t="str">
        <v/>
      </c>
      <c r="P25594" s="14" t="str">
        <f ca="1"/>
        <v>Low Cap</v>
      </c>
    </row>
    <row r="25595" spans="11:16">
      <c r="K25595" s="14" t="str">
        <v/>
      </c>
      <c r="L25595" s="14" t="str">
        <v/>
      </c>
      <c r="O25595" s="14" t="str">
        <v/>
      </c>
      <c r="P25595" s="14" t="str">
        <f ca="1"/>
        <v>Low Cap</v>
      </c>
    </row>
    <row r="25596" spans="11:16">
      <c r="K25596" s="14" t="str">
        <v/>
      </c>
      <c r="L25596" s="14" t="str">
        <v/>
      </c>
      <c r="O25596" s="14" t="str">
        <v/>
      </c>
      <c r="P25596" s="14" t="str">
        <f ca="1"/>
        <v>Low Cap</v>
      </c>
    </row>
    <row r="25597" spans="11:16">
      <c r="K25597" s="14" t="str">
        <v/>
      </c>
      <c r="L25597" s="14" t="str">
        <v/>
      </c>
      <c r="O25597" s="14" t="str">
        <v/>
      </c>
      <c r="P25597" s="14" t="str">
        <f ca="1"/>
        <v>Low Cap</v>
      </c>
    </row>
    <row r="25598" spans="11:16">
      <c r="K25598" s="14" t="str">
        <v/>
      </c>
      <c r="L25598" s="14" t="str">
        <v/>
      </c>
      <c r="O25598" s="14" t="str">
        <v/>
      </c>
      <c r="P25598" s="14" t="str">
        <f ca="1"/>
        <v>Low Cap</v>
      </c>
    </row>
    <row r="25599" spans="11:16">
      <c r="K25599" s="14" t="str">
        <v/>
      </c>
      <c r="L25599" s="14" t="str">
        <v/>
      </c>
      <c r="O25599" s="14" t="str">
        <v/>
      </c>
      <c r="P25599" s="14" t="str">
        <f ca="1"/>
        <v>Low Cap</v>
      </c>
    </row>
    <row r="25600" spans="11:16">
      <c r="K25600" s="14" t="str">
        <v/>
      </c>
      <c r="L25600" s="14" t="str">
        <v/>
      </c>
      <c r="O25600" s="14" t="str">
        <v/>
      </c>
      <c r="P25600" s="14" t="str">
        <f ca="1"/>
        <v>Low Cap</v>
      </c>
    </row>
    <row r="25601" spans="11:16">
      <c r="K25601" s="14" t="str">
        <v/>
      </c>
      <c r="L25601" s="14" t="str">
        <v/>
      </c>
      <c r="O25601" s="14" t="str">
        <v/>
      </c>
      <c r="P25601" s="14" t="str">
        <f ca="1"/>
        <v>Low Cap</v>
      </c>
    </row>
    <row r="25602" spans="11:16">
      <c r="K25602" s="14" t="str">
        <v/>
      </c>
      <c r="L25602" s="14" t="str">
        <v/>
      </c>
      <c r="O25602" s="14" t="str">
        <v/>
      </c>
      <c r="P25602" s="14" t="str">
        <f ca="1"/>
        <v>Low Cap</v>
      </c>
    </row>
    <row r="25603" spans="11:16">
      <c r="K25603" s="14" t="str">
        <v/>
      </c>
      <c r="L25603" s="14" t="str">
        <v/>
      </c>
      <c r="O25603" s="14" t="str">
        <v/>
      </c>
      <c r="P25603" s="14" t="str">
        <f ca="1"/>
        <v>Low Cap</v>
      </c>
    </row>
    <row r="25604" spans="11:16">
      <c r="K25604" s="14" t="str">
        <v/>
      </c>
      <c r="L25604" s="14" t="str">
        <v/>
      </c>
      <c r="O25604" s="14" t="str">
        <v/>
      </c>
      <c r="P25604" s="14" t="str">
        <f ca="1"/>
        <v>Low Cap</v>
      </c>
    </row>
    <row r="25605" spans="11:16">
      <c r="K25605" s="14" t="str">
        <v/>
      </c>
      <c r="L25605" s="14" t="str">
        <v/>
      </c>
      <c r="O25605" s="14" t="str">
        <v/>
      </c>
      <c r="P25605" s="14" t="str">
        <f ca="1"/>
        <v>Low Cap</v>
      </c>
    </row>
    <row r="25606" spans="11:16">
      <c r="K25606" s="14" t="str">
        <v/>
      </c>
      <c r="L25606" s="14" t="str">
        <v/>
      </c>
      <c r="O25606" s="14" t="str">
        <v/>
      </c>
      <c r="P25606" s="14" t="str">
        <f ca="1"/>
        <v>Low Cap</v>
      </c>
    </row>
    <row r="25607" spans="11:16">
      <c r="K25607" s="14" t="str">
        <v/>
      </c>
      <c r="L25607" s="14" t="str">
        <v/>
      </c>
      <c r="O25607" s="14" t="str">
        <v/>
      </c>
      <c r="P25607" s="14" t="str">
        <f ca="1"/>
        <v>Low Cap</v>
      </c>
    </row>
    <row r="25608" spans="11:16">
      <c r="K25608" s="14" t="str">
        <v/>
      </c>
      <c r="L25608" s="14" t="str">
        <v/>
      </c>
      <c r="O25608" s="14" t="str">
        <v/>
      </c>
      <c r="P25608" s="14" t="str">
        <f ca="1"/>
        <v>Low Cap</v>
      </c>
    </row>
    <row r="25609" spans="11:16">
      <c r="K25609" s="14" t="str">
        <v/>
      </c>
      <c r="L25609" s="14" t="str">
        <v/>
      </c>
      <c r="O25609" s="14" t="str">
        <v/>
      </c>
      <c r="P25609" s="14" t="str">
        <f ca="1"/>
        <v>Low Cap</v>
      </c>
    </row>
    <row r="25610" spans="11:16">
      <c r="K25610" s="14" t="str">
        <v/>
      </c>
      <c r="L25610" s="14" t="str">
        <v/>
      </c>
      <c r="O25610" s="14" t="str">
        <v/>
      </c>
      <c r="P25610" s="14" t="str">
        <f ca="1"/>
        <v>Low Cap</v>
      </c>
    </row>
    <row r="25611" spans="11:16">
      <c r="K25611" s="14" t="str">
        <v/>
      </c>
      <c r="L25611" s="14" t="str">
        <v/>
      </c>
      <c r="O25611" s="14" t="str">
        <v/>
      </c>
      <c r="P25611" s="14" t="str">
        <f ca="1"/>
        <v>Low Cap</v>
      </c>
    </row>
    <row r="25612" spans="11:16">
      <c r="K25612" s="14" t="str">
        <v/>
      </c>
      <c r="L25612" s="14" t="str">
        <v/>
      </c>
      <c r="O25612" s="14" t="str">
        <v/>
      </c>
      <c r="P25612" s="14" t="str">
        <f ca="1"/>
        <v>Low Cap</v>
      </c>
    </row>
    <row r="25613" spans="11:16">
      <c r="K25613" s="14" t="str">
        <v/>
      </c>
      <c r="L25613" s="14" t="str">
        <v/>
      </c>
      <c r="O25613" s="14" t="str">
        <v/>
      </c>
      <c r="P25613" s="14" t="str">
        <f ca="1"/>
        <v>Low Cap</v>
      </c>
    </row>
    <row r="25614" spans="11:16">
      <c r="K25614" s="14" t="str">
        <v/>
      </c>
      <c r="L25614" s="14" t="str">
        <v/>
      </c>
      <c r="O25614" s="14" t="str">
        <v/>
      </c>
      <c r="P25614" s="14" t="str">
        <f ca="1"/>
        <v>Low Cap</v>
      </c>
    </row>
    <row r="25615" spans="11:16">
      <c r="K25615" s="14" t="str">
        <v/>
      </c>
      <c r="L25615" s="14" t="str">
        <v/>
      </c>
      <c r="O25615" s="14" t="str">
        <v/>
      </c>
      <c r="P25615" s="14" t="str">
        <f ca="1"/>
        <v>Low Cap</v>
      </c>
    </row>
    <row r="25616" spans="11:16">
      <c r="K25616" s="14" t="str">
        <v/>
      </c>
      <c r="L25616" s="14" t="str">
        <v/>
      </c>
      <c r="O25616" s="14" t="str">
        <v/>
      </c>
      <c r="P25616" s="14" t="str">
        <f ca="1"/>
        <v>Low Cap</v>
      </c>
    </row>
    <row r="25617" spans="11:16">
      <c r="K25617" s="14" t="str">
        <v/>
      </c>
      <c r="L25617" s="14" t="str">
        <v/>
      </c>
      <c r="O25617" s="14" t="str">
        <v/>
      </c>
      <c r="P25617" s="14" t="str">
        <f ca="1"/>
        <v>Low Cap</v>
      </c>
    </row>
    <row r="25618" spans="11:16">
      <c r="K25618" s="14" t="str">
        <v/>
      </c>
      <c r="L25618" s="14" t="str">
        <v/>
      </c>
      <c r="O25618" s="14" t="str">
        <v/>
      </c>
      <c r="P25618" s="14" t="str">
        <f ca="1"/>
        <v>Low Cap</v>
      </c>
    </row>
    <row r="25619" spans="11:16">
      <c r="K25619" s="14" t="str">
        <v/>
      </c>
      <c r="L25619" s="14" t="str">
        <v/>
      </c>
      <c r="O25619" s="14" t="str">
        <v/>
      </c>
      <c r="P25619" s="14" t="str">
        <f ca="1"/>
        <v>Low Cap</v>
      </c>
    </row>
    <row r="25620" spans="11:16">
      <c r="K25620" s="14" t="str">
        <v/>
      </c>
      <c r="L25620" s="14" t="str">
        <v/>
      </c>
      <c r="O25620" s="14" t="str">
        <v/>
      </c>
      <c r="P25620" s="14" t="str">
        <f ca="1"/>
        <v>Low Cap</v>
      </c>
    </row>
    <row r="25621" spans="11:16">
      <c r="K25621" s="14" t="str">
        <v/>
      </c>
      <c r="L25621" s="14" t="str">
        <v/>
      </c>
      <c r="O25621" s="14" t="str">
        <v/>
      </c>
      <c r="P25621" s="14" t="str">
        <f ca="1"/>
        <v>Low Cap</v>
      </c>
    </row>
    <row r="25622" spans="11:16">
      <c r="K25622" s="14" t="str">
        <v/>
      </c>
      <c r="L25622" s="14" t="str">
        <v/>
      </c>
      <c r="O25622" s="14" t="str">
        <v/>
      </c>
      <c r="P25622" s="14" t="str">
        <f ca="1"/>
        <v>Low Cap</v>
      </c>
    </row>
    <row r="25623" spans="11:16">
      <c r="K25623" s="14" t="str">
        <v/>
      </c>
      <c r="L25623" s="14" t="str">
        <v/>
      </c>
      <c r="O25623" s="14" t="str">
        <v/>
      </c>
      <c r="P25623" s="14" t="str">
        <f ca="1"/>
        <v>Low Cap</v>
      </c>
    </row>
    <row r="25624" spans="11:16">
      <c r="K25624" s="14" t="str">
        <v/>
      </c>
      <c r="L25624" s="14" t="str">
        <v/>
      </c>
      <c r="O25624" s="14" t="str">
        <v/>
      </c>
      <c r="P25624" s="14" t="str">
        <f ca="1"/>
        <v>Low Cap</v>
      </c>
    </row>
    <row r="25625" spans="11:16">
      <c r="K25625" s="14" t="str">
        <v/>
      </c>
      <c r="L25625" s="14" t="str">
        <v/>
      </c>
      <c r="O25625" s="14" t="str">
        <v/>
      </c>
      <c r="P25625" s="14" t="str">
        <f ca="1"/>
        <v>Low Cap</v>
      </c>
    </row>
    <row r="25626" spans="11:16">
      <c r="K25626" s="14" t="str">
        <v/>
      </c>
      <c r="L25626" s="14" t="str">
        <v/>
      </c>
      <c r="O25626" s="14" t="str">
        <v/>
      </c>
      <c r="P25626" s="14" t="str">
        <f ca="1"/>
        <v>Low Cap</v>
      </c>
    </row>
    <row r="25627" spans="11:16">
      <c r="K25627" s="14" t="str">
        <v/>
      </c>
      <c r="L25627" s="14" t="str">
        <v/>
      </c>
      <c r="O25627" s="14" t="str">
        <v/>
      </c>
      <c r="P25627" s="14" t="str">
        <f ca="1"/>
        <v>Low Cap</v>
      </c>
    </row>
    <row r="25628" spans="11:16">
      <c r="K25628" s="14" t="str">
        <v/>
      </c>
      <c r="L25628" s="14" t="str">
        <v/>
      </c>
      <c r="O25628" s="14" t="str">
        <v/>
      </c>
      <c r="P25628" s="14" t="str">
        <f ca="1"/>
        <v>Low Cap</v>
      </c>
    </row>
    <row r="25629" spans="11:16">
      <c r="K25629" s="14" t="str">
        <v/>
      </c>
      <c r="L25629" s="14" t="str">
        <v/>
      </c>
      <c r="O25629" s="14" t="str">
        <v/>
      </c>
      <c r="P25629" s="14" t="str">
        <f ca="1"/>
        <v>Low Cap</v>
      </c>
    </row>
    <row r="25630" spans="11:16">
      <c r="K25630" s="14" t="str">
        <v/>
      </c>
      <c r="L25630" s="14" t="str">
        <v/>
      </c>
      <c r="O25630" s="14" t="str">
        <v/>
      </c>
      <c r="P25630" s="14" t="str">
        <f ca="1"/>
        <v>Low Cap</v>
      </c>
    </row>
    <row r="25631" spans="11:16">
      <c r="K25631" s="14" t="str">
        <v/>
      </c>
      <c r="L25631" s="14" t="str">
        <v/>
      </c>
      <c r="O25631" s="14" t="str">
        <v/>
      </c>
      <c r="P25631" s="14" t="str">
        <f ca="1"/>
        <v>Low Cap</v>
      </c>
    </row>
    <row r="25632" spans="11:16">
      <c r="K25632" s="14" t="str">
        <v/>
      </c>
      <c r="L25632" s="14" t="str">
        <v/>
      </c>
      <c r="O25632" s="14" t="str">
        <v/>
      </c>
      <c r="P25632" s="14" t="str">
        <f ca="1"/>
        <v>Low Cap</v>
      </c>
    </row>
    <row r="25633" spans="11:16">
      <c r="K25633" s="14" t="str">
        <v/>
      </c>
      <c r="L25633" s="14" t="str">
        <v/>
      </c>
      <c r="O25633" s="14" t="str">
        <v/>
      </c>
      <c r="P25633" s="14" t="str">
        <f ca="1"/>
        <v>Low Cap</v>
      </c>
    </row>
    <row r="25634" spans="11:16">
      <c r="K25634" s="14" t="str">
        <v/>
      </c>
      <c r="L25634" s="14" t="str">
        <v/>
      </c>
      <c r="O25634" s="14" t="str">
        <v/>
      </c>
      <c r="P25634" s="14" t="str">
        <f ca="1"/>
        <v>Low Cap</v>
      </c>
    </row>
    <row r="25635" spans="11:16">
      <c r="K25635" s="14" t="str">
        <v/>
      </c>
      <c r="L25635" s="14" t="str">
        <v/>
      </c>
      <c r="O25635" s="14" t="str">
        <v/>
      </c>
      <c r="P25635" s="14" t="str">
        <f ca="1"/>
        <v>Low Cap</v>
      </c>
    </row>
    <row r="25636" spans="11:16">
      <c r="K25636" s="14" t="str">
        <v/>
      </c>
      <c r="L25636" s="14" t="str">
        <v/>
      </c>
      <c r="O25636" s="14" t="str">
        <v/>
      </c>
      <c r="P25636" s="14" t="str">
        <f ca="1"/>
        <v>Low Cap</v>
      </c>
    </row>
    <row r="25637" spans="11:16">
      <c r="K25637" s="14" t="str">
        <v/>
      </c>
      <c r="L25637" s="14" t="str">
        <v/>
      </c>
      <c r="O25637" s="14" t="str">
        <v/>
      </c>
      <c r="P25637" s="14" t="str">
        <f ca="1"/>
        <v>Low Cap</v>
      </c>
    </row>
    <row r="25638" spans="11:16">
      <c r="K25638" s="14" t="str">
        <v/>
      </c>
      <c r="L25638" s="14" t="str">
        <v/>
      </c>
      <c r="O25638" s="14" t="str">
        <v/>
      </c>
      <c r="P25638" s="14" t="str">
        <f ca="1"/>
        <v>Low Cap</v>
      </c>
    </row>
    <row r="25639" spans="11:16">
      <c r="K25639" s="14" t="str">
        <v/>
      </c>
      <c r="L25639" s="14" t="str">
        <v/>
      </c>
      <c r="O25639" s="14" t="str">
        <v/>
      </c>
      <c r="P25639" s="14" t="str">
        <f ca="1"/>
        <v>Low Cap</v>
      </c>
    </row>
    <row r="25640" spans="11:16">
      <c r="K25640" s="14" t="str">
        <v/>
      </c>
      <c r="L25640" s="14" t="str">
        <v/>
      </c>
      <c r="O25640" s="14" t="str">
        <v/>
      </c>
      <c r="P25640" s="14" t="str">
        <f ca="1"/>
        <v>Low Cap</v>
      </c>
    </row>
    <row r="25641" spans="11:16">
      <c r="K25641" s="14" t="str">
        <v/>
      </c>
      <c r="L25641" s="14" t="str">
        <v/>
      </c>
      <c r="O25641" s="14" t="str">
        <v/>
      </c>
      <c r="P25641" s="14" t="str">
        <f ca="1"/>
        <v>Low Cap</v>
      </c>
    </row>
    <row r="25642" spans="11:16">
      <c r="K25642" s="14" t="str">
        <v/>
      </c>
      <c r="L25642" s="14" t="str">
        <v/>
      </c>
      <c r="O25642" s="14" t="str">
        <v/>
      </c>
      <c r="P25642" s="14" t="str">
        <f ca="1"/>
        <v>Low Cap</v>
      </c>
    </row>
    <row r="25643" spans="11:16">
      <c r="K25643" s="14" t="str">
        <v/>
      </c>
      <c r="L25643" s="14" t="str">
        <v/>
      </c>
      <c r="O25643" s="14" t="str">
        <v/>
      </c>
      <c r="P25643" s="14" t="str">
        <f ca="1"/>
        <v>Low Cap</v>
      </c>
    </row>
    <row r="25644" spans="11:16">
      <c r="K25644" s="14" t="str">
        <v/>
      </c>
      <c r="L25644" s="14" t="str">
        <v/>
      </c>
      <c r="O25644" s="14" t="str">
        <v/>
      </c>
      <c r="P25644" s="14" t="str">
        <f ca="1"/>
        <v>Low Cap</v>
      </c>
    </row>
    <row r="25645" spans="11:16">
      <c r="K25645" s="14" t="str">
        <v/>
      </c>
      <c r="L25645" s="14" t="str">
        <v/>
      </c>
      <c r="O25645" s="14" t="str">
        <v/>
      </c>
      <c r="P25645" s="14" t="str">
        <f ca="1"/>
        <v>Low Cap</v>
      </c>
    </row>
    <row r="25646" spans="11:16">
      <c r="K25646" s="14" t="str">
        <v/>
      </c>
      <c r="L25646" s="14" t="str">
        <v/>
      </c>
      <c r="O25646" s="14" t="str">
        <v/>
      </c>
      <c r="P25646" s="14" t="str">
        <f ca="1"/>
        <v>Low Cap</v>
      </c>
    </row>
    <row r="25647" spans="11:16">
      <c r="K25647" s="14" t="str">
        <v/>
      </c>
      <c r="L25647" s="14" t="str">
        <v/>
      </c>
      <c r="O25647" s="14" t="str">
        <v/>
      </c>
      <c r="P25647" s="14" t="str">
        <f ca="1"/>
        <v>Low Cap</v>
      </c>
    </row>
    <row r="25648" spans="11:16">
      <c r="K25648" s="14" t="str">
        <v/>
      </c>
      <c r="L25648" s="14" t="str">
        <v/>
      </c>
      <c r="O25648" s="14" t="str">
        <v/>
      </c>
      <c r="P25648" s="14" t="str">
        <f ca="1"/>
        <v>Low Cap</v>
      </c>
    </row>
    <row r="25649" spans="11:16">
      <c r="K25649" s="14" t="str">
        <v/>
      </c>
      <c r="L25649" s="14" t="str">
        <v/>
      </c>
      <c r="O25649" s="14" t="str">
        <v/>
      </c>
      <c r="P25649" s="14" t="str">
        <f ca="1"/>
        <v>Low Cap</v>
      </c>
    </row>
    <row r="25650" spans="11:16">
      <c r="K25650" s="14" t="str">
        <v/>
      </c>
      <c r="L25650" s="14" t="str">
        <v/>
      </c>
      <c r="O25650" s="14" t="str">
        <v/>
      </c>
      <c r="P25650" s="14" t="str">
        <f ca="1"/>
        <v>Low Cap</v>
      </c>
    </row>
    <row r="25651" spans="11:16">
      <c r="K25651" s="14" t="str">
        <v/>
      </c>
      <c r="L25651" s="14" t="str">
        <v/>
      </c>
      <c r="O25651" s="14" t="str">
        <v/>
      </c>
      <c r="P25651" s="14" t="str">
        <f ca="1"/>
        <v>Low Cap</v>
      </c>
    </row>
    <row r="25652" spans="11:16">
      <c r="K25652" s="14" t="str">
        <v/>
      </c>
      <c r="L25652" s="14" t="str">
        <v/>
      </c>
      <c r="O25652" s="14" t="str">
        <v/>
      </c>
      <c r="P25652" s="14" t="str">
        <f ca="1"/>
        <v>Low Cap</v>
      </c>
    </row>
    <row r="25653" spans="11:16">
      <c r="K25653" s="14" t="str">
        <v/>
      </c>
      <c r="L25653" s="14" t="str">
        <v/>
      </c>
      <c r="O25653" s="14" t="str">
        <v/>
      </c>
      <c r="P25653" s="14" t="str">
        <f ca="1"/>
        <v>Low Cap</v>
      </c>
    </row>
    <row r="25654" spans="11:16">
      <c r="K25654" s="14" t="str">
        <v/>
      </c>
      <c r="L25654" s="14" t="str">
        <v/>
      </c>
      <c r="O25654" s="14" t="str">
        <v/>
      </c>
      <c r="P25654" s="14" t="str">
        <f ca="1"/>
        <v>Low Cap</v>
      </c>
    </row>
    <row r="25655" spans="11:16">
      <c r="K25655" s="14" t="str">
        <v/>
      </c>
      <c r="L25655" s="14" t="str">
        <v/>
      </c>
      <c r="O25655" s="14" t="str">
        <v/>
      </c>
      <c r="P25655" s="14" t="str">
        <f ca="1"/>
        <v>Low Cap</v>
      </c>
    </row>
    <row r="25656" spans="11:16">
      <c r="K25656" s="14" t="str">
        <v/>
      </c>
      <c r="L25656" s="14" t="str">
        <v/>
      </c>
      <c r="O25656" s="14" t="str">
        <v/>
      </c>
      <c r="P25656" s="14" t="str">
        <f ca="1"/>
        <v>Low Cap</v>
      </c>
    </row>
    <row r="25657" spans="11:16">
      <c r="K25657" s="14" t="str">
        <v/>
      </c>
      <c r="L25657" s="14" t="str">
        <v/>
      </c>
      <c r="O25657" s="14" t="str">
        <v/>
      </c>
      <c r="P25657" s="14" t="str">
        <f ca="1"/>
        <v>Low Cap</v>
      </c>
    </row>
    <row r="25658" spans="11:16">
      <c r="K25658" s="14" t="str">
        <v/>
      </c>
      <c r="L25658" s="14" t="str">
        <v/>
      </c>
      <c r="O25658" s="14" t="str">
        <v/>
      </c>
      <c r="P25658" s="14" t="str">
        <f ca="1"/>
        <v>Low Cap</v>
      </c>
    </row>
    <row r="25659" spans="11:16">
      <c r="K25659" s="14" t="str">
        <v/>
      </c>
      <c r="L25659" s="14" t="str">
        <v/>
      </c>
      <c r="O25659" s="14" t="str">
        <v/>
      </c>
      <c r="P25659" s="14" t="str">
        <f ca="1"/>
        <v>Low Cap</v>
      </c>
    </row>
    <row r="25660" spans="11:16">
      <c r="K25660" s="14" t="str">
        <v/>
      </c>
      <c r="L25660" s="14" t="str">
        <v/>
      </c>
      <c r="O25660" s="14" t="str">
        <v/>
      </c>
      <c r="P25660" s="14" t="str">
        <f ca="1"/>
        <v>Low Cap</v>
      </c>
    </row>
    <row r="25661" spans="11:16">
      <c r="K25661" s="14" t="str">
        <v/>
      </c>
      <c r="L25661" s="14" t="str">
        <v/>
      </c>
      <c r="O25661" s="14" t="str">
        <v/>
      </c>
      <c r="P25661" s="14" t="str">
        <f ca="1"/>
        <v>Low Cap</v>
      </c>
    </row>
    <row r="25662" spans="11:16">
      <c r="K25662" s="14" t="str">
        <v/>
      </c>
      <c r="L25662" s="14" t="str">
        <v/>
      </c>
      <c r="O25662" s="14" t="str">
        <v/>
      </c>
      <c r="P25662" s="14" t="str">
        <f ca="1"/>
        <v>Low Cap</v>
      </c>
    </row>
    <row r="25663" spans="11:16">
      <c r="K25663" s="14" t="str">
        <v/>
      </c>
      <c r="L25663" s="14" t="str">
        <v/>
      </c>
      <c r="O25663" s="14" t="str">
        <v/>
      </c>
      <c r="P25663" s="14" t="str">
        <f ca="1"/>
        <v>Low Cap</v>
      </c>
    </row>
    <row r="25664" spans="11:16">
      <c r="K25664" s="14" t="str">
        <v/>
      </c>
      <c r="L25664" s="14" t="str">
        <v/>
      </c>
      <c r="O25664" s="14" t="str">
        <v/>
      </c>
      <c r="P25664" s="14" t="str">
        <f ca="1"/>
        <v>Low Cap</v>
      </c>
    </row>
    <row r="25665" spans="11:16">
      <c r="K25665" s="14" t="str">
        <v/>
      </c>
      <c r="L25665" s="14" t="str">
        <v/>
      </c>
      <c r="O25665" s="14" t="str">
        <v/>
      </c>
      <c r="P25665" s="14" t="str">
        <f ca="1"/>
        <v>Low Cap</v>
      </c>
    </row>
    <row r="25666" spans="11:16">
      <c r="K25666" s="14" t="str">
        <v/>
      </c>
      <c r="L25666" s="14" t="str">
        <v/>
      </c>
      <c r="O25666" s="14" t="str">
        <v/>
      </c>
      <c r="P25666" s="14" t="str">
        <f ca="1"/>
        <v>Low Cap</v>
      </c>
    </row>
    <row r="25667" spans="11:16">
      <c r="K25667" s="14" t="str">
        <v/>
      </c>
      <c r="L25667" s="14" t="str">
        <v/>
      </c>
      <c r="O25667" s="14" t="str">
        <v/>
      </c>
      <c r="P25667" s="14" t="str">
        <f ca="1"/>
        <v>Low Cap</v>
      </c>
    </row>
    <row r="25668" spans="11:16">
      <c r="K25668" s="14" t="str">
        <v/>
      </c>
      <c r="L25668" s="14" t="str">
        <v/>
      </c>
      <c r="O25668" s="14" t="str">
        <v/>
      </c>
      <c r="P25668" s="14" t="str">
        <f ca="1"/>
        <v>Low Cap</v>
      </c>
    </row>
    <row r="25669" spans="11:16">
      <c r="K25669" s="14" t="str">
        <v/>
      </c>
      <c r="L25669" s="14" t="str">
        <v/>
      </c>
      <c r="O25669" s="14" t="str">
        <v/>
      </c>
      <c r="P25669" s="14" t="str">
        <f ca="1"/>
        <v>Low Cap</v>
      </c>
    </row>
    <row r="25670" spans="11:16">
      <c r="K25670" s="14" t="str">
        <v/>
      </c>
      <c r="L25670" s="14" t="str">
        <v/>
      </c>
      <c r="O25670" s="14" t="str">
        <v/>
      </c>
      <c r="P25670" s="14" t="str">
        <f ca="1"/>
        <v>Low Cap</v>
      </c>
    </row>
    <row r="25671" spans="11:16">
      <c r="K25671" s="14" t="str">
        <v/>
      </c>
      <c r="L25671" s="14" t="str">
        <v/>
      </c>
      <c r="O25671" s="14" t="str">
        <v/>
      </c>
      <c r="P25671" s="14" t="str">
        <f ca="1"/>
        <v>Low Cap</v>
      </c>
    </row>
    <row r="25672" spans="11:16">
      <c r="K25672" s="14" t="str">
        <v/>
      </c>
      <c r="L25672" s="14" t="str">
        <v/>
      </c>
      <c r="O25672" s="14" t="str">
        <v/>
      </c>
      <c r="P25672" s="14" t="str">
        <f ca="1"/>
        <v>Low Cap</v>
      </c>
    </row>
    <row r="25673" spans="11:16">
      <c r="K25673" s="14" t="str">
        <v/>
      </c>
      <c r="L25673" s="14" t="str">
        <v/>
      </c>
      <c r="O25673" s="14" t="str">
        <v/>
      </c>
      <c r="P25673" s="14" t="str">
        <f ca="1"/>
        <v>Low Cap</v>
      </c>
    </row>
    <row r="25674" spans="11:16">
      <c r="K25674" s="14" t="str">
        <v/>
      </c>
      <c r="L25674" s="14" t="str">
        <v/>
      </c>
      <c r="O25674" s="14" t="str">
        <v/>
      </c>
      <c r="P25674" s="14" t="str">
        <f ca="1"/>
        <v>Low Cap</v>
      </c>
    </row>
    <row r="25675" spans="11:16">
      <c r="K25675" s="14" t="str">
        <v/>
      </c>
      <c r="L25675" s="14" t="str">
        <v/>
      </c>
      <c r="O25675" s="14" t="str">
        <v/>
      </c>
      <c r="P25675" s="14" t="str">
        <f ca="1"/>
        <v>Low Cap</v>
      </c>
    </row>
    <row r="25676" spans="11:16">
      <c r="K25676" s="14" t="str">
        <v/>
      </c>
      <c r="L25676" s="14" t="str">
        <v/>
      </c>
      <c r="O25676" s="14" t="str">
        <v/>
      </c>
      <c r="P25676" s="14" t="str">
        <f ca="1"/>
        <v>Low Cap</v>
      </c>
    </row>
    <row r="25677" spans="11:16">
      <c r="K25677" s="14" t="str">
        <v/>
      </c>
      <c r="L25677" s="14" t="str">
        <v/>
      </c>
      <c r="O25677" s="14" t="str">
        <v/>
      </c>
      <c r="P25677" s="14" t="str">
        <f ca="1"/>
        <v>Low Cap</v>
      </c>
    </row>
    <row r="25678" spans="11:16">
      <c r="K25678" s="14" t="str">
        <v/>
      </c>
      <c r="L25678" s="14" t="str">
        <v/>
      </c>
      <c r="O25678" s="14" t="str">
        <v/>
      </c>
      <c r="P25678" s="14" t="str">
        <f ca="1"/>
        <v>Low Cap</v>
      </c>
    </row>
    <row r="25679" spans="11:16">
      <c r="K25679" s="14" t="str">
        <v/>
      </c>
      <c r="L25679" s="14" t="str">
        <v/>
      </c>
      <c r="O25679" s="14" t="str">
        <v/>
      </c>
      <c r="P25679" s="14" t="str">
        <f ca="1"/>
        <v>Low Cap</v>
      </c>
    </row>
    <row r="25680" spans="11:16">
      <c r="K25680" s="14" t="str">
        <v/>
      </c>
      <c r="L25680" s="14" t="str">
        <v/>
      </c>
      <c r="O25680" s="14" t="str">
        <v/>
      </c>
      <c r="P25680" s="14" t="str">
        <f ca="1"/>
        <v>Low Cap</v>
      </c>
    </row>
    <row r="25681" spans="11:16">
      <c r="K25681" s="14" t="str">
        <v/>
      </c>
      <c r="L25681" s="14" t="str">
        <v/>
      </c>
      <c r="O25681" s="14" t="str">
        <v/>
      </c>
      <c r="P25681" s="14" t="str">
        <f ca="1"/>
        <v>Low Cap</v>
      </c>
    </row>
    <row r="25682" spans="11:16">
      <c r="K25682" s="14" t="str">
        <v/>
      </c>
      <c r="L25682" s="14" t="str">
        <v/>
      </c>
      <c r="O25682" s="14" t="str">
        <v/>
      </c>
      <c r="P25682" s="14" t="str">
        <f ca="1"/>
        <v>Low Cap</v>
      </c>
    </row>
    <row r="25683" spans="11:16">
      <c r="K25683" s="14" t="str">
        <v/>
      </c>
      <c r="L25683" s="14" t="str">
        <v/>
      </c>
      <c r="O25683" s="14" t="str">
        <v/>
      </c>
      <c r="P25683" s="14" t="str">
        <f ca="1"/>
        <v>Low Cap</v>
      </c>
    </row>
    <row r="25684" spans="11:16">
      <c r="K25684" s="14" t="str">
        <v/>
      </c>
      <c r="L25684" s="14" t="str">
        <v/>
      </c>
      <c r="O25684" s="14" t="str">
        <v/>
      </c>
      <c r="P25684" s="14" t="str">
        <f ca="1"/>
        <v>Low Cap</v>
      </c>
    </row>
    <row r="25685" spans="11:16">
      <c r="K25685" s="14" t="str">
        <v/>
      </c>
      <c r="L25685" s="14" t="str">
        <v/>
      </c>
      <c r="O25685" s="14" t="str">
        <v/>
      </c>
      <c r="P25685" s="14" t="str">
        <f ca="1"/>
        <v>Low Cap</v>
      </c>
    </row>
    <row r="25686" spans="11:16">
      <c r="K25686" s="14" t="str">
        <v/>
      </c>
      <c r="L25686" s="14" t="str">
        <v/>
      </c>
      <c r="O25686" s="14" t="str">
        <v/>
      </c>
      <c r="P25686" s="14" t="str">
        <f ca="1"/>
        <v>Low Cap</v>
      </c>
    </row>
    <row r="25687" spans="11:16">
      <c r="K25687" s="14" t="str">
        <v/>
      </c>
      <c r="L25687" s="14" t="str">
        <v/>
      </c>
      <c r="O25687" s="14" t="str">
        <v/>
      </c>
      <c r="P25687" s="14" t="str">
        <f ca="1"/>
        <v>Low Cap</v>
      </c>
    </row>
    <row r="25688" spans="11:16">
      <c r="K25688" s="14" t="str">
        <v/>
      </c>
      <c r="L25688" s="14" t="str">
        <v/>
      </c>
      <c r="O25688" s="14" t="str">
        <v/>
      </c>
      <c r="P25688" s="14" t="str">
        <f ca="1"/>
        <v>Low Cap</v>
      </c>
    </row>
    <row r="25689" spans="11:16">
      <c r="K25689" s="14" t="str">
        <v/>
      </c>
      <c r="L25689" s="14" t="str">
        <v/>
      </c>
      <c r="O25689" s="14" t="str">
        <v/>
      </c>
      <c r="P25689" s="14" t="str">
        <f ca="1"/>
        <v>Low Cap</v>
      </c>
    </row>
    <row r="25690" spans="11:16">
      <c r="K25690" s="14" t="str">
        <v/>
      </c>
      <c r="L25690" s="14" t="str">
        <v/>
      </c>
      <c r="O25690" s="14" t="str">
        <v/>
      </c>
      <c r="P25690" s="14" t="str">
        <f ca="1"/>
        <v>Low Cap</v>
      </c>
    </row>
    <row r="25691" spans="11:16">
      <c r="K25691" s="14" t="str">
        <v/>
      </c>
      <c r="L25691" s="14" t="str">
        <v/>
      </c>
      <c r="O25691" s="14" t="str">
        <v/>
      </c>
      <c r="P25691" s="14" t="str">
        <f ca="1"/>
        <v>Low Cap</v>
      </c>
    </row>
    <row r="25692" spans="11:16">
      <c r="K25692" s="14" t="str">
        <v/>
      </c>
      <c r="L25692" s="14" t="str">
        <v/>
      </c>
      <c r="O25692" s="14" t="str">
        <v/>
      </c>
      <c r="P25692" s="14" t="str">
        <f ca="1"/>
        <v>Low Cap</v>
      </c>
    </row>
    <row r="25693" spans="11:16">
      <c r="K25693" s="14" t="str">
        <v/>
      </c>
      <c r="L25693" s="14" t="str">
        <v/>
      </c>
      <c r="O25693" s="14" t="str">
        <v/>
      </c>
      <c r="P25693" s="14" t="str">
        <f ca="1"/>
        <v>Low Cap</v>
      </c>
    </row>
    <row r="25694" spans="11:16">
      <c r="K25694" s="14" t="str">
        <v/>
      </c>
      <c r="L25694" s="14" t="str">
        <v/>
      </c>
      <c r="O25694" s="14" t="str">
        <v/>
      </c>
      <c r="P25694" s="14" t="str">
        <f ca="1"/>
        <v>Low Cap</v>
      </c>
    </row>
    <row r="25695" spans="11:16">
      <c r="K25695" s="14" t="str">
        <v/>
      </c>
      <c r="L25695" s="14" t="str">
        <v/>
      </c>
      <c r="O25695" s="14" t="str">
        <v/>
      </c>
      <c r="P25695" s="14" t="str">
        <f ca="1"/>
        <v>Low Cap</v>
      </c>
    </row>
    <row r="25696" spans="11:16">
      <c r="K25696" s="14" t="str">
        <v/>
      </c>
      <c r="L25696" s="14" t="str">
        <v/>
      </c>
      <c r="O25696" s="14" t="str">
        <v/>
      </c>
      <c r="P25696" s="14" t="str">
        <f ca="1"/>
        <v>Low Cap</v>
      </c>
    </row>
    <row r="25697" spans="11:16">
      <c r="K25697" s="14" t="str">
        <v/>
      </c>
      <c r="L25697" s="14" t="str">
        <v/>
      </c>
      <c r="O25697" s="14" t="str">
        <v/>
      </c>
      <c r="P25697" s="14" t="str">
        <f ca="1"/>
        <v>Low Cap</v>
      </c>
    </row>
    <row r="25698" spans="11:16">
      <c r="K25698" s="14" t="str">
        <v/>
      </c>
      <c r="L25698" s="14" t="str">
        <v/>
      </c>
      <c r="O25698" s="14" t="str">
        <v/>
      </c>
      <c r="P25698" s="14" t="str">
        <f ca="1"/>
        <v>Low Cap</v>
      </c>
    </row>
    <row r="25699" spans="11:16">
      <c r="K25699" s="14" t="str">
        <v/>
      </c>
      <c r="L25699" s="14" t="str">
        <v/>
      </c>
      <c r="O25699" s="14" t="str">
        <v/>
      </c>
      <c r="P25699" s="14" t="str">
        <f ca="1"/>
        <v>Low Cap</v>
      </c>
    </row>
    <row r="25700" spans="11:16">
      <c r="K25700" s="14" t="str">
        <v/>
      </c>
      <c r="L25700" s="14" t="str">
        <v/>
      </c>
      <c r="O25700" s="14" t="str">
        <v/>
      </c>
      <c r="P25700" s="14" t="str">
        <f ca="1"/>
        <v>Low Cap</v>
      </c>
    </row>
    <row r="25701" spans="11:16">
      <c r="K25701" s="14" t="str">
        <v/>
      </c>
      <c r="L25701" s="14" t="str">
        <v/>
      </c>
      <c r="O25701" s="14" t="str">
        <v/>
      </c>
      <c r="P25701" s="14" t="str">
        <f ca="1"/>
        <v>Low Cap</v>
      </c>
    </row>
    <row r="25702" spans="11:16">
      <c r="K25702" s="14" t="str">
        <v/>
      </c>
      <c r="L25702" s="14" t="str">
        <v/>
      </c>
      <c r="O25702" s="14" t="str">
        <v/>
      </c>
      <c r="P25702" s="14" t="str">
        <f ca="1"/>
        <v>Low Cap</v>
      </c>
    </row>
    <row r="25703" spans="11:16">
      <c r="K25703" s="14" t="str">
        <v/>
      </c>
      <c r="L25703" s="14" t="str">
        <v/>
      </c>
      <c r="O25703" s="14" t="str">
        <v/>
      </c>
      <c r="P25703" s="14" t="str">
        <f ca="1"/>
        <v>Low Cap</v>
      </c>
    </row>
    <row r="25704" spans="11:16">
      <c r="K25704" s="14" t="str">
        <v/>
      </c>
      <c r="L25704" s="14" t="str">
        <v/>
      </c>
      <c r="O25704" s="14" t="str">
        <v/>
      </c>
      <c r="P25704" s="14" t="str">
        <f ca="1"/>
        <v>Low Cap</v>
      </c>
    </row>
    <row r="25705" spans="11:16">
      <c r="K25705" s="14" t="str">
        <v/>
      </c>
      <c r="L25705" s="14" t="str">
        <v/>
      </c>
      <c r="O25705" s="14" t="str">
        <v/>
      </c>
      <c r="P25705" s="14" t="str">
        <f ca="1"/>
        <v>Low Cap</v>
      </c>
    </row>
    <row r="25706" spans="11:16">
      <c r="K25706" s="14" t="str">
        <v/>
      </c>
      <c r="L25706" s="14" t="str">
        <v/>
      </c>
      <c r="O25706" s="14" t="str">
        <v/>
      </c>
      <c r="P25706" s="14" t="str">
        <f ca="1"/>
        <v>Low Cap</v>
      </c>
    </row>
    <row r="25707" spans="11:16">
      <c r="K25707" s="14" t="str">
        <v/>
      </c>
      <c r="L25707" s="14" t="str">
        <v/>
      </c>
      <c r="O25707" s="14" t="str">
        <v/>
      </c>
      <c r="P25707" s="14" t="str">
        <f ca="1"/>
        <v>Low Cap</v>
      </c>
    </row>
    <row r="25708" spans="11:16">
      <c r="K25708" s="14" t="str">
        <v/>
      </c>
      <c r="L25708" s="14" t="str">
        <v/>
      </c>
      <c r="O25708" s="14" t="str">
        <v/>
      </c>
      <c r="P25708" s="14" t="str">
        <f ca="1"/>
        <v>Low Cap</v>
      </c>
    </row>
    <row r="25709" spans="11:16">
      <c r="K25709" s="14" t="str">
        <v/>
      </c>
      <c r="L25709" s="14" t="str">
        <v/>
      </c>
      <c r="O25709" s="14" t="str">
        <v/>
      </c>
      <c r="P25709" s="14" t="str">
        <f ca="1"/>
        <v>Low Cap</v>
      </c>
    </row>
    <row r="25710" spans="11:16">
      <c r="K25710" s="14" t="str">
        <v/>
      </c>
      <c r="L25710" s="14" t="str">
        <v/>
      </c>
      <c r="O25710" s="14" t="str">
        <v/>
      </c>
      <c r="P25710" s="14" t="str">
        <f ca="1"/>
        <v>Low Cap</v>
      </c>
    </row>
    <row r="25711" spans="11:16">
      <c r="K25711" s="14" t="str">
        <v/>
      </c>
      <c r="L25711" s="14" t="str">
        <v/>
      </c>
      <c r="O25711" s="14" t="str">
        <v/>
      </c>
      <c r="P25711" s="14" t="str">
        <f ca="1"/>
        <v>Low Cap</v>
      </c>
    </row>
    <row r="25712" spans="11:16">
      <c r="K25712" s="14" t="str">
        <v/>
      </c>
      <c r="L25712" s="14" t="str">
        <v/>
      </c>
      <c r="O25712" s="14" t="str">
        <v/>
      </c>
      <c r="P25712" s="14" t="str">
        <f ca="1"/>
        <v>Low Cap</v>
      </c>
    </row>
    <row r="25713" spans="11:16">
      <c r="K25713" s="14" t="str">
        <v/>
      </c>
      <c r="L25713" s="14" t="str">
        <v/>
      </c>
      <c r="O25713" s="14" t="str">
        <v/>
      </c>
      <c r="P25713" s="14" t="str">
        <f ca="1"/>
        <v>Low Cap</v>
      </c>
    </row>
    <row r="25714" spans="11:16">
      <c r="K25714" s="14" t="str">
        <v/>
      </c>
      <c r="L25714" s="14" t="str">
        <v/>
      </c>
      <c r="O25714" s="14" t="str">
        <v/>
      </c>
      <c r="P25714" s="14" t="str">
        <f ca="1"/>
        <v>Low Cap</v>
      </c>
    </row>
    <row r="25715" spans="11:16">
      <c r="K25715" s="14" t="str">
        <v/>
      </c>
      <c r="L25715" s="14" t="str">
        <v/>
      </c>
      <c r="O25715" s="14" t="str">
        <v/>
      </c>
      <c r="P25715" s="14" t="str">
        <f ca="1"/>
        <v>Low Cap</v>
      </c>
    </row>
    <row r="25716" spans="11:16">
      <c r="K25716" s="14" t="str">
        <v/>
      </c>
      <c r="L25716" s="14" t="str">
        <v/>
      </c>
      <c r="O25716" s="14" t="str">
        <v/>
      </c>
      <c r="P25716" s="14" t="str">
        <f ca="1"/>
        <v>Low Cap</v>
      </c>
    </row>
    <row r="25717" spans="11:16">
      <c r="K25717" s="14" t="str">
        <v/>
      </c>
      <c r="L25717" s="14" t="str">
        <v/>
      </c>
      <c r="O25717" s="14" t="str">
        <v/>
      </c>
      <c r="P25717" s="14" t="str">
        <f ca="1"/>
        <v>Low Cap</v>
      </c>
    </row>
    <row r="25718" spans="11:16">
      <c r="K25718" s="14" t="str">
        <v/>
      </c>
      <c r="L25718" s="14" t="str">
        <v/>
      </c>
      <c r="O25718" s="14" t="str">
        <v/>
      </c>
      <c r="P25718" s="14" t="str">
        <f ca="1"/>
        <v>Low Cap</v>
      </c>
    </row>
    <row r="25719" spans="11:16">
      <c r="K25719" s="14" t="str">
        <v/>
      </c>
      <c r="L25719" s="14" t="str">
        <v/>
      </c>
      <c r="O25719" s="14" t="str">
        <v/>
      </c>
      <c r="P25719" s="14" t="str">
        <f ca="1"/>
        <v>Low Cap</v>
      </c>
    </row>
    <row r="25720" spans="11:16">
      <c r="K25720" s="14" t="str">
        <v/>
      </c>
      <c r="L25720" s="14" t="str">
        <v/>
      </c>
      <c r="O25720" s="14" t="str">
        <v/>
      </c>
      <c r="P25720" s="14" t="str">
        <f ca="1"/>
        <v>Low Cap</v>
      </c>
    </row>
    <row r="25721" spans="11:16">
      <c r="K25721" s="14" t="str">
        <v/>
      </c>
      <c r="L25721" s="14" t="str">
        <v/>
      </c>
      <c r="O25721" s="14" t="str">
        <v/>
      </c>
      <c r="P25721" s="14" t="str">
        <f ca="1"/>
        <v>Low Cap</v>
      </c>
    </row>
    <row r="25722" spans="11:16">
      <c r="K25722" s="14" t="str">
        <v/>
      </c>
      <c r="L25722" s="14" t="str">
        <v/>
      </c>
      <c r="O25722" s="14" t="str">
        <v/>
      </c>
      <c r="P25722" s="14" t="str">
        <f ca="1"/>
        <v>Low Cap</v>
      </c>
    </row>
    <row r="25723" spans="11:16">
      <c r="K25723" s="14" t="str">
        <v/>
      </c>
      <c r="L25723" s="14" t="str">
        <v/>
      </c>
      <c r="O25723" s="14" t="str">
        <v/>
      </c>
      <c r="P25723" s="14" t="str">
        <f ca="1"/>
        <v>Low Cap</v>
      </c>
    </row>
    <row r="25724" spans="11:16">
      <c r="K25724" s="14" t="str">
        <v/>
      </c>
      <c r="L25724" s="14" t="str">
        <v/>
      </c>
      <c r="O25724" s="14" t="str">
        <v/>
      </c>
      <c r="P25724" s="14" t="str">
        <f ca="1"/>
        <v>Low Cap</v>
      </c>
    </row>
    <row r="25725" spans="11:16">
      <c r="K25725" s="14" t="str">
        <v/>
      </c>
      <c r="L25725" s="14" t="str">
        <v/>
      </c>
      <c r="O25725" s="14" t="str">
        <v/>
      </c>
      <c r="P25725" s="14" t="str">
        <f ca="1"/>
        <v>Low Cap</v>
      </c>
    </row>
    <row r="25726" spans="11:16">
      <c r="K25726" s="14" t="str">
        <v/>
      </c>
      <c r="L25726" s="14" t="str">
        <v/>
      </c>
      <c r="O25726" s="14" t="str">
        <v/>
      </c>
      <c r="P25726" s="14" t="str">
        <f ca="1"/>
        <v>Low Cap</v>
      </c>
    </row>
    <row r="25727" spans="11:16">
      <c r="K25727" s="14" t="str">
        <v/>
      </c>
      <c r="L25727" s="14" t="str">
        <v/>
      </c>
      <c r="O25727" s="14" t="str">
        <v/>
      </c>
      <c r="P25727" s="14" t="str">
        <f ca="1"/>
        <v>Low Cap</v>
      </c>
    </row>
    <row r="25728" spans="11:16">
      <c r="K25728" s="14" t="str">
        <v/>
      </c>
      <c r="L25728" s="14" t="str">
        <v/>
      </c>
      <c r="O25728" s="14" t="str">
        <v/>
      </c>
      <c r="P25728" s="14" t="str">
        <f ca="1"/>
        <v>Low Cap</v>
      </c>
    </row>
    <row r="25729" spans="11:16">
      <c r="K25729" s="14" t="str">
        <v/>
      </c>
      <c r="L25729" s="14" t="str">
        <v/>
      </c>
      <c r="O25729" s="14" t="str">
        <v/>
      </c>
      <c r="P25729" s="14" t="str">
        <f ca="1"/>
        <v>Low Cap</v>
      </c>
    </row>
    <row r="25730" spans="11:16">
      <c r="K25730" s="14" t="str">
        <v/>
      </c>
      <c r="L25730" s="14" t="str">
        <v/>
      </c>
      <c r="O25730" s="14" t="str">
        <v/>
      </c>
      <c r="P25730" s="14" t="str">
        <f ca="1"/>
        <v>Low Cap</v>
      </c>
    </row>
    <row r="25731" spans="11:16">
      <c r="K25731" s="14" t="str">
        <v/>
      </c>
      <c r="L25731" s="14" t="str">
        <v/>
      </c>
      <c r="O25731" s="14" t="str">
        <v/>
      </c>
      <c r="P25731" s="14" t="str">
        <f ca="1"/>
        <v>Low Cap</v>
      </c>
    </row>
    <row r="25732" spans="11:16">
      <c r="K25732" s="14" t="str">
        <v/>
      </c>
      <c r="L25732" s="14" t="str">
        <v/>
      </c>
      <c r="O25732" s="14" t="str">
        <v/>
      </c>
      <c r="P25732" s="14" t="str">
        <f ca="1"/>
        <v>Low Cap</v>
      </c>
    </row>
    <row r="25733" spans="11:16">
      <c r="K25733" s="14" t="str">
        <v/>
      </c>
      <c r="L25733" s="14" t="str">
        <v/>
      </c>
      <c r="O25733" s="14" t="str">
        <v/>
      </c>
      <c r="P25733" s="14" t="str">
        <f ca="1"/>
        <v>Low Cap</v>
      </c>
    </row>
    <row r="25734" spans="11:16">
      <c r="K25734" s="14" t="str">
        <v/>
      </c>
      <c r="L25734" s="14" t="str">
        <v/>
      </c>
      <c r="O25734" s="14" t="str">
        <v/>
      </c>
      <c r="P25734" s="14" t="str">
        <f ca="1"/>
        <v>Low Cap</v>
      </c>
    </row>
    <row r="25735" spans="11:16">
      <c r="K25735" s="14" t="str">
        <v/>
      </c>
      <c r="L25735" s="14" t="str">
        <v/>
      </c>
      <c r="O25735" s="14" t="str">
        <v/>
      </c>
      <c r="P25735" s="14" t="str">
        <f ca="1"/>
        <v>Low Cap</v>
      </c>
    </row>
    <row r="25736" spans="11:16">
      <c r="K25736" s="14" t="str">
        <v/>
      </c>
      <c r="L25736" s="14" t="str">
        <v/>
      </c>
      <c r="O25736" s="14" t="str">
        <v/>
      </c>
      <c r="P25736" s="14" t="str">
        <f ca="1"/>
        <v>Low Cap</v>
      </c>
    </row>
    <row r="25737" spans="11:16">
      <c r="K25737" s="14" t="str">
        <v/>
      </c>
      <c r="L25737" s="14" t="str">
        <v/>
      </c>
      <c r="O25737" s="14" t="str">
        <v/>
      </c>
      <c r="P25737" s="14" t="str">
        <f ca="1"/>
        <v>Low Cap</v>
      </c>
    </row>
    <row r="25738" spans="11:16">
      <c r="K25738" s="14" t="str">
        <v/>
      </c>
      <c r="L25738" s="14" t="str">
        <v/>
      </c>
      <c r="O25738" s="14" t="str">
        <v/>
      </c>
      <c r="P25738" s="14" t="str">
        <f ca="1"/>
        <v>Low Cap</v>
      </c>
    </row>
    <row r="25739" spans="11:16">
      <c r="K25739" s="14" t="str">
        <v/>
      </c>
      <c r="L25739" s="14" t="str">
        <v/>
      </c>
      <c r="O25739" s="14" t="str">
        <v/>
      </c>
      <c r="P25739" s="14" t="str">
        <f ca="1"/>
        <v>Low Cap</v>
      </c>
    </row>
    <row r="25740" spans="11:16">
      <c r="K25740" s="14" t="str">
        <v/>
      </c>
      <c r="L25740" s="14" t="str">
        <v/>
      </c>
      <c r="O25740" s="14" t="str">
        <v/>
      </c>
      <c r="P25740" s="14" t="str">
        <f ca="1"/>
        <v>Low Cap</v>
      </c>
    </row>
    <row r="25741" spans="11:16">
      <c r="K25741" s="14" t="str">
        <v/>
      </c>
      <c r="L25741" s="14" t="str">
        <v/>
      </c>
      <c r="O25741" s="14" t="str">
        <v/>
      </c>
      <c r="P25741" s="14" t="str">
        <f ca="1"/>
        <v>Low Cap</v>
      </c>
    </row>
    <row r="25742" spans="11:16">
      <c r="K25742" s="14" t="str">
        <v/>
      </c>
      <c r="L25742" s="14" t="str">
        <v/>
      </c>
      <c r="O25742" s="14" t="str">
        <v/>
      </c>
      <c r="P25742" s="14" t="str">
        <f ca="1"/>
        <v>Low Cap</v>
      </c>
    </row>
    <row r="25743" spans="11:16">
      <c r="K25743" s="14" t="str">
        <v/>
      </c>
      <c r="L25743" s="14" t="str">
        <v/>
      </c>
      <c r="O25743" s="14" t="str">
        <v/>
      </c>
      <c r="P25743" s="14" t="str">
        <f ca="1"/>
        <v>Low Cap</v>
      </c>
    </row>
    <row r="25744" spans="11:16">
      <c r="K25744" s="14" t="str">
        <v/>
      </c>
      <c r="L25744" s="14" t="str">
        <v/>
      </c>
      <c r="O25744" s="14" t="str">
        <v/>
      </c>
      <c r="P25744" s="14" t="str">
        <f ca="1"/>
        <v>Low Cap</v>
      </c>
    </row>
    <row r="25745" spans="11:16">
      <c r="K25745" s="14" t="str">
        <v/>
      </c>
      <c r="L25745" s="14" t="str">
        <v/>
      </c>
      <c r="O25745" s="14" t="str">
        <v/>
      </c>
      <c r="P25745" s="14" t="str">
        <f ca="1"/>
        <v>Low Cap</v>
      </c>
    </row>
    <row r="25746" spans="11:16">
      <c r="K25746" s="14" t="str">
        <v/>
      </c>
      <c r="L25746" s="14" t="str">
        <v/>
      </c>
      <c r="O25746" s="14" t="str">
        <v/>
      </c>
      <c r="P25746" s="14" t="str">
        <f ca="1"/>
        <v>Low Cap</v>
      </c>
    </row>
    <row r="25747" spans="11:16">
      <c r="K25747" s="14" t="str">
        <v/>
      </c>
      <c r="L25747" s="14" t="str">
        <v/>
      </c>
      <c r="O25747" s="14" t="str">
        <v/>
      </c>
      <c r="P25747" s="14" t="str">
        <f ca="1"/>
        <v>Low Cap</v>
      </c>
    </row>
    <row r="25748" spans="11:16">
      <c r="K25748" s="14" t="str">
        <v/>
      </c>
      <c r="L25748" s="14" t="str">
        <v/>
      </c>
      <c r="O25748" s="14" t="str">
        <v/>
      </c>
      <c r="P25748" s="14" t="str">
        <f ca="1"/>
        <v>Low Cap</v>
      </c>
    </row>
    <row r="25749" spans="11:16">
      <c r="K25749" s="14" t="str">
        <v/>
      </c>
      <c r="L25749" s="14" t="str">
        <v/>
      </c>
      <c r="O25749" s="14" t="str">
        <v/>
      </c>
      <c r="P25749" s="14" t="str">
        <f ca="1"/>
        <v>Low Cap</v>
      </c>
    </row>
    <row r="25750" spans="11:16">
      <c r="K25750" s="14" t="str">
        <v/>
      </c>
      <c r="L25750" s="14" t="str">
        <v/>
      </c>
      <c r="O25750" s="14" t="str">
        <v/>
      </c>
      <c r="P25750" s="14" t="str">
        <f ca="1"/>
        <v>Low Cap</v>
      </c>
    </row>
    <row r="25751" spans="11:16">
      <c r="K25751" s="14" t="str">
        <v/>
      </c>
      <c r="L25751" s="14" t="str">
        <v/>
      </c>
      <c r="O25751" s="14" t="str">
        <v/>
      </c>
      <c r="P25751" s="14" t="str">
        <f ca="1"/>
        <v>Low Cap</v>
      </c>
    </row>
    <row r="25752" spans="11:16">
      <c r="K25752" s="14" t="str">
        <v/>
      </c>
      <c r="L25752" s="14" t="str">
        <v/>
      </c>
      <c r="O25752" s="14" t="str">
        <v/>
      </c>
      <c r="P25752" s="14" t="str">
        <f ca="1"/>
        <v>Low Cap</v>
      </c>
    </row>
    <row r="25753" spans="11:16">
      <c r="K25753" s="14" t="str">
        <v/>
      </c>
      <c r="L25753" s="14" t="str">
        <v/>
      </c>
      <c r="O25753" s="14" t="str">
        <v/>
      </c>
      <c r="P25753" s="14" t="str">
        <f ca="1"/>
        <v>Low Cap</v>
      </c>
    </row>
    <row r="25754" spans="11:16">
      <c r="K25754" s="14" t="str">
        <v/>
      </c>
      <c r="L25754" s="14" t="str">
        <v/>
      </c>
      <c r="O25754" s="14" t="str">
        <v/>
      </c>
      <c r="P25754" s="14" t="str">
        <f ca="1"/>
        <v>Low Cap</v>
      </c>
    </row>
    <row r="25755" spans="11:16">
      <c r="K25755" s="14" t="str">
        <v/>
      </c>
      <c r="L25755" s="14" t="str">
        <v/>
      </c>
      <c r="O25755" s="14" t="str">
        <v/>
      </c>
      <c r="P25755" s="14" t="str">
        <f ca="1"/>
        <v>Low Cap</v>
      </c>
    </row>
    <row r="25756" spans="11:16">
      <c r="K25756" s="14" t="str">
        <v/>
      </c>
      <c r="L25756" s="14" t="str">
        <v/>
      </c>
      <c r="O25756" s="14" t="str">
        <v/>
      </c>
      <c r="P25756" s="14" t="str">
        <f ca="1"/>
        <v>Low Cap</v>
      </c>
    </row>
    <row r="25757" spans="11:16">
      <c r="K25757" s="14" t="str">
        <v/>
      </c>
      <c r="L25757" s="14" t="str">
        <v/>
      </c>
      <c r="O25757" s="14" t="str">
        <v/>
      </c>
      <c r="P25757" s="14" t="str">
        <f ca="1"/>
        <v>Low Cap</v>
      </c>
    </row>
    <row r="25758" spans="11:16">
      <c r="K25758" s="14" t="str">
        <v/>
      </c>
      <c r="L25758" s="14" t="str">
        <v/>
      </c>
      <c r="O25758" s="14" t="str">
        <v/>
      </c>
      <c r="P25758" s="14" t="str">
        <f ca="1"/>
        <v>Low Cap</v>
      </c>
    </row>
    <row r="25759" spans="11:16">
      <c r="K25759" s="14" t="str">
        <v/>
      </c>
      <c r="L25759" s="14" t="str">
        <v/>
      </c>
      <c r="O25759" s="14" t="str">
        <v/>
      </c>
      <c r="P25759" s="14" t="str">
        <f ca="1"/>
        <v>Low Cap</v>
      </c>
    </row>
    <row r="25760" spans="11:16">
      <c r="K25760" s="14" t="str">
        <v/>
      </c>
      <c r="L25760" s="14" t="str">
        <v/>
      </c>
      <c r="O25760" s="14" t="str">
        <v/>
      </c>
      <c r="P25760" s="14" t="str">
        <f ca="1"/>
        <v>Low Cap</v>
      </c>
    </row>
    <row r="25761" spans="11:16">
      <c r="K25761" s="14" t="str">
        <v/>
      </c>
      <c r="L25761" s="14" t="str">
        <v/>
      </c>
      <c r="O25761" s="14" t="str">
        <v/>
      </c>
      <c r="P25761" s="14" t="str">
        <f ca="1"/>
        <v>Low Cap</v>
      </c>
    </row>
    <row r="25762" spans="11:16">
      <c r="K25762" s="14" t="str">
        <v/>
      </c>
      <c r="L25762" s="14" t="str">
        <v/>
      </c>
      <c r="O25762" s="14" t="str">
        <v/>
      </c>
      <c r="P25762" s="14" t="str">
        <f ca="1"/>
        <v>Low Cap</v>
      </c>
    </row>
    <row r="25763" spans="11:16">
      <c r="K25763" s="14" t="str">
        <v/>
      </c>
      <c r="L25763" s="14" t="str">
        <v/>
      </c>
      <c r="O25763" s="14" t="str">
        <v/>
      </c>
      <c r="P25763" s="14" t="str">
        <f ca="1"/>
        <v>Low Cap</v>
      </c>
    </row>
    <row r="25764" spans="11:16">
      <c r="K25764" s="14" t="str">
        <v/>
      </c>
      <c r="L25764" s="14" t="str">
        <v/>
      </c>
      <c r="O25764" s="14" t="str">
        <v/>
      </c>
      <c r="P25764" s="14" t="str">
        <f ca="1"/>
        <v>Low Cap</v>
      </c>
    </row>
    <row r="25765" spans="11:16">
      <c r="K25765" s="14" t="str">
        <v/>
      </c>
      <c r="L25765" s="14" t="str">
        <v/>
      </c>
      <c r="O25765" s="14" t="str">
        <v/>
      </c>
      <c r="P25765" s="14" t="str">
        <f ca="1"/>
        <v>Low Cap</v>
      </c>
    </row>
    <row r="25766" spans="11:16">
      <c r="K25766" s="14" t="str">
        <v/>
      </c>
      <c r="L25766" s="14" t="str">
        <v/>
      </c>
      <c r="O25766" s="14" t="str">
        <v/>
      </c>
      <c r="P25766" s="14" t="str">
        <f ca="1"/>
        <v>Low Cap</v>
      </c>
    </row>
    <row r="25767" spans="11:16">
      <c r="K25767" s="14" t="str">
        <v/>
      </c>
      <c r="L25767" s="14" t="str">
        <v/>
      </c>
      <c r="O25767" s="14" t="str">
        <v/>
      </c>
      <c r="P25767" s="14" t="str">
        <f ca="1"/>
        <v>Low Cap</v>
      </c>
    </row>
    <row r="25768" spans="11:16">
      <c r="K25768" s="14" t="str">
        <v/>
      </c>
      <c r="L25768" s="14" t="str">
        <v/>
      </c>
      <c r="O25768" s="14" t="str">
        <v/>
      </c>
      <c r="P25768" s="14" t="str">
        <f ca="1"/>
        <v>Low Cap</v>
      </c>
    </row>
    <row r="25769" spans="11:16">
      <c r="K25769" s="14" t="str">
        <v/>
      </c>
      <c r="L25769" s="14" t="str">
        <v/>
      </c>
      <c r="O25769" s="14" t="str">
        <v/>
      </c>
      <c r="P25769" s="14" t="str">
        <f ca="1"/>
        <v>Low Cap</v>
      </c>
    </row>
    <row r="25770" spans="11:16">
      <c r="K25770" s="14" t="str">
        <v/>
      </c>
      <c r="L25770" s="14" t="str">
        <v/>
      </c>
      <c r="O25770" s="14" t="str">
        <v/>
      </c>
      <c r="P25770" s="14" t="str">
        <f ca="1"/>
        <v>Low Cap</v>
      </c>
    </row>
    <row r="25771" spans="11:16">
      <c r="K25771" s="14" t="str">
        <v/>
      </c>
      <c r="L25771" s="14" t="str">
        <v/>
      </c>
      <c r="O25771" s="14" t="str">
        <v/>
      </c>
      <c r="P25771" s="14" t="str">
        <f ca="1"/>
        <v>Low Cap</v>
      </c>
    </row>
    <row r="25772" spans="11:16">
      <c r="K25772" s="14" t="str">
        <v/>
      </c>
      <c r="L25772" s="14" t="str">
        <v/>
      </c>
      <c r="O25772" s="14" t="str">
        <v/>
      </c>
      <c r="P25772" s="14" t="str">
        <f ca="1"/>
        <v>Low Cap</v>
      </c>
    </row>
    <row r="25773" spans="11:16">
      <c r="K25773" s="14" t="str">
        <v/>
      </c>
      <c r="L25773" s="14" t="str">
        <v/>
      </c>
      <c r="O25773" s="14" t="str">
        <v/>
      </c>
      <c r="P25773" s="14" t="str">
        <f ca="1"/>
        <v>Low Cap</v>
      </c>
    </row>
    <row r="25774" spans="11:16">
      <c r="K25774" s="14" t="str">
        <v/>
      </c>
      <c r="L25774" s="14" t="str">
        <v/>
      </c>
      <c r="O25774" s="14" t="str">
        <v/>
      </c>
      <c r="P25774" s="14" t="str">
        <f ca="1"/>
        <v>Low Cap</v>
      </c>
    </row>
    <row r="25775" spans="11:16">
      <c r="K25775" s="14" t="str">
        <v/>
      </c>
      <c r="L25775" s="14" t="str">
        <v/>
      </c>
      <c r="O25775" s="14" t="str">
        <v/>
      </c>
      <c r="P25775" s="14" t="str">
        <f ca="1"/>
        <v>Low Cap</v>
      </c>
    </row>
    <row r="25776" spans="11:16">
      <c r="K25776" s="14" t="str">
        <v/>
      </c>
      <c r="L25776" s="14" t="str">
        <v/>
      </c>
      <c r="O25776" s="14" t="str">
        <v/>
      </c>
      <c r="P25776" s="14" t="str">
        <f ca="1"/>
        <v>Low Cap</v>
      </c>
    </row>
    <row r="25777" spans="11:16">
      <c r="K25777" s="14" t="str">
        <v/>
      </c>
      <c r="L25777" s="14" t="str">
        <v/>
      </c>
      <c r="O25777" s="14" t="str">
        <v/>
      </c>
      <c r="P25777" s="14" t="str">
        <f ca="1"/>
        <v>Low Cap</v>
      </c>
    </row>
    <row r="25778" spans="11:16">
      <c r="K25778" s="14" t="str">
        <v/>
      </c>
      <c r="L25778" s="14" t="str">
        <v/>
      </c>
      <c r="O25778" s="14" t="str">
        <v/>
      </c>
      <c r="P25778" s="14" t="str">
        <f ca="1"/>
        <v>Low Cap</v>
      </c>
    </row>
    <row r="25779" spans="11:16">
      <c r="K25779" s="14" t="str">
        <v/>
      </c>
      <c r="L25779" s="14" t="str">
        <v/>
      </c>
      <c r="O25779" s="14" t="str">
        <v/>
      </c>
      <c r="P25779" s="14" t="str">
        <f ca="1"/>
        <v>Low Cap</v>
      </c>
    </row>
    <row r="25780" spans="11:16">
      <c r="K25780" s="14" t="str">
        <v/>
      </c>
      <c r="L25780" s="14" t="str">
        <v/>
      </c>
      <c r="O25780" s="14" t="str">
        <v/>
      </c>
      <c r="P25780" s="14" t="str">
        <f ca="1"/>
        <v>Low Cap</v>
      </c>
    </row>
    <row r="25781" spans="11:16">
      <c r="K25781" s="14" t="str">
        <v/>
      </c>
      <c r="L25781" s="14" t="str">
        <v/>
      </c>
      <c r="O25781" s="14" t="str">
        <v/>
      </c>
      <c r="P25781" s="14" t="str">
        <f ca="1"/>
        <v>Low Cap</v>
      </c>
    </row>
    <row r="25782" spans="11:16">
      <c r="K25782" s="14" t="str">
        <v/>
      </c>
      <c r="L25782" s="14" t="str">
        <v/>
      </c>
      <c r="O25782" s="14" t="str">
        <v/>
      </c>
      <c r="P25782" s="14" t="str">
        <f ca="1"/>
        <v>Low Cap</v>
      </c>
    </row>
    <row r="25783" spans="11:16">
      <c r="K25783" s="14" t="str">
        <v/>
      </c>
      <c r="L25783" s="14" t="str">
        <v/>
      </c>
      <c r="O25783" s="14" t="str">
        <v/>
      </c>
      <c r="P25783" s="14" t="str">
        <f ca="1"/>
        <v>Low Cap</v>
      </c>
    </row>
    <row r="25784" spans="11:16">
      <c r="K25784" s="14" t="str">
        <v/>
      </c>
      <c r="L25784" s="14" t="str">
        <v/>
      </c>
      <c r="O25784" s="14" t="str">
        <v/>
      </c>
      <c r="P25784" s="14" t="str">
        <f ca="1"/>
        <v>Low Cap</v>
      </c>
    </row>
    <row r="25785" spans="11:16">
      <c r="K25785" s="14" t="str">
        <v/>
      </c>
      <c r="L25785" s="14" t="str">
        <v/>
      </c>
      <c r="O25785" s="14" t="str">
        <v/>
      </c>
      <c r="P25785" s="14" t="str">
        <f ca="1"/>
        <v>Low Cap</v>
      </c>
    </row>
    <row r="25786" spans="11:16">
      <c r="K25786" s="14" t="str">
        <v/>
      </c>
      <c r="L25786" s="14" t="str">
        <v/>
      </c>
      <c r="O25786" s="14" t="str">
        <v/>
      </c>
      <c r="P25786" s="14" t="str">
        <f ca="1"/>
        <v>Low Cap</v>
      </c>
    </row>
    <row r="25787" spans="11:16">
      <c r="K25787" s="14" t="str">
        <v/>
      </c>
      <c r="L25787" s="14" t="str">
        <v/>
      </c>
      <c r="O25787" s="14" t="str">
        <v/>
      </c>
      <c r="P25787" s="14" t="str">
        <f ca="1"/>
        <v>Low Cap</v>
      </c>
    </row>
    <row r="25788" spans="11:16">
      <c r="K25788" s="14" t="str">
        <v/>
      </c>
      <c r="L25788" s="14" t="str">
        <v/>
      </c>
      <c r="O25788" s="14" t="str">
        <v/>
      </c>
      <c r="P25788" s="14" t="str">
        <f ca="1"/>
        <v>Low Cap</v>
      </c>
    </row>
    <row r="25789" spans="11:16">
      <c r="K25789" s="14" t="str">
        <v/>
      </c>
      <c r="L25789" s="14" t="str">
        <v/>
      </c>
      <c r="O25789" s="14" t="str">
        <v/>
      </c>
      <c r="P25789" s="14" t="str">
        <f ca="1"/>
        <v>Low Cap</v>
      </c>
    </row>
    <row r="25790" spans="11:16">
      <c r="K25790" s="14" t="str">
        <v/>
      </c>
      <c r="L25790" s="14" t="str">
        <v/>
      </c>
      <c r="O25790" s="14" t="str">
        <v/>
      </c>
      <c r="P25790" s="14" t="str">
        <f ca="1"/>
        <v>Low Cap</v>
      </c>
    </row>
    <row r="25791" spans="11:16">
      <c r="K25791" s="14" t="str">
        <v/>
      </c>
      <c r="L25791" s="14" t="str">
        <v/>
      </c>
      <c r="O25791" s="14" t="str">
        <v/>
      </c>
      <c r="P25791" s="14" t="str">
        <f ca="1"/>
        <v>Low Cap</v>
      </c>
    </row>
    <row r="25792" spans="11:16">
      <c r="K25792" s="14" t="str">
        <v/>
      </c>
      <c r="L25792" s="14" t="str">
        <v/>
      </c>
      <c r="O25792" s="14" t="str">
        <v/>
      </c>
      <c r="P25792" s="14" t="str">
        <f ca="1"/>
        <v>Low Cap</v>
      </c>
    </row>
    <row r="25793" spans="11:16">
      <c r="K25793" s="14" t="str">
        <v/>
      </c>
      <c r="L25793" s="14" t="str">
        <v/>
      </c>
      <c r="O25793" s="14" t="str">
        <v/>
      </c>
      <c r="P25793" s="14" t="str">
        <f ca="1"/>
        <v>Low Cap</v>
      </c>
    </row>
    <row r="25794" spans="11:16">
      <c r="K25794" s="14" t="str">
        <v/>
      </c>
      <c r="L25794" s="14" t="str">
        <v/>
      </c>
      <c r="O25794" s="14" t="str">
        <v/>
      </c>
      <c r="P25794" s="14" t="str">
        <f ca="1"/>
        <v>Low Cap</v>
      </c>
    </row>
    <row r="25795" spans="11:16">
      <c r="K25795" s="14" t="str">
        <v/>
      </c>
      <c r="L25795" s="14" t="str">
        <v/>
      </c>
      <c r="O25795" s="14" t="str">
        <v/>
      </c>
      <c r="P25795" s="14" t="str">
        <f ca="1"/>
        <v>Low Cap</v>
      </c>
    </row>
    <row r="25796" spans="11:16">
      <c r="K25796" s="14" t="str">
        <v/>
      </c>
      <c r="L25796" s="14" t="str">
        <v/>
      </c>
      <c r="O25796" s="14" t="str">
        <v/>
      </c>
      <c r="P25796" s="14" t="str">
        <f ca="1"/>
        <v>Low Cap</v>
      </c>
    </row>
    <row r="25797" spans="11:16">
      <c r="K25797" s="14" t="str">
        <v/>
      </c>
      <c r="L25797" s="14" t="str">
        <v/>
      </c>
      <c r="O25797" s="14" t="str">
        <v/>
      </c>
      <c r="P25797" s="14" t="str">
        <f ca="1"/>
        <v>Low Cap</v>
      </c>
    </row>
    <row r="25798" spans="11:16">
      <c r="K25798" s="14" t="str">
        <v/>
      </c>
      <c r="L25798" s="14" t="str">
        <v/>
      </c>
      <c r="O25798" s="14" t="str">
        <v/>
      </c>
      <c r="P25798" s="14" t="str">
        <f ca="1"/>
        <v>Low Cap</v>
      </c>
    </row>
    <row r="25799" spans="11:16">
      <c r="K25799" s="14" t="str">
        <v/>
      </c>
      <c r="L25799" s="14" t="str">
        <v/>
      </c>
      <c r="O25799" s="14" t="str">
        <v/>
      </c>
      <c r="P25799" s="14" t="str">
        <f ca="1"/>
        <v>Low Cap</v>
      </c>
    </row>
    <row r="25800" spans="11:16">
      <c r="K25800" s="14" t="str">
        <v/>
      </c>
      <c r="L25800" s="14" t="str">
        <v/>
      </c>
      <c r="O25800" s="14" t="str">
        <v/>
      </c>
      <c r="P25800" s="14" t="str">
        <f ca="1"/>
        <v>Low Cap</v>
      </c>
    </row>
    <row r="25801" spans="11:16">
      <c r="K25801" s="14" t="str">
        <v/>
      </c>
      <c r="L25801" s="14" t="str">
        <v/>
      </c>
      <c r="O25801" s="14" t="str">
        <v/>
      </c>
      <c r="P25801" s="14" t="str">
        <f ca="1"/>
        <v>Low Cap</v>
      </c>
    </row>
    <row r="25802" spans="11:16">
      <c r="K25802" s="14" t="str">
        <v/>
      </c>
      <c r="L25802" s="14" t="str">
        <v/>
      </c>
      <c r="O25802" s="14" t="str">
        <v/>
      </c>
      <c r="P25802" s="14" t="str">
        <f ca="1"/>
        <v>Low Cap</v>
      </c>
    </row>
    <row r="25803" spans="11:16">
      <c r="K25803" s="14" t="str">
        <v/>
      </c>
      <c r="L25803" s="14" t="str">
        <v/>
      </c>
      <c r="O25803" s="14" t="str">
        <v/>
      </c>
      <c r="P25803" s="14" t="str">
        <f ca="1"/>
        <v>Low Cap</v>
      </c>
    </row>
    <row r="25804" spans="11:16">
      <c r="K25804" s="14" t="str">
        <v/>
      </c>
      <c r="L25804" s="14" t="str">
        <v/>
      </c>
      <c r="O25804" s="14" t="str">
        <v/>
      </c>
      <c r="P25804" s="14" t="str">
        <f ca="1"/>
        <v>Low Cap</v>
      </c>
    </row>
    <row r="25805" spans="11:16">
      <c r="K25805" s="14" t="str">
        <v/>
      </c>
      <c r="L25805" s="14" t="str">
        <v/>
      </c>
      <c r="O25805" s="14" t="str">
        <v/>
      </c>
      <c r="P25805" s="14" t="str">
        <f ca="1"/>
        <v>Low Cap</v>
      </c>
    </row>
    <row r="25806" spans="11:16">
      <c r="K25806" s="14" t="str">
        <v/>
      </c>
      <c r="L25806" s="14" t="str">
        <v/>
      </c>
      <c r="O25806" s="14" t="str">
        <v/>
      </c>
      <c r="P25806" s="14" t="str">
        <f ca="1"/>
        <v>Low Cap</v>
      </c>
    </row>
    <row r="25807" spans="11:16">
      <c r="K25807" s="14" t="str">
        <v/>
      </c>
      <c r="L25807" s="14" t="str">
        <v/>
      </c>
      <c r="O25807" s="14" t="str">
        <v/>
      </c>
      <c r="P25807" s="14" t="str">
        <f ca="1"/>
        <v>Low Cap</v>
      </c>
    </row>
    <row r="25808" spans="11:16">
      <c r="K25808" s="14" t="str">
        <v/>
      </c>
      <c r="L25808" s="14" t="str">
        <v/>
      </c>
      <c r="O25808" s="14" t="str">
        <v/>
      </c>
      <c r="P25808" s="14" t="str">
        <f ca="1"/>
        <v>Low Cap</v>
      </c>
    </row>
    <row r="25809" spans="11:16">
      <c r="K25809" s="14" t="str">
        <v/>
      </c>
      <c r="L25809" s="14" t="str">
        <v/>
      </c>
      <c r="O25809" s="14" t="str">
        <v/>
      </c>
      <c r="P25809" s="14" t="str">
        <f ca="1"/>
        <v>Low Cap</v>
      </c>
    </row>
    <row r="25810" spans="11:16">
      <c r="K25810" s="14" t="str">
        <v/>
      </c>
      <c r="L25810" s="14" t="str">
        <v/>
      </c>
      <c r="O25810" s="14" t="str">
        <v/>
      </c>
      <c r="P25810" s="14" t="str">
        <f ca="1"/>
        <v>Low Cap</v>
      </c>
    </row>
    <row r="25811" spans="11:16">
      <c r="K25811" s="14" t="str">
        <v/>
      </c>
      <c r="L25811" s="14" t="str">
        <v/>
      </c>
      <c r="O25811" s="14" t="str">
        <v/>
      </c>
      <c r="P25811" s="14" t="str">
        <f ca="1"/>
        <v>Low Cap</v>
      </c>
    </row>
    <row r="25812" spans="11:16">
      <c r="K25812" s="14" t="str">
        <v/>
      </c>
      <c r="L25812" s="14" t="str">
        <v/>
      </c>
      <c r="O25812" s="14" t="str">
        <v/>
      </c>
      <c r="P25812" s="14" t="str">
        <f ca="1"/>
        <v>Low Cap</v>
      </c>
    </row>
    <row r="25813" spans="11:16">
      <c r="K25813" s="14" t="str">
        <v/>
      </c>
      <c r="L25813" s="14" t="str">
        <v/>
      </c>
      <c r="O25813" s="14" t="str">
        <v/>
      </c>
      <c r="P25813" s="14" t="str">
        <f ca="1"/>
        <v>Low Cap</v>
      </c>
    </row>
    <row r="25814" spans="11:16">
      <c r="K25814" s="14" t="str">
        <v/>
      </c>
      <c r="L25814" s="14" t="str">
        <v/>
      </c>
      <c r="O25814" s="14" t="str">
        <v/>
      </c>
      <c r="P25814" s="14" t="str">
        <f ca="1"/>
        <v>Low Cap</v>
      </c>
    </row>
    <row r="25815" spans="11:16">
      <c r="K25815" s="14" t="str">
        <v/>
      </c>
      <c r="L25815" s="14" t="str">
        <v/>
      </c>
      <c r="O25815" s="14" t="str">
        <v/>
      </c>
      <c r="P25815" s="14" t="str">
        <f ca="1"/>
        <v>Low Cap</v>
      </c>
    </row>
    <row r="25816" spans="11:16">
      <c r="K25816" s="14" t="str">
        <v/>
      </c>
      <c r="L25816" s="14" t="str">
        <v/>
      </c>
      <c r="O25816" s="14" t="str">
        <v/>
      </c>
      <c r="P25816" s="14" t="str">
        <f ca="1"/>
        <v>Low Cap</v>
      </c>
    </row>
    <row r="25817" spans="11:16">
      <c r="K25817" s="14" t="str">
        <v/>
      </c>
      <c r="L25817" s="14" t="str">
        <v/>
      </c>
      <c r="O25817" s="14" t="str">
        <v/>
      </c>
      <c r="P25817" s="14" t="str">
        <f ca="1"/>
        <v>Low Cap</v>
      </c>
    </row>
    <row r="25818" spans="11:16">
      <c r="K25818" s="14" t="str">
        <v/>
      </c>
      <c r="L25818" s="14" t="str">
        <v/>
      </c>
      <c r="O25818" s="14" t="str">
        <v/>
      </c>
      <c r="P25818" s="14" t="str">
        <f ca="1"/>
        <v>Low Cap</v>
      </c>
    </row>
    <row r="25819" spans="11:16">
      <c r="K25819" s="14" t="str">
        <v/>
      </c>
      <c r="L25819" s="14" t="str">
        <v/>
      </c>
      <c r="O25819" s="14" t="str">
        <v/>
      </c>
      <c r="P25819" s="14" t="str">
        <f ca="1"/>
        <v>Low Cap</v>
      </c>
    </row>
    <row r="25820" spans="11:16">
      <c r="K25820" s="14" t="str">
        <v/>
      </c>
      <c r="L25820" s="14" t="str">
        <v/>
      </c>
      <c r="O25820" s="14" t="str">
        <v/>
      </c>
      <c r="P25820" s="14" t="str">
        <f ca="1"/>
        <v>Low Cap</v>
      </c>
    </row>
    <row r="25821" spans="11:16">
      <c r="K25821" s="14" t="str">
        <v/>
      </c>
      <c r="L25821" s="14" t="str">
        <v/>
      </c>
      <c r="O25821" s="14" t="str">
        <v/>
      </c>
      <c r="P25821" s="14" t="str">
        <f ca="1"/>
        <v>Low Cap</v>
      </c>
    </row>
    <row r="25822" spans="11:16">
      <c r="K25822" s="14" t="str">
        <v/>
      </c>
      <c r="L25822" s="14" t="str">
        <v/>
      </c>
      <c r="O25822" s="14" t="str">
        <v/>
      </c>
      <c r="P25822" s="14" t="str">
        <f ca="1"/>
        <v>Low Cap</v>
      </c>
    </row>
    <row r="25823" spans="11:16">
      <c r="K25823" s="14" t="str">
        <v/>
      </c>
      <c r="L25823" s="14" t="str">
        <v/>
      </c>
      <c r="O25823" s="14" t="str">
        <v/>
      </c>
      <c r="P25823" s="14" t="str">
        <f ca="1"/>
        <v>Low Cap</v>
      </c>
    </row>
    <row r="25824" spans="11:16">
      <c r="K25824" s="14" t="str">
        <v/>
      </c>
      <c r="L25824" s="14" t="str">
        <v/>
      </c>
      <c r="O25824" s="14" t="str">
        <v/>
      </c>
      <c r="P25824" s="14" t="str">
        <f ca="1"/>
        <v>Low Cap</v>
      </c>
    </row>
    <row r="25825" spans="11:16">
      <c r="K25825" s="14" t="str">
        <v/>
      </c>
      <c r="L25825" s="14" t="str">
        <v/>
      </c>
      <c r="O25825" s="14" t="str">
        <v/>
      </c>
      <c r="P25825" s="14" t="str">
        <f ca="1"/>
        <v>Low Cap</v>
      </c>
    </row>
    <row r="25826" spans="11:16">
      <c r="K25826" s="14" t="str">
        <v/>
      </c>
      <c r="L25826" s="14" t="str">
        <v/>
      </c>
      <c r="O25826" s="14" t="str">
        <v/>
      </c>
      <c r="P25826" s="14" t="str">
        <f ca="1"/>
        <v>Low Cap</v>
      </c>
    </row>
    <row r="25827" spans="11:16">
      <c r="K25827" s="14" t="str">
        <v/>
      </c>
      <c r="L25827" s="14" t="str">
        <v/>
      </c>
      <c r="O25827" s="14" t="str">
        <v/>
      </c>
      <c r="P25827" s="14" t="str">
        <f ca="1"/>
        <v>Low Cap</v>
      </c>
    </row>
    <row r="25828" spans="11:16">
      <c r="K25828" s="14" t="str">
        <v/>
      </c>
      <c r="L25828" s="14" t="str">
        <v/>
      </c>
      <c r="O25828" s="14" t="str">
        <v/>
      </c>
      <c r="P25828" s="14" t="str">
        <f ca="1"/>
        <v>Low Cap</v>
      </c>
    </row>
    <row r="25829" spans="11:16">
      <c r="K25829" s="14" t="str">
        <v/>
      </c>
      <c r="L25829" s="14" t="str">
        <v/>
      </c>
      <c r="O25829" s="14" t="str">
        <v/>
      </c>
      <c r="P25829" s="14" t="str">
        <f ca="1"/>
        <v>Low Cap</v>
      </c>
    </row>
    <row r="25830" spans="11:16">
      <c r="K25830" s="14" t="str">
        <v/>
      </c>
      <c r="L25830" s="14" t="str">
        <v/>
      </c>
      <c r="O25830" s="14" t="str">
        <v/>
      </c>
      <c r="P25830" s="14" t="str">
        <f ca="1"/>
        <v>Low Cap</v>
      </c>
    </row>
    <row r="25831" spans="11:16">
      <c r="K25831" s="14" t="str">
        <v/>
      </c>
      <c r="L25831" s="14" t="str">
        <v/>
      </c>
      <c r="O25831" s="14" t="str">
        <v/>
      </c>
      <c r="P25831" s="14" t="str">
        <f ca="1"/>
        <v>Low Cap</v>
      </c>
    </row>
    <row r="25832" spans="11:16">
      <c r="K25832" s="14" t="str">
        <v/>
      </c>
      <c r="L25832" s="14" t="str">
        <v/>
      </c>
      <c r="O25832" s="14" t="str">
        <v/>
      </c>
      <c r="P25832" s="14" t="str">
        <f ca="1"/>
        <v>Low Cap</v>
      </c>
    </row>
    <row r="25833" spans="11:16">
      <c r="K25833" s="14" t="str">
        <v/>
      </c>
      <c r="L25833" s="14" t="str">
        <v/>
      </c>
      <c r="O25833" s="14" t="str">
        <v/>
      </c>
      <c r="P25833" s="14" t="str">
        <f ca="1"/>
        <v>Low Cap</v>
      </c>
    </row>
    <row r="25834" spans="11:16">
      <c r="K25834" s="14" t="str">
        <v/>
      </c>
      <c r="L25834" s="14" t="str">
        <v/>
      </c>
      <c r="O25834" s="14" t="str">
        <v/>
      </c>
      <c r="P25834" s="14" t="str">
        <f ca="1"/>
        <v>Low Cap</v>
      </c>
    </row>
    <row r="25835" spans="11:16">
      <c r="K25835" s="14" t="str">
        <v/>
      </c>
      <c r="L25835" s="14" t="str">
        <v/>
      </c>
      <c r="O25835" s="14" t="str">
        <v/>
      </c>
      <c r="P25835" s="14" t="str">
        <f ca="1"/>
        <v>Low Cap</v>
      </c>
    </row>
    <row r="25836" spans="11:16">
      <c r="K25836" s="14" t="str">
        <v/>
      </c>
      <c r="L25836" s="14" t="str">
        <v/>
      </c>
      <c r="O25836" s="14" t="str">
        <v/>
      </c>
      <c r="P25836" s="14" t="str">
        <f ca="1"/>
        <v>Low Cap</v>
      </c>
    </row>
    <row r="25837" spans="11:16">
      <c r="K25837" s="14" t="str">
        <v/>
      </c>
      <c r="L25837" s="14" t="str">
        <v/>
      </c>
      <c r="O25837" s="14" t="str">
        <v/>
      </c>
      <c r="P25837" s="14" t="str">
        <f ca="1"/>
        <v>Low Cap</v>
      </c>
    </row>
    <row r="25838" spans="11:16">
      <c r="K25838" s="14" t="str">
        <v/>
      </c>
      <c r="L25838" s="14" t="str">
        <v/>
      </c>
      <c r="O25838" s="14" t="str">
        <v/>
      </c>
      <c r="P25838" s="14" t="str">
        <f ca="1"/>
        <v>Low Cap</v>
      </c>
    </row>
    <row r="25839" spans="11:16">
      <c r="K25839" s="14" t="str">
        <v/>
      </c>
      <c r="L25839" s="14" t="str">
        <v/>
      </c>
      <c r="O25839" s="14" t="str">
        <v/>
      </c>
      <c r="P25839" s="14" t="str">
        <f ca="1"/>
        <v>Low Cap</v>
      </c>
    </row>
    <row r="25840" spans="11:16">
      <c r="K25840" s="14" t="str">
        <v/>
      </c>
      <c r="L25840" s="14" t="str">
        <v/>
      </c>
      <c r="O25840" s="14" t="str">
        <v/>
      </c>
      <c r="P25840" s="14" t="str">
        <f ca="1"/>
        <v>Low Cap</v>
      </c>
    </row>
    <row r="25841" spans="11:16">
      <c r="K25841" s="14" t="str">
        <v/>
      </c>
      <c r="L25841" s="14" t="str">
        <v/>
      </c>
      <c r="O25841" s="14" t="str">
        <v/>
      </c>
      <c r="P25841" s="14" t="str">
        <f ca="1"/>
        <v>Low Cap</v>
      </c>
    </row>
    <row r="25842" spans="11:16">
      <c r="K25842" s="14" t="str">
        <v/>
      </c>
      <c r="L25842" s="14" t="str">
        <v/>
      </c>
      <c r="O25842" s="14" t="str">
        <v/>
      </c>
      <c r="P25842" s="14" t="str">
        <f ca="1"/>
        <v>Low Cap</v>
      </c>
    </row>
    <row r="25843" spans="11:16">
      <c r="K25843" s="14" t="str">
        <v/>
      </c>
      <c r="L25843" s="14" t="str">
        <v/>
      </c>
      <c r="O25843" s="14" t="str">
        <v/>
      </c>
      <c r="P25843" s="14" t="str">
        <f ca="1"/>
        <v>Low Cap</v>
      </c>
    </row>
    <row r="25844" spans="11:16">
      <c r="K25844" s="14" t="str">
        <v/>
      </c>
      <c r="L25844" s="14" t="str">
        <v/>
      </c>
      <c r="O25844" s="14" t="str">
        <v/>
      </c>
      <c r="P25844" s="14" t="str">
        <f ca="1"/>
        <v>Low Cap</v>
      </c>
    </row>
    <row r="25845" spans="11:16">
      <c r="K25845" s="14" t="str">
        <v/>
      </c>
      <c r="L25845" s="14" t="str">
        <v/>
      </c>
      <c r="O25845" s="14" t="str">
        <v/>
      </c>
      <c r="P25845" s="14" t="str">
        <f ca="1"/>
        <v>Low Cap</v>
      </c>
    </row>
    <row r="25846" spans="11:16">
      <c r="K25846" s="14" t="str">
        <v/>
      </c>
      <c r="L25846" s="14" t="str">
        <v/>
      </c>
      <c r="O25846" s="14" t="str">
        <v/>
      </c>
      <c r="P25846" s="14" t="str">
        <f ca="1"/>
        <v>Low Cap</v>
      </c>
    </row>
    <row r="25847" spans="11:16">
      <c r="K25847" s="14" t="str">
        <v/>
      </c>
      <c r="L25847" s="14" t="str">
        <v/>
      </c>
      <c r="O25847" s="14" t="str">
        <v/>
      </c>
      <c r="P25847" s="14" t="str">
        <f ca="1"/>
        <v>Low Cap</v>
      </c>
    </row>
    <row r="25848" spans="11:16">
      <c r="K25848" s="14" t="str">
        <v/>
      </c>
      <c r="L25848" s="14" t="str">
        <v/>
      </c>
      <c r="O25848" s="14" t="str">
        <v/>
      </c>
      <c r="P25848" s="14" t="str">
        <f ca="1"/>
        <v>Low Cap</v>
      </c>
    </row>
    <row r="25849" spans="11:16">
      <c r="K25849" s="14" t="str">
        <v/>
      </c>
      <c r="L25849" s="14" t="str">
        <v/>
      </c>
      <c r="O25849" s="14" t="str">
        <v/>
      </c>
      <c r="P25849" s="14" t="str">
        <f ca="1"/>
        <v>Low Cap</v>
      </c>
    </row>
    <row r="25850" spans="11:16">
      <c r="K25850" s="14" t="str">
        <v/>
      </c>
      <c r="L25850" s="14" t="str">
        <v/>
      </c>
      <c r="O25850" s="14" t="str">
        <v/>
      </c>
      <c r="P25850" s="14" t="str">
        <f ca="1"/>
        <v>Low Cap</v>
      </c>
    </row>
    <row r="25851" spans="11:16">
      <c r="K25851" s="14" t="str">
        <v/>
      </c>
      <c r="L25851" s="14" t="str">
        <v/>
      </c>
      <c r="O25851" s="14" t="str">
        <v/>
      </c>
      <c r="P25851" s="14" t="str">
        <f ca="1"/>
        <v>Low Cap</v>
      </c>
    </row>
    <row r="25852" spans="11:16">
      <c r="K25852" s="14" t="str">
        <v/>
      </c>
      <c r="L25852" s="14" t="str">
        <v/>
      </c>
      <c r="O25852" s="14" t="str">
        <v/>
      </c>
      <c r="P25852" s="14" t="str">
        <f ca="1"/>
        <v>Low Cap</v>
      </c>
    </row>
    <row r="25853" spans="11:16">
      <c r="K25853" s="14" t="str">
        <v/>
      </c>
      <c r="L25853" s="14" t="str">
        <v/>
      </c>
      <c r="O25853" s="14" t="str">
        <v/>
      </c>
      <c r="P25853" s="14" t="str">
        <f ca="1"/>
        <v>Low Cap</v>
      </c>
    </row>
    <row r="25854" spans="11:16">
      <c r="K25854" s="14" t="str">
        <v/>
      </c>
      <c r="L25854" s="14" t="str">
        <v/>
      </c>
      <c r="O25854" s="14" t="str">
        <v/>
      </c>
      <c r="P25854" s="14" t="str">
        <f ca="1"/>
        <v>Low Cap</v>
      </c>
    </row>
    <row r="25855" spans="11:16">
      <c r="K25855" s="14" t="str">
        <v/>
      </c>
      <c r="L25855" s="14" t="str">
        <v/>
      </c>
      <c r="O25855" s="14" t="str">
        <v/>
      </c>
      <c r="P25855" s="14" t="str">
        <f ca="1"/>
        <v>Low Cap</v>
      </c>
    </row>
    <row r="25856" spans="11:16">
      <c r="K25856" s="14" t="str">
        <v/>
      </c>
      <c r="L25856" s="14" t="str">
        <v/>
      </c>
      <c r="O25856" s="14" t="str">
        <v/>
      </c>
      <c r="P25856" s="14" t="str">
        <f ca="1"/>
        <v>Low Cap</v>
      </c>
    </row>
    <row r="25857" spans="11:16">
      <c r="K25857" s="14" t="str">
        <v/>
      </c>
      <c r="L25857" s="14" t="str">
        <v/>
      </c>
      <c r="O25857" s="14" t="str">
        <v/>
      </c>
      <c r="P25857" s="14" t="str">
        <f ca="1"/>
        <v>Low Cap</v>
      </c>
    </row>
    <row r="25858" spans="11:16">
      <c r="K25858" s="14" t="str">
        <v/>
      </c>
      <c r="L25858" s="14" t="str">
        <v/>
      </c>
      <c r="O25858" s="14" t="str">
        <v/>
      </c>
      <c r="P25858" s="14" t="str">
        <f ca="1"/>
        <v>Low Cap</v>
      </c>
    </row>
    <row r="25859" spans="11:16">
      <c r="K25859" s="14" t="str">
        <v/>
      </c>
      <c r="L25859" s="14" t="str">
        <v/>
      </c>
      <c r="O25859" s="14" t="str">
        <v/>
      </c>
      <c r="P25859" s="14" t="str">
        <f ca="1"/>
        <v>Low Cap</v>
      </c>
    </row>
    <row r="25860" spans="11:16">
      <c r="K25860" s="14" t="str">
        <v/>
      </c>
      <c r="L25860" s="14" t="str">
        <v/>
      </c>
      <c r="O25860" s="14" t="str">
        <v/>
      </c>
      <c r="P25860" s="14" t="str">
        <f ca="1"/>
        <v>Low Cap</v>
      </c>
    </row>
    <row r="25861" spans="11:16">
      <c r="K25861" s="14" t="str">
        <v/>
      </c>
      <c r="L25861" s="14" t="str">
        <v/>
      </c>
      <c r="O25861" s="14" t="str">
        <v/>
      </c>
      <c r="P25861" s="14" t="str">
        <f ca="1"/>
        <v>Low Cap</v>
      </c>
    </row>
    <row r="25862" spans="11:16">
      <c r="K25862" s="14" t="str">
        <v/>
      </c>
      <c r="L25862" s="14" t="str">
        <v/>
      </c>
      <c r="O25862" s="14" t="str">
        <v/>
      </c>
      <c r="P25862" s="14" t="str">
        <f ca="1"/>
        <v>Low Cap</v>
      </c>
    </row>
    <row r="25863" spans="11:16">
      <c r="K25863" s="14" t="str">
        <v/>
      </c>
      <c r="L25863" s="14" t="str">
        <v/>
      </c>
      <c r="O25863" s="14" t="str">
        <v/>
      </c>
      <c r="P25863" s="14" t="str">
        <f ca="1"/>
        <v>Low Cap</v>
      </c>
    </row>
    <row r="25864" spans="11:16">
      <c r="K25864" s="14" t="str">
        <v/>
      </c>
      <c r="L25864" s="14" t="str">
        <v/>
      </c>
      <c r="O25864" s="14" t="str">
        <v/>
      </c>
      <c r="P25864" s="14" t="str">
        <f ca="1"/>
        <v>Low Cap</v>
      </c>
    </row>
    <row r="25865" spans="11:16">
      <c r="K25865" s="14" t="str">
        <v/>
      </c>
      <c r="L25865" s="14" t="str">
        <v/>
      </c>
      <c r="O25865" s="14" t="str">
        <v/>
      </c>
      <c r="P25865" s="14" t="str">
        <f ca="1"/>
        <v>Low Cap</v>
      </c>
    </row>
    <row r="25866" spans="11:16">
      <c r="K25866" s="14" t="str">
        <v/>
      </c>
      <c r="L25866" s="14" t="str">
        <v/>
      </c>
      <c r="O25866" s="14" t="str">
        <v/>
      </c>
      <c r="P25866" s="14" t="str">
        <f ca="1"/>
        <v>Low Cap</v>
      </c>
    </row>
    <row r="25867" spans="11:16">
      <c r="K25867" s="14" t="str">
        <v/>
      </c>
      <c r="L25867" s="14" t="str">
        <v/>
      </c>
      <c r="O25867" s="14" t="str">
        <v/>
      </c>
      <c r="P25867" s="14" t="str">
        <f ca="1"/>
        <v>Low Cap</v>
      </c>
    </row>
    <row r="25868" spans="11:16">
      <c r="K25868" s="14" t="str">
        <v/>
      </c>
      <c r="L25868" s="14" t="str">
        <v/>
      </c>
      <c r="O25868" s="14" t="str">
        <v/>
      </c>
      <c r="P25868" s="14" t="str">
        <f ca="1"/>
        <v>Low Cap</v>
      </c>
    </row>
    <row r="25869" spans="11:16">
      <c r="K25869" s="14" t="str">
        <v/>
      </c>
      <c r="L25869" s="14" t="str">
        <v/>
      </c>
      <c r="O25869" s="14" t="str">
        <v/>
      </c>
      <c r="P25869" s="14" t="str">
        <f ca="1"/>
        <v>Low Cap</v>
      </c>
    </row>
    <row r="25870" spans="11:16">
      <c r="K25870" s="14" t="str">
        <v/>
      </c>
      <c r="L25870" s="14" t="str">
        <v/>
      </c>
      <c r="O25870" s="14" t="str">
        <v/>
      </c>
      <c r="P25870" s="14" t="str">
        <f ca="1"/>
        <v>Low Cap</v>
      </c>
    </row>
    <row r="25871" spans="11:16">
      <c r="K25871" s="14" t="str">
        <v/>
      </c>
      <c r="L25871" s="14" t="str">
        <v/>
      </c>
      <c r="O25871" s="14" t="str">
        <v/>
      </c>
      <c r="P25871" s="14" t="str">
        <f ca="1"/>
        <v>Low Cap</v>
      </c>
    </row>
    <row r="25872" spans="11:16">
      <c r="K25872" s="14" t="str">
        <v/>
      </c>
      <c r="L25872" s="14" t="str">
        <v/>
      </c>
      <c r="O25872" s="14" t="str">
        <v/>
      </c>
      <c r="P25872" s="14" t="str">
        <f ca="1"/>
        <v>Low Cap</v>
      </c>
    </row>
    <row r="25873" spans="11:16">
      <c r="K25873" s="14" t="str">
        <v/>
      </c>
      <c r="L25873" s="14" t="str">
        <v/>
      </c>
      <c r="O25873" s="14" t="str">
        <v/>
      </c>
      <c r="P25873" s="14" t="str">
        <f ca="1"/>
        <v>Low Cap</v>
      </c>
    </row>
    <row r="25874" spans="11:16">
      <c r="K25874" s="14" t="str">
        <v/>
      </c>
      <c r="L25874" s="14" t="str">
        <v/>
      </c>
      <c r="O25874" s="14" t="str">
        <v/>
      </c>
      <c r="P25874" s="14" t="str">
        <f ca="1"/>
        <v>Low Cap</v>
      </c>
    </row>
    <row r="25875" spans="11:16">
      <c r="K25875" s="14" t="str">
        <v/>
      </c>
      <c r="L25875" s="14" t="str">
        <v/>
      </c>
      <c r="O25875" s="14" t="str">
        <v/>
      </c>
      <c r="P25875" s="14" t="str">
        <f ca="1"/>
        <v>Low Cap</v>
      </c>
    </row>
    <row r="25876" spans="11:16">
      <c r="K25876" s="14" t="str">
        <v/>
      </c>
      <c r="L25876" s="14" t="str">
        <v/>
      </c>
      <c r="O25876" s="14" t="str">
        <v/>
      </c>
      <c r="P25876" s="14" t="str">
        <f ca="1"/>
        <v>Low Cap</v>
      </c>
    </row>
    <row r="25877" spans="11:16">
      <c r="K25877" s="14" t="str">
        <v/>
      </c>
      <c r="L25877" s="14" t="str">
        <v/>
      </c>
      <c r="O25877" s="14" t="str">
        <v/>
      </c>
      <c r="P25877" s="14" t="str">
        <f ca="1"/>
        <v>Low Cap</v>
      </c>
    </row>
    <row r="25878" spans="11:16">
      <c r="K25878" s="14" t="str">
        <v/>
      </c>
      <c r="L25878" s="14" t="str">
        <v/>
      </c>
      <c r="O25878" s="14" t="str">
        <v/>
      </c>
      <c r="P25878" s="14" t="str">
        <f ca="1"/>
        <v>Low Cap</v>
      </c>
    </row>
    <row r="25879" spans="11:16">
      <c r="K25879" s="14" t="str">
        <v/>
      </c>
      <c r="L25879" s="14" t="str">
        <v/>
      </c>
      <c r="O25879" s="14" t="str">
        <v/>
      </c>
      <c r="P25879" s="14" t="str">
        <f ca="1"/>
        <v>Low Cap</v>
      </c>
    </row>
    <row r="25880" spans="11:16">
      <c r="K25880" s="14" t="str">
        <v/>
      </c>
      <c r="L25880" s="14" t="str">
        <v/>
      </c>
      <c r="O25880" s="14" t="str">
        <v/>
      </c>
      <c r="P25880" s="14" t="str">
        <f ca="1"/>
        <v>Low Cap</v>
      </c>
    </row>
    <row r="25881" spans="11:16">
      <c r="K25881" s="14" t="str">
        <v/>
      </c>
      <c r="L25881" s="14" t="str">
        <v/>
      </c>
      <c r="O25881" s="14" t="str">
        <v/>
      </c>
      <c r="P25881" s="14" t="str">
        <f ca="1"/>
        <v>Low Cap</v>
      </c>
    </row>
    <row r="25882" spans="11:16">
      <c r="K25882" s="14" t="str">
        <v/>
      </c>
      <c r="L25882" s="14" t="str">
        <v/>
      </c>
      <c r="O25882" s="14" t="str">
        <v/>
      </c>
      <c r="P25882" s="14" t="str">
        <f ca="1"/>
        <v>Low Cap</v>
      </c>
    </row>
    <row r="25883" spans="11:16">
      <c r="K25883" s="14" t="str">
        <v/>
      </c>
      <c r="L25883" s="14" t="str">
        <v/>
      </c>
      <c r="O25883" s="14" t="str">
        <v/>
      </c>
      <c r="P25883" s="14" t="str">
        <f ca="1"/>
        <v>Low Cap</v>
      </c>
    </row>
    <row r="25884" spans="11:16">
      <c r="K25884" s="14" t="str">
        <v/>
      </c>
      <c r="L25884" s="14" t="str">
        <v/>
      </c>
      <c r="O25884" s="14" t="str">
        <v/>
      </c>
      <c r="P25884" s="14" t="str">
        <f ca="1"/>
        <v>Low Cap</v>
      </c>
    </row>
    <row r="25885" spans="11:16">
      <c r="K25885" s="14" t="str">
        <v/>
      </c>
      <c r="L25885" s="14" t="str">
        <v/>
      </c>
      <c r="O25885" s="14" t="str">
        <v/>
      </c>
      <c r="P25885" s="14" t="str">
        <f ca="1"/>
        <v>Low Cap</v>
      </c>
    </row>
    <row r="25886" spans="11:16">
      <c r="K25886" s="14" t="str">
        <v/>
      </c>
      <c r="L25886" s="14" t="str">
        <v/>
      </c>
      <c r="O25886" s="14" t="str">
        <v/>
      </c>
      <c r="P25886" s="14" t="str">
        <f ca="1"/>
        <v>Low Cap</v>
      </c>
    </row>
    <row r="25887" spans="11:16">
      <c r="K25887" s="14" t="str">
        <v/>
      </c>
      <c r="L25887" s="14" t="str">
        <v/>
      </c>
      <c r="O25887" s="14" t="str">
        <v/>
      </c>
      <c r="P25887" s="14" t="str">
        <f ca="1"/>
        <v>Low Cap</v>
      </c>
    </row>
    <row r="25888" spans="11:16">
      <c r="K25888" s="14" t="str">
        <v/>
      </c>
      <c r="L25888" s="14" t="str">
        <v/>
      </c>
      <c r="O25888" s="14" t="str">
        <v/>
      </c>
      <c r="P25888" s="14" t="str">
        <f ca="1"/>
        <v>Low Cap</v>
      </c>
    </row>
    <row r="25889" spans="11:16">
      <c r="K25889" s="14" t="str">
        <v/>
      </c>
      <c r="L25889" s="14" t="str">
        <v/>
      </c>
      <c r="O25889" s="14" t="str">
        <v/>
      </c>
      <c r="P25889" s="14" t="str">
        <f ca="1"/>
        <v>Low Cap</v>
      </c>
    </row>
    <row r="25890" spans="11:16">
      <c r="K25890" s="14" t="str">
        <v/>
      </c>
      <c r="L25890" s="14" t="str">
        <v/>
      </c>
      <c r="O25890" s="14" t="str">
        <v/>
      </c>
      <c r="P25890" s="14" t="str">
        <f ca="1"/>
        <v>Low Cap</v>
      </c>
    </row>
    <row r="25891" spans="11:16">
      <c r="K25891" s="14" t="str">
        <v/>
      </c>
      <c r="L25891" s="14" t="str">
        <v/>
      </c>
      <c r="O25891" s="14" t="str">
        <v/>
      </c>
      <c r="P25891" s="14" t="str">
        <f ca="1"/>
        <v>Low Cap</v>
      </c>
    </row>
    <row r="25892" spans="11:16">
      <c r="K25892" s="14" t="str">
        <v/>
      </c>
      <c r="L25892" s="14" t="str">
        <v/>
      </c>
      <c r="O25892" s="14" t="str">
        <v/>
      </c>
      <c r="P25892" s="14" t="str">
        <f ca="1"/>
        <v>Low Cap</v>
      </c>
    </row>
    <row r="25893" spans="11:16">
      <c r="K25893" s="14" t="str">
        <v/>
      </c>
      <c r="L25893" s="14" t="str">
        <v/>
      </c>
      <c r="O25893" s="14" t="str">
        <v/>
      </c>
      <c r="P25893" s="14" t="str">
        <f ca="1"/>
        <v>Low Cap</v>
      </c>
    </row>
    <row r="25894" spans="11:16">
      <c r="K25894" s="14" t="str">
        <v/>
      </c>
      <c r="L25894" s="14" t="str">
        <v/>
      </c>
      <c r="O25894" s="14" t="str">
        <v/>
      </c>
      <c r="P25894" s="14" t="str">
        <f ca="1"/>
        <v>Low Cap</v>
      </c>
    </row>
    <row r="25895" spans="11:16">
      <c r="K25895" s="14" t="str">
        <v/>
      </c>
      <c r="L25895" s="14" t="str">
        <v/>
      </c>
      <c r="O25895" s="14" t="str">
        <v/>
      </c>
      <c r="P25895" s="14" t="str">
        <f ca="1"/>
        <v>Low Cap</v>
      </c>
    </row>
    <row r="25896" spans="11:16">
      <c r="K25896" s="14" t="str">
        <v/>
      </c>
      <c r="L25896" s="14" t="str">
        <v/>
      </c>
      <c r="O25896" s="14" t="str">
        <v/>
      </c>
      <c r="P25896" s="14" t="str">
        <f ca="1"/>
        <v>Low Cap</v>
      </c>
    </row>
    <row r="25897" spans="11:16">
      <c r="K25897" s="14" t="str">
        <v/>
      </c>
      <c r="L25897" s="14" t="str">
        <v/>
      </c>
      <c r="O25897" s="14" t="str">
        <v/>
      </c>
      <c r="P25897" s="14" t="str">
        <f ca="1"/>
        <v>Low Cap</v>
      </c>
    </row>
    <row r="25898" spans="11:16">
      <c r="K25898" s="14" t="str">
        <v/>
      </c>
      <c r="L25898" s="14" t="str">
        <v/>
      </c>
      <c r="O25898" s="14" t="str">
        <v/>
      </c>
      <c r="P25898" s="14" t="str">
        <f ca="1"/>
        <v>Low Cap</v>
      </c>
    </row>
    <row r="25899" spans="11:16">
      <c r="K25899" s="14" t="str">
        <v/>
      </c>
      <c r="L25899" s="14" t="str">
        <v/>
      </c>
      <c r="O25899" s="14" t="str">
        <v/>
      </c>
      <c r="P25899" s="14" t="str">
        <f ca="1"/>
        <v>Low Cap</v>
      </c>
    </row>
    <row r="25900" spans="11:16">
      <c r="K25900" s="14" t="str">
        <v/>
      </c>
      <c r="L25900" s="14" t="str">
        <v/>
      </c>
      <c r="O25900" s="14" t="str">
        <v/>
      </c>
      <c r="P25900" s="14" t="str">
        <f ca="1"/>
        <v>Low Cap</v>
      </c>
    </row>
    <row r="25901" spans="11:16">
      <c r="K25901" s="14" t="str">
        <v/>
      </c>
      <c r="L25901" s="14" t="str">
        <v/>
      </c>
      <c r="O25901" s="14" t="str">
        <v/>
      </c>
      <c r="P25901" s="14" t="str">
        <f ca="1"/>
        <v>Low Cap</v>
      </c>
    </row>
    <row r="25902" spans="11:16">
      <c r="K25902" s="14" t="str">
        <v/>
      </c>
      <c r="L25902" s="14" t="str">
        <v/>
      </c>
      <c r="O25902" s="14" t="str">
        <v/>
      </c>
      <c r="P25902" s="14" t="str">
        <f ca="1"/>
        <v>Low Cap</v>
      </c>
    </row>
    <row r="25903" spans="11:16">
      <c r="K25903" s="14" t="str">
        <v/>
      </c>
      <c r="L25903" s="14" t="str">
        <v/>
      </c>
      <c r="O25903" s="14" t="str">
        <v/>
      </c>
      <c r="P25903" s="14" t="str">
        <f ca="1"/>
        <v>Low Cap</v>
      </c>
    </row>
    <row r="25904" spans="11:16">
      <c r="K25904" s="14" t="str">
        <v/>
      </c>
      <c r="L25904" s="14" t="str">
        <v/>
      </c>
      <c r="O25904" s="14" t="str">
        <v/>
      </c>
      <c r="P25904" s="14" t="str">
        <f ca="1"/>
        <v>Low Cap</v>
      </c>
    </row>
    <row r="25905" spans="11:16">
      <c r="K25905" s="14" t="str">
        <v/>
      </c>
      <c r="L25905" s="14" t="str">
        <v/>
      </c>
      <c r="O25905" s="14" t="str">
        <v/>
      </c>
      <c r="P25905" s="14" t="str">
        <f ca="1"/>
        <v>Low Cap</v>
      </c>
    </row>
    <row r="25906" spans="11:16">
      <c r="K25906" s="14" t="str">
        <v/>
      </c>
      <c r="L25906" s="14" t="str">
        <v/>
      </c>
      <c r="O25906" s="14" t="str">
        <v/>
      </c>
      <c r="P25906" s="14" t="str">
        <f ca="1"/>
        <v>Low Cap</v>
      </c>
    </row>
    <row r="25907" spans="11:16">
      <c r="K25907" s="14" t="str">
        <v/>
      </c>
      <c r="L25907" s="14" t="str">
        <v/>
      </c>
      <c r="O25907" s="14" t="str">
        <v/>
      </c>
      <c r="P25907" s="14" t="str">
        <f ca="1"/>
        <v>Low Cap</v>
      </c>
    </row>
    <row r="25908" spans="11:16">
      <c r="K25908" s="14" t="str">
        <v/>
      </c>
      <c r="L25908" s="14" t="str">
        <v/>
      </c>
      <c r="O25908" s="14" t="str">
        <v/>
      </c>
      <c r="P25908" s="14" t="str">
        <f ca="1"/>
        <v>Low Cap</v>
      </c>
    </row>
    <row r="25909" spans="11:16">
      <c r="K25909" s="14" t="str">
        <v/>
      </c>
      <c r="L25909" s="14" t="str">
        <v/>
      </c>
      <c r="O25909" s="14" t="str">
        <v/>
      </c>
      <c r="P25909" s="14" t="str">
        <f ca="1"/>
        <v>Low Cap</v>
      </c>
    </row>
    <row r="25910" spans="11:16">
      <c r="K25910" s="14" t="str">
        <v/>
      </c>
      <c r="L25910" s="14" t="str">
        <v/>
      </c>
      <c r="O25910" s="14" t="str">
        <v/>
      </c>
      <c r="P25910" s="14" t="str">
        <f ca="1"/>
        <v>Low Cap</v>
      </c>
    </row>
    <row r="25911" spans="11:16">
      <c r="K25911" s="14" t="str">
        <v/>
      </c>
      <c r="L25911" s="14" t="str">
        <v/>
      </c>
      <c r="O25911" s="14" t="str">
        <v/>
      </c>
      <c r="P25911" s="14" t="str">
        <f ca="1"/>
        <v>Low Cap</v>
      </c>
    </row>
    <row r="25912" spans="11:16">
      <c r="K25912" s="14" t="str">
        <v/>
      </c>
      <c r="L25912" s="14" t="str">
        <v/>
      </c>
      <c r="O25912" s="14" t="str">
        <v/>
      </c>
      <c r="P25912" s="14" t="str">
        <f ca="1"/>
        <v>Low Cap</v>
      </c>
    </row>
    <row r="25913" spans="11:16">
      <c r="K25913" s="14" t="str">
        <v/>
      </c>
      <c r="L25913" s="14" t="str">
        <v/>
      </c>
      <c r="O25913" s="14" t="str">
        <v/>
      </c>
      <c r="P25913" s="14" t="str">
        <f ca="1"/>
        <v>Low Cap</v>
      </c>
    </row>
    <row r="25914" spans="11:16">
      <c r="K25914" s="14" t="str">
        <v/>
      </c>
      <c r="L25914" s="14" t="str">
        <v/>
      </c>
      <c r="O25914" s="14" t="str">
        <v/>
      </c>
      <c r="P25914" s="14" t="str">
        <f ca="1"/>
        <v>Low Cap</v>
      </c>
    </row>
    <row r="25915" spans="11:16">
      <c r="K25915" s="14" t="str">
        <v/>
      </c>
      <c r="L25915" s="14" t="str">
        <v/>
      </c>
      <c r="O25915" s="14" t="str">
        <v/>
      </c>
      <c r="P25915" s="14" t="str">
        <f ca="1"/>
        <v>Low Cap</v>
      </c>
    </row>
    <row r="25916" spans="11:16">
      <c r="K25916" s="14" t="str">
        <v/>
      </c>
      <c r="L25916" s="14" t="str">
        <v/>
      </c>
      <c r="O25916" s="14" t="str">
        <v/>
      </c>
      <c r="P25916" s="14" t="str">
        <f ca="1"/>
        <v>Low Cap</v>
      </c>
    </row>
    <row r="25917" spans="11:16">
      <c r="K25917" s="14" t="str">
        <v/>
      </c>
      <c r="L25917" s="14" t="str">
        <v/>
      </c>
      <c r="O25917" s="14" t="str">
        <v/>
      </c>
      <c r="P25917" s="14" t="str">
        <f ca="1"/>
        <v>Low Cap</v>
      </c>
    </row>
    <row r="25918" spans="11:16">
      <c r="K25918" s="14" t="str">
        <v/>
      </c>
      <c r="L25918" s="14" t="str">
        <v/>
      </c>
      <c r="O25918" s="14" t="str">
        <v/>
      </c>
      <c r="P25918" s="14" t="str">
        <f ca="1"/>
        <v>Low Cap</v>
      </c>
    </row>
    <row r="25919" spans="11:16">
      <c r="K25919" s="14" t="str">
        <v/>
      </c>
      <c r="L25919" s="14" t="str">
        <v/>
      </c>
      <c r="O25919" s="14" t="str">
        <v/>
      </c>
      <c r="P25919" s="14" t="str">
        <f ca="1"/>
        <v>Low Cap</v>
      </c>
    </row>
    <row r="25920" spans="11:16">
      <c r="K25920" s="14" t="str">
        <v/>
      </c>
      <c r="L25920" s="14" t="str">
        <v/>
      </c>
      <c r="O25920" s="14" t="str">
        <v/>
      </c>
      <c r="P25920" s="14" t="str">
        <f ca="1"/>
        <v>Low Cap</v>
      </c>
    </row>
    <row r="25921" spans="11:16">
      <c r="K25921" s="14" t="str">
        <v/>
      </c>
      <c r="L25921" s="14" t="str">
        <v/>
      </c>
      <c r="O25921" s="14" t="str">
        <v/>
      </c>
      <c r="P25921" s="14" t="str">
        <f ca="1"/>
        <v>Low Cap</v>
      </c>
    </row>
    <row r="25922" spans="11:16">
      <c r="K25922" s="14" t="str">
        <v/>
      </c>
      <c r="L25922" s="14" t="str">
        <v/>
      </c>
      <c r="O25922" s="14" t="str">
        <v/>
      </c>
      <c r="P25922" s="14" t="str">
        <f ca="1"/>
        <v>Low Cap</v>
      </c>
    </row>
    <row r="25923" spans="11:16">
      <c r="K25923" s="14" t="str">
        <v/>
      </c>
      <c r="L25923" s="14" t="str">
        <v/>
      </c>
      <c r="O25923" s="14" t="str">
        <v/>
      </c>
      <c r="P25923" s="14" t="str">
        <f ca="1"/>
        <v>Low Cap</v>
      </c>
    </row>
    <row r="25924" spans="11:16">
      <c r="K25924" s="14" t="str">
        <v/>
      </c>
      <c r="L25924" s="14" t="str">
        <v/>
      </c>
      <c r="O25924" s="14" t="str">
        <v/>
      </c>
      <c r="P25924" s="14" t="str">
        <f ca="1"/>
        <v>Low Cap</v>
      </c>
    </row>
    <row r="25925" spans="11:16">
      <c r="K25925" s="14" t="str">
        <v/>
      </c>
      <c r="L25925" s="14" t="str">
        <v/>
      </c>
      <c r="O25925" s="14" t="str">
        <v/>
      </c>
      <c r="P25925" s="14" t="str">
        <f ca="1"/>
        <v>Low Cap</v>
      </c>
    </row>
    <row r="25926" spans="11:16">
      <c r="K25926" s="14" t="str">
        <v/>
      </c>
      <c r="L25926" s="14" t="str">
        <v/>
      </c>
      <c r="O25926" s="14" t="str">
        <v/>
      </c>
      <c r="P25926" s="14" t="str">
        <f ca="1"/>
        <v>Low Cap</v>
      </c>
    </row>
    <row r="25927" spans="11:16">
      <c r="K25927" s="14" t="str">
        <v/>
      </c>
      <c r="L25927" s="14" t="str">
        <v/>
      </c>
      <c r="O25927" s="14" t="str">
        <v/>
      </c>
      <c r="P25927" s="14" t="str">
        <f ca="1"/>
        <v>Low Cap</v>
      </c>
    </row>
    <row r="25928" spans="11:16">
      <c r="K25928" s="14" t="str">
        <v/>
      </c>
      <c r="L25928" s="14" t="str">
        <v/>
      </c>
      <c r="O25928" s="14" t="str">
        <v/>
      </c>
      <c r="P25928" s="14" t="str">
        <f ca="1"/>
        <v>Low Cap</v>
      </c>
    </row>
    <row r="25929" spans="11:16">
      <c r="K25929" s="14" t="str">
        <v/>
      </c>
      <c r="L25929" s="14" t="str">
        <v/>
      </c>
      <c r="O25929" s="14" t="str">
        <v/>
      </c>
      <c r="P25929" s="14" t="str">
        <f ca="1"/>
        <v>Low Cap</v>
      </c>
    </row>
    <row r="25930" spans="11:16">
      <c r="K25930" s="14" t="str">
        <v/>
      </c>
      <c r="L25930" s="14" t="str">
        <v/>
      </c>
      <c r="O25930" s="14" t="str">
        <v/>
      </c>
      <c r="P25930" s="14" t="str">
        <f ca="1"/>
        <v>Low Cap</v>
      </c>
    </row>
    <row r="25931" spans="11:16">
      <c r="K25931" s="14" t="str">
        <v/>
      </c>
      <c r="L25931" s="14" t="str">
        <v/>
      </c>
      <c r="O25931" s="14" t="str">
        <v/>
      </c>
      <c r="P25931" s="14" t="str">
        <f ca="1"/>
        <v>Low Cap</v>
      </c>
    </row>
    <row r="25932" spans="11:16">
      <c r="K25932" s="14" t="str">
        <v/>
      </c>
      <c r="L25932" s="14" t="str">
        <v/>
      </c>
      <c r="O25932" s="14" t="str">
        <v/>
      </c>
      <c r="P25932" s="14" t="str">
        <f ca="1"/>
        <v>Low Cap</v>
      </c>
    </row>
    <row r="25933" spans="11:16">
      <c r="K25933" s="14" t="str">
        <v/>
      </c>
      <c r="L25933" s="14" t="str">
        <v/>
      </c>
      <c r="O25933" s="14" t="str">
        <v/>
      </c>
      <c r="P25933" s="14" t="str">
        <f ca="1"/>
        <v>Low Cap</v>
      </c>
    </row>
    <row r="25934" spans="11:16">
      <c r="K25934" s="14" t="str">
        <v/>
      </c>
      <c r="L25934" s="14" t="str">
        <v/>
      </c>
      <c r="O25934" s="14" t="str">
        <v/>
      </c>
      <c r="P25934" s="14" t="str">
        <f ca="1"/>
        <v>Low Cap</v>
      </c>
    </row>
    <row r="25935" spans="11:16">
      <c r="K25935" s="14" t="str">
        <v/>
      </c>
      <c r="L25935" s="14" t="str">
        <v/>
      </c>
      <c r="O25935" s="14" t="str">
        <v/>
      </c>
      <c r="P25935" s="14" t="str">
        <f ca="1"/>
        <v>Low Cap</v>
      </c>
    </row>
    <row r="25936" spans="11:16">
      <c r="K25936" s="14" t="str">
        <v/>
      </c>
      <c r="L25936" s="14" t="str">
        <v/>
      </c>
      <c r="O25936" s="14" t="str">
        <v/>
      </c>
      <c r="P25936" s="14" t="str">
        <f ca="1"/>
        <v>Low Cap</v>
      </c>
    </row>
    <row r="25937" spans="11:16">
      <c r="K25937" s="14" t="str">
        <v/>
      </c>
      <c r="L25937" s="14" t="str">
        <v/>
      </c>
      <c r="O25937" s="14" t="str">
        <v/>
      </c>
      <c r="P25937" s="14" t="str">
        <f ca="1"/>
        <v>Low Cap</v>
      </c>
    </row>
    <row r="25938" spans="11:16">
      <c r="K25938" s="14" t="str">
        <v/>
      </c>
      <c r="L25938" s="14" t="str">
        <v/>
      </c>
      <c r="O25938" s="14" t="str">
        <v/>
      </c>
      <c r="P25938" s="14" t="str">
        <f ca="1"/>
        <v>Low Cap</v>
      </c>
    </row>
    <row r="25939" spans="11:16">
      <c r="K25939" s="14" t="str">
        <v/>
      </c>
      <c r="L25939" s="14" t="str">
        <v/>
      </c>
      <c r="O25939" s="14" t="str">
        <v/>
      </c>
      <c r="P25939" s="14" t="str">
        <f ca="1"/>
        <v>Low Cap</v>
      </c>
    </row>
    <row r="25940" spans="11:16">
      <c r="K25940" s="14" t="str">
        <v/>
      </c>
      <c r="L25940" s="14" t="str">
        <v/>
      </c>
      <c r="O25940" s="14" t="str">
        <v/>
      </c>
      <c r="P25940" s="14" t="str">
        <f ca="1"/>
        <v>Low Cap</v>
      </c>
    </row>
    <row r="25941" spans="11:16">
      <c r="K25941" s="14" t="str">
        <v/>
      </c>
      <c r="L25941" s="14" t="str">
        <v/>
      </c>
      <c r="O25941" s="14" t="str">
        <v/>
      </c>
      <c r="P25941" s="14" t="str">
        <f ca="1"/>
        <v>Low Cap</v>
      </c>
    </row>
    <row r="25942" spans="11:16">
      <c r="K25942" s="14" t="str">
        <v/>
      </c>
      <c r="L25942" s="14" t="str">
        <v/>
      </c>
      <c r="O25942" s="14" t="str">
        <v/>
      </c>
      <c r="P25942" s="14" t="str">
        <f ca="1"/>
        <v>Low Cap</v>
      </c>
    </row>
    <row r="25943" spans="11:16">
      <c r="K25943" s="14" t="str">
        <v/>
      </c>
      <c r="L25943" s="14" t="str">
        <v/>
      </c>
      <c r="O25943" s="14" t="str">
        <v/>
      </c>
      <c r="P25943" s="14" t="str">
        <f ca="1"/>
        <v>Low Cap</v>
      </c>
    </row>
    <row r="25944" spans="11:16">
      <c r="K25944" s="14" t="str">
        <v/>
      </c>
      <c r="L25944" s="14" t="str">
        <v/>
      </c>
      <c r="O25944" s="14" t="str">
        <v/>
      </c>
      <c r="P25944" s="14" t="str">
        <f ca="1"/>
        <v>Low Cap</v>
      </c>
    </row>
    <row r="25945" spans="11:16">
      <c r="K25945" s="14" t="str">
        <v/>
      </c>
      <c r="L25945" s="14" t="str">
        <v/>
      </c>
      <c r="O25945" s="14" t="str">
        <v/>
      </c>
      <c r="P25945" s="14" t="str">
        <f ca="1"/>
        <v>Low Cap</v>
      </c>
    </row>
    <row r="25946" spans="11:16">
      <c r="K25946" s="14" t="str">
        <v/>
      </c>
      <c r="L25946" s="14" t="str">
        <v/>
      </c>
      <c r="O25946" s="14" t="str">
        <v/>
      </c>
      <c r="P25946" s="14" t="str">
        <f ca="1"/>
        <v>Low Cap</v>
      </c>
    </row>
    <row r="25947" spans="11:16">
      <c r="K25947" s="14" t="str">
        <v/>
      </c>
      <c r="L25947" s="14" t="str">
        <v/>
      </c>
      <c r="O25947" s="14" t="str">
        <v/>
      </c>
      <c r="P25947" s="14" t="str">
        <f ca="1"/>
        <v>Low Cap</v>
      </c>
    </row>
    <row r="25948" spans="11:16">
      <c r="K25948" s="14" t="str">
        <v/>
      </c>
      <c r="L25948" s="14" t="str">
        <v/>
      </c>
      <c r="O25948" s="14" t="str">
        <v/>
      </c>
      <c r="P25948" s="14" t="str">
        <f ca="1"/>
        <v>Low Cap</v>
      </c>
    </row>
    <row r="25949" spans="11:16">
      <c r="K25949" s="14" t="str">
        <v/>
      </c>
      <c r="L25949" s="14" t="str">
        <v/>
      </c>
      <c r="O25949" s="14" t="str">
        <v/>
      </c>
      <c r="P25949" s="14" t="str">
        <f ca="1"/>
        <v>Low Cap</v>
      </c>
    </row>
    <row r="25950" spans="11:16">
      <c r="K25950" s="14" t="str">
        <v/>
      </c>
      <c r="L25950" s="14" t="str">
        <v/>
      </c>
      <c r="O25950" s="14" t="str">
        <v/>
      </c>
      <c r="P25950" s="14" t="str">
        <f ca="1"/>
        <v>Low Cap</v>
      </c>
    </row>
    <row r="25951" spans="11:16">
      <c r="K25951" s="14" t="str">
        <v/>
      </c>
      <c r="L25951" s="14" t="str">
        <v/>
      </c>
      <c r="O25951" s="14" t="str">
        <v/>
      </c>
      <c r="P25951" s="14" t="str">
        <f ca="1"/>
        <v>Low Cap</v>
      </c>
    </row>
    <row r="25952" spans="11:16">
      <c r="K25952" s="14" t="str">
        <v/>
      </c>
      <c r="L25952" s="14" t="str">
        <v/>
      </c>
      <c r="O25952" s="14" t="str">
        <v/>
      </c>
      <c r="P25952" s="14" t="str">
        <f ca="1"/>
        <v>Low Cap</v>
      </c>
    </row>
    <row r="25953" spans="11:16">
      <c r="K25953" s="14" t="str">
        <v/>
      </c>
      <c r="L25953" s="14" t="str">
        <v/>
      </c>
      <c r="O25953" s="14" t="str">
        <v/>
      </c>
      <c r="P25953" s="14" t="str">
        <f ca="1"/>
        <v>Low Cap</v>
      </c>
    </row>
    <row r="25954" spans="11:16">
      <c r="K25954" s="14" t="str">
        <v/>
      </c>
      <c r="L25954" s="14" t="str">
        <v/>
      </c>
      <c r="O25954" s="14" t="str">
        <v/>
      </c>
      <c r="P25954" s="14" t="str">
        <f ca="1"/>
        <v>Low Cap</v>
      </c>
    </row>
    <row r="25955" spans="11:16">
      <c r="K25955" s="14" t="str">
        <v/>
      </c>
      <c r="L25955" s="14" t="str">
        <v/>
      </c>
      <c r="O25955" s="14" t="str">
        <v/>
      </c>
      <c r="P25955" s="14" t="str">
        <f ca="1"/>
        <v>Low Cap</v>
      </c>
    </row>
    <row r="25956" spans="11:16">
      <c r="K25956" s="14" t="str">
        <v/>
      </c>
      <c r="L25956" s="14" t="str">
        <v/>
      </c>
      <c r="O25956" s="14" t="str">
        <v/>
      </c>
      <c r="P25956" s="14" t="str">
        <f ca="1"/>
        <v>Low Cap</v>
      </c>
    </row>
    <row r="25957" spans="11:16">
      <c r="K25957" s="14" t="str">
        <v/>
      </c>
      <c r="L25957" s="14" t="str">
        <v/>
      </c>
      <c r="O25957" s="14" t="str">
        <v/>
      </c>
      <c r="P25957" s="14" t="str">
        <f ca="1"/>
        <v>Low Cap</v>
      </c>
    </row>
    <row r="25958" spans="11:16">
      <c r="K25958" s="14" t="str">
        <v/>
      </c>
      <c r="L25958" s="14" t="str">
        <v/>
      </c>
      <c r="O25958" s="14" t="str">
        <v/>
      </c>
      <c r="P25958" s="14" t="str">
        <f ca="1"/>
        <v>Low Cap</v>
      </c>
    </row>
    <row r="25959" spans="11:16">
      <c r="K25959" s="14" t="str">
        <v/>
      </c>
      <c r="L25959" s="14" t="str">
        <v/>
      </c>
      <c r="O25959" s="14" t="str">
        <v/>
      </c>
      <c r="P25959" s="14" t="str">
        <f ca="1"/>
        <v>Low Cap</v>
      </c>
    </row>
    <row r="25960" spans="11:16">
      <c r="K25960" s="14" t="str">
        <v/>
      </c>
      <c r="L25960" s="14" t="str">
        <v/>
      </c>
      <c r="O25960" s="14" t="str">
        <v/>
      </c>
      <c r="P25960" s="14" t="str">
        <f ca="1"/>
        <v>Low Cap</v>
      </c>
    </row>
    <row r="25961" spans="11:16">
      <c r="K25961" s="14" t="str">
        <v/>
      </c>
      <c r="L25961" s="14" t="str">
        <v/>
      </c>
      <c r="O25961" s="14" t="str">
        <v/>
      </c>
      <c r="P25961" s="14" t="str">
        <f ca="1"/>
        <v>Low Cap</v>
      </c>
    </row>
    <row r="25962" spans="11:16">
      <c r="K25962" s="14" t="str">
        <v/>
      </c>
      <c r="L25962" s="14" t="str">
        <v/>
      </c>
      <c r="O25962" s="14" t="str">
        <v/>
      </c>
      <c r="P25962" s="14" t="str">
        <f ca="1"/>
        <v>Low Cap</v>
      </c>
    </row>
    <row r="25963" spans="11:16">
      <c r="K25963" s="14" t="str">
        <v/>
      </c>
      <c r="L25963" s="14" t="str">
        <v/>
      </c>
      <c r="O25963" s="14" t="str">
        <v/>
      </c>
      <c r="P25963" s="14" t="str">
        <f ca="1"/>
        <v>Low Cap</v>
      </c>
    </row>
    <row r="25964" spans="11:16">
      <c r="K25964" s="14" t="str">
        <v/>
      </c>
      <c r="L25964" s="14" t="str">
        <v/>
      </c>
      <c r="O25964" s="14" t="str">
        <v/>
      </c>
      <c r="P25964" s="14" t="str">
        <f ca="1"/>
        <v>Low Cap</v>
      </c>
    </row>
    <row r="25965" spans="11:16">
      <c r="K25965" s="14" t="str">
        <v/>
      </c>
      <c r="L25965" s="14" t="str">
        <v/>
      </c>
      <c r="O25965" s="14" t="str">
        <v/>
      </c>
      <c r="P25965" s="14" t="str">
        <f ca="1"/>
        <v>Low Cap</v>
      </c>
    </row>
    <row r="25966" spans="11:16">
      <c r="K25966" s="14" t="str">
        <v/>
      </c>
      <c r="L25966" s="14" t="str">
        <v/>
      </c>
      <c r="O25966" s="14" t="str">
        <v/>
      </c>
      <c r="P25966" s="14" t="str">
        <f ca="1"/>
        <v>Low Cap</v>
      </c>
    </row>
    <row r="25967" spans="11:16">
      <c r="K25967" s="14" t="str">
        <v/>
      </c>
      <c r="L25967" s="14" t="str">
        <v/>
      </c>
      <c r="O25967" s="14" t="str">
        <v/>
      </c>
      <c r="P25967" s="14" t="str">
        <f ca="1"/>
        <v>Low Cap</v>
      </c>
    </row>
    <row r="25968" spans="11:16">
      <c r="K25968" s="14" t="str">
        <v/>
      </c>
      <c r="L25968" s="14" t="str">
        <v/>
      </c>
      <c r="O25968" s="14" t="str">
        <v/>
      </c>
      <c r="P25968" s="14" t="str">
        <f ca="1"/>
        <v>Low Cap</v>
      </c>
    </row>
    <row r="25969" spans="11:16">
      <c r="K25969" s="14" t="str">
        <v/>
      </c>
      <c r="L25969" s="14" t="str">
        <v/>
      </c>
      <c r="O25969" s="14" t="str">
        <v/>
      </c>
      <c r="P25969" s="14" t="str">
        <f ca="1"/>
        <v>Low Cap</v>
      </c>
    </row>
    <row r="25970" spans="11:16">
      <c r="K25970" s="14" t="str">
        <v/>
      </c>
      <c r="L25970" s="14" t="str">
        <v/>
      </c>
      <c r="O25970" s="14" t="str">
        <v/>
      </c>
      <c r="P25970" s="14" t="str">
        <f ca="1"/>
        <v>Low Cap</v>
      </c>
    </row>
    <row r="25971" spans="11:16">
      <c r="K25971" s="14" t="str">
        <v/>
      </c>
      <c r="L25971" s="14" t="str">
        <v/>
      </c>
      <c r="O25971" s="14" t="str">
        <v/>
      </c>
      <c r="P25971" s="14" t="str">
        <f ca="1"/>
        <v>Low Cap</v>
      </c>
    </row>
    <row r="25972" spans="11:16">
      <c r="K25972" s="14" t="str">
        <v/>
      </c>
      <c r="L25972" s="14" t="str">
        <v/>
      </c>
      <c r="O25972" s="14" t="str">
        <v/>
      </c>
      <c r="P25972" s="14" t="str">
        <f ca="1"/>
        <v>Low Cap</v>
      </c>
    </row>
    <row r="25973" spans="11:16">
      <c r="K25973" s="14" t="str">
        <v/>
      </c>
      <c r="L25973" s="14" t="str">
        <v/>
      </c>
      <c r="O25973" s="14" t="str">
        <v/>
      </c>
      <c r="P25973" s="14" t="str">
        <f ca="1"/>
        <v>Low Cap</v>
      </c>
    </row>
    <row r="25974" spans="11:16">
      <c r="K25974" s="14" t="str">
        <v/>
      </c>
      <c r="L25974" s="14" t="str">
        <v/>
      </c>
      <c r="O25974" s="14" t="str">
        <v/>
      </c>
      <c r="P25974" s="14" t="str">
        <f ca="1"/>
        <v>Low Cap</v>
      </c>
    </row>
    <row r="25975" spans="11:16">
      <c r="K25975" s="14" t="str">
        <v/>
      </c>
      <c r="L25975" s="14" t="str">
        <v/>
      </c>
      <c r="O25975" s="14" t="str">
        <v/>
      </c>
      <c r="P25975" s="14" t="str">
        <f ca="1"/>
        <v>Low Cap</v>
      </c>
    </row>
    <row r="25976" spans="11:16">
      <c r="K25976" s="14" t="str">
        <v/>
      </c>
      <c r="L25976" s="14" t="str">
        <v/>
      </c>
      <c r="O25976" s="14" t="str">
        <v/>
      </c>
      <c r="P25976" s="14" t="str">
        <f ca="1"/>
        <v>Low Cap</v>
      </c>
    </row>
    <row r="25977" spans="11:16">
      <c r="K25977" s="14" t="str">
        <v/>
      </c>
      <c r="L25977" s="14" t="str">
        <v/>
      </c>
      <c r="O25977" s="14" t="str">
        <v/>
      </c>
      <c r="P25977" s="14" t="str">
        <f ca="1"/>
        <v>Low Cap</v>
      </c>
    </row>
    <row r="25978" spans="11:16">
      <c r="K25978" s="14" t="str">
        <v/>
      </c>
      <c r="L25978" s="14" t="str">
        <v/>
      </c>
      <c r="O25978" s="14" t="str">
        <v/>
      </c>
      <c r="P25978" s="14" t="str">
        <f ca="1"/>
        <v>Low Cap</v>
      </c>
    </row>
    <row r="25979" spans="11:16">
      <c r="K25979" s="14" t="str">
        <v/>
      </c>
      <c r="L25979" s="14" t="str">
        <v/>
      </c>
      <c r="O25979" s="14" t="str">
        <v/>
      </c>
      <c r="P25979" s="14" t="str">
        <f ca="1"/>
        <v>Low Cap</v>
      </c>
    </row>
    <row r="25980" spans="11:16">
      <c r="K25980" s="14" t="str">
        <v/>
      </c>
      <c r="L25980" s="14" t="str">
        <v/>
      </c>
      <c r="O25980" s="14" t="str">
        <v/>
      </c>
      <c r="P25980" s="14" t="str">
        <f ca="1"/>
        <v>Low Cap</v>
      </c>
    </row>
    <row r="25981" spans="11:16">
      <c r="K25981" s="14" t="str">
        <v/>
      </c>
      <c r="L25981" s="14" t="str">
        <v/>
      </c>
      <c r="O25981" s="14" t="str">
        <v/>
      </c>
      <c r="P25981" s="14" t="str">
        <f ca="1"/>
        <v>Low Cap</v>
      </c>
    </row>
    <row r="25982" spans="11:16">
      <c r="K25982" s="14" t="str">
        <v/>
      </c>
      <c r="L25982" s="14" t="str">
        <v/>
      </c>
      <c r="O25982" s="14" t="str">
        <v/>
      </c>
      <c r="P25982" s="14" t="str">
        <f ca="1"/>
        <v>Low Cap</v>
      </c>
    </row>
    <row r="25983" spans="11:16">
      <c r="K25983" s="14" t="str">
        <v/>
      </c>
      <c r="L25983" s="14" t="str">
        <v/>
      </c>
      <c r="O25983" s="14" t="str">
        <v/>
      </c>
      <c r="P25983" s="14" t="str">
        <f ca="1"/>
        <v>Low Cap</v>
      </c>
    </row>
    <row r="25984" spans="11:16">
      <c r="K25984" s="14" t="str">
        <v/>
      </c>
      <c r="L25984" s="14" t="str">
        <v/>
      </c>
      <c r="O25984" s="14" t="str">
        <v/>
      </c>
      <c r="P25984" s="14" t="str">
        <f ca="1"/>
        <v>Low Cap</v>
      </c>
    </row>
    <row r="25985" spans="11:16">
      <c r="K25985" s="14" t="str">
        <v/>
      </c>
      <c r="L25985" s="14" t="str">
        <v/>
      </c>
      <c r="O25985" s="14" t="str">
        <v/>
      </c>
      <c r="P25985" s="14" t="str">
        <f ca="1"/>
        <v>Low Cap</v>
      </c>
    </row>
    <row r="25986" spans="11:16">
      <c r="K25986" s="14" t="str">
        <v/>
      </c>
      <c r="L25986" s="14" t="str">
        <v/>
      </c>
      <c r="O25986" s="14" t="str">
        <v/>
      </c>
      <c r="P25986" s="14" t="str">
        <f ca="1"/>
        <v>Low Cap</v>
      </c>
    </row>
    <row r="25987" spans="11:16">
      <c r="K25987" s="14" t="str">
        <v/>
      </c>
      <c r="L25987" s="14" t="str">
        <v/>
      </c>
      <c r="O25987" s="14" t="str">
        <v/>
      </c>
      <c r="P25987" s="14" t="str">
        <f ca="1"/>
        <v>Low Cap</v>
      </c>
    </row>
    <row r="25988" spans="11:16">
      <c r="K25988" s="14" t="str">
        <v/>
      </c>
      <c r="L25988" s="14" t="str">
        <v/>
      </c>
      <c r="O25988" s="14" t="str">
        <v/>
      </c>
      <c r="P25988" s="14" t="str">
        <f ca="1"/>
        <v>Low Cap</v>
      </c>
    </row>
    <row r="25989" spans="11:16">
      <c r="K25989" s="14" t="str">
        <v/>
      </c>
      <c r="L25989" s="14" t="str">
        <v/>
      </c>
      <c r="O25989" s="14" t="str">
        <v/>
      </c>
      <c r="P25989" s="14" t="str">
        <f ca="1"/>
        <v>Low Cap</v>
      </c>
    </row>
    <row r="25990" spans="11:16">
      <c r="K25990" s="14" t="str">
        <v/>
      </c>
      <c r="L25990" s="14" t="str">
        <v/>
      </c>
      <c r="O25990" s="14" t="str">
        <v/>
      </c>
      <c r="P25990" s="14" t="str">
        <f ca="1"/>
        <v>Low Cap</v>
      </c>
    </row>
    <row r="25991" spans="11:16">
      <c r="K25991" s="14" t="str">
        <v/>
      </c>
      <c r="L25991" s="14" t="str">
        <v/>
      </c>
      <c r="O25991" s="14" t="str">
        <v/>
      </c>
      <c r="P25991" s="14" t="str">
        <f ca="1"/>
        <v>Low Cap</v>
      </c>
    </row>
    <row r="25992" spans="11:16">
      <c r="K25992" s="14" t="str">
        <v/>
      </c>
      <c r="L25992" s="14" t="str">
        <v/>
      </c>
      <c r="O25992" s="14" t="str">
        <v/>
      </c>
      <c r="P25992" s="14" t="str">
        <f ca="1"/>
        <v>Low Cap</v>
      </c>
    </row>
    <row r="25993" spans="11:16">
      <c r="K25993" s="14" t="str">
        <v/>
      </c>
      <c r="L25993" s="14" t="str">
        <v/>
      </c>
      <c r="O25993" s="14" t="str">
        <v/>
      </c>
      <c r="P25993" s="14" t="str">
        <f ca="1"/>
        <v>Low Cap</v>
      </c>
    </row>
    <row r="25994" spans="11:16">
      <c r="K25994" s="14" t="str">
        <v/>
      </c>
      <c r="L25994" s="14" t="str">
        <v/>
      </c>
      <c r="O25994" s="14" t="str">
        <v/>
      </c>
      <c r="P25994" s="14" t="str">
        <f ca="1"/>
        <v>Low Cap</v>
      </c>
    </row>
    <row r="25995" spans="11:16">
      <c r="K25995" s="14" t="str">
        <v/>
      </c>
      <c r="L25995" s="14" t="str">
        <v/>
      </c>
      <c r="O25995" s="14" t="str">
        <v/>
      </c>
      <c r="P25995" s="14" t="str">
        <f ca="1"/>
        <v>Low Cap</v>
      </c>
    </row>
    <row r="25996" spans="11:16">
      <c r="K25996" s="14" t="str">
        <v/>
      </c>
      <c r="L25996" s="14" t="str">
        <v/>
      </c>
      <c r="O25996" s="14" t="str">
        <v/>
      </c>
      <c r="P25996" s="14" t="str">
        <f ca="1"/>
        <v>Low Cap</v>
      </c>
    </row>
    <row r="25997" spans="11:16">
      <c r="K25997" s="14" t="str">
        <v/>
      </c>
      <c r="L25997" s="14" t="str">
        <v/>
      </c>
      <c r="O25997" s="14" t="str">
        <v/>
      </c>
      <c r="P25997" s="14" t="str">
        <f ca="1"/>
        <v>Low Cap</v>
      </c>
    </row>
    <row r="25998" spans="11:16">
      <c r="K25998" s="14" t="str">
        <v/>
      </c>
      <c r="L25998" s="14" t="str">
        <v/>
      </c>
      <c r="O25998" s="14" t="str">
        <v/>
      </c>
      <c r="P25998" s="14" t="str">
        <f ca="1"/>
        <v>Low Cap</v>
      </c>
    </row>
    <row r="25999" spans="11:16">
      <c r="K25999" s="14" t="str">
        <v/>
      </c>
      <c r="L25999" s="14" t="str">
        <v/>
      </c>
      <c r="O25999" s="14" t="str">
        <v/>
      </c>
      <c r="P25999" s="14" t="str">
        <f ca="1"/>
        <v>Low Cap</v>
      </c>
    </row>
    <row r="26000" spans="11:16">
      <c r="K26000" s="14" t="str">
        <v/>
      </c>
      <c r="L26000" s="14" t="str">
        <v/>
      </c>
      <c r="O26000" s="14" t="str">
        <v/>
      </c>
      <c r="P26000" s="14" t="str">
        <f ca="1"/>
        <v>Low Cap</v>
      </c>
    </row>
    <row r="26001" spans="11:16">
      <c r="K26001" s="14" t="str">
        <v/>
      </c>
      <c r="L26001" s="14" t="str">
        <v/>
      </c>
      <c r="O26001" s="14" t="str">
        <v/>
      </c>
      <c r="P26001" s="14" t="str">
        <f ca="1"/>
        <v>Low Cap</v>
      </c>
    </row>
    <row r="26002" spans="11:16">
      <c r="K26002" s="14" t="str">
        <v/>
      </c>
      <c r="L26002" s="14" t="str">
        <v/>
      </c>
      <c r="O26002" s="14" t="str">
        <v/>
      </c>
      <c r="P26002" s="14" t="str">
        <f ca="1"/>
        <v>Low Cap</v>
      </c>
    </row>
    <row r="26003" spans="11:16">
      <c r="K26003" s="14" t="str">
        <v/>
      </c>
      <c r="L26003" s="14" t="str">
        <v/>
      </c>
      <c r="O26003" s="14" t="str">
        <v/>
      </c>
      <c r="P26003" s="14" t="str">
        <f ca="1"/>
        <v>Low Cap</v>
      </c>
    </row>
    <row r="26004" spans="11:16">
      <c r="K26004" s="14" t="str">
        <v/>
      </c>
      <c r="L26004" s="14" t="str">
        <v/>
      </c>
      <c r="O26004" s="14" t="str">
        <v/>
      </c>
      <c r="P26004" s="14" t="str">
        <f ca="1"/>
        <v>Low Cap</v>
      </c>
    </row>
    <row r="26005" spans="11:16">
      <c r="K26005" s="14" t="str">
        <v/>
      </c>
      <c r="L26005" s="14" t="str">
        <v/>
      </c>
      <c r="O26005" s="14" t="str">
        <v/>
      </c>
      <c r="P26005" s="14" t="str">
        <f ca="1"/>
        <v>Low Cap</v>
      </c>
    </row>
    <row r="26006" spans="11:16">
      <c r="K26006" s="14" t="str">
        <v/>
      </c>
      <c r="L26006" s="14" t="str">
        <v/>
      </c>
      <c r="O26006" s="14" t="str">
        <v/>
      </c>
      <c r="P26006" s="14" t="str">
        <f ca="1"/>
        <v>Low Cap</v>
      </c>
    </row>
    <row r="26007" spans="11:16">
      <c r="K26007" s="14" t="str">
        <v/>
      </c>
      <c r="L26007" s="14" t="str">
        <v/>
      </c>
      <c r="O26007" s="14" t="str">
        <v/>
      </c>
      <c r="P26007" s="14" t="str">
        <f ca="1"/>
        <v>Low Cap</v>
      </c>
    </row>
    <row r="26008" spans="11:16">
      <c r="K26008" s="14" t="str">
        <v/>
      </c>
      <c r="L26008" s="14" t="str">
        <v/>
      </c>
      <c r="O26008" s="14" t="str">
        <v/>
      </c>
      <c r="P26008" s="14" t="str">
        <f ca="1"/>
        <v>Low Cap</v>
      </c>
    </row>
    <row r="26009" spans="11:16">
      <c r="K26009" s="14" t="str">
        <v/>
      </c>
      <c r="L26009" s="14" t="str">
        <v/>
      </c>
      <c r="O26009" s="14" t="str">
        <v/>
      </c>
      <c r="P26009" s="14" t="str">
        <f ca="1"/>
        <v>Low Cap</v>
      </c>
    </row>
    <row r="26010" spans="11:16">
      <c r="K26010" s="14" t="str">
        <v/>
      </c>
      <c r="L26010" s="14" t="str">
        <v/>
      </c>
      <c r="O26010" s="14" t="str">
        <v/>
      </c>
      <c r="P26010" s="14" t="str">
        <f ca="1"/>
        <v>Low Cap</v>
      </c>
    </row>
    <row r="26011" spans="11:16">
      <c r="K26011" s="14" t="str">
        <v/>
      </c>
      <c r="L26011" s="14" t="str">
        <v/>
      </c>
      <c r="O26011" s="14" t="str">
        <v/>
      </c>
      <c r="P26011" s="14" t="str">
        <f ca="1"/>
        <v>Low Cap</v>
      </c>
    </row>
    <row r="26012" spans="11:16">
      <c r="K26012" s="14" t="str">
        <v/>
      </c>
      <c r="L26012" s="14" t="str">
        <v/>
      </c>
      <c r="O26012" s="14" t="str">
        <v/>
      </c>
      <c r="P26012" s="14" t="str">
        <f ca="1"/>
        <v>Low Cap</v>
      </c>
    </row>
    <row r="26013" spans="11:16">
      <c r="K26013" s="14" t="str">
        <v/>
      </c>
      <c r="L26013" s="14" t="str">
        <v/>
      </c>
      <c r="O26013" s="14" t="str">
        <v/>
      </c>
      <c r="P26013" s="14" t="str">
        <f ca="1"/>
        <v>Low Cap</v>
      </c>
    </row>
    <row r="26014" spans="11:16">
      <c r="K26014" s="14" t="str">
        <v/>
      </c>
      <c r="L26014" s="14" t="str">
        <v/>
      </c>
      <c r="O26014" s="14" t="str">
        <v/>
      </c>
      <c r="P26014" s="14" t="str">
        <f ca="1"/>
        <v>Low Cap</v>
      </c>
    </row>
    <row r="26015" spans="11:16">
      <c r="K26015" s="14" t="str">
        <v/>
      </c>
      <c r="L26015" s="14" t="str">
        <v/>
      </c>
      <c r="O26015" s="14" t="str">
        <v/>
      </c>
      <c r="P26015" s="14" t="str">
        <f ca="1"/>
        <v>Low Cap</v>
      </c>
    </row>
    <row r="26016" spans="11:16">
      <c r="K26016" s="14" t="str">
        <v/>
      </c>
      <c r="L26016" s="14" t="str">
        <v/>
      </c>
      <c r="O26016" s="14" t="str">
        <v/>
      </c>
      <c r="P26016" s="14" t="str">
        <f ca="1"/>
        <v>Low Cap</v>
      </c>
    </row>
    <row r="26017" spans="11:16">
      <c r="K26017" s="14" t="str">
        <v/>
      </c>
      <c r="L26017" s="14" t="str">
        <v/>
      </c>
      <c r="O26017" s="14" t="str">
        <v/>
      </c>
      <c r="P26017" s="14" t="str">
        <f ca="1"/>
        <v>Low Cap</v>
      </c>
    </row>
    <row r="26018" spans="11:16">
      <c r="K26018" s="14" t="str">
        <v/>
      </c>
      <c r="L26018" s="14" t="str">
        <v/>
      </c>
      <c r="O26018" s="14" t="str">
        <v/>
      </c>
      <c r="P26018" s="14" t="str">
        <f ca="1"/>
        <v>Low Cap</v>
      </c>
    </row>
    <row r="26019" spans="11:16">
      <c r="K26019" s="14" t="str">
        <v/>
      </c>
      <c r="L26019" s="14" t="str">
        <v/>
      </c>
      <c r="O26019" s="14" t="str">
        <v/>
      </c>
      <c r="P26019" s="14" t="str">
        <f ca="1"/>
        <v>Low Cap</v>
      </c>
    </row>
    <row r="26020" spans="11:16">
      <c r="K26020" s="14" t="str">
        <v/>
      </c>
      <c r="L26020" s="14" t="str">
        <v/>
      </c>
      <c r="O26020" s="14" t="str">
        <v/>
      </c>
      <c r="P26020" s="14" t="str">
        <f ca="1"/>
        <v>Low Cap</v>
      </c>
    </row>
    <row r="26021" spans="11:16">
      <c r="K26021" s="14" t="str">
        <v/>
      </c>
      <c r="L26021" s="14" t="str">
        <v/>
      </c>
      <c r="O26021" s="14" t="str">
        <v/>
      </c>
      <c r="P26021" s="14" t="str">
        <f ca="1"/>
        <v>Low Cap</v>
      </c>
    </row>
    <row r="26022" spans="11:16">
      <c r="K26022" s="14" t="str">
        <v/>
      </c>
      <c r="L26022" s="14" t="str">
        <v/>
      </c>
      <c r="O26022" s="14" t="str">
        <v/>
      </c>
      <c r="P26022" s="14" t="str">
        <f ca="1"/>
        <v>Low Cap</v>
      </c>
    </row>
    <row r="26023" spans="11:16">
      <c r="K26023" s="14" t="str">
        <v/>
      </c>
      <c r="L26023" s="14" t="str">
        <v/>
      </c>
      <c r="O26023" s="14" t="str">
        <v/>
      </c>
      <c r="P26023" s="14" t="str">
        <f ca="1"/>
        <v>Low Cap</v>
      </c>
    </row>
    <row r="26024" spans="11:16">
      <c r="K26024" s="14" t="str">
        <v/>
      </c>
      <c r="L26024" s="14" t="str">
        <v/>
      </c>
      <c r="O26024" s="14" t="str">
        <v/>
      </c>
      <c r="P26024" s="14" t="str">
        <f ca="1"/>
        <v>Low Cap</v>
      </c>
    </row>
    <row r="26025" spans="11:16">
      <c r="K26025" s="14" t="str">
        <v/>
      </c>
      <c r="L26025" s="14" t="str">
        <v/>
      </c>
      <c r="O26025" s="14" t="str">
        <v/>
      </c>
      <c r="P26025" s="14" t="str">
        <f ca="1"/>
        <v>Low Cap</v>
      </c>
    </row>
    <row r="26026" spans="11:16">
      <c r="K26026" s="14" t="str">
        <v/>
      </c>
      <c r="L26026" s="14" t="str">
        <v/>
      </c>
      <c r="O26026" s="14" t="str">
        <v/>
      </c>
      <c r="P26026" s="14" t="str">
        <f ca="1"/>
        <v>Low Cap</v>
      </c>
    </row>
    <row r="26027" spans="11:16">
      <c r="K26027" s="14" t="str">
        <v/>
      </c>
      <c r="L26027" s="14" t="str">
        <v/>
      </c>
      <c r="O26027" s="14" t="str">
        <v/>
      </c>
      <c r="P26027" s="14" t="str">
        <f ca="1"/>
        <v>Low Cap</v>
      </c>
    </row>
    <row r="26028" spans="11:16">
      <c r="K26028" s="14" t="str">
        <v/>
      </c>
      <c r="L26028" s="14" t="str">
        <v/>
      </c>
      <c r="O26028" s="14" t="str">
        <v/>
      </c>
      <c r="P26028" s="14" t="str">
        <f ca="1"/>
        <v>Low Cap</v>
      </c>
    </row>
    <row r="26029" spans="11:16">
      <c r="K26029" s="14" t="str">
        <v/>
      </c>
      <c r="L26029" s="14" t="str">
        <v/>
      </c>
      <c r="O26029" s="14" t="str">
        <v/>
      </c>
      <c r="P26029" s="14" t="str">
        <f ca="1"/>
        <v>Low Cap</v>
      </c>
    </row>
    <row r="26030" spans="11:16">
      <c r="K26030" s="14" t="str">
        <v/>
      </c>
      <c r="L26030" s="14" t="str">
        <v/>
      </c>
      <c r="O26030" s="14" t="str">
        <v/>
      </c>
      <c r="P26030" s="14" t="str">
        <f ca="1"/>
        <v>Low Cap</v>
      </c>
    </row>
    <row r="26031" spans="11:16">
      <c r="K26031" s="14" t="str">
        <v/>
      </c>
      <c r="L26031" s="14" t="str">
        <v/>
      </c>
      <c r="O26031" s="14" t="str">
        <v/>
      </c>
      <c r="P26031" s="14" t="str">
        <f ca="1"/>
        <v>Low Cap</v>
      </c>
    </row>
    <row r="26032" spans="11:16">
      <c r="K26032" s="14" t="str">
        <v/>
      </c>
      <c r="L26032" s="14" t="str">
        <v/>
      </c>
      <c r="O26032" s="14" t="str">
        <v/>
      </c>
      <c r="P26032" s="14" t="str">
        <f ca="1"/>
        <v>Low Cap</v>
      </c>
    </row>
    <row r="26033" spans="11:16">
      <c r="K26033" s="14" t="str">
        <v/>
      </c>
      <c r="L26033" s="14" t="str">
        <v/>
      </c>
      <c r="O26033" s="14" t="str">
        <v/>
      </c>
      <c r="P26033" s="14" t="str">
        <f ca="1"/>
        <v>Low Cap</v>
      </c>
    </row>
    <row r="26034" spans="11:16">
      <c r="K26034" s="14" t="str">
        <v/>
      </c>
      <c r="L26034" s="14" t="str">
        <v/>
      </c>
      <c r="O26034" s="14" t="str">
        <v/>
      </c>
      <c r="P26034" s="14" t="str">
        <f ca="1"/>
        <v>Low Cap</v>
      </c>
    </row>
    <row r="26035" spans="11:16">
      <c r="K26035" s="14" t="str">
        <v/>
      </c>
      <c r="L26035" s="14" t="str">
        <v/>
      </c>
      <c r="O26035" s="14" t="str">
        <v/>
      </c>
      <c r="P26035" s="14" t="str">
        <f ca="1"/>
        <v>Low Cap</v>
      </c>
    </row>
    <row r="26036" spans="11:16">
      <c r="K26036" s="14" t="str">
        <v/>
      </c>
      <c r="L26036" s="14" t="str">
        <v/>
      </c>
      <c r="O26036" s="14" t="str">
        <v/>
      </c>
      <c r="P26036" s="14" t="str">
        <f ca="1"/>
        <v>Low Cap</v>
      </c>
    </row>
    <row r="26037" spans="11:16">
      <c r="K26037" s="14" t="str">
        <v/>
      </c>
      <c r="L26037" s="14" t="str">
        <v/>
      </c>
      <c r="O26037" s="14" t="str">
        <v/>
      </c>
      <c r="P26037" s="14" t="str">
        <f ca="1"/>
        <v>Low Cap</v>
      </c>
    </row>
    <row r="26038" spans="11:16">
      <c r="K26038" s="14" t="str">
        <v/>
      </c>
      <c r="L26038" s="14" t="str">
        <v/>
      </c>
      <c r="O26038" s="14" t="str">
        <v/>
      </c>
      <c r="P26038" s="14" t="str">
        <f ca="1"/>
        <v>Low Cap</v>
      </c>
    </row>
    <row r="26039" spans="11:16">
      <c r="K26039" s="14" t="str">
        <v/>
      </c>
      <c r="L26039" s="14" t="str">
        <v/>
      </c>
      <c r="O26039" s="14" t="str">
        <v/>
      </c>
      <c r="P26039" s="14" t="str">
        <f ca="1"/>
        <v>Low Cap</v>
      </c>
    </row>
    <row r="26040" spans="11:16">
      <c r="K26040" s="14" t="str">
        <v/>
      </c>
      <c r="L26040" s="14" t="str">
        <v/>
      </c>
      <c r="O26040" s="14" t="str">
        <v/>
      </c>
      <c r="P26040" s="14" t="str">
        <f ca="1"/>
        <v>Low Cap</v>
      </c>
    </row>
    <row r="26041" spans="11:16">
      <c r="K26041" s="14" t="str">
        <v/>
      </c>
      <c r="L26041" s="14" t="str">
        <v/>
      </c>
      <c r="O26041" s="14" t="str">
        <v/>
      </c>
      <c r="P26041" s="14" t="str">
        <f ca="1"/>
        <v>Low Cap</v>
      </c>
    </row>
    <row r="26042" spans="11:16">
      <c r="K26042" s="14" t="str">
        <v/>
      </c>
      <c r="L26042" s="14" t="str">
        <v/>
      </c>
      <c r="O26042" s="14" t="str">
        <v/>
      </c>
      <c r="P26042" s="14" t="str">
        <f ca="1"/>
        <v>Low Cap</v>
      </c>
    </row>
    <row r="26043" spans="11:16">
      <c r="K26043" s="14" t="str">
        <v/>
      </c>
      <c r="L26043" s="14" t="str">
        <v/>
      </c>
      <c r="O26043" s="14" t="str">
        <v/>
      </c>
      <c r="P26043" s="14" t="str">
        <f ca="1"/>
        <v>Low Cap</v>
      </c>
    </row>
    <row r="26044" spans="11:16">
      <c r="K26044" s="14" t="str">
        <v/>
      </c>
      <c r="L26044" s="14" t="str">
        <v/>
      </c>
      <c r="O26044" s="14" t="str">
        <v/>
      </c>
      <c r="P26044" s="14" t="str">
        <f ca="1"/>
        <v>Low Cap</v>
      </c>
    </row>
    <row r="26045" spans="11:16">
      <c r="K26045" s="14" t="str">
        <v/>
      </c>
      <c r="L26045" s="14" t="str">
        <v/>
      </c>
      <c r="O26045" s="14" t="str">
        <v/>
      </c>
      <c r="P26045" s="14" t="str">
        <f ca="1"/>
        <v>Low Cap</v>
      </c>
    </row>
    <row r="26046" spans="11:16">
      <c r="K26046" s="14" t="str">
        <v/>
      </c>
      <c r="L26046" s="14" t="str">
        <v/>
      </c>
      <c r="O26046" s="14" t="str">
        <v/>
      </c>
      <c r="P26046" s="14" t="str">
        <f ca="1"/>
        <v>Low Cap</v>
      </c>
    </row>
    <row r="26047" spans="11:16">
      <c r="K26047" s="14" t="str">
        <v/>
      </c>
      <c r="L26047" s="14" t="str">
        <v/>
      </c>
      <c r="O26047" s="14" t="str">
        <v/>
      </c>
      <c r="P26047" s="14" t="str">
        <f ca="1"/>
        <v>Low Cap</v>
      </c>
    </row>
    <row r="26048" spans="11:16">
      <c r="K26048" s="14" t="str">
        <v/>
      </c>
      <c r="L26048" s="14" t="str">
        <v/>
      </c>
      <c r="O26048" s="14" t="str">
        <v/>
      </c>
      <c r="P26048" s="14" t="str">
        <f ca="1"/>
        <v>Low Cap</v>
      </c>
    </row>
    <row r="26049" spans="11:16">
      <c r="K26049" s="14" t="str">
        <v/>
      </c>
      <c r="L26049" s="14" t="str">
        <v/>
      </c>
      <c r="O26049" s="14" t="str">
        <v/>
      </c>
      <c r="P26049" s="14" t="str">
        <f ca="1"/>
        <v>Low Cap</v>
      </c>
    </row>
    <row r="26050" spans="11:16">
      <c r="K26050" s="14" t="str">
        <v/>
      </c>
      <c r="L26050" s="14" t="str">
        <v/>
      </c>
      <c r="O26050" s="14" t="str">
        <v/>
      </c>
      <c r="P26050" s="14" t="str">
        <f ca="1"/>
        <v>Low Cap</v>
      </c>
    </row>
    <row r="26051" spans="11:16">
      <c r="K26051" s="14" t="str">
        <v/>
      </c>
      <c r="L26051" s="14" t="str">
        <v/>
      </c>
      <c r="O26051" s="14" t="str">
        <v/>
      </c>
      <c r="P26051" s="14" t="str">
        <f ca="1"/>
        <v>Low Cap</v>
      </c>
    </row>
    <row r="26052" spans="11:16">
      <c r="K26052" s="14" t="str">
        <v/>
      </c>
      <c r="L26052" s="14" t="str">
        <v/>
      </c>
      <c r="O26052" s="14" t="str">
        <v/>
      </c>
      <c r="P26052" s="14" t="str">
        <f ca="1"/>
        <v>Low Cap</v>
      </c>
    </row>
    <row r="26053" spans="11:16">
      <c r="K26053" s="14" t="str">
        <v/>
      </c>
      <c r="L26053" s="14" t="str">
        <v/>
      </c>
      <c r="O26053" s="14" t="str">
        <v/>
      </c>
      <c r="P26053" s="14" t="str">
        <f ca="1"/>
        <v>Low Cap</v>
      </c>
    </row>
    <row r="26054" spans="11:16">
      <c r="K26054" s="14" t="str">
        <v/>
      </c>
      <c r="L26054" s="14" t="str">
        <v/>
      </c>
      <c r="O26054" s="14" t="str">
        <v/>
      </c>
      <c r="P26054" s="14" t="str">
        <f ca="1"/>
        <v>Low Cap</v>
      </c>
    </row>
    <row r="26055" spans="11:16">
      <c r="K26055" s="14" t="str">
        <v/>
      </c>
      <c r="L26055" s="14" t="str">
        <v/>
      </c>
      <c r="O26055" s="14" t="str">
        <v/>
      </c>
      <c r="P26055" s="14" t="str">
        <f ca="1"/>
        <v>Low Cap</v>
      </c>
    </row>
    <row r="26056" spans="11:16">
      <c r="K26056" s="14" t="str">
        <v/>
      </c>
      <c r="L26056" s="14" t="str">
        <v/>
      </c>
      <c r="O26056" s="14" t="str">
        <v/>
      </c>
      <c r="P26056" s="14" t="str">
        <f ca="1"/>
        <v>Low Cap</v>
      </c>
    </row>
    <row r="26057" spans="11:16">
      <c r="K26057" s="14" t="str">
        <v/>
      </c>
      <c r="L26057" s="14" t="str">
        <v/>
      </c>
      <c r="O26057" s="14" t="str">
        <v/>
      </c>
      <c r="P26057" s="14" t="str">
        <f ca="1"/>
        <v>Low Cap</v>
      </c>
    </row>
    <row r="26058" spans="11:16">
      <c r="K26058" s="14" t="str">
        <v/>
      </c>
      <c r="L26058" s="14" t="str">
        <v/>
      </c>
      <c r="O26058" s="14" t="str">
        <v/>
      </c>
      <c r="P26058" s="14" t="str">
        <f ca="1"/>
        <v>Low Cap</v>
      </c>
    </row>
    <row r="26059" spans="11:16">
      <c r="K26059" s="14" t="str">
        <v/>
      </c>
      <c r="L26059" s="14" t="str">
        <v/>
      </c>
      <c r="O26059" s="14" t="str">
        <v/>
      </c>
      <c r="P26059" s="14" t="str">
        <f ca="1"/>
        <v>Low Cap</v>
      </c>
    </row>
    <row r="26060" spans="11:16">
      <c r="K26060" s="14" t="str">
        <v/>
      </c>
      <c r="L26060" s="14" t="str">
        <v/>
      </c>
      <c r="O26060" s="14" t="str">
        <v/>
      </c>
      <c r="P26060" s="14" t="str">
        <f ca="1"/>
        <v>Low Cap</v>
      </c>
    </row>
    <row r="26061" spans="11:16">
      <c r="K26061" s="14" t="str">
        <v/>
      </c>
      <c r="L26061" s="14" t="str">
        <v/>
      </c>
      <c r="O26061" s="14" t="str">
        <v/>
      </c>
      <c r="P26061" s="14" t="str">
        <f ca="1"/>
        <v>Low Cap</v>
      </c>
    </row>
    <row r="26062" spans="11:16">
      <c r="K26062" s="14" t="str">
        <v/>
      </c>
      <c r="L26062" s="14" t="str">
        <v/>
      </c>
      <c r="O26062" s="14" t="str">
        <v/>
      </c>
      <c r="P26062" s="14" t="str">
        <f ca="1"/>
        <v>Low Cap</v>
      </c>
    </row>
    <row r="26063" spans="11:16">
      <c r="K26063" s="14" t="str">
        <v/>
      </c>
      <c r="L26063" s="14" t="str">
        <v/>
      </c>
      <c r="O26063" s="14" t="str">
        <v/>
      </c>
      <c r="P26063" s="14" t="str">
        <f ca="1"/>
        <v>Low Cap</v>
      </c>
    </row>
    <row r="26064" spans="11:16">
      <c r="K26064" s="14" t="str">
        <v/>
      </c>
      <c r="L26064" s="14" t="str">
        <v/>
      </c>
      <c r="O26064" s="14" t="str">
        <v/>
      </c>
      <c r="P26064" s="14" t="str">
        <f ca="1"/>
        <v>Low Cap</v>
      </c>
    </row>
    <row r="26065" spans="11:16">
      <c r="K26065" s="14" t="str">
        <v/>
      </c>
      <c r="L26065" s="14" t="str">
        <v/>
      </c>
      <c r="O26065" s="14" t="str">
        <v/>
      </c>
      <c r="P26065" s="14" t="str">
        <f ca="1"/>
        <v>Low Cap</v>
      </c>
    </row>
    <row r="26066" spans="11:16">
      <c r="K26066" s="14" t="str">
        <v/>
      </c>
      <c r="L26066" s="14" t="str">
        <v/>
      </c>
      <c r="O26066" s="14" t="str">
        <v/>
      </c>
      <c r="P26066" s="14" t="str">
        <f ca="1"/>
        <v>Low Cap</v>
      </c>
    </row>
    <row r="26067" spans="11:16">
      <c r="K26067" s="14" t="str">
        <v/>
      </c>
      <c r="L26067" s="14" t="str">
        <v/>
      </c>
      <c r="O26067" s="14" t="str">
        <v/>
      </c>
      <c r="P26067" s="14" t="str">
        <f ca="1"/>
        <v>Low Cap</v>
      </c>
    </row>
    <row r="26068" spans="11:16">
      <c r="K26068" s="14" t="str">
        <v/>
      </c>
      <c r="L26068" s="14" t="str">
        <v/>
      </c>
      <c r="O26068" s="14" t="str">
        <v/>
      </c>
      <c r="P26068" s="14" t="str">
        <f ca="1"/>
        <v>Low Cap</v>
      </c>
    </row>
    <row r="26069" spans="11:16">
      <c r="K26069" s="14" t="str">
        <v/>
      </c>
      <c r="L26069" s="14" t="str">
        <v/>
      </c>
      <c r="O26069" s="14" t="str">
        <v/>
      </c>
      <c r="P26069" s="14" t="str">
        <f ca="1"/>
        <v>Low Cap</v>
      </c>
    </row>
    <row r="26070" spans="11:16">
      <c r="K26070" s="14" t="str">
        <v/>
      </c>
      <c r="L26070" s="14" t="str">
        <v/>
      </c>
      <c r="O26070" s="14" t="str">
        <v/>
      </c>
      <c r="P26070" s="14" t="str">
        <f ca="1"/>
        <v>Low Cap</v>
      </c>
    </row>
    <row r="26071" spans="11:16">
      <c r="K26071" s="14" t="str">
        <v/>
      </c>
      <c r="L26071" s="14" t="str">
        <v/>
      </c>
      <c r="O26071" s="14" t="str">
        <v/>
      </c>
      <c r="P26071" s="14" t="str">
        <f ca="1"/>
        <v>Low Cap</v>
      </c>
    </row>
    <row r="26072" spans="11:16">
      <c r="K26072" s="14" t="str">
        <v/>
      </c>
      <c r="L26072" s="14" t="str">
        <v/>
      </c>
      <c r="O26072" s="14" t="str">
        <v/>
      </c>
      <c r="P26072" s="14" t="str">
        <f ca="1"/>
        <v>Low Cap</v>
      </c>
    </row>
    <row r="26073" spans="11:16">
      <c r="K26073" s="14" t="str">
        <v/>
      </c>
      <c r="L26073" s="14" t="str">
        <v/>
      </c>
      <c r="O26073" s="14" t="str">
        <v/>
      </c>
      <c r="P26073" s="14" t="str">
        <f ca="1"/>
        <v>Low Cap</v>
      </c>
    </row>
    <row r="26074" spans="11:16">
      <c r="K26074" s="14" t="str">
        <v/>
      </c>
      <c r="L26074" s="14" t="str">
        <v/>
      </c>
      <c r="O26074" s="14" t="str">
        <v/>
      </c>
      <c r="P26074" s="14" t="str">
        <f ca="1"/>
        <v>Low Cap</v>
      </c>
    </row>
    <row r="26075" spans="11:16">
      <c r="K26075" s="14" t="str">
        <v/>
      </c>
      <c r="L26075" s="14" t="str">
        <v/>
      </c>
      <c r="O26075" s="14" t="str">
        <v/>
      </c>
      <c r="P26075" s="14" t="str">
        <f ca="1"/>
        <v>Low Cap</v>
      </c>
    </row>
    <row r="26076" spans="11:16">
      <c r="K26076" s="14" t="str">
        <v/>
      </c>
      <c r="L26076" s="14" t="str">
        <v/>
      </c>
      <c r="O26076" s="14" t="str">
        <v/>
      </c>
      <c r="P26076" s="14" t="str">
        <f ca="1"/>
        <v>Low Cap</v>
      </c>
    </row>
    <row r="26077" spans="11:16">
      <c r="K26077" s="14" t="str">
        <v/>
      </c>
      <c r="L26077" s="14" t="str">
        <v/>
      </c>
      <c r="O26077" s="14" t="str">
        <v/>
      </c>
      <c r="P26077" s="14" t="str">
        <f ca="1"/>
        <v>Low Cap</v>
      </c>
    </row>
    <row r="26078" spans="11:16">
      <c r="K26078" s="14" t="str">
        <v/>
      </c>
      <c r="L26078" s="14" t="str">
        <v/>
      </c>
      <c r="O26078" s="14" t="str">
        <v/>
      </c>
      <c r="P26078" s="14" t="str">
        <f ca="1"/>
        <v>Low Cap</v>
      </c>
    </row>
    <row r="26079" spans="11:16">
      <c r="K26079" s="14" t="str">
        <v/>
      </c>
      <c r="L26079" s="14" t="str">
        <v/>
      </c>
      <c r="O26079" s="14" t="str">
        <v/>
      </c>
      <c r="P26079" s="14" t="str">
        <f ca="1"/>
        <v>Low Cap</v>
      </c>
    </row>
    <row r="26080" spans="11:16">
      <c r="K26080" s="14" t="str">
        <v/>
      </c>
      <c r="L26080" s="14" t="str">
        <v/>
      </c>
      <c r="O26080" s="14" t="str">
        <v/>
      </c>
      <c r="P26080" s="14" t="str">
        <f ca="1"/>
        <v>Low Cap</v>
      </c>
    </row>
    <row r="26081" spans="11:16">
      <c r="K26081" s="14" t="str">
        <v/>
      </c>
      <c r="L26081" s="14" t="str">
        <v/>
      </c>
      <c r="O26081" s="14" t="str">
        <v/>
      </c>
      <c r="P26081" s="14" t="str">
        <f ca="1"/>
        <v>Low Cap</v>
      </c>
    </row>
    <row r="26082" spans="11:16">
      <c r="K26082" s="14" t="str">
        <v/>
      </c>
      <c r="L26082" s="14" t="str">
        <v/>
      </c>
      <c r="O26082" s="14" t="str">
        <v/>
      </c>
      <c r="P26082" s="14" t="str">
        <f ca="1"/>
        <v>Low Cap</v>
      </c>
    </row>
    <row r="26083" spans="11:16">
      <c r="K26083" s="14" t="str">
        <v/>
      </c>
      <c r="L26083" s="14" t="str">
        <v/>
      </c>
      <c r="O26083" s="14" t="str">
        <v/>
      </c>
      <c r="P26083" s="14" t="str">
        <f ca="1"/>
        <v>Low Cap</v>
      </c>
    </row>
    <row r="26084" spans="11:16">
      <c r="K26084" s="14" t="str">
        <v/>
      </c>
      <c r="L26084" s="14" t="str">
        <v/>
      </c>
      <c r="O26084" s="14" t="str">
        <v/>
      </c>
      <c r="P26084" s="14" t="str">
        <f ca="1"/>
        <v>Low Cap</v>
      </c>
    </row>
    <row r="26085" spans="11:16">
      <c r="K26085" s="14" t="str">
        <v/>
      </c>
      <c r="L26085" s="14" t="str">
        <v/>
      </c>
      <c r="O26085" s="14" t="str">
        <v/>
      </c>
      <c r="P26085" s="14" t="str">
        <f ca="1"/>
        <v>Low Cap</v>
      </c>
    </row>
    <row r="26086" spans="11:16">
      <c r="K26086" s="14" t="str">
        <v/>
      </c>
      <c r="L26086" s="14" t="str">
        <v/>
      </c>
      <c r="O26086" s="14" t="str">
        <v/>
      </c>
      <c r="P26086" s="14" t="str">
        <f ca="1"/>
        <v>Low Cap</v>
      </c>
    </row>
    <row r="26087" spans="11:16">
      <c r="K26087" s="14" t="str">
        <v/>
      </c>
      <c r="L26087" s="14" t="str">
        <v/>
      </c>
      <c r="O26087" s="14" t="str">
        <v/>
      </c>
      <c r="P26087" s="14" t="str">
        <f ca="1"/>
        <v>Low Cap</v>
      </c>
    </row>
    <row r="26088" spans="11:16">
      <c r="K26088" s="14" t="str">
        <v/>
      </c>
      <c r="L26088" s="14" t="str">
        <v/>
      </c>
      <c r="O26088" s="14" t="str">
        <v/>
      </c>
      <c r="P26088" s="14" t="str">
        <f ca="1"/>
        <v>Low Cap</v>
      </c>
    </row>
    <row r="26089" spans="11:16">
      <c r="K26089" s="14" t="str">
        <v/>
      </c>
      <c r="L26089" s="14" t="str">
        <v/>
      </c>
      <c r="O26089" s="14" t="str">
        <v/>
      </c>
      <c r="P26089" s="14" t="str">
        <f ca="1"/>
        <v>Low Cap</v>
      </c>
    </row>
    <row r="26090" spans="11:16">
      <c r="K26090" s="14" t="str">
        <v/>
      </c>
      <c r="L26090" s="14" t="str">
        <v/>
      </c>
      <c r="O26090" s="14" t="str">
        <v/>
      </c>
      <c r="P26090" s="14" t="str">
        <f ca="1"/>
        <v>Low Cap</v>
      </c>
    </row>
    <row r="26091" spans="11:16">
      <c r="K26091" s="14" t="str">
        <v/>
      </c>
      <c r="L26091" s="14" t="str">
        <v/>
      </c>
      <c r="O26091" s="14" t="str">
        <v/>
      </c>
      <c r="P26091" s="14" t="str">
        <f ca="1"/>
        <v>Low Cap</v>
      </c>
    </row>
    <row r="26092" spans="11:16">
      <c r="K26092" s="14" t="str">
        <v/>
      </c>
      <c r="L26092" s="14" t="str">
        <v/>
      </c>
      <c r="O26092" s="14" t="str">
        <v/>
      </c>
      <c r="P26092" s="14" t="str">
        <f ca="1"/>
        <v>Low Cap</v>
      </c>
    </row>
    <row r="26093" spans="11:16">
      <c r="K26093" s="14" t="str">
        <v/>
      </c>
      <c r="L26093" s="14" t="str">
        <v/>
      </c>
      <c r="O26093" s="14" t="str">
        <v/>
      </c>
      <c r="P26093" s="14" t="str">
        <f ca="1"/>
        <v>Low Cap</v>
      </c>
    </row>
    <row r="26094" spans="11:16">
      <c r="K26094" s="14" t="str">
        <v/>
      </c>
      <c r="L26094" s="14" t="str">
        <v/>
      </c>
      <c r="O26094" s="14" t="str">
        <v/>
      </c>
      <c r="P26094" s="14" t="str">
        <f ca="1"/>
        <v>Low Cap</v>
      </c>
    </row>
    <row r="26095" spans="11:16">
      <c r="K26095" s="14" t="str">
        <v/>
      </c>
      <c r="L26095" s="14" t="str">
        <v/>
      </c>
      <c r="O26095" s="14" t="str">
        <v/>
      </c>
      <c r="P26095" s="14" t="str">
        <f ca="1"/>
        <v>Low Cap</v>
      </c>
    </row>
    <row r="26096" spans="11:16">
      <c r="K26096" s="14" t="str">
        <v/>
      </c>
      <c r="L26096" s="14" t="str">
        <v/>
      </c>
      <c r="O26096" s="14" t="str">
        <v/>
      </c>
      <c r="P26096" s="14" t="str">
        <f ca="1"/>
        <v>Low Cap</v>
      </c>
    </row>
    <row r="26097" spans="11:16">
      <c r="K26097" s="14" t="str">
        <v/>
      </c>
      <c r="L26097" s="14" t="str">
        <v/>
      </c>
      <c r="O26097" s="14" t="str">
        <v/>
      </c>
      <c r="P26097" s="14" t="str">
        <f ca="1"/>
        <v>Low Cap</v>
      </c>
    </row>
    <row r="26098" spans="11:16">
      <c r="K26098" s="14" t="str">
        <v/>
      </c>
      <c r="L26098" s="14" t="str">
        <v/>
      </c>
      <c r="O26098" s="14" t="str">
        <v/>
      </c>
      <c r="P26098" s="14" t="str">
        <f ca="1"/>
        <v>Low Cap</v>
      </c>
    </row>
    <row r="26099" spans="11:16">
      <c r="K26099" s="14" t="str">
        <v/>
      </c>
      <c r="L26099" s="14" t="str">
        <v/>
      </c>
      <c r="O26099" s="14" t="str">
        <v/>
      </c>
      <c r="P26099" s="14" t="str">
        <f ca="1"/>
        <v>Low Cap</v>
      </c>
    </row>
    <row r="26100" spans="11:16">
      <c r="K26100" s="14" t="str">
        <v/>
      </c>
      <c r="L26100" s="14" t="str">
        <v/>
      </c>
      <c r="O26100" s="14" t="str">
        <v/>
      </c>
      <c r="P26100" s="14" t="str">
        <f ca="1"/>
        <v>Low Cap</v>
      </c>
    </row>
    <row r="26101" spans="11:16">
      <c r="K26101" s="14" t="str">
        <v/>
      </c>
      <c r="L26101" s="14" t="str">
        <v/>
      </c>
      <c r="O26101" s="14" t="str">
        <v/>
      </c>
      <c r="P26101" s="14" t="str">
        <f ca="1"/>
        <v>Low Cap</v>
      </c>
    </row>
    <row r="26102" spans="11:16">
      <c r="K26102" s="14" t="str">
        <v/>
      </c>
      <c r="L26102" s="14" t="str">
        <v/>
      </c>
      <c r="O26102" s="14" t="str">
        <v/>
      </c>
      <c r="P26102" s="14" t="str">
        <f ca="1"/>
        <v>Low Cap</v>
      </c>
    </row>
    <row r="26103" spans="11:16">
      <c r="K26103" s="14" t="str">
        <v/>
      </c>
      <c r="L26103" s="14" t="str">
        <v/>
      </c>
      <c r="O26103" s="14" t="str">
        <v/>
      </c>
      <c r="P26103" s="14" t="str">
        <f ca="1"/>
        <v>Low Cap</v>
      </c>
    </row>
    <row r="26104" spans="11:16">
      <c r="K26104" s="14" t="str">
        <v/>
      </c>
      <c r="L26104" s="14" t="str">
        <v/>
      </c>
      <c r="O26104" s="14" t="str">
        <v/>
      </c>
      <c r="P26104" s="14" t="str">
        <f ca="1"/>
        <v>Low Cap</v>
      </c>
    </row>
    <row r="26105" spans="11:16">
      <c r="K26105" s="14" t="str">
        <v/>
      </c>
      <c r="L26105" s="14" t="str">
        <v/>
      </c>
      <c r="O26105" s="14" t="str">
        <v/>
      </c>
      <c r="P26105" s="14" t="str">
        <f ca="1"/>
        <v>Low Cap</v>
      </c>
    </row>
    <row r="26106" spans="11:16">
      <c r="K26106" s="14" t="str">
        <v/>
      </c>
      <c r="L26106" s="14" t="str">
        <v/>
      </c>
      <c r="O26106" s="14" t="str">
        <v/>
      </c>
      <c r="P26106" s="14" t="str">
        <f ca="1"/>
        <v>Low Cap</v>
      </c>
    </row>
    <row r="26107" spans="11:16">
      <c r="K26107" s="14" t="str">
        <v/>
      </c>
      <c r="L26107" s="14" t="str">
        <v/>
      </c>
      <c r="O26107" s="14" t="str">
        <v/>
      </c>
      <c r="P26107" s="14" t="str">
        <f ca="1"/>
        <v>Low Cap</v>
      </c>
    </row>
    <row r="26108" spans="11:16">
      <c r="K26108" s="14" t="str">
        <v/>
      </c>
      <c r="L26108" s="14" t="str">
        <v/>
      </c>
      <c r="O26108" s="14" t="str">
        <v/>
      </c>
      <c r="P26108" s="14" t="str">
        <f ca="1"/>
        <v>Low Cap</v>
      </c>
    </row>
    <row r="26109" spans="11:16">
      <c r="K26109" s="14" t="str">
        <v/>
      </c>
      <c r="L26109" s="14" t="str">
        <v/>
      </c>
      <c r="O26109" s="14" t="str">
        <v/>
      </c>
      <c r="P26109" s="14" t="str">
        <f ca="1"/>
        <v>Low Cap</v>
      </c>
    </row>
    <row r="26110" spans="11:16">
      <c r="K26110" s="14" t="str">
        <v/>
      </c>
      <c r="L26110" s="14" t="str">
        <v/>
      </c>
      <c r="O26110" s="14" t="str">
        <v/>
      </c>
      <c r="P26110" s="14" t="str">
        <f ca="1"/>
        <v>Low Cap</v>
      </c>
    </row>
    <row r="26111" spans="11:16">
      <c r="K26111" s="14" t="str">
        <v/>
      </c>
      <c r="L26111" s="14" t="str">
        <v/>
      </c>
      <c r="O26111" s="14" t="str">
        <v/>
      </c>
      <c r="P26111" s="14" t="str">
        <f ca="1"/>
        <v>Low Cap</v>
      </c>
    </row>
    <row r="26112" spans="11:16">
      <c r="K26112" s="14" t="str">
        <v/>
      </c>
      <c r="L26112" s="14" t="str">
        <v/>
      </c>
      <c r="O26112" s="14" t="str">
        <v/>
      </c>
      <c r="P26112" s="14" t="str">
        <f ca="1"/>
        <v>Low Cap</v>
      </c>
    </row>
    <row r="26113" spans="11:16">
      <c r="K26113" s="14" t="str">
        <v/>
      </c>
      <c r="L26113" s="14" t="str">
        <v/>
      </c>
      <c r="O26113" s="14" t="str">
        <v/>
      </c>
      <c r="P26113" s="14" t="str">
        <f ca="1"/>
        <v>Low Cap</v>
      </c>
    </row>
    <row r="26114" spans="11:16">
      <c r="K26114" s="14" t="str">
        <v/>
      </c>
      <c r="L26114" s="14" t="str">
        <v/>
      </c>
      <c r="O26114" s="14" t="str">
        <v/>
      </c>
      <c r="P26114" s="14" t="str">
        <f ca="1"/>
        <v>Low Cap</v>
      </c>
    </row>
    <row r="26115" spans="11:16">
      <c r="K26115" s="14" t="str">
        <v/>
      </c>
      <c r="L26115" s="14" t="str">
        <v/>
      </c>
      <c r="O26115" s="14" t="str">
        <v/>
      </c>
      <c r="P26115" s="14" t="str">
        <f ca="1"/>
        <v>Low Cap</v>
      </c>
    </row>
    <row r="26116" spans="11:16">
      <c r="K26116" s="14" t="str">
        <v/>
      </c>
      <c r="L26116" s="14" t="str">
        <v/>
      </c>
      <c r="O26116" s="14" t="str">
        <v/>
      </c>
      <c r="P26116" s="14" t="str">
        <f ca="1"/>
        <v>Low Cap</v>
      </c>
    </row>
    <row r="26117" spans="11:16">
      <c r="K26117" s="14" t="str">
        <v/>
      </c>
      <c r="L26117" s="14" t="str">
        <v/>
      </c>
      <c r="O26117" s="14" t="str">
        <v/>
      </c>
      <c r="P26117" s="14" t="str">
        <f ca="1"/>
        <v>Low Cap</v>
      </c>
    </row>
    <row r="26118" spans="11:16">
      <c r="K26118" s="14" t="str">
        <v/>
      </c>
      <c r="L26118" s="14" t="str">
        <v/>
      </c>
      <c r="O26118" s="14" t="str">
        <v/>
      </c>
      <c r="P26118" s="14" t="str">
        <f ca="1"/>
        <v>Low Cap</v>
      </c>
    </row>
    <row r="26119" spans="11:16">
      <c r="K26119" s="14" t="str">
        <v/>
      </c>
      <c r="L26119" s="14" t="str">
        <v/>
      </c>
      <c r="O26119" s="14" t="str">
        <v/>
      </c>
      <c r="P26119" s="14" t="str">
        <f ca="1"/>
        <v>Low Cap</v>
      </c>
    </row>
    <row r="26120" spans="11:16">
      <c r="K26120" s="14" t="str">
        <v/>
      </c>
      <c r="L26120" s="14" t="str">
        <v/>
      </c>
      <c r="O26120" s="14" t="str">
        <v/>
      </c>
      <c r="P26120" s="14" t="str">
        <f ca="1"/>
        <v>Low Cap</v>
      </c>
    </row>
    <row r="26121" spans="11:16">
      <c r="K26121" s="14" t="str">
        <v/>
      </c>
      <c r="L26121" s="14" t="str">
        <v/>
      </c>
      <c r="O26121" s="14" t="str">
        <v/>
      </c>
      <c r="P26121" s="14" t="str">
        <f ca="1"/>
        <v>Low Cap</v>
      </c>
    </row>
    <row r="26122" spans="11:16">
      <c r="K26122" s="14" t="str">
        <v/>
      </c>
      <c r="L26122" s="14" t="str">
        <v/>
      </c>
      <c r="O26122" s="14" t="str">
        <v/>
      </c>
      <c r="P26122" s="14" t="str">
        <f ca="1"/>
        <v>Low Cap</v>
      </c>
    </row>
    <row r="26123" spans="11:16">
      <c r="K26123" s="14" t="str">
        <v/>
      </c>
      <c r="L26123" s="14" t="str">
        <v/>
      </c>
      <c r="O26123" s="14" t="str">
        <v/>
      </c>
      <c r="P26123" s="14" t="str">
        <f ca="1"/>
        <v>Low Cap</v>
      </c>
    </row>
    <row r="26124" spans="11:16">
      <c r="K26124" s="14" t="str">
        <v/>
      </c>
      <c r="L26124" s="14" t="str">
        <v/>
      </c>
      <c r="O26124" s="14" t="str">
        <v/>
      </c>
      <c r="P26124" s="14" t="str">
        <f ca="1"/>
        <v>Low Cap</v>
      </c>
    </row>
    <row r="26125" spans="11:16">
      <c r="K26125" s="14" t="str">
        <v/>
      </c>
      <c r="L26125" s="14" t="str">
        <v/>
      </c>
      <c r="O26125" s="14" t="str">
        <v/>
      </c>
      <c r="P26125" s="14" t="str">
        <f ca="1"/>
        <v>Low Cap</v>
      </c>
    </row>
    <row r="26126" spans="11:16">
      <c r="K26126" s="14" t="str">
        <v/>
      </c>
      <c r="L26126" s="14" t="str">
        <v/>
      </c>
      <c r="O26126" s="14" t="str">
        <v/>
      </c>
      <c r="P26126" s="14" t="str">
        <f ca="1"/>
        <v>Low Cap</v>
      </c>
    </row>
    <row r="26127" spans="11:16">
      <c r="K26127" s="14" t="str">
        <v/>
      </c>
      <c r="L26127" s="14" t="str">
        <v/>
      </c>
      <c r="O26127" s="14" t="str">
        <v/>
      </c>
      <c r="P26127" s="14" t="str">
        <f ca="1"/>
        <v>Low Cap</v>
      </c>
    </row>
    <row r="26128" spans="11:16">
      <c r="K26128" s="14" t="str">
        <v/>
      </c>
      <c r="L26128" s="14" t="str">
        <v/>
      </c>
      <c r="O26128" s="14" t="str">
        <v/>
      </c>
      <c r="P26128" s="14" t="str">
        <f ca="1"/>
        <v>Low Cap</v>
      </c>
    </row>
    <row r="26129" spans="11:16">
      <c r="K26129" s="14" t="str">
        <v/>
      </c>
      <c r="L26129" s="14" t="str">
        <v/>
      </c>
      <c r="O26129" s="14" t="str">
        <v/>
      </c>
      <c r="P26129" s="14" t="str">
        <f ca="1"/>
        <v>Low Cap</v>
      </c>
    </row>
    <row r="26130" spans="11:16">
      <c r="K26130" s="14" t="str">
        <v/>
      </c>
      <c r="L26130" s="14" t="str">
        <v/>
      </c>
      <c r="O26130" s="14" t="str">
        <v/>
      </c>
      <c r="P26130" s="14" t="str">
        <f ca="1"/>
        <v>Low Cap</v>
      </c>
    </row>
    <row r="26131" spans="11:16">
      <c r="K26131" s="14" t="str">
        <v/>
      </c>
      <c r="L26131" s="14" t="str">
        <v/>
      </c>
      <c r="O26131" s="14" t="str">
        <v/>
      </c>
      <c r="P26131" s="14" t="str">
        <f ca="1"/>
        <v>Low Cap</v>
      </c>
    </row>
    <row r="26132" spans="11:16">
      <c r="K26132" s="14" t="str">
        <v/>
      </c>
      <c r="L26132" s="14" t="str">
        <v/>
      </c>
      <c r="O26132" s="14" t="str">
        <v/>
      </c>
      <c r="P26132" s="14" t="str">
        <f ca="1"/>
        <v>Low Cap</v>
      </c>
    </row>
    <row r="26133" spans="11:16">
      <c r="K26133" s="14" t="str">
        <v/>
      </c>
      <c r="L26133" s="14" t="str">
        <v/>
      </c>
      <c r="O26133" s="14" t="str">
        <v/>
      </c>
      <c r="P26133" s="14" t="str">
        <f ca="1"/>
        <v>Low Cap</v>
      </c>
    </row>
    <row r="26134" spans="11:16">
      <c r="K26134" s="14" t="str">
        <v/>
      </c>
      <c r="L26134" s="14" t="str">
        <v/>
      </c>
      <c r="O26134" s="14" t="str">
        <v/>
      </c>
      <c r="P26134" s="14" t="str">
        <f ca="1"/>
        <v>Low Cap</v>
      </c>
    </row>
    <row r="26135" spans="11:16">
      <c r="K26135" s="14" t="str">
        <v/>
      </c>
      <c r="L26135" s="14" t="str">
        <v/>
      </c>
      <c r="O26135" s="14" t="str">
        <v/>
      </c>
      <c r="P26135" s="14" t="str">
        <f ca="1"/>
        <v>Low Cap</v>
      </c>
    </row>
    <row r="26136" spans="11:16">
      <c r="K26136" s="14" t="str">
        <v/>
      </c>
      <c r="L26136" s="14" t="str">
        <v/>
      </c>
      <c r="O26136" s="14" t="str">
        <v/>
      </c>
      <c r="P26136" s="14" t="str">
        <f ca="1"/>
        <v>Low Cap</v>
      </c>
    </row>
    <row r="26137" spans="11:16">
      <c r="K26137" s="14" t="str">
        <v/>
      </c>
      <c r="L26137" s="14" t="str">
        <v/>
      </c>
      <c r="O26137" s="14" t="str">
        <v/>
      </c>
      <c r="P26137" s="14" t="str">
        <f ca="1"/>
        <v>Low Cap</v>
      </c>
    </row>
    <row r="26138" spans="11:16">
      <c r="K26138" s="14" t="str">
        <v/>
      </c>
      <c r="L26138" s="14" t="str">
        <v/>
      </c>
      <c r="O26138" s="14" t="str">
        <v/>
      </c>
      <c r="P26138" s="14" t="str">
        <f ca="1"/>
        <v>Low Cap</v>
      </c>
    </row>
    <row r="26139" spans="11:16">
      <c r="K26139" s="14" t="str">
        <v/>
      </c>
      <c r="L26139" s="14" t="str">
        <v/>
      </c>
      <c r="O26139" s="14" t="str">
        <v/>
      </c>
      <c r="P26139" s="14" t="str">
        <f ca="1"/>
        <v>Low Cap</v>
      </c>
    </row>
    <row r="26140" spans="11:16">
      <c r="K26140" s="14" t="str">
        <v/>
      </c>
      <c r="L26140" s="14" t="str">
        <v/>
      </c>
      <c r="O26140" s="14" t="str">
        <v/>
      </c>
      <c r="P26140" s="14" t="str">
        <f ca="1"/>
        <v>Low Cap</v>
      </c>
    </row>
    <row r="26141" spans="11:16">
      <c r="K26141" s="14" t="str">
        <v/>
      </c>
      <c r="L26141" s="14" t="str">
        <v/>
      </c>
      <c r="O26141" s="14" t="str">
        <v/>
      </c>
      <c r="P26141" s="14" t="str">
        <f ca="1"/>
        <v>Low Cap</v>
      </c>
    </row>
    <row r="26142" spans="11:16">
      <c r="K26142" s="14" t="str">
        <v/>
      </c>
      <c r="L26142" s="14" t="str">
        <v/>
      </c>
      <c r="O26142" s="14" t="str">
        <v/>
      </c>
      <c r="P26142" s="14" t="str">
        <f ca="1"/>
        <v>Low Cap</v>
      </c>
    </row>
    <row r="26143" spans="11:16">
      <c r="K26143" s="14" t="str">
        <v/>
      </c>
      <c r="L26143" s="14" t="str">
        <v/>
      </c>
      <c r="O26143" s="14" t="str">
        <v/>
      </c>
      <c r="P26143" s="14" t="str">
        <f ca="1"/>
        <v>Low Cap</v>
      </c>
    </row>
    <row r="26144" spans="11:16">
      <c r="K26144" s="14" t="str">
        <v/>
      </c>
      <c r="L26144" s="14" t="str">
        <v/>
      </c>
      <c r="O26144" s="14" t="str">
        <v/>
      </c>
      <c r="P26144" s="14" t="str">
        <f ca="1"/>
        <v>Low Cap</v>
      </c>
    </row>
    <row r="26145" spans="11:16">
      <c r="K26145" s="14" t="str">
        <v/>
      </c>
      <c r="L26145" s="14" t="str">
        <v/>
      </c>
      <c r="O26145" s="14" t="str">
        <v/>
      </c>
      <c r="P26145" s="14" t="str">
        <f ca="1"/>
        <v>Low Cap</v>
      </c>
    </row>
    <row r="26146" spans="11:16">
      <c r="K26146" s="14" t="str">
        <v/>
      </c>
      <c r="L26146" s="14" t="str">
        <v/>
      </c>
      <c r="O26146" s="14" t="str">
        <v/>
      </c>
      <c r="P26146" s="14" t="str">
        <f ca="1"/>
        <v>Low Cap</v>
      </c>
    </row>
    <row r="26147" spans="11:16">
      <c r="K26147" s="14" t="str">
        <v/>
      </c>
      <c r="L26147" s="14" t="str">
        <v/>
      </c>
      <c r="O26147" s="14" t="str">
        <v/>
      </c>
      <c r="P26147" s="14" t="str">
        <f ca="1"/>
        <v>Low Cap</v>
      </c>
    </row>
    <row r="26148" spans="11:16">
      <c r="K26148" s="14" t="str">
        <v/>
      </c>
      <c r="L26148" s="14" t="str">
        <v/>
      </c>
      <c r="O26148" s="14" t="str">
        <v/>
      </c>
      <c r="P26148" s="14" t="str">
        <f ca="1"/>
        <v>Low Cap</v>
      </c>
    </row>
    <row r="26149" spans="11:16">
      <c r="K26149" s="14" t="str">
        <v/>
      </c>
      <c r="L26149" s="14" t="str">
        <v/>
      </c>
      <c r="O26149" s="14" t="str">
        <v/>
      </c>
      <c r="P26149" s="14" t="str">
        <f ca="1"/>
        <v>Low Cap</v>
      </c>
    </row>
    <row r="26150" spans="11:16">
      <c r="K26150" s="14" t="str">
        <v/>
      </c>
      <c r="L26150" s="14" t="str">
        <v/>
      </c>
      <c r="O26150" s="14" t="str">
        <v/>
      </c>
      <c r="P26150" s="14" t="str">
        <f ca="1"/>
        <v>Low Cap</v>
      </c>
    </row>
    <row r="26151" spans="11:16">
      <c r="K26151" s="14" t="str">
        <v/>
      </c>
      <c r="L26151" s="14" t="str">
        <v/>
      </c>
      <c r="O26151" s="14" t="str">
        <v/>
      </c>
      <c r="P26151" s="14" t="str">
        <f ca="1"/>
        <v>Low Cap</v>
      </c>
    </row>
    <row r="26152" spans="11:16">
      <c r="K26152" s="14" t="str">
        <v/>
      </c>
      <c r="L26152" s="14" t="str">
        <v/>
      </c>
      <c r="O26152" s="14" t="str">
        <v/>
      </c>
      <c r="P26152" s="14" t="str">
        <f ca="1"/>
        <v>Low Cap</v>
      </c>
    </row>
    <row r="26153" spans="11:16">
      <c r="K26153" s="14" t="str">
        <v/>
      </c>
      <c r="L26153" s="14" t="str">
        <v/>
      </c>
      <c r="O26153" s="14" t="str">
        <v/>
      </c>
      <c r="P26153" s="14" t="str">
        <f ca="1"/>
        <v>Low Cap</v>
      </c>
    </row>
    <row r="26154" spans="11:16">
      <c r="K26154" s="14" t="str">
        <v/>
      </c>
      <c r="L26154" s="14" t="str">
        <v/>
      </c>
      <c r="O26154" s="14" t="str">
        <v/>
      </c>
      <c r="P26154" s="14" t="str">
        <f ca="1"/>
        <v>Low Cap</v>
      </c>
    </row>
    <row r="26155" spans="11:16">
      <c r="K26155" s="14" t="str">
        <v/>
      </c>
      <c r="L26155" s="14" t="str">
        <v/>
      </c>
      <c r="O26155" s="14" t="str">
        <v/>
      </c>
      <c r="P26155" s="14" t="str">
        <f ca="1"/>
        <v>Low Cap</v>
      </c>
    </row>
    <row r="26156" spans="11:16">
      <c r="K26156" s="14" t="str">
        <v/>
      </c>
      <c r="L26156" s="14" t="str">
        <v/>
      </c>
      <c r="O26156" s="14" t="str">
        <v/>
      </c>
      <c r="P26156" s="14" t="str">
        <f ca="1"/>
        <v>Low Cap</v>
      </c>
    </row>
    <row r="26157" spans="11:16">
      <c r="K26157" s="14" t="str">
        <v/>
      </c>
      <c r="L26157" s="14" t="str">
        <v/>
      </c>
      <c r="O26157" s="14" t="str">
        <v/>
      </c>
      <c r="P26157" s="14" t="str">
        <f ca="1"/>
        <v>Low Cap</v>
      </c>
    </row>
    <row r="26158" spans="11:16">
      <c r="K26158" s="14" t="str">
        <v/>
      </c>
      <c r="L26158" s="14" t="str">
        <v/>
      </c>
      <c r="O26158" s="14" t="str">
        <v/>
      </c>
      <c r="P26158" s="14" t="str">
        <f ca="1"/>
        <v>Low Cap</v>
      </c>
    </row>
    <row r="26159" spans="11:16">
      <c r="K26159" s="14" t="str">
        <v/>
      </c>
      <c r="L26159" s="14" t="str">
        <v/>
      </c>
      <c r="O26159" s="14" t="str">
        <v/>
      </c>
      <c r="P26159" s="14" t="str">
        <f ca="1"/>
        <v>Low Cap</v>
      </c>
    </row>
    <row r="26160" spans="11:16">
      <c r="K26160" s="14" t="str">
        <v/>
      </c>
      <c r="L26160" s="14" t="str">
        <v/>
      </c>
      <c r="O26160" s="14" t="str">
        <v/>
      </c>
      <c r="P26160" s="14" t="str">
        <f ca="1"/>
        <v>Low Cap</v>
      </c>
    </row>
    <row r="26161" spans="11:16">
      <c r="K26161" s="14" t="str">
        <v/>
      </c>
      <c r="L26161" s="14" t="str">
        <v/>
      </c>
      <c r="O26161" s="14" t="str">
        <v/>
      </c>
      <c r="P26161" s="14" t="str">
        <f ca="1"/>
        <v>Low Cap</v>
      </c>
    </row>
    <row r="26162" spans="11:16">
      <c r="K26162" s="14" t="str">
        <v/>
      </c>
      <c r="L26162" s="14" t="str">
        <v/>
      </c>
      <c r="O26162" s="14" t="str">
        <v/>
      </c>
      <c r="P26162" s="14" t="str">
        <f ca="1"/>
        <v>Low Cap</v>
      </c>
    </row>
    <row r="26163" spans="11:16">
      <c r="K26163" s="14" t="str">
        <v/>
      </c>
      <c r="L26163" s="14" t="str">
        <v/>
      </c>
      <c r="O26163" s="14" t="str">
        <v/>
      </c>
      <c r="P26163" s="14" t="str">
        <f ca="1"/>
        <v>Low Cap</v>
      </c>
    </row>
    <row r="26164" spans="11:16">
      <c r="K26164" s="14" t="str">
        <v/>
      </c>
      <c r="L26164" s="14" t="str">
        <v/>
      </c>
      <c r="O26164" s="14" t="str">
        <v/>
      </c>
      <c r="P26164" s="14" t="str">
        <f ca="1"/>
        <v>Low Cap</v>
      </c>
    </row>
    <row r="26165" spans="11:16">
      <c r="K26165" s="14" t="str">
        <v/>
      </c>
      <c r="L26165" s="14" t="str">
        <v/>
      </c>
      <c r="O26165" s="14" t="str">
        <v/>
      </c>
      <c r="P26165" s="14" t="str">
        <f ca="1"/>
        <v>Low Cap</v>
      </c>
    </row>
    <row r="26166" spans="11:16">
      <c r="K26166" s="14" t="str">
        <v/>
      </c>
      <c r="L26166" s="14" t="str">
        <v/>
      </c>
      <c r="O26166" s="14" t="str">
        <v/>
      </c>
      <c r="P26166" s="14" t="str">
        <f ca="1"/>
        <v>Low Cap</v>
      </c>
    </row>
    <row r="26167" spans="11:16">
      <c r="K26167" s="14" t="str">
        <v/>
      </c>
      <c r="L26167" s="14" t="str">
        <v/>
      </c>
      <c r="O26167" s="14" t="str">
        <v/>
      </c>
      <c r="P26167" s="14" t="str">
        <f ca="1"/>
        <v>Low Cap</v>
      </c>
    </row>
    <row r="26168" spans="11:16">
      <c r="K26168" s="14" t="str">
        <v/>
      </c>
      <c r="L26168" s="14" t="str">
        <v/>
      </c>
      <c r="O26168" s="14" t="str">
        <v/>
      </c>
      <c r="P26168" s="14" t="str">
        <f ca="1"/>
        <v>Low Cap</v>
      </c>
    </row>
    <row r="26169" spans="11:16">
      <c r="K26169" s="14" t="str">
        <v/>
      </c>
      <c r="L26169" s="14" t="str">
        <v/>
      </c>
      <c r="O26169" s="14" t="str">
        <v/>
      </c>
      <c r="P26169" s="14" t="str">
        <f ca="1"/>
        <v>Low Cap</v>
      </c>
    </row>
    <row r="26170" spans="11:16">
      <c r="K26170" s="14" t="str">
        <v/>
      </c>
      <c r="L26170" s="14" t="str">
        <v/>
      </c>
      <c r="O26170" s="14" t="str">
        <v/>
      </c>
      <c r="P26170" s="14" t="str">
        <f ca="1"/>
        <v>Low Cap</v>
      </c>
    </row>
    <row r="26171" spans="11:16">
      <c r="K26171" s="14" t="str">
        <v/>
      </c>
      <c r="L26171" s="14" t="str">
        <v/>
      </c>
      <c r="O26171" s="14" t="str">
        <v/>
      </c>
      <c r="P26171" s="14" t="str">
        <f ca="1"/>
        <v>Low Cap</v>
      </c>
    </row>
    <row r="26172" spans="11:16">
      <c r="K26172" s="14" t="str">
        <v/>
      </c>
      <c r="L26172" s="14" t="str">
        <v/>
      </c>
      <c r="O26172" s="14" t="str">
        <v/>
      </c>
      <c r="P26172" s="14" t="str">
        <f ca="1"/>
        <v>Low Cap</v>
      </c>
    </row>
    <row r="26173" spans="11:16">
      <c r="K26173" s="14" t="str">
        <v/>
      </c>
      <c r="L26173" s="14" t="str">
        <v/>
      </c>
      <c r="O26173" s="14" t="str">
        <v/>
      </c>
      <c r="P26173" s="14" t="str">
        <f ca="1"/>
        <v>Low Cap</v>
      </c>
    </row>
    <row r="26174" spans="11:16">
      <c r="K26174" s="14" t="str">
        <v/>
      </c>
      <c r="L26174" s="14" t="str">
        <v/>
      </c>
      <c r="O26174" s="14" t="str">
        <v/>
      </c>
      <c r="P26174" s="14" t="str">
        <f ca="1"/>
        <v>Low Cap</v>
      </c>
    </row>
    <row r="26175" spans="11:16">
      <c r="K26175" s="14" t="str">
        <v/>
      </c>
      <c r="L26175" s="14" t="str">
        <v/>
      </c>
      <c r="O26175" s="14" t="str">
        <v/>
      </c>
      <c r="P26175" s="14" t="str">
        <f ca="1"/>
        <v>Low Cap</v>
      </c>
    </row>
    <row r="26176" spans="11:16">
      <c r="K26176" s="14" t="str">
        <v/>
      </c>
      <c r="L26176" s="14" t="str">
        <v/>
      </c>
      <c r="O26176" s="14" t="str">
        <v/>
      </c>
      <c r="P26176" s="14" t="str">
        <f ca="1"/>
        <v>Low Cap</v>
      </c>
    </row>
    <row r="26177" spans="11:16">
      <c r="K26177" s="14" t="str">
        <v/>
      </c>
      <c r="L26177" s="14" t="str">
        <v/>
      </c>
      <c r="O26177" s="14" t="str">
        <v/>
      </c>
      <c r="P26177" s="14" t="str">
        <f ca="1"/>
        <v>Low Cap</v>
      </c>
    </row>
    <row r="26178" spans="11:16">
      <c r="K26178" s="14" t="str">
        <v/>
      </c>
      <c r="L26178" s="14" t="str">
        <v/>
      </c>
      <c r="O26178" s="14" t="str">
        <v/>
      </c>
      <c r="P26178" s="14" t="str">
        <f ca="1"/>
        <v>Low Cap</v>
      </c>
    </row>
    <row r="26179" spans="11:16">
      <c r="K26179" s="14" t="str">
        <v/>
      </c>
      <c r="L26179" s="14" t="str">
        <v/>
      </c>
      <c r="O26179" s="14" t="str">
        <v/>
      </c>
      <c r="P26179" s="14" t="str">
        <f ca="1"/>
        <v>Low Cap</v>
      </c>
    </row>
    <row r="26180" spans="11:16">
      <c r="K26180" s="14" t="str">
        <v/>
      </c>
      <c r="L26180" s="14" t="str">
        <v/>
      </c>
      <c r="O26180" s="14" t="str">
        <v/>
      </c>
      <c r="P26180" s="14" t="str">
        <f ca="1"/>
        <v>Low Cap</v>
      </c>
    </row>
    <row r="26181" spans="11:16">
      <c r="K26181" s="14" t="str">
        <v/>
      </c>
      <c r="L26181" s="14" t="str">
        <v/>
      </c>
      <c r="O26181" s="14" t="str">
        <v/>
      </c>
      <c r="P26181" s="14" t="str">
        <f ca="1"/>
        <v>Low Cap</v>
      </c>
    </row>
    <row r="26182" spans="11:16">
      <c r="K26182" s="14" t="str">
        <v/>
      </c>
      <c r="L26182" s="14" t="str">
        <v/>
      </c>
      <c r="O26182" s="14" t="str">
        <v/>
      </c>
      <c r="P26182" s="14" t="str">
        <f ca="1"/>
        <v>Low Cap</v>
      </c>
    </row>
    <row r="26183" spans="11:16">
      <c r="K26183" s="14" t="str">
        <v/>
      </c>
      <c r="L26183" s="14" t="str">
        <v/>
      </c>
      <c r="O26183" s="14" t="str">
        <v/>
      </c>
      <c r="P26183" s="14" t="str">
        <f ca="1"/>
        <v>Low Cap</v>
      </c>
    </row>
    <row r="26184" spans="11:16">
      <c r="K26184" s="14" t="str">
        <v/>
      </c>
      <c r="L26184" s="14" t="str">
        <v/>
      </c>
      <c r="O26184" s="14" t="str">
        <v/>
      </c>
      <c r="P26184" s="14" t="str">
        <f ca="1"/>
        <v>Low Cap</v>
      </c>
    </row>
    <row r="26185" spans="11:16">
      <c r="K26185" s="14" t="str">
        <v/>
      </c>
      <c r="L26185" s="14" t="str">
        <v/>
      </c>
      <c r="O26185" s="14" t="str">
        <v/>
      </c>
      <c r="P26185" s="14" t="str">
        <f ca="1"/>
        <v>Low Cap</v>
      </c>
    </row>
    <row r="26186" spans="11:16">
      <c r="K26186" s="14" t="str">
        <v/>
      </c>
      <c r="L26186" s="14" t="str">
        <v/>
      </c>
      <c r="O26186" s="14" t="str">
        <v/>
      </c>
      <c r="P26186" s="14" t="str">
        <f ca="1"/>
        <v>Low Cap</v>
      </c>
    </row>
    <row r="26187" spans="11:16">
      <c r="K26187" s="14" t="str">
        <v/>
      </c>
      <c r="L26187" s="14" t="str">
        <v/>
      </c>
      <c r="O26187" s="14" t="str">
        <v/>
      </c>
      <c r="P26187" s="14" t="str">
        <f ca="1"/>
        <v>Low Cap</v>
      </c>
    </row>
    <row r="26188" spans="11:16">
      <c r="K26188" s="14" t="str">
        <v/>
      </c>
      <c r="L26188" s="14" t="str">
        <v/>
      </c>
      <c r="O26188" s="14" t="str">
        <v/>
      </c>
      <c r="P26188" s="14" t="str">
        <f ca="1"/>
        <v>Low Cap</v>
      </c>
    </row>
    <row r="26189" spans="11:16">
      <c r="K26189" s="14" t="str">
        <v/>
      </c>
      <c r="L26189" s="14" t="str">
        <v/>
      </c>
      <c r="O26189" s="14" t="str">
        <v/>
      </c>
      <c r="P26189" s="14" t="str">
        <f ca="1"/>
        <v>Low Cap</v>
      </c>
    </row>
    <row r="26190" spans="11:16">
      <c r="K26190" s="14" t="str">
        <v/>
      </c>
      <c r="L26190" s="14" t="str">
        <v/>
      </c>
      <c r="O26190" s="14" t="str">
        <v/>
      </c>
      <c r="P26190" s="14" t="str">
        <f ca="1"/>
        <v>Low Cap</v>
      </c>
    </row>
    <row r="26191" spans="11:16">
      <c r="K26191" s="14" t="str">
        <v/>
      </c>
      <c r="L26191" s="14" t="str">
        <v/>
      </c>
      <c r="O26191" s="14" t="str">
        <v/>
      </c>
      <c r="P26191" s="14" t="str">
        <f ca="1"/>
        <v>Low Cap</v>
      </c>
    </row>
    <row r="26192" spans="11:16">
      <c r="K26192" s="14" t="str">
        <v/>
      </c>
      <c r="L26192" s="14" t="str">
        <v/>
      </c>
      <c r="O26192" s="14" t="str">
        <v/>
      </c>
      <c r="P26192" s="14" t="str">
        <f ca="1"/>
        <v>Low Cap</v>
      </c>
    </row>
    <row r="26193" spans="11:16">
      <c r="K26193" s="14" t="str">
        <v/>
      </c>
      <c r="L26193" s="14" t="str">
        <v/>
      </c>
      <c r="O26193" s="14" t="str">
        <v/>
      </c>
      <c r="P26193" s="14" t="str">
        <f ca="1"/>
        <v>Low Cap</v>
      </c>
    </row>
    <row r="26194" spans="11:16">
      <c r="K26194" s="14" t="str">
        <v/>
      </c>
      <c r="L26194" s="14" t="str">
        <v/>
      </c>
      <c r="O26194" s="14" t="str">
        <v/>
      </c>
      <c r="P26194" s="14" t="str">
        <f ca="1"/>
        <v>Low Cap</v>
      </c>
    </row>
    <row r="26195" spans="11:16">
      <c r="K26195" s="14" t="str">
        <v/>
      </c>
      <c r="L26195" s="14" t="str">
        <v/>
      </c>
      <c r="O26195" s="14" t="str">
        <v/>
      </c>
      <c r="P26195" s="14" t="str">
        <f ca="1"/>
        <v>Low Cap</v>
      </c>
    </row>
    <row r="26196" spans="11:16">
      <c r="K26196" s="14" t="str">
        <v/>
      </c>
      <c r="L26196" s="14" t="str">
        <v/>
      </c>
      <c r="O26196" s="14" t="str">
        <v/>
      </c>
      <c r="P26196" s="14" t="str">
        <f ca="1"/>
        <v>Low Cap</v>
      </c>
    </row>
    <row r="26197" spans="11:16">
      <c r="K26197" s="14" t="str">
        <v/>
      </c>
      <c r="L26197" s="14" t="str">
        <v/>
      </c>
      <c r="O26197" s="14" t="str">
        <v/>
      </c>
      <c r="P26197" s="14" t="str">
        <f ca="1"/>
        <v>Low Cap</v>
      </c>
    </row>
    <row r="26198" spans="11:16">
      <c r="K26198" s="14" t="str">
        <v/>
      </c>
      <c r="L26198" s="14" t="str">
        <v/>
      </c>
      <c r="O26198" s="14" t="str">
        <v/>
      </c>
      <c r="P26198" s="14" t="str">
        <f ca="1"/>
        <v>Low Cap</v>
      </c>
    </row>
    <row r="26199" spans="11:16">
      <c r="K26199" s="14" t="str">
        <v/>
      </c>
      <c r="L26199" s="14" t="str">
        <v/>
      </c>
      <c r="O26199" s="14" t="str">
        <v/>
      </c>
      <c r="P26199" s="14" t="str">
        <f ca="1"/>
        <v>Low Cap</v>
      </c>
    </row>
    <row r="26200" spans="11:16">
      <c r="K26200" s="14" t="str">
        <v/>
      </c>
      <c r="L26200" s="14" t="str">
        <v/>
      </c>
      <c r="O26200" s="14" t="str">
        <v/>
      </c>
      <c r="P26200" s="14" t="str">
        <f ca="1"/>
        <v>Low Cap</v>
      </c>
    </row>
    <row r="26201" spans="11:16">
      <c r="K26201" s="14" t="str">
        <v/>
      </c>
      <c r="L26201" s="14" t="str">
        <v/>
      </c>
      <c r="O26201" s="14" t="str">
        <v/>
      </c>
      <c r="P26201" s="14" t="str">
        <f ca="1"/>
        <v>Low Cap</v>
      </c>
    </row>
    <row r="26202" spans="11:16">
      <c r="K26202" s="14" t="str">
        <v/>
      </c>
      <c r="L26202" s="14" t="str">
        <v/>
      </c>
      <c r="O26202" s="14" t="str">
        <v/>
      </c>
      <c r="P26202" s="14" t="str">
        <f ca="1"/>
        <v>Low Cap</v>
      </c>
    </row>
    <row r="26203" spans="11:16">
      <c r="K26203" s="14" t="str">
        <v/>
      </c>
      <c r="L26203" s="14" t="str">
        <v/>
      </c>
      <c r="O26203" s="14" t="str">
        <v/>
      </c>
      <c r="P26203" s="14" t="str">
        <f ca="1"/>
        <v>Low Cap</v>
      </c>
    </row>
    <row r="26204" spans="11:16">
      <c r="K26204" s="14" t="str">
        <v/>
      </c>
      <c r="L26204" s="14" t="str">
        <v/>
      </c>
      <c r="O26204" s="14" t="str">
        <v/>
      </c>
      <c r="P26204" s="14" t="str">
        <f ca="1"/>
        <v>Low Cap</v>
      </c>
    </row>
    <row r="26205" spans="11:16">
      <c r="K26205" s="14" t="str">
        <v/>
      </c>
      <c r="L26205" s="14" t="str">
        <v/>
      </c>
      <c r="O26205" s="14" t="str">
        <v/>
      </c>
      <c r="P26205" s="14" t="str">
        <f ca="1"/>
        <v>Low Cap</v>
      </c>
    </row>
    <row r="26206" spans="11:16">
      <c r="K26206" s="14" t="str">
        <v/>
      </c>
      <c r="L26206" s="14" t="str">
        <v/>
      </c>
      <c r="O26206" s="14" t="str">
        <v/>
      </c>
      <c r="P26206" s="14" t="str">
        <f ca="1"/>
        <v>Low Cap</v>
      </c>
    </row>
    <row r="26207" spans="11:16">
      <c r="K26207" s="14" t="str">
        <v/>
      </c>
      <c r="L26207" s="14" t="str">
        <v/>
      </c>
      <c r="O26207" s="14" t="str">
        <v/>
      </c>
      <c r="P26207" s="14" t="str">
        <f ca="1"/>
        <v>Low Cap</v>
      </c>
    </row>
    <row r="26208" spans="11:16">
      <c r="K26208" s="14" t="str">
        <v/>
      </c>
      <c r="L26208" s="14" t="str">
        <v/>
      </c>
      <c r="O26208" s="14" t="str">
        <v/>
      </c>
      <c r="P26208" s="14" t="str">
        <f ca="1"/>
        <v>Low Cap</v>
      </c>
    </row>
    <row r="26209" spans="11:16">
      <c r="K26209" s="14" t="str">
        <v/>
      </c>
      <c r="L26209" s="14" t="str">
        <v/>
      </c>
      <c r="O26209" s="14" t="str">
        <v/>
      </c>
      <c r="P26209" s="14" t="str">
        <f ca="1"/>
        <v>Low Cap</v>
      </c>
    </row>
    <row r="26210" spans="11:16">
      <c r="K26210" s="14" t="str">
        <v/>
      </c>
      <c r="L26210" s="14" t="str">
        <v/>
      </c>
      <c r="O26210" s="14" t="str">
        <v/>
      </c>
      <c r="P26210" s="14" t="str">
        <f ca="1"/>
        <v>Low Cap</v>
      </c>
    </row>
    <row r="26211" spans="11:16">
      <c r="K26211" s="14" t="str">
        <v/>
      </c>
      <c r="L26211" s="14" t="str">
        <v/>
      </c>
      <c r="O26211" s="14" t="str">
        <v/>
      </c>
      <c r="P26211" s="14" t="str">
        <f ca="1"/>
        <v>Low Cap</v>
      </c>
    </row>
    <row r="26212" spans="11:16">
      <c r="K26212" s="14" t="str">
        <v/>
      </c>
      <c r="L26212" s="14" t="str">
        <v/>
      </c>
      <c r="O26212" s="14" t="str">
        <v/>
      </c>
      <c r="P26212" s="14" t="str">
        <f ca="1"/>
        <v>Low Cap</v>
      </c>
    </row>
    <row r="26213" spans="11:16">
      <c r="K26213" s="14" t="str">
        <v/>
      </c>
      <c r="L26213" s="14" t="str">
        <v/>
      </c>
      <c r="O26213" s="14" t="str">
        <v/>
      </c>
      <c r="P26213" s="14" t="str">
        <f ca="1"/>
        <v>Low Cap</v>
      </c>
    </row>
    <row r="26214" spans="11:16">
      <c r="K26214" s="14" t="str">
        <v/>
      </c>
      <c r="L26214" s="14" t="str">
        <v/>
      </c>
      <c r="O26214" s="14" t="str">
        <v/>
      </c>
      <c r="P26214" s="14" t="str">
        <f ca="1"/>
        <v>Low Cap</v>
      </c>
    </row>
    <row r="26215" spans="11:16">
      <c r="K26215" s="14" t="str">
        <v/>
      </c>
      <c r="L26215" s="14" t="str">
        <v/>
      </c>
      <c r="O26215" s="14" t="str">
        <v/>
      </c>
      <c r="P26215" s="14" t="str">
        <f ca="1"/>
        <v>Low Cap</v>
      </c>
    </row>
    <row r="26216" spans="11:16">
      <c r="K26216" s="14" t="str">
        <v/>
      </c>
      <c r="L26216" s="14" t="str">
        <v/>
      </c>
      <c r="O26216" s="14" t="str">
        <v/>
      </c>
      <c r="P26216" s="14" t="str">
        <f ca="1"/>
        <v>Low Cap</v>
      </c>
    </row>
    <row r="26217" spans="11:16">
      <c r="K26217" s="14" t="str">
        <v/>
      </c>
      <c r="L26217" s="14" t="str">
        <v/>
      </c>
      <c r="O26217" s="14" t="str">
        <v/>
      </c>
      <c r="P26217" s="14" t="str">
        <f ca="1"/>
        <v>Low Cap</v>
      </c>
    </row>
    <row r="26218" spans="11:16">
      <c r="K26218" s="14" t="str">
        <v/>
      </c>
      <c r="L26218" s="14" t="str">
        <v/>
      </c>
      <c r="O26218" s="14" t="str">
        <v/>
      </c>
      <c r="P26218" s="14" t="str">
        <f ca="1"/>
        <v>Low Cap</v>
      </c>
    </row>
    <row r="26219" spans="11:16">
      <c r="K26219" s="14" t="str">
        <v/>
      </c>
      <c r="L26219" s="14" t="str">
        <v/>
      </c>
      <c r="O26219" s="14" t="str">
        <v/>
      </c>
      <c r="P26219" s="14" t="str">
        <f ca="1"/>
        <v>Low Cap</v>
      </c>
    </row>
    <row r="26220" spans="11:16">
      <c r="K26220" s="14" t="str">
        <v/>
      </c>
      <c r="L26220" s="14" t="str">
        <v/>
      </c>
      <c r="O26220" s="14" t="str">
        <v/>
      </c>
      <c r="P26220" s="14" t="str">
        <f ca="1"/>
        <v>Low Cap</v>
      </c>
    </row>
    <row r="26221" spans="11:16">
      <c r="K26221" s="14" t="str">
        <v/>
      </c>
      <c r="L26221" s="14" t="str">
        <v/>
      </c>
      <c r="O26221" s="14" t="str">
        <v/>
      </c>
      <c r="P26221" s="14" t="str">
        <f ca="1"/>
        <v>Low Cap</v>
      </c>
    </row>
    <row r="26222" spans="11:16">
      <c r="K26222" s="14" t="str">
        <v/>
      </c>
      <c r="L26222" s="14" t="str">
        <v/>
      </c>
      <c r="O26222" s="14" t="str">
        <v/>
      </c>
      <c r="P26222" s="14" t="str">
        <f ca="1"/>
        <v>Low Cap</v>
      </c>
    </row>
    <row r="26223" spans="11:16">
      <c r="K26223" s="14" t="str">
        <v/>
      </c>
      <c r="L26223" s="14" t="str">
        <v/>
      </c>
      <c r="O26223" s="14" t="str">
        <v/>
      </c>
      <c r="P26223" s="14" t="str">
        <f ca="1"/>
        <v>Low Cap</v>
      </c>
    </row>
    <row r="26224" spans="11:16">
      <c r="K26224" s="14" t="str">
        <v/>
      </c>
      <c r="L26224" s="14" t="str">
        <v/>
      </c>
      <c r="O26224" s="14" t="str">
        <v/>
      </c>
      <c r="P26224" s="14" t="str">
        <f ca="1"/>
        <v>Low Cap</v>
      </c>
    </row>
    <row r="26225" spans="11:16">
      <c r="K26225" s="14" t="str">
        <v/>
      </c>
      <c r="L26225" s="14" t="str">
        <v/>
      </c>
      <c r="O26225" s="14" t="str">
        <v/>
      </c>
      <c r="P26225" s="14" t="str">
        <f ca="1"/>
        <v>Low Cap</v>
      </c>
    </row>
    <row r="26226" spans="11:16">
      <c r="K26226" s="14" t="str">
        <v/>
      </c>
      <c r="L26226" s="14" t="str">
        <v/>
      </c>
      <c r="O26226" s="14" t="str">
        <v/>
      </c>
      <c r="P26226" s="14" t="str">
        <f ca="1"/>
        <v>Low Cap</v>
      </c>
    </row>
    <row r="26227" spans="11:16">
      <c r="K26227" s="14" t="str">
        <v/>
      </c>
      <c r="L26227" s="14" t="str">
        <v/>
      </c>
      <c r="O26227" s="14" t="str">
        <v/>
      </c>
      <c r="P26227" s="14" t="str">
        <f ca="1"/>
        <v>Low Cap</v>
      </c>
    </row>
    <row r="26228" spans="11:16">
      <c r="K26228" s="14" t="str">
        <v/>
      </c>
      <c r="L26228" s="14" t="str">
        <v/>
      </c>
      <c r="O26228" s="14" t="str">
        <v/>
      </c>
      <c r="P26228" s="14" t="str">
        <f ca="1"/>
        <v>Low Cap</v>
      </c>
    </row>
    <row r="26229" spans="11:16">
      <c r="K26229" s="14" t="str">
        <v/>
      </c>
      <c r="L26229" s="14" t="str">
        <v/>
      </c>
      <c r="O26229" s="14" t="str">
        <v/>
      </c>
      <c r="P26229" s="14" t="str">
        <f ca="1"/>
        <v>Low Cap</v>
      </c>
    </row>
    <row r="26230" spans="11:16">
      <c r="K26230" s="14" t="str">
        <v/>
      </c>
      <c r="L26230" s="14" t="str">
        <v/>
      </c>
      <c r="O26230" s="14" t="str">
        <v/>
      </c>
      <c r="P26230" s="14" t="str">
        <f ca="1"/>
        <v>Low Cap</v>
      </c>
    </row>
    <row r="26231" spans="11:16">
      <c r="K26231" s="14" t="str">
        <v/>
      </c>
      <c r="L26231" s="14" t="str">
        <v/>
      </c>
      <c r="O26231" s="14" t="str">
        <v/>
      </c>
      <c r="P26231" s="14" t="str">
        <f ca="1"/>
        <v>Low Cap</v>
      </c>
    </row>
    <row r="26232" spans="11:16">
      <c r="K26232" s="14" t="str">
        <v/>
      </c>
      <c r="L26232" s="14" t="str">
        <v/>
      </c>
      <c r="O26232" s="14" t="str">
        <v/>
      </c>
      <c r="P26232" s="14" t="str">
        <f ca="1"/>
        <v>Low Cap</v>
      </c>
    </row>
    <row r="26233" spans="11:16">
      <c r="K26233" s="14" t="str">
        <v/>
      </c>
      <c r="L26233" s="14" t="str">
        <v/>
      </c>
      <c r="O26233" s="14" t="str">
        <v/>
      </c>
      <c r="P26233" s="14" t="str">
        <f ca="1"/>
        <v>Low Cap</v>
      </c>
    </row>
    <row r="26234" spans="11:16">
      <c r="K26234" s="14" t="str">
        <v/>
      </c>
      <c r="L26234" s="14" t="str">
        <v/>
      </c>
      <c r="O26234" s="14" t="str">
        <v/>
      </c>
      <c r="P26234" s="14" t="str">
        <f ca="1"/>
        <v>Low Cap</v>
      </c>
    </row>
    <row r="26235" spans="11:16">
      <c r="K26235" s="14" t="str">
        <v/>
      </c>
      <c r="L26235" s="14" t="str">
        <v/>
      </c>
      <c r="O26235" s="14" t="str">
        <v/>
      </c>
      <c r="P26235" s="14" t="str">
        <f ca="1"/>
        <v>Low Cap</v>
      </c>
    </row>
    <row r="26236" spans="11:16">
      <c r="K26236" s="14" t="str">
        <v/>
      </c>
      <c r="L26236" s="14" t="str">
        <v/>
      </c>
      <c r="O26236" s="14" t="str">
        <v/>
      </c>
      <c r="P26236" s="14" t="str">
        <f ca="1"/>
        <v>Low Cap</v>
      </c>
    </row>
    <row r="26237" spans="11:16">
      <c r="K26237" s="14" t="str">
        <v/>
      </c>
      <c r="L26237" s="14" t="str">
        <v/>
      </c>
      <c r="O26237" s="14" t="str">
        <v/>
      </c>
      <c r="P26237" s="14" t="str">
        <f ca="1"/>
        <v>Low Cap</v>
      </c>
    </row>
    <row r="26238" spans="11:16">
      <c r="K26238" s="14" t="str">
        <v/>
      </c>
      <c r="L26238" s="14" t="str">
        <v/>
      </c>
      <c r="O26238" s="14" t="str">
        <v/>
      </c>
      <c r="P26238" s="14" t="str">
        <f ca="1"/>
        <v>Low Cap</v>
      </c>
    </row>
    <row r="26239" spans="11:16">
      <c r="K26239" s="14" t="str">
        <v/>
      </c>
      <c r="L26239" s="14" t="str">
        <v/>
      </c>
      <c r="O26239" s="14" t="str">
        <v/>
      </c>
      <c r="P26239" s="14" t="str">
        <f ca="1"/>
        <v>Low Cap</v>
      </c>
    </row>
    <row r="26240" spans="11:16">
      <c r="K26240" s="14" t="str">
        <v/>
      </c>
      <c r="L26240" s="14" t="str">
        <v/>
      </c>
      <c r="O26240" s="14" t="str">
        <v/>
      </c>
      <c r="P26240" s="14" t="str">
        <f ca="1"/>
        <v>Low Cap</v>
      </c>
    </row>
    <row r="26241" spans="11:16">
      <c r="K26241" s="14" t="str">
        <v/>
      </c>
      <c r="L26241" s="14" t="str">
        <v/>
      </c>
      <c r="O26241" s="14" t="str">
        <v/>
      </c>
      <c r="P26241" s="14" t="str">
        <f ca="1"/>
        <v>Low Cap</v>
      </c>
    </row>
    <row r="26242" spans="11:16">
      <c r="K26242" s="14" t="str">
        <v/>
      </c>
      <c r="L26242" s="14" t="str">
        <v/>
      </c>
      <c r="O26242" s="14" t="str">
        <v/>
      </c>
      <c r="P26242" s="14" t="str">
        <f ca="1"/>
        <v>Low Cap</v>
      </c>
    </row>
    <row r="26243" spans="11:16">
      <c r="K26243" s="14" t="str">
        <v/>
      </c>
      <c r="L26243" s="14" t="str">
        <v/>
      </c>
      <c r="O26243" s="14" t="str">
        <v/>
      </c>
      <c r="P26243" s="14" t="str">
        <f ca="1"/>
        <v>Low Cap</v>
      </c>
    </row>
    <row r="26244" spans="11:16">
      <c r="K26244" s="14" t="str">
        <v/>
      </c>
      <c r="L26244" s="14" t="str">
        <v/>
      </c>
      <c r="O26244" s="14" t="str">
        <v/>
      </c>
      <c r="P26244" s="14" t="str">
        <f ca="1"/>
        <v>Low Cap</v>
      </c>
    </row>
    <row r="26245" spans="11:16">
      <c r="K26245" s="14" t="str">
        <v/>
      </c>
      <c r="L26245" s="14" t="str">
        <v/>
      </c>
      <c r="O26245" s="14" t="str">
        <v/>
      </c>
      <c r="P26245" s="14" t="str">
        <f ca="1"/>
        <v>Low Cap</v>
      </c>
    </row>
    <row r="26246" spans="11:16">
      <c r="K26246" s="14" t="str">
        <v/>
      </c>
      <c r="L26246" s="14" t="str">
        <v/>
      </c>
      <c r="O26246" s="14" t="str">
        <v/>
      </c>
      <c r="P26246" s="14" t="str">
        <f ca="1"/>
        <v>Low Cap</v>
      </c>
    </row>
    <row r="26247" spans="11:16">
      <c r="K26247" s="14" t="str">
        <v/>
      </c>
      <c r="L26247" s="14" t="str">
        <v/>
      </c>
      <c r="O26247" s="14" t="str">
        <v/>
      </c>
      <c r="P26247" s="14" t="str">
        <f ca="1"/>
        <v>Low Cap</v>
      </c>
    </row>
    <row r="26248" spans="11:16">
      <c r="K26248" s="14" t="str">
        <v/>
      </c>
      <c r="L26248" s="14" t="str">
        <v/>
      </c>
      <c r="O26248" s="14" t="str">
        <v/>
      </c>
      <c r="P26248" s="14" t="str">
        <f ca="1"/>
        <v>Low Cap</v>
      </c>
    </row>
    <row r="26249" spans="11:16">
      <c r="K26249" s="14" t="str">
        <v/>
      </c>
      <c r="L26249" s="14" t="str">
        <v/>
      </c>
      <c r="O26249" s="14" t="str">
        <v/>
      </c>
      <c r="P26249" s="14" t="str">
        <f ca="1"/>
        <v>Low Cap</v>
      </c>
    </row>
    <row r="26250" spans="11:16">
      <c r="K26250" s="14" t="str">
        <v/>
      </c>
      <c r="L26250" s="14" t="str">
        <v/>
      </c>
      <c r="O26250" s="14" t="str">
        <v/>
      </c>
      <c r="P26250" s="14" t="str">
        <f ca="1"/>
        <v>Low Cap</v>
      </c>
    </row>
    <row r="26251" spans="11:16">
      <c r="K26251" s="14" t="str">
        <v/>
      </c>
      <c r="L26251" s="14" t="str">
        <v/>
      </c>
      <c r="O26251" s="14" t="str">
        <v/>
      </c>
      <c r="P26251" s="14" t="str">
        <f ca="1"/>
        <v>Low Cap</v>
      </c>
    </row>
    <row r="26252" spans="11:16">
      <c r="K26252" s="14" t="str">
        <v/>
      </c>
      <c r="L26252" s="14" t="str">
        <v/>
      </c>
      <c r="O26252" s="14" t="str">
        <v/>
      </c>
      <c r="P26252" s="14" t="str">
        <f ca="1"/>
        <v>Low Cap</v>
      </c>
    </row>
    <row r="26253" spans="11:16">
      <c r="K26253" s="14" t="str">
        <v/>
      </c>
      <c r="L26253" s="14" t="str">
        <v/>
      </c>
      <c r="O26253" s="14" t="str">
        <v/>
      </c>
      <c r="P26253" s="14" t="str">
        <f ca="1"/>
        <v>Low Cap</v>
      </c>
    </row>
    <row r="26254" spans="11:16">
      <c r="K26254" s="14" t="str">
        <v/>
      </c>
      <c r="L26254" s="14" t="str">
        <v/>
      </c>
      <c r="O26254" s="14" t="str">
        <v/>
      </c>
      <c r="P26254" s="14" t="str">
        <f ca="1"/>
        <v>Low Cap</v>
      </c>
    </row>
    <row r="26255" spans="11:16">
      <c r="K26255" s="14" t="str">
        <v/>
      </c>
      <c r="L26255" s="14" t="str">
        <v/>
      </c>
      <c r="O26255" s="14" t="str">
        <v/>
      </c>
      <c r="P26255" s="14" t="str">
        <f ca="1"/>
        <v>Low Cap</v>
      </c>
    </row>
    <row r="26256" spans="11:16">
      <c r="K26256" s="14" t="str">
        <v/>
      </c>
      <c r="L26256" s="14" t="str">
        <v/>
      </c>
      <c r="O26256" s="14" t="str">
        <v/>
      </c>
      <c r="P26256" s="14" t="str">
        <f ca="1"/>
        <v>Low Cap</v>
      </c>
    </row>
    <row r="26257" spans="11:16">
      <c r="K26257" s="14" t="str">
        <v/>
      </c>
      <c r="L26257" s="14" t="str">
        <v/>
      </c>
      <c r="O26257" s="14" t="str">
        <v/>
      </c>
      <c r="P26257" s="14" t="str">
        <f ca="1"/>
        <v>Low Cap</v>
      </c>
    </row>
    <row r="26258" spans="11:16">
      <c r="K26258" s="14" t="str">
        <v/>
      </c>
      <c r="L26258" s="14" t="str">
        <v/>
      </c>
      <c r="O26258" s="14" t="str">
        <v/>
      </c>
      <c r="P26258" s="14" t="str">
        <f ca="1"/>
        <v>Low Cap</v>
      </c>
    </row>
    <row r="26259" spans="11:16">
      <c r="K26259" s="14" t="str">
        <v/>
      </c>
      <c r="L26259" s="14" t="str">
        <v/>
      </c>
      <c r="O26259" s="14" t="str">
        <v/>
      </c>
      <c r="P26259" s="14" t="str">
        <f ca="1"/>
        <v>Low Cap</v>
      </c>
    </row>
    <row r="26260" spans="11:16">
      <c r="K26260" s="14" t="str">
        <v/>
      </c>
      <c r="L26260" s="14" t="str">
        <v/>
      </c>
      <c r="O26260" s="14" t="str">
        <v/>
      </c>
      <c r="P26260" s="14" t="str">
        <f ca="1"/>
        <v>Low Cap</v>
      </c>
    </row>
    <row r="26261" spans="11:16">
      <c r="K26261" s="14" t="str">
        <v/>
      </c>
      <c r="L26261" s="14" t="str">
        <v/>
      </c>
      <c r="O26261" s="14" t="str">
        <v/>
      </c>
      <c r="P26261" s="14" t="str">
        <f ca="1"/>
        <v>Low Cap</v>
      </c>
    </row>
    <row r="26262" spans="11:16">
      <c r="K26262" s="14" t="str">
        <v/>
      </c>
      <c r="L26262" s="14" t="str">
        <v/>
      </c>
      <c r="O26262" s="14" t="str">
        <v/>
      </c>
      <c r="P26262" s="14" t="str">
        <f ca="1"/>
        <v>Low Cap</v>
      </c>
    </row>
    <row r="26263" spans="11:16">
      <c r="K26263" s="14" t="str">
        <v/>
      </c>
      <c r="L26263" s="14" t="str">
        <v/>
      </c>
      <c r="O26263" s="14" t="str">
        <v/>
      </c>
      <c r="P26263" s="14" t="str">
        <f ca="1"/>
        <v>Low Cap</v>
      </c>
    </row>
    <row r="26264" spans="11:16">
      <c r="K26264" s="14" t="str">
        <v/>
      </c>
      <c r="L26264" s="14" t="str">
        <v/>
      </c>
      <c r="O26264" s="14" t="str">
        <v/>
      </c>
      <c r="P26264" s="14" t="str">
        <f ca="1"/>
        <v>Low Cap</v>
      </c>
    </row>
    <row r="26265" spans="11:16">
      <c r="K26265" s="14" t="str">
        <v/>
      </c>
      <c r="L26265" s="14" t="str">
        <v/>
      </c>
      <c r="O26265" s="14" t="str">
        <v/>
      </c>
      <c r="P26265" s="14" t="str">
        <f ca="1"/>
        <v>Low Cap</v>
      </c>
    </row>
    <row r="26266" spans="11:16">
      <c r="K26266" s="14" t="str">
        <v/>
      </c>
      <c r="L26266" s="14" t="str">
        <v/>
      </c>
      <c r="O26266" s="14" t="str">
        <v/>
      </c>
      <c r="P26266" s="14" t="str">
        <f ca="1"/>
        <v>Low Cap</v>
      </c>
    </row>
    <row r="26267" spans="11:16">
      <c r="K26267" s="14" t="str">
        <v/>
      </c>
      <c r="L26267" s="14" t="str">
        <v/>
      </c>
      <c r="O26267" s="14" t="str">
        <v/>
      </c>
      <c r="P26267" s="14" t="str">
        <f ca="1"/>
        <v>Low Cap</v>
      </c>
    </row>
    <row r="26268" spans="11:16">
      <c r="K26268" s="14" t="str">
        <v/>
      </c>
      <c r="L26268" s="14" t="str">
        <v/>
      </c>
      <c r="O26268" s="14" t="str">
        <v/>
      </c>
      <c r="P26268" s="14" t="str">
        <f ca="1"/>
        <v>Low Cap</v>
      </c>
    </row>
    <row r="26269" spans="11:16">
      <c r="K26269" s="14" t="str">
        <v/>
      </c>
      <c r="L26269" s="14" t="str">
        <v/>
      </c>
      <c r="O26269" s="14" t="str">
        <v/>
      </c>
      <c r="P26269" s="14" t="str">
        <f ca="1"/>
        <v>Low Cap</v>
      </c>
    </row>
    <row r="26270" spans="11:16">
      <c r="K26270" s="14" t="str">
        <v/>
      </c>
      <c r="L26270" s="14" t="str">
        <v/>
      </c>
      <c r="O26270" s="14" t="str">
        <v/>
      </c>
      <c r="P26270" s="14" t="str">
        <f ca="1"/>
        <v>Low Cap</v>
      </c>
    </row>
    <row r="26271" spans="11:16">
      <c r="K26271" s="14" t="str">
        <v/>
      </c>
      <c r="L26271" s="14" t="str">
        <v/>
      </c>
      <c r="O26271" s="14" t="str">
        <v/>
      </c>
      <c r="P26271" s="14" t="str">
        <f ca="1"/>
        <v>Low Cap</v>
      </c>
    </row>
    <row r="26272" spans="11:16">
      <c r="K26272" s="14" t="str">
        <v/>
      </c>
      <c r="L26272" s="14" t="str">
        <v/>
      </c>
      <c r="O26272" s="14" t="str">
        <v/>
      </c>
      <c r="P26272" s="14" t="str">
        <f ca="1"/>
        <v>Low Cap</v>
      </c>
    </row>
    <row r="26273" spans="11:16">
      <c r="K26273" s="14" t="str">
        <v/>
      </c>
      <c r="L26273" s="14" t="str">
        <v/>
      </c>
      <c r="O26273" s="14" t="str">
        <v/>
      </c>
      <c r="P26273" s="14" t="str">
        <f ca="1"/>
        <v>Low Cap</v>
      </c>
    </row>
    <row r="26274" spans="11:16">
      <c r="K26274" s="14" t="str">
        <v/>
      </c>
      <c r="L26274" s="14" t="str">
        <v/>
      </c>
      <c r="O26274" s="14" t="str">
        <v/>
      </c>
      <c r="P26274" s="14" t="str">
        <f ca="1"/>
        <v>Low Cap</v>
      </c>
    </row>
    <row r="26275" spans="11:16">
      <c r="K26275" s="14" t="str">
        <v/>
      </c>
      <c r="L26275" s="14" t="str">
        <v/>
      </c>
      <c r="O26275" s="14" t="str">
        <v/>
      </c>
      <c r="P26275" s="14" t="str">
        <f ca="1"/>
        <v>Low Cap</v>
      </c>
    </row>
    <row r="26276" spans="11:16">
      <c r="K26276" s="14" t="str">
        <v/>
      </c>
      <c r="L26276" s="14" t="str">
        <v/>
      </c>
      <c r="O26276" s="14" t="str">
        <v/>
      </c>
      <c r="P26276" s="14" t="str">
        <f ca="1"/>
        <v>Low Cap</v>
      </c>
    </row>
    <row r="26277" spans="11:16">
      <c r="K26277" s="14" t="str">
        <v/>
      </c>
      <c r="L26277" s="14" t="str">
        <v/>
      </c>
      <c r="O26277" s="14" t="str">
        <v/>
      </c>
      <c r="P26277" s="14" t="str">
        <f ca="1"/>
        <v>Low Cap</v>
      </c>
    </row>
    <row r="26278" spans="11:16">
      <c r="K26278" s="14" t="str">
        <v/>
      </c>
      <c r="L26278" s="14" t="str">
        <v/>
      </c>
      <c r="O26278" s="14" t="str">
        <v/>
      </c>
      <c r="P26278" s="14" t="str">
        <f ca="1"/>
        <v>Low Cap</v>
      </c>
    </row>
    <row r="26279" spans="11:16">
      <c r="K26279" s="14" t="str">
        <v/>
      </c>
      <c r="L26279" s="14" t="str">
        <v/>
      </c>
      <c r="O26279" s="14" t="str">
        <v/>
      </c>
      <c r="P26279" s="14" t="str">
        <f ca="1"/>
        <v>Low Cap</v>
      </c>
    </row>
    <row r="26280" spans="11:16">
      <c r="K26280" s="14" t="str">
        <v/>
      </c>
      <c r="L26280" s="14" t="str">
        <v/>
      </c>
      <c r="O26280" s="14" t="str">
        <v/>
      </c>
      <c r="P26280" s="14" t="str">
        <f ca="1"/>
        <v>Low Cap</v>
      </c>
    </row>
    <row r="26281" spans="11:16">
      <c r="K26281" s="14" t="str">
        <v/>
      </c>
      <c r="L26281" s="14" t="str">
        <v/>
      </c>
      <c r="O26281" s="14" t="str">
        <v/>
      </c>
      <c r="P26281" s="14" t="str">
        <f ca="1"/>
        <v>Low Cap</v>
      </c>
    </row>
    <row r="26282" spans="11:16">
      <c r="K26282" s="14" t="str">
        <v/>
      </c>
      <c r="L26282" s="14" t="str">
        <v/>
      </c>
      <c r="O26282" s="14" t="str">
        <v/>
      </c>
      <c r="P26282" s="14" t="str">
        <f ca="1"/>
        <v>Low Cap</v>
      </c>
    </row>
    <row r="26283" spans="11:16">
      <c r="K26283" s="14" t="str">
        <v/>
      </c>
      <c r="L26283" s="14" t="str">
        <v/>
      </c>
      <c r="O26283" s="14" t="str">
        <v/>
      </c>
      <c r="P26283" s="14" t="str">
        <f ca="1"/>
        <v>Low Cap</v>
      </c>
    </row>
    <row r="26284" spans="11:16">
      <c r="K26284" s="14" t="str">
        <v/>
      </c>
      <c r="L26284" s="14" t="str">
        <v/>
      </c>
      <c r="O26284" s="14" t="str">
        <v/>
      </c>
      <c r="P26284" s="14" t="str">
        <f ca="1"/>
        <v>Low Cap</v>
      </c>
    </row>
    <row r="26285" spans="11:16">
      <c r="K26285" s="14" t="str">
        <v/>
      </c>
      <c r="L26285" s="14" t="str">
        <v/>
      </c>
      <c r="O26285" s="14" t="str">
        <v/>
      </c>
      <c r="P26285" s="14" t="str">
        <f ca="1"/>
        <v>Low Cap</v>
      </c>
    </row>
    <row r="26286" spans="11:16">
      <c r="K26286" s="14" t="str">
        <v/>
      </c>
      <c r="L26286" s="14" t="str">
        <v/>
      </c>
      <c r="O26286" s="14" t="str">
        <v/>
      </c>
      <c r="P26286" s="14" t="str">
        <f ca="1"/>
        <v>Low Cap</v>
      </c>
    </row>
    <row r="26287" spans="11:16">
      <c r="K26287" s="14" t="str">
        <v/>
      </c>
      <c r="L26287" s="14" t="str">
        <v/>
      </c>
      <c r="O26287" s="14" t="str">
        <v/>
      </c>
      <c r="P26287" s="14" t="str">
        <f ca="1"/>
        <v>Low Cap</v>
      </c>
    </row>
    <row r="26288" spans="11:16">
      <c r="K26288" s="14" t="str">
        <v/>
      </c>
      <c r="L26288" s="14" t="str">
        <v/>
      </c>
      <c r="O26288" s="14" t="str">
        <v/>
      </c>
      <c r="P26288" s="14" t="str">
        <f ca="1"/>
        <v>Low Cap</v>
      </c>
    </row>
    <row r="26289" spans="11:16">
      <c r="K26289" s="14" t="str">
        <v/>
      </c>
      <c r="L26289" s="14" t="str">
        <v/>
      </c>
      <c r="O26289" s="14" t="str">
        <v/>
      </c>
      <c r="P26289" s="14" t="str">
        <f ca="1"/>
        <v>Low Cap</v>
      </c>
    </row>
    <row r="26290" spans="11:16">
      <c r="K26290" s="14" t="str">
        <v/>
      </c>
      <c r="L26290" s="14" t="str">
        <v/>
      </c>
      <c r="O26290" s="14" t="str">
        <v/>
      </c>
      <c r="P26290" s="14" t="str">
        <f ca="1"/>
        <v>Low Cap</v>
      </c>
    </row>
    <row r="26291" spans="11:16">
      <c r="K26291" s="14" t="str">
        <v/>
      </c>
      <c r="L26291" s="14" t="str">
        <v/>
      </c>
      <c r="O26291" s="14" t="str">
        <v/>
      </c>
      <c r="P26291" s="14" t="str">
        <f ca="1"/>
        <v>Low Cap</v>
      </c>
    </row>
    <row r="26292" spans="11:16">
      <c r="K26292" s="14" t="str">
        <v/>
      </c>
      <c r="L26292" s="14" t="str">
        <v/>
      </c>
      <c r="O26292" s="14" t="str">
        <v/>
      </c>
      <c r="P26292" s="14" t="str">
        <f ca="1"/>
        <v>Low Cap</v>
      </c>
    </row>
    <row r="26293" spans="11:16">
      <c r="K26293" s="14" t="str">
        <v/>
      </c>
      <c r="L26293" s="14" t="str">
        <v/>
      </c>
      <c r="O26293" s="14" t="str">
        <v/>
      </c>
      <c r="P26293" s="14" t="str">
        <f ca="1"/>
        <v>Low Cap</v>
      </c>
    </row>
    <row r="26294" spans="11:16">
      <c r="K26294" s="14" t="str">
        <v/>
      </c>
      <c r="L26294" s="14" t="str">
        <v/>
      </c>
      <c r="O26294" s="14" t="str">
        <v/>
      </c>
      <c r="P26294" s="14" t="str">
        <f ca="1"/>
        <v>Low Cap</v>
      </c>
    </row>
    <row r="26295" spans="11:16">
      <c r="K26295" s="14" t="str">
        <v/>
      </c>
      <c r="L26295" s="14" t="str">
        <v/>
      </c>
      <c r="O26295" s="14" t="str">
        <v/>
      </c>
      <c r="P26295" s="14" t="str">
        <f ca="1"/>
        <v>Low Cap</v>
      </c>
    </row>
    <row r="26296" spans="11:16">
      <c r="K26296" s="14" t="str">
        <v/>
      </c>
      <c r="L26296" s="14" t="str">
        <v/>
      </c>
      <c r="O26296" s="14" t="str">
        <v/>
      </c>
      <c r="P26296" s="14" t="str">
        <f ca="1"/>
        <v>Low Cap</v>
      </c>
    </row>
    <row r="26297" spans="11:16">
      <c r="K26297" s="14" t="str">
        <v/>
      </c>
      <c r="L26297" s="14" t="str">
        <v/>
      </c>
      <c r="O26297" s="14" t="str">
        <v/>
      </c>
      <c r="P26297" s="14" t="str">
        <f ca="1"/>
        <v>Low Cap</v>
      </c>
    </row>
    <row r="26298" spans="11:16">
      <c r="K26298" s="14" t="str">
        <v/>
      </c>
      <c r="L26298" s="14" t="str">
        <v/>
      </c>
      <c r="O26298" s="14" t="str">
        <v/>
      </c>
      <c r="P26298" s="14" t="str">
        <f ca="1"/>
        <v>Low Cap</v>
      </c>
    </row>
    <row r="26299" spans="11:16">
      <c r="K26299" s="14" t="str">
        <v/>
      </c>
      <c r="L26299" s="14" t="str">
        <v/>
      </c>
      <c r="O26299" s="14" t="str">
        <v/>
      </c>
      <c r="P26299" s="14" t="str">
        <f ca="1"/>
        <v>Low Cap</v>
      </c>
    </row>
    <row r="26300" spans="11:16">
      <c r="K26300" s="14" t="str">
        <v/>
      </c>
      <c r="L26300" s="14" t="str">
        <v/>
      </c>
      <c r="O26300" s="14" t="str">
        <v/>
      </c>
      <c r="P26300" s="14" t="str">
        <f ca="1"/>
        <v>Low Cap</v>
      </c>
    </row>
    <row r="26301" spans="11:16">
      <c r="K26301" s="14" t="str">
        <v/>
      </c>
      <c r="L26301" s="14" t="str">
        <v/>
      </c>
      <c r="O26301" s="14" t="str">
        <v/>
      </c>
      <c r="P26301" s="14" t="str">
        <f ca="1"/>
        <v>Low Cap</v>
      </c>
    </row>
    <row r="26302" spans="11:16">
      <c r="K26302" s="14" t="str">
        <v/>
      </c>
      <c r="L26302" s="14" t="str">
        <v/>
      </c>
      <c r="O26302" s="14" t="str">
        <v/>
      </c>
      <c r="P26302" s="14" t="str">
        <f ca="1"/>
        <v>Low Cap</v>
      </c>
    </row>
    <row r="26303" spans="11:16">
      <c r="K26303" s="14" t="str">
        <v/>
      </c>
      <c r="L26303" s="14" t="str">
        <v/>
      </c>
      <c r="O26303" s="14" t="str">
        <v/>
      </c>
      <c r="P26303" s="14" t="str">
        <f ca="1"/>
        <v>Low Cap</v>
      </c>
    </row>
    <row r="26304" spans="11:16">
      <c r="K26304" s="14" t="str">
        <v/>
      </c>
      <c r="L26304" s="14" t="str">
        <v/>
      </c>
      <c r="O26304" s="14" t="str">
        <v/>
      </c>
      <c r="P26304" s="14" t="str">
        <f ca="1"/>
        <v>Low Cap</v>
      </c>
    </row>
    <row r="26305" spans="11:16">
      <c r="K26305" s="14" t="str">
        <v/>
      </c>
      <c r="L26305" s="14" t="str">
        <v/>
      </c>
      <c r="O26305" s="14" t="str">
        <v/>
      </c>
      <c r="P26305" s="14" t="str">
        <f ca="1"/>
        <v>Low Cap</v>
      </c>
    </row>
    <row r="26306" spans="11:16">
      <c r="K26306" s="14" t="str">
        <v/>
      </c>
      <c r="L26306" s="14" t="str">
        <v/>
      </c>
      <c r="O26306" s="14" t="str">
        <v/>
      </c>
      <c r="P26306" s="14" t="str">
        <f ca="1"/>
        <v>Low Cap</v>
      </c>
    </row>
    <row r="26307" spans="11:16">
      <c r="K26307" s="14" t="str">
        <v/>
      </c>
      <c r="L26307" s="14" t="str">
        <v/>
      </c>
      <c r="O26307" s="14" t="str">
        <v/>
      </c>
      <c r="P26307" s="14" t="str">
        <f ca="1"/>
        <v>Low Cap</v>
      </c>
    </row>
    <row r="26308" spans="11:16">
      <c r="K26308" s="14" t="str">
        <v/>
      </c>
      <c r="L26308" s="14" t="str">
        <v/>
      </c>
      <c r="O26308" s="14" t="str">
        <v/>
      </c>
      <c r="P26308" s="14" t="str">
        <f ca="1"/>
        <v>Low Cap</v>
      </c>
    </row>
    <row r="26309" spans="11:16">
      <c r="K26309" s="14" t="str">
        <v/>
      </c>
      <c r="L26309" s="14" t="str">
        <v/>
      </c>
      <c r="O26309" s="14" t="str">
        <v/>
      </c>
      <c r="P26309" s="14" t="str">
        <f ca="1"/>
        <v>Low Cap</v>
      </c>
    </row>
    <row r="26310" spans="11:16">
      <c r="K26310" s="14" t="str">
        <v/>
      </c>
      <c r="L26310" s="14" t="str">
        <v/>
      </c>
      <c r="O26310" s="14" t="str">
        <v/>
      </c>
      <c r="P26310" s="14" t="str">
        <f ca="1"/>
        <v>Low Cap</v>
      </c>
    </row>
    <row r="26311" spans="11:16">
      <c r="K26311" s="14" t="str">
        <v/>
      </c>
      <c r="L26311" s="14" t="str">
        <v/>
      </c>
      <c r="O26311" s="14" t="str">
        <v/>
      </c>
      <c r="P26311" s="14" t="str">
        <f ca="1"/>
        <v>Low Cap</v>
      </c>
    </row>
    <row r="26312" spans="11:16">
      <c r="K26312" s="14" t="str">
        <v/>
      </c>
      <c r="L26312" s="14" t="str">
        <v/>
      </c>
      <c r="O26312" s="14" t="str">
        <v/>
      </c>
      <c r="P26312" s="14" t="str">
        <f ca="1"/>
        <v>Low Cap</v>
      </c>
    </row>
    <row r="26313" spans="11:16">
      <c r="K26313" s="14" t="str">
        <v/>
      </c>
      <c r="L26313" s="14" t="str">
        <v/>
      </c>
      <c r="O26313" s="14" t="str">
        <v/>
      </c>
      <c r="P26313" s="14" t="str">
        <f ca="1"/>
        <v>Low Cap</v>
      </c>
    </row>
    <row r="26314" spans="11:16">
      <c r="K26314" s="14" t="str">
        <v/>
      </c>
      <c r="L26314" s="14" t="str">
        <v/>
      </c>
      <c r="O26314" s="14" t="str">
        <v/>
      </c>
      <c r="P26314" s="14" t="str">
        <f ca="1"/>
        <v>Low Cap</v>
      </c>
    </row>
    <row r="26315" spans="11:16">
      <c r="K26315" s="14" t="str">
        <v/>
      </c>
      <c r="L26315" s="14" t="str">
        <v/>
      </c>
      <c r="O26315" s="14" t="str">
        <v/>
      </c>
      <c r="P26315" s="14" t="str">
        <f ca="1"/>
        <v>Low Cap</v>
      </c>
    </row>
    <row r="26316" spans="11:16">
      <c r="K26316" s="14" t="str">
        <v/>
      </c>
      <c r="L26316" s="14" t="str">
        <v/>
      </c>
      <c r="O26316" s="14" t="str">
        <v/>
      </c>
      <c r="P26316" s="14" t="str">
        <f ca="1"/>
        <v>Low Cap</v>
      </c>
    </row>
    <row r="26317" spans="11:16">
      <c r="K26317" s="14" t="str">
        <v/>
      </c>
      <c r="L26317" s="14" t="str">
        <v/>
      </c>
      <c r="O26317" s="14" t="str">
        <v/>
      </c>
      <c r="P26317" s="14" t="str">
        <f ca="1"/>
        <v>Low Cap</v>
      </c>
    </row>
    <row r="26318" spans="11:16">
      <c r="K26318" s="14" t="str">
        <v/>
      </c>
      <c r="L26318" s="14" t="str">
        <v/>
      </c>
      <c r="O26318" s="14" t="str">
        <v/>
      </c>
      <c r="P26318" s="14" t="str">
        <f ca="1"/>
        <v>Low Cap</v>
      </c>
    </row>
    <row r="26319" spans="11:16">
      <c r="K26319" s="14" t="str">
        <v/>
      </c>
      <c r="L26319" s="14" t="str">
        <v/>
      </c>
      <c r="O26319" s="14" t="str">
        <v/>
      </c>
      <c r="P26319" s="14" t="str">
        <f ca="1"/>
        <v>Low Cap</v>
      </c>
    </row>
    <row r="26320" spans="11:16">
      <c r="K26320" s="14" t="str">
        <v/>
      </c>
      <c r="L26320" s="14" t="str">
        <v/>
      </c>
      <c r="O26320" s="14" t="str">
        <v/>
      </c>
      <c r="P26320" s="14" t="str">
        <f ca="1"/>
        <v>Low Cap</v>
      </c>
    </row>
    <row r="26321" spans="11:16">
      <c r="K26321" s="14" t="str">
        <v/>
      </c>
      <c r="L26321" s="14" t="str">
        <v/>
      </c>
      <c r="O26321" s="14" t="str">
        <v/>
      </c>
      <c r="P26321" s="14" t="str">
        <f ca="1"/>
        <v>Low Cap</v>
      </c>
    </row>
    <row r="26322" spans="11:16">
      <c r="K26322" s="14" t="str">
        <v/>
      </c>
      <c r="L26322" s="14" t="str">
        <v/>
      </c>
      <c r="O26322" s="14" t="str">
        <v/>
      </c>
      <c r="P26322" s="14" t="str">
        <f ca="1"/>
        <v>Low Cap</v>
      </c>
    </row>
    <row r="26323" spans="11:16">
      <c r="K26323" s="14" t="str">
        <v/>
      </c>
      <c r="L26323" s="14" t="str">
        <v/>
      </c>
      <c r="O26323" s="14" t="str">
        <v/>
      </c>
      <c r="P26323" s="14" t="str">
        <f ca="1"/>
        <v>Low Cap</v>
      </c>
    </row>
    <row r="26324" spans="11:16">
      <c r="K26324" s="14" t="str">
        <v/>
      </c>
      <c r="L26324" s="14" t="str">
        <v/>
      </c>
      <c r="O26324" s="14" t="str">
        <v/>
      </c>
      <c r="P26324" s="14" t="str">
        <f ca="1"/>
        <v>Low Cap</v>
      </c>
    </row>
    <row r="26325" spans="11:16">
      <c r="K26325" s="14" t="str">
        <v/>
      </c>
      <c r="L26325" s="14" t="str">
        <v/>
      </c>
      <c r="O26325" s="14" t="str">
        <v/>
      </c>
      <c r="P26325" s="14" t="str">
        <f ca="1"/>
        <v>Low Cap</v>
      </c>
    </row>
    <row r="26326" spans="11:16">
      <c r="K26326" s="14" t="str">
        <v/>
      </c>
      <c r="L26326" s="14" t="str">
        <v/>
      </c>
      <c r="O26326" s="14" t="str">
        <v/>
      </c>
      <c r="P26326" s="14" t="str">
        <f ca="1"/>
        <v>Low Cap</v>
      </c>
    </row>
    <row r="26327" spans="11:16">
      <c r="K26327" s="14" t="str">
        <v/>
      </c>
      <c r="L26327" s="14" t="str">
        <v/>
      </c>
      <c r="O26327" s="14" t="str">
        <v/>
      </c>
      <c r="P26327" s="14" t="str">
        <f ca="1"/>
        <v>Low Cap</v>
      </c>
    </row>
    <row r="26328" spans="11:16">
      <c r="K26328" s="14" t="str">
        <v/>
      </c>
      <c r="L26328" s="14" t="str">
        <v/>
      </c>
      <c r="O26328" s="14" t="str">
        <v/>
      </c>
      <c r="P26328" s="14" t="str">
        <f ca="1"/>
        <v>Low Cap</v>
      </c>
    </row>
    <row r="26329" spans="11:16">
      <c r="K26329" s="14" t="str">
        <v/>
      </c>
      <c r="L26329" s="14" t="str">
        <v/>
      </c>
      <c r="O26329" s="14" t="str">
        <v/>
      </c>
      <c r="P26329" s="14" t="str">
        <f ca="1"/>
        <v>Low Cap</v>
      </c>
    </row>
    <row r="26330" spans="11:16">
      <c r="K26330" s="14" t="str">
        <v/>
      </c>
      <c r="L26330" s="14" t="str">
        <v/>
      </c>
      <c r="O26330" s="14" t="str">
        <v/>
      </c>
      <c r="P26330" s="14" t="str">
        <f ca="1"/>
        <v>Low Cap</v>
      </c>
    </row>
    <row r="26331" spans="11:16">
      <c r="K26331" s="14" t="str">
        <v/>
      </c>
      <c r="L26331" s="14" t="str">
        <v/>
      </c>
      <c r="O26331" s="14" t="str">
        <v/>
      </c>
      <c r="P26331" s="14" t="str">
        <f ca="1"/>
        <v>Low Cap</v>
      </c>
    </row>
    <row r="26332" spans="11:16">
      <c r="K26332" s="14" t="str">
        <v/>
      </c>
      <c r="L26332" s="14" t="str">
        <v/>
      </c>
      <c r="O26332" s="14" t="str">
        <v/>
      </c>
      <c r="P26332" s="14" t="str">
        <f ca="1"/>
        <v>Low Cap</v>
      </c>
    </row>
    <row r="26333" spans="11:16">
      <c r="K26333" s="14" t="str">
        <v/>
      </c>
      <c r="L26333" s="14" t="str">
        <v/>
      </c>
      <c r="O26333" s="14" t="str">
        <v/>
      </c>
      <c r="P26333" s="14" t="str">
        <f ca="1"/>
        <v>Low Cap</v>
      </c>
    </row>
    <row r="26334" spans="11:16">
      <c r="K26334" s="14" t="str">
        <v/>
      </c>
      <c r="L26334" s="14" t="str">
        <v/>
      </c>
      <c r="O26334" s="14" t="str">
        <v/>
      </c>
      <c r="P26334" s="14" t="str">
        <f ca="1"/>
        <v>Low Cap</v>
      </c>
    </row>
    <row r="26335" spans="11:16">
      <c r="K26335" s="14" t="str">
        <v/>
      </c>
      <c r="L26335" s="14" t="str">
        <v/>
      </c>
      <c r="O26335" s="14" t="str">
        <v/>
      </c>
      <c r="P26335" s="14" t="str">
        <f ca="1"/>
        <v>Low Cap</v>
      </c>
    </row>
    <row r="26336" spans="11:16">
      <c r="K26336" s="14" t="str">
        <v/>
      </c>
      <c r="L26336" s="14" t="str">
        <v/>
      </c>
      <c r="O26336" s="14" t="str">
        <v/>
      </c>
      <c r="P26336" s="14" t="str">
        <f ca="1"/>
        <v>Low Cap</v>
      </c>
    </row>
    <row r="26337" spans="11:16">
      <c r="K26337" s="14" t="str">
        <v/>
      </c>
      <c r="L26337" s="14" t="str">
        <v/>
      </c>
      <c r="O26337" s="14" t="str">
        <v/>
      </c>
      <c r="P26337" s="14" t="str">
        <f ca="1"/>
        <v>Low Cap</v>
      </c>
    </row>
    <row r="26338" spans="11:16">
      <c r="K26338" s="14" t="str">
        <v/>
      </c>
      <c r="L26338" s="14" t="str">
        <v/>
      </c>
      <c r="O26338" s="14" t="str">
        <v/>
      </c>
      <c r="P26338" s="14" t="str">
        <f ca="1"/>
        <v>Low Cap</v>
      </c>
    </row>
    <row r="26339" spans="11:16">
      <c r="K26339" s="14" t="str">
        <v/>
      </c>
      <c r="L26339" s="14" t="str">
        <v/>
      </c>
      <c r="O26339" s="14" t="str">
        <v/>
      </c>
      <c r="P26339" s="14" t="str">
        <f ca="1"/>
        <v>Low Cap</v>
      </c>
    </row>
    <row r="26340" spans="11:16">
      <c r="K26340" s="14" t="str">
        <v/>
      </c>
      <c r="L26340" s="14" t="str">
        <v/>
      </c>
      <c r="O26340" s="14" t="str">
        <v/>
      </c>
      <c r="P26340" s="14" t="str">
        <f ca="1"/>
        <v>Low Cap</v>
      </c>
    </row>
    <row r="26341" spans="11:16">
      <c r="K26341" s="14" t="str">
        <v/>
      </c>
      <c r="L26341" s="14" t="str">
        <v/>
      </c>
      <c r="O26341" s="14" t="str">
        <v/>
      </c>
      <c r="P26341" s="14" t="str">
        <f ca="1"/>
        <v>Low Cap</v>
      </c>
    </row>
    <row r="26342" spans="11:16">
      <c r="K26342" s="14" t="str">
        <v/>
      </c>
      <c r="L26342" s="14" t="str">
        <v/>
      </c>
      <c r="O26342" s="14" t="str">
        <v/>
      </c>
      <c r="P26342" s="14" t="str">
        <f ca="1"/>
        <v>Low Cap</v>
      </c>
    </row>
    <row r="26343" spans="11:16">
      <c r="K26343" s="14" t="str">
        <v/>
      </c>
      <c r="L26343" s="14" t="str">
        <v/>
      </c>
      <c r="O26343" s="14" t="str">
        <v/>
      </c>
      <c r="P26343" s="14" t="str">
        <f ca="1"/>
        <v>Low Cap</v>
      </c>
    </row>
    <row r="26344" spans="11:16">
      <c r="K26344" s="14" t="str">
        <v/>
      </c>
      <c r="L26344" s="14" t="str">
        <v/>
      </c>
      <c r="O26344" s="14" t="str">
        <v/>
      </c>
      <c r="P26344" s="14" t="str">
        <f ca="1"/>
        <v>Low Cap</v>
      </c>
    </row>
    <row r="26345" spans="11:16">
      <c r="K26345" s="14" t="str">
        <v/>
      </c>
      <c r="L26345" s="14" t="str">
        <v/>
      </c>
      <c r="O26345" s="14" t="str">
        <v/>
      </c>
      <c r="P26345" s="14" t="str">
        <f ca="1"/>
        <v>Low Cap</v>
      </c>
    </row>
    <row r="26346" spans="11:16">
      <c r="K26346" s="14" t="str">
        <v/>
      </c>
      <c r="L26346" s="14" t="str">
        <v/>
      </c>
      <c r="O26346" s="14" t="str">
        <v/>
      </c>
      <c r="P26346" s="14" t="str">
        <f ca="1"/>
        <v>Low Cap</v>
      </c>
    </row>
    <row r="26347" spans="11:16">
      <c r="K26347" s="14" t="str">
        <v/>
      </c>
      <c r="L26347" s="14" t="str">
        <v/>
      </c>
      <c r="O26347" s="14" t="str">
        <v/>
      </c>
      <c r="P26347" s="14" t="str">
        <f ca="1"/>
        <v>Low Cap</v>
      </c>
    </row>
    <row r="26348" spans="11:16">
      <c r="K26348" s="14" t="str">
        <v/>
      </c>
      <c r="L26348" s="14" t="str">
        <v/>
      </c>
      <c r="O26348" s="14" t="str">
        <v/>
      </c>
      <c r="P26348" s="14" t="str">
        <f ca="1"/>
        <v>Low Cap</v>
      </c>
    </row>
    <row r="26349" spans="11:16">
      <c r="K26349" s="14" t="str">
        <v/>
      </c>
      <c r="L26349" s="14" t="str">
        <v/>
      </c>
      <c r="O26349" s="14" t="str">
        <v/>
      </c>
      <c r="P26349" s="14" t="str">
        <f ca="1"/>
        <v>Low Cap</v>
      </c>
    </row>
    <row r="26350" spans="11:16">
      <c r="K26350" s="14" t="str">
        <v/>
      </c>
      <c r="L26350" s="14" t="str">
        <v/>
      </c>
      <c r="O26350" s="14" t="str">
        <v/>
      </c>
      <c r="P26350" s="14" t="str">
        <f ca="1"/>
        <v>Low Cap</v>
      </c>
    </row>
    <row r="26351" spans="11:16">
      <c r="K26351" s="14" t="str">
        <v/>
      </c>
      <c r="L26351" s="14" t="str">
        <v/>
      </c>
      <c r="O26351" s="14" t="str">
        <v/>
      </c>
      <c r="P26351" s="14" t="str">
        <f ca="1"/>
        <v>Low Cap</v>
      </c>
    </row>
    <row r="26352" spans="11:16">
      <c r="K26352" s="14" t="str">
        <v/>
      </c>
      <c r="L26352" s="14" t="str">
        <v/>
      </c>
      <c r="O26352" s="14" t="str">
        <v/>
      </c>
      <c r="P26352" s="14" t="str">
        <f ca="1"/>
        <v>Low Cap</v>
      </c>
    </row>
    <row r="26353" spans="11:16">
      <c r="K26353" s="14" t="str">
        <v/>
      </c>
      <c r="L26353" s="14" t="str">
        <v/>
      </c>
      <c r="O26353" s="14" t="str">
        <v/>
      </c>
      <c r="P26353" s="14" t="str">
        <f ca="1"/>
        <v>Low Cap</v>
      </c>
    </row>
    <row r="26354" spans="11:16">
      <c r="K26354" s="14" t="str">
        <v/>
      </c>
      <c r="L26354" s="14" t="str">
        <v/>
      </c>
      <c r="O26354" s="14" t="str">
        <v/>
      </c>
      <c r="P26354" s="14" t="str">
        <f ca="1"/>
        <v>Low Cap</v>
      </c>
    </row>
    <row r="26355" spans="11:16">
      <c r="K26355" s="14" t="str">
        <v/>
      </c>
      <c r="L26355" s="14" t="str">
        <v/>
      </c>
      <c r="O26355" s="14" t="str">
        <v/>
      </c>
      <c r="P26355" s="14" t="str">
        <f ca="1"/>
        <v>Low Cap</v>
      </c>
    </row>
    <row r="26356" spans="11:16">
      <c r="K26356" s="14" t="str">
        <v/>
      </c>
      <c r="L26356" s="14" t="str">
        <v/>
      </c>
      <c r="O26356" s="14" t="str">
        <v/>
      </c>
      <c r="P26356" s="14" t="str">
        <f ca="1"/>
        <v>Low Cap</v>
      </c>
    </row>
    <row r="26357" spans="11:16">
      <c r="K26357" s="14" t="str">
        <v/>
      </c>
      <c r="L26357" s="14" t="str">
        <v/>
      </c>
      <c r="O26357" s="14" t="str">
        <v/>
      </c>
      <c r="P26357" s="14" t="str">
        <f ca="1"/>
        <v>Low Cap</v>
      </c>
    </row>
    <row r="26358" spans="11:16">
      <c r="K26358" s="14" t="str">
        <v/>
      </c>
      <c r="L26358" s="14" t="str">
        <v/>
      </c>
      <c r="O26358" s="14" t="str">
        <v/>
      </c>
      <c r="P26358" s="14" t="str">
        <f ca="1"/>
        <v>Low Cap</v>
      </c>
    </row>
    <row r="26359" spans="11:16">
      <c r="K26359" s="14" t="str">
        <v/>
      </c>
      <c r="L26359" s="14" t="str">
        <v/>
      </c>
      <c r="O26359" s="14" t="str">
        <v/>
      </c>
      <c r="P26359" s="14" t="str">
        <f ca="1"/>
        <v>Low Cap</v>
      </c>
    </row>
    <row r="26360" spans="11:16">
      <c r="K26360" s="14" t="str">
        <v/>
      </c>
      <c r="L26360" s="14" t="str">
        <v/>
      </c>
      <c r="O26360" s="14" t="str">
        <v/>
      </c>
      <c r="P26360" s="14" t="str">
        <f ca="1"/>
        <v>Low Cap</v>
      </c>
    </row>
    <row r="26361" spans="11:16">
      <c r="K26361" s="14" t="str">
        <v/>
      </c>
      <c r="L26361" s="14" t="str">
        <v/>
      </c>
      <c r="O26361" s="14" t="str">
        <v/>
      </c>
      <c r="P26361" s="14" t="str">
        <f ca="1"/>
        <v>Low Cap</v>
      </c>
    </row>
    <row r="26362" spans="11:16">
      <c r="K26362" s="14" t="str">
        <v/>
      </c>
      <c r="L26362" s="14" t="str">
        <v/>
      </c>
      <c r="O26362" s="14" t="str">
        <v/>
      </c>
      <c r="P26362" s="14" t="str">
        <f ca="1"/>
        <v>Low Cap</v>
      </c>
    </row>
    <row r="26363" spans="11:16">
      <c r="K26363" s="14" t="str">
        <v/>
      </c>
      <c r="L26363" s="14" t="str">
        <v/>
      </c>
      <c r="O26363" s="14" t="str">
        <v/>
      </c>
      <c r="P26363" s="14" t="str">
        <f ca="1"/>
        <v>Low Cap</v>
      </c>
    </row>
    <row r="26364" spans="11:16">
      <c r="K26364" s="14" t="str">
        <v/>
      </c>
      <c r="L26364" s="14" t="str">
        <v/>
      </c>
      <c r="O26364" s="14" t="str">
        <v/>
      </c>
      <c r="P26364" s="14" t="str">
        <f ca="1"/>
        <v>Low Cap</v>
      </c>
    </row>
    <row r="26365" spans="11:16">
      <c r="K26365" s="14" t="str">
        <v/>
      </c>
      <c r="L26365" s="14" t="str">
        <v/>
      </c>
      <c r="O26365" s="14" t="str">
        <v/>
      </c>
      <c r="P26365" s="14" t="str">
        <f ca="1"/>
        <v>Low Cap</v>
      </c>
    </row>
    <row r="26366" spans="11:16">
      <c r="K26366" s="14" t="str">
        <v/>
      </c>
      <c r="L26366" s="14" t="str">
        <v/>
      </c>
      <c r="O26366" s="14" t="str">
        <v/>
      </c>
      <c r="P26366" s="14" t="str">
        <f ca="1"/>
        <v>Low Cap</v>
      </c>
    </row>
    <row r="26367" spans="11:16">
      <c r="K26367" s="14" t="str">
        <v/>
      </c>
      <c r="L26367" s="14" t="str">
        <v/>
      </c>
      <c r="O26367" s="14" t="str">
        <v/>
      </c>
      <c r="P26367" s="14" t="str">
        <f ca="1"/>
        <v>Low Cap</v>
      </c>
    </row>
    <row r="26368" spans="11:16">
      <c r="K26368" s="14" t="str">
        <v/>
      </c>
      <c r="L26368" s="14" t="str">
        <v/>
      </c>
      <c r="O26368" s="14" t="str">
        <v/>
      </c>
      <c r="P26368" s="14" t="str">
        <f ca="1"/>
        <v>Low Cap</v>
      </c>
    </row>
    <row r="26369" spans="11:16">
      <c r="K26369" s="14" t="str">
        <v/>
      </c>
      <c r="L26369" s="14" t="str">
        <v/>
      </c>
      <c r="O26369" s="14" t="str">
        <v/>
      </c>
      <c r="P26369" s="14" t="str">
        <f ca="1"/>
        <v>Low Cap</v>
      </c>
    </row>
    <row r="26370" spans="11:16">
      <c r="K26370" s="14" t="str">
        <v/>
      </c>
      <c r="L26370" s="14" t="str">
        <v/>
      </c>
      <c r="O26370" s="14" t="str">
        <v/>
      </c>
      <c r="P26370" s="14" t="str">
        <f ca="1"/>
        <v>Low Cap</v>
      </c>
    </row>
    <row r="26371" spans="11:16">
      <c r="K26371" s="14" t="str">
        <v/>
      </c>
      <c r="L26371" s="14" t="str">
        <v/>
      </c>
      <c r="O26371" s="14" t="str">
        <v/>
      </c>
      <c r="P26371" s="14" t="str">
        <f ca="1"/>
        <v>Low Cap</v>
      </c>
    </row>
    <row r="26372" spans="11:16">
      <c r="K26372" s="14" t="str">
        <v/>
      </c>
      <c r="L26372" s="14" t="str">
        <v/>
      </c>
      <c r="O26372" s="14" t="str">
        <v/>
      </c>
      <c r="P26372" s="14" t="str">
        <f ca="1"/>
        <v>Low Cap</v>
      </c>
    </row>
    <row r="26373" spans="11:16">
      <c r="K26373" s="14" t="str">
        <v/>
      </c>
      <c r="L26373" s="14" t="str">
        <v/>
      </c>
      <c r="O26373" s="14" t="str">
        <v/>
      </c>
      <c r="P26373" s="14" t="str">
        <f ca="1"/>
        <v>Low Cap</v>
      </c>
    </row>
    <row r="26374" spans="11:16">
      <c r="K26374" s="14" t="str">
        <v/>
      </c>
      <c r="L26374" s="14" t="str">
        <v/>
      </c>
      <c r="O26374" s="14" t="str">
        <v/>
      </c>
      <c r="P26374" s="14" t="str">
        <f ca="1"/>
        <v>Low Cap</v>
      </c>
    </row>
    <row r="26375" spans="11:16">
      <c r="K26375" s="14" t="str">
        <v/>
      </c>
      <c r="L26375" s="14" t="str">
        <v/>
      </c>
      <c r="O26375" s="14" t="str">
        <v/>
      </c>
      <c r="P26375" s="14" t="str">
        <f ca="1"/>
        <v>Low Cap</v>
      </c>
    </row>
    <row r="26376" spans="11:16">
      <c r="K26376" s="14" t="str">
        <v/>
      </c>
      <c r="L26376" s="14" t="str">
        <v/>
      </c>
      <c r="O26376" s="14" t="str">
        <v/>
      </c>
      <c r="P26376" s="14" t="str">
        <f ca="1"/>
        <v>Low Cap</v>
      </c>
    </row>
    <row r="26377" spans="11:16">
      <c r="K26377" s="14" t="str">
        <v/>
      </c>
      <c r="L26377" s="14" t="str">
        <v/>
      </c>
      <c r="O26377" s="14" t="str">
        <v/>
      </c>
      <c r="P26377" s="14" t="str">
        <f ca="1"/>
        <v>Low Cap</v>
      </c>
    </row>
    <row r="26378" spans="11:16">
      <c r="K26378" s="14" t="str">
        <v/>
      </c>
      <c r="L26378" s="14" t="str">
        <v/>
      </c>
      <c r="O26378" s="14" t="str">
        <v/>
      </c>
      <c r="P26378" s="14" t="str">
        <f ca="1"/>
        <v>Low Cap</v>
      </c>
    </row>
    <row r="26379" spans="11:16">
      <c r="K26379" s="14" t="str">
        <v/>
      </c>
      <c r="L26379" s="14" t="str">
        <v/>
      </c>
      <c r="O26379" s="14" t="str">
        <v/>
      </c>
      <c r="P26379" s="14" t="str">
        <f ca="1"/>
        <v>Low Cap</v>
      </c>
    </row>
    <row r="26380" spans="11:16">
      <c r="K26380" s="14" t="str">
        <v/>
      </c>
      <c r="L26380" s="14" t="str">
        <v/>
      </c>
      <c r="O26380" s="14" t="str">
        <v/>
      </c>
      <c r="P26380" s="14" t="str">
        <f ca="1"/>
        <v>Low Cap</v>
      </c>
    </row>
    <row r="26381" spans="11:16">
      <c r="K26381" s="14" t="str">
        <v/>
      </c>
      <c r="L26381" s="14" t="str">
        <v/>
      </c>
      <c r="O26381" s="14" t="str">
        <v/>
      </c>
      <c r="P26381" s="14" t="str">
        <f ca="1"/>
        <v>Low Cap</v>
      </c>
    </row>
    <row r="26382" spans="11:16">
      <c r="K26382" s="14" t="str">
        <v/>
      </c>
      <c r="L26382" s="14" t="str">
        <v/>
      </c>
      <c r="O26382" s="14" t="str">
        <v/>
      </c>
      <c r="P26382" s="14" t="str">
        <f ca="1"/>
        <v>Low Cap</v>
      </c>
    </row>
    <row r="26383" spans="11:16">
      <c r="K26383" s="14" t="str">
        <v/>
      </c>
      <c r="L26383" s="14" t="str">
        <v/>
      </c>
      <c r="O26383" s="14" t="str">
        <v/>
      </c>
      <c r="P26383" s="14" t="str">
        <f ca="1"/>
        <v>Low Cap</v>
      </c>
    </row>
    <row r="26384" spans="11:16">
      <c r="K26384" s="14" t="str">
        <v/>
      </c>
      <c r="L26384" s="14" t="str">
        <v/>
      </c>
      <c r="O26384" s="14" t="str">
        <v/>
      </c>
      <c r="P26384" s="14" t="str">
        <f ca="1"/>
        <v>Low Cap</v>
      </c>
    </row>
    <row r="26385" spans="11:16">
      <c r="K26385" s="14" t="str">
        <v/>
      </c>
      <c r="L26385" s="14" t="str">
        <v/>
      </c>
      <c r="O26385" s="14" t="str">
        <v/>
      </c>
      <c r="P26385" s="14" t="str">
        <f ca="1"/>
        <v>Low Cap</v>
      </c>
    </row>
    <row r="26386" spans="11:16">
      <c r="K26386" s="14" t="str">
        <v/>
      </c>
      <c r="L26386" s="14" t="str">
        <v/>
      </c>
      <c r="O26386" s="14" t="str">
        <v/>
      </c>
      <c r="P26386" s="14" t="str">
        <f ca="1"/>
        <v>Low Cap</v>
      </c>
    </row>
    <row r="26387" spans="11:16">
      <c r="K26387" s="14" t="str">
        <v/>
      </c>
      <c r="L26387" s="14" t="str">
        <v/>
      </c>
      <c r="O26387" s="14" t="str">
        <v/>
      </c>
      <c r="P26387" s="14" t="str">
        <f ca="1"/>
        <v>Low Cap</v>
      </c>
    </row>
    <row r="26388" spans="11:16">
      <c r="K26388" s="14" t="str">
        <v/>
      </c>
      <c r="L26388" s="14" t="str">
        <v/>
      </c>
      <c r="O26388" s="14" t="str">
        <v/>
      </c>
      <c r="P26388" s="14" t="str">
        <f ca="1"/>
        <v>Low Cap</v>
      </c>
    </row>
    <row r="26389" spans="11:16">
      <c r="K26389" s="14" t="str">
        <v/>
      </c>
      <c r="L26389" s="14" t="str">
        <v/>
      </c>
      <c r="O26389" s="14" t="str">
        <v/>
      </c>
      <c r="P26389" s="14" t="str">
        <f ca="1"/>
        <v>Low Cap</v>
      </c>
    </row>
    <row r="26390" spans="11:16">
      <c r="K26390" s="14" t="str">
        <v/>
      </c>
      <c r="L26390" s="14" t="str">
        <v/>
      </c>
      <c r="O26390" s="14" t="str">
        <v/>
      </c>
      <c r="P26390" s="14" t="str">
        <f ca="1"/>
        <v>Low Cap</v>
      </c>
    </row>
    <row r="26391" spans="11:16">
      <c r="K26391" s="14" t="str">
        <v/>
      </c>
      <c r="L26391" s="14" t="str">
        <v/>
      </c>
      <c r="O26391" s="14" t="str">
        <v/>
      </c>
      <c r="P26391" s="14" t="str">
        <f ca="1"/>
        <v>Low Cap</v>
      </c>
    </row>
    <row r="26392" spans="11:16">
      <c r="K26392" s="14" t="str">
        <v/>
      </c>
      <c r="L26392" s="14" t="str">
        <v/>
      </c>
      <c r="O26392" s="14" t="str">
        <v/>
      </c>
      <c r="P26392" s="14" t="str">
        <f ca="1"/>
        <v>Low Cap</v>
      </c>
    </row>
    <row r="26393" spans="11:16">
      <c r="K26393" s="14" t="str">
        <v/>
      </c>
      <c r="L26393" s="14" t="str">
        <v/>
      </c>
      <c r="O26393" s="14" t="str">
        <v/>
      </c>
      <c r="P26393" s="14" t="str">
        <f ca="1"/>
        <v>Low Cap</v>
      </c>
    </row>
    <row r="26394" spans="11:16">
      <c r="K26394" s="14" t="str">
        <v/>
      </c>
      <c r="L26394" s="14" t="str">
        <v/>
      </c>
      <c r="O26394" s="14" t="str">
        <v/>
      </c>
      <c r="P26394" s="14" t="str">
        <f ca="1"/>
        <v>Low Cap</v>
      </c>
    </row>
    <row r="26395" spans="11:16">
      <c r="K26395" s="14" t="str">
        <v/>
      </c>
      <c r="L26395" s="14" t="str">
        <v/>
      </c>
      <c r="O26395" s="14" t="str">
        <v/>
      </c>
      <c r="P26395" s="14" t="str">
        <f ca="1"/>
        <v>Low Cap</v>
      </c>
    </row>
    <row r="26396" spans="11:16">
      <c r="K26396" s="14" t="str">
        <v/>
      </c>
      <c r="L26396" s="14" t="str">
        <v/>
      </c>
      <c r="O26396" s="14" t="str">
        <v/>
      </c>
      <c r="P26396" s="14" t="str">
        <f ca="1"/>
        <v>Low Cap</v>
      </c>
    </row>
    <row r="26397" spans="11:16">
      <c r="K26397" s="14" t="str">
        <v/>
      </c>
      <c r="L26397" s="14" t="str">
        <v/>
      </c>
      <c r="O26397" s="14" t="str">
        <v/>
      </c>
      <c r="P26397" s="14" t="str">
        <f ca="1"/>
        <v>Low Cap</v>
      </c>
    </row>
    <row r="26398" spans="11:16">
      <c r="K26398" s="14" t="str">
        <v/>
      </c>
      <c r="L26398" s="14" t="str">
        <v/>
      </c>
      <c r="O26398" s="14" t="str">
        <v/>
      </c>
      <c r="P26398" s="14" t="str">
        <f ca="1"/>
        <v>Low Cap</v>
      </c>
    </row>
    <row r="26399" spans="11:16">
      <c r="K26399" s="14" t="str">
        <v/>
      </c>
      <c r="L26399" s="14" t="str">
        <v/>
      </c>
      <c r="O26399" s="14" t="str">
        <v/>
      </c>
      <c r="P26399" s="14" t="str">
        <f ca="1"/>
        <v>Low Cap</v>
      </c>
    </row>
    <row r="26400" spans="11:16">
      <c r="K26400" s="14" t="str">
        <v/>
      </c>
      <c r="L26400" s="14" t="str">
        <v/>
      </c>
      <c r="O26400" s="14" t="str">
        <v/>
      </c>
      <c r="P26400" s="14" t="str">
        <f ca="1"/>
        <v>Low Cap</v>
      </c>
    </row>
    <row r="26401" spans="11:16">
      <c r="K26401" s="14" t="str">
        <v/>
      </c>
      <c r="L26401" s="14" t="str">
        <v/>
      </c>
      <c r="O26401" s="14" t="str">
        <v/>
      </c>
      <c r="P26401" s="14" t="str">
        <f ca="1"/>
        <v>Low Cap</v>
      </c>
    </row>
    <row r="26402" spans="11:16">
      <c r="K26402" s="14" t="str">
        <v/>
      </c>
      <c r="L26402" s="14" t="str">
        <v/>
      </c>
      <c r="O26402" s="14" t="str">
        <v/>
      </c>
      <c r="P26402" s="14" t="str">
        <f ca="1"/>
        <v>Low Cap</v>
      </c>
    </row>
    <row r="26403" spans="11:16">
      <c r="K26403" s="14" t="str">
        <v/>
      </c>
      <c r="L26403" s="14" t="str">
        <v/>
      </c>
      <c r="O26403" s="14" t="str">
        <v/>
      </c>
      <c r="P26403" s="14" t="str">
        <f ca="1"/>
        <v>Low Cap</v>
      </c>
    </row>
    <row r="26404" spans="11:16">
      <c r="K26404" s="14" t="str">
        <v/>
      </c>
      <c r="L26404" s="14" t="str">
        <v/>
      </c>
      <c r="O26404" s="14" t="str">
        <v/>
      </c>
      <c r="P26404" s="14" t="str">
        <f ca="1"/>
        <v>Low Cap</v>
      </c>
    </row>
    <row r="26405" spans="11:16">
      <c r="K26405" s="14" t="str">
        <v/>
      </c>
      <c r="L26405" s="14" t="str">
        <v/>
      </c>
      <c r="O26405" s="14" t="str">
        <v/>
      </c>
      <c r="P26405" s="14" t="str">
        <f ca="1"/>
        <v>Low Cap</v>
      </c>
    </row>
    <row r="26406" spans="11:16">
      <c r="K26406" s="14" t="str">
        <v/>
      </c>
      <c r="L26406" s="14" t="str">
        <v/>
      </c>
      <c r="O26406" s="14" t="str">
        <v/>
      </c>
      <c r="P26406" s="14" t="str">
        <f ca="1"/>
        <v>Low Cap</v>
      </c>
    </row>
    <row r="26407" spans="11:16">
      <c r="K26407" s="14" t="str">
        <v/>
      </c>
      <c r="L26407" s="14" t="str">
        <v/>
      </c>
      <c r="O26407" s="14" t="str">
        <v/>
      </c>
      <c r="P26407" s="14" t="str">
        <f ca="1"/>
        <v>Low Cap</v>
      </c>
    </row>
    <row r="26408" spans="11:16">
      <c r="K26408" s="14" t="str">
        <v/>
      </c>
      <c r="L26408" s="14" t="str">
        <v/>
      </c>
      <c r="O26408" s="14" t="str">
        <v/>
      </c>
      <c r="P26408" s="14" t="str">
        <f ca="1"/>
        <v>Low Cap</v>
      </c>
    </row>
    <row r="26409" spans="11:16">
      <c r="K26409" s="14" t="str">
        <v/>
      </c>
      <c r="L26409" s="14" t="str">
        <v/>
      </c>
      <c r="O26409" s="14" t="str">
        <v/>
      </c>
      <c r="P26409" s="14" t="str">
        <f ca="1"/>
        <v>Low Cap</v>
      </c>
    </row>
    <row r="26410" spans="11:16">
      <c r="K26410" s="14" t="str">
        <v/>
      </c>
      <c r="L26410" s="14" t="str">
        <v/>
      </c>
      <c r="O26410" s="14" t="str">
        <v/>
      </c>
      <c r="P26410" s="14" t="str">
        <f ca="1"/>
        <v>Low Cap</v>
      </c>
    </row>
    <row r="26411" spans="11:16">
      <c r="K26411" s="14" t="str">
        <v/>
      </c>
      <c r="L26411" s="14" t="str">
        <v/>
      </c>
      <c r="O26411" s="14" t="str">
        <v/>
      </c>
      <c r="P26411" s="14" t="str">
        <f ca="1"/>
        <v>Low Cap</v>
      </c>
    </row>
    <row r="26412" spans="11:16">
      <c r="K26412" s="14" t="str">
        <v/>
      </c>
      <c r="L26412" s="14" t="str">
        <v/>
      </c>
      <c r="O26412" s="14" t="str">
        <v/>
      </c>
      <c r="P26412" s="14" t="str">
        <f ca="1"/>
        <v>Low Cap</v>
      </c>
    </row>
    <row r="26413" spans="11:16">
      <c r="K26413" s="14" t="str">
        <v/>
      </c>
      <c r="L26413" s="14" t="str">
        <v/>
      </c>
      <c r="O26413" s="14" t="str">
        <v/>
      </c>
      <c r="P26413" s="14" t="str">
        <f ca="1"/>
        <v>Low Cap</v>
      </c>
    </row>
    <row r="26414" spans="11:16">
      <c r="K26414" s="14" t="str">
        <v/>
      </c>
      <c r="L26414" s="14" t="str">
        <v/>
      </c>
      <c r="O26414" s="14" t="str">
        <v/>
      </c>
      <c r="P26414" s="14" t="str">
        <f ca="1"/>
        <v>Low Cap</v>
      </c>
    </row>
    <row r="26415" spans="11:16">
      <c r="K26415" s="14" t="str">
        <v/>
      </c>
      <c r="L26415" s="14" t="str">
        <v/>
      </c>
      <c r="O26415" s="14" t="str">
        <v/>
      </c>
      <c r="P26415" s="14" t="str">
        <f ca="1"/>
        <v>Low Cap</v>
      </c>
    </row>
    <row r="26416" spans="11:16">
      <c r="K26416" s="14" t="str">
        <v/>
      </c>
      <c r="L26416" s="14" t="str">
        <v/>
      </c>
      <c r="O26416" s="14" t="str">
        <v/>
      </c>
      <c r="P26416" s="14" t="str">
        <f ca="1"/>
        <v>Low Cap</v>
      </c>
    </row>
    <row r="26417" spans="11:16">
      <c r="K26417" s="14" t="str">
        <v/>
      </c>
      <c r="L26417" s="14" t="str">
        <v/>
      </c>
      <c r="O26417" s="14" t="str">
        <v/>
      </c>
      <c r="P26417" s="14" t="str">
        <f ca="1"/>
        <v>Low Cap</v>
      </c>
    </row>
    <row r="26418" spans="11:16">
      <c r="K26418" s="14" t="str">
        <v/>
      </c>
      <c r="L26418" s="14" t="str">
        <v/>
      </c>
      <c r="O26418" s="14" t="str">
        <v/>
      </c>
      <c r="P26418" s="14" t="str">
        <f ca="1"/>
        <v>Low Cap</v>
      </c>
    </row>
    <row r="26419" spans="11:16">
      <c r="K26419" s="14" t="str">
        <v/>
      </c>
      <c r="L26419" s="14" t="str">
        <v/>
      </c>
      <c r="O26419" s="14" t="str">
        <v/>
      </c>
      <c r="P26419" s="14" t="str">
        <f ca="1"/>
        <v>Low Cap</v>
      </c>
    </row>
    <row r="26420" spans="11:16">
      <c r="K26420" s="14" t="str">
        <v/>
      </c>
      <c r="L26420" s="14" t="str">
        <v/>
      </c>
      <c r="O26420" s="14" t="str">
        <v/>
      </c>
      <c r="P26420" s="14" t="str">
        <f ca="1"/>
        <v>Low Cap</v>
      </c>
    </row>
    <row r="26421" spans="11:16">
      <c r="K26421" s="14" t="str">
        <v/>
      </c>
      <c r="L26421" s="14" t="str">
        <v/>
      </c>
      <c r="O26421" s="14" t="str">
        <v/>
      </c>
      <c r="P26421" s="14" t="str">
        <f ca="1"/>
        <v>Low Cap</v>
      </c>
    </row>
    <row r="26422" spans="11:16">
      <c r="K26422" s="14" t="str">
        <v/>
      </c>
      <c r="L26422" s="14" t="str">
        <v/>
      </c>
      <c r="O26422" s="14" t="str">
        <v/>
      </c>
      <c r="P26422" s="14" t="str">
        <f ca="1"/>
        <v>Low Cap</v>
      </c>
    </row>
    <row r="26423" spans="11:16">
      <c r="K26423" s="14" t="str">
        <v/>
      </c>
      <c r="L26423" s="14" t="str">
        <v/>
      </c>
      <c r="O26423" s="14" t="str">
        <v/>
      </c>
      <c r="P26423" s="14" t="str">
        <f ca="1"/>
        <v>Low Cap</v>
      </c>
    </row>
    <row r="26424" spans="11:16">
      <c r="K26424" s="14" t="str">
        <v/>
      </c>
      <c r="L26424" s="14" t="str">
        <v/>
      </c>
      <c r="O26424" s="14" t="str">
        <v/>
      </c>
      <c r="P26424" s="14" t="str">
        <f ca="1"/>
        <v>Low Cap</v>
      </c>
    </row>
    <row r="26425" spans="11:16">
      <c r="K26425" s="14" t="str">
        <v/>
      </c>
      <c r="L26425" s="14" t="str">
        <v/>
      </c>
      <c r="O26425" s="14" t="str">
        <v/>
      </c>
      <c r="P26425" s="14" t="str">
        <f ca="1"/>
        <v>Low Cap</v>
      </c>
    </row>
    <row r="26426" spans="11:16">
      <c r="K26426" s="14" t="str">
        <v/>
      </c>
      <c r="L26426" s="14" t="str">
        <v/>
      </c>
      <c r="O26426" s="14" t="str">
        <v/>
      </c>
      <c r="P26426" s="14" t="str">
        <f ca="1"/>
        <v>Low Cap</v>
      </c>
    </row>
    <row r="26427" spans="11:16">
      <c r="K26427" s="14" t="str">
        <v/>
      </c>
      <c r="L26427" s="14" t="str">
        <v/>
      </c>
      <c r="O26427" s="14" t="str">
        <v/>
      </c>
      <c r="P26427" s="14" t="str">
        <f ca="1"/>
        <v>Low Cap</v>
      </c>
    </row>
    <row r="26428" spans="11:16">
      <c r="K26428" s="14" t="str">
        <v/>
      </c>
      <c r="L26428" s="14" t="str">
        <v/>
      </c>
      <c r="O26428" s="14" t="str">
        <v/>
      </c>
      <c r="P26428" s="14" t="str">
        <f ca="1"/>
        <v>Low Cap</v>
      </c>
    </row>
    <row r="26429" spans="11:16">
      <c r="K26429" s="14" t="str">
        <v/>
      </c>
      <c r="L26429" s="14" t="str">
        <v/>
      </c>
      <c r="O26429" s="14" t="str">
        <v/>
      </c>
      <c r="P26429" s="14" t="str">
        <f ca="1"/>
        <v>Low Cap</v>
      </c>
    </row>
    <row r="26430" spans="11:16">
      <c r="K26430" s="14" t="str">
        <v/>
      </c>
      <c r="L26430" s="14" t="str">
        <v/>
      </c>
      <c r="O26430" s="14" t="str">
        <v/>
      </c>
      <c r="P26430" s="14" t="str">
        <f ca="1"/>
        <v>Low Cap</v>
      </c>
    </row>
    <row r="26431" spans="11:16">
      <c r="K26431" s="14" t="str">
        <v/>
      </c>
      <c r="L26431" s="14" t="str">
        <v/>
      </c>
      <c r="O26431" s="14" t="str">
        <v/>
      </c>
      <c r="P26431" s="14" t="str">
        <f ca="1"/>
        <v>Low Cap</v>
      </c>
    </row>
    <row r="26432" spans="11:16">
      <c r="K26432" s="14" t="str">
        <v/>
      </c>
      <c r="L26432" s="14" t="str">
        <v/>
      </c>
      <c r="O26432" s="14" t="str">
        <v/>
      </c>
      <c r="P26432" s="14" t="str">
        <f ca="1"/>
        <v>Low Cap</v>
      </c>
    </row>
    <row r="26433" spans="11:16">
      <c r="K26433" s="14" t="str">
        <v/>
      </c>
      <c r="L26433" s="14" t="str">
        <v/>
      </c>
      <c r="O26433" s="14" t="str">
        <v/>
      </c>
      <c r="P26433" s="14" t="str">
        <f ca="1"/>
        <v>Low Cap</v>
      </c>
    </row>
    <row r="26434" spans="11:16">
      <c r="K26434" s="14" t="str">
        <v/>
      </c>
      <c r="L26434" s="14" t="str">
        <v/>
      </c>
      <c r="O26434" s="14" t="str">
        <v/>
      </c>
      <c r="P26434" s="14" t="str">
        <f ca="1"/>
        <v>Low Cap</v>
      </c>
    </row>
    <row r="26435" spans="11:16">
      <c r="K26435" s="14" t="str">
        <v/>
      </c>
      <c r="L26435" s="14" t="str">
        <v/>
      </c>
      <c r="O26435" s="14" t="str">
        <v/>
      </c>
      <c r="P26435" s="14" t="str">
        <f ca="1"/>
        <v>Low Cap</v>
      </c>
    </row>
    <row r="26436" spans="11:16">
      <c r="K26436" s="14" t="str">
        <v/>
      </c>
      <c r="L26436" s="14" t="str">
        <v/>
      </c>
      <c r="O26436" s="14" t="str">
        <v/>
      </c>
      <c r="P26436" s="14" t="str">
        <f ca="1"/>
        <v>Low Cap</v>
      </c>
    </row>
    <row r="26437" spans="11:16">
      <c r="K26437" s="14" t="str">
        <v/>
      </c>
      <c r="L26437" s="14" t="str">
        <v/>
      </c>
      <c r="O26437" s="14" t="str">
        <v/>
      </c>
      <c r="P26437" s="14" t="str">
        <f ca="1"/>
        <v>Low Cap</v>
      </c>
    </row>
    <row r="26438" spans="11:16">
      <c r="K26438" s="14" t="str">
        <v/>
      </c>
      <c r="L26438" s="14" t="str">
        <v/>
      </c>
      <c r="O26438" s="14" t="str">
        <v/>
      </c>
      <c r="P26438" s="14" t="str">
        <f ca="1"/>
        <v>Low Cap</v>
      </c>
    </row>
    <row r="26439" spans="11:16">
      <c r="K26439" s="14" t="str">
        <v/>
      </c>
      <c r="L26439" s="14" t="str">
        <v/>
      </c>
      <c r="O26439" s="14" t="str">
        <v/>
      </c>
      <c r="P26439" s="14" t="str">
        <f ca="1"/>
        <v>Low Cap</v>
      </c>
    </row>
    <row r="26440" spans="11:16">
      <c r="K26440" s="14" t="str">
        <v/>
      </c>
      <c r="L26440" s="14" t="str">
        <v/>
      </c>
      <c r="O26440" s="14" t="str">
        <v/>
      </c>
      <c r="P26440" s="14" t="str">
        <f ca="1"/>
        <v>Low Cap</v>
      </c>
    </row>
    <row r="26441" spans="11:16">
      <c r="K26441" s="14" t="str">
        <v/>
      </c>
      <c r="L26441" s="14" t="str">
        <v/>
      </c>
      <c r="O26441" s="14" t="str">
        <v/>
      </c>
      <c r="P26441" s="14" t="str">
        <f ca="1"/>
        <v>Low Cap</v>
      </c>
    </row>
    <row r="26442" spans="11:16">
      <c r="K26442" s="14" t="str">
        <v/>
      </c>
      <c r="L26442" s="14" t="str">
        <v/>
      </c>
      <c r="O26442" s="14" t="str">
        <v/>
      </c>
      <c r="P26442" s="14" t="str">
        <f ca="1"/>
        <v>Low Cap</v>
      </c>
    </row>
    <row r="26443" spans="11:16">
      <c r="K26443" s="14" t="str">
        <v/>
      </c>
      <c r="L26443" s="14" t="str">
        <v/>
      </c>
      <c r="O26443" s="14" t="str">
        <v/>
      </c>
      <c r="P26443" s="14" t="str">
        <f ca="1"/>
        <v>Low Cap</v>
      </c>
    </row>
    <row r="26444" spans="11:16">
      <c r="K26444" s="14" t="str">
        <v/>
      </c>
      <c r="L26444" s="14" t="str">
        <v/>
      </c>
      <c r="O26444" s="14" t="str">
        <v/>
      </c>
      <c r="P26444" s="14" t="str">
        <f ca="1"/>
        <v>Low Cap</v>
      </c>
    </row>
    <row r="26445" spans="11:16">
      <c r="K26445" s="14" t="str">
        <v/>
      </c>
      <c r="L26445" s="14" t="str">
        <v/>
      </c>
      <c r="O26445" s="14" t="str">
        <v/>
      </c>
      <c r="P26445" s="14" t="str">
        <f ca="1"/>
        <v>Low Cap</v>
      </c>
    </row>
    <row r="26446" spans="11:16">
      <c r="K26446" s="14" t="str">
        <v/>
      </c>
      <c r="L26446" s="14" t="str">
        <v/>
      </c>
      <c r="O26446" s="14" t="str">
        <v/>
      </c>
      <c r="P26446" s="14" t="str">
        <f ca="1"/>
        <v>Low Cap</v>
      </c>
    </row>
    <row r="26447" spans="11:16">
      <c r="K26447" s="14" t="str">
        <v/>
      </c>
      <c r="L26447" s="14" t="str">
        <v/>
      </c>
      <c r="O26447" s="14" t="str">
        <v/>
      </c>
      <c r="P26447" s="14" t="str">
        <f ca="1"/>
        <v>Low Cap</v>
      </c>
    </row>
    <row r="26448" spans="11:16">
      <c r="K26448" s="14" t="str">
        <v/>
      </c>
      <c r="L26448" s="14" t="str">
        <v/>
      </c>
      <c r="O26448" s="14" t="str">
        <v/>
      </c>
      <c r="P26448" s="14" t="str">
        <f ca="1"/>
        <v>Low Cap</v>
      </c>
    </row>
    <row r="26449" spans="11:16">
      <c r="K26449" s="14" t="str">
        <v/>
      </c>
      <c r="L26449" s="14" t="str">
        <v/>
      </c>
      <c r="O26449" s="14" t="str">
        <v/>
      </c>
      <c r="P26449" s="14" t="str">
        <f ca="1"/>
        <v>Low Cap</v>
      </c>
    </row>
    <row r="26450" spans="11:16">
      <c r="K26450" s="14" t="str">
        <v/>
      </c>
      <c r="L26450" s="14" t="str">
        <v/>
      </c>
      <c r="O26450" s="14" t="str">
        <v/>
      </c>
      <c r="P26450" s="14" t="str">
        <f ca="1"/>
        <v>Low Cap</v>
      </c>
    </row>
    <row r="26451" spans="11:16">
      <c r="K26451" s="14" t="str">
        <v/>
      </c>
      <c r="L26451" s="14" t="str">
        <v/>
      </c>
      <c r="O26451" s="14" t="str">
        <v/>
      </c>
      <c r="P26451" s="14" t="str">
        <f ca="1"/>
        <v>Low Cap</v>
      </c>
    </row>
    <row r="26452" spans="11:16">
      <c r="K26452" s="14" t="str">
        <v/>
      </c>
      <c r="L26452" s="14" t="str">
        <v/>
      </c>
      <c r="O26452" s="14" t="str">
        <v/>
      </c>
      <c r="P26452" s="14" t="str">
        <f ca="1"/>
        <v>Low Cap</v>
      </c>
    </row>
    <row r="26453" spans="11:16">
      <c r="K26453" s="14" t="str">
        <v/>
      </c>
      <c r="L26453" s="14" t="str">
        <v/>
      </c>
      <c r="O26453" s="14" t="str">
        <v/>
      </c>
      <c r="P26453" s="14" t="str">
        <f ca="1"/>
        <v>Low Cap</v>
      </c>
    </row>
    <row r="26454" spans="11:16">
      <c r="K26454" s="14" t="str">
        <v/>
      </c>
      <c r="L26454" s="14" t="str">
        <v/>
      </c>
      <c r="O26454" s="14" t="str">
        <v/>
      </c>
      <c r="P26454" s="14" t="str">
        <f ca="1"/>
        <v>Low Cap</v>
      </c>
    </row>
    <row r="26455" spans="11:16">
      <c r="K26455" s="14" t="str">
        <v/>
      </c>
      <c r="L26455" s="14" t="str">
        <v/>
      </c>
      <c r="O26455" s="14" t="str">
        <v/>
      </c>
      <c r="P26455" s="14" t="str">
        <f ca="1"/>
        <v>Low Cap</v>
      </c>
    </row>
    <row r="26456" spans="11:16">
      <c r="K26456" s="14" t="str">
        <v/>
      </c>
      <c r="L26456" s="14" t="str">
        <v/>
      </c>
      <c r="O26456" s="14" t="str">
        <v/>
      </c>
      <c r="P26456" s="14" t="str">
        <f ca="1"/>
        <v>Low Cap</v>
      </c>
    </row>
    <row r="26457" spans="11:16">
      <c r="K26457" s="14" t="str">
        <v/>
      </c>
      <c r="L26457" s="14" t="str">
        <v/>
      </c>
      <c r="O26457" s="14" t="str">
        <v/>
      </c>
      <c r="P26457" s="14" t="str">
        <f ca="1"/>
        <v>Low Cap</v>
      </c>
    </row>
    <row r="26458" spans="11:16">
      <c r="K26458" s="14" t="str">
        <v/>
      </c>
      <c r="L26458" s="14" t="str">
        <v/>
      </c>
      <c r="O26458" s="14" t="str">
        <v/>
      </c>
      <c r="P26458" s="14" t="str">
        <f ca="1"/>
        <v>Low Cap</v>
      </c>
    </row>
    <row r="26459" spans="11:16">
      <c r="K26459" s="14" t="str">
        <v/>
      </c>
      <c r="L26459" s="14" t="str">
        <v/>
      </c>
      <c r="O26459" s="14" t="str">
        <v/>
      </c>
      <c r="P26459" s="14" t="str">
        <f ca="1"/>
        <v>Low Cap</v>
      </c>
    </row>
    <row r="26460" spans="11:16">
      <c r="K26460" s="14" t="str">
        <v/>
      </c>
      <c r="L26460" s="14" t="str">
        <v/>
      </c>
      <c r="O26460" s="14" t="str">
        <v/>
      </c>
      <c r="P26460" s="14" t="str">
        <f ca="1"/>
        <v>Low Cap</v>
      </c>
    </row>
    <row r="26461" spans="11:16">
      <c r="K26461" s="14" t="str">
        <v/>
      </c>
      <c r="L26461" s="14" t="str">
        <v/>
      </c>
      <c r="O26461" s="14" t="str">
        <v/>
      </c>
      <c r="P26461" s="14" t="str">
        <f ca="1"/>
        <v>Low Cap</v>
      </c>
    </row>
    <row r="26462" spans="11:16">
      <c r="K26462" s="14" t="str">
        <v/>
      </c>
      <c r="L26462" s="14" t="str">
        <v/>
      </c>
      <c r="O26462" s="14" t="str">
        <v/>
      </c>
      <c r="P26462" s="14" t="str">
        <f ca="1"/>
        <v>Low Cap</v>
      </c>
    </row>
    <row r="26463" spans="11:16">
      <c r="K26463" s="14" t="str">
        <v/>
      </c>
      <c r="L26463" s="14" t="str">
        <v/>
      </c>
      <c r="O26463" s="14" t="str">
        <v/>
      </c>
      <c r="P26463" s="14" t="str">
        <f ca="1"/>
        <v>Low Cap</v>
      </c>
    </row>
    <row r="26464" spans="11:16">
      <c r="K26464" s="14" t="str">
        <v/>
      </c>
      <c r="L26464" s="14" t="str">
        <v/>
      </c>
      <c r="O26464" s="14" t="str">
        <v/>
      </c>
      <c r="P26464" s="14" t="str">
        <f ca="1"/>
        <v>Low Cap</v>
      </c>
    </row>
    <row r="26465" spans="11:16">
      <c r="K26465" s="14" t="str">
        <v/>
      </c>
      <c r="L26465" s="14" t="str">
        <v/>
      </c>
      <c r="O26465" s="14" t="str">
        <v/>
      </c>
      <c r="P26465" s="14" t="str">
        <f ca="1"/>
        <v>Low Cap</v>
      </c>
    </row>
    <row r="26466" spans="11:16">
      <c r="K26466" s="14" t="str">
        <v/>
      </c>
      <c r="L26466" s="14" t="str">
        <v/>
      </c>
      <c r="O26466" s="14" t="str">
        <v/>
      </c>
      <c r="P26466" s="14" t="str">
        <f ca="1"/>
        <v>Low Cap</v>
      </c>
    </row>
    <row r="26467" spans="11:16">
      <c r="K26467" s="14" t="str">
        <v/>
      </c>
      <c r="L26467" s="14" t="str">
        <v/>
      </c>
      <c r="O26467" s="14" t="str">
        <v/>
      </c>
      <c r="P26467" s="14" t="str">
        <f ca="1"/>
        <v>Low Cap</v>
      </c>
    </row>
    <row r="26468" spans="11:16">
      <c r="K26468" s="14" t="str">
        <v/>
      </c>
      <c r="L26468" s="14" t="str">
        <v/>
      </c>
      <c r="O26468" s="14" t="str">
        <v/>
      </c>
      <c r="P26468" s="14" t="str">
        <f ca="1"/>
        <v>Low Cap</v>
      </c>
    </row>
    <row r="26469" spans="11:16">
      <c r="K26469" s="14" t="str">
        <v/>
      </c>
      <c r="L26469" s="14" t="str">
        <v/>
      </c>
      <c r="O26469" s="14" t="str">
        <v/>
      </c>
      <c r="P26469" s="14" t="str">
        <f ca="1"/>
        <v>Low Cap</v>
      </c>
    </row>
    <row r="26470" spans="11:16">
      <c r="K26470" s="14" t="str">
        <v/>
      </c>
      <c r="L26470" s="14" t="str">
        <v/>
      </c>
      <c r="O26470" s="14" t="str">
        <v/>
      </c>
      <c r="P26470" s="14" t="str">
        <f ca="1"/>
        <v>Low Cap</v>
      </c>
    </row>
    <row r="26471" spans="11:16">
      <c r="K26471" s="14" t="str">
        <v/>
      </c>
      <c r="L26471" s="14" t="str">
        <v/>
      </c>
      <c r="O26471" s="14" t="str">
        <v/>
      </c>
      <c r="P26471" s="14" t="str">
        <f ca="1"/>
        <v>Low Cap</v>
      </c>
    </row>
    <row r="26472" spans="11:16">
      <c r="K26472" s="14" t="str">
        <v/>
      </c>
      <c r="L26472" s="14" t="str">
        <v/>
      </c>
      <c r="O26472" s="14" t="str">
        <v/>
      </c>
      <c r="P26472" s="14" t="str">
        <f ca="1"/>
        <v>Low Cap</v>
      </c>
    </row>
    <row r="26473" spans="11:16">
      <c r="K26473" s="14" t="str">
        <v/>
      </c>
      <c r="L26473" s="14" t="str">
        <v/>
      </c>
      <c r="O26473" s="14" t="str">
        <v/>
      </c>
      <c r="P26473" s="14" t="str">
        <f ca="1"/>
        <v>Low Cap</v>
      </c>
    </row>
    <row r="26474" spans="11:16">
      <c r="K26474" s="14" t="str">
        <v/>
      </c>
      <c r="L26474" s="14" t="str">
        <v/>
      </c>
      <c r="O26474" s="14" t="str">
        <v/>
      </c>
      <c r="P26474" s="14" t="str">
        <f ca="1"/>
        <v>Low Cap</v>
      </c>
    </row>
    <row r="26475" spans="11:16">
      <c r="K26475" s="14" t="str">
        <v/>
      </c>
      <c r="L26475" s="14" t="str">
        <v/>
      </c>
      <c r="O26475" s="14" t="str">
        <v/>
      </c>
      <c r="P26475" s="14" t="str">
        <f ca="1"/>
        <v>Low Cap</v>
      </c>
    </row>
    <row r="26476" spans="11:16">
      <c r="K26476" s="14" t="str">
        <v/>
      </c>
      <c r="L26476" s="14" t="str">
        <v/>
      </c>
      <c r="O26476" s="14" t="str">
        <v/>
      </c>
      <c r="P26476" s="14" t="str">
        <f ca="1"/>
        <v>Low Cap</v>
      </c>
    </row>
    <row r="26477" spans="11:16">
      <c r="K26477" s="14" t="str">
        <v/>
      </c>
      <c r="L26477" s="14" t="str">
        <v/>
      </c>
      <c r="O26477" s="14" t="str">
        <v/>
      </c>
      <c r="P26477" s="14" t="str">
        <f ca="1"/>
        <v>Low Cap</v>
      </c>
    </row>
    <row r="26478" spans="11:16">
      <c r="K26478" s="14" t="str">
        <v/>
      </c>
      <c r="L26478" s="14" t="str">
        <v/>
      </c>
      <c r="O26478" s="14" t="str">
        <v/>
      </c>
      <c r="P26478" s="14" t="str">
        <f ca="1"/>
        <v>Low Cap</v>
      </c>
    </row>
    <row r="26479" spans="11:16">
      <c r="K26479" s="14" t="str">
        <v/>
      </c>
      <c r="L26479" s="14" t="str">
        <v/>
      </c>
      <c r="O26479" s="14" t="str">
        <v/>
      </c>
      <c r="P26479" s="14" t="str">
        <f ca="1"/>
        <v>Low Cap</v>
      </c>
    </row>
    <row r="26480" spans="11:16">
      <c r="K26480" s="14" t="str">
        <v/>
      </c>
      <c r="L26480" s="14" t="str">
        <v/>
      </c>
      <c r="O26480" s="14" t="str">
        <v/>
      </c>
      <c r="P26480" s="14" t="str">
        <f ca="1"/>
        <v>Low Cap</v>
      </c>
    </row>
    <row r="26481" spans="11:16">
      <c r="K26481" s="14" t="str">
        <v/>
      </c>
      <c r="L26481" s="14" t="str">
        <v/>
      </c>
      <c r="O26481" s="14" t="str">
        <v/>
      </c>
      <c r="P26481" s="14" t="str">
        <f ca="1"/>
        <v>Low Cap</v>
      </c>
    </row>
    <row r="26482" spans="11:16">
      <c r="K26482" s="14" t="str">
        <v/>
      </c>
      <c r="L26482" s="14" t="str">
        <v/>
      </c>
      <c r="O26482" s="14" t="str">
        <v/>
      </c>
      <c r="P26482" s="14" t="str">
        <f ca="1"/>
        <v>Low Cap</v>
      </c>
    </row>
    <row r="26483" spans="11:16">
      <c r="K26483" s="14" t="str">
        <v/>
      </c>
      <c r="L26483" s="14" t="str">
        <v/>
      </c>
      <c r="O26483" s="14" t="str">
        <v/>
      </c>
      <c r="P26483" s="14" t="str">
        <f ca="1"/>
        <v>Low Cap</v>
      </c>
    </row>
    <row r="26484" spans="11:16">
      <c r="K26484" s="14" t="str">
        <v/>
      </c>
      <c r="L26484" s="14" t="str">
        <v/>
      </c>
      <c r="O26484" s="14" t="str">
        <v/>
      </c>
      <c r="P26484" s="14" t="str">
        <f ca="1"/>
        <v>Low Cap</v>
      </c>
    </row>
    <row r="26485" spans="11:16">
      <c r="K26485" s="14" t="str">
        <v/>
      </c>
      <c r="L26485" s="14" t="str">
        <v/>
      </c>
      <c r="O26485" s="14" t="str">
        <v/>
      </c>
      <c r="P26485" s="14" t="str">
        <f ca="1"/>
        <v>Low Cap</v>
      </c>
    </row>
    <row r="26486" spans="11:16">
      <c r="K26486" s="14" t="str">
        <v/>
      </c>
      <c r="L26486" s="14" t="str">
        <v/>
      </c>
      <c r="O26486" s="14" t="str">
        <v/>
      </c>
      <c r="P26486" s="14" t="str">
        <f ca="1"/>
        <v>Low Cap</v>
      </c>
    </row>
    <row r="26487" spans="11:16">
      <c r="K26487" s="14" t="str">
        <v/>
      </c>
      <c r="L26487" s="14" t="str">
        <v/>
      </c>
      <c r="O26487" s="14" t="str">
        <v/>
      </c>
      <c r="P26487" s="14" t="str">
        <f ca="1"/>
        <v>Low Cap</v>
      </c>
    </row>
    <row r="26488" spans="11:16">
      <c r="K26488" s="14" t="str">
        <v/>
      </c>
      <c r="L26488" s="14" t="str">
        <v/>
      </c>
      <c r="O26488" s="14" t="str">
        <v/>
      </c>
      <c r="P26488" s="14" t="str">
        <f ca="1"/>
        <v>Low Cap</v>
      </c>
    </row>
    <row r="26489" spans="11:16">
      <c r="K26489" s="14" t="str">
        <v/>
      </c>
      <c r="L26489" s="14" t="str">
        <v/>
      </c>
      <c r="O26489" s="14" t="str">
        <v/>
      </c>
      <c r="P26489" s="14" t="str">
        <f ca="1"/>
        <v>Low Cap</v>
      </c>
    </row>
    <row r="26490" spans="11:16">
      <c r="K26490" s="14" t="str">
        <v/>
      </c>
      <c r="L26490" s="14" t="str">
        <v/>
      </c>
      <c r="O26490" s="14" t="str">
        <v/>
      </c>
      <c r="P26490" s="14" t="str">
        <f ca="1"/>
        <v>Low Cap</v>
      </c>
    </row>
    <row r="26491" spans="11:16">
      <c r="K26491" s="14" t="str">
        <v/>
      </c>
      <c r="L26491" s="14" t="str">
        <v/>
      </c>
      <c r="O26491" s="14" t="str">
        <v/>
      </c>
      <c r="P26491" s="14" t="str">
        <f ca="1"/>
        <v>Low Cap</v>
      </c>
    </row>
    <row r="26492" spans="11:16">
      <c r="K26492" s="14" t="str">
        <v/>
      </c>
      <c r="L26492" s="14" t="str">
        <v/>
      </c>
      <c r="O26492" s="14" t="str">
        <v/>
      </c>
      <c r="P26492" s="14" t="str">
        <f ca="1"/>
        <v>Low Cap</v>
      </c>
    </row>
    <row r="26493" spans="11:16">
      <c r="K26493" s="14" t="str">
        <v/>
      </c>
      <c r="L26493" s="14" t="str">
        <v/>
      </c>
      <c r="O26493" s="14" t="str">
        <v/>
      </c>
      <c r="P26493" s="14" t="str">
        <f ca="1"/>
        <v>Low Cap</v>
      </c>
    </row>
    <row r="26494" spans="11:16">
      <c r="K26494" s="14" t="str">
        <v/>
      </c>
      <c r="L26494" s="14" t="str">
        <v/>
      </c>
      <c r="O26494" s="14" t="str">
        <v/>
      </c>
      <c r="P26494" s="14" t="str">
        <f ca="1"/>
        <v>Low Cap</v>
      </c>
    </row>
    <row r="26495" spans="11:16">
      <c r="K26495" s="14" t="str">
        <v/>
      </c>
      <c r="L26495" s="14" t="str">
        <v/>
      </c>
      <c r="O26495" s="14" t="str">
        <v/>
      </c>
      <c r="P26495" s="14" t="str">
        <f ca="1"/>
        <v>Low Cap</v>
      </c>
    </row>
    <row r="26496" spans="11:16">
      <c r="K26496" s="14" t="str">
        <v/>
      </c>
      <c r="L26496" s="14" t="str">
        <v/>
      </c>
      <c r="O26496" s="14" t="str">
        <v/>
      </c>
      <c r="P26496" s="14" t="str">
        <f ca="1"/>
        <v>Low Cap</v>
      </c>
    </row>
    <row r="26497" spans="11:16">
      <c r="K26497" s="14" t="str">
        <v/>
      </c>
      <c r="L26497" s="14" t="str">
        <v/>
      </c>
      <c r="O26497" s="14" t="str">
        <v/>
      </c>
      <c r="P26497" s="14" t="str">
        <f ca="1"/>
        <v>Low Cap</v>
      </c>
    </row>
    <row r="26498" spans="11:16">
      <c r="K26498" s="14" t="str">
        <v/>
      </c>
      <c r="L26498" s="14" t="str">
        <v/>
      </c>
      <c r="O26498" s="14" t="str">
        <v/>
      </c>
      <c r="P26498" s="14" t="str">
        <f ca="1"/>
        <v>Low Cap</v>
      </c>
    </row>
    <row r="26499" spans="11:16">
      <c r="K26499" s="14" t="str">
        <v/>
      </c>
      <c r="L26499" s="14" t="str">
        <v/>
      </c>
      <c r="O26499" s="14" t="str">
        <v/>
      </c>
      <c r="P26499" s="14" t="str">
        <f ca="1"/>
        <v>Low Cap</v>
      </c>
    </row>
    <row r="26500" spans="11:16">
      <c r="K26500" s="14" t="str">
        <v/>
      </c>
      <c r="L26500" s="14" t="str">
        <v/>
      </c>
      <c r="O26500" s="14" t="str">
        <v/>
      </c>
      <c r="P26500" s="14" t="str">
        <f ca="1"/>
        <v>Low Cap</v>
      </c>
    </row>
    <row r="26501" spans="11:16">
      <c r="K26501" s="14" t="str">
        <v/>
      </c>
      <c r="L26501" s="14" t="str">
        <v/>
      </c>
      <c r="O26501" s="14" t="str">
        <v/>
      </c>
      <c r="P26501" s="14" t="str">
        <f ca="1"/>
        <v>Low Cap</v>
      </c>
    </row>
    <row r="26502" spans="11:16">
      <c r="K26502" s="14" t="str">
        <v/>
      </c>
      <c r="L26502" s="14" t="str">
        <v/>
      </c>
      <c r="O26502" s="14" t="str">
        <v/>
      </c>
      <c r="P26502" s="14" t="str">
        <f ca="1"/>
        <v>Low Cap</v>
      </c>
    </row>
    <row r="26503" spans="11:16">
      <c r="K26503" s="14" t="str">
        <v/>
      </c>
      <c r="L26503" s="14" t="str">
        <v/>
      </c>
      <c r="O26503" s="14" t="str">
        <v/>
      </c>
      <c r="P26503" s="14" t="str">
        <f ca="1"/>
        <v>Low Cap</v>
      </c>
    </row>
    <row r="26504" spans="11:16">
      <c r="K26504" s="14" t="str">
        <v/>
      </c>
      <c r="L26504" s="14" t="str">
        <v/>
      </c>
      <c r="O26504" s="14" t="str">
        <v/>
      </c>
      <c r="P26504" s="14" t="str">
        <f ca="1"/>
        <v>Low Cap</v>
      </c>
    </row>
    <row r="26505" spans="11:16">
      <c r="K26505" s="14" t="str">
        <v/>
      </c>
      <c r="L26505" s="14" t="str">
        <v/>
      </c>
      <c r="O26505" s="14" t="str">
        <v/>
      </c>
      <c r="P26505" s="14" t="str">
        <f ca="1"/>
        <v>Low Cap</v>
      </c>
    </row>
    <row r="26506" spans="11:16">
      <c r="K26506" s="14" t="str">
        <v/>
      </c>
      <c r="L26506" s="14" t="str">
        <v/>
      </c>
      <c r="O26506" s="14" t="str">
        <v/>
      </c>
      <c r="P26506" s="14" t="str">
        <f ca="1"/>
        <v>Low Cap</v>
      </c>
    </row>
    <row r="26507" spans="11:16">
      <c r="K26507" s="14" t="str">
        <v/>
      </c>
      <c r="L26507" s="14" t="str">
        <v/>
      </c>
      <c r="O26507" s="14" t="str">
        <v/>
      </c>
      <c r="P26507" s="14" t="str">
        <f ca="1"/>
        <v>Low Cap</v>
      </c>
    </row>
    <row r="26508" spans="11:16">
      <c r="K26508" s="14" t="str">
        <v/>
      </c>
      <c r="L26508" s="14" t="str">
        <v/>
      </c>
      <c r="O26508" s="14" t="str">
        <v/>
      </c>
      <c r="P26508" s="14" t="str">
        <f ca="1"/>
        <v>Low Cap</v>
      </c>
    </row>
    <row r="26509" spans="11:16">
      <c r="K26509" s="14" t="str">
        <v/>
      </c>
      <c r="L26509" s="14" t="str">
        <v/>
      </c>
      <c r="O26509" s="14" t="str">
        <v/>
      </c>
      <c r="P26509" s="14" t="str">
        <f ca="1"/>
        <v>Low Cap</v>
      </c>
    </row>
    <row r="26510" spans="11:16">
      <c r="K26510" s="14" t="str">
        <v/>
      </c>
      <c r="L26510" s="14" t="str">
        <v/>
      </c>
      <c r="O26510" s="14" t="str">
        <v/>
      </c>
      <c r="P26510" s="14" t="str">
        <f ca="1"/>
        <v>Low Cap</v>
      </c>
    </row>
    <row r="26511" spans="11:16">
      <c r="K26511" s="14" t="str">
        <v/>
      </c>
      <c r="L26511" s="14" t="str">
        <v/>
      </c>
      <c r="O26511" s="14" t="str">
        <v/>
      </c>
      <c r="P26511" s="14" t="str">
        <f ca="1"/>
        <v>Low Cap</v>
      </c>
    </row>
    <row r="26512" spans="11:16">
      <c r="K26512" s="14" t="str">
        <v/>
      </c>
      <c r="L26512" s="14" t="str">
        <v/>
      </c>
      <c r="O26512" s="14" t="str">
        <v/>
      </c>
      <c r="P26512" s="14" t="str">
        <f ca="1"/>
        <v>Low Cap</v>
      </c>
    </row>
    <row r="26513" spans="11:16">
      <c r="K26513" s="14" t="str">
        <v/>
      </c>
      <c r="L26513" s="14" t="str">
        <v/>
      </c>
      <c r="O26513" s="14" t="str">
        <v/>
      </c>
      <c r="P26513" s="14" t="str">
        <f ca="1"/>
        <v>Low Cap</v>
      </c>
    </row>
    <row r="26514" spans="11:16">
      <c r="K26514" s="14" t="str">
        <v/>
      </c>
      <c r="L26514" s="14" t="str">
        <v/>
      </c>
      <c r="O26514" s="14" t="str">
        <v/>
      </c>
      <c r="P26514" s="14" t="str">
        <f ca="1"/>
        <v>Low Cap</v>
      </c>
    </row>
    <row r="26515" spans="11:16">
      <c r="K26515" s="14" t="str">
        <v/>
      </c>
      <c r="L26515" s="14" t="str">
        <v/>
      </c>
      <c r="O26515" s="14" t="str">
        <v/>
      </c>
      <c r="P26515" s="14" t="str">
        <f ca="1"/>
        <v>Low Cap</v>
      </c>
    </row>
    <row r="26516" spans="11:16">
      <c r="K26516" s="14" t="str">
        <v/>
      </c>
      <c r="L26516" s="14" t="str">
        <v/>
      </c>
      <c r="O26516" s="14" t="str">
        <v/>
      </c>
      <c r="P26516" s="14" t="str">
        <f ca="1"/>
        <v>Low Cap</v>
      </c>
    </row>
    <row r="26517" spans="11:16">
      <c r="K26517" s="14" t="str">
        <v/>
      </c>
      <c r="L26517" s="14" t="str">
        <v/>
      </c>
      <c r="O26517" s="14" t="str">
        <v/>
      </c>
      <c r="P26517" s="14" t="str">
        <f ca="1"/>
        <v>Low Cap</v>
      </c>
    </row>
    <row r="26518" spans="11:16">
      <c r="K26518" s="14" t="str">
        <v/>
      </c>
      <c r="L26518" s="14" t="str">
        <v/>
      </c>
      <c r="O26518" s="14" t="str">
        <v/>
      </c>
      <c r="P26518" s="14" t="str">
        <f ca="1"/>
        <v>Low Cap</v>
      </c>
    </row>
    <row r="26519" spans="11:16">
      <c r="K26519" s="14" t="str">
        <v/>
      </c>
      <c r="L26519" s="14" t="str">
        <v/>
      </c>
      <c r="O26519" s="14" t="str">
        <v/>
      </c>
      <c r="P26519" s="14" t="str">
        <f ca="1"/>
        <v>Low Cap</v>
      </c>
    </row>
    <row r="26520" spans="11:16">
      <c r="K26520" s="14" t="str">
        <v/>
      </c>
      <c r="L26520" s="14" t="str">
        <v/>
      </c>
      <c r="O26520" s="14" t="str">
        <v/>
      </c>
      <c r="P26520" s="14" t="str">
        <f ca="1"/>
        <v>Low Cap</v>
      </c>
    </row>
    <row r="26521" spans="11:16">
      <c r="K26521" s="14" t="str">
        <v/>
      </c>
      <c r="L26521" s="14" t="str">
        <v/>
      </c>
      <c r="O26521" s="14" t="str">
        <v/>
      </c>
      <c r="P26521" s="14" t="str">
        <f ca="1"/>
        <v>Low Cap</v>
      </c>
    </row>
    <row r="26522" spans="11:16">
      <c r="K26522" s="14" t="str">
        <v/>
      </c>
      <c r="L26522" s="14" t="str">
        <v/>
      </c>
      <c r="O26522" s="14" t="str">
        <v/>
      </c>
      <c r="P26522" s="14" t="str">
        <f ca="1"/>
        <v>Low Cap</v>
      </c>
    </row>
    <row r="26523" spans="11:16">
      <c r="K26523" s="14" t="str">
        <v/>
      </c>
      <c r="L26523" s="14" t="str">
        <v/>
      </c>
      <c r="O26523" s="14" t="str">
        <v/>
      </c>
      <c r="P26523" s="14" t="str">
        <f ca="1"/>
        <v>Low Cap</v>
      </c>
    </row>
    <row r="26524" spans="11:16">
      <c r="K26524" s="14" t="str">
        <v/>
      </c>
      <c r="L26524" s="14" t="str">
        <v/>
      </c>
      <c r="O26524" s="14" t="str">
        <v/>
      </c>
      <c r="P26524" s="14" t="str">
        <f ca="1"/>
        <v>Low Cap</v>
      </c>
    </row>
    <row r="26525" spans="11:16">
      <c r="K26525" s="14" t="str">
        <v/>
      </c>
      <c r="L26525" s="14" t="str">
        <v/>
      </c>
      <c r="O26525" s="14" t="str">
        <v/>
      </c>
      <c r="P26525" s="14" t="str">
        <f ca="1"/>
        <v>Low Cap</v>
      </c>
    </row>
    <row r="26526" spans="11:16">
      <c r="K26526" s="14" t="str">
        <v/>
      </c>
      <c r="L26526" s="14" t="str">
        <v/>
      </c>
      <c r="O26526" s="14" t="str">
        <v/>
      </c>
      <c r="P26526" s="14" t="str">
        <f ca="1"/>
        <v>Low Cap</v>
      </c>
    </row>
    <row r="26527" spans="11:16">
      <c r="K26527" s="14" t="str">
        <v/>
      </c>
      <c r="L26527" s="14" t="str">
        <v/>
      </c>
      <c r="O26527" s="14" t="str">
        <v/>
      </c>
      <c r="P26527" s="14" t="str">
        <f ca="1"/>
        <v>Low Cap</v>
      </c>
    </row>
    <row r="26528" spans="11:16">
      <c r="K26528" s="14" t="str">
        <v/>
      </c>
      <c r="L26528" s="14" t="str">
        <v/>
      </c>
      <c r="O26528" s="14" t="str">
        <v/>
      </c>
      <c r="P26528" s="14" t="str">
        <f ca="1"/>
        <v>Low Cap</v>
      </c>
    </row>
    <row r="26529" spans="11:16">
      <c r="K26529" s="14" t="str">
        <v/>
      </c>
      <c r="L26529" s="14" t="str">
        <v/>
      </c>
      <c r="O26529" s="14" t="str">
        <v/>
      </c>
      <c r="P26529" s="14" t="str">
        <f ca="1"/>
        <v>Low Cap</v>
      </c>
    </row>
    <row r="26530" spans="11:16">
      <c r="K26530" s="14" t="str">
        <v/>
      </c>
      <c r="L26530" s="14" t="str">
        <v/>
      </c>
      <c r="O26530" s="14" t="str">
        <v/>
      </c>
      <c r="P26530" s="14" t="str">
        <f ca="1"/>
        <v>Low Cap</v>
      </c>
    </row>
    <row r="26531" spans="11:16">
      <c r="K26531" s="14" t="str">
        <v/>
      </c>
      <c r="L26531" s="14" t="str">
        <v/>
      </c>
      <c r="O26531" s="14" t="str">
        <v/>
      </c>
      <c r="P26531" s="14" t="str">
        <f ca="1"/>
        <v>Low Cap</v>
      </c>
    </row>
    <row r="26532" spans="11:16">
      <c r="K26532" s="14" t="str">
        <v/>
      </c>
      <c r="L26532" s="14" t="str">
        <v/>
      </c>
      <c r="O26532" s="14" t="str">
        <v/>
      </c>
      <c r="P26532" s="14" t="str">
        <f ca="1"/>
        <v>Low Cap</v>
      </c>
    </row>
    <row r="26533" spans="11:16">
      <c r="K26533" s="14" t="str">
        <v/>
      </c>
      <c r="L26533" s="14" t="str">
        <v/>
      </c>
      <c r="O26533" s="14" t="str">
        <v/>
      </c>
      <c r="P26533" s="14" t="str">
        <f ca="1"/>
        <v>Low Cap</v>
      </c>
    </row>
    <row r="26534" spans="11:16">
      <c r="K26534" s="14" t="str">
        <v/>
      </c>
      <c r="L26534" s="14" t="str">
        <v/>
      </c>
      <c r="O26534" s="14" t="str">
        <v/>
      </c>
      <c r="P26534" s="14" t="str">
        <f ca="1"/>
        <v>Low Cap</v>
      </c>
    </row>
    <row r="26535" spans="11:16">
      <c r="K26535" s="14" t="str">
        <v/>
      </c>
      <c r="L26535" s="14" t="str">
        <v/>
      </c>
      <c r="O26535" s="14" t="str">
        <v/>
      </c>
      <c r="P26535" s="14" t="str">
        <f ca="1"/>
        <v>Low Cap</v>
      </c>
    </row>
    <row r="26536" spans="11:16">
      <c r="K26536" s="14" t="str">
        <v/>
      </c>
      <c r="L26536" s="14" t="str">
        <v/>
      </c>
      <c r="O26536" s="14" t="str">
        <v/>
      </c>
      <c r="P26536" s="14" t="str">
        <f ca="1"/>
        <v>Low Cap</v>
      </c>
    </row>
    <row r="26537" spans="11:16">
      <c r="K26537" s="14" t="str">
        <v/>
      </c>
      <c r="L26537" s="14" t="str">
        <v/>
      </c>
      <c r="O26537" s="14" t="str">
        <v/>
      </c>
      <c r="P26537" s="14" t="str">
        <f ca="1"/>
        <v>Low Cap</v>
      </c>
    </row>
    <row r="26538" spans="11:16">
      <c r="K26538" s="14" t="str">
        <v/>
      </c>
      <c r="L26538" s="14" t="str">
        <v/>
      </c>
      <c r="O26538" s="14" t="str">
        <v/>
      </c>
      <c r="P26538" s="14" t="str">
        <f ca="1"/>
        <v>Low Cap</v>
      </c>
    </row>
    <row r="26539" spans="11:16">
      <c r="K26539" s="14" t="str">
        <v/>
      </c>
      <c r="L26539" s="14" t="str">
        <v/>
      </c>
      <c r="O26539" s="14" t="str">
        <v/>
      </c>
      <c r="P26539" s="14" t="str">
        <f ca="1"/>
        <v>Low Cap</v>
      </c>
    </row>
    <row r="26540" spans="11:16">
      <c r="K26540" s="14" t="str">
        <v/>
      </c>
      <c r="L26540" s="14" t="str">
        <v/>
      </c>
      <c r="O26540" s="14" t="str">
        <v/>
      </c>
      <c r="P26540" s="14" t="str">
        <f ca="1"/>
        <v>Low Cap</v>
      </c>
    </row>
    <row r="26541" spans="11:16">
      <c r="K26541" s="14" t="str">
        <v/>
      </c>
      <c r="L26541" s="14" t="str">
        <v/>
      </c>
      <c r="O26541" s="14" t="str">
        <v/>
      </c>
      <c r="P26541" s="14" t="str">
        <f ca="1"/>
        <v>Low Cap</v>
      </c>
    </row>
    <row r="26542" spans="11:16">
      <c r="K26542" s="14" t="str">
        <v/>
      </c>
      <c r="L26542" s="14" t="str">
        <v/>
      </c>
      <c r="O26542" s="14" t="str">
        <v/>
      </c>
      <c r="P26542" s="14" t="str">
        <f ca="1"/>
        <v>Low Cap</v>
      </c>
    </row>
    <row r="26543" spans="11:16">
      <c r="K26543" s="14" t="str">
        <v/>
      </c>
      <c r="L26543" s="14" t="str">
        <v/>
      </c>
      <c r="O26543" s="14" t="str">
        <v/>
      </c>
      <c r="P26543" s="14" t="str">
        <f ca="1"/>
        <v>Low Cap</v>
      </c>
    </row>
    <row r="26544" spans="11:16">
      <c r="K26544" s="14" t="str">
        <v/>
      </c>
      <c r="L26544" s="14" t="str">
        <v/>
      </c>
      <c r="O26544" s="14" t="str">
        <v/>
      </c>
      <c r="P26544" s="14" t="str">
        <f ca="1"/>
        <v>Low Cap</v>
      </c>
    </row>
    <row r="26545" spans="11:16">
      <c r="K26545" s="14" t="str">
        <v/>
      </c>
      <c r="L26545" s="14" t="str">
        <v/>
      </c>
      <c r="O26545" s="14" t="str">
        <v/>
      </c>
      <c r="P26545" s="14" t="str">
        <f ca="1"/>
        <v>Low Cap</v>
      </c>
    </row>
    <row r="26546" spans="11:16">
      <c r="K26546" s="14" t="str">
        <v/>
      </c>
      <c r="L26546" s="14" t="str">
        <v/>
      </c>
      <c r="O26546" s="14" t="str">
        <v/>
      </c>
      <c r="P26546" s="14" t="str">
        <f ca="1"/>
        <v>Low Cap</v>
      </c>
    </row>
    <row r="26547" spans="11:16">
      <c r="K26547" s="14" t="str">
        <v/>
      </c>
      <c r="L26547" s="14" t="str">
        <v/>
      </c>
      <c r="O26547" s="14" t="str">
        <v/>
      </c>
      <c r="P26547" s="14" t="str">
        <f ca="1"/>
        <v>Low Cap</v>
      </c>
    </row>
    <row r="26548" spans="11:16">
      <c r="K26548" s="14" t="str">
        <v/>
      </c>
      <c r="L26548" s="14" t="str">
        <v/>
      </c>
      <c r="O26548" s="14" t="str">
        <v/>
      </c>
      <c r="P26548" s="14" t="str">
        <f ca="1"/>
        <v>Low Cap</v>
      </c>
    </row>
    <row r="26549" spans="11:16">
      <c r="K26549" s="14" t="str">
        <v/>
      </c>
      <c r="L26549" s="14" t="str">
        <v/>
      </c>
      <c r="O26549" s="14" t="str">
        <v/>
      </c>
      <c r="P26549" s="14" t="str">
        <f ca="1"/>
        <v>Low Cap</v>
      </c>
    </row>
    <row r="26550" spans="11:16">
      <c r="K26550" s="14" t="str">
        <v/>
      </c>
      <c r="L26550" s="14" t="str">
        <v/>
      </c>
      <c r="O26550" s="14" t="str">
        <v/>
      </c>
      <c r="P26550" s="14" t="str">
        <f ca="1"/>
        <v>Low Cap</v>
      </c>
    </row>
    <row r="26551" spans="11:16">
      <c r="K26551" s="14" t="str">
        <v/>
      </c>
      <c r="L26551" s="14" t="str">
        <v/>
      </c>
      <c r="O26551" s="14" t="str">
        <v/>
      </c>
      <c r="P26551" s="14" t="str">
        <f ca="1"/>
        <v>Low Cap</v>
      </c>
    </row>
    <row r="26552" spans="11:16">
      <c r="K26552" s="14" t="str">
        <v/>
      </c>
      <c r="L26552" s="14" t="str">
        <v/>
      </c>
      <c r="O26552" s="14" t="str">
        <v/>
      </c>
      <c r="P26552" s="14" t="str">
        <f ca="1"/>
        <v>Low Cap</v>
      </c>
    </row>
    <row r="26553" spans="11:16">
      <c r="K26553" s="14" t="str">
        <v/>
      </c>
      <c r="L26553" s="14" t="str">
        <v/>
      </c>
      <c r="O26553" s="14" t="str">
        <v/>
      </c>
      <c r="P26553" s="14" t="str">
        <f ca="1"/>
        <v>Low Cap</v>
      </c>
    </row>
    <row r="26554" spans="11:16">
      <c r="K26554" s="14" t="str">
        <v/>
      </c>
      <c r="L26554" s="14" t="str">
        <v/>
      </c>
      <c r="O26554" s="14" t="str">
        <v/>
      </c>
      <c r="P26554" s="14" t="str">
        <f ca="1"/>
        <v>Low Cap</v>
      </c>
    </row>
    <row r="26555" spans="11:16">
      <c r="K26555" s="14" t="str">
        <v/>
      </c>
      <c r="L26555" s="14" t="str">
        <v/>
      </c>
      <c r="O26555" s="14" t="str">
        <v/>
      </c>
      <c r="P26555" s="14" t="str">
        <f ca="1"/>
        <v>Low Cap</v>
      </c>
    </row>
    <row r="26556" spans="11:16">
      <c r="K26556" s="14" t="str">
        <v/>
      </c>
      <c r="L26556" s="14" t="str">
        <v/>
      </c>
      <c r="O26556" s="14" t="str">
        <v/>
      </c>
      <c r="P26556" s="14" t="str">
        <f ca="1"/>
        <v>Low Cap</v>
      </c>
    </row>
    <row r="26557" spans="11:16">
      <c r="K26557" s="14" t="str">
        <v/>
      </c>
      <c r="L26557" s="14" t="str">
        <v/>
      </c>
      <c r="O26557" s="14" t="str">
        <v/>
      </c>
      <c r="P26557" s="14" t="str">
        <f ca="1"/>
        <v>Low Cap</v>
      </c>
    </row>
    <row r="26558" spans="11:16">
      <c r="K26558" s="14" t="str">
        <v/>
      </c>
      <c r="L26558" s="14" t="str">
        <v/>
      </c>
      <c r="O26558" s="14" t="str">
        <v/>
      </c>
      <c r="P26558" s="14" t="str">
        <f ca="1"/>
        <v>Low Cap</v>
      </c>
    </row>
    <row r="26559" spans="11:16">
      <c r="K26559" s="14" t="str">
        <v/>
      </c>
      <c r="L26559" s="14" t="str">
        <v/>
      </c>
      <c r="O26559" s="14" t="str">
        <v/>
      </c>
      <c r="P26559" s="14" t="str">
        <f ca="1"/>
        <v>Low Cap</v>
      </c>
    </row>
    <row r="26560" spans="11:16">
      <c r="K26560" s="14" t="str">
        <v/>
      </c>
      <c r="L26560" s="14" t="str">
        <v/>
      </c>
      <c r="O26560" s="14" t="str">
        <v/>
      </c>
      <c r="P26560" s="14" t="str">
        <f ca="1"/>
        <v>Low Cap</v>
      </c>
    </row>
    <row r="26561" spans="11:16">
      <c r="K26561" s="14" t="str">
        <v/>
      </c>
      <c r="L26561" s="14" t="str">
        <v/>
      </c>
      <c r="O26561" s="14" t="str">
        <v/>
      </c>
      <c r="P26561" s="14" t="str">
        <f ca="1"/>
        <v>Low Cap</v>
      </c>
    </row>
    <row r="26562" spans="11:16">
      <c r="K26562" s="14" t="str">
        <v/>
      </c>
      <c r="L26562" s="14" t="str">
        <v/>
      </c>
      <c r="O26562" s="14" t="str">
        <v/>
      </c>
      <c r="P26562" s="14" t="str">
        <f ca="1"/>
        <v>Low Cap</v>
      </c>
    </row>
    <row r="26563" spans="11:16">
      <c r="K26563" s="14" t="str">
        <v/>
      </c>
      <c r="L26563" s="14" t="str">
        <v/>
      </c>
      <c r="O26563" s="14" t="str">
        <v/>
      </c>
      <c r="P26563" s="14" t="str">
        <f ca="1"/>
        <v>Low Cap</v>
      </c>
    </row>
    <row r="26564" spans="11:16">
      <c r="K26564" s="14" t="str">
        <v/>
      </c>
      <c r="L26564" s="14" t="str">
        <v/>
      </c>
      <c r="O26564" s="14" t="str">
        <v/>
      </c>
      <c r="P26564" s="14" t="str">
        <f ca="1"/>
        <v>Low Cap</v>
      </c>
    </row>
    <row r="26565" spans="11:16">
      <c r="K26565" s="14" t="str">
        <v/>
      </c>
      <c r="L26565" s="14" t="str">
        <v/>
      </c>
      <c r="O26565" s="14" t="str">
        <v/>
      </c>
      <c r="P26565" s="14" t="str">
        <f ca="1"/>
        <v>Low Cap</v>
      </c>
    </row>
    <row r="26566" spans="11:16">
      <c r="K26566" s="14" t="str">
        <v/>
      </c>
      <c r="L26566" s="14" t="str">
        <v/>
      </c>
      <c r="O26566" s="14" t="str">
        <v/>
      </c>
      <c r="P26566" s="14" t="str">
        <f ca="1"/>
        <v>Low Cap</v>
      </c>
    </row>
    <row r="26567" spans="11:16">
      <c r="K26567" s="14" t="str">
        <v/>
      </c>
      <c r="L26567" s="14" t="str">
        <v/>
      </c>
      <c r="O26567" s="14" t="str">
        <v/>
      </c>
      <c r="P26567" s="14" t="str">
        <f ca="1"/>
        <v>Low Cap</v>
      </c>
    </row>
    <row r="26568" spans="11:16">
      <c r="K26568" s="14" t="str">
        <v/>
      </c>
      <c r="L26568" s="14" t="str">
        <v/>
      </c>
      <c r="O26568" s="14" t="str">
        <v/>
      </c>
      <c r="P26568" s="14" t="str">
        <f ca="1"/>
        <v>Low Cap</v>
      </c>
    </row>
    <row r="26569" spans="11:16">
      <c r="K26569" s="14" t="str">
        <v/>
      </c>
      <c r="L26569" s="14" t="str">
        <v/>
      </c>
      <c r="O26569" s="14" t="str">
        <v/>
      </c>
      <c r="P26569" s="14" t="str">
        <f ca="1"/>
        <v>Low Cap</v>
      </c>
    </row>
    <row r="26570" spans="11:16">
      <c r="K26570" s="14" t="str">
        <v/>
      </c>
      <c r="L26570" s="14" t="str">
        <v/>
      </c>
      <c r="O26570" s="14" t="str">
        <v/>
      </c>
      <c r="P26570" s="14" t="str">
        <f ca="1"/>
        <v>Low Cap</v>
      </c>
    </row>
    <row r="26571" spans="11:16">
      <c r="K26571" s="14" t="str">
        <v/>
      </c>
      <c r="L26571" s="14" t="str">
        <v/>
      </c>
      <c r="O26571" s="14" t="str">
        <v/>
      </c>
      <c r="P26571" s="14" t="str">
        <f ca="1"/>
        <v>Low Cap</v>
      </c>
    </row>
    <row r="26572" spans="11:16">
      <c r="K26572" s="14" t="str">
        <v/>
      </c>
      <c r="L26572" s="14" t="str">
        <v/>
      </c>
      <c r="O26572" s="14" t="str">
        <v/>
      </c>
      <c r="P26572" s="14" t="str">
        <f ca="1"/>
        <v>Low Cap</v>
      </c>
    </row>
    <row r="26573" spans="11:16">
      <c r="K26573" s="14" t="str">
        <v/>
      </c>
      <c r="L26573" s="14" t="str">
        <v/>
      </c>
      <c r="O26573" s="14" t="str">
        <v/>
      </c>
      <c r="P26573" s="14" t="str">
        <f ca="1"/>
        <v>Low Cap</v>
      </c>
    </row>
    <row r="26574" spans="11:16">
      <c r="K26574" s="14" t="str">
        <v/>
      </c>
      <c r="L26574" s="14" t="str">
        <v/>
      </c>
      <c r="O26574" s="14" t="str">
        <v/>
      </c>
      <c r="P26574" s="14" t="str">
        <f ca="1"/>
        <v>Low Cap</v>
      </c>
    </row>
    <row r="26575" spans="11:16">
      <c r="K26575" s="14" t="str">
        <v/>
      </c>
      <c r="L26575" s="14" t="str">
        <v/>
      </c>
      <c r="O26575" s="14" t="str">
        <v/>
      </c>
      <c r="P26575" s="14" t="str">
        <f ca="1"/>
        <v>Low Cap</v>
      </c>
    </row>
    <row r="26576" spans="11:16">
      <c r="K26576" s="14" t="str">
        <v/>
      </c>
      <c r="L26576" s="14" t="str">
        <v/>
      </c>
      <c r="O26576" s="14" t="str">
        <v/>
      </c>
      <c r="P26576" s="14" t="str">
        <f ca="1"/>
        <v>Low Cap</v>
      </c>
    </row>
    <row r="26577" spans="11:16">
      <c r="K26577" s="14" t="str">
        <v/>
      </c>
      <c r="L26577" s="14" t="str">
        <v/>
      </c>
      <c r="O26577" s="14" t="str">
        <v/>
      </c>
      <c r="P26577" s="14" t="str">
        <f ca="1"/>
        <v>Low Cap</v>
      </c>
    </row>
    <row r="26578" spans="11:16">
      <c r="K26578" s="14" t="str">
        <v/>
      </c>
      <c r="L26578" s="14" t="str">
        <v/>
      </c>
      <c r="O26578" s="14" t="str">
        <v/>
      </c>
      <c r="P26578" s="14" t="str">
        <f ca="1"/>
        <v>Low Cap</v>
      </c>
    </row>
    <row r="26579" spans="11:16">
      <c r="K26579" s="14" t="str">
        <v/>
      </c>
      <c r="L26579" s="14" t="str">
        <v/>
      </c>
      <c r="O26579" s="14" t="str">
        <v/>
      </c>
      <c r="P26579" s="14" t="str">
        <f ca="1"/>
        <v>Low Cap</v>
      </c>
    </row>
    <row r="26580" spans="11:16">
      <c r="K26580" s="14" t="str">
        <v/>
      </c>
      <c r="L26580" s="14" t="str">
        <v/>
      </c>
      <c r="O26580" s="14" t="str">
        <v/>
      </c>
      <c r="P26580" s="14" t="str">
        <f ca="1"/>
        <v>Low Cap</v>
      </c>
    </row>
    <row r="26581" spans="11:16">
      <c r="K26581" s="14" t="str">
        <v/>
      </c>
      <c r="L26581" s="14" t="str">
        <v/>
      </c>
      <c r="O26581" s="14" t="str">
        <v/>
      </c>
      <c r="P26581" s="14" t="str">
        <f ca="1"/>
        <v>Low Cap</v>
      </c>
    </row>
    <row r="26582" spans="11:16">
      <c r="K26582" s="14" t="str">
        <v/>
      </c>
      <c r="L26582" s="14" t="str">
        <v/>
      </c>
      <c r="O26582" s="14" t="str">
        <v/>
      </c>
      <c r="P26582" s="14" t="str">
        <f ca="1"/>
        <v>Low Cap</v>
      </c>
    </row>
    <row r="26583" spans="11:16">
      <c r="K26583" s="14" t="str">
        <v/>
      </c>
      <c r="L26583" s="14" t="str">
        <v/>
      </c>
      <c r="O26583" s="14" t="str">
        <v/>
      </c>
      <c r="P26583" s="14" t="str">
        <f ca="1"/>
        <v>Low Cap</v>
      </c>
    </row>
    <row r="26584" spans="11:16">
      <c r="K26584" s="14" t="str">
        <v/>
      </c>
      <c r="L26584" s="14" t="str">
        <v/>
      </c>
      <c r="O26584" s="14" t="str">
        <v/>
      </c>
      <c r="P26584" s="14" t="str">
        <f ca="1"/>
        <v>Low Cap</v>
      </c>
    </row>
    <row r="26585" spans="11:16">
      <c r="K26585" s="14" t="str">
        <v/>
      </c>
      <c r="L26585" s="14" t="str">
        <v/>
      </c>
      <c r="O26585" s="14" t="str">
        <v/>
      </c>
      <c r="P26585" s="14" t="str">
        <f ca="1"/>
        <v>Low Cap</v>
      </c>
    </row>
    <row r="26586" spans="11:16">
      <c r="K26586" s="14" t="str">
        <v/>
      </c>
      <c r="L26586" s="14" t="str">
        <v/>
      </c>
      <c r="O26586" s="14" t="str">
        <v/>
      </c>
      <c r="P26586" s="14" t="str">
        <f ca="1"/>
        <v>Low Cap</v>
      </c>
    </row>
    <row r="26587" spans="11:16">
      <c r="K26587" s="14" t="str">
        <v/>
      </c>
      <c r="L26587" s="14" t="str">
        <v/>
      </c>
      <c r="O26587" s="14" t="str">
        <v/>
      </c>
      <c r="P26587" s="14" t="str">
        <f ca="1"/>
        <v>Low Cap</v>
      </c>
    </row>
    <row r="26588" spans="11:16">
      <c r="K26588" s="14" t="str">
        <v/>
      </c>
      <c r="L26588" s="14" t="str">
        <v/>
      </c>
      <c r="O26588" s="14" t="str">
        <v/>
      </c>
      <c r="P26588" s="14" t="str">
        <f ca="1"/>
        <v>Low Cap</v>
      </c>
    </row>
    <row r="26589" spans="11:16">
      <c r="K26589" s="14" t="str">
        <v/>
      </c>
      <c r="L26589" s="14" t="str">
        <v/>
      </c>
      <c r="O26589" s="14" t="str">
        <v/>
      </c>
      <c r="P26589" s="14" t="str">
        <f ca="1"/>
        <v>Low Cap</v>
      </c>
    </row>
    <row r="26590" spans="11:16">
      <c r="K26590" s="14" t="str">
        <v/>
      </c>
      <c r="L26590" s="14" t="str">
        <v/>
      </c>
      <c r="O26590" s="14" t="str">
        <v/>
      </c>
      <c r="P26590" s="14" t="str">
        <f ca="1"/>
        <v>Low Cap</v>
      </c>
    </row>
    <row r="26591" spans="11:16">
      <c r="K26591" s="14" t="str">
        <v/>
      </c>
      <c r="L26591" s="14" t="str">
        <v/>
      </c>
      <c r="O26591" s="14" t="str">
        <v/>
      </c>
      <c r="P26591" s="14" t="str">
        <f ca="1"/>
        <v>Low Cap</v>
      </c>
    </row>
    <row r="26592" spans="11:16">
      <c r="K26592" s="14" t="str">
        <v/>
      </c>
      <c r="L26592" s="14" t="str">
        <v/>
      </c>
      <c r="O26592" s="14" t="str">
        <v/>
      </c>
      <c r="P26592" s="14" t="str">
        <f ca="1"/>
        <v>Low Cap</v>
      </c>
    </row>
    <row r="26593" spans="11:16">
      <c r="K26593" s="14" t="str">
        <v/>
      </c>
      <c r="L26593" s="14" t="str">
        <v/>
      </c>
      <c r="O26593" s="14" t="str">
        <v/>
      </c>
      <c r="P26593" s="14" t="str">
        <f ca="1"/>
        <v>Low Cap</v>
      </c>
    </row>
    <row r="26594" spans="11:16">
      <c r="K26594" s="14" t="str">
        <v/>
      </c>
      <c r="L26594" s="14" t="str">
        <v/>
      </c>
      <c r="O26594" s="14" t="str">
        <v/>
      </c>
      <c r="P26594" s="14" t="str">
        <f ca="1"/>
        <v>Low Cap</v>
      </c>
    </row>
    <row r="26595" spans="11:16">
      <c r="K26595" s="14" t="str">
        <v/>
      </c>
      <c r="L26595" s="14" t="str">
        <v/>
      </c>
      <c r="O26595" s="14" t="str">
        <v/>
      </c>
      <c r="P26595" s="14" t="str">
        <f ca="1"/>
        <v>Low Cap</v>
      </c>
    </row>
    <row r="26596" spans="11:16">
      <c r="K26596" s="14" t="str">
        <v/>
      </c>
      <c r="L26596" s="14" t="str">
        <v/>
      </c>
      <c r="O26596" s="14" t="str">
        <v/>
      </c>
      <c r="P26596" s="14" t="str">
        <f ca="1"/>
        <v>Low Cap</v>
      </c>
    </row>
    <row r="26597" spans="11:16">
      <c r="K26597" s="14" t="str">
        <v/>
      </c>
      <c r="L26597" s="14" t="str">
        <v/>
      </c>
      <c r="O26597" s="14" t="str">
        <v/>
      </c>
      <c r="P26597" s="14" t="str">
        <f ca="1"/>
        <v>Low Cap</v>
      </c>
    </row>
    <row r="26598" spans="11:16">
      <c r="K26598" s="14" t="str">
        <v/>
      </c>
      <c r="L26598" s="14" t="str">
        <v/>
      </c>
      <c r="O26598" s="14" t="str">
        <v/>
      </c>
      <c r="P26598" s="14" t="str">
        <f ca="1"/>
        <v>Low Cap</v>
      </c>
    </row>
    <row r="26599" spans="11:16">
      <c r="K26599" s="14" t="str">
        <v/>
      </c>
      <c r="L26599" s="14" t="str">
        <v/>
      </c>
      <c r="O26599" s="14" t="str">
        <v/>
      </c>
      <c r="P26599" s="14" t="str">
        <f ca="1"/>
        <v>Low Cap</v>
      </c>
    </row>
    <row r="26600" spans="11:16">
      <c r="K26600" s="14" t="str">
        <v/>
      </c>
      <c r="L26600" s="14" t="str">
        <v/>
      </c>
      <c r="O26600" s="14" t="str">
        <v/>
      </c>
      <c r="P26600" s="14" t="str">
        <f ca="1"/>
        <v>Low Cap</v>
      </c>
    </row>
    <row r="26601" spans="11:16">
      <c r="K26601" s="14" t="str">
        <v/>
      </c>
      <c r="L26601" s="14" t="str">
        <v/>
      </c>
      <c r="O26601" s="14" t="str">
        <v/>
      </c>
      <c r="P26601" s="14" t="str">
        <f ca="1"/>
        <v>Low Cap</v>
      </c>
    </row>
    <row r="26602" spans="11:16">
      <c r="K26602" s="14" t="str">
        <v/>
      </c>
      <c r="L26602" s="14" t="str">
        <v/>
      </c>
      <c r="O26602" s="14" t="str">
        <v/>
      </c>
      <c r="P26602" s="14" t="str">
        <f ca="1"/>
        <v>Low Cap</v>
      </c>
    </row>
    <row r="26603" spans="11:16">
      <c r="K26603" s="14" t="str">
        <v/>
      </c>
      <c r="L26603" s="14" t="str">
        <v/>
      </c>
      <c r="O26603" s="14" t="str">
        <v/>
      </c>
      <c r="P26603" s="14" t="str">
        <f ca="1"/>
        <v>Low Cap</v>
      </c>
    </row>
    <row r="26604" spans="11:16">
      <c r="K26604" s="14" t="str">
        <v/>
      </c>
      <c r="L26604" s="14" t="str">
        <v/>
      </c>
      <c r="O26604" s="14" t="str">
        <v/>
      </c>
      <c r="P26604" s="14" t="str">
        <f ca="1"/>
        <v>Low Cap</v>
      </c>
    </row>
    <row r="26605" spans="11:16">
      <c r="K26605" s="14" t="str">
        <v/>
      </c>
      <c r="L26605" s="14" t="str">
        <v/>
      </c>
      <c r="O26605" s="14" t="str">
        <v/>
      </c>
      <c r="P26605" s="14" t="str">
        <f ca="1"/>
        <v>Low Cap</v>
      </c>
    </row>
    <row r="26606" spans="11:16">
      <c r="K26606" s="14" t="str">
        <v/>
      </c>
      <c r="L26606" s="14" t="str">
        <v/>
      </c>
      <c r="O26606" s="14" t="str">
        <v/>
      </c>
      <c r="P26606" s="14" t="str">
        <f ca="1"/>
        <v>Low Cap</v>
      </c>
    </row>
    <row r="26607" spans="11:16">
      <c r="K26607" s="14" t="str">
        <v/>
      </c>
      <c r="L26607" s="14" t="str">
        <v/>
      </c>
      <c r="O26607" s="14" t="str">
        <v/>
      </c>
      <c r="P26607" s="14" t="str">
        <f ca="1"/>
        <v>Low Cap</v>
      </c>
    </row>
    <row r="26608" spans="11:16">
      <c r="K26608" s="14" t="str">
        <v/>
      </c>
      <c r="L26608" s="14" t="str">
        <v/>
      </c>
      <c r="O26608" s="14" t="str">
        <v/>
      </c>
      <c r="P26608" s="14" t="str">
        <f ca="1"/>
        <v>Low Cap</v>
      </c>
    </row>
    <row r="26609" spans="11:16">
      <c r="K26609" s="14" t="str">
        <v/>
      </c>
      <c r="L26609" s="14" t="str">
        <v/>
      </c>
      <c r="O26609" s="14" t="str">
        <v/>
      </c>
      <c r="P26609" s="14" t="str">
        <f ca="1"/>
        <v>Low Cap</v>
      </c>
    </row>
    <row r="26610" spans="11:16">
      <c r="K26610" s="14" t="str">
        <v/>
      </c>
      <c r="L26610" s="14" t="str">
        <v/>
      </c>
      <c r="O26610" s="14" t="str">
        <v/>
      </c>
      <c r="P26610" s="14" t="str">
        <f ca="1"/>
        <v>Low Cap</v>
      </c>
    </row>
    <row r="26611" spans="11:16">
      <c r="K26611" s="14" t="str">
        <v/>
      </c>
      <c r="L26611" s="14" t="str">
        <v/>
      </c>
      <c r="O26611" s="14" t="str">
        <v/>
      </c>
      <c r="P26611" s="14" t="str">
        <f ca="1"/>
        <v>Low Cap</v>
      </c>
    </row>
    <row r="26612" spans="11:16">
      <c r="K26612" s="14" t="str">
        <v/>
      </c>
      <c r="L26612" s="14" t="str">
        <v/>
      </c>
      <c r="O26612" s="14" t="str">
        <v/>
      </c>
      <c r="P26612" s="14" t="str">
        <f ca="1"/>
        <v>Low Cap</v>
      </c>
    </row>
    <row r="26613" spans="11:16">
      <c r="K26613" s="14" t="str">
        <v/>
      </c>
      <c r="L26613" s="14" t="str">
        <v/>
      </c>
      <c r="O26613" s="14" t="str">
        <v/>
      </c>
      <c r="P26613" s="14" t="str">
        <f ca="1"/>
        <v>Low Cap</v>
      </c>
    </row>
    <row r="26614" spans="11:16">
      <c r="K26614" s="14" t="str">
        <v/>
      </c>
      <c r="L26614" s="14" t="str">
        <v/>
      </c>
      <c r="O26614" s="14" t="str">
        <v/>
      </c>
      <c r="P26614" s="14" t="str">
        <f ca="1"/>
        <v>Low Cap</v>
      </c>
    </row>
    <row r="26615" spans="11:16">
      <c r="K26615" s="14" t="str">
        <v/>
      </c>
      <c r="L26615" s="14" t="str">
        <v/>
      </c>
      <c r="O26615" s="14" t="str">
        <v/>
      </c>
      <c r="P26615" s="14" t="str">
        <f ca="1"/>
        <v>Low Cap</v>
      </c>
    </row>
    <row r="26616" spans="11:16">
      <c r="K26616" s="14" t="str">
        <v/>
      </c>
      <c r="L26616" s="14" t="str">
        <v/>
      </c>
      <c r="O26616" s="14" t="str">
        <v/>
      </c>
      <c r="P26616" s="14" t="str">
        <f ca="1"/>
        <v>Low Cap</v>
      </c>
    </row>
    <row r="26617" spans="11:16">
      <c r="K26617" s="14" t="str">
        <v/>
      </c>
      <c r="L26617" s="14" t="str">
        <v/>
      </c>
      <c r="O26617" s="14" t="str">
        <v/>
      </c>
      <c r="P26617" s="14" t="str">
        <f ca="1"/>
        <v>Low Cap</v>
      </c>
    </row>
    <row r="26618" spans="11:16">
      <c r="K26618" s="14" t="str">
        <v/>
      </c>
      <c r="L26618" s="14" t="str">
        <v/>
      </c>
      <c r="O26618" s="14" t="str">
        <v/>
      </c>
      <c r="P26618" s="14" t="str">
        <f ca="1"/>
        <v>Low Cap</v>
      </c>
    </row>
    <row r="26619" spans="11:16">
      <c r="K26619" s="14" t="str">
        <v/>
      </c>
      <c r="L26619" s="14" t="str">
        <v/>
      </c>
      <c r="O26619" s="14" t="str">
        <v/>
      </c>
      <c r="P26619" s="14" t="str">
        <f ca="1"/>
        <v>Low Cap</v>
      </c>
    </row>
    <row r="26620" spans="11:16">
      <c r="K26620" s="14" t="str">
        <v/>
      </c>
      <c r="L26620" s="14" t="str">
        <v/>
      </c>
      <c r="O26620" s="14" t="str">
        <v/>
      </c>
      <c r="P26620" s="14" t="str">
        <f ca="1"/>
        <v>Low Cap</v>
      </c>
    </row>
    <row r="26621" spans="11:16">
      <c r="K26621" s="14" t="str">
        <v/>
      </c>
      <c r="L26621" s="14" t="str">
        <v/>
      </c>
      <c r="O26621" s="14" t="str">
        <v/>
      </c>
      <c r="P26621" s="14" t="str">
        <f ca="1"/>
        <v>Low Cap</v>
      </c>
    </row>
    <row r="26622" spans="11:16">
      <c r="K26622" s="14" t="str">
        <v/>
      </c>
      <c r="L26622" s="14" t="str">
        <v/>
      </c>
      <c r="O26622" s="14" t="str">
        <v/>
      </c>
      <c r="P26622" s="14" t="str">
        <f ca="1"/>
        <v>Low Cap</v>
      </c>
    </row>
    <row r="26623" spans="11:16">
      <c r="K26623" s="14" t="str">
        <v/>
      </c>
      <c r="L26623" s="14" t="str">
        <v/>
      </c>
      <c r="O26623" s="14" t="str">
        <v/>
      </c>
      <c r="P26623" s="14" t="str">
        <f ca="1"/>
        <v>Low Cap</v>
      </c>
    </row>
    <row r="26624" spans="11:16">
      <c r="K26624" s="14" t="str">
        <v/>
      </c>
      <c r="L26624" s="14" t="str">
        <v/>
      </c>
      <c r="O26624" s="14" t="str">
        <v/>
      </c>
      <c r="P26624" s="14" t="str">
        <f ca="1"/>
        <v>Low Cap</v>
      </c>
    </row>
    <row r="26625" spans="11:16">
      <c r="K26625" s="14" t="str">
        <v/>
      </c>
      <c r="L26625" s="14" t="str">
        <v/>
      </c>
      <c r="O26625" s="14" t="str">
        <v/>
      </c>
      <c r="P26625" s="14" t="str">
        <f ca="1"/>
        <v>Low Cap</v>
      </c>
    </row>
    <row r="26626" spans="11:16">
      <c r="K26626" s="14" t="str">
        <v/>
      </c>
      <c r="L26626" s="14" t="str">
        <v/>
      </c>
      <c r="O26626" s="14" t="str">
        <v/>
      </c>
      <c r="P26626" s="14" t="str">
        <f ca="1"/>
        <v>Low Cap</v>
      </c>
    </row>
    <row r="26627" spans="11:16">
      <c r="K26627" s="14" t="str">
        <v/>
      </c>
      <c r="L26627" s="14" t="str">
        <v/>
      </c>
      <c r="O26627" s="14" t="str">
        <v/>
      </c>
      <c r="P26627" s="14" t="str">
        <f ca="1"/>
        <v>Low Cap</v>
      </c>
    </row>
    <row r="26628" spans="11:16">
      <c r="K26628" s="14" t="str">
        <v/>
      </c>
      <c r="L26628" s="14" t="str">
        <v/>
      </c>
      <c r="O26628" s="14" t="str">
        <v/>
      </c>
      <c r="P26628" s="14" t="str">
        <f ca="1"/>
        <v>Low Cap</v>
      </c>
    </row>
    <row r="26629" spans="11:16">
      <c r="K26629" s="14" t="str">
        <v/>
      </c>
      <c r="L26629" s="14" t="str">
        <v/>
      </c>
      <c r="O26629" s="14" t="str">
        <v/>
      </c>
      <c r="P26629" s="14" t="str">
        <f ca="1"/>
        <v>Low Cap</v>
      </c>
    </row>
    <row r="26630" spans="11:16">
      <c r="K26630" s="14" t="str">
        <v/>
      </c>
      <c r="L26630" s="14" t="str">
        <v/>
      </c>
      <c r="O26630" s="14" t="str">
        <v/>
      </c>
      <c r="P26630" s="14" t="str">
        <f ca="1"/>
        <v>Low Cap</v>
      </c>
    </row>
    <row r="26631" spans="11:16">
      <c r="K26631" s="14" t="str">
        <v/>
      </c>
      <c r="L26631" s="14" t="str">
        <v/>
      </c>
      <c r="O26631" s="14" t="str">
        <v/>
      </c>
      <c r="P26631" s="14" t="str">
        <f ca="1"/>
        <v>Low Cap</v>
      </c>
    </row>
    <row r="26632" spans="11:16">
      <c r="K26632" s="14" t="str">
        <v/>
      </c>
      <c r="L26632" s="14" t="str">
        <v/>
      </c>
      <c r="O26632" s="14" t="str">
        <v/>
      </c>
      <c r="P26632" s="14" t="str">
        <f ca="1"/>
        <v>Low Cap</v>
      </c>
    </row>
    <row r="26633" spans="11:16">
      <c r="K26633" s="14" t="str">
        <v/>
      </c>
      <c r="L26633" s="14" t="str">
        <v/>
      </c>
      <c r="O26633" s="14" t="str">
        <v/>
      </c>
      <c r="P26633" s="14" t="str">
        <f ca="1"/>
        <v>Low Cap</v>
      </c>
    </row>
    <row r="26634" spans="11:16">
      <c r="K26634" s="14" t="str">
        <v/>
      </c>
      <c r="L26634" s="14" t="str">
        <v/>
      </c>
      <c r="O26634" s="14" t="str">
        <v/>
      </c>
      <c r="P26634" s="14" t="str">
        <f ca="1"/>
        <v>Low Cap</v>
      </c>
    </row>
    <row r="26635" spans="11:16">
      <c r="K26635" s="14" t="str">
        <v/>
      </c>
      <c r="L26635" s="14" t="str">
        <v/>
      </c>
      <c r="O26635" s="14" t="str">
        <v/>
      </c>
      <c r="P26635" s="14" t="str">
        <f ca="1"/>
        <v>Low Cap</v>
      </c>
    </row>
    <row r="26636" spans="11:16">
      <c r="K26636" s="14" t="str">
        <v/>
      </c>
      <c r="L26636" s="14" t="str">
        <v/>
      </c>
      <c r="O26636" s="14" t="str">
        <v/>
      </c>
      <c r="P26636" s="14" t="str">
        <f ca="1"/>
        <v>Low Cap</v>
      </c>
    </row>
    <row r="26637" spans="11:16">
      <c r="K26637" s="14" t="str">
        <v/>
      </c>
      <c r="L26637" s="14" t="str">
        <v/>
      </c>
      <c r="O26637" s="14" t="str">
        <v/>
      </c>
      <c r="P26637" s="14" t="str">
        <f ca="1"/>
        <v>Low Cap</v>
      </c>
    </row>
    <row r="26638" spans="11:16">
      <c r="K26638" s="14" t="str">
        <v/>
      </c>
      <c r="L26638" s="14" t="str">
        <v/>
      </c>
      <c r="O26638" s="14" t="str">
        <v/>
      </c>
      <c r="P26638" s="14" t="str">
        <f ca="1"/>
        <v>Low Cap</v>
      </c>
    </row>
    <row r="26639" spans="11:16">
      <c r="K26639" s="14" t="str">
        <v/>
      </c>
      <c r="L26639" s="14" t="str">
        <v/>
      </c>
      <c r="O26639" s="14" t="str">
        <v/>
      </c>
      <c r="P26639" s="14" t="str">
        <f ca="1"/>
        <v>Low Cap</v>
      </c>
    </row>
    <row r="26640" spans="11:16">
      <c r="K26640" s="14" t="str">
        <v/>
      </c>
      <c r="L26640" s="14" t="str">
        <v/>
      </c>
      <c r="O26640" s="14" t="str">
        <v/>
      </c>
      <c r="P26640" s="14" t="str">
        <f ca="1"/>
        <v>Low Cap</v>
      </c>
    </row>
    <row r="26641" spans="11:16">
      <c r="K26641" s="14" t="str">
        <v/>
      </c>
      <c r="L26641" s="14" t="str">
        <v/>
      </c>
      <c r="O26641" s="14" t="str">
        <v/>
      </c>
      <c r="P26641" s="14" t="str">
        <f ca="1"/>
        <v>Low Cap</v>
      </c>
    </row>
    <row r="26642" spans="11:16">
      <c r="K26642" s="14" t="str">
        <v/>
      </c>
      <c r="L26642" s="14" t="str">
        <v/>
      </c>
      <c r="O26642" s="14" t="str">
        <v/>
      </c>
      <c r="P26642" s="14" t="str">
        <f ca="1"/>
        <v>Low Cap</v>
      </c>
    </row>
    <row r="26643" spans="11:16">
      <c r="K26643" s="14" t="str">
        <v/>
      </c>
      <c r="L26643" s="14" t="str">
        <v/>
      </c>
      <c r="O26643" s="14" t="str">
        <v/>
      </c>
      <c r="P26643" s="14" t="str">
        <f ca="1"/>
        <v>Low Cap</v>
      </c>
    </row>
    <row r="26644" spans="11:16">
      <c r="K26644" s="14" t="str">
        <v/>
      </c>
      <c r="L26644" s="14" t="str">
        <v/>
      </c>
      <c r="O26644" s="14" t="str">
        <v/>
      </c>
      <c r="P26644" s="14" t="str">
        <f ca="1"/>
        <v>Low Cap</v>
      </c>
    </row>
    <row r="26645" spans="11:16">
      <c r="K26645" s="14" t="str">
        <v/>
      </c>
      <c r="L26645" s="14" t="str">
        <v/>
      </c>
      <c r="O26645" s="14" t="str">
        <v/>
      </c>
      <c r="P26645" s="14" t="str">
        <f ca="1"/>
        <v>Low Cap</v>
      </c>
    </row>
    <row r="26646" spans="11:16">
      <c r="K26646" s="14" t="str">
        <v/>
      </c>
      <c r="L26646" s="14" t="str">
        <v/>
      </c>
      <c r="O26646" s="14" t="str">
        <v/>
      </c>
      <c r="P26646" s="14" t="str">
        <f ca="1"/>
        <v>Low Cap</v>
      </c>
    </row>
    <row r="26647" spans="11:16">
      <c r="K26647" s="14" t="str">
        <v/>
      </c>
      <c r="L26647" s="14" t="str">
        <v/>
      </c>
      <c r="O26647" s="14" t="str">
        <v/>
      </c>
      <c r="P26647" s="14" t="str">
        <f ca="1"/>
        <v>Low Cap</v>
      </c>
    </row>
    <row r="26648" spans="11:16">
      <c r="K26648" s="14" t="str">
        <v/>
      </c>
      <c r="L26648" s="14" t="str">
        <v/>
      </c>
      <c r="O26648" s="14" t="str">
        <v/>
      </c>
      <c r="P26648" s="14" t="str">
        <f ca="1"/>
        <v>Low Cap</v>
      </c>
    </row>
    <row r="26649" spans="11:16">
      <c r="K26649" s="14" t="str">
        <v/>
      </c>
      <c r="L26649" s="14" t="str">
        <v/>
      </c>
      <c r="O26649" s="14" t="str">
        <v/>
      </c>
      <c r="P26649" s="14" t="str">
        <f ca="1"/>
        <v>Low Cap</v>
      </c>
    </row>
    <row r="26650" spans="11:16">
      <c r="K26650" s="14" t="str">
        <v/>
      </c>
      <c r="L26650" s="14" t="str">
        <v/>
      </c>
      <c r="O26650" s="14" t="str">
        <v/>
      </c>
      <c r="P26650" s="14" t="str">
        <f ca="1"/>
        <v>Low Cap</v>
      </c>
    </row>
    <row r="26651" spans="11:16">
      <c r="K26651" s="14" t="str">
        <v/>
      </c>
      <c r="L26651" s="14" t="str">
        <v/>
      </c>
      <c r="O26651" s="14" t="str">
        <v/>
      </c>
      <c r="P26651" s="14" t="str">
        <f ca="1"/>
        <v>Low Cap</v>
      </c>
    </row>
    <row r="26652" spans="11:16">
      <c r="K26652" s="14" t="str">
        <v/>
      </c>
      <c r="L26652" s="14" t="str">
        <v/>
      </c>
      <c r="O26652" s="14" t="str">
        <v/>
      </c>
      <c r="P26652" s="14" t="str">
        <f ca="1"/>
        <v>Low Cap</v>
      </c>
    </row>
    <row r="26653" spans="11:16">
      <c r="K26653" s="14" t="str">
        <v/>
      </c>
      <c r="L26653" s="14" t="str">
        <v/>
      </c>
      <c r="O26653" s="14" t="str">
        <v/>
      </c>
      <c r="P26653" s="14" t="str">
        <f ca="1"/>
        <v>Low Cap</v>
      </c>
    </row>
    <row r="26654" spans="11:16">
      <c r="K26654" s="14" t="str">
        <v/>
      </c>
      <c r="L26654" s="14" t="str">
        <v/>
      </c>
      <c r="O26654" s="14" t="str">
        <v/>
      </c>
      <c r="P26654" s="14" t="str">
        <f ca="1"/>
        <v>Low Cap</v>
      </c>
    </row>
    <row r="26655" spans="11:16">
      <c r="K26655" s="14" t="str">
        <v/>
      </c>
      <c r="L26655" s="14" t="str">
        <v/>
      </c>
      <c r="O26655" s="14" t="str">
        <v/>
      </c>
      <c r="P26655" s="14" t="str">
        <f ca="1"/>
        <v>Low Cap</v>
      </c>
    </row>
    <row r="26656" spans="11:16">
      <c r="K26656" s="14" t="str">
        <v/>
      </c>
      <c r="L26656" s="14" t="str">
        <v/>
      </c>
      <c r="O26656" s="14" t="str">
        <v/>
      </c>
      <c r="P26656" s="14" t="str">
        <f ca="1"/>
        <v>Low Cap</v>
      </c>
    </row>
    <row r="26657" spans="11:16">
      <c r="K26657" s="14" t="str">
        <v/>
      </c>
      <c r="L26657" s="14" t="str">
        <v/>
      </c>
      <c r="O26657" s="14" t="str">
        <v/>
      </c>
      <c r="P26657" s="14" t="str">
        <f ca="1"/>
        <v>Low Cap</v>
      </c>
    </row>
    <row r="26658" spans="11:16">
      <c r="K26658" s="14" t="str">
        <v/>
      </c>
      <c r="L26658" s="14" t="str">
        <v/>
      </c>
      <c r="O26658" s="14" t="str">
        <v/>
      </c>
      <c r="P26658" s="14" t="str">
        <f ca="1"/>
        <v>Low Cap</v>
      </c>
    </row>
    <row r="26659" spans="11:16">
      <c r="K26659" s="14" t="str">
        <v/>
      </c>
      <c r="L26659" s="14" t="str">
        <v/>
      </c>
      <c r="O26659" s="14" t="str">
        <v/>
      </c>
      <c r="P26659" s="14" t="str">
        <f ca="1"/>
        <v>Low Cap</v>
      </c>
    </row>
    <row r="26660" spans="11:16">
      <c r="K26660" s="14" t="str">
        <v/>
      </c>
      <c r="L26660" s="14" t="str">
        <v/>
      </c>
      <c r="O26660" s="14" t="str">
        <v/>
      </c>
      <c r="P26660" s="14" t="str">
        <f ca="1"/>
        <v>Low Cap</v>
      </c>
    </row>
    <row r="26661" spans="11:16">
      <c r="K26661" s="14" t="str">
        <v/>
      </c>
      <c r="L26661" s="14" t="str">
        <v/>
      </c>
      <c r="O26661" s="14" t="str">
        <v/>
      </c>
      <c r="P26661" s="14" t="str">
        <f ca="1"/>
        <v>Low Cap</v>
      </c>
    </row>
    <row r="26662" spans="11:16">
      <c r="K26662" s="14" t="str">
        <v/>
      </c>
      <c r="L26662" s="14" t="str">
        <v/>
      </c>
      <c r="O26662" s="14" t="str">
        <v/>
      </c>
      <c r="P26662" s="14" t="str">
        <f ca="1"/>
        <v>Low Cap</v>
      </c>
    </row>
    <row r="26663" spans="11:16">
      <c r="K26663" s="14" t="str">
        <v/>
      </c>
      <c r="L26663" s="14" t="str">
        <v/>
      </c>
      <c r="O26663" s="14" t="str">
        <v/>
      </c>
      <c r="P26663" s="14" t="str">
        <f ca="1"/>
        <v>Low Cap</v>
      </c>
    </row>
    <row r="26664" spans="11:16">
      <c r="K26664" s="14" t="str">
        <v/>
      </c>
      <c r="L26664" s="14" t="str">
        <v/>
      </c>
      <c r="O26664" s="14" t="str">
        <v/>
      </c>
      <c r="P26664" s="14" t="str">
        <f ca="1"/>
        <v>Low Cap</v>
      </c>
    </row>
    <row r="26665" spans="11:16">
      <c r="K26665" s="14" t="str">
        <v/>
      </c>
      <c r="L26665" s="14" t="str">
        <v/>
      </c>
      <c r="O26665" s="14" t="str">
        <v/>
      </c>
      <c r="P26665" s="14" t="str">
        <f ca="1"/>
        <v>Low Cap</v>
      </c>
    </row>
    <row r="26666" spans="11:16">
      <c r="K26666" s="14" t="str">
        <v/>
      </c>
      <c r="L26666" s="14" t="str">
        <v/>
      </c>
      <c r="O26666" s="14" t="str">
        <v/>
      </c>
      <c r="P26666" s="14" t="str">
        <f ca="1"/>
        <v>Low Cap</v>
      </c>
    </row>
    <row r="26667" spans="11:16">
      <c r="K26667" s="14" t="str">
        <v/>
      </c>
      <c r="L26667" s="14" t="str">
        <v/>
      </c>
      <c r="O26667" s="14" t="str">
        <v/>
      </c>
      <c r="P26667" s="14" t="str">
        <f ca="1"/>
        <v>Low Cap</v>
      </c>
    </row>
    <row r="26668" spans="11:16">
      <c r="K26668" s="14" t="str">
        <v/>
      </c>
      <c r="L26668" s="14" t="str">
        <v/>
      </c>
      <c r="O26668" s="14" t="str">
        <v/>
      </c>
      <c r="P26668" s="14" t="str">
        <f ca="1"/>
        <v>Low Cap</v>
      </c>
    </row>
    <row r="26669" spans="11:16">
      <c r="K26669" s="14" t="str">
        <v/>
      </c>
      <c r="L26669" s="14" t="str">
        <v/>
      </c>
      <c r="O26669" s="14" t="str">
        <v/>
      </c>
      <c r="P26669" s="14" t="str">
        <f ca="1"/>
        <v>Low Cap</v>
      </c>
    </row>
    <row r="26670" spans="11:16">
      <c r="K26670" s="14" t="str">
        <v/>
      </c>
      <c r="L26670" s="14" t="str">
        <v/>
      </c>
      <c r="O26670" s="14" t="str">
        <v/>
      </c>
      <c r="P26670" s="14" t="str">
        <f ca="1"/>
        <v>Low Cap</v>
      </c>
    </row>
    <row r="26671" spans="11:16">
      <c r="K26671" s="14" t="str">
        <v/>
      </c>
      <c r="L26671" s="14" t="str">
        <v/>
      </c>
      <c r="O26671" s="14" t="str">
        <v/>
      </c>
      <c r="P26671" s="14" t="str">
        <f ca="1"/>
        <v>Low Cap</v>
      </c>
    </row>
    <row r="26672" spans="11:16">
      <c r="K26672" s="14" t="str">
        <v/>
      </c>
      <c r="L26672" s="14" t="str">
        <v/>
      </c>
      <c r="O26672" s="14" t="str">
        <v/>
      </c>
      <c r="P26672" s="14" t="str">
        <f ca="1"/>
        <v>Low Cap</v>
      </c>
    </row>
    <row r="26673" spans="11:16">
      <c r="K26673" s="14" t="str">
        <v/>
      </c>
      <c r="L26673" s="14" t="str">
        <v/>
      </c>
      <c r="O26673" s="14" t="str">
        <v/>
      </c>
      <c r="P26673" s="14" t="str">
        <f ca="1"/>
        <v>Low Cap</v>
      </c>
    </row>
    <row r="26674" spans="11:16">
      <c r="K26674" s="14" t="str">
        <v/>
      </c>
      <c r="L26674" s="14" t="str">
        <v/>
      </c>
      <c r="O26674" s="14" t="str">
        <v/>
      </c>
      <c r="P26674" s="14" t="str">
        <f ca="1"/>
        <v>Low Cap</v>
      </c>
    </row>
    <row r="26675" spans="11:16">
      <c r="K26675" s="14" t="str">
        <v/>
      </c>
      <c r="L26675" s="14" t="str">
        <v/>
      </c>
      <c r="O26675" s="14" t="str">
        <v/>
      </c>
      <c r="P26675" s="14" t="str">
        <f ca="1"/>
        <v>Low Cap</v>
      </c>
    </row>
    <row r="26676" spans="11:16">
      <c r="K26676" s="14" t="str">
        <v/>
      </c>
      <c r="L26676" s="14" t="str">
        <v/>
      </c>
      <c r="O26676" s="14" t="str">
        <v/>
      </c>
      <c r="P26676" s="14" t="str">
        <f ca="1"/>
        <v>Low Cap</v>
      </c>
    </row>
    <row r="26677" spans="11:16">
      <c r="K26677" s="14" t="str">
        <v/>
      </c>
      <c r="L26677" s="14" t="str">
        <v/>
      </c>
      <c r="O26677" s="14" t="str">
        <v/>
      </c>
      <c r="P26677" s="14" t="str">
        <f ca="1"/>
        <v>Low Cap</v>
      </c>
    </row>
    <row r="26678" spans="11:16">
      <c r="K26678" s="14" t="str">
        <v/>
      </c>
      <c r="L26678" s="14" t="str">
        <v/>
      </c>
      <c r="O26678" s="14" t="str">
        <v/>
      </c>
      <c r="P26678" s="14" t="str">
        <f ca="1"/>
        <v>Low Cap</v>
      </c>
    </row>
    <row r="26679" spans="11:16">
      <c r="K26679" s="14" t="str">
        <v/>
      </c>
      <c r="L26679" s="14" t="str">
        <v/>
      </c>
      <c r="O26679" s="14" t="str">
        <v/>
      </c>
      <c r="P26679" s="14" t="str">
        <f ca="1"/>
        <v>Low Cap</v>
      </c>
    </row>
    <row r="26680" spans="11:16">
      <c r="K26680" s="14" t="str">
        <v/>
      </c>
      <c r="L26680" s="14" t="str">
        <v/>
      </c>
      <c r="O26680" s="14" t="str">
        <v/>
      </c>
      <c r="P26680" s="14" t="str">
        <f ca="1"/>
        <v>Low Cap</v>
      </c>
    </row>
    <row r="26681" spans="11:16">
      <c r="K26681" s="14" t="str">
        <v/>
      </c>
      <c r="L26681" s="14" t="str">
        <v/>
      </c>
      <c r="O26681" s="14" t="str">
        <v/>
      </c>
      <c r="P26681" s="14" t="str">
        <f ca="1"/>
        <v>Low Cap</v>
      </c>
    </row>
    <row r="26682" spans="11:16">
      <c r="K26682" s="14" t="str">
        <v/>
      </c>
      <c r="L26682" s="14" t="str">
        <v/>
      </c>
      <c r="O26682" s="14" t="str">
        <v/>
      </c>
      <c r="P26682" s="14" t="str">
        <f ca="1"/>
        <v>Low Cap</v>
      </c>
    </row>
    <row r="26683" spans="11:16">
      <c r="K26683" s="14" t="str">
        <v/>
      </c>
      <c r="L26683" s="14" t="str">
        <v/>
      </c>
      <c r="O26683" s="14" t="str">
        <v/>
      </c>
      <c r="P26683" s="14" t="str">
        <f ca="1"/>
        <v>Low Cap</v>
      </c>
    </row>
    <row r="26684" spans="11:16">
      <c r="K26684" s="14" t="str">
        <v/>
      </c>
      <c r="L26684" s="14" t="str">
        <v/>
      </c>
      <c r="O26684" s="14" t="str">
        <v/>
      </c>
      <c r="P26684" s="14" t="str">
        <f ca="1"/>
        <v>Low Cap</v>
      </c>
    </row>
    <row r="26685" spans="11:16">
      <c r="K26685" s="14" t="str">
        <v/>
      </c>
      <c r="L26685" s="14" t="str">
        <v/>
      </c>
      <c r="O26685" s="14" t="str">
        <v/>
      </c>
      <c r="P26685" s="14" t="str">
        <f ca="1"/>
        <v>Low Cap</v>
      </c>
    </row>
    <row r="26686" spans="11:16">
      <c r="K26686" s="14" t="str">
        <v/>
      </c>
      <c r="L26686" s="14" t="str">
        <v/>
      </c>
      <c r="O26686" s="14" t="str">
        <v/>
      </c>
      <c r="P26686" s="14" t="str">
        <f ca="1"/>
        <v>Low Cap</v>
      </c>
    </row>
    <row r="26687" spans="11:16">
      <c r="K26687" s="14" t="str">
        <v/>
      </c>
      <c r="L26687" s="14" t="str">
        <v/>
      </c>
      <c r="O26687" s="14" t="str">
        <v/>
      </c>
      <c r="P26687" s="14" t="str">
        <f ca="1"/>
        <v>Low Cap</v>
      </c>
    </row>
    <row r="26688" spans="11:16">
      <c r="K26688" s="14" t="str">
        <v/>
      </c>
      <c r="L26688" s="14" t="str">
        <v/>
      </c>
      <c r="O26688" s="14" t="str">
        <v/>
      </c>
      <c r="P26688" s="14" t="str">
        <f ca="1"/>
        <v>Low Cap</v>
      </c>
    </row>
    <row r="26689" spans="11:16">
      <c r="K26689" s="14" t="str">
        <v/>
      </c>
      <c r="L26689" s="14" t="str">
        <v/>
      </c>
      <c r="O26689" s="14" t="str">
        <v/>
      </c>
      <c r="P26689" s="14" t="str">
        <f ca="1"/>
        <v>Low Cap</v>
      </c>
    </row>
    <row r="26690" spans="11:16">
      <c r="K26690" s="14" t="str">
        <v/>
      </c>
      <c r="L26690" s="14" t="str">
        <v/>
      </c>
      <c r="O26690" s="14" t="str">
        <v/>
      </c>
      <c r="P26690" s="14" t="str">
        <f ca="1"/>
        <v>Low Cap</v>
      </c>
    </row>
    <row r="26691" spans="11:16">
      <c r="K26691" s="14" t="str">
        <v/>
      </c>
      <c r="L26691" s="14" t="str">
        <v/>
      </c>
      <c r="O26691" s="14" t="str">
        <v/>
      </c>
      <c r="P26691" s="14" t="str">
        <f ca="1"/>
        <v>Low Cap</v>
      </c>
    </row>
    <row r="26692" spans="11:16">
      <c r="K26692" s="14" t="str">
        <v/>
      </c>
      <c r="L26692" s="14" t="str">
        <v/>
      </c>
      <c r="O26692" s="14" t="str">
        <v/>
      </c>
      <c r="P26692" s="14" t="str">
        <f ca="1"/>
        <v>Low Cap</v>
      </c>
    </row>
    <row r="26693" spans="11:16">
      <c r="K26693" s="14" t="str">
        <v/>
      </c>
      <c r="L26693" s="14" t="str">
        <v/>
      </c>
      <c r="O26693" s="14" t="str">
        <v/>
      </c>
      <c r="P26693" s="14" t="str">
        <f ca="1"/>
        <v>Low Cap</v>
      </c>
    </row>
    <row r="26694" spans="11:16">
      <c r="K26694" s="14" t="str">
        <v/>
      </c>
      <c r="L26694" s="14" t="str">
        <v/>
      </c>
      <c r="O26694" s="14" t="str">
        <v/>
      </c>
      <c r="P26694" s="14" t="str">
        <f ca="1"/>
        <v>Low Cap</v>
      </c>
    </row>
    <row r="26695" spans="11:16">
      <c r="K26695" s="14" t="str">
        <v/>
      </c>
      <c r="L26695" s="14" t="str">
        <v/>
      </c>
      <c r="O26695" s="14" t="str">
        <v/>
      </c>
      <c r="P26695" s="14" t="str">
        <f ca="1"/>
        <v>Low Cap</v>
      </c>
    </row>
    <row r="26696" spans="11:16">
      <c r="K26696" s="14" t="str">
        <v/>
      </c>
      <c r="L26696" s="14" t="str">
        <v/>
      </c>
      <c r="O26696" s="14" t="str">
        <v/>
      </c>
      <c r="P26696" s="14" t="str">
        <f ca="1"/>
        <v>Low Cap</v>
      </c>
    </row>
    <row r="26697" spans="11:16">
      <c r="K26697" s="14" t="str">
        <v/>
      </c>
      <c r="L26697" s="14" t="str">
        <v/>
      </c>
      <c r="O26697" s="14" t="str">
        <v/>
      </c>
      <c r="P26697" s="14" t="str">
        <f ca="1"/>
        <v>Low Cap</v>
      </c>
    </row>
    <row r="26698" spans="11:16">
      <c r="K26698" s="14" t="str">
        <v/>
      </c>
      <c r="L26698" s="14" t="str">
        <v/>
      </c>
      <c r="O26698" s="14" t="str">
        <v/>
      </c>
      <c r="P26698" s="14" t="str">
        <f ca="1"/>
        <v>Low Cap</v>
      </c>
    </row>
    <row r="26699" spans="11:16">
      <c r="K26699" s="14" t="str">
        <v/>
      </c>
      <c r="L26699" s="14" t="str">
        <v/>
      </c>
      <c r="O26699" s="14" t="str">
        <v/>
      </c>
      <c r="P26699" s="14" t="str">
        <f ca="1"/>
        <v>Low Cap</v>
      </c>
    </row>
    <row r="26700" spans="11:16">
      <c r="K26700" s="14" t="str">
        <v/>
      </c>
      <c r="L26700" s="14" t="str">
        <v/>
      </c>
      <c r="O26700" s="14" t="str">
        <v/>
      </c>
      <c r="P26700" s="14" t="str">
        <f ca="1"/>
        <v>Low Cap</v>
      </c>
    </row>
    <row r="26701" spans="11:16">
      <c r="K26701" s="14" t="str">
        <v/>
      </c>
      <c r="L26701" s="14" t="str">
        <v/>
      </c>
      <c r="O26701" s="14" t="str">
        <v/>
      </c>
      <c r="P26701" s="14" t="str">
        <f ca="1"/>
        <v>Low Cap</v>
      </c>
    </row>
    <row r="26702" spans="11:16">
      <c r="K26702" s="14" t="str">
        <v/>
      </c>
      <c r="L26702" s="14" t="str">
        <v/>
      </c>
      <c r="O26702" s="14" t="str">
        <v/>
      </c>
      <c r="P26702" s="14" t="str">
        <f ca="1"/>
        <v>Low Cap</v>
      </c>
    </row>
    <row r="26703" spans="11:16">
      <c r="K26703" s="14" t="str">
        <v/>
      </c>
      <c r="L26703" s="14" t="str">
        <v/>
      </c>
      <c r="O26703" s="14" t="str">
        <v/>
      </c>
      <c r="P26703" s="14" t="str">
        <f ca="1"/>
        <v>Low Cap</v>
      </c>
    </row>
    <row r="26704" spans="11:16">
      <c r="K26704" s="14" t="str">
        <v/>
      </c>
      <c r="L26704" s="14" t="str">
        <v/>
      </c>
      <c r="O26704" s="14" t="str">
        <v/>
      </c>
      <c r="P26704" s="14" t="str">
        <f ca="1"/>
        <v>Low Cap</v>
      </c>
    </row>
    <row r="26705" spans="11:16">
      <c r="K26705" s="14" t="str">
        <v/>
      </c>
      <c r="L26705" s="14" t="str">
        <v/>
      </c>
      <c r="O26705" s="14" t="str">
        <v/>
      </c>
      <c r="P26705" s="14" t="str">
        <f ca="1"/>
        <v>Low Cap</v>
      </c>
    </row>
    <row r="26706" spans="11:16">
      <c r="K26706" s="14" t="str">
        <v/>
      </c>
      <c r="L26706" s="14" t="str">
        <v/>
      </c>
      <c r="O26706" s="14" t="str">
        <v/>
      </c>
      <c r="P26706" s="14" t="str">
        <f ca="1"/>
        <v>Low Cap</v>
      </c>
    </row>
    <row r="26707" spans="11:16">
      <c r="K26707" s="14" t="str">
        <v/>
      </c>
      <c r="L26707" s="14" t="str">
        <v/>
      </c>
      <c r="O26707" s="14" t="str">
        <v/>
      </c>
      <c r="P26707" s="14" t="str">
        <f ca="1"/>
        <v>Low Cap</v>
      </c>
    </row>
    <row r="26708" spans="11:16">
      <c r="K26708" s="14" t="str">
        <v/>
      </c>
      <c r="L26708" s="14" t="str">
        <v/>
      </c>
      <c r="O26708" s="14" t="str">
        <v/>
      </c>
      <c r="P26708" s="14" t="str">
        <f ca="1"/>
        <v>Low Cap</v>
      </c>
    </row>
    <row r="26709" spans="11:16">
      <c r="K26709" s="14" t="str">
        <v/>
      </c>
      <c r="L26709" s="14" t="str">
        <v/>
      </c>
      <c r="O26709" s="14" t="str">
        <v/>
      </c>
      <c r="P26709" s="14" t="str">
        <f ca="1"/>
        <v>Low Cap</v>
      </c>
    </row>
    <row r="26710" spans="11:16">
      <c r="K26710" s="14" t="str">
        <v/>
      </c>
      <c r="L26710" s="14" t="str">
        <v/>
      </c>
      <c r="O26710" s="14" t="str">
        <v/>
      </c>
      <c r="P26710" s="14" t="str">
        <f ca="1"/>
        <v>Low Cap</v>
      </c>
    </row>
    <row r="26711" spans="11:16">
      <c r="K26711" s="14" t="str">
        <v/>
      </c>
      <c r="L26711" s="14" t="str">
        <v/>
      </c>
      <c r="O26711" s="14" t="str">
        <v/>
      </c>
      <c r="P26711" s="14" t="str">
        <f ca="1"/>
        <v>Low Cap</v>
      </c>
    </row>
    <row r="26712" spans="11:16">
      <c r="K26712" s="14" t="str">
        <v/>
      </c>
      <c r="L26712" s="14" t="str">
        <v/>
      </c>
      <c r="O26712" s="14" t="str">
        <v/>
      </c>
      <c r="P26712" s="14" t="str">
        <f ca="1"/>
        <v>Low Cap</v>
      </c>
    </row>
    <row r="26713" spans="11:16">
      <c r="K26713" s="14" t="str">
        <v/>
      </c>
      <c r="L26713" s="14" t="str">
        <v/>
      </c>
      <c r="O26713" s="14" t="str">
        <v/>
      </c>
      <c r="P26713" s="14" t="str">
        <f ca="1"/>
        <v>Low Cap</v>
      </c>
    </row>
    <row r="26714" spans="11:16">
      <c r="K26714" s="14" t="str">
        <v/>
      </c>
      <c r="L26714" s="14" t="str">
        <v/>
      </c>
      <c r="O26714" s="14" t="str">
        <v/>
      </c>
      <c r="P26714" s="14" t="str">
        <f ca="1"/>
        <v>Low Cap</v>
      </c>
    </row>
    <row r="26715" spans="11:16">
      <c r="K26715" s="14" t="str">
        <v/>
      </c>
      <c r="L26715" s="14" t="str">
        <v/>
      </c>
      <c r="O26715" s="14" t="str">
        <v/>
      </c>
      <c r="P26715" s="14" t="str">
        <f ca="1"/>
        <v>Low Cap</v>
      </c>
    </row>
    <row r="26716" spans="11:16">
      <c r="K26716" s="14" t="str">
        <v/>
      </c>
      <c r="L26716" s="14" t="str">
        <v/>
      </c>
      <c r="O26716" s="14" t="str">
        <v/>
      </c>
      <c r="P26716" s="14" t="str">
        <f ca="1"/>
        <v>Low Cap</v>
      </c>
    </row>
    <row r="26717" spans="11:16">
      <c r="K26717" s="14" t="str">
        <v/>
      </c>
      <c r="L26717" s="14" t="str">
        <v/>
      </c>
      <c r="O26717" s="14" t="str">
        <v/>
      </c>
      <c r="P26717" s="14" t="str">
        <f ca="1"/>
        <v>Low Cap</v>
      </c>
    </row>
    <row r="26718" spans="11:16">
      <c r="K26718" s="14" t="str">
        <v/>
      </c>
      <c r="L26718" s="14" t="str">
        <v/>
      </c>
      <c r="O26718" s="14" t="str">
        <v/>
      </c>
      <c r="P26718" s="14" t="str">
        <f ca="1"/>
        <v>Low Cap</v>
      </c>
    </row>
    <row r="26719" spans="11:16">
      <c r="K26719" s="14" t="str">
        <v/>
      </c>
      <c r="L26719" s="14" t="str">
        <v/>
      </c>
      <c r="O26719" s="14" t="str">
        <v/>
      </c>
      <c r="P26719" s="14" t="str">
        <f ca="1"/>
        <v>Low Cap</v>
      </c>
    </row>
    <row r="26720" spans="11:16">
      <c r="K26720" s="14" t="str">
        <v/>
      </c>
      <c r="L26720" s="14" t="str">
        <v/>
      </c>
      <c r="O26720" s="14" t="str">
        <v/>
      </c>
      <c r="P26720" s="14" t="str">
        <f ca="1"/>
        <v>Low Cap</v>
      </c>
    </row>
    <row r="26721" spans="11:16">
      <c r="K26721" s="14" t="str">
        <v/>
      </c>
      <c r="L26721" s="14" t="str">
        <v/>
      </c>
      <c r="O26721" s="14" t="str">
        <v/>
      </c>
      <c r="P26721" s="14" t="str">
        <f ca="1"/>
        <v>Low Cap</v>
      </c>
    </row>
    <row r="26722" spans="11:16">
      <c r="K26722" s="14" t="str">
        <v/>
      </c>
      <c r="L26722" s="14" t="str">
        <v/>
      </c>
      <c r="O26722" s="14" t="str">
        <v/>
      </c>
      <c r="P26722" s="14" t="str">
        <f ca="1"/>
        <v>Low Cap</v>
      </c>
    </row>
    <row r="26723" spans="11:16">
      <c r="K26723" s="14" t="str">
        <v/>
      </c>
      <c r="L26723" s="14" t="str">
        <v/>
      </c>
      <c r="O26723" s="14" t="str">
        <v/>
      </c>
      <c r="P26723" s="14" t="str">
        <f ca="1"/>
        <v>Low Cap</v>
      </c>
    </row>
    <row r="26724" spans="11:16">
      <c r="K26724" s="14" t="str">
        <v/>
      </c>
      <c r="L26724" s="14" t="str">
        <v/>
      </c>
      <c r="O26724" s="14" t="str">
        <v/>
      </c>
      <c r="P26724" s="14" t="str">
        <f ca="1"/>
        <v>Low Cap</v>
      </c>
    </row>
    <row r="26725" spans="11:16">
      <c r="K26725" s="14" t="str">
        <v/>
      </c>
      <c r="L26725" s="14" t="str">
        <v/>
      </c>
      <c r="O26725" s="14" t="str">
        <v/>
      </c>
      <c r="P26725" s="14" t="str">
        <f ca="1"/>
        <v>Low Cap</v>
      </c>
    </row>
    <row r="26726" spans="11:16">
      <c r="K26726" s="14" t="str">
        <v/>
      </c>
      <c r="L26726" s="14" t="str">
        <v/>
      </c>
      <c r="O26726" s="14" t="str">
        <v/>
      </c>
      <c r="P26726" s="14" t="str">
        <f ca="1"/>
        <v>Low Cap</v>
      </c>
    </row>
    <row r="26727" spans="11:16">
      <c r="K26727" s="14" t="str">
        <v/>
      </c>
      <c r="L26727" s="14" t="str">
        <v/>
      </c>
      <c r="O26727" s="14" t="str">
        <v/>
      </c>
      <c r="P26727" s="14" t="str">
        <f ca="1"/>
        <v>Low Cap</v>
      </c>
    </row>
    <row r="26728" spans="11:16">
      <c r="K26728" s="14" t="str">
        <v/>
      </c>
      <c r="L26728" s="14" t="str">
        <v/>
      </c>
      <c r="O26728" s="14" t="str">
        <v/>
      </c>
      <c r="P26728" s="14" t="str">
        <f ca="1"/>
        <v>Low Cap</v>
      </c>
    </row>
    <row r="26729" spans="11:16">
      <c r="K26729" s="14" t="str">
        <v/>
      </c>
      <c r="L26729" s="14" t="str">
        <v/>
      </c>
      <c r="O26729" s="14" t="str">
        <v/>
      </c>
      <c r="P26729" s="14" t="str">
        <f ca="1"/>
        <v>Low Cap</v>
      </c>
    </row>
    <row r="26730" spans="11:16">
      <c r="K26730" s="14" t="str">
        <v/>
      </c>
      <c r="L26730" s="14" t="str">
        <v/>
      </c>
      <c r="O26730" s="14" t="str">
        <v/>
      </c>
      <c r="P26730" s="14" t="str">
        <f ca="1"/>
        <v>Low Cap</v>
      </c>
    </row>
    <row r="26731" spans="11:16">
      <c r="K26731" s="14" t="str">
        <v/>
      </c>
      <c r="L26731" s="14" t="str">
        <v/>
      </c>
      <c r="O26731" s="14" t="str">
        <v/>
      </c>
      <c r="P26731" s="14" t="str">
        <f ca="1"/>
        <v>Low Cap</v>
      </c>
    </row>
    <row r="26732" spans="11:16">
      <c r="K26732" s="14" t="str">
        <v/>
      </c>
      <c r="L26732" s="14" t="str">
        <v/>
      </c>
      <c r="O26732" s="14" t="str">
        <v/>
      </c>
      <c r="P26732" s="14" t="str">
        <f ca="1"/>
        <v>Low Cap</v>
      </c>
    </row>
    <row r="26733" spans="11:16">
      <c r="K26733" s="14" t="str">
        <v/>
      </c>
      <c r="L26733" s="14" t="str">
        <v/>
      </c>
      <c r="O26733" s="14" t="str">
        <v/>
      </c>
      <c r="P26733" s="14" t="str">
        <f ca="1"/>
        <v>Low Cap</v>
      </c>
    </row>
    <row r="26734" spans="11:16">
      <c r="K26734" s="14" t="str">
        <v/>
      </c>
      <c r="L26734" s="14" t="str">
        <v/>
      </c>
      <c r="O26734" s="14" t="str">
        <v/>
      </c>
      <c r="P26734" s="14" t="str">
        <f ca="1"/>
        <v>Low Cap</v>
      </c>
    </row>
    <row r="26735" spans="11:16">
      <c r="K26735" s="14" t="str">
        <v/>
      </c>
      <c r="L26735" s="14" t="str">
        <v/>
      </c>
      <c r="O26735" s="14" t="str">
        <v/>
      </c>
      <c r="P26735" s="14" t="str">
        <f ca="1"/>
        <v>Low Cap</v>
      </c>
    </row>
    <row r="26736" spans="11:16">
      <c r="K26736" s="14" t="str">
        <v/>
      </c>
      <c r="L26736" s="14" t="str">
        <v/>
      </c>
      <c r="O26736" s="14" t="str">
        <v/>
      </c>
      <c r="P26736" s="14" t="str">
        <f ca="1"/>
        <v>Low Cap</v>
      </c>
    </row>
    <row r="26737" spans="11:16">
      <c r="K26737" s="14" t="str">
        <v/>
      </c>
      <c r="L26737" s="14" t="str">
        <v/>
      </c>
      <c r="O26737" s="14" t="str">
        <v/>
      </c>
      <c r="P26737" s="14" t="str">
        <f ca="1"/>
        <v>Low Cap</v>
      </c>
    </row>
    <row r="26738" spans="11:16">
      <c r="K26738" s="14" t="str">
        <v/>
      </c>
      <c r="L26738" s="14" t="str">
        <v/>
      </c>
      <c r="O26738" s="14" t="str">
        <v/>
      </c>
      <c r="P26738" s="14" t="str">
        <f ca="1"/>
        <v>Low Cap</v>
      </c>
    </row>
    <row r="26739" spans="11:16">
      <c r="K26739" s="14" t="str">
        <v/>
      </c>
      <c r="L26739" s="14" t="str">
        <v/>
      </c>
      <c r="O26739" s="14" t="str">
        <v/>
      </c>
      <c r="P26739" s="14" t="str">
        <f ca="1"/>
        <v>Low Cap</v>
      </c>
    </row>
    <row r="26740" spans="11:16">
      <c r="K26740" s="14" t="str">
        <v/>
      </c>
      <c r="L26740" s="14" t="str">
        <v/>
      </c>
      <c r="O26740" s="14" t="str">
        <v/>
      </c>
      <c r="P26740" s="14" t="str">
        <f ca="1"/>
        <v>Low Cap</v>
      </c>
    </row>
    <row r="26741" spans="11:16">
      <c r="K26741" s="14" t="str">
        <v/>
      </c>
      <c r="L26741" s="14" t="str">
        <v/>
      </c>
      <c r="O26741" s="14" t="str">
        <v/>
      </c>
      <c r="P26741" s="14" t="str">
        <f ca="1"/>
        <v>Low Cap</v>
      </c>
    </row>
    <row r="26742" spans="11:16">
      <c r="K26742" s="14" t="str">
        <v/>
      </c>
      <c r="L26742" s="14" t="str">
        <v/>
      </c>
      <c r="O26742" s="14" t="str">
        <v/>
      </c>
      <c r="P26742" s="14" t="str">
        <f ca="1"/>
        <v>Low Cap</v>
      </c>
    </row>
    <row r="26743" spans="11:16">
      <c r="K26743" s="14" t="str">
        <v/>
      </c>
      <c r="L26743" s="14" t="str">
        <v/>
      </c>
      <c r="O26743" s="14" t="str">
        <v/>
      </c>
      <c r="P26743" s="14" t="str">
        <f ca="1"/>
        <v>Low Cap</v>
      </c>
    </row>
    <row r="26744" spans="11:16">
      <c r="K26744" s="14" t="str">
        <v/>
      </c>
      <c r="L26744" s="14" t="str">
        <v/>
      </c>
      <c r="O26744" s="14" t="str">
        <v/>
      </c>
      <c r="P26744" s="14" t="str">
        <f ca="1"/>
        <v>Low Cap</v>
      </c>
    </row>
    <row r="26745" spans="11:16">
      <c r="K26745" s="14" t="str">
        <v/>
      </c>
      <c r="L26745" s="14" t="str">
        <v/>
      </c>
      <c r="O26745" s="14" t="str">
        <v/>
      </c>
      <c r="P26745" s="14" t="str">
        <f ca="1"/>
        <v>Low Cap</v>
      </c>
    </row>
    <row r="26746" spans="11:16">
      <c r="K26746" s="14" t="str">
        <v/>
      </c>
      <c r="L26746" s="14" t="str">
        <v/>
      </c>
      <c r="O26746" s="14" t="str">
        <v/>
      </c>
      <c r="P26746" s="14" t="str">
        <f ca="1"/>
        <v>Low Cap</v>
      </c>
    </row>
    <row r="26747" spans="11:16">
      <c r="K26747" s="14" t="str">
        <v/>
      </c>
      <c r="L26747" s="14" t="str">
        <v/>
      </c>
      <c r="O26747" s="14" t="str">
        <v/>
      </c>
      <c r="P26747" s="14" t="str">
        <f ca="1"/>
        <v>Low Cap</v>
      </c>
    </row>
    <row r="26748" spans="11:16">
      <c r="K26748" s="14" t="str">
        <v/>
      </c>
      <c r="L26748" s="14" t="str">
        <v/>
      </c>
      <c r="O26748" s="14" t="str">
        <v/>
      </c>
      <c r="P26748" s="14" t="str">
        <f ca="1"/>
        <v>Low Cap</v>
      </c>
    </row>
    <row r="26749" spans="11:16">
      <c r="K26749" s="14" t="str">
        <v/>
      </c>
      <c r="L26749" s="14" t="str">
        <v/>
      </c>
      <c r="O26749" s="14" t="str">
        <v/>
      </c>
      <c r="P26749" s="14" t="str">
        <f ca="1"/>
        <v>Low Cap</v>
      </c>
    </row>
    <row r="26750" spans="11:16">
      <c r="K26750" s="14" t="str">
        <v/>
      </c>
      <c r="L26750" s="14" t="str">
        <v/>
      </c>
      <c r="O26750" s="14" t="str">
        <v/>
      </c>
      <c r="P26750" s="14" t="str">
        <f ca="1"/>
        <v>Low Cap</v>
      </c>
    </row>
    <row r="26751" spans="11:16">
      <c r="K26751" s="14" t="str">
        <v/>
      </c>
      <c r="L26751" s="14" t="str">
        <v/>
      </c>
      <c r="O26751" s="14" t="str">
        <v/>
      </c>
      <c r="P26751" s="14" t="str">
        <f ca="1"/>
        <v>Low Cap</v>
      </c>
    </row>
    <row r="26752" spans="11:16">
      <c r="K26752" s="14" t="str">
        <v/>
      </c>
      <c r="L26752" s="14" t="str">
        <v/>
      </c>
      <c r="O26752" s="14" t="str">
        <v/>
      </c>
      <c r="P26752" s="14" t="str">
        <f ca="1"/>
        <v>Low Cap</v>
      </c>
    </row>
    <row r="26753" spans="11:16">
      <c r="K26753" s="14" t="str">
        <v/>
      </c>
      <c r="L26753" s="14" t="str">
        <v/>
      </c>
      <c r="O26753" s="14" t="str">
        <v/>
      </c>
      <c r="P26753" s="14" t="str">
        <f ca="1"/>
        <v>Low Cap</v>
      </c>
    </row>
    <row r="26754" spans="11:16">
      <c r="K26754" s="14" t="str">
        <v/>
      </c>
      <c r="L26754" s="14" t="str">
        <v/>
      </c>
      <c r="O26754" s="14" t="str">
        <v/>
      </c>
      <c r="P26754" s="14" t="str">
        <f ca="1"/>
        <v>Low Cap</v>
      </c>
    </row>
    <row r="26755" spans="11:16">
      <c r="K26755" s="14" t="str">
        <v/>
      </c>
      <c r="L26755" s="14" t="str">
        <v/>
      </c>
      <c r="O26755" s="14" t="str">
        <v/>
      </c>
      <c r="P26755" s="14" t="str">
        <f ca="1"/>
        <v>Low Cap</v>
      </c>
    </row>
    <row r="26756" spans="11:16">
      <c r="K26756" s="14" t="str">
        <v/>
      </c>
      <c r="L26756" s="14" t="str">
        <v/>
      </c>
      <c r="O26756" s="14" t="str">
        <v/>
      </c>
      <c r="P26756" s="14" t="str">
        <f ca="1"/>
        <v>Low Cap</v>
      </c>
    </row>
    <row r="26757" spans="11:16">
      <c r="K26757" s="14" t="str">
        <v/>
      </c>
      <c r="L26757" s="14" t="str">
        <v/>
      </c>
      <c r="O26757" s="14" t="str">
        <v/>
      </c>
      <c r="P26757" s="14" t="str">
        <f ca="1"/>
        <v>Low Cap</v>
      </c>
    </row>
    <row r="26758" spans="11:16">
      <c r="K26758" s="14" t="str">
        <v/>
      </c>
      <c r="L26758" s="14" t="str">
        <v/>
      </c>
      <c r="O26758" s="14" t="str">
        <v/>
      </c>
      <c r="P26758" s="14" t="str">
        <f ca="1"/>
        <v>Low Cap</v>
      </c>
    </row>
    <row r="26759" spans="11:16">
      <c r="K26759" s="14" t="str">
        <v/>
      </c>
      <c r="L26759" s="14" t="str">
        <v/>
      </c>
      <c r="O26759" s="14" t="str">
        <v/>
      </c>
      <c r="P26759" s="14" t="str">
        <f ca="1"/>
        <v>Low Cap</v>
      </c>
    </row>
    <row r="26760" spans="11:16">
      <c r="K26760" s="14" t="str">
        <v/>
      </c>
      <c r="L26760" s="14" t="str">
        <v/>
      </c>
      <c r="O26760" s="14" t="str">
        <v/>
      </c>
      <c r="P26760" s="14" t="str">
        <f ca="1"/>
        <v>Low Cap</v>
      </c>
    </row>
    <row r="26761" spans="11:16">
      <c r="K26761" s="14" t="str">
        <v/>
      </c>
      <c r="L26761" s="14" t="str">
        <v/>
      </c>
      <c r="O26761" s="14" t="str">
        <v/>
      </c>
      <c r="P26761" s="14" t="str">
        <f ca="1"/>
        <v>Low Cap</v>
      </c>
    </row>
    <row r="26762" spans="11:16">
      <c r="K26762" s="14" t="str">
        <v/>
      </c>
      <c r="L26762" s="14" t="str">
        <v/>
      </c>
      <c r="O26762" s="14" t="str">
        <v/>
      </c>
      <c r="P26762" s="14" t="str">
        <f ca="1"/>
        <v>Low Cap</v>
      </c>
    </row>
    <row r="26763" spans="11:16">
      <c r="K26763" s="14" t="str">
        <v/>
      </c>
      <c r="L26763" s="14" t="str">
        <v/>
      </c>
      <c r="O26763" s="14" t="str">
        <v/>
      </c>
      <c r="P26763" s="14" t="str">
        <f ca="1"/>
        <v>Low Cap</v>
      </c>
    </row>
    <row r="26764" spans="11:16">
      <c r="K26764" s="14" t="str">
        <v/>
      </c>
      <c r="L26764" s="14" t="str">
        <v/>
      </c>
      <c r="O26764" s="14" t="str">
        <v/>
      </c>
      <c r="P26764" s="14" t="str">
        <f ca="1"/>
        <v>Low Cap</v>
      </c>
    </row>
    <row r="26765" spans="11:16">
      <c r="K26765" s="14" t="str">
        <v/>
      </c>
      <c r="L26765" s="14" t="str">
        <v/>
      </c>
      <c r="O26765" s="14" t="str">
        <v/>
      </c>
      <c r="P26765" s="14" t="str">
        <f ca="1"/>
        <v>Low Cap</v>
      </c>
    </row>
    <row r="26766" spans="11:16">
      <c r="K26766" s="14" t="str">
        <v/>
      </c>
      <c r="L26766" s="14" t="str">
        <v/>
      </c>
      <c r="O26766" s="14" t="str">
        <v/>
      </c>
      <c r="P26766" s="14" t="str">
        <f ca="1"/>
        <v>Low Cap</v>
      </c>
    </row>
    <row r="26767" spans="11:16">
      <c r="K26767" s="14" t="str">
        <v/>
      </c>
      <c r="L26767" s="14" t="str">
        <v/>
      </c>
      <c r="O26767" s="14" t="str">
        <v/>
      </c>
      <c r="P26767" s="14" t="str">
        <f ca="1"/>
        <v>Low Cap</v>
      </c>
    </row>
    <row r="26768" spans="11:16">
      <c r="K26768" s="14" t="str">
        <v/>
      </c>
      <c r="L26768" s="14" t="str">
        <v/>
      </c>
      <c r="O26768" s="14" t="str">
        <v/>
      </c>
      <c r="P26768" s="14" t="str">
        <f ca="1"/>
        <v>Low Cap</v>
      </c>
    </row>
    <row r="26769" spans="11:16">
      <c r="K26769" s="14" t="str">
        <v/>
      </c>
      <c r="L26769" s="14" t="str">
        <v/>
      </c>
      <c r="O26769" s="14" t="str">
        <v/>
      </c>
      <c r="P26769" s="14" t="str">
        <f ca="1"/>
        <v>Low Cap</v>
      </c>
    </row>
    <row r="26770" spans="11:16">
      <c r="K26770" s="14" t="str">
        <v/>
      </c>
      <c r="L26770" s="14" t="str">
        <v/>
      </c>
      <c r="O26770" s="14" t="str">
        <v/>
      </c>
      <c r="P26770" s="14" t="str">
        <f ca="1"/>
        <v>Low Cap</v>
      </c>
    </row>
    <row r="26771" spans="11:16">
      <c r="K26771" s="14" t="str">
        <v/>
      </c>
      <c r="L26771" s="14" t="str">
        <v/>
      </c>
      <c r="O26771" s="14" t="str">
        <v/>
      </c>
      <c r="P26771" s="14" t="str">
        <f ca="1"/>
        <v>Low Cap</v>
      </c>
    </row>
    <row r="26772" spans="11:16">
      <c r="K26772" s="14" t="str">
        <v/>
      </c>
      <c r="L26772" s="14" t="str">
        <v/>
      </c>
      <c r="O26772" s="14" t="str">
        <v/>
      </c>
      <c r="P26772" s="14" t="str">
        <f ca="1"/>
        <v>Low Cap</v>
      </c>
    </row>
    <row r="26773" spans="11:16">
      <c r="K26773" s="14" t="str">
        <v/>
      </c>
      <c r="L26773" s="14" t="str">
        <v/>
      </c>
      <c r="O26773" s="14" t="str">
        <v/>
      </c>
      <c r="P26773" s="14" t="str">
        <f ca="1"/>
        <v>Low Cap</v>
      </c>
    </row>
    <row r="26774" spans="11:16">
      <c r="K26774" s="14" t="str">
        <v/>
      </c>
      <c r="L26774" s="14" t="str">
        <v/>
      </c>
      <c r="O26774" s="14" t="str">
        <v/>
      </c>
      <c r="P26774" s="14" t="str">
        <f ca="1"/>
        <v>Low Cap</v>
      </c>
    </row>
    <row r="26775" spans="11:16">
      <c r="K26775" s="14" t="str">
        <v/>
      </c>
      <c r="L26775" s="14" t="str">
        <v/>
      </c>
      <c r="O26775" s="14" t="str">
        <v/>
      </c>
      <c r="P26775" s="14" t="str">
        <f ca="1"/>
        <v>Low Cap</v>
      </c>
    </row>
    <row r="26776" spans="11:16">
      <c r="K26776" s="14" t="str">
        <v/>
      </c>
      <c r="L26776" s="14" t="str">
        <v/>
      </c>
      <c r="O26776" s="14" t="str">
        <v/>
      </c>
      <c r="P26776" s="14" t="str">
        <f ca="1"/>
        <v>Low Cap</v>
      </c>
    </row>
    <row r="26777" spans="11:16">
      <c r="K26777" s="14" t="str">
        <v/>
      </c>
      <c r="L26777" s="14" t="str">
        <v/>
      </c>
      <c r="O26777" s="14" t="str">
        <v/>
      </c>
      <c r="P26777" s="14" t="str">
        <f ca="1"/>
        <v>Low Cap</v>
      </c>
    </row>
    <row r="26778" spans="11:16">
      <c r="K26778" s="14" t="str">
        <v/>
      </c>
      <c r="L26778" s="14" t="str">
        <v/>
      </c>
      <c r="O26778" s="14" t="str">
        <v/>
      </c>
      <c r="P26778" s="14" t="str">
        <f ca="1"/>
        <v>Low Cap</v>
      </c>
    </row>
    <row r="26779" spans="11:16">
      <c r="K26779" s="14" t="str">
        <v/>
      </c>
      <c r="L26779" s="14" t="str">
        <v/>
      </c>
      <c r="O26779" s="14" t="str">
        <v/>
      </c>
      <c r="P26779" s="14" t="str">
        <f ca="1"/>
        <v>Low Cap</v>
      </c>
    </row>
    <row r="26780" spans="11:16">
      <c r="K26780" s="14" t="str">
        <v/>
      </c>
      <c r="L26780" s="14" t="str">
        <v/>
      </c>
      <c r="O26780" s="14" t="str">
        <v/>
      </c>
      <c r="P26780" s="14" t="str">
        <f ca="1"/>
        <v>Low Cap</v>
      </c>
    </row>
    <row r="26781" spans="11:16">
      <c r="K26781" s="14" t="str">
        <v/>
      </c>
      <c r="L26781" s="14" t="str">
        <v/>
      </c>
      <c r="O26781" s="14" t="str">
        <v/>
      </c>
      <c r="P26781" s="14" t="str">
        <f ca="1"/>
        <v>Low Cap</v>
      </c>
    </row>
    <row r="26782" spans="11:16">
      <c r="K26782" s="14" t="str">
        <v/>
      </c>
      <c r="L26782" s="14" t="str">
        <v/>
      </c>
      <c r="O26782" s="14" t="str">
        <v/>
      </c>
      <c r="P26782" s="14" t="str">
        <f ca="1"/>
        <v>Low Cap</v>
      </c>
    </row>
    <row r="26783" spans="11:16">
      <c r="K26783" s="14" t="str">
        <v/>
      </c>
      <c r="L26783" s="14" t="str">
        <v/>
      </c>
      <c r="O26783" s="14" t="str">
        <v/>
      </c>
      <c r="P26783" s="14" t="str">
        <f ca="1"/>
        <v>Low Cap</v>
      </c>
    </row>
    <row r="26784" spans="11:16">
      <c r="K26784" s="14" t="str">
        <v/>
      </c>
      <c r="L26784" s="14" t="str">
        <v/>
      </c>
      <c r="O26784" s="14" t="str">
        <v/>
      </c>
      <c r="P26784" s="14" t="str">
        <f ca="1"/>
        <v>Low Cap</v>
      </c>
    </row>
    <row r="26785" spans="11:16">
      <c r="K26785" s="14" t="str">
        <v/>
      </c>
      <c r="L26785" s="14" t="str">
        <v/>
      </c>
      <c r="O26785" s="14" t="str">
        <v/>
      </c>
      <c r="P26785" s="14" t="str">
        <f ca="1"/>
        <v>Low Cap</v>
      </c>
    </row>
    <row r="26786" spans="11:16">
      <c r="K26786" s="14" t="str">
        <v/>
      </c>
      <c r="L26786" s="14" t="str">
        <v/>
      </c>
      <c r="O26786" s="14" t="str">
        <v/>
      </c>
      <c r="P26786" s="14" t="str">
        <f ca="1"/>
        <v>Low Cap</v>
      </c>
    </row>
    <row r="26787" spans="11:16">
      <c r="K26787" s="14" t="str">
        <v/>
      </c>
      <c r="L26787" s="14" t="str">
        <v/>
      </c>
      <c r="O26787" s="14" t="str">
        <v/>
      </c>
      <c r="P26787" s="14" t="str">
        <f ca="1"/>
        <v>Low Cap</v>
      </c>
    </row>
    <row r="26788" spans="11:16">
      <c r="K26788" s="14" t="str">
        <v/>
      </c>
      <c r="L26788" s="14" t="str">
        <v/>
      </c>
      <c r="O26788" s="14" t="str">
        <v/>
      </c>
      <c r="P26788" s="14" t="str">
        <f ca="1"/>
        <v>Low Cap</v>
      </c>
    </row>
    <row r="26789" spans="11:16">
      <c r="K26789" s="14" t="str">
        <v/>
      </c>
      <c r="L26789" s="14" t="str">
        <v/>
      </c>
      <c r="O26789" s="14" t="str">
        <v/>
      </c>
      <c r="P26789" s="14" t="str">
        <f ca="1"/>
        <v>Low Cap</v>
      </c>
    </row>
    <row r="26790" spans="11:16">
      <c r="K26790" s="14" t="str">
        <v/>
      </c>
      <c r="L26790" s="14" t="str">
        <v/>
      </c>
      <c r="O26790" s="14" t="str">
        <v/>
      </c>
      <c r="P26790" s="14" t="str">
        <f ca="1"/>
        <v>Low Cap</v>
      </c>
    </row>
    <row r="26791" spans="11:16">
      <c r="K26791" s="14" t="str">
        <v/>
      </c>
      <c r="L26791" s="14" t="str">
        <v/>
      </c>
      <c r="O26791" s="14" t="str">
        <v/>
      </c>
      <c r="P26791" s="14" t="str">
        <f ca="1"/>
        <v>Low Cap</v>
      </c>
    </row>
    <row r="26792" spans="11:16">
      <c r="K26792" s="14" t="str">
        <v/>
      </c>
      <c r="L26792" s="14" t="str">
        <v/>
      </c>
      <c r="O26792" s="14" t="str">
        <v/>
      </c>
      <c r="P26792" s="14" t="str">
        <f ca="1"/>
        <v>Low Cap</v>
      </c>
    </row>
    <row r="26793" spans="11:16">
      <c r="K26793" s="14" t="str">
        <v/>
      </c>
      <c r="L26793" s="14" t="str">
        <v/>
      </c>
      <c r="O26793" s="14" t="str">
        <v/>
      </c>
      <c r="P26793" s="14" t="str">
        <f ca="1"/>
        <v>Low Cap</v>
      </c>
    </row>
    <row r="26794" spans="11:16">
      <c r="K26794" s="14" t="str">
        <v/>
      </c>
      <c r="L26794" s="14" t="str">
        <v/>
      </c>
      <c r="O26794" s="14" t="str">
        <v/>
      </c>
      <c r="P26794" s="14" t="str">
        <f ca="1"/>
        <v>Low Cap</v>
      </c>
    </row>
    <row r="26795" spans="11:16">
      <c r="K26795" s="14" t="str">
        <v/>
      </c>
      <c r="L26795" s="14" t="str">
        <v/>
      </c>
      <c r="O26795" s="14" t="str">
        <v/>
      </c>
      <c r="P26795" s="14" t="str">
        <f ca="1"/>
        <v>Low Cap</v>
      </c>
    </row>
    <row r="26796" spans="11:16">
      <c r="K26796" s="14" t="str">
        <v/>
      </c>
      <c r="L26796" s="14" t="str">
        <v/>
      </c>
      <c r="O26796" s="14" t="str">
        <v/>
      </c>
      <c r="P26796" s="14" t="str">
        <f ca="1"/>
        <v>Low Cap</v>
      </c>
    </row>
    <row r="26797" spans="11:16">
      <c r="K26797" s="14" t="str">
        <v/>
      </c>
      <c r="L26797" s="14" t="str">
        <v/>
      </c>
      <c r="O26797" s="14" t="str">
        <v/>
      </c>
      <c r="P26797" s="14" t="str">
        <f ca="1"/>
        <v>Low Cap</v>
      </c>
    </row>
    <row r="26798" spans="11:16">
      <c r="K26798" s="14" t="str">
        <v/>
      </c>
      <c r="L26798" s="14" t="str">
        <v/>
      </c>
      <c r="O26798" s="14" t="str">
        <v/>
      </c>
      <c r="P26798" s="14" t="str">
        <f ca="1"/>
        <v>Low Cap</v>
      </c>
    </row>
    <row r="26799" spans="11:16">
      <c r="K26799" s="14" t="str">
        <v/>
      </c>
      <c r="L26799" s="14" t="str">
        <v/>
      </c>
      <c r="O26799" s="14" t="str">
        <v/>
      </c>
      <c r="P26799" s="14" t="str">
        <f ca="1"/>
        <v>Low Cap</v>
      </c>
    </row>
    <row r="26800" spans="11:16">
      <c r="K26800" s="14" t="str">
        <v/>
      </c>
      <c r="L26800" s="14" t="str">
        <v/>
      </c>
      <c r="O26800" s="14" t="str">
        <v/>
      </c>
      <c r="P26800" s="14" t="str">
        <f ca="1"/>
        <v>Low Cap</v>
      </c>
    </row>
    <row r="26801" spans="11:16">
      <c r="K26801" s="14" t="str">
        <v/>
      </c>
      <c r="L26801" s="14" t="str">
        <v/>
      </c>
      <c r="O26801" s="14" t="str">
        <v/>
      </c>
      <c r="P26801" s="14" t="str">
        <f ca="1"/>
        <v>Low Cap</v>
      </c>
    </row>
    <row r="26802" spans="11:16">
      <c r="K26802" s="14" t="str">
        <v/>
      </c>
      <c r="L26802" s="14" t="str">
        <v/>
      </c>
      <c r="O26802" s="14" t="str">
        <v/>
      </c>
      <c r="P26802" s="14" t="str">
        <f ca="1"/>
        <v>Low Cap</v>
      </c>
    </row>
    <row r="26803" spans="11:16">
      <c r="K26803" s="14" t="str">
        <v/>
      </c>
      <c r="L26803" s="14" t="str">
        <v/>
      </c>
      <c r="O26803" s="14" t="str">
        <v/>
      </c>
      <c r="P26803" s="14" t="str">
        <f ca="1"/>
        <v>Low Cap</v>
      </c>
    </row>
    <row r="26804" spans="11:16">
      <c r="K26804" s="14" t="str">
        <v/>
      </c>
      <c r="L26804" s="14" t="str">
        <v/>
      </c>
      <c r="O26804" s="14" t="str">
        <v/>
      </c>
      <c r="P26804" s="14" t="str">
        <f ca="1"/>
        <v>Low Cap</v>
      </c>
    </row>
    <row r="26805" spans="11:16">
      <c r="K26805" s="14" t="str">
        <v/>
      </c>
      <c r="L26805" s="14" t="str">
        <v/>
      </c>
      <c r="O26805" s="14" t="str">
        <v/>
      </c>
      <c r="P26805" s="14" t="str">
        <f ca="1"/>
        <v>Low Cap</v>
      </c>
    </row>
    <row r="26806" spans="11:16">
      <c r="K26806" s="14" t="str">
        <v/>
      </c>
      <c r="L26806" s="14" t="str">
        <v/>
      </c>
      <c r="O26806" s="14" t="str">
        <v/>
      </c>
      <c r="P26806" s="14" t="str">
        <f ca="1"/>
        <v>Low Cap</v>
      </c>
    </row>
    <row r="26807" spans="11:16">
      <c r="K26807" s="14" t="str">
        <v/>
      </c>
      <c r="L26807" s="14" t="str">
        <v/>
      </c>
      <c r="O26807" s="14" t="str">
        <v/>
      </c>
      <c r="P26807" s="14" t="str">
        <f ca="1"/>
        <v>Low Cap</v>
      </c>
    </row>
    <row r="26808" spans="11:16">
      <c r="K26808" s="14" t="str">
        <v/>
      </c>
      <c r="L26808" s="14" t="str">
        <v/>
      </c>
      <c r="O26808" s="14" t="str">
        <v/>
      </c>
      <c r="P26808" s="14" t="str">
        <f ca="1"/>
        <v>Low Cap</v>
      </c>
    </row>
    <row r="26809" spans="11:16">
      <c r="K26809" s="14" t="str">
        <v/>
      </c>
      <c r="L26809" s="14" t="str">
        <v/>
      </c>
      <c r="O26809" s="14" t="str">
        <v/>
      </c>
      <c r="P26809" s="14" t="str">
        <f ca="1"/>
        <v>Low Cap</v>
      </c>
    </row>
    <row r="26810" spans="11:16">
      <c r="K26810" s="14" t="str">
        <v/>
      </c>
      <c r="L26810" s="14" t="str">
        <v/>
      </c>
      <c r="O26810" s="14" t="str">
        <v/>
      </c>
      <c r="P26810" s="14" t="str">
        <f ca="1"/>
        <v>Low Cap</v>
      </c>
    </row>
    <row r="26811" spans="11:16">
      <c r="K26811" s="14" t="str">
        <v/>
      </c>
      <c r="L26811" s="14" t="str">
        <v/>
      </c>
      <c r="O26811" s="14" t="str">
        <v/>
      </c>
      <c r="P26811" s="14" t="str">
        <f ca="1"/>
        <v>Low Cap</v>
      </c>
    </row>
    <row r="26812" spans="11:16">
      <c r="K26812" s="14" t="str">
        <v/>
      </c>
      <c r="L26812" s="14" t="str">
        <v/>
      </c>
      <c r="O26812" s="14" t="str">
        <v/>
      </c>
      <c r="P26812" s="14" t="str">
        <f ca="1"/>
        <v>Low Cap</v>
      </c>
    </row>
    <row r="26813" spans="11:16">
      <c r="K26813" s="14" t="str">
        <v/>
      </c>
      <c r="L26813" s="14" t="str">
        <v/>
      </c>
      <c r="O26813" s="14" t="str">
        <v/>
      </c>
      <c r="P26813" s="14" t="str">
        <f ca="1"/>
        <v>Low Cap</v>
      </c>
    </row>
    <row r="26814" spans="11:16">
      <c r="K26814" s="14" t="str">
        <v/>
      </c>
      <c r="L26814" s="14" t="str">
        <v/>
      </c>
      <c r="O26814" s="14" t="str">
        <v/>
      </c>
      <c r="P26814" s="14" t="str">
        <f ca="1"/>
        <v>Low Cap</v>
      </c>
    </row>
    <row r="26815" spans="11:16">
      <c r="K26815" s="14" t="str">
        <v/>
      </c>
      <c r="L26815" s="14" t="str">
        <v/>
      </c>
      <c r="O26815" s="14" t="str">
        <v/>
      </c>
      <c r="P26815" s="14" t="str">
        <f ca="1"/>
        <v>Low Cap</v>
      </c>
    </row>
    <row r="26816" spans="11:16">
      <c r="K26816" s="14" t="str">
        <v/>
      </c>
      <c r="L26816" s="14" t="str">
        <v/>
      </c>
      <c r="O26816" s="14" t="str">
        <v/>
      </c>
      <c r="P26816" s="14" t="str">
        <f ca="1"/>
        <v>Low Cap</v>
      </c>
    </row>
    <row r="26817" spans="11:16">
      <c r="K26817" s="14" t="str">
        <v/>
      </c>
      <c r="L26817" s="14" t="str">
        <v/>
      </c>
      <c r="O26817" s="14" t="str">
        <v/>
      </c>
      <c r="P26817" s="14" t="str">
        <f ca="1"/>
        <v>Low Cap</v>
      </c>
    </row>
    <row r="26818" spans="11:16">
      <c r="K26818" s="14" t="str">
        <v/>
      </c>
      <c r="L26818" s="14" t="str">
        <v/>
      </c>
      <c r="O26818" s="14" t="str">
        <v/>
      </c>
      <c r="P26818" s="14" t="str">
        <f ca="1"/>
        <v>Low Cap</v>
      </c>
    </row>
    <row r="26819" spans="11:16">
      <c r="K26819" s="14" t="str">
        <v/>
      </c>
      <c r="L26819" s="14" t="str">
        <v/>
      </c>
      <c r="O26819" s="14" t="str">
        <v/>
      </c>
      <c r="P26819" s="14" t="str">
        <f ca="1"/>
        <v>Low Cap</v>
      </c>
    </row>
    <row r="26820" spans="11:16">
      <c r="K26820" s="14" t="str">
        <v/>
      </c>
      <c r="L26820" s="14" t="str">
        <v/>
      </c>
      <c r="O26820" s="14" t="str">
        <v/>
      </c>
      <c r="P26820" s="14" t="str">
        <f ca="1"/>
        <v>Low Cap</v>
      </c>
    </row>
    <row r="26821" spans="11:16">
      <c r="K26821" s="14" t="str">
        <v/>
      </c>
      <c r="L26821" s="14" t="str">
        <v/>
      </c>
      <c r="O26821" s="14" t="str">
        <v/>
      </c>
      <c r="P26821" s="14" t="str">
        <f ca="1"/>
        <v>Low Cap</v>
      </c>
    </row>
    <row r="26822" spans="11:16">
      <c r="K26822" s="14" t="str">
        <v/>
      </c>
      <c r="L26822" s="14" t="str">
        <v/>
      </c>
      <c r="O26822" s="14" t="str">
        <v/>
      </c>
      <c r="P26822" s="14" t="str">
        <f ca="1"/>
        <v>Low Cap</v>
      </c>
    </row>
    <row r="26823" spans="11:16">
      <c r="K26823" s="14" t="str">
        <v/>
      </c>
      <c r="L26823" s="14" t="str">
        <v/>
      </c>
      <c r="O26823" s="14" t="str">
        <v/>
      </c>
      <c r="P26823" s="14" t="str">
        <f ca="1"/>
        <v>Low Cap</v>
      </c>
    </row>
    <row r="26824" spans="11:16">
      <c r="K26824" s="14" t="str">
        <v/>
      </c>
      <c r="L26824" s="14" t="str">
        <v/>
      </c>
      <c r="O26824" s="14" t="str">
        <v/>
      </c>
      <c r="P26824" s="14" t="str">
        <f ca="1"/>
        <v>Low Cap</v>
      </c>
    </row>
    <row r="26825" spans="11:16">
      <c r="K26825" s="14" t="str">
        <v/>
      </c>
      <c r="L26825" s="14" t="str">
        <v/>
      </c>
      <c r="O26825" s="14" t="str">
        <v/>
      </c>
      <c r="P26825" s="14" t="str">
        <f ca="1"/>
        <v>Low Cap</v>
      </c>
    </row>
    <row r="26826" spans="11:16">
      <c r="K26826" s="14" t="str">
        <v/>
      </c>
      <c r="L26826" s="14" t="str">
        <v/>
      </c>
      <c r="O26826" s="14" t="str">
        <v/>
      </c>
      <c r="P26826" s="14" t="str">
        <f ca="1"/>
        <v>Low Cap</v>
      </c>
    </row>
    <row r="26827" spans="11:16">
      <c r="K26827" s="14" t="str">
        <v/>
      </c>
      <c r="L26827" s="14" t="str">
        <v/>
      </c>
      <c r="O26827" s="14" t="str">
        <v/>
      </c>
      <c r="P26827" s="14" t="str">
        <f ca="1"/>
        <v>Low Cap</v>
      </c>
    </row>
    <row r="26828" spans="11:16">
      <c r="K26828" s="14" t="str">
        <v/>
      </c>
      <c r="L26828" s="14" t="str">
        <v/>
      </c>
      <c r="O26828" s="14" t="str">
        <v/>
      </c>
      <c r="P26828" s="14" t="str">
        <f ca="1"/>
        <v>Low Cap</v>
      </c>
    </row>
    <row r="26829" spans="11:16">
      <c r="K26829" s="14" t="str">
        <v/>
      </c>
      <c r="L26829" s="14" t="str">
        <v/>
      </c>
      <c r="O26829" s="14" t="str">
        <v/>
      </c>
      <c r="P26829" s="14" t="str">
        <f ca="1"/>
        <v>Low Cap</v>
      </c>
    </row>
    <row r="26830" spans="11:16">
      <c r="K26830" s="14" t="str">
        <v/>
      </c>
      <c r="L26830" s="14" t="str">
        <v/>
      </c>
      <c r="O26830" s="14" t="str">
        <v/>
      </c>
      <c r="P26830" s="14" t="str">
        <f ca="1"/>
        <v>Low Cap</v>
      </c>
    </row>
    <row r="26831" spans="11:16">
      <c r="K26831" s="14" t="str">
        <v/>
      </c>
      <c r="L26831" s="14" t="str">
        <v/>
      </c>
      <c r="O26831" s="14" t="str">
        <v/>
      </c>
      <c r="P26831" s="14" t="str">
        <f ca="1"/>
        <v>Low Cap</v>
      </c>
    </row>
    <row r="26832" spans="11:16">
      <c r="K26832" s="14" t="str">
        <v/>
      </c>
      <c r="L26832" s="14" t="str">
        <v/>
      </c>
      <c r="O26832" s="14" t="str">
        <v/>
      </c>
      <c r="P26832" s="14" t="str">
        <f ca="1"/>
        <v>Low Cap</v>
      </c>
    </row>
    <row r="26833" spans="11:16">
      <c r="K26833" s="14" t="str">
        <v/>
      </c>
      <c r="L26833" s="14" t="str">
        <v/>
      </c>
      <c r="O26833" s="14" t="str">
        <v/>
      </c>
      <c r="P26833" s="14" t="str">
        <f ca="1"/>
        <v>Low Cap</v>
      </c>
    </row>
    <row r="26834" spans="11:16">
      <c r="K26834" s="14" t="str">
        <v/>
      </c>
      <c r="L26834" s="14" t="str">
        <v/>
      </c>
      <c r="O26834" s="14" t="str">
        <v/>
      </c>
      <c r="P26834" s="14" t="str">
        <f ca="1"/>
        <v>Low Cap</v>
      </c>
    </row>
    <row r="26835" spans="11:16">
      <c r="K26835" s="14" t="str">
        <v/>
      </c>
      <c r="L26835" s="14" t="str">
        <v/>
      </c>
      <c r="O26835" s="14" t="str">
        <v/>
      </c>
      <c r="P26835" s="14" t="str">
        <f ca="1"/>
        <v>Low Cap</v>
      </c>
    </row>
    <row r="26836" spans="11:16">
      <c r="K26836" s="14" t="str">
        <v/>
      </c>
      <c r="L26836" s="14" t="str">
        <v/>
      </c>
      <c r="O26836" s="14" t="str">
        <v/>
      </c>
      <c r="P26836" s="14" t="str">
        <f ca="1"/>
        <v>Low Cap</v>
      </c>
    </row>
    <row r="26837" spans="11:16">
      <c r="K26837" s="14" t="str">
        <v/>
      </c>
      <c r="L26837" s="14" t="str">
        <v/>
      </c>
      <c r="O26837" s="14" t="str">
        <v/>
      </c>
      <c r="P26837" s="14" t="str">
        <f ca="1"/>
        <v>Low Cap</v>
      </c>
    </row>
    <row r="26838" spans="11:16">
      <c r="K26838" s="14" t="str">
        <v/>
      </c>
      <c r="L26838" s="14" t="str">
        <v/>
      </c>
      <c r="O26838" s="14" t="str">
        <v/>
      </c>
      <c r="P26838" s="14" t="str">
        <f ca="1"/>
        <v>Low Cap</v>
      </c>
    </row>
    <row r="26839" spans="11:16">
      <c r="K26839" s="14" t="str">
        <v/>
      </c>
      <c r="L26839" s="14" t="str">
        <v/>
      </c>
      <c r="O26839" s="14" t="str">
        <v/>
      </c>
      <c r="P26839" s="14" t="str">
        <f ca="1"/>
        <v>Low Cap</v>
      </c>
    </row>
    <row r="26840" spans="11:16">
      <c r="K26840" s="14" t="str">
        <v/>
      </c>
      <c r="L26840" s="14" t="str">
        <v/>
      </c>
      <c r="O26840" s="14" t="str">
        <v/>
      </c>
      <c r="P26840" s="14" t="str">
        <f ca="1"/>
        <v>Low Cap</v>
      </c>
    </row>
    <row r="26841" spans="11:16">
      <c r="K26841" s="14" t="str">
        <v/>
      </c>
      <c r="L26841" s="14" t="str">
        <v/>
      </c>
      <c r="O26841" s="14" t="str">
        <v/>
      </c>
      <c r="P26841" s="14" t="str">
        <f ca="1"/>
        <v>Low Cap</v>
      </c>
    </row>
    <row r="26842" spans="11:16">
      <c r="K26842" s="14" t="str">
        <v/>
      </c>
      <c r="L26842" s="14" t="str">
        <v/>
      </c>
      <c r="O26842" s="14" t="str">
        <v/>
      </c>
      <c r="P26842" s="14" t="str">
        <f ca="1"/>
        <v>Low Cap</v>
      </c>
    </row>
    <row r="26843" spans="11:16">
      <c r="K26843" s="14" t="str">
        <v/>
      </c>
      <c r="L26843" s="14" t="str">
        <v/>
      </c>
      <c r="O26843" s="14" t="str">
        <v/>
      </c>
      <c r="P26843" s="14" t="str">
        <f ca="1"/>
        <v>Low Cap</v>
      </c>
    </row>
    <row r="26844" spans="11:16">
      <c r="K26844" s="14" t="str">
        <v/>
      </c>
      <c r="L26844" s="14" t="str">
        <v/>
      </c>
      <c r="O26844" s="14" t="str">
        <v/>
      </c>
      <c r="P26844" s="14" t="str">
        <f ca="1"/>
        <v>Low Cap</v>
      </c>
    </row>
    <row r="26845" spans="11:16">
      <c r="K26845" s="14" t="str">
        <v/>
      </c>
      <c r="L26845" s="14" t="str">
        <v/>
      </c>
      <c r="O26845" s="14" t="str">
        <v/>
      </c>
      <c r="P26845" s="14" t="str">
        <f ca="1"/>
        <v>Low Cap</v>
      </c>
    </row>
    <row r="26846" spans="11:16">
      <c r="K26846" s="14" t="str">
        <v/>
      </c>
      <c r="L26846" s="14" t="str">
        <v/>
      </c>
      <c r="O26846" s="14" t="str">
        <v/>
      </c>
      <c r="P26846" s="14" t="str">
        <f ca="1"/>
        <v>Low Cap</v>
      </c>
    </row>
    <row r="26847" spans="11:16">
      <c r="K26847" s="14" t="str">
        <v/>
      </c>
      <c r="L26847" s="14" t="str">
        <v/>
      </c>
      <c r="O26847" s="14" t="str">
        <v/>
      </c>
      <c r="P26847" s="14" t="str">
        <f ca="1"/>
        <v>Low Cap</v>
      </c>
    </row>
    <row r="26848" spans="11:16">
      <c r="K26848" s="14" t="str">
        <v/>
      </c>
      <c r="L26848" s="14" t="str">
        <v/>
      </c>
      <c r="O26848" s="14" t="str">
        <v/>
      </c>
      <c r="P26848" s="14" t="str">
        <f ca="1"/>
        <v>Low Cap</v>
      </c>
    </row>
    <row r="26849" spans="11:16">
      <c r="K26849" s="14" t="str">
        <v/>
      </c>
      <c r="L26849" s="14" t="str">
        <v/>
      </c>
      <c r="O26849" s="14" t="str">
        <v/>
      </c>
      <c r="P26849" s="14" t="str">
        <f ca="1"/>
        <v>Low Cap</v>
      </c>
    </row>
    <row r="26850" spans="11:16">
      <c r="K26850" s="14" t="str">
        <v/>
      </c>
      <c r="L26850" s="14" t="str">
        <v/>
      </c>
      <c r="O26850" s="14" t="str">
        <v/>
      </c>
      <c r="P26850" s="14" t="str">
        <f ca="1"/>
        <v>Low Cap</v>
      </c>
    </row>
    <row r="26851" spans="11:16">
      <c r="K26851" s="14" t="str">
        <v/>
      </c>
      <c r="L26851" s="14" t="str">
        <v/>
      </c>
      <c r="O26851" s="14" t="str">
        <v/>
      </c>
      <c r="P26851" s="14" t="str">
        <f ca="1"/>
        <v>Low Cap</v>
      </c>
    </row>
    <row r="26852" spans="11:16">
      <c r="K26852" s="14" t="str">
        <v/>
      </c>
      <c r="L26852" s="14" t="str">
        <v/>
      </c>
      <c r="O26852" s="14" t="str">
        <v/>
      </c>
      <c r="P26852" s="14" t="str">
        <f ca="1"/>
        <v>Low Cap</v>
      </c>
    </row>
    <row r="26853" spans="11:16">
      <c r="K26853" s="14" t="str">
        <v/>
      </c>
      <c r="L26853" s="14" t="str">
        <v/>
      </c>
      <c r="O26853" s="14" t="str">
        <v/>
      </c>
      <c r="P26853" s="14" t="str">
        <f ca="1"/>
        <v>Low Cap</v>
      </c>
    </row>
    <row r="26854" spans="11:16">
      <c r="K26854" s="14" t="str">
        <v/>
      </c>
      <c r="L26854" s="14" t="str">
        <v/>
      </c>
      <c r="O26854" s="14" t="str">
        <v/>
      </c>
      <c r="P26854" s="14" t="str">
        <f ca="1"/>
        <v>Low Cap</v>
      </c>
    </row>
    <row r="26855" spans="11:16">
      <c r="K26855" s="14" t="str">
        <v/>
      </c>
      <c r="L26855" s="14" t="str">
        <v/>
      </c>
      <c r="O26855" s="14" t="str">
        <v/>
      </c>
      <c r="P26855" s="14" t="str">
        <f ca="1"/>
        <v>Low Cap</v>
      </c>
    </row>
    <row r="26856" spans="11:16">
      <c r="K26856" s="14" t="str">
        <v/>
      </c>
      <c r="L26856" s="14" t="str">
        <v/>
      </c>
      <c r="O26856" s="14" t="str">
        <v/>
      </c>
      <c r="P26856" s="14" t="str">
        <f ca="1"/>
        <v>Low Cap</v>
      </c>
    </row>
    <row r="26857" spans="11:16">
      <c r="K26857" s="14" t="str">
        <v/>
      </c>
      <c r="L26857" s="14" t="str">
        <v/>
      </c>
      <c r="O26857" s="14" t="str">
        <v/>
      </c>
      <c r="P26857" s="14" t="str">
        <f ca="1"/>
        <v>Low Cap</v>
      </c>
    </row>
    <row r="26858" spans="11:16">
      <c r="K26858" s="14" t="str">
        <v/>
      </c>
      <c r="L26858" s="14" t="str">
        <v/>
      </c>
      <c r="O26858" s="14" t="str">
        <v/>
      </c>
      <c r="P26858" s="14" t="str">
        <f ca="1"/>
        <v>Low Cap</v>
      </c>
    </row>
    <row r="26859" spans="11:16">
      <c r="K26859" s="14" t="str">
        <v/>
      </c>
      <c r="L26859" s="14" t="str">
        <v/>
      </c>
      <c r="O26859" s="14" t="str">
        <v/>
      </c>
      <c r="P26859" s="14" t="str">
        <f ca="1"/>
        <v>Low Cap</v>
      </c>
    </row>
    <row r="26860" spans="11:16">
      <c r="K26860" s="14" t="str">
        <v/>
      </c>
      <c r="L26860" s="14" t="str">
        <v/>
      </c>
      <c r="O26860" s="14" t="str">
        <v/>
      </c>
      <c r="P26860" s="14" t="str">
        <f ca="1"/>
        <v>Low Cap</v>
      </c>
    </row>
    <row r="26861" spans="11:16">
      <c r="K26861" s="14" t="str">
        <v/>
      </c>
      <c r="L26861" s="14" t="str">
        <v/>
      </c>
      <c r="O26861" s="14" t="str">
        <v/>
      </c>
      <c r="P26861" s="14" t="str">
        <f ca="1"/>
        <v>Low Cap</v>
      </c>
    </row>
    <row r="26862" spans="11:16">
      <c r="K26862" s="14" t="str">
        <v/>
      </c>
      <c r="L26862" s="14" t="str">
        <v/>
      </c>
      <c r="O26862" s="14" t="str">
        <v/>
      </c>
      <c r="P26862" s="14" t="str">
        <f ca="1"/>
        <v>Low Cap</v>
      </c>
    </row>
    <row r="26863" spans="11:16">
      <c r="K26863" s="14" t="str">
        <v/>
      </c>
      <c r="L26863" s="14" t="str">
        <v/>
      </c>
      <c r="O26863" s="14" t="str">
        <v/>
      </c>
      <c r="P26863" s="14" t="str">
        <f ca="1"/>
        <v>Low Cap</v>
      </c>
    </row>
    <row r="26864" spans="11:16">
      <c r="K26864" s="14" t="str">
        <v/>
      </c>
      <c r="L26864" s="14" t="str">
        <v/>
      </c>
      <c r="O26864" s="14" t="str">
        <v/>
      </c>
      <c r="P26864" s="14" t="str">
        <f ca="1"/>
        <v>Low Cap</v>
      </c>
    </row>
    <row r="26865" spans="11:16">
      <c r="K26865" s="14" t="str">
        <v/>
      </c>
      <c r="L26865" s="14" t="str">
        <v/>
      </c>
      <c r="O26865" s="14" t="str">
        <v/>
      </c>
      <c r="P26865" s="14" t="str">
        <f ca="1"/>
        <v>Low Cap</v>
      </c>
    </row>
    <row r="26866" spans="11:16">
      <c r="K26866" s="14" t="str">
        <v/>
      </c>
      <c r="L26866" s="14" t="str">
        <v/>
      </c>
      <c r="O26866" s="14" t="str">
        <v/>
      </c>
      <c r="P26866" s="14" t="str">
        <f ca="1"/>
        <v>Low Cap</v>
      </c>
    </row>
    <row r="26867" spans="11:16">
      <c r="K26867" s="14" t="str">
        <v/>
      </c>
      <c r="L26867" s="14" t="str">
        <v/>
      </c>
      <c r="O26867" s="14" t="str">
        <v/>
      </c>
      <c r="P26867" s="14" t="str">
        <f ca="1"/>
        <v>Low Cap</v>
      </c>
    </row>
    <row r="26868" spans="11:16">
      <c r="K26868" s="14" t="str">
        <v/>
      </c>
      <c r="L26868" s="14" t="str">
        <v/>
      </c>
      <c r="O26868" s="14" t="str">
        <v/>
      </c>
      <c r="P26868" s="14" t="str">
        <f ca="1"/>
        <v>Low Cap</v>
      </c>
    </row>
    <row r="26869" spans="11:16">
      <c r="K26869" s="14" t="str">
        <v/>
      </c>
      <c r="L26869" s="14" t="str">
        <v/>
      </c>
      <c r="O26869" s="14" t="str">
        <v/>
      </c>
      <c r="P26869" s="14" t="str">
        <f ca="1"/>
        <v>Low Cap</v>
      </c>
    </row>
    <row r="26870" spans="11:16">
      <c r="K26870" s="14" t="str">
        <v/>
      </c>
      <c r="L26870" s="14" t="str">
        <v/>
      </c>
      <c r="O26870" s="14" t="str">
        <v/>
      </c>
      <c r="P26870" s="14" t="str">
        <f ca="1"/>
        <v>Low Cap</v>
      </c>
    </row>
    <row r="26871" spans="11:16">
      <c r="K26871" s="14" t="str">
        <v/>
      </c>
      <c r="L26871" s="14" t="str">
        <v/>
      </c>
      <c r="O26871" s="14" t="str">
        <v/>
      </c>
      <c r="P26871" s="14" t="str">
        <f ca="1"/>
        <v>Low Cap</v>
      </c>
    </row>
    <row r="26872" spans="11:16">
      <c r="K26872" s="14" t="str">
        <v/>
      </c>
      <c r="L26872" s="14" t="str">
        <v/>
      </c>
      <c r="O26872" s="14" t="str">
        <v/>
      </c>
      <c r="P26872" s="14" t="str">
        <f ca="1"/>
        <v>Low Cap</v>
      </c>
    </row>
    <row r="26873" spans="11:16">
      <c r="K26873" s="14" t="str">
        <v/>
      </c>
      <c r="L26873" s="14" t="str">
        <v/>
      </c>
      <c r="O26873" s="14" t="str">
        <v/>
      </c>
      <c r="P26873" s="14" t="str">
        <f ca="1"/>
        <v>Low Cap</v>
      </c>
    </row>
    <row r="26874" spans="11:16">
      <c r="K26874" s="14" t="str">
        <v/>
      </c>
      <c r="L26874" s="14" t="str">
        <v/>
      </c>
      <c r="O26874" s="14" t="str">
        <v/>
      </c>
      <c r="P26874" s="14" t="str">
        <f ca="1"/>
        <v>Low Cap</v>
      </c>
    </row>
    <row r="26875" spans="11:16">
      <c r="K26875" s="14" t="str">
        <v/>
      </c>
      <c r="L26875" s="14" t="str">
        <v/>
      </c>
      <c r="O26875" s="14" t="str">
        <v/>
      </c>
      <c r="P26875" s="14" t="str">
        <f ca="1"/>
        <v>Low Cap</v>
      </c>
    </row>
    <row r="26876" spans="11:16">
      <c r="K26876" s="14" t="str">
        <v/>
      </c>
      <c r="L26876" s="14" t="str">
        <v/>
      </c>
      <c r="O26876" s="14" t="str">
        <v/>
      </c>
      <c r="P26876" s="14" t="str">
        <f ca="1"/>
        <v>Low Cap</v>
      </c>
    </row>
    <row r="26877" spans="11:16">
      <c r="K26877" s="14" t="str">
        <v/>
      </c>
      <c r="L26877" s="14" t="str">
        <v/>
      </c>
      <c r="O26877" s="14" t="str">
        <v/>
      </c>
      <c r="P26877" s="14" t="str">
        <f ca="1"/>
        <v>Low Cap</v>
      </c>
    </row>
    <row r="26878" spans="11:16">
      <c r="K26878" s="14" t="str">
        <v/>
      </c>
      <c r="L26878" s="14" t="str">
        <v/>
      </c>
      <c r="O26878" s="14" t="str">
        <v/>
      </c>
      <c r="P26878" s="14" t="str">
        <f ca="1"/>
        <v>Low Cap</v>
      </c>
    </row>
    <row r="26879" spans="11:16">
      <c r="K26879" s="14" t="str">
        <v/>
      </c>
      <c r="L26879" s="14" t="str">
        <v/>
      </c>
      <c r="O26879" s="14" t="str">
        <v/>
      </c>
      <c r="P26879" s="14" t="str">
        <f ca="1"/>
        <v>Low Cap</v>
      </c>
    </row>
    <row r="26880" spans="11:16">
      <c r="K26880" s="14" t="str">
        <v/>
      </c>
      <c r="L26880" s="14" t="str">
        <v/>
      </c>
      <c r="O26880" s="14" t="str">
        <v/>
      </c>
      <c r="P26880" s="14" t="str">
        <f ca="1"/>
        <v>Low Cap</v>
      </c>
    </row>
    <row r="26881" spans="11:16">
      <c r="K26881" s="14" t="str">
        <v/>
      </c>
      <c r="L26881" s="14" t="str">
        <v/>
      </c>
      <c r="O26881" s="14" t="str">
        <v/>
      </c>
      <c r="P26881" s="14" t="str">
        <f ca="1"/>
        <v>Low Cap</v>
      </c>
    </row>
    <row r="26882" spans="11:16">
      <c r="K26882" s="14" t="str">
        <v/>
      </c>
      <c r="L26882" s="14" t="str">
        <v/>
      </c>
      <c r="O26882" s="14" t="str">
        <v/>
      </c>
      <c r="P26882" s="14" t="str">
        <f ca="1"/>
        <v>Low Cap</v>
      </c>
    </row>
    <row r="26883" spans="11:16">
      <c r="K26883" s="14" t="str">
        <v/>
      </c>
      <c r="L26883" s="14" t="str">
        <v/>
      </c>
      <c r="O26883" s="14" t="str">
        <v/>
      </c>
      <c r="P26883" s="14" t="str">
        <f ca="1"/>
        <v>Low Cap</v>
      </c>
    </row>
    <row r="26884" spans="11:16">
      <c r="K26884" s="14" t="str">
        <v/>
      </c>
      <c r="L26884" s="14" t="str">
        <v/>
      </c>
      <c r="O26884" s="14" t="str">
        <v/>
      </c>
      <c r="P26884" s="14" t="str">
        <f ca="1"/>
        <v>Low Cap</v>
      </c>
    </row>
    <row r="26885" spans="11:16">
      <c r="K26885" s="14" t="str">
        <v/>
      </c>
      <c r="L26885" s="14" t="str">
        <v/>
      </c>
      <c r="O26885" s="14" t="str">
        <v/>
      </c>
      <c r="P26885" s="14" t="str">
        <f ca="1"/>
        <v>Low Cap</v>
      </c>
    </row>
    <row r="26886" spans="11:16">
      <c r="K26886" s="14" t="str">
        <v/>
      </c>
      <c r="L26886" s="14" t="str">
        <v/>
      </c>
      <c r="O26886" s="14" t="str">
        <v/>
      </c>
      <c r="P26886" s="14" t="str">
        <f ca="1"/>
        <v>Low Cap</v>
      </c>
    </row>
    <row r="26887" spans="11:16">
      <c r="K26887" s="14" t="str">
        <v/>
      </c>
      <c r="L26887" s="14" t="str">
        <v/>
      </c>
      <c r="O26887" s="14" t="str">
        <v/>
      </c>
      <c r="P26887" s="14" t="str">
        <f ca="1"/>
        <v>Low Cap</v>
      </c>
    </row>
    <row r="26888" spans="11:16">
      <c r="K26888" s="14" t="str">
        <v/>
      </c>
      <c r="L26888" s="14" t="str">
        <v/>
      </c>
      <c r="O26888" s="14" t="str">
        <v/>
      </c>
      <c r="P26888" s="14" t="str">
        <f ca="1"/>
        <v>Low Cap</v>
      </c>
    </row>
    <row r="26889" spans="11:16">
      <c r="K26889" s="14" t="str">
        <v/>
      </c>
      <c r="L26889" s="14" t="str">
        <v/>
      </c>
      <c r="O26889" s="14" t="str">
        <v/>
      </c>
      <c r="P26889" s="14" t="str">
        <f ca="1"/>
        <v>Low Cap</v>
      </c>
    </row>
    <row r="26890" spans="11:16">
      <c r="K26890" s="14" t="str">
        <v/>
      </c>
      <c r="L26890" s="14" t="str">
        <v/>
      </c>
      <c r="O26890" s="14" t="str">
        <v/>
      </c>
      <c r="P26890" s="14" t="str">
        <f ca="1"/>
        <v>Low Cap</v>
      </c>
    </row>
    <row r="26891" spans="11:16">
      <c r="K26891" s="14" t="str">
        <v/>
      </c>
      <c r="L26891" s="14" t="str">
        <v/>
      </c>
      <c r="O26891" s="14" t="str">
        <v/>
      </c>
      <c r="P26891" s="14" t="str">
        <f ca="1"/>
        <v>Low Cap</v>
      </c>
    </row>
    <row r="26892" spans="11:16">
      <c r="K26892" s="14" t="str">
        <v/>
      </c>
      <c r="L26892" s="14" t="str">
        <v/>
      </c>
      <c r="O26892" s="14" t="str">
        <v/>
      </c>
      <c r="P26892" s="14" t="str">
        <f ca="1"/>
        <v>Low Cap</v>
      </c>
    </row>
    <row r="26893" spans="11:16">
      <c r="K26893" s="14" t="str">
        <v/>
      </c>
      <c r="L26893" s="14" t="str">
        <v/>
      </c>
      <c r="O26893" s="14" t="str">
        <v/>
      </c>
      <c r="P26893" s="14" t="str">
        <f ca="1"/>
        <v>Low Cap</v>
      </c>
    </row>
    <row r="26894" spans="11:16">
      <c r="K26894" s="14" t="str">
        <v/>
      </c>
      <c r="L26894" s="14" t="str">
        <v/>
      </c>
      <c r="O26894" s="14" t="str">
        <v/>
      </c>
      <c r="P26894" s="14" t="str">
        <f ca="1"/>
        <v>Low Cap</v>
      </c>
    </row>
    <row r="26895" spans="11:16">
      <c r="K26895" s="14" t="str">
        <v/>
      </c>
      <c r="L26895" s="14" t="str">
        <v/>
      </c>
      <c r="O26895" s="14" t="str">
        <v/>
      </c>
      <c r="P26895" s="14" t="str">
        <f ca="1"/>
        <v>Low Cap</v>
      </c>
    </row>
    <row r="26896" spans="11:16">
      <c r="K26896" s="14" t="str">
        <v/>
      </c>
      <c r="L26896" s="14" t="str">
        <v/>
      </c>
      <c r="O26896" s="14" t="str">
        <v/>
      </c>
      <c r="P26896" s="14" t="str">
        <f ca="1"/>
        <v>Low Cap</v>
      </c>
    </row>
    <row r="26897" spans="11:16">
      <c r="K26897" s="14" t="str">
        <v/>
      </c>
      <c r="L26897" s="14" t="str">
        <v/>
      </c>
      <c r="O26897" s="14" t="str">
        <v/>
      </c>
      <c r="P26897" s="14" t="str">
        <f ca="1"/>
        <v>Low Cap</v>
      </c>
    </row>
    <row r="26898" spans="11:16">
      <c r="K26898" s="14" t="str">
        <v/>
      </c>
      <c r="L26898" s="14" t="str">
        <v/>
      </c>
      <c r="O26898" s="14" t="str">
        <v/>
      </c>
      <c r="P26898" s="14" t="str">
        <f ca="1"/>
        <v>Low Cap</v>
      </c>
    </row>
    <row r="26899" spans="11:16">
      <c r="K26899" s="14" t="str">
        <v/>
      </c>
      <c r="L26899" s="14" t="str">
        <v/>
      </c>
      <c r="O26899" s="14" t="str">
        <v/>
      </c>
      <c r="P26899" s="14" t="str">
        <f ca="1"/>
        <v>Low Cap</v>
      </c>
    </row>
    <row r="26900" spans="11:16">
      <c r="K26900" s="14" t="str">
        <v/>
      </c>
      <c r="L26900" s="14" t="str">
        <v/>
      </c>
      <c r="O26900" s="14" t="str">
        <v/>
      </c>
      <c r="P26900" s="14" t="str">
        <f ca="1"/>
        <v>Low Cap</v>
      </c>
    </row>
    <row r="26901" spans="11:16">
      <c r="K26901" s="14" t="str">
        <v/>
      </c>
      <c r="L26901" s="14" t="str">
        <v/>
      </c>
      <c r="O26901" s="14" t="str">
        <v/>
      </c>
      <c r="P26901" s="14" t="str">
        <f ca="1"/>
        <v>Low Cap</v>
      </c>
    </row>
    <row r="26902" spans="11:16">
      <c r="K26902" s="14" t="str">
        <v/>
      </c>
      <c r="L26902" s="14" t="str">
        <v/>
      </c>
      <c r="O26902" s="14" t="str">
        <v/>
      </c>
      <c r="P26902" s="14" t="str">
        <f ca="1"/>
        <v>Low Cap</v>
      </c>
    </row>
    <row r="26903" spans="11:16">
      <c r="K26903" s="14" t="str">
        <v/>
      </c>
      <c r="L26903" s="14" t="str">
        <v/>
      </c>
      <c r="O26903" s="14" t="str">
        <v/>
      </c>
      <c r="P26903" s="14" t="str">
        <f ca="1"/>
        <v>Low Cap</v>
      </c>
    </row>
    <row r="26904" spans="11:16">
      <c r="K26904" s="14" t="str">
        <v/>
      </c>
      <c r="L26904" s="14" t="str">
        <v/>
      </c>
      <c r="O26904" s="14" t="str">
        <v/>
      </c>
      <c r="P26904" s="14" t="str">
        <f ca="1"/>
        <v>Low Cap</v>
      </c>
    </row>
    <row r="26905" spans="11:16">
      <c r="K26905" s="14" t="str">
        <v/>
      </c>
      <c r="L26905" s="14" t="str">
        <v/>
      </c>
      <c r="O26905" s="14" t="str">
        <v/>
      </c>
      <c r="P26905" s="14" t="str">
        <f ca="1"/>
        <v>Low Cap</v>
      </c>
    </row>
    <row r="26906" spans="11:16">
      <c r="K26906" s="14" t="str">
        <v/>
      </c>
      <c r="L26906" s="14" t="str">
        <v/>
      </c>
      <c r="O26906" s="14" t="str">
        <v/>
      </c>
      <c r="P26906" s="14" t="str">
        <f ca="1"/>
        <v>Low Cap</v>
      </c>
    </row>
    <row r="26907" spans="11:16">
      <c r="K26907" s="14" t="str">
        <v/>
      </c>
      <c r="L26907" s="14" t="str">
        <v/>
      </c>
      <c r="O26907" s="14" t="str">
        <v/>
      </c>
      <c r="P26907" s="14" t="str">
        <f ca="1"/>
        <v>Low Cap</v>
      </c>
    </row>
    <row r="26908" spans="11:16">
      <c r="K26908" s="14" t="str">
        <v/>
      </c>
      <c r="L26908" s="14" t="str">
        <v/>
      </c>
      <c r="O26908" s="14" t="str">
        <v/>
      </c>
      <c r="P26908" s="14" t="str">
        <f ca="1"/>
        <v>Low Cap</v>
      </c>
    </row>
    <row r="26909" spans="11:16">
      <c r="K26909" s="14" t="str">
        <v/>
      </c>
      <c r="L26909" s="14" t="str">
        <v/>
      </c>
      <c r="O26909" s="14" t="str">
        <v/>
      </c>
      <c r="P26909" s="14" t="str">
        <f ca="1"/>
        <v>Low Cap</v>
      </c>
    </row>
    <row r="26910" spans="11:16">
      <c r="K26910" s="14" t="str">
        <v/>
      </c>
      <c r="L26910" s="14" t="str">
        <v/>
      </c>
      <c r="O26910" s="14" t="str">
        <v/>
      </c>
      <c r="P26910" s="14" t="str">
        <f ca="1"/>
        <v>Low Cap</v>
      </c>
    </row>
    <row r="26911" spans="11:16">
      <c r="K26911" s="14" t="str">
        <v/>
      </c>
      <c r="L26911" s="14" t="str">
        <v/>
      </c>
      <c r="O26911" s="14" t="str">
        <v/>
      </c>
      <c r="P26911" s="14" t="str">
        <f ca="1"/>
        <v>Low Cap</v>
      </c>
    </row>
    <row r="26912" spans="11:16">
      <c r="K26912" s="14" t="str">
        <v/>
      </c>
      <c r="L26912" s="14" t="str">
        <v/>
      </c>
      <c r="O26912" s="14" t="str">
        <v/>
      </c>
      <c r="P26912" s="14" t="str">
        <f ca="1"/>
        <v>Low Cap</v>
      </c>
    </row>
    <row r="26913" spans="11:16">
      <c r="K26913" s="14" t="str">
        <v/>
      </c>
      <c r="L26913" s="14" t="str">
        <v/>
      </c>
      <c r="O26913" s="14" t="str">
        <v/>
      </c>
      <c r="P26913" s="14" t="str">
        <f ca="1"/>
        <v>Low Cap</v>
      </c>
    </row>
    <row r="26914" spans="11:16">
      <c r="K26914" s="14" t="str">
        <v/>
      </c>
      <c r="L26914" s="14" t="str">
        <v/>
      </c>
      <c r="O26914" s="14" t="str">
        <v/>
      </c>
      <c r="P26914" s="14" t="str">
        <f ca="1"/>
        <v>Low Cap</v>
      </c>
    </row>
    <row r="26915" spans="11:16">
      <c r="K26915" s="14" t="str">
        <v/>
      </c>
      <c r="L26915" s="14" t="str">
        <v/>
      </c>
      <c r="O26915" s="14" t="str">
        <v/>
      </c>
      <c r="P26915" s="14" t="str">
        <f ca="1"/>
        <v>Low Cap</v>
      </c>
    </row>
    <row r="26916" spans="11:16">
      <c r="K26916" s="14" t="str">
        <v/>
      </c>
      <c r="L26916" s="14" t="str">
        <v/>
      </c>
      <c r="O26916" s="14" t="str">
        <v/>
      </c>
      <c r="P26916" s="14" t="str">
        <f ca="1"/>
        <v>Low Cap</v>
      </c>
    </row>
    <row r="26917" spans="11:16">
      <c r="K26917" s="14" t="str">
        <v/>
      </c>
      <c r="L26917" s="14" t="str">
        <v/>
      </c>
      <c r="O26917" s="14" t="str">
        <v/>
      </c>
      <c r="P26917" s="14" t="str">
        <f ca="1"/>
        <v>Low Cap</v>
      </c>
    </row>
    <row r="26918" spans="11:16">
      <c r="K26918" s="14" t="str">
        <v/>
      </c>
      <c r="L26918" s="14" t="str">
        <v/>
      </c>
      <c r="O26918" s="14" t="str">
        <v/>
      </c>
      <c r="P26918" s="14" t="str">
        <f ca="1"/>
        <v>Low Cap</v>
      </c>
    </row>
    <row r="26919" spans="11:16">
      <c r="K26919" s="14" t="str">
        <v/>
      </c>
      <c r="L26919" s="14" t="str">
        <v/>
      </c>
      <c r="O26919" s="14" t="str">
        <v/>
      </c>
      <c r="P26919" s="14" t="str">
        <f ca="1"/>
        <v>Low Cap</v>
      </c>
    </row>
    <row r="26920" spans="11:16">
      <c r="K26920" s="14" t="str">
        <v/>
      </c>
      <c r="L26920" s="14" t="str">
        <v/>
      </c>
      <c r="O26920" s="14" t="str">
        <v/>
      </c>
      <c r="P26920" s="14" t="str">
        <f ca="1"/>
        <v>Low Cap</v>
      </c>
    </row>
    <row r="26921" spans="11:16">
      <c r="K26921" s="14" t="str">
        <v/>
      </c>
      <c r="L26921" s="14" t="str">
        <v/>
      </c>
      <c r="O26921" s="14" t="str">
        <v/>
      </c>
      <c r="P26921" s="14" t="str">
        <f ca="1"/>
        <v>Low Cap</v>
      </c>
    </row>
    <row r="26922" spans="11:16">
      <c r="K26922" s="14" t="str">
        <v/>
      </c>
      <c r="L26922" s="14" t="str">
        <v/>
      </c>
      <c r="O26922" s="14" t="str">
        <v/>
      </c>
      <c r="P26922" s="14" t="str">
        <f ca="1"/>
        <v>Low Cap</v>
      </c>
    </row>
    <row r="26923" spans="11:16">
      <c r="K26923" s="14" t="str">
        <v/>
      </c>
      <c r="L26923" s="14" t="str">
        <v/>
      </c>
      <c r="O26923" s="14" t="str">
        <v/>
      </c>
      <c r="P26923" s="14" t="str">
        <f ca="1"/>
        <v>Low Cap</v>
      </c>
    </row>
    <row r="26924" spans="11:16">
      <c r="K26924" s="14" t="str">
        <v/>
      </c>
      <c r="L26924" s="14" t="str">
        <v/>
      </c>
      <c r="O26924" s="14" t="str">
        <v/>
      </c>
      <c r="P26924" s="14" t="str">
        <f ca="1"/>
        <v>Low Cap</v>
      </c>
    </row>
    <row r="26925" spans="11:16">
      <c r="K26925" s="14" t="str">
        <v/>
      </c>
      <c r="L26925" s="14" t="str">
        <v/>
      </c>
      <c r="O26925" s="14" t="str">
        <v/>
      </c>
      <c r="P26925" s="14" t="str">
        <f ca="1"/>
        <v>Low Cap</v>
      </c>
    </row>
    <row r="26926" spans="11:16">
      <c r="K26926" s="14" t="str">
        <v/>
      </c>
      <c r="L26926" s="14" t="str">
        <v/>
      </c>
      <c r="O26926" s="14" t="str">
        <v/>
      </c>
      <c r="P26926" s="14" t="str">
        <f ca="1"/>
        <v>Low Cap</v>
      </c>
    </row>
    <row r="26927" spans="11:16">
      <c r="K26927" s="14" t="str">
        <v/>
      </c>
      <c r="L26927" s="14" t="str">
        <v/>
      </c>
      <c r="O26927" s="14" t="str">
        <v/>
      </c>
      <c r="P26927" s="14" t="str">
        <f ca="1"/>
        <v>Low Cap</v>
      </c>
    </row>
    <row r="26928" spans="11:16">
      <c r="K26928" s="14" t="str">
        <v/>
      </c>
      <c r="L26928" s="14" t="str">
        <v/>
      </c>
      <c r="O26928" s="14" t="str">
        <v/>
      </c>
      <c r="P26928" s="14" t="str">
        <f ca="1"/>
        <v>Low Cap</v>
      </c>
    </row>
    <row r="26929" spans="11:16">
      <c r="K26929" s="14" t="str">
        <v/>
      </c>
      <c r="L26929" s="14" t="str">
        <v/>
      </c>
      <c r="O26929" s="14" t="str">
        <v/>
      </c>
      <c r="P26929" s="14" t="str">
        <f ca="1"/>
        <v>Low Cap</v>
      </c>
    </row>
    <row r="26930" spans="11:16">
      <c r="K26930" s="14" t="str">
        <v/>
      </c>
      <c r="L26930" s="14" t="str">
        <v/>
      </c>
      <c r="O26930" s="14" t="str">
        <v/>
      </c>
      <c r="P26930" s="14" t="str">
        <f ca="1"/>
        <v>Low Cap</v>
      </c>
    </row>
    <row r="26931" spans="11:16">
      <c r="K26931" s="14" t="str">
        <v/>
      </c>
      <c r="L26931" s="14" t="str">
        <v/>
      </c>
      <c r="O26931" s="14" t="str">
        <v/>
      </c>
      <c r="P26931" s="14" t="str">
        <f ca="1"/>
        <v>Low Cap</v>
      </c>
    </row>
    <row r="26932" spans="11:16">
      <c r="K26932" s="14" t="str">
        <v/>
      </c>
      <c r="L26932" s="14" t="str">
        <v/>
      </c>
      <c r="O26932" s="14" t="str">
        <v/>
      </c>
      <c r="P26932" s="14" t="str">
        <f ca="1"/>
        <v>Low Cap</v>
      </c>
    </row>
    <row r="26933" spans="11:16">
      <c r="K26933" s="14" t="str">
        <v/>
      </c>
      <c r="L26933" s="14" t="str">
        <v/>
      </c>
      <c r="O26933" s="14" t="str">
        <v/>
      </c>
      <c r="P26933" s="14" t="str">
        <f ca="1"/>
        <v>Low Cap</v>
      </c>
    </row>
    <row r="26934" spans="11:16">
      <c r="K26934" s="14" t="str">
        <v/>
      </c>
      <c r="L26934" s="14" t="str">
        <v/>
      </c>
      <c r="O26934" s="14" t="str">
        <v/>
      </c>
      <c r="P26934" s="14" t="str">
        <f ca="1"/>
        <v>Low Cap</v>
      </c>
    </row>
    <row r="26935" spans="11:16">
      <c r="K26935" s="14" t="str">
        <v/>
      </c>
      <c r="L26935" s="14" t="str">
        <v/>
      </c>
      <c r="O26935" s="14" t="str">
        <v/>
      </c>
      <c r="P26935" s="14" t="str">
        <f ca="1"/>
        <v>Low Cap</v>
      </c>
    </row>
    <row r="26936" spans="11:16">
      <c r="K26936" s="14" t="str">
        <v/>
      </c>
      <c r="L26936" s="14" t="str">
        <v/>
      </c>
      <c r="O26936" s="14" t="str">
        <v/>
      </c>
      <c r="P26936" s="14" t="str">
        <f ca="1"/>
        <v>Low Cap</v>
      </c>
    </row>
    <row r="26937" spans="11:16">
      <c r="K26937" s="14" t="str">
        <v/>
      </c>
      <c r="L26937" s="14" t="str">
        <v/>
      </c>
      <c r="O26937" s="14" t="str">
        <v/>
      </c>
      <c r="P26937" s="14" t="str">
        <f ca="1"/>
        <v>Low Cap</v>
      </c>
    </row>
    <row r="26938" spans="11:16">
      <c r="K26938" s="14" t="str">
        <v/>
      </c>
      <c r="L26938" s="14" t="str">
        <v/>
      </c>
      <c r="O26938" s="14" t="str">
        <v/>
      </c>
      <c r="P26938" s="14" t="str">
        <f ca="1"/>
        <v>Low Cap</v>
      </c>
    </row>
    <row r="26939" spans="11:16">
      <c r="K26939" s="14" t="str">
        <v/>
      </c>
      <c r="L26939" s="14" t="str">
        <v/>
      </c>
      <c r="O26939" s="14" t="str">
        <v/>
      </c>
      <c r="P26939" s="14" t="str">
        <f ca="1"/>
        <v>Low Cap</v>
      </c>
    </row>
    <row r="26940" spans="11:16">
      <c r="K26940" s="14" t="str">
        <v/>
      </c>
      <c r="L26940" s="14" t="str">
        <v/>
      </c>
      <c r="O26940" s="14" t="str">
        <v/>
      </c>
      <c r="P26940" s="14" t="str">
        <f ca="1"/>
        <v>Low Cap</v>
      </c>
    </row>
    <row r="26941" spans="11:16">
      <c r="K26941" s="14" t="str">
        <v/>
      </c>
      <c r="L26941" s="14" t="str">
        <v/>
      </c>
      <c r="O26941" s="14" t="str">
        <v/>
      </c>
      <c r="P26941" s="14" t="str">
        <f ca="1"/>
        <v>Low Cap</v>
      </c>
    </row>
    <row r="26942" spans="11:16">
      <c r="K26942" s="14" t="str">
        <v/>
      </c>
      <c r="L26942" s="14" t="str">
        <v/>
      </c>
      <c r="O26942" s="14" t="str">
        <v/>
      </c>
      <c r="P26942" s="14" t="str">
        <f ca="1"/>
        <v>Low Cap</v>
      </c>
    </row>
    <row r="26943" spans="11:16">
      <c r="K26943" s="14" t="str">
        <v/>
      </c>
      <c r="L26943" s="14" t="str">
        <v/>
      </c>
      <c r="O26943" s="14" t="str">
        <v/>
      </c>
      <c r="P26943" s="14" t="str">
        <f ca="1"/>
        <v>Low Cap</v>
      </c>
    </row>
    <row r="26944" spans="11:16">
      <c r="K26944" s="14" t="str">
        <v/>
      </c>
      <c r="L26944" s="14" t="str">
        <v/>
      </c>
      <c r="O26944" s="14" t="str">
        <v/>
      </c>
      <c r="P26944" s="14" t="str">
        <f ca="1"/>
        <v>Low Cap</v>
      </c>
    </row>
    <row r="26945" spans="11:16">
      <c r="K26945" s="14" t="str">
        <v/>
      </c>
      <c r="L26945" s="14" t="str">
        <v/>
      </c>
      <c r="O26945" s="14" t="str">
        <v/>
      </c>
      <c r="P26945" s="14" t="str">
        <f ca="1"/>
        <v>Low Cap</v>
      </c>
    </row>
    <row r="26946" spans="11:16">
      <c r="K26946" s="14" t="str">
        <v/>
      </c>
      <c r="L26946" s="14" t="str">
        <v/>
      </c>
      <c r="O26946" s="14" t="str">
        <v/>
      </c>
      <c r="P26946" s="14" t="str">
        <f ca="1"/>
        <v>Low Cap</v>
      </c>
    </row>
    <row r="26947" spans="11:16">
      <c r="K26947" s="14" t="str">
        <v/>
      </c>
      <c r="L26947" s="14" t="str">
        <v/>
      </c>
      <c r="O26947" s="14" t="str">
        <v/>
      </c>
      <c r="P26947" s="14" t="str">
        <f ca="1"/>
        <v>Low Cap</v>
      </c>
    </row>
    <row r="26948" spans="11:16">
      <c r="K26948" s="14" t="str">
        <v/>
      </c>
      <c r="L26948" s="14" t="str">
        <v/>
      </c>
      <c r="O26948" s="14" t="str">
        <v/>
      </c>
      <c r="P26948" s="14" t="str">
        <f ca="1"/>
        <v>Low Cap</v>
      </c>
    </row>
    <row r="26949" spans="11:16">
      <c r="K26949" s="14" t="str">
        <v/>
      </c>
      <c r="L26949" s="14" t="str">
        <v/>
      </c>
      <c r="O26949" s="14" t="str">
        <v/>
      </c>
      <c r="P26949" s="14" t="str">
        <f ca="1"/>
        <v>Low Cap</v>
      </c>
    </row>
    <row r="26950" spans="11:16">
      <c r="K26950" s="14" t="str">
        <v/>
      </c>
      <c r="L26950" s="14" t="str">
        <v/>
      </c>
      <c r="O26950" s="14" t="str">
        <v/>
      </c>
      <c r="P26950" s="14" t="str">
        <f ca="1"/>
        <v>Low Cap</v>
      </c>
    </row>
    <row r="26951" spans="11:16">
      <c r="K26951" s="14" t="str">
        <v/>
      </c>
      <c r="L26951" s="14" t="str">
        <v/>
      </c>
      <c r="O26951" s="14" t="str">
        <v/>
      </c>
      <c r="P26951" s="14" t="str">
        <f ca="1"/>
        <v>Low Cap</v>
      </c>
    </row>
    <row r="26952" spans="11:16">
      <c r="K26952" s="14" t="str">
        <v/>
      </c>
      <c r="L26952" s="14" t="str">
        <v/>
      </c>
      <c r="O26952" s="14" t="str">
        <v/>
      </c>
      <c r="P26952" s="14" t="str">
        <f ca="1"/>
        <v>Low Cap</v>
      </c>
    </row>
    <row r="26953" spans="11:16">
      <c r="K26953" s="14" t="str">
        <v/>
      </c>
      <c r="L26953" s="14" t="str">
        <v/>
      </c>
      <c r="O26953" s="14" t="str">
        <v/>
      </c>
      <c r="P26953" s="14" t="str">
        <f ca="1"/>
        <v>Low Cap</v>
      </c>
    </row>
    <row r="26954" spans="11:16">
      <c r="K26954" s="14" t="str">
        <v/>
      </c>
      <c r="L26954" s="14" t="str">
        <v/>
      </c>
      <c r="O26954" s="14" t="str">
        <v/>
      </c>
      <c r="P26954" s="14" t="str">
        <f ca="1"/>
        <v>Low Cap</v>
      </c>
    </row>
    <row r="26955" spans="11:16">
      <c r="K26955" s="14" t="str">
        <v/>
      </c>
      <c r="L26955" s="14" t="str">
        <v/>
      </c>
      <c r="O26955" s="14" t="str">
        <v/>
      </c>
      <c r="P26955" s="14" t="str">
        <f ca="1"/>
        <v>Low Cap</v>
      </c>
    </row>
    <row r="26956" spans="11:16">
      <c r="K26956" s="14" t="str">
        <v/>
      </c>
      <c r="L26956" s="14" t="str">
        <v/>
      </c>
      <c r="O26956" s="14" t="str">
        <v/>
      </c>
      <c r="P26956" s="14" t="str">
        <f ca="1"/>
        <v>Low Cap</v>
      </c>
    </row>
    <row r="26957" spans="11:16">
      <c r="K26957" s="14" t="str">
        <v/>
      </c>
      <c r="L26957" s="14" t="str">
        <v/>
      </c>
      <c r="O26957" s="14" t="str">
        <v/>
      </c>
      <c r="P26957" s="14" t="str">
        <f ca="1"/>
        <v>Low Cap</v>
      </c>
    </row>
    <row r="26958" spans="11:16">
      <c r="K26958" s="14" t="str">
        <v/>
      </c>
      <c r="L26958" s="14" t="str">
        <v/>
      </c>
      <c r="O26958" s="14" t="str">
        <v/>
      </c>
      <c r="P26958" s="14" t="str">
        <f ca="1"/>
        <v>Low Cap</v>
      </c>
    </row>
    <row r="26959" spans="11:16">
      <c r="K26959" s="14" t="str">
        <v/>
      </c>
      <c r="L26959" s="14" t="str">
        <v/>
      </c>
      <c r="O26959" s="14" t="str">
        <v/>
      </c>
      <c r="P26959" s="14" t="str">
        <f ca="1"/>
        <v>Low Cap</v>
      </c>
    </row>
    <row r="26960" spans="11:16">
      <c r="K26960" s="14" t="str">
        <v/>
      </c>
      <c r="L26960" s="14" t="str">
        <v/>
      </c>
      <c r="O26960" s="14" t="str">
        <v/>
      </c>
      <c r="P26960" s="14" t="str">
        <f ca="1"/>
        <v>Low Cap</v>
      </c>
    </row>
    <row r="26961" spans="11:16">
      <c r="K26961" s="14" t="str">
        <v/>
      </c>
      <c r="L26961" s="14" t="str">
        <v/>
      </c>
      <c r="O26961" s="14" t="str">
        <v/>
      </c>
      <c r="P26961" s="14" t="str">
        <f ca="1"/>
        <v>Low Cap</v>
      </c>
    </row>
    <row r="26962" spans="11:16">
      <c r="K26962" s="14" t="str">
        <v/>
      </c>
      <c r="L26962" s="14" t="str">
        <v/>
      </c>
      <c r="O26962" s="14" t="str">
        <v/>
      </c>
      <c r="P26962" s="14" t="str">
        <f ca="1"/>
        <v>Low Cap</v>
      </c>
    </row>
    <row r="26963" spans="11:16">
      <c r="K26963" s="14" t="str">
        <v/>
      </c>
      <c r="L26963" s="14" t="str">
        <v/>
      </c>
      <c r="O26963" s="14" t="str">
        <v/>
      </c>
      <c r="P26963" s="14" t="str">
        <f ca="1"/>
        <v>Low Cap</v>
      </c>
    </row>
    <row r="26964" spans="11:16">
      <c r="K26964" s="14" t="str">
        <v/>
      </c>
      <c r="L26964" s="14" t="str">
        <v/>
      </c>
      <c r="O26964" s="14" t="str">
        <v/>
      </c>
      <c r="P26964" s="14" t="str">
        <f ca="1"/>
        <v>Low Cap</v>
      </c>
    </row>
    <row r="26965" spans="11:16">
      <c r="K26965" s="14" t="str">
        <v/>
      </c>
      <c r="L26965" s="14" t="str">
        <v/>
      </c>
      <c r="O26965" s="14" t="str">
        <v/>
      </c>
      <c r="P26965" s="14" t="str">
        <f ca="1"/>
        <v>Low Cap</v>
      </c>
    </row>
    <row r="26966" spans="11:16">
      <c r="K26966" s="14" t="str">
        <v/>
      </c>
      <c r="L26966" s="14" t="str">
        <v/>
      </c>
      <c r="O26966" s="14" t="str">
        <v/>
      </c>
      <c r="P26966" s="14" t="str">
        <f ca="1"/>
        <v>Low Cap</v>
      </c>
    </row>
    <row r="26967" spans="11:16">
      <c r="K26967" s="14" t="str">
        <v/>
      </c>
      <c r="L26967" s="14" t="str">
        <v/>
      </c>
      <c r="O26967" s="14" t="str">
        <v/>
      </c>
      <c r="P26967" s="14" t="str">
        <f ca="1"/>
        <v>Low Cap</v>
      </c>
    </row>
    <row r="26968" spans="11:16">
      <c r="K26968" s="14" t="str">
        <v/>
      </c>
      <c r="L26968" s="14" t="str">
        <v/>
      </c>
      <c r="O26968" s="14" t="str">
        <v/>
      </c>
      <c r="P26968" s="14" t="str">
        <f ca="1"/>
        <v>Low Cap</v>
      </c>
    </row>
    <row r="26969" spans="11:16">
      <c r="K26969" s="14" t="str">
        <v/>
      </c>
      <c r="L26969" s="14" t="str">
        <v/>
      </c>
      <c r="O26969" s="14" t="str">
        <v/>
      </c>
      <c r="P26969" s="14" t="str">
        <f ca="1"/>
        <v>Low Cap</v>
      </c>
    </row>
    <row r="26970" spans="11:16">
      <c r="K26970" s="14" t="str">
        <v/>
      </c>
      <c r="L26970" s="14" t="str">
        <v/>
      </c>
      <c r="O26970" s="14" t="str">
        <v/>
      </c>
      <c r="P26970" s="14" t="str">
        <f ca="1"/>
        <v>Low Cap</v>
      </c>
    </row>
    <row r="26971" spans="11:16">
      <c r="K26971" s="14" t="str">
        <v/>
      </c>
      <c r="L26971" s="14" t="str">
        <v/>
      </c>
      <c r="O26971" s="14" t="str">
        <v/>
      </c>
      <c r="P26971" s="14" t="str">
        <f ca="1"/>
        <v>Low Cap</v>
      </c>
    </row>
    <row r="26972" spans="11:16">
      <c r="K26972" s="14" t="str">
        <v/>
      </c>
      <c r="L26972" s="14" t="str">
        <v/>
      </c>
      <c r="O26972" s="14" t="str">
        <v/>
      </c>
      <c r="P26972" s="14" t="str">
        <f ca="1"/>
        <v>Low Cap</v>
      </c>
    </row>
    <row r="26973" spans="11:16">
      <c r="K26973" s="14" t="str">
        <v/>
      </c>
      <c r="L26973" s="14" t="str">
        <v/>
      </c>
      <c r="O26973" s="14" t="str">
        <v/>
      </c>
      <c r="P26973" s="14" t="str">
        <f ca="1"/>
        <v>Low Cap</v>
      </c>
    </row>
    <row r="26974" spans="11:16">
      <c r="K26974" s="14" t="str">
        <v/>
      </c>
      <c r="L26974" s="14" t="str">
        <v/>
      </c>
      <c r="O26974" s="14" t="str">
        <v/>
      </c>
      <c r="P26974" s="14" t="str">
        <f ca="1"/>
        <v>Low Cap</v>
      </c>
    </row>
    <row r="26975" spans="11:16">
      <c r="K26975" s="14" t="str">
        <v/>
      </c>
      <c r="L26975" s="14" t="str">
        <v/>
      </c>
      <c r="O26975" s="14" t="str">
        <v/>
      </c>
      <c r="P26975" s="14" t="str">
        <f ca="1"/>
        <v>Low Cap</v>
      </c>
    </row>
    <row r="26976" spans="11:16">
      <c r="K26976" s="14" t="str">
        <v/>
      </c>
      <c r="L26976" s="14" t="str">
        <v/>
      </c>
      <c r="O26976" s="14" t="str">
        <v/>
      </c>
      <c r="P26976" s="14" t="str">
        <f ca="1"/>
        <v>Low Cap</v>
      </c>
    </row>
    <row r="26977" spans="11:16">
      <c r="K26977" s="14" t="str">
        <v/>
      </c>
      <c r="L26977" s="14" t="str">
        <v/>
      </c>
      <c r="O26977" s="14" t="str">
        <v/>
      </c>
      <c r="P26977" s="14" t="str">
        <f ca="1"/>
        <v>Low Cap</v>
      </c>
    </row>
    <row r="26978" spans="11:16">
      <c r="K26978" s="14" t="str">
        <v/>
      </c>
      <c r="L26978" s="14" t="str">
        <v/>
      </c>
      <c r="O26978" s="14" t="str">
        <v/>
      </c>
      <c r="P26978" s="14" t="str">
        <f ca="1"/>
        <v>Low Cap</v>
      </c>
    </row>
    <row r="26979" spans="11:16">
      <c r="K26979" s="14" t="str">
        <v/>
      </c>
      <c r="L26979" s="14" t="str">
        <v/>
      </c>
      <c r="O26979" s="14" t="str">
        <v/>
      </c>
      <c r="P26979" s="14" t="str">
        <f ca="1"/>
        <v>Low Cap</v>
      </c>
    </row>
    <row r="26980" spans="11:16">
      <c r="K26980" s="14" t="str">
        <v/>
      </c>
      <c r="L26980" s="14" t="str">
        <v/>
      </c>
      <c r="O26980" s="14" t="str">
        <v/>
      </c>
      <c r="P26980" s="14" t="str">
        <f ca="1"/>
        <v>Low Cap</v>
      </c>
    </row>
    <row r="26981" spans="11:16">
      <c r="K26981" s="14" t="str">
        <v/>
      </c>
      <c r="L26981" s="14" t="str">
        <v/>
      </c>
      <c r="O26981" s="14" t="str">
        <v/>
      </c>
      <c r="P26981" s="14" t="str">
        <f ca="1"/>
        <v>Low Cap</v>
      </c>
    </row>
    <row r="26982" spans="11:16">
      <c r="K26982" s="14" t="str">
        <v/>
      </c>
      <c r="L26982" s="14" t="str">
        <v/>
      </c>
      <c r="O26982" s="14" t="str">
        <v/>
      </c>
      <c r="P26982" s="14" t="str">
        <f ca="1"/>
        <v>Low Cap</v>
      </c>
    </row>
    <row r="26983" spans="11:16">
      <c r="K26983" s="14" t="str">
        <v/>
      </c>
      <c r="L26983" s="14" t="str">
        <v/>
      </c>
      <c r="O26983" s="14" t="str">
        <v/>
      </c>
      <c r="P26983" s="14" t="str">
        <f ca="1"/>
        <v>Low Cap</v>
      </c>
    </row>
    <row r="26984" spans="11:16">
      <c r="K26984" s="14" t="str">
        <v/>
      </c>
      <c r="L26984" s="14" t="str">
        <v/>
      </c>
      <c r="O26984" s="14" t="str">
        <v/>
      </c>
      <c r="P26984" s="14" t="str">
        <f ca="1"/>
        <v>Low Cap</v>
      </c>
    </row>
    <row r="26985" spans="11:16">
      <c r="K26985" s="14" t="str">
        <v/>
      </c>
      <c r="L26985" s="14" t="str">
        <v/>
      </c>
      <c r="O26985" s="14" t="str">
        <v/>
      </c>
      <c r="P26985" s="14" t="str">
        <f ca="1"/>
        <v>Low Cap</v>
      </c>
    </row>
    <row r="26986" spans="11:16">
      <c r="K26986" s="14" t="str">
        <v/>
      </c>
      <c r="L26986" s="14" t="str">
        <v/>
      </c>
      <c r="O26986" s="14" t="str">
        <v/>
      </c>
      <c r="P26986" s="14" t="str">
        <f ca="1"/>
        <v>Low Cap</v>
      </c>
    </row>
    <row r="26987" spans="11:16">
      <c r="K26987" s="14" t="str">
        <v/>
      </c>
      <c r="L26987" s="14" t="str">
        <v/>
      </c>
      <c r="O26987" s="14" t="str">
        <v/>
      </c>
      <c r="P26987" s="14" t="str">
        <f ca="1"/>
        <v>Low Cap</v>
      </c>
    </row>
    <row r="26988" spans="11:16">
      <c r="K26988" s="14" t="str">
        <v/>
      </c>
      <c r="L26988" s="14" t="str">
        <v/>
      </c>
      <c r="O26988" s="14" t="str">
        <v/>
      </c>
      <c r="P26988" s="14" t="str">
        <f ca="1"/>
        <v>Low Cap</v>
      </c>
    </row>
    <row r="26989" spans="11:16">
      <c r="K26989" s="14" t="str">
        <v/>
      </c>
      <c r="L26989" s="14" t="str">
        <v/>
      </c>
      <c r="O26989" s="14" t="str">
        <v/>
      </c>
      <c r="P26989" s="14" t="str">
        <f ca="1"/>
        <v>Low Cap</v>
      </c>
    </row>
    <row r="26990" spans="11:16">
      <c r="K26990" s="14" t="str">
        <v/>
      </c>
      <c r="L26990" s="14" t="str">
        <v/>
      </c>
      <c r="O26990" s="14" t="str">
        <v/>
      </c>
      <c r="P26990" s="14" t="str">
        <f ca="1"/>
        <v>Low Cap</v>
      </c>
    </row>
    <row r="26991" spans="11:16">
      <c r="K26991" s="14" t="str">
        <v/>
      </c>
      <c r="L26991" s="14" t="str">
        <v/>
      </c>
      <c r="O26991" s="14" t="str">
        <v/>
      </c>
      <c r="P26991" s="14" t="str">
        <f ca="1"/>
        <v>Low Cap</v>
      </c>
    </row>
    <row r="26992" spans="11:16">
      <c r="K26992" s="14" t="str">
        <v/>
      </c>
      <c r="L26992" s="14" t="str">
        <v/>
      </c>
      <c r="O26992" s="14" t="str">
        <v/>
      </c>
      <c r="P26992" s="14" t="str">
        <f ca="1"/>
        <v>Low Cap</v>
      </c>
    </row>
    <row r="26993" spans="11:16">
      <c r="K26993" s="14" t="str">
        <v/>
      </c>
      <c r="L26993" s="14" t="str">
        <v/>
      </c>
      <c r="O26993" s="14" t="str">
        <v/>
      </c>
      <c r="P26993" s="14" t="str">
        <f ca="1"/>
        <v>Low Cap</v>
      </c>
    </row>
    <row r="26994" spans="11:16">
      <c r="K26994" s="14" t="str">
        <v/>
      </c>
      <c r="L26994" s="14" t="str">
        <v/>
      </c>
      <c r="O26994" s="14" t="str">
        <v/>
      </c>
      <c r="P26994" s="14" t="str">
        <f ca="1"/>
        <v>Low Cap</v>
      </c>
    </row>
    <row r="26995" spans="11:16">
      <c r="K26995" s="14" t="str">
        <v/>
      </c>
      <c r="L26995" s="14" t="str">
        <v/>
      </c>
      <c r="O26995" s="14" t="str">
        <v/>
      </c>
      <c r="P26995" s="14" t="str">
        <f ca="1"/>
        <v>Low Cap</v>
      </c>
    </row>
    <row r="26996" spans="11:16">
      <c r="K26996" s="14" t="str">
        <v/>
      </c>
      <c r="L26996" s="14" t="str">
        <v/>
      </c>
      <c r="O26996" s="14" t="str">
        <v/>
      </c>
      <c r="P26996" s="14" t="str">
        <f ca="1"/>
        <v>Low Cap</v>
      </c>
    </row>
    <row r="26997" spans="11:16">
      <c r="K26997" s="14" t="str">
        <v/>
      </c>
      <c r="L26997" s="14" t="str">
        <v/>
      </c>
      <c r="O26997" s="14" t="str">
        <v/>
      </c>
      <c r="P26997" s="14" t="str">
        <f ca="1"/>
        <v>Low Cap</v>
      </c>
    </row>
    <row r="26998" spans="11:16">
      <c r="K26998" s="14" t="str">
        <v/>
      </c>
      <c r="L26998" s="14" t="str">
        <v/>
      </c>
      <c r="O26998" s="14" t="str">
        <v/>
      </c>
      <c r="P26998" s="14" t="str">
        <f ca="1"/>
        <v>Low Cap</v>
      </c>
    </row>
    <row r="26999" spans="11:16">
      <c r="K26999" s="14" t="str">
        <v/>
      </c>
      <c r="L26999" s="14" t="str">
        <v/>
      </c>
      <c r="O26999" s="14" t="str">
        <v/>
      </c>
      <c r="P26999" s="14" t="str">
        <f ca="1"/>
        <v>Low Cap</v>
      </c>
    </row>
    <row r="27000" spans="11:16">
      <c r="K27000" s="14" t="str">
        <v/>
      </c>
      <c r="L27000" s="14" t="str">
        <v/>
      </c>
      <c r="O27000" s="14" t="str">
        <v/>
      </c>
      <c r="P27000" s="14" t="str">
        <f ca="1"/>
        <v>Low Cap</v>
      </c>
    </row>
    <row r="27001" spans="11:16">
      <c r="K27001" s="14" t="str">
        <v/>
      </c>
      <c r="L27001" s="14" t="str">
        <v/>
      </c>
      <c r="O27001" s="14" t="str">
        <v/>
      </c>
      <c r="P27001" s="14" t="str">
        <f ca="1"/>
        <v>Low Cap</v>
      </c>
    </row>
    <row r="27002" spans="11:16">
      <c r="K27002" s="14" t="str">
        <v/>
      </c>
      <c r="L27002" s="14" t="str">
        <v/>
      </c>
      <c r="O27002" s="14" t="str">
        <v/>
      </c>
      <c r="P27002" s="14" t="str">
        <f ca="1"/>
        <v>Low Cap</v>
      </c>
    </row>
    <row r="27003" spans="11:16">
      <c r="K27003" s="14" t="str">
        <v/>
      </c>
      <c r="L27003" s="14" t="str">
        <v/>
      </c>
      <c r="O27003" s="14" t="str">
        <v/>
      </c>
      <c r="P27003" s="14" t="str">
        <f ca="1"/>
        <v>Low Cap</v>
      </c>
    </row>
    <row r="27004" spans="11:16">
      <c r="K27004" s="14" t="str">
        <v/>
      </c>
      <c r="L27004" s="14" t="str">
        <v/>
      </c>
      <c r="O27004" s="14" t="str">
        <v/>
      </c>
      <c r="P27004" s="14" t="str">
        <f ca="1"/>
        <v>Low Cap</v>
      </c>
    </row>
    <row r="27005" spans="11:16">
      <c r="K27005" s="14" t="str">
        <v/>
      </c>
      <c r="L27005" s="14" t="str">
        <v/>
      </c>
      <c r="O27005" s="14" t="str">
        <v/>
      </c>
      <c r="P27005" s="14" t="str">
        <f ca="1"/>
        <v>Low Cap</v>
      </c>
    </row>
    <row r="27006" spans="11:16">
      <c r="K27006" s="14" t="str">
        <v/>
      </c>
      <c r="L27006" s="14" t="str">
        <v/>
      </c>
      <c r="O27006" s="14" t="str">
        <v/>
      </c>
      <c r="P27006" s="14" t="str">
        <f ca="1"/>
        <v>Low Cap</v>
      </c>
    </row>
    <row r="27007" spans="11:16">
      <c r="K27007" s="14" t="str">
        <v/>
      </c>
      <c r="L27007" s="14" t="str">
        <v/>
      </c>
      <c r="O27007" s="14" t="str">
        <v/>
      </c>
      <c r="P27007" s="14" t="str">
        <f ca="1"/>
        <v>Low Cap</v>
      </c>
    </row>
    <row r="27008" spans="11:16">
      <c r="K27008" s="14" t="str">
        <v/>
      </c>
      <c r="L27008" s="14" t="str">
        <v/>
      </c>
      <c r="O27008" s="14" t="str">
        <v/>
      </c>
      <c r="P27008" s="14" t="str">
        <f ca="1"/>
        <v>Low Cap</v>
      </c>
    </row>
    <row r="27009" spans="11:16">
      <c r="K27009" s="14" t="str">
        <v/>
      </c>
      <c r="L27009" s="14" t="str">
        <v/>
      </c>
      <c r="O27009" s="14" t="str">
        <v/>
      </c>
      <c r="P27009" s="14" t="str">
        <f ca="1"/>
        <v>Low Cap</v>
      </c>
    </row>
    <row r="27010" spans="11:16">
      <c r="K27010" s="14" t="str">
        <v/>
      </c>
      <c r="L27010" s="14" t="str">
        <v/>
      </c>
      <c r="O27010" s="14" t="str">
        <v/>
      </c>
      <c r="P27010" s="14" t="str">
        <f ca="1"/>
        <v>Low Cap</v>
      </c>
    </row>
    <row r="27011" spans="11:16">
      <c r="K27011" s="14" t="str">
        <v/>
      </c>
      <c r="L27011" s="14" t="str">
        <v/>
      </c>
      <c r="O27011" s="14" t="str">
        <v/>
      </c>
      <c r="P27011" s="14" t="str">
        <f ca="1"/>
        <v>Low Cap</v>
      </c>
    </row>
    <row r="27012" spans="11:16">
      <c r="K27012" s="14" t="str">
        <v/>
      </c>
      <c r="L27012" s="14" t="str">
        <v/>
      </c>
      <c r="O27012" s="14" t="str">
        <v/>
      </c>
      <c r="P27012" s="14" t="str">
        <f ca="1"/>
        <v>Low Cap</v>
      </c>
    </row>
    <row r="27013" spans="11:16">
      <c r="K27013" s="14" t="str">
        <v/>
      </c>
      <c r="L27013" s="14" t="str">
        <v/>
      </c>
      <c r="O27013" s="14" t="str">
        <v/>
      </c>
      <c r="P27013" s="14" t="str">
        <f ca="1"/>
        <v>Low Cap</v>
      </c>
    </row>
    <row r="27014" spans="11:16">
      <c r="K27014" s="14" t="str">
        <v/>
      </c>
      <c r="L27014" s="14" t="str">
        <v/>
      </c>
      <c r="O27014" s="14" t="str">
        <v/>
      </c>
      <c r="P27014" s="14" t="str">
        <f ca="1"/>
        <v>Low Cap</v>
      </c>
    </row>
    <row r="27015" spans="11:16">
      <c r="K27015" s="14" t="str">
        <v/>
      </c>
      <c r="L27015" s="14" t="str">
        <v/>
      </c>
      <c r="O27015" s="14" t="str">
        <v/>
      </c>
      <c r="P27015" s="14" t="str">
        <f ca="1"/>
        <v>Low Cap</v>
      </c>
    </row>
    <row r="27016" spans="11:16">
      <c r="K27016" s="14" t="str">
        <v/>
      </c>
      <c r="L27016" s="14" t="str">
        <v/>
      </c>
      <c r="O27016" s="14" t="str">
        <v/>
      </c>
      <c r="P27016" s="14" t="str">
        <f ca="1"/>
        <v>Low Cap</v>
      </c>
    </row>
    <row r="27017" spans="11:16">
      <c r="K27017" s="14" t="str">
        <v/>
      </c>
      <c r="L27017" s="14" t="str">
        <v/>
      </c>
      <c r="O27017" s="14" t="str">
        <v/>
      </c>
      <c r="P27017" s="14" t="str">
        <f ca="1"/>
        <v>Low Cap</v>
      </c>
    </row>
    <row r="27018" spans="11:16">
      <c r="K27018" s="14" t="str">
        <v/>
      </c>
      <c r="L27018" s="14" t="str">
        <v/>
      </c>
      <c r="O27018" s="14" t="str">
        <v/>
      </c>
      <c r="P27018" s="14" t="str">
        <f ca="1"/>
        <v>Low Cap</v>
      </c>
    </row>
    <row r="27019" spans="11:16">
      <c r="K27019" s="14" t="str">
        <v/>
      </c>
      <c r="L27019" s="14" t="str">
        <v/>
      </c>
      <c r="O27019" s="14" t="str">
        <v/>
      </c>
      <c r="P27019" s="14" t="str">
        <f ca="1"/>
        <v>Low Cap</v>
      </c>
    </row>
    <row r="27020" spans="11:16">
      <c r="K27020" s="14" t="str">
        <v/>
      </c>
      <c r="L27020" s="14" t="str">
        <v/>
      </c>
      <c r="O27020" s="14" t="str">
        <v/>
      </c>
      <c r="P27020" s="14" t="str">
        <f ca="1"/>
        <v>Low Cap</v>
      </c>
    </row>
    <row r="27021" spans="11:16">
      <c r="K27021" s="14" t="str">
        <v/>
      </c>
      <c r="L27021" s="14" t="str">
        <v/>
      </c>
      <c r="O27021" s="14" t="str">
        <v/>
      </c>
      <c r="P27021" s="14" t="str">
        <f ca="1"/>
        <v>Low Cap</v>
      </c>
    </row>
    <row r="27022" spans="11:16">
      <c r="K27022" s="14" t="str">
        <v/>
      </c>
      <c r="L27022" s="14" t="str">
        <v/>
      </c>
      <c r="O27022" s="14" t="str">
        <v/>
      </c>
      <c r="P27022" s="14" t="str">
        <f ca="1"/>
        <v>Low Cap</v>
      </c>
    </row>
    <row r="27023" spans="11:16">
      <c r="K27023" s="14" t="str">
        <v/>
      </c>
      <c r="L27023" s="14" t="str">
        <v/>
      </c>
      <c r="O27023" s="14" t="str">
        <v/>
      </c>
      <c r="P27023" s="14" t="str">
        <f ca="1"/>
        <v>Low Cap</v>
      </c>
    </row>
    <row r="27024" spans="11:16">
      <c r="K27024" s="14" t="str">
        <v/>
      </c>
      <c r="L27024" s="14" t="str">
        <v/>
      </c>
      <c r="O27024" s="14" t="str">
        <v/>
      </c>
      <c r="P27024" s="14" t="str">
        <f ca="1"/>
        <v>Low Cap</v>
      </c>
    </row>
    <row r="27025" spans="11:16">
      <c r="K27025" s="14" t="str">
        <v/>
      </c>
      <c r="L27025" s="14" t="str">
        <v/>
      </c>
      <c r="O27025" s="14" t="str">
        <v/>
      </c>
      <c r="P27025" s="14" t="str">
        <f ca="1"/>
        <v>Low Cap</v>
      </c>
    </row>
    <row r="27026" spans="11:16">
      <c r="K27026" s="14" t="str">
        <v/>
      </c>
      <c r="L27026" s="14" t="str">
        <v/>
      </c>
      <c r="O27026" s="14" t="str">
        <v/>
      </c>
      <c r="P27026" s="14" t="str">
        <f ca="1"/>
        <v>Low Cap</v>
      </c>
    </row>
    <row r="27027" spans="11:16">
      <c r="K27027" s="14" t="str">
        <v/>
      </c>
      <c r="L27027" s="14" t="str">
        <v/>
      </c>
      <c r="O27027" s="14" t="str">
        <v/>
      </c>
      <c r="P27027" s="14" t="str">
        <f ca="1"/>
        <v>Low Cap</v>
      </c>
    </row>
    <row r="27028" spans="11:16">
      <c r="K27028" s="14" t="str">
        <v/>
      </c>
      <c r="L27028" s="14" t="str">
        <v/>
      </c>
      <c r="O27028" s="14" t="str">
        <v/>
      </c>
      <c r="P27028" s="14" t="str">
        <f ca="1"/>
        <v>Low Cap</v>
      </c>
    </row>
    <row r="27029" spans="11:16">
      <c r="K27029" s="14" t="str">
        <v/>
      </c>
      <c r="L27029" s="14" t="str">
        <v/>
      </c>
      <c r="O27029" s="14" t="str">
        <v/>
      </c>
      <c r="P27029" s="14" t="str">
        <f ca="1"/>
        <v>Low Cap</v>
      </c>
    </row>
    <row r="27030" spans="11:16">
      <c r="K27030" s="14" t="str">
        <v/>
      </c>
      <c r="L27030" s="14" t="str">
        <v/>
      </c>
      <c r="O27030" s="14" t="str">
        <v/>
      </c>
      <c r="P27030" s="14" t="str">
        <f ca="1"/>
        <v>Low Cap</v>
      </c>
    </row>
    <row r="27031" spans="11:16">
      <c r="K27031" s="14" t="str">
        <v/>
      </c>
      <c r="L27031" s="14" t="str">
        <v/>
      </c>
      <c r="O27031" s="14" t="str">
        <v/>
      </c>
      <c r="P27031" s="14" t="str">
        <f ca="1"/>
        <v>Low Cap</v>
      </c>
    </row>
    <row r="27032" spans="11:16">
      <c r="K27032" s="14" t="str">
        <v/>
      </c>
      <c r="L27032" s="14" t="str">
        <v/>
      </c>
      <c r="O27032" s="14" t="str">
        <v/>
      </c>
      <c r="P27032" s="14" t="str">
        <f ca="1"/>
        <v>Low Cap</v>
      </c>
    </row>
    <row r="27033" spans="11:16">
      <c r="K27033" s="14" t="str">
        <v/>
      </c>
      <c r="L27033" s="14" t="str">
        <v/>
      </c>
      <c r="O27033" s="14" t="str">
        <v/>
      </c>
      <c r="P27033" s="14" t="str">
        <f ca="1"/>
        <v>Low Cap</v>
      </c>
    </row>
    <row r="27034" spans="11:16">
      <c r="K27034" s="14" t="str">
        <v/>
      </c>
      <c r="L27034" s="14" t="str">
        <v/>
      </c>
      <c r="O27034" s="14" t="str">
        <v/>
      </c>
      <c r="P27034" s="14" t="str">
        <f ca="1"/>
        <v>Low Cap</v>
      </c>
    </row>
    <row r="27035" spans="11:16">
      <c r="K27035" s="14" t="str">
        <v/>
      </c>
      <c r="L27035" s="14" t="str">
        <v/>
      </c>
      <c r="O27035" s="14" t="str">
        <v/>
      </c>
      <c r="P27035" s="14" t="str">
        <f ca="1"/>
        <v>Low Cap</v>
      </c>
    </row>
    <row r="27036" spans="11:16">
      <c r="K27036" s="14" t="str">
        <v/>
      </c>
      <c r="L27036" s="14" t="str">
        <v/>
      </c>
      <c r="O27036" s="14" t="str">
        <v/>
      </c>
      <c r="P27036" s="14" t="str">
        <f ca="1"/>
        <v>Low Cap</v>
      </c>
    </row>
    <row r="27037" spans="11:16">
      <c r="K27037" s="14" t="str">
        <v/>
      </c>
      <c r="L27037" s="14" t="str">
        <v/>
      </c>
      <c r="O27037" s="14" t="str">
        <v/>
      </c>
      <c r="P27037" s="14" t="str">
        <f ca="1"/>
        <v>Low Cap</v>
      </c>
    </row>
    <row r="27038" spans="11:16">
      <c r="K27038" s="14" t="str">
        <v/>
      </c>
      <c r="L27038" s="14" t="str">
        <v/>
      </c>
      <c r="O27038" s="14" t="str">
        <v/>
      </c>
      <c r="P27038" s="14" t="str">
        <f ca="1"/>
        <v>Low Cap</v>
      </c>
    </row>
    <row r="27039" spans="11:16">
      <c r="K27039" s="14" t="str">
        <v/>
      </c>
      <c r="L27039" s="14" t="str">
        <v/>
      </c>
      <c r="O27039" s="14" t="str">
        <v/>
      </c>
      <c r="P27039" s="14" t="str">
        <f ca="1"/>
        <v>Low Cap</v>
      </c>
    </row>
    <row r="27040" spans="11:16">
      <c r="K27040" s="14" t="str">
        <v/>
      </c>
      <c r="L27040" s="14" t="str">
        <v/>
      </c>
      <c r="O27040" s="14" t="str">
        <v/>
      </c>
      <c r="P27040" s="14" t="str">
        <f ca="1"/>
        <v>Low Cap</v>
      </c>
    </row>
    <row r="27041" spans="11:16">
      <c r="K27041" s="14" t="str">
        <v/>
      </c>
      <c r="L27041" s="14" t="str">
        <v/>
      </c>
      <c r="O27041" s="14" t="str">
        <v/>
      </c>
      <c r="P27041" s="14" t="str">
        <f ca="1"/>
        <v>Low Cap</v>
      </c>
    </row>
    <row r="27042" spans="11:16">
      <c r="K27042" s="14" t="str">
        <v/>
      </c>
      <c r="L27042" s="14" t="str">
        <v/>
      </c>
      <c r="O27042" s="14" t="str">
        <v/>
      </c>
      <c r="P27042" s="14" t="str">
        <f ca="1"/>
        <v>Low Cap</v>
      </c>
    </row>
    <row r="27043" spans="11:16">
      <c r="K27043" s="14" t="str">
        <v/>
      </c>
      <c r="L27043" s="14" t="str">
        <v/>
      </c>
      <c r="O27043" s="14" t="str">
        <v/>
      </c>
      <c r="P27043" s="14" t="str">
        <f ca="1"/>
        <v>Low Cap</v>
      </c>
    </row>
    <row r="27044" spans="11:16">
      <c r="K27044" s="14" t="str">
        <v/>
      </c>
      <c r="L27044" s="14" t="str">
        <v/>
      </c>
      <c r="O27044" s="14" t="str">
        <v/>
      </c>
      <c r="P27044" s="14" t="str">
        <f ca="1"/>
        <v>Low Cap</v>
      </c>
    </row>
    <row r="27045" spans="11:16">
      <c r="K27045" s="14" t="str">
        <v/>
      </c>
      <c r="L27045" s="14" t="str">
        <v/>
      </c>
      <c r="O27045" s="14" t="str">
        <v/>
      </c>
      <c r="P27045" s="14" t="str">
        <f ca="1"/>
        <v>Low Cap</v>
      </c>
    </row>
    <row r="27046" spans="11:16">
      <c r="K27046" s="14" t="str">
        <v/>
      </c>
      <c r="L27046" s="14" t="str">
        <v/>
      </c>
      <c r="O27046" s="14" t="str">
        <v/>
      </c>
      <c r="P27046" s="14" t="str">
        <f ca="1"/>
        <v>Low Cap</v>
      </c>
    </row>
    <row r="27047" spans="11:16">
      <c r="K27047" s="14" t="str">
        <v/>
      </c>
      <c r="L27047" s="14" t="str">
        <v/>
      </c>
      <c r="O27047" s="14" t="str">
        <v/>
      </c>
      <c r="P27047" s="14" t="str">
        <f ca="1"/>
        <v>Low Cap</v>
      </c>
    </row>
    <row r="27048" spans="11:16">
      <c r="K27048" s="14" t="str">
        <v/>
      </c>
      <c r="L27048" s="14" t="str">
        <v/>
      </c>
      <c r="O27048" s="14" t="str">
        <v/>
      </c>
      <c r="P27048" s="14" t="str">
        <f ca="1"/>
        <v>Low Cap</v>
      </c>
    </row>
    <row r="27049" spans="11:16">
      <c r="K27049" s="14" t="str">
        <v/>
      </c>
      <c r="L27049" s="14" t="str">
        <v/>
      </c>
      <c r="O27049" s="14" t="str">
        <v/>
      </c>
      <c r="P27049" s="14" t="str">
        <f ca="1"/>
        <v>Low Cap</v>
      </c>
    </row>
    <row r="27050" spans="11:16">
      <c r="K27050" s="14" t="str">
        <v/>
      </c>
      <c r="L27050" s="14" t="str">
        <v/>
      </c>
      <c r="O27050" s="14" t="str">
        <v/>
      </c>
      <c r="P27050" s="14" t="str">
        <f ca="1"/>
        <v>Low Cap</v>
      </c>
    </row>
    <row r="27051" spans="11:16">
      <c r="K27051" s="14" t="str">
        <v/>
      </c>
      <c r="L27051" s="14" t="str">
        <v/>
      </c>
      <c r="O27051" s="14" t="str">
        <v/>
      </c>
      <c r="P27051" s="14" t="str">
        <f ca="1"/>
        <v>Low Cap</v>
      </c>
    </row>
    <row r="27052" spans="11:16">
      <c r="K27052" s="14" t="str">
        <v/>
      </c>
      <c r="L27052" s="14" t="str">
        <v/>
      </c>
      <c r="O27052" s="14" t="str">
        <v/>
      </c>
      <c r="P27052" s="14" t="str">
        <f ca="1"/>
        <v>Low Cap</v>
      </c>
    </row>
    <row r="27053" spans="11:16">
      <c r="K27053" s="14" t="str">
        <v/>
      </c>
      <c r="L27053" s="14" t="str">
        <v/>
      </c>
      <c r="O27053" s="14" t="str">
        <v/>
      </c>
      <c r="P27053" s="14" t="str">
        <f ca="1"/>
        <v>Low Cap</v>
      </c>
    </row>
    <row r="27054" spans="11:16">
      <c r="K27054" s="14" t="str">
        <v/>
      </c>
      <c r="L27054" s="14" t="str">
        <v/>
      </c>
      <c r="O27054" s="14" t="str">
        <v/>
      </c>
      <c r="P27054" s="14" t="str">
        <f ca="1"/>
        <v>Low Cap</v>
      </c>
    </row>
    <row r="27055" spans="11:16">
      <c r="K27055" s="14" t="str">
        <v/>
      </c>
      <c r="L27055" s="14" t="str">
        <v/>
      </c>
      <c r="O27055" s="14" t="str">
        <v/>
      </c>
      <c r="P27055" s="14" t="str">
        <f ca="1"/>
        <v>Low Cap</v>
      </c>
    </row>
    <row r="27056" spans="11:16">
      <c r="K27056" s="14" t="str">
        <v/>
      </c>
      <c r="L27056" s="14" t="str">
        <v/>
      </c>
      <c r="O27056" s="14" t="str">
        <v/>
      </c>
      <c r="P27056" s="14" t="str">
        <f ca="1"/>
        <v>Low Cap</v>
      </c>
    </row>
    <row r="27057" spans="11:16">
      <c r="K27057" s="14" t="str">
        <v/>
      </c>
      <c r="L27057" s="14" t="str">
        <v/>
      </c>
      <c r="O27057" s="14" t="str">
        <v/>
      </c>
      <c r="P27057" s="14" t="str">
        <f ca="1"/>
        <v>Low Cap</v>
      </c>
    </row>
    <row r="27058" spans="11:16">
      <c r="K27058" s="14" t="str">
        <v/>
      </c>
      <c r="L27058" s="14" t="str">
        <v/>
      </c>
      <c r="O27058" s="14" t="str">
        <v/>
      </c>
      <c r="P27058" s="14" t="str">
        <f ca="1"/>
        <v>Low Cap</v>
      </c>
    </row>
    <row r="27059" spans="11:16">
      <c r="K27059" s="14" t="str">
        <v/>
      </c>
      <c r="L27059" s="14" t="str">
        <v/>
      </c>
      <c r="O27059" s="14" t="str">
        <v/>
      </c>
      <c r="P27059" s="14" t="str">
        <f ca="1"/>
        <v>Low Cap</v>
      </c>
    </row>
    <row r="27060" spans="11:16">
      <c r="K27060" s="14" t="str">
        <v/>
      </c>
      <c r="L27060" s="14" t="str">
        <v/>
      </c>
      <c r="O27060" s="14" t="str">
        <v/>
      </c>
      <c r="P27060" s="14" t="str">
        <f ca="1"/>
        <v>Low Cap</v>
      </c>
    </row>
    <row r="27061" spans="11:16">
      <c r="K27061" s="14" t="str">
        <v/>
      </c>
      <c r="L27061" s="14" t="str">
        <v/>
      </c>
      <c r="O27061" s="14" t="str">
        <v/>
      </c>
      <c r="P27061" s="14" t="str">
        <f ca="1"/>
        <v>Low Cap</v>
      </c>
    </row>
    <row r="27062" spans="11:16">
      <c r="K27062" s="14" t="str">
        <v/>
      </c>
      <c r="L27062" s="14" t="str">
        <v/>
      </c>
      <c r="O27062" s="14" t="str">
        <v/>
      </c>
      <c r="P27062" s="14" t="str">
        <f ca="1"/>
        <v>Low Cap</v>
      </c>
    </row>
    <row r="27063" spans="11:16">
      <c r="K27063" s="14" t="str">
        <v/>
      </c>
      <c r="L27063" s="14" t="str">
        <v/>
      </c>
      <c r="O27063" s="14" t="str">
        <v/>
      </c>
      <c r="P27063" s="14" t="str">
        <f ca="1"/>
        <v>Low Cap</v>
      </c>
    </row>
    <row r="27064" spans="11:16">
      <c r="K27064" s="14" t="str">
        <v/>
      </c>
      <c r="L27064" s="14" t="str">
        <v/>
      </c>
      <c r="O27064" s="14" t="str">
        <v/>
      </c>
      <c r="P27064" s="14" t="str">
        <f ca="1"/>
        <v>Low Cap</v>
      </c>
    </row>
    <row r="27065" spans="11:16">
      <c r="K27065" s="14" t="str">
        <v/>
      </c>
      <c r="L27065" s="14" t="str">
        <v/>
      </c>
      <c r="O27065" s="14" t="str">
        <v/>
      </c>
      <c r="P27065" s="14" t="str">
        <f ca="1"/>
        <v>Low Cap</v>
      </c>
    </row>
    <row r="27066" spans="11:16">
      <c r="K27066" s="14" t="str">
        <v/>
      </c>
      <c r="L27066" s="14" t="str">
        <v/>
      </c>
      <c r="O27066" s="14" t="str">
        <v/>
      </c>
      <c r="P27066" s="14" t="str">
        <f ca="1"/>
        <v>Low Cap</v>
      </c>
    </row>
    <row r="27067" spans="11:16">
      <c r="K27067" s="14" t="str">
        <v/>
      </c>
      <c r="L27067" s="14" t="str">
        <v/>
      </c>
      <c r="O27067" s="14" t="str">
        <v/>
      </c>
      <c r="P27067" s="14" t="str">
        <f ca="1"/>
        <v>Low Cap</v>
      </c>
    </row>
    <row r="27068" spans="11:16">
      <c r="K27068" s="14" t="str">
        <v/>
      </c>
      <c r="L27068" s="14" t="str">
        <v/>
      </c>
      <c r="O27068" s="14" t="str">
        <v/>
      </c>
      <c r="P27068" s="14" t="str">
        <f ca="1"/>
        <v>Low Cap</v>
      </c>
    </row>
    <row r="27069" spans="11:16">
      <c r="K27069" s="14" t="str">
        <v/>
      </c>
      <c r="L27069" s="14" t="str">
        <v/>
      </c>
      <c r="O27069" s="14" t="str">
        <v/>
      </c>
      <c r="P27069" s="14" t="str">
        <f ca="1"/>
        <v>Low Cap</v>
      </c>
    </row>
    <row r="27070" spans="11:16">
      <c r="K27070" s="14" t="str">
        <v/>
      </c>
      <c r="L27070" s="14" t="str">
        <v/>
      </c>
      <c r="O27070" s="14" t="str">
        <v/>
      </c>
      <c r="P27070" s="14" t="str">
        <f ca="1"/>
        <v>Low Cap</v>
      </c>
    </row>
    <row r="27071" spans="11:16">
      <c r="K27071" s="14" t="str">
        <v/>
      </c>
      <c r="L27071" s="14" t="str">
        <v/>
      </c>
      <c r="O27071" s="14" t="str">
        <v/>
      </c>
      <c r="P27071" s="14" t="str">
        <f ca="1"/>
        <v>Low Cap</v>
      </c>
    </row>
    <row r="27072" spans="11:16">
      <c r="K27072" s="14" t="str">
        <v/>
      </c>
      <c r="L27072" s="14" t="str">
        <v/>
      </c>
      <c r="O27072" s="14" t="str">
        <v/>
      </c>
      <c r="P27072" s="14" t="str">
        <f ca="1"/>
        <v>Low Cap</v>
      </c>
    </row>
    <row r="27073" spans="11:16">
      <c r="K27073" s="14" t="str">
        <v/>
      </c>
      <c r="L27073" s="14" t="str">
        <v/>
      </c>
      <c r="O27073" s="14" t="str">
        <v/>
      </c>
      <c r="P27073" s="14" t="str">
        <f ca="1"/>
        <v>Low Cap</v>
      </c>
    </row>
    <row r="27074" spans="11:16">
      <c r="K27074" s="14" t="str">
        <v/>
      </c>
      <c r="L27074" s="14" t="str">
        <v/>
      </c>
      <c r="O27074" s="14" t="str">
        <v/>
      </c>
      <c r="P27074" s="14" t="str">
        <f ca="1"/>
        <v>Low Cap</v>
      </c>
    </row>
    <row r="27075" spans="11:16">
      <c r="K27075" s="14" t="str">
        <v/>
      </c>
      <c r="L27075" s="14" t="str">
        <v/>
      </c>
      <c r="O27075" s="14" t="str">
        <v/>
      </c>
      <c r="P27075" s="14" t="str">
        <f ca="1"/>
        <v>Low Cap</v>
      </c>
    </row>
    <row r="27076" spans="11:16">
      <c r="K27076" s="14" t="str">
        <v/>
      </c>
      <c r="L27076" s="14" t="str">
        <v/>
      </c>
      <c r="O27076" s="14" t="str">
        <v/>
      </c>
      <c r="P27076" s="14" t="str">
        <f ca="1"/>
        <v>Low Cap</v>
      </c>
    </row>
    <row r="27077" spans="11:16">
      <c r="K27077" s="14" t="str">
        <v/>
      </c>
      <c r="L27077" s="14" t="str">
        <v/>
      </c>
      <c r="O27077" s="14" t="str">
        <v/>
      </c>
      <c r="P27077" s="14" t="str">
        <f ca="1"/>
        <v>Low Cap</v>
      </c>
    </row>
    <row r="27078" spans="11:16">
      <c r="K27078" s="14" t="str">
        <v/>
      </c>
      <c r="L27078" s="14" t="str">
        <v/>
      </c>
      <c r="O27078" s="14" t="str">
        <v/>
      </c>
      <c r="P27078" s="14" t="str">
        <f ca="1"/>
        <v>Low Cap</v>
      </c>
    </row>
    <row r="27079" spans="11:16">
      <c r="K27079" s="14" t="str">
        <v/>
      </c>
      <c r="L27079" s="14" t="str">
        <v/>
      </c>
      <c r="O27079" s="14" t="str">
        <v/>
      </c>
      <c r="P27079" s="14" t="str">
        <f ca="1"/>
        <v>Low Cap</v>
      </c>
    </row>
    <row r="27080" spans="11:16">
      <c r="K27080" s="14" t="str">
        <v/>
      </c>
      <c r="L27080" s="14" t="str">
        <v/>
      </c>
      <c r="O27080" s="14" t="str">
        <v/>
      </c>
      <c r="P27080" s="14" t="str">
        <f ca="1"/>
        <v>Low Cap</v>
      </c>
    </row>
    <row r="27081" spans="11:16">
      <c r="K27081" s="14" t="str">
        <v/>
      </c>
      <c r="L27081" s="14" t="str">
        <v/>
      </c>
      <c r="O27081" s="14" t="str">
        <v/>
      </c>
      <c r="P27081" s="14" t="str">
        <f ca="1"/>
        <v>Low Cap</v>
      </c>
    </row>
    <row r="27082" spans="11:16">
      <c r="K27082" s="14" t="str">
        <v/>
      </c>
      <c r="L27082" s="14" t="str">
        <v/>
      </c>
      <c r="O27082" s="14" t="str">
        <v/>
      </c>
      <c r="P27082" s="14" t="str">
        <f ca="1"/>
        <v>Low Cap</v>
      </c>
    </row>
    <row r="27083" spans="11:16">
      <c r="K27083" s="14" t="str">
        <v/>
      </c>
      <c r="L27083" s="14" t="str">
        <v/>
      </c>
      <c r="O27083" s="14" t="str">
        <v/>
      </c>
      <c r="P27083" s="14" t="str">
        <f ca="1"/>
        <v>Low Cap</v>
      </c>
    </row>
    <row r="27084" spans="11:16">
      <c r="K27084" s="14" t="str">
        <v/>
      </c>
      <c r="L27084" s="14" t="str">
        <v/>
      </c>
      <c r="O27084" s="14" t="str">
        <v/>
      </c>
      <c r="P27084" s="14" t="str">
        <f ca="1"/>
        <v>Low Cap</v>
      </c>
    </row>
    <row r="27085" spans="11:16">
      <c r="K27085" s="14" t="str">
        <v/>
      </c>
      <c r="L27085" s="14" t="str">
        <v/>
      </c>
      <c r="O27085" s="14" t="str">
        <v/>
      </c>
      <c r="P27085" s="14" t="str">
        <f ca="1"/>
        <v>Low Cap</v>
      </c>
    </row>
    <row r="27086" spans="11:16">
      <c r="K27086" s="14" t="str">
        <v/>
      </c>
      <c r="L27086" s="14" t="str">
        <v/>
      </c>
      <c r="O27086" s="14" t="str">
        <v/>
      </c>
      <c r="P27086" s="14" t="str">
        <f ca="1"/>
        <v>Low Cap</v>
      </c>
    </row>
    <row r="27087" spans="11:16">
      <c r="K27087" s="14" t="str">
        <v/>
      </c>
      <c r="L27087" s="14" t="str">
        <v/>
      </c>
      <c r="O27087" s="14" t="str">
        <v/>
      </c>
      <c r="P27087" s="14" t="str">
        <f ca="1"/>
        <v>Low Cap</v>
      </c>
    </row>
    <row r="27088" spans="11:16">
      <c r="K27088" s="14" t="str">
        <v/>
      </c>
      <c r="L27088" s="14" t="str">
        <v/>
      </c>
      <c r="O27088" s="14" t="str">
        <v/>
      </c>
      <c r="P27088" s="14" t="str">
        <f ca="1"/>
        <v>Low Cap</v>
      </c>
    </row>
    <row r="27089" spans="11:16">
      <c r="K27089" s="14" t="str">
        <v/>
      </c>
      <c r="L27089" s="14" t="str">
        <v/>
      </c>
      <c r="O27089" s="14" t="str">
        <v/>
      </c>
      <c r="P27089" s="14" t="str">
        <f ca="1"/>
        <v>Low Cap</v>
      </c>
    </row>
    <row r="27090" spans="11:16">
      <c r="K27090" s="14" t="str">
        <v/>
      </c>
      <c r="L27090" s="14" t="str">
        <v/>
      </c>
      <c r="O27090" s="14" t="str">
        <v/>
      </c>
      <c r="P27090" s="14" t="str">
        <f ca="1"/>
        <v>Low Cap</v>
      </c>
    </row>
    <row r="27091" spans="11:16">
      <c r="K27091" s="14" t="str">
        <v/>
      </c>
      <c r="L27091" s="14" t="str">
        <v/>
      </c>
      <c r="O27091" s="14" t="str">
        <v/>
      </c>
      <c r="P27091" s="14" t="str">
        <f ca="1"/>
        <v>Low Cap</v>
      </c>
    </row>
    <row r="27092" spans="11:16">
      <c r="K27092" s="14" t="str">
        <v/>
      </c>
      <c r="L27092" s="14" t="str">
        <v/>
      </c>
      <c r="O27092" s="14" t="str">
        <v/>
      </c>
      <c r="P27092" s="14" t="str">
        <f ca="1"/>
        <v>Low Cap</v>
      </c>
    </row>
    <row r="27093" spans="11:16">
      <c r="K27093" s="14" t="str">
        <v/>
      </c>
      <c r="L27093" s="14" t="str">
        <v/>
      </c>
      <c r="O27093" s="14" t="str">
        <v/>
      </c>
      <c r="P27093" s="14" t="str">
        <f ca="1"/>
        <v>Low Cap</v>
      </c>
    </row>
    <row r="27094" spans="11:16">
      <c r="K27094" s="14" t="str">
        <v/>
      </c>
      <c r="L27094" s="14" t="str">
        <v/>
      </c>
      <c r="O27094" s="14" t="str">
        <v/>
      </c>
      <c r="P27094" s="14" t="str">
        <f ca="1"/>
        <v>Low Cap</v>
      </c>
    </row>
    <row r="27095" spans="11:16">
      <c r="K27095" s="14" t="str">
        <v/>
      </c>
      <c r="L27095" s="14" t="str">
        <v/>
      </c>
      <c r="O27095" s="14" t="str">
        <v/>
      </c>
      <c r="P27095" s="14" t="str">
        <f ca="1"/>
        <v>Low Cap</v>
      </c>
    </row>
    <row r="27096" spans="11:16">
      <c r="K27096" s="14" t="str">
        <v/>
      </c>
      <c r="L27096" s="14" t="str">
        <v/>
      </c>
      <c r="O27096" s="14" t="str">
        <v/>
      </c>
      <c r="P27096" s="14" t="str">
        <f ca="1"/>
        <v>Low Cap</v>
      </c>
    </row>
    <row r="27097" spans="11:16">
      <c r="K27097" s="14" t="str">
        <v/>
      </c>
      <c r="L27097" s="14" t="str">
        <v/>
      </c>
      <c r="O27097" s="14" t="str">
        <v/>
      </c>
      <c r="P27097" s="14" t="str">
        <f ca="1"/>
        <v>Low Cap</v>
      </c>
    </row>
    <row r="27098" spans="11:16">
      <c r="K27098" s="14" t="str">
        <v/>
      </c>
      <c r="L27098" s="14" t="str">
        <v/>
      </c>
      <c r="O27098" s="14" t="str">
        <v/>
      </c>
      <c r="P27098" s="14" t="str">
        <f ca="1"/>
        <v>Low Cap</v>
      </c>
    </row>
    <row r="27099" spans="11:16">
      <c r="K27099" s="14" t="str">
        <v/>
      </c>
      <c r="L27099" s="14" t="str">
        <v/>
      </c>
      <c r="O27099" s="14" t="str">
        <v/>
      </c>
      <c r="P27099" s="14" t="str">
        <f ca="1"/>
        <v>Low Cap</v>
      </c>
    </row>
    <row r="27100" spans="11:16">
      <c r="K27100" s="14" t="str">
        <v/>
      </c>
      <c r="L27100" s="14" t="str">
        <v/>
      </c>
      <c r="O27100" s="14" t="str">
        <v/>
      </c>
      <c r="P27100" s="14" t="str">
        <f ca="1"/>
        <v>Low Cap</v>
      </c>
    </row>
    <row r="27101" spans="11:16">
      <c r="K27101" s="14" t="str">
        <v/>
      </c>
      <c r="L27101" s="14" t="str">
        <v/>
      </c>
      <c r="O27101" s="14" t="str">
        <v/>
      </c>
      <c r="P27101" s="14" t="str">
        <f ca="1"/>
        <v>Low Cap</v>
      </c>
    </row>
    <row r="27102" spans="11:16">
      <c r="K27102" s="14" t="str">
        <v/>
      </c>
      <c r="L27102" s="14" t="str">
        <v/>
      </c>
      <c r="O27102" s="14" t="str">
        <v/>
      </c>
      <c r="P27102" s="14" t="str">
        <f ca="1"/>
        <v>Low Cap</v>
      </c>
    </row>
    <row r="27103" spans="11:16">
      <c r="K27103" s="14" t="str">
        <v/>
      </c>
      <c r="L27103" s="14" t="str">
        <v/>
      </c>
      <c r="O27103" s="14" t="str">
        <v/>
      </c>
      <c r="P27103" s="14" t="str">
        <f ca="1"/>
        <v>Low Cap</v>
      </c>
    </row>
    <row r="27104" spans="11:16">
      <c r="K27104" s="14" t="str">
        <v/>
      </c>
      <c r="L27104" s="14" t="str">
        <v/>
      </c>
      <c r="O27104" s="14" t="str">
        <v/>
      </c>
      <c r="P27104" s="14" t="str">
        <f ca="1"/>
        <v>Low Cap</v>
      </c>
    </row>
    <row r="27105" spans="11:16">
      <c r="K27105" s="14" t="str">
        <v/>
      </c>
      <c r="L27105" s="14" t="str">
        <v/>
      </c>
      <c r="O27105" s="14" t="str">
        <v/>
      </c>
      <c r="P27105" s="14" t="str">
        <f ca="1"/>
        <v>Low Cap</v>
      </c>
    </row>
    <row r="27106" spans="11:16">
      <c r="K27106" s="14" t="str">
        <v/>
      </c>
      <c r="L27106" s="14" t="str">
        <v/>
      </c>
      <c r="O27106" s="14" t="str">
        <v/>
      </c>
      <c r="P27106" s="14" t="str">
        <f ca="1"/>
        <v>Low Cap</v>
      </c>
    </row>
    <row r="27107" spans="11:16">
      <c r="K27107" s="14" t="str">
        <v/>
      </c>
      <c r="L27107" s="14" t="str">
        <v/>
      </c>
      <c r="O27107" s="14" t="str">
        <v/>
      </c>
      <c r="P27107" s="14" t="str">
        <f ca="1"/>
        <v>Low Cap</v>
      </c>
    </row>
    <row r="27108" spans="11:16">
      <c r="K27108" s="14" t="str">
        <v/>
      </c>
      <c r="L27108" s="14" t="str">
        <v/>
      </c>
      <c r="O27108" s="14" t="str">
        <v/>
      </c>
      <c r="P27108" s="14" t="str">
        <f ca="1"/>
        <v>Low Cap</v>
      </c>
    </row>
    <row r="27109" spans="11:16">
      <c r="K27109" s="14" t="str">
        <v/>
      </c>
      <c r="L27109" s="14" t="str">
        <v/>
      </c>
      <c r="O27109" s="14" t="str">
        <v/>
      </c>
      <c r="P27109" s="14" t="str">
        <f ca="1"/>
        <v>Low Cap</v>
      </c>
    </row>
    <row r="27110" spans="11:16">
      <c r="K27110" s="14" t="str">
        <v/>
      </c>
      <c r="L27110" s="14" t="str">
        <v/>
      </c>
      <c r="O27110" s="14" t="str">
        <v/>
      </c>
      <c r="P27110" s="14" t="str">
        <f ca="1"/>
        <v>Low Cap</v>
      </c>
    </row>
    <row r="27111" spans="11:16">
      <c r="K27111" s="14" t="str">
        <v/>
      </c>
      <c r="L27111" s="14" t="str">
        <v/>
      </c>
      <c r="O27111" s="14" t="str">
        <v/>
      </c>
      <c r="P27111" s="14" t="str">
        <f ca="1"/>
        <v>Low Cap</v>
      </c>
    </row>
    <row r="27112" spans="11:16">
      <c r="K27112" s="14" t="str">
        <v/>
      </c>
      <c r="L27112" s="14" t="str">
        <v/>
      </c>
      <c r="O27112" s="14" t="str">
        <v/>
      </c>
      <c r="P27112" s="14" t="str">
        <f ca="1"/>
        <v>Low Cap</v>
      </c>
    </row>
    <row r="27113" spans="11:16">
      <c r="K27113" s="14" t="str">
        <v/>
      </c>
      <c r="L27113" s="14" t="str">
        <v/>
      </c>
      <c r="O27113" s="14" t="str">
        <v/>
      </c>
      <c r="P27113" s="14" t="str">
        <f ca="1"/>
        <v>Low Cap</v>
      </c>
    </row>
    <row r="27114" spans="11:16">
      <c r="K27114" s="14" t="str">
        <v/>
      </c>
      <c r="L27114" s="14" t="str">
        <v/>
      </c>
      <c r="O27114" s="14" t="str">
        <v/>
      </c>
      <c r="P27114" s="14" t="str">
        <f ca="1"/>
        <v>Low Cap</v>
      </c>
    </row>
    <row r="27115" spans="11:16">
      <c r="K27115" s="14" t="str">
        <v/>
      </c>
      <c r="L27115" s="14" t="str">
        <v/>
      </c>
      <c r="O27115" s="14" t="str">
        <v/>
      </c>
      <c r="P27115" s="14" t="str">
        <f ca="1"/>
        <v>Low Cap</v>
      </c>
    </row>
    <row r="27116" spans="11:16">
      <c r="K27116" s="14" t="str">
        <v/>
      </c>
      <c r="L27116" s="14" t="str">
        <v/>
      </c>
      <c r="O27116" s="14" t="str">
        <v/>
      </c>
      <c r="P27116" s="14" t="str">
        <f ca="1"/>
        <v>Low Cap</v>
      </c>
    </row>
    <row r="27117" spans="11:16">
      <c r="K27117" s="14" t="str">
        <v/>
      </c>
      <c r="L27117" s="14" t="str">
        <v/>
      </c>
      <c r="O27117" s="14" t="str">
        <v/>
      </c>
      <c r="P27117" s="14" t="str">
        <f ca="1"/>
        <v>Low Cap</v>
      </c>
    </row>
    <row r="27118" spans="11:16">
      <c r="K27118" s="14" t="str">
        <v/>
      </c>
      <c r="L27118" s="14" t="str">
        <v/>
      </c>
      <c r="O27118" s="14" t="str">
        <v/>
      </c>
      <c r="P27118" s="14" t="str">
        <f ca="1"/>
        <v>Low Cap</v>
      </c>
    </row>
    <row r="27119" spans="11:16">
      <c r="K27119" s="14" t="str">
        <v/>
      </c>
      <c r="L27119" s="14" t="str">
        <v/>
      </c>
      <c r="O27119" s="14" t="str">
        <v/>
      </c>
      <c r="P27119" s="14" t="str">
        <f ca="1"/>
        <v>Low Cap</v>
      </c>
    </row>
    <row r="27120" spans="11:16">
      <c r="K27120" s="14" t="str">
        <v/>
      </c>
      <c r="L27120" s="14" t="str">
        <v/>
      </c>
      <c r="O27120" s="14" t="str">
        <v/>
      </c>
      <c r="P27120" s="14" t="str">
        <f ca="1"/>
        <v>Low Cap</v>
      </c>
    </row>
    <row r="27121" spans="11:16">
      <c r="K27121" s="14" t="str">
        <v/>
      </c>
      <c r="L27121" s="14" t="str">
        <v/>
      </c>
      <c r="O27121" s="14" t="str">
        <v/>
      </c>
      <c r="P27121" s="14" t="str">
        <f ca="1"/>
        <v>Low Cap</v>
      </c>
    </row>
    <row r="27122" spans="11:16">
      <c r="K27122" s="14" t="str">
        <v/>
      </c>
      <c r="L27122" s="14" t="str">
        <v/>
      </c>
      <c r="O27122" s="14" t="str">
        <v/>
      </c>
      <c r="P27122" s="14" t="str">
        <f ca="1"/>
        <v>Low Cap</v>
      </c>
    </row>
    <row r="27123" spans="11:16">
      <c r="K27123" s="14" t="str">
        <v/>
      </c>
      <c r="L27123" s="14" t="str">
        <v/>
      </c>
      <c r="O27123" s="14" t="str">
        <v/>
      </c>
      <c r="P27123" s="14" t="str">
        <f ca="1"/>
        <v>Low Cap</v>
      </c>
    </row>
    <row r="27124" spans="11:16">
      <c r="K27124" s="14" t="str">
        <v/>
      </c>
      <c r="L27124" s="14" t="str">
        <v/>
      </c>
      <c r="O27124" s="14" t="str">
        <v/>
      </c>
      <c r="P27124" s="14" t="str">
        <f ca="1"/>
        <v>Low Cap</v>
      </c>
    </row>
    <row r="27125" spans="11:16">
      <c r="K27125" s="14" t="str">
        <v/>
      </c>
      <c r="L27125" s="14" t="str">
        <v/>
      </c>
      <c r="O27125" s="14" t="str">
        <v/>
      </c>
      <c r="P27125" s="14" t="str">
        <f ca="1"/>
        <v>Low Cap</v>
      </c>
    </row>
    <row r="27126" spans="11:16">
      <c r="K27126" s="14" t="str">
        <v/>
      </c>
      <c r="L27126" s="14" t="str">
        <v/>
      </c>
      <c r="O27126" s="14" t="str">
        <v/>
      </c>
      <c r="P27126" s="14" t="str">
        <f ca="1"/>
        <v>Low Cap</v>
      </c>
    </row>
    <row r="27127" spans="11:16">
      <c r="K27127" s="14" t="str">
        <v/>
      </c>
      <c r="L27127" s="14" t="str">
        <v/>
      </c>
      <c r="O27127" s="14" t="str">
        <v/>
      </c>
      <c r="P27127" s="14" t="str">
        <f ca="1"/>
        <v>Low Cap</v>
      </c>
    </row>
    <row r="27128" spans="11:16">
      <c r="K27128" s="14" t="str">
        <v/>
      </c>
      <c r="L27128" s="14" t="str">
        <v/>
      </c>
      <c r="O27128" s="14" t="str">
        <v/>
      </c>
      <c r="P27128" s="14" t="str">
        <f ca="1"/>
        <v>Low Cap</v>
      </c>
    </row>
    <row r="27129" spans="11:16">
      <c r="K27129" s="14" t="str">
        <v/>
      </c>
      <c r="L27129" s="14" t="str">
        <v/>
      </c>
      <c r="O27129" s="14" t="str">
        <v/>
      </c>
      <c r="P27129" s="14" t="str">
        <f ca="1"/>
        <v>Low Cap</v>
      </c>
    </row>
    <row r="27130" spans="11:16">
      <c r="K27130" s="14" t="str">
        <v/>
      </c>
      <c r="L27130" s="14" t="str">
        <v/>
      </c>
      <c r="O27130" s="14" t="str">
        <v/>
      </c>
      <c r="P27130" s="14" t="str">
        <f ca="1"/>
        <v>Low Cap</v>
      </c>
    </row>
    <row r="27131" spans="11:16">
      <c r="K27131" s="14" t="str">
        <v/>
      </c>
      <c r="L27131" s="14" t="str">
        <v/>
      </c>
      <c r="O27131" s="14" t="str">
        <v/>
      </c>
      <c r="P27131" s="14" t="str">
        <f ca="1"/>
        <v>Low Cap</v>
      </c>
    </row>
    <row r="27132" spans="11:16">
      <c r="K27132" s="14" t="str">
        <v/>
      </c>
      <c r="L27132" s="14" t="str">
        <v/>
      </c>
      <c r="O27132" s="14" t="str">
        <v/>
      </c>
      <c r="P27132" s="14" t="str">
        <f ca="1"/>
        <v>Low Cap</v>
      </c>
    </row>
    <row r="27133" spans="11:16">
      <c r="K27133" s="14" t="str">
        <v/>
      </c>
      <c r="L27133" s="14" t="str">
        <v/>
      </c>
      <c r="O27133" s="14" t="str">
        <v/>
      </c>
      <c r="P27133" s="14" t="str">
        <f ca="1"/>
        <v>Low Cap</v>
      </c>
    </row>
    <row r="27134" spans="11:16">
      <c r="K27134" s="14" t="str">
        <v/>
      </c>
      <c r="L27134" s="14" t="str">
        <v/>
      </c>
      <c r="O27134" s="14" t="str">
        <v/>
      </c>
      <c r="P27134" s="14" t="str">
        <f ca="1"/>
        <v>Low Cap</v>
      </c>
    </row>
    <row r="27135" spans="11:16">
      <c r="K27135" s="14" t="str">
        <v/>
      </c>
      <c r="L27135" s="14" t="str">
        <v/>
      </c>
      <c r="O27135" s="14" t="str">
        <v/>
      </c>
      <c r="P27135" s="14" t="str">
        <f ca="1"/>
        <v>Low Cap</v>
      </c>
    </row>
    <row r="27136" spans="11:16">
      <c r="K27136" s="14" t="str">
        <v/>
      </c>
      <c r="L27136" s="14" t="str">
        <v/>
      </c>
      <c r="O27136" s="14" t="str">
        <v/>
      </c>
      <c r="P27136" s="14" t="str">
        <f ca="1"/>
        <v>Low Cap</v>
      </c>
    </row>
    <row r="27137" spans="11:16">
      <c r="K27137" s="14" t="str">
        <v/>
      </c>
      <c r="L27137" s="14" t="str">
        <v/>
      </c>
      <c r="O27137" s="14" t="str">
        <v/>
      </c>
      <c r="P27137" s="14" t="str">
        <f ca="1"/>
        <v>Low Cap</v>
      </c>
    </row>
    <row r="27138" spans="11:16">
      <c r="K27138" s="14" t="str">
        <v/>
      </c>
      <c r="L27138" s="14" t="str">
        <v/>
      </c>
      <c r="O27138" s="14" t="str">
        <v/>
      </c>
      <c r="P27138" s="14" t="str">
        <f ca="1"/>
        <v>Low Cap</v>
      </c>
    </row>
    <row r="27139" spans="11:16">
      <c r="K27139" s="14" t="str">
        <v/>
      </c>
      <c r="L27139" s="14" t="str">
        <v/>
      </c>
      <c r="O27139" s="14" t="str">
        <v/>
      </c>
      <c r="P27139" s="14" t="str">
        <f ca="1"/>
        <v>Low Cap</v>
      </c>
    </row>
    <row r="27140" spans="11:16">
      <c r="K27140" s="14" t="str">
        <v/>
      </c>
      <c r="L27140" s="14" t="str">
        <v/>
      </c>
      <c r="O27140" s="14" t="str">
        <v/>
      </c>
      <c r="P27140" s="14" t="str">
        <f ca="1"/>
        <v>Low Cap</v>
      </c>
    </row>
    <row r="27141" spans="11:16">
      <c r="K27141" s="14" t="str">
        <v/>
      </c>
      <c r="L27141" s="14" t="str">
        <v/>
      </c>
      <c r="O27141" s="14" t="str">
        <v/>
      </c>
      <c r="P27141" s="14" t="str">
        <f ca="1"/>
        <v>Low Cap</v>
      </c>
    </row>
    <row r="27142" spans="11:16">
      <c r="K27142" s="14" t="str">
        <v/>
      </c>
      <c r="L27142" s="14" t="str">
        <v/>
      </c>
      <c r="O27142" s="14" t="str">
        <v/>
      </c>
      <c r="P27142" s="14" t="str">
        <f ca="1"/>
        <v>Low Cap</v>
      </c>
    </row>
    <row r="27143" spans="11:16">
      <c r="K27143" s="14" t="str">
        <v/>
      </c>
      <c r="L27143" s="14" t="str">
        <v/>
      </c>
      <c r="O27143" s="14" t="str">
        <v/>
      </c>
      <c r="P27143" s="14" t="str">
        <f ca="1"/>
        <v>Low Cap</v>
      </c>
    </row>
    <row r="27144" spans="11:16">
      <c r="K27144" s="14" t="str">
        <v/>
      </c>
      <c r="L27144" s="14" t="str">
        <v/>
      </c>
      <c r="O27144" s="14" t="str">
        <v/>
      </c>
      <c r="P27144" s="14" t="str">
        <f ca="1"/>
        <v>Low Cap</v>
      </c>
    </row>
    <row r="27145" spans="11:16">
      <c r="K27145" s="14" t="str">
        <v/>
      </c>
      <c r="L27145" s="14" t="str">
        <v/>
      </c>
      <c r="O27145" s="14" t="str">
        <v/>
      </c>
      <c r="P27145" s="14" t="str">
        <f ca="1"/>
        <v>Low Cap</v>
      </c>
    </row>
    <row r="27146" spans="11:16">
      <c r="K27146" s="14" t="str">
        <v/>
      </c>
      <c r="L27146" s="14" t="str">
        <v/>
      </c>
      <c r="O27146" s="14" t="str">
        <v/>
      </c>
      <c r="P27146" s="14" t="str">
        <f ca="1"/>
        <v>Low Cap</v>
      </c>
    </row>
    <row r="27147" spans="11:16">
      <c r="K27147" s="14" t="str">
        <v/>
      </c>
      <c r="L27147" s="14" t="str">
        <v/>
      </c>
      <c r="O27147" s="14" t="str">
        <v/>
      </c>
      <c r="P27147" s="14" t="str">
        <f ca="1"/>
        <v>Low Cap</v>
      </c>
    </row>
    <row r="27148" spans="11:16">
      <c r="K27148" s="14" t="str">
        <v/>
      </c>
      <c r="L27148" s="14" t="str">
        <v/>
      </c>
      <c r="O27148" s="14" t="str">
        <v/>
      </c>
      <c r="P27148" s="14" t="str">
        <f ca="1"/>
        <v>Low Cap</v>
      </c>
    </row>
    <row r="27149" spans="11:16">
      <c r="K27149" s="14" t="str">
        <v/>
      </c>
      <c r="L27149" s="14" t="str">
        <v/>
      </c>
      <c r="O27149" s="14" t="str">
        <v/>
      </c>
      <c r="P27149" s="14" t="str">
        <f ca="1"/>
        <v>Low Cap</v>
      </c>
    </row>
    <row r="27150" spans="11:16">
      <c r="K27150" s="14" t="str">
        <v/>
      </c>
      <c r="L27150" s="14" t="str">
        <v/>
      </c>
      <c r="O27150" s="14" t="str">
        <v/>
      </c>
      <c r="P27150" s="14" t="str">
        <f ca="1"/>
        <v>Low Cap</v>
      </c>
    </row>
    <row r="27151" spans="11:16">
      <c r="K27151" s="14" t="str">
        <v/>
      </c>
      <c r="L27151" s="14" t="str">
        <v/>
      </c>
      <c r="O27151" s="14" t="str">
        <v/>
      </c>
      <c r="P27151" s="14" t="str">
        <f ca="1"/>
        <v>Low Cap</v>
      </c>
    </row>
    <row r="27152" spans="11:16">
      <c r="K27152" s="14" t="str">
        <v/>
      </c>
      <c r="L27152" s="14" t="str">
        <v/>
      </c>
      <c r="O27152" s="14" t="str">
        <v/>
      </c>
      <c r="P27152" s="14" t="str">
        <f ca="1"/>
        <v>Low Cap</v>
      </c>
    </row>
    <row r="27153" spans="11:16">
      <c r="K27153" s="14" t="str">
        <v/>
      </c>
      <c r="L27153" s="14" t="str">
        <v/>
      </c>
      <c r="O27153" s="14" t="str">
        <v/>
      </c>
      <c r="P27153" s="14" t="str">
        <f ca="1"/>
        <v>Low Cap</v>
      </c>
    </row>
    <row r="27154" spans="11:16">
      <c r="K27154" s="14" t="str">
        <v/>
      </c>
      <c r="L27154" s="14" t="str">
        <v/>
      </c>
      <c r="O27154" s="14" t="str">
        <v/>
      </c>
      <c r="P27154" s="14" t="str">
        <f ca="1"/>
        <v>Low Cap</v>
      </c>
    </row>
    <row r="27155" spans="11:16">
      <c r="K27155" s="14" t="str">
        <v/>
      </c>
      <c r="L27155" s="14" t="str">
        <v/>
      </c>
      <c r="O27155" s="14" t="str">
        <v/>
      </c>
      <c r="P27155" s="14" t="str">
        <f ca="1"/>
        <v>Low Cap</v>
      </c>
    </row>
    <row r="27156" spans="11:16">
      <c r="K27156" s="14" t="str">
        <v/>
      </c>
      <c r="L27156" s="14" t="str">
        <v/>
      </c>
      <c r="O27156" s="14" t="str">
        <v/>
      </c>
      <c r="P27156" s="14" t="str">
        <f ca="1"/>
        <v>Low Cap</v>
      </c>
    </row>
    <row r="27157" spans="11:16">
      <c r="K27157" s="14" t="str">
        <v/>
      </c>
      <c r="L27157" s="14" t="str">
        <v/>
      </c>
      <c r="O27157" s="14" t="str">
        <v/>
      </c>
      <c r="P27157" s="14" t="str">
        <f ca="1"/>
        <v>Low Cap</v>
      </c>
    </row>
    <row r="27158" spans="11:16">
      <c r="K27158" s="14" t="str">
        <v/>
      </c>
      <c r="L27158" s="14" t="str">
        <v/>
      </c>
      <c r="O27158" s="14" t="str">
        <v/>
      </c>
      <c r="P27158" s="14" t="str">
        <f ca="1"/>
        <v>Low Cap</v>
      </c>
    </row>
    <row r="27159" spans="11:16">
      <c r="K27159" s="14" t="str">
        <v/>
      </c>
      <c r="L27159" s="14" t="str">
        <v/>
      </c>
      <c r="O27159" s="14" t="str">
        <v/>
      </c>
      <c r="P27159" s="14" t="str">
        <f ca="1"/>
        <v>Low Cap</v>
      </c>
    </row>
    <row r="27160" spans="11:16">
      <c r="K27160" s="14" t="str">
        <v/>
      </c>
      <c r="L27160" s="14" t="str">
        <v/>
      </c>
      <c r="O27160" s="14" t="str">
        <v/>
      </c>
      <c r="P27160" s="14" t="str">
        <f ca="1"/>
        <v>Low Cap</v>
      </c>
    </row>
    <row r="27161" spans="11:16">
      <c r="K27161" s="14" t="str">
        <v/>
      </c>
      <c r="L27161" s="14" t="str">
        <v/>
      </c>
      <c r="O27161" s="14" t="str">
        <v/>
      </c>
      <c r="P27161" s="14" t="str">
        <f ca="1"/>
        <v>Low Cap</v>
      </c>
    </row>
    <row r="27162" spans="11:16">
      <c r="K27162" s="14" t="str">
        <v/>
      </c>
      <c r="L27162" s="14" t="str">
        <v/>
      </c>
      <c r="O27162" s="14" t="str">
        <v/>
      </c>
      <c r="P27162" s="14" t="str">
        <f ca="1"/>
        <v>Low Cap</v>
      </c>
    </row>
    <row r="27163" spans="11:16">
      <c r="K27163" s="14" t="str">
        <v/>
      </c>
      <c r="L27163" s="14" t="str">
        <v/>
      </c>
      <c r="O27163" s="14" t="str">
        <v/>
      </c>
      <c r="P27163" s="14" t="str">
        <f ca="1"/>
        <v>Low Cap</v>
      </c>
    </row>
    <row r="27164" spans="11:16">
      <c r="K27164" s="14" t="str">
        <v/>
      </c>
      <c r="L27164" s="14" t="str">
        <v/>
      </c>
      <c r="O27164" s="14" t="str">
        <v/>
      </c>
      <c r="P27164" s="14" t="str">
        <f ca="1"/>
        <v>Low Cap</v>
      </c>
    </row>
    <row r="27165" spans="11:16">
      <c r="K27165" s="14" t="str">
        <v/>
      </c>
      <c r="L27165" s="14" t="str">
        <v/>
      </c>
      <c r="O27165" s="14" t="str">
        <v/>
      </c>
      <c r="P27165" s="14" t="str">
        <f ca="1"/>
        <v>Low Cap</v>
      </c>
    </row>
    <row r="27166" spans="11:16">
      <c r="K27166" s="14" t="str">
        <v/>
      </c>
      <c r="L27166" s="14" t="str">
        <v/>
      </c>
      <c r="O27166" s="14" t="str">
        <v/>
      </c>
      <c r="P27166" s="14" t="str">
        <f ca="1"/>
        <v>Low Cap</v>
      </c>
    </row>
    <row r="27167" spans="11:16">
      <c r="K27167" s="14" t="str">
        <v/>
      </c>
      <c r="L27167" s="14" t="str">
        <v/>
      </c>
      <c r="O27167" s="14" t="str">
        <v/>
      </c>
      <c r="P27167" s="14" t="str">
        <f ca="1"/>
        <v>Low Cap</v>
      </c>
    </row>
    <row r="27168" spans="11:16">
      <c r="K27168" s="14" t="str">
        <v/>
      </c>
      <c r="L27168" s="14" t="str">
        <v/>
      </c>
      <c r="O27168" s="14" t="str">
        <v/>
      </c>
      <c r="P27168" s="14" t="str">
        <f ca="1"/>
        <v>Low Cap</v>
      </c>
    </row>
    <row r="27169" spans="11:16">
      <c r="K27169" s="14" t="str">
        <v/>
      </c>
      <c r="L27169" s="14" t="str">
        <v/>
      </c>
      <c r="O27169" s="14" t="str">
        <v/>
      </c>
      <c r="P27169" s="14" t="str">
        <f ca="1"/>
        <v>Low Cap</v>
      </c>
    </row>
    <row r="27170" spans="11:16">
      <c r="K27170" s="14" t="str">
        <v/>
      </c>
      <c r="L27170" s="14" t="str">
        <v/>
      </c>
      <c r="O27170" s="14" t="str">
        <v/>
      </c>
      <c r="P27170" s="14" t="str">
        <f ca="1"/>
        <v>Low Cap</v>
      </c>
    </row>
    <row r="27171" spans="11:16">
      <c r="K27171" s="14" t="str">
        <v/>
      </c>
      <c r="L27171" s="14" t="str">
        <v/>
      </c>
      <c r="O27171" s="14" t="str">
        <v/>
      </c>
      <c r="P27171" s="14" t="str">
        <f ca="1"/>
        <v>Low Cap</v>
      </c>
    </row>
    <row r="27172" spans="11:16">
      <c r="K27172" s="14" t="str">
        <v/>
      </c>
      <c r="L27172" s="14" t="str">
        <v/>
      </c>
      <c r="O27172" s="14" t="str">
        <v/>
      </c>
      <c r="P27172" s="14" t="str">
        <f ca="1"/>
        <v>Low Cap</v>
      </c>
    </row>
    <row r="27173" spans="11:16">
      <c r="K27173" s="14" t="str">
        <v/>
      </c>
      <c r="L27173" s="14" t="str">
        <v/>
      </c>
      <c r="O27173" s="14" t="str">
        <v/>
      </c>
      <c r="P27173" s="14" t="str">
        <f ca="1"/>
        <v>Low Cap</v>
      </c>
    </row>
    <row r="27174" spans="11:16">
      <c r="K27174" s="14" t="str">
        <v/>
      </c>
      <c r="L27174" s="14" t="str">
        <v/>
      </c>
      <c r="O27174" s="14" t="str">
        <v/>
      </c>
      <c r="P27174" s="14" t="str">
        <f ca="1"/>
        <v>Low Cap</v>
      </c>
    </row>
    <row r="27175" spans="11:16">
      <c r="K27175" s="14" t="str">
        <v/>
      </c>
      <c r="L27175" s="14" t="str">
        <v/>
      </c>
      <c r="O27175" s="14" t="str">
        <v/>
      </c>
      <c r="P27175" s="14" t="str">
        <f ca="1"/>
        <v>Low Cap</v>
      </c>
    </row>
    <row r="27176" spans="11:16">
      <c r="K27176" s="14" t="str">
        <v/>
      </c>
      <c r="L27176" s="14" t="str">
        <v/>
      </c>
      <c r="O27176" s="14" t="str">
        <v/>
      </c>
      <c r="P27176" s="14" t="str">
        <f ca="1"/>
        <v>Low Cap</v>
      </c>
    </row>
    <row r="27177" spans="11:16">
      <c r="K27177" s="14" t="str">
        <v/>
      </c>
      <c r="L27177" s="14" t="str">
        <v/>
      </c>
      <c r="O27177" s="14" t="str">
        <v/>
      </c>
      <c r="P27177" s="14" t="str">
        <f ca="1"/>
        <v>Low Cap</v>
      </c>
    </row>
    <row r="27178" spans="11:16">
      <c r="K27178" s="14" t="str">
        <v/>
      </c>
      <c r="L27178" s="14" t="str">
        <v/>
      </c>
      <c r="O27178" s="14" t="str">
        <v/>
      </c>
      <c r="P27178" s="14" t="str">
        <f ca="1"/>
        <v>Low Cap</v>
      </c>
    </row>
    <row r="27179" spans="11:16">
      <c r="K27179" s="14" t="str">
        <v/>
      </c>
      <c r="L27179" s="14" t="str">
        <v/>
      </c>
      <c r="O27179" s="14" t="str">
        <v/>
      </c>
      <c r="P27179" s="14" t="str">
        <f ca="1"/>
        <v>Low Cap</v>
      </c>
    </row>
    <row r="27180" spans="11:16">
      <c r="K27180" s="14" t="str">
        <v/>
      </c>
      <c r="L27180" s="14" t="str">
        <v/>
      </c>
      <c r="O27180" s="14" t="str">
        <v/>
      </c>
      <c r="P27180" s="14" t="str">
        <f ca="1"/>
        <v>Low Cap</v>
      </c>
    </row>
    <row r="27181" spans="11:16">
      <c r="K27181" s="14" t="str">
        <v/>
      </c>
      <c r="L27181" s="14" t="str">
        <v/>
      </c>
      <c r="O27181" s="14" t="str">
        <v/>
      </c>
      <c r="P27181" s="14" t="str">
        <f ca="1"/>
        <v>Low Cap</v>
      </c>
    </row>
    <row r="27182" spans="11:16">
      <c r="K27182" s="14" t="str">
        <v/>
      </c>
      <c r="L27182" s="14" t="str">
        <v/>
      </c>
      <c r="O27182" s="14" t="str">
        <v/>
      </c>
      <c r="P27182" s="14" t="str">
        <f ca="1"/>
        <v>Low Cap</v>
      </c>
    </row>
    <row r="27183" spans="11:16">
      <c r="K27183" s="14" t="str">
        <v/>
      </c>
      <c r="L27183" s="14" t="str">
        <v/>
      </c>
      <c r="O27183" s="14" t="str">
        <v/>
      </c>
      <c r="P27183" s="14" t="str">
        <f ca="1"/>
        <v>Low Cap</v>
      </c>
    </row>
    <row r="27184" spans="11:16">
      <c r="K27184" s="14" t="str">
        <v/>
      </c>
      <c r="L27184" s="14" t="str">
        <v/>
      </c>
      <c r="O27184" s="14" t="str">
        <v/>
      </c>
      <c r="P27184" s="14" t="str">
        <f ca="1"/>
        <v>Low Cap</v>
      </c>
    </row>
    <row r="27185" spans="11:16">
      <c r="K27185" s="14" t="str">
        <v/>
      </c>
      <c r="L27185" s="14" t="str">
        <v/>
      </c>
      <c r="O27185" s="14" t="str">
        <v/>
      </c>
      <c r="P27185" s="14" t="str">
        <f ca="1"/>
        <v>Low Cap</v>
      </c>
    </row>
    <row r="27186" spans="11:16">
      <c r="K27186" s="14" t="str">
        <v/>
      </c>
      <c r="L27186" s="14" t="str">
        <v/>
      </c>
      <c r="O27186" s="14" t="str">
        <v/>
      </c>
      <c r="P27186" s="14" t="str">
        <f ca="1"/>
        <v>Low Cap</v>
      </c>
    </row>
    <row r="27187" spans="11:16">
      <c r="K27187" s="14" t="str">
        <v/>
      </c>
      <c r="L27187" s="14" t="str">
        <v/>
      </c>
      <c r="O27187" s="14" t="str">
        <v/>
      </c>
      <c r="P27187" s="14" t="str">
        <f ca="1"/>
        <v>Low Cap</v>
      </c>
    </row>
    <row r="27188" spans="11:16">
      <c r="K27188" s="14" t="str">
        <v/>
      </c>
      <c r="L27188" s="14" t="str">
        <v/>
      </c>
      <c r="O27188" s="14" t="str">
        <v/>
      </c>
      <c r="P27188" s="14" t="str">
        <f ca="1"/>
        <v>Low Cap</v>
      </c>
    </row>
    <row r="27189" spans="11:16">
      <c r="K27189" s="14" t="str">
        <v/>
      </c>
      <c r="L27189" s="14" t="str">
        <v/>
      </c>
      <c r="O27189" s="14" t="str">
        <v/>
      </c>
      <c r="P27189" s="14" t="str">
        <f ca="1"/>
        <v>Low Cap</v>
      </c>
    </row>
    <row r="27190" spans="11:16">
      <c r="K27190" s="14" t="str">
        <v/>
      </c>
      <c r="L27190" s="14" t="str">
        <v/>
      </c>
      <c r="O27190" s="14" t="str">
        <v/>
      </c>
      <c r="P27190" s="14" t="str">
        <f ca="1"/>
        <v>Low Cap</v>
      </c>
    </row>
    <row r="27191" spans="11:16">
      <c r="K27191" s="14" t="str">
        <v/>
      </c>
      <c r="L27191" s="14" t="str">
        <v/>
      </c>
      <c r="O27191" s="14" t="str">
        <v/>
      </c>
      <c r="P27191" s="14" t="str">
        <f ca="1"/>
        <v>Low Cap</v>
      </c>
    </row>
    <row r="27192" spans="11:16">
      <c r="K27192" s="14" t="str">
        <v/>
      </c>
      <c r="L27192" s="14" t="str">
        <v/>
      </c>
      <c r="O27192" s="14" t="str">
        <v/>
      </c>
      <c r="P27192" s="14" t="str">
        <f ca="1"/>
        <v>Low Cap</v>
      </c>
    </row>
    <row r="27193" spans="11:16">
      <c r="K27193" s="14" t="str">
        <v/>
      </c>
      <c r="L27193" s="14" t="str">
        <v/>
      </c>
      <c r="O27193" s="14" t="str">
        <v/>
      </c>
      <c r="P27193" s="14" t="str">
        <f ca="1"/>
        <v>Low Cap</v>
      </c>
    </row>
    <row r="27194" spans="11:16">
      <c r="K27194" s="14" t="str">
        <v/>
      </c>
      <c r="L27194" s="14" t="str">
        <v/>
      </c>
      <c r="O27194" s="14" t="str">
        <v/>
      </c>
      <c r="P27194" s="14" t="str">
        <f ca="1"/>
        <v>Low Cap</v>
      </c>
    </row>
    <row r="27195" spans="11:16">
      <c r="K27195" s="14" t="str">
        <v/>
      </c>
      <c r="L27195" s="14" t="str">
        <v/>
      </c>
      <c r="O27195" s="14" t="str">
        <v/>
      </c>
      <c r="P27195" s="14" t="str">
        <f ca="1"/>
        <v>Low Cap</v>
      </c>
    </row>
    <row r="27196" spans="11:16">
      <c r="K27196" s="14" t="str">
        <v/>
      </c>
      <c r="L27196" s="14" t="str">
        <v/>
      </c>
      <c r="O27196" s="14" t="str">
        <v/>
      </c>
      <c r="P27196" s="14" t="str">
        <f ca="1"/>
        <v>Low Cap</v>
      </c>
    </row>
    <row r="27197" spans="11:16">
      <c r="K27197" s="14" t="str">
        <v/>
      </c>
      <c r="L27197" s="14" t="str">
        <v/>
      </c>
      <c r="O27197" s="14" t="str">
        <v/>
      </c>
      <c r="P27197" s="14" t="str">
        <f ca="1"/>
        <v>Low Cap</v>
      </c>
    </row>
    <row r="27198" spans="11:16">
      <c r="K27198" s="14" t="str">
        <v/>
      </c>
      <c r="L27198" s="14" t="str">
        <v/>
      </c>
      <c r="O27198" s="14" t="str">
        <v/>
      </c>
      <c r="P27198" s="14" t="str">
        <f ca="1"/>
        <v>Low Cap</v>
      </c>
    </row>
    <row r="27199" spans="11:16">
      <c r="K27199" s="14" t="str">
        <v/>
      </c>
      <c r="L27199" s="14" t="str">
        <v/>
      </c>
      <c r="O27199" s="14" t="str">
        <v/>
      </c>
      <c r="P27199" s="14" t="str">
        <f ca="1"/>
        <v>Low Cap</v>
      </c>
    </row>
    <row r="27200" spans="11:16">
      <c r="K27200" s="14" t="str">
        <v/>
      </c>
      <c r="L27200" s="14" t="str">
        <v/>
      </c>
      <c r="O27200" s="14" t="str">
        <v/>
      </c>
      <c r="P27200" s="14" t="str">
        <f ca="1"/>
        <v>Low Cap</v>
      </c>
    </row>
    <row r="27201" spans="11:16">
      <c r="K27201" s="14" t="str">
        <v/>
      </c>
      <c r="L27201" s="14" t="str">
        <v/>
      </c>
      <c r="O27201" s="14" t="str">
        <v/>
      </c>
      <c r="P27201" s="14" t="str">
        <f ca="1"/>
        <v>Low Cap</v>
      </c>
    </row>
    <row r="27202" spans="11:16">
      <c r="K27202" s="14" t="str">
        <v/>
      </c>
      <c r="L27202" s="14" t="str">
        <v/>
      </c>
      <c r="O27202" s="14" t="str">
        <v/>
      </c>
      <c r="P27202" s="14" t="str">
        <f ca="1"/>
        <v>Low Cap</v>
      </c>
    </row>
    <row r="27203" spans="11:16">
      <c r="K27203" s="14" t="str">
        <v/>
      </c>
      <c r="L27203" s="14" t="str">
        <v/>
      </c>
      <c r="O27203" s="14" t="str">
        <v/>
      </c>
      <c r="P27203" s="14" t="str">
        <f ca="1"/>
        <v>Low Cap</v>
      </c>
    </row>
    <row r="27204" spans="11:16">
      <c r="K27204" s="14" t="str">
        <v/>
      </c>
      <c r="L27204" s="14" t="str">
        <v/>
      </c>
      <c r="O27204" s="14" t="str">
        <v/>
      </c>
      <c r="P27204" s="14" t="str">
        <f ca="1"/>
        <v>Low Cap</v>
      </c>
    </row>
    <row r="27205" spans="11:16">
      <c r="K27205" s="14" t="str">
        <v/>
      </c>
      <c r="L27205" s="14" t="str">
        <v/>
      </c>
      <c r="O27205" s="14" t="str">
        <v/>
      </c>
      <c r="P27205" s="14" t="str">
        <f ca="1"/>
        <v>Low Cap</v>
      </c>
    </row>
    <row r="27206" spans="11:16">
      <c r="K27206" s="14" t="str">
        <v/>
      </c>
      <c r="L27206" s="14" t="str">
        <v/>
      </c>
      <c r="O27206" s="14" t="str">
        <v/>
      </c>
      <c r="P27206" s="14" t="str">
        <f ca="1"/>
        <v>Low Cap</v>
      </c>
    </row>
    <row r="27207" spans="11:16">
      <c r="K27207" s="14" t="str">
        <v/>
      </c>
      <c r="L27207" s="14" t="str">
        <v/>
      </c>
      <c r="O27207" s="14" t="str">
        <v/>
      </c>
      <c r="P27207" s="14" t="str">
        <f ca="1"/>
        <v>Low Cap</v>
      </c>
    </row>
    <row r="27208" spans="11:16">
      <c r="K27208" s="14" t="str">
        <v/>
      </c>
      <c r="L27208" s="14" t="str">
        <v/>
      </c>
      <c r="O27208" s="14" t="str">
        <v/>
      </c>
      <c r="P27208" s="14" t="str">
        <f ca="1"/>
        <v>Low Cap</v>
      </c>
    </row>
    <row r="27209" spans="11:16">
      <c r="K27209" s="14" t="str">
        <v/>
      </c>
      <c r="L27209" s="14" t="str">
        <v/>
      </c>
      <c r="O27209" s="14" t="str">
        <v/>
      </c>
      <c r="P27209" s="14" t="str">
        <f ca="1"/>
        <v>Low Cap</v>
      </c>
    </row>
    <row r="27210" spans="11:16">
      <c r="K27210" s="14" t="str">
        <v/>
      </c>
      <c r="L27210" s="14" t="str">
        <v/>
      </c>
      <c r="O27210" s="14" t="str">
        <v/>
      </c>
      <c r="P27210" s="14" t="str">
        <f ca="1"/>
        <v>Low Cap</v>
      </c>
    </row>
    <row r="27211" spans="11:16">
      <c r="K27211" s="14" t="str">
        <v/>
      </c>
      <c r="L27211" s="14" t="str">
        <v/>
      </c>
      <c r="O27211" s="14" t="str">
        <v/>
      </c>
      <c r="P27211" s="14" t="str">
        <f ca="1"/>
        <v>Low Cap</v>
      </c>
    </row>
    <row r="27212" spans="11:16">
      <c r="K27212" s="14" t="str">
        <v/>
      </c>
      <c r="L27212" s="14" t="str">
        <v/>
      </c>
      <c r="O27212" s="14" t="str">
        <v/>
      </c>
      <c r="P27212" s="14" t="str">
        <f ca="1"/>
        <v>Low Cap</v>
      </c>
    </row>
    <row r="27213" spans="11:16">
      <c r="K27213" s="14" t="str">
        <v/>
      </c>
      <c r="L27213" s="14" t="str">
        <v/>
      </c>
      <c r="O27213" s="14" t="str">
        <v/>
      </c>
      <c r="P27213" s="14" t="str">
        <f ca="1"/>
        <v>Low Cap</v>
      </c>
    </row>
    <row r="27214" spans="11:16">
      <c r="K27214" s="14" t="str">
        <v/>
      </c>
      <c r="L27214" s="14" t="str">
        <v/>
      </c>
      <c r="O27214" s="14" t="str">
        <v/>
      </c>
      <c r="P27214" s="14" t="str">
        <f ca="1"/>
        <v>Low Cap</v>
      </c>
    </row>
    <row r="27215" spans="11:16">
      <c r="K27215" s="14" t="str">
        <v/>
      </c>
      <c r="L27215" s="14" t="str">
        <v/>
      </c>
      <c r="O27215" s="14" t="str">
        <v/>
      </c>
      <c r="P27215" s="14" t="str">
        <f ca="1"/>
        <v>Low Cap</v>
      </c>
    </row>
    <row r="27216" spans="11:16">
      <c r="K27216" s="14" t="str">
        <v/>
      </c>
      <c r="L27216" s="14" t="str">
        <v/>
      </c>
      <c r="O27216" s="14" t="str">
        <v/>
      </c>
      <c r="P27216" s="14" t="str">
        <f ca="1"/>
        <v>Low Cap</v>
      </c>
    </row>
    <row r="27217" spans="11:16">
      <c r="K27217" s="14" t="str">
        <v/>
      </c>
      <c r="L27217" s="14" t="str">
        <v/>
      </c>
      <c r="O27217" s="14" t="str">
        <v/>
      </c>
      <c r="P27217" s="14" t="str">
        <f ca="1"/>
        <v>Low Cap</v>
      </c>
    </row>
    <row r="27218" spans="11:16">
      <c r="K27218" s="14" t="str">
        <v/>
      </c>
      <c r="L27218" s="14" t="str">
        <v/>
      </c>
      <c r="O27218" s="14" t="str">
        <v/>
      </c>
      <c r="P27218" s="14" t="str">
        <f ca="1"/>
        <v>Low Cap</v>
      </c>
    </row>
    <row r="27219" spans="11:16">
      <c r="K27219" s="14" t="str">
        <v/>
      </c>
      <c r="L27219" s="14" t="str">
        <v/>
      </c>
      <c r="O27219" s="14" t="str">
        <v/>
      </c>
      <c r="P27219" s="14" t="str">
        <f ca="1"/>
        <v>Low Cap</v>
      </c>
    </row>
    <row r="27220" spans="11:16">
      <c r="K27220" s="14" t="str">
        <v/>
      </c>
      <c r="L27220" s="14" t="str">
        <v/>
      </c>
      <c r="O27220" s="14" t="str">
        <v/>
      </c>
      <c r="P27220" s="14" t="str">
        <f ca="1"/>
        <v>Low Cap</v>
      </c>
    </row>
    <row r="27221" spans="11:16">
      <c r="K27221" s="14" t="str">
        <v/>
      </c>
      <c r="L27221" s="14" t="str">
        <v/>
      </c>
      <c r="O27221" s="14" t="str">
        <v/>
      </c>
      <c r="P27221" s="14" t="str">
        <f ca="1"/>
        <v>Low Cap</v>
      </c>
    </row>
    <row r="27222" spans="11:16">
      <c r="K27222" s="14" t="str">
        <v/>
      </c>
      <c r="L27222" s="14" t="str">
        <v/>
      </c>
      <c r="O27222" s="14" t="str">
        <v/>
      </c>
      <c r="P27222" s="14" t="str">
        <f ca="1"/>
        <v>Low Cap</v>
      </c>
    </row>
    <row r="27223" spans="11:16">
      <c r="K27223" s="14" t="str">
        <v/>
      </c>
      <c r="L27223" s="14" t="str">
        <v/>
      </c>
      <c r="O27223" s="14" t="str">
        <v/>
      </c>
      <c r="P27223" s="14" t="str">
        <f ca="1"/>
        <v>Low Cap</v>
      </c>
    </row>
    <row r="27224" spans="11:16">
      <c r="K27224" s="14" t="str">
        <v/>
      </c>
      <c r="L27224" s="14" t="str">
        <v/>
      </c>
      <c r="O27224" s="14" t="str">
        <v/>
      </c>
      <c r="P27224" s="14" t="str">
        <f ca="1"/>
        <v>Low Cap</v>
      </c>
    </row>
    <row r="27225" spans="11:16">
      <c r="K27225" s="14" t="str">
        <v/>
      </c>
      <c r="L27225" s="14" t="str">
        <v/>
      </c>
      <c r="O27225" s="14" t="str">
        <v/>
      </c>
      <c r="P27225" s="14" t="str">
        <f ca="1"/>
        <v>Low Cap</v>
      </c>
    </row>
    <row r="27226" spans="11:16">
      <c r="K27226" s="14" t="str">
        <v/>
      </c>
      <c r="L27226" s="14" t="str">
        <v/>
      </c>
      <c r="O27226" s="14" t="str">
        <v/>
      </c>
      <c r="P27226" s="14" t="str">
        <f ca="1"/>
        <v>Low Cap</v>
      </c>
    </row>
    <row r="27227" spans="11:16">
      <c r="K27227" s="14" t="str">
        <v/>
      </c>
      <c r="L27227" s="14" t="str">
        <v/>
      </c>
      <c r="O27227" s="14" t="str">
        <v/>
      </c>
      <c r="P27227" s="14" t="str">
        <f ca="1"/>
        <v>Low Cap</v>
      </c>
    </row>
    <row r="27228" spans="11:16">
      <c r="K27228" s="14" t="str">
        <v/>
      </c>
      <c r="L27228" s="14" t="str">
        <v/>
      </c>
      <c r="O27228" s="14" t="str">
        <v/>
      </c>
      <c r="P27228" s="14" t="str">
        <f ca="1"/>
        <v>Low Cap</v>
      </c>
    </row>
    <row r="27229" spans="11:16">
      <c r="K27229" s="14" t="str">
        <v/>
      </c>
      <c r="L27229" s="14" t="str">
        <v/>
      </c>
      <c r="O27229" s="14" t="str">
        <v/>
      </c>
      <c r="P27229" s="14" t="str">
        <f ca="1"/>
        <v>Low Cap</v>
      </c>
    </row>
    <row r="27230" spans="11:16">
      <c r="K27230" s="14" t="str">
        <v/>
      </c>
      <c r="L27230" s="14" t="str">
        <v/>
      </c>
      <c r="O27230" s="14" t="str">
        <v/>
      </c>
      <c r="P27230" s="14" t="str">
        <f ca="1"/>
        <v>Low Cap</v>
      </c>
    </row>
    <row r="27231" spans="11:16">
      <c r="K27231" s="14" t="str">
        <v/>
      </c>
      <c r="L27231" s="14" t="str">
        <v/>
      </c>
      <c r="O27231" s="14" t="str">
        <v/>
      </c>
      <c r="P27231" s="14" t="str">
        <f ca="1"/>
        <v>Low Cap</v>
      </c>
    </row>
    <row r="27232" spans="11:16">
      <c r="K27232" s="14" t="str">
        <v/>
      </c>
      <c r="L27232" s="14" t="str">
        <v/>
      </c>
      <c r="O27232" s="14" t="str">
        <v/>
      </c>
      <c r="P27232" s="14" t="str">
        <f ca="1"/>
        <v>Low Cap</v>
      </c>
    </row>
    <row r="27233" spans="11:16">
      <c r="K27233" s="14" t="str">
        <v/>
      </c>
      <c r="L27233" s="14" t="str">
        <v/>
      </c>
      <c r="O27233" s="14" t="str">
        <v/>
      </c>
      <c r="P27233" s="14" t="str">
        <f ca="1"/>
        <v>Low Cap</v>
      </c>
    </row>
    <row r="27234" spans="11:16">
      <c r="K27234" s="14" t="str">
        <v/>
      </c>
      <c r="L27234" s="14" t="str">
        <v/>
      </c>
      <c r="O27234" s="14" t="str">
        <v/>
      </c>
      <c r="P27234" s="14" t="str">
        <f ca="1"/>
        <v>Low Cap</v>
      </c>
    </row>
    <row r="27235" spans="11:16">
      <c r="K27235" s="14" t="str">
        <v/>
      </c>
      <c r="L27235" s="14" t="str">
        <v/>
      </c>
      <c r="O27235" s="14" t="str">
        <v/>
      </c>
      <c r="P27235" s="14" t="str">
        <f ca="1"/>
        <v>Low Cap</v>
      </c>
    </row>
    <row r="27236" spans="11:16">
      <c r="K27236" s="14" t="str">
        <v/>
      </c>
      <c r="L27236" s="14" t="str">
        <v/>
      </c>
      <c r="O27236" s="14" t="str">
        <v/>
      </c>
      <c r="P27236" s="14" t="str">
        <f ca="1"/>
        <v>Low Cap</v>
      </c>
    </row>
    <row r="27237" spans="11:16">
      <c r="K27237" s="14" t="str">
        <v/>
      </c>
      <c r="L27237" s="14" t="str">
        <v/>
      </c>
      <c r="O27237" s="14" t="str">
        <v/>
      </c>
      <c r="P27237" s="14" t="str">
        <f ca="1"/>
        <v>Low Cap</v>
      </c>
    </row>
    <row r="27238" spans="11:16">
      <c r="K27238" s="14" t="str">
        <v/>
      </c>
      <c r="L27238" s="14" t="str">
        <v/>
      </c>
      <c r="O27238" s="14" t="str">
        <v/>
      </c>
      <c r="P27238" s="14" t="str">
        <f ca="1"/>
        <v>Low Cap</v>
      </c>
    </row>
    <row r="27239" spans="11:16">
      <c r="K27239" s="14" t="str">
        <v/>
      </c>
      <c r="L27239" s="14" t="str">
        <v/>
      </c>
      <c r="O27239" s="14" t="str">
        <v/>
      </c>
      <c r="P27239" s="14" t="str">
        <f ca="1"/>
        <v>Low Cap</v>
      </c>
    </row>
    <row r="27240" spans="11:16">
      <c r="K27240" s="14" t="str">
        <v/>
      </c>
      <c r="L27240" s="14" t="str">
        <v/>
      </c>
      <c r="O27240" s="14" t="str">
        <v/>
      </c>
      <c r="P27240" s="14" t="str">
        <f ca="1"/>
        <v>Low Cap</v>
      </c>
    </row>
    <row r="27241" spans="11:16">
      <c r="K27241" s="14" t="str">
        <v/>
      </c>
      <c r="L27241" s="14" t="str">
        <v/>
      </c>
      <c r="O27241" s="14" t="str">
        <v/>
      </c>
      <c r="P27241" s="14" t="str">
        <f ca="1"/>
        <v>Low Cap</v>
      </c>
    </row>
    <row r="27242" spans="11:16">
      <c r="K27242" s="14" t="str">
        <v/>
      </c>
      <c r="L27242" s="14" t="str">
        <v/>
      </c>
      <c r="O27242" s="14" t="str">
        <v/>
      </c>
      <c r="P27242" s="14" t="str">
        <f ca="1"/>
        <v>Low Cap</v>
      </c>
    </row>
    <row r="27243" spans="11:16">
      <c r="K27243" s="14" t="str">
        <v/>
      </c>
      <c r="L27243" s="14" t="str">
        <v/>
      </c>
      <c r="O27243" s="14" t="str">
        <v/>
      </c>
      <c r="P27243" s="14" t="str">
        <f ca="1"/>
        <v>Low Cap</v>
      </c>
    </row>
    <row r="27244" spans="11:16">
      <c r="K27244" s="14" t="str">
        <v/>
      </c>
      <c r="L27244" s="14" t="str">
        <v/>
      </c>
      <c r="O27244" s="14" t="str">
        <v/>
      </c>
      <c r="P27244" s="14" t="str">
        <f ca="1"/>
        <v>Low Cap</v>
      </c>
    </row>
    <row r="27245" spans="11:16">
      <c r="K27245" s="14" t="str">
        <v/>
      </c>
      <c r="L27245" s="14" t="str">
        <v/>
      </c>
      <c r="O27245" s="14" t="str">
        <v/>
      </c>
      <c r="P27245" s="14" t="str">
        <f ca="1"/>
        <v>Low Cap</v>
      </c>
    </row>
    <row r="27246" spans="11:16">
      <c r="K27246" s="14" t="str">
        <v/>
      </c>
      <c r="L27246" s="14" t="str">
        <v/>
      </c>
      <c r="O27246" s="14" t="str">
        <v/>
      </c>
      <c r="P27246" s="14" t="str">
        <f ca="1"/>
        <v>Low Cap</v>
      </c>
    </row>
    <row r="27247" spans="11:16">
      <c r="K27247" s="14" t="str">
        <v/>
      </c>
      <c r="L27247" s="14" t="str">
        <v/>
      </c>
      <c r="O27247" s="14" t="str">
        <v/>
      </c>
      <c r="P27247" s="14" t="str">
        <f ca="1"/>
        <v>Low Cap</v>
      </c>
    </row>
    <row r="27248" spans="11:16">
      <c r="K27248" s="14" t="str">
        <v/>
      </c>
      <c r="L27248" s="14" t="str">
        <v/>
      </c>
      <c r="O27248" s="14" t="str">
        <v/>
      </c>
      <c r="P27248" s="14" t="str">
        <f ca="1"/>
        <v>Low Cap</v>
      </c>
    </row>
    <row r="27249" spans="11:16">
      <c r="K27249" s="14" t="str">
        <v/>
      </c>
      <c r="L27249" s="14" t="str">
        <v/>
      </c>
      <c r="O27249" s="14" t="str">
        <v/>
      </c>
      <c r="P27249" s="14" t="str">
        <f ca="1"/>
        <v>Low Cap</v>
      </c>
    </row>
    <row r="27250" spans="11:16">
      <c r="K27250" s="14" t="str">
        <v/>
      </c>
      <c r="L27250" s="14" t="str">
        <v/>
      </c>
      <c r="O27250" s="14" t="str">
        <v/>
      </c>
      <c r="P27250" s="14" t="str">
        <f ca="1"/>
        <v>Low Cap</v>
      </c>
    </row>
    <row r="27251" spans="11:16">
      <c r="K27251" s="14" t="str">
        <v/>
      </c>
      <c r="L27251" s="14" t="str">
        <v/>
      </c>
      <c r="O27251" s="14" t="str">
        <v/>
      </c>
      <c r="P27251" s="14" t="str">
        <f ca="1"/>
        <v>Low Cap</v>
      </c>
    </row>
    <row r="27252" spans="11:16">
      <c r="K27252" s="14" t="str">
        <v/>
      </c>
      <c r="L27252" s="14" t="str">
        <v/>
      </c>
      <c r="O27252" s="14" t="str">
        <v/>
      </c>
      <c r="P27252" s="14" t="str">
        <f ca="1"/>
        <v>Low Cap</v>
      </c>
    </row>
    <row r="27253" spans="11:16">
      <c r="K27253" s="14" t="str">
        <v/>
      </c>
      <c r="L27253" s="14" t="str">
        <v/>
      </c>
      <c r="O27253" s="14" t="str">
        <v/>
      </c>
      <c r="P27253" s="14" t="str">
        <f ca="1"/>
        <v>Low Cap</v>
      </c>
    </row>
    <row r="27254" spans="11:16">
      <c r="K27254" s="14" t="str">
        <v/>
      </c>
      <c r="L27254" s="14" t="str">
        <v/>
      </c>
      <c r="O27254" s="14" t="str">
        <v/>
      </c>
      <c r="P27254" s="14" t="str">
        <f ca="1"/>
        <v>Low Cap</v>
      </c>
    </row>
    <row r="27255" spans="11:16">
      <c r="K27255" s="14" t="str">
        <v/>
      </c>
      <c r="L27255" s="14" t="str">
        <v/>
      </c>
      <c r="O27255" s="14" t="str">
        <v/>
      </c>
      <c r="P27255" s="14" t="str">
        <f ca="1"/>
        <v>Low Cap</v>
      </c>
    </row>
    <row r="27256" spans="11:16">
      <c r="K27256" s="14" t="str">
        <v/>
      </c>
      <c r="L27256" s="14" t="str">
        <v/>
      </c>
      <c r="O27256" s="14" t="str">
        <v/>
      </c>
      <c r="P27256" s="14" t="str">
        <f ca="1"/>
        <v>Low Cap</v>
      </c>
    </row>
    <row r="27257" spans="11:16">
      <c r="K27257" s="14" t="str">
        <v/>
      </c>
      <c r="L27257" s="14" t="str">
        <v/>
      </c>
      <c r="O27257" s="14" t="str">
        <v/>
      </c>
      <c r="P27257" s="14" t="str">
        <f ca="1"/>
        <v>Low Cap</v>
      </c>
    </row>
    <row r="27258" spans="11:16">
      <c r="K27258" s="14" t="str">
        <v/>
      </c>
      <c r="L27258" s="14" t="str">
        <v/>
      </c>
      <c r="O27258" s="14" t="str">
        <v/>
      </c>
      <c r="P27258" s="14" t="str">
        <f ca="1"/>
        <v>Low Cap</v>
      </c>
    </row>
    <row r="27259" spans="11:16">
      <c r="K27259" s="14" t="str">
        <v/>
      </c>
      <c r="L27259" s="14" t="str">
        <v/>
      </c>
      <c r="O27259" s="14" t="str">
        <v/>
      </c>
      <c r="P27259" s="14" t="str">
        <f ca="1"/>
        <v>Low Cap</v>
      </c>
    </row>
    <row r="27260" spans="11:16">
      <c r="K27260" s="14" t="str">
        <v/>
      </c>
      <c r="L27260" s="14" t="str">
        <v/>
      </c>
      <c r="O27260" s="14" t="str">
        <v/>
      </c>
      <c r="P27260" s="14" t="str">
        <f ca="1"/>
        <v>Low Cap</v>
      </c>
    </row>
    <row r="27261" spans="11:16">
      <c r="K27261" s="14" t="str">
        <v/>
      </c>
      <c r="L27261" s="14" t="str">
        <v/>
      </c>
      <c r="O27261" s="14" t="str">
        <v/>
      </c>
      <c r="P27261" s="14" t="str">
        <f ca="1"/>
        <v>Low Cap</v>
      </c>
    </row>
    <row r="27262" spans="11:16">
      <c r="K27262" s="14" t="str">
        <v/>
      </c>
      <c r="L27262" s="14" t="str">
        <v/>
      </c>
      <c r="O27262" s="14" t="str">
        <v/>
      </c>
      <c r="P27262" s="14" t="str">
        <f ca="1"/>
        <v>Low Cap</v>
      </c>
    </row>
    <row r="27263" spans="11:16">
      <c r="K27263" s="14" t="str">
        <v/>
      </c>
      <c r="L27263" s="14" t="str">
        <v/>
      </c>
      <c r="O27263" s="14" t="str">
        <v/>
      </c>
      <c r="P27263" s="14" t="str">
        <f ca="1"/>
        <v>Low Cap</v>
      </c>
    </row>
    <row r="27264" spans="11:16">
      <c r="K27264" s="14" t="str">
        <v/>
      </c>
      <c r="L27264" s="14" t="str">
        <v/>
      </c>
      <c r="O27264" s="14" t="str">
        <v/>
      </c>
      <c r="P27264" s="14" t="str">
        <f ca="1"/>
        <v>Low Cap</v>
      </c>
    </row>
    <row r="27265" spans="11:16">
      <c r="K27265" s="14" t="str">
        <v/>
      </c>
      <c r="L27265" s="14" t="str">
        <v/>
      </c>
      <c r="O27265" s="14" t="str">
        <v/>
      </c>
      <c r="P27265" s="14" t="str">
        <f ca="1"/>
        <v>Low Cap</v>
      </c>
    </row>
    <row r="27266" spans="11:16">
      <c r="K27266" s="14" t="str">
        <v/>
      </c>
      <c r="L27266" s="14" t="str">
        <v/>
      </c>
      <c r="O27266" s="14" t="str">
        <v/>
      </c>
      <c r="P27266" s="14" t="str">
        <f ca="1"/>
        <v>Low Cap</v>
      </c>
    </row>
    <row r="27267" spans="11:16">
      <c r="K27267" s="14" t="str">
        <v/>
      </c>
      <c r="L27267" s="14" t="str">
        <v/>
      </c>
      <c r="O27267" s="14" t="str">
        <v/>
      </c>
      <c r="P27267" s="14" t="str">
        <f ca="1"/>
        <v>Low Cap</v>
      </c>
    </row>
    <row r="27268" spans="11:16">
      <c r="K27268" s="14" t="str">
        <v/>
      </c>
      <c r="L27268" s="14" t="str">
        <v/>
      </c>
      <c r="O27268" s="14" t="str">
        <v/>
      </c>
      <c r="P27268" s="14" t="str">
        <f ca="1"/>
        <v>Low Cap</v>
      </c>
    </row>
    <row r="27269" spans="11:16">
      <c r="K27269" s="14" t="str">
        <v/>
      </c>
      <c r="L27269" s="14" t="str">
        <v/>
      </c>
      <c r="O27269" s="14" t="str">
        <v/>
      </c>
      <c r="P27269" s="14" t="str">
        <f ca="1"/>
        <v>Low Cap</v>
      </c>
    </row>
    <row r="27270" spans="11:16">
      <c r="K27270" s="14" t="str">
        <v/>
      </c>
      <c r="L27270" s="14" t="str">
        <v/>
      </c>
      <c r="O27270" s="14" t="str">
        <v/>
      </c>
      <c r="P27270" s="14" t="str">
        <f ca="1"/>
        <v>Low Cap</v>
      </c>
    </row>
    <row r="27271" spans="11:16">
      <c r="K27271" s="14" t="str">
        <v/>
      </c>
      <c r="L27271" s="14" t="str">
        <v/>
      </c>
      <c r="O27271" s="14" t="str">
        <v/>
      </c>
      <c r="P27271" s="14" t="str">
        <f ca="1"/>
        <v>Low Cap</v>
      </c>
    </row>
    <row r="27272" spans="11:16">
      <c r="K27272" s="14" t="str">
        <v/>
      </c>
      <c r="L27272" s="14" t="str">
        <v/>
      </c>
      <c r="O27272" s="14" t="str">
        <v/>
      </c>
      <c r="P27272" s="14" t="str">
        <f ca="1"/>
        <v>Low Cap</v>
      </c>
    </row>
    <row r="27273" spans="11:16">
      <c r="K27273" s="14" t="str">
        <v/>
      </c>
      <c r="L27273" s="14" t="str">
        <v/>
      </c>
      <c r="O27273" s="14" t="str">
        <v/>
      </c>
      <c r="P27273" s="14" t="str">
        <f ca="1"/>
        <v>Low Cap</v>
      </c>
    </row>
    <row r="27274" spans="11:16">
      <c r="K27274" s="14" t="str">
        <v/>
      </c>
      <c r="L27274" s="14" t="str">
        <v/>
      </c>
      <c r="O27274" s="14" t="str">
        <v/>
      </c>
      <c r="P27274" s="14" t="str">
        <f ca="1"/>
        <v>Low Cap</v>
      </c>
    </row>
    <row r="27275" spans="11:16">
      <c r="K27275" s="14" t="str">
        <v/>
      </c>
      <c r="L27275" s="14" t="str">
        <v/>
      </c>
      <c r="O27275" s="14" t="str">
        <v/>
      </c>
      <c r="P27275" s="14" t="str">
        <f ca="1"/>
        <v>Low Cap</v>
      </c>
    </row>
    <row r="27276" spans="11:16">
      <c r="K27276" s="14" t="str">
        <v/>
      </c>
      <c r="L27276" s="14" t="str">
        <v/>
      </c>
      <c r="O27276" s="14" t="str">
        <v/>
      </c>
      <c r="P27276" s="14" t="str">
        <f ca="1"/>
        <v>Low Cap</v>
      </c>
    </row>
    <row r="27277" spans="11:16">
      <c r="K27277" s="14" t="str">
        <v/>
      </c>
      <c r="L27277" s="14" t="str">
        <v/>
      </c>
      <c r="O27277" s="14" t="str">
        <v/>
      </c>
      <c r="P27277" s="14" t="str">
        <f ca="1"/>
        <v>Low Cap</v>
      </c>
    </row>
    <row r="27278" spans="11:16">
      <c r="K27278" s="14" t="str">
        <v/>
      </c>
      <c r="L27278" s="14" t="str">
        <v/>
      </c>
      <c r="O27278" s="14" t="str">
        <v/>
      </c>
      <c r="P27278" s="14" t="str">
        <f ca="1"/>
        <v>Low Cap</v>
      </c>
    </row>
    <row r="27279" spans="11:16">
      <c r="K27279" s="14" t="str">
        <v/>
      </c>
      <c r="L27279" s="14" t="str">
        <v/>
      </c>
      <c r="O27279" s="14" t="str">
        <v/>
      </c>
      <c r="P27279" s="14" t="str">
        <f ca="1"/>
        <v>Low Cap</v>
      </c>
    </row>
    <row r="27280" spans="11:16">
      <c r="K27280" s="14" t="str">
        <v/>
      </c>
      <c r="L27280" s="14" t="str">
        <v/>
      </c>
      <c r="O27280" s="14" t="str">
        <v/>
      </c>
      <c r="P27280" s="14" t="str">
        <f ca="1"/>
        <v>Low Cap</v>
      </c>
    </row>
    <row r="27281" spans="11:16">
      <c r="K27281" s="14" t="str">
        <v/>
      </c>
      <c r="L27281" s="14" t="str">
        <v/>
      </c>
      <c r="O27281" s="14" t="str">
        <v/>
      </c>
      <c r="P27281" s="14" t="str">
        <f ca="1"/>
        <v>Low Cap</v>
      </c>
    </row>
    <row r="27282" spans="11:16">
      <c r="K27282" s="14" t="str">
        <v/>
      </c>
      <c r="L27282" s="14" t="str">
        <v/>
      </c>
      <c r="O27282" s="14" t="str">
        <v/>
      </c>
      <c r="P27282" s="14" t="str">
        <f ca="1"/>
        <v>Low Cap</v>
      </c>
    </row>
    <row r="27283" spans="11:16">
      <c r="K27283" s="14" t="str">
        <v/>
      </c>
      <c r="L27283" s="14" t="str">
        <v/>
      </c>
      <c r="O27283" s="14" t="str">
        <v/>
      </c>
      <c r="P27283" s="14" t="str">
        <f ca="1"/>
        <v>Low Cap</v>
      </c>
    </row>
    <row r="27284" spans="11:16">
      <c r="K27284" s="14" t="str">
        <v/>
      </c>
      <c r="L27284" s="14" t="str">
        <v/>
      </c>
      <c r="O27284" s="14" t="str">
        <v/>
      </c>
      <c r="P27284" s="14" t="str">
        <f ca="1"/>
        <v>Low Cap</v>
      </c>
    </row>
    <row r="27285" spans="11:16">
      <c r="K27285" s="14" t="str">
        <v/>
      </c>
      <c r="L27285" s="14" t="str">
        <v/>
      </c>
      <c r="O27285" s="14" t="str">
        <v/>
      </c>
      <c r="P27285" s="14" t="str">
        <f ca="1"/>
        <v>Low Cap</v>
      </c>
    </row>
    <row r="27286" spans="11:16">
      <c r="K27286" s="14" t="str">
        <v/>
      </c>
      <c r="L27286" s="14" t="str">
        <v/>
      </c>
      <c r="O27286" s="14" t="str">
        <v/>
      </c>
      <c r="P27286" s="14" t="str">
        <f ca="1"/>
        <v>Low Cap</v>
      </c>
    </row>
    <row r="27287" spans="11:16">
      <c r="K27287" s="14" t="str">
        <v/>
      </c>
      <c r="L27287" s="14" t="str">
        <v/>
      </c>
      <c r="O27287" s="14" t="str">
        <v/>
      </c>
      <c r="P27287" s="14" t="str">
        <f ca="1"/>
        <v>Low Cap</v>
      </c>
    </row>
    <row r="27288" spans="11:16">
      <c r="K27288" s="14" t="str">
        <v/>
      </c>
      <c r="L27288" s="14" t="str">
        <v/>
      </c>
      <c r="O27288" s="14" t="str">
        <v/>
      </c>
      <c r="P27288" s="14" t="str">
        <f ca="1"/>
        <v>Low Cap</v>
      </c>
    </row>
    <row r="27289" spans="11:16">
      <c r="K27289" s="14" t="str">
        <v/>
      </c>
      <c r="L27289" s="14" t="str">
        <v/>
      </c>
      <c r="O27289" s="14" t="str">
        <v/>
      </c>
      <c r="P27289" s="14" t="str">
        <f ca="1"/>
        <v>Low Cap</v>
      </c>
    </row>
    <row r="27290" spans="11:16">
      <c r="K27290" s="14" t="str">
        <v/>
      </c>
      <c r="L27290" s="14" t="str">
        <v/>
      </c>
      <c r="O27290" s="14" t="str">
        <v/>
      </c>
      <c r="P27290" s="14" t="str">
        <f ca="1"/>
        <v>Low Cap</v>
      </c>
    </row>
    <row r="27291" spans="11:16">
      <c r="K27291" s="14" t="str">
        <v/>
      </c>
      <c r="L27291" s="14" t="str">
        <v/>
      </c>
      <c r="O27291" s="14" t="str">
        <v/>
      </c>
      <c r="P27291" s="14" t="str">
        <f ca="1"/>
        <v>Low Cap</v>
      </c>
    </row>
    <row r="27292" spans="11:16">
      <c r="K27292" s="14" t="str">
        <v/>
      </c>
      <c r="L27292" s="14" t="str">
        <v/>
      </c>
      <c r="O27292" s="14" t="str">
        <v/>
      </c>
      <c r="P27292" s="14" t="str">
        <f ca="1"/>
        <v>Low Cap</v>
      </c>
    </row>
    <row r="27293" spans="11:16">
      <c r="K27293" s="14" t="str">
        <v/>
      </c>
      <c r="L27293" s="14" t="str">
        <v/>
      </c>
      <c r="O27293" s="14" t="str">
        <v/>
      </c>
      <c r="P27293" s="14" t="str">
        <f ca="1"/>
        <v>Low Cap</v>
      </c>
    </row>
    <row r="27294" spans="11:16">
      <c r="K27294" s="14" t="str">
        <v/>
      </c>
      <c r="L27294" s="14" t="str">
        <v/>
      </c>
      <c r="O27294" s="14" t="str">
        <v/>
      </c>
      <c r="P27294" s="14" t="str">
        <f ca="1"/>
        <v>Low Cap</v>
      </c>
    </row>
    <row r="27295" spans="11:16">
      <c r="K27295" s="14" t="str">
        <v/>
      </c>
      <c r="L27295" s="14" t="str">
        <v/>
      </c>
      <c r="O27295" s="14" t="str">
        <v/>
      </c>
      <c r="P27295" s="14" t="str">
        <f ca="1"/>
        <v>Low Cap</v>
      </c>
    </row>
    <row r="27296" spans="11:16">
      <c r="K27296" s="14" t="str">
        <v/>
      </c>
      <c r="L27296" s="14" t="str">
        <v/>
      </c>
      <c r="O27296" s="14" t="str">
        <v/>
      </c>
      <c r="P27296" s="14" t="str">
        <f ca="1"/>
        <v>Low Cap</v>
      </c>
    </row>
    <row r="27297" spans="11:16">
      <c r="K27297" s="14" t="str">
        <v/>
      </c>
      <c r="L27297" s="14" t="str">
        <v/>
      </c>
      <c r="O27297" s="14" t="str">
        <v/>
      </c>
      <c r="P27297" s="14" t="str">
        <f ca="1"/>
        <v>Low Cap</v>
      </c>
    </row>
    <row r="27298" spans="11:16">
      <c r="K27298" s="14" t="str">
        <v/>
      </c>
      <c r="L27298" s="14" t="str">
        <v/>
      </c>
      <c r="O27298" s="14" t="str">
        <v/>
      </c>
      <c r="P27298" s="14" t="str">
        <f ca="1"/>
        <v>Low Cap</v>
      </c>
    </row>
    <row r="27299" spans="11:16">
      <c r="K27299" s="14" t="str">
        <v/>
      </c>
      <c r="L27299" s="14" t="str">
        <v/>
      </c>
      <c r="O27299" s="14" t="str">
        <v/>
      </c>
      <c r="P27299" s="14" t="str">
        <f ca="1"/>
        <v>Low Cap</v>
      </c>
    </row>
    <row r="27300" spans="11:16">
      <c r="K27300" s="14" t="str">
        <v/>
      </c>
      <c r="L27300" s="14" t="str">
        <v/>
      </c>
      <c r="O27300" s="14" t="str">
        <v/>
      </c>
      <c r="P27300" s="14" t="str">
        <f ca="1"/>
        <v>Low Cap</v>
      </c>
    </row>
    <row r="27301" spans="11:16">
      <c r="K27301" s="14" t="str">
        <v/>
      </c>
      <c r="L27301" s="14" t="str">
        <v/>
      </c>
      <c r="O27301" s="14" t="str">
        <v/>
      </c>
      <c r="P27301" s="14" t="str">
        <f ca="1"/>
        <v>Low Cap</v>
      </c>
    </row>
    <row r="27302" spans="11:16">
      <c r="K27302" s="14" t="str">
        <v/>
      </c>
      <c r="L27302" s="14" t="str">
        <v/>
      </c>
      <c r="O27302" s="14" t="str">
        <v/>
      </c>
      <c r="P27302" s="14" t="str">
        <f ca="1"/>
        <v>Low Cap</v>
      </c>
    </row>
    <row r="27303" spans="11:16">
      <c r="K27303" s="14" t="str">
        <v/>
      </c>
      <c r="L27303" s="14" t="str">
        <v/>
      </c>
      <c r="O27303" s="14" t="str">
        <v/>
      </c>
      <c r="P27303" s="14" t="str">
        <f ca="1"/>
        <v>Low Cap</v>
      </c>
    </row>
    <row r="27304" spans="11:16">
      <c r="K27304" s="14" t="str">
        <v/>
      </c>
      <c r="L27304" s="14" t="str">
        <v/>
      </c>
      <c r="O27304" s="14" t="str">
        <v/>
      </c>
      <c r="P27304" s="14" t="str">
        <f ca="1"/>
        <v>Low Cap</v>
      </c>
    </row>
    <row r="27305" spans="11:16">
      <c r="K27305" s="14" t="str">
        <v/>
      </c>
      <c r="L27305" s="14" t="str">
        <v/>
      </c>
      <c r="O27305" s="14" t="str">
        <v/>
      </c>
      <c r="P27305" s="14" t="str">
        <f ca="1"/>
        <v>Low Cap</v>
      </c>
    </row>
    <row r="27306" spans="11:16">
      <c r="K27306" s="14" t="str">
        <v/>
      </c>
      <c r="L27306" s="14" t="str">
        <v/>
      </c>
      <c r="O27306" s="14" t="str">
        <v/>
      </c>
      <c r="P27306" s="14" t="str">
        <f ca="1"/>
        <v>Low Cap</v>
      </c>
    </row>
    <row r="27307" spans="11:16">
      <c r="K27307" s="14" t="str">
        <v/>
      </c>
      <c r="L27307" s="14" t="str">
        <v/>
      </c>
      <c r="O27307" s="14" t="str">
        <v/>
      </c>
      <c r="P27307" s="14" t="str">
        <f ca="1"/>
        <v>Low Cap</v>
      </c>
    </row>
    <row r="27308" spans="11:16">
      <c r="K27308" s="14" t="str">
        <v/>
      </c>
      <c r="L27308" s="14" t="str">
        <v/>
      </c>
      <c r="O27308" s="14" t="str">
        <v/>
      </c>
      <c r="P27308" s="14" t="str">
        <f ca="1"/>
        <v>Low Cap</v>
      </c>
    </row>
    <row r="27309" spans="11:16">
      <c r="K27309" s="14" t="str">
        <v/>
      </c>
      <c r="L27309" s="14" t="str">
        <v/>
      </c>
      <c r="O27309" s="14" t="str">
        <v/>
      </c>
      <c r="P27309" s="14" t="str">
        <f ca="1"/>
        <v>Low Cap</v>
      </c>
    </row>
    <row r="27310" spans="11:16">
      <c r="K27310" s="14" t="str">
        <v/>
      </c>
      <c r="L27310" s="14" t="str">
        <v/>
      </c>
      <c r="O27310" s="14" t="str">
        <v/>
      </c>
      <c r="P27310" s="14" t="str">
        <f ca="1"/>
        <v>Low Cap</v>
      </c>
    </row>
    <row r="27311" spans="11:16">
      <c r="K27311" s="14" t="str">
        <v/>
      </c>
      <c r="L27311" s="14" t="str">
        <v/>
      </c>
      <c r="O27311" s="14" t="str">
        <v/>
      </c>
      <c r="P27311" s="14" t="str">
        <f ca="1"/>
        <v>Low Cap</v>
      </c>
    </row>
    <row r="27312" spans="11:16">
      <c r="K27312" s="14" t="str">
        <v/>
      </c>
      <c r="L27312" s="14" t="str">
        <v/>
      </c>
      <c r="O27312" s="14" t="str">
        <v/>
      </c>
      <c r="P27312" s="14" t="str">
        <f ca="1"/>
        <v>Low Cap</v>
      </c>
    </row>
    <row r="27313" spans="11:16">
      <c r="K27313" s="14" t="str">
        <v/>
      </c>
      <c r="L27313" s="14" t="str">
        <v/>
      </c>
      <c r="O27313" s="14" t="str">
        <v/>
      </c>
      <c r="P27313" s="14" t="str">
        <f ca="1"/>
        <v>Low Cap</v>
      </c>
    </row>
    <row r="27314" spans="11:16">
      <c r="K27314" s="14" t="str">
        <v/>
      </c>
      <c r="L27314" s="14" t="str">
        <v/>
      </c>
      <c r="O27314" s="14" t="str">
        <v/>
      </c>
      <c r="P27314" s="14" t="str">
        <f ca="1"/>
        <v>Low Cap</v>
      </c>
    </row>
    <row r="27315" spans="11:16">
      <c r="K27315" s="14" t="str">
        <v/>
      </c>
      <c r="L27315" s="14" t="str">
        <v/>
      </c>
      <c r="O27315" s="14" t="str">
        <v/>
      </c>
      <c r="P27315" s="14" t="str">
        <f ca="1"/>
        <v>Low Cap</v>
      </c>
    </row>
    <row r="27316" spans="11:16">
      <c r="K27316" s="14" t="str">
        <v/>
      </c>
      <c r="L27316" s="14" t="str">
        <v/>
      </c>
      <c r="O27316" s="14" t="str">
        <v/>
      </c>
      <c r="P27316" s="14" t="str">
        <f ca="1"/>
        <v>Low Cap</v>
      </c>
    </row>
    <row r="27317" spans="11:16">
      <c r="K27317" s="14" t="str">
        <v/>
      </c>
      <c r="L27317" s="14" t="str">
        <v/>
      </c>
      <c r="O27317" s="14" t="str">
        <v/>
      </c>
      <c r="P27317" s="14" t="str">
        <f ca="1"/>
        <v>Low Cap</v>
      </c>
    </row>
    <row r="27318" spans="11:16">
      <c r="K27318" s="14" t="str">
        <v/>
      </c>
      <c r="L27318" s="14" t="str">
        <v/>
      </c>
      <c r="O27318" s="14" t="str">
        <v/>
      </c>
      <c r="P27318" s="14" t="str">
        <f ca="1"/>
        <v>Low Cap</v>
      </c>
    </row>
    <row r="27319" spans="11:16">
      <c r="K27319" s="14" t="str">
        <v/>
      </c>
      <c r="L27319" s="14" t="str">
        <v/>
      </c>
      <c r="O27319" s="14" t="str">
        <v/>
      </c>
      <c r="P27319" s="14" t="str">
        <f ca="1"/>
        <v>Low Cap</v>
      </c>
    </row>
    <row r="27320" spans="11:16">
      <c r="K27320" s="14" t="str">
        <v/>
      </c>
      <c r="L27320" s="14" t="str">
        <v/>
      </c>
      <c r="O27320" s="14" t="str">
        <v/>
      </c>
      <c r="P27320" s="14" t="str">
        <f ca="1"/>
        <v>Low Cap</v>
      </c>
    </row>
    <row r="27321" spans="11:16">
      <c r="K27321" s="14" t="str">
        <v/>
      </c>
      <c r="L27321" s="14" t="str">
        <v/>
      </c>
      <c r="O27321" s="14" t="str">
        <v/>
      </c>
      <c r="P27321" s="14" t="str">
        <f ca="1"/>
        <v>Low Cap</v>
      </c>
    </row>
    <row r="27322" spans="11:16">
      <c r="K27322" s="14" t="str">
        <v/>
      </c>
      <c r="L27322" s="14" t="str">
        <v/>
      </c>
      <c r="O27322" s="14" t="str">
        <v/>
      </c>
      <c r="P27322" s="14" t="str">
        <f ca="1"/>
        <v>Low Cap</v>
      </c>
    </row>
    <row r="27323" spans="11:16">
      <c r="K27323" s="14" t="str">
        <v/>
      </c>
      <c r="L27323" s="14" t="str">
        <v/>
      </c>
      <c r="O27323" s="14" t="str">
        <v/>
      </c>
      <c r="P27323" s="14" t="str">
        <f ca="1"/>
        <v>Low Cap</v>
      </c>
    </row>
    <row r="27324" spans="11:16">
      <c r="K27324" s="14" t="str">
        <v/>
      </c>
      <c r="L27324" s="14" t="str">
        <v/>
      </c>
      <c r="O27324" s="14" t="str">
        <v/>
      </c>
      <c r="P27324" s="14" t="str">
        <f ca="1"/>
        <v>Low Cap</v>
      </c>
    </row>
    <row r="27325" spans="11:16">
      <c r="K27325" s="14" t="str">
        <v/>
      </c>
      <c r="L27325" s="14" t="str">
        <v/>
      </c>
      <c r="O27325" s="14" t="str">
        <v/>
      </c>
      <c r="P27325" s="14" t="str">
        <f ca="1"/>
        <v>Low Cap</v>
      </c>
    </row>
    <row r="27326" spans="11:16">
      <c r="K27326" s="14" t="str">
        <v/>
      </c>
      <c r="L27326" s="14" t="str">
        <v/>
      </c>
      <c r="O27326" s="14" t="str">
        <v/>
      </c>
      <c r="P27326" s="14" t="str">
        <f ca="1"/>
        <v>Low Cap</v>
      </c>
    </row>
    <row r="27327" spans="11:16">
      <c r="K27327" s="14" t="str">
        <v/>
      </c>
      <c r="L27327" s="14" t="str">
        <v/>
      </c>
      <c r="O27327" s="14" t="str">
        <v/>
      </c>
      <c r="P27327" s="14" t="str">
        <f ca="1"/>
        <v>Low Cap</v>
      </c>
    </row>
    <row r="27328" spans="11:16">
      <c r="K27328" s="14" t="str">
        <v/>
      </c>
      <c r="L27328" s="14" t="str">
        <v/>
      </c>
      <c r="O27328" s="14" t="str">
        <v/>
      </c>
      <c r="P27328" s="14" t="str">
        <f ca="1"/>
        <v>Low Cap</v>
      </c>
    </row>
    <row r="27329" spans="11:16">
      <c r="K27329" s="14" t="str">
        <v/>
      </c>
      <c r="L27329" s="14" t="str">
        <v/>
      </c>
      <c r="O27329" s="14" t="str">
        <v/>
      </c>
      <c r="P27329" s="14" t="str">
        <f ca="1"/>
        <v>Low Cap</v>
      </c>
    </row>
    <row r="27330" spans="11:16">
      <c r="K27330" s="14" t="str">
        <v/>
      </c>
      <c r="L27330" s="14" t="str">
        <v/>
      </c>
      <c r="O27330" s="14" t="str">
        <v/>
      </c>
      <c r="P27330" s="14" t="str">
        <f ca="1"/>
        <v>Low Cap</v>
      </c>
    </row>
    <row r="27331" spans="11:16">
      <c r="K27331" s="14" t="str">
        <v/>
      </c>
      <c r="L27331" s="14" t="str">
        <v/>
      </c>
      <c r="O27331" s="14" t="str">
        <v/>
      </c>
      <c r="P27331" s="14" t="str">
        <f ca="1"/>
        <v>Low Cap</v>
      </c>
    </row>
    <row r="27332" spans="11:16">
      <c r="K27332" s="14" t="str">
        <v/>
      </c>
      <c r="L27332" s="14" t="str">
        <v/>
      </c>
      <c r="O27332" s="14" t="str">
        <v/>
      </c>
      <c r="P27332" s="14" t="str">
        <f ca="1"/>
        <v>Low Cap</v>
      </c>
    </row>
    <row r="27333" spans="11:16">
      <c r="K27333" s="14" t="str">
        <v/>
      </c>
      <c r="L27333" s="14" t="str">
        <v/>
      </c>
      <c r="O27333" s="14" t="str">
        <v/>
      </c>
      <c r="P27333" s="14" t="str">
        <f ca="1"/>
        <v>Low Cap</v>
      </c>
    </row>
    <row r="27334" spans="11:16">
      <c r="K27334" s="14" t="str">
        <v/>
      </c>
      <c r="L27334" s="14" t="str">
        <v/>
      </c>
      <c r="O27334" s="14" t="str">
        <v/>
      </c>
      <c r="P27334" s="14" t="str">
        <f ca="1"/>
        <v>Low Cap</v>
      </c>
    </row>
    <row r="27335" spans="11:16">
      <c r="K27335" s="14" t="str">
        <v/>
      </c>
      <c r="L27335" s="14" t="str">
        <v/>
      </c>
      <c r="O27335" s="14" t="str">
        <v/>
      </c>
      <c r="P27335" s="14" t="str">
        <f ca="1"/>
        <v>Low Cap</v>
      </c>
    </row>
    <row r="27336" spans="11:16">
      <c r="K27336" s="14" t="str">
        <v/>
      </c>
      <c r="L27336" s="14" t="str">
        <v/>
      </c>
      <c r="O27336" s="14" t="str">
        <v/>
      </c>
      <c r="P27336" s="14" t="str">
        <f ca="1"/>
        <v>Low Cap</v>
      </c>
    </row>
    <row r="27337" spans="11:16">
      <c r="K27337" s="14" t="str">
        <v/>
      </c>
      <c r="L27337" s="14" t="str">
        <v/>
      </c>
      <c r="O27337" s="14" t="str">
        <v/>
      </c>
      <c r="P27337" s="14" t="str">
        <f ca="1"/>
        <v>Low Cap</v>
      </c>
    </row>
    <row r="27338" spans="11:16">
      <c r="K27338" s="14" t="str">
        <v/>
      </c>
      <c r="L27338" s="14" t="str">
        <v/>
      </c>
      <c r="O27338" s="14" t="str">
        <v/>
      </c>
      <c r="P27338" s="14" t="str">
        <f ca="1"/>
        <v>Low Cap</v>
      </c>
    </row>
    <row r="27339" spans="11:16">
      <c r="K27339" s="14" t="str">
        <v/>
      </c>
      <c r="L27339" s="14" t="str">
        <v/>
      </c>
      <c r="O27339" s="14" t="str">
        <v/>
      </c>
      <c r="P27339" s="14" t="str">
        <f ca="1"/>
        <v>Low Cap</v>
      </c>
    </row>
    <row r="27340" spans="11:16">
      <c r="K27340" s="14" t="str">
        <v/>
      </c>
      <c r="L27340" s="14" t="str">
        <v/>
      </c>
      <c r="O27340" s="14" t="str">
        <v/>
      </c>
      <c r="P27340" s="14" t="str">
        <f ca="1"/>
        <v>Low Cap</v>
      </c>
    </row>
    <row r="27341" spans="11:16">
      <c r="K27341" s="14" t="str">
        <v/>
      </c>
      <c r="L27341" s="14" t="str">
        <v/>
      </c>
      <c r="O27341" s="14" t="str">
        <v/>
      </c>
      <c r="P27341" s="14" t="str">
        <f ca="1"/>
        <v>Low Cap</v>
      </c>
    </row>
    <row r="27342" spans="11:16">
      <c r="K27342" s="14" t="str">
        <v/>
      </c>
      <c r="L27342" s="14" t="str">
        <v/>
      </c>
      <c r="O27342" s="14" t="str">
        <v/>
      </c>
      <c r="P27342" s="14" t="str">
        <f ca="1"/>
        <v>Low Cap</v>
      </c>
    </row>
    <row r="27343" spans="11:16">
      <c r="K27343" s="14" t="str">
        <v/>
      </c>
      <c r="L27343" s="14" t="str">
        <v/>
      </c>
      <c r="O27343" s="14" t="str">
        <v/>
      </c>
      <c r="P27343" s="14" t="str">
        <f ca="1"/>
        <v>Low Cap</v>
      </c>
    </row>
    <row r="27344" spans="11:16">
      <c r="K27344" s="14" t="str">
        <v/>
      </c>
      <c r="L27344" s="14" t="str">
        <v/>
      </c>
      <c r="O27344" s="14" t="str">
        <v/>
      </c>
      <c r="P27344" s="14" t="str">
        <f ca="1"/>
        <v>Low Cap</v>
      </c>
    </row>
    <row r="27345" spans="11:16">
      <c r="K27345" s="14" t="str">
        <v/>
      </c>
      <c r="L27345" s="14" t="str">
        <v/>
      </c>
      <c r="O27345" s="14" t="str">
        <v/>
      </c>
      <c r="P27345" s="14" t="str">
        <f ca="1"/>
        <v>Low Cap</v>
      </c>
    </row>
    <row r="27346" spans="11:16">
      <c r="K27346" s="14" t="str">
        <v/>
      </c>
      <c r="L27346" s="14" t="str">
        <v/>
      </c>
      <c r="O27346" s="14" t="str">
        <v/>
      </c>
      <c r="P27346" s="14" t="str">
        <f ca="1"/>
        <v>Low Cap</v>
      </c>
    </row>
    <row r="27347" spans="11:16">
      <c r="K27347" s="14" t="str">
        <v/>
      </c>
      <c r="L27347" s="14" t="str">
        <v/>
      </c>
      <c r="O27347" s="14" t="str">
        <v/>
      </c>
      <c r="P27347" s="14" t="str">
        <f ca="1"/>
        <v>Low Cap</v>
      </c>
    </row>
    <row r="27348" spans="11:16">
      <c r="K27348" s="14" t="str">
        <v/>
      </c>
      <c r="L27348" s="14" t="str">
        <v/>
      </c>
      <c r="O27348" s="14" t="str">
        <v/>
      </c>
      <c r="P27348" s="14" t="str">
        <f ca="1"/>
        <v>Low Cap</v>
      </c>
    </row>
    <row r="27349" spans="11:16">
      <c r="K27349" s="14" t="str">
        <v/>
      </c>
      <c r="L27349" s="14" t="str">
        <v/>
      </c>
      <c r="O27349" s="14" t="str">
        <v/>
      </c>
      <c r="P27349" s="14" t="str">
        <f ca="1"/>
        <v>Low Cap</v>
      </c>
    </row>
    <row r="27350" spans="11:16">
      <c r="K27350" s="14" t="str">
        <v/>
      </c>
      <c r="L27350" s="14" t="str">
        <v/>
      </c>
      <c r="O27350" s="14" t="str">
        <v/>
      </c>
      <c r="P27350" s="14" t="str">
        <f ca="1"/>
        <v>Low Cap</v>
      </c>
    </row>
    <row r="27351" spans="11:16">
      <c r="K27351" s="14" t="str">
        <v/>
      </c>
      <c r="L27351" s="14" t="str">
        <v/>
      </c>
      <c r="O27351" s="14" t="str">
        <v/>
      </c>
      <c r="P27351" s="14" t="str">
        <f ca="1"/>
        <v>Low Cap</v>
      </c>
    </row>
    <row r="27352" spans="11:16">
      <c r="K27352" s="14" t="str">
        <v/>
      </c>
      <c r="L27352" s="14" t="str">
        <v/>
      </c>
      <c r="O27352" s="14" t="str">
        <v/>
      </c>
      <c r="P27352" s="14" t="str">
        <f ca="1"/>
        <v>Low Cap</v>
      </c>
    </row>
    <row r="27353" spans="11:16">
      <c r="K27353" s="14" t="str">
        <v/>
      </c>
      <c r="L27353" s="14" t="str">
        <v/>
      </c>
      <c r="O27353" s="14" t="str">
        <v/>
      </c>
      <c r="P27353" s="14" t="str">
        <f ca="1"/>
        <v>Low Cap</v>
      </c>
    </row>
    <row r="27354" spans="11:16">
      <c r="K27354" s="14" t="str">
        <v/>
      </c>
      <c r="L27354" s="14" t="str">
        <v/>
      </c>
      <c r="O27354" s="14" t="str">
        <v/>
      </c>
      <c r="P27354" s="14" t="str">
        <f ca="1"/>
        <v>Low Cap</v>
      </c>
    </row>
    <row r="27355" spans="11:16">
      <c r="K27355" s="14" t="str">
        <v/>
      </c>
      <c r="L27355" s="14" t="str">
        <v/>
      </c>
      <c r="O27355" s="14" t="str">
        <v/>
      </c>
      <c r="P27355" s="14" t="str">
        <f ca="1"/>
        <v>Low Cap</v>
      </c>
    </row>
    <row r="27356" spans="11:16">
      <c r="K27356" s="14" t="str">
        <v/>
      </c>
      <c r="L27356" s="14" t="str">
        <v/>
      </c>
      <c r="O27356" s="14" t="str">
        <v/>
      </c>
      <c r="P27356" s="14" t="str">
        <f ca="1"/>
        <v>Low Cap</v>
      </c>
    </row>
    <row r="27357" spans="11:16">
      <c r="K27357" s="14" t="str">
        <v/>
      </c>
      <c r="L27357" s="14" t="str">
        <v/>
      </c>
      <c r="O27357" s="14" t="str">
        <v/>
      </c>
      <c r="P27357" s="14" t="str">
        <f ca="1"/>
        <v>Low Cap</v>
      </c>
    </row>
    <row r="27358" spans="11:16">
      <c r="K27358" s="14" t="str">
        <v/>
      </c>
      <c r="L27358" s="14" t="str">
        <v/>
      </c>
      <c r="O27358" s="14" t="str">
        <v/>
      </c>
      <c r="P27358" s="14" t="str">
        <f ca="1"/>
        <v>Low Cap</v>
      </c>
    </row>
    <row r="27359" spans="11:16">
      <c r="K27359" s="14" t="str">
        <v/>
      </c>
      <c r="L27359" s="14" t="str">
        <v/>
      </c>
      <c r="O27359" s="14" t="str">
        <v/>
      </c>
      <c r="P27359" s="14" t="str">
        <f ca="1"/>
        <v>Low Cap</v>
      </c>
    </row>
    <row r="27360" spans="11:16">
      <c r="K27360" s="14" t="str">
        <v/>
      </c>
      <c r="L27360" s="14" t="str">
        <v/>
      </c>
      <c r="O27360" s="14" t="str">
        <v/>
      </c>
      <c r="P27360" s="14" t="str">
        <f ca="1"/>
        <v>Low Cap</v>
      </c>
    </row>
    <row r="27361" spans="11:16">
      <c r="K27361" s="14" t="str">
        <v/>
      </c>
      <c r="L27361" s="14" t="str">
        <v/>
      </c>
      <c r="O27361" s="14" t="str">
        <v/>
      </c>
      <c r="P27361" s="14" t="str">
        <f ca="1"/>
        <v>Low Cap</v>
      </c>
    </row>
    <row r="27362" spans="11:16">
      <c r="K27362" s="14" t="str">
        <v/>
      </c>
      <c r="L27362" s="14" t="str">
        <v/>
      </c>
      <c r="O27362" s="14" t="str">
        <v/>
      </c>
      <c r="P27362" s="14" t="str">
        <f ca="1"/>
        <v>Low Cap</v>
      </c>
    </row>
    <row r="27363" spans="11:16">
      <c r="K27363" s="14" t="str">
        <v/>
      </c>
      <c r="L27363" s="14" t="str">
        <v/>
      </c>
      <c r="O27363" s="14" t="str">
        <v/>
      </c>
      <c r="P27363" s="14" t="str">
        <f ca="1"/>
        <v>Low Cap</v>
      </c>
    </row>
    <row r="27364" spans="11:16">
      <c r="K27364" s="14" t="str">
        <v/>
      </c>
      <c r="L27364" s="14" t="str">
        <v/>
      </c>
      <c r="O27364" s="14" t="str">
        <v/>
      </c>
      <c r="P27364" s="14" t="str">
        <f ca="1"/>
        <v>Low Cap</v>
      </c>
    </row>
    <row r="27365" spans="11:16">
      <c r="K27365" s="14" t="str">
        <v/>
      </c>
      <c r="L27365" s="14" t="str">
        <v/>
      </c>
      <c r="O27365" s="14" t="str">
        <v/>
      </c>
      <c r="P27365" s="14" t="str">
        <f ca="1"/>
        <v>Low Cap</v>
      </c>
    </row>
    <row r="27366" spans="11:16">
      <c r="K27366" s="14" t="str">
        <v/>
      </c>
      <c r="L27366" s="14" t="str">
        <v/>
      </c>
      <c r="O27366" s="14" t="str">
        <v/>
      </c>
      <c r="P27366" s="14" t="str">
        <f ca="1"/>
        <v>Low Cap</v>
      </c>
    </row>
    <row r="27367" spans="11:16">
      <c r="K27367" s="14" t="str">
        <v/>
      </c>
      <c r="L27367" s="14" t="str">
        <v/>
      </c>
      <c r="O27367" s="14" t="str">
        <v/>
      </c>
      <c r="P27367" s="14" t="str">
        <f ca="1"/>
        <v>Low Cap</v>
      </c>
    </row>
    <row r="27368" spans="11:16">
      <c r="K27368" s="14" t="str">
        <v/>
      </c>
      <c r="L27368" s="14" t="str">
        <v/>
      </c>
      <c r="O27368" s="14" t="str">
        <v/>
      </c>
      <c r="P27368" s="14" t="str">
        <f ca="1"/>
        <v>Low Cap</v>
      </c>
    </row>
    <row r="27369" spans="11:16">
      <c r="K27369" s="14" t="str">
        <v/>
      </c>
      <c r="L27369" s="14" t="str">
        <v/>
      </c>
      <c r="O27369" s="14" t="str">
        <v/>
      </c>
      <c r="P27369" s="14" t="str">
        <f ca="1"/>
        <v>Low Cap</v>
      </c>
    </row>
    <row r="27370" spans="11:16">
      <c r="K27370" s="14" t="str">
        <v/>
      </c>
      <c r="L27370" s="14" t="str">
        <v/>
      </c>
      <c r="O27370" s="14" t="str">
        <v/>
      </c>
      <c r="P27370" s="14" t="str">
        <f ca="1"/>
        <v>Low Cap</v>
      </c>
    </row>
    <row r="27371" spans="11:16">
      <c r="K27371" s="14" t="str">
        <v/>
      </c>
      <c r="L27371" s="14" t="str">
        <v/>
      </c>
      <c r="O27371" s="14" t="str">
        <v/>
      </c>
      <c r="P27371" s="14" t="str">
        <f ca="1"/>
        <v>Low Cap</v>
      </c>
    </row>
    <row r="27372" spans="11:16">
      <c r="K27372" s="14" t="str">
        <v/>
      </c>
      <c r="L27372" s="14" t="str">
        <v/>
      </c>
      <c r="O27372" s="14" t="str">
        <v/>
      </c>
      <c r="P27372" s="14" t="str">
        <f ca="1"/>
        <v>Low Cap</v>
      </c>
    </row>
    <row r="27373" spans="11:16">
      <c r="K27373" s="14" t="str">
        <v/>
      </c>
      <c r="L27373" s="14" t="str">
        <v/>
      </c>
      <c r="O27373" s="14" t="str">
        <v/>
      </c>
      <c r="P27373" s="14" t="str">
        <f ca="1"/>
        <v>Low Cap</v>
      </c>
    </row>
    <row r="27374" spans="11:16">
      <c r="K27374" s="14" t="str">
        <v/>
      </c>
      <c r="L27374" s="14" t="str">
        <v/>
      </c>
      <c r="O27374" s="14" t="str">
        <v/>
      </c>
      <c r="P27374" s="14" t="str">
        <f ca="1"/>
        <v>Low Cap</v>
      </c>
    </row>
    <row r="27375" spans="11:16">
      <c r="K27375" s="14" t="str">
        <v/>
      </c>
      <c r="L27375" s="14" t="str">
        <v/>
      </c>
      <c r="O27375" s="14" t="str">
        <v/>
      </c>
      <c r="P27375" s="14" t="str">
        <f ca="1"/>
        <v>Low Cap</v>
      </c>
    </row>
    <row r="27376" spans="11:16">
      <c r="K27376" s="14" t="str">
        <v/>
      </c>
      <c r="L27376" s="14" t="str">
        <v/>
      </c>
      <c r="O27376" s="14" t="str">
        <v/>
      </c>
      <c r="P27376" s="14" t="str">
        <f ca="1"/>
        <v>Low Cap</v>
      </c>
    </row>
    <row r="27377" spans="11:16">
      <c r="K27377" s="14" t="str">
        <v/>
      </c>
      <c r="L27377" s="14" t="str">
        <v/>
      </c>
      <c r="O27377" s="14" t="str">
        <v/>
      </c>
      <c r="P27377" s="14" t="str">
        <f ca="1"/>
        <v>Low Cap</v>
      </c>
    </row>
    <row r="27378" spans="11:16">
      <c r="K27378" s="14" t="str">
        <v/>
      </c>
      <c r="L27378" s="14" t="str">
        <v/>
      </c>
      <c r="O27378" s="14" t="str">
        <v/>
      </c>
      <c r="P27378" s="14" t="str">
        <f ca="1"/>
        <v>Low Cap</v>
      </c>
    </row>
    <row r="27379" spans="11:16">
      <c r="K27379" s="14" t="str">
        <v/>
      </c>
      <c r="L27379" s="14" t="str">
        <v/>
      </c>
      <c r="O27379" s="14" t="str">
        <v/>
      </c>
      <c r="P27379" s="14" t="str">
        <f ca="1"/>
        <v>Low Cap</v>
      </c>
    </row>
    <row r="27380" spans="11:16">
      <c r="K27380" s="14" t="str">
        <v/>
      </c>
      <c r="L27380" s="14" t="str">
        <v/>
      </c>
      <c r="O27380" s="14" t="str">
        <v/>
      </c>
      <c r="P27380" s="14" t="str">
        <f ca="1"/>
        <v>Low Cap</v>
      </c>
    </row>
    <row r="27381" spans="11:16">
      <c r="K27381" s="14" t="str">
        <v/>
      </c>
      <c r="L27381" s="14" t="str">
        <v/>
      </c>
      <c r="O27381" s="14" t="str">
        <v/>
      </c>
      <c r="P27381" s="14" t="str">
        <f ca="1"/>
        <v>Low Cap</v>
      </c>
    </row>
    <row r="27382" spans="11:16">
      <c r="K27382" s="14" t="str">
        <v/>
      </c>
      <c r="L27382" s="14" t="str">
        <v/>
      </c>
      <c r="O27382" s="14" t="str">
        <v/>
      </c>
      <c r="P27382" s="14" t="str">
        <f ca="1"/>
        <v>Low Cap</v>
      </c>
    </row>
    <row r="27383" spans="11:16">
      <c r="K27383" s="14" t="str">
        <v/>
      </c>
      <c r="L27383" s="14" t="str">
        <v/>
      </c>
      <c r="O27383" s="14" t="str">
        <v/>
      </c>
      <c r="P27383" s="14" t="str">
        <f ca="1"/>
        <v>Low Cap</v>
      </c>
    </row>
    <row r="27384" spans="11:16">
      <c r="K27384" s="14" t="str">
        <v/>
      </c>
      <c r="L27384" s="14" t="str">
        <v/>
      </c>
      <c r="O27384" s="14" t="str">
        <v/>
      </c>
      <c r="P27384" s="14" t="str">
        <f ca="1"/>
        <v>Low Cap</v>
      </c>
    </row>
    <row r="27385" spans="11:16">
      <c r="K27385" s="14" t="str">
        <v/>
      </c>
      <c r="L27385" s="14" t="str">
        <v/>
      </c>
      <c r="O27385" s="14" t="str">
        <v/>
      </c>
      <c r="P27385" s="14" t="str">
        <f ca="1"/>
        <v>Low Cap</v>
      </c>
    </row>
    <row r="27386" spans="11:16">
      <c r="K27386" s="14" t="str">
        <v/>
      </c>
      <c r="L27386" s="14" t="str">
        <v/>
      </c>
      <c r="O27386" s="14" t="str">
        <v/>
      </c>
      <c r="P27386" s="14" t="str">
        <f ca="1"/>
        <v>Low Cap</v>
      </c>
    </row>
    <row r="27387" spans="11:16">
      <c r="K27387" s="14" t="str">
        <v/>
      </c>
      <c r="L27387" s="14" t="str">
        <v/>
      </c>
      <c r="O27387" s="14" t="str">
        <v/>
      </c>
      <c r="P27387" s="14" t="str">
        <f ca="1"/>
        <v>Low Cap</v>
      </c>
    </row>
    <row r="27388" spans="11:16">
      <c r="K27388" s="14" t="str">
        <v/>
      </c>
      <c r="L27388" s="14" t="str">
        <v/>
      </c>
      <c r="O27388" s="14" t="str">
        <v/>
      </c>
      <c r="P27388" s="14" t="str">
        <f ca="1"/>
        <v>Low Cap</v>
      </c>
    </row>
    <row r="27389" spans="11:16">
      <c r="K27389" s="14" t="str">
        <v/>
      </c>
      <c r="L27389" s="14" t="str">
        <v/>
      </c>
      <c r="O27389" s="14" t="str">
        <v/>
      </c>
      <c r="P27389" s="14" t="str">
        <f ca="1"/>
        <v>Low Cap</v>
      </c>
    </row>
    <row r="27390" spans="11:16">
      <c r="K27390" s="14" t="str">
        <v/>
      </c>
      <c r="L27390" s="14" t="str">
        <v/>
      </c>
      <c r="O27390" s="14" t="str">
        <v/>
      </c>
      <c r="P27390" s="14" t="str">
        <f ca="1"/>
        <v>Low Cap</v>
      </c>
    </row>
    <row r="27391" spans="11:16">
      <c r="K27391" s="14" t="str">
        <v/>
      </c>
      <c r="L27391" s="14" t="str">
        <v/>
      </c>
      <c r="O27391" s="14" t="str">
        <v/>
      </c>
      <c r="P27391" s="14" t="str">
        <f ca="1"/>
        <v>Low Cap</v>
      </c>
    </row>
    <row r="27392" spans="11:16">
      <c r="K27392" s="14" t="str">
        <v/>
      </c>
      <c r="L27392" s="14" t="str">
        <v/>
      </c>
      <c r="O27392" s="14" t="str">
        <v/>
      </c>
      <c r="P27392" s="14" t="str">
        <f ca="1"/>
        <v>Low Cap</v>
      </c>
    </row>
    <row r="27393" spans="11:16">
      <c r="K27393" s="14" t="str">
        <v/>
      </c>
      <c r="L27393" s="14" t="str">
        <v/>
      </c>
      <c r="O27393" s="14" t="str">
        <v/>
      </c>
      <c r="P27393" s="14" t="str">
        <f ca="1"/>
        <v>Low Cap</v>
      </c>
    </row>
    <row r="27394" spans="11:16">
      <c r="K27394" s="14" t="str">
        <v/>
      </c>
      <c r="L27394" s="14" t="str">
        <v/>
      </c>
      <c r="O27394" s="14" t="str">
        <v/>
      </c>
      <c r="P27394" s="14" t="str">
        <f ca="1"/>
        <v>Low Cap</v>
      </c>
    </row>
    <row r="27395" spans="11:16">
      <c r="K27395" s="14" t="str">
        <v/>
      </c>
      <c r="L27395" s="14" t="str">
        <v/>
      </c>
      <c r="O27395" s="14" t="str">
        <v/>
      </c>
      <c r="P27395" s="14" t="str">
        <f ca="1"/>
        <v>Low Cap</v>
      </c>
    </row>
    <row r="27396" spans="11:16">
      <c r="K27396" s="14" t="str">
        <v/>
      </c>
      <c r="L27396" s="14" t="str">
        <v/>
      </c>
      <c r="O27396" s="14" t="str">
        <v/>
      </c>
      <c r="P27396" s="14" t="str">
        <f ca="1"/>
        <v>Low Cap</v>
      </c>
    </row>
    <row r="27397" spans="11:16">
      <c r="K27397" s="14" t="str">
        <v/>
      </c>
      <c r="L27397" s="14" t="str">
        <v/>
      </c>
      <c r="O27397" s="14" t="str">
        <v/>
      </c>
      <c r="P27397" s="14" t="str">
        <f ca="1"/>
        <v>Low Cap</v>
      </c>
    </row>
    <row r="27398" spans="11:16">
      <c r="K27398" s="14" t="str">
        <v/>
      </c>
      <c r="L27398" s="14" t="str">
        <v/>
      </c>
      <c r="O27398" s="14" t="str">
        <v/>
      </c>
      <c r="P27398" s="14" t="str">
        <f ca="1"/>
        <v>Low Cap</v>
      </c>
    </row>
    <row r="27399" spans="11:16">
      <c r="K27399" s="14" t="str">
        <v/>
      </c>
      <c r="L27399" s="14" t="str">
        <v/>
      </c>
      <c r="O27399" s="14" t="str">
        <v/>
      </c>
      <c r="P27399" s="14" t="str">
        <f ca="1"/>
        <v>Low Cap</v>
      </c>
    </row>
    <row r="27400" spans="11:16">
      <c r="K27400" s="14" t="str">
        <v/>
      </c>
      <c r="L27400" s="14" t="str">
        <v/>
      </c>
      <c r="O27400" s="14" t="str">
        <v/>
      </c>
      <c r="P27400" s="14" t="str">
        <f ca="1"/>
        <v>Low Cap</v>
      </c>
    </row>
    <row r="27401" spans="11:16">
      <c r="K27401" s="14" t="str">
        <v/>
      </c>
      <c r="L27401" s="14" t="str">
        <v/>
      </c>
      <c r="O27401" s="14" t="str">
        <v/>
      </c>
      <c r="P27401" s="14" t="str">
        <f ca="1"/>
        <v>Low Cap</v>
      </c>
    </row>
    <row r="27402" spans="11:16">
      <c r="K27402" s="14" t="str">
        <v/>
      </c>
      <c r="L27402" s="14" t="str">
        <v/>
      </c>
      <c r="O27402" s="14" t="str">
        <v/>
      </c>
      <c r="P27402" s="14" t="str">
        <f ca="1"/>
        <v>Low Cap</v>
      </c>
    </row>
    <row r="27403" spans="11:16">
      <c r="K27403" s="14" t="str">
        <v/>
      </c>
      <c r="L27403" s="14" t="str">
        <v/>
      </c>
      <c r="O27403" s="14" t="str">
        <v/>
      </c>
      <c r="P27403" s="14" t="str">
        <f ca="1"/>
        <v>Low Cap</v>
      </c>
    </row>
    <row r="27404" spans="11:16">
      <c r="K27404" s="14" t="str">
        <v/>
      </c>
      <c r="L27404" s="14" t="str">
        <v/>
      </c>
      <c r="O27404" s="14" t="str">
        <v/>
      </c>
      <c r="P27404" s="14" t="str">
        <f ca="1"/>
        <v>Low Cap</v>
      </c>
    </row>
    <row r="27405" spans="11:16">
      <c r="K27405" s="14" t="str">
        <v/>
      </c>
      <c r="L27405" s="14" t="str">
        <v/>
      </c>
      <c r="O27405" s="14" t="str">
        <v/>
      </c>
      <c r="P27405" s="14" t="str">
        <f ca="1"/>
        <v>Low Cap</v>
      </c>
    </row>
    <row r="27406" spans="11:16">
      <c r="K27406" s="14" t="str">
        <v/>
      </c>
      <c r="L27406" s="14" t="str">
        <v/>
      </c>
      <c r="O27406" s="14" t="str">
        <v/>
      </c>
      <c r="P27406" s="14" t="str">
        <f ca="1"/>
        <v>Low Cap</v>
      </c>
    </row>
    <row r="27407" spans="11:16">
      <c r="K27407" s="14" t="str">
        <v/>
      </c>
      <c r="L27407" s="14" t="str">
        <v/>
      </c>
      <c r="O27407" s="14" t="str">
        <v/>
      </c>
      <c r="P27407" s="14" t="str">
        <f ca="1"/>
        <v>Low Cap</v>
      </c>
    </row>
    <row r="27408" spans="11:16">
      <c r="K27408" s="14" t="str">
        <v/>
      </c>
      <c r="L27408" s="14" t="str">
        <v/>
      </c>
      <c r="O27408" s="14" t="str">
        <v/>
      </c>
      <c r="P27408" s="14" t="str">
        <f ca="1"/>
        <v>Low Cap</v>
      </c>
    </row>
    <row r="27409" spans="11:16">
      <c r="K27409" s="14" t="str">
        <v/>
      </c>
      <c r="L27409" s="14" t="str">
        <v/>
      </c>
      <c r="O27409" s="14" t="str">
        <v/>
      </c>
      <c r="P27409" s="14" t="str">
        <f ca="1"/>
        <v>Low Cap</v>
      </c>
    </row>
    <row r="27410" spans="11:16">
      <c r="K27410" s="14" t="str">
        <v/>
      </c>
      <c r="L27410" s="14" t="str">
        <v/>
      </c>
      <c r="O27410" s="14" t="str">
        <v/>
      </c>
      <c r="P27410" s="14" t="str">
        <f ca="1"/>
        <v>Low Cap</v>
      </c>
    </row>
    <row r="27411" spans="11:16">
      <c r="K27411" s="14" t="str">
        <v/>
      </c>
      <c r="L27411" s="14" t="str">
        <v/>
      </c>
      <c r="O27411" s="14" t="str">
        <v/>
      </c>
      <c r="P27411" s="14" t="str">
        <f ca="1"/>
        <v>Low Cap</v>
      </c>
    </row>
    <row r="27412" spans="11:16">
      <c r="K27412" s="14" t="str">
        <v/>
      </c>
      <c r="L27412" s="14" t="str">
        <v/>
      </c>
      <c r="O27412" s="14" t="str">
        <v/>
      </c>
      <c r="P27412" s="14" t="str">
        <f ca="1"/>
        <v>Low Cap</v>
      </c>
    </row>
    <row r="27413" spans="11:16">
      <c r="K27413" s="14" t="str">
        <v/>
      </c>
      <c r="L27413" s="14" t="str">
        <v/>
      </c>
      <c r="O27413" s="14" t="str">
        <v/>
      </c>
      <c r="P27413" s="14" t="str">
        <f ca="1"/>
        <v>Low Cap</v>
      </c>
    </row>
    <row r="27414" spans="11:16">
      <c r="K27414" s="14" t="str">
        <v/>
      </c>
      <c r="L27414" s="14" t="str">
        <v/>
      </c>
      <c r="O27414" s="14" t="str">
        <v/>
      </c>
      <c r="P27414" s="14" t="str">
        <f ca="1"/>
        <v>Low Cap</v>
      </c>
    </row>
    <row r="27415" spans="11:16">
      <c r="K27415" s="14" t="str">
        <v/>
      </c>
      <c r="L27415" s="14" t="str">
        <v/>
      </c>
      <c r="O27415" s="14" t="str">
        <v/>
      </c>
      <c r="P27415" s="14" t="str">
        <f ca="1"/>
        <v>Low Cap</v>
      </c>
    </row>
    <row r="27416" spans="11:16">
      <c r="K27416" s="14" t="str">
        <v/>
      </c>
      <c r="L27416" s="14" t="str">
        <v/>
      </c>
      <c r="O27416" s="14" t="str">
        <v/>
      </c>
      <c r="P27416" s="14" t="str">
        <f ca="1"/>
        <v>Low Cap</v>
      </c>
    </row>
    <row r="27417" spans="11:16">
      <c r="K27417" s="14" t="str">
        <v/>
      </c>
      <c r="L27417" s="14" t="str">
        <v/>
      </c>
      <c r="O27417" s="14" t="str">
        <v/>
      </c>
      <c r="P27417" s="14" t="str">
        <f ca="1"/>
        <v>Low Cap</v>
      </c>
    </row>
    <row r="27418" spans="11:16">
      <c r="K27418" s="14" t="str">
        <v/>
      </c>
      <c r="L27418" s="14" t="str">
        <v/>
      </c>
      <c r="O27418" s="14" t="str">
        <v/>
      </c>
      <c r="P27418" s="14" t="str">
        <f ca="1"/>
        <v>Low Cap</v>
      </c>
    </row>
    <row r="27419" spans="11:16">
      <c r="K27419" s="14" t="str">
        <v/>
      </c>
      <c r="L27419" s="14" t="str">
        <v/>
      </c>
      <c r="O27419" s="14" t="str">
        <v/>
      </c>
      <c r="P27419" s="14" t="str">
        <f ca="1"/>
        <v>Low Cap</v>
      </c>
    </row>
    <row r="27420" spans="11:16">
      <c r="K27420" s="14" t="str">
        <v/>
      </c>
      <c r="L27420" s="14" t="str">
        <v/>
      </c>
      <c r="O27420" s="14" t="str">
        <v/>
      </c>
      <c r="P27420" s="14" t="str">
        <f ca="1"/>
        <v>Low Cap</v>
      </c>
    </row>
    <row r="27421" spans="11:16">
      <c r="K27421" s="14" t="str">
        <v/>
      </c>
      <c r="L27421" s="14" t="str">
        <v/>
      </c>
      <c r="O27421" s="14" t="str">
        <v/>
      </c>
      <c r="P27421" s="14" t="str">
        <f ca="1"/>
        <v>Low Cap</v>
      </c>
    </row>
    <row r="27422" spans="11:16">
      <c r="K27422" s="14" t="str">
        <v/>
      </c>
      <c r="L27422" s="14" t="str">
        <v/>
      </c>
      <c r="O27422" s="14" t="str">
        <v/>
      </c>
      <c r="P27422" s="14" t="str">
        <f ca="1"/>
        <v>Low Cap</v>
      </c>
    </row>
    <row r="27423" spans="11:16">
      <c r="K27423" s="14" t="str">
        <v/>
      </c>
      <c r="L27423" s="14" t="str">
        <v/>
      </c>
      <c r="O27423" s="14" t="str">
        <v/>
      </c>
      <c r="P27423" s="14" t="str">
        <f ca="1"/>
        <v>Low Cap</v>
      </c>
    </row>
    <row r="27424" spans="11:16">
      <c r="K27424" s="14" t="str">
        <v/>
      </c>
      <c r="L27424" s="14" t="str">
        <v/>
      </c>
      <c r="O27424" s="14" t="str">
        <v/>
      </c>
      <c r="P27424" s="14" t="str">
        <f ca="1"/>
        <v>Low Cap</v>
      </c>
    </row>
    <row r="27425" spans="11:16">
      <c r="K27425" s="14" t="str">
        <v/>
      </c>
      <c r="L27425" s="14" t="str">
        <v/>
      </c>
      <c r="O27425" s="14" t="str">
        <v/>
      </c>
      <c r="P27425" s="14" t="str">
        <f ca="1"/>
        <v>Low Cap</v>
      </c>
    </row>
    <row r="27426" spans="11:16">
      <c r="K27426" s="14" t="str">
        <v/>
      </c>
      <c r="L27426" s="14" t="str">
        <v/>
      </c>
      <c r="O27426" s="14" t="str">
        <v/>
      </c>
      <c r="P27426" s="14" t="str">
        <f ca="1"/>
        <v>Low Cap</v>
      </c>
    </row>
    <row r="27427" spans="11:16">
      <c r="K27427" s="14" t="str">
        <v/>
      </c>
      <c r="L27427" s="14" t="str">
        <v/>
      </c>
      <c r="O27427" s="14" t="str">
        <v/>
      </c>
      <c r="P27427" s="14" t="str">
        <f ca="1"/>
        <v>Low Cap</v>
      </c>
    </row>
    <row r="27428" spans="11:16">
      <c r="K27428" s="14" t="str">
        <v/>
      </c>
      <c r="L27428" s="14" t="str">
        <v/>
      </c>
      <c r="O27428" s="14" t="str">
        <v/>
      </c>
      <c r="P27428" s="14" t="str">
        <f ca="1"/>
        <v>Low Cap</v>
      </c>
    </row>
    <row r="27429" spans="11:16">
      <c r="K27429" s="14" t="str">
        <v/>
      </c>
      <c r="L27429" s="14" t="str">
        <v/>
      </c>
      <c r="O27429" s="14" t="str">
        <v/>
      </c>
      <c r="P27429" s="14" t="str">
        <f ca="1"/>
        <v>Low Cap</v>
      </c>
    </row>
    <row r="27430" spans="11:16">
      <c r="K27430" s="14" t="str">
        <v/>
      </c>
      <c r="L27430" s="14" t="str">
        <v/>
      </c>
      <c r="O27430" s="14" t="str">
        <v/>
      </c>
      <c r="P27430" s="14" t="str">
        <f ca="1"/>
        <v>Low Cap</v>
      </c>
    </row>
    <row r="27431" spans="11:16">
      <c r="K27431" s="14" t="str">
        <v/>
      </c>
      <c r="L27431" s="14" t="str">
        <v/>
      </c>
      <c r="O27431" s="14" t="str">
        <v/>
      </c>
      <c r="P27431" s="14" t="str">
        <f ca="1"/>
        <v>Low Cap</v>
      </c>
    </row>
    <row r="27432" spans="11:16">
      <c r="K27432" s="14" t="str">
        <v/>
      </c>
      <c r="L27432" s="14" t="str">
        <v/>
      </c>
      <c r="O27432" s="14" t="str">
        <v/>
      </c>
      <c r="P27432" s="14" t="str">
        <f ca="1"/>
        <v>Low Cap</v>
      </c>
    </row>
    <row r="27433" spans="11:16">
      <c r="K27433" s="14" t="str">
        <v/>
      </c>
      <c r="L27433" s="14" t="str">
        <v/>
      </c>
      <c r="O27433" s="14" t="str">
        <v/>
      </c>
      <c r="P27433" s="14" t="str">
        <f ca="1"/>
        <v>Low Cap</v>
      </c>
    </row>
    <row r="27434" spans="11:16">
      <c r="K27434" s="14" t="str">
        <v/>
      </c>
      <c r="L27434" s="14" t="str">
        <v/>
      </c>
      <c r="O27434" s="14" t="str">
        <v/>
      </c>
      <c r="P27434" s="14" t="str">
        <f ca="1"/>
        <v>Low Cap</v>
      </c>
    </row>
    <row r="27435" spans="11:16">
      <c r="K27435" s="14" t="str">
        <v/>
      </c>
      <c r="L27435" s="14" t="str">
        <v/>
      </c>
      <c r="O27435" s="14" t="str">
        <v/>
      </c>
      <c r="P27435" s="14" t="str">
        <f ca="1"/>
        <v>Low Cap</v>
      </c>
    </row>
    <row r="27436" spans="11:16">
      <c r="K27436" s="14" t="str">
        <v/>
      </c>
      <c r="L27436" s="14" t="str">
        <v/>
      </c>
      <c r="O27436" s="14" t="str">
        <v/>
      </c>
      <c r="P27436" s="14" t="str">
        <f ca="1"/>
        <v>Low Cap</v>
      </c>
    </row>
    <row r="27437" spans="11:16">
      <c r="K27437" s="14" t="str">
        <v/>
      </c>
      <c r="L27437" s="14" t="str">
        <v/>
      </c>
      <c r="O27437" s="14" t="str">
        <v/>
      </c>
      <c r="P27437" s="14" t="str">
        <f ca="1"/>
        <v>Low Cap</v>
      </c>
    </row>
    <row r="27438" spans="11:16">
      <c r="K27438" s="14" t="str">
        <v/>
      </c>
      <c r="L27438" s="14" t="str">
        <v/>
      </c>
      <c r="O27438" s="14" t="str">
        <v/>
      </c>
      <c r="P27438" s="14" t="str">
        <f ca="1"/>
        <v>Low Cap</v>
      </c>
    </row>
    <row r="27439" spans="11:16">
      <c r="K27439" s="14" t="str">
        <v/>
      </c>
      <c r="L27439" s="14" t="str">
        <v/>
      </c>
      <c r="O27439" s="14" t="str">
        <v/>
      </c>
      <c r="P27439" s="14" t="str">
        <f ca="1"/>
        <v>Low Cap</v>
      </c>
    </row>
    <row r="27440" spans="11:16">
      <c r="K27440" s="14" t="str">
        <v/>
      </c>
      <c r="L27440" s="14" t="str">
        <v/>
      </c>
      <c r="O27440" s="14" t="str">
        <v/>
      </c>
      <c r="P27440" s="14" t="str">
        <f ca="1"/>
        <v>Low Cap</v>
      </c>
    </row>
    <row r="27441" spans="11:16">
      <c r="K27441" s="14" t="str">
        <v/>
      </c>
      <c r="L27441" s="14" t="str">
        <v/>
      </c>
      <c r="O27441" s="14" t="str">
        <v/>
      </c>
      <c r="P27441" s="14" t="str">
        <f ca="1"/>
        <v>Low Cap</v>
      </c>
    </row>
    <row r="27442" spans="11:16">
      <c r="K27442" s="14" t="str">
        <v/>
      </c>
      <c r="L27442" s="14" t="str">
        <v/>
      </c>
      <c r="O27442" s="14" t="str">
        <v/>
      </c>
      <c r="P27442" s="14" t="str">
        <f ca="1"/>
        <v>Low Cap</v>
      </c>
    </row>
    <row r="27443" spans="11:16">
      <c r="K27443" s="14" t="str">
        <v/>
      </c>
      <c r="L27443" s="14" t="str">
        <v/>
      </c>
      <c r="O27443" s="14" t="str">
        <v/>
      </c>
      <c r="P27443" s="14" t="str">
        <f ca="1"/>
        <v>Low Cap</v>
      </c>
    </row>
    <row r="27444" spans="11:16">
      <c r="K27444" s="14" t="str">
        <v/>
      </c>
      <c r="L27444" s="14" t="str">
        <v/>
      </c>
      <c r="O27444" s="14" t="str">
        <v/>
      </c>
      <c r="P27444" s="14" t="str">
        <f ca="1"/>
        <v>Low Cap</v>
      </c>
    </row>
    <row r="27445" spans="11:16">
      <c r="K27445" s="14" t="str">
        <v/>
      </c>
      <c r="L27445" s="14" t="str">
        <v/>
      </c>
      <c r="O27445" s="14" t="str">
        <v/>
      </c>
      <c r="P27445" s="14" t="str">
        <f ca="1"/>
        <v>Low Cap</v>
      </c>
    </row>
    <row r="27446" spans="11:16">
      <c r="K27446" s="14" t="str">
        <v/>
      </c>
      <c r="L27446" s="14" t="str">
        <v/>
      </c>
      <c r="O27446" s="14" t="str">
        <v/>
      </c>
      <c r="P27446" s="14" t="str">
        <f ca="1"/>
        <v>Low Cap</v>
      </c>
    </row>
    <row r="27447" spans="11:16">
      <c r="K27447" s="14" t="str">
        <v/>
      </c>
      <c r="L27447" s="14" t="str">
        <v/>
      </c>
      <c r="O27447" s="14" t="str">
        <v/>
      </c>
      <c r="P27447" s="14" t="str">
        <f ca="1"/>
        <v>Low Cap</v>
      </c>
    </row>
    <row r="27448" spans="11:16">
      <c r="K27448" s="14" t="str">
        <v/>
      </c>
      <c r="L27448" s="14" t="str">
        <v/>
      </c>
      <c r="O27448" s="14" t="str">
        <v/>
      </c>
      <c r="P27448" s="14" t="str">
        <f ca="1"/>
        <v>Low Cap</v>
      </c>
    </row>
    <row r="27449" spans="11:16">
      <c r="K27449" s="14" t="str">
        <v/>
      </c>
      <c r="L27449" s="14" t="str">
        <v/>
      </c>
      <c r="O27449" s="14" t="str">
        <v/>
      </c>
      <c r="P27449" s="14" t="str">
        <f ca="1"/>
        <v>Low Cap</v>
      </c>
    </row>
    <row r="27450" spans="11:16">
      <c r="K27450" s="14" t="str">
        <v/>
      </c>
      <c r="L27450" s="14" t="str">
        <v/>
      </c>
      <c r="O27450" s="14" t="str">
        <v/>
      </c>
      <c r="P27450" s="14" t="str">
        <f ca="1"/>
        <v>Low Cap</v>
      </c>
    </row>
    <row r="27451" spans="11:16">
      <c r="K27451" s="14" t="str">
        <v/>
      </c>
      <c r="L27451" s="14" t="str">
        <v/>
      </c>
      <c r="O27451" s="14" t="str">
        <v/>
      </c>
      <c r="P27451" s="14" t="str">
        <f ca="1"/>
        <v>Low Cap</v>
      </c>
    </row>
    <row r="27452" spans="11:16">
      <c r="K27452" s="14" t="str">
        <v/>
      </c>
      <c r="L27452" s="14" t="str">
        <v/>
      </c>
      <c r="O27452" s="14" t="str">
        <v/>
      </c>
      <c r="P27452" s="14" t="str">
        <f ca="1"/>
        <v>Low Cap</v>
      </c>
    </row>
    <row r="27453" spans="11:16">
      <c r="K27453" s="14" t="str">
        <v/>
      </c>
      <c r="L27453" s="14" t="str">
        <v/>
      </c>
      <c r="O27453" s="14" t="str">
        <v/>
      </c>
      <c r="P27453" s="14" t="str">
        <f ca="1"/>
        <v>Low Cap</v>
      </c>
    </row>
    <row r="27454" spans="11:16">
      <c r="K27454" s="14" t="str">
        <v/>
      </c>
      <c r="L27454" s="14" t="str">
        <v/>
      </c>
      <c r="O27454" s="14" t="str">
        <v/>
      </c>
      <c r="P27454" s="14" t="str">
        <f ca="1"/>
        <v>Low Cap</v>
      </c>
    </row>
    <row r="27455" spans="11:16">
      <c r="K27455" s="14" t="str">
        <v/>
      </c>
      <c r="L27455" s="14" t="str">
        <v/>
      </c>
      <c r="O27455" s="14" t="str">
        <v/>
      </c>
      <c r="P27455" s="14" t="str">
        <f ca="1"/>
        <v>Low Cap</v>
      </c>
    </row>
    <row r="27456" spans="11:16">
      <c r="K27456" s="14" t="str">
        <v/>
      </c>
      <c r="L27456" s="14" t="str">
        <v/>
      </c>
      <c r="O27456" s="14" t="str">
        <v/>
      </c>
      <c r="P27456" s="14" t="str">
        <f ca="1"/>
        <v>Low Cap</v>
      </c>
    </row>
    <row r="27457" spans="11:16">
      <c r="K27457" s="14" t="str">
        <v/>
      </c>
      <c r="L27457" s="14" t="str">
        <v/>
      </c>
      <c r="O27457" s="14" t="str">
        <v/>
      </c>
      <c r="P27457" s="14" t="str">
        <f ca="1"/>
        <v>Low Cap</v>
      </c>
    </row>
    <row r="27458" spans="11:16">
      <c r="K27458" s="14" t="str">
        <v/>
      </c>
      <c r="L27458" s="14" t="str">
        <v/>
      </c>
      <c r="O27458" s="14" t="str">
        <v/>
      </c>
      <c r="P27458" s="14" t="str">
        <f ca="1"/>
        <v>Low Cap</v>
      </c>
    </row>
    <row r="27459" spans="11:16">
      <c r="K27459" s="14" t="str">
        <v/>
      </c>
      <c r="L27459" s="14" t="str">
        <v/>
      </c>
      <c r="O27459" s="14" t="str">
        <v/>
      </c>
      <c r="P27459" s="14" t="str">
        <f ca="1"/>
        <v>Low Cap</v>
      </c>
    </row>
    <row r="27460" spans="11:16">
      <c r="K27460" s="14" t="str">
        <v/>
      </c>
      <c r="L27460" s="14" t="str">
        <v/>
      </c>
      <c r="O27460" s="14" t="str">
        <v/>
      </c>
      <c r="P27460" s="14" t="str">
        <f ca="1"/>
        <v>Low Cap</v>
      </c>
    </row>
    <row r="27461" spans="11:16">
      <c r="K27461" s="14" t="str">
        <v/>
      </c>
      <c r="L27461" s="14" t="str">
        <v/>
      </c>
      <c r="O27461" s="14" t="str">
        <v/>
      </c>
      <c r="P27461" s="14" t="str">
        <f ca="1"/>
        <v>Low Cap</v>
      </c>
    </row>
    <row r="27462" spans="11:16">
      <c r="K27462" s="14" t="str">
        <v/>
      </c>
      <c r="L27462" s="14" t="str">
        <v/>
      </c>
      <c r="O27462" s="14" t="str">
        <v/>
      </c>
      <c r="P27462" s="14" t="str">
        <f ca="1"/>
        <v>Low Cap</v>
      </c>
    </row>
    <row r="27463" spans="11:16">
      <c r="K27463" s="14" t="str">
        <v/>
      </c>
      <c r="L27463" s="14" t="str">
        <v/>
      </c>
      <c r="O27463" s="14" t="str">
        <v/>
      </c>
      <c r="P27463" s="14" t="str">
        <f ca="1"/>
        <v>Low Cap</v>
      </c>
    </row>
    <row r="27464" spans="11:16">
      <c r="K27464" s="14" t="str">
        <v/>
      </c>
      <c r="L27464" s="14" t="str">
        <v/>
      </c>
      <c r="O27464" s="14" t="str">
        <v/>
      </c>
      <c r="P27464" s="14" t="str">
        <f ca="1"/>
        <v>Low Cap</v>
      </c>
    </row>
    <row r="27465" spans="11:16">
      <c r="K27465" s="14" t="str">
        <v/>
      </c>
      <c r="L27465" s="14" t="str">
        <v/>
      </c>
      <c r="O27465" s="14" t="str">
        <v/>
      </c>
      <c r="P27465" s="14" t="str">
        <f ca="1"/>
        <v>Low Cap</v>
      </c>
    </row>
    <row r="27466" spans="11:16">
      <c r="K27466" s="14" t="str">
        <v/>
      </c>
      <c r="L27466" s="14" t="str">
        <v/>
      </c>
      <c r="O27466" s="14" t="str">
        <v/>
      </c>
      <c r="P27466" s="14" t="str">
        <f ca="1"/>
        <v>Low Cap</v>
      </c>
    </row>
    <row r="27467" spans="11:16">
      <c r="K27467" s="14" t="str">
        <v/>
      </c>
      <c r="L27467" s="14" t="str">
        <v/>
      </c>
      <c r="O27467" s="14" t="str">
        <v/>
      </c>
      <c r="P27467" s="14" t="str">
        <f ca="1"/>
        <v>Low Cap</v>
      </c>
    </row>
    <row r="27468" spans="11:16">
      <c r="K27468" s="14" t="str">
        <v/>
      </c>
      <c r="L27468" s="14" t="str">
        <v/>
      </c>
      <c r="O27468" s="14" t="str">
        <v/>
      </c>
      <c r="P27468" s="14" t="str">
        <f ca="1"/>
        <v>Low Cap</v>
      </c>
    </row>
    <row r="27469" spans="11:16">
      <c r="K27469" s="14" t="str">
        <v/>
      </c>
      <c r="L27469" s="14" t="str">
        <v/>
      </c>
      <c r="O27469" s="14" t="str">
        <v/>
      </c>
      <c r="P27469" s="14" t="str">
        <f ca="1"/>
        <v>Low Cap</v>
      </c>
    </row>
    <row r="27470" spans="11:16">
      <c r="K27470" s="14" t="str">
        <v/>
      </c>
      <c r="L27470" s="14" t="str">
        <v/>
      </c>
      <c r="O27470" s="14" t="str">
        <v/>
      </c>
      <c r="P27470" s="14" t="str">
        <f ca="1"/>
        <v>Low Cap</v>
      </c>
    </row>
    <row r="27471" spans="11:16">
      <c r="K27471" s="14" t="str">
        <v/>
      </c>
      <c r="L27471" s="14" t="str">
        <v/>
      </c>
      <c r="O27471" s="14" t="str">
        <v/>
      </c>
      <c r="P27471" s="14" t="str">
        <f ca="1"/>
        <v>Low Cap</v>
      </c>
    </row>
    <row r="27472" spans="11:16">
      <c r="K27472" s="14" t="str">
        <v/>
      </c>
      <c r="L27472" s="14" t="str">
        <v/>
      </c>
      <c r="O27472" s="14" t="str">
        <v/>
      </c>
      <c r="P27472" s="14" t="str">
        <f ca="1"/>
        <v>Low Cap</v>
      </c>
    </row>
    <row r="27473" spans="11:16">
      <c r="K27473" s="14" t="str">
        <v/>
      </c>
      <c r="L27473" s="14" t="str">
        <v/>
      </c>
      <c r="O27473" s="14" t="str">
        <v/>
      </c>
      <c r="P27473" s="14" t="str">
        <f ca="1"/>
        <v>Low Cap</v>
      </c>
    </row>
    <row r="27474" spans="11:16">
      <c r="K27474" s="14" t="str">
        <v/>
      </c>
      <c r="L27474" s="14" t="str">
        <v/>
      </c>
      <c r="O27474" s="14" t="str">
        <v/>
      </c>
      <c r="P27474" s="14" t="str">
        <f ca="1"/>
        <v>Low Cap</v>
      </c>
    </row>
    <row r="27475" spans="11:16">
      <c r="K27475" s="14" t="str">
        <v/>
      </c>
      <c r="L27475" s="14" t="str">
        <v/>
      </c>
      <c r="O27475" s="14" t="str">
        <v/>
      </c>
      <c r="P27475" s="14" t="str">
        <f ca="1"/>
        <v>Low Cap</v>
      </c>
    </row>
    <row r="27476" spans="11:16">
      <c r="K27476" s="14" t="str">
        <v/>
      </c>
      <c r="L27476" s="14" t="str">
        <v/>
      </c>
      <c r="O27476" s="14" t="str">
        <v/>
      </c>
      <c r="P27476" s="14" t="str">
        <f ca="1"/>
        <v>Low Cap</v>
      </c>
    </row>
    <row r="27477" spans="11:16">
      <c r="K27477" s="14" t="str">
        <v/>
      </c>
      <c r="L27477" s="14" t="str">
        <v/>
      </c>
      <c r="O27477" s="14" t="str">
        <v/>
      </c>
      <c r="P27477" s="14" t="str">
        <f ca="1"/>
        <v>Low Cap</v>
      </c>
    </row>
    <row r="27478" spans="11:16">
      <c r="K27478" s="14" t="str">
        <v/>
      </c>
      <c r="L27478" s="14" t="str">
        <v/>
      </c>
      <c r="O27478" s="14" t="str">
        <v/>
      </c>
      <c r="P27478" s="14" t="str">
        <f ca="1"/>
        <v>Low Cap</v>
      </c>
    </row>
    <row r="27479" spans="11:16">
      <c r="K27479" s="14" t="str">
        <v/>
      </c>
      <c r="L27479" s="14" t="str">
        <v/>
      </c>
      <c r="O27479" s="14" t="str">
        <v/>
      </c>
      <c r="P27479" s="14" t="str">
        <f ca="1"/>
        <v>Low Cap</v>
      </c>
    </row>
    <row r="27480" spans="11:16">
      <c r="K27480" s="14" t="str">
        <v/>
      </c>
      <c r="L27480" s="14" t="str">
        <v/>
      </c>
      <c r="O27480" s="14" t="str">
        <v/>
      </c>
      <c r="P27480" s="14" t="str">
        <f ca="1"/>
        <v>Low Cap</v>
      </c>
    </row>
    <row r="27481" spans="11:16">
      <c r="K27481" s="14" t="str">
        <v/>
      </c>
      <c r="L27481" s="14" t="str">
        <v/>
      </c>
      <c r="O27481" s="14" t="str">
        <v/>
      </c>
      <c r="P27481" s="14" t="str">
        <f ca="1"/>
        <v>Low Cap</v>
      </c>
    </row>
    <row r="27482" spans="11:16">
      <c r="K27482" s="14" t="str">
        <v/>
      </c>
      <c r="L27482" s="14" t="str">
        <v/>
      </c>
      <c r="O27482" s="14" t="str">
        <v/>
      </c>
      <c r="P27482" s="14" t="str">
        <f ca="1"/>
        <v>Low Cap</v>
      </c>
    </row>
    <row r="27483" spans="11:16">
      <c r="K27483" s="14" t="str">
        <v/>
      </c>
      <c r="L27483" s="14" t="str">
        <v/>
      </c>
      <c r="O27483" s="14" t="str">
        <v/>
      </c>
      <c r="P27483" s="14" t="str">
        <f ca="1"/>
        <v>Low Cap</v>
      </c>
    </row>
    <row r="27484" spans="11:16">
      <c r="K27484" s="14" t="str">
        <v/>
      </c>
      <c r="L27484" s="14" t="str">
        <v/>
      </c>
      <c r="O27484" s="14" t="str">
        <v/>
      </c>
      <c r="P27484" s="14" t="str">
        <f ca="1"/>
        <v>Low Cap</v>
      </c>
    </row>
    <row r="27485" spans="11:16">
      <c r="K27485" s="14" t="str">
        <v/>
      </c>
      <c r="L27485" s="14" t="str">
        <v/>
      </c>
      <c r="O27485" s="14" t="str">
        <v/>
      </c>
      <c r="P27485" s="14" t="str">
        <f ca="1"/>
        <v>Low Cap</v>
      </c>
    </row>
    <row r="27486" spans="11:16">
      <c r="K27486" s="14" t="str">
        <v/>
      </c>
      <c r="L27486" s="14" t="str">
        <v/>
      </c>
      <c r="O27486" s="14" t="str">
        <v/>
      </c>
      <c r="P27486" s="14" t="str">
        <f ca="1"/>
        <v>Low Cap</v>
      </c>
    </row>
    <row r="27487" spans="11:16">
      <c r="K27487" s="14" t="str">
        <v/>
      </c>
      <c r="L27487" s="14" t="str">
        <v/>
      </c>
      <c r="O27487" s="14" t="str">
        <v/>
      </c>
      <c r="P27487" s="14" t="str">
        <f ca="1"/>
        <v>Low Cap</v>
      </c>
    </row>
    <row r="27488" spans="11:16">
      <c r="K27488" s="14" t="str">
        <v/>
      </c>
      <c r="L27488" s="14" t="str">
        <v/>
      </c>
      <c r="O27488" s="14" t="str">
        <v/>
      </c>
      <c r="P27488" s="14" t="str">
        <f ca="1"/>
        <v>Low Cap</v>
      </c>
    </row>
    <row r="27489" spans="11:16">
      <c r="K27489" s="14" t="str">
        <v/>
      </c>
      <c r="L27489" s="14" t="str">
        <v/>
      </c>
      <c r="O27489" s="14" t="str">
        <v/>
      </c>
      <c r="P27489" s="14" t="str">
        <f ca="1"/>
        <v>Low Cap</v>
      </c>
    </row>
    <row r="27490" spans="11:16">
      <c r="K27490" s="14" t="str">
        <v/>
      </c>
      <c r="L27490" s="14" t="str">
        <v/>
      </c>
      <c r="O27490" s="14" t="str">
        <v/>
      </c>
      <c r="P27490" s="14" t="str">
        <f ca="1"/>
        <v>Low Cap</v>
      </c>
    </row>
    <row r="27491" spans="11:16">
      <c r="K27491" s="14" t="str">
        <v/>
      </c>
      <c r="L27491" s="14" t="str">
        <v/>
      </c>
      <c r="O27491" s="14" t="str">
        <v/>
      </c>
      <c r="P27491" s="14" t="str">
        <f ca="1"/>
        <v>Low Cap</v>
      </c>
    </row>
    <row r="27492" spans="11:16">
      <c r="K27492" s="14" t="str">
        <v/>
      </c>
      <c r="L27492" s="14" t="str">
        <v/>
      </c>
      <c r="O27492" s="14" t="str">
        <v/>
      </c>
      <c r="P27492" s="14" t="str">
        <f ca="1"/>
        <v>Low Cap</v>
      </c>
    </row>
    <row r="27493" spans="11:16">
      <c r="K27493" s="14" t="str">
        <v/>
      </c>
      <c r="L27493" s="14" t="str">
        <v/>
      </c>
      <c r="O27493" s="14" t="str">
        <v/>
      </c>
      <c r="P27493" s="14" t="str">
        <f ca="1"/>
        <v>Low Cap</v>
      </c>
    </row>
    <row r="27494" spans="11:16">
      <c r="K27494" s="14" t="str">
        <v/>
      </c>
      <c r="L27494" s="14" t="str">
        <v/>
      </c>
      <c r="O27494" s="14" t="str">
        <v/>
      </c>
      <c r="P27494" s="14" t="str">
        <f ca="1"/>
        <v>Low Cap</v>
      </c>
    </row>
    <row r="27495" spans="11:16">
      <c r="K27495" s="14" t="str">
        <v/>
      </c>
      <c r="L27495" s="14" t="str">
        <v/>
      </c>
      <c r="O27495" s="14" t="str">
        <v/>
      </c>
      <c r="P27495" s="14" t="str">
        <f ca="1"/>
        <v>Low Cap</v>
      </c>
    </row>
    <row r="27496" spans="11:16">
      <c r="K27496" s="14" t="str">
        <v/>
      </c>
      <c r="L27496" s="14" t="str">
        <v/>
      </c>
      <c r="O27496" s="14" t="str">
        <v/>
      </c>
      <c r="P27496" s="14" t="str">
        <f ca="1"/>
        <v>Low Cap</v>
      </c>
    </row>
    <row r="27497" spans="11:16">
      <c r="K27497" s="14" t="str">
        <v/>
      </c>
      <c r="L27497" s="14" t="str">
        <v/>
      </c>
      <c r="O27497" s="14" t="str">
        <v/>
      </c>
      <c r="P27497" s="14" t="str">
        <f ca="1"/>
        <v>Low Cap</v>
      </c>
    </row>
    <row r="27498" spans="11:16">
      <c r="K27498" s="14" t="str">
        <v/>
      </c>
      <c r="L27498" s="14" t="str">
        <v/>
      </c>
      <c r="O27498" s="14" t="str">
        <v/>
      </c>
      <c r="P27498" s="14" t="str">
        <f ca="1"/>
        <v>Low Cap</v>
      </c>
    </row>
    <row r="27499" spans="11:16">
      <c r="K27499" s="14" t="str">
        <v/>
      </c>
      <c r="L27499" s="14" t="str">
        <v/>
      </c>
      <c r="O27499" s="14" t="str">
        <v/>
      </c>
      <c r="P27499" s="14" t="str">
        <f ca="1"/>
        <v>Low Cap</v>
      </c>
    </row>
    <row r="27500" spans="11:16">
      <c r="K27500" s="14" t="str">
        <v/>
      </c>
      <c r="L27500" s="14" t="str">
        <v/>
      </c>
      <c r="O27500" s="14" t="str">
        <v/>
      </c>
      <c r="P27500" s="14" t="str">
        <f ca="1"/>
        <v>Low Cap</v>
      </c>
    </row>
    <row r="27501" spans="11:16">
      <c r="K27501" s="14" t="str">
        <v/>
      </c>
      <c r="L27501" s="14" t="str">
        <v/>
      </c>
      <c r="O27501" s="14" t="str">
        <v/>
      </c>
      <c r="P27501" s="14" t="str">
        <f ca="1"/>
        <v>Low Cap</v>
      </c>
    </row>
    <row r="27502" spans="11:16">
      <c r="K27502" s="14" t="str">
        <v/>
      </c>
      <c r="L27502" s="14" t="str">
        <v/>
      </c>
      <c r="O27502" s="14" t="str">
        <v/>
      </c>
      <c r="P27502" s="14" t="str">
        <f ca="1"/>
        <v>Low Cap</v>
      </c>
    </row>
    <row r="27503" spans="11:16">
      <c r="K27503" s="14" t="str">
        <v/>
      </c>
      <c r="L27503" s="14" t="str">
        <v/>
      </c>
      <c r="O27503" s="14" t="str">
        <v/>
      </c>
      <c r="P27503" s="14" t="str">
        <f ca="1"/>
        <v>Low Cap</v>
      </c>
    </row>
    <row r="27504" spans="11:16">
      <c r="K27504" s="14" t="str">
        <v/>
      </c>
      <c r="L27504" s="14" t="str">
        <v/>
      </c>
      <c r="O27504" s="14" t="str">
        <v/>
      </c>
      <c r="P27504" s="14" t="str">
        <f ca="1"/>
        <v>Low Cap</v>
      </c>
    </row>
    <row r="27505" spans="11:16">
      <c r="K27505" s="14" t="str">
        <v/>
      </c>
      <c r="L27505" s="14" t="str">
        <v/>
      </c>
      <c r="O27505" s="14" t="str">
        <v/>
      </c>
      <c r="P27505" s="14" t="str">
        <f ca="1"/>
        <v>Low Cap</v>
      </c>
    </row>
    <row r="27506" spans="11:16">
      <c r="K27506" s="14" t="str">
        <v/>
      </c>
      <c r="L27506" s="14" t="str">
        <v/>
      </c>
      <c r="O27506" s="14" t="str">
        <v/>
      </c>
      <c r="P27506" s="14" t="str">
        <f ca="1"/>
        <v>Low Cap</v>
      </c>
    </row>
    <row r="27507" spans="11:16">
      <c r="K27507" s="14" t="str">
        <v/>
      </c>
      <c r="L27507" s="14" t="str">
        <v/>
      </c>
      <c r="O27507" s="14" t="str">
        <v/>
      </c>
      <c r="P27507" s="14" t="str">
        <f ca="1"/>
        <v>Low Cap</v>
      </c>
    </row>
    <row r="27508" spans="11:16">
      <c r="K27508" s="14" t="str">
        <v/>
      </c>
      <c r="L27508" s="14" t="str">
        <v/>
      </c>
      <c r="O27508" s="14" t="str">
        <v/>
      </c>
      <c r="P27508" s="14" t="str">
        <f ca="1"/>
        <v>Low Cap</v>
      </c>
    </row>
    <row r="27509" spans="11:16">
      <c r="K27509" s="14" t="str">
        <v/>
      </c>
      <c r="L27509" s="14" t="str">
        <v/>
      </c>
      <c r="O27509" s="14" t="str">
        <v/>
      </c>
      <c r="P27509" s="14" t="str">
        <f ca="1"/>
        <v>Low Cap</v>
      </c>
    </row>
    <row r="27510" spans="11:16">
      <c r="K27510" s="14" t="str">
        <v/>
      </c>
      <c r="L27510" s="14" t="str">
        <v/>
      </c>
      <c r="O27510" s="14" t="str">
        <v/>
      </c>
      <c r="P27510" s="14" t="str">
        <f ca="1"/>
        <v>Low Cap</v>
      </c>
    </row>
    <row r="27511" spans="11:16">
      <c r="K27511" s="14" t="str">
        <v/>
      </c>
      <c r="L27511" s="14" t="str">
        <v/>
      </c>
      <c r="O27511" s="14" t="str">
        <v/>
      </c>
      <c r="P27511" s="14" t="str">
        <f ca="1"/>
        <v>Low Cap</v>
      </c>
    </row>
    <row r="27512" spans="11:16">
      <c r="K27512" s="14" t="str">
        <v/>
      </c>
      <c r="L27512" s="14" t="str">
        <v/>
      </c>
      <c r="O27512" s="14" t="str">
        <v/>
      </c>
      <c r="P27512" s="14" t="str">
        <f ca="1"/>
        <v>Low Cap</v>
      </c>
    </row>
    <row r="27513" spans="11:16">
      <c r="K27513" s="14" t="str">
        <v/>
      </c>
      <c r="L27513" s="14" t="str">
        <v/>
      </c>
      <c r="O27513" s="14" t="str">
        <v/>
      </c>
      <c r="P27513" s="14" t="str">
        <f ca="1"/>
        <v>Low Cap</v>
      </c>
    </row>
    <row r="27514" spans="11:16">
      <c r="K27514" s="14" t="str">
        <v/>
      </c>
      <c r="L27514" s="14" t="str">
        <v/>
      </c>
      <c r="O27514" s="14" t="str">
        <v/>
      </c>
      <c r="P27514" s="14" t="str">
        <f ca="1"/>
        <v>Low Cap</v>
      </c>
    </row>
    <row r="27515" spans="11:16">
      <c r="K27515" s="14" t="str">
        <v/>
      </c>
      <c r="L27515" s="14" t="str">
        <v/>
      </c>
      <c r="O27515" s="14" t="str">
        <v/>
      </c>
      <c r="P27515" s="14" t="str">
        <f ca="1"/>
        <v>Low Cap</v>
      </c>
    </row>
    <row r="27516" spans="11:16">
      <c r="K27516" s="14" t="str">
        <v/>
      </c>
      <c r="L27516" s="14" t="str">
        <v/>
      </c>
      <c r="O27516" s="14" t="str">
        <v/>
      </c>
      <c r="P27516" s="14" t="str">
        <f ca="1"/>
        <v>Low Cap</v>
      </c>
    </row>
    <row r="27517" spans="11:16">
      <c r="K27517" s="14" t="str">
        <v/>
      </c>
      <c r="L27517" s="14" t="str">
        <v/>
      </c>
      <c r="O27517" s="14" t="str">
        <v/>
      </c>
      <c r="P27517" s="14" t="str">
        <f ca="1"/>
        <v>Low Cap</v>
      </c>
    </row>
    <row r="27518" spans="11:16">
      <c r="K27518" s="14" t="str">
        <v/>
      </c>
      <c r="L27518" s="14" t="str">
        <v/>
      </c>
      <c r="O27518" s="14" t="str">
        <v/>
      </c>
      <c r="P27518" s="14" t="str">
        <f ca="1"/>
        <v>Low Cap</v>
      </c>
    </row>
    <row r="27519" spans="11:16">
      <c r="K27519" s="14" t="str">
        <v/>
      </c>
      <c r="L27519" s="14" t="str">
        <v/>
      </c>
      <c r="O27519" s="14" t="str">
        <v/>
      </c>
      <c r="P27519" s="14" t="str">
        <f ca="1"/>
        <v>Low Cap</v>
      </c>
    </row>
    <row r="27520" spans="11:16">
      <c r="K27520" s="14" t="str">
        <v/>
      </c>
      <c r="L27520" s="14" t="str">
        <v/>
      </c>
      <c r="O27520" s="14" t="str">
        <v/>
      </c>
      <c r="P27520" s="14" t="str">
        <f ca="1"/>
        <v>Low Cap</v>
      </c>
    </row>
    <row r="27521" spans="11:16">
      <c r="K27521" s="14" t="str">
        <v/>
      </c>
      <c r="L27521" s="14" t="str">
        <v/>
      </c>
      <c r="O27521" s="14" t="str">
        <v/>
      </c>
      <c r="P27521" s="14" t="str">
        <f ca="1"/>
        <v>Low Cap</v>
      </c>
    </row>
    <row r="27522" spans="11:16">
      <c r="K27522" s="14" t="str">
        <v/>
      </c>
      <c r="L27522" s="14" t="str">
        <v/>
      </c>
      <c r="O27522" s="14" t="str">
        <v/>
      </c>
      <c r="P27522" s="14" t="str">
        <f ca="1"/>
        <v>Low Cap</v>
      </c>
    </row>
    <row r="27523" spans="11:16">
      <c r="K27523" s="14" t="str">
        <v/>
      </c>
      <c r="L27523" s="14" t="str">
        <v/>
      </c>
      <c r="O27523" s="14" t="str">
        <v/>
      </c>
      <c r="P27523" s="14" t="str">
        <f ca="1"/>
        <v>Low Cap</v>
      </c>
    </row>
    <row r="27524" spans="11:16">
      <c r="K27524" s="14" t="str">
        <v/>
      </c>
      <c r="L27524" s="14" t="str">
        <v/>
      </c>
      <c r="O27524" s="14" t="str">
        <v/>
      </c>
      <c r="P27524" s="14" t="str">
        <f ca="1"/>
        <v>Low Cap</v>
      </c>
    </row>
    <row r="27525" spans="11:16">
      <c r="K27525" s="14" t="str">
        <v/>
      </c>
      <c r="L27525" s="14" t="str">
        <v/>
      </c>
      <c r="O27525" s="14" t="str">
        <v/>
      </c>
      <c r="P27525" s="14" t="str">
        <f ca="1"/>
        <v>Low Cap</v>
      </c>
    </row>
    <row r="27526" spans="11:16">
      <c r="K27526" s="14" t="str">
        <v/>
      </c>
      <c r="L27526" s="14" t="str">
        <v/>
      </c>
      <c r="O27526" s="14" t="str">
        <v/>
      </c>
      <c r="P27526" s="14" t="str">
        <f ca="1"/>
        <v>Low Cap</v>
      </c>
    </row>
    <row r="27527" spans="11:16">
      <c r="K27527" s="14" t="str">
        <v/>
      </c>
      <c r="L27527" s="14" t="str">
        <v/>
      </c>
      <c r="O27527" s="14" t="str">
        <v/>
      </c>
      <c r="P27527" s="14" t="str">
        <f ca="1"/>
        <v>Low Cap</v>
      </c>
    </row>
    <row r="27528" spans="11:16">
      <c r="K27528" s="14" t="str">
        <v/>
      </c>
      <c r="L27528" s="14" t="str">
        <v/>
      </c>
      <c r="O27528" s="14" t="str">
        <v/>
      </c>
      <c r="P27528" s="14" t="str">
        <f ca="1"/>
        <v>Low Cap</v>
      </c>
    </row>
    <row r="27529" spans="11:16">
      <c r="K27529" s="14" t="str">
        <v/>
      </c>
      <c r="L27529" s="14" t="str">
        <v/>
      </c>
      <c r="O27529" s="14" t="str">
        <v/>
      </c>
      <c r="P27529" s="14" t="str">
        <f ca="1"/>
        <v>Low Cap</v>
      </c>
    </row>
    <row r="27530" spans="11:16">
      <c r="K27530" s="14" t="str">
        <v/>
      </c>
      <c r="L27530" s="14" t="str">
        <v/>
      </c>
      <c r="O27530" s="14" t="str">
        <v/>
      </c>
      <c r="P27530" s="14" t="str">
        <f ca="1"/>
        <v>Low Cap</v>
      </c>
    </row>
    <row r="27531" spans="11:16">
      <c r="K27531" s="14" t="str">
        <v/>
      </c>
      <c r="L27531" s="14" t="str">
        <v/>
      </c>
      <c r="O27531" s="14" t="str">
        <v/>
      </c>
      <c r="P27531" s="14" t="str">
        <f ca="1"/>
        <v>Low Cap</v>
      </c>
    </row>
    <row r="27532" spans="11:16">
      <c r="K27532" s="14" t="str">
        <v/>
      </c>
      <c r="L27532" s="14" t="str">
        <v/>
      </c>
      <c r="O27532" s="14" t="str">
        <v/>
      </c>
      <c r="P27532" s="14" t="str">
        <f ca="1"/>
        <v>Low Cap</v>
      </c>
    </row>
    <row r="27533" spans="11:16">
      <c r="K27533" s="14" t="str">
        <v/>
      </c>
      <c r="L27533" s="14" t="str">
        <v/>
      </c>
      <c r="O27533" s="14" t="str">
        <v/>
      </c>
      <c r="P27533" s="14" t="str">
        <f ca="1"/>
        <v>Low Cap</v>
      </c>
    </row>
    <row r="27534" spans="11:16">
      <c r="K27534" s="14" t="str">
        <v/>
      </c>
      <c r="L27534" s="14" t="str">
        <v/>
      </c>
      <c r="O27534" s="14" t="str">
        <v/>
      </c>
      <c r="P27534" s="14" t="str">
        <f ca="1"/>
        <v>Low Cap</v>
      </c>
    </row>
    <row r="27535" spans="11:16">
      <c r="K27535" s="14" t="str">
        <v/>
      </c>
      <c r="L27535" s="14" t="str">
        <v/>
      </c>
      <c r="O27535" s="14" t="str">
        <v/>
      </c>
      <c r="P27535" s="14" t="str">
        <f ca="1"/>
        <v>Low Cap</v>
      </c>
    </row>
    <row r="27536" spans="11:16">
      <c r="K27536" s="14" t="str">
        <v/>
      </c>
      <c r="L27536" s="14" t="str">
        <v/>
      </c>
      <c r="O27536" s="14" t="str">
        <v/>
      </c>
      <c r="P27536" s="14" t="str">
        <f ca="1"/>
        <v>Low Cap</v>
      </c>
    </row>
    <row r="27537" spans="11:16">
      <c r="K27537" s="14" t="str">
        <v/>
      </c>
      <c r="L27537" s="14" t="str">
        <v/>
      </c>
      <c r="O27537" s="14" t="str">
        <v/>
      </c>
      <c r="P27537" s="14" t="str">
        <f ca="1"/>
        <v>Low Cap</v>
      </c>
    </row>
    <row r="27538" spans="11:16">
      <c r="K27538" s="14" t="str">
        <v/>
      </c>
      <c r="L27538" s="14" t="str">
        <v/>
      </c>
      <c r="O27538" s="14" t="str">
        <v/>
      </c>
      <c r="P27538" s="14" t="str">
        <f ca="1"/>
        <v>Low Cap</v>
      </c>
    </row>
    <row r="27539" spans="11:16">
      <c r="K27539" s="14" t="str">
        <v/>
      </c>
      <c r="L27539" s="14" t="str">
        <v/>
      </c>
      <c r="O27539" s="14" t="str">
        <v/>
      </c>
      <c r="P27539" s="14" t="str">
        <f ca="1"/>
        <v>Low Cap</v>
      </c>
    </row>
    <row r="27540" spans="11:16">
      <c r="K27540" s="14" t="str">
        <v/>
      </c>
      <c r="L27540" s="14" t="str">
        <v/>
      </c>
      <c r="O27540" s="14" t="str">
        <v/>
      </c>
      <c r="P27540" s="14" t="str">
        <f ca="1"/>
        <v>Low Cap</v>
      </c>
    </row>
    <row r="27541" spans="11:16">
      <c r="K27541" s="14" t="str">
        <v/>
      </c>
      <c r="L27541" s="14" t="str">
        <v/>
      </c>
      <c r="O27541" s="14" t="str">
        <v/>
      </c>
      <c r="P27541" s="14" t="str">
        <f ca="1"/>
        <v>Low Cap</v>
      </c>
    </row>
    <row r="27542" spans="11:16">
      <c r="K27542" s="14" t="str">
        <v/>
      </c>
      <c r="L27542" s="14" t="str">
        <v/>
      </c>
      <c r="O27542" s="14" t="str">
        <v/>
      </c>
      <c r="P27542" s="14" t="str">
        <f ca="1"/>
        <v>Low Cap</v>
      </c>
    </row>
    <row r="27543" spans="11:16">
      <c r="K27543" s="14" t="str">
        <v/>
      </c>
      <c r="L27543" s="14" t="str">
        <v/>
      </c>
      <c r="O27543" s="14" t="str">
        <v/>
      </c>
      <c r="P27543" s="14" t="str">
        <f ca="1"/>
        <v>Low Cap</v>
      </c>
    </row>
    <row r="27544" spans="11:16">
      <c r="K27544" s="14" t="str">
        <v/>
      </c>
      <c r="L27544" s="14" t="str">
        <v/>
      </c>
      <c r="O27544" s="14" t="str">
        <v/>
      </c>
      <c r="P27544" s="14" t="str">
        <f ca="1"/>
        <v>Low Cap</v>
      </c>
    </row>
    <row r="27545" spans="11:16">
      <c r="K27545" s="14" t="str">
        <v/>
      </c>
      <c r="L27545" s="14" t="str">
        <v/>
      </c>
      <c r="O27545" s="14" t="str">
        <v/>
      </c>
      <c r="P27545" s="14" t="str">
        <f ca="1"/>
        <v>Low Cap</v>
      </c>
    </row>
    <row r="27546" spans="11:16">
      <c r="K27546" s="14" t="str">
        <v/>
      </c>
      <c r="L27546" s="14" t="str">
        <v/>
      </c>
      <c r="O27546" s="14" t="str">
        <v/>
      </c>
      <c r="P27546" s="14" t="str">
        <f ca="1"/>
        <v>Low Cap</v>
      </c>
    </row>
    <row r="27547" spans="11:16">
      <c r="K27547" s="14" t="str">
        <v/>
      </c>
      <c r="L27547" s="14" t="str">
        <v/>
      </c>
      <c r="O27547" s="14" t="str">
        <v/>
      </c>
      <c r="P27547" s="14" t="str">
        <f ca="1"/>
        <v>Low Cap</v>
      </c>
    </row>
    <row r="27548" spans="11:16">
      <c r="K27548" s="14" t="str">
        <v/>
      </c>
      <c r="L27548" s="14" t="str">
        <v/>
      </c>
      <c r="O27548" s="14" t="str">
        <v/>
      </c>
      <c r="P27548" s="14" t="str">
        <f ca="1"/>
        <v>Low Cap</v>
      </c>
    </row>
    <row r="27549" spans="11:16">
      <c r="K27549" s="14" t="str">
        <v/>
      </c>
      <c r="L27549" s="14" t="str">
        <v/>
      </c>
      <c r="O27549" s="14" t="str">
        <v/>
      </c>
      <c r="P27549" s="14" t="str">
        <f ca="1"/>
        <v>Low Cap</v>
      </c>
    </row>
    <row r="27550" spans="11:16">
      <c r="K27550" s="14" t="str">
        <v/>
      </c>
      <c r="L27550" s="14" t="str">
        <v/>
      </c>
      <c r="O27550" s="14" t="str">
        <v/>
      </c>
      <c r="P27550" s="14" t="str">
        <f ca="1"/>
        <v>Low Cap</v>
      </c>
    </row>
    <row r="27551" spans="11:16">
      <c r="K27551" s="14" t="str">
        <v/>
      </c>
      <c r="L27551" s="14" t="str">
        <v/>
      </c>
      <c r="O27551" s="14" t="str">
        <v/>
      </c>
      <c r="P27551" s="14" t="str">
        <f ca="1"/>
        <v>Low Cap</v>
      </c>
    </row>
    <row r="27552" spans="11:16">
      <c r="K27552" s="14" t="str">
        <v/>
      </c>
      <c r="L27552" s="14" t="str">
        <v/>
      </c>
      <c r="O27552" s="14" t="str">
        <v/>
      </c>
      <c r="P27552" s="14" t="str">
        <f ca="1"/>
        <v>Low Cap</v>
      </c>
    </row>
    <row r="27553" spans="11:16">
      <c r="K27553" s="14" t="str">
        <v/>
      </c>
      <c r="L27553" s="14" t="str">
        <v/>
      </c>
      <c r="O27553" s="14" t="str">
        <v/>
      </c>
      <c r="P27553" s="14" t="str">
        <f ca="1"/>
        <v>Low Cap</v>
      </c>
    </row>
    <row r="27554" spans="11:16">
      <c r="K27554" s="14" t="str">
        <v/>
      </c>
      <c r="L27554" s="14" t="str">
        <v/>
      </c>
      <c r="O27554" s="14" t="str">
        <v/>
      </c>
      <c r="P27554" s="14" t="str">
        <f ca="1"/>
        <v>Low Cap</v>
      </c>
    </row>
    <row r="27555" spans="11:16">
      <c r="K27555" s="14" t="str">
        <v/>
      </c>
      <c r="L27555" s="14" t="str">
        <v/>
      </c>
      <c r="O27555" s="14" t="str">
        <v/>
      </c>
      <c r="P27555" s="14" t="str">
        <f ca="1"/>
        <v>Low Cap</v>
      </c>
    </row>
    <row r="27556" spans="11:16">
      <c r="K27556" s="14" t="str">
        <v/>
      </c>
      <c r="L27556" s="14" t="str">
        <v/>
      </c>
      <c r="O27556" s="14" t="str">
        <v/>
      </c>
      <c r="P27556" s="14" t="str">
        <f ca="1"/>
        <v>Low Cap</v>
      </c>
    </row>
    <row r="27557" spans="11:16">
      <c r="K27557" s="14" t="str">
        <v/>
      </c>
      <c r="L27557" s="14" t="str">
        <v/>
      </c>
      <c r="O27557" s="14" t="str">
        <v/>
      </c>
      <c r="P27557" s="14" t="str">
        <f ca="1"/>
        <v>Low Cap</v>
      </c>
    </row>
    <row r="27558" spans="11:16">
      <c r="K27558" s="14" t="str">
        <v/>
      </c>
      <c r="L27558" s="14" t="str">
        <v/>
      </c>
      <c r="O27558" s="14" t="str">
        <v/>
      </c>
      <c r="P27558" s="14" t="str">
        <f ca="1"/>
        <v>Low Cap</v>
      </c>
    </row>
    <row r="27559" spans="11:16">
      <c r="K27559" s="14" t="str">
        <v/>
      </c>
      <c r="L27559" s="14" t="str">
        <v/>
      </c>
      <c r="O27559" s="14" t="str">
        <v/>
      </c>
      <c r="P27559" s="14" t="str">
        <f ca="1"/>
        <v>Low Cap</v>
      </c>
    </row>
    <row r="27560" spans="11:16">
      <c r="K27560" s="14" t="str">
        <v/>
      </c>
      <c r="L27560" s="14" t="str">
        <v/>
      </c>
      <c r="O27560" s="14" t="str">
        <v/>
      </c>
      <c r="P27560" s="14" t="str">
        <f ca="1"/>
        <v>Low Cap</v>
      </c>
    </row>
    <row r="27561" spans="11:16">
      <c r="K27561" s="14" t="str">
        <v/>
      </c>
      <c r="L27561" s="14" t="str">
        <v/>
      </c>
      <c r="O27561" s="14" t="str">
        <v/>
      </c>
      <c r="P27561" s="14" t="str">
        <f ca="1"/>
        <v>Low Cap</v>
      </c>
    </row>
    <row r="27562" spans="11:16">
      <c r="K27562" s="14" t="str">
        <v/>
      </c>
      <c r="L27562" s="14" t="str">
        <v/>
      </c>
      <c r="O27562" s="14" t="str">
        <v/>
      </c>
      <c r="P27562" s="14" t="str">
        <f ca="1"/>
        <v>Low Cap</v>
      </c>
    </row>
    <row r="27563" spans="11:16">
      <c r="K27563" s="14" t="str">
        <v/>
      </c>
      <c r="L27563" s="14" t="str">
        <v/>
      </c>
      <c r="O27563" s="14" t="str">
        <v/>
      </c>
      <c r="P27563" s="14" t="str">
        <f ca="1"/>
        <v>Low Cap</v>
      </c>
    </row>
    <row r="27564" spans="11:16">
      <c r="K27564" s="14" t="str">
        <v/>
      </c>
      <c r="L27564" s="14" t="str">
        <v/>
      </c>
      <c r="O27564" s="14" t="str">
        <v/>
      </c>
      <c r="P27564" s="14" t="str">
        <f ca="1"/>
        <v>Low Cap</v>
      </c>
    </row>
    <row r="27565" spans="11:16">
      <c r="K27565" s="14" t="str">
        <v/>
      </c>
      <c r="L27565" s="14" t="str">
        <v/>
      </c>
      <c r="O27565" s="14" t="str">
        <v/>
      </c>
      <c r="P27565" s="14" t="str">
        <f ca="1"/>
        <v>Low Cap</v>
      </c>
    </row>
    <row r="27566" spans="11:16">
      <c r="K27566" s="14" t="str">
        <v/>
      </c>
      <c r="L27566" s="14" t="str">
        <v/>
      </c>
      <c r="O27566" s="14" t="str">
        <v/>
      </c>
      <c r="P27566" s="14" t="str">
        <f ca="1"/>
        <v>Low Cap</v>
      </c>
    </row>
    <row r="27567" spans="11:16">
      <c r="K27567" s="14" t="str">
        <v/>
      </c>
      <c r="L27567" s="14" t="str">
        <v/>
      </c>
      <c r="O27567" s="14" t="str">
        <v/>
      </c>
      <c r="P27567" s="14" t="str">
        <f ca="1"/>
        <v>Low Cap</v>
      </c>
    </row>
    <row r="27568" spans="11:16">
      <c r="K27568" s="14" t="str">
        <v/>
      </c>
      <c r="L27568" s="14" t="str">
        <v/>
      </c>
      <c r="O27568" s="14" t="str">
        <v/>
      </c>
      <c r="P27568" s="14" t="str">
        <f ca="1"/>
        <v>Low Cap</v>
      </c>
    </row>
    <row r="27569" spans="11:16">
      <c r="K27569" s="14" t="str">
        <v/>
      </c>
      <c r="L27569" s="14" t="str">
        <v/>
      </c>
      <c r="O27569" s="14" t="str">
        <v/>
      </c>
      <c r="P27569" s="14" t="str">
        <f ca="1"/>
        <v>Low Cap</v>
      </c>
    </row>
    <row r="27570" spans="11:16">
      <c r="K27570" s="14" t="str">
        <v/>
      </c>
      <c r="L27570" s="14" t="str">
        <v/>
      </c>
      <c r="O27570" s="14" t="str">
        <v/>
      </c>
      <c r="P27570" s="14" t="str">
        <f ca="1"/>
        <v>Low Cap</v>
      </c>
    </row>
    <row r="27571" spans="11:16">
      <c r="K27571" s="14" t="str">
        <v/>
      </c>
      <c r="L27571" s="14" t="str">
        <v/>
      </c>
      <c r="O27571" s="14" t="str">
        <v/>
      </c>
      <c r="P27571" s="14" t="str">
        <f ca="1"/>
        <v>Low Cap</v>
      </c>
    </row>
    <row r="27572" spans="11:16">
      <c r="K27572" s="14" t="str">
        <v/>
      </c>
      <c r="L27572" s="14" t="str">
        <v/>
      </c>
      <c r="O27572" s="14" t="str">
        <v/>
      </c>
      <c r="P27572" s="14" t="str">
        <f ca="1"/>
        <v>Low Cap</v>
      </c>
    </row>
    <row r="27573" spans="11:16">
      <c r="K27573" s="14" t="str">
        <v/>
      </c>
      <c r="L27573" s="14" t="str">
        <v/>
      </c>
      <c r="O27573" s="14" t="str">
        <v/>
      </c>
      <c r="P27573" s="14" t="str">
        <f ca="1"/>
        <v>Low Cap</v>
      </c>
    </row>
    <row r="27574" spans="11:16">
      <c r="K27574" s="14" t="str">
        <v/>
      </c>
      <c r="L27574" s="14" t="str">
        <v/>
      </c>
      <c r="O27574" s="14" t="str">
        <v/>
      </c>
      <c r="P27574" s="14" t="str">
        <f ca="1"/>
        <v>Low Cap</v>
      </c>
    </row>
    <row r="27575" spans="11:16">
      <c r="K27575" s="14" t="str">
        <v/>
      </c>
      <c r="L27575" s="14" t="str">
        <v/>
      </c>
      <c r="O27575" s="14" t="str">
        <v/>
      </c>
      <c r="P27575" s="14" t="str">
        <f ca="1"/>
        <v>Low Cap</v>
      </c>
    </row>
    <row r="27576" spans="11:16">
      <c r="K27576" s="14" t="str">
        <v/>
      </c>
      <c r="L27576" s="14" t="str">
        <v/>
      </c>
      <c r="O27576" s="14" t="str">
        <v/>
      </c>
      <c r="P27576" s="14" t="str">
        <f ca="1"/>
        <v>Low Cap</v>
      </c>
    </row>
    <row r="27577" spans="11:16">
      <c r="K27577" s="14" t="str">
        <v/>
      </c>
      <c r="L27577" s="14" t="str">
        <v/>
      </c>
      <c r="O27577" s="14" t="str">
        <v/>
      </c>
      <c r="P27577" s="14" t="str">
        <f ca="1"/>
        <v>Low Cap</v>
      </c>
    </row>
    <row r="27578" spans="11:16">
      <c r="K27578" s="14" t="str">
        <v/>
      </c>
      <c r="L27578" s="14" t="str">
        <v/>
      </c>
      <c r="O27578" s="14" t="str">
        <v/>
      </c>
      <c r="P27578" s="14" t="str">
        <f ca="1"/>
        <v>Low Cap</v>
      </c>
    </row>
    <row r="27579" spans="11:16">
      <c r="K27579" s="14" t="str">
        <v/>
      </c>
      <c r="L27579" s="14" t="str">
        <v/>
      </c>
      <c r="O27579" s="14" t="str">
        <v/>
      </c>
      <c r="P27579" s="14" t="str">
        <f ca="1"/>
        <v>Low Cap</v>
      </c>
    </row>
    <row r="27580" spans="11:16">
      <c r="K27580" s="14" t="str">
        <v/>
      </c>
      <c r="L27580" s="14" t="str">
        <v/>
      </c>
      <c r="O27580" s="14" t="str">
        <v/>
      </c>
      <c r="P27580" s="14" t="str">
        <f ca="1"/>
        <v>Low Cap</v>
      </c>
    </row>
    <row r="27581" spans="11:16">
      <c r="K27581" s="14" t="str">
        <v/>
      </c>
      <c r="L27581" s="14" t="str">
        <v/>
      </c>
      <c r="O27581" s="14" t="str">
        <v/>
      </c>
      <c r="P27581" s="14" t="str">
        <f ca="1"/>
        <v>Low Cap</v>
      </c>
    </row>
    <row r="27582" spans="11:16">
      <c r="K27582" s="14" t="str">
        <v/>
      </c>
      <c r="L27582" s="14" t="str">
        <v/>
      </c>
      <c r="O27582" s="14" t="str">
        <v/>
      </c>
      <c r="P27582" s="14" t="str">
        <f ca="1"/>
        <v>Low Cap</v>
      </c>
    </row>
    <row r="27583" spans="11:16">
      <c r="K27583" s="14" t="str">
        <v/>
      </c>
      <c r="L27583" s="14" t="str">
        <v/>
      </c>
      <c r="O27583" s="14" t="str">
        <v/>
      </c>
      <c r="P27583" s="14" t="str">
        <f ca="1"/>
        <v>Low Cap</v>
      </c>
    </row>
    <row r="27584" spans="11:16">
      <c r="K27584" s="14" t="str">
        <v/>
      </c>
      <c r="L27584" s="14" t="str">
        <v/>
      </c>
      <c r="O27584" s="14" t="str">
        <v/>
      </c>
      <c r="P27584" s="14" t="str">
        <f ca="1"/>
        <v>Low Cap</v>
      </c>
    </row>
    <row r="27585" spans="11:16">
      <c r="K27585" s="14" t="str">
        <v/>
      </c>
      <c r="L27585" s="14" t="str">
        <v/>
      </c>
      <c r="O27585" s="14" t="str">
        <v/>
      </c>
      <c r="P27585" s="14" t="str">
        <f ca="1"/>
        <v>Low Cap</v>
      </c>
    </row>
    <row r="27586" spans="11:16">
      <c r="K27586" s="14" t="str">
        <v/>
      </c>
      <c r="L27586" s="14" t="str">
        <v/>
      </c>
      <c r="O27586" s="14" t="str">
        <v/>
      </c>
      <c r="P27586" s="14" t="str">
        <f ca="1"/>
        <v>Low Cap</v>
      </c>
    </row>
    <row r="27587" spans="11:16">
      <c r="K27587" s="14" t="str">
        <v/>
      </c>
      <c r="L27587" s="14" t="str">
        <v/>
      </c>
      <c r="O27587" s="14" t="str">
        <v/>
      </c>
      <c r="P27587" s="14" t="str">
        <f ca="1"/>
        <v>Low Cap</v>
      </c>
    </row>
    <row r="27588" spans="11:16">
      <c r="K27588" s="14" t="str">
        <v/>
      </c>
      <c r="L27588" s="14" t="str">
        <v/>
      </c>
      <c r="O27588" s="14" t="str">
        <v/>
      </c>
      <c r="P27588" s="14" t="str">
        <f ca="1"/>
        <v>Low Cap</v>
      </c>
    </row>
    <row r="27589" spans="11:16">
      <c r="K27589" s="14" t="str">
        <v/>
      </c>
      <c r="L27589" s="14" t="str">
        <v/>
      </c>
      <c r="O27589" s="14" t="str">
        <v/>
      </c>
      <c r="P27589" s="14" t="str">
        <f ca="1"/>
        <v>Low Cap</v>
      </c>
    </row>
    <row r="27590" spans="11:16">
      <c r="K27590" s="14" t="str">
        <v/>
      </c>
      <c r="L27590" s="14" t="str">
        <v/>
      </c>
      <c r="O27590" s="14" t="str">
        <v/>
      </c>
      <c r="P27590" s="14" t="str">
        <f ca="1"/>
        <v>Low Cap</v>
      </c>
    </row>
    <row r="27591" spans="11:16">
      <c r="K27591" s="14" t="str">
        <v/>
      </c>
      <c r="L27591" s="14" t="str">
        <v/>
      </c>
      <c r="O27591" s="14" t="str">
        <v/>
      </c>
      <c r="P27591" s="14" t="str">
        <f ca="1"/>
        <v>Low Cap</v>
      </c>
    </row>
    <row r="27592" spans="11:16">
      <c r="K27592" s="14" t="str">
        <v/>
      </c>
      <c r="L27592" s="14" t="str">
        <v/>
      </c>
      <c r="O27592" s="14" t="str">
        <v/>
      </c>
      <c r="P27592" s="14" t="str">
        <f ca="1"/>
        <v>Low Cap</v>
      </c>
    </row>
    <row r="27593" spans="11:16">
      <c r="K27593" s="14" t="str">
        <v/>
      </c>
      <c r="L27593" s="14" t="str">
        <v/>
      </c>
      <c r="O27593" s="14" t="str">
        <v/>
      </c>
      <c r="P27593" s="14" t="str">
        <f ca="1"/>
        <v>Low Cap</v>
      </c>
    </row>
    <row r="27594" spans="11:16">
      <c r="K27594" s="14" t="str">
        <v/>
      </c>
      <c r="L27594" s="14" t="str">
        <v/>
      </c>
      <c r="O27594" s="14" t="str">
        <v/>
      </c>
      <c r="P27594" s="14" t="str">
        <f ca="1"/>
        <v>Low Cap</v>
      </c>
    </row>
    <row r="27595" spans="11:16">
      <c r="K27595" s="14" t="str">
        <v/>
      </c>
      <c r="L27595" s="14" t="str">
        <v/>
      </c>
      <c r="O27595" s="14" t="str">
        <v/>
      </c>
      <c r="P27595" s="14" t="str">
        <f ca="1"/>
        <v>Low Cap</v>
      </c>
    </row>
    <row r="27596" spans="11:16">
      <c r="K27596" s="14" t="str">
        <v/>
      </c>
      <c r="L27596" s="14" t="str">
        <v/>
      </c>
      <c r="O27596" s="14" t="str">
        <v/>
      </c>
      <c r="P27596" s="14" t="str">
        <f ca="1"/>
        <v>Low Cap</v>
      </c>
    </row>
    <row r="27597" spans="11:16">
      <c r="K27597" s="14" t="str">
        <v/>
      </c>
      <c r="L27597" s="14" t="str">
        <v/>
      </c>
      <c r="O27597" s="14" t="str">
        <v/>
      </c>
      <c r="P27597" s="14" t="str">
        <f ca="1"/>
        <v>Low Cap</v>
      </c>
    </row>
    <row r="27598" spans="11:16">
      <c r="K27598" s="14" t="str">
        <v/>
      </c>
      <c r="L27598" s="14" t="str">
        <v/>
      </c>
      <c r="O27598" s="14" t="str">
        <v/>
      </c>
      <c r="P27598" s="14" t="str">
        <f ca="1"/>
        <v>Low Cap</v>
      </c>
    </row>
    <row r="27599" spans="11:16">
      <c r="K27599" s="14" t="str">
        <v/>
      </c>
      <c r="L27599" s="14" t="str">
        <v/>
      </c>
      <c r="O27599" s="14" t="str">
        <v/>
      </c>
      <c r="P27599" s="14" t="str">
        <f ca="1"/>
        <v>Low Cap</v>
      </c>
    </row>
    <row r="27600" spans="11:16">
      <c r="K27600" s="14" t="str">
        <v/>
      </c>
      <c r="L27600" s="14" t="str">
        <v/>
      </c>
      <c r="O27600" s="14" t="str">
        <v/>
      </c>
      <c r="P27600" s="14" t="str">
        <f ca="1"/>
        <v>Low Cap</v>
      </c>
    </row>
    <row r="27601" spans="11:16">
      <c r="K27601" s="14" t="str">
        <v/>
      </c>
      <c r="L27601" s="14" t="str">
        <v/>
      </c>
      <c r="O27601" s="14" t="str">
        <v/>
      </c>
      <c r="P27601" s="14" t="str">
        <f ca="1"/>
        <v>Low Cap</v>
      </c>
    </row>
    <row r="27602" spans="11:16">
      <c r="K27602" s="14" t="str">
        <v/>
      </c>
      <c r="L27602" s="14" t="str">
        <v/>
      </c>
      <c r="O27602" s="14" t="str">
        <v/>
      </c>
      <c r="P27602" s="14" t="str">
        <f ca="1"/>
        <v>Low Cap</v>
      </c>
    </row>
    <row r="27603" spans="11:16">
      <c r="K27603" s="14" t="str">
        <v/>
      </c>
      <c r="L27603" s="14" t="str">
        <v/>
      </c>
      <c r="O27603" s="14" t="str">
        <v/>
      </c>
      <c r="P27603" s="14" t="str">
        <f ca="1"/>
        <v>Low Cap</v>
      </c>
    </row>
    <row r="27604" spans="11:16">
      <c r="K27604" s="14" t="str">
        <v/>
      </c>
      <c r="L27604" s="14" t="str">
        <v/>
      </c>
      <c r="O27604" s="14" t="str">
        <v/>
      </c>
      <c r="P27604" s="14" t="str">
        <f ca="1"/>
        <v>Low Cap</v>
      </c>
    </row>
    <row r="27605" spans="11:16">
      <c r="K27605" s="14" t="str">
        <v/>
      </c>
      <c r="L27605" s="14" t="str">
        <v/>
      </c>
      <c r="O27605" s="14" t="str">
        <v/>
      </c>
      <c r="P27605" s="14" t="str">
        <f ca="1"/>
        <v>Low Cap</v>
      </c>
    </row>
    <row r="27606" spans="11:16">
      <c r="K27606" s="14" t="str">
        <v/>
      </c>
      <c r="L27606" s="14" t="str">
        <v/>
      </c>
      <c r="O27606" s="14" t="str">
        <v/>
      </c>
      <c r="P27606" s="14" t="str">
        <f ca="1"/>
        <v>Low Cap</v>
      </c>
    </row>
    <row r="27607" spans="11:16">
      <c r="K27607" s="14" t="str">
        <v/>
      </c>
      <c r="L27607" s="14" t="str">
        <v/>
      </c>
      <c r="O27607" s="14" t="str">
        <v/>
      </c>
      <c r="P27607" s="14" t="str">
        <f ca="1"/>
        <v>Low Cap</v>
      </c>
    </row>
    <row r="27608" spans="11:16">
      <c r="K27608" s="14" t="str">
        <v/>
      </c>
      <c r="L27608" s="14" t="str">
        <v/>
      </c>
      <c r="O27608" s="14" t="str">
        <v/>
      </c>
      <c r="P27608" s="14" t="str">
        <f ca="1"/>
        <v>Low Cap</v>
      </c>
    </row>
    <row r="27609" spans="11:16">
      <c r="K27609" s="14" t="str">
        <v/>
      </c>
      <c r="L27609" s="14" t="str">
        <v/>
      </c>
      <c r="O27609" s="14" t="str">
        <v/>
      </c>
      <c r="P27609" s="14" t="str">
        <f ca="1"/>
        <v>Low Cap</v>
      </c>
    </row>
    <row r="27610" spans="11:16">
      <c r="K27610" s="14" t="str">
        <v/>
      </c>
      <c r="L27610" s="14" t="str">
        <v/>
      </c>
      <c r="O27610" s="14" t="str">
        <v/>
      </c>
      <c r="P27610" s="14" t="str">
        <f ca="1"/>
        <v>Low Cap</v>
      </c>
    </row>
    <row r="27611" spans="11:16">
      <c r="K27611" s="14" t="str">
        <v/>
      </c>
      <c r="L27611" s="14" t="str">
        <v/>
      </c>
      <c r="O27611" s="14" t="str">
        <v/>
      </c>
      <c r="P27611" s="14" t="str">
        <f ca="1"/>
        <v>Low Cap</v>
      </c>
    </row>
    <row r="27612" spans="11:16">
      <c r="K27612" s="14" t="str">
        <v/>
      </c>
      <c r="L27612" s="14" t="str">
        <v/>
      </c>
      <c r="O27612" s="14" t="str">
        <v/>
      </c>
      <c r="P27612" s="14" t="str">
        <f ca="1"/>
        <v>Low Cap</v>
      </c>
    </row>
    <row r="27613" spans="11:16">
      <c r="K27613" s="14" t="str">
        <v/>
      </c>
      <c r="L27613" s="14" t="str">
        <v/>
      </c>
      <c r="O27613" s="14" t="str">
        <v/>
      </c>
      <c r="P27613" s="14" t="str">
        <f ca="1"/>
        <v>Low Cap</v>
      </c>
    </row>
    <row r="27614" spans="11:16">
      <c r="K27614" s="14" t="str">
        <v/>
      </c>
      <c r="L27614" s="14" t="str">
        <v/>
      </c>
      <c r="O27614" s="14" t="str">
        <v/>
      </c>
      <c r="P27614" s="14" t="str">
        <f ca="1"/>
        <v>Low Cap</v>
      </c>
    </row>
    <row r="27615" spans="11:16">
      <c r="K27615" s="14" t="str">
        <v/>
      </c>
      <c r="L27615" s="14" t="str">
        <v/>
      </c>
      <c r="O27615" s="14" t="str">
        <v/>
      </c>
      <c r="P27615" s="14" t="str">
        <f ca="1"/>
        <v>Low Cap</v>
      </c>
    </row>
    <row r="27616" spans="11:16">
      <c r="K27616" s="14" t="str">
        <v/>
      </c>
      <c r="L27616" s="14" t="str">
        <v/>
      </c>
      <c r="O27616" s="14" t="str">
        <v/>
      </c>
      <c r="P27616" s="14" t="str">
        <f ca="1"/>
        <v>Low Cap</v>
      </c>
    </row>
    <row r="27617" spans="11:16">
      <c r="K27617" s="14" t="str">
        <v/>
      </c>
      <c r="L27617" s="14" t="str">
        <v/>
      </c>
      <c r="O27617" s="14" t="str">
        <v/>
      </c>
      <c r="P27617" s="14" t="str">
        <f ca="1"/>
        <v>Low Cap</v>
      </c>
    </row>
    <row r="27618" spans="11:16">
      <c r="K27618" s="14" t="str">
        <v/>
      </c>
      <c r="L27618" s="14" t="str">
        <v/>
      </c>
      <c r="O27618" s="14" t="str">
        <v/>
      </c>
      <c r="P27618" s="14" t="str">
        <f ca="1"/>
        <v>Low Cap</v>
      </c>
    </row>
    <row r="27619" spans="11:16">
      <c r="K27619" s="14" t="str">
        <v/>
      </c>
      <c r="L27619" s="14" t="str">
        <v/>
      </c>
      <c r="O27619" s="14" t="str">
        <v/>
      </c>
      <c r="P27619" s="14" t="str">
        <f ca="1"/>
        <v>Low Cap</v>
      </c>
    </row>
    <row r="27620" spans="11:16">
      <c r="K27620" s="14" t="str">
        <v/>
      </c>
      <c r="L27620" s="14" t="str">
        <v/>
      </c>
      <c r="O27620" s="14" t="str">
        <v/>
      </c>
      <c r="P27620" s="14" t="str">
        <f ca="1"/>
        <v>Low Cap</v>
      </c>
    </row>
    <row r="27621" spans="11:16">
      <c r="K27621" s="14" t="str">
        <v/>
      </c>
      <c r="L27621" s="14" t="str">
        <v/>
      </c>
      <c r="O27621" s="14" t="str">
        <v/>
      </c>
      <c r="P27621" s="14" t="str">
        <f ca="1"/>
        <v>Low Cap</v>
      </c>
    </row>
    <row r="27622" spans="11:16">
      <c r="K27622" s="14" t="str">
        <v/>
      </c>
      <c r="L27622" s="14" t="str">
        <v/>
      </c>
      <c r="O27622" s="14" t="str">
        <v/>
      </c>
      <c r="P27622" s="14" t="str">
        <f ca="1"/>
        <v>Low Cap</v>
      </c>
    </row>
    <row r="27623" spans="11:16">
      <c r="K27623" s="14" t="str">
        <v/>
      </c>
      <c r="L27623" s="14" t="str">
        <v/>
      </c>
      <c r="O27623" s="14" t="str">
        <v/>
      </c>
      <c r="P27623" s="14" t="str">
        <f ca="1"/>
        <v>Low Cap</v>
      </c>
    </row>
    <row r="27624" spans="11:16">
      <c r="K27624" s="14" t="str">
        <v/>
      </c>
      <c r="L27624" s="14" t="str">
        <v/>
      </c>
      <c r="O27624" s="14" t="str">
        <v/>
      </c>
      <c r="P27624" s="14" t="str">
        <f ca="1"/>
        <v>Low Cap</v>
      </c>
    </row>
    <row r="27625" spans="11:16">
      <c r="K27625" s="14" t="str">
        <v/>
      </c>
      <c r="L27625" s="14" t="str">
        <v/>
      </c>
      <c r="O27625" s="14" t="str">
        <v/>
      </c>
      <c r="P27625" s="14" t="str">
        <f ca="1"/>
        <v>Low Cap</v>
      </c>
    </row>
    <row r="27626" spans="11:16">
      <c r="K27626" s="14" t="str">
        <v/>
      </c>
      <c r="L27626" s="14" t="str">
        <v/>
      </c>
      <c r="O27626" s="14" t="str">
        <v/>
      </c>
      <c r="P27626" s="14" t="str">
        <f ca="1"/>
        <v>Low Cap</v>
      </c>
    </row>
    <row r="27627" spans="11:16">
      <c r="K27627" s="14" t="str">
        <v/>
      </c>
      <c r="L27627" s="14" t="str">
        <v/>
      </c>
      <c r="O27627" s="14" t="str">
        <v/>
      </c>
      <c r="P27627" s="14" t="str">
        <f ca="1"/>
        <v>Low Cap</v>
      </c>
    </row>
    <row r="27628" spans="11:16">
      <c r="K27628" s="14" t="str">
        <v/>
      </c>
      <c r="L27628" s="14" t="str">
        <v/>
      </c>
      <c r="O27628" s="14" t="str">
        <v/>
      </c>
      <c r="P27628" s="14" t="str">
        <f ca="1"/>
        <v>Low Cap</v>
      </c>
    </row>
    <row r="27629" spans="11:16">
      <c r="K27629" s="14" t="str">
        <v/>
      </c>
      <c r="L27629" s="14" t="str">
        <v/>
      </c>
      <c r="O27629" s="14" t="str">
        <v/>
      </c>
      <c r="P27629" s="14" t="str">
        <f ca="1"/>
        <v>Low Cap</v>
      </c>
    </row>
    <row r="27630" spans="11:16">
      <c r="K27630" s="14" t="str">
        <v/>
      </c>
      <c r="L27630" s="14" t="str">
        <v/>
      </c>
      <c r="O27630" s="14" t="str">
        <v/>
      </c>
      <c r="P27630" s="14" t="str">
        <f ca="1"/>
        <v>Low Cap</v>
      </c>
    </row>
    <row r="27631" spans="11:16">
      <c r="K27631" s="14" t="str">
        <v/>
      </c>
      <c r="L27631" s="14" t="str">
        <v/>
      </c>
      <c r="O27631" s="14" t="str">
        <v/>
      </c>
      <c r="P27631" s="14" t="str">
        <f ca="1"/>
        <v>Low Cap</v>
      </c>
    </row>
    <row r="27632" spans="11:16">
      <c r="K27632" s="14" t="str">
        <v/>
      </c>
      <c r="L27632" s="14" t="str">
        <v/>
      </c>
      <c r="O27632" s="14" t="str">
        <v/>
      </c>
      <c r="P27632" s="14" t="str">
        <f ca="1"/>
        <v>Low Cap</v>
      </c>
    </row>
    <row r="27633" spans="11:16">
      <c r="K27633" s="14" t="str">
        <v/>
      </c>
      <c r="L27633" s="14" t="str">
        <v/>
      </c>
      <c r="O27633" s="14" t="str">
        <v/>
      </c>
      <c r="P27633" s="14" t="str">
        <f ca="1"/>
        <v>Low Cap</v>
      </c>
    </row>
    <row r="27634" spans="11:16">
      <c r="K27634" s="14" t="str">
        <v/>
      </c>
      <c r="L27634" s="14" t="str">
        <v/>
      </c>
      <c r="O27634" s="14" t="str">
        <v/>
      </c>
      <c r="P27634" s="14" t="str">
        <f ca="1"/>
        <v>Low Cap</v>
      </c>
    </row>
    <row r="27635" spans="11:16">
      <c r="K27635" s="14" t="str">
        <v/>
      </c>
      <c r="L27635" s="14" t="str">
        <v/>
      </c>
      <c r="O27635" s="14" t="str">
        <v/>
      </c>
      <c r="P27635" s="14" t="str">
        <f ca="1"/>
        <v>Low Cap</v>
      </c>
    </row>
    <row r="27636" spans="11:16">
      <c r="K27636" s="14" t="str">
        <v/>
      </c>
      <c r="L27636" s="14" t="str">
        <v/>
      </c>
      <c r="O27636" s="14" t="str">
        <v/>
      </c>
      <c r="P27636" s="14" t="str">
        <f ca="1"/>
        <v>Low Cap</v>
      </c>
    </row>
    <row r="27637" spans="11:16">
      <c r="K27637" s="14" t="str">
        <v/>
      </c>
      <c r="L27637" s="14" t="str">
        <v/>
      </c>
      <c r="O27637" s="14" t="str">
        <v/>
      </c>
      <c r="P27637" s="14" t="str">
        <f ca="1"/>
        <v>Low Cap</v>
      </c>
    </row>
    <row r="27638" spans="11:16">
      <c r="K27638" s="14" t="str">
        <v/>
      </c>
      <c r="L27638" s="14" t="str">
        <v/>
      </c>
      <c r="O27638" s="14" t="str">
        <v/>
      </c>
      <c r="P27638" s="14" t="str">
        <f ca="1"/>
        <v>Low Cap</v>
      </c>
    </row>
    <row r="27639" spans="11:16">
      <c r="K27639" s="14" t="str">
        <v/>
      </c>
      <c r="L27639" s="14" t="str">
        <v/>
      </c>
      <c r="O27639" s="14" t="str">
        <v/>
      </c>
      <c r="P27639" s="14" t="str">
        <f ca="1"/>
        <v>Low Cap</v>
      </c>
    </row>
    <row r="27640" spans="11:16">
      <c r="K27640" s="14" t="str">
        <v/>
      </c>
      <c r="L27640" s="14" t="str">
        <v/>
      </c>
      <c r="O27640" s="14" t="str">
        <v/>
      </c>
      <c r="P27640" s="14" t="str">
        <f ca="1"/>
        <v>Low Cap</v>
      </c>
    </row>
    <row r="27641" spans="11:16">
      <c r="K27641" s="14" t="str">
        <v/>
      </c>
      <c r="L27641" s="14" t="str">
        <v/>
      </c>
      <c r="O27641" s="14" t="str">
        <v/>
      </c>
      <c r="P27641" s="14" t="str">
        <f ca="1"/>
        <v>Low Cap</v>
      </c>
    </row>
    <row r="27642" spans="11:16">
      <c r="K27642" s="14" t="str">
        <v/>
      </c>
      <c r="L27642" s="14" t="str">
        <v/>
      </c>
      <c r="O27642" s="14" t="str">
        <v/>
      </c>
      <c r="P27642" s="14" t="str">
        <f ca="1"/>
        <v>Low Cap</v>
      </c>
    </row>
    <row r="27643" spans="11:16">
      <c r="K27643" s="14" t="str">
        <v/>
      </c>
      <c r="L27643" s="14" t="str">
        <v/>
      </c>
      <c r="O27643" s="14" t="str">
        <v/>
      </c>
      <c r="P27643" s="14" t="str">
        <f ca="1"/>
        <v>Low Cap</v>
      </c>
    </row>
    <row r="27644" spans="11:16">
      <c r="K27644" s="14" t="str">
        <v/>
      </c>
      <c r="L27644" s="14" t="str">
        <v/>
      </c>
      <c r="O27644" s="14" t="str">
        <v/>
      </c>
      <c r="P27644" s="14" t="str">
        <f ca="1"/>
        <v>Low Cap</v>
      </c>
    </row>
    <row r="27645" spans="11:16">
      <c r="K27645" s="14" t="str">
        <v/>
      </c>
      <c r="L27645" s="14" t="str">
        <v/>
      </c>
      <c r="O27645" s="14" t="str">
        <v/>
      </c>
      <c r="P27645" s="14" t="str">
        <f ca="1"/>
        <v>Low Cap</v>
      </c>
    </row>
    <row r="27646" spans="11:16">
      <c r="K27646" s="14" t="str">
        <v/>
      </c>
      <c r="L27646" s="14" t="str">
        <v/>
      </c>
      <c r="O27646" s="14" t="str">
        <v/>
      </c>
      <c r="P27646" s="14" t="str">
        <f ca="1"/>
        <v>Low Cap</v>
      </c>
    </row>
    <row r="27647" spans="11:16">
      <c r="K27647" s="14" t="str">
        <v/>
      </c>
      <c r="L27647" s="14" t="str">
        <v/>
      </c>
      <c r="O27647" s="14" t="str">
        <v/>
      </c>
      <c r="P27647" s="14" t="str">
        <f ca="1"/>
        <v>Low Cap</v>
      </c>
    </row>
    <row r="27648" spans="11:16">
      <c r="K27648" s="14" t="str">
        <v/>
      </c>
      <c r="L27648" s="14" t="str">
        <v/>
      </c>
      <c r="O27648" s="14" t="str">
        <v/>
      </c>
      <c r="P27648" s="14" t="str">
        <f ca="1"/>
        <v>Low Cap</v>
      </c>
    </row>
    <row r="27649" spans="11:16">
      <c r="K27649" s="14" t="str">
        <v/>
      </c>
      <c r="L27649" s="14" t="str">
        <v/>
      </c>
      <c r="O27649" s="14" t="str">
        <v/>
      </c>
      <c r="P27649" s="14" t="str">
        <f ca="1"/>
        <v>Low Cap</v>
      </c>
    </row>
    <row r="27650" spans="11:16">
      <c r="K27650" s="14" t="str">
        <v/>
      </c>
      <c r="L27650" s="14" t="str">
        <v/>
      </c>
      <c r="O27650" s="14" t="str">
        <v/>
      </c>
      <c r="P27650" s="14" t="str">
        <f ca="1"/>
        <v>Low Cap</v>
      </c>
    </row>
    <row r="27651" spans="11:16">
      <c r="K27651" s="14" t="str">
        <v/>
      </c>
      <c r="L27651" s="14" t="str">
        <v/>
      </c>
      <c r="O27651" s="14" t="str">
        <v/>
      </c>
      <c r="P27651" s="14" t="str">
        <f ca="1"/>
        <v>Low Cap</v>
      </c>
    </row>
    <row r="27652" spans="11:16">
      <c r="K27652" s="14" t="str">
        <v/>
      </c>
      <c r="L27652" s="14" t="str">
        <v/>
      </c>
      <c r="O27652" s="14" t="str">
        <v/>
      </c>
      <c r="P27652" s="14" t="str">
        <f ca="1"/>
        <v>Low Cap</v>
      </c>
    </row>
    <row r="27653" spans="11:16">
      <c r="K27653" s="14" t="str">
        <v/>
      </c>
      <c r="L27653" s="14" t="str">
        <v/>
      </c>
      <c r="O27653" s="14" t="str">
        <v/>
      </c>
      <c r="P27653" s="14" t="str">
        <f ca="1"/>
        <v>Low Cap</v>
      </c>
    </row>
    <row r="27654" spans="11:16">
      <c r="K27654" s="14" t="str">
        <v/>
      </c>
      <c r="L27654" s="14" t="str">
        <v/>
      </c>
      <c r="O27654" s="14" t="str">
        <v/>
      </c>
      <c r="P27654" s="14" t="str">
        <f ca="1"/>
        <v>Low Cap</v>
      </c>
    </row>
    <row r="27655" spans="11:16">
      <c r="K27655" s="14" t="str">
        <v/>
      </c>
      <c r="L27655" s="14" t="str">
        <v/>
      </c>
      <c r="O27655" s="14" t="str">
        <v/>
      </c>
      <c r="P27655" s="14" t="str">
        <f ca="1"/>
        <v>Low Cap</v>
      </c>
    </row>
    <row r="27656" spans="11:16">
      <c r="K27656" s="14" t="str">
        <v/>
      </c>
      <c r="L27656" s="14" t="str">
        <v/>
      </c>
      <c r="O27656" s="14" t="str">
        <v/>
      </c>
      <c r="P27656" s="14" t="str">
        <f ca="1"/>
        <v>Low Cap</v>
      </c>
    </row>
    <row r="27657" spans="11:16">
      <c r="K27657" s="14" t="str">
        <v/>
      </c>
      <c r="L27657" s="14" t="str">
        <v/>
      </c>
      <c r="O27657" s="14" t="str">
        <v/>
      </c>
      <c r="P27657" s="14" t="str">
        <f ca="1"/>
        <v>Low Cap</v>
      </c>
    </row>
    <row r="27658" spans="11:16">
      <c r="K27658" s="14" t="str">
        <v/>
      </c>
      <c r="L27658" s="14" t="str">
        <v/>
      </c>
      <c r="O27658" s="14" t="str">
        <v/>
      </c>
      <c r="P27658" s="14" t="str">
        <f ca="1"/>
        <v>Low Cap</v>
      </c>
    </row>
    <row r="27659" spans="11:16">
      <c r="K27659" s="14" t="str">
        <v/>
      </c>
      <c r="L27659" s="14" t="str">
        <v/>
      </c>
      <c r="O27659" s="14" t="str">
        <v/>
      </c>
      <c r="P27659" s="14" t="str">
        <f ca="1"/>
        <v>Low Cap</v>
      </c>
    </row>
    <row r="27660" spans="11:16">
      <c r="K27660" s="14" t="str">
        <v/>
      </c>
      <c r="L27660" s="14" t="str">
        <v/>
      </c>
      <c r="O27660" s="14" t="str">
        <v/>
      </c>
      <c r="P27660" s="14" t="str">
        <f ca="1"/>
        <v>Low Cap</v>
      </c>
    </row>
    <row r="27661" spans="11:16">
      <c r="K27661" s="14" t="str">
        <v/>
      </c>
      <c r="L27661" s="14" t="str">
        <v/>
      </c>
      <c r="O27661" s="14" t="str">
        <v/>
      </c>
      <c r="P27661" s="14" t="str">
        <f ca="1"/>
        <v>Low Cap</v>
      </c>
    </row>
    <row r="27662" spans="11:16">
      <c r="K27662" s="14" t="str">
        <v/>
      </c>
      <c r="L27662" s="14" t="str">
        <v/>
      </c>
      <c r="O27662" s="14" t="str">
        <v/>
      </c>
      <c r="P27662" s="14" t="str">
        <f ca="1"/>
        <v>Low Cap</v>
      </c>
    </row>
    <row r="27663" spans="11:16">
      <c r="K27663" s="14" t="str">
        <v/>
      </c>
      <c r="L27663" s="14" t="str">
        <v/>
      </c>
      <c r="O27663" s="14" t="str">
        <v/>
      </c>
      <c r="P27663" s="14" t="str">
        <f ca="1"/>
        <v>Low Cap</v>
      </c>
    </row>
    <row r="27664" spans="11:16">
      <c r="K27664" s="14" t="str">
        <v/>
      </c>
      <c r="L27664" s="14" t="str">
        <v/>
      </c>
      <c r="O27664" s="14" t="str">
        <v/>
      </c>
      <c r="P27664" s="14" t="str">
        <f ca="1"/>
        <v>Low Cap</v>
      </c>
    </row>
    <row r="27665" spans="11:16">
      <c r="K27665" s="14" t="str">
        <v/>
      </c>
      <c r="L27665" s="14" t="str">
        <v/>
      </c>
      <c r="O27665" s="14" t="str">
        <v/>
      </c>
      <c r="P27665" s="14" t="str">
        <f ca="1"/>
        <v>Low Cap</v>
      </c>
    </row>
    <row r="27666" spans="11:16">
      <c r="K27666" s="14" t="str">
        <v/>
      </c>
      <c r="L27666" s="14" t="str">
        <v/>
      </c>
      <c r="O27666" s="14" t="str">
        <v/>
      </c>
      <c r="P27666" s="14" t="str">
        <f ca="1"/>
        <v>Low Cap</v>
      </c>
    </row>
    <row r="27667" spans="11:16">
      <c r="K27667" s="14" t="str">
        <v/>
      </c>
      <c r="L27667" s="14" t="str">
        <v/>
      </c>
      <c r="O27667" s="14" t="str">
        <v/>
      </c>
      <c r="P27667" s="14" t="str">
        <f ca="1"/>
        <v>Low Cap</v>
      </c>
    </row>
    <row r="27668" spans="11:16">
      <c r="K27668" s="14" t="str">
        <v/>
      </c>
      <c r="L27668" s="14" t="str">
        <v/>
      </c>
      <c r="O27668" s="14" t="str">
        <v/>
      </c>
      <c r="P27668" s="14" t="str">
        <f ca="1"/>
        <v>Low Cap</v>
      </c>
    </row>
    <row r="27669" spans="11:16">
      <c r="K27669" s="14" t="str">
        <v/>
      </c>
      <c r="L27669" s="14" t="str">
        <v/>
      </c>
      <c r="O27669" s="14" t="str">
        <v/>
      </c>
      <c r="P27669" s="14" t="str">
        <f ca="1"/>
        <v>Low Cap</v>
      </c>
    </row>
    <row r="27670" spans="11:16">
      <c r="K27670" s="14" t="str">
        <v/>
      </c>
      <c r="L27670" s="14" t="str">
        <v/>
      </c>
      <c r="O27670" s="14" t="str">
        <v/>
      </c>
      <c r="P27670" s="14" t="str">
        <f ca="1"/>
        <v>Low Cap</v>
      </c>
    </row>
    <row r="27671" spans="11:16">
      <c r="K27671" s="14" t="str">
        <v/>
      </c>
      <c r="L27671" s="14" t="str">
        <v/>
      </c>
      <c r="O27671" s="14" t="str">
        <v/>
      </c>
      <c r="P27671" s="14" t="str">
        <f ca="1"/>
        <v>Low Cap</v>
      </c>
    </row>
    <row r="27672" spans="11:16">
      <c r="K27672" s="14" t="str">
        <v/>
      </c>
      <c r="L27672" s="14" t="str">
        <v/>
      </c>
      <c r="O27672" s="14" t="str">
        <v/>
      </c>
      <c r="P27672" s="14" t="str">
        <f ca="1"/>
        <v>Low Cap</v>
      </c>
    </row>
    <row r="27673" spans="11:16">
      <c r="K27673" s="14" t="str">
        <v/>
      </c>
      <c r="L27673" s="14" t="str">
        <v/>
      </c>
      <c r="O27673" s="14" t="str">
        <v/>
      </c>
      <c r="P27673" s="14" t="str">
        <f ca="1"/>
        <v>Low Cap</v>
      </c>
    </row>
    <row r="27674" spans="11:16">
      <c r="K27674" s="14" t="str">
        <v/>
      </c>
      <c r="L27674" s="14" t="str">
        <v/>
      </c>
      <c r="O27674" s="14" t="str">
        <v/>
      </c>
      <c r="P27674" s="14" t="str">
        <f ca="1"/>
        <v>Low Cap</v>
      </c>
    </row>
    <row r="27675" spans="11:16">
      <c r="K27675" s="14" t="str">
        <v/>
      </c>
      <c r="L27675" s="14" t="str">
        <v/>
      </c>
      <c r="O27675" s="14" t="str">
        <v/>
      </c>
      <c r="P27675" s="14" t="str">
        <f ca="1"/>
        <v>Low Cap</v>
      </c>
    </row>
    <row r="27676" spans="11:16">
      <c r="K27676" s="14" t="str">
        <v/>
      </c>
      <c r="L27676" s="14" t="str">
        <v/>
      </c>
      <c r="O27676" s="14" t="str">
        <v/>
      </c>
      <c r="P27676" s="14" t="str">
        <f ca="1"/>
        <v>Low Cap</v>
      </c>
    </row>
    <row r="27677" spans="11:16">
      <c r="K27677" s="14" t="str">
        <v/>
      </c>
      <c r="L27677" s="14" t="str">
        <v/>
      </c>
      <c r="O27677" s="14" t="str">
        <v/>
      </c>
      <c r="P27677" s="14" t="str">
        <f ca="1"/>
        <v>Low Cap</v>
      </c>
    </row>
    <row r="27678" spans="11:16">
      <c r="K27678" s="14" t="str">
        <v/>
      </c>
      <c r="L27678" s="14" t="str">
        <v/>
      </c>
      <c r="O27678" s="14" t="str">
        <v/>
      </c>
      <c r="P27678" s="14" t="str">
        <f ca="1"/>
        <v>Low Cap</v>
      </c>
    </row>
    <row r="27679" spans="11:16">
      <c r="K27679" s="14" t="str">
        <v/>
      </c>
      <c r="L27679" s="14" t="str">
        <v/>
      </c>
      <c r="O27679" s="14" t="str">
        <v/>
      </c>
      <c r="P27679" s="14" t="str">
        <f ca="1"/>
        <v>Low Cap</v>
      </c>
    </row>
    <row r="27680" spans="11:16">
      <c r="K27680" s="14" t="str">
        <v/>
      </c>
      <c r="L27680" s="14" t="str">
        <v/>
      </c>
      <c r="O27680" s="14" t="str">
        <v/>
      </c>
      <c r="P27680" s="14" t="str">
        <f ca="1"/>
        <v>Low Cap</v>
      </c>
    </row>
    <row r="27681" spans="11:16">
      <c r="K27681" s="14" t="str">
        <v/>
      </c>
      <c r="L27681" s="14" t="str">
        <v/>
      </c>
      <c r="O27681" s="14" t="str">
        <v/>
      </c>
      <c r="P27681" s="14" t="str">
        <f ca="1"/>
        <v>Low Cap</v>
      </c>
    </row>
    <row r="27682" spans="11:16">
      <c r="K27682" s="14" t="str">
        <v/>
      </c>
      <c r="L27682" s="14" t="str">
        <v/>
      </c>
      <c r="O27682" s="14" t="str">
        <v/>
      </c>
      <c r="P27682" s="14" t="str">
        <f ca="1"/>
        <v>Low Cap</v>
      </c>
    </row>
    <row r="27683" spans="11:16">
      <c r="K27683" s="14" t="str">
        <v/>
      </c>
      <c r="L27683" s="14" t="str">
        <v/>
      </c>
      <c r="O27683" s="14" t="str">
        <v/>
      </c>
      <c r="P27683" s="14" t="str">
        <f ca="1"/>
        <v>Low Cap</v>
      </c>
    </row>
    <row r="27684" spans="11:16">
      <c r="K27684" s="14" t="str">
        <v/>
      </c>
      <c r="L27684" s="14" t="str">
        <v/>
      </c>
      <c r="O27684" s="14" t="str">
        <v/>
      </c>
      <c r="P27684" s="14" t="str">
        <f ca="1"/>
        <v>Low Cap</v>
      </c>
    </row>
    <row r="27685" spans="11:16">
      <c r="K27685" s="14" t="str">
        <v/>
      </c>
      <c r="L27685" s="14" t="str">
        <v/>
      </c>
      <c r="O27685" s="14" t="str">
        <v/>
      </c>
      <c r="P27685" s="14" t="str">
        <f ca="1"/>
        <v>Low Cap</v>
      </c>
    </row>
    <row r="27686" spans="11:16">
      <c r="K27686" s="14" t="str">
        <v/>
      </c>
      <c r="L27686" s="14" t="str">
        <v/>
      </c>
      <c r="O27686" s="14" t="str">
        <v/>
      </c>
      <c r="P27686" s="14" t="str">
        <f ca="1"/>
        <v>Low Cap</v>
      </c>
    </row>
    <row r="27687" spans="11:16">
      <c r="K27687" s="14" t="str">
        <v/>
      </c>
      <c r="L27687" s="14" t="str">
        <v/>
      </c>
      <c r="O27687" s="14" t="str">
        <v/>
      </c>
      <c r="P27687" s="14" t="str">
        <f ca="1"/>
        <v>Low Cap</v>
      </c>
    </row>
    <row r="27688" spans="11:16">
      <c r="K27688" s="14" t="str">
        <v/>
      </c>
      <c r="L27688" s="14" t="str">
        <v/>
      </c>
      <c r="O27688" s="14" t="str">
        <v/>
      </c>
      <c r="P27688" s="14" t="str">
        <f ca="1"/>
        <v>Low Cap</v>
      </c>
    </row>
    <row r="27689" spans="11:16">
      <c r="K27689" s="14" t="str">
        <v/>
      </c>
      <c r="L27689" s="14" t="str">
        <v/>
      </c>
      <c r="O27689" s="14" t="str">
        <v/>
      </c>
      <c r="P27689" s="14" t="str">
        <f ca="1"/>
        <v>Low Cap</v>
      </c>
    </row>
    <row r="27690" spans="11:16">
      <c r="K27690" s="14" t="str">
        <v/>
      </c>
      <c r="L27690" s="14" t="str">
        <v/>
      </c>
      <c r="O27690" s="14" t="str">
        <v/>
      </c>
      <c r="P27690" s="14" t="str">
        <f ca="1"/>
        <v>Low Cap</v>
      </c>
    </row>
    <row r="27691" spans="11:16">
      <c r="K27691" s="14" t="str">
        <v/>
      </c>
      <c r="L27691" s="14" t="str">
        <v/>
      </c>
      <c r="O27691" s="14" t="str">
        <v/>
      </c>
      <c r="P27691" s="14" t="str">
        <f ca="1"/>
        <v>Low Cap</v>
      </c>
    </row>
    <row r="27692" spans="11:16">
      <c r="K27692" s="14" t="str">
        <v/>
      </c>
      <c r="L27692" s="14" t="str">
        <v/>
      </c>
      <c r="O27692" s="14" t="str">
        <v/>
      </c>
      <c r="P27692" s="14" t="str">
        <f ca="1"/>
        <v>Low Cap</v>
      </c>
    </row>
    <row r="27693" spans="11:16">
      <c r="K27693" s="14" t="str">
        <v/>
      </c>
      <c r="L27693" s="14" t="str">
        <v/>
      </c>
      <c r="O27693" s="14" t="str">
        <v/>
      </c>
      <c r="P27693" s="14" t="str">
        <f ca="1"/>
        <v>Low Cap</v>
      </c>
    </row>
    <row r="27694" spans="11:16">
      <c r="K27694" s="14" t="str">
        <v/>
      </c>
      <c r="L27694" s="14" t="str">
        <v/>
      </c>
      <c r="O27694" s="14" t="str">
        <v/>
      </c>
      <c r="P27694" s="14" t="str">
        <f ca="1"/>
        <v>Low Cap</v>
      </c>
    </row>
    <row r="27695" spans="11:16">
      <c r="K27695" s="14" t="str">
        <v/>
      </c>
      <c r="L27695" s="14" t="str">
        <v/>
      </c>
      <c r="O27695" s="14" t="str">
        <v/>
      </c>
      <c r="P27695" s="14" t="str">
        <f ca="1"/>
        <v>Low Cap</v>
      </c>
    </row>
    <row r="27696" spans="11:16">
      <c r="K27696" s="14" t="str">
        <v/>
      </c>
      <c r="L27696" s="14" t="str">
        <v/>
      </c>
      <c r="O27696" s="14" t="str">
        <v/>
      </c>
      <c r="P27696" s="14" t="str">
        <f ca="1"/>
        <v>Low Cap</v>
      </c>
    </row>
    <row r="27697" spans="11:16">
      <c r="K27697" s="14" t="str">
        <v/>
      </c>
      <c r="L27697" s="14" t="str">
        <v/>
      </c>
      <c r="O27697" s="14" t="str">
        <v/>
      </c>
      <c r="P27697" s="14" t="str">
        <f ca="1"/>
        <v>Low Cap</v>
      </c>
    </row>
    <row r="27698" spans="11:16">
      <c r="K27698" s="14" t="str">
        <v/>
      </c>
      <c r="L27698" s="14" t="str">
        <v/>
      </c>
      <c r="O27698" s="14" t="str">
        <v/>
      </c>
      <c r="P27698" s="14" t="str">
        <f ca="1"/>
        <v>Low Cap</v>
      </c>
    </row>
    <row r="27699" spans="11:16">
      <c r="K27699" s="14" t="str">
        <v/>
      </c>
      <c r="L27699" s="14" t="str">
        <v/>
      </c>
      <c r="O27699" s="14" t="str">
        <v/>
      </c>
      <c r="P27699" s="14" t="str">
        <f ca="1"/>
        <v>Low Cap</v>
      </c>
    </row>
    <row r="27700" spans="11:16">
      <c r="K27700" s="14" t="str">
        <v/>
      </c>
      <c r="L27700" s="14" t="str">
        <v/>
      </c>
      <c r="O27700" s="14" t="str">
        <v/>
      </c>
      <c r="P27700" s="14" t="str">
        <f ca="1"/>
        <v>Low Cap</v>
      </c>
    </row>
    <row r="27701" spans="11:16">
      <c r="K27701" s="14" t="str">
        <v/>
      </c>
      <c r="L27701" s="14" t="str">
        <v/>
      </c>
      <c r="O27701" s="14" t="str">
        <v/>
      </c>
      <c r="P27701" s="14" t="str">
        <f ca="1"/>
        <v>Low Cap</v>
      </c>
    </row>
    <row r="27702" spans="11:16">
      <c r="K27702" s="14" t="str">
        <v/>
      </c>
      <c r="L27702" s="14" t="str">
        <v/>
      </c>
      <c r="O27702" s="14" t="str">
        <v/>
      </c>
      <c r="P27702" s="14" t="str">
        <f ca="1"/>
        <v>Low Cap</v>
      </c>
    </row>
    <row r="27703" spans="11:16">
      <c r="K27703" s="14" t="str">
        <v/>
      </c>
      <c r="L27703" s="14" t="str">
        <v/>
      </c>
      <c r="O27703" s="14" t="str">
        <v/>
      </c>
      <c r="P27703" s="14" t="str">
        <f ca="1"/>
        <v>Low Cap</v>
      </c>
    </row>
    <row r="27704" spans="11:16">
      <c r="K27704" s="14" t="str">
        <v/>
      </c>
      <c r="L27704" s="14" t="str">
        <v/>
      </c>
      <c r="O27704" s="14" t="str">
        <v/>
      </c>
      <c r="P27704" s="14" t="str">
        <f ca="1"/>
        <v>Low Cap</v>
      </c>
    </row>
    <row r="27705" spans="11:16">
      <c r="K27705" s="14" t="str">
        <v/>
      </c>
      <c r="L27705" s="14" t="str">
        <v/>
      </c>
      <c r="O27705" s="14" t="str">
        <v/>
      </c>
      <c r="P27705" s="14" t="str">
        <f ca="1"/>
        <v>Low Cap</v>
      </c>
    </row>
    <row r="27706" spans="11:16">
      <c r="K27706" s="14" t="str">
        <v/>
      </c>
      <c r="L27706" s="14" t="str">
        <v/>
      </c>
      <c r="O27706" s="14" t="str">
        <v/>
      </c>
      <c r="P27706" s="14" t="str">
        <f ca="1"/>
        <v>Low Cap</v>
      </c>
    </row>
    <row r="27707" spans="11:16">
      <c r="K27707" s="14" t="str">
        <v/>
      </c>
      <c r="L27707" s="14" t="str">
        <v/>
      </c>
      <c r="O27707" s="14" t="str">
        <v/>
      </c>
      <c r="P27707" s="14" t="str">
        <f ca="1"/>
        <v>Low Cap</v>
      </c>
    </row>
    <row r="27708" spans="11:16">
      <c r="K27708" s="14" t="str">
        <v/>
      </c>
      <c r="L27708" s="14" t="str">
        <v/>
      </c>
      <c r="O27708" s="14" t="str">
        <v/>
      </c>
      <c r="P27708" s="14" t="str">
        <f ca="1"/>
        <v>Low Cap</v>
      </c>
    </row>
    <row r="27709" spans="11:16">
      <c r="K27709" s="14" t="str">
        <v/>
      </c>
      <c r="L27709" s="14" t="str">
        <v/>
      </c>
      <c r="O27709" s="14" t="str">
        <v/>
      </c>
      <c r="P27709" s="14" t="str">
        <f ca="1"/>
        <v>Low Cap</v>
      </c>
    </row>
    <row r="27710" spans="11:16">
      <c r="K27710" s="14" t="str">
        <v/>
      </c>
      <c r="L27710" s="14" t="str">
        <v/>
      </c>
      <c r="O27710" s="14" t="str">
        <v/>
      </c>
      <c r="P27710" s="14" t="str">
        <f ca="1"/>
        <v>Low Cap</v>
      </c>
    </row>
    <row r="27711" spans="11:16">
      <c r="K27711" s="14" t="str">
        <v/>
      </c>
      <c r="L27711" s="14" t="str">
        <v/>
      </c>
      <c r="O27711" s="14" t="str">
        <v/>
      </c>
      <c r="P27711" s="14" t="str">
        <f ca="1"/>
        <v>Low Cap</v>
      </c>
    </row>
    <row r="27712" spans="11:16">
      <c r="K27712" s="14" t="str">
        <v/>
      </c>
      <c r="L27712" s="14" t="str">
        <v/>
      </c>
      <c r="O27712" s="14" t="str">
        <v/>
      </c>
      <c r="P27712" s="14" t="str">
        <f ca="1"/>
        <v>Low Cap</v>
      </c>
    </row>
    <row r="27713" spans="11:16">
      <c r="K27713" s="14" t="str">
        <v/>
      </c>
      <c r="L27713" s="14" t="str">
        <v/>
      </c>
      <c r="O27713" s="14" t="str">
        <v/>
      </c>
      <c r="P27713" s="14" t="str">
        <f ca="1"/>
        <v>Low Cap</v>
      </c>
    </row>
    <row r="27714" spans="11:16">
      <c r="K27714" s="14" t="str">
        <v/>
      </c>
      <c r="L27714" s="14" t="str">
        <v/>
      </c>
      <c r="O27714" s="14" t="str">
        <v/>
      </c>
      <c r="P27714" s="14" t="str">
        <f ca="1"/>
        <v>Low Cap</v>
      </c>
    </row>
    <row r="27715" spans="11:16">
      <c r="K27715" s="14" t="str">
        <v/>
      </c>
      <c r="L27715" s="14" t="str">
        <v/>
      </c>
      <c r="O27715" s="14" t="str">
        <v/>
      </c>
      <c r="P27715" s="14" t="str">
        <f ca="1"/>
        <v>Low Cap</v>
      </c>
    </row>
    <row r="27716" spans="11:16">
      <c r="K27716" s="14" t="str">
        <v/>
      </c>
      <c r="L27716" s="14" t="str">
        <v/>
      </c>
      <c r="O27716" s="14" t="str">
        <v/>
      </c>
      <c r="P27716" s="14" t="str">
        <f ca="1"/>
        <v>Low Cap</v>
      </c>
    </row>
    <row r="27717" spans="11:16">
      <c r="K27717" s="14" t="str">
        <v/>
      </c>
      <c r="L27717" s="14" t="str">
        <v/>
      </c>
      <c r="O27717" s="14" t="str">
        <v/>
      </c>
      <c r="P27717" s="14" t="str">
        <f ca="1"/>
        <v>Low Cap</v>
      </c>
    </row>
    <row r="27718" spans="11:16">
      <c r="K27718" s="14" t="str">
        <v/>
      </c>
      <c r="L27718" s="14" t="str">
        <v/>
      </c>
      <c r="O27718" s="14" t="str">
        <v/>
      </c>
      <c r="P27718" s="14" t="str">
        <f ca="1"/>
        <v>Low Cap</v>
      </c>
    </row>
    <row r="27719" spans="11:16">
      <c r="K27719" s="14" t="str">
        <v/>
      </c>
      <c r="L27719" s="14" t="str">
        <v/>
      </c>
      <c r="O27719" s="14" t="str">
        <v/>
      </c>
      <c r="P27719" s="14" t="str">
        <f ca="1"/>
        <v>Low Cap</v>
      </c>
    </row>
    <row r="27720" spans="11:16">
      <c r="K27720" s="14" t="str">
        <v/>
      </c>
      <c r="L27720" s="14" t="str">
        <v/>
      </c>
      <c r="O27720" s="14" t="str">
        <v/>
      </c>
      <c r="P27720" s="14" t="str">
        <f ca="1"/>
        <v>Low Cap</v>
      </c>
    </row>
    <row r="27721" spans="11:16">
      <c r="K27721" s="14" t="str">
        <v/>
      </c>
      <c r="L27721" s="14" t="str">
        <v/>
      </c>
      <c r="O27721" s="14" t="str">
        <v/>
      </c>
      <c r="P27721" s="14" t="str">
        <f ca="1"/>
        <v>Low Cap</v>
      </c>
    </row>
    <row r="27722" spans="11:16">
      <c r="K27722" s="14" t="str">
        <v/>
      </c>
      <c r="L27722" s="14" t="str">
        <v/>
      </c>
      <c r="O27722" s="14" t="str">
        <v/>
      </c>
      <c r="P27722" s="14" t="str">
        <f ca="1"/>
        <v>Low Cap</v>
      </c>
    </row>
    <row r="27723" spans="11:16">
      <c r="K27723" s="14" t="str">
        <v/>
      </c>
      <c r="L27723" s="14" t="str">
        <v/>
      </c>
      <c r="O27723" s="14" t="str">
        <v/>
      </c>
      <c r="P27723" s="14" t="str">
        <f ca="1"/>
        <v>Low Cap</v>
      </c>
    </row>
    <row r="27724" spans="11:16">
      <c r="K27724" s="14" t="str">
        <v/>
      </c>
      <c r="L27724" s="14" t="str">
        <v/>
      </c>
      <c r="O27724" s="14" t="str">
        <v/>
      </c>
      <c r="P27724" s="14" t="str">
        <f ca="1"/>
        <v>Low Cap</v>
      </c>
    </row>
    <row r="27725" spans="11:16">
      <c r="K27725" s="14" t="str">
        <v/>
      </c>
      <c r="L27725" s="14" t="str">
        <v/>
      </c>
      <c r="O27725" s="14" t="str">
        <v/>
      </c>
      <c r="P27725" s="14" t="str">
        <f ca="1"/>
        <v>Low Cap</v>
      </c>
    </row>
    <row r="27726" spans="11:16">
      <c r="K27726" s="14" t="str">
        <v/>
      </c>
      <c r="L27726" s="14" t="str">
        <v/>
      </c>
      <c r="O27726" s="14" t="str">
        <v/>
      </c>
      <c r="P27726" s="14" t="str">
        <f ca="1"/>
        <v>Low Cap</v>
      </c>
    </row>
    <row r="27727" spans="11:16">
      <c r="K27727" s="14" t="str">
        <v/>
      </c>
      <c r="L27727" s="14" t="str">
        <v/>
      </c>
      <c r="O27727" s="14" t="str">
        <v/>
      </c>
      <c r="P27727" s="14" t="str">
        <f ca="1"/>
        <v>Low Cap</v>
      </c>
    </row>
    <row r="27728" spans="11:16">
      <c r="K27728" s="14" t="str">
        <v/>
      </c>
      <c r="L27728" s="14" t="str">
        <v/>
      </c>
      <c r="O27728" s="14" t="str">
        <v/>
      </c>
      <c r="P27728" s="14" t="str">
        <f ca="1"/>
        <v>Low Cap</v>
      </c>
    </row>
    <row r="27729" spans="11:16">
      <c r="K27729" s="14" t="str">
        <v/>
      </c>
      <c r="L27729" s="14" t="str">
        <v/>
      </c>
      <c r="O27729" s="14" t="str">
        <v/>
      </c>
      <c r="P27729" s="14" t="str">
        <f ca="1"/>
        <v>Low Cap</v>
      </c>
    </row>
    <row r="27730" spans="11:16">
      <c r="K27730" s="14" t="str">
        <v/>
      </c>
      <c r="L27730" s="14" t="str">
        <v/>
      </c>
      <c r="O27730" s="14" t="str">
        <v/>
      </c>
      <c r="P27730" s="14" t="str">
        <f ca="1"/>
        <v>Low Cap</v>
      </c>
    </row>
    <row r="27731" spans="11:16">
      <c r="K27731" s="14" t="str">
        <v/>
      </c>
      <c r="L27731" s="14" t="str">
        <v/>
      </c>
      <c r="O27731" s="14" t="str">
        <v/>
      </c>
      <c r="P27731" s="14" t="str">
        <f ca="1"/>
        <v>Low Cap</v>
      </c>
    </row>
    <row r="27732" spans="11:16">
      <c r="K27732" s="14" t="str">
        <v/>
      </c>
      <c r="L27732" s="14" t="str">
        <v/>
      </c>
      <c r="O27732" s="14" t="str">
        <v/>
      </c>
      <c r="P27732" s="14" t="str">
        <f ca="1"/>
        <v>Low Cap</v>
      </c>
    </row>
    <row r="27733" spans="11:16">
      <c r="K27733" s="14" t="str">
        <v/>
      </c>
      <c r="L27733" s="14" t="str">
        <v/>
      </c>
      <c r="O27733" s="14" t="str">
        <v/>
      </c>
      <c r="P27733" s="14" t="str">
        <f ca="1"/>
        <v>Low Cap</v>
      </c>
    </row>
    <row r="27734" spans="11:16">
      <c r="K27734" s="14" t="str">
        <v/>
      </c>
      <c r="L27734" s="14" t="str">
        <v/>
      </c>
      <c r="O27734" s="14" t="str">
        <v/>
      </c>
      <c r="P27734" s="14" t="str">
        <f ca="1"/>
        <v>Low Cap</v>
      </c>
    </row>
    <row r="27735" spans="11:16">
      <c r="K27735" s="14" t="str">
        <v/>
      </c>
      <c r="L27735" s="14" t="str">
        <v/>
      </c>
      <c r="O27735" s="14" t="str">
        <v/>
      </c>
      <c r="P27735" s="14" t="str">
        <f ca="1"/>
        <v>Low Cap</v>
      </c>
    </row>
    <row r="27736" spans="11:16">
      <c r="K27736" s="14" t="str">
        <v/>
      </c>
      <c r="L27736" s="14" t="str">
        <v/>
      </c>
      <c r="O27736" s="14" t="str">
        <v/>
      </c>
      <c r="P27736" s="14" t="str">
        <f ca="1"/>
        <v>Low Cap</v>
      </c>
    </row>
    <row r="27737" spans="11:16">
      <c r="K27737" s="14" t="str">
        <v/>
      </c>
      <c r="L27737" s="14" t="str">
        <v/>
      </c>
      <c r="O27737" s="14" t="str">
        <v/>
      </c>
      <c r="P27737" s="14" t="str">
        <f ca="1"/>
        <v>Low Cap</v>
      </c>
    </row>
    <row r="27738" spans="11:16">
      <c r="K27738" s="14" t="str">
        <v/>
      </c>
      <c r="L27738" s="14" t="str">
        <v/>
      </c>
      <c r="O27738" s="14" t="str">
        <v/>
      </c>
      <c r="P27738" s="14" t="str">
        <f ca="1"/>
        <v>Low Cap</v>
      </c>
    </row>
    <row r="27739" spans="11:16">
      <c r="K27739" s="14" t="str">
        <v/>
      </c>
      <c r="L27739" s="14" t="str">
        <v/>
      </c>
      <c r="O27739" s="14" t="str">
        <v/>
      </c>
      <c r="P27739" s="14" t="str">
        <f ca="1"/>
        <v>Low Cap</v>
      </c>
    </row>
    <row r="27740" spans="11:16">
      <c r="K27740" s="14" t="str">
        <v/>
      </c>
      <c r="L27740" s="14" t="str">
        <v/>
      </c>
      <c r="O27740" s="14" t="str">
        <v/>
      </c>
      <c r="P27740" s="14" t="str">
        <f ca="1"/>
        <v>Low Cap</v>
      </c>
    </row>
    <row r="27741" spans="11:16">
      <c r="K27741" s="14" t="str">
        <v/>
      </c>
      <c r="L27741" s="14" t="str">
        <v/>
      </c>
      <c r="O27741" s="14" t="str">
        <v/>
      </c>
      <c r="P27741" s="14" t="str">
        <f ca="1"/>
        <v>Low Cap</v>
      </c>
    </row>
    <row r="27742" spans="11:16">
      <c r="K27742" s="14" t="str">
        <v/>
      </c>
      <c r="L27742" s="14" t="str">
        <v/>
      </c>
      <c r="O27742" s="14" t="str">
        <v/>
      </c>
      <c r="P27742" s="14" t="str">
        <f ca="1"/>
        <v>Low Cap</v>
      </c>
    </row>
    <row r="27743" spans="11:16">
      <c r="K27743" s="14" t="str">
        <v/>
      </c>
      <c r="L27743" s="14" t="str">
        <v/>
      </c>
      <c r="O27743" s="14" t="str">
        <v/>
      </c>
      <c r="P27743" s="14" t="str">
        <f ca="1"/>
        <v>Low Cap</v>
      </c>
    </row>
    <row r="27744" spans="11:16">
      <c r="K27744" s="14" t="str">
        <v/>
      </c>
      <c r="L27744" s="14" t="str">
        <v/>
      </c>
      <c r="O27744" s="14" t="str">
        <v/>
      </c>
      <c r="P27744" s="14" t="str">
        <f ca="1"/>
        <v>Low Cap</v>
      </c>
    </row>
    <row r="27745" spans="11:16">
      <c r="K27745" s="14" t="str">
        <v/>
      </c>
      <c r="L27745" s="14" t="str">
        <v/>
      </c>
      <c r="O27745" s="14" t="str">
        <v/>
      </c>
      <c r="P27745" s="14" t="str">
        <f ca="1"/>
        <v>Low Cap</v>
      </c>
    </row>
    <row r="27746" spans="11:16">
      <c r="K27746" s="14" t="str">
        <v/>
      </c>
      <c r="L27746" s="14" t="str">
        <v/>
      </c>
      <c r="O27746" s="14" t="str">
        <v/>
      </c>
      <c r="P27746" s="14" t="str">
        <f ca="1"/>
        <v>Low Cap</v>
      </c>
    </row>
    <row r="27747" spans="11:16">
      <c r="K27747" s="14" t="str">
        <v/>
      </c>
      <c r="L27747" s="14" t="str">
        <v/>
      </c>
      <c r="O27747" s="14" t="str">
        <v/>
      </c>
      <c r="P27747" s="14" t="str">
        <f ca="1"/>
        <v>Low Cap</v>
      </c>
    </row>
    <row r="27748" spans="11:16">
      <c r="K27748" s="14" t="str">
        <v/>
      </c>
      <c r="L27748" s="14" t="str">
        <v/>
      </c>
      <c r="O27748" s="14" t="str">
        <v/>
      </c>
      <c r="P27748" s="14" t="str">
        <f ca="1"/>
        <v>Low Cap</v>
      </c>
    </row>
    <row r="27749" spans="11:16">
      <c r="K27749" s="14" t="str">
        <v/>
      </c>
      <c r="L27749" s="14" t="str">
        <v/>
      </c>
      <c r="O27749" s="14" t="str">
        <v/>
      </c>
      <c r="P27749" s="14" t="str">
        <f ca="1"/>
        <v>Low Cap</v>
      </c>
    </row>
    <row r="27750" spans="11:16">
      <c r="K27750" s="14" t="str">
        <v/>
      </c>
      <c r="L27750" s="14" t="str">
        <v/>
      </c>
      <c r="O27750" s="14" t="str">
        <v/>
      </c>
      <c r="P27750" s="14" t="str">
        <f ca="1"/>
        <v>Low Cap</v>
      </c>
    </row>
    <row r="27751" spans="11:16">
      <c r="K27751" s="14" t="str">
        <v/>
      </c>
      <c r="L27751" s="14" t="str">
        <v/>
      </c>
      <c r="O27751" s="14" t="str">
        <v/>
      </c>
      <c r="P27751" s="14" t="str">
        <f ca="1"/>
        <v>Low Cap</v>
      </c>
    </row>
    <row r="27752" spans="11:16">
      <c r="K27752" s="14" t="str">
        <v/>
      </c>
      <c r="L27752" s="14" t="str">
        <v/>
      </c>
      <c r="O27752" s="14" t="str">
        <v/>
      </c>
      <c r="P27752" s="14" t="str">
        <f ca="1"/>
        <v>Low Cap</v>
      </c>
    </row>
    <row r="27753" spans="11:16">
      <c r="K27753" s="14" t="str">
        <v/>
      </c>
      <c r="L27753" s="14" t="str">
        <v/>
      </c>
      <c r="O27753" s="14" t="str">
        <v/>
      </c>
      <c r="P27753" s="14" t="str">
        <f ca="1"/>
        <v>Low Cap</v>
      </c>
    </row>
    <row r="27754" spans="11:16">
      <c r="K27754" s="14" t="str">
        <v/>
      </c>
      <c r="L27754" s="14" t="str">
        <v/>
      </c>
      <c r="O27754" s="14" t="str">
        <v/>
      </c>
      <c r="P27754" s="14" t="str">
        <f ca="1"/>
        <v>Low Cap</v>
      </c>
    </row>
    <row r="27755" spans="11:16">
      <c r="K27755" s="14" t="str">
        <v/>
      </c>
      <c r="L27755" s="14" t="str">
        <v/>
      </c>
      <c r="O27755" s="14" t="str">
        <v/>
      </c>
      <c r="P27755" s="14" t="str">
        <f ca="1"/>
        <v>Low Cap</v>
      </c>
    </row>
    <row r="27756" spans="11:16">
      <c r="K27756" s="14" t="str">
        <v/>
      </c>
      <c r="L27756" s="14" t="str">
        <v/>
      </c>
      <c r="O27756" s="14" t="str">
        <v/>
      </c>
      <c r="P27756" s="14" t="str">
        <f ca="1"/>
        <v>Low Cap</v>
      </c>
    </row>
    <row r="27757" spans="11:16">
      <c r="K27757" s="14" t="str">
        <v/>
      </c>
      <c r="L27757" s="14" t="str">
        <v/>
      </c>
      <c r="O27757" s="14" t="str">
        <v/>
      </c>
      <c r="P27757" s="14" t="str">
        <f ca="1"/>
        <v>Low Cap</v>
      </c>
    </row>
    <row r="27758" spans="11:16">
      <c r="K27758" s="14" t="str">
        <v/>
      </c>
      <c r="L27758" s="14" t="str">
        <v/>
      </c>
      <c r="O27758" s="14" t="str">
        <v/>
      </c>
      <c r="P27758" s="14" t="str">
        <f ca="1"/>
        <v>Low Cap</v>
      </c>
    </row>
    <row r="27759" spans="11:16">
      <c r="K27759" s="14" t="str">
        <v/>
      </c>
      <c r="L27759" s="14" t="str">
        <v/>
      </c>
      <c r="O27759" s="14" t="str">
        <v/>
      </c>
      <c r="P27759" s="14" t="str">
        <f ca="1"/>
        <v>Low Cap</v>
      </c>
    </row>
    <row r="27760" spans="11:16">
      <c r="K27760" s="14" t="str">
        <v/>
      </c>
      <c r="L27760" s="14" t="str">
        <v/>
      </c>
      <c r="O27760" s="14" t="str">
        <v/>
      </c>
      <c r="P27760" s="14" t="str">
        <f ca="1"/>
        <v>Low Cap</v>
      </c>
    </row>
    <row r="27761" spans="11:16">
      <c r="K27761" s="14" t="str">
        <v/>
      </c>
      <c r="L27761" s="14" t="str">
        <v/>
      </c>
      <c r="O27761" s="14" t="str">
        <v/>
      </c>
      <c r="P27761" s="14" t="str">
        <f ca="1"/>
        <v>Low Cap</v>
      </c>
    </row>
    <row r="27762" spans="11:16">
      <c r="K27762" s="14" t="str">
        <v/>
      </c>
      <c r="L27762" s="14" t="str">
        <v/>
      </c>
      <c r="O27762" s="14" t="str">
        <v/>
      </c>
      <c r="P27762" s="14" t="str">
        <f ca="1"/>
        <v>Low Cap</v>
      </c>
    </row>
    <row r="27763" spans="11:16">
      <c r="K27763" s="14" t="str">
        <v/>
      </c>
      <c r="L27763" s="14" t="str">
        <v/>
      </c>
      <c r="O27763" s="14" t="str">
        <v/>
      </c>
      <c r="P27763" s="14" t="str">
        <f ca="1"/>
        <v>Low Cap</v>
      </c>
    </row>
    <row r="27764" spans="11:16">
      <c r="K27764" s="14" t="str">
        <v/>
      </c>
      <c r="L27764" s="14" t="str">
        <v/>
      </c>
      <c r="O27764" s="14" t="str">
        <v/>
      </c>
      <c r="P27764" s="14" t="str">
        <f ca="1"/>
        <v>Low Cap</v>
      </c>
    </row>
    <row r="27765" spans="11:16">
      <c r="K27765" s="14" t="str">
        <v/>
      </c>
      <c r="L27765" s="14" t="str">
        <v/>
      </c>
      <c r="O27765" s="14" t="str">
        <v/>
      </c>
      <c r="P27765" s="14" t="str">
        <f ca="1"/>
        <v>Low Cap</v>
      </c>
    </row>
    <row r="27766" spans="11:16">
      <c r="K27766" s="14" t="str">
        <v/>
      </c>
      <c r="L27766" s="14" t="str">
        <v/>
      </c>
      <c r="O27766" s="14" t="str">
        <v/>
      </c>
      <c r="P27766" s="14" t="str">
        <f ca="1"/>
        <v>Low Cap</v>
      </c>
    </row>
    <row r="27767" spans="11:16">
      <c r="K27767" s="14" t="str">
        <v/>
      </c>
      <c r="L27767" s="14" t="str">
        <v/>
      </c>
      <c r="O27767" s="14" t="str">
        <v/>
      </c>
      <c r="P27767" s="14" t="str">
        <f ca="1"/>
        <v>Low Cap</v>
      </c>
    </row>
    <row r="27768" spans="11:16">
      <c r="K27768" s="14" t="str">
        <v/>
      </c>
      <c r="L27768" s="14" t="str">
        <v/>
      </c>
      <c r="O27768" s="14" t="str">
        <v/>
      </c>
      <c r="P27768" s="14" t="str">
        <f ca="1"/>
        <v>Low Cap</v>
      </c>
    </row>
    <row r="27769" spans="11:16">
      <c r="K27769" s="14" t="str">
        <v/>
      </c>
      <c r="L27769" s="14" t="str">
        <v/>
      </c>
      <c r="O27769" s="14" t="str">
        <v/>
      </c>
      <c r="P27769" s="14" t="str">
        <f ca="1"/>
        <v>Low Cap</v>
      </c>
    </row>
    <row r="27770" spans="11:16">
      <c r="K27770" s="14" t="str">
        <v/>
      </c>
      <c r="L27770" s="14" t="str">
        <v/>
      </c>
      <c r="O27770" s="14" t="str">
        <v/>
      </c>
      <c r="P27770" s="14" t="str">
        <f ca="1"/>
        <v>Low Cap</v>
      </c>
    </row>
    <row r="27771" spans="11:16">
      <c r="K27771" s="14" t="str">
        <v/>
      </c>
      <c r="L27771" s="14" t="str">
        <v/>
      </c>
      <c r="O27771" s="14" t="str">
        <v/>
      </c>
      <c r="P27771" s="14" t="str">
        <f ca="1"/>
        <v>Low Cap</v>
      </c>
    </row>
    <row r="27772" spans="11:16">
      <c r="K27772" s="14" t="str">
        <v/>
      </c>
      <c r="L27772" s="14" t="str">
        <v/>
      </c>
      <c r="O27772" s="14" t="str">
        <v/>
      </c>
      <c r="P27772" s="14" t="str">
        <f ca="1"/>
        <v>Low Cap</v>
      </c>
    </row>
    <row r="27773" spans="11:16">
      <c r="K27773" s="14" t="str">
        <v/>
      </c>
      <c r="L27773" s="14" t="str">
        <v/>
      </c>
      <c r="O27773" s="14" t="str">
        <v/>
      </c>
      <c r="P27773" s="14" t="str">
        <f ca="1"/>
        <v>Low Cap</v>
      </c>
    </row>
    <row r="27774" spans="11:16">
      <c r="K27774" s="14" t="str">
        <v/>
      </c>
      <c r="L27774" s="14" t="str">
        <v/>
      </c>
      <c r="O27774" s="14" t="str">
        <v/>
      </c>
      <c r="P27774" s="14" t="str">
        <f ca="1"/>
        <v>Low Cap</v>
      </c>
    </row>
    <row r="27775" spans="11:16">
      <c r="K27775" s="14" t="str">
        <v/>
      </c>
      <c r="L27775" s="14" t="str">
        <v/>
      </c>
      <c r="O27775" s="14" t="str">
        <v/>
      </c>
      <c r="P27775" s="14" t="str">
        <f ca="1"/>
        <v>Low Cap</v>
      </c>
    </row>
    <row r="27776" spans="11:16">
      <c r="K27776" s="14" t="str">
        <v/>
      </c>
      <c r="L27776" s="14" t="str">
        <v/>
      </c>
      <c r="O27776" s="14" t="str">
        <v/>
      </c>
      <c r="P27776" s="14" t="str">
        <f ca="1"/>
        <v>Low Cap</v>
      </c>
    </row>
    <row r="27777" spans="11:16">
      <c r="K27777" s="14" t="str">
        <v/>
      </c>
      <c r="L27777" s="14" t="str">
        <v/>
      </c>
      <c r="O27777" s="14" t="str">
        <v/>
      </c>
      <c r="P27777" s="14" t="str">
        <f ca="1"/>
        <v>Low Cap</v>
      </c>
    </row>
    <row r="27778" spans="11:16">
      <c r="K27778" s="14" t="str">
        <v/>
      </c>
      <c r="L27778" s="14" t="str">
        <v/>
      </c>
      <c r="O27778" s="14" t="str">
        <v/>
      </c>
      <c r="P27778" s="14" t="str">
        <f ca="1"/>
        <v>Low Cap</v>
      </c>
    </row>
    <row r="27779" spans="11:16">
      <c r="K27779" s="14" t="str">
        <v/>
      </c>
      <c r="L27779" s="14" t="str">
        <v/>
      </c>
      <c r="O27779" s="14" t="str">
        <v/>
      </c>
      <c r="P27779" s="14" t="str">
        <f ca="1"/>
        <v>Low Cap</v>
      </c>
    </row>
    <row r="27780" spans="11:16">
      <c r="K27780" s="14" t="str">
        <v/>
      </c>
      <c r="L27780" s="14" t="str">
        <v/>
      </c>
      <c r="O27780" s="14" t="str">
        <v/>
      </c>
      <c r="P27780" s="14" t="str">
        <f ca="1"/>
        <v>Low Cap</v>
      </c>
    </row>
    <row r="27781" spans="11:16">
      <c r="K27781" s="14" t="str">
        <v/>
      </c>
      <c r="L27781" s="14" t="str">
        <v/>
      </c>
      <c r="O27781" s="14" t="str">
        <v/>
      </c>
      <c r="P27781" s="14" t="str">
        <f ca="1"/>
        <v>Low Cap</v>
      </c>
    </row>
    <row r="27782" spans="11:16">
      <c r="K27782" s="14" t="str">
        <v/>
      </c>
      <c r="L27782" s="14" t="str">
        <v/>
      </c>
      <c r="O27782" s="14" t="str">
        <v/>
      </c>
      <c r="P27782" s="14" t="str">
        <f ca="1"/>
        <v>Low Cap</v>
      </c>
    </row>
    <row r="27783" spans="11:16">
      <c r="K27783" s="14" t="str">
        <v/>
      </c>
      <c r="L27783" s="14" t="str">
        <v/>
      </c>
      <c r="O27783" s="14" t="str">
        <v/>
      </c>
      <c r="P27783" s="14" t="str">
        <f ca="1"/>
        <v>Low Cap</v>
      </c>
    </row>
    <row r="27784" spans="11:16">
      <c r="K27784" s="14" t="str">
        <v/>
      </c>
      <c r="L27784" s="14" t="str">
        <v/>
      </c>
      <c r="O27784" s="14" t="str">
        <v/>
      </c>
      <c r="P27784" s="14" t="str">
        <f ca="1"/>
        <v>Low Cap</v>
      </c>
    </row>
    <row r="27785" spans="11:16">
      <c r="K27785" s="14" t="str">
        <v/>
      </c>
      <c r="L27785" s="14" t="str">
        <v/>
      </c>
      <c r="O27785" s="14" t="str">
        <v/>
      </c>
      <c r="P27785" s="14" t="str">
        <f ca="1"/>
        <v>Low Cap</v>
      </c>
    </row>
    <row r="27786" spans="11:16">
      <c r="K27786" s="14" t="str">
        <v/>
      </c>
      <c r="L27786" s="14" t="str">
        <v/>
      </c>
      <c r="O27786" s="14" t="str">
        <v/>
      </c>
      <c r="P27786" s="14" t="str">
        <f ca="1"/>
        <v>Low Cap</v>
      </c>
    </row>
    <row r="27787" spans="11:16">
      <c r="K27787" s="14" t="str">
        <v/>
      </c>
      <c r="L27787" s="14" t="str">
        <v/>
      </c>
      <c r="O27787" s="14" t="str">
        <v/>
      </c>
      <c r="P27787" s="14" t="str">
        <f ca="1"/>
        <v>Low Cap</v>
      </c>
    </row>
    <row r="27788" spans="11:16">
      <c r="K27788" s="14" t="str">
        <v/>
      </c>
      <c r="L27788" s="14" t="str">
        <v/>
      </c>
      <c r="O27788" s="14" t="str">
        <v/>
      </c>
      <c r="P27788" s="14" t="str">
        <f ca="1"/>
        <v>Low Cap</v>
      </c>
    </row>
    <row r="27789" spans="11:16">
      <c r="K27789" s="14" t="str">
        <v/>
      </c>
      <c r="L27789" s="14" t="str">
        <v/>
      </c>
      <c r="O27789" s="14" t="str">
        <v/>
      </c>
      <c r="P27789" s="14" t="str">
        <f ca="1"/>
        <v>Low Cap</v>
      </c>
    </row>
    <row r="27790" spans="11:16">
      <c r="K27790" s="14" t="str">
        <v/>
      </c>
      <c r="L27790" s="14" t="str">
        <v/>
      </c>
      <c r="O27790" s="14" t="str">
        <v/>
      </c>
      <c r="P27790" s="14" t="str">
        <f ca="1"/>
        <v>Low Cap</v>
      </c>
    </row>
    <row r="27791" spans="11:16">
      <c r="K27791" s="14" t="str">
        <v/>
      </c>
      <c r="L27791" s="14" t="str">
        <v/>
      </c>
      <c r="O27791" s="14" t="str">
        <v/>
      </c>
      <c r="P27791" s="14" t="str">
        <f ca="1"/>
        <v>Low Cap</v>
      </c>
    </row>
    <row r="27792" spans="11:16">
      <c r="K27792" s="14" t="str">
        <v/>
      </c>
      <c r="L27792" s="14" t="str">
        <v/>
      </c>
      <c r="O27792" s="14" t="str">
        <v/>
      </c>
      <c r="P27792" s="14" t="str">
        <f ca="1"/>
        <v>Low Cap</v>
      </c>
    </row>
    <row r="27793" spans="11:16">
      <c r="K27793" s="14" t="str">
        <v/>
      </c>
      <c r="L27793" s="14" t="str">
        <v/>
      </c>
      <c r="O27793" s="14" t="str">
        <v/>
      </c>
      <c r="P27793" s="14" t="str">
        <f ca="1"/>
        <v>Low Cap</v>
      </c>
    </row>
    <row r="27794" spans="11:16">
      <c r="K27794" s="14" t="str">
        <v/>
      </c>
      <c r="L27794" s="14" t="str">
        <v/>
      </c>
      <c r="O27794" s="14" t="str">
        <v/>
      </c>
      <c r="P27794" s="14" t="str">
        <f ca="1"/>
        <v>Low Cap</v>
      </c>
    </row>
    <row r="27795" spans="11:16">
      <c r="K27795" s="14" t="str">
        <v/>
      </c>
      <c r="L27795" s="14" t="str">
        <v/>
      </c>
      <c r="O27795" s="14" t="str">
        <v/>
      </c>
      <c r="P27795" s="14" t="str">
        <f ca="1"/>
        <v>Low Cap</v>
      </c>
    </row>
    <row r="27796" spans="11:16">
      <c r="K27796" s="14" t="str">
        <v/>
      </c>
      <c r="L27796" s="14" t="str">
        <v/>
      </c>
      <c r="O27796" s="14" t="str">
        <v/>
      </c>
      <c r="P27796" s="14" t="str">
        <f ca="1"/>
        <v>Low Cap</v>
      </c>
    </row>
    <row r="27797" spans="11:16">
      <c r="K27797" s="14" t="str">
        <v/>
      </c>
      <c r="L27797" s="14" t="str">
        <v/>
      </c>
      <c r="O27797" s="14" t="str">
        <v/>
      </c>
      <c r="P27797" s="14" t="str">
        <f ca="1"/>
        <v>Low Cap</v>
      </c>
    </row>
    <row r="27798" spans="11:16">
      <c r="K27798" s="14" t="str">
        <v/>
      </c>
      <c r="L27798" s="14" t="str">
        <v/>
      </c>
      <c r="O27798" s="14" t="str">
        <v/>
      </c>
      <c r="P27798" s="14" t="str">
        <f ca="1"/>
        <v>Low Cap</v>
      </c>
    </row>
    <row r="27799" spans="11:16">
      <c r="K27799" s="14" t="str">
        <v/>
      </c>
      <c r="L27799" s="14" t="str">
        <v/>
      </c>
      <c r="O27799" s="14" t="str">
        <v/>
      </c>
      <c r="P27799" s="14" t="str">
        <f ca="1"/>
        <v>Low Cap</v>
      </c>
    </row>
    <row r="27800" spans="11:16">
      <c r="K27800" s="14" t="str">
        <v/>
      </c>
      <c r="L27800" s="14" t="str">
        <v/>
      </c>
      <c r="O27800" s="14" t="str">
        <v/>
      </c>
      <c r="P27800" s="14" t="str">
        <f ca="1"/>
        <v>Low Cap</v>
      </c>
    </row>
    <row r="27801" spans="11:16">
      <c r="K27801" s="14" t="str">
        <v/>
      </c>
      <c r="L27801" s="14" t="str">
        <v/>
      </c>
      <c r="O27801" s="14" t="str">
        <v/>
      </c>
      <c r="P27801" s="14" t="str">
        <f ca="1"/>
        <v>Low Cap</v>
      </c>
    </row>
    <row r="27802" spans="11:16">
      <c r="K27802" s="14" t="str">
        <v/>
      </c>
      <c r="L27802" s="14" t="str">
        <v/>
      </c>
      <c r="O27802" s="14" t="str">
        <v/>
      </c>
      <c r="P27802" s="14" t="str">
        <f ca="1"/>
        <v>Low Cap</v>
      </c>
    </row>
    <row r="27803" spans="11:16">
      <c r="K27803" s="14" t="str">
        <v/>
      </c>
      <c r="L27803" s="14" t="str">
        <v/>
      </c>
      <c r="O27803" s="14" t="str">
        <v/>
      </c>
      <c r="P27803" s="14" t="str">
        <f ca="1"/>
        <v>Low Cap</v>
      </c>
    </row>
    <row r="27804" spans="11:16">
      <c r="K27804" s="14" t="str">
        <v/>
      </c>
      <c r="L27804" s="14" t="str">
        <v/>
      </c>
      <c r="O27804" s="14" t="str">
        <v/>
      </c>
      <c r="P27804" s="14" t="str">
        <f ca="1"/>
        <v>Low Cap</v>
      </c>
    </row>
    <row r="27805" spans="11:16">
      <c r="K27805" s="14" t="str">
        <v/>
      </c>
      <c r="L27805" s="14" t="str">
        <v/>
      </c>
      <c r="O27805" s="14" t="str">
        <v/>
      </c>
      <c r="P27805" s="14" t="str">
        <f ca="1"/>
        <v>Low Cap</v>
      </c>
    </row>
    <row r="27806" spans="11:16">
      <c r="K27806" s="14" t="str">
        <v/>
      </c>
      <c r="L27806" s="14" t="str">
        <v/>
      </c>
      <c r="O27806" s="14" t="str">
        <v/>
      </c>
      <c r="P27806" s="14" t="str">
        <f ca="1"/>
        <v>Low Cap</v>
      </c>
    </row>
    <row r="27807" spans="11:16">
      <c r="K27807" s="14" t="str">
        <v/>
      </c>
      <c r="L27807" s="14" t="str">
        <v/>
      </c>
      <c r="O27807" s="14" t="str">
        <v/>
      </c>
      <c r="P27807" s="14" t="str">
        <f ca="1"/>
        <v>Low Cap</v>
      </c>
    </row>
    <row r="27808" spans="11:16">
      <c r="K27808" s="14" t="str">
        <v/>
      </c>
      <c r="L27808" s="14" t="str">
        <v/>
      </c>
      <c r="O27808" s="14" t="str">
        <v/>
      </c>
      <c r="P27808" s="14" t="str">
        <f ca="1"/>
        <v>Low Cap</v>
      </c>
    </row>
    <row r="27809" spans="11:16">
      <c r="K27809" s="14" t="str">
        <v/>
      </c>
      <c r="L27809" s="14" t="str">
        <v/>
      </c>
      <c r="O27809" s="14" t="str">
        <v/>
      </c>
      <c r="P27809" s="14" t="str">
        <f ca="1"/>
        <v>Low Cap</v>
      </c>
    </row>
    <row r="27810" spans="11:16">
      <c r="K27810" s="14" t="str">
        <v/>
      </c>
      <c r="L27810" s="14" t="str">
        <v/>
      </c>
      <c r="O27810" s="14" t="str">
        <v/>
      </c>
      <c r="P27810" s="14" t="str">
        <f ca="1"/>
        <v>Low Cap</v>
      </c>
    </row>
    <row r="27811" spans="11:16">
      <c r="K27811" s="14" t="str">
        <v/>
      </c>
      <c r="L27811" s="14" t="str">
        <v/>
      </c>
      <c r="O27811" s="14" t="str">
        <v/>
      </c>
      <c r="P27811" s="14" t="str">
        <f ca="1"/>
        <v>Low Cap</v>
      </c>
    </row>
    <row r="27812" spans="11:16">
      <c r="K27812" s="14" t="str">
        <v/>
      </c>
      <c r="L27812" s="14" t="str">
        <v/>
      </c>
      <c r="O27812" s="14" t="str">
        <v/>
      </c>
      <c r="P27812" s="14" t="str">
        <f ca="1"/>
        <v>Low Cap</v>
      </c>
    </row>
    <row r="27813" spans="11:16">
      <c r="K27813" s="14" t="str">
        <v/>
      </c>
      <c r="L27813" s="14" t="str">
        <v/>
      </c>
      <c r="O27813" s="14" t="str">
        <v/>
      </c>
      <c r="P27813" s="14" t="str">
        <f ca="1"/>
        <v>Low Cap</v>
      </c>
    </row>
    <row r="27814" spans="11:16">
      <c r="K27814" s="14" t="str">
        <v/>
      </c>
      <c r="L27814" s="14" t="str">
        <v/>
      </c>
      <c r="O27814" s="14" t="str">
        <v/>
      </c>
      <c r="P27814" s="14" t="str">
        <f ca="1"/>
        <v>Low Cap</v>
      </c>
    </row>
    <row r="27815" spans="11:16">
      <c r="K27815" s="14" t="str">
        <v/>
      </c>
      <c r="L27815" s="14" t="str">
        <v/>
      </c>
      <c r="O27815" s="14" t="str">
        <v/>
      </c>
      <c r="P27815" s="14" t="str">
        <f ca="1"/>
        <v>Low Cap</v>
      </c>
    </row>
    <row r="27816" spans="11:16">
      <c r="K27816" s="14" t="str">
        <v/>
      </c>
      <c r="L27816" s="14" t="str">
        <v/>
      </c>
      <c r="O27816" s="14" t="str">
        <v/>
      </c>
      <c r="P27816" s="14" t="str">
        <f ca="1"/>
        <v>Low Cap</v>
      </c>
    </row>
    <row r="27817" spans="11:16">
      <c r="K27817" s="14" t="str">
        <v/>
      </c>
      <c r="L27817" s="14" t="str">
        <v/>
      </c>
      <c r="O27817" s="14" t="str">
        <v/>
      </c>
      <c r="P27817" s="14" t="str">
        <f ca="1"/>
        <v>Low Cap</v>
      </c>
    </row>
    <row r="27818" spans="11:16">
      <c r="K27818" s="14" t="str">
        <v/>
      </c>
      <c r="L27818" s="14" t="str">
        <v/>
      </c>
      <c r="O27818" s="14" t="str">
        <v/>
      </c>
      <c r="P27818" s="14" t="str">
        <f ca="1"/>
        <v>Low Cap</v>
      </c>
    </row>
    <row r="27819" spans="11:16">
      <c r="K27819" s="14" t="str">
        <v/>
      </c>
      <c r="L27819" s="14" t="str">
        <v/>
      </c>
      <c r="O27819" s="14" t="str">
        <v/>
      </c>
      <c r="P27819" s="14" t="str">
        <f ca="1"/>
        <v>Low Cap</v>
      </c>
    </row>
    <row r="27820" spans="11:16">
      <c r="K27820" s="14" t="str">
        <v/>
      </c>
      <c r="L27820" s="14" t="str">
        <v/>
      </c>
      <c r="O27820" s="14" t="str">
        <v/>
      </c>
      <c r="P27820" s="14" t="str">
        <f ca="1"/>
        <v>Low Cap</v>
      </c>
    </row>
    <row r="27821" spans="11:16">
      <c r="K27821" s="14" t="str">
        <v/>
      </c>
      <c r="L27821" s="14" t="str">
        <v/>
      </c>
      <c r="O27821" s="14" t="str">
        <v/>
      </c>
      <c r="P27821" s="14" t="str">
        <f ca="1"/>
        <v>Low Cap</v>
      </c>
    </row>
    <row r="27822" spans="11:16">
      <c r="K27822" s="14" t="str">
        <v/>
      </c>
      <c r="L27822" s="14" t="str">
        <v/>
      </c>
      <c r="O27822" s="14" t="str">
        <v/>
      </c>
      <c r="P27822" s="14" t="str">
        <f ca="1"/>
        <v>Low Cap</v>
      </c>
    </row>
    <row r="27823" spans="11:16">
      <c r="K27823" s="14" t="str">
        <v/>
      </c>
      <c r="L27823" s="14" t="str">
        <v/>
      </c>
      <c r="O27823" s="14" t="str">
        <v/>
      </c>
      <c r="P27823" s="14" t="str">
        <f ca="1"/>
        <v>Low Cap</v>
      </c>
    </row>
    <row r="27824" spans="11:16">
      <c r="K27824" s="14" t="str">
        <v/>
      </c>
      <c r="L27824" s="14" t="str">
        <v/>
      </c>
      <c r="O27824" s="14" t="str">
        <v/>
      </c>
      <c r="P27824" s="14" t="str">
        <f ca="1"/>
        <v>Low Cap</v>
      </c>
    </row>
    <row r="27825" spans="11:16">
      <c r="K27825" s="14" t="str">
        <v/>
      </c>
      <c r="L27825" s="14" t="str">
        <v/>
      </c>
      <c r="O27825" s="14" t="str">
        <v/>
      </c>
      <c r="P27825" s="14" t="str">
        <f ca="1"/>
        <v>Low Cap</v>
      </c>
    </row>
    <row r="27826" spans="11:16">
      <c r="K27826" s="14" t="str">
        <v/>
      </c>
      <c r="L27826" s="14" t="str">
        <v/>
      </c>
      <c r="O27826" s="14" t="str">
        <v/>
      </c>
      <c r="P27826" s="14" t="str">
        <f ca="1"/>
        <v>Low Cap</v>
      </c>
    </row>
    <row r="27827" spans="11:16">
      <c r="K27827" s="14" t="str">
        <v/>
      </c>
      <c r="L27827" s="14" t="str">
        <v/>
      </c>
      <c r="O27827" s="14" t="str">
        <v/>
      </c>
      <c r="P27827" s="14" t="str">
        <f ca="1"/>
        <v>Low Cap</v>
      </c>
    </row>
    <row r="27828" spans="11:16">
      <c r="K27828" s="14" t="str">
        <v/>
      </c>
      <c r="L27828" s="14" t="str">
        <v/>
      </c>
      <c r="O27828" s="14" t="str">
        <v/>
      </c>
      <c r="P27828" s="14" t="str">
        <f ca="1"/>
        <v>Low Cap</v>
      </c>
    </row>
    <row r="27829" spans="11:16">
      <c r="K27829" s="14" t="str">
        <v/>
      </c>
      <c r="L27829" s="14" t="str">
        <v/>
      </c>
      <c r="O27829" s="14" t="str">
        <v/>
      </c>
      <c r="P27829" s="14" t="str">
        <f ca="1"/>
        <v>Low Cap</v>
      </c>
    </row>
    <row r="27830" spans="11:16">
      <c r="K27830" s="14" t="str">
        <v/>
      </c>
      <c r="L27830" s="14" t="str">
        <v/>
      </c>
      <c r="O27830" s="14" t="str">
        <v/>
      </c>
      <c r="P27830" s="14" t="str">
        <f ca="1"/>
        <v>Low Cap</v>
      </c>
    </row>
    <row r="27831" spans="11:16">
      <c r="K27831" s="14" t="str">
        <v/>
      </c>
      <c r="L27831" s="14" t="str">
        <v/>
      </c>
      <c r="O27831" s="14" t="str">
        <v/>
      </c>
      <c r="P27831" s="14" t="str">
        <f ca="1"/>
        <v>Low Cap</v>
      </c>
    </row>
    <row r="27832" spans="11:16">
      <c r="K27832" s="14" t="str">
        <v/>
      </c>
      <c r="L27832" s="14" t="str">
        <v/>
      </c>
      <c r="O27832" s="14" t="str">
        <v/>
      </c>
      <c r="P27832" s="14" t="str">
        <f ca="1"/>
        <v>Low Cap</v>
      </c>
    </row>
    <row r="27833" spans="11:16">
      <c r="K27833" s="14" t="str">
        <v/>
      </c>
      <c r="L27833" s="14" t="str">
        <v/>
      </c>
      <c r="O27833" s="14" t="str">
        <v/>
      </c>
      <c r="P27833" s="14" t="str">
        <f ca="1"/>
        <v>Low Cap</v>
      </c>
    </row>
    <row r="27834" spans="11:16">
      <c r="K27834" s="14" t="str">
        <v/>
      </c>
      <c r="L27834" s="14" t="str">
        <v/>
      </c>
      <c r="O27834" s="14" t="str">
        <v/>
      </c>
      <c r="P27834" s="14" t="str">
        <f ca="1"/>
        <v>Low Cap</v>
      </c>
    </row>
    <row r="27835" spans="11:16">
      <c r="K27835" s="14" t="str">
        <v/>
      </c>
      <c r="L27835" s="14" t="str">
        <v/>
      </c>
      <c r="O27835" s="14" t="str">
        <v/>
      </c>
      <c r="P27835" s="14" t="str">
        <f ca="1"/>
        <v>Low Cap</v>
      </c>
    </row>
    <row r="27836" spans="11:16">
      <c r="K27836" s="14" t="str">
        <v/>
      </c>
      <c r="L27836" s="14" t="str">
        <v/>
      </c>
      <c r="O27836" s="14" t="str">
        <v/>
      </c>
      <c r="P27836" s="14" t="str">
        <f ca="1"/>
        <v>Low Cap</v>
      </c>
    </row>
    <row r="27837" spans="11:16">
      <c r="K27837" s="14" t="str">
        <v/>
      </c>
      <c r="L27837" s="14" t="str">
        <v/>
      </c>
      <c r="O27837" s="14" t="str">
        <v/>
      </c>
      <c r="P27837" s="14" t="str">
        <f ca="1"/>
        <v>Low Cap</v>
      </c>
    </row>
    <row r="27838" spans="11:16">
      <c r="K27838" s="14" t="str">
        <v/>
      </c>
      <c r="L27838" s="14" t="str">
        <v/>
      </c>
      <c r="O27838" s="14" t="str">
        <v/>
      </c>
      <c r="P27838" s="14" t="str">
        <f ca="1"/>
        <v>Low Cap</v>
      </c>
    </row>
    <row r="27839" spans="11:16">
      <c r="K27839" s="14" t="str">
        <v/>
      </c>
      <c r="L27839" s="14" t="str">
        <v/>
      </c>
      <c r="O27839" s="14" t="str">
        <v/>
      </c>
      <c r="P27839" s="14" t="str">
        <f ca="1"/>
        <v>Low Cap</v>
      </c>
    </row>
    <row r="27840" spans="11:16">
      <c r="K27840" s="14" t="str">
        <v/>
      </c>
      <c r="L27840" s="14" t="str">
        <v/>
      </c>
      <c r="O27840" s="14" t="str">
        <v/>
      </c>
      <c r="P27840" s="14" t="str">
        <f ca="1"/>
        <v>Low Cap</v>
      </c>
    </row>
    <row r="27841" spans="11:16">
      <c r="K27841" s="14" t="str">
        <v/>
      </c>
      <c r="L27841" s="14" t="str">
        <v/>
      </c>
      <c r="O27841" s="14" t="str">
        <v/>
      </c>
      <c r="P27841" s="14" t="str">
        <f ca="1"/>
        <v>Low Cap</v>
      </c>
    </row>
    <row r="27842" spans="11:16">
      <c r="K27842" s="14" t="str">
        <v/>
      </c>
      <c r="L27842" s="14" t="str">
        <v/>
      </c>
      <c r="O27842" s="14" t="str">
        <v/>
      </c>
      <c r="P27842" s="14" t="str">
        <f ca="1"/>
        <v>Low Cap</v>
      </c>
    </row>
    <row r="27843" spans="11:16">
      <c r="K27843" s="14" t="str">
        <v/>
      </c>
      <c r="L27843" s="14" t="str">
        <v/>
      </c>
      <c r="O27843" s="14" t="str">
        <v/>
      </c>
      <c r="P27843" s="14" t="str">
        <f ca="1"/>
        <v>Low Cap</v>
      </c>
    </row>
    <row r="27844" spans="11:16">
      <c r="K27844" s="14" t="str">
        <v/>
      </c>
      <c r="L27844" s="14" t="str">
        <v/>
      </c>
      <c r="O27844" s="14" t="str">
        <v/>
      </c>
      <c r="P27844" s="14" t="str">
        <f ca="1"/>
        <v>Low Cap</v>
      </c>
    </row>
    <row r="27845" spans="11:16">
      <c r="K27845" s="14" t="str">
        <v/>
      </c>
      <c r="L27845" s="14" t="str">
        <v/>
      </c>
      <c r="O27845" s="14" t="str">
        <v/>
      </c>
      <c r="P27845" s="14" t="str">
        <f ca="1"/>
        <v>Low Cap</v>
      </c>
    </row>
    <row r="27846" spans="11:16">
      <c r="K27846" s="14" t="str">
        <v/>
      </c>
      <c r="L27846" s="14" t="str">
        <v/>
      </c>
      <c r="O27846" s="14" t="str">
        <v/>
      </c>
      <c r="P27846" s="14" t="str">
        <f ca="1"/>
        <v>Low Cap</v>
      </c>
    </row>
    <row r="27847" spans="11:16">
      <c r="K27847" s="14" t="str">
        <v/>
      </c>
      <c r="L27847" s="14" t="str">
        <v/>
      </c>
      <c r="O27847" s="14" t="str">
        <v/>
      </c>
      <c r="P27847" s="14" t="str">
        <f ca="1"/>
        <v>Low Cap</v>
      </c>
    </row>
    <row r="27848" spans="11:16">
      <c r="K27848" s="14" t="str">
        <v/>
      </c>
      <c r="L27848" s="14" t="str">
        <v/>
      </c>
      <c r="O27848" s="14" t="str">
        <v/>
      </c>
      <c r="P27848" s="14" t="str">
        <f ca="1"/>
        <v>Low Cap</v>
      </c>
    </row>
    <row r="27849" spans="11:16">
      <c r="K27849" s="14" t="str">
        <v/>
      </c>
      <c r="L27849" s="14" t="str">
        <v/>
      </c>
      <c r="O27849" s="14" t="str">
        <v/>
      </c>
      <c r="P27849" s="14" t="str">
        <f ca="1"/>
        <v>Low Cap</v>
      </c>
    </row>
    <row r="27850" spans="11:16">
      <c r="K27850" s="14" t="str">
        <v/>
      </c>
      <c r="L27850" s="14" t="str">
        <v/>
      </c>
      <c r="O27850" s="14" t="str">
        <v/>
      </c>
      <c r="P27850" s="14" t="str">
        <f ca="1"/>
        <v>Low Cap</v>
      </c>
    </row>
    <row r="27851" spans="11:16">
      <c r="K27851" s="14" t="str">
        <v/>
      </c>
      <c r="L27851" s="14" t="str">
        <v/>
      </c>
      <c r="O27851" s="14" t="str">
        <v/>
      </c>
      <c r="P27851" s="14" t="str">
        <f ca="1"/>
        <v>Low Cap</v>
      </c>
    </row>
    <row r="27852" spans="11:16">
      <c r="K27852" s="14" t="str">
        <v/>
      </c>
      <c r="L27852" s="14" t="str">
        <v/>
      </c>
      <c r="O27852" s="14" t="str">
        <v/>
      </c>
      <c r="P27852" s="14" t="str">
        <f ca="1"/>
        <v>Low Cap</v>
      </c>
    </row>
    <row r="27853" spans="11:16">
      <c r="K27853" s="14" t="str">
        <v/>
      </c>
      <c r="L27853" s="14" t="str">
        <v/>
      </c>
      <c r="O27853" s="14" t="str">
        <v/>
      </c>
      <c r="P27853" s="14" t="str">
        <f ca="1"/>
        <v>Low Cap</v>
      </c>
    </row>
    <row r="27854" spans="11:16">
      <c r="K27854" s="14" t="str">
        <v/>
      </c>
      <c r="L27854" s="14" t="str">
        <v/>
      </c>
      <c r="O27854" s="14" t="str">
        <v/>
      </c>
      <c r="P27854" s="14" t="str">
        <f ca="1"/>
        <v>Low Cap</v>
      </c>
    </row>
    <row r="27855" spans="11:16">
      <c r="K27855" s="14" t="str">
        <v/>
      </c>
      <c r="L27855" s="14" t="str">
        <v/>
      </c>
      <c r="O27855" s="14" t="str">
        <v/>
      </c>
      <c r="P27855" s="14" t="str">
        <f ca="1"/>
        <v>Low Cap</v>
      </c>
    </row>
    <row r="27856" spans="11:16">
      <c r="K27856" s="14" t="str">
        <v/>
      </c>
      <c r="L27856" s="14" t="str">
        <v/>
      </c>
      <c r="O27856" s="14" t="str">
        <v/>
      </c>
      <c r="P27856" s="14" t="str">
        <f ca="1"/>
        <v>Low Cap</v>
      </c>
    </row>
    <row r="27857" spans="11:16">
      <c r="K27857" s="14" t="str">
        <v/>
      </c>
      <c r="L27857" s="14" t="str">
        <v/>
      </c>
      <c r="O27857" s="14" t="str">
        <v/>
      </c>
      <c r="P27857" s="14" t="str">
        <f ca="1"/>
        <v>Low Cap</v>
      </c>
    </row>
    <row r="27858" spans="11:16">
      <c r="K27858" s="14" t="str">
        <v/>
      </c>
      <c r="L27858" s="14" t="str">
        <v/>
      </c>
      <c r="O27858" s="14" t="str">
        <v/>
      </c>
      <c r="P27858" s="14" t="str">
        <f ca="1"/>
        <v>Low Cap</v>
      </c>
    </row>
    <row r="27859" spans="11:16">
      <c r="K27859" s="14" t="str">
        <v/>
      </c>
      <c r="L27859" s="14" t="str">
        <v/>
      </c>
      <c r="O27859" s="14" t="str">
        <v/>
      </c>
      <c r="P27859" s="14" t="str">
        <f ca="1"/>
        <v>Low Cap</v>
      </c>
    </row>
    <row r="27860" spans="11:16">
      <c r="K27860" s="14" t="str">
        <v/>
      </c>
      <c r="L27860" s="14" t="str">
        <v/>
      </c>
      <c r="O27860" s="14" t="str">
        <v/>
      </c>
      <c r="P27860" s="14" t="str">
        <f ca="1"/>
        <v>Low Cap</v>
      </c>
    </row>
    <row r="27861" spans="11:16">
      <c r="K27861" s="14" t="str">
        <v/>
      </c>
      <c r="L27861" s="14" t="str">
        <v/>
      </c>
      <c r="O27861" s="14" t="str">
        <v/>
      </c>
      <c r="P27861" s="14" t="str">
        <f ca="1"/>
        <v>Low Cap</v>
      </c>
    </row>
    <row r="27862" spans="11:16">
      <c r="K27862" s="14" t="str">
        <v/>
      </c>
      <c r="L27862" s="14" t="str">
        <v/>
      </c>
      <c r="O27862" s="14" t="str">
        <v/>
      </c>
      <c r="P27862" s="14" t="str">
        <f ca="1"/>
        <v>Low Cap</v>
      </c>
    </row>
    <row r="27863" spans="11:16">
      <c r="K27863" s="14" t="str">
        <v/>
      </c>
      <c r="L27863" s="14" t="str">
        <v/>
      </c>
      <c r="O27863" s="14" t="str">
        <v/>
      </c>
      <c r="P27863" s="14" t="str">
        <f ca="1"/>
        <v>Low Cap</v>
      </c>
    </row>
    <row r="27864" spans="11:16">
      <c r="K27864" s="14" t="str">
        <v/>
      </c>
      <c r="L27864" s="14" t="str">
        <v/>
      </c>
      <c r="O27864" s="14" t="str">
        <v/>
      </c>
      <c r="P27864" s="14" t="str">
        <f ca="1"/>
        <v>Low Cap</v>
      </c>
    </row>
    <row r="27865" spans="11:16">
      <c r="K27865" s="14" t="str">
        <v/>
      </c>
      <c r="L27865" s="14" t="str">
        <v/>
      </c>
      <c r="O27865" s="14" t="str">
        <v/>
      </c>
      <c r="P27865" s="14" t="str">
        <f ca="1"/>
        <v>Low Cap</v>
      </c>
    </row>
    <row r="27866" spans="11:16">
      <c r="K27866" s="14" t="str">
        <v/>
      </c>
      <c r="L27866" s="14" t="str">
        <v/>
      </c>
      <c r="O27866" s="14" t="str">
        <v/>
      </c>
      <c r="P27866" s="14" t="str">
        <f ca="1"/>
        <v>Low Cap</v>
      </c>
    </row>
    <row r="27867" spans="11:16">
      <c r="K27867" s="14" t="str">
        <v/>
      </c>
      <c r="L27867" s="14" t="str">
        <v/>
      </c>
      <c r="O27867" s="14" t="str">
        <v/>
      </c>
      <c r="P27867" s="14" t="str">
        <f ca="1"/>
        <v>Low Cap</v>
      </c>
    </row>
    <row r="27868" spans="11:16">
      <c r="K27868" s="14" t="str">
        <v/>
      </c>
      <c r="L27868" s="14" t="str">
        <v/>
      </c>
      <c r="O27868" s="14" t="str">
        <v/>
      </c>
      <c r="P27868" s="14" t="str">
        <f ca="1"/>
        <v>Low Cap</v>
      </c>
    </row>
    <row r="27869" spans="11:16">
      <c r="K27869" s="14" t="str">
        <v/>
      </c>
      <c r="L27869" s="14" t="str">
        <v/>
      </c>
      <c r="O27869" s="14" t="str">
        <v/>
      </c>
      <c r="P27869" s="14" t="str">
        <f ca="1"/>
        <v>Low Cap</v>
      </c>
    </row>
    <row r="27870" spans="11:16">
      <c r="K27870" s="14" t="str">
        <v/>
      </c>
      <c r="L27870" s="14" t="str">
        <v/>
      </c>
      <c r="O27870" s="14" t="str">
        <v/>
      </c>
      <c r="P27870" s="14" t="str">
        <f ca="1"/>
        <v>Low Cap</v>
      </c>
    </row>
    <row r="27871" spans="11:16">
      <c r="K27871" s="14" t="str">
        <v/>
      </c>
      <c r="L27871" s="14" t="str">
        <v/>
      </c>
      <c r="O27871" s="14" t="str">
        <v/>
      </c>
      <c r="P27871" s="14" t="str">
        <f ca="1"/>
        <v>Low Cap</v>
      </c>
    </row>
    <row r="27872" spans="11:16">
      <c r="K27872" s="14" t="str">
        <v/>
      </c>
      <c r="L27872" s="14" t="str">
        <v/>
      </c>
      <c r="O27872" s="14" t="str">
        <v/>
      </c>
      <c r="P27872" s="14" t="str">
        <f ca="1"/>
        <v>Low Cap</v>
      </c>
    </row>
    <row r="27873" spans="11:16">
      <c r="K27873" s="14" t="str">
        <v/>
      </c>
      <c r="L27873" s="14" t="str">
        <v/>
      </c>
      <c r="O27873" s="14" t="str">
        <v/>
      </c>
      <c r="P27873" s="14" t="str">
        <f ca="1"/>
        <v>Low Cap</v>
      </c>
    </row>
    <row r="27874" spans="11:16">
      <c r="K27874" s="14" t="str">
        <v/>
      </c>
      <c r="L27874" s="14" t="str">
        <v/>
      </c>
      <c r="O27874" s="14" t="str">
        <v/>
      </c>
      <c r="P27874" s="14" t="str">
        <f ca="1"/>
        <v>Low Cap</v>
      </c>
    </row>
    <row r="27875" spans="11:16">
      <c r="K27875" s="14" t="str">
        <v/>
      </c>
      <c r="L27875" s="14" t="str">
        <v/>
      </c>
      <c r="O27875" s="14" t="str">
        <v/>
      </c>
      <c r="P27875" s="14" t="str">
        <f ca="1"/>
        <v>Low Cap</v>
      </c>
    </row>
    <row r="27876" spans="11:16">
      <c r="K27876" s="14" t="str">
        <v/>
      </c>
      <c r="L27876" s="14" t="str">
        <v/>
      </c>
      <c r="O27876" s="14" t="str">
        <v/>
      </c>
      <c r="P27876" s="14" t="str">
        <f ca="1"/>
        <v>Low Cap</v>
      </c>
    </row>
    <row r="27877" spans="11:16">
      <c r="K27877" s="14" t="str">
        <v/>
      </c>
      <c r="L27877" s="14" t="str">
        <v/>
      </c>
      <c r="O27877" s="14" t="str">
        <v/>
      </c>
      <c r="P27877" s="14" t="str">
        <f ca="1"/>
        <v>Low Cap</v>
      </c>
    </row>
    <row r="27878" spans="11:16">
      <c r="K27878" s="14" t="str">
        <v/>
      </c>
      <c r="L27878" s="14" t="str">
        <v/>
      </c>
      <c r="O27878" s="14" t="str">
        <v/>
      </c>
      <c r="P27878" s="14" t="str">
        <f ca="1"/>
        <v>Low Cap</v>
      </c>
    </row>
    <row r="27879" spans="11:16">
      <c r="K27879" s="14" t="str">
        <v/>
      </c>
      <c r="L27879" s="14" t="str">
        <v/>
      </c>
      <c r="O27879" s="14" t="str">
        <v/>
      </c>
      <c r="P27879" s="14" t="str">
        <f ca="1"/>
        <v>Low Cap</v>
      </c>
    </row>
    <row r="27880" spans="11:16">
      <c r="K27880" s="14" t="str">
        <v/>
      </c>
      <c r="L27880" s="14" t="str">
        <v/>
      </c>
      <c r="O27880" s="14" t="str">
        <v/>
      </c>
      <c r="P27880" s="14" t="str">
        <f ca="1"/>
        <v>Low Cap</v>
      </c>
    </row>
    <row r="27881" spans="11:16">
      <c r="K27881" s="14" t="str">
        <v/>
      </c>
      <c r="L27881" s="14" t="str">
        <v/>
      </c>
      <c r="O27881" s="14" t="str">
        <v/>
      </c>
      <c r="P27881" s="14" t="str">
        <f ca="1"/>
        <v>Low Cap</v>
      </c>
    </row>
    <row r="27882" spans="11:16">
      <c r="K27882" s="14" t="str">
        <v/>
      </c>
      <c r="L27882" s="14" t="str">
        <v/>
      </c>
      <c r="O27882" s="14" t="str">
        <v/>
      </c>
      <c r="P27882" s="14" t="str">
        <f ca="1"/>
        <v>Low Cap</v>
      </c>
    </row>
    <row r="27883" spans="11:16">
      <c r="K27883" s="14" t="str">
        <v/>
      </c>
      <c r="L27883" s="14" t="str">
        <v/>
      </c>
      <c r="O27883" s="14" t="str">
        <v/>
      </c>
      <c r="P27883" s="14" t="str">
        <f ca="1"/>
        <v>Low Cap</v>
      </c>
    </row>
    <row r="27884" spans="11:16">
      <c r="K27884" s="14" t="str">
        <v/>
      </c>
      <c r="L27884" s="14" t="str">
        <v/>
      </c>
      <c r="O27884" s="14" t="str">
        <v/>
      </c>
      <c r="P27884" s="14" t="str">
        <f ca="1"/>
        <v>Low Cap</v>
      </c>
    </row>
    <row r="27885" spans="11:16">
      <c r="K27885" s="14" t="str">
        <v/>
      </c>
      <c r="L27885" s="14" t="str">
        <v/>
      </c>
      <c r="O27885" s="14" t="str">
        <v/>
      </c>
      <c r="P27885" s="14" t="str">
        <f ca="1"/>
        <v>Low Cap</v>
      </c>
    </row>
    <row r="27886" spans="11:16">
      <c r="K27886" s="14" t="str">
        <v/>
      </c>
      <c r="L27886" s="14" t="str">
        <v/>
      </c>
      <c r="O27886" s="14" t="str">
        <v/>
      </c>
      <c r="P27886" s="14" t="str">
        <f ca="1"/>
        <v>Low Cap</v>
      </c>
    </row>
    <row r="27887" spans="11:16">
      <c r="K27887" s="14" t="str">
        <v/>
      </c>
      <c r="L27887" s="14" t="str">
        <v/>
      </c>
      <c r="O27887" s="14" t="str">
        <v/>
      </c>
      <c r="P27887" s="14" t="str">
        <f ca="1"/>
        <v>Low Cap</v>
      </c>
    </row>
    <row r="27888" spans="11:16">
      <c r="K27888" s="14" t="str">
        <v/>
      </c>
      <c r="L27888" s="14" t="str">
        <v/>
      </c>
      <c r="O27888" s="14" t="str">
        <v/>
      </c>
      <c r="P27888" s="14" t="str">
        <f ca="1"/>
        <v>Low Cap</v>
      </c>
    </row>
    <row r="27889" spans="11:16">
      <c r="K27889" s="14" t="str">
        <v/>
      </c>
      <c r="L27889" s="14" t="str">
        <v/>
      </c>
      <c r="O27889" s="14" t="str">
        <v/>
      </c>
      <c r="P27889" s="14" t="str">
        <f ca="1"/>
        <v>Low Cap</v>
      </c>
    </row>
    <row r="27890" spans="11:16">
      <c r="K27890" s="14" t="str">
        <v/>
      </c>
      <c r="L27890" s="14" t="str">
        <v/>
      </c>
      <c r="O27890" s="14" t="str">
        <v/>
      </c>
      <c r="P27890" s="14" t="str">
        <f ca="1"/>
        <v>Low Cap</v>
      </c>
    </row>
    <row r="27891" spans="11:16">
      <c r="K27891" s="14" t="str">
        <v/>
      </c>
      <c r="L27891" s="14" t="str">
        <v/>
      </c>
      <c r="O27891" s="14" t="str">
        <v/>
      </c>
      <c r="P27891" s="14" t="str">
        <f ca="1"/>
        <v>Low Cap</v>
      </c>
    </row>
    <row r="27892" spans="11:16">
      <c r="K27892" s="14" t="str">
        <v/>
      </c>
      <c r="L27892" s="14" t="str">
        <v/>
      </c>
      <c r="O27892" s="14" t="str">
        <v/>
      </c>
      <c r="P27892" s="14" t="str">
        <f ca="1"/>
        <v>Low Cap</v>
      </c>
    </row>
    <row r="27893" spans="11:16">
      <c r="K27893" s="14" t="str">
        <v/>
      </c>
      <c r="L27893" s="14" t="str">
        <v/>
      </c>
      <c r="O27893" s="14" t="str">
        <v/>
      </c>
      <c r="P27893" s="14" t="str">
        <f ca="1"/>
        <v>Low Cap</v>
      </c>
    </row>
    <row r="27894" spans="11:16">
      <c r="K27894" s="14" t="str">
        <v/>
      </c>
      <c r="L27894" s="14" t="str">
        <v/>
      </c>
      <c r="O27894" s="14" t="str">
        <v/>
      </c>
      <c r="P27894" s="14" t="str">
        <f ca="1"/>
        <v>Low Cap</v>
      </c>
    </row>
    <row r="27895" spans="11:16">
      <c r="K27895" s="14" t="str">
        <v/>
      </c>
      <c r="L27895" s="14" t="str">
        <v/>
      </c>
      <c r="O27895" s="14" t="str">
        <v/>
      </c>
      <c r="P27895" s="14" t="str">
        <f ca="1"/>
        <v>Low Cap</v>
      </c>
    </row>
    <row r="27896" spans="11:16">
      <c r="K27896" s="14" t="str">
        <v/>
      </c>
      <c r="L27896" s="14" t="str">
        <v/>
      </c>
      <c r="O27896" s="14" t="str">
        <v/>
      </c>
      <c r="P27896" s="14" t="str">
        <f ca="1"/>
        <v>Low Cap</v>
      </c>
    </row>
    <row r="27897" spans="11:16">
      <c r="K27897" s="14" t="str">
        <v/>
      </c>
      <c r="L27897" s="14" t="str">
        <v/>
      </c>
      <c r="O27897" s="14" t="str">
        <v/>
      </c>
      <c r="P27897" s="14" t="str">
        <f ca="1"/>
        <v>Low Cap</v>
      </c>
    </row>
    <row r="27898" spans="11:16">
      <c r="K27898" s="14" t="str">
        <v/>
      </c>
      <c r="L27898" s="14" t="str">
        <v/>
      </c>
      <c r="O27898" s="14" t="str">
        <v/>
      </c>
      <c r="P27898" s="14" t="str">
        <f ca="1"/>
        <v>Low Cap</v>
      </c>
    </row>
    <row r="27899" spans="11:16">
      <c r="K27899" s="14" t="str">
        <v/>
      </c>
      <c r="L27899" s="14" t="str">
        <v/>
      </c>
      <c r="O27899" s="14" t="str">
        <v/>
      </c>
      <c r="P27899" s="14" t="str">
        <f ca="1"/>
        <v>Low Cap</v>
      </c>
    </row>
    <row r="27900" spans="11:16">
      <c r="K27900" s="14" t="str">
        <v/>
      </c>
      <c r="L27900" s="14" t="str">
        <v/>
      </c>
      <c r="O27900" s="14" t="str">
        <v/>
      </c>
      <c r="P27900" s="14" t="str">
        <f ca="1"/>
        <v>Low Cap</v>
      </c>
    </row>
    <row r="27901" spans="11:16">
      <c r="K27901" s="14" t="str">
        <v/>
      </c>
      <c r="L27901" s="14" t="str">
        <v/>
      </c>
      <c r="O27901" s="14" t="str">
        <v/>
      </c>
      <c r="P27901" s="14" t="str">
        <f ca="1"/>
        <v>Low Cap</v>
      </c>
    </row>
    <row r="27902" spans="11:16">
      <c r="K27902" s="14" t="str">
        <v/>
      </c>
      <c r="L27902" s="14" t="str">
        <v/>
      </c>
      <c r="O27902" s="14" t="str">
        <v/>
      </c>
      <c r="P27902" s="14" t="str">
        <f ca="1"/>
        <v>Low Cap</v>
      </c>
    </row>
    <row r="27903" spans="11:16">
      <c r="K27903" s="14" t="str">
        <v/>
      </c>
      <c r="L27903" s="14" t="str">
        <v/>
      </c>
      <c r="O27903" s="14" t="str">
        <v/>
      </c>
      <c r="P27903" s="14" t="str">
        <f ca="1"/>
        <v>Low Cap</v>
      </c>
    </row>
    <row r="27904" spans="11:16">
      <c r="K27904" s="14" t="str">
        <v/>
      </c>
      <c r="L27904" s="14" t="str">
        <v/>
      </c>
      <c r="O27904" s="14" t="str">
        <v/>
      </c>
      <c r="P27904" s="14" t="str">
        <f ca="1"/>
        <v>Low Cap</v>
      </c>
    </row>
    <row r="27905" spans="11:16">
      <c r="K27905" s="14" t="str">
        <v/>
      </c>
      <c r="L27905" s="14" t="str">
        <v/>
      </c>
      <c r="O27905" s="14" t="str">
        <v/>
      </c>
      <c r="P27905" s="14" t="str">
        <f ca="1"/>
        <v>Low Cap</v>
      </c>
    </row>
    <row r="27906" spans="11:16">
      <c r="K27906" s="14" t="str">
        <v/>
      </c>
      <c r="L27906" s="14" t="str">
        <v/>
      </c>
      <c r="O27906" s="14" t="str">
        <v/>
      </c>
      <c r="P27906" s="14" t="str">
        <f ca="1"/>
        <v>Low Cap</v>
      </c>
    </row>
    <row r="27907" spans="11:16">
      <c r="K27907" s="14" t="str">
        <v/>
      </c>
      <c r="L27907" s="14" t="str">
        <v/>
      </c>
      <c r="O27907" s="14" t="str">
        <v/>
      </c>
      <c r="P27907" s="14" t="str">
        <f ca="1"/>
        <v>Low Cap</v>
      </c>
    </row>
    <row r="27908" spans="11:16">
      <c r="K27908" s="14" t="str">
        <v/>
      </c>
      <c r="L27908" s="14" t="str">
        <v/>
      </c>
      <c r="O27908" s="14" t="str">
        <v/>
      </c>
      <c r="P27908" s="14" t="str">
        <f ca="1"/>
        <v>Low Cap</v>
      </c>
    </row>
    <row r="27909" spans="11:16">
      <c r="K27909" s="14" t="str">
        <v/>
      </c>
      <c r="L27909" s="14" t="str">
        <v/>
      </c>
      <c r="O27909" s="14" t="str">
        <v/>
      </c>
      <c r="P27909" s="14" t="str">
        <f ca="1"/>
        <v>Low Cap</v>
      </c>
    </row>
    <row r="27910" spans="11:16">
      <c r="K27910" s="14" t="str">
        <v/>
      </c>
      <c r="L27910" s="14" t="str">
        <v/>
      </c>
      <c r="O27910" s="14" t="str">
        <v/>
      </c>
      <c r="P27910" s="14" t="str">
        <f ca="1"/>
        <v>Low Cap</v>
      </c>
    </row>
    <row r="27911" spans="11:16">
      <c r="K27911" s="14" t="str">
        <v/>
      </c>
      <c r="L27911" s="14" t="str">
        <v/>
      </c>
      <c r="O27911" s="14" t="str">
        <v/>
      </c>
      <c r="P27911" s="14" t="str">
        <f ca="1"/>
        <v>Low Cap</v>
      </c>
    </row>
    <row r="27912" spans="11:16">
      <c r="K27912" s="14" t="str">
        <v/>
      </c>
      <c r="L27912" s="14" t="str">
        <v/>
      </c>
      <c r="O27912" s="14" t="str">
        <v/>
      </c>
      <c r="P27912" s="14" t="str">
        <f ca="1"/>
        <v>Low Cap</v>
      </c>
    </row>
    <row r="27913" spans="11:16">
      <c r="K27913" s="14" t="str">
        <v/>
      </c>
      <c r="L27913" s="14" t="str">
        <v/>
      </c>
      <c r="O27913" s="14" t="str">
        <v/>
      </c>
      <c r="P27913" s="14" t="str">
        <f ca="1"/>
        <v>Low Cap</v>
      </c>
    </row>
    <row r="27914" spans="11:16">
      <c r="K27914" s="14" t="str">
        <v/>
      </c>
      <c r="L27914" s="14" t="str">
        <v/>
      </c>
      <c r="O27914" s="14" t="str">
        <v/>
      </c>
      <c r="P27914" s="14" t="str">
        <f ca="1"/>
        <v>Low Cap</v>
      </c>
    </row>
    <row r="27915" spans="11:16">
      <c r="K27915" s="14" t="str">
        <v/>
      </c>
      <c r="L27915" s="14" t="str">
        <v/>
      </c>
      <c r="O27915" s="14" t="str">
        <v/>
      </c>
      <c r="P27915" s="14" t="str">
        <f ca="1"/>
        <v>Low Cap</v>
      </c>
    </row>
    <row r="27916" spans="11:16">
      <c r="K27916" s="14" t="str">
        <v/>
      </c>
      <c r="L27916" s="14" t="str">
        <v/>
      </c>
      <c r="O27916" s="14" t="str">
        <v/>
      </c>
      <c r="P27916" s="14" t="str">
        <f ca="1"/>
        <v>Low Cap</v>
      </c>
    </row>
    <row r="27917" spans="11:16">
      <c r="K27917" s="14" t="str">
        <v/>
      </c>
      <c r="L27917" s="14" t="str">
        <v/>
      </c>
      <c r="O27917" s="14" t="str">
        <v/>
      </c>
      <c r="P27917" s="14" t="str">
        <f ca="1"/>
        <v>Low Cap</v>
      </c>
    </row>
    <row r="27918" spans="11:16">
      <c r="K27918" s="14" t="str">
        <v/>
      </c>
      <c r="L27918" s="14" t="str">
        <v/>
      </c>
      <c r="O27918" s="14" t="str">
        <v/>
      </c>
      <c r="P27918" s="14" t="str">
        <f ca="1"/>
        <v>Low Cap</v>
      </c>
    </row>
    <row r="27919" spans="11:16">
      <c r="K27919" s="14" t="str">
        <v/>
      </c>
      <c r="L27919" s="14" t="str">
        <v/>
      </c>
      <c r="O27919" s="14" t="str">
        <v/>
      </c>
      <c r="P27919" s="14" t="str">
        <f ca="1"/>
        <v>Low Cap</v>
      </c>
    </row>
    <row r="27920" spans="11:16">
      <c r="K27920" s="14" t="str">
        <v/>
      </c>
      <c r="L27920" s="14" t="str">
        <v/>
      </c>
      <c r="O27920" s="14" t="str">
        <v/>
      </c>
      <c r="P27920" s="14" t="str">
        <f ca="1"/>
        <v>Low Cap</v>
      </c>
    </row>
    <row r="27921" spans="11:16">
      <c r="K27921" s="14" t="str">
        <v/>
      </c>
      <c r="L27921" s="14" t="str">
        <v/>
      </c>
      <c r="O27921" s="14" t="str">
        <v/>
      </c>
      <c r="P27921" s="14" t="str">
        <f ca="1"/>
        <v>Low Cap</v>
      </c>
    </row>
    <row r="27922" spans="11:16">
      <c r="K27922" s="14" t="str">
        <v/>
      </c>
      <c r="L27922" s="14" t="str">
        <v/>
      </c>
      <c r="O27922" s="14" t="str">
        <v/>
      </c>
      <c r="P27922" s="14" t="str">
        <f ca="1"/>
        <v>Low Cap</v>
      </c>
    </row>
    <row r="27923" spans="11:16">
      <c r="K27923" s="14" t="str">
        <v/>
      </c>
      <c r="L27923" s="14" t="str">
        <v/>
      </c>
      <c r="O27923" s="14" t="str">
        <v/>
      </c>
      <c r="P27923" s="14" t="str">
        <f ca="1"/>
        <v>Low Cap</v>
      </c>
    </row>
    <row r="27924" spans="11:16">
      <c r="K27924" s="14" t="str">
        <v/>
      </c>
      <c r="L27924" s="14" t="str">
        <v/>
      </c>
      <c r="O27924" s="14" t="str">
        <v/>
      </c>
      <c r="P27924" s="14" t="str">
        <f ca="1"/>
        <v>Low Cap</v>
      </c>
    </row>
    <row r="27925" spans="11:16">
      <c r="K27925" s="14" t="str">
        <v/>
      </c>
      <c r="L27925" s="14" t="str">
        <v/>
      </c>
      <c r="O27925" s="14" t="str">
        <v/>
      </c>
      <c r="P27925" s="14" t="str">
        <f ca="1"/>
        <v>Low Cap</v>
      </c>
    </row>
    <row r="27926" spans="11:16">
      <c r="K27926" s="14" t="str">
        <v/>
      </c>
      <c r="L27926" s="14" t="str">
        <v/>
      </c>
      <c r="O27926" s="14" t="str">
        <v/>
      </c>
      <c r="P27926" s="14" t="str">
        <f ca="1"/>
        <v>Low Cap</v>
      </c>
    </row>
    <row r="27927" spans="11:16">
      <c r="K27927" s="14" t="str">
        <v/>
      </c>
      <c r="L27927" s="14" t="str">
        <v/>
      </c>
      <c r="O27927" s="14" t="str">
        <v/>
      </c>
      <c r="P27927" s="14" t="str">
        <f ca="1"/>
        <v>Low Cap</v>
      </c>
    </row>
    <row r="27928" spans="11:16">
      <c r="K27928" s="14" t="str">
        <v/>
      </c>
      <c r="L27928" s="14" t="str">
        <v/>
      </c>
      <c r="O27928" s="14" t="str">
        <v/>
      </c>
      <c r="P27928" s="14" t="str">
        <f ca="1"/>
        <v>Low Cap</v>
      </c>
    </row>
    <row r="27929" spans="11:16">
      <c r="K27929" s="14" t="str">
        <v/>
      </c>
      <c r="L27929" s="14" t="str">
        <v/>
      </c>
      <c r="O27929" s="14" t="str">
        <v/>
      </c>
      <c r="P27929" s="14" t="str">
        <f ca="1"/>
        <v>Low Cap</v>
      </c>
    </row>
    <row r="27930" spans="11:16">
      <c r="K27930" s="14" t="str">
        <v/>
      </c>
      <c r="L27930" s="14" t="str">
        <v/>
      </c>
      <c r="O27930" s="14" t="str">
        <v/>
      </c>
      <c r="P27930" s="14" t="str">
        <f ca="1"/>
        <v>Low Cap</v>
      </c>
    </row>
    <row r="27931" spans="11:16">
      <c r="K27931" s="14" t="str">
        <v/>
      </c>
      <c r="L27931" s="14" t="str">
        <v/>
      </c>
      <c r="O27931" s="14" t="str">
        <v/>
      </c>
      <c r="P27931" s="14" t="str">
        <f ca="1"/>
        <v>Low Cap</v>
      </c>
    </row>
    <row r="27932" spans="11:16">
      <c r="K27932" s="14" t="str">
        <v/>
      </c>
      <c r="L27932" s="14" t="str">
        <v/>
      </c>
      <c r="O27932" s="14" t="str">
        <v/>
      </c>
      <c r="P27932" s="14" t="str">
        <f ca="1"/>
        <v>Low Cap</v>
      </c>
    </row>
    <row r="27933" spans="11:16">
      <c r="K27933" s="14" t="str">
        <v/>
      </c>
      <c r="L27933" s="14" t="str">
        <v/>
      </c>
      <c r="O27933" s="14" t="str">
        <v/>
      </c>
      <c r="P27933" s="14" t="str">
        <f ca="1"/>
        <v>Low Cap</v>
      </c>
    </row>
    <row r="27934" spans="11:16">
      <c r="K27934" s="14" t="str">
        <v/>
      </c>
      <c r="L27934" s="14" t="str">
        <v/>
      </c>
      <c r="O27934" s="14" t="str">
        <v/>
      </c>
      <c r="P27934" s="14" t="str">
        <f ca="1"/>
        <v>Low Cap</v>
      </c>
    </row>
    <row r="27935" spans="11:16">
      <c r="K27935" s="14" t="str">
        <v/>
      </c>
      <c r="L27935" s="14" t="str">
        <v/>
      </c>
      <c r="O27935" s="14" t="str">
        <v/>
      </c>
      <c r="P27935" s="14" t="str">
        <f ca="1"/>
        <v>Low Cap</v>
      </c>
    </row>
    <row r="27936" spans="11:16">
      <c r="K27936" s="14" t="str">
        <v/>
      </c>
      <c r="L27936" s="14" t="str">
        <v/>
      </c>
      <c r="O27936" s="14" t="str">
        <v/>
      </c>
      <c r="P27936" s="14" t="str">
        <f ca="1"/>
        <v>Low Cap</v>
      </c>
    </row>
    <row r="27937" spans="11:16">
      <c r="K27937" s="14" t="str">
        <v/>
      </c>
      <c r="L27937" s="14" t="str">
        <v/>
      </c>
      <c r="O27937" s="14" t="str">
        <v/>
      </c>
      <c r="P27937" s="14" t="str">
        <f ca="1"/>
        <v>Low Cap</v>
      </c>
    </row>
    <row r="27938" spans="11:16">
      <c r="K27938" s="14" t="str">
        <v/>
      </c>
      <c r="L27938" s="14" t="str">
        <v/>
      </c>
      <c r="O27938" s="14" t="str">
        <v/>
      </c>
      <c r="P27938" s="14" t="str">
        <f ca="1"/>
        <v>Low Cap</v>
      </c>
    </row>
    <row r="27939" spans="11:16">
      <c r="K27939" s="14" t="str">
        <v/>
      </c>
      <c r="L27939" s="14" t="str">
        <v/>
      </c>
      <c r="O27939" s="14" t="str">
        <v/>
      </c>
      <c r="P27939" s="14" t="str">
        <f ca="1"/>
        <v>Low Cap</v>
      </c>
    </row>
    <row r="27940" spans="11:16">
      <c r="K27940" s="14" t="str">
        <v/>
      </c>
      <c r="L27940" s="14" t="str">
        <v/>
      </c>
      <c r="O27940" s="14" t="str">
        <v/>
      </c>
      <c r="P27940" s="14" t="str">
        <f ca="1"/>
        <v>Low Cap</v>
      </c>
    </row>
    <row r="27941" spans="11:16">
      <c r="K27941" s="14" t="str">
        <v/>
      </c>
      <c r="L27941" s="14" t="str">
        <v/>
      </c>
      <c r="O27941" s="14" t="str">
        <v/>
      </c>
      <c r="P27941" s="14" t="str">
        <f ca="1"/>
        <v>Low Cap</v>
      </c>
    </row>
    <row r="27942" spans="11:16">
      <c r="K27942" s="14" t="str">
        <v/>
      </c>
      <c r="L27942" s="14" t="str">
        <v/>
      </c>
      <c r="O27942" s="14" t="str">
        <v/>
      </c>
      <c r="P27942" s="14" t="str">
        <f ca="1"/>
        <v>Low Cap</v>
      </c>
    </row>
    <row r="27943" spans="11:16">
      <c r="K27943" s="14" t="str">
        <v/>
      </c>
      <c r="L27943" s="14" t="str">
        <v/>
      </c>
      <c r="O27943" s="14" t="str">
        <v/>
      </c>
      <c r="P27943" s="14" t="str">
        <f ca="1"/>
        <v>Low Cap</v>
      </c>
    </row>
    <row r="27944" spans="11:16">
      <c r="K27944" s="14" t="str">
        <v/>
      </c>
      <c r="L27944" s="14" t="str">
        <v/>
      </c>
      <c r="O27944" s="14" t="str">
        <v/>
      </c>
      <c r="P27944" s="14" t="str">
        <f ca="1"/>
        <v>Low Cap</v>
      </c>
    </row>
    <row r="27945" spans="11:16">
      <c r="K27945" s="14" t="str">
        <v/>
      </c>
      <c r="L27945" s="14" t="str">
        <v/>
      </c>
      <c r="O27945" s="14" t="str">
        <v/>
      </c>
      <c r="P27945" s="14" t="str">
        <f ca="1"/>
        <v>Low Cap</v>
      </c>
    </row>
    <row r="27946" spans="11:16">
      <c r="K27946" s="14" t="str">
        <v/>
      </c>
      <c r="L27946" s="14" t="str">
        <v/>
      </c>
      <c r="O27946" s="14" t="str">
        <v/>
      </c>
      <c r="P27946" s="14" t="str">
        <f ca="1"/>
        <v>Low Cap</v>
      </c>
    </row>
    <row r="27947" spans="11:16">
      <c r="K27947" s="14" t="str">
        <v/>
      </c>
      <c r="L27947" s="14" t="str">
        <v/>
      </c>
      <c r="O27947" s="14" t="str">
        <v/>
      </c>
      <c r="P27947" s="14" t="str">
        <f ca="1"/>
        <v>Low Cap</v>
      </c>
    </row>
    <row r="27948" spans="11:16">
      <c r="K27948" s="14" t="str">
        <v/>
      </c>
      <c r="L27948" s="14" t="str">
        <v/>
      </c>
      <c r="O27948" s="14" t="str">
        <v/>
      </c>
      <c r="P27948" s="14" t="str">
        <f ca="1"/>
        <v>Low Cap</v>
      </c>
    </row>
    <row r="27949" spans="11:16">
      <c r="K27949" s="14" t="str">
        <v/>
      </c>
      <c r="L27949" s="14" t="str">
        <v/>
      </c>
      <c r="O27949" s="14" t="str">
        <v/>
      </c>
      <c r="P27949" s="14" t="str">
        <f ca="1"/>
        <v>Low Cap</v>
      </c>
    </row>
    <row r="27950" spans="11:16">
      <c r="K27950" s="14" t="str">
        <v/>
      </c>
      <c r="L27950" s="14" t="str">
        <v/>
      </c>
      <c r="O27950" s="14" t="str">
        <v/>
      </c>
      <c r="P27950" s="14" t="str">
        <f ca="1"/>
        <v>Low Cap</v>
      </c>
    </row>
    <row r="27951" spans="11:16">
      <c r="K27951" s="14" t="str">
        <v/>
      </c>
      <c r="L27951" s="14" t="str">
        <v/>
      </c>
      <c r="O27951" s="14" t="str">
        <v/>
      </c>
      <c r="P27951" s="14" t="str">
        <f ca="1"/>
        <v>Low Cap</v>
      </c>
    </row>
    <row r="27952" spans="11:16">
      <c r="K27952" s="14" t="str">
        <v/>
      </c>
      <c r="L27952" s="14" t="str">
        <v/>
      </c>
      <c r="O27952" s="14" t="str">
        <v/>
      </c>
      <c r="P27952" s="14" t="str">
        <f ca="1"/>
        <v>Low Cap</v>
      </c>
    </row>
    <row r="27953" spans="11:16">
      <c r="K27953" s="14" t="str">
        <v/>
      </c>
      <c r="L27953" s="14" t="str">
        <v/>
      </c>
      <c r="O27953" s="14" t="str">
        <v/>
      </c>
      <c r="P27953" s="14" t="str">
        <f ca="1"/>
        <v>Low Cap</v>
      </c>
    </row>
    <row r="27954" spans="11:16">
      <c r="K27954" s="14" t="str">
        <v/>
      </c>
      <c r="L27954" s="14" t="str">
        <v/>
      </c>
      <c r="O27954" s="14" t="str">
        <v/>
      </c>
      <c r="P27954" s="14" t="str">
        <f ca="1"/>
        <v>Low Cap</v>
      </c>
    </row>
    <row r="27955" spans="11:16">
      <c r="K27955" s="14" t="str">
        <v/>
      </c>
      <c r="L27955" s="14" t="str">
        <v/>
      </c>
      <c r="O27955" s="14" t="str">
        <v/>
      </c>
      <c r="P27955" s="14" t="str">
        <f ca="1"/>
        <v>Low Cap</v>
      </c>
    </row>
    <row r="27956" spans="11:16">
      <c r="K27956" s="14" t="str">
        <v/>
      </c>
      <c r="L27956" s="14" t="str">
        <v/>
      </c>
      <c r="O27956" s="14" t="str">
        <v/>
      </c>
      <c r="P27956" s="14" t="str">
        <f ca="1"/>
        <v>Low Cap</v>
      </c>
    </row>
    <row r="27957" spans="11:16">
      <c r="K27957" s="14" t="str">
        <v/>
      </c>
      <c r="L27957" s="14" t="str">
        <v/>
      </c>
      <c r="O27957" s="14" t="str">
        <v/>
      </c>
      <c r="P27957" s="14" t="str">
        <f ca="1"/>
        <v>Low Cap</v>
      </c>
    </row>
    <row r="27958" spans="11:16">
      <c r="K27958" s="14" t="str">
        <v/>
      </c>
      <c r="L27958" s="14" t="str">
        <v/>
      </c>
      <c r="O27958" s="14" t="str">
        <v/>
      </c>
      <c r="P27958" s="14" t="str">
        <f ca="1"/>
        <v>Low Cap</v>
      </c>
    </row>
    <row r="27959" spans="11:16">
      <c r="K27959" s="14" t="str">
        <v/>
      </c>
      <c r="L27959" s="14" t="str">
        <v/>
      </c>
      <c r="O27959" s="14" t="str">
        <v/>
      </c>
      <c r="P27959" s="14" t="str">
        <f ca="1"/>
        <v>Low Cap</v>
      </c>
    </row>
    <row r="27960" spans="11:16">
      <c r="K27960" s="14" t="str">
        <v/>
      </c>
      <c r="L27960" s="14" t="str">
        <v/>
      </c>
      <c r="O27960" s="14" t="str">
        <v/>
      </c>
      <c r="P27960" s="14" t="str">
        <f ca="1"/>
        <v>Low Cap</v>
      </c>
    </row>
    <row r="27961" spans="11:16">
      <c r="K27961" s="14" t="str">
        <v/>
      </c>
      <c r="L27961" s="14" t="str">
        <v/>
      </c>
      <c r="O27961" s="14" t="str">
        <v/>
      </c>
      <c r="P27961" s="14" t="str">
        <f ca="1"/>
        <v>Low Cap</v>
      </c>
    </row>
    <row r="27962" spans="11:16">
      <c r="K27962" s="14" t="str">
        <v/>
      </c>
      <c r="L27962" s="14" t="str">
        <v/>
      </c>
      <c r="O27962" s="14" t="str">
        <v/>
      </c>
      <c r="P27962" s="14" t="str">
        <f ca="1"/>
        <v>Low Cap</v>
      </c>
    </row>
    <row r="27963" spans="11:16">
      <c r="K27963" s="14" t="str">
        <v/>
      </c>
      <c r="L27963" s="14" t="str">
        <v/>
      </c>
      <c r="O27963" s="14" t="str">
        <v/>
      </c>
      <c r="P27963" s="14" t="str">
        <f ca="1"/>
        <v>Low Cap</v>
      </c>
    </row>
    <row r="27964" spans="11:16">
      <c r="K27964" s="14" t="str">
        <v/>
      </c>
      <c r="L27964" s="14" t="str">
        <v/>
      </c>
      <c r="O27964" s="14" t="str">
        <v/>
      </c>
      <c r="P27964" s="14" t="str">
        <f ca="1"/>
        <v>Low Cap</v>
      </c>
    </row>
    <row r="27965" spans="11:16">
      <c r="K27965" s="14" t="str">
        <v/>
      </c>
      <c r="L27965" s="14" t="str">
        <v/>
      </c>
      <c r="O27965" s="14" t="str">
        <v/>
      </c>
      <c r="P27965" s="14" t="str">
        <f ca="1"/>
        <v>Low Cap</v>
      </c>
    </row>
    <row r="27966" spans="11:16">
      <c r="K27966" s="14" t="str">
        <v/>
      </c>
      <c r="L27966" s="14" t="str">
        <v/>
      </c>
      <c r="O27966" s="14" t="str">
        <v/>
      </c>
      <c r="P27966" s="14" t="str">
        <f ca="1"/>
        <v>Low Cap</v>
      </c>
    </row>
    <row r="27967" spans="11:16">
      <c r="K27967" s="14" t="str">
        <v/>
      </c>
      <c r="L27967" s="14" t="str">
        <v/>
      </c>
      <c r="O27967" s="14" t="str">
        <v/>
      </c>
      <c r="P27967" s="14" t="str">
        <f ca="1"/>
        <v>Low Cap</v>
      </c>
    </row>
    <row r="27968" spans="11:16">
      <c r="K27968" s="14" t="str">
        <v/>
      </c>
      <c r="L27968" s="14" t="str">
        <v/>
      </c>
      <c r="O27968" s="14" t="str">
        <v/>
      </c>
      <c r="P27968" s="14" t="str">
        <f ca="1"/>
        <v>Low Cap</v>
      </c>
    </row>
    <row r="27969" spans="11:16">
      <c r="K27969" s="14" t="str">
        <v/>
      </c>
      <c r="L27969" s="14" t="str">
        <v/>
      </c>
      <c r="O27969" s="14" t="str">
        <v/>
      </c>
      <c r="P27969" s="14" t="str">
        <f ca="1"/>
        <v>Low Cap</v>
      </c>
    </row>
    <row r="27970" spans="11:16">
      <c r="K27970" s="14" t="str">
        <v/>
      </c>
      <c r="L27970" s="14" t="str">
        <v/>
      </c>
      <c r="O27970" s="14" t="str">
        <v/>
      </c>
      <c r="P27970" s="14" t="str">
        <f ca="1"/>
        <v>Low Cap</v>
      </c>
    </row>
    <row r="27971" spans="11:16">
      <c r="K27971" s="14" t="str">
        <v/>
      </c>
      <c r="L27971" s="14" t="str">
        <v/>
      </c>
      <c r="O27971" s="14" t="str">
        <v/>
      </c>
      <c r="P27971" s="14" t="str">
        <f ca="1"/>
        <v>Low Cap</v>
      </c>
    </row>
    <row r="27972" spans="11:16">
      <c r="K27972" s="14" t="str">
        <v/>
      </c>
      <c r="L27972" s="14" t="str">
        <v/>
      </c>
      <c r="O27972" s="14" t="str">
        <v/>
      </c>
      <c r="P27972" s="14" t="str">
        <f ca="1"/>
        <v>Low Cap</v>
      </c>
    </row>
    <row r="27973" spans="11:16">
      <c r="K27973" s="14" t="str">
        <v/>
      </c>
      <c r="L27973" s="14" t="str">
        <v/>
      </c>
      <c r="O27973" s="14" t="str">
        <v/>
      </c>
      <c r="P27973" s="14" t="str">
        <f ca="1"/>
        <v>Low Cap</v>
      </c>
    </row>
    <row r="27974" spans="11:16">
      <c r="K27974" s="14" t="str">
        <v/>
      </c>
      <c r="L27974" s="14" t="str">
        <v/>
      </c>
      <c r="O27974" s="14" t="str">
        <v/>
      </c>
      <c r="P27974" s="14" t="str">
        <f ca="1"/>
        <v>Low Cap</v>
      </c>
    </row>
    <row r="27975" spans="11:16">
      <c r="K27975" s="14" t="str">
        <v/>
      </c>
      <c r="L27975" s="14" t="str">
        <v/>
      </c>
      <c r="O27975" s="14" t="str">
        <v/>
      </c>
      <c r="P27975" s="14" t="str">
        <f ca="1"/>
        <v>Low Cap</v>
      </c>
    </row>
    <row r="27976" spans="11:16">
      <c r="K27976" s="14" t="str">
        <v/>
      </c>
      <c r="L27976" s="14" t="str">
        <v/>
      </c>
      <c r="O27976" s="14" t="str">
        <v/>
      </c>
      <c r="P27976" s="14" t="str">
        <f ca="1"/>
        <v>Low Cap</v>
      </c>
    </row>
    <row r="27977" spans="11:16">
      <c r="K27977" s="14" t="str">
        <v/>
      </c>
      <c r="L27977" s="14" t="str">
        <v/>
      </c>
      <c r="O27977" s="14" t="str">
        <v/>
      </c>
      <c r="P27977" s="14" t="str">
        <f ca="1"/>
        <v>Low Cap</v>
      </c>
    </row>
    <row r="27978" spans="11:16">
      <c r="K27978" s="14" t="str">
        <v/>
      </c>
      <c r="L27978" s="14" t="str">
        <v/>
      </c>
      <c r="O27978" s="14" t="str">
        <v/>
      </c>
      <c r="P27978" s="14" t="str">
        <f ca="1"/>
        <v>Low Cap</v>
      </c>
    </row>
    <row r="27979" spans="11:16">
      <c r="K27979" s="14" t="str">
        <v/>
      </c>
      <c r="L27979" s="14" t="str">
        <v/>
      </c>
      <c r="O27979" s="14" t="str">
        <v/>
      </c>
      <c r="P27979" s="14" t="str">
        <f ca="1"/>
        <v>Low Cap</v>
      </c>
    </row>
    <row r="27980" spans="11:16">
      <c r="K27980" s="14" t="str">
        <v/>
      </c>
      <c r="L27980" s="14" t="str">
        <v/>
      </c>
      <c r="O27980" s="14" t="str">
        <v/>
      </c>
      <c r="P27980" s="14" t="str">
        <f ca="1"/>
        <v>Low Cap</v>
      </c>
    </row>
    <row r="27981" spans="11:16">
      <c r="K27981" s="14" t="str">
        <v/>
      </c>
      <c r="L27981" s="14" t="str">
        <v/>
      </c>
      <c r="O27981" s="14" t="str">
        <v/>
      </c>
      <c r="P27981" s="14" t="str">
        <f ca="1"/>
        <v>Low Cap</v>
      </c>
    </row>
    <row r="27982" spans="11:16">
      <c r="K27982" s="14" t="str">
        <v/>
      </c>
      <c r="L27982" s="14" t="str">
        <v/>
      </c>
      <c r="O27982" s="14" t="str">
        <v/>
      </c>
      <c r="P27982" s="14" t="str">
        <f ca="1"/>
        <v>Low Cap</v>
      </c>
    </row>
    <row r="27983" spans="11:16">
      <c r="K27983" s="14" t="str">
        <v/>
      </c>
      <c r="L27983" s="14" t="str">
        <v/>
      </c>
      <c r="O27983" s="14" t="str">
        <v/>
      </c>
      <c r="P27983" s="14" t="str">
        <f ca="1"/>
        <v>Low Cap</v>
      </c>
    </row>
    <row r="27984" spans="11:16">
      <c r="K27984" s="14" t="str">
        <v/>
      </c>
      <c r="L27984" s="14" t="str">
        <v/>
      </c>
      <c r="O27984" s="14" t="str">
        <v/>
      </c>
      <c r="P27984" s="14" t="str">
        <f ca="1"/>
        <v>Low Cap</v>
      </c>
    </row>
    <row r="27985" spans="11:16">
      <c r="K27985" s="14" t="str">
        <v/>
      </c>
      <c r="L27985" s="14" t="str">
        <v/>
      </c>
      <c r="O27985" s="14" t="str">
        <v/>
      </c>
      <c r="P27985" s="14" t="str">
        <f ca="1"/>
        <v>Low Cap</v>
      </c>
    </row>
    <row r="27986" spans="11:16">
      <c r="K27986" s="14" t="str">
        <v/>
      </c>
      <c r="L27986" s="14" t="str">
        <v/>
      </c>
      <c r="O27986" s="14" t="str">
        <v/>
      </c>
      <c r="P27986" s="14" t="str">
        <f ca="1"/>
        <v>Low Cap</v>
      </c>
    </row>
    <row r="27987" spans="11:16">
      <c r="K27987" s="14" t="str">
        <v/>
      </c>
      <c r="L27987" s="14" t="str">
        <v/>
      </c>
      <c r="O27987" s="14" t="str">
        <v/>
      </c>
      <c r="P27987" s="14" t="str">
        <f ca="1"/>
        <v>Low Cap</v>
      </c>
    </row>
    <row r="27988" spans="11:16">
      <c r="K27988" s="14" t="str">
        <v/>
      </c>
      <c r="L27988" s="14" t="str">
        <v/>
      </c>
      <c r="O27988" s="14" t="str">
        <v/>
      </c>
      <c r="P27988" s="14" t="str">
        <f ca="1"/>
        <v>Low Cap</v>
      </c>
    </row>
    <row r="27989" spans="11:16">
      <c r="K27989" s="14" t="str">
        <v/>
      </c>
      <c r="L27989" s="14" t="str">
        <v/>
      </c>
      <c r="O27989" s="14" t="str">
        <v/>
      </c>
      <c r="P27989" s="14" t="str">
        <f ca="1"/>
        <v>Low Cap</v>
      </c>
    </row>
    <row r="27990" spans="11:16">
      <c r="K27990" s="14" t="str">
        <v/>
      </c>
      <c r="L27990" s="14" t="str">
        <v/>
      </c>
      <c r="O27990" s="14" t="str">
        <v/>
      </c>
      <c r="P27990" s="14" t="str">
        <f ca="1"/>
        <v>Low Cap</v>
      </c>
    </row>
    <row r="27991" spans="11:16">
      <c r="K27991" s="14" t="str">
        <v/>
      </c>
      <c r="L27991" s="14" t="str">
        <v/>
      </c>
      <c r="O27991" s="14" t="str">
        <v/>
      </c>
      <c r="P27991" s="14" t="str">
        <f ca="1"/>
        <v>Low Cap</v>
      </c>
    </row>
    <row r="27992" spans="11:16">
      <c r="K27992" s="14" t="str">
        <v/>
      </c>
      <c r="L27992" s="14" t="str">
        <v/>
      </c>
      <c r="O27992" s="14" t="str">
        <v/>
      </c>
      <c r="P27992" s="14" t="str">
        <f ca="1"/>
        <v>Low Cap</v>
      </c>
    </row>
    <row r="27993" spans="11:16">
      <c r="K27993" s="14" t="str">
        <v/>
      </c>
      <c r="L27993" s="14" t="str">
        <v/>
      </c>
      <c r="O27993" s="14" t="str">
        <v/>
      </c>
      <c r="P27993" s="14" t="str">
        <f ca="1"/>
        <v>Low Cap</v>
      </c>
    </row>
    <row r="27994" spans="11:16">
      <c r="K27994" s="14" t="str">
        <v/>
      </c>
      <c r="L27994" s="14" t="str">
        <v/>
      </c>
      <c r="O27994" s="14" t="str">
        <v/>
      </c>
      <c r="P27994" s="14" t="str">
        <f ca="1"/>
        <v>Low Cap</v>
      </c>
    </row>
    <row r="27995" spans="11:16">
      <c r="K27995" s="14" t="str">
        <v/>
      </c>
      <c r="L27995" s="14" t="str">
        <v/>
      </c>
      <c r="O27995" s="14" t="str">
        <v/>
      </c>
      <c r="P27995" s="14" t="str">
        <f ca="1"/>
        <v>Low Cap</v>
      </c>
    </row>
    <row r="27996" spans="11:16">
      <c r="K27996" s="14" t="str">
        <v/>
      </c>
      <c r="L27996" s="14" t="str">
        <v/>
      </c>
      <c r="O27996" s="14" t="str">
        <v/>
      </c>
      <c r="P27996" s="14" t="str">
        <f ca="1"/>
        <v>Low Cap</v>
      </c>
    </row>
    <row r="27997" spans="11:16">
      <c r="K27997" s="14" t="str">
        <v/>
      </c>
      <c r="L27997" s="14" t="str">
        <v/>
      </c>
      <c r="O27997" s="14" t="str">
        <v/>
      </c>
      <c r="P27997" s="14" t="str">
        <f ca="1"/>
        <v>Low Cap</v>
      </c>
    </row>
    <row r="27998" spans="11:16">
      <c r="K27998" s="14" t="str">
        <v/>
      </c>
      <c r="L27998" s="14" t="str">
        <v/>
      </c>
      <c r="O27998" s="14" t="str">
        <v/>
      </c>
      <c r="P27998" s="14" t="str">
        <f ca="1"/>
        <v>Low Cap</v>
      </c>
    </row>
    <row r="27999" spans="11:16">
      <c r="K27999" s="14" t="str">
        <v/>
      </c>
      <c r="L27999" s="14" t="str">
        <v/>
      </c>
      <c r="O27999" s="14" t="str">
        <v/>
      </c>
      <c r="P27999" s="14" t="str">
        <f ca="1"/>
        <v>Low Cap</v>
      </c>
    </row>
    <row r="28000" spans="11:16">
      <c r="K28000" s="14" t="str">
        <v/>
      </c>
      <c r="L28000" s="14" t="str">
        <v/>
      </c>
      <c r="O28000" s="14" t="str">
        <v/>
      </c>
      <c r="P28000" s="14" t="str">
        <f ca="1"/>
        <v>Low Cap</v>
      </c>
    </row>
    <row r="28001" spans="11:16">
      <c r="K28001" s="14" t="str">
        <v/>
      </c>
      <c r="L28001" s="14" t="str">
        <v/>
      </c>
      <c r="O28001" s="14" t="str">
        <v/>
      </c>
      <c r="P28001" s="14" t="str">
        <f ca="1"/>
        <v>Low Cap</v>
      </c>
    </row>
    <row r="28002" spans="11:16">
      <c r="K28002" s="14" t="str">
        <v/>
      </c>
      <c r="L28002" s="14" t="str">
        <v/>
      </c>
      <c r="O28002" s="14" t="str">
        <v/>
      </c>
      <c r="P28002" s="14" t="str">
        <f ca="1"/>
        <v>Low Cap</v>
      </c>
    </row>
    <row r="28003" spans="11:16">
      <c r="K28003" s="14" t="str">
        <v/>
      </c>
      <c r="L28003" s="14" t="str">
        <v/>
      </c>
      <c r="O28003" s="14" t="str">
        <v/>
      </c>
      <c r="P28003" s="14" t="str">
        <f ca="1"/>
        <v>Low Cap</v>
      </c>
    </row>
    <row r="28004" spans="11:16">
      <c r="K28004" s="14" t="str">
        <v/>
      </c>
      <c r="L28004" s="14" t="str">
        <v/>
      </c>
      <c r="O28004" s="14" t="str">
        <v/>
      </c>
      <c r="P28004" s="14" t="str">
        <f ca="1"/>
        <v>Low Cap</v>
      </c>
    </row>
    <row r="28005" spans="11:16">
      <c r="K28005" s="14" t="str">
        <v/>
      </c>
      <c r="L28005" s="14" t="str">
        <v/>
      </c>
      <c r="O28005" s="14" t="str">
        <v/>
      </c>
      <c r="P28005" s="14" t="str">
        <f ca="1"/>
        <v>Low Cap</v>
      </c>
    </row>
    <row r="28006" spans="11:16">
      <c r="K28006" s="14" t="str">
        <v/>
      </c>
      <c r="L28006" s="14" t="str">
        <v/>
      </c>
      <c r="O28006" s="14" t="str">
        <v/>
      </c>
      <c r="P28006" s="14" t="str">
        <f ca="1"/>
        <v>Low Cap</v>
      </c>
    </row>
    <row r="28007" spans="11:16">
      <c r="K28007" s="14" t="str">
        <v/>
      </c>
      <c r="L28007" s="14" t="str">
        <v/>
      </c>
      <c r="O28007" s="14" t="str">
        <v/>
      </c>
      <c r="P28007" s="14" t="str">
        <f ca="1"/>
        <v>Low Cap</v>
      </c>
    </row>
    <row r="28008" spans="11:16">
      <c r="K28008" s="14" t="str">
        <v/>
      </c>
      <c r="L28008" s="14" t="str">
        <v/>
      </c>
      <c r="O28008" s="14" t="str">
        <v/>
      </c>
      <c r="P28008" s="14" t="str">
        <f ca="1"/>
        <v>Low Cap</v>
      </c>
    </row>
    <row r="28009" spans="11:16">
      <c r="K28009" s="14" t="str">
        <v/>
      </c>
      <c r="L28009" s="14" t="str">
        <v/>
      </c>
      <c r="O28009" s="14" t="str">
        <v/>
      </c>
      <c r="P28009" s="14" t="str">
        <f ca="1"/>
        <v>Low Cap</v>
      </c>
    </row>
    <row r="28010" spans="11:16">
      <c r="K28010" s="14" t="str">
        <v/>
      </c>
      <c r="L28010" s="14" t="str">
        <v/>
      </c>
      <c r="O28010" s="14" t="str">
        <v/>
      </c>
      <c r="P28010" s="14" t="str">
        <f ca="1"/>
        <v>Low Cap</v>
      </c>
    </row>
    <row r="28011" spans="11:16">
      <c r="K28011" s="14" t="str">
        <v/>
      </c>
      <c r="L28011" s="14" t="str">
        <v/>
      </c>
      <c r="O28011" s="14" t="str">
        <v/>
      </c>
      <c r="P28011" s="14" t="str">
        <f ca="1"/>
        <v>Low Cap</v>
      </c>
    </row>
    <row r="28012" spans="11:16">
      <c r="K28012" s="14" t="str">
        <v/>
      </c>
      <c r="L28012" s="14" t="str">
        <v/>
      </c>
      <c r="O28012" s="14" t="str">
        <v/>
      </c>
      <c r="P28012" s="14" t="str">
        <f ca="1"/>
        <v>Low Cap</v>
      </c>
    </row>
    <row r="28013" spans="11:16">
      <c r="K28013" s="14" t="str">
        <v/>
      </c>
      <c r="L28013" s="14" t="str">
        <v/>
      </c>
      <c r="O28013" s="14" t="str">
        <v/>
      </c>
      <c r="P28013" s="14" t="str">
        <f ca="1"/>
        <v>Low Cap</v>
      </c>
    </row>
    <row r="28014" spans="11:16">
      <c r="K28014" s="14" t="str">
        <v/>
      </c>
      <c r="L28014" s="14" t="str">
        <v/>
      </c>
      <c r="O28014" s="14" t="str">
        <v/>
      </c>
      <c r="P28014" s="14" t="str">
        <f ca="1"/>
        <v>Low Cap</v>
      </c>
    </row>
    <row r="28015" spans="11:16">
      <c r="K28015" s="14" t="str">
        <v/>
      </c>
      <c r="L28015" s="14" t="str">
        <v/>
      </c>
      <c r="O28015" s="14" t="str">
        <v/>
      </c>
      <c r="P28015" s="14" t="str">
        <f ca="1"/>
        <v>Low Cap</v>
      </c>
    </row>
    <row r="28016" spans="11:16">
      <c r="K28016" s="14" t="str">
        <v/>
      </c>
      <c r="L28016" s="14" t="str">
        <v/>
      </c>
      <c r="O28016" s="14" t="str">
        <v/>
      </c>
      <c r="P28016" s="14" t="str">
        <f ca="1"/>
        <v>Low Cap</v>
      </c>
    </row>
    <row r="28017" spans="11:16">
      <c r="K28017" s="14" t="str">
        <v/>
      </c>
      <c r="L28017" s="14" t="str">
        <v/>
      </c>
      <c r="O28017" s="14" t="str">
        <v/>
      </c>
      <c r="P28017" s="14" t="str">
        <f ca="1"/>
        <v>Low Cap</v>
      </c>
    </row>
    <row r="28018" spans="11:16">
      <c r="K28018" s="14" t="str">
        <v/>
      </c>
      <c r="L28018" s="14" t="str">
        <v/>
      </c>
      <c r="O28018" s="14" t="str">
        <v/>
      </c>
      <c r="P28018" s="14" t="str">
        <f ca="1"/>
        <v>Low Cap</v>
      </c>
    </row>
    <row r="28019" spans="11:16">
      <c r="K28019" s="14" t="str">
        <v/>
      </c>
      <c r="L28019" s="14" t="str">
        <v/>
      </c>
      <c r="O28019" s="14" t="str">
        <v/>
      </c>
      <c r="P28019" s="14" t="str">
        <f ca="1"/>
        <v>Low Cap</v>
      </c>
    </row>
    <row r="28020" spans="11:16">
      <c r="K28020" s="14" t="str">
        <v/>
      </c>
      <c r="L28020" s="14" t="str">
        <v/>
      </c>
      <c r="O28020" s="14" t="str">
        <v/>
      </c>
      <c r="P28020" s="14" t="str">
        <f ca="1"/>
        <v>Low Cap</v>
      </c>
    </row>
    <row r="28021" spans="11:16">
      <c r="K28021" s="14" t="str">
        <v/>
      </c>
      <c r="L28021" s="14" t="str">
        <v/>
      </c>
      <c r="O28021" s="14" t="str">
        <v/>
      </c>
      <c r="P28021" s="14" t="str">
        <f ca="1"/>
        <v>Low Cap</v>
      </c>
    </row>
    <row r="28022" spans="11:16">
      <c r="K28022" s="14" t="str">
        <v/>
      </c>
      <c r="L28022" s="14" t="str">
        <v/>
      </c>
      <c r="O28022" s="14" t="str">
        <v/>
      </c>
      <c r="P28022" s="14" t="str">
        <f ca="1"/>
        <v>Low Cap</v>
      </c>
    </row>
    <row r="28023" spans="11:16">
      <c r="K28023" s="14" t="str">
        <v/>
      </c>
      <c r="L28023" s="14" t="str">
        <v/>
      </c>
      <c r="O28023" s="14" t="str">
        <v/>
      </c>
      <c r="P28023" s="14" t="str">
        <f ca="1"/>
        <v>Low Cap</v>
      </c>
    </row>
    <row r="28024" spans="11:16">
      <c r="K28024" s="14" t="str">
        <v/>
      </c>
      <c r="L28024" s="14" t="str">
        <v/>
      </c>
      <c r="O28024" s="14" t="str">
        <v/>
      </c>
      <c r="P28024" s="14" t="str">
        <f ca="1"/>
        <v>Low Cap</v>
      </c>
    </row>
    <row r="28025" spans="11:16">
      <c r="K28025" s="14" t="str">
        <v/>
      </c>
      <c r="L28025" s="14" t="str">
        <v/>
      </c>
      <c r="O28025" s="14" t="str">
        <v/>
      </c>
      <c r="P28025" s="14" t="str">
        <f ca="1"/>
        <v>Low Cap</v>
      </c>
    </row>
    <row r="28026" spans="11:16">
      <c r="K28026" s="14" t="str">
        <v/>
      </c>
      <c r="L28026" s="14" t="str">
        <v/>
      </c>
      <c r="O28026" s="14" t="str">
        <v/>
      </c>
      <c r="P28026" s="14" t="str">
        <f ca="1"/>
        <v>Low Cap</v>
      </c>
    </row>
    <row r="28027" spans="11:16">
      <c r="K28027" s="14" t="str">
        <v/>
      </c>
      <c r="L28027" s="14" t="str">
        <v/>
      </c>
      <c r="O28027" s="14" t="str">
        <v/>
      </c>
      <c r="P28027" s="14" t="str">
        <f ca="1"/>
        <v>Low Cap</v>
      </c>
    </row>
    <row r="28028" spans="11:16">
      <c r="K28028" s="14" t="str">
        <v/>
      </c>
      <c r="L28028" s="14" t="str">
        <v/>
      </c>
      <c r="O28028" s="14" t="str">
        <v/>
      </c>
      <c r="P28028" s="14" t="str">
        <f ca="1"/>
        <v>Low Cap</v>
      </c>
    </row>
    <row r="28029" spans="11:16">
      <c r="K28029" s="14" t="str">
        <v/>
      </c>
      <c r="L28029" s="14" t="str">
        <v/>
      </c>
      <c r="O28029" s="14" t="str">
        <v/>
      </c>
      <c r="P28029" s="14" t="str">
        <f ca="1"/>
        <v>Low Cap</v>
      </c>
    </row>
    <row r="28030" spans="11:16">
      <c r="K28030" s="14" t="str">
        <v/>
      </c>
      <c r="L28030" s="14" t="str">
        <v/>
      </c>
      <c r="O28030" s="14" t="str">
        <v/>
      </c>
      <c r="P28030" s="14" t="str">
        <f ca="1"/>
        <v>Low Cap</v>
      </c>
    </row>
    <row r="28031" spans="11:16">
      <c r="K28031" s="14" t="str">
        <v/>
      </c>
      <c r="L28031" s="14" t="str">
        <v/>
      </c>
      <c r="O28031" s="14" t="str">
        <v/>
      </c>
      <c r="P28031" s="14" t="str">
        <f ca="1"/>
        <v>Low Cap</v>
      </c>
    </row>
    <row r="28032" spans="11:16">
      <c r="K28032" s="14" t="str">
        <v/>
      </c>
      <c r="L28032" s="14" t="str">
        <v/>
      </c>
      <c r="O28032" s="14" t="str">
        <v/>
      </c>
      <c r="P28032" s="14" t="str">
        <f ca="1"/>
        <v>Low Cap</v>
      </c>
    </row>
    <row r="28033" spans="11:16">
      <c r="K28033" s="14" t="str">
        <v/>
      </c>
      <c r="L28033" s="14" t="str">
        <v/>
      </c>
      <c r="O28033" s="14" t="str">
        <v/>
      </c>
      <c r="P28033" s="14" t="str">
        <f ca="1"/>
        <v>Low Cap</v>
      </c>
    </row>
    <row r="28034" spans="11:16">
      <c r="K28034" s="14" t="str">
        <v/>
      </c>
      <c r="L28034" s="14" t="str">
        <v/>
      </c>
      <c r="O28034" s="14" t="str">
        <v/>
      </c>
      <c r="P28034" s="14" t="str">
        <f ca="1"/>
        <v>Low Cap</v>
      </c>
    </row>
    <row r="28035" spans="11:16">
      <c r="K28035" s="14" t="str">
        <v/>
      </c>
      <c r="L28035" s="14" t="str">
        <v/>
      </c>
      <c r="O28035" s="14" t="str">
        <v/>
      </c>
      <c r="P28035" s="14" t="str">
        <f ca="1"/>
        <v>Low Cap</v>
      </c>
    </row>
    <row r="28036" spans="11:16">
      <c r="K28036" s="14" t="str">
        <v/>
      </c>
      <c r="L28036" s="14" t="str">
        <v/>
      </c>
      <c r="O28036" s="14" t="str">
        <v/>
      </c>
      <c r="P28036" s="14" t="str">
        <f ca="1"/>
        <v>Low Cap</v>
      </c>
    </row>
    <row r="28037" spans="11:16">
      <c r="K28037" s="14" t="str">
        <v/>
      </c>
      <c r="L28037" s="14" t="str">
        <v/>
      </c>
      <c r="O28037" s="14" t="str">
        <v/>
      </c>
      <c r="P28037" s="14" t="str">
        <f ca="1"/>
        <v>Low Cap</v>
      </c>
    </row>
    <row r="28038" spans="11:16">
      <c r="K28038" s="14" t="str">
        <v/>
      </c>
      <c r="L28038" s="14" t="str">
        <v/>
      </c>
      <c r="O28038" s="14" t="str">
        <v/>
      </c>
      <c r="P28038" s="14" t="str">
        <f ca="1"/>
        <v>Low Cap</v>
      </c>
    </row>
    <row r="28039" spans="11:16">
      <c r="K28039" s="14" t="str">
        <v/>
      </c>
      <c r="L28039" s="14" t="str">
        <v/>
      </c>
      <c r="O28039" s="14" t="str">
        <v/>
      </c>
      <c r="P28039" s="14" t="str">
        <f ca="1"/>
        <v>Low Cap</v>
      </c>
    </row>
    <row r="28040" spans="11:16">
      <c r="K28040" s="14" t="str">
        <v/>
      </c>
      <c r="L28040" s="14" t="str">
        <v/>
      </c>
      <c r="O28040" s="14" t="str">
        <v/>
      </c>
      <c r="P28040" s="14" t="str">
        <f ca="1"/>
        <v>Low Cap</v>
      </c>
    </row>
    <row r="28041" spans="11:16">
      <c r="K28041" s="14" t="str">
        <v/>
      </c>
      <c r="L28041" s="14" t="str">
        <v/>
      </c>
      <c r="O28041" s="14" t="str">
        <v/>
      </c>
      <c r="P28041" s="14" t="str">
        <f ca="1"/>
        <v>Low Cap</v>
      </c>
    </row>
    <row r="28042" spans="11:16">
      <c r="K28042" s="14" t="str">
        <v/>
      </c>
      <c r="L28042" s="14" t="str">
        <v/>
      </c>
      <c r="O28042" s="14" t="str">
        <v/>
      </c>
      <c r="P28042" s="14" t="str">
        <f ca="1"/>
        <v>Low Cap</v>
      </c>
    </row>
    <row r="28043" spans="11:16">
      <c r="K28043" s="14" t="str">
        <v/>
      </c>
      <c r="L28043" s="14" t="str">
        <v/>
      </c>
      <c r="O28043" s="14" t="str">
        <v/>
      </c>
      <c r="P28043" s="14" t="str">
        <f ca="1"/>
        <v>Low Cap</v>
      </c>
    </row>
    <row r="28044" spans="11:16">
      <c r="K28044" s="14" t="str">
        <v/>
      </c>
      <c r="L28044" s="14" t="str">
        <v/>
      </c>
      <c r="O28044" s="14" t="str">
        <v/>
      </c>
      <c r="P28044" s="14" t="str">
        <f ca="1"/>
        <v>Low Cap</v>
      </c>
    </row>
    <row r="28045" spans="11:16">
      <c r="K28045" s="14" t="str">
        <v/>
      </c>
      <c r="L28045" s="14" t="str">
        <v/>
      </c>
      <c r="O28045" s="14" t="str">
        <v/>
      </c>
      <c r="P28045" s="14" t="str">
        <f ca="1"/>
        <v>Low Cap</v>
      </c>
    </row>
    <row r="28046" spans="11:16">
      <c r="K28046" s="14" t="str">
        <v/>
      </c>
      <c r="L28046" s="14" t="str">
        <v/>
      </c>
      <c r="O28046" s="14" t="str">
        <v/>
      </c>
      <c r="P28046" s="14" t="str">
        <f ca="1"/>
        <v>Low Cap</v>
      </c>
    </row>
    <row r="28047" spans="11:16">
      <c r="K28047" s="14" t="str">
        <v/>
      </c>
      <c r="L28047" s="14" t="str">
        <v/>
      </c>
      <c r="O28047" s="14" t="str">
        <v/>
      </c>
      <c r="P28047" s="14" t="str">
        <f ca="1"/>
        <v>Low Cap</v>
      </c>
    </row>
    <row r="28048" spans="11:16">
      <c r="K28048" s="14" t="str">
        <v/>
      </c>
      <c r="L28048" s="14" t="str">
        <v/>
      </c>
      <c r="O28048" s="14" t="str">
        <v/>
      </c>
      <c r="P28048" s="14" t="str">
        <f ca="1"/>
        <v>Low Cap</v>
      </c>
    </row>
    <row r="28049" spans="11:16">
      <c r="K28049" s="14" t="str">
        <v/>
      </c>
      <c r="L28049" s="14" t="str">
        <v/>
      </c>
      <c r="O28049" s="14" t="str">
        <v/>
      </c>
      <c r="P28049" s="14" t="str">
        <f ca="1"/>
        <v>Low Cap</v>
      </c>
    </row>
    <row r="28050" spans="11:16">
      <c r="K28050" s="14" t="str">
        <v/>
      </c>
      <c r="L28050" s="14" t="str">
        <v/>
      </c>
      <c r="O28050" s="14" t="str">
        <v/>
      </c>
      <c r="P28050" s="14" t="str">
        <f ca="1"/>
        <v>Low Cap</v>
      </c>
    </row>
    <row r="28051" spans="11:16">
      <c r="K28051" s="14" t="str">
        <v/>
      </c>
      <c r="L28051" s="14" t="str">
        <v/>
      </c>
      <c r="O28051" s="14" t="str">
        <v/>
      </c>
      <c r="P28051" s="14" t="str">
        <f ca="1"/>
        <v>Low Cap</v>
      </c>
    </row>
    <row r="28052" spans="11:16">
      <c r="K28052" s="14" t="str">
        <v/>
      </c>
      <c r="L28052" s="14" t="str">
        <v/>
      </c>
      <c r="O28052" s="14" t="str">
        <v/>
      </c>
      <c r="P28052" s="14" t="str">
        <f ca="1"/>
        <v>Low Cap</v>
      </c>
    </row>
    <row r="28053" spans="11:16">
      <c r="K28053" s="14" t="str">
        <v/>
      </c>
      <c r="L28053" s="14" t="str">
        <v/>
      </c>
      <c r="O28053" s="14" t="str">
        <v/>
      </c>
      <c r="P28053" s="14" t="str">
        <f ca="1"/>
        <v>Low Cap</v>
      </c>
    </row>
    <row r="28054" spans="11:16">
      <c r="K28054" s="14" t="str">
        <v/>
      </c>
      <c r="L28054" s="14" t="str">
        <v/>
      </c>
      <c r="O28054" s="14" t="str">
        <v/>
      </c>
      <c r="P28054" s="14" t="str">
        <f ca="1"/>
        <v>Low Cap</v>
      </c>
    </row>
    <row r="28055" spans="11:16">
      <c r="K28055" s="14" t="str">
        <v/>
      </c>
      <c r="L28055" s="14" t="str">
        <v/>
      </c>
      <c r="O28055" s="14" t="str">
        <v/>
      </c>
      <c r="P28055" s="14" t="str">
        <f ca="1"/>
        <v>Low Cap</v>
      </c>
    </row>
    <row r="28056" spans="11:16">
      <c r="K28056" s="14" t="str">
        <v/>
      </c>
      <c r="L28056" s="14" t="str">
        <v/>
      </c>
      <c r="O28056" s="14" t="str">
        <v/>
      </c>
      <c r="P28056" s="14" t="str">
        <f ca="1"/>
        <v>Low Cap</v>
      </c>
    </row>
    <row r="28057" spans="11:16">
      <c r="K28057" s="14" t="str">
        <v/>
      </c>
      <c r="L28057" s="14" t="str">
        <v/>
      </c>
      <c r="O28057" s="14" t="str">
        <v/>
      </c>
      <c r="P28057" s="14" t="str">
        <f ca="1"/>
        <v>Low Cap</v>
      </c>
    </row>
    <row r="28058" spans="11:16">
      <c r="K28058" s="14" t="str">
        <v/>
      </c>
      <c r="L28058" s="14" t="str">
        <v/>
      </c>
      <c r="O28058" s="14" t="str">
        <v/>
      </c>
      <c r="P28058" s="14" t="str">
        <f ca="1"/>
        <v>Low Cap</v>
      </c>
    </row>
    <row r="28059" spans="11:16">
      <c r="K28059" s="14" t="str">
        <v/>
      </c>
      <c r="L28059" s="14" t="str">
        <v/>
      </c>
      <c r="O28059" s="14" t="str">
        <v/>
      </c>
      <c r="P28059" s="14" t="str">
        <f ca="1"/>
        <v>Low Cap</v>
      </c>
    </row>
    <row r="28060" spans="11:16">
      <c r="K28060" s="14" t="str">
        <v/>
      </c>
      <c r="L28060" s="14" t="str">
        <v/>
      </c>
      <c r="O28060" s="14" t="str">
        <v/>
      </c>
      <c r="P28060" s="14" t="str">
        <f ca="1"/>
        <v>Low Cap</v>
      </c>
    </row>
    <row r="28061" spans="11:16">
      <c r="K28061" s="14" t="str">
        <v/>
      </c>
      <c r="L28061" s="14" t="str">
        <v/>
      </c>
      <c r="O28061" s="14" t="str">
        <v/>
      </c>
      <c r="P28061" s="14" t="str">
        <f ca="1"/>
        <v>Low Cap</v>
      </c>
    </row>
    <row r="28062" spans="11:16">
      <c r="K28062" s="14" t="str">
        <v/>
      </c>
      <c r="L28062" s="14" t="str">
        <v/>
      </c>
      <c r="O28062" s="14" t="str">
        <v/>
      </c>
      <c r="P28062" s="14" t="str">
        <f ca="1"/>
        <v>Low Cap</v>
      </c>
    </row>
    <row r="28063" spans="11:16">
      <c r="K28063" s="14" t="str">
        <v/>
      </c>
      <c r="L28063" s="14" t="str">
        <v/>
      </c>
      <c r="O28063" s="14" t="str">
        <v/>
      </c>
      <c r="P28063" s="14" t="str">
        <f ca="1"/>
        <v>Low Cap</v>
      </c>
    </row>
    <row r="28064" spans="11:16">
      <c r="K28064" s="14" t="str">
        <v/>
      </c>
      <c r="L28064" s="14" t="str">
        <v/>
      </c>
      <c r="O28064" s="14" t="str">
        <v/>
      </c>
      <c r="P28064" s="14" t="str">
        <f ca="1"/>
        <v>Low Cap</v>
      </c>
    </row>
    <row r="28065" spans="11:16">
      <c r="K28065" s="14" t="str">
        <v/>
      </c>
      <c r="L28065" s="14" t="str">
        <v/>
      </c>
      <c r="O28065" s="14" t="str">
        <v/>
      </c>
      <c r="P28065" s="14" t="str">
        <f ca="1"/>
        <v>Low Cap</v>
      </c>
    </row>
    <row r="28066" spans="11:16">
      <c r="K28066" s="14" t="str">
        <v/>
      </c>
      <c r="L28066" s="14" t="str">
        <v/>
      </c>
      <c r="O28066" s="14" t="str">
        <v/>
      </c>
      <c r="P28066" s="14" t="str">
        <f ca="1"/>
        <v>Low Cap</v>
      </c>
    </row>
    <row r="28067" spans="11:16">
      <c r="K28067" s="14" t="str">
        <v/>
      </c>
      <c r="L28067" s="14" t="str">
        <v/>
      </c>
      <c r="O28067" s="14" t="str">
        <v/>
      </c>
      <c r="P28067" s="14" t="str">
        <f ca="1"/>
        <v>Low Cap</v>
      </c>
    </row>
    <row r="28068" spans="11:16">
      <c r="K28068" s="14" t="str">
        <v/>
      </c>
      <c r="L28068" s="14" t="str">
        <v/>
      </c>
      <c r="O28068" s="14" t="str">
        <v/>
      </c>
      <c r="P28068" s="14" t="str">
        <f ca="1"/>
        <v>Low Cap</v>
      </c>
    </row>
    <row r="28069" spans="11:16">
      <c r="K28069" s="14" t="str">
        <v/>
      </c>
      <c r="L28069" s="14" t="str">
        <v/>
      </c>
      <c r="O28069" s="14" t="str">
        <v/>
      </c>
      <c r="P28069" s="14" t="str">
        <f ca="1"/>
        <v>Low Cap</v>
      </c>
    </row>
    <row r="28070" spans="11:16">
      <c r="K28070" s="14" t="str">
        <v/>
      </c>
      <c r="L28070" s="14" t="str">
        <v/>
      </c>
      <c r="O28070" s="14" t="str">
        <v/>
      </c>
      <c r="P28070" s="14" t="str">
        <f ca="1"/>
        <v>Low Cap</v>
      </c>
    </row>
    <row r="28071" spans="11:16">
      <c r="K28071" s="14" t="str">
        <v/>
      </c>
      <c r="L28071" s="14" t="str">
        <v/>
      </c>
      <c r="O28071" s="14" t="str">
        <v/>
      </c>
      <c r="P28071" s="14" t="str">
        <f ca="1"/>
        <v>Low Cap</v>
      </c>
    </row>
    <row r="28072" spans="11:16">
      <c r="K28072" s="14" t="str">
        <v/>
      </c>
      <c r="L28072" s="14" t="str">
        <v/>
      </c>
      <c r="O28072" s="14" t="str">
        <v/>
      </c>
      <c r="P28072" s="14" t="str">
        <f ca="1"/>
        <v>Low Cap</v>
      </c>
    </row>
    <row r="28073" spans="11:16">
      <c r="K28073" s="14" t="str">
        <v/>
      </c>
      <c r="L28073" s="14" t="str">
        <v/>
      </c>
      <c r="O28073" s="14" t="str">
        <v/>
      </c>
      <c r="P28073" s="14" t="str">
        <f ca="1"/>
        <v>Low Cap</v>
      </c>
    </row>
    <row r="28074" spans="11:16">
      <c r="K28074" s="14" t="str">
        <v/>
      </c>
      <c r="L28074" s="14" t="str">
        <v/>
      </c>
      <c r="O28074" s="14" t="str">
        <v/>
      </c>
      <c r="P28074" s="14" t="str">
        <f ca="1"/>
        <v>Low Cap</v>
      </c>
    </row>
    <row r="28075" spans="11:16">
      <c r="K28075" s="14" t="str">
        <v/>
      </c>
      <c r="L28075" s="14" t="str">
        <v/>
      </c>
      <c r="O28075" s="14" t="str">
        <v/>
      </c>
      <c r="P28075" s="14" t="str">
        <f ca="1"/>
        <v>Low Cap</v>
      </c>
    </row>
    <row r="28076" spans="11:16">
      <c r="K28076" s="14" t="str">
        <v/>
      </c>
      <c r="L28076" s="14" t="str">
        <v/>
      </c>
      <c r="O28076" s="14" t="str">
        <v/>
      </c>
      <c r="P28076" s="14" t="str">
        <f ca="1"/>
        <v>Low Cap</v>
      </c>
    </row>
    <row r="28077" spans="11:16">
      <c r="K28077" s="14" t="str">
        <v/>
      </c>
      <c r="L28077" s="14" t="str">
        <v/>
      </c>
      <c r="O28077" s="14" t="str">
        <v/>
      </c>
      <c r="P28077" s="14" t="str">
        <f ca="1"/>
        <v>Low Cap</v>
      </c>
    </row>
    <row r="28078" spans="11:16">
      <c r="K28078" s="14" t="str">
        <v/>
      </c>
      <c r="L28078" s="14" t="str">
        <v/>
      </c>
      <c r="O28078" s="14" t="str">
        <v/>
      </c>
      <c r="P28078" s="14" t="str">
        <f ca="1"/>
        <v>Low Cap</v>
      </c>
    </row>
    <row r="28079" spans="11:16">
      <c r="K28079" s="14" t="str">
        <v/>
      </c>
      <c r="L28079" s="14" t="str">
        <v/>
      </c>
      <c r="O28079" s="14" t="str">
        <v/>
      </c>
      <c r="P28079" s="14" t="str">
        <f ca="1"/>
        <v>Low Cap</v>
      </c>
    </row>
    <row r="28080" spans="11:16">
      <c r="K28080" s="14" t="str">
        <v/>
      </c>
      <c r="L28080" s="14" t="str">
        <v/>
      </c>
      <c r="O28080" s="14" t="str">
        <v/>
      </c>
      <c r="P28080" s="14" t="str">
        <f ca="1"/>
        <v>Low Cap</v>
      </c>
    </row>
    <row r="28081" spans="11:16">
      <c r="K28081" s="14" t="str">
        <v/>
      </c>
      <c r="L28081" s="14" t="str">
        <v/>
      </c>
      <c r="O28081" s="14" t="str">
        <v/>
      </c>
      <c r="P28081" s="14" t="str">
        <f ca="1"/>
        <v>Low Cap</v>
      </c>
    </row>
    <row r="28082" spans="11:16">
      <c r="K28082" s="14" t="str">
        <v/>
      </c>
      <c r="L28082" s="14" t="str">
        <v/>
      </c>
      <c r="O28082" s="14" t="str">
        <v/>
      </c>
      <c r="P28082" s="14" t="str">
        <f ca="1"/>
        <v>Low Cap</v>
      </c>
    </row>
    <row r="28083" spans="11:16">
      <c r="K28083" s="14" t="str">
        <v/>
      </c>
      <c r="L28083" s="14" t="str">
        <v/>
      </c>
      <c r="O28083" s="14" t="str">
        <v/>
      </c>
      <c r="P28083" s="14" t="str">
        <f ca="1"/>
        <v>Low Cap</v>
      </c>
    </row>
    <row r="28084" spans="11:16">
      <c r="K28084" s="14" t="str">
        <v/>
      </c>
      <c r="L28084" s="14" t="str">
        <v/>
      </c>
      <c r="O28084" s="14" t="str">
        <v/>
      </c>
      <c r="P28084" s="14" t="str">
        <f ca="1"/>
        <v>Low Cap</v>
      </c>
    </row>
    <row r="28085" spans="11:16">
      <c r="K28085" s="14" t="str">
        <v/>
      </c>
      <c r="L28085" s="14" t="str">
        <v/>
      </c>
      <c r="O28085" s="14" t="str">
        <v/>
      </c>
      <c r="P28085" s="14" t="str">
        <f ca="1"/>
        <v>Low Cap</v>
      </c>
    </row>
    <row r="28086" spans="11:16">
      <c r="K28086" s="14" t="str">
        <v/>
      </c>
      <c r="L28086" s="14" t="str">
        <v/>
      </c>
      <c r="O28086" s="14" t="str">
        <v/>
      </c>
      <c r="P28086" s="14" t="str">
        <f ca="1"/>
        <v>Low Cap</v>
      </c>
    </row>
    <row r="28087" spans="11:16">
      <c r="K28087" s="14" t="str">
        <v/>
      </c>
      <c r="L28087" s="14" t="str">
        <v/>
      </c>
      <c r="O28087" s="14" t="str">
        <v/>
      </c>
      <c r="P28087" s="14" t="str">
        <f ca="1"/>
        <v>Low Cap</v>
      </c>
    </row>
    <row r="28088" spans="11:16">
      <c r="K28088" s="14" t="str">
        <v/>
      </c>
      <c r="L28088" s="14" t="str">
        <v/>
      </c>
      <c r="O28088" s="14" t="str">
        <v/>
      </c>
      <c r="P28088" s="14" t="str">
        <f ca="1"/>
        <v>Low Cap</v>
      </c>
    </row>
    <row r="28089" spans="11:16">
      <c r="K28089" s="14" t="str">
        <v/>
      </c>
      <c r="L28089" s="14" t="str">
        <v/>
      </c>
      <c r="O28089" s="14" t="str">
        <v/>
      </c>
      <c r="P28089" s="14" t="str">
        <f ca="1"/>
        <v>Low Cap</v>
      </c>
    </row>
    <row r="28090" spans="11:16">
      <c r="K28090" s="14" t="str">
        <v/>
      </c>
      <c r="L28090" s="14" t="str">
        <v/>
      </c>
      <c r="O28090" s="14" t="str">
        <v/>
      </c>
      <c r="P28090" s="14" t="str">
        <f ca="1"/>
        <v>Low Cap</v>
      </c>
    </row>
    <row r="28091" spans="11:16">
      <c r="K28091" s="14" t="str">
        <v/>
      </c>
      <c r="L28091" s="14" t="str">
        <v/>
      </c>
      <c r="O28091" s="14" t="str">
        <v/>
      </c>
      <c r="P28091" s="14" t="str">
        <f ca="1"/>
        <v>Low Cap</v>
      </c>
    </row>
    <row r="28092" spans="11:16">
      <c r="K28092" s="14" t="str">
        <v/>
      </c>
      <c r="L28092" s="14" t="str">
        <v/>
      </c>
      <c r="O28092" s="14" t="str">
        <v/>
      </c>
      <c r="P28092" s="14" t="str">
        <f ca="1"/>
        <v>Low Cap</v>
      </c>
    </row>
    <row r="28093" spans="11:16">
      <c r="K28093" s="14" t="str">
        <v/>
      </c>
      <c r="L28093" s="14" t="str">
        <v/>
      </c>
      <c r="O28093" s="14" t="str">
        <v/>
      </c>
      <c r="P28093" s="14" t="str">
        <f ca="1"/>
        <v>Low Cap</v>
      </c>
    </row>
    <row r="28094" spans="11:16">
      <c r="K28094" s="14" t="str">
        <v/>
      </c>
      <c r="L28094" s="14" t="str">
        <v/>
      </c>
      <c r="O28094" s="14" t="str">
        <v/>
      </c>
      <c r="P28094" s="14" t="str">
        <f ca="1"/>
        <v>Low Cap</v>
      </c>
    </row>
    <row r="28095" spans="11:16">
      <c r="K28095" s="14" t="str">
        <v/>
      </c>
      <c r="L28095" s="14" t="str">
        <v/>
      </c>
      <c r="O28095" s="14" t="str">
        <v/>
      </c>
      <c r="P28095" s="14" t="str">
        <f ca="1"/>
        <v>Low Cap</v>
      </c>
    </row>
    <row r="28096" spans="11:16">
      <c r="K28096" s="14" t="str">
        <v/>
      </c>
      <c r="L28096" s="14" t="str">
        <v/>
      </c>
      <c r="O28096" s="14" t="str">
        <v/>
      </c>
      <c r="P28096" s="14" t="str">
        <f ca="1"/>
        <v>Low Cap</v>
      </c>
    </row>
    <row r="28097" spans="11:16">
      <c r="K28097" s="14" t="str">
        <v/>
      </c>
      <c r="L28097" s="14" t="str">
        <v/>
      </c>
      <c r="O28097" s="14" t="str">
        <v/>
      </c>
      <c r="P28097" s="14" t="str">
        <f ca="1"/>
        <v>Low Cap</v>
      </c>
    </row>
    <row r="28098" spans="11:16">
      <c r="K28098" s="14" t="str">
        <v/>
      </c>
      <c r="L28098" s="14" t="str">
        <v/>
      </c>
      <c r="O28098" s="14" t="str">
        <v/>
      </c>
      <c r="P28098" s="14" t="str">
        <f ca="1"/>
        <v>Low Cap</v>
      </c>
    </row>
    <row r="28099" spans="11:16">
      <c r="K28099" s="14" t="str">
        <v/>
      </c>
      <c r="L28099" s="14" t="str">
        <v/>
      </c>
      <c r="O28099" s="14" t="str">
        <v/>
      </c>
      <c r="P28099" s="14" t="str">
        <f ca="1"/>
        <v>Low Cap</v>
      </c>
    </row>
    <row r="28100" spans="11:16">
      <c r="K28100" s="14" t="str">
        <v/>
      </c>
      <c r="L28100" s="14" t="str">
        <v/>
      </c>
      <c r="O28100" s="14" t="str">
        <v/>
      </c>
      <c r="P28100" s="14" t="str">
        <f ca="1"/>
        <v>Low Cap</v>
      </c>
    </row>
    <row r="28101" spans="11:16">
      <c r="K28101" s="14" t="str">
        <v/>
      </c>
      <c r="L28101" s="14" t="str">
        <v/>
      </c>
      <c r="O28101" s="14" t="str">
        <v/>
      </c>
      <c r="P28101" s="14" t="str">
        <f ca="1"/>
        <v>Low Cap</v>
      </c>
    </row>
    <row r="28102" spans="11:16">
      <c r="K28102" s="14" t="str">
        <v/>
      </c>
      <c r="L28102" s="14" t="str">
        <v/>
      </c>
      <c r="O28102" s="14" t="str">
        <v/>
      </c>
      <c r="P28102" s="14" t="str">
        <f ca="1"/>
        <v>Low Cap</v>
      </c>
    </row>
    <row r="28103" spans="11:16">
      <c r="K28103" s="14" t="str">
        <v/>
      </c>
      <c r="L28103" s="14" t="str">
        <v/>
      </c>
      <c r="O28103" s="14" t="str">
        <v/>
      </c>
      <c r="P28103" s="14" t="str">
        <f ca="1"/>
        <v>Low Cap</v>
      </c>
    </row>
    <row r="28104" spans="11:16">
      <c r="K28104" s="14" t="str">
        <v/>
      </c>
      <c r="L28104" s="14" t="str">
        <v/>
      </c>
      <c r="O28104" s="14" t="str">
        <v/>
      </c>
      <c r="P28104" s="14" t="str">
        <f ca="1"/>
        <v>Low Cap</v>
      </c>
    </row>
    <row r="28105" spans="11:16">
      <c r="K28105" s="14" t="str">
        <v/>
      </c>
      <c r="L28105" s="14" t="str">
        <v/>
      </c>
      <c r="O28105" s="14" t="str">
        <v/>
      </c>
      <c r="P28105" s="14" t="str">
        <f ca="1"/>
        <v>Low Cap</v>
      </c>
    </row>
    <row r="28106" spans="11:16">
      <c r="K28106" s="14" t="str">
        <v/>
      </c>
      <c r="L28106" s="14" t="str">
        <v/>
      </c>
      <c r="O28106" s="14" t="str">
        <v/>
      </c>
      <c r="P28106" s="14" t="str">
        <f ca="1"/>
        <v>Low Cap</v>
      </c>
    </row>
    <row r="28107" spans="11:16">
      <c r="K28107" s="14" t="str">
        <v/>
      </c>
      <c r="L28107" s="14" t="str">
        <v/>
      </c>
      <c r="O28107" s="14" t="str">
        <v/>
      </c>
      <c r="P28107" s="14" t="str">
        <f ca="1"/>
        <v>Low Cap</v>
      </c>
    </row>
    <row r="28108" spans="11:16">
      <c r="K28108" s="14" t="str">
        <v/>
      </c>
      <c r="L28108" s="14" t="str">
        <v/>
      </c>
      <c r="O28108" s="14" t="str">
        <v/>
      </c>
      <c r="P28108" s="14" t="str">
        <f ca="1"/>
        <v>Low Cap</v>
      </c>
    </row>
    <row r="28109" spans="11:16">
      <c r="K28109" s="14" t="str">
        <v/>
      </c>
      <c r="L28109" s="14" t="str">
        <v/>
      </c>
      <c r="O28109" s="14" t="str">
        <v/>
      </c>
      <c r="P28109" s="14" t="str">
        <f ca="1"/>
        <v>Low Cap</v>
      </c>
    </row>
    <row r="28110" spans="11:16">
      <c r="K28110" s="14" t="str">
        <v/>
      </c>
      <c r="L28110" s="14" t="str">
        <v/>
      </c>
      <c r="O28110" s="14" t="str">
        <v/>
      </c>
      <c r="P28110" s="14" t="str">
        <f ca="1"/>
        <v>Low Cap</v>
      </c>
    </row>
    <row r="28111" spans="11:16">
      <c r="K28111" s="14" t="str">
        <v/>
      </c>
      <c r="L28111" s="14" t="str">
        <v/>
      </c>
      <c r="O28111" s="14" t="str">
        <v/>
      </c>
      <c r="P28111" s="14" t="str">
        <f ca="1"/>
        <v>Low Cap</v>
      </c>
    </row>
    <row r="28112" spans="11:16">
      <c r="K28112" s="14" t="str">
        <v/>
      </c>
      <c r="L28112" s="14" t="str">
        <v/>
      </c>
      <c r="O28112" s="14" t="str">
        <v/>
      </c>
      <c r="P28112" s="14" t="str">
        <f ca="1"/>
        <v>Low Cap</v>
      </c>
    </row>
    <row r="28113" spans="11:16">
      <c r="K28113" s="14" t="str">
        <v/>
      </c>
      <c r="L28113" s="14" t="str">
        <v/>
      </c>
      <c r="O28113" s="14" t="str">
        <v/>
      </c>
      <c r="P28113" s="14" t="str">
        <f ca="1"/>
        <v>Low Cap</v>
      </c>
    </row>
    <row r="28114" spans="11:16">
      <c r="K28114" s="14" t="str">
        <v/>
      </c>
      <c r="L28114" s="14" t="str">
        <v/>
      </c>
      <c r="O28114" s="14" t="str">
        <v/>
      </c>
      <c r="P28114" s="14" t="str">
        <f ca="1"/>
        <v>Low Cap</v>
      </c>
    </row>
    <row r="28115" spans="11:16">
      <c r="K28115" s="14" t="str">
        <v/>
      </c>
      <c r="L28115" s="14" t="str">
        <v/>
      </c>
      <c r="O28115" s="14" t="str">
        <v/>
      </c>
      <c r="P28115" s="14" t="str">
        <f ca="1"/>
        <v>Low Cap</v>
      </c>
    </row>
    <row r="28116" spans="11:16">
      <c r="K28116" s="14" t="str">
        <v/>
      </c>
      <c r="L28116" s="14" t="str">
        <v/>
      </c>
      <c r="O28116" s="14" t="str">
        <v/>
      </c>
      <c r="P28116" s="14" t="str">
        <f ca="1"/>
        <v>Low Cap</v>
      </c>
    </row>
    <row r="28117" spans="11:16">
      <c r="K28117" s="14" t="str">
        <v/>
      </c>
      <c r="L28117" s="14" t="str">
        <v/>
      </c>
      <c r="O28117" s="14" t="str">
        <v/>
      </c>
      <c r="P28117" s="14" t="str">
        <f ca="1"/>
        <v>Low Cap</v>
      </c>
    </row>
    <row r="28118" spans="11:16">
      <c r="K28118" s="14" t="str">
        <v/>
      </c>
      <c r="L28118" s="14" t="str">
        <v/>
      </c>
      <c r="O28118" s="14" t="str">
        <v/>
      </c>
      <c r="P28118" s="14" t="str">
        <f ca="1"/>
        <v>Low Cap</v>
      </c>
    </row>
    <row r="28119" spans="11:16">
      <c r="K28119" s="14" t="str">
        <v/>
      </c>
      <c r="L28119" s="14" t="str">
        <v/>
      </c>
      <c r="O28119" s="14" t="str">
        <v/>
      </c>
      <c r="P28119" s="14" t="str">
        <f ca="1"/>
        <v>Low Cap</v>
      </c>
    </row>
    <row r="28120" spans="11:16">
      <c r="K28120" s="14" t="str">
        <v/>
      </c>
      <c r="L28120" s="14" t="str">
        <v/>
      </c>
      <c r="O28120" s="14" t="str">
        <v/>
      </c>
      <c r="P28120" s="14" t="str">
        <f ca="1"/>
        <v>Low Cap</v>
      </c>
    </row>
    <row r="28121" spans="11:16">
      <c r="K28121" s="14" t="str">
        <v/>
      </c>
      <c r="L28121" s="14" t="str">
        <v/>
      </c>
      <c r="O28121" s="14" t="str">
        <v/>
      </c>
      <c r="P28121" s="14" t="str">
        <f ca="1"/>
        <v>Low Cap</v>
      </c>
    </row>
    <row r="28122" spans="11:16">
      <c r="K28122" s="14" t="str">
        <v/>
      </c>
      <c r="L28122" s="14" t="str">
        <v/>
      </c>
      <c r="O28122" s="14" t="str">
        <v/>
      </c>
      <c r="P28122" s="14" t="str">
        <f ca="1"/>
        <v>Low Cap</v>
      </c>
    </row>
    <row r="28123" spans="11:16">
      <c r="K28123" s="14" t="str">
        <v/>
      </c>
      <c r="L28123" s="14" t="str">
        <v/>
      </c>
      <c r="O28123" s="14" t="str">
        <v/>
      </c>
      <c r="P28123" s="14" t="str">
        <f ca="1"/>
        <v>Low Cap</v>
      </c>
    </row>
    <row r="28124" spans="11:16">
      <c r="K28124" s="14" t="str">
        <v/>
      </c>
      <c r="L28124" s="14" t="str">
        <v/>
      </c>
      <c r="O28124" s="14" t="str">
        <v/>
      </c>
      <c r="P28124" s="14" t="str">
        <f ca="1"/>
        <v>Low Cap</v>
      </c>
    </row>
    <row r="28125" spans="11:16">
      <c r="K28125" s="14" t="str">
        <v/>
      </c>
      <c r="L28125" s="14" t="str">
        <v/>
      </c>
      <c r="O28125" s="14" t="str">
        <v/>
      </c>
      <c r="P28125" s="14" t="str">
        <f ca="1"/>
        <v>Low Cap</v>
      </c>
    </row>
    <row r="28126" spans="11:16">
      <c r="K28126" s="14" t="str">
        <v/>
      </c>
      <c r="L28126" s="14" t="str">
        <v/>
      </c>
      <c r="O28126" s="14" t="str">
        <v/>
      </c>
      <c r="P28126" s="14" t="str">
        <f ca="1"/>
        <v>Low Cap</v>
      </c>
    </row>
    <row r="28127" spans="11:16">
      <c r="K28127" s="14" t="str">
        <v/>
      </c>
      <c r="L28127" s="14" t="str">
        <v/>
      </c>
      <c r="O28127" s="14" t="str">
        <v/>
      </c>
      <c r="P28127" s="14" t="str">
        <f ca="1"/>
        <v>Low Cap</v>
      </c>
    </row>
    <row r="28128" spans="11:16">
      <c r="K28128" s="14" t="str">
        <v/>
      </c>
      <c r="L28128" s="14" t="str">
        <v/>
      </c>
      <c r="O28128" s="14" t="str">
        <v/>
      </c>
      <c r="P28128" s="14" t="str">
        <f ca="1"/>
        <v>Low Cap</v>
      </c>
    </row>
    <row r="28129" spans="11:16">
      <c r="K28129" s="14" t="str">
        <v/>
      </c>
      <c r="L28129" s="14" t="str">
        <v/>
      </c>
      <c r="O28129" s="14" t="str">
        <v/>
      </c>
      <c r="P28129" s="14" t="str">
        <f ca="1"/>
        <v>Low Cap</v>
      </c>
    </row>
    <row r="28130" spans="11:16">
      <c r="K28130" s="14" t="str">
        <v/>
      </c>
      <c r="L28130" s="14" t="str">
        <v/>
      </c>
      <c r="O28130" s="14" t="str">
        <v/>
      </c>
      <c r="P28130" s="14" t="str">
        <f ca="1"/>
        <v>Low Cap</v>
      </c>
    </row>
    <row r="28131" spans="11:16">
      <c r="K28131" s="14" t="str">
        <v/>
      </c>
      <c r="L28131" s="14" t="str">
        <v/>
      </c>
      <c r="O28131" s="14" t="str">
        <v/>
      </c>
      <c r="P28131" s="14" t="str">
        <f ca="1"/>
        <v>Low Cap</v>
      </c>
    </row>
    <row r="28132" spans="11:16">
      <c r="K28132" s="14" t="str">
        <v/>
      </c>
      <c r="L28132" s="14" t="str">
        <v/>
      </c>
      <c r="O28132" s="14" t="str">
        <v/>
      </c>
      <c r="P28132" s="14" t="str">
        <f ca="1"/>
        <v>Low Cap</v>
      </c>
    </row>
    <row r="28133" spans="11:16">
      <c r="K28133" s="14" t="str">
        <v/>
      </c>
      <c r="L28133" s="14" t="str">
        <v/>
      </c>
      <c r="O28133" s="14" t="str">
        <v/>
      </c>
      <c r="P28133" s="14" t="str">
        <f ca="1"/>
        <v>Low Cap</v>
      </c>
    </row>
    <row r="28134" spans="11:16">
      <c r="K28134" s="14" t="str">
        <v/>
      </c>
      <c r="L28134" s="14" t="str">
        <v/>
      </c>
      <c r="O28134" s="14" t="str">
        <v/>
      </c>
      <c r="P28134" s="14" t="str">
        <f ca="1"/>
        <v>Low Cap</v>
      </c>
    </row>
    <row r="28135" spans="11:16">
      <c r="K28135" s="14" t="str">
        <v/>
      </c>
      <c r="L28135" s="14" t="str">
        <v/>
      </c>
      <c r="O28135" s="14" t="str">
        <v/>
      </c>
      <c r="P28135" s="14" t="str">
        <f ca="1"/>
        <v>Low Cap</v>
      </c>
    </row>
    <row r="28136" spans="11:16">
      <c r="K28136" s="14" t="str">
        <v/>
      </c>
      <c r="L28136" s="14" t="str">
        <v/>
      </c>
      <c r="O28136" s="14" t="str">
        <v/>
      </c>
      <c r="P28136" s="14" t="str">
        <f ca="1"/>
        <v>Low Cap</v>
      </c>
    </row>
    <row r="28137" spans="11:16">
      <c r="K28137" s="14" t="str">
        <v/>
      </c>
      <c r="L28137" s="14" t="str">
        <v/>
      </c>
      <c r="O28137" s="14" t="str">
        <v/>
      </c>
      <c r="P28137" s="14" t="str">
        <f ca="1"/>
        <v>Low Cap</v>
      </c>
    </row>
    <row r="28138" spans="11:16">
      <c r="K28138" s="14" t="str">
        <v/>
      </c>
      <c r="L28138" s="14" t="str">
        <v/>
      </c>
      <c r="O28138" s="14" t="str">
        <v/>
      </c>
      <c r="P28138" s="14" t="str">
        <f ca="1"/>
        <v>Low Cap</v>
      </c>
    </row>
    <row r="28139" spans="11:16">
      <c r="K28139" s="14" t="str">
        <v/>
      </c>
      <c r="L28139" s="14" t="str">
        <v/>
      </c>
      <c r="O28139" s="14" t="str">
        <v/>
      </c>
      <c r="P28139" s="14" t="str">
        <f ca="1"/>
        <v>Low Cap</v>
      </c>
    </row>
    <row r="28140" spans="11:16">
      <c r="K28140" s="14" t="str">
        <v/>
      </c>
      <c r="L28140" s="14" t="str">
        <v/>
      </c>
      <c r="O28140" s="14" t="str">
        <v/>
      </c>
      <c r="P28140" s="14" t="str">
        <f ca="1"/>
        <v>Low Cap</v>
      </c>
    </row>
    <row r="28141" spans="11:16">
      <c r="K28141" s="14" t="str">
        <v/>
      </c>
      <c r="L28141" s="14" t="str">
        <v/>
      </c>
      <c r="O28141" s="14" t="str">
        <v/>
      </c>
      <c r="P28141" s="14" t="str">
        <f ca="1"/>
        <v>Low Cap</v>
      </c>
    </row>
    <row r="28142" spans="11:16">
      <c r="K28142" s="14" t="str">
        <v/>
      </c>
      <c r="L28142" s="14" t="str">
        <v/>
      </c>
      <c r="O28142" s="14" t="str">
        <v/>
      </c>
      <c r="P28142" s="14" t="str">
        <f ca="1"/>
        <v>Low Cap</v>
      </c>
    </row>
    <row r="28143" spans="11:16">
      <c r="K28143" s="14" t="str">
        <v/>
      </c>
      <c r="L28143" s="14" t="str">
        <v/>
      </c>
      <c r="O28143" s="14" t="str">
        <v/>
      </c>
      <c r="P28143" s="14" t="str">
        <f ca="1"/>
        <v>Low Cap</v>
      </c>
    </row>
    <row r="28144" spans="11:16">
      <c r="K28144" s="14" t="str">
        <v/>
      </c>
      <c r="L28144" s="14" t="str">
        <v/>
      </c>
      <c r="O28144" s="14" t="str">
        <v/>
      </c>
      <c r="P28144" s="14" t="str">
        <f ca="1"/>
        <v>Low Cap</v>
      </c>
    </row>
    <row r="28145" spans="11:16">
      <c r="K28145" s="14" t="str">
        <v/>
      </c>
      <c r="L28145" s="14" t="str">
        <v/>
      </c>
      <c r="O28145" s="14" t="str">
        <v/>
      </c>
      <c r="P28145" s="14" t="str">
        <f ca="1"/>
        <v>Low Cap</v>
      </c>
    </row>
    <row r="28146" spans="11:16">
      <c r="K28146" s="14" t="str">
        <v/>
      </c>
      <c r="L28146" s="14" t="str">
        <v/>
      </c>
      <c r="O28146" s="14" t="str">
        <v/>
      </c>
      <c r="P28146" s="14" t="str">
        <f ca="1"/>
        <v>Low Cap</v>
      </c>
    </row>
    <row r="28147" spans="11:16">
      <c r="K28147" s="14" t="str">
        <v/>
      </c>
      <c r="L28147" s="14" t="str">
        <v/>
      </c>
      <c r="O28147" s="14" t="str">
        <v/>
      </c>
      <c r="P28147" s="14" t="str">
        <f ca="1"/>
        <v>Low Cap</v>
      </c>
    </row>
    <row r="28148" spans="11:16">
      <c r="K28148" s="14" t="str">
        <v/>
      </c>
      <c r="L28148" s="14" t="str">
        <v/>
      </c>
      <c r="O28148" s="14" t="str">
        <v/>
      </c>
      <c r="P28148" s="14" t="str">
        <f ca="1"/>
        <v>Low Cap</v>
      </c>
    </row>
    <row r="28149" spans="11:16">
      <c r="K28149" s="14" t="str">
        <v/>
      </c>
      <c r="L28149" s="14" t="str">
        <v/>
      </c>
      <c r="O28149" s="14" t="str">
        <v/>
      </c>
      <c r="P28149" s="14" t="str">
        <f ca="1"/>
        <v>Low Cap</v>
      </c>
    </row>
    <row r="28150" spans="11:16">
      <c r="K28150" s="14" t="str">
        <v/>
      </c>
      <c r="L28150" s="14" t="str">
        <v/>
      </c>
      <c r="O28150" s="14" t="str">
        <v/>
      </c>
      <c r="P28150" s="14" t="str">
        <f ca="1"/>
        <v>Low Cap</v>
      </c>
    </row>
    <row r="28151" spans="11:16">
      <c r="K28151" s="14" t="str">
        <v/>
      </c>
      <c r="L28151" s="14" t="str">
        <v/>
      </c>
      <c r="O28151" s="14" t="str">
        <v/>
      </c>
      <c r="P28151" s="14" t="str">
        <f ca="1"/>
        <v>Low Cap</v>
      </c>
    </row>
    <row r="28152" spans="11:16">
      <c r="K28152" s="14" t="str">
        <v/>
      </c>
      <c r="L28152" s="14" t="str">
        <v/>
      </c>
      <c r="O28152" s="14" t="str">
        <v/>
      </c>
      <c r="P28152" s="14" t="str">
        <f ca="1"/>
        <v>Low Cap</v>
      </c>
    </row>
    <row r="28153" spans="11:16">
      <c r="K28153" s="14" t="str">
        <v/>
      </c>
      <c r="L28153" s="14" t="str">
        <v/>
      </c>
      <c r="O28153" s="14" t="str">
        <v/>
      </c>
      <c r="P28153" s="14" t="str">
        <f ca="1"/>
        <v>Low Cap</v>
      </c>
    </row>
    <row r="28154" spans="11:16">
      <c r="K28154" s="14" t="str">
        <v/>
      </c>
      <c r="L28154" s="14" t="str">
        <v/>
      </c>
      <c r="O28154" s="14" t="str">
        <v/>
      </c>
      <c r="P28154" s="14" t="str">
        <f ca="1"/>
        <v>Low Cap</v>
      </c>
    </row>
    <row r="28155" spans="11:16">
      <c r="K28155" s="14" t="str">
        <v/>
      </c>
      <c r="L28155" s="14" t="str">
        <v/>
      </c>
      <c r="O28155" s="14" t="str">
        <v/>
      </c>
      <c r="P28155" s="14" t="str">
        <f ca="1"/>
        <v>Low Cap</v>
      </c>
    </row>
    <row r="28156" spans="11:16">
      <c r="K28156" s="14" t="str">
        <v/>
      </c>
      <c r="L28156" s="14" t="str">
        <v/>
      </c>
      <c r="O28156" s="14" t="str">
        <v/>
      </c>
      <c r="P28156" s="14" t="str">
        <f ca="1"/>
        <v>Low Cap</v>
      </c>
    </row>
    <row r="28157" spans="11:16">
      <c r="K28157" s="14" t="str">
        <v/>
      </c>
      <c r="L28157" s="14" t="str">
        <v/>
      </c>
      <c r="O28157" s="14" t="str">
        <v/>
      </c>
      <c r="P28157" s="14" t="str">
        <f ca="1"/>
        <v>Low Cap</v>
      </c>
    </row>
    <row r="28158" spans="11:16">
      <c r="K28158" s="14" t="str">
        <v/>
      </c>
      <c r="L28158" s="14" t="str">
        <v/>
      </c>
      <c r="O28158" s="14" t="str">
        <v/>
      </c>
      <c r="P28158" s="14" t="str">
        <f ca="1"/>
        <v>Low Cap</v>
      </c>
    </row>
    <row r="28159" spans="11:16">
      <c r="K28159" s="14" t="str">
        <v/>
      </c>
      <c r="L28159" s="14" t="str">
        <v/>
      </c>
      <c r="O28159" s="14" t="str">
        <v/>
      </c>
      <c r="P28159" s="14" t="str">
        <f ca="1"/>
        <v>Low Cap</v>
      </c>
    </row>
    <row r="28160" spans="11:16">
      <c r="K28160" s="14" t="str">
        <v/>
      </c>
      <c r="L28160" s="14" t="str">
        <v/>
      </c>
      <c r="O28160" s="14" t="str">
        <v/>
      </c>
      <c r="P28160" s="14" t="str">
        <f ca="1"/>
        <v>Low Cap</v>
      </c>
    </row>
    <row r="28161" spans="11:16">
      <c r="K28161" s="14" t="str">
        <v/>
      </c>
      <c r="L28161" s="14" t="str">
        <v/>
      </c>
      <c r="O28161" s="14" t="str">
        <v/>
      </c>
      <c r="P28161" s="14" t="str">
        <f ca="1"/>
        <v>Low Cap</v>
      </c>
    </row>
    <row r="28162" spans="11:16">
      <c r="K28162" s="14" t="str">
        <v/>
      </c>
      <c r="L28162" s="14" t="str">
        <v/>
      </c>
      <c r="O28162" s="14" t="str">
        <v/>
      </c>
      <c r="P28162" s="14" t="str">
        <f ca="1"/>
        <v>Low Cap</v>
      </c>
    </row>
    <row r="28163" spans="11:16">
      <c r="K28163" s="14" t="str">
        <v/>
      </c>
      <c r="L28163" s="14" t="str">
        <v/>
      </c>
      <c r="O28163" s="14" t="str">
        <v/>
      </c>
      <c r="P28163" s="14" t="str">
        <f ca="1"/>
        <v>Low Cap</v>
      </c>
    </row>
    <row r="28164" spans="11:16">
      <c r="K28164" s="14" t="str">
        <v/>
      </c>
      <c r="L28164" s="14" t="str">
        <v/>
      </c>
      <c r="O28164" s="14" t="str">
        <v/>
      </c>
      <c r="P28164" s="14" t="str">
        <f ca="1"/>
        <v>Low Cap</v>
      </c>
    </row>
    <row r="28165" spans="11:16">
      <c r="K28165" s="14" t="str">
        <v/>
      </c>
      <c r="L28165" s="14" t="str">
        <v/>
      </c>
      <c r="O28165" s="14" t="str">
        <v/>
      </c>
      <c r="P28165" s="14" t="str">
        <f ca="1"/>
        <v>Low Cap</v>
      </c>
    </row>
    <row r="28166" spans="11:16">
      <c r="K28166" s="14" t="str">
        <v/>
      </c>
      <c r="L28166" s="14" t="str">
        <v/>
      </c>
      <c r="O28166" s="14" t="str">
        <v/>
      </c>
      <c r="P28166" s="14" t="str">
        <f ca="1"/>
        <v>Low Cap</v>
      </c>
    </row>
    <row r="28167" spans="11:16">
      <c r="K28167" s="14" t="str">
        <v/>
      </c>
      <c r="L28167" s="14" t="str">
        <v/>
      </c>
      <c r="O28167" s="14" t="str">
        <v/>
      </c>
      <c r="P28167" s="14" t="str">
        <f ca="1"/>
        <v>Low Cap</v>
      </c>
    </row>
    <row r="28168" spans="11:16">
      <c r="K28168" s="14" t="str">
        <v/>
      </c>
      <c r="L28168" s="14" t="str">
        <v/>
      </c>
      <c r="O28168" s="14" t="str">
        <v/>
      </c>
      <c r="P28168" s="14" t="str">
        <f ca="1"/>
        <v>Low Cap</v>
      </c>
    </row>
    <row r="28169" spans="11:16">
      <c r="K28169" s="14" t="str">
        <v/>
      </c>
      <c r="L28169" s="14" t="str">
        <v/>
      </c>
      <c r="O28169" s="14" t="str">
        <v/>
      </c>
      <c r="P28169" s="14" t="str">
        <f ca="1"/>
        <v>Low Cap</v>
      </c>
    </row>
    <row r="28170" spans="11:16">
      <c r="K28170" s="14" t="str">
        <v/>
      </c>
      <c r="L28170" s="14" t="str">
        <v/>
      </c>
      <c r="O28170" s="14" t="str">
        <v/>
      </c>
      <c r="P28170" s="14" t="str">
        <f ca="1"/>
        <v>Low Cap</v>
      </c>
    </row>
    <row r="28171" spans="11:16">
      <c r="K28171" s="14" t="str">
        <v/>
      </c>
      <c r="L28171" s="14" t="str">
        <v/>
      </c>
      <c r="O28171" s="14" t="str">
        <v/>
      </c>
      <c r="P28171" s="14" t="str">
        <f ca="1"/>
        <v>Low Cap</v>
      </c>
    </row>
    <row r="28172" spans="11:16">
      <c r="K28172" s="14" t="str">
        <v/>
      </c>
      <c r="L28172" s="14" t="str">
        <v/>
      </c>
      <c r="O28172" s="14" t="str">
        <v/>
      </c>
      <c r="P28172" s="14" t="str">
        <f ca="1"/>
        <v>Low Cap</v>
      </c>
    </row>
    <row r="28173" spans="11:16">
      <c r="K28173" s="14" t="str">
        <v/>
      </c>
      <c r="L28173" s="14" t="str">
        <v/>
      </c>
      <c r="O28173" s="14" t="str">
        <v/>
      </c>
      <c r="P28173" s="14" t="str">
        <f ca="1"/>
        <v>Low Cap</v>
      </c>
    </row>
    <row r="28174" spans="11:16">
      <c r="K28174" s="14" t="str">
        <v/>
      </c>
      <c r="L28174" s="14" t="str">
        <v/>
      </c>
      <c r="O28174" s="14" t="str">
        <v/>
      </c>
      <c r="P28174" s="14" t="str">
        <f ca="1"/>
        <v>Low Cap</v>
      </c>
    </row>
    <row r="28175" spans="11:16">
      <c r="K28175" s="14" t="str">
        <v/>
      </c>
      <c r="L28175" s="14" t="str">
        <v/>
      </c>
      <c r="O28175" s="14" t="str">
        <v/>
      </c>
      <c r="P28175" s="14" t="str">
        <f ca="1"/>
        <v>Low Cap</v>
      </c>
    </row>
    <row r="28176" spans="11:16">
      <c r="K28176" s="14" t="str">
        <v/>
      </c>
      <c r="L28176" s="14" t="str">
        <v/>
      </c>
      <c r="O28176" s="14" t="str">
        <v/>
      </c>
      <c r="P28176" s="14" t="str">
        <f ca="1"/>
        <v>Low Cap</v>
      </c>
    </row>
    <row r="28177" spans="11:16">
      <c r="K28177" s="14" t="str">
        <v/>
      </c>
      <c r="L28177" s="14" t="str">
        <v/>
      </c>
      <c r="O28177" s="14" t="str">
        <v/>
      </c>
      <c r="P28177" s="14" t="str">
        <f ca="1"/>
        <v>Low Cap</v>
      </c>
    </row>
    <row r="28178" spans="11:16">
      <c r="K28178" s="14" t="str">
        <v/>
      </c>
      <c r="L28178" s="14" t="str">
        <v/>
      </c>
      <c r="O28178" s="14" t="str">
        <v/>
      </c>
      <c r="P28178" s="14" t="str">
        <f ca="1"/>
        <v>Low Cap</v>
      </c>
    </row>
    <row r="28179" spans="11:16">
      <c r="K28179" s="14" t="str">
        <v/>
      </c>
      <c r="L28179" s="14" t="str">
        <v/>
      </c>
      <c r="O28179" s="14" t="str">
        <v/>
      </c>
      <c r="P28179" s="14" t="str">
        <f ca="1"/>
        <v>Low Cap</v>
      </c>
    </row>
    <row r="28180" spans="11:16">
      <c r="K28180" s="14" t="str">
        <v/>
      </c>
      <c r="L28180" s="14" t="str">
        <v/>
      </c>
      <c r="O28180" s="14" t="str">
        <v/>
      </c>
      <c r="P28180" s="14" t="str">
        <f ca="1"/>
        <v>Low Cap</v>
      </c>
    </row>
    <row r="28181" spans="11:16">
      <c r="K28181" s="14" t="str">
        <v/>
      </c>
      <c r="L28181" s="14" t="str">
        <v/>
      </c>
      <c r="O28181" s="14" t="str">
        <v/>
      </c>
      <c r="P28181" s="14" t="str">
        <f ca="1"/>
        <v>Low Cap</v>
      </c>
    </row>
    <row r="28182" spans="11:16">
      <c r="K28182" s="14" t="str">
        <v/>
      </c>
      <c r="L28182" s="14" t="str">
        <v/>
      </c>
      <c r="O28182" s="14" t="str">
        <v/>
      </c>
      <c r="P28182" s="14" t="str">
        <f ca="1"/>
        <v>Low Cap</v>
      </c>
    </row>
    <row r="28183" spans="11:16">
      <c r="K28183" s="14" t="str">
        <v/>
      </c>
      <c r="L28183" s="14" t="str">
        <v/>
      </c>
      <c r="O28183" s="14" t="str">
        <v/>
      </c>
      <c r="P28183" s="14" t="str">
        <f ca="1"/>
        <v>Low Cap</v>
      </c>
    </row>
    <row r="28184" spans="11:16">
      <c r="K28184" s="14" t="str">
        <v/>
      </c>
      <c r="L28184" s="14" t="str">
        <v/>
      </c>
      <c r="O28184" s="14" t="str">
        <v/>
      </c>
      <c r="P28184" s="14" t="str">
        <f ca="1"/>
        <v>Low Cap</v>
      </c>
    </row>
    <row r="28185" spans="11:16">
      <c r="K28185" s="14" t="str">
        <v/>
      </c>
      <c r="L28185" s="14" t="str">
        <v/>
      </c>
      <c r="O28185" s="14" t="str">
        <v/>
      </c>
      <c r="P28185" s="14" t="str">
        <f ca="1"/>
        <v>Low Cap</v>
      </c>
    </row>
    <row r="28186" spans="11:16">
      <c r="K28186" s="14" t="str">
        <v/>
      </c>
      <c r="L28186" s="14" t="str">
        <v/>
      </c>
      <c r="O28186" s="14" t="str">
        <v/>
      </c>
      <c r="P28186" s="14" t="str">
        <f ca="1"/>
        <v>Low Cap</v>
      </c>
    </row>
    <row r="28187" spans="11:16">
      <c r="K28187" s="14" t="str">
        <v/>
      </c>
      <c r="L28187" s="14" t="str">
        <v/>
      </c>
      <c r="O28187" s="14" t="str">
        <v/>
      </c>
      <c r="P28187" s="14" t="str">
        <f ca="1"/>
        <v>Low Cap</v>
      </c>
    </row>
    <row r="28188" spans="11:16">
      <c r="K28188" s="14" t="str">
        <v/>
      </c>
      <c r="L28188" s="14" t="str">
        <v/>
      </c>
      <c r="O28188" s="14" t="str">
        <v/>
      </c>
      <c r="P28188" s="14" t="str">
        <f ca="1"/>
        <v>Low Cap</v>
      </c>
    </row>
    <row r="28189" spans="11:16">
      <c r="K28189" s="14" t="str">
        <v/>
      </c>
      <c r="L28189" s="14" t="str">
        <v/>
      </c>
      <c r="O28189" s="14" t="str">
        <v/>
      </c>
      <c r="P28189" s="14" t="str">
        <f ca="1"/>
        <v>Low Cap</v>
      </c>
    </row>
    <row r="28190" spans="11:16">
      <c r="K28190" s="14" t="str">
        <v/>
      </c>
      <c r="L28190" s="14" t="str">
        <v/>
      </c>
      <c r="O28190" s="14" t="str">
        <v/>
      </c>
      <c r="P28190" s="14" t="str">
        <f ca="1"/>
        <v>Low Cap</v>
      </c>
    </row>
    <row r="28191" spans="11:16">
      <c r="K28191" s="14" t="str">
        <v/>
      </c>
      <c r="L28191" s="14" t="str">
        <v/>
      </c>
      <c r="O28191" s="14" t="str">
        <v/>
      </c>
      <c r="P28191" s="14" t="str">
        <f ca="1"/>
        <v>Low Cap</v>
      </c>
    </row>
    <row r="28192" spans="11:16">
      <c r="K28192" s="14" t="str">
        <v/>
      </c>
      <c r="L28192" s="14" t="str">
        <v/>
      </c>
      <c r="O28192" s="14" t="str">
        <v/>
      </c>
      <c r="P28192" s="14" t="str">
        <f ca="1"/>
        <v>Low Cap</v>
      </c>
    </row>
    <row r="28193" spans="11:16">
      <c r="K28193" s="14" t="str">
        <v/>
      </c>
      <c r="L28193" s="14" t="str">
        <v/>
      </c>
      <c r="O28193" s="14" t="str">
        <v/>
      </c>
      <c r="P28193" s="14" t="str">
        <f ca="1"/>
        <v>Low Cap</v>
      </c>
    </row>
    <row r="28194" spans="11:16">
      <c r="K28194" s="14" t="str">
        <v/>
      </c>
      <c r="L28194" s="14" t="str">
        <v/>
      </c>
      <c r="O28194" s="14" t="str">
        <v/>
      </c>
      <c r="P28194" s="14" t="str">
        <f ca="1"/>
        <v>Low Cap</v>
      </c>
    </row>
    <row r="28195" spans="11:16">
      <c r="K28195" s="14" t="str">
        <v/>
      </c>
      <c r="L28195" s="14" t="str">
        <v/>
      </c>
      <c r="O28195" s="14" t="str">
        <v/>
      </c>
      <c r="P28195" s="14" t="str">
        <f ca="1"/>
        <v>Low Cap</v>
      </c>
    </row>
    <row r="28196" spans="11:16">
      <c r="K28196" s="14" t="str">
        <v/>
      </c>
      <c r="L28196" s="14" t="str">
        <v/>
      </c>
      <c r="O28196" s="14" t="str">
        <v/>
      </c>
      <c r="P28196" s="14" t="str">
        <f ca="1"/>
        <v>Low Cap</v>
      </c>
    </row>
    <row r="28197" spans="11:16">
      <c r="K28197" s="14" t="str">
        <v/>
      </c>
      <c r="L28197" s="14" t="str">
        <v/>
      </c>
      <c r="O28197" s="14" t="str">
        <v/>
      </c>
      <c r="P28197" s="14" t="str">
        <f ca="1"/>
        <v>Low Cap</v>
      </c>
    </row>
    <row r="28198" spans="11:16">
      <c r="K28198" s="14" t="str">
        <v/>
      </c>
      <c r="L28198" s="14" t="str">
        <v/>
      </c>
      <c r="O28198" s="14" t="str">
        <v/>
      </c>
      <c r="P28198" s="14" t="str">
        <f ca="1"/>
        <v>Low Cap</v>
      </c>
    </row>
    <row r="28199" spans="11:16">
      <c r="K28199" s="14" t="str">
        <v/>
      </c>
      <c r="L28199" s="14" t="str">
        <v/>
      </c>
      <c r="O28199" s="14" t="str">
        <v/>
      </c>
      <c r="P28199" s="14" t="str">
        <f ca="1"/>
        <v>Low Cap</v>
      </c>
    </row>
    <row r="28200" spans="11:16">
      <c r="K28200" s="14" t="str">
        <v/>
      </c>
      <c r="L28200" s="14" t="str">
        <v/>
      </c>
      <c r="O28200" s="14" t="str">
        <v/>
      </c>
      <c r="P28200" s="14" t="str">
        <f ca="1"/>
        <v>Low Cap</v>
      </c>
    </row>
    <row r="28201" spans="11:16">
      <c r="K28201" s="14" t="str">
        <v/>
      </c>
      <c r="L28201" s="14" t="str">
        <v/>
      </c>
      <c r="O28201" s="14" t="str">
        <v/>
      </c>
      <c r="P28201" s="14" t="str">
        <f ca="1"/>
        <v>Low Cap</v>
      </c>
    </row>
    <row r="28202" spans="11:16">
      <c r="K28202" s="14" t="str">
        <v/>
      </c>
      <c r="L28202" s="14" t="str">
        <v/>
      </c>
      <c r="O28202" s="14" t="str">
        <v/>
      </c>
      <c r="P28202" s="14" t="str">
        <f ca="1"/>
        <v>Low Cap</v>
      </c>
    </row>
    <row r="28203" spans="11:16">
      <c r="K28203" s="14" t="str">
        <v/>
      </c>
      <c r="L28203" s="14" t="str">
        <v/>
      </c>
      <c r="O28203" s="14" t="str">
        <v/>
      </c>
      <c r="P28203" s="14" t="str">
        <f ca="1"/>
        <v>Low Cap</v>
      </c>
    </row>
    <row r="28204" spans="11:16">
      <c r="K28204" s="14" t="str">
        <v/>
      </c>
      <c r="L28204" s="14" t="str">
        <v/>
      </c>
      <c r="O28204" s="14" t="str">
        <v/>
      </c>
      <c r="P28204" s="14" t="str">
        <f ca="1"/>
        <v>Low Cap</v>
      </c>
    </row>
    <row r="28205" spans="11:16">
      <c r="K28205" s="14" t="str">
        <v/>
      </c>
      <c r="L28205" s="14" t="str">
        <v/>
      </c>
      <c r="O28205" s="14" t="str">
        <v/>
      </c>
      <c r="P28205" s="14" t="str">
        <f ca="1"/>
        <v>Low Cap</v>
      </c>
    </row>
    <row r="28206" spans="11:16">
      <c r="K28206" s="14" t="str">
        <v/>
      </c>
      <c r="L28206" s="14" t="str">
        <v/>
      </c>
      <c r="O28206" s="14" t="str">
        <v/>
      </c>
      <c r="P28206" s="14" t="str">
        <f ca="1"/>
        <v>Low Cap</v>
      </c>
    </row>
    <row r="28207" spans="11:16">
      <c r="K28207" s="14" t="str">
        <v/>
      </c>
      <c r="L28207" s="14" t="str">
        <v/>
      </c>
      <c r="O28207" s="14" t="str">
        <v/>
      </c>
      <c r="P28207" s="14" t="str">
        <f ca="1"/>
        <v>Low Cap</v>
      </c>
    </row>
    <row r="28208" spans="11:16">
      <c r="K28208" s="14" t="str">
        <v/>
      </c>
      <c r="L28208" s="14" t="str">
        <v/>
      </c>
      <c r="O28208" s="14" t="str">
        <v/>
      </c>
      <c r="P28208" s="14" t="str">
        <f ca="1"/>
        <v>Low Cap</v>
      </c>
    </row>
    <row r="28209" spans="11:16">
      <c r="K28209" s="14" t="str">
        <v/>
      </c>
      <c r="L28209" s="14" t="str">
        <v/>
      </c>
      <c r="O28209" s="14" t="str">
        <v/>
      </c>
      <c r="P28209" s="14" t="str">
        <f ca="1"/>
        <v>Low Cap</v>
      </c>
    </row>
    <row r="28210" spans="11:16">
      <c r="K28210" s="14" t="str">
        <v/>
      </c>
      <c r="L28210" s="14" t="str">
        <v/>
      </c>
      <c r="O28210" s="14" t="str">
        <v/>
      </c>
      <c r="P28210" s="14" t="str">
        <f ca="1"/>
        <v>Low Cap</v>
      </c>
    </row>
    <row r="28211" spans="11:16">
      <c r="K28211" s="14" t="str">
        <v/>
      </c>
      <c r="L28211" s="14" t="str">
        <v/>
      </c>
      <c r="O28211" s="14" t="str">
        <v/>
      </c>
      <c r="P28211" s="14" t="str">
        <f ca="1"/>
        <v>Low Cap</v>
      </c>
    </row>
    <row r="28212" spans="11:16">
      <c r="K28212" s="14" t="str">
        <v/>
      </c>
      <c r="L28212" s="14" t="str">
        <v/>
      </c>
      <c r="O28212" s="14" t="str">
        <v/>
      </c>
      <c r="P28212" s="14" t="str">
        <f ca="1"/>
        <v>Low Cap</v>
      </c>
    </row>
    <row r="28213" spans="11:16">
      <c r="K28213" s="14" t="str">
        <v/>
      </c>
      <c r="L28213" s="14" t="str">
        <v/>
      </c>
      <c r="O28213" s="14" t="str">
        <v/>
      </c>
      <c r="P28213" s="14" t="str">
        <f ca="1"/>
        <v>Low Cap</v>
      </c>
    </row>
    <row r="28214" spans="11:16">
      <c r="K28214" s="14" t="str">
        <v/>
      </c>
      <c r="L28214" s="14" t="str">
        <v/>
      </c>
      <c r="O28214" s="14" t="str">
        <v/>
      </c>
      <c r="P28214" s="14" t="str">
        <f ca="1"/>
        <v>Low Cap</v>
      </c>
    </row>
    <row r="28215" spans="11:16">
      <c r="K28215" s="14" t="str">
        <v/>
      </c>
      <c r="L28215" s="14" t="str">
        <v/>
      </c>
      <c r="O28215" s="14" t="str">
        <v/>
      </c>
      <c r="P28215" s="14" t="str">
        <f ca="1"/>
        <v>Low Cap</v>
      </c>
    </row>
    <row r="28216" spans="11:16">
      <c r="K28216" s="14" t="str">
        <v/>
      </c>
      <c r="L28216" s="14" t="str">
        <v/>
      </c>
      <c r="O28216" s="14" t="str">
        <v/>
      </c>
      <c r="P28216" s="14" t="str">
        <f ca="1"/>
        <v>Low Cap</v>
      </c>
    </row>
    <row r="28217" spans="11:16">
      <c r="K28217" s="14" t="str">
        <v/>
      </c>
      <c r="L28217" s="14" t="str">
        <v/>
      </c>
      <c r="O28217" s="14" t="str">
        <v/>
      </c>
      <c r="P28217" s="14" t="str">
        <f ca="1"/>
        <v>Low Cap</v>
      </c>
    </row>
    <row r="28218" spans="11:16">
      <c r="K28218" s="14" t="str">
        <v/>
      </c>
      <c r="L28218" s="14" t="str">
        <v/>
      </c>
      <c r="O28218" s="14" t="str">
        <v/>
      </c>
      <c r="P28218" s="14" t="str">
        <f ca="1"/>
        <v>Low Cap</v>
      </c>
    </row>
    <row r="28219" spans="11:16">
      <c r="K28219" s="14" t="str">
        <v/>
      </c>
      <c r="L28219" s="14" t="str">
        <v/>
      </c>
      <c r="O28219" s="14" t="str">
        <v/>
      </c>
      <c r="P28219" s="14" t="str">
        <f ca="1"/>
        <v>Low Cap</v>
      </c>
    </row>
    <row r="28220" spans="11:16">
      <c r="K28220" s="14" t="str">
        <v/>
      </c>
      <c r="L28220" s="14" t="str">
        <v/>
      </c>
      <c r="O28220" s="14" t="str">
        <v/>
      </c>
      <c r="P28220" s="14" t="str">
        <f ca="1"/>
        <v>Low Cap</v>
      </c>
    </row>
    <row r="28221" spans="11:16">
      <c r="K28221" s="14" t="str">
        <v/>
      </c>
      <c r="L28221" s="14" t="str">
        <v/>
      </c>
      <c r="O28221" s="14" t="str">
        <v/>
      </c>
      <c r="P28221" s="14" t="str">
        <f ca="1"/>
        <v>Low Cap</v>
      </c>
    </row>
    <row r="28222" spans="11:16">
      <c r="K28222" s="14" t="str">
        <v/>
      </c>
      <c r="L28222" s="14" t="str">
        <v/>
      </c>
      <c r="O28222" s="14" t="str">
        <v/>
      </c>
      <c r="P28222" s="14" t="str">
        <f ca="1"/>
        <v>Low Cap</v>
      </c>
    </row>
    <row r="28223" spans="11:16">
      <c r="K28223" s="14" t="str">
        <v/>
      </c>
      <c r="L28223" s="14" t="str">
        <v/>
      </c>
      <c r="O28223" s="14" t="str">
        <v/>
      </c>
      <c r="P28223" s="14" t="str">
        <f ca="1"/>
        <v>Low Cap</v>
      </c>
    </row>
    <row r="28224" spans="11:16">
      <c r="K28224" s="14" t="str">
        <v/>
      </c>
      <c r="L28224" s="14" t="str">
        <v/>
      </c>
      <c r="O28224" s="14" t="str">
        <v/>
      </c>
      <c r="P28224" s="14" t="str">
        <f ca="1"/>
        <v>Low Cap</v>
      </c>
    </row>
    <row r="28225" spans="11:16">
      <c r="K28225" s="14" t="str">
        <v/>
      </c>
      <c r="L28225" s="14" t="str">
        <v/>
      </c>
      <c r="O28225" s="14" t="str">
        <v/>
      </c>
      <c r="P28225" s="14" t="str">
        <f ca="1"/>
        <v>Low Cap</v>
      </c>
    </row>
    <row r="28226" spans="11:16">
      <c r="K28226" s="14" t="str">
        <v/>
      </c>
      <c r="L28226" s="14" t="str">
        <v/>
      </c>
      <c r="O28226" s="14" t="str">
        <v/>
      </c>
      <c r="P28226" s="14" t="str">
        <f ca="1"/>
        <v>Low Cap</v>
      </c>
    </row>
    <row r="28227" spans="11:16">
      <c r="K28227" s="14" t="str">
        <v/>
      </c>
      <c r="L28227" s="14" t="str">
        <v/>
      </c>
      <c r="O28227" s="14" t="str">
        <v/>
      </c>
      <c r="P28227" s="14" t="str">
        <f ca="1"/>
        <v>Low Cap</v>
      </c>
    </row>
    <row r="28228" spans="11:16">
      <c r="K28228" s="14" t="str">
        <v/>
      </c>
      <c r="L28228" s="14" t="str">
        <v/>
      </c>
      <c r="O28228" s="14" t="str">
        <v/>
      </c>
      <c r="P28228" s="14" t="str">
        <f ca="1"/>
        <v>Low Cap</v>
      </c>
    </row>
    <row r="28229" spans="11:16">
      <c r="K28229" s="14" t="str">
        <v/>
      </c>
      <c r="L28229" s="14" t="str">
        <v/>
      </c>
      <c r="O28229" s="14" t="str">
        <v/>
      </c>
      <c r="P28229" s="14" t="str">
        <f ca="1"/>
        <v>Low Cap</v>
      </c>
    </row>
    <row r="28230" spans="11:16">
      <c r="K28230" s="14" t="str">
        <v/>
      </c>
      <c r="L28230" s="14" t="str">
        <v/>
      </c>
      <c r="O28230" s="14" t="str">
        <v/>
      </c>
      <c r="P28230" s="14" t="str">
        <f ca="1"/>
        <v>Low Cap</v>
      </c>
    </row>
    <row r="28231" spans="11:16">
      <c r="K28231" s="14" t="str">
        <v/>
      </c>
      <c r="L28231" s="14" t="str">
        <v/>
      </c>
      <c r="O28231" s="14" t="str">
        <v/>
      </c>
      <c r="P28231" s="14" t="str">
        <f ca="1"/>
        <v>Low Cap</v>
      </c>
    </row>
    <row r="28232" spans="11:16">
      <c r="K28232" s="14" t="str">
        <v/>
      </c>
      <c r="L28232" s="14" t="str">
        <v/>
      </c>
      <c r="O28232" s="14" t="str">
        <v/>
      </c>
      <c r="P28232" s="14" t="str">
        <f ca="1"/>
        <v>Low Cap</v>
      </c>
    </row>
    <row r="28233" spans="11:16">
      <c r="K28233" s="14" t="str">
        <v/>
      </c>
      <c r="L28233" s="14" t="str">
        <v/>
      </c>
      <c r="O28233" s="14" t="str">
        <v/>
      </c>
      <c r="P28233" s="14" t="str">
        <f ca="1"/>
        <v>Low Cap</v>
      </c>
    </row>
    <row r="28234" spans="11:16">
      <c r="K28234" s="14" t="str">
        <v/>
      </c>
      <c r="L28234" s="14" t="str">
        <v/>
      </c>
      <c r="O28234" s="14" t="str">
        <v/>
      </c>
      <c r="P28234" s="14" t="str">
        <f ca="1"/>
        <v>Low Cap</v>
      </c>
    </row>
    <row r="28235" spans="11:16">
      <c r="K28235" s="14" t="str">
        <v/>
      </c>
      <c r="L28235" s="14" t="str">
        <v/>
      </c>
      <c r="O28235" s="14" t="str">
        <v/>
      </c>
      <c r="P28235" s="14" t="str">
        <f ca="1"/>
        <v>Low Cap</v>
      </c>
    </row>
    <row r="28236" spans="11:16">
      <c r="K28236" s="14" t="str">
        <v/>
      </c>
      <c r="L28236" s="14" t="str">
        <v/>
      </c>
      <c r="O28236" s="14" t="str">
        <v/>
      </c>
      <c r="P28236" s="14" t="str">
        <f ca="1"/>
        <v>Low Cap</v>
      </c>
    </row>
    <row r="28237" spans="11:16">
      <c r="K28237" s="14" t="str">
        <v/>
      </c>
      <c r="L28237" s="14" t="str">
        <v/>
      </c>
      <c r="O28237" s="14" t="str">
        <v/>
      </c>
      <c r="P28237" s="14" t="str">
        <f ca="1"/>
        <v>Low Cap</v>
      </c>
    </row>
    <row r="28238" spans="11:16">
      <c r="K28238" s="14" t="str">
        <v/>
      </c>
      <c r="L28238" s="14" t="str">
        <v/>
      </c>
      <c r="O28238" s="14" t="str">
        <v/>
      </c>
      <c r="P28238" s="14" t="str">
        <f ca="1"/>
        <v>Low Cap</v>
      </c>
    </row>
    <row r="28239" spans="11:16">
      <c r="K28239" s="14" t="str">
        <v/>
      </c>
      <c r="L28239" s="14" t="str">
        <v/>
      </c>
      <c r="O28239" s="14" t="str">
        <v/>
      </c>
      <c r="P28239" s="14" t="str">
        <f ca="1"/>
        <v>Low Cap</v>
      </c>
    </row>
    <row r="28240" spans="11:16">
      <c r="K28240" s="14" t="str">
        <v/>
      </c>
      <c r="L28240" s="14" t="str">
        <v/>
      </c>
      <c r="O28240" s="14" t="str">
        <v/>
      </c>
      <c r="P28240" s="14" t="str">
        <f ca="1"/>
        <v>Low Cap</v>
      </c>
    </row>
    <row r="28241" spans="11:16">
      <c r="K28241" s="14" t="str">
        <v/>
      </c>
      <c r="L28241" s="14" t="str">
        <v/>
      </c>
      <c r="O28241" s="14" t="str">
        <v/>
      </c>
      <c r="P28241" s="14" t="str">
        <f ca="1"/>
        <v>Low Cap</v>
      </c>
    </row>
    <row r="28242" spans="11:16">
      <c r="K28242" s="14" t="str">
        <v/>
      </c>
      <c r="L28242" s="14" t="str">
        <v/>
      </c>
      <c r="O28242" s="14" t="str">
        <v/>
      </c>
      <c r="P28242" s="14" t="str">
        <f ca="1"/>
        <v>Low Cap</v>
      </c>
    </row>
    <row r="28243" spans="11:16">
      <c r="K28243" s="14" t="str">
        <v/>
      </c>
      <c r="L28243" s="14" t="str">
        <v/>
      </c>
      <c r="O28243" s="14" t="str">
        <v/>
      </c>
      <c r="P28243" s="14" t="str">
        <f ca="1"/>
        <v>Low Cap</v>
      </c>
    </row>
    <row r="28244" spans="11:16">
      <c r="K28244" s="14" t="str">
        <v/>
      </c>
      <c r="L28244" s="14" t="str">
        <v/>
      </c>
      <c r="O28244" s="14" t="str">
        <v/>
      </c>
      <c r="P28244" s="14" t="str">
        <f ca="1"/>
        <v>Low Cap</v>
      </c>
    </row>
    <row r="28245" spans="11:16">
      <c r="K28245" s="14" t="str">
        <v/>
      </c>
      <c r="L28245" s="14" t="str">
        <v/>
      </c>
      <c r="O28245" s="14" t="str">
        <v/>
      </c>
      <c r="P28245" s="14" t="str">
        <f ca="1"/>
        <v>Low Cap</v>
      </c>
    </row>
    <row r="28246" spans="11:16">
      <c r="K28246" s="14" t="str">
        <v/>
      </c>
      <c r="L28246" s="14" t="str">
        <v/>
      </c>
      <c r="O28246" s="14" t="str">
        <v/>
      </c>
      <c r="P28246" s="14" t="str">
        <f ca="1"/>
        <v>Low Cap</v>
      </c>
    </row>
    <row r="28247" spans="11:16">
      <c r="K28247" s="14" t="str">
        <v/>
      </c>
      <c r="L28247" s="14" t="str">
        <v/>
      </c>
      <c r="O28247" s="14" t="str">
        <v/>
      </c>
      <c r="P28247" s="14" t="str">
        <f ca="1"/>
        <v>Low Cap</v>
      </c>
    </row>
    <row r="28248" spans="11:16">
      <c r="K28248" s="14" t="str">
        <v/>
      </c>
      <c r="L28248" s="14" t="str">
        <v/>
      </c>
      <c r="O28248" s="14" t="str">
        <v/>
      </c>
      <c r="P28248" s="14" t="str">
        <f ca="1"/>
        <v>Low Cap</v>
      </c>
    </row>
    <row r="28249" spans="11:16">
      <c r="K28249" s="14" t="str">
        <v/>
      </c>
      <c r="L28249" s="14" t="str">
        <v/>
      </c>
      <c r="O28249" s="14" t="str">
        <v/>
      </c>
      <c r="P28249" s="14" t="str">
        <f ca="1"/>
        <v>Low Cap</v>
      </c>
    </row>
    <row r="28250" spans="11:16">
      <c r="K28250" s="14" t="str">
        <v/>
      </c>
      <c r="L28250" s="14" t="str">
        <v/>
      </c>
      <c r="O28250" s="14" t="str">
        <v/>
      </c>
      <c r="P28250" s="14" t="str">
        <f ca="1"/>
        <v>Low Cap</v>
      </c>
    </row>
    <row r="28251" spans="11:16">
      <c r="K28251" s="14" t="str">
        <v/>
      </c>
      <c r="L28251" s="14" t="str">
        <v/>
      </c>
      <c r="O28251" s="14" t="str">
        <v/>
      </c>
      <c r="P28251" s="14" t="str">
        <f ca="1"/>
        <v>Low Cap</v>
      </c>
    </row>
    <row r="28252" spans="11:16">
      <c r="K28252" s="14" t="str">
        <v/>
      </c>
      <c r="L28252" s="14" t="str">
        <v/>
      </c>
      <c r="O28252" s="14" t="str">
        <v/>
      </c>
      <c r="P28252" s="14" t="str">
        <f ca="1"/>
        <v>Low Cap</v>
      </c>
    </row>
    <row r="28253" spans="11:16">
      <c r="K28253" s="14" t="str">
        <v/>
      </c>
      <c r="L28253" s="14" t="str">
        <v/>
      </c>
      <c r="O28253" s="14" t="str">
        <v/>
      </c>
      <c r="P28253" s="14" t="str">
        <f ca="1"/>
        <v>Low Cap</v>
      </c>
    </row>
    <row r="28254" spans="11:16">
      <c r="K28254" s="14" t="str">
        <v/>
      </c>
      <c r="L28254" s="14" t="str">
        <v/>
      </c>
      <c r="O28254" s="14" t="str">
        <v/>
      </c>
      <c r="P28254" s="14" t="str">
        <f ca="1"/>
        <v>Low Cap</v>
      </c>
    </row>
    <row r="28255" spans="11:16">
      <c r="K28255" s="14" t="str">
        <v/>
      </c>
      <c r="L28255" s="14" t="str">
        <v/>
      </c>
      <c r="O28255" s="14" t="str">
        <v/>
      </c>
      <c r="P28255" s="14" t="str">
        <f ca="1"/>
        <v>Low Cap</v>
      </c>
    </row>
    <row r="28256" spans="11:16">
      <c r="K28256" s="14" t="str">
        <v/>
      </c>
      <c r="L28256" s="14" t="str">
        <v/>
      </c>
      <c r="O28256" s="14" t="str">
        <v/>
      </c>
      <c r="P28256" s="14" t="str">
        <f ca="1"/>
        <v>Low Cap</v>
      </c>
    </row>
    <row r="28257" spans="11:16">
      <c r="K28257" s="14" t="str">
        <v/>
      </c>
      <c r="L28257" s="14" t="str">
        <v/>
      </c>
      <c r="O28257" s="14" t="str">
        <v/>
      </c>
      <c r="P28257" s="14" t="str">
        <f ca="1"/>
        <v>Low Cap</v>
      </c>
    </row>
    <row r="28258" spans="11:16">
      <c r="K28258" s="14" t="str">
        <v/>
      </c>
      <c r="L28258" s="14" t="str">
        <v/>
      </c>
      <c r="O28258" s="14" t="str">
        <v/>
      </c>
      <c r="P28258" s="14" t="str">
        <f ca="1"/>
        <v>Low Cap</v>
      </c>
    </row>
    <row r="28259" spans="11:16">
      <c r="K28259" s="14" t="str">
        <v/>
      </c>
      <c r="L28259" s="14" t="str">
        <v/>
      </c>
      <c r="O28259" s="14" t="str">
        <v/>
      </c>
      <c r="P28259" s="14" t="str">
        <f ca="1"/>
        <v>Low Cap</v>
      </c>
    </row>
    <row r="28260" spans="11:16">
      <c r="K28260" s="14" t="str">
        <v/>
      </c>
      <c r="L28260" s="14" t="str">
        <v/>
      </c>
      <c r="O28260" s="14" t="str">
        <v/>
      </c>
      <c r="P28260" s="14" t="str">
        <f ca="1"/>
        <v>Low Cap</v>
      </c>
    </row>
    <row r="28261" spans="11:16">
      <c r="K28261" s="14" t="str">
        <v/>
      </c>
      <c r="L28261" s="14" t="str">
        <v/>
      </c>
      <c r="O28261" s="14" t="str">
        <v/>
      </c>
      <c r="P28261" s="14" t="str">
        <f ca="1"/>
        <v>Low Cap</v>
      </c>
    </row>
    <row r="28262" spans="11:16">
      <c r="K28262" s="14" t="str">
        <v/>
      </c>
      <c r="L28262" s="14" t="str">
        <v/>
      </c>
      <c r="O28262" s="14" t="str">
        <v/>
      </c>
      <c r="P28262" s="14" t="str">
        <f ca="1"/>
        <v>Low Cap</v>
      </c>
    </row>
    <row r="28263" spans="11:16">
      <c r="K28263" s="14" t="str">
        <v/>
      </c>
      <c r="L28263" s="14" t="str">
        <v/>
      </c>
      <c r="O28263" s="14" t="str">
        <v/>
      </c>
      <c r="P28263" s="14" t="str">
        <f ca="1"/>
        <v>Low Cap</v>
      </c>
    </row>
    <row r="28264" spans="11:16">
      <c r="K28264" s="14" t="str">
        <v/>
      </c>
      <c r="L28264" s="14" t="str">
        <v/>
      </c>
      <c r="O28264" s="14" t="str">
        <v/>
      </c>
      <c r="P28264" s="14" t="str">
        <f ca="1"/>
        <v>Low Cap</v>
      </c>
    </row>
    <row r="28265" spans="11:16">
      <c r="K28265" s="14" t="str">
        <v/>
      </c>
      <c r="L28265" s="14" t="str">
        <v/>
      </c>
      <c r="O28265" s="14" t="str">
        <v/>
      </c>
      <c r="P28265" s="14" t="str">
        <f ca="1"/>
        <v>Low Cap</v>
      </c>
    </row>
    <row r="28266" spans="11:16">
      <c r="K28266" s="14" t="str">
        <v/>
      </c>
      <c r="L28266" s="14" t="str">
        <v/>
      </c>
      <c r="O28266" s="14" t="str">
        <v/>
      </c>
      <c r="P28266" s="14" t="str">
        <f ca="1"/>
        <v>Low Cap</v>
      </c>
    </row>
    <row r="28267" spans="11:16">
      <c r="K28267" s="14" t="str">
        <v/>
      </c>
      <c r="L28267" s="14" t="str">
        <v/>
      </c>
      <c r="O28267" s="14" t="str">
        <v/>
      </c>
      <c r="P28267" s="14" t="str">
        <f ca="1"/>
        <v>Low Cap</v>
      </c>
    </row>
    <row r="28268" spans="11:16">
      <c r="K28268" s="14" t="str">
        <v/>
      </c>
      <c r="L28268" s="14" t="str">
        <v/>
      </c>
      <c r="O28268" s="14" t="str">
        <v/>
      </c>
      <c r="P28268" s="14" t="str">
        <f ca="1"/>
        <v>Low Cap</v>
      </c>
    </row>
    <row r="28269" spans="11:16">
      <c r="K28269" s="14" t="str">
        <v/>
      </c>
      <c r="L28269" s="14" t="str">
        <v/>
      </c>
      <c r="O28269" s="14" t="str">
        <v/>
      </c>
      <c r="P28269" s="14" t="str">
        <f ca="1"/>
        <v>Low Cap</v>
      </c>
    </row>
    <row r="28270" spans="11:16">
      <c r="K28270" s="14" t="str">
        <v/>
      </c>
      <c r="L28270" s="14" t="str">
        <v/>
      </c>
      <c r="O28270" s="14" t="str">
        <v/>
      </c>
      <c r="P28270" s="14" t="str">
        <f ca="1"/>
        <v>Low Cap</v>
      </c>
    </row>
    <row r="28271" spans="11:16">
      <c r="K28271" s="14" t="str">
        <v/>
      </c>
      <c r="L28271" s="14" t="str">
        <v/>
      </c>
      <c r="O28271" s="14" t="str">
        <v/>
      </c>
      <c r="P28271" s="14" t="str">
        <f ca="1"/>
        <v>Low Cap</v>
      </c>
    </row>
    <row r="28272" spans="11:16">
      <c r="K28272" s="14" t="str">
        <v/>
      </c>
      <c r="L28272" s="14" t="str">
        <v/>
      </c>
      <c r="O28272" s="14" t="str">
        <v/>
      </c>
      <c r="P28272" s="14" t="str">
        <f ca="1"/>
        <v>Low Cap</v>
      </c>
    </row>
    <row r="28273" spans="11:16">
      <c r="K28273" s="14" t="str">
        <v/>
      </c>
      <c r="L28273" s="14" t="str">
        <v/>
      </c>
      <c r="O28273" s="14" t="str">
        <v/>
      </c>
      <c r="P28273" s="14" t="str">
        <f ca="1"/>
        <v>Low Cap</v>
      </c>
    </row>
    <row r="28274" spans="11:16">
      <c r="K28274" s="14" t="str">
        <v/>
      </c>
      <c r="L28274" s="14" t="str">
        <v/>
      </c>
      <c r="O28274" s="14" t="str">
        <v/>
      </c>
      <c r="P28274" s="14" t="str">
        <f ca="1"/>
        <v>Low Cap</v>
      </c>
    </row>
    <row r="28275" spans="11:16">
      <c r="K28275" s="14" t="str">
        <v/>
      </c>
      <c r="L28275" s="14" t="str">
        <v/>
      </c>
      <c r="O28275" s="14" t="str">
        <v/>
      </c>
      <c r="P28275" s="14" t="str">
        <f ca="1"/>
        <v>Low Cap</v>
      </c>
    </row>
    <row r="28276" spans="11:16">
      <c r="K28276" s="14" t="str">
        <v/>
      </c>
      <c r="L28276" s="14" t="str">
        <v/>
      </c>
      <c r="O28276" s="14" t="str">
        <v/>
      </c>
      <c r="P28276" s="14" t="str">
        <f ca="1"/>
        <v>Low Cap</v>
      </c>
    </row>
    <row r="28277" spans="11:16">
      <c r="K28277" s="14" t="str">
        <v/>
      </c>
      <c r="L28277" s="14" t="str">
        <v/>
      </c>
      <c r="O28277" s="14" t="str">
        <v/>
      </c>
      <c r="P28277" s="14" t="str">
        <f ca="1"/>
        <v>Low Cap</v>
      </c>
    </row>
    <row r="28278" spans="11:16">
      <c r="K28278" s="14" t="str">
        <v/>
      </c>
      <c r="L28278" s="14" t="str">
        <v/>
      </c>
      <c r="O28278" s="14" t="str">
        <v/>
      </c>
      <c r="P28278" s="14" t="str">
        <f ca="1"/>
        <v>Low Cap</v>
      </c>
    </row>
    <row r="28279" spans="11:16">
      <c r="K28279" s="14" t="str">
        <v/>
      </c>
      <c r="L28279" s="14" t="str">
        <v/>
      </c>
      <c r="O28279" s="14" t="str">
        <v/>
      </c>
      <c r="P28279" s="14" t="str">
        <f ca="1"/>
        <v>Low Cap</v>
      </c>
    </row>
    <row r="28280" spans="11:16">
      <c r="K28280" s="14" t="str">
        <v/>
      </c>
      <c r="L28280" s="14" t="str">
        <v/>
      </c>
      <c r="O28280" s="14" t="str">
        <v/>
      </c>
      <c r="P28280" s="14" t="str">
        <f ca="1"/>
        <v>Low Cap</v>
      </c>
    </row>
    <row r="28281" spans="11:16">
      <c r="K28281" s="14" t="str">
        <v/>
      </c>
      <c r="L28281" s="14" t="str">
        <v/>
      </c>
      <c r="O28281" s="14" t="str">
        <v/>
      </c>
      <c r="P28281" s="14" t="str">
        <f ca="1"/>
        <v>Low Cap</v>
      </c>
    </row>
    <row r="28282" spans="11:16">
      <c r="K28282" s="14" t="str">
        <v/>
      </c>
      <c r="L28282" s="14" t="str">
        <v/>
      </c>
      <c r="O28282" s="14" t="str">
        <v/>
      </c>
      <c r="P28282" s="14" t="str">
        <f ca="1"/>
        <v>Low Cap</v>
      </c>
    </row>
    <row r="28283" spans="11:16">
      <c r="K28283" s="14" t="str">
        <v/>
      </c>
      <c r="L28283" s="14" t="str">
        <v/>
      </c>
      <c r="O28283" s="14" t="str">
        <v/>
      </c>
      <c r="P28283" s="14" t="str">
        <f ca="1"/>
        <v>Low Cap</v>
      </c>
    </row>
    <row r="28284" spans="11:16">
      <c r="K28284" s="14" t="str">
        <v/>
      </c>
      <c r="L28284" s="14" t="str">
        <v/>
      </c>
      <c r="O28284" s="14" t="str">
        <v/>
      </c>
      <c r="P28284" s="14" t="str">
        <f ca="1"/>
        <v>Low Cap</v>
      </c>
    </row>
    <row r="28285" spans="11:16">
      <c r="K28285" s="14" t="str">
        <v/>
      </c>
      <c r="L28285" s="14" t="str">
        <v/>
      </c>
      <c r="O28285" s="14" t="str">
        <v/>
      </c>
      <c r="P28285" s="14" t="str">
        <f ca="1"/>
        <v>Low Cap</v>
      </c>
    </row>
    <row r="28286" spans="11:16">
      <c r="K28286" s="14" t="str">
        <v/>
      </c>
      <c r="L28286" s="14" t="str">
        <v/>
      </c>
      <c r="O28286" s="14" t="str">
        <v/>
      </c>
      <c r="P28286" s="14" t="str">
        <f ca="1"/>
        <v>Low Cap</v>
      </c>
    </row>
    <row r="28287" spans="11:16">
      <c r="K28287" s="14" t="str">
        <v/>
      </c>
      <c r="L28287" s="14" t="str">
        <v/>
      </c>
      <c r="O28287" s="14" t="str">
        <v/>
      </c>
      <c r="P28287" s="14" t="str">
        <f ca="1"/>
        <v>Low Cap</v>
      </c>
    </row>
    <row r="28288" spans="11:16">
      <c r="K28288" s="14" t="str">
        <v/>
      </c>
      <c r="L28288" s="14" t="str">
        <v/>
      </c>
      <c r="O28288" s="14" t="str">
        <v/>
      </c>
      <c r="P28288" s="14" t="str">
        <f ca="1"/>
        <v>Low Cap</v>
      </c>
    </row>
    <row r="28289" spans="11:16">
      <c r="K28289" s="14" t="str">
        <v/>
      </c>
      <c r="L28289" s="14" t="str">
        <v/>
      </c>
      <c r="O28289" s="14" t="str">
        <v/>
      </c>
      <c r="P28289" s="14" t="str">
        <f ca="1"/>
        <v>Low Cap</v>
      </c>
    </row>
    <row r="28290" spans="11:16">
      <c r="K28290" s="14" t="str">
        <v/>
      </c>
      <c r="L28290" s="14" t="str">
        <v/>
      </c>
      <c r="O28290" s="14" t="str">
        <v/>
      </c>
      <c r="P28290" s="14" t="str">
        <f ca="1"/>
        <v>Low Cap</v>
      </c>
    </row>
    <row r="28291" spans="11:16">
      <c r="K28291" s="14" t="str">
        <v/>
      </c>
      <c r="L28291" s="14" t="str">
        <v/>
      </c>
      <c r="O28291" s="14" t="str">
        <v/>
      </c>
      <c r="P28291" s="14" t="str">
        <f ca="1"/>
        <v>Low Cap</v>
      </c>
    </row>
    <row r="28292" spans="11:16">
      <c r="K28292" s="14" t="str">
        <v/>
      </c>
      <c r="L28292" s="14" t="str">
        <v/>
      </c>
      <c r="O28292" s="14" t="str">
        <v/>
      </c>
      <c r="P28292" s="14" t="str">
        <f ca="1"/>
        <v>Low Cap</v>
      </c>
    </row>
    <row r="28293" spans="11:16">
      <c r="K28293" s="14" t="str">
        <v/>
      </c>
      <c r="L28293" s="14" t="str">
        <v/>
      </c>
      <c r="O28293" s="14" t="str">
        <v/>
      </c>
      <c r="P28293" s="14" t="str">
        <f ca="1"/>
        <v>Low Cap</v>
      </c>
    </row>
    <row r="28294" spans="11:16">
      <c r="K28294" s="14" t="str">
        <v/>
      </c>
      <c r="L28294" s="14" t="str">
        <v/>
      </c>
      <c r="O28294" s="14" t="str">
        <v/>
      </c>
      <c r="P28294" s="14" t="str">
        <f ca="1"/>
        <v>Low Cap</v>
      </c>
    </row>
    <row r="28295" spans="11:16">
      <c r="K28295" s="14" t="str">
        <v/>
      </c>
      <c r="L28295" s="14" t="str">
        <v/>
      </c>
      <c r="O28295" s="14" t="str">
        <v/>
      </c>
      <c r="P28295" s="14" t="str">
        <f ca="1"/>
        <v>Low Cap</v>
      </c>
    </row>
    <row r="28296" spans="11:16">
      <c r="K28296" s="14" t="str">
        <v/>
      </c>
      <c r="L28296" s="14" t="str">
        <v/>
      </c>
      <c r="O28296" s="14" t="str">
        <v/>
      </c>
      <c r="P28296" s="14" t="str">
        <f ca="1"/>
        <v>Low Cap</v>
      </c>
    </row>
    <row r="28297" spans="11:16">
      <c r="K28297" s="14" t="str">
        <v/>
      </c>
      <c r="L28297" s="14" t="str">
        <v/>
      </c>
      <c r="O28297" s="14" t="str">
        <v/>
      </c>
      <c r="P28297" s="14" t="str">
        <f ca="1"/>
        <v>Low Cap</v>
      </c>
    </row>
    <row r="28298" spans="11:16">
      <c r="K28298" s="14" t="str">
        <v/>
      </c>
      <c r="L28298" s="14" t="str">
        <v/>
      </c>
      <c r="O28298" s="14" t="str">
        <v/>
      </c>
      <c r="P28298" s="14" t="str">
        <f ca="1"/>
        <v>Low Cap</v>
      </c>
    </row>
    <row r="28299" spans="11:16">
      <c r="K28299" s="14" t="str">
        <v/>
      </c>
      <c r="L28299" s="14" t="str">
        <v/>
      </c>
      <c r="O28299" s="14" t="str">
        <v/>
      </c>
      <c r="P28299" s="14" t="str">
        <f ca="1"/>
        <v>Low Cap</v>
      </c>
    </row>
    <row r="28300" spans="11:16">
      <c r="K28300" s="14" t="str">
        <v/>
      </c>
      <c r="L28300" s="14" t="str">
        <v/>
      </c>
      <c r="O28300" s="14" t="str">
        <v/>
      </c>
      <c r="P28300" s="14" t="str">
        <f ca="1"/>
        <v>Low Cap</v>
      </c>
    </row>
    <row r="28301" spans="11:16">
      <c r="K28301" s="14" t="str">
        <v/>
      </c>
      <c r="L28301" s="14" t="str">
        <v/>
      </c>
      <c r="O28301" s="14" t="str">
        <v/>
      </c>
      <c r="P28301" s="14" t="str">
        <f ca="1"/>
        <v>Low Cap</v>
      </c>
    </row>
    <row r="28302" spans="11:16">
      <c r="K28302" s="14" t="str">
        <v/>
      </c>
      <c r="L28302" s="14" t="str">
        <v/>
      </c>
      <c r="O28302" s="14" t="str">
        <v/>
      </c>
      <c r="P28302" s="14" t="str">
        <f ca="1"/>
        <v>Low Cap</v>
      </c>
    </row>
    <row r="28303" spans="11:16">
      <c r="K28303" s="14" t="str">
        <v/>
      </c>
      <c r="L28303" s="14" t="str">
        <v/>
      </c>
      <c r="O28303" s="14" t="str">
        <v/>
      </c>
      <c r="P28303" s="14" t="str">
        <f ca="1"/>
        <v>Low Cap</v>
      </c>
    </row>
    <row r="28304" spans="11:16">
      <c r="K28304" s="14" t="str">
        <v/>
      </c>
      <c r="L28304" s="14" t="str">
        <v/>
      </c>
      <c r="O28304" s="14" t="str">
        <v/>
      </c>
      <c r="P28304" s="14" t="str">
        <f ca="1"/>
        <v>Low Cap</v>
      </c>
    </row>
    <row r="28305" spans="11:16">
      <c r="K28305" s="14" t="str">
        <v/>
      </c>
      <c r="L28305" s="14" t="str">
        <v/>
      </c>
      <c r="O28305" s="14" t="str">
        <v/>
      </c>
      <c r="P28305" s="14" t="str">
        <f ca="1"/>
        <v>Low Cap</v>
      </c>
    </row>
    <row r="28306" spans="11:16">
      <c r="K28306" s="14" t="str">
        <v/>
      </c>
      <c r="L28306" s="14" t="str">
        <v/>
      </c>
      <c r="O28306" s="14" t="str">
        <v/>
      </c>
      <c r="P28306" s="14" t="str">
        <f ca="1"/>
        <v>Low Cap</v>
      </c>
    </row>
    <row r="28307" spans="11:16">
      <c r="K28307" s="14" t="str">
        <v/>
      </c>
      <c r="L28307" s="14" t="str">
        <v/>
      </c>
      <c r="O28307" s="14" t="str">
        <v/>
      </c>
      <c r="P28307" s="14" t="str">
        <f ca="1"/>
        <v>Low Cap</v>
      </c>
    </row>
    <row r="28308" spans="11:16">
      <c r="K28308" s="14" t="str">
        <v/>
      </c>
      <c r="L28308" s="14" t="str">
        <v/>
      </c>
      <c r="O28308" s="14" t="str">
        <v/>
      </c>
      <c r="P28308" s="14" t="str">
        <f ca="1"/>
        <v>Low Cap</v>
      </c>
    </row>
    <row r="28309" spans="11:16">
      <c r="K28309" s="14" t="str">
        <v/>
      </c>
      <c r="L28309" s="14" t="str">
        <v/>
      </c>
      <c r="O28309" s="14" t="str">
        <v/>
      </c>
      <c r="P28309" s="14" t="str">
        <f ca="1"/>
        <v>Low Cap</v>
      </c>
    </row>
    <row r="28310" spans="11:16">
      <c r="K28310" s="14" t="str">
        <v/>
      </c>
      <c r="L28310" s="14" t="str">
        <v/>
      </c>
      <c r="O28310" s="14" t="str">
        <v/>
      </c>
      <c r="P28310" s="14" t="str">
        <f ca="1"/>
        <v>Low Cap</v>
      </c>
    </row>
    <row r="28311" spans="11:16">
      <c r="K28311" s="14" t="str">
        <v/>
      </c>
      <c r="L28311" s="14" t="str">
        <v/>
      </c>
      <c r="O28311" s="14" t="str">
        <v/>
      </c>
      <c r="P28311" s="14" t="str">
        <f ca="1"/>
        <v>Low Cap</v>
      </c>
    </row>
    <row r="28312" spans="11:16">
      <c r="K28312" s="14" t="str">
        <v/>
      </c>
      <c r="L28312" s="14" t="str">
        <v/>
      </c>
      <c r="O28312" s="14" t="str">
        <v/>
      </c>
      <c r="P28312" s="14" t="str">
        <f ca="1"/>
        <v>Low Cap</v>
      </c>
    </row>
    <row r="28313" spans="11:16">
      <c r="K28313" s="14" t="str">
        <v/>
      </c>
      <c r="L28313" s="14" t="str">
        <v/>
      </c>
      <c r="O28313" s="14" t="str">
        <v/>
      </c>
      <c r="P28313" s="14" t="str">
        <f ca="1"/>
        <v>Low Cap</v>
      </c>
    </row>
    <row r="28314" spans="11:16">
      <c r="K28314" s="14" t="str">
        <v/>
      </c>
      <c r="L28314" s="14" t="str">
        <v/>
      </c>
      <c r="O28314" s="14" t="str">
        <v/>
      </c>
      <c r="P28314" s="14" t="str">
        <f ca="1"/>
        <v>Low Cap</v>
      </c>
    </row>
    <row r="28315" spans="11:16">
      <c r="K28315" s="14" t="str">
        <v/>
      </c>
      <c r="L28315" s="14" t="str">
        <v/>
      </c>
      <c r="O28315" s="14" t="str">
        <v/>
      </c>
      <c r="P28315" s="14" t="str">
        <f ca="1"/>
        <v>Low Cap</v>
      </c>
    </row>
    <row r="28316" spans="11:16">
      <c r="K28316" s="14" t="str">
        <v/>
      </c>
      <c r="L28316" s="14" t="str">
        <v/>
      </c>
      <c r="O28316" s="14" t="str">
        <v/>
      </c>
      <c r="P28316" s="14" t="str">
        <f ca="1"/>
        <v>Low Cap</v>
      </c>
    </row>
    <row r="28317" spans="11:16">
      <c r="K28317" s="14" t="str">
        <v/>
      </c>
      <c r="L28317" s="14" t="str">
        <v/>
      </c>
      <c r="O28317" s="14" t="str">
        <v/>
      </c>
      <c r="P28317" s="14" t="str">
        <f ca="1"/>
        <v>Low Cap</v>
      </c>
    </row>
    <row r="28318" spans="11:16">
      <c r="K28318" s="14" t="str">
        <v/>
      </c>
      <c r="L28318" s="14" t="str">
        <v/>
      </c>
      <c r="O28318" s="14" t="str">
        <v/>
      </c>
      <c r="P28318" s="14" t="str">
        <f ca="1"/>
        <v>Low Cap</v>
      </c>
    </row>
    <row r="28319" spans="11:16">
      <c r="K28319" s="14" t="str">
        <v/>
      </c>
      <c r="L28319" s="14" t="str">
        <v/>
      </c>
      <c r="O28319" s="14" t="str">
        <v/>
      </c>
      <c r="P28319" s="14" t="str">
        <f ca="1"/>
        <v>Low Cap</v>
      </c>
    </row>
    <row r="28320" spans="11:16">
      <c r="K28320" s="14" t="str">
        <v/>
      </c>
      <c r="L28320" s="14" t="str">
        <v/>
      </c>
      <c r="O28320" s="14" t="str">
        <v/>
      </c>
      <c r="P28320" s="14" t="str">
        <f ca="1"/>
        <v>Low Cap</v>
      </c>
    </row>
    <row r="28321" spans="11:16">
      <c r="K28321" s="14" t="str">
        <v/>
      </c>
      <c r="L28321" s="14" t="str">
        <v/>
      </c>
      <c r="O28321" s="14" t="str">
        <v/>
      </c>
      <c r="P28321" s="14" t="str">
        <f ca="1"/>
        <v>Low Cap</v>
      </c>
    </row>
    <row r="28322" spans="11:16">
      <c r="K28322" s="14" t="str">
        <v/>
      </c>
      <c r="L28322" s="14" t="str">
        <v/>
      </c>
      <c r="O28322" s="14" t="str">
        <v/>
      </c>
      <c r="P28322" s="14" t="str">
        <f ca="1"/>
        <v>Low Cap</v>
      </c>
    </row>
    <row r="28323" spans="11:16">
      <c r="K28323" s="14" t="str">
        <v/>
      </c>
      <c r="L28323" s="14" t="str">
        <v/>
      </c>
      <c r="O28323" s="14" t="str">
        <v/>
      </c>
      <c r="P28323" s="14" t="str">
        <f ca="1"/>
        <v>Low Cap</v>
      </c>
    </row>
    <row r="28324" spans="11:16">
      <c r="K28324" s="14" t="str">
        <v/>
      </c>
      <c r="L28324" s="14" t="str">
        <v/>
      </c>
      <c r="O28324" s="14" t="str">
        <v/>
      </c>
      <c r="P28324" s="14" t="str">
        <f ca="1"/>
        <v>Low Cap</v>
      </c>
    </row>
    <row r="28325" spans="11:16">
      <c r="K28325" s="14" t="str">
        <v/>
      </c>
      <c r="L28325" s="14" t="str">
        <v/>
      </c>
      <c r="O28325" s="14" t="str">
        <v/>
      </c>
      <c r="P28325" s="14" t="str">
        <f ca="1"/>
        <v>Low Cap</v>
      </c>
    </row>
    <row r="28326" spans="11:16">
      <c r="K28326" s="14" t="str">
        <v/>
      </c>
      <c r="L28326" s="14" t="str">
        <v/>
      </c>
      <c r="O28326" s="14" t="str">
        <v/>
      </c>
      <c r="P28326" s="14" t="str">
        <f ca="1"/>
        <v>Low Cap</v>
      </c>
    </row>
    <row r="28327" spans="11:16">
      <c r="K28327" s="14" t="str">
        <v/>
      </c>
      <c r="L28327" s="14" t="str">
        <v/>
      </c>
      <c r="O28327" s="14" t="str">
        <v/>
      </c>
      <c r="P28327" s="14" t="str">
        <f ca="1"/>
        <v>Low Cap</v>
      </c>
    </row>
    <row r="28328" spans="11:16">
      <c r="K28328" s="14" t="str">
        <v/>
      </c>
      <c r="L28328" s="14" t="str">
        <v/>
      </c>
      <c r="O28328" s="14" t="str">
        <v/>
      </c>
      <c r="P28328" s="14" t="str">
        <f ca="1"/>
        <v>Low Cap</v>
      </c>
    </row>
    <row r="28329" spans="11:16">
      <c r="K28329" s="14" t="str">
        <v/>
      </c>
      <c r="L28329" s="14" t="str">
        <v/>
      </c>
      <c r="O28329" s="14" t="str">
        <v/>
      </c>
      <c r="P28329" s="14" t="str">
        <f ca="1"/>
        <v>Low Cap</v>
      </c>
    </row>
    <row r="28330" spans="11:16">
      <c r="K28330" s="14" t="str">
        <v/>
      </c>
      <c r="L28330" s="14" t="str">
        <v/>
      </c>
      <c r="O28330" s="14" t="str">
        <v/>
      </c>
      <c r="P28330" s="14" t="str">
        <f ca="1"/>
        <v>Low Cap</v>
      </c>
    </row>
    <row r="28331" spans="11:16">
      <c r="K28331" s="14" t="str">
        <v/>
      </c>
      <c r="L28331" s="14" t="str">
        <v/>
      </c>
      <c r="O28331" s="14" t="str">
        <v/>
      </c>
      <c r="P28331" s="14" t="str">
        <f ca="1"/>
        <v>Low Cap</v>
      </c>
    </row>
    <row r="28332" spans="11:16">
      <c r="K28332" s="14" t="str">
        <v/>
      </c>
      <c r="L28332" s="14" t="str">
        <v/>
      </c>
      <c r="O28332" s="14" t="str">
        <v/>
      </c>
      <c r="P28332" s="14" t="str">
        <f ca="1"/>
        <v>Low Cap</v>
      </c>
    </row>
    <row r="28333" spans="11:16">
      <c r="K28333" s="14" t="str">
        <v/>
      </c>
      <c r="L28333" s="14" t="str">
        <v/>
      </c>
      <c r="O28333" s="14" t="str">
        <v/>
      </c>
      <c r="P28333" s="14" t="str">
        <f ca="1"/>
        <v>Low Cap</v>
      </c>
    </row>
    <row r="28334" spans="11:16">
      <c r="K28334" s="14" t="str">
        <v/>
      </c>
      <c r="L28334" s="14" t="str">
        <v/>
      </c>
      <c r="O28334" s="14" t="str">
        <v/>
      </c>
      <c r="P28334" s="14" t="str">
        <f ca="1"/>
        <v>Low Cap</v>
      </c>
    </row>
    <row r="28335" spans="11:16">
      <c r="K28335" s="14" t="str">
        <v/>
      </c>
      <c r="L28335" s="14" t="str">
        <v/>
      </c>
      <c r="O28335" s="14" t="str">
        <v/>
      </c>
      <c r="P28335" s="14" t="str">
        <f ca="1"/>
        <v>Low Cap</v>
      </c>
    </row>
    <row r="28336" spans="11:16">
      <c r="K28336" s="14" t="str">
        <v/>
      </c>
      <c r="L28336" s="14" t="str">
        <v/>
      </c>
      <c r="O28336" s="14" t="str">
        <v/>
      </c>
      <c r="P28336" s="14" t="str">
        <f ca="1"/>
        <v>Low Cap</v>
      </c>
    </row>
    <row r="28337" spans="11:16">
      <c r="K28337" s="14" t="str">
        <v/>
      </c>
      <c r="L28337" s="14" t="str">
        <v/>
      </c>
      <c r="O28337" s="14" t="str">
        <v/>
      </c>
      <c r="P28337" s="14" t="str">
        <f ca="1"/>
        <v>Low Cap</v>
      </c>
    </row>
    <row r="28338" spans="11:16">
      <c r="K28338" s="14" t="str">
        <v/>
      </c>
      <c r="L28338" s="14" t="str">
        <v/>
      </c>
      <c r="O28338" s="14" t="str">
        <v/>
      </c>
      <c r="P28338" s="14" t="str">
        <f ca="1"/>
        <v>Low Cap</v>
      </c>
    </row>
    <row r="28339" spans="11:16">
      <c r="K28339" s="14" t="str">
        <v/>
      </c>
      <c r="L28339" s="14" t="str">
        <v/>
      </c>
      <c r="O28339" s="14" t="str">
        <v/>
      </c>
      <c r="P28339" s="14" t="str">
        <f ca="1"/>
        <v>Low Cap</v>
      </c>
    </row>
    <row r="28340" spans="11:16">
      <c r="K28340" s="14" t="str">
        <v/>
      </c>
      <c r="L28340" s="14" t="str">
        <v/>
      </c>
      <c r="O28340" s="14" t="str">
        <v/>
      </c>
      <c r="P28340" s="14" t="str">
        <f ca="1"/>
        <v>Low Cap</v>
      </c>
    </row>
    <row r="28341" spans="11:16">
      <c r="K28341" s="14" t="str">
        <v/>
      </c>
      <c r="L28341" s="14" t="str">
        <v/>
      </c>
      <c r="O28341" s="14" t="str">
        <v/>
      </c>
      <c r="P28341" s="14" t="str">
        <f ca="1"/>
        <v>Low Cap</v>
      </c>
    </row>
    <row r="28342" spans="11:16">
      <c r="K28342" s="14" t="str">
        <v/>
      </c>
      <c r="L28342" s="14" t="str">
        <v/>
      </c>
      <c r="O28342" s="14" t="str">
        <v/>
      </c>
      <c r="P28342" s="14" t="str">
        <f ca="1"/>
        <v>Low Cap</v>
      </c>
    </row>
    <row r="28343" spans="11:16">
      <c r="K28343" s="14" t="str">
        <v/>
      </c>
      <c r="L28343" s="14" t="str">
        <v/>
      </c>
      <c r="O28343" s="14" t="str">
        <v/>
      </c>
      <c r="P28343" s="14" t="str">
        <f ca="1"/>
        <v>Low Cap</v>
      </c>
    </row>
    <row r="28344" spans="11:16">
      <c r="K28344" s="14" t="str">
        <v/>
      </c>
      <c r="L28344" s="14" t="str">
        <v/>
      </c>
      <c r="O28344" s="14" t="str">
        <v/>
      </c>
      <c r="P28344" s="14" t="str">
        <f ca="1"/>
        <v>Low Cap</v>
      </c>
    </row>
    <row r="28345" spans="11:16">
      <c r="K28345" s="14" t="str">
        <v/>
      </c>
      <c r="L28345" s="14" t="str">
        <v/>
      </c>
      <c r="O28345" s="14" t="str">
        <v/>
      </c>
      <c r="P28345" s="14" t="str">
        <f ca="1"/>
        <v>Low Cap</v>
      </c>
    </row>
    <row r="28346" spans="11:16">
      <c r="K28346" s="14" t="str">
        <v/>
      </c>
      <c r="L28346" s="14" t="str">
        <v/>
      </c>
      <c r="O28346" s="14" t="str">
        <v/>
      </c>
      <c r="P28346" s="14" t="str">
        <f ca="1"/>
        <v>Low Cap</v>
      </c>
    </row>
    <row r="28347" spans="11:16">
      <c r="K28347" s="14" t="str">
        <v/>
      </c>
      <c r="L28347" s="14" t="str">
        <v/>
      </c>
      <c r="O28347" s="14" t="str">
        <v/>
      </c>
      <c r="P28347" s="14" t="str">
        <f ca="1"/>
        <v>Low Cap</v>
      </c>
    </row>
    <row r="28348" spans="11:16">
      <c r="K28348" s="14" t="str">
        <v/>
      </c>
      <c r="L28348" s="14" t="str">
        <v/>
      </c>
      <c r="O28348" s="14" t="str">
        <v/>
      </c>
      <c r="P28348" s="14" t="str">
        <f ca="1"/>
        <v>Low Cap</v>
      </c>
    </row>
    <row r="28349" spans="11:16">
      <c r="K28349" s="14" t="str">
        <v/>
      </c>
      <c r="L28349" s="14" t="str">
        <v/>
      </c>
      <c r="O28349" s="14" t="str">
        <v/>
      </c>
      <c r="P28349" s="14" t="str">
        <f ca="1"/>
        <v>Low Cap</v>
      </c>
    </row>
    <row r="28350" spans="11:16">
      <c r="K28350" s="14" t="str">
        <v/>
      </c>
      <c r="L28350" s="14" t="str">
        <v/>
      </c>
      <c r="O28350" s="14" t="str">
        <v/>
      </c>
      <c r="P28350" s="14" t="str">
        <f ca="1"/>
        <v>Low Cap</v>
      </c>
    </row>
    <row r="28351" spans="11:16">
      <c r="K28351" s="14" t="str">
        <v/>
      </c>
      <c r="L28351" s="14" t="str">
        <v/>
      </c>
      <c r="O28351" s="14" t="str">
        <v/>
      </c>
      <c r="P28351" s="14" t="str">
        <f ca="1"/>
        <v>Low Cap</v>
      </c>
    </row>
    <row r="28352" spans="11:16">
      <c r="K28352" s="14" t="str">
        <v/>
      </c>
      <c r="L28352" s="14" t="str">
        <v/>
      </c>
      <c r="O28352" s="14" t="str">
        <v/>
      </c>
      <c r="P28352" s="14" t="str">
        <f ca="1"/>
        <v>Low Cap</v>
      </c>
    </row>
    <row r="28353" spans="11:16">
      <c r="K28353" s="14" t="str">
        <v/>
      </c>
      <c r="L28353" s="14" t="str">
        <v/>
      </c>
      <c r="O28353" s="14" t="str">
        <v/>
      </c>
      <c r="P28353" s="14" t="str">
        <f ca="1"/>
        <v>Low Cap</v>
      </c>
    </row>
    <row r="28354" spans="11:16">
      <c r="K28354" s="14" t="str">
        <v/>
      </c>
      <c r="L28354" s="14" t="str">
        <v/>
      </c>
      <c r="O28354" s="14" t="str">
        <v/>
      </c>
      <c r="P28354" s="14" t="str">
        <f ca="1"/>
        <v>Low Cap</v>
      </c>
    </row>
    <row r="28355" spans="11:16">
      <c r="K28355" s="14" t="str">
        <v/>
      </c>
      <c r="L28355" s="14" t="str">
        <v/>
      </c>
      <c r="O28355" s="14" t="str">
        <v/>
      </c>
      <c r="P28355" s="14" t="str">
        <f ca="1"/>
        <v>Low Cap</v>
      </c>
    </row>
    <row r="28356" spans="11:16">
      <c r="K28356" s="14" t="str">
        <v/>
      </c>
      <c r="L28356" s="14" t="str">
        <v/>
      </c>
      <c r="O28356" s="14" t="str">
        <v/>
      </c>
      <c r="P28356" s="14" t="str">
        <f ca="1"/>
        <v>Low Cap</v>
      </c>
    </row>
    <row r="28357" spans="11:16">
      <c r="K28357" s="14" t="str">
        <v/>
      </c>
      <c r="L28357" s="14" t="str">
        <v/>
      </c>
      <c r="O28357" s="14" t="str">
        <v/>
      </c>
      <c r="P28357" s="14" t="str">
        <f ca="1"/>
        <v>Low Cap</v>
      </c>
    </row>
    <row r="28358" spans="11:16">
      <c r="K28358" s="14" t="str">
        <v/>
      </c>
      <c r="L28358" s="14" t="str">
        <v/>
      </c>
      <c r="O28358" s="14" t="str">
        <v/>
      </c>
      <c r="P28358" s="14" t="str">
        <f ca="1"/>
        <v>Low Cap</v>
      </c>
    </row>
    <row r="28359" spans="11:16">
      <c r="K28359" s="14" t="str">
        <v/>
      </c>
      <c r="L28359" s="14" t="str">
        <v/>
      </c>
      <c r="O28359" s="14" t="str">
        <v/>
      </c>
      <c r="P28359" s="14" t="str">
        <f ca="1"/>
        <v>Low Cap</v>
      </c>
    </row>
    <row r="28360" spans="11:16">
      <c r="K28360" s="14" t="str">
        <v/>
      </c>
      <c r="L28360" s="14" t="str">
        <v/>
      </c>
      <c r="O28360" s="14" t="str">
        <v/>
      </c>
      <c r="P28360" s="14" t="str">
        <f ca="1"/>
        <v>Low Cap</v>
      </c>
    </row>
    <row r="28361" spans="11:16">
      <c r="K28361" s="14" t="str">
        <v/>
      </c>
      <c r="L28361" s="14" t="str">
        <v/>
      </c>
      <c r="O28361" s="14" t="str">
        <v/>
      </c>
      <c r="P28361" s="14" t="str">
        <f ca="1"/>
        <v>Low Cap</v>
      </c>
    </row>
    <row r="28362" spans="11:16">
      <c r="K28362" s="14" t="str">
        <v/>
      </c>
      <c r="L28362" s="14" t="str">
        <v/>
      </c>
      <c r="O28362" s="14" t="str">
        <v/>
      </c>
      <c r="P28362" s="14" t="str">
        <f ca="1"/>
        <v>Low Cap</v>
      </c>
    </row>
    <row r="28363" spans="11:16">
      <c r="K28363" s="14" t="str">
        <v/>
      </c>
      <c r="L28363" s="14" t="str">
        <v/>
      </c>
      <c r="O28363" s="14" t="str">
        <v/>
      </c>
      <c r="P28363" s="14" t="str">
        <f ca="1"/>
        <v>Low Cap</v>
      </c>
    </row>
    <row r="28364" spans="11:16">
      <c r="K28364" s="14" t="str">
        <v/>
      </c>
      <c r="L28364" s="14" t="str">
        <v/>
      </c>
      <c r="O28364" s="14" t="str">
        <v/>
      </c>
      <c r="P28364" s="14" t="str">
        <f ca="1"/>
        <v>Low Cap</v>
      </c>
    </row>
    <row r="28365" spans="11:16">
      <c r="K28365" s="14" t="str">
        <v/>
      </c>
      <c r="L28365" s="14" t="str">
        <v/>
      </c>
      <c r="O28365" s="14" t="str">
        <v/>
      </c>
      <c r="P28365" s="14" t="str">
        <f ca="1"/>
        <v>Low Cap</v>
      </c>
    </row>
    <row r="28366" spans="11:16">
      <c r="K28366" s="14" t="str">
        <v/>
      </c>
      <c r="L28366" s="14" t="str">
        <v/>
      </c>
      <c r="O28366" s="14" t="str">
        <v/>
      </c>
      <c r="P28366" s="14" t="str">
        <f ca="1"/>
        <v>Low Cap</v>
      </c>
    </row>
    <row r="28367" spans="11:16">
      <c r="K28367" s="14" t="str">
        <v/>
      </c>
      <c r="L28367" s="14" t="str">
        <v/>
      </c>
      <c r="O28367" s="14" t="str">
        <v/>
      </c>
      <c r="P28367" s="14" t="str">
        <f ca="1"/>
        <v>Low Cap</v>
      </c>
    </row>
    <row r="28368" spans="11:16">
      <c r="K28368" s="14" t="str">
        <v/>
      </c>
      <c r="L28368" s="14" t="str">
        <v/>
      </c>
      <c r="O28368" s="14" t="str">
        <v/>
      </c>
      <c r="P28368" s="14" t="str">
        <f ca="1"/>
        <v>Low Cap</v>
      </c>
    </row>
    <row r="28369" spans="11:16">
      <c r="K28369" s="14" t="str">
        <v/>
      </c>
      <c r="L28369" s="14" t="str">
        <v/>
      </c>
      <c r="O28369" s="14" t="str">
        <v/>
      </c>
      <c r="P28369" s="14" t="str">
        <f ca="1"/>
        <v>Low Cap</v>
      </c>
    </row>
    <row r="28370" spans="11:16">
      <c r="K28370" s="14" t="str">
        <v/>
      </c>
      <c r="L28370" s="14" t="str">
        <v/>
      </c>
      <c r="O28370" s="14" t="str">
        <v/>
      </c>
      <c r="P28370" s="14" t="str">
        <f ca="1"/>
        <v>Low Cap</v>
      </c>
    </row>
    <row r="28371" spans="11:16">
      <c r="K28371" s="14" t="str">
        <v/>
      </c>
      <c r="L28371" s="14" t="str">
        <v/>
      </c>
      <c r="O28371" s="14" t="str">
        <v/>
      </c>
      <c r="P28371" s="14" t="str">
        <f ca="1"/>
        <v>Low Cap</v>
      </c>
    </row>
    <row r="28372" spans="11:16">
      <c r="K28372" s="14" t="str">
        <v/>
      </c>
      <c r="L28372" s="14" t="str">
        <v/>
      </c>
      <c r="O28372" s="14" t="str">
        <v/>
      </c>
      <c r="P28372" s="14" t="str">
        <f ca="1"/>
        <v>Low Cap</v>
      </c>
    </row>
    <row r="28373" spans="11:16">
      <c r="K28373" s="14" t="str">
        <v/>
      </c>
      <c r="L28373" s="14" t="str">
        <v/>
      </c>
      <c r="O28373" s="14" t="str">
        <v/>
      </c>
      <c r="P28373" s="14" t="str">
        <f ca="1"/>
        <v>Low Cap</v>
      </c>
    </row>
    <row r="28374" spans="11:16">
      <c r="K28374" s="14" t="str">
        <v/>
      </c>
      <c r="L28374" s="14" t="str">
        <v/>
      </c>
      <c r="O28374" s="14" t="str">
        <v/>
      </c>
      <c r="P28374" s="14" t="str">
        <f ca="1"/>
        <v>Low Cap</v>
      </c>
    </row>
    <row r="28375" spans="11:16">
      <c r="K28375" s="14" t="str">
        <v/>
      </c>
      <c r="L28375" s="14" t="str">
        <v/>
      </c>
      <c r="O28375" s="14" t="str">
        <v/>
      </c>
      <c r="P28375" s="14" t="str">
        <f ca="1"/>
        <v>Low Cap</v>
      </c>
    </row>
    <row r="28376" spans="11:16">
      <c r="K28376" s="14" t="str">
        <v/>
      </c>
      <c r="L28376" s="14" t="str">
        <v/>
      </c>
      <c r="O28376" s="14" t="str">
        <v/>
      </c>
      <c r="P28376" s="14" t="str">
        <f ca="1"/>
        <v>Low Cap</v>
      </c>
    </row>
    <row r="28377" spans="11:16">
      <c r="K28377" s="14" t="str">
        <v/>
      </c>
      <c r="L28377" s="14" t="str">
        <v/>
      </c>
      <c r="O28377" s="14" t="str">
        <v/>
      </c>
      <c r="P28377" s="14" t="str">
        <f ca="1"/>
        <v>Low Cap</v>
      </c>
    </row>
    <row r="28378" spans="11:16">
      <c r="K28378" s="14" t="str">
        <v/>
      </c>
      <c r="L28378" s="14" t="str">
        <v/>
      </c>
      <c r="O28378" s="14" t="str">
        <v/>
      </c>
      <c r="P28378" s="14" t="str">
        <f ca="1"/>
        <v>Low Cap</v>
      </c>
    </row>
    <row r="28379" spans="11:16">
      <c r="K28379" s="14" t="str">
        <v/>
      </c>
      <c r="L28379" s="14" t="str">
        <v/>
      </c>
      <c r="O28379" s="14" t="str">
        <v/>
      </c>
      <c r="P28379" s="14" t="str">
        <f ca="1"/>
        <v>Low Cap</v>
      </c>
    </row>
    <row r="28380" spans="11:16">
      <c r="K28380" s="14" t="str">
        <v/>
      </c>
      <c r="L28380" s="14" t="str">
        <v/>
      </c>
      <c r="O28380" s="14" t="str">
        <v/>
      </c>
      <c r="P28380" s="14" t="str">
        <f ca="1"/>
        <v>Low Cap</v>
      </c>
    </row>
    <row r="28381" spans="11:16">
      <c r="K28381" s="14" t="str">
        <v/>
      </c>
      <c r="L28381" s="14" t="str">
        <v/>
      </c>
      <c r="O28381" s="14" t="str">
        <v/>
      </c>
      <c r="P28381" s="14" t="str">
        <f ca="1"/>
        <v>Low Cap</v>
      </c>
    </row>
    <row r="28382" spans="11:16">
      <c r="K28382" s="14" t="str">
        <v/>
      </c>
      <c r="L28382" s="14" t="str">
        <v/>
      </c>
      <c r="O28382" s="14" t="str">
        <v/>
      </c>
      <c r="P28382" s="14" t="str">
        <f ca="1"/>
        <v>Low Cap</v>
      </c>
    </row>
    <row r="28383" spans="11:16">
      <c r="K28383" s="14" t="str">
        <v/>
      </c>
      <c r="L28383" s="14" t="str">
        <v/>
      </c>
      <c r="O28383" s="14" t="str">
        <v/>
      </c>
      <c r="P28383" s="14" t="str">
        <f ca="1"/>
        <v>Low Cap</v>
      </c>
    </row>
    <row r="28384" spans="11:16">
      <c r="K28384" s="14" t="str">
        <v/>
      </c>
      <c r="L28384" s="14" t="str">
        <v/>
      </c>
      <c r="O28384" s="14" t="str">
        <v/>
      </c>
      <c r="P28384" s="14" t="str">
        <f ca="1"/>
        <v>Low Cap</v>
      </c>
    </row>
    <row r="28385" spans="11:16">
      <c r="K28385" s="14" t="str">
        <v/>
      </c>
      <c r="L28385" s="14" t="str">
        <v/>
      </c>
      <c r="O28385" s="14" t="str">
        <v/>
      </c>
      <c r="P28385" s="14" t="str">
        <f ca="1"/>
        <v>Low Cap</v>
      </c>
    </row>
    <row r="28386" spans="11:16">
      <c r="K28386" s="14" t="str">
        <v/>
      </c>
      <c r="L28386" s="14" t="str">
        <v/>
      </c>
      <c r="O28386" s="14" t="str">
        <v/>
      </c>
      <c r="P28386" s="14" t="str">
        <f ca="1"/>
        <v>Low Cap</v>
      </c>
    </row>
    <row r="28387" spans="11:16">
      <c r="K28387" s="14" t="str">
        <v/>
      </c>
      <c r="L28387" s="14" t="str">
        <v/>
      </c>
      <c r="O28387" s="14" t="str">
        <v/>
      </c>
      <c r="P28387" s="14" t="str">
        <f ca="1"/>
        <v>Low Cap</v>
      </c>
    </row>
    <row r="28388" spans="11:16">
      <c r="K28388" s="14" t="str">
        <v/>
      </c>
      <c r="L28388" s="14" t="str">
        <v/>
      </c>
      <c r="O28388" s="14" t="str">
        <v/>
      </c>
      <c r="P28388" s="14" t="str">
        <f ca="1"/>
        <v>Low Cap</v>
      </c>
    </row>
    <row r="28389" spans="11:16">
      <c r="K28389" s="14" t="str">
        <v/>
      </c>
      <c r="L28389" s="14" t="str">
        <v/>
      </c>
      <c r="O28389" s="14" t="str">
        <v/>
      </c>
      <c r="P28389" s="14" t="str">
        <f ca="1"/>
        <v>Low Cap</v>
      </c>
    </row>
    <row r="28390" spans="11:16">
      <c r="K28390" s="14" t="str">
        <v/>
      </c>
      <c r="L28390" s="14" t="str">
        <v/>
      </c>
      <c r="O28390" s="14" t="str">
        <v/>
      </c>
      <c r="P28390" s="14" t="str">
        <f ca="1"/>
        <v>Low Cap</v>
      </c>
    </row>
    <row r="28391" spans="11:16">
      <c r="K28391" s="14" t="str">
        <v/>
      </c>
      <c r="L28391" s="14" t="str">
        <v/>
      </c>
      <c r="O28391" s="14" t="str">
        <v/>
      </c>
      <c r="P28391" s="14" t="str">
        <f ca="1"/>
        <v>Low Cap</v>
      </c>
    </row>
    <row r="28392" spans="11:16">
      <c r="K28392" s="14" t="str">
        <v/>
      </c>
      <c r="L28392" s="14" t="str">
        <v/>
      </c>
      <c r="O28392" s="14" t="str">
        <v/>
      </c>
      <c r="P28392" s="14" t="str">
        <f ca="1"/>
        <v>Low Cap</v>
      </c>
    </row>
    <row r="28393" spans="11:16">
      <c r="K28393" s="14" t="str">
        <v/>
      </c>
      <c r="L28393" s="14" t="str">
        <v/>
      </c>
      <c r="O28393" s="14" t="str">
        <v/>
      </c>
      <c r="P28393" s="14" t="str">
        <f ca="1"/>
        <v>Low Cap</v>
      </c>
    </row>
    <row r="28394" spans="11:16">
      <c r="K28394" s="14" t="str">
        <v/>
      </c>
      <c r="L28394" s="14" t="str">
        <v/>
      </c>
      <c r="O28394" s="14" t="str">
        <v/>
      </c>
      <c r="P28394" s="14" t="str">
        <f ca="1"/>
        <v>Low Cap</v>
      </c>
    </row>
    <row r="28395" spans="11:16">
      <c r="K28395" s="14" t="str">
        <v/>
      </c>
      <c r="L28395" s="14" t="str">
        <v/>
      </c>
      <c r="O28395" s="14" t="str">
        <v/>
      </c>
      <c r="P28395" s="14" t="str">
        <f ca="1"/>
        <v>Low Cap</v>
      </c>
    </row>
    <row r="28396" spans="11:16">
      <c r="K28396" s="14" t="str">
        <v/>
      </c>
      <c r="L28396" s="14" t="str">
        <v/>
      </c>
      <c r="O28396" s="14" t="str">
        <v/>
      </c>
      <c r="P28396" s="14" t="str">
        <f ca="1"/>
        <v>Low Cap</v>
      </c>
    </row>
    <row r="28397" spans="11:16">
      <c r="K28397" s="14" t="str">
        <v/>
      </c>
      <c r="L28397" s="14" t="str">
        <v/>
      </c>
      <c r="O28397" s="14" t="str">
        <v/>
      </c>
      <c r="P28397" s="14" t="str">
        <f ca="1"/>
        <v>Low Cap</v>
      </c>
    </row>
    <row r="28398" spans="11:16">
      <c r="K28398" s="14" t="str">
        <v/>
      </c>
      <c r="L28398" s="14" t="str">
        <v/>
      </c>
      <c r="O28398" s="14" t="str">
        <v/>
      </c>
      <c r="P28398" s="14" t="str">
        <f ca="1"/>
        <v>Low Cap</v>
      </c>
    </row>
    <row r="28399" spans="11:16">
      <c r="K28399" s="14" t="str">
        <v/>
      </c>
      <c r="L28399" s="14" t="str">
        <v/>
      </c>
      <c r="O28399" s="14" t="str">
        <v/>
      </c>
      <c r="P28399" s="14" t="str">
        <f ca="1"/>
        <v>Low Cap</v>
      </c>
    </row>
    <row r="28400" spans="11:16">
      <c r="K28400" s="14" t="str">
        <v/>
      </c>
      <c r="L28400" s="14" t="str">
        <v/>
      </c>
      <c r="O28400" s="14" t="str">
        <v/>
      </c>
      <c r="P28400" s="14" t="str">
        <f ca="1"/>
        <v>Low Cap</v>
      </c>
    </row>
    <row r="28401" spans="11:16">
      <c r="K28401" s="14" t="str">
        <v/>
      </c>
      <c r="L28401" s="14" t="str">
        <v/>
      </c>
      <c r="O28401" s="14" t="str">
        <v/>
      </c>
      <c r="P28401" s="14" t="str">
        <f ca="1"/>
        <v>Low Cap</v>
      </c>
    </row>
    <row r="28402" spans="11:16">
      <c r="K28402" s="14" t="str">
        <v/>
      </c>
      <c r="L28402" s="14" t="str">
        <v/>
      </c>
      <c r="O28402" s="14" t="str">
        <v/>
      </c>
      <c r="P28402" s="14" t="str">
        <f ca="1"/>
        <v>Low Cap</v>
      </c>
    </row>
    <row r="28403" spans="11:16">
      <c r="K28403" s="14" t="str">
        <v/>
      </c>
      <c r="L28403" s="14" t="str">
        <v/>
      </c>
      <c r="O28403" s="14" t="str">
        <v/>
      </c>
      <c r="P28403" s="14" t="str">
        <f ca="1"/>
        <v>Low Cap</v>
      </c>
    </row>
    <row r="28404" spans="11:16">
      <c r="K28404" s="14" t="str">
        <v/>
      </c>
      <c r="L28404" s="14" t="str">
        <v/>
      </c>
      <c r="O28404" s="14" t="str">
        <v/>
      </c>
      <c r="P28404" s="14" t="str">
        <f ca="1"/>
        <v>Low Cap</v>
      </c>
    </row>
    <row r="28405" spans="11:16">
      <c r="K28405" s="14" t="str">
        <v/>
      </c>
      <c r="L28405" s="14" t="str">
        <v/>
      </c>
      <c r="O28405" s="14" t="str">
        <v/>
      </c>
      <c r="P28405" s="14" t="str">
        <f ca="1"/>
        <v>Low Cap</v>
      </c>
    </row>
    <row r="28406" spans="11:16">
      <c r="K28406" s="14" t="str">
        <v/>
      </c>
      <c r="L28406" s="14" t="str">
        <v/>
      </c>
      <c r="O28406" s="14" t="str">
        <v/>
      </c>
      <c r="P28406" s="14" t="str">
        <f ca="1"/>
        <v>Low Cap</v>
      </c>
    </row>
    <row r="28407" spans="11:16">
      <c r="K28407" s="14" t="str">
        <v/>
      </c>
      <c r="L28407" s="14" t="str">
        <v/>
      </c>
      <c r="O28407" s="14" t="str">
        <v/>
      </c>
      <c r="P28407" s="14" t="str">
        <f ca="1"/>
        <v>Low Cap</v>
      </c>
    </row>
    <row r="28408" spans="11:16">
      <c r="K28408" s="14" t="str">
        <v/>
      </c>
      <c r="L28408" s="14" t="str">
        <v/>
      </c>
      <c r="O28408" s="14" t="str">
        <v/>
      </c>
      <c r="P28408" s="14" t="str">
        <f ca="1"/>
        <v>Low Cap</v>
      </c>
    </row>
    <row r="28409" spans="11:16">
      <c r="K28409" s="14" t="str">
        <v/>
      </c>
      <c r="L28409" s="14" t="str">
        <v/>
      </c>
      <c r="O28409" s="14" t="str">
        <v/>
      </c>
      <c r="P28409" s="14" t="str">
        <f ca="1"/>
        <v>Low Cap</v>
      </c>
    </row>
    <row r="28410" spans="11:16">
      <c r="K28410" s="14" t="str">
        <v/>
      </c>
      <c r="L28410" s="14" t="str">
        <v/>
      </c>
      <c r="O28410" s="14" t="str">
        <v/>
      </c>
      <c r="P28410" s="14" t="str">
        <f ca="1"/>
        <v>Low Cap</v>
      </c>
    </row>
    <row r="28411" spans="11:16">
      <c r="K28411" s="14" t="str">
        <v/>
      </c>
      <c r="L28411" s="14" t="str">
        <v/>
      </c>
      <c r="O28411" s="14" t="str">
        <v/>
      </c>
      <c r="P28411" s="14" t="str">
        <f ca="1"/>
        <v>Low Cap</v>
      </c>
    </row>
    <row r="28412" spans="11:16">
      <c r="K28412" s="14" t="str">
        <v/>
      </c>
      <c r="L28412" s="14" t="str">
        <v/>
      </c>
      <c r="O28412" s="14" t="str">
        <v/>
      </c>
      <c r="P28412" s="14" t="str">
        <f ca="1"/>
        <v>Low Cap</v>
      </c>
    </row>
    <row r="28413" spans="11:16">
      <c r="K28413" s="14" t="str">
        <v/>
      </c>
      <c r="L28413" s="14" t="str">
        <v/>
      </c>
      <c r="O28413" s="14" t="str">
        <v/>
      </c>
      <c r="P28413" s="14" t="str">
        <f ca="1"/>
        <v>Low Cap</v>
      </c>
    </row>
    <row r="28414" spans="11:16">
      <c r="K28414" s="14" t="str">
        <v/>
      </c>
      <c r="L28414" s="14" t="str">
        <v/>
      </c>
      <c r="O28414" s="14" t="str">
        <v/>
      </c>
      <c r="P28414" s="14" t="str">
        <f ca="1"/>
        <v>Low Cap</v>
      </c>
    </row>
    <row r="28415" spans="11:16">
      <c r="K28415" s="14" t="str">
        <v/>
      </c>
      <c r="L28415" s="14" t="str">
        <v/>
      </c>
      <c r="O28415" s="14" t="str">
        <v/>
      </c>
      <c r="P28415" s="14" t="str">
        <f ca="1"/>
        <v>Low Cap</v>
      </c>
    </row>
    <row r="28416" spans="11:16">
      <c r="K28416" s="14" t="str">
        <v/>
      </c>
      <c r="L28416" s="14" t="str">
        <v/>
      </c>
      <c r="O28416" s="14" t="str">
        <v/>
      </c>
      <c r="P28416" s="14" t="str">
        <f ca="1"/>
        <v>Low Cap</v>
      </c>
    </row>
    <row r="28417" spans="11:16">
      <c r="K28417" s="14" t="str">
        <v/>
      </c>
      <c r="L28417" s="14" t="str">
        <v/>
      </c>
      <c r="O28417" s="14" t="str">
        <v/>
      </c>
      <c r="P28417" s="14" t="str">
        <f ca="1"/>
        <v>Low Cap</v>
      </c>
    </row>
    <row r="28418" spans="11:16">
      <c r="K28418" s="14" t="str">
        <v/>
      </c>
      <c r="L28418" s="14" t="str">
        <v/>
      </c>
      <c r="O28418" s="14" t="str">
        <v/>
      </c>
      <c r="P28418" s="14" t="str">
        <f ca="1"/>
        <v>Low Cap</v>
      </c>
    </row>
    <row r="28419" spans="11:16">
      <c r="K28419" s="14" t="str">
        <v/>
      </c>
      <c r="L28419" s="14" t="str">
        <v/>
      </c>
      <c r="O28419" s="14" t="str">
        <v/>
      </c>
      <c r="P28419" s="14" t="str">
        <f ca="1"/>
        <v>Low Cap</v>
      </c>
    </row>
    <row r="28420" spans="11:16">
      <c r="K28420" s="14" t="str">
        <v/>
      </c>
      <c r="L28420" s="14" t="str">
        <v/>
      </c>
      <c r="O28420" s="14" t="str">
        <v/>
      </c>
      <c r="P28420" s="14" t="str">
        <f ca="1"/>
        <v>Low Cap</v>
      </c>
    </row>
    <row r="28421" spans="11:16">
      <c r="K28421" s="14" t="str">
        <v/>
      </c>
      <c r="L28421" s="14" t="str">
        <v/>
      </c>
      <c r="O28421" s="14" t="str">
        <v/>
      </c>
      <c r="P28421" s="14" t="str">
        <f ca="1"/>
        <v>Low Cap</v>
      </c>
    </row>
    <row r="28422" spans="11:16">
      <c r="K28422" s="14" t="str">
        <v/>
      </c>
      <c r="L28422" s="14" t="str">
        <v/>
      </c>
      <c r="O28422" s="14" t="str">
        <v/>
      </c>
      <c r="P28422" s="14" t="str">
        <f ca="1"/>
        <v>Low Cap</v>
      </c>
    </row>
    <row r="28423" spans="11:16">
      <c r="K28423" s="14" t="str">
        <v/>
      </c>
      <c r="L28423" s="14" t="str">
        <v/>
      </c>
      <c r="O28423" s="14" t="str">
        <v/>
      </c>
      <c r="P28423" s="14" t="str">
        <f ca="1"/>
        <v>Low Cap</v>
      </c>
    </row>
    <row r="28424" spans="11:16">
      <c r="K28424" s="14" t="str">
        <v/>
      </c>
      <c r="L28424" s="14" t="str">
        <v/>
      </c>
      <c r="O28424" s="14" t="str">
        <v/>
      </c>
      <c r="P28424" s="14" t="str">
        <f ca="1"/>
        <v>Low Cap</v>
      </c>
    </row>
    <row r="28425" spans="11:16">
      <c r="K28425" s="14" t="str">
        <v/>
      </c>
      <c r="L28425" s="14" t="str">
        <v/>
      </c>
      <c r="O28425" s="14" t="str">
        <v/>
      </c>
      <c r="P28425" s="14" t="str">
        <f ca="1"/>
        <v>Low Cap</v>
      </c>
    </row>
    <row r="28426" spans="11:16">
      <c r="K28426" s="14" t="str">
        <v/>
      </c>
      <c r="L28426" s="14" t="str">
        <v/>
      </c>
      <c r="O28426" s="14" t="str">
        <v/>
      </c>
      <c r="P28426" s="14" t="str">
        <f ca="1"/>
        <v>Low Cap</v>
      </c>
    </row>
    <row r="28427" spans="11:16">
      <c r="K28427" s="14" t="str">
        <v/>
      </c>
      <c r="L28427" s="14" t="str">
        <v/>
      </c>
      <c r="O28427" s="14" t="str">
        <v/>
      </c>
      <c r="P28427" s="14" t="str">
        <f ca="1"/>
        <v>Low Cap</v>
      </c>
    </row>
    <row r="28428" spans="11:16">
      <c r="K28428" s="14" t="str">
        <v/>
      </c>
      <c r="L28428" s="14" t="str">
        <v/>
      </c>
      <c r="O28428" s="14" t="str">
        <v/>
      </c>
      <c r="P28428" s="14" t="str">
        <f ca="1"/>
        <v>Low Cap</v>
      </c>
    </row>
    <row r="28429" spans="11:16">
      <c r="K28429" s="14" t="str">
        <v/>
      </c>
      <c r="L28429" s="14" t="str">
        <v/>
      </c>
      <c r="O28429" s="14" t="str">
        <v/>
      </c>
      <c r="P28429" s="14" t="str">
        <f ca="1"/>
        <v>Low Cap</v>
      </c>
    </row>
    <row r="28430" spans="11:16">
      <c r="K28430" s="14" t="str">
        <v/>
      </c>
      <c r="L28430" s="14" t="str">
        <v/>
      </c>
      <c r="O28430" s="14" t="str">
        <v/>
      </c>
      <c r="P28430" s="14" t="str">
        <f ca="1"/>
        <v>Low Cap</v>
      </c>
    </row>
    <row r="28431" spans="11:16">
      <c r="K28431" s="14" t="str">
        <v/>
      </c>
      <c r="L28431" s="14" t="str">
        <v/>
      </c>
      <c r="O28431" s="14" t="str">
        <v/>
      </c>
      <c r="P28431" s="14" t="str">
        <f ca="1"/>
        <v>Low Cap</v>
      </c>
    </row>
    <row r="28432" spans="11:16">
      <c r="K28432" s="14" t="str">
        <v/>
      </c>
      <c r="L28432" s="14" t="str">
        <v/>
      </c>
      <c r="O28432" s="14" t="str">
        <v/>
      </c>
      <c r="P28432" s="14" t="str">
        <f ca="1"/>
        <v>Low Cap</v>
      </c>
    </row>
    <row r="28433" spans="11:16">
      <c r="K28433" s="14" t="str">
        <v/>
      </c>
      <c r="L28433" s="14" t="str">
        <v/>
      </c>
      <c r="O28433" s="14" t="str">
        <v/>
      </c>
      <c r="P28433" s="14" t="str">
        <f ca="1"/>
        <v>Low Cap</v>
      </c>
    </row>
    <row r="28434" spans="11:16">
      <c r="K28434" s="14" t="str">
        <v/>
      </c>
      <c r="L28434" s="14" t="str">
        <v/>
      </c>
      <c r="O28434" s="14" t="str">
        <v/>
      </c>
      <c r="P28434" s="14" t="str">
        <f ca="1"/>
        <v>Low Cap</v>
      </c>
    </row>
    <row r="28435" spans="11:16">
      <c r="K28435" s="14" t="str">
        <v/>
      </c>
      <c r="L28435" s="14" t="str">
        <v/>
      </c>
      <c r="O28435" s="14" t="str">
        <v/>
      </c>
      <c r="P28435" s="14" t="str">
        <f ca="1"/>
        <v>Low Cap</v>
      </c>
    </row>
    <row r="28436" spans="11:16">
      <c r="K28436" s="14" t="str">
        <v/>
      </c>
      <c r="L28436" s="14" t="str">
        <v/>
      </c>
      <c r="O28436" s="14" t="str">
        <v/>
      </c>
      <c r="P28436" s="14" t="str">
        <f ca="1"/>
        <v>Low Cap</v>
      </c>
    </row>
    <row r="28437" spans="11:16">
      <c r="K28437" s="14" t="str">
        <v/>
      </c>
      <c r="L28437" s="14" t="str">
        <v/>
      </c>
      <c r="O28437" s="14" t="str">
        <v/>
      </c>
      <c r="P28437" s="14" t="str">
        <f ca="1"/>
        <v>Low Cap</v>
      </c>
    </row>
    <row r="28438" spans="11:16">
      <c r="K28438" s="14" t="str">
        <v/>
      </c>
      <c r="L28438" s="14" t="str">
        <v/>
      </c>
      <c r="O28438" s="14" t="str">
        <v/>
      </c>
      <c r="P28438" s="14" t="str">
        <f ca="1"/>
        <v>Low Cap</v>
      </c>
    </row>
    <row r="28439" spans="11:16">
      <c r="K28439" s="14" t="str">
        <v/>
      </c>
      <c r="L28439" s="14" t="str">
        <v/>
      </c>
      <c r="O28439" s="14" t="str">
        <v/>
      </c>
      <c r="P28439" s="14" t="str">
        <f ca="1"/>
        <v>Low Cap</v>
      </c>
    </row>
    <row r="28440" spans="11:16">
      <c r="K28440" s="14" t="str">
        <v/>
      </c>
      <c r="L28440" s="14" t="str">
        <v/>
      </c>
      <c r="O28440" s="14" t="str">
        <v/>
      </c>
      <c r="P28440" s="14" t="str">
        <f ca="1"/>
        <v>Low Cap</v>
      </c>
    </row>
    <row r="28441" spans="11:16">
      <c r="K28441" s="14" t="str">
        <v/>
      </c>
      <c r="L28441" s="14" t="str">
        <v/>
      </c>
      <c r="O28441" s="14" t="str">
        <v/>
      </c>
      <c r="P28441" s="14" t="str">
        <f ca="1"/>
        <v>Low Cap</v>
      </c>
    </row>
    <row r="28442" spans="11:16">
      <c r="K28442" s="14" t="str">
        <v/>
      </c>
      <c r="L28442" s="14" t="str">
        <v/>
      </c>
      <c r="O28442" s="14" t="str">
        <v/>
      </c>
      <c r="P28442" s="14" t="str">
        <f ca="1"/>
        <v>Low Cap</v>
      </c>
    </row>
    <row r="28443" spans="11:16">
      <c r="K28443" s="14" t="str">
        <v/>
      </c>
      <c r="L28443" s="14" t="str">
        <v/>
      </c>
      <c r="O28443" s="14" t="str">
        <v/>
      </c>
      <c r="P28443" s="14" t="str">
        <f ca="1"/>
        <v>Low Cap</v>
      </c>
    </row>
    <row r="28444" spans="11:16">
      <c r="K28444" s="14" t="str">
        <v/>
      </c>
      <c r="L28444" s="14" t="str">
        <v/>
      </c>
      <c r="O28444" s="14" t="str">
        <v/>
      </c>
      <c r="P28444" s="14" t="str">
        <f ca="1"/>
        <v>Low Cap</v>
      </c>
    </row>
    <row r="28445" spans="11:16">
      <c r="K28445" s="14" t="str">
        <v/>
      </c>
      <c r="L28445" s="14" t="str">
        <v/>
      </c>
      <c r="O28445" s="14" t="str">
        <v/>
      </c>
      <c r="P28445" s="14" t="str">
        <f ca="1"/>
        <v>Low Cap</v>
      </c>
    </row>
    <row r="28446" spans="11:16">
      <c r="K28446" s="14" t="str">
        <v/>
      </c>
      <c r="L28446" s="14" t="str">
        <v/>
      </c>
      <c r="O28446" s="14" t="str">
        <v/>
      </c>
      <c r="P28446" s="14" t="str">
        <f ca="1"/>
        <v>Low Cap</v>
      </c>
    </row>
    <row r="28447" spans="11:16">
      <c r="K28447" s="14" t="str">
        <v/>
      </c>
      <c r="L28447" s="14" t="str">
        <v/>
      </c>
      <c r="O28447" s="14" t="str">
        <v/>
      </c>
      <c r="P28447" s="14" t="str">
        <f ca="1"/>
        <v>Low Cap</v>
      </c>
    </row>
    <row r="28448" spans="11:16">
      <c r="K28448" s="14" t="str">
        <v/>
      </c>
      <c r="L28448" s="14" t="str">
        <v/>
      </c>
      <c r="O28448" s="14" t="str">
        <v/>
      </c>
      <c r="P28448" s="14" t="str">
        <f ca="1"/>
        <v>Low Cap</v>
      </c>
    </row>
    <row r="28449" spans="11:16">
      <c r="K28449" s="14" t="str">
        <v/>
      </c>
      <c r="L28449" s="14" t="str">
        <v/>
      </c>
      <c r="O28449" s="14" t="str">
        <v/>
      </c>
      <c r="P28449" s="14" t="str">
        <f ca="1"/>
        <v>Low Cap</v>
      </c>
    </row>
    <row r="28450" spans="11:16">
      <c r="K28450" s="14" t="str">
        <v/>
      </c>
      <c r="L28450" s="14" t="str">
        <v/>
      </c>
      <c r="O28450" s="14" t="str">
        <v/>
      </c>
      <c r="P28450" s="14" t="str">
        <f ca="1"/>
        <v>Low Cap</v>
      </c>
    </row>
    <row r="28451" spans="11:16">
      <c r="K28451" s="14" t="str">
        <v/>
      </c>
      <c r="L28451" s="14" t="str">
        <v/>
      </c>
      <c r="O28451" s="14" t="str">
        <v/>
      </c>
      <c r="P28451" s="14" t="str">
        <f ca="1"/>
        <v>Low Cap</v>
      </c>
    </row>
    <row r="28452" spans="11:16">
      <c r="K28452" s="14" t="str">
        <v/>
      </c>
      <c r="L28452" s="14" t="str">
        <v/>
      </c>
      <c r="O28452" s="14" t="str">
        <v/>
      </c>
      <c r="P28452" s="14" t="str">
        <f ca="1"/>
        <v>Low Cap</v>
      </c>
    </row>
    <row r="28453" spans="11:16">
      <c r="K28453" s="14" t="str">
        <v/>
      </c>
      <c r="L28453" s="14" t="str">
        <v/>
      </c>
      <c r="O28453" s="14" t="str">
        <v/>
      </c>
      <c r="P28453" s="14" t="str">
        <f ca="1"/>
        <v>Low Cap</v>
      </c>
    </row>
    <row r="28454" spans="11:16">
      <c r="K28454" s="14" t="str">
        <v/>
      </c>
      <c r="L28454" s="14" t="str">
        <v/>
      </c>
      <c r="O28454" s="14" t="str">
        <v/>
      </c>
      <c r="P28454" s="14" t="str">
        <f ca="1"/>
        <v>Low Cap</v>
      </c>
    </row>
    <row r="28455" spans="11:16">
      <c r="K28455" s="14" t="str">
        <v/>
      </c>
      <c r="L28455" s="14" t="str">
        <v/>
      </c>
      <c r="O28455" s="14" t="str">
        <v/>
      </c>
      <c r="P28455" s="14" t="str">
        <f ca="1"/>
        <v>Low Cap</v>
      </c>
    </row>
    <row r="28456" spans="11:16">
      <c r="K28456" s="14" t="str">
        <v/>
      </c>
      <c r="L28456" s="14" t="str">
        <v/>
      </c>
      <c r="O28456" s="14" t="str">
        <v/>
      </c>
      <c r="P28456" s="14" t="str">
        <f ca="1"/>
        <v>Low Cap</v>
      </c>
    </row>
    <row r="28457" spans="11:16">
      <c r="K28457" s="14" t="str">
        <v/>
      </c>
      <c r="L28457" s="14" t="str">
        <v/>
      </c>
      <c r="O28457" s="14" t="str">
        <v/>
      </c>
      <c r="P28457" s="14" t="str">
        <f ca="1"/>
        <v>Low Cap</v>
      </c>
    </row>
    <row r="28458" spans="11:16">
      <c r="K28458" s="14" t="str">
        <v/>
      </c>
      <c r="L28458" s="14" t="str">
        <v/>
      </c>
      <c r="O28458" s="14" t="str">
        <v/>
      </c>
      <c r="P28458" s="14" t="str">
        <f ca="1"/>
        <v>Low Cap</v>
      </c>
    </row>
    <row r="28459" spans="11:16">
      <c r="K28459" s="14" t="str">
        <v/>
      </c>
      <c r="L28459" s="14" t="str">
        <v/>
      </c>
      <c r="O28459" s="14" t="str">
        <v/>
      </c>
      <c r="P28459" s="14" t="str">
        <f ca="1"/>
        <v>Low Cap</v>
      </c>
    </row>
    <row r="28460" spans="11:16">
      <c r="K28460" s="14" t="str">
        <v/>
      </c>
      <c r="L28460" s="14" t="str">
        <v/>
      </c>
      <c r="O28460" s="14" t="str">
        <v/>
      </c>
      <c r="P28460" s="14" t="str">
        <f ca="1"/>
        <v>Low Cap</v>
      </c>
    </row>
    <row r="28461" spans="11:16">
      <c r="K28461" s="14" t="str">
        <v/>
      </c>
      <c r="L28461" s="14" t="str">
        <v/>
      </c>
      <c r="O28461" s="14" t="str">
        <v/>
      </c>
      <c r="P28461" s="14" t="str">
        <f ca="1"/>
        <v>Low Cap</v>
      </c>
    </row>
    <row r="28462" spans="11:16">
      <c r="K28462" s="14" t="str">
        <v/>
      </c>
      <c r="L28462" s="14" t="str">
        <v/>
      </c>
      <c r="O28462" s="14" t="str">
        <v/>
      </c>
      <c r="P28462" s="14" t="str">
        <f ca="1"/>
        <v>Low Cap</v>
      </c>
    </row>
    <row r="28463" spans="11:16">
      <c r="K28463" s="14" t="str">
        <v/>
      </c>
      <c r="L28463" s="14" t="str">
        <v/>
      </c>
      <c r="O28463" s="14" t="str">
        <v/>
      </c>
      <c r="P28463" s="14" t="str">
        <f ca="1"/>
        <v>Low Cap</v>
      </c>
    </row>
    <row r="28464" spans="11:16">
      <c r="K28464" s="14" t="str">
        <v/>
      </c>
      <c r="L28464" s="14" t="str">
        <v/>
      </c>
      <c r="O28464" s="14" t="str">
        <v/>
      </c>
      <c r="P28464" s="14" t="str">
        <f ca="1"/>
        <v>Low Cap</v>
      </c>
    </row>
    <row r="28465" spans="11:16">
      <c r="K28465" s="14" t="str">
        <v/>
      </c>
      <c r="L28465" s="14" t="str">
        <v/>
      </c>
      <c r="O28465" s="14" t="str">
        <v/>
      </c>
      <c r="P28465" s="14" t="str">
        <f ca="1"/>
        <v>Low Cap</v>
      </c>
    </row>
    <row r="28466" spans="11:16">
      <c r="K28466" s="14" t="str">
        <v/>
      </c>
      <c r="L28466" s="14" t="str">
        <v/>
      </c>
      <c r="O28466" s="14" t="str">
        <v/>
      </c>
      <c r="P28466" s="14" t="str">
        <f ca="1"/>
        <v>Low Cap</v>
      </c>
    </row>
    <row r="28467" spans="11:16">
      <c r="K28467" s="14" t="str">
        <v/>
      </c>
      <c r="L28467" s="14" t="str">
        <v/>
      </c>
      <c r="O28467" s="14" t="str">
        <v/>
      </c>
      <c r="P28467" s="14" t="str">
        <f ca="1"/>
        <v>Low Cap</v>
      </c>
    </row>
    <row r="28468" spans="11:16">
      <c r="K28468" s="14" t="str">
        <v/>
      </c>
      <c r="L28468" s="14" t="str">
        <v/>
      </c>
      <c r="O28468" s="14" t="str">
        <v/>
      </c>
      <c r="P28468" s="14" t="str">
        <f ca="1"/>
        <v>Low Cap</v>
      </c>
    </row>
    <row r="28469" spans="11:16">
      <c r="K28469" s="14" t="str">
        <v/>
      </c>
      <c r="L28469" s="14" t="str">
        <v/>
      </c>
      <c r="O28469" s="14" t="str">
        <v/>
      </c>
      <c r="P28469" s="14" t="str">
        <f ca="1"/>
        <v>Low Cap</v>
      </c>
    </row>
    <row r="28470" spans="11:16">
      <c r="K28470" s="14" t="str">
        <v/>
      </c>
      <c r="L28470" s="14" t="str">
        <v/>
      </c>
      <c r="O28470" s="14" t="str">
        <v/>
      </c>
      <c r="P28470" s="14" t="str">
        <f ca="1"/>
        <v>Low Cap</v>
      </c>
    </row>
    <row r="28471" spans="11:16">
      <c r="K28471" s="14" t="str">
        <v/>
      </c>
      <c r="L28471" s="14" t="str">
        <v/>
      </c>
      <c r="O28471" s="14" t="str">
        <v/>
      </c>
      <c r="P28471" s="14" t="str">
        <f ca="1"/>
        <v>Low Cap</v>
      </c>
    </row>
    <row r="28472" spans="11:16">
      <c r="K28472" s="14" t="str">
        <v/>
      </c>
      <c r="L28472" s="14" t="str">
        <v/>
      </c>
      <c r="O28472" s="14" t="str">
        <v/>
      </c>
      <c r="P28472" s="14" t="str">
        <f ca="1"/>
        <v>Low Cap</v>
      </c>
    </row>
    <row r="28473" spans="11:16">
      <c r="K28473" s="14" t="str">
        <v/>
      </c>
      <c r="L28473" s="14" t="str">
        <v/>
      </c>
      <c r="O28473" s="14" t="str">
        <v/>
      </c>
      <c r="P28473" s="14" t="str">
        <f ca="1"/>
        <v>Low Cap</v>
      </c>
    </row>
    <row r="28474" spans="11:16">
      <c r="K28474" s="14" t="str">
        <v/>
      </c>
      <c r="L28474" s="14" t="str">
        <v/>
      </c>
      <c r="O28474" s="14" t="str">
        <v/>
      </c>
      <c r="P28474" s="14" t="str">
        <f ca="1"/>
        <v>Low Cap</v>
      </c>
    </row>
    <row r="28475" spans="11:16">
      <c r="K28475" s="14" t="str">
        <v/>
      </c>
      <c r="L28475" s="14" t="str">
        <v/>
      </c>
      <c r="O28475" s="14" t="str">
        <v/>
      </c>
      <c r="P28475" s="14" t="str">
        <f ca="1"/>
        <v>Low Cap</v>
      </c>
    </row>
    <row r="28476" spans="11:16">
      <c r="K28476" s="14" t="str">
        <v/>
      </c>
      <c r="L28476" s="14" t="str">
        <v/>
      </c>
      <c r="O28476" s="14" t="str">
        <v/>
      </c>
      <c r="P28476" s="14" t="str">
        <f ca="1"/>
        <v>Low Cap</v>
      </c>
    </row>
    <row r="28477" spans="11:16">
      <c r="K28477" s="14" t="str">
        <v/>
      </c>
      <c r="L28477" s="14" t="str">
        <v/>
      </c>
      <c r="O28477" s="14" t="str">
        <v/>
      </c>
      <c r="P28477" s="14" t="str">
        <f ca="1"/>
        <v>Low Cap</v>
      </c>
    </row>
    <row r="28478" spans="11:16">
      <c r="K28478" s="14" t="str">
        <v/>
      </c>
      <c r="L28478" s="14" t="str">
        <v/>
      </c>
      <c r="O28478" s="14" t="str">
        <v/>
      </c>
      <c r="P28478" s="14" t="str">
        <f ca="1"/>
        <v>Low Cap</v>
      </c>
    </row>
    <row r="28479" spans="11:16">
      <c r="K28479" s="14" t="str">
        <v/>
      </c>
      <c r="L28479" s="14" t="str">
        <v/>
      </c>
      <c r="O28479" s="14" t="str">
        <v/>
      </c>
      <c r="P28479" s="14" t="str">
        <f ca="1"/>
        <v>Low Cap</v>
      </c>
    </row>
    <row r="28480" spans="11:16">
      <c r="K28480" s="14" t="str">
        <v/>
      </c>
      <c r="L28480" s="14" t="str">
        <v/>
      </c>
      <c r="O28480" s="14" t="str">
        <v/>
      </c>
      <c r="P28480" s="14" t="str">
        <f ca="1"/>
        <v>Low Cap</v>
      </c>
    </row>
    <row r="28481" spans="11:16">
      <c r="K28481" s="14" t="str">
        <v/>
      </c>
      <c r="L28481" s="14" t="str">
        <v/>
      </c>
      <c r="O28481" s="14" t="str">
        <v/>
      </c>
      <c r="P28481" s="14" t="str">
        <f ca="1"/>
        <v>Low Cap</v>
      </c>
    </row>
    <row r="28482" spans="11:16">
      <c r="K28482" s="14" t="str">
        <v/>
      </c>
      <c r="L28482" s="14" t="str">
        <v/>
      </c>
      <c r="O28482" s="14" t="str">
        <v/>
      </c>
      <c r="P28482" s="14" t="str">
        <f ca="1"/>
        <v>Low Cap</v>
      </c>
    </row>
    <row r="28483" spans="11:16">
      <c r="K28483" s="14" t="str">
        <v/>
      </c>
      <c r="L28483" s="14" t="str">
        <v/>
      </c>
      <c r="O28483" s="14" t="str">
        <v/>
      </c>
      <c r="P28483" s="14" t="str">
        <f ca="1"/>
        <v>Low Cap</v>
      </c>
    </row>
    <row r="28484" spans="11:16">
      <c r="K28484" s="14" t="str">
        <v/>
      </c>
      <c r="L28484" s="14" t="str">
        <v/>
      </c>
      <c r="O28484" s="14" t="str">
        <v/>
      </c>
      <c r="P28484" s="14" t="str">
        <f ca="1"/>
        <v>Low Cap</v>
      </c>
    </row>
    <row r="28485" spans="11:16">
      <c r="K28485" s="14" t="str">
        <v/>
      </c>
      <c r="L28485" s="14" t="str">
        <v/>
      </c>
      <c r="O28485" s="14" t="str">
        <v/>
      </c>
      <c r="P28485" s="14" t="str">
        <f ca="1"/>
        <v>Low Cap</v>
      </c>
    </row>
    <row r="28486" spans="11:16">
      <c r="K28486" s="14" t="str">
        <v/>
      </c>
      <c r="L28486" s="14" t="str">
        <v/>
      </c>
      <c r="O28486" s="14" t="str">
        <v/>
      </c>
      <c r="P28486" s="14" t="str">
        <f ca="1"/>
        <v>Low Cap</v>
      </c>
    </row>
    <row r="28487" spans="11:16">
      <c r="K28487" s="14" t="str">
        <v/>
      </c>
      <c r="L28487" s="14" t="str">
        <v/>
      </c>
      <c r="O28487" s="14" t="str">
        <v/>
      </c>
      <c r="P28487" s="14" t="str">
        <f ca="1"/>
        <v>Low Cap</v>
      </c>
    </row>
    <row r="28488" spans="11:16">
      <c r="K28488" s="14" t="str">
        <v/>
      </c>
      <c r="L28488" s="14" t="str">
        <v/>
      </c>
      <c r="O28488" s="14" t="str">
        <v/>
      </c>
      <c r="P28488" s="14" t="str">
        <f ca="1"/>
        <v>Low Cap</v>
      </c>
    </row>
    <row r="28489" spans="11:16">
      <c r="K28489" s="14" t="str">
        <v/>
      </c>
      <c r="L28489" s="14" t="str">
        <v/>
      </c>
      <c r="O28489" s="14" t="str">
        <v/>
      </c>
      <c r="P28489" s="14" t="str">
        <f ca="1"/>
        <v>Low Cap</v>
      </c>
    </row>
    <row r="28490" spans="11:16">
      <c r="K28490" s="14" t="str">
        <v/>
      </c>
      <c r="L28490" s="14" t="str">
        <v/>
      </c>
      <c r="O28490" s="14" t="str">
        <v/>
      </c>
      <c r="P28490" s="14" t="str">
        <f ca="1"/>
        <v>Low Cap</v>
      </c>
    </row>
    <row r="28491" spans="11:16">
      <c r="K28491" s="14" t="str">
        <v/>
      </c>
      <c r="L28491" s="14" t="str">
        <v/>
      </c>
      <c r="O28491" s="14" t="str">
        <v/>
      </c>
      <c r="P28491" s="14" t="str">
        <f ca="1"/>
        <v>Low Cap</v>
      </c>
    </row>
    <row r="28492" spans="11:16">
      <c r="K28492" s="14" t="str">
        <v/>
      </c>
      <c r="L28492" s="14" t="str">
        <v/>
      </c>
      <c r="O28492" s="14" t="str">
        <v/>
      </c>
      <c r="P28492" s="14" t="str">
        <f ca="1"/>
        <v>Low Cap</v>
      </c>
    </row>
    <row r="28493" spans="11:16">
      <c r="K28493" s="14" t="str">
        <v/>
      </c>
      <c r="L28493" s="14" t="str">
        <v/>
      </c>
      <c r="O28493" s="14" t="str">
        <v/>
      </c>
      <c r="P28493" s="14" t="str">
        <f ca="1"/>
        <v>Low Cap</v>
      </c>
    </row>
    <row r="28494" spans="11:16">
      <c r="K28494" s="14" t="str">
        <v/>
      </c>
      <c r="L28494" s="14" t="str">
        <v/>
      </c>
      <c r="O28494" s="14" t="str">
        <v/>
      </c>
      <c r="P28494" s="14" t="str">
        <f ca="1"/>
        <v>Low Cap</v>
      </c>
    </row>
    <row r="28495" spans="11:16">
      <c r="K28495" s="14" t="str">
        <v/>
      </c>
      <c r="L28495" s="14" t="str">
        <v/>
      </c>
      <c r="O28495" s="14" t="str">
        <v/>
      </c>
      <c r="P28495" s="14" t="str">
        <f ca="1"/>
        <v>Low Cap</v>
      </c>
    </row>
    <row r="28496" spans="11:16">
      <c r="K28496" s="14" t="str">
        <v/>
      </c>
      <c r="L28496" s="14" t="str">
        <v/>
      </c>
      <c r="O28496" s="14" t="str">
        <v/>
      </c>
      <c r="P28496" s="14" t="str">
        <f ca="1"/>
        <v>Low Cap</v>
      </c>
    </row>
    <row r="28497" spans="11:16">
      <c r="K28497" s="14" t="str">
        <v/>
      </c>
      <c r="L28497" s="14" t="str">
        <v/>
      </c>
      <c r="O28497" s="14" t="str">
        <v/>
      </c>
      <c r="P28497" s="14" t="str">
        <f ca="1"/>
        <v>Low Cap</v>
      </c>
    </row>
    <row r="28498" spans="11:16">
      <c r="K28498" s="14" t="str">
        <v/>
      </c>
      <c r="L28498" s="14" t="str">
        <v/>
      </c>
      <c r="O28498" s="14" t="str">
        <v/>
      </c>
      <c r="P28498" s="14" t="str">
        <f ca="1"/>
        <v>Low Cap</v>
      </c>
    </row>
    <row r="28499" spans="11:16">
      <c r="K28499" s="14" t="str">
        <v/>
      </c>
      <c r="L28499" s="14" t="str">
        <v/>
      </c>
      <c r="O28499" s="14" t="str">
        <v/>
      </c>
      <c r="P28499" s="14" t="str">
        <f ca="1"/>
        <v>Low Cap</v>
      </c>
    </row>
    <row r="28500" spans="11:16">
      <c r="K28500" s="14" t="str">
        <v/>
      </c>
      <c r="L28500" s="14" t="str">
        <v/>
      </c>
      <c r="O28500" s="14" t="str">
        <v/>
      </c>
      <c r="P28500" s="14" t="str">
        <f ca="1"/>
        <v>Low Cap</v>
      </c>
    </row>
    <row r="28501" spans="11:16">
      <c r="K28501" s="14" t="str">
        <v/>
      </c>
      <c r="L28501" s="14" t="str">
        <v/>
      </c>
      <c r="O28501" s="14" t="str">
        <v/>
      </c>
      <c r="P28501" s="14" t="str">
        <f ca="1"/>
        <v>Low Cap</v>
      </c>
    </row>
    <row r="28502" spans="11:16">
      <c r="K28502" s="14" t="str">
        <v/>
      </c>
      <c r="L28502" s="14" t="str">
        <v/>
      </c>
      <c r="O28502" s="14" t="str">
        <v/>
      </c>
      <c r="P28502" s="14" t="str">
        <f ca="1"/>
        <v>Low Cap</v>
      </c>
    </row>
    <row r="28503" spans="11:16">
      <c r="K28503" s="14" t="str">
        <v/>
      </c>
      <c r="L28503" s="14" t="str">
        <v/>
      </c>
      <c r="O28503" s="14" t="str">
        <v/>
      </c>
      <c r="P28503" s="14" t="str">
        <f ca="1"/>
        <v>Low Cap</v>
      </c>
    </row>
    <row r="28504" spans="11:16">
      <c r="K28504" s="14" t="str">
        <v/>
      </c>
      <c r="L28504" s="14" t="str">
        <v/>
      </c>
      <c r="O28504" s="14" t="str">
        <v/>
      </c>
      <c r="P28504" s="14" t="str">
        <f ca="1"/>
        <v>Low Cap</v>
      </c>
    </row>
    <row r="28505" spans="11:16">
      <c r="K28505" s="14" t="str">
        <v/>
      </c>
      <c r="L28505" s="14" t="str">
        <v/>
      </c>
      <c r="O28505" s="14" t="str">
        <v/>
      </c>
      <c r="P28505" s="14" t="str">
        <f ca="1"/>
        <v>Low Cap</v>
      </c>
    </row>
    <row r="28506" spans="11:16">
      <c r="K28506" s="14" t="str">
        <v/>
      </c>
      <c r="L28506" s="14" t="str">
        <v/>
      </c>
      <c r="O28506" s="14" t="str">
        <v/>
      </c>
      <c r="P28506" s="14" t="str">
        <f ca="1"/>
        <v>Low Cap</v>
      </c>
    </row>
    <row r="28507" spans="11:16">
      <c r="K28507" s="14" t="str">
        <v/>
      </c>
      <c r="L28507" s="14" t="str">
        <v/>
      </c>
      <c r="O28507" s="14" t="str">
        <v/>
      </c>
      <c r="P28507" s="14" t="str">
        <f ca="1"/>
        <v>Low Cap</v>
      </c>
    </row>
    <row r="28508" spans="11:16">
      <c r="K28508" s="14" t="str">
        <v/>
      </c>
      <c r="L28508" s="14" t="str">
        <v/>
      </c>
      <c r="O28508" s="14" t="str">
        <v/>
      </c>
      <c r="P28508" s="14" t="str">
        <f ca="1"/>
        <v>Low Cap</v>
      </c>
    </row>
    <row r="28509" spans="11:16">
      <c r="K28509" s="14" t="str">
        <v/>
      </c>
      <c r="L28509" s="14" t="str">
        <v/>
      </c>
      <c r="O28509" s="14" t="str">
        <v/>
      </c>
      <c r="P28509" s="14" t="str">
        <f ca="1"/>
        <v>Low Cap</v>
      </c>
    </row>
    <row r="28510" spans="11:16">
      <c r="K28510" s="14" t="str">
        <v/>
      </c>
      <c r="L28510" s="14" t="str">
        <v/>
      </c>
      <c r="O28510" s="14" t="str">
        <v/>
      </c>
      <c r="P28510" s="14" t="str">
        <f ca="1"/>
        <v>Low Cap</v>
      </c>
    </row>
    <row r="28511" spans="11:16">
      <c r="K28511" s="14" t="str">
        <v/>
      </c>
      <c r="L28511" s="14" t="str">
        <v/>
      </c>
      <c r="O28511" s="14" t="str">
        <v/>
      </c>
      <c r="P28511" s="14" t="str">
        <f ca="1"/>
        <v>Low Cap</v>
      </c>
    </row>
    <row r="28512" spans="11:16">
      <c r="K28512" s="14" t="str">
        <v/>
      </c>
      <c r="L28512" s="14" t="str">
        <v/>
      </c>
      <c r="O28512" s="14" t="str">
        <v/>
      </c>
      <c r="P28512" s="14" t="str">
        <f ca="1"/>
        <v>Low Cap</v>
      </c>
    </row>
    <row r="28513" spans="11:16">
      <c r="K28513" s="14" t="str">
        <v/>
      </c>
      <c r="L28513" s="14" t="str">
        <v/>
      </c>
      <c r="O28513" s="14" t="str">
        <v/>
      </c>
      <c r="P28513" s="14" t="str">
        <f ca="1"/>
        <v>Low Cap</v>
      </c>
    </row>
    <row r="28514" spans="11:16">
      <c r="K28514" s="14" t="str">
        <v/>
      </c>
      <c r="L28514" s="14" t="str">
        <v/>
      </c>
      <c r="O28514" s="14" t="str">
        <v/>
      </c>
      <c r="P28514" s="14" t="str">
        <f ca="1"/>
        <v>Low Cap</v>
      </c>
    </row>
    <row r="28515" spans="11:16">
      <c r="K28515" s="14" t="str">
        <v/>
      </c>
      <c r="L28515" s="14" t="str">
        <v/>
      </c>
      <c r="O28515" s="14" t="str">
        <v/>
      </c>
      <c r="P28515" s="14" t="str">
        <f ca="1"/>
        <v>Low Cap</v>
      </c>
    </row>
    <row r="28516" spans="11:16">
      <c r="K28516" s="14" t="str">
        <v/>
      </c>
      <c r="L28516" s="14" t="str">
        <v/>
      </c>
      <c r="O28516" s="14" t="str">
        <v/>
      </c>
      <c r="P28516" s="14" t="str">
        <f ca="1"/>
        <v>Low Cap</v>
      </c>
    </row>
    <row r="28517" spans="11:16">
      <c r="K28517" s="14" t="str">
        <v/>
      </c>
      <c r="L28517" s="14" t="str">
        <v/>
      </c>
      <c r="O28517" s="14" t="str">
        <v/>
      </c>
      <c r="P28517" s="14" t="str">
        <f ca="1"/>
        <v>Low Cap</v>
      </c>
    </row>
    <row r="28518" spans="11:16">
      <c r="K28518" s="14" t="str">
        <v/>
      </c>
      <c r="L28518" s="14" t="str">
        <v/>
      </c>
      <c r="O28518" s="14" t="str">
        <v/>
      </c>
      <c r="P28518" s="14" t="str">
        <f ca="1"/>
        <v>Low Cap</v>
      </c>
    </row>
    <row r="28519" spans="11:16">
      <c r="K28519" s="14" t="str">
        <v/>
      </c>
      <c r="L28519" s="14" t="str">
        <v/>
      </c>
      <c r="O28519" s="14" t="str">
        <v/>
      </c>
      <c r="P28519" s="14" t="str">
        <f ca="1"/>
        <v>Low Cap</v>
      </c>
    </row>
    <row r="28520" spans="11:16">
      <c r="K28520" s="14" t="str">
        <v/>
      </c>
      <c r="L28520" s="14" t="str">
        <v/>
      </c>
      <c r="O28520" s="14" t="str">
        <v/>
      </c>
      <c r="P28520" s="14" t="str">
        <f ca="1"/>
        <v>Low Cap</v>
      </c>
    </row>
    <row r="28521" spans="11:16">
      <c r="K28521" s="14" t="str">
        <v/>
      </c>
      <c r="L28521" s="14" t="str">
        <v/>
      </c>
      <c r="O28521" s="14" t="str">
        <v/>
      </c>
      <c r="P28521" s="14" t="str">
        <f ca="1"/>
        <v>Low Cap</v>
      </c>
    </row>
    <row r="28522" spans="11:16">
      <c r="K28522" s="14" t="str">
        <v/>
      </c>
      <c r="L28522" s="14" t="str">
        <v/>
      </c>
      <c r="O28522" s="14" t="str">
        <v/>
      </c>
      <c r="P28522" s="14" t="str">
        <f ca="1"/>
        <v>Low Cap</v>
      </c>
    </row>
    <row r="28523" spans="11:16">
      <c r="K28523" s="14" t="str">
        <v/>
      </c>
      <c r="L28523" s="14" t="str">
        <v/>
      </c>
      <c r="O28523" s="14" t="str">
        <v/>
      </c>
      <c r="P28523" s="14" t="str">
        <f ca="1"/>
        <v>Low Cap</v>
      </c>
    </row>
    <row r="28524" spans="11:16">
      <c r="K28524" s="14" t="str">
        <v/>
      </c>
      <c r="L28524" s="14" t="str">
        <v/>
      </c>
      <c r="O28524" s="14" t="str">
        <v/>
      </c>
      <c r="P28524" s="14" t="str">
        <f ca="1"/>
        <v>Low Cap</v>
      </c>
    </row>
    <row r="28525" spans="11:16">
      <c r="K28525" s="14" t="str">
        <v/>
      </c>
      <c r="L28525" s="14" t="str">
        <v/>
      </c>
      <c r="O28525" s="14" t="str">
        <v/>
      </c>
      <c r="P28525" s="14" t="str">
        <f ca="1"/>
        <v>Low Cap</v>
      </c>
    </row>
    <row r="28526" spans="11:16">
      <c r="K28526" s="14" t="str">
        <v/>
      </c>
      <c r="L28526" s="14" t="str">
        <v/>
      </c>
      <c r="O28526" s="14" t="str">
        <v/>
      </c>
      <c r="P28526" s="14" t="str">
        <f ca="1"/>
        <v>Low Cap</v>
      </c>
    </row>
    <row r="28527" spans="11:16">
      <c r="K28527" s="14" t="str">
        <v/>
      </c>
      <c r="L28527" s="14" t="str">
        <v/>
      </c>
      <c r="O28527" s="14" t="str">
        <v/>
      </c>
      <c r="P28527" s="14" t="str">
        <f ca="1"/>
        <v>Low Cap</v>
      </c>
    </row>
    <row r="28528" spans="11:16">
      <c r="K28528" s="14" t="str">
        <v/>
      </c>
      <c r="L28528" s="14" t="str">
        <v/>
      </c>
      <c r="O28528" s="14" t="str">
        <v/>
      </c>
      <c r="P28528" s="14" t="str">
        <f ca="1"/>
        <v>Low Cap</v>
      </c>
    </row>
    <row r="28529" spans="11:16">
      <c r="K28529" s="14" t="str">
        <v/>
      </c>
      <c r="L28529" s="14" t="str">
        <v/>
      </c>
      <c r="O28529" s="14" t="str">
        <v/>
      </c>
      <c r="P28529" s="14" t="str">
        <f ca="1"/>
        <v>Low Cap</v>
      </c>
    </row>
    <row r="28530" spans="11:16">
      <c r="K28530" s="14" t="str">
        <v/>
      </c>
      <c r="L28530" s="14" t="str">
        <v/>
      </c>
      <c r="O28530" s="14" t="str">
        <v/>
      </c>
      <c r="P28530" s="14" t="str">
        <f ca="1"/>
        <v>Low Cap</v>
      </c>
    </row>
    <row r="28531" spans="11:16">
      <c r="K28531" s="14" t="str">
        <v/>
      </c>
      <c r="L28531" s="14" t="str">
        <v/>
      </c>
      <c r="O28531" s="14" t="str">
        <v/>
      </c>
      <c r="P28531" s="14" t="str">
        <f ca="1"/>
        <v>Low Cap</v>
      </c>
    </row>
    <row r="28532" spans="11:16">
      <c r="K28532" s="14" t="str">
        <v/>
      </c>
      <c r="L28532" s="14" t="str">
        <v/>
      </c>
      <c r="O28532" s="14" t="str">
        <v/>
      </c>
      <c r="P28532" s="14" t="str">
        <f ca="1"/>
        <v>Low Cap</v>
      </c>
    </row>
    <row r="28533" spans="11:16">
      <c r="K28533" s="14" t="str">
        <v/>
      </c>
      <c r="L28533" s="14" t="str">
        <v/>
      </c>
      <c r="O28533" s="14" t="str">
        <v/>
      </c>
      <c r="P28533" s="14" t="str">
        <f ca="1"/>
        <v>Low Cap</v>
      </c>
    </row>
    <row r="28534" spans="11:16">
      <c r="K28534" s="14" t="str">
        <v/>
      </c>
      <c r="L28534" s="14" t="str">
        <v/>
      </c>
      <c r="O28534" s="14" t="str">
        <v/>
      </c>
      <c r="P28534" s="14" t="str">
        <f ca="1"/>
        <v>Low Cap</v>
      </c>
    </row>
    <row r="28535" spans="11:16">
      <c r="K28535" s="14" t="str">
        <v/>
      </c>
      <c r="L28535" s="14" t="str">
        <v/>
      </c>
      <c r="O28535" s="14" t="str">
        <v/>
      </c>
      <c r="P28535" s="14" t="str">
        <f ca="1"/>
        <v>Low Cap</v>
      </c>
    </row>
    <row r="28536" spans="11:16">
      <c r="K28536" s="14" t="str">
        <v/>
      </c>
      <c r="L28536" s="14" t="str">
        <v/>
      </c>
      <c r="O28536" s="14" t="str">
        <v/>
      </c>
      <c r="P28536" s="14" t="str">
        <f ca="1"/>
        <v>Low Cap</v>
      </c>
    </row>
    <row r="28537" spans="11:16">
      <c r="K28537" s="14" t="str">
        <v/>
      </c>
      <c r="L28537" s="14" t="str">
        <v/>
      </c>
      <c r="O28537" s="14" t="str">
        <v/>
      </c>
      <c r="P28537" s="14" t="str">
        <f ca="1"/>
        <v>Low Cap</v>
      </c>
    </row>
    <row r="28538" spans="11:16">
      <c r="K28538" s="14" t="str">
        <v/>
      </c>
      <c r="L28538" s="14" t="str">
        <v/>
      </c>
      <c r="O28538" s="14" t="str">
        <v/>
      </c>
      <c r="P28538" s="14" t="str">
        <f ca="1"/>
        <v>Low Cap</v>
      </c>
    </row>
    <row r="28539" spans="11:16">
      <c r="K28539" s="14" t="str">
        <v/>
      </c>
      <c r="L28539" s="14" t="str">
        <v/>
      </c>
      <c r="O28539" s="14" t="str">
        <v/>
      </c>
      <c r="P28539" s="14" t="str">
        <f ca="1"/>
        <v>Low Cap</v>
      </c>
    </row>
    <row r="28540" spans="11:16">
      <c r="K28540" s="14" t="str">
        <v/>
      </c>
      <c r="L28540" s="14" t="str">
        <v/>
      </c>
      <c r="O28540" s="14" t="str">
        <v/>
      </c>
      <c r="P28540" s="14" t="str">
        <f ca="1"/>
        <v>Low Cap</v>
      </c>
    </row>
    <row r="28541" spans="11:16">
      <c r="K28541" s="14" t="str">
        <v/>
      </c>
      <c r="L28541" s="14" t="str">
        <v/>
      </c>
      <c r="O28541" s="14" t="str">
        <v/>
      </c>
      <c r="P28541" s="14" t="str">
        <f ca="1"/>
        <v>Low Cap</v>
      </c>
    </row>
    <row r="28542" spans="11:16">
      <c r="K28542" s="14" t="str">
        <v/>
      </c>
      <c r="L28542" s="14" t="str">
        <v/>
      </c>
      <c r="O28542" s="14" t="str">
        <v/>
      </c>
      <c r="P28542" s="14" t="str">
        <f ca="1"/>
        <v>Low Cap</v>
      </c>
    </row>
    <row r="28543" spans="11:16">
      <c r="K28543" s="14" t="str">
        <v/>
      </c>
      <c r="L28543" s="14" t="str">
        <v/>
      </c>
      <c r="O28543" s="14" t="str">
        <v/>
      </c>
      <c r="P28543" s="14" t="str">
        <f ca="1"/>
        <v>Low Cap</v>
      </c>
    </row>
    <row r="28544" spans="11:16">
      <c r="K28544" s="14" t="str">
        <v/>
      </c>
      <c r="L28544" s="14" t="str">
        <v/>
      </c>
      <c r="O28544" s="14" t="str">
        <v/>
      </c>
      <c r="P28544" s="14" t="str">
        <f ca="1"/>
        <v>Low Cap</v>
      </c>
    </row>
    <row r="28545" spans="11:16">
      <c r="K28545" s="14" t="str">
        <v/>
      </c>
      <c r="L28545" s="14" t="str">
        <v/>
      </c>
      <c r="O28545" s="14" t="str">
        <v/>
      </c>
      <c r="P28545" s="14" t="str">
        <f ca="1"/>
        <v>Low Cap</v>
      </c>
    </row>
    <row r="28546" spans="11:16">
      <c r="K28546" s="14" t="str">
        <v/>
      </c>
      <c r="L28546" s="14" t="str">
        <v/>
      </c>
      <c r="O28546" s="14" t="str">
        <v/>
      </c>
      <c r="P28546" s="14" t="str">
        <f ca="1"/>
        <v>Low Cap</v>
      </c>
    </row>
    <row r="28547" spans="11:16">
      <c r="K28547" s="14" t="str">
        <v/>
      </c>
      <c r="L28547" s="14" t="str">
        <v/>
      </c>
      <c r="O28547" s="14" t="str">
        <v/>
      </c>
      <c r="P28547" s="14" t="str">
        <f ca="1"/>
        <v>Low Cap</v>
      </c>
    </row>
    <row r="28548" spans="11:16">
      <c r="K28548" s="14" t="str">
        <v/>
      </c>
      <c r="L28548" s="14" t="str">
        <v/>
      </c>
      <c r="O28548" s="14" t="str">
        <v/>
      </c>
      <c r="P28548" s="14" t="str">
        <f ca="1"/>
        <v>Low Cap</v>
      </c>
    </row>
    <row r="28549" spans="11:16">
      <c r="K28549" s="14" t="str">
        <v/>
      </c>
      <c r="L28549" s="14" t="str">
        <v/>
      </c>
      <c r="O28549" s="14" t="str">
        <v/>
      </c>
      <c r="P28549" s="14" t="str">
        <f ca="1"/>
        <v>Low Cap</v>
      </c>
    </row>
    <row r="28550" spans="11:16">
      <c r="K28550" s="14" t="str">
        <v/>
      </c>
      <c r="L28550" s="14" t="str">
        <v/>
      </c>
      <c r="O28550" s="14" t="str">
        <v/>
      </c>
      <c r="P28550" s="14" t="str">
        <f ca="1"/>
        <v>Low Cap</v>
      </c>
    </row>
    <row r="28551" spans="11:16">
      <c r="K28551" s="14" t="str">
        <v/>
      </c>
      <c r="L28551" s="14" t="str">
        <v/>
      </c>
      <c r="O28551" s="14" t="str">
        <v/>
      </c>
      <c r="P28551" s="14" t="str">
        <f ca="1"/>
        <v>Low Cap</v>
      </c>
    </row>
    <row r="28552" spans="11:16">
      <c r="K28552" s="14" t="str">
        <v/>
      </c>
      <c r="L28552" s="14" t="str">
        <v/>
      </c>
      <c r="O28552" s="14" t="str">
        <v/>
      </c>
      <c r="P28552" s="14" t="str">
        <f ca="1"/>
        <v>Low Cap</v>
      </c>
    </row>
    <row r="28553" spans="11:16">
      <c r="K28553" s="14" t="str">
        <v/>
      </c>
      <c r="L28553" s="14" t="str">
        <v/>
      </c>
      <c r="O28553" s="14" t="str">
        <v/>
      </c>
      <c r="P28553" s="14" t="str">
        <f ca="1"/>
        <v>Low Cap</v>
      </c>
    </row>
    <row r="28554" spans="11:16">
      <c r="K28554" s="14" t="str">
        <v/>
      </c>
      <c r="L28554" s="14" t="str">
        <v/>
      </c>
      <c r="O28554" s="14" t="str">
        <v/>
      </c>
      <c r="P28554" s="14" t="str">
        <f ca="1"/>
        <v>Low Cap</v>
      </c>
    </row>
    <row r="28555" spans="11:16">
      <c r="K28555" s="14" t="str">
        <v/>
      </c>
      <c r="L28555" s="14" t="str">
        <v/>
      </c>
      <c r="O28555" s="14" t="str">
        <v/>
      </c>
      <c r="P28555" s="14" t="str">
        <f ca="1"/>
        <v>Low Cap</v>
      </c>
    </row>
    <row r="28556" spans="11:16">
      <c r="K28556" s="14" t="str">
        <v/>
      </c>
      <c r="L28556" s="14" t="str">
        <v/>
      </c>
      <c r="O28556" s="14" t="str">
        <v/>
      </c>
      <c r="P28556" s="14" t="str">
        <f ca="1"/>
        <v>Low Cap</v>
      </c>
    </row>
    <row r="28557" spans="11:16">
      <c r="K28557" s="14" t="str">
        <v/>
      </c>
      <c r="L28557" s="14" t="str">
        <v/>
      </c>
      <c r="O28557" s="14" t="str">
        <v/>
      </c>
      <c r="P28557" s="14" t="str">
        <f ca="1"/>
        <v>Low Cap</v>
      </c>
    </row>
    <row r="28558" spans="11:16">
      <c r="K28558" s="14" t="str">
        <v/>
      </c>
      <c r="L28558" s="14" t="str">
        <v/>
      </c>
      <c r="O28558" s="14" t="str">
        <v/>
      </c>
      <c r="P28558" s="14" t="str">
        <f ca="1"/>
        <v>Low Cap</v>
      </c>
    </row>
    <row r="28559" spans="11:16">
      <c r="K28559" s="14" t="str">
        <v/>
      </c>
      <c r="L28559" s="14" t="str">
        <v/>
      </c>
      <c r="O28559" s="14" t="str">
        <v/>
      </c>
      <c r="P28559" s="14" t="str">
        <f ca="1"/>
        <v>Low Cap</v>
      </c>
    </row>
    <row r="28560" spans="11:16">
      <c r="K28560" s="14" t="str">
        <v/>
      </c>
      <c r="L28560" s="14" t="str">
        <v/>
      </c>
      <c r="O28560" s="14" t="str">
        <v/>
      </c>
      <c r="P28560" s="14" t="str">
        <f ca="1"/>
        <v>Low Cap</v>
      </c>
    </row>
    <row r="28561" spans="11:16">
      <c r="K28561" s="14" t="str">
        <v/>
      </c>
      <c r="L28561" s="14" t="str">
        <v/>
      </c>
      <c r="O28561" s="14" t="str">
        <v/>
      </c>
      <c r="P28561" s="14" t="str">
        <f ca="1"/>
        <v>Low Cap</v>
      </c>
    </row>
    <row r="28562" spans="11:16">
      <c r="K28562" s="14" t="str">
        <v/>
      </c>
      <c r="L28562" s="14" t="str">
        <v/>
      </c>
      <c r="O28562" s="14" t="str">
        <v/>
      </c>
      <c r="P28562" s="14" t="str">
        <f ca="1"/>
        <v>Low Cap</v>
      </c>
    </row>
    <row r="28563" spans="11:16">
      <c r="K28563" s="14" t="str">
        <v/>
      </c>
      <c r="L28563" s="14" t="str">
        <v/>
      </c>
      <c r="O28563" s="14" t="str">
        <v/>
      </c>
      <c r="P28563" s="14" t="str">
        <f ca="1"/>
        <v>Low Cap</v>
      </c>
    </row>
    <row r="28564" spans="11:16">
      <c r="K28564" s="14" t="str">
        <v/>
      </c>
      <c r="L28564" s="14" t="str">
        <v/>
      </c>
      <c r="O28564" s="14" t="str">
        <v/>
      </c>
      <c r="P28564" s="14" t="str">
        <f ca="1"/>
        <v>Low Cap</v>
      </c>
    </row>
    <row r="28565" spans="11:16">
      <c r="K28565" s="14" t="str">
        <v/>
      </c>
      <c r="L28565" s="14" t="str">
        <v/>
      </c>
      <c r="O28565" s="14" t="str">
        <v/>
      </c>
      <c r="P28565" s="14" t="str">
        <f ca="1"/>
        <v>Low Cap</v>
      </c>
    </row>
    <row r="28566" spans="11:16">
      <c r="K28566" s="14" t="str">
        <v/>
      </c>
      <c r="L28566" s="14" t="str">
        <v/>
      </c>
      <c r="O28566" s="14" t="str">
        <v/>
      </c>
      <c r="P28566" s="14" t="str">
        <f ca="1"/>
        <v>Low Cap</v>
      </c>
    </row>
    <row r="28567" spans="11:16">
      <c r="K28567" s="14" t="str">
        <v/>
      </c>
      <c r="L28567" s="14" t="str">
        <v/>
      </c>
      <c r="O28567" s="14" t="str">
        <v/>
      </c>
      <c r="P28567" s="14" t="str">
        <f ca="1"/>
        <v>Low Cap</v>
      </c>
    </row>
    <row r="28568" spans="11:16">
      <c r="K28568" s="14" t="str">
        <v/>
      </c>
      <c r="L28568" s="14" t="str">
        <v/>
      </c>
      <c r="O28568" s="14" t="str">
        <v/>
      </c>
      <c r="P28568" s="14" t="str">
        <f ca="1"/>
        <v>Low Cap</v>
      </c>
    </row>
    <row r="28569" spans="11:16">
      <c r="K28569" s="14" t="str">
        <v/>
      </c>
      <c r="L28569" s="14" t="str">
        <v/>
      </c>
      <c r="O28569" s="14" t="str">
        <v/>
      </c>
      <c r="P28569" s="14" t="str">
        <f ca="1"/>
        <v>Low Cap</v>
      </c>
    </row>
    <row r="28570" spans="11:16">
      <c r="K28570" s="14" t="str">
        <v/>
      </c>
      <c r="L28570" s="14" t="str">
        <v/>
      </c>
      <c r="O28570" s="14" t="str">
        <v/>
      </c>
      <c r="P28570" s="14" t="str">
        <f ca="1"/>
        <v>Low Cap</v>
      </c>
    </row>
    <row r="28571" spans="11:16">
      <c r="K28571" s="14" t="str">
        <v/>
      </c>
      <c r="L28571" s="14" t="str">
        <v/>
      </c>
      <c r="O28571" s="14" t="str">
        <v/>
      </c>
      <c r="P28571" s="14" t="str">
        <f ca="1"/>
        <v>Low Cap</v>
      </c>
    </row>
    <row r="28572" spans="11:16">
      <c r="K28572" s="14" t="str">
        <v/>
      </c>
      <c r="L28572" s="14" t="str">
        <v/>
      </c>
      <c r="O28572" s="14" t="str">
        <v/>
      </c>
      <c r="P28572" s="14" t="str">
        <f ca="1"/>
        <v>Low Cap</v>
      </c>
    </row>
    <row r="28573" spans="11:16">
      <c r="K28573" s="14" t="str">
        <v/>
      </c>
      <c r="L28573" s="14" t="str">
        <v/>
      </c>
      <c r="O28573" s="14" t="str">
        <v/>
      </c>
      <c r="P28573" s="14" t="str">
        <f ca="1"/>
        <v>Low Cap</v>
      </c>
    </row>
    <row r="28574" spans="11:16">
      <c r="K28574" s="14" t="str">
        <v/>
      </c>
      <c r="L28574" s="14" t="str">
        <v/>
      </c>
      <c r="O28574" s="14" t="str">
        <v/>
      </c>
      <c r="P28574" s="14" t="str">
        <f ca="1"/>
        <v>Low Cap</v>
      </c>
    </row>
    <row r="28575" spans="11:16">
      <c r="K28575" s="14" t="str">
        <v/>
      </c>
      <c r="L28575" s="14" t="str">
        <v/>
      </c>
      <c r="O28575" s="14" t="str">
        <v/>
      </c>
      <c r="P28575" s="14" t="str">
        <f ca="1"/>
        <v>Low Cap</v>
      </c>
    </row>
    <row r="28576" spans="11:16">
      <c r="K28576" s="14" t="str">
        <v/>
      </c>
      <c r="L28576" s="14" t="str">
        <v/>
      </c>
      <c r="O28576" s="14" t="str">
        <v/>
      </c>
      <c r="P28576" s="14" t="str">
        <f ca="1"/>
        <v>Low Cap</v>
      </c>
    </row>
    <row r="28577" spans="11:16">
      <c r="K28577" s="14" t="str">
        <v/>
      </c>
      <c r="L28577" s="14" t="str">
        <v/>
      </c>
      <c r="O28577" s="14" t="str">
        <v/>
      </c>
      <c r="P28577" s="14" t="str">
        <f ca="1"/>
        <v>Low Cap</v>
      </c>
    </row>
    <row r="28578" spans="11:16">
      <c r="K28578" s="14" t="str">
        <v/>
      </c>
      <c r="L28578" s="14" t="str">
        <v/>
      </c>
      <c r="O28578" s="14" t="str">
        <v/>
      </c>
      <c r="P28578" s="14" t="str">
        <f ca="1"/>
        <v>Low Cap</v>
      </c>
    </row>
    <row r="28579" spans="11:16">
      <c r="K28579" s="14" t="str">
        <v/>
      </c>
      <c r="L28579" s="14" t="str">
        <v/>
      </c>
      <c r="O28579" s="14" t="str">
        <v/>
      </c>
      <c r="P28579" s="14" t="str">
        <f ca="1"/>
        <v>Low Cap</v>
      </c>
    </row>
    <row r="28580" spans="11:16">
      <c r="K28580" s="14" t="str">
        <v/>
      </c>
      <c r="L28580" s="14" t="str">
        <v/>
      </c>
      <c r="O28580" s="14" t="str">
        <v/>
      </c>
      <c r="P28580" s="14" t="str">
        <f ca="1"/>
        <v>Low Cap</v>
      </c>
    </row>
    <row r="28581" spans="11:16">
      <c r="K28581" s="14" t="str">
        <v/>
      </c>
      <c r="L28581" s="14" t="str">
        <v/>
      </c>
      <c r="O28581" s="14" t="str">
        <v/>
      </c>
      <c r="P28581" s="14" t="str">
        <f ca="1"/>
        <v>Low Cap</v>
      </c>
    </row>
    <row r="28582" spans="11:16">
      <c r="K28582" s="14" t="str">
        <v/>
      </c>
      <c r="L28582" s="14" t="str">
        <v/>
      </c>
      <c r="O28582" s="14" t="str">
        <v/>
      </c>
      <c r="P28582" s="14" t="str">
        <f ca="1"/>
        <v>Low Cap</v>
      </c>
    </row>
    <row r="28583" spans="11:16">
      <c r="K28583" s="14" t="str">
        <v/>
      </c>
      <c r="L28583" s="14" t="str">
        <v/>
      </c>
      <c r="O28583" s="14" t="str">
        <v/>
      </c>
      <c r="P28583" s="14" t="str">
        <f ca="1"/>
        <v>Low Cap</v>
      </c>
    </row>
    <row r="28584" spans="11:16">
      <c r="K28584" s="14" t="str">
        <v/>
      </c>
      <c r="L28584" s="14" t="str">
        <v/>
      </c>
      <c r="O28584" s="14" t="str">
        <v/>
      </c>
      <c r="P28584" s="14" t="str">
        <f ca="1"/>
        <v>Low Cap</v>
      </c>
    </row>
    <row r="28585" spans="11:16">
      <c r="K28585" s="14" t="str">
        <v/>
      </c>
      <c r="L28585" s="14" t="str">
        <v/>
      </c>
      <c r="O28585" s="14" t="str">
        <v/>
      </c>
      <c r="P28585" s="14" t="str">
        <f ca="1"/>
        <v>Low Cap</v>
      </c>
    </row>
    <row r="28586" spans="11:16">
      <c r="K28586" s="14" t="str">
        <v/>
      </c>
      <c r="L28586" s="14" t="str">
        <v/>
      </c>
      <c r="O28586" s="14" t="str">
        <v/>
      </c>
      <c r="P28586" s="14" t="str">
        <f ca="1"/>
        <v>Low Cap</v>
      </c>
    </row>
    <row r="28587" spans="11:16">
      <c r="K28587" s="14" t="str">
        <v/>
      </c>
      <c r="L28587" s="14" t="str">
        <v/>
      </c>
      <c r="O28587" s="14" t="str">
        <v/>
      </c>
      <c r="P28587" s="14" t="str">
        <f ca="1"/>
        <v>Low Cap</v>
      </c>
    </row>
    <row r="28588" spans="11:16">
      <c r="K28588" s="14" t="str">
        <v/>
      </c>
      <c r="L28588" s="14" t="str">
        <v/>
      </c>
      <c r="O28588" s="14" t="str">
        <v/>
      </c>
      <c r="P28588" s="14" t="str">
        <f ca="1"/>
        <v>Low Cap</v>
      </c>
    </row>
    <row r="28589" spans="11:16">
      <c r="K28589" s="14" t="str">
        <v/>
      </c>
      <c r="L28589" s="14" t="str">
        <v/>
      </c>
      <c r="O28589" s="14" t="str">
        <v/>
      </c>
      <c r="P28589" s="14" t="str">
        <f ca="1"/>
        <v>Low Cap</v>
      </c>
    </row>
    <row r="28590" spans="11:16">
      <c r="K28590" s="14" t="str">
        <v/>
      </c>
      <c r="L28590" s="14" t="str">
        <v/>
      </c>
      <c r="O28590" s="14" t="str">
        <v/>
      </c>
      <c r="P28590" s="14" t="str">
        <f ca="1"/>
        <v>Low Cap</v>
      </c>
    </row>
    <row r="28591" spans="11:16">
      <c r="K28591" s="14" t="str">
        <v/>
      </c>
      <c r="L28591" s="14" t="str">
        <v/>
      </c>
      <c r="O28591" s="14" t="str">
        <v/>
      </c>
      <c r="P28591" s="14" t="str">
        <f ca="1"/>
        <v>Low Cap</v>
      </c>
    </row>
    <row r="28592" spans="11:16">
      <c r="K28592" s="14" t="str">
        <v/>
      </c>
      <c r="L28592" s="14" t="str">
        <v/>
      </c>
      <c r="O28592" s="14" t="str">
        <v/>
      </c>
      <c r="P28592" s="14" t="str">
        <f ca="1"/>
        <v>Low Cap</v>
      </c>
    </row>
    <row r="28593" spans="11:16">
      <c r="K28593" s="14" t="str">
        <v/>
      </c>
      <c r="L28593" s="14" t="str">
        <v/>
      </c>
      <c r="O28593" s="14" t="str">
        <v/>
      </c>
      <c r="P28593" s="14" t="str">
        <f ca="1"/>
        <v>Low Cap</v>
      </c>
    </row>
    <row r="28594" spans="11:16">
      <c r="K28594" s="14" t="str">
        <v/>
      </c>
      <c r="L28594" s="14" t="str">
        <v/>
      </c>
      <c r="O28594" s="14" t="str">
        <v/>
      </c>
      <c r="P28594" s="14" t="str">
        <f ca="1"/>
        <v>Low Cap</v>
      </c>
    </row>
    <row r="28595" spans="11:16">
      <c r="K28595" s="14" t="str">
        <v/>
      </c>
      <c r="L28595" s="14" t="str">
        <v/>
      </c>
      <c r="O28595" s="14" t="str">
        <v/>
      </c>
      <c r="P28595" s="14" t="str">
        <f ca="1"/>
        <v>Low Cap</v>
      </c>
    </row>
    <row r="28596" spans="11:16">
      <c r="K28596" s="14" t="str">
        <v/>
      </c>
      <c r="L28596" s="14" t="str">
        <v/>
      </c>
      <c r="O28596" s="14" t="str">
        <v/>
      </c>
      <c r="P28596" s="14" t="str">
        <f ca="1"/>
        <v>Low Cap</v>
      </c>
    </row>
    <row r="28597" spans="11:16">
      <c r="K28597" s="14" t="str">
        <v/>
      </c>
      <c r="L28597" s="14" t="str">
        <v/>
      </c>
      <c r="O28597" s="14" t="str">
        <v/>
      </c>
      <c r="P28597" s="14" t="str">
        <f ca="1"/>
        <v>Low Cap</v>
      </c>
    </row>
    <row r="28598" spans="11:16">
      <c r="K28598" s="14" t="str">
        <v/>
      </c>
      <c r="L28598" s="14" t="str">
        <v/>
      </c>
      <c r="O28598" s="14" t="str">
        <v/>
      </c>
      <c r="P28598" s="14" t="str">
        <f ca="1"/>
        <v>Low Cap</v>
      </c>
    </row>
    <row r="28599" spans="11:16">
      <c r="K28599" s="14" t="str">
        <v/>
      </c>
      <c r="L28599" s="14" t="str">
        <v/>
      </c>
      <c r="O28599" s="14" t="str">
        <v/>
      </c>
      <c r="P28599" s="14" t="str">
        <f ca="1"/>
        <v>Low Cap</v>
      </c>
    </row>
    <row r="28600" spans="11:16">
      <c r="K28600" s="14" t="str">
        <v/>
      </c>
      <c r="L28600" s="14" t="str">
        <v/>
      </c>
      <c r="O28600" s="14" t="str">
        <v/>
      </c>
      <c r="P28600" s="14" t="str">
        <f ca="1"/>
        <v>Low Cap</v>
      </c>
    </row>
    <row r="28601" spans="11:16">
      <c r="K28601" s="14" t="str">
        <v/>
      </c>
      <c r="L28601" s="14" t="str">
        <v/>
      </c>
      <c r="O28601" s="14" t="str">
        <v/>
      </c>
      <c r="P28601" s="14" t="str">
        <f ca="1"/>
        <v>Low Cap</v>
      </c>
    </row>
    <row r="28602" spans="11:16">
      <c r="K28602" s="14" t="str">
        <v/>
      </c>
      <c r="L28602" s="14" t="str">
        <v/>
      </c>
      <c r="O28602" s="14" t="str">
        <v/>
      </c>
      <c r="P28602" s="14" t="str">
        <f ca="1"/>
        <v>Low Cap</v>
      </c>
    </row>
    <row r="28603" spans="11:16">
      <c r="K28603" s="14" t="str">
        <v/>
      </c>
      <c r="L28603" s="14" t="str">
        <v/>
      </c>
      <c r="O28603" s="14" t="str">
        <v/>
      </c>
      <c r="P28603" s="14" t="str">
        <f ca="1"/>
        <v>Low Cap</v>
      </c>
    </row>
    <row r="28604" spans="11:16">
      <c r="K28604" s="14" t="str">
        <v/>
      </c>
      <c r="L28604" s="14" t="str">
        <v/>
      </c>
      <c r="O28604" s="14" t="str">
        <v/>
      </c>
      <c r="P28604" s="14" t="str">
        <f ca="1"/>
        <v>Low Cap</v>
      </c>
    </row>
    <row r="28605" spans="11:16">
      <c r="K28605" s="14" t="str">
        <v/>
      </c>
      <c r="L28605" s="14" t="str">
        <v/>
      </c>
      <c r="O28605" s="14" t="str">
        <v/>
      </c>
      <c r="P28605" s="14" t="str">
        <f ca="1"/>
        <v>Low Cap</v>
      </c>
    </row>
    <row r="28606" spans="11:16">
      <c r="K28606" s="14" t="str">
        <v/>
      </c>
      <c r="L28606" s="14" t="str">
        <v/>
      </c>
      <c r="O28606" s="14" t="str">
        <v/>
      </c>
      <c r="P28606" s="14" t="str">
        <f ca="1"/>
        <v>Low Cap</v>
      </c>
    </row>
    <row r="28607" spans="11:16">
      <c r="K28607" s="14" t="str">
        <v/>
      </c>
      <c r="L28607" s="14" t="str">
        <v/>
      </c>
      <c r="O28607" s="14" t="str">
        <v/>
      </c>
      <c r="P28607" s="14" t="str">
        <f ca="1"/>
        <v>Low Cap</v>
      </c>
    </row>
    <row r="28608" spans="11:16">
      <c r="K28608" s="14" t="str">
        <v/>
      </c>
      <c r="L28608" s="14" t="str">
        <v/>
      </c>
      <c r="O28608" s="14" t="str">
        <v/>
      </c>
      <c r="P28608" s="14" t="str">
        <f ca="1"/>
        <v>Low Cap</v>
      </c>
    </row>
    <row r="28609" spans="11:16">
      <c r="K28609" s="14" t="str">
        <v/>
      </c>
      <c r="L28609" s="14" t="str">
        <v/>
      </c>
      <c r="O28609" s="14" t="str">
        <v/>
      </c>
      <c r="P28609" s="14" t="str">
        <f ca="1"/>
        <v>Low Cap</v>
      </c>
    </row>
    <row r="28610" spans="11:16">
      <c r="K28610" s="14" t="str">
        <v/>
      </c>
      <c r="L28610" s="14" t="str">
        <v/>
      </c>
      <c r="O28610" s="14" t="str">
        <v/>
      </c>
      <c r="P28610" s="14" t="str">
        <f ca="1"/>
        <v>Low Cap</v>
      </c>
    </row>
    <row r="28611" spans="11:16">
      <c r="K28611" s="14" t="str">
        <v/>
      </c>
      <c r="L28611" s="14" t="str">
        <v/>
      </c>
      <c r="O28611" s="14" t="str">
        <v/>
      </c>
      <c r="P28611" s="14" t="str">
        <f ca="1"/>
        <v>Low Cap</v>
      </c>
    </row>
    <row r="28612" spans="11:16">
      <c r="K28612" s="14" t="str">
        <v/>
      </c>
      <c r="L28612" s="14" t="str">
        <v/>
      </c>
      <c r="O28612" s="14" t="str">
        <v/>
      </c>
      <c r="P28612" s="14" t="str">
        <f ca="1"/>
        <v>Low Cap</v>
      </c>
    </row>
    <row r="28613" spans="11:16">
      <c r="K28613" s="14" t="str">
        <v/>
      </c>
      <c r="L28613" s="14" t="str">
        <v/>
      </c>
      <c r="O28613" s="14" t="str">
        <v/>
      </c>
      <c r="P28613" s="14" t="str">
        <f ca="1"/>
        <v>Low Cap</v>
      </c>
    </row>
    <row r="28614" spans="11:16">
      <c r="K28614" s="14" t="str">
        <v/>
      </c>
      <c r="L28614" s="14" t="str">
        <v/>
      </c>
      <c r="O28614" s="14" t="str">
        <v/>
      </c>
      <c r="P28614" s="14" t="str">
        <f ca="1"/>
        <v>Low Cap</v>
      </c>
    </row>
    <row r="28615" spans="11:16">
      <c r="K28615" s="14" t="str">
        <v/>
      </c>
      <c r="L28615" s="14" t="str">
        <v/>
      </c>
      <c r="O28615" s="14" t="str">
        <v/>
      </c>
      <c r="P28615" s="14" t="str">
        <f ca="1"/>
        <v>Low Cap</v>
      </c>
    </row>
    <row r="28616" spans="11:16">
      <c r="K28616" s="14" t="str">
        <v/>
      </c>
      <c r="L28616" s="14" t="str">
        <v/>
      </c>
      <c r="O28616" s="14" t="str">
        <v/>
      </c>
      <c r="P28616" s="14" t="str">
        <f ca="1"/>
        <v>Low Cap</v>
      </c>
    </row>
    <row r="28617" spans="11:16">
      <c r="K28617" s="14" t="str">
        <v/>
      </c>
      <c r="L28617" s="14" t="str">
        <v/>
      </c>
      <c r="O28617" s="14" t="str">
        <v/>
      </c>
      <c r="P28617" s="14" t="str">
        <f ca="1"/>
        <v>Low Cap</v>
      </c>
    </row>
    <row r="28618" spans="11:16">
      <c r="K28618" s="14" t="str">
        <v/>
      </c>
      <c r="L28618" s="14" t="str">
        <v/>
      </c>
      <c r="O28618" s="14" t="str">
        <v/>
      </c>
      <c r="P28618" s="14" t="str">
        <f ca="1"/>
        <v>Low Cap</v>
      </c>
    </row>
    <row r="28619" spans="11:16">
      <c r="K28619" s="14" t="str">
        <v/>
      </c>
      <c r="L28619" s="14" t="str">
        <v/>
      </c>
      <c r="O28619" s="14" t="str">
        <v/>
      </c>
      <c r="P28619" s="14" t="str">
        <f ca="1"/>
        <v>Low Cap</v>
      </c>
    </row>
    <row r="28620" spans="11:16">
      <c r="K28620" s="14" t="str">
        <v/>
      </c>
      <c r="L28620" s="14" t="str">
        <v/>
      </c>
      <c r="O28620" s="14" t="str">
        <v/>
      </c>
      <c r="P28620" s="14" t="str">
        <f ca="1"/>
        <v>Low Cap</v>
      </c>
    </row>
    <row r="28621" spans="11:16">
      <c r="K28621" s="14" t="str">
        <v/>
      </c>
      <c r="L28621" s="14" t="str">
        <v/>
      </c>
      <c r="O28621" s="14" t="str">
        <v/>
      </c>
      <c r="P28621" s="14" t="str">
        <f ca="1"/>
        <v>Low Cap</v>
      </c>
    </row>
    <row r="28622" spans="11:16">
      <c r="K28622" s="14" t="str">
        <v/>
      </c>
      <c r="L28622" s="14" t="str">
        <v/>
      </c>
      <c r="O28622" s="14" t="str">
        <v/>
      </c>
      <c r="P28622" s="14" t="str">
        <f ca="1"/>
        <v>Low Cap</v>
      </c>
    </row>
    <row r="28623" spans="11:16">
      <c r="K28623" s="14" t="str">
        <v/>
      </c>
      <c r="L28623" s="14" t="str">
        <v/>
      </c>
      <c r="O28623" s="14" t="str">
        <v/>
      </c>
      <c r="P28623" s="14" t="str">
        <f ca="1"/>
        <v>Low Cap</v>
      </c>
    </row>
    <row r="28624" spans="11:16">
      <c r="K28624" s="14" t="str">
        <v/>
      </c>
      <c r="L28624" s="14" t="str">
        <v/>
      </c>
      <c r="O28624" s="14" t="str">
        <v/>
      </c>
      <c r="P28624" s="14" t="str">
        <f ca="1"/>
        <v>Low Cap</v>
      </c>
    </row>
    <row r="28625" spans="11:16">
      <c r="K28625" s="14" t="str">
        <v/>
      </c>
      <c r="L28625" s="14" t="str">
        <v/>
      </c>
      <c r="O28625" s="14" t="str">
        <v/>
      </c>
      <c r="P28625" s="14" t="str">
        <f ca="1"/>
        <v>Low Cap</v>
      </c>
    </row>
    <row r="28626" spans="11:16">
      <c r="K28626" s="14" t="str">
        <v/>
      </c>
      <c r="L28626" s="14" t="str">
        <v/>
      </c>
      <c r="O28626" s="14" t="str">
        <v/>
      </c>
      <c r="P28626" s="14" t="str">
        <f ca="1"/>
        <v>Low Cap</v>
      </c>
    </row>
    <row r="28627" spans="11:16">
      <c r="K28627" s="14" t="str">
        <v/>
      </c>
      <c r="L28627" s="14" t="str">
        <v/>
      </c>
      <c r="O28627" s="14" t="str">
        <v/>
      </c>
      <c r="P28627" s="14" t="str">
        <f ca="1"/>
        <v>Low Cap</v>
      </c>
    </row>
    <row r="28628" spans="11:16">
      <c r="K28628" s="14" t="str">
        <v/>
      </c>
      <c r="L28628" s="14" t="str">
        <v/>
      </c>
      <c r="O28628" s="14" t="str">
        <v/>
      </c>
      <c r="P28628" s="14" t="str">
        <f ca="1"/>
        <v>Low Cap</v>
      </c>
    </row>
    <row r="28629" spans="11:16">
      <c r="K28629" s="14" t="str">
        <v/>
      </c>
      <c r="L28629" s="14" t="str">
        <v/>
      </c>
      <c r="O28629" s="14" t="str">
        <v/>
      </c>
      <c r="P28629" s="14" t="str">
        <f ca="1"/>
        <v>Low Cap</v>
      </c>
    </row>
    <row r="28630" spans="11:16">
      <c r="K28630" s="14" t="str">
        <v/>
      </c>
      <c r="L28630" s="14" t="str">
        <v/>
      </c>
      <c r="O28630" s="14" t="str">
        <v/>
      </c>
      <c r="P28630" s="14" t="str">
        <f ca="1"/>
        <v>Low Cap</v>
      </c>
    </row>
    <row r="28631" spans="11:16">
      <c r="K28631" s="14" t="str">
        <v/>
      </c>
      <c r="L28631" s="14" t="str">
        <v/>
      </c>
      <c r="O28631" s="14" t="str">
        <v/>
      </c>
      <c r="P28631" s="14" t="str">
        <f ca="1"/>
        <v>Low Cap</v>
      </c>
    </row>
    <row r="28632" spans="11:16">
      <c r="K28632" s="14" t="str">
        <v/>
      </c>
      <c r="L28632" s="14" t="str">
        <v/>
      </c>
      <c r="O28632" s="14" t="str">
        <v/>
      </c>
      <c r="P28632" s="14" t="str">
        <f ca="1"/>
        <v>Low Cap</v>
      </c>
    </row>
    <row r="28633" spans="11:16">
      <c r="K28633" s="14" t="str">
        <v/>
      </c>
      <c r="L28633" s="14" t="str">
        <v/>
      </c>
      <c r="O28633" s="14" t="str">
        <v/>
      </c>
      <c r="P28633" s="14" t="str">
        <f ca="1"/>
        <v>Low Cap</v>
      </c>
    </row>
    <row r="28634" spans="11:16">
      <c r="K28634" s="14" t="str">
        <v/>
      </c>
      <c r="L28634" s="14" t="str">
        <v/>
      </c>
      <c r="O28634" s="14" t="str">
        <v/>
      </c>
      <c r="P28634" s="14" t="str">
        <f ca="1"/>
        <v>Low Cap</v>
      </c>
    </row>
    <row r="28635" spans="11:16">
      <c r="K28635" s="14" t="str">
        <v/>
      </c>
      <c r="L28635" s="14" t="str">
        <v/>
      </c>
      <c r="O28635" s="14" t="str">
        <v/>
      </c>
      <c r="P28635" s="14" t="str">
        <f ca="1"/>
        <v>Low Cap</v>
      </c>
    </row>
    <row r="28636" spans="11:16">
      <c r="K28636" s="14" t="str">
        <v/>
      </c>
      <c r="L28636" s="14" t="str">
        <v/>
      </c>
      <c r="O28636" s="14" t="str">
        <v/>
      </c>
      <c r="P28636" s="14" t="str">
        <f ca="1"/>
        <v>Low Cap</v>
      </c>
    </row>
    <row r="28637" spans="11:16">
      <c r="K28637" s="14" t="str">
        <v/>
      </c>
      <c r="L28637" s="14" t="str">
        <v/>
      </c>
      <c r="O28637" s="14" t="str">
        <v/>
      </c>
      <c r="P28637" s="14" t="str">
        <f ca="1"/>
        <v>Low Cap</v>
      </c>
    </row>
    <row r="28638" spans="11:16">
      <c r="K28638" s="14" t="str">
        <v/>
      </c>
      <c r="L28638" s="14" t="str">
        <v/>
      </c>
      <c r="O28638" s="14" t="str">
        <v/>
      </c>
      <c r="P28638" s="14" t="str">
        <f ca="1"/>
        <v>Low Cap</v>
      </c>
    </row>
    <row r="28639" spans="11:16">
      <c r="K28639" s="14" t="str">
        <v/>
      </c>
      <c r="L28639" s="14" t="str">
        <v/>
      </c>
      <c r="O28639" s="14" t="str">
        <v/>
      </c>
      <c r="P28639" s="14" t="str">
        <f ca="1"/>
        <v>Low Cap</v>
      </c>
    </row>
    <row r="28640" spans="11:16">
      <c r="K28640" s="14" t="str">
        <v/>
      </c>
      <c r="L28640" s="14" t="str">
        <v/>
      </c>
      <c r="O28640" s="14" t="str">
        <v/>
      </c>
      <c r="P28640" s="14" t="str">
        <f ca="1"/>
        <v>Low Cap</v>
      </c>
    </row>
    <row r="28641" spans="11:16">
      <c r="K28641" s="14" t="str">
        <v/>
      </c>
      <c r="L28641" s="14" t="str">
        <v/>
      </c>
      <c r="O28641" s="14" t="str">
        <v/>
      </c>
      <c r="P28641" s="14" t="str">
        <f ca="1"/>
        <v>Low Cap</v>
      </c>
    </row>
    <row r="28642" spans="11:16">
      <c r="K28642" s="14" t="str">
        <v/>
      </c>
      <c r="L28642" s="14" t="str">
        <v/>
      </c>
      <c r="O28642" s="14" t="str">
        <v/>
      </c>
      <c r="P28642" s="14" t="str">
        <f ca="1"/>
        <v>Low Cap</v>
      </c>
    </row>
    <row r="28643" spans="11:16">
      <c r="K28643" s="14" t="str">
        <v/>
      </c>
      <c r="L28643" s="14" t="str">
        <v/>
      </c>
      <c r="O28643" s="14" t="str">
        <v/>
      </c>
      <c r="P28643" s="14" t="str">
        <f ca="1"/>
        <v>Low Cap</v>
      </c>
    </row>
    <row r="28644" spans="11:16">
      <c r="K28644" s="14" t="str">
        <v/>
      </c>
      <c r="L28644" s="14" t="str">
        <v/>
      </c>
      <c r="O28644" s="14" t="str">
        <v/>
      </c>
      <c r="P28644" s="14" t="str">
        <f ca="1"/>
        <v>Low Cap</v>
      </c>
    </row>
    <row r="28645" spans="11:16">
      <c r="K28645" s="14" t="str">
        <v/>
      </c>
      <c r="L28645" s="14" t="str">
        <v/>
      </c>
      <c r="O28645" s="14" t="str">
        <v/>
      </c>
      <c r="P28645" s="14" t="str">
        <f ca="1"/>
        <v>Low Cap</v>
      </c>
    </row>
    <row r="28646" spans="11:16">
      <c r="K28646" s="14" t="str">
        <v/>
      </c>
      <c r="L28646" s="14" t="str">
        <v/>
      </c>
      <c r="O28646" s="14" t="str">
        <v/>
      </c>
      <c r="P28646" s="14" t="str">
        <f ca="1"/>
        <v>Low Cap</v>
      </c>
    </row>
    <row r="28647" spans="11:16">
      <c r="K28647" s="14" t="str">
        <v/>
      </c>
      <c r="L28647" s="14" t="str">
        <v/>
      </c>
      <c r="O28647" s="14" t="str">
        <v/>
      </c>
      <c r="P28647" s="14" t="str">
        <f ca="1"/>
        <v>Low Cap</v>
      </c>
    </row>
    <row r="28648" spans="11:16">
      <c r="K28648" s="14" t="str">
        <v/>
      </c>
      <c r="L28648" s="14" t="str">
        <v/>
      </c>
      <c r="O28648" s="14" t="str">
        <v/>
      </c>
      <c r="P28648" s="14" t="str">
        <f ca="1"/>
        <v>Low Cap</v>
      </c>
    </row>
    <row r="28649" spans="11:16">
      <c r="K28649" s="14" t="str">
        <v/>
      </c>
      <c r="L28649" s="14" t="str">
        <v/>
      </c>
      <c r="O28649" s="14" t="str">
        <v/>
      </c>
      <c r="P28649" s="14" t="str">
        <f ca="1"/>
        <v>Low Cap</v>
      </c>
    </row>
    <row r="28650" spans="11:16">
      <c r="K28650" s="14" t="str">
        <v/>
      </c>
      <c r="L28650" s="14" t="str">
        <v/>
      </c>
      <c r="O28650" s="14" t="str">
        <v/>
      </c>
      <c r="P28650" s="14" t="str">
        <f ca="1"/>
        <v>Low Cap</v>
      </c>
    </row>
    <row r="28651" spans="11:16">
      <c r="K28651" s="14" t="str">
        <v/>
      </c>
      <c r="L28651" s="14" t="str">
        <v/>
      </c>
      <c r="O28651" s="14" t="str">
        <v/>
      </c>
      <c r="P28651" s="14" t="str">
        <f ca="1"/>
        <v>Low Cap</v>
      </c>
    </row>
    <row r="28652" spans="11:16">
      <c r="K28652" s="14" t="str">
        <v/>
      </c>
      <c r="L28652" s="14" t="str">
        <v/>
      </c>
      <c r="O28652" s="14" t="str">
        <v/>
      </c>
      <c r="P28652" s="14" t="str">
        <f ca="1"/>
        <v>Low Cap</v>
      </c>
    </row>
    <row r="28653" spans="11:16">
      <c r="K28653" s="14" t="str">
        <v/>
      </c>
      <c r="L28653" s="14" t="str">
        <v/>
      </c>
      <c r="O28653" s="14" t="str">
        <v/>
      </c>
      <c r="P28653" s="14" t="str">
        <f ca="1"/>
        <v>Low Cap</v>
      </c>
    </row>
    <row r="28654" spans="11:16">
      <c r="K28654" s="14" t="str">
        <v/>
      </c>
      <c r="L28654" s="14" t="str">
        <v/>
      </c>
      <c r="O28654" s="14" t="str">
        <v/>
      </c>
      <c r="P28654" s="14" t="str">
        <f ca="1"/>
        <v>Low Cap</v>
      </c>
    </row>
    <row r="28655" spans="11:16">
      <c r="K28655" s="14" t="str">
        <v/>
      </c>
      <c r="L28655" s="14" t="str">
        <v/>
      </c>
      <c r="O28655" s="14" t="str">
        <v/>
      </c>
      <c r="P28655" s="14" t="str">
        <f ca="1"/>
        <v>Low Cap</v>
      </c>
    </row>
    <row r="28656" spans="11:16">
      <c r="K28656" s="14" t="str">
        <v/>
      </c>
      <c r="L28656" s="14" t="str">
        <v/>
      </c>
      <c r="O28656" s="14" t="str">
        <v/>
      </c>
      <c r="P28656" s="14" t="str">
        <f ca="1"/>
        <v>Low Cap</v>
      </c>
    </row>
    <row r="28657" spans="11:16">
      <c r="K28657" s="14" t="str">
        <v/>
      </c>
      <c r="L28657" s="14" t="str">
        <v/>
      </c>
      <c r="O28657" s="14" t="str">
        <v/>
      </c>
      <c r="P28657" s="14" t="str">
        <f ca="1"/>
        <v>Low Cap</v>
      </c>
    </row>
    <row r="28658" spans="11:16">
      <c r="K28658" s="14" t="str">
        <v/>
      </c>
      <c r="L28658" s="14" t="str">
        <v/>
      </c>
      <c r="O28658" s="14" t="str">
        <v/>
      </c>
      <c r="P28658" s="14" t="str">
        <f ca="1"/>
        <v>Low Cap</v>
      </c>
    </row>
    <row r="28659" spans="11:16">
      <c r="K28659" s="14" t="str">
        <v/>
      </c>
      <c r="L28659" s="14" t="str">
        <v/>
      </c>
      <c r="O28659" s="14" t="str">
        <v/>
      </c>
      <c r="P28659" s="14" t="str">
        <f ca="1"/>
        <v>Low Cap</v>
      </c>
    </row>
    <row r="28660" spans="11:16">
      <c r="K28660" s="14" t="str">
        <v/>
      </c>
      <c r="L28660" s="14" t="str">
        <v/>
      </c>
      <c r="O28660" s="14" t="str">
        <v/>
      </c>
      <c r="P28660" s="14" t="str">
        <f ca="1"/>
        <v>Low Cap</v>
      </c>
    </row>
    <row r="28661" spans="11:16">
      <c r="K28661" s="14" t="str">
        <v/>
      </c>
      <c r="L28661" s="14" t="str">
        <v/>
      </c>
      <c r="O28661" s="14" t="str">
        <v/>
      </c>
      <c r="P28661" s="14" t="str">
        <f ca="1"/>
        <v>Low Cap</v>
      </c>
    </row>
    <row r="28662" spans="11:16">
      <c r="K28662" s="14" t="str">
        <v/>
      </c>
      <c r="L28662" s="14" t="str">
        <v/>
      </c>
      <c r="O28662" s="14" t="str">
        <v/>
      </c>
      <c r="P28662" s="14" t="str">
        <f ca="1"/>
        <v>Low Cap</v>
      </c>
    </row>
    <row r="28663" spans="11:16">
      <c r="K28663" s="14" t="str">
        <v/>
      </c>
      <c r="L28663" s="14" t="str">
        <v/>
      </c>
      <c r="O28663" s="14" t="str">
        <v/>
      </c>
      <c r="P28663" s="14" t="str">
        <f ca="1"/>
        <v>Low Cap</v>
      </c>
    </row>
    <row r="28664" spans="11:16">
      <c r="K28664" s="14" t="str">
        <v/>
      </c>
      <c r="L28664" s="14" t="str">
        <v/>
      </c>
      <c r="O28664" s="14" t="str">
        <v/>
      </c>
      <c r="P28664" s="14" t="str">
        <f ca="1"/>
        <v>Low Cap</v>
      </c>
    </row>
    <row r="28665" spans="11:16">
      <c r="K28665" s="14" t="str">
        <v/>
      </c>
      <c r="L28665" s="14" t="str">
        <v/>
      </c>
      <c r="O28665" s="14" t="str">
        <v/>
      </c>
      <c r="P28665" s="14" t="str">
        <f ca="1"/>
        <v>Low Cap</v>
      </c>
    </row>
    <row r="28666" spans="11:16">
      <c r="K28666" s="14" t="str">
        <v/>
      </c>
      <c r="L28666" s="14" t="str">
        <v/>
      </c>
      <c r="O28666" s="14" t="str">
        <v/>
      </c>
      <c r="P28666" s="14" t="str">
        <f ca="1"/>
        <v>Low Cap</v>
      </c>
    </row>
    <row r="28667" spans="11:16">
      <c r="K28667" s="14" t="str">
        <v/>
      </c>
      <c r="L28667" s="14" t="str">
        <v/>
      </c>
      <c r="O28667" s="14" t="str">
        <v/>
      </c>
      <c r="P28667" s="14" t="str">
        <f ca="1"/>
        <v>Low Cap</v>
      </c>
    </row>
    <row r="28668" spans="11:16">
      <c r="K28668" s="14" t="str">
        <v/>
      </c>
      <c r="L28668" s="14" t="str">
        <v/>
      </c>
      <c r="O28668" s="14" t="str">
        <v/>
      </c>
      <c r="P28668" s="14" t="str">
        <f ca="1"/>
        <v>Low Cap</v>
      </c>
    </row>
    <row r="28669" spans="11:16">
      <c r="K28669" s="14" t="str">
        <v/>
      </c>
      <c r="L28669" s="14" t="str">
        <v/>
      </c>
      <c r="O28669" s="14" t="str">
        <v/>
      </c>
      <c r="P28669" s="14" t="str">
        <f ca="1"/>
        <v>Low Cap</v>
      </c>
    </row>
    <row r="28670" spans="11:16">
      <c r="K28670" s="14" t="str">
        <v/>
      </c>
      <c r="L28670" s="14" t="str">
        <v/>
      </c>
      <c r="O28670" s="14" t="str">
        <v/>
      </c>
      <c r="P28670" s="14" t="str">
        <f ca="1"/>
        <v>Low Cap</v>
      </c>
    </row>
    <row r="28671" spans="11:16">
      <c r="K28671" s="14" t="str">
        <v/>
      </c>
      <c r="L28671" s="14" t="str">
        <v/>
      </c>
      <c r="O28671" s="14" t="str">
        <v/>
      </c>
      <c r="P28671" s="14" t="str">
        <f ca="1"/>
        <v>Low Cap</v>
      </c>
    </row>
    <row r="28672" spans="11:16">
      <c r="K28672" s="14" t="str">
        <v/>
      </c>
      <c r="L28672" s="14" t="str">
        <v/>
      </c>
      <c r="O28672" s="14" t="str">
        <v/>
      </c>
      <c r="P28672" s="14" t="str">
        <f ca="1"/>
        <v>Low Cap</v>
      </c>
    </row>
    <row r="28673" spans="11:16">
      <c r="K28673" s="14" t="str">
        <v/>
      </c>
      <c r="L28673" s="14" t="str">
        <v/>
      </c>
      <c r="O28673" s="14" t="str">
        <v/>
      </c>
      <c r="P28673" s="14" t="str">
        <f ca="1"/>
        <v>Low Cap</v>
      </c>
    </row>
    <row r="28674" spans="11:16">
      <c r="K28674" s="14" t="str">
        <v/>
      </c>
      <c r="L28674" s="14" t="str">
        <v/>
      </c>
      <c r="O28674" s="14" t="str">
        <v/>
      </c>
      <c r="P28674" s="14" t="str">
        <f ca="1"/>
        <v>Low Cap</v>
      </c>
    </row>
    <row r="28675" spans="11:16">
      <c r="K28675" s="14" t="str">
        <v/>
      </c>
      <c r="L28675" s="14" t="str">
        <v/>
      </c>
      <c r="O28675" s="14" t="str">
        <v/>
      </c>
      <c r="P28675" s="14" t="str">
        <f ca="1"/>
        <v>Low Cap</v>
      </c>
    </row>
    <row r="28676" spans="11:16">
      <c r="K28676" s="14" t="str">
        <v/>
      </c>
      <c r="L28676" s="14" t="str">
        <v/>
      </c>
      <c r="O28676" s="14" t="str">
        <v/>
      </c>
      <c r="P28676" s="14" t="str">
        <f ca="1"/>
        <v>Low Cap</v>
      </c>
    </row>
    <row r="28677" spans="11:16">
      <c r="K28677" s="14" t="str">
        <v/>
      </c>
      <c r="L28677" s="14" t="str">
        <v/>
      </c>
      <c r="O28677" s="14" t="str">
        <v/>
      </c>
      <c r="P28677" s="14" t="str">
        <f ca="1"/>
        <v>Low Cap</v>
      </c>
    </row>
    <row r="28678" spans="11:16">
      <c r="K28678" s="14" t="str">
        <v/>
      </c>
      <c r="L28678" s="14" t="str">
        <v/>
      </c>
      <c r="O28678" s="14" t="str">
        <v/>
      </c>
      <c r="P28678" s="14" t="str">
        <f ca="1"/>
        <v>Low Cap</v>
      </c>
    </row>
    <row r="28679" spans="11:16">
      <c r="K28679" s="14" t="str">
        <v/>
      </c>
      <c r="L28679" s="14" t="str">
        <v/>
      </c>
      <c r="O28679" s="14" t="str">
        <v/>
      </c>
      <c r="P28679" s="14" t="str">
        <f ca="1"/>
        <v>Low Cap</v>
      </c>
    </row>
    <row r="28680" spans="11:16">
      <c r="K28680" s="14" t="str">
        <v/>
      </c>
      <c r="L28680" s="14" t="str">
        <v/>
      </c>
      <c r="O28680" s="14" t="str">
        <v/>
      </c>
      <c r="P28680" s="14" t="str">
        <f ca="1"/>
        <v>Low Cap</v>
      </c>
    </row>
    <row r="28681" spans="11:16">
      <c r="K28681" s="14" t="str">
        <v/>
      </c>
      <c r="L28681" s="14" t="str">
        <v/>
      </c>
      <c r="O28681" s="14" t="str">
        <v/>
      </c>
      <c r="P28681" s="14" t="str">
        <f ca="1"/>
        <v>Low Cap</v>
      </c>
    </row>
    <row r="28682" spans="11:16">
      <c r="K28682" s="14" t="str">
        <v/>
      </c>
      <c r="L28682" s="14" t="str">
        <v/>
      </c>
      <c r="O28682" s="14" t="str">
        <v/>
      </c>
      <c r="P28682" s="14" t="str">
        <f ca="1"/>
        <v>Low Cap</v>
      </c>
    </row>
    <row r="28683" spans="11:16">
      <c r="K28683" s="14" t="str">
        <v/>
      </c>
      <c r="L28683" s="14" t="str">
        <v/>
      </c>
      <c r="O28683" s="14" t="str">
        <v/>
      </c>
      <c r="P28683" s="14" t="str">
        <f ca="1"/>
        <v>Low Cap</v>
      </c>
    </row>
    <row r="28684" spans="11:16">
      <c r="K28684" s="14" t="str">
        <v/>
      </c>
      <c r="L28684" s="14" t="str">
        <v/>
      </c>
      <c r="O28684" s="14" t="str">
        <v/>
      </c>
      <c r="P28684" s="14" t="str">
        <f ca="1"/>
        <v>Low Cap</v>
      </c>
    </row>
    <row r="28685" spans="11:16">
      <c r="K28685" s="14" t="str">
        <v/>
      </c>
      <c r="L28685" s="14" t="str">
        <v/>
      </c>
      <c r="O28685" s="14" t="str">
        <v/>
      </c>
      <c r="P28685" s="14" t="str">
        <f ca="1"/>
        <v>Low Cap</v>
      </c>
    </row>
    <row r="28686" spans="11:16">
      <c r="K28686" s="14" t="str">
        <v/>
      </c>
      <c r="L28686" s="14" t="str">
        <v/>
      </c>
      <c r="O28686" s="14" t="str">
        <v/>
      </c>
      <c r="P28686" s="14" t="str">
        <f ca="1"/>
        <v>Low Cap</v>
      </c>
    </row>
    <row r="28687" spans="11:16">
      <c r="K28687" s="14" t="str">
        <v/>
      </c>
      <c r="L28687" s="14" t="str">
        <v/>
      </c>
      <c r="O28687" s="14" t="str">
        <v/>
      </c>
      <c r="P28687" s="14" t="str">
        <f ca="1"/>
        <v>Low Cap</v>
      </c>
    </row>
    <row r="28688" spans="11:16">
      <c r="K28688" s="14" t="str">
        <v/>
      </c>
      <c r="L28688" s="14" t="str">
        <v/>
      </c>
      <c r="O28688" s="14" t="str">
        <v/>
      </c>
      <c r="P28688" s="14" t="str">
        <f ca="1"/>
        <v>Low Cap</v>
      </c>
    </row>
    <row r="28689" spans="11:16">
      <c r="K28689" s="14" t="str">
        <v/>
      </c>
      <c r="L28689" s="14" t="str">
        <v/>
      </c>
      <c r="O28689" s="14" t="str">
        <v/>
      </c>
      <c r="P28689" s="14" t="str">
        <f ca="1"/>
        <v>Low Cap</v>
      </c>
    </row>
    <row r="28690" spans="11:16">
      <c r="K28690" s="14" t="str">
        <v/>
      </c>
      <c r="L28690" s="14" t="str">
        <v/>
      </c>
      <c r="O28690" s="14" t="str">
        <v/>
      </c>
      <c r="P28690" s="14" t="str">
        <f ca="1"/>
        <v>Low Cap</v>
      </c>
    </row>
    <row r="28691" spans="11:16">
      <c r="K28691" s="14" t="str">
        <v/>
      </c>
      <c r="L28691" s="14" t="str">
        <v/>
      </c>
      <c r="O28691" s="14" t="str">
        <v/>
      </c>
      <c r="P28691" s="14" t="str">
        <f ca="1"/>
        <v>Low Cap</v>
      </c>
    </row>
    <row r="28692" spans="11:16">
      <c r="K28692" s="14" t="str">
        <v/>
      </c>
      <c r="L28692" s="14" t="str">
        <v/>
      </c>
      <c r="O28692" s="14" t="str">
        <v/>
      </c>
      <c r="P28692" s="14" t="str">
        <f ca="1"/>
        <v>Low Cap</v>
      </c>
    </row>
    <row r="28693" spans="11:16">
      <c r="K28693" s="14" t="str">
        <v/>
      </c>
      <c r="L28693" s="14" t="str">
        <v/>
      </c>
      <c r="O28693" s="14" t="str">
        <v/>
      </c>
      <c r="P28693" s="14" t="str">
        <f ca="1"/>
        <v>Low Cap</v>
      </c>
    </row>
    <row r="28694" spans="11:16">
      <c r="K28694" s="14" t="str">
        <v/>
      </c>
      <c r="L28694" s="14" t="str">
        <v/>
      </c>
      <c r="O28694" s="14" t="str">
        <v/>
      </c>
      <c r="P28694" s="14" t="str">
        <f ca="1"/>
        <v>Low Cap</v>
      </c>
    </row>
    <row r="28695" spans="11:16">
      <c r="K28695" s="14" t="str">
        <v/>
      </c>
      <c r="L28695" s="14" t="str">
        <v/>
      </c>
      <c r="O28695" s="14" t="str">
        <v/>
      </c>
      <c r="P28695" s="14" t="str">
        <f ca="1"/>
        <v>Low Cap</v>
      </c>
    </row>
    <row r="28696" spans="11:16">
      <c r="K28696" s="14" t="str">
        <v/>
      </c>
      <c r="L28696" s="14" t="str">
        <v/>
      </c>
      <c r="O28696" s="14" t="str">
        <v/>
      </c>
      <c r="P28696" s="14" t="str">
        <f ca="1"/>
        <v>Low Cap</v>
      </c>
    </row>
    <row r="28697" spans="11:16">
      <c r="K28697" s="14" t="str">
        <v/>
      </c>
      <c r="L28697" s="14" t="str">
        <v/>
      </c>
      <c r="O28697" s="14" t="str">
        <v/>
      </c>
      <c r="P28697" s="14" t="str">
        <f ca="1"/>
        <v>Low Cap</v>
      </c>
    </row>
    <row r="28698" spans="11:16">
      <c r="K28698" s="14" t="str">
        <v/>
      </c>
      <c r="L28698" s="14" t="str">
        <v/>
      </c>
      <c r="O28698" s="14" t="str">
        <v/>
      </c>
      <c r="P28698" s="14" t="str">
        <f ca="1"/>
        <v>Low Cap</v>
      </c>
    </row>
    <row r="28699" spans="11:16">
      <c r="K28699" s="14" t="str">
        <v/>
      </c>
      <c r="L28699" s="14" t="str">
        <v/>
      </c>
      <c r="O28699" s="14" t="str">
        <v/>
      </c>
      <c r="P28699" s="14" t="str">
        <f ca="1"/>
        <v>Low Cap</v>
      </c>
    </row>
    <row r="28700" spans="11:16">
      <c r="K28700" s="14" t="str">
        <v/>
      </c>
      <c r="L28700" s="14" t="str">
        <v/>
      </c>
      <c r="O28700" s="14" t="str">
        <v/>
      </c>
      <c r="P28700" s="14" t="str">
        <f ca="1"/>
        <v>Low Cap</v>
      </c>
    </row>
    <row r="28701" spans="11:16">
      <c r="K28701" s="14" t="str">
        <v/>
      </c>
      <c r="L28701" s="14" t="str">
        <v/>
      </c>
      <c r="O28701" s="14" t="str">
        <v/>
      </c>
      <c r="P28701" s="14" t="str">
        <f ca="1"/>
        <v>Low Cap</v>
      </c>
    </row>
    <row r="28702" spans="11:16">
      <c r="K28702" s="14" t="str">
        <v/>
      </c>
      <c r="L28702" s="14" t="str">
        <v/>
      </c>
      <c r="O28702" s="14" t="str">
        <v/>
      </c>
      <c r="P28702" s="14" t="str">
        <f ca="1"/>
        <v>Low Cap</v>
      </c>
    </row>
    <row r="28703" spans="11:16">
      <c r="K28703" s="14" t="str">
        <v/>
      </c>
      <c r="L28703" s="14" t="str">
        <v/>
      </c>
      <c r="O28703" s="14" t="str">
        <v/>
      </c>
      <c r="P28703" s="14" t="str">
        <f ca="1"/>
        <v>Low Cap</v>
      </c>
    </row>
    <row r="28704" spans="11:16">
      <c r="K28704" s="14" t="str">
        <v/>
      </c>
      <c r="L28704" s="14" t="str">
        <v/>
      </c>
      <c r="O28704" s="14" t="str">
        <v/>
      </c>
      <c r="P28704" s="14" t="str">
        <f ca="1"/>
        <v>Low Cap</v>
      </c>
    </row>
    <row r="28705" spans="11:16">
      <c r="K28705" s="14" t="str">
        <v/>
      </c>
      <c r="L28705" s="14" t="str">
        <v/>
      </c>
      <c r="O28705" s="14" t="str">
        <v/>
      </c>
      <c r="P28705" s="14" t="str">
        <f ca="1"/>
        <v>Low Cap</v>
      </c>
    </row>
    <row r="28706" spans="11:16">
      <c r="K28706" s="14" t="str">
        <v/>
      </c>
      <c r="L28706" s="14" t="str">
        <v/>
      </c>
      <c r="O28706" s="14" t="str">
        <v/>
      </c>
      <c r="P28706" s="14" t="str">
        <f ca="1"/>
        <v>Low Cap</v>
      </c>
    </row>
    <row r="28707" spans="11:16">
      <c r="K28707" s="14" t="str">
        <v/>
      </c>
      <c r="L28707" s="14" t="str">
        <v/>
      </c>
      <c r="O28707" s="14" t="str">
        <v/>
      </c>
      <c r="P28707" s="14" t="str">
        <f ca="1"/>
        <v>Low Cap</v>
      </c>
    </row>
    <row r="28708" spans="11:16">
      <c r="K28708" s="14" t="str">
        <v/>
      </c>
      <c r="L28708" s="14" t="str">
        <v/>
      </c>
      <c r="O28708" s="14" t="str">
        <v/>
      </c>
      <c r="P28708" s="14" t="str">
        <f ca="1"/>
        <v>Low Cap</v>
      </c>
    </row>
    <row r="28709" spans="11:16">
      <c r="K28709" s="14" t="str">
        <v/>
      </c>
      <c r="L28709" s="14" t="str">
        <v/>
      </c>
      <c r="O28709" s="14" t="str">
        <v/>
      </c>
      <c r="P28709" s="14" t="str">
        <f ca="1"/>
        <v>Low Cap</v>
      </c>
    </row>
    <row r="28710" spans="11:16">
      <c r="K28710" s="14" t="str">
        <v/>
      </c>
      <c r="L28710" s="14" t="str">
        <v/>
      </c>
      <c r="O28710" s="14" t="str">
        <v/>
      </c>
      <c r="P28710" s="14" t="str">
        <f ca="1"/>
        <v>Low Cap</v>
      </c>
    </row>
    <row r="28711" spans="11:16">
      <c r="K28711" s="14" t="str">
        <v/>
      </c>
      <c r="L28711" s="14" t="str">
        <v/>
      </c>
      <c r="O28711" s="14" t="str">
        <v/>
      </c>
      <c r="P28711" s="14" t="str">
        <f ca="1"/>
        <v>Low Cap</v>
      </c>
    </row>
    <row r="28712" spans="11:16">
      <c r="K28712" s="14" t="str">
        <v/>
      </c>
      <c r="L28712" s="14" t="str">
        <v/>
      </c>
      <c r="O28712" s="14" t="str">
        <v/>
      </c>
      <c r="P28712" s="14" t="str">
        <f ca="1"/>
        <v>Low Cap</v>
      </c>
    </row>
    <row r="28713" spans="11:16">
      <c r="K28713" s="14" t="str">
        <v/>
      </c>
      <c r="L28713" s="14" t="str">
        <v/>
      </c>
      <c r="O28713" s="14" t="str">
        <v/>
      </c>
      <c r="P28713" s="14" t="str">
        <f ca="1"/>
        <v>Low Cap</v>
      </c>
    </row>
    <row r="28714" spans="11:16">
      <c r="K28714" s="14" t="str">
        <v/>
      </c>
      <c r="L28714" s="14" t="str">
        <v/>
      </c>
      <c r="O28714" s="14" t="str">
        <v/>
      </c>
      <c r="P28714" s="14" t="str">
        <f ca="1"/>
        <v>Low Cap</v>
      </c>
    </row>
    <row r="28715" spans="11:16">
      <c r="K28715" s="14" t="str">
        <v/>
      </c>
      <c r="L28715" s="14" t="str">
        <v/>
      </c>
      <c r="O28715" s="14" t="str">
        <v/>
      </c>
      <c r="P28715" s="14" t="str">
        <f ca="1"/>
        <v>Low Cap</v>
      </c>
    </row>
    <row r="28716" spans="11:16">
      <c r="K28716" s="14" t="str">
        <v/>
      </c>
      <c r="L28716" s="14" t="str">
        <v/>
      </c>
      <c r="O28716" s="14" t="str">
        <v/>
      </c>
      <c r="P28716" s="14" t="str">
        <f ca="1"/>
        <v>Low Cap</v>
      </c>
    </row>
    <row r="28717" spans="11:16">
      <c r="K28717" s="14" t="str">
        <v/>
      </c>
      <c r="L28717" s="14" t="str">
        <v/>
      </c>
      <c r="O28717" s="14" t="str">
        <v/>
      </c>
      <c r="P28717" s="14" t="str">
        <f ca="1"/>
        <v>Low Cap</v>
      </c>
    </row>
    <row r="28718" spans="11:16">
      <c r="K28718" s="14" t="str">
        <v/>
      </c>
      <c r="L28718" s="14" t="str">
        <v/>
      </c>
      <c r="O28718" s="14" t="str">
        <v/>
      </c>
      <c r="P28718" s="14" t="str">
        <f ca="1"/>
        <v>Low Cap</v>
      </c>
    </row>
    <row r="28719" spans="11:16">
      <c r="K28719" s="14" t="str">
        <v/>
      </c>
      <c r="L28719" s="14" t="str">
        <v/>
      </c>
      <c r="O28719" s="14" t="str">
        <v/>
      </c>
      <c r="P28719" s="14" t="str">
        <f ca="1"/>
        <v>Low Cap</v>
      </c>
    </row>
    <row r="28720" spans="11:16">
      <c r="K28720" s="14" t="str">
        <v/>
      </c>
      <c r="L28720" s="14" t="str">
        <v/>
      </c>
      <c r="O28720" s="14" t="str">
        <v/>
      </c>
      <c r="P28720" s="14" t="str">
        <f ca="1"/>
        <v>Low Cap</v>
      </c>
    </row>
    <row r="28721" spans="11:16">
      <c r="K28721" s="14" t="str">
        <v/>
      </c>
      <c r="L28721" s="14" t="str">
        <v/>
      </c>
      <c r="O28721" s="14" t="str">
        <v/>
      </c>
      <c r="P28721" s="14" t="str">
        <f ca="1"/>
        <v>Low Cap</v>
      </c>
    </row>
    <row r="28722" spans="11:16">
      <c r="K28722" s="14" t="str">
        <v/>
      </c>
      <c r="L28722" s="14" t="str">
        <v/>
      </c>
      <c r="O28722" s="14" t="str">
        <v/>
      </c>
      <c r="P28722" s="14" t="str">
        <f ca="1"/>
        <v>Low Cap</v>
      </c>
    </row>
    <row r="28723" spans="11:16">
      <c r="K28723" s="14" t="str">
        <v/>
      </c>
      <c r="L28723" s="14" t="str">
        <v/>
      </c>
      <c r="O28723" s="14" t="str">
        <v/>
      </c>
      <c r="P28723" s="14" t="str">
        <f ca="1"/>
        <v>Low Cap</v>
      </c>
    </row>
    <row r="28724" spans="11:16">
      <c r="K28724" s="14" t="str">
        <v/>
      </c>
      <c r="L28724" s="14" t="str">
        <v/>
      </c>
      <c r="O28724" s="14" t="str">
        <v/>
      </c>
      <c r="P28724" s="14" t="str">
        <f ca="1"/>
        <v>Low Cap</v>
      </c>
    </row>
    <row r="28725" spans="11:16">
      <c r="K28725" s="14" t="str">
        <v/>
      </c>
      <c r="L28725" s="14" t="str">
        <v/>
      </c>
      <c r="O28725" s="14" t="str">
        <v/>
      </c>
      <c r="P28725" s="14" t="str">
        <f ca="1"/>
        <v>Low Cap</v>
      </c>
    </row>
    <row r="28726" spans="11:16">
      <c r="K28726" s="14" t="str">
        <v/>
      </c>
      <c r="L28726" s="14" t="str">
        <v/>
      </c>
      <c r="O28726" s="14" t="str">
        <v/>
      </c>
      <c r="P28726" s="14" t="str">
        <f ca="1"/>
        <v>Low Cap</v>
      </c>
    </row>
    <row r="28727" spans="11:16">
      <c r="K28727" s="14" t="str">
        <v/>
      </c>
      <c r="L28727" s="14" t="str">
        <v/>
      </c>
      <c r="O28727" s="14" t="str">
        <v/>
      </c>
      <c r="P28727" s="14" t="str">
        <f ca="1"/>
        <v>Low Cap</v>
      </c>
    </row>
    <row r="28728" spans="11:16">
      <c r="K28728" s="14" t="str">
        <v/>
      </c>
      <c r="L28728" s="14" t="str">
        <v/>
      </c>
      <c r="O28728" s="14" t="str">
        <v/>
      </c>
      <c r="P28728" s="14" t="str">
        <f ca="1"/>
        <v>Low Cap</v>
      </c>
    </row>
    <row r="28729" spans="11:16">
      <c r="K28729" s="14" t="str">
        <v/>
      </c>
      <c r="L28729" s="14" t="str">
        <v/>
      </c>
      <c r="O28729" s="14" t="str">
        <v/>
      </c>
      <c r="P28729" s="14" t="str">
        <f ca="1"/>
        <v>Low Cap</v>
      </c>
    </row>
    <row r="28730" spans="11:16">
      <c r="K28730" s="14" t="str">
        <v/>
      </c>
      <c r="L28730" s="14" t="str">
        <v/>
      </c>
      <c r="O28730" s="14" t="str">
        <v/>
      </c>
      <c r="P28730" s="14" t="str">
        <f ca="1"/>
        <v>Low Cap</v>
      </c>
    </row>
    <row r="28731" spans="11:16">
      <c r="K28731" s="14" t="str">
        <v/>
      </c>
      <c r="L28731" s="14" t="str">
        <v/>
      </c>
      <c r="O28731" s="14" t="str">
        <v/>
      </c>
      <c r="P28731" s="14" t="str">
        <f ca="1"/>
        <v>Low Cap</v>
      </c>
    </row>
    <row r="28732" spans="11:16">
      <c r="K28732" s="14" t="str">
        <v/>
      </c>
      <c r="L28732" s="14" t="str">
        <v/>
      </c>
      <c r="O28732" s="14" t="str">
        <v/>
      </c>
      <c r="P28732" s="14" t="str">
        <f ca="1"/>
        <v>Low Cap</v>
      </c>
    </row>
    <row r="28733" spans="11:16">
      <c r="K28733" s="14" t="str">
        <v/>
      </c>
      <c r="L28733" s="14" t="str">
        <v/>
      </c>
      <c r="O28733" s="14" t="str">
        <v/>
      </c>
      <c r="P28733" s="14" t="str">
        <f ca="1"/>
        <v>Low Cap</v>
      </c>
    </row>
    <row r="28734" spans="11:16">
      <c r="K28734" s="14" t="str">
        <v/>
      </c>
      <c r="L28734" s="14" t="str">
        <v/>
      </c>
      <c r="O28734" s="14" t="str">
        <v/>
      </c>
      <c r="P28734" s="14" t="str">
        <f ca="1"/>
        <v>Low Cap</v>
      </c>
    </row>
    <row r="28735" spans="11:16">
      <c r="K28735" s="14" t="str">
        <v/>
      </c>
      <c r="L28735" s="14" t="str">
        <v/>
      </c>
      <c r="O28735" s="14" t="str">
        <v/>
      </c>
      <c r="P28735" s="14" t="str">
        <f ca="1"/>
        <v>Low Cap</v>
      </c>
    </row>
    <row r="28736" spans="11:16">
      <c r="K28736" s="14" t="str">
        <v/>
      </c>
      <c r="L28736" s="14" t="str">
        <v/>
      </c>
      <c r="O28736" s="14" t="str">
        <v/>
      </c>
      <c r="P28736" s="14" t="str">
        <f ca="1"/>
        <v>Low Cap</v>
      </c>
    </row>
    <row r="28737" spans="11:16">
      <c r="K28737" s="14" t="str">
        <v/>
      </c>
      <c r="L28737" s="14" t="str">
        <v/>
      </c>
      <c r="O28737" s="14" t="str">
        <v/>
      </c>
      <c r="P28737" s="14" t="str">
        <f ca="1"/>
        <v>Low Cap</v>
      </c>
    </row>
    <row r="28738" spans="11:16">
      <c r="K28738" s="14" t="str">
        <v/>
      </c>
      <c r="L28738" s="14" t="str">
        <v/>
      </c>
      <c r="O28738" s="14" t="str">
        <v/>
      </c>
      <c r="P28738" s="14" t="str">
        <f ca="1"/>
        <v>Low Cap</v>
      </c>
    </row>
    <row r="28739" spans="11:16">
      <c r="K28739" s="14" t="str">
        <v/>
      </c>
      <c r="L28739" s="14" t="str">
        <v/>
      </c>
      <c r="O28739" s="14" t="str">
        <v/>
      </c>
      <c r="P28739" s="14" t="str">
        <f ca="1"/>
        <v>Low Cap</v>
      </c>
    </row>
    <row r="28740" spans="11:16">
      <c r="K28740" s="14" t="str">
        <v/>
      </c>
      <c r="L28740" s="14" t="str">
        <v/>
      </c>
      <c r="O28740" s="14" t="str">
        <v/>
      </c>
      <c r="P28740" s="14" t="str">
        <f ca="1"/>
        <v>Low Cap</v>
      </c>
    </row>
    <row r="28741" spans="11:16">
      <c r="K28741" s="14" t="str">
        <v/>
      </c>
      <c r="L28741" s="14" t="str">
        <v/>
      </c>
      <c r="O28741" s="14" t="str">
        <v/>
      </c>
      <c r="P28741" s="14" t="str">
        <f ca="1"/>
        <v>Low Cap</v>
      </c>
    </row>
    <row r="28742" spans="11:16">
      <c r="K28742" s="14" t="str">
        <v/>
      </c>
      <c r="L28742" s="14" t="str">
        <v/>
      </c>
      <c r="O28742" s="14" t="str">
        <v/>
      </c>
      <c r="P28742" s="14" t="str">
        <f ca="1"/>
        <v>Low Cap</v>
      </c>
    </row>
    <row r="28743" spans="11:16">
      <c r="K28743" s="14" t="str">
        <v/>
      </c>
      <c r="L28743" s="14" t="str">
        <v/>
      </c>
      <c r="O28743" s="14" t="str">
        <v/>
      </c>
      <c r="P28743" s="14" t="str">
        <f ca="1"/>
        <v>Low Cap</v>
      </c>
    </row>
    <row r="28744" spans="11:16">
      <c r="K28744" s="14" t="str">
        <v/>
      </c>
      <c r="L28744" s="14" t="str">
        <v/>
      </c>
      <c r="O28744" s="14" t="str">
        <v/>
      </c>
      <c r="P28744" s="14" t="str">
        <f ca="1"/>
        <v>Low Cap</v>
      </c>
    </row>
    <row r="28745" spans="11:16">
      <c r="K28745" s="14" t="str">
        <v/>
      </c>
      <c r="L28745" s="14" t="str">
        <v/>
      </c>
      <c r="O28745" s="14" t="str">
        <v/>
      </c>
      <c r="P28745" s="14" t="str">
        <f ca="1"/>
        <v>Low Cap</v>
      </c>
    </row>
    <row r="28746" spans="11:16">
      <c r="K28746" s="14" t="str">
        <v/>
      </c>
      <c r="L28746" s="14" t="str">
        <v/>
      </c>
      <c r="O28746" s="14" t="str">
        <v/>
      </c>
      <c r="P28746" s="14" t="str">
        <f ca="1"/>
        <v>Low Cap</v>
      </c>
    </row>
    <row r="28747" spans="11:16">
      <c r="K28747" s="14" t="str">
        <v/>
      </c>
      <c r="L28747" s="14" t="str">
        <v/>
      </c>
      <c r="O28747" s="14" t="str">
        <v/>
      </c>
      <c r="P28747" s="14" t="str">
        <f ca="1"/>
        <v>Low Cap</v>
      </c>
    </row>
    <row r="28748" spans="11:16">
      <c r="K28748" s="14" t="str">
        <v/>
      </c>
      <c r="L28748" s="14" t="str">
        <v/>
      </c>
      <c r="O28748" s="14" t="str">
        <v/>
      </c>
      <c r="P28748" s="14" t="str">
        <f ca="1"/>
        <v>Low Cap</v>
      </c>
    </row>
    <row r="28749" spans="11:16">
      <c r="K28749" s="14" t="str">
        <v/>
      </c>
      <c r="L28749" s="14" t="str">
        <v/>
      </c>
      <c r="O28749" s="14" t="str">
        <v/>
      </c>
      <c r="P28749" s="14" t="str">
        <f ca="1"/>
        <v>Low Cap</v>
      </c>
    </row>
    <row r="28750" spans="11:16">
      <c r="K28750" s="14" t="str">
        <v/>
      </c>
      <c r="L28750" s="14" t="str">
        <v/>
      </c>
      <c r="O28750" s="14" t="str">
        <v/>
      </c>
      <c r="P28750" s="14" t="str">
        <f ca="1"/>
        <v>Low Cap</v>
      </c>
    </row>
    <row r="28751" spans="11:16">
      <c r="K28751" s="14" t="str">
        <v/>
      </c>
      <c r="L28751" s="14" t="str">
        <v/>
      </c>
      <c r="O28751" s="14" t="str">
        <v/>
      </c>
      <c r="P28751" s="14" t="str">
        <f ca="1"/>
        <v>Low Cap</v>
      </c>
    </row>
    <row r="28752" spans="11:16">
      <c r="K28752" s="14" t="str">
        <v/>
      </c>
      <c r="L28752" s="14" t="str">
        <v/>
      </c>
      <c r="O28752" s="14" t="str">
        <v/>
      </c>
      <c r="P28752" s="14" t="str">
        <f ca="1"/>
        <v>Low Cap</v>
      </c>
    </row>
    <row r="28753" spans="11:16">
      <c r="K28753" s="14" t="str">
        <v/>
      </c>
      <c r="L28753" s="14" t="str">
        <v/>
      </c>
      <c r="O28753" s="14" t="str">
        <v/>
      </c>
      <c r="P28753" s="14" t="str">
        <f ca="1"/>
        <v>Low Cap</v>
      </c>
    </row>
    <row r="28754" spans="11:16">
      <c r="K28754" s="14" t="str">
        <v/>
      </c>
      <c r="L28754" s="14" t="str">
        <v/>
      </c>
      <c r="O28754" s="14" t="str">
        <v/>
      </c>
      <c r="P28754" s="14" t="str">
        <f ca="1"/>
        <v>Low Cap</v>
      </c>
    </row>
    <row r="28755" spans="11:16">
      <c r="K28755" s="14" t="str">
        <v/>
      </c>
      <c r="L28755" s="14" t="str">
        <v/>
      </c>
      <c r="O28755" s="14" t="str">
        <v/>
      </c>
      <c r="P28755" s="14" t="str">
        <f ca="1"/>
        <v>Low Cap</v>
      </c>
    </row>
    <row r="28756" spans="11:16">
      <c r="K28756" s="14" t="str">
        <v/>
      </c>
      <c r="L28756" s="14" t="str">
        <v/>
      </c>
      <c r="O28756" s="14" t="str">
        <v/>
      </c>
      <c r="P28756" s="14" t="str">
        <f ca="1"/>
        <v>Low Cap</v>
      </c>
    </row>
    <row r="28757" spans="11:16">
      <c r="K28757" s="14" t="str">
        <v/>
      </c>
      <c r="L28757" s="14" t="str">
        <v/>
      </c>
      <c r="O28757" s="14" t="str">
        <v/>
      </c>
      <c r="P28757" s="14" t="str">
        <f ca="1"/>
        <v>Low Cap</v>
      </c>
    </row>
    <row r="28758" spans="11:16">
      <c r="K28758" s="14" t="str">
        <v/>
      </c>
      <c r="L28758" s="14" t="str">
        <v/>
      </c>
      <c r="O28758" s="14" t="str">
        <v/>
      </c>
      <c r="P28758" s="14" t="str">
        <f ca="1"/>
        <v>Low Cap</v>
      </c>
    </row>
    <row r="28759" spans="11:16">
      <c r="K28759" s="14" t="str">
        <v/>
      </c>
      <c r="L28759" s="14" t="str">
        <v/>
      </c>
      <c r="O28759" s="14" t="str">
        <v/>
      </c>
      <c r="P28759" s="14" t="str">
        <f ca="1"/>
        <v>Low Cap</v>
      </c>
    </row>
    <row r="28760" spans="11:16">
      <c r="K28760" s="14" t="str">
        <v/>
      </c>
      <c r="L28760" s="14" t="str">
        <v/>
      </c>
      <c r="O28760" s="14" t="str">
        <v/>
      </c>
      <c r="P28760" s="14" t="str">
        <f ca="1"/>
        <v>Low Cap</v>
      </c>
    </row>
    <row r="28761" spans="11:16">
      <c r="K28761" s="14" t="str">
        <v/>
      </c>
      <c r="L28761" s="14" t="str">
        <v/>
      </c>
      <c r="O28761" s="14" t="str">
        <v/>
      </c>
      <c r="P28761" s="14" t="str">
        <f ca="1"/>
        <v>Low Cap</v>
      </c>
    </row>
    <row r="28762" spans="11:16">
      <c r="K28762" s="14" t="str">
        <v/>
      </c>
      <c r="L28762" s="14" t="str">
        <v/>
      </c>
      <c r="O28762" s="14" t="str">
        <v/>
      </c>
      <c r="P28762" s="14" t="str">
        <f ca="1"/>
        <v>Low Cap</v>
      </c>
    </row>
    <row r="28763" spans="11:16">
      <c r="K28763" s="14" t="str">
        <v/>
      </c>
      <c r="L28763" s="14" t="str">
        <v/>
      </c>
      <c r="O28763" s="14" t="str">
        <v/>
      </c>
      <c r="P28763" s="14" t="str">
        <f ca="1"/>
        <v>Low Cap</v>
      </c>
    </row>
    <row r="28764" spans="11:16">
      <c r="K28764" s="14" t="str">
        <v/>
      </c>
      <c r="L28764" s="14" t="str">
        <v/>
      </c>
      <c r="O28764" s="14" t="str">
        <v/>
      </c>
      <c r="P28764" s="14" t="str">
        <f ca="1"/>
        <v>Low Cap</v>
      </c>
    </row>
    <row r="28765" spans="11:16">
      <c r="K28765" s="14" t="str">
        <v/>
      </c>
      <c r="L28765" s="14" t="str">
        <v/>
      </c>
      <c r="O28765" s="14" t="str">
        <v/>
      </c>
      <c r="P28765" s="14" t="str">
        <f ca="1"/>
        <v>Low Cap</v>
      </c>
    </row>
    <row r="28766" spans="11:16">
      <c r="K28766" s="14" t="str">
        <v/>
      </c>
      <c r="L28766" s="14" t="str">
        <v/>
      </c>
      <c r="O28766" s="14" t="str">
        <v/>
      </c>
      <c r="P28766" s="14" t="str">
        <f ca="1"/>
        <v>Low Cap</v>
      </c>
    </row>
    <row r="28767" spans="11:16">
      <c r="K28767" s="14" t="str">
        <v/>
      </c>
      <c r="L28767" s="14" t="str">
        <v/>
      </c>
      <c r="O28767" s="14" t="str">
        <v/>
      </c>
      <c r="P28767" s="14" t="str">
        <f ca="1"/>
        <v>Low Cap</v>
      </c>
    </row>
    <row r="28768" spans="11:16">
      <c r="K28768" s="14" t="str">
        <v/>
      </c>
      <c r="L28768" s="14" t="str">
        <v/>
      </c>
      <c r="O28768" s="14" t="str">
        <v/>
      </c>
      <c r="P28768" s="14" t="str">
        <f ca="1"/>
        <v>Low Cap</v>
      </c>
    </row>
    <row r="28769" spans="11:16">
      <c r="K28769" s="14" t="str">
        <v/>
      </c>
      <c r="L28769" s="14" t="str">
        <v/>
      </c>
      <c r="O28769" s="14" t="str">
        <v/>
      </c>
      <c r="P28769" s="14" t="str">
        <f ca="1"/>
        <v>Low Cap</v>
      </c>
    </row>
    <row r="28770" spans="11:16">
      <c r="K28770" s="14" t="str">
        <v/>
      </c>
      <c r="L28770" s="14" t="str">
        <v/>
      </c>
      <c r="O28770" s="14" t="str">
        <v/>
      </c>
      <c r="P28770" s="14" t="str">
        <f ca="1"/>
        <v>Low Cap</v>
      </c>
    </row>
    <row r="28771" spans="11:16">
      <c r="K28771" s="14" t="str">
        <v/>
      </c>
      <c r="L28771" s="14" t="str">
        <v/>
      </c>
      <c r="O28771" s="14" t="str">
        <v/>
      </c>
      <c r="P28771" s="14" t="str">
        <f ca="1"/>
        <v>Low Cap</v>
      </c>
    </row>
    <row r="28772" spans="11:16">
      <c r="K28772" s="14" t="str">
        <v/>
      </c>
      <c r="L28772" s="14" t="str">
        <v/>
      </c>
      <c r="O28772" s="14" t="str">
        <v/>
      </c>
      <c r="P28772" s="14" t="str">
        <f ca="1"/>
        <v>Low Cap</v>
      </c>
    </row>
    <row r="28773" spans="11:16">
      <c r="K28773" s="14" t="str">
        <v/>
      </c>
      <c r="L28773" s="14" t="str">
        <v/>
      </c>
      <c r="O28773" s="14" t="str">
        <v/>
      </c>
      <c r="P28773" s="14" t="str">
        <f ca="1"/>
        <v>Low Cap</v>
      </c>
    </row>
    <row r="28774" spans="11:16">
      <c r="K28774" s="14" t="str">
        <v/>
      </c>
      <c r="L28774" s="14" t="str">
        <v/>
      </c>
      <c r="O28774" s="14" t="str">
        <v/>
      </c>
      <c r="P28774" s="14" t="str">
        <f ca="1"/>
        <v>Low Cap</v>
      </c>
    </row>
    <row r="28775" spans="11:16">
      <c r="K28775" s="14" t="str">
        <v/>
      </c>
      <c r="L28775" s="14" t="str">
        <v/>
      </c>
      <c r="O28775" s="14" t="str">
        <v/>
      </c>
      <c r="P28775" s="14" t="str">
        <f ca="1"/>
        <v>Low Cap</v>
      </c>
    </row>
    <row r="28776" spans="11:16">
      <c r="K28776" s="14" t="str">
        <v/>
      </c>
      <c r="L28776" s="14" t="str">
        <v/>
      </c>
      <c r="O28776" s="14" t="str">
        <v/>
      </c>
      <c r="P28776" s="14" t="str">
        <f ca="1"/>
        <v>Low Cap</v>
      </c>
    </row>
    <row r="28777" spans="11:16">
      <c r="K28777" s="14" t="str">
        <v/>
      </c>
      <c r="L28777" s="14" t="str">
        <v/>
      </c>
      <c r="O28777" s="14" t="str">
        <v/>
      </c>
      <c r="P28777" s="14" t="str">
        <f ca="1"/>
        <v>Low Cap</v>
      </c>
    </row>
    <row r="28778" spans="11:16">
      <c r="K28778" s="14" t="str">
        <v/>
      </c>
      <c r="L28778" s="14" t="str">
        <v/>
      </c>
      <c r="O28778" s="14" t="str">
        <v/>
      </c>
      <c r="P28778" s="14" t="str">
        <f ca="1"/>
        <v>Low Cap</v>
      </c>
    </row>
    <row r="28779" spans="11:16">
      <c r="K28779" s="14" t="str">
        <v/>
      </c>
      <c r="L28779" s="14" t="str">
        <v/>
      </c>
      <c r="O28779" s="14" t="str">
        <v/>
      </c>
      <c r="P28779" s="14" t="str">
        <f ca="1"/>
        <v>Low Cap</v>
      </c>
    </row>
    <row r="28780" spans="11:16">
      <c r="K28780" s="14" t="str">
        <v/>
      </c>
      <c r="L28780" s="14" t="str">
        <v/>
      </c>
      <c r="O28780" s="14" t="str">
        <v/>
      </c>
      <c r="P28780" s="14" t="str">
        <f ca="1"/>
        <v>Low Cap</v>
      </c>
    </row>
    <row r="28781" spans="11:16">
      <c r="K28781" s="14" t="str">
        <v/>
      </c>
      <c r="L28781" s="14" t="str">
        <v/>
      </c>
      <c r="O28781" s="14" t="str">
        <v/>
      </c>
      <c r="P28781" s="14" t="str">
        <f ca="1"/>
        <v>Low Cap</v>
      </c>
    </row>
    <row r="28782" spans="11:16">
      <c r="K28782" s="14" t="str">
        <v/>
      </c>
      <c r="L28782" s="14" t="str">
        <v/>
      </c>
      <c r="O28782" s="14" t="str">
        <v/>
      </c>
      <c r="P28782" s="14" t="str">
        <f ca="1"/>
        <v>Low Cap</v>
      </c>
    </row>
    <row r="28783" spans="11:16">
      <c r="K28783" s="14" t="str">
        <v/>
      </c>
      <c r="L28783" s="14" t="str">
        <v/>
      </c>
      <c r="O28783" s="14" t="str">
        <v/>
      </c>
      <c r="P28783" s="14" t="str">
        <f ca="1"/>
        <v>Low Cap</v>
      </c>
    </row>
    <row r="28784" spans="11:16">
      <c r="K28784" s="14" t="str">
        <v/>
      </c>
      <c r="L28784" s="14" t="str">
        <v/>
      </c>
      <c r="O28784" s="14" t="str">
        <v/>
      </c>
      <c r="P28784" s="14" t="str">
        <f ca="1"/>
        <v>Low Cap</v>
      </c>
    </row>
    <row r="28785" spans="11:16">
      <c r="K28785" s="14" t="str">
        <v/>
      </c>
      <c r="L28785" s="14" t="str">
        <v/>
      </c>
      <c r="O28785" s="14" t="str">
        <v/>
      </c>
      <c r="P28785" s="14" t="str">
        <f ca="1"/>
        <v>Low Cap</v>
      </c>
    </row>
    <row r="28786" spans="11:16">
      <c r="K28786" s="14" t="str">
        <v/>
      </c>
      <c r="L28786" s="14" t="str">
        <v/>
      </c>
      <c r="O28786" s="14" t="str">
        <v/>
      </c>
      <c r="P28786" s="14" t="str">
        <f ca="1"/>
        <v>Low Cap</v>
      </c>
    </row>
    <row r="28787" spans="11:16">
      <c r="K28787" s="14" t="str">
        <v/>
      </c>
      <c r="L28787" s="14" t="str">
        <v/>
      </c>
      <c r="O28787" s="14" t="str">
        <v/>
      </c>
      <c r="P28787" s="14" t="str">
        <f ca="1"/>
        <v>Low Cap</v>
      </c>
    </row>
    <row r="28788" spans="11:16">
      <c r="K28788" s="14" t="str">
        <v/>
      </c>
      <c r="L28788" s="14" t="str">
        <v/>
      </c>
      <c r="O28788" s="14" t="str">
        <v/>
      </c>
      <c r="P28788" s="14" t="str">
        <f ca="1"/>
        <v>Low Cap</v>
      </c>
    </row>
    <row r="28789" spans="11:16">
      <c r="K28789" s="14" t="str">
        <v/>
      </c>
      <c r="L28789" s="14" t="str">
        <v/>
      </c>
      <c r="O28789" s="14" t="str">
        <v/>
      </c>
      <c r="P28789" s="14" t="str">
        <f ca="1"/>
        <v>Low Cap</v>
      </c>
    </row>
    <row r="28790" spans="11:16">
      <c r="K28790" s="14" t="str">
        <v/>
      </c>
      <c r="L28790" s="14" t="str">
        <v/>
      </c>
      <c r="O28790" s="14" t="str">
        <v/>
      </c>
      <c r="P28790" s="14" t="str">
        <f ca="1"/>
        <v>Low Cap</v>
      </c>
    </row>
    <row r="28791" spans="11:16">
      <c r="K28791" s="14" t="str">
        <v/>
      </c>
      <c r="L28791" s="14" t="str">
        <v/>
      </c>
      <c r="O28791" s="14" t="str">
        <v/>
      </c>
      <c r="P28791" s="14" t="str">
        <f ca="1"/>
        <v>Low Cap</v>
      </c>
    </row>
    <row r="28792" spans="11:16">
      <c r="K28792" s="14" t="str">
        <v/>
      </c>
      <c r="L28792" s="14" t="str">
        <v/>
      </c>
      <c r="O28792" s="14" t="str">
        <v/>
      </c>
      <c r="P28792" s="14" t="str">
        <f ca="1"/>
        <v>Low Cap</v>
      </c>
    </row>
    <row r="28793" spans="11:16">
      <c r="K28793" s="14" t="str">
        <v/>
      </c>
      <c r="L28793" s="14" t="str">
        <v/>
      </c>
      <c r="O28793" s="14" t="str">
        <v/>
      </c>
      <c r="P28793" s="14" t="str">
        <f ca="1"/>
        <v>Low Cap</v>
      </c>
    </row>
    <row r="28794" spans="11:16">
      <c r="K28794" s="14" t="str">
        <v/>
      </c>
      <c r="L28794" s="14" t="str">
        <v/>
      </c>
      <c r="O28794" s="14" t="str">
        <v/>
      </c>
      <c r="P28794" s="14" t="str">
        <f ca="1"/>
        <v>Low Cap</v>
      </c>
    </row>
    <row r="28795" spans="11:16">
      <c r="K28795" s="14" t="str">
        <v/>
      </c>
      <c r="L28795" s="14" t="str">
        <v/>
      </c>
      <c r="O28795" s="14" t="str">
        <v/>
      </c>
      <c r="P28795" s="14" t="str">
        <f ca="1"/>
        <v>Low Cap</v>
      </c>
    </row>
    <row r="28796" spans="11:16">
      <c r="K28796" s="14" t="str">
        <v/>
      </c>
      <c r="L28796" s="14" t="str">
        <v/>
      </c>
      <c r="O28796" s="14" t="str">
        <v/>
      </c>
      <c r="P28796" s="14" t="str">
        <f ca="1"/>
        <v>Low Cap</v>
      </c>
    </row>
    <row r="28797" spans="11:16">
      <c r="K28797" s="14" t="str">
        <v/>
      </c>
      <c r="L28797" s="14" t="str">
        <v/>
      </c>
      <c r="O28797" s="14" t="str">
        <v/>
      </c>
      <c r="P28797" s="14" t="str">
        <f ca="1"/>
        <v>Low Cap</v>
      </c>
    </row>
    <row r="28798" spans="11:16">
      <c r="K28798" s="14" t="str">
        <v/>
      </c>
      <c r="L28798" s="14" t="str">
        <v/>
      </c>
      <c r="O28798" s="14" t="str">
        <v/>
      </c>
      <c r="P28798" s="14" t="str">
        <f ca="1"/>
        <v>Low Cap</v>
      </c>
    </row>
    <row r="28799" spans="11:16">
      <c r="K28799" s="14" t="str">
        <v/>
      </c>
      <c r="L28799" s="14" t="str">
        <v/>
      </c>
      <c r="O28799" s="14" t="str">
        <v/>
      </c>
      <c r="P28799" s="14" t="str">
        <f ca="1"/>
        <v>Low Cap</v>
      </c>
    </row>
    <row r="28800" spans="11:16">
      <c r="K28800" s="14" t="str">
        <v/>
      </c>
      <c r="L28800" s="14" t="str">
        <v/>
      </c>
      <c r="O28800" s="14" t="str">
        <v/>
      </c>
      <c r="P28800" s="14" t="str">
        <f ca="1"/>
        <v>Low Cap</v>
      </c>
    </row>
    <row r="28801" spans="11:16">
      <c r="K28801" s="14" t="str">
        <v/>
      </c>
      <c r="L28801" s="14" t="str">
        <v/>
      </c>
      <c r="O28801" s="14" t="str">
        <v/>
      </c>
      <c r="P28801" s="14" t="str">
        <f ca="1"/>
        <v>Low Cap</v>
      </c>
    </row>
    <row r="28802" spans="11:16">
      <c r="K28802" s="14" t="str">
        <v/>
      </c>
      <c r="L28802" s="14" t="str">
        <v/>
      </c>
      <c r="O28802" s="14" t="str">
        <v/>
      </c>
      <c r="P28802" s="14" t="str">
        <f ca="1"/>
        <v>Low Cap</v>
      </c>
    </row>
    <row r="28803" spans="11:16">
      <c r="K28803" s="14" t="str">
        <v/>
      </c>
      <c r="L28803" s="14" t="str">
        <v/>
      </c>
      <c r="O28803" s="14" t="str">
        <v/>
      </c>
      <c r="P28803" s="14" t="str">
        <f ca="1"/>
        <v>Low Cap</v>
      </c>
    </row>
    <row r="28804" spans="11:16">
      <c r="K28804" s="14" t="str">
        <v/>
      </c>
      <c r="L28804" s="14" t="str">
        <v/>
      </c>
      <c r="O28804" s="14" t="str">
        <v/>
      </c>
      <c r="P28804" s="14" t="str">
        <f ca="1"/>
        <v>Low Cap</v>
      </c>
    </row>
    <row r="28805" spans="11:16">
      <c r="K28805" s="14" t="str">
        <v/>
      </c>
      <c r="L28805" s="14" t="str">
        <v/>
      </c>
      <c r="O28805" s="14" t="str">
        <v/>
      </c>
      <c r="P28805" s="14" t="str">
        <f ca="1"/>
        <v>Low Cap</v>
      </c>
    </row>
    <row r="28806" spans="11:16">
      <c r="K28806" s="14" t="str">
        <v/>
      </c>
      <c r="L28806" s="14" t="str">
        <v/>
      </c>
      <c r="O28806" s="14" t="str">
        <v/>
      </c>
      <c r="P28806" s="14" t="str">
        <f ca="1"/>
        <v>Low Cap</v>
      </c>
    </row>
    <row r="28807" spans="11:16">
      <c r="K28807" s="14" t="str">
        <v/>
      </c>
      <c r="L28807" s="14" t="str">
        <v/>
      </c>
      <c r="O28807" s="14" t="str">
        <v/>
      </c>
      <c r="P28807" s="14" t="str">
        <f ca="1"/>
        <v>Low Cap</v>
      </c>
    </row>
    <row r="28808" spans="11:16">
      <c r="K28808" s="14" t="str">
        <v/>
      </c>
      <c r="L28808" s="14" t="str">
        <v/>
      </c>
      <c r="O28808" s="14" t="str">
        <v/>
      </c>
      <c r="P28808" s="14" t="str">
        <f ca="1"/>
        <v>Low Cap</v>
      </c>
    </row>
    <row r="28809" spans="11:16">
      <c r="K28809" s="14" t="str">
        <v/>
      </c>
      <c r="L28809" s="14" t="str">
        <v/>
      </c>
      <c r="O28809" s="14" t="str">
        <v/>
      </c>
      <c r="P28809" s="14" t="str">
        <f ca="1"/>
        <v>Low Cap</v>
      </c>
    </row>
    <row r="28810" spans="11:16">
      <c r="K28810" s="14" t="str">
        <v/>
      </c>
      <c r="L28810" s="14" t="str">
        <v/>
      </c>
      <c r="O28810" s="14" t="str">
        <v/>
      </c>
      <c r="P28810" s="14" t="str">
        <f ca="1"/>
        <v>Low Cap</v>
      </c>
    </row>
    <row r="28811" spans="11:16">
      <c r="K28811" s="14" t="str">
        <v/>
      </c>
      <c r="L28811" s="14" t="str">
        <v/>
      </c>
      <c r="O28811" s="14" t="str">
        <v/>
      </c>
      <c r="P28811" s="14" t="str">
        <f ca="1"/>
        <v>Low Cap</v>
      </c>
    </row>
    <row r="28812" spans="11:16">
      <c r="K28812" s="14" t="str">
        <v/>
      </c>
      <c r="L28812" s="14" t="str">
        <v/>
      </c>
      <c r="O28812" s="14" t="str">
        <v/>
      </c>
      <c r="P28812" s="14" t="str">
        <f ca="1"/>
        <v>Low Cap</v>
      </c>
    </row>
    <row r="28813" spans="11:16">
      <c r="K28813" s="14" t="str">
        <v/>
      </c>
      <c r="L28813" s="14" t="str">
        <v/>
      </c>
      <c r="O28813" s="14" t="str">
        <v/>
      </c>
      <c r="P28813" s="14" t="str">
        <f ca="1"/>
        <v>Low Cap</v>
      </c>
    </row>
    <row r="28814" spans="11:16">
      <c r="K28814" s="14" t="str">
        <v/>
      </c>
      <c r="L28814" s="14" t="str">
        <v/>
      </c>
      <c r="O28814" s="14" t="str">
        <v/>
      </c>
      <c r="P28814" s="14" t="str">
        <f ca="1"/>
        <v>Low Cap</v>
      </c>
    </row>
    <row r="28815" spans="11:16">
      <c r="K28815" s="14" t="str">
        <v/>
      </c>
      <c r="L28815" s="14" t="str">
        <v/>
      </c>
      <c r="O28815" s="14" t="str">
        <v/>
      </c>
      <c r="P28815" s="14" t="str">
        <f ca="1"/>
        <v>Low Cap</v>
      </c>
    </row>
    <row r="28816" spans="11:16">
      <c r="K28816" s="14" t="str">
        <v/>
      </c>
      <c r="L28816" s="14" t="str">
        <v/>
      </c>
      <c r="O28816" s="14" t="str">
        <v/>
      </c>
      <c r="P28816" s="14" t="str">
        <f ca="1"/>
        <v>Low Cap</v>
      </c>
    </row>
    <row r="28817" spans="11:16">
      <c r="K28817" s="14" t="str">
        <v/>
      </c>
      <c r="L28817" s="14" t="str">
        <v/>
      </c>
      <c r="O28817" s="14" t="str">
        <v/>
      </c>
      <c r="P28817" s="14" t="str">
        <f ca="1"/>
        <v>Low Cap</v>
      </c>
    </row>
    <row r="28818" spans="11:16">
      <c r="K28818" s="14" t="str">
        <v/>
      </c>
      <c r="L28818" s="14" t="str">
        <v/>
      </c>
      <c r="O28818" s="14" t="str">
        <v/>
      </c>
      <c r="P28818" s="14" t="str">
        <f ca="1"/>
        <v>Low Cap</v>
      </c>
    </row>
    <row r="28819" spans="11:16">
      <c r="K28819" s="14" t="str">
        <v/>
      </c>
      <c r="L28819" s="14" t="str">
        <v/>
      </c>
      <c r="O28819" s="14" t="str">
        <v/>
      </c>
      <c r="P28819" s="14" t="str">
        <f ca="1"/>
        <v>Low Cap</v>
      </c>
    </row>
    <row r="28820" spans="11:16">
      <c r="K28820" s="14" t="str">
        <v/>
      </c>
      <c r="L28820" s="14" t="str">
        <v/>
      </c>
      <c r="O28820" s="14" t="str">
        <v/>
      </c>
      <c r="P28820" s="14" t="str">
        <f ca="1"/>
        <v>Low Cap</v>
      </c>
    </row>
    <row r="28821" spans="11:16">
      <c r="K28821" s="14" t="str">
        <v/>
      </c>
      <c r="L28821" s="14" t="str">
        <v/>
      </c>
      <c r="O28821" s="14" t="str">
        <v/>
      </c>
      <c r="P28821" s="14" t="str">
        <f ca="1"/>
        <v>Low Cap</v>
      </c>
    </row>
    <row r="28822" spans="11:16">
      <c r="K28822" s="14" t="str">
        <v/>
      </c>
      <c r="L28822" s="14" t="str">
        <v/>
      </c>
      <c r="O28822" s="14" t="str">
        <v/>
      </c>
      <c r="P28822" s="14" t="str">
        <f ca="1"/>
        <v>Low Cap</v>
      </c>
    </row>
    <row r="28823" spans="11:16">
      <c r="K28823" s="14" t="str">
        <v/>
      </c>
      <c r="L28823" s="14" t="str">
        <v/>
      </c>
      <c r="O28823" s="14" t="str">
        <v/>
      </c>
      <c r="P28823" s="14" t="str">
        <f ca="1"/>
        <v>Low Cap</v>
      </c>
    </row>
    <row r="28824" spans="11:16">
      <c r="K28824" s="14" t="str">
        <v/>
      </c>
      <c r="L28824" s="14" t="str">
        <v/>
      </c>
      <c r="O28824" s="14" t="str">
        <v/>
      </c>
      <c r="P28824" s="14" t="str">
        <f ca="1"/>
        <v>Low Cap</v>
      </c>
    </row>
    <row r="28825" spans="11:16">
      <c r="K28825" s="14" t="str">
        <v/>
      </c>
      <c r="L28825" s="14" t="str">
        <v/>
      </c>
      <c r="O28825" s="14" t="str">
        <v/>
      </c>
      <c r="P28825" s="14" t="str">
        <f ca="1"/>
        <v>Low Cap</v>
      </c>
    </row>
    <row r="28826" spans="11:16">
      <c r="K28826" s="14" t="str">
        <v/>
      </c>
      <c r="L28826" s="14" t="str">
        <v/>
      </c>
      <c r="O28826" s="14" t="str">
        <v/>
      </c>
      <c r="P28826" s="14" t="str">
        <f ca="1"/>
        <v>Low Cap</v>
      </c>
    </row>
    <row r="28827" spans="11:16">
      <c r="K28827" s="14" t="str">
        <v/>
      </c>
      <c r="L28827" s="14" t="str">
        <v/>
      </c>
      <c r="O28827" s="14" t="str">
        <v/>
      </c>
      <c r="P28827" s="14" t="str">
        <f ca="1"/>
        <v>Low Cap</v>
      </c>
    </row>
    <row r="28828" spans="11:16">
      <c r="K28828" s="14" t="str">
        <v/>
      </c>
      <c r="L28828" s="14" t="str">
        <v/>
      </c>
      <c r="O28828" s="14" t="str">
        <v/>
      </c>
      <c r="P28828" s="14" t="str">
        <f ca="1"/>
        <v>Low Cap</v>
      </c>
    </row>
    <row r="28829" spans="11:16">
      <c r="K28829" s="14" t="str">
        <v/>
      </c>
      <c r="L28829" s="14" t="str">
        <v/>
      </c>
      <c r="O28829" s="14" t="str">
        <v/>
      </c>
      <c r="P28829" s="14" t="str">
        <f ca="1"/>
        <v>Low Cap</v>
      </c>
    </row>
    <row r="28830" spans="11:16">
      <c r="K28830" s="14" t="str">
        <v/>
      </c>
      <c r="L28830" s="14" t="str">
        <v/>
      </c>
      <c r="O28830" s="14" t="str">
        <v/>
      </c>
      <c r="P28830" s="14" t="str">
        <f ca="1"/>
        <v>Low Cap</v>
      </c>
    </row>
    <row r="28831" spans="11:16">
      <c r="K28831" s="14" t="str">
        <v/>
      </c>
      <c r="L28831" s="14" t="str">
        <v/>
      </c>
      <c r="O28831" s="14" t="str">
        <v/>
      </c>
      <c r="P28831" s="14" t="str">
        <f ca="1"/>
        <v>Low Cap</v>
      </c>
    </row>
    <row r="28832" spans="11:16">
      <c r="K28832" s="14" t="str">
        <v/>
      </c>
      <c r="L28832" s="14" t="str">
        <v/>
      </c>
      <c r="O28832" s="14" t="str">
        <v/>
      </c>
      <c r="P28832" s="14" t="str">
        <f ca="1"/>
        <v>Low Cap</v>
      </c>
    </row>
    <row r="28833" spans="11:16">
      <c r="K28833" s="14" t="str">
        <v/>
      </c>
      <c r="L28833" s="14" t="str">
        <v/>
      </c>
      <c r="O28833" s="14" t="str">
        <v/>
      </c>
      <c r="P28833" s="14" t="str">
        <f ca="1"/>
        <v>Low Cap</v>
      </c>
    </row>
    <row r="28834" spans="11:16">
      <c r="K28834" s="14" t="str">
        <v/>
      </c>
      <c r="L28834" s="14" t="str">
        <v/>
      </c>
      <c r="O28834" s="14" t="str">
        <v/>
      </c>
      <c r="P28834" s="14" t="str">
        <f ca="1"/>
        <v>Low Cap</v>
      </c>
    </row>
    <row r="28835" spans="11:16">
      <c r="K28835" s="14" t="str">
        <v/>
      </c>
      <c r="L28835" s="14" t="str">
        <v/>
      </c>
      <c r="O28835" s="14" t="str">
        <v/>
      </c>
      <c r="P28835" s="14" t="str">
        <f ca="1"/>
        <v>Low Cap</v>
      </c>
    </row>
    <row r="28836" spans="11:16">
      <c r="K28836" s="14" t="str">
        <v/>
      </c>
      <c r="L28836" s="14" t="str">
        <v/>
      </c>
      <c r="O28836" s="14" t="str">
        <v/>
      </c>
      <c r="P28836" s="14" t="str">
        <f ca="1"/>
        <v>Low Cap</v>
      </c>
    </row>
    <row r="28837" spans="11:16">
      <c r="K28837" s="14" t="str">
        <v/>
      </c>
      <c r="L28837" s="14" t="str">
        <v/>
      </c>
      <c r="O28837" s="14" t="str">
        <v/>
      </c>
      <c r="P28837" s="14" t="str">
        <f ca="1"/>
        <v>Low Cap</v>
      </c>
    </row>
    <row r="28838" spans="11:16">
      <c r="K28838" s="14" t="str">
        <v/>
      </c>
      <c r="L28838" s="14" t="str">
        <v/>
      </c>
      <c r="O28838" s="14" t="str">
        <v/>
      </c>
      <c r="P28838" s="14" t="str">
        <f ca="1"/>
        <v>Low Cap</v>
      </c>
    </row>
    <row r="28839" spans="11:16">
      <c r="K28839" s="14" t="str">
        <v/>
      </c>
      <c r="L28839" s="14" t="str">
        <v/>
      </c>
      <c r="O28839" s="14" t="str">
        <v/>
      </c>
      <c r="P28839" s="14" t="str">
        <f ca="1"/>
        <v>Low Cap</v>
      </c>
    </row>
    <row r="28840" spans="11:16">
      <c r="K28840" s="14" t="str">
        <v/>
      </c>
      <c r="L28840" s="14" t="str">
        <v/>
      </c>
      <c r="O28840" s="14" t="str">
        <v/>
      </c>
      <c r="P28840" s="14" t="str">
        <f ca="1"/>
        <v>Low Cap</v>
      </c>
    </row>
    <row r="28841" spans="11:16">
      <c r="K28841" s="14" t="str">
        <v/>
      </c>
      <c r="L28841" s="14" t="str">
        <v/>
      </c>
      <c r="O28841" s="14" t="str">
        <v/>
      </c>
      <c r="P28841" s="14" t="str">
        <f ca="1"/>
        <v>Low Cap</v>
      </c>
    </row>
    <row r="28842" spans="11:16">
      <c r="K28842" s="14" t="str">
        <v/>
      </c>
      <c r="L28842" s="14" t="str">
        <v/>
      </c>
      <c r="O28842" s="14" t="str">
        <v/>
      </c>
      <c r="P28842" s="14" t="str">
        <f ca="1"/>
        <v>Low Cap</v>
      </c>
    </row>
    <row r="28843" spans="11:16">
      <c r="K28843" s="14" t="str">
        <v/>
      </c>
      <c r="L28843" s="14" t="str">
        <v/>
      </c>
      <c r="O28843" s="14" t="str">
        <v/>
      </c>
      <c r="P28843" s="14" t="str">
        <f ca="1"/>
        <v>Low Cap</v>
      </c>
    </row>
    <row r="28844" spans="11:16">
      <c r="K28844" s="14" t="str">
        <v/>
      </c>
      <c r="L28844" s="14" t="str">
        <v/>
      </c>
      <c r="O28844" s="14" t="str">
        <v/>
      </c>
      <c r="P28844" s="14" t="str">
        <f ca="1"/>
        <v>Low Cap</v>
      </c>
    </row>
    <row r="28845" spans="11:16">
      <c r="K28845" s="14" t="str">
        <v/>
      </c>
      <c r="L28845" s="14" t="str">
        <v/>
      </c>
      <c r="O28845" s="14" t="str">
        <v/>
      </c>
      <c r="P28845" s="14" t="str">
        <f ca="1"/>
        <v>Low Cap</v>
      </c>
    </row>
    <row r="28846" spans="11:16">
      <c r="K28846" s="14" t="str">
        <v/>
      </c>
      <c r="L28846" s="14" t="str">
        <v/>
      </c>
      <c r="O28846" s="14" t="str">
        <v/>
      </c>
      <c r="P28846" s="14" t="str">
        <f ca="1"/>
        <v>Low Cap</v>
      </c>
    </row>
    <row r="28847" spans="11:16">
      <c r="K28847" s="14" t="str">
        <v/>
      </c>
      <c r="L28847" s="14" t="str">
        <v/>
      </c>
      <c r="O28847" s="14" t="str">
        <v/>
      </c>
      <c r="P28847" s="14" t="str">
        <f ca="1"/>
        <v>Low Cap</v>
      </c>
    </row>
    <row r="28848" spans="11:16">
      <c r="K28848" s="14" t="str">
        <v/>
      </c>
      <c r="L28848" s="14" t="str">
        <v/>
      </c>
      <c r="O28848" s="14" t="str">
        <v/>
      </c>
      <c r="P28848" s="14" t="str">
        <f ca="1"/>
        <v>Low Cap</v>
      </c>
    </row>
    <row r="28849" spans="11:16">
      <c r="K28849" s="14" t="str">
        <v/>
      </c>
      <c r="L28849" s="14" t="str">
        <v/>
      </c>
      <c r="O28849" s="14" t="str">
        <v/>
      </c>
      <c r="P28849" s="14" t="str">
        <f ca="1"/>
        <v>Low Cap</v>
      </c>
    </row>
    <row r="28850" spans="11:16">
      <c r="K28850" s="14" t="str">
        <v/>
      </c>
      <c r="L28850" s="14" t="str">
        <v/>
      </c>
      <c r="O28850" s="14" t="str">
        <v/>
      </c>
      <c r="P28850" s="14" t="str">
        <f ca="1"/>
        <v>Low Cap</v>
      </c>
    </row>
    <row r="28851" spans="11:16">
      <c r="K28851" s="14" t="str">
        <v/>
      </c>
      <c r="L28851" s="14" t="str">
        <v/>
      </c>
      <c r="O28851" s="14" t="str">
        <v/>
      </c>
      <c r="P28851" s="14" t="str">
        <f ca="1"/>
        <v>Low Cap</v>
      </c>
    </row>
    <row r="28852" spans="11:16">
      <c r="K28852" s="14" t="str">
        <v/>
      </c>
      <c r="L28852" s="14" t="str">
        <v/>
      </c>
      <c r="O28852" s="14" t="str">
        <v/>
      </c>
      <c r="P28852" s="14" t="str">
        <f ca="1"/>
        <v>Low Cap</v>
      </c>
    </row>
    <row r="28853" spans="11:16">
      <c r="K28853" s="14" t="str">
        <v/>
      </c>
      <c r="L28853" s="14" t="str">
        <v/>
      </c>
      <c r="O28853" s="14" t="str">
        <v/>
      </c>
      <c r="P28853" s="14" t="str">
        <f ca="1"/>
        <v>Low Cap</v>
      </c>
    </row>
    <row r="28854" spans="11:16">
      <c r="K28854" s="14" t="str">
        <v/>
      </c>
      <c r="L28854" s="14" t="str">
        <v/>
      </c>
      <c r="O28854" s="14" t="str">
        <v/>
      </c>
      <c r="P28854" s="14" t="str">
        <f ca="1"/>
        <v>Low Cap</v>
      </c>
    </row>
    <row r="28855" spans="11:16">
      <c r="K28855" s="14" t="str">
        <v/>
      </c>
      <c r="L28855" s="14" t="str">
        <v/>
      </c>
      <c r="O28855" s="14" t="str">
        <v/>
      </c>
      <c r="P28855" s="14" t="str">
        <f ca="1"/>
        <v>Low Cap</v>
      </c>
    </row>
    <row r="28856" spans="11:16">
      <c r="K28856" s="14" t="str">
        <v/>
      </c>
      <c r="L28856" s="14" t="str">
        <v/>
      </c>
      <c r="O28856" s="14" t="str">
        <v/>
      </c>
      <c r="P28856" s="14" t="str">
        <f ca="1"/>
        <v>Low Cap</v>
      </c>
    </row>
    <row r="28857" spans="11:16">
      <c r="K28857" s="14" t="str">
        <v/>
      </c>
      <c r="L28857" s="14" t="str">
        <v/>
      </c>
      <c r="O28857" s="14" t="str">
        <v/>
      </c>
      <c r="P28857" s="14" t="str">
        <f ca="1"/>
        <v>Low Cap</v>
      </c>
    </row>
    <row r="28858" spans="11:16">
      <c r="K28858" s="14" t="str">
        <v/>
      </c>
      <c r="L28858" s="14" t="str">
        <v/>
      </c>
      <c r="O28858" s="14" t="str">
        <v/>
      </c>
      <c r="P28858" s="14" t="str">
        <f ca="1"/>
        <v>Low Cap</v>
      </c>
    </row>
    <row r="28859" spans="11:16">
      <c r="K28859" s="14" t="str">
        <v/>
      </c>
      <c r="L28859" s="14" t="str">
        <v/>
      </c>
      <c r="O28859" s="14" t="str">
        <v/>
      </c>
      <c r="P28859" s="14" t="str">
        <f ca="1"/>
        <v>Low Cap</v>
      </c>
    </row>
    <row r="28860" spans="11:16">
      <c r="K28860" s="14" t="str">
        <v/>
      </c>
      <c r="L28860" s="14" t="str">
        <v/>
      </c>
      <c r="O28860" s="14" t="str">
        <v/>
      </c>
      <c r="P28860" s="14" t="str">
        <f ca="1"/>
        <v>Low Cap</v>
      </c>
    </row>
    <row r="28861" spans="11:16">
      <c r="K28861" s="14" t="str">
        <v/>
      </c>
      <c r="L28861" s="14" t="str">
        <v/>
      </c>
      <c r="O28861" s="14" t="str">
        <v/>
      </c>
      <c r="P28861" s="14" t="str">
        <f ca="1"/>
        <v>Low Cap</v>
      </c>
    </row>
    <row r="28862" spans="11:16">
      <c r="K28862" s="14" t="str">
        <v/>
      </c>
      <c r="L28862" s="14" t="str">
        <v/>
      </c>
      <c r="O28862" s="14" t="str">
        <v/>
      </c>
      <c r="P28862" s="14" t="str">
        <f ca="1"/>
        <v>Low Cap</v>
      </c>
    </row>
    <row r="28863" spans="11:16">
      <c r="K28863" s="14" t="str">
        <v/>
      </c>
      <c r="L28863" s="14" t="str">
        <v/>
      </c>
      <c r="O28863" s="14" t="str">
        <v/>
      </c>
      <c r="P28863" s="14" t="str">
        <f ca="1"/>
        <v>Low Cap</v>
      </c>
    </row>
    <row r="28864" spans="11:16">
      <c r="K28864" s="14" t="str">
        <v/>
      </c>
      <c r="L28864" s="14" t="str">
        <v/>
      </c>
      <c r="O28864" s="14" t="str">
        <v/>
      </c>
      <c r="P28864" s="14" t="str">
        <f ca="1"/>
        <v>Low Cap</v>
      </c>
    </row>
    <row r="28865" spans="11:16">
      <c r="K28865" s="14" t="str">
        <v/>
      </c>
      <c r="L28865" s="14" t="str">
        <v/>
      </c>
      <c r="O28865" s="14" t="str">
        <v/>
      </c>
      <c r="P28865" s="14" t="str">
        <f ca="1"/>
        <v>Low Cap</v>
      </c>
    </row>
    <row r="28866" spans="11:16">
      <c r="K28866" s="14" t="str">
        <v/>
      </c>
      <c r="L28866" s="14" t="str">
        <v/>
      </c>
      <c r="O28866" s="14" t="str">
        <v/>
      </c>
      <c r="P28866" s="14" t="str">
        <f ca="1"/>
        <v>Low Cap</v>
      </c>
    </row>
    <row r="28867" spans="11:16">
      <c r="K28867" s="14" t="str">
        <v/>
      </c>
      <c r="L28867" s="14" t="str">
        <v/>
      </c>
      <c r="O28867" s="14" t="str">
        <v/>
      </c>
      <c r="P28867" s="14" t="str">
        <f ca="1"/>
        <v>Low Cap</v>
      </c>
    </row>
    <row r="28868" spans="11:16">
      <c r="K28868" s="14" t="str">
        <v/>
      </c>
      <c r="L28868" s="14" t="str">
        <v/>
      </c>
      <c r="O28868" s="14" t="str">
        <v/>
      </c>
      <c r="P28868" s="14" t="str">
        <f ca="1"/>
        <v>Low Cap</v>
      </c>
    </row>
    <row r="28869" spans="11:16">
      <c r="K28869" s="14" t="str">
        <v/>
      </c>
      <c r="L28869" s="14" t="str">
        <v/>
      </c>
      <c r="O28869" s="14" t="str">
        <v/>
      </c>
      <c r="P28869" s="14" t="str">
        <f ca="1"/>
        <v>Low Cap</v>
      </c>
    </row>
    <row r="28870" spans="11:16">
      <c r="K28870" s="14" t="str">
        <v/>
      </c>
      <c r="L28870" s="14" t="str">
        <v/>
      </c>
      <c r="O28870" s="14" t="str">
        <v/>
      </c>
      <c r="P28870" s="14" t="str">
        <f ca="1"/>
        <v>Low Cap</v>
      </c>
    </row>
    <row r="28871" spans="11:16">
      <c r="K28871" s="14" t="str">
        <v/>
      </c>
      <c r="L28871" s="14" t="str">
        <v/>
      </c>
      <c r="O28871" s="14" t="str">
        <v/>
      </c>
      <c r="P28871" s="14" t="str">
        <f ca="1"/>
        <v>Low Cap</v>
      </c>
    </row>
    <row r="28872" spans="11:16">
      <c r="K28872" s="14" t="str">
        <v/>
      </c>
      <c r="L28872" s="14" t="str">
        <v/>
      </c>
      <c r="O28872" s="14" t="str">
        <v/>
      </c>
      <c r="P28872" s="14" t="str">
        <f ca="1"/>
        <v>Low Cap</v>
      </c>
    </row>
    <row r="28873" spans="11:16">
      <c r="K28873" s="14" t="str">
        <v/>
      </c>
      <c r="L28873" s="14" t="str">
        <v/>
      </c>
      <c r="O28873" s="14" t="str">
        <v/>
      </c>
      <c r="P28873" s="14" t="str">
        <f ca="1"/>
        <v>Low Cap</v>
      </c>
    </row>
    <row r="28874" spans="11:16">
      <c r="K28874" s="14" t="str">
        <v/>
      </c>
      <c r="L28874" s="14" t="str">
        <v/>
      </c>
      <c r="O28874" s="14" t="str">
        <v/>
      </c>
      <c r="P28874" s="14" t="str">
        <f ca="1"/>
        <v>Low Cap</v>
      </c>
    </row>
    <row r="28875" spans="11:16">
      <c r="K28875" s="14" t="str">
        <v/>
      </c>
      <c r="L28875" s="14" t="str">
        <v/>
      </c>
      <c r="O28875" s="14" t="str">
        <v/>
      </c>
      <c r="P28875" s="14" t="str">
        <f ca="1"/>
        <v>Low Cap</v>
      </c>
    </row>
    <row r="28876" spans="11:16">
      <c r="K28876" s="14" t="str">
        <v/>
      </c>
      <c r="L28876" s="14" t="str">
        <v/>
      </c>
      <c r="O28876" s="14" t="str">
        <v/>
      </c>
      <c r="P28876" s="14" t="str">
        <f ca="1"/>
        <v>Low Cap</v>
      </c>
    </row>
    <row r="28877" spans="11:16">
      <c r="K28877" s="14" t="str">
        <v/>
      </c>
      <c r="L28877" s="14" t="str">
        <v/>
      </c>
      <c r="O28877" s="14" t="str">
        <v/>
      </c>
      <c r="P28877" s="14" t="str">
        <f ca="1"/>
        <v>Low Cap</v>
      </c>
    </row>
    <row r="28878" spans="11:16">
      <c r="K28878" s="14" t="str">
        <v/>
      </c>
      <c r="L28878" s="14" t="str">
        <v/>
      </c>
      <c r="O28878" s="14" t="str">
        <v/>
      </c>
      <c r="P28878" s="14" t="str">
        <f ca="1"/>
        <v>Low Cap</v>
      </c>
    </row>
    <row r="28879" spans="11:16">
      <c r="K28879" s="14" t="str">
        <v/>
      </c>
      <c r="L28879" s="14" t="str">
        <v/>
      </c>
      <c r="O28879" s="14" t="str">
        <v/>
      </c>
      <c r="P28879" s="14" t="str">
        <f ca="1"/>
        <v>Low Cap</v>
      </c>
    </row>
    <row r="28880" spans="11:16">
      <c r="K28880" s="14" t="str">
        <v/>
      </c>
      <c r="L28880" s="14" t="str">
        <v/>
      </c>
      <c r="O28880" s="14" t="str">
        <v/>
      </c>
      <c r="P28880" s="14" t="str">
        <f ca="1"/>
        <v>Low Cap</v>
      </c>
    </row>
    <row r="28881" spans="11:16">
      <c r="K28881" s="14" t="str">
        <v/>
      </c>
      <c r="L28881" s="14" t="str">
        <v/>
      </c>
      <c r="O28881" s="14" t="str">
        <v/>
      </c>
      <c r="P28881" s="14" t="str">
        <f ca="1"/>
        <v>Low Cap</v>
      </c>
    </row>
    <row r="28882" spans="11:16">
      <c r="K28882" s="14" t="str">
        <v/>
      </c>
      <c r="L28882" s="14" t="str">
        <v/>
      </c>
      <c r="O28882" s="14" t="str">
        <v/>
      </c>
      <c r="P28882" s="14" t="str">
        <f ca="1"/>
        <v>Low Cap</v>
      </c>
    </row>
    <row r="28883" spans="11:16">
      <c r="K28883" s="14" t="str">
        <v/>
      </c>
      <c r="L28883" s="14" t="str">
        <v/>
      </c>
      <c r="O28883" s="14" t="str">
        <v/>
      </c>
      <c r="P28883" s="14" t="str">
        <f ca="1"/>
        <v>Low Cap</v>
      </c>
    </row>
    <row r="28884" spans="11:16">
      <c r="K28884" s="14" t="str">
        <v/>
      </c>
      <c r="L28884" s="14" t="str">
        <v/>
      </c>
      <c r="O28884" s="14" t="str">
        <v/>
      </c>
      <c r="P28884" s="14" t="str">
        <f ca="1"/>
        <v>Low Cap</v>
      </c>
    </row>
    <row r="28885" spans="11:16">
      <c r="K28885" s="14" t="str">
        <v/>
      </c>
      <c r="L28885" s="14" t="str">
        <v/>
      </c>
      <c r="O28885" s="14" t="str">
        <v/>
      </c>
      <c r="P28885" s="14" t="str">
        <f ca="1"/>
        <v>Low Cap</v>
      </c>
    </row>
    <row r="28886" spans="11:16">
      <c r="K28886" s="14" t="str">
        <v/>
      </c>
      <c r="L28886" s="14" t="str">
        <v/>
      </c>
      <c r="O28886" s="14" t="str">
        <v/>
      </c>
      <c r="P28886" s="14" t="str">
        <f ca="1"/>
        <v>Low Cap</v>
      </c>
    </row>
    <row r="28887" spans="11:16">
      <c r="K28887" s="14" t="str">
        <v/>
      </c>
      <c r="L28887" s="14" t="str">
        <v/>
      </c>
      <c r="O28887" s="14" t="str">
        <v/>
      </c>
      <c r="P28887" s="14" t="str">
        <f ca="1"/>
        <v>Low Cap</v>
      </c>
    </row>
    <row r="28888" spans="11:16">
      <c r="K28888" s="14" t="str">
        <v/>
      </c>
      <c r="L28888" s="14" t="str">
        <v/>
      </c>
      <c r="O28888" s="14" t="str">
        <v/>
      </c>
      <c r="P28888" s="14" t="str">
        <f ca="1"/>
        <v>Low Cap</v>
      </c>
    </row>
    <row r="28889" spans="11:16">
      <c r="K28889" s="14" t="str">
        <v/>
      </c>
      <c r="L28889" s="14" t="str">
        <v/>
      </c>
      <c r="O28889" s="14" t="str">
        <v/>
      </c>
      <c r="P28889" s="14" t="str">
        <f ca="1"/>
        <v>Low Cap</v>
      </c>
    </row>
    <row r="28890" spans="11:16">
      <c r="K28890" s="14" t="str">
        <v/>
      </c>
      <c r="L28890" s="14" t="str">
        <v/>
      </c>
      <c r="O28890" s="14" t="str">
        <v/>
      </c>
      <c r="P28890" s="14" t="str">
        <f ca="1"/>
        <v>Low Cap</v>
      </c>
    </row>
    <row r="28891" spans="11:16">
      <c r="K28891" s="14" t="str">
        <v/>
      </c>
      <c r="L28891" s="14" t="str">
        <v/>
      </c>
      <c r="O28891" s="14" t="str">
        <v/>
      </c>
      <c r="P28891" s="14" t="str">
        <f ca="1"/>
        <v>Low Cap</v>
      </c>
    </row>
    <row r="28892" spans="11:16">
      <c r="K28892" s="14" t="str">
        <v/>
      </c>
      <c r="L28892" s="14" t="str">
        <v/>
      </c>
      <c r="O28892" s="14" t="str">
        <v/>
      </c>
      <c r="P28892" s="14" t="str">
        <f ca="1"/>
        <v>Low Cap</v>
      </c>
    </row>
    <row r="28893" spans="11:16">
      <c r="K28893" s="14" t="str">
        <v/>
      </c>
      <c r="L28893" s="14" t="str">
        <v/>
      </c>
      <c r="O28893" s="14" t="str">
        <v/>
      </c>
      <c r="P28893" s="14" t="str">
        <f ca="1"/>
        <v>Low Cap</v>
      </c>
    </row>
    <row r="28894" spans="11:16">
      <c r="K28894" s="14" t="str">
        <v/>
      </c>
      <c r="L28894" s="14" t="str">
        <v/>
      </c>
      <c r="O28894" s="14" t="str">
        <v/>
      </c>
      <c r="P28894" s="14" t="str">
        <f ca="1"/>
        <v>Low Cap</v>
      </c>
    </row>
    <row r="28895" spans="11:16">
      <c r="K28895" s="14" t="str">
        <v/>
      </c>
      <c r="L28895" s="14" t="str">
        <v/>
      </c>
      <c r="O28895" s="14" t="str">
        <v/>
      </c>
      <c r="P28895" s="14" t="str">
        <f ca="1"/>
        <v>Low Cap</v>
      </c>
    </row>
    <row r="28896" spans="11:16">
      <c r="K28896" s="14" t="str">
        <v/>
      </c>
      <c r="L28896" s="14" t="str">
        <v/>
      </c>
      <c r="O28896" s="14" t="str">
        <v/>
      </c>
      <c r="P28896" s="14" t="str">
        <f ca="1"/>
        <v>Low Cap</v>
      </c>
    </row>
    <row r="28897" spans="11:16">
      <c r="K28897" s="14" t="str">
        <v/>
      </c>
      <c r="L28897" s="14" t="str">
        <v/>
      </c>
      <c r="O28897" s="14" t="str">
        <v/>
      </c>
      <c r="P28897" s="14" t="str">
        <f ca="1"/>
        <v>Low Cap</v>
      </c>
    </row>
    <row r="28898" spans="11:16">
      <c r="K28898" s="14" t="str">
        <v/>
      </c>
      <c r="L28898" s="14" t="str">
        <v/>
      </c>
      <c r="O28898" s="14" t="str">
        <v/>
      </c>
      <c r="P28898" s="14" t="str">
        <f ca="1"/>
        <v>Low Cap</v>
      </c>
    </row>
    <row r="28899" spans="11:16">
      <c r="K28899" s="14" t="str">
        <v/>
      </c>
      <c r="L28899" s="14" t="str">
        <v/>
      </c>
      <c r="O28899" s="14" t="str">
        <v/>
      </c>
      <c r="P28899" s="14" t="str">
        <f ca="1"/>
        <v>Low Cap</v>
      </c>
    </row>
    <row r="28900" spans="11:16">
      <c r="K28900" s="14" t="str">
        <v/>
      </c>
      <c r="L28900" s="14" t="str">
        <v/>
      </c>
      <c r="O28900" s="14" t="str">
        <v/>
      </c>
      <c r="P28900" s="14" t="str">
        <f ca="1"/>
        <v>Low Cap</v>
      </c>
    </row>
    <row r="28901" spans="11:16">
      <c r="K28901" s="14" t="str">
        <v/>
      </c>
      <c r="L28901" s="14" t="str">
        <v/>
      </c>
      <c r="O28901" s="14" t="str">
        <v/>
      </c>
      <c r="P28901" s="14" t="str">
        <f ca="1"/>
        <v>Low Cap</v>
      </c>
    </row>
    <row r="28902" spans="11:16">
      <c r="K28902" s="14" t="str">
        <v/>
      </c>
      <c r="L28902" s="14" t="str">
        <v/>
      </c>
      <c r="O28902" s="14" t="str">
        <v/>
      </c>
      <c r="P28902" s="14" t="str">
        <f ca="1"/>
        <v>Low Cap</v>
      </c>
    </row>
    <row r="28903" spans="11:16">
      <c r="K28903" s="14" t="str">
        <v/>
      </c>
      <c r="L28903" s="14" t="str">
        <v/>
      </c>
      <c r="O28903" s="14" t="str">
        <v/>
      </c>
      <c r="P28903" s="14" t="str">
        <f ca="1"/>
        <v>Low Cap</v>
      </c>
    </row>
    <row r="28904" spans="11:16">
      <c r="K28904" s="14" t="str">
        <v/>
      </c>
      <c r="L28904" s="14" t="str">
        <v/>
      </c>
      <c r="O28904" s="14" t="str">
        <v/>
      </c>
      <c r="P28904" s="14" t="str">
        <f ca="1"/>
        <v>Low Cap</v>
      </c>
    </row>
    <row r="28905" spans="11:16">
      <c r="K28905" s="14" t="str">
        <v/>
      </c>
      <c r="L28905" s="14" t="str">
        <v/>
      </c>
      <c r="O28905" s="14" t="str">
        <v/>
      </c>
      <c r="P28905" s="14" t="str">
        <f ca="1"/>
        <v>Low Cap</v>
      </c>
    </row>
    <row r="28906" spans="11:16">
      <c r="K28906" s="14" t="str">
        <v/>
      </c>
      <c r="L28906" s="14" t="str">
        <v/>
      </c>
      <c r="O28906" s="14" t="str">
        <v/>
      </c>
      <c r="P28906" s="14" t="str">
        <f ca="1"/>
        <v>Low Cap</v>
      </c>
    </row>
    <row r="28907" spans="11:16">
      <c r="K28907" s="14" t="str">
        <v/>
      </c>
      <c r="L28907" s="14" t="str">
        <v/>
      </c>
      <c r="O28907" s="14" t="str">
        <v/>
      </c>
      <c r="P28907" s="14" t="str">
        <f ca="1"/>
        <v>Low Cap</v>
      </c>
    </row>
    <row r="28908" spans="11:16">
      <c r="K28908" s="14" t="str">
        <v/>
      </c>
      <c r="L28908" s="14" t="str">
        <v/>
      </c>
      <c r="O28908" s="14" t="str">
        <v/>
      </c>
      <c r="P28908" s="14" t="str">
        <f ca="1"/>
        <v>Low Cap</v>
      </c>
    </row>
    <row r="28909" spans="11:16">
      <c r="K28909" s="14" t="str">
        <v/>
      </c>
      <c r="L28909" s="14" t="str">
        <v/>
      </c>
      <c r="O28909" s="14" t="str">
        <v/>
      </c>
      <c r="P28909" s="14" t="str">
        <f ca="1"/>
        <v>Low Cap</v>
      </c>
    </row>
    <row r="28910" spans="11:16">
      <c r="K28910" s="14" t="str">
        <v/>
      </c>
      <c r="L28910" s="14" t="str">
        <v/>
      </c>
      <c r="O28910" s="14" t="str">
        <v/>
      </c>
      <c r="P28910" s="14" t="str">
        <f ca="1"/>
        <v>Low Cap</v>
      </c>
    </row>
    <row r="28911" spans="11:16">
      <c r="K28911" s="14" t="str">
        <v/>
      </c>
      <c r="L28911" s="14" t="str">
        <v/>
      </c>
      <c r="O28911" s="14" t="str">
        <v/>
      </c>
      <c r="P28911" s="14" t="str">
        <f ca="1"/>
        <v>Low Cap</v>
      </c>
    </row>
    <row r="28912" spans="11:16">
      <c r="K28912" s="14" t="str">
        <v/>
      </c>
      <c r="L28912" s="14" t="str">
        <v/>
      </c>
      <c r="O28912" s="14" t="str">
        <v/>
      </c>
      <c r="P28912" s="14" t="str">
        <f ca="1"/>
        <v>Low Cap</v>
      </c>
    </row>
    <row r="28913" spans="11:16">
      <c r="K28913" s="14" t="str">
        <v/>
      </c>
      <c r="L28913" s="14" t="str">
        <v/>
      </c>
      <c r="O28913" s="14" t="str">
        <v/>
      </c>
      <c r="P28913" s="14" t="str">
        <f ca="1"/>
        <v>Low Cap</v>
      </c>
    </row>
    <row r="28914" spans="11:16">
      <c r="K28914" s="14" t="str">
        <v/>
      </c>
      <c r="L28914" s="14" t="str">
        <v/>
      </c>
      <c r="O28914" s="14" t="str">
        <v/>
      </c>
      <c r="P28914" s="14" t="str">
        <f ca="1"/>
        <v>Low Cap</v>
      </c>
    </row>
    <row r="28915" spans="11:16">
      <c r="K28915" s="14" t="str">
        <v/>
      </c>
      <c r="L28915" s="14" t="str">
        <v/>
      </c>
      <c r="O28915" s="14" t="str">
        <v/>
      </c>
      <c r="P28915" s="14" t="str">
        <f ca="1"/>
        <v>Low Cap</v>
      </c>
    </row>
    <row r="28916" spans="11:16">
      <c r="K28916" s="14" t="str">
        <v/>
      </c>
      <c r="L28916" s="14" t="str">
        <v/>
      </c>
      <c r="O28916" s="14" t="str">
        <v/>
      </c>
      <c r="P28916" s="14" t="str">
        <f ca="1"/>
        <v>Low Cap</v>
      </c>
    </row>
    <row r="28917" spans="11:16">
      <c r="K28917" s="14" t="str">
        <v/>
      </c>
      <c r="L28917" s="14" t="str">
        <v/>
      </c>
      <c r="O28917" s="14" t="str">
        <v/>
      </c>
      <c r="P28917" s="14" t="str">
        <f ca="1"/>
        <v>Low Cap</v>
      </c>
    </row>
    <row r="28918" spans="11:16">
      <c r="K28918" s="14" t="str">
        <v/>
      </c>
      <c r="L28918" s="14" t="str">
        <v/>
      </c>
      <c r="O28918" s="14" t="str">
        <v/>
      </c>
      <c r="P28918" s="14" t="str">
        <f ca="1"/>
        <v>Low Cap</v>
      </c>
    </row>
    <row r="28919" spans="11:16">
      <c r="K28919" s="14" t="str">
        <v/>
      </c>
      <c r="L28919" s="14" t="str">
        <v/>
      </c>
      <c r="O28919" s="14" t="str">
        <v/>
      </c>
      <c r="P28919" s="14" t="str">
        <f ca="1"/>
        <v>Low Cap</v>
      </c>
    </row>
    <row r="28920" spans="11:16">
      <c r="K28920" s="14" t="str">
        <v/>
      </c>
      <c r="L28920" s="14" t="str">
        <v/>
      </c>
      <c r="O28920" s="14" t="str">
        <v/>
      </c>
      <c r="P28920" s="14" t="str">
        <f ca="1"/>
        <v>Low Cap</v>
      </c>
    </row>
    <row r="28921" spans="11:16">
      <c r="K28921" s="14" t="str">
        <v/>
      </c>
      <c r="L28921" s="14" t="str">
        <v/>
      </c>
      <c r="O28921" s="14" t="str">
        <v/>
      </c>
      <c r="P28921" s="14" t="str">
        <f ca="1"/>
        <v>Low Cap</v>
      </c>
    </row>
    <row r="28922" spans="11:16">
      <c r="K28922" s="14" t="str">
        <v/>
      </c>
      <c r="L28922" s="14" t="str">
        <v/>
      </c>
      <c r="O28922" s="14" t="str">
        <v/>
      </c>
      <c r="P28922" s="14" t="str">
        <f ca="1"/>
        <v>Low Cap</v>
      </c>
    </row>
    <row r="28923" spans="11:16">
      <c r="K28923" s="14" t="str">
        <v/>
      </c>
      <c r="L28923" s="14" t="str">
        <v/>
      </c>
      <c r="O28923" s="14" t="str">
        <v/>
      </c>
      <c r="P28923" s="14" t="str">
        <f ca="1"/>
        <v>Low Cap</v>
      </c>
    </row>
    <row r="28924" spans="11:16">
      <c r="K28924" s="14" t="str">
        <v/>
      </c>
      <c r="L28924" s="14" t="str">
        <v/>
      </c>
      <c r="O28924" s="14" t="str">
        <v/>
      </c>
      <c r="P28924" s="14" t="str">
        <f ca="1"/>
        <v>Low Cap</v>
      </c>
    </row>
    <row r="28925" spans="11:16">
      <c r="K28925" s="14" t="str">
        <v/>
      </c>
      <c r="L28925" s="14" t="str">
        <v/>
      </c>
      <c r="O28925" s="14" t="str">
        <v/>
      </c>
      <c r="P28925" s="14" t="str">
        <f ca="1"/>
        <v>Low Cap</v>
      </c>
    </row>
    <row r="28926" spans="11:16">
      <c r="K28926" s="14" t="str">
        <v/>
      </c>
      <c r="L28926" s="14" t="str">
        <v/>
      </c>
      <c r="O28926" s="14" t="str">
        <v/>
      </c>
      <c r="P28926" s="14" t="str">
        <f ca="1"/>
        <v>Low Cap</v>
      </c>
    </row>
    <row r="28927" spans="11:16">
      <c r="K28927" s="14" t="str">
        <v/>
      </c>
      <c r="L28927" s="14" t="str">
        <v/>
      </c>
      <c r="O28927" s="14" t="str">
        <v/>
      </c>
      <c r="P28927" s="14" t="str">
        <f ca="1"/>
        <v>Low Cap</v>
      </c>
    </row>
    <row r="28928" spans="11:16">
      <c r="K28928" s="14" t="str">
        <v/>
      </c>
      <c r="L28928" s="14" t="str">
        <v/>
      </c>
      <c r="O28928" s="14" t="str">
        <v/>
      </c>
      <c r="P28928" s="14" t="str">
        <f ca="1"/>
        <v>Low Cap</v>
      </c>
    </row>
    <row r="28929" spans="11:16">
      <c r="K28929" s="14" t="str">
        <v/>
      </c>
      <c r="L28929" s="14" t="str">
        <v/>
      </c>
      <c r="O28929" s="14" t="str">
        <v/>
      </c>
      <c r="P28929" s="14" t="str">
        <f ca="1"/>
        <v>Low Cap</v>
      </c>
    </row>
    <row r="28930" spans="11:16">
      <c r="K28930" s="14" t="str">
        <v/>
      </c>
      <c r="L28930" s="14" t="str">
        <v/>
      </c>
      <c r="O28930" s="14" t="str">
        <v/>
      </c>
      <c r="P28930" s="14" t="str">
        <f ca="1"/>
        <v>Low Cap</v>
      </c>
    </row>
    <row r="28931" spans="11:16">
      <c r="K28931" s="14" t="str">
        <v/>
      </c>
      <c r="L28931" s="14" t="str">
        <v/>
      </c>
      <c r="O28931" s="14" t="str">
        <v/>
      </c>
      <c r="P28931" s="14" t="str">
        <f ca="1"/>
        <v>Low Cap</v>
      </c>
    </row>
    <row r="28932" spans="11:16">
      <c r="K28932" s="14" t="str">
        <v/>
      </c>
      <c r="L28932" s="14" t="str">
        <v/>
      </c>
      <c r="O28932" s="14" t="str">
        <v/>
      </c>
      <c r="P28932" s="14" t="str">
        <f ca="1"/>
        <v>Low Cap</v>
      </c>
    </row>
    <row r="28933" spans="11:16">
      <c r="K28933" s="14" t="str">
        <v/>
      </c>
      <c r="L28933" s="14" t="str">
        <v/>
      </c>
      <c r="O28933" s="14" t="str">
        <v/>
      </c>
      <c r="P28933" s="14" t="str">
        <f ca="1"/>
        <v>Low Cap</v>
      </c>
    </row>
    <row r="28934" spans="11:16">
      <c r="K28934" s="14" t="str">
        <v/>
      </c>
      <c r="L28934" s="14" t="str">
        <v/>
      </c>
      <c r="O28934" s="14" t="str">
        <v/>
      </c>
      <c r="P28934" s="14" t="str">
        <f ca="1"/>
        <v>Low Cap</v>
      </c>
    </row>
    <row r="28935" spans="11:16">
      <c r="K28935" s="14" t="str">
        <v/>
      </c>
      <c r="L28935" s="14" t="str">
        <v/>
      </c>
      <c r="O28935" s="14" t="str">
        <v/>
      </c>
      <c r="P28935" s="14" t="str">
        <f ca="1"/>
        <v>Low Cap</v>
      </c>
    </row>
    <row r="28936" spans="11:16">
      <c r="K28936" s="14" t="str">
        <v/>
      </c>
      <c r="L28936" s="14" t="str">
        <v/>
      </c>
      <c r="O28936" s="14" t="str">
        <v/>
      </c>
      <c r="P28936" s="14" t="str">
        <f ca="1"/>
        <v>Low Cap</v>
      </c>
    </row>
    <row r="28937" spans="11:16">
      <c r="K28937" s="14" t="str">
        <v/>
      </c>
      <c r="L28937" s="14" t="str">
        <v/>
      </c>
      <c r="O28937" s="14" t="str">
        <v/>
      </c>
      <c r="P28937" s="14" t="str">
        <f ca="1"/>
        <v>Low Cap</v>
      </c>
    </row>
    <row r="28938" spans="11:16">
      <c r="K28938" s="14" t="str">
        <v/>
      </c>
      <c r="L28938" s="14" t="str">
        <v/>
      </c>
      <c r="O28938" s="14" t="str">
        <v/>
      </c>
      <c r="P28938" s="14" t="str">
        <f ca="1"/>
        <v>Low Cap</v>
      </c>
    </row>
    <row r="28939" spans="11:16">
      <c r="K28939" s="14" t="str">
        <v/>
      </c>
      <c r="L28939" s="14" t="str">
        <v/>
      </c>
      <c r="O28939" s="14" t="str">
        <v/>
      </c>
      <c r="P28939" s="14" t="str">
        <f ca="1"/>
        <v>Low Cap</v>
      </c>
    </row>
    <row r="28940" spans="11:16">
      <c r="K28940" s="14" t="str">
        <v/>
      </c>
      <c r="L28940" s="14" t="str">
        <v/>
      </c>
      <c r="O28940" s="14" t="str">
        <v/>
      </c>
      <c r="P28940" s="14" t="str">
        <f ca="1"/>
        <v>Low Cap</v>
      </c>
    </row>
    <row r="28941" spans="11:16">
      <c r="K28941" s="14" t="str">
        <v/>
      </c>
      <c r="L28941" s="14" t="str">
        <v/>
      </c>
      <c r="O28941" s="14" t="str">
        <v/>
      </c>
      <c r="P28941" s="14" t="str">
        <f ca="1"/>
        <v>Low Cap</v>
      </c>
    </row>
    <row r="28942" spans="11:16">
      <c r="K28942" s="14" t="str">
        <v/>
      </c>
      <c r="L28942" s="14" t="str">
        <v/>
      </c>
      <c r="O28942" s="14" t="str">
        <v/>
      </c>
      <c r="P28942" s="14" t="str">
        <f ca="1"/>
        <v>Low Cap</v>
      </c>
    </row>
    <row r="28943" spans="11:16">
      <c r="K28943" s="14" t="str">
        <v/>
      </c>
      <c r="L28943" s="14" t="str">
        <v/>
      </c>
      <c r="O28943" s="14" t="str">
        <v/>
      </c>
      <c r="P28943" s="14" t="str">
        <f ca="1"/>
        <v>Low Cap</v>
      </c>
    </row>
    <row r="28944" spans="11:16">
      <c r="K28944" s="14" t="str">
        <v/>
      </c>
      <c r="L28944" s="14" t="str">
        <v/>
      </c>
      <c r="O28944" s="14" t="str">
        <v/>
      </c>
      <c r="P28944" s="14" t="str">
        <f ca="1"/>
        <v>Low Cap</v>
      </c>
    </row>
    <row r="28945" spans="11:16">
      <c r="K28945" s="14" t="str">
        <v/>
      </c>
      <c r="L28945" s="14" t="str">
        <v/>
      </c>
      <c r="O28945" s="14" t="str">
        <v/>
      </c>
      <c r="P28945" s="14" t="str">
        <f ca="1"/>
        <v>Low Cap</v>
      </c>
    </row>
    <row r="28946" spans="11:16">
      <c r="K28946" s="14" t="str">
        <v/>
      </c>
      <c r="L28946" s="14" t="str">
        <v/>
      </c>
      <c r="O28946" s="14" t="str">
        <v/>
      </c>
      <c r="P28946" s="14" t="str">
        <f ca="1"/>
        <v>Low Cap</v>
      </c>
    </row>
    <row r="28947" spans="11:16">
      <c r="K28947" s="14" t="str">
        <v/>
      </c>
      <c r="L28947" s="14" t="str">
        <v/>
      </c>
      <c r="O28947" s="14" t="str">
        <v/>
      </c>
      <c r="P28947" s="14" t="str">
        <f ca="1"/>
        <v>Low Cap</v>
      </c>
    </row>
    <row r="28948" spans="11:16">
      <c r="K28948" s="14" t="str">
        <v/>
      </c>
      <c r="L28948" s="14" t="str">
        <v/>
      </c>
      <c r="O28948" s="14" t="str">
        <v/>
      </c>
      <c r="P28948" s="14" t="str">
        <f ca="1"/>
        <v>Low Cap</v>
      </c>
    </row>
    <row r="28949" spans="11:16">
      <c r="K28949" s="14" t="str">
        <v/>
      </c>
      <c r="L28949" s="14" t="str">
        <v/>
      </c>
      <c r="O28949" s="14" t="str">
        <v/>
      </c>
      <c r="P28949" s="14" t="str">
        <f ca="1"/>
        <v>Low Cap</v>
      </c>
    </row>
    <row r="28950" spans="11:16">
      <c r="K28950" s="14" t="str">
        <v/>
      </c>
      <c r="L28950" s="14" t="str">
        <v/>
      </c>
      <c r="O28950" s="14" t="str">
        <v/>
      </c>
      <c r="P28950" s="14" t="str">
        <f ca="1"/>
        <v>Low Cap</v>
      </c>
    </row>
    <row r="28951" spans="11:16">
      <c r="K28951" s="14" t="str">
        <v/>
      </c>
      <c r="L28951" s="14" t="str">
        <v/>
      </c>
      <c r="O28951" s="14" t="str">
        <v/>
      </c>
      <c r="P28951" s="14" t="str">
        <f ca="1"/>
        <v>Low Cap</v>
      </c>
    </row>
    <row r="28952" spans="11:16">
      <c r="K28952" s="14" t="str">
        <v/>
      </c>
      <c r="L28952" s="14" t="str">
        <v/>
      </c>
      <c r="O28952" s="14" t="str">
        <v/>
      </c>
      <c r="P28952" s="14" t="str">
        <f ca="1"/>
        <v>Low Cap</v>
      </c>
    </row>
    <row r="28953" spans="11:16">
      <c r="K28953" s="14" t="str">
        <v/>
      </c>
      <c r="L28953" s="14" t="str">
        <v/>
      </c>
      <c r="O28953" s="14" t="str">
        <v/>
      </c>
      <c r="P28953" s="14" t="str">
        <f ca="1"/>
        <v>Low Cap</v>
      </c>
    </row>
    <row r="28954" spans="11:16">
      <c r="K28954" s="14" t="str">
        <v/>
      </c>
      <c r="L28954" s="14" t="str">
        <v/>
      </c>
      <c r="O28954" s="14" t="str">
        <v/>
      </c>
      <c r="P28954" s="14" t="str">
        <f ca="1"/>
        <v>Low Cap</v>
      </c>
    </row>
    <row r="28955" spans="11:16">
      <c r="K28955" s="14" t="str">
        <v/>
      </c>
      <c r="L28955" s="14" t="str">
        <v/>
      </c>
      <c r="O28955" s="14" t="str">
        <v/>
      </c>
      <c r="P28955" s="14" t="str">
        <f ca="1"/>
        <v>Low Cap</v>
      </c>
    </row>
    <row r="28956" spans="11:16">
      <c r="K28956" s="14" t="str">
        <v/>
      </c>
      <c r="L28956" s="14" t="str">
        <v/>
      </c>
      <c r="O28956" s="14" t="str">
        <v/>
      </c>
      <c r="P28956" s="14" t="str">
        <f ca="1"/>
        <v>Low Cap</v>
      </c>
    </row>
    <row r="28957" spans="11:16">
      <c r="K28957" s="14" t="str">
        <v/>
      </c>
      <c r="L28957" s="14" t="str">
        <v/>
      </c>
      <c r="O28957" s="14" t="str">
        <v/>
      </c>
      <c r="P28957" s="14" t="str">
        <f ca="1"/>
        <v>Low Cap</v>
      </c>
    </row>
    <row r="28958" spans="11:16">
      <c r="K28958" s="14" t="str">
        <v/>
      </c>
      <c r="L28958" s="14" t="str">
        <v/>
      </c>
      <c r="O28958" s="14" t="str">
        <v/>
      </c>
      <c r="P28958" s="14" t="str">
        <f ca="1"/>
        <v>Low Cap</v>
      </c>
    </row>
    <row r="28959" spans="11:16">
      <c r="K28959" s="14" t="str">
        <v/>
      </c>
      <c r="L28959" s="14" t="str">
        <v/>
      </c>
      <c r="O28959" s="14" t="str">
        <v/>
      </c>
      <c r="P28959" s="14" t="str">
        <f ca="1"/>
        <v>Low Cap</v>
      </c>
    </row>
    <row r="28960" spans="11:16">
      <c r="K28960" s="14" t="str">
        <v/>
      </c>
      <c r="L28960" s="14" t="str">
        <v/>
      </c>
      <c r="O28960" s="14" t="str">
        <v/>
      </c>
      <c r="P28960" s="14" t="str">
        <f ca="1"/>
        <v>Low Cap</v>
      </c>
    </row>
    <row r="28961" spans="11:16">
      <c r="K28961" s="14" t="str">
        <v/>
      </c>
      <c r="L28961" s="14" t="str">
        <v/>
      </c>
      <c r="O28961" s="14" t="str">
        <v/>
      </c>
      <c r="P28961" s="14" t="str">
        <f ca="1"/>
        <v>Low Cap</v>
      </c>
    </row>
    <row r="28962" spans="11:16">
      <c r="K28962" s="14" t="str">
        <v/>
      </c>
      <c r="L28962" s="14" t="str">
        <v/>
      </c>
      <c r="O28962" s="14" t="str">
        <v/>
      </c>
      <c r="P28962" s="14" t="str">
        <f ca="1"/>
        <v>Low Cap</v>
      </c>
    </row>
    <row r="28963" spans="11:16">
      <c r="K28963" s="14" t="str">
        <v/>
      </c>
      <c r="L28963" s="14" t="str">
        <v/>
      </c>
      <c r="O28963" s="14" t="str">
        <v/>
      </c>
      <c r="P28963" s="14" t="str">
        <f ca="1"/>
        <v>Low Cap</v>
      </c>
    </row>
    <row r="28964" spans="11:16">
      <c r="K28964" s="14" t="str">
        <v/>
      </c>
      <c r="L28964" s="14" t="str">
        <v/>
      </c>
      <c r="O28964" s="14" t="str">
        <v/>
      </c>
      <c r="P28964" s="14" t="str">
        <f ca="1"/>
        <v>Low Cap</v>
      </c>
    </row>
    <row r="28965" spans="11:16">
      <c r="K28965" s="14" t="str">
        <v/>
      </c>
      <c r="L28965" s="14" t="str">
        <v/>
      </c>
      <c r="O28965" s="14" t="str">
        <v/>
      </c>
      <c r="P28965" s="14" t="str">
        <f ca="1"/>
        <v>Low Cap</v>
      </c>
    </row>
    <row r="28966" spans="11:16">
      <c r="K28966" s="14" t="str">
        <v/>
      </c>
      <c r="L28966" s="14" t="str">
        <v/>
      </c>
      <c r="O28966" s="14" t="str">
        <v/>
      </c>
      <c r="P28966" s="14" t="str">
        <f ca="1"/>
        <v>Low Cap</v>
      </c>
    </row>
    <row r="28967" spans="11:16">
      <c r="K28967" s="14" t="str">
        <v/>
      </c>
      <c r="L28967" s="14" t="str">
        <v/>
      </c>
      <c r="O28967" s="14" t="str">
        <v/>
      </c>
      <c r="P28967" s="14" t="str">
        <f ca="1"/>
        <v>Low Cap</v>
      </c>
    </row>
    <row r="28968" spans="11:16">
      <c r="K28968" s="14" t="str">
        <v/>
      </c>
      <c r="L28968" s="14" t="str">
        <v/>
      </c>
      <c r="O28968" s="14" t="str">
        <v/>
      </c>
      <c r="P28968" s="14" t="str">
        <f ca="1"/>
        <v>Low Cap</v>
      </c>
    </row>
    <row r="28969" spans="11:16">
      <c r="K28969" s="14" t="str">
        <v/>
      </c>
      <c r="L28969" s="14" t="str">
        <v/>
      </c>
      <c r="O28969" s="14" t="str">
        <v/>
      </c>
      <c r="P28969" s="14" t="str">
        <f ca="1"/>
        <v>Low Cap</v>
      </c>
    </row>
    <row r="28970" spans="11:16">
      <c r="K28970" s="14" t="str">
        <v/>
      </c>
      <c r="L28970" s="14" t="str">
        <v/>
      </c>
      <c r="O28970" s="14" t="str">
        <v/>
      </c>
      <c r="P28970" s="14" t="str">
        <f ca="1"/>
        <v>Low Cap</v>
      </c>
    </row>
    <row r="28971" spans="11:16">
      <c r="K28971" s="14" t="str">
        <v/>
      </c>
      <c r="L28971" s="14" t="str">
        <v/>
      </c>
      <c r="O28971" s="14" t="str">
        <v/>
      </c>
      <c r="P28971" s="14" t="str">
        <f ca="1"/>
        <v>Low Cap</v>
      </c>
    </row>
    <row r="28972" spans="11:16">
      <c r="K28972" s="14" t="str">
        <v/>
      </c>
      <c r="L28972" s="14" t="str">
        <v/>
      </c>
      <c r="O28972" s="14" t="str">
        <v/>
      </c>
      <c r="P28972" s="14" t="str">
        <f ca="1"/>
        <v>Low Cap</v>
      </c>
    </row>
    <row r="28973" spans="11:16">
      <c r="K28973" s="14" t="str">
        <v/>
      </c>
      <c r="L28973" s="14" t="str">
        <v/>
      </c>
      <c r="O28973" s="14" t="str">
        <v/>
      </c>
      <c r="P28973" s="14" t="str">
        <f ca="1"/>
        <v>Low Cap</v>
      </c>
    </row>
    <row r="28974" spans="11:16">
      <c r="K28974" s="14" t="str">
        <v/>
      </c>
      <c r="L28974" s="14" t="str">
        <v/>
      </c>
      <c r="O28974" s="14" t="str">
        <v/>
      </c>
      <c r="P28974" s="14" t="str">
        <f ca="1"/>
        <v>Low Cap</v>
      </c>
    </row>
    <row r="28975" spans="11:16">
      <c r="K28975" s="14" t="str">
        <v/>
      </c>
      <c r="L28975" s="14" t="str">
        <v/>
      </c>
      <c r="O28975" s="14" t="str">
        <v/>
      </c>
      <c r="P28975" s="14" t="str">
        <f ca="1"/>
        <v>Low Cap</v>
      </c>
    </row>
    <row r="28976" spans="11:16">
      <c r="K28976" s="14" t="str">
        <v/>
      </c>
      <c r="L28976" s="14" t="str">
        <v/>
      </c>
      <c r="O28976" s="14" t="str">
        <v/>
      </c>
      <c r="P28976" s="14" t="str">
        <f ca="1"/>
        <v>Low Cap</v>
      </c>
    </row>
    <row r="28977" spans="11:16">
      <c r="K28977" s="14" t="str">
        <v/>
      </c>
      <c r="L28977" s="14" t="str">
        <v/>
      </c>
      <c r="O28977" s="14" t="str">
        <v/>
      </c>
      <c r="P28977" s="14" t="str">
        <f ca="1"/>
        <v>Low Cap</v>
      </c>
    </row>
    <row r="28978" spans="11:16">
      <c r="K28978" s="14" t="str">
        <v/>
      </c>
      <c r="L28978" s="14" t="str">
        <v/>
      </c>
      <c r="O28978" s="14" t="str">
        <v/>
      </c>
      <c r="P28978" s="14" t="str">
        <f ca="1"/>
        <v>Low Cap</v>
      </c>
    </row>
    <row r="28979" spans="11:16">
      <c r="K28979" s="14" t="str">
        <v/>
      </c>
      <c r="L28979" s="14" t="str">
        <v/>
      </c>
      <c r="O28979" s="14" t="str">
        <v/>
      </c>
      <c r="P28979" s="14" t="str">
        <f ca="1"/>
        <v>Low Cap</v>
      </c>
    </row>
    <row r="28980" spans="11:16">
      <c r="K28980" s="14" t="str">
        <v/>
      </c>
      <c r="L28980" s="14" t="str">
        <v/>
      </c>
      <c r="O28980" s="14" t="str">
        <v/>
      </c>
      <c r="P28980" s="14" t="str">
        <f ca="1"/>
        <v>Low Cap</v>
      </c>
    </row>
    <row r="28981" spans="11:16">
      <c r="K28981" s="14" t="str">
        <v/>
      </c>
      <c r="L28981" s="14" t="str">
        <v/>
      </c>
      <c r="O28981" s="14" t="str">
        <v/>
      </c>
      <c r="P28981" s="14" t="str">
        <f ca="1"/>
        <v>Low Cap</v>
      </c>
    </row>
    <row r="28982" spans="11:16">
      <c r="K28982" s="14" t="str">
        <v/>
      </c>
      <c r="L28982" s="14" t="str">
        <v/>
      </c>
      <c r="O28982" s="14" t="str">
        <v/>
      </c>
      <c r="P28982" s="14" t="str">
        <f ca="1"/>
        <v>Low Cap</v>
      </c>
    </row>
    <row r="28983" spans="11:16">
      <c r="K28983" s="14" t="str">
        <v/>
      </c>
      <c r="L28983" s="14" t="str">
        <v/>
      </c>
      <c r="O28983" s="14" t="str">
        <v/>
      </c>
      <c r="P28983" s="14" t="str">
        <f ca="1"/>
        <v>Low Cap</v>
      </c>
    </row>
    <row r="28984" spans="11:16">
      <c r="K28984" s="14" t="str">
        <v/>
      </c>
      <c r="L28984" s="14" t="str">
        <v/>
      </c>
      <c r="O28984" s="14" t="str">
        <v/>
      </c>
      <c r="P28984" s="14" t="str">
        <f ca="1"/>
        <v>Low Cap</v>
      </c>
    </row>
    <row r="28985" spans="11:16">
      <c r="K28985" s="14" t="str">
        <v/>
      </c>
      <c r="L28985" s="14" t="str">
        <v/>
      </c>
      <c r="O28985" s="14" t="str">
        <v/>
      </c>
      <c r="P28985" s="14" t="str">
        <f ca="1"/>
        <v>Low Cap</v>
      </c>
    </row>
    <row r="28986" spans="11:16">
      <c r="K28986" s="14" t="str">
        <v/>
      </c>
      <c r="L28986" s="14" t="str">
        <v/>
      </c>
      <c r="O28986" s="14" t="str">
        <v/>
      </c>
      <c r="P28986" s="14" t="str">
        <f ca="1"/>
        <v>Low Cap</v>
      </c>
    </row>
    <row r="28987" spans="11:16">
      <c r="K28987" s="14" t="str">
        <v/>
      </c>
      <c r="L28987" s="14" t="str">
        <v/>
      </c>
      <c r="O28987" s="14" t="str">
        <v/>
      </c>
      <c r="P28987" s="14" t="str">
        <f ca="1"/>
        <v>Low Cap</v>
      </c>
    </row>
    <row r="28988" spans="11:16">
      <c r="K28988" s="14" t="str">
        <v/>
      </c>
      <c r="L28988" s="14" t="str">
        <v/>
      </c>
      <c r="O28988" s="14" t="str">
        <v/>
      </c>
      <c r="P28988" s="14" t="str">
        <f ca="1"/>
        <v>Low Cap</v>
      </c>
    </row>
    <row r="28989" spans="11:16">
      <c r="K28989" s="14" t="str">
        <v/>
      </c>
      <c r="L28989" s="14" t="str">
        <v/>
      </c>
      <c r="O28989" s="14" t="str">
        <v/>
      </c>
      <c r="P28989" s="14" t="str">
        <f ca="1"/>
        <v>Low Cap</v>
      </c>
    </row>
    <row r="28990" spans="11:16">
      <c r="K28990" s="14" t="str">
        <v/>
      </c>
      <c r="L28990" s="14" t="str">
        <v/>
      </c>
      <c r="O28990" s="14" t="str">
        <v/>
      </c>
      <c r="P28990" s="14" t="str">
        <f ca="1"/>
        <v>Low Cap</v>
      </c>
    </row>
    <row r="28991" spans="11:16">
      <c r="K28991" s="14" t="str">
        <v/>
      </c>
      <c r="L28991" s="14" t="str">
        <v/>
      </c>
      <c r="O28991" s="14" t="str">
        <v/>
      </c>
      <c r="P28991" s="14" t="str">
        <f ca="1"/>
        <v>Low Cap</v>
      </c>
    </row>
    <row r="28992" spans="11:16">
      <c r="K28992" s="14" t="str">
        <v/>
      </c>
      <c r="L28992" s="14" t="str">
        <v/>
      </c>
      <c r="O28992" s="14" t="str">
        <v/>
      </c>
      <c r="P28992" s="14" t="str">
        <f ca="1"/>
        <v>Low Cap</v>
      </c>
    </row>
    <row r="28993" spans="11:16">
      <c r="K28993" s="14" t="str">
        <v/>
      </c>
      <c r="L28993" s="14" t="str">
        <v/>
      </c>
      <c r="O28993" s="14" t="str">
        <v/>
      </c>
      <c r="P28993" s="14" t="str">
        <f ca="1"/>
        <v>Low Cap</v>
      </c>
    </row>
    <row r="28994" spans="11:16">
      <c r="K28994" s="14" t="str">
        <v/>
      </c>
      <c r="L28994" s="14" t="str">
        <v/>
      </c>
      <c r="O28994" s="14" t="str">
        <v/>
      </c>
      <c r="P28994" s="14" t="str">
        <f ca="1"/>
        <v>Low Cap</v>
      </c>
    </row>
    <row r="28995" spans="11:16">
      <c r="K28995" s="14" t="str">
        <v/>
      </c>
      <c r="L28995" s="14" t="str">
        <v/>
      </c>
      <c r="O28995" s="14" t="str">
        <v/>
      </c>
      <c r="P28995" s="14" t="str">
        <f ca="1"/>
        <v>Low Cap</v>
      </c>
    </row>
    <row r="28996" spans="11:16">
      <c r="K28996" s="14" t="str">
        <v/>
      </c>
      <c r="L28996" s="14" t="str">
        <v/>
      </c>
      <c r="O28996" s="14" t="str">
        <v/>
      </c>
      <c r="P28996" s="14" t="str">
        <f ca="1"/>
        <v>Low Cap</v>
      </c>
    </row>
    <row r="28997" spans="11:16">
      <c r="K28997" s="14" t="str">
        <v/>
      </c>
      <c r="L28997" s="14" t="str">
        <v/>
      </c>
      <c r="O28997" s="14" t="str">
        <v/>
      </c>
      <c r="P28997" s="14" t="str">
        <f ca="1"/>
        <v>Low Cap</v>
      </c>
    </row>
    <row r="28998" spans="11:16">
      <c r="K28998" s="14" t="str">
        <v/>
      </c>
      <c r="L28998" s="14" t="str">
        <v/>
      </c>
      <c r="O28998" s="14" t="str">
        <v/>
      </c>
      <c r="P28998" s="14" t="str">
        <f ca="1"/>
        <v>Low Cap</v>
      </c>
    </row>
    <row r="28999" spans="11:16">
      <c r="K28999" s="14" t="str">
        <v/>
      </c>
      <c r="L28999" s="14" t="str">
        <v/>
      </c>
      <c r="O28999" s="14" t="str">
        <v/>
      </c>
      <c r="P28999" s="14" t="str">
        <f ca="1"/>
        <v>Low Cap</v>
      </c>
    </row>
    <row r="29000" spans="11:16">
      <c r="K29000" s="14" t="str">
        <v/>
      </c>
      <c r="L29000" s="14" t="str">
        <v/>
      </c>
      <c r="O29000" s="14" t="str">
        <v/>
      </c>
      <c r="P29000" s="14" t="str">
        <f ca="1"/>
        <v>Low Cap</v>
      </c>
    </row>
    <row r="29001" spans="11:16">
      <c r="K29001" s="14" t="str">
        <v/>
      </c>
      <c r="L29001" s="14" t="str">
        <v/>
      </c>
      <c r="O29001" s="14" t="str">
        <v/>
      </c>
      <c r="P29001" s="14" t="str">
        <f ca="1"/>
        <v>Low Cap</v>
      </c>
    </row>
    <row r="29002" spans="11:16">
      <c r="K29002" s="14" t="str">
        <v/>
      </c>
      <c r="L29002" s="14" t="str">
        <v/>
      </c>
      <c r="O29002" s="14" t="str">
        <v/>
      </c>
      <c r="P29002" s="14" t="str">
        <f ca="1"/>
        <v>Low Cap</v>
      </c>
    </row>
    <row r="29003" spans="11:16">
      <c r="K29003" s="14" t="str">
        <v/>
      </c>
      <c r="L29003" s="14" t="str">
        <v/>
      </c>
      <c r="O29003" s="14" t="str">
        <v/>
      </c>
      <c r="P29003" s="14" t="str">
        <f ca="1"/>
        <v>Low Cap</v>
      </c>
    </row>
    <row r="29004" spans="11:16">
      <c r="K29004" s="14" t="str">
        <v/>
      </c>
      <c r="L29004" s="14" t="str">
        <v/>
      </c>
      <c r="O29004" s="14" t="str">
        <v/>
      </c>
      <c r="P29004" s="14" t="str">
        <f ca="1"/>
        <v>Low Cap</v>
      </c>
    </row>
    <row r="29005" spans="11:16">
      <c r="K29005" s="14" t="str">
        <v/>
      </c>
      <c r="L29005" s="14" t="str">
        <v/>
      </c>
      <c r="O29005" s="14" t="str">
        <v/>
      </c>
      <c r="P29005" s="14" t="str">
        <f ca="1"/>
        <v>Low Cap</v>
      </c>
    </row>
    <row r="29006" spans="11:16">
      <c r="K29006" s="14" t="str">
        <v/>
      </c>
      <c r="L29006" s="14" t="str">
        <v/>
      </c>
      <c r="O29006" s="14" t="str">
        <v/>
      </c>
      <c r="P29006" s="14" t="str">
        <f ca="1"/>
        <v>Low Cap</v>
      </c>
    </row>
    <row r="29007" spans="11:16">
      <c r="K29007" s="14" t="str">
        <v/>
      </c>
      <c r="L29007" s="14" t="str">
        <v/>
      </c>
      <c r="O29007" s="14" t="str">
        <v/>
      </c>
      <c r="P29007" s="14" t="str">
        <f ca="1"/>
        <v>Low Cap</v>
      </c>
    </row>
    <row r="29008" spans="11:16">
      <c r="K29008" s="14" t="str">
        <v/>
      </c>
      <c r="L29008" s="14" t="str">
        <v/>
      </c>
      <c r="O29008" s="14" t="str">
        <v/>
      </c>
      <c r="P29008" s="14" t="str">
        <f ca="1"/>
        <v>Low Cap</v>
      </c>
    </row>
    <row r="29009" spans="11:16">
      <c r="K29009" s="14" t="str">
        <v/>
      </c>
      <c r="L29009" s="14" t="str">
        <v/>
      </c>
      <c r="O29009" s="14" t="str">
        <v/>
      </c>
      <c r="P29009" s="14" t="str">
        <f ca="1"/>
        <v>Low Cap</v>
      </c>
    </row>
    <row r="29010" spans="11:16">
      <c r="K29010" s="14" t="str">
        <v/>
      </c>
      <c r="L29010" s="14" t="str">
        <v/>
      </c>
      <c r="O29010" s="14" t="str">
        <v/>
      </c>
      <c r="P29010" s="14" t="str">
        <f ca="1"/>
        <v>Low Cap</v>
      </c>
    </row>
    <row r="29011" spans="11:16">
      <c r="K29011" s="14" t="str">
        <v/>
      </c>
      <c r="L29011" s="14" t="str">
        <v/>
      </c>
      <c r="O29011" s="14" t="str">
        <v/>
      </c>
      <c r="P29011" s="14" t="str">
        <f ca="1"/>
        <v>Low Cap</v>
      </c>
    </row>
    <row r="29012" spans="11:16">
      <c r="K29012" s="14" t="str">
        <v/>
      </c>
      <c r="L29012" s="14" t="str">
        <v/>
      </c>
      <c r="O29012" s="14" t="str">
        <v/>
      </c>
      <c r="P29012" s="14" t="str">
        <f ca="1"/>
        <v>Low Cap</v>
      </c>
    </row>
    <row r="29013" spans="11:16">
      <c r="K29013" s="14" t="str">
        <v/>
      </c>
      <c r="L29013" s="14" t="str">
        <v/>
      </c>
      <c r="O29013" s="14" t="str">
        <v/>
      </c>
      <c r="P29013" s="14" t="str">
        <f ca="1"/>
        <v>Low Cap</v>
      </c>
    </row>
    <row r="29014" spans="11:16">
      <c r="K29014" s="14" t="str">
        <v/>
      </c>
      <c r="L29014" s="14" t="str">
        <v/>
      </c>
      <c r="O29014" s="14" t="str">
        <v/>
      </c>
      <c r="P29014" s="14" t="str">
        <f ca="1"/>
        <v>Low Cap</v>
      </c>
    </row>
    <row r="29015" spans="11:16">
      <c r="K29015" s="14" t="str">
        <v/>
      </c>
      <c r="L29015" s="14" t="str">
        <v/>
      </c>
      <c r="O29015" s="14" t="str">
        <v/>
      </c>
      <c r="P29015" s="14" t="str">
        <f ca="1"/>
        <v>Low Cap</v>
      </c>
    </row>
    <row r="29016" spans="11:16">
      <c r="K29016" s="14" t="str">
        <v/>
      </c>
      <c r="L29016" s="14" t="str">
        <v/>
      </c>
      <c r="O29016" s="14" t="str">
        <v/>
      </c>
      <c r="P29016" s="14" t="str">
        <f ca="1"/>
        <v>Low Cap</v>
      </c>
    </row>
    <row r="29017" spans="11:16">
      <c r="K29017" s="14" t="str">
        <v/>
      </c>
      <c r="L29017" s="14" t="str">
        <v/>
      </c>
      <c r="O29017" s="14" t="str">
        <v/>
      </c>
      <c r="P29017" s="14" t="str">
        <f ca="1"/>
        <v>Low Cap</v>
      </c>
    </row>
    <row r="29018" spans="11:16">
      <c r="K29018" s="14" t="str">
        <v/>
      </c>
      <c r="L29018" s="14" t="str">
        <v/>
      </c>
      <c r="O29018" s="14" t="str">
        <v/>
      </c>
      <c r="P29018" s="14" t="str">
        <f ca="1"/>
        <v>Low Cap</v>
      </c>
    </row>
    <row r="29019" spans="11:16">
      <c r="K29019" s="14" t="str">
        <v/>
      </c>
      <c r="L29019" s="14" t="str">
        <v/>
      </c>
      <c r="O29019" s="14" t="str">
        <v/>
      </c>
      <c r="P29019" s="14" t="str">
        <f ca="1"/>
        <v>Low Cap</v>
      </c>
    </row>
    <row r="29020" spans="11:16">
      <c r="K29020" s="14" t="str">
        <v/>
      </c>
      <c r="L29020" s="14" t="str">
        <v/>
      </c>
      <c r="O29020" s="14" t="str">
        <v/>
      </c>
      <c r="P29020" s="14" t="str">
        <f ca="1"/>
        <v>Low Cap</v>
      </c>
    </row>
    <row r="29021" spans="11:16">
      <c r="K29021" s="14" t="str">
        <v/>
      </c>
      <c r="L29021" s="14" t="str">
        <v/>
      </c>
      <c r="O29021" s="14" t="str">
        <v/>
      </c>
      <c r="P29021" s="14" t="str">
        <f ca="1"/>
        <v>Low Cap</v>
      </c>
    </row>
    <row r="29022" spans="11:16">
      <c r="K29022" s="14" t="str">
        <v/>
      </c>
      <c r="L29022" s="14" t="str">
        <v/>
      </c>
      <c r="O29022" s="14" t="str">
        <v/>
      </c>
      <c r="P29022" s="14" t="str">
        <f ca="1"/>
        <v>Low Cap</v>
      </c>
    </row>
    <row r="29023" spans="11:16">
      <c r="K29023" s="14" t="str">
        <v/>
      </c>
      <c r="L29023" s="14" t="str">
        <v/>
      </c>
      <c r="O29023" s="14" t="str">
        <v/>
      </c>
      <c r="P29023" s="14" t="str">
        <f ca="1"/>
        <v>Low Cap</v>
      </c>
    </row>
    <row r="29024" spans="11:16">
      <c r="K29024" s="14" t="str">
        <v/>
      </c>
      <c r="L29024" s="14" t="str">
        <v/>
      </c>
      <c r="O29024" s="14" t="str">
        <v/>
      </c>
      <c r="P29024" s="14" t="str">
        <f ca="1"/>
        <v>Low Cap</v>
      </c>
    </row>
    <row r="29025" spans="11:16">
      <c r="K29025" s="14" t="str">
        <v/>
      </c>
      <c r="L29025" s="14" t="str">
        <v/>
      </c>
      <c r="O29025" s="14" t="str">
        <v/>
      </c>
      <c r="P29025" s="14" t="str">
        <f ca="1"/>
        <v>Low Cap</v>
      </c>
    </row>
    <row r="29026" spans="11:16">
      <c r="K29026" s="14" t="str">
        <v/>
      </c>
      <c r="L29026" s="14" t="str">
        <v/>
      </c>
      <c r="O29026" s="14" t="str">
        <v/>
      </c>
      <c r="P29026" s="14" t="str">
        <f ca="1"/>
        <v>Low Cap</v>
      </c>
    </row>
    <row r="29027" spans="11:16">
      <c r="K29027" s="14" t="str">
        <v/>
      </c>
      <c r="L29027" s="14" t="str">
        <v/>
      </c>
      <c r="O29027" s="14" t="str">
        <v/>
      </c>
      <c r="P29027" s="14" t="str">
        <f ca="1"/>
        <v>Low Cap</v>
      </c>
    </row>
    <row r="29028" spans="11:16">
      <c r="K29028" s="14" t="str">
        <v/>
      </c>
      <c r="L29028" s="14" t="str">
        <v/>
      </c>
      <c r="O29028" s="14" t="str">
        <v/>
      </c>
      <c r="P29028" s="14" t="str">
        <f ca="1"/>
        <v>Low Cap</v>
      </c>
    </row>
    <row r="29029" spans="11:16">
      <c r="K29029" s="14" t="str">
        <v/>
      </c>
      <c r="L29029" s="14" t="str">
        <v/>
      </c>
      <c r="O29029" s="14" t="str">
        <v/>
      </c>
      <c r="P29029" s="14" t="str">
        <f ca="1"/>
        <v>Low Cap</v>
      </c>
    </row>
    <row r="29030" spans="11:16">
      <c r="K29030" s="14" t="str">
        <v/>
      </c>
      <c r="L29030" s="14" t="str">
        <v/>
      </c>
      <c r="O29030" s="14" t="str">
        <v/>
      </c>
      <c r="P29030" s="14" t="str">
        <f ca="1"/>
        <v>Low Cap</v>
      </c>
    </row>
    <row r="29031" spans="11:16">
      <c r="K29031" s="14" t="str">
        <v/>
      </c>
      <c r="L29031" s="14" t="str">
        <v/>
      </c>
      <c r="O29031" s="14" t="str">
        <v/>
      </c>
      <c r="P29031" s="14" t="str">
        <f ca="1"/>
        <v>Low Cap</v>
      </c>
    </row>
    <row r="29032" spans="11:16">
      <c r="K29032" s="14" t="str">
        <v/>
      </c>
      <c r="L29032" s="14" t="str">
        <v/>
      </c>
      <c r="O29032" s="14" t="str">
        <v/>
      </c>
      <c r="P29032" s="14" t="str">
        <f ca="1"/>
        <v>Low Cap</v>
      </c>
    </row>
    <row r="29033" spans="11:16">
      <c r="K29033" s="14" t="str">
        <v/>
      </c>
      <c r="L29033" s="14" t="str">
        <v/>
      </c>
      <c r="O29033" s="14" t="str">
        <v/>
      </c>
      <c r="P29033" s="14" t="str">
        <f ca="1"/>
        <v>Low Cap</v>
      </c>
    </row>
    <row r="29034" spans="11:16">
      <c r="K29034" s="14" t="str">
        <v/>
      </c>
      <c r="L29034" s="14" t="str">
        <v/>
      </c>
      <c r="O29034" s="14" t="str">
        <v/>
      </c>
      <c r="P29034" s="14" t="str">
        <f ca="1"/>
        <v>Low Cap</v>
      </c>
    </row>
    <row r="29035" spans="11:16">
      <c r="K29035" s="14" t="str">
        <v/>
      </c>
      <c r="L29035" s="14" t="str">
        <v/>
      </c>
      <c r="O29035" s="14" t="str">
        <v/>
      </c>
      <c r="P29035" s="14" t="str">
        <f ca="1"/>
        <v>Low Cap</v>
      </c>
    </row>
    <row r="29036" spans="11:16">
      <c r="K29036" s="14" t="str">
        <v/>
      </c>
      <c r="L29036" s="14" t="str">
        <v/>
      </c>
      <c r="O29036" s="14" t="str">
        <v/>
      </c>
      <c r="P29036" s="14" t="str">
        <f ca="1"/>
        <v>Low Cap</v>
      </c>
    </row>
    <row r="29037" spans="11:16">
      <c r="K29037" s="14" t="str">
        <v/>
      </c>
      <c r="L29037" s="14" t="str">
        <v/>
      </c>
      <c r="O29037" s="14" t="str">
        <v/>
      </c>
      <c r="P29037" s="14" t="str">
        <f ca="1"/>
        <v>Low Cap</v>
      </c>
    </row>
    <row r="29038" spans="11:16">
      <c r="K29038" s="14" t="str">
        <v/>
      </c>
      <c r="L29038" s="14" t="str">
        <v/>
      </c>
      <c r="O29038" s="14" t="str">
        <v/>
      </c>
      <c r="P29038" s="14" t="str">
        <f ca="1"/>
        <v>Low Cap</v>
      </c>
    </row>
    <row r="29039" spans="11:16">
      <c r="K29039" s="14" t="str">
        <v/>
      </c>
      <c r="L29039" s="14" t="str">
        <v/>
      </c>
      <c r="O29039" s="14" t="str">
        <v/>
      </c>
      <c r="P29039" s="14" t="str">
        <f ca="1"/>
        <v>Low Cap</v>
      </c>
    </row>
    <row r="29040" spans="11:16">
      <c r="K29040" s="14" t="str">
        <v/>
      </c>
      <c r="L29040" s="14" t="str">
        <v/>
      </c>
      <c r="O29040" s="14" t="str">
        <v/>
      </c>
      <c r="P29040" s="14" t="str">
        <f ca="1"/>
        <v>Low Cap</v>
      </c>
    </row>
    <row r="29041" spans="11:16">
      <c r="K29041" s="14" t="str">
        <v/>
      </c>
      <c r="L29041" s="14" t="str">
        <v/>
      </c>
      <c r="O29041" s="14" t="str">
        <v/>
      </c>
      <c r="P29041" s="14" t="str">
        <f ca="1"/>
        <v>Low Cap</v>
      </c>
    </row>
    <row r="29042" spans="11:16">
      <c r="K29042" s="14" t="str">
        <v/>
      </c>
      <c r="L29042" s="14" t="str">
        <v/>
      </c>
      <c r="O29042" s="14" t="str">
        <v/>
      </c>
      <c r="P29042" s="14" t="str">
        <f ca="1"/>
        <v>Low Cap</v>
      </c>
    </row>
    <row r="29043" spans="11:16">
      <c r="K29043" s="14" t="str">
        <v/>
      </c>
      <c r="L29043" s="14" t="str">
        <v/>
      </c>
      <c r="O29043" s="14" t="str">
        <v/>
      </c>
      <c r="P29043" s="14" t="str">
        <f ca="1"/>
        <v>Low Cap</v>
      </c>
    </row>
    <row r="29044" spans="11:16">
      <c r="K29044" s="14" t="str">
        <v/>
      </c>
      <c r="L29044" s="14" t="str">
        <v/>
      </c>
      <c r="O29044" s="14" t="str">
        <v/>
      </c>
      <c r="P29044" s="14" t="str">
        <f ca="1"/>
        <v>Low Cap</v>
      </c>
    </row>
    <row r="29045" spans="11:16">
      <c r="K29045" s="14" t="str">
        <v/>
      </c>
      <c r="L29045" s="14" t="str">
        <v/>
      </c>
      <c r="O29045" s="14" t="str">
        <v/>
      </c>
      <c r="P29045" s="14" t="str">
        <f ca="1"/>
        <v>Low Cap</v>
      </c>
    </row>
    <row r="29046" spans="11:16">
      <c r="K29046" s="14" t="str">
        <v/>
      </c>
      <c r="L29046" s="14" t="str">
        <v/>
      </c>
      <c r="O29046" s="14" t="str">
        <v/>
      </c>
      <c r="P29046" s="14" t="str">
        <f ca="1"/>
        <v>Low Cap</v>
      </c>
    </row>
    <row r="29047" spans="11:16">
      <c r="K29047" s="14" t="str">
        <v/>
      </c>
      <c r="L29047" s="14" t="str">
        <v/>
      </c>
      <c r="O29047" s="14" t="str">
        <v/>
      </c>
      <c r="P29047" s="14" t="str">
        <f ca="1"/>
        <v>Low Cap</v>
      </c>
    </row>
    <row r="29048" spans="11:16">
      <c r="K29048" s="14" t="str">
        <v/>
      </c>
      <c r="L29048" s="14" t="str">
        <v/>
      </c>
      <c r="O29048" s="14" t="str">
        <v/>
      </c>
      <c r="P29048" s="14" t="str">
        <f ca="1"/>
        <v>Low Cap</v>
      </c>
    </row>
    <row r="29049" spans="11:16">
      <c r="K29049" s="14" t="str">
        <v/>
      </c>
      <c r="L29049" s="14" t="str">
        <v/>
      </c>
      <c r="O29049" s="14" t="str">
        <v/>
      </c>
      <c r="P29049" s="14" t="str">
        <f ca="1"/>
        <v>Low Cap</v>
      </c>
    </row>
    <row r="29050" spans="11:16">
      <c r="K29050" s="14" t="str">
        <v/>
      </c>
      <c r="L29050" s="14" t="str">
        <v/>
      </c>
      <c r="O29050" s="14" t="str">
        <v/>
      </c>
      <c r="P29050" s="14" t="str">
        <f ca="1"/>
        <v>Low Cap</v>
      </c>
    </row>
    <row r="29051" spans="11:16">
      <c r="K29051" s="14" t="str">
        <v/>
      </c>
      <c r="L29051" s="14" t="str">
        <v/>
      </c>
      <c r="O29051" s="14" t="str">
        <v/>
      </c>
      <c r="P29051" s="14" t="str">
        <f ca="1"/>
        <v>Low Cap</v>
      </c>
    </row>
    <row r="29052" spans="11:16">
      <c r="K29052" s="14" t="str">
        <v/>
      </c>
      <c r="L29052" s="14" t="str">
        <v/>
      </c>
      <c r="O29052" s="14" t="str">
        <v/>
      </c>
      <c r="P29052" s="14" t="str">
        <f ca="1"/>
        <v>Low Cap</v>
      </c>
    </row>
    <row r="29053" spans="11:16">
      <c r="K29053" s="14" t="str">
        <v/>
      </c>
      <c r="L29053" s="14" t="str">
        <v/>
      </c>
      <c r="O29053" s="14" t="str">
        <v/>
      </c>
      <c r="P29053" s="14" t="str">
        <f ca="1"/>
        <v>Low Cap</v>
      </c>
    </row>
    <row r="29054" spans="11:16">
      <c r="K29054" s="14" t="str">
        <v/>
      </c>
      <c r="L29054" s="14" t="str">
        <v/>
      </c>
      <c r="O29054" s="14" t="str">
        <v/>
      </c>
      <c r="P29054" s="14" t="str">
        <f ca="1"/>
        <v>Low Cap</v>
      </c>
    </row>
    <row r="29055" spans="11:16">
      <c r="K29055" s="14" t="str">
        <v/>
      </c>
      <c r="L29055" s="14" t="str">
        <v/>
      </c>
      <c r="O29055" s="14" t="str">
        <v/>
      </c>
      <c r="P29055" s="14" t="str">
        <f ca="1"/>
        <v>Low Cap</v>
      </c>
    </row>
    <row r="29056" spans="11:16">
      <c r="K29056" s="14" t="str">
        <v/>
      </c>
      <c r="L29056" s="14" t="str">
        <v/>
      </c>
      <c r="O29056" s="14" t="str">
        <v/>
      </c>
      <c r="P29056" s="14" t="str">
        <f ca="1"/>
        <v>Low Cap</v>
      </c>
    </row>
    <row r="29057" spans="11:16">
      <c r="K29057" s="14" t="str">
        <v/>
      </c>
      <c r="L29057" s="14" t="str">
        <v/>
      </c>
      <c r="O29057" s="14" t="str">
        <v/>
      </c>
      <c r="P29057" s="14" t="str">
        <f ca="1"/>
        <v>Low Cap</v>
      </c>
    </row>
    <row r="29058" spans="11:16">
      <c r="K29058" s="14" t="str">
        <v/>
      </c>
      <c r="L29058" s="14" t="str">
        <v/>
      </c>
      <c r="O29058" s="14" t="str">
        <v/>
      </c>
      <c r="P29058" s="14" t="str">
        <f ca="1"/>
        <v>Low Cap</v>
      </c>
    </row>
    <row r="29059" spans="11:16">
      <c r="K29059" s="14" t="str">
        <v/>
      </c>
      <c r="L29059" s="14" t="str">
        <v/>
      </c>
      <c r="O29059" s="14" t="str">
        <v/>
      </c>
      <c r="P29059" s="14" t="str">
        <f ca="1"/>
        <v>Low Cap</v>
      </c>
    </row>
    <row r="29060" spans="11:16">
      <c r="K29060" s="14" t="str">
        <v/>
      </c>
      <c r="L29060" s="14" t="str">
        <v/>
      </c>
      <c r="O29060" s="14" t="str">
        <v/>
      </c>
      <c r="P29060" s="14" t="str">
        <f ca="1"/>
        <v>Low Cap</v>
      </c>
    </row>
    <row r="29061" spans="11:16">
      <c r="K29061" s="14" t="str">
        <v/>
      </c>
      <c r="L29061" s="14" t="str">
        <v/>
      </c>
      <c r="O29061" s="14" t="str">
        <v/>
      </c>
      <c r="P29061" s="14" t="str">
        <f ca="1"/>
        <v>Low Cap</v>
      </c>
    </row>
    <row r="29062" spans="11:16">
      <c r="K29062" s="14" t="str">
        <v/>
      </c>
      <c r="L29062" s="14" t="str">
        <v/>
      </c>
      <c r="O29062" s="14" t="str">
        <v/>
      </c>
      <c r="P29062" s="14" t="str">
        <f ca="1"/>
        <v>Low Cap</v>
      </c>
    </row>
    <row r="29063" spans="11:16">
      <c r="K29063" s="14" t="str">
        <v/>
      </c>
      <c r="L29063" s="14" t="str">
        <v/>
      </c>
      <c r="O29063" s="14" t="str">
        <v/>
      </c>
      <c r="P29063" s="14" t="str">
        <f ca="1"/>
        <v>Low Cap</v>
      </c>
    </row>
    <row r="29064" spans="11:16">
      <c r="K29064" s="14" t="str">
        <v/>
      </c>
      <c r="L29064" s="14" t="str">
        <v/>
      </c>
      <c r="O29064" s="14" t="str">
        <v/>
      </c>
      <c r="P29064" s="14" t="str">
        <f ca="1"/>
        <v>Low Cap</v>
      </c>
    </row>
    <row r="29065" spans="11:16">
      <c r="K29065" s="14" t="str">
        <v/>
      </c>
      <c r="L29065" s="14" t="str">
        <v/>
      </c>
      <c r="O29065" s="14" t="str">
        <v/>
      </c>
      <c r="P29065" s="14" t="str">
        <f ca="1"/>
        <v>Low Cap</v>
      </c>
    </row>
    <row r="29066" spans="11:16">
      <c r="K29066" s="14" t="str">
        <v/>
      </c>
      <c r="L29066" s="14" t="str">
        <v/>
      </c>
      <c r="O29066" s="14" t="str">
        <v/>
      </c>
      <c r="P29066" s="14" t="str">
        <f ca="1"/>
        <v>Low Cap</v>
      </c>
    </row>
    <row r="29067" spans="11:16">
      <c r="K29067" s="14" t="str">
        <v/>
      </c>
      <c r="L29067" s="14" t="str">
        <v/>
      </c>
      <c r="O29067" s="14" t="str">
        <v/>
      </c>
      <c r="P29067" s="14" t="str">
        <f ca="1"/>
        <v>Low Cap</v>
      </c>
    </row>
    <row r="29068" spans="11:16">
      <c r="K29068" s="14" t="str">
        <v/>
      </c>
      <c r="L29068" s="14" t="str">
        <v/>
      </c>
      <c r="O29068" s="14" t="str">
        <v/>
      </c>
      <c r="P29068" s="14" t="str">
        <f ca="1"/>
        <v>Low Cap</v>
      </c>
    </row>
    <row r="29069" spans="11:16">
      <c r="K29069" s="14" t="str">
        <v/>
      </c>
      <c r="L29069" s="14" t="str">
        <v/>
      </c>
      <c r="O29069" s="14" t="str">
        <v/>
      </c>
      <c r="P29069" s="14" t="str">
        <f ca="1"/>
        <v>Low Cap</v>
      </c>
    </row>
    <row r="29070" spans="11:16">
      <c r="K29070" s="14" t="str">
        <v/>
      </c>
      <c r="L29070" s="14" t="str">
        <v/>
      </c>
      <c r="O29070" s="14" t="str">
        <v/>
      </c>
      <c r="P29070" s="14" t="str">
        <f ca="1"/>
        <v>Low Cap</v>
      </c>
    </row>
    <row r="29071" spans="11:16">
      <c r="K29071" s="14" t="str">
        <v/>
      </c>
      <c r="L29071" s="14" t="str">
        <v/>
      </c>
      <c r="O29071" s="14" t="str">
        <v/>
      </c>
      <c r="P29071" s="14" t="str">
        <f ca="1"/>
        <v>Low Cap</v>
      </c>
    </row>
    <row r="29072" spans="11:16">
      <c r="K29072" s="14" t="str">
        <v/>
      </c>
      <c r="L29072" s="14" t="str">
        <v/>
      </c>
      <c r="O29072" s="14" t="str">
        <v/>
      </c>
      <c r="P29072" s="14" t="str">
        <f ca="1"/>
        <v>Low Cap</v>
      </c>
    </row>
    <row r="29073" spans="11:16">
      <c r="K29073" s="14" t="str">
        <v/>
      </c>
      <c r="L29073" s="14" t="str">
        <v/>
      </c>
      <c r="O29073" s="14" t="str">
        <v/>
      </c>
      <c r="P29073" s="14" t="str">
        <f ca="1"/>
        <v>Low Cap</v>
      </c>
    </row>
    <row r="29074" spans="11:16">
      <c r="K29074" s="14" t="str">
        <v/>
      </c>
      <c r="L29074" s="14" t="str">
        <v/>
      </c>
      <c r="O29074" s="14" t="str">
        <v/>
      </c>
      <c r="P29074" s="14" t="str">
        <f ca="1"/>
        <v>Low Cap</v>
      </c>
    </row>
    <row r="29075" spans="11:16">
      <c r="K29075" s="14" t="str">
        <v/>
      </c>
      <c r="L29075" s="14" t="str">
        <v/>
      </c>
      <c r="O29075" s="14" t="str">
        <v/>
      </c>
      <c r="P29075" s="14" t="str">
        <f ca="1"/>
        <v>Low Cap</v>
      </c>
    </row>
    <row r="29076" spans="11:16">
      <c r="K29076" s="14" t="str">
        <v/>
      </c>
      <c r="L29076" s="14" t="str">
        <v/>
      </c>
      <c r="O29076" s="14" t="str">
        <v/>
      </c>
      <c r="P29076" s="14" t="str">
        <f ca="1"/>
        <v>Low Cap</v>
      </c>
    </row>
    <row r="29077" spans="11:16">
      <c r="K29077" s="14" t="str">
        <v/>
      </c>
      <c r="L29077" s="14" t="str">
        <v/>
      </c>
      <c r="O29077" s="14" t="str">
        <v/>
      </c>
      <c r="P29077" s="14" t="str">
        <f ca="1"/>
        <v>Low Cap</v>
      </c>
    </row>
    <row r="29078" spans="11:16">
      <c r="K29078" s="14" t="str">
        <v/>
      </c>
      <c r="L29078" s="14" t="str">
        <v/>
      </c>
      <c r="O29078" s="14" t="str">
        <v/>
      </c>
      <c r="P29078" s="14" t="str">
        <f ca="1"/>
        <v>Low Cap</v>
      </c>
    </row>
    <row r="29079" spans="11:16">
      <c r="K29079" s="14" t="str">
        <v/>
      </c>
      <c r="L29079" s="14" t="str">
        <v/>
      </c>
      <c r="O29079" s="14" t="str">
        <v/>
      </c>
      <c r="P29079" s="14" t="str">
        <f ca="1"/>
        <v>Low Cap</v>
      </c>
    </row>
    <row r="29080" spans="11:16">
      <c r="K29080" s="14" t="str">
        <v/>
      </c>
      <c r="L29080" s="14" t="str">
        <v/>
      </c>
      <c r="O29080" s="14" t="str">
        <v/>
      </c>
      <c r="P29080" s="14" t="str">
        <f ca="1"/>
        <v>Low Cap</v>
      </c>
    </row>
    <row r="29081" spans="11:16">
      <c r="K29081" s="14" t="str">
        <v/>
      </c>
      <c r="L29081" s="14" t="str">
        <v/>
      </c>
      <c r="O29081" s="14" t="str">
        <v/>
      </c>
      <c r="P29081" s="14" t="str">
        <f ca="1"/>
        <v>Low Cap</v>
      </c>
    </row>
    <row r="29082" spans="11:16">
      <c r="K29082" s="14" t="str">
        <v/>
      </c>
      <c r="L29082" s="14" t="str">
        <v/>
      </c>
      <c r="O29082" s="14" t="str">
        <v/>
      </c>
      <c r="P29082" s="14" t="str">
        <f ca="1"/>
        <v>Low Cap</v>
      </c>
    </row>
    <row r="29083" spans="11:16">
      <c r="K29083" s="14" t="str">
        <v/>
      </c>
      <c r="L29083" s="14" t="str">
        <v/>
      </c>
      <c r="O29083" s="14" t="str">
        <v/>
      </c>
      <c r="P29083" s="14" t="str">
        <f ca="1"/>
        <v>Low Cap</v>
      </c>
    </row>
    <row r="29084" spans="11:16">
      <c r="K29084" s="14" t="str">
        <v/>
      </c>
      <c r="L29084" s="14" t="str">
        <v/>
      </c>
      <c r="O29084" s="14" t="str">
        <v/>
      </c>
      <c r="P29084" s="14" t="str">
        <f ca="1"/>
        <v>Low Cap</v>
      </c>
    </row>
    <row r="29085" spans="11:16">
      <c r="K29085" s="14" t="str">
        <v/>
      </c>
      <c r="L29085" s="14" t="str">
        <v/>
      </c>
      <c r="O29085" s="14" t="str">
        <v/>
      </c>
      <c r="P29085" s="14" t="str">
        <f ca="1"/>
        <v>Low Cap</v>
      </c>
    </row>
    <row r="29086" spans="11:16">
      <c r="K29086" s="14" t="str">
        <v/>
      </c>
      <c r="L29086" s="14" t="str">
        <v/>
      </c>
      <c r="O29086" s="14" t="str">
        <v/>
      </c>
      <c r="P29086" s="14" t="str">
        <f ca="1"/>
        <v>Low Cap</v>
      </c>
    </row>
    <row r="29087" spans="11:16">
      <c r="K29087" s="14" t="str">
        <v/>
      </c>
      <c r="L29087" s="14" t="str">
        <v/>
      </c>
      <c r="O29087" s="14" t="str">
        <v/>
      </c>
      <c r="P29087" s="14" t="str">
        <f ca="1"/>
        <v>Low Cap</v>
      </c>
    </row>
    <row r="29088" spans="11:16">
      <c r="K29088" s="14" t="str">
        <v/>
      </c>
      <c r="L29088" s="14" t="str">
        <v/>
      </c>
      <c r="O29088" s="14" t="str">
        <v/>
      </c>
      <c r="P29088" s="14" t="str">
        <f ca="1"/>
        <v>Low Cap</v>
      </c>
    </row>
    <row r="29089" spans="11:16">
      <c r="K29089" s="14" t="str">
        <v/>
      </c>
      <c r="L29089" s="14" t="str">
        <v/>
      </c>
      <c r="O29089" s="14" t="str">
        <v/>
      </c>
      <c r="P29089" s="14" t="str">
        <f ca="1"/>
        <v>Low Cap</v>
      </c>
    </row>
    <row r="29090" spans="11:16">
      <c r="K29090" s="14" t="str">
        <v/>
      </c>
      <c r="L29090" s="14" t="str">
        <v/>
      </c>
      <c r="O29090" s="14" t="str">
        <v/>
      </c>
      <c r="P29090" s="14" t="str">
        <f ca="1"/>
        <v>Low Cap</v>
      </c>
    </row>
    <row r="29091" spans="11:16">
      <c r="K29091" s="14" t="str">
        <v/>
      </c>
      <c r="L29091" s="14" t="str">
        <v/>
      </c>
      <c r="O29091" s="14" t="str">
        <v/>
      </c>
      <c r="P29091" s="14" t="str">
        <f ca="1"/>
        <v>Low Cap</v>
      </c>
    </row>
    <row r="29092" spans="11:16">
      <c r="K29092" s="14" t="str">
        <v/>
      </c>
      <c r="L29092" s="14" t="str">
        <v/>
      </c>
      <c r="O29092" s="14" t="str">
        <v/>
      </c>
      <c r="P29092" s="14" t="str">
        <f ca="1"/>
        <v>Low Cap</v>
      </c>
    </row>
    <row r="29093" spans="11:16">
      <c r="K29093" s="14" t="str">
        <v/>
      </c>
      <c r="L29093" s="14" t="str">
        <v/>
      </c>
      <c r="O29093" s="14" t="str">
        <v/>
      </c>
      <c r="P29093" s="14" t="str">
        <f ca="1"/>
        <v>Low Cap</v>
      </c>
    </row>
    <row r="29094" spans="11:16">
      <c r="K29094" s="14" t="str">
        <v/>
      </c>
      <c r="L29094" s="14" t="str">
        <v/>
      </c>
      <c r="O29094" s="14" t="str">
        <v/>
      </c>
      <c r="P29094" s="14" t="str">
        <f ca="1"/>
        <v>Low Cap</v>
      </c>
    </row>
    <row r="29095" spans="11:16">
      <c r="K29095" s="14" t="str">
        <v/>
      </c>
      <c r="L29095" s="14" t="str">
        <v/>
      </c>
      <c r="O29095" s="14" t="str">
        <v/>
      </c>
      <c r="P29095" s="14" t="str">
        <f ca="1"/>
        <v>Low Cap</v>
      </c>
    </row>
    <row r="29096" spans="11:16">
      <c r="K29096" s="14" t="str">
        <v/>
      </c>
      <c r="L29096" s="14" t="str">
        <v/>
      </c>
      <c r="O29096" s="14" t="str">
        <v/>
      </c>
      <c r="P29096" s="14" t="str">
        <f ca="1"/>
        <v>Low Cap</v>
      </c>
    </row>
    <row r="29097" spans="11:16">
      <c r="K29097" s="14" t="str">
        <v/>
      </c>
      <c r="L29097" s="14" t="str">
        <v/>
      </c>
      <c r="O29097" s="14" t="str">
        <v/>
      </c>
      <c r="P29097" s="14" t="str">
        <f ca="1"/>
        <v>Low Cap</v>
      </c>
    </row>
    <row r="29098" spans="11:16">
      <c r="K29098" s="14" t="str">
        <v/>
      </c>
      <c r="L29098" s="14" t="str">
        <v/>
      </c>
      <c r="O29098" s="14" t="str">
        <v/>
      </c>
      <c r="P29098" s="14" t="str">
        <f ca="1"/>
        <v>Low Cap</v>
      </c>
    </row>
    <row r="29099" spans="11:16">
      <c r="K29099" s="14" t="str">
        <v/>
      </c>
      <c r="L29099" s="14" t="str">
        <v/>
      </c>
      <c r="O29099" s="14" t="str">
        <v/>
      </c>
      <c r="P29099" s="14" t="str">
        <f ca="1"/>
        <v>Low Cap</v>
      </c>
    </row>
    <row r="29100" spans="11:16">
      <c r="K29100" s="14" t="str">
        <v/>
      </c>
      <c r="L29100" s="14" t="str">
        <v/>
      </c>
      <c r="O29100" s="14" t="str">
        <v/>
      </c>
      <c r="P29100" s="14" t="str">
        <f ca="1"/>
        <v>Low Cap</v>
      </c>
    </row>
    <row r="29101" spans="11:16">
      <c r="K29101" s="14" t="str">
        <v/>
      </c>
      <c r="L29101" s="14" t="str">
        <v/>
      </c>
      <c r="O29101" s="14" t="str">
        <v/>
      </c>
      <c r="P29101" s="14" t="str">
        <f ca="1"/>
        <v>Low Cap</v>
      </c>
    </row>
    <row r="29102" spans="11:16">
      <c r="K29102" s="14" t="str">
        <v/>
      </c>
      <c r="L29102" s="14" t="str">
        <v/>
      </c>
      <c r="O29102" s="14" t="str">
        <v/>
      </c>
      <c r="P29102" s="14" t="str">
        <f ca="1"/>
        <v>Low Cap</v>
      </c>
    </row>
    <row r="29103" spans="11:16">
      <c r="K29103" s="14" t="str">
        <v/>
      </c>
      <c r="L29103" s="14" t="str">
        <v/>
      </c>
      <c r="O29103" s="14" t="str">
        <v/>
      </c>
      <c r="P29103" s="14" t="str">
        <f ca="1"/>
        <v>Low Cap</v>
      </c>
    </row>
    <row r="29104" spans="11:16">
      <c r="K29104" s="14" t="str">
        <v/>
      </c>
      <c r="L29104" s="14" t="str">
        <v/>
      </c>
      <c r="O29104" s="14" t="str">
        <v/>
      </c>
      <c r="P29104" s="14" t="str">
        <f ca="1"/>
        <v>Low Cap</v>
      </c>
    </row>
    <row r="29105" spans="11:16">
      <c r="K29105" s="14" t="str">
        <v/>
      </c>
      <c r="L29105" s="14" t="str">
        <v/>
      </c>
      <c r="O29105" s="14" t="str">
        <v/>
      </c>
      <c r="P29105" s="14" t="str">
        <f ca="1"/>
        <v>Low Cap</v>
      </c>
    </row>
    <row r="29106" spans="11:16">
      <c r="K29106" s="14" t="str">
        <v/>
      </c>
      <c r="L29106" s="14" t="str">
        <v/>
      </c>
      <c r="O29106" s="14" t="str">
        <v/>
      </c>
      <c r="P29106" s="14" t="str">
        <f ca="1"/>
        <v>Low Cap</v>
      </c>
    </row>
    <row r="29107" spans="11:16">
      <c r="K29107" s="14" t="str">
        <v/>
      </c>
      <c r="L29107" s="14" t="str">
        <v/>
      </c>
      <c r="O29107" s="14" t="str">
        <v/>
      </c>
      <c r="P29107" s="14" t="str">
        <f ca="1"/>
        <v>Low Cap</v>
      </c>
    </row>
    <row r="29108" spans="11:16">
      <c r="K29108" s="14" t="str">
        <v/>
      </c>
      <c r="L29108" s="14" t="str">
        <v/>
      </c>
      <c r="O29108" s="14" t="str">
        <v/>
      </c>
      <c r="P29108" s="14" t="str">
        <f ca="1"/>
        <v>Low Cap</v>
      </c>
    </row>
    <row r="29109" spans="11:16">
      <c r="K29109" s="14" t="str">
        <v/>
      </c>
      <c r="L29109" s="14" t="str">
        <v/>
      </c>
      <c r="O29109" s="14" t="str">
        <v/>
      </c>
      <c r="P29109" s="14" t="str">
        <f ca="1"/>
        <v>Low Cap</v>
      </c>
    </row>
    <row r="29110" spans="11:16">
      <c r="K29110" s="14" t="str">
        <v/>
      </c>
      <c r="L29110" s="14" t="str">
        <v/>
      </c>
      <c r="O29110" s="14" t="str">
        <v/>
      </c>
      <c r="P29110" s="14" t="str">
        <f ca="1"/>
        <v>Low Cap</v>
      </c>
    </row>
    <row r="29111" spans="11:16">
      <c r="K29111" s="14" t="str">
        <v/>
      </c>
      <c r="L29111" s="14" t="str">
        <v/>
      </c>
      <c r="O29111" s="14" t="str">
        <v/>
      </c>
      <c r="P29111" s="14" t="str">
        <f ca="1"/>
        <v>Low Cap</v>
      </c>
    </row>
    <row r="29112" spans="11:16">
      <c r="K29112" s="14" t="str">
        <v/>
      </c>
      <c r="L29112" s="14" t="str">
        <v/>
      </c>
      <c r="O29112" s="14" t="str">
        <v/>
      </c>
      <c r="P29112" s="14" t="str">
        <f ca="1"/>
        <v>Low Cap</v>
      </c>
    </row>
    <row r="29113" spans="11:16">
      <c r="K29113" s="14" t="str">
        <v/>
      </c>
      <c r="L29113" s="14" t="str">
        <v/>
      </c>
      <c r="O29113" s="14" t="str">
        <v/>
      </c>
      <c r="P29113" s="14" t="str">
        <f ca="1"/>
        <v>Low Cap</v>
      </c>
    </row>
    <row r="29114" spans="11:16">
      <c r="K29114" s="14" t="str">
        <v/>
      </c>
      <c r="L29114" s="14" t="str">
        <v/>
      </c>
      <c r="O29114" s="14" t="str">
        <v/>
      </c>
      <c r="P29114" s="14" t="str">
        <f ca="1"/>
        <v>Low Cap</v>
      </c>
    </row>
    <row r="29115" spans="11:16">
      <c r="K29115" s="14" t="str">
        <v/>
      </c>
      <c r="L29115" s="14" t="str">
        <v/>
      </c>
      <c r="O29115" s="14" t="str">
        <v/>
      </c>
      <c r="P29115" s="14" t="str">
        <f ca="1"/>
        <v>Low Cap</v>
      </c>
    </row>
    <row r="29116" spans="11:16">
      <c r="K29116" s="14" t="str">
        <v/>
      </c>
      <c r="L29116" s="14" t="str">
        <v/>
      </c>
      <c r="O29116" s="14" t="str">
        <v/>
      </c>
      <c r="P29116" s="14" t="str">
        <f ca="1"/>
        <v>Low Cap</v>
      </c>
    </row>
    <row r="29117" spans="11:16">
      <c r="K29117" s="14" t="str">
        <v/>
      </c>
      <c r="L29117" s="14" t="str">
        <v/>
      </c>
      <c r="O29117" s="14" t="str">
        <v/>
      </c>
      <c r="P29117" s="14" t="str">
        <f ca="1"/>
        <v>Low Cap</v>
      </c>
    </row>
    <row r="29118" spans="11:16">
      <c r="K29118" s="14" t="str">
        <v/>
      </c>
      <c r="L29118" s="14" t="str">
        <v/>
      </c>
      <c r="O29118" s="14" t="str">
        <v/>
      </c>
      <c r="P29118" s="14" t="str">
        <f ca="1"/>
        <v>Low Cap</v>
      </c>
    </row>
    <row r="29119" spans="11:16">
      <c r="K29119" s="14" t="str">
        <v/>
      </c>
      <c r="L29119" s="14" t="str">
        <v/>
      </c>
      <c r="O29119" s="14" t="str">
        <v/>
      </c>
      <c r="P29119" s="14" t="str">
        <f ca="1"/>
        <v>Low Cap</v>
      </c>
    </row>
    <row r="29120" spans="11:16">
      <c r="K29120" s="14" t="str">
        <v/>
      </c>
      <c r="L29120" s="14" t="str">
        <v/>
      </c>
      <c r="O29120" s="14" t="str">
        <v/>
      </c>
      <c r="P29120" s="14" t="str">
        <f ca="1"/>
        <v>Low Cap</v>
      </c>
    </row>
    <row r="29121" spans="11:16">
      <c r="K29121" s="14" t="str">
        <v/>
      </c>
      <c r="L29121" s="14" t="str">
        <v/>
      </c>
      <c r="O29121" s="14" t="str">
        <v/>
      </c>
      <c r="P29121" s="14" t="str">
        <f ca="1"/>
        <v>Low Cap</v>
      </c>
    </row>
    <row r="29122" spans="11:16">
      <c r="K29122" s="14" t="str">
        <v/>
      </c>
      <c r="L29122" s="14" t="str">
        <v/>
      </c>
      <c r="O29122" s="14" t="str">
        <v/>
      </c>
      <c r="P29122" s="14" t="str">
        <f ca="1"/>
        <v>Low Cap</v>
      </c>
    </row>
    <row r="29123" spans="11:16">
      <c r="K29123" s="14" t="str">
        <v/>
      </c>
      <c r="L29123" s="14" t="str">
        <v/>
      </c>
      <c r="O29123" s="14" t="str">
        <v/>
      </c>
      <c r="P29123" s="14" t="str">
        <f ca="1"/>
        <v>Low Cap</v>
      </c>
    </row>
    <row r="29124" spans="11:16">
      <c r="K29124" s="14" t="str">
        <v/>
      </c>
      <c r="L29124" s="14" t="str">
        <v/>
      </c>
      <c r="O29124" s="14" t="str">
        <v/>
      </c>
      <c r="P29124" s="14" t="str">
        <f ca="1"/>
        <v>Low Cap</v>
      </c>
    </row>
    <row r="29125" spans="11:16">
      <c r="K29125" s="14" t="str">
        <v/>
      </c>
      <c r="L29125" s="14" t="str">
        <v/>
      </c>
      <c r="O29125" s="14" t="str">
        <v/>
      </c>
      <c r="P29125" s="14" t="str">
        <f ca="1"/>
        <v>Low Cap</v>
      </c>
    </row>
    <row r="29126" spans="11:16">
      <c r="K29126" s="14" t="str">
        <v/>
      </c>
      <c r="L29126" s="14" t="str">
        <v/>
      </c>
      <c r="O29126" s="14" t="str">
        <v/>
      </c>
      <c r="P29126" s="14" t="str">
        <f ca="1"/>
        <v>Low Cap</v>
      </c>
    </row>
    <row r="29127" spans="11:16">
      <c r="K29127" s="14" t="str">
        <v/>
      </c>
      <c r="L29127" s="14" t="str">
        <v/>
      </c>
      <c r="O29127" s="14" t="str">
        <v/>
      </c>
      <c r="P29127" s="14" t="str">
        <f ca="1"/>
        <v>Low Cap</v>
      </c>
    </row>
    <row r="29128" spans="11:16">
      <c r="K29128" s="14" t="str">
        <v/>
      </c>
      <c r="L29128" s="14" t="str">
        <v/>
      </c>
      <c r="O29128" s="14" t="str">
        <v/>
      </c>
      <c r="P29128" s="14" t="str">
        <f ca="1"/>
        <v>Low Cap</v>
      </c>
    </row>
    <row r="29129" spans="11:16">
      <c r="K29129" s="14" t="str">
        <v/>
      </c>
      <c r="L29129" s="14" t="str">
        <v/>
      </c>
      <c r="O29129" s="14" t="str">
        <v/>
      </c>
      <c r="P29129" s="14" t="str">
        <f ca="1"/>
        <v>Low Cap</v>
      </c>
    </row>
    <row r="29130" spans="11:16">
      <c r="K29130" s="14" t="str">
        <v/>
      </c>
      <c r="L29130" s="14" t="str">
        <v/>
      </c>
      <c r="O29130" s="14" t="str">
        <v/>
      </c>
      <c r="P29130" s="14" t="str">
        <f ca="1"/>
        <v>Low Cap</v>
      </c>
    </row>
    <row r="29131" spans="11:16">
      <c r="K29131" s="14" t="str">
        <v/>
      </c>
      <c r="L29131" s="14" t="str">
        <v/>
      </c>
      <c r="O29131" s="14" t="str">
        <v/>
      </c>
      <c r="P29131" s="14" t="str">
        <f ca="1"/>
        <v>Low Cap</v>
      </c>
    </row>
    <row r="29132" spans="11:16">
      <c r="K29132" s="14" t="str">
        <v/>
      </c>
      <c r="L29132" s="14" t="str">
        <v/>
      </c>
      <c r="O29132" s="14" t="str">
        <v/>
      </c>
      <c r="P29132" s="14" t="str">
        <f ca="1"/>
        <v>Low Cap</v>
      </c>
    </row>
    <row r="29133" spans="11:16">
      <c r="K29133" s="14" t="str">
        <v/>
      </c>
      <c r="L29133" s="14" t="str">
        <v/>
      </c>
      <c r="O29133" s="14" t="str">
        <v/>
      </c>
      <c r="P29133" s="14" t="str">
        <f ca="1"/>
        <v>Low Cap</v>
      </c>
    </row>
    <row r="29134" spans="11:16">
      <c r="K29134" s="14" t="str">
        <v/>
      </c>
      <c r="L29134" s="14" t="str">
        <v/>
      </c>
      <c r="O29134" s="14" t="str">
        <v/>
      </c>
      <c r="P29134" s="14" t="str">
        <f ca="1"/>
        <v>Low Cap</v>
      </c>
    </row>
    <row r="29135" spans="11:16">
      <c r="K29135" s="14" t="str">
        <v/>
      </c>
      <c r="L29135" s="14" t="str">
        <v/>
      </c>
      <c r="O29135" s="14" t="str">
        <v/>
      </c>
      <c r="P29135" s="14" t="str">
        <f ca="1"/>
        <v>Low Cap</v>
      </c>
    </row>
    <row r="29136" spans="11:16">
      <c r="K29136" s="14" t="str">
        <v/>
      </c>
      <c r="L29136" s="14" t="str">
        <v/>
      </c>
      <c r="O29136" s="14" t="str">
        <v/>
      </c>
      <c r="P29136" s="14" t="str">
        <f ca="1"/>
        <v>Low Cap</v>
      </c>
    </row>
    <row r="29137" spans="11:16">
      <c r="K29137" s="14" t="str">
        <v/>
      </c>
      <c r="L29137" s="14" t="str">
        <v/>
      </c>
      <c r="O29137" s="14" t="str">
        <v/>
      </c>
      <c r="P29137" s="14" t="str">
        <f ca="1"/>
        <v>Low Cap</v>
      </c>
    </row>
    <row r="29138" spans="11:16">
      <c r="K29138" s="14" t="str">
        <v/>
      </c>
      <c r="L29138" s="14" t="str">
        <v/>
      </c>
      <c r="O29138" s="14" t="str">
        <v/>
      </c>
      <c r="P29138" s="14" t="str">
        <f ca="1"/>
        <v>Low Cap</v>
      </c>
    </row>
    <row r="29139" spans="11:16">
      <c r="K29139" s="14" t="str">
        <v/>
      </c>
      <c r="L29139" s="14" t="str">
        <v/>
      </c>
      <c r="O29139" s="14" t="str">
        <v/>
      </c>
      <c r="P29139" s="14" t="str">
        <f ca="1"/>
        <v>Low Cap</v>
      </c>
    </row>
    <row r="29140" spans="11:16">
      <c r="K29140" s="14" t="str">
        <v/>
      </c>
      <c r="L29140" s="14" t="str">
        <v/>
      </c>
      <c r="O29140" s="14" t="str">
        <v/>
      </c>
      <c r="P29140" s="14" t="str">
        <f ca="1"/>
        <v>Low Cap</v>
      </c>
    </row>
    <row r="29141" spans="11:16">
      <c r="K29141" s="14" t="str">
        <v/>
      </c>
      <c r="L29141" s="14" t="str">
        <v/>
      </c>
      <c r="O29141" s="14" t="str">
        <v/>
      </c>
      <c r="P29141" s="14" t="str">
        <f ca="1"/>
        <v>Low Cap</v>
      </c>
    </row>
    <row r="29142" spans="11:16">
      <c r="K29142" s="14" t="str">
        <v/>
      </c>
      <c r="L29142" s="14" t="str">
        <v/>
      </c>
      <c r="O29142" s="14" t="str">
        <v/>
      </c>
      <c r="P29142" s="14" t="str">
        <f ca="1"/>
        <v>Low Cap</v>
      </c>
    </row>
    <row r="29143" spans="11:16">
      <c r="K29143" s="14" t="str">
        <v/>
      </c>
      <c r="L29143" s="14" t="str">
        <v/>
      </c>
      <c r="O29143" s="14" t="str">
        <v/>
      </c>
      <c r="P29143" s="14" t="str">
        <f ca="1"/>
        <v>Low Cap</v>
      </c>
    </row>
    <row r="29144" spans="11:16">
      <c r="K29144" s="14" t="str">
        <v/>
      </c>
      <c r="L29144" s="14" t="str">
        <v/>
      </c>
      <c r="O29144" s="14" t="str">
        <v/>
      </c>
      <c r="P29144" s="14" t="str">
        <f ca="1"/>
        <v>Low Cap</v>
      </c>
    </row>
    <row r="29145" spans="11:16">
      <c r="K29145" s="14" t="str">
        <v/>
      </c>
      <c r="L29145" s="14" t="str">
        <v/>
      </c>
      <c r="O29145" s="14" t="str">
        <v/>
      </c>
      <c r="P29145" s="14" t="str">
        <f ca="1"/>
        <v>Low Cap</v>
      </c>
    </row>
    <row r="29146" spans="11:16">
      <c r="K29146" s="14" t="str">
        <v/>
      </c>
      <c r="L29146" s="14" t="str">
        <v/>
      </c>
      <c r="O29146" s="14" t="str">
        <v/>
      </c>
      <c r="P29146" s="14" t="str">
        <f ca="1"/>
        <v>Low Cap</v>
      </c>
    </row>
    <row r="29147" spans="11:16">
      <c r="K29147" s="14" t="str">
        <v/>
      </c>
      <c r="L29147" s="14" t="str">
        <v/>
      </c>
      <c r="O29147" s="14" t="str">
        <v/>
      </c>
      <c r="P29147" s="14" t="str">
        <f ca="1"/>
        <v>Low Cap</v>
      </c>
    </row>
    <row r="29148" spans="11:16">
      <c r="K29148" s="14" t="str">
        <v/>
      </c>
      <c r="L29148" s="14" t="str">
        <v/>
      </c>
      <c r="O29148" s="14" t="str">
        <v/>
      </c>
      <c r="P29148" s="14" t="str">
        <f ca="1"/>
        <v>Low Cap</v>
      </c>
    </row>
    <row r="29149" spans="11:16">
      <c r="K29149" s="14" t="str">
        <v/>
      </c>
      <c r="L29149" s="14" t="str">
        <v/>
      </c>
      <c r="O29149" s="14" t="str">
        <v/>
      </c>
      <c r="P29149" s="14" t="str">
        <f ca="1"/>
        <v>Low Cap</v>
      </c>
    </row>
    <row r="29150" spans="11:16">
      <c r="K29150" s="14" t="str">
        <v/>
      </c>
      <c r="L29150" s="14" t="str">
        <v/>
      </c>
      <c r="O29150" s="14" t="str">
        <v/>
      </c>
      <c r="P29150" s="14" t="str">
        <f ca="1"/>
        <v>Low Cap</v>
      </c>
    </row>
    <row r="29151" spans="11:16">
      <c r="K29151" s="14" t="str">
        <v/>
      </c>
      <c r="L29151" s="14" t="str">
        <v/>
      </c>
      <c r="O29151" s="14" t="str">
        <v/>
      </c>
      <c r="P29151" s="14" t="str">
        <f ca="1"/>
        <v>Low Cap</v>
      </c>
    </row>
    <row r="29152" spans="11:16">
      <c r="K29152" s="14" t="str">
        <v/>
      </c>
      <c r="L29152" s="14" t="str">
        <v/>
      </c>
      <c r="O29152" s="14" t="str">
        <v/>
      </c>
      <c r="P29152" s="14" t="str">
        <f ca="1"/>
        <v>Low Cap</v>
      </c>
    </row>
    <row r="29153" spans="11:16">
      <c r="K29153" s="14" t="str">
        <v/>
      </c>
      <c r="L29153" s="14" t="str">
        <v/>
      </c>
      <c r="O29153" s="14" t="str">
        <v/>
      </c>
      <c r="P29153" s="14" t="str">
        <f ca="1"/>
        <v>Low Cap</v>
      </c>
    </row>
    <row r="29154" spans="11:16">
      <c r="K29154" s="14" t="str">
        <v/>
      </c>
      <c r="L29154" s="14" t="str">
        <v/>
      </c>
      <c r="O29154" s="14" t="str">
        <v/>
      </c>
      <c r="P29154" s="14" t="str">
        <f ca="1"/>
        <v>Low Cap</v>
      </c>
    </row>
    <row r="29155" spans="11:16">
      <c r="K29155" s="14" t="str">
        <v/>
      </c>
      <c r="L29155" s="14" t="str">
        <v/>
      </c>
      <c r="O29155" s="14" t="str">
        <v/>
      </c>
      <c r="P29155" s="14" t="str">
        <f ca="1"/>
        <v>Low Cap</v>
      </c>
    </row>
    <row r="29156" spans="11:16">
      <c r="K29156" s="14" t="str">
        <v/>
      </c>
      <c r="L29156" s="14" t="str">
        <v/>
      </c>
      <c r="O29156" s="14" t="str">
        <v/>
      </c>
      <c r="P29156" s="14" t="str">
        <f ca="1"/>
        <v>Low Cap</v>
      </c>
    </row>
    <row r="29157" spans="11:16">
      <c r="K29157" s="14" t="str">
        <v/>
      </c>
      <c r="L29157" s="14" t="str">
        <v/>
      </c>
      <c r="O29157" s="14" t="str">
        <v/>
      </c>
      <c r="P29157" s="14" t="str">
        <f ca="1"/>
        <v>Low Cap</v>
      </c>
    </row>
    <row r="29158" spans="11:16">
      <c r="K29158" s="14" t="str">
        <v/>
      </c>
      <c r="L29158" s="14" t="str">
        <v/>
      </c>
      <c r="O29158" s="14" t="str">
        <v/>
      </c>
      <c r="P29158" s="14" t="str">
        <f ca="1"/>
        <v>Low Cap</v>
      </c>
    </row>
    <row r="29159" spans="11:16">
      <c r="K29159" s="14" t="str">
        <v/>
      </c>
      <c r="L29159" s="14" t="str">
        <v/>
      </c>
      <c r="O29159" s="14" t="str">
        <v/>
      </c>
      <c r="P29159" s="14" t="str">
        <f ca="1"/>
        <v>Low Cap</v>
      </c>
    </row>
    <row r="29160" spans="11:16">
      <c r="K29160" s="14" t="str">
        <v/>
      </c>
      <c r="L29160" s="14" t="str">
        <v/>
      </c>
      <c r="O29160" s="14" t="str">
        <v/>
      </c>
      <c r="P29160" s="14" t="str">
        <f ca="1"/>
        <v>Low Cap</v>
      </c>
    </row>
    <row r="29161" spans="11:16">
      <c r="K29161" s="14" t="str">
        <v/>
      </c>
      <c r="L29161" s="14" t="str">
        <v/>
      </c>
      <c r="O29161" s="14" t="str">
        <v/>
      </c>
      <c r="P29161" s="14" t="str">
        <f ca="1"/>
        <v>Low Cap</v>
      </c>
    </row>
    <row r="29162" spans="11:16">
      <c r="K29162" s="14" t="str">
        <v/>
      </c>
      <c r="L29162" s="14" t="str">
        <v/>
      </c>
      <c r="O29162" s="14" t="str">
        <v/>
      </c>
      <c r="P29162" s="14" t="str">
        <f ca="1"/>
        <v>Low Cap</v>
      </c>
    </row>
    <row r="29163" spans="11:16">
      <c r="K29163" s="14" t="str">
        <v/>
      </c>
      <c r="L29163" s="14" t="str">
        <v/>
      </c>
      <c r="O29163" s="14" t="str">
        <v/>
      </c>
      <c r="P29163" s="14" t="str">
        <f ca="1"/>
        <v>Low Cap</v>
      </c>
    </row>
    <row r="29164" spans="11:16">
      <c r="K29164" s="14" t="str">
        <v/>
      </c>
      <c r="L29164" s="14" t="str">
        <v/>
      </c>
      <c r="O29164" s="14" t="str">
        <v/>
      </c>
      <c r="P29164" s="14" t="str">
        <f ca="1"/>
        <v>Low Cap</v>
      </c>
    </row>
    <row r="29165" spans="11:16">
      <c r="K29165" s="14" t="str">
        <v/>
      </c>
      <c r="L29165" s="14" t="str">
        <v/>
      </c>
      <c r="O29165" s="14" t="str">
        <v/>
      </c>
      <c r="P29165" s="14" t="str">
        <f ca="1"/>
        <v>Low Cap</v>
      </c>
    </row>
    <row r="29166" spans="11:16">
      <c r="K29166" s="14" t="str">
        <v/>
      </c>
      <c r="L29166" s="14" t="str">
        <v/>
      </c>
      <c r="O29166" s="14" t="str">
        <v/>
      </c>
      <c r="P29166" s="14" t="str">
        <f ca="1"/>
        <v>Low Cap</v>
      </c>
    </row>
    <row r="29167" spans="11:16">
      <c r="K29167" s="14" t="str">
        <v/>
      </c>
      <c r="L29167" s="14" t="str">
        <v/>
      </c>
      <c r="O29167" s="14" t="str">
        <v/>
      </c>
      <c r="P29167" s="14" t="str">
        <f ca="1"/>
        <v>Low Cap</v>
      </c>
    </row>
    <row r="29168" spans="11:16">
      <c r="K29168" s="14" t="str">
        <v/>
      </c>
      <c r="L29168" s="14" t="str">
        <v/>
      </c>
      <c r="O29168" s="14" t="str">
        <v/>
      </c>
      <c r="P29168" s="14" t="str">
        <f ca="1"/>
        <v>Low Cap</v>
      </c>
    </row>
    <row r="29169" spans="11:16">
      <c r="K29169" s="14" t="str">
        <v/>
      </c>
      <c r="L29169" s="14" t="str">
        <v/>
      </c>
      <c r="O29169" s="14" t="str">
        <v/>
      </c>
      <c r="P29169" s="14" t="str">
        <f ca="1"/>
        <v>Low Cap</v>
      </c>
    </row>
    <row r="29170" spans="11:16">
      <c r="K29170" s="14" t="str">
        <v/>
      </c>
      <c r="L29170" s="14" t="str">
        <v/>
      </c>
      <c r="O29170" s="14" t="str">
        <v/>
      </c>
      <c r="P29170" s="14" t="str">
        <f ca="1"/>
        <v>Low Cap</v>
      </c>
    </row>
    <row r="29171" spans="11:16">
      <c r="K29171" s="14" t="str">
        <v/>
      </c>
      <c r="L29171" s="14" t="str">
        <v/>
      </c>
      <c r="O29171" s="14" t="str">
        <v/>
      </c>
      <c r="P29171" s="14" t="str">
        <f ca="1"/>
        <v>Low Cap</v>
      </c>
    </row>
    <row r="29172" spans="11:16">
      <c r="K29172" s="14" t="str">
        <v/>
      </c>
      <c r="L29172" s="14" t="str">
        <v/>
      </c>
      <c r="O29172" s="14" t="str">
        <v/>
      </c>
      <c r="P29172" s="14" t="str">
        <f ca="1"/>
        <v>Low Cap</v>
      </c>
    </row>
    <row r="29173" spans="11:16">
      <c r="K29173" s="14" t="str">
        <v/>
      </c>
      <c r="L29173" s="14" t="str">
        <v/>
      </c>
      <c r="O29173" s="14" t="str">
        <v/>
      </c>
      <c r="P29173" s="14" t="str">
        <f ca="1"/>
        <v>Low Cap</v>
      </c>
    </row>
    <row r="29174" spans="11:16">
      <c r="K29174" s="14" t="str">
        <v/>
      </c>
      <c r="L29174" s="14" t="str">
        <v/>
      </c>
      <c r="O29174" s="14" t="str">
        <v/>
      </c>
      <c r="P29174" s="14" t="str">
        <f ca="1"/>
        <v>Low Cap</v>
      </c>
    </row>
    <row r="29175" spans="11:16">
      <c r="K29175" s="14" t="str">
        <v/>
      </c>
      <c r="L29175" s="14" t="str">
        <v/>
      </c>
      <c r="O29175" s="14" t="str">
        <v/>
      </c>
      <c r="P29175" s="14" t="str">
        <f ca="1"/>
        <v>Low Cap</v>
      </c>
    </row>
    <row r="29176" spans="11:16">
      <c r="K29176" s="14" t="str">
        <v/>
      </c>
      <c r="L29176" s="14" t="str">
        <v/>
      </c>
      <c r="O29176" s="14" t="str">
        <v/>
      </c>
      <c r="P29176" s="14" t="str">
        <f ca="1"/>
        <v>Low Cap</v>
      </c>
    </row>
    <row r="29177" spans="11:16">
      <c r="K29177" s="14" t="str">
        <v/>
      </c>
      <c r="L29177" s="14" t="str">
        <v/>
      </c>
      <c r="O29177" s="14" t="str">
        <v/>
      </c>
      <c r="P29177" s="14" t="str">
        <f ca="1"/>
        <v>Low Cap</v>
      </c>
    </row>
    <row r="29178" spans="11:16">
      <c r="K29178" s="14" t="str">
        <v/>
      </c>
      <c r="L29178" s="14" t="str">
        <v/>
      </c>
      <c r="O29178" s="14" t="str">
        <v/>
      </c>
      <c r="P29178" s="14" t="str">
        <f ca="1"/>
        <v>Low Cap</v>
      </c>
    </row>
    <row r="29179" spans="11:16">
      <c r="K29179" s="14" t="str">
        <v/>
      </c>
      <c r="L29179" s="14" t="str">
        <v/>
      </c>
      <c r="O29179" s="14" t="str">
        <v/>
      </c>
      <c r="P29179" s="14" t="str">
        <f ca="1"/>
        <v>Low Cap</v>
      </c>
    </row>
    <row r="29180" spans="11:16">
      <c r="K29180" s="14" t="str">
        <v/>
      </c>
      <c r="L29180" s="14" t="str">
        <v/>
      </c>
      <c r="O29180" s="14" t="str">
        <v/>
      </c>
      <c r="P29180" s="14" t="str">
        <f ca="1"/>
        <v>Low Cap</v>
      </c>
    </row>
    <row r="29181" spans="11:16">
      <c r="K29181" s="14" t="str">
        <v/>
      </c>
      <c r="L29181" s="14" t="str">
        <v/>
      </c>
      <c r="O29181" s="14" t="str">
        <v/>
      </c>
      <c r="P29181" s="14" t="str">
        <f ca="1"/>
        <v>Low Cap</v>
      </c>
    </row>
    <row r="29182" spans="11:16">
      <c r="K29182" s="14" t="str">
        <v/>
      </c>
      <c r="L29182" s="14" t="str">
        <v/>
      </c>
      <c r="O29182" s="14" t="str">
        <v/>
      </c>
      <c r="P29182" s="14" t="str">
        <f ca="1"/>
        <v>Low Cap</v>
      </c>
    </row>
    <row r="29183" spans="11:16">
      <c r="K29183" s="14" t="str">
        <v/>
      </c>
      <c r="L29183" s="14" t="str">
        <v/>
      </c>
      <c r="O29183" s="14" t="str">
        <v/>
      </c>
      <c r="P29183" s="14" t="str">
        <f ca="1"/>
        <v>Low Cap</v>
      </c>
    </row>
    <row r="29184" spans="11:16">
      <c r="K29184" s="14" t="str">
        <v/>
      </c>
      <c r="L29184" s="14" t="str">
        <v/>
      </c>
      <c r="O29184" s="14" t="str">
        <v/>
      </c>
      <c r="P29184" s="14" t="str">
        <f ca="1"/>
        <v>Low Cap</v>
      </c>
    </row>
    <row r="29185" spans="11:16">
      <c r="K29185" s="14" t="str">
        <v/>
      </c>
      <c r="L29185" s="14" t="str">
        <v/>
      </c>
      <c r="O29185" s="14" t="str">
        <v/>
      </c>
      <c r="P29185" s="14" t="str">
        <f ca="1"/>
        <v>Low Cap</v>
      </c>
    </row>
    <row r="29186" spans="11:16">
      <c r="K29186" s="14" t="str">
        <v/>
      </c>
      <c r="L29186" s="14" t="str">
        <v/>
      </c>
      <c r="O29186" s="14" t="str">
        <v/>
      </c>
      <c r="P29186" s="14" t="str">
        <f ca="1"/>
        <v>Low Cap</v>
      </c>
    </row>
    <row r="29187" spans="11:16">
      <c r="K29187" s="14" t="str">
        <v/>
      </c>
      <c r="L29187" s="14" t="str">
        <v/>
      </c>
      <c r="O29187" s="14" t="str">
        <v/>
      </c>
      <c r="P29187" s="14" t="str">
        <f ca="1"/>
        <v>Low Cap</v>
      </c>
    </row>
    <row r="29188" spans="11:16">
      <c r="K29188" s="14" t="str">
        <v/>
      </c>
      <c r="L29188" s="14" t="str">
        <v/>
      </c>
      <c r="O29188" s="14" t="str">
        <v/>
      </c>
      <c r="P29188" s="14" t="str">
        <f ca="1"/>
        <v>Low Cap</v>
      </c>
    </row>
    <row r="29189" spans="11:16">
      <c r="K29189" s="14" t="str">
        <v/>
      </c>
      <c r="L29189" s="14" t="str">
        <v/>
      </c>
      <c r="O29189" s="14" t="str">
        <v/>
      </c>
      <c r="P29189" s="14" t="str">
        <f ca="1"/>
        <v>Low Cap</v>
      </c>
    </row>
    <row r="29190" spans="11:16">
      <c r="K29190" s="14" t="str">
        <v/>
      </c>
      <c r="L29190" s="14" t="str">
        <v/>
      </c>
      <c r="O29190" s="14" t="str">
        <v/>
      </c>
      <c r="P29190" s="14" t="str">
        <f ca="1"/>
        <v>Low Cap</v>
      </c>
    </row>
    <row r="29191" spans="11:16">
      <c r="K29191" s="14" t="str">
        <v/>
      </c>
      <c r="L29191" s="14" t="str">
        <v/>
      </c>
      <c r="O29191" s="14" t="str">
        <v/>
      </c>
      <c r="P29191" s="14" t="str">
        <f ca="1"/>
        <v>Low Cap</v>
      </c>
    </row>
    <row r="29192" spans="11:16">
      <c r="K29192" s="14" t="str">
        <v/>
      </c>
      <c r="L29192" s="14" t="str">
        <v/>
      </c>
      <c r="O29192" s="14" t="str">
        <v/>
      </c>
      <c r="P29192" s="14" t="str">
        <f ca="1"/>
        <v>Low Cap</v>
      </c>
    </row>
    <row r="29193" spans="11:16">
      <c r="K29193" s="14" t="str">
        <v/>
      </c>
      <c r="L29193" s="14" t="str">
        <v/>
      </c>
      <c r="O29193" s="14" t="str">
        <v/>
      </c>
      <c r="P29193" s="14" t="str">
        <f ca="1"/>
        <v>Low Cap</v>
      </c>
    </row>
    <row r="29194" spans="11:16">
      <c r="K29194" s="14" t="str">
        <v/>
      </c>
      <c r="L29194" s="14" t="str">
        <v/>
      </c>
      <c r="O29194" s="14" t="str">
        <v/>
      </c>
      <c r="P29194" s="14" t="str">
        <f ca="1"/>
        <v>Low Cap</v>
      </c>
    </row>
    <row r="29195" spans="11:16">
      <c r="K29195" s="14" t="str">
        <v/>
      </c>
      <c r="L29195" s="14" t="str">
        <v/>
      </c>
      <c r="O29195" s="14" t="str">
        <v/>
      </c>
      <c r="P29195" s="14" t="str">
        <f ca="1"/>
        <v>Low Cap</v>
      </c>
    </row>
    <row r="29196" spans="11:16">
      <c r="K29196" s="14" t="str">
        <v/>
      </c>
      <c r="L29196" s="14" t="str">
        <v/>
      </c>
      <c r="O29196" s="14" t="str">
        <v/>
      </c>
      <c r="P29196" s="14" t="str">
        <f ca="1"/>
        <v>Low Cap</v>
      </c>
    </row>
    <row r="29197" spans="11:16">
      <c r="K29197" s="14" t="str">
        <v/>
      </c>
      <c r="L29197" s="14" t="str">
        <v/>
      </c>
      <c r="O29197" s="14" t="str">
        <v/>
      </c>
      <c r="P29197" s="14" t="str">
        <f ca="1"/>
        <v>Low Cap</v>
      </c>
    </row>
    <row r="29198" spans="11:16">
      <c r="K29198" s="14" t="str">
        <v/>
      </c>
      <c r="L29198" s="14" t="str">
        <v/>
      </c>
      <c r="O29198" s="14" t="str">
        <v/>
      </c>
      <c r="P29198" s="14" t="str">
        <f ca="1"/>
        <v>Low Cap</v>
      </c>
    </row>
    <row r="29199" spans="11:16">
      <c r="K29199" s="14" t="str">
        <v/>
      </c>
      <c r="L29199" s="14" t="str">
        <v/>
      </c>
      <c r="O29199" s="14" t="str">
        <v/>
      </c>
      <c r="P29199" s="14" t="str">
        <f ca="1"/>
        <v>Low Cap</v>
      </c>
    </row>
    <row r="29200" spans="11:16">
      <c r="K29200" s="14" t="str">
        <v/>
      </c>
      <c r="L29200" s="14" t="str">
        <v/>
      </c>
      <c r="O29200" s="14" t="str">
        <v/>
      </c>
      <c r="P29200" s="14" t="str">
        <f ca="1"/>
        <v>Low Cap</v>
      </c>
    </row>
    <row r="29201" spans="11:16">
      <c r="K29201" s="14" t="str">
        <v/>
      </c>
      <c r="L29201" s="14" t="str">
        <v/>
      </c>
      <c r="O29201" s="14" t="str">
        <v/>
      </c>
      <c r="P29201" s="14" t="str">
        <f ca="1"/>
        <v>Low Cap</v>
      </c>
    </row>
    <row r="29202" spans="11:16">
      <c r="K29202" s="14" t="str">
        <v/>
      </c>
      <c r="L29202" s="14" t="str">
        <v/>
      </c>
      <c r="O29202" s="14" t="str">
        <v/>
      </c>
      <c r="P29202" s="14" t="str">
        <f ca="1"/>
        <v>Low Cap</v>
      </c>
    </row>
    <row r="29203" spans="11:16">
      <c r="K29203" s="14" t="str">
        <v/>
      </c>
      <c r="L29203" s="14" t="str">
        <v/>
      </c>
      <c r="O29203" s="14" t="str">
        <v/>
      </c>
      <c r="P29203" s="14" t="str">
        <f ca="1"/>
        <v>Low Cap</v>
      </c>
    </row>
    <row r="29204" spans="11:16">
      <c r="K29204" s="14" t="str">
        <v/>
      </c>
      <c r="L29204" s="14" t="str">
        <v/>
      </c>
      <c r="O29204" s="14" t="str">
        <v/>
      </c>
      <c r="P29204" s="14" t="str">
        <f ca="1"/>
        <v>Low Cap</v>
      </c>
    </row>
    <row r="29205" spans="11:16">
      <c r="K29205" s="14" t="str">
        <v/>
      </c>
      <c r="L29205" s="14" t="str">
        <v/>
      </c>
      <c r="O29205" s="14" t="str">
        <v/>
      </c>
      <c r="P29205" s="14" t="str">
        <f ca="1"/>
        <v>Low Cap</v>
      </c>
    </row>
    <row r="29206" spans="11:16">
      <c r="K29206" s="14" t="str">
        <v/>
      </c>
      <c r="L29206" s="14" t="str">
        <v/>
      </c>
      <c r="O29206" s="14" t="str">
        <v/>
      </c>
      <c r="P29206" s="14" t="str">
        <f ca="1"/>
        <v>Low Cap</v>
      </c>
    </row>
    <row r="29207" spans="11:16">
      <c r="K29207" s="14" t="str">
        <v/>
      </c>
      <c r="L29207" s="14" t="str">
        <v/>
      </c>
      <c r="O29207" s="14" t="str">
        <v/>
      </c>
      <c r="P29207" s="14" t="str">
        <f ca="1"/>
        <v>Low Cap</v>
      </c>
    </row>
    <row r="29208" spans="11:16">
      <c r="K29208" s="14" t="str">
        <v/>
      </c>
      <c r="L29208" s="14" t="str">
        <v/>
      </c>
      <c r="O29208" s="14" t="str">
        <v/>
      </c>
      <c r="P29208" s="14" t="str">
        <f ca="1"/>
        <v>Low Cap</v>
      </c>
    </row>
    <row r="29209" spans="11:16">
      <c r="K29209" s="14" t="str">
        <v/>
      </c>
      <c r="L29209" s="14" t="str">
        <v/>
      </c>
      <c r="O29209" s="14" t="str">
        <v/>
      </c>
      <c r="P29209" s="14" t="str">
        <f ca="1"/>
        <v>Low Cap</v>
      </c>
    </row>
    <row r="29210" spans="11:16">
      <c r="K29210" s="14" t="str">
        <v/>
      </c>
      <c r="L29210" s="14" t="str">
        <v/>
      </c>
      <c r="O29210" s="14" t="str">
        <v/>
      </c>
      <c r="P29210" s="14" t="str">
        <f ca="1"/>
        <v>Low Cap</v>
      </c>
    </row>
    <row r="29211" spans="11:16">
      <c r="K29211" s="14" t="str">
        <v/>
      </c>
      <c r="L29211" s="14" t="str">
        <v/>
      </c>
      <c r="O29211" s="14" t="str">
        <v/>
      </c>
      <c r="P29211" s="14" t="str">
        <f ca="1"/>
        <v>Low Cap</v>
      </c>
    </row>
    <row r="29212" spans="11:16">
      <c r="K29212" s="14" t="str">
        <v/>
      </c>
      <c r="L29212" s="14" t="str">
        <v/>
      </c>
      <c r="O29212" s="14" t="str">
        <v/>
      </c>
      <c r="P29212" s="14" t="str">
        <f ca="1"/>
        <v>Low Cap</v>
      </c>
    </row>
    <row r="29213" spans="11:16">
      <c r="K29213" s="14" t="str">
        <v/>
      </c>
      <c r="L29213" s="14" t="str">
        <v/>
      </c>
      <c r="O29213" s="14" t="str">
        <v/>
      </c>
      <c r="P29213" s="14" t="str">
        <f ca="1"/>
        <v>Low Cap</v>
      </c>
    </row>
    <row r="29214" spans="11:16">
      <c r="K29214" s="14" t="str">
        <v/>
      </c>
      <c r="L29214" s="14" t="str">
        <v/>
      </c>
      <c r="O29214" s="14" t="str">
        <v/>
      </c>
      <c r="P29214" s="14" t="str">
        <f ca="1"/>
        <v>Low Cap</v>
      </c>
    </row>
    <row r="29215" spans="11:16">
      <c r="K29215" s="14" t="str">
        <v/>
      </c>
      <c r="L29215" s="14" t="str">
        <v/>
      </c>
      <c r="O29215" s="14" t="str">
        <v/>
      </c>
      <c r="P29215" s="14" t="str">
        <f ca="1"/>
        <v>Low Cap</v>
      </c>
    </row>
    <row r="29216" spans="11:16">
      <c r="K29216" s="14" t="str">
        <v/>
      </c>
      <c r="L29216" s="14" t="str">
        <v/>
      </c>
      <c r="O29216" s="14" t="str">
        <v/>
      </c>
      <c r="P29216" s="14" t="str">
        <f ca="1"/>
        <v>Low Cap</v>
      </c>
    </row>
    <row r="29217" spans="11:16">
      <c r="K29217" s="14" t="str">
        <v/>
      </c>
      <c r="L29217" s="14" t="str">
        <v/>
      </c>
      <c r="O29217" s="14" t="str">
        <v/>
      </c>
      <c r="P29217" s="14" t="str">
        <f ca="1"/>
        <v>Low Cap</v>
      </c>
    </row>
    <row r="29218" spans="11:16">
      <c r="K29218" s="14" t="str">
        <v/>
      </c>
      <c r="L29218" s="14" t="str">
        <v/>
      </c>
      <c r="O29218" s="14" t="str">
        <v/>
      </c>
      <c r="P29218" s="14" t="str">
        <f ca="1"/>
        <v>Low Cap</v>
      </c>
    </row>
    <row r="29219" spans="11:16">
      <c r="K29219" s="14" t="str">
        <v/>
      </c>
      <c r="L29219" s="14" t="str">
        <v/>
      </c>
      <c r="O29219" s="14" t="str">
        <v/>
      </c>
      <c r="P29219" s="14" t="str">
        <f ca="1"/>
        <v>Low Cap</v>
      </c>
    </row>
    <row r="29220" spans="11:16">
      <c r="K29220" s="14" t="str">
        <v/>
      </c>
      <c r="L29220" s="14" t="str">
        <v/>
      </c>
      <c r="O29220" s="14" t="str">
        <v/>
      </c>
      <c r="P29220" s="14" t="str">
        <f ca="1"/>
        <v>Low Cap</v>
      </c>
    </row>
    <row r="29221" spans="11:16">
      <c r="K29221" s="14" t="str">
        <v/>
      </c>
      <c r="L29221" s="14" t="str">
        <v/>
      </c>
      <c r="O29221" s="14" t="str">
        <v/>
      </c>
      <c r="P29221" s="14" t="str">
        <f ca="1"/>
        <v>Low Cap</v>
      </c>
    </row>
    <row r="29222" spans="11:16">
      <c r="K29222" s="14" t="str">
        <v/>
      </c>
      <c r="L29222" s="14" t="str">
        <v/>
      </c>
      <c r="O29222" s="14" t="str">
        <v/>
      </c>
      <c r="P29222" s="14" t="str">
        <f ca="1"/>
        <v>Low Cap</v>
      </c>
    </row>
    <row r="29223" spans="11:16">
      <c r="K29223" s="14" t="str">
        <v/>
      </c>
      <c r="L29223" s="14" t="str">
        <v/>
      </c>
      <c r="O29223" s="14" t="str">
        <v/>
      </c>
      <c r="P29223" s="14" t="str">
        <f ca="1"/>
        <v>Low Cap</v>
      </c>
    </row>
    <row r="29224" spans="11:16">
      <c r="K29224" s="14" t="str">
        <v/>
      </c>
      <c r="L29224" s="14" t="str">
        <v/>
      </c>
      <c r="O29224" s="14" t="str">
        <v/>
      </c>
      <c r="P29224" s="14" t="str">
        <f ca="1"/>
        <v>Low Cap</v>
      </c>
    </row>
    <row r="29225" spans="11:16">
      <c r="K29225" s="14" t="str">
        <v/>
      </c>
      <c r="L29225" s="14" t="str">
        <v/>
      </c>
      <c r="O29225" s="14" t="str">
        <v/>
      </c>
      <c r="P29225" s="14" t="str">
        <f ca="1"/>
        <v>Low Cap</v>
      </c>
    </row>
    <row r="29226" spans="11:16">
      <c r="K29226" s="14" t="str">
        <v/>
      </c>
      <c r="L29226" s="14" t="str">
        <v/>
      </c>
      <c r="O29226" s="14" t="str">
        <v/>
      </c>
      <c r="P29226" s="14" t="str">
        <f ca="1"/>
        <v>Low Cap</v>
      </c>
    </row>
    <row r="29227" spans="11:16">
      <c r="K29227" s="14" t="str">
        <v/>
      </c>
      <c r="L29227" s="14" t="str">
        <v/>
      </c>
      <c r="O29227" s="14" t="str">
        <v/>
      </c>
      <c r="P29227" s="14" t="str">
        <f ca="1"/>
        <v>Low Cap</v>
      </c>
    </row>
    <row r="29228" spans="11:16">
      <c r="K29228" s="14" t="str">
        <v/>
      </c>
      <c r="L29228" s="14" t="str">
        <v/>
      </c>
      <c r="O29228" s="14" t="str">
        <v/>
      </c>
      <c r="P29228" s="14" t="str">
        <f ca="1"/>
        <v>Low Cap</v>
      </c>
    </row>
    <row r="29229" spans="11:16">
      <c r="K29229" s="14" t="str">
        <v/>
      </c>
      <c r="L29229" s="14" t="str">
        <v/>
      </c>
      <c r="O29229" s="14" t="str">
        <v/>
      </c>
      <c r="P29229" s="14" t="str">
        <f ca="1"/>
        <v>Low Cap</v>
      </c>
    </row>
    <row r="29230" spans="11:16">
      <c r="K29230" s="14" t="str">
        <v/>
      </c>
      <c r="L29230" s="14" t="str">
        <v/>
      </c>
      <c r="O29230" s="14" t="str">
        <v/>
      </c>
      <c r="P29230" s="14" t="str">
        <f ca="1"/>
        <v>Low Cap</v>
      </c>
    </row>
    <row r="29231" spans="11:16">
      <c r="K29231" s="14" t="str">
        <v/>
      </c>
      <c r="L29231" s="14" t="str">
        <v/>
      </c>
      <c r="O29231" s="14" t="str">
        <v/>
      </c>
      <c r="P29231" s="14" t="str">
        <f ca="1"/>
        <v>Low Cap</v>
      </c>
    </row>
    <row r="29232" spans="11:16">
      <c r="K29232" s="14" t="str">
        <v/>
      </c>
      <c r="L29232" s="14" t="str">
        <v/>
      </c>
      <c r="O29232" s="14" t="str">
        <v/>
      </c>
      <c r="P29232" s="14" t="str">
        <f ca="1"/>
        <v>Low Cap</v>
      </c>
    </row>
    <row r="29233" spans="11:16">
      <c r="K29233" s="14" t="str">
        <v/>
      </c>
      <c r="L29233" s="14" t="str">
        <v/>
      </c>
      <c r="O29233" s="14" t="str">
        <v/>
      </c>
      <c r="P29233" s="14" t="str">
        <f ca="1"/>
        <v>Low Cap</v>
      </c>
    </row>
    <row r="29234" spans="11:16">
      <c r="K29234" s="14" t="str">
        <v/>
      </c>
      <c r="L29234" s="14" t="str">
        <v/>
      </c>
      <c r="O29234" s="14" t="str">
        <v/>
      </c>
      <c r="P29234" s="14" t="str">
        <f ca="1"/>
        <v>Low Cap</v>
      </c>
    </row>
    <row r="29235" spans="11:16">
      <c r="K29235" s="14" t="str">
        <v/>
      </c>
      <c r="L29235" s="14" t="str">
        <v/>
      </c>
      <c r="O29235" s="14" t="str">
        <v/>
      </c>
      <c r="P29235" s="14" t="str">
        <f ca="1"/>
        <v>Low Cap</v>
      </c>
    </row>
    <row r="29236" spans="11:16">
      <c r="K29236" s="14" t="str">
        <v/>
      </c>
      <c r="L29236" s="14" t="str">
        <v/>
      </c>
      <c r="O29236" s="14" t="str">
        <v/>
      </c>
      <c r="P29236" s="14" t="str">
        <f ca="1"/>
        <v>Low Cap</v>
      </c>
    </row>
    <row r="29237" spans="11:16">
      <c r="K29237" s="14" t="str">
        <v/>
      </c>
      <c r="L29237" s="14" t="str">
        <v/>
      </c>
      <c r="O29237" s="14" t="str">
        <v/>
      </c>
      <c r="P29237" s="14" t="str">
        <f ca="1"/>
        <v>Low Cap</v>
      </c>
    </row>
    <row r="29238" spans="11:16">
      <c r="K29238" s="14" t="str">
        <v/>
      </c>
      <c r="L29238" s="14" t="str">
        <v/>
      </c>
      <c r="O29238" s="14" t="str">
        <v/>
      </c>
      <c r="P29238" s="14" t="str">
        <f ca="1"/>
        <v>Low Cap</v>
      </c>
    </row>
    <row r="29239" spans="11:16">
      <c r="K29239" s="14" t="str">
        <v/>
      </c>
      <c r="L29239" s="14" t="str">
        <v/>
      </c>
      <c r="O29239" s="14" t="str">
        <v/>
      </c>
      <c r="P29239" s="14" t="str">
        <f ca="1"/>
        <v>Low Cap</v>
      </c>
    </row>
    <row r="29240" spans="11:16">
      <c r="K29240" s="14" t="str">
        <v/>
      </c>
      <c r="L29240" s="14" t="str">
        <v/>
      </c>
      <c r="O29240" s="14" t="str">
        <v/>
      </c>
      <c r="P29240" s="14" t="str">
        <f ca="1"/>
        <v>Low Cap</v>
      </c>
    </row>
    <row r="29241" spans="11:16">
      <c r="K29241" s="14" t="str">
        <v/>
      </c>
      <c r="L29241" s="14" t="str">
        <v/>
      </c>
      <c r="O29241" s="14" t="str">
        <v/>
      </c>
      <c r="P29241" s="14" t="str">
        <f ca="1"/>
        <v>Low Cap</v>
      </c>
    </row>
    <row r="29242" spans="11:16">
      <c r="K29242" s="14" t="str">
        <v/>
      </c>
      <c r="L29242" s="14" t="str">
        <v/>
      </c>
      <c r="O29242" s="14" t="str">
        <v/>
      </c>
      <c r="P29242" s="14" t="str">
        <f ca="1"/>
        <v>Low Cap</v>
      </c>
    </row>
    <row r="29243" spans="11:16">
      <c r="K29243" s="14" t="str">
        <v/>
      </c>
      <c r="L29243" s="14" t="str">
        <v/>
      </c>
      <c r="O29243" s="14" t="str">
        <v/>
      </c>
      <c r="P29243" s="14" t="str">
        <f ca="1"/>
        <v>Low Cap</v>
      </c>
    </row>
    <row r="29244" spans="11:16">
      <c r="K29244" s="14" t="str">
        <v/>
      </c>
      <c r="L29244" s="14" t="str">
        <v/>
      </c>
      <c r="O29244" s="14" t="str">
        <v/>
      </c>
      <c r="P29244" s="14" t="str">
        <f ca="1"/>
        <v>Low Cap</v>
      </c>
    </row>
    <row r="29245" spans="11:16">
      <c r="K29245" s="14" t="str">
        <v/>
      </c>
      <c r="L29245" s="14" t="str">
        <v/>
      </c>
      <c r="O29245" s="14" t="str">
        <v/>
      </c>
      <c r="P29245" s="14" t="str">
        <f ca="1"/>
        <v>Low Cap</v>
      </c>
    </row>
    <row r="29246" spans="11:16">
      <c r="K29246" s="14" t="str">
        <v/>
      </c>
      <c r="L29246" s="14" t="str">
        <v/>
      </c>
      <c r="O29246" s="14" t="str">
        <v/>
      </c>
      <c r="P29246" s="14" t="str">
        <f ca="1"/>
        <v>Low Cap</v>
      </c>
    </row>
    <row r="29247" spans="11:16">
      <c r="K29247" s="14" t="str">
        <v/>
      </c>
      <c r="L29247" s="14" t="str">
        <v/>
      </c>
      <c r="O29247" s="14" t="str">
        <v/>
      </c>
      <c r="P29247" s="14" t="str">
        <f ca="1"/>
        <v>Low Cap</v>
      </c>
    </row>
    <row r="29248" spans="11:16">
      <c r="K29248" s="14" t="str">
        <v/>
      </c>
      <c r="L29248" s="14" t="str">
        <v/>
      </c>
      <c r="O29248" s="14" t="str">
        <v/>
      </c>
      <c r="P29248" s="14" t="str">
        <f ca="1"/>
        <v>Low Cap</v>
      </c>
    </row>
    <row r="29249" spans="11:16">
      <c r="K29249" s="14" t="str">
        <v/>
      </c>
      <c r="L29249" s="14" t="str">
        <v/>
      </c>
      <c r="O29249" s="14" t="str">
        <v/>
      </c>
      <c r="P29249" s="14" t="str">
        <f ca="1"/>
        <v>Low Cap</v>
      </c>
    </row>
    <row r="29250" spans="11:16">
      <c r="K29250" s="14" t="str">
        <v/>
      </c>
      <c r="L29250" s="14" t="str">
        <v/>
      </c>
      <c r="O29250" s="14" t="str">
        <v/>
      </c>
      <c r="P29250" s="14" t="str">
        <f ca="1"/>
        <v>Low Cap</v>
      </c>
    </row>
    <row r="29251" spans="11:16">
      <c r="K29251" s="14" t="str">
        <v/>
      </c>
      <c r="L29251" s="14" t="str">
        <v/>
      </c>
      <c r="O29251" s="14" t="str">
        <v/>
      </c>
      <c r="P29251" s="14" t="str">
        <f ca="1"/>
        <v>Low Cap</v>
      </c>
    </row>
    <row r="29252" spans="11:16">
      <c r="K29252" s="14" t="str">
        <v/>
      </c>
      <c r="L29252" s="14" t="str">
        <v/>
      </c>
      <c r="O29252" s="14" t="str">
        <v/>
      </c>
      <c r="P29252" s="14" t="str">
        <f ca="1"/>
        <v>Low Cap</v>
      </c>
    </row>
    <row r="29253" spans="11:16">
      <c r="K29253" s="14" t="str">
        <v/>
      </c>
      <c r="L29253" s="14" t="str">
        <v/>
      </c>
      <c r="O29253" s="14" t="str">
        <v/>
      </c>
      <c r="P29253" s="14" t="str">
        <f ca="1"/>
        <v>Low Cap</v>
      </c>
    </row>
    <row r="29254" spans="11:16">
      <c r="K29254" s="14" t="str">
        <v/>
      </c>
      <c r="L29254" s="14" t="str">
        <v/>
      </c>
      <c r="O29254" s="14" t="str">
        <v/>
      </c>
      <c r="P29254" s="14" t="str">
        <f ca="1"/>
        <v>Low Cap</v>
      </c>
    </row>
    <row r="29255" spans="11:16">
      <c r="K29255" s="14" t="str">
        <v/>
      </c>
      <c r="L29255" s="14" t="str">
        <v/>
      </c>
      <c r="O29255" s="14" t="str">
        <v/>
      </c>
      <c r="P29255" s="14" t="str">
        <f ca="1"/>
        <v>Low Cap</v>
      </c>
    </row>
    <row r="29256" spans="11:16">
      <c r="K29256" s="14" t="str">
        <v/>
      </c>
      <c r="L29256" s="14" t="str">
        <v/>
      </c>
      <c r="O29256" s="14" t="str">
        <v/>
      </c>
      <c r="P29256" s="14" t="str">
        <f ca="1"/>
        <v>Low Cap</v>
      </c>
    </row>
    <row r="29257" spans="11:16">
      <c r="K29257" s="14" t="str">
        <v/>
      </c>
      <c r="L29257" s="14" t="str">
        <v/>
      </c>
      <c r="O29257" s="14" t="str">
        <v/>
      </c>
      <c r="P29257" s="14" t="str">
        <f ca="1"/>
        <v>Low Cap</v>
      </c>
    </row>
    <row r="29258" spans="11:16">
      <c r="K29258" s="14" t="str">
        <v/>
      </c>
      <c r="L29258" s="14" t="str">
        <v/>
      </c>
      <c r="O29258" s="14" t="str">
        <v/>
      </c>
      <c r="P29258" s="14" t="str">
        <f ca="1"/>
        <v>Low Cap</v>
      </c>
    </row>
    <row r="29259" spans="11:16">
      <c r="K29259" s="14" t="str">
        <v/>
      </c>
      <c r="L29259" s="14" t="str">
        <v/>
      </c>
      <c r="O29259" s="14" t="str">
        <v/>
      </c>
      <c r="P29259" s="14" t="str">
        <f ca="1"/>
        <v>Low Cap</v>
      </c>
    </row>
    <row r="29260" spans="11:16">
      <c r="K29260" s="14" t="str">
        <v/>
      </c>
      <c r="L29260" s="14" t="str">
        <v/>
      </c>
      <c r="O29260" s="14" t="str">
        <v/>
      </c>
      <c r="P29260" s="14" t="str">
        <f ca="1"/>
        <v>Low Cap</v>
      </c>
    </row>
    <row r="29261" spans="11:16">
      <c r="K29261" s="14" t="str">
        <v/>
      </c>
      <c r="L29261" s="14" t="str">
        <v/>
      </c>
      <c r="O29261" s="14" t="str">
        <v/>
      </c>
      <c r="P29261" s="14" t="str">
        <f ca="1"/>
        <v>Low Cap</v>
      </c>
    </row>
    <row r="29262" spans="11:16">
      <c r="K29262" s="14" t="str">
        <v/>
      </c>
      <c r="L29262" s="14" t="str">
        <v/>
      </c>
      <c r="O29262" s="14" t="str">
        <v/>
      </c>
      <c r="P29262" s="14" t="str">
        <f ca="1"/>
        <v>Low Cap</v>
      </c>
    </row>
    <row r="29263" spans="11:16">
      <c r="K29263" s="14" t="str">
        <v/>
      </c>
      <c r="L29263" s="14" t="str">
        <v/>
      </c>
      <c r="O29263" s="14" t="str">
        <v/>
      </c>
      <c r="P29263" s="14" t="str">
        <f ca="1"/>
        <v>Low Cap</v>
      </c>
    </row>
    <row r="29264" spans="11:16">
      <c r="K29264" s="14" t="str">
        <v/>
      </c>
      <c r="L29264" s="14" t="str">
        <v/>
      </c>
      <c r="O29264" s="14" t="str">
        <v/>
      </c>
      <c r="P29264" s="14" t="str">
        <f ca="1"/>
        <v>Low Cap</v>
      </c>
    </row>
    <row r="29265" spans="11:16">
      <c r="K29265" s="14" t="str">
        <v/>
      </c>
      <c r="L29265" s="14" t="str">
        <v/>
      </c>
      <c r="O29265" s="14" t="str">
        <v/>
      </c>
      <c r="P29265" s="14" t="str">
        <f ca="1"/>
        <v>Low Cap</v>
      </c>
    </row>
    <row r="29266" spans="11:16">
      <c r="K29266" s="14" t="str">
        <v/>
      </c>
      <c r="L29266" s="14" t="str">
        <v/>
      </c>
      <c r="O29266" s="14" t="str">
        <v/>
      </c>
      <c r="P29266" s="14" t="str">
        <f ca="1"/>
        <v>Low Cap</v>
      </c>
    </row>
    <row r="29267" spans="11:16">
      <c r="K29267" s="14" t="str">
        <v/>
      </c>
      <c r="L29267" s="14" t="str">
        <v/>
      </c>
      <c r="O29267" s="14" t="str">
        <v/>
      </c>
      <c r="P29267" s="14" t="str">
        <f ca="1"/>
        <v>Low Cap</v>
      </c>
    </row>
    <row r="29268" spans="11:16">
      <c r="K29268" s="14" t="str">
        <v/>
      </c>
      <c r="L29268" s="14" t="str">
        <v/>
      </c>
      <c r="O29268" s="14" t="str">
        <v/>
      </c>
      <c r="P29268" s="14" t="str">
        <f ca="1"/>
        <v>Low Cap</v>
      </c>
    </row>
    <row r="29269" spans="11:16">
      <c r="K29269" s="14" t="str">
        <v/>
      </c>
      <c r="L29269" s="14" t="str">
        <v/>
      </c>
      <c r="O29269" s="14" t="str">
        <v/>
      </c>
      <c r="P29269" s="14" t="str">
        <f ca="1"/>
        <v>Low Cap</v>
      </c>
    </row>
    <row r="29270" spans="11:16">
      <c r="K29270" s="14" t="str">
        <v/>
      </c>
      <c r="L29270" s="14" t="str">
        <v/>
      </c>
      <c r="O29270" s="14" t="str">
        <v/>
      </c>
      <c r="P29270" s="14" t="str">
        <f ca="1"/>
        <v>Low Cap</v>
      </c>
    </row>
    <row r="29271" spans="11:16">
      <c r="K29271" s="14" t="str">
        <v/>
      </c>
      <c r="L29271" s="14" t="str">
        <v/>
      </c>
      <c r="O29271" s="14" t="str">
        <v/>
      </c>
      <c r="P29271" s="14" t="str">
        <f ca="1"/>
        <v>Low Cap</v>
      </c>
    </row>
    <row r="29272" spans="11:16">
      <c r="K29272" s="14" t="str">
        <v/>
      </c>
      <c r="L29272" s="14" t="str">
        <v/>
      </c>
      <c r="O29272" s="14" t="str">
        <v/>
      </c>
      <c r="P29272" s="14" t="str">
        <f ca="1"/>
        <v>Low Cap</v>
      </c>
    </row>
    <row r="29273" spans="11:16">
      <c r="K29273" s="14" t="str">
        <v/>
      </c>
      <c r="L29273" s="14" t="str">
        <v/>
      </c>
      <c r="O29273" s="14" t="str">
        <v/>
      </c>
      <c r="P29273" s="14" t="str">
        <f ca="1"/>
        <v>Low Cap</v>
      </c>
    </row>
    <row r="29274" spans="11:16">
      <c r="K29274" s="14" t="str">
        <v/>
      </c>
      <c r="L29274" s="14" t="str">
        <v/>
      </c>
      <c r="O29274" s="14" t="str">
        <v/>
      </c>
      <c r="P29274" s="14" t="str">
        <f ca="1"/>
        <v>Low Cap</v>
      </c>
    </row>
    <row r="29275" spans="11:16">
      <c r="K29275" s="14" t="str">
        <v/>
      </c>
      <c r="L29275" s="14" t="str">
        <v/>
      </c>
      <c r="O29275" s="14" t="str">
        <v/>
      </c>
      <c r="P29275" s="14" t="str">
        <f ca="1"/>
        <v>Low Cap</v>
      </c>
    </row>
    <row r="29276" spans="11:16">
      <c r="K29276" s="14" t="str">
        <v/>
      </c>
      <c r="L29276" s="14" t="str">
        <v/>
      </c>
      <c r="O29276" s="14" t="str">
        <v/>
      </c>
      <c r="P29276" s="14" t="str">
        <f ca="1"/>
        <v>Low Cap</v>
      </c>
    </row>
    <row r="29277" spans="11:16">
      <c r="K29277" s="14" t="str">
        <v/>
      </c>
      <c r="L29277" s="14" t="str">
        <v/>
      </c>
      <c r="O29277" s="14" t="str">
        <v/>
      </c>
      <c r="P29277" s="14" t="str">
        <f ca="1"/>
        <v>Low Cap</v>
      </c>
    </row>
    <row r="29278" spans="11:16">
      <c r="K29278" s="14" t="str">
        <v/>
      </c>
      <c r="L29278" s="14" t="str">
        <v/>
      </c>
      <c r="O29278" s="14" t="str">
        <v/>
      </c>
      <c r="P29278" s="14" t="str">
        <f ca="1"/>
        <v>Low Cap</v>
      </c>
    </row>
    <row r="29279" spans="11:16">
      <c r="K29279" s="14" t="str">
        <v/>
      </c>
      <c r="L29279" s="14" t="str">
        <v/>
      </c>
      <c r="O29279" s="14" t="str">
        <v/>
      </c>
      <c r="P29279" s="14" t="str">
        <f ca="1"/>
        <v>Low Cap</v>
      </c>
    </row>
    <row r="29280" spans="11:16">
      <c r="K29280" s="14" t="str">
        <v/>
      </c>
      <c r="L29280" s="14" t="str">
        <v/>
      </c>
      <c r="O29280" s="14" t="str">
        <v/>
      </c>
      <c r="P29280" s="14" t="str">
        <f ca="1"/>
        <v>Low Cap</v>
      </c>
    </row>
    <row r="29281" spans="11:16">
      <c r="K29281" s="14" t="str">
        <v/>
      </c>
      <c r="L29281" s="14" t="str">
        <v/>
      </c>
      <c r="O29281" s="14" t="str">
        <v/>
      </c>
      <c r="P29281" s="14" t="str">
        <f ca="1"/>
        <v>Low Cap</v>
      </c>
    </row>
    <row r="29282" spans="11:16">
      <c r="K29282" s="14" t="str">
        <v/>
      </c>
      <c r="L29282" s="14" t="str">
        <v/>
      </c>
      <c r="O29282" s="14" t="str">
        <v/>
      </c>
      <c r="P29282" s="14" t="str">
        <f ca="1"/>
        <v>Low Cap</v>
      </c>
    </row>
    <row r="29283" spans="11:16">
      <c r="K29283" s="14" t="str">
        <v/>
      </c>
      <c r="L29283" s="14" t="str">
        <v/>
      </c>
      <c r="O29283" s="14" t="str">
        <v/>
      </c>
      <c r="P29283" s="14" t="str">
        <f ca="1"/>
        <v>Low Cap</v>
      </c>
    </row>
    <row r="29284" spans="11:16">
      <c r="K29284" s="14" t="str">
        <v/>
      </c>
      <c r="L29284" s="14" t="str">
        <v/>
      </c>
      <c r="O29284" s="14" t="str">
        <v/>
      </c>
      <c r="P29284" s="14" t="str">
        <f ca="1"/>
        <v>Low Cap</v>
      </c>
    </row>
    <row r="29285" spans="11:16">
      <c r="K29285" s="14" t="str">
        <v/>
      </c>
      <c r="L29285" s="14" t="str">
        <v/>
      </c>
      <c r="O29285" s="14" t="str">
        <v/>
      </c>
      <c r="P29285" s="14" t="str">
        <f ca="1"/>
        <v>Low Cap</v>
      </c>
    </row>
    <row r="29286" spans="11:16">
      <c r="K29286" s="14" t="str">
        <v/>
      </c>
      <c r="L29286" s="14" t="str">
        <v/>
      </c>
      <c r="O29286" s="14" t="str">
        <v/>
      </c>
      <c r="P29286" s="14" t="str">
        <f ca="1"/>
        <v>Low Cap</v>
      </c>
    </row>
    <row r="29287" spans="11:16">
      <c r="K29287" s="14" t="str">
        <v/>
      </c>
      <c r="L29287" s="14" t="str">
        <v/>
      </c>
      <c r="O29287" s="14" t="str">
        <v/>
      </c>
      <c r="P29287" s="14" t="str">
        <f ca="1"/>
        <v>Low Cap</v>
      </c>
    </row>
    <row r="29288" spans="11:16">
      <c r="K29288" s="14" t="str">
        <v/>
      </c>
      <c r="L29288" s="14" t="str">
        <v/>
      </c>
      <c r="O29288" s="14" t="str">
        <v/>
      </c>
      <c r="P29288" s="14" t="str">
        <f ca="1"/>
        <v>Low Cap</v>
      </c>
    </row>
    <row r="29289" spans="11:16">
      <c r="K29289" s="14" t="str">
        <v/>
      </c>
      <c r="L29289" s="14" t="str">
        <v/>
      </c>
      <c r="O29289" s="14" t="str">
        <v/>
      </c>
      <c r="P29289" s="14" t="str">
        <f ca="1"/>
        <v>Low Cap</v>
      </c>
    </row>
    <row r="29290" spans="11:16">
      <c r="K29290" s="14" t="str">
        <v/>
      </c>
      <c r="L29290" s="14" t="str">
        <v/>
      </c>
      <c r="O29290" s="14" t="str">
        <v/>
      </c>
      <c r="P29290" s="14" t="str">
        <f ca="1"/>
        <v>Low Cap</v>
      </c>
    </row>
    <row r="29291" spans="11:16">
      <c r="K29291" s="14" t="str">
        <v/>
      </c>
      <c r="L29291" s="14" t="str">
        <v/>
      </c>
      <c r="O29291" s="14" t="str">
        <v/>
      </c>
      <c r="P29291" s="14" t="str">
        <f ca="1"/>
        <v>Low Cap</v>
      </c>
    </row>
    <row r="29292" spans="11:16">
      <c r="K29292" s="14" t="str">
        <v/>
      </c>
      <c r="L29292" s="14" t="str">
        <v/>
      </c>
      <c r="O29292" s="14" t="str">
        <v/>
      </c>
      <c r="P29292" s="14" t="str">
        <f ca="1"/>
        <v>Low Cap</v>
      </c>
    </row>
    <row r="29293" spans="11:16">
      <c r="K29293" s="14" t="str">
        <v/>
      </c>
      <c r="L29293" s="14" t="str">
        <v/>
      </c>
      <c r="O29293" s="14" t="str">
        <v/>
      </c>
      <c r="P29293" s="14" t="str">
        <f ca="1"/>
        <v>Low Cap</v>
      </c>
    </row>
    <row r="29294" spans="11:16">
      <c r="K29294" s="14" t="str">
        <v/>
      </c>
      <c r="L29294" s="14" t="str">
        <v/>
      </c>
      <c r="O29294" s="14" t="str">
        <v/>
      </c>
      <c r="P29294" s="14" t="str">
        <f ca="1"/>
        <v>Low Cap</v>
      </c>
    </row>
    <row r="29295" spans="11:16">
      <c r="K29295" s="14" t="str">
        <v/>
      </c>
      <c r="L29295" s="14" t="str">
        <v/>
      </c>
      <c r="O29295" s="14" t="str">
        <v/>
      </c>
      <c r="P29295" s="14" t="str">
        <f ca="1"/>
        <v>Low Cap</v>
      </c>
    </row>
    <row r="29296" spans="11:16">
      <c r="K29296" s="14" t="str">
        <v/>
      </c>
      <c r="L29296" s="14" t="str">
        <v/>
      </c>
      <c r="O29296" s="14" t="str">
        <v/>
      </c>
      <c r="P29296" s="14" t="str">
        <f ca="1"/>
        <v>Low Cap</v>
      </c>
    </row>
    <row r="29297" spans="11:16">
      <c r="K29297" s="14" t="str">
        <v/>
      </c>
      <c r="L29297" s="14" t="str">
        <v/>
      </c>
      <c r="O29297" s="14" t="str">
        <v/>
      </c>
      <c r="P29297" s="14" t="str">
        <f ca="1"/>
        <v>Low Cap</v>
      </c>
    </row>
    <row r="29298" spans="11:16">
      <c r="K29298" s="14" t="str">
        <v/>
      </c>
      <c r="L29298" s="14" t="str">
        <v/>
      </c>
      <c r="O29298" s="14" t="str">
        <v/>
      </c>
      <c r="P29298" s="14" t="str">
        <f ca="1"/>
        <v>Low Cap</v>
      </c>
    </row>
    <row r="29299" spans="11:16">
      <c r="K29299" s="14" t="str">
        <v/>
      </c>
      <c r="L29299" s="14" t="str">
        <v/>
      </c>
      <c r="O29299" s="14" t="str">
        <v/>
      </c>
      <c r="P29299" s="14" t="str">
        <f ca="1"/>
        <v>Low Cap</v>
      </c>
    </row>
    <row r="29300" spans="11:16">
      <c r="K29300" s="14" t="str">
        <v/>
      </c>
      <c r="L29300" s="14" t="str">
        <v/>
      </c>
      <c r="O29300" s="14" t="str">
        <v/>
      </c>
      <c r="P29300" s="14" t="str">
        <f ca="1"/>
        <v>Low Cap</v>
      </c>
    </row>
    <row r="29301" spans="11:16">
      <c r="K29301" s="14" t="str">
        <v/>
      </c>
      <c r="L29301" s="14" t="str">
        <v/>
      </c>
      <c r="O29301" s="14" t="str">
        <v/>
      </c>
      <c r="P29301" s="14" t="str">
        <f ca="1"/>
        <v>Low Cap</v>
      </c>
    </row>
    <row r="29302" spans="11:16">
      <c r="K29302" s="14" t="str">
        <v/>
      </c>
      <c r="L29302" s="14" t="str">
        <v/>
      </c>
      <c r="O29302" s="14" t="str">
        <v/>
      </c>
      <c r="P29302" s="14" t="str">
        <f ca="1"/>
        <v>Low Cap</v>
      </c>
    </row>
    <row r="29303" spans="11:16">
      <c r="K29303" s="14" t="str">
        <v/>
      </c>
      <c r="L29303" s="14" t="str">
        <v/>
      </c>
      <c r="O29303" s="14" t="str">
        <v/>
      </c>
      <c r="P29303" s="14" t="str">
        <f ca="1"/>
        <v>Low Cap</v>
      </c>
    </row>
    <row r="29304" spans="11:16">
      <c r="K29304" s="14" t="str">
        <v/>
      </c>
      <c r="L29304" s="14" t="str">
        <v/>
      </c>
      <c r="O29304" s="14" t="str">
        <v/>
      </c>
      <c r="P29304" s="14" t="str">
        <f ca="1"/>
        <v>Low Cap</v>
      </c>
    </row>
    <row r="29305" spans="11:16">
      <c r="K29305" s="14" t="str">
        <v/>
      </c>
      <c r="L29305" s="14" t="str">
        <v/>
      </c>
      <c r="O29305" s="14" t="str">
        <v/>
      </c>
      <c r="P29305" s="14" t="str">
        <f ca="1"/>
        <v>Low Cap</v>
      </c>
    </row>
    <row r="29306" spans="11:16">
      <c r="K29306" s="14" t="str">
        <v/>
      </c>
      <c r="L29306" s="14" t="str">
        <v/>
      </c>
      <c r="O29306" s="14" t="str">
        <v/>
      </c>
      <c r="P29306" s="14" t="str">
        <f ca="1"/>
        <v>Low Cap</v>
      </c>
    </row>
    <row r="29307" spans="11:16">
      <c r="K29307" s="14" t="str">
        <v/>
      </c>
      <c r="L29307" s="14" t="str">
        <v/>
      </c>
      <c r="O29307" s="14" t="str">
        <v/>
      </c>
      <c r="P29307" s="14" t="str">
        <f ca="1"/>
        <v>Low Cap</v>
      </c>
    </row>
    <row r="29308" spans="11:16">
      <c r="K29308" s="14" t="str">
        <v/>
      </c>
      <c r="L29308" s="14" t="str">
        <v/>
      </c>
      <c r="O29308" s="14" t="str">
        <v/>
      </c>
      <c r="P29308" s="14" t="str">
        <f ca="1"/>
        <v>Low Cap</v>
      </c>
    </row>
    <row r="29309" spans="11:16">
      <c r="K29309" s="14" t="str">
        <v/>
      </c>
      <c r="L29309" s="14" t="str">
        <v/>
      </c>
      <c r="O29309" s="14" t="str">
        <v/>
      </c>
      <c r="P29309" s="14" t="str">
        <f ca="1"/>
        <v>Low Cap</v>
      </c>
    </row>
    <row r="29310" spans="11:16">
      <c r="K29310" s="14" t="str">
        <v/>
      </c>
      <c r="L29310" s="14" t="str">
        <v/>
      </c>
      <c r="O29310" s="14" t="str">
        <v/>
      </c>
      <c r="P29310" s="14" t="str">
        <f ca="1"/>
        <v>Low Cap</v>
      </c>
    </row>
    <row r="29311" spans="11:16">
      <c r="K29311" s="14" t="str">
        <v/>
      </c>
      <c r="L29311" s="14" t="str">
        <v/>
      </c>
      <c r="O29311" s="14" t="str">
        <v/>
      </c>
      <c r="P29311" s="14" t="str">
        <f ca="1"/>
        <v>Low Cap</v>
      </c>
    </row>
    <row r="29312" spans="11:16">
      <c r="K29312" s="14" t="str">
        <v/>
      </c>
      <c r="L29312" s="14" t="str">
        <v/>
      </c>
      <c r="O29312" s="14" t="str">
        <v/>
      </c>
      <c r="P29312" s="14" t="str">
        <f ca="1"/>
        <v>Low Cap</v>
      </c>
    </row>
    <row r="29313" spans="11:16">
      <c r="K29313" s="14" t="str">
        <v/>
      </c>
      <c r="L29313" s="14" t="str">
        <v/>
      </c>
      <c r="O29313" s="14" t="str">
        <v/>
      </c>
      <c r="P29313" s="14" t="str">
        <f ca="1"/>
        <v>Low Cap</v>
      </c>
    </row>
    <row r="29314" spans="11:16">
      <c r="K29314" s="14" t="str">
        <v/>
      </c>
      <c r="L29314" s="14" t="str">
        <v/>
      </c>
      <c r="O29314" s="14" t="str">
        <v/>
      </c>
      <c r="P29314" s="14" t="str">
        <f ca="1"/>
        <v>Low Cap</v>
      </c>
    </row>
    <row r="29315" spans="11:16">
      <c r="K29315" s="14" t="str">
        <v/>
      </c>
      <c r="L29315" s="14" t="str">
        <v/>
      </c>
      <c r="O29315" s="14" t="str">
        <v/>
      </c>
      <c r="P29315" s="14" t="str">
        <f ca="1"/>
        <v>Low Cap</v>
      </c>
    </row>
    <row r="29316" spans="11:16">
      <c r="K29316" s="14" t="str">
        <v/>
      </c>
      <c r="L29316" s="14" t="str">
        <v/>
      </c>
      <c r="O29316" s="14" t="str">
        <v/>
      </c>
      <c r="P29316" s="14" t="str">
        <f ca="1"/>
        <v>Low Cap</v>
      </c>
    </row>
    <row r="29317" spans="11:16">
      <c r="K29317" s="14" t="str">
        <v/>
      </c>
      <c r="L29317" s="14" t="str">
        <v/>
      </c>
      <c r="O29317" s="14" t="str">
        <v/>
      </c>
      <c r="P29317" s="14" t="str">
        <f ca="1"/>
        <v>Low Cap</v>
      </c>
    </row>
    <row r="29318" spans="11:16">
      <c r="K29318" s="14" t="str">
        <v/>
      </c>
      <c r="L29318" s="14" t="str">
        <v/>
      </c>
      <c r="O29318" s="14" t="str">
        <v/>
      </c>
      <c r="P29318" s="14" t="str">
        <f ca="1"/>
        <v>Low Cap</v>
      </c>
    </row>
    <row r="29319" spans="11:16">
      <c r="K29319" s="14" t="str">
        <v/>
      </c>
      <c r="L29319" s="14" t="str">
        <v/>
      </c>
      <c r="O29319" s="14" t="str">
        <v/>
      </c>
      <c r="P29319" s="14" t="str">
        <f ca="1"/>
        <v>Low Cap</v>
      </c>
    </row>
    <row r="29320" spans="11:16">
      <c r="K29320" s="14" t="str">
        <v/>
      </c>
      <c r="L29320" s="14" t="str">
        <v/>
      </c>
      <c r="O29320" s="14" t="str">
        <v/>
      </c>
      <c r="P29320" s="14" t="str">
        <f ca="1"/>
        <v>Low Cap</v>
      </c>
    </row>
    <row r="29321" spans="11:16">
      <c r="K29321" s="14" t="str">
        <v/>
      </c>
      <c r="L29321" s="14" t="str">
        <v/>
      </c>
      <c r="O29321" s="14" t="str">
        <v/>
      </c>
      <c r="P29321" s="14" t="str">
        <f ca="1"/>
        <v>Low Cap</v>
      </c>
    </row>
    <row r="29322" spans="11:16">
      <c r="K29322" s="14" t="str">
        <v/>
      </c>
      <c r="L29322" s="14" t="str">
        <v/>
      </c>
      <c r="O29322" s="14" t="str">
        <v/>
      </c>
      <c r="P29322" s="14" t="str">
        <f ca="1"/>
        <v>Low Cap</v>
      </c>
    </row>
    <row r="29323" spans="11:16">
      <c r="K29323" s="14" t="str">
        <v/>
      </c>
      <c r="L29323" s="14" t="str">
        <v/>
      </c>
      <c r="O29323" s="14" t="str">
        <v/>
      </c>
      <c r="P29323" s="14" t="str">
        <f ca="1"/>
        <v>Low Cap</v>
      </c>
    </row>
    <row r="29324" spans="11:16">
      <c r="K29324" s="14" t="str">
        <v/>
      </c>
      <c r="L29324" s="14" t="str">
        <v/>
      </c>
      <c r="O29324" s="14" t="str">
        <v/>
      </c>
      <c r="P29324" s="14" t="str">
        <f ca="1"/>
        <v>Low Cap</v>
      </c>
    </row>
    <row r="29325" spans="11:16">
      <c r="K29325" s="14" t="str">
        <v/>
      </c>
      <c r="L29325" s="14" t="str">
        <v/>
      </c>
      <c r="O29325" s="14" t="str">
        <v/>
      </c>
      <c r="P29325" s="14" t="str">
        <f ca="1"/>
        <v>Low Cap</v>
      </c>
    </row>
    <row r="29326" spans="11:16">
      <c r="K29326" s="14" t="str">
        <v/>
      </c>
      <c r="L29326" s="14" t="str">
        <v/>
      </c>
      <c r="O29326" s="14" t="str">
        <v/>
      </c>
      <c r="P29326" s="14" t="str">
        <f ca="1"/>
        <v>Low Cap</v>
      </c>
    </row>
    <row r="29327" spans="11:16">
      <c r="K29327" s="14" t="str">
        <v/>
      </c>
      <c r="L29327" s="14" t="str">
        <v/>
      </c>
      <c r="O29327" s="14" t="str">
        <v/>
      </c>
      <c r="P29327" s="14" t="str">
        <f ca="1"/>
        <v>Low Cap</v>
      </c>
    </row>
    <row r="29328" spans="11:16">
      <c r="K29328" s="14" t="str">
        <v/>
      </c>
      <c r="L29328" s="14" t="str">
        <v/>
      </c>
      <c r="O29328" s="14" t="str">
        <v/>
      </c>
      <c r="P29328" s="14" t="str">
        <f ca="1"/>
        <v>Low Cap</v>
      </c>
    </row>
    <row r="29329" spans="11:16">
      <c r="K29329" s="14" t="str">
        <v/>
      </c>
      <c r="L29329" s="14" t="str">
        <v/>
      </c>
      <c r="O29329" s="14" t="str">
        <v/>
      </c>
      <c r="P29329" s="14" t="str">
        <f ca="1"/>
        <v>Low Cap</v>
      </c>
    </row>
    <row r="29330" spans="11:16">
      <c r="K29330" s="14" t="str">
        <v/>
      </c>
      <c r="L29330" s="14" t="str">
        <v/>
      </c>
      <c r="O29330" s="14" t="str">
        <v/>
      </c>
      <c r="P29330" s="14" t="str">
        <f ca="1"/>
        <v>Low Cap</v>
      </c>
    </row>
    <row r="29331" spans="11:16">
      <c r="K29331" s="14" t="str">
        <v/>
      </c>
      <c r="L29331" s="14" t="str">
        <v/>
      </c>
      <c r="O29331" s="14" t="str">
        <v/>
      </c>
      <c r="P29331" s="14" t="str">
        <f ca="1"/>
        <v>Low Cap</v>
      </c>
    </row>
    <row r="29332" spans="11:16">
      <c r="K29332" s="14" t="str">
        <v/>
      </c>
      <c r="L29332" s="14" t="str">
        <v/>
      </c>
      <c r="O29332" s="14" t="str">
        <v/>
      </c>
      <c r="P29332" s="14" t="str">
        <f ca="1"/>
        <v>Low Cap</v>
      </c>
    </row>
    <row r="29333" spans="11:16">
      <c r="K29333" s="14" t="str">
        <v/>
      </c>
      <c r="L29333" s="14" t="str">
        <v/>
      </c>
      <c r="O29333" s="14" t="str">
        <v/>
      </c>
      <c r="P29333" s="14" t="str">
        <f ca="1"/>
        <v>Low Cap</v>
      </c>
    </row>
    <row r="29334" spans="11:16">
      <c r="K29334" s="14" t="str">
        <v/>
      </c>
      <c r="L29334" s="14" t="str">
        <v/>
      </c>
      <c r="O29334" s="14" t="str">
        <v/>
      </c>
      <c r="P29334" s="14" t="str">
        <f ca="1"/>
        <v>Low Cap</v>
      </c>
    </row>
    <row r="29335" spans="11:16">
      <c r="K29335" s="14" t="str">
        <v/>
      </c>
      <c r="L29335" s="14" t="str">
        <v/>
      </c>
      <c r="O29335" s="14" t="str">
        <v/>
      </c>
      <c r="P29335" s="14" t="str">
        <f ca="1"/>
        <v>Low Cap</v>
      </c>
    </row>
    <row r="29336" spans="11:16">
      <c r="K29336" s="14" t="str">
        <v/>
      </c>
      <c r="L29336" s="14" t="str">
        <v/>
      </c>
      <c r="O29336" s="14" t="str">
        <v/>
      </c>
      <c r="P29336" s="14" t="str">
        <f ca="1"/>
        <v>Low Cap</v>
      </c>
    </row>
    <row r="29337" spans="11:16">
      <c r="K29337" s="14" t="str">
        <v/>
      </c>
      <c r="L29337" s="14" t="str">
        <v/>
      </c>
      <c r="O29337" s="14" t="str">
        <v/>
      </c>
      <c r="P29337" s="14" t="str">
        <f ca="1"/>
        <v>Low Cap</v>
      </c>
    </row>
    <row r="29338" spans="11:16">
      <c r="K29338" s="14" t="str">
        <v/>
      </c>
      <c r="L29338" s="14" t="str">
        <v/>
      </c>
      <c r="O29338" s="14" t="str">
        <v/>
      </c>
      <c r="P29338" s="14" t="str">
        <f ca="1"/>
        <v>Low Cap</v>
      </c>
    </row>
    <row r="29339" spans="11:16">
      <c r="K29339" s="14" t="str">
        <v/>
      </c>
      <c r="L29339" s="14" t="str">
        <v/>
      </c>
      <c r="O29339" s="14" t="str">
        <v/>
      </c>
      <c r="P29339" s="14" t="str">
        <f ca="1"/>
        <v>Low Cap</v>
      </c>
    </row>
    <row r="29340" spans="11:16">
      <c r="K29340" s="14" t="str">
        <v/>
      </c>
      <c r="L29340" s="14" t="str">
        <v/>
      </c>
      <c r="O29340" s="14" t="str">
        <v/>
      </c>
      <c r="P29340" s="14" t="str">
        <f ca="1"/>
        <v>Low Cap</v>
      </c>
    </row>
    <row r="29341" spans="11:16">
      <c r="K29341" s="14" t="str">
        <v/>
      </c>
      <c r="L29341" s="14" t="str">
        <v/>
      </c>
      <c r="O29341" s="14" t="str">
        <v/>
      </c>
      <c r="P29341" s="14" t="str">
        <f ca="1"/>
        <v>Low Cap</v>
      </c>
    </row>
    <row r="29342" spans="11:16">
      <c r="K29342" s="14" t="str">
        <v/>
      </c>
      <c r="L29342" s="14" t="str">
        <v/>
      </c>
      <c r="O29342" s="14" t="str">
        <v/>
      </c>
      <c r="P29342" s="14" t="str">
        <f ca="1"/>
        <v>Low Cap</v>
      </c>
    </row>
    <row r="29343" spans="11:16">
      <c r="K29343" s="14" t="str">
        <v/>
      </c>
      <c r="L29343" s="14" t="str">
        <v/>
      </c>
      <c r="O29343" s="14" t="str">
        <v/>
      </c>
      <c r="P29343" s="14" t="str">
        <f ca="1"/>
        <v>Low Cap</v>
      </c>
    </row>
    <row r="29344" spans="11:16">
      <c r="K29344" s="14" t="str">
        <v/>
      </c>
      <c r="L29344" s="14" t="str">
        <v/>
      </c>
      <c r="O29344" s="14" t="str">
        <v/>
      </c>
      <c r="P29344" s="14" t="str">
        <f ca="1"/>
        <v>Low Cap</v>
      </c>
    </row>
    <row r="29345" spans="11:16">
      <c r="K29345" s="14" t="str">
        <v/>
      </c>
      <c r="L29345" s="14" t="str">
        <v/>
      </c>
      <c r="O29345" s="14" t="str">
        <v/>
      </c>
      <c r="P29345" s="14" t="str">
        <f ca="1"/>
        <v>Low Cap</v>
      </c>
    </row>
    <row r="29346" spans="11:16">
      <c r="K29346" s="14" t="str">
        <v/>
      </c>
      <c r="L29346" s="14" t="str">
        <v/>
      </c>
      <c r="O29346" s="14" t="str">
        <v/>
      </c>
      <c r="P29346" s="14" t="str">
        <f ca="1"/>
        <v>Low Cap</v>
      </c>
    </row>
    <row r="29347" spans="11:16">
      <c r="K29347" s="14" t="str">
        <v/>
      </c>
      <c r="L29347" s="14" t="str">
        <v/>
      </c>
      <c r="O29347" s="14" t="str">
        <v/>
      </c>
      <c r="P29347" s="14" t="str">
        <f ca="1"/>
        <v>Low Cap</v>
      </c>
    </row>
    <row r="29348" spans="11:16">
      <c r="K29348" s="14" t="str">
        <v/>
      </c>
      <c r="L29348" s="14" t="str">
        <v/>
      </c>
      <c r="O29348" s="14" t="str">
        <v/>
      </c>
      <c r="P29348" s="14" t="str">
        <f ca="1"/>
        <v>Low Cap</v>
      </c>
    </row>
    <row r="29349" spans="11:16">
      <c r="K29349" s="14" t="str">
        <v/>
      </c>
      <c r="L29349" s="14" t="str">
        <v/>
      </c>
      <c r="O29349" s="14" t="str">
        <v/>
      </c>
      <c r="P29349" s="14" t="str">
        <f ca="1"/>
        <v>Low Cap</v>
      </c>
    </row>
    <row r="29350" spans="11:16">
      <c r="K29350" s="14" t="str">
        <v/>
      </c>
      <c r="L29350" s="14" t="str">
        <v/>
      </c>
      <c r="O29350" s="14" t="str">
        <v/>
      </c>
      <c r="P29350" s="14" t="str">
        <f ca="1"/>
        <v>Low Cap</v>
      </c>
    </row>
    <row r="29351" spans="11:16">
      <c r="K29351" s="14" t="str">
        <v/>
      </c>
      <c r="L29351" s="14" t="str">
        <v/>
      </c>
      <c r="O29351" s="14" t="str">
        <v/>
      </c>
      <c r="P29351" s="14" t="str">
        <f ca="1"/>
        <v>Low Cap</v>
      </c>
    </row>
    <row r="29352" spans="11:16">
      <c r="K29352" s="14" t="str">
        <v/>
      </c>
      <c r="L29352" s="14" t="str">
        <v/>
      </c>
      <c r="O29352" s="14" t="str">
        <v/>
      </c>
      <c r="P29352" s="14" t="str">
        <f ca="1"/>
        <v>Low Cap</v>
      </c>
    </row>
    <row r="29353" spans="11:16">
      <c r="K29353" s="14" t="str">
        <v/>
      </c>
      <c r="L29353" s="14" t="str">
        <v/>
      </c>
      <c r="O29353" s="14" t="str">
        <v/>
      </c>
      <c r="P29353" s="14" t="str">
        <f ca="1"/>
        <v>Low Cap</v>
      </c>
    </row>
    <row r="29354" spans="11:16">
      <c r="K29354" s="14" t="str">
        <v/>
      </c>
      <c r="L29354" s="14" t="str">
        <v/>
      </c>
      <c r="O29354" s="14" t="str">
        <v/>
      </c>
      <c r="P29354" s="14" t="str">
        <f ca="1"/>
        <v>Low Cap</v>
      </c>
    </row>
    <row r="29355" spans="11:16">
      <c r="K29355" s="14" t="str">
        <v/>
      </c>
      <c r="L29355" s="14" t="str">
        <v/>
      </c>
      <c r="O29355" s="14" t="str">
        <v/>
      </c>
      <c r="P29355" s="14" t="str">
        <f ca="1"/>
        <v>Low Cap</v>
      </c>
    </row>
    <row r="29356" spans="11:16">
      <c r="K29356" s="14" t="str">
        <v/>
      </c>
      <c r="L29356" s="14" t="str">
        <v/>
      </c>
      <c r="O29356" s="14" t="str">
        <v/>
      </c>
      <c r="P29356" s="14" t="str">
        <f ca="1"/>
        <v>Low Cap</v>
      </c>
    </row>
    <row r="29357" spans="11:16">
      <c r="K29357" s="14" t="str">
        <v/>
      </c>
      <c r="L29357" s="14" t="str">
        <v/>
      </c>
      <c r="O29357" s="14" t="str">
        <v/>
      </c>
      <c r="P29357" s="14" t="str">
        <f ca="1"/>
        <v>Low Cap</v>
      </c>
    </row>
    <row r="29358" spans="11:16">
      <c r="K29358" s="14" t="str">
        <v/>
      </c>
      <c r="L29358" s="14" t="str">
        <v/>
      </c>
      <c r="O29358" s="14" t="str">
        <v/>
      </c>
      <c r="P29358" s="14" t="str">
        <f ca="1"/>
        <v>Low Cap</v>
      </c>
    </row>
    <row r="29359" spans="11:16">
      <c r="K29359" s="14" t="str">
        <v/>
      </c>
      <c r="L29359" s="14" t="str">
        <v/>
      </c>
      <c r="O29359" s="14" t="str">
        <v/>
      </c>
      <c r="P29359" s="14" t="str">
        <f ca="1"/>
        <v>Low Cap</v>
      </c>
    </row>
    <row r="29360" spans="11:16">
      <c r="K29360" s="14" t="str">
        <v/>
      </c>
      <c r="L29360" s="14" t="str">
        <v/>
      </c>
      <c r="O29360" s="14" t="str">
        <v/>
      </c>
      <c r="P29360" s="14" t="str">
        <f ca="1"/>
        <v>Low Cap</v>
      </c>
    </row>
    <row r="29361" spans="11:16">
      <c r="K29361" s="14" t="str">
        <v/>
      </c>
      <c r="L29361" s="14" t="str">
        <v/>
      </c>
      <c r="O29361" s="14" t="str">
        <v/>
      </c>
      <c r="P29361" s="14" t="str">
        <f ca="1"/>
        <v>Low Cap</v>
      </c>
    </row>
    <row r="29362" spans="11:16">
      <c r="K29362" s="14" t="str">
        <v/>
      </c>
      <c r="L29362" s="14" t="str">
        <v/>
      </c>
      <c r="O29362" s="14" t="str">
        <v/>
      </c>
      <c r="P29362" s="14" t="str">
        <f ca="1"/>
        <v>Low Cap</v>
      </c>
    </row>
    <row r="29363" spans="11:16">
      <c r="K29363" s="14" t="str">
        <v/>
      </c>
      <c r="L29363" s="14" t="str">
        <v/>
      </c>
      <c r="O29363" s="14" t="str">
        <v/>
      </c>
      <c r="P29363" s="14" t="str">
        <f ca="1"/>
        <v>Low Cap</v>
      </c>
    </row>
    <row r="29364" spans="11:16">
      <c r="K29364" s="14" t="str">
        <v/>
      </c>
      <c r="L29364" s="14" t="str">
        <v/>
      </c>
      <c r="O29364" s="14" t="str">
        <v/>
      </c>
      <c r="P29364" s="14" t="str">
        <f ca="1"/>
        <v>Low Cap</v>
      </c>
    </row>
    <row r="29365" spans="11:16">
      <c r="K29365" s="14" t="str">
        <v/>
      </c>
      <c r="L29365" s="14" t="str">
        <v/>
      </c>
      <c r="O29365" s="14" t="str">
        <v/>
      </c>
      <c r="P29365" s="14" t="str">
        <f ca="1"/>
        <v>Low Cap</v>
      </c>
    </row>
    <row r="29366" spans="11:16">
      <c r="K29366" s="14" t="str">
        <v/>
      </c>
      <c r="L29366" s="14" t="str">
        <v/>
      </c>
      <c r="O29366" s="14" t="str">
        <v/>
      </c>
      <c r="P29366" s="14" t="str">
        <f ca="1"/>
        <v>Low Cap</v>
      </c>
    </row>
    <row r="29367" spans="11:16">
      <c r="K29367" s="14" t="str">
        <v/>
      </c>
      <c r="L29367" s="14" t="str">
        <v/>
      </c>
      <c r="O29367" s="14" t="str">
        <v/>
      </c>
      <c r="P29367" s="14" t="str">
        <f ca="1"/>
        <v>Low Cap</v>
      </c>
    </row>
    <row r="29368" spans="11:16">
      <c r="K29368" s="14" t="str">
        <v/>
      </c>
      <c r="L29368" s="14" t="str">
        <v/>
      </c>
      <c r="O29368" s="14" t="str">
        <v/>
      </c>
      <c r="P29368" s="14" t="str">
        <f ca="1"/>
        <v>Low Cap</v>
      </c>
    </row>
    <row r="29369" spans="11:16">
      <c r="K29369" s="14" t="str">
        <v/>
      </c>
      <c r="L29369" s="14" t="str">
        <v/>
      </c>
      <c r="O29369" s="14" t="str">
        <v/>
      </c>
      <c r="P29369" s="14" t="str">
        <f ca="1"/>
        <v>Low Cap</v>
      </c>
    </row>
    <row r="29370" spans="11:16">
      <c r="K29370" s="14" t="str">
        <v/>
      </c>
      <c r="L29370" s="14" t="str">
        <v/>
      </c>
      <c r="O29370" s="14" t="str">
        <v/>
      </c>
      <c r="P29370" s="14" t="str">
        <f ca="1"/>
        <v>Low Cap</v>
      </c>
    </row>
    <row r="29371" spans="11:16">
      <c r="K29371" s="14" t="str">
        <v/>
      </c>
      <c r="L29371" s="14" t="str">
        <v/>
      </c>
      <c r="O29371" s="14" t="str">
        <v/>
      </c>
      <c r="P29371" s="14" t="str">
        <f ca="1"/>
        <v>Low Cap</v>
      </c>
    </row>
    <row r="29372" spans="11:16">
      <c r="K29372" s="14" t="str">
        <v/>
      </c>
      <c r="L29372" s="14" t="str">
        <v/>
      </c>
      <c r="O29372" s="14" t="str">
        <v/>
      </c>
      <c r="P29372" s="14" t="str">
        <f ca="1"/>
        <v>Low Cap</v>
      </c>
    </row>
    <row r="29373" spans="11:16">
      <c r="K29373" s="14" t="str">
        <v/>
      </c>
      <c r="L29373" s="14" t="str">
        <v/>
      </c>
      <c r="O29373" s="14" t="str">
        <v/>
      </c>
      <c r="P29373" s="14" t="str">
        <f ca="1"/>
        <v>Low Cap</v>
      </c>
    </row>
    <row r="29374" spans="11:16">
      <c r="K29374" s="14" t="str">
        <v/>
      </c>
      <c r="L29374" s="14" t="str">
        <v/>
      </c>
      <c r="O29374" s="14" t="str">
        <v/>
      </c>
      <c r="P29374" s="14" t="str">
        <f ca="1"/>
        <v>Low Cap</v>
      </c>
    </row>
    <row r="29375" spans="11:16">
      <c r="K29375" s="14" t="str">
        <v/>
      </c>
      <c r="L29375" s="14" t="str">
        <v/>
      </c>
      <c r="O29375" s="14" t="str">
        <v/>
      </c>
      <c r="P29375" s="14" t="str">
        <f ca="1"/>
        <v>Low Cap</v>
      </c>
    </row>
    <row r="29376" spans="11:16">
      <c r="K29376" s="14" t="str">
        <v/>
      </c>
      <c r="L29376" s="14" t="str">
        <v/>
      </c>
      <c r="O29376" s="14" t="str">
        <v/>
      </c>
      <c r="P29376" s="14" t="str">
        <f ca="1"/>
        <v>Low Cap</v>
      </c>
    </row>
    <row r="29377" spans="11:16">
      <c r="K29377" s="14" t="str">
        <v/>
      </c>
      <c r="L29377" s="14" t="str">
        <v/>
      </c>
      <c r="O29377" s="14" t="str">
        <v/>
      </c>
      <c r="P29377" s="14" t="str">
        <f ca="1"/>
        <v>Low Cap</v>
      </c>
    </row>
    <row r="29378" spans="11:16">
      <c r="K29378" s="14" t="str">
        <v/>
      </c>
      <c r="L29378" s="14" t="str">
        <v/>
      </c>
      <c r="O29378" s="14" t="str">
        <v/>
      </c>
      <c r="P29378" s="14" t="str">
        <f ca="1"/>
        <v>Low Cap</v>
      </c>
    </row>
    <row r="29379" spans="11:16">
      <c r="K29379" s="14" t="str">
        <v/>
      </c>
      <c r="L29379" s="14" t="str">
        <v/>
      </c>
      <c r="O29379" s="14" t="str">
        <v/>
      </c>
      <c r="P29379" s="14" t="str">
        <f ca="1"/>
        <v>Low Cap</v>
      </c>
    </row>
    <row r="29380" spans="11:16">
      <c r="K29380" s="14" t="str">
        <v/>
      </c>
      <c r="L29380" s="14" t="str">
        <v/>
      </c>
      <c r="O29380" s="14" t="str">
        <v/>
      </c>
      <c r="P29380" s="14" t="str">
        <f ca="1"/>
        <v>Low Cap</v>
      </c>
    </row>
    <row r="29381" spans="11:16">
      <c r="K29381" s="14" t="str">
        <v/>
      </c>
      <c r="L29381" s="14" t="str">
        <v/>
      </c>
      <c r="O29381" s="14" t="str">
        <v/>
      </c>
      <c r="P29381" s="14" t="str">
        <f ca="1"/>
        <v>Low Cap</v>
      </c>
    </row>
    <row r="29382" spans="11:16">
      <c r="K29382" s="14" t="str">
        <v/>
      </c>
      <c r="L29382" s="14" t="str">
        <v/>
      </c>
      <c r="O29382" s="14" t="str">
        <v/>
      </c>
      <c r="P29382" s="14" t="str">
        <f ca="1"/>
        <v>Low Cap</v>
      </c>
    </row>
    <row r="29383" spans="11:16">
      <c r="K29383" s="14" t="str">
        <v/>
      </c>
      <c r="L29383" s="14" t="str">
        <v/>
      </c>
      <c r="O29383" s="14" t="str">
        <v/>
      </c>
      <c r="P29383" s="14" t="str">
        <f ca="1"/>
        <v>Low Cap</v>
      </c>
    </row>
    <row r="29384" spans="11:16">
      <c r="K29384" s="14" t="str">
        <v/>
      </c>
      <c r="L29384" s="14" t="str">
        <v/>
      </c>
      <c r="O29384" s="14" t="str">
        <v/>
      </c>
      <c r="P29384" s="14" t="str">
        <f ca="1"/>
        <v>Low Cap</v>
      </c>
    </row>
    <row r="29385" spans="11:16">
      <c r="K29385" s="14" t="str">
        <v/>
      </c>
      <c r="L29385" s="14" t="str">
        <v/>
      </c>
      <c r="O29385" s="14" t="str">
        <v/>
      </c>
      <c r="P29385" s="14" t="str">
        <f ca="1"/>
        <v>Low Cap</v>
      </c>
    </row>
    <row r="29386" spans="11:16">
      <c r="K29386" s="14" t="str">
        <v/>
      </c>
      <c r="L29386" s="14" t="str">
        <v/>
      </c>
      <c r="O29386" s="14" t="str">
        <v/>
      </c>
      <c r="P29386" s="14" t="str">
        <f ca="1"/>
        <v>Low Cap</v>
      </c>
    </row>
    <row r="29387" spans="11:16">
      <c r="K29387" s="14" t="str">
        <v/>
      </c>
      <c r="L29387" s="14" t="str">
        <v/>
      </c>
      <c r="O29387" s="14" t="str">
        <v/>
      </c>
      <c r="P29387" s="14" t="str">
        <f ca="1"/>
        <v>Low Cap</v>
      </c>
    </row>
    <row r="29388" spans="11:16">
      <c r="K29388" s="14" t="str">
        <v/>
      </c>
      <c r="L29388" s="14" t="str">
        <v/>
      </c>
      <c r="O29388" s="14" t="str">
        <v/>
      </c>
      <c r="P29388" s="14" t="str">
        <f ca="1"/>
        <v>Low Cap</v>
      </c>
    </row>
    <row r="29389" spans="11:16">
      <c r="K29389" s="14" t="str">
        <v/>
      </c>
      <c r="L29389" s="14" t="str">
        <v/>
      </c>
      <c r="O29389" s="14" t="str">
        <v/>
      </c>
      <c r="P29389" s="14" t="str">
        <f ca="1"/>
        <v>Low Cap</v>
      </c>
    </row>
    <row r="29390" spans="11:16">
      <c r="K29390" s="14" t="str">
        <v/>
      </c>
      <c r="L29390" s="14" t="str">
        <v/>
      </c>
      <c r="O29390" s="14" t="str">
        <v/>
      </c>
      <c r="P29390" s="14" t="str">
        <f ca="1"/>
        <v>Low Cap</v>
      </c>
    </row>
    <row r="29391" spans="11:16">
      <c r="K29391" s="14" t="str">
        <v/>
      </c>
      <c r="L29391" s="14" t="str">
        <v/>
      </c>
      <c r="O29391" s="14" t="str">
        <v/>
      </c>
      <c r="P29391" s="14" t="str">
        <f ca="1"/>
        <v>Low Cap</v>
      </c>
    </row>
    <row r="29392" spans="11:16">
      <c r="K29392" s="14" t="str">
        <v/>
      </c>
      <c r="L29392" s="14" t="str">
        <v/>
      </c>
      <c r="O29392" s="14" t="str">
        <v/>
      </c>
      <c r="P29392" s="14" t="str">
        <f ca="1"/>
        <v>Low Cap</v>
      </c>
    </row>
    <row r="29393" spans="11:16">
      <c r="K29393" s="14" t="str">
        <v/>
      </c>
      <c r="L29393" s="14" t="str">
        <v/>
      </c>
      <c r="O29393" s="14" t="str">
        <v/>
      </c>
      <c r="P29393" s="14" t="str">
        <f ca="1"/>
        <v>Low Cap</v>
      </c>
    </row>
    <row r="29394" spans="11:16">
      <c r="K29394" s="14" t="str">
        <v/>
      </c>
      <c r="L29394" s="14" t="str">
        <v/>
      </c>
      <c r="O29394" s="14" t="str">
        <v/>
      </c>
      <c r="P29394" s="14" t="str">
        <f ca="1"/>
        <v>Low Cap</v>
      </c>
    </row>
    <row r="29395" spans="11:16">
      <c r="K29395" s="14" t="str">
        <v/>
      </c>
      <c r="L29395" s="14" t="str">
        <v/>
      </c>
      <c r="O29395" s="14" t="str">
        <v/>
      </c>
      <c r="P29395" s="14" t="str">
        <f ca="1"/>
        <v>Low Cap</v>
      </c>
    </row>
    <row r="29396" spans="11:16">
      <c r="K29396" s="14" t="str">
        <v/>
      </c>
      <c r="L29396" s="14" t="str">
        <v/>
      </c>
      <c r="O29396" s="14" t="str">
        <v/>
      </c>
      <c r="P29396" s="14" t="str">
        <f ca="1"/>
        <v>Low Cap</v>
      </c>
    </row>
    <row r="29397" spans="11:16">
      <c r="K29397" s="14" t="str">
        <v/>
      </c>
      <c r="L29397" s="14" t="str">
        <v/>
      </c>
      <c r="O29397" s="14" t="str">
        <v/>
      </c>
      <c r="P29397" s="14" t="str">
        <f ca="1"/>
        <v>Low Cap</v>
      </c>
    </row>
    <row r="29398" spans="11:16">
      <c r="K29398" s="14" t="str">
        <v/>
      </c>
      <c r="L29398" s="14" t="str">
        <v/>
      </c>
      <c r="O29398" s="14" t="str">
        <v/>
      </c>
      <c r="P29398" s="14" t="str">
        <f ca="1"/>
        <v>Low Cap</v>
      </c>
    </row>
    <row r="29399" spans="11:16">
      <c r="K29399" s="14" t="str">
        <v/>
      </c>
      <c r="L29399" s="14" t="str">
        <v/>
      </c>
      <c r="O29399" s="14" t="str">
        <v/>
      </c>
      <c r="P29399" s="14" t="str">
        <f ca="1"/>
        <v>Low Cap</v>
      </c>
    </row>
    <row r="29400" spans="11:16">
      <c r="K29400" s="14" t="str">
        <v/>
      </c>
      <c r="L29400" s="14" t="str">
        <v/>
      </c>
      <c r="O29400" s="14" t="str">
        <v/>
      </c>
      <c r="P29400" s="14" t="str">
        <f ca="1"/>
        <v>Low Cap</v>
      </c>
    </row>
    <row r="29401" spans="11:16">
      <c r="K29401" s="14" t="str">
        <v/>
      </c>
      <c r="L29401" s="14" t="str">
        <v/>
      </c>
      <c r="O29401" s="14" t="str">
        <v/>
      </c>
      <c r="P29401" s="14" t="str">
        <f ca="1"/>
        <v>Low Cap</v>
      </c>
    </row>
    <row r="29402" spans="11:16">
      <c r="K29402" s="14" t="str">
        <v/>
      </c>
      <c r="L29402" s="14" t="str">
        <v/>
      </c>
      <c r="O29402" s="14" t="str">
        <v/>
      </c>
      <c r="P29402" s="14" t="str">
        <f ca="1"/>
        <v>Low Cap</v>
      </c>
    </row>
    <row r="29403" spans="11:16">
      <c r="K29403" s="14" t="str">
        <v/>
      </c>
      <c r="L29403" s="14" t="str">
        <v/>
      </c>
      <c r="O29403" s="14" t="str">
        <v/>
      </c>
      <c r="P29403" s="14" t="str">
        <f ca="1"/>
        <v>Low Cap</v>
      </c>
    </row>
    <row r="29404" spans="11:16">
      <c r="K29404" s="14" t="str">
        <v/>
      </c>
      <c r="L29404" s="14" t="str">
        <v/>
      </c>
      <c r="O29404" s="14" t="str">
        <v/>
      </c>
      <c r="P29404" s="14" t="str">
        <f ca="1"/>
        <v>Low Cap</v>
      </c>
    </row>
    <row r="29405" spans="11:16">
      <c r="K29405" s="14" t="str">
        <v/>
      </c>
      <c r="L29405" s="14" t="str">
        <v/>
      </c>
      <c r="O29405" s="14" t="str">
        <v/>
      </c>
      <c r="P29405" s="14" t="str">
        <f ca="1"/>
        <v>Low Cap</v>
      </c>
    </row>
    <row r="29406" spans="11:16">
      <c r="K29406" s="14" t="str">
        <v/>
      </c>
      <c r="L29406" s="14" t="str">
        <v/>
      </c>
      <c r="O29406" s="14" t="str">
        <v/>
      </c>
      <c r="P29406" s="14" t="str">
        <f ca="1"/>
        <v>Low Cap</v>
      </c>
    </row>
    <row r="29407" spans="11:16">
      <c r="K29407" s="14" t="str">
        <v/>
      </c>
      <c r="L29407" s="14" t="str">
        <v/>
      </c>
      <c r="O29407" s="14" t="str">
        <v/>
      </c>
      <c r="P29407" s="14" t="str">
        <f ca="1"/>
        <v>Low Cap</v>
      </c>
    </row>
    <row r="29408" spans="11:16">
      <c r="K29408" s="14" t="str">
        <v/>
      </c>
      <c r="L29408" s="14" t="str">
        <v/>
      </c>
      <c r="O29408" s="14" t="str">
        <v/>
      </c>
      <c r="P29408" s="14" t="str">
        <f ca="1"/>
        <v>Low Cap</v>
      </c>
    </row>
    <row r="29409" spans="11:16">
      <c r="K29409" s="14" t="str">
        <v/>
      </c>
      <c r="L29409" s="14" t="str">
        <v/>
      </c>
      <c r="O29409" s="14" t="str">
        <v/>
      </c>
      <c r="P29409" s="14" t="str">
        <f ca="1"/>
        <v>Low Cap</v>
      </c>
    </row>
    <row r="29410" spans="11:16">
      <c r="K29410" s="14" t="str">
        <v/>
      </c>
      <c r="L29410" s="14" t="str">
        <v/>
      </c>
      <c r="O29410" s="14" t="str">
        <v/>
      </c>
      <c r="P29410" s="14" t="str">
        <f ca="1"/>
        <v>Low Cap</v>
      </c>
    </row>
    <row r="29411" spans="11:16">
      <c r="K29411" s="14" t="str">
        <v/>
      </c>
      <c r="L29411" s="14" t="str">
        <v/>
      </c>
      <c r="O29411" s="14" t="str">
        <v/>
      </c>
      <c r="P29411" s="14" t="str">
        <f ca="1"/>
        <v>Low Cap</v>
      </c>
    </row>
    <row r="29412" spans="11:16">
      <c r="K29412" s="14" t="str">
        <v/>
      </c>
      <c r="L29412" s="14" t="str">
        <v/>
      </c>
      <c r="O29412" s="14" t="str">
        <v/>
      </c>
      <c r="P29412" s="14" t="str">
        <f ca="1"/>
        <v>Low Cap</v>
      </c>
    </row>
    <row r="29413" spans="11:16">
      <c r="K29413" s="14" t="str">
        <v/>
      </c>
      <c r="L29413" s="14" t="str">
        <v/>
      </c>
      <c r="O29413" s="14" t="str">
        <v/>
      </c>
      <c r="P29413" s="14" t="str">
        <f ca="1"/>
        <v>Low Cap</v>
      </c>
    </row>
    <row r="29414" spans="11:16">
      <c r="K29414" s="14" t="str">
        <v/>
      </c>
      <c r="L29414" s="14" t="str">
        <v/>
      </c>
      <c r="O29414" s="14" t="str">
        <v/>
      </c>
      <c r="P29414" s="14" t="str">
        <f ca="1"/>
        <v>Low Cap</v>
      </c>
    </row>
    <row r="29415" spans="11:16">
      <c r="K29415" s="14" t="str">
        <v/>
      </c>
      <c r="L29415" s="14" t="str">
        <v/>
      </c>
      <c r="O29415" s="14" t="str">
        <v/>
      </c>
      <c r="P29415" s="14" t="str">
        <f ca="1"/>
        <v>Low Cap</v>
      </c>
    </row>
    <row r="29416" spans="11:16">
      <c r="K29416" s="14" t="str">
        <v/>
      </c>
      <c r="L29416" s="14" t="str">
        <v/>
      </c>
      <c r="O29416" s="14" t="str">
        <v/>
      </c>
      <c r="P29416" s="14" t="str">
        <f ca="1"/>
        <v>Low Cap</v>
      </c>
    </row>
    <row r="29417" spans="11:16">
      <c r="K29417" s="14" t="str">
        <v/>
      </c>
      <c r="L29417" s="14" t="str">
        <v/>
      </c>
      <c r="O29417" s="14" t="str">
        <v/>
      </c>
      <c r="P29417" s="14" t="str">
        <f ca="1"/>
        <v>Low Cap</v>
      </c>
    </row>
    <row r="29418" spans="11:16">
      <c r="K29418" s="14" t="str">
        <v/>
      </c>
      <c r="L29418" s="14" t="str">
        <v/>
      </c>
      <c r="O29418" s="14" t="str">
        <v/>
      </c>
      <c r="P29418" s="14" t="str">
        <f ca="1"/>
        <v>Low Cap</v>
      </c>
    </row>
    <row r="29419" spans="11:16">
      <c r="K29419" s="14" t="str">
        <v/>
      </c>
      <c r="L29419" s="14" t="str">
        <v/>
      </c>
      <c r="O29419" s="14" t="str">
        <v/>
      </c>
      <c r="P29419" s="14" t="str">
        <f ca="1"/>
        <v>Low Cap</v>
      </c>
    </row>
    <row r="29420" spans="11:16">
      <c r="K29420" s="14" t="str">
        <v/>
      </c>
      <c r="L29420" s="14" t="str">
        <v/>
      </c>
      <c r="O29420" s="14" t="str">
        <v/>
      </c>
      <c r="P29420" s="14" t="str">
        <f ca="1"/>
        <v>Low Cap</v>
      </c>
    </row>
    <row r="29421" spans="11:16">
      <c r="K29421" s="14" t="str">
        <v/>
      </c>
      <c r="L29421" s="14" t="str">
        <v/>
      </c>
      <c r="O29421" s="14" t="str">
        <v/>
      </c>
      <c r="P29421" s="14" t="str">
        <f ca="1"/>
        <v>Low Cap</v>
      </c>
    </row>
    <row r="29422" spans="11:16">
      <c r="K29422" s="14" t="str">
        <v/>
      </c>
      <c r="L29422" s="14" t="str">
        <v/>
      </c>
      <c r="O29422" s="14" t="str">
        <v/>
      </c>
      <c r="P29422" s="14" t="str">
        <f ca="1"/>
        <v>Low Cap</v>
      </c>
    </row>
    <row r="29423" spans="11:16">
      <c r="K29423" s="14" t="str">
        <v/>
      </c>
      <c r="L29423" s="14" t="str">
        <v/>
      </c>
      <c r="O29423" s="14" t="str">
        <v/>
      </c>
      <c r="P29423" s="14" t="str">
        <f ca="1"/>
        <v>Low Cap</v>
      </c>
    </row>
    <row r="29424" spans="11:16">
      <c r="K29424" s="14" t="str">
        <v/>
      </c>
      <c r="L29424" s="14" t="str">
        <v/>
      </c>
      <c r="O29424" s="14" t="str">
        <v/>
      </c>
      <c r="P29424" s="14" t="str">
        <f ca="1"/>
        <v>Low Cap</v>
      </c>
    </row>
    <row r="29425" spans="11:16">
      <c r="K29425" s="14" t="str">
        <v/>
      </c>
      <c r="L29425" s="14" t="str">
        <v/>
      </c>
      <c r="O29425" s="14" t="str">
        <v/>
      </c>
      <c r="P29425" s="14" t="str">
        <f ca="1"/>
        <v>Low Cap</v>
      </c>
    </row>
    <row r="29426" spans="11:16">
      <c r="K29426" s="14" t="str">
        <v/>
      </c>
      <c r="L29426" s="14" t="str">
        <v/>
      </c>
      <c r="O29426" s="14" t="str">
        <v/>
      </c>
      <c r="P29426" s="14" t="str">
        <f ca="1"/>
        <v>Low Cap</v>
      </c>
    </row>
    <row r="29427" spans="11:16">
      <c r="K29427" s="14" t="str">
        <v/>
      </c>
      <c r="L29427" s="14" t="str">
        <v/>
      </c>
      <c r="O29427" s="14" t="str">
        <v/>
      </c>
      <c r="P29427" s="14" t="str">
        <f ca="1"/>
        <v>Low Cap</v>
      </c>
    </row>
    <row r="29428" spans="11:16">
      <c r="K29428" s="14" t="str">
        <v/>
      </c>
      <c r="L29428" s="14" t="str">
        <v/>
      </c>
      <c r="O29428" s="14" t="str">
        <v/>
      </c>
      <c r="P29428" s="14" t="str">
        <f ca="1"/>
        <v>Low Cap</v>
      </c>
    </row>
    <row r="29429" spans="11:16">
      <c r="K29429" s="14" t="str">
        <v/>
      </c>
      <c r="L29429" s="14" t="str">
        <v/>
      </c>
      <c r="O29429" s="14" t="str">
        <v/>
      </c>
      <c r="P29429" s="14" t="str">
        <f ca="1"/>
        <v>Low Cap</v>
      </c>
    </row>
    <row r="29430" spans="11:16">
      <c r="K29430" s="14" t="str">
        <v/>
      </c>
      <c r="L29430" s="14" t="str">
        <v/>
      </c>
      <c r="O29430" s="14" t="str">
        <v/>
      </c>
      <c r="P29430" s="14" t="str">
        <f ca="1"/>
        <v>Low Cap</v>
      </c>
    </row>
    <row r="29431" spans="11:16">
      <c r="K29431" s="14" t="str">
        <v/>
      </c>
      <c r="L29431" s="14" t="str">
        <v/>
      </c>
      <c r="O29431" s="14" t="str">
        <v/>
      </c>
      <c r="P29431" s="14" t="str">
        <f ca="1"/>
        <v>Low Cap</v>
      </c>
    </row>
    <row r="29432" spans="11:16">
      <c r="K29432" s="14" t="str">
        <v/>
      </c>
      <c r="L29432" s="14" t="str">
        <v/>
      </c>
      <c r="O29432" s="14" t="str">
        <v/>
      </c>
      <c r="P29432" s="14" t="str">
        <f ca="1"/>
        <v>Low Cap</v>
      </c>
    </row>
    <row r="29433" spans="11:16">
      <c r="K29433" s="14" t="str">
        <v/>
      </c>
      <c r="L29433" s="14" t="str">
        <v/>
      </c>
      <c r="O29433" s="14" t="str">
        <v/>
      </c>
      <c r="P29433" s="14" t="str">
        <f ca="1"/>
        <v>Low Cap</v>
      </c>
    </row>
    <row r="29434" spans="11:16">
      <c r="K29434" s="14" t="str">
        <v/>
      </c>
      <c r="L29434" s="14" t="str">
        <v/>
      </c>
      <c r="O29434" s="14" t="str">
        <v/>
      </c>
      <c r="P29434" s="14" t="str">
        <f ca="1"/>
        <v>Low Cap</v>
      </c>
    </row>
    <row r="29435" spans="11:16">
      <c r="K29435" s="14" t="str">
        <v/>
      </c>
      <c r="L29435" s="14" t="str">
        <v/>
      </c>
      <c r="O29435" s="14" t="str">
        <v/>
      </c>
      <c r="P29435" s="14" t="str">
        <f ca="1"/>
        <v>Low Cap</v>
      </c>
    </row>
    <row r="29436" spans="11:16">
      <c r="K29436" s="14" t="str">
        <v/>
      </c>
      <c r="L29436" s="14" t="str">
        <v/>
      </c>
      <c r="O29436" s="14" t="str">
        <v/>
      </c>
      <c r="P29436" s="14" t="str">
        <f ca="1"/>
        <v>Low Cap</v>
      </c>
    </row>
    <row r="29437" spans="11:16">
      <c r="K29437" s="14" t="str">
        <v/>
      </c>
      <c r="L29437" s="14" t="str">
        <v/>
      </c>
      <c r="O29437" s="14" t="str">
        <v/>
      </c>
      <c r="P29437" s="14" t="str">
        <f ca="1"/>
        <v>Low Cap</v>
      </c>
    </row>
    <row r="29438" spans="11:16">
      <c r="K29438" s="14" t="str">
        <v/>
      </c>
      <c r="L29438" s="14" t="str">
        <v/>
      </c>
      <c r="O29438" s="14" t="str">
        <v/>
      </c>
      <c r="P29438" s="14" t="str">
        <f ca="1"/>
        <v>Low Cap</v>
      </c>
    </row>
    <row r="29439" spans="11:16">
      <c r="K29439" s="14" t="str">
        <v/>
      </c>
      <c r="L29439" s="14" t="str">
        <v/>
      </c>
      <c r="O29439" s="14" t="str">
        <v/>
      </c>
      <c r="P29439" s="14" t="str">
        <f ca="1"/>
        <v>Low Cap</v>
      </c>
    </row>
    <row r="29440" spans="11:16">
      <c r="K29440" s="14" t="str">
        <v/>
      </c>
      <c r="L29440" s="14" t="str">
        <v/>
      </c>
      <c r="O29440" s="14" t="str">
        <v/>
      </c>
      <c r="P29440" s="14" t="str">
        <f ca="1"/>
        <v>Low Cap</v>
      </c>
    </row>
    <row r="29441" spans="11:16">
      <c r="K29441" s="14" t="str">
        <v/>
      </c>
      <c r="L29441" s="14" t="str">
        <v/>
      </c>
      <c r="O29441" s="14" t="str">
        <v/>
      </c>
      <c r="P29441" s="14" t="str">
        <f ca="1"/>
        <v>Low Cap</v>
      </c>
    </row>
    <row r="29442" spans="11:16">
      <c r="K29442" s="14" t="str">
        <v/>
      </c>
      <c r="L29442" s="14" t="str">
        <v/>
      </c>
      <c r="O29442" s="14" t="str">
        <v/>
      </c>
      <c r="P29442" s="14" t="str">
        <f ca="1"/>
        <v>Low Cap</v>
      </c>
    </row>
    <row r="29443" spans="11:16">
      <c r="K29443" s="14" t="str">
        <v/>
      </c>
      <c r="L29443" s="14" t="str">
        <v/>
      </c>
      <c r="O29443" s="14" t="str">
        <v/>
      </c>
      <c r="P29443" s="14" t="str">
        <f ca="1"/>
        <v>Low Cap</v>
      </c>
    </row>
    <row r="29444" spans="11:16">
      <c r="K29444" s="14" t="str">
        <v/>
      </c>
      <c r="L29444" s="14" t="str">
        <v/>
      </c>
      <c r="O29444" s="14" t="str">
        <v/>
      </c>
      <c r="P29444" s="14" t="str">
        <f ca="1"/>
        <v>Low Cap</v>
      </c>
    </row>
    <row r="29445" spans="11:16">
      <c r="K29445" s="14" t="str">
        <v/>
      </c>
      <c r="L29445" s="14" t="str">
        <v/>
      </c>
      <c r="O29445" s="14" t="str">
        <v/>
      </c>
      <c r="P29445" s="14" t="str">
        <f ca="1"/>
        <v>Low Cap</v>
      </c>
    </row>
    <row r="29446" spans="11:16">
      <c r="K29446" s="14" t="str">
        <v/>
      </c>
      <c r="L29446" s="14" t="str">
        <v/>
      </c>
      <c r="O29446" s="14" t="str">
        <v/>
      </c>
      <c r="P29446" s="14" t="str">
        <f ca="1"/>
        <v>Low Cap</v>
      </c>
    </row>
    <row r="29447" spans="11:16">
      <c r="K29447" s="14" t="str">
        <v/>
      </c>
      <c r="L29447" s="14" t="str">
        <v/>
      </c>
      <c r="O29447" s="14" t="str">
        <v/>
      </c>
      <c r="P29447" s="14" t="str">
        <f ca="1"/>
        <v>Low Cap</v>
      </c>
    </row>
    <row r="29448" spans="11:16">
      <c r="K29448" s="14" t="str">
        <v/>
      </c>
      <c r="L29448" s="14" t="str">
        <v/>
      </c>
      <c r="O29448" s="14" t="str">
        <v/>
      </c>
      <c r="P29448" s="14" t="str">
        <f ca="1"/>
        <v>Low Cap</v>
      </c>
    </row>
    <row r="29449" spans="11:16">
      <c r="K29449" s="14" t="str">
        <v/>
      </c>
      <c r="L29449" s="14" t="str">
        <v/>
      </c>
      <c r="O29449" s="14" t="str">
        <v/>
      </c>
      <c r="P29449" s="14" t="str">
        <f ca="1"/>
        <v>Low Cap</v>
      </c>
    </row>
    <row r="29450" spans="11:16">
      <c r="K29450" s="14" t="str">
        <v/>
      </c>
      <c r="L29450" s="14" t="str">
        <v/>
      </c>
      <c r="O29450" s="14" t="str">
        <v/>
      </c>
      <c r="P29450" s="14" t="str">
        <f ca="1"/>
        <v>Low Cap</v>
      </c>
    </row>
    <row r="29451" spans="11:16">
      <c r="K29451" s="14" t="str">
        <v/>
      </c>
      <c r="L29451" s="14" t="str">
        <v/>
      </c>
      <c r="O29451" s="14" t="str">
        <v/>
      </c>
      <c r="P29451" s="14" t="str">
        <f ca="1"/>
        <v>Low Cap</v>
      </c>
    </row>
    <row r="29452" spans="11:16">
      <c r="K29452" s="14" t="str">
        <v/>
      </c>
      <c r="L29452" s="14" t="str">
        <v/>
      </c>
      <c r="O29452" s="14" t="str">
        <v/>
      </c>
      <c r="P29452" s="14" t="str">
        <f ca="1"/>
        <v>Low Cap</v>
      </c>
    </row>
    <row r="29453" spans="11:16">
      <c r="K29453" s="14" t="str">
        <v/>
      </c>
      <c r="L29453" s="14" t="str">
        <v/>
      </c>
      <c r="O29453" s="14" t="str">
        <v/>
      </c>
      <c r="P29453" s="14" t="str">
        <f ca="1"/>
        <v>Low Cap</v>
      </c>
    </row>
    <row r="29454" spans="11:16">
      <c r="K29454" s="14" t="str">
        <v/>
      </c>
      <c r="L29454" s="14" t="str">
        <v/>
      </c>
      <c r="O29454" s="14" t="str">
        <v/>
      </c>
      <c r="P29454" s="14" t="str">
        <f ca="1"/>
        <v>Low Cap</v>
      </c>
    </row>
    <row r="29455" spans="11:16">
      <c r="K29455" s="14" t="str">
        <v/>
      </c>
      <c r="L29455" s="14" t="str">
        <v/>
      </c>
      <c r="O29455" s="14" t="str">
        <v/>
      </c>
      <c r="P29455" s="14" t="str">
        <f ca="1"/>
        <v>Low Cap</v>
      </c>
    </row>
    <row r="29456" spans="11:16">
      <c r="K29456" s="14" t="str">
        <v/>
      </c>
      <c r="L29456" s="14" t="str">
        <v/>
      </c>
      <c r="O29456" s="14" t="str">
        <v/>
      </c>
      <c r="P29456" s="14" t="str">
        <f ca="1"/>
        <v>Low Cap</v>
      </c>
    </row>
    <row r="29457" spans="11:16">
      <c r="K29457" s="14" t="str">
        <v/>
      </c>
      <c r="L29457" s="14" t="str">
        <v/>
      </c>
      <c r="O29457" s="14" t="str">
        <v/>
      </c>
      <c r="P29457" s="14" t="str">
        <f ca="1"/>
        <v>Low Cap</v>
      </c>
    </row>
    <row r="29458" spans="11:16">
      <c r="K29458" s="14" t="str">
        <v/>
      </c>
      <c r="L29458" s="14" t="str">
        <v/>
      </c>
      <c r="O29458" s="14" t="str">
        <v/>
      </c>
      <c r="P29458" s="14" t="str">
        <f ca="1"/>
        <v>Low Cap</v>
      </c>
    </row>
    <row r="29459" spans="11:16">
      <c r="K29459" s="14" t="str">
        <v/>
      </c>
      <c r="L29459" s="14" t="str">
        <v/>
      </c>
      <c r="O29459" s="14" t="str">
        <v/>
      </c>
      <c r="P29459" s="14" t="str">
        <f ca="1"/>
        <v>Low Cap</v>
      </c>
    </row>
    <row r="29460" spans="11:16">
      <c r="K29460" s="14" t="str">
        <v/>
      </c>
      <c r="L29460" s="14" t="str">
        <v/>
      </c>
      <c r="O29460" s="14" t="str">
        <v/>
      </c>
      <c r="P29460" s="14" t="str">
        <f ca="1"/>
        <v>Low Cap</v>
      </c>
    </row>
    <row r="29461" spans="11:16">
      <c r="K29461" s="14" t="str">
        <v/>
      </c>
      <c r="L29461" s="14" t="str">
        <v/>
      </c>
      <c r="O29461" s="14" t="str">
        <v/>
      </c>
      <c r="P29461" s="14" t="str">
        <f ca="1"/>
        <v>Low Cap</v>
      </c>
    </row>
    <row r="29462" spans="11:16">
      <c r="K29462" s="14" t="str">
        <v/>
      </c>
      <c r="L29462" s="14" t="str">
        <v/>
      </c>
      <c r="O29462" s="14" t="str">
        <v/>
      </c>
      <c r="P29462" s="14" t="str">
        <f ca="1"/>
        <v>Low Cap</v>
      </c>
    </row>
    <row r="29463" spans="11:16">
      <c r="K29463" s="14" t="str">
        <v/>
      </c>
      <c r="L29463" s="14" t="str">
        <v/>
      </c>
      <c r="O29463" s="14" t="str">
        <v/>
      </c>
      <c r="P29463" s="14" t="str">
        <f ca="1"/>
        <v>Low Cap</v>
      </c>
    </row>
    <row r="29464" spans="11:16">
      <c r="K29464" s="14" t="str">
        <v/>
      </c>
      <c r="L29464" s="14" t="str">
        <v/>
      </c>
      <c r="O29464" s="14" t="str">
        <v/>
      </c>
      <c r="P29464" s="14" t="str">
        <f ca="1"/>
        <v>Low Cap</v>
      </c>
    </row>
    <row r="29465" spans="11:16">
      <c r="K29465" s="14" t="str">
        <v/>
      </c>
      <c r="L29465" s="14" t="str">
        <v/>
      </c>
      <c r="O29465" s="14" t="str">
        <v/>
      </c>
      <c r="P29465" s="14" t="str">
        <f ca="1"/>
        <v>Low Cap</v>
      </c>
    </row>
    <row r="29466" spans="11:16">
      <c r="K29466" s="14" t="str">
        <v/>
      </c>
      <c r="L29466" s="14" t="str">
        <v/>
      </c>
      <c r="O29466" s="14" t="str">
        <v/>
      </c>
      <c r="P29466" s="14" t="str">
        <f ca="1"/>
        <v>Low Cap</v>
      </c>
    </row>
    <row r="29467" spans="11:16">
      <c r="K29467" s="14" t="str">
        <v/>
      </c>
      <c r="L29467" s="14" t="str">
        <v/>
      </c>
      <c r="O29467" s="14" t="str">
        <v/>
      </c>
      <c r="P29467" s="14" t="str">
        <f ca="1"/>
        <v>Low Cap</v>
      </c>
    </row>
    <row r="29468" spans="11:16">
      <c r="K29468" s="14" t="str">
        <v/>
      </c>
      <c r="L29468" s="14" t="str">
        <v/>
      </c>
      <c r="O29468" s="14" t="str">
        <v/>
      </c>
      <c r="P29468" s="14" t="str">
        <f ca="1"/>
        <v>Low Cap</v>
      </c>
    </row>
    <row r="29469" spans="11:16">
      <c r="K29469" s="14" t="str">
        <v/>
      </c>
      <c r="L29469" s="14" t="str">
        <v/>
      </c>
      <c r="O29469" s="14" t="str">
        <v/>
      </c>
      <c r="P29469" s="14" t="str">
        <f ca="1"/>
        <v>Low Cap</v>
      </c>
    </row>
    <row r="29470" spans="11:16">
      <c r="K29470" s="14" t="str">
        <v/>
      </c>
      <c r="L29470" s="14" t="str">
        <v/>
      </c>
      <c r="O29470" s="14" t="str">
        <v/>
      </c>
      <c r="P29470" s="14" t="str">
        <f ca="1"/>
        <v>Low Cap</v>
      </c>
    </row>
    <row r="29471" spans="11:16">
      <c r="K29471" s="14" t="str">
        <v/>
      </c>
      <c r="L29471" s="14" t="str">
        <v/>
      </c>
      <c r="O29471" s="14" t="str">
        <v/>
      </c>
      <c r="P29471" s="14" t="str">
        <f ca="1"/>
        <v>Low Cap</v>
      </c>
    </row>
    <row r="29472" spans="11:16">
      <c r="K29472" s="14" t="str">
        <v/>
      </c>
      <c r="L29472" s="14" t="str">
        <v/>
      </c>
      <c r="O29472" s="14" t="str">
        <v/>
      </c>
      <c r="P29472" s="14" t="str">
        <f ca="1"/>
        <v>Low Cap</v>
      </c>
    </row>
    <row r="29473" spans="11:16">
      <c r="K29473" s="14" t="str">
        <v/>
      </c>
      <c r="L29473" s="14" t="str">
        <v/>
      </c>
      <c r="O29473" s="14" t="str">
        <v/>
      </c>
      <c r="P29473" s="14" t="str">
        <f ca="1"/>
        <v>Low Cap</v>
      </c>
    </row>
    <row r="29474" spans="11:16">
      <c r="K29474" s="14" t="str">
        <v/>
      </c>
      <c r="L29474" s="14" t="str">
        <v/>
      </c>
      <c r="O29474" s="14" t="str">
        <v/>
      </c>
      <c r="P29474" s="14" t="str">
        <f ca="1"/>
        <v>Low Cap</v>
      </c>
    </row>
    <row r="29475" spans="11:16">
      <c r="K29475" s="14" t="str">
        <v/>
      </c>
      <c r="L29475" s="14" t="str">
        <v/>
      </c>
      <c r="O29475" s="14" t="str">
        <v/>
      </c>
      <c r="P29475" s="14" t="str">
        <f ca="1"/>
        <v>Low Cap</v>
      </c>
    </row>
    <row r="29476" spans="11:16">
      <c r="K29476" s="14" t="str">
        <v/>
      </c>
      <c r="L29476" s="14" t="str">
        <v/>
      </c>
      <c r="O29476" s="14" t="str">
        <v/>
      </c>
      <c r="P29476" s="14" t="str">
        <f ca="1"/>
        <v>Low Cap</v>
      </c>
    </row>
    <row r="29477" spans="11:16">
      <c r="K29477" s="14" t="str">
        <v/>
      </c>
      <c r="L29477" s="14" t="str">
        <v/>
      </c>
      <c r="O29477" s="14" t="str">
        <v/>
      </c>
      <c r="P29477" s="14" t="str">
        <f ca="1"/>
        <v>Low Cap</v>
      </c>
    </row>
    <row r="29478" spans="11:16">
      <c r="K29478" s="14" t="str">
        <v/>
      </c>
      <c r="L29478" s="14" t="str">
        <v/>
      </c>
      <c r="O29478" s="14" t="str">
        <v/>
      </c>
      <c r="P29478" s="14" t="str">
        <f ca="1"/>
        <v>Low Cap</v>
      </c>
    </row>
    <row r="29479" spans="11:16">
      <c r="K29479" s="14" t="str">
        <v/>
      </c>
      <c r="L29479" s="14" t="str">
        <v/>
      </c>
      <c r="O29479" s="14" t="str">
        <v/>
      </c>
      <c r="P29479" s="14" t="str">
        <f ca="1"/>
        <v>Low Cap</v>
      </c>
    </row>
    <row r="29480" spans="11:16">
      <c r="K29480" s="14" t="str">
        <v/>
      </c>
      <c r="L29480" s="14" t="str">
        <v/>
      </c>
      <c r="O29480" s="14" t="str">
        <v/>
      </c>
      <c r="P29480" s="14" t="str">
        <f ca="1"/>
        <v>Low Cap</v>
      </c>
    </row>
    <row r="29481" spans="11:16">
      <c r="K29481" s="14" t="str">
        <v/>
      </c>
      <c r="L29481" s="14" t="str">
        <v/>
      </c>
      <c r="O29481" s="14" t="str">
        <v/>
      </c>
      <c r="P29481" s="14" t="str">
        <f ca="1"/>
        <v>Low Cap</v>
      </c>
    </row>
    <row r="29482" spans="11:16">
      <c r="K29482" s="14" t="str">
        <v/>
      </c>
      <c r="L29482" s="14" t="str">
        <v/>
      </c>
      <c r="O29482" s="14" t="str">
        <v/>
      </c>
      <c r="P29482" s="14" t="str">
        <f ca="1"/>
        <v>Low Cap</v>
      </c>
    </row>
    <row r="29483" spans="11:16">
      <c r="K29483" s="14" t="str">
        <v/>
      </c>
      <c r="L29483" s="14" t="str">
        <v/>
      </c>
      <c r="O29483" s="14" t="str">
        <v/>
      </c>
      <c r="P29483" s="14" t="str">
        <f ca="1"/>
        <v>Low Cap</v>
      </c>
    </row>
    <row r="29484" spans="11:16">
      <c r="K29484" s="14" t="str">
        <v/>
      </c>
      <c r="L29484" s="14" t="str">
        <v/>
      </c>
      <c r="O29484" s="14" t="str">
        <v/>
      </c>
      <c r="P29484" s="14" t="str">
        <f ca="1"/>
        <v>Low Cap</v>
      </c>
    </row>
    <row r="29485" spans="11:16">
      <c r="K29485" s="14" t="str">
        <v/>
      </c>
      <c r="L29485" s="14" t="str">
        <v/>
      </c>
      <c r="O29485" s="14" t="str">
        <v/>
      </c>
      <c r="P29485" s="14" t="str">
        <f ca="1"/>
        <v>Low Cap</v>
      </c>
    </row>
    <row r="29486" spans="11:16">
      <c r="K29486" s="14" t="str">
        <v/>
      </c>
      <c r="L29486" s="14" t="str">
        <v/>
      </c>
      <c r="O29486" s="14" t="str">
        <v/>
      </c>
      <c r="P29486" s="14" t="str">
        <f ca="1"/>
        <v>Low Cap</v>
      </c>
    </row>
    <row r="29487" spans="11:16">
      <c r="K29487" s="14" t="str">
        <v/>
      </c>
      <c r="L29487" s="14" t="str">
        <v/>
      </c>
      <c r="O29487" s="14" t="str">
        <v/>
      </c>
      <c r="P29487" s="14" t="str">
        <f ca="1"/>
        <v>Low Cap</v>
      </c>
    </row>
    <row r="29488" spans="11:16">
      <c r="K29488" s="14" t="str">
        <v/>
      </c>
      <c r="L29488" s="14" t="str">
        <v/>
      </c>
      <c r="O29488" s="14" t="str">
        <v/>
      </c>
      <c r="P29488" s="14" t="str">
        <f ca="1"/>
        <v>Low Cap</v>
      </c>
    </row>
    <row r="29489" spans="11:16">
      <c r="K29489" s="14" t="str">
        <v/>
      </c>
      <c r="L29489" s="14" t="str">
        <v/>
      </c>
      <c r="O29489" s="14" t="str">
        <v/>
      </c>
      <c r="P29489" s="14" t="str">
        <f ca="1"/>
        <v>Low Cap</v>
      </c>
    </row>
    <row r="29490" spans="11:16">
      <c r="K29490" s="14" t="str">
        <v/>
      </c>
      <c r="L29490" s="14" t="str">
        <v/>
      </c>
      <c r="O29490" s="14" t="str">
        <v/>
      </c>
      <c r="P29490" s="14" t="str">
        <f ca="1"/>
        <v>Low Cap</v>
      </c>
    </row>
    <row r="29491" spans="11:16">
      <c r="K29491" s="14" t="str">
        <v/>
      </c>
      <c r="L29491" s="14" t="str">
        <v/>
      </c>
      <c r="O29491" s="14" t="str">
        <v/>
      </c>
      <c r="P29491" s="14" t="str">
        <f ca="1"/>
        <v>Low Cap</v>
      </c>
    </row>
    <row r="29492" spans="11:16">
      <c r="K29492" s="14" t="str">
        <v/>
      </c>
      <c r="L29492" s="14" t="str">
        <v/>
      </c>
      <c r="O29492" s="14" t="str">
        <v/>
      </c>
      <c r="P29492" s="14" t="str">
        <f ca="1"/>
        <v>Low Cap</v>
      </c>
    </row>
    <row r="29493" spans="11:16">
      <c r="K29493" s="14" t="str">
        <v/>
      </c>
      <c r="L29493" s="14" t="str">
        <v/>
      </c>
      <c r="O29493" s="14" t="str">
        <v/>
      </c>
      <c r="P29493" s="14" t="str">
        <f ca="1"/>
        <v>Low Cap</v>
      </c>
    </row>
    <row r="29494" spans="11:16">
      <c r="K29494" s="14" t="str">
        <v/>
      </c>
      <c r="L29494" s="14" t="str">
        <v/>
      </c>
      <c r="O29494" s="14" t="str">
        <v/>
      </c>
      <c r="P29494" s="14" t="str">
        <f ca="1"/>
        <v>Low Cap</v>
      </c>
    </row>
    <row r="29495" spans="11:16">
      <c r="K29495" s="14" t="str">
        <v/>
      </c>
      <c r="L29495" s="14" t="str">
        <v/>
      </c>
      <c r="O29495" s="14" t="str">
        <v/>
      </c>
      <c r="P29495" s="14" t="str">
        <f ca="1"/>
        <v>Low Cap</v>
      </c>
    </row>
    <row r="29496" spans="11:16">
      <c r="K29496" s="14" t="str">
        <v/>
      </c>
      <c r="L29496" s="14" t="str">
        <v/>
      </c>
      <c r="O29496" s="14" t="str">
        <v/>
      </c>
      <c r="P29496" s="14" t="str">
        <f ca="1"/>
        <v>Low Cap</v>
      </c>
    </row>
    <row r="29497" spans="11:16">
      <c r="K29497" s="14" t="str">
        <v/>
      </c>
      <c r="L29497" s="14" t="str">
        <v/>
      </c>
      <c r="O29497" s="14" t="str">
        <v/>
      </c>
      <c r="P29497" s="14" t="str">
        <f ca="1"/>
        <v>Low Cap</v>
      </c>
    </row>
    <row r="29498" spans="11:16">
      <c r="K29498" s="14" t="str">
        <v/>
      </c>
      <c r="L29498" s="14" t="str">
        <v/>
      </c>
      <c r="O29498" s="14" t="str">
        <v/>
      </c>
      <c r="P29498" s="14" t="str">
        <f ca="1"/>
        <v>Low Cap</v>
      </c>
    </row>
    <row r="29499" spans="11:16">
      <c r="K29499" s="14" t="str">
        <v/>
      </c>
      <c r="L29499" s="14" t="str">
        <v/>
      </c>
      <c r="O29499" s="14" t="str">
        <v/>
      </c>
      <c r="P29499" s="14" t="str">
        <f ca="1"/>
        <v>Low Cap</v>
      </c>
    </row>
    <row r="29500" spans="11:16">
      <c r="K29500" s="14" t="str">
        <v/>
      </c>
      <c r="L29500" s="14" t="str">
        <v/>
      </c>
      <c r="O29500" s="14" t="str">
        <v/>
      </c>
      <c r="P29500" s="14" t="str">
        <f ca="1"/>
        <v>Low Cap</v>
      </c>
    </row>
    <row r="29501" spans="11:16">
      <c r="K29501" s="14" t="str">
        <v/>
      </c>
      <c r="L29501" s="14" t="str">
        <v/>
      </c>
      <c r="O29501" s="14" t="str">
        <v/>
      </c>
      <c r="P29501" s="14" t="str">
        <f ca="1"/>
        <v>Low Cap</v>
      </c>
    </row>
    <row r="29502" spans="11:16">
      <c r="K29502" s="14" t="str">
        <v/>
      </c>
      <c r="L29502" s="14" t="str">
        <v/>
      </c>
      <c r="O29502" s="14" t="str">
        <v/>
      </c>
      <c r="P29502" s="14" t="str">
        <f ca="1"/>
        <v>Low Cap</v>
      </c>
    </row>
    <row r="29503" spans="11:16">
      <c r="K29503" s="14" t="str">
        <v/>
      </c>
      <c r="L29503" s="14" t="str">
        <v/>
      </c>
      <c r="O29503" s="14" t="str">
        <v/>
      </c>
      <c r="P29503" s="14" t="str">
        <f ca="1"/>
        <v>Low Cap</v>
      </c>
    </row>
    <row r="29504" spans="11:16">
      <c r="K29504" s="14" t="str">
        <v/>
      </c>
      <c r="L29504" s="14" t="str">
        <v/>
      </c>
      <c r="O29504" s="14" t="str">
        <v/>
      </c>
      <c r="P29504" s="14" t="str">
        <f ca="1"/>
        <v>Low Cap</v>
      </c>
    </row>
    <row r="29505" spans="11:16">
      <c r="K29505" s="14" t="str">
        <v/>
      </c>
      <c r="L29505" s="14" t="str">
        <v/>
      </c>
      <c r="O29505" s="14" t="str">
        <v/>
      </c>
      <c r="P29505" s="14" t="str">
        <f ca="1"/>
        <v>Low Cap</v>
      </c>
    </row>
    <row r="29506" spans="11:16">
      <c r="K29506" s="14" t="str">
        <v/>
      </c>
      <c r="L29506" s="14" t="str">
        <v/>
      </c>
      <c r="O29506" s="14" t="str">
        <v/>
      </c>
      <c r="P29506" s="14" t="str">
        <f ca="1"/>
        <v>Low Cap</v>
      </c>
    </row>
    <row r="29507" spans="11:16">
      <c r="K29507" s="14" t="str">
        <v/>
      </c>
      <c r="L29507" s="14" t="str">
        <v/>
      </c>
      <c r="O29507" s="14" t="str">
        <v/>
      </c>
      <c r="P29507" s="14" t="str">
        <f ca="1"/>
        <v>Low Cap</v>
      </c>
    </row>
    <row r="29508" spans="11:16">
      <c r="K29508" s="14" t="str">
        <v/>
      </c>
      <c r="L29508" s="14" t="str">
        <v/>
      </c>
      <c r="O29508" s="14" t="str">
        <v/>
      </c>
      <c r="P29508" s="14" t="str">
        <f ca="1"/>
        <v>Low Cap</v>
      </c>
    </row>
    <row r="29509" spans="11:16">
      <c r="K29509" s="14" t="str">
        <v/>
      </c>
      <c r="L29509" s="14" t="str">
        <v/>
      </c>
      <c r="O29509" s="14" t="str">
        <v/>
      </c>
      <c r="P29509" s="14" t="str">
        <f ca="1"/>
        <v>Low Cap</v>
      </c>
    </row>
    <row r="29510" spans="11:16">
      <c r="K29510" s="14" t="str">
        <v/>
      </c>
      <c r="L29510" s="14" t="str">
        <v/>
      </c>
      <c r="O29510" s="14" t="str">
        <v/>
      </c>
      <c r="P29510" s="14" t="str">
        <f ca="1"/>
        <v>Low Cap</v>
      </c>
    </row>
    <row r="29511" spans="11:16">
      <c r="K29511" s="14" t="str">
        <v/>
      </c>
      <c r="L29511" s="14" t="str">
        <v/>
      </c>
      <c r="O29511" s="14" t="str">
        <v/>
      </c>
      <c r="P29511" s="14" t="str">
        <f ca="1"/>
        <v>Low Cap</v>
      </c>
    </row>
    <row r="29512" spans="11:16">
      <c r="K29512" s="14" t="str">
        <v/>
      </c>
      <c r="L29512" s="14" t="str">
        <v/>
      </c>
      <c r="O29512" s="14" t="str">
        <v/>
      </c>
      <c r="P29512" s="14" t="str">
        <f ca="1"/>
        <v>Low Cap</v>
      </c>
    </row>
    <row r="29513" spans="11:16">
      <c r="K29513" s="14" t="str">
        <v/>
      </c>
      <c r="L29513" s="14" t="str">
        <v/>
      </c>
      <c r="O29513" s="14" t="str">
        <v/>
      </c>
      <c r="P29513" s="14" t="str">
        <f ca="1"/>
        <v>Low Cap</v>
      </c>
    </row>
    <row r="29514" spans="11:16">
      <c r="K29514" s="14" t="str">
        <v/>
      </c>
      <c r="L29514" s="14" t="str">
        <v/>
      </c>
      <c r="O29514" s="14" t="str">
        <v/>
      </c>
      <c r="P29514" s="14" t="str">
        <f ca="1"/>
        <v>Low Cap</v>
      </c>
    </row>
    <row r="29515" spans="11:16">
      <c r="K29515" s="14" t="str">
        <v/>
      </c>
      <c r="L29515" s="14" t="str">
        <v/>
      </c>
      <c r="O29515" s="14" t="str">
        <v/>
      </c>
      <c r="P29515" s="14" t="str">
        <f ca="1"/>
        <v>Low Cap</v>
      </c>
    </row>
    <row r="29516" spans="11:16">
      <c r="K29516" s="14" t="str">
        <v/>
      </c>
      <c r="L29516" s="14" t="str">
        <v/>
      </c>
      <c r="O29516" s="14" t="str">
        <v/>
      </c>
      <c r="P29516" s="14" t="str">
        <f ca="1"/>
        <v>Low Cap</v>
      </c>
    </row>
    <row r="29517" spans="11:16">
      <c r="K29517" s="14" t="str">
        <v/>
      </c>
      <c r="L29517" s="14" t="str">
        <v/>
      </c>
      <c r="O29517" s="14" t="str">
        <v/>
      </c>
      <c r="P29517" s="14" t="str">
        <f ca="1"/>
        <v>Low Cap</v>
      </c>
    </row>
    <row r="29518" spans="11:16">
      <c r="K29518" s="14" t="str">
        <v/>
      </c>
      <c r="L29518" s="14" t="str">
        <v/>
      </c>
      <c r="O29518" s="14" t="str">
        <v/>
      </c>
      <c r="P29518" s="14" t="str">
        <f ca="1"/>
        <v>Low Cap</v>
      </c>
    </row>
    <row r="29519" spans="11:16">
      <c r="K29519" s="14" t="str">
        <v/>
      </c>
      <c r="L29519" s="14" t="str">
        <v/>
      </c>
      <c r="O29519" s="14" t="str">
        <v/>
      </c>
      <c r="P29519" s="14" t="str">
        <f ca="1"/>
        <v>Low Cap</v>
      </c>
    </row>
    <row r="29520" spans="11:16">
      <c r="K29520" s="14" t="str">
        <v/>
      </c>
      <c r="L29520" s="14" t="str">
        <v/>
      </c>
      <c r="O29520" s="14" t="str">
        <v/>
      </c>
      <c r="P29520" s="14" t="str">
        <f ca="1"/>
        <v>Low Cap</v>
      </c>
    </row>
    <row r="29521" spans="11:16">
      <c r="K29521" s="14" t="str">
        <v/>
      </c>
      <c r="L29521" s="14" t="str">
        <v/>
      </c>
      <c r="O29521" s="14" t="str">
        <v/>
      </c>
      <c r="P29521" s="14" t="str">
        <f ca="1"/>
        <v>Low Cap</v>
      </c>
    </row>
    <row r="29522" spans="11:16">
      <c r="K29522" s="14" t="str">
        <v/>
      </c>
      <c r="L29522" s="14" t="str">
        <v/>
      </c>
      <c r="O29522" s="14" t="str">
        <v/>
      </c>
      <c r="P29522" s="14" t="str">
        <f ca="1"/>
        <v>Low Cap</v>
      </c>
    </row>
    <row r="29523" spans="11:16">
      <c r="K29523" s="14" t="str">
        <v/>
      </c>
      <c r="L29523" s="14" t="str">
        <v/>
      </c>
      <c r="O29523" s="14" t="str">
        <v/>
      </c>
      <c r="P29523" s="14" t="str">
        <f ca="1"/>
        <v>Low Cap</v>
      </c>
    </row>
    <row r="29524" spans="11:16">
      <c r="K29524" s="14" t="str">
        <v/>
      </c>
      <c r="L29524" s="14" t="str">
        <v/>
      </c>
      <c r="O29524" s="14" t="str">
        <v/>
      </c>
      <c r="P29524" s="14" t="str">
        <f ca="1"/>
        <v>Low Cap</v>
      </c>
    </row>
    <row r="29525" spans="11:16">
      <c r="K29525" s="14" t="str">
        <v/>
      </c>
      <c r="L29525" s="14" t="str">
        <v/>
      </c>
      <c r="O29525" s="14" t="str">
        <v/>
      </c>
      <c r="P29525" s="14" t="str">
        <f ca="1"/>
        <v>Low Cap</v>
      </c>
    </row>
    <row r="29526" spans="11:16">
      <c r="K29526" s="14" t="str">
        <v/>
      </c>
      <c r="L29526" s="14" t="str">
        <v/>
      </c>
      <c r="O29526" s="14" t="str">
        <v/>
      </c>
      <c r="P29526" s="14" t="str">
        <f ca="1"/>
        <v>Low Cap</v>
      </c>
    </row>
    <row r="29527" spans="11:16">
      <c r="K29527" s="14" t="str">
        <v/>
      </c>
      <c r="L29527" s="14" t="str">
        <v/>
      </c>
      <c r="O29527" s="14" t="str">
        <v/>
      </c>
      <c r="P29527" s="14" t="str">
        <f ca="1"/>
        <v>Low Cap</v>
      </c>
    </row>
    <row r="29528" spans="11:16">
      <c r="K29528" s="14" t="str">
        <v/>
      </c>
      <c r="L29528" s="14" t="str">
        <v/>
      </c>
      <c r="O29528" s="14" t="str">
        <v/>
      </c>
      <c r="P29528" s="14" t="str">
        <f ca="1"/>
        <v>Low Cap</v>
      </c>
    </row>
    <row r="29529" spans="11:16">
      <c r="K29529" s="14" t="str">
        <v/>
      </c>
      <c r="L29529" s="14" t="str">
        <v/>
      </c>
      <c r="O29529" s="14" t="str">
        <v/>
      </c>
      <c r="P29529" s="14" t="str">
        <f ca="1"/>
        <v>Low Cap</v>
      </c>
    </row>
    <row r="29530" spans="11:16">
      <c r="K29530" s="14" t="str">
        <v/>
      </c>
      <c r="L29530" s="14" t="str">
        <v/>
      </c>
      <c r="O29530" s="14" t="str">
        <v/>
      </c>
      <c r="P29530" s="14" t="str">
        <f ca="1"/>
        <v>Low Cap</v>
      </c>
    </row>
    <row r="29531" spans="11:16">
      <c r="K29531" s="14" t="str">
        <v/>
      </c>
      <c r="L29531" s="14" t="str">
        <v/>
      </c>
      <c r="O29531" s="14" t="str">
        <v/>
      </c>
      <c r="P29531" s="14" t="str">
        <f ca="1"/>
        <v>Low Cap</v>
      </c>
    </row>
    <row r="29532" spans="11:16">
      <c r="K29532" s="14" t="str">
        <v/>
      </c>
      <c r="L29532" s="14" t="str">
        <v/>
      </c>
      <c r="O29532" s="14" t="str">
        <v/>
      </c>
      <c r="P29532" s="14" t="str">
        <f ca="1"/>
        <v>Low Cap</v>
      </c>
    </row>
    <row r="29533" spans="11:16">
      <c r="K29533" s="14" t="str">
        <v/>
      </c>
      <c r="L29533" s="14" t="str">
        <v/>
      </c>
      <c r="O29533" s="14" t="str">
        <v/>
      </c>
      <c r="P29533" s="14" t="str">
        <f ca="1"/>
        <v>Low Cap</v>
      </c>
    </row>
    <row r="29534" spans="11:16">
      <c r="K29534" s="14" t="str">
        <v/>
      </c>
      <c r="L29534" s="14" t="str">
        <v/>
      </c>
      <c r="O29534" s="14" t="str">
        <v/>
      </c>
      <c r="P29534" s="14" t="str">
        <f ca="1"/>
        <v>Low Cap</v>
      </c>
    </row>
    <row r="29535" spans="11:16">
      <c r="K29535" s="14" t="str">
        <v/>
      </c>
      <c r="L29535" s="14" t="str">
        <v/>
      </c>
      <c r="O29535" s="14" t="str">
        <v/>
      </c>
      <c r="P29535" s="14" t="str">
        <f ca="1"/>
        <v>Low Cap</v>
      </c>
    </row>
    <row r="29536" spans="11:16">
      <c r="K29536" s="14" t="str">
        <v/>
      </c>
      <c r="L29536" s="14" t="str">
        <v/>
      </c>
      <c r="O29536" s="14" t="str">
        <v/>
      </c>
      <c r="P29536" s="14" t="str">
        <f ca="1"/>
        <v>Low Cap</v>
      </c>
    </row>
    <row r="29537" spans="11:16">
      <c r="K29537" s="14" t="str">
        <v/>
      </c>
      <c r="L29537" s="14" t="str">
        <v/>
      </c>
      <c r="O29537" s="14" t="str">
        <v/>
      </c>
      <c r="P29537" s="14" t="str">
        <f ca="1"/>
        <v>Low Cap</v>
      </c>
    </row>
    <row r="29538" spans="11:16">
      <c r="K29538" s="14" t="str">
        <v/>
      </c>
      <c r="L29538" s="14" t="str">
        <v/>
      </c>
      <c r="O29538" s="14" t="str">
        <v/>
      </c>
      <c r="P29538" s="14" t="str">
        <f ca="1"/>
        <v>Low Cap</v>
      </c>
    </row>
    <row r="29539" spans="11:16">
      <c r="K29539" s="14" t="str">
        <v/>
      </c>
      <c r="L29539" s="14" t="str">
        <v/>
      </c>
      <c r="O29539" s="14" t="str">
        <v/>
      </c>
      <c r="P29539" s="14" t="str">
        <f ca="1"/>
        <v>Low Cap</v>
      </c>
    </row>
    <row r="29540" spans="11:16">
      <c r="K29540" s="14" t="str">
        <v/>
      </c>
      <c r="L29540" s="14" t="str">
        <v/>
      </c>
      <c r="O29540" s="14" t="str">
        <v/>
      </c>
      <c r="P29540" s="14" t="str">
        <f ca="1"/>
        <v>Low Cap</v>
      </c>
    </row>
    <row r="29541" spans="11:16">
      <c r="K29541" s="14" t="str">
        <v/>
      </c>
      <c r="L29541" s="14" t="str">
        <v/>
      </c>
      <c r="O29541" s="14" t="str">
        <v/>
      </c>
      <c r="P29541" s="14" t="str">
        <f ca="1"/>
        <v>Low Cap</v>
      </c>
    </row>
    <row r="29542" spans="11:16">
      <c r="K29542" s="14" t="str">
        <v/>
      </c>
      <c r="L29542" s="14" t="str">
        <v/>
      </c>
      <c r="O29542" s="14" t="str">
        <v/>
      </c>
      <c r="P29542" s="14" t="str">
        <f ca="1"/>
        <v>Low Cap</v>
      </c>
    </row>
    <row r="29543" spans="11:16">
      <c r="K29543" s="14" t="str">
        <v/>
      </c>
      <c r="L29543" s="14" t="str">
        <v/>
      </c>
      <c r="O29543" s="14" t="str">
        <v/>
      </c>
      <c r="P29543" s="14" t="str">
        <f ca="1"/>
        <v>Low Cap</v>
      </c>
    </row>
    <row r="29544" spans="11:16">
      <c r="K29544" s="14" t="str">
        <v/>
      </c>
      <c r="L29544" s="14" t="str">
        <v/>
      </c>
      <c r="O29544" s="14" t="str">
        <v/>
      </c>
      <c r="P29544" s="14" t="str">
        <f ca="1"/>
        <v>Low Cap</v>
      </c>
    </row>
    <row r="29545" spans="11:16">
      <c r="K29545" s="14" t="str">
        <v/>
      </c>
      <c r="L29545" s="14" t="str">
        <v/>
      </c>
      <c r="O29545" s="14" t="str">
        <v/>
      </c>
      <c r="P29545" s="14" t="str">
        <f ca="1"/>
        <v>Low Cap</v>
      </c>
    </row>
    <row r="29546" spans="11:16">
      <c r="K29546" s="14" t="str">
        <v/>
      </c>
      <c r="L29546" s="14" t="str">
        <v/>
      </c>
      <c r="O29546" s="14" t="str">
        <v/>
      </c>
      <c r="P29546" s="14" t="str">
        <f ca="1"/>
        <v>Low Cap</v>
      </c>
    </row>
    <row r="29547" spans="11:16">
      <c r="K29547" s="14" t="str">
        <v/>
      </c>
      <c r="L29547" s="14" t="str">
        <v/>
      </c>
      <c r="O29547" s="14" t="str">
        <v/>
      </c>
      <c r="P29547" s="14" t="str">
        <f ca="1"/>
        <v>Low Cap</v>
      </c>
    </row>
    <row r="29548" spans="11:16">
      <c r="K29548" s="14" t="str">
        <v/>
      </c>
      <c r="L29548" s="14" t="str">
        <v/>
      </c>
      <c r="O29548" s="14" t="str">
        <v/>
      </c>
      <c r="P29548" s="14" t="str">
        <f ca="1"/>
        <v>Low Cap</v>
      </c>
    </row>
    <row r="29549" spans="11:16">
      <c r="K29549" s="14" t="str">
        <v/>
      </c>
      <c r="L29549" s="14" t="str">
        <v/>
      </c>
      <c r="O29549" s="14" t="str">
        <v/>
      </c>
      <c r="P29549" s="14" t="str">
        <f ca="1"/>
        <v>Low Cap</v>
      </c>
    </row>
    <row r="29550" spans="11:16">
      <c r="K29550" s="14" t="str">
        <v/>
      </c>
      <c r="L29550" s="14" t="str">
        <v/>
      </c>
      <c r="O29550" s="14" t="str">
        <v/>
      </c>
      <c r="P29550" s="14" t="str">
        <f ca="1"/>
        <v>Low Cap</v>
      </c>
    </row>
    <row r="29551" spans="11:16">
      <c r="K29551" s="14" t="str">
        <v/>
      </c>
      <c r="L29551" s="14" t="str">
        <v/>
      </c>
      <c r="O29551" s="14" t="str">
        <v/>
      </c>
      <c r="P29551" s="14" t="str">
        <f ca="1"/>
        <v>Low Cap</v>
      </c>
    </row>
    <row r="29552" spans="11:16">
      <c r="K29552" s="14" t="str">
        <v/>
      </c>
      <c r="L29552" s="14" t="str">
        <v/>
      </c>
      <c r="O29552" s="14" t="str">
        <v/>
      </c>
      <c r="P29552" s="14" t="str">
        <f ca="1"/>
        <v>Low Cap</v>
      </c>
    </row>
    <row r="29553" spans="11:16">
      <c r="K29553" s="14" t="str">
        <v/>
      </c>
      <c r="L29553" s="14" t="str">
        <v/>
      </c>
      <c r="O29553" s="14" t="str">
        <v/>
      </c>
      <c r="P29553" s="14" t="str">
        <f ca="1"/>
        <v>Low Cap</v>
      </c>
    </row>
    <row r="29554" spans="11:16">
      <c r="K29554" s="14" t="str">
        <v/>
      </c>
      <c r="L29554" s="14" t="str">
        <v/>
      </c>
      <c r="O29554" s="14" t="str">
        <v/>
      </c>
      <c r="P29554" s="14" t="str">
        <f ca="1"/>
        <v>Low Cap</v>
      </c>
    </row>
    <row r="29555" spans="11:16">
      <c r="K29555" s="14" t="str">
        <v/>
      </c>
      <c r="L29555" s="14" t="str">
        <v/>
      </c>
      <c r="O29555" s="14" t="str">
        <v/>
      </c>
      <c r="P29555" s="14" t="str">
        <f ca="1"/>
        <v>Low Cap</v>
      </c>
    </row>
    <row r="29556" spans="11:16">
      <c r="K29556" s="14" t="str">
        <v/>
      </c>
      <c r="L29556" s="14" t="str">
        <v/>
      </c>
      <c r="O29556" s="14" t="str">
        <v/>
      </c>
      <c r="P29556" s="14" t="str">
        <f ca="1"/>
        <v>Low Cap</v>
      </c>
    </row>
    <row r="29557" spans="11:16">
      <c r="K29557" s="14" t="str">
        <v/>
      </c>
      <c r="L29557" s="14" t="str">
        <v/>
      </c>
      <c r="O29557" s="14" t="str">
        <v/>
      </c>
      <c r="P29557" s="14" t="str">
        <f ca="1"/>
        <v>Low Cap</v>
      </c>
    </row>
    <row r="29558" spans="11:16">
      <c r="K29558" s="14" t="str">
        <v/>
      </c>
      <c r="L29558" s="14" t="str">
        <v/>
      </c>
      <c r="O29558" s="14" t="str">
        <v/>
      </c>
      <c r="P29558" s="14" t="str">
        <f ca="1"/>
        <v>Low Cap</v>
      </c>
    </row>
    <row r="29559" spans="11:16">
      <c r="K29559" s="14" t="str">
        <v/>
      </c>
      <c r="L29559" s="14" t="str">
        <v/>
      </c>
      <c r="O29559" s="14" t="str">
        <v/>
      </c>
      <c r="P29559" s="14" t="str">
        <f ca="1"/>
        <v>Low Cap</v>
      </c>
    </row>
    <row r="29560" spans="11:16">
      <c r="K29560" s="14" t="str">
        <v/>
      </c>
      <c r="L29560" s="14" t="str">
        <v/>
      </c>
      <c r="O29560" s="14" t="str">
        <v/>
      </c>
      <c r="P29560" s="14" t="str">
        <f ca="1"/>
        <v>Low Cap</v>
      </c>
    </row>
    <row r="29561" spans="11:16">
      <c r="K29561" s="14" t="str">
        <v/>
      </c>
      <c r="L29561" s="14" t="str">
        <v/>
      </c>
      <c r="O29561" s="14" t="str">
        <v/>
      </c>
      <c r="P29561" s="14" t="str">
        <f ca="1"/>
        <v>Low Cap</v>
      </c>
    </row>
    <row r="29562" spans="11:16">
      <c r="K29562" s="14" t="str">
        <v/>
      </c>
      <c r="L29562" s="14" t="str">
        <v/>
      </c>
      <c r="O29562" s="14" t="str">
        <v/>
      </c>
      <c r="P29562" s="14" t="str">
        <f ca="1"/>
        <v>Low Cap</v>
      </c>
    </row>
    <row r="29563" spans="11:16">
      <c r="K29563" s="14" t="str">
        <v/>
      </c>
      <c r="L29563" s="14" t="str">
        <v/>
      </c>
      <c r="O29563" s="14" t="str">
        <v/>
      </c>
      <c r="P29563" s="14" t="str">
        <f ca="1"/>
        <v>Low Cap</v>
      </c>
    </row>
    <row r="29564" spans="11:16">
      <c r="K29564" s="14" t="str">
        <v/>
      </c>
      <c r="L29564" s="14" t="str">
        <v/>
      </c>
      <c r="O29564" s="14" t="str">
        <v/>
      </c>
      <c r="P29564" s="14" t="str">
        <f ca="1"/>
        <v>Low Cap</v>
      </c>
    </row>
    <row r="29565" spans="11:16">
      <c r="K29565" s="14" t="str">
        <v/>
      </c>
      <c r="L29565" s="14" t="str">
        <v/>
      </c>
      <c r="O29565" s="14" t="str">
        <v/>
      </c>
      <c r="P29565" s="14" t="str">
        <f ca="1"/>
        <v>Low Cap</v>
      </c>
    </row>
    <row r="29566" spans="11:16">
      <c r="K29566" s="14" t="str">
        <v/>
      </c>
      <c r="L29566" s="14" t="str">
        <v/>
      </c>
      <c r="O29566" s="14" t="str">
        <v/>
      </c>
      <c r="P29566" s="14" t="str">
        <f ca="1"/>
        <v>Low Cap</v>
      </c>
    </row>
    <row r="29567" spans="11:16">
      <c r="K29567" s="14" t="str">
        <v/>
      </c>
      <c r="L29567" s="14" t="str">
        <v/>
      </c>
      <c r="O29567" s="14" t="str">
        <v/>
      </c>
      <c r="P29567" s="14" t="str">
        <f ca="1"/>
        <v>Low Cap</v>
      </c>
    </row>
    <row r="29568" spans="11:16">
      <c r="K29568" s="14" t="str">
        <v/>
      </c>
      <c r="L29568" s="14" t="str">
        <v/>
      </c>
      <c r="O29568" s="14" t="str">
        <v/>
      </c>
      <c r="P29568" s="14" t="str">
        <f ca="1"/>
        <v>Low Cap</v>
      </c>
    </row>
    <row r="29569" spans="11:16">
      <c r="K29569" s="14" t="str">
        <v/>
      </c>
      <c r="L29569" s="14" t="str">
        <v/>
      </c>
      <c r="O29569" s="14" t="str">
        <v/>
      </c>
      <c r="P29569" s="14" t="str">
        <f ca="1"/>
        <v>Low Cap</v>
      </c>
    </row>
    <row r="29570" spans="11:16">
      <c r="K29570" s="14" t="str">
        <v/>
      </c>
      <c r="L29570" s="14" t="str">
        <v/>
      </c>
      <c r="O29570" s="14" t="str">
        <v/>
      </c>
      <c r="P29570" s="14" t="str">
        <f ca="1"/>
        <v>Low Cap</v>
      </c>
    </row>
    <row r="29571" spans="11:16">
      <c r="K29571" s="14" t="str">
        <v/>
      </c>
      <c r="L29571" s="14" t="str">
        <v/>
      </c>
      <c r="O29571" s="14" t="str">
        <v/>
      </c>
      <c r="P29571" s="14" t="str">
        <f ca="1"/>
        <v>Low Cap</v>
      </c>
    </row>
    <row r="29572" spans="11:16">
      <c r="K29572" s="14" t="str">
        <v/>
      </c>
      <c r="L29572" s="14" t="str">
        <v/>
      </c>
      <c r="O29572" s="14" t="str">
        <v/>
      </c>
      <c r="P29572" s="14" t="str">
        <f ca="1"/>
        <v>Low Cap</v>
      </c>
    </row>
    <row r="29573" spans="11:16">
      <c r="K29573" s="14" t="str">
        <v/>
      </c>
      <c r="L29573" s="14" t="str">
        <v/>
      </c>
      <c r="O29573" s="14" t="str">
        <v/>
      </c>
      <c r="P29573" s="14" t="str">
        <f ca="1"/>
        <v>Low Cap</v>
      </c>
    </row>
    <row r="29574" spans="11:16">
      <c r="K29574" s="14" t="str">
        <v/>
      </c>
      <c r="L29574" s="14" t="str">
        <v/>
      </c>
      <c r="O29574" s="14" t="str">
        <v/>
      </c>
      <c r="P29574" s="14" t="str">
        <f ca="1"/>
        <v>Low Cap</v>
      </c>
    </row>
    <row r="29575" spans="11:16">
      <c r="K29575" s="14" t="str">
        <v/>
      </c>
      <c r="L29575" s="14" t="str">
        <v/>
      </c>
      <c r="O29575" s="14" t="str">
        <v/>
      </c>
      <c r="P29575" s="14" t="str">
        <f ca="1"/>
        <v>Low Cap</v>
      </c>
    </row>
    <row r="29576" spans="11:16">
      <c r="K29576" s="14" t="str">
        <v/>
      </c>
      <c r="L29576" s="14" t="str">
        <v/>
      </c>
      <c r="O29576" s="14" t="str">
        <v/>
      </c>
      <c r="P29576" s="14" t="str">
        <f ca="1"/>
        <v>Low Cap</v>
      </c>
    </row>
    <row r="29577" spans="11:16">
      <c r="K29577" s="14" t="str">
        <v/>
      </c>
      <c r="L29577" s="14" t="str">
        <v/>
      </c>
      <c r="O29577" s="14" t="str">
        <v/>
      </c>
      <c r="P29577" s="14" t="str">
        <f ca="1"/>
        <v>Low Cap</v>
      </c>
    </row>
    <row r="29578" spans="11:16">
      <c r="K29578" s="14" t="str">
        <v/>
      </c>
      <c r="L29578" s="14" t="str">
        <v/>
      </c>
      <c r="O29578" s="14" t="str">
        <v/>
      </c>
      <c r="P29578" s="14" t="str">
        <f ca="1"/>
        <v>Low Cap</v>
      </c>
    </row>
    <row r="29579" spans="11:16">
      <c r="K29579" s="14" t="str">
        <v/>
      </c>
      <c r="L29579" s="14" t="str">
        <v/>
      </c>
      <c r="O29579" s="14" t="str">
        <v/>
      </c>
      <c r="P29579" s="14" t="str">
        <f ca="1"/>
        <v>Low Cap</v>
      </c>
    </row>
    <row r="29580" spans="11:16">
      <c r="K29580" s="14" t="str">
        <v/>
      </c>
      <c r="L29580" s="14" t="str">
        <v/>
      </c>
      <c r="O29580" s="14" t="str">
        <v/>
      </c>
      <c r="P29580" s="14" t="str">
        <f ca="1"/>
        <v>Low Cap</v>
      </c>
    </row>
    <row r="29581" spans="11:16">
      <c r="K29581" s="14" t="str">
        <v/>
      </c>
      <c r="L29581" s="14" t="str">
        <v/>
      </c>
      <c r="O29581" s="14" t="str">
        <v/>
      </c>
      <c r="P29581" s="14" t="str">
        <f ca="1"/>
        <v>Low Cap</v>
      </c>
    </row>
    <row r="29582" spans="11:16">
      <c r="K29582" s="14" t="str">
        <v/>
      </c>
      <c r="L29582" s="14" t="str">
        <v/>
      </c>
      <c r="O29582" s="14" t="str">
        <v/>
      </c>
      <c r="P29582" s="14" t="str">
        <f ca="1"/>
        <v>Low Cap</v>
      </c>
    </row>
    <row r="29583" spans="11:16">
      <c r="K29583" s="14" t="str">
        <v/>
      </c>
      <c r="L29583" s="14" t="str">
        <v/>
      </c>
      <c r="O29583" s="14" t="str">
        <v/>
      </c>
      <c r="P29583" s="14" t="str">
        <f ca="1"/>
        <v>Low Cap</v>
      </c>
    </row>
    <row r="29584" spans="11:16">
      <c r="K29584" s="14" t="str">
        <v/>
      </c>
      <c r="L29584" s="14" t="str">
        <v/>
      </c>
      <c r="O29584" s="14" t="str">
        <v/>
      </c>
      <c r="P29584" s="14" t="str">
        <f ca="1"/>
        <v>Low Cap</v>
      </c>
    </row>
    <row r="29585" spans="11:16">
      <c r="K29585" s="14" t="str">
        <v/>
      </c>
      <c r="L29585" s="14" t="str">
        <v/>
      </c>
      <c r="O29585" s="14" t="str">
        <v/>
      </c>
      <c r="P29585" s="14" t="str">
        <f ca="1"/>
        <v>Low Cap</v>
      </c>
    </row>
    <row r="29586" spans="11:16">
      <c r="K29586" s="14" t="str">
        <v/>
      </c>
      <c r="L29586" s="14" t="str">
        <v/>
      </c>
      <c r="O29586" s="14" t="str">
        <v/>
      </c>
      <c r="P29586" s="14" t="str">
        <f ca="1"/>
        <v>Low Cap</v>
      </c>
    </row>
    <row r="29587" spans="11:16">
      <c r="K29587" s="14" t="str">
        <v/>
      </c>
      <c r="L29587" s="14" t="str">
        <v/>
      </c>
      <c r="O29587" s="14" t="str">
        <v/>
      </c>
      <c r="P29587" s="14" t="str">
        <f ca="1"/>
        <v>Low Cap</v>
      </c>
    </row>
    <row r="29588" spans="11:16">
      <c r="K29588" s="14" t="str">
        <v/>
      </c>
      <c r="L29588" s="14" t="str">
        <v/>
      </c>
      <c r="O29588" s="14" t="str">
        <v/>
      </c>
      <c r="P29588" s="14" t="str">
        <f ca="1"/>
        <v>Low Cap</v>
      </c>
    </row>
    <row r="29589" spans="11:16">
      <c r="K29589" s="14" t="str">
        <v/>
      </c>
      <c r="L29589" s="14" t="str">
        <v/>
      </c>
      <c r="O29589" s="14" t="str">
        <v/>
      </c>
      <c r="P29589" s="14" t="str">
        <f ca="1"/>
        <v>Low Cap</v>
      </c>
    </row>
    <row r="29590" spans="11:16">
      <c r="K29590" s="14" t="str">
        <v/>
      </c>
      <c r="L29590" s="14" t="str">
        <v/>
      </c>
      <c r="O29590" s="14" t="str">
        <v/>
      </c>
      <c r="P29590" s="14" t="str">
        <f ca="1"/>
        <v>Low Cap</v>
      </c>
    </row>
    <row r="29591" spans="11:16">
      <c r="K29591" s="14" t="str">
        <v/>
      </c>
      <c r="L29591" s="14" t="str">
        <v/>
      </c>
      <c r="O29591" s="14" t="str">
        <v/>
      </c>
      <c r="P29591" s="14" t="str">
        <f ca="1"/>
        <v>Low Cap</v>
      </c>
    </row>
    <row r="29592" spans="11:16">
      <c r="K29592" s="14" t="str">
        <v/>
      </c>
      <c r="L29592" s="14" t="str">
        <v/>
      </c>
      <c r="O29592" s="14" t="str">
        <v/>
      </c>
      <c r="P29592" s="14" t="str">
        <f ca="1"/>
        <v>Low Cap</v>
      </c>
    </row>
    <row r="29593" spans="11:16">
      <c r="K29593" s="14" t="str">
        <v/>
      </c>
      <c r="L29593" s="14" t="str">
        <v/>
      </c>
      <c r="O29593" s="14" t="str">
        <v/>
      </c>
      <c r="P29593" s="14" t="str">
        <f ca="1"/>
        <v>Low Cap</v>
      </c>
    </row>
    <row r="29594" spans="11:16">
      <c r="K29594" s="14" t="str">
        <v/>
      </c>
      <c r="L29594" s="14" t="str">
        <v/>
      </c>
      <c r="O29594" s="14" t="str">
        <v/>
      </c>
      <c r="P29594" s="14" t="str">
        <f ca="1"/>
        <v>Low Cap</v>
      </c>
    </row>
    <row r="29595" spans="11:16">
      <c r="K29595" s="14" t="str">
        <v/>
      </c>
      <c r="L29595" s="14" t="str">
        <v/>
      </c>
      <c r="O29595" s="14" t="str">
        <v/>
      </c>
      <c r="P29595" s="14" t="str">
        <f ca="1"/>
        <v>Low Cap</v>
      </c>
    </row>
    <row r="29596" spans="11:16">
      <c r="K29596" s="14" t="str">
        <v/>
      </c>
      <c r="L29596" s="14" t="str">
        <v/>
      </c>
      <c r="O29596" s="14" t="str">
        <v/>
      </c>
      <c r="P29596" s="14" t="str">
        <f ca="1"/>
        <v>Low Cap</v>
      </c>
    </row>
    <row r="29597" spans="11:16">
      <c r="K29597" s="14" t="str">
        <v/>
      </c>
      <c r="L29597" s="14" t="str">
        <v/>
      </c>
      <c r="O29597" s="14" t="str">
        <v/>
      </c>
      <c r="P29597" s="14" t="str">
        <f ca="1"/>
        <v>Low Cap</v>
      </c>
    </row>
    <row r="29598" spans="11:16">
      <c r="K29598" s="14" t="str">
        <v/>
      </c>
      <c r="L29598" s="14" t="str">
        <v/>
      </c>
      <c r="O29598" s="14" t="str">
        <v/>
      </c>
      <c r="P29598" s="14" t="str">
        <f ca="1"/>
        <v>Low Cap</v>
      </c>
    </row>
    <row r="29599" spans="11:16">
      <c r="K29599" s="14" t="str">
        <v/>
      </c>
      <c r="L29599" s="14" t="str">
        <v/>
      </c>
      <c r="O29599" s="14" t="str">
        <v/>
      </c>
      <c r="P29599" s="14" t="str">
        <f ca="1"/>
        <v>Low Cap</v>
      </c>
    </row>
    <row r="29600" spans="11:16">
      <c r="K29600" s="14" t="str">
        <v/>
      </c>
      <c r="L29600" s="14" t="str">
        <v/>
      </c>
      <c r="O29600" s="14" t="str">
        <v/>
      </c>
      <c r="P29600" s="14" t="str">
        <f ca="1"/>
        <v>Low Cap</v>
      </c>
    </row>
    <row r="29601" spans="11:16">
      <c r="K29601" s="14" t="str">
        <v/>
      </c>
      <c r="L29601" s="14" t="str">
        <v/>
      </c>
      <c r="O29601" s="14" t="str">
        <v/>
      </c>
      <c r="P29601" s="14" t="str">
        <f ca="1"/>
        <v>Low Cap</v>
      </c>
    </row>
    <row r="29602" spans="11:16">
      <c r="K29602" s="14" t="str">
        <v/>
      </c>
      <c r="L29602" s="14" t="str">
        <v/>
      </c>
      <c r="O29602" s="14" t="str">
        <v/>
      </c>
      <c r="P29602" s="14" t="str">
        <f ca="1"/>
        <v>Low Cap</v>
      </c>
    </row>
    <row r="29603" spans="11:16">
      <c r="K29603" s="14" t="str">
        <v/>
      </c>
      <c r="L29603" s="14" t="str">
        <v/>
      </c>
      <c r="O29603" s="14" t="str">
        <v/>
      </c>
      <c r="P29603" s="14" t="str">
        <f ca="1"/>
        <v>Low Cap</v>
      </c>
    </row>
    <row r="29604" spans="11:16">
      <c r="K29604" s="14" t="str">
        <v/>
      </c>
      <c r="L29604" s="14" t="str">
        <v/>
      </c>
      <c r="O29604" s="14" t="str">
        <v/>
      </c>
      <c r="P29604" s="14" t="str">
        <f ca="1"/>
        <v>Low Cap</v>
      </c>
    </row>
    <row r="29605" spans="11:16">
      <c r="K29605" s="14" t="str">
        <v/>
      </c>
      <c r="L29605" s="14" t="str">
        <v/>
      </c>
      <c r="O29605" s="14" t="str">
        <v/>
      </c>
      <c r="P29605" s="14" t="str">
        <f ca="1"/>
        <v>Low Cap</v>
      </c>
    </row>
    <row r="29606" spans="11:16">
      <c r="K29606" s="14" t="str">
        <v/>
      </c>
      <c r="L29606" s="14" t="str">
        <v/>
      </c>
      <c r="O29606" s="14" t="str">
        <v/>
      </c>
      <c r="P29606" s="14" t="str">
        <f ca="1"/>
        <v>Low Cap</v>
      </c>
    </row>
    <row r="29607" spans="11:16">
      <c r="K29607" s="14" t="str">
        <v/>
      </c>
      <c r="L29607" s="14" t="str">
        <v/>
      </c>
      <c r="O29607" s="14" t="str">
        <v/>
      </c>
      <c r="P29607" s="14" t="str">
        <f ca="1"/>
        <v>Low Cap</v>
      </c>
    </row>
    <row r="29608" spans="11:16">
      <c r="K29608" s="14" t="str">
        <v/>
      </c>
      <c r="L29608" s="14" t="str">
        <v/>
      </c>
      <c r="O29608" s="14" t="str">
        <v/>
      </c>
      <c r="P29608" s="14" t="str">
        <f ca="1"/>
        <v>Low Cap</v>
      </c>
    </row>
    <row r="29609" spans="11:16">
      <c r="K29609" s="14" t="str">
        <v/>
      </c>
      <c r="L29609" s="14" t="str">
        <v/>
      </c>
      <c r="O29609" s="14" t="str">
        <v/>
      </c>
      <c r="P29609" s="14" t="str">
        <f ca="1"/>
        <v>Low Cap</v>
      </c>
    </row>
    <row r="29610" spans="11:16">
      <c r="K29610" s="14" t="str">
        <v/>
      </c>
      <c r="L29610" s="14" t="str">
        <v/>
      </c>
      <c r="O29610" s="14" t="str">
        <v/>
      </c>
      <c r="P29610" s="14" t="str">
        <f ca="1"/>
        <v>Low Cap</v>
      </c>
    </row>
    <row r="29611" spans="11:16">
      <c r="K29611" s="14" t="str">
        <v/>
      </c>
      <c r="L29611" s="14" t="str">
        <v/>
      </c>
      <c r="O29611" s="14" t="str">
        <v/>
      </c>
      <c r="P29611" s="14" t="str">
        <f ca="1"/>
        <v>Low Cap</v>
      </c>
    </row>
    <row r="29612" spans="11:16">
      <c r="K29612" s="14" t="str">
        <v/>
      </c>
      <c r="L29612" s="14" t="str">
        <v/>
      </c>
      <c r="O29612" s="14" t="str">
        <v/>
      </c>
      <c r="P29612" s="14" t="str">
        <f ca="1"/>
        <v>Low Cap</v>
      </c>
    </row>
    <row r="29613" spans="11:16">
      <c r="K29613" s="14" t="str">
        <v/>
      </c>
      <c r="L29613" s="14" t="str">
        <v/>
      </c>
      <c r="O29613" s="14" t="str">
        <v/>
      </c>
      <c r="P29613" s="14" t="str">
        <f ca="1"/>
        <v>Low Cap</v>
      </c>
    </row>
    <row r="29614" spans="11:16">
      <c r="K29614" s="14" t="str">
        <v/>
      </c>
      <c r="L29614" s="14" t="str">
        <v/>
      </c>
      <c r="O29614" s="14" t="str">
        <v/>
      </c>
      <c r="P29614" s="14" t="str">
        <f ca="1"/>
        <v>Low Cap</v>
      </c>
    </row>
    <row r="29615" spans="11:16">
      <c r="K29615" s="14" t="str">
        <v/>
      </c>
      <c r="L29615" s="14" t="str">
        <v/>
      </c>
      <c r="O29615" s="14" t="str">
        <v/>
      </c>
      <c r="P29615" s="14" t="str">
        <f ca="1"/>
        <v>Low Cap</v>
      </c>
    </row>
    <row r="29616" spans="11:16">
      <c r="K29616" s="14" t="str">
        <v/>
      </c>
      <c r="L29616" s="14" t="str">
        <v/>
      </c>
      <c r="O29616" s="14" t="str">
        <v/>
      </c>
      <c r="P29616" s="14" t="str">
        <f ca="1"/>
        <v>Low Cap</v>
      </c>
    </row>
    <row r="29617" spans="11:16">
      <c r="K29617" s="14" t="str">
        <v/>
      </c>
      <c r="L29617" s="14" t="str">
        <v/>
      </c>
      <c r="O29617" s="14" t="str">
        <v/>
      </c>
      <c r="P29617" s="14" t="str">
        <f ca="1"/>
        <v>Low Cap</v>
      </c>
    </row>
    <row r="29618" spans="11:16">
      <c r="K29618" s="14" t="str">
        <v/>
      </c>
      <c r="L29618" s="14" t="str">
        <v/>
      </c>
      <c r="O29618" s="14" t="str">
        <v/>
      </c>
      <c r="P29618" s="14" t="str">
        <f ca="1"/>
        <v>Low Cap</v>
      </c>
    </row>
    <row r="29619" spans="11:16">
      <c r="K29619" s="14" t="str">
        <v/>
      </c>
      <c r="L29619" s="14" t="str">
        <v/>
      </c>
      <c r="O29619" s="14" t="str">
        <v/>
      </c>
      <c r="P29619" s="14" t="str">
        <f ca="1"/>
        <v>Low Cap</v>
      </c>
    </row>
    <row r="29620" spans="11:16">
      <c r="K29620" s="14" t="str">
        <v/>
      </c>
      <c r="L29620" s="14" t="str">
        <v/>
      </c>
      <c r="O29620" s="14" t="str">
        <v/>
      </c>
      <c r="P29620" s="14" t="str">
        <f ca="1"/>
        <v>Low Cap</v>
      </c>
    </row>
    <row r="29621" spans="11:16">
      <c r="K29621" s="14" t="str">
        <v/>
      </c>
      <c r="L29621" s="14" t="str">
        <v/>
      </c>
      <c r="O29621" s="14" t="str">
        <v/>
      </c>
      <c r="P29621" s="14" t="str">
        <f ca="1"/>
        <v>Low Cap</v>
      </c>
    </row>
    <row r="29622" spans="11:16">
      <c r="K29622" s="14" t="str">
        <v/>
      </c>
      <c r="L29622" s="14" t="str">
        <v/>
      </c>
      <c r="O29622" s="14" t="str">
        <v/>
      </c>
      <c r="P29622" s="14" t="str">
        <f ca="1"/>
        <v>Low Cap</v>
      </c>
    </row>
    <row r="29623" spans="11:16">
      <c r="K29623" s="14" t="str">
        <v/>
      </c>
      <c r="L29623" s="14" t="str">
        <v/>
      </c>
      <c r="O29623" s="14" t="str">
        <v/>
      </c>
      <c r="P29623" s="14" t="str">
        <f ca="1"/>
        <v>Low Cap</v>
      </c>
    </row>
    <row r="29624" spans="11:16">
      <c r="K29624" s="14" t="str">
        <v/>
      </c>
      <c r="L29624" s="14" t="str">
        <v/>
      </c>
      <c r="O29624" s="14" t="str">
        <v/>
      </c>
      <c r="P29624" s="14" t="str">
        <f ca="1"/>
        <v>Low Cap</v>
      </c>
    </row>
    <row r="29625" spans="11:16">
      <c r="K29625" s="14" t="str">
        <v/>
      </c>
      <c r="L29625" s="14" t="str">
        <v/>
      </c>
      <c r="O29625" s="14" t="str">
        <v/>
      </c>
      <c r="P29625" s="14" t="str">
        <f ca="1"/>
        <v>Low Cap</v>
      </c>
    </row>
    <row r="29626" spans="11:16">
      <c r="K29626" s="14" t="str">
        <v/>
      </c>
      <c r="L29626" s="14" t="str">
        <v/>
      </c>
      <c r="O29626" s="14" t="str">
        <v/>
      </c>
      <c r="P29626" s="14" t="str">
        <f ca="1"/>
        <v>Low Cap</v>
      </c>
    </row>
    <row r="29627" spans="11:16">
      <c r="K29627" s="14" t="str">
        <v/>
      </c>
      <c r="L29627" s="14" t="str">
        <v/>
      </c>
      <c r="O29627" s="14" t="str">
        <v/>
      </c>
      <c r="P29627" s="14" t="str">
        <f ca="1"/>
        <v>Low Cap</v>
      </c>
    </row>
    <row r="29628" spans="11:16">
      <c r="K29628" s="14" t="str">
        <v/>
      </c>
      <c r="L29628" s="14" t="str">
        <v/>
      </c>
      <c r="O29628" s="14" t="str">
        <v/>
      </c>
      <c r="P29628" s="14" t="str">
        <f ca="1"/>
        <v>Low Cap</v>
      </c>
    </row>
    <row r="29629" spans="11:16">
      <c r="K29629" s="14" t="str">
        <v/>
      </c>
      <c r="L29629" s="14" t="str">
        <v/>
      </c>
      <c r="O29629" s="14" t="str">
        <v/>
      </c>
      <c r="P29629" s="14" t="str">
        <f ca="1"/>
        <v>Low Cap</v>
      </c>
    </row>
    <row r="29630" spans="11:16">
      <c r="K29630" s="14" t="str">
        <v/>
      </c>
      <c r="L29630" s="14" t="str">
        <v/>
      </c>
      <c r="O29630" s="14" t="str">
        <v/>
      </c>
      <c r="P29630" s="14" t="str">
        <f ca="1"/>
        <v>Low Cap</v>
      </c>
    </row>
    <row r="29631" spans="11:16">
      <c r="K29631" s="14" t="str">
        <v/>
      </c>
      <c r="L29631" s="14" t="str">
        <v/>
      </c>
      <c r="O29631" s="14" t="str">
        <v/>
      </c>
      <c r="P29631" s="14" t="str">
        <f ca="1"/>
        <v>Low Cap</v>
      </c>
    </row>
    <row r="29632" spans="11:16">
      <c r="K29632" s="14" t="str">
        <v/>
      </c>
      <c r="L29632" s="14" t="str">
        <v/>
      </c>
      <c r="O29632" s="14" t="str">
        <v/>
      </c>
      <c r="P29632" s="14" t="str">
        <f ca="1"/>
        <v>Low Cap</v>
      </c>
    </row>
    <row r="29633" spans="11:16">
      <c r="K29633" s="14" t="str">
        <v/>
      </c>
      <c r="L29633" s="14" t="str">
        <v/>
      </c>
      <c r="O29633" s="14" t="str">
        <v/>
      </c>
      <c r="P29633" s="14" t="str">
        <f ca="1"/>
        <v>Low Cap</v>
      </c>
    </row>
    <row r="29634" spans="11:16">
      <c r="K29634" s="14" t="str">
        <v/>
      </c>
      <c r="L29634" s="14" t="str">
        <v/>
      </c>
      <c r="O29634" s="14" t="str">
        <v/>
      </c>
      <c r="P29634" s="14" t="str">
        <f ca="1"/>
        <v>Low Cap</v>
      </c>
    </row>
    <row r="29635" spans="11:16">
      <c r="K29635" s="14" t="str">
        <v/>
      </c>
      <c r="L29635" s="14" t="str">
        <v/>
      </c>
      <c r="O29635" s="14" t="str">
        <v/>
      </c>
      <c r="P29635" s="14" t="str">
        <f ca="1"/>
        <v>Low Cap</v>
      </c>
    </row>
    <row r="29636" spans="11:16">
      <c r="K29636" s="14" t="str">
        <v/>
      </c>
      <c r="L29636" s="14" t="str">
        <v/>
      </c>
      <c r="O29636" s="14" t="str">
        <v/>
      </c>
      <c r="P29636" s="14" t="str">
        <f ca="1"/>
        <v>Low Cap</v>
      </c>
    </row>
    <row r="29637" spans="11:16">
      <c r="K29637" s="14" t="str">
        <v/>
      </c>
      <c r="L29637" s="14" t="str">
        <v/>
      </c>
      <c r="O29637" s="14" t="str">
        <v/>
      </c>
      <c r="P29637" s="14" t="str">
        <f ca="1"/>
        <v>Low Cap</v>
      </c>
    </row>
    <row r="29638" spans="11:16">
      <c r="K29638" s="14" t="str">
        <v/>
      </c>
      <c r="L29638" s="14" t="str">
        <v/>
      </c>
      <c r="O29638" s="14" t="str">
        <v/>
      </c>
      <c r="P29638" s="14" t="str">
        <f ca="1"/>
        <v>Low Cap</v>
      </c>
    </row>
    <row r="29639" spans="11:16">
      <c r="K29639" s="14" t="str">
        <v/>
      </c>
      <c r="L29639" s="14" t="str">
        <v/>
      </c>
      <c r="O29639" s="14" t="str">
        <v/>
      </c>
      <c r="P29639" s="14" t="str">
        <f ca="1"/>
        <v>Low Cap</v>
      </c>
    </row>
    <row r="29640" spans="11:16">
      <c r="K29640" s="14" t="str">
        <v/>
      </c>
      <c r="L29640" s="14" t="str">
        <v/>
      </c>
      <c r="O29640" s="14" t="str">
        <v/>
      </c>
      <c r="P29640" s="14" t="str">
        <f ca="1"/>
        <v>Low Cap</v>
      </c>
    </row>
    <row r="29641" spans="11:16">
      <c r="K29641" s="14" t="str">
        <v/>
      </c>
      <c r="L29641" s="14" t="str">
        <v/>
      </c>
      <c r="O29641" s="14" t="str">
        <v/>
      </c>
      <c r="P29641" s="14" t="str">
        <f ca="1"/>
        <v>Low Cap</v>
      </c>
    </row>
    <row r="29642" spans="11:16">
      <c r="K29642" s="14" t="str">
        <v/>
      </c>
      <c r="L29642" s="14" t="str">
        <v/>
      </c>
      <c r="O29642" s="14" t="str">
        <v/>
      </c>
      <c r="P29642" s="14" t="str">
        <f ca="1"/>
        <v>Low Cap</v>
      </c>
    </row>
    <row r="29643" spans="11:16">
      <c r="K29643" s="14" t="str">
        <v/>
      </c>
      <c r="L29643" s="14" t="str">
        <v/>
      </c>
      <c r="O29643" s="14" t="str">
        <v/>
      </c>
      <c r="P29643" s="14" t="str">
        <f ca="1"/>
        <v>Low Cap</v>
      </c>
    </row>
    <row r="29644" spans="11:16">
      <c r="K29644" s="14" t="str">
        <v/>
      </c>
      <c r="L29644" s="14" t="str">
        <v/>
      </c>
      <c r="O29644" s="14" t="str">
        <v/>
      </c>
      <c r="P29644" s="14" t="str">
        <f ca="1"/>
        <v>Low Cap</v>
      </c>
    </row>
    <row r="29645" spans="11:16">
      <c r="K29645" s="14" t="str">
        <v/>
      </c>
      <c r="L29645" s="14" t="str">
        <v/>
      </c>
      <c r="O29645" s="14" t="str">
        <v/>
      </c>
      <c r="P29645" s="14" t="str">
        <f ca="1"/>
        <v>Low Cap</v>
      </c>
    </row>
    <row r="29646" spans="11:16">
      <c r="K29646" s="14" t="str">
        <v/>
      </c>
      <c r="L29646" s="14" t="str">
        <v/>
      </c>
      <c r="O29646" s="14" t="str">
        <v/>
      </c>
      <c r="P29646" s="14" t="str">
        <f ca="1"/>
        <v>Low Cap</v>
      </c>
    </row>
    <row r="29647" spans="11:16">
      <c r="K29647" s="14" t="str">
        <v/>
      </c>
      <c r="L29647" s="14" t="str">
        <v/>
      </c>
      <c r="O29647" s="14" t="str">
        <v/>
      </c>
      <c r="P29647" s="14" t="str">
        <f ca="1"/>
        <v>Low Cap</v>
      </c>
    </row>
    <row r="29648" spans="11:16">
      <c r="K29648" s="14" t="str">
        <v/>
      </c>
      <c r="L29648" s="14" t="str">
        <v/>
      </c>
      <c r="O29648" s="14" t="str">
        <v/>
      </c>
      <c r="P29648" s="14" t="str">
        <f ca="1"/>
        <v>Low Cap</v>
      </c>
    </row>
    <row r="29649" spans="11:16">
      <c r="K29649" s="14" t="str">
        <v/>
      </c>
      <c r="L29649" s="14" t="str">
        <v/>
      </c>
      <c r="O29649" s="14" t="str">
        <v/>
      </c>
      <c r="P29649" s="14" t="str">
        <f ca="1"/>
        <v>Low Cap</v>
      </c>
    </row>
    <row r="29650" spans="11:16">
      <c r="K29650" s="14" t="str">
        <v/>
      </c>
      <c r="L29650" s="14" t="str">
        <v/>
      </c>
      <c r="O29650" s="14" t="str">
        <v/>
      </c>
      <c r="P29650" s="14" t="str">
        <f ca="1"/>
        <v>Low Cap</v>
      </c>
    </row>
    <row r="29651" spans="11:16">
      <c r="K29651" s="14" t="str">
        <v/>
      </c>
      <c r="L29651" s="14" t="str">
        <v/>
      </c>
      <c r="O29651" s="14" t="str">
        <v/>
      </c>
      <c r="P29651" s="14" t="str">
        <f ca="1"/>
        <v>Low Cap</v>
      </c>
    </row>
    <row r="29652" spans="11:16">
      <c r="K29652" s="14" t="str">
        <v/>
      </c>
      <c r="L29652" s="14" t="str">
        <v/>
      </c>
      <c r="O29652" s="14" t="str">
        <v/>
      </c>
      <c r="P29652" s="14" t="str">
        <f ca="1"/>
        <v>Low Cap</v>
      </c>
    </row>
    <row r="29653" spans="11:16">
      <c r="K29653" s="14" t="str">
        <v/>
      </c>
      <c r="L29653" s="14" t="str">
        <v/>
      </c>
      <c r="O29653" s="14" t="str">
        <v/>
      </c>
      <c r="P29653" s="14" t="str">
        <f ca="1"/>
        <v>Low Cap</v>
      </c>
    </row>
    <row r="29654" spans="11:16">
      <c r="K29654" s="14" t="str">
        <v/>
      </c>
      <c r="L29654" s="14" t="str">
        <v/>
      </c>
      <c r="O29654" s="14" t="str">
        <v/>
      </c>
      <c r="P29654" s="14" t="str">
        <f ca="1"/>
        <v>Low Cap</v>
      </c>
    </row>
    <row r="29655" spans="11:16">
      <c r="K29655" s="14" t="str">
        <v/>
      </c>
      <c r="L29655" s="14" t="str">
        <v/>
      </c>
      <c r="O29655" s="14" t="str">
        <v/>
      </c>
      <c r="P29655" s="14" t="str">
        <f ca="1"/>
        <v>Low Cap</v>
      </c>
    </row>
    <row r="29656" spans="11:16">
      <c r="K29656" s="14" t="str">
        <v/>
      </c>
      <c r="L29656" s="14" t="str">
        <v/>
      </c>
      <c r="O29656" s="14" t="str">
        <v/>
      </c>
      <c r="P29656" s="14" t="str">
        <f ca="1"/>
        <v>Low Cap</v>
      </c>
    </row>
    <row r="29657" spans="11:16">
      <c r="K29657" s="14" t="str">
        <v/>
      </c>
      <c r="L29657" s="14" t="str">
        <v/>
      </c>
      <c r="O29657" s="14" t="str">
        <v/>
      </c>
      <c r="P29657" s="14" t="str">
        <f ca="1"/>
        <v>Low Cap</v>
      </c>
    </row>
    <row r="29658" spans="11:16">
      <c r="K29658" s="14" t="str">
        <v/>
      </c>
      <c r="L29658" s="14" t="str">
        <v/>
      </c>
      <c r="O29658" s="14" t="str">
        <v/>
      </c>
      <c r="P29658" s="14" t="str">
        <f ca="1"/>
        <v>Low Cap</v>
      </c>
    </row>
    <row r="29659" spans="11:16">
      <c r="K29659" s="14" t="str">
        <v/>
      </c>
      <c r="L29659" s="14" t="str">
        <v/>
      </c>
      <c r="O29659" s="14" t="str">
        <v/>
      </c>
      <c r="P29659" s="14" t="str">
        <f ca="1"/>
        <v>Low Cap</v>
      </c>
    </row>
    <row r="29660" spans="11:16">
      <c r="K29660" s="14" t="str">
        <v/>
      </c>
      <c r="L29660" s="14" t="str">
        <v/>
      </c>
      <c r="O29660" s="14" t="str">
        <v/>
      </c>
      <c r="P29660" s="14" t="str">
        <f ca="1"/>
        <v>Low Cap</v>
      </c>
    </row>
    <row r="29661" spans="11:16">
      <c r="K29661" s="14" t="str">
        <v/>
      </c>
      <c r="L29661" s="14" t="str">
        <v/>
      </c>
      <c r="O29661" s="14" t="str">
        <v/>
      </c>
      <c r="P29661" s="14" t="str">
        <f ca="1"/>
        <v>Low Cap</v>
      </c>
    </row>
    <row r="29662" spans="11:16">
      <c r="K29662" s="14" t="str">
        <v/>
      </c>
      <c r="L29662" s="14" t="str">
        <v/>
      </c>
      <c r="O29662" s="14" t="str">
        <v/>
      </c>
      <c r="P29662" s="14" t="str">
        <f ca="1"/>
        <v>Low Cap</v>
      </c>
    </row>
    <row r="29663" spans="11:16">
      <c r="K29663" s="14" t="str">
        <v/>
      </c>
      <c r="L29663" s="14" t="str">
        <v/>
      </c>
      <c r="O29663" s="14" t="str">
        <v/>
      </c>
      <c r="P29663" s="14" t="str">
        <f ca="1"/>
        <v>Low Cap</v>
      </c>
    </row>
    <row r="29664" spans="11:16">
      <c r="K29664" s="14" t="str">
        <v/>
      </c>
      <c r="L29664" s="14" t="str">
        <v/>
      </c>
      <c r="O29664" s="14" t="str">
        <v/>
      </c>
      <c r="P29664" s="14" t="str">
        <f ca="1"/>
        <v>Low Cap</v>
      </c>
    </row>
    <row r="29665" spans="11:16">
      <c r="K29665" s="14" t="str">
        <v/>
      </c>
      <c r="L29665" s="14" t="str">
        <v/>
      </c>
      <c r="O29665" s="14" t="str">
        <v/>
      </c>
      <c r="P29665" s="14" t="str">
        <f ca="1"/>
        <v>Low Cap</v>
      </c>
    </row>
    <row r="29666" spans="11:16">
      <c r="K29666" s="14" t="str">
        <v/>
      </c>
      <c r="L29666" s="14" t="str">
        <v/>
      </c>
      <c r="O29666" s="14" t="str">
        <v/>
      </c>
      <c r="P29666" s="14" t="str">
        <f ca="1"/>
        <v>Low Cap</v>
      </c>
    </row>
    <row r="29667" spans="11:16">
      <c r="K29667" s="14" t="str">
        <v/>
      </c>
      <c r="L29667" s="14" t="str">
        <v/>
      </c>
      <c r="O29667" s="14" t="str">
        <v/>
      </c>
      <c r="P29667" s="14" t="str">
        <f ca="1"/>
        <v>Low Cap</v>
      </c>
    </row>
    <row r="29668" spans="11:16">
      <c r="K29668" s="14" t="str">
        <v/>
      </c>
      <c r="L29668" s="14" t="str">
        <v/>
      </c>
      <c r="O29668" s="14" t="str">
        <v/>
      </c>
      <c r="P29668" s="14" t="str">
        <f ca="1"/>
        <v>Low Cap</v>
      </c>
    </row>
    <row r="29669" spans="11:16">
      <c r="K29669" s="14" t="str">
        <v/>
      </c>
      <c r="L29669" s="14" t="str">
        <v/>
      </c>
      <c r="O29669" s="14" t="str">
        <v/>
      </c>
      <c r="P29669" s="14" t="str">
        <f ca="1"/>
        <v>Low Cap</v>
      </c>
    </row>
    <row r="29670" spans="11:16">
      <c r="K29670" s="14" t="str">
        <v/>
      </c>
      <c r="L29670" s="14" t="str">
        <v/>
      </c>
      <c r="O29670" s="14" t="str">
        <v/>
      </c>
      <c r="P29670" s="14" t="str">
        <f ca="1"/>
        <v>Low Cap</v>
      </c>
    </row>
    <row r="29671" spans="11:16">
      <c r="K29671" s="14" t="str">
        <v/>
      </c>
      <c r="L29671" s="14" t="str">
        <v/>
      </c>
      <c r="O29671" s="14" t="str">
        <v/>
      </c>
      <c r="P29671" s="14" t="str">
        <f ca="1"/>
        <v>Low Cap</v>
      </c>
    </row>
    <row r="29672" spans="11:16">
      <c r="K29672" s="14" t="str">
        <v/>
      </c>
      <c r="L29672" s="14" t="str">
        <v/>
      </c>
      <c r="O29672" s="14" t="str">
        <v/>
      </c>
      <c r="P29672" s="14" t="str">
        <f ca="1"/>
        <v>Low Cap</v>
      </c>
    </row>
    <row r="29673" spans="11:16">
      <c r="K29673" s="14" t="str">
        <v/>
      </c>
      <c r="L29673" s="14" t="str">
        <v/>
      </c>
      <c r="O29673" s="14" t="str">
        <v/>
      </c>
      <c r="P29673" s="14" t="str">
        <f ca="1"/>
        <v>Low Cap</v>
      </c>
    </row>
    <row r="29674" spans="11:16">
      <c r="K29674" s="14" t="str">
        <v/>
      </c>
      <c r="L29674" s="14" t="str">
        <v/>
      </c>
      <c r="O29674" s="14" t="str">
        <v/>
      </c>
      <c r="P29674" s="14" t="str">
        <f ca="1"/>
        <v>Low Cap</v>
      </c>
    </row>
    <row r="29675" spans="11:16">
      <c r="K29675" s="14" t="str">
        <v/>
      </c>
      <c r="L29675" s="14" t="str">
        <v/>
      </c>
      <c r="O29675" s="14" t="str">
        <v/>
      </c>
      <c r="P29675" s="14" t="str">
        <f ca="1"/>
        <v>Low Cap</v>
      </c>
    </row>
    <row r="29676" spans="11:16">
      <c r="K29676" s="14" t="str">
        <v/>
      </c>
      <c r="L29676" s="14" t="str">
        <v/>
      </c>
      <c r="O29676" s="14" t="str">
        <v/>
      </c>
      <c r="P29676" s="14" t="str">
        <f ca="1"/>
        <v>Low Cap</v>
      </c>
    </row>
    <row r="29677" spans="11:16">
      <c r="K29677" s="14" t="str">
        <v/>
      </c>
      <c r="L29677" s="14" t="str">
        <v/>
      </c>
      <c r="O29677" s="14" t="str">
        <v/>
      </c>
      <c r="P29677" s="14" t="str">
        <f ca="1"/>
        <v>Low Cap</v>
      </c>
    </row>
    <row r="29678" spans="11:16">
      <c r="K29678" s="14" t="str">
        <v/>
      </c>
      <c r="L29678" s="14" t="str">
        <v/>
      </c>
      <c r="O29678" s="14" t="str">
        <v/>
      </c>
      <c r="P29678" s="14" t="str">
        <f ca="1"/>
        <v>Low Cap</v>
      </c>
    </row>
    <row r="29679" spans="11:16">
      <c r="K29679" s="14" t="str">
        <v/>
      </c>
      <c r="L29679" s="14" t="str">
        <v/>
      </c>
      <c r="O29679" s="14" t="str">
        <v/>
      </c>
      <c r="P29679" s="14" t="str">
        <f ca="1"/>
        <v>Low Cap</v>
      </c>
    </row>
    <row r="29680" spans="11:16">
      <c r="K29680" s="14" t="str">
        <v/>
      </c>
      <c r="L29680" s="14" t="str">
        <v/>
      </c>
      <c r="O29680" s="14" t="str">
        <v/>
      </c>
      <c r="P29680" s="14" t="str">
        <f ca="1"/>
        <v>Low Cap</v>
      </c>
    </row>
    <row r="29681" spans="11:16">
      <c r="K29681" s="14" t="str">
        <v/>
      </c>
      <c r="L29681" s="14" t="str">
        <v/>
      </c>
      <c r="O29681" s="14" t="str">
        <v/>
      </c>
      <c r="P29681" s="14" t="str">
        <f ca="1"/>
        <v>Low Cap</v>
      </c>
    </row>
    <row r="29682" spans="11:16">
      <c r="K29682" s="14" t="str">
        <v/>
      </c>
      <c r="L29682" s="14" t="str">
        <v/>
      </c>
      <c r="O29682" s="14" t="str">
        <v/>
      </c>
      <c r="P29682" s="14" t="str">
        <f ca="1"/>
        <v>Low Cap</v>
      </c>
    </row>
    <row r="29683" spans="11:16">
      <c r="K29683" s="14" t="str">
        <v/>
      </c>
      <c r="L29683" s="14" t="str">
        <v/>
      </c>
      <c r="O29683" s="14" t="str">
        <v/>
      </c>
      <c r="P29683" s="14" t="str">
        <f ca="1"/>
        <v>Low Cap</v>
      </c>
    </row>
    <row r="29684" spans="11:16">
      <c r="K29684" s="14" t="str">
        <v/>
      </c>
      <c r="L29684" s="14" t="str">
        <v/>
      </c>
      <c r="O29684" s="14" t="str">
        <v/>
      </c>
      <c r="P29684" s="14" t="str">
        <f ca="1"/>
        <v>Low Cap</v>
      </c>
    </row>
    <row r="29685" spans="11:16">
      <c r="K29685" s="14" t="str">
        <v/>
      </c>
      <c r="L29685" s="14" t="str">
        <v/>
      </c>
      <c r="O29685" s="14" t="str">
        <v/>
      </c>
      <c r="P29685" s="14" t="str">
        <f ca="1"/>
        <v>Low Cap</v>
      </c>
    </row>
    <row r="29686" spans="11:16">
      <c r="K29686" s="14" t="str">
        <v/>
      </c>
      <c r="L29686" s="14" t="str">
        <v/>
      </c>
      <c r="O29686" s="14" t="str">
        <v/>
      </c>
      <c r="P29686" s="14" t="str">
        <f ca="1"/>
        <v>Low Cap</v>
      </c>
    </row>
    <row r="29687" spans="11:16">
      <c r="K29687" s="14" t="str">
        <v/>
      </c>
      <c r="L29687" s="14" t="str">
        <v/>
      </c>
      <c r="O29687" s="14" t="str">
        <v/>
      </c>
      <c r="P29687" s="14" t="str">
        <f ca="1"/>
        <v>Low Cap</v>
      </c>
    </row>
    <row r="29688" spans="11:16">
      <c r="K29688" s="14" t="str">
        <v/>
      </c>
      <c r="L29688" s="14" t="str">
        <v/>
      </c>
      <c r="O29688" s="14" t="str">
        <v/>
      </c>
      <c r="P29688" s="14" t="str">
        <f ca="1"/>
        <v>Low Cap</v>
      </c>
    </row>
    <row r="29689" spans="11:16">
      <c r="K29689" s="14" t="str">
        <v/>
      </c>
      <c r="L29689" s="14" t="str">
        <v/>
      </c>
      <c r="O29689" s="14" t="str">
        <v/>
      </c>
      <c r="P29689" s="14" t="str">
        <f ca="1"/>
        <v>Low Cap</v>
      </c>
    </row>
    <row r="29690" spans="11:16">
      <c r="K29690" s="14" t="str">
        <v/>
      </c>
      <c r="L29690" s="14" t="str">
        <v/>
      </c>
      <c r="O29690" s="14" t="str">
        <v/>
      </c>
      <c r="P29690" s="14" t="str">
        <f ca="1"/>
        <v>Low Cap</v>
      </c>
    </row>
    <row r="29691" spans="11:16">
      <c r="K29691" s="14" t="str">
        <v/>
      </c>
      <c r="L29691" s="14" t="str">
        <v/>
      </c>
      <c r="O29691" s="14" t="str">
        <v/>
      </c>
      <c r="P29691" s="14" t="str">
        <f ca="1"/>
        <v>Low Cap</v>
      </c>
    </row>
    <row r="29692" spans="11:16">
      <c r="K29692" s="14" t="str">
        <v/>
      </c>
      <c r="L29692" s="14" t="str">
        <v/>
      </c>
      <c r="O29692" s="14" t="str">
        <v/>
      </c>
      <c r="P29692" s="14" t="str">
        <f ca="1"/>
        <v>Low Cap</v>
      </c>
    </row>
    <row r="29693" spans="11:16">
      <c r="K29693" s="14" t="str">
        <v/>
      </c>
      <c r="L29693" s="14" t="str">
        <v/>
      </c>
      <c r="O29693" s="14" t="str">
        <v/>
      </c>
      <c r="P29693" s="14" t="str">
        <f ca="1"/>
        <v>Low Cap</v>
      </c>
    </row>
    <row r="29694" spans="11:16">
      <c r="K29694" s="14" t="str">
        <v/>
      </c>
      <c r="L29694" s="14" t="str">
        <v/>
      </c>
      <c r="O29694" s="14" t="str">
        <v/>
      </c>
      <c r="P29694" s="14" t="str">
        <f ca="1"/>
        <v>Low Cap</v>
      </c>
    </row>
    <row r="29695" spans="11:16">
      <c r="K29695" s="14" t="str">
        <v/>
      </c>
      <c r="L29695" s="14" t="str">
        <v/>
      </c>
      <c r="O29695" s="14" t="str">
        <v/>
      </c>
      <c r="P29695" s="14" t="str">
        <f ca="1"/>
        <v>Low Cap</v>
      </c>
    </row>
    <row r="29696" spans="11:16">
      <c r="K29696" s="14" t="str">
        <v/>
      </c>
      <c r="L29696" s="14" t="str">
        <v/>
      </c>
      <c r="O29696" s="14" t="str">
        <v/>
      </c>
      <c r="P29696" s="14" t="str">
        <f ca="1"/>
        <v>Low Cap</v>
      </c>
    </row>
    <row r="29697" spans="11:16">
      <c r="K29697" s="14" t="str">
        <v/>
      </c>
      <c r="L29697" s="14" t="str">
        <v/>
      </c>
      <c r="O29697" s="14" t="str">
        <v/>
      </c>
      <c r="P29697" s="14" t="str">
        <f ca="1"/>
        <v>Low Cap</v>
      </c>
    </row>
    <row r="29698" spans="11:16">
      <c r="K29698" s="14" t="str">
        <v/>
      </c>
      <c r="L29698" s="14" t="str">
        <v/>
      </c>
      <c r="O29698" s="14" t="str">
        <v/>
      </c>
      <c r="P29698" s="14" t="str">
        <f ca="1"/>
        <v>Low Cap</v>
      </c>
    </row>
    <row r="29699" spans="11:16">
      <c r="K29699" s="14" t="str">
        <v/>
      </c>
      <c r="L29699" s="14" t="str">
        <v/>
      </c>
      <c r="O29699" s="14" t="str">
        <v/>
      </c>
      <c r="P29699" s="14" t="str">
        <f ca="1"/>
        <v>Low Cap</v>
      </c>
    </row>
    <row r="29700" spans="11:16">
      <c r="K29700" s="14" t="str">
        <v/>
      </c>
      <c r="L29700" s="14" t="str">
        <v/>
      </c>
      <c r="O29700" s="14" t="str">
        <v/>
      </c>
      <c r="P29700" s="14" t="str">
        <f ca="1"/>
        <v>Low Cap</v>
      </c>
    </row>
    <row r="29701" spans="11:16">
      <c r="K29701" s="14" t="str">
        <v/>
      </c>
      <c r="L29701" s="14" t="str">
        <v/>
      </c>
      <c r="O29701" s="14" t="str">
        <v/>
      </c>
      <c r="P29701" s="14" t="str">
        <f ca="1"/>
        <v>Low Cap</v>
      </c>
    </row>
    <row r="29702" spans="11:16">
      <c r="K29702" s="14" t="str">
        <v/>
      </c>
      <c r="L29702" s="14" t="str">
        <v/>
      </c>
      <c r="O29702" s="14" t="str">
        <v/>
      </c>
      <c r="P29702" s="14" t="str">
        <f ca="1"/>
        <v>Low Cap</v>
      </c>
    </row>
    <row r="29703" spans="11:16">
      <c r="K29703" s="14" t="str">
        <v/>
      </c>
      <c r="L29703" s="14" t="str">
        <v/>
      </c>
      <c r="O29703" s="14" t="str">
        <v/>
      </c>
      <c r="P29703" s="14" t="str">
        <f ca="1"/>
        <v>Low Cap</v>
      </c>
    </row>
    <row r="29704" spans="11:16">
      <c r="K29704" s="14" t="str">
        <v/>
      </c>
      <c r="L29704" s="14" t="str">
        <v/>
      </c>
      <c r="O29704" s="14" t="str">
        <v/>
      </c>
      <c r="P29704" s="14" t="str">
        <f ca="1"/>
        <v>Low Cap</v>
      </c>
    </row>
    <row r="29705" spans="11:16">
      <c r="K29705" s="14" t="str">
        <v/>
      </c>
      <c r="L29705" s="14" t="str">
        <v/>
      </c>
      <c r="O29705" s="14" t="str">
        <v/>
      </c>
      <c r="P29705" s="14" t="str">
        <f ca="1"/>
        <v>Low Cap</v>
      </c>
    </row>
    <row r="29706" spans="11:16">
      <c r="K29706" s="14" t="str">
        <v/>
      </c>
      <c r="L29706" s="14" t="str">
        <v/>
      </c>
      <c r="O29706" s="14" t="str">
        <v/>
      </c>
      <c r="P29706" s="14" t="str">
        <f ca="1"/>
        <v>Low Cap</v>
      </c>
    </row>
    <row r="29707" spans="11:16">
      <c r="K29707" s="14" t="str">
        <v/>
      </c>
      <c r="L29707" s="14" t="str">
        <v/>
      </c>
      <c r="O29707" s="14" t="str">
        <v/>
      </c>
      <c r="P29707" s="14" t="str">
        <f ca="1"/>
        <v>Low Cap</v>
      </c>
    </row>
    <row r="29708" spans="11:16">
      <c r="K29708" s="14" t="str">
        <v/>
      </c>
      <c r="L29708" s="14" t="str">
        <v/>
      </c>
      <c r="O29708" s="14" t="str">
        <v/>
      </c>
      <c r="P29708" s="14" t="str">
        <f ca="1"/>
        <v>Low Cap</v>
      </c>
    </row>
    <row r="29709" spans="11:16">
      <c r="K29709" s="14" t="str">
        <v/>
      </c>
      <c r="L29709" s="14" t="str">
        <v/>
      </c>
      <c r="O29709" s="14" t="str">
        <v/>
      </c>
      <c r="P29709" s="14" t="str">
        <f ca="1"/>
        <v>Low Cap</v>
      </c>
    </row>
    <row r="29710" spans="11:16">
      <c r="K29710" s="14" t="str">
        <v/>
      </c>
      <c r="L29710" s="14" t="str">
        <v/>
      </c>
      <c r="O29710" s="14" t="str">
        <v/>
      </c>
      <c r="P29710" s="14" t="str">
        <f ca="1"/>
        <v>Low Cap</v>
      </c>
    </row>
    <row r="29711" spans="11:16">
      <c r="K29711" s="14" t="str">
        <v/>
      </c>
      <c r="L29711" s="14" t="str">
        <v/>
      </c>
      <c r="O29711" s="14" t="str">
        <v/>
      </c>
      <c r="P29711" s="14" t="str">
        <f ca="1"/>
        <v>Low Cap</v>
      </c>
    </row>
    <row r="29712" spans="11:16">
      <c r="K29712" s="14" t="str">
        <v/>
      </c>
      <c r="L29712" s="14" t="str">
        <v/>
      </c>
      <c r="O29712" s="14" t="str">
        <v/>
      </c>
      <c r="P29712" s="14" t="str">
        <f ca="1"/>
        <v>Low Cap</v>
      </c>
    </row>
    <row r="29713" spans="11:16">
      <c r="K29713" s="14" t="str">
        <v/>
      </c>
      <c r="L29713" s="14" t="str">
        <v/>
      </c>
      <c r="O29713" s="14" t="str">
        <v/>
      </c>
      <c r="P29713" s="14" t="str">
        <f ca="1"/>
        <v>Low Cap</v>
      </c>
    </row>
    <row r="29714" spans="11:16">
      <c r="K29714" s="14" t="str">
        <v/>
      </c>
      <c r="L29714" s="14" t="str">
        <v/>
      </c>
      <c r="O29714" s="14" t="str">
        <v/>
      </c>
      <c r="P29714" s="14" t="str">
        <f ca="1"/>
        <v>Low Cap</v>
      </c>
    </row>
    <row r="29715" spans="11:16">
      <c r="K29715" s="14" t="str">
        <v/>
      </c>
      <c r="L29715" s="14" t="str">
        <v/>
      </c>
      <c r="O29715" s="14" t="str">
        <v/>
      </c>
      <c r="P29715" s="14" t="str">
        <f ca="1"/>
        <v>Low Cap</v>
      </c>
    </row>
    <row r="29716" spans="11:16">
      <c r="K29716" s="14" t="str">
        <v/>
      </c>
      <c r="L29716" s="14" t="str">
        <v/>
      </c>
      <c r="O29716" s="14" t="str">
        <v/>
      </c>
      <c r="P29716" s="14" t="str">
        <f ca="1"/>
        <v>Low Cap</v>
      </c>
    </row>
    <row r="29717" spans="11:16">
      <c r="K29717" s="14" t="str">
        <v/>
      </c>
      <c r="L29717" s="14" t="str">
        <v/>
      </c>
      <c r="O29717" s="14" t="str">
        <v/>
      </c>
      <c r="P29717" s="14" t="str">
        <f ca="1"/>
        <v>Low Cap</v>
      </c>
    </row>
    <row r="29718" spans="11:16">
      <c r="K29718" s="14" t="str">
        <v/>
      </c>
      <c r="L29718" s="14" t="str">
        <v/>
      </c>
      <c r="O29718" s="14" t="str">
        <v/>
      </c>
      <c r="P29718" s="14" t="str">
        <f ca="1"/>
        <v>Low Cap</v>
      </c>
    </row>
    <row r="29719" spans="11:16">
      <c r="K29719" s="14" t="str">
        <v/>
      </c>
      <c r="L29719" s="14" t="str">
        <v/>
      </c>
      <c r="O29719" s="14" t="str">
        <v/>
      </c>
      <c r="P29719" s="14" t="str">
        <f ca="1"/>
        <v>Low Cap</v>
      </c>
    </row>
    <row r="29720" spans="11:16">
      <c r="K29720" s="14" t="str">
        <v/>
      </c>
      <c r="L29720" s="14" t="str">
        <v/>
      </c>
      <c r="O29720" s="14" t="str">
        <v/>
      </c>
      <c r="P29720" s="14" t="str">
        <f ca="1"/>
        <v>Low Cap</v>
      </c>
    </row>
    <row r="29721" spans="11:16">
      <c r="K29721" s="14" t="str">
        <v/>
      </c>
      <c r="L29721" s="14" t="str">
        <v/>
      </c>
      <c r="O29721" s="14" t="str">
        <v/>
      </c>
      <c r="P29721" s="14" t="str">
        <f ca="1"/>
        <v>Low Cap</v>
      </c>
    </row>
    <row r="29722" spans="11:16">
      <c r="K29722" s="14" t="str">
        <v/>
      </c>
      <c r="L29722" s="14" t="str">
        <v/>
      </c>
      <c r="O29722" s="14" t="str">
        <v/>
      </c>
      <c r="P29722" s="14" t="str">
        <f ca="1"/>
        <v>Low Cap</v>
      </c>
    </row>
    <row r="29723" spans="11:16">
      <c r="K29723" s="14" t="str">
        <v/>
      </c>
      <c r="L29723" s="14" t="str">
        <v/>
      </c>
      <c r="O29723" s="14" t="str">
        <v/>
      </c>
      <c r="P29723" s="14" t="str">
        <f ca="1"/>
        <v>Low Cap</v>
      </c>
    </row>
    <row r="29724" spans="11:16">
      <c r="K29724" s="14" t="str">
        <v/>
      </c>
      <c r="L29724" s="14" t="str">
        <v/>
      </c>
      <c r="O29724" s="14" t="str">
        <v/>
      </c>
      <c r="P29724" s="14" t="str">
        <f ca="1"/>
        <v>Low Cap</v>
      </c>
    </row>
    <row r="29725" spans="11:16">
      <c r="K29725" s="14" t="str">
        <v/>
      </c>
      <c r="L29725" s="14" t="str">
        <v/>
      </c>
      <c r="O29725" s="14" t="str">
        <v/>
      </c>
      <c r="P29725" s="14" t="str">
        <f ca="1"/>
        <v>Low Cap</v>
      </c>
    </row>
    <row r="29726" spans="11:16">
      <c r="K29726" s="14" t="str">
        <v/>
      </c>
      <c r="L29726" s="14" t="str">
        <v/>
      </c>
      <c r="O29726" s="14" t="str">
        <v/>
      </c>
      <c r="P29726" s="14" t="str">
        <f ca="1"/>
        <v>Low Cap</v>
      </c>
    </row>
    <row r="29727" spans="11:16">
      <c r="K29727" s="14" t="str">
        <v/>
      </c>
      <c r="L29727" s="14" t="str">
        <v/>
      </c>
      <c r="O29727" s="14" t="str">
        <v/>
      </c>
      <c r="P29727" s="14" t="str">
        <f ca="1"/>
        <v>Low Cap</v>
      </c>
    </row>
    <row r="29728" spans="11:16">
      <c r="K29728" s="14" t="str">
        <v/>
      </c>
      <c r="L29728" s="14" t="str">
        <v/>
      </c>
      <c r="O29728" s="14" t="str">
        <v/>
      </c>
      <c r="P29728" s="14" t="str">
        <f ca="1"/>
        <v>Low Cap</v>
      </c>
    </row>
    <row r="29729" spans="11:16">
      <c r="K29729" s="14" t="str">
        <v/>
      </c>
      <c r="L29729" s="14" t="str">
        <v/>
      </c>
      <c r="O29729" s="14" t="str">
        <v/>
      </c>
      <c r="P29729" s="14" t="str">
        <f ca="1"/>
        <v>Low Cap</v>
      </c>
    </row>
    <row r="29730" spans="11:16">
      <c r="K29730" s="14" t="str">
        <v/>
      </c>
      <c r="L29730" s="14" t="str">
        <v/>
      </c>
      <c r="O29730" s="14" t="str">
        <v/>
      </c>
      <c r="P29730" s="14" t="str">
        <f ca="1"/>
        <v>Low Cap</v>
      </c>
    </row>
    <row r="29731" spans="11:16">
      <c r="K29731" s="14" t="str">
        <v/>
      </c>
      <c r="L29731" s="14" t="str">
        <v/>
      </c>
      <c r="O29731" s="14" t="str">
        <v/>
      </c>
      <c r="P29731" s="14" t="str">
        <f ca="1"/>
        <v>Low Cap</v>
      </c>
    </row>
    <row r="29732" spans="11:16">
      <c r="K29732" s="14" t="str">
        <v/>
      </c>
      <c r="L29732" s="14" t="str">
        <v/>
      </c>
      <c r="O29732" s="14" t="str">
        <v/>
      </c>
      <c r="P29732" s="14" t="str">
        <f ca="1"/>
        <v>Low Cap</v>
      </c>
    </row>
    <row r="29733" spans="11:16">
      <c r="K29733" s="14" t="str">
        <v/>
      </c>
      <c r="L29733" s="14" t="str">
        <v/>
      </c>
      <c r="O29733" s="14" t="str">
        <v/>
      </c>
      <c r="P29733" s="14" t="str">
        <f ca="1"/>
        <v>Low Cap</v>
      </c>
    </row>
    <row r="29734" spans="11:16">
      <c r="K29734" s="14" t="str">
        <v/>
      </c>
      <c r="L29734" s="14" t="str">
        <v/>
      </c>
      <c r="O29734" s="14" t="str">
        <v/>
      </c>
      <c r="P29734" s="14" t="str">
        <f ca="1"/>
        <v>Low Cap</v>
      </c>
    </row>
    <row r="29735" spans="11:16">
      <c r="K29735" s="14" t="str">
        <v/>
      </c>
      <c r="L29735" s="14" t="str">
        <v/>
      </c>
      <c r="O29735" s="14" t="str">
        <v/>
      </c>
      <c r="P29735" s="14" t="str">
        <f ca="1"/>
        <v>Low Cap</v>
      </c>
    </row>
    <row r="29736" spans="11:16">
      <c r="K29736" s="14" t="str">
        <v/>
      </c>
      <c r="L29736" s="14" t="str">
        <v/>
      </c>
      <c r="O29736" s="14" t="str">
        <v/>
      </c>
      <c r="P29736" s="14" t="str">
        <f ca="1"/>
        <v>Low Cap</v>
      </c>
    </row>
    <row r="29737" spans="11:16">
      <c r="K29737" s="14" t="str">
        <v/>
      </c>
      <c r="L29737" s="14" t="str">
        <v/>
      </c>
      <c r="O29737" s="14" t="str">
        <v/>
      </c>
      <c r="P29737" s="14" t="str">
        <f ca="1"/>
        <v>Low Cap</v>
      </c>
    </row>
    <row r="29738" spans="11:16">
      <c r="K29738" s="14" t="str">
        <v/>
      </c>
      <c r="L29738" s="14" t="str">
        <v/>
      </c>
      <c r="O29738" s="14" t="str">
        <v/>
      </c>
      <c r="P29738" s="14" t="str">
        <f ca="1"/>
        <v>Low Cap</v>
      </c>
    </row>
    <row r="29739" spans="11:16">
      <c r="K29739" s="14" t="str">
        <v/>
      </c>
      <c r="L29739" s="14" t="str">
        <v/>
      </c>
      <c r="O29739" s="14" t="str">
        <v/>
      </c>
      <c r="P29739" s="14" t="str">
        <f ca="1"/>
        <v>Low Cap</v>
      </c>
    </row>
    <row r="29740" spans="11:16">
      <c r="K29740" s="14" t="str">
        <v/>
      </c>
      <c r="L29740" s="14" t="str">
        <v/>
      </c>
      <c r="O29740" s="14" t="str">
        <v/>
      </c>
      <c r="P29740" s="14" t="str">
        <f ca="1"/>
        <v>Low Cap</v>
      </c>
    </row>
    <row r="29741" spans="11:16">
      <c r="K29741" s="14" t="str">
        <v/>
      </c>
      <c r="L29741" s="14" t="str">
        <v/>
      </c>
      <c r="O29741" s="14" t="str">
        <v/>
      </c>
      <c r="P29741" s="14" t="str">
        <f ca="1"/>
        <v>Low Cap</v>
      </c>
    </row>
    <row r="29742" spans="11:16">
      <c r="K29742" s="14" t="str">
        <v/>
      </c>
      <c r="L29742" s="14" t="str">
        <v/>
      </c>
      <c r="O29742" s="14" t="str">
        <v/>
      </c>
      <c r="P29742" s="14" t="str">
        <f ca="1"/>
        <v>Low Cap</v>
      </c>
    </row>
    <row r="29743" spans="11:16">
      <c r="K29743" s="14" t="str">
        <v/>
      </c>
      <c r="L29743" s="14" t="str">
        <v/>
      </c>
      <c r="O29743" s="14" t="str">
        <v/>
      </c>
      <c r="P29743" s="14" t="str">
        <f ca="1"/>
        <v>Low Cap</v>
      </c>
    </row>
    <row r="29744" spans="11:16">
      <c r="K29744" s="14" t="str">
        <v/>
      </c>
      <c r="L29744" s="14" t="str">
        <v/>
      </c>
      <c r="O29744" s="14" t="str">
        <v/>
      </c>
      <c r="P29744" s="14" t="str">
        <f ca="1"/>
        <v>Low Cap</v>
      </c>
    </row>
    <row r="29745" spans="11:16">
      <c r="K29745" s="14" t="str">
        <v/>
      </c>
      <c r="L29745" s="14" t="str">
        <v/>
      </c>
      <c r="O29745" s="14" t="str">
        <v/>
      </c>
      <c r="P29745" s="14" t="str">
        <f ca="1"/>
        <v>Low Cap</v>
      </c>
    </row>
    <row r="29746" spans="11:16">
      <c r="K29746" s="14" t="str">
        <v/>
      </c>
      <c r="L29746" s="14" t="str">
        <v/>
      </c>
      <c r="O29746" s="14" t="str">
        <v/>
      </c>
      <c r="P29746" s="14" t="str">
        <f ca="1"/>
        <v>Low Cap</v>
      </c>
    </row>
    <row r="29747" spans="11:16">
      <c r="K29747" s="14" t="str">
        <v/>
      </c>
      <c r="L29747" s="14" t="str">
        <v/>
      </c>
      <c r="O29747" s="14" t="str">
        <v/>
      </c>
      <c r="P29747" s="14" t="str">
        <f ca="1"/>
        <v>Low Cap</v>
      </c>
    </row>
    <row r="29748" spans="11:16">
      <c r="K29748" s="14" t="str">
        <v/>
      </c>
      <c r="L29748" s="14" t="str">
        <v/>
      </c>
      <c r="O29748" s="14" t="str">
        <v/>
      </c>
      <c r="P29748" s="14" t="str">
        <f ca="1"/>
        <v>Low Cap</v>
      </c>
    </row>
    <row r="29749" spans="11:16">
      <c r="K29749" s="14" t="str">
        <v/>
      </c>
      <c r="L29749" s="14" t="str">
        <v/>
      </c>
      <c r="O29749" s="14" t="str">
        <v/>
      </c>
      <c r="P29749" s="14" t="str">
        <f ca="1"/>
        <v>Low Cap</v>
      </c>
    </row>
    <row r="29750" spans="11:16">
      <c r="K29750" s="14" t="str">
        <v/>
      </c>
      <c r="L29750" s="14" t="str">
        <v/>
      </c>
      <c r="O29750" s="14" t="str">
        <v/>
      </c>
      <c r="P29750" s="14" t="str">
        <f ca="1"/>
        <v>Low Cap</v>
      </c>
    </row>
    <row r="29751" spans="11:16">
      <c r="K29751" s="14" t="str">
        <v/>
      </c>
      <c r="L29751" s="14" t="str">
        <v/>
      </c>
      <c r="O29751" s="14" t="str">
        <v/>
      </c>
      <c r="P29751" s="14" t="str">
        <f ca="1"/>
        <v>Low Cap</v>
      </c>
    </row>
    <row r="29752" spans="11:16">
      <c r="K29752" s="14" t="str">
        <v/>
      </c>
      <c r="L29752" s="14" t="str">
        <v/>
      </c>
      <c r="O29752" s="14" t="str">
        <v/>
      </c>
      <c r="P29752" s="14" t="str">
        <f ca="1"/>
        <v>Low Cap</v>
      </c>
    </row>
    <row r="29753" spans="11:16">
      <c r="K29753" s="14" t="str">
        <v/>
      </c>
      <c r="L29753" s="14" t="str">
        <v/>
      </c>
      <c r="O29753" s="14" t="str">
        <v/>
      </c>
      <c r="P29753" s="14" t="str">
        <f ca="1"/>
        <v>Low Cap</v>
      </c>
    </row>
    <row r="29754" spans="11:16">
      <c r="K29754" s="14" t="str">
        <v/>
      </c>
      <c r="L29754" s="14" t="str">
        <v/>
      </c>
      <c r="O29754" s="14" t="str">
        <v/>
      </c>
      <c r="P29754" s="14" t="str">
        <f ca="1"/>
        <v>Low Cap</v>
      </c>
    </row>
    <row r="29755" spans="11:16">
      <c r="K29755" s="14" t="str">
        <v/>
      </c>
      <c r="L29755" s="14" t="str">
        <v/>
      </c>
      <c r="O29755" s="14" t="str">
        <v/>
      </c>
      <c r="P29755" s="14" t="str">
        <f ca="1"/>
        <v>Low Cap</v>
      </c>
    </row>
    <row r="29756" spans="11:16">
      <c r="K29756" s="14" t="str">
        <v/>
      </c>
      <c r="L29756" s="14" t="str">
        <v/>
      </c>
      <c r="O29756" s="14" t="str">
        <v/>
      </c>
      <c r="P29756" s="14" t="str">
        <f ca="1"/>
        <v>Low Cap</v>
      </c>
    </row>
    <row r="29757" spans="11:16">
      <c r="K29757" s="14" t="str">
        <v/>
      </c>
      <c r="L29757" s="14" t="str">
        <v/>
      </c>
      <c r="O29757" s="14" t="str">
        <v/>
      </c>
      <c r="P29757" s="14" t="str">
        <f ca="1"/>
        <v>Low Cap</v>
      </c>
    </row>
    <row r="29758" spans="11:16">
      <c r="K29758" s="14" t="str">
        <v/>
      </c>
      <c r="L29758" s="14" t="str">
        <v/>
      </c>
      <c r="O29758" s="14" t="str">
        <v/>
      </c>
      <c r="P29758" s="14" t="str">
        <f ca="1"/>
        <v>Low Cap</v>
      </c>
    </row>
    <row r="29759" spans="11:16">
      <c r="K29759" s="14" t="str">
        <v/>
      </c>
      <c r="L29759" s="14" t="str">
        <v/>
      </c>
      <c r="O29759" s="14" t="str">
        <v/>
      </c>
      <c r="P29759" s="14" t="str">
        <f ca="1"/>
        <v>Low Cap</v>
      </c>
    </row>
    <row r="29760" spans="11:16">
      <c r="K29760" s="14" t="str">
        <v/>
      </c>
      <c r="L29760" s="14" t="str">
        <v/>
      </c>
      <c r="O29760" s="14" t="str">
        <v/>
      </c>
      <c r="P29760" s="14" t="str">
        <f ca="1"/>
        <v>Low Cap</v>
      </c>
    </row>
    <row r="29761" spans="11:16">
      <c r="K29761" s="14" t="str">
        <v/>
      </c>
      <c r="L29761" s="14" t="str">
        <v/>
      </c>
      <c r="O29761" s="14" t="str">
        <v/>
      </c>
      <c r="P29761" s="14" t="str">
        <f ca="1"/>
        <v>Low Cap</v>
      </c>
    </row>
    <row r="29762" spans="11:16">
      <c r="K29762" s="14" t="str">
        <v/>
      </c>
      <c r="L29762" s="14" t="str">
        <v/>
      </c>
      <c r="O29762" s="14" t="str">
        <v/>
      </c>
      <c r="P29762" s="14" t="str">
        <f ca="1"/>
        <v>Low Cap</v>
      </c>
    </row>
    <row r="29763" spans="11:16">
      <c r="K29763" s="14" t="str">
        <v/>
      </c>
      <c r="L29763" s="14" t="str">
        <v/>
      </c>
      <c r="O29763" s="14" t="str">
        <v/>
      </c>
      <c r="P29763" s="14" t="str">
        <f ca="1"/>
        <v>Low Cap</v>
      </c>
    </row>
    <row r="29764" spans="11:16">
      <c r="K29764" s="14" t="str">
        <v/>
      </c>
      <c r="L29764" s="14" t="str">
        <v/>
      </c>
      <c r="O29764" s="14" t="str">
        <v/>
      </c>
      <c r="P29764" s="14" t="str">
        <f ca="1"/>
        <v>Low Cap</v>
      </c>
    </row>
    <row r="29765" spans="11:16">
      <c r="K29765" s="14" t="str">
        <v/>
      </c>
      <c r="L29765" s="14" t="str">
        <v/>
      </c>
      <c r="O29765" s="14" t="str">
        <v/>
      </c>
      <c r="P29765" s="14" t="str">
        <f ca="1"/>
        <v>Low Cap</v>
      </c>
    </row>
    <row r="29766" spans="11:16">
      <c r="K29766" s="14" t="str">
        <v/>
      </c>
      <c r="L29766" s="14" t="str">
        <v/>
      </c>
      <c r="O29766" s="14" t="str">
        <v/>
      </c>
      <c r="P29766" s="14" t="str">
        <f ca="1"/>
        <v>Low Cap</v>
      </c>
    </row>
    <row r="29767" spans="11:16">
      <c r="K29767" s="14" t="str">
        <v/>
      </c>
      <c r="L29767" s="14" t="str">
        <v/>
      </c>
      <c r="O29767" s="14" t="str">
        <v/>
      </c>
      <c r="P29767" s="14" t="str">
        <f ca="1"/>
        <v>Low Cap</v>
      </c>
    </row>
    <row r="29768" spans="11:16">
      <c r="K29768" s="14" t="str">
        <v/>
      </c>
      <c r="L29768" s="14" t="str">
        <v/>
      </c>
      <c r="O29768" s="14" t="str">
        <v/>
      </c>
      <c r="P29768" s="14" t="str">
        <f ca="1"/>
        <v>Low Cap</v>
      </c>
    </row>
    <row r="29769" spans="11:16">
      <c r="K29769" s="14" t="str">
        <v/>
      </c>
      <c r="L29769" s="14" t="str">
        <v/>
      </c>
      <c r="O29769" s="14" t="str">
        <v/>
      </c>
      <c r="P29769" s="14" t="str">
        <f ca="1"/>
        <v>Low Cap</v>
      </c>
    </row>
    <row r="29770" spans="11:16">
      <c r="K29770" s="14" t="str">
        <v/>
      </c>
      <c r="L29770" s="14" t="str">
        <v/>
      </c>
      <c r="O29770" s="14" t="str">
        <v/>
      </c>
      <c r="P29770" s="14" t="str">
        <f ca="1"/>
        <v>Low Cap</v>
      </c>
    </row>
    <row r="29771" spans="11:16">
      <c r="K29771" s="14" t="str">
        <v/>
      </c>
      <c r="L29771" s="14" t="str">
        <v/>
      </c>
      <c r="O29771" s="14" t="str">
        <v/>
      </c>
      <c r="P29771" s="14" t="str">
        <f ca="1"/>
        <v>Low Cap</v>
      </c>
    </row>
    <row r="29772" spans="11:16">
      <c r="K29772" s="14" t="str">
        <v/>
      </c>
      <c r="L29772" s="14" t="str">
        <v/>
      </c>
      <c r="O29772" s="14" t="str">
        <v/>
      </c>
      <c r="P29772" s="14" t="str">
        <f ca="1"/>
        <v>Low Cap</v>
      </c>
    </row>
    <row r="29773" spans="11:16">
      <c r="K29773" s="14" t="str">
        <v/>
      </c>
      <c r="L29773" s="14" t="str">
        <v/>
      </c>
      <c r="O29773" s="14" t="str">
        <v/>
      </c>
      <c r="P29773" s="14" t="str">
        <f ca="1"/>
        <v>Low Cap</v>
      </c>
    </row>
    <row r="29774" spans="11:16">
      <c r="K29774" s="14" t="str">
        <v/>
      </c>
      <c r="L29774" s="14" t="str">
        <v/>
      </c>
      <c r="O29774" s="14" t="str">
        <v/>
      </c>
      <c r="P29774" s="14" t="str">
        <f ca="1"/>
        <v>Low Cap</v>
      </c>
    </row>
    <row r="29775" spans="11:16">
      <c r="K29775" s="14" t="str">
        <v/>
      </c>
      <c r="L29775" s="14" t="str">
        <v/>
      </c>
      <c r="O29775" s="14" t="str">
        <v/>
      </c>
      <c r="P29775" s="14" t="str">
        <f ca="1"/>
        <v>Low Cap</v>
      </c>
    </row>
    <row r="29776" spans="11:16">
      <c r="K29776" s="14" t="str">
        <v/>
      </c>
      <c r="L29776" s="14" t="str">
        <v/>
      </c>
      <c r="O29776" s="14" t="str">
        <v/>
      </c>
      <c r="P29776" s="14" t="str">
        <f ca="1"/>
        <v>Low Cap</v>
      </c>
    </row>
    <row r="29777" spans="11:16">
      <c r="K29777" s="14" t="str">
        <v/>
      </c>
      <c r="L29777" s="14" t="str">
        <v/>
      </c>
      <c r="O29777" s="14" t="str">
        <v/>
      </c>
      <c r="P29777" s="14" t="str">
        <f ca="1"/>
        <v>Low Cap</v>
      </c>
    </row>
    <row r="29778" spans="11:16">
      <c r="K29778" s="14" t="str">
        <v/>
      </c>
      <c r="L29778" s="14" t="str">
        <v/>
      </c>
      <c r="O29778" s="14" t="str">
        <v/>
      </c>
      <c r="P29778" s="14" t="str">
        <f ca="1"/>
        <v>Low Cap</v>
      </c>
    </row>
    <row r="29779" spans="11:16">
      <c r="K29779" s="14" t="str">
        <v/>
      </c>
      <c r="L29779" s="14" t="str">
        <v/>
      </c>
      <c r="O29779" s="14" t="str">
        <v/>
      </c>
      <c r="P29779" s="14" t="str">
        <f ca="1"/>
        <v>Low Cap</v>
      </c>
    </row>
    <row r="29780" spans="11:16">
      <c r="K29780" s="14" t="str">
        <v/>
      </c>
      <c r="L29780" s="14" t="str">
        <v/>
      </c>
      <c r="O29780" s="14" t="str">
        <v/>
      </c>
      <c r="P29780" s="14" t="str">
        <f ca="1"/>
        <v>Low Cap</v>
      </c>
    </row>
    <row r="29781" spans="11:16">
      <c r="K29781" s="14" t="str">
        <v/>
      </c>
      <c r="L29781" s="14" t="str">
        <v/>
      </c>
      <c r="O29781" s="14" t="str">
        <v/>
      </c>
      <c r="P29781" s="14" t="str">
        <f ca="1"/>
        <v>Low Cap</v>
      </c>
    </row>
    <row r="29782" spans="11:16">
      <c r="K29782" s="14" t="str">
        <v/>
      </c>
      <c r="L29782" s="14" t="str">
        <v/>
      </c>
      <c r="O29782" s="14" t="str">
        <v/>
      </c>
      <c r="P29782" s="14" t="str">
        <f ca="1"/>
        <v>Low Cap</v>
      </c>
    </row>
    <row r="29783" spans="11:16">
      <c r="K29783" s="14" t="str">
        <v/>
      </c>
      <c r="L29783" s="14" t="str">
        <v/>
      </c>
      <c r="O29783" s="14" t="str">
        <v/>
      </c>
      <c r="P29783" s="14" t="str">
        <f ca="1"/>
        <v>Low Cap</v>
      </c>
    </row>
    <row r="29784" spans="11:16">
      <c r="K29784" s="14" t="str">
        <v/>
      </c>
      <c r="L29784" s="14" t="str">
        <v/>
      </c>
      <c r="O29784" s="14" t="str">
        <v/>
      </c>
      <c r="P29784" s="14" t="str">
        <f ca="1"/>
        <v>Low Cap</v>
      </c>
    </row>
    <row r="29785" spans="11:16">
      <c r="K29785" s="14" t="str">
        <v/>
      </c>
      <c r="L29785" s="14" t="str">
        <v/>
      </c>
      <c r="O29785" s="14" t="str">
        <v/>
      </c>
      <c r="P29785" s="14" t="str">
        <f ca="1"/>
        <v>Low Cap</v>
      </c>
    </row>
    <row r="29786" spans="11:16">
      <c r="K29786" s="14" t="str">
        <v/>
      </c>
      <c r="L29786" s="14" t="str">
        <v/>
      </c>
      <c r="O29786" s="14" t="str">
        <v/>
      </c>
      <c r="P29786" s="14" t="str">
        <f ca="1"/>
        <v>Low Cap</v>
      </c>
    </row>
    <row r="29787" spans="11:16">
      <c r="K29787" s="14" t="str">
        <v/>
      </c>
      <c r="L29787" s="14" t="str">
        <v/>
      </c>
      <c r="O29787" s="14" t="str">
        <v/>
      </c>
      <c r="P29787" s="14" t="str">
        <f ca="1"/>
        <v>Low Cap</v>
      </c>
    </row>
    <row r="29788" spans="11:16">
      <c r="K29788" s="14" t="str">
        <v/>
      </c>
      <c r="L29788" s="14" t="str">
        <v/>
      </c>
      <c r="O29788" s="14" t="str">
        <v/>
      </c>
      <c r="P29788" s="14" t="str">
        <f ca="1"/>
        <v>Low Cap</v>
      </c>
    </row>
    <row r="29789" spans="11:16">
      <c r="K29789" s="14" t="str">
        <v/>
      </c>
      <c r="L29789" s="14" t="str">
        <v/>
      </c>
      <c r="O29789" s="14" t="str">
        <v/>
      </c>
      <c r="P29789" s="14" t="str">
        <f ca="1"/>
        <v>Low Cap</v>
      </c>
    </row>
    <row r="29790" spans="11:16">
      <c r="K29790" s="14" t="str">
        <v/>
      </c>
      <c r="L29790" s="14" t="str">
        <v/>
      </c>
      <c r="O29790" s="14" t="str">
        <v/>
      </c>
      <c r="P29790" s="14" t="str">
        <f ca="1"/>
        <v>Low Cap</v>
      </c>
    </row>
    <row r="29791" spans="11:16">
      <c r="K29791" s="14" t="str">
        <v/>
      </c>
      <c r="L29791" s="14" t="str">
        <v/>
      </c>
      <c r="O29791" s="14" t="str">
        <v/>
      </c>
      <c r="P29791" s="14" t="str">
        <f ca="1"/>
        <v>Low Cap</v>
      </c>
    </row>
    <row r="29792" spans="11:16">
      <c r="K29792" s="14" t="str">
        <v/>
      </c>
      <c r="L29792" s="14" t="str">
        <v/>
      </c>
      <c r="O29792" s="14" t="str">
        <v/>
      </c>
      <c r="P29792" s="14" t="str">
        <f ca="1"/>
        <v>Low Cap</v>
      </c>
    </row>
    <row r="29793" spans="11:16">
      <c r="K29793" s="14" t="str">
        <v/>
      </c>
      <c r="L29793" s="14" t="str">
        <v/>
      </c>
      <c r="O29793" s="14" t="str">
        <v/>
      </c>
      <c r="P29793" s="14" t="str">
        <f ca="1"/>
        <v>Low Cap</v>
      </c>
    </row>
    <row r="29794" spans="11:16">
      <c r="K29794" s="14" t="str">
        <v/>
      </c>
      <c r="L29794" s="14" t="str">
        <v/>
      </c>
      <c r="O29794" s="14" t="str">
        <v/>
      </c>
      <c r="P29794" s="14" t="str">
        <f ca="1"/>
        <v>Low Cap</v>
      </c>
    </row>
    <row r="29795" spans="11:16">
      <c r="K29795" s="14" t="str">
        <v/>
      </c>
      <c r="L29795" s="14" t="str">
        <v/>
      </c>
      <c r="O29795" s="14" t="str">
        <v/>
      </c>
      <c r="P29795" s="14" t="str">
        <f ca="1"/>
        <v>Low Cap</v>
      </c>
    </row>
    <row r="29796" spans="11:16">
      <c r="K29796" s="14" t="str">
        <v/>
      </c>
      <c r="L29796" s="14" t="str">
        <v/>
      </c>
      <c r="O29796" s="14" t="str">
        <v/>
      </c>
      <c r="P29796" s="14" t="str">
        <f ca="1"/>
        <v>Low Cap</v>
      </c>
    </row>
    <row r="29797" spans="11:16">
      <c r="K29797" s="14" t="str">
        <v/>
      </c>
      <c r="L29797" s="14" t="str">
        <v/>
      </c>
      <c r="O29797" s="14" t="str">
        <v/>
      </c>
      <c r="P29797" s="14" t="str">
        <f ca="1"/>
        <v>Low Cap</v>
      </c>
    </row>
    <row r="29798" spans="11:16">
      <c r="K29798" s="14" t="str">
        <v/>
      </c>
      <c r="L29798" s="14" t="str">
        <v/>
      </c>
      <c r="O29798" s="14" t="str">
        <v/>
      </c>
      <c r="P29798" s="14" t="str">
        <f ca="1"/>
        <v>Low Cap</v>
      </c>
    </row>
    <row r="29799" spans="11:16">
      <c r="K29799" s="14" t="str">
        <v/>
      </c>
      <c r="L29799" s="14" t="str">
        <v/>
      </c>
      <c r="O29799" s="14" t="str">
        <v/>
      </c>
      <c r="P29799" s="14" t="str">
        <f ca="1"/>
        <v>Low Cap</v>
      </c>
    </row>
    <row r="29800" spans="11:16">
      <c r="K29800" s="14" t="str">
        <v/>
      </c>
      <c r="L29800" s="14" t="str">
        <v/>
      </c>
      <c r="O29800" s="14" t="str">
        <v/>
      </c>
      <c r="P29800" s="14" t="str">
        <f ca="1"/>
        <v>Low Cap</v>
      </c>
    </row>
    <row r="29801" spans="11:16">
      <c r="K29801" s="14" t="str">
        <v/>
      </c>
      <c r="L29801" s="14" t="str">
        <v/>
      </c>
      <c r="O29801" s="14" t="str">
        <v/>
      </c>
      <c r="P29801" s="14" t="str">
        <f ca="1"/>
        <v>Low Cap</v>
      </c>
    </row>
    <row r="29802" spans="11:16">
      <c r="K29802" s="14" t="str">
        <v/>
      </c>
      <c r="L29802" s="14" t="str">
        <v/>
      </c>
      <c r="O29802" s="14" t="str">
        <v/>
      </c>
      <c r="P29802" s="14" t="str">
        <f ca="1"/>
        <v>Low Cap</v>
      </c>
    </row>
    <row r="29803" spans="11:16">
      <c r="K29803" s="14" t="str">
        <v/>
      </c>
      <c r="L29803" s="14" t="str">
        <v/>
      </c>
      <c r="O29803" s="14" t="str">
        <v/>
      </c>
      <c r="P29803" s="14" t="str">
        <f ca="1"/>
        <v>Low Cap</v>
      </c>
    </row>
    <row r="29804" spans="11:16">
      <c r="K29804" s="14" t="str">
        <v/>
      </c>
      <c r="L29804" s="14" t="str">
        <v/>
      </c>
      <c r="O29804" s="14" t="str">
        <v/>
      </c>
      <c r="P29804" s="14" t="str">
        <f ca="1"/>
        <v>Low Cap</v>
      </c>
    </row>
    <row r="29805" spans="11:16">
      <c r="K29805" s="14" t="str">
        <v/>
      </c>
      <c r="L29805" s="14" t="str">
        <v/>
      </c>
      <c r="O29805" s="14" t="str">
        <v/>
      </c>
      <c r="P29805" s="14" t="str">
        <f ca="1"/>
        <v>Low Cap</v>
      </c>
    </row>
    <row r="29806" spans="11:16">
      <c r="K29806" s="14" t="str">
        <v/>
      </c>
      <c r="L29806" s="14" t="str">
        <v/>
      </c>
      <c r="O29806" s="14" t="str">
        <v/>
      </c>
      <c r="P29806" s="14" t="str">
        <f ca="1"/>
        <v>Low Cap</v>
      </c>
    </row>
    <row r="29807" spans="11:16">
      <c r="K29807" s="14" t="str">
        <v/>
      </c>
      <c r="L29807" s="14" t="str">
        <v/>
      </c>
      <c r="O29807" s="14" t="str">
        <v/>
      </c>
      <c r="P29807" s="14" t="str">
        <f ca="1"/>
        <v>Low Cap</v>
      </c>
    </row>
    <row r="29808" spans="11:16">
      <c r="K29808" s="14" t="str">
        <v/>
      </c>
      <c r="L29808" s="14" t="str">
        <v/>
      </c>
      <c r="O29808" s="14" t="str">
        <v/>
      </c>
      <c r="P29808" s="14" t="str">
        <f ca="1"/>
        <v>Low Cap</v>
      </c>
    </row>
    <row r="29809" spans="11:16">
      <c r="K29809" s="14" t="str">
        <v/>
      </c>
      <c r="L29809" s="14" t="str">
        <v/>
      </c>
      <c r="O29809" s="14" t="str">
        <v/>
      </c>
      <c r="P29809" s="14" t="str">
        <f ca="1"/>
        <v>Low Cap</v>
      </c>
    </row>
    <row r="29810" spans="11:16">
      <c r="K29810" s="14" t="str">
        <v/>
      </c>
      <c r="L29810" s="14" t="str">
        <v/>
      </c>
      <c r="O29810" s="14" t="str">
        <v/>
      </c>
      <c r="P29810" s="14" t="str">
        <f ca="1"/>
        <v>Low Cap</v>
      </c>
    </row>
    <row r="29811" spans="11:16">
      <c r="K29811" s="14" t="str">
        <v/>
      </c>
      <c r="L29811" s="14" t="str">
        <v/>
      </c>
      <c r="O29811" s="14" t="str">
        <v/>
      </c>
      <c r="P29811" s="14" t="str">
        <f ca="1"/>
        <v>Low Cap</v>
      </c>
    </row>
    <row r="29812" spans="11:16">
      <c r="K29812" s="14" t="str">
        <v/>
      </c>
      <c r="L29812" s="14" t="str">
        <v/>
      </c>
      <c r="O29812" s="14" t="str">
        <v/>
      </c>
      <c r="P29812" s="14" t="str">
        <f ca="1"/>
        <v>Low Cap</v>
      </c>
    </row>
    <row r="29813" spans="11:16">
      <c r="K29813" s="14" t="str">
        <v/>
      </c>
      <c r="L29813" s="14" t="str">
        <v/>
      </c>
      <c r="O29813" s="14" t="str">
        <v/>
      </c>
      <c r="P29813" s="14" t="str">
        <f ca="1"/>
        <v>Low Cap</v>
      </c>
    </row>
    <row r="29814" spans="11:16">
      <c r="K29814" s="14" t="str">
        <v/>
      </c>
      <c r="L29814" s="14" t="str">
        <v/>
      </c>
      <c r="O29814" s="14" t="str">
        <v/>
      </c>
      <c r="P29814" s="14" t="str">
        <f ca="1"/>
        <v>Low Cap</v>
      </c>
    </row>
    <row r="29815" spans="11:16">
      <c r="K29815" s="14" t="str">
        <v/>
      </c>
      <c r="L29815" s="14" t="str">
        <v/>
      </c>
      <c r="O29815" s="14" t="str">
        <v/>
      </c>
      <c r="P29815" s="14" t="str">
        <f ca="1"/>
        <v>Low Cap</v>
      </c>
    </row>
    <row r="29816" spans="11:16">
      <c r="K29816" s="14" t="str">
        <v/>
      </c>
      <c r="L29816" s="14" t="str">
        <v/>
      </c>
      <c r="O29816" s="14" t="str">
        <v/>
      </c>
      <c r="P29816" s="14" t="str">
        <f ca="1"/>
        <v>Low Cap</v>
      </c>
    </row>
    <row r="29817" spans="11:16">
      <c r="K29817" s="14" t="str">
        <v/>
      </c>
      <c r="L29817" s="14" t="str">
        <v/>
      </c>
      <c r="O29817" s="14" t="str">
        <v/>
      </c>
      <c r="P29817" s="14" t="str">
        <f ca="1"/>
        <v>Low Cap</v>
      </c>
    </row>
    <row r="29818" spans="11:16">
      <c r="K29818" s="14" t="str">
        <v/>
      </c>
      <c r="L29818" s="14" t="str">
        <v/>
      </c>
      <c r="O29818" s="14" t="str">
        <v/>
      </c>
      <c r="P29818" s="14" t="str">
        <f ca="1"/>
        <v>Low Cap</v>
      </c>
    </row>
    <row r="29819" spans="11:16">
      <c r="K29819" s="14" t="str">
        <v/>
      </c>
      <c r="L29819" s="14" t="str">
        <v/>
      </c>
      <c r="O29819" s="14" t="str">
        <v/>
      </c>
      <c r="P29819" s="14" t="str">
        <f ca="1"/>
        <v>Low Cap</v>
      </c>
    </row>
    <row r="29820" spans="11:16">
      <c r="K29820" s="14" t="str">
        <v/>
      </c>
      <c r="L29820" s="14" t="str">
        <v/>
      </c>
      <c r="O29820" s="14" t="str">
        <v/>
      </c>
      <c r="P29820" s="14" t="str">
        <f ca="1"/>
        <v>Low Cap</v>
      </c>
    </row>
    <row r="29821" spans="11:16">
      <c r="K29821" s="14" t="str">
        <v/>
      </c>
      <c r="L29821" s="14" t="str">
        <v/>
      </c>
      <c r="O29821" s="14" t="str">
        <v/>
      </c>
      <c r="P29821" s="14" t="str">
        <f ca="1"/>
        <v>Low Cap</v>
      </c>
    </row>
    <row r="29822" spans="11:16">
      <c r="K29822" s="14" t="str">
        <v/>
      </c>
      <c r="L29822" s="14" t="str">
        <v/>
      </c>
      <c r="O29822" s="14" t="str">
        <v/>
      </c>
      <c r="P29822" s="14" t="str">
        <f ca="1"/>
        <v>Low Cap</v>
      </c>
    </row>
    <row r="29823" spans="11:16">
      <c r="K29823" s="14" t="str">
        <v/>
      </c>
      <c r="L29823" s="14" t="str">
        <v/>
      </c>
      <c r="O29823" s="14" t="str">
        <v/>
      </c>
      <c r="P29823" s="14" t="str">
        <f ca="1"/>
        <v>Low Cap</v>
      </c>
    </row>
    <row r="29824" spans="11:16">
      <c r="K29824" s="14" t="str">
        <v/>
      </c>
      <c r="L29824" s="14" t="str">
        <v/>
      </c>
      <c r="O29824" s="14" t="str">
        <v/>
      </c>
      <c r="P29824" s="14" t="str">
        <f ca="1"/>
        <v>Low Cap</v>
      </c>
    </row>
    <row r="29825" spans="11:16">
      <c r="K29825" s="14" t="str">
        <v/>
      </c>
      <c r="L29825" s="14" t="str">
        <v/>
      </c>
      <c r="O29825" s="14" t="str">
        <v/>
      </c>
      <c r="P29825" s="14" t="str">
        <f ca="1"/>
        <v>Low Cap</v>
      </c>
    </row>
    <row r="29826" spans="11:16">
      <c r="K29826" s="14" t="str">
        <v/>
      </c>
      <c r="L29826" s="14" t="str">
        <v/>
      </c>
      <c r="O29826" s="14" t="str">
        <v/>
      </c>
      <c r="P29826" s="14" t="str">
        <f ca="1"/>
        <v>Low Cap</v>
      </c>
    </row>
    <row r="29827" spans="11:16">
      <c r="K29827" s="14" t="str">
        <v/>
      </c>
      <c r="L29827" s="14" t="str">
        <v/>
      </c>
      <c r="O29827" s="14" t="str">
        <v/>
      </c>
      <c r="P29827" s="14" t="str">
        <f ca="1"/>
        <v>Low Cap</v>
      </c>
    </row>
    <row r="29828" spans="11:16">
      <c r="K29828" s="14" t="str">
        <v/>
      </c>
      <c r="L29828" s="14" t="str">
        <v/>
      </c>
      <c r="O29828" s="14" t="str">
        <v/>
      </c>
      <c r="P29828" s="14" t="str">
        <f ca="1"/>
        <v>Low Cap</v>
      </c>
    </row>
    <row r="29829" spans="11:16">
      <c r="K29829" s="14" t="str">
        <v/>
      </c>
      <c r="L29829" s="14" t="str">
        <v/>
      </c>
      <c r="O29829" s="14" t="str">
        <v/>
      </c>
      <c r="P29829" s="14" t="str">
        <f ca="1"/>
        <v>Low Cap</v>
      </c>
    </row>
    <row r="29830" spans="11:16">
      <c r="K29830" s="14" t="str">
        <v/>
      </c>
      <c r="L29830" s="14" t="str">
        <v/>
      </c>
      <c r="O29830" s="14" t="str">
        <v/>
      </c>
      <c r="P29830" s="14" t="str">
        <f ca="1"/>
        <v>Low Cap</v>
      </c>
    </row>
    <row r="29831" spans="11:16">
      <c r="K29831" s="14" t="str">
        <v/>
      </c>
      <c r="L29831" s="14" t="str">
        <v/>
      </c>
      <c r="O29831" s="14" t="str">
        <v/>
      </c>
      <c r="P29831" s="14" t="str">
        <f ca="1"/>
        <v>Low Cap</v>
      </c>
    </row>
    <row r="29832" spans="11:16">
      <c r="K29832" s="14" t="str">
        <v/>
      </c>
      <c r="L29832" s="14" t="str">
        <v/>
      </c>
      <c r="O29832" s="14" t="str">
        <v/>
      </c>
      <c r="P29832" s="14" t="str">
        <f ca="1"/>
        <v>Low Cap</v>
      </c>
    </row>
    <row r="29833" spans="11:16">
      <c r="K29833" s="14" t="str">
        <v/>
      </c>
      <c r="L29833" s="14" t="str">
        <v/>
      </c>
      <c r="O29833" s="14" t="str">
        <v/>
      </c>
      <c r="P29833" s="14" t="str">
        <f ca="1"/>
        <v>Low Cap</v>
      </c>
    </row>
    <row r="29834" spans="11:16">
      <c r="K29834" s="14" t="str">
        <v/>
      </c>
      <c r="L29834" s="14" t="str">
        <v/>
      </c>
      <c r="O29834" s="14" t="str">
        <v/>
      </c>
      <c r="P29834" s="14" t="str">
        <f ca="1"/>
        <v>Low Cap</v>
      </c>
    </row>
    <row r="29835" spans="11:16">
      <c r="K29835" s="14" t="str">
        <v/>
      </c>
      <c r="L29835" s="14" t="str">
        <v/>
      </c>
      <c r="O29835" s="14" t="str">
        <v/>
      </c>
      <c r="P29835" s="14" t="str">
        <f ca="1"/>
        <v>Low Cap</v>
      </c>
    </row>
    <row r="29836" spans="11:16">
      <c r="K29836" s="14" t="str">
        <v/>
      </c>
      <c r="L29836" s="14" t="str">
        <v/>
      </c>
      <c r="O29836" s="14" t="str">
        <v/>
      </c>
      <c r="P29836" s="14" t="str">
        <f ca="1"/>
        <v>Low Cap</v>
      </c>
    </row>
    <row r="29837" spans="11:16">
      <c r="K29837" s="14" t="str">
        <v/>
      </c>
      <c r="L29837" s="14" t="str">
        <v/>
      </c>
      <c r="O29837" s="14" t="str">
        <v/>
      </c>
      <c r="P29837" s="14" t="str">
        <f ca="1"/>
        <v>Low Cap</v>
      </c>
    </row>
    <row r="29838" spans="11:16">
      <c r="K29838" s="14" t="str">
        <v/>
      </c>
      <c r="L29838" s="14" t="str">
        <v/>
      </c>
      <c r="O29838" s="14" t="str">
        <v/>
      </c>
      <c r="P29838" s="14" t="str">
        <f ca="1"/>
        <v>Low Cap</v>
      </c>
    </row>
    <row r="29839" spans="11:16">
      <c r="K29839" s="14" t="str">
        <v/>
      </c>
      <c r="L29839" s="14" t="str">
        <v/>
      </c>
      <c r="O29839" s="14" t="str">
        <v/>
      </c>
      <c r="P29839" s="14" t="str">
        <f ca="1"/>
        <v>Low Cap</v>
      </c>
    </row>
    <row r="29840" spans="11:16">
      <c r="K29840" s="14" t="str">
        <v/>
      </c>
      <c r="L29840" s="14" t="str">
        <v/>
      </c>
      <c r="O29840" s="14" t="str">
        <v/>
      </c>
      <c r="P29840" s="14" t="str">
        <f ca="1"/>
        <v>Low Cap</v>
      </c>
    </row>
    <row r="29841" spans="11:16">
      <c r="K29841" s="14" t="str">
        <v/>
      </c>
      <c r="L29841" s="14" t="str">
        <v/>
      </c>
      <c r="O29841" s="14" t="str">
        <v/>
      </c>
      <c r="P29841" s="14" t="str">
        <f ca="1"/>
        <v>Low Cap</v>
      </c>
    </row>
    <row r="29842" spans="11:16">
      <c r="K29842" s="14" t="str">
        <v/>
      </c>
      <c r="L29842" s="14" t="str">
        <v/>
      </c>
      <c r="O29842" s="14" t="str">
        <v/>
      </c>
      <c r="P29842" s="14" t="str">
        <f ca="1"/>
        <v>Low Cap</v>
      </c>
    </row>
    <row r="29843" spans="11:16">
      <c r="K29843" s="14" t="str">
        <v/>
      </c>
      <c r="L29843" s="14" t="str">
        <v/>
      </c>
      <c r="O29843" s="14" t="str">
        <v/>
      </c>
      <c r="P29843" s="14" t="str">
        <f ca="1"/>
        <v>Low Cap</v>
      </c>
    </row>
    <row r="29844" spans="11:16">
      <c r="K29844" s="14" t="str">
        <v/>
      </c>
      <c r="L29844" s="14" t="str">
        <v/>
      </c>
      <c r="O29844" s="14" t="str">
        <v/>
      </c>
      <c r="P29844" s="14" t="str">
        <f ca="1"/>
        <v>Low Cap</v>
      </c>
    </row>
    <row r="29845" spans="11:16">
      <c r="K29845" s="14" t="str">
        <v/>
      </c>
      <c r="L29845" s="14" t="str">
        <v/>
      </c>
      <c r="O29845" s="14" t="str">
        <v/>
      </c>
      <c r="P29845" s="14" t="str">
        <f ca="1"/>
        <v>Low Cap</v>
      </c>
    </row>
    <row r="29846" spans="11:16">
      <c r="K29846" s="14" t="str">
        <v/>
      </c>
      <c r="L29846" s="14" t="str">
        <v/>
      </c>
      <c r="O29846" s="14" t="str">
        <v/>
      </c>
      <c r="P29846" s="14" t="str">
        <f ca="1"/>
        <v>Low Cap</v>
      </c>
    </row>
    <row r="29847" spans="11:16">
      <c r="K29847" s="14" t="str">
        <v/>
      </c>
      <c r="L29847" s="14" t="str">
        <v/>
      </c>
      <c r="O29847" s="14" t="str">
        <v/>
      </c>
      <c r="P29847" s="14" t="str">
        <f ca="1"/>
        <v>Low Cap</v>
      </c>
    </row>
    <row r="29848" spans="11:16">
      <c r="K29848" s="14" t="str">
        <v/>
      </c>
      <c r="L29848" s="14" t="str">
        <v/>
      </c>
      <c r="O29848" s="14" t="str">
        <v/>
      </c>
      <c r="P29848" s="14" t="str">
        <f ca="1"/>
        <v>Low Cap</v>
      </c>
    </row>
    <row r="29849" spans="11:16">
      <c r="K29849" s="14" t="str">
        <v/>
      </c>
      <c r="L29849" s="14" t="str">
        <v/>
      </c>
      <c r="O29849" s="14" t="str">
        <v/>
      </c>
      <c r="P29849" s="14" t="str">
        <f ca="1"/>
        <v>Low Cap</v>
      </c>
    </row>
    <row r="29850" spans="11:16">
      <c r="K29850" s="14" t="str">
        <v/>
      </c>
      <c r="L29850" s="14" t="str">
        <v/>
      </c>
      <c r="O29850" s="14" t="str">
        <v/>
      </c>
      <c r="P29850" s="14" t="str">
        <f ca="1"/>
        <v>Low Cap</v>
      </c>
    </row>
    <row r="29851" spans="11:16">
      <c r="K29851" s="14" t="str">
        <v/>
      </c>
      <c r="L29851" s="14" t="str">
        <v/>
      </c>
      <c r="O29851" s="14" t="str">
        <v/>
      </c>
      <c r="P29851" s="14" t="str">
        <f ca="1"/>
        <v>Low Cap</v>
      </c>
    </row>
    <row r="29852" spans="11:16">
      <c r="K29852" s="14" t="str">
        <v/>
      </c>
      <c r="L29852" s="14" t="str">
        <v/>
      </c>
      <c r="O29852" s="14" t="str">
        <v/>
      </c>
      <c r="P29852" s="14" t="str">
        <f ca="1"/>
        <v>Low Cap</v>
      </c>
    </row>
    <row r="29853" spans="11:16">
      <c r="K29853" s="14" t="str">
        <v/>
      </c>
      <c r="L29853" s="14" t="str">
        <v/>
      </c>
      <c r="O29853" s="14" t="str">
        <v/>
      </c>
      <c r="P29853" s="14" t="str">
        <f ca="1"/>
        <v>Low Cap</v>
      </c>
    </row>
    <row r="29854" spans="11:16">
      <c r="K29854" s="14" t="str">
        <v/>
      </c>
      <c r="L29854" s="14" t="str">
        <v/>
      </c>
      <c r="O29854" s="14" t="str">
        <v/>
      </c>
      <c r="P29854" s="14" t="str">
        <f ca="1"/>
        <v>Low Cap</v>
      </c>
    </row>
    <row r="29855" spans="11:16">
      <c r="K29855" s="14" t="str">
        <v/>
      </c>
      <c r="L29855" s="14" t="str">
        <v/>
      </c>
      <c r="O29855" s="14" t="str">
        <v/>
      </c>
      <c r="P29855" s="14" t="str">
        <f ca="1"/>
        <v>Low Cap</v>
      </c>
    </row>
    <row r="29856" spans="11:16">
      <c r="K29856" s="14" t="str">
        <v/>
      </c>
      <c r="L29856" s="14" t="str">
        <v/>
      </c>
      <c r="O29856" s="14" t="str">
        <v/>
      </c>
      <c r="P29856" s="14" t="str">
        <f ca="1"/>
        <v>Low Cap</v>
      </c>
    </row>
    <row r="29857" spans="11:16">
      <c r="K29857" s="14" t="str">
        <v/>
      </c>
      <c r="L29857" s="14" t="str">
        <v/>
      </c>
      <c r="O29857" s="14" t="str">
        <v/>
      </c>
      <c r="P29857" s="14" t="str">
        <f ca="1"/>
        <v>Low Cap</v>
      </c>
    </row>
    <row r="29858" spans="11:16">
      <c r="K29858" s="14" t="str">
        <v/>
      </c>
      <c r="L29858" s="14" t="str">
        <v/>
      </c>
      <c r="O29858" s="14" t="str">
        <v/>
      </c>
      <c r="P29858" s="14" t="str">
        <f ca="1"/>
        <v>Low Cap</v>
      </c>
    </row>
    <row r="29859" spans="11:16">
      <c r="K29859" s="14" t="str">
        <v/>
      </c>
      <c r="L29859" s="14" t="str">
        <v/>
      </c>
      <c r="O29859" s="14" t="str">
        <v/>
      </c>
      <c r="P29859" s="14" t="str">
        <f ca="1"/>
        <v>Low Cap</v>
      </c>
    </row>
    <row r="29860" spans="11:16">
      <c r="K29860" s="14" t="str">
        <v/>
      </c>
      <c r="L29860" s="14" t="str">
        <v/>
      </c>
      <c r="O29860" s="14" t="str">
        <v/>
      </c>
      <c r="P29860" s="14" t="str">
        <f ca="1"/>
        <v>Low Cap</v>
      </c>
    </row>
    <row r="29861" spans="11:16">
      <c r="K29861" s="14" t="str">
        <v/>
      </c>
      <c r="L29861" s="14" t="str">
        <v/>
      </c>
      <c r="O29861" s="14" t="str">
        <v/>
      </c>
      <c r="P29861" s="14" t="str">
        <f ca="1"/>
        <v>Low Cap</v>
      </c>
    </row>
    <row r="29862" spans="11:16">
      <c r="K29862" s="14" t="str">
        <v/>
      </c>
      <c r="L29862" s="14" t="str">
        <v/>
      </c>
      <c r="O29862" s="14" t="str">
        <v/>
      </c>
      <c r="P29862" s="14" t="str">
        <f ca="1"/>
        <v>Low Cap</v>
      </c>
    </row>
    <row r="29863" spans="11:16">
      <c r="K29863" s="14" t="str">
        <v/>
      </c>
      <c r="L29863" s="14" t="str">
        <v/>
      </c>
      <c r="O29863" s="14" t="str">
        <v/>
      </c>
      <c r="P29863" s="14" t="str">
        <f ca="1"/>
        <v>Low Cap</v>
      </c>
    </row>
    <row r="29864" spans="11:16">
      <c r="K29864" s="14" t="str">
        <v/>
      </c>
      <c r="L29864" s="14" t="str">
        <v/>
      </c>
      <c r="O29864" s="14" t="str">
        <v/>
      </c>
      <c r="P29864" s="14" t="str">
        <f ca="1"/>
        <v>Low Cap</v>
      </c>
    </row>
    <row r="29865" spans="11:16">
      <c r="K29865" s="14" t="str">
        <v/>
      </c>
      <c r="L29865" s="14" t="str">
        <v/>
      </c>
      <c r="O29865" s="14" t="str">
        <v/>
      </c>
      <c r="P29865" s="14" t="str">
        <f ca="1"/>
        <v>Low Cap</v>
      </c>
    </row>
    <row r="29866" spans="11:16">
      <c r="K29866" s="14" t="str">
        <v/>
      </c>
      <c r="L29866" s="14" t="str">
        <v/>
      </c>
      <c r="O29866" s="14" t="str">
        <v/>
      </c>
      <c r="P29866" s="14" t="str">
        <f ca="1"/>
        <v>Low Cap</v>
      </c>
    </row>
    <row r="29867" spans="11:16">
      <c r="K29867" s="14" t="str">
        <v/>
      </c>
      <c r="L29867" s="14" t="str">
        <v/>
      </c>
      <c r="O29867" s="14" t="str">
        <v/>
      </c>
      <c r="P29867" s="14" t="str">
        <f ca="1"/>
        <v>Low Cap</v>
      </c>
    </row>
    <row r="29868" spans="11:16">
      <c r="K29868" s="14" t="str">
        <v/>
      </c>
      <c r="L29868" s="14" t="str">
        <v/>
      </c>
      <c r="O29868" s="14" t="str">
        <v/>
      </c>
      <c r="P29868" s="14" t="str">
        <f ca="1"/>
        <v>Low Cap</v>
      </c>
    </row>
    <row r="29869" spans="11:16">
      <c r="K29869" s="14" t="str">
        <v/>
      </c>
      <c r="L29869" s="14" t="str">
        <v/>
      </c>
      <c r="O29869" s="14" t="str">
        <v/>
      </c>
      <c r="P29869" s="14" t="str">
        <f ca="1"/>
        <v>Low Cap</v>
      </c>
    </row>
    <row r="29870" spans="11:16">
      <c r="K29870" s="14" t="str">
        <v/>
      </c>
      <c r="L29870" s="14" t="str">
        <v/>
      </c>
      <c r="O29870" s="14" t="str">
        <v/>
      </c>
      <c r="P29870" s="14" t="str">
        <f ca="1"/>
        <v>Low Cap</v>
      </c>
    </row>
    <row r="29871" spans="11:16">
      <c r="K29871" s="14" t="str">
        <v/>
      </c>
      <c r="L29871" s="14" t="str">
        <v/>
      </c>
      <c r="O29871" s="14" t="str">
        <v/>
      </c>
      <c r="P29871" s="14" t="str">
        <f ca="1"/>
        <v>Low Cap</v>
      </c>
    </row>
    <row r="29872" spans="11:16">
      <c r="K29872" s="14" t="str">
        <v/>
      </c>
      <c r="L29872" s="14" t="str">
        <v/>
      </c>
      <c r="O29872" s="14" t="str">
        <v/>
      </c>
      <c r="P29872" s="14" t="str">
        <f ca="1"/>
        <v>Low Cap</v>
      </c>
    </row>
    <row r="29873" spans="11:16">
      <c r="K29873" s="14" t="str">
        <v/>
      </c>
      <c r="L29873" s="14" t="str">
        <v/>
      </c>
      <c r="O29873" s="14" t="str">
        <v/>
      </c>
      <c r="P29873" s="14" t="str">
        <f ca="1"/>
        <v>Low Cap</v>
      </c>
    </row>
    <row r="29874" spans="11:16">
      <c r="K29874" s="14" t="str">
        <v/>
      </c>
      <c r="L29874" s="14" t="str">
        <v/>
      </c>
      <c r="O29874" s="14" t="str">
        <v/>
      </c>
      <c r="P29874" s="14" t="str">
        <f ca="1"/>
        <v>Low Cap</v>
      </c>
    </row>
    <row r="29875" spans="11:16">
      <c r="K29875" s="14" t="str">
        <v/>
      </c>
      <c r="L29875" s="14" t="str">
        <v/>
      </c>
      <c r="O29875" s="14" t="str">
        <v/>
      </c>
      <c r="P29875" s="14" t="str">
        <f ca="1"/>
        <v>Low Cap</v>
      </c>
    </row>
    <row r="29876" spans="11:16">
      <c r="K29876" s="14" t="str">
        <v/>
      </c>
      <c r="L29876" s="14" t="str">
        <v/>
      </c>
      <c r="O29876" s="14" t="str">
        <v/>
      </c>
      <c r="P29876" s="14" t="str">
        <f ca="1"/>
        <v>Low Cap</v>
      </c>
    </row>
    <row r="29877" spans="11:16">
      <c r="K29877" s="14" t="str">
        <v/>
      </c>
      <c r="L29877" s="14" t="str">
        <v/>
      </c>
      <c r="O29877" s="14" t="str">
        <v/>
      </c>
      <c r="P29877" s="14" t="str">
        <f ca="1"/>
        <v>Low Cap</v>
      </c>
    </row>
    <row r="29878" spans="11:16">
      <c r="K29878" s="14" t="str">
        <v/>
      </c>
      <c r="L29878" s="14" t="str">
        <v/>
      </c>
      <c r="O29878" s="14" t="str">
        <v/>
      </c>
      <c r="P29878" s="14" t="str">
        <f ca="1"/>
        <v>Low Cap</v>
      </c>
    </row>
    <row r="29879" spans="11:16">
      <c r="K29879" s="14" t="str">
        <v/>
      </c>
      <c r="L29879" s="14" t="str">
        <v/>
      </c>
      <c r="O29879" s="14" t="str">
        <v/>
      </c>
      <c r="P29879" s="14" t="str">
        <f ca="1"/>
        <v>Low Cap</v>
      </c>
    </row>
    <row r="29880" spans="11:16">
      <c r="K29880" s="14" t="str">
        <v/>
      </c>
      <c r="L29880" s="14" t="str">
        <v/>
      </c>
      <c r="O29880" s="14" t="str">
        <v/>
      </c>
      <c r="P29880" s="14" t="str">
        <f ca="1"/>
        <v>Low Cap</v>
      </c>
    </row>
    <row r="29881" spans="11:16">
      <c r="K29881" s="14" t="str">
        <v/>
      </c>
      <c r="L29881" s="14" t="str">
        <v/>
      </c>
      <c r="O29881" s="14" t="str">
        <v/>
      </c>
      <c r="P29881" s="14" t="str">
        <f ca="1"/>
        <v>Low Cap</v>
      </c>
    </row>
    <row r="29882" spans="11:16">
      <c r="K29882" s="14" t="str">
        <v/>
      </c>
      <c r="L29882" s="14" t="str">
        <v/>
      </c>
      <c r="O29882" s="14" t="str">
        <v/>
      </c>
      <c r="P29882" s="14" t="str">
        <f ca="1"/>
        <v>Low Cap</v>
      </c>
    </row>
    <row r="29883" spans="11:16">
      <c r="K29883" s="14" t="str">
        <v/>
      </c>
      <c r="L29883" s="14" t="str">
        <v/>
      </c>
      <c r="O29883" s="14" t="str">
        <v/>
      </c>
      <c r="P29883" s="14" t="str">
        <f ca="1"/>
        <v>Low Cap</v>
      </c>
    </row>
    <row r="29884" spans="11:16">
      <c r="K29884" s="14" t="str">
        <v/>
      </c>
      <c r="L29884" s="14" t="str">
        <v/>
      </c>
      <c r="O29884" s="14" t="str">
        <v/>
      </c>
      <c r="P29884" s="14" t="str">
        <f ca="1"/>
        <v>Low Cap</v>
      </c>
    </row>
    <row r="29885" spans="11:16">
      <c r="K29885" s="14" t="str">
        <v/>
      </c>
      <c r="L29885" s="14" t="str">
        <v/>
      </c>
      <c r="O29885" s="14" t="str">
        <v/>
      </c>
      <c r="P29885" s="14" t="str">
        <f ca="1"/>
        <v>Low Cap</v>
      </c>
    </row>
    <row r="29886" spans="11:16">
      <c r="K29886" s="14" t="str">
        <v/>
      </c>
      <c r="L29886" s="14" t="str">
        <v/>
      </c>
      <c r="O29886" s="14" t="str">
        <v/>
      </c>
      <c r="P29886" s="14" t="str">
        <f ca="1"/>
        <v>Low Cap</v>
      </c>
    </row>
    <row r="29887" spans="11:16">
      <c r="K29887" s="14" t="str">
        <v/>
      </c>
      <c r="L29887" s="14" t="str">
        <v/>
      </c>
      <c r="O29887" s="14" t="str">
        <v/>
      </c>
      <c r="P29887" s="14" t="str">
        <f ca="1"/>
        <v>Low Cap</v>
      </c>
    </row>
    <row r="29888" spans="11:16">
      <c r="K29888" s="14" t="str">
        <v/>
      </c>
      <c r="L29888" s="14" t="str">
        <v/>
      </c>
      <c r="O29888" s="14" t="str">
        <v/>
      </c>
      <c r="P29888" s="14" t="str">
        <f ca="1"/>
        <v>Low Cap</v>
      </c>
    </row>
    <row r="29889" spans="11:16">
      <c r="K29889" s="14" t="str">
        <v/>
      </c>
      <c r="L29889" s="14" t="str">
        <v/>
      </c>
      <c r="O29889" s="14" t="str">
        <v/>
      </c>
      <c r="P29889" s="14" t="str">
        <f ca="1"/>
        <v>Low Cap</v>
      </c>
    </row>
    <row r="29890" spans="11:16">
      <c r="K29890" s="14" t="str">
        <v/>
      </c>
      <c r="L29890" s="14" t="str">
        <v/>
      </c>
      <c r="O29890" s="14" t="str">
        <v/>
      </c>
      <c r="P29890" s="14" t="str">
        <f ca="1"/>
        <v>Low Cap</v>
      </c>
    </row>
    <row r="29891" spans="11:16">
      <c r="K29891" s="14" t="str">
        <v/>
      </c>
      <c r="L29891" s="14" t="str">
        <v/>
      </c>
      <c r="O29891" s="14" t="str">
        <v/>
      </c>
      <c r="P29891" s="14" t="str">
        <f ca="1"/>
        <v>Low Cap</v>
      </c>
    </row>
    <row r="29892" spans="11:16">
      <c r="K29892" s="14" t="str">
        <v/>
      </c>
      <c r="L29892" s="14" t="str">
        <v/>
      </c>
      <c r="O29892" s="14" t="str">
        <v/>
      </c>
      <c r="P29892" s="14" t="str">
        <f ca="1"/>
        <v>Low Cap</v>
      </c>
    </row>
    <row r="29893" spans="11:16">
      <c r="K29893" s="14" t="str">
        <v/>
      </c>
      <c r="L29893" s="14" t="str">
        <v/>
      </c>
      <c r="O29893" s="14" t="str">
        <v/>
      </c>
      <c r="P29893" s="14" t="str">
        <f ca="1"/>
        <v>Low Cap</v>
      </c>
    </row>
    <row r="29894" spans="11:16">
      <c r="K29894" s="14" t="str">
        <v/>
      </c>
      <c r="L29894" s="14" t="str">
        <v/>
      </c>
      <c r="O29894" s="14" t="str">
        <v/>
      </c>
      <c r="P29894" s="14" t="str">
        <f ca="1"/>
        <v>Low Cap</v>
      </c>
    </row>
    <row r="29895" spans="11:16">
      <c r="K29895" s="14" t="str">
        <v/>
      </c>
      <c r="L29895" s="14" t="str">
        <v/>
      </c>
      <c r="O29895" s="14" t="str">
        <v/>
      </c>
      <c r="P29895" s="14" t="str">
        <f ca="1"/>
        <v>Low Cap</v>
      </c>
    </row>
    <row r="29896" spans="11:16">
      <c r="K29896" s="14" t="str">
        <v/>
      </c>
      <c r="L29896" s="14" t="str">
        <v/>
      </c>
      <c r="O29896" s="14" t="str">
        <v/>
      </c>
      <c r="P29896" s="14" t="str">
        <f ca="1"/>
        <v>Low Cap</v>
      </c>
    </row>
    <row r="29897" spans="11:16">
      <c r="K29897" s="14" t="str">
        <v/>
      </c>
      <c r="L29897" s="14" t="str">
        <v/>
      </c>
      <c r="O29897" s="14" t="str">
        <v/>
      </c>
      <c r="P29897" s="14" t="str">
        <f ca="1"/>
        <v>Low Cap</v>
      </c>
    </row>
    <row r="29898" spans="11:16">
      <c r="K29898" s="14" t="str">
        <v/>
      </c>
      <c r="L29898" s="14" t="str">
        <v/>
      </c>
      <c r="O29898" s="14" t="str">
        <v/>
      </c>
      <c r="P29898" s="14" t="str">
        <f ca="1"/>
        <v>Low Cap</v>
      </c>
    </row>
    <row r="29899" spans="11:16">
      <c r="K29899" s="14" t="str">
        <v/>
      </c>
      <c r="L29899" s="14" t="str">
        <v/>
      </c>
      <c r="O29899" s="14" t="str">
        <v/>
      </c>
      <c r="P29899" s="14" t="str">
        <f ca="1"/>
        <v>Low Cap</v>
      </c>
    </row>
    <row r="29900" spans="11:16">
      <c r="K29900" s="14" t="str">
        <v/>
      </c>
      <c r="L29900" s="14" t="str">
        <v/>
      </c>
      <c r="O29900" s="14" t="str">
        <v/>
      </c>
      <c r="P29900" s="14" t="str">
        <f ca="1"/>
        <v>Low Cap</v>
      </c>
    </row>
    <row r="29901" spans="11:16">
      <c r="K29901" s="14" t="str">
        <v/>
      </c>
      <c r="L29901" s="14" t="str">
        <v/>
      </c>
      <c r="O29901" s="14" t="str">
        <v/>
      </c>
      <c r="P29901" s="14" t="str">
        <f ca="1"/>
        <v>Low Cap</v>
      </c>
    </row>
    <row r="29902" spans="11:16">
      <c r="K29902" s="14" t="str">
        <v/>
      </c>
      <c r="L29902" s="14" t="str">
        <v/>
      </c>
      <c r="O29902" s="14" t="str">
        <v/>
      </c>
      <c r="P29902" s="14" t="str">
        <f ca="1"/>
        <v>Low Cap</v>
      </c>
    </row>
    <row r="29903" spans="11:16">
      <c r="K29903" s="14" t="str">
        <v/>
      </c>
      <c r="L29903" s="14" t="str">
        <v/>
      </c>
      <c r="O29903" s="14" t="str">
        <v/>
      </c>
      <c r="P29903" s="14" t="str">
        <f ca="1"/>
        <v>Low Cap</v>
      </c>
    </row>
    <row r="29904" spans="11:16">
      <c r="K29904" s="14" t="str">
        <v/>
      </c>
      <c r="L29904" s="14" t="str">
        <v/>
      </c>
      <c r="O29904" s="14" t="str">
        <v/>
      </c>
      <c r="P29904" s="14" t="str">
        <f ca="1"/>
        <v>Low Cap</v>
      </c>
    </row>
    <row r="29905" spans="11:16">
      <c r="K29905" s="14" t="str">
        <v/>
      </c>
      <c r="L29905" s="14" t="str">
        <v/>
      </c>
      <c r="O29905" s="14" t="str">
        <v/>
      </c>
      <c r="P29905" s="14" t="str">
        <f ca="1"/>
        <v>Low Cap</v>
      </c>
    </row>
    <row r="29906" spans="11:16">
      <c r="K29906" s="14" t="str">
        <v/>
      </c>
      <c r="L29906" s="14" t="str">
        <v/>
      </c>
      <c r="O29906" s="14" t="str">
        <v/>
      </c>
      <c r="P29906" s="14" t="str">
        <f ca="1"/>
        <v>Low Cap</v>
      </c>
    </row>
    <row r="29907" spans="11:16">
      <c r="K29907" s="14" t="str">
        <v/>
      </c>
      <c r="L29907" s="14" t="str">
        <v/>
      </c>
      <c r="O29907" s="14" t="str">
        <v/>
      </c>
      <c r="P29907" s="14" t="str">
        <f ca="1"/>
        <v>Low Cap</v>
      </c>
    </row>
    <row r="29908" spans="11:16">
      <c r="K29908" s="14" t="str">
        <v/>
      </c>
      <c r="L29908" s="14" t="str">
        <v/>
      </c>
      <c r="O29908" s="14" t="str">
        <v/>
      </c>
      <c r="P29908" s="14" t="str">
        <f ca="1"/>
        <v>Low Cap</v>
      </c>
    </row>
    <row r="29909" spans="11:16">
      <c r="K29909" s="14" t="str">
        <v/>
      </c>
      <c r="L29909" s="14" t="str">
        <v/>
      </c>
      <c r="O29909" s="14" t="str">
        <v/>
      </c>
      <c r="P29909" s="14" t="str">
        <f ca="1"/>
        <v>Low Cap</v>
      </c>
    </row>
    <row r="29910" spans="11:16">
      <c r="K29910" s="14" t="str">
        <v/>
      </c>
      <c r="L29910" s="14" t="str">
        <v/>
      </c>
      <c r="O29910" s="14" t="str">
        <v/>
      </c>
      <c r="P29910" s="14" t="str">
        <f ca="1"/>
        <v>Low Cap</v>
      </c>
    </row>
    <row r="29911" spans="11:16">
      <c r="K29911" s="14" t="str">
        <v/>
      </c>
      <c r="L29911" s="14" t="str">
        <v/>
      </c>
      <c r="O29911" s="14" t="str">
        <v/>
      </c>
      <c r="P29911" s="14" t="str">
        <f ca="1"/>
        <v>Low Cap</v>
      </c>
    </row>
    <row r="29912" spans="11:16">
      <c r="K29912" s="14" t="str">
        <v/>
      </c>
      <c r="L29912" s="14" t="str">
        <v/>
      </c>
      <c r="O29912" s="14" t="str">
        <v/>
      </c>
      <c r="P29912" s="14" t="str">
        <f ca="1"/>
        <v>Low Cap</v>
      </c>
    </row>
    <row r="29913" spans="11:16">
      <c r="K29913" s="14" t="str">
        <v/>
      </c>
      <c r="L29913" s="14" t="str">
        <v/>
      </c>
      <c r="O29913" s="14" t="str">
        <v/>
      </c>
      <c r="P29913" s="14" t="str">
        <f ca="1"/>
        <v>Low Cap</v>
      </c>
    </row>
    <row r="29914" spans="11:16">
      <c r="K29914" s="14" t="str">
        <v/>
      </c>
      <c r="L29914" s="14" t="str">
        <v/>
      </c>
      <c r="O29914" s="14" t="str">
        <v/>
      </c>
      <c r="P29914" s="14" t="str">
        <f ca="1"/>
        <v>Low Cap</v>
      </c>
    </row>
    <row r="29915" spans="11:16">
      <c r="K29915" s="14" t="str">
        <v/>
      </c>
      <c r="L29915" s="14" t="str">
        <v/>
      </c>
      <c r="O29915" s="14" t="str">
        <v/>
      </c>
      <c r="P29915" s="14" t="str">
        <f ca="1"/>
        <v>Low Cap</v>
      </c>
    </row>
    <row r="29916" spans="11:16">
      <c r="K29916" s="14" t="str">
        <v/>
      </c>
      <c r="L29916" s="14" t="str">
        <v/>
      </c>
      <c r="O29916" s="14" t="str">
        <v/>
      </c>
      <c r="P29916" s="14" t="str">
        <f ca="1"/>
        <v>Low Cap</v>
      </c>
    </row>
    <row r="29917" spans="11:16">
      <c r="K29917" s="14" t="str">
        <v/>
      </c>
      <c r="L29917" s="14" t="str">
        <v/>
      </c>
      <c r="O29917" s="14" t="str">
        <v/>
      </c>
      <c r="P29917" s="14" t="str">
        <f ca="1"/>
        <v>Low Cap</v>
      </c>
    </row>
    <row r="29918" spans="11:16">
      <c r="K29918" s="14" t="str">
        <v/>
      </c>
      <c r="L29918" s="14" t="str">
        <v/>
      </c>
      <c r="O29918" s="14" t="str">
        <v/>
      </c>
      <c r="P29918" s="14" t="str">
        <f ca="1"/>
        <v>Low Cap</v>
      </c>
    </row>
    <row r="29919" spans="11:16">
      <c r="K29919" s="14" t="str">
        <v/>
      </c>
      <c r="L29919" s="14" t="str">
        <v/>
      </c>
      <c r="O29919" s="14" t="str">
        <v/>
      </c>
      <c r="P29919" s="14" t="str">
        <f ca="1"/>
        <v>Low Cap</v>
      </c>
    </row>
    <row r="29920" spans="11:16">
      <c r="K29920" s="14" t="str">
        <v/>
      </c>
      <c r="L29920" s="14" t="str">
        <v/>
      </c>
      <c r="O29920" s="14" t="str">
        <v/>
      </c>
      <c r="P29920" s="14" t="str">
        <f ca="1"/>
        <v>Low Cap</v>
      </c>
    </row>
    <row r="29921" spans="11:16">
      <c r="K29921" s="14" t="str">
        <v/>
      </c>
      <c r="L29921" s="14" t="str">
        <v/>
      </c>
      <c r="O29921" s="14" t="str">
        <v/>
      </c>
      <c r="P29921" s="14" t="str">
        <f ca="1"/>
        <v>Low Cap</v>
      </c>
    </row>
    <row r="29922" spans="11:16">
      <c r="K29922" s="14" t="str">
        <v/>
      </c>
      <c r="L29922" s="14" t="str">
        <v/>
      </c>
      <c r="O29922" s="14" t="str">
        <v/>
      </c>
      <c r="P29922" s="14" t="str">
        <f ca="1"/>
        <v>Low Cap</v>
      </c>
    </row>
    <row r="29923" spans="11:16">
      <c r="K29923" s="14" t="str">
        <v/>
      </c>
      <c r="L29923" s="14" t="str">
        <v/>
      </c>
      <c r="O29923" s="14" t="str">
        <v/>
      </c>
      <c r="P29923" s="14" t="str">
        <f ca="1"/>
        <v>Low Cap</v>
      </c>
    </row>
    <row r="29924" spans="11:16">
      <c r="K29924" s="14" t="str">
        <v/>
      </c>
      <c r="L29924" s="14" t="str">
        <v/>
      </c>
      <c r="O29924" s="14" t="str">
        <v/>
      </c>
      <c r="P29924" s="14" t="str">
        <f ca="1"/>
        <v>Low Cap</v>
      </c>
    </row>
    <row r="29925" spans="11:16">
      <c r="K29925" s="14" t="str">
        <v/>
      </c>
      <c r="L29925" s="14" t="str">
        <v/>
      </c>
      <c r="O29925" s="14" t="str">
        <v/>
      </c>
      <c r="P29925" s="14" t="str">
        <f ca="1"/>
        <v>Low Cap</v>
      </c>
    </row>
    <row r="29926" spans="11:16">
      <c r="K29926" s="14" t="str">
        <v/>
      </c>
      <c r="L29926" s="14" t="str">
        <v/>
      </c>
      <c r="O29926" s="14" t="str">
        <v/>
      </c>
      <c r="P29926" s="14" t="str">
        <f ca="1"/>
        <v>Low Cap</v>
      </c>
    </row>
    <row r="29927" spans="11:16">
      <c r="K29927" s="14" t="str">
        <v/>
      </c>
      <c r="L29927" s="14" t="str">
        <v/>
      </c>
      <c r="O29927" s="14" t="str">
        <v/>
      </c>
      <c r="P29927" s="14" t="str">
        <f ca="1"/>
        <v>Low Cap</v>
      </c>
    </row>
    <row r="29928" spans="11:16">
      <c r="K29928" s="14" t="str">
        <v/>
      </c>
      <c r="L29928" s="14" t="str">
        <v/>
      </c>
      <c r="O29928" s="14" t="str">
        <v/>
      </c>
      <c r="P29928" s="14" t="str">
        <f ca="1"/>
        <v>Low Cap</v>
      </c>
    </row>
    <row r="29929" spans="11:16">
      <c r="K29929" s="14" t="str">
        <v/>
      </c>
      <c r="L29929" s="14" t="str">
        <v/>
      </c>
      <c r="O29929" s="14" t="str">
        <v/>
      </c>
      <c r="P29929" s="14" t="str">
        <f ca="1"/>
        <v>Low Cap</v>
      </c>
    </row>
    <row r="29930" spans="11:16">
      <c r="K29930" s="14" t="str">
        <v/>
      </c>
      <c r="L29930" s="14" t="str">
        <v/>
      </c>
      <c r="O29930" s="14" t="str">
        <v/>
      </c>
      <c r="P29930" s="14" t="str">
        <f ca="1"/>
        <v>Low Cap</v>
      </c>
    </row>
    <row r="29931" spans="11:16">
      <c r="K29931" s="14" t="str">
        <v/>
      </c>
      <c r="L29931" s="14" t="str">
        <v/>
      </c>
      <c r="O29931" s="14" t="str">
        <v/>
      </c>
      <c r="P29931" s="14" t="str">
        <f ca="1"/>
        <v>Low Cap</v>
      </c>
    </row>
    <row r="29932" spans="11:16">
      <c r="K29932" s="14" t="str">
        <v/>
      </c>
      <c r="L29932" s="14" t="str">
        <v/>
      </c>
      <c r="O29932" s="14" t="str">
        <v/>
      </c>
      <c r="P29932" s="14" t="str">
        <f ca="1"/>
        <v>Low Cap</v>
      </c>
    </row>
    <row r="29933" spans="11:16">
      <c r="K29933" s="14" t="str">
        <v/>
      </c>
      <c r="L29933" s="14" t="str">
        <v/>
      </c>
      <c r="O29933" s="14" t="str">
        <v/>
      </c>
      <c r="P29933" s="14" t="str">
        <f ca="1"/>
        <v>Low Cap</v>
      </c>
    </row>
    <row r="29934" spans="11:16">
      <c r="K29934" s="14" t="str">
        <v/>
      </c>
      <c r="L29934" s="14" t="str">
        <v/>
      </c>
      <c r="O29934" s="14" t="str">
        <v/>
      </c>
      <c r="P29934" s="14" t="str">
        <f ca="1"/>
        <v>Low Cap</v>
      </c>
    </row>
    <row r="29935" spans="11:16">
      <c r="K29935" s="14" t="str">
        <v/>
      </c>
      <c r="L29935" s="14" t="str">
        <v/>
      </c>
      <c r="O29935" s="14" t="str">
        <v/>
      </c>
      <c r="P29935" s="14" t="str">
        <f ca="1"/>
        <v>Low Cap</v>
      </c>
    </row>
    <row r="29936" spans="11:16">
      <c r="K29936" s="14" t="str">
        <v/>
      </c>
      <c r="L29936" s="14" t="str">
        <v/>
      </c>
      <c r="O29936" s="14" t="str">
        <v/>
      </c>
      <c r="P29936" s="14" t="str">
        <f ca="1"/>
        <v>Low Cap</v>
      </c>
    </row>
    <row r="29937" spans="11:16">
      <c r="K29937" s="14" t="str">
        <v/>
      </c>
      <c r="L29937" s="14" t="str">
        <v/>
      </c>
      <c r="O29937" s="14" t="str">
        <v/>
      </c>
      <c r="P29937" s="14" t="str">
        <f ca="1"/>
        <v>Low Cap</v>
      </c>
    </row>
    <row r="29938" spans="11:16">
      <c r="K29938" s="14" t="str">
        <v/>
      </c>
      <c r="L29938" s="14" t="str">
        <v/>
      </c>
      <c r="O29938" s="14" t="str">
        <v/>
      </c>
      <c r="P29938" s="14" t="str">
        <f ca="1"/>
        <v>Low Cap</v>
      </c>
    </row>
    <row r="29939" spans="11:16">
      <c r="K29939" s="14" t="str">
        <v/>
      </c>
      <c r="L29939" s="14" t="str">
        <v/>
      </c>
      <c r="O29939" s="14" t="str">
        <v/>
      </c>
      <c r="P29939" s="14" t="str">
        <f ca="1"/>
        <v>Low Cap</v>
      </c>
    </row>
    <row r="29940" spans="11:16">
      <c r="K29940" s="14" t="str">
        <v/>
      </c>
      <c r="L29940" s="14" t="str">
        <v/>
      </c>
      <c r="O29940" s="14" t="str">
        <v/>
      </c>
      <c r="P29940" s="14" t="str">
        <f ca="1"/>
        <v>Low Cap</v>
      </c>
    </row>
    <row r="29941" spans="11:16">
      <c r="K29941" s="14" t="str">
        <v/>
      </c>
      <c r="L29941" s="14" t="str">
        <v/>
      </c>
      <c r="O29941" s="14" t="str">
        <v/>
      </c>
      <c r="P29941" s="14" t="str">
        <f ca="1"/>
        <v>Low Cap</v>
      </c>
    </row>
    <row r="29942" spans="11:16">
      <c r="K29942" s="14" t="str">
        <v/>
      </c>
      <c r="L29942" s="14" t="str">
        <v/>
      </c>
      <c r="O29942" s="14" t="str">
        <v/>
      </c>
      <c r="P29942" s="14" t="str">
        <f ca="1"/>
        <v>Low Cap</v>
      </c>
    </row>
    <row r="29943" spans="11:16">
      <c r="K29943" s="14" t="str">
        <v/>
      </c>
      <c r="L29943" s="14" t="str">
        <v/>
      </c>
      <c r="O29943" s="14" t="str">
        <v/>
      </c>
      <c r="P29943" s="14" t="str">
        <f ca="1"/>
        <v>Low Cap</v>
      </c>
    </row>
    <row r="29944" spans="11:16">
      <c r="K29944" s="14" t="str">
        <v/>
      </c>
      <c r="L29944" s="14" t="str">
        <v/>
      </c>
      <c r="O29944" s="14" t="str">
        <v/>
      </c>
      <c r="P29944" s="14" t="str">
        <f ca="1"/>
        <v>Low Cap</v>
      </c>
    </row>
    <row r="29945" spans="11:16">
      <c r="K29945" s="14" t="str">
        <v/>
      </c>
      <c r="L29945" s="14" t="str">
        <v/>
      </c>
      <c r="O29945" s="14" t="str">
        <v/>
      </c>
      <c r="P29945" s="14" t="str">
        <f ca="1"/>
        <v>Low Cap</v>
      </c>
    </row>
    <row r="29946" spans="11:16">
      <c r="K29946" s="14" t="str">
        <v/>
      </c>
      <c r="L29946" s="14" t="str">
        <v/>
      </c>
      <c r="O29946" s="14" t="str">
        <v/>
      </c>
      <c r="P29946" s="14" t="str">
        <f ca="1"/>
        <v>Low Cap</v>
      </c>
    </row>
    <row r="29947" spans="11:16">
      <c r="K29947" s="14" t="str">
        <v/>
      </c>
      <c r="L29947" s="14" t="str">
        <v/>
      </c>
      <c r="O29947" s="14" t="str">
        <v/>
      </c>
      <c r="P29947" s="14" t="str">
        <f ca="1"/>
        <v>Low Cap</v>
      </c>
    </row>
    <row r="29948" spans="11:16">
      <c r="K29948" s="14" t="str">
        <v/>
      </c>
      <c r="L29948" s="14" t="str">
        <v/>
      </c>
      <c r="O29948" s="14" t="str">
        <v/>
      </c>
      <c r="P29948" s="14" t="str">
        <f ca="1"/>
        <v>Low Cap</v>
      </c>
    </row>
    <row r="29949" spans="11:16">
      <c r="K29949" s="14" t="str">
        <v/>
      </c>
      <c r="L29949" s="14" t="str">
        <v/>
      </c>
      <c r="O29949" s="14" t="str">
        <v/>
      </c>
      <c r="P29949" s="14" t="str">
        <f ca="1"/>
        <v>Low Cap</v>
      </c>
    </row>
    <row r="29950" spans="11:16">
      <c r="K29950" s="14" t="str">
        <v/>
      </c>
      <c r="L29950" s="14" t="str">
        <v/>
      </c>
      <c r="O29950" s="14" t="str">
        <v/>
      </c>
      <c r="P29950" s="14" t="str">
        <f ca="1"/>
        <v>Low Cap</v>
      </c>
    </row>
    <row r="29951" spans="11:16">
      <c r="K29951" s="14" t="str">
        <v/>
      </c>
      <c r="L29951" s="14" t="str">
        <v/>
      </c>
      <c r="O29951" s="14" t="str">
        <v/>
      </c>
      <c r="P29951" s="14" t="str">
        <f ca="1"/>
        <v>Low Cap</v>
      </c>
    </row>
    <row r="29952" spans="11:16">
      <c r="K29952" s="14" t="str">
        <v/>
      </c>
      <c r="L29952" s="14" t="str">
        <v/>
      </c>
      <c r="O29952" s="14" t="str">
        <v/>
      </c>
      <c r="P29952" s="14" t="str">
        <f ca="1"/>
        <v>Low Cap</v>
      </c>
    </row>
    <row r="29953" spans="11:16">
      <c r="K29953" s="14" t="str">
        <v/>
      </c>
      <c r="L29953" s="14" t="str">
        <v/>
      </c>
      <c r="O29953" s="14" t="str">
        <v/>
      </c>
      <c r="P29953" s="14" t="str">
        <f ca="1"/>
        <v>Low Cap</v>
      </c>
    </row>
    <row r="29954" spans="11:16">
      <c r="K29954" s="14" t="str">
        <v/>
      </c>
      <c r="L29954" s="14" t="str">
        <v/>
      </c>
      <c r="O29954" s="14" t="str">
        <v/>
      </c>
      <c r="P29954" s="14" t="str">
        <f ca="1"/>
        <v>Low Cap</v>
      </c>
    </row>
    <row r="29955" spans="11:16">
      <c r="K29955" s="14" t="str">
        <v/>
      </c>
      <c r="L29955" s="14" t="str">
        <v/>
      </c>
      <c r="O29955" s="14" t="str">
        <v/>
      </c>
      <c r="P29955" s="14" t="str">
        <f ca="1"/>
        <v>Low Cap</v>
      </c>
    </row>
    <row r="29956" spans="11:16">
      <c r="K29956" s="14" t="str">
        <v/>
      </c>
      <c r="L29956" s="14" t="str">
        <v/>
      </c>
      <c r="O29956" s="14" t="str">
        <v/>
      </c>
      <c r="P29956" s="14" t="str">
        <f ca="1"/>
        <v>Low Cap</v>
      </c>
    </row>
    <row r="29957" spans="11:16">
      <c r="K29957" s="14" t="str">
        <v/>
      </c>
      <c r="L29957" s="14" t="str">
        <v/>
      </c>
      <c r="O29957" s="14" t="str">
        <v/>
      </c>
      <c r="P29957" s="14" t="str">
        <f ca="1"/>
        <v>Low Cap</v>
      </c>
    </row>
    <row r="29958" spans="11:16">
      <c r="K29958" s="14" t="str">
        <v/>
      </c>
      <c r="L29958" s="14" t="str">
        <v/>
      </c>
      <c r="O29958" s="14" t="str">
        <v/>
      </c>
      <c r="P29958" s="14" t="str">
        <f ca="1"/>
        <v>Low Cap</v>
      </c>
    </row>
    <row r="29959" spans="11:16">
      <c r="K29959" s="14" t="str">
        <v/>
      </c>
      <c r="L29959" s="14" t="str">
        <v/>
      </c>
      <c r="O29959" s="14" t="str">
        <v/>
      </c>
      <c r="P29959" s="14" t="str">
        <f ca="1"/>
        <v>Low Cap</v>
      </c>
    </row>
    <row r="29960" spans="11:16">
      <c r="K29960" s="14" t="str">
        <v/>
      </c>
      <c r="L29960" s="14" t="str">
        <v/>
      </c>
      <c r="O29960" s="14" t="str">
        <v/>
      </c>
      <c r="P29960" s="14" t="str">
        <f ca="1"/>
        <v>Low Cap</v>
      </c>
    </row>
    <row r="29961" spans="11:16">
      <c r="K29961" s="14" t="str">
        <v/>
      </c>
      <c r="L29961" s="14" t="str">
        <v/>
      </c>
      <c r="O29961" s="14" t="str">
        <v/>
      </c>
      <c r="P29961" s="14" t="str">
        <f ca="1"/>
        <v>Low Cap</v>
      </c>
    </row>
    <row r="29962" spans="11:16">
      <c r="K29962" s="14" t="str">
        <v/>
      </c>
      <c r="L29962" s="14" t="str">
        <v/>
      </c>
      <c r="O29962" s="14" t="str">
        <v/>
      </c>
      <c r="P29962" s="14" t="str">
        <f ca="1"/>
        <v>Low Cap</v>
      </c>
    </row>
    <row r="29963" spans="11:16">
      <c r="K29963" s="14" t="str">
        <v/>
      </c>
      <c r="L29963" s="14" t="str">
        <v/>
      </c>
      <c r="O29963" s="14" t="str">
        <v/>
      </c>
      <c r="P29963" s="14" t="str">
        <f ca="1"/>
        <v>Low Cap</v>
      </c>
    </row>
    <row r="29964" spans="11:16">
      <c r="K29964" s="14" t="str">
        <v/>
      </c>
      <c r="L29964" s="14" t="str">
        <v/>
      </c>
      <c r="O29964" s="14" t="str">
        <v/>
      </c>
      <c r="P29964" s="14" t="str">
        <f ca="1"/>
        <v>Low Cap</v>
      </c>
    </row>
    <row r="29965" spans="11:16">
      <c r="K29965" s="14" t="str">
        <v/>
      </c>
      <c r="L29965" s="14" t="str">
        <v/>
      </c>
      <c r="O29965" s="14" t="str">
        <v/>
      </c>
      <c r="P29965" s="14" t="str">
        <f ca="1"/>
        <v>Low Cap</v>
      </c>
    </row>
    <row r="29966" spans="11:16">
      <c r="K29966" s="14" t="str">
        <v/>
      </c>
      <c r="L29966" s="14" t="str">
        <v/>
      </c>
      <c r="O29966" s="14" t="str">
        <v/>
      </c>
      <c r="P29966" s="14" t="str">
        <f ca="1"/>
        <v>Low Cap</v>
      </c>
    </row>
    <row r="29967" spans="11:16">
      <c r="K29967" s="14" t="str">
        <v/>
      </c>
      <c r="L29967" s="14" t="str">
        <v/>
      </c>
      <c r="O29967" s="14" t="str">
        <v/>
      </c>
      <c r="P29967" s="14" t="str">
        <f ca="1"/>
        <v>Low Cap</v>
      </c>
    </row>
    <row r="29968" spans="11:16">
      <c r="K29968" s="14" t="str">
        <v/>
      </c>
      <c r="L29968" s="14" t="str">
        <v/>
      </c>
      <c r="O29968" s="14" t="str">
        <v/>
      </c>
      <c r="P29968" s="14" t="str">
        <f ca="1"/>
        <v>Low Cap</v>
      </c>
    </row>
    <row r="29969" spans="11:16">
      <c r="K29969" s="14" t="str">
        <v/>
      </c>
      <c r="L29969" s="14" t="str">
        <v/>
      </c>
      <c r="O29969" s="14" t="str">
        <v/>
      </c>
      <c r="P29969" s="14" t="str">
        <f ca="1"/>
        <v>Low Cap</v>
      </c>
    </row>
    <row r="29970" spans="11:16">
      <c r="K29970" s="14" t="str">
        <v/>
      </c>
      <c r="L29970" s="14" t="str">
        <v/>
      </c>
      <c r="O29970" s="14" t="str">
        <v/>
      </c>
      <c r="P29970" s="14" t="str">
        <f ca="1"/>
        <v>Low Cap</v>
      </c>
    </row>
    <row r="29971" spans="11:16">
      <c r="K29971" s="14" t="str">
        <v/>
      </c>
      <c r="L29971" s="14" t="str">
        <v/>
      </c>
      <c r="O29971" s="14" t="str">
        <v/>
      </c>
      <c r="P29971" s="14" t="str">
        <f ca="1"/>
        <v>Low Cap</v>
      </c>
    </row>
    <row r="29972" spans="11:16">
      <c r="K29972" s="14" t="str">
        <v/>
      </c>
      <c r="L29972" s="14" t="str">
        <v/>
      </c>
      <c r="O29972" s="14" t="str">
        <v/>
      </c>
      <c r="P29972" s="14" t="str">
        <f ca="1"/>
        <v>Low Cap</v>
      </c>
    </row>
    <row r="29973" spans="11:16">
      <c r="K29973" s="14" t="str">
        <v/>
      </c>
      <c r="L29973" s="14" t="str">
        <v/>
      </c>
      <c r="O29973" s="14" t="str">
        <v/>
      </c>
      <c r="P29973" s="14" t="str">
        <f ca="1"/>
        <v>Low Cap</v>
      </c>
    </row>
    <row r="29974" spans="11:16">
      <c r="K29974" s="14" t="str">
        <v/>
      </c>
      <c r="L29974" s="14" t="str">
        <v/>
      </c>
      <c r="O29974" s="14" t="str">
        <v/>
      </c>
      <c r="P29974" s="14" t="str">
        <f ca="1"/>
        <v>Low Cap</v>
      </c>
    </row>
    <row r="29975" spans="11:16">
      <c r="K29975" s="14" t="str">
        <v/>
      </c>
      <c r="L29975" s="14" t="str">
        <v/>
      </c>
      <c r="O29975" s="14" t="str">
        <v/>
      </c>
      <c r="P29975" s="14" t="str">
        <f ca="1"/>
        <v>Low Cap</v>
      </c>
    </row>
    <row r="29976" spans="11:16">
      <c r="K29976" s="14" t="str">
        <v/>
      </c>
      <c r="L29976" s="14" t="str">
        <v/>
      </c>
      <c r="O29976" s="14" t="str">
        <v/>
      </c>
      <c r="P29976" s="14" t="str">
        <f ca="1"/>
        <v>Low Cap</v>
      </c>
    </row>
    <row r="29977" spans="11:16">
      <c r="K29977" s="14" t="str">
        <v/>
      </c>
      <c r="L29977" s="14" t="str">
        <v/>
      </c>
      <c r="O29977" s="14" t="str">
        <v/>
      </c>
      <c r="P29977" s="14" t="str">
        <f ca="1"/>
        <v>Low Cap</v>
      </c>
    </row>
    <row r="29978" spans="11:16">
      <c r="K29978" s="14" t="str">
        <v/>
      </c>
      <c r="L29978" s="14" t="str">
        <v/>
      </c>
      <c r="O29978" s="14" t="str">
        <v/>
      </c>
      <c r="P29978" s="14" t="str">
        <f ca="1"/>
        <v>Low Cap</v>
      </c>
    </row>
    <row r="29979" spans="11:16">
      <c r="K29979" s="14" t="str">
        <v/>
      </c>
      <c r="L29979" s="14" t="str">
        <v/>
      </c>
      <c r="O29979" s="14" t="str">
        <v/>
      </c>
      <c r="P29979" s="14" t="str">
        <f ca="1"/>
        <v>Low Cap</v>
      </c>
    </row>
    <row r="29980" spans="11:16">
      <c r="K29980" s="14" t="str">
        <v/>
      </c>
      <c r="L29980" s="14" t="str">
        <v/>
      </c>
      <c r="O29980" s="14" t="str">
        <v/>
      </c>
      <c r="P29980" s="14" t="str">
        <f ca="1"/>
        <v>Low Cap</v>
      </c>
    </row>
    <row r="29981" spans="11:16">
      <c r="K29981" s="14" t="str">
        <v/>
      </c>
      <c r="L29981" s="14" t="str">
        <v/>
      </c>
      <c r="O29981" s="14" t="str">
        <v/>
      </c>
      <c r="P29981" s="14" t="str">
        <f ca="1"/>
        <v>Low Cap</v>
      </c>
    </row>
    <row r="29982" spans="11:16">
      <c r="K29982" s="14" t="str">
        <v/>
      </c>
      <c r="L29982" s="14" t="str">
        <v/>
      </c>
      <c r="O29982" s="14" t="str">
        <v/>
      </c>
      <c r="P29982" s="14" t="str">
        <f ca="1"/>
        <v>Low Cap</v>
      </c>
    </row>
    <row r="29983" spans="11:16">
      <c r="K29983" s="14" t="str">
        <v/>
      </c>
      <c r="L29983" s="14" t="str">
        <v/>
      </c>
      <c r="O29983" s="14" t="str">
        <v/>
      </c>
      <c r="P29983" s="14" t="str">
        <f ca="1"/>
        <v>Low Cap</v>
      </c>
    </row>
    <row r="29984" spans="11:16">
      <c r="K29984" s="14" t="str">
        <v/>
      </c>
      <c r="L29984" s="14" t="str">
        <v/>
      </c>
      <c r="O29984" s="14" t="str">
        <v/>
      </c>
      <c r="P29984" s="14" t="str">
        <f ca="1"/>
        <v>Low Cap</v>
      </c>
    </row>
    <row r="29985" spans="11:16">
      <c r="K29985" s="14" t="str">
        <v/>
      </c>
      <c r="L29985" s="14" t="str">
        <v/>
      </c>
      <c r="O29985" s="14" t="str">
        <v/>
      </c>
      <c r="P29985" s="14" t="str">
        <f ca="1"/>
        <v>Low Cap</v>
      </c>
    </row>
    <row r="29986" spans="11:16">
      <c r="K29986" s="14" t="str">
        <v/>
      </c>
      <c r="L29986" s="14" t="str">
        <v/>
      </c>
      <c r="O29986" s="14" t="str">
        <v/>
      </c>
      <c r="P29986" s="14" t="str">
        <f ca="1"/>
        <v>Low Cap</v>
      </c>
    </row>
    <row r="29987" spans="11:16">
      <c r="K29987" s="14" t="str">
        <v/>
      </c>
      <c r="L29987" s="14" t="str">
        <v/>
      </c>
      <c r="O29987" s="14" t="str">
        <v/>
      </c>
      <c r="P29987" s="14" t="str">
        <f ca="1"/>
        <v>Low Cap</v>
      </c>
    </row>
    <row r="29988" spans="11:16">
      <c r="K29988" s="14" t="str">
        <v/>
      </c>
      <c r="L29988" s="14" t="str">
        <v/>
      </c>
      <c r="O29988" s="14" t="str">
        <v/>
      </c>
      <c r="P29988" s="14" t="str">
        <f ca="1"/>
        <v>Low Cap</v>
      </c>
    </row>
    <row r="29989" spans="11:16">
      <c r="K29989" s="14" t="str">
        <v/>
      </c>
      <c r="L29989" s="14" t="str">
        <v/>
      </c>
      <c r="O29989" s="14" t="str">
        <v/>
      </c>
      <c r="P29989" s="14" t="str">
        <f ca="1"/>
        <v>Low Cap</v>
      </c>
    </row>
    <row r="29990" spans="11:16">
      <c r="K29990" s="14" t="str">
        <v/>
      </c>
      <c r="L29990" s="14" t="str">
        <v/>
      </c>
      <c r="O29990" s="14" t="str">
        <v/>
      </c>
      <c r="P29990" s="14" t="str">
        <f ca="1"/>
        <v>Low Cap</v>
      </c>
    </row>
    <row r="29991" spans="11:16">
      <c r="K29991" s="14" t="str">
        <v/>
      </c>
      <c r="L29991" s="14" t="str">
        <v/>
      </c>
      <c r="O29991" s="14" t="str">
        <v/>
      </c>
      <c r="P29991" s="14" t="str">
        <f ca="1"/>
        <v>Low Cap</v>
      </c>
    </row>
    <row r="29992" spans="11:16">
      <c r="K29992" s="14" t="str">
        <v/>
      </c>
      <c r="L29992" s="14" t="str">
        <v/>
      </c>
      <c r="O29992" s="14" t="str">
        <v/>
      </c>
      <c r="P29992" s="14" t="str">
        <f ca="1"/>
        <v>Low Cap</v>
      </c>
    </row>
    <row r="29993" spans="11:16">
      <c r="K29993" s="14" t="str">
        <v/>
      </c>
      <c r="L29993" s="14" t="str">
        <v/>
      </c>
      <c r="O29993" s="14" t="str">
        <v/>
      </c>
      <c r="P29993" s="14" t="str">
        <f ca="1"/>
        <v>Low Cap</v>
      </c>
    </row>
    <row r="29994" spans="11:16">
      <c r="K29994" s="14" t="str">
        <v/>
      </c>
      <c r="L29994" s="14" t="str">
        <v/>
      </c>
      <c r="O29994" s="14" t="str">
        <v/>
      </c>
      <c r="P29994" s="14" t="str">
        <f ca="1"/>
        <v>Low Cap</v>
      </c>
    </row>
    <row r="29995" spans="11:16">
      <c r="K29995" s="14" t="str">
        <v/>
      </c>
      <c r="L29995" s="14" t="str">
        <v/>
      </c>
      <c r="O29995" s="14" t="str">
        <v/>
      </c>
      <c r="P29995" s="14" t="str">
        <f ca="1"/>
        <v>Low Cap</v>
      </c>
    </row>
    <row r="29996" spans="11:16">
      <c r="K29996" s="14" t="str">
        <v/>
      </c>
      <c r="L29996" s="14" t="str">
        <v/>
      </c>
      <c r="O29996" s="14" t="str">
        <v/>
      </c>
      <c r="P29996" s="14" t="str">
        <f ca="1"/>
        <v>Low Cap</v>
      </c>
    </row>
    <row r="29997" spans="11:16">
      <c r="K29997" s="14" t="str">
        <v/>
      </c>
      <c r="L29997" s="14" t="str">
        <v/>
      </c>
      <c r="O29997" s="14" t="str">
        <v/>
      </c>
      <c r="P29997" s="14" t="str">
        <f ca="1"/>
        <v>Low Cap</v>
      </c>
    </row>
    <row r="29998" spans="11:16">
      <c r="K29998" s="14" t="str">
        <v/>
      </c>
      <c r="L29998" s="14" t="str">
        <v/>
      </c>
      <c r="O29998" s="14" t="str">
        <v/>
      </c>
      <c r="P29998" s="14" t="str">
        <f ca="1"/>
        <v>Low Cap</v>
      </c>
    </row>
    <row r="29999" spans="11:16">
      <c r="K29999" s="14" t="str">
        <v/>
      </c>
      <c r="L29999" s="14" t="str">
        <v/>
      </c>
      <c r="O29999" s="14" t="str">
        <v/>
      </c>
      <c r="P29999" s="14" t="str">
        <f ca="1"/>
        <v>Low Cap</v>
      </c>
    </row>
    <row r="30000" spans="11:16">
      <c r="K30000" s="14" t="str">
        <v/>
      </c>
      <c r="L30000" s="14" t="str">
        <v/>
      </c>
      <c r="O30000" s="14" t="str">
        <v/>
      </c>
      <c r="P30000" s="14" t="str">
        <f ca="1"/>
        <v>Low Cap</v>
      </c>
    </row>
    <row r="30001" spans="11:16">
      <c r="K30001" s="14" t="str">
        <v/>
      </c>
      <c r="L30001" s="14" t="str">
        <v/>
      </c>
      <c r="O30001" s="14" t="str">
        <v/>
      </c>
      <c r="P30001" s="14" t="str">
        <f ca="1"/>
        <v>Low Cap</v>
      </c>
    </row>
    <row r="30002" spans="11:16">
      <c r="K30002" s="14" t="str">
        <v/>
      </c>
      <c r="L30002" s="14" t="str">
        <v/>
      </c>
      <c r="O30002" s="14" t="str">
        <v/>
      </c>
      <c r="P30002" s="14" t="str">
        <f ca="1"/>
        <v>Low Cap</v>
      </c>
    </row>
    <row r="30003" spans="11:16">
      <c r="K30003" s="14" t="str">
        <v/>
      </c>
      <c r="L30003" s="14" t="str">
        <v/>
      </c>
      <c r="O30003" s="14" t="str">
        <v/>
      </c>
      <c r="P30003" s="14" t="str">
        <f ca="1"/>
        <v>Low Cap</v>
      </c>
    </row>
    <row r="30004" spans="11:16">
      <c r="K30004" s="14" t="str">
        <v/>
      </c>
      <c r="L30004" s="14" t="str">
        <v/>
      </c>
      <c r="O30004" s="14" t="str">
        <v/>
      </c>
      <c r="P30004" s="14" t="str">
        <f ca="1"/>
        <v>Low Cap</v>
      </c>
    </row>
    <row r="30005" spans="11:16">
      <c r="K30005" s="14" t="str">
        <v/>
      </c>
      <c r="L30005" s="14" t="str">
        <v/>
      </c>
      <c r="O30005" s="14" t="str">
        <v/>
      </c>
      <c r="P30005" s="14" t="str">
        <f ca="1"/>
        <v>Low Cap</v>
      </c>
    </row>
    <row r="30006" spans="11:16">
      <c r="K30006" s="14" t="str">
        <v/>
      </c>
      <c r="L30006" s="14" t="str">
        <v/>
      </c>
      <c r="O30006" s="14" t="str">
        <v/>
      </c>
      <c r="P30006" s="14" t="str">
        <f ca="1"/>
        <v>Low Cap</v>
      </c>
    </row>
    <row r="30007" spans="11:16">
      <c r="K30007" s="14" t="str">
        <v/>
      </c>
      <c r="L30007" s="14" t="str">
        <v/>
      </c>
      <c r="O30007" s="14" t="str">
        <v/>
      </c>
      <c r="P30007" s="14" t="str">
        <f ca="1"/>
        <v>Low Cap</v>
      </c>
    </row>
    <row r="30008" spans="11:16">
      <c r="K30008" s="14" t="str">
        <v/>
      </c>
      <c r="L30008" s="14" t="str">
        <v/>
      </c>
      <c r="O30008" s="14" t="str">
        <v/>
      </c>
      <c r="P30008" s="14" t="str">
        <f ca="1"/>
        <v>Low Cap</v>
      </c>
    </row>
    <row r="30009" spans="11:16">
      <c r="K30009" s="14" t="str">
        <v/>
      </c>
      <c r="L30009" s="14" t="str">
        <v/>
      </c>
      <c r="O30009" s="14" t="str">
        <v/>
      </c>
      <c r="P30009" s="14" t="str">
        <f ca="1"/>
        <v>Low Cap</v>
      </c>
    </row>
    <row r="30010" spans="11:16">
      <c r="K30010" s="14" t="str">
        <v/>
      </c>
      <c r="L30010" s="14" t="str">
        <v/>
      </c>
      <c r="O30010" s="14" t="str">
        <v/>
      </c>
      <c r="P30010" s="14" t="str">
        <f ca="1"/>
        <v>Low Cap</v>
      </c>
    </row>
    <row r="30011" spans="11:16">
      <c r="K30011" s="14" t="str">
        <v/>
      </c>
      <c r="L30011" s="14" t="str">
        <v/>
      </c>
      <c r="O30011" s="14" t="str">
        <v/>
      </c>
      <c r="P30011" s="14" t="str">
        <f ca="1"/>
        <v>Low Cap</v>
      </c>
    </row>
    <row r="30012" spans="11:16">
      <c r="K30012" s="14" t="str">
        <v/>
      </c>
      <c r="L30012" s="14" t="str">
        <v/>
      </c>
      <c r="O30012" s="14" t="str">
        <v/>
      </c>
      <c r="P30012" s="14" t="str">
        <f ca="1"/>
        <v>Low Cap</v>
      </c>
    </row>
    <row r="30013" spans="11:16">
      <c r="K30013" s="14" t="str">
        <v/>
      </c>
      <c r="L30013" s="14" t="str">
        <v/>
      </c>
      <c r="O30013" s="14" t="str">
        <v/>
      </c>
      <c r="P30013" s="14" t="str">
        <f ca="1"/>
        <v>Low Cap</v>
      </c>
    </row>
    <row r="30014" spans="11:16">
      <c r="K30014" s="14" t="str">
        <v/>
      </c>
      <c r="L30014" s="14" t="str">
        <v/>
      </c>
      <c r="O30014" s="14" t="str">
        <v/>
      </c>
      <c r="P30014" s="14" t="str">
        <f ca="1"/>
        <v>Low Cap</v>
      </c>
    </row>
    <row r="30015" spans="11:16">
      <c r="K30015" s="14" t="str">
        <v/>
      </c>
      <c r="L30015" s="14" t="str">
        <v/>
      </c>
      <c r="O30015" s="14" t="str">
        <v/>
      </c>
      <c r="P30015" s="14" t="str">
        <f ca="1"/>
        <v>Low Cap</v>
      </c>
    </row>
    <row r="30016" spans="11:16">
      <c r="K30016" s="14" t="str">
        <v/>
      </c>
      <c r="L30016" s="14" t="str">
        <v/>
      </c>
      <c r="O30016" s="14" t="str">
        <v/>
      </c>
      <c r="P30016" s="14" t="str">
        <f ca="1"/>
        <v>Low Cap</v>
      </c>
    </row>
    <row r="30017" spans="11:16">
      <c r="K30017" s="14" t="str">
        <v/>
      </c>
      <c r="L30017" s="14" t="str">
        <v/>
      </c>
      <c r="O30017" s="14" t="str">
        <v/>
      </c>
      <c r="P30017" s="14" t="str">
        <f ca="1"/>
        <v>Low Cap</v>
      </c>
    </row>
    <row r="30018" spans="11:16">
      <c r="K30018" s="14" t="str">
        <v/>
      </c>
      <c r="L30018" s="14" t="str">
        <v/>
      </c>
      <c r="O30018" s="14" t="str">
        <v/>
      </c>
      <c r="P30018" s="14" t="str">
        <f ca="1"/>
        <v>Low Cap</v>
      </c>
    </row>
    <row r="30019" spans="11:16">
      <c r="K30019" s="14" t="str">
        <v/>
      </c>
      <c r="L30019" s="14" t="str">
        <v/>
      </c>
      <c r="O30019" s="14" t="str">
        <v/>
      </c>
      <c r="P30019" s="14" t="str">
        <f ca="1"/>
        <v>Low Cap</v>
      </c>
    </row>
    <row r="30020" spans="11:16">
      <c r="K30020" s="14" t="str">
        <v/>
      </c>
      <c r="L30020" s="14" t="str">
        <v/>
      </c>
      <c r="O30020" s="14" t="str">
        <v/>
      </c>
      <c r="P30020" s="14" t="str">
        <f ca="1"/>
        <v>Low Cap</v>
      </c>
    </row>
    <row r="30021" spans="11:16">
      <c r="K30021" s="14" t="str">
        <v/>
      </c>
      <c r="L30021" s="14" t="str">
        <v/>
      </c>
      <c r="O30021" s="14" t="str">
        <v/>
      </c>
      <c r="P30021" s="14" t="str">
        <f ca="1"/>
        <v>Low Cap</v>
      </c>
    </row>
    <row r="30022" spans="11:16">
      <c r="K30022" s="14" t="str">
        <v/>
      </c>
      <c r="L30022" s="14" t="str">
        <v/>
      </c>
      <c r="O30022" s="14" t="str">
        <v/>
      </c>
      <c r="P30022" s="14" t="str">
        <f ca="1"/>
        <v>Low Cap</v>
      </c>
    </row>
    <row r="30023" spans="11:16">
      <c r="K30023" s="14" t="str">
        <v/>
      </c>
      <c r="L30023" s="14" t="str">
        <v/>
      </c>
      <c r="O30023" s="14" t="str">
        <v/>
      </c>
      <c r="P30023" s="14" t="str">
        <f ca="1"/>
        <v>Low Cap</v>
      </c>
    </row>
    <row r="30024" spans="11:16">
      <c r="K30024" s="14" t="str">
        <v/>
      </c>
      <c r="L30024" s="14" t="str">
        <v/>
      </c>
      <c r="O30024" s="14" t="str">
        <v/>
      </c>
      <c r="P30024" s="14" t="str">
        <f ca="1"/>
        <v>Low Cap</v>
      </c>
    </row>
    <row r="30025" spans="11:16">
      <c r="K30025" s="14" t="str">
        <v/>
      </c>
      <c r="L30025" s="14" t="str">
        <v/>
      </c>
      <c r="O30025" s="14" t="str">
        <v/>
      </c>
      <c r="P30025" s="14" t="str">
        <f ca="1"/>
        <v>Low Cap</v>
      </c>
    </row>
    <row r="30026" spans="11:16">
      <c r="K30026" s="14" t="str">
        <v/>
      </c>
      <c r="L30026" s="14" t="str">
        <v/>
      </c>
      <c r="O30026" s="14" t="str">
        <v/>
      </c>
      <c r="P30026" s="14" t="str">
        <f ca="1"/>
        <v>Low Cap</v>
      </c>
    </row>
    <row r="30027" spans="11:16">
      <c r="K30027" s="14" t="str">
        <v/>
      </c>
      <c r="L30027" s="14" t="str">
        <v/>
      </c>
      <c r="O30027" s="14" t="str">
        <v/>
      </c>
      <c r="P30027" s="14" t="str">
        <f ca="1"/>
        <v>Low Cap</v>
      </c>
    </row>
    <row r="30028" spans="11:16">
      <c r="K30028" s="14" t="str">
        <v/>
      </c>
      <c r="L30028" s="14" t="str">
        <v/>
      </c>
      <c r="O30028" s="14" t="str">
        <v/>
      </c>
      <c r="P30028" s="14" t="str">
        <f ca="1"/>
        <v>Low Cap</v>
      </c>
    </row>
    <row r="30029" spans="11:16">
      <c r="K30029" s="14" t="str">
        <v/>
      </c>
      <c r="L30029" s="14" t="str">
        <v/>
      </c>
      <c r="O30029" s="14" t="str">
        <v/>
      </c>
      <c r="P30029" s="14" t="str">
        <f ca="1"/>
        <v>Low Cap</v>
      </c>
    </row>
    <row r="30030" spans="11:16">
      <c r="K30030" s="14" t="str">
        <v/>
      </c>
      <c r="L30030" s="14" t="str">
        <v/>
      </c>
      <c r="O30030" s="14" t="str">
        <v/>
      </c>
      <c r="P30030" s="14" t="str">
        <f ca="1"/>
        <v>Low Cap</v>
      </c>
    </row>
    <row r="30031" spans="11:16">
      <c r="K30031" s="14" t="str">
        <v/>
      </c>
      <c r="L30031" s="14" t="str">
        <v/>
      </c>
      <c r="O30031" s="14" t="str">
        <v/>
      </c>
      <c r="P30031" s="14" t="str">
        <f ca="1"/>
        <v>Low Cap</v>
      </c>
    </row>
    <row r="30032" spans="11:16">
      <c r="K30032" s="14" t="str">
        <v/>
      </c>
      <c r="L30032" s="14" t="str">
        <v/>
      </c>
      <c r="O30032" s="14" t="str">
        <v/>
      </c>
      <c r="P30032" s="14" t="str">
        <f ca="1"/>
        <v>Low Cap</v>
      </c>
    </row>
    <row r="30033" spans="11:16">
      <c r="K30033" s="14" t="str">
        <v/>
      </c>
      <c r="L30033" s="14" t="str">
        <v/>
      </c>
      <c r="O30033" s="14" t="str">
        <v/>
      </c>
      <c r="P30033" s="14" t="str">
        <f ca="1"/>
        <v>Low Cap</v>
      </c>
    </row>
    <row r="30034" spans="11:16">
      <c r="K30034" s="14" t="str">
        <v/>
      </c>
      <c r="L30034" s="14" t="str">
        <v/>
      </c>
      <c r="O30034" s="14" t="str">
        <v/>
      </c>
      <c r="P30034" s="14" t="str">
        <f ca="1"/>
        <v>Low Cap</v>
      </c>
    </row>
    <row r="30035" spans="11:16">
      <c r="K30035" s="14" t="str">
        <v/>
      </c>
      <c r="L30035" s="14" t="str">
        <v/>
      </c>
      <c r="O30035" s="14" t="str">
        <v/>
      </c>
      <c r="P30035" s="14" t="str">
        <f ca="1"/>
        <v>Low Cap</v>
      </c>
    </row>
    <row r="30036" spans="11:16">
      <c r="K30036" s="14" t="str">
        <v/>
      </c>
      <c r="L30036" s="14" t="str">
        <v/>
      </c>
      <c r="O30036" s="14" t="str">
        <v/>
      </c>
      <c r="P30036" s="14" t="str">
        <f ca="1"/>
        <v>Low Cap</v>
      </c>
    </row>
    <row r="30037" spans="11:16">
      <c r="K30037" s="14" t="str">
        <v/>
      </c>
      <c r="L30037" s="14" t="str">
        <v/>
      </c>
      <c r="O30037" s="14" t="str">
        <v/>
      </c>
      <c r="P30037" s="14" t="str">
        <f ca="1"/>
        <v>Low Cap</v>
      </c>
    </row>
    <row r="30038" spans="11:16">
      <c r="K30038" s="14" t="str">
        <v/>
      </c>
      <c r="L30038" s="14" t="str">
        <v/>
      </c>
      <c r="O30038" s="14" t="str">
        <v/>
      </c>
      <c r="P30038" s="14" t="str">
        <f ca="1"/>
        <v>Low Cap</v>
      </c>
    </row>
    <row r="30039" spans="11:16">
      <c r="K30039" s="14" t="str">
        <v/>
      </c>
      <c r="L30039" s="14" t="str">
        <v/>
      </c>
      <c r="O30039" s="14" t="str">
        <v/>
      </c>
      <c r="P30039" s="14" t="str">
        <f ca="1"/>
        <v>Low Cap</v>
      </c>
    </row>
    <row r="30040" spans="11:16">
      <c r="K30040" s="14" t="str">
        <v/>
      </c>
      <c r="L30040" s="14" t="str">
        <v/>
      </c>
      <c r="O30040" s="14" t="str">
        <v/>
      </c>
      <c r="P30040" s="14" t="str">
        <f ca="1"/>
        <v>Low Cap</v>
      </c>
    </row>
    <row r="30041" spans="11:16">
      <c r="K30041" s="14" t="str">
        <v/>
      </c>
      <c r="L30041" s="14" t="str">
        <v/>
      </c>
      <c r="O30041" s="14" t="str">
        <v/>
      </c>
      <c r="P30041" s="14" t="str">
        <f ca="1"/>
        <v>Low Cap</v>
      </c>
    </row>
    <row r="30042" spans="11:16">
      <c r="K30042" s="14" t="str">
        <v/>
      </c>
      <c r="L30042" s="14" t="str">
        <v/>
      </c>
      <c r="O30042" s="14" t="str">
        <v/>
      </c>
      <c r="P30042" s="14" t="str">
        <f ca="1"/>
        <v>Low Cap</v>
      </c>
    </row>
    <row r="30043" spans="11:16">
      <c r="K30043" s="14" t="str">
        <v/>
      </c>
      <c r="L30043" s="14" t="str">
        <v/>
      </c>
      <c r="O30043" s="14" t="str">
        <v/>
      </c>
      <c r="P30043" s="14" t="str">
        <f ca="1"/>
        <v>Low Cap</v>
      </c>
    </row>
    <row r="30044" spans="11:16">
      <c r="K30044" s="14" t="str">
        <v/>
      </c>
      <c r="L30044" s="14" t="str">
        <v/>
      </c>
      <c r="O30044" s="14" t="str">
        <v/>
      </c>
      <c r="P30044" s="14" t="str">
        <f ca="1"/>
        <v>Low Cap</v>
      </c>
    </row>
    <row r="30045" spans="11:16">
      <c r="K30045" s="14" t="str">
        <v/>
      </c>
      <c r="L30045" s="14" t="str">
        <v/>
      </c>
      <c r="O30045" s="14" t="str">
        <v/>
      </c>
      <c r="P30045" s="14" t="str">
        <f ca="1"/>
        <v>Low Cap</v>
      </c>
    </row>
    <row r="30046" spans="11:16">
      <c r="K30046" s="14" t="str">
        <v/>
      </c>
      <c r="L30046" s="14" t="str">
        <v/>
      </c>
      <c r="O30046" s="14" t="str">
        <v/>
      </c>
      <c r="P30046" s="14" t="str">
        <f ca="1"/>
        <v>Low Cap</v>
      </c>
    </row>
    <row r="30047" spans="11:16">
      <c r="K30047" s="14" t="str">
        <v/>
      </c>
      <c r="L30047" s="14" t="str">
        <v/>
      </c>
      <c r="O30047" s="14" t="str">
        <v/>
      </c>
      <c r="P30047" s="14" t="str">
        <f ca="1"/>
        <v>Low Cap</v>
      </c>
    </row>
    <row r="30048" spans="11:16">
      <c r="K30048" s="14" t="str">
        <v/>
      </c>
      <c r="L30048" s="14" t="str">
        <v/>
      </c>
      <c r="O30048" s="14" t="str">
        <v/>
      </c>
      <c r="P30048" s="14" t="str">
        <f ca="1"/>
        <v>Low Cap</v>
      </c>
    </row>
    <row r="30049" spans="11:16">
      <c r="K30049" s="14" t="str">
        <v/>
      </c>
      <c r="L30049" s="14" t="str">
        <v/>
      </c>
      <c r="O30049" s="14" t="str">
        <v/>
      </c>
      <c r="P30049" s="14" t="str">
        <f ca="1"/>
        <v>Low Cap</v>
      </c>
    </row>
    <row r="30050" spans="11:16">
      <c r="K30050" s="14" t="str">
        <v/>
      </c>
      <c r="L30050" s="14" t="str">
        <v/>
      </c>
      <c r="O30050" s="14" t="str">
        <v/>
      </c>
      <c r="P30050" s="14" t="str">
        <f ca="1"/>
        <v>Low Cap</v>
      </c>
    </row>
    <row r="30051" spans="11:16">
      <c r="K30051" s="14" t="str">
        <v/>
      </c>
      <c r="L30051" s="14" t="str">
        <v/>
      </c>
      <c r="O30051" s="14" t="str">
        <v/>
      </c>
      <c r="P30051" s="14" t="str">
        <f ca="1"/>
        <v>Low Cap</v>
      </c>
    </row>
    <row r="30052" spans="11:16">
      <c r="K30052" s="14" t="str">
        <v/>
      </c>
      <c r="L30052" s="14" t="str">
        <v/>
      </c>
      <c r="O30052" s="14" t="str">
        <v/>
      </c>
      <c r="P30052" s="14" t="str">
        <f ca="1"/>
        <v>Low Cap</v>
      </c>
    </row>
    <row r="30053" spans="11:16">
      <c r="K30053" s="14" t="str">
        <v/>
      </c>
      <c r="L30053" s="14" t="str">
        <v/>
      </c>
      <c r="O30053" s="14" t="str">
        <v/>
      </c>
      <c r="P30053" s="14" t="str">
        <f ca="1"/>
        <v>Low Cap</v>
      </c>
    </row>
    <row r="30054" spans="11:16">
      <c r="K30054" s="14" t="str">
        <v/>
      </c>
      <c r="L30054" s="14" t="str">
        <v/>
      </c>
      <c r="O30054" s="14" t="str">
        <v/>
      </c>
      <c r="P30054" s="14" t="str">
        <f ca="1"/>
        <v>Low Cap</v>
      </c>
    </row>
    <row r="30055" spans="11:16">
      <c r="K30055" s="14" t="str">
        <v/>
      </c>
      <c r="L30055" s="14" t="str">
        <v/>
      </c>
      <c r="O30055" s="14" t="str">
        <v/>
      </c>
      <c r="P30055" s="14" t="str">
        <f ca="1"/>
        <v>Low Cap</v>
      </c>
    </row>
    <row r="30056" spans="11:16">
      <c r="K30056" s="14" t="str">
        <v/>
      </c>
      <c r="L30056" s="14" t="str">
        <v/>
      </c>
      <c r="O30056" s="14" t="str">
        <v/>
      </c>
      <c r="P30056" s="14" t="str">
        <f ca="1"/>
        <v>Low Cap</v>
      </c>
    </row>
    <row r="30057" spans="11:16">
      <c r="K30057" s="14" t="str">
        <v/>
      </c>
      <c r="L30057" s="14" t="str">
        <v/>
      </c>
      <c r="O30057" s="14" t="str">
        <v/>
      </c>
      <c r="P30057" s="14" t="str">
        <f ca="1"/>
        <v>Low Cap</v>
      </c>
    </row>
    <row r="30058" spans="11:16">
      <c r="K30058" s="14" t="str">
        <v/>
      </c>
      <c r="L30058" s="14" t="str">
        <v/>
      </c>
      <c r="O30058" s="14" t="str">
        <v/>
      </c>
      <c r="P30058" s="14" t="str">
        <f ca="1"/>
        <v>Low Cap</v>
      </c>
    </row>
    <row r="30059" spans="11:16">
      <c r="K30059" s="14" t="str">
        <v/>
      </c>
      <c r="L30059" s="14" t="str">
        <v/>
      </c>
      <c r="O30059" s="14" t="str">
        <v/>
      </c>
      <c r="P30059" s="14" t="str">
        <f ca="1"/>
        <v>Low Cap</v>
      </c>
    </row>
    <row r="30060" spans="11:16">
      <c r="K30060" s="14" t="str">
        <v/>
      </c>
      <c r="L30060" s="14" t="str">
        <v/>
      </c>
      <c r="O30060" s="14" t="str">
        <v/>
      </c>
      <c r="P30060" s="14" t="str">
        <f ca="1"/>
        <v>Low Cap</v>
      </c>
    </row>
    <row r="30061" spans="11:16">
      <c r="K30061" s="14" t="str">
        <v/>
      </c>
      <c r="L30061" s="14" t="str">
        <v/>
      </c>
      <c r="O30061" s="14" t="str">
        <v/>
      </c>
      <c r="P30061" s="14" t="str">
        <f ca="1"/>
        <v>Low Cap</v>
      </c>
    </row>
    <row r="30062" spans="11:16">
      <c r="K30062" s="14" t="str">
        <v/>
      </c>
      <c r="L30062" s="14" t="str">
        <v/>
      </c>
      <c r="O30062" s="14" t="str">
        <v/>
      </c>
      <c r="P30062" s="14" t="str">
        <f ca="1"/>
        <v>Low Cap</v>
      </c>
    </row>
    <row r="30063" spans="11:16">
      <c r="K30063" s="14" t="str">
        <v/>
      </c>
      <c r="L30063" s="14" t="str">
        <v/>
      </c>
      <c r="O30063" s="14" t="str">
        <v/>
      </c>
      <c r="P30063" s="14" t="str">
        <f ca="1"/>
        <v>Low Cap</v>
      </c>
    </row>
    <row r="30064" spans="11:16">
      <c r="K30064" s="14" t="str">
        <v/>
      </c>
      <c r="L30064" s="14" t="str">
        <v/>
      </c>
      <c r="O30064" s="14" t="str">
        <v/>
      </c>
      <c r="P30064" s="14" t="str">
        <f ca="1"/>
        <v>Low Cap</v>
      </c>
    </row>
    <row r="30065" spans="11:16">
      <c r="K30065" s="14" t="str">
        <v/>
      </c>
      <c r="L30065" s="14" t="str">
        <v/>
      </c>
      <c r="O30065" s="14" t="str">
        <v/>
      </c>
      <c r="P30065" s="14" t="str">
        <f ca="1"/>
        <v>Low Cap</v>
      </c>
    </row>
    <row r="30066" spans="11:16">
      <c r="K30066" s="14" t="str">
        <v/>
      </c>
      <c r="L30066" s="14" t="str">
        <v/>
      </c>
      <c r="O30066" s="14" t="str">
        <v/>
      </c>
      <c r="P30066" s="14" t="str">
        <f ca="1"/>
        <v>Low Cap</v>
      </c>
    </row>
    <row r="30067" spans="11:16">
      <c r="K30067" s="14" t="str">
        <v/>
      </c>
      <c r="L30067" s="14" t="str">
        <v/>
      </c>
      <c r="O30067" s="14" t="str">
        <v/>
      </c>
      <c r="P30067" s="14" t="str">
        <f ca="1"/>
        <v>Low Cap</v>
      </c>
    </row>
    <row r="30068" spans="11:16">
      <c r="K30068" s="14" t="str">
        <v/>
      </c>
      <c r="L30068" s="14" t="str">
        <v/>
      </c>
      <c r="O30068" s="14" t="str">
        <v/>
      </c>
      <c r="P30068" s="14" t="str">
        <f ca="1"/>
        <v>Low Cap</v>
      </c>
    </row>
    <row r="30069" spans="11:16">
      <c r="K30069" s="14" t="str">
        <v/>
      </c>
      <c r="L30069" s="14" t="str">
        <v/>
      </c>
      <c r="O30069" s="14" t="str">
        <v/>
      </c>
      <c r="P30069" s="14" t="str">
        <f ca="1"/>
        <v>Low Cap</v>
      </c>
    </row>
    <row r="30070" spans="11:16">
      <c r="K30070" s="14" t="str">
        <v/>
      </c>
      <c r="L30070" s="14" t="str">
        <v/>
      </c>
      <c r="O30070" s="14" t="str">
        <v/>
      </c>
      <c r="P30070" s="14" t="str">
        <f ca="1"/>
        <v>Low Cap</v>
      </c>
    </row>
    <row r="30071" spans="11:16">
      <c r="K30071" s="14" t="str">
        <v/>
      </c>
      <c r="L30071" s="14" t="str">
        <v/>
      </c>
      <c r="O30071" s="14" t="str">
        <v/>
      </c>
      <c r="P30071" s="14" t="str">
        <f ca="1"/>
        <v>Low Cap</v>
      </c>
    </row>
    <row r="30072" spans="11:16">
      <c r="K30072" s="14" t="str">
        <v/>
      </c>
      <c r="L30072" s="14" t="str">
        <v/>
      </c>
      <c r="O30072" s="14" t="str">
        <v/>
      </c>
      <c r="P30072" s="14" t="str">
        <f ca="1"/>
        <v>Low Cap</v>
      </c>
    </row>
    <row r="30073" spans="11:16">
      <c r="K30073" s="14" t="str">
        <v/>
      </c>
      <c r="L30073" s="14" t="str">
        <v/>
      </c>
      <c r="O30073" s="14" t="str">
        <v/>
      </c>
      <c r="P30073" s="14" t="str">
        <f ca="1"/>
        <v>Low Cap</v>
      </c>
    </row>
    <row r="30074" spans="11:16">
      <c r="K30074" s="14" t="str">
        <v/>
      </c>
      <c r="L30074" s="14" t="str">
        <v/>
      </c>
      <c r="O30074" s="14" t="str">
        <v/>
      </c>
      <c r="P30074" s="14" t="str">
        <f ca="1"/>
        <v>Low Cap</v>
      </c>
    </row>
    <row r="30075" spans="11:16">
      <c r="K30075" s="14" t="str">
        <v/>
      </c>
      <c r="L30075" s="14" t="str">
        <v/>
      </c>
      <c r="O30075" s="14" t="str">
        <v/>
      </c>
      <c r="P30075" s="14" t="str">
        <f ca="1"/>
        <v>Low Cap</v>
      </c>
    </row>
    <row r="30076" spans="11:16">
      <c r="K30076" s="14" t="str">
        <v/>
      </c>
      <c r="L30076" s="14" t="str">
        <v/>
      </c>
      <c r="O30076" s="14" t="str">
        <v/>
      </c>
      <c r="P30076" s="14" t="str">
        <f ca="1"/>
        <v>Low Cap</v>
      </c>
    </row>
    <row r="30077" spans="11:16">
      <c r="K30077" s="14" t="str">
        <v/>
      </c>
      <c r="L30077" s="14" t="str">
        <v/>
      </c>
      <c r="O30077" s="14" t="str">
        <v/>
      </c>
      <c r="P30077" s="14" t="str">
        <f ca="1"/>
        <v>Low Cap</v>
      </c>
    </row>
    <row r="30078" spans="11:16">
      <c r="K30078" s="14" t="str">
        <v/>
      </c>
      <c r="L30078" s="14" t="str">
        <v/>
      </c>
      <c r="O30078" s="14" t="str">
        <v/>
      </c>
      <c r="P30078" s="14" t="str">
        <f ca="1"/>
        <v>Low Cap</v>
      </c>
    </row>
    <row r="30079" spans="11:16">
      <c r="K30079" s="14" t="str">
        <v/>
      </c>
      <c r="L30079" s="14" t="str">
        <v/>
      </c>
      <c r="O30079" s="14" t="str">
        <v/>
      </c>
      <c r="P30079" s="14" t="str">
        <f ca="1"/>
        <v>Low Cap</v>
      </c>
    </row>
    <row r="30080" spans="11:16">
      <c r="K30080" s="14" t="str">
        <v/>
      </c>
      <c r="L30080" s="14" t="str">
        <v/>
      </c>
      <c r="O30080" s="14" t="str">
        <v/>
      </c>
      <c r="P30080" s="14" t="str">
        <f ca="1"/>
        <v>Low Cap</v>
      </c>
    </row>
    <row r="30081" spans="11:16">
      <c r="K30081" s="14" t="str">
        <v/>
      </c>
      <c r="L30081" s="14" t="str">
        <v/>
      </c>
      <c r="O30081" s="14" t="str">
        <v/>
      </c>
      <c r="P30081" s="14" t="str">
        <f ca="1"/>
        <v>Low Cap</v>
      </c>
    </row>
    <row r="30082" spans="11:16">
      <c r="K30082" s="14" t="str">
        <v/>
      </c>
      <c r="L30082" s="14" t="str">
        <v/>
      </c>
      <c r="O30082" s="14" t="str">
        <v/>
      </c>
      <c r="P30082" s="14" t="str">
        <f ca="1"/>
        <v>Low Cap</v>
      </c>
    </row>
    <row r="30083" spans="11:16">
      <c r="K30083" s="14" t="str">
        <v/>
      </c>
      <c r="L30083" s="14" t="str">
        <v/>
      </c>
      <c r="O30083" s="14" t="str">
        <v/>
      </c>
      <c r="P30083" s="14" t="str">
        <f ca="1"/>
        <v>Low Cap</v>
      </c>
    </row>
    <row r="30084" spans="11:16">
      <c r="K30084" s="14" t="str">
        <v/>
      </c>
      <c r="L30084" s="14" t="str">
        <v/>
      </c>
      <c r="O30084" s="14" t="str">
        <v/>
      </c>
      <c r="P30084" s="14" t="str">
        <f ca="1"/>
        <v>Low Cap</v>
      </c>
    </row>
    <row r="30085" spans="11:16">
      <c r="K30085" s="14" t="str">
        <v/>
      </c>
      <c r="L30085" s="14" t="str">
        <v/>
      </c>
      <c r="O30085" s="14" t="str">
        <v/>
      </c>
      <c r="P30085" s="14" t="str">
        <f ca="1"/>
        <v>Low Cap</v>
      </c>
    </row>
    <row r="30086" spans="11:16">
      <c r="K30086" s="14" t="str">
        <v/>
      </c>
      <c r="L30086" s="14" t="str">
        <v/>
      </c>
      <c r="O30086" s="14" t="str">
        <v/>
      </c>
      <c r="P30086" s="14" t="str">
        <f ca="1"/>
        <v>Low Cap</v>
      </c>
    </row>
    <row r="30087" spans="11:16">
      <c r="K30087" s="14" t="str">
        <v/>
      </c>
      <c r="L30087" s="14" t="str">
        <v/>
      </c>
      <c r="O30087" s="14" t="str">
        <v/>
      </c>
      <c r="P30087" s="14" t="str">
        <f ca="1"/>
        <v>Low Cap</v>
      </c>
    </row>
    <row r="30088" spans="11:16">
      <c r="K30088" s="14" t="str">
        <v/>
      </c>
      <c r="L30088" s="14" t="str">
        <v/>
      </c>
      <c r="O30088" s="14" t="str">
        <v/>
      </c>
      <c r="P30088" s="14" t="str">
        <f ca="1"/>
        <v>Low Cap</v>
      </c>
    </row>
    <row r="30089" spans="11:16">
      <c r="K30089" s="14" t="str">
        <v/>
      </c>
      <c r="L30089" s="14" t="str">
        <v/>
      </c>
      <c r="O30089" s="14" t="str">
        <v/>
      </c>
      <c r="P30089" s="14" t="str">
        <f ca="1"/>
        <v>Low Cap</v>
      </c>
    </row>
    <row r="30090" spans="11:16">
      <c r="K30090" s="14" t="str">
        <v/>
      </c>
      <c r="L30090" s="14" t="str">
        <v/>
      </c>
      <c r="O30090" s="14" t="str">
        <v/>
      </c>
      <c r="P30090" s="14" t="str">
        <f ca="1"/>
        <v>Low Cap</v>
      </c>
    </row>
    <row r="30091" spans="11:16">
      <c r="K30091" s="14" t="str">
        <v/>
      </c>
      <c r="L30091" s="14" t="str">
        <v/>
      </c>
      <c r="O30091" s="14" t="str">
        <v/>
      </c>
      <c r="P30091" s="14" t="str">
        <f ca="1"/>
        <v>Low Cap</v>
      </c>
    </row>
    <row r="30092" spans="11:16">
      <c r="K30092" s="14" t="str">
        <v/>
      </c>
      <c r="L30092" s="14" t="str">
        <v/>
      </c>
      <c r="O30092" s="14" t="str">
        <v/>
      </c>
      <c r="P30092" s="14" t="str">
        <f ca="1"/>
        <v>Low Cap</v>
      </c>
    </row>
    <row r="30093" spans="11:16">
      <c r="K30093" s="14" t="str">
        <v/>
      </c>
      <c r="L30093" s="14" t="str">
        <v/>
      </c>
      <c r="O30093" s="14" t="str">
        <v/>
      </c>
      <c r="P30093" s="14" t="str">
        <f ca="1"/>
        <v>Low Cap</v>
      </c>
    </row>
    <row r="30094" spans="11:16">
      <c r="K30094" s="14" t="str">
        <v/>
      </c>
      <c r="L30094" s="14" t="str">
        <v/>
      </c>
      <c r="O30094" s="14" t="str">
        <v/>
      </c>
      <c r="P30094" s="14" t="str">
        <f ca="1"/>
        <v>Low Cap</v>
      </c>
    </row>
    <row r="30095" spans="11:16">
      <c r="K30095" s="14" t="str">
        <v/>
      </c>
      <c r="L30095" s="14" t="str">
        <v/>
      </c>
      <c r="O30095" s="14" t="str">
        <v/>
      </c>
      <c r="P30095" s="14" t="str">
        <f ca="1"/>
        <v>Low Cap</v>
      </c>
    </row>
    <row r="30096" spans="11:16">
      <c r="K30096" s="14" t="str">
        <v/>
      </c>
      <c r="L30096" s="14" t="str">
        <v/>
      </c>
      <c r="O30096" s="14" t="str">
        <v/>
      </c>
      <c r="P30096" s="14" t="str">
        <f ca="1"/>
        <v>Low Cap</v>
      </c>
    </row>
    <row r="30097" spans="11:16">
      <c r="K30097" s="14" t="str">
        <v/>
      </c>
      <c r="L30097" s="14" t="str">
        <v/>
      </c>
      <c r="O30097" s="14" t="str">
        <v/>
      </c>
      <c r="P30097" s="14" t="str">
        <f ca="1"/>
        <v>Low Cap</v>
      </c>
    </row>
    <row r="30098" spans="11:16">
      <c r="K30098" s="14" t="str">
        <v/>
      </c>
      <c r="L30098" s="14" t="str">
        <v/>
      </c>
      <c r="O30098" s="14" t="str">
        <v/>
      </c>
      <c r="P30098" s="14" t="str">
        <f ca="1"/>
        <v>Low Cap</v>
      </c>
    </row>
    <row r="30099" spans="11:16">
      <c r="K30099" s="14" t="str">
        <v/>
      </c>
      <c r="L30099" s="14" t="str">
        <v/>
      </c>
      <c r="O30099" s="14" t="str">
        <v/>
      </c>
      <c r="P30099" s="14" t="str">
        <f ca="1"/>
        <v>Low Cap</v>
      </c>
    </row>
    <row r="30100" spans="11:16">
      <c r="K30100" s="14" t="str">
        <v/>
      </c>
      <c r="L30100" s="14" t="str">
        <v/>
      </c>
      <c r="O30100" s="14" t="str">
        <v/>
      </c>
      <c r="P30100" s="14" t="str">
        <f ca="1"/>
        <v>Low Cap</v>
      </c>
    </row>
    <row r="30101" spans="11:16">
      <c r="K30101" s="14" t="str">
        <v/>
      </c>
      <c r="L30101" s="14" t="str">
        <v/>
      </c>
      <c r="O30101" s="14" t="str">
        <v/>
      </c>
      <c r="P30101" s="14" t="str">
        <f ca="1"/>
        <v>Low Cap</v>
      </c>
    </row>
    <row r="30102" spans="11:16">
      <c r="K30102" s="14" t="str">
        <v/>
      </c>
      <c r="L30102" s="14" t="str">
        <v/>
      </c>
      <c r="O30102" s="14" t="str">
        <v/>
      </c>
      <c r="P30102" s="14" t="str">
        <f ca="1"/>
        <v>Low Cap</v>
      </c>
    </row>
    <row r="30103" spans="11:16">
      <c r="K30103" s="14" t="str">
        <v/>
      </c>
      <c r="L30103" s="14" t="str">
        <v/>
      </c>
      <c r="O30103" s="14" t="str">
        <v/>
      </c>
      <c r="P30103" s="14" t="str">
        <f ca="1"/>
        <v>Low Cap</v>
      </c>
    </row>
    <row r="30104" spans="11:16">
      <c r="K30104" s="14" t="str">
        <v/>
      </c>
      <c r="L30104" s="14" t="str">
        <v/>
      </c>
      <c r="O30104" s="14" t="str">
        <v/>
      </c>
      <c r="P30104" s="14" t="str">
        <f ca="1"/>
        <v>Low Cap</v>
      </c>
    </row>
    <row r="30105" spans="11:16">
      <c r="K30105" s="14" t="str">
        <v/>
      </c>
      <c r="L30105" s="14" t="str">
        <v/>
      </c>
      <c r="O30105" s="14" t="str">
        <v/>
      </c>
      <c r="P30105" s="14" t="str">
        <f ca="1"/>
        <v>Low Cap</v>
      </c>
    </row>
    <row r="30106" spans="11:16">
      <c r="K30106" s="14" t="str">
        <v/>
      </c>
      <c r="L30106" s="14" t="str">
        <v/>
      </c>
      <c r="O30106" s="14" t="str">
        <v/>
      </c>
      <c r="P30106" s="14" t="str">
        <f ca="1"/>
        <v>Low Cap</v>
      </c>
    </row>
    <row r="30107" spans="11:16">
      <c r="K30107" s="14" t="str">
        <v/>
      </c>
      <c r="L30107" s="14" t="str">
        <v/>
      </c>
      <c r="O30107" s="14" t="str">
        <v/>
      </c>
      <c r="P30107" s="14" t="str">
        <f ca="1"/>
        <v>Low Cap</v>
      </c>
    </row>
    <row r="30108" spans="11:16">
      <c r="K30108" s="14" t="str">
        <v/>
      </c>
      <c r="L30108" s="14" t="str">
        <v/>
      </c>
      <c r="O30108" s="14" t="str">
        <v/>
      </c>
      <c r="P30108" s="14" t="str">
        <f ca="1"/>
        <v>Low Cap</v>
      </c>
    </row>
    <row r="30109" spans="11:16">
      <c r="K30109" s="14" t="str">
        <v/>
      </c>
      <c r="L30109" s="14" t="str">
        <v/>
      </c>
      <c r="O30109" s="14" t="str">
        <v/>
      </c>
      <c r="P30109" s="14" t="str">
        <f ca="1"/>
        <v>Low Cap</v>
      </c>
    </row>
    <row r="30110" spans="11:16">
      <c r="K30110" s="14" t="str">
        <v/>
      </c>
      <c r="L30110" s="14" t="str">
        <v/>
      </c>
      <c r="O30110" s="14" t="str">
        <v/>
      </c>
      <c r="P30110" s="14" t="str">
        <f ca="1"/>
        <v>Low Cap</v>
      </c>
    </row>
    <row r="30111" spans="11:16">
      <c r="K30111" s="14" t="str">
        <v/>
      </c>
      <c r="L30111" s="14" t="str">
        <v/>
      </c>
      <c r="O30111" s="14" t="str">
        <v/>
      </c>
      <c r="P30111" s="14" t="str">
        <f ca="1"/>
        <v>Low Cap</v>
      </c>
    </row>
    <row r="30112" spans="11:16">
      <c r="K30112" s="14" t="str">
        <v/>
      </c>
      <c r="L30112" s="14" t="str">
        <v/>
      </c>
      <c r="O30112" s="14" t="str">
        <v/>
      </c>
      <c r="P30112" s="14" t="str">
        <f ca="1"/>
        <v>Low Cap</v>
      </c>
    </row>
    <row r="30113" spans="11:16">
      <c r="K30113" s="14" t="str">
        <v/>
      </c>
      <c r="L30113" s="14" t="str">
        <v/>
      </c>
      <c r="O30113" s="14" t="str">
        <v/>
      </c>
      <c r="P30113" s="14" t="str">
        <f ca="1"/>
        <v>Low Cap</v>
      </c>
    </row>
    <row r="30114" spans="11:16">
      <c r="K30114" s="14" t="str">
        <v/>
      </c>
      <c r="L30114" s="14" t="str">
        <v/>
      </c>
      <c r="O30114" s="14" t="str">
        <v/>
      </c>
      <c r="P30114" s="14" t="str">
        <f ca="1"/>
        <v>Low Cap</v>
      </c>
    </row>
    <row r="30115" spans="11:16">
      <c r="K30115" s="14" t="str">
        <v/>
      </c>
      <c r="L30115" s="14" t="str">
        <v/>
      </c>
      <c r="O30115" s="14" t="str">
        <v/>
      </c>
      <c r="P30115" s="14" t="str">
        <f ca="1"/>
        <v>Low Cap</v>
      </c>
    </row>
    <row r="30116" spans="11:16">
      <c r="K30116" s="14" t="str">
        <v/>
      </c>
      <c r="L30116" s="14" t="str">
        <v/>
      </c>
      <c r="O30116" s="14" t="str">
        <v/>
      </c>
      <c r="P30116" s="14" t="str">
        <f ca="1"/>
        <v>Low Cap</v>
      </c>
    </row>
    <row r="30117" spans="11:16">
      <c r="K30117" s="14" t="str">
        <v/>
      </c>
      <c r="L30117" s="14" t="str">
        <v/>
      </c>
      <c r="O30117" s="14" t="str">
        <v/>
      </c>
      <c r="P30117" s="14" t="str">
        <f ca="1"/>
        <v>Low Cap</v>
      </c>
    </row>
    <row r="30118" spans="11:16">
      <c r="K30118" s="14" t="str">
        <v/>
      </c>
      <c r="L30118" s="14" t="str">
        <v/>
      </c>
      <c r="O30118" s="14" t="str">
        <v/>
      </c>
      <c r="P30118" s="14" t="str">
        <f ca="1"/>
        <v>Low Cap</v>
      </c>
    </row>
    <row r="30119" spans="11:16">
      <c r="K30119" s="14" t="str">
        <v/>
      </c>
      <c r="L30119" s="14" t="str">
        <v/>
      </c>
      <c r="O30119" s="14" t="str">
        <v/>
      </c>
      <c r="P30119" s="14" t="str">
        <f ca="1"/>
        <v>Low Cap</v>
      </c>
    </row>
    <row r="30120" spans="11:16">
      <c r="K30120" s="14" t="str">
        <v/>
      </c>
      <c r="L30120" s="14" t="str">
        <v/>
      </c>
      <c r="O30120" s="14" t="str">
        <v/>
      </c>
      <c r="P30120" s="14" t="str">
        <f ca="1"/>
        <v>Low Cap</v>
      </c>
    </row>
    <row r="30121" spans="11:16">
      <c r="K30121" s="14" t="str">
        <v/>
      </c>
      <c r="L30121" s="14" t="str">
        <v/>
      </c>
      <c r="O30121" s="14" t="str">
        <v/>
      </c>
      <c r="P30121" s="14" t="str">
        <f ca="1"/>
        <v>Low Cap</v>
      </c>
    </row>
    <row r="30122" spans="11:16">
      <c r="K30122" s="14" t="str">
        <v/>
      </c>
      <c r="L30122" s="14" t="str">
        <v/>
      </c>
      <c r="O30122" s="14" t="str">
        <v/>
      </c>
      <c r="P30122" s="14" t="str">
        <f ca="1"/>
        <v>Low Cap</v>
      </c>
    </row>
    <row r="30123" spans="11:16">
      <c r="K30123" s="14" t="str">
        <v/>
      </c>
      <c r="L30123" s="14" t="str">
        <v/>
      </c>
      <c r="O30123" s="14" t="str">
        <v/>
      </c>
      <c r="P30123" s="14" t="str">
        <f ca="1"/>
        <v>Low Cap</v>
      </c>
    </row>
    <row r="30124" spans="11:16">
      <c r="K30124" s="14" t="str">
        <v/>
      </c>
      <c r="L30124" s="14" t="str">
        <v/>
      </c>
      <c r="O30124" s="14" t="str">
        <v/>
      </c>
      <c r="P30124" s="14" t="str">
        <f ca="1"/>
        <v>Low Cap</v>
      </c>
    </row>
    <row r="30125" spans="11:16">
      <c r="K30125" s="14" t="str">
        <v/>
      </c>
      <c r="L30125" s="14" t="str">
        <v/>
      </c>
      <c r="O30125" s="14" t="str">
        <v/>
      </c>
      <c r="P30125" s="14" t="str">
        <f ca="1"/>
        <v>Low Cap</v>
      </c>
    </row>
    <row r="30126" spans="11:16">
      <c r="K30126" s="14" t="str">
        <v/>
      </c>
      <c r="L30126" s="14" t="str">
        <v/>
      </c>
      <c r="O30126" s="14" t="str">
        <v/>
      </c>
      <c r="P30126" s="14" t="str">
        <f ca="1"/>
        <v>Low Cap</v>
      </c>
    </row>
    <row r="30127" spans="11:16">
      <c r="K30127" s="14" t="str">
        <v/>
      </c>
      <c r="L30127" s="14" t="str">
        <v/>
      </c>
      <c r="O30127" s="14" t="str">
        <v/>
      </c>
      <c r="P30127" s="14" t="str">
        <f ca="1"/>
        <v>Low Cap</v>
      </c>
    </row>
    <row r="30128" spans="11:16">
      <c r="K30128" s="14" t="str">
        <v/>
      </c>
      <c r="L30128" s="14" t="str">
        <v/>
      </c>
      <c r="O30128" s="14" t="str">
        <v/>
      </c>
      <c r="P30128" s="14" t="str">
        <f ca="1"/>
        <v>Low Cap</v>
      </c>
    </row>
    <row r="30129" spans="11:16">
      <c r="K30129" s="14" t="str">
        <v/>
      </c>
      <c r="L30129" s="14" t="str">
        <v/>
      </c>
      <c r="O30129" s="14" t="str">
        <v/>
      </c>
      <c r="P30129" s="14" t="str">
        <f ca="1"/>
        <v>Low Cap</v>
      </c>
    </row>
    <row r="30130" spans="11:16">
      <c r="K30130" s="14" t="str">
        <v/>
      </c>
      <c r="L30130" s="14" t="str">
        <v/>
      </c>
      <c r="O30130" s="14" t="str">
        <v/>
      </c>
      <c r="P30130" s="14" t="str">
        <f ca="1"/>
        <v>Low Cap</v>
      </c>
    </row>
    <row r="30131" spans="11:16">
      <c r="K30131" s="14" t="str">
        <v/>
      </c>
      <c r="L30131" s="14" t="str">
        <v/>
      </c>
      <c r="O30131" s="14" t="str">
        <v/>
      </c>
      <c r="P30131" s="14" t="str">
        <f ca="1"/>
        <v>Low Cap</v>
      </c>
    </row>
    <row r="30132" spans="11:16">
      <c r="K30132" s="14" t="str">
        <v/>
      </c>
      <c r="L30132" s="14" t="str">
        <v/>
      </c>
      <c r="O30132" s="14" t="str">
        <v/>
      </c>
      <c r="P30132" s="14" t="str">
        <f ca="1"/>
        <v>Low Cap</v>
      </c>
    </row>
    <row r="30133" spans="11:16">
      <c r="K30133" s="14" t="str">
        <v/>
      </c>
      <c r="L30133" s="14" t="str">
        <v/>
      </c>
      <c r="O30133" s="14" t="str">
        <v/>
      </c>
      <c r="P30133" s="14" t="str">
        <f ca="1"/>
        <v>Low Cap</v>
      </c>
    </row>
    <row r="30134" spans="11:16">
      <c r="K30134" s="14" t="str">
        <v/>
      </c>
      <c r="L30134" s="14" t="str">
        <v/>
      </c>
      <c r="O30134" s="14" t="str">
        <v/>
      </c>
      <c r="P30134" s="14" t="str">
        <f ca="1"/>
        <v>Low Cap</v>
      </c>
    </row>
    <row r="30135" spans="11:16">
      <c r="K30135" s="14" t="str">
        <v/>
      </c>
      <c r="L30135" s="14" t="str">
        <v/>
      </c>
      <c r="O30135" s="14" t="str">
        <v/>
      </c>
      <c r="P30135" s="14" t="str">
        <f ca="1"/>
        <v>Low Cap</v>
      </c>
    </row>
    <row r="30136" spans="11:16">
      <c r="K30136" s="14" t="str">
        <v/>
      </c>
      <c r="L30136" s="14" t="str">
        <v/>
      </c>
      <c r="O30136" s="14" t="str">
        <v/>
      </c>
      <c r="P30136" s="14" t="str">
        <f ca="1"/>
        <v>Low Cap</v>
      </c>
    </row>
    <row r="30137" spans="11:16">
      <c r="K30137" s="14" t="str">
        <v/>
      </c>
      <c r="L30137" s="14" t="str">
        <v/>
      </c>
      <c r="O30137" s="14" t="str">
        <v/>
      </c>
      <c r="P30137" s="14" t="str">
        <f ca="1"/>
        <v>Low Cap</v>
      </c>
    </row>
    <row r="30138" spans="11:16">
      <c r="K30138" s="14" t="str">
        <v/>
      </c>
      <c r="L30138" s="14" t="str">
        <v/>
      </c>
      <c r="O30138" s="14" t="str">
        <v/>
      </c>
      <c r="P30138" s="14" t="str">
        <f ca="1"/>
        <v>Low Cap</v>
      </c>
    </row>
    <row r="30139" spans="11:16">
      <c r="K30139" s="14" t="str">
        <v/>
      </c>
      <c r="L30139" s="14" t="str">
        <v/>
      </c>
      <c r="O30139" s="14" t="str">
        <v/>
      </c>
      <c r="P30139" s="14" t="str">
        <f ca="1"/>
        <v>Low Cap</v>
      </c>
    </row>
    <row r="30140" spans="11:16">
      <c r="K30140" s="14" t="str">
        <v/>
      </c>
      <c r="L30140" s="14" t="str">
        <v/>
      </c>
      <c r="O30140" s="14" t="str">
        <v/>
      </c>
      <c r="P30140" s="14" t="str">
        <f ca="1"/>
        <v>Low Cap</v>
      </c>
    </row>
    <row r="30141" spans="11:16">
      <c r="K30141" s="14" t="str">
        <v/>
      </c>
      <c r="L30141" s="14" t="str">
        <v/>
      </c>
      <c r="O30141" s="14" t="str">
        <v/>
      </c>
      <c r="P30141" s="14" t="str">
        <f ca="1"/>
        <v>Low Cap</v>
      </c>
    </row>
    <row r="30142" spans="11:16">
      <c r="K30142" s="14" t="str">
        <v/>
      </c>
      <c r="L30142" s="14" t="str">
        <v/>
      </c>
      <c r="O30142" s="14" t="str">
        <v/>
      </c>
      <c r="P30142" s="14" t="str">
        <f ca="1"/>
        <v>Low Cap</v>
      </c>
    </row>
    <row r="30143" spans="11:16">
      <c r="K30143" s="14" t="str">
        <v/>
      </c>
      <c r="L30143" s="14" t="str">
        <v/>
      </c>
      <c r="O30143" s="14" t="str">
        <v/>
      </c>
      <c r="P30143" s="14" t="str">
        <f ca="1"/>
        <v>Low Cap</v>
      </c>
    </row>
    <row r="30144" spans="11:16">
      <c r="K30144" s="14" t="str">
        <v/>
      </c>
      <c r="L30144" s="14" t="str">
        <v/>
      </c>
      <c r="O30144" s="14" t="str">
        <v/>
      </c>
      <c r="P30144" s="14" t="str">
        <f ca="1"/>
        <v>Low Cap</v>
      </c>
    </row>
    <row r="30145" spans="11:16">
      <c r="K30145" s="14" t="str">
        <v/>
      </c>
      <c r="L30145" s="14" t="str">
        <v/>
      </c>
      <c r="O30145" s="14" t="str">
        <v/>
      </c>
      <c r="P30145" s="14" t="str">
        <f ca="1"/>
        <v>Low Cap</v>
      </c>
    </row>
    <row r="30146" spans="11:16">
      <c r="K30146" s="14" t="str">
        <v/>
      </c>
      <c r="L30146" s="14" t="str">
        <v/>
      </c>
      <c r="O30146" s="14" t="str">
        <v/>
      </c>
      <c r="P30146" s="14" t="str">
        <f ca="1"/>
        <v>Low Cap</v>
      </c>
    </row>
    <row r="30147" spans="11:16">
      <c r="K30147" s="14" t="str">
        <v/>
      </c>
      <c r="L30147" s="14" t="str">
        <v/>
      </c>
      <c r="O30147" s="14" t="str">
        <v/>
      </c>
      <c r="P30147" s="14" t="str">
        <f ca="1"/>
        <v>Low Cap</v>
      </c>
    </row>
    <row r="30148" spans="11:16">
      <c r="K30148" s="14" t="str">
        <v/>
      </c>
      <c r="L30148" s="14" t="str">
        <v/>
      </c>
      <c r="O30148" s="14" t="str">
        <v/>
      </c>
      <c r="P30148" s="14" t="str">
        <f ca="1"/>
        <v>Low Cap</v>
      </c>
    </row>
    <row r="30149" spans="11:16">
      <c r="K30149" s="14" t="str">
        <v/>
      </c>
      <c r="L30149" s="14" t="str">
        <v/>
      </c>
      <c r="O30149" s="14" t="str">
        <v/>
      </c>
      <c r="P30149" s="14" t="str">
        <f ca="1"/>
        <v>Low Cap</v>
      </c>
    </row>
    <row r="30150" spans="11:16">
      <c r="K30150" s="14" t="str">
        <v/>
      </c>
      <c r="L30150" s="14" t="str">
        <v/>
      </c>
      <c r="O30150" s="14" t="str">
        <v/>
      </c>
      <c r="P30150" s="14" t="str">
        <f ca="1"/>
        <v>Low Cap</v>
      </c>
    </row>
    <row r="30151" spans="11:16">
      <c r="K30151" s="14" t="str">
        <v/>
      </c>
      <c r="L30151" s="14" t="str">
        <v/>
      </c>
      <c r="O30151" s="14" t="str">
        <v/>
      </c>
      <c r="P30151" s="14" t="str">
        <f ca="1"/>
        <v>Low Cap</v>
      </c>
    </row>
    <row r="30152" spans="11:16">
      <c r="K30152" s="14" t="str">
        <v/>
      </c>
      <c r="L30152" s="14" t="str">
        <v/>
      </c>
      <c r="O30152" s="14" t="str">
        <v/>
      </c>
      <c r="P30152" s="14" t="str">
        <f ca="1"/>
        <v>Low Cap</v>
      </c>
    </row>
    <row r="30153" spans="11:16">
      <c r="K30153" s="14" t="str">
        <v/>
      </c>
      <c r="L30153" s="14" t="str">
        <v/>
      </c>
      <c r="O30153" s="14" t="str">
        <v/>
      </c>
      <c r="P30153" s="14" t="str">
        <f ca="1"/>
        <v>Low Cap</v>
      </c>
    </row>
    <row r="30154" spans="11:16">
      <c r="K30154" s="14" t="str">
        <v/>
      </c>
      <c r="L30154" s="14" t="str">
        <v/>
      </c>
      <c r="O30154" s="14" t="str">
        <v/>
      </c>
      <c r="P30154" s="14" t="str">
        <f ca="1"/>
        <v>Low Cap</v>
      </c>
    </row>
    <row r="30155" spans="11:16">
      <c r="K30155" s="14" t="str">
        <v/>
      </c>
      <c r="L30155" s="14" t="str">
        <v/>
      </c>
      <c r="O30155" s="14" t="str">
        <v/>
      </c>
      <c r="P30155" s="14" t="str">
        <f ca="1"/>
        <v>Low Cap</v>
      </c>
    </row>
    <row r="30156" spans="11:16">
      <c r="K30156" s="14" t="str">
        <v/>
      </c>
      <c r="L30156" s="14" t="str">
        <v/>
      </c>
      <c r="O30156" s="14" t="str">
        <v/>
      </c>
      <c r="P30156" s="14" t="str">
        <f ca="1"/>
        <v>Low Cap</v>
      </c>
    </row>
    <row r="30157" spans="11:16">
      <c r="K30157" s="14" t="str">
        <v/>
      </c>
      <c r="L30157" s="14" t="str">
        <v/>
      </c>
      <c r="O30157" s="14" t="str">
        <v/>
      </c>
      <c r="P30157" s="14" t="str">
        <f ca="1"/>
        <v>Low Cap</v>
      </c>
    </row>
    <row r="30158" spans="11:16">
      <c r="K30158" s="14" t="str">
        <v/>
      </c>
      <c r="L30158" s="14" t="str">
        <v/>
      </c>
      <c r="O30158" s="14" t="str">
        <v/>
      </c>
      <c r="P30158" s="14" t="str">
        <f ca="1"/>
        <v>Low Cap</v>
      </c>
    </row>
    <row r="30159" spans="11:16">
      <c r="K30159" s="14" t="str">
        <v/>
      </c>
      <c r="L30159" s="14" t="str">
        <v/>
      </c>
      <c r="O30159" s="14" t="str">
        <v/>
      </c>
      <c r="P30159" s="14" t="str">
        <f ca="1"/>
        <v>Low Cap</v>
      </c>
    </row>
    <row r="30160" spans="11:16">
      <c r="K30160" s="14" t="str">
        <v/>
      </c>
      <c r="L30160" s="14" t="str">
        <v/>
      </c>
      <c r="O30160" s="14" t="str">
        <v/>
      </c>
      <c r="P30160" s="14" t="str">
        <f ca="1"/>
        <v>Low Cap</v>
      </c>
    </row>
    <row r="30161" spans="11:16">
      <c r="K30161" s="14" t="str">
        <v/>
      </c>
      <c r="L30161" s="14" t="str">
        <v/>
      </c>
      <c r="O30161" s="14" t="str">
        <v/>
      </c>
      <c r="P30161" s="14" t="str">
        <f ca="1"/>
        <v>Low Cap</v>
      </c>
    </row>
    <row r="30162" spans="11:16">
      <c r="K30162" s="14" t="str">
        <v/>
      </c>
      <c r="L30162" s="14" t="str">
        <v/>
      </c>
      <c r="O30162" s="14" t="str">
        <v/>
      </c>
      <c r="P30162" s="14" t="str">
        <f ca="1"/>
        <v>Low Cap</v>
      </c>
    </row>
    <row r="30163" spans="11:16">
      <c r="K30163" s="14" t="str">
        <v/>
      </c>
      <c r="L30163" s="14" t="str">
        <v/>
      </c>
      <c r="O30163" s="14" t="str">
        <v/>
      </c>
      <c r="P30163" s="14" t="str">
        <f ca="1"/>
        <v>Low Cap</v>
      </c>
    </row>
    <row r="30164" spans="11:16">
      <c r="K30164" s="14" t="str">
        <v/>
      </c>
      <c r="L30164" s="14" t="str">
        <v/>
      </c>
      <c r="O30164" s="14" t="str">
        <v/>
      </c>
      <c r="P30164" s="14" t="str">
        <f ca="1"/>
        <v>Low Cap</v>
      </c>
    </row>
    <row r="30165" spans="11:16">
      <c r="K30165" s="14" t="str">
        <v/>
      </c>
      <c r="L30165" s="14" t="str">
        <v/>
      </c>
      <c r="O30165" s="14" t="str">
        <v/>
      </c>
      <c r="P30165" s="14" t="str">
        <f ca="1"/>
        <v>Low Cap</v>
      </c>
    </row>
    <row r="30166" spans="11:16">
      <c r="K30166" s="14" t="str">
        <v/>
      </c>
      <c r="L30166" s="14" t="str">
        <v/>
      </c>
      <c r="O30166" s="14" t="str">
        <v/>
      </c>
      <c r="P30166" s="14" t="str">
        <f ca="1"/>
        <v>Low Cap</v>
      </c>
    </row>
    <row r="30167" spans="11:16">
      <c r="K30167" s="14" t="str">
        <v/>
      </c>
      <c r="L30167" s="14" t="str">
        <v/>
      </c>
      <c r="O30167" s="14" t="str">
        <v/>
      </c>
      <c r="P30167" s="14" t="str">
        <f ca="1"/>
        <v>Low Cap</v>
      </c>
    </row>
    <row r="30168" spans="11:16">
      <c r="K30168" s="14" t="str">
        <v/>
      </c>
      <c r="L30168" s="14" t="str">
        <v/>
      </c>
      <c r="O30168" s="14" t="str">
        <v/>
      </c>
      <c r="P30168" s="14" t="str">
        <f ca="1"/>
        <v>Low Cap</v>
      </c>
    </row>
    <row r="30169" spans="11:16">
      <c r="K30169" s="14" t="str">
        <v/>
      </c>
      <c r="L30169" s="14" t="str">
        <v/>
      </c>
      <c r="O30169" s="14" t="str">
        <v/>
      </c>
      <c r="P30169" s="14" t="str">
        <f ca="1"/>
        <v>Low Cap</v>
      </c>
    </row>
    <row r="30170" spans="11:16">
      <c r="K30170" s="14" t="str">
        <v/>
      </c>
      <c r="L30170" s="14" t="str">
        <v/>
      </c>
      <c r="O30170" s="14" t="str">
        <v/>
      </c>
      <c r="P30170" s="14" t="str">
        <f ca="1"/>
        <v>Low Cap</v>
      </c>
    </row>
    <row r="30171" spans="11:16">
      <c r="K30171" s="14" t="str">
        <v/>
      </c>
      <c r="L30171" s="14" t="str">
        <v/>
      </c>
      <c r="O30171" s="14" t="str">
        <v/>
      </c>
      <c r="P30171" s="14" t="str">
        <f ca="1"/>
        <v>Low Cap</v>
      </c>
    </row>
    <row r="30172" spans="11:16">
      <c r="K30172" s="14" t="str">
        <v/>
      </c>
      <c r="L30172" s="14" t="str">
        <v/>
      </c>
      <c r="O30172" s="14" t="str">
        <v/>
      </c>
      <c r="P30172" s="14" t="str">
        <f ca="1"/>
        <v>Low Cap</v>
      </c>
    </row>
    <row r="30173" spans="11:16">
      <c r="K30173" s="14" t="str">
        <v/>
      </c>
      <c r="L30173" s="14" t="str">
        <v/>
      </c>
      <c r="O30173" s="14" t="str">
        <v/>
      </c>
      <c r="P30173" s="14" t="str">
        <f ca="1"/>
        <v>Low Cap</v>
      </c>
    </row>
    <row r="30174" spans="11:16">
      <c r="K30174" s="14" t="str">
        <v/>
      </c>
      <c r="L30174" s="14" t="str">
        <v/>
      </c>
      <c r="O30174" s="14" t="str">
        <v/>
      </c>
      <c r="P30174" s="14" t="str">
        <f ca="1"/>
        <v>Low Cap</v>
      </c>
    </row>
    <row r="30175" spans="11:16">
      <c r="K30175" s="14" t="str">
        <v/>
      </c>
      <c r="L30175" s="14" t="str">
        <v/>
      </c>
      <c r="O30175" s="14" t="str">
        <v/>
      </c>
      <c r="P30175" s="14" t="str">
        <f ca="1"/>
        <v>Low Cap</v>
      </c>
    </row>
    <row r="30176" spans="11:16">
      <c r="K30176" s="14" t="str">
        <v/>
      </c>
      <c r="L30176" s="14" t="str">
        <v/>
      </c>
      <c r="O30176" s="14" t="str">
        <v/>
      </c>
      <c r="P30176" s="14" t="str">
        <f ca="1"/>
        <v>Low Cap</v>
      </c>
    </row>
    <row r="30177" spans="11:16">
      <c r="K30177" s="14" t="str">
        <v/>
      </c>
      <c r="L30177" s="14" t="str">
        <v/>
      </c>
      <c r="O30177" s="14" t="str">
        <v/>
      </c>
      <c r="P30177" s="14" t="str">
        <f ca="1"/>
        <v>Low Cap</v>
      </c>
    </row>
    <row r="30178" spans="11:16">
      <c r="K30178" s="14" t="str">
        <v/>
      </c>
      <c r="L30178" s="14" t="str">
        <v/>
      </c>
      <c r="O30178" s="14" t="str">
        <v/>
      </c>
      <c r="P30178" s="14" t="str">
        <f ca="1"/>
        <v>Low Cap</v>
      </c>
    </row>
    <row r="30179" spans="11:16">
      <c r="K30179" s="14" t="str">
        <v/>
      </c>
      <c r="L30179" s="14" t="str">
        <v/>
      </c>
      <c r="O30179" s="14" t="str">
        <v/>
      </c>
      <c r="P30179" s="14" t="str">
        <f ca="1"/>
        <v>Low Cap</v>
      </c>
    </row>
    <row r="30180" spans="11:16">
      <c r="K30180" s="14" t="str">
        <v/>
      </c>
      <c r="L30180" s="14" t="str">
        <v/>
      </c>
      <c r="O30180" s="14" t="str">
        <v/>
      </c>
      <c r="P30180" s="14" t="str">
        <f ca="1"/>
        <v>Low Cap</v>
      </c>
    </row>
    <row r="30181" spans="11:16">
      <c r="K30181" s="14" t="str">
        <v/>
      </c>
      <c r="L30181" s="14" t="str">
        <v/>
      </c>
      <c r="O30181" s="14" t="str">
        <v/>
      </c>
      <c r="P30181" s="14" t="str">
        <f ca="1"/>
        <v>Low Cap</v>
      </c>
    </row>
    <row r="30182" spans="11:16">
      <c r="K30182" s="14" t="str">
        <v/>
      </c>
      <c r="L30182" s="14" t="str">
        <v/>
      </c>
      <c r="O30182" s="14" t="str">
        <v/>
      </c>
      <c r="P30182" s="14" t="str">
        <f ca="1"/>
        <v>Low Cap</v>
      </c>
    </row>
    <row r="30183" spans="11:16">
      <c r="K30183" s="14" t="str">
        <v/>
      </c>
      <c r="L30183" s="14" t="str">
        <v/>
      </c>
      <c r="O30183" s="14" t="str">
        <v/>
      </c>
      <c r="P30183" s="14" t="str">
        <f ca="1"/>
        <v>Low Cap</v>
      </c>
    </row>
    <row r="30184" spans="11:16">
      <c r="K30184" s="14" t="str">
        <v/>
      </c>
      <c r="L30184" s="14" t="str">
        <v/>
      </c>
      <c r="O30184" s="14" t="str">
        <v/>
      </c>
      <c r="P30184" s="14" t="str">
        <f ca="1"/>
        <v>Low Cap</v>
      </c>
    </row>
    <row r="30185" spans="11:16">
      <c r="K30185" s="14" t="str">
        <v/>
      </c>
      <c r="L30185" s="14" t="str">
        <v/>
      </c>
      <c r="O30185" s="14" t="str">
        <v/>
      </c>
      <c r="P30185" s="14" t="str">
        <f ca="1"/>
        <v>Low Cap</v>
      </c>
    </row>
    <row r="30186" spans="11:16">
      <c r="K30186" s="14" t="str">
        <v/>
      </c>
      <c r="L30186" s="14" t="str">
        <v/>
      </c>
      <c r="O30186" s="14" t="str">
        <v/>
      </c>
      <c r="P30186" s="14" t="str">
        <f ca="1"/>
        <v>Low Cap</v>
      </c>
    </row>
    <row r="30187" spans="11:16">
      <c r="K30187" s="14" t="str">
        <v/>
      </c>
      <c r="L30187" s="14" t="str">
        <v/>
      </c>
      <c r="O30187" s="14" t="str">
        <v/>
      </c>
      <c r="P30187" s="14" t="str">
        <f ca="1"/>
        <v>Low Cap</v>
      </c>
    </row>
    <row r="30188" spans="11:16">
      <c r="K30188" s="14" t="str">
        <v/>
      </c>
      <c r="L30188" s="14" t="str">
        <v/>
      </c>
      <c r="O30188" s="14" t="str">
        <v/>
      </c>
      <c r="P30188" s="14" t="str">
        <f ca="1"/>
        <v>Low Cap</v>
      </c>
    </row>
    <row r="30189" spans="11:16">
      <c r="K30189" s="14" t="str">
        <v/>
      </c>
      <c r="L30189" s="14" t="str">
        <v/>
      </c>
      <c r="O30189" s="14" t="str">
        <v/>
      </c>
      <c r="P30189" s="14" t="str">
        <f ca="1"/>
        <v>Low Cap</v>
      </c>
    </row>
    <row r="30190" spans="11:16">
      <c r="K30190" s="14" t="str">
        <v/>
      </c>
      <c r="L30190" s="14" t="str">
        <v/>
      </c>
      <c r="O30190" s="14" t="str">
        <v/>
      </c>
      <c r="P30190" s="14" t="str">
        <f ca="1"/>
        <v>Low Cap</v>
      </c>
    </row>
    <row r="30191" spans="11:16">
      <c r="K30191" s="14" t="str">
        <v/>
      </c>
      <c r="L30191" s="14" t="str">
        <v/>
      </c>
      <c r="O30191" s="14" t="str">
        <v/>
      </c>
      <c r="P30191" s="14" t="str">
        <f ca="1"/>
        <v>Low Cap</v>
      </c>
    </row>
    <row r="30192" spans="11:16">
      <c r="K30192" s="14" t="str">
        <v/>
      </c>
      <c r="L30192" s="14" t="str">
        <v/>
      </c>
      <c r="O30192" s="14" t="str">
        <v/>
      </c>
      <c r="P30192" s="14" t="str">
        <f ca="1"/>
        <v>Low Cap</v>
      </c>
    </row>
    <row r="30193" spans="11:16">
      <c r="K30193" s="14" t="str">
        <v/>
      </c>
      <c r="L30193" s="14" t="str">
        <v/>
      </c>
      <c r="O30193" s="14" t="str">
        <v/>
      </c>
      <c r="P30193" s="14" t="str">
        <f ca="1"/>
        <v>Low Cap</v>
      </c>
    </row>
    <row r="30194" spans="11:16">
      <c r="K30194" s="14" t="str">
        <v/>
      </c>
      <c r="L30194" s="14" t="str">
        <v/>
      </c>
      <c r="O30194" s="14" t="str">
        <v/>
      </c>
      <c r="P30194" s="14" t="str">
        <f ca="1"/>
        <v>Low Cap</v>
      </c>
    </row>
    <row r="30195" spans="11:16">
      <c r="K30195" s="14" t="str">
        <v/>
      </c>
      <c r="L30195" s="14" t="str">
        <v/>
      </c>
      <c r="O30195" s="14" t="str">
        <v/>
      </c>
      <c r="P30195" s="14" t="str">
        <f ca="1"/>
        <v>Low Cap</v>
      </c>
    </row>
    <row r="30196" spans="11:16">
      <c r="K30196" s="14" t="str">
        <v/>
      </c>
      <c r="L30196" s="14" t="str">
        <v/>
      </c>
      <c r="O30196" s="14" t="str">
        <v/>
      </c>
      <c r="P30196" s="14" t="str">
        <f ca="1"/>
        <v>Low Cap</v>
      </c>
    </row>
    <row r="30197" spans="11:16">
      <c r="K30197" s="14" t="str">
        <v/>
      </c>
      <c r="L30197" s="14" t="str">
        <v/>
      </c>
      <c r="O30197" s="14" t="str">
        <v/>
      </c>
      <c r="P30197" s="14" t="str">
        <f ca="1"/>
        <v>Low Cap</v>
      </c>
    </row>
    <row r="30198" spans="11:16">
      <c r="K30198" s="14" t="str">
        <v/>
      </c>
      <c r="L30198" s="14" t="str">
        <v/>
      </c>
      <c r="O30198" s="14" t="str">
        <v/>
      </c>
      <c r="P30198" s="14" t="str">
        <f ca="1"/>
        <v>Low Cap</v>
      </c>
    </row>
    <row r="30199" spans="11:16">
      <c r="K30199" s="14" t="str">
        <v/>
      </c>
      <c r="L30199" s="14" t="str">
        <v/>
      </c>
      <c r="O30199" s="14" t="str">
        <v/>
      </c>
      <c r="P30199" s="14" t="str">
        <f ca="1"/>
        <v>Low Cap</v>
      </c>
    </row>
    <row r="30200" spans="11:16">
      <c r="K30200" s="14" t="str">
        <v/>
      </c>
      <c r="L30200" s="14" t="str">
        <v/>
      </c>
      <c r="O30200" s="14" t="str">
        <v/>
      </c>
      <c r="P30200" s="14" t="str">
        <f ca="1"/>
        <v>Low Cap</v>
      </c>
    </row>
    <row r="30201" spans="11:16">
      <c r="K30201" s="14" t="str">
        <v/>
      </c>
      <c r="L30201" s="14" t="str">
        <v/>
      </c>
      <c r="O30201" s="14" t="str">
        <v/>
      </c>
      <c r="P30201" s="14" t="str">
        <f ca="1"/>
        <v>Low Cap</v>
      </c>
    </row>
    <row r="30202" spans="11:16">
      <c r="K30202" s="14" t="str">
        <v/>
      </c>
      <c r="L30202" s="14" t="str">
        <v/>
      </c>
      <c r="O30202" s="14" t="str">
        <v/>
      </c>
      <c r="P30202" s="14" t="str">
        <f ca="1"/>
        <v>Low Cap</v>
      </c>
    </row>
    <row r="30203" spans="11:16">
      <c r="K30203" s="14" t="str">
        <v/>
      </c>
      <c r="L30203" s="14" t="str">
        <v/>
      </c>
      <c r="O30203" s="14" t="str">
        <v/>
      </c>
      <c r="P30203" s="14" t="str">
        <f ca="1"/>
        <v>Low Cap</v>
      </c>
    </row>
    <row r="30204" spans="11:16">
      <c r="K30204" s="14" t="str">
        <v/>
      </c>
      <c r="L30204" s="14" t="str">
        <v/>
      </c>
      <c r="O30204" s="14" t="str">
        <v/>
      </c>
      <c r="P30204" s="14" t="str">
        <f ca="1"/>
        <v>Low Cap</v>
      </c>
    </row>
    <row r="30205" spans="11:16">
      <c r="K30205" s="14" t="str">
        <v/>
      </c>
      <c r="L30205" s="14" t="str">
        <v/>
      </c>
      <c r="O30205" s="14" t="str">
        <v/>
      </c>
      <c r="P30205" s="14" t="str">
        <f ca="1"/>
        <v>Low Cap</v>
      </c>
    </row>
    <row r="30206" spans="11:16">
      <c r="K30206" s="14" t="str">
        <v/>
      </c>
      <c r="L30206" s="14" t="str">
        <v/>
      </c>
      <c r="O30206" s="14" t="str">
        <v/>
      </c>
      <c r="P30206" s="14" t="str">
        <f ca="1"/>
        <v>Low Cap</v>
      </c>
    </row>
    <row r="30207" spans="11:16">
      <c r="K30207" s="14" t="str">
        <v/>
      </c>
      <c r="L30207" s="14" t="str">
        <v/>
      </c>
      <c r="O30207" s="14" t="str">
        <v/>
      </c>
      <c r="P30207" s="14" t="str">
        <f ca="1"/>
        <v>Low Cap</v>
      </c>
    </row>
    <row r="30208" spans="11:16">
      <c r="K30208" s="14" t="str">
        <v/>
      </c>
      <c r="L30208" s="14" t="str">
        <v/>
      </c>
      <c r="O30208" s="14" t="str">
        <v/>
      </c>
      <c r="P30208" s="14" t="str">
        <f ca="1"/>
        <v>Low Cap</v>
      </c>
    </row>
    <row r="30209" spans="11:16">
      <c r="K30209" s="14" t="str">
        <v/>
      </c>
      <c r="L30209" s="14" t="str">
        <v/>
      </c>
      <c r="O30209" s="14" t="str">
        <v/>
      </c>
      <c r="P30209" s="14" t="str">
        <f ca="1"/>
        <v>Low Cap</v>
      </c>
    </row>
    <row r="30210" spans="11:16">
      <c r="K30210" s="14" t="str">
        <v/>
      </c>
      <c r="L30210" s="14" t="str">
        <v/>
      </c>
      <c r="O30210" s="14" t="str">
        <v/>
      </c>
      <c r="P30210" s="14" t="str">
        <f ca="1"/>
        <v>Low Cap</v>
      </c>
    </row>
    <row r="30211" spans="11:16">
      <c r="K30211" s="14" t="str">
        <v/>
      </c>
      <c r="L30211" s="14" t="str">
        <v/>
      </c>
      <c r="O30211" s="14" t="str">
        <v/>
      </c>
      <c r="P30211" s="14" t="str">
        <f ca="1"/>
        <v>Low Cap</v>
      </c>
    </row>
    <row r="30212" spans="11:16">
      <c r="K30212" s="14" t="str">
        <v/>
      </c>
      <c r="L30212" s="14" t="str">
        <v/>
      </c>
      <c r="O30212" s="14" t="str">
        <v/>
      </c>
      <c r="P30212" s="14" t="str">
        <f ca="1"/>
        <v>Low Cap</v>
      </c>
    </row>
    <row r="30213" spans="11:16">
      <c r="K30213" s="14" t="str">
        <v/>
      </c>
      <c r="L30213" s="14" t="str">
        <v/>
      </c>
      <c r="O30213" s="14" t="str">
        <v/>
      </c>
      <c r="P30213" s="14" t="str">
        <f ca="1"/>
        <v>Low Cap</v>
      </c>
    </row>
    <row r="30214" spans="11:16">
      <c r="K30214" s="14" t="str">
        <v/>
      </c>
      <c r="L30214" s="14" t="str">
        <v/>
      </c>
      <c r="O30214" s="14" t="str">
        <v/>
      </c>
      <c r="P30214" s="14" t="str">
        <f ca="1"/>
        <v>Low Cap</v>
      </c>
    </row>
    <row r="30215" spans="11:16">
      <c r="K30215" s="14" t="str">
        <v/>
      </c>
      <c r="L30215" s="14" t="str">
        <v/>
      </c>
      <c r="O30215" s="14" t="str">
        <v/>
      </c>
      <c r="P30215" s="14" t="str">
        <f ca="1"/>
        <v>Low Cap</v>
      </c>
    </row>
    <row r="30216" spans="11:16">
      <c r="K30216" s="14" t="str">
        <v/>
      </c>
      <c r="L30216" s="14" t="str">
        <v/>
      </c>
      <c r="O30216" s="14" t="str">
        <v/>
      </c>
      <c r="P30216" s="14" t="str">
        <f ca="1"/>
        <v>Low Cap</v>
      </c>
    </row>
    <row r="30217" spans="11:16">
      <c r="K30217" s="14" t="str">
        <v/>
      </c>
      <c r="L30217" s="14" t="str">
        <v/>
      </c>
      <c r="O30217" s="14" t="str">
        <v/>
      </c>
      <c r="P30217" s="14" t="str">
        <f ca="1"/>
        <v>Low Cap</v>
      </c>
    </row>
    <row r="30218" spans="11:16">
      <c r="K30218" s="14" t="str">
        <v/>
      </c>
      <c r="L30218" s="14" t="str">
        <v/>
      </c>
      <c r="O30218" s="14" t="str">
        <v/>
      </c>
      <c r="P30218" s="14" t="str">
        <f ca="1"/>
        <v>Low Cap</v>
      </c>
    </row>
    <row r="30219" spans="11:16">
      <c r="K30219" s="14" t="str">
        <v/>
      </c>
      <c r="L30219" s="14" t="str">
        <v/>
      </c>
      <c r="O30219" s="14" t="str">
        <v/>
      </c>
      <c r="P30219" s="14" t="str">
        <f ca="1"/>
        <v>Low Cap</v>
      </c>
    </row>
    <row r="30220" spans="11:16">
      <c r="K30220" s="14" t="str">
        <v/>
      </c>
      <c r="L30220" s="14" t="str">
        <v/>
      </c>
      <c r="O30220" s="14" t="str">
        <v/>
      </c>
      <c r="P30220" s="14" t="str">
        <f ca="1"/>
        <v>Low Cap</v>
      </c>
    </row>
    <row r="30221" spans="11:16">
      <c r="K30221" s="14" t="str">
        <v/>
      </c>
      <c r="L30221" s="14" t="str">
        <v/>
      </c>
      <c r="O30221" s="14" t="str">
        <v/>
      </c>
      <c r="P30221" s="14" t="str">
        <f ca="1"/>
        <v>Low Cap</v>
      </c>
    </row>
    <row r="30222" spans="11:16">
      <c r="K30222" s="14" t="str">
        <v/>
      </c>
      <c r="L30222" s="14" t="str">
        <v/>
      </c>
      <c r="O30222" s="14" t="str">
        <v/>
      </c>
      <c r="P30222" s="14" t="str">
        <f ca="1"/>
        <v>Low Cap</v>
      </c>
    </row>
    <row r="30223" spans="11:16">
      <c r="K30223" s="14" t="str">
        <v/>
      </c>
      <c r="L30223" s="14" t="str">
        <v/>
      </c>
      <c r="O30223" s="14" t="str">
        <v/>
      </c>
      <c r="P30223" s="14" t="str">
        <f ca="1"/>
        <v>Low Cap</v>
      </c>
    </row>
    <row r="30224" spans="11:16">
      <c r="K30224" s="14" t="str">
        <v/>
      </c>
      <c r="L30224" s="14" t="str">
        <v/>
      </c>
      <c r="O30224" s="14" t="str">
        <v/>
      </c>
      <c r="P30224" s="14" t="str">
        <f ca="1"/>
        <v>Low Cap</v>
      </c>
    </row>
    <row r="30225" spans="11:16">
      <c r="K30225" s="14" t="str">
        <v/>
      </c>
      <c r="L30225" s="14" t="str">
        <v/>
      </c>
      <c r="O30225" s="14" t="str">
        <v/>
      </c>
      <c r="P30225" s="14" t="str">
        <f ca="1"/>
        <v>Low Cap</v>
      </c>
    </row>
    <row r="30226" spans="11:16">
      <c r="K30226" s="14" t="str">
        <v/>
      </c>
      <c r="L30226" s="14" t="str">
        <v/>
      </c>
      <c r="O30226" s="14" t="str">
        <v/>
      </c>
      <c r="P30226" s="14" t="str">
        <f ca="1"/>
        <v>Low Cap</v>
      </c>
    </row>
    <row r="30227" spans="11:16">
      <c r="K30227" s="14" t="str">
        <v/>
      </c>
      <c r="L30227" s="14" t="str">
        <v/>
      </c>
      <c r="O30227" s="14" t="str">
        <v/>
      </c>
      <c r="P30227" s="14" t="str">
        <f ca="1"/>
        <v>Low Cap</v>
      </c>
    </row>
    <row r="30228" spans="11:16">
      <c r="K30228" s="14" t="str">
        <v/>
      </c>
      <c r="L30228" s="14" t="str">
        <v/>
      </c>
      <c r="O30228" s="14" t="str">
        <v/>
      </c>
      <c r="P30228" s="14" t="str">
        <f ca="1"/>
        <v>Low Cap</v>
      </c>
    </row>
    <row r="30229" spans="11:16">
      <c r="K30229" s="14" t="str">
        <v/>
      </c>
      <c r="L30229" s="14" t="str">
        <v/>
      </c>
      <c r="O30229" s="14" t="str">
        <v/>
      </c>
      <c r="P30229" s="14" t="str">
        <f ca="1"/>
        <v>Low Cap</v>
      </c>
    </row>
    <row r="30230" spans="11:16">
      <c r="K30230" s="14" t="str">
        <v/>
      </c>
      <c r="L30230" s="14" t="str">
        <v/>
      </c>
      <c r="O30230" s="14" t="str">
        <v/>
      </c>
      <c r="P30230" s="14" t="str">
        <f ca="1"/>
        <v>Low Cap</v>
      </c>
    </row>
    <row r="30231" spans="11:16">
      <c r="K30231" s="14" t="str">
        <v/>
      </c>
      <c r="L30231" s="14" t="str">
        <v/>
      </c>
      <c r="O30231" s="14" t="str">
        <v/>
      </c>
      <c r="P30231" s="14" t="str">
        <f ca="1"/>
        <v>Low Cap</v>
      </c>
    </row>
    <row r="30232" spans="11:16">
      <c r="K30232" s="14" t="str">
        <v/>
      </c>
      <c r="L30232" s="14" t="str">
        <v/>
      </c>
      <c r="O30232" s="14" t="str">
        <v/>
      </c>
      <c r="P30232" s="14" t="str">
        <f ca="1"/>
        <v>Low Cap</v>
      </c>
    </row>
    <row r="30233" spans="11:16">
      <c r="K30233" s="14" t="str">
        <v/>
      </c>
      <c r="L30233" s="14" t="str">
        <v/>
      </c>
      <c r="O30233" s="14" t="str">
        <v/>
      </c>
      <c r="P30233" s="14" t="str">
        <f ca="1"/>
        <v>Low Cap</v>
      </c>
    </row>
    <row r="30234" spans="11:16">
      <c r="K30234" s="14" t="str">
        <v/>
      </c>
      <c r="L30234" s="14" t="str">
        <v/>
      </c>
      <c r="O30234" s="14" t="str">
        <v/>
      </c>
      <c r="P30234" s="14" t="str">
        <f ca="1"/>
        <v>Low Cap</v>
      </c>
    </row>
    <row r="30235" spans="11:16">
      <c r="K30235" s="14" t="str">
        <v/>
      </c>
      <c r="L30235" s="14" t="str">
        <v/>
      </c>
      <c r="O30235" s="14" t="str">
        <v/>
      </c>
      <c r="P30235" s="14" t="str">
        <f ca="1"/>
        <v>Low Cap</v>
      </c>
    </row>
    <row r="30236" spans="11:16">
      <c r="K30236" s="14" t="str">
        <v/>
      </c>
      <c r="L30236" s="14" t="str">
        <v/>
      </c>
      <c r="O30236" s="14" t="str">
        <v/>
      </c>
      <c r="P30236" s="14" t="str">
        <f ca="1"/>
        <v>Low Cap</v>
      </c>
    </row>
    <row r="30237" spans="11:16">
      <c r="K30237" s="14" t="str">
        <v/>
      </c>
      <c r="L30237" s="14" t="str">
        <v/>
      </c>
      <c r="O30237" s="14" t="str">
        <v/>
      </c>
      <c r="P30237" s="14" t="str">
        <f ca="1"/>
        <v>Low Cap</v>
      </c>
    </row>
    <row r="30238" spans="11:16">
      <c r="K30238" s="14" t="str">
        <v/>
      </c>
      <c r="L30238" s="14" t="str">
        <v/>
      </c>
      <c r="O30238" s="14" t="str">
        <v/>
      </c>
      <c r="P30238" s="14" t="str">
        <f ca="1"/>
        <v>Low Cap</v>
      </c>
    </row>
    <row r="30239" spans="11:16">
      <c r="K30239" s="14" t="str">
        <v/>
      </c>
      <c r="L30239" s="14" t="str">
        <v/>
      </c>
      <c r="O30239" s="14" t="str">
        <v/>
      </c>
      <c r="P30239" s="14" t="str">
        <f ca="1"/>
        <v>Low Cap</v>
      </c>
    </row>
    <row r="30240" spans="11:16">
      <c r="K30240" s="14" t="str">
        <v/>
      </c>
      <c r="L30240" s="14" t="str">
        <v/>
      </c>
      <c r="O30240" s="14" t="str">
        <v/>
      </c>
      <c r="P30240" s="14" t="str">
        <f ca="1"/>
        <v>Low Cap</v>
      </c>
    </row>
    <row r="30241" spans="11:16">
      <c r="K30241" s="14" t="str">
        <v/>
      </c>
      <c r="L30241" s="14" t="str">
        <v/>
      </c>
      <c r="O30241" s="14" t="str">
        <v/>
      </c>
      <c r="P30241" s="14" t="str">
        <f ca="1"/>
        <v>Low Cap</v>
      </c>
    </row>
    <row r="30242" spans="11:16">
      <c r="K30242" s="14" t="str">
        <v/>
      </c>
      <c r="L30242" s="14" t="str">
        <v/>
      </c>
      <c r="O30242" s="14" t="str">
        <v/>
      </c>
      <c r="P30242" s="14" t="str">
        <f ca="1"/>
        <v>Low Cap</v>
      </c>
    </row>
    <row r="30243" spans="11:16">
      <c r="K30243" s="14" t="str">
        <v/>
      </c>
      <c r="L30243" s="14" t="str">
        <v/>
      </c>
      <c r="O30243" s="14" t="str">
        <v/>
      </c>
      <c r="P30243" s="14" t="str">
        <f ca="1"/>
        <v>Low Cap</v>
      </c>
    </row>
    <row r="30244" spans="11:16">
      <c r="K30244" s="14" t="str">
        <v/>
      </c>
      <c r="L30244" s="14" t="str">
        <v/>
      </c>
      <c r="O30244" s="14" t="str">
        <v/>
      </c>
      <c r="P30244" s="14" t="str">
        <f ca="1"/>
        <v>Low Cap</v>
      </c>
    </row>
    <row r="30245" spans="11:16">
      <c r="K30245" s="14" t="str">
        <v/>
      </c>
      <c r="L30245" s="14" t="str">
        <v/>
      </c>
      <c r="O30245" s="14" t="str">
        <v/>
      </c>
      <c r="P30245" s="14" t="str">
        <f ca="1"/>
        <v>Low Cap</v>
      </c>
    </row>
    <row r="30246" spans="11:16">
      <c r="K30246" s="14" t="str">
        <v/>
      </c>
      <c r="L30246" s="14" t="str">
        <v/>
      </c>
      <c r="O30246" s="14" t="str">
        <v/>
      </c>
      <c r="P30246" s="14" t="str">
        <f ca="1"/>
        <v>Low Cap</v>
      </c>
    </row>
    <row r="30247" spans="11:16">
      <c r="K30247" s="14" t="str">
        <v/>
      </c>
      <c r="L30247" s="14" t="str">
        <v/>
      </c>
      <c r="O30247" s="14" t="str">
        <v/>
      </c>
      <c r="P30247" s="14" t="str">
        <f ca="1"/>
        <v>Low Cap</v>
      </c>
    </row>
    <row r="30248" spans="11:16">
      <c r="K30248" s="14" t="str">
        <v/>
      </c>
      <c r="L30248" s="14" t="str">
        <v/>
      </c>
      <c r="O30248" s="14" t="str">
        <v/>
      </c>
      <c r="P30248" s="14" t="str">
        <f ca="1"/>
        <v>Low Cap</v>
      </c>
    </row>
    <row r="30249" spans="11:16">
      <c r="K30249" s="14" t="str">
        <v/>
      </c>
      <c r="L30249" s="14" t="str">
        <v/>
      </c>
      <c r="O30249" s="14" t="str">
        <v/>
      </c>
      <c r="P30249" s="14" t="str">
        <f ca="1"/>
        <v>Low Cap</v>
      </c>
    </row>
    <row r="30250" spans="11:16">
      <c r="K30250" s="14" t="str">
        <v/>
      </c>
      <c r="L30250" s="14" t="str">
        <v/>
      </c>
      <c r="O30250" s="14" t="str">
        <v/>
      </c>
      <c r="P30250" s="14" t="str">
        <f ca="1"/>
        <v>Low Cap</v>
      </c>
    </row>
    <row r="30251" spans="11:16">
      <c r="K30251" s="14" t="str">
        <v/>
      </c>
      <c r="L30251" s="14" t="str">
        <v/>
      </c>
      <c r="O30251" s="14" t="str">
        <v/>
      </c>
      <c r="P30251" s="14" t="str">
        <f ca="1"/>
        <v>Low Cap</v>
      </c>
    </row>
    <row r="30252" spans="11:16">
      <c r="K30252" s="14" t="str">
        <v/>
      </c>
      <c r="L30252" s="14" t="str">
        <v/>
      </c>
      <c r="O30252" s="14" t="str">
        <v/>
      </c>
      <c r="P30252" s="14" t="str">
        <f ca="1"/>
        <v>Low Cap</v>
      </c>
    </row>
    <row r="30253" spans="11:16">
      <c r="K30253" s="14" t="str">
        <v/>
      </c>
      <c r="L30253" s="14" t="str">
        <v/>
      </c>
      <c r="O30253" s="14" t="str">
        <v/>
      </c>
      <c r="P30253" s="14" t="str">
        <f ca="1"/>
        <v>Low Cap</v>
      </c>
    </row>
    <row r="30254" spans="11:16">
      <c r="K30254" s="14" t="str">
        <v/>
      </c>
      <c r="L30254" s="14" t="str">
        <v/>
      </c>
      <c r="O30254" s="14" t="str">
        <v/>
      </c>
      <c r="P30254" s="14" t="str">
        <f ca="1"/>
        <v>Low Cap</v>
      </c>
    </row>
    <row r="30255" spans="11:16">
      <c r="K30255" s="14" t="str">
        <v/>
      </c>
      <c r="L30255" s="14" t="str">
        <v/>
      </c>
      <c r="O30255" s="14" t="str">
        <v/>
      </c>
      <c r="P30255" s="14" t="str">
        <f ca="1"/>
        <v>Low Cap</v>
      </c>
    </row>
    <row r="30256" spans="11:16">
      <c r="K30256" s="14" t="str">
        <v/>
      </c>
      <c r="L30256" s="14" t="str">
        <v/>
      </c>
      <c r="O30256" s="14" t="str">
        <v/>
      </c>
      <c r="P30256" s="14" t="str">
        <f ca="1"/>
        <v>Low Cap</v>
      </c>
    </row>
    <row r="30257" spans="11:16">
      <c r="K30257" s="14" t="str">
        <v/>
      </c>
      <c r="L30257" s="14" t="str">
        <v/>
      </c>
      <c r="O30257" s="14" t="str">
        <v/>
      </c>
      <c r="P30257" s="14" t="str">
        <f ca="1"/>
        <v>Low Cap</v>
      </c>
    </row>
    <row r="30258" spans="11:16">
      <c r="K30258" s="14" t="str">
        <v/>
      </c>
      <c r="L30258" s="14" t="str">
        <v/>
      </c>
      <c r="O30258" s="14" t="str">
        <v/>
      </c>
      <c r="P30258" s="14" t="str">
        <f ca="1"/>
        <v>Low Cap</v>
      </c>
    </row>
    <row r="30259" spans="11:16">
      <c r="K30259" s="14" t="str">
        <v/>
      </c>
      <c r="L30259" s="14" t="str">
        <v/>
      </c>
      <c r="O30259" s="14" t="str">
        <v/>
      </c>
      <c r="P30259" s="14" t="str">
        <f ca="1"/>
        <v>Low Cap</v>
      </c>
    </row>
    <row r="30260" spans="11:16">
      <c r="K30260" s="14" t="str">
        <v/>
      </c>
      <c r="L30260" s="14" t="str">
        <v/>
      </c>
      <c r="O30260" s="14" t="str">
        <v/>
      </c>
      <c r="P30260" s="14" t="str">
        <f ca="1"/>
        <v>Low Cap</v>
      </c>
    </row>
    <row r="30261" spans="11:16">
      <c r="K30261" s="14" t="str">
        <v/>
      </c>
      <c r="L30261" s="14" t="str">
        <v/>
      </c>
      <c r="O30261" s="14" t="str">
        <v/>
      </c>
      <c r="P30261" s="14" t="str">
        <f ca="1"/>
        <v>Low Cap</v>
      </c>
    </row>
    <row r="30262" spans="11:16">
      <c r="K30262" s="14" t="str">
        <v/>
      </c>
      <c r="L30262" s="14" t="str">
        <v/>
      </c>
      <c r="O30262" s="14" t="str">
        <v/>
      </c>
      <c r="P30262" s="14" t="str">
        <f ca="1"/>
        <v>Low Cap</v>
      </c>
    </row>
    <row r="30263" spans="11:16">
      <c r="K30263" s="14" t="str">
        <v/>
      </c>
      <c r="L30263" s="14" t="str">
        <v/>
      </c>
      <c r="O30263" s="14" t="str">
        <v/>
      </c>
      <c r="P30263" s="14" t="str">
        <f ca="1"/>
        <v>Low Cap</v>
      </c>
    </row>
    <row r="30264" spans="11:16">
      <c r="K30264" s="14" t="str">
        <v/>
      </c>
      <c r="L30264" s="14" t="str">
        <v/>
      </c>
      <c r="O30264" s="14" t="str">
        <v/>
      </c>
      <c r="P30264" s="14" t="str">
        <f ca="1"/>
        <v>Low Cap</v>
      </c>
    </row>
    <row r="30265" spans="11:16">
      <c r="K30265" s="14" t="str">
        <v/>
      </c>
      <c r="L30265" s="14" t="str">
        <v/>
      </c>
      <c r="O30265" s="14" t="str">
        <v/>
      </c>
      <c r="P30265" s="14" t="str">
        <f ca="1"/>
        <v>Low Cap</v>
      </c>
    </row>
    <row r="30266" spans="11:16">
      <c r="K30266" s="14" t="str">
        <v/>
      </c>
      <c r="L30266" s="14" t="str">
        <v/>
      </c>
      <c r="O30266" s="14" t="str">
        <v/>
      </c>
      <c r="P30266" s="14" t="str">
        <f ca="1"/>
        <v>Low Cap</v>
      </c>
    </row>
    <row r="30267" spans="11:16">
      <c r="K30267" s="14" t="str">
        <v/>
      </c>
      <c r="L30267" s="14" t="str">
        <v/>
      </c>
      <c r="O30267" s="14" t="str">
        <v/>
      </c>
      <c r="P30267" s="14" t="str">
        <f ca="1"/>
        <v>Low Cap</v>
      </c>
    </row>
    <row r="30268" spans="11:16">
      <c r="K30268" s="14" t="str">
        <v/>
      </c>
      <c r="L30268" s="14" t="str">
        <v/>
      </c>
      <c r="O30268" s="14" t="str">
        <v/>
      </c>
      <c r="P30268" s="14" t="str">
        <f ca="1"/>
        <v>Low Cap</v>
      </c>
    </row>
    <row r="30269" spans="11:16">
      <c r="K30269" s="14" t="str">
        <v/>
      </c>
      <c r="L30269" s="14" t="str">
        <v/>
      </c>
      <c r="O30269" s="14" t="str">
        <v/>
      </c>
      <c r="P30269" s="14" t="str">
        <f ca="1"/>
        <v>Low Cap</v>
      </c>
    </row>
    <row r="30270" spans="11:16">
      <c r="K30270" s="14" t="str">
        <v/>
      </c>
      <c r="L30270" s="14" t="str">
        <v/>
      </c>
      <c r="O30270" s="14" t="str">
        <v/>
      </c>
      <c r="P30270" s="14" t="str">
        <f ca="1"/>
        <v>Low Cap</v>
      </c>
    </row>
    <row r="30271" spans="11:16">
      <c r="K30271" s="14" t="str">
        <v/>
      </c>
      <c r="L30271" s="14" t="str">
        <v/>
      </c>
      <c r="O30271" s="14" t="str">
        <v/>
      </c>
      <c r="P30271" s="14" t="str">
        <f ca="1"/>
        <v>Low Cap</v>
      </c>
    </row>
    <row r="30272" spans="11:16">
      <c r="K30272" s="14" t="str">
        <v/>
      </c>
      <c r="L30272" s="14" t="str">
        <v/>
      </c>
      <c r="O30272" s="14" t="str">
        <v/>
      </c>
      <c r="P30272" s="14" t="str">
        <f ca="1"/>
        <v>Low Cap</v>
      </c>
    </row>
    <row r="30273" spans="11:16">
      <c r="K30273" s="14" t="str">
        <v/>
      </c>
      <c r="L30273" s="14" t="str">
        <v/>
      </c>
      <c r="O30273" s="14" t="str">
        <v/>
      </c>
      <c r="P30273" s="14" t="str">
        <f ca="1"/>
        <v>Low Cap</v>
      </c>
    </row>
    <row r="30274" spans="11:16">
      <c r="K30274" s="14" t="str">
        <v/>
      </c>
      <c r="L30274" s="14" t="str">
        <v/>
      </c>
      <c r="O30274" s="14" t="str">
        <v/>
      </c>
      <c r="P30274" s="14" t="str">
        <f ca="1"/>
        <v>Low Cap</v>
      </c>
    </row>
    <row r="30275" spans="11:16">
      <c r="K30275" s="14" t="str">
        <v/>
      </c>
      <c r="L30275" s="14" t="str">
        <v/>
      </c>
      <c r="O30275" s="14" t="str">
        <v/>
      </c>
      <c r="P30275" s="14" t="str">
        <f ca="1"/>
        <v>Low Cap</v>
      </c>
    </row>
    <row r="30276" spans="11:16">
      <c r="K30276" s="14" t="str">
        <v/>
      </c>
      <c r="L30276" s="14" t="str">
        <v/>
      </c>
      <c r="O30276" s="14" t="str">
        <v/>
      </c>
      <c r="P30276" s="14" t="str">
        <f ca="1"/>
        <v>Low Cap</v>
      </c>
    </row>
    <row r="30277" spans="11:16">
      <c r="K30277" s="14" t="str">
        <v/>
      </c>
      <c r="L30277" s="14" t="str">
        <v/>
      </c>
      <c r="O30277" s="14" t="str">
        <v/>
      </c>
      <c r="P30277" s="14" t="str">
        <f ca="1"/>
        <v>Low Cap</v>
      </c>
    </row>
    <row r="30278" spans="11:16">
      <c r="K30278" s="14" t="str">
        <v/>
      </c>
      <c r="L30278" s="14" t="str">
        <v/>
      </c>
      <c r="O30278" s="14" t="str">
        <v/>
      </c>
      <c r="P30278" s="14" t="str">
        <f ca="1"/>
        <v>Low Cap</v>
      </c>
    </row>
    <row r="30279" spans="11:16">
      <c r="K30279" s="14" t="str">
        <v/>
      </c>
      <c r="L30279" s="14" t="str">
        <v/>
      </c>
      <c r="O30279" s="14" t="str">
        <v/>
      </c>
      <c r="P30279" s="14" t="str">
        <f ca="1"/>
        <v>Low Cap</v>
      </c>
    </row>
    <row r="30280" spans="11:16">
      <c r="K30280" s="14" t="str">
        <v/>
      </c>
      <c r="L30280" s="14" t="str">
        <v/>
      </c>
      <c r="O30280" s="14" t="str">
        <v/>
      </c>
      <c r="P30280" s="14" t="str">
        <f ca="1"/>
        <v>Low Cap</v>
      </c>
    </row>
    <row r="30281" spans="11:16">
      <c r="K30281" s="14" t="str">
        <v/>
      </c>
      <c r="L30281" s="14" t="str">
        <v/>
      </c>
      <c r="O30281" s="14" t="str">
        <v/>
      </c>
      <c r="P30281" s="14" t="str">
        <f ca="1"/>
        <v>Low Cap</v>
      </c>
    </row>
    <row r="30282" spans="11:16">
      <c r="K30282" s="14" t="str">
        <v/>
      </c>
      <c r="L30282" s="14" t="str">
        <v/>
      </c>
      <c r="O30282" s="14" t="str">
        <v/>
      </c>
      <c r="P30282" s="14" t="str">
        <f ca="1"/>
        <v>Low Cap</v>
      </c>
    </row>
    <row r="30283" spans="11:16">
      <c r="K30283" s="14" t="str">
        <v/>
      </c>
      <c r="L30283" s="14" t="str">
        <v/>
      </c>
      <c r="O30283" s="14" t="str">
        <v/>
      </c>
      <c r="P30283" s="14" t="str">
        <f ca="1"/>
        <v>Low Cap</v>
      </c>
    </row>
    <row r="30284" spans="11:16">
      <c r="K30284" s="14" t="str">
        <v/>
      </c>
      <c r="L30284" s="14" t="str">
        <v/>
      </c>
      <c r="O30284" s="14" t="str">
        <v/>
      </c>
      <c r="P30284" s="14" t="str">
        <f ca="1"/>
        <v>Low Cap</v>
      </c>
    </row>
    <row r="30285" spans="11:16">
      <c r="K30285" s="14" t="str">
        <v/>
      </c>
      <c r="L30285" s="14" t="str">
        <v/>
      </c>
      <c r="O30285" s="14" t="str">
        <v/>
      </c>
      <c r="P30285" s="14" t="str">
        <f ca="1"/>
        <v>Low Cap</v>
      </c>
    </row>
    <row r="30286" spans="11:16">
      <c r="K30286" s="14" t="str">
        <v/>
      </c>
      <c r="L30286" s="14" t="str">
        <v/>
      </c>
      <c r="O30286" s="14" t="str">
        <v/>
      </c>
      <c r="P30286" s="14" t="str">
        <f ca="1"/>
        <v>Low Cap</v>
      </c>
    </row>
    <row r="30287" spans="11:16">
      <c r="K30287" s="14" t="str">
        <v/>
      </c>
      <c r="L30287" s="14" t="str">
        <v/>
      </c>
      <c r="O30287" s="14" t="str">
        <v/>
      </c>
      <c r="P30287" s="14" t="str">
        <f ca="1"/>
        <v>Low Cap</v>
      </c>
    </row>
    <row r="30288" spans="11:16">
      <c r="K30288" s="14" t="str">
        <v/>
      </c>
      <c r="L30288" s="14" t="str">
        <v/>
      </c>
      <c r="O30288" s="14" t="str">
        <v/>
      </c>
      <c r="P30288" s="14" t="str">
        <f ca="1"/>
        <v>Low Cap</v>
      </c>
    </row>
    <row r="30289" spans="11:16">
      <c r="K30289" s="14" t="str">
        <v/>
      </c>
      <c r="L30289" s="14" t="str">
        <v/>
      </c>
      <c r="O30289" s="14" t="str">
        <v/>
      </c>
      <c r="P30289" s="14" t="str">
        <f ca="1"/>
        <v>Low Cap</v>
      </c>
    </row>
    <row r="30290" spans="11:16">
      <c r="K30290" s="14" t="str">
        <v/>
      </c>
      <c r="L30290" s="14" t="str">
        <v/>
      </c>
      <c r="O30290" s="14" t="str">
        <v/>
      </c>
      <c r="P30290" s="14" t="str">
        <f ca="1"/>
        <v>Low Cap</v>
      </c>
    </row>
    <row r="30291" spans="11:16">
      <c r="K30291" s="14" t="str">
        <v/>
      </c>
      <c r="L30291" s="14" t="str">
        <v/>
      </c>
      <c r="O30291" s="14" t="str">
        <v/>
      </c>
      <c r="P30291" s="14" t="str">
        <f ca="1"/>
        <v>Low Cap</v>
      </c>
    </row>
    <row r="30292" spans="11:16">
      <c r="K30292" s="14" t="str">
        <v/>
      </c>
      <c r="L30292" s="14" t="str">
        <v/>
      </c>
      <c r="O30292" s="14" t="str">
        <v/>
      </c>
      <c r="P30292" s="14" t="str">
        <f ca="1"/>
        <v>Low Cap</v>
      </c>
    </row>
    <row r="30293" spans="11:16">
      <c r="K30293" s="14" t="str">
        <v/>
      </c>
      <c r="L30293" s="14" t="str">
        <v/>
      </c>
      <c r="O30293" s="14" t="str">
        <v/>
      </c>
      <c r="P30293" s="14" t="str">
        <f ca="1"/>
        <v>Low Cap</v>
      </c>
    </row>
    <row r="30294" spans="11:16">
      <c r="K30294" s="14" t="str">
        <v/>
      </c>
      <c r="L30294" s="14" t="str">
        <v/>
      </c>
      <c r="O30294" s="14" t="str">
        <v/>
      </c>
      <c r="P30294" s="14" t="str">
        <f ca="1"/>
        <v>Low Cap</v>
      </c>
    </row>
    <row r="30295" spans="11:16">
      <c r="K30295" s="14" t="str">
        <v/>
      </c>
      <c r="L30295" s="14" t="str">
        <v/>
      </c>
      <c r="O30295" s="14" t="str">
        <v/>
      </c>
      <c r="P30295" s="14" t="str">
        <f ca="1"/>
        <v>Low Cap</v>
      </c>
    </row>
    <row r="30296" spans="11:16">
      <c r="K30296" s="14" t="str">
        <v/>
      </c>
      <c r="L30296" s="14" t="str">
        <v/>
      </c>
      <c r="O30296" s="14" t="str">
        <v/>
      </c>
      <c r="P30296" s="14" t="str">
        <f ca="1"/>
        <v>Low Cap</v>
      </c>
    </row>
    <row r="30297" spans="11:16">
      <c r="K30297" s="14" t="str">
        <v/>
      </c>
      <c r="L30297" s="14" t="str">
        <v/>
      </c>
      <c r="O30297" s="14" t="str">
        <v/>
      </c>
      <c r="P30297" s="14" t="str">
        <f ca="1"/>
        <v>Low Cap</v>
      </c>
    </row>
    <row r="30298" spans="11:16">
      <c r="K30298" s="14" t="str">
        <v/>
      </c>
      <c r="L30298" s="14" t="str">
        <v/>
      </c>
      <c r="O30298" s="14" t="str">
        <v/>
      </c>
      <c r="P30298" s="14" t="str">
        <f ca="1"/>
        <v>Low Cap</v>
      </c>
    </row>
    <row r="30299" spans="11:16">
      <c r="K30299" s="14" t="str">
        <v/>
      </c>
      <c r="L30299" s="14" t="str">
        <v/>
      </c>
      <c r="O30299" s="14" t="str">
        <v/>
      </c>
      <c r="P30299" s="14" t="str">
        <f ca="1"/>
        <v>Low Cap</v>
      </c>
    </row>
    <row r="30300" spans="11:16">
      <c r="K30300" s="14" t="str">
        <v/>
      </c>
      <c r="L30300" s="14" t="str">
        <v/>
      </c>
      <c r="O30300" s="14" t="str">
        <v/>
      </c>
      <c r="P30300" s="14" t="str">
        <f ca="1"/>
        <v>Low Cap</v>
      </c>
    </row>
    <row r="30301" spans="11:16">
      <c r="K30301" s="14" t="str">
        <v/>
      </c>
      <c r="L30301" s="14" t="str">
        <v/>
      </c>
      <c r="O30301" s="14" t="str">
        <v/>
      </c>
      <c r="P30301" s="14" t="str">
        <f ca="1"/>
        <v>Low Cap</v>
      </c>
    </row>
    <row r="30302" spans="11:16">
      <c r="K30302" s="14" t="str">
        <v/>
      </c>
      <c r="L30302" s="14" t="str">
        <v/>
      </c>
      <c r="O30302" s="14" t="str">
        <v/>
      </c>
      <c r="P30302" s="14" t="str">
        <f ca="1"/>
        <v>Low Cap</v>
      </c>
    </row>
    <row r="30303" spans="11:16">
      <c r="K30303" s="14" t="str">
        <v/>
      </c>
      <c r="L30303" s="14" t="str">
        <v/>
      </c>
      <c r="O30303" s="14" t="str">
        <v/>
      </c>
      <c r="P30303" s="14" t="str">
        <f ca="1"/>
        <v>Low Cap</v>
      </c>
    </row>
    <row r="30304" spans="11:16">
      <c r="K30304" s="14" t="str">
        <v/>
      </c>
      <c r="L30304" s="14" t="str">
        <v/>
      </c>
      <c r="O30304" s="14" t="str">
        <v/>
      </c>
      <c r="P30304" s="14" t="str">
        <f ca="1"/>
        <v>Low Cap</v>
      </c>
    </row>
    <row r="30305" spans="11:16">
      <c r="K30305" s="14" t="str">
        <v/>
      </c>
      <c r="L30305" s="14" t="str">
        <v/>
      </c>
      <c r="O30305" s="14" t="str">
        <v/>
      </c>
      <c r="P30305" s="14" t="str">
        <f ca="1"/>
        <v>Low Cap</v>
      </c>
    </row>
    <row r="30306" spans="11:16">
      <c r="K30306" s="14" t="str">
        <v/>
      </c>
      <c r="L30306" s="14" t="str">
        <v/>
      </c>
      <c r="O30306" s="14" t="str">
        <v/>
      </c>
      <c r="P30306" s="14" t="str">
        <f ca="1"/>
        <v>Low Cap</v>
      </c>
    </row>
    <row r="30307" spans="11:16">
      <c r="K30307" s="14" t="str">
        <v/>
      </c>
      <c r="L30307" s="14" t="str">
        <v/>
      </c>
      <c r="O30307" s="14" t="str">
        <v/>
      </c>
      <c r="P30307" s="14" t="str">
        <f ca="1"/>
        <v>Low Cap</v>
      </c>
    </row>
    <row r="30308" spans="11:16">
      <c r="K30308" s="14" t="str">
        <v/>
      </c>
      <c r="L30308" s="14" t="str">
        <v/>
      </c>
      <c r="O30308" s="14" t="str">
        <v/>
      </c>
      <c r="P30308" s="14" t="str">
        <f ca="1"/>
        <v>Low Cap</v>
      </c>
    </row>
    <row r="30309" spans="11:16">
      <c r="K30309" s="14" t="str">
        <v/>
      </c>
      <c r="L30309" s="14" t="str">
        <v/>
      </c>
      <c r="O30309" s="14" t="str">
        <v/>
      </c>
      <c r="P30309" s="14" t="str">
        <f ca="1"/>
        <v>Low Cap</v>
      </c>
    </row>
    <row r="30310" spans="11:16">
      <c r="K30310" s="14" t="str">
        <v/>
      </c>
      <c r="L30310" s="14" t="str">
        <v/>
      </c>
      <c r="O30310" s="14" t="str">
        <v/>
      </c>
      <c r="P30310" s="14" t="str">
        <f ca="1"/>
        <v>Low Cap</v>
      </c>
    </row>
    <row r="30311" spans="11:16">
      <c r="K30311" s="14" t="str">
        <v/>
      </c>
      <c r="L30311" s="14" t="str">
        <v/>
      </c>
      <c r="O30311" s="14" t="str">
        <v/>
      </c>
      <c r="P30311" s="14" t="str">
        <f ca="1"/>
        <v>Low Cap</v>
      </c>
    </row>
    <row r="30312" spans="11:16">
      <c r="K30312" s="14" t="str">
        <v/>
      </c>
      <c r="L30312" s="14" t="str">
        <v/>
      </c>
      <c r="O30312" s="14" t="str">
        <v/>
      </c>
      <c r="P30312" s="14" t="str">
        <f ca="1"/>
        <v>Low Cap</v>
      </c>
    </row>
    <row r="30313" spans="11:16">
      <c r="K30313" s="14" t="str">
        <v/>
      </c>
      <c r="L30313" s="14" t="str">
        <v/>
      </c>
      <c r="O30313" s="14" t="str">
        <v/>
      </c>
      <c r="P30313" s="14" t="str">
        <f ca="1"/>
        <v>Low Cap</v>
      </c>
    </row>
    <row r="30314" spans="11:16">
      <c r="K30314" s="14" t="str">
        <v/>
      </c>
      <c r="L30314" s="14" t="str">
        <v/>
      </c>
      <c r="O30314" s="14" t="str">
        <v/>
      </c>
      <c r="P30314" s="14" t="str">
        <f ca="1"/>
        <v>Low Cap</v>
      </c>
    </row>
    <row r="30315" spans="11:16">
      <c r="K30315" s="14" t="str">
        <v/>
      </c>
      <c r="L30315" s="14" t="str">
        <v/>
      </c>
      <c r="O30315" s="14" t="str">
        <v/>
      </c>
      <c r="P30315" s="14" t="str">
        <f ca="1"/>
        <v>Low Cap</v>
      </c>
    </row>
    <row r="30316" spans="11:16">
      <c r="K30316" s="14" t="str">
        <v/>
      </c>
      <c r="L30316" s="14" t="str">
        <v/>
      </c>
      <c r="O30316" s="14" t="str">
        <v/>
      </c>
      <c r="P30316" s="14" t="str">
        <f ca="1"/>
        <v>Low Cap</v>
      </c>
    </row>
    <row r="30317" spans="11:16">
      <c r="K30317" s="14" t="str">
        <v/>
      </c>
      <c r="L30317" s="14" t="str">
        <v/>
      </c>
      <c r="O30317" s="14" t="str">
        <v/>
      </c>
      <c r="P30317" s="14" t="str">
        <f ca="1"/>
        <v>Low Cap</v>
      </c>
    </row>
    <row r="30318" spans="11:16">
      <c r="K30318" s="14" t="str">
        <v/>
      </c>
      <c r="L30318" s="14" t="str">
        <v/>
      </c>
      <c r="O30318" s="14" t="str">
        <v/>
      </c>
      <c r="P30318" s="14" t="str">
        <f ca="1"/>
        <v>Low Cap</v>
      </c>
    </row>
    <row r="30319" spans="11:16">
      <c r="K30319" s="14" t="str">
        <v/>
      </c>
      <c r="L30319" s="14" t="str">
        <v/>
      </c>
      <c r="O30319" s="14" t="str">
        <v/>
      </c>
      <c r="P30319" s="14" t="str">
        <f ca="1"/>
        <v>Low Cap</v>
      </c>
    </row>
    <row r="30320" spans="11:16">
      <c r="K30320" s="14" t="str">
        <v/>
      </c>
      <c r="L30320" s="14" t="str">
        <v/>
      </c>
      <c r="O30320" s="14" t="str">
        <v/>
      </c>
      <c r="P30320" s="14" t="str">
        <f ca="1"/>
        <v>Low Cap</v>
      </c>
    </row>
    <row r="30321" spans="11:16">
      <c r="K30321" s="14" t="str">
        <v/>
      </c>
      <c r="L30321" s="14" t="str">
        <v/>
      </c>
      <c r="O30321" s="14" t="str">
        <v/>
      </c>
      <c r="P30321" s="14" t="str">
        <f ca="1"/>
        <v>Low Cap</v>
      </c>
    </row>
    <row r="30322" spans="11:16">
      <c r="K30322" s="14" t="str">
        <v/>
      </c>
      <c r="L30322" s="14" t="str">
        <v/>
      </c>
      <c r="O30322" s="14" t="str">
        <v/>
      </c>
      <c r="P30322" s="14" t="str">
        <f ca="1"/>
        <v>Low Cap</v>
      </c>
    </row>
    <row r="30323" spans="11:16">
      <c r="K30323" s="14" t="str">
        <v/>
      </c>
      <c r="L30323" s="14" t="str">
        <v/>
      </c>
      <c r="O30323" s="14" t="str">
        <v/>
      </c>
      <c r="P30323" s="14" t="str">
        <f ca="1"/>
        <v>Low Cap</v>
      </c>
    </row>
    <row r="30324" spans="11:16">
      <c r="K30324" s="14" t="str">
        <v/>
      </c>
      <c r="L30324" s="14" t="str">
        <v/>
      </c>
      <c r="O30324" s="14" t="str">
        <v/>
      </c>
      <c r="P30324" s="14" t="str">
        <f ca="1"/>
        <v>Low Cap</v>
      </c>
    </row>
    <row r="30325" spans="11:16">
      <c r="K30325" s="14" t="str">
        <v/>
      </c>
      <c r="L30325" s="14" t="str">
        <v/>
      </c>
      <c r="O30325" s="14" t="str">
        <v/>
      </c>
      <c r="P30325" s="14" t="str">
        <f ca="1"/>
        <v>Low Cap</v>
      </c>
    </row>
    <row r="30326" spans="11:16">
      <c r="K30326" s="14" t="str">
        <v/>
      </c>
      <c r="L30326" s="14" t="str">
        <v/>
      </c>
      <c r="O30326" s="14" t="str">
        <v/>
      </c>
      <c r="P30326" s="14" t="str">
        <f ca="1"/>
        <v>Low Cap</v>
      </c>
    </row>
    <row r="30327" spans="11:16">
      <c r="K30327" s="14" t="str">
        <v/>
      </c>
      <c r="L30327" s="14" t="str">
        <v/>
      </c>
      <c r="O30327" s="14" t="str">
        <v/>
      </c>
      <c r="P30327" s="14" t="str">
        <f ca="1"/>
        <v>Low Cap</v>
      </c>
    </row>
    <row r="30328" spans="11:16">
      <c r="K30328" s="14" t="str">
        <v/>
      </c>
      <c r="L30328" s="14" t="str">
        <v/>
      </c>
      <c r="O30328" s="14" t="str">
        <v/>
      </c>
      <c r="P30328" s="14" t="str">
        <f ca="1"/>
        <v>Low Cap</v>
      </c>
    </row>
    <row r="30329" spans="11:16">
      <c r="K30329" s="14" t="str">
        <v/>
      </c>
      <c r="L30329" s="14" t="str">
        <v/>
      </c>
      <c r="O30329" s="14" t="str">
        <v/>
      </c>
      <c r="P30329" s="14" t="str">
        <f ca="1"/>
        <v>Low Cap</v>
      </c>
    </row>
    <row r="30330" spans="11:16">
      <c r="K30330" s="14" t="str">
        <v/>
      </c>
      <c r="L30330" s="14" t="str">
        <v/>
      </c>
      <c r="O30330" s="14" t="str">
        <v/>
      </c>
      <c r="P30330" s="14" t="str">
        <f ca="1"/>
        <v>Low Cap</v>
      </c>
    </row>
    <row r="30331" spans="11:16">
      <c r="K30331" s="14" t="str">
        <v/>
      </c>
      <c r="L30331" s="14" t="str">
        <v/>
      </c>
      <c r="O30331" s="14" t="str">
        <v/>
      </c>
      <c r="P30331" s="14" t="str">
        <f ca="1"/>
        <v>Low Cap</v>
      </c>
    </row>
    <row r="30332" spans="11:16">
      <c r="K30332" s="14" t="str">
        <v/>
      </c>
      <c r="L30332" s="14" t="str">
        <v/>
      </c>
      <c r="O30332" s="14" t="str">
        <v/>
      </c>
      <c r="P30332" s="14" t="str">
        <f ca="1"/>
        <v>Low Cap</v>
      </c>
    </row>
    <row r="30333" spans="11:16">
      <c r="K30333" s="14" t="str">
        <v/>
      </c>
      <c r="L30333" s="14" t="str">
        <v/>
      </c>
      <c r="O30333" s="14" t="str">
        <v/>
      </c>
      <c r="P30333" s="14" t="str">
        <f ca="1"/>
        <v>Low Cap</v>
      </c>
    </row>
    <row r="30334" spans="11:16">
      <c r="K30334" s="14" t="str">
        <v/>
      </c>
      <c r="L30334" s="14" t="str">
        <v/>
      </c>
      <c r="O30334" s="14" t="str">
        <v/>
      </c>
      <c r="P30334" s="14" t="str">
        <f ca="1"/>
        <v>Low Cap</v>
      </c>
    </row>
    <row r="30335" spans="11:16">
      <c r="K30335" s="14" t="str">
        <v/>
      </c>
      <c r="L30335" s="14" t="str">
        <v/>
      </c>
      <c r="O30335" s="14" t="str">
        <v/>
      </c>
      <c r="P30335" s="14" t="str">
        <f ca="1"/>
        <v>Low Cap</v>
      </c>
    </row>
    <row r="30336" spans="11:16">
      <c r="K30336" s="14" t="str">
        <v/>
      </c>
      <c r="L30336" s="14" t="str">
        <v/>
      </c>
      <c r="O30336" s="14" t="str">
        <v/>
      </c>
      <c r="P30336" s="14" t="str">
        <f ca="1"/>
        <v>Low Cap</v>
      </c>
    </row>
    <row r="30337" spans="11:16">
      <c r="K30337" s="14" t="str">
        <v/>
      </c>
      <c r="L30337" s="14" t="str">
        <v/>
      </c>
      <c r="O30337" s="14" t="str">
        <v/>
      </c>
      <c r="P30337" s="14" t="str">
        <f ca="1"/>
        <v>Low Cap</v>
      </c>
    </row>
    <row r="30338" spans="11:16">
      <c r="K30338" s="14" t="str">
        <v/>
      </c>
      <c r="L30338" s="14" t="str">
        <v/>
      </c>
      <c r="O30338" s="14" t="str">
        <v/>
      </c>
      <c r="P30338" s="14" t="str">
        <f ca="1"/>
        <v>Low Cap</v>
      </c>
    </row>
    <row r="30339" spans="11:16">
      <c r="K30339" s="14" t="str">
        <v/>
      </c>
      <c r="L30339" s="14" t="str">
        <v/>
      </c>
      <c r="O30339" s="14" t="str">
        <v/>
      </c>
      <c r="P30339" s="14" t="str">
        <f ca="1"/>
        <v>Low Cap</v>
      </c>
    </row>
    <row r="30340" spans="11:16">
      <c r="K30340" s="14" t="str">
        <v/>
      </c>
      <c r="L30340" s="14" t="str">
        <v/>
      </c>
      <c r="O30340" s="14" t="str">
        <v/>
      </c>
      <c r="P30340" s="14" t="str">
        <f ca="1"/>
        <v>Low Cap</v>
      </c>
    </row>
    <row r="30341" spans="11:16">
      <c r="K30341" s="14" t="str">
        <v/>
      </c>
      <c r="L30341" s="14" t="str">
        <v/>
      </c>
      <c r="O30341" s="14" t="str">
        <v/>
      </c>
      <c r="P30341" s="14" t="str">
        <f ca="1"/>
        <v>Low Cap</v>
      </c>
    </row>
    <row r="30342" spans="11:16">
      <c r="K30342" s="14" t="str">
        <v/>
      </c>
      <c r="L30342" s="14" t="str">
        <v/>
      </c>
      <c r="O30342" s="14" t="str">
        <v/>
      </c>
      <c r="P30342" s="14" t="str">
        <f ca="1"/>
        <v>Low Cap</v>
      </c>
    </row>
    <row r="30343" spans="11:16">
      <c r="K30343" s="14" t="str">
        <v/>
      </c>
      <c r="L30343" s="14" t="str">
        <v/>
      </c>
      <c r="O30343" s="14" t="str">
        <v/>
      </c>
      <c r="P30343" s="14" t="str">
        <f ca="1"/>
        <v>Low Cap</v>
      </c>
    </row>
    <row r="30344" spans="11:16">
      <c r="K30344" s="14" t="str">
        <v/>
      </c>
      <c r="L30344" s="14" t="str">
        <v/>
      </c>
      <c r="O30344" s="14" t="str">
        <v/>
      </c>
      <c r="P30344" s="14" t="str">
        <f ca="1"/>
        <v>Low Cap</v>
      </c>
    </row>
    <row r="30345" spans="11:16">
      <c r="K30345" s="14" t="str">
        <v/>
      </c>
      <c r="L30345" s="14" t="str">
        <v/>
      </c>
      <c r="O30345" s="14" t="str">
        <v/>
      </c>
      <c r="P30345" s="14" t="str">
        <f ca="1"/>
        <v>Low Cap</v>
      </c>
    </row>
    <row r="30346" spans="11:16">
      <c r="K30346" s="14" t="str">
        <v/>
      </c>
      <c r="L30346" s="14" t="str">
        <v/>
      </c>
      <c r="O30346" s="14" t="str">
        <v/>
      </c>
      <c r="P30346" s="14" t="str">
        <f ca="1"/>
        <v>Low Cap</v>
      </c>
    </row>
    <row r="30347" spans="11:16">
      <c r="K30347" s="14" t="str">
        <v/>
      </c>
      <c r="L30347" s="14" t="str">
        <v/>
      </c>
      <c r="O30347" s="14" t="str">
        <v/>
      </c>
      <c r="P30347" s="14" t="str">
        <f ca="1"/>
        <v>Low Cap</v>
      </c>
    </row>
    <row r="30348" spans="11:16">
      <c r="K30348" s="14" t="str">
        <v/>
      </c>
      <c r="L30348" s="14" t="str">
        <v/>
      </c>
      <c r="O30348" s="14" t="str">
        <v/>
      </c>
      <c r="P30348" s="14" t="str">
        <f ca="1"/>
        <v>Low Cap</v>
      </c>
    </row>
    <row r="30349" spans="11:16">
      <c r="K30349" s="14" t="str">
        <v/>
      </c>
      <c r="L30349" s="14" t="str">
        <v/>
      </c>
      <c r="O30349" s="14" t="str">
        <v/>
      </c>
      <c r="P30349" s="14" t="str">
        <f ca="1"/>
        <v>Low Cap</v>
      </c>
    </row>
    <row r="30350" spans="11:16">
      <c r="K30350" s="14" t="str">
        <v/>
      </c>
      <c r="L30350" s="14" t="str">
        <v/>
      </c>
      <c r="O30350" s="14" t="str">
        <v/>
      </c>
      <c r="P30350" s="14" t="str">
        <f ca="1"/>
        <v>Low Cap</v>
      </c>
    </row>
    <row r="30351" spans="11:16">
      <c r="K30351" s="14" t="str">
        <v/>
      </c>
      <c r="L30351" s="14" t="str">
        <v/>
      </c>
      <c r="O30351" s="14" t="str">
        <v/>
      </c>
      <c r="P30351" s="14" t="str">
        <f ca="1"/>
        <v>Low Cap</v>
      </c>
    </row>
    <row r="30352" spans="11:16">
      <c r="K30352" s="14" t="str">
        <v/>
      </c>
      <c r="L30352" s="14" t="str">
        <v/>
      </c>
      <c r="O30352" s="14" t="str">
        <v/>
      </c>
      <c r="P30352" s="14" t="str">
        <f ca="1"/>
        <v>Low Cap</v>
      </c>
    </row>
    <row r="30353" spans="11:16">
      <c r="K30353" s="14" t="str">
        <v/>
      </c>
      <c r="L30353" s="14" t="str">
        <v/>
      </c>
      <c r="O30353" s="14" t="str">
        <v/>
      </c>
      <c r="P30353" s="14" t="str">
        <f ca="1"/>
        <v>Low Cap</v>
      </c>
    </row>
    <row r="30354" spans="11:16">
      <c r="K30354" s="14" t="str">
        <v/>
      </c>
      <c r="L30354" s="14" t="str">
        <v/>
      </c>
      <c r="O30354" s="14" t="str">
        <v/>
      </c>
      <c r="P30354" s="14" t="str">
        <f ca="1"/>
        <v>Low Cap</v>
      </c>
    </row>
    <row r="30355" spans="11:16">
      <c r="K30355" s="14" t="str">
        <v/>
      </c>
      <c r="L30355" s="14" t="str">
        <v/>
      </c>
      <c r="O30355" s="14" t="str">
        <v/>
      </c>
      <c r="P30355" s="14" t="str">
        <f ca="1"/>
        <v>Low Cap</v>
      </c>
    </row>
    <row r="30356" spans="11:16">
      <c r="K30356" s="14" t="str">
        <v/>
      </c>
      <c r="L30356" s="14" t="str">
        <v/>
      </c>
      <c r="O30356" s="14" t="str">
        <v/>
      </c>
      <c r="P30356" s="14" t="str">
        <f ca="1"/>
        <v>Low Cap</v>
      </c>
    </row>
    <row r="30357" spans="11:16">
      <c r="K30357" s="14" t="str">
        <v/>
      </c>
      <c r="L30357" s="14" t="str">
        <v/>
      </c>
      <c r="O30357" s="14" t="str">
        <v/>
      </c>
      <c r="P30357" s="14" t="str">
        <f ca="1"/>
        <v>Low Cap</v>
      </c>
    </row>
    <row r="30358" spans="11:16">
      <c r="K30358" s="14" t="str">
        <v/>
      </c>
      <c r="L30358" s="14" t="str">
        <v/>
      </c>
      <c r="O30358" s="14" t="str">
        <v/>
      </c>
      <c r="P30358" s="14" t="str">
        <f ca="1"/>
        <v>Low Cap</v>
      </c>
    </row>
    <row r="30359" spans="11:16">
      <c r="K30359" s="14" t="str">
        <v/>
      </c>
      <c r="L30359" s="14" t="str">
        <v/>
      </c>
      <c r="O30359" s="14" t="str">
        <v/>
      </c>
      <c r="P30359" s="14" t="str">
        <f ca="1"/>
        <v>Low Cap</v>
      </c>
    </row>
    <row r="30360" spans="11:16">
      <c r="K30360" s="14" t="str">
        <v/>
      </c>
      <c r="L30360" s="14" t="str">
        <v/>
      </c>
      <c r="O30360" s="14" t="str">
        <v/>
      </c>
      <c r="P30360" s="14" t="str">
        <f ca="1"/>
        <v>Low Cap</v>
      </c>
    </row>
    <row r="30361" spans="11:16">
      <c r="K30361" s="14" t="str">
        <v/>
      </c>
      <c r="L30361" s="14" t="str">
        <v/>
      </c>
      <c r="O30361" s="14" t="str">
        <v/>
      </c>
      <c r="P30361" s="14" t="str">
        <f ca="1"/>
        <v>Low Cap</v>
      </c>
    </row>
    <row r="30362" spans="11:16">
      <c r="K30362" s="14" t="str">
        <v/>
      </c>
      <c r="L30362" s="14" t="str">
        <v/>
      </c>
      <c r="O30362" s="14" t="str">
        <v/>
      </c>
      <c r="P30362" s="14" t="str">
        <f ca="1"/>
        <v>Low Cap</v>
      </c>
    </row>
    <row r="30363" spans="11:16">
      <c r="K30363" s="14" t="str">
        <v/>
      </c>
      <c r="L30363" s="14" t="str">
        <v/>
      </c>
      <c r="O30363" s="14" t="str">
        <v/>
      </c>
      <c r="P30363" s="14" t="str">
        <f ca="1"/>
        <v>Low Cap</v>
      </c>
    </row>
    <row r="30364" spans="11:16">
      <c r="K30364" s="14" t="str">
        <v/>
      </c>
      <c r="L30364" s="14" t="str">
        <v/>
      </c>
      <c r="O30364" s="14" t="str">
        <v/>
      </c>
      <c r="P30364" s="14" t="str">
        <f ca="1"/>
        <v>Low Cap</v>
      </c>
    </row>
    <row r="30365" spans="11:16">
      <c r="K30365" s="14" t="str">
        <v/>
      </c>
      <c r="L30365" s="14" t="str">
        <v/>
      </c>
      <c r="O30365" s="14" t="str">
        <v/>
      </c>
      <c r="P30365" s="14" t="str">
        <f ca="1"/>
        <v>Low Cap</v>
      </c>
    </row>
    <row r="30366" spans="11:16">
      <c r="K30366" s="14" t="str">
        <v/>
      </c>
      <c r="L30366" s="14" t="str">
        <v/>
      </c>
      <c r="O30366" s="14" t="str">
        <v/>
      </c>
      <c r="P30366" s="14" t="str">
        <f ca="1"/>
        <v>Low Cap</v>
      </c>
    </row>
    <row r="30367" spans="11:16">
      <c r="K30367" s="14" t="str">
        <v/>
      </c>
      <c r="L30367" s="14" t="str">
        <v/>
      </c>
      <c r="O30367" s="14" t="str">
        <v/>
      </c>
      <c r="P30367" s="14" t="str">
        <f ca="1"/>
        <v>Low Cap</v>
      </c>
    </row>
    <row r="30368" spans="11:16">
      <c r="K30368" s="14" t="str">
        <v/>
      </c>
      <c r="L30368" s="14" t="str">
        <v/>
      </c>
      <c r="O30368" s="14" t="str">
        <v/>
      </c>
      <c r="P30368" s="14" t="str">
        <f ca="1"/>
        <v>Low Cap</v>
      </c>
    </row>
    <row r="30369" spans="11:16">
      <c r="K30369" s="14" t="str">
        <v/>
      </c>
      <c r="L30369" s="14" t="str">
        <v/>
      </c>
      <c r="O30369" s="14" t="str">
        <v/>
      </c>
      <c r="P30369" s="14" t="str">
        <f ca="1"/>
        <v>Low Cap</v>
      </c>
    </row>
    <row r="30370" spans="11:16">
      <c r="K30370" s="14" t="str">
        <v/>
      </c>
      <c r="L30370" s="14" t="str">
        <v/>
      </c>
      <c r="O30370" s="14" t="str">
        <v/>
      </c>
      <c r="P30370" s="14" t="str">
        <f ca="1"/>
        <v>Low Cap</v>
      </c>
    </row>
    <row r="30371" spans="11:16">
      <c r="K30371" s="14" t="str">
        <v/>
      </c>
      <c r="L30371" s="14" t="str">
        <v/>
      </c>
      <c r="O30371" s="14" t="str">
        <v/>
      </c>
      <c r="P30371" s="14" t="str">
        <f ca="1"/>
        <v>Low Cap</v>
      </c>
    </row>
    <row r="30372" spans="11:16">
      <c r="K30372" s="14" t="str">
        <v/>
      </c>
      <c r="L30372" s="14" t="str">
        <v/>
      </c>
      <c r="O30372" s="14" t="str">
        <v/>
      </c>
      <c r="P30372" s="14" t="str">
        <f ca="1"/>
        <v>Low Cap</v>
      </c>
    </row>
    <row r="30373" spans="11:16">
      <c r="K30373" s="14" t="str">
        <v/>
      </c>
      <c r="L30373" s="14" t="str">
        <v/>
      </c>
      <c r="O30373" s="14" t="str">
        <v/>
      </c>
      <c r="P30373" s="14" t="str">
        <f ca="1"/>
        <v>Low Cap</v>
      </c>
    </row>
    <row r="30374" spans="11:16">
      <c r="K30374" s="14" t="str">
        <v/>
      </c>
      <c r="L30374" s="14" t="str">
        <v/>
      </c>
      <c r="O30374" s="14" t="str">
        <v/>
      </c>
      <c r="P30374" s="14" t="str">
        <f ca="1"/>
        <v>Low Cap</v>
      </c>
    </row>
    <row r="30375" spans="11:16">
      <c r="K30375" s="14" t="str">
        <v/>
      </c>
      <c r="L30375" s="14" t="str">
        <v/>
      </c>
      <c r="O30375" s="14" t="str">
        <v/>
      </c>
      <c r="P30375" s="14" t="str">
        <f ca="1"/>
        <v>Low Cap</v>
      </c>
    </row>
    <row r="30376" spans="11:16">
      <c r="K30376" s="14" t="str">
        <v/>
      </c>
      <c r="L30376" s="14" t="str">
        <v/>
      </c>
      <c r="O30376" s="14" t="str">
        <v/>
      </c>
      <c r="P30376" s="14" t="str">
        <f ca="1"/>
        <v>Low Cap</v>
      </c>
    </row>
    <row r="30377" spans="11:16">
      <c r="K30377" s="14" t="str">
        <v/>
      </c>
      <c r="L30377" s="14" t="str">
        <v/>
      </c>
      <c r="O30377" s="14" t="str">
        <v/>
      </c>
      <c r="P30377" s="14" t="str">
        <f ca="1"/>
        <v>Low Cap</v>
      </c>
    </row>
    <row r="30378" spans="11:16">
      <c r="K30378" s="14" t="str">
        <v/>
      </c>
      <c r="L30378" s="14" t="str">
        <v/>
      </c>
      <c r="O30378" s="14" t="str">
        <v/>
      </c>
      <c r="P30378" s="14" t="str">
        <f ca="1"/>
        <v>Low Cap</v>
      </c>
    </row>
    <row r="30379" spans="11:16">
      <c r="K30379" s="14" t="str">
        <v/>
      </c>
      <c r="L30379" s="14" t="str">
        <v/>
      </c>
      <c r="O30379" s="14" t="str">
        <v/>
      </c>
      <c r="P30379" s="14" t="str">
        <f ca="1"/>
        <v>Low Cap</v>
      </c>
    </row>
    <row r="30380" spans="11:16">
      <c r="K30380" s="14" t="str">
        <v/>
      </c>
      <c r="L30380" s="14" t="str">
        <v/>
      </c>
      <c r="O30380" s="14" t="str">
        <v/>
      </c>
      <c r="P30380" s="14" t="str">
        <f ca="1"/>
        <v>Low Cap</v>
      </c>
    </row>
    <row r="30381" spans="11:16">
      <c r="K30381" s="14" t="str">
        <v/>
      </c>
      <c r="L30381" s="14" t="str">
        <v/>
      </c>
      <c r="O30381" s="14" t="str">
        <v/>
      </c>
      <c r="P30381" s="14" t="str">
        <f ca="1"/>
        <v>Low Cap</v>
      </c>
    </row>
    <row r="30382" spans="11:16">
      <c r="K30382" s="14" t="str">
        <v/>
      </c>
      <c r="L30382" s="14" t="str">
        <v/>
      </c>
      <c r="O30382" s="14" t="str">
        <v/>
      </c>
      <c r="P30382" s="14" t="str">
        <f ca="1"/>
        <v>Low Cap</v>
      </c>
    </row>
    <row r="30383" spans="11:16">
      <c r="K30383" s="14" t="str">
        <v/>
      </c>
      <c r="L30383" s="14" t="str">
        <v/>
      </c>
      <c r="O30383" s="14" t="str">
        <v/>
      </c>
      <c r="P30383" s="14" t="str">
        <f ca="1"/>
        <v>Low Cap</v>
      </c>
    </row>
    <row r="30384" spans="11:16">
      <c r="K30384" s="14" t="str">
        <v/>
      </c>
      <c r="L30384" s="14" t="str">
        <v/>
      </c>
      <c r="O30384" s="14" t="str">
        <v/>
      </c>
      <c r="P30384" s="14" t="str">
        <f ca="1"/>
        <v>Low Cap</v>
      </c>
    </row>
    <row r="30385" spans="11:16">
      <c r="K30385" s="14" t="str">
        <v/>
      </c>
      <c r="L30385" s="14" t="str">
        <v/>
      </c>
      <c r="O30385" s="14" t="str">
        <v/>
      </c>
      <c r="P30385" s="14" t="str">
        <f ca="1"/>
        <v>Low Cap</v>
      </c>
    </row>
    <row r="30386" spans="11:16">
      <c r="K30386" s="14" t="str">
        <v/>
      </c>
      <c r="L30386" s="14" t="str">
        <v/>
      </c>
      <c r="O30386" s="14" t="str">
        <v/>
      </c>
      <c r="P30386" s="14" t="str">
        <f ca="1"/>
        <v>Low Cap</v>
      </c>
    </row>
    <row r="30387" spans="11:16">
      <c r="K30387" s="14" t="str">
        <v/>
      </c>
      <c r="L30387" s="14" t="str">
        <v/>
      </c>
      <c r="O30387" s="14" t="str">
        <v/>
      </c>
      <c r="P30387" s="14" t="str">
        <f ca="1"/>
        <v>Low Cap</v>
      </c>
    </row>
    <row r="30388" spans="11:16">
      <c r="K30388" s="14" t="str">
        <v/>
      </c>
      <c r="L30388" s="14" t="str">
        <v/>
      </c>
      <c r="O30388" s="14" t="str">
        <v/>
      </c>
      <c r="P30388" s="14" t="str">
        <f ca="1"/>
        <v>Low Cap</v>
      </c>
    </row>
    <row r="30389" spans="11:16">
      <c r="K30389" s="14" t="str">
        <v/>
      </c>
      <c r="L30389" s="14" t="str">
        <v/>
      </c>
      <c r="O30389" s="14" t="str">
        <v/>
      </c>
      <c r="P30389" s="14" t="str">
        <f ca="1"/>
        <v>Low Cap</v>
      </c>
    </row>
    <row r="30390" spans="11:16">
      <c r="K30390" s="14" t="str">
        <v/>
      </c>
      <c r="L30390" s="14" t="str">
        <v/>
      </c>
      <c r="O30390" s="14" t="str">
        <v/>
      </c>
      <c r="P30390" s="14" t="str">
        <f ca="1"/>
        <v>Low Cap</v>
      </c>
    </row>
    <row r="30391" spans="11:16">
      <c r="K30391" s="14" t="str">
        <v/>
      </c>
      <c r="L30391" s="14" t="str">
        <v/>
      </c>
      <c r="O30391" s="14" t="str">
        <v/>
      </c>
      <c r="P30391" s="14" t="str">
        <f ca="1"/>
        <v>Low Cap</v>
      </c>
    </row>
    <row r="30392" spans="11:16">
      <c r="K30392" s="14" t="str">
        <v/>
      </c>
      <c r="L30392" s="14" t="str">
        <v/>
      </c>
      <c r="O30392" s="14" t="str">
        <v/>
      </c>
      <c r="P30392" s="14" t="str">
        <f ca="1"/>
        <v>Low Cap</v>
      </c>
    </row>
    <row r="30393" spans="11:16">
      <c r="K30393" s="14" t="str">
        <v/>
      </c>
      <c r="L30393" s="14" t="str">
        <v/>
      </c>
      <c r="O30393" s="14" t="str">
        <v/>
      </c>
      <c r="P30393" s="14" t="str">
        <f ca="1"/>
        <v>Low Cap</v>
      </c>
    </row>
    <row r="30394" spans="11:16">
      <c r="K30394" s="14" t="str">
        <v/>
      </c>
      <c r="L30394" s="14" t="str">
        <v/>
      </c>
      <c r="O30394" s="14" t="str">
        <v/>
      </c>
      <c r="P30394" s="14" t="str">
        <f ca="1"/>
        <v>Low Cap</v>
      </c>
    </row>
    <row r="30395" spans="11:16">
      <c r="K30395" s="14" t="str">
        <v/>
      </c>
      <c r="L30395" s="14" t="str">
        <v/>
      </c>
      <c r="O30395" s="14" t="str">
        <v/>
      </c>
      <c r="P30395" s="14" t="str">
        <f ca="1"/>
        <v>Low Cap</v>
      </c>
    </row>
    <row r="30396" spans="11:16">
      <c r="K30396" s="14" t="str">
        <v/>
      </c>
      <c r="L30396" s="14" t="str">
        <v/>
      </c>
      <c r="O30396" s="14" t="str">
        <v/>
      </c>
      <c r="P30396" s="14" t="str">
        <f ca="1"/>
        <v>Low Cap</v>
      </c>
    </row>
    <row r="30397" spans="11:16">
      <c r="K30397" s="14" t="str">
        <v/>
      </c>
      <c r="L30397" s="14" t="str">
        <v/>
      </c>
      <c r="O30397" s="14" t="str">
        <v/>
      </c>
      <c r="P30397" s="14" t="str">
        <f ca="1"/>
        <v>Low Cap</v>
      </c>
    </row>
    <row r="30398" spans="11:16">
      <c r="K30398" s="14" t="str">
        <v/>
      </c>
      <c r="L30398" s="14" t="str">
        <v/>
      </c>
      <c r="O30398" s="14" t="str">
        <v/>
      </c>
      <c r="P30398" s="14" t="str">
        <f ca="1"/>
        <v>Low Cap</v>
      </c>
    </row>
    <row r="30399" spans="11:16">
      <c r="K30399" s="14" t="str">
        <v/>
      </c>
      <c r="L30399" s="14" t="str">
        <v/>
      </c>
      <c r="O30399" s="14" t="str">
        <v/>
      </c>
      <c r="P30399" s="14" t="str">
        <f ca="1"/>
        <v>Low Cap</v>
      </c>
    </row>
    <row r="30400" spans="11:16">
      <c r="K30400" s="14" t="str">
        <v/>
      </c>
      <c r="L30400" s="14" t="str">
        <v/>
      </c>
      <c r="O30400" s="14" t="str">
        <v/>
      </c>
      <c r="P30400" s="14" t="str">
        <f ca="1"/>
        <v>Low Cap</v>
      </c>
    </row>
    <row r="30401" spans="11:16">
      <c r="K30401" s="14" t="str">
        <v/>
      </c>
      <c r="L30401" s="14" t="str">
        <v/>
      </c>
      <c r="O30401" s="14" t="str">
        <v/>
      </c>
      <c r="P30401" s="14" t="str">
        <f ca="1"/>
        <v>Low Cap</v>
      </c>
    </row>
    <row r="30402" spans="11:16">
      <c r="K30402" s="14" t="str">
        <v/>
      </c>
      <c r="L30402" s="14" t="str">
        <v/>
      </c>
      <c r="O30402" s="14" t="str">
        <v/>
      </c>
      <c r="P30402" s="14" t="str">
        <f ca="1"/>
        <v>Low Cap</v>
      </c>
    </row>
    <row r="30403" spans="11:16">
      <c r="K30403" s="14" t="str">
        <v/>
      </c>
      <c r="L30403" s="14" t="str">
        <v/>
      </c>
      <c r="O30403" s="14" t="str">
        <v/>
      </c>
      <c r="P30403" s="14" t="str">
        <f ca="1"/>
        <v>Low Cap</v>
      </c>
    </row>
    <row r="30404" spans="11:16">
      <c r="K30404" s="14" t="str">
        <v/>
      </c>
      <c r="L30404" s="14" t="str">
        <v/>
      </c>
      <c r="O30404" s="14" t="str">
        <v/>
      </c>
      <c r="P30404" s="14" t="str">
        <f ca="1"/>
        <v>Low Cap</v>
      </c>
    </row>
    <row r="30405" spans="11:16">
      <c r="K30405" s="14" t="str">
        <v/>
      </c>
      <c r="L30405" s="14" t="str">
        <v/>
      </c>
      <c r="O30405" s="14" t="str">
        <v/>
      </c>
      <c r="P30405" s="14" t="str">
        <f ca="1"/>
        <v>Low Cap</v>
      </c>
    </row>
    <row r="30406" spans="11:16">
      <c r="K30406" s="14" t="str">
        <v/>
      </c>
      <c r="L30406" s="14" t="str">
        <v/>
      </c>
      <c r="O30406" s="14" t="str">
        <v/>
      </c>
      <c r="P30406" s="14" t="str">
        <f ca="1"/>
        <v>Low Cap</v>
      </c>
    </row>
    <row r="30407" spans="11:16">
      <c r="K30407" s="14" t="str">
        <v/>
      </c>
      <c r="L30407" s="14" t="str">
        <v/>
      </c>
      <c r="O30407" s="14" t="str">
        <v/>
      </c>
      <c r="P30407" s="14" t="str">
        <f ca="1"/>
        <v>Low Cap</v>
      </c>
    </row>
    <row r="30408" spans="11:16">
      <c r="K30408" s="14" t="str">
        <v/>
      </c>
      <c r="L30408" s="14" t="str">
        <v/>
      </c>
      <c r="O30408" s="14" t="str">
        <v/>
      </c>
      <c r="P30408" s="14" t="str">
        <f ca="1"/>
        <v>Low Cap</v>
      </c>
    </row>
    <row r="30409" spans="11:16">
      <c r="K30409" s="14" t="str">
        <v/>
      </c>
      <c r="L30409" s="14" t="str">
        <v/>
      </c>
      <c r="O30409" s="14" t="str">
        <v/>
      </c>
      <c r="P30409" s="14" t="str">
        <f ca="1"/>
        <v>Low Cap</v>
      </c>
    </row>
    <row r="30410" spans="11:16">
      <c r="K30410" s="14" t="str">
        <v/>
      </c>
      <c r="L30410" s="14" t="str">
        <v/>
      </c>
      <c r="O30410" s="14" t="str">
        <v/>
      </c>
      <c r="P30410" s="14" t="str">
        <f ca="1"/>
        <v>Low Cap</v>
      </c>
    </row>
    <row r="30411" spans="11:16">
      <c r="K30411" s="14" t="str">
        <v/>
      </c>
      <c r="L30411" s="14" t="str">
        <v/>
      </c>
      <c r="O30411" s="14" t="str">
        <v/>
      </c>
      <c r="P30411" s="14" t="str">
        <f ca="1"/>
        <v>Low Cap</v>
      </c>
    </row>
    <row r="30412" spans="11:16">
      <c r="K30412" s="14" t="str">
        <v/>
      </c>
      <c r="L30412" s="14" t="str">
        <v/>
      </c>
      <c r="O30412" s="14" t="str">
        <v/>
      </c>
      <c r="P30412" s="14" t="str">
        <f ca="1"/>
        <v>Low Cap</v>
      </c>
    </row>
    <row r="30413" spans="11:16">
      <c r="K30413" s="14" t="str">
        <v/>
      </c>
      <c r="L30413" s="14" t="str">
        <v/>
      </c>
      <c r="O30413" s="14" t="str">
        <v/>
      </c>
      <c r="P30413" s="14" t="str">
        <f ca="1"/>
        <v>Low Cap</v>
      </c>
    </row>
    <row r="30414" spans="11:16">
      <c r="K30414" s="14" t="str">
        <v/>
      </c>
      <c r="L30414" s="14" t="str">
        <v/>
      </c>
      <c r="O30414" s="14" t="str">
        <v/>
      </c>
      <c r="P30414" s="14" t="str">
        <f ca="1"/>
        <v>Low Cap</v>
      </c>
    </row>
    <row r="30415" spans="11:16">
      <c r="K30415" s="14" t="str">
        <v/>
      </c>
      <c r="L30415" s="14" t="str">
        <v/>
      </c>
      <c r="O30415" s="14" t="str">
        <v/>
      </c>
      <c r="P30415" s="14" t="str">
        <f ca="1"/>
        <v>Low Cap</v>
      </c>
    </row>
    <row r="30416" spans="11:16">
      <c r="K30416" s="14" t="str">
        <v/>
      </c>
      <c r="L30416" s="14" t="str">
        <v/>
      </c>
      <c r="O30416" s="14" t="str">
        <v/>
      </c>
      <c r="P30416" s="14" t="str">
        <f ca="1"/>
        <v>Low Cap</v>
      </c>
    </row>
    <row r="30417" spans="11:16">
      <c r="K30417" s="14" t="str">
        <v/>
      </c>
      <c r="L30417" s="14" t="str">
        <v/>
      </c>
      <c r="O30417" s="14" t="str">
        <v/>
      </c>
      <c r="P30417" s="14" t="str">
        <f ca="1"/>
        <v>Low Cap</v>
      </c>
    </row>
    <row r="30418" spans="11:16">
      <c r="K30418" s="14" t="str">
        <v/>
      </c>
      <c r="L30418" s="14" t="str">
        <v/>
      </c>
      <c r="O30418" s="14" t="str">
        <v/>
      </c>
      <c r="P30418" s="14" t="str">
        <f ca="1"/>
        <v>Low Cap</v>
      </c>
    </row>
    <row r="30419" spans="11:16">
      <c r="K30419" s="14" t="str">
        <v/>
      </c>
      <c r="L30419" s="14" t="str">
        <v/>
      </c>
      <c r="O30419" s="14" t="str">
        <v/>
      </c>
      <c r="P30419" s="14" t="str">
        <f ca="1"/>
        <v>Low Cap</v>
      </c>
    </row>
    <row r="30420" spans="11:16">
      <c r="K30420" s="14" t="str">
        <v/>
      </c>
      <c r="L30420" s="14" t="str">
        <v/>
      </c>
      <c r="O30420" s="14" t="str">
        <v/>
      </c>
      <c r="P30420" s="14" t="str">
        <f ca="1"/>
        <v>Low Cap</v>
      </c>
    </row>
    <row r="30421" spans="11:16">
      <c r="K30421" s="14" t="str">
        <v/>
      </c>
      <c r="L30421" s="14" t="str">
        <v/>
      </c>
      <c r="O30421" s="14" t="str">
        <v/>
      </c>
      <c r="P30421" s="14" t="str">
        <f ca="1"/>
        <v>Low Cap</v>
      </c>
    </row>
    <row r="30422" spans="11:16">
      <c r="K30422" s="14" t="str">
        <v/>
      </c>
      <c r="L30422" s="14" t="str">
        <v/>
      </c>
      <c r="O30422" s="14" t="str">
        <v/>
      </c>
      <c r="P30422" s="14" t="str">
        <f ca="1"/>
        <v>Low Cap</v>
      </c>
    </row>
    <row r="30423" spans="11:16">
      <c r="K30423" s="14" t="str">
        <v/>
      </c>
      <c r="L30423" s="14" t="str">
        <v/>
      </c>
      <c r="O30423" s="14" t="str">
        <v/>
      </c>
      <c r="P30423" s="14" t="str">
        <f ca="1"/>
        <v>Low Cap</v>
      </c>
    </row>
    <row r="30424" spans="11:16">
      <c r="K30424" s="14" t="str">
        <v/>
      </c>
      <c r="L30424" s="14" t="str">
        <v/>
      </c>
      <c r="O30424" s="14" t="str">
        <v/>
      </c>
      <c r="P30424" s="14" t="str">
        <f ca="1"/>
        <v>Low Cap</v>
      </c>
    </row>
    <row r="30425" spans="11:16">
      <c r="K30425" s="14" t="str">
        <v/>
      </c>
      <c r="L30425" s="14" t="str">
        <v/>
      </c>
      <c r="O30425" s="14" t="str">
        <v/>
      </c>
      <c r="P30425" s="14" t="str">
        <f ca="1"/>
        <v>Low Cap</v>
      </c>
    </row>
    <row r="30426" spans="11:16">
      <c r="K30426" s="14" t="str">
        <v/>
      </c>
      <c r="L30426" s="14" t="str">
        <v/>
      </c>
      <c r="O30426" s="14" t="str">
        <v/>
      </c>
      <c r="P30426" s="14" t="str">
        <f ca="1"/>
        <v>Low Cap</v>
      </c>
    </row>
    <row r="30427" spans="11:16">
      <c r="K30427" s="14" t="str">
        <v/>
      </c>
      <c r="L30427" s="14" t="str">
        <v/>
      </c>
      <c r="O30427" s="14" t="str">
        <v/>
      </c>
      <c r="P30427" s="14" t="str">
        <f ca="1"/>
        <v>Low Cap</v>
      </c>
    </row>
    <row r="30428" spans="11:16">
      <c r="K30428" s="14" t="str">
        <v/>
      </c>
      <c r="L30428" s="14" t="str">
        <v/>
      </c>
      <c r="O30428" s="14" t="str">
        <v/>
      </c>
      <c r="P30428" s="14" t="str">
        <f ca="1"/>
        <v>Low Cap</v>
      </c>
    </row>
    <row r="30429" spans="11:16">
      <c r="K30429" s="14" t="str">
        <v/>
      </c>
      <c r="L30429" s="14" t="str">
        <v/>
      </c>
      <c r="O30429" s="14" t="str">
        <v/>
      </c>
      <c r="P30429" s="14" t="str">
        <f ca="1"/>
        <v>Low Cap</v>
      </c>
    </row>
    <row r="30430" spans="11:16">
      <c r="K30430" s="14" t="str">
        <v/>
      </c>
      <c r="L30430" s="14" t="str">
        <v/>
      </c>
      <c r="O30430" s="14" t="str">
        <v/>
      </c>
      <c r="P30430" s="14" t="str">
        <f ca="1"/>
        <v>Low Cap</v>
      </c>
    </row>
    <row r="30431" spans="11:16">
      <c r="K30431" s="14" t="str">
        <v/>
      </c>
      <c r="L30431" s="14" t="str">
        <v/>
      </c>
      <c r="O30431" s="14" t="str">
        <v/>
      </c>
      <c r="P30431" s="14" t="str">
        <f ca="1"/>
        <v>Low Cap</v>
      </c>
    </row>
    <row r="30432" spans="11:16">
      <c r="K30432" s="14" t="str">
        <v/>
      </c>
      <c r="L30432" s="14" t="str">
        <v/>
      </c>
      <c r="O30432" s="14" t="str">
        <v/>
      </c>
      <c r="P30432" s="14" t="str">
        <f ca="1"/>
        <v>Low Cap</v>
      </c>
    </row>
    <row r="30433" spans="11:16">
      <c r="K30433" s="14" t="str">
        <v/>
      </c>
      <c r="L30433" s="14" t="str">
        <v/>
      </c>
      <c r="O30433" s="14" t="str">
        <v/>
      </c>
      <c r="P30433" s="14" t="str">
        <f ca="1"/>
        <v>Low Cap</v>
      </c>
    </row>
    <row r="30434" spans="11:16">
      <c r="K30434" s="14" t="str">
        <v/>
      </c>
      <c r="L30434" s="14" t="str">
        <v/>
      </c>
      <c r="O30434" s="14" t="str">
        <v/>
      </c>
      <c r="P30434" s="14" t="str">
        <f ca="1"/>
        <v>Low Cap</v>
      </c>
    </row>
    <row r="30435" spans="11:16">
      <c r="K30435" s="14" t="str">
        <v/>
      </c>
      <c r="L30435" s="14" t="str">
        <v/>
      </c>
      <c r="O30435" s="14" t="str">
        <v/>
      </c>
      <c r="P30435" s="14" t="str">
        <f ca="1"/>
        <v>Low Cap</v>
      </c>
    </row>
    <row r="30436" spans="11:16">
      <c r="K30436" s="14" t="str">
        <v/>
      </c>
      <c r="L30436" s="14" t="str">
        <v/>
      </c>
      <c r="O30436" s="14" t="str">
        <v/>
      </c>
      <c r="P30436" s="14" t="str">
        <f ca="1"/>
        <v>Low Cap</v>
      </c>
    </row>
    <row r="30437" spans="11:16">
      <c r="K30437" s="14" t="str">
        <v/>
      </c>
      <c r="L30437" s="14" t="str">
        <v/>
      </c>
      <c r="O30437" s="14" t="str">
        <v/>
      </c>
      <c r="P30437" s="14" t="str">
        <f ca="1"/>
        <v>Low Cap</v>
      </c>
    </row>
    <row r="30438" spans="11:16">
      <c r="K30438" s="14" t="str">
        <v/>
      </c>
      <c r="L30438" s="14" t="str">
        <v/>
      </c>
      <c r="O30438" s="14" t="str">
        <v/>
      </c>
      <c r="P30438" s="14" t="str">
        <f ca="1"/>
        <v>Low Cap</v>
      </c>
    </row>
    <row r="30439" spans="11:16">
      <c r="K30439" s="14" t="str">
        <v/>
      </c>
      <c r="L30439" s="14" t="str">
        <v/>
      </c>
      <c r="O30439" s="14" t="str">
        <v/>
      </c>
      <c r="P30439" s="14" t="str">
        <f ca="1"/>
        <v>Low Cap</v>
      </c>
    </row>
    <row r="30440" spans="11:16">
      <c r="K30440" s="14" t="str">
        <v/>
      </c>
      <c r="L30440" s="14" t="str">
        <v/>
      </c>
      <c r="O30440" s="14" t="str">
        <v/>
      </c>
      <c r="P30440" s="14" t="str">
        <f ca="1"/>
        <v>Low Cap</v>
      </c>
    </row>
    <row r="30441" spans="11:16">
      <c r="K30441" s="14" t="str">
        <v/>
      </c>
      <c r="L30441" s="14" t="str">
        <v/>
      </c>
      <c r="O30441" s="14" t="str">
        <v/>
      </c>
      <c r="P30441" s="14" t="str">
        <f ca="1"/>
        <v>Low Cap</v>
      </c>
    </row>
    <row r="30442" spans="11:16">
      <c r="K30442" s="14" t="str">
        <v/>
      </c>
      <c r="L30442" s="14" t="str">
        <v/>
      </c>
      <c r="O30442" s="14" t="str">
        <v/>
      </c>
      <c r="P30442" s="14" t="str">
        <f ca="1"/>
        <v>Low Cap</v>
      </c>
    </row>
    <row r="30443" spans="11:16">
      <c r="K30443" s="14" t="str">
        <v/>
      </c>
      <c r="L30443" s="14" t="str">
        <v/>
      </c>
      <c r="O30443" s="14" t="str">
        <v/>
      </c>
      <c r="P30443" s="14" t="str">
        <f ca="1"/>
        <v>Low Cap</v>
      </c>
    </row>
    <row r="30444" spans="11:16">
      <c r="K30444" s="14" t="str">
        <v/>
      </c>
      <c r="L30444" s="14" t="str">
        <v/>
      </c>
      <c r="O30444" s="14" t="str">
        <v/>
      </c>
      <c r="P30444" s="14" t="str">
        <f ca="1"/>
        <v>Low Cap</v>
      </c>
    </row>
    <row r="30445" spans="11:16">
      <c r="K30445" s="14" t="str">
        <v/>
      </c>
      <c r="L30445" s="14" t="str">
        <v/>
      </c>
      <c r="O30445" s="14" t="str">
        <v/>
      </c>
      <c r="P30445" s="14" t="str">
        <f ca="1"/>
        <v>Low Cap</v>
      </c>
    </row>
    <row r="30446" spans="11:16">
      <c r="K30446" s="14" t="str">
        <v/>
      </c>
      <c r="L30446" s="14" t="str">
        <v/>
      </c>
      <c r="O30446" s="14" t="str">
        <v/>
      </c>
      <c r="P30446" s="14" t="str">
        <f ca="1"/>
        <v>Low Cap</v>
      </c>
    </row>
    <row r="30447" spans="11:16">
      <c r="K30447" s="14" t="str">
        <v/>
      </c>
      <c r="L30447" s="14" t="str">
        <v/>
      </c>
      <c r="O30447" s="14" t="str">
        <v/>
      </c>
      <c r="P30447" s="14" t="str">
        <f ca="1"/>
        <v>Low Cap</v>
      </c>
    </row>
    <row r="30448" spans="11:16">
      <c r="K30448" s="14" t="str">
        <v/>
      </c>
      <c r="L30448" s="14" t="str">
        <v/>
      </c>
      <c r="O30448" s="14" t="str">
        <v/>
      </c>
      <c r="P30448" s="14" t="str">
        <f ca="1"/>
        <v>Low Cap</v>
      </c>
    </row>
    <row r="30449" spans="11:16">
      <c r="K30449" s="14" t="str">
        <v/>
      </c>
      <c r="L30449" s="14" t="str">
        <v/>
      </c>
      <c r="O30449" s="14" t="str">
        <v/>
      </c>
      <c r="P30449" s="14" t="str">
        <f ca="1"/>
        <v>Low Cap</v>
      </c>
    </row>
    <row r="30450" spans="11:16">
      <c r="K30450" s="14" t="str">
        <v/>
      </c>
      <c r="L30450" s="14" t="str">
        <v/>
      </c>
      <c r="O30450" s="14" t="str">
        <v/>
      </c>
      <c r="P30450" s="14" t="str">
        <f ca="1"/>
        <v>Low Cap</v>
      </c>
    </row>
    <row r="30451" spans="11:16">
      <c r="K30451" s="14" t="str">
        <v/>
      </c>
      <c r="L30451" s="14" t="str">
        <v/>
      </c>
      <c r="O30451" s="14" t="str">
        <v/>
      </c>
      <c r="P30451" s="14" t="str">
        <f ca="1"/>
        <v>Low Cap</v>
      </c>
    </row>
    <row r="30452" spans="11:16">
      <c r="K30452" s="14" t="str">
        <v/>
      </c>
      <c r="L30452" s="14" t="str">
        <v/>
      </c>
      <c r="O30452" s="14" t="str">
        <v/>
      </c>
      <c r="P30452" s="14" t="str">
        <f ca="1"/>
        <v>Low Cap</v>
      </c>
    </row>
    <row r="30453" spans="11:16">
      <c r="K30453" s="14" t="str">
        <v/>
      </c>
      <c r="L30453" s="14" t="str">
        <v/>
      </c>
      <c r="O30453" s="14" t="str">
        <v/>
      </c>
      <c r="P30453" s="14" t="str">
        <f ca="1"/>
        <v>Low Cap</v>
      </c>
    </row>
    <row r="30454" spans="11:16">
      <c r="K30454" s="14" t="str">
        <v/>
      </c>
      <c r="L30454" s="14" t="str">
        <v/>
      </c>
      <c r="O30454" s="14" t="str">
        <v/>
      </c>
      <c r="P30454" s="14" t="str">
        <f ca="1"/>
        <v>Low Cap</v>
      </c>
    </row>
    <row r="30455" spans="11:16">
      <c r="K30455" s="14" t="str">
        <v/>
      </c>
      <c r="L30455" s="14" t="str">
        <v/>
      </c>
      <c r="O30455" s="14" t="str">
        <v/>
      </c>
      <c r="P30455" s="14" t="str">
        <f ca="1"/>
        <v>Low Cap</v>
      </c>
    </row>
    <row r="30456" spans="11:16">
      <c r="K30456" s="14" t="str">
        <v/>
      </c>
      <c r="L30456" s="14" t="str">
        <v/>
      </c>
      <c r="O30456" s="14" t="str">
        <v/>
      </c>
      <c r="P30456" s="14" t="str">
        <f ca="1"/>
        <v>Low Cap</v>
      </c>
    </row>
    <row r="30457" spans="11:16">
      <c r="K30457" s="14" t="str">
        <v/>
      </c>
      <c r="L30457" s="14" t="str">
        <v/>
      </c>
      <c r="O30457" s="14" t="str">
        <v/>
      </c>
      <c r="P30457" s="14" t="str">
        <f ca="1"/>
        <v>Low Cap</v>
      </c>
    </row>
    <row r="30458" spans="11:16">
      <c r="K30458" s="14" t="str">
        <v/>
      </c>
      <c r="L30458" s="14" t="str">
        <v/>
      </c>
      <c r="O30458" s="14" t="str">
        <v/>
      </c>
      <c r="P30458" s="14" t="str">
        <f ca="1"/>
        <v>Low Cap</v>
      </c>
    </row>
    <row r="30459" spans="11:16">
      <c r="K30459" s="14" t="str">
        <v/>
      </c>
      <c r="L30459" s="14" t="str">
        <v/>
      </c>
      <c r="O30459" s="14" t="str">
        <v/>
      </c>
      <c r="P30459" s="14" t="str">
        <f ca="1"/>
        <v>Low Cap</v>
      </c>
    </row>
    <row r="30460" spans="11:16">
      <c r="K30460" s="14" t="str">
        <v/>
      </c>
      <c r="L30460" s="14" t="str">
        <v/>
      </c>
      <c r="O30460" s="14" t="str">
        <v/>
      </c>
      <c r="P30460" s="14" t="str">
        <f ca="1"/>
        <v>Low Cap</v>
      </c>
    </row>
    <row r="30461" spans="11:16">
      <c r="K30461" s="14" t="str">
        <v/>
      </c>
      <c r="L30461" s="14" t="str">
        <v/>
      </c>
      <c r="O30461" s="14" t="str">
        <v/>
      </c>
      <c r="P30461" s="14" t="str">
        <f ca="1"/>
        <v>Low Cap</v>
      </c>
    </row>
    <row r="30462" spans="11:16">
      <c r="K30462" s="14" t="str">
        <v/>
      </c>
      <c r="L30462" s="14" t="str">
        <v/>
      </c>
      <c r="O30462" s="14" t="str">
        <v/>
      </c>
      <c r="P30462" s="14" t="str">
        <f ca="1"/>
        <v>Low Cap</v>
      </c>
    </row>
    <row r="30463" spans="11:16">
      <c r="K30463" s="14" t="str">
        <v/>
      </c>
      <c r="L30463" s="14" t="str">
        <v/>
      </c>
      <c r="O30463" s="14" t="str">
        <v/>
      </c>
      <c r="P30463" s="14" t="str">
        <f ca="1"/>
        <v>Low Cap</v>
      </c>
    </row>
    <row r="30464" spans="11:16">
      <c r="K30464" s="14" t="str">
        <v/>
      </c>
      <c r="L30464" s="14" t="str">
        <v/>
      </c>
      <c r="O30464" s="14" t="str">
        <v/>
      </c>
      <c r="P30464" s="14" t="str">
        <f ca="1"/>
        <v>Low Cap</v>
      </c>
    </row>
    <row r="30465" spans="11:16">
      <c r="K30465" s="14" t="str">
        <v/>
      </c>
      <c r="L30465" s="14" t="str">
        <v/>
      </c>
      <c r="O30465" s="14" t="str">
        <v/>
      </c>
      <c r="P30465" s="14" t="str">
        <f ca="1"/>
        <v>Low Cap</v>
      </c>
    </row>
    <row r="30466" spans="11:16">
      <c r="K30466" s="14" t="str">
        <v/>
      </c>
      <c r="L30466" s="14" t="str">
        <v/>
      </c>
      <c r="O30466" s="14" t="str">
        <v/>
      </c>
      <c r="P30466" s="14" t="str">
        <f ca="1"/>
        <v>Low Cap</v>
      </c>
    </row>
    <row r="30467" spans="11:16">
      <c r="K30467" s="14" t="str">
        <v/>
      </c>
      <c r="L30467" s="14" t="str">
        <v/>
      </c>
      <c r="O30467" s="14" t="str">
        <v/>
      </c>
      <c r="P30467" s="14" t="str">
        <f ca="1"/>
        <v>Low Cap</v>
      </c>
    </row>
    <row r="30468" spans="11:16">
      <c r="K30468" s="14" t="str">
        <v/>
      </c>
      <c r="L30468" s="14" t="str">
        <v/>
      </c>
      <c r="O30468" s="14" t="str">
        <v/>
      </c>
      <c r="P30468" s="14" t="str">
        <f ca="1"/>
        <v>Low Cap</v>
      </c>
    </row>
    <row r="30469" spans="11:16">
      <c r="K30469" s="14" t="str">
        <v/>
      </c>
      <c r="L30469" s="14" t="str">
        <v/>
      </c>
      <c r="O30469" s="14" t="str">
        <v/>
      </c>
      <c r="P30469" s="14" t="str">
        <f ca="1"/>
        <v>Low Cap</v>
      </c>
    </row>
    <row r="30470" spans="11:16">
      <c r="K30470" s="14" t="str">
        <v/>
      </c>
      <c r="L30470" s="14" t="str">
        <v/>
      </c>
      <c r="O30470" s="14" t="str">
        <v/>
      </c>
      <c r="P30470" s="14" t="str">
        <f ca="1"/>
        <v>Low Cap</v>
      </c>
    </row>
    <row r="30471" spans="11:16">
      <c r="K30471" s="14" t="str">
        <v/>
      </c>
      <c r="L30471" s="14" t="str">
        <v/>
      </c>
      <c r="O30471" s="14" t="str">
        <v/>
      </c>
      <c r="P30471" s="14" t="str">
        <f ca="1"/>
        <v>Low Cap</v>
      </c>
    </row>
    <row r="30472" spans="11:16">
      <c r="K30472" s="14" t="str">
        <v/>
      </c>
      <c r="L30472" s="14" t="str">
        <v/>
      </c>
      <c r="O30472" s="14" t="str">
        <v/>
      </c>
      <c r="P30472" s="14" t="str">
        <f ca="1"/>
        <v>Low Cap</v>
      </c>
    </row>
    <row r="30473" spans="11:16">
      <c r="K30473" s="14" t="str">
        <v/>
      </c>
      <c r="L30473" s="14" t="str">
        <v/>
      </c>
      <c r="O30473" s="14" t="str">
        <v/>
      </c>
      <c r="P30473" s="14" t="str">
        <f ca="1"/>
        <v>Low Cap</v>
      </c>
    </row>
    <row r="30474" spans="11:16">
      <c r="K30474" s="14" t="str">
        <v/>
      </c>
      <c r="L30474" s="14" t="str">
        <v/>
      </c>
      <c r="O30474" s="14" t="str">
        <v/>
      </c>
      <c r="P30474" s="14" t="str">
        <f ca="1"/>
        <v>Low Cap</v>
      </c>
    </row>
    <row r="30475" spans="11:16">
      <c r="K30475" s="14" t="str">
        <v/>
      </c>
      <c r="L30475" s="14" t="str">
        <v/>
      </c>
      <c r="O30475" s="14" t="str">
        <v/>
      </c>
      <c r="P30475" s="14" t="str">
        <f ca="1"/>
        <v>Low Cap</v>
      </c>
    </row>
    <row r="30476" spans="11:16">
      <c r="K30476" s="14" t="str">
        <v/>
      </c>
      <c r="L30476" s="14" t="str">
        <v/>
      </c>
      <c r="O30476" s="14" t="str">
        <v/>
      </c>
      <c r="P30476" s="14" t="str">
        <f ca="1"/>
        <v>Low Cap</v>
      </c>
    </row>
    <row r="30477" spans="11:16">
      <c r="K30477" s="14" t="str">
        <v/>
      </c>
      <c r="L30477" s="14" t="str">
        <v/>
      </c>
      <c r="O30477" s="14" t="str">
        <v/>
      </c>
      <c r="P30477" s="14" t="str">
        <f ca="1"/>
        <v>Low Cap</v>
      </c>
    </row>
    <row r="30478" spans="11:16">
      <c r="K30478" s="14" t="str">
        <v/>
      </c>
      <c r="L30478" s="14" t="str">
        <v/>
      </c>
      <c r="O30478" s="14" t="str">
        <v/>
      </c>
      <c r="P30478" s="14" t="str">
        <f ca="1"/>
        <v>Low Cap</v>
      </c>
    </row>
    <row r="30479" spans="11:16">
      <c r="K30479" s="14" t="str">
        <v/>
      </c>
      <c r="L30479" s="14" t="str">
        <v/>
      </c>
      <c r="O30479" s="14" t="str">
        <v/>
      </c>
      <c r="P30479" s="14" t="str">
        <f ca="1"/>
        <v>Low Cap</v>
      </c>
    </row>
    <row r="30480" spans="11:16">
      <c r="K30480" s="14" t="str">
        <v/>
      </c>
      <c r="L30480" s="14" t="str">
        <v/>
      </c>
      <c r="O30480" s="14" t="str">
        <v/>
      </c>
      <c r="P30480" s="14" t="str">
        <f ca="1"/>
        <v>Low Cap</v>
      </c>
    </row>
    <row r="30481" spans="11:16">
      <c r="K30481" s="14" t="str">
        <v/>
      </c>
      <c r="L30481" s="14" t="str">
        <v/>
      </c>
      <c r="O30481" s="14" t="str">
        <v/>
      </c>
      <c r="P30481" s="14" t="str">
        <f ca="1"/>
        <v>Low Cap</v>
      </c>
    </row>
    <row r="30482" spans="11:16">
      <c r="K30482" s="14" t="str">
        <v/>
      </c>
      <c r="L30482" s="14" t="str">
        <v/>
      </c>
      <c r="O30482" s="14" t="str">
        <v/>
      </c>
      <c r="P30482" s="14" t="str">
        <f ca="1"/>
        <v>Low Cap</v>
      </c>
    </row>
    <row r="30483" spans="11:16">
      <c r="K30483" s="14" t="str">
        <v/>
      </c>
      <c r="L30483" s="14" t="str">
        <v/>
      </c>
      <c r="O30483" s="14" t="str">
        <v/>
      </c>
      <c r="P30483" s="14" t="str">
        <f ca="1"/>
        <v>Low Cap</v>
      </c>
    </row>
    <row r="30484" spans="11:16">
      <c r="K30484" s="14" t="str">
        <v/>
      </c>
      <c r="L30484" s="14" t="str">
        <v/>
      </c>
      <c r="O30484" s="14" t="str">
        <v/>
      </c>
      <c r="P30484" s="14" t="str">
        <f ca="1"/>
        <v>Low Cap</v>
      </c>
    </row>
    <row r="30485" spans="11:16">
      <c r="K30485" s="14" t="str">
        <v/>
      </c>
      <c r="L30485" s="14" t="str">
        <v/>
      </c>
      <c r="O30485" s="14" t="str">
        <v/>
      </c>
      <c r="P30485" s="14" t="str">
        <f ca="1"/>
        <v>Low Cap</v>
      </c>
    </row>
    <row r="30486" spans="11:16">
      <c r="K30486" s="14" t="str">
        <v/>
      </c>
      <c r="L30486" s="14" t="str">
        <v/>
      </c>
      <c r="O30486" s="14" t="str">
        <v/>
      </c>
      <c r="P30486" s="14" t="str">
        <f ca="1"/>
        <v>Low Cap</v>
      </c>
    </row>
    <row r="30487" spans="11:16">
      <c r="K30487" s="14" t="str">
        <v/>
      </c>
      <c r="L30487" s="14" t="str">
        <v/>
      </c>
      <c r="O30487" s="14" t="str">
        <v/>
      </c>
      <c r="P30487" s="14" t="str">
        <f ca="1"/>
        <v>Low Cap</v>
      </c>
    </row>
    <row r="30488" spans="11:16">
      <c r="K30488" s="14" t="str">
        <v/>
      </c>
      <c r="L30488" s="14" t="str">
        <v/>
      </c>
      <c r="O30488" s="14" t="str">
        <v/>
      </c>
      <c r="P30488" s="14" t="str">
        <f ca="1"/>
        <v>Low Cap</v>
      </c>
    </row>
    <row r="30489" spans="11:16">
      <c r="K30489" s="14" t="str">
        <v/>
      </c>
      <c r="L30489" s="14" t="str">
        <v/>
      </c>
      <c r="O30489" s="14" t="str">
        <v/>
      </c>
      <c r="P30489" s="14" t="str">
        <f ca="1"/>
        <v>Low Cap</v>
      </c>
    </row>
    <row r="30490" spans="11:16">
      <c r="K30490" s="14" t="str">
        <v/>
      </c>
      <c r="L30490" s="14" t="str">
        <v/>
      </c>
      <c r="O30490" s="14" t="str">
        <v/>
      </c>
      <c r="P30490" s="14" t="str">
        <f ca="1"/>
        <v>Low Cap</v>
      </c>
    </row>
    <row r="30491" spans="11:16">
      <c r="K30491" s="14" t="str">
        <v/>
      </c>
      <c r="L30491" s="14" t="str">
        <v/>
      </c>
      <c r="O30491" s="14" t="str">
        <v/>
      </c>
      <c r="P30491" s="14" t="str">
        <f ca="1"/>
        <v>Low Cap</v>
      </c>
    </row>
    <row r="30492" spans="11:16">
      <c r="K30492" s="14" t="str">
        <v/>
      </c>
      <c r="L30492" s="14" t="str">
        <v/>
      </c>
      <c r="O30492" s="14" t="str">
        <v/>
      </c>
      <c r="P30492" s="14" t="str">
        <f ca="1"/>
        <v>Low Cap</v>
      </c>
    </row>
    <row r="30493" spans="11:16">
      <c r="K30493" s="14" t="str">
        <v/>
      </c>
      <c r="L30493" s="14" t="str">
        <v/>
      </c>
      <c r="O30493" s="14" t="str">
        <v/>
      </c>
      <c r="P30493" s="14" t="str">
        <f ca="1"/>
        <v>Low Cap</v>
      </c>
    </row>
    <row r="30494" spans="11:16">
      <c r="K30494" s="14" t="str">
        <v/>
      </c>
      <c r="L30494" s="14" t="str">
        <v/>
      </c>
      <c r="O30494" s="14" t="str">
        <v/>
      </c>
      <c r="P30494" s="14" t="str">
        <f ca="1"/>
        <v>Low Cap</v>
      </c>
    </row>
    <row r="30495" spans="11:16">
      <c r="K30495" s="14" t="str">
        <v/>
      </c>
      <c r="L30495" s="14" t="str">
        <v/>
      </c>
      <c r="O30495" s="14" t="str">
        <v/>
      </c>
      <c r="P30495" s="14" t="str">
        <f ca="1"/>
        <v>Low Cap</v>
      </c>
    </row>
    <row r="30496" spans="11:16">
      <c r="K30496" s="14" t="str">
        <v/>
      </c>
      <c r="L30496" s="14" t="str">
        <v/>
      </c>
      <c r="O30496" s="14" t="str">
        <v/>
      </c>
      <c r="P30496" s="14" t="str">
        <f ca="1"/>
        <v>Low Cap</v>
      </c>
    </row>
    <row r="30497" spans="11:16">
      <c r="K30497" s="14" t="str">
        <v/>
      </c>
      <c r="L30497" s="14" t="str">
        <v/>
      </c>
      <c r="O30497" s="14" t="str">
        <v/>
      </c>
      <c r="P30497" s="14" t="str">
        <f ca="1"/>
        <v>Low Cap</v>
      </c>
    </row>
    <row r="30498" spans="11:16">
      <c r="K30498" s="14" t="str">
        <v/>
      </c>
      <c r="L30498" s="14" t="str">
        <v/>
      </c>
      <c r="O30498" s="14" t="str">
        <v/>
      </c>
      <c r="P30498" s="14" t="str">
        <f ca="1"/>
        <v>Low Cap</v>
      </c>
    </row>
    <row r="30499" spans="11:16">
      <c r="K30499" s="14" t="str">
        <v/>
      </c>
      <c r="L30499" s="14" t="str">
        <v/>
      </c>
      <c r="O30499" s="14" t="str">
        <v/>
      </c>
      <c r="P30499" s="14" t="str">
        <f ca="1"/>
        <v>Low Cap</v>
      </c>
    </row>
    <row r="30500" spans="11:16">
      <c r="K30500" s="14" t="str">
        <v/>
      </c>
      <c r="L30500" s="14" t="str">
        <v/>
      </c>
      <c r="O30500" s="14" t="str">
        <v/>
      </c>
      <c r="P30500" s="14" t="str">
        <f ca="1"/>
        <v>Low Cap</v>
      </c>
    </row>
    <row r="30501" spans="11:16">
      <c r="K30501" s="14" t="str">
        <v/>
      </c>
      <c r="L30501" s="14" t="str">
        <v/>
      </c>
      <c r="O30501" s="14" t="str">
        <v/>
      </c>
      <c r="P30501" s="14" t="str">
        <f ca="1"/>
        <v>Low Cap</v>
      </c>
    </row>
    <row r="30502" spans="11:16">
      <c r="K30502" s="14" t="str">
        <v/>
      </c>
      <c r="L30502" s="14" t="str">
        <v/>
      </c>
      <c r="O30502" s="14" t="str">
        <v/>
      </c>
      <c r="P30502" s="14" t="str">
        <f ca="1"/>
        <v>Low Cap</v>
      </c>
    </row>
    <row r="30503" spans="11:16">
      <c r="K30503" s="14" t="str">
        <v/>
      </c>
      <c r="L30503" s="14" t="str">
        <v/>
      </c>
      <c r="O30503" s="14" t="str">
        <v/>
      </c>
      <c r="P30503" s="14" t="str">
        <f ca="1"/>
        <v>Low Cap</v>
      </c>
    </row>
    <row r="30504" spans="11:16">
      <c r="K30504" s="14" t="str">
        <v/>
      </c>
      <c r="L30504" s="14" t="str">
        <v/>
      </c>
      <c r="O30504" s="14" t="str">
        <v/>
      </c>
      <c r="P30504" s="14" t="str">
        <f ca="1"/>
        <v>Low Cap</v>
      </c>
    </row>
    <row r="30505" spans="11:16">
      <c r="K30505" s="14" t="str">
        <v/>
      </c>
      <c r="L30505" s="14" t="str">
        <v/>
      </c>
      <c r="O30505" s="14" t="str">
        <v/>
      </c>
      <c r="P30505" s="14" t="str">
        <f ca="1"/>
        <v>Low Cap</v>
      </c>
    </row>
    <row r="30506" spans="11:16">
      <c r="K30506" s="14" t="str">
        <v/>
      </c>
      <c r="L30506" s="14" t="str">
        <v/>
      </c>
      <c r="O30506" s="14" t="str">
        <v/>
      </c>
      <c r="P30506" s="14" t="str">
        <f ca="1"/>
        <v>Low Cap</v>
      </c>
    </row>
    <row r="30507" spans="11:16">
      <c r="K30507" s="14" t="str">
        <v/>
      </c>
      <c r="L30507" s="14" t="str">
        <v/>
      </c>
      <c r="O30507" s="14" t="str">
        <v/>
      </c>
      <c r="P30507" s="14" t="str">
        <f ca="1"/>
        <v>Low Cap</v>
      </c>
    </row>
    <row r="30508" spans="11:16">
      <c r="K30508" s="14" t="str">
        <v/>
      </c>
      <c r="L30508" s="14" t="str">
        <v/>
      </c>
      <c r="O30508" s="14" t="str">
        <v/>
      </c>
      <c r="P30508" s="14" t="str">
        <f ca="1"/>
        <v>Low Cap</v>
      </c>
    </row>
    <row r="30509" spans="11:16">
      <c r="K30509" s="14" t="str">
        <v/>
      </c>
      <c r="L30509" s="14" t="str">
        <v/>
      </c>
      <c r="O30509" s="14" t="str">
        <v/>
      </c>
      <c r="P30509" s="14" t="str">
        <f ca="1"/>
        <v>Low Cap</v>
      </c>
    </row>
    <row r="30510" spans="11:16">
      <c r="K30510" s="14" t="str">
        <v/>
      </c>
      <c r="L30510" s="14" t="str">
        <v/>
      </c>
      <c r="O30510" s="14" t="str">
        <v/>
      </c>
      <c r="P30510" s="14" t="str">
        <f ca="1"/>
        <v>Low Cap</v>
      </c>
    </row>
    <row r="30511" spans="11:16">
      <c r="K30511" s="14" t="str">
        <v/>
      </c>
      <c r="L30511" s="14" t="str">
        <v/>
      </c>
      <c r="O30511" s="14" t="str">
        <v/>
      </c>
      <c r="P30511" s="14" t="str">
        <f ca="1"/>
        <v>Low Cap</v>
      </c>
    </row>
    <row r="30512" spans="11:16">
      <c r="K30512" s="14" t="str">
        <v/>
      </c>
      <c r="L30512" s="14" t="str">
        <v/>
      </c>
      <c r="O30512" s="14" t="str">
        <v/>
      </c>
      <c r="P30512" s="14" t="str">
        <f ca="1"/>
        <v>Low Cap</v>
      </c>
    </row>
    <row r="30513" spans="11:16">
      <c r="K30513" s="14" t="str">
        <v/>
      </c>
      <c r="L30513" s="14" t="str">
        <v/>
      </c>
      <c r="O30513" s="14" t="str">
        <v/>
      </c>
      <c r="P30513" s="14" t="str">
        <f ca="1"/>
        <v>Low Cap</v>
      </c>
    </row>
    <row r="30514" spans="11:16">
      <c r="K30514" s="14" t="str">
        <v/>
      </c>
      <c r="L30514" s="14" t="str">
        <v/>
      </c>
      <c r="O30514" s="14" t="str">
        <v/>
      </c>
      <c r="P30514" s="14" t="str">
        <f ca="1"/>
        <v>Low Cap</v>
      </c>
    </row>
    <row r="30515" spans="11:16">
      <c r="K30515" s="14" t="str">
        <v/>
      </c>
      <c r="L30515" s="14" t="str">
        <v/>
      </c>
      <c r="O30515" s="14" t="str">
        <v/>
      </c>
      <c r="P30515" s="14" t="str">
        <f ca="1"/>
        <v>Low Cap</v>
      </c>
    </row>
    <row r="30516" spans="11:16">
      <c r="K30516" s="14" t="str">
        <v/>
      </c>
      <c r="L30516" s="14" t="str">
        <v/>
      </c>
      <c r="O30516" s="14" t="str">
        <v/>
      </c>
      <c r="P30516" s="14" t="str">
        <f ca="1"/>
        <v>Low Cap</v>
      </c>
    </row>
    <row r="30517" spans="11:16">
      <c r="K30517" s="14" t="str">
        <v/>
      </c>
      <c r="L30517" s="14" t="str">
        <v/>
      </c>
      <c r="O30517" s="14" t="str">
        <v/>
      </c>
      <c r="P30517" s="14" t="str">
        <f ca="1"/>
        <v>Low Cap</v>
      </c>
    </row>
    <row r="30518" spans="11:16">
      <c r="K30518" s="14" t="str">
        <v/>
      </c>
      <c r="L30518" s="14" t="str">
        <v/>
      </c>
      <c r="O30518" s="14" t="str">
        <v/>
      </c>
      <c r="P30518" s="14" t="str">
        <f ca="1"/>
        <v>Low Cap</v>
      </c>
    </row>
    <row r="30519" spans="11:16">
      <c r="K30519" s="14" t="str">
        <v/>
      </c>
      <c r="L30519" s="14" t="str">
        <v/>
      </c>
      <c r="O30519" s="14" t="str">
        <v/>
      </c>
      <c r="P30519" s="14" t="str">
        <f ca="1"/>
        <v>Low Cap</v>
      </c>
    </row>
    <row r="30520" spans="11:16">
      <c r="K30520" s="14" t="str">
        <v/>
      </c>
      <c r="L30520" s="14" t="str">
        <v/>
      </c>
      <c r="O30520" s="14" t="str">
        <v/>
      </c>
      <c r="P30520" s="14" t="str">
        <f ca="1"/>
        <v>Low Cap</v>
      </c>
    </row>
    <row r="30521" spans="11:16">
      <c r="K30521" s="14" t="str">
        <v/>
      </c>
      <c r="L30521" s="14" t="str">
        <v/>
      </c>
      <c r="O30521" s="14" t="str">
        <v/>
      </c>
      <c r="P30521" s="14" t="str">
        <f ca="1"/>
        <v>Low Cap</v>
      </c>
    </row>
    <row r="30522" spans="11:16">
      <c r="K30522" s="14" t="str">
        <v/>
      </c>
      <c r="L30522" s="14" t="str">
        <v/>
      </c>
      <c r="O30522" s="14" t="str">
        <v/>
      </c>
      <c r="P30522" s="14" t="str">
        <f ca="1"/>
        <v>Low Cap</v>
      </c>
    </row>
    <row r="30523" spans="11:16">
      <c r="K30523" s="14" t="str">
        <v/>
      </c>
      <c r="L30523" s="14" t="str">
        <v/>
      </c>
      <c r="O30523" s="14" t="str">
        <v/>
      </c>
      <c r="P30523" s="14" t="str">
        <f ca="1"/>
        <v>Low Cap</v>
      </c>
    </row>
    <row r="30524" spans="11:16">
      <c r="K30524" s="14" t="str">
        <v/>
      </c>
      <c r="L30524" s="14" t="str">
        <v/>
      </c>
      <c r="O30524" s="14" t="str">
        <v/>
      </c>
      <c r="P30524" s="14" t="str">
        <f ca="1"/>
        <v>Low Cap</v>
      </c>
    </row>
    <row r="30525" spans="11:16">
      <c r="K30525" s="14" t="str">
        <v/>
      </c>
      <c r="L30525" s="14" t="str">
        <v/>
      </c>
      <c r="O30525" s="14" t="str">
        <v/>
      </c>
      <c r="P30525" s="14" t="str">
        <f ca="1"/>
        <v>Low Cap</v>
      </c>
    </row>
    <row r="30526" spans="11:16">
      <c r="K30526" s="14" t="str">
        <v/>
      </c>
      <c r="L30526" s="14" t="str">
        <v/>
      </c>
      <c r="O30526" s="14" t="str">
        <v/>
      </c>
      <c r="P30526" s="14" t="str">
        <f ca="1"/>
        <v>Low Cap</v>
      </c>
    </row>
    <row r="30527" spans="11:16">
      <c r="K30527" s="14" t="str">
        <v/>
      </c>
      <c r="L30527" s="14" t="str">
        <v/>
      </c>
      <c r="O30527" s="14" t="str">
        <v/>
      </c>
      <c r="P30527" s="14" t="str">
        <f ca="1"/>
        <v>Low Cap</v>
      </c>
    </row>
    <row r="30528" spans="11:16">
      <c r="K30528" s="14" t="str">
        <v/>
      </c>
      <c r="L30528" s="14" t="str">
        <v/>
      </c>
      <c r="O30528" s="14" t="str">
        <v/>
      </c>
      <c r="P30528" s="14" t="str">
        <f ca="1"/>
        <v>Low Cap</v>
      </c>
    </row>
    <row r="30529" spans="11:16">
      <c r="K30529" s="14" t="str">
        <v/>
      </c>
      <c r="L30529" s="14" t="str">
        <v/>
      </c>
      <c r="O30529" s="14" t="str">
        <v/>
      </c>
      <c r="P30529" s="14" t="str">
        <f ca="1"/>
        <v>Low Cap</v>
      </c>
    </row>
    <row r="30530" spans="11:16">
      <c r="K30530" s="14" t="str">
        <v/>
      </c>
      <c r="L30530" s="14" t="str">
        <v/>
      </c>
      <c r="O30530" s="14" t="str">
        <v/>
      </c>
      <c r="P30530" s="14" t="str">
        <f ca="1"/>
        <v>Low Cap</v>
      </c>
    </row>
    <row r="30531" spans="11:16">
      <c r="K30531" s="14" t="str">
        <v/>
      </c>
      <c r="L30531" s="14" t="str">
        <v/>
      </c>
      <c r="O30531" s="14" t="str">
        <v/>
      </c>
      <c r="P30531" s="14" t="str">
        <f ca="1"/>
        <v>Low Cap</v>
      </c>
    </row>
    <row r="30532" spans="11:16">
      <c r="K30532" s="14" t="str">
        <v/>
      </c>
      <c r="L30532" s="14" t="str">
        <v/>
      </c>
      <c r="O30532" s="14" t="str">
        <v/>
      </c>
      <c r="P30532" s="14" t="str">
        <f ca="1"/>
        <v>Low Cap</v>
      </c>
    </row>
    <row r="30533" spans="11:16">
      <c r="K30533" s="14" t="str">
        <v/>
      </c>
      <c r="L30533" s="14" t="str">
        <v/>
      </c>
      <c r="O30533" s="14" t="str">
        <v/>
      </c>
      <c r="P30533" s="14" t="str">
        <f ca="1"/>
        <v>Low Cap</v>
      </c>
    </row>
    <row r="30534" spans="11:16">
      <c r="K30534" s="14" t="str">
        <v/>
      </c>
      <c r="L30534" s="14" t="str">
        <v/>
      </c>
      <c r="O30534" s="14" t="str">
        <v/>
      </c>
      <c r="P30534" s="14" t="str">
        <f ca="1"/>
        <v>Low Cap</v>
      </c>
    </row>
    <row r="30535" spans="11:16">
      <c r="K30535" s="14" t="str">
        <v/>
      </c>
      <c r="L30535" s="14" t="str">
        <v/>
      </c>
      <c r="O30535" s="14" t="str">
        <v/>
      </c>
      <c r="P30535" s="14" t="str">
        <f ca="1"/>
        <v>Low Cap</v>
      </c>
    </row>
    <row r="30536" spans="11:16">
      <c r="K30536" s="14" t="str">
        <v/>
      </c>
      <c r="L30536" s="14" t="str">
        <v/>
      </c>
      <c r="O30536" s="14" t="str">
        <v/>
      </c>
      <c r="P30536" s="14" t="str">
        <f ca="1"/>
        <v>Low Cap</v>
      </c>
    </row>
    <row r="30537" spans="11:16">
      <c r="K30537" s="14" t="str">
        <v/>
      </c>
      <c r="L30537" s="14" t="str">
        <v/>
      </c>
      <c r="O30537" s="14" t="str">
        <v/>
      </c>
      <c r="P30537" s="14" t="str">
        <f ca="1"/>
        <v>Low Cap</v>
      </c>
    </row>
    <row r="30538" spans="11:16">
      <c r="K30538" s="14" t="str">
        <v/>
      </c>
      <c r="L30538" s="14" t="str">
        <v/>
      </c>
      <c r="O30538" s="14" t="str">
        <v/>
      </c>
      <c r="P30538" s="14" t="str">
        <f ca="1"/>
        <v>Low Cap</v>
      </c>
    </row>
    <row r="30539" spans="11:16">
      <c r="K30539" s="14" t="str">
        <v/>
      </c>
      <c r="L30539" s="14" t="str">
        <v/>
      </c>
      <c r="O30539" s="14" t="str">
        <v/>
      </c>
      <c r="P30539" s="14" t="str">
        <f ca="1"/>
        <v>Low Cap</v>
      </c>
    </row>
    <row r="30540" spans="11:16">
      <c r="K30540" s="14" t="str">
        <v/>
      </c>
      <c r="L30540" s="14" t="str">
        <v/>
      </c>
      <c r="O30540" s="14" t="str">
        <v/>
      </c>
      <c r="P30540" s="14" t="str">
        <f ca="1"/>
        <v>Low Cap</v>
      </c>
    </row>
    <row r="30541" spans="11:16">
      <c r="K30541" s="14" t="str">
        <v/>
      </c>
      <c r="L30541" s="14" t="str">
        <v/>
      </c>
      <c r="O30541" s="14" t="str">
        <v/>
      </c>
      <c r="P30541" s="14" t="str">
        <f ca="1"/>
        <v>Low Cap</v>
      </c>
    </row>
    <row r="30542" spans="11:16">
      <c r="K30542" s="14" t="str">
        <v/>
      </c>
      <c r="L30542" s="14" t="str">
        <v/>
      </c>
      <c r="O30542" s="14" t="str">
        <v/>
      </c>
      <c r="P30542" s="14" t="str">
        <f ca="1"/>
        <v>Low Cap</v>
      </c>
    </row>
    <row r="30543" spans="11:16">
      <c r="K30543" s="14" t="str">
        <v/>
      </c>
      <c r="L30543" s="14" t="str">
        <v/>
      </c>
      <c r="O30543" s="14" t="str">
        <v/>
      </c>
      <c r="P30543" s="14" t="str">
        <f ca="1"/>
        <v>Low Cap</v>
      </c>
    </row>
    <row r="30544" spans="11:16">
      <c r="K30544" s="14" t="str">
        <v/>
      </c>
      <c r="L30544" s="14" t="str">
        <v/>
      </c>
      <c r="O30544" s="14" t="str">
        <v/>
      </c>
      <c r="P30544" s="14" t="str">
        <f ca="1"/>
        <v>Low Cap</v>
      </c>
    </row>
    <row r="30545" spans="11:16">
      <c r="K30545" s="14" t="str">
        <v/>
      </c>
      <c r="L30545" s="14" t="str">
        <v/>
      </c>
      <c r="O30545" s="14" t="str">
        <v/>
      </c>
      <c r="P30545" s="14" t="str">
        <f ca="1"/>
        <v>Low Cap</v>
      </c>
    </row>
    <row r="30546" spans="11:16">
      <c r="K30546" s="14" t="str">
        <v/>
      </c>
      <c r="L30546" s="14" t="str">
        <v/>
      </c>
      <c r="O30546" s="14" t="str">
        <v/>
      </c>
      <c r="P30546" s="14" t="str">
        <f ca="1"/>
        <v>Low Cap</v>
      </c>
    </row>
    <row r="30547" spans="11:16">
      <c r="K30547" s="14" t="str">
        <v/>
      </c>
      <c r="L30547" s="14" t="str">
        <v/>
      </c>
      <c r="O30547" s="14" t="str">
        <v/>
      </c>
      <c r="P30547" s="14" t="str">
        <f ca="1"/>
        <v>Low Cap</v>
      </c>
    </row>
    <row r="30548" spans="11:16">
      <c r="K30548" s="14" t="str">
        <v/>
      </c>
      <c r="L30548" s="14" t="str">
        <v/>
      </c>
      <c r="O30548" s="14" t="str">
        <v/>
      </c>
      <c r="P30548" s="14" t="str">
        <f ca="1"/>
        <v>Low Cap</v>
      </c>
    </row>
    <row r="30549" spans="11:16">
      <c r="K30549" s="14" t="str">
        <v/>
      </c>
      <c r="L30549" s="14" t="str">
        <v/>
      </c>
      <c r="O30549" s="14" t="str">
        <v/>
      </c>
      <c r="P30549" s="14" t="str">
        <f ca="1"/>
        <v>Low Cap</v>
      </c>
    </row>
    <row r="30550" spans="11:16">
      <c r="K30550" s="14" t="str">
        <v/>
      </c>
      <c r="L30550" s="14" t="str">
        <v/>
      </c>
      <c r="O30550" s="14" t="str">
        <v/>
      </c>
      <c r="P30550" s="14" t="str">
        <f ca="1"/>
        <v>Low Cap</v>
      </c>
    </row>
    <row r="30551" spans="11:16">
      <c r="K30551" s="14" t="str">
        <v/>
      </c>
      <c r="L30551" s="14" t="str">
        <v/>
      </c>
      <c r="O30551" s="14" t="str">
        <v/>
      </c>
      <c r="P30551" s="14" t="str">
        <f ca="1"/>
        <v>Low Cap</v>
      </c>
    </row>
    <row r="30552" spans="11:16">
      <c r="K30552" s="14" t="str">
        <v/>
      </c>
      <c r="L30552" s="14" t="str">
        <v/>
      </c>
      <c r="O30552" s="14" t="str">
        <v/>
      </c>
      <c r="P30552" s="14" t="str">
        <f ca="1"/>
        <v>Low Cap</v>
      </c>
    </row>
    <row r="30553" spans="11:16">
      <c r="K30553" s="14" t="str">
        <v/>
      </c>
      <c r="L30553" s="14" t="str">
        <v/>
      </c>
      <c r="O30553" s="14" t="str">
        <v/>
      </c>
      <c r="P30553" s="14" t="str">
        <f ca="1"/>
        <v>Low Cap</v>
      </c>
    </row>
    <row r="30554" spans="11:16">
      <c r="K30554" s="14" t="str">
        <v/>
      </c>
      <c r="L30554" s="14" t="str">
        <v/>
      </c>
      <c r="O30554" s="14" t="str">
        <v/>
      </c>
      <c r="P30554" s="14" t="str">
        <f ca="1"/>
        <v>Low Cap</v>
      </c>
    </row>
    <row r="30555" spans="11:16">
      <c r="K30555" s="14" t="str">
        <v/>
      </c>
      <c r="L30555" s="14" t="str">
        <v/>
      </c>
      <c r="O30555" s="14" t="str">
        <v/>
      </c>
      <c r="P30555" s="14" t="str">
        <f ca="1"/>
        <v>Low Cap</v>
      </c>
    </row>
    <row r="30556" spans="11:16">
      <c r="K30556" s="14" t="str">
        <v/>
      </c>
      <c r="L30556" s="14" t="str">
        <v/>
      </c>
      <c r="O30556" s="14" t="str">
        <v/>
      </c>
      <c r="P30556" s="14" t="str">
        <f ca="1"/>
        <v>Low Cap</v>
      </c>
    </row>
    <row r="30557" spans="11:16">
      <c r="K30557" s="14" t="str">
        <v/>
      </c>
      <c r="L30557" s="14" t="str">
        <v/>
      </c>
      <c r="O30557" s="14" t="str">
        <v/>
      </c>
      <c r="P30557" s="14" t="str">
        <f ca="1"/>
        <v>Low Cap</v>
      </c>
    </row>
    <row r="30558" spans="11:16">
      <c r="K30558" s="14" t="str">
        <v/>
      </c>
      <c r="L30558" s="14" t="str">
        <v/>
      </c>
      <c r="O30558" s="14" t="str">
        <v/>
      </c>
      <c r="P30558" s="14" t="str">
        <f ca="1"/>
        <v>Low Cap</v>
      </c>
    </row>
    <row r="30559" spans="11:16">
      <c r="K30559" s="14" t="str">
        <v/>
      </c>
      <c r="L30559" s="14" t="str">
        <v/>
      </c>
      <c r="O30559" s="14" t="str">
        <v/>
      </c>
      <c r="P30559" s="14" t="str">
        <f ca="1"/>
        <v>Low Cap</v>
      </c>
    </row>
    <row r="30560" spans="11:16">
      <c r="K30560" s="14" t="str">
        <v/>
      </c>
      <c r="L30560" s="14" t="str">
        <v/>
      </c>
      <c r="O30560" s="14" t="str">
        <v/>
      </c>
      <c r="P30560" s="14" t="str">
        <f ca="1"/>
        <v>Low Cap</v>
      </c>
    </row>
    <row r="30561" spans="11:16">
      <c r="K30561" s="14" t="str">
        <v/>
      </c>
      <c r="L30561" s="14" t="str">
        <v/>
      </c>
      <c r="O30561" s="14" t="str">
        <v/>
      </c>
      <c r="P30561" s="14" t="str">
        <f ca="1"/>
        <v>Low Cap</v>
      </c>
    </row>
    <row r="30562" spans="11:16">
      <c r="K30562" s="14" t="str">
        <v/>
      </c>
      <c r="L30562" s="14" t="str">
        <v/>
      </c>
      <c r="O30562" s="14" t="str">
        <v/>
      </c>
      <c r="P30562" s="14" t="str">
        <f ca="1"/>
        <v>Low Cap</v>
      </c>
    </row>
    <row r="30563" spans="11:16">
      <c r="K30563" s="14" t="str">
        <v/>
      </c>
      <c r="L30563" s="14" t="str">
        <v/>
      </c>
      <c r="O30563" s="14" t="str">
        <v/>
      </c>
      <c r="P30563" s="14" t="str">
        <f ca="1"/>
        <v>Low Cap</v>
      </c>
    </row>
    <row r="30564" spans="11:16">
      <c r="K30564" s="14" t="str">
        <v/>
      </c>
      <c r="L30564" s="14" t="str">
        <v/>
      </c>
      <c r="O30564" s="14" t="str">
        <v/>
      </c>
      <c r="P30564" s="14" t="str">
        <f ca="1"/>
        <v>Low Cap</v>
      </c>
    </row>
    <row r="30565" spans="11:16">
      <c r="K30565" s="14" t="str">
        <v/>
      </c>
      <c r="L30565" s="14" t="str">
        <v/>
      </c>
      <c r="O30565" s="14" t="str">
        <v/>
      </c>
      <c r="P30565" s="14" t="str">
        <f ca="1"/>
        <v>Low Cap</v>
      </c>
    </row>
    <row r="30566" spans="11:16">
      <c r="K30566" s="14" t="str">
        <v/>
      </c>
      <c r="L30566" s="14" t="str">
        <v/>
      </c>
      <c r="O30566" s="14" t="str">
        <v/>
      </c>
      <c r="P30566" s="14" t="str">
        <f ca="1"/>
        <v>Low Cap</v>
      </c>
    </row>
    <row r="30567" spans="11:16">
      <c r="K30567" s="14" t="str">
        <v/>
      </c>
      <c r="L30567" s="14" t="str">
        <v/>
      </c>
      <c r="O30567" s="14" t="str">
        <v/>
      </c>
      <c r="P30567" s="14" t="str">
        <f ca="1"/>
        <v>Low Cap</v>
      </c>
    </row>
    <row r="30568" spans="11:16">
      <c r="K30568" s="14" t="str">
        <v/>
      </c>
      <c r="L30568" s="14" t="str">
        <v/>
      </c>
      <c r="O30568" s="14" t="str">
        <v/>
      </c>
      <c r="P30568" s="14" t="str">
        <f ca="1"/>
        <v>Low Cap</v>
      </c>
    </row>
    <row r="30569" spans="11:16">
      <c r="K30569" s="14" t="str">
        <v/>
      </c>
      <c r="L30569" s="14" t="str">
        <v/>
      </c>
      <c r="O30569" s="14" t="str">
        <v/>
      </c>
      <c r="P30569" s="14" t="str">
        <f ca="1"/>
        <v>Low Cap</v>
      </c>
    </row>
    <row r="30570" spans="11:16">
      <c r="K30570" s="14" t="str">
        <v/>
      </c>
      <c r="L30570" s="14" t="str">
        <v/>
      </c>
      <c r="O30570" s="14" t="str">
        <v/>
      </c>
      <c r="P30570" s="14" t="str">
        <f ca="1"/>
        <v>Low Cap</v>
      </c>
    </row>
    <row r="30571" spans="11:16">
      <c r="K30571" s="14" t="str">
        <v/>
      </c>
      <c r="L30571" s="14" t="str">
        <v/>
      </c>
      <c r="O30571" s="14" t="str">
        <v/>
      </c>
      <c r="P30571" s="14" t="str">
        <f ca="1"/>
        <v>Low Cap</v>
      </c>
    </row>
    <row r="30572" spans="11:16">
      <c r="K30572" s="14" t="str">
        <v/>
      </c>
      <c r="L30572" s="14" t="str">
        <v/>
      </c>
      <c r="O30572" s="14" t="str">
        <v/>
      </c>
      <c r="P30572" s="14" t="str">
        <f ca="1"/>
        <v>Low Cap</v>
      </c>
    </row>
    <row r="30573" spans="11:16">
      <c r="K30573" s="14" t="str">
        <v/>
      </c>
      <c r="L30573" s="14" t="str">
        <v/>
      </c>
      <c r="O30573" s="14" t="str">
        <v/>
      </c>
      <c r="P30573" s="14" t="str">
        <f ca="1"/>
        <v>Low Cap</v>
      </c>
    </row>
    <row r="30574" spans="11:16">
      <c r="K30574" s="14" t="str">
        <v/>
      </c>
      <c r="L30574" s="14" t="str">
        <v/>
      </c>
      <c r="O30574" s="14" t="str">
        <v/>
      </c>
      <c r="P30574" s="14" t="str">
        <f ca="1"/>
        <v>Low Cap</v>
      </c>
    </row>
    <row r="30575" spans="11:16">
      <c r="K30575" s="14" t="str">
        <v/>
      </c>
      <c r="L30575" s="14" t="str">
        <v/>
      </c>
      <c r="O30575" s="14" t="str">
        <v/>
      </c>
      <c r="P30575" s="14" t="str">
        <f ca="1"/>
        <v>Low Cap</v>
      </c>
    </row>
    <row r="30576" spans="11:16">
      <c r="K30576" s="14" t="str">
        <v/>
      </c>
      <c r="L30576" s="14" t="str">
        <v/>
      </c>
      <c r="O30576" s="14" t="str">
        <v/>
      </c>
      <c r="P30576" s="14" t="str">
        <f ca="1"/>
        <v>Low Cap</v>
      </c>
    </row>
    <row r="30577" spans="11:16">
      <c r="K30577" s="14" t="str">
        <v/>
      </c>
      <c r="L30577" s="14" t="str">
        <v/>
      </c>
      <c r="O30577" s="14" t="str">
        <v/>
      </c>
      <c r="P30577" s="14" t="str">
        <f ca="1"/>
        <v>Low Cap</v>
      </c>
    </row>
    <row r="30578" spans="11:16">
      <c r="K30578" s="14" t="str">
        <v/>
      </c>
      <c r="L30578" s="14" t="str">
        <v/>
      </c>
      <c r="O30578" s="14" t="str">
        <v/>
      </c>
      <c r="P30578" s="14" t="str">
        <f ca="1"/>
        <v>Low Cap</v>
      </c>
    </row>
    <row r="30579" spans="11:16">
      <c r="K30579" s="14" t="str">
        <v/>
      </c>
      <c r="L30579" s="14" t="str">
        <v/>
      </c>
      <c r="O30579" s="14" t="str">
        <v/>
      </c>
      <c r="P30579" s="14" t="str">
        <f ca="1"/>
        <v>Low Cap</v>
      </c>
    </row>
    <row r="30580" spans="11:16">
      <c r="K30580" s="14" t="str">
        <v/>
      </c>
      <c r="L30580" s="14" t="str">
        <v/>
      </c>
      <c r="O30580" s="14" t="str">
        <v/>
      </c>
      <c r="P30580" s="14" t="str">
        <f ca="1"/>
        <v>Low Cap</v>
      </c>
    </row>
    <row r="30581" spans="11:16">
      <c r="K30581" s="14" t="str">
        <v/>
      </c>
      <c r="L30581" s="14" t="str">
        <v/>
      </c>
      <c r="O30581" s="14" t="str">
        <v/>
      </c>
      <c r="P30581" s="14" t="str">
        <f ca="1"/>
        <v>Low Cap</v>
      </c>
    </row>
    <row r="30582" spans="11:16">
      <c r="K30582" s="14" t="str">
        <v/>
      </c>
      <c r="L30582" s="14" t="str">
        <v/>
      </c>
      <c r="O30582" s="14" t="str">
        <v/>
      </c>
      <c r="P30582" s="14" t="str">
        <f ca="1"/>
        <v>Low Cap</v>
      </c>
    </row>
    <row r="30583" spans="11:16">
      <c r="K30583" s="14" t="str">
        <v/>
      </c>
      <c r="L30583" s="14" t="str">
        <v/>
      </c>
      <c r="O30583" s="14" t="str">
        <v/>
      </c>
      <c r="P30583" s="14" t="str">
        <f ca="1"/>
        <v>Low Cap</v>
      </c>
    </row>
    <row r="30584" spans="11:16">
      <c r="K30584" s="14" t="str">
        <v/>
      </c>
      <c r="L30584" s="14" t="str">
        <v/>
      </c>
      <c r="O30584" s="14" t="str">
        <v/>
      </c>
      <c r="P30584" s="14" t="str">
        <f ca="1"/>
        <v>Low Cap</v>
      </c>
    </row>
    <row r="30585" spans="11:16">
      <c r="K30585" s="14" t="str">
        <v/>
      </c>
      <c r="L30585" s="14" t="str">
        <v/>
      </c>
      <c r="O30585" s="14" t="str">
        <v/>
      </c>
      <c r="P30585" s="14" t="str">
        <f ca="1"/>
        <v>Low Cap</v>
      </c>
    </row>
    <row r="30586" spans="11:16">
      <c r="K30586" s="14" t="str">
        <v/>
      </c>
      <c r="L30586" s="14" t="str">
        <v/>
      </c>
      <c r="O30586" s="14" t="str">
        <v/>
      </c>
      <c r="P30586" s="14" t="str">
        <f ca="1"/>
        <v>Low Cap</v>
      </c>
    </row>
    <row r="30587" spans="11:16">
      <c r="K30587" s="14" t="str">
        <v/>
      </c>
      <c r="L30587" s="14" t="str">
        <v/>
      </c>
      <c r="O30587" s="14" t="str">
        <v/>
      </c>
      <c r="P30587" s="14" t="str">
        <f ca="1"/>
        <v>Low Cap</v>
      </c>
    </row>
    <row r="30588" spans="11:16">
      <c r="K30588" s="14" t="str">
        <v/>
      </c>
      <c r="L30588" s="14" t="str">
        <v/>
      </c>
      <c r="O30588" s="14" t="str">
        <v/>
      </c>
      <c r="P30588" s="14" t="str">
        <f ca="1"/>
        <v>Low Cap</v>
      </c>
    </row>
    <row r="30589" spans="11:16">
      <c r="K30589" s="14" t="str">
        <v/>
      </c>
      <c r="L30589" s="14" t="str">
        <v/>
      </c>
      <c r="O30589" s="14" t="str">
        <v/>
      </c>
      <c r="P30589" s="14" t="str">
        <f ca="1"/>
        <v>Low Cap</v>
      </c>
    </row>
    <row r="30590" spans="11:16">
      <c r="K30590" s="14" t="str">
        <v/>
      </c>
      <c r="L30590" s="14" t="str">
        <v/>
      </c>
      <c r="O30590" s="14" t="str">
        <v/>
      </c>
      <c r="P30590" s="14" t="str">
        <f ca="1"/>
        <v>Low Cap</v>
      </c>
    </row>
    <row r="30591" spans="11:16">
      <c r="K30591" s="14" t="str">
        <v/>
      </c>
      <c r="L30591" s="14" t="str">
        <v/>
      </c>
      <c r="O30591" s="14" t="str">
        <v/>
      </c>
      <c r="P30591" s="14" t="str">
        <f ca="1"/>
        <v>Low Cap</v>
      </c>
    </row>
    <row r="30592" spans="11:16">
      <c r="K30592" s="14" t="str">
        <v/>
      </c>
      <c r="L30592" s="14" t="str">
        <v/>
      </c>
      <c r="O30592" s="14" t="str">
        <v/>
      </c>
      <c r="P30592" s="14" t="str">
        <f ca="1"/>
        <v>Low Cap</v>
      </c>
    </row>
    <row r="30593" spans="11:16">
      <c r="K30593" s="14" t="str">
        <v/>
      </c>
      <c r="L30593" s="14" t="str">
        <v/>
      </c>
      <c r="O30593" s="14" t="str">
        <v/>
      </c>
      <c r="P30593" s="14" t="str">
        <f ca="1"/>
        <v>Low Cap</v>
      </c>
    </row>
    <row r="30594" spans="11:16">
      <c r="K30594" s="14" t="str">
        <v/>
      </c>
      <c r="L30594" s="14" t="str">
        <v/>
      </c>
      <c r="O30594" s="14" t="str">
        <v/>
      </c>
      <c r="P30594" s="14" t="str">
        <f ca="1"/>
        <v>Low Cap</v>
      </c>
    </row>
    <row r="30595" spans="11:16">
      <c r="K30595" s="14" t="str">
        <v/>
      </c>
      <c r="L30595" s="14" t="str">
        <v/>
      </c>
      <c r="O30595" s="14" t="str">
        <v/>
      </c>
      <c r="P30595" s="14" t="str">
        <f ca="1"/>
        <v>Low Cap</v>
      </c>
    </row>
    <row r="30596" spans="11:16">
      <c r="K30596" s="14" t="str">
        <v/>
      </c>
      <c r="L30596" s="14" t="str">
        <v/>
      </c>
      <c r="O30596" s="14" t="str">
        <v/>
      </c>
      <c r="P30596" s="14" t="str">
        <f ca="1"/>
        <v>Low Cap</v>
      </c>
    </row>
    <row r="30597" spans="11:16">
      <c r="K30597" s="14" t="str">
        <v/>
      </c>
      <c r="L30597" s="14" t="str">
        <v/>
      </c>
      <c r="O30597" s="14" t="str">
        <v/>
      </c>
      <c r="P30597" s="14" t="str">
        <f ca="1"/>
        <v>Low Cap</v>
      </c>
    </row>
    <row r="30598" spans="11:16">
      <c r="K30598" s="14" t="str">
        <v/>
      </c>
      <c r="L30598" s="14" t="str">
        <v/>
      </c>
      <c r="O30598" s="14" t="str">
        <v/>
      </c>
      <c r="P30598" s="14" t="str">
        <f ca="1"/>
        <v>Low Cap</v>
      </c>
    </row>
    <row r="30599" spans="11:16">
      <c r="K30599" s="14" t="str">
        <v/>
      </c>
      <c r="L30599" s="14" t="str">
        <v/>
      </c>
      <c r="O30599" s="14" t="str">
        <v/>
      </c>
      <c r="P30599" s="14" t="str">
        <f ca="1"/>
        <v>Low Cap</v>
      </c>
    </row>
    <row r="30600" spans="11:16">
      <c r="K30600" s="14" t="str">
        <v/>
      </c>
      <c r="L30600" s="14" t="str">
        <v/>
      </c>
      <c r="O30600" s="14" t="str">
        <v/>
      </c>
      <c r="P30600" s="14" t="str">
        <f ca="1"/>
        <v>Low Cap</v>
      </c>
    </row>
    <row r="30601" spans="11:16">
      <c r="K30601" s="14" t="str">
        <v/>
      </c>
      <c r="L30601" s="14" t="str">
        <v/>
      </c>
      <c r="O30601" s="14" t="str">
        <v/>
      </c>
      <c r="P30601" s="14" t="str">
        <f ca="1"/>
        <v>Low Cap</v>
      </c>
    </row>
    <row r="30602" spans="11:16">
      <c r="K30602" s="14" t="str">
        <v/>
      </c>
      <c r="L30602" s="14" t="str">
        <v/>
      </c>
      <c r="O30602" s="14" t="str">
        <v/>
      </c>
      <c r="P30602" s="14" t="str">
        <f ca="1"/>
        <v>Low Cap</v>
      </c>
    </row>
    <row r="30603" spans="11:16">
      <c r="K30603" s="14" t="str">
        <v/>
      </c>
      <c r="L30603" s="14" t="str">
        <v/>
      </c>
      <c r="O30603" s="14" t="str">
        <v/>
      </c>
      <c r="P30603" s="14" t="str">
        <f ca="1"/>
        <v>Low Cap</v>
      </c>
    </row>
    <row r="30604" spans="11:16">
      <c r="K30604" s="14" t="str">
        <v/>
      </c>
      <c r="L30604" s="14" t="str">
        <v/>
      </c>
      <c r="O30604" s="14" t="str">
        <v/>
      </c>
      <c r="P30604" s="14" t="str">
        <f ca="1"/>
        <v>Low Cap</v>
      </c>
    </row>
    <row r="30605" spans="11:16">
      <c r="K30605" s="14" t="str">
        <v/>
      </c>
      <c r="L30605" s="14" t="str">
        <v/>
      </c>
      <c r="O30605" s="14" t="str">
        <v/>
      </c>
      <c r="P30605" s="14" t="str">
        <f ca="1"/>
        <v>Low Cap</v>
      </c>
    </row>
    <row r="30606" spans="11:16">
      <c r="K30606" s="14" t="str">
        <v/>
      </c>
      <c r="L30606" s="14" t="str">
        <v/>
      </c>
      <c r="O30606" s="14" t="str">
        <v/>
      </c>
      <c r="P30606" s="14" t="str">
        <f ca="1"/>
        <v>Low Cap</v>
      </c>
    </row>
    <row r="30607" spans="11:16">
      <c r="K30607" s="14" t="str">
        <v/>
      </c>
      <c r="L30607" s="14" t="str">
        <v/>
      </c>
      <c r="O30607" s="14" t="str">
        <v/>
      </c>
      <c r="P30607" s="14" t="str">
        <f ca="1"/>
        <v>Low Cap</v>
      </c>
    </row>
    <row r="30608" spans="11:16">
      <c r="K30608" s="14" t="str">
        <v/>
      </c>
      <c r="L30608" s="14" t="str">
        <v/>
      </c>
      <c r="O30608" s="14" t="str">
        <v/>
      </c>
      <c r="P30608" s="14" t="str">
        <f ca="1"/>
        <v>Low Cap</v>
      </c>
    </row>
    <row r="30609" spans="11:16">
      <c r="K30609" s="14" t="str">
        <v/>
      </c>
      <c r="L30609" s="14" t="str">
        <v/>
      </c>
      <c r="O30609" s="14" t="str">
        <v/>
      </c>
      <c r="P30609" s="14" t="str">
        <f ca="1"/>
        <v>Low Cap</v>
      </c>
    </row>
    <row r="30610" spans="11:16">
      <c r="K30610" s="14" t="str">
        <v/>
      </c>
      <c r="L30610" s="14" t="str">
        <v/>
      </c>
      <c r="O30610" s="14" t="str">
        <v/>
      </c>
      <c r="P30610" s="14" t="str">
        <f ca="1"/>
        <v>Low Cap</v>
      </c>
    </row>
    <row r="30611" spans="11:16">
      <c r="K30611" s="14" t="str">
        <v/>
      </c>
      <c r="L30611" s="14" t="str">
        <v/>
      </c>
      <c r="O30611" s="14" t="str">
        <v/>
      </c>
      <c r="P30611" s="14" t="str">
        <f ca="1"/>
        <v>Low Cap</v>
      </c>
    </row>
    <row r="30612" spans="11:16">
      <c r="K30612" s="14" t="str">
        <v/>
      </c>
      <c r="L30612" s="14" t="str">
        <v/>
      </c>
      <c r="O30612" s="14" t="str">
        <v/>
      </c>
      <c r="P30612" s="14" t="str">
        <f ca="1"/>
        <v>Low Cap</v>
      </c>
    </row>
    <row r="30613" spans="11:16">
      <c r="K30613" s="14" t="str">
        <v/>
      </c>
      <c r="L30613" s="14" t="str">
        <v/>
      </c>
      <c r="O30613" s="14" t="str">
        <v/>
      </c>
      <c r="P30613" s="14" t="str">
        <f ca="1"/>
        <v>Low Cap</v>
      </c>
    </row>
    <row r="30614" spans="11:16">
      <c r="K30614" s="14" t="str">
        <v/>
      </c>
      <c r="L30614" s="14" t="str">
        <v/>
      </c>
      <c r="O30614" s="14" t="str">
        <v/>
      </c>
      <c r="P30614" s="14" t="str">
        <f ca="1"/>
        <v>Low Cap</v>
      </c>
    </row>
    <row r="30615" spans="11:16">
      <c r="K30615" s="14" t="str">
        <v/>
      </c>
      <c r="L30615" s="14" t="str">
        <v/>
      </c>
      <c r="O30615" s="14" t="str">
        <v/>
      </c>
      <c r="P30615" s="14" t="str">
        <f ca="1"/>
        <v>Low Cap</v>
      </c>
    </row>
    <row r="30616" spans="11:16">
      <c r="K30616" s="14" t="str">
        <v/>
      </c>
      <c r="L30616" s="14" t="str">
        <v/>
      </c>
      <c r="O30616" s="14" t="str">
        <v/>
      </c>
      <c r="P30616" s="14" t="str">
        <f ca="1"/>
        <v>Low Cap</v>
      </c>
    </row>
    <row r="30617" spans="11:16">
      <c r="K30617" s="14" t="str">
        <v/>
      </c>
      <c r="L30617" s="14" t="str">
        <v/>
      </c>
      <c r="O30617" s="14" t="str">
        <v/>
      </c>
      <c r="P30617" s="14" t="str">
        <f ca="1"/>
        <v>Low Cap</v>
      </c>
    </row>
    <row r="30618" spans="11:16">
      <c r="K30618" s="14" t="str">
        <v/>
      </c>
      <c r="L30618" s="14" t="str">
        <v/>
      </c>
      <c r="O30618" s="14" t="str">
        <v/>
      </c>
      <c r="P30618" s="14" t="str">
        <f ca="1"/>
        <v>Low Cap</v>
      </c>
    </row>
    <row r="30619" spans="11:16">
      <c r="K30619" s="14" t="str">
        <v/>
      </c>
      <c r="L30619" s="14" t="str">
        <v/>
      </c>
      <c r="O30619" s="14" t="str">
        <v/>
      </c>
      <c r="P30619" s="14" t="str">
        <f ca="1"/>
        <v>Low Cap</v>
      </c>
    </row>
    <row r="30620" spans="11:16">
      <c r="K30620" s="14" t="str">
        <v/>
      </c>
      <c r="L30620" s="14" t="str">
        <v/>
      </c>
      <c r="O30620" s="14" t="str">
        <v/>
      </c>
      <c r="P30620" s="14" t="str">
        <f ca="1"/>
        <v>Low Cap</v>
      </c>
    </row>
    <row r="30621" spans="11:16">
      <c r="K30621" s="14" t="str">
        <v/>
      </c>
      <c r="L30621" s="14" t="str">
        <v/>
      </c>
      <c r="O30621" s="14" t="str">
        <v/>
      </c>
      <c r="P30621" s="14" t="str">
        <f ca="1"/>
        <v>Low Cap</v>
      </c>
    </row>
    <row r="30622" spans="11:16">
      <c r="K30622" s="14" t="str">
        <v/>
      </c>
      <c r="L30622" s="14" t="str">
        <v/>
      </c>
      <c r="O30622" s="14" t="str">
        <v/>
      </c>
      <c r="P30622" s="14" t="str">
        <f ca="1"/>
        <v>Low Cap</v>
      </c>
    </row>
    <row r="30623" spans="11:16">
      <c r="K30623" s="14" t="str">
        <v/>
      </c>
      <c r="L30623" s="14" t="str">
        <v/>
      </c>
      <c r="O30623" s="14" t="str">
        <v/>
      </c>
      <c r="P30623" s="14" t="str">
        <f ca="1"/>
        <v>Low Cap</v>
      </c>
    </row>
    <row r="30624" spans="11:16">
      <c r="K30624" s="14" t="str">
        <v/>
      </c>
      <c r="L30624" s="14" t="str">
        <v/>
      </c>
      <c r="O30624" s="14" t="str">
        <v/>
      </c>
      <c r="P30624" s="14" t="str">
        <f ca="1"/>
        <v>Low Cap</v>
      </c>
    </row>
    <row r="30625" spans="11:16">
      <c r="K30625" s="14" t="str">
        <v/>
      </c>
      <c r="L30625" s="14" t="str">
        <v/>
      </c>
      <c r="O30625" s="14" t="str">
        <v/>
      </c>
      <c r="P30625" s="14" t="str">
        <f ca="1"/>
        <v>Low Cap</v>
      </c>
    </row>
    <row r="30626" spans="11:16">
      <c r="K30626" s="14" t="str">
        <v/>
      </c>
      <c r="L30626" s="14" t="str">
        <v/>
      </c>
      <c r="O30626" s="14" t="str">
        <v/>
      </c>
      <c r="P30626" s="14" t="str">
        <f ca="1"/>
        <v>Low Cap</v>
      </c>
    </row>
    <row r="30627" spans="11:16">
      <c r="K30627" s="14" t="str">
        <v/>
      </c>
      <c r="L30627" s="14" t="str">
        <v/>
      </c>
      <c r="O30627" s="14" t="str">
        <v/>
      </c>
      <c r="P30627" s="14" t="str">
        <f ca="1"/>
        <v>Low Cap</v>
      </c>
    </row>
    <row r="30628" spans="11:16">
      <c r="K30628" s="14" t="str">
        <v/>
      </c>
      <c r="L30628" s="14" t="str">
        <v/>
      </c>
      <c r="O30628" s="14" t="str">
        <v/>
      </c>
      <c r="P30628" s="14" t="str">
        <f ca="1"/>
        <v>Low Cap</v>
      </c>
    </row>
    <row r="30629" spans="11:16">
      <c r="K30629" s="14" t="str">
        <v/>
      </c>
      <c r="L30629" s="14" t="str">
        <v/>
      </c>
      <c r="O30629" s="14" t="str">
        <v/>
      </c>
      <c r="P30629" s="14" t="str">
        <f ca="1"/>
        <v>Low Cap</v>
      </c>
    </row>
    <row r="30630" spans="11:16">
      <c r="K30630" s="14" t="str">
        <v/>
      </c>
      <c r="L30630" s="14" t="str">
        <v/>
      </c>
      <c r="O30630" s="14" t="str">
        <v/>
      </c>
      <c r="P30630" s="14" t="str">
        <f ca="1"/>
        <v>Low Cap</v>
      </c>
    </row>
    <row r="30631" spans="11:16">
      <c r="K30631" s="14" t="str">
        <v/>
      </c>
      <c r="L30631" s="14" t="str">
        <v/>
      </c>
      <c r="O30631" s="14" t="str">
        <v/>
      </c>
      <c r="P30631" s="14" t="str">
        <f ca="1"/>
        <v>Low Cap</v>
      </c>
    </row>
    <row r="30632" spans="11:16">
      <c r="K30632" s="14" t="str">
        <v/>
      </c>
      <c r="L30632" s="14" t="str">
        <v/>
      </c>
      <c r="O30632" s="14" t="str">
        <v/>
      </c>
      <c r="P30632" s="14" t="str">
        <f ca="1"/>
        <v>Low Cap</v>
      </c>
    </row>
    <row r="30633" spans="11:16">
      <c r="K30633" s="14" t="str">
        <v/>
      </c>
      <c r="L30633" s="14" t="str">
        <v/>
      </c>
      <c r="O30633" s="14" t="str">
        <v/>
      </c>
      <c r="P30633" s="14" t="str">
        <f ca="1"/>
        <v>Low Cap</v>
      </c>
    </row>
    <row r="30634" spans="11:16">
      <c r="K30634" s="14" t="str">
        <v/>
      </c>
      <c r="L30634" s="14" t="str">
        <v/>
      </c>
      <c r="O30634" s="14" t="str">
        <v/>
      </c>
      <c r="P30634" s="14" t="str">
        <f ca="1"/>
        <v>Low Cap</v>
      </c>
    </row>
    <row r="30635" spans="11:16">
      <c r="K30635" s="14" t="str">
        <v/>
      </c>
      <c r="L30635" s="14" t="str">
        <v/>
      </c>
      <c r="O30635" s="14" t="str">
        <v/>
      </c>
      <c r="P30635" s="14" t="str">
        <f ca="1"/>
        <v>Low Cap</v>
      </c>
    </row>
    <row r="30636" spans="11:16">
      <c r="K30636" s="14" t="str">
        <v/>
      </c>
      <c r="L30636" s="14" t="str">
        <v/>
      </c>
      <c r="O30636" s="14" t="str">
        <v/>
      </c>
      <c r="P30636" s="14" t="str">
        <f ca="1"/>
        <v>Low Cap</v>
      </c>
    </row>
    <row r="30637" spans="11:16">
      <c r="K30637" s="14" t="str">
        <v/>
      </c>
      <c r="L30637" s="14" t="str">
        <v/>
      </c>
      <c r="O30637" s="14" t="str">
        <v/>
      </c>
      <c r="P30637" s="14" t="str">
        <f ca="1"/>
        <v>Low Cap</v>
      </c>
    </row>
    <row r="30638" spans="11:16">
      <c r="K30638" s="14" t="str">
        <v/>
      </c>
      <c r="L30638" s="14" t="str">
        <v/>
      </c>
      <c r="O30638" s="14" t="str">
        <v/>
      </c>
      <c r="P30638" s="14" t="str">
        <f ca="1"/>
        <v>Low Cap</v>
      </c>
    </row>
    <row r="30639" spans="11:16">
      <c r="K30639" s="14" t="str">
        <v/>
      </c>
      <c r="L30639" s="14" t="str">
        <v/>
      </c>
      <c r="O30639" s="14" t="str">
        <v/>
      </c>
      <c r="P30639" s="14" t="str">
        <f ca="1"/>
        <v>Low Cap</v>
      </c>
    </row>
    <row r="30640" spans="11:16">
      <c r="K30640" s="14" t="str">
        <v/>
      </c>
      <c r="L30640" s="14" t="str">
        <v/>
      </c>
      <c r="O30640" s="14" t="str">
        <v/>
      </c>
      <c r="P30640" s="14" t="str">
        <f ca="1"/>
        <v>Low Cap</v>
      </c>
    </row>
    <row r="30641" spans="11:16">
      <c r="K30641" s="14" t="str">
        <v/>
      </c>
      <c r="L30641" s="14" t="str">
        <v/>
      </c>
      <c r="O30641" s="14" t="str">
        <v/>
      </c>
      <c r="P30641" s="14" t="str">
        <f ca="1"/>
        <v>Low Cap</v>
      </c>
    </row>
    <row r="30642" spans="11:16">
      <c r="K30642" s="14" t="str">
        <v/>
      </c>
      <c r="L30642" s="14" t="str">
        <v/>
      </c>
      <c r="O30642" s="14" t="str">
        <v/>
      </c>
      <c r="P30642" s="14" t="str">
        <f ca="1"/>
        <v>Low Cap</v>
      </c>
    </row>
    <row r="30643" spans="11:16">
      <c r="K30643" s="14" t="str">
        <v/>
      </c>
      <c r="L30643" s="14" t="str">
        <v/>
      </c>
      <c r="O30643" s="14" t="str">
        <v/>
      </c>
      <c r="P30643" s="14" t="str">
        <f ca="1"/>
        <v>Low Cap</v>
      </c>
    </row>
    <row r="30644" spans="11:16">
      <c r="K30644" s="14" t="str">
        <v/>
      </c>
      <c r="L30644" s="14" t="str">
        <v/>
      </c>
      <c r="O30644" s="14" t="str">
        <v/>
      </c>
      <c r="P30644" s="14" t="str">
        <f ca="1"/>
        <v>Low Cap</v>
      </c>
    </row>
    <row r="30645" spans="11:16">
      <c r="K30645" s="14" t="str">
        <v/>
      </c>
      <c r="L30645" s="14" t="str">
        <v/>
      </c>
      <c r="O30645" s="14" t="str">
        <v/>
      </c>
      <c r="P30645" s="14" t="str">
        <f ca="1"/>
        <v>Low Cap</v>
      </c>
    </row>
    <row r="30646" spans="11:16">
      <c r="K30646" s="14" t="str">
        <v/>
      </c>
      <c r="L30646" s="14" t="str">
        <v/>
      </c>
      <c r="O30646" s="14" t="str">
        <v/>
      </c>
      <c r="P30646" s="14" t="str">
        <f ca="1"/>
        <v>Low Cap</v>
      </c>
    </row>
    <row r="30647" spans="11:16">
      <c r="K30647" s="14" t="str">
        <v/>
      </c>
      <c r="L30647" s="14" t="str">
        <v/>
      </c>
      <c r="O30647" s="14" t="str">
        <v/>
      </c>
      <c r="P30647" s="14" t="str">
        <f ca="1"/>
        <v>Low Cap</v>
      </c>
    </row>
    <row r="30648" spans="11:16">
      <c r="K30648" s="14" t="str">
        <v/>
      </c>
      <c r="L30648" s="14" t="str">
        <v/>
      </c>
      <c r="O30648" s="14" t="str">
        <v/>
      </c>
      <c r="P30648" s="14" t="str">
        <f ca="1"/>
        <v>Low Cap</v>
      </c>
    </row>
    <row r="30649" spans="11:16">
      <c r="K30649" s="14" t="str">
        <v/>
      </c>
      <c r="L30649" s="14" t="str">
        <v/>
      </c>
      <c r="O30649" s="14" t="str">
        <v/>
      </c>
      <c r="P30649" s="14" t="str">
        <f ca="1"/>
        <v>Low Cap</v>
      </c>
    </row>
    <row r="30650" spans="11:16">
      <c r="K30650" s="14" t="str">
        <v/>
      </c>
      <c r="L30650" s="14" t="str">
        <v/>
      </c>
      <c r="O30650" s="14" t="str">
        <v/>
      </c>
      <c r="P30650" s="14" t="str">
        <f ca="1"/>
        <v>Low Cap</v>
      </c>
    </row>
    <row r="30651" spans="11:16">
      <c r="K30651" s="14" t="str">
        <v/>
      </c>
      <c r="L30651" s="14" t="str">
        <v/>
      </c>
      <c r="O30651" s="14" t="str">
        <v/>
      </c>
      <c r="P30651" s="14" t="str">
        <f ca="1"/>
        <v>Low Cap</v>
      </c>
    </row>
    <row r="30652" spans="11:16">
      <c r="K30652" s="14" t="str">
        <v/>
      </c>
      <c r="L30652" s="14" t="str">
        <v/>
      </c>
      <c r="O30652" s="14" t="str">
        <v/>
      </c>
      <c r="P30652" s="14" t="str">
        <f ca="1"/>
        <v>Low Cap</v>
      </c>
    </row>
    <row r="30653" spans="11:16">
      <c r="K30653" s="14" t="str">
        <v/>
      </c>
      <c r="L30653" s="14" t="str">
        <v/>
      </c>
      <c r="O30653" s="14" t="str">
        <v/>
      </c>
      <c r="P30653" s="14" t="str">
        <f ca="1"/>
        <v>Low Cap</v>
      </c>
    </row>
    <row r="30654" spans="11:16">
      <c r="K30654" s="14" t="str">
        <v/>
      </c>
      <c r="L30654" s="14" t="str">
        <v/>
      </c>
      <c r="O30654" s="14" t="str">
        <v/>
      </c>
      <c r="P30654" s="14" t="str">
        <f ca="1"/>
        <v>Low Cap</v>
      </c>
    </row>
    <row r="30655" spans="11:16">
      <c r="K30655" s="14" t="str">
        <v/>
      </c>
      <c r="L30655" s="14" t="str">
        <v/>
      </c>
      <c r="O30655" s="14" t="str">
        <v/>
      </c>
      <c r="P30655" s="14" t="str">
        <f ca="1"/>
        <v>Low Cap</v>
      </c>
    </row>
    <row r="30656" spans="11:16">
      <c r="K30656" s="14" t="str">
        <v/>
      </c>
      <c r="L30656" s="14" t="str">
        <v/>
      </c>
      <c r="O30656" s="14" t="str">
        <v/>
      </c>
      <c r="P30656" s="14" t="str">
        <f ca="1"/>
        <v>Low Cap</v>
      </c>
    </row>
    <row r="30657" spans="11:16">
      <c r="K30657" s="14" t="str">
        <v/>
      </c>
      <c r="L30657" s="14" t="str">
        <v/>
      </c>
      <c r="O30657" s="14" t="str">
        <v/>
      </c>
      <c r="P30657" s="14" t="str">
        <f ca="1"/>
        <v>Low Cap</v>
      </c>
    </row>
    <row r="30658" spans="11:16">
      <c r="K30658" s="14" t="str">
        <v/>
      </c>
      <c r="L30658" s="14" t="str">
        <v/>
      </c>
      <c r="O30658" s="14" t="str">
        <v/>
      </c>
      <c r="P30658" s="14" t="str">
        <f ca="1"/>
        <v>Low Cap</v>
      </c>
    </row>
    <row r="30659" spans="11:16">
      <c r="K30659" s="14" t="str">
        <v/>
      </c>
      <c r="L30659" s="14" t="str">
        <v/>
      </c>
      <c r="O30659" s="14" t="str">
        <v/>
      </c>
      <c r="P30659" s="14" t="str">
        <f ca="1"/>
        <v>Low Cap</v>
      </c>
    </row>
    <row r="30660" spans="11:16">
      <c r="K30660" s="14" t="str">
        <v/>
      </c>
      <c r="L30660" s="14" t="str">
        <v/>
      </c>
      <c r="O30660" s="14" t="str">
        <v/>
      </c>
      <c r="P30660" s="14" t="str">
        <f ca="1"/>
        <v>Low Cap</v>
      </c>
    </row>
    <row r="30661" spans="11:16">
      <c r="K30661" s="14" t="str">
        <v/>
      </c>
      <c r="L30661" s="14" t="str">
        <v/>
      </c>
      <c r="O30661" s="14" t="str">
        <v/>
      </c>
      <c r="P30661" s="14" t="str">
        <f ca="1"/>
        <v>Low Cap</v>
      </c>
    </row>
    <row r="30662" spans="11:16">
      <c r="K30662" s="14" t="str">
        <v/>
      </c>
      <c r="L30662" s="14" t="str">
        <v/>
      </c>
      <c r="O30662" s="14" t="str">
        <v/>
      </c>
      <c r="P30662" s="14" t="str">
        <f ca="1"/>
        <v>Low Cap</v>
      </c>
    </row>
    <row r="30663" spans="11:16">
      <c r="K30663" s="14" t="str">
        <v/>
      </c>
      <c r="L30663" s="14" t="str">
        <v/>
      </c>
      <c r="O30663" s="14" t="str">
        <v/>
      </c>
      <c r="P30663" s="14" t="str">
        <f ca="1"/>
        <v>Low Cap</v>
      </c>
    </row>
    <row r="30664" spans="11:16">
      <c r="K30664" s="14" t="str">
        <v/>
      </c>
      <c r="L30664" s="14" t="str">
        <v/>
      </c>
      <c r="O30664" s="14" t="str">
        <v/>
      </c>
      <c r="P30664" s="14" t="str">
        <f ca="1"/>
        <v>Low Cap</v>
      </c>
    </row>
    <row r="30665" spans="11:16">
      <c r="K30665" s="14" t="str">
        <v/>
      </c>
      <c r="L30665" s="14" t="str">
        <v/>
      </c>
      <c r="O30665" s="14" t="str">
        <v/>
      </c>
      <c r="P30665" s="14" t="str">
        <f ca="1"/>
        <v>Low Cap</v>
      </c>
    </row>
    <row r="30666" spans="11:16">
      <c r="K30666" s="14" t="str">
        <v/>
      </c>
      <c r="L30666" s="14" t="str">
        <v/>
      </c>
      <c r="O30666" s="14" t="str">
        <v/>
      </c>
      <c r="P30666" s="14" t="str">
        <f ca="1"/>
        <v>Low Cap</v>
      </c>
    </row>
    <row r="30667" spans="11:16">
      <c r="K30667" s="14" t="str">
        <v/>
      </c>
      <c r="L30667" s="14" t="str">
        <v/>
      </c>
      <c r="O30667" s="14" t="str">
        <v/>
      </c>
      <c r="P30667" s="14" t="str">
        <f ca="1"/>
        <v>Low Cap</v>
      </c>
    </row>
    <row r="30668" spans="11:16">
      <c r="K30668" s="14" t="str">
        <v/>
      </c>
      <c r="L30668" s="14" t="str">
        <v/>
      </c>
      <c r="O30668" s="14" t="str">
        <v/>
      </c>
      <c r="P30668" s="14" t="str">
        <f ca="1"/>
        <v>Low Cap</v>
      </c>
    </row>
    <row r="30669" spans="11:16">
      <c r="K30669" s="14" t="str">
        <v/>
      </c>
      <c r="L30669" s="14" t="str">
        <v/>
      </c>
      <c r="O30669" s="14" t="str">
        <v/>
      </c>
      <c r="P30669" s="14" t="str">
        <f ca="1"/>
        <v>Low Cap</v>
      </c>
    </row>
    <row r="30670" spans="11:16">
      <c r="K30670" s="14" t="str">
        <v/>
      </c>
      <c r="L30670" s="14" t="str">
        <v/>
      </c>
      <c r="O30670" s="14" t="str">
        <v/>
      </c>
      <c r="P30670" s="14" t="str">
        <f ca="1"/>
        <v>Low Cap</v>
      </c>
    </row>
    <row r="30671" spans="11:16">
      <c r="K30671" s="14" t="str">
        <v/>
      </c>
      <c r="L30671" s="14" t="str">
        <v/>
      </c>
      <c r="O30671" s="14" t="str">
        <v/>
      </c>
      <c r="P30671" s="14" t="str">
        <f ca="1"/>
        <v>Low Cap</v>
      </c>
    </row>
    <row r="30672" spans="11:16">
      <c r="K30672" s="14" t="str">
        <v/>
      </c>
      <c r="L30672" s="14" t="str">
        <v/>
      </c>
      <c r="O30672" s="14" t="str">
        <v/>
      </c>
      <c r="P30672" s="14" t="str">
        <f ca="1"/>
        <v>Low Cap</v>
      </c>
    </row>
    <row r="30673" spans="11:16">
      <c r="K30673" s="14" t="str">
        <v/>
      </c>
      <c r="L30673" s="14" t="str">
        <v/>
      </c>
      <c r="O30673" s="14" t="str">
        <v/>
      </c>
      <c r="P30673" s="14" t="str">
        <f ca="1"/>
        <v>Low Cap</v>
      </c>
    </row>
    <row r="30674" spans="11:16">
      <c r="K30674" s="14" t="str">
        <v/>
      </c>
      <c r="L30674" s="14" t="str">
        <v/>
      </c>
      <c r="O30674" s="14" t="str">
        <v/>
      </c>
      <c r="P30674" s="14" t="str">
        <f ca="1"/>
        <v>Low Cap</v>
      </c>
    </row>
    <row r="30675" spans="11:16">
      <c r="K30675" s="14" t="str">
        <v/>
      </c>
      <c r="L30675" s="14" t="str">
        <v/>
      </c>
      <c r="O30675" s="14" t="str">
        <v/>
      </c>
      <c r="P30675" s="14" t="str">
        <f ca="1"/>
        <v>Low Cap</v>
      </c>
    </row>
    <row r="30676" spans="11:16">
      <c r="K30676" s="14" t="str">
        <v/>
      </c>
      <c r="L30676" s="14" t="str">
        <v/>
      </c>
      <c r="O30676" s="14" t="str">
        <v/>
      </c>
      <c r="P30676" s="14" t="str">
        <f ca="1"/>
        <v>Low Cap</v>
      </c>
    </row>
    <row r="30677" spans="11:16">
      <c r="K30677" s="14" t="str">
        <v/>
      </c>
      <c r="L30677" s="14" t="str">
        <v/>
      </c>
      <c r="O30677" s="14" t="str">
        <v/>
      </c>
      <c r="P30677" s="14" t="str">
        <f ca="1"/>
        <v>Low Cap</v>
      </c>
    </row>
    <row r="30678" spans="11:16">
      <c r="K30678" s="14" t="str">
        <v/>
      </c>
      <c r="L30678" s="14" t="str">
        <v/>
      </c>
      <c r="O30678" s="14" t="str">
        <v/>
      </c>
      <c r="P30678" s="14" t="str">
        <f ca="1"/>
        <v>Low Cap</v>
      </c>
    </row>
    <row r="30679" spans="11:16">
      <c r="K30679" s="14" t="str">
        <v/>
      </c>
      <c r="L30679" s="14" t="str">
        <v/>
      </c>
      <c r="O30679" s="14" t="str">
        <v/>
      </c>
      <c r="P30679" s="14" t="str">
        <f ca="1"/>
        <v>Low Cap</v>
      </c>
    </row>
    <row r="30680" spans="11:16">
      <c r="K30680" s="14" t="str">
        <v/>
      </c>
      <c r="L30680" s="14" t="str">
        <v/>
      </c>
      <c r="O30680" s="14" t="str">
        <v/>
      </c>
      <c r="P30680" s="14" t="str">
        <f ca="1"/>
        <v>Low Cap</v>
      </c>
    </row>
    <row r="30681" spans="11:16">
      <c r="K30681" s="14" t="str">
        <v/>
      </c>
      <c r="L30681" s="14" t="str">
        <v/>
      </c>
      <c r="O30681" s="14" t="str">
        <v/>
      </c>
      <c r="P30681" s="14" t="str">
        <f ca="1"/>
        <v>Low Cap</v>
      </c>
    </row>
    <row r="30682" spans="11:16">
      <c r="K30682" s="14" t="str">
        <v/>
      </c>
      <c r="L30682" s="14" t="str">
        <v/>
      </c>
      <c r="O30682" s="14" t="str">
        <v/>
      </c>
      <c r="P30682" s="14" t="str">
        <f ca="1"/>
        <v>Low Cap</v>
      </c>
    </row>
    <row r="30683" spans="11:16">
      <c r="K30683" s="14" t="str">
        <v/>
      </c>
      <c r="L30683" s="14" t="str">
        <v/>
      </c>
      <c r="O30683" s="14" t="str">
        <v/>
      </c>
      <c r="P30683" s="14" t="str">
        <f ca="1"/>
        <v>Low Cap</v>
      </c>
    </row>
    <row r="30684" spans="11:16">
      <c r="K30684" s="14" t="str">
        <v/>
      </c>
      <c r="L30684" s="14" t="str">
        <v/>
      </c>
      <c r="O30684" s="14" t="str">
        <v/>
      </c>
      <c r="P30684" s="14" t="str">
        <f ca="1"/>
        <v>Low Cap</v>
      </c>
    </row>
    <row r="30685" spans="11:16">
      <c r="K30685" s="14" t="str">
        <v/>
      </c>
      <c r="L30685" s="14" t="str">
        <v/>
      </c>
      <c r="O30685" s="14" t="str">
        <v/>
      </c>
      <c r="P30685" s="14" t="str">
        <f ca="1"/>
        <v>Low Cap</v>
      </c>
    </row>
    <row r="30686" spans="11:16">
      <c r="K30686" s="14" t="str">
        <v/>
      </c>
      <c r="L30686" s="14" t="str">
        <v/>
      </c>
      <c r="O30686" s="14" t="str">
        <v/>
      </c>
      <c r="P30686" s="14" t="str">
        <f ca="1"/>
        <v>Low Cap</v>
      </c>
    </row>
    <row r="30687" spans="11:16">
      <c r="K30687" s="14" t="str">
        <v/>
      </c>
      <c r="L30687" s="14" t="str">
        <v/>
      </c>
      <c r="O30687" s="14" t="str">
        <v/>
      </c>
      <c r="P30687" s="14" t="str">
        <f ca="1"/>
        <v>Low Cap</v>
      </c>
    </row>
    <row r="30688" spans="11:16">
      <c r="K30688" s="14" t="str">
        <v/>
      </c>
      <c r="L30688" s="14" t="str">
        <v/>
      </c>
      <c r="O30688" s="14" t="str">
        <v/>
      </c>
      <c r="P30688" s="14" t="str">
        <f ca="1"/>
        <v>Low Cap</v>
      </c>
    </row>
    <row r="30689" spans="11:16">
      <c r="K30689" s="14" t="str">
        <v/>
      </c>
      <c r="L30689" s="14" t="str">
        <v/>
      </c>
      <c r="O30689" s="14" t="str">
        <v/>
      </c>
      <c r="P30689" s="14" t="str">
        <f ca="1"/>
        <v>Low Cap</v>
      </c>
    </row>
    <row r="30690" spans="11:16">
      <c r="K30690" s="14" t="str">
        <v/>
      </c>
      <c r="L30690" s="14" t="str">
        <v/>
      </c>
      <c r="O30690" s="14" t="str">
        <v/>
      </c>
      <c r="P30690" s="14" t="str">
        <f ca="1"/>
        <v>Low Cap</v>
      </c>
    </row>
    <row r="30691" spans="11:16">
      <c r="K30691" s="14" t="str">
        <v/>
      </c>
      <c r="L30691" s="14" t="str">
        <v/>
      </c>
      <c r="O30691" s="14" t="str">
        <v/>
      </c>
      <c r="P30691" s="14" t="str">
        <f ca="1"/>
        <v>Low Cap</v>
      </c>
    </row>
    <row r="30692" spans="11:16">
      <c r="K30692" s="14" t="str">
        <v/>
      </c>
      <c r="L30692" s="14" t="str">
        <v/>
      </c>
      <c r="O30692" s="14" t="str">
        <v/>
      </c>
      <c r="P30692" s="14" t="str">
        <f ca="1"/>
        <v>Low Cap</v>
      </c>
    </row>
    <row r="30693" spans="11:16">
      <c r="K30693" s="14" t="str">
        <v/>
      </c>
      <c r="L30693" s="14" t="str">
        <v/>
      </c>
      <c r="O30693" s="14" t="str">
        <v/>
      </c>
      <c r="P30693" s="14" t="str">
        <f ca="1"/>
        <v>Low Cap</v>
      </c>
    </row>
    <row r="30694" spans="11:16">
      <c r="K30694" s="14" t="str">
        <v/>
      </c>
      <c r="L30694" s="14" t="str">
        <v/>
      </c>
      <c r="O30694" s="14" t="str">
        <v/>
      </c>
      <c r="P30694" s="14" t="str">
        <f ca="1"/>
        <v>Low Cap</v>
      </c>
    </row>
    <row r="30695" spans="11:16">
      <c r="K30695" s="14" t="str">
        <v/>
      </c>
      <c r="L30695" s="14" t="str">
        <v/>
      </c>
      <c r="O30695" s="14" t="str">
        <v/>
      </c>
      <c r="P30695" s="14" t="str">
        <f ca="1"/>
        <v>Low Cap</v>
      </c>
    </row>
    <row r="30696" spans="11:16">
      <c r="K30696" s="14" t="str">
        <v/>
      </c>
      <c r="L30696" s="14" t="str">
        <v/>
      </c>
      <c r="O30696" s="14" t="str">
        <v/>
      </c>
      <c r="P30696" s="14" t="str">
        <f ca="1"/>
        <v>Low Cap</v>
      </c>
    </row>
    <row r="30697" spans="11:16">
      <c r="K30697" s="14" t="str">
        <v/>
      </c>
      <c r="L30697" s="14" t="str">
        <v/>
      </c>
      <c r="O30697" s="14" t="str">
        <v/>
      </c>
      <c r="P30697" s="14" t="str">
        <f ca="1"/>
        <v>Low Cap</v>
      </c>
    </row>
    <row r="30698" spans="11:16">
      <c r="K30698" s="14" t="str">
        <v/>
      </c>
      <c r="L30698" s="14" t="str">
        <v/>
      </c>
      <c r="O30698" s="14" t="str">
        <v/>
      </c>
      <c r="P30698" s="14" t="str">
        <f ca="1"/>
        <v>Low Cap</v>
      </c>
    </row>
    <row r="30699" spans="11:16">
      <c r="K30699" s="14" t="str">
        <v/>
      </c>
      <c r="L30699" s="14" t="str">
        <v/>
      </c>
      <c r="O30699" s="14" t="str">
        <v/>
      </c>
      <c r="P30699" s="14" t="str">
        <f ca="1"/>
        <v>Low Cap</v>
      </c>
    </row>
    <row r="30700" spans="11:16">
      <c r="K30700" s="14" t="str">
        <v/>
      </c>
      <c r="L30700" s="14" t="str">
        <v/>
      </c>
      <c r="O30700" s="14" t="str">
        <v/>
      </c>
      <c r="P30700" s="14" t="str">
        <f ca="1"/>
        <v>Low Cap</v>
      </c>
    </row>
    <row r="30701" spans="11:16">
      <c r="K30701" s="14" t="str">
        <v/>
      </c>
      <c r="L30701" s="14" t="str">
        <v/>
      </c>
      <c r="O30701" s="14" t="str">
        <v/>
      </c>
      <c r="P30701" s="14" t="str">
        <f ca="1"/>
        <v>Low Cap</v>
      </c>
    </row>
    <row r="30702" spans="11:16">
      <c r="K30702" s="14" t="str">
        <v/>
      </c>
      <c r="L30702" s="14" t="str">
        <v/>
      </c>
      <c r="O30702" s="14" t="str">
        <v/>
      </c>
      <c r="P30702" s="14" t="str">
        <f ca="1"/>
        <v>Low Cap</v>
      </c>
    </row>
    <row r="30703" spans="11:16">
      <c r="K30703" s="14" t="str">
        <v/>
      </c>
      <c r="L30703" s="14" t="str">
        <v/>
      </c>
      <c r="O30703" s="14" t="str">
        <v/>
      </c>
      <c r="P30703" s="14" t="str">
        <f ca="1"/>
        <v>Low Cap</v>
      </c>
    </row>
    <row r="30704" spans="11:16">
      <c r="K30704" s="14" t="str">
        <v/>
      </c>
      <c r="L30704" s="14" t="str">
        <v/>
      </c>
      <c r="O30704" s="14" t="str">
        <v/>
      </c>
      <c r="P30704" s="14" t="str">
        <f ca="1"/>
        <v>Low Cap</v>
      </c>
    </row>
    <row r="30705" spans="11:16">
      <c r="K30705" s="14" t="str">
        <v/>
      </c>
      <c r="L30705" s="14" t="str">
        <v/>
      </c>
      <c r="O30705" s="14" t="str">
        <v/>
      </c>
      <c r="P30705" s="14" t="str">
        <f ca="1"/>
        <v>Low Cap</v>
      </c>
    </row>
    <row r="30706" spans="11:16">
      <c r="K30706" s="14" t="str">
        <v/>
      </c>
      <c r="L30706" s="14" t="str">
        <v/>
      </c>
      <c r="O30706" s="14" t="str">
        <v/>
      </c>
      <c r="P30706" s="14" t="str">
        <f ca="1"/>
        <v>Low Cap</v>
      </c>
    </row>
    <row r="30707" spans="11:16">
      <c r="K30707" s="14" t="str">
        <v/>
      </c>
      <c r="L30707" s="14" t="str">
        <v/>
      </c>
      <c r="O30707" s="14" t="str">
        <v/>
      </c>
      <c r="P30707" s="14" t="str">
        <f ca="1"/>
        <v>Low Cap</v>
      </c>
    </row>
    <row r="30708" spans="11:16">
      <c r="K30708" s="14" t="str">
        <v/>
      </c>
      <c r="L30708" s="14" t="str">
        <v/>
      </c>
      <c r="O30708" s="14" t="str">
        <v/>
      </c>
      <c r="P30708" s="14" t="str">
        <f ca="1"/>
        <v>Low Cap</v>
      </c>
    </row>
    <row r="30709" spans="11:16">
      <c r="K30709" s="14" t="str">
        <v/>
      </c>
      <c r="L30709" s="14" t="str">
        <v/>
      </c>
      <c r="O30709" s="14" t="str">
        <v/>
      </c>
      <c r="P30709" s="14" t="str">
        <f ca="1"/>
        <v>Low Cap</v>
      </c>
    </row>
    <row r="30710" spans="11:16">
      <c r="K30710" s="14" t="str">
        <v/>
      </c>
      <c r="L30710" s="14" t="str">
        <v/>
      </c>
      <c r="O30710" s="14" t="str">
        <v/>
      </c>
      <c r="P30710" s="14" t="str">
        <f ca="1"/>
        <v>Low Cap</v>
      </c>
    </row>
    <row r="30711" spans="11:16">
      <c r="K30711" s="14" t="str">
        <v/>
      </c>
      <c r="L30711" s="14" t="str">
        <v/>
      </c>
      <c r="O30711" s="14" t="str">
        <v/>
      </c>
      <c r="P30711" s="14" t="str">
        <f ca="1"/>
        <v>Low Cap</v>
      </c>
    </row>
    <row r="30712" spans="11:16">
      <c r="K30712" s="14" t="str">
        <v/>
      </c>
      <c r="L30712" s="14" t="str">
        <v/>
      </c>
      <c r="O30712" s="14" t="str">
        <v/>
      </c>
      <c r="P30712" s="14" t="str">
        <f ca="1"/>
        <v>Low Cap</v>
      </c>
    </row>
    <row r="30713" spans="11:16">
      <c r="K30713" s="14" t="str">
        <v/>
      </c>
      <c r="L30713" s="14" t="str">
        <v/>
      </c>
      <c r="O30713" s="14" t="str">
        <v/>
      </c>
      <c r="P30713" s="14" t="str">
        <f ca="1"/>
        <v>Low Cap</v>
      </c>
    </row>
    <row r="30714" spans="11:16">
      <c r="K30714" s="14" t="str">
        <v/>
      </c>
      <c r="L30714" s="14" t="str">
        <v/>
      </c>
      <c r="O30714" s="14" t="str">
        <v/>
      </c>
      <c r="P30714" s="14" t="str">
        <f ca="1"/>
        <v>Low Cap</v>
      </c>
    </row>
    <row r="30715" spans="11:16">
      <c r="K30715" s="14" t="str">
        <v/>
      </c>
      <c r="L30715" s="14" t="str">
        <v/>
      </c>
      <c r="O30715" s="14" t="str">
        <v/>
      </c>
      <c r="P30715" s="14" t="str">
        <f ca="1"/>
        <v>Low Cap</v>
      </c>
    </row>
    <row r="30716" spans="11:16">
      <c r="K30716" s="14" t="str">
        <v/>
      </c>
      <c r="L30716" s="14" t="str">
        <v/>
      </c>
      <c r="O30716" s="14" t="str">
        <v/>
      </c>
      <c r="P30716" s="14" t="str">
        <f ca="1"/>
        <v>Low Cap</v>
      </c>
    </row>
    <row r="30717" spans="11:16">
      <c r="K30717" s="14" t="str">
        <v/>
      </c>
      <c r="L30717" s="14" t="str">
        <v/>
      </c>
      <c r="O30717" s="14" t="str">
        <v/>
      </c>
      <c r="P30717" s="14" t="str">
        <f ca="1"/>
        <v>Low Cap</v>
      </c>
    </row>
    <row r="30718" spans="11:16">
      <c r="K30718" s="14" t="str">
        <v/>
      </c>
      <c r="L30718" s="14" t="str">
        <v/>
      </c>
      <c r="O30718" s="14" t="str">
        <v/>
      </c>
      <c r="P30718" s="14" t="str">
        <f ca="1"/>
        <v>Low Cap</v>
      </c>
    </row>
    <row r="30719" spans="11:16">
      <c r="K30719" s="14" t="str">
        <v/>
      </c>
      <c r="L30719" s="14" t="str">
        <v/>
      </c>
      <c r="O30719" s="14" t="str">
        <v/>
      </c>
      <c r="P30719" s="14" t="str">
        <f ca="1"/>
        <v>Low Cap</v>
      </c>
    </row>
    <row r="30720" spans="11:16">
      <c r="K30720" s="14" t="str">
        <v/>
      </c>
      <c r="L30720" s="14" t="str">
        <v/>
      </c>
      <c r="O30720" s="14" t="str">
        <v/>
      </c>
      <c r="P30720" s="14" t="str">
        <f ca="1"/>
        <v>Low Cap</v>
      </c>
    </row>
    <row r="30721" spans="11:16">
      <c r="K30721" s="14" t="str">
        <v/>
      </c>
      <c r="L30721" s="14" t="str">
        <v/>
      </c>
      <c r="O30721" s="14" t="str">
        <v/>
      </c>
      <c r="P30721" s="14" t="str">
        <f ca="1"/>
        <v>Low Cap</v>
      </c>
    </row>
    <row r="30722" spans="11:16">
      <c r="K30722" s="14" t="str">
        <v/>
      </c>
      <c r="L30722" s="14" t="str">
        <v/>
      </c>
      <c r="O30722" s="14" t="str">
        <v/>
      </c>
      <c r="P30722" s="14" t="str">
        <f ca="1"/>
        <v>Low Cap</v>
      </c>
    </row>
    <row r="30723" spans="11:16">
      <c r="K30723" s="14" t="str">
        <v/>
      </c>
      <c r="L30723" s="14" t="str">
        <v/>
      </c>
      <c r="O30723" s="14" t="str">
        <v/>
      </c>
      <c r="P30723" s="14" t="str">
        <f ca="1"/>
        <v>Low Cap</v>
      </c>
    </row>
    <row r="30724" spans="11:16">
      <c r="K30724" s="14" t="str">
        <v/>
      </c>
      <c r="L30724" s="14" t="str">
        <v/>
      </c>
      <c r="O30724" s="14" t="str">
        <v/>
      </c>
      <c r="P30724" s="14" t="str">
        <f ca="1"/>
        <v>Low Cap</v>
      </c>
    </row>
    <row r="30725" spans="11:16">
      <c r="K30725" s="14" t="str">
        <v/>
      </c>
      <c r="L30725" s="14" t="str">
        <v/>
      </c>
      <c r="O30725" s="14" t="str">
        <v/>
      </c>
      <c r="P30725" s="14" t="str">
        <f ca="1"/>
        <v>Low Cap</v>
      </c>
    </row>
    <row r="30726" spans="11:16">
      <c r="K30726" s="14" t="str">
        <v/>
      </c>
      <c r="L30726" s="14" t="str">
        <v/>
      </c>
      <c r="O30726" s="14" t="str">
        <v/>
      </c>
      <c r="P30726" s="14" t="str">
        <f ca="1"/>
        <v>Low Cap</v>
      </c>
    </row>
    <row r="30727" spans="11:16">
      <c r="K30727" s="14" t="str">
        <v/>
      </c>
      <c r="L30727" s="14" t="str">
        <v/>
      </c>
      <c r="O30727" s="14" t="str">
        <v/>
      </c>
      <c r="P30727" s="14" t="str">
        <f ca="1"/>
        <v>Low Cap</v>
      </c>
    </row>
    <row r="30728" spans="11:16">
      <c r="K30728" s="14" t="str">
        <v/>
      </c>
      <c r="L30728" s="14" t="str">
        <v/>
      </c>
      <c r="O30728" s="14" t="str">
        <v/>
      </c>
      <c r="P30728" s="14" t="str">
        <f ca="1"/>
        <v>Low Cap</v>
      </c>
    </row>
    <row r="30729" spans="11:16">
      <c r="K30729" s="14" t="str">
        <v/>
      </c>
      <c r="L30729" s="14" t="str">
        <v/>
      </c>
      <c r="O30729" s="14" t="str">
        <v/>
      </c>
      <c r="P30729" s="14" t="str">
        <f ca="1"/>
        <v>Low Cap</v>
      </c>
    </row>
    <row r="30730" spans="11:16">
      <c r="K30730" s="14" t="str">
        <v/>
      </c>
      <c r="L30730" s="14" t="str">
        <v/>
      </c>
      <c r="O30730" s="14" t="str">
        <v/>
      </c>
      <c r="P30730" s="14" t="str">
        <f ca="1"/>
        <v>Low Cap</v>
      </c>
    </row>
    <row r="30731" spans="11:16">
      <c r="K30731" s="14" t="str">
        <v/>
      </c>
      <c r="L30731" s="14" t="str">
        <v/>
      </c>
      <c r="O30731" s="14" t="str">
        <v/>
      </c>
      <c r="P30731" s="14" t="str">
        <f ca="1"/>
        <v>Low Cap</v>
      </c>
    </row>
    <row r="30732" spans="11:16">
      <c r="K30732" s="14" t="str">
        <v/>
      </c>
      <c r="L30732" s="14" t="str">
        <v/>
      </c>
      <c r="O30732" s="14" t="str">
        <v/>
      </c>
      <c r="P30732" s="14" t="str">
        <f ca="1"/>
        <v>Low Cap</v>
      </c>
    </row>
    <row r="30733" spans="11:16">
      <c r="K30733" s="14" t="str">
        <v/>
      </c>
      <c r="L30733" s="14" t="str">
        <v/>
      </c>
      <c r="O30733" s="14" t="str">
        <v/>
      </c>
      <c r="P30733" s="14" t="str">
        <f ca="1"/>
        <v>Low Cap</v>
      </c>
    </row>
    <row r="30734" spans="11:16">
      <c r="K30734" s="14" t="str">
        <v/>
      </c>
      <c r="L30734" s="14" t="str">
        <v/>
      </c>
      <c r="O30734" s="14" t="str">
        <v/>
      </c>
      <c r="P30734" s="14" t="str">
        <f ca="1"/>
        <v>Low Cap</v>
      </c>
    </row>
    <row r="30735" spans="11:16">
      <c r="K30735" s="14" t="str">
        <v/>
      </c>
      <c r="L30735" s="14" t="str">
        <v/>
      </c>
      <c r="O30735" s="14" t="str">
        <v/>
      </c>
      <c r="P30735" s="14" t="str">
        <f ca="1"/>
        <v>Low Cap</v>
      </c>
    </row>
    <row r="30736" spans="11:16">
      <c r="K30736" s="14" t="str">
        <v/>
      </c>
      <c r="L30736" s="14" t="str">
        <v/>
      </c>
      <c r="O30736" s="14" t="str">
        <v/>
      </c>
      <c r="P30736" s="14" t="str">
        <f ca="1"/>
        <v>Low Cap</v>
      </c>
    </row>
    <row r="30737" spans="11:16">
      <c r="K30737" s="14" t="str">
        <v/>
      </c>
      <c r="L30737" s="14" t="str">
        <v/>
      </c>
      <c r="O30737" s="14" t="str">
        <v/>
      </c>
      <c r="P30737" s="14" t="str">
        <f ca="1"/>
        <v>Low Cap</v>
      </c>
    </row>
    <row r="30738" spans="11:16">
      <c r="K30738" s="14" t="str">
        <v/>
      </c>
      <c r="L30738" s="14" t="str">
        <v/>
      </c>
      <c r="O30738" s="14" t="str">
        <v/>
      </c>
      <c r="P30738" s="14" t="str">
        <f ca="1"/>
        <v>Low Cap</v>
      </c>
    </row>
    <row r="30739" spans="11:16">
      <c r="K30739" s="14" t="str">
        <v/>
      </c>
      <c r="L30739" s="14" t="str">
        <v/>
      </c>
      <c r="O30739" s="14" t="str">
        <v/>
      </c>
      <c r="P30739" s="14" t="str">
        <f ca="1"/>
        <v>Low Cap</v>
      </c>
    </row>
    <row r="30740" spans="11:16">
      <c r="K30740" s="14" t="str">
        <v/>
      </c>
      <c r="L30740" s="14" t="str">
        <v/>
      </c>
      <c r="O30740" s="14" t="str">
        <v/>
      </c>
      <c r="P30740" s="14" t="str">
        <f ca="1"/>
        <v>Low Cap</v>
      </c>
    </row>
    <row r="30741" spans="11:16">
      <c r="K30741" s="14" t="str">
        <v/>
      </c>
      <c r="L30741" s="14" t="str">
        <v/>
      </c>
      <c r="O30741" s="14" t="str">
        <v/>
      </c>
      <c r="P30741" s="14" t="str">
        <f ca="1"/>
        <v>Low Cap</v>
      </c>
    </row>
    <row r="30742" spans="11:16">
      <c r="K30742" s="14" t="str">
        <v/>
      </c>
      <c r="L30742" s="14" t="str">
        <v/>
      </c>
      <c r="O30742" s="14" t="str">
        <v/>
      </c>
      <c r="P30742" s="14" t="str">
        <f ca="1"/>
        <v>Low Cap</v>
      </c>
    </row>
    <row r="30743" spans="11:16">
      <c r="K30743" s="14" t="str">
        <v/>
      </c>
      <c r="L30743" s="14" t="str">
        <v/>
      </c>
      <c r="O30743" s="14" t="str">
        <v/>
      </c>
      <c r="P30743" s="14" t="str">
        <f ca="1"/>
        <v>Low Cap</v>
      </c>
    </row>
    <row r="30744" spans="11:16">
      <c r="K30744" s="14" t="str">
        <v/>
      </c>
      <c r="L30744" s="14" t="str">
        <v/>
      </c>
      <c r="O30744" s="14" t="str">
        <v/>
      </c>
      <c r="P30744" s="14" t="str">
        <f ca="1"/>
        <v>Low Cap</v>
      </c>
    </row>
    <row r="30745" spans="11:16">
      <c r="K30745" s="14" t="str">
        <v/>
      </c>
      <c r="L30745" s="14" t="str">
        <v/>
      </c>
      <c r="O30745" s="14" t="str">
        <v/>
      </c>
      <c r="P30745" s="14" t="str">
        <f ca="1"/>
        <v>Low Cap</v>
      </c>
    </row>
    <row r="30746" spans="11:16">
      <c r="K30746" s="14" t="str">
        <v/>
      </c>
      <c r="L30746" s="14" t="str">
        <v/>
      </c>
      <c r="O30746" s="14" t="str">
        <v/>
      </c>
      <c r="P30746" s="14" t="str">
        <f ca="1"/>
        <v>Low Cap</v>
      </c>
    </row>
    <row r="30747" spans="11:16">
      <c r="K30747" s="14" t="str">
        <v/>
      </c>
      <c r="L30747" s="14" t="str">
        <v/>
      </c>
      <c r="O30747" s="14" t="str">
        <v/>
      </c>
      <c r="P30747" s="14" t="str">
        <f ca="1"/>
        <v>Low Cap</v>
      </c>
    </row>
    <row r="30748" spans="11:16">
      <c r="K30748" s="14" t="str">
        <v/>
      </c>
      <c r="L30748" s="14" t="str">
        <v/>
      </c>
      <c r="O30748" s="14" t="str">
        <v/>
      </c>
      <c r="P30748" s="14" t="str">
        <f ca="1"/>
        <v>Low Cap</v>
      </c>
    </row>
    <row r="30749" spans="11:16">
      <c r="K30749" s="14" t="str">
        <v/>
      </c>
      <c r="L30749" s="14" t="str">
        <v/>
      </c>
      <c r="O30749" s="14" t="str">
        <v/>
      </c>
      <c r="P30749" s="14" t="str">
        <f ca="1"/>
        <v>Low Cap</v>
      </c>
    </row>
    <row r="30750" spans="11:16">
      <c r="K30750" s="14" t="str">
        <v/>
      </c>
      <c r="L30750" s="14" t="str">
        <v/>
      </c>
      <c r="O30750" s="14" t="str">
        <v/>
      </c>
      <c r="P30750" s="14" t="str">
        <f ca="1"/>
        <v>Low Cap</v>
      </c>
    </row>
    <row r="30751" spans="11:16">
      <c r="K30751" s="14" t="str">
        <v/>
      </c>
      <c r="L30751" s="14" t="str">
        <v/>
      </c>
      <c r="O30751" s="14" t="str">
        <v/>
      </c>
      <c r="P30751" s="14" t="str">
        <f ca="1"/>
        <v>Low Cap</v>
      </c>
    </row>
    <row r="30752" spans="11:16">
      <c r="K30752" s="14" t="str">
        <v/>
      </c>
      <c r="L30752" s="14" t="str">
        <v/>
      </c>
      <c r="O30752" s="14" t="str">
        <v/>
      </c>
      <c r="P30752" s="14" t="str">
        <f ca="1"/>
        <v>Low Cap</v>
      </c>
    </row>
    <row r="30753" spans="11:16">
      <c r="K30753" s="14" t="str">
        <v/>
      </c>
      <c r="L30753" s="14" t="str">
        <v/>
      </c>
      <c r="O30753" s="14" t="str">
        <v/>
      </c>
      <c r="P30753" s="14" t="str">
        <f ca="1"/>
        <v>Low Cap</v>
      </c>
    </row>
    <row r="30754" spans="11:16">
      <c r="K30754" s="14" t="str">
        <v/>
      </c>
      <c r="L30754" s="14" t="str">
        <v/>
      </c>
      <c r="O30754" s="14" t="str">
        <v/>
      </c>
      <c r="P30754" s="14" t="str">
        <f ca="1"/>
        <v>Low Cap</v>
      </c>
    </row>
    <row r="30755" spans="11:16">
      <c r="K30755" s="14" t="str">
        <v/>
      </c>
      <c r="L30755" s="14" t="str">
        <v/>
      </c>
      <c r="O30755" s="14" t="str">
        <v/>
      </c>
      <c r="P30755" s="14" t="str">
        <f ca="1"/>
        <v>Low Cap</v>
      </c>
    </row>
    <row r="30756" spans="11:16">
      <c r="K30756" s="14" t="str">
        <v/>
      </c>
      <c r="L30756" s="14" t="str">
        <v/>
      </c>
      <c r="O30756" s="14" t="str">
        <v/>
      </c>
      <c r="P30756" s="14" t="str">
        <f ca="1"/>
        <v>Low Cap</v>
      </c>
    </row>
    <row r="30757" spans="11:16">
      <c r="K30757" s="14" t="str">
        <v/>
      </c>
      <c r="L30757" s="14" t="str">
        <v/>
      </c>
      <c r="O30757" s="14" t="str">
        <v/>
      </c>
      <c r="P30757" s="14" t="str">
        <f ca="1"/>
        <v>Low Cap</v>
      </c>
    </row>
    <row r="30758" spans="11:16">
      <c r="K30758" s="14" t="str">
        <v/>
      </c>
      <c r="L30758" s="14" t="str">
        <v/>
      </c>
      <c r="O30758" s="14" t="str">
        <v/>
      </c>
      <c r="P30758" s="14" t="str">
        <f ca="1"/>
        <v>Low Cap</v>
      </c>
    </row>
    <row r="30759" spans="11:16">
      <c r="K30759" s="14" t="str">
        <v/>
      </c>
      <c r="L30759" s="14" t="str">
        <v/>
      </c>
      <c r="O30759" s="14" t="str">
        <v/>
      </c>
      <c r="P30759" s="14" t="str">
        <f ca="1"/>
        <v>Low Cap</v>
      </c>
    </row>
    <row r="30760" spans="11:16">
      <c r="K30760" s="14" t="str">
        <v/>
      </c>
      <c r="L30760" s="14" t="str">
        <v/>
      </c>
      <c r="O30760" s="14" t="str">
        <v/>
      </c>
      <c r="P30760" s="14" t="str">
        <f ca="1"/>
        <v>Low Cap</v>
      </c>
    </row>
    <row r="30761" spans="11:16">
      <c r="K30761" s="14" t="str">
        <v/>
      </c>
      <c r="L30761" s="14" t="str">
        <v/>
      </c>
      <c r="O30761" s="14" t="str">
        <v/>
      </c>
      <c r="P30761" s="14" t="str">
        <f ca="1"/>
        <v>Low Cap</v>
      </c>
    </row>
    <row r="30762" spans="11:16">
      <c r="K30762" s="14" t="str">
        <v/>
      </c>
      <c r="L30762" s="14" t="str">
        <v/>
      </c>
      <c r="O30762" s="14" t="str">
        <v/>
      </c>
      <c r="P30762" s="14" t="str">
        <f ca="1"/>
        <v>Low Cap</v>
      </c>
    </row>
    <row r="30763" spans="11:16">
      <c r="K30763" s="14" t="str">
        <v/>
      </c>
      <c r="L30763" s="14" t="str">
        <v/>
      </c>
      <c r="O30763" s="14" t="str">
        <v/>
      </c>
      <c r="P30763" s="14" t="str">
        <f ca="1"/>
        <v>Low Cap</v>
      </c>
    </row>
    <row r="30764" spans="11:16">
      <c r="K30764" s="14" t="str">
        <v/>
      </c>
      <c r="L30764" s="14" t="str">
        <v/>
      </c>
      <c r="O30764" s="14" t="str">
        <v/>
      </c>
      <c r="P30764" s="14" t="str">
        <f ca="1"/>
        <v>Low Cap</v>
      </c>
    </row>
    <row r="30765" spans="11:16">
      <c r="K30765" s="14" t="str">
        <v/>
      </c>
      <c r="L30765" s="14" t="str">
        <v/>
      </c>
      <c r="O30765" s="14" t="str">
        <v/>
      </c>
      <c r="P30765" s="14" t="str">
        <f ca="1"/>
        <v>Low Cap</v>
      </c>
    </row>
    <row r="30766" spans="11:16">
      <c r="K30766" s="14" t="str">
        <v/>
      </c>
      <c r="L30766" s="14" t="str">
        <v/>
      </c>
      <c r="O30766" s="14" t="str">
        <v/>
      </c>
      <c r="P30766" s="14" t="str">
        <f ca="1"/>
        <v>Low Cap</v>
      </c>
    </row>
    <row r="30767" spans="11:16">
      <c r="K30767" s="14" t="str">
        <v/>
      </c>
      <c r="L30767" s="14" t="str">
        <v/>
      </c>
      <c r="O30767" s="14" t="str">
        <v/>
      </c>
      <c r="P30767" s="14" t="str">
        <f ca="1"/>
        <v>Low Cap</v>
      </c>
    </row>
    <row r="30768" spans="11:16">
      <c r="K30768" s="14" t="str">
        <v/>
      </c>
      <c r="L30768" s="14" t="str">
        <v/>
      </c>
      <c r="O30768" s="14" t="str">
        <v/>
      </c>
      <c r="P30768" s="14" t="str">
        <f ca="1"/>
        <v>Low Cap</v>
      </c>
    </row>
    <row r="30769" spans="11:16">
      <c r="K30769" s="14" t="str">
        <v/>
      </c>
      <c r="L30769" s="14" t="str">
        <v/>
      </c>
      <c r="O30769" s="14" t="str">
        <v/>
      </c>
      <c r="P30769" s="14" t="str">
        <f ca="1"/>
        <v>Low Cap</v>
      </c>
    </row>
    <row r="30770" spans="11:16">
      <c r="K30770" s="14" t="str">
        <v/>
      </c>
      <c r="L30770" s="14" t="str">
        <v/>
      </c>
      <c r="O30770" s="14" t="str">
        <v/>
      </c>
      <c r="P30770" s="14" t="str">
        <f ca="1"/>
        <v>Low Cap</v>
      </c>
    </row>
    <row r="30771" spans="11:16">
      <c r="K30771" s="14" t="str">
        <v/>
      </c>
      <c r="L30771" s="14" t="str">
        <v/>
      </c>
      <c r="O30771" s="14" t="str">
        <v/>
      </c>
      <c r="P30771" s="14" t="str">
        <f ca="1"/>
        <v>Low Cap</v>
      </c>
    </row>
    <row r="30772" spans="11:16">
      <c r="K30772" s="14" t="str">
        <v/>
      </c>
      <c r="L30772" s="14" t="str">
        <v/>
      </c>
      <c r="O30772" s="14" t="str">
        <v/>
      </c>
      <c r="P30772" s="14" t="str">
        <f ca="1"/>
        <v>Low Cap</v>
      </c>
    </row>
    <row r="30773" spans="11:16">
      <c r="K30773" s="14" t="str">
        <v/>
      </c>
      <c r="L30773" s="14" t="str">
        <v/>
      </c>
      <c r="O30773" s="14" t="str">
        <v/>
      </c>
      <c r="P30773" s="14" t="str">
        <f ca="1"/>
        <v>Low Cap</v>
      </c>
    </row>
    <row r="30774" spans="11:16">
      <c r="K30774" s="14" t="str">
        <v/>
      </c>
      <c r="L30774" s="14" t="str">
        <v/>
      </c>
      <c r="O30774" s="14" t="str">
        <v/>
      </c>
      <c r="P30774" s="14" t="str">
        <f ca="1"/>
        <v>Low Cap</v>
      </c>
    </row>
    <row r="30775" spans="11:16">
      <c r="K30775" s="14" t="str">
        <v/>
      </c>
      <c r="L30775" s="14" t="str">
        <v/>
      </c>
      <c r="O30775" s="14" t="str">
        <v/>
      </c>
      <c r="P30775" s="14" t="str">
        <f ca="1"/>
        <v>Low Cap</v>
      </c>
    </row>
    <row r="30776" spans="11:16">
      <c r="K30776" s="14" t="str">
        <v/>
      </c>
      <c r="L30776" s="14" t="str">
        <v/>
      </c>
      <c r="O30776" s="14" t="str">
        <v/>
      </c>
      <c r="P30776" s="14" t="str">
        <f ca="1"/>
        <v>Low Cap</v>
      </c>
    </row>
    <row r="30777" spans="11:16">
      <c r="K30777" s="14" t="str">
        <v/>
      </c>
      <c r="L30777" s="14" t="str">
        <v/>
      </c>
      <c r="O30777" s="14" t="str">
        <v/>
      </c>
      <c r="P30777" s="14" t="str">
        <f ca="1"/>
        <v>Low Cap</v>
      </c>
    </row>
    <row r="30778" spans="11:16">
      <c r="K30778" s="14" t="str">
        <v/>
      </c>
      <c r="L30778" s="14" t="str">
        <v/>
      </c>
      <c r="O30778" s="14" t="str">
        <v/>
      </c>
      <c r="P30778" s="14" t="str">
        <f ca="1"/>
        <v>Low Cap</v>
      </c>
    </row>
    <row r="30779" spans="11:16">
      <c r="K30779" s="14" t="str">
        <v/>
      </c>
      <c r="L30779" s="14" t="str">
        <v/>
      </c>
      <c r="O30779" s="14" t="str">
        <v/>
      </c>
      <c r="P30779" s="14" t="str">
        <f ca="1"/>
        <v>Low Cap</v>
      </c>
    </row>
    <row r="30780" spans="11:16">
      <c r="K30780" s="14" t="str">
        <v/>
      </c>
      <c r="L30780" s="14" t="str">
        <v/>
      </c>
      <c r="O30780" s="14" t="str">
        <v/>
      </c>
      <c r="P30780" s="14" t="str">
        <f ca="1"/>
        <v>Low Cap</v>
      </c>
    </row>
    <row r="30781" spans="11:16">
      <c r="K30781" s="14" t="str">
        <v/>
      </c>
      <c r="L30781" s="14" t="str">
        <v/>
      </c>
      <c r="O30781" s="14" t="str">
        <v/>
      </c>
      <c r="P30781" s="14" t="str">
        <f ca="1"/>
        <v>Low Cap</v>
      </c>
    </row>
    <row r="30782" spans="11:16">
      <c r="K30782" s="14" t="str">
        <v/>
      </c>
      <c r="L30782" s="14" t="str">
        <v/>
      </c>
      <c r="O30782" s="14" t="str">
        <v/>
      </c>
      <c r="P30782" s="14" t="str">
        <f ca="1"/>
        <v>Low Cap</v>
      </c>
    </row>
    <row r="30783" spans="11:16">
      <c r="K30783" s="14" t="str">
        <v/>
      </c>
      <c r="L30783" s="14" t="str">
        <v/>
      </c>
      <c r="O30783" s="14" t="str">
        <v/>
      </c>
      <c r="P30783" s="14" t="str">
        <f ca="1"/>
        <v>Low Cap</v>
      </c>
    </row>
    <row r="30784" spans="11:16">
      <c r="K30784" s="14" t="str">
        <v/>
      </c>
      <c r="L30784" s="14" t="str">
        <v/>
      </c>
      <c r="O30784" s="14" t="str">
        <v/>
      </c>
      <c r="P30784" s="14" t="str">
        <f ca="1"/>
        <v>Low Cap</v>
      </c>
    </row>
    <row r="30785" spans="11:16">
      <c r="K30785" s="14" t="str">
        <v/>
      </c>
      <c r="L30785" s="14" t="str">
        <v/>
      </c>
      <c r="O30785" s="14" t="str">
        <v/>
      </c>
      <c r="P30785" s="14" t="str">
        <f ca="1"/>
        <v>Low Cap</v>
      </c>
    </row>
    <row r="30786" spans="11:16">
      <c r="K30786" s="14" t="str">
        <v/>
      </c>
      <c r="L30786" s="14" t="str">
        <v/>
      </c>
      <c r="O30786" s="14" t="str">
        <v/>
      </c>
      <c r="P30786" s="14" t="str">
        <f ca="1"/>
        <v>Low Cap</v>
      </c>
    </row>
    <row r="30787" spans="11:16">
      <c r="K30787" s="14" t="str">
        <v/>
      </c>
      <c r="L30787" s="14" t="str">
        <v/>
      </c>
      <c r="O30787" s="14" t="str">
        <v/>
      </c>
      <c r="P30787" s="14" t="str">
        <f ca="1"/>
        <v>Low Cap</v>
      </c>
    </row>
    <row r="30788" spans="11:16">
      <c r="K30788" s="14" t="str">
        <v/>
      </c>
      <c r="L30788" s="14" t="str">
        <v/>
      </c>
      <c r="O30788" s="14" t="str">
        <v/>
      </c>
      <c r="P30788" s="14" t="str">
        <f ca="1"/>
        <v>Low Cap</v>
      </c>
    </row>
    <row r="30789" spans="11:16">
      <c r="K30789" s="14" t="str">
        <v/>
      </c>
      <c r="L30789" s="14" t="str">
        <v/>
      </c>
      <c r="O30789" s="14" t="str">
        <v/>
      </c>
      <c r="P30789" s="14" t="str">
        <f ca="1"/>
        <v>Low Cap</v>
      </c>
    </row>
    <row r="30790" spans="11:16">
      <c r="K30790" s="14" t="str">
        <v/>
      </c>
      <c r="L30790" s="14" t="str">
        <v/>
      </c>
      <c r="O30790" s="14" t="str">
        <v/>
      </c>
      <c r="P30790" s="14" t="str">
        <f ca="1"/>
        <v>Low Cap</v>
      </c>
    </row>
    <row r="30791" spans="11:16">
      <c r="K30791" s="14" t="str">
        <v/>
      </c>
      <c r="L30791" s="14" t="str">
        <v/>
      </c>
      <c r="O30791" s="14" t="str">
        <v/>
      </c>
      <c r="P30791" s="14" t="str">
        <f ca="1"/>
        <v>Low Cap</v>
      </c>
    </row>
    <row r="30792" spans="11:16">
      <c r="K30792" s="14" t="str">
        <v/>
      </c>
      <c r="L30792" s="14" t="str">
        <v/>
      </c>
      <c r="O30792" s="14" t="str">
        <v/>
      </c>
      <c r="P30792" s="14" t="str">
        <f ca="1"/>
        <v>Low Cap</v>
      </c>
    </row>
    <row r="30793" spans="11:16">
      <c r="K30793" s="14" t="str">
        <v/>
      </c>
      <c r="L30793" s="14" t="str">
        <v/>
      </c>
      <c r="O30793" s="14" t="str">
        <v/>
      </c>
      <c r="P30793" s="14" t="str">
        <f ca="1"/>
        <v>Low Cap</v>
      </c>
    </row>
    <row r="30794" spans="11:16">
      <c r="K30794" s="14" t="str">
        <v/>
      </c>
      <c r="L30794" s="14" t="str">
        <v/>
      </c>
      <c r="O30794" s="14" t="str">
        <v/>
      </c>
      <c r="P30794" s="14" t="str">
        <f ca="1"/>
        <v>Low Cap</v>
      </c>
    </row>
    <row r="30795" spans="11:16">
      <c r="K30795" s="14" t="str">
        <v/>
      </c>
      <c r="L30795" s="14" t="str">
        <v/>
      </c>
      <c r="O30795" s="14" t="str">
        <v/>
      </c>
      <c r="P30795" s="14" t="str">
        <f ca="1"/>
        <v>Low Cap</v>
      </c>
    </row>
    <row r="30796" spans="11:16">
      <c r="K30796" s="14" t="str">
        <v/>
      </c>
      <c r="L30796" s="14" t="str">
        <v/>
      </c>
      <c r="O30796" s="14" t="str">
        <v/>
      </c>
      <c r="P30796" s="14" t="str">
        <f ca="1"/>
        <v>Low Cap</v>
      </c>
    </row>
    <row r="30797" spans="11:16">
      <c r="K30797" s="14" t="str">
        <v/>
      </c>
      <c r="L30797" s="14" t="str">
        <v/>
      </c>
      <c r="O30797" s="14" t="str">
        <v/>
      </c>
      <c r="P30797" s="14" t="str">
        <f ca="1"/>
        <v>Low Cap</v>
      </c>
    </row>
    <row r="30798" spans="11:16">
      <c r="K30798" s="14" t="str">
        <v/>
      </c>
      <c r="L30798" s="14" t="str">
        <v/>
      </c>
      <c r="O30798" s="14" t="str">
        <v/>
      </c>
      <c r="P30798" s="14" t="str">
        <f ca="1"/>
        <v>Low Cap</v>
      </c>
    </row>
    <row r="30799" spans="11:16">
      <c r="K30799" s="14" t="str">
        <v/>
      </c>
      <c r="L30799" s="14" t="str">
        <v/>
      </c>
      <c r="O30799" s="14" t="str">
        <v/>
      </c>
      <c r="P30799" s="14" t="str">
        <f ca="1"/>
        <v>Low Cap</v>
      </c>
    </row>
    <row r="30800" spans="11:16">
      <c r="K30800" s="14" t="str">
        <v/>
      </c>
      <c r="L30800" s="14" t="str">
        <v/>
      </c>
      <c r="O30800" s="14" t="str">
        <v/>
      </c>
      <c r="P30800" s="14" t="str">
        <f ca="1"/>
        <v>Low Cap</v>
      </c>
    </row>
    <row r="30801" spans="11:16">
      <c r="K30801" s="14" t="str">
        <v/>
      </c>
      <c r="L30801" s="14" t="str">
        <v/>
      </c>
      <c r="O30801" s="14" t="str">
        <v/>
      </c>
      <c r="P30801" s="14" t="str">
        <f ca="1"/>
        <v>Low Cap</v>
      </c>
    </row>
    <row r="30802" spans="11:16">
      <c r="K30802" s="14" t="str">
        <v/>
      </c>
      <c r="L30802" s="14" t="str">
        <v/>
      </c>
      <c r="O30802" s="14" t="str">
        <v/>
      </c>
      <c r="P30802" s="14" t="str">
        <f ca="1"/>
        <v>Low Cap</v>
      </c>
    </row>
    <row r="30803" spans="11:16">
      <c r="K30803" s="14" t="str">
        <v/>
      </c>
      <c r="L30803" s="14" t="str">
        <v/>
      </c>
      <c r="O30803" s="14" t="str">
        <v/>
      </c>
      <c r="P30803" s="14" t="str">
        <f ca="1"/>
        <v>Low Cap</v>
      </c>
    </row>
    <row r="30804" spans="11:16">
      <c r="K30804" s="14" t="str">
        <v/>
      </c>
      <c r="L30804" s="14" t="str">
        <v/>
      </c>
      <c r="O30804" s="14" t="str">
        <v/>
      </c>
      <c r="P30804" s="14" t="str">
        <f ca="1"/>
        <v>Low Cap</v>
      </c>
    </row>
    <row r="30805" spans="11:16">
      <c r="K30805" s="14" t="str">
        <v/>
      </c>
      <c r="L30805" s="14" t="str">
        <v/>
      </c>
      <c r="O30805" s="14" t="str">
        <v/>
      </c>
      <c r="P30805" s="14" t="str">
        <f ca="1"/>
        <v>Low Cap</v>
      </c>
    </row>
    <row r="30806" spans="11:16">
      <c r="K30806" s="14" t="str">
        <v/>
      </c>
      <c r="L30806" s="14" t="str">
        <v/>
      </c>
      <c r="O30806" s="14" t="str">
        <v/>
      </c>
      <c r="P30806" s="14" t="str">
        <f ca="1"/>
        <v>Low Cap</v>
      </c>
    </row>
    <row r="30807" spans="11:16">
      <c r="K30807" s="14" t="str">
        <v/>
      </c>
      <c r="L30807" s="14" t="str">
        <v/>
      </c>
      <c r="O30807" s="14" t="str">
        <v/>
      </c>
      <c r="P30807" s="14" t="str">
        <f ca="1"/>
        <v>Low Cap</v>
      </c>
    </row>
    <row r="30808" spans="11:16">
      <c r="K30808" s="14" t="str">
        <v/>
      </c>
      <c r="L30808" s="14" t="str">
        <v/>
      </c>
      <c r="O30808" s="14" t="str">
        <v/>
      </c>
      <c r="P30808" s="14" t="str">
        <f ca="1"/>
        <v>Low Cap</v>
      </c>
    </row>
    <row r="30809" spans="11:16">
      <c r="K30809" s="14" t="str">
        <v/>
      </c>
      <c r="L30809" s="14" t="str">
        <v/>
      </c>
      <c r="O30809" s="14" t="str">
        <v/>
      </c>
      <c r="P30809" s="14" t="str">
        <f ca="1"/>
        <v>Low Cap</v>
      </c>
    </row>
    <row r="30810" spans="11:16">
      <c r="K30810" s="14" t="str">
        <v/>
      </c>
      <c r="L30810" s="14" t="str">
        <v/>
      </c>
      <c r="O30810" s="14" t="str">
        <v/>
      </c>
      <c r="P30810" s="14" t="str">
        <f ca="1"/>
        <v>Low Cap</v>
      </c>
    </row>
    <row r="30811" spans="11:16">
      <c r="K30811" s="14" t="str">
        <v/>
      </c>
      <c r="L30811" s="14" t="str">
        <v/>
      </c>
      <c r="O30811" s="14" t="str">
        <v/>
      </c>
      <c r="P30811" s="14" t="str">
        <f ca="1"/>
        <v>Low Cap</v>
      </c>
    </row>
    <row r="30812" spans="11:16">
      <c r="K30812" s="14" t="str">
        <v/>
      </c>
      <c r="L30812" s="14" t="str">
        <v/>
      </c>
      <c r="O30812" s="14" t="str">
        <v/>
      </c>
      <c r="P30812" s="14" t="str">
        <f ca="1"/>
        <v>Low Cap</v>
      </c>
    </row>
    <row r="30813" spans="11:16">
      <c r="K30813" s="14" t="str">
        <v/>
      </c>
      <c r="L30813" s="14" t="str">
        <v/>
      </c>
      <c r="O30813" s="14" t="str">
        <v/>
      </c>
      <c r="P30813" s="14" t="str">
        <f ca="1"/>
        <v>Low Cap</v>
      </c>
    </row>
    <row r="30814" spans="11:16">
      <c r="K30814" s="14" t="str">
        <v/>
      </c>
      <c r="L30814" s="14" t="str">
        <v/>
      </c>
      <c r="O30814" s="14" t="str">
        <v/>
      </c>
      <c r="P30814" s="14" t="str">
        <f ca="1"/>
        <v>Low Cap</v>
      </c>
    </row>
    <row r="30815" spans="11:16">
      <c r="K30815" s="14" t="str">
        <v/>
      </c>
      <c r="L30815" s="14" t="str">
        <v/>
      </c>
      <c r="O30815" s="14" t="str">
        <v/>
      </c>
      <c r="P30815" s="14" t="str">
        <f ca="1"/>
        <v>Low Cap</v>
      </c>
    </row>
    <row r="30816" spans="11:16">
      <c r="K30816" s="14" t="str">
        <v/>
      </c>
      <c r="L30816" s="14" t="str">
        <v/>
      </c>
      <c r="O30816" s="14" t="str">
        <v/>
      </c>
      <c r="P30816" s="14" t="str">
        <f ca="1"/>
        <v>Low Cap</v>
      </c>
    </row>
    <row r="30817" spans="11:16">
      <c r="K30817" s="14" t="str">
        <v/>
      </c>
      <c r="L30817" s="14" t="str">
        <v/>
      </c>
      <c r="O30817" s="14" t="str">
        <v/>
      </c>
      <c r="P30817" s="14" t="str">
        <f ca="1"/>
        <v>Low Cap</v>
      </c>
    </row>
    <row r="30818" spans="11:16">
      <c r="K30818" s="14" t="str">
        <v/>
      </c>
      <c r="L30818" s="14" t="str">
        <v/>
      </c>
      <c r="O30818" s="14" t="str">
        <v/>
      </c>
      <c r="P30818" s="14" t="str">
        <f ca="1"/>
        <v>Low Cap</v>
      </c>
    </row>
    <row r="30819" spans="11:16">
      <c r="K30819" s="14" t="str">
        <v/>
      </c>
      <c r="L30819" s="14" t="str">
        <v/>
      </c>
      <c r="O30819" s="14" t="str">
        <v/>
      </c>
      <c r="P30819" s="14" t="str">
        <f ca="1"/>
        <v>Low Cap</v>
      </c>
    </row>
    <row r="30820" spans="11:16">
      <c r="K30820" s="14" t="str">
        <v/>
      </c>
      <c r="L30820" s="14" t="str">
        <v/>
      </c>
      <c r="O30820" s="14" t="str">
        <v/>
      </c>
      <c r="P30820" s="14" t="str">
        <f ca="1"/>
        <v>Low Cap</v>
      </c>
    </row>
    <row r="30821" spans="11:16">
      <c r="K30821" s="14" t="str">
        <v/>
      </c>
      <c r="L30821" s="14" t="str">
        <v/>
      </c>
      <c r="O30821" s="14" t="str">
        <v/>
      </c>
      <c r="P30821" s="14" t="str">
        <f ca="1"/>
        <v>Low Cap</v>
      </c>
    </row>
    <row r="30822" spans="11:16">
      <c r="K30822" s="14" t="str">
        <v/>
      </c>
      <c r="L30822" s="14" t="str">
        <v/>
      </c>
      <c r="O30822" s="14" t="str">
        <v/>
      </c>
      <c r="P30822" s="14" t="str">
        <f ca="1"/>
        <v>Low Cap</v>
      </c>
    </row>
    <row r="30823" spans="11:16">
      <c r="K30823" s="14" t="str">
        <v/>
      </c>
      <c r="L30823" s="14" t="str">
        <v/>
      </c>
      <c r="O30823" s="14" t="str">
        <v/>
      </c>
      <c r="P30823" s="14" t="str">
        <f ca="1"/>
        <v>Low Cap</v>
      </c>
    </row>
    <row r="30824" spans="11:16">
      <c r="K30824" s="14" t="str">
        <v/>
      </c>
      <c r="L30824" s="14" t="str">
        <v/>
      </c>
      <c r="O30824" s="14" t="str">
        <v/>
      </c>
      <c r="P30824" s="14" t="str">
        <f ca="1"/>
        <v>Low Cap</v>
      </c>
    </row>
    <row r="30825" spans="11:16">
      <c r="K30825" s="14" t="str">
        <v/>
      </c>
      <c r="L30825" s="14" t="str">
        <v/>
      </c>
      <c r="O30825" s="14" t="str">
        <v/>
      </c>
      <c r="P30825" s="14" t="str">
        <f ca="1"/>
        <v>Low Cap</v>
      </c>
    </row>
    <row r="30826" spans="11:16">
      <c r="K30826" s="14" t="str">
        <v/>
      </c>
      <c r="L30826" s="14" t="str">
        <v/>
      </c>
      <c r="O30826" s="14" t="str">
        <v/>
      </c>
      <c r="P30826" s="14" t="str">
        <f ca="1"/>
        <v>Low Cap</v>
      </c>
    </row>
    <row r="30827" spans="11:16">
      <c r="K30827" s="14" t="str">
        <v/>
      </c>
      <c r="L30827" s="14" t="str">
        <v/>
      </c>
      <c r="O30827" s="14" t="str">
        <v/>
      </c>
      <c r="P30827" s="14" t="str">
        <f ca="1"/>
        <v>Low Cap</v>
      </c>
    </row>
    <row r="30828" spans="11:16">
      <c r="K30828" s="14" t="str">
        <v/>
      </c>
      <c r="L30828" s="14" t="str">
        <v/>
      </c>
      <c r="O30828" s="14" t="str">
        <v/>
      </c>
      <c r="P30828" s="14" t="str">
        <f ca="1"/>
        <v>Low Cap</v>
      </c>
    </row>
    <row r="30829" spans="11:16">
      <c r="K30829" s="14" t="str">
        <v/>
      </c>
      <c r="L30829" s="14" t="str">
        <v/>
      </c>
      <c r="O30829" s="14" t="str">
        <v/>
      </c>
      <c r="P30829" s="14" t="str">
        <f ca="1"/>
        <v>Low Cap</v>
      </c>
    </row>
    <row r="30830" spans="11:16">
      <c r="K30830" s="14" t="str">
        <v/>
      </c>
      <c r="L30830" s="14" t="str">
        <v/>
      </c>
      <c r="O30830" s="14" t="str">
        <v/>
      </c>
      <c r="P30830" s="14" t="str">
        <f ca="1"/>
        <v>Low Cap</v>
      </c>
    </row>
    <row r="30831" spans="11:16">
      <c r="K30831" s="14" t="str">
        <v/>
      </c>
      <c r="L30831" s="14" t="str">
        <v/>
      </c>
      <c r="O30831" s="14" t="str">
        <v/>
      </c>
      <c r="P30831" s="14" t="str">
        <f ca="1"/>
        <v>Low Cap</v>
      </c>
    </row>
    <row r="30832" spans="11:16">
      <c r="K30832" s="14" t="str">
        <v/>
      </c>
      <c r="L30832" s="14" t="str">
        <v/>
      </c>
      <c r="O30832" s="14" t="str">
        <v/>
      </c>
      <c r="P30832" s="14" t="str">
        <f ca="1"/>
        <v>Low Cap</v>
      </c>
    </row>
    <row r="30833" spans="11:16">
      <c r="K30833" s="14" t="str">
        <v/>
      </c>
      <c r="L30833" s="14" t="str">
        <v/>
      </c>
      <c r="O30833" s="14" t="str">
        <v/>
      </c>
      <c r="P30833" s="14" t="str">
        <f ca="1"/>
        <v>Low Cap</v>
      </c>
    </row>
    <row r="30834" spans="11:16">
      <c r="K30834" s="14" t="str">
        <v/>
      </c>
      <c r="L30834" s="14" t="str">
        <v/>
      </c>
      <c r="O30834" s="14" t="str">
        <v/>
      </c>
      <c r="P30834" s="14" t="str">
        <f ca="1"/>
        <v>Low Cap</v>
      </c>
    </row>
    <row r="30835" spans="11:16">
      <c r="K30835" s="14" t="str">
        <v/>
      </c>
      <c r="L30835" s="14" t="str">
        <v/>
      </c>
      <c r="O30835" s="14" t="str">
        <v/>
      </c>
      <c r="P30835" s="14" t="str">
        <f ca="1"/>
        <v>Low Cap</v>
      </c>
    </row>
    <row r="30836" spans="11:16">
      <c r="K30836" s="14" t="str">
        <v/>
      </c>
      <c r="L30836" s="14" t="str">
        <v/>
      </c>
      <c r="O30836" s="14" t="str">
        <v/>
      </c>
      <c r="P30836" s="14" t="str">
        <f ca="1"/>
        <v>Low Cap</v>
      </c>
    </row>
    <row r="30837" spans="11:16">
      <c r="K30837" s="14" t="str">
        <v/>
      </c>
      <c r="L30837" s="14" t="str">
        <v/>
      </c>
      <c r="O30837" s="14" t="str">
        <v/>
      </c>
      <c r="P30837" s="14" t="str">
        <f ca="1"/>
        <v>Low Cap</v>
      </c>
    </row>
    <row r="30838" spans="11:16">
      <c r="K30838" s="14" t="str">
        <v/>
      </c>
      <c r="L30838" s="14" t="str">
        <v/>
      </c>
      <c r="O30838" s="14" t="str">
        <v/>
      </c>
      <c r="P30838" s="14" t="str">
        <f ca="1"/>
        <v>Low Cap</v>
      </c>
    </row>
    <row r="30839" spans="11:16">
      <c r="K30839" s="14" t="str">
        <v/>
      </c>
      <c r="L30839" s="14" t="str">
        <v/>
      </c>
      <c r="O30839" s="14" t="str">
        <v/>
      </c>
      <c r="P30839" s="14" t="str">
        <f ca="1"/>
        <v>Low Cap</v>
      </c>
    </row>
    <row r="30840" spans="11:16">
      <c r="K30840" s="14" t="str">
        <v/>
      </c>
      <c r="L30840" s="14" t="str">
        <v/>
      </c>
      <c r="O30840" s="14" t="str">
        <v/>
      </c>
      <c r="P30840" s="14" t="str">
        <f ca="1"/>
        <v>Low Cap</v>
      </c>
    </row>
    <row r="30841" spans="11:16">
      <c r="K30841" s="14" t="str">
        <v/>
      </c>
      <c r="L30841" s="14" t="str">
        <v/>
      </c>
      <c r="O30841" s="14" t="str">
        <v/>
      </c>
      <c r="P30841" s="14" t="str">
        <f ca="1"/>
        <v>Low Cap</v>
      </c>
    </row>
    <row r="30842" spans="11:16">
      <c r="K30842" s="14" t="str">
        <v/>
      </c>
      <c r="L30842" s="14" t="str">
        <v/>
      </c>
      <c r="O30842" s="14" t="str">
        <v/>
      </c>
      <c r="P30842" s="14" t="str">
        <f ca="1"/>
        <v>Low Cap</v>
      </c>
    </row>
    <row r="30843" spans="11:16">
      <c r="K30843" s="14" t="str">
        <v/>
      </c>
      <c r="L30843" s="14" t="str">
        <v/>
      </c>
      <c r="O30843" s="14" t="str">
        <v/>
      </c>
      <c r="P30843" s="14" t="str">
        <f ca="1"/>
        <v>Low Cap</v>
      </c>
    </row>
    <row r="30844" spans="11:16">
      <c r="K30844" s="14" t="str">
        <v/>
      </c>
      <c r="L30844" s="14" t="str">
        <v/>
      </c>
      <c r="O30844" s="14" t="str">
        <v/>
      </c>
      <c r="P30844" s="14" t="str">
        <f ca="1"/>
        <v>Low Cap</v>
      </c>
    </row>
    <row r="30845" spans="11:16">
      <c r="K30845" s="14" t="str">
        <v/>
      </c>
      <c r="L30845" s="14" t="str">
        <v/>
      </c>
      <c r="O30845" s="14" t="str">
        <v/>
      </c>
      <c r="P30845" s="14" t="str">
        <f ca="1"/>
        <v>Low Cap</v>
      </c>
    </row>
    <row r="30846" spans="11:16">
      <c r="K30846" s="14" t="str">
        <v/>
      </c>
      <c r="L30846" s="14" t="str">
        <v/>
      </c>
      <c r="O30846" s="14" t="str">
        <v/>
      </c>
      <c r="P30846" s="14" t="str">
        <f ca="1"/>
        <v>Low Cap</v>
      </c>
    </row>
    <row r="30847" spans="11:16">
      <c r="K30847" s="14" t="str">
        <v/>
      </c>
      <c r="L30847" s="14" t="str">
        <v/>
      </c>
      <c r="O30847" s="14" t="str">
        <v/>
      </c>
      <c r="P30847" s="14" t="str">
        <f ca="1"/>
        <v>Low Cap</v>
      </c>
    </row>
    <row r="30848" spans="11:16">
      <c r="K30848" s="14" t="str">
        <v/>
      </c>
      <c r="L30848" s="14" t="str">
        <v/>
      </c>
      <c r="O30848" s="14" t="str">
        <v/>
      </c>
      <c r="P30848" s="14" t="str">
        <f ca="1"/>
        <v>Low Cap</v>
      </c>
    </row>
    <row r="30849" spans="11:16">
      <c r="K30849" s="14" t="str">
        <v/>
      </c>
      <c r="L30849" s="14" t="str">
        <v/>
      </c>
      <c r="O30849" s="14" t="str">
        <v/>
      </c>
      <c r="P30849" s="14" t="str">
        <f ca="1"/>
        <v>Low Cap</v>
      </c>
    </row>
    <row r="30850" spans="11:16">
      <c r="K30850" s="14" t="str">
        <v/>
      </c>
      <c r="L30850" s="14" t="str">
        <v/>
      </c>
      <c r="O30850" s="14" t="str">
        <v/>
      </c>
      <c r="P30850" s="14" t="str">
        <f ca="1"/>
        <v>Low Cap</v>
      </c>
    </row>
    <row r="30851" spans="11:16">
      <c r="K30851" s="14" t="str">
        <v/>
      </c>
      <c r="L30851" s="14" t="str">
        <v/>
      </c>
      <c r="O30851" s="14" t="str">
        <v/>
      </c>
      <c r="P30851" s="14" t="str">
        <f ca="1"/>
        <v>Low Cap</v>
      </c>
    </row>
    <row r="30852" spans="11:16">
      <c r="K30852" s="14" t="str">
        <v/>
      </c>
      <c r="L30852" s="14" t="str">
        <v/>
      </c>
      <c r="O30852" s="14" t="str">
        <v/>
      </c>
      <c r="P30852" s="14" t="str">
        <f ca="1"/>
        <v>Low Cap</v>
      </c>
    </row>
    <row r="30853" spans="11:16">
      <c r="K30853" s="14" t="str">
        <v/>
      </c>
      <c r="L30853" s="14" t="str">
        <v/>
      </c>
      <c r="O30853" s="14" t="str">
        <v/>
      </c>
      <c r="P30853" s="14" t="str">
        <f ca="1"/>
        <v>Low Cap</v>
      </c>
    </row>
    <row r="30854" spans="11:16">
      <c r="K30854" s="14" t="str">
        <v/>
      </c>
      <c r="L30854" s="14" t="str">
        <v/>
      </c>
      <c r="O30854" s="14" t="str">
        <v/>
      </c>
      <c r="P30854" s="14" t="str">
        <f ca="1"/>
        <v>Low Cap</v>
      </c>
    </row>
    <row r="30855" spans="11:16">
      <c r="K30855" s="14" t="str">
        <v/>
      </c>
      <c r="L30855" s="14" t="str">
        <v/>
      </c>
      <c r="O30855" s="14" t="str">
        <v/>
      </c>
      <c r="P30855" s="14" t="str">
        <f ca="1"/>
        <v>Low Cap</v>
      </c>
    </row>
    <row r="30856" spans="11:16">
      <c r="K30856" s="14" t="str">
        <v/>
      </c>
      <c r="L30856" s="14" t="str">
        <v/>
      </c>
      <c r="O30856" s="14" t="str">
        <v/>
      </c>
      <c r="P30856" s="14" t="str">
        <f ca="1"/>
        <v>Low Cap</v>
      </c>
    </row>
    <row r="30857" spans="11:16">
      <c r="K30857" s="14" t="str">
        <v/>
      </c>
      <c r="L30857" s="14" t="str">
        <v/>
      </c>
      <c r="O30857" s="14" t="str">
        <v/>
      </c>
      <c r="P30857" s="14" t="str">
        <f ca="1"/>
        <v>Low Cap</v>
      </c>
    </row>
    <row r="30858" spans="11:16">
      <c r="K30858" s="14" t="str">
        <v/>
      </c>
      <c r="L30858" s="14" t="str">
        <v/>
      </c>
      <c r="O30858" s="14" t="str">
        <v/>
      </c>
      <c r="P30858" s="14" t="str">
        <f ca="1"/>
        <v>Low Cap</v>
      </c>
    </row>
    <row r="30859" spans="11:16">
      <c r="K30859" s="14" t="str">
        <v/>
      </c>
      <c r="L30859" s="14" t="str">
        <v/>
      </c>
      <c r="O30859" s="14" t="str">
        <v/>
      </c>
      <c r="P30859" s="14" t="str">
        <f ca="1"/>
        <v>Low Cap</v>
      </c>
    </row>
    <row r="30860" spans="11:16">
      <c r="K30860" s="14" t="str">
        <v/>
      </c>
      <c r="L30860" s="14" t="str">
        <v/>
      </c>
      <c r="O30860" s="14" t="str">
        <v/>
      </c>
      <c r="P30860" s="14" t="str">
        <f ca="1"/>
        <v>Low Cap</v>
      </c>
    </row>
    <row r="30861" spans="11:16">
      <c r="K30861" s="14" t="str">
        <v/>
      </c>
      <c r="L30861" s="14" t="str">
        <v/>
      </c>
      <c r="O30861" s="14" t="str">
        <v/>
      </c>
      <c r="P30861" s="14" t="str">
        <f ca="1"/>
        <v>Low Cap</v>
      </c>
    </row>
    <row r="30862" spans="11:16">
      <c r="K30862" s="14" t="str">
        <v/>
      </c>
      <c r="L30862" s="14" t="str">
        <v/>
      </c>
      <c r="O30862" s="14" t="str">
        <v/>
      </c>
      <c r="P30862" s="14" t="str">
        <f ca="1"/>
        <v>Low Cap</v>
      </c>
    </row>
    <row r="30863" spans="11:16">
      <c r="K30863" s="14" t="str">
        <v/>
      </c>
      <c r="L30863" s="14" t="str">
        <v/>
      </c>
      <c r="O30863" s="14" t="str">
        <v/>
      </c>
      <c r="P30863" s="14" t="str">
        <f ca="1"/>
        <v>Low Cap</v>
      </c>
    </row>
    <row r="30864" spans="11:16">
      <c r="K30864" s="14" t="str">
        <v/>
      </c>
      <c r="L30864" s="14" t="str">
        <v/>
      </c>
      <c r="O30864" s="14" t="str">
        <v/>
      </c>
      <c r="P30864" s="14" t="str">
        <f ca="1"/>
        <v>Low Cap</v>
      </c>
    </row>
    <row r="30865" spans="11:16">
      <c r="K30865" s="14" t="str">
        <v/>
      </c>
      <c r="L30865" s="14" t="str">
        <v/>
      </c>
      <c r="O30865" s="14" t="str">
        <v/>
      </c>
      <c r="P30865" s="14" t="str">
        <f ca="1"/>
        <v>Low Cap</v>
      </c>
    </row>
    <row r="30866" spans="11:16">
      <c r="K30866" s="14" t="str">
        <v/>
      </c>
      <c r="L30866" s="14" t="str">
        <v/>
      </c>
      <c r="O30866" s="14" t="str">
        <v/>
      </c>
      <c r="P30866" s="14" t="str">
        <f ca="1"/>
        <v>Low Cap</v>
      </c>
    </row>
    <row r="30867" spans="11:16">
      <c r="K30867" s="14" t="str">
        <v/>
      </c>
      <c r="L30867" s="14" t="str">
        <v/>
      </c>
      <c r="O30867" s="14" t="str">
        <v/>
      </c>
      <c r="P30867" s="14" t="str">
        <f ca="1"/>
        <v>Low Cap</v>
      </c>
    </row>
    <row r="30868" spans="11:16">
      <c r="K30868" s="14" t="str">
        <v/>
      </c>
      <c r="L30868" s="14" t="str">
        <v/>
      </c>
      <c r="O30868" s="14" t="str">
        <v/>
      </c>
      <c r="P30868" s="14" t="str">
        <f ca="1"/>
        <v>Low Cap</v>
      </c>
    </row>
    <row r="30869" spans="11:16">
      <c r="K30869" s="14" t="str">
        <v/>
      </c>
      <c r="L30869" s="14" t="str">
        <v/>
      </c>
      <c r="O30869" s="14" t="str">
        <v/>
      </c>
      <c r="P30869" s="14" t="str">
        <f ca="1"/>
        <v>Low Cap</v>
      </c>
    </row>
    <row r="30870" spans="11:16">
      <c r="K30870" s="14" t="str">
        <v/>
      </c>
      <c r="L30870" s="14" t="str">
        <v/>
      </c>
      <c r="O30870" s="14" t="str">
        <v/>
      </c>
      <c r="P30870" s="14" t="str">
        <f ca="1"/>
        <v>Low Cap</v>
      </c>
    </row>
    <row r="30871" spans="11:16">
      <c r="K30871" s="14" t="str">
        <v/>
      </c>
      <c r="L30871" s="14" t="str">
        <v/>
      </c>
      <c r="O30871" s="14" t="str">
        <v/>
      </c>
      <c r="P30871" s="14" t="str">
        <f ca="1"/>
        <v>Low Cap</v>
      </c>
    </row>
    <row r="30872" spans="11:16">
      <c r="K30872" s="14" t="str">
        <v/>
      </c>
      <c r="L30872" s="14" t="str">
        <v/>
      </c>
      <c r="O30872" s="14" t="str">
        <v/>
      </c>
      <c r="P30872" s="14" t="str">
        <f ca="1"/>
        <v>Low Cap</v>
      </c>
    </row>
    <row r="30873" spans="11:16">
      <c r="K30873" s="14" t="str">
        <v/>
      </c>
      <c r="L30873" s="14" t="str">
        <v/>
      </c>
      <c r="O30873" s="14" t="str">
        <v/>
      </c>
      <c r="P30873" s="14" t="str">
        <f ca="1"/>
        <v>Low Cap</v>
      </c>
    </row>
    <row r="30874" spans="11:16">
      <c r="K30874" s="14" t="str">
        <v/>
      </c>
      <c r="L30874" s="14" t="str">
        <v/>
      </c>
      <c r="O30874" s="14" t="str">
        <v/>
      </c>
      <c r="P30874" s="14" t="str">
        <f ca="1"/>
        <v>Low Cap</v>
      </c>
    </row>
    <row r="30875" spans="11:16">
      <c r="K30875" s="14" t="str">
        <v/>
      </c>
      <c r="L30875" s="14" t="str">
        <v/>
      </c>
      <c r="O30875" s="14" t="str">
        <v/>
      </c>
      <c r="P30875" s="14" t="str">
        <f ca="1"/>
        <v>Low Cap</v>
      </c>
    </row>
    <row r="30876" spans="11:16">
      <c r="K30876" s="14" t="str">
        <v/>
      </c>
      <c r="L30876" s="14" t="str">
        <v/>
      </c>
      <c r="O30876" s="14" t="str">
        <v/>
      </c>
      <c r="P30876" s="14" t="str">
        <f ca="1"/>
        <v>Low Cap</v>
      </c>
    </row>
    <row r="30877" spans="11:16">
      <c r="K30877" s="14" t="str">
        <v/>
      </c>
      <c r="L30877" s="14" t="str">
        <v/>
      </c>
      <c r="O30877" s="14" t="str">
        <v/>
      </c>
      <c r="P30877" s="14" t="str">
        <f ca="1"/>
        <v>Low Cap</v>
      </c>
    </row>
    <row r="30878" spans="11:16">
      <c r="K30878" s="14" t="str">
        <v/>
      </c>
      <c r="L30878" s="14" t="str">
        <v/>
      </c>
      <c r="O30878" s="14" t="str">
        <v/>
      </c>
      <c r="P30878" s="14" t="str">
        <f ca="1"/>
        <v>Low Cap</v>
      </c>
    </row>
    <row r="30879" spans="11:16">
      <c r="K30879" s="14" t="str">
        <v/>
      </c>
      <c r="L30879" s="14" t="str">
        <v/>
      </c>
      <c r="O30879" s="14" t="str">
        <v/>
      </c>
      <c r="P30879" s="14" t="str">
        <f ca="1"/>
        <v>Low Cap</v>
      </c>
    </row>
    <row r="30880" spans="11:16">
      <c r="K30880" s="14" t="str">
        <v/>
      </c>
      <c r="L30880" s="14" t="str">
        <v/>
      </c>
      <c r="O30880" s="14" t="str">
        <v/>
      </c>
      <c r="P30880" s="14" t="str">
        <f ca="1"/>
        <v>Low Cap</v>
      </c>
    </row>
    <row r="30881" spans="11:16">
      <c r="K30881" s="14" t="str">
        <v/>
      </c>
      <c r="L30881" s="14" t="str">
        <v/>
      </c>
      <c r="O30881" s="14" t="str">
        <v/>
      </c>
      <c r="P30881" s="14" t="str">
        <f ca="1"/>
        <v>Low Cap</v>
      </c>
    </row>
    <row r="30882" spans="11:16">
      <c r="K30882" s="14" t="str">
        <v/>
      </c>
      <c r="L30882" s="14" t="str">
        <v/>
      </c>
      <c r="O30882" s="14" t="str">
        <v/>
      </c>
      <c r="P30882" s="14" t="str">
        <f ca="1"/>
        <v>Low Cap</v>
      </c>
    </row>
    <row r="30883" spans="11:16">
      <c r="K30883" s="14" t="str">
        <v/>
      </c>
      <c r="L30883" s="14" t="str">
        <v/>
      </c>
      <c r="O30883" s="14" t="str">
        <v/>
      </c>
      <c r="P30883" s="14" t="str">
        <f ca="1"/>
        <v>Low Cap</v>
      </c>
    </row>
    <row r="30884" spans="11:16">
      <c r="K30884" s="14" t="str">
        <v/>
      </c>
      <c r="L30884" s="14" t="str">
        <v/>
      </c>
      <c r="O30884" s="14" t="str">
        <v/>
      </c>
      <c r="P30884" s="14" t="str">
        <f ca="1"/>
        <v>Low Cap</v>
      </c>
    </row>
    <row r="30885" spans="11:16">
      <c r="K30885" s="14" t="str">
        <v/>
      </c>
      <c r="L30885" s="14" t="str">
        <v/>
      </c>
      <c r="O30885" s="14" t="str">
        <v/>
      </c>
      <c r="P30885" s="14" t="str">
        <f ca="1"/>
        <v>Low Cap</v>
      </c>
    </row>
    <row r="30886" spans="11:16">
      <c r="K30886" s="14" t="str">
        <v/>
      </c>
      <c r="L30886" s="14" t="str">
        <v/>
      </c>
      <c r="O30886" s="14" t="str">
        <v/>
      </c>
      <c r="P30886" s="14" t="str">
        <f ca="1"/>
        <v>Low Cap</v>
      </c>
    </row>
    <row r="30887" spans="11:16">
      <c r="K30887" s="14" t="str">
        <v/>
      </c>
      <c r="L30887" s="14" t="str">
        <v/>
      </c>
      <c r="O30887" s="14" t="str">
        <v/>
      </c>
      <c r="P30887" s="14" t="str">
        <f ca="1"/>
        <v>Low Cap</v>
      </c>
    </row>
    <row r="30888" spans="11:16">
      <c r="K30888" s="14" t="str">
        <v/>
      </c>
      <c r="L30888" s="14" t="str">
        <v/>
      </c>
      <c r="O30888" s="14" t="str">
        <v/>
      </c>
      <c r="P30888" s="14" t="str">
        <f ca="1"/>
        <v>Low Cap</v>
      </c>
    </row>
    <row r="30889" spans="11:16">
      <c r="K30889" s="14" t="str">
        <v/>
      </c>
      <c r="L30889" s="14" t="str">
        <v/>
      </c>
      <c r="O30889" s="14" t="str">
        <v/>
      </c>
      <c r="P30889" s="14" t="str">
        <f ca="1"/>
        <v>Low Cap</v>
      </c>
    </row>
    <row r="30890" spans="11:16">
      <c r="K30890" s="14" t="str">
        <v/>
      </c>
      <c r="L30890" s="14" t="str">
        <v/>
      </c>
      <c r="O30890" s="14" t="str">
        <v/>
      </c>
      <c r="P30890" s="14" t="str">
        <f ca="1"/>
        <v>Low Cap</v>
      </c>
    </row>
    <row r="30891" spans="11:16">
      <c r="K30891" s="14" t="str">
        <v/>
      </c>
      <c r="L30891" s="14" t="str">
        <v/>
      </c>
      <c r="O30891" s="14" t="str">
        <v/>
      </c>
      <c r="P30891" s="14" t="str">
        <f ca="1"/>
        <v>Low Cap</v>
      </c>
    </row>
    <row r="30892" spans="11:16">
      <c r="K30892" s="14" t="str">
        <v/>
      </c>
      <c r="L30892" s="14" t="str">
        <v/>
      </c>
      <c r="O30892" s="14" t="str">
        <v/>
      </c>
      <c r="P30892" s="14" t="str">
        <f ca="1"/>
        <v>Low Cap</v>
      </c>
    </row>
    <row r="30893" spans="11:16">
      <c r="K30893" s="14" t="str">
        <v/>
      </c>
      <c r="L30893" s="14" t="str">
        <v/>
      </c>
      <c r="O30893" s="14" t="str">
        <v/>
      </c>
      <c r="P30893" s="14" t="str">
        <f ca="1"/>
        <v>Low Cap</v>
      </c>
    </row>
    <row r="30894" spans="11:16">
      <c r="K30894" s="14" t="str">
        <v/>
      </c>
      <c r="L30894" s="14" t="str">
        <v/>
      </c>
      <c r="O30894" s="14" t="str">
        <v/>
      </c>
      <c r="P30894" s="14" t="str">
        <f ca="1"/>
        <v>Low Cap</v>
      </c>
    </row>
    <row r="30895" spans="11:16">
      <c r="K30895" s="14" t="str">
        <v/>
      </c>
      <c r="L30895" s="14" t="str">
        <v/>
      </c>
      <c r="O30895" s="14" t="str">
        <v/>
      </c>
      <c r="P30895" s="14" t="str">
        <f ca="1"/>
        <v>Low Cap</v>
      </c>
    </row>
    <row r="30896" spans="11:16">
      <c r="K30896" s="14" t="str">
        <v/>
      </c>
      <c r="L30896" s="14" t="str">
        <v/>
      </c>
      <c r="O30896" s="14" t="str">
        <v/>
      </c>
      <c r="P30896" s="14" t="str">
        <f ca="1"/>
        <v>Low Cap</v>
      </c>
    </row>
    <row r="30897" spans="11:16">
      <c r="K30897" s="14" t="str">
        <v/>
      </c>
      <c r="L30897" s="14" t="str">
        <v/>
      </c>
      <c r="O30897" s="14" t="str">
        <v/>
      </c>
      <c r="P30897" s="14" t="str">
        <f ca="1"/>
        <v>Low Cap</v>
      </c>
    </row>
    <row r="30898" spans="11:16">
      <c r="K30898" s="14" t="str">
        <v/>
      </c>
      <c r="L30898" s="14" t="str">
        <v/>
      </c>
      <c r="O30898" s="14" t="str">
        <v/>
      </c>
      <c r="P30898" s="14" t="str">
        <f ca="1"/>
        <v>Low Cap</v>
      </c>
    </row>
    <row r="30899" spans="11:16">
      <c r="K30899" s="14" t="str">
        <v/>
      </c>
      <c r="L30899" s="14" t="str">
        <v/>
      </c>
      <c r="O30899" s="14" t="str">
        <v/>
      </c>
      <c r="P30899" s="14" t="str">
        <f ca="1"/>
        <v>Low Cap</v>
      </c>
    </row>
    <row r="30900" spans="11:16">
      <c r="K30900" s="14" t="str">
        <v/>
      </c>
      <c r="L30900" s="14" t="str">
        <v/>
      </c>
      <c r="O30900" s="14" t="str">
        <v/>
      </c>
      <c r="P30900" s="14" t="str">
        <f ca="1"/>
        <v>Low Cap</v>
      </c>
    </row>
    <row r="30901" spans="11:16">
      <c r="K30901" s="14" t="str">
        <v/>
      </c>
      <c r="L30901" s="14" t="str">
        <v/>
      </c>
      <c r="O30901" s="14" t="str">
        <v/>
      </c>
      <c r="P30901" s="14" t="str">
        <f ca="1"/>
        <v>Low Cap</v>
      </c>
    </row>
    <row r="30902" spans="11:16">
      <c r="K30902" s="14" t="str">
        <v/>
      </c>
      <c r="L30902" s="14" t="str">
        <v/>
      </c>
      <c r="O30902" s="14" t="str">
        <v/>
      </c>
      <c r="P30902" s="14" t="str">
        <f ca="1"/>
        <v>Low Cap</v>
      </c>
    </row>
    <row r="30903" spans="11:16">
      <c r="K30903" s="14" t="str">
        <v/>
      </c>
      <c r="L30903" s="14" t="str">
        <v/>
      </c>
      <c r="O30903" s="14" t="str">
        <v/>
      </c>
      <c r="P30903" s="14" t="str">
        <f ca="1"/>
        <v>Low Cap</v>
      </c>
    </row>
    <row r="30904" spans="11:16">
      <c r="K30904" s="14" t="str">
        <v/>
      </c>
      <c r="L30904" s="14" t="str">
        <v/>
      </c>
      <c r="O30904" s="14" t="str">
        <v/>
      </c>
      <c r="P30904" s="14" t="str">
        <f ca="1"/>
        <v>Low Cap</v>
      </c>
    </row>
    <row r="30905" spans="11:16">
      <c r="K30905" s="14" t="str">
        <v/>
      </c>
      <c r="L30905" s="14" t="str">
        <v/>
      </c>
      <c r="O30905" s="14" t="str">
        <v/>
      </c>
      <c r="P30905" s="14" t="str">
        <f ca="1"/>
        <v>Low Cap</v>
      </c>
    </row>
    <row r="30906" spans="11:16">
      <c r="K30906" s="14" t="str">
        <v/>
      </c>
      <c r="L30906" s="14" t="str">
        <v/>
      </c>
      <c r="O30906" s="14" t="str">
        <v/>
      </c>
      <c r="P30906" s="14" t="str">
        <f ca="1"/>
        <v>Low Cap</v>
      </c>
    </row>
    <row r="30907" spans="11:16">
      <c r="K30907" s="14" t="str">
        <v/>
      </c>
      <c r="L30907" s="14" t="str">
        <v/>
      </c>
      <c r="O30907" s="14" t="str">
        <v/>
      </c>
      <c r="P30907" s="14" t="str">
        <f ca="1"/>
        <v>Low Cap</v>
      </c>
    </row>
    <row r="30908" spans="11:16">
      <c r="K30908" s="14" t="str">
        <v/>
      </c>
      <c r="L30908" s="14" t="str">
        <v/>
      </c>
      <c r="O30908" s="14" t="str">
        <v/>
      </c>
      <c r="P30908" s="14" t="str">
        <f ca="1"/>
        <v>Low Cap</v>
      </c>
    </row>
    <row r="30909" spans="11:16">
      <c r="K30909" s="14" t="str">
        <v/>
      </c>
      <c r="L30909" s="14" t="str">
        <v/>
      </c>
      <c r="O30909" s="14" t="str">
        <v/>
      </c>
      <c r="P30909" s="14" t="str">
        <f ca="1"/>
        <v>Low Cap</v>
      </c>
    </row>
    <row r="30910" spans="11:16">
      <c r="K30910" s="14" t="str">
        <v/>
      </c>
      <c r="L30910" s="14" t="str">
        <v/>
      </c>
      <c r="O30910" s="14" t="str">
        <v/>
      </c>
      <c r="P30910" s="14" t="str">
        <f ca="1"/>
        <v>Low Cap</v>
      </c>
    </row>
    <row r="30911" spans="11:16">
      <c r="K30911" s="14" t="str">
        <v/>
      </c>
      <c r="L30911" s="14" t="str">
        <v/>
      </c>
      <c r="O30911" s="14" t="str">
        <v/>
      </c>
      <c r="P30911" s="14" t="str">
        <f ca="1"/>
        <v>Low Cap</v>
      </c>
    </row>
    <row r="30912" spans="11:16">
      <c r="K30912" s="14" t="str">
        <v/>
      </c>
      <c r="L30912" s="14" t="str">
        <v/>
      </c>
      <c r="O30912" s="14" t="str">
        <v/>
      </c>
      <c r="P30912" s="14" t="str">
        <f ca="1"/>
        <v>Low Cap</v>
      </c>
    </row>
    <row r="30913" spans="11:16">
      <c r="K30913" s="14" t="str">
        <v/>
      </c>
      <c r="L30913" s="14" t="str">
        <v/>
      </c>
      <c r="O30913" s="14" t="str">
        <v/>
      </c>
      <c r="P30913" s="14" t="str">
        <f ca="1"/>
        <v>Low Cap</v>
      </c>
    </row>
    <row r="30914" spans="11:16">
      <c r="K30914" s="14" t="str">
        <v/>
      </c>
      <c r="L30914" s="14" t="str">
        <v/>
      </c>
      <c r="O30914" s="14" t="str">
        <v/>
      </c>
      <c r="P30914" s="14" t="str">
        <f ca="1"/>
        <v>Low Cap</v>
      </c>
    </row>
    <row r="30915" spans="11:16">
      <c r="K30915" s="14" t="str">
        <v/>
      </c>
      <c r="L30915" s="14" t="str">
        <v/>
      </c>
      <c r="O30915" s="14" t="str">
        <v/>
      </c>
      <c r="P30915" s="14" t="str">
        <f ca="1"/>
        <v>Low Cap</v>
      </c>
    </row>
    <row r="30916" spans="11:16">
      <c r="K30916" s="14" t="str">
        <v/>
      </c>
      <c r="L30916" s="14" t="str">
        <v/>
      </c>
      <c r="O30916" s="14" t="str">
        <v/>
      </c>
      <c r="P30916" s="14" t="str">
        <f ca="1"/>
        <v>Low Cap</v>
      </c>
    </row>
    <row r="30917" spans="11:16">
      <c r="K30917" s="14" t="str">
        <v/>
      </c>
      <c r="L30917" s="14" t="str">
        <v/>
      </c>
      <c r="O30917" s="14" t="str">
        <v/>
      </c>
      <c r="P30917" s="14" t="str">
        <f ca="1"/>
        <v>Low Cap</v>
      </c>
    </row>
    <row r="30918" spans="11:16">
      <c r="K30918" s="14" t="str">
        <v/>
      </c>
      <c r="L30918" s="14" t="str">
        <v/>
      </c>
      <c r="O30918" s="14" t="str">
        <v/>
      </c>
      <c r="P30918" s="14" t="str">
        <f ca="1"/>
        <v>Low Cap</v>
      </c>
    </row>
    <row r="30919" spans="11:16">
      <c r="K30919" s="14" t="str">
        <v/>
      </c>
      <c r="L30919" s="14" t="str">
        <v/>
      </c>
      <c r="O30919" s="14" t="str">
        <v/>
      </c>
      <c r="P30919" s="14" t="str">
        <f ca="1"/>
        <v>Low Cap</v>
      </c>
    </row>
    <row r="30920" spans="11:16">
      <c r="K30920" s="14" t="str">
        <v/>
      </c>
      <c r="L30920" s="14" t="str">
        <v/>
      </c>
      <c r="O30920" s="14" t="str">
        <v/>
      </c>
      <c r="P30920" s="14" t="str">
        <f ca="1"/>
        <v>Low Cap</v>
      </c>
    </row>
    <row r="30921" spans="11:16">
      <c r="K30921" s="14" t="str">
        <v/>
      </c>
      <c r="L30921" s="14" t="str">
        <v/>
      </c>
      <c r="O30921" s="14" t="str">
        <v/>
      </c>
      <c r="P30921" s="14" t="str">
        <f ca="1"/>
        <v>Low Cap</v>
      </c>
    </row>
    <row r="30922" spans="11:16">
      <c r="K30922" s="14" t="str">
        <v/>
      </c>
      <c r="L30922" s="14" t="str">
        <v/>
      </c>
      <c r="O30922" s="14" t="str">
        <v/>
      </c>
      <c r="P30922" s="14" t="str">
        <f ca="1"/>
        <v>Low Cap</v>
      </c>
    </row>
    <row r="30923" spans="11:16">
      <c r="K30923" s="14" t="str">
        <v/>
      </c>
      <c r="L30923" s="14" t="str">
        <v/>
      </c>
      <c r="O30923" s="14" t="str">
        <v/>
      </c>
      <c r="P30923" s="14" t="str">
        <f ca="1"/>
        <v>Low Cap</v>
      </c>
    </row>
    <row r="30924" spans="11:16">
      <c r="K30924" s="14" t="str">
        <v/>
      </c>
      <c r="L30924" s="14" t="str">
        <v/>
      </c>
      <c r="O30924" s="14" t="str">
        <v/>
      </c>
      <c r="P30924" s="14" t="str">
        <f ca="1"/>
        <v>Low Cap</v>
      </c>
    </row>
    <row r="30925" spans="11:16">
      <c r="K30925" s="14" t="str">
        <v/>
      </c>
      <c r="L30925" s="14" t="str">
        <v/>
      </c>
      <c r="O30925" s="14" t="str">
        <v/>
      </c>
      <c r="P30925" s="14" t="str">
        <f ca="1"/>
        <v>Low Cap</v>
      </c>
    </row>
    <row r="30926" spans="11:16">
      <c r="K30926" s="14" t="str">
        <v/>
      </c>
      <c r="L30926" s="14" t="str">
        <v/>
      </c>
      <c r="O30926" s="14" t="str">
        <v/>
      </c>
      <c r="P30926" s="14" t="str">
        <f ca="1"/>
        <v>Low Cap</v>
      </c>
    </row>
    <row r="30927" spans="11:16">
      <c r="K30927" s="14" t="str">
        <v/>
      </c>
      <c r="L30927" s="14" t="str">
        <v/>
      </c>
      <c r="O30927" s="14" t="str">
        <v/>
      </c>
      <c r="P30927" s="14" t="str">
        <f ca="1"/>
        <v>Low Cap</v>
      </c>
    </row>
    <row r="30928" spans="11:16">
      <c r="K30928" s="14" t="str">
        <v/>
      </c>
      <c r="L30928" s="14" t="str">
        <v/>
      </c>
      <c r="O30928" s="14" t="str">
        <v/>
      </c>
      <c r="P30928" s="14" t="str">
        <f ca="1"/>
        <v>Low Cap</v>
      </c>
    </row>
    <row r="30929" spans="11:16">
      <c r="K30929" s="14" t="str">
        <v/>
      </c>
      <c r="L30929" s="14" t="str">
        <v/>
      </c>
      <c r="O30929" s="14" t="str">
        <v/>
      </c>
      <c r="P30929" s="14" t="str">
        <f ca="1"/>
        <v>Low Cap</v>
      </c>
    </row>
    <row r="30930" spans="11:16">
      <c r="K30930" s="14" t="str">
        <v/>
      </c>
      <c r="L30930" s="14" t="str">
        <v/>
      </c>
      <c r="O30930" s="14" t="str">
        <v/>
      </c>
      <c r="P30930" s="14" t="str">
        <f ca="1"/>
        <v>Low Cap</v>
      </c>
    </row>
    <row r="30931" spans="11:16">
      <c r="K30931" s="14" t="str">
        <v/>
      </c>
      <c r="L30931" s="14" t="str">
        <v/>
      </c>
      <c r="O30931" s="14" t="str">
        <v/>
      </c>
      <c r="P30931" s="14" t="str">
        <f ca="1"/>
        <v>Low Cap</v>
      </c>
    </row>
    <row r="30932" spans="11:16">
      <c r="K30932" s="14" t="str">
        <v/>
      </c>
      <c r="L30932" s="14" t="str">
        <v/>
      </c>
      <c r="O30932" s="14" t="str">
        <v/>
      </c>
      <c r="P30932" s="14" t="str">
        <f ca="1"/>
        <v>Low Cap</v>
      </c>
    </row>
    <row r="30933" spans="11:16">
      <c r="K30933" s="14" t="str">
        <v/>
      </c>
      <c r="L30933" s="14" t="str">
        <v/>
      </c>
      <c r="O30933" s="14" t="str">
        <v/>
      </c>
      <c r="P30933" s="14" t="str">
        <f ca="1"/>
        <v>Low Cap</v>
      </c>
    </row>
    <row r="30934" spans="11:16">
      <c r="K30934" s="14" t="str">
        <v/>
      </c>
      <c r="L30934" s="14" t="str">
        <v/>
      </c>
      <c r="O30934" s="14" t="str">
        <v/>
      </c>
      <c r="P30934" s="14" t="str">
        <f ca="1"/>
        <v>Low Cap</v>
      </c>
    </row>
    <row r="30935" spans="11:16">
      <c r="K30935" s="14" t="str">
        <v/>
      </c>
      <c r="L30935" s="14" t="str">
        <v/>
      </c>
      <c r="O30935" s="14" t="str">
        <v/>
      </c>
      <c r="P30935" s="14" t="str">
        <f ca="1"/>
        <v>Low Cap</v>
      </c>
    </row>
    <row r="30936" spans="11:16">
      <c r="K30936" s="14" t="str">
        <v/>
      </c>
      <c r="L30936" s="14" t="str">
        <v/>
      </c>
      <c r="O30936" s="14" t="str">
        <v/>
      </c>
      <c r="P30936" s="14" t="str">
        <f ca="1"/>
        <v>Low Cap</v>
      </c>
    </row>
    <row r="30937" spans="11:16">
      <c r="K30937" s="14" t="str">
        <v/>
      </c>
      <c r="L30937" s="14" t="str">
        <v/>
      </c>
      <c r="O30937" s="14" t="str">
        <v/>
      </c>
      <c r="P30937" s="14" t="str">
        <f ca="1"/>
        <v>Low Cap</v>
      </c>
    </row>
    <row r="30938" spans="11:16">
      <c r="K30938" s="14" t="str">
        <v/>
      </c>
      <c r="L30938" s="14" t="str">
        <v/>
      </c>
      <c r="O30938" s="14" t="str">
        <v/>
      </c>
      <c r="P30938" s="14" t="str">
        <f ca="1"/>
        <v>Low Cap</v>
      </c>
    </row>
    <row r="30939" spans="11:16">
      <c r="K30939" s="14" t="str">
        <v/>
      </c>
      <c r="L30939" s="14" t="str">
        <v/>
      </c>
      <c r="O30939" s="14" t="str">
        <v/>
      </c>
      <c r="P30939" s="14" t="str">
        <f ca="1"/>
        <v>Low Cap</v>
      </c>
    </row>
    <row r="30940" spans="11:16">
      <c r="K30940" s="14" t="str">
        <v/>
      </c>
      <c r="L30940" s="14" t="str">
        <v/>
      </c>
      <c r="O30940" s="14" t="str">
        <v/>
      </c>
      <c r="P30940" s="14" t="str">
        <f ca="1"/>
        <v>Low Cap</v>
      </c>
    </row>
    <row r="30941" spans="11:16">
      <c r="K30941" s="14" t="str">
        <v/>
      </c>
      <c r="L30941" s="14" t="str">
        <v/>
      </c>
      <c r="O30941" s="14" t="str">
        <v/>
      </c>
      <c r="P30941" s="14" t="str">
        <f ca="1"/>
        <v>Low Cap</v>
      </c>
    </row>
    <row r="30942" spans="11:16">
      <c r="K30942" s="14" t="str">
        <v/>
      </c>
      <c r="L30942" s="14" t="str">
        <v/>
      </c>
      <c r="O30942" s="14" t="str">
        <v/>
      </c>
      <c r="P30942" s="14" t="str">
        <f ca="1"/>
        <v>Low Cap</v>
      </c>
    </row>
    <row r="30943" spans="11:16">
      <c r="K30943" s="14" t="str">
        <v/>
      </c>
      <c r="L30943" s="14" t="str">
        <v/>
      </c>
      <c r="O30943" s="14" t="str">
        <v/>
      </c>
      <c r="P30943" s="14" t="str">
        <f ca="1"/>
        <v>Low Cap</v>
      </c>
    </row>
    <row r="30944" spans="11:16">
      <c r="K30944" s="14" t="str">
        <v/>
      </c>
      <c r="L30944" s="14" t="str">
        <v/>
      </c>
      <c r="O30944" s="14" t="str">
        <v/>
      </c>
      <c r="P30944" s="14" t="str">
        <f ca="1"/>
        <v>Low Cap</v>
      </c>
    </row>
    <row r="30945" spans="11:16">
      <c r="K30945" s="14" t="str">
        <v/>
      </c>
      <c r="L30945" s="14" t="str">
        <v/>
      </c>
      <c r="O30945" s="14" t="str">
        <v/>
      </c>
      <c r="P30945" s="14" t="str">
        <f ca="1"/>
        <v>Low Cap</v>
      </c>
    </row>
    <row r="30946" spans="11:16">
      <c r="K30946" s="14" t="str">
        <v/>
      </c>
      <c r="L30946" s="14" t="str">
        <v/>
      </c>
      <c r="O30946" s="14" t="str">
        <v/>
      </c>
      <c r="P30946" s="14" t="str">
        <f ca="1"/>
        <v>Low Cap</v>
      </c>
    </row>
    <row r="30947" spans="11:16">
      <c r="K30947" s="14" t="str">
        <v/>
      </c>
      <c r="L30947" s="14" t="str">
        <v/>
      </c>
      <c r="O30947" s="14" t="str">
        <v/>
      </c>
      <c r="P30947" s="14" t="str">
        <f ca="1"/>
        <v>Low Cap</v>
      </c>
    </row>
    <row r="30948" spans="11:16">
      <c r="K30948" s="14" t="str">
        <v/>
      </c>
      <c r="L30948" s="14" t="str">
        <v/>
      </c>
      <c r="O30948" s="14" t="str">
        <v/>
      </c>
      <c r="P30948" s="14" t="str">
        <f ca="1"/>
        <v>Low Cap</v>
      </c>
    </row>
    <row r="30949" spans="11:16">
      <c r="K30949" s="14" t="str">
        <v/>
      </c>
      <c r="L30949" s="14" t="str">
        <v/>
      </c>
      <c r="O30949" s="14" t="str">
        <v/>
      </c>
      <c r="P30949" s="14" t="str">
        <f ca="1"/>
        <v>Low Cap</v>
      </c>
    </row>
    <row r="30950" spans="11:16">
      <c r="K30950" s="14" t="str">
        <v/>
      </c>
      <c r="L30950" s="14" t="str">
        <v/>
      </c>
      <c r="O30950" s="14" t="str">
        <v/>
      </c>
      <c r="P30950" s="14" t="str">
        <f ca="1"/>
        <v>Low Cap</v>
      </c>
    </row>
    <row r="30951" spans="11:16">
      <c r="K30951" s="14" t="str">
        <v/>
      </c>
      <c r="L30951" s="14" t="str">
        <v/>
      </c>
      <c r="O30951" s="14" t="str">
        <v/>
      </c>
      <c r="P30951" s="14" t="str">
        <f ca="1"/>
        <v>Low Cap</v>
      </c>
    </row>
    <row r="30952" spans="11:16">
      <c r="K30952" s="14" t="str">
        <v/>
      </c>
      <c r="L30952" s="14" t="str">
        <v/>
      </c>
      <c r="O30952" s="14" t="str">
        <v/>
      </c>
      <c r="P30952" s="14" t="str">
        <f ca="1"/>
        <v>Low Cap</v>
      </c>
    </row>
    <row r="30953" spans="11:16">
      <c r="K30953" s="14" t="str">
        <v/>
      </c>
      <c r="L30953" s="14" t="str">
        <v/>
      </c>
      <c r="O30953" s="14" t="str">
        <v/>
      </c>
      <c r="P30953" s="14" t="str">
        <f ca="1"/>
        <v>Low Cap</v>
      </c>
    </row>
    <row r="30954" spans="11:16">
      <c r="K30954" s="14" t="str">
        <v/>
      </c>
      <c r="L30954" s="14" t="str">
        <v/>
      </c>
      <c r="O30954" s="14" t="str">
        <v/>
      </c>
      <c r="P30954" s="14" t="str">
        <f ca="1"/>
        <v>Low Cap</v>
      </c>
    </row>
    <row r="30955" spans="11:16">
      <c r="K30955" s="14" t="str">
        <v/>
      </c>
      <c r="L30955" s="14" t="str">
        <v/>
      </c>
      <c r="O30955" s="14" t="str">
        <v/>
      </c>
      <c r="P30955" s="14" t="str">
        <f ca="1"/>
        <v>Low Cap</v>
      </c>
    </row>
    <row r="30956" spans="11:16">
      <c r="K30956" s="14" t="str">
        <v/>
      </c>
      <c r="L30956" s="14" t="str">
        <v/>
      </c>
      <c r="O30956" s="14" t="str">
        <v/>
      </c>
      <c r="P30956" s="14" t="str">
        <f ca="1"/>
        <v>Low Cap</v>
      </c>
    </row>
    <row r="30957" spans="11:16">
      <c r="K30957" s="14" t="str">
        <v/>
      </c>
      <c r="L30957" s="14" t="str">
        <v/>
      </c>
      <c r="O30957" s="14" t="str">
        <v/>
      </c>
      <c r="P30957" s="14" t="str">
        <f ca="1"/>
        <v>Low Cap</v>
      </c>
    </row>
    <row r="30958" spans="11:16">
      <c r="K30958" s="14" t="str">
        <v/>
      </c>
      <c r="L30958" s="14" t="str">
        <v/>
      </c>
      <c r="O30958" s="14" t="str">
        <v/>
      </c>
      <c r="P30958" s="14" t="str">
        <f ca="1"/>
        <v>Low Cap</v>
      </c>
    </row>
    <row r="30959" spans="11:16">
      <c r="K30959" s="14" t="str">
        <v/>
      </c>
      <c r="L30959" s="14" t="str">
        <v/>
      </c>
      <c r="O30959" s="14" t="str">
        <v/>
      </c>
      <c r="P30959" s="14" t="str">
        <f ca="1"/>
        <v>Low Cap</v>
      </c>
    </row>
    <row r="30960" spans="11:16">
      <c r="K30960" s="14" t="str">
        <v/>
      </c>
      <c r="L30960" s="14" t="str">
        <v/>
      </c>
      <c r="O30960" s="14" t="str">
        <v/>
      </c>
      <c r="P30960" s="14" t="str">
        <f ca="1"/>
        <v>Low Cap</v>
      </c>
    </row>
    <row r="30961" spans="11:16">
      <c r="K30961" s="14" t="str">
        <v/>
      </c>
      <c r="L30961" s="14" t="str">
        <v/>
      </c>
      <c r="O30961" s="14" t="str">
        <v/>
      </c>
      <c r="P30961" s="14" t="str">
        <f ca="1"/>
        <v>Low Cap</v>
      </c>
    </row>
    <row r="30962" spans="11:16">
      <c r="K30962" s="14" t="str">
        <v/>
      </c>
      <c r="L30962" s="14" t="str">
        <v/>
      </c>
      <c r="O30962" s="14" t="str">
        <v/>
      </c>
      <c r="P30962" s="14" t="str">
        <f ca="1"/>
        <v>Low Cap</v>
      </c>
    </row>
    <row r="30963" spans="11:16">
      <c r="K30963" s="14" t="str">
        <v/>
      </c>
      <c r="L30963" s="14" t="str">
        <v/>
      </c>
      <c r="O30963" s="14" t="str">
        <v/>
      </c>
      <c r="P30963" s="14" t="str">
        <f ca="1"/>
        <v>Low Cap</v>
      </c>
    </row>
    <row r="30964" spans="11:16">
      <c r="K30964" s="14" t="str">
        <v/>
      </c>
      <c r="L30964" s="14" t="str">
        <v/>
      </c>
      <c r="O30964" s="14" t="str">
        <v/>
      </c>
      <c r="P30964" s="14" t="str">
        <f ca="1"/>
        <v>Low Cap</v>
      </c>
    </row>
    <row r="30965" spans="11:16">
      <c r="K30965" s="14" t="str">
        <v/>
      </c>
      <c r="L30965" s="14" t="str">
        <v/>
      </c>
      <c r="O30965" s="14" t="str">
        <v/>
      </c>
      <c r="P30965" s="14" t="str">
        <f ca="1"/>
        <v>Low Cap</v>
      </c>
    </row>
    <row r="30966" spans="11:16">
      <c r="K30966" s="14" t="str">
        <v/>
      </c>
      <c r="L30966" s="14" t="str">
        <v/>
      </c>
      <c r="O30966" s="14" t="str">
        <v/>
      </c>
      <c r="P30966" s="14" t="str">
        <f ca="1"/>
        <v>Low Cap</v>
      </c>
    </row>
    <row r="30967" spans="11:16">
      <c r="K30967" s="14" t="str">
        <v/>
      </c>
      <c r="L30967" s="14" t="str">
        <v/>
      </c>
      <c r="O30967" s="14" t="str">
        <v/>
      </c>
      <c r="P30967" s="14" t="str">
        <f ca="1"/>
        <v>Low Cap</v>
      </c>
    </row>
    <row r="30968" spans="11:16">
      <c r="K30968" s="14" t="str">
        <v/>
      </c>
      <c r="L30968" s="14" t="str">
        <v/>
      </c>
      <c r="O30968" s="14" t="str">
        <v/>
      </c>
      <c r="P30968" s="14" t="str">
        <f ca="1"/>
        <v>Low Cap</v>
      </c>
    </row>
    <row r="30969" spans="11:16">
      <c r="K30969" s="14" t="str">
        <v/>
      </c>
      <c r="L30969" s="14" t="str">
        <v/>
      </c>
      <c r="O30969" s="14" t="str">
        <v/>
      </c>
      <c r="P30969" s="14" t="str">
        <f ca="1"/>
        <v>Low Cap</v>
      </c>
    </row>
    <row r="30970" spans="11:16">
      <c r="K30970" s="14" t="str">
        <v/>
      </c>
      <c r="L30970" s="14" t="str">
        <v/>
      </c>
      <c r="O30970" s="14" t="str">
        <v/>
      </c>
      <c r="P30970" s="14" t="str">
        <f ca="1"/>
        <v>Low Cap</v>
      </c>
    </row>
    <row r="30971" spans="11:16">
      <c r="K30971" s="14" t="str">
        <v/>
      </c>
      <c r="L30971" s="14" t="str">
        <v/>
      </c>
      <c r="O30971" s="14" t="str">
        <v/>
      </c>
      <c r="P30971" s="14" t="str">
        <f ca="1"/>
        <v>Low Cap</v>
      </c>
    </row>
    <row r="30972" spans="11:16">
      <c r="K30972" s="14" t="str">
        <v/>
      </c>
      <c r="L30972" s="14" t="str">
        <v/>
      </c>
      <c r="O30972" s="14" t="str">
        <v/>
      </c>
      <c r="P30972" s="14" t="str">
        <f ca="1"/>
        <v>Low Cap</v>
      </c>
    </row>
    <row r="30973" spans="11:16">
      <c r="K30973" s="14" t="str">
        <v/>
      </c>
      <c r="L30973" s="14" t="str">
        <v/>
      </c>
      <c r="O30973" s="14" t="str">
        <v/>
      </c>
      <c r="P30973" s="14" t="str">
        <f ca="1"/>
        <v>Low Cap</v>
      </c>
    </row>
    <row r="30974" spans="11:16">
      <c r="K30974" s="14" t="str">
        <v/>
      </c>
      <c r="L30974" s="14" t="str">
        <v/>
      </c>
      <c r="O30974" s="14" t="str">
        <v/>
      </c>
      <c r="P30974" s="14" t="str">
        <f ca="1"/>
        <v>Low Cap</v>
      </c>
    </row>
    <row r="30975" spans="11:16">
      <c r="K30975" s="14" t="str">
        <v/>
      </c>
      <c r="L30975" s="14" t="str">
        <v/>
      </c>
      <c r="O30975" s="14" t="str">
        <v/>
      </c>
      <c r="P30975" s="14" t="str">
        <f ca="1"/>
        <v>Low Cap</v>
      </c>
    </row>
    <row r="30976" spans="11:16">
      <c r="K30976" s="14" t="str">
        <v/>
      </c>
      <c r="L30976" s="14" t="str">
        <v/>
      </c>
      <c r="O30976" s="14" t="str">
        <v/>
      </c>
      <c r="P30976" s="14" t="str">
        <f ca="1"/>
        <v>Low Cap</v>
      </c>
    </row>
    <row r="30977" spans="11:16">
      <c r="K30977" s="14" t="str">
        <v/>
      </c>
      <c r="L30977" s="14" t="str">
        <v/>
      </c>
      <c r="O30977" s="14" t="str">
        <v/>
      </c>
      <c r="P30977" s="14" t="str">
        <f ca="1"/>
        <v>Low Cap</v>
      </c>
    </row>
    <row r="30978" spans="11:16">
      <c r="K30978" s="14" t="str">
        <v/>
      </c>
      <c r="L30978" s="14" t="str">
        <v/>
      </c>
      <c r="O30978" s="14" t="str">
        <v/>
      </c>
      <c r="P30978" s="14" t="str">
        <f ca="1"/>
        <v>Low Cap</v>
      </c>
    </row>
    <row r="30979" spans="11:16">
      <c r="K30979" s="14" t="str">
        <v/>
      </c>
      <c r="L30979" s="14" t="str">
        <v/>
      </c>
      <c r="O30979" s="14" t="str">
        <v/>
      </c>
      <c r="P30979" s="14" t="str">
        <f ca="1"/>
        <v>Low Cap</v>
      </c>
    </row>
    <row r="30980" spans="11:16">
      <c r="K30980" s="14" t="str">
        <v/>
      </c>
      <c r="L30980" s="14" t="str">
        <v/>
      </c>
      <c r="O30980" s="14" t="str">
        <v/>
      </c>
      <c r="P30980" s="14" t="str">
        <f ca="1"/>
        <v>Low Cap</v>
      </c>
    </row>
    <row r="30981" spans="11:16">
      <c r="K30981" s="14" t="str">
        <v/>
      </c>
      <c r="L30981" s="14" t="str">
        <v/>
      </c>
      <c r="O30981" s="14" t="str">
        <v/>
      </c>
      <c r="P30981" s="14" t="str">
        <f ca="1"/>
        <v>Low Cap</v>
      </c>
    </row>
    <row r="30982" spans="11:16">
      <c r="K30982" s="14" t="str">
        <v/>
      </c>
      <c r="L30982" s="14" t="str">
        <v/>
      </c>
      <c r="O30982" s="14" t="str">
        <v/>
      </c>
      <c r="P30982" s="14" t="str">
        <f ca="1"/>
        <v>Low Cap</v>
      </c>
    </row>
    <row r="30983" spans="11:16">
      <c r="K30983" s="14" t="str">
        <v/>
      </c>
      <c r="L30983" s="14" t="str">
        <v/>
      </c>
      <c r="O30983" s="14" t="str">
        <v/>
      </c>
      <c r="P30983" s="14" t="str">
        <f ca="1"/>
        <v>Low Cap</v>
      </c>
    </row>
    <row r="30984" spans="11:16">
      <c r="K30984" s="14" t="str">
        <v/>
      </c>
      <c r="L30984" s="14" t="str">
        <v/>
      </c>
      <c r="O30984" s="14" t="str">
        <v/>
      </c>
      <c r="P30984" s="14" t="str">
        <f ca="1"/>
        <v>Low Cap</v>
      </c>
    </row>
    <row r="30985" spans="11:16">
      <c r="K30985" s="14" t="str">
        <v/>
      </c>
      <c r="L30985" s="14" t="str">
        <v/>
      </c>
      <c r="O30985" s="14" t="str">
        <v/>
      </c>
      <c r="P30985" s="14" t="str">
        <f ca="1"/>
        <v>Low Cap</v>
      </c>
    </row>
    <row r="30986" spans="11:16">
      <c r="K30986" s="14" t="str">
        <v/>
      </c>
      <c r="L30986" s="14" t="str">
        <v/>
      </c>
      <c r="O30986" s="14" t="str">
        <v/>
      </c>
      <c r="P30986" s="14" t="str">
        <f ca="1"/>
        <v>Low Cap</v>
      </c>
    </row>
    <row r="30987" spans="11:16">
      <c r="K30987" s="14" t="str">
        <v/>
      </c>
      <c r="L30987" s="14" t="str">
        <v/>
      </c>
      <c r="O30987" s="14" t="str">
        <v/>
      </c>
      <c r="P30987" s="14" t="str">
        <f ca="1"/>
        <v>Low Cap</v>
      </c>
    </row>
    <row r="30988" spans="11:16">
      <c r="K30988" s="14" t="str">
        <v/>
      </c>
      <c r="L30988" s="14" t="str">
        <v/>
      </c>
      <c r="O30988" s="14" t="str">
        <v/>
      </c>
      <c r="P30988" s="14" t="str">
        <f ca="1"/>
        <v>Low Cap</v>
      </c>
    </row>
    <row r="30989" spans="11:16">
      <c r="K30989" s="14" t="str">
        <v/>
      </c>
      <c r="L30989" s="14" t="str">
        <v/>
      </c>
      <c r="O30989" s="14" t="str">
        <v/>
      </c>
      <c r="P30989" s="14" t="str">
        <f ca="1"/>
        <v>Low Cap</v>
      </c>
    </row>
    <row r="30990" spans="11:16">
      <c r="K30990" s="14" t="str">
        <v/>
      </c>
      <c r="L30990" s="14" t="str">
        <v/>
      </c>
      <c r="O30990" s="14" t="str">
        <v/>
      </c>
      <c r="P30990" s="14" t="str">
        <f ca="1"/>
        <v>Low Cap</v>
      </c>
    </row>
    <row r="30991" spans="11:16">
      <c r="K30991" s="14" t="str">
        <v/>
      </c>
      <c r="L30991" s="14" t="str">
        <v/>
      </c>
      <c r="O30991" s="14" t="str">
        <v/>
      </c>
      <c r="P30991" s="14" t="str">
        <f ca="1"/>
        <v>Low Cap</v>
      </c>
    </row>
    <row r="30992" spans="11:16">
      <c r="K30992" s="14" t="str">
        <v/>
      </c>
      <c r="L30992" s="14" t="str">
        <v/>
      </c>
      <c r="O30992" s="14" t="str">
        <v/>
      </c>
      <c r="P30992" s="14" t="str">
        <f ca="1"/>
        <v>Low Cap</v>
      </c>
    </row>
    <row r="30993" spans="11:16">
      <c r="K30993" s="14" t="str">
        <v/>
      </c>
      <c r="L30993" s="14" t="str">
        <v/>
      </c>
      <c r="O30993" s="14" t="str">
        <v/>
      </c>
      <c r="P30993" s="14" t="str">
        <f ca="1"/>
        <v>Low Cap</v>
      </c>
    </row>
    <row r="30994" spans="11:16">
      <c r="K30994" s="14" t="str">
        <v/>
      </c>
      <c r="L30994" s="14" t="str">
        <v/>
      </c>
      <c r="O30994" s="14" t="str">
        <v/>
      </c>
      <c r="P30994" s="14" t="str">
        <f ca="1"/>
        <v>Low Cap</v>
      </c>
    </row>
    <row r="30995" spans="11:16">
      <c r="K30995" s="14" t="str">
        <v/>
      </c>
      <c r="L30995" s="14" t="str">
        <v/>
      </c>
      <c r="O30995" s="14" t="str">
        <v/>
      </c>
      <c r="P30995" s="14" t="str">
        <f ca="1"/>
        <v>Low Cap</v>
      </c>
    </row>
    <row r="30996" spans="11:16">
      <c r="K30996" s="14" t="str">
        <v/>
      </c>
      <c r="L30996" s="14" t="str">
        <v/>
      </c>
      <c r="O30996" s="14" t="str">
        <v/>
      </c>
      <c r="P30996" s="14" t="str">
        <f ca="1"/>
        <v>Low Cap</v>
      </c>
    </row>
    <row r="30997" spans="11:16">
      <c r="K30997" s="14" t="str">
        <v/>
      </c>
      <c r="L30997" s="14" t="str">
        <v/>
      </c>
      <c r="O30997" s="14" t="str">
        <v/>
      </c>
      <c r="P30997" s="14" t="str">
        <f ca="1"/>
        <v>Low Cap</v>
      </c>
    </row>
    <row r="30998" spans="11:16">
      <c r="K30998" s="14" t="str">
        <v/>
      </c>
      <c r="L30998" s="14" t="str">
        <v/>
      </c>
      <c r="O30998" s="14" t="str">
        <v/>
      </c>
      <c r="P30998" s="14" t="str">
        <f ca="1"/>
        <v>Low Cap</v>
      </c>
    </row>
    <row r="30999" spans="11:16">
      <c r="K30999" s="14" t="str">
        <v/>
      </c>
      <c r="L30999" s="14" t="str">
        <v/>
      </c>
      <c r="O30999" s="14" t="str">
        <v/>
      </c>
      <c r="P30999" s="14" t="str">
        <f ca="1"/>
        <v>Low Cap</v>
      </c>
    </row>
    <row r="31000" spans="11:16">
      <c r="K31000" s="14" t="str">
        <v/>
      </c>
      <c r="L31000" s="14" t="str">
        <v/>
      </c>
      <c r="O31000" s="14" t="str">
        <v/>
      </c>
      <c r="P31000" s="14" t="str">
        <f ca="1"/>
        <v>Low Cap</v>
      </c>
    </row>
    <row r="31001" spans="11:16">
      <c r="K31001" s="14" t="str">
        <v/>
      </c>
      <c r="L31001" s="14" t="str">
        <v/>
      </c>
      <c r="O31001" s="14" t="str">
        <v/>
      </c>
      <c r="P31001" s="14" t="str">
        <f ca="1"/>
        <v>Low Cap</v>
      </c>
    </row>
    <row r="31002" spans="11:16">
      <c r="K31002" s="14" t="str">
        <v/>
      </c>
      <c r="L31002" s="14" t="str">
        <v/>
      </c>
      <c r="O31002" s="14" t="str">
        <v/>
      </c>
      <c r="P31002" s="14" t="str">
        <f ca="1"/>
        <v>Low Cap</v>
      </c>
    </row>
    <row r="31003" spans="11:16">
      <c r="K31003" s="14" t="str">
        <v/>
      </c>
      <c r="L31003" s="14" t="str">
        <v/>
      </c>
      <c r="O31003" s="14" t="str">
        <v/>
      </c>
      <c r="P31003" s="14" t="str">
        <f ca="1"/>
        <v>Low Cap</v>
      </c>
    </row>
    <row r="31004" spans="11:16">
      <c r="K31004" s="14" t="str">
        <v/>
      </c>
      <c r="L31004" s="14" t="str">
        <v/>
      </c>
      <c r="O31004" s="14" t="str">
        <v/>
      </c>
      <c r="P31004" s="14" t="str">
        <f ca="1"/>
        <v>Low Cap</v>
      </c>
    </row>
    <row r="31005" spans="11:16">
      <c r="K31005" s="14" t="str">
        <v/>
      </c>
      <c r="L31005" s="14" t="str">
        <v/>
      </c>
      <c r="O31005" s="14" t="str">
        <v/>
      </c>
      <c r="P31005" s="14" t="str">
        <f ca="1"/>
        <v>Low Cap</v>
      </c>
    </row>
    <row r="31006" spans="11:16">
      <c r="K31006" s="14" t="str">
        <v/>
      </c>
      <c r="L31006" s="14" t="str">
        <v/>
      </c>
      <c r="O31006" s="14" t="str">
        <v/>
      </c>
      <c r="P31006" s="14" t="str">
        <f ca="1"/>
        <v>Low Cap</v>
      </c>
    </row>
    <row r="31007" spans="11:16">
      <c r="K31007" s="14" t="str">
        <v/>
      </c>
      <c r="L31007" s="14" t="str">
        <v/>
      </c>
      <c r="O31007" s="14" t="str">
        <v/>
      </c>
      <c r="P31007" s="14" t="str">
        <f ca="1"/>
        <v>Low Cap</v>
      </c>
    </row>
    <row r="31008" spans="11:16">
      <c r="K31008" s="14" t="str">
        <v/>
      </c>
      <c r="L31008" s="14" t="str">
        <v/>
      </c>
      <c r="O31008" s="14" t="str">
        <v/>
      </c>
      <c r="P31008" s="14" t="str">
        <f ca="1"/>
        <v>Low Cap</v>
      </c>
    </row>
    <row r="31009" spans="11:16">
      <c r="K31009" s="14" t="str">
        <v/>
      </c>
      <c r="L31009" s="14" t="str">
        <v/>
      </c>
      <c r="O31009" s="14" t="str">
        <v/>
      </c>
      <c r="P31009" s="14" t="str">
        <f ca="1"/>
        <v>Low Cap</v>
      </c>
    </row>
    <row r="31010" spans="11:16">
      <c r="K31010" s="14" t="str">
        <v/>
      </c>
      <c r="L31010" s="14" t="str">
        <v/>
      </c>
      <c r="O31010" s="14" t="str">
        <v/>
      </c>
      <c r="P31010" s="14" t="str">
        <f ca="1"/>
        <v>Low Cap</v>
      </c>
    </row>
    <row r="31011" spans="11:16">
      <c r="K31011" s="14" t="str">
        <v/>
      </c>
      <c r="L31011" s="14" t="str">
        <v/>
      </c>
      <c r="O31011" s="14" t="str">
        <v/>
      </c>
      <c r="P31011" s="14" t="str">
        <f ca="1"/>
        <v>Low Cap</v>
      </c>
    </row>
    <row r="31012" spans="11:16">
      <c r="K31012" s="14" t="str">
        <v/>
      </c>
      <c r="L31012" s="14" t="str">
        <v/>
      </c>
      <c r="O31012" s="14" t="str">
        <v/>
      </c>
      <c r="P31012" s="14" t="str">
        <f ca="1"/>
        <v>Low Cap</v>
      </c>
    </row>
    <row r="31013" spans="11:16">
      <c r="K31013" s="14" t="str">
        <v/>
      </c>
      <c r="L31013" s="14" t="str">
        <v/>
      </c>
      <c r="O31013" s="14" t="str">
        <v/>
      </c>
      <c r="P31013" s="14" t="str">
        <f ca="1"/>
        <v>Low Cap</v>
      </c>
    </row>
    <row r="31014" spans="11:16">
      <c r="K31014" s="14" t="str">
        <v/>
      </c>
      <c r="L31014" s="14" t="str">
        <v/>
      </c>
      <c r="O31014" s="14" t="str">
        <v/>
      </c>
      <c r="P31014" s="14" t="str">
        <f ca="1"/>
        <v>Low Cap</v>
      </c>
    </row>
    <row r="31015" spans="11:16">
      <c r="K31015" s="14" t="str">
        <v/>
      </c>
      <c r="L31015" s="14" t="str">
        <v/>
      </c>
      <c r="O31015" s="14" t="str">
        <v/>
      </c>
      <c r="P31015" s="14" t="str">
        <f ca="1"/>
        <v>Low Cap</v>
      </c>
    </row>
    <row r="31016" spans="11:16">
      <c r="K31016" s="14" t="str">
        <v/>
      </c>
      <c r="L31016" s="14" t="str">
        <v/>
      </c>
      <c r="O31016" s="14" t="str">
        <v/>
      </c>
      <c r="P31016" s="14" t="str">
        <f ca="1"/>
        <v>Low Cap</v>
      </c>
    </row>
    <row r="31017" spans="11:16">
      <c r="K31017" s="14" t="str">
        <v/>
      </c>
      <c r="L31017" s="14" t="str">
        <v/>
      </c>
      <c r="O31017" s="14" t="str">
        <v/>
      </c>
      <c r="P31017" s="14" t="str">
        <f ca="1"/>
        <v>Low Cap</v>
      </c>
    </row>
    <row r="31018" spans="11:16">
      <c r="K31018" s="14" t="str">
        <v/>
      </c>
      <c r="L31018" s="14" t="str">
        <v/>
      </c>
      <c r="O31018" s="14" t="str">
        <v/>
      </c>
      <c r="P31018" s="14" t="str">
        <f ca="1"/>
        <v>Low Cap</v>
      </c>
    </row>
    <row r="31019" spans="11:16">
      <c r="K31019" s="14" t="str">
        <v/>
      </c>
      <c r="L31019" s="14" t="str">
        <v/>
      </c>
      <c r="O31019" s="14" t="str">
        <v/>
      </c>
      <c r="P31019" s="14" t="str">
        <f ca="1"/>
        <v>Low Cap</v>
      </c>
    </row>
    <row r="31020" spans="11:16">
      <c r="K31020" s="14" t="str">
        <v/>
      </c>
      <c r="L31020" s="14" t="str">
        <v/>
      </c>
      <c r="O31020" s="14" t="str">
        <v/>
      </c>
      <c r="P31020" s="14" t="str">
        <f ca="1"/>
        <v>Low Cap</v>
      </c>
    </row>
    <row r="31021" spans="11:16">
      <c r="K31021" s="14" t="str">
        <v/>
      </c>
      <c r="L31021" s="14" t="str">
        <v/>
      </c>
      <c r="O31021" s="14" t="str">
        <v/>
      </c>
      <c r="P31021" s="14" t="str">
        <f ca="1"/>
        <v>Low Cap</v>
      </c>
    </row>
    <row r="31022" spans="11:16">
      <c r="K31022" s="14" t="str">
        <v/>
      </c>
      <c r="L31022" s="14" t="str">
        <v/>
      </c>
      <c r="O31022" s="14" t="str">
        <v/>
      </c>
      <c r="P31022" s="14" t="str">
        <f ca="1"/>
        <v>Low Cap</v>
      </c>
    </row>
    <row r="31023" spans="11:16">
      <c r="K31023" s="14" t="str">
        <v/>
      </c>
      <c r="L31023" s="14" t="str">
        <v/>
      </c>
      <c r="O31023" s="14" t="str">
        <v/>
      </c>
      <c r="P31023" s="14" t="str">
        <f ca="1"/>
        <v>Low Cap</v>
      </c>
    </row>
    <row r="31024" spans="11:16">
      <c r="K31024" s="14" t="str">
        <v/>
      </c>
      <c r="L31024" s="14" t="str">
        <v/>
      </c>
      <c r="O31024" s="14" t="str">
        <v/>
      </c>
      <c r="P31024" s="14" t="str">
        <f ca="1"/>
        <v>Low Cap</v>
      </c>
    </row>
    <row r="31025" spans="11:16">
      <c r="K31025" s="14" t="str">
        <v/>
      </c>
      <c r="L31025" s="14" t="str">
        <v/>
      </c>
      <c r="O31025" s="14" t="str">
        <v/>
      </c>
      <c r="P31025" s="14" t="str">
        <f ca="1"/>
        <v>Low Cap</v>
      </c>
    </row>
    <row r="31026" spans="11:16">
      <c r="K31026" s="14" t="str">
        <v/>
      </c>
      <c r="L31026" s="14" t="str">
        <v/>
      </c>
      <c r="O31026" s="14" t="str">
        <v/>
      </c>
      <c r="P31026" s="14" t="str">
        <f ca="1"/>
        <v>Low Cap</v>
      </c>
    </row>
    <row r="31027" spans="11:16">
      <c r="K31027" s="14" t="str">
        <v/>
      </c>
      <c r="L31027" s="14" t="str">
        <v/>
      </c>
      <c r="O31027" s="14" t="str">
        <v/>
      </c>
      <c r="P31027" s="14" t="str">
        <f ca="1"/>
        <v>Low Cap</v>
      </c>
    </row>
    <row r="31028" spans="11:16">
      <c r="K31028" s="14" t="str">
        <v/>
      </c>
      <c r="L31028" s="14" t="str">
        <v/>
      </c>
      <c r="O31028" s="14" t="str">
        <v/>
      </c>
      <c r="P31028" s="14" t="str">
        <f ca="1"/>
        <v>Low Cap</v>
      </c>
    </row>
    <row r="31029" spans="11:16">
      <c r="K31029" s="14" t="str">
        <v/>
      </c>
      <c r="L31029" s="14" t="str">
        <v/>
      </c>
      <c r="O31029" s="14" t="str">
        <v/>
      </c>
      <c r="P31029" s="14" t="str">
        <f ca="1"/>
        <v>Low Cap</v>
      </c>
    </row>
    <row r="31030" spans="11:16">
      <c r="K31030" s="14" t="str">
        <v/>
      </c>
      <c r="L31030" s="14" t="str">
        <v/>
      </c>
      <c r="O31030" s="14" t="str">
        <v/>
      </c>
      <c r="P31030" s="14" t="str">
        <f ca="1"/>
        <v>Low Cap</v>
      </c>
    </row>
    <row r="31031" spans="11:16">
      <c r="K31031" s="14" t="str">
        <v/>
      </c>
      <c r="L31031" s="14" t="str">
        <v/>
      </c>
      <c r="O31031" s="14" t="str">
        <v/>
      </c>
      <c r="P31031" s="14" t="str">
        <f ca="1"/>
        <v>Low Cap</v>
      </c>
    </row>
    <row r="31032" spans="11:16">
      <c r="K31032" s="14" t="str">
        <v/>
      </c>
      <c r="L31032" s="14" t="str">
        <v/>
      </c>
      <c r="O31032" s="14" t="str">
        <v/>
      </c>
      <c r="P31032" s="14" t="str">
        <f ca="1"/>
        <v>Low Cap</v>
      </c>
    </row>
    <row r="31033" spans="11:16">
      <c r="K31033" s="14" t="str">
        <v/>
      </c>
      <c r="L31033" s="14" t="str">
        <v/>
      </c>
      <c r="O31033" s="14" t="str">
        <v/>
      </c>
      <c r="P31033" s="14" t="str">
        <f ca="1"/>
        <v>Low Cap</v>
      </c>
    </row>
    <row r="31034" spans="11:16">
      <c r="K31034" s="14" t="str">
        <v/>
      </c>
      <c r="L31034" s="14" t="str">
        <v/>
      </c>
      <c r="O31034" s="14" t="str">
        <v/>
      </c>
      <c r="P31034" s="14" t="str">
        <f ca="1"/>
        <v>Low Cap</v>
      </c>
    </row>
    <row r="31035" spans="11:16">
      <c r="K31035" s="14" t="str">
        <v/>
      </c>
      <c r="L31035" s="14" t="str">
        <v/>
      </c>
      <c r="O31035" s="14" t="str">
        <v/>
      </c>
      <c r="P31035" s="14" t="str">
        <f ca="1"/>
        <v>Low Cap</v>
      </c>
    </row>
    <row r="31036" spans="11:16">
      <c r="K31036" s="14" t="str">
        <v/>
      </c>
      <c r="L31036" s="14" t="str">
        <v/>
      </c>
      <c r="O31036" s="14" t="str">
        <v/>
      </c>
      <c r="P31036" s="14" t="str">
        <f ca="1"/>
        <v>Low Cap</v>
      </c>
    </row>
    <row r="31037" spans="11:16">
      <c r="K31037" s="14" t="str">
        <v/>
      </c>
      <c r="L31037" s="14" t="str">
        <v/>
      </c>
      <c r="O31037" s="14" t="str">
        <v/>
      </c>
      <c r="P31037" s="14" t="str">
        <f ca="1"/>
        <v>Low Cap</v>
      </c>
    </row>
    <row r="31038" spans="11:16">
      <c r="K31038" s="14" t="str">
        <v/>
      </c>
      <c r="L31038" s="14" t="str">
        <v/>
      </c>
      <c r="O31038" s="14" t="str">
        <v/>
      </c>
      <c r="P31038" s="14" t="str">
        <f ca="1"/>
        <v>Low Cap</v>
      </c>
    </row>
    <row r="31039" spans="11:16">
      <c r="K31039" s="14" t="str">
        <v/>
      </c>
      <c r="L31039" s="14" t="str">
        <v/>
      </c>
      <c r="O31039" s="14" t="str">
        <v/>
      </c>
      <c r="P31039" s="14" t="str">
        <f ca="1"/>
        <v>Low Cap</v>
      </c>
    </row>
    <row r="31040" spans="11:16">
      <c r="K31040" s="14" t="str">
        <v/>
      </c>
      <c r="L31040" s="14" t="str">
        <v/>
      </c>
      <c r="O31040" s="14" t="str">
        <v/>
      </c>
      <c r="P31040" s="14" t="str">
        <f ca="1"/>
        <v>Low Cap</v>
      </c>
    </row>
    <row r="31041" spans="11:16">
      <c r="K31041" s="14" t="str">
        <v/>
      </c>
      <c r="L31041" s="14" t="str">
        <v/>
      </c>
      <c r="O31041" s="14" t="str">
        <v/>
      </c>
      <c r="P31041" s="14" t="str">
        <f ca="1"/>
        <v>Low Cap</v>
      </c>
    </row>
    <row r="31042" spans="11:16">
      <c r="K31042" s="14" t="str">
        <v/>
      </c>
      <c r="L31042" s="14" t="str">
        <v/>
      </c>
      <c r="O31042" s="14" t="str">
        <v/>
      </c>
      <c r="P31042" s="14" t="str">
        <f ca="1"/>
        <v>Low Cap</v>
      </c>
    </row>
    <row r="31043" spans="11:16">
      <c r="K31043" s="14" t="str">
        <v/>
      </c>
      <c r="L31043" s="14" t="str">
        <v/>
      </c>
      <c r="O31043" s="14" t="str">
        <v/>
      </c>
      <c r="P31043" s="14" t="str">
        <f ca="1"/>
        <v>Low Cap</v>
      </c>
    </row>
    <row r="31044" spans="11:16">
      <c r="K31044" s="14" t="str">
        <v/>
      </c>
      <c r="L31044" s="14" t="str">
        <v/>
      </c>
      <c r="O31044" s="14" t="str">
        <v/>
      </c>
      <c r="P31044" s="14" t="str">
        <f ca="1"/>
        <v>Low Cap</v>
      </c>
    </row>
    <row r="31045" spans="11:16">
      <c r="K31045" s="14" t="str">
        <v/>
      </c>
      <c r="L31045" s="14" t="str">
        <v/>
      </c>
      <c r="O31045" s="14" t="str">
        <v/>
      </c>
      <c r="P31045" s="14" t="str">
        <f ca="1"/>
        <v>Low Cap</v>
      </c>
    </row>
    <row r="31046" spans="11:16">
      <c r="K31046" s="14" t="str">
        <v/>
      </c>
      <c r="L31046" s="14" t="str">
        <v/>
      </c>
      <c r="O31046" s="14" t="str">
        <v/>
      </c>
      <c r="P31046" s="14" t="str">
        <f ca="1"/>
        <v>Low Cap</v>
      </c>
    </row>
    <row r="31047" spans="11:16">
      <c r="K31047" s="14" t="str">
        <v/>
      </c>
      <c r="L31047" s="14" t="str">
        <v/>
      </c>
      <c r="O31047" s="14" t="str">
        <v/>
      </c>
      <c r="P31047" s="14" t="str">
        <f ca="1"/>
        <v>Low Cap</v>
      </c>
    </row>
    <row r="31048" spans="11:16">
      <c r="K31048" s="14" t="str">
        <v/>
      </c>
      <c r="L31048" s="14" t="str">
        <v/>
      </c>
      <c r="O31048" s="14" t="str">
        <v/>
      </c>
      <c r="P31048" s="14" t="str">
        <f ca="1"/>
        <v>Low Cap</v>
      </c>
    </row>
    <row r="31049" spans="11:16">
      <c r="K31049" s="14" t="str">
        <v/>
      </c>
      <c r="L31049" s="14" t="str">
        <v/>
      </c>
      <c r="O31049" s="14" t="str">
        <v/>
      </c>
      <c r="P31049" s="14" t="str">
        <f ca="1"/>
        <v>Low Cap</v>
      </c>
    </row>
    <row r="31050" spans="11:16">
      <c r="K31050" s="14" t="str">
        <v/>
      </c>
      <c r="L31050" s="14" t="str">
        <v/>
      </c>
      <c r="O31050" s="14" t="str">
        <v/>
      </c>
      <c r="P31050" s="14" t="str">
        <f ca="1"/>
        <v>Low Cap</v>
      </c>
    </row>
    <row r="31051" spans="11:16">
      <c r="K31051" s="14" t="str">
        <v/>
      </c>
      <c r="L31051" s="14" t="str">
        <v/>
      </c>
      <c r="O31051" s="14" t="str">
        <v/>
      </c>
      <c r="P31051" s="14" t="str">
        <f ca="1"/>
        <v>Low Cap</v>
      </c>
    </row>
    <row r="31052" spans="11:16">
      <c r="K31052" s="14" t="str">
        <v/>
      </c>
      <c r="L31052" s="14" t="str">
        <v/>
      </c>
      <c r="O31052" s="14" t="str">
        <v/>
      </c>
      <c r="P31052" s="14" t="str">
        <f ca="1"/>
        <v>Low Cap</v>
      </c>
    </row>
    <row r="31053" spans="11:16">
      <c r="K31053" s="14" t="str">
        <v/>
      </c>
      <c r="L31053" s="14" t="str">
        <v/>
      </c>
      <c r="O31053" s="14" t="str">
        <v/>
      </c>
      <c r="P31053" s="14" t="str">
        <f ca="1"/>
        <v>Low Cap</v>
      </c>
    </row>
    <row r="31054" spans="11:16">
      <c r="K31054" s="14" t="str">
        <v/>
      </c>
      <c r="L31054" s="14" t="str">
        <v/>
      </c>
      <c r="O31054" s="14" t="str">
        <v/>
      </c>
      <c r="P31054" s="14" t="str">
        <f ca="1"/>
        <v>Low Cap</v>
      </c>
    </row>
    <row r="31055" spans="11:16">
      <c r="K31055" s="14" t="str">
        <v/>
      </c>
      <c r="L31055" s="14" t="str">
        <v/>
      </c>
      <c r="O31055" s="14" t="str">
        <v/>
      </c>
      <c r="P31055" s="14" t="str">
        <f ca="1"/>
        <v>Low Cap</v>
      </c>
    </row>
    <row r="31056" spans="11:16">
      <c r="K31056" s="14" t="str">
        <v/>
      </c>
      <c r="L31056" s="14" t="str">
        <v/>
      </c>
      <c r="O31056" s="14" t="str">
        <v/>
      </c>
      <c r="P31056" s="14" t="str">
        <f ca="1"/>
        <v>Low Cap</v>
      </c>
    </row>
    <row r="31057" spans="11:16">
      <c r="K31057" s="14" t="str">
        <v/>
      </c>
      <c r="L31057" s="14" t="str">
        <v/>
      </c>
      <c r="O31057" s="14" t="str">
        <v/>
      </c>
      <c r="P31057" s="14" t="str">
        <f ca="1"/>
        <v>Low Cap</v>
      </c>
    </row>
    <row r="31058" spans="11:16">
      <c r="K31058" s="14" t="str">
        <v/>
      </c>
      <c r="L31058" s="14" t="str">
        <v/>
      </c>
      <c r="O31058" s="14" t="str">
        <v/>
      </c>
      <c r="P31058" s="14" t="str">
        <f ca="1"/>
        <v>Low Cap</v>
      </c>
    </row>
    <row r="31059" spans="11:16">
      <c r="K31059" s="14" t="str">
        <v/>
      </c>
      <c r="L31059" s="14" t="str">
        <v/>
      </c>
      <c r="O31059" s="14" t="str">
        <v/>
      </c>
      <c r="P31059" s="14" t="str">
        <f ca="1"/>
        <v>Low Cap</v>
      </c>
    </row>
    <row r="31060" spans="11:16">
      <c r="K31060" s="14" t="str">
        <v/>
      </c>
      <c r="L31060" s="14" t="str">
        <v/>
      </c>
      <c r="O31060" s="14" t="str">
        <v/>
      </c>
      <c r="P31060" s="14" t="str">
        <f ca="1"/>
        <v>Low Cap</v>
      </c>
    </row>
    <row r="31061" spans="11:16">
      <c r="K31061" s="14" t="str">
        <v/>
      </c>
      <c r="L31061" s="14" t="str">
        <v/>
      </c>
      <c r="O31061" s="14" t="str">
        <v/>
      </c>
      <c r="P31061" s="14" t="str">
        <f ca="1"/>
        <v>Low Cap</v>
      </c>
    </row>
    <row r="31062" spans="11:16">
      <c r="K31062" s="14" t="str">
        <v/>
      </c>
      <c r="L31062" s="14" t="str">
        <v/>
      </c>
      <c r="O31062" s="14" t="str">
        <v/>
      </c>
      <c r="P31062" s="14" t="str">
        <f ca="1"/>
        <v>Low Cap</v>
      </c>
    </row>
    <row r="31063" spans="11:16">
      <c r="K31063" s="14" t="str">
        <v/>
      </c>
      <c r="L31063" s="14" t="str">
        <v/>
      </c>
      <c r="O31063" s="14" t="str">
        <v/>
      </c>
      <c r="P31063" s="14" t="str">
        <f ca="1"/>
        <v>Low Cap</v>
      </c>
    </row>
    <row r="31064" spans="11:16">
      <c r="K31064" s="14" t="str">
        <v/>
      </c>
      <c r="L31064" s="14" t="str">
        <v/>
      </c>
      <c r="O31064" s="14" t="str">
        <v/>
      </c>
      <c r="P31064" s="14" t="str">
        <f ca="1"/>
        <v>Low Cap</v>
      </c>
    </row>
    <row r="31065" spans="11:16">
      <c r="K31065" s="14" t="str">
        <v/>
      </c>
      <c r="L31065" s="14" t="str">
        <v/>
      </c>
      <c r="O31065" s="14" t="str">
        <v/>
      </c>
      <c r="P31065" s="14" t="str">
        <f ca="1"/>
        <v>Low Cap</v>
      </c>
    </row>
    <row r="31066" spans="11:16">
      <c r="K31066" s="14" t="str">
        <v/>
      </c>
      <c r="L31066" s="14" t="str">
        <v/>
      </c>
      <c r="O31066" s="14" t="str">
        <v/>
      </c>
      <c r="P31066" s="14" t="str">
        <f ca="1"/>
        <v>Low Cap</v>
      </c>
    </row>
    <row r="31067" spans="11:16">
      <c r="K31067" s="14" t="str">
        <v/>
      </c>
      <c r="L31067" s="14" t="str">
        <v/>
      </c>
      <c r="O31067" s="14" t="str">
        <v/>
      </c>
      <c r="P31067" s="14" t="str">
        <f ca="1"/>
        <v>Low Cap</v>
      </c>
    </row>
    <row r="31068" spans="11:16">
      <c r="K31068" s="14" t="str">
        <v/>
      </c>
      <c r="L31068" s="14" t="str">
        <v/>
      </c>
      <c r="O31068" s="14" t="str">
        <v/>
      </c>
      <c r="P31068" s="14" t="str">
        <f ca="1"/>
        <v>Low Cap</v>
      </c>
    </row>
    <row r="31069" spans="11:16">
      <c r="K31069" s="14" t="str">
        <v/>
      </c>
      <c r="L31069" s="14" t="str">
        <v/>
      </c>
      <c r="O31069" s="14" t="str">
        <v/>
      </c>
      <c r="P31069" s="14" t="str">
        <f ca="1"/>
        <v>Low Cap</v>
      </c>
    </row>
    <row r="31070" spans="11:16">
      <c r="K31070" s="14" t="str">
        <v/>
      </c>
      <c r="L31070" s="14" t="str">
        <v/>
      </c>
      <c r="O31070" s="14" t="str">
        <v/>
      </c>
      <c r="P31070" s="14" t="str">
        <f ca="1"/>
        <v>Low Cap</v>
      </c>
    </row>
    <row r="31071" spans="11:16">
      <c r="K31071" s="14" t="str">
        <v/>
      </c>
      <c r="L31071" s="14" t="str">
        <v/>
      </c>
      <c r="O31071" s="14" t="str">
        <v/>
      </c>
      <c r="P31071" s="14" t="str">
        <f ca="1"/>
        <v>Low Cap</v>
      </c>
    </row>
    <row r="31072" spans="11:16">
      <c r="K31072" s="14" t="str">
        <v/>
      </c>
      <c r="L31072" s="14" t="str">
        <v/>
      </c>
      <c r="O31072" s="14" t="str">
        <v/>
      </c>
      <c r="P31072" s="14" t="str">
        <f ca="1"/>
        <v>Low Cap</v>
      </c>
    </row>
    <row r="31073" spans="11:16">
      <c r="K31073" s="14" t="str">
        <v/>
      </c>
      <c r="L31073" s="14" t="str">
        <v/>
      </c>
      <c r="O31073" s="14" t="str">
        <v/>
      </c>
      <c r="P31073" s="14" t="str">
        <f ca="1"/>
        <v>Low Cap</v>
      </c>
    </row>
    <row r="31074" spans="11:16">
      <c r="K31074" s="14" t="str">
        <v/>
      </c>
      <c r="L31074" s="14" t="str">
        <v/>
      </c>
      <c r="O31074" s="14" t="str">
        <v/>
      </c>
      <c r="P31074" s="14" t="str">
        <f ca="1"/>
        <v>Low Cap</v>
      </c>
    </row>
    <row r="31075" spans="11:16">
      <c r="K31075" s="14" t="str">
        <v/>
      </c>
      <c r="L31075" s="14" t="str">
        <v/>
      </c>
      <c r="O31075" s="14" t="str">
        <v/>
      </c>
      <c r="P31075" s="14" t="str">
        <f ca="1"/>
        <v>Low Cap</v>
      </c>
    </row>
    <row r="31076" spans="11:16">
      <c r="K31076" s="14" t="str">
        <v/>
      </c>
      <c r="L31076" s="14" t="str">
        <v/>
      </c>
      <c r="O31076" s="14" t="str">
        <v/>
      </c>
      <c r="P31076" s="14" t="str">
        <f ca="1"/>
        <v>Low Cap</v>
      </c>
    </row>
    <row r="31077" spans="11:16">
      <c r="K31077" s="14" t="str">
        <v/>
      </c>
      <c r="L31077" s="14" t="str">
        <v/>
      </c>
      <c r="O31077" s="14" t="str">
        <v/>
      </c>
      <c r="P31077" s="14" t="str">
        <f ca="1"/>
        <v>Low Cap</v>
      </c>
    </row>
    <row r="31078" spans="11:16">
      <c r="K31078" s="14" t="str">
        <v/>
      </c>
      <c r="L31078" s="14" t="str">
        <v/>
      </c>
      <c r="O31078" s="14" t="str">
        <v/>
      </c>
      <c r="P31078" s="14" t="str">
        <f ca="1"/>
        <v>Low Cap</v>
      </c>
    </row>
    <row r="31079" spans="11:16">
      <c r="K31079" s="14" t="str">
        <v/>
      </c>
      <c r="L31079" s="14" t="str">
        <v/>
      </c>
      <c r="O31079" s="14" t="str">
        <v/>
      </c>
      <c r="P31079" s="14" t="str">
        <f ca="1"/>
        <v>Low Cap</v>
      </c>
    </row>
    <row r="31080" spans="11:16">
      <c r="K31080" s="14" t="str">
        <v/>
      </c>
      <c r="L31080" s="14" t="str">
        <v/>
      </c>
      <c r="O31080" s="14" t="str">
        <v/>
      </c>
      <c r="P31080" s="14" t="str">
        <f ca="1"/>
        <v>Low Cap</v>
      </c>
    </row>
    <row r="31081" spans="11:16">
      <c r="K31081" s="14" t="str">
        <v/>
      </c>
      <c r="L31081" s="14" t="str">
        <v/>
      </c>
      <c r="O31081" s="14" t="str">
        <v/>
      </c>
      <c r="P31081" s="14" t="str">
        <f ca="1"/>
        <v>Low Cap</v>
      </c>
    </row>
    <row r="31082" spans="11:16">
      <c r="K31082" s="14" t="str">
        <v/>
      </c>
      <c r="L31082" s="14" t="str">
        <v/>
      </c>
      <c r="O31082" s="14" t="str">
        <v/>
      </c>
      <c r="P31082" s="14" t="str">
        <f ca="1"/>
        <v>Low Cap</v>
      </c>
    </row>
    <row r="31083" spans="11:16">
      <c r="K31083" s="14" t="str">
        <v/>
      </c>
      <c r="L31083" s="14" t="str">
        <v/>
      </c>
      <c r="O31083" s="14" t="str">
        <v/>
      </c>
      <c r="P31083" s="14" t="str">
        <f ca="1"/>
        <v>Low Cap</v>
      </c>
    </row>
    <row r="31084" spans="11:16">
      <c r="K31084" s="14" t="str">
        <v/>
      </c>
      <c r="L31084" s="14" t="str">
        <v/>
      </c>
      <c r="O31084" s="14" t="str">
        <v/>
      </c>
      <c r="P31084" s="14" t="str">
        <f ca="1"/>
        <v>Low Cap</v>
      </c>
    </row>
    <row r="31085" spans="11:16">
      <c r="K31085" s="14" t="str">
        <v/>
      </c>
      <c r="L31085" s="14" t="str">
        <v/>
      </c>
      <c r="O31085" s="14" t="str">
        <v/>
      </c>
      <c r="P31085" s="14" t="str">
        <f ca="1"/>
        <v>Low Cap</v>
      </c>
    </row>
    <row r="31086" spans="11:16">
      <c r="K31086" s="14" t="str">
        <v/>
      </c>
      <c r="L31086" s="14" t="str">
        <v/>
      </c>
      <c r="O31086" s="14" t="str">
        <v/>
      </c>
      <c r="P31086" s="14" t="str">
        <f ca="1"/>
        <v>Low Cap</v>
      </c>
    </row>
    <row r="31087" spans="11:16">
      <c r="K31087" s="14" t="str">
        <v/>
      </c>
      <c r="L31087" s="14" t="str">
        <v/>
      </c>
      <c r="O31087" s="14" t="str">
        <v/>
      </c>
      <c r="P31087" s="14" t="str">
        <f ca="1"/>
        <v>Low Cap</v>
      </c>
    </row>
    <row r="31088" spans="11:16">
      <c r="K31088" s="14" t="str">
        <v/>
      </c>
      <c r="L31088" s="14" t="str">
        <v/>
      </c>
      <c r="O31088" s="14" t="str">
        <v/>
      </c>
      <c r="P31088" s="14" t="str">
        <f ca="1"/>
        <v>Low Cap</v>
      </c>
    </row>
    <row r="31089" spans="11:16">
      <c r="K31089" s="14" t="str">
        <v/>
      </c>
      <c r="L31089" s="14" t="str">
        <v/>
      </c>
      <c r="O31089" s="14" t="str">
        <v/>
      </c>
      <c r="P31089" s="14" t="str">
        <f ca="1"/>
        <v>Low Cap</v>
      </c>
    </row>
    <row r="31090" spans="11:16">
      <c r="K31090" s="14" t="str">
        <v/>
      </c>
      <c r="L31090" s="14" t="str">
        <v/>
      </c>
      <c r="O31090" s="14" t="str">
        <v/>
      </c>
      <c r="P31090" s="14" t="str">
        <f ca="1"/>
        <v>Low Cap</v>
      </c>
    </row>
    <row r="31091" spans="11:16">
      <c r="K31091" s="14" t="str">
        <v/>
      </c>
      <c r="L31091" s="14" t="str">
        <v/>
      </c>
      <c r="O31091" s="14" t="str">
        <v/>
      </c>
      <c r="P31091" s="14" t="str">
        <f ca="1"/>
        <v>Low Cap</v>
      </c>
    </row>
    <row r="31092" spans="11:16">
      <c r="K31092" s="14" t="str">
        <v/>
      </c>
      <c r="L31092" s="14" t="str">
        <v/>
      </c>
      <c r="O31092" s="14" t="str">
        <v/>
      </c>
      <c r="P31092" s="14" t="str">
        <f ca="1"/>
        <v>Low Cap</v>
      </c>
    </row>
    <row r="31093" spans="11:16">
      <c r="K31093" s="14" t="str">
        <v/>
      </c>
      <c r="L31093" s="14" t="str">
        <v/>
      </c>
      <c r="O31093" s="14" t="str">
        <v/>
      </c>
      <c r="P31093" s="14" t="str">
        <f ca="1"/>
        <v>Low Cap</v>
      </c>
    </row>
    <row r="31094" spans="11:16">
      <c r="K31094" s="14" t="str">
        <v/>
      </c>
      <c r="L31094" s="14" t="str">
        <v/>
      </c>
      <c r="O31094" s="14" t="str">
        <v/>
      </c>
      <c r="P31094" s="14" t="str">
        <f ca="1"/>
        <v>Low Cap</v>
      </c>
    </row>
    <row r="31095" spans="11:16">
      <c r="K31095" s="14" t="str">
        <v/>
      </c>
      <c r="L31095" s="14" t="str">
        <v/>
      </c>
      <c r="O31095" s="14" t="str">
        <v/>
      </c>
      <c r="P31095" s="14" t="str">
        <f ca="1"/>
        <v>Low Cap</v>
      </c>
    </row>
    <row r="31096" spans="11:16">
      <c r="K31096" s="14" t="str">
        <v/>
      </c>
      <c r="L31096" s="14" t="str">
        <v/>
      </c>
      <c r="O31096" s="14" t="str">
        <v/>
      </c>
      <c r="P31096" s="14" t="str">
        <f ca="1"/>
        <v>Low Cap</v>
      </c>
    </row>
    <row r="31097" spans="11:16">
      <c r="K31097" s="14" t="str">
        <v/>
      </c>
      <c r="L31097" s="14" t="str">
        <v/>
      </c>
      <c r="O31097" s="14" t="str">
        <v/>
      </c>
      <c r="P31097" s="14" t="str">
        <f ca="1"/>
        <v>Low Cap</v>
      </c>
    </row>
    <row r="31098" spans="11:16">
      <c r="K31098" s="14" t="str">
        <v/>
      </c>
      <c r="L31098" s="14" t="str">
        <v/>
      </c>
      <c r="O31098" s="14" t="str">
        <v/>
      </c>
      <c r="P31098" s="14" t="str">
        <f ca="1"/>
        <v>Low Cap</v>
      </c>
    </row>
    <row r="31099" spans="11:16">
      <c r="K31099" s="14" t="str">
        <v/>
      </c>
      <c r="L31099" s="14" t="str">
        <v/>
      </c>
      <c r="O31099" s="14" t="str">
        <v/>
      </c>
      <c r="P31099" s="14" t="str">
        <f ca="1"/>
        <v>Low Cap</v>
      </c>
    </row>
    <row r="31100" spans="11:16">
      <c r="K31100" s="14" t="str">
        <v/>
      </c>
      <c r="L31100" s="14" t="str">
        <v/>
      </c>
      <c r="O31100" s="14" t="str">
        <v/>
      </c>
      <c r="P31100" s="14" t="str">
        <f ca="1"/>
        <v>Low Cap</v>
      </c>
    </row>
    <row r="31101" spans="11:16">
      <c r="K31101" s="14" t="str">
        <v/>
      </c>
      <c r="L31101" s="14" t="str">
        <v/>
      </c>
      <c r="O31101" s="14" t="str">
        <v/>
      </c>
      <c r="P31101" s="14" t="str">
        <f ca="1"/>
        <v>Low Cap</v>
      </c>
    </row>
    <row r="31102" spans="11:16">
      <c r="K31102" s="14" t="str">
        <v/>
      </c>
      <c r="L31102" s="14" t="str">
        <v/>
      </c>
      <c r="O31102" s="14" t="str">
        <v/>
      </c>
      <c r="P31102" s="14" t="str">
        <f ca="1"/>
        <v>Low Cap</v>
      </c>
    </row>
    <row r="31103" spans="11:16">
      <c r="K31103" s="14" t="str">
        <v/>
      </c>
      <c r="L31103" s="14" t="str">
        <v/>
      </c>
      <c r="O31103" s="14" t="str">
        <v/>
      </c>
      <c r="P31103" s="14" t="str">
        <f ca="1"/>
        <v>Low Cap</v>
      </c>
    </row>
    <row r="31104" spans="11:16">
      <c r="K31104" s="14" t="str">
        <v/>
      </c>
      <c r="L31104" s="14" t="str">
        <v/>
      </c>
      <c r="O31104" s="14" t="str">
        <v/>
      </c>
      <c r="P31104" s="14" t="str">
        <f ca="1"/>
        <v>Low Cap</v>
      </c>
    </row>
    <row r="31105" spans="11:16">
      <c r="K31105" s="14" t="str">
        <v/>
      </c>
      <c r="L31105" s="14" t="str">
        <v/>
      </c>
      <c r="O31105" s="14" t="str">
        <v/>
      </c>
      <c r="P31105" s="14" t="str">
        <f ca="1"/>
        <v>Low Cap</v>
      </c>
    </row>
    <row r="31106" spans="11:16">
      <c r="K31106" s="14" t="str">
        <v/>
      </c>
      <c r="L31106" s="14" t="str">
        <v/>
      </c>
      <c r="O31106" s="14" t="str">
        <v/>
      </c>
      <c r="P31106" s="14" t="str">
        <f ca="1"/>
        <v>Low Cap</v>
      </c>
    </row>
    <row r="31107" spans="11:16">
      <c r="K31107" s="14" t="str">
        <v/>
      </c>
      <c r="L31107" s="14" t="str">
        <v/>
      </c>
      <c r="O31107" s="14" t="str">
        <v/>
      </c>
      <c r="P31107" s="14" t="str">
        <f ca="1"/>
        <v>Low Cap</v>
      </c>
    </row>
    <row r="31108" spans="11:16">
      <c r="K31108" s="14" t="str">
        <v/>
      </c>
      <c r="L31108" s="14" t="str">
        <v/>
      </c>
      <c r="O31108" s="14" t="str">
        <v/>
      </c>
      <c r="P31108" s="14" t="str">
        <f ca="1"/>
        <v>Low Cap</v>
      </c>
    </row>
    <row r="31109" spans="11:16">
      <c r="K31109" s="14" t="str">
        <v/>
      </c>
      <c r="L31109" s="14" t="str">
        <v/>
      </c>
      <c r="O31109" s="14" t="str">
        <v/>
      </c>
      <c r="P31109" s="14" t="str">
        <f ca="1"/>
        <v>Low Cap</v>
      </c>
    </row>
    <row r="31110" spans="11:16">
      <c r="K31110" s="14" t="str">
        <v/>
      </c>
      <c r="L31110" s="14" t="str">
        <v/>
      </c>
      <c r="O31110" s="14" t="str">
        <v/>
      </c>
      <c r="P31110" s="14" t="str">
        <f ca="1"/>
        <v>Low Cap</v>
      </c>
    </row>
    <row r="31111" spans="11:16">
      <c r="K31111" s="14" t="str">
        <v/>
      </c>
      <c r="L31111" s="14" t="str">
        <v/>
      </c>
      <c r="O31111" s="14" t="str">
        <v/>
      </c>
      <c r="P31111" s="14" t="str">
        <f ca="1"/>
        <v>Low Cap</v>
      </c>
    </row>
    <row r="31112" spans="11:16">
      <c r="K31112" s="14" t="str">
        <v/>
      </c>
      <c r="L31112" s="14" t="str">
        <v/>
      </c>
      <c r="O31112" s="14" t="str">
        <v/>
      </c>
      <c r="P31112" s="14" t="str">
        <f ca="1"/>
        <v>Low Cap</v>
      </c>
    </row>
    <row r="31113" spans="11:16">
      <c r="K31113" s="14" t="str">
        <v/>
      </c>
      <c r="L31113" s="14" t="str">
        <v/>
      </c>
      <c r="O31113" s="14" t="str">
        <v/>
      </c>
      <c r="P31113" s="14" t="str">
        <f ca="1"/>
        <v>Low Cap</v>
      </c>
    </row>
    <row r="31114" spans="11:16">
      <c r="K31114" s="14" t="str">
        <v/>
      </c>
      <c r="L31114" s="14" t="str">
        <v/>
      </c>
      <c r="O31114" s="14" t="str">
        <v/>
      </c>
      <c r="P31114" s="14" t="str">
        <f ca="1"/>
        <v>Low Cap</v>
      </c>
    </row>
    <row r="31115" spans="11:16">
      <c r="K31115" s="14" t="str">
        <v/>
      </c>
      <c r="L31115" s="14" t="str">
        <v/>
      </c>
      <c r="O31115" s="14" t="str">
        <v/>
      </c>
      <c r="P31115" s="14" t="str">
        <f ca="1"/>
        <v>Low Cap</v>
      </c>
    </row>
    <row r="31116" spans="11:16">
      <c r="K31116" s="14" t="str">
        <v/>
      </c>
      <c r="L31116" s="14" t="str">
        <v/>
      </c>
      <c r="O31116" s="14" t="str">
        <v/>
      </c>
      <c r="P31116" s="14" t="str">
        <f ca="1"/>
        <v>Low Cap</v>
      </c>
    </row>
    <row r="31117" spans="11:16">
      <c r="K31117" s="14" t="str">
        <v/>
      </c>
      <c r="L31117" s="14" t="str">
        <v/>
      </c>
      <c r="O31117" s="14" t="str">
        <v/>
      </c>
      <c r="P31117" s="14" t="str">
        <f ca="1"/>
        <v>Low Cap</v>
      </c>
    </row>
    <row r="31118" spans="11:16">
      <c r="K31118" s="14" t="str">
        <v/>
      </c>
      <c r="L31118" s="14" t="str">
        <v/>
      </c>
      <c r="O31118" s="14" t="str">
        <v/>
      </c>
      <c r="P31118" s="14" t="str">
        <f ca="1"/>
        <v>Low Cap</v>
      </c>
    </row>
    <row r="31119" spans="11:16">
      <c r="K31119" s="14" t="str">
        <v/>
      </c>
      <c r="L31119" s="14" t="str">
        <v/>
      </c>
      <c r="O31119" s="14" t="str">
        <v/>
      </c>
      <c r="P31119" s="14" t="str">
        <f ca="1"/>
        <v>Low Cap</v>
      </c>
    </row>
    <row r="31120" spans="11:16">
      <c r="K31120" s="14" t="str">
        <v/>
      </c>
      <c r="L31120" s="14" t="str">
        <v/>
      </c>
      <c r="O31120" s="14" t="str">
        <v/>
      </c>
      <c r="P31120" s="14" t="str">
        <f ca="1"/>
        <v>Low Cap</v>
      </c>
    </row>
    <row r="31121" spans="11:16">
      <c r="K31121" s="14" t="str">
        <v/>
      </c>
      <c r="L31121" s="14" t="str">
        <v/>
      </c>
      <c r="O31121" s="14" t="str">
        <v/>
      </c>
      <c r="P31121" s="14" t="str">
        <f ca="1"/>
        <v>Low Cap</v>
      </c>
    </row>
    <row r="31122" spans="11:16">
      <c r="K31122" s="14" t="str">
        <v/>
      </c>
      <c r="L31122" s="14" t="str">
        <v/>
      </c>
      <c r="O31122" s="14" t="str">
        <v/>
      </c>
      <c r="P31122" s="14" t="str">
        <f ca="1"/>
        <v>Low Cap</v>
      </c>
    </row>
    <row r="31123" spans="11:16">
      <c r="K31123" s="14" t="str">
        <v/>
      </c>
      <c r="L31123" s="14" t="str">
        <v/>
      </c>
      <c r="O31123" s="14" t="str">
        <v/>
      </c>
      <c r="P31123" s="14" t="str">
        <f ca="1"/>
        <v>Low Cap</v>
      </c>
    </row>
    <row r="31124" spans="11:16">
      <c r="K31124" s="14" t="str">
        <v/>
      </c>
      <c r="L31124" s="14" t="str">
        <v/>
      </c>
      <c r="O31124" s="14" t="str">
        <v/>
      </c>
      <c r="P31124" s="14" t="str">
        <f ca="1"/>
        <v>Low Cap</v>
      </c>
    </row>
    <row r="31125" spans="11:16">
      <c r="K31125" s="14" t="str">
        <v/>
      </c>
      <c r="L31125" s="14" t="str">
        <v/>
      </c>
      <c r="O31125" s="14" t="str">
        <v/>
      </c>
      <c r="P31125" s="14" t="str">
        <f ca="1"/>
        <v>Low Cap</v>
      </c>
    </row>
    <row r="31126" spans="11:16">
      <c r="K31126" s="14" t="str">
        <v/>
      </c>
      <c r="L31126" s="14" t="str">
        <v/>
      </c>
      <c r="O31126" s="14" t="str">
        <v/>
      </c>
      <c r="P31126" s="14" t="str">
        <f ca="1"/>
        <v>Low Cap</v>
      </c>
    </row>
    <row r="31127" spans="11:16">
      <c r="K31127" s="14" t="str">
        <v/>
      </c>
      <c r="L31127" s="14" t="str">
        <v/>
      </c>
      <c r="O31127" s="14" t="str">
        <v/>
      </c>
      <c r="P31127" s="14" t="str">
        <f ca="1"/>
        <v>Low Cap</v>
      </c>
    </row>
    <row r="31128" spans="11:16">
      <c r="K31128" s="14" t="str">
        <v/>
      </c>
      <c r="L31128" s="14" t="str">
        <v/>
      </c>
      <c r="O31128" s="14" t="str">
        <v/>
      </c>
      <c r="P31128" s="14" t="str">
        <f ca="1"/>
        <v>Low Cap</v>
      </c>
    </row>
    <row r="31129" spans="11:16">
      <c r="K31129" s="14" t="str">
        <v/>
      </c>
      <c r="L31129" s="14" t="str">
        <v/>
      </c>
      <c r="O31129" s="14" t="str">
        <v/>
      </c>
      <c r="P31129" s="14" t="str">
        <f ca="1"/>
        <v>Low Cap</v>
      </c>
    </row>
    <row r="31130" spans="11:16">
      <c r="K31130" s="14" t="str">
        <v/>
      </c>
      <c r="L31130" s="14" t="str">
        <v/>
      </c>
      <c r="O31130" s="14" t="str">
        <v/>
      </c>
      <c r="P31130" s="14" t="str">
        <f ca="1"/>
        <v>Low Cap</v>
      </c>
    </row>
    <row r="31131" spans="11:16">
      <c r="K31131" s="14" t="str">
        <v/>
      </c>
      <c r="L31131" s="14" t="str">
        <v/>
      </c>
      <c r="O31131" s="14" t="str">
        <v/>
      </c>
      <c r="P31131" s="14" t="str">
        <f ca="1"/>
        <v>Low Cap</v>
      </c>
    </row>
    <row r="31132" spans="11:16">
      <c r="K31132" s="14" t="str">
        <v/>
      </c>
      <c r="L31132" s="14" t="str">
        <v/>
      </c>
      <c r="O31132" s="14" t="str">
        <v/>
      </c>
      <c r="P31132" s="14" t="str">
        <f ca="1"/>
        <v>Low Cap</v>
      </c>
    </row>
    <row r="31133" spans="11:16">
      <c r="K31133" s="14" t="str">
        <v/>
      </c>
      <c r="L31133" s="14" t="str">
        <v/>
      </c>
      <c r="O31133" s="14" t="str">
        <v/>
      </c>
      <c r="P31133" s="14" t="str">
        <f ca="1"/>
        <v>Low Cap</v>
      </c>
    </row>
    <row r="31134" spans="11:16">
      <c r="K31134" s="14" t="str">
        <v/>
      </c>
      <c r="L31134" s="14" t="str">
        <v/>
      </c>
      <c r="O31134" s="14" t="str">
        <v/>
      </c>
      <c r="P31134" s="14" t="str">
        <f ca="1"/>
        <v>Low Cap</v>
      </c>
    </row>
    <row r="31135" spans="11:16">
      <c r="K31135" s="14" t="str">
        <v/>
      </c>
      <c r="L31135" s="14" t="str">
        <v/>
      </c>
      <c r="O31135" s="14" t="str">
        <v/>
      </c>
      <c r="P31135" s="14" t="str">
        <f ca="1"/>
        <v>Low Cap</v>
      </c>
    </row>
    <row r="31136" spans="11:16">
      <c r="K31136" s="14" t="str">
        <v/>
      </c>
      <c r="L31136" s="14" t="str">
        <v/>
      </c>
      <c r="O31136" s="14" t="str">
        <v/>
      </c>
      <c r="P31136" s="14" t="str">
        <f ca="1"/>
        <v>Low Cap</v>
      </c>
    </row>
    <row r="31137" spans="11:16">
      <c r="K31137" s="14" t="str">
        <v/>
      </c>
      <c r="L31137" s="14" t="str">
        <v/>
      </c>
      <c r="O31137" s="14" t="str">
        <v/>
      </c>
      <c r="P31137" s="14" t="str">
        <f ca="1"/>
        <v>Low Cap</v>
      </c>
    </row>
    <row r="31138" spans="11:16">
      <c r="K31138" s="14" t="str">
        <v/>
      </c>
      <c r="L31138" s="14" t="str">
        <v/>
      </c>
      <c r="O31138" s="14" t="str">
        <v/>
      </c>
      <c r="P31138" s="14" t="str">
        <f ca="1"/>
        <v>Low Cap</v>
      </c>
    </row>
    <row r="31139" spans="11:16">
      <c r="K31139" s="14" t="str">
        <v/>
      </c>
      <c r="L31139" s="14" t="str">
        <v/>
      </c>
      <c r="O31139" s="14" t="str">
        <v/>
      </c>
      <c r="P31139" s="14" t="str">
        <f ca="1"/>
        <v>Low Cap</v>
      </c>
    </row>
    <row r="31140" spans="11:16">
      <c r="K31140" s="14" t="str">
        <v/>
      </c>
      <c r="L31140" s="14" t="str">
        <v/>
      </c>
      <c r="O31140" s="14" t="str">
        <v/>
      </c>
      <c r="P31140" s="14" t="str">
        <f ca="1"/>
        <v>Low Cap</v>
      </c>
    </row>
    <row r="31141" spans="11:16">
      <c r="K31141" s="14" t="str">
        <v/>
      </c>
      <c r="L31141" s="14" t="str">
        <v/>
      </c>
      <c r="O31141" s="14" t="str">
        <v/>
      </c>
      <c r="P31141" s="14" t="str">
        <f ca="1"/>
        <v>Low Cap</v>
      </c>
    </row>
    <row r="31142" spans="11:16">
      <c r="K31142" s="14" t="str">
        <v/>
      </c>
      <c r="L31142" s="14" t="str">
        <v/>
      </c>
      <c r="O31142" s="14" t="str">
        <v/>
      </c>
      <c r="P31142" s="14" t="str">
        <f ca="1"/>
        <v>Low Cap</v>
      </c>
    </row>
    <row r="31143" spans="11:16">
      <c r="K31143" s="14" t="str">
        <v/>
      </c>
      <c r="L31143" s="14" t="str">
        <v/>
      </c>
      <c r="O31143" s="14" t="str">
        <v/>
      </c>
      <c r="P31143" s="14" t="str">
        <f ca="1"/>
        <v>Low Cap</v>
      </c>
    </row>
    <row r="31144" spans="11:16">
      <c r="K31144" s="14" t="str">
        <v/>
      </c>
      <c r="L31144" s="14" t="str">
        <v/>
      </c>
      <c r="O31144" s="14" t="str">
        <v/>
      </c>
      <c r="P31144" s="14" t="str">
        <f ca="1"/>
        <v>Low Cap</v>
      </c>
    </row>
    <row r="31145" spans="11:16">
      <c r="K31145" s="14" t="str">
        <v/>
      </c>
      <c r="L31145" s="14" t="str">
        <v/>
      </c>
      <c r="O31145" s="14" t="str">
        <v/>
      </c>
      <c r="P31145" s="14" t="str">
        <f ca="1"/>
        <v>Low Cap</v>
      </c>
    </row>
    <row r="31146" spans="11:16">
      <c r="K31146" s="14" t="str">
        <v/>
      </c>
      <c r="L31146" s="14" t="str">
        <v/>
      </c>
      <c r="O31146" s="14" t="str">
        <v/>
      </c>
      <c r="P31146" s="14" t="str">
        <f ca="1"/>
        <v>Low Cap</v>
      </c>
    </row>
    <row r="31147" spans="11:16">
      <c r="K31147" s="14" t="str">
        <v/>
      </c>
      <c r="L31147" s="14" t="str">
        <v/>
      </c>
      <c r="O31147" s="14" t="str">
        <v/>
      </c>
      <c r="P31147" s="14" t="str">
        <f ca="1"/>
        <v>Low Cap</v>
      </c>
    </row>
    <row r="31148" spans="11:16">
      <c r="K31148" s="14" t="str">
        <v/>
      </c>
      <c r="L31148" s="14" t="str">
        <v/>
      </c>
      <c r="O31148" s="14" t="str">
        <v/>
      </c>
      <c r="P31148" s="14" t="str">
        <f ca="1"/>
        <v>Low Cap</v>
      </c>
    </row>
    <row r="31149" spans="11:16">
      <c r="K31149" s="14" t="str">
        <v/>
      </c>
      <c r="L31149" s="14" t="str">
        <v/>
      </c>
      <c r="O31149" s="14" t="str">
        <v/>
      </c>
      <c r="P31149" s="14" t="str">
        <f ca="1"/>
        <v>Low Cap</v>
      </c>
    </row>
    <row r="31150" spans="11:16">
      <c r="K31150" s="14" t="str">
        <v/>
      </c>
      <c r="L31150" s="14" t="str">
        <v/>
      </c>
      <c r="O31150" s="14" t="str">
        <v/>
      </c>
      <c r="P31150" s="14" t="str">
        <f ca="1"/>
        <v>Low Cap</v>
      </c>
    </row>
    <row r="31151" spans="11:16">
      <c r="K31151" s="14" t="str">
        <v/>
      </c>
      <c r="L31151" s="14" t="str">
        <v/>
      </c>
      <c r="O31151" s="14" t="str">
        <v/>
      </c>
      <c r="P31151" s="14" t="str">
        <f ca="1"/>
        <v>Low Cap</v>
      </c>
    </row>
    <row r="31152" spans="11:16">
      <c r="K31152" s="14" t="str">
        <v/>
      </c>
      <c r="L31152" s="14" t="str">
        <v/>
      </c>
      <c r="O31152" s="14" t="str">
        <v/>
      </c>
      <c r="P31152" s="14" t="str">
        <f ca="1"/>
        <v>Low Cap</v>
      </c>
    </row>
    <row r="31153" spans="11:16">
      <c r="K31153" s="14" t="str">
        <v/>
      </c>
      <c r="L31153" s="14" t="str">
        <v/>
      </c>
      <c r="O31153" s="14" t="str">
        <v/>
      </c>
      <c r="P31153" s="14" t="str">
        <f ca="1"/>
        <v>Low Cap</v>
      </c>
    </row>
    <row r="31154" spans="11:16">
      <c r="K31154" s="14" t="str">
        <v/>
      </c>
      <c r="L31154" s="14" t="str">
        <v/>
      </c>
      <c r="O31154" s="14" t="str">
        <v/>
      </c>
      <c r="P31154" s="14" t="str">
        <f ca="1"/>
        <v>Low Cap</v>
      </c>
    </row>
    <row r="31155" spans="11:16">
      <c r="K31155" s="14" t="str">
        <v/>
      </c>
      <c r="L31155" s="14" t="str">
        <v/>
      </c>
      <c r="O31155" s="14" t="str">
        <v/>
      </c>
      <c r="P31155" s="14" t="str">
        <f ca="1"/>
        <v>Low Cap</v>
      </c>
    </row>
    <row r="31156" spans="11:16">
      <c r="K31156" s="14" t="str">
        <v/>
      </c>
      <c r="L31156" s="14" t="str">
        <v/>
      </c>
      <c r="O31156" s="14" t="str">
        <v/>
      </c>
      <c r="P31156" s="14" t="str">
        <f ca="1"/>
        <v>Low Cap</v>
      </c>
    </row>
    <row r="31157" spans="11:16">
      <c r="K31157" s="14" t="str">
        <v/>
      </c>
      <c r="L31157" s="14" t="str">
        <v/>
      </c>
      <c r="O31157" s="14" t="str">
        <v/>
      </c>
      <c r="P31157" s="14" t="str">
        <f ca="1"/>
        <v>Low Cap</v>
      </c>
    </row>
    <row r="31158" spans="11:16">
      <c r="K31158" s="14" t="str">
        <v/>
      </c>
      <c r="L31158" s="14" t="str">
        <v/>
      </c>
      <c r="O31158" s="14" t="str">
        <v/>
      </c>
      <c r="P31158" s="14" t="str">
        <f ca="1"/>
        <v>Low Cap</v>
      </c>
    </row>
    <row r="31159" spans="11:16">
      <c r="K31159" s="14" t="str">
        <v/>
      </c>
      <c r="L31159" s="14" t="str">
        <v/>
      </c>
      <c r="O31159" s="14" t="str">
        <v/>
      </c>
      <c r="P31159" s="14" t="str">
        <f ca="1"/>
        <v>Low Cap</v>
      </c>
    </row>
    <row r="31160" spans="11:16">
      <c r="K31160" s="14" t="str">
        <v/>
      </c>
      <c r="L31160" s="14" t="str">
        <v/>
      </c>
      <c r="O31160" s="14" t="str">
        <v/>
      </c>
      <c r="P31160" s="14" t="str">
        <f ca="1"/>
        <v>Low Cap</v>
      </c>
    </row>
    <row r="31161" spans="11:16">
      <c r="K31161" s="14" t="str">
        <v/>
      </c>
      <c r="L31161" s="14" t="str">
        <v/>
      </c>
      <c r="O31161" s="14" t="str">
        <v/>
      </c>
      <c r="P31161" s="14" t="str">
        <f ca="1"/>
        <v>Low Cap</v>
      </c>
    </row>
    <row r="31162" spans="11:16">
      <c r="K31162" s="14" t="str">
        <v/>
      </c>
      <c r="L31162" s="14" t="str">
        <v/>
      </c>
      <c r="O31162" s="14" t="str">
        <v/>
      </c>
      <c r="P31162" s="14" t="str">
        <f ca="1"/>
        <v>Low Cap</v>
      </c>
    </row>
    <row r="31163" spans="11:16">
      <c r="K31163" s="14" t="str">
        <v/>
      </c>
      <c r="L31163" s="14" t="str">
        <v/>
      </c>
      <c r="O31163" s="14" t="str">
        <v/>
      </c>
      <c r="P31163" s="14" t="str">
        <f ca="1"/>
        <v>Low Cap</v>
      </c>
    </row>
    <row r="31164" spans="11:16">
      <c r="K31164" s="14" t="str">
        <v/>
      </c>
      <c r="L31164" s="14" t="str">
        <v/>
      </c>
      <c r="O31164" s="14" t="str">
        <v/>
      </c>
      <c r="P31164" s="14" t="str">
        <f ca="1"/>
        <v>Low Cap</v>
      </c>
    </row>
    <row r="31165" spans="11:16">
      <c r="K31165" s="14" t="str">
        <v/>
      </c>
      <c r="L31165" s="14" t="str">
        <v/>
      </c>
      <c r="O31165" s="14" t="str">
        <v/>
      </c>
      <c r="P31165" s="14" t="str">
        <f ca="1"/>
        <v>Low Cap</v>
      </c>
    </row>
    <row r="31166" spans="11:16">
      <c r="K31166" s="14" t="str">
        <v/>
      </c>
      <c r="L31166" s="14" t="str">
        <v/>
      </c>
      <c r="O31166" s="14" t="str">
        <v/>
      </c>
      <c r="P31166" s="14" t="str">
        <f ca="1"/>
        <v>Low Cap</v>
      </c>
    </row>
    <row r="31167" spans="11:16">
      <c r="K31167" s="14" t="str">
        <v/>
      </c>
      <c r="L31167" s="14" t="str">
        <v/>
      </c>
      <c r="O31167" s="14" t="str">
        <v/>
      </c>
      <c r="P31167" s="14" t="str">
        <f ca="1"/>
        <v>Low Cap</v>
      </c>
    </row>
    <row r="31168" spans="11:16">
      <c r="K31168" s="14" t="str">
        <v/>
      </c>
      <c r="L31168" s="14" t="str">
        <v/>
      </c>
      <c r="O31168" s="14" t="str">
        <v/>
      </c>
      <c r="P31168" s="14" t="str">
        <f ca="1"/>
        <v>Low Cap</v>
      </c>
    </row>
    <row r="31169" spans="11:16">
      <c r="K31169" s="14" t="str">
        <v/>
      </c>
      <c r="L31169" s="14" t="str">
        <v/>
      </c>
      <c r="O31169" s="14" t="str">
        <v/>
      </c>
      <c r="P31169" s="14" t="str">
        <f ca="1"/>
        <v>Low Cap</v>
      </c>
    </row>
    <row r="31170" spans="11:16">
      <c r="K31170" s="14" t="str">
        <v/>
      </c>
      <c r="L31170" s="14" t="str">
        <v/>
      </c>
      <c r="O31170" s="14" t="str">
        <v/>
      </c>
      <c r="P31170" s="14" t="str">
        <f ca="1"/>
        <v>Low Cap</v>
      </c>
    </row>
    <row r="31171" spans="11:16">
      <c r="K31171" s="14" t="str">
        <v/>
      </c>
      <c r="L31171" s="14" t="str">
        <v/>
      </c>
      <c r="O31171" s="14" t="str">
        <v/>
      </c>
      <c r="P31171" s="14" t="str">
        <f ca="1"/>
        <v>Low Cap</v>
      </c>
    </row>
    <row r="31172" spans="11:16">
      <c r="K31172" s="14" t="str">
        <v/>
      </c>
      <c r="L31172" s="14" t="str">
        <v/>
      </c>
      <c r="O31172" s="14" t="str">
        <v/>
      </c>
      <c r="P31172" s="14" t="str">
        <f ca="1"/>
        <v>Low Cap</v>
      </c>
    </row>
    <row r="31173" spans="11:16">
      <c r="K31173" s="14" t="str">
        <v/>
      </c>
      <c r="L31173" s="14" t="str">
        <v/>
      </c>
      <c r="O31173" s="14" t="str">
        <v/>
      </c>
      <c r="P31173" s="14" t="str">
        <f ca="1"/>
        <v>Low Cap</v>
      </c>
    </row>
    <row r="31174" spans="11:16">
      <c r="K31174" s="14" t="str">
        <v/>
      </c>
      <c r="L31174" s="14" t="str">
        <v/>
      </c>
      <c r="O31174" s="14" t="str">
        <v/>
      </c>
      <c r="P31174" s="14" t="str">
        <f ca="1"/>
        <v>Low Cap</v>
      </c>
    </row>
    <row r="31175" spans="11:16">
      <c r="K31175" s="14" t="str">
        <v/>
      </c>
      <c r="L31175" s="14" t="str">
        <v/>
      </c>
      <c r="O31175" s="14" t="str">
        <v/>
      </c>
      <c r="P31175" s="14" t="str">
        <f ca="1"/>
        <v>Low Cap</v>
      </c>
    </row>
    <row r="31176" spans="11:16">
      <c r="K31176" s="14" t="str">
        <v/>
      </c>
      <c r="L31176" s="14" t="str">
        <v/>
      </c>
      <c r="O31176" s="14" t="str">
        <v/>
      </c>
      <c r="P31176" s="14" t="str">
        <f ca="1"/>
        <v>Low Cap</v>
      </c>
    </row>
    <row r="31177" spans="11:16">
      <c r="K31177" s="14" t="str">
        <v/>
      </c>
      <c r="L31177" s="14" t="str">
        <v/>
      </c>
      <c r="O31177" s="14" t="str">
        <v/>
      </c>
      <c r="P31177" s="14" t="str">
        <f ca="1"/>
        <v>Low Cap</v>
      </c>
    </row>
    <row r="31178" spans="11:16">
      <c r="K31178" s="14" t="str">
        <v/>
      </c>
      <c r="L31178" s="14" t="str">
        <v/>
      </c>
      <c r="O31178" s="14" t="str">
        <v/>
      </c>
      <c r="P31178" s="14" t="str">
        <f ca="1"/>
        <v>Low Cap</v>
      </c>
    </row>
    <row r="31179" spans="11:16">
      <c r="K31179" s="14" t="str">
        <v/>
      </c>
      <c r="L31179" s="14" t="str">
        <v/>
      </c>
      <c r="O31179" s="14" t="str">
        <v/>
      </c>
      <c r="P31179" s="14" t="str">
        <f ca="1"/>
        <v>Low Cap</v>
      </c>
    </row>
    <row r="31180" spans="11:16">
      <c r="K31180" s="14" t="str">
        <v/>
      </c>
      <c r="L31180" s="14" t="str">
        <v/>
      </c>
      <c r="O31180" s="14" t="str">
        <v/>
      </c>
      <c r="P31180" s="14" t="str">
        <f ca="1"/>
        <v>Low Cap</v>
      </c>
    </row>
    <row r="31181" spans="11:16">
      <c r="K31181" s="14" t="str">
        <v/>
      </c>
      <c r="L31181" s="14" t="str">
        <v/>
      </c>
      <c r="O31181" s="14" t="str">
        <v/>
      </c>
      <c r="P31181" s="14" t="str">
        <f ca="1"/>
        <v>Low Cap</v>
      </c>
    </row>
    <row r="31182" spans="11:16">
      <c r="K31182" s="14" t="str">
        <v/>
      </c>
      <c r="L31182" s="14" t="str">
        <v/>
      </c>
      <c r="O31182" s="14" t="str">
        <v/>
      </c>
      <c r="P31182" s="14" t="str">
        <f ca="1"/>
        <v>Low Cap</v>
      </c>
    </row>
    <row r="31183" spans="11:16">
      <c r="K31183" s="14" t="str">
        <v/>
      </c>
      <c r="L31183" s="14" t="str">
        <v/>
      </c>
      <c r="O31183" s="14" t="str">
        <v/>
      </c>
      <c r="P31183" s="14" t="str">
        <f ca="1"/>
        <v>Low Cap</v>
      </c>
    </row>
    <row r="31184" spans="11:16">
      <c r="K31184" s="14" t="str">
        <v/>
      </c>
      <c r="L31184" s="14" t="str">
        <v/>
      </c>
      <c r="O31184" s="14" t="str">
        <v/>
      </c>
      <c r="P31184" s="14" t="str">
        <f ca="1"/>
        <v>Low Cap</v>
      </c>
    </row>
    <row r="31185" spans="11:16">
      <c r="K31185" s="14" t="str">
        <v/>
      </c>
      <c r="L31185" s="14" t="str">
        <v/>
      </c>
      <c r="O31185" s="14" t="str">
        <v/>
      </c>
      <c r="P31185" s="14" t="str">
        <f ca="1"/>
        <v>Low Cap</v>
      </c>
    </row>
    <row r="31186" spans="11:16">
      <c r="K31186" s="14" t="str">
        <v/>
      </c>
      <c r="L31186" s="14" t="str">
        <v/>
      </c>
      <c r="O31186" s="14" t="str">
        <v/>
      </c>
      <c r="P31186" s="14" t="str">
        <f ca="1"/>
        <v>Low Cap</v>
      </c>
    </row>
    <row r="31187" spans="11:16">
      <c r="K31187" s="14" t="str">
        <v/>
      </c>
      <c r="L31187" s="14" t="str">
        <v/>
      </c>
      <c r="O31187" s="14" t="str">
        <v/>
      </c>
      <c r="P31187" s="14" t="str">
        <f ca="1"/>
        <v>Low Cap</v>
      </c>
    </row>
    <row r="31188" spans="11:16">
      <c r="K31188" s="14" t="str">
        <v/>
      </c>
      <c r="L31188" s="14" t="str">
        <v/>
      </c>
      <c r="O31188" s="14" t="str">
        <v/>
      </c>
      <c r="P31188" s="14" t="str">
        <f ca="1"/>
        <v>Low Cap</v>
      </c>
    </row>
    <row r="31189" spans="11:16">
      <c r="K31189" s="14" t="str">
        <v/>
      </c>
      <c r="L31189" s="14" t="str">
        <v/>
      </c>
      <c r="O31189" s="14" t="str">
        <v/>
      </c>
      <c r="P31189" s="14" t="str">
        <f ca="1"/>
        <v>Low Cap</v>
      </c>
    </row>
    <row r="31190" spans="11:16">
      <c r="K31190" s="14" t="str">
        <v/>
      </c>
      <c r="L31190" s="14" t="str">
        <v/>
      </c>
      <c r="O31190" s="14" t="str">
        <v/>
      </c>
      <c r="P31190" s="14" t="str">
        <f ca="1"/>
        <v>Low Cap</v>
      </c>
    </row>
    <row r="31191" spans="11:16">
      <c r="K31191" s="14" t="str">
        <v/>
      </c>
      <c r="L31191" s="14" t="str">
        <v/>
      </c>
      <c r="O31191" s="14" t="str">
        <v/>
      </c>
      <c r="P31191" s="14" t="str">
        <f ca="1"/>
        <v>Low Cap</v>
      </c>
    </row>
    <row r="31192" spans="11:16">
      <c r="K31192" s="14" t="str">
        <v/>
      </c>
      <c r="L31192" s="14" t="str">
        <v/>
      </c>
      <c r="O31192" s="14" t="str">
        <v/>
      </c>
      <c r="P31192" s="14" t="str">
        <f ca="1"/>
        <v>Low Cap</v>
      </c>
    </row>
    <row r="31193" spans="11:16">
      <c r="K31193" s="14" t="str">
        <v/>
      </c>
      <c r="L31193" s="14" t="str">
        <v/>
      </c>
      <c r="O31193" s="14" t="str">
        <v/>
      </c>
      <c r="P31193" s="14" t="str">
        <f ca="1"/>
        <v>Low Cap</v>
      </c>
    </row>
    <row r="31194" spans="11:16">
      <c r="K31194" s="14" t="str">
        <v/>
      </c>
      <c r="L31194" s="14" t="str">
        <v/>
      </c>
      <c r="O31194" s="14" t="str">
        <v/>
      </c>
      <c r="P31194" s="14" t="str">
        <f ca="1"/>
        <v>Low Cap</v>
      </c>
    </row>
    <row r="31195" spans="11:16">
      <c r="K31195" s="14" t="str">
        <v/>
      </c>
      <c r="L31195" s="14" t="str">
        <v/>
      </c>
      <c r="O31195" s="14" t="str">
        <v/>
      </c>
      <c r="P31195" s="14" t="str">
        <f ca="1"/>
        <v>Low Cap</v>
      </c>
    </row>
    <row r="31196" spans="11:16">
      <c r="K31196" s="14" t="str">
        <v/>
      </c>
      <c r="L31196" s="14" t="str">
        <v/>
      </c>
      <c r="O31196" s="14" t="str">
        <v/>
      </c>
      <c r="P31196" s="14" t="str">
        <f ca="1"/>
        <v>Low Cap</v>
      </c>
    </row>
    <row r="31197" spans="11:16">
      <c r="K31197" s="14" t="str">
        <v/>
      </c>
      <c r="L31197" s="14" t="str">
        <v/>
      </c>
      <c r="O31197" s="14" t="str">
        <v/>
      </c>
      <c r="P31197" s="14" t="str">
        <f ca="1"/>
        <v>Low Cap</v>
      </c>
    </row>
    <row r="31198" spans="11:16">
      <c r="K31198" s="14" t="str">
        <v/>
      </c>
      <c r="L31198" s="14" t="str">
        <v/>
      </c>
      <c r="O31198" s="14" t="str">
        <v/>
      </c>
      <c r="P31198" s="14" t="str">
        <f ca="1"/>
        <v>Low Cap</v>
      </c>
    </row>
    <row r="31199" spans="11:16">
      <c r="K31199" s="14" t="str">
        <v/>
      </c>
      <c r="L31199" s="14" t="str">
        <v/>
      </c>
      <c r="O31199" s="14" t="str">
        <v/>
      </c>
      <c r="P31199" s="14" t="str">
        <f ca="1"/>
        <v>Low Cap</v>
      </c>
    </row>
    <row r="31200" spans="11:16">
      <c r="K31200" s="14" t="str">
        <v/>
      </c>
      <c r="L31200" s="14" t="str">
        <v/>
      </c>
      <c r="O31200" s="14" t="str">
        <v/>
      </c>
      <c r="P31200" s="14" t="str">
        <f ca="1"/>
        <v>Low Cap</v>
      </c>
    </row>
    <row r="31201" spans="11:16">
      <c r="K31201" s="14" t="str">
        <v/>
      </c>
      <c r="L31201" s="14" t="str">
        <v/>
      </c>
      <c r="O31201" s="14" t="str">
        <v/>
      </c>
      <c r="P31201" s="14" t="str">
        <f ca="1"/>
        <v>Low Cap</v>
      </c>
    </row>
    <row r="31202" spans="11:16">
      <c r="K31202" s="14" t="str">
        <v/>
      </c>
      <c r="L31202" s="14" t="str">
        <v/>
      </c>
      <c r="O31202" s="14" t="str">
        <v/>
      </c>
      <c r="P31202" s="14" t="str">
        <f ca="1"/>
        <v>Low Cap</v>
      </c>
    </row>
    <row r="31203" spans="11:16">
      <c r="K31203" s="14" t="str">
        <v/>
      </c>
      <c r="L31203" s="14" t="str">
        <v/>
      </c>
      <c r="O31203" s="14" t="str">
        <v/>
      </c>
      <c r="P31203" s="14" t="str">
        <f ca="1"/>
        <v>Low Cap</v>
      </c>
    </row>
    <row r="31204" spans="11:16">
      <c r="K31204" s="14" t="str">
        <v/>
      </c>
      <c r="L31204" s="14" t="str">
        <v/>
      </c>
      <c r="O31204" s="14" t="str">
        <v/>
      </c>
      <c r="P31204" s="14" t="str">
        <f ca="1"/>
        <v>Low Cap</v>
      </c>
    </row>
    <row r="31205" spans="11:16">
      <c r="K31205" s="14" t="str">
        <v/>
      </c>
      <c r="L31205" s="14" t="str">
        <v/>
      </c>
      <c r="O31205" s="14" t="str">
        <v/>
      </c>
      <c r="P31205" s="14" t="str">
        <f ca="1"/>
        <v>Low Cap</v>
      </c>
    </row>
    <row r="31206" spans="11:16">
      <c r="K31206" s="14" t="str">
        <v/>
      </c>
      <c r="L31206" s="14" t="str">
        <v/>
      </c>
      <c r="O31206" s="14" t="str">
        <v/>
      </c>
      <c r="P31206" s="14" t="str">
        <f ca="1"/>
        <v>Low Cap</v>
      </c>
    </row>
    <row r="31207" spans="11:16">
      <c r="K31207" s="14" t="str">
        <v/>
      </c>
      <c r="L31207" s="14" t="str">
        <v/>
      </c>
      <c r="O31207" s="14" t="str">
        <v/>
      </c>
      <c r="P31207" s="14" t="str">
        <f ca="1"/>
        <v>Low Cap</v>
      </c>
    </row>
    <row r="31208" spans="11:16">
      <c r="K31208" s="14" t="str">
        <v/>
      </c>
      <c r="L31208" s="14" t="str">
        <v/>
      </c>
      <c r="O31208" s="14" t="str">
        <v/>
      </c>
      <c r="P31208" s="14" t="str">
        <f ca="1"/>
        <v>Low Cap</v>
      </c>
    </row>
    <row r="31209" spans="11:16">
      <c r="K31209" s="14" t="str">
        <v/>
      </c>
      <c r="L31209" s="14" t="str">
        <v/>
      </c>
      <c r="O31209" s="14" t="str">
        <v/>
      </c>
      <c r="P31209" s="14" t="str">
        <f ca="1"/>
        <v>Low Cap</v>
      </c>
    </row>
    <row r="31210" spans="11:16">
      <c r="K31210" s="14" t="str">
        <v/>
      </c>
      <c r="L31210" s="14" t="str">
        <v/>
      </c>
      <c r="O31210" s="14" t="str">
        <v/>
      </c>
      <c r="P31210" s="14" t="str">
        <f ca="1"/>
        <v>Low Cap</v>
      </c>
    </row>
    <row r="31211" spans="11:16">
      <c r="K31211" s="14" t="str">
        <v/>
      </c>
      <c r="L31211" s="14" t="str">
        <v/>
      </c>
      <c r="O31211" s="14" t="str">
        <v/>
      </c>
      <c r="P31211" s="14" t="str">
        <f ca="1"/>
        <v>Low Cap</v>
      </c>
    </row>
    <row r="31212" spans="11:16">
      <c r="K31212" s="14" t="str">
        <v/>
      </c>
      <c r="L31212" s="14" t="str">
        <v/>
      </c>
      <c r="O31212" s="14" t="str">
        <v/>
      </c>
      <c r="P31212" s="14" t="str">
        <f ca="1"/>
        <v>Low Cap</v>
      </c>
    </row>
    <row r="31213" spans="11:16">
      <c r="K31213" s="14" t="str">
        <v/>
      </c>
      <c r="L31213" s="14" t="str">
        <v/>
      </c>
      <c r="O31213" s="14" t="str">
        <v/>
      </c>
      <c r="P31213" s="14" t="str">
        <f ca="1"/>
        <v>Low Cap</v>
      </c>
    </row>
    <row r="31214" spans="11:16">
      <c r="K31214" s="14" t="str">
        <v/>
      </c>
      <c r="L31214" s="14" t="str">
        <v/>
      </c>
      <c r="O31214" s="14" t="str">
        <v/>
      </c>
      <c r="P31214" s="14" t="str">
        <f ca="1"/>
        <v>Low Cap</v>
      </c>
    </row>
    <row r="31215" spans="11:16">
      <c r="K31215" s="14" t="str">
        <v/>
      </c>
      <c r="L31215" s="14" t="str">
        <v/>
      </c>
      <c r="O31215" s="14" t="str">
        <v/>
      </c>
      <c r="P31215" s="14" t="str">
        <f ca="1"/>
        <v>Low Cap</v>
      </c>
    </row>
    <row r="31216" spans="11:16">
      <c r="K31216" s="14" t="str">
        <v/>
      </c>
      <c r="L31216" s="14" t="str">
        <v/>
      </c>
      <c r="O31216" s="14" t="str">
        <v/>
      </c>
      <c r="P31216" s="14" t="str">
        <f ca="1"/>
        <v>Low Cap</v>
      </c>
    </row>
    <row r="31217" spans="11:16">
      <c r="K31217" s="14" t="str">
        <v/>
      </c>
      <c r="L31217" s="14" t="str">
        <v/>
      </c>
      <c r="O31217" s="14" t="str">
        <v/>
      </c>
      <c r="P31217" s="14" t="str">
        <f ca="1"/>
        <v>Low Cap</v>
      </c>
    </row>
    <row r="31218" spans="11:16">
      <c r="K31218" s="14" t="str">
        <v/>
      </c>
      <c r="L31218" s="14" t="str">
        <v/>
      </c>
      <c r="O31218" s="14" t="str">
        <v/>
      </c>
      <c r="P31218" s="14" t="str">
        <f ca="1"/>
        <v>Low Cap</v>
      </c>
    </row>
    <row r="31219" spans="11:16">
      <c r="K31219" s="14" t="str">
        <v/>
      </c>
      <c r="L31219" s="14" t="str">
        <v/>
      </c>
      <c r="O31219" s="14" t="str">
        <v/>
      </c>
      <c r="P31219" s="14" t="str">
        <f ca="1"/>
        <v>Low Cap</v>
      </c>
    </row>
    <row r="31220" spans="11:16">
      <c r="K31220" s="14" t="str">
        <v/>
      </c>
      <c r="L31220" s="14" t="str">
        <v/>
      </c>
      <c r="O31220" s="14" t="str">
        <v/>
      </c>
      <c r="P31220" s="14" t="str">
        <f ca="1"/>
        <v>Low Cap</v>
      </c>
    </row>
    <row r="31221" spans="11:16">
      <c r="K31221" s="14" t="str">
        <v/>
      </c>
      <c r="L31221" s="14" t="str">
        <v/>
      </c>
      <c r="O31221" s="14" t="str">
        <v/>
      </c>
      <c r="P31221" s="14" t="str">
        <f ca="1"/>
        <v>Low Cap</v>
      </c>
    </row>
    <row r="31222" spans="11:16">
      <c r="K31222" s="14" t="str">
        <v/>
      </c>
      <c r="L31222" s="14" t="str">
        <v/>
      </c>
      <c r="O31222" s="14" t="str">
        <v/>
      </c>
      <c r="P31222" s="14" t="str">
        <f ca="1"/>
        <v>Low Cap</v>
      </c>
    </row>
    <row r="31223" spans="11:16">
      <c r="K31223" s="14" t="str">
        <v/>
      </c>
      <c r="L31223" s="14" t="str">
        <v/>
      </c>
      <c r="O31223" s="14" t="str">
        <v/>
      </c>
      <c r="P31223" s="14" t="str">
        <f ca="1"/>
        <v>Low Cap</v>
      </c>
    </row>
    <row r="31224" spans="11:16">
      <c r="K31224" s="14" t="str">
        <v/>
      </c>
      <c r="L31224" s="14" t="str">
        <v/>
      </c>
      <c r="O31224" s="14" t="str">
        <v/>
      </c>
      <c r="P31224" s="14" t="str">
        <f ca="1"/>
        <v>Low Cap</v>
      </c>
    </row>
    <row r="31225" spans="11:16">
      <c r="K31225" s="14" t="str">
        <v/>
      </c>
      <c r="L31225" s="14" t="str">
        <v/>
      </c>
      <c r="O31225" s="14" t="str">
        <v/>
      </c>
      <c r="P31225" s="14" t="str">
        <f ca="1"/>
        <v>Low Cap</v>
      </c>
    </row>
    <row r="31226" spans="11:16">
      <c r="K31226" s="14" t="str">
        <v/>
      </c>
      <c r="L31226" s="14" t="str">
        <v/>
      </c>
      <c r="O31226" s="14" t="str">
        <v/>
      </c>
      <c r="P31226" s="14" t="str">
        <f ca="1"/>
        <v>Low Cap</v>
      </c>
    </row>
    <row r="31227" spans="11:16">
      <c r="K31227" s="14" t="str">
        <v/>
      </c>
      <c r="L31227" s="14" t="str">
        <v/>
      </c>
      <c r="O31227" s="14" t="str">
        <v/>
      </c>
      <c r="P31227" s="14" t="str">
        <f ca="1"/>
        <v>Low Cap</v>
      </c>
    </row>
    <row r="31228" spans="11:16">
      <c r="K31228" s="14" t="str">
        <v/>
      </c>
      <c r="L31228" s="14" t="str">
        <v/>
      </c>
      <c r="O31228" s="14" t="str">
        <v/>
      </c>
      <c r="P31228" s="14" t="str">
        <f ca="1"/>
        <v>Low Cap</v>
      </c>
    </row>
    <row r="31229" spans="11:16">
      <c r="K31229" s="14" t="str">
        <v/>
      </c>
      <c r="L31229" s="14" t="str">
        <v/>
      </c>
      <c r="O31229" s="14" t="str">
        <v/>
      </c>
      <c r="P31229" s="14" t="str">
        <f ca="1"/>
        <v>Low Cap</v>
      </c>
    </row>
    <row r="31230" spans="11:16">
      <c r="K31230" s="14" t="str">
        <v/>
      </c>
      <c r="L31230" s="14" t="str">
        <v/>
      </c>
      <c r="O31230" s="14" t="str">
        <v/>
      </c>
      <c r="P31230" s="14" t="str">
        <f ca="1"/>
        <v>Low Cap</v>
      </c>
    </row>
    <row r="31231" spans="11:16">
      <c r="K31231" s="14" t="str">
        <v/>
      </c>
      <c r="L31231" s="14" t="str">
        <v/>
      </c>
      <c r="O31231" s="14" t="str">
        <v/>
      </c>
      <c r="P31231" s="14" t="str">
        <f ca="1"/>
        <v>Low Cap</v>
      </c>
    </row>
    <row r="31232" spans="11:16">
      <c r="K31232" s="14" t="str">
        <v/>
      </c>
      <c r="L31232" s="14" t="str">
        <v/>
      </c>
      <c r="O31232" s="14" t="str">
        <v/>
      </c>
      <c r="P31232" s="14" t="str">
        <f ca="1"/>
        <v>Low Cap</v>
      </c>
    </row>
    <row r="31233" spans="11:16">
      <c r="K31233" s="14" t="str">
        <v/>
      </c>
      <c r="L31233" s="14" t="str">
        <v/>
      </c>
      <c r="O31233" s="14" t="str">
        <v/>
      </c>
      <c r="P31233" s="14" t="str">
        <f ca="1"/>
        <v>Low Cap</v>
      </c>
    </row>
    <row r="31234" spans="11:16">
      <c r="K31234" s="14" t="str">
        <v/>
      </c>
      <c r="L31234" s="14" t="str">
        <v/>
      </c>
      <c r="O31234" s="14" t="str">
        <v/>
      </c>
      <c r="P31234" s="14" t="str">
        <f ca="1"/>
        <v>Low Cap</v>
      </c>
    </row>
    <row r="31235" spans="11:16">
      <c r="K31235" s="14" t="str">
        <v/>
      </c>
      <c r="L31235" s="14" t="str">
        <v/>
      </c>
      <c r="O31235" s="14" t="str">
        <v/>
      </c>
      <c r="P31235" s="14" t="str">
        <f ca="1"/>
        <v>Low Cap</v>
      </c>
    </row>
    <row r="31236" spans="11:16">
      <c r="K31236" s="14" t="str">
        <v/>
      </c>
      <c r="L31236" s="14" t="str">
        <v/>
      </c>
      <c r="O31236" s="14" t="str">
        <v/>
      </c>
      <c r="P31236" s="14" t="str">
        <f ca="1"/>
        <v>Low Cap</v>
      </c>
    </row>
    <row r="31237" spans="11:16">
      <c r="K31237" s="14" t="str">
        <v/>
      </c>
      <c r="L31237" s="14" t="str">
        <v/>
      </c>
      <c r="O31237" s="14" t="str">
        <v/>
      </c>
      <c r="P31237" s="14" t="str">
        <f ca="1"/>
        <v>Low Cap</v>
      </c>
    </row>
    <row r="31238" spans="11:16">
      <c r="K31238" s="14" t="str">
        <v/>
      </c>
      <c r="L31238" s="14" t="str">
        <v/>
      </c>
      <c r="O31238" s="14" t="str">
        <v/>
      </c>
      <c r="P31238" s="14" t="str">
        <f ca="1"/>
        <v>Low Cap</v>
      </c>
    </row>
    <row r="31239" spans="11:16">
      <c r="K31239" s="14" t="str">
        <v/>
      </c>
      <c r="L31239" s="14" t="str">
        <v/>
      </c>
      <c r="O31239" s="14" t="str">
        <v/>
      </c>
      <c r="P31239" s="14" t="str">
        <f ca="1"/>
        <v>Low Cap</v>
      </c>
    </row>
    <row r="31240" spans="11:16">
      <c r="K31240" s="14" t="str">
        <v/>
      </c>
      <c r="L31240" s="14" t="str">
        <v/>
      </c>
      <c r="O31240" s="14" t="str">
        <v/>
      </c>
      <c r="P31240" s="14" t="str">
        <f ca="1"/>
        <v>Low Cap</v>
      </c>
    </row>
    <row r="31241" spans="11:16">
      <c r="K31241" s="14" t="str">
        <v/>
      </c>
      <c r="L31241" s="14" t="str">
        <v/>
      </c>
      <c r="O31241" s="14" t="str">
        <v/>
      </c>
      <c r="P31241" s="14" t="str">
        <f ca="1"/>
        <v>Low Cap</v>
      </c>
    </row>
    <row r="31242" spans="11:16">
      <c r="K31242" s="14" t="str">
        <v/>
      </c>
      <c r="L31242" s="14" t="str">
        <v/>
      </c>
      <c r="O31242" s="14" t="str">
        <v/>
      </c>
      <c r="P31242" s="14" t="str">
        <f ca="1"/>
        <v>Low Cap</v>
      </c>
    </row>
    <row r="31243" spans="11:16">
      <c r="K31243" s="14" t="str">
        <v/>
      </c>
      <c r="L31243" s="14" t="str">
        <v/>
      </c>
      <c r="O31243" s="14" t="str">
        <v/>
      </c>
      <c r="P31243" s="14" t="str">
        <f ca="1"/>
        <v>Low Cap</v>
      </c>
    </row>
    <row r="31244" spans="11:16">
      <c r="K31244" s="14" t="str">
        <v/>
      </c>
      <c r="L31244" s="14" t="str">
        <v/>
      </c>
      <c r="O31244" s="14" t="str">
        <v/>
      </c>
      <c r="P31244" s="14" t="str">
        <f ca="1"/>
        <v>Low Cap</v>
      </c>
    </row>
    <row r="31245" spans="11:16">
      <c r="K31245" s="14" t="str">
        <v/>
      </c>
      <c r="L31245" s="14" t="str">
        <v/>
      </c>
      <c r="O31245" s="14" t="str">
        <v/>
      </c>
      <c r="P31245" s="14" t="str">
        <f ca="1"/>
        <v>Low Cap</v>
      </c>
    </row>
    <row r="31246" spans="11:16">
      <c r="K31246" s="14" t="str">
        <v/>
      </c>
      <c r="L31246" s="14" t="str">
        <v/>
      </c>
      <c r="O31246" s="14" t="str">
        <v/>
      </c>
      <c r="P31246" s="14" t="str">
        <f ca="1"/>
        <v>Low Cap</v>
      </c>
    </row>
    <row r="31247" spans="11:16">
      <c r="K31247" s="14" t="str">
        <v/>
      </c>
      <c r="L31247" s="14" t="str">
        <v/>
      </c>
      <c r="O31247" s="14" t="str">
        <v/>
      </c>
      <c r="P31247" s="14" t="str">
        <f ca="1"/>
        <v>Low Cap</v>
      </c>
    </row>
    <row r="31248" spans="11:16">
      <c r="K31248" s="14" t="str">
        <v/>
      </c>
      <c r="L31248" s="14" t="str">
        <v/>
      </c>
      <c r="O31248" s="14" t="str">
        <v/>
      </c>
      <c r="P31248" s="14" t="str">
        <f ca="1"/>
        <v>Low Cap</v>
      </c>
    </row>
    <row r="31249" spans="11:16">
      <c r="K31249" s="14" t="str">
        <v/>
      </c>
      <c r="L31249" s="14" t="str">
        <v/>
      </c>
      <c r="O31249" s="14" t="str">
        <v/>
      </c>
      <c r="P31249" s="14" t="str">
        <f ca="1"/>
        <v>Low Cap</v>
      </c>
    </row>
    <row r="31250" spans="11:16">
      <c r="K31250" s="14" t="str">
        <v/>
      </c>
      <c r="L31250" s="14" t="str">
        <v/>
      </c>
      <c r="O31250" s="14" t="str">
        <v/>
      </c>
      <c r="P31250" s="14" t="str">
        <f ca="1"/>
        <v>Low Cap</v>
      </c>
    </row>
    <row r="31251" spans="11:16">
      <c r="K31251" s="14" t="str">
        <v/>
      </c>
      <c r="L31251" s="14" t="str">
        <v/>
      </c>
      <c r="O31251" s="14" t="str">
        <v/>
      </c>
      <c r="P31251" s="14" t="str">
        <f ca="1"/>
        <v>Low Cap</v>
      </c>
    </row>
    <row r="31252" spans="11:16">
      <c r="K31252" s="14" t="str">
        <v/>
      </c>
      <c r="L31252" s="14" t="str">
        <v/>
      </c>
      <c r="O31252" s="14" t="str">
        <v/>
      </c>
      <c r="P31252" s="14" t="str">
        <f ca="1"/>
        <v>Low Cap</v>
      </c>
    </row>
    <row r="31253" spans="11:16">
      <c r="K31253" s="14" t="str">
        <v/>
      </c>
      <c r="L31253" s="14" t="str">
        <v/>
      </c>
      <c r="O31253" s="14" t="str">
        <v/>
      </c>
      <c r="P31253" s="14" t="str">
        <f ca="1"/>
        <v>Low Cap</v>
      </c>
    </row>
    <row r="31254" spans="11:16">
      <c r="K31254" s="14" t="str">
        <v/>
      </c>
      <c r="L31254" s="14" t="str">
        <v/>
      </c>
      <c r="O31254" s="14" t="str">
        <v/>
      </c>
      <c r="P31254" s="14" t="str">
        <f ca="1"/>
        <v>Low Cap</v>
      </c>
    </row>
    <row r="31255" spans="11:16">
      <c r="K31255" s="14" t="str">
        <v/>
      </c>
      <c r="L31255" s="14" t="str">
        <v/>
      </c>
      <c r="O31255" s="14" t="str">
        <v/>
      </c>
      <c r="P31255" s="14" t="str">
        <f ca="1"/>
        <v>Low Cap</v>
      </c>
    </row>
    <row r="31256" spans="11:16">
      <c r="K31256" s="14" t="str">
        <v/>
      </c>
      <c r="L31256" s="14" t="str">
        <v/>
      </c>
      <c r="O31256" s="14" t="str">
        <v/>
      </c>
      <c r="P31256" s="14" t="str">
        <f ca="1"/>
        <v>Low Cap</v>
      </c>
    </row>
    <row r="31257" spans="11:16">
      <c r="K31257" s="14" t="str">
        <v/>
      </c>
      <c r="L31257" s="14" t="str">
        <v/>
      </c>
      <c r="O31257" s="14" t="str">
        <v/>
      </c>
      <c r="P31257" s="14" t="str">
        <f ca="1"/>
        <v>Low Cap</v>
      </c>
    </row>
    <row r="31258" spans="11:16">
      <c r="K31258" s="14" t="str">
        <v/>
      </c>
      <c r="L31258" s="14" t="str">
        <v/>
      </c>
      <c r="O31258" s="14" t="str">
        <v/>
      </c>
      <c r="P31258" s="14" t="str">
        <f ca="1"/>
        <v>Low Cap</v>
      </c>
    </row>
    <row r="31259" spans="11:16">
      <c r="K31259" s="14" t="str">
        <v/>
      </c>
      <c r="L31259" s="14" t="str">
        <v/>
      </c>
      <c r="O31259" s="14" t="str">
        <v/>
      </c>
      <c r="P31259" s="14" t="str">
        <f ca="1"/>
        <v>Low Cap</v>
      </c>
    </row>
    <row r="31260" spans="11:16">
      <c r="K31260" s="14" t="str">
        <v/>
      </c>
      <c r="L31260" s="14" t="str">
        <v/>
      </c>
      <c r="O31260" s="14" t="str">
        <v/>
      </c>
      <c r="P31260" s="14" t="str">
        <f ca="1"/>
        <v>Low Cap</v>
      </c>
    </row>
    <row r="31261" spans="11:16">
      <c r="K31261" s="14" t="str">
        <v/>
      </c>
      <c r="L31261" s="14" t="str">
        <v/>
      </c>
      <c r="O31261" s="14" t="str">
        <v/>
      </c>
      <c r="P31261" s="14" t="str">
        <f ca="1"/>
        <v>Low Cap</v>
      </c>
    </row>
    <row r="31262" spans="11:16">
      <c r="K31262" s="14" t="str">
        <v/>
      </c>
      <c r="L31262" s="14" t="str">
        <v/>
      </c>
      <c r="O31262" s="14" t="str">
        <v/>
      </c>
      <c r="P31262" s="14" t="str">
        <f ca="1"/>
        <v>Low Cap</v>
      </c>
    </row>
    <row r="31263" spans="11:16">
      <c r="K31263" s="14" t="str">
        <v/>
      </c>
      <c r="L31263" s="14" t="str">
        <v/>
      </c>
      <c r="O31263" s="14" t="str">
        <v/>
      </c>
      <c r="P31263" s="14" t="str">
        <f ca="1"/>
        <v>Low Cap</v>
      </c>
    </row>
    <row r="31264" spans="11:16">
      <c r="K31264" s="14" t="str">
        <v/>
      </c>
      <c r="L31264" s="14" t="str">
        <v/>
      </c>
      <c r="O31264" s="14" t="str">
        <v/>
      </c>
      <c r="P31264" s="14" t="str">
        <f ca="1"/>
        <v>Low Cap</v>
      </c>
    </row>
    <row r="31265" spans="11:16">
      <c r="K31265" s="14" t="str">
        <v/>
      </c>
      <c r="L31265" s="14" t="str">
        <v/>
      </c>
      <c r="O31265" s="14" t="str">
        <v/>
      </c>
      <c r="P31265" s="14" t="str">
        <f ca="1"/>
        <v>Low Cap</v>
      </c>
    </row>
    <row r="31266" spans="11:16">
      <c r="K31266" s="14" t="str">
        <v/>
      </c>
      <c r="L31266" s="14" t="str">
        <v/>
      </c>
      <c r="O31266" s="14" t="str">
        <v/>
      </c>
      <c r="P31266" s="14" t="str">
        <f ca="1"/>
        <v>Low Cap</v>
      </c>
    </row>
    <row r="31267" spans="11:16">
      <c r="K31267" s="14" t="str">
        <v/>
      </c>
      <c r="L31267" s="14" t="str">
        <v/>
      </c>
      <c r="O31267" s="14" t="str">
        <v/>
      </c>
      <c r="P31267" s="14" t="str">
        <f ca="1"/>
        <v>Low Cap</v>
      </c>
    </row>
    <row r="31268" spans="11:16">
      <c r="K31268" s="14" t="str">
        <v/>
      </c>
      <c r="L31268" s="14" t="str">
        <v/>
      </c>
      <c r="O31268" s="14" t="str">
        <v/>
      </c>
      <c r="P31268" s="14" t="str">
        <f ca="1"/>
        <v>Low Cap</v>
      </c>
    </row>
    <row r="31269" spans="11:16">
      <c r="K31269" s="14" t="str">
        <v/>
      </c>
      <c r="L31269" s="14" t="str">
        <v/>
      </c>
      <c r="O31269" s="14" t="str">
        <v/>
      </c>
      <c r="P31269" s="14" t="str">
        <f ca="1"/>
        <v>Low Cap</v>
      </c>
    </row>
    <row r="31270" spans="11:16">
      <c r="K31270" s="14" t="str">
        <v/>
      </c>
      <c r="L31270" s="14" t="str">
        <v/>
      </c>
      <c r="O31270" s="14" t="str">
        <v/>
      </c>
      <c r="P31270" s="14" t="str">
        <f ca="1"/>
        <v>Low Cap</v>
      </c>
    </row>
    <row r="31271" spans="11:16">
      <c r="K31271" s="14" t="str">
        <v/>
      </c>
      <c r="L31271" s="14" t="str">
        <v/>
      </c>
      <c r="O31271" s="14" t="str">
        <v/>
      </c>
      <c r="P31271" s="14" t="str">
        <f ca="1"/>
        <v>Low Cap</v>
      </c>
    </row>
    <row r="31272" spans="11:16">
      <c r="K31272" s="14" t="str">
        <v/>
      </c>
      <c r="L31272" s="14" t="str">
        <v/>
      </c>
      <c r="O31272" s="14" t="str">
        <v/>
      </c>
      <c r="P31272" s="14" t="str">
        <f ca="1"/>
        <v>Low Cap</v>
      </c>
    </row>
    <row r="31273" spans="11:16">
      <c r="K31273" s="14" t="str">
        <v/>
      </c>
      <c r="L31273" s="14" t="str">
        <v/>
      </c>
      <c r="O31273" s="14" t="str">
        <v/>
      </c>
      <c r="P31273" s="14" t="str">
        <f ca="1"/>
        <v>Low Cap</v>
      </c>
    </row>
    <row r="31274" spans="11:16">
      <c r="K31274" s="14" t="str">
        <v/>
      </c>
      <c r="L31274" s="14" t="str">
        <v/>
      </c>
      <c r="O31274" s="14" t="str">
        <v/>
      </c>
      <c r="P31274" s="14" t="str">
        <f ca="1"/>
        <v>Low Cap</v>
      </c>
    </row>
    <row r="31275" spans="11:16">
      <c r="K31275" s="14" t="str">
        <v/>
      </c>
      <c r="L31275" s="14" t="str">
        <v/>
      </c>
      <c r="O31275" s="14" t="str">
        <v/>
      </c>
      <c r="P31275" s="14" t="str">
        <f ca="1"/>
        <v>Low Cap</v>
      </c>
    </row>
    <row r="31276" spans="11:16">
      <c r="K31276" s="14" t="str">
        <v/>
      </c>
      <c r="L31276" s="14" t="str">
        <v/>
      </c>
      <c r="O31276" s="14" t="str">
        <v/>
      </c>
      <c r="P31276" s="14" t="str">
        <f ca="1"/>
        <v>Low Cap</v>
      </c>
    </row>
    <row r="31277" spans="11:16">
      <c r="K31277" s="14" t="str">
        <v/>
      </c>
      <c r="L31277" s="14" t="str">
        <v/>
      </c>
      <c r="O31277" s="14" t="str">
        <v/>
      </c>
      <c r="P31277" s="14" t="str">
        <f ca="1"/>
        <v>Low Cap</v>
      </c>
    </row>
    <row r="31278" spans="11:16">
      <c r="K31278" s="14" t="str">
        <v/>
      </c>
      <c r="L31278" s="14" t="str">
        <v/>
      </c>
      <c r="O31278" s="14" t="str">
        <v/>
      </c>
      <c r="P31278" s="14" t="str">
        <f ca="1"/>
        <v>Low Cap</v>
      </c>
    </row>
    <row r="31279" spans="11:16">
      <c r="K31279" s="14" t="str">
        <v/>
      </c>
      <c r="L31279" s="14" t="str">
        <v/>
      </c>
      <c r="O31279" s="14" t="str">
        <v/>
      </c>
      <c r="P31279" s="14" t="str">
        <f ca="1"/>
        <v>Low Cap</v>
      </c>
    </row>
    <row r="31280" spans="11:16">
      <c r="K31280" s="14" t="str">
        <v/>
      </c>
      <c r="L31280" s="14" t="str">
        <v/>
      </c>
      <c r="O31280" s="14" t="str">
        <v/>
      </c>
      <c r="P31280" s="14" t="str">
        <f ca="1"/>
        <v>Low Cap</v>
      </c>
    </row>
    <row r="31281" spans="11:16">
      <c r="K31281" s="14" t="str">
        <v/>
      </c>
      <c r="L31281" s="14" t="str">
        <v/>
      </c>
      <c r="O31281" s="14" t="str">
        <v/>
      </c>
      <c r="P31281" s="14" t="str">
        <f ca="1"/>
        <v>Low Cap</v>
      </c>
    </row>
    <row r="31282" spans="11:16">
      <c r="K31282" s="14" t="str">
        <v/>
      </c>
      <c r="L31282" s="14" t="str">
        <v/>
      </c>
      <c r="O31282" s="14" t="str">
        <v/>
      </c>
      <c r="P31282" s="14" t="str">
        <f ca="1"/>
        <v>Low Cap</v>
      </c>
    </row>
    <row r="31283" spans="11:16">
      <c r="K31283" s="14" t="str">
        <v/>
      </c>
      <c r="L31283" s="14" t="str">
        <v/>
      </c>
      <c r="O31283" s="14" t="str">
        <v/>
      </c>
      <c r="P31283" s="14" t="str">
        <f ca="1"/>
        <v>Low Cap</v>
      </c>
    </row>
    <row r="31284" spans="11:16">
      <c r="K31284" s="14" t="str">
        <v/>
      </c>
      <c r="L31284" s="14" t="str">
        <v/>
      </c>
      <c r="O31284" s="14" t="str">
        <v/>
      </c>
      <c r="P31284" s="14" t="str">
        <f ca="1"/>
        <v>Low Cap</v>
      </c>
    </row>
    <row r="31285" spans="11:16">
      <c r="K31285" s="14" t="str">
        <v/>
      </c>
      <c r="L31285" s="14" t="str">
        <v/>
      </c>
      <c r="O31285" s="14" t="str">
        <v/>
      </c>
      <c r="P31285" s="14" t="str">
        <f ca="1"/>
        <v>Low Cap</v>
      </c>
    </row>
    <row r="31286" spans="11:16">
      <c r="K31286" s="14" t="str">
        <v/>
      </c>
      <c r="L31286" s="14" t="str">
        <v/>
      </c>
      <c r="O31286" s="14" t="str">
        <v/>
      </c>
      <c r="P31286" s="14" t="str">
        <f ca="1"/>
        <v>Low Cap</v>
      </c>
    </row>
    <row r="31287" spans="11:16">
      <c r="K31287" s="14" t="str">
        <v/>
      </c>
      <c r="L31287" s="14" t="str">
        <v/>
      </c>
      <c r="O31287" s="14" t="str">
        <v/>
      </c>
      <c r="P31287" s="14" t="str">
        <f ca="1"/>
        <v>Low Cap</v>
      </c>
    </row>
    <row r="31288" spans="11:16">
      <c r="K31288" s="14" t="str">
        <v/>
      </c>
      <c r="L31288" s="14" t="str">
        <v/>
      </c>
      <c r="O31288" s="14" t="str">
        <v/>
      </c>
      <c r="P31288" s="14" t="str">
        <f ca="1"/>
        <v>Low Cap</v>
      </c>
    </row>
    <row r="31289" spans="11:16">
      <c r="K31289" s="14" t="str">
        <v/>
      </c>
      <c r="L31289" s="14" t="str">
        <v/>
      </c>
      <c r="O31289" s="14" t="str">
        <v/>
      </c>
      <c r="P31289" s="14" t="str">
        <f ca="1"/>
        <v>Low Cap</v>
      </c>
    </row>
    <row r="31290" spans="11:16">
      <c r="K31290" s="14" t="str">
        <v/>
      </c>
      <c r="L31290" s="14" t="str">
        <v/>
      </c>
      <c r="O31290" s="14" t="str">
        <v/>
      </c>
      <c r="P31290" s="14" t="str">
        <f ca="1"/>
        <v>Low Cap</v>
      </c>
    </row>
    <row r="31291" spans="11:16">
      <c r="K31291" s="14" t="str">
        <v/>
      </c>
      <c r="L31291" s="14" t="str">
        <v/>
      </c>
      <c r="O31291" s="14" t="str">
        <v/>
      </c>
      <c r="P31291" s="14" t="str">
        <f ca="1"/>
        <v>Low Cap</v>
      </c>
    </row>
    <row r="31292" spans="11:16">
      <c r="K31292" s="14" t="str">
        <v/>
      </c>
      <c r="L31292" s="14" t="str">
        <v/>
      </c>
      <c r="O31292" s="14" t="str">
        <v/>
      </c>
      <c r="P31292" s="14" t="str">
        <f ca="1"/>
        <v>Low Cap</v>
      </c>
    </row>
    <row r="31293" spans="11:16">
      <c r="K31293" s="14" t="str">
        <v/>
      </c>
      <c r="L31293" s="14" t="str">
        <v/>
      </c>
      <c r="O31293" s="14" t="str">
        <v/>
      </c>
      <c r="P31293" s="14" t="str">
        <f ca="1"/>
        <v>Low Cap</v>
      </c>
    </row>
    <row r="31294" spans="11:16">
      <c r="K31294" s="14" t="str">
        <v/>
      </c>
      <c r="L31294" s="14" t="str">
        <v/>
      </c>
      <c r="O31294" s="14" t="str">
        <v/>
      </c>
      <c r="P31294" s="14" t="str">
        <f ca="1"/>
        <v>Low Cap</v>
      </c>
    </row>
    <row r="31295" spans="11:16">
      <c r="K31295" s="14" t="str">
        <v/>
      </c>
      <c r="L31295" s="14" t="str">
        <v/>
      </c>
      <c r="O31295" s="14" t="str">
        <v/>
      </c>
      <c r="P31295" s="14" t="str">
        <f ca="1"/>
        <v>Low Cap</v>
      </c>
    </row>
    <row r="31296" spans="11:16">
      <c r="K31296" s="14" t="str">
        <v/>
      </c>
      <c r="L31296" s="14" t="str">
        <v/>
      </c>
      <c r="O31296" s="14" t="str">
        <v/>
      </c>
      <c r="P31296" s="14" t="str">
        <f ca="1"/>
        <v>Low Cap</v>
      </c>
    </row>
    <row r="31297" spans="11:16">
      <c r="K31297" s="14" t="str">
        <v/>
      </c>
      <c r="L31297" s="14" t="str">
        <v/>
      </c>
      <c r="O31297" s="14" t="str">
        <v/>
      </c>
      <c r="P31297" s="14" t="str">
        <f ca="1"/>
        <v>Low Cap</v>
      </c>
    </row>
    <row r="31298" spans="11:16">
      <c r="K31298" s="14" t="str">
        <v/>
      </c>
      <c r="L31298" s="14" t="str">
        <v/>
      </c>
      <c r="O31298" s="14" t="str">
        <v/>
      </c>
      <c r="P31298" s="14" t="str">
        <f ca="1"/>
        <v>Low Cap</v>
      </c>
    </row>
    <row r="31299" spans="11:16">
      <c r="K31299" s="14" t="str">
        <v/>
      </c>
      <c r="L31299" s="14" t="str">
        <v/>
      </c>
      <c r="O31299" s="14" t="str">
        <v/>
      </c>
      <c r="P31299" s="14" t="str">
        <f ca="1"/>
        <v>Low Cap</v>
      </c>
    </row>
    <row r="31300" spans="11:16">
      <c r="K31300" s="14" t="str">
        <v/>
      </c>
      <c r="L31300" s="14" t="str">
        <v/>
      </c>
      <c r="O31300" s="14" t="str">
        <v/>
      </c>
      <c r="P31300" s="14" t="str">
        <f ca="1"/>
        <v>Low Cap</v>
      </c>
    </row>
    <row r="31301" spans="11:16">
      <c r="K31301" s="14" t="str">
        <v/>
      </c>
      <c r="L31301" s="14" t="str">
        <v/>
      </c>
      <c r="O31301" s="14" t="str">
        <v/>
      </c>
      <c r="P31301" s="14" t="str">
        <f ca="1"/>
        <v>Low Cap</v>
      </c>
    </row>
    <row r="31302" spans="11:16">
      <c r="K31302" s="14" t="str">
        <v/>
      </c>
      <c r="L31302" s="14" t="str">
        <v/>
      </c>
      <c r="O31302" s="14" t="str">
        <v/>
      </c>
      <c r="P31302" s="14" t="str">
        <f ca="1"/>
        <v>Low Cap</v>
      </c>
    </row>
    <row r="31303" spans="11:16">
      <c r="K31303" s="14" t="str">
        <v/>
      </c>
      <c r="L31303" s="14" t="str">
        <v/>
      </c>
      <c r="O31303" s="14" t="str">
        <v/>
      </c>
      <c r="P31303" s="14" t="str">
        <f ca="1"/>
        <v>Low Cap</v>
      </c>
    </row>
    <row r="31304" spans="11:16">
      <c r="K31304" s="14" t="str">
        <v/>
      </c>
      <c r="L31304" s="14" t="str">
        <v/>
      </c>
      <c r="O31304" s="14" t="str">
        <v/>
      </c>
      <c r="P31304" s="14" t="str">
        <f ca="1"/>
        <v>Low Cap</v>
      </c>
    </row>
    <row r="31305" spans="11:16">
      <c r="K31305" s="14" t="str">
        <v/>
      </c>
      <c r="L31305" s="14" t="str">
        <v/>
      </c>
      <c r="O31305" s="14" t="str">
        <v/>
      </c>
      <c r="P31305" s="14" t="str">
        <f ca="1"/>
        <v>Low Cap</v>
      </c>
    </row>
    <row r="31306" spans="11:16">
      <c r="K31306" s="14" t="str">
        <v/>
      </c>
      <c r="L31306" s="14" t="str">
        <v/>
      </c>
      <c r="O31306" s="14" t="str">
        <v/>
      </c>
      <c r="P31306" s="14" t="str">
        <f ca="1"/>
        <v>Low Cap</v>
      </c>
    </row>
    <row r="31307" spans="11:16">
      <c r="K31307" s="14" t="str">
        <v/>
      </c>
      <c r="L31307" s="14" t="str">
        <v/>
      </c>
      <c r="O31307" s="14" t="str">
        <v/>
      </c>
      <c r="P31307" s="14" t="str">
        <f ca="1"/>
        <v>Low Cap</v>
      </c>
    </row>
    <row r="31308" spans="11:16">
      <c r="K31308" s="14" t="str">
        <v/>
      </c>
      <c r="L31308" s="14" t="str">
        <v/>
      </c>
      <c r="O31308" s="14" t="str">
        <v/>
      </c>
      <c r="P31308" s="14" t="str">
        <f ca="1"/>
        <v>Low Cap</v>
      </c>
    </row>
    <row r="31309" spans="11:16">
      <c r="K31309" s="14" t="str">
        <v/>
      </c>
      <c r="L31309" s="14" t="str">
        <v/>
      </c>
      <c r="O31309" s="14" t="str">
        <v/>
      </c>
      <c r="P31309" s="14" t="str">
        <f ca="1"/>
        <v>Low Cap</v>
      </c>
    </row>
    <row r="31310" spans="11:16">
      <c r="K31310" s="14" t="str">
        <v/>
      </c>
      <c r="L31310" s="14" t="str">
        <v/>
      </c>
      <c r="O31310" s="14" t="str">
        <v/>
      </c>
      <c r="P31310" s="14" t="str">
        <f ca="1"/>
        <v>Low Cap</v>
      </c>
    </row>
    <row r="31311" spans="11:16">
      <c r="K31311" s="14" t="str">
        <v/>
      </c>
      <c r="L31311" s="14" t="str">
        <v/>
      </c>
      <c r="O31311" s="14" t="str">
        <v/>
      </c>
      <c r="P31311" s="14" t="str">
        <f ca="1"/>
        <v>Low Cap</v>
      </c>
    </row>
    <row r="31312" spans="11:16">
      <c r="K31312" s="14" t="str">
        <v/>
      </c>
      <c r="L31312" s="14" t="str">
        <v/>
      </c>
      <c r="O31312" s="14" t="str">
        <v/>
      </c>
      <c r="P31312" s="14" t="str">
        <f ca="1"/>
        <v>Low Cap</v>
      </c>
    </row>
    <row r="31313" spans="11:16">
      <c r="K31313" s="14" t="str">
        <v/>
      </c>
      <c r="L31313" s="14" t="str">
        <v/>
      </c>
      <c r="O31313" s="14" t="str">
        <v/>
      </c>
      <c r="P31313" s="14" t="str">
        <f ca="1"/>
        <v>Low Cap</v>
      </c>
    </row>
    <row r="31314" spans="11:16">
      <c r="K31314" s="14" t="str">
        <v/>
      </c>
      <c r="L31314" s="14" t="str">
        <v/>
      </c>
      <c r="O31314" s="14" t="str">
        <v/>
      </c>
      <c r="P31314" s="14" t="str">
        <f ca="1"/>
        <v>Low Cap</v>
      </c>
    </row>
    <row r="31315" spans="11:16">
      <c r="K31315" s="14" t="str">
        <v/>
      </c>
      <c r="L31315" s="14" t="str">
        <v/>
      </c>
      <c r="O31315" s="14" t="str">
        <v/>
      </c>
      <c r="P31315" s="14" t="str">
        <f ca="1"/>
        <v>Low Cap</v>
      </c>
    </row>
    <row r="31316" spans="11:16">
      <c r="K31316" s="14" t="str">
        <v/>
      </c>
      <c r="L31316" s="14" t="str">
        <v/>
      </c>
      <c r="O31316" s="14" t="str">
        <v/>
      </c>
      <c r="P31316" s="14" t="str">
        <f ca="1"/>
        <v>Low Cap</v>
      </c>
    </row>
    <row r="31317" spans="11:16">
      <c r="K31317" s="14" t="str">
        <v/>
      </c>
      <c r="L31317" s="14" t="str">
        <v/>
      </c>
      <c r="O31317" s="14" t="str">
        <v/>
      </c>
      <c r="P31317" s="14" t="str">
        <f ca="1"/>
        <v>Low Cap</v>
      </c>
    </row>
    <row r="31318" spans="11:16">
      <c r="K31318" s="14" t="str">
        <v/>
      </c>
      <c r="L31318" s="14" t="str">
        <v/>
      </c>
      <c r="O31318" s="14" t="str">
        <v/>
      </c>
      <c r="P31318" s="14" t="str">
        <f ca="1"/>
        <v>Low Cap</v>
      </c>
    </row>
    <row r="31319" spans="11:16">
      <c r="K31319" s="14" t="str">
        <v/>
      </c>
      <c r="L31319" s="14" t="str">
        <v/>
      </c>
      <c r="O31319" s="14" t="str">
        <v/>
      </c>
      <c r="P31319" s="14" t="str">
        <f ca="1"/>
        <v>Low Cap</v>
      </c>
    </row>
    <row r="31320" spans="11:16">
      <c r="K31320" s="14" t="str">
        <v/>
      </c>
      <c r="L31320" s="14" t="str">
        <v/>
      </c>
      <c r="O31320" s="14" t="str">
        <v/>
      </c>
      <c r="P31320" s="14" t="str">
        <f ca="1"/>
        <v>Low Cap</v>
      </c>
    </row>
    <row r="31321" spans="11:16">
      <c r="K31321" s="14" t="str">
        <v/>
      </c>
      <c r="L31321" s="14" t="str">
        <v/>
      </c>
      <c r="O31321" s="14" t="str">
        <v/>
      </c>
      <c r="P31321" s="14" t="str">
        <f ca="1"/>
        <v>Low Cap</v>
      </c>
    </row>
    <row r="31322" spans="11:16">
      <c r="K31322" s="14" t="str">
        <v/>
      </c>
      <c r="L31322" s="14" t="str">
        <v/>
      </c>
      <c r="O31322" s="14" t="str">
        <v/>
      </c>
      <c r="P31322" s="14" t="str">
        <f ca="1"/>
        <v>Low Cap</v>
      </c>
    </row>
    <row r="31323" spans="11:16">
      <c r="K31323" s="14" t="str">
        <v/>
      </c>
      <c r="L31323" s="14" t="str">
        <v/>
      </c>
      <c r="O31323" s="14" t="str">
        <v/>
      </c>
      <c r="P31323" s="14" t="str">
        <f ca="1"/>
        <v>Low Cap</v>
      </c>
    </row>
    <row r="31324" spans="11:16">
      <c r="K31324" s="14" t="str">
        <v/>
      </c>
      <c r="L31324" s="14" t="str">
        <v/>
      </c>
      <c r="O31324" s="14" t="str">
        <v/>
      </c>
      <c r="P31324" s="14" t="str">
        <f ca="1"/>
        <v>Low Cap</v>
      </c>
    </row>
    <row r="31325" spans="11:16">
      <c r="K31325" s="14" t="str">
        <v/>
      </c>
      <c r="L31325" s="14" t="str">
        <v/>
      </c>
      <c r="O31325" s="14" t="str">
        <v/>
      </c>
      <c r="P31325" s="14" t="str">
        <f ca="1"/>
        <v>Low Cap</v>
      </c>
    </row>
    <row r="31326" spans="11:16">
      <c r="K31326" s="14" t="str">
        <v/>
      </c>
      <c r="L31326" s="14" t="str">
        <v/>
      </c>
      <c r="O31326" s="14" t="str">
        <v/>
      </c>
      <c r="P31326" s="14" t="str">
        <f ca="1"/>
        <v>Low Cap</v>
      </c>
    </row>
    <row r="31327" spans="11:16">
      <c r="K31327" s="14" t="str">
        <v/>
      </c>
      <c r="L31327" s="14" t="str">
        <v/>
      </c>
      <c r="O31327" s="14" t="str">
        <v/>
      </c>
      <c r="P31327" s="14" t="str">
        <f ca="1"/>
        <v>Low Cap</v>
      </c>
    </row>
    <row r="31328" spans="11:16">
      <c r="K31328" s="14" t="str">
        <v/>
      </c>
      <c r="L31328" s="14" t="str">
        <v/>
      </c>
      <c r="O31328" s="14" t="str">
        <v/>
      </c>
      <c r="P31328" s="14" t="str">
        <f ca="1"/>
        <v>Low Cap</v>
      </c>
    </row>
    <row r="31329" spans="11:16">
      <c r="K31329" s="14" t="str">
        <v/>
      </c>
      <c r="L31329" s="14" t="str">
        <v/>
      </c>
      <c r="O31329" s="14" t="str">
        <v/>
      </c>
      <c r="P31329" s="14" t="str">
        <f ca="1"/>
        <v>Low Cap</v>
      </c>
    </row>
    <row r="31330" spans="11:16">
      <c r="K31330" s="14" t="str">
        <v/>
      </c>
      <c r="L31330" s="14" t="str">
        <v/>
      </c>
      <c r="O31330" s="14" t="str">
        <v/>
      </c>
      <c r="P31330" s="14" t="str">
        <f ca="1"/>
        <v>Low Cap</v>
      </c>
    </row>
    <row r="31331" spans="11:16">
      <c r="K31331" s="14" t="str">
        <v/>
      </c>
      <c r="L31331" s="14" t="str">
        <v/>
      </c>
      <c r="O31331" s="14" t="str">
        <v/>
      </c>
      <c r="P31331" s="14" t="str">
        <f ca="1"/>
        <v>Low Cap</v>
      </c>
    </row>
    <row r="31332" spans="11:16">
      <c r="K31332" s="14" t="str">
        <v/>
      </c>
      <c r="L31332" s="14" t="str">
        <v/>
      </c>
      <c r="O31332" s="14" t="str">
        <v/>
      </c>
      <c r="P31332" s="14" t="str">
        <f ca="1"/>
        <v>Low Cap</v>
      </c>
    </row>
    <row r="31333" spans="11:16">
      <c r="K31333" s="14" t="str">
        <v/>
      </c>
      <c r="L31333" s="14" t="str">
        <v/>
      </c>
      <c r="O31333" s="14" t="str">
        <v/>
      </c>
      <c r="P31333" s="14" t="str">
        <f ca="1"/>
        <v>Low Cap</v>
      </c>
    </row>
    <row r="31334" spans="11:16">
      <c r="K31334" s="14" t="str">
        <v/>
      </c>
      <c r="L31334" s="14" t="str">
        <v/>
      </c>
      <c r="O31334" s="14" t="str">
        <v/>
      </c>
      <c r="P31334" s="14" t="str">
        <f ca="1"/>
        <v>Low Cap</v>
      </c>
    </row>
    <row r="31335" spans="11:16">
      <c r="K31335" s="14" t="str">
        <v/>
      </c>
      <c r="L31335" s="14" t="str">
        <v/>
      </c>
      <c r="O31335" s="14" t="str">
        <v/>
      </c>
      <c r="P31335" s="14" t="str">
        <f ca="1"/>
        <v>Low Cap</v>
      </c>
    </row>
    <row r="31336" spans="11:16">
      <c r="K31336" s="14" t="str">
        <v/>
      </c>
      <c r="L31336" s="14" t="str">
        <v/>
      </c>
      <c r="O31336" s="14" t="str">
        <v/>
      </c>
      <c r="P31336" s="14" t="str">
        <f ca="1"/>
        <v>Low Cap</v>
      </c>
    </row>
    <row r="31337" spans="11:16">
      <c r="K31337" s="14" t="str">
        <v/>
      </c>
      <c r="L31337" s="14" t="str">
        <v/>
      </c>
      <c r="O31337" s="14" t="str">
        <v/>
      </c>
      <c r="P31337" s="14" t="str">
        <f ca="1"/>
        <v>Low Cap</v>
      </c>
    </row>
    <row r="31338" spans="11:16">
      <c r="K31338" s="14" t="str">
        <v/>
      </c>
      <c r="L31338" s="14" t="str">
        <v/>
      </c>
      <c r="O31338" s="14" t="str">
        <v/>
      </c>
      <c r="P31338" s="14" t="str">
        <f ca="1"/>
        <v>Low Cap</v>
      </c>
    </row>
    <row r="31339" spans="11:16">
      <c r="K31339" s="14" t="str">
        <v/>
      </c>
      <c r="L31339" s="14" t="str">
        <v/>
      </c>
      <c r="O31339" s="14" t="str">
        <v/>
      </c>
      <c r="P31339" s="14" t="str">
        <f ca="1"/>
        <v>Low Cap</v>
      </c>
    </row>
    <row r="31340" spans="11:16">
      <c r="K31340" s="14" t="str">
        <v/>
      </c>
      <c r="L31340" s="14" t="str">
        <v/>
      </c>
      <c r="O31340" s="14" t="str">
        <v/>
      </c>
      <c r="P31340" s="14" t="str">
        <f ca="1"/>
        <v>Low Cap</v>
      </c>
    </row>
    <row r="31341" spans="11:16">
      <c r="K31341" s="14" t="str">
        <v/>
      </c>
      <c r="L31341" s="14" t="str">
        <v/>
      </c>
      <c r="O31341" s="14" t="str">
        <v/>
      </c>
      <c r="P31341" s="14" t="str">
        <f ca="1"/>
        <v>Low Cap</v>
      </c>
    </row>
    <row r="31342" spans="11:16">
      <c r="K31342" s="14" t="str">
        <v/>
      </c>
      <c r="L31342" s="14" t="str">
        <v/>
      </c>
      <c r="O31342" s="14" t="str">
        <v/>
      </c>
      <c r="P31342" s="14" t="str">
        <f ca="1"/>
        <v>Low Cap</v>
      </c>
    </row>
    <row r="31343" spans="11:16">
      <c r="K31343" s="14" t="str">
        <v/>
      </c>
      <c r="L31343" s="14" t="str">
        <v/>
      </c>
      <c r="O31343" s="14" t="str">
        <v/>
      </c>
      <c r="P31343" s="14" t="str">
        <f ca="1"/>
        <v>Low Cap</v>
      </c>
    </row>
    <row r="31344" spans="11:16">
      <c r="K31344" s="14" t="str">
        <v/>
      </c>
      <c r="L31344" s="14" t="str">
        <v/>
      </c>
      <c r="O31344" s="14" t="str">
        <v/>
      </c>
      <c r="P31344" s="14" t="str">
        <f ca="1"/>
        <v>Low Cap</v>
      </c>
    </row>
    <row r="31345" spans="11:16">
      <c r="K31345" s="14" t="str">
        <v/>
      </c>
      <c r="L31345" s="14" t="str">
        <v/>
      </c>
      <c r="O31345" s="14" t="str">
        <v/>
      </c>
      <c r="P31345" s="14" t="str">
        <f ca="1"/>
        <v>Low Cap</v>
      </c>
    </row>
    <row r="31346" spans="11:16">
      <c r="K31346" s="14" t="str">
        <v/>
      </c>
      <c r="L31346" s="14" t="str">
        <v/>
      </c>
      <c r="O31346" s="14" t="str">
        <v/>
      </c>
      <c r="P31346" s="14" t="str">
        <f ca="1"/>
        <v>Low Cap</v>
      </c>
    </row>
    <row r="31347" spans="11:16">
      <c r="K31347" s="14" t="str">
        <v/>
      </c>
      <c r="L31347" s="14" t="str">
        <v/>
      </c>
      <c r="O31347" s="14" t="str">
        <v/>
      </c>
      <c r="P31347" s="14" t="str">
        <f ca="1"/>
        <v>Low Cap</v>
      </c>
    </row>
    <row r="31348" spans="11:16">
      <c r="K31348" s="14" t="str">
        <v/>
      </c>
      <c r="L31348" s="14" t="str">
        <v/>
      </c>
      <c r="O31348" s="14" t="str">
        <v/>
      </c>
      <c r="P31348" s="14" t="str">
        <f ca="1"/>
        <v>Low Cap</v>
      </c>
    </row>
    <row r="31349" spans="11:16">
      <c r="K31349" s="14" t="str">
        <v/>
      </c>
      <c r="L31349" s="14" t="str">
        <v/>
      </c>
      <c r="O31349" s="14" t="str">
        <v/>
      </c>
      <c r="P31349" s="14" t="str">
        <f ca="1"/>
        <v>Low Cap</v>
      </c>
    </row>
    <row r="31350" spans="11:16">
      <c r="K31350" s="14" t="str">
        <v/>
      </c>
      <c r="L31350" s="14" t="str">
        <v/>
      </c>
      <c r="O31350" s="14" t="str">
        <v/>
      </c>
      <c r="P31350" s="14" t="str">
        <f ca="1"/>
        <v>Low Cap</v>
      </c>
    </row>
    <row r="31351" spans="11:16">
      <c r="K31351" s="14" t="str">
        <v/>
      </c>
      <c r="L31351" s="14" t="str">
        <v/>
      </c>
      <c r="O31351" s="14" t="str">
        <v/>
      </c>
      <c r="P31351" s="14" t="str">
        <f ca="1"/>
        <v>Low Cap</v>
      </c>
    </row>
    <row r="31352" spans="11:16">
      <c r="K31352" s="14" t="str">
        <v/>
      </c>
      <c r="L31352" s="14" t="str">
        <v/>
      </c>
      <c r="O31352" s="14" t="str">
        <v/>
      </c>
      <c r="P31352" s="14" t="str">
        <f ca="1"/>
        <v>Low Cap</v>
      </c>
    </row>
    <row r="31353" spans="11:16">
      <c r="K31353" s="14" t="str">
        <v/>
      </c>
      <c r="L31353" s="14" t="str">
        <v/>
      </c>
      <c r="O31353" s="14" t="str">
        <v/>
      </c>
      <c r="P31353" s="14" t="str">
        <f ca="1"/>
        <v>Low Cap</v>
      </c>
    </row>
    <row r="31354" spans="11:16">
      <c r="K31354" s="14" t="str">
        <v/>
      </c>
      <c r="L31354" s="14" t="str">
        <v/>
      </c>
      <c r="O31354" s="14" t="str">
        <v/>
      </c>
      <c r="P31354" s="14" t="str">
        <f ca="1"/>
        <v>Low Cap</v>
      </c>
    </row>
    <row r="31355" spans="11:16">
      <c r="K31355" s="14" t="str">
        <v/>
      </c>
      <c r="L31355" s="14" t="str">
        <v/>
      </c>
      <c r="O31355" s="14" t="str">
        <v/>
      </c>
      <c r="P31355" s="14" t="str">
        <f ca="1"/>
        <v>Low Cap</v>
      </c>
    </row>
    <row r="31356" spans="11:16">
      <c r="K31356" s="14" t="str">
        <v/>
      </c>
      <c r="L31356" s="14" t="str">
        <v/>
      </c>
      <c r="O31356" s="14" t="str">
        <v/>
      </c>
      <c r="P31356" s="14" t="str">
        <f ca="1"/>
        <v>Low Cap</v>
      </c>
    </row>
    <row r="31357" spans="11:16">
      <c r="K31357" s="14" t="str">
        <v/>
      </c>
      <c r="L31357" s="14" t="str">
        <v/>
      </c>
      <c r="O31357" s="14" t="str">
        <v/>
      </c>
      <c r="P31357" s="14" t="str">
        <f ca="1"/>
        <v>Low Cap</v>
      </c>
    </row>
    <row r="31358" spans="11:16">
      <c r="K31358" s="14" t="str">
        <v/>
      </c>
      <c r="L31358" s="14" t="str">
        <v/>
      </c>
      <c r="O31358" s="14" t="str">
        <v/>
      </c>
      <c r="P31358" s="14" t="str">
        <f ca="1"/>
        <v>Low Cap</v>
      </c>
    </row>
    <row r="31359" spans="11:16">
      <c r="K31359" s="14" t="str">
        <v/>
      </c>
      <c r="L31359" s="14" t="str">
        <v/>
      </c>
      <c r="O31359" s="14" t="str">
        <v/>
      </c>
      <c r="P31359" s="14" t="str">
        <f ca="1"/>
        <v>Low Cap</v>
      </c>
    </row>
    <row r="31360" spans="11:16">
      <c r="K31360" s="14" t="str">
        <v/>
      </c>
      <c r="L31360" s="14" t="str">
        <v/>
      </c>
      <c r="O31360" s="14" t="str">
        <v/>
      </c>
      <c r="P31360" s="14" t="str">
        <f ca="1"/>
        <v>Low Cap</v>
      </c>
    </row>
    <row r="31361" spans="11:16">
      <c r="K31361" s="14" t="str">
        <v/>
      </c>
      <c r="L31361" s="14" t="str">
        <v/>
      </c>
      <c r="O31361" s="14" t="str">
        <v/>
      </c>
      <c r="P31361" s="14" t="str">
        <f ca="1"/>
        <v>Low Cap</v>
      </c>
    </row>
    <row r="31362" spans="11:16">
      <c r="K31362" s="14" t="str">
        <v/>
      </c>
      <c r="L31362" s="14" t="str">
        <v/>
      </c>
      <c r="O31362" s="14" t="str">
        <v/>
      </c>
      <c r="P31362" s="14" t="str">
        <f ca="1"/>
        <v>Low Cap</v>
      </c>
    </row>
    <row r="31363" spans="11:16">
      <c r="K31363" s="14" t="str">
        <v/>
      </c>
      <c r="L31363" s="14" t="str">
        <v/>
      </c>
      <c r="O31363" s="14" t="str">
        <v/>
      </c>
      <c r="P31363" s="14" t="str">
        <f ca="1"/>
        <v>Low Cap</v>
      </c>
    </row>
    <row r="31364" spans="11:16">
      <c r="K31364" s="14" t="str">
        <v/>
      </c>
      <c r="L31364" s="14" t="str">
        <v/>
      </c>
      <c r="O31364" s="14" t="str">
        <v/>
      </c>
      <c r="P31364" s="14" t="str">
        <f ca="1"/>
        <v>Low Cap</v>
      </c>
    </row>
    <row r="31365" spans="11:16">
      <c r="K31365" s="14" t="str">
        <v/>
      </c>
      <c r="L31365" s="14" t="str">
        <v/>
      </c>
      <c r="O31365" s="14" t="str">
        <v/>
      </c>
      <c r="P31365" s="14" t="str">
        <f ca="1"/>
        <v>Low Cap</v>
      </c>
    </row>
    <row r="31366" spans="11:16">
      <c r="K31366" s="14" t="str">
        <v/>
      </c>
      <c r="L31366" s="14" t="str">
        <v/>
      </c>
      <c r="O31366" s="14" t="str">
        <v/>
      </c>
      <c r="P31366" s="14" t="str">
        <f ca="1"/>
        <v>Low Cap</v>
      </c>
    </row>
    <row r="31367" spans="11:16">
      <c r="K31367" s="14" t="str">
        <v/>
      </c>
      <c r="L31367" s="14" t="str">
        <v/>
      </c>
      <c r="O31367" s="14" t="str">
        <v/>
      </c>
      <c r="P31367" s="14" t="str">
        <f ca="1"/>
        <v>Low Cap</v>
      </c>
    </row>
    <row r="31368" spans="11:16">
      <c r="K31368" s="14" t="str">
        <v/>
      </c>
      <c r="L31368" s="14" t="str">
        <v/>
      </c>
      <c r="O31368" s="14" t="str">
        <v/>
      </c>
      <c r="P31368" s="14" t="str">
        <f ca="1"/>
        <v>Low Cap</v>
      </c>
    </row>
    <row r="31369" spans="11:16">
      <c r="K31369" s="14" t="str">
        <v/>
      </c>
      <c r="L31369" s="14" t="str">
        <v/>
      </c>
      <c r="O31369" s="14" t="str">
        <v/>
      </c>
      <c r="P31369" s="14" t="str">
        <f ca="1"/>
        <v>Low Cap</v>
      </c>
    </row>
    <row r="31370" spans="11:16">
      <c r="K31370" s="14" t="str">
        <v/>
      </c>
      <c r="L31370" s="14" t="str">
        <v/>
      </c>
      <c r="O31370" s="14" t="str">
        <v/>
      </c>
      <c r="P31370" s="14" t="str">
        <f ca="1"/>
        <v>Low Cap</v>
      </c>
    </row>
    <row r="31371" spans="11:16">
      <c r="K31371" s="14" t="str">
        <v/>
      </c>
      <c r="L31371" s="14" t="str">
        <v/>
      </c>
      <c r="O31371" s="14" t="str">
        <v/>
      </c>
      <c r="P31371" s="14" t="str">
        <f ca="1"/>
        <v>Low Cap</v>
      </c>
    </row>
    <row r="31372" spans="11:16">
      <c r="K31372" s="14" t="str">
        <v/>
      </c>
      <c r="L31372" s="14" t="str">
        <v/>
      </c>
      <c r="O31372" s="14" t="str">
        <v/>
      </c>
      <c r="P31372" s="14" t="str">
        <f ca="1"/>
        <v>Low Cap</v>
      </c>
    </row>
    <row r="31373" spans="11:16">
      <c r="K31373" s="14" t="str">
        <v/>
      </c>
      <c r="L31373" s="14" t="str">
        <v/>
      </c>
      <c r="O31373" s="14" t="str">
        <v/>
      </c>
      <c r="P31373" s="14" t="str">
        <f ca="1"/>
        <v>Low Cap</v>
      </c>
    </row>
    <row r="31374" spans="11:16">
      <c r="K31374" s="14" t="str">
        <v/>
      </c>
      <c r="L31374" s="14" t="str">
        <v/>
      </c>
      <c r="O31374" s="14" t="str">
        <v/>
      </c>
      <c r="P31374" s="14" t="str">
        <f ca="1"/>
        <v>Low Cap</v>
      </c>
    </row>
    <row r="31375" spans="11:16">
      <c r="K31375" s="14" t="str">
        <v/>
      </c>
      <c r="L31375" s="14" t="str">
        <v/>
      </c>
      <c r="O31375" s="14" t="str">
        <v/>
      </c>
      <c r="P31375" s="14" t="str">
        <f ca="1"/>
        <v>Low Cap</v>
      </c>
    </row>
    <row r="31376" spans="11:16">
      <c r="K31376" s="14" t="str">
        <v/>
      </c>
      <c r="L31376" s="14" t="str">
        <v/>
      </c>
      <c r="O31376" s="14" t="str">
        <v/>
      </c>
      <c r="P31376" s="14" t="str">
        <f ca="1"/>
        <v>Low Cap</v>
      </c>
    </row>
    <row r="31377" spans="11:16">
      <c r="K31377" s="14" t="str">
        <v/>
      </c>
      <c r="L31377" s="14" t="str">
        <v/>
      </c>
      <c r="O31377" s="14" t="str">
        <v/>
      </c>
      <c r="P31377" s="14" t="str">
        <f ca="1"/>
        <v>Low Cap</v>
      </c>
    </row>
    <row r="31378" spans="11:16">
      <c r="K31378" s="14" t="str">
        <v/>
      </c>
      <c r="L31378" s="14" t="str">
        <v/>
      </c>
      <c r="O31378" s="14" t="str">
        <v/>
      </c>
      <c r="P31378" s="14" t="str">
        <f ca="1"/>
        <v>Low Cap</v>
      </c>
    </row>
    <row r="31379" spans="11:16">
      <c r="K31379" s="14" t="str">
        <v/>
      </c>
      <c r="L31379" s="14" t="str">
        <v/>
      </c>
      <c r="O31379" s="14" t="str">
        <v/>
      </c>
      <c r="P31379" s="14" t="str">
        <f ca="1"/>
        <v>Low Cap</v>
      </c>
    </row>
    <row r="31380" spans="11:16">
      <c r="K31380" s="14" t="str">
        <v/>
      </c>
      <c r="L31380" s="14" t="str">
        <v/>
      </c>
      <c r="O31380" s="14" t="str">
        <v/>
      </c>
      <c r="P31380" s="14" t="str">
        <f ca="1"/>
        <v>Low Cap</v>
      </c>
    </row>
    <row r="31381" spans="11:16">
      <c r="K31381" s="14" t="str">
        <v/>
      </c>
      <c r="L31381" s="14" t="str">
        <v/>
      </c>
      <c r="O31381" s="14" t="str">
        <v/>
      </c>
      <c r="P31381" s="14" t="str">
        <f ca="1"/>
        <v>Low Cap</v>
      </c>
    </row>
    <row r="31382" spans="11:16">
      <c r="K31382" s="14" t="str">
        <v/>
      </c>
      <c r="L31382" s="14" t="str">
        <v/>
      </c>
      <c r="O31382" s="14" t="str">
        <v/>
      </c>
      <c r="P31382" s="14" t="str">
        <f ca="1"/>
        <v>Low Cap</v>
      </c>
    </row>
    <row r="31383" spans="11:16">
      <c r="K31383" s="14" t="str">
        <v/>
      </c>
      <c r="L31383" s="14" t="str">
        <v/>
      </c>
      <c r="O31383" s="14" t="str">
        <v/>
      </c>
      <c r="P31383" s="14" t="str">
        <f ca="1"/>
        <v>Low Cap</v>
      </c>
    </row>
    <row r="31384" spans="11:16">
      <c r="K31384" s="14" t="str">
        <v/>
      </c>
      <c r="L31384" s="14" t="str">
        <v/>
      </c>
      <c r="O31384" s="14" t="str">
        <v/>
      </c>
      <c r="P31384" s="14" t="str">
        <f ca="1"/>
        <v>Low Cap</v>
      </c>
    </row>
    <row r="31385" spans="11:16">
      <c r="K31385" s="14" t="str">
        <v/>
      </c>
      <c r="L31385" s="14" t="str">
        <v/>
      </c>
      <c r="O31385" s="14" t="str">
        <v/>
      </c>
      <c r="P31385" s="14" t="str">
        <f ca="1"/>
        <v>Low Cap</v>
      </c>
    </row>
    <row r="31386" spans="11:16">
      <c r="K31386" s="14" t="str">
        <v/>
      </c>
      <c r="L31386" s="14" t="str">
        <v/>
      </c>
      <c r="O31386" s="14" t="str">
        <v/>
      </c>
      <c r="P31386" s="14" t="str">
        <f ca="1"/>
        <v>Low Cap</v>
      </c>
    </row>
    <row r="31387" spans="11:16">
      <c r="K31387" s="14" t="str">
        <v/>
      </c>
      <c r="L31387" s="14" t="str">
        <v/>
      </c>
      <c r="O31387" s="14" t="str">
        <v/>
      </c>
      <c r="P31387" s="14" t="str">
        <f ca="1"/>
        <v>Low Cap</v>
      </c>
    </row>
    <row r="31388" spans="11:16">
      <c r="K31388" s="14" t="str">
        <v/>
      </c>
      <c r="L31388" s="14" t="str">
        <v/>
      </c>
      <c r="O31388" s="14" t="str">
        <v/>
      </c>
      <c r="P31388" s="14" t="str">
        <f ca="1"/>
        <v>Low Cap</v>
      </c>
    </row>
    <row r="31389" spans="11:16">
      <c r="K31389" s="14" t="str">
        <v/>
      </c>
      <c r="L31389" s="14" t="str">
        <v/>
      </c>
      <c r="O31389" s="14" t="str">
        <v/>
      </c>
      <c r="P31389" s="14" t="str">
        <f ca="1"/>
        <v>Low Cap</v>
      </c>
    </row>
    <row r="31390" spans="11:16">
      <c r="K31390" s="14" t="str">
        <v/>
      </c>
      <c r="L31390" s="14" t="str">
        <v/>
      </c>
      <c r="O31390" s="14" t="str">
        <v/>
      </c>
      <c r="P31390" s="14" t="str">
        <f ca="1"/>
        <v>Low Cap</v>
      </c>
    </row>
    <row r="31391" spans="11:16">
      <c r="K31391" s="14" t="str">
        <v/>
      </c>
      <c r="L31391" s="14" t="str">
        <v/>
      </c>
      <c r="O31391" s="14" t="str">
        <v/>
      </c>
      <c r="P31391" s="14" t="str">
        <f ca="1"/>
        <v>Low Cap</v>
      </c>
    </row>
    <row r="31392" spans="11:16">
      <c r="K31392" s="14" t="str">
        <v/>
      </c>
      <c r="L31392" s="14" t="str">
        <v/>
      </c>
      <c r="O31392" s="14" t="str">
        <v/>
      </c>
      <c r="P31392" s="14" t="str">
        <f ca="1"/>
        <v>Low Cap</v>
      </c>
    </row>
    <row r="31393" spans="11:16">
      <c r="K31393" s="14" t="str">
        <v/>
      </c>
      <c r="L31393" s="14" t="str">
        <v/>
      </c>
      <c r="O31393" s="14" t="str">
        <v/>
      </c>
      <c r="P31393" s="14" t="str">
        <f ca="1"/>
        <v>Low Cap</v>
      </c>
    </row>
    <row r="31394" spans="11:16">
      <c r="K31394" s="14" t="str">
        <v/>
      </c>
      <c r="L31394" s="14" t="str">
        <v/>
      </c>
      <c r="O31394" s="14" t="str">
        <v/>
      </c>
      <c r="P31394" s="14" t="str">
        <f ca="1"/>
        <v>Low Cap</v>
      </c>
    </row>
    <row r="31395" spans="11:16">
      <c r="K31395" s="14" t="str">
        <v/>
      </c>
      <c r="L31395" s="14" t="str">
        <v/>
      </c>
      <c r="O31395" s="14" t="str">
        <v/>
      </c>
      <c r="P31395" s="14" t="str">
        <f ca="1"/>
        <v>Low Cap</v>
      </c>
    </row>
    <row r="31396" spans="11:16">
      <c r="K31396" s="14" t="str">
        <v/>
      </c>
      <c r="L31396" s="14" t="str">
        <v/>
      </c>
      <c r="O31396" s="14" t="str">
        <v/>
      </c>
      <c r="P31396" s="14" t="str">
        <f ca="1"/>
        <v>Low Cap</v>
      </c>
    </row>
    <row r="31397" spans="11:16">
      <c r="K31397" s="14" t="str">
        <v/>
      </c>
      <c r="L31397" s="14" t="str">
        <v/>
      </c>
      <c r="O31397" s="14" t="str">
        <v/>
      </c>
      <c r="P31397" s="14" t="str">
        <f ca="1"/>
        <v>Low Cap</v>
      </c>
    </row>
    <row r="31398" spans="11:16">
      <c r="K31398" s="14" t="str">
        <v/>
      </c>
      <c r="L31398" s="14" t="str">
        <v/>
      </c>
      <c r="O31398" s="14" t="str">
        <v/>
      </c>
      <c r="P31398" s="14" t="str">
        <f ca="1"/>
        <v>Low Cap</v>
      </c>
    </row>
    <row r="31399" spans="11:16">
      <c r="K31399" s="14" t="str">
        <v/>
      </c>
      <c r="L31399" s="14" t="str">
        <v/>
      </c>
      <c r="O31399" s="14" t="str">
        <v/>
      </c>
      <c r="P31399" s="14" t="str">
        <f ca="1"/>
        <v>Low Cap</v>
      </c>
    </row>
    <row r="31400" spans="11:16">
      <c r="K31400" s="14" t="str">
        <v/>
      </c>
      <c r="L31400" s="14" t="str">
        <v/>
      </c>
      <c r="O31400" s="14" t="str">
        <v/>
      </c>
      <c r="P31400" s="14" t="str">
        <f ca="1"/>
        <v>Low Cap</v>
      </c>
    </row>
    <row r="31401" spans="11:16">
      <c r="K31401" s="14" t="str">
        <v/>
      </c>
      <c r="L31401" s="14" t="str">
        <v/>
      </c>
      <c r="O31401" s="14" t="str">
        <v/>
      </c>
      <c r="P31401" s="14" t="str">
        <f ca="1"/>
        <v>Low Cap</v>
      </c>
    </row>
    <row r="31402" spans="11:16">
      <c r="K31402" s="14" t="str">
        <v/>
      </c>
      <c r="L31402" s="14" t="str">
        <v/>
      </c>
      <c r="O31402" s="14" t="str">
        <v/>
      </c>
      <c r="P31402" s="14" t="str">
        <f ca="1"/>
        <v>Low Cap</v>
      </c>
    </row>
    <row r="31403" spans="11:16">
      <c r="K31403" s="14" t="str">
        <v/>
      </c>
      <c r="L31403" s="14" t="str">
        <v/>
      </c>
      <c r="O31403" s="14" t="str">
        <v/>
      </c>
      <c r="P31403" s="14" t="str">
        <f ca="1"/>
        <v>Low Cap</v>
      </c>
    </row>
    <row r="31404" spans="11:16">
      <c r="K31404" s="14" t="str">
        <v/>
      </c>
      <c r="L31404" s="14" t="str">
        <v/>
      </c>
      <c r="O31404" s="14" t="str">
        <v/>
      </c>
      <c r="P31404" s="14" t="str">
        <f ca="1"/>
        <v>Low Cap</v>
      </c>
    </row>
    <row r="31405" spans="11:16">
      <c r="K31405" s="14" t="str">
        <v/>
      </c>
      <c r="L31405" s="14" t="str">
        <v/>
      </c>
      <c r="O31405" s="14" t="str">
        <v/>
      </c>
      <c r="P31405" s="14" t="str">
        <f ca="1"/>
        <v>Low Cap</v>
      </c>
    </row>
    <row r="31406" spans="11:16">
      <c r="K31406" s="14" t="str">
        <v/>
      </c>
      <c r="L31406" s="14" t="str">
        <v/>
      </c>
      <c r="O31406" s="14" t="str">
        <v/>
      </c>
      <c r="P31406" s="14" t="str">
        <f ca="1"/>
        <v>Low Cap</v>
      </c>
    </row>
    <row r="31407" spans="11:16">
      <c r="K31407" s="14" t="str">
        <v/>
      </c>
      <c r="L31407" s="14" t="str">
        <v/>
      </c>
      <c r="O31407" s="14" t="str">
        <v/>
      </c>
      <c r="P31407" s="14" t="str">
        <f ca="1"/>
        <v>Low Cap</v>
      </c>
    </row>
    <row r="31408" spans="11:16">
      <c r="K31408" s="14" t="str">
        <v/>
      </c>
      <c r="L31408" s="14" t="str">
        <v/>
      </c>
      <c r="O31408" s="14" t="str">
        <v/>
      </c>
      <c r="P31408" s="14" t="str">
        <f ca="1"/>
        <v>Low Cap</v>
      </c>
    </row>
    <row r="31409" spans="11:16">
      <c r="K31409" s="14" t="str">
        <v/>
      </c>
      <c r="L31409" s="14" t="str">
        <v/>
      </c>
      <c r="O31409" s="14" t="str">
        <v/>
      </c>
      <c r="P31409" s="14" t="str">
        <f ca="1"/>
        <v>Low Cap</v>
      </c>
    </row>
    <row r="31410" spans="11:16">
      <c r="K31410" s="14" t="str">
        <v/>
      </c>
      <c r="L31410" s="14" t="str">
        <v/>
      </c>
      <c r="O31410" s="14" t="str">
        <v/>
      </c>
      <c r="P31410" s="14" t="str">
        <f ca="1"/>
        <v>Low Cap</v>
      </c>
    </row>
    <row r="31411" spans="11:16">
      <c r="K31411" s="14" t="str">
        <v/>
      </c>
      <c r="L31411" s="14" t="str">
        <v/>
      </c>
      <c r="O31411" s="14" t="str">
        <v/>
      </c>
      <c r="P31411" s="14" t="str">
        <f ca="1"/>
        <v>Low Cap</v>
      </c>
    </row>
    <row r="31412" spans="11:16">
      <c r="K31412" s="14" t="str">
        <v/>
      </c>
      <c r="L31412" s="14" t="str">
        <v/>
      </c>
      <c r="O31412" s="14" t="str">
        <v/>
      </c>
      <c r="P31412" s="14" t="str">
        <f ca="1"/>
        <v>Low Cap</v>
      </c>
    </row>
    <row r="31413" spans="11:16">
      <c r="K31413" s="14" t="str">
        <v/>
      </c>
      <c r="L31413" s="14" t="str">
        <v/>
      </c>
      <c r="O31413" s="14" t="str">
        <v/>
      </c>
      <c r="P31413" s="14" t="str">
        <f ca="1"/>
        <v>Low Cap</v>
      </c>
    </row>
    <row r="31414" spans="11:16">
      <c r="K31414" s="14" t="str">
        <v/>
      </c>
      <c r="L31414" s="14" t="str">
        <v/>
      </c>
      <c r="O31414" s="14" t="str">
        <v/>
      </c>
      <c r="P31414" s="14" t="str">
        <f ca="1"/>
        <v>Low Cap</v>
      </c>
    </row>
    <row r="31415" spans="11:16">
      <c r="K31415" s="14" t="str">
        <v/>
      </c>
      <c r="L31415" s="14" t="str">
        <v/>
      </c>
      <c r="O31415" s="14" t="str">
        <v/>
      </c>
      <c r="P31415" s="14" t="str">
        <f ca="1"/>
        <v>Low Cap</v>
      </c>
    </row>
    <row r="31416" spans="11:16">
      <c r="K31416" s="14" t="str">
        <v/>
      </c>
      <c r="L31416" s="14" t="str">
        <v/>
      </c>
      <c r="O31416" s="14" t="str">
        <v/>
      </c>
      <c r="P31416" s="14" t="str">
        <f ca="1"/>
        <v>Low Cap</v>
      </c>
    </row>
    <row r="31417" spans="11:16">
      <c r="K31417" s="14" t="str">
        <v/>
      </c>
      <c r="L31417" s="14" t="str">
        <v/>
      </c>
      <c r="O31417" s="14" t="str">
        <v/>
      </c>
      <c r="P31417" s="14" t="str">
        <f ca="1"/>
        <v>Low Cap</v>
      </c>
    </row>
    <row r="31418" spans="11:16">
      <c r="K31418" s="14" t="str">
        <v/>
      </c>
      <c r="L31418" s="14" t="str">
        <v/>
      </c>
      <c r="O31418" s="14" t="str">
        <v/>
      </c>
      <c r="P31418" s="14" t="str">
        <f ca="1"/>
        <v>Low Cap</v>
      </c>
    </row>
    <row r="31419" spans="11:16">
      <c r="K31419" s="14" t="str">
        <v/>
      </c>
      <c r="L31419" s="14" t="str">
        <v/>
      </c>
      <c r="O31419" s="14" t="str">
        <v/>
      </c>
      <c r="P31419" s="14" t="str">
        <f ca="1"/>
        <v>Low Cap</v>
      </c>
    </row>
    <row r="31420" spans="11:16">
      <c r="K31420" s="14" t="str">
        <v/>
      </c>
      <c r="L31420" s="14" t="str">
        <v/>
      </c>
      <c r="O31420" s="14" t="str">
        <v/>
      </c>
      <c r="P31420" s="14" t="str">
        <f ca="1"/>
        <v>Low Cap</v>
      </c>
    </row>
    <row r="31421" spans="11:16">
      <c r="K31421" s="14" t="str">
        <v/>
      </c>
      <c r="L31421" s="14" t="str">
        <v/>
      </c>
      <c r="O31421" s="14" t="str">
        <v/>
      </c>
      <c r="P31421" s="14" t="str">
        <f ca="1"/>
        <v>Low Cap</v>
      </c>
    </row>
    <row r="31422" spans="11:16">
      <c r="K31422" s="14" t="str">
        <v/>
      </c>
      <c r="L31422" s="14" t="str">
        <v/>
      </c>
      <c r="O31422" s="14" t="str">
        <v/>
      </c>
      <c r="P31422" s="14" t="str">
        <f ca="1"/>
        <v>Low Cap</v>
      </c>
    </row>
    <row r="31423" spans="11:16">
      <c r="K31423" s="14" t="str">
        <v/>
      </c>
      <c r="L31423" s="14" t="str">
        <v/>
      </c>
      <c r="O31423" s="14" t="str">
        <v/>
      </c>
      <c r="P31423" s="14" t="str">
        <f ca="1"/>
        <v>Low Cap</v>
      </c>
    </row>
    <row r="31424" spans="11:16">
      <c r="K31424" s="14" t="str">
        <v/>
      </c>
      <c r="L31424" s="14" t="str">
        <v/>
      </c>
      <c r="O31424" s="14" t="str">
        <v/>
      </c>
      <c r="P31424" s="14" t="str">
        <f ca="1"/>
        <v>Low Cap</v>
      </c>
    </row>
    <row r="31425" spans="11:16">
      <c r="K31425" s="14" t="str">
        <v/>
      </c>
      <c r="L31425" s="14" t="str">
        <v/>
      </c>
      <c r="O31425" s="14" t="str">
        <v/>
      </c>
      <c r="P31425" s="14" t="str">
        <f ca="1"/>
        <v>Low Cap</v>
      </c>
    </row>
    <row r="31426" spans="11:16">
      <c r="K31426" s="14" t="str">
        <v/>
      </c>
      <c r="L31426" s="14" t="str">
        <v/>
      </c>
      <c r="O31426" s="14" t="str">
        <v/>
      </c>
      <c r="P31426" s="14" t="str">
        <f ca="1"/>
        <v>Low Cap</v>
      </c>
    </row>
    <row r="31427" spans="11:16">
      <c r="K31427" s="14" t="str">
        <v/>
      </c>
      <c r="L31427" s="14" t="str">
        <v/>
      </c>
      <c r="O31427" s="14" t="str">
        <v/>
      </c>
      <c r="P31427" s="14" t="str">
        <f ca="1"/>
        <v>Low Cap</v>
      </c>
    </row>
    <row r="31428" spans="11:16">
      <c r="K31428" s="14" t="str">
        <v/>
      </c>
      <c r="L31428" s="14" t="str">
        <v/>
      </c>
      <c r="O31428" s="14" t="str">
        <v/>
      </c>
      <c r="P31428" s="14" t="str">
        <f ca="1"/>
        <v>Low Cap</v>
      </c>
    </row>
    <row r="31429" spans="11:16">
      <c r="K31429" s="14" t="str">
        <v/>
      </c>
      <c r="L31429" s="14" t="str">
        <v/>
      </c>
      <c r="O31429" s="14" t="str">
        <v/>
      </c>
      <c r="P31429" s="14" t="str">
        <f ca="1"/>
        <v>Low Cap</v>
      </c>
    </row>
    <row r="31430" spans="11:16">
      <c r="K31430" s="14" t="str">
        <v/>
      </c>
      <c r="L31430" s="14" t="str">
        <v/>
      </c>
      <c r="O31430" s="14" t="str">
        <v/>
      </c>
      <c r="P31430" s="14" t="str">
        <f ca="1"/>
        <v>Low Cap</v>
      </c>
    </row>
    <row r="31431" spans="11:16">
      <c r="K31431" s="14" t="str">
        <v/>
      </c>
      <c r="L31431" s="14" t="str">
        <v/>
      </c>
      <c r="O31431" s="14" t="str">
        <v/>
      </c>
      <c r="P31431" s="14" t="str">
        <f ca="1"/>
        <v>Low Cap</v>
      </c>
    </row>
    <row r="31432" spans="11:16">
      <c r="K31432" s="14" t="str">
        <v/>
      </c>
      <c r="L31432" s="14" t="str">
        <v/>
      </c>
      <c r="O31432" s="14" t="str">
        <v/>
      </c>
      <c r="P31432" s="14" t="str">
        <f ca="1"/>
        <v>Low Cap</v>
      </c>
    </row>
    <row r="31433" spans="11:16">
      <c r="K31433" s="14" t="str">
        <v/>
      </c>
      <c r="L31433" s="14" t="str">
        <v/>
      </c>
      <c r="O31433" s="14" t="str">
        <v/>
      </c>
      <c r="P31433" s="14" t="str">
        <f ca="1"/>
        <v>Low Cap</v>
      </c>
    </row>
    <row r="31434" spans="11:16">
      <c r="K31434" s="14" t="str">
        <v/>
      </c>
      <c r="L31434" s="14" t="str">
        <v/>
      </c>
      <c r="O31434" s="14" t="str">
        <v/>
      </c>
      <c r="P31434" s="14" t="str">
        <f ca="1"/>
        <v>Low Cap</v>
      </c>
    </row>
    <row r="31435" spans="11:16">
      <c r="K31435" s="14" t="str">
        <v/>
      </c>
      <c r="L31435" s="14" t="str">
        <v/>
      </c>
      <c r="O31435" s="14" t="str">
        <v/>
      </c>
      <c r="P31435" s="14" t="str">
        <f ca="1"/>
        <v>Low Cap</v>
      </c>
    </row>
    <row r="31436" spans="11:16">
      <c r="K31436" s="14" t="str">
        <v/>
      </c>
      <c r="L31436" s="14" t="str">
        <v/>
      </c>
      <c r="O31436" s="14" t="str">
        <v/>
      </c>
      <c r="P31436" s="14" t="str">
        <f ca="1"/>
        <v>Low Cap</v>
      </c>
    </row>
    <row r="31437" spans="11:16">
      <c r="K31437" s="14" t="str">
        <v/>
      </c>
      <c r="L31437" s="14" t="str">
        <v/>
      </c>
      <c r="O31437" s="14" t="str">
        <v/>
      </c>
      <c r="P31437" s="14" t="str">
        <f ca="1"/>
        <v>Low Cap</v>
      </c>
    </row>
    <row r="31438" spans="11:16">
      <c r="K31438" s="14" t="str">
        <v/>
      </c>
      <c r="L31438" s="14" t="str">
        <v/>
      </c>
      <c r="O31438" s="14" t="str">
        <v/>
      </c>
      <c r="P31438" s="14" t="str">
        <f ca="1"/>
        <v>Low Cap</v>
      </c>
    </row>
    <row r="31439" spans="11:16">
      <c r="K31439" s="14" t="str">
        <v/>
      </c>
      <c r="L31439" s="14" t="str">
        <v/>
      </c>
      <c r="O31439" s="14" t="str">
        <v/>
      </c>
      <c r="P31439" s="14" t="str">
        <f ca="1"/>
        <v>Low Cap</v>
      </c>
    </row>
    <row r="31440" spans="11:16">
      <c r="K31440" s="14" t="str">
        <v/>
      </c>
      <c r="L31440" s="14" t="str">
        <v/>
      </c>
      <c r="O31440" s="14" t="str">
        <v/>
      </c>
      <c r="P31440" s="14" t="str">
        <f ca="1"/>
        <v>Low Cap</v>
      </c>
    </row>
    <row r="31441" spans="11:16">
      <c r="K31441" s="14" t="str">
        <v/>
      </c>
      <c r="L31441" s="14" t="str">
        <v/>
      </c>
      <c r="O31441" s="14" t="str">
        <v/>
      </c>
      <c r="P31441" s="14" t="str">
        <f ca="1"/>
        <v>Low Cap</v>
      </c>
    </row>
    <row r="31442" spans="11:16">
      <c r="K31442" s="14" t="str">
        <v/>
      </c>
      <c r="L31442" s="14" t="str">
        <v/>
      </c>
      <c r="O31442" s="14" t="str">
        <v/>
      </c>
      <c r="P31442" s="14" t="str">
        <f ca="1"/>
        <v>Low Cap</v>
      </c>
    </row>
    <row r="31443" spans="11:16">
      <c r="K31443" s="14" t="str">
        <v/>
      </c>
      <c r="L31443" s="14" t="str">
        <v/>
      </c>
      <c r="O31443" s="14" t="str">
        <v/>
      </c>
      <c r="P31443" s="14" t="str">
        <f ca="1"/>
        <v>Low Cap</v>
      </c>
    </row>
    <row r="31444" spans="11:16">
      <c r="K31444" s="14" t="str">
        <v/>
      </c>
      <c r="L31444" s="14" t="str">
        <v/>
      </c>
      <c r="O31444" s="14" t="str">
        <v/>
      </c>
      <c r="P31444" s="14" t="str">
        <f ca="1"/>
        <v>Low Cap</v>
      </c>
    </row>
    <row r="31445" spans="11:16">
      <c r="K31445" s="14" t="str">
        <v/>
      </c>
      <c r="L31445" s="14" t="str">
        <v/>
      </c>
      <c r="O31445" s="14" t="str">
        <v/>
      </c>
      <c r="P31445" s="14" t="str">
        <f ca="1"/>
        <v>Low Cap</v>
      </c>
    </row>
    <row r="31446" spans="11:16">
      <c r="K31446" s="14" t="str">
        <v/>
      </c>
      <c r="L31446" s="14" t="str">
        <v/>
      </c>
      <c r="O31446" s="14" t="str">
        <v/>
      </c>
      <c r="P31446" s="14" t="str">
        <f ca="1"/>
        <v>Low Cap</v>
      </c>
    </row>
    <row r="31447" spans="11:16">
      <c r="K31447" s="14" t="str">
        <v/>
      </c>
      <c r="L31447" s="14" t="str">
        <v/>
      </c>
      <c r="O31447" s="14" t="str">
        <v/>
      </c>
      <c r="P31447" s="14" t="str">
        <f ca="1"/>
        <v>Low Cap</v>
      </c>
    </row>
    <row r="31448" spans="11:16">
      <c r="K31448" s="14" t="str">
        <v/>
      </c>
      <c r="L31448" s="14" t="str">
        <v/>
      </c>
      <c r="O31448" s="14" t="str">
        <v/>
      </c>
      <c r="P31448" s="14" t="str">
        <f ca="1"/>
        <v>Low Cap</v>
      </c>
    </row>
    <row r="31449" spans="11:16">
      <c r="K31449" s="14" t="str">
        <v/>
      </c>
      <c r="L31449" s="14" t="str">
        <v/>
      </c>
      <c r="O31449" s="14" t="str">
        <v/>
      </c>
      <c r="P31449" s="14" t="str">
        <f ca="1"/>
        <v>Low Cap</v>
      </c>
    </row>
    <row r="31450" spans="11:16">
      <c r="K31450" s="14" t="str">
        <v/>
      </c>
      <c r="L31450" s="14" t="str">
        <v/>
      </c>
      <c r="O31450" s="14" t="str">
        <v/>
      </c>
      <c r="P31450" s="14" t="str">
        <f ca="1"/>
        <v>Low Cap</v>
      </c>
    </row>
    <row r="31451" spans="11:16">
      <c r="K31451" s="14" t="str">
        <v/>
      </c>
      <c r="L31451" s="14" t="str">
        <v/>
      </c>
      <c r="O31451" s="14" t="str">
        <v/>
      </c>
      <c r="P31451" s="14" t="str">
        <f ca="1"/>
        <v>Low Cap</v>
      </c>
    </row>
    <row r="31452" spans="11:16">
      <c r="K31452" s="14" t="str">
        <v/>
      </c>
      <c r="L31452" s="14" t="str">
        <v/>
      </c>
      <c r="O31452" s="14" t="str">
        <v/>
      </c>
      <c r="P31452" s="14" t="str">
        <f ca="1"/>
        <v>Low Cap</v>
      </c>
    </row>
    <row r="31453" spans="11:16">
      <c r="K31453" s="14" t="str">
        <v/>
      </c>
      <c r="L31453" s="14" t="str">
        <v/>
      </c>
      <c r="O31453" s="14" t="str">
        <v/>
      </c>
      <c r="P31453" s="14" t="str">
        <f ca="1"/>
        <v>Low Cap</v>
      </c>
    </row>
    <row r="31454" spans="11:16">
      <c r="K31454" s="14" t="str">
        <v/>
      </c>
      <c r="L31454" s="14" t="str">
        <v/>
      </c>
      <c r="O31454" s="14" t="str">
        <v/>
      </c>
      <c r="P31454" s="14" t="str">
        <f ca="1"/>
        <v>Low Cap</v>
      </c>
    </row>
    <row r="31455" spans="11:16">
      <c r="K31455" s="14" t="str">
        <v/>
      </c>
      <c r="L31455" s="14" t="str">
        <v/>
      </c>
      <c r="O31455" s="14" t="str">
        <v/>
      </c>
      <c r="P31455" s="14" t="str">
        <f ca="1"/>
        <v>Low Cap</v>
      </c>
    </row>
    <row r="31456" spans="11:16">
      <c r="K31456" s="14" t="str">
        <v/>
      </c>
      <c r="L31456" s="14" t="str">
        <v/>
      </c>
      <c r="O31456" s="14" t="str">
        <v/>
      </c>
      <c r="P31456" s="14" t="str">
        <f ca="1"/>
        <v>Low Cap</v>
      </c>
    </row>
    <row r="31457" spans="11:16">
      <c r="K31457" s="14" t="str">
        <v/>
      </c>
      <c r="L31457" s="14" t="str">
        <v/>
      </c>
      <c r="O31457" s="14" t="str">
        <v/>
      </c>
      <c r="P31457" s="14" t="str">
        <f ca="1"/>
        <v>Low Cap</v>
      </c>
    </row>
    <row r="31458" spans="11:16">
      <c r="K31458" s="14" t="str">
        <v/>
      </c>
      <c r="L31458" s="14" t="str">
        <v/>
      </c>
      <c r="O31458" s="14" t="str">
        <v/>
      </c>
      <c r="P31458" s="14" t="str">
        <f ca="1"/>
        <v>Low Cap</v>
      </c>
    </row>
    <row r="31459" spans="11:16">
      <c r="K31459" s="14" t="str">
        <v/>
      </c>
      <c r="L31459" s="14" t="str">
        <v/>
      </c>
      <c r="O31459" s="14" t="str">
        <v/>
      </c>
      <c r="P31459" s="14" t="str">
        <f ca="1"/>
        <v>Low Cap</v>
      </c>
    </row>
    <row r="31460" spans="11:16">
      <c r="K31460" s="14" t="str">
        <v/>
      </c>
      <c r="L31460" s="14" t="str">
        <v/>
      </c>
      <c r="O31460" s="14" t="str">
        <v/>
      </c>
      <c r="P31460" s="14" t="str">
        <f ca="1"/>
        <v>Low Cap</v>
      </c>
    </row>
    <row r="31461" spans="11:16">
      <c r="K31461" s="14" t="str">
        <v/>
      </c>
      <c r="L31461" s="14" t="str">
        <v/>
      </c>
      <c r="O31461" s="14" t="str">
        <v/>
      </c>
      <c r="P31461" s="14" t="str">
        <f ca="1"/>
        <v>Low Cap</v>
      </c>
    </row>
    <row r="31462" spans="11:16">
      <c r="K31462" s="14" t="str">
        <v/>
      </c>
      <c r="L31462" s="14" t="str">
        <v/>
      </c>
      <c r="O31462" s="14" t="str">
        <v/>
      </c>
      <c r="P31462" s="14" t="str">
        <f ca="1"/>
        <v>Low Cap</v>
      </c>
    </row>
    <row r="31463" spans="11:16">
      <c r="K31463" s="14" t="str">
        <v/>
      </c>
      <c r="L31463" s="14" t="str">
        <v/>
      </c>
      <c r="O31463" s="14" t="str">
        <v/>
      </c>
      <c r="P31463" s="14" t="str">
        <f ca="1"/>
        <v>Low Cap</v>
      </c>
    </row>
    <row r="31464" spans="11:16">
      <c r="K31464" s="14" t="str">
        <v/>
      </c>
      <c r="L31464" s="14" t="str">
        <v/>
      </c>
      <c r="O31464" s="14" t="str">
        <v/>
      </c>
      <c r="P31464" s="14" t="str">
        <f ca="1"/>
        <v>Low Cap</v>
      </c>
    </row>
    <row r="31465" spans="11:16">
      <c r="K31465" s="14" t="str">
        <v/>
      </c>
      <c r="L31465" s="14" t="str">
        <v/>
      </c>
      <c r="O31465" s="14" t="str">
        <v/>
      </c>
      <c r="P31465" s="14" t="str">
        <f ca="1"/>
        <v>Low Cap</v>
      </c>
    </row>
    <row r="31466" spans="11:16">
      <c r="K31466" s="14" t="str">
        <v/>
      </c>
      <c r="L31466" s="14" t="str">
        <v/>
      </c>
      <c r="O31466" s="14" t="str">
        <v/>
      </c>
      <c r="P31466" s="14" t="str">
        <f ca="1"/>
        <v>Low Cap</v>
      </c>
    </row>
    <row r="31467" spans="11:16">
      <c r="K31467" s="14" t="str">
        <v/>
      </c>
      <c r="L31467" s="14" t="str">
        <v/>
      </c>
      <c r="O31467" s="14" t="str">
        <v/>
      </c>
      <c r="P31467" s="14" t="str">
        <f ca="1"/>
        <v>Low Cap</v>
      </c>
    </row>
    <row r="31468" spans="11:16">
      <c r="K31468" s="14" t="str">
        <v/>
      </c>
      <c r="L31468" s="14" t="str">
        <v/>
      </c>
      <c r="O31468" s="14" t="str">
        <v/>
      </c>
      <c r="P31468" s="14" t="str">
        <f ca="1"/>
        <v>Low Cap</v>
      </c>
    </row>
    <row r="31469" spans="11:16">
      <c r="K31469" s="14" t="str">
        <v/>
      </c>
      <c r="L31469" s="14" t="str">
        <v/>
      </c>
      <c r="O31469" s="14" t="str">
        <v/>
      </c>
      <c r="P31469" s="14" t="str">
        <f ca="1"/>
        <v>Low Cap</v>
      </c>
    </row>
    <row r="31470" spans="11:16">
      <c r="K31470" s="14" t="str">
        <v/>
      </c>
      <c r="L31470" s="14" t="str">
        <v/>
      </c>
      <c r="O31470" s="14" t="str">
        <v/>
      </c>
      <c r="P31470" s="14" t="str">
        <f ca="1"/>
        <v>Low Cap</v>
      </c>
    </row>
    <row r="31471" spans="11:16">
      <c r="K31471" s="14" t="str">
        <v/>
      </c>
      <c r="L31471" s="14" t="str">
        <v/>
      </c>
      <c r="O31471" s="14" t="str">
        <v/>
      </c>
      <c r="P31471" s="14" t="str">
        <f ca="1"/>
        <v>Low Cap</v>
      </c>
    </row>
    <row r="31472" spans="11:16">
      <c r="K31472" s="14" t="str">
        <v/>
      </c>
      <c r="L31472" s="14" t="str">
        <v/>
      </c>
      <c r="O31472" s="14" t="str">
        <v/>
      </c>
      <c r="P31472" s="14" t="str">
        <f ca="1"/>
        <v>Low Cap</v>
      </c>
    </row>
    <row r="31473" spans="11:16">
      <c r="K31473" s="14" t="str">
        <v/>
      </c>
      <c r="L31473" s="14" t="str">
        <v/>
      </c>
      <c r="O31473" s="14" t="str">
        <v/>
      </c>
      <c r="P31473" s="14" t="str">
        <f ca="1"/>
        <v>Low Cap</v>
      </c>
    </row>
    <row r="31474" spans="11:16">
      <c r="K31474" s="14" t="str">
        <v/>
      </c>
      <c r="L31474" s="14" t="str">
        <v/>
      </c>
      <c r="O31474" s="14" t="str">
        <v/>
      </c>
      <c r="P31474" s="14" t="str">
        <f ca="1"/>
        <v>Low Cap</v>
      </c>
    </row>
    <row r="31475" spans="11:16">
      <c r="K31475" s="14" t="str">
        <v/>
      </c>
      <c r="L31475" s="14" t="str">
        <v/>
      </c>
      <c r="O31475" s="14" t="str">
        <v/>
      </c>
      <c r="P31475" s="14" t="str">
        <f ca="1"/>
        <v>Low Cap</v>
      </c>
    </row>
    <row r="31476" spans="11:16">
      <c r="K31476" s="14" t="str">
        <v/>
      </c>
      <c r="L31476" s="14" t="str">
        <v/>
      </c>
      <c r="O31476" s="14" t="str">
        <v/>
      </c>
      <c r="P31476" s="14" t="str">
        <f ca="1"/>
        <v>Low Cap</v>
      </c>
    </row>
    <row r="31477" spans="11:16">
      <c r="K31477" s="14" t="str">
        <v/>
      </c>
      <c r="L31477" s="14" t="str">
        <v/>
      </c>
      <c r="O31477" s="14" t="str">
        <v/>
      </c>
      <c r="P31477" s="14" t="str">
        <f ca="1"/>
        <v>Low Cap</v>
      </c>
    </row>
    <row r="31478" spans="11:16">
      <c r="K31478" s="14" t="str">
        <v/>
      </c>
      <c r="L31478" s="14" t="str">
        <v/>
      </c>
      <c r="O31478" s="14" t="str">
        <v/>
      </c>
      <c r="P31478" s="14" t="str">
        <f ca="1"/>
        <v>Low Cap</v>
      </c>
    </row>
    <row r="31479" spans="11:16">
      <c r="K31479" s="14" t="str">
        <v/>
      </c>
      <c r="L31479" s="14" t="str">
        <v/>
      </c>
      <c r="O31479" s="14" t="str">
        <v/>
      </c>
      <c r="P31479" s="14" t="str">
        <f ca="1"/>
        <v>Low Cap</v>
      </c>
    </row>
    <row r="31480" spans="11:16">
      <c r="K31480" s="14" t="str">
        <v/>
      </c>
      <c r="L31480" s="14" t="str">
        <v/>
      </c>
      <c r="O31480" s="14" t="str">
        <v/>
      </c>
      <c r="P31480" s="14" t="str">
        <f ca="1"/>
        <v>Low Cap</v>
      </c>
    </row>
    <row r="31481" spans="11:16">
      <c r="K31481" s="14" t="str">
        <v/>
      </c>
      <c r="L31481" s="14" t="str">
        <v/>
      </c>
      <c r="O31481" s="14" t="str">
        <v/>
      </c>
      <c r="P31481" s="14" t="str">
        <f ca="1"/>
        <v>Low Cap</v>
      </c>
    </row>
    <row r="31482" spans="11:16">
      <c r="K31482" s="14" t="str">
        <v/>
      </c>
      <c r="L31482" s="14" t="str">
        <v/>
      </c>
      <c r="O31482" s="14" t="str">
        <v/>
      </c>
      <c r="P31482" s="14" t="str">
        <f ca="1"/>
        <v>Low Cap</v>
      </c>
    </row>
    <row r="31483" spans="11:16">
      <c r="K31483" s="14" t="str">
        <v/>
      </c>
      <c r="L31483" s="14" t="str">
        <v/>
      </c>
      <c r="O31483" s="14" t="str">
        <v/>
      </c>
      <c r="P31483" s="14" t="str">
        <f ca="1"/>
        <v>Low Cap</v>
      </c>
    </row>
    <row r="31484" spans="11:16">
      <c r="K31484" s="14" t="str">
        <v/>
      </c>
      <c r="L31484" s="14" t="str">
        <v/>
      </c>
      <c r="O31484" s="14" t="str">
        <v/>
      </c>
      <c r="P31484" s="14" t="str">
        <f ca="1"/>
        <v>Low Cap</v>
      </c>
    </row>
    <row r="31485" spans="11:16">
      <c r="K31485" s="14" t="str">
        <v/>
      </c>
      <c r="L31485" s="14" t="str">
        <v/>
      </c>
      <c r="O31485" s="14" t="str">
        <v/>
      </c>
      <c r="P31485" s="14" t="str">
        <f ca="1"/>
        <v>Low Cap</v>
      </c>
    </row>
    <row r="31486" spans="11:16">
      <c r="K31486" s="14" t="str">
        <v/>
      </c>
      <c r="L31486" s="14" t="str">
        <v/>
      </c>
      <c r="O31486" s="14" t="str">
        <v/>
      </c>
      <c r="P31486" s="14" t="str">
        <f ca="1"/>
        <v>Low Cap</v>
      </c>
    </row>
    <row r="31487" spans="11:16">
      <c r="K31487" s="14" t="str">
        <v/>
      </c>
      <c r="L31487" s="14" t="str">
        <v/>
      </c>
      <c r="O31487" s="14" t="str">
        <v/>
      </c>
      <c r="P31487" s="14" t="str">
        <f ca="1"/>
        <v>Low Cap</v>
      </c>
    </row>
    <row r="31488" spans="11:16">
      <c r="K31488" s="14" t="str">
        <v/>
      </c>
      <c r="L31488" s="14" t="str">
        <v/>
      </c>
      <c r="O31488" s="14" t="str">
        <v/>
      </c>
      <c r="P31488" s="14" t="str">
        <f ca="1"/>
        <v>Low Cap</v>
      </c>
    </row>
    <row r="31489" spans="11:16">
      <c r="K31489" s="14" t="str">
        <v/>
      </c>
      <c r="L31489" s="14" t="str">
        <v/>
      </c>
      <c r="O31489" s="14" t="str">
        <v/>
      </c>
      <c r="P31489" s="14" t="str">
        <f ca="1"/>
        <v>Low Cap</v>
      </c>
    </row>
    <row r="31490" spans="11:16">
      <c r="K31490" s="14" t="str">
        <v/>
      </c>
      <c r="L31490" s="14" t="str">
        <v/>
      </c>
      <c r="O31490" s="14" t="str">
        <v/>
      </c>
      <c r="P31490" s="14" t="str">
        <f ca="1"/>
        <v>Low Cap</v>
      </c>
    </row>
    <row r="31491" spans="11:16">
      <c r="K31491" s="14" t="str">
        <v/>
      </c>
      <c r="L31491" s="14" t="str">
        <v/>
      </c>
      <c r="O31491" s="14" t="str">
        <v/>
      </c>
      <c r="P31491" s="14" t="str">
        <f ca="1"/>
        <v>Low Cap</v>
      </c>
    </row>
    <row r="31492" spans="11:16">
      <c r="K31492" s="14" t="str">
        <v/>
      </c>
      <c r="L31492" s="14" t="str">
        <v/>
      </c>
      <c r="O31492" s="14" t="str">
        <v/>
      </c>
      <c r="P31492" s="14" t="str">
        <f ca="1"/>
        <v>Low Cap</v>
      </c>
    </row>
    <row r="31493" spans="11:16">
      <c r="K31493" s="14" t="str">
        <v/>
      </c>
      <c r="L31493" s="14" t="str">
        <v/>
      </c>
      <c r="O31493" s="14" t="str">
        <v/>
      </c>
      <c r="P31493" s="14" t="str">
        <f ca="1"/>
        <v>Low Cap</v>
      </c>
    </row>
    <row r="31494" spans="11:16">
      <c r="K31494" s="14" t="str">
        <v/>
      </c>
      <c r="L31494" s="14" t="str">
        <v/>
      </c>
      <c r="O31494" s="14" t="str">
        <v/>
      </c>
      <c r="P31494" s="14" t="str">
        <f ca="1"/>
        <v>Low Cap</v>
      </c>
    </row>
    <row r="31495" spans="11:16">
      <c r="K31495" s="14" t="str">
        <v/>
      </c>
      <c r="L31495" s="14" t="str">
        <v/>
      </c>
      <c r="O31495" s="14" t="str">
        <v/>
      </c>
      <c r="P31495" s="14" t="str">
        <f ca="1"/>
        <v>Low Cap</v>
      </c>
    </row>
    <row r="31496" spans="11:16">
      <c r="K31496" s="14" t="str">
        <v/>
      </c>
      <c r="L31496" s="14" t="str">
        <v/>
      </c>
      <c r="O31496" s="14" t="str">
        <v/>
      </c>
      <c r="P31496" s="14" t="str">
        <f ca="1"/>
        <v>Low Cap</v>
      </c>
    </row>
    <row r="31497" spans="11:16">
      <c r="K31497" s="14" t="str">
        <v/>
      </c>
      <c r="L31497" s="14" t="str">
        <v/>
      </c>
      <c r="O31497" s="14" t="str">
        <v/>
      </c>
      <c r="P31497" s="14" t="str">
        <f ca="1"/>
        <v>Low Cap</v>
      </c>
    </row>
    <row r="31498" spans="11:16">
      <c r="K31498" s="14" t="str">
        <v/>
      </c>
      <c r="L31498" s="14" t="str">
        <v/>
      </c>
      <c r="O31498" s="14" t="str">
        <v/>
      </c>
      <c r="P31498" s="14" t="str">
        <f ca="1"/>
        <v>Low Cap</v>
      </c>
    </row>
    <row r="31499" spans="11:16">
      <c r="K31499" s="14" t="str">
        <v/>
      </c>
      <c r="L31499" s="14" t="str">
        <v/>
      </c>
      <c r="O31499" s="14" t="str">
        <v/>
      </c>
      <c r="P31499" s="14" t="str">
        <f ca="1"/>
        <v>Low Cap</v>
      </c>
    </row>
    <row r="31500" spans="11:16">
      <c r="K31500" s="14" t="str">
        <v/>
      </c>
      <c r="L31500" s="14" t="str">
        <v/>
      </c>
      <c r="O31500" s="14" t="str">
        <v/>
      </c>
      <c r="P31500" s="14" t="str">
        <f ca="1"/>
        <v>Low Cap</v>
      </c>
    </row>
    <row r="31501" spans="11:16">
      <c r="K31501" s="14" t="str">
        <v/>
      </c>
      <c r="L31501" s="14" t="str">
        <v/>
      </c>
      <c r="O31501" s="14" t="str">
        <v/>
      </c>
      <c r="P31501" s="14" t="str">
        <f ca="1"/>
        <v>Low Cap</v>
      </c>
    </row>
    <row r="31502" spans="11:16">
      <c r="K31502" s="14" t="str">
        <v/>
      </c>
      <c r="L31502" s="14" t="str">
        <v/>
      </c>
      <c r="O31502" s="14" t="str">
        <v/>
      </c>
      <c r="P31502" s="14" t="str">
        <f ca="1"/>
        <v>Low Cap</v>
      </c>
    </row>
    <row r="31503" spans="11:16">
      <c r="K31503" s="14" t="str">
        <v/>
      </c>
      <c r="L31503" s="14" t="str">
        <v/>
      </c>
      <c r="O31503" s="14" t="str">
        <v/>
      </c>
      <c r="P31503" s="14" t="str">
        <f ca="1"/>
        <v>Low Cap</v>
      </c>
    </row>
    <row r="31504" spans="11:16">
      <c r="K31504" s="14" t="str">
        <v/>
      </c>
      <c r="L31504" s="14" t="str">
        <v/>
      </c>
      <c r="O31504" s="14" t="str">
        <v/>
      </c>
      <c r="P31504" s="14" t="str">
        <f ca="1"/>
        <v>Low Cap</v>
      </c>
    </row>
    <row r="31505" spans="11:16">
      <c r="K31505" s="14" t="str">
        <v/>
      </c>
      <c r="L31505" s="14" t="str">
        <v/>
      </c>
      <c r="O31505" s="14" t="str">
        <v/>
      </c>
      <c r="P31505" s="14" t="str">
        <f ca="1"/>
        <v>Low Cap</v>
      </c>
    </row>
    <row r="31506" spans="11:16">
      <c r="K31506" s="14" t="str">
        <v/>
      </c>
      <c r="L31506" s="14" t="str">
        <v/>
      </c>
      <c r="O31506" s="14" t="str">
        <v/>
      </c>
      <c r="P31506" s="14" t="str">
        <f ca="1"/>
        <v>Low Cap</v>
      </c>
    </row>
    <row r="31507" spans="11:16">
      <c r="K31507" s="14" t="str">
        <v/>
      </c>
      <c r="L31507" s="14" t="str">
        <v/>
      </c>
      <c r="O31507" s="14" t="str">
        <v/>
      </c>
      <c r="P31507" s="14" t="str">
        <f ca="1"/>
        <v>Low Cap</v>
      </c>
    </row>
    <row r="31508" spans="11:16">
      <c r="K31508" s="14" t="str">
        <v/>
      </c>
      <c r="L31508" s="14" t="str">
        <v/>
      </c>
      <c r="O31508" s="14" t="str">
        <v/>
      </c>
      <c r="P31508" s="14" t="str">
        <f ca="1"/>
        <v>Low Cap</v>
      </c>
    </row>
    <row r="31509" spans="11:16">
      <c r="K31509" s="14" t="str">
        <v/>
      </c>
      <c r="L31509" s="14" t="str">
        <v/>
      </c>
      <c r="O31509" s="14" t="str">
        <v/>
      </c>
      <c r="P31509" s="14" t="str">
        <f ca="1"/>
        <v>Low Cap</v>
      </c>
    </row>
    <row r="31510" spans="11:16">
      <c r="K31510" s="14" t="str">
        <v/>
      </c>
      <c r="L31510" s="14" t="str">
        <v/>
      </c>
      <c r="O31510" s="14" t="str">
        <v/>
      </c>
      <c r="P31510" s="14" t="str">
        <f ca="1"/>
        <v>Low Cap</v>
      </c>
    </row>
    <row r="31511" spans="11:16">
      <c r="K31511" s="14" t="str">
        <v/>
      </c>
      <c r="L31511" s="14" t="str">
        <v/>
      </c>
      <c r="O31511" s="14" t="str">
        <v/>
      </c>
      <c r="P31511" s="14" t="str">
        <f ca="1"/>
        <v>Low Cap</v>
      </c>
    </row>
    <row r="31512" spans="11:16">
      <c r="K31512" s="14" t="str">
        <v/>
      </c>
      <c r="L31512" s="14" t="str">
        <v/>
      </c>
      <c r="O31512" s="14" t="str">
        <v/>
      </c>
      <c r="P31512" s="14" t="str">
        <f ca="1"/>
        <v>Low Cap</v>
      </c>
    </row>
    <row r="31513" spans="11:16">
      <c r="K31513" s="14" t="str">
        <v/>
      </c>
      <c r="L31513" s="14" t="str">
        <v/>
      </c>
      <c r="O31513" s="14" t="str">
        <v/>
      </c>
      <c r="P31513" s="14" t="str">
        <f ca="1"/>
        <v>Low Cap</v>
      </c>
    </row>
    <row r="31514" spans="11:16">
      <c r="K31514" s="14" t="str">
        <v/>
      </c>
      <c r="L31514" s="14" t="str">
        <v/>
      </c>
      <c r="O31514" s="14" t="str">
        <v/>
      </c>
      <c r="P31514" s="14" t="str">
        <f ca="1"/>
        <v>Low Cap</v>
      </c>
    </row>
    <row r="31515" spans="11:16">
      <c r="K31515" s="14" t="str">
        <v/>
      </c>
      <c r="L31515" s="14" t="str">
        <v/>
      </c>
      <c r="O31515" s="14" t="str">
        <v/>
      </c>
      <c r="P31515" s="14" t="str">
        <f ca="1"/>
        <v>Low Cap</v>
      </c>
    </row>
    <row r="31516" spans="11:16">
      <c r="K31516" s="14" t="str">
        <v/>
      </c>
      <c r="L31516" s="14" t="str">
        <v/>
      </c>
      <c r="O31516" s="14" t="str">
        <v/>
      </c>
      <c r="P31516" s="14" t="str">
        <f ca="1"/>
        <v>Low Cap</v>
      </c>
    </row>
    <row r="31517" spans="11:16">
      <c r="K31517" s="14" t="str">
        <v/>
      </c>
      <c r="L31517" s="14" t="str">
        <v/>
      </c>
      <c r="O31517" s="14" t="str">
        <v/>
      </c>
      <c r="P31517" s="14" t="str">
        <f ca="1"/>
        <v>Low Cap</v>
      </c>
    </row>
    <row r="31518" spans="11:16">
      <c r="K31518" s="14" t="str">
        <v/>
      </c>
      <c r="L31518" s="14" t="str">
        <v/>
      </c>
      <c r="O31518" s="14" t="str">
        <v/>
      </c>
      <c r="P31518" s="14" t="str">
        <f ca="1"/>
        <v>Low Cap</v>
      </c>
    </row>
    <row r="31519" spans="11:16">
      <c r="K31519" s="14" t="str">
        <v/>
      </c>
      <c r="L31519" s="14" t="str">
        <v/>
      </c>
      <c r="O31519" s="14" t="str">
        <v/>
      </c>
      <c r="P31519" s="14" t="str">
        <f ca="1"/>
        <v>Low Cap</v>
      </c>
    </row>
    <row r="31520" spans="11:16">
      <c r="K31520" s="14" t="str">
        <v/>
      </c>
      <c r="L31520" s="14" t="str">
        <v/>
      </c>
      <c r="O31520" s="14" t="str">
        <v/>
      </c>
      <c r="P31520" s="14" t="str">
        <f ca="1"/>
        <v>Low Cap</v>
      </c>
    </row>
    <row r="31521" spans="11:16">
      <c r="K31521" s="14" t="str">
        <v/>
      </c>
      <c r="L31521" s="14" t="str">
        <v/>
      </c>
      <c r="O31521" s="14" t="str">
        <v/>
      </c>
      <c r="P31521" s="14" t="str">
        <f ca="1"/>
        <v>Low Cap</v>
      </c>
    </row>
    <row r="31522" spans="11:16">
      <c r="K31522" s="14" t="str">
        <v/>
      </c>
      <c r="L31522" s="14" t="str">
        <v/>
      </c>
      <c r="O31522" s="14" t="str">
        <v/>
      </c>
      <c r="P31522" s="14" t="str">
        <f ca="1"/>
        <v>Low Cap</v>
      </c>
    </row>
    <row r="31523" spans="11:16">
      <c r="K31523" s="14" t="str">
        <v/>
      </c>
      <c r="L31523" s="14" t="str">
        <v/>
      </c>
      <c r="O31523" s="14" t="str">
        <v/>
      </c>
      <c r="P31523" s="14" t="str">
        <f ca="1"/>
        <v>Low Cap</v>
      </c>
    </row>
    <row r="31524" spans="11:16">
      <c r="K31524" s="14" t="str">
        <v/>
      </c>
      <c r="L31524" s="14" t="str">
        <v/>
      </c>
      <c r="O31524" s="14" t="str">
        <v/>
      </c>
      <c r="P31524" s="14" t="str">
        <f ca="1"/>
        <v>Low Cap</v>
      </c>
    </row>
    <row r="31525" spans="11:16">
      <c r="K31525" s="14" t="str">
        <v/>
      </c>
      <c r="L31525" s="14" t="str">
        <v/>
      </c>
      <c r="O31525" s="14" t="str">
        <v/>
      </c>
      <c r="P31525" s="14" t="str">
        <f ca="1"/>
        <v>Low Cap</v>
      </c>
    </row>
    <row r="31526" spans="11:16">
      <c r="K31526" s="14" t="str">
        <v/>
      </c>
      <c r="L31526" s="14" t="str">
        <v/>
      </c>
      <c r="O31526" s="14" t="str">
        <v/>
      </c>
      <c r="P31526" s="14" t="str">
        <f ca="1"/>
        <v>Low Cap</v>
      </c>
    </row>
    <row r="31527" spans="11:16">
      <c r="K31527" s="14" t="str">
        <v/>
      </c>
      <c r="L31527" s="14" t="str">
        <v/>
      </c>
      <c r="O31527" s="14" t="str">
        <v/>
      </c>
      <c r="P31527" s="14" t="str">
        <f ca="1"/>
        <v>Low Cap</v>
      </c>
    </row>
    <row r="31528" spans="11:16">
      <c r="K31528" s="14" t="str">
        <v/>
      </c>
      <c r="L31528" s="14" t="str">
        <v/>
      </c>
      <c r="O31528" s="14" t="str">
        <v/>
      </c>
      <c r="P31528" s="14" t="str">
        <f ca="1"/>
        <v>Low Cap</v>
      </c>
    </row>
    <row r="31529" spans="11:16">
      <c r="K31529" s="14" t="str">
        <v/>
      </c>
      <c r="L31529" s="14" t="str">
        <v/>
      </c>
      <c r="O31529" s="14" t="str">
        <v/>
      </c>
      <c r="P31529" s="14" t="str">
        <f ca="1"/>
        <v>Low Cap</v>
      </c>
    </row>
    <row r="31530" spans="11:16">
      <c r="K31530" s="14" t="str">
        <v/>
      </c>
      <c r="L31530" s="14" t="str">
        <v/>
      </c>
      <c r="O31530" s="14" t="str">
        <v/>
      </c>
      <c r="P31530" s="14" t="str">
        <f ca="1"/>
        <v>Low Cap</v>
      </c>
    </row>
    <row r="31531" spans="11:16">
      <c r="K31531" s="14" t="str">
        <v/>
      </c>
      <c r="L31531" s="14" t="str">
        <v/>
      </c>
      <c r="O31531" s="14" t="str">
        <v/>
      </c>
      <c r="P31531" s="14" t="str">
        <f ca="1"/>
        <v>Low Cap</v>
      </c>
    </row>
    <row r="31532" spans="11:16">
      <c r="K31532" s="14" t="str">
        <v/>
      </c>
      <c r="L31532" s="14" t="str">
        <v/>
      </c>
      <c r="O31532" s="14" t="str">
        <v/>
      </c>
      <c r="P31532" s="14" t="str">
        <f ca="1"/>
        <v>Low Cap</v>
      </c>
    </row>
    <row r="31533" spans="11:16">
      <c r="K31533" s="14" t="str">
        <v/>
      </c>
      <c r="L31533" s="14" t="str">
        <v/>
      </c>
      <c r="O31533" s="14" t="str">
        <v/>
      </c>
      <c r="P31533" s="14" t="str">
        <f ca="1"/>
        <v>Low Cap</v>
      </c>
    </row>
    <row r="31534" spans="11:16">
      <c r="K31534" s="14" t="str">
        <v/>
      </c>
      <c r="L31534" s="14" t="str">
        <v/>
      </c>
      <c r="O31534" s="14" t="str">
        <v/>
      </c>
      <c r="P31534" s="14" t="str">
        <f ca="1"/>
        <v>Low Cap</v>
      </c>
    </row>
    <row r="31535" spans="11:16">
      <c r="K31535" s="14" t="str">
        <v/>
      </c>
      <c r="L31535" s="14" t="str">
        <v/>
      </c>
      <c r="O31535" s="14" t="str">
        <v/>
      </c>
      <c r="P31535" s="14" t="str">
        <f ca="1"/>
        <v>Low Cap</v>
      </c>
    </row>
    <row r="31536" spans="11:16">
      <c r="K31536" s="14" t="str">
        <v/>
      </c>
      <c r="L31536" s="14" t="str">
        <v/>
      </c>
      <c r="O31536" s="14" t="str">
        <v/>
      </c>
      <c r="P31536" s="14" t="str">
        <f ca="1"/>
        <v>Low Cap</v>
      </c>
    </row>
    <row r="31537" spans="11:16">
      <c r="K31537" s="14" t="str">
        <v/>
      </c>
      <c r="L31537" s="14" t="str">
        <v/>
      </c>
      <c r="O31537" s="14" t="str">
        <v/>
      </c>
      <c r="P31537" s="14" t="str">
        <f ca="1"/>
        <v>Low Cap</v>
      </c>
    </row>
    <row r="31538" spans="11:16">
      <c r="K31538" s="14" t="str">
        <v/>
      </c>
      <c r="L31538" s="14" t="str">
        <v/>
      </c>
      <c r="O31538" s="14" t="str">
        <v/>
      </c>
      <c r="P31538" s="14" t="str">
        <f ca="1"/>
        <v>Low Cap</v>
      </c>
    </row>
    <row r="31539" spans="11:16">
      <c r="K31539" s="14" t="str">
        <v/>
      </c>
      <c r="L31539" s="14" t="str">
        <v/>
      </c>
      <c r="O31539" s="14" t="str">
        <v/>
      </c>
      <c r="P31539" s="14" t="str">
        <f ca="1"/>
        <v>Low Cap</v>
      </c>
    </row>
    <row r="31540" spans="11:16">
      <c r="K31540" s="14" t="str">
        <v/>
      </c>
      <c r="L31540" s="14" t="str">
        <v/>
      </c>
      <c r="O31540" s="14" t="str">
        <v/>
      </c>
      <c r="P31540" s="14" t="str">
        <f ca="1"/>
        <v>Low Cap</v>
      </c>
    </row>
    <row r="31541" spans="11:16">
      <c r="K31541" s="14" t="str">
        <v/>
      </c>
      <c r="L31541" s="14" t="str">
        <v/>
      </c>
      <c r="O31541" s="14" t="str">
        <v/>
      </c>
      <c r="P31541" s="14" t="str">
        <f ca="1"/>
        <v>Low Cap</v>
      </c>
    </row>
    <row r="31542" spans="11:16">
      <c r="K31542" s="14" t="str">
        <v/>
      </c>
      <c r="L31542" s="14" t="str">
        <v/>
      </c>
      <c r="O31542" s="14" t="str">
        <v/>
      </c>
      <c r="P31542" s="14" t="str">
        <f ca="1"/>
        <v>Low Cap</v>
      </c>
    </row>
    <row r="31543" spans="11:16">
      <c r="K31543" s="14" t="str">
        <v/>
      </c>
      <c r="L31543" s="14" t="str">
        <v/>
      </c>
      <c r="O31543" s="14" t="str">
        <v/>
      </c>
      <c r="P31543" s="14" t="str">
        <f ca="1"/>
        <v>Low Cap</v>
      </c>
    </row>
    <row r="31544" spans="11:16">
      <c r="K31544" s="14" t="str">
        <v/>
      </c>
      <c r="L31544" s="14" t="str">
        <v/>
      </c>
      <c r="O31544" s="14" t="str">
        <v/>
      </c>
      <c r="P31544" s="14" t="str">
        <f ca="1"/>
        <v>Low Cap</v>
      </c>
    </row>
    <row r="31545" spans="11:16">
      <c r="K31545" s="14" t="str">
        <v/>
      </c>
      <c r="L31545" s="14" t="str">
        <v/>
      </c>
      <c r="O31545" s="14" t="str">
        <v/>
      </c>
      <c r="P31545" s="14" t="str">
        <f ca="1"/>
        <v>Low Cap</v>
      </c>
    </row>
    <row r="31546" spans="11:16">
      <c r="K31546" s="14" t="str">
        <v/>
      </c>
      <c r="L31546" s="14" t="str">
        <v/>
      </c>
      <c r="O31546" s="14" t="str">
        <v/>
      </c>
      <c r="P31546" s="14" t="str">
        <f ca="1"/>
        <v>Low Cap</v>
      </c>
    </row>
    <row r="31547" spans="11:16">
      <c r="K31547" s="14" t="str">
        <v/>
      </c>
      <c r="L31547" s="14" t="str">
        <v/>
      </c>
      <c r="O31547" s="14" t="str">
        <v/>
      </c>
      <c r="P31547" s="14" t="str">
        <f ca="1"/>
        <v>Low Cap</v>
      </c>
    </row>
    <row r="31548" spans="11:16">
      <c r="K31548" s="14" t="str">
        <v/>
      </c>
      <c r="L31548" s="14" t="str">
        <v/>
      </c>
      <c r="O31548" s="14" t="str">
        <v/>
      </c>
      <c r="P31548" s="14" t="str">
        <f ca="1"/>
        <v>Low Cap</v>
      </c>
    </row>
    <row r="31549" spans="11:16">
      <c r="K31549" s="14" t="str">
        <v/>
      </c>
      <c r="L31549" s="14" t="str">
        <v/>
      </c>
      <c r="O31549" s="14" t="str">
        <v/>
      </c>
      <c r="P31549" s="14" t="str">
        <f ca="1"/>
        <v>Low Cap</v>
      </c>
    </row>
    <row r="31550" spans="11:16">
      <c r="K31550" s="14" t="str">
        <v/>
      </c>
      <c r="L31550" s="14" t="str">
        <v/>
      </c>
      <c r="O31550" s="14" t="str">
        <v/>
      </c>
      <c r="P31550" s="14" t="str">
        <f ca="1"/>
        <v>Low Cap</v>
      </c>
    </row>
    <row r="31551" spans="11:16">
      <c r="K31551" s="14" t="str">
        <v/>
      </c>
      <c r="L31551" s="14" t="str">
        <v/>
      </c>
      <c r="O31551" s="14" t="str">
        <v/>
      </c>
      <c r="P31551" s="14" t="str">
        <f ca="1"/>
        <v>Low Cap</v>
      </c>
    </row>
    <row r="31552" spans="11:16">
      <c r="K31552" s="14" t="str">
        <v/>
      </c>
      <c r="L31552" s="14" t="str">
        <v/>
      </c>
      <c r="O31552" s="14" t="str">
        <v/>
      </c>
      <c r="P31552" s="14" t="str">
        <f ca="1"/>
        <v>Low Cap</v>
      </c>
    </row>
    <row r="31553" spans="11:16">
      <c r="K31553" s="14" t="str">
        <v/>
      </c>
      <c r="L31553" s="14" t="str">
        <v/>
      </c>
      <c r="O31553" s="14" t="str">
        <v/>
      </c>
      <c r="P31553" s="14" t="str">
        <f ca="1"/>
        <v>Low Cap</v>
      </c>
    </row>
    <row r="31554" spans="11:16">
      <c r="K31554" s="14" t="str">
        <v/>
      </c>
      <c r="L31554" s="14" t="str">
        <v/>
      </c>
      <c r="O31554" s="14" t="str">
        <v/>
      </c>
      <c r="P31554" s="14" t="str">
        <f ca="1"/>
        <v>Low Cap</v>
      </c>
    </row>
    <row r="31555" spans="11:16">
      <c r="K31555" s="14" t="str">
        <v/>
      </c>
      <c r="L31555" s="14" t="str">
        <v/>
      </c>
      <c r="O31555" s="14" t="str">
        <v/>
      </c>
      <c r="P31555" s="14" t="str">
        <f ca="1"/>
        <v>Low Cap</v>
      </c>
    </row>
    <row r="31556" spans="11:16">
      <c r="K31556" s="14" t="str">
        <v/>
      </c>
      <c r="L31556" s="14" t="str">
        <v/>
      </c>
      <c r="O31556" s="14" t="str">
        <v/>
      </c>
      <c r="P31556" s="14" t="str">
        <f ca="1"/>
        <v>Low Cap</v>
      </c>
    </row>
    <row r="31557" spans="11:16">
      <c r="K31557" s="14" t="str">
        <v/>
      </c>
      <c r="L31557" s="14" t="str">
        <v/>
      </c>
      <c r="O31557" s="14" t="str">
        <v/>
      </c>
      <c r="P31557" s="14" t="str">
        <f ca="1"/>
        <v>Low Cap</v>
      </c>
    </row>
    <row r="31558" spans="11:16">
      <c r="K31558" s="14" t="str">
        <v/>
      </c>
      <c r="L31558" s="14" t="str">
        <v/>
      </c>
      <c r="O31558" s="14" t="str">
        <v/>
      </c>
      <c r="P31558" s="14" t="str">
        <f ca="1"/>
        <v>Low Cap</v>
      </c>
    </row>
    <row r="31559" spans="11:16">
      <c r="K31559" s="14" t="str">
        <v/>
      </c>
      <c r="L31559" s="14" t="str">
        <v/>
      </c>
      <c r="O31559" s="14" t="str">
        <v/>
      </c>
      <c r="P31559" s="14" t="str">
        <f ca="1"/>
        <v>Low Cap</v>
      </c>
    </row>
    <row r="31560" spans="11:16">
      <c r="K31560" s="14" t="str">
        <v/>
      </c>
      <c r="L31560" s="14" t="str">
        <v/>
      </c>
      <c r="O31560" s="14" t="str">
        <v/>
      </c>
      <c r="P31560" s="14" t="str">
        <f ca="1"/>
        <v>Low Cap</v>
      </c>
    </row>
    <row r="31561" spans="11:16">
      <c r="K31561" s="14" t="str">
        <v/>
      </c>
      <c r="L31561" s="14" t="str">
        <v/>
      </c>
      <c r="O31561" s="14" t="str">
        <v/>
      </c>
      <c r="P31561" s="14" t="str">
        <f ca="1"/>
        <v>Low Cap</v>
      </c>
    </row>
    <row r="31562" spans="11:16">
      <c r="K31562" s="14" t="str">
        <v/>
      </c>
      <c r="L31562" s="14" t="str">
        <v/>
      </c>
      <c r="O31562" s="14" t="str">
        <v/>
      </c>
      <c r="P31562" s="14" t="str">
        <f ca="1"/>
        <v>Low Cap</v>
      </c>
    </row>
    <row r="31563" spans="11:16">
      <c r="K31563" s="14" t="str">
        <v/>
      </c>
      <c r="L31563" s="14" t="str">
        <v/>
      </c>
      <c r="O31563" s="14" t="str">
        <v/>
      </c>
      <c r="P31563" s="14" t="str">
        <f ca="1"/>
        <v>Low Cap</v>
      </c>
    </row>
    <row r="31564" spans="11:16">
      <c r="K31564" s="14" t="str">
        <v/>
      </c>
      <c r="L31564" s="14" t="str">
        <v/>
      </c>
      <c r="O31564" s="14" t="str">
        <v/>
      </c>
      <c r="P31564" s="14" t="str">
        <f ca="1"/>
        <v>Low Cap</v>
      </c>
    </row>
    <row r="31565" spans="11:16">
      <c r="K31565" s="14" t="str">
        <v/>
      </c>
      <c r="L31565" s="14" t="str">
        <v/>
      </c>
      <c r="O31565" s="14" t="str">
        <v/>
      </c>
      <c r="P31565" s="14" t="str">
        <f ca="1"/>
        <v>Low Cap</v>
      </c>
    </row>
    <row r="31566" spans="11:16">
      <c r="K31566" s="14" t="str">
        <v/>
      </c>
      <c r="L31566" s="14" t="str">
        <v/>
      </c>
      <c r="O31566" s="14" t="str">
        <v/>
      </c>
      <c r="P31566" s="14" t="str">
        <f ca="1"/>
        <v>Low Cap</v>
      </c>
    </row>
    <row r="31567" spans="11:16">
      <c r="K31567" s="14" t="str">
        <v/>
      </c>
      <c r="L31567" s="14" t="str">
        <v/>
      </c>
      <c r="O31567" s="14" t="str">
        <v/>
      </c>
      <c r="P31567" s="14" t="str">
        <f ca="1"/>
        <v>Low Cap</v>
      </c>
    </row>
    <row r="31568" spans="11:16">
      <c r="K31568" s="14" t="str">
        <v/>
      </c>
      <c r="L31568" s="14" t="str">
        <v/>
      </c>
      <c r="O31568" s="14" t="str">
        <v/>
      </c>
      <c r="P31568" s="14" t="str">
        <f ca="1"/>
        <v>Low Cap</v>
      </c>
    </row>
    <row r="31569" spans="11:16">
      <c r="K31569" s="14" t="str">
        <v/>
      </c>
      <c r="L31569" s="14" t="str">
        <v/>
      </c>
      <c r="O31569" s="14" t="str">
        <v/>
      </c>
      <c r="P31569" s="14" t="str">
        <f ca="1"/>
        <v>Low Cap</v>
      </c>
    </row>
    <row r="31570" spans="11:16">
      <c r="K31570" s="14" t="str">
        <v/>
      </c>
      <c r="L31570" s="14" t="str">
        <v/>
      </c>
      <c r="O31570" s="14" t="str">
        <v/>
      </c>
      <c r="P31570" s="14" t="str">
        <f ca="1"/>
        <v>Low Cap</v>
      </c>
    </row>
    <row r="31571" spans="11:16">
      <c r="K31571" s="14" t="str">
        <v/>
      </c>
      <c r="L31571" s="14" t="str">
        <v/>
      </c>
      <c r="O31571" s="14" t="str">
        <v/>
      </c>
      <c r="P31571" s="14" t="str">
        <f ca="1"/>
        <v>Low Cap</v>
      </c>
    </row>
    <row r="31572" spans="11:16">
      <c r="K31572" s="14" t="str">
        <v/>
      </c>
      <c r="L31572" s="14" t="str">
        <v/>
      </c>
      <c r="O31572" s="14" t="str">
        <v/>
      </c>
      <c r="P31572" s="14" t="str">
        <f ca="1"/>
        <v>Low Cap</v>
      </c>
    </row>
    <row r="31573" spans="11:16">
      <c r="K31573" s="14" t="str">
        <v/>
      </c>
      <c r="L31573" s="14" t="str">
        <v/>
      </c>
      <c r="O31573" s="14" t="str">
        <v/>
      </c>
      <c r="P31573" s="14" t="str">
        <f ca="1"/>
        <v>Low Cap</v>
      </c>
    </row>
    <row r="31574" spans="11:16">
      <c r="K31574" s="14" t="str">
        <v/>
      </c>
      <c r="L31574" s="14" t="str">
        <v/>
      </c>
      <c r="O31574" s="14" t="str">
        <v/>
      </c>
      <c r="P31574" s="14" t="str">
        <f ca="1"/>
        <v>Low Cap</v>
      </c>
    </row>
    <row r="31575" spans="11:16">
      <c r="K31575" s="14" t="str">
        <v/>
      </c>
      <c r="L31575" s="14" t="str">
        <v/>
      </c>
      <c r="O31575" s="14" t="str">
        <v/>
      </c>
      <c r="P31575" s="14" t="str">
        <f ca="1"/>
        <v>Low Cap</v>
      </c>
    </row>
    <row r="31576" spans="11:16">
      <c r="K31576" s="14" t="str">
        <v/>
      </c>
      <c r="L31576" s="14" t="str">
        <v/>
      </c>
      <c r="O31576" s="14" t="str">
        <v/>
      </c>
      <c r="P31576" s="14" t="str">
        <f ca="1"/>
        <v>Low Cap</v>
      </c>
    </row>
    <row r="31577" spans="11:16">
      <c r="K31577" s="14" t="str">
        <v/>
      </c>
      <c r="L31577" s="14" t="str">
        <v/>
      </c>
      <c r="O31577" s="14" t="str">
        <v/>
      </c>
      <c r="P31577" s="14" t="str">
        <f ca="1"/>
        <v>Low Cap</v>
      </c>
    </row>
    <row r="31578" spans="11:16">
      <c r="K31578" s="14" t="str">
        <v/>
      </c>
      <c r="L31578" s="14" t="str">
        <v/>
      </c>
      <c r="O31578" s="14" t="str">
        <v/>
      </c>
      <c r="P31578" s="14" t="str">
        <f ca="1"/>
        <v>Low Cap</v>
      </c>
    </row>
    <row r="31579" spans="11:16">
      <c r="K31579" s="14" t="str">
        <v/>
      </c>
      <c r="L31579" s="14" t="str">
        <v/>
      </c>
      <c r="O31579" s="14" t="str">
        <v/>
      </c>
      <c r="P31579" s="14" t="str">
        <f ca="1"/>
        <v>Low Cap</v>
      </c>
    </row>
    <row r="31580" spans="11:16">
      <c r="K31580" s="14" t="str">
        <v/>
      </c>
      <c r="L31580" s="14" t="str">
        <v/>
      </c>
      <c r="O31580" s="14" t="str">
        <v/>
      </c>
      <c r="P31580" s="14" t="str">
        <f ca="1"/>
        <v>Low Cap</v>
      </c>
    </row>
    <row r="31581" spans="11:16">
      <c r="K31581" s="14" t="str">
        <v/>
      </c>
      <c r="L31581" s="14" t="str">
        <v/>
      </c>
      <c r="O31581" s="14" t="str">
        <v/>
      </c>
      <c r="P31581" s="14" t="str">
        <f ca="1"/>
        <v>Low Cap</v>
      </c>
    </row>
    <row r="31582" spans="11:16">
      <c r="K31582" s="14" t="str">
        <v/>
      </c>
      <c r="L31582" s="14" t="str">
        <v/>
      </c>
      <c r="O31582" s="14" t="str">
        <v/>
      </c>
      <c r="P31582" s="14" t="str">
        <f ca="1"/>
        <v>Low Cap</v>
      </c>
    </row>
    <row r="31583" spans="11:16">
      <c r="K31583" s="14" t="str">
        <v/>
      </c>
      <c r="L31583" s="14" t="str">
        <v/>
      </c>
      <c r="O31583" s="14" t="str">
        <v/>
      </c>
      <c r="P31583" s="14" t="str">
        <f ca="1"/>
        <v>Low Cap</v>
      </c>
    </row>
    <row r="31584" spans="11:16">
      <c r="K31584" s="14" t="str">
        <v/>
      </c>
      <c r="L31584" s="14" t="str">
        <v/>
      </c>
      <c r="O31584" s="14" t="str">
        <v/>
      </c>
      <c r="P31584" s="14" t="str">
        <f ca="1"/>
        <v>Low Cap</v>
      </c>
    </row>
    <row r="31585" spans="11:16">
      <c r="K31585" s="14" t="str">
        <v/>
      </c>
      <c r="L31585" s="14" t="str">
        <v/>
      </c>
      <c r="O31585" s="14" t="str">
        <v/>
      </c>
      <c r="P31585" s="14" t="str">
        <f ca="1"/>
        <v>Low Cap</v>
      </c>
    </row>
    <row r="31586" spans="11:16">
      <c r="K31586" s="14" t="str">
        <v/>
      </c>
      <c r="L31586" s="14" t="str">
        <v/>
      </c>
      <c r="O31586" s="14" t="str">
        <v/>
      </c>
      <c r="P31586" s="14" t="str">
        <f ca="1"/>
        <v>Low Cap</v>
      </c>
    </row>
    <row r="31587" spans="11:16">
      <c r="K31587" s="14" t="str">
        <v/>
      </c>
      <c r="L31587" s="14" t="str">
        <v/>
      </c>
      <c r="O31587" s="14" t="str">
        <v/>
      </c>
      <c r="P31587" s="14" t="str">
        <f ca="1"/>
        <v>Low Cap</v>
      </c>
    </row>
    <row r="31588" spans="11:16">
      <c r="K31588" s="14" t="str">
        <v/>
      </c>
      <c r="L31588" s="14" t="str">
        <v/>
      </c>
      <c r="O31588" s="14" t="str">
        <v/>
      </c>
      <c r="P31588" s="14" t="str">
        <f ca="1"/>
        <v>Low Cap</v>
      </c>
    </row>
    <row r="31589" spans="11:16">
      <c r="K31589" s="14" t="str">
        <v/>
      </c>
      <c r="L31589" s="14" t="str">
        <v/>
      </c>
      <c r="O31589" s="14" t="str">
        <v/>
      </c>
      <c r="P31589" s="14" t="str">
        <f ca="1"/>
        <v>Low Cap</v>
      </c>
    </row>
    <row r="31590" spans="11:16">
      <c r="K31590" s="14" t="str">
        <v/>
      </c>
      <c r="L31590" s="14" t="str">
        <v/>
      </c>
      <c r="O31590" s="14" t="str">
        <v/>
      </c>
      <c r="P31590" s="14" t="str">
        <f ca="1"/>
        <v>Low Cap</v>
      </c>
    </row>
    <row r="31591" spans="11:16">
      <c r="K31591" s="14" t="str">
        <v/>
      </c>
      <c r="L31591" s="14" t="str">
        <v/>
      </c>
      <c r="O31591" s="14" t="str">
        <v/>
      </c>
      <c r="P31591" s="14" t="str">
        <f ca="1"/>
        <v>Low Cap</v>
      </c>
    </row>
    <row r="31592" spans="11:16">
      <c r="K31592" s="14" t="str">
        <v/>
      </c>
      <c r="L31592" s="14" t="str">
        <v/>
      </c>
      <c r="O31592" s="14" t="str">
        <v/>
      </c>
      <c r="P31592" s="14" t="str">
        <f ca="1"/>
        <v>Low Cap</v>
      </c>
    </row>
    <row r="31593" spans="11:16">
      <c r="K31593" s="14" t="str">
        <v/>
      </c>
      <c r="L31593" s="14" t="str">
        <v/>
      </c>
      <c r="O31593" s="14" t="str">
        <v/>
      </c>
      <c r="P31593" s="14" t="str">
        <f ca="1"/>
        <v>Low Cap</v>
      </c>
    </row>
    <row r="31594" spans="11:16">
      <c r="K31594" s="14" t="str">
        <v/>
      </c>
      <c r="L31594" s="14" t="str">
        <v/>
      </c>
      <c r="O31594" s="14" t="str">
        <v/>
      </c>
      <c r="P31594" s="14" t="str">
        <f ca="1"/>
        <v>Low Cap</v>
      </c>
    </row>
    <row r="31595" spans="11:16">
      <c r="K31595" s="14" t="str">
        <v/>
      </c>
      <c r="L31595" s="14" t="str">
        <v/>
      </c>
      <c r="O31595" s="14" t="str">
        <v/>
      </c>
      <c r="P31595" s="14" t="str">
        <f ca="1"/>
        <v>Low Cap</v>
      </c>
    </row>
    <row r="31596" spans="11:16">
      <c r="K31596" s="14" t="str">
        <v/>
      </c>
      <c r="L31596" s="14" t="str">
        <v/>
      </c>
      <c r="O31596" s="14" t="str">
        <v/>
      </c>
      <c r="P31596" s="14" t="str">
        <f ca="1"/>
        <v>Low Cap</v>
      </c>
    </row>
    <row r="31597" spans="11:16">
      <c r="K31597" s="14" t="str">
        <v/>
      </c>
      <c r="L31597" s="14" t="str">
        <v/>
      </c>
      <c r="O31597" s="14" t="str">
        <v/>
      </c>
      <c r="P31597" s="14" t="str">
        <f ca="1"/>
        <v>Low Cap</v>
      </c>
    </row>
    <row r="31598" spans="11:16">
      <c r="K31598" s="14" t="str">
        <v/>
      </c>
      <c r="L31598" s="14" t="str">
        <v/>
      </c>
      <c r="O31598" s="14" t="str">
        <v/>
      </c>
      <c r="P31598" s="14" t="str">
        <f ca="1"/>
        <v>Low Cap</v>
      </c>
    </row>
    <row r="31599" spans="11:16">
      <c r="K31599" s="14" t="str">
        <v/>
      </c>
      <c r="L31599" s="14" t="str">
        <v/>
      </c>
      <c r="O31599" s="14" t="str">
        <v/>
      </c>
      <c r="P31599" s="14" t="str">
        <f ca="1"/>
        <v>Low Cap</v>
      </c>
    </row>
    <row r="31600" spans="11:16">
      <c r="K31600" s="14" t="str">
        <v/>
      </c>
      <c r="L31600" s="14" t="str">
        <v/>
      </c>
      <c r="O31600" s="14" t="str">
        <v/>
      </c>
      <c r="P31600" s="14" t="str">
        <f ca="1"/>
        <v>Low Cap</v>
      </c>
    </row>
    <row r="31601" spans="11:16">
      <c r="K31601" s="14" t="str">
        <v/>
      </c>
      <c r="L31601" s="14" t="str">
        <v/>
      </c>
      <c r="O31601" s="14" t="str">
        <v/>
      </c>
      <c r="P31601" s="14" t="str">
        <f ca="1"/>
        <v>Low Cap</v>
      </c>
    </row>
    <row r="31602" spans="11:16">
      <c r="K31602" s="14" t="str">
        <v/>
      </c>
      <c r="L31602" s="14" t="str">
        <v/>
      </c>
      <c r="O31602" s="14" t="str">
        <v/>
      </c>
      <c r="P31602" s="14" t="str">
        <f ca="1"/>
        <v>Low Cap</v>
      </c>
    </row>
    <row r="31603" spans="11:16">
      <c r="K31603" s="14" t="str">
        <v/>
      </c>
      <c r="L31603" s="14" t="str">
        <v/>
      </c>
      <c r="O31603" s="14" t="str">
        <v/>
      </c>
      <c r="P31603" s="14" t="str">
        <f ca="1"/>
        <v>Low Cap</v>
      </c>
    </row>
    <row r="31604" spans="11:16">
      <c r="K31604" s="14" t="str">
        <v/>
      </c>
      <c r="L31604" s="14" t="str">
        <v/>
      </c>
      <c r="O31604" s="14" t="str">
        <v/>
      </c>
      <c r="P31604" s="14" t="str">
        <f ca="1"/>
        <v>Low Cap</v>
      </c>
    </row>
    <row r="31605" spans="11:16">
      <c r="K31605" s="14" t="str">
        <v/>
      </c>
      <c r="L31605" s="14" t="str">
        <v/>
      </c>
      <c r="O31605" s="14" t="str">
        <v/>
      </c>
      <c r="P31605" s="14" t="str">
        <f ca="1"/>
        <v>Low Cap</v>
      </c>
    </row>
    <row r="31606" spans="11:16">
      <c r="K31606" s="14" t="str">
        <v/>
      </c>
      <c r="L31606" s="14" t="str">
        <v/>
      </c>
      <c r="O31606" s="14" t="str">
        <v/>
      </c>
      <c r="P31606" s="14" t="str">
        <f ca="1"/>
        <v>Low Cap</v>
      </c>
    </row>
    <row r="31607" spans="11:16">
      <c r="K31607" s="14" t="str">
        <v/>
      </c>
      <c r="L31607" s="14" t="str">
        <v/>
      </c>
      <c r="O31607" s="14" t="str">
        <v/>
      </c>
      <c r="P31607" s="14" t="str">
        <f ca="1"/>
        <v>Low Cap</v>
      </c>
    </row>
    <row r="31608" spans="11:16">
      <c r="K31608" s="14" t="str">
        <v/>
      </c>
      <c r="L31608" s="14" t="str">
        <v/>
      </c>
      <c r="O31608" s="14" t="str">
        <v/>
      </c>
      <c r="P31608" s="14" t="str">
        <f ca="1"/>
        <v>Low Cap</v>
      </c>
    </row>
    <row r="31609" spans="11:16">
      <c r="K31609" s="14" t="str">
        <v/>
      </c>
      <c r="L31609" s="14" t="str">
        <v/>
      </c>
      <c r="O31609" s="14" t="str">
        <v/>
      </c>
      <c r="P31609" s="14" t="str">
        <f ca="1"/>
        <v>Low Cap</v>
      </c>
    </row>
    <row r="31610" spans="11:16">
      <c r="K31610" s="14" t="str">
        <v/>
      </c>
      <c r="L31610" s="14" t="str">
        <v/>
      </c>
      <c r="O31610" s="14" t="str">
        <v/>
      </c>
      <c r="P31610" s="14" t="str">
        <f ca="1"/>
        <v>Low Cap</v>
      </c>
    </row>
    <row r="31611" spans="11:16">
      <c r="K31611" s="14" t="str">
        <v/>
      </c>
      <c r="L31611" s="14" t="str">
        <v/>
      </c>
      <c r="O31611" s="14" t="str">
        <v/>
      </c>
      <c r="P31611" s="14" t="str">
        <f ca="1"/>
        <v>Low Cap</v>
      </c>
    </row>
    <row r="31612" spans="11:16">
      <c r="K31612" s="14" t="str">
        <v/>
      </c>
      <c r="L31612" s="14" t="str">
        <v/>
      </c>
      <c r="O31612" s="14" t="str">
        <v/>
      </c>
      <c r="P31612" s="14" t="str">
        <f ca="1"/>
        <v>Low Cap</v>
      </c>
    </row>
    <row r="31613" spans="11:16">
      <c r="K31613" s="14" t="str">
        <v/>
      </c>
      <c r="L31613" s="14" t="str">
        <v/>
      </c>
      <c r="O31613" s="14" t="str">
        <v/>
      </c>
      <c r="P31613" s="14" t="str">
        <f ca="1"/>
        <v>Low Cap</v>
      </c>
    </row>
    <row r="31614" spans="11:16">
      <c r="K31614" s="14" t="str">
        <v/>
      </c>
      <c r="L31614" s="14" t="str">
        <v/>
      </c>
      <c r="O31614" s="14" t="str">
        <v/>
      </c>
      <c r="P31614" s="14" t="str">
        <f ca="1"/>
        <v>Low Cap</v>
      </c>
    </row>
    <row r="31615" spans="11:16">
      <c r="K31615" s="14" t="str">
        <v/>
      </c>
      <c r="L31615" s="14" t="str">
        <v/>
      </c>
      <c r="O31615" s="14" t="str">
        <v/>
      </c>
      <c r="P31615" s="14" t="str">
        <f ca="1"/>
        <v>Low Cap</v>
      </c>
    </row>
    <row r="31616" spans="11:16">
      <c r="K31616" s="14" t="str">
        <v/>
      </c>
      <c r="L31616" s="14" t="str">
        <v/>
      </c>
      <c r="O31616" s="14" t="str">
        <v/>
      </c>
      <c r="P31616" s="14" t="str">
        <f ca="1"/>
        <v>Low Cap</v>
      </c>
    </row>
    <row r="31617" spans="11:16">
      <c r="K31617" s="14" t="str">
        <v/>
      </c>
      <c r="L31617" s="14" t="str">
        <v/>
      </c>
      <c r="O31617" s="14" t="str">
        <v/>
      </c>
      <c r="P31617" s="14" t="str">
        <f ca="1"/>
        <v>Low Cap</v>
      </c>
    </row>
    <row r="31618" spans="11:16">
      <c r="K31618" s="14" t="str">
        <v/>
      </c>
      <c r="L31618" s="14" t="str">
        <v/>
      </c>
      <c r="O31618" s="14" t="str">
        <v/>
      </c>
      <c r="P31618" s="14" t="str">
        <f ca="1"/>
        <v>Low Cap</v>
      </c>
    </row>
    <row r="31619" spans="11:16">
      <c r="K31619" s="14" t="str">
        <v/>
      </c>
      <c r="L31619" s="14" t="str">
        <v/>
      </c>
      <c r="O31619" s="14" t="str">
        <v/>
      </c>
      <c r="P31619" s="14" t="str">
        <f ca="1"/>
        <v>Low Cap</v>
      </c>
    </row>
    <row r="31620" spans="11:16">
      <c r="K31620" s="14" t="str">
        <v/>
      </c>
      <c r="L31620" s="14" t="str">
        <v/>
      </c>
      <c r="O31620" s="14" t="str">
        <v/>
      </c>
      <c r="P31620" s="14" t="str">
        <f ca="1"/>
        <v>Low Cap</v>
      </c>
    </row>
    <row r="31621" spans="11:16">
      <c r="K31621" s="14" t="str">
        <v/>
      </c>
      <c r="L31621" s="14" t="str">
        <v/>
      </c>
      <c r="O31621" s="14" t="str">
        <v/>
      </c>
      <c r="P31621" s="14" t="str">
        <f ca="1"/>
        <v>Low Cap</v>
      </c>
    </row>
    <row r="31622" spans="11:16">
      <c r="K31622" s="14" t="str">
        <v/>
      </c>
      <c r="L31622" s="14" t="str">
        <v/>
      </c>
      <c r="O31622" s="14" t="str">
        <v/>
      </c>
      <c r="P31622" s="14" t="str">
        <f ca="1"/>
        <v>Low Cap</v>
      </c>
    </row>
    <row r="31623" spans="11:16">
      <c r="K31623" s="14" t="str">
        <v/>
      </c>
      <c r="L31623" s="14" t="str">
        <v/>
      </c>
      <c r="O31623" s="14" t="str">
        <v/>
      </c>
      <c r="P31623" s="14" t="str">
        <f ca="1"/>
        <v>Low Cap</v>
      </c>
    </row>
    <row r="31624" spans="11:16">
      <c r="K31624" s="14" t="str">
        <v/>
      </c>
      <c r="L31624" s="14" t="str">
        <v/>
      </c>
      <c r="O31624" s="14" t="str">
        <v/>
      </c>
      <c r="P31624" s="14" t="str">
        <f ca="1"/>
        <v>Low Cap</v>
      </c>
    </row>
    <row r="31625" spans="11:16">
      <c r="K31625" s="14" t="str">
        <v/>
      </c>
      <c r="L31625" s="14" t="str">
        <v/>
      </c>
      <c r="O31625" s="14" t="str">
        <v/>
      </c>
      <c r="P31625" s="14" t="str">
        <f ca="1"/>
        <v>Low Cap</v>
      </c>
    </row>
    <row r="31626" spans="11:16">
      <c r="K31626" s="14" t="str">
        <v/>
      </c>
      <c r="L31626" s="14" t="str">
        <v/>
      </c>
      <c r="O31626" s="14" t="str">
        <v/>
      </c>
      <c r="P31626" s="14" t="str">
        <f ca="1"/>
        <v>Low Cap</v>
      </c>
    </row>
    <row r="31627" spans="11:16">
      <c r="K31627" s="14" t="str">
        <v/>
      </c>
      <c r="L31627" s="14" t="str">
        <v/>
      </c>
      <c r="O31627" s="14" t="str">
        <v/>
      </c>
      <c r="P31627" s="14" t="str">
        <f ca="1"/>
        <v>Low Cap</v>
      </c>
    </row>
    <row r="31628" spans="11:16">
      <c r="K31628" s="14" t="str">
        <v/>
      </c>
      <c r="L31628" s="14" t="str">
        <v/>
      </c>
      <c r="O31628" s="14" t="str">
        <v/>
      </c>
      <c r="P31628" s="14" t="str">
        <f ca="1"/>
        <v>Low Cap</v>
      </c>
    </row>
    <row r="31629" spans="11:16">
      <c r="K31629" s="14" t="str">
        <v/>
      </c>
      <c r="L31629" s="14" t="str">
        <v/>
      </c>
      <c r="O31629" s="14" t="str">
        <v/>
      </c>
      <c r="P31629" s="14" t="str">
        <f ca="1"/>
        <v>Low Cap</v>
      </c>
    </row>
    <row r="31630" spans="11:16">
      <c r="K31630" s="14" t="str">
        <v/>
      </c>
      <c r="L31630" s="14" t="str">
        <v/>
      </c>
      <c r="O31630" s="14" t="str">
        <v/>
      </c>
      <c r="P31630" s="14" t="str">
        <f ca="1"/>
        <v>Low Cap</v>
      </c>
    </row>
    <row r="31631" spans="11:16">
      <c r="K31631" s="14" t="str">
        <v/>
      </c>
      <c r="L31631" s="14" t="str">
        <v/>
      </c>
      <c r="O31631" s="14" t="str">
        <v/>
      </c>
      <c r="P31631" s="14" t="str">
        <f ca="1"/>
        <v>Low Cap</v>
      </c>
    </row>
    <row r="31632" spans="11:16">
      <c r="K31632" s="14" t="str">
        <v/>
      </c>
      <c r="L31632" s="14" t="str">
        <v/>
      </c>
      <c r="O31632" s="14" t="str">
        <v/>
      </c>
      <c r="P31632" s="14" t="str">
        <f ca="1"/>
        <v>Low Cap</v>
      </c>
    </row>
    <row r="31633" spans="11:16">
      <c r="K31633" s="14" t="str">
        <v/>
      </c>
      <c r="L31633" s="14" t="str">
        <v/>
      </c>
      <c r="O31633" s="14" t="str">
        <v/>
      </c>
      <c r="P31633" s="14" t="str">
        <f ca="1"/>
        <v>Low Cap</v>
      </c>
    </row>
    <row r="31634" spans="11:16">
      <c r="K31634" s="14" t="str">
        <v/>
      </c>
      <c r="L31634" s="14" t="str">
        <v/>
      </c>
      <c r="O31634" s="14" t="str">
        <v/>
      </c>
      <c r="P31634" s="14" t="str">
        <f ca="1"/>
        <v>Low Cap</v>
      </c>
    </row>
    <row r="31635" spans="11:16">
      <c r="K31635" s="14" t="str">
        <v/>
      </c>
      <c r="L31635" s="14" t="str">
        <v/>
      </c>
      <c r="O31635" s="14" t="str">
        <v/>
      </c>
      <c r="P31635" s="14" t="str">
        <f ca="1"/>
        <v>Low Cap</v>
      </c>
    </row>
    <row r="31636" spans="11:16">
      <c r="K31636" s="14" t="str">
        <v/>
      </c>
      <c r="L31636" s="14" t="str">
        <v/>
      </c>
      <c r="O31636" s="14" t="str">
        <v/>
      </c>
      <c r="P31636" s="14" t="str">
        <f ca="1"/>
        <v>Low Cap</v>
      </c>
    </row>
    <row r="31637" spans="11:16">
      <c r="K31637" s="14" t="str">
        <v/>
      </c>
      <c r="L31637" s="14" t="str">
        <v/>
      </c>
      <c r="O31637" s="14" t="str">
        <v/>
      </c>
      <c r="P31637" s="14" t="str">
        <f ca="1"/>
        <v>Low Cap</v>
      </c>
    </row>
    <row r="31638" spans="11:16">
      <c r="K31638" s="14" t="str">
        <v/>
      </c>
      <c r="L31638" s="14" t="str">
        <v/>
      </c>
      <c r="O31638" s="14" t="str">
        <v/>
      </c>
      <c r="P31638" s="14" t="str">
        <f ca="1"/>
        <v>Low Cap</v>
      </c>
    </row>
    <row r="31639" spans="11:16">
      <c r="K31639" s="14" t="str">
        <v/>
      </c>
      <c r="L31639" s="14" t="str">
        <v/>
      </c>
      <c r="O31639" s="14" t="str">
        <v/>
      </c>
      <c r="P31639" s="14" t="str">
        <f ca="1"/>
        <v>Low Cap</v>
      </c>
    </row>
    <row r="31640" spans="11:16">
      <c r="K31640" s="14" t="str">
        <v/>
      </c>
      <c r="L31640" s="14" t="str">
        <v/>
      </c>
      <c r="O31640" s="14" t="str">
        <v/>
      </c>
      <c r="P31640" s="14" t="str">
        <f ca="1"/>
        <v>Low Cap</v>
      </c>
    </row>
    <row r="31641" spans="11:16">
      <c r="K31641" s="14" t="str">
        <v/>
      </c>
      <c r="L31641" s="14" t="str">
        <v/>
      </c>
      <c r="O31641" s="14" t="str">
        <v/>
      </c>
      <c r="P31641" s="14" t="str">
        <f ca="1"/>
        <v>Low Cap</v>
      </c>
    </row>
    <row r="31642" spans="11:16">
      <c r="K31642" s="14" t="str">
        <v/>
      </c>
      <c r="L31642" s="14" t="str">
        <v/>
      </c>
      <c r="O31642" s="14" t="str">
        <v/>
      </c>
      <c r="P31642" s="14" t="str">
        <f ca="1"/>
        <v>Low Cap</v>
      </c>
    </row>
    <row r="31643" spans="11:16">
      <c r="K31643" s="14" t="str">
        <v/>
      </c>
      <c r="L31643" s="14" t="str">
        <v/>
      </c>
      <c r="O31643" s="14" t="str">
        <v/>
      </c>
      <c r="P31643" s="14" t="str">
        <f ca="1"/>
        <v>Low Cap</v>
      </c>
    </row>
    <row r="31644" spans="11:16">
      <c r="K31644" s="14" t="str">
        <v/>
      </c>
      <c r="L31644" s="14" t="str">
        <v/>
      </c>
      <c r="O31644" s="14" t="str">
        <v/>
      </c>
      <c r="P31644" s="14" t="str">
        <f ca="1"/>
        <v>Low Cap</v>
      </c>
    </row>
    <row r="31645" spans="11:16">
      <c r="K31645" s="14" t="str">
        <v/>
      </c>
      <c r="L31645" s="14" t="str">
        <v/>
      </c>
      <c r="O31645" s="14" t="str">
        <v/>
      </c>
      <c r="P31645" s="14" t="str">
        <f ca="1"/>
        <v>Low Cap</v>
      </c>
    </row>
    <row r="31646" spans="11:16">
      <c r="K31646" s="14" t="str">
        <v/>
      </c>
      <c r="L31646" s="14" t="str">
        <v/>
      </c>
      <c r="O31646" s="14" t="str">
        <v/>
      </c>
      <c r="P31646" s="14" t="str">
        <f ca="1"/>
        <v>Low Cap</v>
      </c>
    </row>
    <row r="31647" spans="11:16">
      <c r="K31647" s="14" t="str">
        <v/>
      </c>
      <c r="L31647" s="14" t="str">
        <v/>
      </c>
      <c r="O31647" s="14" t="str">
        <v/>
      </c>
      <c r="P31647" s="14" t="str">
        <f ca="1"/>
        <v>Low Cap</v>
      </c>
    </row>
    <row r="31648" spans="11:16">
      <c r="K31648" s="14" t="str">
        <v/>
      </c>
      <c r="L31648" s="14" t="str">
        <v/>
      </c>
      <c r="O31648" s="14" t="str">
        <v/>
      </c>
      <c r="P31648" s="14" t="str">
        <f ca="1"/>
        <v>Low Cap</v>
      </c>
    </row>
    <row r="31649" spans="11:16">
      <c r="K31649" s="14" t="str">
        <v/>
      </c>
      <c r="L31649" s="14" t="str">
        <v/>
      </c>
      <c r="O31649" s="14" t="str">
        <v/>
      </c>
      <c r="P31649" s="14" t="str">
        <f ca="1"/>
        <v>Low Cap</v>
      </c>
    </row>
    <row r="31650" spans="11:16">
      <c r="K31650" s="14" t="str">
        <v/>
      </c>
      <c r="L31650" s="14" t="str">
        <v/>
      </c>
      <c r="O31650" s="14" t="str">
        <v/>
      </c>
      <c r="P31650" s="14" t="str">
        <f ca="1"/>
        <v>Low Cap</v>
      </c>
    </row>
    <row r="31651" spans="11:16">
      <c r="K31651" s="14" t="str">
        <v/>
      </c>
      <c r="L31651" s="14" t="str">
        <v/>
      </c>
      <c r="O31651" s="14" t="str">
        <v/>
      </c>
      <c r="P31651" s="14" t="str">
        <f ca="1"/>
        <v>Low Cap</v>
      </c>
    </row>
    <row r="31652" spans="11:16">
      <c r="K31652" s="14" t="str">
        <v/>
      </c>
      <c r="L31652" s="14" t="str">
        <v/>
      </c>
      <c r="O31652" s="14" t="str">
        <v/>
      </c>
      <c r="P31652" s="14" t="str">
        <f ca="1"/>
        <v>Low Cap</v>
      </c>
    </row>
    <row r="31653" spans="11:16">
      <c r="K31653" s="14" t="str">
        <v/>
      </c>
      <c r="L31653" s="14" t="str">
        <v/>
      </c>
      <c r="O31653" s="14" t="str">
        <v/>
      </c>
      <c r="P31653" s="14" t="str">
        <f ca="1"/>
        <v>Low Cap</v>
      </c>
    </row>
    <row r="31654" spans="11:16">
      <c r="K31654" s="14" t="str">
        <v/>
      </c>
      <c r="L31654" s="14" t="str">
        <v/>
      </c>
      <c r="O31654" s="14" t="str">
        <v/>
      </c>
      <c r="P31654" s="14" t="str">
        <f ca="1"/>
        <v>Low Cap</v>
      </c>
    </row>
    <row r="31655" spans="11:16">
      <c r="K31655" s="14" t="str">
        <v/>
      </c>
      <c r="L31655" s="14" t="str">
        <v/>
      </c>
      <c r="O31655" s="14" t="str">
        <v/>
      </c>
      <c r="P31655" s="14" t="str">
        <f ca="1"/>
        <v>Low Cap</v>
      </c>
    </row>
    <row r="31656" spans="11:16">
      <c r="K31656" s="14" t="str">
        <v/>
      </c>
      <c r="L31656" s="14" t="str">
        <v/>
      </c>
      <c r="O31656" s="14" t="str">
        <v/>
      </c>
      <c r="P31656" s="14" t="str">
        <f ca="1"/>
        <v>Low Cap</v>
      </c>
    </row>
    <row r="31657" spans="11:16">
      <c r="K31657" s="14" t="str">
        <v/>
      </c>
      <c r="L31657" s="14" t="str">
        <v/>
      </c>
      <c r="O31657" s="14" t="str">
        <v/>
      </c>
      <c r="P31657" s="14" t="str">
        <f ca="1"/>
        <v>Low Cap</v>
      </c>
    </row>
    <row r="31658" spans="11:16">
      <c r="K31658" s="14" t="str">
        <v/>
      </c>
      <c r="L31658" s="14" t="str">
        <v/>
      </c>
      <c r="O31658" s="14" t="str">
        <v/>
      </c>
      <c r="P31658" s="14" t="str">
        <f ca="1"/>
        <v>Low Cap</v>
      </c>
    </row>
    <row r="31659" spans="11:16">
      <c r="K31659" s="14" t="str">
        <v/>
      </c>
      <c r="L31659" s="14" t="str">
        <v/>
      </c>
      <c r="O31659" s="14" t="str">
        <v/>
      </c>
      <c r="P31659" s="14" t="str">
        <f ca="1"/>
        <v>Low Cap</v>
      </c>
    </row>
    <row r="31660" spans="11:16">
      <c r="K31660" s="14" t="str">
        <v/>
      </c>
      <c r="L31660" s="14" t="str">
        <v/>
      </c>
      <c r="O31660" s="14" t="str">
        <v/>
      </c>
      <c r="P31660" s="14" t="str">
        <f ca="1"/>
        <v>Low Cap</v>
      </c>
    </row>
    <row r="31661" spans="11:16">
      <c r="K31661" s="14" t="str">
        <v/>
      </c>
      <c r="L31661" s="14" t="str">
        <v/>
      </c>
      <c r="O31661" s="14" t="str">
        <v/>
      </c>
      <c r="P31661" s="14" t="str">
        <f ca="1"/>
        <v>Low Cap</v>
      </c>
    </row>
    <row r="31662" spans="11:16">
      <c r="K31662" s="14" t="str">
        <v/>
      </c>
      <c r="L31662" s="14" t="str">
        <v/>
      </c>
      <c r="O31662" s="14" t="str">
        <v/>
      </c>
      <c r="P31662" s="14" t="str">
        <f ca="1"/>
        <v>Low Cap</v>
      </c>
    </row>
    <row r="31663" spans="11:16">
      <c r="K31663" s="14" t="str">
        <v/>
      </c>
      <c r="L31663" s="14" t="str">
        <v/>
      </c>
      <c r="O31663" s="14" t="str">
        <v/>
      </c>
      <c r="P31663" s="14" t="str">
        <f ca="1"/>
        <v>Low Cap</v>
      </c>
    </row>
    <row r="31664" spans="11:16">
      <c r="K31664" s="14" t="str">
        <v/>
      </c>
      <c r="L31664" s="14" t="str">
        <v/>
      </c>
      <c r="O31664" s="14" t="str">
        <v/>
      </c>
      <c r="P31664" s="14" t="str">
        <f ca="1"/>
        <v>Low Cap</v>
      </c>
    </row>
    <row r="31665" spans="11:16">
      <c r="K31665" s="14" t="str">
        <v/>
      </c>
      <c r="L31665" s="14" t="str">
        <v/>
      </c>
      <c r="O31665" s="14" t="str">
        <v/>
      </c>
      <c r="P31665" s="14" t="str">
        <f ca="1"/>
        <v>Low Cap</v>
      </c>
    </row>
    <row r="31666" spans="11:16">
      <c r="K31666" s="14" t="str">
        <v/>
      </c>
      <c r="L31666" s="14" t="str">
        <v/>
      </c>
      <c r="O31666" s="14" t="str">
        <v/>
      </c>
      <c r="P31666" s="14" t="str">
        <f ca="1"/>
        <v>Low Cap</v>
      </c>
    </row>
    <row r="31667" spans="11:16">
      <c r="K31667" s="14" t="str">
        <v/>
      </c>
      <c r="L31667" s="14" t="str">
        <v/>
      </c>
      <c r="O31667" s="14" t="str">
        <v/>
      </c>
      <c r="P31667" s="14" t="str">
        <f ca="1"/>
        <v>Low Cap</v>
      </c>
    </row>
    <row r="31668" spans="11:16">
      <c r="K31668" s="14" t="str">
        <v/>
      </c>
      <c r="L31668" s="14" t="str">
        <v/>
      </c>
      <c r="O31668" s="14" t="str">
        <v/>
      </c>
      <c r="P31668" s="14" t="str">
        <f ca="1"/>
        <v>Low Cap</v>
      </c>
    </row>
    <row r="31669" spans="11:16">
      <c r="K31669" s="14" t="str">
        <v/>
      </c>
      <c r="L31669" s="14" t="str">
        <v/>
      </c>
      <c r="O31669" s="14" t="str">
        <v/>
      </c>
      <c r="P31669" s="14" t="str">
        <f ca="1"/>
        <v>Low Cap</v>
      </c>
    </row>
    <row r="31670" spans="11:16">
      <c r="K31670" s="14" t="str">
        <v/>
      </c>
      <c r="L31670" s="14" t="str">
        <v/>
      </c>
      <c r="O31670" s="14" t="str">
        <v/>
      </c>
      <c r="P31670" s="14" t="str">
        <f ca="1"/>
        <v>Low Cap</v>
      </c>
    </row>
    <row r="31671" spans="11:16">
      <c r="K31671" s="14" t="str">
        <v/>
      </c>
      <c r="L31671" s="14" t="str">
        <v/>
      </c>
      <c r="O31671" s="14" t="str">
        <v/>
      </c>
      <c r="P31671" s="14" t="str">
        <f ca="1"/>
        <v>Low Cap</v>
      </c>
    </row>
    <row r="31672" spans="11:16">
      <c r="K31672" s="14" t="str">
        <v/>
      </c>
      <c r="L31672" s="14" t="str">
        <v/>
      </c>
      <c r="O31672" s="14" t="str">
        <v/>
      </c>
      <c r="P31672" s="14" t="str">
        <f ca="1"/>
        <v>Low Cap</v>
      </c>
    </row>
    <row r="31673" spans="11:16">
      <c r="K31673" s="14" t="str">
        <v/>
      </c>
      <c r="L31673" s="14" t="str">
        <v/>
      </c>
      <c r="O31673" s="14" t="str">
        <v/>
      </c>
      <c r="P31673" s="14" t="str">
        <f ca="1"/>
        <v>Low Cap</v>
      </c>
    </row>
    <row r="31674" spans="11:16">
      <c r="K31674" s="14" t="str">
        <v/>
      </c>
      <c r="L31674" s="14" t="str">
        <v/>
      </c>
      <c r="O31674" s="14" t="str">
        <v/>
      </c>
      <c r="P31674" s="14" t="str">
        <f ca="1"/>
        <v>Low Cap</v>
      </c>
    </row>
    <row r="31675" spans="11:16">
      <c r="K31675" s="14" t="str">
        <v/>
      </c>
      <c r="L31675" s="14" t="str">
        <v/>
      </c>
      <c r="O31675" s="14" t="str">
        <v/>
      </c>
      <c r="P31675" s="14" t="str">
        <f ca="1"/>
        <v>Low Cap</v>
      </c>
    </row>
    <row r="31676" spans="11:16">
      <c r="K31676" s="14" t="str">
        <v/>
      </c>
      <c r="L31676" s="14" t="str">
        <v/>
      </c>
      <c r="O31676" s="14" t="str">
        <v/>
      </c>
      <c r="P31676" s="14" t="str">
        <f ca="1"/>
        <v>Low Cap</v>
      </c>
    </row>
    <row r="31677" spans="11:16">
      <c r="K31677" s="14" t="str">
        <v/>
      </c>
      <c r="L31677" s="14" t="str">
        <v/>
      </c>
      <c r="O31677" s="14" t="str">
        <v/>
      </c>
      <c r="P31677" s="14" t="str">
        <f ca="1"/>
        <v>Low Cap</v>
      </c>
    </row>
    <row r="31678" spans="11:16">
      <c r="K31678" s="14" t="str">
        <v/>
      </c>
      <c r="L31678" s="14" t="str">
        <v/>
      </c>
      <c r="O31678" s="14" t="str">
        <v/>
      </c>
      <c r="P31678" s="14" t="str">
        <f ca="1"/>
        <v>Low Cap</v>
      </c>
    </row>
    <row r="31679" spans="11:16">
      <c r="K31679" s="14" t="str">
        <v/>
      </c>
      <c r="L31679" s="14" t="str">
        <v/>
      </c>
      <c r="O31679" s="14" t="str">
        <v/>
      </c>
      <c r="P31679" s="14" t="str">
        <f ca="1"/>
        <v>Low Cap</v>
      </c>
    </row>
    <row r="31680" spans="11:16">
      <c r="K31680" s="14" t="str">
        <v/>
      </c>
      <c r="L31680" s="14" t="str">
        <v/>
      </c>
      <c r="O31680" s="14" t="str">
        <v/>
      </c>
      <c r="P31680" s="14" t="str">
        <f ca="1"/>
        <v>Low Cap</v>
      </c>
    </row>
    <row r="31681" spans="11:16">
      <c r="K31681" s="14" t="str">
        <v/>
      </c>
      <c r="L31681" s="14" t="str">
        <v/>
      </c>
      <c r="O31681" s="14" t="str">
        <v/>
      </c>
      <c r="P31681" s="14" t="str">
        <f ca="1"/>
        <v>Low Cap</v>
      </c>
    </row>
    <row r="31682" spans="11:16">
      <c r="K31682" s="14" t="str">
        <v/>
      </c>
      <c r="L31682" s="14" t="str">
        <v/>
      </c>
      <c r="O31682" s="14" t="str">
        <v/>
      </c>
      <c r="P31682" s="14" t="str">
        <f ca="1"/>
        <v>Low Cap</v>
      </c>
    </row>
    <row r="31683" spans="11:16">
      <c r="K31683" s="14" t="str">
        <v/>
      </c>
      <c r="L31683" s="14" t="str">
        <v/>
      </c>
      <c r="O31683" s="14" t="str">
        <v/>
      </c>
      <c r="P31683" s="14" t="str">
        <f ca="1"/>
        <v>Low Cap</v>
      </c>
    </row>
    <row r="31684" spans="11:16">
      <c r="K31684" s="14" t="str">
        <v/>
      </c>
      <c r="L31684" s="14" t="str">
        <v/>
      </c>
      <c r="O31684" s="14" t="str">
        <v/>
      </c>
      <c r="P31684" s="14" t="str">
        <f ca="1"/>
        <v>Low Cap</v>
      </c>
    </row>
    <row r="31685" spans="11:16">
      <c r="K31685" s="14" t="str">
        <v/>
      </c>
      <c r="L31685" s="14" t="str">
        <v/>
      </c>
      <c r="O31685" s="14" t="str">
        <v/>
      </c>
      <c r="P31685" s="14" t="str">
        <f ca="1"/>
        <v>Low Cap</v>
      </c>
    </row>
    <row r="31686" spans="11:16">
      <c r="K31686" s="14" t="str">
        <v/>
      </c>
      <c r="L31686" s="14" t="str">
        <v/>
      </c>
      <c r="O31686" s="14" t="str">
        <v/>
      </c>
      <c r="P31686" s="14" t="str">
        <f ca="1"/>
        <v>Low Cap</v>
      </c>
    </row>
    <row r="31687" spans="11:16">
      <c r="K31687" s="14" t="str">
        <v/>
      </c>
      <c r="L31687" s="14" t="str">
        <v/>
      </c>
      <c r="O31687" s="14" t="str">
        <v/>
      </c>
      <c r="P31687" s="14" t="str">
        <f ca="1"/>
        <v>Low Cap</v>
      </c>
    </row>
    <row r="31688" spans="11:16">
      <c r="K31688" s="14" t="str">
        <v/>
      </c>
      <c r="L31688" s="14" t="str">
        <v/>
      </c>
      <c r="O31688" s="14" t="str">
        <v/>
      </c>
      <c r="P31688" s="14" t="str">
        <f ca="1"/>
        <v>Low Cap</v>
      </c>
    </row>
    <row r="31689" spans="11:16">
      <c r="K31689" s="14" t="str">
        <v/>
      </c>
      <c r="L31689" s="14" t="str">
        <v/>
      </c>
      <c r="O31689" s="14" t="str">
        <v/>
      </c>
      <c r="P31689" s="14" t="str">
        <f ca="1"/>
        <v>Low Cap</v>
      </c>
    </row>
    <row r="31690" spans="11:16">
      <c r="K31690" s="14" t="str">
        <v/>
      </c>
      <c r="L31690" s="14" t="str">
        <v/>
      </c>
      <c r="O31690" s="14" t="str">
        <v/>
      </c>
      <c r="P31690" s="14" t="str">
        <f ca="1"/>
        <v>Low Cap</v>
      </c>
    </row>
    <row r="31691" spans="11:16">
      <c r="K31691" s="14" t="str">
        <v/>
      </c>
      <c r="L31691" s="14" t="str">
        <v/>
      </c>
      <c r="O31691" s="14" t="str">
        <v/>
      </c>
      <c r="P31691" s="14" t="str">
        <f ca="1"/>
        <v>Low Cap</v>
      </c>
    </row>
    <row r="31692" spans="11:16">
      <c r="K31692" s="14" t="str">
        <v/>
      </c>
      <c r="L31692" s="14" t="str">
        <v/>
      </c>
      <c r="O31692" s="14" t="str">
        <v/>
      </c>
      <c r="P31692" s="14" t="str">
        <f ca="1"/>
        <v>Low Cap</v>
      </c>
    </row>
    <row r="31693" spans="11:16">
      <c r="K31693" s="14" t="str">
        <v/>
      </c>
      <c r="L31693" s="14" t="str">
        <v/>
      </c>
      <c r="O31693" s="14" t="str">
        <v/>
      </c>
      <c r="P31693" s="14" t="str">
        <f ca="1"/>
        <v>Low Cap</v>
      </c>
    </row>
    <row r="31694" spans="11:16">
      <c r="K31694" s="14" t="str">
        <v/>
      </c>
      <c r="L31694" s="14" t="str">
        <v/>
      </c>
      <c r="O31694" s="14" t="str">
        <v/>
      </c>
      <c r="P31694" s="14" t="str">
        <f ca="1"/>
        <v>Low Cap</v>
      </c>
    </row>
    <row r="31695" spans="11:16">
      <c r="K31695" s="14" t="str">
        <v/>
      </c>
      <c r="L31695" s="14" t="str">
        <v/>
      </c>
      <c r="O31695" s="14" t="str">
        <v/>
      </c>
      <c r="P31695" s="14" t="str">
        <f ca="1"/>
        <v>Low Cap</v>
      </c>
    </row>
    <row r="31696" spans="11:16">
      <c r="K31696" s="14" t="str">
        <v/>
      </c>
      <c r="L31696" s="14" t="str">
        <v/>
      </c>
      <c r="O31696" s="14" t="str">
        <v/>
      </c>
      <c r="P31696" s="14" t="str">
        <f ca="1"/>
        <v>Low Cap</v>
      </c>
    </row>
    <row r="31697" spans="11:16">
      <c r="K31697" s="14" t="str">
        <v/>
      </c>
      <c r="L31697" s="14" t="str">
        <v/>
      </c>
      <c r="O31697" s="14" t="str">
        <v/>
      </c>
      <c r="P31697" s="14" t="str">
        <f ca="1"/>
        <v>Low Cap</v>
      </c>
    </row>
    <row r="31698" spans="11:16">
      <c r="K31698" s="14" t="str">
        <v/>
      </c>
      <c r="L31698" s="14" t="str">
        <v/>
      </c>
      <c r="O31698" s="14" t="str">
        <v/>
      </c>
      <c r="P31698" s="14" t="str">
        <f ca="1"/>
        <v>Low Cap</v>
      </c>
    </row>
    <row r="31699" spans="11:16">
      <c r="K31699" s="14" t="str">
        <v/>
      </c>
      <c r="L31699" s="14" t="str">
        <v/>
      </c>
      <c r="O31699" s="14" t="str">
        <v/>
      </c>
      <c r="P31699" s="14" t="str">
        <f ca="1"/>
        <v>Low Cap</v>
      </c>
    </row>
    <row r="31700" spans="11:16">
      <c r="K31700" s="14" t="str">
        <v/>
      </c>
      <c r="L31700" s="14" t="str">
        <v/>
      </c>
      <c r="O31700" s="14" t="str">
        <v/>
      </c>
      <c r="P31700" s="14" t="str">
        <f ca="1"/>
        <v>Low Cap</v>
      </c>
    </row>
    <row r="31701" spans="11:16">
      <c r="K31701" s="14" t="str">
        <v/>
      </c>
      <c r="L31701" s="14" t="str">
        <v/>
      </c>
      <c r="O31701" s="14" t="str">
        <v/>
      </c>
      <c r="P31701" s="14" t="str">
        <f ca="1"/>
        <v>Low Cap</v>
      </c>
    </row>
    <row r="31702" spans="11:16">
      <c r="K31702" s="14" t="str">
        <v/>
      </c>
      <c r="L31702" s="14" t="str">
        <v/>
      </c>
      <c r="O31702" s="14" t="str">
        <v/>
      </c>
      <c r="P31702" s="14" t="str">
        <f ca="1"/>
        <v>Low Cap</v>
      </c>
    </row>
    <row r="31703" spans="11:16">
      <c r="K31703" s="14" t="str">
        <v/>
      </c>
      <c r="L31703" s="14" t="str">
        <v/>
      </c>
      <c r="O31703" s="14" t="str">
        <v/>
      </c>
      <c r="P31703" s="14" t="str">
        <f ca="1"/>
        <v>Low Cap</v>
      </c>
    </row>
    <row r="31704" spans="11:16">
      <c r="K31704" s="14" t="str">
        <v/>
      </c>
      <c r="L31704" s="14" t="str">
        <v/>
      </c>
      <c r="O31704" s="14" t="str">
        <v/>
      </c>
      <c r="P31704" s="14" t="str">
        <f ca="1"/>
        <v>Low Cap</v>
      </c>
    </row>
    <row r="31705" spans="11:16">
      <c r="K31705" s="14" t="str">
        <v/>
      </c>
      <c r="L31705" s="14" t="str">
        <v/>
      </c>
      <c r="O31705" s="14" t="str">
        <v/>
      </c>
      <c r="P31705" s="14" t="str">
        <f ca="1"/>
        <v>Low Cap</v>
      </c>
    </row>
    <row r="31706" spans="11:16">
      <c r="K31706" s="14" t="str">
        <v/>
      </c>
      <c r="L31706" s="14" t="str">
        <v/>
      </c>
      <c r="O31706" s="14" t="str">
        <v/>
      </c>
      <c r="P31706" s="14" t="str">
        <f ca="1"/>
        <v>Low Cap</v>
      </c>
    </row>
    <row r="31707" spans="11:16">
      <c r="K31707" s="14" t="str">
        <v/>
      </c>
      <c r="L31707" s="14" t="str">
        <v/>
      </c>
      <c r="O31707" s="14" t="str">
        <v/>
      </c>
      <c r="P31707" s="14" t="str">
        <f ca="1"/>
        <v>Low Cap</v>
      </c>
    </row>
    <row r="31708" spans="11:16">
      <c r="K31708" s="14" t="str">
        <v/>
      </c>
      <c r="L31708" s="14" t="str">
        <v/>
      </c>
      <c r="O31708" s="14" t="str">
        <v/>
      </c>
      <c r="P31708" s="14" t="str">
        <f ca="1"/>
        <v>Low Cap</v>
      </c>
    </row>
    <row r="31709" spans="11:16">
      <c r="K31709" s="14" t="str">
        <v/>
      </c>
      <c r="L31709" s="14" t="str">
        <v/>
      </c>
      <c r="O31709" s="14" t="str">
        <v/>
      </c>
      <c r="P31709" s="14" t="str">
        <f ca="1"/>
        <v>Low Cap</v>
      </c>
    </row>
    <row r="31710" spans="11:16">
      <c r="K31710" s="14" t="str">
        <v/>
      </c>
      <c r="L31710" s="14" t="str">
        <v/>
      </c>
      <c r="O31710" s="14" t="str">
        <v/>
      </c>
      <c r="P31710" s="14" t="str">
        <f ca="1"/>
        <v>Low Cap</v>
      </c>
    </row>
    <row r="31711" spans="11:16">
      <c r="K31711" s="14" t="str">
        <v/>
      </c>
      <c r="L31711" s="14" t="str">
        <v/>
      </c>
      <c r="O31711" s="14" t="str">
        <v/>
      </c>
      <c r="P31711" s="14" t="str">
        <f ca="1"/>
        <v>Low Cap</v>
      </c>
    </row>
    <row r="31712" spans="11:16">
      <c r="K31712" s="14" t="str">
        <v/>
      </c>
      <c r="L31712" s="14" t="str">
        <v/>
      </c>
      <c r="O31712" s="14" t="str">
        <v/>
      </c>
      <c r="P31712" s="14" t="str">
        <f ca="1"/>
        <v>Low Cap</v>
      </c>
    </row>
    <row r="31713" spans="11:16">
      <c r="K31713" s="14" t="str">
        <v/>
      </c>
      <c r="L31713" s="14" t="str">
        <v/>
      </c>
      <c r="O31713" s="14" t="str">
        <v/>
      </c>
      <c r="P31713" s="14" t="str">
        <f ca="1"/>
        <v>Low Cap</v>
      </c>
    </row>
    <row r="31714" spans="11:16">
      <c r="K31714" s="14" t="str">
        <v/>
      </c>
      <c r="L31714" s="14" t="str">
        <v/>
      </c>
      <c r="O31714" s="14" t="str">
        <v/>
      </c>
      <c r="P31714" s="14" t="str">
        <f ca="1"/>
        <v>Low Cap</v>
      </c>
    </row>
    <row r="31715" spans="11:16">
      <c r="K31715" s="14" t="str">
        <v/>
      </c>
      <c r="L31715" s="14" t="str">
        <v/>
      </c>
      <c r="O31715" s="14" t="str">
        <v/>
      </c>
      <c r="P31715" s="14" t="str">
        <f ca="1"/>
        <v>Low Cap</v>
      </c>
    </row>
    <row r="31716" spans="11:16">
      <c r="K31716" s="14" t="str">
        <v/>
      </c>
      <c r="L31716" s="14" t="str">
        <v/>
      </c>
      <c r="O31716" s="14" t="str">
        <v/>
      </c>
      <c r="P31716" s="14" t="str">
        <f ca="1"/>
        <v>Low Cap</v>
      </c>
    </row>
    <row r="31717" spans="11:16">
      <c r="K31717" s="14" t="str">
        <v/>
      </c>
      <c r="L31717" s="14" t="str">
        <v/>
      </c>
      <c r="O31717" s="14" t="str">
        <v/>
      </c>
      <c r="P31717" s="14" t="str">
        <f ca="1"/>
        <v>Low Cap</v>
      </c>
    </row>
    <row r="31718" spans="11:16">
      <c r="K31718" s="14" t="str">
        <v/>
      </c>
      <c r="L31718" s="14" t="str">
        <v/>
      </c>
      <c r="O31718" s="14" t="str">
        <v/>
      </c>
      <c r="P31718" s="14" t="str">
        <f ca="1"/>
        <v>Low Cap</v>
      </c>
    </row>
    <row r="31719" spans="11:16">
      <c r="K31719" s="14" t="str">
        <v/>
      </c>
      <c r="L31719" s="14" t="str">
        <v/>
      </c>
      <c r="O31719" s="14" t="str">
        <v/>
      </c>
      <c r="P31719" s="14" t="str">
        <f ca="1"/>
        <v>Low Cap</v>
      </c>
    </row>
    <row r="31720" spans="11:16">
      <c r="K31720" s="14" t="str">
        <v/>
      </c>
      <c r="L31720" s="14" t="str">
        <v/>
      </c>
      <c r="O31720" s="14" t="str">
        <v/>
      </c>
      <c r="P31720" s="14" t="str">
        <f ca="1"/>
        <v>Low Cap</v>
      </c>
    </row>
    <row r="31721" spans="11:16">
      <c r="K31721" s="14" t="str">
        <v/>
      </c>
      <c r="L31721" s="14" t="str">
        <v/>
      </c>
      <c r="O31721" s="14" t="str">
        <v/>
      </c>
      <c r="P31721" s="14" t="str">
        <f ca="1"/>
        <v>Low Cap</v>
      </c>
    </row>
    <row r="31722" spans="11:16">
      <c r="K31722" s="14" t="str">
        <v/>
      </c>
      <c r="L31722" s="14" t="str">
        <v/>
      </c>
      <c r="O31722" s="14" t="str">
        <v/>
      </c>
      <c r="P31722" s="14" t="str">
        <f ca="1"/>
        <v>Low Cap</v>
      </c>
    </row>
    <row r="31723" spans="11:16">
      <c r="K31723" s="14" t="str">
        <v/>
      </c>
      <c r="L31723" s="14" t="str">
        <v/>
      </c>
      <c r="O31723" s="14" t="str">
        <v/>
      </c>
      <c r="P31723" s="14" t="str">
        <f ca="1"/>
        <v>Low Cap</v>
      </c>
    </row>
    <row r="31724" spans="11:16">
      <c r="K31724" s="14" t="str">
        <v/>
      </c>
      <c r="L31724" s="14" t="str">
        <v/>
      </c>
      <c r="O31724" s="14" t="str">
        <v/>
      </c>
      <c r="P31724" s="14" t="str">
        <f ca="1"/>
        <v>Low Cap</v>
      </c>
    </row>
    <row r="31725" spans="11:16">
      <c r="K31725" s="14" t="str">
        <v/>
      </c>
      <c r="L31725" s="14" t="str">
        <v/>
      </c>
      <c r="O31725" s="14" t="str">
        <v/>
      </c>
      <c r="P31725" s="14" t="str">
        <f ca="1"/>
        <v>Low Cap</v>
      </c>
    </row>
    <row r="31726" spans="11:16">
      <c r="K31726" s="14" t="str">
        <v/>
      </c>
      <c r="L31726" s="14" t="str">
        <v/>
      </c>
      <c r="O31726" s="14" t="str">
        <v/>
      </c>
      <c r="P31726" s="14" t="str">
        <f ca="1"/>
        <v>Low Cap</v>
      </c>
    </row>
    <row r="31727" spans="11:16">
      <c r="K31727" s="14" t="str">
        <v/>
      </c>
      <c r="L31727" s="14" t="str">
        <v/>
      </c>
      <c r="O31727" s="14" t="str">
        <v/>
      </c>
      <c r="P31727" s="14" t="str">
        <f ca="1"/>
        <v>Low Cap</v>
      </c>
    </row>
    <row r="31728" spans="11:16">
      <c r="K31728" s="14" t="str">
        <v/>
      </c>
      <c r="L31728" s="14" t="str">
        <v/>
      </c>
      <c r="O31728" s="14" t="str">
        <v/>
      </c>
      <c r="P31728" s="14" t="str">
        <f ca="1"/>
        <v>Low Cap</v>
      </c>
    </row>
    <row r="31729" spans="11:16">
      <c r="K31729" s="14" t="str">
        <v/>
      </c>
      <c r="L31729" s="14" t="str">
        <v/>
      </c>
      <c r="O31729" s="14" t="str">
        <v/>
      </c>
      <c r="P31729" s="14" t="str">
        <f ca="1"/>
        <v>Low Cap</v>
      </c>
    </row>
    <row r="31730" spans="11:16">
      <c r="K31730" s="14" t="str">
        <v/>
      </c>
      <c r="L31730" s="14" t="str">
        <v/>
      </c>
      <c r="O31730" s="14" t="str">
        <v/>
      </c>
      <c r="P31730" s="14" t="str">
        <f ca="1"/>
        <v>Low Cap</v>
      </c>
    </row>
    <row r="31731" spans="11:16">
      <c r="K31731" s="14" t="str">
        <v/>
      </c>
      <c r="L31731" s="14" t="str">
        <v/>
      </c>
      <c r="O31731" s="14" t="str">
        <v/>
      </c>
      <c r="P31731" s="14" t="str">
        <f ca="1"/>
        <v>Low Cap</v>
      </c>
    </row>
    <row r="31732" spans="11:16">
      <c r="K31732" s="14" t="str">
        <v/>
      </c>
      <c r="L31732" s="14" t="str">
        <v/>
      </c>
      <c r="O31732" s="14" t="str">
        <v/>
      </c>
      <c r="P31732" s="14" t="str">
        <f ca="1"/>
        <v>Low Cap</v>
      </c>
    </row>
    <row r="31733" spans="11:16">
      <c r="K31733" s="14" t="str">
        <v/>
      </c>
      <c r="L31733" s="14" t="str">
        <v/>
      </c>
      <c r="O31733" s="14" t="str">
        <v/>
      </c>
      <c r="P31733" s="14" t="str">
        <f ca="1"/>
        <v>Low Cap</v>
      </c>
    </row>
    <row r="31734" spans="11:16">
      <c r="K31734" s="14" t="str">
        <v/>
      </c>
      <c r="L31734" s="14" t="str">
        <v/>
      </c>
      <c r="O31734" s="14" t="str">
        <v/>
      </c>
      <c r="P31734" s="14" t="str">
        <f ca="1"/>
        <v>Low Cap</v>
      </c>
    </row>
    <row r="31735" spans="11:16">
      <c r="K31735" s="14" t="str">
        <v/>
      </c>
      <c r="L31735" s="14" t="str">
        <v/>
      </c>
      <c r="O31735" s="14" t="str">
        <v/>
      </c>
      <c r="P31735" s="14" t="str">
        <f ca="1"/>
        <v>Low Cap</v>
      </c>
    </row>
    <row r="31736" spans="11:16">
      <c r="K31736" s="14" t="str">
        <v/>
      </c>
      <c r="L31736" s="14" t="str">
        <v/>
      </c>
      <c r="O31736" s="14" t="str">
        <v/>
      </c>
      <c r="P31736" s="14" t="str">
        <f ca="1"/>
        <v>Low Cap</v>
      </c>
    </row>
    <row r="31737" spans="11:16">
      <c r="K31737" s="14" t="str">
        <v/>
      </c>
      <c r="L31737" s="14" t="str">
        <v/>
      </c>
      <c r="O31737" s="14" t="str">
        <v/>
      </c>
      <c r="P31737" s="14" t="str">
        <f ca="1"/>
        <v>Low Cap</v>
      </c>
    </row>
    <row r="31738" spans="11:16">
      <c r="K31738" s="14" t="str">
        <v/>
      </c>
      <c r="L31738" s="14" t="str">
        <v/>
      </c>
      <c r="O31738" s="14" t="str">
        <v/>
      </c>
      <c r="P31738" s="14" t="str">
        <f ca="1"/>
        <v>Low Cap</v>
      </c>
    </row>
    <row r="31739" spans="11:16">
      <c r="K31739" s="14" t="str">
        <v/>
      </c>
      <c r="L31739" s="14" t="str">
        <v/>
      </c>
      <c r="O31739" s="14" t="str">
        <v/>
      </c>
      <c r="P31739" s="14" t="str">
        <f ca="1"/>
        <v>Low Cap</v>
      </c>
    </row>
    <row r="31740" spans="11:16">
      <c r="K31740" s="14" t="str">
        <v/>
      </c>
      <c r="L31740" s="14" t="str">
        <v/>
      </c>
      <c r="O31740" s="14" t="str">
        <v/>
      </c>
      <c r="P31740" s="14" t="str">
        <f ca="1"/>
        <v>Low Cap</v>
      </c>
    </row>
    <row r="31741" spans="11:16">
      <c r="K31741" s="14" t="str">
        <v/>
      </c>
      <c r="L31741" s="14" t="str">
        <v/>
      </c>
      <c r="O31741" s="14" t="str">
        <v/>
      </c>
      <c r="P31741" s="14" t="str">
        <f ca="1"/>
        <v>Low Cap</v>
      </c>
    </row>
    <row r="31742" spans="11:16">
      <c r="K31742" s="14" t="str">
        <v/>
      </c>
      <c r="L31742" s="14" t="str">
        <v/>
      </c>
      <c r="O31742" s="14" t="str">
        <v/>
      </c>
      <c r="P31742" s="14" t="str">
        <f ca="1"/>
        <v>Low Cap</v>
      </c>
    </row>
    <row r="31743" spans="11:16">
      <c r="K31743" s="14" t="str">
        <v/>
      </c>
      <c r="L31743" s="14" t="str">
        <v/>
      </c>
      <c r="O31743" s="14" t="str">
        <v/>
      </c>
      <c r="P31743" s="14" t="str">
        <f ca="1"/>
        <v>Low Cap</v>
      </c>
    </row>
    <row r="31744" spans="11:16">
      <c r="K31744" s="14" t="str">
        <v/>
      </c>
      <c r="L31744" s="14" t="str">
        <v/>
      </c>
      <c r="O31744" s="14" t="str">
        <v/>
      </c>
      <c r="P31744" s="14" t="str">
        <f ca="1"/>
        <v>Low Cap</v>
      </c>
    </row>
    <row r="31745" spans="11:16">
      <c r="K31745" s="14" t="str">
        <v/>
      </c>
      <c r="L31745" s="14" t="str">
        <v/>
      </c>
      <c r="O31745" s="14" t="str">
        <v/>
      </c>
      <c r="P31745" s="14" t="str">
        <f ca="1"/>
        <v>Low Cap</v>
      </c>
    </row>
    <row r="31746" spans="11:16">
      <c r="K31746" s="14" t="str">
        <v/>
      </c>
      <c r="L31746" s="14" t="str">
        <v/>
      </c>
      <c r="O31746" s="14" t="str">
        <v/>
      </c>
      <c r="P31746" s="14" t="str">
        <f ca="1"/>
        <v>Low Cap</v>
      </c>
    </row>
    <row r="31747" spans="11:16">
      <c r="K31747" s="14" t="str">
        <v/>
      </c>
      <c r="L31747" s="14" t="str">
        <v/>
      </c>
      <c r="O31747" s="14" t="str">
        <v/>
      </c>
      <c r="P31747" s="14" t="str">
        <f ca="1"/>
        <v>Low Cap</v>
      </c>
    </row>
    <row r="31748" spans="11:16">
      <c r="K31748" s="14" t="str">
        <v/>
      </c>
      <c r="L31748" s="14" t="str">
        <v/>
      </c>
      <c r="O31748" s="14" t="str">
        <v/>
      </c>
      <c r="P31748" s="14" t="str">
        <f ca="1"/>
        <v>Low Cap</v>
      </c>
    </row>
    <row r="31749" spans="11:16">
      <c r="K31749" s="14" t="str">
        <v/>
      </c>
      <c r="L31749" s="14" t="str">
        <v/>
      </c>
      <c r="O31749" s="14" t="str">
        <v/>
      </c>
      <c r="P31749" s="14" t="str">
        <f ca="1"/>
        <v>Low Cap</v>
      </c>
    </row>
    <row r="31750" spans="11:16">
      <c r="K31750" s="14" t="str">
        <v/>
      </c>
      <c r="L31750" s="14" t="str">
        <v/>
      </c>
      <c r="O31750" s="14" t="str">
        <v/>
      </c>
      <c r="P31750" s="14" t="str">
        <f ca="1"/>
        <v>Low Cap</v>
      </c>
    </row>
    <row r="31751" spans="11:16">
      <c r="K31751" s="14" t="str">
        <v/>
      </c>
      <c r="L31751" s="14" t="str">
        <v/>
      </c>
      <c r="O31751" s="14" t="str">
        <v/>
      </c>
      <c r="P31751" s="14" t="str">
        <f ca="1"/>
        <v>Low Cap</v>
      </c>
    </row>
    <row r="31752" spans="11:16">
      <c r="K31752" s="14" t="str">
        <v/>
      </c>
      <c r="L31752" s="14" t="str">
        <v/>
      </c>
      <c r="O31752" s="14" t="str">
        <v/>
      </c>
      <c r="P31752" s="14" t="str">
        <f ca="1"/>
        <v>Low Cap</v>
      </c>
    </row>
    <row r="31753" spans="11:16">
      <c r="K31753" s="14" t="str">
        <v/>
      </c>
      <c r="L31753" s="14" t="str">
        <v/>
      </c>
      <c r="O31753" s="14" t="str">
        <v/>
      </c>
      <c r="P31753" s="14" t="str">
        <f ca="1"/>
        <v>Low Cap</v>
      </c>
    </row>
    <row r="31754" spans="11:16">
      <c r="K31754" s="14" t="str">
        <v/>
      </c>
      <c r="L31754" s="14" t="str">
        <v/>
      </c>
      <c r="O31754" s="14" t="str">
        <v/>
      </c>
      <c r="P31754" s="14" t="str">
        <f ca="1"/>
        <v>Low Cap</v>
      </c>
    </row>
    <row r="31755" spans="11:16">
      <c r="K31755" s="14" t="str">
        <v/>
      </c>
      <c r="L31755" s="14" t="str">
        <v/>
      </c>
      <c r="O31755" s="14" t="str">
        <v/>
      </c>
      <c r="P31755" s="14" t="str">
        <f ca="1"/>
        <v>Low Cap</v>
      </c>
    </row>
    <row r="31756" spans="11:16">
      <c r="K31756" s="14" t="str">
        <v/>
      </c>
      <c r="L31756" s="14" t="str">
        <v/>
      </c>
      <c r="O31756" s="14" t="str">
        <v/>
      </c>
      <c r="P31756" s="14" t="str">
        <f ca="1"/>
        <v>Low Cap</v>
      </c>
    </row>
    <row r="31757" spans="11:16">
      <c r="K31757" s="14" t="str">
        <v/>
      </c>
      <c r="L31757" s="14" t="str">
        <v/>
      </c>
      <c r="O31757" s="14" t="str">
        <v/>
      </c>
      <c r="P31757" s="14" t="str">
        <f ca="1"/>
        <v>Low Cap</v>
      </c>
    </row>
    <row r="31758" spans="11:16">
      <c r="K31758" s="14" t="str">
        <v/>
      </c>
      <c r="L31758" s="14" t="str">
        <v/>
      </c>
      <c r="O31758" s="14" t="str">
        <v/>
      </c>
      <c r="P31758" s="14" t="str">
        <f ca="1"/>
        <v>Low Cap</v>
      </c>
    </row>
    <row r="31759" spans="11:16">
      <c r="K31759" s="14" t="str">
        <v/>
      </c>
      <c r="L31759" s="14" t="str">
        <v/>
      </c>
      <c r="O31759" s="14" t="str">
        <v/>
      </c>
      <c r="P31759" s="14" t="str">
        <f ca="1"/>
        <v>Low Cap</v>
      </c>
    </row>
    <row r="31760" spans="11:16">
      <c r="K31760" s="14" t="str">
        <v/>
      </c>
      <c r="L31760" s="14" t="str">
        <v/>
      </c>
      <c r="O31760" s="14" t="str">
        <v/>
      </c>
      <c r="P31760" s="14" t="str">
        <f ca="1"/>
        <v>Low Cap</v>
      </c>
    </row>
    <row r="31761" spans="11:16">
      <c r="K31761" s="14" t="str">
        <v/>
      </c>
      <c r="L31761" s="14" t="str">
        <v/>
      </c>
      <c r="O31761" s="14" t="str">
        <v/>
      </c>
      <c r="P31761" s="14" t="str">
        <f ca="1"/>
        <v>Low Cap</v>
      </c>
    </row>
    <row r="31762" spans="11:16">
      <c r="K31762" s="14" t="str">
        <v/>
      </c>
      <c r="L31762" s="14" t="str">
        <v/>
      </c>
      <c r="O31762" s="14" t="str">
        <v/>
      </c>
      <c r="P31762" s="14" t="str">
        <f ca="1"/>
        <v>Low Cap</v>
      </c>
    </row>
    <row r="31763" spans="11:16">
      <c r="K31763" s="14" t="str">
        <v/>
      </c>
      <c r="L31763" s="14" t="str">
        <v/>
      </c>
      <c r="O31763" s="14" t="str">
        <v/>
      </c>
      <c r="P31763" s="14" t="str">
        <f ca="1"/>
        <v>Low Cap</v>
      </c>
    </row>
    <row r="31764" spans="11:16">
      <c r="K31764" s="14" t="str">
        <v/>
      </c>
      <c r="L31764" s="14" t="str">
        <v/>
      </c>
      <c r="O31764" s="14" t="str">
        <v/>
      </c>
      <c r="P31764" s="14" t="str">
        <f ca="1"/>
        <v>Low Cap</v>
      </c>
    </row>
    <row r="31765" spans="11:16">
      <c r="K31765" s="14" t="str">
        <v/>
      </c>
      <c r="L31765" s="14" t="str">
        <v/>
      </c>
      <c r="O31765" s="14" t="str">
        <v/>
      </c>
      <c r="P31765" s="14" t="str">
        <f ca="1"/>
        <v>Low Cap</v>
      </c>
    </row>
    <row r="31766" spans="11:16">
      <c r="K31766" s="14" t="str">
        <v/>
      </c>
      <c r="L31766" s="14" t="str">
        <v/>
      </c>
      <c r="O31766" s="14" t="str">
        <v/>
      </c>
      <c r="P31766" s="14" t="str">
        <f ca="1"/>
        <v>Low Cap</v>
      </c>
    </row>
    <row r="31767" spans="11:16">
      <c r="K31767" s="14" t="str">
        <v/>
      </c>
      <c r="L31767" s="14" t="str">
        <v/>
      </c>
      <c r="O31767" s="14" t="str">
        <v/>
      </c>
      <c r="P31767" s="14" t="str">
        <f ca="1"/>
        <v>Low Cap</v>
      </c>
    </row>
    <row r="31768" spans="11:16">
      <c r="K31768" s="14" t="str">
        <v/>
      </c>
      <c r="L31768" s="14" t="str">
        <v/>
      </c>
      <c r="O31768" s="14" t="str">
        <v/>
      </c>
      <c r="P31768" s="14" t="str">
        <f ca="1"/>
        <v>Low Cap</v>
      </c>
    </row>
    <row r="31769" spans="11:16">
      <c r="K31769" s="14" t="str">
        <v/>
      </c>
      <c r="L31769" s="14" t="str">
        <v/>
      </c>
      <c r="O31769" s="14" t="str">
        <v/>
      </c>
      <c r="P31769" s="14" t="str">
        <f ca="1"/>
        <v>Low Cap</v>
      </c>
    </row>
    <row r="31770" spans="11:16">
      <c r="K31770" s="14" t="str">
        <v/>
      </c>
      <c r="L31770" s="14" t="str">
        <v/>
      </c>
      <c r="O31770" s="14" t="str">
        <v/>
      </c>
      <c r="P31770" s="14" t="str">
        <f ca="1"/>
        <v>Low Cap</v>
      </c>
    </row>
    <row r="31771" spans="11:16">
      <c r="K31771" s="14" t="str">
        <v/>
      </c>
      <c r="L31771" s="14" t="str">
        <v/>
      </c>
      <c r="O31771" s="14" t="str">
        <v/>
      </c>
      <c r="P31771" s="14" t="str">
        <f ca="1"/>
        <v>Low Cap</v>
      </c>
    </row>
    <row r="31772" spans="11:16">
      <c r="K31772" s="14" t="str">
        <v/>
      </c>
      <c r="L31772" s="14" t="str">
        <v/>
      </c>
      <c r="O31772" s="14" t="str">
        <v/>
      </c>
      <c r="P31772" s="14" t="str">
        <f ca="1"/>
        <v>Low Cap</v>
      </c>
    </row>
    <row r="31773" spans="11:16">
      <c r="K31773" s="14" t="str">
        <v/>
      </c>
      <c r="L31773" s="14" t="str">
        <v/>
      </c>
      <c r="O31773" s="14" t="str">
        <v/>
      </c>
      <c r="P31773" s="14" t="str">
        <f ca="1"/>
        <v>Low Cap</v>
      </c>
    </row>
    <row r="31774" spans="11:16">
      <c r="K31774" s="14" t="str">
        <v/>
      </c>
      <c r="L31774" s="14" t="str">
        <v/>
      </c>
      <c r="O31774" s="14" t="str">
        <v/>
      </c>
      <c r="P31774" s="14" t="str">
        <f ca="1"/>
        <v>Low Cap</v>
      </c>
    </row>
    <row r="31775" spans="11:16">
      <c r="K31775" s="14" t="str">
        <v/>
      </c>
      <c r="L31775" s="14" t="str">
        <v/>
      </c>
      <c r="O31775" s="14" t="str">
        <v/>
      </c>
      <c r="P31775" s="14" t="str">
        <f ca="1"/>
        <v>Low Cap</v>
      </c>
    </row>
    <row r="31776" spans="11:16">
      <c r="K31776" s="14" t="str">
        <v/>
      </c>
      <c r="L31776" s="14" t="str">
        <v/>
      </c>
      <c r="O31776" s="14" t="str">
        <v/>
      </c>
      <c r="P31776" s="14" t="str">
        <f ca="1"/>
        <v>Low Cap</v>
      </c>
    </row>
    <row r="31777" spans="11:16">
      <c r="K31777" s="14" t="str">
        <v/>
      </c>
      <c r="L31777" s="14" t="str">
        <v/>
      </c>
      <c r="O31777" s="14" t="str">
        <v/>
      </c>
      <c r="P31777" s="14" t="str">
        <f ca="1"/>
        <v>Low Cap</v>
      </c>
    </row>
    <row r="31778" spans="11:16">
      <c r="K31778" s="14" t="str">
        <v/>
      </c>
      <c r="L31778" s="14" t="str">
        <v/>
      </c>
      <c r="O31778" s="14" t="str">
        <v/>
      </c>
      <c r="P31778" s="14" t="str">
        <f ca="1"/>
        <v>Low Cap</v>
      </c>
    </row>
    <row r="31779" spans="11:16">
      <c r="K31779" s="14" t="str">
        <v/>
      </c>
      <c r="L31779" s="14" t="str">
        <v/>
      </c>
      <c r="O31779" s="14" t="str">
        <v/>
      </c>
      <c r="P31779" s="14" t="str">
        <f ca="1"/>
        <v>Low Cap</v>
      </c>
    </row>
    <row r="31780" spans="11:16">
      <c r="K31780" s="14" t="str">
        <v/>
      </c>
      <c r="L31780" s="14" t="str">
        <v/>
      </c>
      <c r="O31780" s="14" t="str">
        <v/>
      </c>
      <c r="P31780" s="14" t="str">
        <f ca="1"/>
        <v>Low Cap</v>
      </c>
    </row>
    <row r="31781" spans="11:16">
      <c r="K31781" s="14" t="str">
        <v/>
      </c>
      <c r="L31781" s="14" t="str">
        <v/>
      </c>
      <c r="O31781" s="14" t="str">
        <v/>
      </c>
      <c r="P31781" s="14" t="str">
        <f ca="1"/>
        <v>Low Cap</v>
      </c>
    </row>
    <row r="31782" spans="11:16">
      <c r="K31782" s="14" t="str">
        <v/>
      </c>
      <c r="L31782" s="14" t="str">
        <v/>
      </c>
      <c r="O31782" s="14" t="str">
        <v/>
      </c>
      <c r="P31782" s="14" t="str">
        <f ca="1"/>
        <v>Low Cap</v>
      </c>
    </row>
    <row r="31783" spans="11:16">
      <c r="K31783" s="14" t="str">
        <v/>
      </c>
      <c r="L31783" s="14" t="str">
        <v/>
      </c>
      <c r="O31783" s="14" t="str">
        <v/>
      </c>
      <c r="P31783" s="14" t="str">
        <f ca="1"/>
        <v>Low Cap</v>
      </c>
    </row>
    <row r="31784" spans="11:16">
      <c r="K31784" s="14" t="str">
        <v/>
      </c>
      <c r="L31784" s="14" t="str">
        <v/>
      </c>
      <c r="O31784" s="14" t="str">
        <v/>
      </c>
      <c r="P31784" s="14" t="str">
        <f ca="1"/>
        <v>Low Cap</v>
      </c>
    </row>
    <row r="31785" spans="11:16">
      <c r="K31785" s="14" t="str">
        <v/>
      </c>
      <c r="L31785" s="14" t="str">
        <v/>
      </c>
      <c r="O31785" s="14" t="str">
        <v/>
      </c>
      <c r="P31785" s="14" t="str">
        <f ca="1"/>
        <v>Low Cap</v>
      </c>
    </row>
    <row r="31786" spans="11:16">
      <c r="K31786" s="14" t="str">
        <v/>
      </c>
      <c r="L31786" s="14" t="str">
        <v/>
      </c>
      <c r="O31786" s="14" t="str">
        <v/>
      </c>
      <c r="P31786" s="14" t="str">
        <f ca="1"/>
        <v>Low Cap</v>
      </c>
    </row>
    <row r="31787" spans="11:16">
      <c r="K31787" s="14" t="str">
        <v/>
      </c>
      <c r="L31787" s="14" t="str">
        <v/>
      </c>
      <c r="O31787" s="14" t="str">
        <v/>
      </c>
      <c r="P31787" s="14" t="str">
        <f ca="1"/>
        <v>Low Cap</v>
      </c>
    </row>
    <row r="31788" spans="11:16">
      <c r="K31788" s="14" t="str">
        <v/>
      </c>
      <c r="L31788" s="14" t="str">
        <v/>
      </c>
      <c r="O31788" s="14" t="str">
        <v/>
      </c>
      <c r="P31788" s="14" t="str">
        <f ca="1"/>
        <v>Low Cap</v>
      </c>
    </row>
    <row r="31789" spans="11:16">
      <c r="K31789" s="14" t="str">
        <v/>
      </c>
      <c r="L31789" s="14" t="str">
        <v/>
      </c>
      <c r="O31789" s="14" t="str">
        <v/>
      </c>
      <c r="P31789" s="14" t="str">
        <f ca="1"/>
        <v>Low Cap</v>
      </c>
    </row>
    <row r="31790" spans="11:16">
      <c r="K31790" s="14" t="str">
        <v/>
      </c>
      <c r="L31790" s="14" t="str">
        <v/>
      </c>
      <c r="O31790" s="14" t="str">
        <v/>
      </c>
      <c r="P31790" s="14" t="str">
        <f ca="1"/>
        <v>Low Cap</v>
      </c>
    </row>
    <row r="31791" spans="11:16">
      <c r="K31791" s="14" t="str">
        <v/>
      </c>
      <c r="L31791" s="14" t="str">
        <v/>
      </c>
      <c r="O31791" s="14" t="str">
        <v/>
      </c>
      <c r="P31791" s="14" t="str">
        <f ca="1"/>
        <v>Low Cap</v>
      </c>
    </row>
    <row r="31792" spans="11:16">
      <c r="K31792" s="14" t="str">
        <v/>
      </c>
      <c r="L31792" s="14" t="str">
        <v/>
      </c>
      <c r="O31792" s="14" t="str">
        <v/>
      </c>
      <c r="P31792" s="14" t="str">
        <f ca="1"/>
        <v>Low Cap</v>
      </c>
    </row>
    <row r="31793" spans="11:16">
      <c r="K31793" s="14" t="str">
        <v/>
      </c>
      <c r="L31793" s="14" t="str">
        <v/>
      </c>
      <c r="O31793" s="14" t="str">
        <v/>
      </c>
      <c r="P31793" s="14" t="str">
        <f ca="1"/>
        <v>Low Cap</v>
      </c>
    </row>
    <row r="31794" spans="11:16">
      <c r="K31794" s="14" t="str">
        <v/>
      </c>
      <c r="L31794" s="14" t="str">
        <v/>
      </c>
      <c r="O31794" s="14" t="str">
        <v/>
      </c>
      <c r="P31794" s="14" t="str">
        <f ca="1"/>
        <v>Low Cap</v>
      </c>
    </row>
    <row r="31795" spans="11:16">
      <c r="K31795" s="14" t="str">
        <v/>
      </c>
      <c r="L31795" s="14" t="str">
        <v/>
      </c>
      <c r="O31795" s="14" t="str">
        <v/>
      </c>
      <c r="P31795" s="14" t="str">
        <f ca="1"/>
        <v>Low Cap</v>
      </c>
    </row>
    <row r="31796" spans="11:16">
      <c r="K31796" s="14" t="str">
        <v/>
      </c>
      <c r="L31796" s="14" t="str">
        <v/>
      </c>
      <c r="O31796" s="14" t="str">
        <v/>
      </c>
      <c r="P31796" s="14" t="str">
        <f ca="1"/>
        <v>Low Cap</v>
      </c>
    </row>
    <row r="31797" spans="11:16">
      <c r="K31797" s="14" t="str">
        <v/>
      </c>
      <c r="L31797" s="14" t="str">
        <v/>
      </c>
      <c r="O31797" s="14" t="str">
        <v/>
      </c>
      <c r="P31797" s="14" t="str">
        <f ca="1"/>
        <v>Low Cap</v>
      </c>
    </row>
    <row r="31798" spans="11:16">
      <c r="K31798" s="14" t="str">
        <v/>
      </c>
      <c r="L31798" s="14" t="str">
        <v/>
      </c>
      <c r="O31798" s="14" t="str">
        <v/>
      </c>
      <c r="P31798" s="14" t="str">
        <f ca="1"/>
        <v>Low Cap</v>
      </c>
    </row>
    <row r="31799" spans="11:16">
      <c r="K31799" s="14" t="str">
        <v/>
      </c>
      <c r="L31799" s="14" t="str">
        <v/>
      </c>
      <c r="O31799" s="14" t="str">
        <v/>
      </c>
      <c r="P31799" s="14" t="str">
        <f ca="1"/>
        <v>Low Cap</v>
      </c>
    </row>
    <row r="31800" spans="11:16">
      <c r="K31800" s="14" t="str">
        <v/>
      </c>
      <c r="L31800" s="14" t="str">
        <v/>
      </c>
      <c r="O31800" s="14" t="str">
        <v/>
      </c>
      <c r="P31800" s="14" t="str">
        <f ca="1"/>
        <v>Low Cap</v>
      </c>
    </row>
    <row r="31801" spans="11:16">
      <c r="K31801" s="14" t="str">
        <v/>
      </c>
      <c r="L31801" s="14" t="str">
        <v/>
      </c>
      <c r="O31801" s="14" t="str">
        <v/>
      </c>
      <c r="P31801" s="14" t="str">
        <f ca="1"/>
        <v>Low Cap</v>
      </c>
    </row>
    <row r="31802" spans="11:16">
      <c r="K31802" s="14" t="str">
        <v/>
      </c>
      <c r="L31802" s="14" t="str">
        <v/>
      </c>
      <c r="O31802" s="14" t="str">
        <v/>
      </c>
      <c r="P31802" s="14" t="str">
        <f ca="1"/>
        <v>Low Cap</v>
      </c>
    </row>
    <row r="31803" spans="11:16">
      <c r="K31803" s="14" t="str">
        <v/>
      </c>
      <c r="L31803" s="14" t="str">
        <v/>
      </c>
      <c r="O31803" s="14" t="str">
        <v/>
      </c>
      <c r="P31803" s="14" t="str">
        <f ca="1"/>
        <v>Low Cap</v>
      </c>
    </row>
    <row r="31804" spans="11:16">
      <c r="K31804" s="14" t="str">
        <v/>
      </c>
      <c r="L31804" s="14" t="str">
        <v/>
      </c>
      <c r="O31804" s="14" t="str">
        <v/>
      </c>
      <c r="P31804" s="14" t="str">
        <f ca="1"/>
        <v>Low Cap</v>
      </c>
    </row>
    <row r="31805" spans="11:16">
      <c r="K31805" s="14" t="str">
        <v/>
      </c>
      <c r="L31805" s="14" t="str">
        <v/>
      </c>
      <c r="O31805" s="14" t="str">
        <v/>
      </c>
      <c r="P31805" s="14" t="str">
        <f ca="1"/>
        <v>Low Cap</v>
      </c>
    </row>
    <row r="31806" spans="11:16">
      <c r="K31806" s="14" t="str">
        <v/>
      </c>
      <c r="L31806" s="14" t="str">
        <v/>
      </c>
      <c r="O31806" s="14" t="str">
        <v/>
      </c>
      <c r="P31806" s="14" t="str">
        <f ca="1"/>
        <v>Low Cap</v>
      </c>
    </row>
    <row r="31807" spans="11:16">
      <c r="K31807" s="14" t="str">
        <v/>
      </c>
      <c r="L31807" s="14" t="str">
        <v/>
      </c>
      <c r="O31807" s="14" t="str">
        <v/>
      </c>
      <c r="P31807" s="14" t="str">
        <f ca="1"/>
        <v>Low Cap</v>
      </c>
    </row>
    <row r="31808" spans="11:16">
      <c r="K31808" s="14" t="str">
        <v/>
      </c>
      <c r="L31808" s="14" t="str">
        <v/>
      </c>
      <c r="O31808" s="14" t="str">
        <v/>
      </c>
      <c r="P31808" s="14" t="str">
        <f ca="1"/>
        <v>Low Cap</v>
      </c>
    </row>
    <row r="31809" spans="11:16">
      <c r="K31809" s="14" t="str">
        <v/>
      </c>
      <c r="L31809" s="14" t="str">
        <v/>
      </c>
      <c r="O31809" s="14" t="str">
        <v/>
      </c>
      <c r="P31809" s="14" t="str">
        <f ca="1"/>
        <v>Low Cap</v>
      </c>
    </row>
    <row r="31810" spans="11:16">
      <c r="K31810" s="14" t="str">
        <v/>
      </c>
      <c r="L31810" s="14" t="str">
        <v/>
      </c>
      <c r="O31810" s="14" t="str">
        <v/>
      </c>
      <c r="P31810" s="14" t="str">
        <f ca="1"/>
        <v>Low Cap</v>
      </c>
    </row>
    <row r="31811" spans="11:16">
      <c r="K31811" s="14" t="str">
        <v/>
      </c>
      <c r="L31811" s="14" t="str">
        <v/>
      </c>
      <c r="O31811" s="14" t="str">
        <v/>
      </c>
      <c r="P31811" s="14" t="str">
        <f ca="1"/>
        <v>Low Cap</v>
      </c>
    </row>
    <row r="31812" spans="11:16">
      <c r="K31812" s="14" t="str">
        <v/>
      </c>
      <c r="L31812" s="14" t="str">
        <v/>
      </c>
      <c r="O31812" s="14" t="str">
        <v/>
      </c>
      <c r="P31812" s="14" t="str">
        <f ca="1"/>
        <v>Low Cap</v>
      </c>
    </row>
    <row r="31813" spans="11:16">
      <c r="K31813" s="14" t="str">
        <v/>
      </c>
      <c r="L31813" s="14" t="str">
        <v/>
      </c>
      <c r="O31813" s="14" t="str">
        <v/>
      </c>
      <c r="P31813" s="14" t="str">
        <f ca="1"/>
        <v>Low Cap</v>
      </c>
    </row>
    <row r="31814" spans="11:16">
      <c r="K31814" s="14" t="str">
        <v/>
      </c>
      <c r="L31814" s="14" t="str">
        <v/>
      </c>
      <c r="O31814" s="14" t="str">
        <v/>
      </c>
      <c r="P31814" s="14" t="str">
        <f ca="1"/>
        <v>Low Cap</v>
      </c>
    </row>
    <row r="31815" spans="11:16">
      <c r="K31815" s="14" t="str">
        <v/>
      </c>
      <c r="L31815" s="14" t="str">
        <v/>
      </c>
      <c r="O31815" s="14" t="str">
        <v/>
      </c>
      <c r="P31815" s="14" t="str">
        <f ca="1"/>
        <v>Low Cap</v>
      </c>
    </row>
    <row r="31816" spans="11:16">
      <c r="K31816" s="14" t="str">
        <v/>
      </c>
      <c r="L31816" s="14" t="str">
        <v/>
      </c>
      <c r="O31816" s="14" t="str">
        <v/>
      </c>
      <c r="P31816" s="14" t="str">
        <f ca="1"/>
        <v>Low Cap</v>
      </c>
    </row>
    <row r="31817" spans="11:16">
      <c r="K31817" s="14" t="str">
        <v/>
      </c>
      <c r="L31817" s="14" t="str">
        <v/>
      </c>
      <c r="O31817" s="14" t="str">
        <v/>
      </c>
      <c r="P31817" s="14" t="str">
        <f ca="1"/>
        <v>Low Cap</v>
      </c>
    </row>
    <row r="31818" spans="11:16">
      <c r="K31818" s="14" t="str">
        <v/>
      </c>
      <c r="L31818" s="14" t="str">
        <v/>
      </c>
      <c r="O31818" s="14" t="str">
        <v/>
      </c>
      <c r="P31818" s="14" t="str">
        <f ca="1"/>
        <v>Low Cap</v>
      </c>
    </row>
    <row r="31819" spans="11:16">
      <c r="K31819" s="14" t="str">
        <v/>
      </c>
      <c r="L31819" s="14" t="str">
        <v/>
      </c>
      <c r="O31819" s="14" t="str">
        <v/>
      </c>
      <c r="P31819" s="14" t="str">
        <f ca="1"/>
        <v>Low Cap</v>
      </c>
    </row>
    <row r="31820" spans="11:16">
      <c r="K31820" s="14" t="str">
        <v/>
      </c>
      <c r="L31820" s="14" t="str">
        <v/>
      </c>
      <c r="O31820" s="14" t="str">
        <v/>
      </c>
      <c r="P31820" s="14" t="str">
        <f ca="1"/>
        <v>Low Cap</v>
      </c>
    </row>
    <row r="31821" spans="11:16">
      <c r="K31821" s="14" t="str">
        <v/>
      </c>
      <c r="L31821" s="14" t="str">
        <v/>
      </c>
      <c r="O31821" s="14" t="str">
        <v/>
      </c>
      <c r="P31821" s="14" t="str">
        <f ca="1"/>
        <v>Low Cap</v>
      </c>
    </row>
    <row r="31822" spans="11:16">
      <c r="K31822" s="14" t="str">
        <v/>
      </c>
      <c r="L31822" s="14" t="str">
        <v/>
      </c>
      <c r="O31822" s="14" t="str">
        <v/>
      </c>
      <c r="P31822" s="14" t="str">
        <f ca="1"/>
        <v>Low Cap</v>
      </c>
    </row>
    <row r="31823" spans="11:16">
      <c r="K31823" s="14" t="str">
        <v/>
      </c>
      <c r="L31823" s="14" t="str">
        <v/>
      </c>
      <c r="O31823" s="14" t="str">
        <v/>
      </c>
      <c r="P31823" s="14" t="str">
        <f ca="1"/>
        <v>Low Cap</v>
      </c>
    </row>
    <row r="31824" spans="11:16">
      <c r="K31824" s="14" t="str">
        <v/>
      </c>
      <c r="L31824" s="14" t="str">
        <v/>
      </c>
      <c r="O31824" s="14" t="str">
        <v/>
      </c>
      <c r="P31824" s="14" t="str">
        <f ca="1"/>
        <v>Low Cap</v>
      </c>
    </row>
    <row r="31825" spans="11:16">
      <c r="K31825" s="14" t="str">
        <v/>
      </c>
      <c r="L31825" s="14" t="str">
        <v/>
      </c>
      <c r="O31825" s="14" t="str">
        <v/>
      </c>
      <c r="P31825" s="14" t="str">
        <f ca="1"/>
        <v>Low Cap</v>
      </c>
    </row>
    <row r="31826" spans="11:16">
      <c r="K31826" s="14" t="str">
        <v/>
      </c>
      <c r="L31826" s="14" t="str">
        <v/>
      </c>
      <c r="O31826" s="14" t="str">
        <v/>
      </c>
      <c r="P31826" s="14" t="str">
        <f ca="1"/>
        <v>Low Cap</v>
      </c>
    </row>
    <row r="31827" spans="11:16">
      <c r="K31827" s="14" t="str">
        <v/>
      </c>
      <c r="L31827" s="14" t="str">
        <v/>
      </c>
      <c r="O31827" s="14" t="str">
        <v/>
      </c>
      <c r="P31827" s="14" t="str">
        <f ca="1"/>
        <v>Low Cap</v>
      </c>
    </row>
    <row r="31828" spans="11:16">
      <c r="K31828" s="14" t="str">
        <v/>
      </c>
      <c r="L31828" s="14" t="str">
        <v/>
      </c>
      <c r="O31828" s="14" t="str">
        <v/>
      </c>
      <c r="P31828" s="14" t="str">
        <f ca="1"/>
        <v>Low Cap</v>
      </c>
    </row>
    <row r="31829" spans="11:16">
      <c r="K31829" s="14" t="str">
        <v/>
      </c>
      <c r="L31829" s="14" t="str">
        <v/>
      </c>
      <c r="O31829" s="14" t="str">
        <v/>
      </c>
      <c r="P31829" s="14" t="str">
        <f ca="1"/>
        <v>Low Cap</v>
      </c>
    </row>
    <row r="31830" spans="11:16">
      <c r="K31830" s="14" t="str">
        <v/>
      </c>
      <c r="L31830" s="14" t="str">
        <v/>
      </c>
      <c r="O31830" s="14" t="str">
        <v/>
      </c>
      <c r="P31830" s="14" t="str">
        <f ca="1"/>
        <v>Low Cap</v>
      </c>
    </row>
    <row r="31831" spans="11:16">
      <c r="K31831" s="14" t="str">
        <v/>
      </c>
      <c r="L31831" s="14" t="str">
        <v/>
      </c>
      <c r="O31831" s="14" t="str">
        <v/>
      </c>
      <c r="P31831" s="14" t="str">
        <f ca="1"/>
        <v>Low Cap</v>
      </c>
    </row>
    <row r="31832" spans="11:16">
      <c r="K31832" s="14" t="str">
        <v/>
      </c>
      <c r="L31832" s="14" t="str">
        <v/>
      </c>
      <c r="O31832" s="14" t="str">
        <v/>
      </c>
      <c r="P31832" s="14" t="str">
        <f ca="1"/>
        <v>Low Cap</v>
      </c>
    </row>
    <row r="31833" spans="11:16">
      <c r="K31833" s="14" t="str">
        <v/>
      </c>
      <c r="L31833" s="14" t="str">
        <v/>
      </c>
      <c r="O31833" s="14" t="str">
        <v/>
      </c>
      <c r="P31833" s="14" t="str">
        <f ca="1"/>
        <v>Low Cap</v>
      </c>
    </row>
    <row r="31834" spans="11:16">
      <c r="K31834" s="14" t="str">
        <v/>
      </c>
      <c r="L31834" s="14" t="str">
        <v/>
      </c>
      <c r="O31834" s="14" t="str">
        <v/>
      </c>
      <c r="P31834" s="14" t="str">
        <f ca="1"/>
        <v>Low Cap</v>
      </c>
    </row>
    <row r="31835" spans="11:16">
      <c r="K31835" s="14" t="str">
        <v/>
      </c>
      <c r="L31835" s="14" t="str">
        <v/>
      </c>
      <c r="O31835" s="14" t="str">
        <v/>
      </c>
      <c r="P31835" s="14" t="str">
        <f ca="1"/>
        <v>Low Cap</v>
      </c>
    </row>
    <row r="31836" spans="11:16">
      <c r="K31836" s="14" t="str">
        <v/>
      </c>
      <c r="L31836" s="14" t="str">
        <v/>
      </c>
      <c r="O31836" s="14" t="str">
        <v/>
      </c>
      <c r="P31836" s="14" t="str">
        <f ca="1"/>
        <v>Low Cap</v>
      </c>
    </row>
    <row r="31837" spans="11:16">
      <c r="K31837" s="14" t="str">
        <v/>
      </c>
      <c r="L31837" s="14" t="str">
        <v/>
      </c>
      <c r="O31837" s="14" t="str">
        <v/>
      </c>
      <c r="P31837" s="14" t="str">
        <f ca="1"/>
        <v>Low Cap</v>
      </c>
    </row>
    <row r="31838" spans="11:16">
      <c r="K31838" s="14" t="str">
        <v/>
      </c>
      <c r="L31838" s="14" t="str">
        <v/>
      </c>
      <c r="O31838" s="14" t="str">
        <v/>
      </c>
      <c r="P31838" s="14" t="str">
        <f ca="1"/>
        <v>Low Cap</v>
      </c>
    </row>
    <row r="31839" spans="11:16">
      <c r="K31839" s="14" t="str">
        <v/>
      </c>
      <c r="L31839" s="14" t="str">
        <v/>
      </c>
      <c r="O31839" s="14" t="str">
        <v/>
      </c>
      <c r="P31839" s="14" t="str">
        <f ca="1"/>
        <v>Low Cap</v>
      </c>
    </row>
    <row r="31840" spans="11:16">
      <c r="K31840" s="14" t="str">
        <v/>
      </c>
      <c r="L31840" s="14" t="str">
        <v/>
      </c>
      <c r="O31840" s="14" t="str">
        <v/>
      </c>
      <c r="P31840" s="14" t="str">
        <f ca="1"/>
        <v>Low Cap</v>
      </c>
    </row>
    <row r="31841" spans="11:16">
      <c r="K31841" s="14" t="str">
        <v/>
      </c>
      <c r="L31841" s="14" t="str">
        <v/>
      </c>
      <c r="O31841" s="14" t="str">
        <v/>
      </c>
      <c r="P31841" s="14" t="str">
        <f ca="1"/>
        <v>Low Cap</v>
      </c>
    </row>
    <row r="31842" spans="11:16">
      <c r="K31842" s="14" t="str">
        <v/>
      </c>
      <c r="L31842" s="14" t="str">
        <v/>
      </c>
      <c r="O31842" s="14" t="str">
        <v/>
      </c>
      <c r="P31842" s="14" t="str">
        <f ca="1"/>
        <v>Low Cap</v>
      </c>
    </row>
    <row r="31843" spans="11:16">
      <c r="K31843" s="14" t="str">
        <v/>
      </c>
      <c r="L31843" s="14" t="str">
        <v/>
      </c>
      <c r="O31843" s="14" t="str">
        <v/>
      </c>
      <c r="P31843" s="14" t="str">
        <f ca="1"/>
        <v>Low Cap</v>
      </c>
    </row>
    <row r="31844" spans="11:16">
      <c r="K31844" s="14" t="str">
        <v/>
      </c>
      <c r="L31844" s="14" t="str">
        <v/>
      </c>
      <c r="O31844" s="14" t="str">
        <v/>
      </c>
      <c r="P31844" s="14" t="str">
        <f ca="1"/>
        <v>Low Cap</v>
      </c>
    </row>
    <row r="31845" spans="11:16">
      <c r="K31845" s="14" t="str">
        <v/>
      </c>
      <c r="L31845" s="14" t="str">
        <v/>
      </c>
      <c r="O31845" s="14" t="str">
        <v/>
      </c>
      <c r="P31845" s="14" t="str">
        <f ca="1"/>
        <v>Low Cap</v>
      </c>
    </row>
    <row r="31846" spans="11:16">
      <c r="K31846" s="14" t="str">
        <v/>
      </c>
      <c r="L31846" s="14" t="str">
        <v/>
      </c>
      <c r="O31846" s="14" t="str">
        <v/>
      </c>
      <c r="P31846" s="14" t="str">
        <f ca="1"/>
        <v>Low Cap</v>
      </c>
    </row>
    <row r="31847" spans="11:16">
      <c r="K31847" s="14" t="str">
        <v/>
      </c>
      <c r="L31847" s="14" t="str">
        <v/>
      </c>
      <c r="O31847" s="14" t="str">
        <v/>
      </c>
      <c r="P31847" s="14" t="str">
        <f ca="1"/>
        <v>Low Cap</v>
      </c>
    </row>
    <row r="31848" spans="11:16">
      <c r="K31848" s="14" t="str">
        <v/>
      </c>
      <c r="L31848" s="14" t="str">
        <v/>
      </c>
      <c r="O31848" s="14" t="str">
        <v/>
      </c>
      <c r="P31848" s="14" t="str">
        <f ca="1"/>
        <v>Low Cap</v>
      </c>
    </row>
    <row r="31849" spans="11:16">
      <c r="K31849" s="14" t="str">
        <v/>
      </c>
      <c r="L31849" s="14" t="str">
        <v/>
      </c>
      <c r="O31849" s="14" t="str">
        <v/>
      </c>
      <c r="P31849" s="14" t="str">
        <f ca="1"/>
        <v>Low Cap</v>
      </c>
    </row>
    <row r="31850" spans="11:16">
      <c r="K31850" s="14" t="str">
        <v/>
      </c>
      <c r="L31850" s="14" t="str">
        <v/>
      </c>
      <c r="O31850" s="14" t="str">
        <v/>
      </c>
      <c r="P31850" s="14" t="str">
        <f ca="1"/>
        <v>Low Cap</v>
      </c>
    </row>
    <row r="31851" spans="11:16">
      <c r="K31851" s="14" t="str">
        <v/>
      </c>
      <c r="L31851" s="14" t="str">
        <v/>
      </c>
      <c r="O31851" s="14" t="str">
        <v/>
      </c>
      <c r="P31851" s="14" t="str">
        <f ca="1"/>
        <v>Low Cap</v>
      </c>
    </row>
    <row r="31852" spans="11:16">
      <c r="K31852" s="14" t="str">
        <v/>
      </c>
      <c r="L31852" s="14" t="str">
        <v/>
      </c>
      <c r="O31852" s="14" t="str">
        <v/>
      </c>
      <c r="P31852" s="14" t="str">
        <f ca="1"/>
        <v>Low Cap</v>
      </c>
    </row>
    <row r="31853" spans="11:16">
      <c r="K31853" s="14" t="str">
        <v/>
      </c>
      <c r="L31853" s="14" t="str">
        <v/>
      </c>
      <c r="O31853" s="14" t="str">
        <v/>
      </c>
      <c r="P31853" s="14" t="str">
        <f ca="1"/>
        <v>Low Cap</v>
      </c>
    </row>
    <row r="31854" spans="11:16">
      <c r="K31854" s="14" t="str">
        <v/>
      </c>
      <c r="L31854" s="14" t="str">
        <v/>
      </c>
      <c r="O31854" s="14" t="str">
        <v/>
      </c>
      <c r="P31854" s="14" t="str">
        <f ca="1"/>
        <v>Low Cap</v>
      </c>
    </row>
    <row r="31855" spans="11:16">
      <c r="K31855" s="14" t="str">
        <v/>
      </c>
      <c r="L31855" s="14" t="str">
        <v/>
      </c>
      <c r="O31855" s="14" t="str">
        <v/>
      </c>
      <c r="P31855" s="14" t="str">
        <f ca="1"/>
        <v>Low Cap</v>
      </c>
    </row>
    <row r="31856" spans="11:16">
      <c r="K31856" s="14" t="str">
        <v/>
      </c>
      <c r="L31856" s="14" t="str">
        <v/>
      </c>
      <c r="O31856" s="14" t="str">
        <v/>
      </c>
      <c r="P31856" s="14" t="str">
        <f ca="1"/>
        <v>Low Cap</v>
      </c>
    </row>
    <row r="31857" spans="11:16">
      <c r="K31857" s="14" t="str">
        <v/>
      </c>
      <c r="L31857" s="14" t="str">
        <v/>
      </c>
      <c r="O31857" s="14" t="str">
        <v/>
      </c>
      <c r="P31857" s="14" t="str">
        <f ca="1"/>
        <v>Low Cap</v>
      </c>
    </row>
    <row r="31858" spans="11:16">
      <c r="K31858" s="14" t="str">
        <v/>
      </c>
      <c r="L31858" s="14" t="str">
        <v/>
      </c>
      <c r="O31858" s="14" t="str">
        <v/>
      </c>
      <c r="P31858" s="14" t="str">
        <f ca="1"/>
        <v>Low Cap</v>
      </c>
    </row>
    <row r="31859" spans="11:16">
      <c r="K31859" s="14" t="str">
        <v/>
      </c>
      <c r="L31859" s="14" t="str">
        <v/>
      </c>
      <c r="O31859" s="14" t="str">
        <v/>
      </c>
      <c r="P31859" s="14" t="str">
        <f ca="1"/>
        <v>Low Cap</v>
      </c>
    </row>
    <row r="31860" spans="11:16">
      <c r="K31860" s="14" t="str">
        <v/>
      </c>
      <c r="L31860" s="14" t="str">
        <v/>
      </c>
      <c r="O31860" s="14" t="str">
        <v/>
      </c>
      <c r="P31860" s="14" t="str">
        <f ca="1"/>
        <v>Low Cap</v>
      </c>
    </row>
    <row r="31861" spans="11:16">
      <c r="K31861" s="14" t="str">
        <v/>
      </c>
      <c r="L31861" s="14" t="str">
        <v/>
      </c>
      <c r="O31861" s="14" t="str">
        <v/>
      </c>
      <c r="P31861" s="14" t="str">
        <f ca="1"/>
        <v>Low Cap</v>
      </c>
    </row>
    <row r="31862" spans="11:16">
      <c r="K31862" s="14" t="str">
        <v/>
      </c>
      <c r="L31862" s="14" t="str">
        <v/>
      </c>
      <c r="O31862" s="14" t="str">
        <v/>
      </c>
      <c r="P31862" s="14" t="str">
        <f ca="1"/>
        <v>Low Cap</v>
      </c>
    </row>
    <row r="31863" spans="11:16">
      <c r="K31863" s="14" t="str">
        <v/>
      </c>
      <c r="L31863" s="14" t="str">
        <v/>
      </c>
      <c r="O31863" s="14" t="str">
        <v/>
      </c>
      <c r="P31863" s="14" t="str">
        <f ca="1"/>
        <v>Low Cap</v>
      </c>
    </row>
    <row r="31864" spans="11:16">
      <c r="K31864" s="14" t="str">
        <v/>
      </c>
      <c r="L31864" s="14" t="str">
        <v/>
      </c>
      <c r="O31864" s="14" t="str">
        <v/>
      </c>
      <c r="P31864" s="14" t="str">
        <f ca="1"/>
        <v>Low Cap</v>
      </c>
    </row>
    <row r="31865" spans="11:16">
      <c r="K31865" s="14" t="str">
        <v/>
      </c>
      <c r="L31865" s="14" t="str">
        <v/>
      </c>
      <c r="O31865" s="14" t="str">
        <v/>
      </c>
      <c r="P31865" s="14" t="str">
        <f ca="1"/>
        <v>Low Cap</v>
      </c>
    </row>
    <row r="31866" spans="11:16">
      <c r="K31866" s="14" t="str">
        <v/>
      </c>
      <c r="L31866" s="14" t="str">
        <v/>
      </c>
      <c r="O31866" s="14" t="str">
        <v/>
      </c>
      <c r="P31866" s="14" t="str">
        <f ca="1"/>
        <v>Low Cap</v>
      </c>
    </row>
    <row r="31867" spans="11:16">
      <c r="K31867" s="14" t="str">
        <v/>
      </c>
      <c r="L31867" s="14" t="str">
        <v/>
      </c>
      <c r="O31867" s="14" t="str">
        <v/>
      </c>
      <c r="P31867" s="14" t="str">
        <f ca="1"/>
        <v>Low Cap</v>
      </c>
    </row>
    <row r="31868" spans="11:16">
      <c r="K31868" s="14" t="str">
        <v/>
      </c>
      <c r="L31868" s="14" t="str">
        <v/>
      </c>
      <c r="O31868" s="14" t="str">
        <v/>
      </c>
      <c r="P31868" s="14" t="str">
        <f ca="1"/>
        <v>Low Cap</v>
      </c>
    </row>
    <row r="31869" spans="11:16">
      <c r="K31869" s="14" t="str">
        <v/>
      </c>
      <c r="L31869" s="14" t="str">
        <v/>
      </c>
      <c r="O31869" s="14" t="str">
        <v/>
      </c>
      <c r="P31869" s="14" t="str">
        <f ca="1"/>
        <v>Low Cap</v>
      </c>
    </row>
    <row r="31870" spans="11:16">
      <c r="K31870" s="14" t="str">
        <v/>
      </c>
      <c r="L31870" s="14" t="str">
        <v/>
      </c>
      <c r="O31870" s="14" t="str">
        <v/>
      </c>
      <c r="P31870" s="14" t="str">
        <f ca="1"/>
        <v>Low Cap</v>
      </c>
    </row>
    <row r="31871" spans="11:16">
      <c r="K31871" s="14" t="str">
        <v/>
      </c>
      <c r="L31871" s="14" t="str">
        <v/>
      </c>
      <c r="O31871" s="14" t="str">
        <v/>
      </c>
      <c r="P31871" s="14" t="str">
        <f ca="1"/>
        <v>Low Cap</v>
      </c>
    </row>
    <row r="31872" spans="11:16">
      <c r="K31872" s="14" t="str">
        <v/>
      </c>
      <c r="L31872" s="14" t="str">
        <v/>
      </c>
      <c r="O31872" s="14" t="str">
        <v/>
      </c>
      <c r="P31872" s="14" t="str">
        <f ca="1"/>
        <v>Low Cap</v>
      </c>
    </row>
    <row r="31873" spans="11:16">
      <c r="K31873" s="14" t="str">
        <v/>
      </c>
      <c r="L31873" s="14" t="str">
        <v/>
      </c>
      <c r="O31873" s="14" t="str">
        <v/>
      </c>
      <c r="P31873" s="14" t="str">
        <f ca="1"/>
        <v>Low Cap</v>
      </c>
    </row>
    <row r="31874" spans="11:16">
      <c r="K31874" s="14" t="str">
        <v/>
      </c>
      <c r="L31874" s="14" t="str">
        <v/>
      </c>
      <c r="O31874" s="14" t="str">
        <v/>
      </c>
      <c r="P31874" s="14" t="str">
        <f ca="1"/>
        <v>Low Cap</v>
      </c>
    </row>
    <row r="31875" spans="11:16">
      <c r="K31875" s="14" t="str">
        <v/>
      </c>
      <c r="L31875" s="14" t="str">
        <v/>
      </c>
      <c r="O31875" s="14" t="str">
        <v/>
      </c>
      <c r="P31875" s="14" t="str">
        <f ca="1"/>
        <v>Low Cap</v>
      </c>
    </row>
    <row r="31876" spans="11:16">
      <c r="K31876" s="14" t="str">
        <v/>
      </c>
      <c r="L31876" s="14" t="str">
        <v/>
      </c>
      <c r="O31876" s="14" t="str">
        <v/>
      </c>
      <c r="P31876" s="14" t="str">
        <f ca="1"/>
        <v>Low Cap</v>
      </c>
    </row>
    <row r="31877" spans="11:16">
      <c r="K31877" s="14" t="str">
        <v/>
      </c>
      <c r="L31877" s="14" t="str">
        <v/>
      </c>
      <c r="O31877" s="14" t="str">
        <v/>
      </c>
      <c r="P31877" s="14" t="str">
        <f ca="1"/>
        <v>Low Cap</v>
      </c>
    </row>
    <row r="31878" spans="11:16">
      <c r="K31878" s="14" t="str">
        <v/>
      </c>
      <c r="L31878" s="14" t="str">
        <v/>
      </c>
      <c r="O31878" s="14" t="str">
        <v/>
      </c>
      <c r="P31878" s="14" t="str">
        <f ca="1"/>
        <v>Low Cap</v>
      </c>
    </row>
    <row r="31879" spans="11:16">
      <c r="K31879" s="14" t="str">
        <v/>
      </c>
      <c r="L31879" s="14" t="str">
        <v/>
      </c>
      <c r="O31879" s="14" t="str">
        <v/>
      </c>
      <c r="P31879" s="14" t="str">
        <f ca="1"/>
        <v>Low Cap</v>
      </c>
    </row>
    <row r="31880" spans="11:16">
      <c r="K31880" s="14" t="str">
        <v/>
      </c>
      <c r="L31880" s="14" t="str">
        <v/>
      </c>
      <c r="O31880" s="14" t="str">
        <v/>
      </c>
      <c r="P31880" s="14" t="str">
        <f ca="1"/>
        <v>Low Cap</v>
      </c>
    </row>
    <row r="31881" spans="11:16">
      <c r="K31881" s="14" t="str">
        <v/>
      </c>
      <c r="L31881" s="14" t="str">
        <v/>
      </c>
      <c r="O31881" s="14" t="str">
        <v/>
      </c>
      <c r="P31881" s="14" t="str">
        <f ca="1"/>
        <v>Low Cap</v>
      </c>
    </row>
    <row r="31882" spans="11:16">
      <c r="K31882" s="14" t="str">
        <v/>
      </c>
      <c r="L31882" s="14" t="str">
        <v/>
      </c>
      <c r="O31882" s="14" t="str">
        <v/>
      </c>
      <c r="P31882" s="14" t="str">
        <f ca="1"/>
        <v>Low Cap</v>
      </c>
    </row>
    <row r="31883" spans="11:16">
      <c r="K31883" s="14" t="str">
        <v/>
      </c>
      <c r="L31883" s="14" t="str">
        <v/>
      </c>
      <c r="O31883" s="14" t="str">
        <v/>
      </c>
      <c r="P31883" s="14" t="str">
        <f ca="1"/>
        <v>Low Cap</v>
      </c>
    </row>
    <row r="31884" spans="11:16">
      <c r="K31884" s="14" t="str">
        <v/>
      </c>
      <c r="L31884" s="14" t="str">
        <v/>
      </c>
      <c r="O31884" s="14" t="str">
        <v/>
      </c>
      <c r="P31884" s="14" t="str">
        <f ca="1"/>
        <v>Low Cap</v>
      </c>
    </row>
    <row r="31885" spans="11:16">
      <c r="K31885" s="14" t="str">
        <v/>
      </c>
      <c r="L31885" s="14" t="str">
        <v/>
      </c>
      <c r="O31885" s="14" t="str">
        <v/>
      </c>
      <c r="P31885" s="14" t="str">
        <f ca="1"/>
        <v>Low Cap</v>
      </c>
    </row>
    <row r="31886" spans="11:16">
      <c r="K31886" s="14" t="str">
        <v/>
      </c>
      <c r="L31886" s="14" t="str">
        <v/>
      </c>
      <c r="O31886" s="14" t="str">
        <v/>
      </c>
      <c r="P31886" s="14" t="str">
        <f ca="1"/>
        <v>Low Cap</v>
      </c>
    </row>
    <row r="31887" spans="11:16">
      <c r="K31887" s="14" t="str">
        <v/>
      </c>
      <c r="L31887" s="14" t="str">
        <v/>
      </c>
      <c r="O31887" s="14" t="str">
        <v/>
      </c>
      <c r="P31887" s="14" t="str">
        <f ca="1"/>
        <v>Low Cap</v>
      </c>
    </row>
    <row r="31888" spans="11:16">
      <c r="K31888" s="14" t="str">
        <v/>
      </c>
      <c r="L31888" s="14" t="str">
        <v/>
      </c>
      <c r="O31888" s="14" t="str">
        <v/>
      </c>
      <c r="P31888" s="14" t="str">
        <f ca="1"/>
        <v>Low Cap</v>
      </c>
    </row>
    <row r="31889" spans="11:16">
      <c r="K31889" s="14" t="str">
        <v/>
      </c>
      <c r="L31889" s="14" t="str">
        <v/>
      </c>
      <c r="O31889" s="14" t="str">
        <v/>
      </c>
      <c r="P31889" s="14" t="str">
        <f ca="1"/>
        <v>Low Cap</v>
      </c>
    </row>
    <row r="31890" spans="11:16">
      <c r="K31890" s="14" t="str">
        <v/>
      </c>
      <c r="L31890" s="14" t="str">
        <v/>
      </c>
      <c r="O31890" s="14" t="str">
        <v/>
      </c>
      <c r="P31890" s="14" t="str">
        <f ca="1"/>
        <v>Low Cap</v>
      </c>
    </row>
    <row r="31891" spans="11:16">
      <c r="K31891" s="14" t="str">
        <v/>
      </c>
      <c r="L31891" s="14" t="str">
        <v/>
      </c>
      <c r="O31891" s="14" t="str">
        <v/>
      </c>
      <c r="P31891" s="14" t="str">
        <f ca="1"/>
        <v>Low Cap</v>
      </c>
    </row>
    <row r="31892" spans="11:16">
      <c r="K31892" s="14" t="str">
        <v/>
      </c>
      <c r="L31892" s="14" t="str">
        <v/>
      </c>
      <c r="O31892" s="14" t="str">
        <v/>
      </c>
      <c r="P31892" s="14" t="str">
        <f ca="1"/>
        <v>Low Cap</v>
      </c>
    </row>
    <row r="31893" spans="11:16">
      <c r="K31893" s="14" t="str">
        <v/>
      </c>
      <c r="L31893" s="14" t="str">
        <v/>
      </c>
      <c r="O31893" s="14" t="str">
        <v/>
      </c>
      <c r="P31893" s="14" t="str">
        <f ca="1"/>
        <v>Low Cap</v>
      </c>
    </row>
    <row r="31894" spans="11:16">
      <c r="K31894" s="14" t="str">
        <v/>
      </c>
      <c r="L31894" s="14" t="str">
        <v/>
      </c>
      <c r="O31894" s="14" t="str">
        <v/>
      </c>
      <c r="P31894" s="14" t="str">
        <f ca="1"/>
        <v>Low Cap</v>
      </c>
    </row>
    <row r="31895" spans="11:16">
      <c r="K31895" s="14" t="str">
        <v/>
      </c>
      <c r="L31895" s="14" t="str">
        <v/>
      </c>
      <c r="O31895" s="14" t="str">
        <v/>
      </c>
      <c r="P31895" s="14" t="str">
        <f ca="1"/>
        <v>Low Cap</v>
      </c>
    </row>
    <row r="31896" spans="11:16">
      <c r="K31896" s="14" t="str">
        <v/>
      </c>
      <c r="L31896" s="14" t="str">
        <v/>
      </c>
      <c r="O31896" s="14" t="str">
        <v/>
      </c>
      <c r="P31896" s="14" t="str">
        <f ca="1"/>
        <v>Low Cap</v>
      </c>
    </row>
    <row r="31897" spans="11:16">
      <c r="K31897" s="14" t="str">
        <v/>
      </c>
      <c r="L31897" s="14" t="str">
        <v/>
      </c>
      <c r="O31897" s="14" t="str">
        <v/>
      </c>
      <c r="P31897" s="14" t="str">
        <f ca="1"/>
        <v>Low Cap</v>
      </c>
    </row>
    <row r="31898" spans="11:16">
      <c r="K31898" s="14" t="str">
        <v/>
      </c>
      <c r="L31898" s="14" t="str">
        <v/>
      </c>
      <c r="O31898" s="14" t="str">
        <v/>
      </c>
      <c r="P31898" s="14" t="str">
        <f ca="1"/>
        <v>Low Cap</v>
      </c>
    </row>
    <row r="31899" spans="11:16">
      <c r="K31899" s="14" t="str">
        <v/>
      </c>
      <c r="L31899" s="14" t="str">
        <v/>
      </c>
      <c r="O31899" s="14" t="str">
        <v/>
      </c>
      <c r="P31899" s="14" t="str">
        <f ca="1"/>
        <v>Low Cap</v>
      </c>
    </row>
    <row r="31900" spans="11:16">
      <c r="K31900" s="14" t="str">
        <v/>
      </c>
      <c r="L31900" s="14" t="str">
        <v/>
      </c>
      <c r="O31900" s="14" t="str">
        <v/>
      </c>
      <c r="P31900" s="14" t="str">
        <f ca="1"/>
        <v>Low Cap</v>
      </c>
    </row>
    <row r="31901" spans="11:16">
      <c r="K31901" s="14" t="str">
        <v/>
      </c>
      <c r="L31901" s="14" t="str">
        <v/>
      </c>
      <c r="O31901" s="14" t="str">
        <v/>
      </c>
      <c r="P31901" s="14" t="str">
        <f ca="1"/>
        <v>Low Cap</v>
      </c>
    </row>
    <row r="31902" spans="11:16">
      <c r="K31902" s="14" t="str">
        <v/>
      </c>
      <c r="L31902" s="14" t="str">
        <v/>
      </c>
      <c r="O31902" s="14" t="str">
        <v/>
      </c>
      <c r="P31902" s="14" t="str">
        <f ca="1"/>
        <v>Low Cap</v>
      </c>
    </row>
    <row r="31903" spans="11:16">
      <c r="K31903" s="14" t="str">
        <v/>
      </c>
      <c r="L31903" s="14" t="str">
        <v/>
      </c>
      <c r="O31903" s="14" t="str">
        <v/>
      </c>
      <c r="P31903" s="14" t="str">
        <f ca="1"/>
        <v>Low Cap</v>
      </c>
    </row>
    <row r="31904" spans="11:16">
      <c r="K31904" s="14" t="str">
        <v/>
      </c>
      <c r="L31904" s="14" t="str">
        <v/>
      </c>
      <c r="O31904" s="14" t="str">
        <v/>
      </c>
      <c r="P31904" s="14" t="str">
        <f ca="1"/>
        <v>Low Cap</v>
      </c>
    </row>
    <row r="31905" spans="11:16">
      <c r="K31905" s="14" t="str">
        <v/>
      </c>
      <c r="L31905" s="14" t="str">
        <v/>
      </c>
      <c r="O31905" s="14" t="str">
        <v/>
      </c>
      <c r="P31905" s="14" t="str">
        <f ca="1"/>
        <v>Low Cap</v>
      </c>
    </row>
    <row r="31906" spans="11:16">
      <c r="K31906" s="14" t="str">
        <v/>
      </c>
      <c r="L31906" s="14" t="str">
        <v/>
      </c>
      <c r="O31906" s="14" t="str">
        <v/>
      </c>
      <c r="P31906" s="14" t="str">
        <f ca="1"/>
        <v>Low Cap</v>
      </c>
    </row>
    <row r="31907" spans="11:16">
      <c r="K31907" s="14" t="str">
        <v/>
      </c>
      <c r="L31907" s="14" t="str">
        <v/>
      </c>
      <c r="O31907" s="14" t="str">
        <v/>
      </c>
      <c r="P31907" s="14" t="str">
        <f ca="1"/>
        <v>Low Cap</v>
      </c>
    </row>
    <row r="31908" spans="11:16">
      <c r="K31908" s="14" t="str">
        <v/>
      </c>
      <c r="L31908" s="14" t="str">
        <v/>
      </c>
      <c r="O31908" s="14" t="str">
        <v/>
      </c>
      <c r="P31908" s="14" t="str">
        <f ca="1"/>
        <v>Low Cap</v>
      </c>
    </row>
    <row r="31909" spans="11:16">
      <c r="K31909" s="14" t="str">
        <v/>
      </c>
      <c r="L31909" s="14" t="str">
        <v/>
      </c>
      <c r="O31909" s="14" t="str">
        <v/>
      </c>
      <c r="P31909" s="14" t="str">
        <f ca="1"/>
        <v>Low Cap</v>
      </c>
    </row>
    <row r="31910" spans="11:16">
      <c r="K31910" s="14" t="str">
        <v/>
      </c>
      <c r="L31910" s="14" t="str">
        <v/>
      </c>
      <c r="O31910" s="14" t="str">
        <v/>
      </c>
      <c r="P31910" s="14" t="str">
        <f ca="1"/>
        <v>Low Cap</v>
      </c>
    </row>
    <row r="31911" spans="11:16">
      <c r="K31911" s="14" t="str">
        <v/>
      </c>
      <c r="L31911" s="14" t="str">
        <v/>
      </c>
      <c r="O31911" s="14" t="str">
        <v/>
      </c>
      <c r="P31911" s="14" t="str">
        <f ca="1"/>
        <v>Low Cap</v>
      </c>
    </row>
    <row r="31912" spans="11:16">
      <c r="K31912" s="14" t="str">
        <v/>
      </c>
      <c r="L31912" s="14" t="str">
        <v/>
      </c>
      <c r="O31912" s="14" t="str">
        <v/>
      </c>
      <c r="P31912" s="14" t="str">
        <f ca="1"/>
        <v>Low Cap</v>
      </c>
    </row>
    <row r="31913" spans="11:16">
      <c r="K31913" s="14" t="str">
        <v/>
      </c>
      <c r="L31913" s="14" t="str">
        <v/>
      </c>
      <c r="O31913" s="14" t="str">
        <v/>
      </c>
      <c r="P31913" s="14" t="str">
        <f ca="1"/>
        <v>Low Cap</v>
      </c>
    </row>
    <row r="31914" spans="11:16">
      <c r="K31914" s="14" t="str">
        <v/>
      </c>
      <c r="L31914" s="14" t="str">
        <v/>
      </c>
      <c r="O31914" s="14" t="str">
        <v/>
      </c>
      <c r="P31914" s="14" t="str">
        <f ca="1"/>
        <v>Low Cap</v>
      </c>
    </row>
    <row r="31915" spans="11:16">
      <c r="K31915" s="14" t="str">
        <v/>
      </c>
      <c r="L31915" s="14" t="str">
        <v/>
      </c>
      <c r="O31915" s="14" t="str">
        <v/>
      </c>
      <c r="P31915" s="14" t="str">
        <f ca="1"/>
        <v>Low Cap</v>
      </c>
    </row>
    <row r="31916" spans="11:16">
      <c r="K31916" s="14" t="str">
        <v/>
      </c>
      <c r="L31916" s="14" t="str">
        <v/>
      </c>
      <c r="O31916" s="14" t="str">
        <v/>
      </c>
      <c r="P31916" s="14" t="str">
        <f ca="1"/>
        <v>Low Cap</v>
      </c>
    </row>
    <row r="31917" spans="11:16">
      <c r="K31917" s="14" t="str">
        <v/>
      </c>
      <c r="L31917" s="14" t="str">
        <v/>
      </c>
      <c r="O31917" s="14" t="str">
        <v/>
      </c>
      <c r="P31917" s="14" t="str">
        <f ca="1"/>
        <v>Low Cap</v>
      </c>
    </row>
    <row r="31918" spans="11:16">
      <c r="K31918" s="14" t="str">
        <v/>
      </c>
      <c r="L31918" s="14" t="str">
        <v/>
      </c>
      <c r="O31918" s="14" t="str">
        <v/>
      </c>
      <c r="P31918" s="14" t="str">
        <f ca="1"/>
        <v>Low Cap</v>
      </c>
    </row>
    <row r="31919" spans="11:16">
      <c r="K31919" s="14" t="str">
        <v/>
      </c>
      <c r="L31919" s="14" t="str">
        <v/>
      </c>
      <c r="O31919" s="14" t="str">
        <v/>
      </c>
      <c r="P31919" s="14" t="str">
        <f ca="1"/>
        <v>Low Cap</v>
      </c>
    </row>
    <row r="31920" spans="11:16">
      <c r="K31920" s="14" t="str">
        <v/>
      </c>
      <c r="L31920" s="14" t="str">
        <v/>
      </c>
      <c r="O31920" s="14" t="str">
        <v/>
      </c>
      <c r="P31920" s="14" t="str">
        <f ca="1"/>
        <v>Low Cap</v>
      </c>
    </row>
    <row r="31921" spans="11:16">
      <c r="K31921" s="14" t="str">
        <v/>
      </c>
      <c r="L31921" s="14" t="str">
        <v/>
      </c>
      <c r="O31921" s="14" t="str">
        <v/>
      </c>
      <c r="P31921" s="14" t="str">
        <f ca="1"/>
        <v>Low Cap</v>
      </c>
    </row>
    <row r="31922" spans="11:16">
      <c r="K31922" s="14" t="str">
        <v/>
      </c>
      <c r="L31922" s="14" t="str">
        <v/>
      </c>
      <c r="O31922" s="14" t="str">
        <v/>
      </c>
      <c r="P31922" s="14" t="str">
        <f ca="1"/>
        <v>Low Cap</v>
      </c>
    </row>
    <row r="31923" spans="11:16">
      <c r="K31923" s="14" t="str">
        <v/>
      </c>
      <c r="L31923" s="14" t="str">
        <v/>
      </c>
      <c r="O31923" s="14" t="str">
        <v/>
      </c>
      <c r="P31923" s="14" t="str">
        <f ca="1"/>
        <v>Low Cap</v>
      </c>
    </row>
    <row r="31924" spans="11:16">
      <c r="K31924" s="14" t="str">
        <v/>
      </c>
      <c r="L31924" s="14" t="str">
        <v/>
      </c>
      <c r="O31924" s="14" t="str">
        <v/>
      </c>
      <c r="P31924" s="14" t="str">
        <f ca="1"/>
        <v>Low Cap</v>
      </c>
    </row>
    <row r="31925" spans="11:16">
      <c r="K31925" s="14" t="str">
        <v/>
      </c>
      <c r="L31925" s="14" t="str">
        <v/>
      </c>
      <c r="O31925" s="14" t="str">
        <v/>
      </c>
      <c r="P31925" s="14" t="str">
        <f ca="1"/>
        <v>Low Cap</v>
      </c>
    </row>
    <row r="31926" spans="11:16">
      <c r="K31926" s="14" t="str">
        <v/>
      </c>
      <c r="L31926" s="14" t="str">
        <v/>
      </c>
      <c r="O31926" s="14" t="str">
        <v/>
      </c>
      <c r="P31926" s="14" t="str">
        <f ca="1"/>
        <v>Low Cap</v>
      </c>
    </row>
    <row r="31927" spans="11:16">
      <c r="K31927" s="14" t="str">
        <v/>
      </c>
      <c r="L31927" s="14" t="str">
        <v/>
      </c>
      <c r="O31927" s="14" t="str">
        <v/>
      </c>
      <c r="P31927" s="14" t="str">
        <f ca="1"/>
        <v>Low Cap</v>
      </c>
    </row>
    <row r="31928" spans="11:16">
      <c r="K31928" s="14" t="str">
        <v/>
      </c>
      <c r="L31928" s="14" t="str">
        <v/>
      </c>
      <c r="O31928" s="14" t="str">
        <v/>
      </c>
      <c r="P31928" s="14" t="str">
        <f ca="1"/>
        <v>Low Cap</v>
      </c>
    </row>
    <row r="31929" spans="11:16">
      <c r="K31929" s="14" t="str">
        <v/>
      </c>
      <c r="L31929" s="14" t="str">
        <v/>
      </c>
      <c r="O31929" s="14" t="str">
        <v/>
      </c>
      <c r="P31929" s="14" t="str">
        <f ca="1"/>
        <v>Low Cap</v>
      </c>
    </row>
    <row r="31930" spans="11:16">
      <c r="K31930" s="14" t="str">
        <v/>
      </c>
      <c r="L31930" s="14" t="str">
        <v/>
      </c>
      <c r="O31930" s="14" t="str">
        <v/>
      </c>
      <c r="P31930" s="14" t="str">
        <f ca="1"/>
        <v>Low Cap</v>
      </c>
    </row>
    <row r="31931" spans="11:16">
      <c r="K31931" s="14" t="str">
        <v/>
      </c>
      <c r="L31931" s="14" t="str">
        <v/>
      </c>
      <c r="O31931" s="14" t="str">
        <v/>
      </c>
      <c r="P31931" s="14" t="str">
        <f ca="1"/>
        <v>Low Cap</v>
      </c>
    </row>
    <row r="31932" spans="11:16">
      <c r="K31932" s="14" t="str">
        <v/>
      </c>
      <c r="L31932" s="14" t="str">
        <v/>
      </c>
      <c r="O31932" s="14" t="str">
        <v/>
      </c>
      <c r="P31932" s="14" t="str">
        <f ca="1"/>
        <v>Low Cap</v>
      </c>
    </row>
    <row r="31933" spans="11:16">
      <c r="K31933" s="14" t="str">
        <v/>
      </c>
      <c r="L31933" s="14" t="str">
        <v/>
      </c>
      <c r="O31933" s="14" t="str">
        <v/>
      </c>
      <c r="P31933" s="14" t="str">
        <f ca="1"/>
        <v>Low Cap</v>
      </c>
    </row>
    <row r="31934" spans="11:16">
      <c r="K31934" s="14" t="str">
        <v/>
      </c>
      <c r="L31934" s="14" t="str">
        <v/>
      </c>
      <c r="O31934" s="14" t="str">
        <v/>
      </c>
      <c r="P31934" s="14" t="str">
        <f ca="1"/>
        <v>Low Cap</v>
      </c>
    </row>
    <row r="31935" spans="11:16">
      <c r="K31935" s="14" t="str">
        <v/>
      </c>
      <c r="L31935" s="14" t="str">
        <v/>
      </c>
      <c r="O31935" s="14" t="str">
        <v/>
      </c>
      <c r="P31935" s="14" t="str">
        <f ca="1"/>
        <v>Low Cap</v>
      </c>
    </row>
    <row r="31936" spans="11:16">
      <c r="K31936" s="14" t="str">
        <v/>
      </c>
      <c r="L31936" s="14" t="str">
        <v/>
      </c>
      <c r="O31936" s="14" t="str">
        <v/>
      </c>
      <c r="P31936" s="14" t="str">
        <f ca="1"/>
        <v>Low Cap</v>
      </c>
    </row>
    <row r="31937" spans="11:16">
      <c r="K31937" s="14" t="str">
        <v/>
      </c>
      <c r="L31937" s="14" t="str">
        <v/>
      </c>
      <c r="O31937" s="14" t="str">
        <v/>
      </c>
      <c r="P31937" s="14" t="str">
        <f ca="1"/>
        <v>Low Cap</v>
      </c>
    </row>
    <row r="31938" spans="11:16">
      <c r="K31938" s="14" t="str">
        <v/>
      </c>
      <c r="L31938" s="14" t="str">
        <v/>
      </c>
      <c r="O31938" s="14" t="str">
        <v/>
      </c>
      <c r="P31938" s="14" t="str">
        <f ca="1"/>
        <v>Low Cap</v>
      </c>
    </row>
    <row r="31939" spans="11:16">
      <c r="K31939" s="14" t="str">
        <v/>
      </c>
      <c r="L31939" s="14" t="str">
        <v/>
      </c>
      <c r="O31939" s="14" t="str">
        <v/>
      </c>
      <c r="P31939" s="14" t="str">
        <f ca="1"/>
        <v>Low Cap</v>
      </c>
    </row>
    <row r="31940" spans="11:16">
      <c r="K31940" s="14" t="str">
        <v/>
      </c>
      <c r="L31940" s="14" t="str">
        <v/>
      </c>
      <c r="O31940" s="14" t="str">
        <v/>
      </c>
      <c r="P31940" s="14" t="str">
        <f ca="1"/>
        <v>Low Cap</v>
      </c>
    </row>
    <row r="31941" spans="11:16">
      <c r="K31941" s="14" t="str">
        <v/>
      </c>
      <c r="L31941" s="14" t="str">
        <v/>
      </c>
      <c r="O31941" s="14" t="str">
        <v/>
      </c>
      <c r="P31941" s="14" t="str">
        <f ca="1"/>
        <v>Low Cap</v>
      </c>
    </row>
    <row r="31942" spans="11:16">
      <c r="K31942" s="14" t="str">
        <v/>
      </c>
      <c r="L31942" s="14" t="str">
        <v/>
      </c>
      <c r="O31942" s="14" t="str">
        <v/>
      </c>
      <c r="P31942" s="14" t="str">
        <f ca="1"/>
        <v>Low Cap</v>
      </c>
    </row>
    <row r="31943" spans="11:16">
      <c r="K31943" s="14" t="str">
        <v/>
      </c>
      <c r="L31943" s="14" t="str">
        <v/>
      </c>
      <c r="O31943" s="14" t="str">
        <v/>
      </c>
      <c r="P31943" s="14" t="str">
        <f ca="1"/>
        <v>Low Cap</v>
      </c>
    </row>
    <row r="31944" spans="11:16">
      <c r="K31944" s="14" t="str">
        <v/>
      </c>
      <c r="L31944" s="14" t="str">
        <v/>
      </c>
      <c r="O31944" s="14" t="str">
        <v/>
      </c>
      <c r="P31944" s="14" t="str">
        <f ca="1"/>
        <v>Low Cap</v>
      </c>
    </row>
    <row r="31945" spans="11:16">
      <c r="K31945" s="14" t="str">
        <v/>
      </c>
      <c r="L31945" s="14" t="str">
        <v/>
      </c>
      <c r="O31945" s="14" t="str">
        <v/>
      </c>
      <c r="P31945" s="14" t="str">
        <f ca="1"/>
        <v>Low Cap</v>
      </c>
    </row>
    <row r="31946" spans="11:16">
      <c r="K31946" s="14" t="str">
        <v/>
      </c>
      <c r="L31946" s="14" t="str">
        <v/>
      </c>
      <c r="O31946" s="14" t="str">
        <v/>
      </c>
      <c r="P31946" s="14" t="str">
        <f ca="1"/>
        <v>Low Cap</v>
      </c>
    </row>
    <row r="31947" spans="11:16">
      <c r="K31947" s="14" t="str">
        <v/>
      </c>
      <c r="L31947" s="14" t="str">
        <v/>
      </c>
      <c r="O31947" s="14" t="str">
        <v/>
      </c>
      <c r="P31947" s="14" t="str">
        <f ca="1"/>
        <v>Low Cap</v>
      </c>
    </row>
    <row r="31948" spans="11:16">
      <c r="K31948" s="14" t="str">
        <v/>
      </c>
      <c r="L31948" s="14" t="str">
        <v/>
      </c>
      <c r="O31948" s="14" t="str">
        <v/>
      </c>
      <c r="P31948" s="14" t="str">
        <f ca="1"/>
        <v>Low Cap</v>
      </c>
    </row>
    <row r="31949" spans="11:16">
      <c r="K31949" s="14" t="str">
        <v/>
      </c>
      <c r="L31949" s="14" t="str">
        <v/>
      </c>
      <c r="O31949" s="14" t="str">
        <v/>
      </c>
      <c r="P31949" s="14" t="str">
        <f ca="1"/>
        <v>Low Cap</v>
      </c>
    </row>
    <row r="31950" spans="11:16">
      <c r="K31950" s="14" t="str">
        <v/>
      </c>
      <c r="L31950" s="14" t="str">
        <v/>
      </c>
      <c r="O31950" s="14" t="str">
        <v/>
      </c>
      <c r="P31950" s="14" t="str">
        <f ca="1"/>
        <v>Low Cap</v>
      </c>
    </row>
    <row r="31951" spans="11:16">
      <c r="K31951" s="14" t="str">
        <v/>
      </c>
      <c r="L31951" s="14" t="str">
        <v/>
      </c>
      <c r="O31951" s="14" t="str">
        <v/>
      </c>
      <c r="P31951" s="14" t="str">
        <f ca="1"/>
        <v>Low Cap</v>
      </c>
    </row>
    <row r="31952" spans="11:16">
      <c r="K31952" s="14" t="str">
        <v/>
      </c>
      <c r="L31952" s="14" t="str">
        <v/>
      </c>
      <c r="O31952" s="14" t="str">
        <v/>
      </c>
      <c r="P31952" s="14" t="str">
        <f ca="1"/>
        <v>Low Cap</v>
      </c>
    </row>
    <row r="31953" spans="11:16">
      <c r="K31953" s="14" t="str">
        <v/>
      </c>
      <c r="L31953" s="14" t="str">
        <v/>
      </c>
      <c r="O31953" s="14" t="str">
        <v/>
      </c>
      <c r="P31953" s="14" t="str">
        <f ca="1"/>
        <v>Low Cap</v>
      </c>
    </row>
    <row r="31954" spans="11:16">
      <c r="K31954" s="14" t="str">
        <v/>
      </c>
      <c r="L31954" s="14" t="str">
        <v/>
      </c>
      <c r="O31954" s="14" t="str">
        <v/>
      </c>
      <c r="P31954" s="14" t="str">
        <f ca="1"/>
        <v>Low Cap</v>
      </c>
    </row>
    <row r="31955" spans="11:16">
      <c r="K31955" s="14" t="str">
        <v/>
      </c>
      <c r="L31955" s="14" t="str">
        <v/>
      </c>
      <c r="O31955" s="14" t="str">
        <v/>
      </c>
      <c r="P31955" s="14" t="str">
        <f ca="1"/>
        <v>Low Cap</v>
      </c>
    </row>
    <row r="31956" spans="11:16">
      <c r="K31956" s="14" t="str">
        <v/>
      </c>
      <c r="L31956" s="14" t="str">
        <v/>
      </c>
      <c r="O31956" s="14" t="str">
        <v/>
      </c>
      <c r="P31956" s="14" t="str">
        <f ca="1"/>
        <v>Low Cap</v>
      </c>
    </row>
    <row r="31957" spans="11:16">
      <c r="K31957" s="14" t="str">
        <v/>
      </c>
      <c r="L31957" s="14" t="str">
        <v/>
      </c>
      <c r="O31957" s="14" t="str">
        <v/>
      </c>
      <c r="P31957" s="14" t="str">
        <f ca="1"/>
        <v>Low Cap</v>
      </c>
    </row>
    <row r="31958" spans="11:16">
      <c r="K31958" s="14" t="str">
        <v/>
      </c>
      <c r="L31958" s="14" t="str">
        <v/>
      </c>
      <c r="O31958" s="14" t="str">
        <v/>
      </c>
      <c r="P31958" s="14" t="str">
        <f ca="1"/>
        <v>Low Cap</v>
      </c>
    </row>
    <row r="31959" spans="11:16">
      <c r="K31959" s="14" t="str">
        <v/>
      </c>
      <c r="L31959" s="14" t="str">
        <v/>
      </c>
      <c r="O31959" s="14" t="str">
        <v/>
      </c>
      <c r="P31959" s="14" t="str">
        <f ca="1"/>
        <v>Low Cap</v>
      </c>
    </row>
    <row r="31960" spans="11:16">
      <c r="K31960" s="14" t="str">
        <v/>
      </c>
      <c r="L31960" s="14" t="str">
        <v/>
      </c>
      <c r="O31960" s="14" t="str">
        <v/>
      </c>
      <c r="P31960" s="14" t="str">
        <f ca="1"/>
        <v>Low Cap</v>
      </c>
    </row>
    <row r="31961" spans="11:16">
      <c r="K31961" s="14" t="str">
        <v/>
      </c>
      <c r="L31961" s="14" t="str">
        <v/>
      </c>
      <c r="O31961" s="14" t="str">
        <v/>
      </c>
      <c r="P31961" s="14" t="str">
        <f ca="1"/>
        <v>Low Cap</v>
      </c>
    </row>
    <row r="31962" spans="11:16">
      <c r="K31962" s="14" t="str">
        <v/>
      </c>
      <c r="L31962" s="14" t="str">
        <v/>
      </c>
      <c r="O31962" s="14" t="str">
        <v/>
      </c>
      <c r="P31962" s="14" t="str">
        <f ca="1"/>
        <v>Low Cap</v>
      </c>
    </row>
    <row r="31963" spans="11:16">
      <c r="K31963" s="14" t="str">
        <v/>
      </c>
      <c r="L31963" s="14" t="str">
        <v/>
      </c>
      <c r="O31963" s="14" t="str">
        <v/>
      </c>
      <c r="P31963" s="14" t="str">
        <f ca="1"/>
        <v>Low Cap</v>
      </c>
    </row>
    <row r="31964" spans="11:16">
      <c r="K31964" s="14" t="str">
        <v/>
      </c>
      <c r="L31964" s="14" t="str">
        <v/>
      </c>
      <c r="O31964" s="14" t="str">
        <v/>
      </c>
      <c r="P31964" s="14" t="str">
        <f ca="1"/>
        <v>Low Cap</v>
      </c>
    </row>
    <row r="31965" spans="11:16">
      <c r="K31965" s="14" t="str">
        <v/>
      </c>
      <c r="L31965" s="14" t="str">
        <v/>
      </c>
      <c r="O31965" s="14" t="str">
        <v/>
      </c>
      <c r="P31965" s="14" t="str">
        <f ca="1"/>
        <v>Low Cap</v>
      </c>
    </row>
    <row r="31966" spans="11:16">
      <c r="K31966" s="14" t="str">
        <v/>
      </c>
      <c r="L31966" s="14" t="str">
        <v/>
      </c>
      <c r="O31966" s="14" t="str">
        <v/>
      </c>
      <c r="P31966" s="14" t="str">
        <f ca="1"/>
        <v>Low Cap</v>
      </c>
    </row>
    <row r="31967" spans="11:16">
      <c r="K31967" s="14" t="str">
        <v/>
      </c>
      <c r="L31967" s="14" t="str">
        <v/>
      </c>
      <c r="O31967" s="14" t="str">
        <v/>
      </c>
      <c r="P31967" s="14" t="str">
        <f ca="1"/>
        <v>Low Cap</v>
      </c>
    </row>
    <row r="31968" spans="11:16">
      <c r="K31968" s="14" t="str">
        <v/>
      </c>
      <c r="L31968" s="14" t="str">
        <v/>
      </c>
      <c r="O31968" s="14" t="str">
        <v/>
      </c>
      <c r="P31968" s="14" t="str">
        <f ca="1"/>
        <v>Low Cap</v>
      </c>
    </row>
    <row r="31969" spans="11:16">
      <c r="K31969" s="14" t="str">
        <v/>
      </c>
      <c r="L31969" s="14" t="str">
        <v/>
      </c>
      <c r="O31969" s="14" t="str">
        <v/>
      </c>
      <c r="P31969" s="14" t="str">
        <f ca="1"/>
        <v>Low Cap</v>
      </c>
    </row>
    <row r="31970" spans="11:16">
      <c r="K31970" s="14" t="str">
        <v/>
      </c>
      <c r="L31970" s="14" t="str">
        <v/>
      </c>
      <c r="O31970" s="14" t="str">
        <v/>
      </c>
      <c r="P31970" s="14" t="str">
        <f ca="1"/>
        <v>Low Cap</v>
      </c>
    </row>
    <row r="31971" spans="11:16">
      <c r="K31971" s="14" t="str">
        <v/>
      </c>
      <c r="L31971" s="14" t="str">
        <v/>
      </c>
      <c r="O31971" s="14" t="str">
        <v/>
      </c>
      <c r="P31971" s="14" t="str">
        <f ca="1"/>
        <v>Low Cap</v>
      </c>
    </row>
    <row r="31972" spans="11:16">
      <c r="K31972" s="14" t="str">
        <v/>
      </c>
      <c r="L31972" s="14" t="str">
        <v/>
      </c>
      <c r="O31972" s="14" t="str">
        <v/>
      </c>
      <c r="P31972" s="14" t="str">
        <f ca="1"/>
        <v>Low Cap</v>
      </c>
    </row>
    <row r="31973" spans="11:16">
      <c r="K31973" s="14" t="str">
        <v/>
      </c>
      <c r="L31973" s="14" t="str">
        <v/>
      </c>
      <c r="O31973" s="14" t="str">
        <v/>
      </c>
      <c r="P31973" s="14" t="str">
        <f ca="1"/>
        <v>Low Cap</v>
      </c>
    </row>
    <row r="31974" spans="11:16">
      <c r="K31974" s="14" t="str">
        <v/>
      </c>
      <c r="L31974" s="14" t="str">
        <v/>
      </c>
      <c r="O31974" s="14" t="str">
        <v/>
      </c>
      <c r="P31974" s="14" t="str">
        <f ca="1"/>
        <v>Low Cap</v>
      </c>
    </row>
    <row r="31975" spans="11:16">
      <c r="K31975" s="14" t="str">
        <v/>
      </c>
      <c r="L31975" s="14" t="str">
        <v/>
      </c>
      <c r="O31975" s="14" t="str">
        <v/>
      </c>
      <c r="P31975" s="14" t="str">
        <f ca="1"/>
        <v>Low Cap</v>
      </c>
    </row>
    <row r="31976" spans="11:16">
      <c r="K31976" s="14" t="str">
        <v/>
      </c>
      <c r="L31976" s="14" t="str">
        <v/>
      </c>
      <c r="O31976" s="14" t="str">
        <v/>
      </c>
      <c r="P31976" s="14" t="str">
        <f ca="1"/>
        <v>Low Cap</v>
      </c>
    </row>
    <row r="31977" spans="11:16">
      <c r="K31977" s="14" t="str">
        <v/>
      </c>
      <c r="L31977" s="14" t="str">
        <v/>
      </c>
      <c r="O31977" s="14" t="str">
        <v/>
      </c>
      <c r="P31977" s="14" t="str">
        <f ca="1"/>
        <v>Low Cap</v>
      </c>
    </row>
    <row r="31978" spans="11:16">
      <c r="K31978" s="14" t="str">
        <v/>
      </c>
      <c r="L31978" s="14" t="str">
        <v/>
      </c>
      <c r="O31978" s="14" t="str">
        <v/>
      </c>
      <c r="P31978" s="14" t="str">
        <f ca="1"/>
        <v>Low Cap</v>
      </c>
    </row>
    <row r="31979" spans="11:16">
      <c r="K31979" s="14" t="str">
        <v/>
      </c>
      <c r="L31979" s="14" t="str">
        <v/>
      </c>
      <c r="O31979" s="14" t="str">
        <v/>
      </c>
      <c r="P31979" s="14" t="str">
        <f ca="1"/>
        <v>Low Cap</v>
      </c>
    </row>
    <row r="31980" spans="11:16">
      <c r="K31980" s="14" t="str">
        <v/>
      </c>
      <c r="L31980" s="14" t="str">
        <v/>
      </c>
      <c r="O31980" s="14" t="str">
        <v/>
      </c>
      <c r="P31980" s="14" t="str">
        <f ca="1"/>
        <v>Low Cap</v>
      </c>
    </row>
    <row r="31981" spans="11:16">
      <c r="K31981" s="14" t="str">
        <v/>
      </c>
      <c r="L31981" s="14" t="str">
        <v/>
      </c>
      <c r="O31981" s="14" t="str">
        <v/>
      </c>
      <c r="P31981" s="14" t="str">
        <f ca="1"/>
        <v>Low Cap</v>
      </c>
    </row>
    <row r="31982" spans="11:16">
      <c r="K31982" s="14" t="str">
        <v/>
      </c>
      <c r="L31982" s="14" t="str">
        <v/>
      </c>
      <c r="O31982" s="14" t="str">
        <v/>
      </c>
      <c r="P31982" s="14" t="str">
        <f ca="1"/>
        <v>Low Cap</v>
      </c>
    </row>
    <row r="31983" spans="11:16">
      <c r="K31983" s="14" t="str">
        <v/>
      </c>
      <c r="L31983" s="14" t="str">
        <v/>
      </c>
      <c r="O31983" s="14" t="str">
        <v/>
      </c>
      <c r="P31983" s="14" t="str">
        <f ca="1"/>
        <v>Low Cap</v>
      </c>
    </row>
    <row r="31984" spans="11:16">
      <c r="K31984" s="14" t="str">
        <v/>
      </c>
      <c r="L31984" s="14" t="str">
        <v/>
      </c>
      <c r="O31984" s="14" t="str">
        <v/>
      </c>
      <c r="P31984" s="14" t="str">
        <f ca="1"/>
        <v>Low Cap</v>
      </c>
    </row>
    <row r="31985" spans="11:16">
      <c r="K31985" s="14" t="str">
        <v/>
      </c>
      <c r="L31985" s="14" t="str">
        <v/>
      </c>
      <c r="O31985" s="14" t="str">
        <v/>
      </c>
      <c r="P31985" s="14" t="str">
        <f ca="1"/>
        <v>Low Cap</v>
      </c>
    </row>
    <row r="31986" spans="11:16">
      <c r="K31986" s="14" t="str">
        <v/>
      </c>
      <c r="L31986" s="14" t="str">
        <v/>
      </c>
      <c r="O31986" s="14" t="str">
        <v/>
      </c>
      <c r="P31986" s="14" t="str">
        <f ca="1"/>
        <v>Low Cap</v>
      </c>
    </row>
    <row r="31987" spans="11:16">
      <c r="K31987" s="14" t="str">
        <v/>
      </c>
      <c r="L31987" s="14" t="str">
        <v/>
      </c>
      <c r="O31987" s="14" t="str">
        <v/>
      </c>
      <c r="P31987" s="14" t="str">
        <f ca="1"/>
        <v>Low Cap</v>
      </c>
    </row>
    <row r="31988" spans="11:16">
      <c r="K31988" s="14" t="str">
        <v/>
      </c>
      <c r="L31988" s="14" t="str">
        <v/>
      </c>
      <c r="O31988" s="14" t="str">
        <v/>
      </c>
      <c r="P31988" s="14" t="str">
        <f ca="1"/>
        <v>Low Cap</v>
      </c>
    </row>
    <row r="31989" spans="11:16">
      <c r="K31989" s="14" t="str">
        <v/>
      </c>
      <c r="L31989" s="14" t="str">
        <v/>
      </c>
      <c r="O31989" s="14" t="str">
        <v/>
      </c>
      <c r="P31989" s="14" t="str">
        <f ca="1"/>
        <v>Low Cap</v>
      </c>
    </row>
    <row r="31990" spans="11:16">
      <c r="K31990" s="14" t="str">
        <v/>
      </c>
      <c r="L31990" s="14" t="str">
        <v/>
      </c>
      <c r="O31990" s="14" t="str">
        <v/>
      </c>
      <c r="P31990" s="14" t="str">
        <f ca="1"/>
        <v>Low Cap</v>
      </c>
    </row>
    <row r="31991" spans="11:16">
      <c r="K31991" s="14" t="str">
        <v/>
      </c>
      <c r="L31991" s="14" t="str">
        <v/>
      </c>
      <c r="O31991" s="14" t="str">
        <v/>
      </c>
      <c r="P31991" s="14" t="str">
        <f ca="1"/>
        <v>Low Cap</v>
      </c>
    </row>
    <row r="31992" spans="11:16">
      <c r="K31992" s="14" t="str">
        <v/>
      </c>
      <c r="L31992" s="14" t="str">
        <v/>
      </c>
      <c r="O31992" s="14" t="str">
        <v/>
      </c>
      <c r="P31992" s="14" t="str">
        <f ca="1"/>
        <v>Low Cap</v>
      </c>
    </row>
    <row r="31993" spans="11:16">
      <c r="K31993" s="14" t="str">
        <v/>
      </c>
      <c r="L31993" s="14" t="str">
        <v/>
      </c>
      <c r="O31993" s="14" t="str">
        <v/>
      </c>
      <c r="P31993" s="14" t="str">
        <f ca="1"/>
        <v>Low Cap</v>
      </c>
    </row>
    <row r="31994" spans="11:16">
      <c r="K31994" s="14" t="str">
        <v/>
      </c>
      <c r="L31994" s="14" t="str">
        <v/>
      </c>
      <c r="O31994" s="14" t="str">
        <v/>
      </c>
      <c r="P31994" s="14" t="str">
        <f ca="1"/>
        <v>Low Cap</v>
      </c>
    </row>
    <row r="31995" spans="11:16">
      <c r="K31995" s="14" t="str">
        <v/>
      </c>
      <c r="L31995" s="14" t="str">
        <v/>
      </c>
      <c r="O31995" s="14" t="str">
        <v/>
      </c>
      <c r="P31995" s="14" t="str">
        <f ca="1"/>
        <v>Low Cap</v>
      </c>
    </row>
    <row r="31996" spans="11:16">
      <c r="K31996" s="14" t="str">
        <v/>
      </c>
      <c r="L31996" s="14" t="str">
        <v/>
      </c>
      <c r="O31996" s="14" t="str">
        <v/>
      </c>
      <c r="P31996" s="14" t="str">
        <f ca="1"/>
        <v>Low Cap</v>
      </c>
    </row>
    <row r="31997" spans="11:16">
      <c r="K31997" s="14" t="str">
        <v/>
      </c>
      <c r="L31997" s="14" t="str">
        <v/>
      </c>
      <c r="O31997" s="14" t="str">
        <v/>
      </c>
      <c r="P31997" s="14" t="str">
        <f ca="1"/>
        <v>Low Cap</v>
      </c>
    </row>
    <row r="31998" spans="11:16">
      <c r="K31998" s="14" t="str">
        <v/>
      </c>
      <c r="L31998" s="14" t="str">
        <v/>
      </c>
      <c r="O31998" s="14" t="str">
        <v/>
      </c>
      <c r="P31998" s="14" t="str">
        <f ca="1"/>
        <v>Low Cap</v>
      </c>
    </row>
    <row r="31999" spans="11:16">
      <c r="K31999" s="14" t="str">
        <v/>
      </c>
      <c r="L31999" s="14" t="str">
        <v/>
      </c>
      <c r="O31999" s="14" t="str">
        <v/>
      </c>
      <c r="P31999" s="14" t="str">
        <f ca="1"/>
        <v>Low Cap</v>
      </c>
    </row>
    <row r="32000" spans="11:16">
      <c r="K32000" s="14" t="str">
        <v/>
      </c>
      <c r="L32000" s="14" t="str">
        <v/>
      </c>
      <c r="O32000" s="14" t="str">
        <v/>
      </c>
      <c r="P32000" s="14" t="str">
        <f ca="1"/>
        <v>Low Cap</v>
      </c>
    </row>
    <row r="32001" spans="11:16">
      <c r="K32001" s="14" t="str">
        <v/>
      </c>
      <c r="L32001" s="14" t="str">
        <v/>
      </c>
      <c r="O32001" s="14" t="str">
        <v/>
      </c>
      <c r="P32001" s="14" t="str">
        <f ca="1"/>
        <v>Low Cap</v>
      </c>
    </row>
    <row r="32002" spans="11:16">
      <c r="K32002" s="14" t="str">
        <v/>
      </c>
      <c r="L32002" s="14" t="str">
        <v/>
      </c>
      <c r="O32002" s="14" t="str">
        <v/>
      </c>
      <c r="P32002" s="14" t="str">
        <f ca="1"/>
        <v>Low Cap</v>
      </c>
    </row>
    <row r="32003" spans="11:16">
      <c r="K32003" s="14" t="str">
        <v/>
      </c>
      <c r="L32003" s="14" t="str">
        <v/>
      </c>
      <c r="O32003" s="14" t="str">
        <v/>
      </c>
      <c r="P32003" s="14" t="str">
        <f ca="1"/>
        <v>Low Cap</v>
      </c>
    </row>
    <row r="32004" spans="11:16">
      <c r="K32004" s="14" t="str">
        <v/>
      </c>
      <c r="L32004" s="14" t="str">
        <v/>
      </c>
      <c r="O32004" s="14" t="str">
        <v/>
      </c>
      <c r="P32004" s="14" t="str">
        <f ca="1"/>
        <v>Low Cap</v>
      </c>
    </row>
    <row r="32005" spans="11:16">
      <c r="K32005" s="14" t="str">
        <v/>
      </c>
      <c r="L32005" s="14" t="str">
        <v/>
      </c>
      <c r="O32005" s="14" t="str">
        <v/>
      </c>
      <c r="P32005" s="14" t="str">
        <f ca="1"/>
        <v>Low Cap</v>
      </c>
    </row>
    <row r="32006" spans="11:16">
      <c r="K32006" s="14" t="str">
        <v/>
      </c>
      <c r="L32006" s="14" t="str">
        <v/>
      </c>
      <c r="O32006" s="14" t="str">
        <v/>
      </c>
      <c r="P32006" s="14" t="str">
        <f ca="1"/>
        <v>Low Cap</v>
      </c>
    </row>
    <row r="32007" spans="11:16">
      <c r="K32007" s="14" t="str">
        <v/>
      </c>
      <c r="L32007" s="14" t="str">
        <v/>
      </c>
      <c r="O32007" s="14" t="str">
        <v/>
      </c>
      <c r="P32007" s="14" t="str">
        <f ca="1"/>
        <v>Low Cap</v>
      </c>
    </row>
    <row r="32008" spans="11:16">
      <c r="K32008" s="14" t="str">
        <v/>
      </c>
      <c r="L32008" s="14" t="str">
        <v/>
      </c>
      <c r="O32008" s="14" t="str">
        <v/>
      </c>
      <c r="P32008" s="14" t="str">
        <f ca="1"/>
        <v>Low Cap</v>
      </c>
    </row>
    <row r="32009" spans="11:16">
      <c r="K32009" s="14" t="str">
        <v/>
      </c>
      <c r="L32009" s="14" t="str">
        <v/>
      </c>
      <c r="O32009" s="14" t="str">
        <v/>
      </c>
      <c r="P32009" s="14" t="str">
        <f ca="1"/>
        <v>Low Cap</v>
      </c>
    </row>
    <row r="32010" spans="11:16">
      <c r="K32010" s="14" t="str">
        <v/>
      </c>
      <c r="L32010" s="14" t="str">
        <v/>
      </c>
      <c r="O32010" s="14" t="str">
        <v/>
      </c>
      <c r="P32010" s="14" t="str">
        <f ca="1"/>
        <v>Low Cap</v>
      </c>
    </row>
    <row r="32011" spans="11:16">
      <c r="K32011" s="14" t="str">
        <v/>
      </c>
      <c r="L32011" s="14" t="str">
        <v/>
      </c>
      <c r="O32011" s="14" t="str">
        <v/>
      </c>
      <c r="P32011" s="14" t="str">
        <f ca="1"/>
        <v>Low Cap</v>
      </c>
    </row>
    <row r="32012" spans="11:16">
      <c r="K32012" s="14" t="str">
        <v/>
      </c>
      <c r="L32012" s="14" t="str">
        <v/>
      </c>
      <c r="O32012" s="14" t="str">
        <v/>
      </c>
      <c r="P32012" s="14" t="str">
        <f ca="1"/>
        <v>Low Cap</v>
      </c>
    </row>
    <row r="32013" spans="11:16">
      <c r="K32013" s="14" t="str">
        <v/>
      </c>
      <c r="L32013" s="14" t="str">
        <v/>
      </c>
      <c r="O32013" s="14" t="str">
        <v/>
      </c>
      <c r="P32013" s="14" t="str">
        <f ca="1"/>
        <v>Low Cap</v>
      </c>
    </row>
    <row r="32014" spans="11:16">
      <c r="K32014" s="14" t="str">
        <v/>
      </c>
      <c r="L32014" s="14" t="str">
        <v/>
      </c>
      <c r="O32014" s="14" t="str">
        <v/>
      </c>
      <c r="P32014" s="14" t="str">
        <f ca="1"/>
        <v>Low Cap</v>
      </c>
    </row>
    <row r="32015" spans="11:16">
      <c r="K32015" s="14" t="str">
        <v/>
      </c>
      <c r="L32015" s="14" t="str">
        <v/>
      </c>
      <c r="O32015" s="14" t="str">
        <v/>
      </c>
      <c r="P32015" s="14" t="str">
        <f ca="1"/>
        <v>Low Cap</v>
      </c>
    </row>
    <row r="32016" spans="11:16">
      <c r="K32016" s="14" t="str">
        <v/>
      </c>
      <c r="L32016" s="14" t="str">
        <v/>
      </c>
      <c r="O32016" s="14" t="str">
        <v/>
      </c>
      <c r="P32016" s="14" t="str">
        <f ca="1"/>
        <v>Low Cap</v>
      </c>
    </row>
    <row r="32017" spans="11:16">
      <c r="K32017" s="14" t="str">
        <v/>
      </c>
      <c r="L32017" s="14" t="str">
        <v/>
      </c>
      <c r="O32017" s="14" t="str">
        <v/>
      </c>
      <c r="P32017" s="14" t="str">
        <f ca="1"/>
        <v>Low Cap</v>
      </c>
    </row>
    <row r="32018" spans="11:16">
      <c r="K32018" s="14" t="str">
        <v/>
      </c>
      <c r="L32018" s="14" t="str">
        <v/>
      </c>
      <c r="O32018" s="14" t="str">
        <v/>
      </c>
      <c r="P32018" s="14" t="str">
        <f ca="1"/>
        <v>Low Cap</v>
      </c>
    </row>
    <row r="32019" spans="11:16">
      <c r="K32019" s="14" t="str">
        <v/>
      </c>
      <c r="L32019" s="14" t="str">
        <v/>
      </c>
      <c r="O32019" s="14" t="str">
        <v/>
      </c>
      <c r="P32019" s="14" t="str">
        <f ca="1"/>
        <v>Low Cap</v>
      </c>
    </row>
    <row r="32020" spans="11:16">
      <c r="K32020" s="14" t="str">
        <v/>
      </c>
      <c r="L32020" s="14" t="str">
        <v/>
      </c>
      <c r="O32020" s="14" t="str">
        <v/>
      </c>
      <c r="P32020" s="14" t="str">
        <f ca="1"/>
        <v>Low Cap</v>
      </c>
    </row>
    <row r="32021" spans="11:16">
      <c r="K32021" s="14" t="str">
        <v/>
      </c>
      <c r="L32021" s="14" t="str">
        <v/>
      </c>
      <c r="O32021" s="14" t="str">
        <v/>
      </c>
      <c r="P32021" s="14" t="str">
        <f ca="1"/>
        <v>Low Cap</v>
      </c>
    </row>
    <row r="32022" spans="11:16">
      <c r="K32022" s="14" t="str">
        <v/>
      </c>
      <c r="L32022" s="14" t="str">
        <v/>
      </c>
      <c r="O32022" s="14" t="str">
        <v/>
      </c>
      <c r="P32022" s="14" t="str">
        <f ca="1"/>
        <v>Low Cap</v>
      </c>
    </row>
    <row r="32023" spans="11:16">
      <c r="K32023" s="14" t="str">
        <v/>
      </c>
      <c r="L32023" s="14" t="str">
        <v/>
      </c>
      <c r="O32023" s="14" t="str">
        <v/>
      </c>
      <c r="P32023" s="14" t="str">
        <f ca="1"/>
        <v>Low Cap</v>
      </c>
    </row>
    <row r="32024" spans="11:16">
      <c r="K32024" s="14" t="str">
        <v/>
      </c>
      <c r="L32024" s="14" t="str">
        <v/>
      </c>
      <c r="O32024" s="14" t="str">
        <v/>
      </c>
      <c r="P32024" s="14" t="str">
        <f ca="1"/>
        <v>Low Cap</v>
      </c>
    </row>
    <row r="32025" spans="11:16">
      <c r="K32025" s="14" t="str">
        <v/>
      </c>
      <c r="L32025" s="14" t="str">
        <v/>
      </c>
      <c r="O32025" s="14" t="str">
        <v/>
      </c>
      <c r="P32025" s="14" t="str">
        <f ca="1"/>
        <v>Low Cap</v>
      </c>
    </row>
    <row r="32026" spans="11:16">
      <c r="K32026" s="14" t="str">
        <v/>
      </c>
      <c r="L32026" s="14" t="str">
        <v/>
      </c>
      <c r="O32026" s="14" t="str">
        <v/>
      </c>
      <c r="P32026" s="14" t="str">
        <f ca="1"/>
        <v>Low Cap</v>
      </c>
    </row>
    <row r="32027" spans="11:16">
      <c r="K32027" s="14" t="str">
        <v/>
      </c>
      <c r="L32027" s="14" t="str">
        <v/>
      </c>
      <c r="O32027" s="14" t="str">
        <v/>
      </c>
      <c r="P32027" s="14" t="str">
        <f ca="1"/>
        <v>Low Cap</v>
      </c>
    </row>
    <row r="32028" spans="11:16">
      <c r="K32028" s="14" t="str">
        <v/>
      </c>
      <c r="L32028" s="14" t="str">
        <v/>
      </c>
      <c r="O32028" s="14" t="str">
        <v/>
      </c>
      <c r="P32028" s="14" t="str">
        <f ca="1"/>
        <v>Low Cap</v>
      </c>
    </row>
    <row r="32029" spans="11:16">
      <c r="K32029" s="14" t="str">
        <v/>
      </c>
      <c r="L32029" s="14" t="str">
        <v/>
      </c>
      <c r="O32029" s="14" t="str">
        <v/>
      </c>
      <c r="P32029" s="14" t="str">
        <f ca="1"/>
        <v>Low Cap</v>
      </c>
    </row>
    <row r="32030" spans="11:16">
      <c r="K32030" s="14" t="str">
        <v/>
      </c>
      <c r="L32030" s="14" t="str">
        <v/>
      </c>
      <c r="O32030" s="14" t="str">
        <v/>
      </c>
      <c r="P32030" s="14" t="str">
        <f ca="1"/>
        <v>Low Cap</v>
      </c>
    </row>
    <row r="32031" spans="11:16">
      <c r="K32031" s="14" t="str">
        <v/>
      </c>
      <c r="L32031" s="14" t="str">
        <v/>
      </c>
      <c r="O32031" s="14" t="str">
        <v/>
      </c>
      <c r="P32031" s="14" t="str">
        <f ca="1"/>
        <v>Low Cap</v>
      </c>
    </row>
    <row r="32032" spans="11:16">
      <c r="K32032" s="14" t="str">
        <v/>
      </c>
      <c r="L32032" s="14" t="str">
        <v/>
      </c>
      <c r="O32032" s="14" t="str">
        <v/>
      </c>
      <c r="P32032" s="14" t="str">
        <f ca="1"/>
        <v>Low Cap</v>
      </c>
    </row>
    <row r="32033" spans="11:16">
      <c r="K32033" s="14" t="str">
        <v/>
      </c>
      <c r="L32033" s="14" t="str">
        <v/>
      </c>
      <c r="O32033" s="14" t="str">
        <v/>
      </c>
      <c r="P32033" s="14" t="str">
        <f ca="1"/>
        <v>Low Cap</v>
      </c>
    </row>
    <row r="32034" spans="11:16">
      <c r="K32034" s="14" t="str">
        <v/>
      </c>
      <c r="L32034" s="14" t="str">
        <v/>
      </c>
      <c r="O32034" s="14" t="str">
        <v/>
      </c>
      <c r="P32034" s="14" t="str">
        <f ca="1"/>
        <v>Low Cap</v>
      </c>
    </row>
    <row r="32035" spans="11:16">
      <c r="K32035" s="14" t="str">
        <v/>
      </c>
      <c r="L32035" s="14" t="str">
        <v/>
      </c>
      <c r="O32035" s="14" t="str">
        <v/>
      </c>
      <c r="P32035" s="14" t="str">
        <f ca="1"/>
        <v>Low Cap</v>
      </c>
    </row>
    <row r="32036" spans="11:16">
      <c r="K32036" s="14" t="str">
        <v/>
      </c>
      <c r="L32036" s="14" t="str">
        <v/>
      </c>
      <c r="O32036" s="14" t="str">
        <v/>
      </c>
      <c r="P32036" s="14" t="str">
        <f ca="1"/>
        <v>Low Cap</v>
      </c>
    </row>
    <row r="32037" spans="11:16">
      <c r="K32037" s="14" t="str">
        <v/>
      </c>
      <c r="L32037" s="14" t="str">
        <v/>
      </c>
      <c r="O32037" s="14" t="str">
        <v/>
      </c>
      <c r="P32037" s="14" t="str">
        <f ca="1"/>
        <v>Low Cap</v>
      </c>
    </row>
    <row r="32038" spans="11:16">
      <c r="K32038" s="14" t="str">
        <v/>
      </c>
      <c r="L32038" s="14" t="str">
        <v/>
      </c>
      <c r="O32038" s="14" t="str">
        <v/>
      </c>
      <c r="P32038" s="14" t="str">
        <f ca="1"/>
        <v>Low Cap</v>
      </c>
    </row>
    <row r="32039" spans="11:16">
      <c r="K32039" s="14" t="str">
        <v/>
      </c>
      <c r="L32039" s="14" t="str">
        <v/>
      </c>
      <c r="O32039" s="14" t="str">
        <v/>
      </c>
      <c r="P32039" s="14" t="str">
        <f ca="1"/>
        <v>Low Cap</v>
      </c>
    </row>
    <row r="32040" spans="11:16">
      <c r="K32040" s="14" t="str">
        <v/>
      </c>
      <c r="L32040" s="14" t="str">
        <v/>
      </c>
      <c r="O32040" s="14" t="str">
        <v/>
      </c>
      <c r="P32040" s="14" t="str">
        <f ca="1"/>
        <v>Low Cap</v>
      </c>
    </row>
    <row r="32041" spans="11:16">
      <c r="K32041" s="14" t="str">
        <v/>
      </c>
      <c r="L32041" s="14" t="str">
        <v/>
      </c>
      <c r="O32041" s="14" t="str">
        <v/>
      </c>
      <c r="P32041" s="14" t="str">
        <f ca="1"/>
        <v>Low Cap</v>
      </c>
    </row>
    <row r="32042" spans="11:16">
      <c r="K32042" s="14" t="str">
        <v/>
      </c>
      <c r="L32042" s="14" t="str">
        <v/>
      </c>
      <c r="O32042" s="14" t="str">
        <v/>
      </c>
      <c r="P32042" s="14" t="str">
        <f ca="1"/>
        <v>Low Cap</v>
      </c>
    </row>
    <row r="32043" spans="11:16">
      <c r="K32043" s="14" t="str">
        <v/>
      </c>
      <c r="L32043" s="14" t="str">
        <v/>
      </c>
      <c r="O32043" s="14" t="str">
        <v/>
      </c>
      <c r="P32043" s="14" t="str">
        <f ca="1"/>
        <v>Low Cap</v>
      </c>
    </row>
    <row r="32044" spans="11:16">
      <c r="K32044" s="14" t="str">
        <v/>
      </c>
      <c r="L32044" s="14" t="str">
        <v/>
      </c>
      <c r="O32044" s="14" t="str">
        <v/>
      </c>
      <c r="P32044" s="14" t="str">
        <f ca="1"/>
        <v>Low Cap</v>
      </c>
    </row>
    <row r="32045" spans="11:16">
      <c r="K32045" s="14" t="str">
        <v/>
      </c>
      <c r="L32045" s="14" t="str">
        <v/>
      </c>
      <c r="O32045" s="14" t="str">
        <v/>
      </c>
      <c r="P32045" s="14" t="str">
        <f ca="1"/>
        <v>Low Cap</v>
      </c>
    </row>
    <row r="32046" spans="11:16">
      <c r="K32046" s="14" t="str">
        <v/>
      </c>
      <c r="L32046" s="14" t="str">
        <v/>
      </c>
      <c r="O32046" s="14" t="str">
        <v/>
      </c>
      <c r="P32046" s="14" t="str">
        <f ca="1"/>
        <v>Low Cap</v>
      </c>
    </row>
    <row r="32047" spans="11:16">
      <c r="K32047" s="14" t="str">
        <v/>
      </c>
      <c r="L32047" s="14" t="str">
        <v/>
      </c>
      <c r="O32047" s="14" t="str">
        <v/>
      </c>
      <c r="P32047" s="14" t="str">
        <f ca="1"/>
        <v>Low Cap</v>
      </c>
    </row>
    <row r="32048" spans="11:16">
      <c r="K32048" s="14" t="str">
        <v/>
      </c>
      <c r="L32048" s="14" t="str">
        <v/>
      </c>
      <c r="O32048" s="14" t="str">
        <v/>
      </c>
      <c r="P32048" s="14" t="str">
        <f ca="1"/>
        <v>Low Cap</v>
      </c>
    </row>
    <row r="32049" spans="11:16">
      <c r="K32049" s="14" t="str">
        <v/>
      </c>
      <c r="L32049" s="14" t="str">
        <v/>
      </c>
      <c r="O32049" s="14" t="str">
        <v/>
      </c>
      <c r="P32049" s="14" t="str">
        <f ca="1"/>
        <v>Low Cap</v>
      </c>
    </row>
    <row r="32050" spans="11:16">
      <c r="K32050" s="14" t="str">
        <v/>
      </c>
      <c r="L32050" s="14" t="str">
        <v/>
      </c>
      <c r="O32050" s="14" t="str">
        <v/>
      </c>
      <c r="P32050" s="14" t="str">
        <f ca="1"/>
        <v>Low Cap</v>
      </c>
    </row>
    <row r="32051" spans="11:16">
      <c r="K32051" s="14" t="str">
        <v/>
      </c>
      <c r="L32051" s="14" t="str">
        <v/>
      </c>
      <c r="O32051" s="14" t="str">
        <v/>
      </c>
      <c r="P32051" s="14" t="str">
        <f ca="1"/>
        <v>Low Cap</v>
      </c>
    </row>
    <row r="32052" spans="11:16">
      <c r="K32052" s="14" t="str">
        <v/>
      </c>
      <c r="L32052" s="14" t="str">
        <v/>
      </c>
      <c r="O32052" s="14" t="str">
        <v/>
      </c>
      <c r="P32052" s="14" t="str">
        <f ca="1"/>
        <v>Low Cap</v>
      </c>
    </row>
    <row r="32053" spans="11:16">
      <c r="K32053" s="14" t="str">
        <v/>
      </c>
      <c r="L32053" s="14" t="str">
        <v/>
      </c>
      <c r="O32053" s="14" t="str">
        <v/>
      </c>
      <c r="P32053" s="14" t="str">
        <f ca="1"/>
        <v>Low Cap</v>
      </c>
    </row>
    <row r="32054" spans="11:16">
      <c r="K32054" s="14" t="str">
        <v/>
      </c>
      <c r="L32054" s="14" t="str">
        <v/>
      </c>
      <c r="O32054" s="14" t="str">
        <v/>
      </c>
      <c r="P32054" s="14" t="str">
        <f ca="1"/>
        <v>Low Cap</v>
      </c>
    </row>
    <row r="32055" spans="11:16">
      <c r="K32055" s="14" t="str">
        <v/>
      </c>
      <c r="L32055" s="14" t="str">
        <v/>
      </c>
      <c r="O32055" s="14" t="str">
        <v/>
      </c>
      <c r="P32055" s="14" t="str">
        <f ca="1"/>
        <v>Low Cap</v>
      </c>
    </row>
    <row r="32056" spans="11:16">
      <c r="K32056" s="14" t="str">
        <v/>
      </c>
      <c r="L32056" s="14" t="str">
        <v/>
      </c>
      <c r="O32056" s="14" t="str">
        <v/>
      </c>
      <c r="P32056" s="14" t="str">
        <f ca="1"/>
        <v>Low Cap</v>
      </c>
    </row>
    <row r="32057" spans="11:16">
      <c r="K32057" s="14" t="str">
        <v/>
      </c>
      <c r="L32057" s="14" t="str">
        <v/>
      </c>
      <c r="O32057" s="14" t="str">
        <v/>
      </c>
      <c r="P32057" s="14" t="str">
        <f ca="1"/>
        <v>Low Cap</v>
      </c>
    </row>
    <row r="32058" spans="11:16">
      <c r="K32058" s="14" t="str">
        <v/>
      </c>
      <c r="L32058" s="14" t="str">
        <v/>
      </c>
      <c r="O32058" s="14" t="str">
        <v/>
      </c>
      <c r="P32058" s="14" t="str">
        <f ca="1"/>
        <v>Low Cap</v>
      </c>
    </row>
    <row r="32059" spans="11:16">
      <c r="K32059" s="14" t="str">
        <v/>
      </c>
      <c r="L32059" s="14" t="str">
        <v/>
      </c>
      <c r="O32059" s="14" t="str">
        <v/>
      </c>
      <c r="P32059" s="14" t="str">
        <f ca="1"/>
        <v>Low Cap</v>
      </c>
    </row>
    <row r="32060" spans="11:16">
      <c r="K32060" s="14" t="str">
        <v/>
      </c>
      <c r="L32060" s="14" t="str">
        <v/>
      </c>
      <c r="O32060" s="14" t="str">
        <v/>
      </c>
      <c r="P32060" s="14" t="str">
        <f ca="1"/>
        <v>Low Cap</v>
      </c>
    </row>
    <row r="32061" spans="11:16">
      <c r="K32061" s="14" t="str">
        <v/>
      </c>
      <c r="L32061" s="14" t="str">
        <v/>
      </c>
      <c r="O32061" s="14" t="str">
        <v/>
      </c>
      <c r="P32061" s="14" t="str">
        <f ca="1"/>
        <v>Low Cap</v>
      </c>
    </row>
    <row r="32062" spans="11:16">
      <c r="K32062" s="14" t="str">
        <v/>
      </c>
      <c r="L32062" s="14" t="str">
        <v/>
      </c>
      <c r="O32062" s="14" t="str">
        <v/>
      </c>
      <c r="P32062" s="14" t="str">
        <f ca="1"/>
        <v>Low Cap</v>
      </c>
    </row>
    <row r="32063" spans="11:16">
      <c r="K32063" s="14" t="str">
        <v/>
      </c>
      <c r="L32063" s="14" t="str">
        <v/>
      </c>
      <c r="O32063" s="14" t="str">
        <v/>
      </c>
      <c r="P32063" s="14" t="str">
        <f ca="1"/>
        <v>Low Cap</v>
      </c>
    </row>
    <row r="32064" spans="11:16">
      <c r="K32064" s="14" t="str">
        <v/>
      </c>
      <c r="L32064" s="14" t="str">
        <v/>
      </c>
      <c r="O32064" s="14" t="str">
        <v/>
      </c>
      <c r="P32064" s="14" t="str">
        <f ca="1"/>
        <v>Low Cap</v>
      </c>
    </row>
    <row r="32065" spans="11:16">
      <c r="K32065" s="14" t="str">
        <v/>
      </c>
      <c r="L32065" s="14" t="str">
        <v/>
      </c>
      <c r="O32065" s="14" t="str">
        <v/>
      </c>
      <c r="P32065" s="14" t="str">
        <f ca="1"/>
        <v>Low Cap</v>
      </c>
    </row>
    <row r="32066" spans="11:16">
      <c r="K32066" s="14" t="str">
        <v/>
      </c>
      <c r="L32066" s="14" t="str">
        <v/>
      </c>
      <c r="O32066" s="14" t="str">
        <v/>
      </c>
      <c r="P32066" s="14" t="str">
        <f ca="1"/>
        <v>Low Cap</v>
      </c>
    </row>
    <row r="32067" spans="11:16">
      <c r="K32067" s="14" t="str">
        <v/>
      </c>
      <c r="L32067" s="14" t="str">
        <v/>
      </c>
      <c r="O32067" s="14" t="str">
        <v/>
      </c>
      <c r="P32067" s="14" t="str">
        <f ca="1"/>
        <v>Low Cap</v>
      </c>
    </row>
    <row r="32068" spans="11:16">
      <c r="K32068" s="14" t="str">
        <v/>
      </c>
      <c r="L32068" s="14" t="str">
        <v/>
      </c>
      <c r="O32068" s="14" t="str">
        <v/>
      </c>
      <c r="P32068" s="14" t="str">
        <f ca="1"/>
        <v>Low Cap</v>
      </c>
    </row>
    <row r="32069" spans="11:16">
      <c r="K32069" s="14" t="str">
        <v/>
      </c>
      <c r="L32069" s="14" t="str">
        <v/>
      </c>
      <c r="O32069" s="14" t="str">
        <v/>
      </c>
      <c r="P32069" s="14" t="str">
        <f ca="1"/>
        <v>Low Cap</v>
      </c>
    </row>
    <row r="32070" spans="11:16">
      <c r="K32070" s="14" t="str">
        <v/>
      </c>
      <c r="L32070" s="14" t="str">
        <v/>
      </c>
      <c r="O32070" s="14" t="str">
        <v/>
      </c>
      <c r="P32070" s="14" t="str">
        <f ca="1"/>
        <v>Low Cap</v>
      </c>
    </row>
    <row r="32071" spans="11:16">
      <c r="K32071" s="14" t="str">
        <v/>
      </c>
      <c r="L32071" s="14" t="str">
        <v/>
      </c>
      <c r="O32071" s="14" t="str">
        <v/>
      </c>
      <c r="P32071" s="14" t="str">
        <f ca="1"/>
        <v>Low Cap</v>
      </c>
    </row>
    <row r="32072" spans="11:16">
      <c r="K32072" s="14" t="str">
        <v/>
      </c>
      <c r="L32072" s="14" t="str">
        <v/>
      </c>
      <c r="O32072" s="14" t="str">
        <v/>
      </c>
      <c r="P32072" s="14" t="str">
        <f ca="1"/>
        <v>Low Cap</v>
      </c>
    </row>
    <row r="32073" spans="11:16">
      <c r="K32073" s="14" t="str">
        <v/>
      </c>
      <c r="L32073" s="14" t="str">
        <v/>
      </c>
      <c r="O32073" s="14" t="str">
        <v/>
      </c>
      <c r="P32073" s="14" t="str">
        <f ca="1"/>
        <v>Low Cap</v>
      </c>
    </row>
    <row r="32074" spans="11:16">
      <c r="K32074" s="14" t="str">
        <v/>
      </c>
      <c r="L32074" s="14" t="str">
        <v/>
      </c>
      <c r="O32074" s="14" t="str">
        <v/>
      </c>
      <c r="P32074" s="14" t="str">
        <f ca="1"/>
        <v>Low Cap</v>
      </c>
    </row>
    <row r="32075" spans="11:16">
      <c r="K32075" s="14" t="str">
        <v/>
      </c>
      <c r="L32075" s="14" t="str">
        <v/>
      </c>
      <c r="O32075" s="14" t="str">
        <v/>
      </c>
      <c r="P32075" s="14" t="str">
        <f ca="1"/>
        <v>Low Cap</v>
      </c>
    </row>
    <row r="32076" spans="11:16">
      <c r="K32076" s="14" t="str">
        <v/>
      </c>
      <c r="L32076" s="14" t="str">
        <v/>
      </c>
      <c r="O32076" s="14" t="str">
        <v/>
      </c>
      <c r="P32076" s="14" t="str">
        <f ca="1"/>
        <v>Low Cap</v>
      </c>
    </row>
    <row r="32077" spans="11:16">
      <c r="K32077" s="14" t="str">
        <v/>
      </c>
      <c r="L32077" s="14" t="str">
        <v/>
      </c>
      <c r="O32077" s="14" t="str">
        <v/>
      </c>
      <c r="P32077" s="14" t="str">
        <f ca="1"/>
        <v>Low Cap</v>
      </c>
    </row>
    <row r="32078" spans="11:16">
      <c r="K32078" s="14" t="str">
        <v/>
      </c>
      <c r="L32078" s="14" t="str">
        <v/>
      </c>
      <c r="O32078" s="14" t="str">
        <v/>
      </c>
      <c r="P32078" s="14" t="str">
        <f ca="1"/>
        <v>Low Cap</v>
      </c>
    </row>
    <row r="32079" spans="11:16">
      <c r="K32079" s="14" t="str">
        <v/>
      </c>
      <c r="L32079" s="14" t="str">
        <v/>
      </c>
      <c r="O32079" s="14" t="str">
        <v/>
      </c>
      <c r="P32079" s="14" t="str">
        <f ca="1"/>
        <v>Low Cap</v>
      </c>
    </row>
    <row r="32080" spans="11:16">
      <c r="K32080" s="14" t="str">
        <v/>
      </c>
      <c r="L32080" s="14" t="str">
        <v/>
      </c>
      <c r="O32080" s="14" t="str">
        <v/>
      </c>
      <c r="P32080" s="14" t="str">
        <f ca="1"/>
        <v>Low Cap</v>
      </c>
    </row>
    <row r="32081" spans="11:16">
      <c r="K32081" s="14" t="str">
        <v/>
      </c>
      <c r="L32081" s="14" t="str">
        <v/>
      </c>
      <c r="O32081" s="14" t="str">
        <v/>
      </c>
      <c r="P32081" s="14" t="str">
        <f ca="1"/>
        <v>Low Cap</v>
      </c>
    </row>
    <row r="32082" spans="11:16">
      <c r="K32082" s="14" t="str">
        <v/>
      </c>
      <c r="L32082" s="14" t="str">
        <v/>
      </c>
      <c r="O32082" s="14" t="str">
        <v/>
      </c>
      <c r="P32082" s="14" t="str">
        <f ca="1"/>
        <v>Low Cap</v>
      </c>
    </row>
    <row r="32083" spans="11:16">
      <c r="K32083" s="14" t="str">
        <v/>
      </c>
      <c r="L32083" s="14" t="str">
        <v/>
      </c>
      <c r="O32083" s="14" t="str">
        <v/>
      </c>
      <c r="P32083" s="14" t="str">
        <f ca="1"/>
        <v>Low Cap</v>
      </c>
    </row>
    <row r="32084" spans="11:16">
      <c r="K32084" s="14" t="str">
        <v/>
      </c>
      <c r="L32084" s="14" t="str">
        <v/>
      </c>
      <c r="O32084" s="14" t="str">
        <v/>
      </c>
      <c r="P32084" s="14" t="str">
        <f ca="1"/>
        <v>Low Cap</v>
      </c>
    </row>
    <row r="32085" spans="11:16">
      <c r="K32085" s="14" t="str">
        <v/>
      </c>
      <c r="L32085" s="14" t="str">
        <v/>
      </c>
      <c r="O32085" s="14" t="str">
        <v/>
      </c>
      <c r="P32085" s="14" t="str">
        <f ca="1"/>
        <v>Low Cap</v>
      </c>
    </row>
    <row r="32086" spans="11:16">
      <c r="K32086" s="14" t="str">
        <v/>
      </c>
      <c r="L32086" s="14" t="str">
        <v/>
      </c>
      <c r="O32086" s="14" t="str">
        <v/>
      </c>
      <c r="P32086" s="14" t="str">
        <f ca="1"/>
        <v>Low Cap</v>
      </c>
    </row>
    <row r="32087" spans="11:16">
      <c r="K32087" s="14" t="str">
        <v/>
      </c>
      <c r="L32087" s="14" t="str">
        <v/>
      </c>
      <c r="O32087" s="14" t="str">
        <v/>
      </c>
      <c r="P32087" s="14" t="str">
        <f ca="1"/>
        <v>Low Cap</v>
      </c>
    </row>
    <row r="32088" spans="11:16">
      <c r="K32088" s="14" t="str">
        <v/>
      </c>
      <c r="L32088" s="14" t="str">
        <v/>
      </c>
      <c r="O32088" s="14" t="str">
        <v/>
      </c>
      <c r="P32088" s="14" t="str">
        <f ca="1"/>
        <v>Low Cap</v>
      </c>
    </row>
    <row r="32089" spans="11:16">
      <c r="K32089" s="14" t="str">
        <v/>
      </c>
      <c r="L32089" s="14" t="str">
        <v/>
      </c>
      <c r="O32089" s="14" t="str">
        <v/>
      </c>
      <c r="P32089" s="14" t="str">
        <f ca="1"/>
        <v>Low Cap</v>
      </c>
    </row>
    <row r="32090" spans="11:16">
      <c r="K32090" s="14" t="str">
        <v/>
      </c>
      <c r="L32090" s="14" t="str">
        <v/>
      </c>
      <c r="O32090" s="14" t="str">
        <v/>
      </c>
      <c r="P32090" s="14" t="str">
        <f ca="1"/>
        <v>Low Cap</v>
      </c>
    </row>
    <row r="32091" spans="11:16">
      <c r="K32091" s="14" t="str">
        <v/>
      </c>
      <c r="L32091" s="14" t="str">
        <v/>
      </c>
      <c r="O32091" s="14" t="str">
        <v/>
      </c>
      <c r="P32091" s="14" t="str">
        <f ca="1"/>
        <v>Low Cap</v>
      </c>
    </row>
    <row r="32092" spans="11:16">
      <c r="K32092" s="14" t="str">
        <v/>
      </c>
      <c r="L32092" s="14" t="str">
        <v/>
      </c>
      <c r="O32092" s="14" t="str">
        <v/>
      </c>
      <c r="P32092" s="14" t="str">
        <f ca="1"/>
        <v>Low Cap</v>
      </c>
    </row>
    <row r="32093" spans="11:16">
      <c r="K32093" s="14" t="str">
        <v/>
      </c>
      <c r="L32093" s="14" t="str">
        <v/>
      </c>
      <c r="O32093" s="14" t="str">
        <v/>
      </c>
      <c r="P32093" s="14" t="str">
        <f ca="1"/>
        <v>Low Cap</v>
      </c>
    </row>
    <row r="32094" spans="11:16">
      <c r="K32094" s="14" t="str">
        <v/>
      </c>
      <c r="L32094" s="14" t="str">
        <v/>
      </c>
      <c r="O32094" s="14" t="str">
        <v/>
      </c>
      <c r="P32094" s="14" t="str">
        <f ca="1"/>
        <v>Low Cap</v>
      </c>
    </row>
    <row r="32095" spans="11:16">
      <c r="K32095" s="14" t="str">
        <v/>
      </c>
      <c r="L32095" s="14" t="str">
        <v/>
      </c>
      <c r="O32095" s="14" t="str">
        <v/>
      </c>
      <c r="P32095" s="14" t="str">
        <f ca="1"/>
        <v>Low Cap</v>
      </c>
    </row>
    <row r="32096" spans="11:16">
      <c r="K32096" s="14" t="str">
        <v/>
      </c>
      <c r="L32096" s="14" t="str">
        <v/>
      </c>
      <c r="O32096" s="14" t="str">
        <v/>
      </c>
      <c r="P32096" s="14" t="str">
        <f ca="1"/>
        <v>Low Cap</v>
      </c>
    </row>
    <row r="32097" spans="11:16">
      <c r="K32097" s="14" t="str">
        <v/>
      </c>
      <c r="L32097" s="14" t="str">
        <v/>
      </c>
      <c r="O32097" s="14" t="str">
        <v/>
      </c>
      <c r="P32097" s="14" t="str">
        <f ca="1"/>
        <v>Low Cap</v>
      </c>
    </row>
    <row r="32098" spans="11:16">
      <c r="K32098" s="14" t="str">
        <v/>
      </c>
      <c r="L32098" s="14" t="str">
        <v/>
      </c>
      <c r="O32098" s="14" t="str">
        <v/>
      </c>
      <c r="P32098" s="14" t="str">
        <f ca="1"/>
        <v>Low Cap</v>
      </c>
    </row>
    <row r="32099" spans="11:16">
      <c r="K32099" s="14" t="str">
        <v/>
      </c>
      <c r="L32099" s="14" t="str">
        <v/>
      </c>
      <c r="O32099" s="14" t="str">
        <v/>
      </c>
      <c r="P32099" s="14" t="str">
        <f ca="1"/>
        <v>Low Cap</v>
      </c>
    </row>
    <row r="32100" spans="11:16">
      <c r="K32100" s="14" t="str">
        <v/>
      </c>
      <c r="L32100" s="14" t="str">
        <v/>
      </c>
      <c r="O32100" s="14" t="str">
        <v/>
      </c>
      <c r="P32100" s="14" t="str">
        <f ca="1"/>
        <v>Low Cap</v>
      </c>
    </row>
    <row r="32101" spans="11:16">
      <c r="K32101" s="14" t="str">
        <v/>
      </c>
      <c r="L32101" s="14" t="str">
        <v/>
      </c>
      <c r="O32101" s="14" t="str">
        <v/>
      </c>
      <c r="P32101" s="14" t="str">
        <f ca="1"/>
        <v>Low Cap</v>
      </c>
    </row>
    <row r="32102" spans="11:16">
      <c r="K32102" s="14" t="str">
        <v/>
      </c>
      <c r="L32102" s="14" t="str">
        <v/>
      </c>
      <c r="O32102" s="14" t="str">
        <v/>
      </c>
      <c r="P32102" s="14" t="str">
        <f ca="1"/>
        <v>Low Cap</v>
      </c>
    </row>
    <row r="32103" spans="11:16">
      <c r="K32103" s="14" t="str">
        <v/>
      </c>
      <c r="L32103" s="14" t="str">
        <v/>
      </c>
      <c r="O32103" s="14" t="str">
        <v/>
      </c>
      <c r="P32103" s="14" t="str">
        <f ca="1"/>
        <v>Low Cap</v>
      </c>
    </row>
    <row r="32104" spans="11:16">
      <c r="K32104" s="14" t="str">
        <v/>
      </c>
      <c r="L32104" s="14" t="str">
        <v/>
      </c>
      <c r="O32104" s="14" t="str">
        <v/>
      </c>
      <c r="P32104" s="14" t="str">
        <f ca="1"/>
        <v>Low Cap</v>
      </c>
    </row>
    <row r="32105" spans="11:16">
      <c r="K32105" s="14" t="str">
        <v/>
      </c>
      <c r="L32105" s="14" t="str">
        <v/>
      </c>
      <c r="O32105" s="14" t="str">
        <v/>
      </c>
      <c r="P32105" s="14" t="str">
        <f ca="1"/>
        <v>Low Cap</v>
      </c>
    </row>
    <row r="32106" spans="11:16">
      <c r="K32106" s="14" t="str">
        <v/>
      </c>
      <c r="L32106" s="14" t="str">
        <v/>
      </c>
      <c r="O32106" s="14" t="str">
        <v/>
      </c>
      <c r="P32106" s="14" t="str">
        <f ca="1"/>
        <v>Low Cap</v>
      </c>
    </row>
    <row r="32107" spans="11:16">
      <c r="K32107" s="14" t="str">
        <v/>
      </c>
      <c r="L32107" s="14" t="str">
        <v/>
      </c>
      <c r="O32107" s="14" t="str">
        <v/>
      </c>
      <c r="P32107" s="14" t="str">
        <f ca="1"/>
        <v>Low Cap</v>
      </c>
    </row>
    <row r="32108" spans="11:16">
      <c r="K32108" s="14" t="str">
        <v/>
      </c>
      <c r="L32108" s="14" t="str">
        <v/>
      </c>
      <c r="O32108" s="14" t="str">
        <v/>
      </c>
      <c r="P32108" s="14" t="str">
        <f ca="1"/>
        <v>Low Cap</v>
      </c>
    </row>
    <row r="32109" spans="11:16">
      <c r="K32109" s="14" t="str">
        <v/>
      </c>
      <c r="L32109" s="14" t="str">
        <v/>
      </c>
      <c r="O32109" s="14" t="str">
        <v/>
      </c>
      <c r="P32109" s="14" t="str">
        <f ca="1"/>
        <v>Low Cap</v>
      </c>
    </row>
    <row r="32110" spans="11:16">
      <c r="K32110" s="14" t="str">
        <v/>
      </c>
      <c r="L32110" s="14" t="str">
        <v/>
      </c>
      <c r="O32110" s="14" t="str">
        <v/>
      </c>
      <c r="P32110" s="14" t="str">
        <f ca="1"/>
        <v>Low Cap</v>
      </c>
    </row>
    <row r="32111" spans="11:16">
      <c r="K32111" s="14" t="str">
        <v/>
      </c>
      <c r="L32111" s="14" t="str">
        <v/>
      </c>
      <c r="O32111" s="14" t="str">
        <v/>
      </c>
      <c r="P32111" s="14" t="str">
        <f ca="1"/>
        <v>Low Cap</v>
      </c>
    </row>
    <row r="32112" spans="11:16">
      <c r="K32112" s="14" t="str">
        <v/>
      </c>
      <c r="L32112" s="14" t="str">
        <v/>
      </c>
      <c r="O32112" s="14" t="str">
        <v/>
      </c>
      <c r="P32112" s="14" t="str">
        <f ca="1"/>
        <v>Low Cap</v>
      </c>
    </row>
    <row r="32113" spans="11:16">
      <c r="K32113" s="14" t="str">
        <v/>
      </c>
      <c r="L32113" s="14" t="str">
        <v/>
      </c>
      <c r="O32113" s="14" t="str">
        <v/>
      </c>
      <c r="P32113" s="14" t="str">
        <f ca="1"/>
        <v>Low Cap</v>
      </c>
    </row>
    <row r="32114" spans="11:16">
      <c r="K32114" s="14" t="str">
        <v/>
      </c>
      <c r="L32114" s="14" t="str">
        <v/>
      </c>
      <c r="O32114" s="14" t="str">
        <v/>
      </c>
      <c r="P32114" s="14" t="str">
        <f ca="1"/>
        <v>Low Cap</v>
      </c>
    </row>
    <row r="32115" spans="11:16">
      <c r="K32115" s="14" t="str">
        <v/>
      </c>
      <c r="L32115" s="14" t="str">
        <v/>
      </c>
      <c r="O32115" s="14" t="str">
        <v/>
      </c>
      <c r="P32115" s="14" t="str">
        <f ca="1"/>
        <v>Low Cap</v>
      </c>
    </row>
    <row r="32116" spans="11:16">
      <c r="K32116" s="14" t="str">
        <v/>
      </c>
      <c r="L32116" s="14" t="str">
        <v/>
      </c>
      <c r="O32116" s="14" t="str">
        <v/>
      </c>
      <c r="P32116" s="14" t="str">
        <f ca="1"/>
        <v>Low Cap</v>
      </c>
    </row>
    <row r="32117" spans="11:16">
      <c r="K32117" s="14" t="str">
        <v/>
      </c>
      <c r="L32117" s="14" t="str">
        <v/>
      </c>
      <c r="O32117" s="14" t="str">
        <v/>
      </c>
      <c r="P32117" s="14" t="str">
        <f ca="1"/>
        <v>Low Cap</v>
      </c>
    </row>
    <row r="32118" spans="11:16">
      <c r="K32118" s="14" t="str">
        <v/>
      </c>
      <c r="L32118" s="14" t="str">
        <v/>
      </c>
      <c r="O32118" s="14" t="str">
        <v/>
      </c>
      <c r="P32118" s="14" t="str">
        <f ca="1"/>
        <v>Low Cap</v>
      </c>
    </row>
    <row r="32119" spans="11:16">
      <c r="K32119" s="14" t="str">
        <v/>
      </c>
      <c r="L32119" s="14" t="str">
        <v/>
      </c>
      <c r="O32119" s="14" t="str">
        <v/>
      </c>
      <c r="P32119" s="14" t="str">
        <f ca="1"/>
        <v>Low Cap</v>
      </c>
    </row>
    <row r="32120" spans="11:16">
      <c r="K32120" s="14" t="str">
        <v/>
      </c>
      <c r="L32120" s="14" t="str">
        <v/>
      </c>
      <c r="O32120" s="14" t="str">
        <v/>
      </c>
      <c r="P32120" s="14" t="str">
        <f ca="1"/>
        <v>Low Cap</v>
      </c>
    </row>
    <row r="32121" spans="11:16">
      <c r="K32121" s="14" t="str">
        <v/>
      </c>
      <c r="L32121" s="14" t="str">
        <v/>
      </c>
      <c r="O32121" s="14" t="str">
        <v/>
      </c>
      <c r="P32121" s="14" t="str">
        <f ca="1"/>
        <v>Low Cap</v>
      </c>
    </row>
    <row r="32122" spans="11:16">
      <c r="K32122" s="14" t="str">
        <v/>
      </c>
      <c r="L32122" s="14" t="str">
        <v/>
      </c>
      <c r="O32122" s="14" t="str">
        <v/>
      </c>
      <c r="P32122" s="14" t="str">
        <f ca="1"/>
        <v>Low Cap</v>
      </c>
    </row>
    <row r="32123" spans="11:16">
      <c r="K32123" s="14" t="str">
        <v/>
      </c>
      <c r="L32123" s="14" t="str">
        <v/>
      </c>
      <c r="O32123" s="14" t="str">
        <v/>
      </c>
      <c r="P32123" s="14" t="str">
        <f ca="1"/>
        <v>Low Cap</v>
      </c>
    </row>
    <row r="32124" spans="11:16">
      <c r="K32124" s="14" t="str">
        <v/>
      </c>
      <c r="L32124" s="14" t="str">
        <v/>
      </c>
      <c r="O32124" s="14" t="str">
        <v/>
      </c>
      <c r="P32124" s="14" t="str">
        <f ca="1"/>
        <v>Low Cap</v>
      </c>
    </row>
    <row r="32125" spans="11:16">
      <c r="K32125" s="14" t="str">
        <v/>
      </c>
      <c r="L32125" s="14" t="str">
        <v/>
      </c>
      <c r="O32125" s="14" t="str">
        <v/>
      </c>
      <c r="P32125" s="14" t="str">
        <f ca="1"/>
        <v>Low Cap</v>
      </c>
    </row>
    <row r="32126" spans="11:16">
      <c r="K32126" s="14" t="str">
        <v/>
      </c>
      <c r="L32126" s="14" t="str">
        <v/>
      </c>
      <c r="O32126" s="14" t="str">
        <v/>
      </c>
      <c r="P32126" s="14" t="str">
        <f ca="1"/>
        <v>Low Cap</v>
      </c>
    </row>
    <row r="32127" spans="11:16">
      <c r="K32127" s="14" t="str">
        <v/>
      </c>
      <c r="L32127" s="14" t="str">
        <v/>
      </c>
      <c r="O32127" s="14" t="str">
        <v/>
      </c>
      <c r="P32127" s="14" t="str">
        <f ca="1"/>
        <v>Low Cap</v>
      </c>
    </row>
    <row r="32128" spans="11:16">
      <c r="K32128" s="14" t="str">
        <v/>
      </c>
      <c r="L32128" s="14" t="str">
        <v/>
      </c>
      <c r="O32128" s="14" t="str">
        <v/>
      </c>
      <c r="P32128" s="14" t="str">
        <f ca="1"/>
        <v>Low Cap</v>
      </c>
    </row>
    <row r="32129" spans="11:16">
      <c r="K32129" s="14" t="str">
        <v/>
      </c>
      <c r="L32129" s="14" t="str">
        <v/>
      </c>
      <c r="O32129" s="14" t="str">
        <v/>
      </c>
      <c r="P32129" s="14" t="str">
        <f ca="1"/>
        <v>Low Cap</v>
      </c>
    </row>
    <row r="32130" spans="11:16">
      <c r="K32130" s="14" t="str">
        <v/>
      </c>
      <c r="L32130" s="14" t="str">
        <v/>
      </c>
      <c r="O32130" s="14" t="str">
        <v/>
      </c>
      <c r="P32130" s="14" t="str">
        <f ca="1"/>
        <v>Low Cap</v>
      </c>
    </row>
    <row r="32131" spans="11:16">
      <c r="K32131" s="14" t="str">
        <v/>
      </c>
      <c r="L32131" s="14" t="str">
        <v/>
      </c>
      <c r="O32131" s="14" t="str">
        <v/>
      </c>
      <c r="P32131" s="14" t="str">
        <f ca="1"/>
        <v>Low Cap</v>
      </c>
    </row>
    <row r="32132" spans="11:16">
      <c r="K32132" s="14" t="str">
        <v/>
      </c>
      <c r="L32132" s="14" t="str">
        <v/>
      </c>
      <c r="O32132" s="14" t="str">
        <v/>
      </c>
      <c r="P32132" s="14" t="str">
        <f ca="1"/>
        <v>Low Cap</v>
      </c>
    </row>
    <row r="32133" spans="11:16">
      <c r="K32133" s="14" t="str">
        <v/>
      </c>
      <c r="L32133" s="14" t="str">
        <v/>
      </c>
      <c r="O32133" s="14" t="str">
        <v/>
      </c>
      <c r="P32133" s="14" t="str">
        <f ca="1"/>
        <v>Low Cap</v>
      </c>
    </row>
    <row r="32134" spans="11:16">
      <c r="K32134" s="14" t="str">
        <v/>
      </c>
      <c r="L32134" s="14" t="str">
        <v/>
      </c>
      <c r="O32134" s="14" t="str">
        <v/>
      </c>
      <c r="P32134" s="14" t="str">
        <f ca="1"/>
        <v>Low Cap</v>
      </c>
    </row>
    <row r="32135" spans="11:16">
      <c r="K32135" s="14" t="str">
        <v/>
      </c>
      <c r="L32135" s="14" t="str">
        <v/>
      </c>
      <c r="O32135" s="14" t="str">
        <v/>
      </c>
      <c r="P32135" s="14" t="str">
        <f ca="1"/>
        <v>Low Cap</v>
      </c>
    </row>
    <row r="32136" spans="11:16">
      <c r="K32136" s="14" t="str">
        <v/>
      </c>
      <c r="L32136" s="14" t="str">
        <v/>
      </c>
      <c r="O32136" s="14" t="str">
        <v/>
      </c>
      <c r="P32136" s="14" t="str">
        <f ca="1"/>
        <v>Low Cap</v>
      </c>
    </row>
    <row r="32137" spans="11:16">
      <c r="K32137" s="14" t="str">
        <v/>
      </c>
      <c r="L32137" s="14" t="str">
        <v/>
      </c>
      <c r="O32137" s="14" t="str">
        <v/>
      </c>
      <c r="P32137" s="14" t="str">
        <f ca="1"/>
        <v>Low Cap</v>
      </c>
    </row>
    <row r="32138" spans="11:16">
      <c r="K32138" s="14" t="str">
        <v/>
      </c>
      <c r="L32138" s="14" t="str">
        <v/>
      </c>
      <c r="O32138" s="14" t="str">
        <v/>
      </c>
      <c r="P32138" s="14" t="str">
        <f ca="1"/>
        <v>Low Cap</v>
      </c>
    </row>
    <row r="32139" spans="11:16">
      <c r="K32139" s="14" t="str">
        <v/>
      </c>
      <c r="L32139" s="14" t="str">
        <v/>
      </c>
      <c r="O32139" s="14" t="str">
        <v/>
      </c>
      <c r="P32139" s="14" t="str">
        <f ca="1"/>
        <v>Low Cap</v>
      </c>
    </row>
    <row r="32140" spans="11:16">
      <c r="K32140" s="14" t="str">
        <v/>
      </c>
      <c r="L32140" s="14" t="str">
        <v/>
      </c>
      <c r="O32140" s="14" t="str">
        <v/>
      </c>
      <c r="P32140" s="14" t="str">
        <f ca="1"/>
        <v>Low Cap</v>
      </c>
    </row>
    <row r="32141" spans="11:16">
      <c r="K32141" s="14" t="str">
        <v/>
      </c>
      <c r="L32141" s="14" t="str">
        <v/>
      </c>
      <c r="O32141" s="14" t="str">
        <v/>
      </c>
      <c r="P32141" s="14" t="str">
        <f ca="1"/>
        <v>Low Cap</v>
      </c>
    </row>
    <row r="32142" spans="11:16">
      <c r="K32142" s="14" t="str">
        <v/>
      </c>
      <c r="L32142" s="14" t="str">
        <v/>
      </c>
      <c r="O32142" s="14" t="str">
        <v/>
      </c>
      <c r="P32142" s="14" t="str">
        <f ca="1"/>
        <v>Low Cap</v>
      </c>
    </row>
    <row r="32143" spans="11:16">
      <c r="K32143" s="14" t="str">
        <v/>
      </c>
      <c r="L32143" s="14" t="str">
        <v/>
      </c>
      <c r="O32143" s="14" t="str">
        <v/>
      </c>
      <c r="P32143" s="14" t="str">
        <f ca="1"/>
        <v>Low Cap</v>
      </c>
    </row>
    <row r="32144" spans="11:16">
      <c r="K32144" s="14" t="str">
        <v/>
      </c>
      <c r="L32144" s="14" t="str">
        <v/>
      </c>
      <c r="O32144" s="14" t="str">
        <v/>
      </c>
      <c r="P32144" s="14" t="str">
        <f ca="1"/>
        <v>Low Cap</v>
      </c>
    </row>
    <row r="32145" spans="11:16">
      <c r="K32145" s="14" t="str">
        <v/>
      </c>
      <c r="L32145" s="14" t="str">
        <v/>
      </c>
      <c r="O32145" s="14" t="str">
        <v/>
      </c>
      <c r="P32145" s="14" t="str">
        <f ca="1"/>
        <v>Low Cap</v>
      </c>
    </row>
    <row r="32146" spans="11:16">
      <c r="K32146" s="14" t="str">
        <v/>
      </c>
      <c r="L32146" s="14" t="str">
        <v/>
      </c>
      <c r="O32146" s="14" t="str">
        <v/>
      </c>
      <c r="P32146" s="14" t="str">
        <f ca="1"/>
        <v>Low Cap</v>
      </c>
    </row>
    <row r="32147" spans="11:16">
      <c r="K32147" s="14" t="str">
        <v/>
      </c>
      <c r="L32147" s="14" t="str">
        <v/>
      </c>
      <c r="O32147" s="14" t="str">
        <v/>
      </c>
      <c r="P32147" s="14" t="str">
        <f ca="1"/>
        <v>Low Cap</v>
      </c>
    </row>
    <row r="32148" spans="11:16">
      <c r="K32148" s="14" t="str">
        <v/>
      </c>
      <c r="L32148" s="14" t="str">
        <v/>
      </c>
      <c r="O32148" s="14" t="str">
        <v/>
      </c>
      <c r="P32148" s="14" t="str">
        <f ca="1"/>
        <v>Low Cap</v>
      </c>
    </row>
    <row r="32149" spans="11:16">
      <c r="K32149" s="14" t="str">
        <v/>
      </c>
      <c r="L32149" s="14" t="str">
        <v/>
      </c>
      <c r="O32149" s="14" t="str">
        <v/>
      </c>
      <c r="P32149" s="14" t="str">
        <f ca="1"/>
        <v>Low Cap</v>
      </c>
    </row>
    <row r="32150" spans="11:16">
      <c r="K32150" s="14" t="str">
        <v/>
      </c>
      <c r="L32150" s="14" t="str">
        <v/>
      </c>
      <c r="O32150" s="14" t="str">
        <v/>
      </c>
      <c r="P32150" s="14" t="str">
        <f ca="1"/>
        <v>Low Cap</v>
      </c>
    </row>
    <row r="32151" spans="11:16">
      <c r="K32151" s="14" t="str">
        <v/>
      </c>
      <c r="L32151" s="14" t="str">
        <v/>
      </c>
      <c r="O32151" s="14" t="str">
        <v/>
      </c>
      <c r="P32151" s="14" t="str">
        <f ca="1"/>
        <v>Low Cap</v>
      </c>
    </row>
    <row r="32152" spans="11:16">
      <c r="K32152" s="14" t="str">
        <v/>
      </c>
      <c r="L32152" s="14" t="str">
        <v/>
      </c>
      <c r="O32152" s="14" t="str">
        <v/>
      </c>
      <c r="P32152" s="14" t="str">
        <f ca="1"/>
        <v>Low Cap</v>
      </c>
    </row>
    <row r="32153" spans="11:16">
      <c r="K32153" s="14" t="str">
        <v/>
      </c>
      <c r="L32153" s="14" t="str">
        <v/>
      </c>
      <c r="O32153" s="14" t="str">
        <v/>
      </c>
      <c r="P32153" s="14" t="str">
        <f ca="1"/>
        <v>Low Cap</v>
      </c>
    </row>
    <row r="32154" spans="11:16">
      <c r="K32154" s="14" t="str">
        <v/>
      </c>
      <c r="L32154" s="14" t="str">
        <v/>
      </c>
      <c r="O32154" s="14" t="str">
        <v/>
      </c>
      <c r="P32154" s="14" t="str">
        <f ca="1"/>
        <v>Low Cap</v>
      </c>
    </row>
    <row r="32155" spans="11:16">
      <c r="K32155" s="14" t="str">
        <v/>
      </c>
      <c r="L32155" s="14" t="str">
        <v/>
      </c>
      <c r="O32155" s="14" t="str">
        <v/>
      </c>
      <c r="P32155" s="14" t="str">
        <f ca="1"/>
        <v>Low Cap</v>
      </c>
    </row>
    <row r="32156" spans="11:16">
      <c r="K32156" s="14" t="str">
        <v/>
      </c>
      <c r="L32156" s="14" t="str">
        <v/>
      </c>
      <c r="O32156" s="14" t="str">
        <v/>
      </c>
      <c r="P32156" s="14" t="str">
        <f ca="1"/>
        <v>Low Cap</v>
      </c>
    </row>
    <row r="32157" spans="11:16">
      <c r="K32157" s="14" t="str">
        <v/>
      </c>
      <c r="L32157" s="14" t="str">
        <v/>
      </c>
      <c r="O32157" s="14" t="str">
        <v/>
      </c>
      <c r="P32157" s="14" t="str">
        <f ca="1"/>
        <v>Low Cap</v>
      </c>
    </row>
    <row r="32158" spans="11:16">
      <c r="K32158" s="14" t="str">
        <v/>
      </c>
      <c r="L32158" s="14" t="str">
        <v/>
      </c>
      <c r="O32158" s="14" t="str">
        <v/>
      </c>
      <c r="P32158" s="14" t="str">
        <f ca="1"/>
        <v>Low Cap</v>
      </c>
    </row>
    <row r="32159" spans="11:16">
      <c r="K32159" s="14" t="str">
        <v/>
      </c>
      <c r="L32159" s="14" t="str">
        <v/>
      </c>
      <c r="O32159" s="14" t="str">
        <v/>
      </c>
      <c r="P32159" s="14" t="str">
        <f ca="1"/>
        <v>Low Cap</v>
      </c>
    </row>
    <row r="32160" spans="11:16">
      <c r="K32160" s="14" t="str">
        <v/>
      </c>
      <c r="L32160" s="14" t="str">
        <v/>
      </c>
      <c r="O32160" s="14" t="str">
        <v/>
      </c>
      <c r="P32160" s="14" t="str">
        <f ca="1"/>
        <v>Low Cap</v>
      </c>
    </row>
    <row r="32161" spans="11:16">
      <c r="K32161" s="14" t="str">
        <v/>
      </c>
      <c r="L32161" s="14" t="str">
        <v/>
      </c>
      <c r="O32161" s="14" t="str">
        <v/>
      </c>
      <c r="P32161" s="14" t="str">
        <f ca="1"/>
        <v>Low Cap</v>
      </c>
    </row>
    <row r="32162" spans="11:16">
      <c r="K32162" s="14" t="str">
        <v/>
      </c>
      <c r="L32162" s="14" t="str">
        <v/>
      </c>
      <c r="O32162" s="14" t="str">
        <v/>
      </c>
      <c r="P32162" s="14" t="str">
        <f ca="1"/>
        <v>Low Cap</v>
      </c>
    </row>
    <row r="32163" spans="11:16">
      <c r="K32163" s="14" t="str">
        <v/>
      </c>
      <c r="L32163" s="14" t="str">
        <v/>
      </c>
      <c r="O32163" s="14" t="str">
        <v/>
      </c>
      <c r="P32163" s="14" t="str">
        <f ca="1"/>
        <v>Low Cap</v>
      </c>
    </row>
    <row r="32164" spans="11:16">
      <c r="K32164" s="14" t="str">
        <v/>
      </c>
      <c r="L32164" s="14" t="str">
        <v/>
      </c>
      <c r="O32164" s="14" t="str">
        <v/>
      </c>
      <c r="P32164" s="14" t="str">
        <f ca="1"/>
        <v>Low Cap</v>
      </c>
    </row>
    <row r="32165" spans="11:16">
      <c r="K32165" s="14" t="str">
        <v/>
      </c>
      <c r="L32165" s="14" t="str">
        <v/>
      </c>
      <c r="O32165" s="14" t="str">
        <v/>
      </c>
      <c r="P32165" s="14" t="str">
        <f ca="1"/>
        <v>Low Cap</v>
      </c>
    </row>
    <row r="32166" spans="11:16">
      <c r="K32166" s="14" t="str">
        <v/>
      </c>
      <c r="L32166" s="14" t="str">
        <v/>
      </c>
      <c r="O32166" s="14" t="str">
        <v/>
      </c>
      <c r="P32166" s="14" t="str">
        <f ca="1"/>
        <v>Low Cap</v>
      </c>
    </row>
    <row r="32167" spans="11:16">
      <c r="K32167" s="14" t="str">
        <v/>
      </c>
      <c r="L32167" s="14" t="str">
        <v/>
      </c>
      <c r="O32167" s="14" t="str">
        <v/>
      </c>
      <c r="P32167" s="14" t="str">
        <f ca="1"/>
        <v>Low Cap</v>
      </c>
    </row>
    <row r="32168" spans="11:16">
      <c r="K32168" s="14" t="str">
        <v/>
      </c>
      <c r="L32168" s="14" t="str">
        <v/>
      </c>
      <c r="O32168" s="14" t="str">
        <v/>
      </c>
      <c r="P32168" s="14" t="str">
        <f ca="1"/>
        <v>Low Cap</v>
      </c>
    </row>
    <row r="32169" spans="11:16">
      <c r="K32169" s="14" t="str">
        <v/>
      </c>
      <c r="L32169" s="14" t="str">
        <v/>
      </c>
      <c r="O32169" s="14" t="str">
        <v/>
      </c>
      <c r="P32169" s="14" t="str">
        <f ca="1"/>
        <v>Low Cap</v>
      </c>
    </row>
    <row r="32170" spans="11:16">
      <c r="K32170" s="14" t="str">
        <v/>
      </c>
      <c r="L32170" s="14" t="str">
        <v/>
      </c>
      <c r="O32170" s="14" t="str">
        <v/>
      </c>
      <c r="P32170" s="14" t="str">
        <f ca="1"/>
        <v>Low Cap</v>
      </c>
    </row>
    <row r="32171" spans="11:16">
      <c r="K32171" s="14" t="str">
        <v/>
      </c>
      <c r="L32171" s="14" t="str">
        <v/>
      </c>
      <c r="O32171" s="14" t="str">
        <v/>
      </c>
      <c r="P32171" s="14" t="str">
        <f ca="1"/>
        <v>Low Cap</v>
      </c>
    </row>
    <row r="32172" spans="11:16">
      <c r="K32172" s="14" t="str">
        <v/>
      </c>
      <c r="L32172" s="14" t="str">
        <v/>
      </c>
      <c r="O32172" s="14" t="str">
        <v/>
      </c>
      <c r="P32172" s="14" t="str">
        <f ca="1"/>
        <v>Low Cap</v>
      </c>
    </row>
    <row r="32173" spans="11:16">
      <c r="K32173" s="14" t="str">
        <v/>
      </c>
      <c r="L32173" s="14" t="str">
        <v/>
      </c>
      <c r="O32173" s="14" t="str">
        <v/>
      </c>
      <c r="P32173" s="14" t="str">
        <f ca="1"/>
        <v>Low Cap</v>
      </c>
    </row>
    <row r="32174" spans="11:16">
      <c r="K32174" s="14" t="str">
        <v/>
      </c>
      <c r="L32174" s="14" t="str">
        <v/>
      </c>
      <c r="O32174" s="14" t="str">
        <v/>
      </c>
      <c r="P32174" s="14" t="str">
        <f ca="1"/>
        <v>Low Cap</v>
      </c>
    </row>
    <row r="32175" spans="11:16">
      <c r="K32175" s="14" t="str">
        <v/>
      </c>
      <c r="L32175" s="14" t="str">
        <v/>
      </c>
      <c r="O32175" s="14" t="str">
        <v/>
      </c>
      <c r="P32175" s="14" t="str">
        <f ca="1"/>
        <v>Low Cap</v>
      </c>
    </row>
    <row r="32176" spans="11:16">
      <c r="K32176" s="14" t="str">
        <v/>
      </c>
      <c r="L32176" s="14" t="str">
        <v/>
      </c>
      <c r="O32176" s="14" t="str">
        <v/>
      </c>
      <c r="P32176" s="14" t="str">
        <f ca="1"/>
        <v>Low Cap</v>
      </c>
    </row>
    <row r="32177" spans="11:16">
      <c r="K32177" s="14" t="str">
        <v/>
      </c>
      <c r="L32177" s="14" t="str">
        <v/>
      </c>
      <c r="O32177" s="14" t="str">
        <v/>
      </c>
      <c r="P32177" s="14" t="str">
        <f ca="1"/>
        <v>Low Cap</v>
      </c>
    </row>
    <row r="32178" spans="11:16">
      <c r="K32178" s="14" t="str">
        <v/>
      </c>
      <c r="L32178" s="14" t="str">
        <v/>
      </c>
      <c r="O32178" s="14" t="str">
        <v/>
      </c>
      <c r="P32178" s="14" t="str">
        <f ca="1"/>
        <v>Low Cap</v>
      </c>
    </row>
    <row r="32179" spans="11:16">
      <c r="K32179" s="14" t="str">
        <v/>
      </c>
      <c r="L32179" s="14" t="str">
        <v/>
      </c>
      <c r="O32179" s="14" t="str">
        <v/>
      </c>
      <c r="P32179" s="14" t="str">
        <f ca="1"/>
        <v>Low Cap</v>
      </c>
    </row>
    <row r="32180" spans="11:16">
      <c r="K32180" s="14" t="str">
        <v/>
      </c>
      <c r="L32180" s="14" t="str">
        <v/>
      </c>
      <c r="O32180" s="14" t="str">
        <v/>
      </c>
      <c r="P32180" s="14" t="str">
        <f ca="1"/>
        <v>Low Cap</v>
      </c>
    </row>
    <row r="32181" spans="11:16">
      <c r="K32181" s="14" t="str">
        <v/>
      </c>
      <c r="L32181" s="14" t="str">
        <v/>
      </c>
      <c r="O32181" s="14" t="str">
        <v/>
      </c>
      <c r="P32181" s="14" t="str">
        <f ca="1"/>
        <v>Low Cap</v>
      </c>
    </row>
    <row r="32182" spans="11:16">
      <c r="K32182" s="14" t="str">
        <v/>
      </c>
      <c r="L32182" s="14" t="str">
        <v/>
      </c>
      <c r="O32182" s="14" t="str">
        <v/>
      </c>
      <c r="P32182" s="14" t="str">
        <f ca="1"/>
        <v>Low Cap</v>
      </c>
    </row>
    <row r="32183" spans="11:16">
      <c r="K32183" s="14" t="str">
        <v/>
      </c>
      <c r="L32183" s="14" t="str">
        <v/>
      </c>
      <c r="O32183" s="14" t="str">
        <v/>
      </c>
      <c r="P32183" s="14" t="str">
        <f ca="1"/>
        <v>Low Cap</v>
      </c>
    </row>
    <row r="32184" spans="11:16">
      <c r="K32184" s="14" t="str">
        <v/>
      </c>
      <c r="L32184" s="14" t="str">
        <v/>
      </c>
      <c r="O32184" s="14" t="str">
        <v/>
      </c>
      <c r="P32184" s="14" t="str">
        <f ca="1"/>
        <v>Low Cap</v>
      </c>
    </row>
    <row r="32185" spans="11:16">
      <c r="K32185" s="14" t="str">
        <v/>
      </c>
      <c r="L32185" s="14" t="str">
        <v/>
      </c>
      <c r="O32185" s="14" t="str">
        <v/>
      </c>
      <c r="P32185" s="14" t="str">
        <f ca="1"/>
        <v>Low Cap</v>
      </c>
    </row>
    <row r="32186" spans="11:16">
      <c r="K32186" s="14" t="str">
        <v/>
      </c>
      <c r="L32186" s="14" t="str">
        <v/>
      </c>
      <c r="O32186" s="14" t="str">
        <v/>
      </c>
      <c r="P32186" s="14" t="str">
        <f ca="1"/>
        <v>Low Cap</v>
      </c>
    </row>
    <row r="32187" spans="11:16">
      <c r="K32187" s="14" t="str">
        <v/>
      </c>
      <c r="L32187" s="14" t="str">
        <v/>
      </c>
      <c r="O32187" s="14" t="str">
        <v/>
      </c>
      <c r="P32187" s="14" t="str">
        <f ca="1"/>
        <v>Low Cap</v>
      </c>
    </row>
    <row r="32188" spans="11:16">
      <c r="K32188" s="14" t="str">
        <v/>
      </c>
      <c r="L32188" s="14" t="str">
        <v/>
      </c>
      <c r="O32188" s="14" t="str">
        <v/>
      </c>
      <c r="P32188" s="14" t="str">
        <f ca="1"/>
        <v>Low Cap</v>
      </c>
    </row>
    <row r="32189" spans="11:16">
      <c r="K32189" s="14" t="str">
        <v/>
      </c>
      <c r="L32189" s="14" t="str">
        <v/>
      </c>
      <c r="O32189" s="14" t="str">
        <v/>
      </c>
      <c r="P32189" s="14" t="str">
        <f ca="1"/>
        <v>Low Cap</v>
      </c>
    </row>
    <row r="32190" spans="11:16">
      <c r="K32190" s="14" t="str">
        <v/>
      </c>
      <c r="L32190" s="14" t="str">
        <v/>
      </c>
      <c r="O32190" s="14" t="str">
        <v/>
      </c>
      <c r="P32190" s="14" t="str">
        <f ca="1"/>
        <v>Low Cap</v>
      </c>
    </row>
    <row r="32191" spans="11:16">
      <c r="K32191" s="14" t="str">
        <v/>
      </c>
      <c r="L32191" s="14" t="str">
        <v/>
      </c>
      <c r="O32191" s="14" t="str">
        <v/>
      </c>
      <c r="P32191" s="14" t="str">
        <f ca="1"/>
        <v>Low Cap</v>
      </c>
    </row>
    <row r="32192" spans="11:16">
      <c r="K32192" s="14" t="str">
        <v/>
      </c>
      <c r="L32192" s="14" t="str">
        <v/>
      </c>
      <c r="O32192" s="14" t="str">
        <v/>
      </c>
      <c r="P32192" s="14" t="str">
        <f ca="1"/>
        <v>Low Cap</v>
      </c>
    </row>
    <row r="32193" spans="11:16">
      <c r="K32193" s="14" t="str">
        <v/>
      </c>
      <c r="L32193" s="14" t="str">
        <v/>
      </c>
      <c r="O32193" s="14" t="str">
        <v/>
      </c>
      <c r="P32193" s="14" t="str">
        <f ca="1"/>
        <v>Low Cap</v>
      </c>
    </row>
    <row r="32194" spans="11:16">
      <c r="K32194" s="14" t="str">
        <v/>
      </c>
      <c r="L32194" s="14" t="str">
        <v/>
      </c>
      <c r="O32194" s="14" t="str">
        <v/>
      </c>
      <c r="P32194" s="14" t="str">
        <f ca="1"/>
        <v>Low Cap</v>
      </c>
    </row>
    <row r="32195" spans="11:16">
      <c r="K32195" s="14" t="str">
        <v/>
      </c>
      <c r="L32195" s="14" t="str">
        <v/>
      </c>
      <c r="O32195" s="14" t="str">
        <v/>
      </c>
      <c r="P32195" s="14" t="str">
        <f ca="1"/>
        <v>Low Cap</v>
      </c>
    </row>
    <row r="32196" spans="11:16">
      <c r="K32196" s="14" t="str">
        <v/>
      </c>
      <c r="L32196" s="14" t="str">
        <v/>
      </c>
      <c r="O32196" s="14" t="str">
        <v/>
      </c>
      <c r="P32196" s="14" t="str">
        <f ca="1"/>
        <v>Low Cap</v>
      </c>
    </row>
    <row r="32197" spans="11:16">
      <c r="K32197" s="14" t="str">
        <v/>
      </c>
      <c r="L32197" s="14" t="str">
        <v/>
      </c>
      <c r="O32197" s="14" t="str">
        <v/>
      </c>
      <c r="P32197" s="14" t="str">
        <f ca="1"/>
        <v>Low Cap</v>
      </c>
    </row>
    <row r="32198" spans="11:16">
      <c r="K32198" s="14" t="str">
        <v/>
      </c>
      <c r="L32198" s="14" t="str">
        <v/>
      </c>
      <c r="O32198" s="14" t="str">
        <v/>
      </c>
      <c r="P32198" s="14" t="str">
        <f ca="1"/>
        <v>Low Cap</v>
      </c>
    </row>
    <row r="32199" spans="11:16">
      <c r="K32199" s="14" t="str">
        <v/>
      </c>
      <c r="L32199" s="14" t="str">
        <v/>
      </c>
      <c r="O32199" s="14" t="str">
        <v/>
      </c>
      <c r="P32199" s="14" t="str">
        <f ca="1"/>
        <v>Low Cap</v>
      </c>
    </row>
    <row r="32200" spans="11:16">
      <c r="K32200" s="14" t="str">
        <v/>
      </c>
      <c r="L32200" s="14" t="str">
        <v/>
      </c>
      <c r="O32200" s="14" t="str">
        <v/>
      </c>
      <c r="P32200" s="14" t="str">
        <f ca="1"/>
        <v>Low Cap</v>
      </c>
    </row>
    <row r="32201" spans="11:16">
      <c r="K32201" s="14" t="str">
        <v/>
      </c>
      <c r="L32201" s="14" t="str">
        <v/>
      </c>
      <c r="O32201" s="14" t="str">
        <v/>
      </c>
      <c r="P32201" s="14" t="str">
        <f ca="1"/>
        <v>Low Cap</v>
      </c>
    </row>
    <row r="32202" spans="11:16">
      <c r="K32202" s="14" t="str">
        <v/>
      </c>
      <c r="L32202" s="14" t="str">
        <v/>
      </c>
      <c r="O32202" s="14" t="str">
        <v/>
      </c>
      <c r="P32202" s="14" t="str">
        <f ca="1"/>
        <v>Low Cap</v>
      </c>
    </row>
    <row r="32203" spans="11:16">
      <c r="K32203" s="14" t="str">
        <v/>
      </c>
      <c r="L32203" s="14" t="str">
        <v/>
      </c>
      <c r="O32203" s="14" t="str">
        <v/>
      </c>
      <c r="P32203" s="14" t="str">
        <f ca="1"/>
        <v>Low Cap</v>
      </c>
    </row>
    <row r="32204" spans="11:16">
      <c r="K32204" s="14" t="str">
        <v/>
      </c>
      <c r="L32204" s="14" t="str">
        <v/>
      </c>
      <c r="O32204" s="14" t="str">
        <v/>
      </c>
      <c r="P32204" s="14" t="str">
        <f ca="1"/>
        <v>Low Cap</v>
      </c>
    </row>
    <row r="32205" spans="11:16">
      <c r="K32205" s="14" t="str">
        <v/>
      </c>
      <c r="L32205" s="14" t="str">
        <v/>
      </c>
      <c r="O32205" s="14" t="str">
        <v/>
      </c>
      <c r="P32205" s="14" t="str">
        <f ca="1"/>
        <v>Low Cap</v>
      </c>
    </row>
    <row r="32206" spans="11:16">
      <c r="K32206" s="14" t="str">
        <v/>
      </c>
      <c r="L32206" s="14" t="str">
        <v/>
      </c>
      <c r="O32206" s="14" t="str">
        <v/>
      </c>
      <c r="P32206" s="14" t="str">
        <f ca="1"/>
        <v>Low Cap</v>
      </c>
    </row>
    <row r="32207" spans="11:16">
      <c r="K32207" s="14" t="str">
        <v/>
      </c>
      <c r="L32207" s="14" t="str">
        <v/>
      </c>
      <c r="O32207" s="14" t="str">
        <v/>
      </c>
      <c r="P32207" s="14" t="str">
        <f ca="1"/>
        <v>Low Cap</v>
      </c>
    </row>
    <row r="32208" spans="11:16">
      <c r="K32208" s="14" t="str">
        <v/>
      </c>
      <c r="L32208" s="14" t="str">
        <v/>
      </c>
      <c r="O32208" s="14" t="str">
        <v/>
      </c>
      <c r="P32208" s="14" t="str">
        <f ca="1"/>
        <v>Low Cap</v>
      </c>
    </row>
    <row r="32209" spans="11:16">
      <c r="K32209" s="14" t="str">
        <v/>
      </c>
      <c r="L32209" s="14" t="str">
        <v/>
      </c>
      <c r="O32209" s="14" t="str">
        <v/>
      </c>
      <c r="P32209" s="14" t="str">
        <f ca="1"/>
        <v>Low Cap</v>
      </c>
    </row>
    <row r="32210" spans="11:16">
      <c r="K32210" s="14" t="str">
        <v/>
      </c>
      <c r="L32210" s="14" t="str">
        <v/>
      </c>
      <c r="O32210" s="14" t="str">
        <v/>
      </c>
      <c r="P32210" s="14" t="str">
        <f ca="1"/>
        <v>Low Cap</v>
      </c>
    </row>
    <row r="32211" spans="11:16">
      <c r="K32211" s="14" t="str">
        <v/>
      </c>
      <c r="L32211" s="14" t="str">
        <v/>
      </c>
      <c r="O32211" s="14" t="str">
        <v/>
      </c>
      <c r="P32211" s="14" t="str">
        <f ca="1"/>
        <v>Low Cap</v>
      </c>
    </row>
    <row r="32212" spans="11:16">
      <c r="K32212" s="14" t="str">
        <v/>
      </c>
      <c r="L32212" s="14" t="str">
        <v/>
      </c>
      <c r="O32212" s="14" t="str">
        <v/>
      </c>
      <c r="P32212" s="14" t="str">
        <f ca="1"/>
        <v>Low Cap</v>
      </c>
    </row>
    <row r="32213" spans="11:16">
      <c r="K32213" s="14" t="str">
        <v/>
      </c>
      <c r="L32213" s="14" t="str">
        <v/>
      </c>
      <c r="O32213" s="14" t="str">
        <v/>
      </c>
      <c r="P32213" s="14" t="str">
        <f ca="1"/>
        <v>Low Cap</v>
      </c>
    </row>
    <row r="32214" spans="11:16">
      <c r="K32214" s="14" t="str">
        <v/>
      </c>
      <c r="L32214" s="14" t="str">
        <v/>
      </c>
      <c r="O32214" s="14" t="str">
        <v/>
      </c>
      <c r="P32214" s="14" t="str">
        <f ca="1"/>
        <v>Low Cap</v>
      </c>
    </row>
    <row r="32215" spans="11:16">
      <c r="K32215" s="14" t="str">
        <v/>
      </c>
      <c r="L32215" s="14" t="str">
        <v/>
      </c>
      <c r="O32215" s="14" t="str">
        <v/>
      </c>
      <c r="P32215" s="14" t="str">
        <f ca="1"/>
        <v>Low Cap</v>
      </c>
    </row>
    <row r="32216" spans="11:16">
      <c r="K32216" s="14" t="str">
        <v/>
      </c>
      <c r="L32216" s="14" t="str">
        <v/>
      </c>
      <c r="O32216" s="14" t="str">
        <v/>
      </c>
      <c r="P32216" s="14" t="str">
        <f ca="1"/>
        <v>Low Cap</v>
      </c>
    </row>
    <row r="32217" spans="11:16">
      <c r="K32217" s="14" t="str">
        <v/>
      </c>
      <c r="L32217" s="14" t="str">
        <v/>
      </c>
      <c r="O32217" s="14" t="str">
        <v/>
      </c>
      <c r="P32217" s="14" t="str">
        <f ca="1"/>
        <v>Low Cap</v>
      </c>
    </row>
    <row r="32218" spans="11:16">
      <c r="K32218" s="14" t="str">
        <v/>
      </c>
      <c r="L32218" s="14" t="str">
        <v/>
      </c>
      <c r="O32218" s="14" t="str">
        <v/>
      </c>
      <c r="P32218" s="14" t="str">
        <f ca="1"/>
        <v>Low Cap</v>
      </c>
    </row>
    <row r="32219" spans="11:16">
      <c r="K32219" s="14" t="str">
        <v/>
      </c>
      <c r="L32219" s="14" t="str">
        <v/>
      </c>
      <c r="O32219" s="14" t="str">
        <v/>
      </c>
      <c r="P32219" s="14" t="str">
        <f ca="1"/>
        <v>Low Cap</v>
      </c>
    </row>
    <row r="32220" spans="11:16">
      <c r="K32220" s="14" t="str">
        <v/>
      </c>
      <c r="L32220" s="14" t="str">
        <v/>
      </c>
      <c r="O32220" s="14" t="str">
        <v/>
      </c>
      <c r="P32220" s="14" t="str">
        <f ca="1"/>
        <v>Low Cap</v>
      </c>
    </row>
    <row r="32221" spans="11:16">
      <c r="K32221" s="14" t="str">
        <v/>
      </c>
      <c r="L32221" s="14" t="str">
        <v/>
      </c>
      <c r="O32221" s="14" t="str">
        <v/>
      </c>
      <c r="P32221" s="14" t="str">
        <f ca="1"/>
        <v>Low Cap</v>
      </c>
    </row>
    <row r="32222" spans="11:16">
      <c r="K32222" s="14" t="str">
        <v/>
      </c>
      <c r="L32222" s="14" t="str">
        <v/>
      </c>
      <c r="O32222" s="14" t="str">
        <v/>
      </c>
      <c r="P32222" s="14" t="str">
        <f ca="1"/>
        <v>Low Cap</v>
      </c>
    </row>
    <row r="32223" spans="11:16">
      <c r="K32223" s="14" t="str">
        <v/>
      </c>
      <c r="L32223" s="14" t="str">
        <v/>
      </c>
      <c r="O32223" s="14" t="str">
        <v/>
      </c>
      <c r="P32223" s="14" t="str">
        <f ca="1"/>
        <v>Low Cap</v>
      </c>
    </row>
    <row r="32224" spans="11:16">
      <c r="K32224" s="14" t="str">
        <v/>
      </c>
      <c r="L32224" s="14" t="str">
        <v/>
      </c>
      <c r="O32224" s="14" t="str">
        <v/>
      </c>
      <c r="P32224" s="14" t="str">
        <f ca="1"/>
        <v>Low Cap</v>
      </c>
    </row>
    <row r="32225" spans="11:16">
      <c r="K32225" s="14" t="str">
        <v/>
      </c>
      <c r="L32225" s="14" t="str">
        <v/>
      </c>
      <c r="O32225" s="14" t="str">
        <v/>
      </c>
      <c r="P32225" s="14" t="str">
        <f ca="1"/>
        <v>Low Cap</v>
      </c>
    </row>
    <row r="32226" spans="11:16">
      <c r="K32226" s="14" t="str">
        <v/>
      </c>
      <c r="L32226" s="14" t="str">
        <v/>
      </c>
      <c r="O32226" s="14" t="str">
        <v/>
      </c>
      <c r="P32226" s="14" t="str">
        <f ca="1"/>
        <v>Low Cap</v>
      </c>
    </row>
    <row r="32227" spans="11:16">
      <c r="K32227" s="14" t="str">
        <v/>
      </c>
      <c r="L32227" s="14" t="str">
        <v/>
      </c>
      <c r="O32227" s="14" t="str">
        <v/>
      </c>
      <c r="P32227" s="14" t="str">
        <f ca="1"/>
        <v>Low Cap</v>
      </c>
    </row>
    <row r="32228" spans="11:16">
      <c r="K32228" s="14" t="str">
        <v/>
      </c>
      <c r="L32228" s="14" t="str">
        <v/>
      </c>
      <c r="O32228" s="14" t="str">
        <v/>
      </c>
      <c r="P32228" s="14" t="str">
        <f ca="1"/>
        <v>Low Cap</v>
      </c>
    </row>
    <row r="32229" spans="11:16">
      <c r="K32229" s="14" t="str">
        <v/>
      </c>
      <c r="L32229" s="14" t="str">
        <v/>
      </c>
      <c r="O32229" s="14" t="str">
        <v/>
      </c>
      <c r="P32229" s="14" t="str">
        <f ca="1"/>
        <v>Low Cap</v>
      </c>
    </row>
    <row r="32230" spans="11:16">
      <c r="K32230" s="14" t="str">
        <v/>
      </c>
      <c r="L32230" s="14" t="str">
        <v/>
      </c>
      <c r="O32230" s="14" t="str">
        <v/>
      </c>
      <c r="P32230" s="14" t="str">
        <f ca="1"/>
        <v>Low Cap</v>
      </c>
    </row>
    <row r="32231" spans="11:16">
      <c r="K32231" s="14" t="str">
        <v/>
      </c>
      <c r="L32231" s="14" t="str">
        <v/>
      </c>
      <c r="O32231" s="14" t="str">
        <v/>
      </c>
      <c r="P32231" s="14" t="str">
        <f ca="1"/>
        <v>Low Cap</v>
      </c>
    </row>
    <row r="32232" spans="11:16">
      <c r="K32232" s="14" t="str">
        <v/>
      </c>
      <c r="L32232" s="14" t="str">
        <v/>
      </c>
      <c r="O32232" s="14" t="str">
        <v/>
      </c>
      <c r="P32232" s="14" t="str">
        <f ca="1"/>
        <v>Low Cap</v>
      </c>
    </row>
    <row r="32233" spans="11:16">
      <c r="K32233" s="14" t="str">
        <v/>
      </c>
      <c r="L32233" s="14" t="str">
        <v/>
      </c>
      <c r="O32233" s="14" t="str">
        <v/>
      </c>
      <c r="P32233" s="14" t="str">
        <f ca="1"/>
        <v>Low Cap</v>
      </c>
    </row>
    <row r="32234" spans="11:16">
      <c r="K32234" s="14" t="str">
        <v/>
      </c>
      <c r="L32234" s="14" t="str">
        <v/>
      </c>
      <c r="O32234" s="14" t="str">
        <v/>
      </c>
      <c r="P32234" s="14" t="str">
        <f ca="1"/>
        <v>Low Cap</v>
      </c>
    </row>
    <row r="32235" spans="11:16">
      <c r="K32235" s="14" t="str">
        <v/>
      </c>
      <c r="L32235" s="14" t="str">
        <v/>
      </c>
      <c r="O32235" s="14" t="str">
        <v/>
      </c>
      <c r="P32235" s="14" t="str">
        <f ca="1"/>
        <v>Low Cap</v>
      </c>
    </row>
    <row r="32236" spans="11:16">
      <c r="K32236" s="14" t="str">
        <v/>
      </c>
      <c r="L32236" s="14" t="str">
        <v/>
      </c>
      <c r="O32236" s="14" t="str">
        <v/>
      </c>
      <c r="P32236" s="14" t="str">
        <f ca="1"/>
        <v>Low Cap</v>
      </c>
    </row>
    <row r="32237" spans="11:16">
      <c r="K32237" s="14" t="str">
        <v/>
      </c>
      <c r="L32237" s="14" t="str">
        <v/>
      </c>
      <c r="O32237" s="14" t="str">
        <v/>
      </c>
      <c r="P32237" s="14" t="str">
        <f ca="1"/>
        <v>Low Cap</v>
      </c>
    </row>
    <row r="32238" spans="11:16">
      <c r="K32238" s="14" t="str">
        <v/>
      </c>
      <c r="L32238" s="14" t="str">
        <v/>
      </c>
      <c r="O32238" s="14" t="str">
        <v/>
      </c>
      <c r="P32238" s="14" t="str">
        <f ca="1"/>
        <v>Low Cap</v>
      </c>
    </row>
    <row r="32239" spans="11:16">
      <c r="K32239" s="14" t="str">
        <v/>
      </c>
      <c r="L32239" s="14" t="str">
        <v/>
      </c>
      <c r="O32239" s="14" t="str">
        <v/>
      </c>
      <c r="P32239" s="14" t="str">
        <f ca="1"/>
        <v>Low Cap</v>
      </c>
    </row>
    <row r="32240" spans="11:16">
      <c r="K32240" s="14" t="str">
        <v/>
      </c>
      <c r="L32240" s="14" t="str">
        <v/>
      </c>
      <c r="O32240" s="14" t="str">
        <v/>
      </c>
      <c r="P32240" s="14" t="str">
        <f ca="1"/>
        <v>Low Cap</v>
      </c>
    </row>
    <row r="32241" spans="11:16">
      <c r="K32241" s="14" t="str">
        <v/>
      </c>
      <c r="L32241" s="14" t="str">
        <v/>
      </c>
      <c r="O32241" s="14" t="str">
        <v/>
      </c>
      <c r="P32241" s="14" t="str">
        <f ca="1"/>
        <v>Low Cap</v>
      </c>
    </row>
    <row r="32242" spans="11:16">
      <c r="K32242" s="14" t="str">
        <v/>
      </c>
      <c r="L32242" s="14" t="str">
        <v/>
      </c>
      <c r="O32242" s="14" t="str">
        <v/>
      </c>
      <c r="P32242" s="14" t="str">
        <f ca="1"/>
        <v>Low Cap</v>
      </c>
    </row>
    <row r="32243" spans="11:16">
      <c r="K32243" s="14" t="str">
        <v/>
      </c>
      <c r="L32243" s="14" t="str">
        <v/>
      </c>
      <c r="O32243" s="14" t="str">
        <v/>
      </c>
      <c r="P32243" s="14" t="str">
        <f ca="1"/>
        <v>Low Cap</v>
      </c>
    </row>
    <row r="32244" spans="11:16">
      <c r="K32244" s="14" t="str">
        <v/>
      </c>
      <c r="L32244" s="14" t="str">
        <v/>
      </c>
      <c r="O32244" s="14" t="str">
        <v/>
      </c>
      <c r="P32244" s="14" t="str">
        <f ca="1"/>
        <v>Low Cap</v>
      </c>
    </row>
    <row r="32245" spans="11:16">
      <c r="K32245" s="14" t="str">
        <v/>
      </c>
      <c r="L32245" s="14" t="str">
        <v/>
      </c>
      <c r="O32245" s="14" t="str">
        <v/>
      </c>
      <c r="P32245" s="14" t="str">
        <f ca="1"/>
        <v>Low Cap</v>
      </c>
    </row>
    <row r="32246" spans="11:16">
      <c r="K32246" s="14" t="str">
        <v/>
      </c>
      <c r="L32246" s="14" t="str">
        <v/>
      </c>
      <c r="O32246" s="14" t="str">
        <v/>
      </c>
      <c r="P32246" s="14" t="str">
        <f ca="1"/>
        <v>Low Cap</v>
      </c>
    </row>
    <row r="32247" spans="11:16">
      <c r="K32247" s="14" t="str">
        <v/>
      </c>
      <c r="L32247" s="14" t="str">
        <v/>
      </c>
      <c r="O32247" s="14" t="str">
        <v/>
      </c>
      <c r="P32247" s="14" t="str">
        <f ca="1"/>
        <v>Low Cap</v>
      </c>
    </row>
    <row r="32248" spans="11:16">
      <c r="K32248" s="14" t="str">
        <v/>
      </c>
      <c r="L32248" s="14" t="str">
        <v/>
      </c>
      <c r="O32248" s="14" t="str">
        <v/>
      </c>
      <c r="P32248" s="14" t="str">
        <f ca="1"/>
        <v>Low Cap</v>
      </c>
    </row>
    <row r="32249" spans="11:16">
      <c r="K32249" s="14" t="str">
        <v/>
      </c>
      <c r="L32249" s="14" t="str">
        <v/>
      </c>
      <c r="O32249" s="14" t="str">
        <v/>
      </c>
      <c r="P32249" s="14" t="str">
        <f ca="1"/>
        <v>Low Cap</v>
      </c>
    </row>
    <row r="32250" spans="11:16">
      <c r="K32250" s="14" t="str">
        <v/>
      </c>
      <c r="L32250" s="14" t="str">
        <v/>
      </c>
      <c r="O32250" s="14" t="str">
        <v/>
      </c>
      <c r="P32250" s="14" t="str">
        <f ca="1"/>
        <v>Low Cap</v>
      </c>
    </row>
    <row r="32251" spans="11:16">
      <c r="K32251" s="14" t="str">
        <v/>
      </c>
      <c r="L32251" s="14" t="str">
        <v/>
      </c>
      <c r="O32251" s="14" t="str">
        <v/>
      </c>
      <c r="P32251" s="14" t="str">
        <f ca="1"/>
        <v>Low Cap</v>
      </c>
    </row>
    <row r="32252" spans="11:16">
      <c r="K32252" s="14" t="str">
        <v/>
      </c>
      <c r="L32252" s="14" t="str">
        <v/>
      </c>
      <c r="O32252" s="14" t="str">
        <v/>
      </c>
      <c r="P32252" s="14" t="str">
        <f ca="1"/>
        <v>Low Cap</v>
      </c>
    </row>
    <row r="32253" spans="11:16">
      <c r="K32253" s="14" t="str">
        <v/>
      </c>
      <c r="L32253" s="14" t="str">
        <v/>
      </c>
      <c r="O32253" s="14" t="str">
        <v/>
      </c>
      <c r="P32253" s="14" t="str">
        <f ca="1"/>
        <v>Low Cap</v>
      </c>
    </row>
    <row r="32254" spans="11:16">
      <c r="K32254" s="14" t="str">
        <v/>
      </c>
      <c r="L32254" s="14" t="str">
        <v/>
      </c>
      <c r="O32254" s="14" t="str">
        <v/>
      </c>
      <c r="P32254" s="14" t="str">
        <f ca="1"/>
        <v>Low Cap</v>
      </c>
    </row>
    <row r="32255" spans="11:16">
      <c r="K32255" s="14" t="str">
        <v/>
      </c>
      <c r="L32255" s="14" t="str">
        <v/>
      </c>
      <c r="O32255" s="14" t="str">
        <v/>
      </c>
      <c r="P32255" s="14" t="str">
        <f ca="1"/>
        <v>Low Cap</v>
      </c>
    </row>
    <row r="32256" spans="11:16">
      <c r="K32256" s="14" t="str">
        <v/>
      </c>
      <c r="L32256" s="14" t="str">
        <v/>
      </c>
      <c r="O32256" s="14" t="str">
        <v/>
      </c>
      <c r="P32256" s="14" t="str">
        <f ca="1"/>
        <v>Low Cap</v>
      </c>
    </row>
    <row r="32257" spans="11:16">
      <c r="K32257" s="14" t="str">
        <v/>
      </c>
      <c r="L32257" s="14" t="str">
        <v/>
      </c>
      <c r="O32257" s="14" t="str">
        <v/>
      </c>
      <c r="P32257" s="14" t="str">
        <f ca="1"/>
        <v>Low Cap</v>
      </c>
    </row>
    <row r="32258" spans="11:16">
      <c r="K32258" s="14" t="str">
        <v/>
      </c>
      <c r="L32258" s="14" t="str">
        <v/>
      </c>
      <c r="O32258" s="14" t="str">
        <v/>
      </c>
      <c r="P32258" s="14" t="str">
        <f ca="1"/>
        <v>Low Cap</v>
      </c>
    </row>
    <row r="32259" spans="11:16">
      <c r="K32259" s="14" t="str">
        <v/>
      </c>
      <c r="L32259" s="14" t="str">
        <v/>
      </c>
      <c r="O32259" s="14" t="str">
        <v/>
      </c>
      <c r="P32259" s="14" t="str">
        <f ca="1"/>
        <v>Low Cap</v>
      </c>
    </row>
    <row r="32260" spans="11:16">
      <c r="K32260" s="14" t="str">
        <v/>
      </c>
      <c r="L32260" s="14" t="str">
        <v/>
      </c>
      <c r="O32260" s="14" t="str">
        <v/>
      </c>
      <c r="P32260" s="14" t="str">
        <f ca="1"/>
        <v>Low Cap</v>
      </c>
    </row>
    <row r="32261" spans="11:16">
      <c r="K32261" s="14" t="str">
        <v/>
      </c>
      <c r="L32261" s="14" t="str">
        <v/>
      </c>
      <c r="O32261" s="14" t="str">
        <v/>
      </c>
      <c r="P32261" s="14" t="str">
        <f ca="1"/>
        <v>Low Cap</v>
      </c>
    </row>
    <row r="32262" spans="11:16">
      <c r="K32262" s="14" t="str">
        <v/>
      </c>
      <c r="L32262" s="14" t="str">
        <v/>
      </c>
      <c r="O32262" s="14" t="str">
        <v/>
      </c>
      <c r="P32262" s="14" t="str">
        <f ca="1"/>
        <v>Low Cap</v>
      </c>
    </row>
    <row r="32263" spans="11:16">
      <c r="K32263" s="14" t="str">
        <v/>
      </c>
      <c r="L32263" s="14" t="str">
        <v/>
      </c>
      <c r="O32263" s="14" t="str">
        <v/>
      </c>
      <c r="P32263" s="14" t="str">
        <f ca="1"/>
        <v>Low Cap</v>
      </c>
    </row>
    <row r="32264" spans="11:16">
      <c r="K32264" s="14" t="str">
        <v/>
      </c>
      <c r="L32264" s="14" t="str">
        <v/>
      </c>
      <c r="O32264" s="14" t="str">
        <v/>
      </c>
      <c r="P32264" s="14" t="str">
        <f ca="1"/>
        <v>Low Cap</v>
      </c>
    </row>
    <row r="32265" spans="11:16">
      <c r="K32265" s="14" t="str">
        <v/>
      </c>
      <c r="L32265" s="14" t="str">
        <v/>
      </c>
      <c r="O32265" s="14" t="str">
        <v/>
      </c>
      <c r="P32265" s="14" t="str">
        <f ca="1"/>
        <v>Low Cap</v>
      </c>
    </row>
    <row r="32266" spans="11:16">
      <c r="K32266" s="14" t="str">
        <v/>
      </c>
      <c r="L32266" s="14" t="str">
        <v/>
      </c>
      <c r="O32266" s="14" t="str">
        <v/>
      </c>
      <c r="P32266" s="14" t="str">
        <f ca="1"/>
        <v>Low Cap</v>
      </c>
    </row>
    <row r="32267" spans="11:16">
      <c r="K32267" s="14" t="str">
        <v/>
      </c>
      <c r="L32267" s="14" t="str">
        <v/>
      </c>
      <c r="O32267" s="14" t="str">
        <v/>
      </c>
      <c r="P32267" s="14" t="str">
        <f ca="1"/>
        <v>Low Cap</v>
      </c>
    </row>
    <row r="32268" spans="11:16">
      <c r="K32268" s="14" t="str">
        <v/>
      </c>
      <c r="L32268" s="14" t="str">
        <v/>
      </c>
      <c r="O32268" s="14" t="str">
        <v/>
      </c>
      <c r="P32268" s="14" t="str">
        <f ca="1"/>
        <v>Low Cap</v>
      </c>
    </row>
    <row r="32269" spans="11:16">
      <c r="K32269" s="14" t="str">
        <v/>
      </c>
      <c r="L32269" s="14" t="str">
        <v/>
      </c>
      <c r="O32269" s="14" t="str">
        <v/>
      </c>
      <c r="P32269" s="14" t="str">
        <f ca="1"/>
        <v>Low Cap</v>
      </c>
    </row>
    <row r="32270" spans="11:16">
      <c r="K32270" s="14" t="str">
        <v/>
      </c>
      <c r="L32270" s="14" t="str">
        <v/>
      </c>
      <c r="O32270" s="14" t="str">
        <v/>
      </c>
      <c r="P32270" s="14" t="str">
        <f ca="1"/>
        <v>Low Cap</v>
      </c>
    </row>
    <row r="32271" spans="11:16">
      <c r="K32271" s="14" t="str">
        <v/>
      </c>
      <c r="L32271" s="14" t="str">
        <v/>
      </c>
      <c r="O32271" s="14" t="str">
        <v/>
      </c>
      <c r="P32271" s="14" t="str">
        <f ca="1"/>
        <v>Low Cap</v>
      </c>
    </row>
    <row r="32272" spans="11:16">
      <c r="K32272" s="14" t="str">
        <v/>
      </c>
      <c r="L32272" s="14" t="str">
        <v/>
      </c>
      <c r="O32272" s="14" t="str">
        <v/>
      </c>
      <c r="P32272" s="14" t="str">
        <f ca="1"/>
        <v>Low Cap</v>
      </c>
    </row>
    <row r="32273" spans="11:16">
      <c r="K32273" s="14" t="str">
        <v/>
      </c>
      <c r="L32273" s="14" t="str">
        <v/>
      </c>
      <c r="O32273" s="14" t="str">
        <v/>
      </c>
      <c r="P32273" s="14" t="str">
        <f ca="1"/>
        <v>Low Cap</v>
      </c>
    </row>
    <row r="32274" spans="11:16">
      <c r="K32274" s="14" t="str">
        <v/>
      </c>
      <c r="L32274" s="14" t="str">
        <v/>
      </c>
      <c r="O32274" s="14" t="str">
        <v/>
      </c>
      <c r="P32274" s="14" t="str">
        <f ca="1"/>
        <v>Low Cap</v>
      </c>
    </row>
    <row r="32275" spans="11:16">
      <c r="K32275" s="14" t="str">
        <v/>
      </c>
      <c r="L32275" s="14" t="str">
        <v/>
      </c>
      <c r="O32275" s="14" t="str">
        <v/>
      </c>
      <c r="P32275" s="14" t="str">
        <f ca="1"/>
        <v>Low Cap</v>
      </c>
    </row>
    <row r="32276" spans="11:16">
      <c r="K32276" s="14" t="str">
        <v/>
      </c>
      <c r="L32276" s="14" t="str">
        <v/>
      </c>
      <c r="O32276" s="14" t="str">
        <v/>
      </c>
      <c r="P32276" s="14" t="str">
        <f ca="1"/>
        <v>Low Cap</v>
      </c>
    </row>
    <row r="32277" spans="11:16">
      <c r="K32277" s="14" t="str">
        <v/>
      </c>
      <c r="L32277" s="14" t="str">
        <v/>
      </c>
      <c r="O32277" s="14" t="str">
        <v/>
      </c>
      <c r="P32277" s="14" t="str">
        <f ca="1"/>
        <v>Low Cap</v>
      </c>
    </row>
    <row r="32278" spans="11:16">
      <c r="K32278" s="14" t="str">
        <v/>
      </c>
      <c r="L32278" s="14" t="str">
        <v/>
      </c>
      <c r="O32278" s="14" t="str">
        <v/>
      </c>
      <c r="P32278" s="14" t="str">
        <f ca="1"/>
        <v>Low Cap</v>
      </c>
    </row>
    <row r="32279" spans="11:16">
      <c r="K32279" s="14" t="str">
        <v/>
      </c>
      <c r="L32279" s="14" t="str">
        <v/>
      </c>
      <c r="O32279" s="14" t="str">
        <v/>
      </c>
      <c r="P32279" s="14" t="str">
        <f ca="1"/>
        <v>Low Cap</v>
      </c>
    </row>
    <row r="32280" spans="11:16">
      <c r="K32280" s="14" t="str">
        <v/>
      </c>
      <c r="L32280" s="14" t="str">
        <v/>
      </c>
      <c r="O32280" s="14" t="str">
        <v/>
      </c>
      <c r="P32280" s="14" t="str">
        <f ca="1"/>
        <v>Low Cap</v>
      </c>
    </row>
    <row r="32281" spans="11:16">
      <c r="K32281" s="14" t="str">
        <v/>
      </c>
      <c r="L32281" s="14" t="str">
        <v/>
      </c>
      <c r="O32281" s="14" t="str">
        <v/>
      </c>
      <c r="P32281" s="14" t="str">
        <f ca="1"/>
        <v>Low Cap</v>
      </c>
    </row>
    <row r="32282" spans="11:16">
      <c r="K32282" s="14" t="str">
        <v/>
      </c>
      <c r="L32282" s="14" t="str">
        <v/>
      </c>
      <c r="O32282" s="14" t="str">
        <v/>
      </c>
      <c r="P32282" s="14" t="str">
        <f ca="1"/>
        <v>Low Cap</v>
      </c>
    </row>
    <row r="32283" spans="11:16">
      <c r="K32283" s="14" t="str">
        <v/>
      </c>
      <c r="L32283" s="14" t="str">
        <v/>
      </c>
      <c r="O32283" s="14" t="str">
        <v/>
      </c>
      <c r="P32283" s="14" t="str">
        <f ca="1"/>
        <v>Low Cap</v>
      </c>
    </row>
    <row r="32284" spans="11:16">
      <c r="K32284" s="14" t="str">
        <v/>
      </c>
      <c r="L32284" s="14" t="str">
        <v/>
      </c>
      <c r="O32284" s="14" t="str">
        <v/>
      </c>
      <c r="P32284" s="14" t="str">
        <f ca="1"/>
        <v>Low Cap</v>
      </c>
    </row>
    <row r="32285" spans="11:16">
      <c r="K32285" s="14" t="str">
        <v/>
      </c>
      <c r="L32285" s="14" t="str">
        <v/>
      </c>
      <c r="O32285" s="14" t="str">
        <v/>
      </c>
      <c r="P32285" s="14" t="str">
        <f ca="1"/>
        <v>Low Cap</v>
      </c>
    </row>
    <row r="32286" spans="11:16">
      <c r="K32286" s="14" t="str">
        <v/>
      </c>
      <c r="L32286" s="14" t="str">
        <v/>
      </c>
      <c r="O32286" s="14" t="str">
        <v/>
      </c>
      <c r="P32286" s="14" t="str">
        <f ca="1"/>
        <v>Low Cap</v>
      </c>
    </row>
    <row r="32287" spans="11:16">
      <c r="K32287" s="14" t="str">
        <v/>
      </c>
      <c r="L32287" s="14" t="str">
        <v/>
      </c>
      <c r="O32287" s="14" t="str">
        <v/>
      </c>
      <c r="P32287" s="14" t="str">
        <f ca="1"/>
        <v>Low Cap</v>
      </c>
    </row>
    <row r="32288" spans="11:16">
      <c r="K32288" s="14" t="str">
        <v/>
      </c>
      <c r="L32288" s="14" t="str">
        <v/>
      </c>
      <c r="O32288" s="14" t="str">
        <v/>
      </c>
      <c r="P32288" s="14" t="str">
        <f ca="1"/>
        <v>Low Cap</v>
      </c>
    </row>
    <row r="32289" spans="11:16">
      <c r="K32289" s="14" t="str">
        <v/>
      </c>
      <c r="L32289" s="14" t="str">
        <v/>
      </c>
      <c r="O32289" s="14" t="str">
        <v/>
      </c>
      <c r="P32289" s="14" t="str">
        <f ca="1"/>
        <v>Low Cap</v>
      </c>
    </row>
    <row r="32290" spans="11:16">
      <c r="K32290" s="14" t="str">
        <v/>
      </c>
      <c r="L32290" s="14" t="str">
        <v/>
      </c>
      <c r="O32290" s="14" t="str">
        <v/>
      </c>
      <c r="P32290" s="14" t="str">
        <f ca="1"/>
        <v>Low Cap</v>
      </c>
    </row>
    <row r="32291" spans="11:16">
      <c r="K32291" s="14" t="str">
        <v/>
      </c>
      <c r="L32291" s="14" t="str">
        <v/>
      </c>
      <c r="O32291" s="14" t="str">
        <v/>
      </c>
      <c r="P32291" s="14" t="str">
        <f ca="1"/>
        <v>Low Cap</v>
      </c>
    </row>
    <row r="32292" spans="11:16">
      <c r="K32292" s="14" t="str">
        <v/>
      </c>
      <c r="L32292" s="14" t="str">
        <v/>
      </c>
      <c r="O32292" s="14" t="str">
        <v/>
      </c>
      <c r="P32292" s="14" t="str">
        <f ca="1"/>
        <v>Low Cap</v>
      </c>
    </row>
    <row r="32293" spans="11:16">
      <c r="K32293" s="14" t="str">
        <v/>
      </c>
      <c r="L32293" s="14" t="str">
        <v/>
      </c>
      <c r="O32293" s="14" t="str">
        <v/>
      </c>
      <c r="P32293" s="14" t="str">
        <f ca="1"/>
        <v>Low Cap</v>
      </c>
    </row>
    <row r="32294" spans="11:16">
      <c r="K32294" s="14" t="str">
        <v/>
      </c>
      <c r="L32294" s="14" t="str">
        <v/>
      </c>
      <c r="O32294" s="14" t="str">
        <v/>
      </c>
      <c r="P32294" s="14" t="str">
        <f ca="1"/>
        <v>Low Cap</v>
      </c>
    </row>
    <row r="32295" spans="11:16">
      <c r="K32295" s="14" t="str">
        <v/>
      </c>
      <c r="L32295" s="14" t="str">
        <v/>
      </c>
      <c r="O32295" s="14" t="str">
        <v/>
      </c>
      <c r="P32295" s="14" t="str">
        <f ca="1"/>
        <v>Low Cap</v>
      </c>
    </row>
    <row r="32296" spans="11:16">
      <c r="K32296" s="14" t="str">
        <v/>
      </c>
      <c r="L32296" s="14" t="str">
        <v/>
      </c>
      <c r="O32296" s="14" t="str">
        <v/>
      </c>
      <c r="P32296" s="14" t="str">
        <f ca="1"/>
        <v>Low Cap</v>
      </c>
    </row>
    <row r="32297" spans="11:16">
      <c r="K32297" s="14" t="str">
        <v/>
      </c>
      <c r="L32297" s="14" t="str">
        <v/>
      </c>
      <c r="O32297" s="14" t="str">
        <v/>
      </c>
      <c r="P32297" s="14" t="str">
        <f ca="1"/>
        <v>Low Cap</v>
      </c>
    </row>
    <row r="32298" spans="11:16">
      <c r="K32298" s="14" t="str">
        <v/>
      </c>
      <c r="L32298" s="14" t="str">
        <v/>
      </c>
      <c r="O32298" s="14" t="str">
        <v/>
      </c>
      <c r="P32298" s="14" t="str">
        <f ca="1"/>
        <v>Low Cap</v>
      </c>
    </row>
    <row r="32299" spans="11:16">
      <c r="K32299" s="14" t="str">
        <v/>
      </c>
      <c r="L32299" s="14" t="str">
        <v/>
      </c>
      <c r="O32299" s="14" t="str">
        <v/>
      </c>
      <c r="P32299" s="14" t="str">
        <f ca="1"/>
        <v>Low Cap</v>
      </c>
    </row>
    <row r="32300" spans="11:16">
      <c r="K32300" s="14" t="str">
        <v/>
      </c>
      <c r="L32300" s="14" t="str">
        <v/>
      </c>
      <c r="O32300" s="14" t="str">
        <v/>
      </c>
      <c r="P32300" s="14" t="str">
        <f ca="1"/>
        <v>Low Cap</v>
      </c>
    </row>
    <row r="32301" spans="11:16">
      <c r="K32301" s="14" t="str">
        <v/>
      </c>
      <c r="L32301" s="14" t="str">
        <v/>
      </c>
      <c r="O32301" s="14" t="str">
        <v/>
      </c>
      <c r="P32301" s="14" t="str">
        <f ca="1"/>
        <v>Low Cap</v>
      </c>
    </row>
    <row r="32302" spans="11:16">
      <c r="K32302" s="14" t="str">
        <v/>
      </c>
      <c r="L32302" s="14" t="str">
        <v/>
      </c>
      <c r="O32302" s="14" t="str">
        <v/>
      </c>
      <c r="P32302" s="14" t="str">
        <f ca="1"/>
        <v>Low Cap</v>
      </c>
    </row>
    <row r="32303" spans="11:16">
      <c r="K32303" s="14" t="str">
        <v/>
      </c>
      <c r="L32303" s="14" t="str">
        <v/>
      </c>
      <c r="O32303" s="14" t="str">
        <v/>
      </c>
      <c r="P32303" s="14" t="str">
        <f ca="1"/>
        <v>Low Cap</v>
      </c>
    </row>
    <row r="32304" spans="11:16">
      <c r="K32304" s="14" t="str">
        <v/>
      </c>
      <c r="L32304" s="14" t="str">
        <v/>
      </c>
      <c r="O32304" s="14" t="str">
        <v/>
      </c>
      <c r="P32304" s="14" t="str">
        <f ca="1"/>
        <v>Low Cap</v>
      </c>
    </row>
    <row r="32305" spans="11:16">
      <c r="K32305" s="14" t="str">
        <v/>
      </c>
      <c r="L32305" s="14" t="str">
        <v/>
      </c>
      <c r="O32305" s="14" t="str">
        <v/>
      </c>
      <c r="P32305" s="14" t="str">
        <f ca="1"/>
        <v>Low Cap</v>
      </c>
    </row>
    <row r="32306" spans="11:16">
      <c r="K32306" s="14" t="str">
        <v/>
      </c>
      <c r="L32306" s="14" t="str">
        <v/>
      </c>
      <c r="O32306" s="14" t="str">
        <v/>
      </c>
      <c r="P32306" s="14" t="str">
        <f ca="1"/>
        <v>Low Cap</v>
      </c>
    </row>
    <row r="32307" spans="11:16">
      <c r="K32307" s="14" t="str">
        <v/>
      </c>
      <c r="L32307" s="14" t="str">
        <v/>
      </c>
      <c r="O32307" s="14" t="str">
        <v/>
      </c>
      <c r="P32307" s="14" t="str">
        <f ca="1"/>
        <v>Low Cap</v>
      </c>
    </row>
    <row r="32308" spans="11:16">
      <c r="K32308" s="14" t="str">
        <v/>
      </c>
      <c r="L32308" s="14" t="str">
        <v/>
      </c>
      <c r="O32308" s="14" t="str">
        <v/>
      </c>
      <c r="P32308" s="14" t="str">
        <f ca="1"/>
        <v>Low Cap</v>
      </c>
    </row>
    <row r="32309" spans="11:16">
      <c r="K32309" s="14" t="str">
        <v/>
      </c>
      <c r="L32309" s="14" t="str">
        <v/>
      </c>
      <c r="O32309" s="14" t="str">
        <v/>
      </c>
      <c r="P32309" s="14" t="str">
        <f ca="1"/>
        <v>Low Cap</v>
      </c>
    </row>
    <row r="32310" spans="11:16">
      <c r="K32310" s="14" t="str">
        <v/>
      </c>
      <c r="L32310" s="14" t="str">
        <v/>
      </c>
      <c r="O32310" s="14" t="str">
        <v/>
      </c>
      <c r="P32310" s="14" t="str">
        <f ca="1"/>
        <v>Low Cap</v>
      </c>
    </row>
    <row r="32311" spans="11:16">
      <c r="K32311" s="14" t="str">
        <v/>
      </c>
      <c r="L32311" s="14" t="str">
        <v/>
      </c>
      <c r="O32311" s="14" t="str">
        <v/>
      </c>
      <c r="P32311" s="14" t="str">
        <f ca="1"/>
        <v>Low Cap</v>
      </c>
    </row>
    <row r="32312" spans="11:16">
      <c r="K32312" s="14" t="str">
        <v/>
      </c>
      <c r="L32312" s="14" t="str">
        <v/>
      </c>
      <c r="O32312" s="14" t="str">
        <v/>
      </c>
      <c r="P32312" s="14" t="str">
        <f ca="1"/>
        <v>Low Cap</v>
      </c>
    </row>
    <row r="32313" spans="11:16">
      <c r="K32313" s="14" t="str">
        <v/>
      </c>
      <c r="L32313" s="14" t="str">
        <v/>
      </c>
      <c r="O32313" s="14" t="str">
        <v/>
      </c>
      <c r="P32313" s="14" t="str">
        <f ca="1"/>
        <v>Low Cap</v>
      </c>
    </row>
    <row r="32314" spans="11:16">
      <c r="K32314" s="14" t="str">
        <v/>
      </c>
      <c r="L32314" s="14" t="str">
        <v/>
      </c>
      <c r="O32314" s="14" t="str">
        <v/>
      </c>
      <c r="P32314" s="14" t="str">
        <f ca="1"/>
        <v>Low Cap</v>
      </c>
    </row>
    <row r="32315" spans="11:16">
      <c r="K32315" s="14" t="str">
        <v/>
      </c>
      <c r="L32315" s="14" t="str">
        <v/>
      </c>
      <c r="O32315" s="14" t="str">
        <v/>
      </c>
      <c r="P32315" s="14" t="str">
        <f ca="1"/>
        <v>Low Cap</v>
      </c>
    </row>
    <row r="32316" spans="11:16">
      <c r="K32316" s="14" t="str">
        <v/>
      </c>
      <c r="L32316" s="14" t="str">
        <v/>
      </c>
      <c r="O32316" s="14" t="str">
        <v/>
      </c>
      <c r="P32316" s="14" t="str">
        <f ca="1"/>
        <v>Low Cap</v>
      </c>
    </row>
    <row r="32317" spans="11:16">
      <c r="K32317" s="14" t="str">
        <v/>
      </c>
      <c r="L32317" s="14" t="str">
        <v/>
      </c>
      <c r="O32317" s="14" t="str">
        <v/>
      </c>
      <c r="P32317" s="14" t="str">
        <f ca="1"/>
        <v>Low Cap</v>
      </c>
    </row>
    <row r="32318" spans="11:16">
      <c r="K32318" s="14" t="str">
        <v/>
      </c>
      <c r="L32318" s="14" t="str">
        <v/>
      </c>
      <c r="O32318" s="14" t="str">
        <v/>
      </c>
      <c r="P32318" s="14" t="str">
        <f ca="1"/>
        <v>Low Cap</v>
      </c>
    </row>
    <row r="32319" spans="11:16">
      <c r="K32319" s="14" t="str">
        <v/>
      </c>
      <c r="L32319" s="14" t="str">
        <v/>
      </c>
      <c r="O32319" s="14" t="str">
        <v/>
      </c>
      <c r="P32319" s="14" t="str">
        <f ca="1"/>
        <v>Low Cap</v>
      </c>
    </row>
    <row r="32320" spans="11:16">
      <c r="K32320" s="14" t="str">
        <v/>
      </c>
      <c r="L32320" s="14" t="str">
        <v/>
      </c>
      <c r="O32320" s="14" t="str">
        <v/>
      </c>
      <c r="P32320" s="14" t="str">
        <f ca="1"/>
        <v>Low Cap</v>
      </c>
    </row>
    <row r="32321" spans="11:16">
      <c r="K32321" s="14" t="str">
        <v/>
      </c>
      <c r="L32321" s="14" t="str">
        <v/>
      </c>
      <c r="O32321" s="14" t="str">
        <v/>
      </c>
      <c r="P32321" s="14" t="str">
        <f ca="1"/>
        <v>Low Cap</v>
      </c>
    </row>
    <row r="32322" spans="11:16">
      <c r="K32322" s="14" t="str">
        <v/>
      </c>
      <c r="L32322" s="14" t="str">
        <v/>
      </c>
      <c r="O32322" s="14" t="str">
        <v/>
      </c>
      <c r="P32322" s="14" t="str">
        <f ca="1"/>
        <v>Low Cap</v>
      </c>
    </row>
    <row r="32323" spans="11:16">
      <c r="K32323" s="14" t="str">
        <v/>
      </c>
      <c r="L32323" s="14" t="str">
        <v/>
      </c>
      <c r="O32323" s="14" t="str">
        <v/>
      </c>
      <c r="P32323" s="14" t="str">
        <f ca="1"/>
        <v>Low Cap</v>
      </c>
    </row>
    <row r="32324" spans="11:16">
      <c r="K32324" s="14" t="str">
        <v/>
      </c>
      <c r="L32324" s="14" t="str">
        <v/>
      </c>
      <c r="O32324" s="14" t="str">
        <v/>
      </c>
      <c r="P32324" s="14" t="str">
        <f ca="1"/>
        <v>Low Cap</v>
      </c>
    </row>
    <row r="32325" spans="11:16">
      <c r="K32325" s="14" t="str">
        <v/>
      </c>
      <c r="L32325" s="14" t="str">
        <v/>
      </c>
      <c r="O32325" s="14" t="str">
        <v/>
      </c>
      <c r="P32325" s="14" t="str">
        <f ca="1"/>
        <v>Low Cap</v>
      </c>
    </row>
    <row r="32326" spans="11:16">
      <c r="K32326" s="14" t="str">
        <v/>
      </c>
      <c r="L32326" s="14" t="str">
        <v/>
      </c>
      <c r="O32326" s="14" t="str">
        <v/>
      </c>
      <c r="P32326" s="14" t="str">
        <f ca="1"/>
        <v>Low Cap</v>
      </c>
    </row>
    <row r="32327" spans="11:16">
      <c r="K32327" s="14" t="str">
        <v/>
      </c>
      <c r="L32327" s="14" t="str">
        <v/>
      </c>
      <c r="O32327" s="14" t="str">
        <v/>
      </c>
      <c r="P32327" s="14" t="str">
        <f ca="1"/>
        <v>Low Cap</v>
      </c>
    </row>
    <row r="32328" spans="11:16">
      <c r="K32328" s="14" t="str">
        <v/>
      </c>
      <c r="L32328" s="14" t="str">
        <v/>
      </c>
      <c r="O32328" s="14" t="str">
        <v/>
      </c>
      <c r="P32328" s="14" t="str">
        <f ca="1"/>
        <v>Low Cap</v>
      </c>
    </row>
    <row r="32329" spans="11:16">
      <c r="K32329" s="14" t="str">
        <v/>
      </c>
      <c r="L32329" s="14" t="str">
        <v/>
      </c>
      <c r="O32329" s="14" t="str">
        <v/>
      </c>
      <c r="P32329" s="14" t="str">
        <f ca="1"/>
        <v>Low Cap</v>
      </c>
    </row>
    <row r="32330" spans="11:16">
      <c r="K32330" s="14" t="str">
        <v/>
      </c>
      <c r="L32330" s="14" t="str">
        <v/>
      </c>
      <c r="O32330" s="14" t="str">
        <v/>
      </c>
      <c r="P32330" s="14" t="str">
        <f ca="1"/>
        <v>Low Cap</v>
      </c>
    </row>
    <row r="32331" spans="11:16">
      <c r="K32331" s="14" t="str">
        <v/>
      </c>
      <c r="L32331" s="14" t="str">
        <v/>
      </c>
      <c r="O32331" s="14" t="str">
        <v/>
      </c>
      <c r="P32331" s="14" t="str">
        <f ca="1"/>
        <v>Low Cap</v>
      </c>
    </row>
    <row r="32332" spans="11:16">
      <c r="K32332" s="14" t="str">
        <v/>
      </c>
      <c r="L32332" s="14" t="str">
        <v/>
      </c>
      <c r="O32332" s="14" t="str">
        <v/>
      </c>
      <c r="P32332" s="14" t="str">
        <f ca="1"/>
        <v>Low Cap</v>
      </c>
    </row>
    <row r="32333" spans="11:16">
      <c r="K32333" s="14" t="str">
        <v/>
      </c>
      <c r="L32333" s="14" t="str">
        <v/>
      </c>
      <c r="O32333" s="14" t="str">
        <v/>
      </c>
      <c r="P32333" s="14" t="str">
        <f ca="1"/>
        <v>Low Cap</v>
      </c>
    </row>
    <row r="32334" spans="11:16">
      <c r="K32334" s="14" t="str">
        <v/>
      </c>
      <c r="L32334" s="14" t="str">
        <v/>
      </c>
      <c r="O32334" s="14" t="str">
        <v/>
      </c>
      <c r="P32334" s="14" t="str">
        <f ca="1"/>
        <v>Low Cap</v>
      </c>
    </row>
    <row r="32335" spans="11:16">
      <c r="K32335" s="14" t="str">
        <v/>
      </c>
      <c r="L32335" s="14" t="str">
        <v/>
      </c>
      <c r="O32335" s="14" t="str">
        <v/>
      </c>
      <c r="P32335" s="14" t="str">
        <f ca="1"/>
        <v>Low Cap</v>
      </c>
    </row>
    <row r="32336" spans="11:16">
      <c r="K32336" s="14" t="str">
        <v/>
      </c>
      <c r="L32336" s="14" t="str">
        <v/>
      </c>
      <c r="O32336" s="14" t="str">
        <v/>
      </c>
      <c r="P32336" s="14" t="str">
        <f ca="1"/>
        <v>Low Cap</v>
      </c>
    </row>
    <row r="32337" spans="11:16">
      <c r="K32337" s="14" t="str">
        <v/>
      </c>
      <c r="L32337" s="14" t="str">
        <v/>
      </c>
      <c r="O32337" s="14" t="str">
        <v/>
      </c>
      <c r="P32337" s="14" t="str">
        <f ca="1"/>
        <v>Low Cap</v>
      </c>
    </row>
    <row r="32338" spans="11:16">
      <c r="K32338" s="14" t="str">
        <v/>
      </c>
      <c r="L32338" s="14" t="str">
        <v/>
      </c>
      <c r="O32338" s="14" t="str">
        <v/>
      </c>
      <c r="P32338" s="14" t="str">
        <f ca="1"/>
        <v>Low Cap</v>
      </c>
    </row>
    <row r="32339" spans="11:16">
      <c r="K32339" s="14" t="str">
        <v/>
      </c>
      <c r="L32339" s="14" t="str">
        <v/>
      </c>
      <c r="O32339" s="14" t="str">
        <v/>
      </c>
      <c r="P32339" s="14" t="str">
        <f ca="1"/>
        <v>Low Cap</v>
      </c>
    </row>
    <row r="32340" spans="11:16">
      <c r="K32340" s="14" t="str">
        <v/>
      </c>
      <c r="L32340" s="14" t="str">
        <v/>
      </c>
      <c r="O32340" s="14" t="str">
        <v/>
      </c>
      <c r="P32340" s="14" t="str">
        <f ca="1"/>
        <v>Low Cap</v>
      </c>
    </row>
    <row r="32341" spans="11:16">
      <c r="K32341" s="14" t="str">
        <v/>
      </c>
      <c r="L32341" s="14" t="str">
        <v/>
      </c>
      <c r="O32341" s="14" t="str">
        <v/>
      </c>
      <c r="P32341" s="14" t="str">
        <f ca="1"/>
        <v>Low Cap</v>
      </c>
    </row>
    <row r="32342" spans="11:16">
      <c r="K32342" s="14" t="str">
        <v/>
      </c>
      <c r="L32342" s="14" t="str">
        <v/>
      </c>
      <c r="O32342" s="14" t="str">
        <v/>
      </c>
      <c r="P32342" s="14" t="str">
        <f ca="1"/>
        <v>Low Cap</v>
      </c>
    </row>
    <row r="32343" spans="11:16">
      <c r="K32343" s="14" t="str">
        <v/>
      </c>
      <c r="L32343" s="14" t="str">
        <v/>
      </c>
      <c r="O32343" s="14" t="str">
        <v/>
      </c>
      <c r="P32343" s="14" t="str">
        <f ca="1"/>
        <v>Low Cap</v>
      </c>
    </row>
    <row r="32344" spans="11:16">
      <c r="K32344" s="14" t="str">
        <v/>
      </c>
      <c r="L32344" s="14" t="str">
        <v/>
      </c>
      <c r="O32344" s="14" t="str">
        <v/>
      </c>
      <c r="P32344" s="14" t="str">
        <f ca="1"/>
        <v>Low Cap</v>
      </c>
    </row>
    <row r="32345" spans="11:16">
      <c r="K32345" s="14" t="str">
        <v/>
      </c>
      <c r="L32345" s="14" t="str">
        <v/>
      </c>
      <c r="O32345" s="14" t="str">
        <v/>
      </c>
      <c r="P32345" s="14" t="str">
        <f ca="1"/>
        <v>Low Cap</v>
      </c>
    </row>
    <row r="32346" spans="11:16">
      <c r="K32346" s="14" t="str">
        <v/>
      </c>
      <c r="L32346" s="14" t="str">
        <v/>
      </c>
      <c r="O32346" s="14" t="str">
        <v/>
      </c>
      <c r="P32346" s="14" t="str">
        <f ca="1"/>
        <v>Low Cap</v>
      </c>
    </row>
    <row r="32347" spans="11:16">
      <c r="K32347" s="14" t="str">
        <v/>
      </c>
      <c r="L32347" s="14" t="str">
        <v/>
      </c>
      <c r="O32347" s="14" t="str">
        <v/>
      </c>
      <c r="P32347" s="14" t="str">
        <f ca="1"/>
        <v>Low Cap</v>
      </c>
    </row>
    <row r="32348" spans="11:16">
      <c r="K32348" s="14" t="str">
        <v/>
      </c>
      <c r="L32348" s="14" t="str">
        <v/>
      </c>
      <c r="O32348" s="14" t="str">
        <v/>
      </c>
      <c r="P32348" s="14" t="str">
        <f ca="1"/>
        <v>Low Cap</v>
      </c>
    </row>
    <row r="32349" spans="11:16">
      <c r="K32349" s="14" t="str">
        <v/>
      </c>
      <c r="L32349" s="14" t="str">
        <v/>
      </c>
      <c r="O32349" s="14" t="str">
        <v/>
      </c>
      <c r="P32349" s="14" t="str">
        <f ca="1"/>
        <v>Low Cap</v>
      </c>
    </row>
    <row r="32350" spans="11:16">
      <c r="K32350" s="14" t="str">
        <v/>
      </c>
      <c r="L32350" s="14" t="str">
        <v/>
      </c>
      <c r="O32350" s="14" t="str">
        <v/>
      </c>
      <c r="P32350" s="14" t="str">
        <f ca="1"/>
        <v>Low Cap</v>
      </c>
    </row>
    <row r="32351" spans="11:16">
      <c r="K32351" s="14" t="str">
        <v/>
      </c>
      <c r="L32351" s="14" t="str">
        <v/>
      </c>
      <c r="O32351" s="14" t="str">
        <v/>
      </c>
      <c r="P32351" s="14" t="str">
        <f ca="1"/>
        <v>Low Cap</v>
      </c>
    </row>
    <row r="32352" spans="11:16">
      <c r="K32352" s="14" t="str">
        <v/>
      </c>
      <c r="L32352" s="14" t="str">
        <v/>
      </c>
      <c r="O32352" s="14" t="str">
        <v/>
      </c>
      <c r="P32352" s="14" t="str">
        <f ca="1"/>
        <v>Low Cap</v>
      </c>
    </row>
    <row r="32353" spans="11:16">
      <c r="K32353" s="14" t="str">
        <v/>
      </c>
      <c r="L32353" s="14" t="str">
        <v/>
      </c>
      <c r="O32353" s="14" t="str">
        <v/>
      </c>
      <c r="P32353" s="14" t="str">
        <f ca="1"/>
        <v>Low Cap</v>
      </c>
    </row>
    <row r="32354" spans="11:16">
      <c r="K32354" s="14" t="str">
        <v/>
      </c>
      <c r="L32354" s="14" t="str">
        <v/>
      </c>
      <c r="O32354" s="14" t="str">
        <v/>
      </c>
      <c r="P32354" s="14" t="str">
        <f ca="1"/>
        <v>Low Cap</v>
      </c>
    </row>
    <row r="32355" spans="11:16">
      <c r="K32355" s="14" t="str">
        <v/>
      </c>
      <c r="L32355" s="14" t="str">
        <v/>
      </c>
      <c r="O32355" s="14" t="str">
        <v/>
      </c>
      <c r="P32355" s="14" t="str">
        <f ca="1"/>
        <v>Low Cap</v>
      </c>
    </row>
    <row r="32356" spans="11:16">
      <c r="K32356" s="14" t="str">
        <v/>
      </c>
      <c r="L32356" s="14" t="str">
        <v/>
      </c>
      <c r="O32356" s="14" t="str">
        <v/>
      </c>
      <c r="P32356" s="14" t="str">
        <f ca="1"/>
        <v>Low Cap</v>
      </c>
    </row>
    <row r="32357" spans="11:16">
      <c r="K32357" s="14" t="str">
        <v/>
      </c>
      <c r="L32357" s="14" t="str">
        <v/>
      </c>
      <c r="O32357" s="14" t="str">
        <v/>
      </c>
      <c r="P32357" s="14" t="str">
        <f ca="1"/>
        <v>Low Cap</v>
      </c>
    </row>
    <row r="32358" spans="11:16">
      <c r="K32358" s="14" t="str">
        <v/>
      </c>
      <c r="L32358" s="14" t="str">
        <v/>
      </c>
      <c r="O32358" s="14" t="str">
        <v/>
      </c>
      <c r="P32358" s="14" t="str">
        <f ca="1"/>
        <v>Low Cap</v>
      </c>
    </row>
    <row r="32359" spans="11:16">
      <c r="K32359" s="14" t="str">
        <v/>
      </c>
      <c r="L32359" s="14" t="str">
        <v/>
      </c>
      <c r="O32359" s="14" t="str">
        <v/>
      </c>
      <c r="P32359" s="14" t="str">
        <f ca="1"/>
        <v>Low Cap</v>
      </c>
    </row>
    <row r="32360" spans="11:16">
      <c r="K32360" s="14" t="str">
        <v/>
      </c>
      <c r="L32360" s="14" t="str">
        <v/>
      </c>
      <c r="O32360" s="14" t="str">
        <v/>
      </c>
      <c r="P32360" s="14" t="str">
        <f ca="1"/>
        <v>Low Cap</v>
      </c>
    </row>
    <row r="32361" spans="11:16">
      <c r="K32361" s="14" t="str">
        <v/>
      </c>
      <c r="L32361" s="14" t="str">
        <v/>
      </c>
      <c r="O32361" s="14" t="str">
        <v/>
      </c>
      <c r="P32361" s="14" t="str">
        <f ca="1"/>
        <v>Low Cap</v>
      </c>
    </row>
    <row r="32362" spans="11:16">
      <c r="K32362" s="14" t="str">
        <v/>
      </c>
      <c r="L32362" s="14" t="str">
        <v/>
      </c>
      <c r="O32362" s="14" t="str">
        <v/>
      </c>
      <c r="P32362" s="14" t="str">
        <f ca="1"/>
        <v>Low Cap</v>
      </c>
    </row>
    <row r="32363" spans="11:16">
      <c r="K32363" s="14" t="str">
        <v/>
      </c>
      <c r="L32363" s="14" t="str">
        <v/>
      </c>
      <c r="O32363" s="14" t="str">
        <v/>
      </c>
      <c r="P32363" s="14" t="str">
        <f ca="1"/>
        <v>Low Cap</v>
      </c>
    </row>
    <row r="32364" spans="11:16">
      <c r="K32364" s="14" t="str">
        <v/>
      </c>
      <c r="L32364" s="14" t="str">
        <v/>
      </c>
      <c r="O32364" s="14" t="str">
        <v/>
      </c>
      <c r="P32364" s="14" t="str">
        <f ca="1"/>
        <v>Low Cap</v>
      </c>
    </row>
    <row r="32365" spans="11:16">
      <c r="K32365" s="14" t="str">
        <v/>
      </c>
      <c r="L32365" s="14" t="str">
        <v/>
      </c>
      <c r="O32365" s="14" t="str">
        <v/>
      </c>
      <c r="P32365" s="14" t="str">
        <f ca="1"/>
        <v>Low Cap</v>
      </c>
    </row>
    <row r="32366" spans="11:16">
      <c r="K32366" s="14" t="str">
        <v/>
      </c>
      <c r="L32366" s="14" t="str">
        <v/>
      </c>
      <c r="O32366" s="14" t="str">
        <v/>
      </c>
      <c r="P32366" s="14" t="str">
        <f ca="1"/>
        <v>Low Cap</v>
      </c>
    </row>
    <row r="32367" spans="11:16">
      <c r="K32367" s="14" t="str">
        <v/>
      </c>
      <c r="L32367" s="14" t="str">
        <v/>
      </c>
      <c r="O32367" s="14" t="str">
        <v/>
      </c>
      <c r="P32367" s="14" t="str">
        <f ca="1"/>
        <v>Low Cap</v>
      </c>
    </row>
    <row r="32368" spans="11:16">
      <c r="K32368" s="14" t="str">
        <v/>
      </c>
      <c r="L32368" s="14" t="str">
        <v/>
      </c>
      <c r="O32368" s="14" t="str">
        <v/>
      </c>
      <c r="P32368" s="14" t="str">
        <f ca="1"/>
        <v>Low Cap</v>
      </c>
    </row>
    <row r="32369" spans="11:16">
      <c r="K32369" s="14" t="str">
        <v/>
      </c>
      <c r="L32369" s="14" t="str">
        <v/>
      </c>
      <c r="O32369" s="14" t="str">
        <v/>
      </c>
      <c r="P32369" s="14" t="str">
        <f ca="1"/>
        <v>Low Cap</v>
      </c>
    </row>
    <row r="32370" spans="11:16">
      <c r="K32370" s="14" t="str">
        <v/>
      </c>
      <c r="L32370" s="14" t="str">
        <v/>
      </c>
      <c r="O32370" s="14" t="str">
        <v/>
      </c>
      <c r="P32370" s="14" t="str">
        <f ca="1"/>
        <v>Low Cap</v>
      </c>
    </row>
    <row r="32371" spans="11:16">
      <c r="K32371" s="14" t="str">
        <v/>
      </c>
      <c r="L32371" s="14" t="str">
        <v/>
      </c>
      <c r="O32371" s="14" t="str">
        <v/>
      </c>
      <c r="P32371" s="14" t="str">
        <f ca="1"/>
        <v>Low Cap</v>
      </c>
    </row>
    <row r="32372" spans="11:16">
      <c r="K32372" s="14" t="str">
        <v/>
      </c>
      <c r="L32372" s="14" t="str">
        <v/>
      </c>
      <c r="O32372" s="14" t="str">
        <v/>
      </c>
      <c r="P32372" s="14" t="str">
        <f ca="1"/>
        <v>Low Cap</v>
      </c>
    </row>
    <row r="32373" spans="11:16">
      <c r="K32373" s="14" t="str">
        <v/>
      </c>
      <c r="L32373" s="14" t="str">
        <v/>
      </c>
      <c r="O32373" s="14" t="str">
        <v/>
      </c>
      <c r="P32373" s="14" t="str">
        <f ca="1"/>
        <v>Low Cap</v>
      </c>
    </row>
    <row r="32374" spans="11:16">
      <c r="K32374" s="14" t="str">
        <v/>
      </c>
      <c r="L32374" s="14" t="str">
        <v/>
      </c>
      <c r="O32374" s="14" t="str">
        <v/>
      </c>
      <c r="P32374" s="14" t="str">
        <f ca="1"/>
        <v>Low Cap</v>
      </c>
    </row>
    <row r="32375" spans="11:16">
      <c r="K32375" s="14" t="str">
        <v/>
      </c>
      <c r="L32375" s="14" t="str">
        <v/>
      </c>
      <c r="O32375" s="14" t="str">
        <v/>
      </c>
      <c r="P32375" s="14" t="str">
        <f ca="1"/>
        <v>Low Cap</v>
      </c>
    </row>
    <row r="32376" spans="11:16">
      <c r="K32376" s="14" t="str">
        <v/>
      </c>
      <c r="L32376" s="14" t="str">
        <v/>
      </c>
      <c r="O32376" s="14" t="str">
        <v/>
      </c>
      <c r="P32376" s="14" t="str">
        <f ca="1"/>
        <v>Low Cap</v>
      </c>
    </row>
    <row r="32377" spans="11:16">
      <c r="K32377" s="14" t="str">
        <v/>
      </c>
      <c r="L32377" s="14" t="str">
        <v/>
      </c>
      <c r="O32377" s="14" t="str">
        <v/>
      </c>
      <c r="P32377" s="14" t="str">
        <f ca="1"/>
        <v>Low Cap</v>
      </c>
    </row>
    <row r="32378" spans="11:16">
      <c r="K32378" s="14" t="str">
        <v/>
      </c>
      <c r="L32378" s="14" t="str">
        <v/>
      </c>
      <c r="O32378" s="14" t="str">
        <v/>
      </c>
      <c r="P32378" s="14" t="str">
        <f ca="1"/>
        <v>Low Cap</v>
      </c>
    </row>
    <row r="32379" spans="11:16">
      <c r="K32379" s="14" t="str">
        <v/>
      </c>
      <c r="L32379" s="14" t="str">
        <v/>
      </c>
      <c r="O32379" s="14" t="str">
        <v/>
      </c>
      <c r="P32379" s="14" t="str">
        <f ca="1"/>
        <v>Low Cap</v>
      </c>
    </row>
    <row r="32380" spans="11:16">
      <c r="K32380" s="14" t="str">
        <v/>
      </c>
      <c r="L32380" s="14" t="str">
        <v/>
      </c>
      <c r="O32380" s="14" t="str">
        <v/>
      </c>
      <c r="P32380" s="14" t="str">
        <f ca="1"/>
        <v>Low Cap</v>
      </c>
    </row>
    <row r="32381" spans="11:16">
      <c r="K32381" s="14" t="str">
        <v/>
      </c>
      <c r="L32381" s="14" t="str">
        <v/>
      </c>
      <c r="O32381" s="14" t="str">
        <v/>
      </c>
      <c r="P32381" s="14" t="str">
        <f ca="1"/>
        <v>Low Cap</v>
      </c>
    </row>
    <row r="32382" spans="11:16">
      <c r="K32382" s="14" t="str">
        <v/>
      </c>
      <c r="L32382" s="14" t="str">
        <v/>
      </c>
      <c r="O32382" s="14" t="str">
        <v/>
      </c>
      <c r="P32382" s="14" t="str">
        <f ca="1"/>
        <v>Low Cap</v>
      </c>
    </row>
    <row r="32383" spans="11:16">
      <c r="K32383" s="14" t="str">
        <v/>
      </c>
      <c r="L32383" s="14" t="str">
        <v/>
      </c>
      <c r="O32383" s="14" t="str">
        <v/>
      </c>
      <c r="P32383" s="14" t="str">
        <f ca="1"/>
        <v>Low Cap</v>
      </c>
    </row>
    <row r="32384" spans="11:16">
      <c r="K32384" s="14" t="str">
        <v/>
      </c>
      <c r="L32384" s="14" t="str">
        <v/>
      </c>
      <c r="O32384" s="14" t="str">
        <v/>
      </c>
      <c r="P32384" s="14" t="str">
        <f ca="1"/>
        <v>Low Cap</v>
      </c>
    </row>
    <row r="32385" spans="11:16">
      <c r="K32385" s="14" t="str">
        <v/>
      </c>
      <c r="L32385" s="14" t="str">
        <v/>
      </c>
      <c r="O32385" s="14" t="str">
        <v/>
      </c>
      <c r="P32385" s="14" t="str">
        <f ca="1"/>
        <v>Low Cap</v>
      </c>
    </row>
    <row r="32386" spans="11:16">
      <c r="K32386" s="14" t="str">
        <v/>
      </c>
      <c r="L32386" s="14" t="str">
        <v/>
      </c>
      <c r="O32386" s="14" t="str">
        <v/>
      </c>
      <c r="P32386" s="14" t="str">
        <f ca="1"/>
        <v>Low Cap</v>
      </c>
    </row>
    <row r="32387" spans="11:16">
      <c r="K32387" s="14" t="str">
        <v/>
      </c>
      <c r="L32387" s="14" t="str">
        <v/>
      </c>
      <c r="O32387" s="14" t="str">
        <v/>
      </c>
      <c r="P32387" s="14" t="str">
        <f ca="1"/>
        <v>Low Cap</v>
      </c>
    </row>
    <row r="32388" spans="11:16">
      <c r="K32388" s="14" t="str">
        <v/>
      </c>
      <c r="L32388" s="14" t="str">
        <v/>
      </c>
      <c r="O32388" s="14" t="str">
        <v/>
      </c>
      <c r="P32388" s="14" t="str">
        <f ca="1"/>
        <v>Low Cap</v>
      </c>
    </row>
    <row r="32389" spans="11:16">
      <c r="K32389" s="14" t="str">
        <v/>
      </c>
      <c r="L32389" s="14" t="str">
        <v/>
      </c>
      <c r="O32389" s="14" t="str">
        <v/>
      </c>
      <c r="P32389" s="14" t="str">
        <f ca="1"/>
        <v>Low Cap</v>
      </c>
    </row>
    <row r="32390" spans="11:16">
      <c r="K32390" s="14" t="str">
        <v/>
      </c>
      <c r="L32390" s="14" t="str">
        <v/>
      </c>
      <c r="O32390" s="14" t="str">
        <v/>
      </c>
      <c r="P32390" s="14" t="str">
        <f ca="1"/>
        <v>Low Cap</v>
      </c>
    </row>
    <row r="32391" spans="11:16">
      <c r="K32391" s="14" t="str">
        <v/>
      </c>
      <c r="L32391" s="14" t="str">
        <v/>
      </c>
      <c r="O32391" s="14" t="str">
        <v/>
      </c>
      <c r="P32391" s="14" t="str">
        <f ca="1"/>
        <v>Low Cap</v>
      </c>
    </row>
    <row r="32392" spans="11:16">
      <c r="K32392" s="14" t="str">
        <v/>
      </c>
      <c r="L32392" s="14" t="str">
        <v/>
      </c>
      <c r="O32392" s="14" t="str">
        <v/>
      </c>
      <c r="P32392" s="14" t="str">
        <f ca="1"/>
        <v>Low Cap</v>
      </c>
    </row>
    <row r="32393" spans="11:16">
      <c r="K32393" s="14" t="str">
        <v/>
      </c>
      <c r="L32393" s="14" t="str">
        <v/>
      </c>
      <c r="O32393" s="14" t="str">
        <v/>
      </c>
      <c r="P32393" s="14" t="str">
        <f ca="1"/>
        <v>Low Cap</v>
      </c>
    </row>
    <row r="32394" spans="11:16">
      <c r="K32394" s="14" t="str">
        <v/>
      </c>
      <c r="L32394" s="14" t="str">
        <v/>
      </c>
      <c r="O32394" s="14" t="str">
        <v/>
      </c>
      <c r="P32394" s="14" t="str">
        <f ca="1"/>
        <v>Low Cap</v>
      </c>
    </row>
    <row r="32395" spans="11:16">
      <c r="K32395" s="14" t="str">
        <v/>
      </c>
      <c r="L32395" s="14" t="str">
        <v/>
      </c>
      <c r="O32395" s="14" t="str">
        <v/>
      </c>
      <c r="P32395" s="14" t="str">
        <f ca="1"/>
        <v>Low Cap</v>
      </c>
    </row>
    <row r="32396" spans="11:16">
      <c r="K32396" s="14" t="str">
        <v/>
      </c>
      <c r="L32396" s="14" t="str">
        <v/>
      </c>
      <c r="O32396" s="14" t="str">
        <v/>
      </c>
      <c r="P32396" s="14" t="str">
        <f ca="1"/>
        <v>Low Cap</v>
      </c>
    </row>
    <row r="32397" spans="11:16">
      <c r="K32397" s="14" t="str">
        <v/>
      </c>
      <c r="L32397" s="14" t="str">
        <v/>
      </c>
      <c r="O32397" s="14" t="str">
        <v/>
      </c>
      <c r="P32397" s="14" t="str">
        <f ca="1"/>
        <v>Low Cap</v>
      </c>
    </row>
    <row r="32398" spans="11:16">
      <c r="K32398" s="14" t="str">
        <v/>
      </c>
      <c r="L32398" s="14" t="str">
        <v/>
      </c>
      <c r="O32398" s="14" t="str">
        <v/>
      </c>
      <c r="P32398" s="14" t="str">
        <f ca="1"/>
        <v>Low Cap</v>
      </c>
    </row>
    <row r="32399" spans="11:16">
      <c r="K32399" s="14" t="str">
        <v/>
      </c>
      <c r="L32399" s="14" t="str">
        <v/>
      </c>
      <c r="O32399" s="14" t="str">
        <v/>
      </c>
      <c r="P32399" s="14" t="str">
        <f ca="1"/>
        <v>Low Cap</v>
      </c>
    </row>
    <row r="32400" spans="11:16">
      <c r="K32400" s="14" t="str">
        <v/>
      </c>
      <c r="L32400" s="14" t="str">
        <v/>
      </c>
      <c r="O32400" s="14" t="str">
        <v/>
      </c>
      <c r="P32400" s="14" t="str">
        <f ca="1"/>
        <v>Low Cap</v>
      </c>
    </row>
    <row r="32401" spans="11:16">
      <c r="K32401" s="14" t="str">
        <v/>
      </c>
      <c r="L32401" s="14" t="str">
        <v/>
      </c>
      <c r="O32401" s="14" t="str">
        <v/>
      </c>
      <c r="P32401" s="14" t="str">
        <f ca="1"/>
        <v>Low Cap</v>
      </c>
    </row>
    <row r="32402" spans="11:16">
      <c r="K32402" s="14" t="str">
        <v/>
      </c>
      <c r="L32402" s="14" t="str">
        <v/>
      </c>
      <c r="O32402" s="14" t="str">
        <v/>
      </c>
      <c r="P32402" s="14" t="str">
        <f ca="1"/>
        <v>Low Cap</v>
      </c>
    </row>
    <row r="32403" spans="11:16">
      <c r="K32403" s="14" t="str">
        <v/>
      </c>
      <c r="L32403" s="14" t="str">
        <v/>
      </c>
      <c r="O32403" s="14" t="str">
        <v/>
      </c>
      <c r="P32403" s="14" t="str">
        <f ca="1"/>
        <v>Low Cap</v>
      </c>
    </row>
    <row r="32404" spans="11:16">
      <c r="K32404" s="14" t="str">
        <v/>
      </c>
      <c r="L32404" s="14" t="str">
        <v/>
      </c>
      <c r="O32404" s="14" t="str">
        <v/>
      </c>
      <c r="P32404" s="14" t="str">
        <f ca="1"/>
        <v>Low Cap</v>
      </c>
    </row>
    <row r="32405" spans="11:16">
      <c r="K32405" s="14" t="str">
        <v/>
      </c>
      <c r="L32405" s="14" t="str">
        <v/>
      </c>
      <c r="O32405" s="14" t="str">
        <v/>
      </c>
      <c r="P32405" s="14" t="str">
        <f ca="1"/>
        <v>Low Cap</v>
      </c>
    </row>
    <row r="32406" spans="11:16">
      <c r="K32406" s="14" t="str">
        <v/>
      </c>
      <c r="L32406" s="14" t="str">
        <v/>
      </c>
      <c r="O32406" s="14" t="str">
        <v/>
      </c>
      <c r="P32406" s="14" t="str">
        <f ca="1"/>
        <v>Low Cap</v>
      </c>
    </row>
    <row r="32407" spans="11:16">
      <c r="K32407" s="14" t="str">
        <v/>
      </c>
      <c r="L32407" s="14" t="str">
        <v/>
      </c>
      <c r="O32407" s="14" t="str">
        <v/>
      </c>
      <c r="P32407" s="14" t="str">
        <f ca="1"/>
        <v>Low Cap</v>
      </c>
    </row>
    <row r="32408" spans="11:16">
      <c r="K32408" s="14" t="str">
        <v/>
      </c>
      <c r="L32408" s="14" t="str">
        <v/>
      </c>
      <c r="O32408" s="14" t="str">
        <v/>
      </c>
      <c r="P32408" s="14" t="str">
        <f ca="1"/>
        <v>Low Cap</v>
      </c>
    </row>
    <row r="32409" spans="11:16">
      <c r="K32409" s="14" t="str">
        <v/>
      </c>
      <c r="L32409" s="14" t="str">
        <v/>
      </c>
      <c r="O32409" s="14" t="str">
        <v/>
      </c>
      <c r="P32409" s="14" t="str">
        <f ca="1"/>
        <v>Low Cap</v>
      </c>
    </row>
    <row r="32410" spans="11:16">
      <c r="K32410" s="14" t="str">
        <v/>
      </c>
      <c r="L32410" s="14" t="str">
        <v/>
      </c>
      <c r="O32410" s="14" t="str">
        <v/>
      </c>
      <c r="P32410" s="14" t="str">
        <f ca="1"/>
        <v>Low Cap</v>
      </c>
    </row>
    <row r="32411" spans="11:16">
      <c r="K32411" s="14" t="str">
        <v/>
      </c>
      <c r="L32411" s="14" t="str">
        <v/>
      </c>
      <c r="O32411" s="14" t="str">
        <v/>
      </c>
      <c r="P32411" s="14" t="str">
        <f ca="1"/>
        <v>Low Cap</v>
      </c>
    </row>
    <row r="32412" spans="11:16">
      <c r="K32412" s="14" t="str">
        <v/>
      </c>
      <c r="L32412" s="14" t="str">
        <v/>
      </c>
      <c r="O32412" s="14" t="str">
        <v/>
      </c>
      <c r="P32412" s="14" t="str">
        <f ca="1"/>
        <v>Low Cap</v>
      </c>
    </row>
    <row r="32413" spans="11:16">
      <c r="K32413" s="14" t="str">
        <v/>
      </c>
      <c r="L32413" s="14" t="str">
        <v/>
      </c>
      <c r="O32413" s="14" t="str">
        <v/>
      </c>
      <c r="P32413" s="14" t="str">
        <f ca="1"/>
        <v>Low Cap</v>
      </c>
    </row>
    <row r="32414" spans="11:16">
      <c r="K32414" s="14" t="str">
        <v/>
      </c>
      <c r="L32414" s="14" t="str">
        <v/>
      </c>
      <c r="O32414" s="14" t="str">
        <v/>
      </c>
      <c r="P32414" s="14" t="str">
        <f ca="1"/>
        <v>Low Cap</v>
      </c>
    </row>
    <row r="32415" spans="11:16">
      <c r="K32415" s="14" t="str">
        <v/>
      </c>
      <c r="L32415" s="14" t="str">
        <v/>
      </c>
      <c r="O32415" s="14" t="str">
        <v/>
      </c>
      <c r="P32415" s="14" t="str">
        <f ca="1"/>
        <v>Low Cap</v>
      </c>
    </row>
    <row r="32416" spans="11:16">
      <c r="K32416" s="14" t="str">
        <v/>
      </c>
      <c r="L32416" s="14" t="str">
        <v/>
      </c>
      <c r="O32416" s="14" t="str">
        <v/>
      </c>
      <c r="P32416" s="14" t="str">
        <f ca="1"/>
        <v>Low Cap</v>
      </c>
    </row>
    <row r="32417" spans="11:16">
      <c r="K32417" s="14" t="str">
        <v/>
      </c>
      <c r="L32417" s="14" t="str">
        <v/>
      </c>
      <c r="O32417" s="14" t="str">
        <v/>
      </c>
      <c r="P32417" s="14" t="str">
        <f ca="1"/>
        <v>Low Cap</v>
      </c>
    </row>
    <row r="32418" spans="11:16">
      <c r="K32418" s="14" t="str">
        <v/>
      </c>
      <c r="L32418" s="14" t="str">
        <v/>
      </c>
      <c r="O32418" s="14" t="str">
        <v/>
      </c>
      <c r="P32418" s="14" t="str">
        <f ca="1"/>
        <v>Low Cap</v>
      </c>
    </row>
    <row r="32419" spans="11:16">
      <c r="K32419" s="14" t="str">
        <v/>
      </c>
      <c r="L32419" s="14" t="str">
        <v/>
      </c>
      <c r="O32419" s="14" t="str">
        <v/>
      </c>
      <c r="P32419" s="14" t="str">
        <f ca="1"/>
        <v>Low Cap</v>
      </c>
    </row>
    <row r="32420" spans="11:16">
      <c r="K32420" s="14" t="str">
        <v/>
      </c>
      <c r="L32420" s="14" t="str">
        <v/>
      </c>
      <c r="O32420" s="14" t="str">
        <v/>
      </c>
      <c r="P32420" s="14" t="str">
        <f ca="1"/>
        <v>Low Cap</v>
      </c>
    </row>
    <row r="32421" spans="11:16">
      <c r="K32421" s="14" t="str">
        <v/>
      </c>
      <c r="L32421" s="14" t="str">
        <v/>
      </c>
      <c r="O32421" s="14" t="str">
        <v/>
      </c>
      <c r="P32421" s="14" t="str">
        <f ca="1"/>
        <v>Low Cap</v>
      </c>
    </row>
    <row r="32422" spans="11:16">
      <c r="K32422" s="14" t="str">
        <v/>
      </c>
      <c r="L32422" s="14" t="str">
        <v/>
      </c>
      <c r="O32422" s="14" t="str">
        <v/>
      </c>
      <c r="P32422" s="14" t="str">
        <f ca="1"/>
        <v>Low Cap</v>
      </c>
    </row>
    <row r="32423" spans="11:16">
      <c r="K32423" s="14" t="str">
        <v/>
      </c>
      <c r="L32423" s="14" t="str">
        <v/>
      </c>
      <c r="O32423" s="14" t="str">
        <v/>
      </c>
      <c r="P32423" s="14" t="str">
        <f ca="1"/>
        <v>Low Cap</v>
      </c>
    </row>
    <row r="32424" spans="11:16">
      <c r="K32424" s="14" t="str">
        <v/>
      </c>
      <c r="L32424" s="14" t="str">
        <v/>
      </c>
      <c r="O32424" s="14" t="str">
        <v/>
      </c>
      <c r="P32424" s="14" t="str">
        <f ca="1"/>
        <v>Low Cap</v>
      </c>
    </row>
    <row r="32425" spans="11:16">
      <c r="K32425" s="14" t="str">
        <v/>
      </c>
      <c r="L32425" s="14" t="str">
        <v/>
      </c>
      <c r="O32425" s="14" t="str">
        <v/>
      </c>
      <c r="P32425" s="14" t="str">
        <f ca="1"/>
        <v>Low Cap</v>
      </c>
    </row>
    <row r="32426" spans="11:16">
      <c r="K32426" s="14" t="str">
        <v/>
      </c>
      <c r="L32426" s="14" t="str">
        <v/>
      </c>
      <c r="O32426" s="14" t="str">
        <v/>
      </c>
      <c r="P32426" s="14" t="str">
        <f ca="1"/>
        <v>Low Cap</v>
      </c>
    </row>
    <row r="32427" spans="11:16">
      <c r="K32427" s="14" t="str">
        <v/>
      </c>
      <c r="L32427" s="14" t="str">
        <v/>
      </c>
      <c r="O32427" s="14" t="str">
        <v/>
      </c>
      <c r="P32427" s="14" t="str">
        <f ca="1"/>
        <v>Low Cap</v>
      </c>
    </row>
    <row r="32428" spans="11:16">
      <c r="K32428" s="14" t="str">
        <v/>
      </c>
      <c r="L32428" s="14" t="str">
        <v/>
      </c>
      <c r="O32428" s="14" t="str">
        <v/>
      </c>
      <c r="P32428" s="14" t="str">
        <f ca="1"/>
        <v>Low Cap</v>
      </c>
    </row>
    <row r="32429" spans="11:16">
      <c r="K32429" s="14" t="str">
        <v/>
      </c>
      <c r="L32429" s="14" t="str">
        <v/>
      </c>
      <c r="O32429" s="14" t="str">
        <v/>
      </c>
      <c r="P32429" s="14" t="str">
        <f ca="1"/>
        <v>Low Cap</v>
      </c>
    </row>
    <row r="32430" spans="11:16">
      <c r="K32430" s="14" t="str">
        <v/>
      </c>
      <c r="L32430" s="14" t="str">
        <v/>
      </c>
      <c r="O32430" s="14" t="str">
        <v/>
      </c>
      <c r="P32430" s="14" t="str">
        <f ca="1"/>
        <v>Low Cap</v>
      </c>
    </row>
    <row r="32431" spans="11:16">
      <c r="K32431" s="14" t="str">
        <v/>
      </c>
      <c r="L32431" s="14" t="str">
        <v/>
      </c>
      <c r="O32431" s="14" t="str">
        <v/>
      </c>
      <c r="P32431" s="14" t="str">
        <f ca="1"/>
        <v>Low Cap</v>
      </c>
    </row>
    <row r="32432" spans="11:16">
      <c r="K32432" s="14" t="str">
        <v/>
      </c>
      <c r="L32432" s="14" t="str">
        <v/>
      </c>
      <c r="O32432" s="14" t="str">
        <v/>
      </c>
      <c r="P32432" s="14" t="str">
        <f ca="1"/>
        <v>Low Cap</v>
      </c>
    </row>
    <row r="32433" spans="11:16">
      <c r="K32433" s="14" t="str">
        <v/>
      </c>
      <c r="L32433" s="14" t="str">
        <v/>
      </c>
      <c r="O32433" s="14" t="str">
        <v/>
      </c>
      <c r="P32433" s="14" t="str">
        <f ca="1"/>
        <v>Low Cap</v>
      </c>
    </row>
    <row r="32434" spans="11:16">
      <c r="K32434" s="14" t="str">
        <v/>
      </c>
      <c r="L32434" s="14" t="str">
        <v/>
      </c>
      <c r="O32434" s="14" t="str">
        <v/>
      </c>
      <c r="P32434" s="14" t="str">
        <f ca="1"/>
        <v>Low Cap</v>
      </c>
    </row>
    <row r="32435" spans="11:16">
      <c r="K32435" s="14" t="str">
        <v/>
      </c>
      <c r="L32435" s="14" t="str">
        <v/>
      </c>
      <c r="O32435" s="14" t="str">
        <v/>
      </c>
      <c r="P32435" s="14" t="str">
        <f ca="1"/>
        <v>Low Cap</v>
      </c>
    </row>
    <row r="32436" spans="11:16">
      <c r="K32436" s="14" t="str">
        <v/>
      </c>
      <c r="L32436" s="14" t="str">
        <v/>
      </c>
      <c r="O32436" s="14" t="str">
        <v/>
      </c>
      <c r="P32436" s="14" t="str">
        <f ca="1"/>
        <v>Low Cap</v>
      </c>
    </row>
    <row r="32437" spans="11:16">
      <c r="K32437" s="14" t="str">
        <v/>
      </c>
      <c r="L32437" s="14" t="str">
        <v/>
      </c>
      <c r="O32437" s="14" t="str">
        <v/>
      </c>
      <c r="P32437" s="14" t="str">
        <f ca="1"/>
        <v>Low Cap</v>
      </c>
    </row>
    <row r="32438" spans="11:16">
      <c r="K32438" s="14" t="str">
        <v/>
      </c>
      <c r="L32438" s="14" t="str">
        <v/>
      </c>
      <c r="O32438" s="14" t="str">
        <v/>
      </c>
      <c r="P32438" s="14" t="str">
        <f ca="1"/>
        <v>Low Cap</v>
      </c>
    </row>
    <row r="32439" spans="11:16">
      <c r="K32439" s="14" t="str">
        <v/>
      </c>
      <c r="L32439" s="14" t="str">
        <v/>
      </c>
      <c r="O32439" s="14" t="str">
        <v/>
      </c>
      <c r="P32439" s="14" t="str">
        <f ca="1"/>
        <v>Low Cap</v>
      </c>
    </row>
    <row r="32440" spans="11:16">
      <c r="K32440" s="14" t="str">
        <v/>
      </c>
      <c r="L32440" s="14" t="str">
        <v/>
      </c>
      <c r="O32440" s="14" t="str">
        <v/>
      </c>
      <c r="P32440" s="14" t="str">
        <f ca="1"/>
        <v>Low Cap</v>
      </c>
    </row>
    <row r="32441" spans="11:16">
      <c r="K32441" s="14" t="str">
        <v/>
      </c>
      <c r="L32441" s="14" t="str">
        <v/>
      </c>
      <c r="O32441" s="14" t="str">
        <v/>
      </c>
      <c r="P32441" s="14" t="str">
        <f ca="1"/>
        <v>Low Cap</v>
      </c>
    </row>
    <row r="32442" spans="11:16">
      <c r="K32442" s="14" t="str">
        <v/>
      </c>
      <c r="L32442" s="14" t="str">
        <v/>
      </c>
      <c r="O32442" s="14" t="str">
        <v/>
      </c>
      <c r="P32442" s="14" t="str">
        <f ca="1"/>
        <v>Low Cap</v>
      </c>
    </row>
    <row r="32443" spans="11:16">
      <c r="K32443" s="14" t="str">
        <v/>
      </c>
      <c r="L32443" s="14" t="str">
        <v/>
      </c>
      <c r="O32443" s="14" t="str">
        <v/>
      </c>
      <c r="P32443" s="14" t="str">
        <f ca="1"/>
        <v>Low Cap</v>
      </c>
    </row>
    <row r="32444" spans="11:16">
      <c r="K32444" s="14" t="str">
        <v/>
      </c>
      <c r="L32444" s="14" t="str">
        <v/>
      </c>
      <c r="O32444" s="14" t="str">
        <v/>
      </c>
      <c r="P32444" s="14" t="str">
        <f ca="1"/>
        <v>Low Cap</v>
      </c>
    </row>
    <row r="32445" spans="11:16">
      <c r="K32445" s="14" t="str">
        <v/>
      </c>
      <c r="L32445" s="14" t="str">
        <v/>
      </c>
      <c r="O32445" s="14" t="str">
        <v/>
      </c>
      <c r="P32445" s="14" t="str">
        <f ca="1"/>
        <v>Low Cap</v>
      </c>
    </row>
    <row r="32446" spans="11:16">
      <c r="K32446" s="14" t="str">
        <v/>
      </c>
      <c r="L32446" s="14" t="str">
        <v/>
      </c>
      <c r="O32446" s="14" t="str">
        <v/>
      </c>
      <c r="P32446" s="14" t="str">
        <f ca="1"/>
        <v>Low Cap</v>
      </c>
    </row>
    <row r="32447" spans="11:16">
      <c r="K32447" s="14" t="str">
        <v/>
      </c>
      <c r="L32447" s="14" t="str">
        <v/>
      </c>
      <c r="O32447" s="14" t="str">
        <v/>
      </c>
      <c r="P32447" s="14" t="str">
        <f ca="1"/>
        <v>Low Cap</v>
      </c>
    </row>
    <row r="32448" spans="11:16">
      <c r="K32448" s="14" t="str">
        <v/>
      </c>
      <c r="L32448" s="14" t="str">
        <v/>
      </c>
      <c r="O32448" s="14" t="str">
        <v/>
      </c>
      <c r="P32448" s="14" t="str">
        <f ca="1"/>
        <v>Low Cap</v>
      </c>
    </row>
    <row r="32449" spans="11:16">
      <c r="K32449" s="14" t="str">
        <v/>
      </c>
      <c r="L32449" s="14" t="str">
        <v/>
      </c>
      <c r="O32449" s="14" t="str">
        <v/>
      </c>
      <c r="P32449" s="14" t="str">
        <f ca="1"/>
        <v>Low Cap</v>
      </c>
    </row>
    <row r="32450" spans="11:16">
      <c r="K32450" s="14" t="str">
        <v/>
      </c>
      <c r="L32450" s="14" t="str">
        <v/>
      </c>
      <c r="O32450" s="14" t="str">
        <v/>
      </c>
      <c r="P32450" s="14" t="str">
        <f ca="1"/>
        <v>Low Cap</v>
      </c>
    </row>
    <row r="32451" spans="11:16">
      <c r="K32451" s="14" t="str">
        <v/>
      </c>
      <c r="L32451" s="14" t="str">
        <v/>
      </c>
      <c r="O32451" s="14" t="str">
        <v/>
      </c>
      <c r="P32451" s="14" t="str">
        <f ca="1"/>
        <v>Low Cap</v>
      </c>
    </row>
    <row r="32452" spans="11:16">
      <c r="K32452" s="14" t="str">
        <v/>
      </c>
      <c r="L32452" s="14" t="str">
        <v/>
      </c>
      <c r="O32452" s="14" t="str">
        <v/>
      </c>
      <c r="P32452" s="14" t="str">
        <f ca="1"/>
        <v>Low Cap</v>
      </c>
    </row>
    <row r="32453" spans="11:16">
      <c r="K32453" s="14" t="str">
        <v/>
      </c>
      <c r="L32453" s="14" t="str">
        <v/>
      </c>
      <c r="O32453" s="14" t="str">
        <v/>
      </c>
      <c r="P32453" s="14" t="str">
        <f ca="1"/>
        <v>Low Cap</v>
      </c>
    </row>
    <row r="32454" spans="11:16">
      <c r="K32454" s="14" t="str">
        <v/>
      </c>
      <c r="L32454" s="14" t="str">
        <v/>
      </c>
      <c r="O32454" s="14" t="str">
        <v/>
      </c>
      <c r="P32454" s="14" t="str">
        <f ca="1"/>
        <v>Low Cap</v>
      </c>
    </row>
    <row r="32455" spans="11:16">
      <c r="K32455" s="14" t="str">
        <v/>
      </c>
      <c r="L32455" s="14" t="str">
        <v/>
      </c>
      <c r="O32455" s="14" t="str">
        <v/>
      </c>
      <c r="P32455" s="14" t="str">
        <f ca="1"/>
        <v>Low Cap</v>
      </c>
    </row>
    <row r="32456" spans="11:16">
      <c r="K32456" s="14" t="str">
        <v/>
      </c>
      <c r="L32456" s="14" t="str">
        <v/>
      </c>
      <c r="O32456" s="14" t="str">
        <v/>
      </c>
      <c r="P32456" s="14" t="str">
        <f ca="1"/>
        <v>Low Cap</v>
      </c>
    </row>
    <row r="32457" spans="11:16">
      <c r="K32457" s="14" t="str">
        <v/>
      </c>
      <c r="L32457" s="14" t="str">
        <v/>
      </c>
      <c r="O32457" s="14" t="str">
        <v/>
      </c>
      <c r="P32457" s="14" t="str">
        <f ca="1"/>
        <v>Low Cap</v>
      </c>
    </row>
    <row r="32458" spans="11:16">
      <c r="K32458" s="14" t="str">
        <v/>
      </c>
      <c r="L32458" s="14" t="str">
        <v/>
      </c>
      <c r="O32458" s="14" t="str">
        <v/>
      </c>
      <c r="P32458" s="14" t="str">
        <f ca="1"/>
        <v>Low Cap</v>
      </c>
    </row>
    <row r="32459" spans="11:16">
      <c r="K32459" s="14" t="str">
        <v/>
      </c>
      <c r="L32459" s="14" t="str">
        <v/>
      </c>
      <c r="O32459" s="14" t="str">
        <v/>
      </c>
      <c r="P32459" s="14" t="str">
        <f ca="1"/>
        <v>Low Cap</v>
      </c>
    </row>
    <row r="32460" spans="11:16">
      <c r="K32460" s="14" t="str">
        <v/>
      </c>
      <c r="L32460" s="14" t="str">
        <v/>
      </c>
      <c r="O32460" s="14" t="str">
        <v/>
      </c>
      <c r="P32460" s="14" t="str">
        <f ca="1"/>
        <v>Low Cap</v>
      </c>
    </row>
    <row r="32461" spans="11:16">
      <c r="K32461" s="14" t="str">
        <v/>
      </c>
      <c r="L32461" s="14" t="str">
        <v/>
      </c>
      <c r="O32461" s="14" t="str">
        <v/>
      </c>
      <c r="P32461" s="14" t="str">
        <f ca="1"/>
        <v>Low Cap</v>
      </c>
    </row>
    <row r="32462" spans="11:16">
      <c r="K32462" s="14" t="str">
        <v/>
      </c>
      <c r="L32462" s="14" t="str">
        <v/>
      </c>
      <c r="O32462" s="14" t="str">
        <v/>
      </c>
      <c r="P32462" s="14" t="str">
        <f ca="1"/>
        <v>Low Cap</v>
      </c>
    </row>
    <row r="32463" spans="11:16">
      <c r="K32463" s="14" t="str">
        <v/>
      </c>
      <c r="L32463" s="14" t="str">
        <v/>
      </c>
      <c r="O32463" s="14" t="str">
        <v/>
      </c>
      <c r="P32463" s="14" t="str">
        <f ca="1"/>
        <v>Low Cap</v>
      </c>
    </row>
    <row r="32464" spans="11:16">
      <c r="K32464" s="14" t="str">
        <v/>
      </c>
      <c r="L32464" s="14" t="str">
        <v/>
      </c>
      <c r="O32464" s="14" t="str">
        <v/>
      </c>
      <c r="P32464" s="14" t="str">
        <f ca="1"/>
        <v>Low Cap</v>
      </c>
    </row>
    <row r="32465" spans="11:16">
      <c r="K32465" s="14" t="str">
        <v/>
      </c>
      <c r="L32465" s="14" t="str">
        <v/>
      </c>
      <c r="O32465" s="14" t="str">
        <v/>
      </c>
      <c r="P32465" s="14" t="str">
        <f ca="1"/>
        <v>Low Cap</v>
      </c>
    </row>
    <row r="32466" spans="11:16">
      <c r="K32466" s="14" t="str">
        <v/>
      </c>
      <c r="L32466" s="14" t="str">
        <v/>
      </c>
      <c r="O32466" s="14" t="str">
        <v/>
      </c>
      <c r="P32466" s="14" t="str">
        <f ca="1"/>
        <v>Low Cap</v>
      </c>
    </row>
    <row r="32467" spans="11:16">
      <c r="K32467" s="14" t="str">
        <v/>
      </c>
      <c r="L32467" s="14" t="str">
        <v/>
      </c>
      <c r="O32467" s="14" t="str">
        <v/>
      </c>
      <c r="P32467" s="14" t="str">
        <f ca="1"/>
        <v>Low Cap</v>
      </c>
    </row>
    <row r="32468" spans="11:16">
      <c r="K32468" s="14" t="str">
        <v/>
      </c>
      <c r="L32468" s="14" t="str">
        <v/>
      </c>
      <c r="O32468" s="14" t="str">
        <v/>
      </c>
      <c r="P32468" s="14" t="str">
        <f ca="1"/>
        <v>Low Cap</v>
      </c>
    </row>
    <row r="32469" spans="11:16">
      <c r="K32469" s="14" t="str">
        <v/>
      </c>
      <c r="L32469" s="14" t="str">
        <v/>
      </c>
      <c r="O32469" s="14" t="str">
        <v/>
      </c>
      <c r="P32469" s="14" t="str">
        <f ca="1"/>
        <v>Low Cap</v>
      </c>
    </row>
    <row r="32470" spans="11:16">
      <c r="K32470" s="14" t="str">
        <v/>
      </c>
      <c r="L32470" s="14" t="str">
        <v/>
      </c>
      <c r="O32470" s="14" t="str">
        <v/>
      </c>
      <c r="P32470" s="14" t="str">
        <f ca="1"/>
        <v>Low Cap</v>
      </c>
    </row>
    <row r="32471" spans="11:16">
      <c r="K32471" s="14" t="str">
        <v/>
      </c>
      <c r="L32471" s="14" t="str">
        <v/>
      </c>
      <c r="O32471" s="14" t="str">
        <v/>
      </c>
      <c r="P32471" s="14" t="str">
        <f ca="1"/>
        <v>Low Cap</v>
      </c>
    </row>
    <row r="32472" spans="11:16">
      <c r="K32472" s="14" t="str">
        <v/>
      </c>
      <c r="L32472" s="14" t="str">
        <v/>
      </c>
      <c r="O32472" s="14" t="str">
        <v/>
      </c>
      <c r="P32472" s="14" t="str">
        <f ca="1"/>
        <v>Low Cap</v>
      </c>
    </row>
    <row r="32473" spans="11:16">
      <c r="K32473" s="14" t="str">
        <v/>
      </c>
      <c r="L32473" s="14" t="str">
        <v/>
      </c>
      <c r="O32473" s="14" t="str">
        <v/>
      </c>
      <c r="P32473" s="14" t="str">
        <f ca="1"/>
        <v>Low Cap</v>
      </c>
    </row>
    <row r="32474" spans="11:16">
      <c r="K32474" s="14" t="str">
        <v/>
      </c>
      <c r="L32474" s="14" t="str">
        <v/>
      </c>
      <c r="O32474" s="14" t="str">
        <v/>
      </c>
      <c r="P32474" s="14" t="str">
        <f ca="1"/>
        <v>Low Cap</v>
      </c>
    </row>
    <row r="32475" spans="11:16">
      <c r="K32475" s="14" t="str">
        <v/>
      </c>
      <c r="L32475" s="14" t="str">
        <v/>
      </c>
      <c r="O32475" s="14" t="str">
        <v/>
      </c>
      <c r="P32475" s="14" t="str">
        <f ca="1"/>
        <v>Low Cap</v>
      </c>
    </row>
    <row r="32476" spans="11:16">
      <c r="K32476" s="14" t="str">
        <v/>
      </c>
      <c r="L32476" s="14" t="str">
        <v/>
      </c>
      <c r="O32476" s="14" t="str">
        <v/>
      </c>
      <c r="P32476" s="14" t="str">
        <f ca="1"/>
        <v>Low Cap</v>
      </c>
    </row>
    <row r="32477" spans="11:16">
      <c r="K32477" s="14" t="str">
        <v/>
      </c>
      <c r="L32477" s="14" t="str">
        <v/>
      </c>
      <c r="O32477" s="14" t="str">
        <v/>
      </c>
      <c r="P32477" s="14" t="str">
        <f ca="1"/>
        <v>Low Cap</v>
      </c>
    </row>
    <row r="32478" spans="11:16">
      <c r="K32478" s="14" t="str">
        <v/>
      </c>
      <c r="L32478" s="14" t="str">
        <v/>
      </c>
      <c r="O32478" s="14" t="str">
        <v/>
      </c>
      <c r="P32478" s="14" t="str">
        <f ca="1"/>
        <v>Low Cap</v>
      </c>
    </row>
    <row r="32479" spans="11:16">
      <c r="K32479" s="14" t="str">
        <v/>
      </c>
      <c r="L32479" s="14" t="str">
        <v/>
      </c>
      <c r="O32479" s="14" t="str">
        <v/>
      </c>
      <c r="P32479" s="14" t="str">
        <f ca="1"/>
        <v>Low Cap</v>
      </c>
    </row>
    <row r="32480" spans="11:16">
      <c r="K32480" s="14" t="str">
        <v/>
      </c>
      <c r="L32480" s="14" t="str">
        <v/>
      </c>
      <c r="O32480" s="14" t="str">
        <v/>
      </c>
      <c r="P32480" s="14" t="str">
        <f ca="1"/>
        <v>Low Cap</v>
      </c>
    </row>
    <row r="32481" spans="11:16">
      <c r="K32481" s="14" t="str">
        <v/>
      </c>
      <c r="L32481" s="14" t="str">
        <v/>
      </c>
      <c r="O32481" s="14" t="str">
        <v/>
      </c>
      <c r="P32481" s="14" t="str">
        <f ca="1"/>
        <v>Low Cap</v>
      </c>
    </row>
    <row r="32482" spans="11:16">
      <c r="K32482" s="14" t="str">
        <v/>
      </c>
      <c r="L32482" s="14" t="str">
        <v/>
      </c>
      <c r="O32482" s="14" t="str">
        <v/>
      </c>
      <c r="P32482" s="14" t="str">
        <f ca="1"/>
        <v>Low Cap</v>
      </c>
    </row>
    <row r="32483" spans="11:16">
      <c r="K32483" s="14" t="str">
        <v/>
      </c>
      <c r="L32483" s="14" t="str">
        <v/>
      </c>
      <c r="O32483" s="14" t="str">
        <v/>
      </c>
      <c r="P32483" s="14" t="str">
        <f ca="1"/>
        <v>Low Cap</v>
      </c>
    </row>
    <row r="32484" spans="11:16">
      <c r="K32484" s="14" t="str">
        <v/>
      </c>
      <c r="L32484" s="14" t="str">
        <v/>
      </c>
      <c r="O32484" s="14" t="str">
        <v/>
      </c>
      <c r="P32484" s="14" t="str">
        <f ca="1"/>
        <v>Low Cap</v>
      </c>
    </row>
    <row r="32485" spans="11:16">
      <c r="K32485" s="14" t="str">
        <v/>
      </c>
      <c r="L32485" s="14" t="str">
        <v/>
      </c>
      <c r="O32485" s="14" t="str">
        <v/>
      </c>
      <c r="P32485" s="14" t="str">
        <f ca="1"/>
        <v>Low Cap</v>
      </c>
    </row>
    <row r="32486" spans="11:16">
      <c r="K32486" s="14" t="str">
        <v/>
      </c>
      <c r="L32486" s="14" t="str">
        <v/>
      </c>
      <c r="O32486" s="14" t="str">
        <v/>
      </c>
      <c r="P32486" s="14" t="str">
        <f ca="1"/>
        <v>Low Cap</v>
      </c>
    </row>
    <row r="32487" spans="11:16">
      <c r="K32487" s="14" t="str">
        <v/>
      </c>
      <c r="L32487" s="14" t="str">
        <v/>
      </c>
      <c r="O32487" s="14" t="str">
        <v/>
      </c>
      <c r="P32487" s="14" t="str">
        <f ca="1"/>
        <v>Low Cap</v>
      </c>
    </row>
    <row r="32488" spans="11:16">
      <c r="K32488" s="14" t="str">
        <v/>
      </c>
      <c r="L32488" s="14" t="str">
        <v/>
      </c>
      <c r="O32488" s="14" t="str">
        <v/>
      </c>
      <c r="P32488" s="14" t="str">
        <f ca="1"/>
        <v>Low Cap</v>
      </c>
    </row>
    <row r="32489" spans="11:16">
      <c r="K32489" s="14" t="str">
        <v/>
      </c>
      <c r="L32489" s="14" t="str">
        <v/>
      </c>
      <c r="O32489" s="14" t="str">
        <v/>
      </c>
      <c r="P32489" s="14" t="str">
        <f ca="1"/>
        <v>Low Cap</v>
      </c>
    </row>
    <row r="32490" spans="11:16">
      <c r="K32490" s="14" t="str">
        <v/>
      </c>
      <c r="L32490" s="14" t="str">
        <v/>
      </c>
      <c r="O32490" s="14" t="str">
        <v/>
      </c>
      <c r="P32490" s="14" t="str">
        <f ca="1"/>
        <v>Low Cap</v>
      </c>
    </row>
    <row r="32491" spans="11:16">
      <c r="K32491" s="14" t="str">
        <v/>
      </c>
      <c r="L32491" s="14" t="str">
        <v/>
      </c>
      <c r="O32491" s="14" t="str">
        <v/>
      </c>
      <c r="P32491" s="14" t="str">
        <f ca="1"/>
        <v>Low Cap</v>
      </c>
    </row>
    <row r="32492" spans="11:16">
      <c r="K32492" s="14" t="str">
        <v/>
      </c>
      <c r="L32492" s="14" t="str">
        <v/>
      </c>
      <c r="O32492" s="14" t="str">
        <v/>
      </c>
      <c r="P32492" s="14" t="str">
        <f ca="1"/>
        <v>Low Cap</v>
      </c>
    </row>
    <row r="32493" spans="11:16">
      <c r="K32493" s="14" t="str">
        <v/>
      </c>
      <c r="L32493" s="14" t="str">
        <v/>
      </c>
      <c r="O32493" s="14" t="str">
        <v/>
      </c>
      <c r="P32493" s="14" t="str">
        <f ca="1"/>
        <v>Low Cap</v>
      </c>
    </row>
    <row r="32494" spans="11:16">
      <c r="K32494" s="14" t="str">
        <v/>
      </c>
      <c r="L32494" s="14" t="str">
        <v/>
      </c>
      <c r="O32494" s="14" t="str">
        <v/>
      </c>
      <c r="P32494" s="14" t="str">
        <f ca="1"/>
        <v>Low Cap</v>
      </c>
    </row>
    <row r="32495" spans="11:16">
      <c r="K32495" s="14" t="str">
        <v/>
      </c>
      <c r="L32495" s="14" t="str">
        <v/>
      </c>
      <c r="O32495" s="14" t="str">
        <v/>
      </c>
      <c r="P32495" s="14" t="str">
        <f ca="1"/>
        <v>Low Cap</v>
      </c>
    </row>
    <row r="32496" spans="11:16">
      <c r="K32496" s="14" t="str">
        <v/>
      </c>
      <c r="L32496" s="14" t="str">
        <v/>
      </c>
      <c r="O32496" s="14" t="str">
        <v/>
      </c>
      <c r="P32496" s="14" t="str">
        <f ca="1"/>
        <v>Low Cap</v>
      </c>
    </row>
    <row r="32497" spans="11:16">
      <c r="K32497" s="14" t="str">
        <v/>
      </c>
      <c r="L32497" s="14" t="str">
        <v/>
      </c>
      <c r="O32497" s="14" t="str">
        <v/>
      </c>
      <c r="P32497" s="14" t="str">
        <f ca="1"/>
        <v>Low Cap</v>
      </c>
    </row>
    <row r="32498" spans="11:16">
      <c r="K32498" s="14" t="str">
        <v/>
      </c>
      <c r="L32498" s="14" t="str">
        <v/>
      </c>
      <c r="O32498" s="14" t="str">
        <v/>
      </c>
      <c r="P32498" s="14" t="str">
        <f ca="1"/>
        <v>Low Cap</v>
      </c>
    </row>
    <row r="32499" spans="11:16">
      <c r="K32499" s="14" t="str">
        <v/>
      </c>
      <c r="L32499" s="14" t="str">
        <v/>
      </c>
      <c r="O32499" s="14" t="str">
        <v/>
      </c>
      <c r="P32499" s="14" t="str">
        <f ca="1"/>
        <v>Low Cap</v>
      </c>
    </row>
    <row r="32500" spans="11:16">
      <c r="K32500" s="14" t="str">
        <v/>
      </c>
      <c r="L32500" s="14" t="str">
        <v/>
      </c>
      <c r="O32500" s="14" t="str">
        <v/>
      </c>
      <c r="P32500" s="14" t="str">
        <f ca="1"/>
        <v>Low Cap</v>
      </c>
    </row>
    <row r="32501" spans="11:16">
      <c r="K32501" s="14" t="str">
        <v/>
      </c>
      <c r="L32501" s="14" t="str">
        <v/>
      </c>
      <c r="O32501" s="14" t="str">
        <v/>
      </c>
      <c r="P32501" s="14" t="str">
        <f ca="1"/>
        <v>Low Cap</v>
      </c>
    </row>
    <row r="32502" spans="11:16">
      <c r="K32502" s="14" t="str">
        <v/>
      </c>
      <c r="L32502" s="14" t="str">
        <v/>
      </c>
      <c r="O32502" s="14" t="str">
        <v/>
      </c>
      <c r="P32502" s="14" t="str">
        <f ca="1"/>
        <v>Low Cap</v>
      </c>
    </row>
    <row r="32503" spans="11:16">
      <c r="K32503" s="14" t="str">
        <v/>
      </c>
      <c r="L32503" s="14" t="str">
        <v/>
      </c>
      <c r="O32503" s="14" t="str">
        <v/>
      </c>
      <c r="P32503" s="14" t="str">
        <f ca="1"/>
        <v>Low Cap</v>
      </c>
    </row>
    <row r="32504" spans="11:16">
      <c r="K32504" s="14" t="str">
        <v/>
      </c>
      <c r="L32504" s="14" t="str">
        <v/>
      </c>
      <c r="O32504" s="14" t="str">
        <v/>
      </c>
      <c r="P32504" s="14" t="str">
        <f ca="1"/>
        <v>Low Cap</v>
      </c>
    </row>
    <row r="32505" spans="11:16">
      <c r="K32505" s="14" t="str">
        <v/>
      </c>
      <c r="L32505" s="14" t="str">
        <v/>
      </c>
      <c r="O32505" s="14" t="str">
        <v/>
      </c>
      <c r="P32505" s="14" t="str">
        <f ca="1"/>
        <v>Low Cap</v>
      </c>
    </row>
    <row r="32506" spans="11:16">
      <c r="K32506" s="14" t="str">
        <v/>
      </c>
      <c r="L32506" s="14" t="str">
        <v/>
      </c>
      <c r="O32506" s="14" t="str">
        <v/>
      </c>
      <c r="P32506" s="14" t="str">
        <f ca="1"/>
        <v>Low Cap</v>
      </c>
    </row>
    <row r="32507" spans="11:16">
      <c r="K32507" s="14" t="str">
        <v/>
      </c>
      <c r="L32507" s="14" t="str">
        <v/>
      </c>
      <c r="O32507" s="14" t="str">
        <v/>
      </c>
      <c r="P32507" s="14" t="str">
        <f ca="1"/>
        <v>Low Cap</v>
      </c>
    </row>
    <row r="32508" spans="11:16">
      <c r="K32508" s="14" t="str">
        <v/>
      </c>
      <c r="L32508" s="14" t="str">
        <v/>
      </c>
      <c r="O32508" s="14" t="str">
        <v/>
      </c>
      <c r="P32508" s="14" t="str">
        <f ca="1"/>
        <v>Low Cap</v>
      </c>
    </row>
    <row r="32509" spans="11:16">
      <c r="K32509" s="14" t="str">
        <v/>
      </c>
      <c r="L32509" s="14" t="str">
        <v/>
      </c>
      <c r="O32509" s="14" t="str">
        <v/>
      </c>
      <c r="P32509" s="14" t="str">
        <f ca="1"/>
        <v>Low Cap</v>
      </c>
    </row>
    <row r="32510" spans="11:16">
      <c r="K32510" s="14" t="str">
        <v/>
      </c>
      <c r="L32510" s="14" t="str">
        <v/>
      </c>
      <c r="O32510" s="14" t="str">
        <v/>
      </c>
      <c r="P32510" s="14" t="str">
        <f ca="1"/>
        <v>Low Cap</v>
      </c>
    </row>
    <row r="32511" spans="11:16">
      <c r="K32511" s="14" t="str">
        <v/>
      </c>
      <c r="L32511" s="14" t="str">
        <v/>
      </c>
      <c r="O32511" s="14" t="str">
        <v/>
      </c>
      <c r="P32511" s="14" t="str">
        <f ca="1"/>
        <v>Low Cap</v>
      </c>
    </row>
    <row r="32512" spans="11:16">
      <c r="K32512" s="14" t="str">
        <v/>
      </c>
      <c r="L32512" s="14" t="str">
        <v/>
      </c>
      <c r="O32512" s="14" t="str">
        <v/>
      </c>
      <c r="P32512" s="14" t="str">
        <f ca="1"/>
        <v>Low Cap</v>
      </c>
    </row>
    <row r="32513" spans="11:16">
      <c r="K32513" s="14" t="str">
        <v/>
      </c>
      <c r="L32513" s="14" t="str">
        <v/>
      </c>
      <c r="O32513" s="14" t="str">
        <v/>
      </c>
      <c r="P32513" s="14" t="str">
        <f ca="1"/>
        <v>Low Cap</v>
      </c>
    </row>
    <row r="32514" spans="11:16">
      <c r="K32514" s="14" t="str">
        <v/>
      </c>
      <c r="L32514" s="14" t="str">
        <v/>
      </c>
      <c r="O32514" s="14" t="str">
        <v/>
      </c>
      <c r="P32514" s="14" t="str">
        <f ca="1"/>
        <v>Low Cap</v>
      </c>
    </row>
    <row r="32515" spans="11:16">
      <c r="K32515" s="14" t="str">
        <v/>
      </c>
      <c r="L32515" s="14" t="str">
        <v/>
      </c>
      <c r="O32515" s="14" t="str">
        <v/>
      </c>
      <c r="P32515" s="14" t="str">
        <f ca="1"/>
        <v>Low Cap</v>
      </c>
    </row>
    <row r="32516" spans="11:16">
      <c r="K32516" s="14" t="str">
        <v/>
      </c>
      <c r="L32516" s="14" t="str">
        <v/>
      </c>
      <c r="O32516" s="14" t="str">
        <v/>
      </c>
      <c r="P32516" s="14" t="str">
        <f ca="1"/>
        <v>Low Cap</v>
      </c>
    </row>
    <row r="32517" spans="11:16">
      <c r="K32517" s="14" t="str">
        <v/>
      </c>
      <c r="L32517" s="14" t="str">
        <v/>
      </c>
      <c r="O32517" s="14" t="str">
        <v/>
      </c>
      <c r="P32517" s="14" t="str">
        <f ca="1"/>
        <v>Low Cap</v>
      </c>
    </row>
    <row r="32518" spans="11:16">
      <c r="K32518" s="14" t="str">
        <v/>
      </c>
      <c r="L32518" s="14" t="str">
        <v/>
      </c>
      <c r="O32518" s="14" t="str">
        <v/>
      </c>
      <c r="P32518" s="14" t="str">
        <f ca="1"/>
        <v>Low Cap</v>
      </c>
    </row>
    <row r="32519" spans="11:16">
      <c r="K32519" s="14" t="str">
        <v/>
      </c>
      <c r="L32519" s="14" t="str">
        <v/>
      </c>
      <c r="O32519" s="14" t="str">
        <v/>
      </c>
      <c r="P32519" s="14" t="str">
        <f ca="1"/>
        <v>Low Cap</v>
      </c>
    </row>
    <row r="32520" spans="11:16">
      <c r="K32520" s="14" t="str">
        <v/>
      </c>
      <c r="L32520" s="14" t="str">
        <v/>
      </c>
      <c r="O32520" s="14" t="str">
        <v/>
      </c>
      <c r="P32520" s="14" t="str">
        <f ca="1"/>
        <v>Low Cap</v>
      </c>
    </row>
    <row r="32521" spans="11:16">
      <c r="K32521" s="14" t="str">
        <v/>
      </c>
      <c r="L32521" s="14" t="str">
        <v/>
      </c>
      <c r="O32521" s="14" t="str">
        <v/>
      </c>
      <c r="P32521" s="14" t="str">
        <f ca="1"/>
        <v>Low Cap</v>
      </c>
    </row>
    <row r="32522" spans="11:16">
      <c r="K32522" s="14" t="str">
        <v/>
      </c>
      <c r="L32522" s="14" t="str">
        <v/>
      </c>
      <c r="O32522" s="14" t="str">
        <v/>
      </c>
      <c r="P32522" s="14" t="str">
        <f ca="1"/>
        <v>Low Cap</v>
      </c>
    </row>
    <row r="32523" spans="11:16">
      <c r="K32523" s="14" t="str">
        <v/>
      </c>
      <c r="L32523" s="14" t="str">
        <v/>
      </c>
      <c r="O32523" s="14" t="str">
        <v/>
      </c>
      <c r="P32523" s="14" t="str">
        <f ca="1"/>
        <v>Low Cap</v>
      </c>
    </row>
    <row r="32524" spans="11:16">
      <c r="K32524" s="14" t="str">
        <v/>
      </c>
      <c r="L32524" s="14" t="str">
        <v/>
      </c>
      <c r="O32524" s="14" t="str">
        <v/>
      </c>
      <c r="P32524" s="14" t="str">
        <f ca="1"/>
        <v>Low Cap</v>
      </c>
    </row>
    <row r="32525" spans="11:16">
      <c r="K32525" s="14" t="str">
        <v/>
      </c>
      <c r="L32525" s="14" t="str">
        <v/>
      </c>
      <c r="O32525" s="14" t="str">
        <v/>
      </c>
      <c r="P32525" s="14" t="str">
        <f ca="1"/>
        <v>Low Cap</v>
      </c>
    </row>
    <row r="32526" spans="11:16">
      <c r="K32526" s="14" t="str">
        <v/>
      </c>
      <c r="L32526" s="14" t="str">
        <v/>
      </c>
      <c r="O32526" s="14" t="str">
        <v/>
      </c>
      <c r="P32526" s="14" t="str">
        <f ca="1"/>
        <v>Low Cap</v>
      </c>
    </row>
    <row r="32527" spans="11:16">
      <c r="K32527" s="14" t="str">
        <v/>
      </c>
      <c r="L32527" s="14" t="str">
        <v/>
      </c>
      <c r="O32527" s="14" t="str">
        <v/>
      </c>
      <c r="P32527" s="14" t="str">
        <f ca="1"/>
        <v>Low Cap</v>
      </c>
    </row>
    <row r="32528" spans="11:16">
      <c r="K32528" s="14" t="str">
        <v/>
      </c>
      <c r="L32528" s="14" t="str">
        <v/>
      </c>
      <c r="O32528" s="14" t="str">
        <v/>
      </c>
      <c r="P32528" s="14" t="str">
        <f ca="1"/>
        <v>Low Cap</v>
      </c>
    </row>
    <row r="32529" spans="11:16">
      <c r="K32529" s="14" t="str">
        <v/>
      </c>
      <c r="L32529" s="14" t="str">
        <v/>
      </c>
      <c r="O32529" s="14" t="str">
        <v/>
      </c>
      <c r="P32529" s="14" t="str">
        <f ca="1"/>
        <v>Low Cap</v>
      </c>
    </row>
    <row r="32530" spans="11:16">
      <c r="K32530" s="14" t="str">
        <v/>
      </c>
      <c r="L32530" s="14" t="str">
        <v/>
      </c>
      <c r="O32530" s="14" t="str">
        <v/>
      </c>
      <c r="P32530" s="14" t="str">
        <f ca="1"/>
        <v>Low Cap</v>
      </c>
    </row>
    <row r="32531" spans="11:16">
      <c r="K32531" s="14" t="str">
        <v/>
      </c>
      <c r="L32531" s="14" t="str">
        <v/>
      </c>
      <c r="O32531" s="14" t="str">
        <v/>
      </c>
      <c r="P32531" s="14" t="str">
        <f ca="1"/>
        <v>Low Cap</v>
      </c>
    </row>
    <row r="32532" spans="11:16">
      <c r="K32532" s="14" t="str">
        <v/>
      </c>
      <c r="L32532" s="14" t="str">
        <v/>
      </c>
      <c r="O32532" s="14" t="str">
        <v/>
      </c>
      <c r="P32532" s="14" t="str">
        <f ca="1"/>
        <v>Low Cap</v>
      </c>
    </row>
    <row r="32533" spans="11:16">
      <c r="K32533" s="14" t="str">
        <v/>
      </c>
      <c r="L32533" s="14" t="str">
        <v/>
      </c>
      <c r="O32533" s="14" t="str">
        <v/>
      </c>
      <c r="P32533" s="14" t="str">
        <f ca="1"/>
        <v>Low Cap</v>
      </c>
    </row>
    <row r="32534" spans="11:16">
      <c r="K32534" s="14" t="str">
        <v/>
      </c>
      <c r="L32534" s="14" t="str">
        <v/>
      </c>
      <c r="O32534" s="14" t="str">
        <v/>
      </c>
      <c r="P32534" s="14" t="str">
        <f ca="1"/>
        <v>Low Cap</v>
      </c>
    </row>
    <row r="32535" spans="11:16">
      <c r="K32535" s="14" t="str">
        <v/>
      </c>
      <c r="L32535" s="14" t="str">
        <v/>
      </c>
      <c r="O32535" s="14" t="str">
        <v/>
      </c>
      <c r="P32535" s="14" t="str">
        <f ca="1"/>
        <v>Low Cap</v>
      </c>
    </row>
    <row r="32536" spans="11:16">
      <c r="K32536" s="14" t="str">
        <v/>
      </c>
      <c r="L32536" s="14" t="str">
        <v/>
      </c>
      <c r="O32536" s="14" t="str">
        <v/>
      </c>
      <c r="P32536" s="14" t="str">
        <f ca="1"/>
        <v>Low Cap</v>
      </c>
    </row>
    <row r="32537" spans="11:16">
      <c r="K32537" s="14" t="str">
        <v/>
      </c>
      <c r="L32537" s="14" t="str">
        <v/>
      </c>
      <c r="O32537" s="14" t="str">
        <v/>
      </c>
      <c r="P32537" s="14" t="str">
        <f ca="1"/>
        <v>Low Cap</v>
      </c>
    </row>
    <row r="32538" spans="11:16">
      <c r="K32538" s="14" t="str">
        <v/>
      </c>
      <c r="L32538" s="14" t="str">
        <v/>
      </c>
      <c r="O32538" s="14" t="str">
        <v/>
      </c>
      <c r="P32538" s="14" t="str">
        <f ca="1"/>
        <v>Low Cap</v>
      </c>
    </row>
    <row r="32539" spans="11:16">
      <c r="K32539" s="14" t="str">
        <v/>
      </c>
      <c r="L32539" s="14" t="str">
        <v/>
      </c>
      <c r="O32539" s="14" t="str">
        <v/>
      </c>
      <c r="P32539" s="14" t="str">
        <f ca="1"/>
        <v>Low Cap</v>
      </c>
    </row>
    <row r="32540" spans="11:16">
      <c r="K32540" s="14" t="str">
        <v/>
      </c>
      <c r="L32540" s="14" t="str">
        <v/>
      </c>
      <c r="O32540" s="14" t="str">
        <v/>
      </c>
      <c r="P32540" s="14" t="str">
        <f ca="1"/>
        <v>Low Cap</v>
      </c>
    </row>
    <row r="32541" spans="11:16">
      <c r="K32541" s="14" t="str">
        <v/>
      </c>
      <c r="L32541" s="14" t="str">
        <v/>
      </c>
      <c r="O32541" s="14" t="str">
        <v/>
      </c>
      <c r="P32541" s="14" t="str">
        <f ca="1"/>
        <v>Low Cap</v>
      </c>
    </row>
    <row r="32542" spans="11:16">
      <c r="K32542" s="14" t="str">
        <v/>
      </c>
      <c r="L32542" s="14" t="str">
        <v/>
      </c>
      <c r="O32542" s="14" t="str">
        <v/>
      </c>
      <c r="P32542" s="14" t="str">
        <f ca="1"/>
        <v>Low Cap</v>
      </c>
    </row>
    <row r="32543" spans="11:16">
      <c r="K32543" s="14" t="str">
        <v/>
      </c>
      <c r="L32543" s="14" t="str">
        <v/>
      </c>
      <c r="O32543" s="14" t="str">
        <v/>
      </c>
      <c r="P32543" s="14" t="str">
        <f ca="1"/>
        <v>Low Cap</v>
      </c>
    </row>
    <row r="32544" spans="11:16">
      <c r="K32544" s="14" t="str">
        <v/>
      </c>
      <c r="L32544" s="14" t="str">
        <v/>
      </c>
      <c r="O32544" s="14" t="str">
        <v/>
      </c>
      <c r="P32544" s="14" t="str">
        <f ca="1"/>
        <v>Low Cap</v>
      </c>
    </row>
    <row r="32545" spans="11:16">
      <c r="K32545" s="14" t="str">
        <v/>
      </c>
      <c r="L32545" s="14" t="str">
        <v/>
      </c>
      <c r="O32545" s="14" t="str">
        <v/>
      </c>
      <c r="P32545" s="14" t="str">
        <f ca="1"/>
        <v>Low Cap</v>
      </c>
    </row>
    <row r="32546" spans="11:16">
      <c r="K32546" s="14" t="str">
        <v/>
      </c>
      <c r="L32546" s="14" t="str">
        <v/>
      </c>
      <c r="O32546" s="14" t="str">
        <v/>
      </c>
      <c r="P32546" s="14" t="str">
        <f ca="1"/>
        <v>Low Cap</v>
      </c>
    </row>
    <row r="32547" spans="11:16">
      <c r="K32547" s="14" t="str">
        <v/>
      </c>
      <c r="L32547" s="14" t="str">
        <v/>
      </c>
      <c r="O32547" s="14" t="str">
        <v/>
      </c>
      <c r="P32547" s="14" t="str">
        <f ca="1"/>
        <v>Low Cap</v>
      </c>
    </row>
    <row r="32548" spans="11:16">
      <c r="K32548" s="14" t="str">
        <v/>
      </c>
      <c r="L32548" s="14" t="str">
        <v/>
      </c>
      <c r="O32548" s="14" t="str">
        <v/>
      </c>
      <c r="P32548" s="14" t="str">
        <f ca="1"/>
        <v>Low Cap</v>
      </c>
    </row>
    <row r="32549" spans="11:16">
      <c r="K32549" s="14" t="str">
        <v/>
      </c>
      <c r="L32549" s="14" t="str">
        <v/>
      </c>
      <c r="O32549" s="14" t="str">
        <v/>
      </c>
      <c r="P32549" s="14" t="str">
        <f ca="1"/>
        <v>Low Cap</v>
      </c>
    </row>
    <row r="32550" spans="11:16">
      <c r="K32550" s="14" t="str">
        <v/>
      </c>
      <c r="L32550" s="14" t="str">
        <v/>
      </c>
      <c r="O32550" s="14" t="str">
        <v/>
      </c>
      <c r="P32550" s="14" t="str">
        <f ca="1"/>
        <v>Low Cap</v>
      </c>
    </row>
    <row r="32551" spans="11:16">
      <c r="K32551" s="14" t="str">
        <v/>
      </c>
      <c r="L32551" s="14" t="str">
        <v/>
      </c>
      <c r="O32551" s="14" t="str">
        <v/>
      </c>
      <c r="P32551" s="14" t="str">
        <f ca="1"/>
        <v>Low Cap</v>
      </c>
    </row>
    <row r="32552" spans="11:16">
      <c r="K32552" s="14" t="str">
        <v/>
      </c>
      <c r="L32552" s="14" t="str">
        <v/>
      </c>
      <c r="O32552" s="14" t="str">
        <v/>
      </c>
      <c r="P32552" s="14" t="str">
        <f ca="1"/>
        <v>Low Cap</v>
      </c>
    </row>
    <row r="32553" spans="11:16">
      <c r="K32553" s="14" t="str">
        <v/>
      </c>
      <c r="L32553" s="14" t="str">
        <v/>
      </c>
      <c r="O32553" s="14" t="str">
        <v/>
      </c>
      <c r="P32553" s="14" t="str">
        <f ca="1"/>
        <v>Low Cap</v>
      </c>
    </row>
    <row r="32554" spans="11:16">
      <c r="K32554" s="14" t="str">
        <v/>
      </c>
      <c r="L32554" s="14" t="str">
        <v/>
      </c>
      <c r="O32554" s="14" t="str">
        <v/>
      </c>
      <c r="P32554" s="14" t="str">
        <f ca="1"/>
        <v>Low Cap</v>
      </c>
    </row>
    <row r="32555" spans="11:16">
      <c r="K32555" s="14" t="str">
        <v/>
      </c>
      <c r="L32555" s="14" t="str">
        <v/>
      </c>
      <c r="O32555" s="14" t="str">
        <v/>
      </c>
      <c r="P32555" s="14" t="str">
        <f ca="1"/>
        <v>Low Cap</v>
      </c>
    </row>
    <row r="32556" spans="11:16">
      <c r="K32556" s="14" t="str">
        <v/>
      </c>
      <c r="L32556" s="14" t="str">
        <v/>
      </c>
      <c r="O32556" s="14" t="str">
        <v/>
      </c>
      <c r="P32556" s="14" t="str">
        <f ca="1"/>
        <v>Low Cap</v>
      </c>
    </row>
    <row r="32557" spans="11:16">
      <c r="K32557" s="14" t="str">
        <v/>
      </c>
      <c r="L32557" s="14" t="str">
        <v/>
      </c>
      <c r="O32557" s="14" t="str">
        <v/>
      </c>
      <c r="P32557" s="14" t="str">
        <f ca="1"/>
        <v>Low Cap</v>
      </c>
    </row>
    <row r="32558" spans="11:16">
      <c r="K32558" s="14" t="str">
        <v/>
      </c>
      <c r="L32558" s="14" t="str">
        <v/>
      </c>
      <c r="O32558" s="14" t="str">
        <v/>
      </c>
      <c r="P32558" s="14" t="str">
        <f ca="1"/>
        <v>Low Cap</v>
      </c>
    </row>
    <row r="32559" spans="11:16">
      <c r="K32559" s="14" t="str">
        <v/>
      </c>
      <c r="L32559" s="14" t="str">
        <v/>
      </c>
      <c r="O32559" s="14" t="str">
        <v/>
      </c>
      <c r="P32559" s="14" t="str">
        <f ca="1"/>
        <v>Low Cap</v>
      </c>
    </row>
    <row r="32560" spans="11:16">
      <c r="K32560" s="14" t="str">
        <v/>
      </c>
      <c r="L32560" s="14" t="str">
        <v/>
      </c>
      <c r="O32560" s="14" t="str">
        <v/>
      </c>
      <c r="P32560" s="14" t="str">
        <f ca="1"/>
        <v>Low Cap</v>
      </c>
    </row>
    <row r="32561" spans="11:16">
      <c r="K32561" s="14" t="str">
        <v/>
      </c>
      <c r="L32561" s="14" t="str">
        <v/>
      </c>
      <c r="O32561" s="14" t="str">
        <v/>
      </c>
      <c r="P32561" s="14" t="str">
        <f ca="1"/>
        <v>Low Cap</v>
      </c>
    </row>
    <row r="32562" spans="11:16">
      <c r="K32562" s="14" t="str">
        <v/>
      </c>
      <c r="L32562" s="14" t="str">
        <v/>
      </c>
      <c r="O32562" s="14" t="str">
        <v/>
      </c>
      <c r="P32562" s="14" t="str">
        <f ca="1"/>
        <v>Low Cap</v>
      </c>
    </row>
    <row r="32563" spans="11:16">
      <c r="K32563" s="14" t="str">
        <v/>
      </c>
      <c r="L32563" s="14" t="str">
        <v/>
      </c>
      <c r="O32563" s="14" t="str">
        <v/>
      </c>
      <c r="P32563" s="14" t="str">
        <f ca="1"/>
        <v>Low Cap</v>
      </c>
    </row>
    <row r="32564" spans="11:16">
      <c r="K32564" s="14" t="str">
        <v/>
      </c>
      <c r="L32564" s="14" t="str">
        <v/>
      </c>
      <c r="O32564" s="14" t="str">
        <v/>
      </c>
      <c r="P32564" s="14" t="str">
        <f ca="1"/>
        <v>Low Cap</v>
      </c>
    </row>
    <row r="32565" spans="11:16">
      <c r="K32565" s="14" t="str">
        <v/>
      </c>
      <c r="L32565" s="14" t="str">
        <v/>
      </c>
      <c r="O32565" s="14" t="str">
        <v/>
      </c>
      <c r="P32565" s="14" t="str">
        <f ca="1"/>
        <v>Low Cap</v>
      </c>
    </row>
    <row r="32566" spans="11:16">
      <c r="K32566" s="14" t="str">
        <v/>
      </c>
      <c r="L32566" s="14" t="str">
        <v/>
      </c>
      <c r="O32566" s="14" t="str">
        <v/>
      </c>
      <c r="P32566" s="14" t="str">
        <f ca="1"/>
        <v>Low Cap</v>
      </c>
    </row>
    <row r="32567" spans="11:16">
      <c r="K32567" s="14" t="str">
        <v/>
      </c>
      <c r="L32567" s="14" t="str">
        <v/>
      </c>
      <c r="O32567" s="14" t="str">
        <v/>
      </c>
      <c r="P32567" s="14" t="str">
        <f ca="1"/>
        <v>Low Cap</v>
      </c>
    </row>
    <row r="32568" spans="11:16">
      <c r="K32568" s="14" t="str">
        <v/>
      </c>
      <c r="L32568" s="14" t="str">
        <v/>
      </c>
      <c r="O32568" s="14" t="str">
        <v/>
      </c>
      <c r="P32568" s="14" t="str">
        <f ca="1"/>
        <v>Low Cap</v>
      </c>
    </row>
    <row r="32569" spans="11:16">
      <c r="K32569" s="14" t="str">
        <v/>
      </c>
      <c r="L32569" s="14" t="str">
        <v/>
      </c>
      <c r="O32569" s="14" t="str">
        <v/>
      </c>
      <c r="P32569" s="14" t="str">
        <f ca="1"/>
        <v>Low Cap</v>
      </c>
    </row>
    <row r="32570" spans="11:16">
      <c r="K32570" s="14" t="str">
        <v/>
      </c>
      <c r="L32570" s="14" t="str">
        <v/>
      </c>
      <c r="O32570" s="14" t="str">
        <v/>
      </c>
      <c r="P32570" s="14" t="str">
        <f ca="1"/>
        <v>Low Cap</v>
      </c>
    </row>
    <row r="32571" spans="11:16">
      <c r="K32571" s="14" t="str">
        <v/>
      </c>
      <c r="L32571" s="14" t="str">
        <v/>
      </c>
      <c r="O32571" s="14" t="str">
        <v/>
      </c>
      <c r="P32571" s="14" t="str">
        <f ca="1"/>
        <v>Low Cap</v>
      </c>
    </row>
    <row r="32572" spans="11:16">
      <c r="K32572" s="14" t="str">
        <v/>
      </c>
      <c r="L32572" s="14" t="str">
        <v/>
      </c>
      <c r="O32572" s="14" t="str">
        <v/>
      </c>
      <c r="P32572" s="14" t="str">
        <f ca="1"/>
        <v>Low Cap</v>
      </c>
    </row>
    <row r="32573" spans="11:16">
      <c r="K32573" s="14" t="str">
        <v/>
      </c>
      <c r="L32573" s="14" t="str">
        <v/>
      </c>
      <c r="O32573" s="14" t="str">
        <v/>
      </c>
      <c r="P32573" s="14" t="str">
        <f ca="1"/>
        <v>Low Cap</v>
      </c>
    </row>
    <row r="32574" spans="11:16">
      <c r="K32574" s="14" t="str">
        <v/>
      </c>
      <c r="L32574" s="14" t="str">
        <v/>
      </c>
      <c r="O32574" s="14" t="str">
        <v/>
      </c>
      <c r="P32574" s="14" t="str">
        <f ca="1"/>
        <v>Low Cap</v>
      </c>
    </row>
    <row r="32575" spans="11:16">
      <c r="K32575" s="14" t="str">
        <v/>
      </c>
      <c r="L32575" s="14" t="str">
        <v/>
      </c>
      <c r="O32575" s="14" t="str">
        <v/>
      </c>
      <c r="P32575" s="14" t="str">
        <f ca="1"/>
        <v>Low Cap</v>
      </c>
    </row>
    <row r="32576" spans="11:16">
      <c r="K32576" s="14" t="str">
        <v/>
      </c>
      <c r="L32576" s="14" t="str">
        <v/>
      </c>
      <c r="O32576" s="14" t="str">
        <v/>
      </c>
      <c r="P32576" s="14" t="str">
        <f ca="1"/>
        <v>Low Cap</v>
      </c>
    </row>
    <row r="32577" spans="11:16">
      <c r="K32577" s="14" t="str">
        <v/>
      </c>
      <c r="L32577" s="14" t="str">
        <v/>
      </c>
      <c r="O32577" s="14" t="str">
        <v/>
      </c>
      <c r="P32577" s="14" t="str">
        <f ca="1"/>
        <v>Low Cap</v>
      </c>
    </row>
    <row r="32578" spans="11:16">
      <c r="K32578" s="14" t="str">
        <v/>
      </c>
      <c r="L32578" s="14" t="str">
        <v/>
      </c>
      <c r="O32578" s="14" t="str">
        <v/>
      </c>
      <c r="P32578" s="14" t="str">
        <f ca="1"/>
        <v>Low Cap</v>
      </c>
    </row>
    <row r="32579" spans="11:16">
      <c r="K32579" s="14" t="str">
        <v/>
      </c>
      <c r="L32579" s="14" t="str">
        <v/>
      </c>
      <c r="O32579" s="14" t="str">
        <v/>
      </c>
      <c r="P32579" s="14" t="str">
        <f ca="1"/>
        <v>Low Cap</v>
      </c>
    </row>
    <row r="32580" spans="11:16">
      <c r="K32580" s="14" t="str">
        <v/>
      </c>
      <c r="L32580" s="14" t="str">
        <v/>
      </c>
      <c r="O32580" s="14" t="str">
        <v/>
      </c>
      <c r="P32580" s="14" t="str">
        <f ca="1"/>
        <v>Low Cap</v>
      </c>
    </row>
    <row r="32581" spans="11:16">
      <c r="K32581" s="14" t="str">
        <v/>
      </c>
      <c r="L32581" s="14" t="str">
        <v/>
      </c>
      <c r="O32581" s="14" t="str">
        <v/>
      </c>
      <c r="P32581" s="14" t="str">
        <f ca="1"/>
        <v>Low Cap</v>
      </c>
    </row>
    <row r="32582" spans="11:16">
      <c r="K32582" s="14" t="str">
        <v/>
      </c>
      <c r="L32582" s="14" t="str">
        <v/>
      </c>
      <c r="O32582" s="14" t="str">
        <v/>
      </c>
      <c r="P32582" s="14" t="str">
        <f ca="1"/>
        <v>Low Cap</v>
      </c>
    </row>
    <row r="32583" spans="11:16">
      <c r="K32583" s="14" t="str">
        <v/>
      </c>
      <c r="L32583" s="14" t="str">
        <v/>
      </c>
      <c r="O32583" s="14" t="str">
        <v/>
      </c>
      <c r="P32583" s="14" t="str">
        <f ca="1"/>
        <v>Low Cap</v>
      </c>
    </row>
    <row r="32584" spans="11:16">
      <c r="K32584" s="14" t="str">
        <v/>
      </c>
      <c r="L32584" s="14" t="str">
        <v/>
      </c>
      <c r="O32584" s="14" t="str">
        <v/>
      </c>
      <c r="P32584" s="14" t="str">
        <f ca="1"/>
        <v>Low Cap</v>
      </c>
    </row>
    <row r="32585" spans="11:16">
      <c r="K32585" s="14" t="str">
        <v/>
      </c>
      <c r="L32585" s="14" t="str">
        <v/>
      </c>
      <c r="O32585" s="14" t="str">
        <v/>
      </c>
      <c r="P32585" s="14" t="str">
        <f ca="1"/>
        <v>Low Cap</v>
      </c>
    </row>
    <row r="32586" spans="11:16">
      <c r="K32586" s="14" t="str">
        <v/>
      </c>
      <c r="L32586" s="14" t="str">
        <v/>
      </c>
      <c r="O32586" s="14" t="str">
        <v/>
      </c>
      <c r="P32586" s="14" t="str">
        <f ca="1"/>
        <v>Low Cap</v>
      </c>
    </row>
    <row r="32587" spans="11:16">
      <c r="K32587" s="14" t="str">
        <v/>
      </c>
      <c r="L32587" s="14" t="str">
        <v/>
      </c>
      <c r="O32587" s="14" t="str">
        <v/>
      </c>
      <c r="P32587" s="14" t="str">
        <f ca="1"/>
        <v>Low Cap</v>
      </c>
    </row>
    <row r="32588" spans="11:16">
      <c r="K32588" s="14" t="str">
        <v/>
      </c>
      <c r="L32588" s="14" t="str">
        <v/>
      </c>
      <c r="O32588" s="14" t="str">
        <v/>
      </c>
      <c r="P32588" s="14" t="str">
        <f ca="1"/>
        <v>Low Cap</v>
      </c>
    </row>
    <row r="32589" spans="11:16">
      <c r="K32589" s="14" t="str">
        <v/>
      </c>
      <c r="L32589" s="14" t="str">
        <v/>
      </c>
      <c r="O32589" s="14" t="str">
        <v/>
      </c>
      <c r="P32589" s="14" t="str">
        <f ca="1"/>
        <v>Low Cap</v>
      </c>
    </row>
    <row r="32590" spans="11:16">
      <c r="K32590" s="14" t="str">
        <v/>
      </c>
      <c r="L32590" s="14" t="str">
        <v/>
      </c>
      <c r="O32590" s="14" t="str">
        <v/>
      </c>
      <c r="P32590" s="14" t="str">
        <f ca="1"/>
        <v>Low Cap</v>
      </c>
    </row>
    <row r="32591" spans="11:16">
      <c r="K32591" s="14" t="str">
        <v/>
      </c>
      <c r="L32591" s="14" t="str">
        <v/>
      </c>
      <c r="O32591" s="14" t="str">
        <v/>
      </c>
      <c r="P32591" s="14" t="str">
        <f ca="1"/>
        <v>Low Cap</v>
      </c>
    </row>
    <row r="32592" spans="11:16">
      <c r="K32592" s="14" t="str">
        <v/>
      </c>
      <c r="L32592" s="14" t="str">
        <v/>
      </c>
      <c r="O32592" s="14" t="str">
        <v/>
      </c>
      <c r="P32592" s="14" t="str">
        <f ca="1"/>
        <v>Low Cap</v>
      </c>
    </row>
    <row r="32593" spans="11:16">
      <c r="K32593" s="14" t="str">
        <v/>
      </c>
      <c r="L32593" s="14" t="str">
        <v/>
      </c>
      <c r="O32593" s="14" t="str">
        <v/>
      </c>
      <c r="P32593" s="14" t="str">
        <f ca="1"/>
        <v>Low Cap</v>
      </c>
    </row>
    <row r="32594" spans="11:16">
      <c r="K32594" s="14" t="str">
        <v/>
      </c>
      <c r="L32594" s="14" t="str">
        <v/>
      </c>
      <c r="O32594" s="14" t="str">
        <v/>
      </c>
      <c r="P32594" s="14" t="str">
        <f ca="1"/>
        <v>Low Cap</v>
      </c>
    </row>
    <row r="32595" spans="11:16">
      <c r="K32595" s="14" t="str">
        <v/>
      </c>
      <c r="L32595" s="14" t="str">
        <v/>
      </c>
      <c r="O32595" s="14" t="str">
        <v/>
      </c>
      <c r="P32595" s="14" t="str">
        <f ca="1"/>
        <v>Low Cap</v>
      </c>
    </row>
    <row r="32596" spans="11:16">
      <c r="K32596" s="14" t="str">
        <v/>
      </c>
      <c r="L32596" s="14" t="str">
        <v/>
      </c>
      <c r="O32596" s="14" t="str">
        <v/>
      </c>
      <c r="P32596" s="14" t="str">
        <f ca="1"/>
        <v>Low Cap</v>
      </c>
    </row>
    <row r="32597" spans="11:16">
      <c r="K32597" s="14" t="str">
        <v/>
      </c>
      <c r="L32597" s="14" t="str">
        <v/>
      </c>
      <c r="O32597" s="14" t="str">
        <v/>
      </c>
      <c r="P32597" s="14" t="str">
        <f ca="1"/>
        <v>Low Cap</v>
      </c>
    </row>
    <row r="32598" spans="11:16">
      <c r="K32598" s="14" t="str">
        <v/>
      </c>
      <c r="L32598" s="14" t="str">
        <v/>
      </c>
      <c r="O32598" s="14" t="str">
        <v/>
      </c>
      <c r="P32598" s="14" t="str">
        <f ca="1"/>
        <v>Low Cap</v>
      </c>
    </row>
    <row r="32599" spans="11:16">
      <c r="K32599" s="14" t="str">
        <v/>
      </c>
      <c r="L32599" s="14" t="str">
        <v/>
      </c>
      <c r="O32599" s="14" t="str">
        <v/>
      </c>
      <c r="P32599" s="14" t="str">
        <f ca="1"/>
        <v>Low Cap</v>
      </c>
    </row>
    <row r="32600" spans="11:16">
      <c r="K32600" s="14" t="str">
        <v/>
      </c>
      <c r="L32600" s="14" t="str">
        <v/>
      </c>
      <c r="O32600" s="14" t="str">
        <v/>
      </c>
      <c r="P32600" s="14" t="str">
        <f ca="1"/>
        <v>Low Cap</v>
      </c>
    </row>
    <row r="32601" spans="11:16">
      <c r="K32601" s="14" t="str">
        <v/>
      </c>
      <c r="L32601" s="14" t="str">
        <v/>
      </c>
      <c r="O32601" s="14" t="str">
        <v/>
      </c>
      <c r="P32601" s="14" t="str">
        <f ca="1"/>
        <v>Low Cap</v>
      </c>
    </row>
    <row r="32602" spans="11:16">
      <c r="K32602" s="14" t="str">
        <v/>
      </c>
      <c r="L32602" s="14" t="str">
        <v/>
      </c>
      <c r="O32602" s="14" t="str">
        <v/>
      </c>
      <c r="P32602" s="14" t="str">
        <f ca="1"/>
        <v>Low Cap</v>
      </c>
    </row>
    <row r="32603" spans="11:16">
      <c r="K32603" s="14" t="str">
        <v/>
      </c>
      <c r="L32603" s="14" t="str">
        <v/>
      </c>
      <c r="O32603" s="14" t="str">
        <v/>
      </c>
      <c r="P32603" s="14" t="str">
        <f ca="1"/>
        <v>Low Cap</v>
      </c>
    </row>
    <row r="32604" spans="11:16">
      <c r="K32604" s="14" t="str">
        <v/>
      </c>
      <c r="L32604" s="14" t="str">
        <v/>
      </c>
      <c r="O32604" s="14" t="str">
        <v/>
      </c>
      <c r="P32604" s="14" t="str">
        <f ca="1"/>
        <v>Low Cap</v>
      </c>
    </row>
    <row r="32605" spans="11:16">
      <c r="K32605" s="14" t="str">
        <v/>
      </c>
      <c r="L32605" s="14" t="str">
        <v/>
      </c>
      <c r="O32605" s="14" t="str">
        <v/>
      </c>
      <c r="P32605" s="14" t="str">
        <f ca="1"/>
        <v>Low Cap</v>
      </c>
    </row>
    <row r="32606" spans="11:16">
      <c r="K32606" s="14" t="str">
        <v/>
      </c>
      <c r="L32606" s="14" t="str">
        <v/>
      </c>
      <c r="O32606" s="14" t="str">
        <v/>
      </c>
      <c r="P32606" s="14" t="str">
        <f ca="1"/>
        <v>Low Cap</v>
      </c>
    </row>
    <row r="32607" spans="11:16">
      <c r="K32607" s="14" t="str">
        <v/>
      </c>
      <c r="L32607" s="14" t="str">
        <v/>
      </c>
      <c r="O32607" s="14" t="str">
        <v/>
      </c>
      <c r="P32607" s="14" t="str">
        <f ca="1"/>
        <v>Low Cap</v>
      </c>
    </row>
    <row r="32608" spans="11:16">
      <c r="K32608" s="14" t="str">
        <v/>
      </c>
      <c r="L32608" s="14" t="str">
        <v/>
      </c>
      <c r="O32608" s="14" t="str">
        <v/>
      </c>
      <c r="P32608" s="14" t="str">
        <f ca="1"/>
        <v>Low Cap</v>
      </c>
    </row>
    <row r="32609" spans="11:16">
      <c r="K32609" s="14" t="str">
        <v/>
      </c>
      <c r="L32609" s="14" t="str">
        <v/>
      </c>
      <c r="O32609" s="14" t="str">
        <v/>
      </c>
      <c r="P32609" s="14" t="str">
        <f ca="1"/>
        <v>Low Cap</v>
      </c>
    </row>
    <row r="32610" spans="11:16">
      <c r="K32610" s="14" t="str">
        <v/>
      </c>
      <c r="L32610" s="14" t="str">
        <v/>
      </c>
      <c r="O32610" s="14" t="str">
        <v/>
      </c>
      <c r="P32610" s="14" t="str">
        <f ca="1"/>
        <v>Low Cap</v>
      </c>
    </row>
    <row r="32611" spans="11:16">
      <c r="K32611" s="14" t="str">
        <v/>
      </c>
      <c r="L32611" s="14" t="str">
        <v/>
      </c>
      <c r="O32611" s="14" t="str">
        <v/>
      </c>
      <c r="P32611" s="14" t="str">
        <f ca="1"/>
        <v>Low Cap</v>
      </c>
    </row>
    <row r="32612" spans="11:16">
      <c r="K32612" s="14" t="str">
        <v/>
      </c>
      <c r="L32612" s="14" t="str">
        <v/>
      </c>
      <c r="O32612" s="14" t="str">
        <v/>
      </c>
      <c r="P32612" s="14" t="str">
        <f ca="1"/>
        <v>Low Cap</v>
      </c>
    </row>
    <row r="32613" spans="11:16">
      <c r="K32613" s="14" t="str">
        <v/>
      </c>
      <c r="L32613" s="14" t="str">
        <v/>
      </c>
      <c r="O32613" s="14" t="str">
        <v/>
      </c>
      <c r="P32613" s="14" t="str">
        <f ca="1"/>
        <v>Low Cap</v>
      </c>
    </row>
    <row r="32614" spans="11:16">
      <c r="K32614" s="14" t="str">
        <v/>
      </c>
      <c r="L32614" s="14" t="str">
        <v/>
      </c>
      <c r="O32614" s="14" t="str">
        <v/>
      </c>
      <c r="P32614" s="14" t="str">
        <f ca="1"/>
        <v>Low Cap</v>
      </c>
    </row>
    <row r="32615" spans="11:16">
      <c r="K32615" s="14" t="str">
        <v/>
      </c>
      <c r="L32615" s="14" t="str">
        <v/>
      </c>
      <c r="O32615" s="14" t="str">
        <v/>
      </c>
      <c r="P32615" s="14" t="str">
        <f ca="1"/>
        <v>Low Cap</v>
      </c>
    </row>
    <row r="32616" spans="11:16">
      <c r="K32616" s="14" t="str">
        <v/>
      </c>
      <c r="L32616" s="14" t="str">
        <v/>
      </c>
      <c r="O32616" s="14" t="str">
        <v/>
      </c>
      <c r="P32616" s="14" t="str">
        <f ca="1"/>
        <v>Low Cap</v>
      </c>
    </row>
    <row r="32617" spans="11:16">
      <c r="K32617" s="14" t="str">
        <v/>
      </c>
      <c r="L32617" s="14" t="str">
        <v/>
      </c>
      <c r="O32617" s="14" t="str">
        <v/>
      </c>
      <c r="P32617" s="14" t="str">
        <f ca="1"/>
        <v>Low Cap</v>
      </c>
    </row>
    <row r="32618" spans="11:16">
      <c r="K32618" s="14" t="str">
        <v/>
      </c>
      <c r="L32618" s="14" t="str">
        <v/>
      </c>
      <c r="O32618" s="14" t="str">
        <v/>
      </c>
      <c r="P32618" s="14" t="str">
        <f ca="1"/>
        <v>Low Cap</v>
      </c>
    </row>
    <row r="32619" spans="11:16">
      <c r="K32619" s="14" t="str">
        <v/>
      </c>
      <c r="L32619" s="14" t="str">
        <v/>
      </c>
      <c r="O32619" s="14" t="str">
        <v/>
      </c>
      <c r="P32619" s="14" t="str">
        <f ca="1"/>
        <v>Low Cap</v>
      </c>
    </row>
    <row r="32620" spans="11:16">
      <c r="K32620" s="14" t="str">
        <v/>
      </c>
      <c r="L32620" s="14" t="str">
        <v/>
      </c>
      <c r="O32620" s="14" t="str">
        <v/>
      </c>
      <c r="P32620" s="14" t="str">
        <f ca="1"/>
        <v>Low Cap</v>
      </c>
    </row>
    <row r="32621" spans="11:16">
      <c r="K32621" s="14" t="str">
        <v/>
      </c>
      <c r="L32621" s="14" t="str">
        <v/>
      </c>
      <c r="O32621" s="14" t="str">
        <v/>
      </c>
      <c r="P32621" s="14" t="str">
        <f ca="1"/>
        <v>Low Cap</v>
      </c>
    </row>
    <row r="32622" spans="11:16">
      <c r="K32622" s="14" t="str">
        <v/>
      </c>
      <c r="L32622" s="14" t="str">
        <v/>
      </c>
      <c r="O32622" s="14" t="str">
        <v/>
      </c>
      <c r="P32622" s="14" t="str">
        <f ca="1"/>
        <v>Low Cap</v>
      </c>
    </row>
    <row r="32623" spans="11:16">
      <c r="K32623" s="14" t="str">
        <v/>
      </c>
      <c r="L32623" s="14" t="str">
        <v/>
      </c>
      <c r="O32623" s="14" t="str">
        <v/>
      </c>
      <c r="P32623" s="14" t="str">
        <f ca="1"/>
        <v>Low Cap</v>
      </c>
    </row>
    <row r="32624" spans="11:16">
      <c r="K32624" s="14" t="str">
        <v/>
      </c>
      <c r="L32624" s="14" t="str">
        <v/>
      </c>
      <c r="O32624" s="14" t="str">
        <v/>
      </c>
      <c r="P32624" s="14" t="str">
        <f ca="1"/>
        <v>Low Cap</v>
      </c>
    </row>
    <row r="32625" spans="11:16">
      <c r="K32625" s="14" t="str">
        <v/>
      </c>
      <c r="L32625" s="14" t="str">
        <v/>
      </c>
      <c r="O32625" s="14" t="str">
        <v/>
      </c>
      <c r="P32625" s="14" t="str">
        <f ca="1"/>
        <v>Low Cap</v>
      </c>
    </row>
    <row r="32626" spans="11:16">
      <c r="K32626" s="14" t="str">
        <v/>
      </c>
      <c r="L32626" s="14" t="str">
        <v/>
      </c>
      <c r="O32626" s="14" t="str">
        <v/>
      </c>
      <c r="P32626" s="14" t="str">
        <f ca="1"/>
        <v>Low Cap</v>
      </c>
    </row>
    <row r="32627" spans="11:16">
      <c r="K32627" s="14" t="str">
        <v/>
      </c>
      <c r="L32627" s="14" t="str">
        <v/>
      </c>
      <c r="O32627" s="14" t="str">
        <v/>
      </c>
      <c r="P32627" s="14" t="str">
        <f ca="1"/>
        <v>Low Cap</v>
      </c>
    </row>
    <row r="32628" spans="11:16">
      <c r="K32628" s="14" t="str">
        <v/>
      </c>
      <c r="L32628" s="14" t="str">
        <v/>
      </c>
      <c r="O32628" s="14" t="str">
        <v/>
      </c>
      <c r="P32628" s="14" t="str">
        <f ca="1"/>
        <v>Low Cap</v>
      </c>
    </row>
    <row r="32629" spans="11:16">
      <c r="K32629" s="14" t="str">
        <v/>
      </c>
      <c r="L32629" s="14" t="str">
        <v/>
      </c>
      <c r="O32629" s="14" t="str">
        <v/>
      </c>
      <c r="P32629" s="14" t="str">
        <f ca="1"/>
        <v>Low Cap</v>
      </c>
    </row>
    <row r="32630" spans="11:16">
      <c r="K32630" s="14" t="str">
        <v/>
      </c>
      <c r="L32630" s="14" t="str">
        <v/>
      </c>
      <c r="O32630" s="14" t="str">
        <v/>
      </c>
      <c r="P32630" s="14" t="str">
        <f ca="1"/>
        <v>Low Cap</v>
      </c>
    </row>
    <row r="32631" spans="11:16">
      <c r="K32631" s="14" t="str">
        <v/>
      </c>
      <c r="L32631" s="14" t="str">
        <v/>
      </c>
      <c r="O32631" s="14" t="str">
        <v/>
      </c>
      <c r="P32631" s="14" t="str">
        <f ca="1"/>
        <v>Low Cap</v>
      </c>
    </row>
    <row r="32632" spans="11:16">
      <c r="K32632" s="14" t="str">
        <v/>
      </c>
      <c r="L32632" s="14" t="str">
        <v/>
      </c>
      <c r="O32632" s="14" t="str">
        <v/>
      </c>
      <c r="P32632" s="14" t="str">
        <f ca="1"/>
        <v>Low Cap</v>
      </c>
    </row>
    <row r="32633" spans="11:16">
      <c r="K32633" s="14" t="str">
        <v/>
      </c>
      <c r="L32633" s="14" t="str">
        <v/>
      </c>
      <c r="O32633" s="14" t="str">
        <v/>
      </c>
      <c r="P32633" s="14" t="str">
        <f ca="1"/>
        <v>Low Cap</v>
      </c>
    </row>
    <row r="32634" spans="11:16">
      <c r="K32634" s="14" t="str">
        <v/>
      </c>
      <c r="L32634" s="14" t="str">
        <v/>
      </c>
      <c r="O32634" s="14" t="str">
        <v/>
      </c>
      <c r="P32634" s="14" t="str">
        <f ca="1"/>
        <v>Low Cap</v>
      </c>
    </row>
    <row r="32635" spans="11:16">
      <c r="K32635" s="14" t="str">
        <v/>
      </c>
      <c r="L32635" s="14" t="str">
        <v/>
      </c>
      <c r="O32635" s="14" t="str">
        <v/>
      </c>
      <c r="P32635" s="14" t="str">
        <f ca="1"/>
        <v>Low Cap</v>
      </c>
    </row>
    <row r="32636" spans="11:16">
      <c r="K32636" s="14" t="str">
        <v/>
      </c>
      <c r="L32636" s="14" t="str">
        <v/>
      </c>
      <c r="O32636" s="14" t="str">
        <v/>
      </c>
      <c r="P32636" s="14" t="str">
        <f ca="1"/>
        <v>Low Cap</v>
      </c>
    </row>
    <row r="32637" spans="11:16">
      <c r="K32637" s="14" t="str">
        <v/>
      </c>
      <c r="L32637" s="14" t="str">
        <v/>
      </c>
      <c r="O32637" s="14" t="str">
        <v/>
      </c>
      <c r="P32637" s="14" t="str">
        <f ca="1"/>
        <v>Low Cap</v>
      </c>
    </row>
    <row r="32638" spans="11:16">
      <c r="K32638" s="14" t="str">
        <v/>
      </c>
      <c r="L32638" s="14" t="str">
        <v/>
      </c>
      <c r="O32638" s="14" t="str">
        <v/>
      </c>
      <c r="P32638" s="14" t="str">
        <f ca="1"/>
        <v>Low Cap</v>
      </c>
    </row>
    <row r="32639" spans="11:16">
      <c r="K32639" s="14" t="str">
        <v/>
      </c>
      <c r="L32639" s="14" t="str">
        <v/>
      </c>
      <c r="O32639" s="14" t="str">
        <v/>
      </c>
      <c r="P32639" s="14" t="str">
        <f ca="1"/>
        <v>Low Cap</v>
      </c>
    </row>
    <row r="32640" spans="11:16">
      <c r="K32640" s="14" t="str">
        <v/>
      </c>
      <c r="L32640" s="14" t="str">
        <v/>
      </c>
      <c r="O32640" s="14" t="str">
        <v/>
      </c>
      <c r="P32640" s="14" t="str">
        <f ca="1"/>
        <v>Low Cap</v>
      </c>
    </row>
    <row r="32641" spans="11:16">
      <c r="K32641" s="14" t="str">
        <v/>
      </c>
      <c r="L32641" s="14" t="str">
        <v/>
      </c>
      <c r="O32641" s="14" t="str">
        <v/>
      </c>
      <c r="P32641" s="14" t="str">
        <f ca="1"/>
        <v>Low Cap</v>
      </c>
    </row>
    <row r="32642" spans="11:16">
      <c r="K32642" s="14" t="str">
        <v/>
      </c>
      <c r="L32642" s="14" t="str">
        <v/>
      </c>
      <c r="O32642" s="14" t="str">
        <v/>
      </c>
      <c r="P32642" s="14" t="str">
        <f ca="1"/>
        <v>Low Cap</v>
      </c>
    </row>
    <row r="32643" spans="11:16">
      <c r="K32643" s="14" t="str">
        <v/>
      </c>
      <c r="L32643" s="14" t="str">
        <v/>
      </c>
      <c r="O32643" s="14" t="str">
        <v/>
      </c>
      <c r="P32643" s="14" t="str">
        <f ca="1"/>
        <v>Low Cap</v>
      </c>
    </row>
    <row r="32644" spans="11:16">
      <c r="K32644" s="14" t="str">
        <v/>
      </c>
      <c r="L32644" s="14" t="str">
        <v/>
      </c>
      <c r="O32644" s="14" t="str">
        <v/>
      </c>
      <c r="P32644" s="14" t="str">
        <f ca="1"/>
        <v>Low Cap</v>
      </c>
    </row>
    <row r="32645" spans="11:16">
      <c r="K32645" s="14" t="str">
        <v/>
      </c>
      <c r="L32645" s="14" t="str">
        <v/>
      </c>
      <c r="O32645" s="14" t="str">
        <v/>
      </c>
      <c r="P32645" s="14" t="str">
        <f ca="1"/>
        <v>Low Cap</v>
      </c>
    </row>
    <row r="32646" spans="11:16">
      <c r="K32646" s="14" t="str">
        <v/>
      </c>
      <c r="L32646" s="14" t="str">
        <v/>
      </c>
      <c r="O32646" s="14" t="str">
        <v/>
      </c>
      <c r="P32646" s="14" t="str">
        <f ca="1"/>
        <v>Low Cap</v>
      </c>
    </row>
    <row r="32647" spans="11:16">
      <c r="K32647" s="14" t="str">
        <v/>
      </c>
      <c r="L32647" s="14" t="str">
        <v/>
      </c>
      <c r="O32647" s="14" t="str">
        <v/>
      </c>
      <c r="P32647" s="14" t="str">
        <f ca="1"/>
        <v>Low Cap</v>
      </c>
    </row>
    <row r="32648" spans="11:16">
      <c r="K32648" s="14" t="str">
        <v/>
      </c>
      <c r="L32648" s="14" t="str">
        <v/>
      </c>
      <c r="O32648" s="14" t="str">
        <v/>
      </c>
      <c r="P32648" s="14" t="str">
        <f ca="1"/>
        <v>Low Cap</v>
      </c>
    </row>
    <row r="32649" spans="11:16">
      <c r="K32649" s="14" t="str">
        <v/>
      </c>
      <c r="L32649" s="14" t="str">
        <v/>
      </c>
      <c r="O32649" s="14" t="str">
        <v/>
      </c>
      <c r="P32649" s="14" t="str">
        <f ca="1"/>
        <v>Low Cap</v>
      </c>
    </row>
    <row r="32650" spans="11:16">
      <c r="K32650" s="14" t="str">
        <v/>
      </c>
      <c r="L32650" s="14" t="str">
        <v/>
      </c>
      <c r="O32650" s="14" t="str">
        <v/>
      </c>
      <c r="P32650" s="14" t="str">
        <f ca="1"/>
        <v>Low Cap</v>
      </c>
    </row>
    <row r="32651" spans="11:16">
      <c r="K32651" s="14" t="str">
        <v/>
      </c>
      <c r="L32651" s="14" t="str">
        <v/>
      </c>
      <c r="O32651" s="14" t="str">
        <v/>
      </c>
      <c r="P32651" s="14" t="str">
        <f ca="1"/>
        <v>Low Cap</v>
      </c>
    </row>
    <row r="32652" spans="11:16">
      <c r="K32652" s="14" t="str">
        <v/>
      </c>
      <c r="L32652" s="14" t="str">
        <v/>
      </c>
      <c r="O32652" s="14" t="str">
        <v/>
      </c>
      <c r="P32652" s="14" t="str">
        <f ca="1"/>
        <v>Low Cap</v>
      </c>
    </row>
    <row r="32653" spans="11:16">
      <c r="K32653" s="14" t="str">
        <v/>
      </c>
      <c r="L32653" s="14" t="str">
        <v/>
      </c>
      <c r="O32653" s="14" t="str">
        <v/>
      </c>
      <c r="P32653" s="14" t="str">
        <f ca="1"/>
        <v>Low Cap</v>
      </c>
    </row>
    <row r="32654" spans="11:16">
      <c r="K32654" s="14" t="str">
        <v/>
      </c>
      <c r="L32654" s="14" t="str">
        <v/>
      </c>
      <c r="O32654" s="14" t="str">
        <v/>
      </c>
      <c r="P32654" s="14" t="str">
        <f ca="1"/>
        <v>Low Cap</v>
      </c>
    </row>
    <row r="32655" spans="11:16">
      <c r="K32655" s="14" t="str">
        <v/>
      </c>
      <c r="L32655" s="14" t="str">
        <v/>
      </c>
      <c r="O32655" s="14" t="str">
        <v/>
      </c>
      <c r="P32655" s="14" t="str">
        <f ca="1"/>
        <v>Low Cap</v>
      </c>
    </row>
    <row r="32656" spans="11:16">
      <c r="K32656" s="14" t="str">
        <v/>
      </c>
      <c r="L32656" s="14" t="str">
        <v/>
      </c>
      <c r="O32656" s="14" t="str">
        <v/>
      </c>
      <c r="P32656" s="14" t="str">
        <f ca="1"/>
        <v>Low Cap</v>
      </c>
    </row>
    <row r="32657" spans="11:16">
      <c r="K32657" s="14" t="str">
        <v/>
      </c>
      <c r="L32657" s="14" t="str">
        <v/>
      </c>
      <c r="O32657" s="14" t="str">
        <v/>
      </c>
      <c r="P32657" s="14" t="str">
        <f ca="1"/>
        <v>Low Cap</v>
      </c>
    </row>
    <row r="32658" spans="11:16">
      <c r="K32658" s="14" t="str">
        <v/>
      </c>
      <c r="L32658" s="14" t="str">
        <v/>
      </c>
      <c r="O32658" s="14" t="str">
        <v/>
      </c>
      <c r="P32658" s="14" t="str">
        <f ca="1"/>
        <v>Low Cap</v>
      </c>
    </row>
    <row r="32659" spans="11:16">
      <c r="K32659" s="14" t="str">
        <v/>
      </c>
      <c r="L32659" s="14" t="str">
        <v/>
      </c>
      <c r="O32659" s="14" t="str">
        <v/>
      </c>
      <c r="P32659" s="14" t="str">
        <f ca="1"/>
        <v>Low Cap</v>
      </c>
    </row>
    <row r="32660" spans="11:16">
      <c r="K32660" s="14" t="str">
        <v/>
      </c>
      <c r="L32660" s="14" t="str">
        <v/>
      </c>
      <c r="O32660" s="14" t="str">
        <v/>
      </c>
      <c r="P32660" s="14" t="str">
        <f ca="1"/>
        <v>Low Cap</v>
      </c>
    </row>
    <row r="32661" spans="11:16">
      <c r="K32661" s="14" t="str">
        <v/>
      </c>
      <c r="L32661" s="14" t="str">
        <v/>
      </c>
      <c r="O32661" s="14" t="str">
        <v/>
      </c>
      <c r="P32661" s="14" t="str">
        <f ca="1"/>
        <v>Low Cap</v>
      </c>
    </row>
    <row r="32662" spans="11:16">
      <c r="K32662" s="14" t="str">
        <v/>
      </c>
      <c r="L32662" s="14" t="str">
        <v/>
      </c>
      <c r="O32662" s="14" t="str">
        <v/>
      </c>
      <c r="P32662" s="14" t="str">
        <f ca="1"/>
        <v>Low Cap</v>
      </c>
    </row>
    <row r="32663" spans="11:16">
      <c r="K32663" s="14" t="str">
        <v/>
      </c>
      <c r="L32663" s="14" t="str">
        <v/>
      </c>
      <c r="O32663" s="14" t="str">
        <v/>
      </c>
      <c r="P32663" s="14" t="str">
        <f ca="1"/>
        <v>Low Cap</v>
      </c>
    </row>
    <row r="32664" spans="11:16">
      <c r="K32664" s="14" t="str">
        <v/>
      </c>
      <c r="L32664" s="14" t="str">
        <v/>
      </c>
      <c r="O32664" s="14" t="str">
        <v/>
      </c>
      <c r="P32664" s="14" t="str">
        <f ca="1"/>
        <v>Low Cap</v>
      </c>
    </row>
    <row r="32665" spans="11:16">
      <c r="K32665" s="14" t="str">
        <v/>
      </c>
      <c r="L32665" s="14" t="str">
        <v/>
      </c>
      <c r="O32665" s="14" t="str">
        <v/>
      </c>
      <c r="P32665" s="14" t="str">
        <f ca="1"/>
        <v>Low Cap</v>
      </c>
    </row>
    <row r="32666" spans="11:16">
      <c r="K32666" s="14" t="str">
        <v/>
      </c>
      <c r="L32666" s="14" t="str">
        <v/>
      </c>
      <c r="O32666" s="14" t="str">
        <v/>
      </c>
      <c r="P32666" s="14" t="str">
        <f ca="1"/>
        <v>Low Cap</v>
      </c>
    </row>
    <row r="32667" spans="11:16">
      <c r="K32667" s="14" t="str">
        <v/>
      </c>
      <c r="L32667" s="14" t="str">
        <v/>
      </c>
      <c r="O32667" s="14" t="str">
        <v/>
      </c>
      <c r="P32667" s="14" t="str">
        <f ca="1"/>
        <v>Low Cap</v>
      </c>
    </row>
    <row r="32668" spans="11:16">
      <c r="K32668" s="14" t="str">
        <v/>
      </c>
      <c r="L32668" s="14" t="str">
        <v/>
      </c>
      <c r="O32668" s="14" t="str">
        <v/>
      </c>
      <c r="P32668" s="14" t="str">
        <f ca="1"/>
        <v>Low Cap</v>
      </c>
    </row>
    <row r="32669" spans="11:16">
      <c r="K32669" s="14" t="str">
        <v/>
      </c>
      <c r="L32669" s="14" t="str">
        <v/>
      </c>
      <c r="O32669" s="14" t="str">
        <v/>
      </c>
      <c r="P32669" s="14" t="str">
        <f ca="1"/>
        <v>Low Cap</v>
      </c>
    </row>
    <row r="32670" spans="11:16">
      <c r="K32670" s="14" t="str">
        <v/>
      </c>
      <c r="L32670" s="14" t="str">
        <v/>
      </c>
      <c r="O32670" s="14" t="str">
        <v/>
      </c>
      <c r="P32670" s="14" t="str">
        <f ca="1"/>
        <v>Low Cap</v>
      </c>
    </row>
    <row r="32671" spans="11:16">
      <c r="K32671" s="14" t="str">
        <v/>
      </c>
      <c r="L32671" s="14" t="str">
        <v/>
      </c>
      <c r="O32671" s="14" t="str">
        <v/>
      </c>
      <c r="P32671" s="14" t="str">
        <f ca="1"/>
        <v>Low Cap</v>
      </c>
    </row>
    <row r="32672" spans="11:16">
      <c r="K32672" s="14" t="str">
        <v/>
      </c>
      <c r="L32672" s="14" t="str">
        <v/>
      </c>
      <c r="O32672" s="14" t="str">
        <v/>
      </c>
      <c r="P32672" s="14" t="str">
        <f ca="1"/>
        <v>Low Cap</v>
      </c>
    </row>
    <row r="32673" spans="11:16">
      <c r="K32673" s="14" t="str">
        <v/>
      </c>
      <c r="L32673" s="14" t="str">
        <v/>
      </c>
      <c r="O32673" s="14" t="str">
        <v/>
      </c>
      <c r="P32673" s="14" t="str">
        <f ca="1"/>
        <v>Low Cap</v>
      </c>
    </row>
    <row r="32674" spans="11:16">
      <c r="K32674" s="14" t="str">
        <v/>
      </c>
      <c r="L32674" s="14" t="str">
        <v/>
      </c>
      <c r="O32674" s="14" t="str">
        <v/>
      </c>
      <c r="P32674" s="14" t="str">
        <f ca="1"/>
        <v>Low Cap</v>
      </c>
    </row>
    <row r="32675" spans="11:16">
      <c r="K32675" s="14" t="str">
        <v/>
      </c>
      <c r="L32675" s="14" t="str">
        <v/>
      </c>
      <c r="O32675" s="14" t="str">
        <v/>
      </c>
      <c r="P32675" s="14" t="str">
        <f ca="1"/>
        <v>Low Cap</v>
      </c>
    </row>
    <row r="32676" spans="11:16">
      <c r="K32676" s="14" t="str">
        <v/>
      </c>
      <c r="L32676" s="14" t="str">
        <v/>
      </c>
      <c r="O32676" s="14" t="str">
        <v/>
      </c>
      <c r="P32676" s="14" t="str">
        <f ca="1"/>
        <v>Low Cap</v>
      </c>
    </row>
    <row r="32677" spans="11:16">
      <c r="K32677" s="14" t="str">
        <v/>
      </c>
      <c r="L32677" s="14" t="str">
        <v/>
      </c>
      <c r="O32677" s="14" t="str">
        <v/>
      </c>
      <c r="P32677" s="14" t="str">
        <f ca="1"/>
        <v>Low Cap</v>
      </c>
    </row>
    <row r="32678" spans="11:16">
      <c r="K32678" s="14" t="str">
        <v/>
      </c>
      <c r="L32678" s="14" t="str">
        <v/>
      </c>
      <c r="O32678" s="14" t="str">
        <v/>
      </c>
      <c r="P32678" s="14" t="str">
        <f ca="1"/>
        <v>Low Cap</v>
      </c>
    </row>
    <row r="32679" spans="11:16">
      <c r="K32679" s="14" t="str">
        <v/>
      </c>
      <c r="L32679" s="14" t="str">
        <v/>
      </c>
      <c r="O32679" s="14" t="str">
        <v/>
      </c>
      <c r="P32679" s="14" t="str">
        <f ca="1"/>
        <v>Low Cap</v>
      </c>
    </row>
    <row r="32680" spans="11:16">
      <c r="K32680" s="14" t="str">
        <v/>
      </c>
      <c r="L32680" s="14" t="str">
        <v/>
      </c>
      <c r="O32680" s="14" t="str">
        <v/>
      </c>
      <c r="P32680" s="14" t="str">
        <f ca="1"/>
        <v>Low Cap</v>
      </c>
    </row>
    <row r="32681" spans="11:16">
      <c r="K32681" s="14" t="str">
        <v/>
      </c>
      <c r="L32681" s="14" t="str">
        <v/>
      </c>
      <c r="O32681" s="14" t="str">
        <v/>
      </c>
      <c r="P32681" s="14" t="str">
        <f ca="1"/>
        <v>Low Cap</v>
      </c>
    </row>
    <row r="32682" spans="11:16">
      <c r="K32682" s="14" t="str">
        <v/>
      </c>
      <c r="L32682" s="14" t="str">
        <v/>
      </c>
      <c r="O32682" s="14" t="str">
        <v/>
      </c>
      <c r="P32682" s="14" t="str">
        <f ca="1"/>
        <v>Low Cap</v>
      </c>
    </row>
    <row r="32683" spans="11:16">
      <c r="K32683" s="14" t="str">
        <v/>
      </c>
      <c r="L32683" s="14" t="str">
        <v/>
      </c>
      <c r="O32683" s="14" t="str">
        <v/>
      </c>
      <c r="P32683" s="14" t="str">
        <f ca="1"/>
        <v>Low Cap</v>
      </c>
    </row>
    <row r="32684" spans="11:16">
      <c r="K32684" s="14" t="str">
        <v/>
      </c>
      <c r="L32684" s="14" t="str">
        <v/>
      </c>
      <c r="O32684" s="14" t="str">
        <v/>
      </c>
      <c r="P32684" s="14" t="str">
        <f ca="1"/>
        <v>Low Cap</v>
      </c>
    </row>
    <row r="32685" spans="11:16">
      <c r="K32685" s="14" t="str">
        <v/>
      </c>
      <c r="L32685" s="14" t="str">
        <v/>
      </c>
      <c r="O32685" s="14" t="str">
        <v/>
      </c>
      <c r="P32685" s="14" t="str">
        <f ca="1"/>
        <v>Low Cap</v>
      </c>
    </row>
    <row r="32686" spans="11:16">
      <c r="K32686" s="14" t="str">
        <v/>
      </c>
      <c r="L32686" s="14" t="str">
        <v/>
      </c>
      <c r="O32686" s="14" t="str">
        <v/>
      </c>
      <c r="P32686" s="14" t="str">
        <f ca="1"/>
        <v>Low Cap</v>
      </c>
    </row>
    <row r="32687" spans="11:16">
      <c r="K32687" s="14" t="str">
        <v/>
      </c>
      <c r="L32687" s="14" t="str">
        <v/>
      </c>
      <c r="O32687" s="14" t="str">
        <v/>
      </c>
      <c r="P32687" s="14" t="str">
        <f ca="1"/>
        <v>Low Cap</v>
      </c>
    </row>
    <row r="32688" spans="11:16">
      <c r="K32688" s="14" t="str">
        <v/>
      </c>
      <c r="L32688" s="14" t="str">
        <v/>
      </c>
      <c r="O32688" s="14" t="str">
        <v/>
      </c>
      <c r="P32688" s="14" t="str">
        <f ca="1"/>
        <v>Low Cap</v>
      </c>
    </row>
    <row r="32689" spans="11:16">
      <c r="K32689" s="14" t="str">
        <v/>
      </c>
      <c r="L32689" s="14" t="str">
        <v/>
      </c>
      <c r="O32689" s="14" t="str">
        <v/>
      </c>
      <c r="P32689" s="14" t="str">
        <f ca="1"/>
        <v>Low Cap</v>
      </c>
    </row>
    <row r="32690" spans="11:16">
      <c r="K32690" s="14" t="str">
        <v/>
      </c>
      <c r="L32690" s="14" t="str">
        <v/>
      </c>
      <c r="O32690" s="14" t="str">
        <v/>
      </c>
      <c r="P32690" s="14" t="str">
        <f ca="1"/>
        <v>Low Cap</v>
      </c>
    </row>
    <row r="32691" spans="11:16">
      <c r="K32691" s="14" t="str">
        <v/>
      </c>
      <c r="L32691" s="14" t="str">
        <v/>
      </c>
      <c r="O32691" s="14" t="str">
        <v/>
      </c>
      <c r="P32691" s="14" t="str">
        <f ca="1"/>
        <v>Low Cap</v>
      </c>
    </row>
    <row r="32692" spans="11:16">
      <c r="K32692" s="14" t="str">
        <v/>
      </c>
      <c r="L32692" s="14" t="str">
        <v/>
      </c>
      <c r="O32692" s="14" t="str">
        <v/>
      </c>
      <c r="P32692" s="14" t="str">
        <f ca="1"/>
        <v>Low Cap</v>
      </c>
    </row>
    <row r="32693" spans="11:16">
      <c r="K32693" s="14" t="str">
        <v/>
      </c>
      <c r="L32693" s="14" t="str">
        <v/>
      </c>
      <c r="O32693" s="14" t="str">
        <v/>
      </c>
      <c r="P32693" s="14" t="str">
        <f ca="1"/>
        <v>Low Cap</v>
      </c>
    </row>
    <row r="32694" spans="11:16">
      <c r="K32694" s="14" t="str">
        <v/>
      </c>
      <c r="L32694" s="14" t="str">
        <v/>
      </c>
      <c r="O32694" s="14" t="str">
        <v/>
      </c>
      <c r="P32694" s="14" t="str">
        <f ca="1"/>
        <v>Low Cap</v>
      </c>
    </row>
    <row r="32695" spans="11:16">
      <c r="K32695" s="14" t="str">
        <v/>
      </c>
      <c r="L32695" s="14" t="str">
        <v/>
      </c>
      <c r="O32695" s="14" t="str">
        <v/>
      </c>
      <c r="P32695" s="14" t="str">
        <f ca="1"/>
        <v>Low Cap</v>
      </c>
    </row>
    <row r="32696" spans="11:16">
      <c r="K32696" s="14" t="str">
        <v/>
      </c>
      <c r="L32696" s="14" t="str">
        <v/>
      </c>
      <c r="O32696" s="14" t="str">
        <v/>
      </c>
      <c r="P32696" s="14" t="str">
        <f ca="1"/>
        <v>Low Cap</v>
      </c>
    </row>
    <row r="32697" spans="11:16">
      <c r="K32697" s="14" t="str">
        <v/>
      </c>
      <c r="L32697" s="14" t="str">
        <v/>
      </c>
      <c r="O32697" s="14" t="str">
        <v/>
      </c>
      <c r="P32697" s="14" t="str">
        <f ca="1"/>
        <v>Low Cap</v>
      </c>
    </row>
    <row r="32698" spans="11:16">
      <c r="K32698" s="14" t="str">
        <v/>
      </c>
      <c r="L32698" s="14" t="str">
        <v/>
      </c>
      <c r="O32698" s="14" t="str">
        <v/>
      </c>
      <c r="P32698" s="14" t="str">
        <f ca="1"/>
        <v>Low Cap</v>
      </c>
    </row>
    <row r="32699" spans="11:16">
      <c r="K32699" s="14" t="str">
        <v/>
      </c>
      <c r="L32699" s="14" t="str">
        <v/>
      </c>
      <c r="O32699" s="14" t="str">
        <v/>
      </c>
      <c r="P32699" s="14" t="str">
        <f ca="1"/>
        <v>Low Cap</v>
      </c>
    </row>
    <row r="32700" spans="11:16">
      <c r="K32700" s="14" t="str">
        <v/>
      </c>
      <c r="L32700" s="14" t="str">
        <v/>
      </c>
      <c r="O32700" s="14" t="str">
        <v/>
      </c>
      <c r="P32700" s="14" t="str">
        <f ca="1"/>
        <v>Low Cap</v>
      </c>
    </row>
    <row r="32701" spans="11:16">
      <c r="K32701" s="14" t="str">
        <v/>
      </c>
      <c r="L32701" s="14" t="str">
        <v/>
      </c>
      <c r="O32701" s="14" t="str">
        <v/>
      </c>
      <c r="P32701" s="14" t="str">
        <f ca="1"/>
        <v>Low Cap</v>
      </c>
    </row>
    <row r="32702" spans="11:16">
      <c r="K32702" s="14" t="str">
        <v/>
      </c>
      <c r="L32702" s="14" t="str">
        <v/>
      </c>
      <c r="O32702" s="14" t="str">
        <v/>
      </c>
      <c r="P32702" s="14" t="str">
        <f ca="1"/>
        <v>Low Cap</v>
      </c>
    </row>
    <row r="32703" spans="11:16">
      <c r="K32703" s="14" t="str">
        <v/>
      </c>
      <c r="L32703" s="14" t="str">
        <v/>
      </c>
      <c r="O32703" s="14" t="str">
        <v/>
      </c>
      <c r="P32703" s="14" t="str">
        <f ca="1"/>
        <v>Low Cap</v>
      </c>
    </row>
    <row r="32704" spans="11:16">
      <c r="K32704" s="14" t="str">
        <v/>
      </c>
      <c r="L32704" s="14" t="str">
        <v/>
      </c>
      <c r="O32704" s="14" t="str">
        <v/>
      </c>
      <c r="P32704" s="14" t="str">
        <f ca="1"/>
        <v>Low Cap</v>
      </c>
    </row>
    <row r="32705" spans="11:16">
      <c r="K32705" s="14" t="str">
        <v/>
      </c>
      <c r="L32705" s="14" t="str">
        <v/>
      </c>
      <c r="O32705" s="14" t="str">
        <v/>
      </c>
      <c r="P32705" s="14" t="str">
        <f ca="1"/>
        <v>Low Cap</v>
      </c>
    </row>
    <row r="32706" spans="11:16">
      <c r="K32706" s="14" t="str">
        <v/>
      </c>
      <c r="L32706" s="14" t="str">
        <v/>
      </c>
      <c r="O32706" s="14" t="str">
        <v/>
      </c>
      <c r="P32706" s="14" t="str">
        <f ca="1"/>
        <v>Low Cap</v>
      </c>
    </row>
    <row r="32707" spans="11:16">
      <c r="K32707" s="14" t="str">
        <v/>
      </c>
      <c r="L32707" s="14" t="str">
        <v/>
      </c>
      <c r="O32707" s="14" t="str">
        <v/>
      </c>
      <c r="P32707" s="14" t="str">
        <f ca="1"/>
        <v>Low Cap</v>
      </c>
    </row>
    <row r="32708" spans="11:16">
      <c r="K32708" s="14" t="str">
        <v/>
      </c>
      <c r="L32708" s="14" t="str">
        <v/>
      </c>
      <c r="O32708" s="14" t="str">
        <v/>
      </c>
      <c r="P32708" s="14" t="str">
        <f ca="1"/>
        <v>Low Cap</v>
      </c>
    </row>
    <row r="32709" spans="11:16">
      <c r="K32709" s="14" t="str">
        <v/>
      </c>
      <c r="L32709" s="14" t="str">
        <v/>
      </c>
      <c r="O32709" s="14" t="str">
        <v/>
      </c>
      <c r="P32709" s="14" t="str">
        <f ca="1"/>
        <v>Low Cap</v>
      </c>
    </row>
    <row r="32710" spans="11:16">
      <c r="K32710" s="14" t="str">
        <v/>
      </c>
      <c r="L32710" s="14" t="str">
        <v/>
      </c>
      <c r="O32710" s="14" t="str">
        <v/>
      </c>
      <c r="P32710" s="14" t="str">
        <f ca="1"/>
        <v>Low Cap</v>
      </c>
    </row>
    <row r="32711" spans="11:16">
      <c r="K32711" s="14" t="str">
        <v/>
      </c>
      <c r="L32711" s="14" t="str">
        <v/>
      </c>
      <c r="O32711" s="14" t="str">
        <v/>
      </c>
      <c r="P32711" s="14" t="str">
        <f ca="1"/>
        <v>Low Cap</v>
      </c>
    </row>
    <row r="32712" spans="11:16">
      <c r="K32712" s="14" t="str">
        <v/>
      </c>
      <c r="L32712" s="14" t="str">
        <v/>
      </c>
      <c r="O32712" s="14" t="str">
        <v/>
      </c>
      <c r="P32712" s="14" t="str">
        <f ca="1"/>
        <v>Low Cap</v>
      </c>
    </row>
    <row r="32713" spans="11:16">
      <c r="K32713" s="14" t="str">
        <v/>
      </c>
      <c r="L32713" s="14" t="str">
        <v/>
      </c>
      <c r="O32713" s="14" t="str">
        <v/>
      </c>
      <c r="P32713" s="14" t="str">
        <f ca="1"/>
        <v>Low Cap</v>
      </c>
    </row>
    <row r="32714" spans="11:16">
      <c r="K32714" s="14" t="str">
        <v/>
      </c>
      <c r="L32714" s="14" t="str">
        <v/>
      </c>
      <c r="O32714" s="14" t="str">
        <v/>
      </c>
      <c r="P32714" s="14" t="str">
        <f ca="1"/>
        <v>Low Cap</v>
      </c>
    </row>
    <row r="32715" spans="11:16">
      <c r="K32715" s="14" t="str">
        <v/>
      </c>
      <c r="L32715" s="14" t="str">
        <v/>
      </c>
      <c r="O32715" s="14" t="str">
        <v/>
      </c>
      <c r="P32715" s="14" t="str">
        <f ca="1"/>
        <v>Low Cap</v>
      </c>
    </row>
    <row r="32716" spans="11:16">
      <c r="K32716" s="14" t="str">
        <v/>
      </c>
      <c r="L32716" s="14" t="str">
        <v/>
      </c>
      <c r="O32716" s="14" t="str">
        <v/>
      </c>
      <c r="P32716" s="14" t="str">
        <f ca="1"/>
        <v>Low Cap</v>
      </c>
    </row>
    <row r="32717" spans="11:16">
      <c r="K32717" s="14" t="str">
        <v/>
      </c>
      <c r="L32717" s="14" t="str">
        <v/>
      </c>
      <c r="O32717" s="14" t="str">
        <v/>
      </c>
      <c r="P32717" s="14" t="str">
        <f ca="1"/>
        <v>Low Cap</v>
      </c>
    </row>
    <row r="32718" spans="11:16">
      <c r="K32718" s="14" t="str">
        <v/>
      </c>
      <c r="L32718" s="14" t="str">
        <v/>
      </c>
      <c r="O32718" s="14" t="str">
        <v/>
      </c>
      <c r="P32718" s="14" t="str">
        <f ca="1"/>
        <v>Low Cap</v>
      </c>
    </row>
    <row r="32719" spans="11:16">
      <c r="K32719" s="14" t="str">
        <v/>
      </c>
      <c r="L32719" s="14" t="str">
        <v/>
      </c>
      <c r="O32719" s="14" t="str">
        <v/>
      </c>
      <c r="P32719" s="14" t="str">
        <f ca="1"/>
        <v>Low Cap</v>
      </c>
    </row>
    <row r="32720" spans="11:16">
      <c r="K32720" s="14" t="str">
        <v/>
      </c>
      <c r="L32720" s="14" t="str">
        <v/>
      </c>
      <c r="O32720" s="14" t="str">
        <v/>
      </c>
      <c r="P32720" s="14" t="str">
        <f ca="1"/>
        <v>Low Cap</v>
      </c>
    </row>
    <row r="32721" spans="11:16">
      <c r="K32721" s="14" t="str">
        <v/>
      </c>
      <c r="L32721" s="14" t="str">
        <v/>
      </c>
      <c r="O32721" s="14" t="str">
        <v/>
      </c>
      <c r="P32721" s="14" t="str">
        <f ca="1"/>
        <v>Low Cap</v>
      </c>
    </row>
    <row r="32722" spans="11:16">
      <c r="K32722" s="14" t="str">
        <v/>
      </c>
      <c r="L32722" s="14" t="str">
        <v/>
      </c>
      <c r="O32722" s="14" t="str">
        <v/>
      </c>
      <c r="P32722" s="14" t="str">
        <f ca="1"/>
        <v>Low Cap</v>
      </c>
    </row>
    <row r="32723" spans="11:16">
      <c r="K32723" s="14" t="str">
        <v/>
      </c>
      <c r="L32723" s="14" t="str">
        <v/>
      </c>
      <c r="O32723" s="14" t="str">
        <v/>
      </c>
      <c r="P32723" s="14" t="str">
        <f ca="1"/>
        <v>Low Cap</v>
      </c>
    </row>
    <row r="32724" spans="11:16">
      <c r="K32724" s="14" t="str">
        <v/>
      </c>
      <c r="L32724" s="14" t="str">
        <v/>
      </c>
      <c r="O32724" s="14" t="str">
        <v/>
      </c>
      <c r="P32724" s="14" t="str">
        <f ca="1"/>
        <v>Low Cap</v>
      </c>
    </row>
    <row r="32725" spans="11:16">
      <c r="K32725" s="14" t="str">
        <v/>
      </c>
      <c r="L32725" s="14" t="str">
        <v/>
      </c>
      <c r="O32725" s="14" t="str">
        <v/>
      </c>
      <c r="P32725" s="14" t="str">
        <f ca="1"/>
        <v>Low Cap</v>
      </c>
    </row>
    <row r="32726" spans="11:16">
      <c r="K32726" s="14" t="str">
        <v/>
      </c>
      <c r="L32726" s="14" t="str">
        <v/>
      </c>
      <c r="O32726" s="14" t="str">
        <v/>
      </c>
      <c r="P32726" s="14" t="str">
        <f ca="1"/>
        <v>Low Cap</v>
      </c>
    </row>
    <row r="32727" spans="11:16">
      <c r="K32727" s="14" t="str">
        <v/>
      </c>
      <c r="L32727" s="14" t="str">
        <v/>
      </c>
      <c r="O32727" s="14" t="str">
        <v/>
      </c>
      <c r="P32727" s="14" t="str">
        <f ca="1"/>
        <v>Low Cap</v>
      </c>
    </row>
    <row r="32728" spans="11:16">
      <c r="K32728" s="14" t="str">
        <v/>
      </c>
      <c r="L32728" s="14" t="str">
        <v/>
      </c>
      <c r="O32728" s="14" t="str">
        <v/>
      </c>
      <c r="P32728" s="14" t="str">
        <f ca="1"/>
        <v>Low Cap</v>
      </c>
    </row>
    <row r="32729" spans="11:16">
      <c r="K32729" s="14" t="str">
        <v/>
      </c>
      <c r="L32729" s="14" t="str">
        <v/>
      </c>
      <c r="O32729" s="14" t="str">
        <v/>
      </c>
      <c r="P32729" s="14" t="str">
        <f ca="1"/>
        <v>Low Cap</v>
      </c>
    </row>
    <row r="32730" spans="11:16">
      <c r="K32730" s="14" t="str">
        <v/>
      </c>
      <c r="L32730" s="14" t="str">
        <v/>
      </c>
      <c r="O32730" s="14" t="str">
        <v/>
      </c>
      <c r="P32730" s="14" t="str">
        <f ca="1"/>
        <v>Low Cap</v>
      </c>
    </row>
    <row r="32731" spans="11:16">
      <c r="K32731" s="14" t="str">
        <v/>
      </c>
      <c r="L32731" s="14" t="str">
        <v/>
      </c>
      <c r="O32731" s="14" t="str">
        <v/>
      </c>
      <c r="P32731" s="14" t="str">
        <f ca="1"/>
        <v>Low Cap</v>
      </c>
    </row>
    <row r="32732" spans="11:16">
      <c r="K32732" s="14" t="str">
        <v/>
      </c>
      <c r="L32732" s="14" t="str">
        <v/>
      </c>
      <c r="O32732" s="14" t="str">
        <v/>
      </c>
      <c r="P32732" s="14" t="str">
        <f ca="1"/>
        <v>Low Cap</v>
      </c>
    </row>
    <row r="32733" spans="11:16">
      <c r="K32733" s="14" t="str">
        <v/>
      </c>
      <c r="L32733" s="14" t="str">
        <v/>
      </c>
      <c r="O32733" s="14" t="str">
        <v/>
      </c>
      <c r="P32733" s="14" t="str">
        <f ca="1"/>
        <v>Low Cap</v>
      </c>
    </row>
    <row r="32734" spans="11:16">
      <c r="K32734" s="14" t="str">
        <v/>
      </c>
      <c r="L32734" s="14" t="str">
        <v/>
      </c>
      <c r="O32734" s="14" t="str">
        <v/>
      </c>
      <c r="P32734" s="14" t="str">
        <f ca="1"/>
        <v>Low Cap</v>
      </c>
    </row>
    <row r="32735" spans="11:16">
      <c r="K32735" s="14" t="str">
        <v/>
      </c>
      <c r="L32735" s="14" t="str">
        <v/>
      </c>
      <c r="O32735" s="14" t="str">
        <v/>
      </c>
      <c r="P32735" s="14" t="str">
        <f ca="1"/>
        <v>Low Cap</v>
      </c>
    </row>
    <row r="32736" spans="11:16">
      <c r="K32736" s="14" t="str">
        <v/>
      </c>
      <c r="L32736" s="14" t="str">
        <v/>
      </c>
      <c r="O32736" s="14" t="str">
        <v/>
      </c>
      <c r="P32736" s="14" t="str">
        <f ca="1"/>
        <v>Low Cap</v>
      </c>
    </row>
    <row r="32737" spans="11:16">
      <c r="K32737" s="14" t="str">
        <v/>
      </c>
      <c r="L32737" s="14" t="str">
        <v/>
      </c>
      <c r="O32737" s="14" t="str">
        <v/>
      </c>
      <c r="P32737" s="14" t="str">
        <f ca="1"/>
        <v>Low Cap</v>
      </c>
    </row>
    <row r="32738" spans="11:16">
      <c r="K32738" s="14" t="str">
        <v/>
      </c>
      <c r="L32738" s="14" t="str">
        <v/>
      </c>
      <c r="O32738" s="14" t="str">
        <v/>
      </c>
      <c r="P32738" s="14" t="str">
        <f ca="1"/>
        <v>Low Cap</v>
      </c>
    </row>
    <row r="32739" spans="11:16">
      <c r="K32739" s="14" t="str">
        <v/>
      </c>
      <c r="L32739" s="14" t="str">
        <v/>
      </c>
      <c r="O32739" s="14" t="str">
        <v/>
      </c>
      <c r="P32739" s="14" t="str">
        <f ca="1"/>
        <v>Low Cap</v>
      </c>
    </row>
    <row r="32740" spans="11:16">
      <c r="K32740" s="14" t="str">
        <v/>
      </c>
      <c r="L32740" s="14" t="str">
        <v/>
      </c>
      <c r="O32740" s="14" t="str">
        <v/>
      </c>
      <c r="P32740" s="14" t="str">
        <f ca="1"/>
        <v>Low Cap</v>
      </c>
    </row>
    <row r="32741" spans="11:16">
      <c r="K32741" s="14" t="str">
        <v/>
      </c>
      <c r="L32741" s="14" t="str">
        <v/>
      </c>
      <c r="O32741" s="14" t="str">
        <v/>
      </c>
      <c r="P32741" s="14" t="str">
        <f ca="1"/>
        <v>Low Cap</v>
      </c>
    </row>
    <row r="32742" spans="11:16">
      <c r="K32742" s="14" t="str">
        <v/>
      </c>
      <c r="L32742" s="14" t="str">
        <v/>
      </c>
      <c r="O32742" s="14" t="str">
        <v/>
      </c>
      <c r="P32742" s="14" t="str">
        <f ca="1"/>
        <v>Low Cap</v>
      </c>
    </row>
    <row r="32743" spans="11:16">
      <c r="K32743" s="14" t="str">
        <v/>
      </c>
      <c r="L32743" s="14" t="str">
        <v/>
      </c>
      <c r="O32743" s="14" t="str">
        <v/>
      </c>
      <c r="P32743" s="14" t="str">
        <f ca="1"/>
        <v>Low Cap</v>
      </c>
    </row>
    <row r="32744" spans="11:16">
      <c r="K32744" s="14" t="str">
        <v/>
      </c>
      <c r="L32744" s="14" t="str">
        <v/>
      </c>
      <c r="O32744" s="14" t="str">
        <v/>
      </c>
      <c r="P32744" s="14" t="str">
        <f ca="1"/>
        <v>Low Cap</v>
      </c>
    </row>
    <row r="32745" spans="11:16">
      <c r="K32745" s="14" t="str">
        <v/>
      </c>
      <c r="L32745" s="14" t="str">
        <v/>
      </c>
      <c r="O32745" s="14" t="str">
        <v/>
      </c>
      <c r="P32745" s="14" t="str">
        <f ca="1"/>
        <v>Low Cap</v>
      </c>
    </row>
    <row r="32746" spans="11:16">
      <c r="K32746" s="14" t="str">
        <v/>
      </c>
      <c r="L32746" s="14" t="str">
        <v/>
      </c>
      <c r="O32746" s="14" t="str">
        <v/>
      </c>
      <c r="P32746" s="14" t="str">
        <f ca="1"/>
        <v>Low Cap</v>
      </c>
    </row>
    <row r="32747" spans="11:16">
      <c r="K32747" s="14" t="str">
        <v/>
      </c>
      <c r="L32747" s="14" t="str">
        <v/>
      </c>
      <c r="O32747" s="14" t="str">
        <v/>
      </c>
      <c r="P32747" s="14" t="str">
        <f ca="1"/>
        <v>Low Cap</v>
      </c>
    </row>
    <row r="32748" spans="11:16">
      <c r="K32748" s="14" t="str">
        <v/>
      </c>
      <c r="L32748" s="14" t="str">
        <v/>
      </c>
      <c r="O32748" s="14" t="str">
        <v/>
      </c>
      <c r="P32748" s="14" t="str">
        <f ca="1"/>
        <v>Low Cap</v>
      </c>
    </row>
    <row r="32749" spans="11:16">
      <c r="K32749" s="14" t="str">
        <v/>
      </c>
      <c r="L32749" s="14" t="str">
        <v/>
      </c>
      <c r="O32749" s="14" t="str">
        <v/>
      </c>
      <c r="P32749" s="14" t="str">
        <f ca="1"/>
        <v>Low Cap</v>
      </c>
    </row>
    <row r="32750" spans="11:16">
      <c r="K32750" s="14" t="str">
        <v/>
      </c>
      <c r="L32750" s="14" t="str">
        <v/>
      </c>
      <c r="O32750" s="14" t="str">
        <v/>
      </c>
      <c r="P32750" s="14" t="str">
        <f ca="1"/>
        <v>Low Cap</v>
      </c>
    </row>
    <row r="32751" spans="11:16">
      <c r="K32751" s="14" t="str">
        <v/>
      </c>
      <c r="L32751" s="14" t="str">
        <v/>
      </c>
      <c r="O32751" s="14" t="str">
        <v/>
      </c>
      <c r="P32751" s="14" t="str">
        <f ca="1"/>
        <v>Low Cap</v>
      </c>
    </row>
    <row r="32752" spans="11:16">
      <c r="K32752" s="14" t="str">
        <v/>
      </c>
      <c r="L32752" s="14" t="str">
        <v/>
      </c>
      <c r="O32752" s="14" t="str">
        <v/>
      </c>
      <c r="P32752" s="14" t="str">
        <f ca="1"/>
        <v>Low Cap</v>
      </c>
    </row>
    <row r="32753" spans="11:16">
      <c r="K32753" s="14" t="str">
        <v/>
      </c>
      <c r="L32753" s="14" t="str">
        <v/>
      </c>
      <c r="O32753" s="14" t="str">
        <v/>
      </c>
      <c r="P32753" s="14" t="str">
        <f ca="1"/>
        <v>Low Cap</v>
      </c>
    </row>
    <row r="32754" spans="11:16">
      <c r="K32754" s="14" t="str">
        <v/>
      </c>
      <c r="L32754" s="14" t="str">
        <v/>
      </c>
      <c r="O32754" s="14" t="str">
        <v/>
      </c>
      <c r="P32754" s="14" t="str">
        <f ca="1"/>
        <v>Low Cap</v>
      </c>
    </row>
    <row r="32755" spans="11:16">
      <c r="K32755" s="14" t="str">
        <v/>
      </c>
      <c r="L32755" s="14" t="str">
        <v/>
      </c>
      <c r="O32755" s="14" t="str">
        <v/>
      </c>
      <c r="P32755" s="14" t="str">
        <f ca="1"/>
        <v>Low Cap</v>
      </c>
    </row>
    <row r="32756" spans="11:16">
      <c r="K32756" s="14" t="str">
        <v/>
      </c>
      <c r="L32756" s="14" t="str">
        <v/>
      </c>
      <c r="O32756" s="14" t="str">
        <v/>
      </c>
      <c r="P32756" s="14" t="str">
        <f ca="1"/>
        <v>Low Cap</v>
      </c>
    </row>
    <row r="32757" spans="11:16">
      <c r="K32757" s="14" t="str">
        <v/>
      </c>
      <c r="L32757" s="14" t="str">
        <v/>
      </c>
      <c r="O32757" s="14" t="str">
        <v/>
      </c>
      <c r="P32757" s="14" t="str">
        <f ca="1"/>
        <v>Low Cap</v>
      </c>
    </row>
    <row r="32758" spans="11:16">
      <c r="K32758" s="14" t="str">
        <v/>
      </c>
      <c r="L32758" s="14" t="str">
        <v/>
      </c>
      <c r="O32758" s="14" t="str">
        <v/>
      </c>
      <c r="P32758" s="14" t="str">
        <f ca="1"/>
        <v>Low Cap</v>
      </c>
    </row>
    <row r="32759" spans="11:16">
      <c r="K32759" s="14" t="str">
        <v/>
      </c>
      <c r="L32759" s="14" t="str">
        <v/>
      </c>
      <c r="O32759" s="14" t="str">
        <v/>
      </c>
      <c r="P32759" s="14" t="str">
        <f ca="1"/>
        <v>Low Cap</v>
      </c>
    </row>
    <row r="32760" spans="11:16">
      <c r="K32760" s="14" t="str">
        <v/>
      </c>
      <c r="L32760" s="14" t="str">
        <v/>
      </c>
      <c r="O32760" s="14" t="str">
        <v/>
      </c>
      <c r="P32760" s="14" t="str">
        <f ca="1"/>
        <v>Low Cap</v>
      </c>
    </row>
    <row r="32761" spans="11:16">
      <c r="K32761" s="14" t="str">
        <v/>
      </c>
      <c r="L32761" s="14" t="str">
        <v/>
      </c>
      <c r="O32761" s="14" t="str">
        <v/>
      </c>
      <c r="P32761" s="14" t="str">
        <f ca="1"/>
        <v>Low Cap</v>
      </c>
    </row>
    <row r="32762" spans="11:16">
      <c r="K32762" s="14" t="str">
        <v/>
      </c>
      <c r="L32762" s="14" t="str">
        <v/>
      </c>
      <c r="O32762" s="14" t="str">
        <v/>
      </c>
      <c r="P32762" s="14" t="str">
        <f ca="1"/>
        <v>Low Cap</v>
      </c>
    </row>
    <row r="32763" spans="11:16">
      <c r="K32763" s="14" t="str">
        <v/>
      </c>
      <c r="L32763" s="14" t="str">
        <v/>
      </c>
      <c r="O32763" s="14" t="str">
        <v/>
      </c>
      <c r="P32763" s="14" t="str">
        <f ca="1"/>
        <v>Low Cap</v>
      </c>
    </row>
    <row r="32764" spans="11:16">
      <c r="K32764" s="14" t="str">
        <v/>
      </c>
      <c r="L32764" s="14" t="str">
        <v/>
      </c>
      <c r="O32764" s="14" t="str">
        <v/>
      </c>
      <c r="P32764" s="14" t="str">
        <f ca="1"/>
        <v>Low Cap</v>
      </c>
    </row>
    <row r="32765" spans="11:16">
      <c r="K32765" s="14" t="str">
        <v/>
      </c>
      <c r="L32765" s="14" t="str">
        <v/>
      </c>
      <c r="O32765" s="14" t="str">
        <v/>
      </c>
      <c r="P32765" s="14" t="str">
        <f ca="1"/>
        <v>Low Cap</v>
      </c>
    </row>
    <row r="32766" spans="11:16">
      <c r="K32766" s="14" t="str">
        <v/>
      </c>
      <c r="L32766" s="14" t="str">
        <v/>
      </c>
      <c r="O32766" s="14" t="str">
        <v/>
      </c>
      <c r="P32766" s="14" t="str">
        <f ca="1"/>
        <v>Low Cap</v>
      </c>
    </row>
    <row r="32767" spans="11:16">
      <c r="K32767" s="14" t="str">
        <v/>
      </c>
      <c r="L32767" s="14" t="str">
        <v/>
      </c>
      <c r="O32767" s="14" t="str">
        <v/>
      </c>
      <c r="P32767" s="14" t="str">
        <f ca="1"/>
        <v>Low Cap</v>
      </c>
    </row>
    <row r="32768" spans="11:16">
      <c r="K32768" s="14" t="str">
        <v/>
      </c>
      <c r="L32768" s="14" t="str">
        <v/>
      </c>
      <c r="O32768" s="14" t="str">
        <v/>
      </c>
      <c r="P32768" s="14" t="str">
        <f ca="1"/>
        <v>Low Cap</v>
      </c>
    </row>
    <row r="32769" spans="11:16">
      <c r="K32769" s="14" t="str">
        <v/>
      </c>
      <c r="L32769" s="14" t="str">
        <v/>
      </c>
      <c r="O32769" s="14" t="str">
        <v/>
      </c>
      <c r="P32769" s="14" t="str">
        <f ca="1"/>
        <v>Low Cap</v>
      </c>
    </row>
    <row r="32770" spans="11:16">
      <c r="K32770" s="14" t="str">
        <v/>
      </c>
      <c r="L32770" s="14" t="str">
        <v/>
      </c>
      <c r="O32770" s="14" t="str">
        <v/>
      </c>
      <c r="P32770" s="14" t="str">
        <f ca="1"/>
        <v>Low Cap</v>
      </c>
    </row>
    <row r="32771" spans="11:16">
      <c r="K32771" s="14" t="str">
        <v/>
      </c>
      <c r="L32771" s="14" t="str">
        <v/>
      </c>
      <c r="O32771" s="14" t="str">
        <v/>
      </c>
      <c r="P32771" s="14" t="str">
        <f ca="1"/>
        <v>Low Cap</v>
      </c>
    </row>
    <row r="32772" spans="11:16">
      <c r="K32772" s="14" t="str">
        <v/>
      </c>
      <c r="L32772" s="14" t="str">
        <v/>
      </c>
      <c r="O32772" s="14" t="str">
        <v/>
      </c>
      <c r="P32772" s="14" t="str">
        <f ca="1"/>
        <v>Low Cap</v>
      </c>
    </row>
    <row r="32773" spans="11:16">
      <c r="K32773" s="14" t="str">
        <v/>
      </c>
      <c r="L32773" s="14" t="str">
        <v/>
      </c>
      <c r="O32773" s="14" t="str">
        <v/>
      </c>
      <c r="P32773" s="14" t="str">
        <f ca="1"/>
        <v>Low Cap</v>
      </c>
    </row>
    <row r="32774" spans="11:16">
      <c r="K32774" s="14" t="str">
        <v/>
      </c>
      <c r="L32774" s="14" t="str">
        <v/>
      </c>
      <c r="O32774" s="14" t="str">
        <v/>
      </c>
      <c r="P32774" s="14" t="str">
        <f ca="1"/>
        <v>Low Cap</v>
      </c>
    </row>
    <row r="32775" spans="11:16">
      <c r="K32775" s="14" t="str">
        <v/>
      </c>
      <c r="L32775" s="14" t="str">
        <v/>
      </c>
      <c r="O32775" s="14" t="str">
        <v/>
      </c>
      <c r="P32775" s="14" t="str">
        <f ca="1"/>
        <v>Low Cap</v>
      </c>
    </row>
    <row r="32776" spans="11:16">
      <c r="K32776" s="14" t="str">
        <v/>
      </c>
      <c r="L32776" s="14" t="str">
        <v/>
      </c>
      <c r="O32776" s="14" t="str">
        <v/>
      </c>
      <c r="P32776" s="14" t="str">
        <f ca="1"/>
        <v>Low Cap</v>
      </c>
    </row>
    <row r="32777" spans="11:16">
      <c r="K32777" s="14" t="str">
        <v/>
      </c>
      <c r="L32777" s="14" t="str">
        <v/>
      </c>
      <c r="O32777" s="14" t="str">
        <v/>
      </c>
      <c r="P32777" s="14" t="str">
        <f ca="1"/>
        <v>Low Cap</v>
      </c>
    </row>
    <row r="32778" spans="11:16">
      <c r="K32778" s="14" t="str">
        <v/>
      </c>
      <c r="L32778" s="14" t="str">
        <v/>
      </c>
      <c r="O32778" s="14" t="str">
        <v/>
      </c>
      <c r="P32778" s="14" t="str">
        <f ca="1"/>
        <v>Low Cap</v>
      </c>
    </row>
    <row r="32779" spans="11:16">
      <c r="K32779" s="14" t="str">
        <v/>
      </c>
      <c r="L32779" s="14" t="str">
        <v/>
      </c>
      <c r="O32779" s="14" t="str">
        <v/>
      </c>
      <c r="P32779" s="14" t="str">
        <f ca="1"/>
        <v>Low Cap</v>
      </c>
    </row>
    <row r="32780" spans="11:16">
      <c r="K32780" s="14" t="str">
        <v/>
      </c>
      <c r="L32780" s="14" t="str">
        <v/>
      </c>
      <c r="O32780" s="14" t="str">
        <v/>
      </c>
      <c r="P32780" s="14" t="str">
        <f ca="1"/>
        <v>Low Cap</v>
      </c>
    </row>
    <row r="32781" spans="11:16">
      <c r="K32781" s="14" t="str">
        <v/>
      </c>
      <c r="L32781" s="14" t="str">
        <v/>
      </c>
      <c r="O32781" s="14" t="str">
        <v/>
      </c>
      <c r="P32781" s="14" t="str">
        <f ca="1"/>
        <v>Low Cap</v>
      </c>
    </row>
    <row r="32782" spans="11:16">
      <c r="K32782" s="14" t="str">
        <v/>
      </c>
      <c r="L32782" s="14" t="str">
        <v/>
      </c>
      <c r="O32782" s="14" t="str">
        <v/>
      </c>
      <c r="P32782" s="14" t="str">
        <f ca="1"/>
        <v>Low Cap</v>
      </c>
    </row>
    <row r="32783" spans="11:16">
      <c r="K32783" s="14" t="str">
        <v/>
      </c>
      <c r="L32783" s="14" t="str">
        <v/>
      </c>
      <c r="O32783" s="14" t="str">
        <v/>
      </c>
      <c r="P32783" s="14" t="str">
        <f ca="1"/>
        <v>Low Cap</v>
      </c>
    </row>
    <row r="32784" spans="11:16">
      <c r="K32784" s="14" t="str">
        <v/>
      </c>
      <c r="L32784" s="14" t="str">
        <v/>
      </c>
      <c r="O32784" s="14" t="str">
        <v/>
      </c>
      <c r="P32784" s="14" t="str">
        <f ca="1"/>
        <v>Low Cap</v>
      </c>
    </row>
    <row r="32785" spans="11:16">
      <c r="K32785" s="14" t="str">
        <v/>
      </c>
      <c r="L32785" s="14" t="str">
        <v/>
      </c>
      <c r="O32785" s="14" t="str">
        <v/>
      </c>
      <c r="P32785" s="14" t="str">
        <f ca="1"/>
        <v>Low Cap</v>
      </c>
    </row>
    <row r="32786" spans="11:16">
      <c r="K32786" s="14" t="str">
        <v/>
      </c>
      <c r="L32786" s="14" t="str">
        <v/>
      </c>
      <c r="O32786" s="14" t="str">
        <v/>
      </c>
      <c r="P32786" s="14" t="str">
        <f ca="1"/>
        <v>Low Cap</v>
      </c>
    </row>
    <row r="32787" spans="11:16">
      <c r="K32787" s="14" t="str">
        <v/>
      </c>
      <c r="L32787" s="14" t="str">
        <v/>
      </c>
      <c r="O32787" s="14" t="str">
        <v/>
      </c>
      <c r="P32787" s="14" t="str">
        <f ca="1"/>
        <v>Low Cap</v>
      </c>
    </row>
    <row r="32788" spans="11:16">
      <c r="K32788" s="14" t="str">
        <v/>
      </c>
      <c r="L32788" s="14" t="str">
        <v/>
      </c>
      <c r="O32788" s="14" t="str">
        <v/>
      </c>
      <c r="P32788" s="14" t="str">
        <f ca="1"/>
        <v>Low Cap</v>
      </c>
    </row>
    <row r="32789" spans="11:16">
      <c r="K32789" s="14" t="str">
        <v/>
      </c>
      <c r="L32789" s="14" t="str">
        <v/>
      </c>
      <c r="O32789" s="14" t="str">
        <v/>
      </c>
      <c r="P32789" s="14" t="str">
        <f ca="1"/>
        <v>Low Cap</v>
      </c>
    </row>
    <row r="32790" spans="11:16">
      <c r="K32790" s="14" t="str">
        <v/>
      </c>
      <c r="L32790" s="14" t="str">
        <v/>
      </c>
      <c r="O32790" s="14" t="str">
        <v/>
      </c>
      <c r="P32790" s="14" t="str">
        <f ca="1"/>
        <v>Low Cap</v>
      </c>
    </row>
    <row r="32791" spans="11:16">
      <c r="K32791" s="14" t="str">
        <v/>
      </c>
      <c r="L32791" s="14" t="str">
        <v/>
      </c>
      <c r="O32791" s="14" t="str">
        <v/>
      </c>
      <c r="P32791" s="14" t="str">
        <f ca="1"/>
        <v>Low Cap</v>
      </c>
    </row>
    <row r="32792" spans="11:16">
      <c r="K32792" s="14" t="str">
        <v/>
      </c>
      <c r="L32792" s="14" t="str">
        <v/>
      </c>
      <c r="O32792" s="14" t="str">
        <v/>
      </c>
      <c r="P32792" s="14" t="str">
        <f ca="1"/>
        <v>Low Cap</v>
      </c>
    </row>
    <row r="32793" spans="11:16">
      <c r="K32793" s="14" t="str">
        <v/>
      </c>
      <c r="L32793" s="14" t="str">
        <v/>
      </c>
      <c r="O32793" s="14" t="str">
        <v/>
      </c>
      <c r="P32793" s="14" t="str">
        <f ca="1"/>
        <v>Low Cap</v>
      </c>
    </row>
    <row r="32794" spans="11:16">
      <c r="K32794" s="14" t="str">
        <v/>
      </c>
      <c r="L32794" s="14" t="str">
        <v/>
      </c>
      <c r="O32794" s="14" t="str">
        <v/>
      </c>
      <c r="P32794" s="14" t="str">
        <f ca="1"/>
        <v>Low Cap</v>
      </c>
    </row>
    <row r="32795" spans="11:16">
      <c r="K32795" s="14" t="str">
        <v/>
      </c>
      <c r="L32795" s="14" t="str">
        <v/>
      </c>
      <c r="O32795" s="14" t="str">
        <v/>
      </c>
      <c r="P32795" s="14" t="str">
        <f ca="1"/>
        <v>Low Cap</v>
      </c>
    </row>
    <row r="32796" spans="11:16">
      <c r="K32796" s="14" t="str">
        <v/>
      </c>
      <c r="L32796" s="14" t="str">
        <v/>
      </c>
      <c r="O32796" s="14" t="str">
        <v/>
      </c>
      <c r="P32796" s="14" t="str">
        <f ca="1"/>
        <v>Low Cap</v>
      </c>
    </row>
    <row r="32797" spans="11:16">
      <c r="K32797" s="14" t="str">
        <v/>
      </c>
      <c r="L32797" s="14" t="str">
        <v/>
      </c>
      <c r="O32797" s="14" t="str">
        <v/>
      </c>
      <c r="P32797" s="14" t="str">
        <f ca="1"/>
        <v>Low Cap</v>
      </c>
    </row>
    <row r="32798" spans="11:16">
      <c r="K32798" s="14" t="str">
        <v/>
      </c>
      <c r="L32798" s="14" t="str">
        <v/>
      </c>
      <c r="O32798" s="14" t="str">
        <v/>
      </c>
      <c r="P32798" s="14" t="str">
        <f ca="1"/>
        <v>Low Cap</v>
      </c>
    </row>
    <row r="32799" spans="11:16">
      <c r="K32799" s="14" t="str">
        <v/>
      </c>
      <c r="L32799" s="14" t="str">
        <v/>
      </c>
      <c r="O32799" s="14" t="str">
        <v/>
      </c>
      <c r="P32799" s="14" t="str">
        <f ca="1"/>
        <v>Low Cap</v>
      </c>
    </row>
    <row r="32800" spans="11:16">
      <c r="K32800" s="14" t="str">
        <v/>
      </c>
      <c r="L32800" s="14" t="str">
        <v/>
      </c>
      <c r="O32800" s="14" t="str">
        <v/>
      </c>
      <c r="P32800" s="14" t="str">
        <f ca="1"/>
        <v>Low Cap</v>
      </c>
    </row>
    <row r="32801" spans="11:16">
      <c r="K32801" s="14" t="str">
        <v/>
      </c>
      <c r="L32801" s="14" t="str">
        <v/>
      </c>
      <c r="O32801" s="14" t="str">
        <v/>
      </c>
      <c r="P32801" s="14" t="str">
        <f ca="1"/>
        <v>Low Cap</v>
      </c>
    </row>
    <row r="32802" spans="11:16">
      <c r="K32802" s="14" t="str">
        <v/>
      </c>
      <c r="L32802" s="14" t="str">
        <v/>
      </c>
      <c r="O32802" s="14" t="str">
        <v/>
      </c>
      <c r="P32802" s="14" t="str">
        <f ca="1"/>
        <v>Low Cap</v>
      </c>
    </row>
    <row r="32803" spans="11:16">
      <c r="K32803" s="14" t="str">
        <v/>
      </c>
      <c r="L32803" s="14" t="str">
        <v/>
      </c>
      <c r="O32803" s="14" t="str">
        <v/>
      </c>
      <c r="P32803" s="14" t="str">
        <f ca="1"/>
        <v>Low Cap</v>
      </c>
    </row>
    <row r="32804" spans="11:16">
      <c r="K32804" s="14" t="str">
        <v/>
      </c>
      <c r="L32804" s="14" t="str">
        <v/>
      </c>
      <c r="O32804" s="14" t="str">
        <v/>
      </c>
      <c r="P32804" s="14" t="str">
        <f ca="1"/>
        <v>Low Cap</v>
      </c>
    </row>
    <row r="32805" spans="11:16">
      <c r="K32805" s="14" t="str">
        <v/>
      </c>
      <c r="L32805" s="14" t="str">
        <v/>
      </c>
      <c r="O32805" s="14" t="str">
        <v/>
      </c>
      <c r="P32805" s="14" t="str">
        <f ca="1"/>
        <v>Low Cap</v>
      </c>
    </row>
    <row r="32806" spans="11:16">
      <c r="K32806" s="14" t="str">
        <v/>
      </c>
      <c r="L32806" s="14" t="str">
        <v/>
      </c>
      <c r="O32806" s="14" t="str">
        <v/>
      </c>
      <c r="P32806" s="14" t="str">
        <f ca="1"/>
        <v>Low Cap</v>
      </c>
    </row>
    <row r="32807" spans="11:16">
      <c r="K32807" s="14" t="str">
        <v/>
      </c>
      <c r="L32807" s="14" t="str">
        <v/>
      </c>
      <c r="O32807" s="14" t="str">
        <v/>
      </c>
      <c r="P32807" s="14" t="str">
        <f ca="1"/>
        <v>Low Cap</v>
      </c>
    </row>
    <row r="32808" spans="11:16">
      <c r="K32808" s="14" t="str">
        <v/>
      </c>
      <c r="L32808" s="14" t="str">
        <v/>
      </c>
      <c r="O32808" s="14" t="str">
        <v/>
      </c>
      <c r="P32808" s="14" t="str">
        <f ca="1"/>
        <v>Low Cap</v>
      </c>
    </row>
    <row r="32809" spans="11:16">
      <c r="K32809" s="14" t="str">
        <v/>
      </c>
      <c r="L32809" s="14" t="str">
        <v/>
      </c>
      <c r="O32809" s="14" t="str">
        <v/>
      </c>
      <c r="P32809" s="14" t="str">
        <f ca="1"/>
        <v>Low Cap</v>
      </c>
    </row>
    <row r="32810" spans="11:16">
      <c r="K32810" s="14" t="str">
        <v/>
      </c>
      <c r="L32810" s="14" t="str">
        <v/>
      </c>
      <c r="O32810" s="14" t="str">
        <v/>
      </c>
      <c r="P32810" s="14" t="str">
        <f ca="1"/>
        <v>Low Cap</v>
      </c>
    </row>
    <row r="32811" spans="11:16">
      <c r="K32811" s="14" t="str">
        <v/>
      </c>
      <c r="L32811" s="14" t="str">
        <v/>
      </c>
      <c r="O32811" s="14" t="str">
        <v/>
      </c>
      <c r="P32811" s="14" t="str">
        <f ca="1"/>
        <v>Low Cap</v>
      </c>
    </row>
    <row r="32812" spans="11:16">
      <c r="K32812" s="14" t="str">
        <v/>
      </c>
      <c r="L32812" s="14" t="str">
        <v/>
      </c>
      <c r="O32812" s="14" t="str">
        <v/>
      </c>
      <c r="P32812" s="14" t="str">
        <f ca="1"/>
        <v>Low Cap</v>
      </c>
    </row>
    <row r="32813" spans="11:16">
      <c r="K32813" s="14" t="str">
        <v/>
      </c>
      <c r="L32813" s="14" t="str">
        <v/>
      </c>
      <c r="O32813" s="14" t="str">
        <v/>
      </c>
      <c r="P32813" s="14" t="str">
        <f ca="1"/>
        <v>Low Cap</v>
      </c>
    </row>
    <row r="32814" spans="11:16">
      <c r="K32814" s="14" t="str">
        <v/>
      </c>
      <c r="L32814" s="14" t="str">
        <v/>
      </c>
      <c r="O32814" s="14" t="str">
        <v/>
      </c>
      <c r="P32814" s="14" t="str">
        <f ca="1"/>
        <v>Low Cap</v>
      </c>
    </row>
    <row r="32815" spans="11:16">
      <c r="K32815" s="14" t="str">
        <v/>
      </c>
      <c r="L32815" s="14" t="str">
        <v/>
      </c>
      <c r="O32815" s="14" t="str">
        <v/>
      </c>
      <c r="P32815" s="14" t="str">
        <f ca="1"/>
        <v>Low Cap</v>
      </c>
    </row>
    <row r="32816" spans="11:16">
      <c r="K32816" s="14" t="str">
        <v/>
      </c>
      <c r="L32816" s="14" t="str">
        <v/>
      </c>
      <c r="O32816" s="14" t="str">
        <v/>
      </c>
      <c r="P32816" s="14" t="str">
        <f ca="1"/>
        <v>Low Cap</v>
      </c>
    </row>
    <row r="32817" spans="11:16">
      <c r="K32817" s="14" t="str">
        <v/>
      </c>
      <c r="L32817" s="14" t="str">
        <v/>
      </c>
      <c r="O32817" s="14" t="str">
        <v/>
      </c>
      <c r="P32817" s="14" t="str">
        <f ca="1"/>
        <v>Low Cap</v>
      </c>
    </row>
    <row r="32818" spans="11:16">
      <c r="K32818" s="14" t="str">
        <v/>
      </c>
      <c r="L32818" s="14" t="str">
        <v/>
      </c>
      <c r="O32818" s="14" t="str">
        <v/>
      </c>
      <c r="P32818" s="14" t="str">
        <f ca="1"/>
        <v>Low Cap</v>
      </c>
    </row>
    <row r="32819" spans="11:16">
      <c r="K32819" s="14" t="str">
        <v/>
      </c>
      <c r="L32819" s="14" t="str">
        <v/>
      </c>
      <c r="O32819" s="14" t="str">
        <v/>
      </c>
      <c r="P32819" s="14" t="str">
        <f ca="1"/>
        <v>Low Cap</v>
      </c>
    </row>
    <row r="32820" spans="11:16">
      <c r="K32820" s="14" t="str">
        <v/>
      </c>
      <c r="L32820" s="14" t="str">
        <v/>
      </c>
      <c r="O32820" s="14" t="str">
        <v/>
      </c>
      <c r="P32820" s="14" t="str">
        <f ca="1"/>
        <v>Low Cap</v>
      </c>
    </row>
    <row r="32821" spans="11:16">
      <c r="K32821" s="14" t="str">
        <v/>
      </c>
      <c r="L32821" s="14" t="str">
        <v/>
      </c>
      <c r="O32821" s="14" t="str">
        <v/>
      </c>
      <c r="P32821" s="14" t="str">
        <f ca="1"/>
        <v>Low Cap</v>
      </c>
    </row>
    <row r="32822" spans="11:16">
      <c r="K32822" s="14" t="str">
        <v/>
      </c>
      <c r="L32822" s="14" t="str">
        <v/>
      </c>
      <c r="O32822" s="14" t="str">
        <v/>
      </c>
      <c r="P32822" s="14" t="str">
        <f ca="1"/>
        <v>Low Cap</v>
      </c>
    </row>
    <row r="32823" spans="11:16">
      <c r="K32823" s="14" t="str">
        <v/>
      </c>
      <c r="L32823" s="14" t="str">
        <v/>
      </c>
      <c r="O32823" s="14" t="str">
        <v/>
      </c>
      <c r="P32823" s="14" t="str">
        <f ca="1"/>
        <v>Low Cap</v>
      </c>
    </row>
    <row r="32824" spans="11:16">
      <c r="K32824" s="14" t="str">
        <v/>
      </c>
      <c r="L32824" s="14" t="str">
        <v/>
      </c>
      <c r="O32824" s="14" t="str">
        <v/>
      </c>
      <c r="P32824" s="14" t="str">
        <f ca="1"/>
        <v>Low Cap</v>
      </c>
    </row>
    <row r="32825" spans="11:16">
      <c r="K32825" s="14" t="str">
        <v/>
      </c>
      <c r="L32825" s="14" t="str">
        <v/>
      </c>
      <c r="O32825" s="14" t="str">
        <v/>
      </c>
      <c r="P32825" s="14" t="str">
        <f ca="1"/>
        <v>Low Cap</v>
      </c>
    </row>
    <row r="32826" spans="11:16">
      <c r="K32826" s="14" t="str">
        <v/>
      </c>
      <c r="L32826" s="14" t="str">
        <v/>
      </c>
      <c r="O32826" s="14" t="str">
        <v/>
      </c>
      <c r="P32826" s="14" t="str">
        <f ca="1"/>
        <v>Low Cap</v>
      </c>
    </row>
    <row r="32827" spans="11:16">
      <c r="K32827" s="14" t="str">
        <v/>
      </c>
      <c r="L32827" s="14" t="str">
        <v/>
      </c>
      <c r="O32827" s="14" t="str">
        <v/>
      </c>
      <c r="P32827" s="14" t="str">
        <f ca="1"/>
        <v>Low Cap</v>
      </c>
    </row>
    <row r="32828" spans="11:16">
      <c r="K32828" s="14" t="str">
        <v/>
      </c>
      <c r="L32828" s="14" t="str">
        <v/>
      </c>
      <c r="O32828" s="14" t="str">
        <v/>
      </c>
      <c r="P32828" s="14" t="str">
        <f ca="1"/>
        <v>Low Cap</v>
      </c>
    </row>
    <row r="32829" spans="11:16">
      <c r="K32829" s="14" t="str">
        <v/>
      </c>
      <c r="L32829" s="14" t="str">
        <v/>
      </c>
      <c r="O32829" s="14" t="str">
        <v/>
      </c>
      <c r="P32829" s="14" t="str">
        <f ca="1"/>
        <v>Low Cap</v>
      </c>
    </row>
    <row r="32830" spans="11:16">
      <c r="K32830" s="14" t="str">
        <v/>
      </c>
      <c r="L32830" s="14" t="str">
        <v/>
      </c>
      <c r="O32830" s="14" t="str">
        <v/>
      </c>
      <c r="P32830" s="14" t="str">
        <f ca="1"/>
        <v>Low Cap</v>
      </c>
    </row>
    <row r="32831" spans="11:16">
      <c r="K32831" s="14" t="str">
        <v/>
      </c>
      <c r="L32831" s="14" t="str">
        <v/>
      </c>
      <c r="O32831" s="14" t="str">
        <v/>
      </c>
      <c r="P32831" s="14" t="str">
        <f ca="1"/>
        <v>Low Cap</v>
      </c>
    </row>
    <row r="32832" spans="11:16">
      <c r="K32832" s="14" t="str">
        <v/>
      </c>
      <c r="L32832" s="14" t="str">
        <v/>
      </c>
      <c r="O32832" s="14" t="str">
        <v/>
      </c>
      <c r="P32832" s="14" t="str">
        <f ca="1"/>
        <v>Low Cap</v>
      </c>
    </row>
    <row r="32833" spans="11:16">
      <c r="K32833" s="14" t="str">
        <v/>
      </c>
      <c r="L32833" s="14" t="str">
        <v/>
      </c>
      <c r="O32833" s="14" t="str">
        <v/>
      </c>
      <c r="P32833" s="14" t="str">
        <f ca="1"/>
        <v>Low Cap</v>
      </c>
    </row>
    <row r="32834" spans="11:16">
      <c r="K32834" s="14" t="str">
        <v/>
      </c>
      <c r="L32834" s="14" t="str">
        <v/>
      </c>
      <c r="O32834" s="14" t="str">
        <v/>
      </c>
      <c r="P32834" s="14" t="str">
        <f ca="1"/>
        <v>Low Cap</v>
      </c>
    </row>
    <row r="32835" spans="11:16">
      <c r="K32835" s="14" t="str">
        <v/>
      </c>
      <c r="L32835" s="14" t="str">
        <v/>
      </c>
      <c r="O32835" s="14" t="str">
        <v/>
      </c>
      <c r="P32835" s="14" t="str">
        <f ca="1"/>
        <v>Low Cap</v>
      </c>
    </row>
    <row r="32836" spans="11:16">
      <c r="K32836" s="14" t="str">
        <v/>
      </c>
      <c r="L32836" s="14" t="str">
        <v/>
      </c>
      <c r="O32836" s="14" t="str">
        <v/>
      </c>
      <c r="P32836" s="14" t="str">
        <f ca="1"/>
        <v>Low Cap</v>
      </c>
    </row>
    <row r="32837" spans="11:16">
      <c r="K32837" s="14" t="str">
        <v/>
      </c>
      <c r="L32837" s="14" t="str">
        <v/>
      </c>
      <c r="O32837" s="14" t="str">
        <v/>
      </c>
      <c r="P32837" s="14" t="str">
        <f ca="1"/>
        <v>Low Cap</v>
      </c>
    </row>
    <row r="32838" spans="11:16">
      <c r="K32838" s="14" t="str">
        <v/>
      </c>
      <c r="L32838" s="14" t="str">
        <v/>
      </c>
      <c r="O32838" s="14" t="str">
        <v/>
      </c>
      <c r="P32838" s="14" t="str">
        <f ca="1"/>
        <v>Low Cap</v>
      </c>
    </row>
    <row r="32839" spans="11:16">
      <c r="K32839" s="14" t="str">
        <v/>
      </c>
      <c r="L32839" s="14" t="str">
        <v/>
      </c>
      <c r="O32839" s="14" t="str">
        <v/>
      </c>
      <c r="P32839" s="14" t="str">
        <f ca="1"/>
        <v>Low Cap</v>
      </c>
    </row>
    <row r="32840" spans="11:16">
      <c r="K32840" s="14" t="str">
        <v/>
      </c>
      <c r="L32840" s="14" t="str">
        <v/>
      </c>
      <c r="O32840" s="14" t="str">
        <v/>
      </c>
      <c r="P32840" s="14" t="str">
        <f ca="1"/>
        <v>Low Cap</v>
      </c>
    </row>
    <row r="32841" spans="11:16">
      <c r="K32841" s="14" t="str">
        <v/>
      </c>
      <c r="L32841" s="14" t="str">
        <v/>
      </c>
      <c r="O32841" s="14" t="str">
        <v/>
      </c>
      <c r="P32841" s="14" t="str">
        <f ca="1"/>
        <v>Low Cap</v>
      </c>
    </row>
    <row r="32842" spans="11:16">
      <c r="K32842" s="14" t="str">
        <v/>
      </c>
      <c r="L32842" s="14" t="str">
        <v/>
      </c>
      <c r="O32842" s="14" t="str">
        <v/>
      </c>
      <c r="P32842" s="14" t="str">
        <f ca="1"/>
        <v>Low Cap</v>
      </c>
    </row>
    <row r="32843" spans="11:16">
      <c r="K32843" s="14" t="str">
        <v/>
      </c>
      <c r="L32843" s="14" t="str">
        <v/>
      </c>
      <c r="O32843" s="14" t="str">
        <v/>
      </c>
      <c r="P32843" s="14" t="str">
        <f ca="1"/>
        <v>Low Cap</v>
      </c>
    </row>
    <row r="32844" spans="11:16">
      <c r="K32844" s="14" t="str">
        <v/>
      </c>
      <c r="L32844" s="14" t="str">
        <v/>
      </c>
      <c r="O32844" s="14" t="str">
        <v/>
      </c>
      <c r="P32844" s="14" t="str">
        <f ca="1"/>
        <v>Low Cap</v>
      </c>
    </row>
    <row r="32845" spans="11:16">
      <c r="K32845" s="14" t="str">
        <v/>
      </c>
      <c r="L32845" s="14" t="str">
        <v/>
      </c>
      <c r="O32845" s="14" t="str">
        <v/>
      </c>
      <c r="P32845" s="14" t="str">
        <f ca="1"/>
        <v>Low Cap</v>
      </c>
    </row>
    <row r="32846" spans="11:16">
      <c r="K32846" s="14" t="str">
        <v/>
      </c>
      <c r="L32846" s="14" t="str">
        <v/>
      </c>
      <c r="O32846" s="14" t="str">
        <v/>
      </c>
      <c r="P32846" s="14" t="str">
        <f ca="1"/>
        <v>Low Cap</v>
      </c>
    </row>
    <row r="32847" spans="11:16">
      <c r="K32847" s="14" t="str">
        <v/>
      </c>
      <c r="L32847" s="14" t="str">
        <v/>
      </c>
      <c r="O32847" s="14" t="str">
        <v/>
      </c>
      <c r="P32847" s="14" t="str">
        <f ca="1"/>
        <v>Low Cap</v>
      </c>
    </row>
    <row r="32848" spans="11:16">
      <c r="K32848" s="14" t="str">
        <v/>
      </c>
      <c r="L32848" s="14" t="str">
        <v/>
      </c>
      <c r="O32848" s="14" t="str">
        <v/>
      </c>
      <c r="P32848" s="14" t="str">
        <f ca="1"/>
        <v>Low Cap</v>
      </c>
    </row>
    <row r="32849" spans="11:16">
      <c r="K32849" s="14" t="str">
        <v/>
      </c>
      <c r="L32849" s="14" t="str">
        <v/>
      </c>
      <c r="O32849" s="14" t="str">
        <v/>
      </c>
      <c r="P32849" s="14" t="str">
        <f ca="1"/>
        <v>Low Cap</v>
      </c>
    </row>
    <row r="32850" spans="11:16">
      <c r="K32850" s="14" t="str">
        <v/>
      </c>
      <c r="L32850" s="14" t="str">
        <v/>
      </c>
      <c r="O32850" s="14" t="str">
        <v/>
      </c>
      <c r="P32850" s="14" t="str">
        <f ca="1"/>
        <v>Low Cap</v>
      </c>
    </row>
    <row r="32851" spans="11:16">
      <c r="K32851" s="14" t="str">
        <v/>
      </c>
      <c r="L32851" s="14" t="str">
        <v/>
      </c>
      <c r="O32851" s="14" t="str">
        <v/>
      </c>
      <c r="P32851" s="14" t="str">
        <f ca="1"/>
        <v>Low Cap</v>
      </c>
    </row>
    <row r="32852" spans="11:16">
      <c r="K32852" s="14" t="str">
        <v/>
      </c>
      <c r="L32852" s="14" t="str">
        <v/>
      </c>
      <c r="O32852" s="14" t="str">
        <v/>
      </c>
      <c r="P32852" s="14" t="str">
        <f ca="1"/>
        <v>Low Cap</v>
      </c>
    </row>
    <row r="32853" spans="11:16">
      <c r="K32853" s="14" t="str">
        <v/>
      </c>
      <c r="L32853" s="14" t="str">
        <v/>
      </c>
      <c r="O32853" s="14" t="str">
        <v/>
      </c>
      <c r="P32853" s="14" t="str">
        <f ca="1"/>
        <v>Low Cap</v>
      </c>
    </row>
    <row r="32854" spans="11:16">
      <c r="K32854" s="14" t="str">
        <v/>
      </c>
      <c r="L32854" s="14" t="str">
        <v/>
      </c>
      <c r="O32854" s="14" t="str">
        <v/>
      </c>
      <c r="P32854" s="14" t="str">
        <f ca="1"/>
        <v>Low Cap</v>
      </c>
    </row>
    <row r="32855" spans="11:16">
      <c r="K32855" s="14" t="str">
        <v/>
      </c>
      <c r="L32855" s="14" t="str">
        <v/>
      </c>
      <c r="O32855" s="14" t="str">
        <v/>
      </c>
      <c r="P32855" s="14" t="str">
        <f ca="1"/>
        <v>Low Cap</v>
      </c>
    </row>
    <row r="32856" spans="11:16">
      <c r="K32856" s="14" t="str">
        <v/>
      </c>
      <c r="L32856" s="14" t="str">
        <v/>
      </c>
      <c r="O32856" s="14" t="str">
        <v/>
      </c>
      <c r="P32856" s="14" t="str">
        <f ca="1"/>
        <v>Low Cap</v>
      </c>
    </row>
    <row r="32857" spans="11:16">
      <c r="K32857" s="14" t="str">
        <v/>
      </c>
      <c r="L32857" s="14" t="str">
        <v/>
      </c>
      <c r="O32857" s="14" t="str">
        <v/>
      </c>
      <c r="P32857" s="14" t="str">
        <f ca="1"/>
        <v>Low Cap</v>
      </c>
    </row>
    <row r="32858" spans="11:16">
      <c r="K32858" s="14" t="str">
        <v/>
      </c>
      <c r="L32858" s="14" t="str">
        <v/>
      </c>
      <c r="O32858" s="14" t="str">
        <v/>
      </c>
      <c r="P32858" s="14" t="str">
        <f ca="1"/>
        <v>Low Cap</v>
      </c>
    </row>
    <row r="32859" spans="11:16">
      <c r="K32859" s="14" t="str">
        <v/>
      </c>
      <c r="L32859" s="14" t="str">
        <v/>
      </c>
      <c r="O32859" s="14" t="str">
        <v/>
      </c>
      <c r="P32859" s="14" t="str">
        <f ca="1"/>
        <v>Low Cap</v>
      </c>
    </row>
    <row r="32860" spans="11:16">
      <c r="K32860" s="14" t="str">
        <v/>
      </c>
      <c r="L32860" s="14" t="str">
        <v/>
      </c>
      <c r="O32860" s="14" t="str">
        <v/>
      </c>
      <c r="P32860" s="14" t="str">
        <f ca="1"/>
        <v>Low Cap</v>
      </c>
    </row>
    <row r="32861" spans="11:16">
      <c r="K32861" s="14" t="str">
        <v/>
      </c>
      <c r="L32861" s="14" t="str">
        <v/>
      </c>
      <c r="O32861" s="14" t="str">
        <v/>
      </c>
      <c r="P32861" s="14" t="str">
        <f ca="1"/>
        <v>Low Cap</v>
      </c>
    </row>
    <row r="32862" spans="11:16">
      <c r="K32862" s="14" t="str">
        <v/>
      </c>
      <c r="L32862" s="14" t="str">
        <v/>
      </c>
      <c r="O32862" s="14" t="str">
        <v/>
      </c>
      <c r="P32862" s="14" t="str">
        <f ca="1"/>
        <v>Low Cap</v>
      </c>
    </row>
    <row r="32863" spans="11:16">
      <c r="K32863" s="14" t="str">
        <v/>
      </c>
      <c r="L32863" s="14" t="str">
        <v/>
      </c>
      <c r="O32863" s="14" t="str">
        <v/>
      </c>
      <c r="P32863" s="14" t="str">
        <f ca="1"/>
        <v>Low Cap</v>
      </c>
    </row>
    <row r="32864" spans="11:16">
      <c r="K32864" s="14" t="str">
        <v/>
      </c>
      <c r="L32864" s="14" t="str">
        <v/>
      </c>
      <c r="O32864" s="14" t="str">
        <v/>
      </c>
      <c r="P32864" s="14" t="str">
        <f ca="1"/>
        <v>Low Cap</v>
      </c>
    </row>
    <row r="32865" spans="11:16">
      <c r="K32865" s="14" t="str">
        <v/>
      </c>
      <c r="L32865" s="14" t="str">
        <v/>
      </c>
      <c r="O32865" s="14" t="str">
        <v/>
      </c>
      <c r="P32865" s="14" t="str">
        <f ca="1"/>
        <v>Low Cap</v>
      </c>
    </row>
    <row r="32866" spans="11:16">
      <c r="K32866" s="14" t="str">
        <v/>
      </c>
      <c r="L32866" s="14" t="str">
        <v/>
      </c>
      <c r="O32866" s="14" t="str">
        <v/>
      </c>
      <c r="P32866" s="14" t="str">
        <f ca="1"/>
        <v>Low Cap</v>
      </c>
    </row>
    <row r="32867" spans="11:16">
      <c r="K32867" s="14" t="str">
        <v/>
      </c>
      <c r="L32867" s="14" t="str">
        <v/>
      </c>
      <c r="O32867" s="14" t="str">
        <v/>
      </c>
      <c r="P32867" s="14" t="str">
        <f ca="1"/>
        <v>Low Cap</v>
      </c>
    </row>
    <row r="32868" spans="11:16">
      <c r="K32868" s="14" t="str">
        <v/>
      </c>
      <c r="L32868" s="14" t="str">
        <v/>
      </c>
      <c r="O32868" s="14" t="str">
        <v/>
      </c>
      <c r="P32868" s="14" t="str">
        <f ca="1"/>
        <v>Low Cap</v>
      </c>
    </row>
    <row r="32869" spans="11:16">
      <c r="K32869" s="14" t="str">
        <v/>
      </c>
      <c r="L32869" s="14" t="str">
        <v/>
      </c>
      <c r="O32869" s="14" t="str">
        <v/>
      </c>
      <c r="P32869" s="14" t="str">
        <f ca="1"/>
        <v>Low Cap</v>
      </c>
    </row>
    <row r="32870" spans="11:16">
      <c r="K32870" s="14" t="str">
        <v/>
      </c>
      <c r="L32870" s="14" t="str">
        <v/>
      </c>
      <c r="O32870" s="14" t="str">
        <v/>
      </c>
      <c r="P32870" s="14" t="str">
        <f ca="1"/>
        <v>Low Cap</v>
      </c>
    </row>
    <row r="32871" spans="11:16">
      <c r="K32871" s="14" t="str">
        <v/>
      </c>
      <c r="L32871" s="14" t="str">
        <v/>
      </c>
      <c r="O32871" s="14" t="str">
        <v/>
      </c>
      <c r="P32871" s="14" t="str">
        <f ca="1"/>
        <v>Low Cap</v>
      </c>
    </row>
    <row r="32872" spans="11:16">
      <c r="K32872" s="14" t="str">
        <v/>
      </c>
      <c r="L32872" s="14" t="str">
        <v/>
      </c>
      <c r="O32872" s="14" t="str">
        <v/>
      </c>
      <c r="P32872" s="14" t="str">
        <f ca="1"/>
        <v>Low Cap</v>
      </c>
    </row>
    <row r="32873" spans="11:16">
      <c r="K32873" s="14" t="str">
        <v/>
      </c>
      <c r="L32873" s="14" t="str">
        <v/>
      </c>
      <c r="O32873" s="14" t="str">
        <v/>
      </c>
      <c r="P32873" s="14" t="str">
        <f ca="1"/>
        <v>Low Cap</v>
      </c>
    </row>
    <row r="32874" spans="11:16">
      <c r="K32874" s="14" t="str">
        <v/>
      </c>
      <c r="L32874" s="14" t="str">
        <v/>
      </c>
      <c r="O32874" s="14" t="str">
        <v/>
      </c>
      <c r="P32874" s="14" t="str">
        <f ca="1"/>
        <v>Low Cap</v>
      </c>
    </row>
    <row r="32875" spans="11:16">
      <c r="K32875" s="14" t="str">
        <v/>
      </c>
      <c r="L32875" s="14" t="str">
        <v/>
      </c>
      <c r="O32875" s="14" t="str">
        <v/>
      </c>
      <c r="P32875" s="14" t="str">
        <f ca="1"/>
        <v>Low Cap</v>
      </c>
    </row>
    <row r="32876" spans="11:16">
      <c r="K32876" s="14" t="str">
        <v/>
      </c>
      <c r="L32876" s="14" t="str">
        <v/>
      </c>
      <c r="O32876" s="14" t="str">
        <v/>
      </c>
      <c r="P32876" s="14" t="str">
        <f ca="1"/>
        <v>Low Cap</v>
      </c>
    </row>
    <row r="32877" spans="11:16">
      <c r="K32877" s="14" t="str">
        <v/>
      </c>
      <c r="L32877" s="14" t="str">
        <v/>
      </c>
      <c r="O32877" s="14" t="str">
        <v/>
      </c>
      <c r="P32877" s="14" t="str">
        <f ca="1"/>
        <v>Low Cap</v>
      </c>
    </row>
    <row r="32878" spans="11:16">
      <c r="K32878" s="14" t="str">
        <v/>
      </c>
      <c r="L32878" s="14" t="str">
        <v/>
      </c>
      <c r="O32878" s="14" t="str">
        <v/>
      </c>
      <c r="P32878" s="14" t="str">
        <f ca="1"/>
        <v>Low Cap</v>
      </c>
    </row>
    <row r="32879" spans="11:16">
      <c r="K32879" s="14" t="str">
        <v/>
      </c>
      <c r="L32879" s="14" t="str">
        <v/>
      </c>
      <c r="O32879" s="14" t="str">
        <v/>
      </c>
      <c r="P32879" s="14" t="str">
        <f ca="1"/>
        <v>Low Cap</v>
      </c>
    </row>
    <row r="32880" spans="11:16">
      <c r="K32880" s="14" t="str">
        <v/>
      </c>
      <c r="L32880" s="14" t="str">
        <v/>
      </c>
      <c r="O32880" s="14" t="str">
        <v/>
      </c>
      <c r="P32880" s="14" t="str">
        <f ca="1"/>
        <v>Low Cap</v>
      </c>
    </row>
    <row r="32881" spans="11:16">
      <c r="K32881" s="14" t="str">
        <v/>
      </c>
      <c r="L32881" s="14" t="str">
        <v/>
      </c>
      <c r="O32881" s="14" t="str">
        <v/>
      </c>
      <c r="P32881" s="14" t="str">
        <f ca="1"/>
        <v>Low Cap</v>
      </c>
    </row>
    <row r="32882" spans="11:16">
      <c r="K32882" s="14" t="str">
        <v/>
      </c>
      <c r="L32882" s="14" t="str">
        <v/>
      </c>
      <c r="O32882" s="14" t="str">
        <v/>
      </c>
      <c r="P32882" s="14" t="str">
        <f ca="1"/>
        <v>Low Cap</v>
      </c>
    </row>
    <row r="32883" spans="11:16">
      <c r="K32883" s="14" t="str">
        <v/>
      </c>
      <c r="L32883" s="14" t="str">
        <v/>
      </c>
      <c r="O32883" s="14" t="str">
        <v/>
      </c>
      <c r="P32883" s="14" t="str">
        <f ca="1"/>
        <v>Low Cap</v>
      </c>
    </row>
    <row r="32884" spans="11:16">
      <c r="K32884" s="14" t="str">
        <v/>
      </c>
      <c r="L32884" s="14" t="str">
        <v/>
      </c>
      <c r="O32884" s="14" t="str">
        <v/>
      </c>
      <c r="P32884" s="14" t="str">
        <f ca="1"/>
        <v>Low Cap</v>
      </c>
    </row>
    <row r="32885" spans="11:16">
      <c r="K32885" s="14" t="str">
        <v/>
      </c>
      <c r="L32885" s="14" t="str">
        <v/>
      </c>
      <c r="O32885" s="14" t="str">
        <v/>
      </c>
      <c r="P32885" s="14" t="str">
        <f ca="1"/>
        <v>Low Cap</v>
      </c>
    </row>
    <row r="32886" spans="11:16">
      <c r="K32886" s="14" t="str">
        <v/>
      </c>
      <c r="L32886" s="14" t="str">
        <v/>
      </c>
      <c r="O32886" s="14" t="str">
        <v/>
      </c>
      <c r="P32886" s="14" t="str">
        <f ca="1"/>
        <v>Low Cap</v>
      </c>
    </row>
    <row r="32887" spans="11:16">
      <c r="K32887" s="14" t="str">
        <v/>
      </c>
      <c r="L32887" s="14" t="str">
        <v/>
      </c>
      <c r="O32887" s="14" t="str">
        <v/>
      </c>
      <c r="P32887" s="14" t="str">
        <f ca="1"/>
        <v>Low Cap</v>
      </c>
    </row>
    <row r="32888" spans="11:16">
      <c r="K32888" s="14" t="str">
        <v/>
      </c>
      <c r="L32888" s="14" t="str">
        <v/>
      </c>
      <c r="O32888" s="14" t="str">
        <v/>
      </c>
      <c r="P32888" s="14" t="str">
        <f ca="1"/>
        <v>Low Cap</v>
      </c>
    </row>
    <row r="32889" spans="11:16">
      <c r="K32889" s="14" t="str">
        <v/>
      </c>
      <c r="L32889" s="14" t="str">
        <v/>
      </c>
      <c r="O32889" s="14" t="str">
        <v/>
      </c>
      <c r="P32889" s="14" t="str">
        <f ca="1"/>
        <v>Low Cap</v>
      </c>
    </row>
    <row r="32890" spans="11:16">
      <c r="K32890" s="14" t="str">
        <v/>
      </c>
      <c r="L32890" s="14" t="str">
        <v/>
      </c>
      <c r="O32890" s="14" t="str">
        <v/>
      </c>
      <c r="P32890" s="14" t="str">
        <f ca="1"/>
        <v>Low Cap</v>
      </c>
    </row>
    <row r="32891" spans="11:16">
      <c r="K32891" s="14" t="str">
        <v/>
      </c>
      <c r="L32891" s="14" t="str">
        <v/>
      </c>
      <c r="O32891" s="14" t="str">
        <v/>
      </c>
      <c r="P32891" s="14" t="str">
        <f ca="1"/>
        <v>Low Cap</v>
      </c>
    </row>
    <row r="32892" spans="11:16">
      <c r="K32892" s="14" t="str">
        <v/>
      </c>
      <c r="L32892" s="14" t="str">
        <v/>
      </c>
      <c r="O32892" s="14" t="str">
        <v/>
      </c>
      <c r="P32892" s="14" t="str">
        <f ca="1"/>
        <v>Low Cap</v>
      </c>
    </row>
    <row r="32893" spans="11:16">
      <c r="K32893" s="14" t="str">
        <v/>
      </c>
      <c r="L32893" s="14" t="str">
        <v/>
      </c>
      <c r="O32893" s="14" t="str">
        <v/>
      </c>
      <c r="P32893" s="14" t="str">
        <f ca="1"/>
        <v>Low Cap</v>
      </c>
    </row>
    <row r="32894" spans="11:16">
      <c r="K32894" s="14" t="str">
        <v/>
      </c>
      <c r="L32894" s="14" t="str">
        <v/>
      </c>
      <c r="O32894" s="14" t="str">
        <v/>
      </c>
      <c r="P32894" s="14" t="str">
        <f ca="1"/>
        <v>Low Cap</v>
      </c>
    </row>
    <row r="32895" spans="11:16">
      <c r="K32895" s="14" t="str">
        <v/>
      </c>
      <c r="L32895" s="14" t="str">
        <v/>
      </c>
      <c r="O32895" s="14" t="str">
        <v/>
      </c>
      <c r="P32895" s="14" t="str">
        <f ca="1"/>
        <v>Low Cap</v>
      </c>
    </row>
    <row r="32896" spans="11:16">
      <c r="K32896" s="14" t="str">
        <v/>
      </c>
      <c r="L32896" s="14" t="str">
        <v/>
      </c>
      <c r="O32896" s="14" t="str">
        <v/>
      </c>
      <c r="P32896" s="14" t="str">
        <f ca="1"/>
        <v>Low Cap</v>
      </c>
    </row>
    <row r="32897" spans="11:16">
      <c r="K32897" s="14" t="str">
        <v/>
      </c>
      <c r="L32897" s="14" t="str">
        <v/>
      </c>
      <c r="O32897" s="14" t="str">
        <v/>
      </c>
      <c r="P32897" s="14" t="str">
        <f ca="1"/>
        <v>Low Cap</v>
      </c>
    </row>
    <row r="32898" spans="11:16">
      <c r="K32898" s="14" t="str">
        <v/>
      </c>
      <c r="L32898" s="14" t="str">
        <v/>
      </c>
      <c r="O32898" s="14" t="str">
        <v/>
      </c>
      <c r="P32898" s="14" t="str">
        <f ca="1"/>
        <v>Low Cap</v>
      </c>
    </row>
    <row r="32899" spans="11:16">
      <c r="K32899" s="14" t="str">
        <v/>
      </c>
      <c r="L32899" s="14" t="str">
        <v/>
      </c>
      <c r="O32899" s="14" t="str">
        <v/>
      </c>
      <c r="P32899" s="14" t="str">
        <f ca="1"/>
        <v>Low Cap</v>
      </c>
    </row>
    <row r="32900" spans="11:16">
      <c r="K32900" s="14" t="str">
        <v/>
      </c>
      <c r="L32900" s="14" t="str">
        <v/>
      </c>
      <c r="O32900" s="14" t="str">
        <v/>
      </c>
      <c r="P32900" s="14" t="str">
        <f ca="1"/>
        <v>Low Cap</v>
      </c>
    </row>
    <row r="32901" spans="11:16">
      <c r="K32901" s="14" t="str">
        <v/>
      </c>
      <c r="L32901" s="14" t="str">
        <v/>
      </c>
      <c r="O32901" s="14" t="str">
        <v/>
      </c>
      <c r="P32901" s="14" t="str">
        <f ca="1"/>
        <v>Low Cap</v>
      </c>
    </row>
    <row r="32902" spans="11:16">
      <c r="K32902" s="14" t="str">
        <v/>
      </c>
      <c r="L32902" s="14" t="str">
        <v/>
      </c>
      <c r="O32902" s="14" t="str">
        <v/>
      </c>
      <c r="P32902" s="14" t="str">
        <f ca="1"/>
        <v>Low Cap</v>
      </c>
    </row>
    <row r="32903" spans="11:16">
      <c r="K32903" s="14" t="str">
        <v/>
      </c>
      <c r="L32903" s="14" t="str">
        <v/>
      </c>
      <c r="O32903" s="14" t="str">
        <v/>
      </c>
      <c r="P32903" s="14" t="str">
        <f ca="1"/>
        <v>Low Cap</v>
      </c>
    </row>
    <row r="32904" spans="11:16">
      <c r="K32904" s="14" t="str">
        <v/>
      </c>
      <c r="L32904" s="14" t="str">
        <v/>
      </c>
      <c r="O32904" s="14" t="str">
        <v/>
      </c>
      <c r="P32904" s="14" t="str">
        <f ca="1"/>
        <v>Low Cap</v>
      </c>
    </row>
    <row r="32905" spans="11:16">
      <c r="K32905" s="14" t="str">
        <v/>
      </c>
      <c r="L32905" s="14" t="str">
        <v/>
      </c>
      <c r="O32905" s="14" t="str">
        <v/>
      </c>
      <c r="P32905" s="14" t="str">
        <f ca="1"/>
        <v>Low Cap</v>
      </c>
    </row>
    <row r="32906" spans="11:16">
      <c r="K32906" s="14" t="str">
        <v/>
      </c>
      <c r="L32906" s="14" t="str">
        <v/>
      </c>
      <c r="O32906" s="14" t="str">
        <v/>
      </c>
      <c r="P32906" s="14" t="str">
        <f ca="1"/>
        <v>Low Cap</v>
      </c>
    </row>
    <row r="32907" spans="11:16">
      <c r="K32907" s="14" t="str">
        <v/>
      </c>
      <c r="L32907" s="14" t="str">
        <v/>
      </c>
      <c r="O32907" s="14" t="str">
        <v/>
      </c>
      <c r="P32907" s="14" t="str">
        <f ca="1"/>
        <v>Low Cap</v>
      </c>
    </row>
    <row r="32908" spans="11:16">
      <c r="K32908" s="14" t="str">
        <v/>
      </c>
      <c r="L32908" s="14" t="str">
        <v/>
      </c>
      <c r="O32908" s="14" t="str">
        <v/>
      </c>
      <c r="P32908" s="14" t="str">
        <f ca="1"/>
        <v>Low Cap</v>
      </c>
    </row>
    <row r="32909" spans="11:16">
      <c r="K32909" s="14" t="str">
        <v/>
      </c>
      <c r="L32909" s="14" t="str">
        <v/>
      </c>
      <c r="O32909" s="14" t="str">
        <v/>
      </c>
      <c r="P32909" s="14" t="str">
        <f ca="1"/>
        <v>Low Cap</v>
      </c>
    </row>
    <row r="32910" spans="11:16">
      <c r="K32910" s="14" t="str">
        <v/>
      </c>
      <c r="L32910" s="14" t="str">
        <v/>
      </c>
      <c r="O32910" s="14" t="str">
        <v/>
      </c>
      <c r="P32910" s="14" t="str">
        <f ca="1"/>
        <v>Low Cap</v>
      </c>
    </row>
    <row r="32911" spans="11:16">
      <c r="K32911" s="14" t="str">
        <v/>
      </c>
      <c r="L32911" s="14" t="str">
        <v/>
      </c>
      <c r="O32911" s="14" t="str">
        <v/>
      </c>
      <c r="P32911" s="14" t="str">
        <f ca="1"/>
        <v>Low Cap</v>
      </c>
    </row>
    <row r="32912" spans="11:16">
      <c r="K32912" s="14" t="str">
        <v/>
      </c>
      <c r="L32912" s="14" t="str">
        <v/>
      </c>
      <c r="O32912" s="14" t="str">
        <v/>
      </c>
      <c r="P32912" s="14" t="str">
        <f ca="1"/>
        <v>Low Cap</v>
      </c>
    </row>
    <row r="32913" spans="11:16">
      <c r="K32913" s="14" t="str">
        <v/>
      </c>
      <c r="L32913" s="14" t="str">
        <v/>
      </c>
      <c r="O32913" s="14" t="str">
        <v/>
      </c>
      <c r="P32913" s="14" t="str">
        <f ca="1"/>
        <v>Low Cap</v>
      </c>
    </row>
    <row r="32914" spans="11:16">
      <c r="K32914" s="14" t="str">
        <v/>
      </c>
      <c r="L32914" s="14" t="str">
        <v/>
      </c>
      <c r="O32914" s="14" t="str">
        <v/>
      </c>
      <c r="P32914" s="14" t="str">
        <f ca="1"/>
        <v>Low Cap</v>
      </c>
    </row>
    <row r="32915" spans="11:16">
      <c r="K32915" s="14" t="str">
        <v/>
      </c>
      <c r="L32915" s="14" t="str">
        <v/>
      </c>
      <c r="O32915" s="14" t="str">
        <v/>
      </c>
      <c r="P32915" s="14" t="str">
        <f ca="1"/>
        <v>Low Cap</v>
      </c>
    </row>
    <row r="32916" spans="11:16">
      <c r="K32916" s="14" t="str">
        <v/>
      </c>
      <c r="L32916" s="14" t="str">
        <v/>
      </c>
      <c r="O32916" s="14" t="str">
        <v/>
      </c>
      <c r="P32916" s="14" t="str">
        <f ca="1"/>
        <v>Low Cap</v>
      </c>
    </row>
    <row r="32917" spans="11:16">
      <c r="K32917" s="14" t="str">
        <v/>
      </c>
      <c r="L32917" s="14" t="str">
        <v/>
      </c>
      <c r="O32917" s="14" t="str">
        <v/>
      </c>
      <c r="P32917" s="14" t="str">
        <f ca="1"/>
        <v>Low Cap</v>
      </c>
    </row>
    <row r="32918" spans="11:16">
      <c r="K32918" s="14" t="str">
        <v/>
      </c>
      <c r="L32918" s="14" t="str">
        <v/>
      </c>
      <c r="O32918" s="14" t="str">
        <v/>
      </c>
      <c r="P32918" s="14" t="str">
        <f ca="1"/>
        <v>Low Cap</v>
      </c>
    </row>
    <row r="32919" spans="11:16">
      <c r="K32919" s="14" t="str">
        <v/>
      </c>
      <c r="L32919" s="14" t="str">
        <v/>
      </c>
      <c r="O32919" s="14" t="str">
        <v/>
      </c>
      <c r="P32919" s="14" t="str">
        <f ca="1"/>
        <v>Low Cap</v>
      </c>
    </row>
    <row r="32920" spans="11:16">
      <c r="K32920" s="14" t="str">
        <v/>
      </c>
      <c r="L32920" s="14" t="str">
        <v/>
      </c>
      <c r="O32920" s="14" t="str">
        <v/>
      </c>
      <c r="P32920" s="14" t="str">
        <f ca="1"/>
        <v>Low Cap</v>
      </c>
    </row>
    <row r="32921" spans="11:16">
      <c r="K32921" s="14" t="str">
        <v/>
      </c>
      <c r="L32921" s="14" t="str">
        <v/>
      </c>
      <c r="O32921" s="14" t="str">
        <v/>
      </c>
      <c r="P32921" s="14" t="str">
        <f ca="1"/>
        <v>Low Cap</v>
      </c>
    </row>
    <row r="32922" spans="11:16">
      <c r="K32922" s="14" t="str">
        <v/>
      </c>
      <c r="L32922" s="14" t="str">
        <v/>
      </c>
      <c r="O32922" s="14" t="str">
        <v/>
      </c>
      <c r="P32922" s="14" t="str">
        <f ca="1"/>
        <v>Low Cap</v>
      </c>
    </row>
    <row r="32923" spans="11:16">
      <c r="K32923" s="14" t="str">
        <v/>
      </c>
      <c r="L32923" s="14" t="str">
        <v/>
      </c>
      <c r="O32923" s="14" t="str">
        <v/>
      </c>
      <c r="P32923" s="14" t="str">
        <f ca="1"/>
        <v>Low Cap</v>
      </c>
    </row>
    <row r="32924" spans="11:16">
      <c r="K32924" s="14" t="str">
        <v/>
      </c>
      <c r="L32924" s="14" t="str">
        <v/>
      </c>
      <c r="O32924" s="14" t="str">
        <v/>
      </c>
      <c r="P32924" s="14" t="str">
        <f ca="1"/>
        <v>Low Cap</v>
      </c>
    </row>
    <row r="32925" spans="11:16">
      <c r="K32925" s="14" t="str">
        <v/>
      </c>
      <c r="L32925" s="14" t="str">
        <v/>
      </c>
      <c r="O32925" s="14" t="str">
        <v/>
      </c>
      <c r="P32925" s="14" t="str">
        <f ca="1"/>
        <v>Low Cap</v>
      </c>
    </row>
    <row r="32926" spans="11:16">
      <c r="K32926" s="14" t="str">
        <v/>
      </c>
      <c r="L32926" s="14" t="str">
        <v/>
      </c>
      <c r="O32926" s="14" t="str">
        <v/>
      </c>
      <c r="P32926" s="14" t="str">
        <f ca="1"/>
        <v>Low Cap</v>
      </c>
    </row>
    <row r="32927" spans="11:16">
      <c r="K32927" s="14" t="str">
        <v/>
      </c>
      <c r="L32927" s="14" t="str">
        <v/>
      </c>
      <c r="O32927" s="14" t="str">
        <v/>
      </c>
      <c r="P32927" s="14" t="str">
        <f ca="1"/>
        <v>Low Cap</v>
      </c>
    </row>
    <row r="32928" spans="11:16">
      <c r="K32928" s="14" t="str">
        <v/>
      </c>
      <c r="L32928" s="14" t="str">
        <v/>
      </c>
      <c r="O32928" s="14" t="str">
        <v/>
      </c>
      <c r="P32928" s="14" t="str">
        <f ca="1"/>
        <v>Low Cap</v>
      </c>
    </row>
    <row r="32929" spans="11:16">
      <c r="K32929" s="14" t="str">
        <v/>
      </c>
      <c r="L32929" s="14" t="str">
        <v/>
      </c>
      <c r="O32929" s="14" t="str">
        <v/>
      </c>
      <c r="P32929" s="14" t="str">
        <f ca="1"/>
        <v>Low Cap</v>
      </c>
    </row>
    <row r="32930" spans="11:16">
      <c r="K32930" s="14" t="str">
        <v/>
      </c>
      <c r="L32930" s="14" t="str">
        <v/>
      </c>
      <c r="O32930" s="14" t="str">
        <v/>
      </c>
      <c r="P32930" s="14" t="str">
        <f ca="1"/>
        <v>Low Cap</v>
      </c>
    </row>
    <row r="32931" spans="11:16">
      <c r="K32931" s="14" t="str">
        <v/>
      </c>
      <c r="L32931" s="14" t="str">
        <v/>
      </c>
      <c r="O32931" s="14" t="str">
        <v/>
      </c>
      <c r="P32931" s="14" t="str">
        <f ca="1"/>
        <v>Low Cap</v>
      </c>
    </row>
    <row r="32932" spans="11:16">
      <c r="K32932" s="14" t="str">
        <v/>
      </c>
      <c r="L32932" s="14" t="str">
        <v/>
      </c>
      <c r="O32932" s="14" t="str">
        <v/>
      </c>
      <c r="P32932" s="14" t="str">
        <f ca="1"/>
        <v>Low Cap</v>
      </c>
    </row>
    <row r="32933" spans="11:16">
      <c r="K32933" s="14" t="str">
        <v/>
      </c>
      <c r="L32933" s="14" t="str">
        <v/>
      </c>
      <c r="O32933" s="14" t="str">
        <v/>
      </c>
      <c r="P32933" s="14" t="str">
        <f ca="1"/>
        <v>Low Cap</v>
      </c>
    </row>
    <row r="32934" spans="11:16">
      <c r="K32934" s="14" t="str">
        <v/>
      </c>
      <c r="L32934" s="14" t="str">
        <v/>
      </c>
      <c r="O32934" s="14" t="str">
        <v/>
      </c>
      <c r="P32934" s="14" t="str">
        <f ca="1"/>
        <v>Low Cap</v>
      </c>
    </row>
    <row r="32935" spans="11:16">
      <c r="K32935" s="14" t="str">
        <v/>
      </c>
      <c r="L32935" s="14" t="str">
        <v/>
      </c>
      <c r="O32935" s="14" t="str">
        <v/>
      </c>
      <c r="P32935" s="14" t="str">
        <f ca="1"/>
        <v>Low Cap</v>
      </c>
    </row>
    <row r="32936" spans="11:16">
      <c r="K32936" s="14" t="str">
        <v/>
      </c>
      <c r="L32936" s="14" t="str">
        <v/>
      </c>
      <c r="O32936" s="14" t="str">
        <v/>
      </c>
      <c r="P32936" s="14" t="str">
        <f ca="1"/>
        <v>Low Cap</v>
      </c>
    </row>
    <row r="32937" spans="11:16">
      <c r="K32937" s="14" t="str">
        <v/>
      </c>
      <c r="L32937" s="14" t="str">
        <v/>
      </c>
      <c r="O32937" s="14" t="str">
        <v/>
      </c>
      <c r="P32937" s="14" t="str">
        <f ca="1"/>
        <v>Low Cap</v>
      </c>
    </row>
    <row r="32938" spans="11:16">
      <c r="K32938" s="14" t="str">
        <v/>
      </c>
      <c r="L32938" s="14" t="str">
        <v/>
      </c>
      <c r="O32938" s="14" t="str">
        <v/>
      </c>
      <c r="P32938" s="14" t="str">
        <f ca="1"/>
        <v>Low Cap</v>
      </c>
    </row>
    <row r="32939" spans="11:16">
      <c r="K32939" s="14" t="str">
        <v/>
      </c>
      <c r="L32939" s="14" t="str">
        <v/>
      </c>
      <c r="O32939" s="14" t="str">
        <v/>
      </c>
      <c r="P32939" s="14" t="str">
        <f ca="1"/>
        <v>Low Cap</v>
      </c>
    </row>
    <row r="32940" spans="11:16">
      <c r="K32940" s="14" t="str">
        <v/>
      </c>
      <c r="L32940" s="14" t="str">
        <v/>
      </c>
      <c r="O32940" s="14" t="str">
        <v/>
      </c>
      <c r="P32940" s="14" t="str">
        <f ca="1"/>
        <v>Low Cap</v>
      </c>
    </row>
    <row r="32941" spans="11:16">
      <c r="K32941" s="14" t="str">
        <v/>
      </c>
      <c r="L32941" s="14" t="str">
        <v/>
      </c>
      <c r="O32941" s="14" t="str">
        <v/>
      </c>
      <c r="P32941" s="14" t="str">
        <f ca="1"/>
        <v>Low Cap</v>
      </c>
    </row>
    <row r="32942" spans="11:16">
      <c r="K32942" s="14" t="str">
        <v/>
      </c>
      <c r="L32942" s="14" t="str">
        <v/>
      </c>
      <c r="O32942" s="14" t="str">
        <v/>
      </c>
      <c r="P32942" s="14" t="str">
        <f ca="1"/>
        <v>Low Cap</v>
      </c>
    </row>
    <row r="32943" spans="11:16">
      <c r="K32943" s="14" t="str">
        <v/>
      </c>
      <c r="L32943" s="14" t="str">
        <v/>
      </c>
      <c r="O32943" s="14" t="str">
        <v/>
      </c>
      <c r="P32943" s="14" t="str">
        <f ca="1"/>
        <v>Low Cap</v>
      </c>
    </row>
    <row r="32944" spans="11:16">
      <c r="K32944" s="14" t="str">
        <v/>
      </c>
      <c r="L32944" s="14" t="str">
        <v/>
      </c>
      <c r="O32944" s="14" t="str">
        <v/>
      </c>
      <c r="P32944" s="14" t="str">
        <f ca="1"/>
        <v>Low Cap</v>
      </c>
    </row>
    <row r="32945" spans="11:16">
      <c r="K32945" s="14" t="str">
        <v/>
      </c>
      <c r="L32945" s="14" t="str">
        <v/>
      </c>
      <c r="O32945" s="14" t="str">
        <v/>
      </c>
      <c r="P32945" s="14" t="str">
        <f ca="1"/>
        <v>Low Cap</v>
      </c>
    </row>
    <row r="32946" spans="11:16">
      <c r="K32946" s="14" t="str">
        <v/>
      </c>
      <c r="L32946" s="14" t="str">
        <v/>
      </c>
      <c r="O32946" s="14" t="str">
        <v/>
      </c>
      <c r="P32946" s="14" t="str">
        <f ca="1"/>
        <v>Low Cap</v>
      </c>
    </row>
    <row r="32947" spans="11:16">
      <c r="K32947" s="14" t="str">
        <v/>
      </c>
      <c r="L32947" s="14" t="str">
        <v/>
      </c>
      <c r="O32947" s="14" t="str">
        <v/>
      </c>
      <c r="P32947" s="14" t="str">
        <f ca="1"/>
        <v>Low Cap</v>
      </c>
    </row>
    <row r="32948" spans="11:16">
      <c r="K32948" s="14" t="str">
        <v/>
      </c>
      <c r="L32948" s="14" t="str">
        <v/>
      </c>
      <c r="O32948" s="14" t="str">
        <v/>
      </c>
      <c r="P32948" s="14" t="str">
        <f ca="1"/>
        <v>Low Cap</v>
      </c>
    </row>
    <row r="32949" spans="11:16">
      <c r="K32949" s="14" t="str">
        <v/>
      </c>
      <c r="L32949" s="14" t="str">
        <v/>
      </c>
      <c r="O32949" s="14" t="str">
        <v/>
      </c>
      <c r="P32949" s="14" t="str">
        <f ca="1"/>
        <v>Low Cap</v>
      </c>
    </row>
    <row r="32950" spans="11:16">
      <c r="K32950" s="14" t="str">
        <v/>
      </c>
      <c r="L32950" s="14" t="str">
        <v/>
      </c>
      <c r="O32950" s="14" t="str">
        <v/>
      </c>
      <c r="P32950" s="14" t="str">
        <f ca="1"/>
        <v>Low Cap</v>
      </c>
    </row>
    <row r="32951" spans="11:16">
      <c r="K32951" s="14" t="str">
        <v/>
      </c>
      <c r="L32951" s="14" t="str">
        <v/>
      </c>
      <c r="O32951" s="14" t="str">
        <v/>
      </c>
      <c r="P32951" s="14" t="str">
        <f ca="1"/>
        <v>Low Cap</v>
      </c>
    </row>
    <row r="32952" spans="11:16">
      <c r="K32952" s="14" t="str">
        <v/>
      </c>
      <c r="L32952" s="14" t="str">
        <v/>
      </c>
      <c r="O32952" s="14" t="str">
        <v/>
      </c>
      <c r="P32952" s="14" t="str">
        <f ca="1"/>
        <v>Low Cap</v>
      </c>
    </row>
    <row r="32953" spans="11:16">
      <c r="K32953" s="14" t="str">
        <v/>
      </c>
      <c r="L32953" s="14" t="str">
        <v/>
      </c>
      <c r="O32953" s="14" t="str">
        <v/>
      </c>
      <c r="P32953" s="14" t="str">
        <f ca="1"/>
        <v>Low Cap</v>
      </c>
    </row>
    <row r="32954" spans="11:16">
      <c r="K32954" s="14" t="str">
        <v/>
      </c>
      <c r="L32954" s="14" t="str">
        <v/>
      </c>
      <c r="O32954" s="14" t="str">
        <v/>
      </c>
      <c r="P32954" s="14" t="str">
        <f ca="1"/>
        <v>Low Cap</v>
      </c>
    </row>
    <row r="32955" spans="11:16">
      <c r="K32955" s="14" t="str">
        <v/>
      </c>
      <c r="L32955" s="14" t="str">
        <v/>
      </c>
      <c r="O32955" s="14" t="str">
        <v/>
      </c>
      <c r="P32955" s="14" t="str">
        <f ca="1"/>
        <v>Low Cap</v>
      </c>
    </row>
    <row r="32956" spans="11:16">
      <c r="K32956" s="14" t="str">
        <v/>
      </c>
      <c r="L32956" s="14" t="str">
        <v/>
      </c>
      <c r="O32956" s="14" t="str">
        <v/>
      </c>
      <c r="P32956" s="14" t="str">
        <f ca="1"/>
        <v>Low Cap</v>
      </c>
    </row>
    <row r="32957" spans="11:16">
      <c r="K32957" s="14" t="str">
        <v/>
      </c>
      <c r="L32957" s="14" t="str">
        <v/>
      </c>
      <c r="O32957" s="14" t="str">
        <v/>
      </c>
      <c r="P32957" s="14" t="str">
        <f ca="1"/>
        <v>Low Cap</v>
      </c>
    </row>
    <row r="32958" spans="11:16">
      <c r="K32958" s="14" t="str">
        <v/>
      </c>
      <c r="L32958" s="14" t="str">
        <v/>
      </c>
      <c r="O32958" s="14" t="str">
        <v/>
      </c>
      <c r="P32958" s="14" t="str">
        <f ca="1"/>
        <v>Low Cap</v>
      </c>
    </row>
    <row r="32959" spans="11:16">
      <c r="K32959" s="14" t="str">
        <v/>
      </c>
      <c r="L32959" s="14" t="str">
        <v/>
      </c>
      <c r="O32959" s="14" t="str">
        <v/>
      </c>
      <c r="P32959" s="14" t="str">
        <f ca="1"/>
        <v>Low Cap</v>
      </c>
    </row>
    <row r="32960" spans="11:16">
      <c r="K32960" s="14" t="str">
        <v/>
      </c>
      <c r="L32960" s="14" t="str">
        <v/>
      </c>
      <c r="O32960" s="14" t="str">
        <v/>
      </c>
      <c r="P32960" s="14" t="str">
        <f ca="1"/>
        <v>Low Cap</v>
      </c>
    </row>
    <row r="32961" spans="11:16">
      <c r="K32961" s="14" t="str">
        <v/>
      </c>
      <c r="L32961" s="14" t="str">
        <v/>
      </c>
      <c r="O32961" s="14" t="str">
        <v/>
      </c>
      <c r="P32961" s="14" t="str">
        <f ca="1"/>
        <v>Low Cap</v>
      </c>
    </row>
    <row r="32962" spans="11:16">
      <c r="K32962" s="14" t="str">
        <v/>
      </c>
      <c r="L32962" s="14" t="str">
        <v/>
      </c>
      <c r="O32962" s="14" t="str">
        <v/>
      </c>
      <c r="P32962" s="14" t="str">
        <f ca="1"/>
        <v>Low Cap</v>
      </c>
    </row>
    <row r="32963" spans="11:16">
      <c r="K32963" s="14" t="str">
        <v/>
      </c>
      <c r="L32963" s="14" t="str">
        <v/>
      </c>
      <c r="O32963" s="14" t="str">
        <v/>
      </c>
      <c r="P32963" s="14" t="str">
        <f ca="1"/>
        <v>Low Cap</v>
      </c>
    </row>
    <row r="32964" spans="11:16">
      <c r="K32964" s="14" t="str">
        <v/>
      </c>
      <c r="L32964" s="14" t="str">
        <v/>
      </c>
      <c r="O32964" s="14" t="str">
        <v/>
      </c>
      <c r="P32964" s="14" t="str">
        <f ca="1"/>
        <v>Low Cap</v>
      </c>
    </row>
    <row r="32965" spans="11:16">
      <c r="K32965" s="14" t="str">
        <v/>
      </c>
      <c r="L32965" s="14" t="str">
        <v/>
      </c>
      <c r="O32965" s="14" t="str">
        <v/>
      </c>
      <c r="P32965" s="14" t="str">
        <f ca="1"/>
        <v>Low Cap</v>
      </c>
    </row>
    <row r="32966" spans="11:16">
      <c r="K32966" s="14" t="str">
        <v/>
      </c>
      <c r="L32966" s="14" t="str">
        <v/>
      </c>
      <c r="O32966" s="14" t="str">
        <v/>
      </c>
      <c r="P32966" s="14" t="str">
        <f ca="1"/>
        <v>Low Cap</v>
      </c>
    </row>
    <row r="32967" spans="11:16">
      <c r="K32967" s="14" t="str">
        <v/>
      </c>
      <c r="L32967" s="14" t="str">
        <v/>
      </c>
      <c r="O32967" s="14" t="str">
        <v/>
      </c>
      <c r="P32967" s="14" t="str">
        <f ca="1"/>
        <v>Low Cap</v>
      </c>
    </row>
    <row r="32968" spans="11:16">
      <c r="K32968" s="14" t="str">
        <v/>
      </c>
      <c r="L32968" s="14" t="str">
        <v/>
      </c>
      <c r="O32968" s="14" t="str">
        <v/>
      </c>
      <c r="P32968" s="14" t="str">
        <f ca="1"/>
        <v>Low Cap</v>
      </c>
    </row>
    <row r="32969" spans="11:16">
      <c r="K32969" s="14" t="str">
        <v/>
      </c>
      <c r="L32969" s="14" t="str">
        <v/>
      </c>
      <c r="O32969" s="14" t="str">
        <v/>
      </c>
      <c r="P32969" s="14" t="str">
        <f ca="1"/>
        <v>Low Cap</v>
      </c>
    </row>
    <row r="32970" spans="11:16">
      <c r="K32970" s="14" t="str">
        <v/>
      </c>
      <c r="L32970" s="14" t="str">
        <v/>
      </c>
      <c r="O32970" s="14" t="str">
        <v/>
      </c>
      <c r="P32970" s="14" t="str">
        <f ca="1"/>
        <v>Low Cap</v>
      </c>
    </row>
    <row r="32971" spans="11:16">
      <c r="K32971" s="14" t="str">
        <v/>
      </c>
      <c r="L32971" s="14" t="str">
        <v/>
      </c>
      <c r="O32971" s="14" t="str">
        <v/>
      </c>
      <c r="P32971" s="14" t="str">
        <f ca="1"/>
        <v>Low Cap</v>
      </c>
    </row>
    <row r="32972" spans="11:16">
      <c r="K32972" s="14" t="str">
        <v/>
      </c>
      <c r="L32972" s="14" t="str">
        <v/>
      </c>
      <c r="O32972" s="14" t="str">
        <v/>
      </c>
      <c r="P32972" s="14" t="str">
        <f ca="1"/>
        <v>Low Cap</v>
      </c>
    </row>
    <row r="32973" spans="11:16">
      <c r="K32973" s="14" t="str">
        <v/>
      </c>
      <c r="L32973" s="14" t="str">
        <v/>
      </c>
      <c r="O32973" s="14" t="str">
        <v/>
      </c>
      <c r="P32973" s="14" t="str">
        <f ca="1"/>
        <v>Low Cap</v>
      </c>
    </row>
    <row r="32974" spans="11:16">
      <c r="K32974" s="14" t="str">
        <v/>
      </c>
      <c r="L32974" s="14" t="str">
        <v/>
      </c>
      <c r="O32974" s="14" t="str">
        <v/>
      </c>
      <c r="P32974" s="14" t="str">
        <f ca="1"/>
        <v>Low Cap</v>
      </c>
    </row>
    <row r="32975" spans="11:16">
      <c r="K32975" s="14" t="str">
        <v/>
      </c>
      <c r="L32975" s="14" t="str">
        <v/>
      </c>
      <c r="O32975" s="14" t="str">
        <v/>
      </c>
      <c r="P32975" s="14" t="str">
        <f ca="1"/>
        <v>Low Cap</v>
      </c>
    </row>
    <row r="32976" spans="11:16">
      <c r="K32976" s="14" t="str">
        <v/>
      </c>
      <c r="L32976" s="14" t="str">
        <v/>
      </c>
      <c r="O32976" s="14" t="str">
        <v/>
      </c>
      <c r="P32976" s="14" t="str">
        <f ca="1"/>
        <v>Low Cap</v>
      </c>
    </row>
    <row r="32977" spans="11:16">
      <c r="K32977" s="14" t="str">
        <v/>
      </c>
      <c r="L32977" s="14" t="str">
        <v/>
      </c>
      <c r="O32977" s="14" t="str">
        <v/>
      </c>
      <c r="P32977" s="14" t="str">
        <f ca="1"/>
        <v>Low Cap</v>
      </c>
    </row>
    <row r="32978" spans="11:16">
      <c r="K32978" s="14" t="str">
        <v/>
      </c>
      <c r="L32978" s="14" t="str">
        <v/>
      </c>
      <c r="O32978" s="14" t="str">
        <v/>
      </c>
      <c r="P32978" s="14" t="str">
        <f ca="1"/>
        <v>Low Cap</v>
      </c>
    </row>
    <row r="32979" spans="11:16">
      <c r="K32979" s="14" t="str">
        <v/>
      </c>
      <c r="L32979" s="14" t="str">
        <v/>
      </c>
      <c r="O32979" s="14" t="str">
        <v/>
      </c>
      <c r="P32979" s="14" t="str">
        <f ca="1"/>
        <v>Low Cap</v>
      </c>
    </row>
    <row r="32980" spans="11:16">
      <c r="K32980" s="14" t="str">
        <v/>
      </c>
      <c r="L32980" s="14" t="str">
        <v/>
      </c>
      <c r="O32980" s="14" t="str">
        <v/>
      </c>
      <c r="P32980" s="14" t="str">
        <f ca="1"/>
        <v>Low Cap</v>
      </c>
    </row>
    <row r="32981" spans="11:16">
      <c r="K32981" s="14" t="str">
        <v/>
      </c>
      <c r="L32981" s="14" t="str">
        <v/>
      </c>
      <c r="O32981" s="14" t="str">
        <v/>
      </c>
      <c r="P32981" s="14" t="str">
        <f ca="1"/>
        <v>Low Cap</v>
      </c>
    </row>
    <row r="32982" spans="11:16">
      <c r="K32982" s="14" t="str">
        <v/>
      </c>
      <c r="L32982" s="14" t="str">
        <v/>
      </c>
      <c r="O32982" s="14" t="str">
        <v/>
      </c>
      <c r="P32982" s="14" t="str">
        <f ca="1"/>
        <v>Low Cap</v>
      </c>
    </row>
    <row r="32983" spans="11:16">
      <c r="K32983" s="14" t="str">
        <v/>
      </c>
      <c r="L32983" s="14" t="str">
        <v/>
      </c>
      <c r="O32983" s="14" t="str">
        <v/>
      </c>
      <c r="P32983" s="14" t="str">
        <f ca="1"/>
        <v>Low Cap</v>
      </c>
    </row>
    <row r="32984" spans="11:16">
      <c r="K32984" s="14" t="str">
        <v/>
      </c>
      <c r="L32984" s="14" t="str">
        <v/>
      </c>
      <c r="O32984" s="14" t="str">
        <v/>
      </c>
      <c r="P32984" s="14" t="str">
        <f ca="1"/>
        <v>Low Cap</v>
      </c>
    </row>
    <row r="32985" spans="11:16">
      <c r="K32985" s="14" t="str">
        <v/>
      </c>
      <c r="L32985" s="14" t="str">
        <v/>
      </c>
      <c r="O32985" s="14" t="str">
        <v/>
      </c>
      <c r="P32985" s="14" t="str">
        <f ca="1"/>
        <v>Low Cap</v>
      </c>
    </row>
    <row r="32986" spans="11:16">
      <c r="K32986" s="14" t="str">
        <v/>
      </c>
      <c r="L32986" s="14" t="str">
        <v/>
      </c>
      <c r="O32986" s="14" t="str">
        <v/>
      </c>
      <c r="P32986" s="14" t="str">
        <f ca="1"/>
        <v>Low Cap</v>
      </c>
    </row>
    <row r="32987" spans="11:16">
      <c r="K32987" s="14" t="str">
        <v/>
      </c>
      <c r="L32987" s="14" t="str">
        <v/>
      </c>
      <c r="O32987" s="14" t="str">
        <v/>
      </c>
      <c r="P32987" s="14" t="str">
        <f ca="1"/>
        <v>Low Cap</v>
      </c>
    </row>
    <row r="32988" spans="11:16">
      <c r="K32988" s="14" t="str">
        <v/>
      </c>
      <c r="L32988" s="14" t="str">
        <v/>
      </c>
      <c r="O32988" s="14" t="str">
        <v/>
      </c>
      <c r="P32988" s="14" t="str">
        <f ca="1"/>
        <v>Low Cap</v>
      </c>
    </row>
    <row r="32989" spans="11:16">
      <c r="K32989" s="14" t="str">
        <v/>
      </c>
      <c r="L32989" s="14" t="str">
        <v/>
      </c>
      <c r="O32989" s="14" t="str">
        <v/>
      </c>
      <c r="P32989" s="14" t="str">
        <f ca="1"/>
        <v>Low Cap</v>
      </c>
    </row>
    <row r="32990" spans="11:16">
      <c r="K32990" s="14" t="str">
        <v/>
      </c>
      <c r="L32990" s="14" t="str">
        <v/>
      </c>
      <c r="O32990" s="14" t="str">
        <v/>
      </c>
      <c r="P32990" s="14" t="str">
        <f ca="1"/>
        <v>Low Cap</v>
      </c>
    </row>
    <row r="32991" spans="11:16">
      <c r="K32991" s="14" t="str">
        <v/>
      </c>
      <c r="L32991" s="14" t="str">
        <v/>
      </c>
      <c r="O32991" s="14" t="str">
        <v/>
      </c>
      <c r="P32991" s="14" t="str">
        <f ca="1"/>
        <v>Low Cap</v>
      </c>
    </row>
    <row r="32992" spans="11:16">
      <c r="K32992" s="14" t="str">
        <v/>
      </c>
      <c r="L32992" s="14" t="str">
        <v/>
      </c>
      <c r="O32992" s="14" t="str">
        <v/>
      </c>
      <c r="P32992" s="14" t="str">
        <f ca="1"/>
        <v>Low Cap</v>
      </c>
    </row>
    <row r="32993" spans="11:16">
      <c r="K32993" s="14" t="str">
        <v/>
      </c>
      <c r="L32993" s="14" t="str">
        <v/>
      </c>
      <c r="O32993" s="14" t="str">
        <v/>
      </c>
      <c r="P32993" s="14" t="str">
        <f ca="1"/>
        <v>Low Cap</v>
      </c>
    </row>
    <row r="32994" spans="11:16">
      <c r="K32994" s="14" t="str">
        <v/>
      </c>
      <c r="L32994" s="14" t="str">
        <v/>
      </c>
      <c r="O32994" s="14" t="str">
        <v/>
      </c>
      <c r="P32994" s="14" t="str">
        <f ca="1"/>
        <v>Low Cap</v>
      </c>
    </row>
    <row r="32995" spans="11:16">
      <c r="K32995" s="14" t="str">
        <v/>
      </c>
      <c r="L32995" s="14" t="str">
        <v/>
      </c>
      <c r="O32995" s="14" t="str">
        <v/>
      </c>
      <c r="P32995" s="14" t="str">
        <f ca="1"/>
        <v>Low Cap</v>
      </c>
    </row>
    <row r="32996" spans="11:16">
      <c r="K32996" s="14" t="str">
        <v/>
      </c>
      <c r="L32996" s="14" t="str">
        <v/>
      </c>
      <c r="O32996" s="14" t="str">
        <v/>
      </c>
      <c r="P32996" s="14" t="str">
        <f ca="1"/>
        <v>Low Cap</v>
      </c>
    </row>
    <row r="32997" spans="11:16">
      <c r="K32997" s="14" t="str">
        <v/>
      </c>
      <c r="L32997" s="14" t="str">
        <v/>
      </c>
      <c r="O32997" s="14" t="str">
        <v/>
      </c>
      <c r="P32997" s="14" t="str">
        <f ca="1"/>
        <v>Low Cap</v>
      </c>
    </row>
    <row r="32998" spans="11:16">
      <c r="K32998" s="14" t="str">
        <v/>
      </c>
      <c r="L32998" s="14" t="str">
        <v/>
      </c>
      <c r="O32998" s="14" t="str">
        <v/>
      </c>
      <c r="P32998" s="14" t="str">
        <f ca="1"/>
        <v>Low Cap</v>
      </c>
    </row>
    <row r="32999" spans="11:16">
      <c r="K32999" s="14" t="str">
        <v/>
      </c>
      <c r="L32999" s="14" t="str">
        <v/>
      </c>
      <c r="O32999" s="14" t="str">
        <v/>
      </c>
      <c r="P32999" s="14" t="str">
        <f ca="1"/>
        <v>Low Cap</v>
      </c>
    </row>
    <row r="33000" spans="11:16">
      <c r="K33000" s="14" t="str">
        <v/>
      </c>
      <c r="L33000" s="14" t="str">
        <v/>
      </c>
      <c r="O33000" s="14" t="str">
        <v/>
      </c>
      <c r="P33000" s="14" t="str">
        <f ca="1"/>
        <v>Low Cap</v>
      </c>
    </row>
    <row r="33001" spans="11:16">
      <c r="K33001" s="14" t="str">
        <v/>
      </c>
      <c r="L33001" s="14" t="str">
        <v/>
      </c>
      <c r="O33001" s="14" t="str">
        <v/>
      </c>
      <c r="P33001" s="14" t="str">
        <f ca="1"/>
        <v>Low Cap</v>
      </c>
    </row>
    <row r="33002" spans="11:16">
      <c r="K33002" s="14" t="str">
        <v/>
      </c>
      <c r="L33002" s="14" t="str">
        <v/>
      </c>
      <c r="O33002" s="14" t="str">
        <v/>
      </c>
      <c r="P33002" s="14" t="str">
        <f ca="1"/>
        <v>Low Cap</v>
      </c>
    </row>
    <row r="33003" spans="11:16">
      <c r="K33003" s="14" t="str">
        <v/>
      </c>
      <c r="L33003" s="14" t="str">
        <v/>
      </c>
      <c r="O33003" s="14" t="str">
        <v/>
      </c>
      <c r="P33003" s="14" t="str">
        <f ca="1"/>
        <v>Low Cap</v>
      </c>
    </row>
    <row r="33004" spans="11:16">
      <c r="K33004" s="14" t="str">
        <v/>
      </c>
      <c r="L33004" s="14" t="str">
        <v/>
      </c>
      <c r="O33004" s="14" t="str">
        <v/>
      </c>
      <c r="P33004" s="14" t="str">
        <f ca="1"/>
        <v>Low Cap</v>
      </c>
    </row>
    <row r="33005" spans="11:16">
      <c r="K33005" s="14" t="str">
        <v/>
      </c>
      <c r="L33005" s="14" t="str">
        <v/>
      </c>
      <c r="O33005" s="14" t="str">
        <v/>
      </c>
      <c r="P33005" s="14" t="str">
        <f ca="1"/>
        <v>Low Cap</v>
      </c>
    </row>
    <row r="33006" spans="11:16">
      <c r="K33006" s="14" t="str">
        <v/>
      </c>
      <c r="L33006" s="14" t="str">
        <v/>
      </c>
      <c r="O33006" s="14" t="str">
        <v/>
      </c>
      <c r="P33006" s="14" t="str">
        <f ca="1"/>
        <v>Low Cap</v>
      </c>
    </row>
    <row r="33007" spans="11:16">
      <c r="K33007" s="14" t="str">
        <v/>
      </c>
      <c r="L33007" s="14" t="str">
        <v/>
      </c>
      <c r="O33007" s="14" t="str">
        <v/>
      </c>
      <c r="P33007" s="14" t="str">
        <f ca="1"/>
        <v>Low Cap</v>
      </c>
    </row>
    <row r="33008" spans="11:16">
      <c r="K33008" s="14" t="str">
        <v/>
      </c>
      <c r="L33008" s="14" t="str">
        <v/>
      </c>
      <c r="O33008" s="14" t="str">
        <v/>
      </c>
      <c r="P33008" s="14" t="str">
        <f ca="1"/>
        <v>Low Cap</v>
      </c>
    </row>
    <row r="33009" spans="11:16">
      <c r="K33009" s="14" t="str">
        <v/>
      </c>
      <c r="L33009" s="14" t="str">
        <v/>
      </c>
      <c r="O33009" s="14" t="str">
        <v/>
      </c>
      <c r="P33009" s="14" t="str">
        <f ca="1"/>
        <v>Low Cap</v>
      </c>
    </row>
    <row r="33010" spans="11:16">
      <c r="K33010" s="14" t="str">
        <v/>
      </c>
      <c r="L33010" s="14" t="str">
        <v/>
      </c>
      <c r="O33010" s="14" t="str">
        <v/>
      </c>
      <c r="P33010" s="14" t="str">
        <f ca="1"/>
        <v>Low Cap</v>
      </c>
    </row>
    <row r="33011" spans="11:16">
      <c r="K33011" s="14" t="str">
        <v/>
      </c>
      <c r="L33011" s="14" t="str">
        <v/>
      </c>
      <c r="O33011" s="14" t="str">
        <v/>
      </c>
      <c r="P33011" s="14" t="str">
        <f ca="1"/>
        <v>Low Cap</v>
      </c>
    </row>
    <row r="33012" spans="11:16">
      <c r="K33012" s="14" t="str">
        <v/>
      </c>
      <c r="L33012" s="14" t="str">
        <v/>
      </c>
      <c r="O33012" s="14" t="str">
        <v/>
      </c>
      <c r="P33012" s="14" t="str">
        <f ca="1"/>
        <v>Low Cap</v>
      </c>
    </row>
    <row r="33013" spans="11:16">
      <c r="K33013" s="14" t="str">
        <v/>
      </c>
      <c r="L33013" s="14" t="str">
        <v/>
      </c>
      <c r="O33013" s="14" t="str">
        <v/>
      </c>
      <c r="P33013" s="14" t="str">
        <f ca="1"/>
        <v>Low Cap</v>
      </c>
    </row>
    <row r="33014" spans="11:16">
      <c r="K33014" s="14" t="str">
        <v/>
      </c>
      <c r="L33014" s="14" t="str">
        <v/>
      </c>
      <c r="O33014" s="14" t="str">
        <v/>
      </c>
      <c r="P33014" s="14" t="str">
        <f ca="1"/>
        <v>Low Cap</v>
      </c>
    </row>
    <row r="33015" spans="11:16">
      <c r="K33015" s="14" t="str">
        <v/>
      </c>
      <c r="L33015" s="14" t="str">
        <v/>
      </c>
      <c r="O33015" s="14" t="str">
        <v/>
      </c>
      <c r="P33015" s="14" t="str">
        <f ca="1"/>
        <v>Low Cap</v>
      </c>
    </row>
    <row r="33016" spans="11:16">
      <c r="K33016" s="14" t="str">
        <v/>
      </c>
      <c r="L33016" s="14" t="str">
        <v/>
      </c>
      <c r="O33016" s="14" t="str">
        <v/>
      </c>
      <c r="P33016" s="14" t="str">
        <f ca="1"/>
        <v>Low Cap</v>
      </c>
    </row>
    <row r="33017" spans="11:16">
      <c r="K33017" s="14" t="str">
        <v/>
      </c>
      <c r="L33017" s="14" t="str">
        <v/>
      </c>
      <c r="O33017" s="14" t="str">
        <v/>
      </c>
      <c r="P33017" s="14" t="str">
        <f ca="1"/>
        <v>Low Cap</v>
      </c>
    </row>
    <row r="33018" spans="11:16">
      <c r="K33018" s="14" t="str">
        <v/>
      </c>
      <c r="L33018" s="14" t="str">
        <v/>
      </c>
      <c r="O33018" s="14" t="str">
        <v/>
      </c>
      <c r="P33018" s="14" t="str">
        <f ca="1"/>
        <v>Low Cap</v>
      </c>
    </row>
    <row r="33019" spans="11:16">
      <c r="K33019" s="14" t="str">
        <v/>
      </c>
      <c r="L33019" s="14" t="str">
        <v/>
      </c>
      <c r="O33019" s="14" t="str">
        <v/>
      </c>
      <c r="P33019" s="14" t="str">
        <f ca="1"/>
        <v>Low Cap</v>
      </c>
    </row>
    <row r="33020" spans="11:16">
      <c r="K33020" s="14" t="str">
        <v/>
      </c>
      <c r="L33020" s="14" t="str">
        <v/>
      </c>
      <c r="O33020" s="14" t="str">
        <v/>
      </c>
      <c r="P33020" s="14" t="str">
        <f ca="1"/>
        <v>Low Cap</v>
      </c>
    </row>
    <row r="33021" spans="11:16">
      <c r="K33021" s="14" t="str">
        <v/>
      </c>
      <c r="L33021" s="14" t="str">
        <v/>
      </c>
      <c r="O33021" s="14" t="str">
        <v/>
      </c>
      <c r="P33021" s="14" t="str">
        <f ca="1"/>
        <v>Low Cap</v>
      </c>
    </row>
    <row r="33022" spans="11:16">
      <c r="K33022" s="14" t="str">
        <v/>
      </c>
      <c r="L33022" s="14" t="str">
        <v/>
      </c>
      <c r="O33022" s="14" t="str">
        <v/>
      </c>
      <c r="P33022" s="14" t="str">
        <f ca="1"/>
        <v>Low Cap</v>
      </c>
    </row>
    <row r="33023" spans="11:16">
      <c r="K33023" s="14" t="str">
        <v/>
      </c>
      <c r="L33023" s="14" t="str">
        <v/>
      </c>
      <c r="O33023" s="14" t="str">
        <v/>
      </c>
      <c r="P33023" s="14" t="str">
        <f ca="1"/>
        <v>Low Cap</v>
      </c>
    </row>
    <row r="33024" spans="11:16">
      <c r="K33024" s="14" t="str">
        <v/>
      </c>
      <c r="L33024" s="14" t="str">
        <v/>
      </c>
      <c r="O33024" s="14" t="str">
        <v/>
      </c>
      <c r="P33024" s="14" t="str">
        <f ca="1"/>
        <v>Low Cap</v>
      </c>
    </row>
    <row r="33025" spans="11:16">
      <c r="K33025" s="14" t="str">
        <v/>
      </c>
      <c r="L33025" s="14" t="str">
        <v/>
      </c>
      <c r="O33025" s="14" t="str">
        <v/>
      </c>
      <c r="P33025" s="14" t="str">
        <f ca="1"/>
        <v>Low Cap</v>
      </c>
    </row>
    <row r="33026" spans="11:16">
      <c r="K33026" s="14" t="str">
        <v/>
      </c>
      <c r="L33026" s="14" t="str">
        <v/>
      </c>
      <c r="O33026" s="14" t="str">
        <v/>
      </c>
      <c r="P33026" s="14" t="str">
        <f ca="1"/>
        <v>Low Cap</v>
      </c>
    </row>
    <row r="33027" spans="11:16">
      <c r="K33027" s="14" t="str">
        <v/>
      </c>
      <c r="L33027" s="14" t="str">
        <v/>
      </c>
      <c r="O33027" s="14" t="str">
        <v/>
      </c>
      <c r="P33027" s="14" t="str">
        <f ca="1"/>
        <v>Low Cap</v>
      </c>
    </row>
    <row r="33028" spans="11:16">
      <c r="K33028" s="14" t="str">
        <v/>
      </c>
      <c r="L33028" s="14" t="str">
        <v/>
      </c>
      <c r="O33028" s="14" t="str">
        <v/>
      </c>
      <c r="P33028" s="14" t="str">
        <f ca="1"/>
        <v>Low Cap</v>
      </c>
    </row>
    <row r="33029" spans="11:16">
      <c r="K33029" s="14" t="str">
        <v/>
      </c>
      <c r="L33029" s="14" t="str">
        <v/>
      </c>
      <c r="O33029" s="14" t="str">
        <v/>
      </c>
      <c r="P33029" s="14" t="str">
        <f ca="1"/>
        <v>Low Cap</v>
      </c>
    </row>
    <row r="33030" spans="11:16">
      <c r="K33030" s="14" t="str">
        <v/>
      </c>
      <c r="L33030" s="14" t="str">
        <v/>
      </c>
      <c r="O33030" s="14" t="str">
        <v/>
      </c>
      <c r="P33030" s="14" t="str">
        <f ca="1"/>
        <v>Low Cap</v>
      </c>
    </row>
    <row r="33031" spans="11:16">
      <c r="K33031" s="14" t="str">
        <v/>
      </c>
      <c r="L33031" s="14" t="str">
        <v/>
      </c>
      <c r="O33031" s="14" t="str">
        <v/>
      </c>
      <c r="P33031" s="14" t="str">
        <f ca="1"/>
        <v>Low Cap</v>
      </c>
    </row>
    <row r="33032" spans="11:16">
      <c r="K33032" s="14" t="str">
        <v/>
      </c>
      <c r="L33032" s="14" t="str">
        <v/>
      </c>
      <c r="O33032" s="14" t="str">
        <v/>
      </c>
      <c r="P33032" s="14" t="str">
        <f ca="1"/>
        <v>Low Cap</v>
      </c>
    </row>
    <row r="33033" spans="11:16">
      <c r="K33033" s="14" t="str">
        <v/>
      </c>
      <c r="L33033" s="14" t="str">
        <v/>
      </c>
      <c r="O33033" s="14" t="str">
        <v/>
      </c>
      <c r="P33033" s="14" t="str">
        <f ca="1"/>
        <v>Low Cap</v>
      </c>
    </row>
    <row r="33034" spans="11:16">
      <c r="K33034" s="14" t="str">
        <v/>
      </c>
      <c r="L33034" s="14" t="str">
        <v/>
      </c>
      <c r="O33034" s="14" t="str">
        <v/>
      </c>
      <c r="P33034" s="14" t="str">
        <f ca="1"/>
        <v>Low Cap</v>
      </c>
    </row>
    <row r="33035" spans="11:16">
      <c r="K33035" s="14" t="str">
        <v/>
      </c>
      <c r="L33035" s="14" t="str">
        <v/>
      </c>
      <c r="O33035" s="14" t="str">
        <v/>
      </c>
      <c r="P33035" s="14" t="str">
        <f ca="1"/>
        <v>Low Cap</v>
      </c>
    </row>
    <row r="33036" spans="11:16">
      <c r="K33036" s="14" t="str">
        <v/>
      </c>
      <c r="L33036" s="14" t="str">
        <v/>
      </c>
      <c r="O33036" s="14" t="str">
        <v/>
      </c>
      <c r="P33036" s="14" t="str">
        <f ca="1"/>
        <v>Low Cap</v>
      </c>
    </row>
    <row r="33037" spans="11:16">
      <c r="K33037" s="14" t="str">
        <v/>
      </c>
      <c r="L33037" s="14" t="str">
        <v/>
      </c>
      <c r="O33037" s="14" t="str">
        <v/>
      </c>
      <c r="P33037" s="14" t="str">
        <f ca="1"/>
        <v>Low Cap</v>
      </c>
    </row>
    <row r="33038" spans="11:16">
      <c r="K33038" s="14" t="str">
        <v/>
      </c>
      <c r="L33038" s="14" t="str">
        <v/>
      </c>
      <c r="O33038" s="14" t="str">
        <v/>
      </c>
      <c r="P33038" s="14" t="str">
        <f ca="1"/>
        <v>Low Cap</v>
      </c>
    </row>
    <row r="33039" spans="11:16">
      <c r="K33039" s="14" t="str">
        <v/>
      </c>
      <c r="L33039" s="14" t="str">
        <v/>
      </c>
      <c r="O33039" s="14" t="str">
        <v/>
      </c>
      <c r="P33039" s="14" t="str">
        <f ca="1"/>
        <v>Low Cap</v>
      </c>
    </row>
    <row r="33040" spans="11:16">
      <c r="K33040" s="14" t="str">
        <v/>
      </c>
      <c r="L33040" s="14" t="str">
        <v/>
      </c>
      <c r="O33040" s="14" t="str">
        <v/>
      </c>
      <c r="P33040" s="14" t="str">
        <f ca="1"/>
        <v>Low Cap</v>
      </c>
    </row>
    <row r="33041" spans="11:16">
      <c r="K33041" s="14" t="str">
        <v/>
      </c>
      <c r="L33041" s="14" t="str">
        <v/>
      </c>
      <c r="O33041" s="14" t="str">
        <v/>
      </c>
      <c r="P33041" s="14" t="str">
        <f ca="1"/>
        <v>Low Cap</v>
      </c>
    </row>
    <row r="33042" spans="11:16">
      <c r="K33042" s="14" t="str">
        <v/>
      </c>
      <c r="L33042" s="14" t="str">
        <v/>
      </c>
      <c r="O33042" s="14" t="str">
        <v/>
      </c>
      <c r="P33042" s="14" t="str">
        <f ca="1"/>
        <v>Low Cap</v>
      </c>
    </row>
    <row r="33043" spans="11:16">
      <c r="K33043" s="14" t="str">
        <v/>
      </c>
      <c r="L33043" s="14" t="str">
        <v/>
      </c>
      <c r="O33043" s="14" t="str">
        <v/>
      </c>
      <c r="P33043" s="14" t="str">
        <f ca="1"/>
        <v>Low Cap</v>
      </c>
    </row>
    <row r="33044" spans="11:16">
      <c r="K33044" s="14" t="str">
        <v/>
      </c>
      <c r="L33044" s="14" t="str">
        <v/>
      </c>
      <c r="O33044" s="14" t="str">
        <v/>
      </c>
      <c r="P33044" s="14" t="str">
        <f ca="1"/>
        <v>Low Cap</v>
      </c>
    </row>
    <row r="33045" spans="11:16">
      <c r="K33045" s="14" t="str">
        <v/>
      </c>
      <c r="L33045" s="14" t="str">
        <v/>
      </c>
      <c r="O33045" s="14" t="str">
        <v/>
      </c>
      <c r="P33045" s="14" t="str">
        <f ca="1"/>
        <v>Low Cap</v>
      </c>
    </row>
    <row r="33046" spans="11:16">
      <c r="K33046" s="14" t="str">
        <v/>
      </c>
      <c r="L33046" s="14" t="str">
        <v/>
      </c>
      <c r="O33046" s="14" t="str">
        <v/>
      </c>
      <c r="P33046" s="14" t="str">
        <f ca="1"/>
        <v>Low Cap</v>
      </c>
    </row>
    <row r="33047" spans="11:16">
      <c r="K33047" s="14" t="str">
        <v/>
      </c>
      <c r="L33047" s="14" t="str">
        <v/>
      </c>
      <c r="O33047" s="14" t="str">
        <v/>
      </c>
      <c r="P33047" s="14" t="str">
        <f ca="1"/>
        <v>Low Cap</v>
      </c>
    </row>
    <row r="33048" spans="11:16">
      <c r="K33048" s="14" t="str">
        <v/>
      </c>
      <c r="L33048" s="14" t="str">
        <v/>
      </c>
      <c r="O33048" s="14" t="str">
        <v/>
      </c>
      <c r="P33048" s="14" t="str">
        <f ca="1"/>
        <v>Low Cap</v>
      </c>
    </row>
    <row r="33049" spans="11:16">
      <c r="K33049" s="14" t="str">
        <v/>
      </c>
      <c r="L33049" s="14" t="str">
        <v/>
      </c>
      <c r="O33049" s="14" t="str">
        <v/>
      </c>
      <c r="P33049" s="14" t="str">
        <f ca="1"/>
        <v>Low Cap</v>
      </c>
    </row>
    <row r="33050" spans="11:16">
      <c r="K33050" s="14" t="str">
        <v/>
      </c>
      <c r="L33050" s="14" t="str">
        <v/>
      </c>
      <c r="O33050" s="14" t="str">
        <v/>
      </c>
      <c r="P33050" s="14" t="str">
        <f ca="1"/>
        <v>Low Cap</v>
      </c>
    </row>
    <row r="33051" spans="11:16">
      <c r="K33051" s="14" t="str">
        <v/>
      </c>
      <c r="L33051" s="14" t="str">
        <v/>
      </c>
      <c r="O33051" s="14" t="str">
        <v/>
      </c>
      <c r="P33051" s="14" t="str">
        <f ca="1"/>
        <v>Low Cap</v>
      </c>
    </row>
    <row r="33052" spans="11:16">
      <c r="K33052" s="14" t="str">
        <v/>
      </c>
      <c r="L33052" s="14" t="str">
        <v/>
      </c>
      <c r="O33052" s="14" t="str">
        <v/>
      </c>
      <c r="P33052" s="14" t="str">
        <f ca="1"/>
        <v>Low Cap</v>
      </c>
    </row>
    <row r="33053" spans="11:16">
      <c r="K33053" s="14" t="str">
        <v/>
      </c>
      <c r="L33053" s="14" t="str">
        <v/>
      </c>
      <c r="O33053" s="14" t="str">
        <v/>
      </c>
      <c r="P33053" s="14" t="str">
        <f ca="1"/>
        <v>Low Cap</v>
      </c>
    </row>
    <row r="33054" spans="11:16">
      <c r="K33054" s="14" t="str">
        <v/>
      </c>
      <c r="L33054" s="14" t="str">
        <v/>
      </c>
      <c r="O33054" s="14" t="str">
        <v/>
      </c>
      <c r="P33054" s="14" t="str">
        <f ca="1"/>
        <v>Low Cap</v>
      </c>
    </row>
    <row r="33055" spans="11:16">
      <c r="K33055" s="14" t="str">
        <v/>
      </c>
      <c r="L33055" s="14" t="str">
        <v/>
      </c>
      <c r="O33055" s="14" t="str">
        <v/>
      </c>
      <c r="P33055" s="14" t="str">
        <f ca="1"/>
        <v>Low Cap</v>
      </c>
    </row>
    <row r="33056" spans="11:16">
      <c r="K33056" s="14" t="str">
        <v/>
      </c>
      <c r="L33056" s="14" t="str">
        <v/>
      </c>
      <c r="O33056" s="14" t="str">
        <v/>
      </c>
      <c r="P33056" s="14" t="str">
        <f ca="1"/>
        <v>Low Cap</v>
      </c>
    </row>
    <row r="33057" spans="11:16">
      <c r="K33057" s="14" t="str">
        <v/>
      </c>
      <c r="L33057" s="14" t="str">
        <v/>
      </c>
      <c r="O33057" s="14" t="str">
        <v/>
      </c>
      <c r="P33057" s="14" t="str">
        <f ca="1"/>
        <v>Low Cap</v>
      </c>
    </row>
    <row r="33058" spans="11:16">
      <c r="K33058" s="14" t="str">
        <v/>
      </c>
      <c r="L33058" s="14" t="str">
        <v/>
      </c>
      <c r="O33058" s="14" t="str">
        <v/>
      </c>
      <c r="P33058" s="14" t="str">
        <f ca="1"/>
        <v>Low Cap</v>
      </c>
    </row>
    <row r="33059" spans="11:16">
      <c r="K33059" s="14" t="str">
        <v/>
      </c>
      <c r="L33059" s="14" t="str">
        <v/>
      </c>
      <c r="O33059" s="14" t="str">
        <v/>
      </c>
      <c r="P33059" s="14" t="str">
        <f ca="1"/>
        <v>Low Cap</v>
      </c>
    </row>
    <row r="33060" spans="11:16">
      <c r="K33060" s="14" t="str">
        <v/>
      </c>
      <c r="L33060" s="14" t="str">
        <v/>
      </c>
      <c r="O33060" s="14" t="str">
        <v/>
      </c>
      <c r="P33060" s="14" t="str">
        <f ca="1"/>
        <v>Low Cap</v>
      </c>
    </row>
    <row r="33061" spans="11:16">
      <c r="K33061" s="14" t="str">
        <v/>
      </c>
      <c r="L33061" s="14" t="str">
        <v/>
      </c>
      <c r="O33061" s="14" t="str">
        <v/>
      </c>
      <c r="P33061" s="14" t="str">
        <f ca="1"/>
        <v>Low Cap</v>
      </c>
    </row>
    <row r="33062" spans="11:16">
      <c r="K33062" s="14" t="str">
        <v/>
      </c>
      <c r="L33062" s="14" t="str">
        <v/>
      </c>
      <c r="O33062" s="14" t="str">
        <v/>
      </c>
      <c r="P33062" s="14" t="str">
        <f ca="1"/>
        <v>Low Cap</v>
      </c>
    </row>
    <row r="33063" spans="11:16">
      <c r="K33063" s="14" t="str">
        <v/>
      </c>
      <c r="L33063" s="14" t="str">
        <v/>
      </c>
      <c r="O33063" s="14" t="str">
        <v/>
      </c>
      <c r="P33063" s="14" t="str">
        <f ca="1"/>
        <v>Low Cap</v>
      </c>
    </row>
    <row r="33064" spans="11:16">
      <c r="K33064" s="14" t="str">
        <v/>
      </c>
      <c r="L33064" s="14" t="str">
        <v/>
      </c>
      <c r="O33064" s="14" t="str">
        <v/>
      </c>
      <c r="P33064" s="14" t="str">
        <f ca="1"/>
        <v>Low Cap</v>
      </c>
    </row>
    <row r="33065" spans="11:16">
      <c r="K33065" s="14" t="str">
        <v/>
      </c>
      <c r="L33065" s="14" t="str">
        <v/>
      </c>
      <c r="O33065" s="14" t="str">
        <v/>
      </c>
      <c r="P33065" s="14" t="str">
        <f ca="1"/>
        <v>Low Cap</v>
      </c>
    </row>
    <row r="33066" spans="11:16">
      <c r="K33066" s="14" t="str">
        <v/>
      </c>
      <c r="L33066" s="14" t="str">
        <v/>
      </c>
      <c r="O33066" s="14" t="str">
        <v/>
      </c>
      <c r="P33066" s="14" t="str">
        <f ca="1"/>
        <v>Low Cap</v>
      </c>
    </row>
    <row r="33067" spans="11:16">
      <c r="K33067" s="14" t="str">
        <v/>
      </c>
      <c r="L33067" s="14" t="str">
        <v/>
      </c>
      <c r="O33067" s="14" t="str">
        <v/>
      </c>
      <c r="P33067" s="14" t="str">
        <f ca="1"/>
        <v>Low Cap</v>
      </c>
    </row>
    <row r="33068" spans="11:16">
      <c r="K33068" s="14" t="str">
        <v/>
      </c>
      <c r="L33068" s="14" t="str">
        <v/>
      </c>
      <c r="O33068" s="14" t="str">
        <v/>
      </c>
      <c r="P33068" s="14" t="str">
        <f ca="1"/>
        <v>Low Cap</v>
      </c>
    </row>
    <row r="33069" spans="11:16">
      <c r="K33069" s="14" t="str">
        <v/>
      </c>
      <c r="L33069" s="14" t="str">
        <v/>
      </c>
      <c r="O33069" s="14" t="str">
        <v/>
      </c>
      <c r="P33069" s="14" t="str">
        <f ca="1"/>
        <v>Low Cap</v>
      </c>
    </row>
    <row r="33070" spans="11:16">
      <c r="K33070" s="14" t="str">
        <v/>
      </c>
      <c r="L33070" s="14" t="str">
        <v/>
      </c>
      <c r="O33070" s="14" t="str">
        <v/>
      </c>
      <c r="P33070" s="14" t="str">
        <f ca="1"/>
        <v>Low Cap</v>
      </c>
    </row>
    <row r="33071" spans="11:16">
      <c r="K33071" s="14" t="str">
        <v/>
      </c>
      <c r="L33071" s="14" t="str">
        <v/>
      </c>
      <c r="O33071" s="14" t="str">
        <v/>
      </c>
      <c r="P33071" s="14" t="str">
        <f ca="1"/>
        <v>Low Cap</v>
      </c>
    </row>
    <row r="33072" spans="11:16">
      <c r="K33072" s="14" t="str">
        <v/>
      </c>
      <c r="L33072" s="14" t="str">
        <v/>
      </c>
      <c r="O33072" s="14" t="str">
        <v/>
      </c>
      <c r="P33072" s="14" t="str">
        <f ca="1"/>
        <v>Low Cap</v>
      </c>
    </row>
    <row r="33073" spans="11:16">
      <c r="K33073" s="14" t="str">
        <v/>
      </c>
      <c r="L33073" s="14" t="str">
        <v/>
      </c>
      <c r="O33073" s="14" t="str">
        <v/>
      </c>
      <c r="P33073" s="14" t="str">
        <f ca="1"/>
        <v>Low Cap</v>
      </c>
    </row>
    <row r="33074" spans="11:16">
      <c r="K33074" s="14" t="str">
        <v/>
      </c>
      <c r="L33074" s="14" t="str">
        <v/>
      </c>
      <c r="O33074" s="14" t="str">
        <v/>
      </c>
      <c r="P33074" s="14" t="str">
        <f ca="1"/>
        <v>Low Cap</v>
      </c>
    </row>
    <row r="33075" spans="11:16">
      <c r="K33075" s="14" t="str">
        <v/>
      </c>
      <c r="L33075" s="14" t="str">
        <v/>
      </c>
      <c r="O33075" s="14" t="str">
        <v/>
      </c>
      <c r="P33075" s="14" t="str">
        <f ca="1"/>
        <v>Low Cap</v>
      </c>
    </row>
    <row r="33076" spans="11:16">
      <c r="K33076" s="14" t="str">
        <v/>
      </c>
      <c r="L33076" s="14" t="str">
        <v/>
      </c>
      <c r="O33076" s="14" t="str">
        <v/>
      </c>
      <c r="P33076" s="14" t="str">
        <f ca="1"/>
        <v>Low Cap</v>
      </c>
    </row>
    <row r="33077" spans="11:16">
      <c r="K33077" s="14" t="str">
        <v/>
      </c>
      <c r="L33077" s="14" t="str">
        <v/>
      </c>
      <c r="O33077" s="14" t="str">
        <v/>
      </c>
      <c r="P33077" s="14" t="str">
        <f ca="1"/>
        <v>Low Cap</v>
      </c>
    </row>
    <row r="33078" spans="11:16">
      <c r="K33078" s="14" t="str">
        <v/>
      </c>
      <c r="L33078" s="14" t="str">
        <v/>
      </c>
      <c r="O33078" s="14" t="str">
        <v/>
      </c>
      <c r="P33078" s="14" t="str">
        <f ca="1"/>
        <v>Low Cap</v>
      </c>
    </row>
    <row r="33079" spans="11:16">
      <c r="K33079" s="14" t="str">
        <v/>
      </c>
      <c r="L33079" s="14" t="str">
        <v/>
      </c>
      <c r="O33079" s="14" t="str">
        <v/>
      </c>
      <c r="P33079" s="14" t="str">
        <f ca="1"/>
        <v>Low Cap</v>
      </c>
    </row>
    <row r="33080" spans="11:16">
      <c r="K33080" s="14" t="str">
        <v/>
      </c>
      <c r="L33080" s="14" t="str">
        <v/>
      </c>
      <c r="O33080" s="14" t="str">
        <v/>
      </c>
      <c r="P33080" s="14" t="str">
        <f ca="1"/>
        <v>Low Cap</v>
      </c>
    </row>
    <row r="33081" spans="11:16">
      <c r="K33081" s="14" t="str">
        <v/>
      </c>
      <c r="L33081" s="14" t="str">
        <v/>
      </c>
      <c r="O33081" s="14" t="str">
        <v/>
      </c>
      <c r="P33081" s="14" t="str">
        <f ca="1"/>
        <v>Low Cap</v>
      </c>
    </row>
    <row r="33082" spans="11:16">
      <c r="K33082" s="14" t="str">
        <v/>
      </c>
      <c r="L33082" s="14" t="str">
        <v/>
      </c>
      <c r="O33082" s="14" t="str">
        <v/>
      </c>
      <c r="P33082" s="14" t="str">
        <f ca="1"/>
        <v>Low Cap</v>
      </c>
    </row>
    <row r="33083" spans="11:16">
      <c r="K33083" s="14" t="str">
        <v/>
      </c>
      <c r="L33083" s="14" t="str">
        <v/>
      </c>
      <c r="O33083" s="14" t="str">
        <v/>
      </c>
      <c r="P33083" s="14" t="str">
        <f ca="1"/>
        <v>Low Cap</v>
      </c>
    </row>
    <row r="33084" spans="11:16">
      <c r="K33084" s="14" t="str">
        <v/>
      </c>
      <c r="L33084" s="14" t="str">
        <v/>
      </c>
      <c r="O33084" s="14" t="str">
        <v/>
      </c>
      <c r="P33084" s="14" t="str">
        <f ca="1"/>
        <v>Low Cap</v>
      </c>
    </row>
    <row r="33085" spans="11:16">
      <c r="K33085" s="14" t="str">
        <v/>
      </c>
      <c r="L33085" s="14" t="str">
        <v/>
      </c>
      <c r="O33085" s="14" t="str">
        <v/>
      </c>
      <c r="P33085" s="14" t="str">
        <f ca="1"/>
        <v>Low Cap</v>
      </c>
    </row>
    <row r="33086" spans="11:16">
      <c r="K33086" s="14" t="str">
        <v/>
      </c>
      <c r="L33086" s="14" t="str">
        <v/>
      </c>
      <c r="O33086" s="14" t="str">
        <v/>
      </c>
      <c r="P33086" s="14" t="str">
        <f ca="1"/>
        <v>Low Cap</v>
      </c>
    </row>
    <row r="33087" spans="11:16">
      <c r="K33087" s="14" t="str">
        <v/>
      </c>
      <c r="L33087" s="14" t="str">
        <v/>
      </c>
      <c r="O33087" s="14" t="str">
        <v/>
      </c>
      <c r="P33087" s="14" t="str">
        <f ca="1"/>
        <v>Low Cap</v>
      </c>
    </row>
    <row r="33088" spans="11:16">
      <c r="K33088" s="14" t="str">
        <v/>
      </c>
      <c r="L33088" s="14" t="str">
        <v/>
      </c>
      <c r="O33088" s="14" t="str">
        <v/>
      </c>
      <c r="P33088" s="14" t="str">
        <f ca="1"/>
        <v>Low Cap</v>
      </c>
    </row>
    <row r="33089" spans="11:16">
      <c r="K33089" s="14" t="str">
        <v/>
      </c>
      <c r="L33089" s="14" t="str">
        <v/>
      </c>
      <c r="O33089" s="14" t="str">
        <v/>
      </c>
      <c r="P33089" s="14" t="str">
        <f ca="1"/>
        <v>Low Cap</v>
      </c>
    </row>
    <row r="33090" spans="11:16">
      <c r="K33090" s="14" t="str">
        <v/>
      </c>
      <c r="L33090" s="14" t="str">
        <v/>
      </c>
      <c r="O33090" s="14" t="str">
        <v/>
      </c>
      <c r="P33090" s="14" t="str">
        <f ca="1"/>
        <v>Low Cap</v>
      </c>
    </row>
    <row r="33091" spans="11:16">
      <c r="K33091" s="14" t="str">
        <v/>
      </c>
      <c r="L33091" s="14" t="str">
        <v/>
      </c>
      <c r="O33091" s="14" t="str">
        <v/>
      </c>
      <c r="P33091" s="14" t="str">
        <f ca="1"/>
        <v>Low Cap</v>
      </c>
    </row>
    <row r="33092" spans="11:16">
      <c r="K33092" s="14" t="str">
        <v/>
      </c>
      <c r="L33092" s="14" t="str">
        <v/>
      </c>
      <c r="O33092" s="14" t="str">
        <v/>
      </c>
      <c r="P33092" s="14" t="str">
        <f ca="1"/>
        <v>Low Cap</v>
      </c>
    </row>
    <row r="33093" spans="11:16">
      <c r="K33093" s="14" t="str">
        <v/>
      </c>
      <c r="L33093" s="14" t="str">
        <v/>
      </c>
      <c r="O33093" s="14" t="str">
        <v/>
      </c>
      <c r="P33093" s="14" t="str">
        <f ca="1"/>
        <v>Low Cap</v>
      </c>
    </row>
    <row r="33094" spans="11:16">
      <c r="K33094" s="14" t="str">
        <v/>
      </c>
      <c r="L33094" s="14" t="str">
        <v/>
      </c>
      <c r="O33094" s="14" t="str">
        <v/>
      </c>
      <c r="P33094" s="14" t="str">
        <f ca="1"/>
        <v>Low Cap</v>
      </c>
    </row>
    <row r="33095" spans="11:16">
      <c r="K33095" s="14" t="str">
        <v/>
      </c>
      <c r="L33095" s="14" t="str">
        <v/>
      </c>
      <c r="O33095" s="14" t="str">
        <v/>
      </c>
      <c r="P33095" s="14" t="str">
        <f ca="1"/>
        <v>Low Cap</v>
      </c>
    </row>
    <row r="33096" spans="11:16">
      <c r="K33096" s="14" t="str">
        <v/>
      </c>
      <c r="L33096" s="14" t="str">
        <v/>
      </c>
      <c r="O33096" s="14" t="str">
        <v/>
      </c>
      <c r="P33096" s="14" t="str">
        <f ca="1"/>
        <v>Low Cap</v>
      </c>
    </row>
    <row r="33097" spans="11:16">
      <c r="K33097" s="14" t="str">
        <v/>
      </c>
      <c r="L33097" s="14" t="str">
        <v/>
      </c>
      <c r="O33097" s="14" t="str">
        <v/>
      </c>
      <c r="P33097" s="14" t="str">
        <f ca="1"/>
        <v>Low Cap</v>
      </c>
    </row>
    <row r="33098" spans="11:16">
      <c r="K33098" s="14" t="str">
        <v/>
      </c>
      <c r="L33098" s="14" t="str">
        <v/>
      </c>
      <c r="O33098" s="14" t="str">
        <v/>
      </c>
      <c r="P33098" s="14" t="str">
        <f ca="1"/>
        <v>Low Cap</v>
      </c>
    </row>
    <row r="33099" spans="11:16">
      <c r="K33099" s="14" t="str">
        <v/>
      </c>
      <c r="L33099" s="14" t="str">
        <v/>
      </c>
      <c r="O33099" s="14" t="str">
        <v/>
      </c>
      <c r="P33099" s="14" t="str">
        <f ca="1"/>
        <v>Low Cap</v>
      </c>
    </row>
    <row r="33100" spans="11:16">
      <c r="K33100" s="14" t="str">
        <v/>
      </c>
      <c r="L33100" s="14" t="str">
        <v/>
      </c>
      <c r="O33100" s="14" t="str">
        <v/>
      </c>
      <c r="P33100" s="14" t="str">
        <f ca="1"/>
        <v>Low Cap</v>
      </c>
    </row>
    <row r="33101" spans="11:16">
      <c r="K33101" s="14" t="str">
        <v/>
      </c>
      <c r="L33101" s="14" t="str">
        <v/>
      </c>
      <c r="O33101" s="14" t="str">
        <v/>
      </c>
      <c r="P33101" s="14" t="str">
        <f ca="1"/>
        <v>Low Cap</v>
      </c>
    </row>
    <row r="33102" spans="11:16">
      <c r="K33102" s="14" t="str">
        <v/>
      </c>
      <c r="L33102" s="14" t="str">
        <v/>
      </c>
      <c r="O33102" s="14" t="str">
        <v/>
      </c>
      <c r="P33102" s="14" t="str">
        <f ca="1"/>
        <v>Low Cap</v>
      </c>
    </row>
    <row r="33103" spans="11:16">
      <c r="K33103" s="14" t="str">
        <v/>
      </c>
      <c r="L33103" s="14" t="str">
        <v/>
      </c>
      <c r="O33103" s="14" t="str">
        <v/>
      </c>
      <c r="P33103" s="14" t="str">
        <f ca="1"/>
        <v>Low Cap</v>
      </c>
    </row>
    <row r="33104" spans="11:16">
      <c r="K33104" s="14" t="str">
        <v/>
      </c>
      <c r="L33104" s="14" t="str">
        <v/>
      </c>
      <c r="O33104" s="14" t="str">
        <v/>
      </c>
      <c r="P33104" s="14" t="str">
        <f ca="1"/>
        <v>Low Cap</v>
      </c>
    </row>
    <row r="33105" spans="11:16">
      <c r="K33105" s="14" t="str">
        <v/>
      </c>
      <c r="L33105" s="14" t="str">
        <v/>
      </c>
      <c r="O33105" s="14" t="str">
        <v/>
      </c>
      <c r="P33105" s="14" t="str">
        <f ca="1"/>
        <v>Low Cap</v>
      </c>
    </row>
    <row r="33106" spans="11:16">
      <c r="K33106" s="14" t="str">
        <v/>
      </c>
      <c r="L33106" s="14" t="str">
        <v/>
      </c>
      <c r="O33106" s="14" t="str">
        <v/>
      </c>
      <c r="P33106" s="14" t="str">
        <f ca="1"/>
        <v>Low Cap</v>
      </c>
    </row>
    <row r="33107" spans="11:16">
      <c r="K33107" s="14" t="str">
        <v/>
      </c>
      <c r="L33107" s="14" t="str">
        <v/>
      </c>
      <c r="O33107" s="14" t="str">
        <v/>
      </c>
      <c r="P33107" s="14" t="str">
        <f ca="1"/>
        <v>Low Cap</v>
      </c>
    </row>
    <row r="33108" spans="11:16">
      <c r="K33108" s="14" t="str">
        <v/>
      </c>
      <c r="L33108" s="14" t="str">
        <v/>
      </c>
      <c r="O33108" s="14" t="str">
        <v/>
      </c>
      <c r="P33108" s="14" t="str">
        <f ca="1"/>
        <v>Low Cap</v>
      </c>
    </row>
    <row r="33109" spans="11:16">
      <c r="K33109" s="14" t="str">
        <v/>
      </c>
      <c r="L33109" s="14" t="str">
        <v/>
      </c>
      <c r="O33109" s="14" t="str">
        <v/>
      </c>
      <c r="P33109" s="14" t="str">
        <f ca="1"/>
        <v>Low Cap</v>
      </c>
    </row>
    <row r="33110" spans="11:16">
      <c r="K33110" s="14" t="str">
        <v/>
      </c>
      <c r="L33110" s="14" t="str">
        <v/>
      </c>
      <c r="O33110" s="14" t="str">
        <v/>
      </c>
      <c r="P33110" s="14" t="str">
        <f ca="1"/>
        <v>Low Cap</v>
      </c>
    </row>
    <row r="33111" spans="11:16">
      <c r="K33111" s="14" t="str">
        <v/>
      </c>
      <c r="L33111" s="14" t="str">
        <v/>
      </c>
      <c r="O33111" s="14" t="str">
        <v/>
      </c>
      <c r="P33111" s="14" t="str">
        <f ca="1"/>
        <v>Low Cap</v>
      </c>
    </row>
    <row r="33112" spans="11:16">
      <c r="K33112" s="14" t="str">
        <v/>
      </c>
      <c r="L33112" s="14" t="str">
        <v/>
      </c>
      <c r="O33112" s="14" t="str">
        <v/>
      </c>
      <c r="P33112" s="14" t="str">
        <f ca="1"/>
        <v>Low Cap</v>
      </c>
    </row>
    <row r="33113" spans="11:16">
      <c r="K33113" s="14" t="str">
        <v/>
      </c>
      <c r="L33113" s="14" t="str">
        <v/>
      </c>
      <c r="O33113" s="14" t="str">
        <v/>
      </c>
      <c r="P33113" s="14" t="str">
        <f ca="1"/>
        <v>Low Cap</v>
      </c>
    </row>
    <row r="33114" spans="11:16">
      <c r="K33114" s="14" t="str">
        <v/>
      </c>
      <c r="L33114" s="14" t="str">
        <v/>
      </c>
      <c r="O33114" s="14" t="str">
        <v/>
      </c>
      <c r="P33114" s="14" t="str">
        <f ca="1"/>
        <v>Low Cap</v>
      </c>
    </row>
    <row r="33115" spans="11:16">
      <c r="K33115" s="14" t="str">
        <v/>
      </c>
      <c r="L33115" s="14" t="str">
        <v/>
      </c>
      <c r="O33115" s="14" t="str">
        <v/>
      </c>
      <c r="P33115" s="14" t="str">
        <f ca="1"/>
        <v>Low Cap</v>
      </c>
    </row>
    <row r="33116" spans="11:16">
      <c r="K33116" s="14" t="str">
        <v/>
      </c>
      <c r="L33116" s="14" t="str">
        <v/>
      </c>
      <c r="O33116" s="14" t="str">
        <v/>
      </c>
      <c r="P33116" s="14" t="str">
        <f ca="1"/>
        <v>Low Cap</v>
      </c>
    </row>
    <row r="33117" spans="11:16">
      <c r="K33117" s="14" t="str">
        <v/>
      </c>
      <c r="L33117" s="14" t="str">
        <v/>
      </c>
      <c r="O33117" s="14" t="str">
        <v/>
      </c>
      <c r="P33117" s="14" t="str">
        <f ca="1"/>
        <v>Low Cap</v>
      </c>
    </row>
    <row r="33118" spans="11:16">
      <c r="K33118" s="14" t="str">
        <v/>
      </c>
      <c r="L33118" s="14" t="str">
        <v/>
      </c>
      <c r="O33118" s="14" t="str">
        <v/>
      </c>
      <c r="P33118" s="14" t="str">
        <f ca="1"/>
        <v>Low Cap</v>
      </c>
    </row>
    <row r="33119" spans="11:16">
      <c r="K33119" s="14" t="str">
        <v/>
      </c>
      <c r="L33119" s="14" t="str">
        <v/>
      </c>
      <c r="O33119" s="14" t="str">
        <v/>
      </c>
      <c r="P33119" s="14" t="str">
        <f ca="1"/>
        <v>Low Cap</v>
      </c>
    </row>
    <row r="33120" spans="11:16">
      <c r="K33120" s="14" t="str">
        <v/>
      </c>
      <c r="L33120" s="14" t="str">
        <v/>
      </c>
      <c r="O33120" s="14" t="str">
        <v/>
      </c>
      <c r="P33120" s="14" t="str">
        <f ca="1"/>
        <v>Low Cap</v>
      </c>
    </row>
    <row r="33121" spans="11:16">
      <c r="K33121" s="14" t="str">
        <v/>
      </c>
      <c r="L33121" s="14" t="str">
        <v/>
      </c>
      <c r="O33121" s="14" t="str">
        <v/>
      </c>
      <c r="P33121" s="14" t="str">
        <f ca="1"/>
        <v>Low Cap</v>
      </c>
    </row>
    <row r="33122" spans="11:16">
      <c r="K33122" s="14" t="str">
        <v/>
      </c>
      <c r="L33122" s="14" t="str">
        <v/>
      </c>
      <c r="O33122" s="14" t="str">
        <v/>
      </c>
      <c r="P33122" s="14" t="str">
        <f ca="1"/>
        <v>Low Cap</v>
      </c>
    </row>
    <row r="33123" spans="11:16">
      <c r="K33123" s="14" t="str">
        <v/>
      </c>
      <c r="L33123" s="14" t="str">
        <v/>
      </c>
      <c r="O33123" s="14" t="str">
        <v/>
      </c>
      <c r="P33123" s="14" t="str">
        <f ca="1"/>
        <v>Low Cap</v>
      </c>
    </row>
    <row r="33124" spans="11:16">
      <c r="K33124" s="14" t="str">
        <v/>
      </c>
      <c r="L33124" s="14" t="str">
        <v/>
      </c>
      <c r="O33124" s="14" t="str">
        <v/>
      </c>
      <c r="P33124" s="14" t="str">
        <f ca="1"/>
        <v>Low Cap</v>
      </c>
    </row>
    <row r="33125" spans="11:16">
      <c r="K33125" s="14" t="str">
        <v/>
      </c>
      <c r="L33125" s="14" t="str">
        <v/>
      </c>
      <c r="O33125" s="14" t="str">
        <v/>
      </c>
      <c r="P33125" s="14" t="str">
        <f ca="1"/>
        <v>Low Cap</v>
      </c>
    </row>
    <row r="33126" spans="11:16">
      <c r="K33126" s="14" t="str">
        <v/>
      </c>
      <c r="L33126" s="14" t="str">
        <v/>
      </c>
      <c r="O33126" s="14" t="str">
        <v/>
      </c>
      <c r="P33126" s="14" t="str">
        <f ca="1"/>
        <v>Low Cap</v>
      </c>
    </row>
    <row r="33127" spans="11:16">
      <c r="K33127" s="14" t="str">
        <v/>
      </c>
      <c r="L33127" s="14" t="str">
        <v/>
      </c>
      <c r="O33127" s="14" t="str">
        <v/>
      </c>
      <c r="P33127" s="14" t="str">
        <f ca="1"/>
        <v>Low Cap</v>
      </c>
    </row>
    <row r="33128" spans="11:16">
      <c r="K33128" s="14" t="str">
        <v/>
      </c>
      <c r="L33128" s="14" t="str">
        <v/>
      </c>
      <c r="O33128" s="14" t="str">
        <v/>
      </c>
      <c r="P33128" s="14" t="str">
        <f ca="1"/>
        <v>Low Cap</v>
      </c>
    </row>
    <row r="33129" spans="11:16">
      <c r="K33129" s="14" t="str">
        <v/>
      </c>
      <c r="L33129" s="14" t="str">
        <v/>
      </c>
      <c r="O33129" s="14" t="str">
        <v/>
      </c>
      <c r="P33129" s="14" t="str">
        <f ca="1"/>
        <v>Low Cap</v>
      </c>
    </row>
    <row r="33130" spans="11:16">
      <c r="K33130" s="14" t="str">
        <v/>
      </c>
      <c r="L33130" s="14" t="str">
        <v/>
      </c>
      <c r="O33130" s="14" t="str">
        <v/>
      </c>
      <c r="P33130" s="14" t="str">
        <f ca="1"/>
        <v>Low Cap</v>
      </c>
    </row>
    <row r="33131" spans="11:16">
      <c r="K33131" s="14" t="str">
        <v/>
      </c>
      <c r="L33131" s="14" t="str">
        <v/>
      </c>
      <c r="O33131" s="14" t="str">
        <v/>
      </c>
      <c r="P33131" s="14" t="str">
        <f ca="1"/>
        <v>Low Cap</v>
      </c>
    </row>
    <row r="33132" spans="11:16">
      <c r="K33132" s="14" t="str">
        <v/>
      </c>
      <c r="L33132" s="14" t="str">
        <v/>
      </c>
      <c r="O33132" s="14" t="str">
        <v/>
      </c>
      <c r="P33132" s="14" t="str">
        <f ca="1"/>
        <v>Low Cap</v>
      </c>
    </row>
    <row r="33133" spans="11:16">
      <c r="K33133" s="14" t="str">
        <v/>
      </c>
      <c r="L33133" s="14" t="str">
        <v/>
      </c>
      <c r="O33133" s="14" t="str">
        <v/>
      </c>
      <c r="P33133" s="14" t="str">
        <f ca="1"/>
        <v>Low Cap</v>
      </c>
    </row>
    <row r="33134" spans="11:16">
      <c r="K33134" s="14" t="str">
        <v/>
      </c>
      <c r="L33134" s="14" t="str">
        <v/>
      </c>
      <c r="O33134" s="14" t="str">
        <v/>
      </c>
      <c r="P33134" s="14" t="str">
        <f ca="1"/>
        <v>Low Cap</v>
      </c>
    </row>
    <row r="33135" spans="11:16">
      <c r="K33135" s="14" t="str">
        <v/>
      </c>
      <c r="L33135" s="14" t="str">
        <v/>
      </c>
      <c r="O33135" s="14" t="str">
        <v/>
      </c>
      <c r="P33135" s="14" t="str">
        <f ca="1"/>
        <v>Low Cap</v>
      </c>
    </row>
    <row r="33136" spans="11:16">
      <c r="K33136" s="14" t="str">
        <v/>
      </c>
      <c r="L33136" s="14" t="str">
        <v/>
      </c>
      <c r="O33136" s="14" t="str">
        <v/>
      </c>
      <c r="P33136" s="14" t="str">
        <f ca="1"/>
        <v>Low Cap</v>
      </c>
    </row>
    <row r="33137" spans="11:16">
      <c r="K33137" s="14" t="str">
        <v/>
      </c>
      <c r="L33137" s="14" t="str">
        <v/>
      </c>
      <c r="O33137" s="14" t="str">
        <v/>
      </c>
      <c r="P33137" s="14" t="str">
        <f ca="1"/>
        <v>Low Cap</v>
      </c>
    </row>
    <row r="33138" spans="11:16">
      <c r="K33138" s="14" t="str">
        <v/>
      </c>
      <c r="L33138" s="14" t="str">
        <v/>
      </c>
      <c r="O33138" s="14" t="str">
        <v/>
      </c>
      <c r="P33138" s="14" t="str">
        <f ca="1"/>
        <v>Low Cap</v>
      </c>
    </row>
    <row r="33139" spans="11:16">
      <c r="K33139" s="14" t="str">
        <v/>
      </c>
      <c r="L33139" s="14" t="str">
        <v/>
      </c>
      <c r="O33139" s="14" t="str">
        <v/>
      </c>
      <c r="P33139" s="14" t="str">
        <f ca="1"/>
        <v>Low Cap</v>
      </c>
    </row>
    <row r="33140" spans="11:16">
      <c r="K33140" s="14" t="str">
        <v/>
      </c>
      <c r="L33140" s="14" t="str">
        <v/>
      </c>
      <c r="O33140" s="14" t="str">
        <v/>
      </c>
      <c r="P33140" s="14" t="str">
        <f ca="1"/>
        <v>Low Cap</v>
      </c>
    </row>
    <row r="33141" spans="11:16">
      <c r="K33141" s="14" t="str">
        <v/>
      </c>
      <c r="L33141" s="14" t="str">
        <v/>
      </c>
      <c r="O33141" s="14" t="str">
        <v/>
      </c>
      <c r="P33141" s="14" t="str">
        <f ca="1"/>
        <v>Low Cap</v>
      </c>
    </row>
    <row r="33142" spans="11:16">
      <c r="K33142" s="14" t="str">
        <v/>
      </c>
      <c r="L33142" s="14" t="str">
        <v/>
      </c>
      <c r="O33142" s="14" t="str">
        <v/>
      </c>
      <c r="P33142" s="14" t="str">
        <f ca="1"/>
        <v>Low Cap</v>
      </c>
    </row>
    <row r="33143" spans="11:16">
      <c r="K33143" s="14" t="str">
        <v/>
      </c>
      <c r="L33143" s="14" t="str">
        <v/>
      </c>
      <c r="O33143" s="14" t="str">
        <v/>
      </c>
      <c r="P33143" s="14" t="str">
        <f ca="1"/>
        <v>Low Cap</v>
      </c>
    </row>
    <row r="33144" spans="11:16">
      <c r="K33144" s="14" t="str">
        <v/>
      </c>
      <c r="L33144" s="14" t="str">
        <v/>
      </c>
      <c r="O33144" s="14" t="str">
        <v/>
      </c>
      <c r="P33144" s="14" t="str">
        <f ca="1"/>
        <v>Low Cap</v>
      </c>
    </row>
    <row r="33145" spans="11:16">
      <c r="K33145" s="14" t="str">
        <v/>
      </c>
      <c r="L33145" s="14" t="str">
        <v/>
      </c>
      <c r="O33145" s="14" t="str">
        <v/>
      </c>
      <c r="P33145" s="14" t="str">
        <f ca="1"/>
        <v>Low Cap</v>
      </c>
    </row>
    <row r="33146" spans="11:16">
      <c r="K33146" s="14" t="str">
        <v/>
      </c>
      <c r="L33146" s="14" t="str">
        <v/>
      </c>
      <c r="O33146" s="14" t="str">
        <v/>
      </c>
      <c r="P33146" s="14" t="str">
        <f ca="1"/>
        <v>Low Cap</v>
      </c>
    </row>
    <row r="33147" spans="11:16">
      <c r="K33147" s="14" t="str">
        <v/>
      </c>
      <c r="L33147" s="14" t="str">
        <v/>
      </c>
      <c r="O33147" s="14" t="str">
        <v/>
      </c>
      <c r="P33147" s="14" t="str">
        <f ca="1"/>
        <v>Low Cap</v>
      </c>
    </row>
    <row r="33148" spans="11:16">
      <c r="K33148" s="14" t="str">
        <v/>
      </c>
      <c r="L33148" s="14" t="str">
        <v/>
      </c>
      <c r="O33148" s="14" t="str">
        <v/>
      </c>
      <c r="P33148" s="14" t="str">
        <f ca="1"/>
        <v>Low Cap</v>
      </c>
    </row>
    <row r="33149" spans="11:16">
      <c r="K33149" s="14" t="str">
        <v/>
      </c>
      <c r="L33149" s="14" t="str">
        <v/>
      </c>
      <c r="O33149" s="14" t="str">
        <v/>
      </c>
      <c r="P33149" s="14" t="str">
        <f ca="1"/>
        <v>Low Cap</v>
      </c>
    </row>
    <row r="33150" spans="11:16">
      <c r="K33150" s="14" t="str">
        <v/>
      </c>
      <c r="L33150" s="14" t="str">
        <v/>
      </c>
      <c r="O33150" s="14" t="str">
        <v/>
      </c>
      <c r="P33150" s="14" t="str">
        <f ca="1"/>
        <v>Low Cap</v>
      </c>
    </row>
    <row r="33151" spans="11:16">
      <c r="K33151" s="14" t="str">
        <v/>
      </c>
      <c r="L33151" s="14" t="str">
        <v/>
      </c>
      <c r="O33151" s="14" t="str">
        <v/>
      </c>
      <c r="P33151" s="14" t="str">
        <f ca="1"/>
        <v>Low Cap</v>
      </c>
    </row>
    <row r="33152" spans="11:16">
      <c r="K33152" s="14" t="str">
        <v/>
      </c>
      <c r="L33152" s="14" t="str">
        <v/>
      </c>
      <c r="O33152" s="14" t="str">
        <v/>
      </c>
      <c r="P33152" s="14" t="str">
        <f ca="1"/>
        <v>Low Cap</v>
      </c>
    </row>
    <row r="33153" spans="11:16">
      <c r="K33153" s="14" t="str">
        <v/>
      </c>
      <c r="L33153" s="14" t="str">
        <v/>
      </c>
      <c r="O33153" s="14" t="str">
        <v/>
      </c>
      <c r="P33153" s="14" t="str">
        <f ca="1"/>
        <v>Low Cap</v>
      </c>
    </row>
    <row r="33154" spans="11:16">
      <c r="K33154" s="14" t="str">
        <v/>
      </c>
      <c r="L33154" s="14" t="str">
        <v/>
      </c>
      <c r="O33154" s="14" t="str">
        <v/>
      </c>
      <c r="P33154" s="14" t="str">
        <f ca="1"/>
        <v>Low Cap</v>
      </c>
    </row>
    <row r="33155" spans="11:16">
      <c r="K33155" s="14" t="str">
        <v/>
      </c>
      <c r="L33155" s="14" t="str">
        <v/>
      </c>
      <c r="O33155" s="14" t="str">
        <v/>
      </c>
      <c r="P33155" s="14" t="str">
        <f ca="1"/>
        <v>Low Cap</v>
      </c>
    </row>
    <row r="33156" spans="11:16">
      <c r="K33156" s="14" t="str">
        <v/>
      </c>
      <c r="L33156" s="14" t="str">
        <v/>
      </c>
      <c r="O33156" s="14" t="str">
        <v/>
      </c>
      <c r="P33156" s="14" t="str">
        <f ca="1"/>
        <v>Low Cap</v>
      </c>
    </row>
    <row r="33157" spans="11:16">
      <c r="K33157" s="14" t="str">
        <v/>
      </c>
      <c r="L33157" s="14" t="str">
        <v/>
      </c>
      <c r="O33157" s="14" t="str">
        <v/>
      </c>
      <c r="P33157" s="14" t="str">
        <f ca="1"/>
        <v>Low Cap</v>
      </c>
    </row>
    <row r="33158" spans="11:16">
      <c r="K33158" s="14" t="str">
        <v/>
      </c>
      <c r="L33158" s="14" t="str">
        <v/>
      </c>
      <c r="O33158" s="14" t="str">
        <v/>
      </c>
      <c r="P33158" s="14" t="str">
        <f ca="1"/>
        <v>Low Cap</v>
      </c>
    </row>
    <row r="33159" spans="11:16">
      <c r="K33159" s="14" t="str">
        <v/>
      </c>
      <c r="L33159" s="14" t="str">
        <v/>
      </c>
      <c r="O33159" s="14" t="str">
        <v/>
      </c>
      <c r="P33159" s="14" t="str">
        <f ca="1"/>
        <v>Low Cap</v>
      </c>
    </row>
    <row r="33160" spans="11:16">
      <c r="K33160" s="14" t="str">
        <v/>
      </c>
      <c r="L33160" s="14" t="str">
        <v/>
      </c>
      <c r="O33160" s="14" t="str">
        <v/>
      </c>
      <c r="P33160" s="14" t="str">
        <f ca="1"/>
        <v>Low Cap</v>
      </c>
    </row>
    <row r="33161" spans="11:16">
      <c r="K33161" s="14" t="str">
        <v/>
      </c>
      <c r="L33161" s="14" t="str">
        <v/>
      </c>
      <c r="O33161" s="14" t="str">
        <v/>
      </c>
      <c r="P33161" s="14" t="str">
        <f ca="1"/>
        <v>Low Cap</v>
      </c>
    </row>
    <row r="33162" spans="11:16">
      <c r="K33162" s="14" t="str">
        <v/>
      </c>
      <c r="L33162" s="14" t="str">
        <v/>
      </c>
      <c r="O33162" s="14" t="str">
        <v/>
      </c>
      <c r="P33162" s="14" t="str">
        <f ca="1"/>
        <v>Low Cap</v>
      </c>
    </row>
    <row r="33163" spans="11:16">
      <c r="K33163" s="14" t="str">
        <v/>
      </c>
      <c r="L33163" s="14" t="str">
        <v/>
      </c>
      <c r="O33163" s="14" t="str">
        <v/>
      </c>
      <c r="P33163" s="14" t="str">
        <f ca="1"/>
        <v>Low Cap</v>
      </c>
    </row>
    <row r="33164" spans="11:16">
      <c r="K33164" s="14" t="str">
        <v/>
      </c>
      <c r="L33164" s="14" t="str">
        <v/>
      </c>
      <c r="O33164" s="14" t="str">
        <v/>
      </c>
      <c r="P33164" s="14" t="str">
        <f ca="1"/>
        <v>Low Cap</v>
      </c>
    </row>
    <row r="33165" spans="11:16">
      <c r="K33165" s="14" t="str">
        <v/>
      </c>
      <c r="L33165" s="14" t="str">
        <v/>
      </c>
      <c r="O33165" s="14" t="str">
        <v/>
      </c>
      <c r="P33165" s="14" t="str">
        <f ca="1"/>
        <v>Low Cap</v>
      </c>
    </row>
    <row r="33166" spans="11:16">
      <c r="K33166" s="14" t="str">
        <v/>
      </c>
      <c r="L33166" s="14" t="str">
        <v/>
      </c>
      <c r="O33166" s="14" t="str">
        <v/>
      </c>
      <c r="P33166" s="14" t="str">
        <f ca="1"/>
        <v>Low Cap</v>
      </c>
    </row>
    <row r="33167" spans="11:16">
      <c r="K33167" s="14" t="str">
        <v/>
      </c>
      <c r="L33167" s="14" t="str">
        <v/>
      </c>
      <c r="O33167" s="14" t="str">
        <v/>
      </c>
      <c r="P33167" s="14" t="str">
        <f ca="1"/>
        <v>Low Cap</v>
      </c>
    </row>
    <row r="33168" spans="11:16">
      <c r="K33168" s="14" t="str">
        <v/>
      </c>
      <c r="L33168" s="14" t="str">
        <v/>
      </c>
      <c r="O33168" s="14" t="str">
        <v/>
      </c>
      <c r="P33168" s="14" t="str">
        <f ca="1"/>
        <v>Low Cap</v>
      </c>
    </row>
    <row r="33169" spans="11:16">
      <c r="K33169" s="14" t="str">
        <v/>
      </c>
      <c r="L33169" s="14" t="str">
        <v/>
      </c>
      <c r="O33169" s="14" t="str">
        <v/>
      </c>
      <c r="P33169" s="14" t="str">
        <f ca="1"/>
        <v>Low Cap</v>
      </c>
    </row>
    <row r="33170" spans="11:16">
      <c r="K33170" s="14" t="str">
        <v/>
      </c>
      <c r="L33170" s="14" t="str">
        <v/>
      </c>
      <c r="O33170" s="14" t="str">
        <v/>
      </c>
      <c r="P33170" s="14" t="str">
        <f ca="1"/>
        <v>Low Cap</v>
      </c>
    </row>
    <row r="33171" spans="11:16">
      <c r="K33171" s="14" t="str">
        <v/>
      </c>
      <c r="L33171" s="14" t="str">
        <v/>
      </c>
      <c r="O33171" s="14" t="str">
        <v/>
      </c>
      <c r="P33171" s="14" t="str">
        <f ca="1"/>
        <v>Low Cap</v>
      </c>
    </row>
    <row r="33172" spans="11:16">
      <c r="K33172" s="14" t="str">
        <v/>
      </c>
      <c r="L33172" s="14" t="str">
        <v/>
      </c>
      <c r="O33172" s="14" t="str">
        <v/>
      </c>
      <c r="P33172" s="14" t="str">
        <f ca="1"/>
        <v>Low Cap</v>
      </c>
    </row>
    <row r="33173" spans="11:16">
      <c r="K33173" s="14" t="str">
        <v/>
      </c>
      <c r="L33173" s="14" t="str">
        <v/>
      </c>
      <c r="O33173" s="14" t="str">
        <v/>
      </c>
      <c r="P33173" s="14" t="str">
        <f ca="1"/>
        <v>Low Cap</v>
      </c>
    </row>
    <row r="33174" spans="11:16">
      <c r="K33174" s="14" t="str">
        <v/>
      </c>
      <c r="L33174" s="14" t="str">
        <v/>
      </c>
      <c r="O33174" s="14" t="str">
        <v/>
      </c>
      <c r="P33174" s="14" t="str">
        <f ca="1"/>
        <v>Low Cap</v>
      </c>
    </row>
    <row r="33175" spans="11:16">
      <c r="K33175" s="14" t="str">
        <v/>
      </c>
      <c r="L33175" s="14" t="str">
        <v/>
      </c>
      <c r="O33175" s="14" t="str">
        <v/>
      </c>
      <c r="P33175" s="14" t="str">
        <f ca="1"/>
        <v>Low Cap</v>
      </c>
    </row>
    <row r="33176" spans="11:16">
      <c r="K33176" s="14" t="str">
        <v/>
      </c>
      <c r="L33176" s="14" t="str">
        <v/>
      </c>
      <c r="O33176" s="14" t="str">
        <v/>
      </c>
      <c r="P33176" s="14" t="str">
        <f ca="1"/>
        <v>Low Cap</v>
      </c>
    </row>
    <row r="33177" spans="11:16">
      <c r="K33177" s="14" t="str">
        <v/>
      </c>
      <c r="L33177" s="14" t="str">
        <v/>
      </c>
      <c r="O33177" s="14" t="str">
        <v/>
      </c>
      <c r="P33177" s="14" t="str">
        <f ca="1"/>
        <v>Low Cap</v>
      </c>
    </row>
    <row r="33178" spans="11:16">
      <c r="K33178" s="14" t="str">
        <v/>
      </c>
      <c r="L33178" s="14" t="str">
        <v/>
      </c>
      <c r="O33178" s="14" t="str">
        <v/>
      </c>
      <c r="P33178" s="14" t="str">
        <f ca="1"/>
        <v>Low Cap</v>
      </c>
    </row>
    <row r="33179" spans="11:16">
      <c r="K33179" s="14" t="str">
        <v/>
      </c>
      <c r="L33179" s="14" t="str">
        <v/>
      </c>
      <c r="O33179" s="14" t="str">
        <v/>
      </c>
      <c r="P33179" s="14" t="str">
        <f ca="1"/>
        <v>Low Cap</v>
      </c>
    </row>
    <row r="33180" spans="11:16">
      <c r="K33180" s="14" t="str">
        <v/>
      </c>
      <c r="L33180" s="14" t="str">
        <v/>
      </c>
      <c r="O33180" s="14" t="str">
        <v/>
      </c>
      <c r="P33180" s="14" t="str">
        <f ca="1"/>
        <v>Low Cap</v>
      </c>
    </row>
    <row r="33181" spans="11:16">
      <c r="K33181" s="14" t="str">
        <v/>
      </c>
      <c r="L33181" s="14" t="str">
        <v/>
      </c>
      <c r="O33181" s="14" t="str">
        <v/>
      </c>
      <c r="P33181" s="14" t="str">
        <f ca="1"/>
        <v>Low Cap</v>
      </c>
    </row>
    <row r="33182" spans="11:16">
      <c r="K33182" s="14" t="str">
        <v/>
      </c>
      <c r="L33182" s="14" t="str">
        <v/>
      </c>
      <c r="O33182" s="14" t="str">
        <v/>
      </c>
      <c r="P33182" s="14" t="str">
        <f ca="1"/>
        <v>Low Cap</v>
      </c>
    </row>
    <row r="33183" spans="11:16">
      <c r="K33183" s="14" t="str">
        <v/>
      </c>
      <c r="L33183" s="14" t="str">
        <v/>
      </c>
      <c r="O33183" s="14" t="str">
        <v/>
      </c>
      <c r="P33183" s="14" t="str">
        <f ca="1"/>
        <v>Low Cap</v>
      </c>
    </row>
    <row r="33184" spans="11:16">
      <c r="K33184" s="14" t="str">
        <v/>
      </c>
      <c r="L33184" s="14" t="str">
        <v/>
      </c>
      <c r="O33184" s="14" t="str">
        <v/>
      </c>
      <c r="P33184" s="14" t="str">
        <f ca="1"/>
        <v>Low Cap</v>
      </c>
    </row>
    <row r="33185" spans="11:16">
      <c r="K33185" s="14" t="str">
        <v/>
      </c>
      <c r="L33185" s="14" t="str">
        <v/>
      </c>
      <c r="O33185" s="14" t="str">
        <v/>
      </c>
      <c r="P33185" s="14" t="str">
        <f ca="1"/>
        <v>Low Cap</v>
      </c>
    </row>
    <row r="33186" spans="11:16">
      <c r="K33186" s="14" t="str">
        <v/>
      </c>
      <c r="L33186" s="14" t="str">
        <v/>
      </c>
      <c r="O33186" s="14" t="str">
        <v/>
      </c>
      <c r="P33186" s="14" t="str">
        <f ca="1"/>
        <v>Low Cap</v>
      </c>
    </row>
    <row r="33187" spans="11:16">
      <c r="K33187" s="14" t="str">
        <v/>
      </c>
      <c r="L33187" s="14" t="str">
        <v/>
      </c>
      <c r="O33187" s="14" t="str">
        <v/>
      </c>
      <c r="P33187" s="14" t="str">
        <f ca="1"/>
        <v>Low Cap</v>
      </c>
    </row>
    <row r="33188" spans="11:16">
      <c r="K33188" s="14" t="str">
        <v/>
      </c>
      <c r="L33188" s="14" t="str">
        <v/>
      </c>
      <c r="O33188" s="14" t="str">
        <v/>
      </c>
      <c r="P33188" s="14" t="str">
        <f ca="1"/>
        <v>Low Cap</v>
      </c>
    </row>
    <row r="33189" spans="11:16">
      <c r="K33189" s="14" t="str">
        <v/>
      </c>
      <c r="L33189" s="14" t="str">
        <v/>
      </c>
      <c r="O33189" s="14" t="str">
        <v/>
      </c>
      <c r="P33189" s="14" t="str">
        <f ca="1"/>
        <v>Low Cap</v>
      </c>
    </row>
    <row r="33190" spans="11:16">
      <c r="K33190" s="14" t="str">
        <v/>
      </c>
      <c r="L33190" s="14" t="str">
        <v/>
      </c>
      <c r="O33190" s="14" t="str">
        <v/>
      </c>
      <c r="P33190" s="14" t="str">
        <f ca="1"/>
        <v>Low Cap</v>
      </c>
    </row>
    <row r="33191" spans="11:16">
      <c r="K33191" s="14" t="str">
        <v/>
      </c>
      <c r="L33191" s="14" t="str">
        <v/>
      </c>
      <c r="O33191" s="14" t="str">
        <v/>
      </c>
      <c r="P33191" s="14" t="str">
        <f ca="1"/>
        <v>Low Cap</v>
      </c>
    </row>
    <row r="33192" spans="11:16">
      <c r="K33192" s="14" t="str">
        <v/>
      </c>
      <c r="L33192" s="14" t="str">
        <v/>
      </c>
      <c r="O33192" s="14" t="str">
        <v/>
      </c>
      <c r="P33192" s="14" t="str">
        <f ca="1"/>
        <v>Low Cap</v>
      </c>
    </row>
    <row r="33193" spans="11:16">
      <c r="K33193" s="14" t="str">
        <v/>
      </c>
      <c r="L33193" s="14" t="str">
        <v/>
      </c>
      <c r="O33193" s="14" t="str">
        <v/>
      </c>
      <c r="P33193" s="14" t="str">
        <f ca="1"/>
        <v>Low Cap</v>
      </c>
    </row>
    <row r="33194" spans="11:16">
      <c r="K33194" s="14" t="str">
        <v/>
      </c>
      <c r="L33194" s="14" t="str">
        <v/>
      </c>
      <c r="O33194" s="14" t="str">
        <v/>
      </c>
      <c r="P33194" s="14" t="str">
        <f ca="1"/>
        <v>Low Cap</v>
      </c>
    </row>
    <row r="33195" spans="11:16">
      <c r="K33195" s="14" t="str">
        <v/>
      </c>
      <c r="L33195" s="14" t="str">
        <v/>
      </c>
      <c r="O33195" s="14" t="str">
        <v/>
      </c>
      <c r="P33195" s="14" t="str">
        <f ca="1"/>
        <v>Low Cap</v>
      </c>
    </row>
    <row r="33196" spans="11:16">
      <c r="K33196" s="14" t="str">
        <v/>
      </c>
      <c r="L33196" s="14" t="str">
        <v/>
      </c>
      <c r="O33196" s="14" t="str">
        <v/>
      </c>
      <c r="P33196" s="14" t="str">
        <f ca="1"/>
        <v>Low Cap</v>
      </c>
    </row>
    <row r="33197" spans="11:16">
      <c r="K33197" s="14" t="str">
        <v/>
      </c>
      <c r="L33197" s="14" t="str">
        <v/>
      </c>
      <c r="O33197" s="14" t="str">
        <v/>
      </c>
      <c r="P33197" s="14" t="str">
        <f ca="1"/>
        <v>Low Cap</v>
      </c>
    </row>
    <row r="33198" spans="11:16">
      <c r="K33198" s="14" t="str">
        <v/>
      </c>
      <c r="L33198" s="14" t="str">
        <v/>
      </c>
      <c r="O33198" s="14" t="str">
        <v/>
      </c>
      <c r="P33198" s="14" t="str">
        <f ca="1"/>
        <v>Low Cap</v>
      </c>
    </row>
    <row r="33199" spans="11:16">
      <c r="K33199" s="14" t="str">
        <v/>
      </c>
      <c r="L33199" s="14" t="str">
        <v/>
      </c>
      <c r="O33199" s="14" t="str">
        <v/>
      </c>
      <c r="P33199" s="14" t="str">
        <f ca="1"/>
        <v>Low Cap</v>
      </c>
    </row>
    <row r="33200" spans="11:16">
      <c r="K33200" s="14" t="str">
        <v/>
      </c>
      <c r="L33200" s="14" t="str">
        <v/>
      </c>
      <c r="O33200" s="14" t="str">
        <v/>
      </c>
      <c r="P33200" s="14" t="str">
        <f ca="1"/>
        <v>Low Cap</v>
      </c>
    </row>
    <row r="33201" spans="11:16">
      <c r="K33201" s="14" t="str">
        <v/>
      </c>
      <c r="L33201" s="14" t="str">
        <v/>
      </c>
      <c r="O33201" s="14" t="str">
        <v/>
      </c>
      <c r="P33201" s="14" t="str">
        <f ca="1"/>
        <v>Low Cap</v>
      </c>
    </row>
    <row r="33202" spans="11:16">
      <c r="K33202" s="14" t="str">
        <v/>
      </c>
      <c r="L33202" s="14" t="str">
        <v/>
      </c>
      <c r="O33202" s="14" t="str">
        <v/>
      </c>
      <c r="P33202" s="14" t="str">
        <f ca="1"/>
        <v>Low Cap</v>
      </c>
    </row>
    <row r="33203" spans="11:16">
      <c r="K33203" s="14" t="str">
        <v/>
      </c>
      <c r="L33203" s="14" t="str">
        <v/>
      </c>
      <c r="O33203" s="14" t="str">
        <v/>
      </c>
      <c r="P33203" s="14" t="str">
        <f ca="1"/>
        <v>Low Cap</v>
      </c>
    </row>
    <row r="33204" spans="11:16">
      <c r="K33204" s="14" t="str">
        <v/>
      </c>
      <c r="L33204" s="14" t="str">
        <v/>
      </c>
      <c r="O33204" s="14" t="str">
        <v/>
      </c>
      <c r="P33204" s="14" t="str">
        <f ca="1"/>
        <v>Low Cap</v>
      </c>
    </row>
    <row r="33205" spans="11:16">
      <c r="K33205" s="14" t="str">
        <v/>
      </c>
      <c r="L33205" s="14" t="str">
        <v/>
      </c>
      <c r="O33205" s="14" t="str">
        <v/>
      </c>
      <c r="P33205" s="14" t="str">
        <f ca="1"/>
        <v>Low Cap</v>
      </c>
    </row>
    <row r="33206" spans="11:16">
      <c r="K33206" s="14" t="str">
        <v/>
      </c>
      <c r="L33206" s="14" t="str">
        <v/>
      </c>
      <c r="O33206" s="14" t="str">
        <v/>
      </c>
      <c r="P33206" s="14" t="str">
        <f ca="1"/>
        <v>Low Cap</v>
      </c>
    </row>
    <row r="33207" spans="11:16">
      <c r="K33207" s="14" t="str">
        <v/>
      </c>
      <c r="L33207" s="14" t="str">
        <v/>
      </c>
      <c r="O33207" s="14" t="str">
        <v/>
      </c>
      <c r="P33207" s="14" t="str">
        <f ca="1"/>
        <v>Low Cap</v>
      </c>
    </row>
    <row r="33208" spans="11:16">
      <c r="K33208" s="14" t="str">
        <v/>
      </c>
      <c r="L33208" s="14" t="str">
        <v/>
      </c>
      <c r="O33208" s="14" t="str">
        <v/>
      </c>
      <c r="P33208" s="14" t="str">
        <f ca="1"/>
        <v>Low Cap</v>
      </c>
    </row>
    <row r="33209" spans="11:16">
      <c r="K33209" s="14" t="str">
        <v/>
      </c>
      <c r="L33209" s="14" t="str">
        <v/>
      </c>
      <c r="O33209" s="14" t="str">
        <v/>
      </c>
      <c r="P33209" s="14" t="str">
        <f ca="1"/>
        <v>Low Cap</v>
      </c>
    </row>
    <row r="33210" spans="11:16">
      <c r="K33210" s="14" t="str">
        <v/>
      </c>
      <c r="L33210" s="14" t="str">
        <v/>
      </c>
      <c r="O33210" s="14" t="str">
        <v/>
      </c>
      <c r="P33210" s="14" t="str">
        <f ca="1"/>
        <v>Low Cap</v>
      </c>
    </row>
    <row r="33211" spans="11:16">
      <c r="K33211" s="14" t="str">
        <v/>
      </c>
      <c r="L33211" s="14" t="str">
        <v/>
      </c>
      <c r="O33211" s="14" t="str">
        <v/>
      </c>
      <c r="P33211" s="14" t="str">
        <f ca="1"/>
        <v>Low Cap</v>
      </c>
    </row>
    <row r="33212" spans="11:16">
      <c r="K33212" s="14" t="str">
        <v/>
      </c>
      <c r="L33212" s="14" t="str">
        <v/>
      </c>
      <c r="O33212" s="14" t="str">
        <v/>
      </c>
      <c r="P33212" s="14" t="str">
        <f ca="1"/>
        <v>Low Cap</v>
      </c>
    </row>
    <row r="33213" spans="11:16">
      <c r="K33213" s="14" t="str">
        <v/>
      </c>
      <c r="L33213" s="14" t="str">
        <v/>
      </c>
      <c r="O33213" s="14" t="str">
        <v/>
      </c>
      <c r="P33213" s="14" t="str">
        <f ca="1"/>
        <v>Low Cap</v>
      </c>
    </row>
    <row r="33214" spans="11:16">
      <c r="K33214" s="14" t="str">
        <v/>
      </c>
      <c r="L33214" s="14" t="str">
        <v/>
      </c>
      <c r="O33214" s="14" t="str">
        <v/>
      </c>
      <c r="P33214" s="14" t="str">
        <f ca="1"/>
        <v>Low Cap</v>
      </c>
    </row>
    <row r="33215" spans="11:16">
      <c r="K33215" s="14" t="str">
        <v/>
      </c>
      <c r="L33215" s="14" t="str">
        <v/>
      </c>
      <c r="O33215" s="14" t="str">
        <v/>
      </c>
      <c r="P33215" s="14" t="str">
        <f ca="1"/>
        <v>Low Cap</v>
      </c>
    </row>
    <row r="33216" spans="11:16">
      <c r="K33216" s="14" t="str">
        <v/>
      </c>
      <c r="L33216" s="14" t="str">
        <v/>
      </c>
      <c r="O33216" s="14" t="str">
        <v/>
      </c>
      <c r="P33216" s="14" t="str">
        <f ca="1"/>
        <v>Low Cap</v>
      </c>
    </row>
    <row r="33217" spans="11:16">
      <c r="K33217" s="14" t="str">
        <v/>
      </c>
      <c r="L33217" s="14" t="str">
        <v/>
      </c>
      <c r="O33217" s="14" t="str">
        <v/>
      </c>
      <c r="P33217" s="14" t="str">
        <f ca="1"/>
        <v>Low Cap</v>
      </c>
    </row>
    <row r="33218" spans="11:16">
      <c r="K33218" s="14" t="str">
        <v/>
      </c>
      <c r="L33218" s="14" t="str">
        <v/>
      </c>
      <c r="O33218" s="14" t="str">
        <v/>
      </c>
      <c r="P33218" s="14" t="str">
        <f ca="1"/>
        <v>Low Cap</v>
      </c>
    </row>
    <row r="33219" spans="11:16">
      <c r="K33219" s="14" t="str">
        <v/>
      </c>
      <c r="L33219" s="14" t="str">
        <v/>
      </c>
      <c r="O33219" s="14" t="str">
        <v/>
      </c>
      <c r="P33219" s="14" t="str">
        <f ca="1"/>
        <v>Low Cap</v>
      </c>
    </row>
    <row r="33220" spans="11:16">
      <c r="K33220" s="14" t="str">
        <v/>
      </c>
      <c r="L33220" s="14" t="str">
        <v/>
      </c>
      <c r="O33220" s="14" t="str">
        <v/>
      </c>
      <c r="P33220" s="14" t="str">
        <f ca="1"/>
        <v>Low Cap</v>
      </c>
    </row>
    <row r="33221" spans="11:16">
      <c r="K33221" s="14" t="str">
        <v/>
      </c>
      <c r="L33221" s="14" t="str">
        <v/>
      </c>
      <c r="O33221" s="14" t="str">
        <v/>
      </c>
      <c r="P33221" s="14" t="str">
        <f ca="1"/>
        <v>Low Cap</v>
      </c>
    </row>
    <row r="33222" spans="11:16">
      <c r="K33222" s="14" t="str">
        <v/>
      </c>
      <c r="L33222" s="14" t="str">
        <v/>
      </c>
      <c r="O33222" s="14" t="str">
        <v/>
      </c>
      <c r="P33222" s="14" t="str">
        <f ca="1"/>
        <v>Low Cap</v>
      </c>
    </row>
    <row r="33223" spans="11:16">
      <c r="K33223" s="14" t="str">
        <v/>
      </c>
      <c r="L33223" s="14" t="str">
        <v/>
      </c>
      <c r="O33223" s="14" t="str">
        <v/>
      </c>
      <c r="P33223" s="14" t="str">
        <f ca="1"/>
        <v>Low Cap</v>
      </c>
    </row>
    <row r="33224" spans="11:16">
      <c r="K33224" s="14" t="str">
        <v/>
      </c>
      <c r="L33224" s="14" t="str">
        <v/>
      </c>
      <c r="O33224" s="14" t="str">
        <v/>
      </c>
      <c r="P33224" s="14" t="str">
        <f ca="1"/>
        <v>Low Cap</v>
      </c>
    </row>
    <row r="33225" spans="11:16">
      <c r="K33225" s="14" t="str">
        <v/>
      </c>
      <c r="L33225" s="14" t="str">
        <v/>
      </c>
      <c r="O33225" s="14" t="str">
        <v/>
      </c>
      <c r="P33225" s="14" t="str">
        <f ca="1"/>
        <v>Low Cap</v>
      </c>
    </row>
    <row r="33226" spans="11:16">
      <c r="K33226" s="14" t="str">
        <v/>
      </c>
      <c r="L33226" s="14" t="str">
        <v/>
      </c>
      <c r="O33226" s="14" t="str">
        <v/>
      </c>
      <c r="P33226" s="14" t="str">
        <f ca="1"/>
        <v>Low Cap</v>
      </c>
    </row>
    <row r="33227" spans="11:16">
      <c r="K33227" s="14" t="str">
        <v/>
      </c>
      <c r="L33227" s="14" t="str">
        <v/>
      </c>
      <c r="O33227" s="14" t="str">
        <v/>
      </c>
      <c r="P33227" s="14" t="str">
        <f ca="1"/>
        <v>Low Cap</v>
      </c>
    </row>
    <row r="33228" spans="11:16">
      <c r="K33228" s="14" t="str">
        <v/>
      </c>
      <c r="L33228" s="14" t="str">
        <v/>
      </c>
      <c r="O33228" s="14" t="str">
        <v/>
      </c>
      <c r="P33228" s="14" t="str">
        <f ca="1"/>
        <v>Low Cap</v>
      </c>
    </row>
    <row r="33229" spans="11:16">
      <c r="K33229" s="14" t="str">
        <v/>
      </c>
      <c r="L33229" s="14" t="str">
        <v/>
      </c>
      <c r="O33229" s="14" t="str">
        <v/>
      </c>
      <c r="P33229" s="14" t="str">
        <f ca="1"/>
        <v>Low Cap</v>
      </c>
    </row>
    <row r="33230" spans="11:16">
      <c r="K33230" s="14" t="str">
        <v/>
      </c>
      <c r="L33230" s="14" t="str">
        <v/>
      </c>
      <c r="O33230" s="14" t="str">
        <v/>
      </c>
      <c r="P33230" s="14" t="str">
        <f ca="1"/>
        <v>Low Cap</v>
      </c>
    </row>
    <row r="33231" spans="11:16">
      <c r="K33231" s="14" t="str">
        <v/>
      </c>
      <c r="L33231" s="14" t="str">
        <v/>
      </c>
      <c r="O33231" s="14" t="str">
        <v/>
      </c>
      <c r="P33231" s="14" t="str">
        <f ca="1"/>
        <v>Low Cap</v>
      </c>
    </row>
    <row r="33232" spans="11:16">
      <c r="K33232" s="14" t="str">
        <v/>
      </c>
      <c r="L33232" s="14" t="str">
        <v/>
      </c>
      <c r="O33232" s="14" t="str">
        <v/>
      </c>
      <c r="P33232" s="14" t="str">
        <f ca="1"/>
        <v>Low Cap</v>
      </c>
    </row>
    <row r="33233" spans="11:16">
      <c r="K33233" s="14" t="str">
        <v/>
      </c>
      <c r="L33233" s="14" t="str">
        <v/>
      </c>
      <c r="O33233" s="14" t="str">
        <v/>
      </c>
      <c r="P33233" s="14" t="str">
        <f ca="1"/>
        <v>Low Cap</v>
      </c>
    </row>
    <row r="33234" spans="11:16">
      <c r="K33234" s="14" t="str">
        <v/>
      </c>
      <c r="L33234" s="14" t="str">
        <v/>
      </c>
      <c r="O33234" s="14" t="str">
        <v/>
      </c>
      <c r="P33234" s="14" t="str">
        <f ca="1"/>
        <v>Low Cap</v>
      </c>
    </row>
    <row r="33235" spans="11:16">
      <c r="K33235" s="14" t="str">
        <v/>
      </c>
      <c r="L33235" s="14" t="str">
        <v/>
      </c>
      <c r="O33235" s="14" t="str">
        <v/>
      </c>
      <c r="P33235" s="14" t="str">
        <f ca="1"/>
        <v>Low Cap</v>
      </c>
    </row>
    <row r="33236" spans="11:16">
      <c r="K33236" s="14" t="str">
        <v/>
      </c>
      <c r="L33236" s="14" t="str">
        <v/>
      </c>
      <c r="O33236" s="14" t="str">
        <v/>
      </c>
      <c r="P33236" s="14" t="str">
        <f ca="1"/>
        <v>Low Cap</v>
      </c>
    </row>
    <row r="33237" spans="11:16">
      <c r="K33237" s="14" t="str">
        <v/>
      </c>
      <c r="L33237" s="14" t="str">
        <v/>
      </c>
      <c r="O33237" s="14" t="str">
        <v/>
      </c>
      <c r="P33237" s="14" t="str">
        <f ca="1"/>
        <v>Low Cap</v>
      </c>
    </row>
    <row r="33238" spans="11:16">
      <c r="K33238" s="14" t="str">
        <v/>
      </c>
      <c r="L33238" s="14" t="str">
        <v/>
      </c>
      <c r="O33238" s="14" t="str">
        <v/>
      </c>
      <c r="P33238" s="14" t="str">
        <f ca="1"/>
        <v>Low Cap</v>
      </c>
    </row>
    <row r="33239" spans="11:16">
      <c r="K33239" s="14" t="str">
        <v/>
      </c>
      <c r="L33239" s="14" t="str">
        <v/>
      </c>
      <c r="O33239" s="14" t="str">
        <v/>
      </c>
      <c r="P33239" s="14" t="str">
        <f ca="1"/>
        <v>Low Cap</v>
      </c>
    </row>
    <row r="33240" spans="11:16">
      <c r="K33240" s="14" t="str">
        <v/>
      </c>
      <c r="L33240" s="14" t="str">
        <v/>
      </c>
      <c r="O33240" s="14" t="str">
        <v/>
      </c>
      <c r="P33240" s="14" t="str">
        <f ca="1"/>
        <v>Low Cap</v>
      </c>
    </row>
    <row r="33241" spans="11:16">
      <c r="K33241" s="14" t="str">
        <v/>
      </c>
      <c r="L33241" s="14" t="str">
        <v/>
      </c>
      <c r="O33241" s="14" t="str">
        <v/>
      </c>
      <c r="P33241" s="14" t="str">
        <f ca="1"/>
        <v>Low Cap</v>
      </c>
    </row>
    <row r="33242" spans="11:16">
      <c r="K33242" s="14" t="str">
        <v/>
      </c>
      <c r="L33242" s="14" t="str">
        <v/>
      </c>
      <c r="O33242" s="14" t="str">
        <v/>
      </c>
      <c r="P33242" s="14" t="str">
        <f ca="1"/>
        <v>Low Cap</v>
      </c>
    </row>
    <row r="33243" spans="11:16">
      <c r="K33243" s="14" t="str">
        <v/>
      </c>
      <c r="L33243" s="14" t="str">
        <v/>
      </c>
      <c r="O33243" s="14" t="str">
        <v/>
      </c>
      <c r="P33243" s="14" t="str">
        <f ca="1"/>
        <v>Low Cap</v>
      </c>
    </row>
    <row r="33244" spans="11:16">
      <c r="K33244" s="14" t="str">
        <v/>
      </c>
      <c r="L33244" s="14" t="str">
        <v/>
      </c>
      <c r="O33244" s="14" t="str">
        <v/>
      </c>
      <c r="P33244" s="14" t="str">
        <f ca="1"/>
        <v>Low Cap</v>
      </c>
    </row>
    <row r="33245" spans="11:16">
      <c r="K33245" s="14" t="str">
        <v/>
      </c>
      <c r="L33245" s="14" t="str">
        <v/>
      </c>
      <c r="O33245" s="14" t="str">
        <v/>
      </c>
      <c r="P33245" s="14" t="str">
        <f ca="1"/>
        <v>Low Cap</v>
      </c>
    </row>
    <row r="33246" spans="11:16">
      <c r="K33246" s="14" t="str">
        <v/>
      </c>
      <c r="L33246" s="14" t="str">
        <v/>
      </c>
      <c r="O33246" s="14" t="str">
        <v/>
      </c>
      <c r="P33246" s="14" t="str">
        <f ca="1"/>
        <v>Low Cap</v>
      </c>
    </row>
    <row r="33247" spans="11:16">
      <c r="K33247" s="14" t="str">
        <v/>
      </c>
      <c r="L33247" s="14" t="str">
        <v/>
      </c>
      <c r="O33247" s="14" t="str">
        <v/>
      </c>
      <c r="P33247" s="14" t="str">
        <f ca="1"/>
        <v>Low Cap</v>
      </c>
    </row>
    <row r="33248" spans="11:16">
      <c r="K33248" s="14" t="str">
        <v/>
      </c>
      <c r="L33248" s="14" t="str">
        <v/>
      </c>
      <c r="O33248" s="14" t="str">
        <v/>
      </c>
      <c r="P33248" s="14" t="str">
        <f ca="1"/>
        <v>Low Cap</v>
      </c>
    </row>
    <row r="33249" spans="11:16">
      <c r="K33249" s="14" t="str">
        <v/>
      </c>
      <c r="L33249" s="14" t="str">
        <v/>
      </c>
      <c r="O33249" s="14" t="str">
        <v/>
      </c>
      <c r="P33249" s="14" t="str">
        <f ca="1"/>
        <v>Low Cap</v>
      </c>
    </row>
    <row r="33250" spans="11:16">
      <c r="K33250" s="14" t="str">
        <v/>
      </c>
      <c r="L33250" s="14" t="str">
        <v/>
      </c>
      <c r="O33250" s="14" t="str">
        <v/>
      </c>
      <c r="P33250" s="14" t="str">
        <f ca="1"/>
        <v>Low Cap</v>
      </c>
    </row>
    <row r="33251" spans="11:16">
      <c r="K33251" s="14" t="str">
        <v/>
      </c>
      <c r="L33251" s="14" t="str">
        <v/>
      </c>
      <c r="O33251" s="14" t="str">
        <v/>
      </c>
      <c r="P33251" s="14" t="str">
        <f ca="1"/>
        <v>Low Cap</v>
      </c>
    </row>
    <row r="33252" spans="11:16">
      <c r="K33252" s="14" t="str">
        <v/>
      </c>
      <c r="L33252" s="14" t="str">
        <v/>
      </c>
      <c r="O33252" s="14" t="str">
        <v/>
      </c>
      <c r="P33252" s="14" t="str">
        <f ca="1"/>
        <v>Low Cap</v>
      </c>
    </row>
    <row r="33253" spans="11:16">
      <c r="K33253" s="14" t="str">
        <v/>
      </c>
      <c r="L33253" s="14" t="str">
        <v/>
      </c>
      <c r="O33253" s="14" t="str">
        <v/>
      </c>
      <c r="P33253" s="14" t="str">
        <f ca="1"/>
        <v>Low Cap</v>
      </c>
    </row>
    <row r="33254" spans="11:16">
      <c r="K33254" s="14" t="str">
        <v/>
      </c>
      <c r="L33254" s="14" t="str">
        <v/>
      </c>
      <c r="O33254" s="14" t="str">
        <v/>
      </c>
      <c r="P33254" s="14" t="str">
        <f ca="1"/>
        <v>Low Cap</v>
      </c>
    </row>
    <row r="33255" spans="11:16">
      <c r="K33255" s="14" t="str">
        <v/>
      </c>
      <c r="L33255" s="14" t="str">
        <v/>
      </c>
      <c r="O33255" s="14" t="str">
        <v/>
      </c>
      <c r="P33255" s="14" t="str">
        <f ca="1"/>
        <v>Low Cap</v>
      </c>
    </row>
    <row r="33256" spans="11:16">
      <c r="K33256" s="14" t="str">
        <v/>
      </c>
      <c r="L33256" s="14" t="str">
        <v/>
      </c>
      <c r="O33256" s="14" t="str">
        <v/>
      </c>
      <c r="P33256" s="14" t="str">
        <f ca="1"/>
        <v>Low Cap</v>
      </c>
    </row>
    <row r="33257" spans="11:16">
      <c r="K33257" s="14" t="str">
        <v/>
      </c>
      <c r="L33257" s="14" t="str">
        <v/>
      </c>
      <c r="O33257" s="14" t="str">
        <v/>
      </c>
      <c r="P33257" s="14" t="str">
        <f ca="1"/>
        <v>Low Cap</v>
      </c>
    </row>
    <row r="33258" spans="11:16">
      <c r="K33258" s="14" t="str">
        <v/>
      </c>
      <c r="L33258" s="14" t="str">
        <v/>
      </c>
      <c r="O33258" s="14" t="str">
        <v/>
      </c>
      <c r="P33258" s="14" t="str">
        <f ca="1"/>
        <v>Low Cap</v>
      </c>
    </row>
    <row r="33259" spans="11:16">
      <c r="K33259" s="14" t="str">
        <v/>
      </c>
      <c r="L33259" s="14" t="str">
        <v/>
      </c>
      <c r="O33259" s="14" t="str">
        <v/>
      </c>
      <c r="P33259" s="14" t="str">
        <f ca="1"/>
        <v>Low Cap</v>
      </c>
    </row>
    <row r="33260" spans="11:16">
      <c r="K33260" s="14" t="str">
        <v/>
      </c>
      <c r="L33260" s="14" t="str">
        <v/>
      </c>
      <c r="O33260" s="14" t="str">
        <v/>
      </c>
      <c r="P33260" s="14" t="str">
        <f ca="1"/>
        <v>Low Cap</v>
      </c>
    </row>
    <row r="33261" spans="11:16">
      <c r="K33261" s="14" t="str">
        <v/>
      </c>
      <c r="L33261" s="14" t="str">
        <v/>
      </c>
      <c r="O33261" s="14" t="str">
        <v/>
      </c>
      <c r="P33261" s="14" t="str">
        <f ca="1"/>
        <v>Low Cap</v>
      </c>
    </row>
    <row r="33262" spans="11:16">
      <c r="K33262" s="14" t="str">
        <v/>
      </c>
      <c r="L33262" s="14" t="str">
        <v/>
      </c>
      <c r="O33262" s="14" t="str">
        <v/>
      </c>
      <c r="P33262" s="14" t="str">
        <f ca="1"/>
        <v>Low Cap</v>
      </c>
    </row>
    <row r="33263" spans="11:16">
      <c r="K33263" s="14" t="str">
        <v/>
      </c>
      <c r="L33263" s="14" t="str">
        <v/>
      </c>
      <c r="O33263" s="14" t="str">
        <v/>
      </c>
      <c r="P33263" s="14" t="str">
        <f ca="1"/>
        <v>Low Cap</v>
      </c>
    </row>
    <row r="33264" spans="11:16">
      <c r="K33264" s="14" t="str">
        <v/>
      </c>
      <c r="L33264" s="14" t="str">
        <v/>
      </c>
      <c r="O33264" s="14" t="str">
        <v/>
      </c>
      <c r="P33264" s="14" t="str">
        <f ca="1"/>
        <v>Low Cap</v>
      </c>
    </row>
    <row r="33265" spans="11:16">
      <c r="K33265" s="14" t="str">
        <v/>
      </c>
      <c r="L33265" s="14" t="str">
        <v/>
      </c>
      <c r="O33265" s="14" t="str">
        <v/>
      </c>
      <c r="P33265" s="14" t="str">
        <f ca="1"/>
        <v>Low Cap</v>
      </c>
    </row>
    <row r="33266" spans="11:16">
      <c r="K33266" s="14" t="str">
        <v/>
      </c>
      <c r="L33266" s="14" t="str">
        <v/>
      </c>
      <c r="O33266" s="14" t="str">
        <v/>
      </c>
      <c r="P33266" s="14" t="str">
        <f ca="1"/>
        <v>Low Cap</v>
      </c>
    </row>
    <row r="33267" spans="11:16">
      <c r="K33267" s="14" t="str">
        <v/>
      </c>
      <c r="L33267" s="14" t="str">
        <v/>
      </c>
      <c r="O33267" s="14" t="str">
        <v/>
      </c>
      <c r="P33267" s="14" t="str">
        <f ca="1"/>
        <v>Low Cap</v>
      </c>
    </row>
    <row r="33268" spans="11:16">
      <c r="K33268" s="14" t="str">
        <v/>
      </c>
      <c r="L33268" s="14" t="str">
        <v/>
      </c>
      <c r="O33268" s="14" t="str">
        <v/>
      </c>
      <c r="P33268" s="14" t="str">
        <f ca="1"/>
        <v>Low Cap</v>
      </c>
    </row>
    <row r="33269" spans="11:16">
      <c r="K33269" s="14" t="str">
        <v/>
      </c>
      <c r="L33269" s="14" t="str">
        <v/>
      </c>
      <c r="O33269" s="14" t="str">
        <v/>
      </c>
      <c r="P33269" s="14" t="str">
        <f ca="1"/>
        <v>Low Cap</v>
      </c>
    </row>
    <row r="33270" spans="11:16">
      <c r="K33270" s="14" t="str">
        <v/>
      </c>
      <c r="L33270" s="14" t="str">
        <v/>
      </c>
      <c r="O33270" s="14" t="str">
        <v/>
      </c>
      <c r="P33270" s="14" t="str">
        <f ca="1"/>
        <v>Low Cap</v>
      </c>
    </row>
    <row r="33271" spans="11:16">
      <c r="K33271" s="14" t="str">
        <v/>
      </c>
      <c r="L33271" s="14" t="str">
        <v/>
      </c>
      <c r="O33271" s="14" t="str">
        <v/>
      </c>
      <c r="P33271" s="14" t="str">
        <f ca="1"/>
        <v>Low Cap</v>
      </c>
    </row>
    <row r="33272" spans="11:16">
      <c r="K33272" s="14" t="str">
        <v/>
      </c>
      <c r="L33272" s="14" t="str">
        <v/>
      </c>
      <c r="O33272" s="14" t="str">
        <v/>
      </c>
      <c r="P33272" s="14" t="str">
        <f ca="1"/>
        <v>Low Cap</v>
      </c>
    </row>
    <row r="33273" spans="11:16">
      <c r="K33273" s="14" t="str">
        <v/>
      </c>
      <c r="L33273" s="14" t="str">
        <v/>
      </c>
      <c r="O33273" s="14" t="str">
        <v/>
      </c>
      <c r="P33273" s="14" t="str">
        <f ca="1"/>
        <v>Low Cap</v>
      </c>
    </row>
    <row r="33274" spans="11:16">
      <c r="K33274" s="14" t="str">
        <v/>
      </c>
      <c r="L33274" s="14" t="str">
        <v/>
      </c>
      <c r="O33274" s="14" t="str">
        <v/>
      </c>
      <c r="P33274" s="14" t="str">
        <f ca="1"/>
        <v>Low Cap</v>
      </c>
    </row>
    <row r="33275" spans="11:16">
      <c r="K33275" s="14" t="str">
        <v/>
      </c>
      <c r="L33275" s="14" t="str">
        <v/>
      </c>
      <c r="O33275" s="14" t="str">
        <v/>
      </c>
      <c r="P33275" s="14" t="str">
        <f ca="1"/>
        <v>Low Cap</v>
      </c>
    </row>
    <row r="33276" spans="11:16">
      <c r="K33276" s="14" t="str">
        <v/>
      </c>
      <c r="L33276" s="14" t="str">
        <v/>
      </c>
      <c r="O33276" s="14" t="str">
        <v/>
      </c>
      <c r="P33276" s="14" t="str">
        <f ca="1"/>
        <v>Low Cap</v>
      </c>
    </row>
    <row r="33277" spans="11:16">
      <c r="K33277" s="14" t="str">
        <v/>
      </c>
      <c r="L33277" s="14" t="str">
        <v/>
      </c>
      <c r="O33277" s="14" t="str">
        <v/>
      </c>
      <c r="P33277" s="14" t="str">
        <f ca="1"/>
        <v>Low Cap</v>
      </c>
    </row>
    <row r="33278" spans="11:16">
      <c r="K33278" s="14" t="str">
        <v/>
      </c>
      <c r="L33278" s="14" t="str">
        <v/>
      </c>
      <c r="O33278" s="14" t="str">
        <v/>
      </c>
      <c r="P33278" s="14" t="str">
        <f ca="1"/>
        <v>Low Cap</v>
      </c>
    </row>
    <row r="33279" spans="11:16">
      <c r="K33279" s="14" t="str">
        <v/>
      </c>
      <c r="L33279" s="14" t="str">
        <v/>
      </c>
      <c r="O33279" s="14" t="str">
        <v/>
      </c>
      <c r="P33279" s="14" t="str">
        <f ca="1"/>
        <v>Low Cap</v>
      </c>
    </row>
    <row r="33280" spans="11:16">
      <c r="K33280" s="14" t="str">
        <v/>
      </c>
      <c r="L33280" s="14" t="str">
        <v/>
      </c>
      <c r="O33280" s="14" t="str">
        <v/>
      </c>
      <c r="P33280" s="14" t="str">
        <f ca="1"/>
        <v>Low Cap</v>
      </c>
    </row>
    <row r="33281" spans="11:16">
      <c r="K33281" s="14" t="str">
        <v/>
      </c>
      <c r="L33281" s="14" t="str">
        <v/>
      </c>
      <c r="O33281" s="14" t="str">
        <v/>
      </c>
      <c r="P33281" s="14" t="str">
        <f ca="1"/>
        <v>Low Cap</v>
      </c>
    </row>
    <row r="33282" spans="11:16">
      <c r="K33282" s="14" t="str">
        <v/>
      </c>
      <c r="L33282" s="14" t="str">
        <v/>
      </c>
      <c r="O33282" s="14" t="str">
        <v/>
      </c>
      <c r="P33282" s="14" t="str">
        <f ca="1"/>
        <v>Low Cap</v>
      </c>
    </row>
    <row r="33283" spans="11:16">
      <c r="K33283" s="14" t="str">
        <v/>
      </c>
      <c r="L33283" s="14" t="str">
        <v/>
      </c>
      <c r="O33283" s="14" t="str">
        <v/>
      </c>
      <c r="P33283" s="14" t="str">
        <f ca="1"/>
        <v>Low Cap</v>
      </c>
    </row>
    <row r="33284" spans="11:16">
      <c r="K33284" s="14" t="str">
        <v/>
      </c>
      <c r="L33284" s="14" t="str">
        <v/>
      </c>
      <c r="O33284" s="14" t="str">
        <v/>
      </c>
      <c r="P33284" s="14" t="str">
        <f ca="1"/>
        <v>Low Cap</v>
      </c>
    </row>
    <row r="33285" spans="11:16">
      <c r="K33285" s="14" t="str">
        <v/>
      </c>
      <c r="L33285" s="14" t="str">
        <v/>
      </c>
      <c r="O33285" s="14" t="str">
        <v/>
      </c>
      <c r="P33285" s="14" t="str">
        <f ca="1"/>
        <v>Low Cap</v>
      </c>
    </row>
    <row r="33286" spans="11:16">
      <c r="K33286" s="14" t="str">
        <v/>
      </c>
      <c r="L33286" s="14" t="str">
        <v/>
      </c>
      <c r="O33286" s="14" t="str">
        <v/>
      </c>
      <c r="P33286" s="14" t="str">
        <f ca="1"/>
        <v>Low Cap</v>
      </c>
    </row>
    <row r="33287" spans="11:16">
      <c r="K33287" s="14" t="str">
        <v/>
      </c>
      <c r="L33287" s="14" t="str">
        <v/>
      </c>
      <c r="O33287" s="14" t="str">
        <v/>
      </c>
      <c r="P33287" s="14" t="str">
        <f ca="1"/>
        <v>Low Cap</v>
      </c>
    </row>
    <row r="33288" spans="11:16">
      <c r="K33288" s="14" t="str">
        <v/>
      </c>
      <c r="L33288" s="14" t="str">
        <v/>
      </c>
      <c r="O33288" s="14" t="str">
        <v/>
      </c>
      <c r="P33288" s="14" t="str">
        <f ca="1"/>
        <v>Low Cap</v>
      </c>
    </row>
    <row r="33289" spans="11:16">
      <c r="K33289" s="14" t="str">
        <v/>
      </c>
      <c r="L33289" s="14" t="str">
        <v/>
      </c>
      <c r="O33289" s="14" t="str">
        <v/>
      </c>
      <c r="P33289" s="14" t="str">
        <f ca="1"/>
        <v>Low Cap</v>
      </c>
    </row>
    <row r="33290" spans="11:16">
      <c r="K33290" s="14" t="str">
        <v/>
      </c>
      <c r="L33290" s="14" t="str">
        <v/>
      </c>
      <c r="O33290" s="14" t="str">
        <v/>
      </c>
      <c r="P33290" s="14" t="str">
        <f ca="1"/>
        <v>Low Cap</v>
      </c>
    </row>
    <row r="33291" spans="11:16">
      <c r="K33291" s="14" t="str">
        <v/>
      </c>
      <c r="L33291" s="14" t="str">
        <v/>
      </c>
      <c r="O33291" s="14" t="str">
        <v/>
      </c>
      <c r="P33291" s="14" t="str">
        <f ca="1"/>
        <v>Low Cap</v>
      </c>
    </row>
    <row r="33292" spans="11:16">
      <c r="K33292" s="14" t="str">
        <v/>
      </c>
      <c r="L33292" s="14" t="str">
        <v/>
      </c>
      <c r="O33292" s="14" t="str">
        <v/>
      </c>
      <c r="P33292" s="14" t="str">
        <f ca="1"/>
        <v>Low Cap</v>
      </c>
    </row>
    <row r="33293" spans="11:16">
      <c r="K33293" s="14" t="str">
        <v/>
      </c>
      <c r="L33293" s="14" t="str">
        <v/>
      </c>
      <c r="O33293" s="14" t="str">
        <v/>
      </c>
      <c r="P33293" s="14" t="str">
        <f ca="1"/>
        <v>Low Cap</v>
      </c>
    </row>
    <row r="33294" spans="11:16">
      <c r="K33294" s="14" t="str">
        <v/>
      </c>
      <c r="L33294" s="14" t="str">
        <v/>
      </c>
      <c r="O33294" s="14" t="str">
        <v/>
      </c>
      <c r="P33294" s="14" t="str">
        <f ca="1"/>
        <v>Low Cap</v>
      </c>
    </row>
    <row r="33295" spans="11:16">
      <c r="K33295" s="14" t="str">
        <v/>
      </c>
      <c r="L33295" s="14" t="str">
        <v/>
      </c>
      <c r="O33295" s="14" t="str">
        <v/>
      </c>
      <c r="P33295" s="14" t="str">
        <f ca="1"/>
        <v>Low Cap</v>
      </c>
    </row>
    <row r="33296" spans="11:16">
      <c r="K33296" s="14" t="str">
        <v/>
      </c>
      <c r="L33296" s="14" t="str">
        <v/>
      </c>
      <c r="O33296" s="14" t="str">
        <v/>
      </c>
      <c r="P33296" s="14" t="str">
        <f ca="1"/>
        <v>Low Cap</v>
      </c>
    </row>
    <row r="33297" spans="11:16">
      <c r="K33297" s="14" t="str">
        <v/>
      </c>
      <c r="L33297" s="14" t="str">
        <v/>
      </c>
      <c r="O33297" s="14" t="str">
        <v/>
      </c>
      <c r="P33297" s="14" t="str">
        <f ca="1"/>
        <v>Low Cap</v>
      </c>
    </row>
    <row r="33298" spans="11:16">
      <c r="K33298" s="14" t="str">
        <v/>
      </c>
      <c r="L33298" s="14" t="str">
        <v/>
      </c>
      <c r="O33298" s="14" t="str">
        <v/>
      </c>
      <c r="P33298" s="14" t="str">
        <f ca="1"/>
        <v>Low Cap</v>
      </c>
    </row>
    <row r="33299" spans="11:16">
      <c r="K33299" s="14" t="str">
        <v/>
      </c>
      <c r="L33299" s="14" t="str">
        <v/>
      </c>
      <c r="O33299" s="14" t="str">
        <v/>
      </c>
      <c r="P33299" s="14" t="str">
        <f ca="1"/>
        <v>Low Cap</v>
      </c>
    </row>
    <row r="33300" spans="11:16">
      <c r="K33300" s="14" t="str">
        <v/>
      </c>
      <c r="L33300" s="14" t="str">
        <v/>
      </c>
      <c r="O33300" s="14" t="str">
        <v/>
      </c>
      <c r="P33300" s="14" t="str">
        <f ca="1"/>
        <v>Low Cap</v>
      </c>
    </row>
    <row r="33301" spans="11:16">
      <c r="K33301" s="14" t="str">
        <v/>
      </c>
      <c r="L33301" s="14" t="str">
        <v/>
      </c>
      <c r="O33301" s="14" t="str">
        <v/>
      </c>
      <c r="P33301" s="14" t="str">
        <f ca="1"/>
        <v>Low Cap</v>
      </c>
    </row>
    <row r="33302" spans="11:16">
      <c r="K33302" s="14" t="str">
        <v/>
      </c>
      <c r="L33302" s="14" t="str">
        <v/>
      </c>
      <c r="O33302" s="14" t="str">
        <v/>
      </c>
      <c r="P33302" s="14" t="str">
        <f ca="1"/>
        <v>Low Cap</v>
      </c>
    </row>
    <row r="33303" spans="11:16">
      <c r="K33303" s="14" t="str">
        <v/>
      </c>
      <c r="L33303" s="14" t="str">
        <v/>
      </c>
      <c r="O33303" s="14" t="str">
        <v/>
      </c>
      <c r="P33303" s="14" t="str">
        <f ca="1"/>
        <v>Low Cap</v>
      </c>
    </row>
    <row r="33304" spans="11:16">
      <c r="K33304" s="14" t="str">
        <v/>
      </c>
      <c r="L33304" s="14" t="str">
        <v/>
      </c>
      <c r="O33304" s="14" t="str">
        <v/>
      </c>
      <c r="P33304" s="14" t="str">
        <f ca="1"/>
        <v>Low Cap</v>
      </c>
    </row>
    <row r="33305" spans="11:16">
      <c r="K33305" s="14" t="str">
        <v/>
      </c>
      <c r="L33305" s="14" t="str">
        <v/>
      </c>
      <c r="O33305" s="14" t="str">
        <v/>
      </c>
      <c r="P33305" s="14" t="str">
        <f ca="1"/>
        <v>Low Cap</v>
      </c>
    </row>
    <row r="33306" spans="11:16">
      <c r="K33306" s="14" t="str">
        <v/>
      </c>
      <c r="L33306" s="14" t="str">
        <v/>
      </c>
      <c r="O33306" s="14" t="str">
        <v/>
      </c>
      <c r="P33306" s="14" t="str">
        <f ca="1"/>
        <v>Low Cap</v>
      </c>
    </row>
    <row r="33307" spans="11:16">
      <c r="K33307" s="14" t="str">
        <v/>
      </c>
      <c r="L33307" s="14" t="str">
        <v/>
      </c>
      <c r="O33307" s="14" t="str">
        <v/>
      </c>
      <c r="P33307" s="14" t="str">
        <f ca="1"/>
        <v>Low Cap</v>
      </c>
    </row>
    <row r="33308" spans="11:16">
      <c r="K33308" s="14" t="str">
        <v/>
      </c>
      <c r="L33308" s="14" t="str">
        <v/>
      </c>
      <c r="O33308" s="14" t="str">
        <v/>
      </c>
      <c r="P33308" s="14" t="str">
        <f ca="1"/>
        <v>Low Cap</v>
      </c>
    </row>
    <row r="33309" spans="11:16">
      <c r="K33309" s="14" t="str">
        <v/>
      </c>
      <c r="L33309" s="14" t="str">
        <v/>
      </c>
      <c r="O33309" s="14" t="str">
        <v/>
      </c>
      <c r="P33309" s="14" t="str">
        <f ca="1"/>
        <v>Low Cap</v>
      </c>
    </row>
    <row r="33310" spans="11:16">
      <c r="K33310" s="14" t="str">
        <v/>
      </c>
      <c r="L33310" s="14" t="str">
        <v/>
      </c>
      <c r="O33310" s="14" t="str">
        <v/>
      </c>
      <c r="P33310" s="14" t="str">
        <f ca="1"/>
        <v>Low Cap</v>
      </c>
    </row>
    <row r="33311" spans="11:16">
      <c r="K33311" s="14" t="str">
        <v/>
      </c>
      <c r="L33311" s="14" t="str">
        <v/>
      </c>
      <c r="O33311" s="14" t="str">
        <v/>
      </c>
      <c r="P33311" s="14" t="str">
        <f ca="1"/>
        <v>Low Cap</v>
      </c>
    </row>
    <row r="33312" spans="11:16">
      <c r="K33312" s="14" t="str">
        <v/>
      </c>
      <c r="L33312" s="14" t="str">
        <v/>
      </c>
      <c r="O33312" s="14" t="str">
        <v/>
      </c>
      <c r="P33312" s="14" t="str">
        <f ca="1"/>
        <v>Low Cap</v>
      </c>
    </row>
    <row r="33313" spans="11:16">
      <c r="K33313" s="14" t="str">
        <v/>
      </c>
      <c r="L33313" s="14" t="str">
        <v/>
      </c>
      <c r="O33313" s="14" t="str">
        <v/>
      </c>
      <c r="P33313" s="14" t="str">
        <f ca="1"/>
        <v>Low Cap</v>
      </c>
    </row>
    <row r="33314" spans="11:16">
      <c r="K33314" s="14" t="str">
        <v/>
      </c>
      <c r="L33314" s="14" t="str">
        <v/>
      </c>
      <c r="O33314" s="14" t="str">
        <v/>
      </c>
      <c r="P33314" s="14" t="str">
        <f ca="1"/>
        <v>Low Cap</v>
      </c>
    </row>
    <row r="33315" spans="11:16">
      <c r="K33315" s="14" t="str">
        <v/>
      </c>
      <c r="L33315" s="14" t="str">
        <v/>
      </c>
      <c r="O33315" s="14" t="str">
        <v/>
      </c>
      <c r="P33315" s="14" t="str">
        <f ca="1"/>
        <v>Low Cap</v>
      </c>
    </row>
    <row r="33316" spans="11:16">
      <c r="K33316" s="14" t="str">
        <v/>
      </c>
      <c r="L33316" s="14" t="str">
        <v/>
      </c>
      <c r="O33316" s="14" t="str">
        <v/>
      </c>
      <c r="P33316" s="14" t="str">
        <f ca="1"/>
        <v>Low Cap</v>
      </c>
    </row>
    <row r="33317" spans="11:16">
      <c r="K33317" s="14" t="str">
        <v/>
      </c>
      <c r="L33317" s="14" t="str">
        <v/>
      </c>
      <c r="O33317" s="14" t="str">
        <v/>
      </c>
      <c r="P33317" s="14" t="str">
        <f ca="1"/>
        <v>Low Cap</v>
      </c>
    </row>
    <row r="33318" spans="11:16">
      <c r="K33318" s="14" t="str">
        <v/>
      </c>
      <c r="L33318" s="14" t="str">
        <v/>
      </c>
      <c r="O33318" s="14" t="str">
        <v/>
      </c>
      <c r="P33318" s="14" t="str">
        <f ca="1"/>
        <v>Low Cap</v>
      </c>
    </row>
    <row r="33319" spans="11:16">
      <c r="K33319" s="14" t="str">
        <v/>
      </c>
      <c r="L33319" s="14" t="str">
        <v/>
      </c>
      <c r="O33319" s="14" t="str">
        <v/>
      </c>
      <c r="P33319" s="14" t="str">
        <f ca="1"/>
        <v>Low Cap</v>
      </c>
    </row>
    <row r="33320" spans="11:16">
      <c r="K33320" s="14" t="str">
        <v/>
      </c>
      <c r="L33320" s="14" t="str">
        <v/>
      </c>
      <c r="O33320" s="14" t="str">
        <v/>
      </c>
      <c r="P33320" s="14" t="str">
        <f ca="1"/>
        <v>Low Cap</v>
      </c>
    </row>
    <row r="33321" spans="11:16">
      <c r="K33321" s="14" t="str">
        <v/>
      </c>
      <c r="L33321" s="14" t="str">
        <v/>
      </c>
      <c r="O33321" s="14" t="str">
        <v/>
      </c>
      <c r="P33321" s="14" t="str">
        <f ca="1"/>
        <v>Low Cap</v>
      </c>
    </row>
    <row r="33322" spans="11:16">
      <c r="K33322" s="14" t="str">
        <v/>
      </c>
      <c r="L33322" s="14" t="str">
        <v/>
      </c>
      <c r="O33322" s="14" t="str">
        <v/>
      </c>
      <c r="P33322" s="14" t="str">
        <f ca="1"/>
        <v>Low Cap</v>
      </c>
    </row>
    <row r="33323" spans="11:16">
      <c r="K33323" s="14" t="str">
        <v/>
      </c>
      <c r="L33323" s="14" t="str">
        <v/>
      </c>
      <c r="O33323" s="14" t="str">
        <v/>
      </c>
      <c r="P33323" s="14" t="str">
        <f ca="1"/>
        <v>Low Cap</v>
      </c>
    </row>
    <row r="33324" spans="11:16">
      <c r="K33324" s="14" t="str">
        <v/>
      </c>
      <c r="L33324" s="14" t="str">
        <v/>
      </c>
      <c r="O33324" s="14" t="str">
        <v/>
      </c>
      <c r="P33324" s="14" t="str">
        <f ca="1"/>
        <v>Low Cap</v>
      </c>
    </row>
    <row r="33325" spans="11:16">
      <c r="K33325" s="14" t="str">
        <v/>
      </c>
      <c r="L33325" s="14" t="str">
        <v/>
      </c>
      <c r="O33325" s="14" t="str">
        <v/>
      </c>
      <c r="P33325" s="14" t="str">
        <f ca="1"/>
        <v>Low Cap</v>
      </c>
    </row>
    <row r="33326" spans="11:16">
      <c r="K33326" s="14" t="str">
        <v/>
      </c>
      <c r="L33326" s="14" t="str">
        <v/>
      </c>
      <c r="O33326" s="14" t="str">
        <v/>
      </c>
      <c r="P33326" s="14" t="str">
        <f ca="1"/>
        <v>Low Cap</v>
      </c>
    </row>
    <row r="33327" spans="11:16">
      <c r="K33327" s="14" t="str">
        <v/>
      </c>
      <c r="L33327" s="14" t="str">
        <v/>
      </c>
      <c r="O33327" s="14" t="str">
        <v/>
      </c>
      <c r="P33327" s="14" t="str">
        <f ca="1"/>
        <v>Low Cap</v>
      </c>
    </row>
    <row r="33328" spans="11:16">
      <c r="K33328" s="14" t="str">
        <v/>
      </c>
      <c r="L33328" s="14" t="str">
        <v/>
      </c>
      <c r="O33328" s="14" t="str">
        <v/>
      </c>
      <c r="P33328" s="14" t="str">
        <f ca="1"/>
        <v>Low Cap</v>
      </c>
    </row>
    <row r="33329" spans="11:16">
      <c r="K33329" s="14" t="str">
        <v/>
      </c>
      <c r="L33329" s="14" t="str">
        <v/>
      </c>
      <c r="O33329" s="14" t="str">
        <v/>
      </c>
      <c r="P33329" s="14" t="str">
        <f ca="1"/>
        <v>Low Cap</v>
      </c>
    </row>
    <row r="33330" spans="11:16">
      <c r="K33330" s="14" t="str">
        <v/>
      </c>
      <c r="L33330" s="14" t="str">
        <v/>
      </c>
      <c r="O33330" s="14" t="str">
        <v/>
      </c>
      <c r="P33330" s="14" t="str">
        <f ca="1"/>
        <v>Low Cap</v>
      </c>
    </row>
    <row r="33331" spans="11:16">
      <c r="K33331" s="14" t="str">
        <v/>
      </c>
      <c r="L33331" s="14" t="str">
        <v/>
      </c>
      <c r="O33331" s="14" t="str">
        <v/>
      </c>
      <c r="P33331" s="14" t="str">
        <f ca="1"/>
        <v>Low Cap</v>
      </c>
    </row>
    <row r="33332" spans="11:16">
      <c r="K33332" s="14" t="str">
        <v/>
      </c>
      <c r="L33332" s="14" t="str">
        <v/>
      </c>
      <c r="O33332" s="14" t="str">
        <v/>
      </c>
      <c r="P33332" s="14" t="str">
        <f ca="1"/>
        <v>Low Cap</v>
      </c>
    </row>
    <row r="33333" spans="11:16">
      <c r="K33333" s="14" t="str">
        <v/>
      </c>
      <c r="L33333" s="14" t="str">
        <v/>
      </c>
      <c r="O33333" s="14" t="str">
        <v/>
      </c>
      <c r="P33333" s="14" t="str">
        <f ca="1"/>
        <v>Low Cap</v>
      </c>
    </row>
    <row r="33334" spans="11:16">
      <c r="K33334" s="14" t="str">
        <v/>
      </c>
      <c r="L33334" s="14" t="str">
        <v/>
      </c>
      <c r="O33334" s="14" t="str">
        <v/>
      </c>
      <c r="P33334" s="14" t="str">
        <f ca="1"/>
        <v>Low Cap</v>
      </c>
    </row>
    <row r="33335" spans="11:16">
      <c r="K33335" s="14" t="str">
        <v/>
      </c>
      <c r="L33335" s="14" t="str">
        <v/>
      </c>
      <c r="O33335" s="14" t="str">
        <v/>
      </c>
      <c r="P33335" s="14" t="str">
        <f ca="1"/>
        <v>Low Cap</v>
      </c>
    </row>
    <row r="33336" spans="11:16">
      <c r="K33336" s="14" t="str">
        <v/>
      </c>
      <c r="L33336" s="14" t="str">
        <v/>
      </c>
      <c r="O33336" s="14" t="str">
        <v/>
      </c>
      <c r="P33336" s="14" t="str">
        <f ca="1"/>
        <v>Low Cap</v>
      </c>
    </row>
    <row r="33337" spans="11:16">
      <c r="K33337" s="14" t="str">
        <v/>
      </c>
      <c r="L33337" s="14" t="str">
        <v/>
      </c>
      <c r="O33337" s="14" t="str">
        <v/>
      </c>
      <c r="P33337" s="14" t="str">
        <f ca="1"/>
        <v>Low Cap</v>
      </c>
    </row>
    <row r="33338" spans="11:16">
      <c r="K33338" s="14" t="str">
        <v/>
      </c>
      <c r="L33338" s="14" t="str">
        <v/>
      </c>
      <c r="O33338" s="14" t="str">
        <v/>
      </c>
      <c r="P33338" s="14" t="str">
        <f ca="1"/>
        <v>Low Cap</v>
      </c>
    </row>
    <row r="33339" spans="11:16">
      <c r="K33339" s="14" t="str">
        <v/>
      </c>
      <c r="L33339" s="14" t="str">
        <v/>
      </c>
      <c r="O33339" s="14" t="str">
        <v/>
      </c>
      <c r="P33339" s="14" t="str">
        <f ca="1"/>
        <v>Low Cap</v>
      </c>
    </row>
    <row r="33340" spans="11:16">
      <c r="K33340" s="14" t="str">
        <v/>
      </c>
      <c r="L33340" s="14" t="str">
        <v/>
      </c>
      <c r="O33340" s="14" t="str">
        <v/>
      </c>
      <c r="P33340" s="14" t="str">
        <f ca="1"/>
        <v>Low Cap</v>
      </c>
    </row>
    <row r="33341" spans="11:16">
      <c r="K33341" s="14" t="str">
        <v/>
      </c>
      <c r="L33341" s="14" t="str">
        <v/>
      </c>
      <c r="O33341" s="14" t="str">
        <v/>
      </c>
      <c r="P33341" s="14" t="str">
        <f ca="1"/>
        <v>Low Cap</v>
      </c>
    </row>
    <row r="33342" spans="11:16">
      <c r="K33342" s="14" t="str">
        <v/>
      </c>
      <c r="L33342" s="14" t="str">
        <v/>
      </c>
      <c r="O33342" s="14" t="str">
        <v/>
      </c>
      <c r="P33342" s="14" t="str">
        <f ca="1"/>
        <v>Low Cap</v>
      </c>
    </row>
    <row r="33343" spans="11:16">
      <c r="K33343" s="14" t="str">
        <v/>
      </c>
      <c r="L33343" s="14" t="str">
        <v/>
      </c>
      <c r="O33343" s="14" t="str">
        <v/>
      </c>
      <c r="P33343" s="14" t="str">
        <f ca="1"/>
        <v>Low Cap</v>
      </c>
    </row>
    <row r="33344" spans="11:16">
      <c r="K33344" s="14" t="str">
        <v/>
      </c>
      <c r="L33344" s="14" t="str">
        <v/>
      </c>
      <c r="O33344" s="14" t="str">
        <v/>
      </c>
      <c r="P33344" s="14" t="str">
        <f ca="1"/>
        <v>Low Cap</v>
      </c>
    </row>
    <row r="33345" spans="11:16">
      <c r="K33345" s="14" t="str">
        <v/>
      </c>
      <c r="L33345" s="14" t="str">
        <v/>
      </c>
      <c r="O33345" s="14" t="str">
        <v/>
      </c>
      <c r="P33345" s="14" t="str">
        <f ca="1"/>
        <v>Low Cap</v>
      </c>
    </row>
    <row r="33346" spans="11:16">
      <c r="K33346" s="14" t="str">
        <v/>
      </c>
      <c r="L33346" s="14" t="str">
        <v/>
      </c>
      <c r="O33346" s="14" t="str">
        <v/>
      </c>
      <c r="P33346" s="14" t="str">
        <f ca="1"/>
        <v>Low Cap</v>
      </c>
    </row>
    <row r="33347" spans="11:16">
      <c r="K33347" s="14" t="str">
        <v/>
      </c>
      <c r="L33347" s="14" t="str">
        <v/>
      </c>
      <c r="O33347" s="14" t="str">
        <v/>
      </c>
      <c r="P33347" s="14" t="str">
        <f ca="1"/>
        <v>Low Cap</v>
      </c>
    </row>
    <row r="33348" spans="11:16">
      <c r="K33348" s="14" t="str">
        <v/>
      </c>
      <c r="L33348" s="14" t="str">
        <v/>
      </c>
      <c r="O33348" s="14" t="str">
        <v/>
      </c>
      <c r="P33348" s="14" t="str">
        <f ca="1"/>
        <v>Low Cap</v>
      </c>
    </row>
    <row r="33349" spans="11:16">
      <c r="K33349" s="14" t="str">
        <v/>
      </c>
      <c r="L33349" s="14" t="str">
        <v/>
      </c>
      <c r="O33349" s="14" t="str">
        <v/>
      </c>
      <c r="P33349" s="14" t="str">
        <f ca="1"/>
        <v>Low Cap</v>
      </c>
    </row>
    <row r="33350" spans="11:16">
      <c r="K33350" s="14" t="str">
        <v/>
      </c>
      <c r="L33350" s="14" t="str">
        <v/>
      </c>
      <c r="O33350" s="14" t="str">
        <v/>
      </c>
      <c r="P33350" s="14" t="str">
        <f ca="1"/>
        <v>Low Cap</v>
      </c>
    </row>
    <row r="33351" spans="11:16">
      <c r="K33351" s="14" t="str">
        <v/>
      </c>
      <c r="L33351" s="14" t="str">
        <v/>
      </c>
      <c r="O33351" s="14" t="str">
        <v/>
      </c>
      <c r="P33351" s="14" t="str">
        <f ca="1"/>
        <v>Low Cap</v>
      </c>
    </row>
    <row r="33352" spans="11:16">
      <c r="K33352" s="14" t="str">
        <v/>
      </c>
      <c r="L33352" s="14" t="str">
        <v/>
      </c>
      <c r="O33352" s="14" t="str">
        <v/>
      </c>
      <c r="P33352" s="14" t="str">
        <f ca="1"/>
        <v>Low Cap</v>
      </c>
    </row>
    <row r="33353" spans="11:16">
      <c r="K33353" s="14" t="str">
        <v/>
      </c>
      <c r="L33353" s="14" t="str">
        <v/>
      </c>
      <c r="O33353" s="14" t="str">
        <v/>
      </c>
      <c r="P33353" s="14" t="str">
        <f ca="1"/>
        <v>Low Cap</v>
      </c>
    </row>
    <row r="33354" spans="11:16">
      <c r="K33354" s="14" t="str">
        <v/>
      </c>
      <c r="L33354" s="14" t="str">
        <v/>
      </c>
      <c r="O33354" s="14" t="str">
        <v/>
      </c>
      <c r="P33354" s="14" t="str">
        <f ca="1"/>
        <v>Low Cap</v>
      </c>
    </row>
    <row r="33355" spans="11:16">
      <c r="K33355" s="14" t="str">
        <v/>
      </c>
      <c r="L33355" s="14" t="str">
        <v/>
      </c>
      <c r="O33355" s="14" t="str">
        <v/>
      </c>
      <c r="P33355" s="14" t="str">
        <f ca="1"/>
        <v>Low Cap</v>
      </c>
    </row>
    <row r="33356" spans="11:16">
      <c r="K33356" s="14" t="str">
        <v/>
      </c>
      <c r="L33356" s="14" t="str">
        <v/>
      </c>
      <c r="O33356" s="14" t="str">
        <v/>
      </c>
      <c r="P33356" s="14" t="str">
        <f ca="1"/>
        <v>Low Cap</v>
      </c>
    </row>
    <row r="33357" spans="11:16">
      <c r="K33357" s="14" t="str">
        <v/>
      </c>
      <c r="L33357" s="14" t="str">
        <v/>
      </c>
      <c r="O33357" s="14" t="str">
        <v/>
      </c>
      <c r="P33357" s="14" t="str">
        <f ca="1"/>
        <v>Low Cap</v>
      </c>
    </row>
    <row r="33358" spans="11:16">
      <c r="K33358" s="14" t="str">
        <v/>
      </c>
      <c r="L33358" s="14" t="str">
        <v/>
      </c>
      <c r="O33358" s="14" t="str">
        <v/>
      </c>
      <c r="P33358" s="14" t="str">
        <f ca="1"/>
        <v>Low Cap</v>
      </c>
    </row>
    <row r="33359" spans="11:16">
      <c r="K33359" s="14" t="str">
        <v/>
      </c>
      <c r="L33359" s="14" t="str">
        <v/>
      </c>
      <c r="O33359" s="14" t="str">
        <v/>
      </c>
      <c r="P33359" s="14" t="str">
        <f ca="1"/>
        <v>Low Cap</v>
      </c>
    </row>
    <row r="33360" spans="11:16">
      <c r="K33360" s="14" t="str">
        <v/>
      </c>
      <c r="L33360" s="14" t="str">
        <v/>
      </c>
      <c r="O33360" s="14" t="str">
        <v/>
      </c>
      <c r="P33360" s="14" t="str">
        <f ca="1"/>
        <v>Low Cap</v>
      </c>
    </row>
    <row r="33361" spans="11:16">
      <c r="K33361" s="14" t="str">
        <v/>
      </c>
      <c r="L33361" s="14" t="str">
        <v/>
      </c>
      <c r="O33361" s="14" t="str">
        <v/>
      </c>
      <c r="P33361" s="14" t="str">
        <f ca="1"/>
        <v>Low Cap</v>
      </c>
    </row>
    <row r="33362" spans="11:16">
      <c r="K33362" s="14" t="str">
        <v/>
      </c>
      <c r="L33362" s="14" t="str">
        <v/>
      </c>
      <c r="O33362" s="14" t="str">
        <v/>
      </c>
      <c r="P33362" s="14" t="str">
        <f ca="1"/>
        <v>Low Cap</v>
      </c>
    </row>
    <row r="33363" spans="11:16">
      <c r="K33363" s="14" t="str">
        <v/>
      </c>
      <c r="L33363" s="14" t="str">
        <v/>
      </c>
      <c r="O33363" s="14" t="str">
        <v/>
      </c>
      <c r="P33363" s="14" t="str">
        <f ca="1"/>
        <v>Low Cap</v>
      </c>
    </row>
    <row r="33364" spans="11:16">
      <c r="K33364" s="14" t="str">
        <v/>
      </c>
      <c r="L33364" s="14" t="str">
        <v/>
      </c>
      <c r="O33364" s="14" t="str">
        <v/>
      </c>
      <c r="P33364" s="14" t="str">
        <f ca="1"/>
        <v>Low Cap</v>
      </c>
    </row>
    <row r="33365" spans="11:16">
      <c r="K33365" s="14" t="str">
        <v/>
      </c>
      <c r="L33365" s="14" t="str">
        <v/>
      </c>
      <c r="O33365" s="14" t="str">
        <v/>
      </c>
      <c r="P33365" s="14" t="str">
        <f ca="1"/>
        <v>Low Cap</v>
      </c>
    </row>
    <row r="33366" spans="11:16">
      <c r="K33366" s="14" t="str">
        <v/>
      </c>
      <c r="L33366" s="14" t="str">
        <v/>
      </c>
      <c r="O33366" s="14" t="str">
        <v/>
      </c>
      <c r="P33366" s="14" t="str">
        <f ca="1"/>
        <v>Low Cap</v>
      </c>
    </row>
    <row r="33367" spans="11:16">
      <c r="K33367" s="14" t="str">
        <v/>
      </c>
      <c r="L33367" s="14" t="str">
        <v/>
      </c>
      <c r="O33367" s="14" t="str">
        <v/>
      </c>
      <c r="P33367" s="14" t="str">
        <f ca="1"/>
        <v>Low Cap</v>
      </c>
    </row>
    <row r="33368" spans="11:16">
      <c r="K33368" s="14" t="str">
        <v/>
      </c>
      <c r="L33368" s="14" t="str">
        <v/>
      </c>
      <c r="O33368" s="14" t="str">
        <v/>
      </c>
      <c r="P33368" s="14" t="str">
        <f ca="1"/>
        <v>Low Cap</v>
      </c>
    </row>
    <row r="33369" spans="11:16">
      <c r="K33369" s="14" t="str">
        <v/>
      </c>
      <c r="L33369" s="14" t="str">
        <v/>
      </c>
      <c r="O33369" s="14" t="str">
        <v/>
      </c>
      <c r="P33369" s="14" t="str">
        <f ca="1"/>
        <v>Low Cap</v>
      </c>
    </row>
    <row r="33370" spans="11:16">
      <c r="K33370" s="14" t="str">
        <v/>
      </c>
      <c r="L33370" s="14" t="str">
        <v/>
      </c>
      <c r="O33370" s="14" t="str">
        <v/>
      </c>
      <c r="P33370" s="14" t="str">
        <f ca="1"/>
        <v>Low Cap</v>
      </c>
    </row>
    <row r="33371" spans="11:16">
      <c r="K33371" s="14" t="str">
        <v/>
      </c>
      <c r="L33371" s="14" t="str">
        <v/>
      </c>
      <c r="O33371" s="14" t="str">
        <v/>
      </c>
      <c r="P33371" s="14" t="str">
        <f ca="1"/>
        <v>Low Cap</v>
      </c>
    </row>
    <row r="33372" spans="11:16">
      <c r="K33372" s="14" t="str">
        <v/>
      </c>
      <c r="L33372" s="14" t="str">
        <v/>
      </c>
      <c r="O33372" s="14" t="str">
        <v/>
      </c>
      <c r="P33372" s="14" t="str">
        <f ca="1"/>
        <v>Low Cap</v>
      </c>
    </row>
    <row r="33373" spans="11:16">
      <c r="K33373" s="14" t="str">
        <v/>
      </c>
      <c r="L33373" s="14" t="str">
        <v/>
      </c>
      <c r="O33373" s="14" t="str">
        <v/>
      </c>
      <c r="P33373" s="14" t="str">
        <f ca="1"/>
        <v>Low Cap</v>
      </c>
    </row>
    <row r="33374" spans="11:16">
      <c r="K33374" s="14" t="str">
        <v/>
      </c>
      <c r="L33374" s="14" t="str">
        <v/>
      </c>
      <c r="O33374" s="14" t="str">
        <v/>
      </c>
      <c r="P33374" s="14" t="str">
        <f ca="1"/>
        <v>Low Cap</v>
      </c>
    </row>
    <row r="33375" spans="11:16">
      <c r="K33375" s="14" t="str">
        <v/>
      </c>
      <c r="L33375" s="14" t="str">
        <v/>
      </c>
      <c r="O33375" s="14" t="str">
        <v/>
      </c>
      <c r="P33375" s="14" t="str">
        <f ca="1"/>
        <v>Low Cap</v>
      </c>
    </row>
    <row r="33376" spans="11:16">
      <c r="K33376" s="14" t="str">
        <v/>
      </c>
      <c r="L33376" s="14" t="str">
        <v/>
      </c>
      <c r="O33376" s="14" t="str">
        <v/>
      </c>
      <c r="P33376" s="14" t="str">
        <f ca="1"/>
        <v>Low Cap</v>
      </c>
    </row>
    <row r="33377" spans="11:16">
      <c r="K33377" s="14" t="str">
        <v/>
      </c>
      <c r="L33377" s="14" t="str">
        <v/>
      </c>
      <c r="O33377" s="14" t="str">
        <v/>
      </c>
      <c r="P33377" s="14" t="str">
        <f ca="1"/>
        <v>Low Cap</v>
      </c>
    </row>
    <row r="33378" spans="11:16">
      <c r="K33378" s="14" t="str">
        <v/>
      </c>
      <c r="L33378" s="14" t="str">
        <v/>
      </c>
      <c r="O33378" s="14" t="str">
        <v/>
      </c>
      <c r="P33378" s="14" t="str">
        <f ca="1"/>
        <v>Low Cap</v>
      </c>
    </row>
    <row r="33379" spans="11:16">
      <c r="K33379" s="14" t="str">
        <v/>
      </c>
      <c r="L33379" s="14" t="str">
        <v/>
      </c>
      <c r="O33379" s="14" t="str">
        <v/>
      </c>
      <c r="P33379" s="14" t="str">
        <f ca="1"/>
        <v>Low Cap</v>
      </c>
    </row>
    <row r="33380" spans="11:16">
      <c r="K33380" s="14" t="str">
        <v/>
      </c>
      <c r="L33380" s="14" t="str">
        <v/>
      </c>
      <c r="O33380" s="14" t="str">
        <v/>
      </c>
      <c r="P33380" s="14" t="str">
        <f ca="1"/>
        <v>Low Cap</v>
      </c>
    </row>
    <row r="33381" spans="11:16">
      <c r="K33381" s="14" t="str">
        <v/>
      </c>
      <c r="L33381" s="14" t="str">
        <v/>
      </c>
      <c r="O33381" s="14" t="str">
        <v/>
      </c>
      <c r="P33381" s="14" t="str">
        <f ca="1"/>
        <v>Low Cap</v>
      </c>
    </row>
    <row r="33382" spans="11:16">
      <c r="K33382" s="14" t="str">
        <v/>
      </c>
      <c r="L33382" s="14" t="str">
        <v/>
      </c>
      <c r="O33382" s="14" t="str">
        <v/>
      </c>
      <c r="P33382" s="14" t="str">
        <f ca="1"/>
        <v>Low Cap</v>
      </c>
    </row>
    <row r="33383" spans="11:16">
      <c r="K33383" s="14" t="str">
        <v/>
      </c>
      <c r="L33383" s="14" t="str">
        <v/>
      </c>
      <c r="O33383" s="14" t="str">
        <v/>
      </c>
      <c r="P33383" s="14" t="str">
        <f ca="1"/>
        <v>Low Cap</v>
      </c>
    </row>
    <row r="33384" spans="11:16">
      <c r="K33384" s="14" t="str">
        <v/>
      </c>
      <c r="L33384" s="14" t="str">
        <v/>
      </c>
      <c r="O33384" s="14" t="str">
        <v/>
      </c>
      <c r="P33384" s="14" t="str">
        <f ca="1"/>
        <v>Low Cap</v>
      </c>
    </row>
    <row r="33385" spans="11:16">
      <c r="K33385" s="14" t="str">
        <v/>
      </c>
      <c r="L33385" s="14" t="str">
        <v/>
      </c>
      <c r="O33385" s="14" t="str">
        <v/>
      </c>
      <c r="P33385" s="14" t="str">
        <f ca="1"/>
        <v>Low Cap</v>
      </c>
    </row>
    <row r="33386" spans="11:16">
      <c r="K33386" s="14" t="str">
        <v/>
      </c>
      <c r="L33386" s="14" t="str">
        <v/>
      </c>
      <c r="O33386" s="14" t="str">
        <v/>
      </c>
      <c r="P33386" s="14" t="str">
        <f ca="1"/>
        <v>Low Cap</v>
      </c>
    </row>
    <row r="33387" spans="11:16">
      <c r="K33387" s="14" t="str">
        <v/>
      </c>
      <c r="L33387" s="14" t="str">
        <v/>
      </c>
      <c r="O33387" s="14" t="str">
        <v/>
      </c>
      <c r="P33387" s="14" t="str">
        <f ca="1"/>
        <v>Low Cap</v>
      </c>
    </row>
    <row r="33388" spans="11:16">
      <c r="K33388" s="14" t="str">
        <v/>
      </c>
      <c r="L33388" s="14" t="str">
        <v/>
      </c>
      <c r="O33388" s="14" t="str">
        <v/>
      </c>
      <c r="P33388" s="14" t="str">
        <f ca="1"/>
        <v>Low Cap</v>
      </c>
    </row>
    <row r="33389" spans="11:16">
      <c r="K33389" s="14" t="str">
        <v/>
      </c>
      <c r="L33389" s="14" t="str">
        <v/>
      </c>
      <c r="O33389" s="14" t="str">
        <v/>
      </c>
      <c r="P33389" s="14" t="str">
        <f ca="1"/>
        <v>Low Cap</v>
      </c>
    </row>
    <row r="33390" spans="11:16">
      <c r="K33390" s="14" t="str">
        <v/>
      </c>
      <c r="L33390" s="14" t="str">
        <v/>
      </c>
      <c r="O33390" s="14" t="str">
        <v/>
      </c>
      <c r="P33390" s="14" t="str">
        <f ca="1"/>
        <v>Low Cap</v>
      </c>
    </row>
    <row r="33391" spans="11:16">
      <c r="K33391" s="14" t="str">
        <v/>
      </c>
      <c r="L33391" s="14" t="str">
        <v/>
      </c>
      <c r="O33391" s="14" t="str">
        <v/>
      </c>
      <c r="P33391" s="14" t="str">
        <f ca="1"/>
        <v>Low Cap</v>
      </c>
    </row>
    <row r="33392" spans="11:16">
      <c r="K33392" s="14" t="str">
        <v/>
      </c>
      <c r="L33392" s="14" t="str">
        <v/>
      </c>
      <c r="O33392" s="14" t="str">
        <v/>
      </c>
      <c r="P33392" s="14" t="str">
        <f ca="1"/>
        <v>Low Cap</v>
      </c>
    </row>
    <row r="33393" spans="11:16">
      <c r="K33393" s="14" t="str">
        <v/>
      </c>
      <c r="L33393" s="14" t="str">
        <v/>
      </c>
      <c r="O33393" s="14" t="str">
        <v/>
      </c>
      <c r="P33393" s="14" t="str">
        <f ca="1"/>
        <v>Low Cap</v>
      </c>
    </row>
    <row r="33394" spans="11:16">
      <c r="K33394" s="14" t="str">
        <v/>
      </c>
      <c r="L33394" s="14" t="str">
        <v/>
      </c>
      <c r="O33394" s="14" t="str">
        <v/>
      </c>
      <c r="P33394" s="14" t="str">
        <f ca="1"/>
        <v>Low Cap</v>
      </c>
    </row>
    <row r="33395" spans="11:16">
      <c r="K33395" s="14" t="str">
        <v/>
      </c>
      <c r="L33395" s="14" t="str">
        <v/>
      </c>
      <c r="O33395" s="14" t="str">
        <v/>
      </c>
      <c r="P33395" s="14" t="str">
        <f ca="1"/>
        <v>Low Cap</v>
      </c>
    </row>
    <row r="33396" spans="11:16">
      <c r="K33396" s="14" t="str">
        <v/>
      </c>
      <c r="L33396" s="14" t="str">
        <v/>
      </c>
      <c r="O33396" s="14" t="str">
        <v/>
      </c>
      <c r="P33396" s="14" t="str">
        <f ca="1"/>
        <v>Low Cap</v>
      </c>
    </row>
    <row r="33397" spans="11:16">
      <c r="K33397" s="14" t="str">
        <v/>
      </c>
      <c r="L33397" s="14" t="str">
        <v/>
      </c>
      <c r="O33397" s="14" t="str">
        <v/>
      </c>
      <c r="P33397" s="14" t="str">
        <f ca="1"/>
        <v>Low Cap</v>
      </c>
    </row>
    <row r="33398" spans="11:16">
      <c r="K33398" s="14" t="str">
        <v/>
      </c>
      <c r="L33398" s="14" t="str">
        <v/>
      </c>
      <c r="O33398" s="14" t="str">
        <v/>
      </c>
      <c r="P33398" s="14" t="str">
        <f ca="1"/>
        <v>Low Cap</v>
      </c>
    </row>
    <row r="33399" spans="11:16">
      <c r="K33399" s="14" t="str">
        <v/>
      </c>
      <c r="L33399" s="14" t="str">
        <v/>
      </c>
      <c r="O33399" s="14" t="str">
        <v/>
      </c>
      <c r="P33399" s="14" t="str">
        <f ca="1"/>
        <v>Low Cap</v>
      </c>
    </row>
    <row r="33400" spans="11:16">
      <c r="K33400" s="14" t="str">
        <v/>
      </c>
      <c r="L33400" s="14" t="str">
        <v/>
      </c>
      <c r="O33400" s="14" t="str">
        <v/>
      </c>
      <c r="P33400" s="14" t="str">
        <f ca="1"/>
        <v>Low Cap</v>
      </c>
    </row>
    <row r="33401" spans="11:16">
      <c r="K33401" s="14" t="str">
        <v/>
      </c>
      <c r="L33401" s="14" t="str">
        <v/>
      </c>
      <c r="O33401" s="14" t="str">
        <v/>
      </c>
      <c r="P33401" s="14" t="str">
        <f ca="1"/>
        <v>Low Cap</v>
      </c>
    </row>
    <row r="33402" spans="11:16">
      <c r="K33402" s="14" t="str">
        <v/>
      </c>
      <c r="L33402" s="14" t="str">
        <v/>
      </c>
      <c r="O33402" s="14" t="str">
        <v/>
      </c>
      <c r="P33402" s="14" t="str">
        <f ca="1"/>
        <v>Low Cap</v>
      </c>
    </row>
    <row r="33403" spans="11:16">
      <c r="K33403" s="14" t="str">
        <v/>
      </c>
      <c r="L33403" s="14" t="str">
        <v/>
      </c>
      <c r="O33403" s="14" t="str">
        <v/>
      </c>
      <c r="P33403" s="14" t="str">
        <f ca="1"/>
        <v>Low Cap</v>
      </c>
    </row>
    <row r="33404" spans="11:16">
      <c r="K33404" s="14" t="str">
        <v/>
      </c>
      <c r="L33404" s="14" t="str">
        <v/>
      </c>
      <c r="O33404" s="14" t="str">
        <v/>
      </c>
      <c r="P33404" s="14" t="str">
        <f ca="1"/>
        <v>Low Cap</v>
      </c>
    </row>
    <row r="33405" spans="11:16">
      <c r="K33405" s="14" t="str">
        <v/>
      </c>
      <c r="L33405" s="14" t="str">
        <v/>
      </c>
      <c r="O33405" s="14" t="str">
        <v/>
      </c>
      <c r="P33405" s="14" t="str">
        <f ca="1"/>
        <v>Low Cap</v>
      </c>
    </row>
    <row r="33406" spans="11:16">
      <c r="K33406" s="14" t="str">
        <v/>
      </c>
      <c r="L33406" s="14" t="str">
        <v/>
      </c>
      <c r="O33406" s="14" t="str">
        <v/>
      </c>
      <c r="P33406" s="14" t="str">
        <f ca="1"/>
        <v>Low Cap</v>
      </c>
    </row>
    <row r="33407" spans="11:16">
      <c r="K33407" s="14" t="str">
        <v/>
      </c>
      <c r="L33407" s="14" t="str">
        <v/>
      </c>
      <c r="O33407" s="14" t="str">
        <v/>
      </c>
      <c r="P33407" s="14" t="str">
        <f ca="1"/>
        <v>Low Cap</v>
      </c>
    </row>
    <row r="33408" spans="11:16">
      <c r="K33408" s="14" t="str">
        <v/>
      </c>
      <c r="L33408" s="14" t="str">
        <v/>
      </c>
      <c r="O33408" s="14" t="str">
        <v/>
      </c>
      <c r="P33408" s="14" t="str">
        <f ca="1"/>
        <v>Low Cap</v>
      </c>
    </row>
    <row r="33409" spans="11:16">
      <c r="K33409" s="14" t="str">
        <v/>
      </c>
      <c r="L33409" s="14" t="str">
        <v/>
      </c>
      <c r="O33409" s="14" t="str">
        <v/>
      </c>
      <c r="P33409" s="14" t="str">
        <f ca="1"/>
        <v>Low Cap</v>
      </c>
    </row>
    <row r="33410" spans="11:16">
      <c r="K33410" s="14" t="str">
        <v/>
      </c>
      <c r="L33410" s="14" t="str">
        <v/>
      </c>
      <c r="O33410" s="14" t="str">
        <v/>
      </c>
      <c r="P33410" s="14" t="str">
        <f ca="1"/>
        <v>Low Cap</v>
      </c>
    </row>
    <row r="33411" spans="11:16">
      <c r="K33411" s="14" t="str">
        <v/>
      </c>
      <c r="L33411" s="14" t="str">
        <v/>
      </c>
      <c r="O33411" s="14" t="str">
        <v/>
      </c>
      <c r="P33411" s="14" t="str">
        <f ca="1"/>
        <v>Low Cap</v>
      </c>
    </row>
    <row r="33412" spans="11:16">
      <c r="K33412" s="14" t="str">
        <v/>
      </c>
      <c r="L33412" s="14" t="str">
        <v/>
      </c>
      <c r="O33412" s="14" t="str">
        <v/>
      </c>
      <c r="P33412" s="14" t="str">
        <f ca="1"/>
        <v>Low Cap</v>
      </c>
    </row>
    <row r="33413" spans="11:16">
      <c r="K33413" s="14" t="str">
        <v/>
      </c>
      <c r="L33413" s="14" t="str">
        <v/>
      </c>
      <c r="O33413" s="14" t="str">
        <v/>
      </c>
      <c r="P33413" s="14" t="str">
        <f ca="1"/>
        <v>Low Cap</v>
      </c>
    </row>
    <row r="33414" spans="11:16">
      <c r="K33414" s="14" t="str">
        <v/>
      </c>
      <c r="L33414" s="14" t="str">
        <v/>
      </c>
      <c r="O33414" s="14" t="str">
        <v/>
      </c>
      <c r="P33414" s="14" t="str">
        <f ca="1"/>
        <v>Low Cap</v>
      </c>
    </row>
    <row r="33415" spans="11:16">
      <c r="K33415" s="14" t="str">
        <v/>
      </c>
      <c r="L33415" s="14" t="str">
        <v/>
      </c>
      <c r="O33415" s="14" t="str">
        <v/>
      </c>
      <c r="P33415" s="14" t="str">
        <f ca="1"/>
        <v>Low Cap</v>
      </c>
    </row>
    <row r="33416" spans="11:16">
      <c r="K33416" s="14" t="str">
        <v/>
      </c>
      <c r="L33416" s="14" t="str">
        <v/>
      </c>
      <c r="O33416" s="14" t="str">
        <v/>
      </c>
      <c r="P33416" s="14" t="str">
        <f ca="1"/>
        <v>Low Cap</v>
      </c>
    </row>
    <row r="33417" spans="11:16">
      <c r="K33417" s="14" t="str">
        <v/>
      </c>
      <c r="L33417" s="14" t="str">
        <v/>
      </c>
      <c r="O33417" s="14" t="str">
        <v/>
      </c>
      <c r="P33417" s="14" t="str">
        <f ca="1"/>
        <v>Low Cap</v>
      </c>
    </row>
    <row r="33418" spans="11:16">
      <c r="K33418" s="14" t="str">
        <v/>
      </c>
      <c r="L33418" s="14" t="str">
        <v/>
      </c>
      <c r="O33418" s="14" t="str">
        <v/>
      </c>
      <c r="P33418" s="14" t="str">
        <f ca="1"/>
        <v>Low Cap</v>
      </c>
    </row>
    <row r="33419" spans="11:16">
      <c r="K33419" s="14" t="str">
        <v/>
      </c>
      <c r="L33419" s="14" t="str">
        <v/>
      </c>
      <c r="O33419" s="14" t="str">
        <v/>
      </c>
      <c r="P33419" s="14" t="str">
        <f ca="1"/>
        <v>Low Cap</v>
      </c>
    </row>
    <row r="33420" spans="11:16">
      <c r="K33420" s="14" t="str">
        <v/>
      </c>
      <c r="L33420" s="14" t="str">
        <v/>
      </c>
      <c r="O33420" s="14" t="str">
        <v/>
      </c>
      <c r="P33420" s="14" t="str">
        <f ca="1"/>
        <v>Low Cap</v>
      </c>
    </row>
    <row r="33421" spans="11:16">
      <c r="K33421" s="14" t="str">
        <v/>
      </c>
      <c r="L33421" s="14" t="str">
        <v/>
      </c>
      <c r="O33421" s="14" t="str">
        <v/>
      </c>
      <c r="P33421" s="14" t="str">
        <f ca="1"/>
        <v>Low Cap</v>
      </c>
    </row>
    <row r="33422" spans="11:16">
      <c r="K33422" s="14" t="str">
        <v/>
      </c>
      <c r="L33422" s="14" t="str">
        <v/>
      </c>
      <c r="O33422" s="14" t="str">
        <v/>
      </c>
      <c r="P33422" s="14" t="str">
        <f ca="1"/>
        <v>Low Cap</v>
      </c>
    </row>
    <row r="33423" spans="11:16">
      <c r="K33423" s="14" t="str">
        <v/>
      </c>
      <c r="L33423" s="14" t="str">
        <v/>
      </c>
      <c r="O33423" s="14" t="str">
        <v/>
      </c>
      <c r="P33423" s="14" t="str">
        <f ca="1"/>
        <v>Low Cap</v>
      </c>
    </row>
    <row r="33424" spans="11:16">
      <c r="K33424" s="14" t="str">
        <v/>
      </c>
      <c r="L33424" s="14" t="str">
        <v/>
      </c>
      <c r="O33424" s="14" t="str">
        <v/>
      </c>
      <c r="P33424" s="14" t="str">
        <f ca="1"/>
        <v>Low Cap</v>
      </c>
    </row>
    <row r="33425" spans="11:16">
      <c r="K33425" s="14" t="str">
        <v/>
      </c>
      <c r="L33425" s="14" t="str">
        <v/>
      </c>
      <c r="O33425" s="14" t="str">
        <v/>
      </c>
      <c r="P33425" s="14" t="str">
        <f ca="1"/>
        <v>Low Cap</v>
      </c>
    </row>
    <row r="33426" spans="11:16">
      <c r="K33426" s="14" t="str">
        <v/>
      </c>
      <c r="L33426" s="14" t="str">
        <v/>
      </c>
      <c r="O33426" s="14" t="str">
        <v/>
      </c>
      <c r="P33426" s="14" t="str">
        <f ca="1"/>
        <v>Low Cap</v>
      </c>
    </row>
    <row r="33427" spans="11:16">
      <c r="K33427" s="14" t="str">
        <v/>
      </c>
      <c r="L33427" s="14" t="str">
        <v/>
      </c>
      <c r="O33427" s="14" t="str">
        <v/>
      </c>
      <c r="P33427" s="14" t="str">
        <f ca="1"/>
        <v>Low Cap</v>
      </c>
    </row>
    <row r="33428" spans="11:16">
      <c r="K33428" s="14" t="str">
        <v/>
      </c>
      <c r="L33428" s="14" t="str">
        <v/>
      </c>
      <c r="O33428" s="14" t="str">
        <v/>
      </c>
      <c r="P33428" s="14" t="str">
        <f ca="1"/>
        <v>Low Cap</v>
      </c>
    </row>
    <row r="33429" spans="11:16">
      <c r="K33429" s="14" t="str">
        <v/>
      </c>
      <c r="L33429" s="14" t="str">
        <v/>
      </c>
      <c r="O33429" s="14" t="str">
        <v/>
      </c>
      <c r="P33429" s="14" t="str">
        <f ca="1"/>
        <v>Low Cap</v>
      </c>
    </row>
    <row r="33430" spans="11:16">
      <c r="K33430" s="14" t="str">
        <v/>
      </c>
      <c r="L33430" s="14" t="str">
        <v/>
      </c>
      <c r="O33430" s="14" t="str">
        <v/>
      </c>
      <c r="P33430" s="14" t="str">
        <f ca="1"/>
        <v>Low Cap</v>
      </c>
    </row>
    <row r="33431" spans="11:16">
      <c r="K33431" s="14" t="str">
        <v/>
      </c>
      <c r="L33431" s="14" t="str">
        <v/>
      </c>
      <c r="O33431" s="14" t="str">
        <v/>
      </c>
      <c r="P33431" s="14" t="str">
        <f ca="1"/>
        <v>Low Cap</v>
      </c>
    </row>
    <row r="33432" spans="11:16">
      <c r="K33432" s="14" t="str">
        <v/>
      </c>
      <c r="L33432" s="14" t="str">
        <v/>
      </c>
      <c r="O33432" s="14" t="str">
        <v/>
      </c>
      <c r="P33432" s="14" t="str">
        <f ca="1"/>
        <v>Low Cap</v>
      </c>
    </row>
    <row r="33433" spans="11:16">
      <c r="K33433" s="14" t="str">
        <v/>
      </c>
      <c r="L33433" s="14" t="str">
        <v/>
      </c>
      <c r="O33433" s="14" t="str">
        <v/>
      </c>
      <c r="P33433" s="14" t="str">
        <f ca="1"/>
        <v>Low Cap</v>
      </c>
    </row>
    <row r="33434" spans="11:16">
      <c r="K33434" s="14" t="str">
        <v/>
      </c>
      <c r="L33434" s="14" t="str">
        <v/>
      </c>
      <c r="O33434" s="14" t="str">
        <v/>
      </c>
      <c r="P33434" s="14" t="str">
        <f ca="1"/>
        <v>Low Cap</v>
      </c>
    </row>
    <row r="33435" spans="11:16">
      <c r="K33435" s="14" t="str">
        <v/>
      </c>
      <c r="L33435" s="14" t="str">
        <v/>
      </c>
      <c r="O33435" s="14" t="str">
        <v/>
      </c>
      <c r="P33435" s="14" t="str">
        <f ca="1"/>
        <v>Low Cap</v>
      </c>
    </row>
    <row r="33436" spans="11:16">
      <c r="K33436" s="14" t="str">
        <v/>
      </c>
      <c r="L33436" s="14" t="str">
        <v/>
      </c>
      <c r="O33436" s="14" t="str">
        <v/>
      </c>
      <c r="P33436" s="14" t="str">
        <f ca="1"/>
        <v>Low Cap</v>
      </c>
    </row>
    <row r="33437" spans="11:16">
      <c r="K33437" s="14" t="str">
        <v/>
      </c>
      <c r="L33437" s="14" t="str">
        <v/>
      </c>
      <c r="O33437" s="14" t="str">
        <v/>
      </c>
      <c r="P33437" s="14" t="str">
        <f ca="1"/>
        <v>Low Cap</v>
      </c>
    </row>
    <row r="33438" spans="11:16">
      <c r="K33438" s="14" t="str">
        <v/>
      </c>
      <c r="L33438" s="14" t="str">
        <v/>
      </c>
      <c r="O33438" s="14" t="str">
        <v/>
      </c>
      <c r="P33438" s="14" t="str">
        <f ca="1"/>
        <v>Low Cap</v>
      </c>
    </row>
    <row r="33439" spans="11:16">
      <c r="K33439" s="14" t="str">
        <v/>
      </c>
      <c r="L33439" s="14" t="str">
        <v/>
      </c>
      <c r="O33439" s="14" t="str">
        <v/>
      </c>
      <c r="P33439" s="14" t="str">
        <f ca="1"/>
        <v>Low Cap</v>
      </c>
    </row>
    <row r="33440" spans="11:16">
      <c r="K33440" s="14" t="str">
        <v/>
      </c>
      <c r="L33440" s="14" t="str">
        <v/>
      </c>
      <c r="O33440" s="14" t="str">
        <v/>
      </c>
      <c r="P33440" s="14" t="str">
        <f ca="1"/>
        <v>Low Cap</v>
      </c>
    </row>
    <row r="33441" spans="11:16">
      <c r="K33441" s="14" t="str">
        <v/>
      </c>
      <c r="L33441" s="14" t="str">
        <v/>
      </c>
      <c r="O33441" s="14" t="str">
        <v/>
      </c>
      <c r="P33441" s="14" t="str">
        <f ca="1"/>
        <v>Low Cap</v>
      </c>
    </row>
    <row r="33442" spans="11:16">
      <c r="K33442" s="14" t="str">
        <v/>
      </c>
      <c r="L33442" s="14" t="str">
        <v/>
      </c>
      <c r="O33442" s="14" t="str">
        <v/>
      </c>
      <c r="P33442" s="14" t="str">
        <f ca="1"/>
        <v>Low Cap</v>
      </c>
    </row>
    <row r="33443" spans="11:16">
      <c r="K33443" s="14" t="str">
        <v/>
      </c>
      <c r="L33443" s="14" t="str">
        <v/>
      </c>
      <c r="O33443" s="14" t="str">
        <v/>
      </c>
      <c r="P33443" s="14" t="str">
        <f ca="1"/>
        <v>Low Cap</v>
      </c>
    </row>
    <row r="33444" spans="11:16">
      <c r="K33444" s="14" t="str">
        <v/>
      </c>
      <c r="L33444" s="14" t="str">
        <v/>
      </c>
      <c r="O33444" s="14" t="str">
        <v/>
      </c>
      <c r="P33444" s="14" t="str">
        <f ca="1"/>
        <v>Low Cap</v>
      </c>
    </row>
    <row r="33445" spans="11:16">
      <c r="K33445" s="14" t="str">
        <v/>
      </c>
      <c r="L33445" s="14" t="str">
        <v/>
      </c>
      <c r="O33445" s="14" t="str">
        <v/>
      </c>
      <c r="P33445" s="14" t="str">
        <f ca="1"/>
        <v>Low Cap</v>
      </c>
    </row>
    <row r="33446" spans="11:16">
      <c r="K33446" s="14" t="str">
        <v/>
      </c>
      <c r="L33446" s="14" t="str">
        <v/>
      </c>
      <c r="O33446" s="14" t="str">
        <v/>
      </c>
      <c r="P33446" s="14" t="str">
        <f ca="1"/>
        <v>Low Cap</v>
      </c>
    </row>
    <row r="33447" spans="11:16">
      <c r="K33447" s="14" t="str">
        <v/>
      </c>
      <c r="L33447" s="14" t="str">
        <v/>
      </c>
      <c r="O33447" s="14" t="str">
        <v/>
      </c>
      <c r="P33447" s="14" t="str">
        <f ca="1"/>
        <v>Low Cap</v>
      </c>
    </row>
    <row r="33448" spans="11:16">
      <c r="K33448" s="14" t="str">
        <v/>
      </c>
      <c r="L33448" s="14" t="str">
        <v/>
      </c>
      <c r="O33448" s="14" t="str">
        <v/>
      </c>
      <c r="P33448" s="14" t="str">
        <f ca="1"/>
        <v>Low Cap</v>
      </c>
    </row>
    <row r="33449" spans="11:16">
      <c r="K33449" s="14" t="str">
        <v/>
      </c>
      <c r="L33449" s="14" t="str">
        <v/>
      </c>
      <c r="O33449" s="14" t="str">
        <v/>
      </c>
      <c r="P33449" s="14" t="str">
        <f ca="1"/>
        <v>Low Cap</v>
      </c>
    </row>
    <row r="33450" spans="11:16">
      <c r="K33450" s="14" t="str">
        <v/>
      </c>
      <c r="L33450" s="14" t="str">
        <v/>
      </c>
      <c r="O33450" s="14" t="str">
        <v/>
      </c>
      <c r="P33450" s="14" t="str">
        <f ca="1"/>
        <v>Low Cap</v>
      </c>
    </row>
    <row r="33451" spans="11:16">
      <c r="K33451" s="14" t="str">
        <v/>
      </c>
      <c r="L33451" s="14" t="str">
        <v/>
      </c>
      <c r="O33451" s="14" t="str">
        <v/>
      </c>
      <c r="P33451" s="14" t="str">
        <f ca="1"/>
        <v>Low Cap</v>
      </c>
    </row>
    <row r="33452" spans="11:16">
      <c r="K33452" s="14" t="str">
        <v/>
      </c>
      <c r="L33452" s="14" t="str">
        <v/>
      </c>
      <c r="O33452" s="14" t="str">
        <v/>
      </c>
      <c r="P33452" s="14" t="str">
        <f ca="1"/>
        <v>Low Cap</v>
      </c>
    </row>
    <row r="33453" spans="11:16">
      <c r="K33453" s="14" t="str">
        <v/>
      </c>
      <c r="L33453" s="14" t="str">
        <v/>
      </c>
      <c r="O33453" s="14" t="str">
        <v/>
      </c>
      <c r="P33453" s="14" t="str">
        <f ca="1"/>
        <v>Low Cap</v>
      </c>
    </row>
    <row r="33454" spans="11:16">
      <c r="K33454" s="14" t="str">
        <v/>
      </c>
      <c r="L33454" s="14" t="str">
        <v/>
      </c>
      <c r="O33454" s="14" t="str">
        <v/>
      </c>
      <c r="P33454" s="14" t="str">
        <f ca="1"/>
        <v>Low Cap</v>
      </c>
    </row>
    <row r="33455" spans="11:16">
      <c r="K33455" s="14" t="str">
        <v/>
      </c>
      <c r="L33455" s="14" t="str">
        <v/>
      </c>
      <c r="O33455" s="14" t="str">
        <v/>
      </c>
      <c r="P33455" s="14" t="str">
        <f ca="1"/>
        <v>Low Cap</v>
      </c>
    </row>
    <row r="33456" spans="11:16">
      <c r="K33456" s="14" t="str">
        <v/>
      </c>
      <c r="L33456" s="14" t="str">
        <v/>
      </c>
      <c r="O33456" s="14" t="str">
        <v/>
      </c>
      <c r="P33456" s="14" t="str">
        <f ca="1"/>
        <v>Low Cap</v>
      </c>
    </row>
    <row r="33457" spans="11:16">
      <c r="K33457" s="14" t="str">
        <v/>
      </c>
      <c r="L33457" s="14" t="str">
        <v/>
      </c>
      <c r="O33457" s="14" t="str">
        <v/>
      </c>
      <c r="P33457" s="14" t="str">
        <f ca="1"/>
        <v>Low Cap</v>
      </c>
    </row>
    <row r="33458" spans="11:16">
      <c r="K33458" s="14" t="str">
        <v/>
      </c>
      <c r="L33458" s="14" t="str">
        <v/>
      </c>
      <c r="O33458" s="14" t="str">
        <v/>
      </c>
      <c r="P33458" s="14" t="str">
        <f ca="1"/>
        <v>Low Cap</v>
      </c>
    </row>
    <row r="33459" spans="11:16">
      <c r="K33459" s="14" t="str">
        <v/>
      </c>
      <c r="L33459" s="14" t="str">
        <v/>
      </c>
      <c r="O33459" s="14" t="str">
        <v/>
      </c>
      <c r="P33459" s="14" t="str">
        <f ca="1"/>
        <v>Low Cap</v>
      </c>
    </row>
    <row r="33460" spans="11:16">
      <c r="K33460" s="14" t="str">
        <v/>
      </c>
      <c r="L33460" s="14" t="str">
        <v/>
      </c>
      <c r="O33460" s="14" t="str">
        <v/>
      </c>
      <c r="P33460" s="14" t="str">
        <f ca="1"/>
        <v>Low Cap</v>
      </c>
    </row>
    <row r="33461" spans="11:16">
      <c r="K33461" s="14" t="str">
        <v/>
      </c>
      <c r="L33461" s="14" t="str">
        <v/>
      </c>
      <c r="O33461" s="14" t="str">
        <v/>
      </c>
      <c r="P33461" s="14" t="str">
        <f ca="1"/>
        <v>Low Cap</v>
      </c>
    </row>
    <row r="33462" spans="11:16">
      <c r="K33462" s="14" t="str">
        <v/>
      </c>
      <c r="L33462" s="14" t="str">
        <v/>
      </c>
      <c r="O33462" s="14" t="str">
        <v/>
      </c>
      <c r="P33462" s="14" t="str">
        <f ca="1"/>
        <v>Low Cap</v>
      </c>
    </row>
    <row r="33463" spans="11:16">
      <c r="K33463" s="14" t="str">
        <v/>
      </c>
      <c r="L33463" s="14" t="str">
        <v/>
      </c>
      <c r="O33463" s="14" t="str">
        <v/>
      </c>
      <c r="P33463" s="14" t="str">
        <f ca="1"/>
        <v>Low Cap</v>
      </c>
    </row>
    <row r="33464" spans="11:16">
      <c r="K33464" s="14" t="str">
        <v/>
      </c>
      <c r="L33464" s="14" t="str">
        <v/>
      </c>
      <c r="O33464" s="14" t="str">
        <v/>
      </c>
      <c r="P33464" s="14" t="str">
        <f ca="1"/>
        <v>Low Cap</v>
      </c>
    </row>
    <row r="33465" spans="11:16">
      <c r="K33465" s="14" t="str">
        <v/>
      </c>
      <c r="L33465" s="14" t="str">
        <v/>
      </c>
      <c r="O33465" s="14" t="str">
        <v/>
      </c>
      <c r="P33465" s="14" t="str">
        <f ca="1"/>
        <v>Low Cap</v>
      </c>
    </row>
    <row r="33466" spans="11:16">
      <c r="K33466" s="14" t="str">
        <v/>
      </c>
      <c r="L33466" s="14" t="str">
        <v/>
      </c>
      <c r="O33466" s="14" t="str">
        <v/>
      </c>
      <c r="P33466" s="14" t="str">
        <f ca="1"/>
        <v>Low Cap</v>
      </c>
    </row>
    <row r="33467" spans="11:16">
      <c r="K33467" s="14" t="str">
        <v/>
      </c>
      <c r="L33467" s="14" t="str">
        <v/>
      </c>
      <c r="O33467" s="14" t="str">
        <v/>
      </c>
      <c r="P33467" s="14" t="str">
        <f ca="1"/>
        <v>Low Cap</v>
      </c>
    </row>
    <row r="33468" spans="11:16">
      <c r="K33468" s="14" t="str">
        <v/>
      </c>
      <c r="L33468" s="14" t="str">
        <v/>
      </c>
      <c r="O33468" s="14" t="str">
        <v/>
      </c>
      <c r="P33468" s="14" t="str">
        <f ca="1"/>
        <v>Low Cap</v>
      </c>
    </row>
    <row r="33469" spans="11:16">
      <c r="K33469" s="14" t="str">
        <v/>
      </c>
      <c r="L33469" s="14" t="str">
        <v/>
      </c>
      <c r="O33469" s="14" t="str">
        <v/>
      </c>
      <c r="P33469" s="14" t="str">
        <f ca="1"/>
        <v>Low Cap</v>
      </c>
    </row>
    <row r="33470" spans="11:16">
      <c r="K33470" s="14" t="str">
        <v/>
      </c>
      <c r="L33470" s="14" t="str">
        <v/>
      </c>
      <c r="O33470" s="14" t="str">
        <v/>
      </c>
      <c r="P33470" s="14" t="str">
        <f ca="1"/>
        <v>Low Cap</v>
      </c>
    </row>
    <row r="33471" spans="11:16">
      <c r="K33471" s="14" t="str">
        <v/>
      </c>
      <c r="L33471" s="14" t="str">
        <v/>
      </c>
      <c r="O33471" s="14" t="str">
        <v/>
      </c>
      <c r="P33471" s="14" t="str">
        <f ca="1"/>
        <v>Low Cap</v>
      </c>
    </row>
    <row r="33472" spans="11:16">
      <c r="K33472" s="14" t="str">
        <v/>
      </c>
      <c r="L33472" s="14" t="str">
        <v/>
      </c>
      <c r="O33472" s="14" t="str">
        <v/>
      </c>
      <c r="P33472" s="14" t="str">
        <f ca="1"/>
        <v>Low Cap</v>
      </c>
    </row>
    <row r="33473" spans="11:16">
      <c r="K33473" s="14" t="str">
        <v/>
      </c>
      <c r="L33473" s="14" t="str">
        <v/>
      </c>
      <c r="O33473" s="14" t="str">
        <v/>
      </c>
      <c r="P33473" s="14" t="str">
        <f ca="1"/>
        <v>Low Cap</v>
      </c>
    </row>
    <row r="33474" spans="11:16">
      <c r="K33474" s="14" t="str">
        <v/>
      </c>
      <c r="L33474" s="14" t="str">
        <v/>
      </c>
      <c r="O33474" s="14" t="str">
        <v/>
      </c>
      <c r="P33474" s="14" t="str">
        <f ca="1"/>
        <v>Low Cap</v>
      </c>
    </row>
    <row r="33475" spans="11:16">
      <c r="K33475" s="14" t="str">
        <v/>
      </c>
      <c r="L33475" s="14" t="str">
        <v/>
      </c>
      <c r="O33475" s="14" t="str">
        <v/>
      </c>
      <c r="P33475" s="14" t="str">
        <f ca="1"/>
        <v>Low Cap</v>
      </c>
    </row>
    <row r="33476" spans="11:16">
      <c r="K33476" s="14" t="str">
        <v/>
      </c>
      <c r="L33476" s="14" t="str">
        <v/>
      </c>
      <c r="O33476" s="14" t="str">
        <v/>
      </c>
      <c r="P33476" s="14" t="str">
        <f ca="1"/>
        <v>Low Cap</v>
      </c>
    </row>
    <row r="33477" spans="11:16">
      <c r="K33477" s="14" t="str">
        <v/>
      </c>
      <c r="L33477" s="14" t="str">
        <v/>
      </c>
      <c r="O33477" s="14" t="str">
        <v/>
      </c>
      <c r="P33477" s="14" t="str">
        <f ca="1"/>
        <v>Low Cap</v>
      </c>
    </row>
    <row r="33478" spans="11:16">
      <c r="K33478" s="14" t="str">
        <v/>
      </c>
      <c r="L33478" s="14" t="str">
        <v/>
      </c>
      <c r="O33478" s="14" t="str">
        <v/>
      </c>
      <c r="P33478" s="14" t="str">
        <f ca="1"/>
        <v>Low Cap</v>
      </c>
    </row>
    <row r="33479" spans="11:16">
      <c r="K33479" s="14" t="str">
        <v/>
      </c>
      <c r="L33479" s="14" t="str">
        <v/>
      </c>
      <c r="O33479" s="14" t="str">
        <v/>
      </c>
      <c r="P33479" s="14" t="str">
        <f ca="1"/>
        <v>Low Cap</v>
      </c>
    </row>
    <row r="33480" spans="11:16">
      <c r="K33480" s="14" t="str">
        <v/>
      </c>
      <c r="L33480" s="14" t="str">
        <v/>
      </c>
      <c r="O33480" s="14" t="str">
        <v/>
      </c>
      <c r="P33480" s="14" t="str">
        <f ca="1"/>
        <v>Low Cap</v>
      </c>
    </row>
    <row r="33481" spans="11:16">
      <c r="K33481" s="14" t="str">
        <v/>
      </c>
      <c r="L33481" s="14" t="str">
        <v/>
      </c>
      <c r="O33481" s="14" t="str">
        <v/>
      </c>
      <c r="P33481" s="14" t="str">
        <f ca="1"/>
        <v>Low Cap</v>
      </c>
    </row>
    <row r="33482" spans="11:16">
      <c r="K33482" s="14" t="str">
        <v/>
      </c>
      <c r="L33482" s="14" t="str">
        <v/>
      </c>
      <c r="O33482" s="14" t="str">
        <v/>
      </c>
      <c r="P33482" s="14" t="str">
        <f ca="1"/>
        <v>Low Cap</v>
      </c>
    </row>
    <row r="33483" spans="11:16">
      <c r="K33483" s="14" t="str">
        <v/>
      </c>
      <c r="L33483" s="14" t="str">
        <v/>
      </c>
      <c r="O33483" s="14" t="str">
        <v/>
      </c>
      <c r="P33483" s="14" t="str">
        <f ca="1"/>
        <v>Low Cap</v>
      </c>
    </row>
    <row r="33484" spans="11:16">
      <c r="K33484" s="14" t="str">
        <v/>
      </c>
      <c r="L33484" s="14" t="str">
        <v/>
      </c>
      <c r="O33484" s="14" t="str">
        <v/>
      </c>
      <c r="P33484" s="14" t="str">
        <f ca="1"/>
        <v>Low Cap</v>
      </c>
    </row>
    <row r="33485" spans="11:16">
      <c r="K33485" s="14" t="str">
        <v/>
      </c>
      <c r="L33485" s="14" t="str">
        <v/>
      </c>
      <c r="O33485" s="14" t="str">
        <v/>
      </c>
      <c r="P33485" s="14" t="str">
        <f ca="1"/>
        <v>Low Cap</v>
      </c>
    </row>
    <row r="33486" spans="11:16">
      <c r="K33486" s="14" t="str">
        <v/>
      </c>
      <c r="L33486" s="14" t="str">
        <v/>
      </c>
      <c r="O33486" s="14" t="str">
        <v/>
      </c>
      <c r="P33486" s="14" t="str">
        <f ca="1"/>
        <v>Low Cap</v>
      </c>
    </row>
    <row r="33487" spans="11:16">
      <c r="K33487" s="14" t="str">
        <v/>
      </c>
      <c r="L33487" s="14" t="str">
        <v/>
      </c>
      <c r="O33487" s="14" t="str">
        <v/>
      </c>
      <c r="P33487" s="14" t="str">
        <f ca="1"/>
        <v>Low Cap</v>
      </c>
    </row>
    <row r="33488" spans="11:16">
      <c r="K33488" s="14" t="str">
        <v/>
      </c>
      <c r="L33488" s="14" t="str">
        <v/>
      </c>
      <c r="O33488" s="14" t="str">
        <v/>
      </c>
      <c r="P33488" s="14" t="str">
        <f ca="1"/>
        <v>Low Cap</v>
      </c>
    </row>
    <row r="33489" spans="11:16">
      <c r="K33489" s="14" t="str">
        <v/>
      </c>
      <c r="L33489" s="14" t="str">
        <v/>
      </c>
      <c r="O33489" s="14" t="str">
        <v/>
      </c>
      <c r="P33489" s="14" t="str">
        <f ca="1"/>
        <v>Low Cap</v>
      </c>
    </row>
    <row r="33490" spans="11:16">
      <c r="K33490" s="14" t="str">
        <v/>
      </c>
      <c r="L33490" s="14" t="str">
        <v/>
      </c>
      <c r="O33490" s="14" t="str">
        <v/>
      </c>
      <c r="P33490" s="14" t="str">
        <f ca="1"/>
        <v>Low Cap</v>
      </c>
    </row>
    <row r="33491" spans="11:16">
      <c r="K33491" s="14" t="str">
        <v/>
      </c>
      <c r="L33491" s="14" t="str">
        <v/>
      </c>
      <c r="O33491" s="14" t="str">
        <v/>
      </c>
      <c r="P33491" s="14" t="str">
        <f ca="1"/>
        <v>Low Cap</v>
      </c>
    </row>
    <row r="33492" spans="11:16">
      <c r="K33492" s="14" t="str">
        <v/>
      </c>
      <c r="L33492" s="14" t="str">
        <v/>
      </c>
      <c r="O33492" s="14" t="str">
        <v/>
      </c>
      <c r="P33492" s="14" t="str">
        <f ca="1"/>
        <v>Low Cap</v>
      </c>
    </row>
    <row r="33493" spans="11:16">
      <c r="K33493" s="14" t="str">
        <v/>
      </c>
      <c r="L33493" s="14" t="str">
        <v/>
      </c>
      <c r="O33493" s="14" t="str">
        <v/>
      </c>
      <c r="P33493" s="14" t="str">
        <f ca="1"/>
        <v>Low Cap</v>
      </c>
    </row>
    <row r="33494" spans="11:16">
      <c r="K33494" s="14" t="str">
        <v/>
      </c>
      <c r="L33494" s="14" t="str">
        <v/>
      </c>
      <c r="O33494" s="14" t="str">
        <v/>
      </c>
      <c r="P33494" s="14" t="str">
        <f ca="1"/>
        <v>Low Cap</v>
      </c>
    </row>
    <row r="33495" spans="11:16">
      <c r="K33495" s="14" t="str">
        <v/>
      </c>
      <c r="L33495" s="14" t="str">
        <v/>
      </c>
      <c r="O33495" s="14" t="str">
        <v/>
      </c>
      <c r="P33495" s="14" t="str">
        <f ca="1"/>
        <v>Low Cap</v>
      </c>
    </row>
    <row r="33496" spans="11:16">
      <c r="K33496" s="14" t="str">
        <v/>
      </c>
      <c r="L33496" s="14" t="str">
        <v/>
      </c>
      <c r="O33496" s="14" t="str">
        <v/>
      </c>
      <c r="P33496" s="14" t="str">
        <f ca="1"/>
        <v>Low Cap</v>
      </c>
    </row>
    <row r="33497" spans="11:16">
      <c r="K33497" s="14" t="str">
        <v/>
      </c>
      <c r="L33497" s="14" t="str">
        <v/>
      </c>
      <c r="O33497" s="14" t="str">
        <v/>
      </c>
      <c r="P33497" s="14" t="str">
        <f ca="1"/>
        <v>Low Cap</v>
      </c>
    </row>
    <row r="33498" spans="11:16">
      <c r="K33498" s="14" t="str">
        <v/>
      </c>
      <c r="L33498" s="14" t="str">
        <v/>
      </c>
      <c r="O33498" s="14" t="str">
        <v/>
      </c>
      <c r="P33498" s="14" t="str">
        <f ca="1"/>
        <v>Low Cap</v>
      </c>
    </row>
    <row r="33499" spans="11:16">
      <c r="K33499" s="14" t="str">
        <v/>
      </c>
      <c r="L33499" s="14" t="str">
        <v/>
      </c>
      <c r="O33499" s="14" t="str">
        <v/>
      </c>
      <c r="P33499" s="14" t="str">
        <f ca="1"/>
        <v>Low Cap</v>
      </c>
    </row>
    <row r="33500" spans="11:16">
      <c r="K33500" s="14" t="str">
        <v/>
      </c>
      <c r="L33500" s="14" t="str">
        <v/>
      </c>
      <c r="O33500" s="14" t="str">
        <v/>
      </c>
      <c r="P33500" s="14" t="str">
        <f ca="1"/>
        <v>Low Cap</v>
      </c>
    </row>
    <row r="33501" spans="11:16">
      <c r="K33501" s="14" t="str">
        <v/>
      </c>
      <c r="L33501" s="14" t="str">
        <v/>
      </c>
      <c r="O33501" s="14" t="str">
        <v/>
      </c>
      <c r="P33501" s="14" t="str">
        <f ca="1"/>
        <v>Low Cap</v>
      </c>
    </row>
    <row r="33502" spans="11:16">
      <c r="K33502" s="14" t="str">
        <v/>
      </c>
      <c r="L33502" s="14" t="str">
        <v/>
      </c>
      <c r="O33502" s="14" t="str">
        <v/>
      </c>
      <c r="P33502" s="14" t="str">
        <f ca="1"/>
        <v>Low Cap</v>
      </c>
    </row>
    <row r="33503" spans="11:16">
      <c r="K33503" s="14" t="str">
        <v/>
      </c>
      <c r="L33503" s="14" t="str">
        <v/>
      </c>
      <c r="O33503" s="14" t="str">
        <v/>
      </c>
      <c r="P33503" s="14" t="str">
        <f ca="1"/>
        <v>Low Cap</v>
      </c>
    </row>
    <row r="33504" spans="11:16">
      <c r="K33504" s="14" t="str">
        <v/>
      </c>
      <c r="L33504" s="14" t="str">
        <v/>
      </c>
      <c r="O33504" s="14" t="str">
        <v/>
      </c>
      <c r="P33504" s="14" t="str">
        <f ca="1"/>
        <v>Low Cap</v>
      </c>
    </row>
    <row r="33505" spans="11:16">
      <c r="K33505" s="14" t="str">
        <v/>
      </c>
      <c r="L33505" s="14" t="str">
        <v/>
      </c>
      <c r="O33505" s="14" t="str">
        <v/>
      </c>
      <c r="P33505" s="14" t="str">
        <f ca="1"/>
        <v>Low Cap</v>
      </c>
    </row>
    <row r="33506" spans="11:16">
      <c r="K33506" s="14" t="str">
        <v/>
      </c>
      <c r="L33506" s="14" t="str">
        <v/>
      </c>
      <c r="O33506" s="14" t="str">
        <v/>
      </c>
      <c r="P33506" s="14" t="str">
        <f ca="1"/>
        <v>Low Cap</v>
      </c>
    </row>
    <row r="33507" spans="11:16">
      <c r="K33507" s="14" t="str">
        <v/>
      </c>
      <c r="L33507" s="14" t="str">
        <v/>
      </c>
      <c r="O33507" s="14" t="str">
        <v/>
      </c>
      <c r="P33507" s="14" t="str">
        <f ca="1"/>
        <v>Low Cap</v>
      </c>
    </row>
    <row r="33508" spans="11:16">
      <c r="K33508" s="14" t="str">
        <v/>
      </c>
      <c r="L33508" s="14" t="str">
        <v/>
      </c>
      <c r="O33508" s="14" t="str">
        <v/>
      </c>
      <c r="P33508" s="14" t="str">
        <f ca="1"/>
        <v>Low Cap</v>
      </c>
    </row>
    <row r="33509" spans="11:16">
      <c r="K33509" s="14" t="str">
        <v/>
      </c>
      <c r="L33509" s="14" t="str">
        <v/>
      </c>
      <c r="O33509" s="14" t="str">
        <v/>
      </c>
      <c r="P33509" s="14" t="str">
        <f ca="1"/>
        <v>Low Cap</v>
      </c>
    </row>
    <row r="33510" spans="11:16">
      <c r="K33510" s="14" t="str">
        <v/>
      </c>
      <c r="L33510" s="14" t="str">
        <v/>
      </c>
      <c r="O33510" s="14" t="str">
        <v/>
      </c>
      <c r="P33510" s="14" t="str">
        <f ca="1"/>
        <v>Low Cap</v>
      </c>
    </row>
    <row r="33511" spans="11:16">
      <c r="K33511" s="14" t="str">
        <v/>
      </c>
      <c r="L33511" s="14" t="str">
        <v/>
      </c>
      <c r="O33511" s="14" t="str">
        <v/>
      </c>
      <c r="P33511" s="14" t="str">
        <f ca="1"/>
        <v>Low Cap</v>
      </c>
    </row>
    <row r="33512" spans="11:16">
      <c r="K33512" s="14" t="str">
        <v/>
      </c>
      <c r="L33512" s="14" t="str">
        <v/>
      </c>
      <c r="O33512" s="14" t="str">
        <v/>
      </c>
      <c r="P33512" s="14" t="str">
        <f ca="1"/>
        <v>Low Cap</v>
      </c>
    </row>
    <row r="33513" spans="11:16">
      <c r="K33513" s="14" t="str">
        <v/>
      </c>
      <c r="L33513" s="14" t="str">
        <v/>
      </c>
      <c r="O33513" s="14" t="str">
        <v/>
      </c>
      <c r="P33513" s="14" t="str">
        <f ca="1"/>
        <v>Low Cap</v>
      </c>
    </row>
    <row r="33514" spans="11:16">
      <c r="K33514" s="14" t="str">
        <v/>
      </c>
      <c r="L33514" s="14" t="str">
        <v/>
      </c>
      <c r="O33514" s="14" t="str">
        <v/>
      </c>
      <c r="P33514" s="14" t="str">
        <f ca="1"/>
        <v>Low Cap</v>
      </c>
    </row>
    <row r="33515" spans="11:16">
      <c r="K33515" s="14" t="str">
        <v/>
      </c>
      <c r="L33515" s="14" t="str">
        <v/>
      </c>
      <c r="O33515" s="14" t="str">
        <v/>
      </c>
      <c r="P33515" s="14" t="str">
        <f ca="1"/>
        <v>Low Cap</v>
      </c>
    </row>
    <row r="33516" spans="11:16">
      <c r="K33516" s="14" t="str">
        <v/>
      </c>
      <c r="L33516" s="14" t="str">
        <v/>
      </c>
      <c r="O33516" s="14" t="str">
        <v/>
      </c>
      <c r="P33516" s="14" t="str">
        <f ca="1"/>
        <v>Low Cap</v>
      </c>
    </row>
    <row r="33517" spans="11:16">
      <c r="K33517" s="14" t="str">
        <v/>
      </c>
      <c r="L33517" s="14" t="str">
        <v/>
      </c>
      <c r="O33517" s="14" t="str">
        <v/>
      </c>
      <c r="P33517" s="14" t="str">
        <f ca="1"/>
        <v>Low Cap</v>
      </c>
    </row>
    <row r="33518" spans="11:16">
      <c r="K33518" s="14" t="str">
        <v/>
      </c>
      <c r="L33518" s="14" t="str">
        <v/>
      </c>
      <c r="O33518" s="14" t="str">
        <v/>
      </c>
      <c r="P33518" s="14" t="str">
        <f ca="1"/>
        <v>Low Cap</v>
      </c>
    </row>
    <row r="33519" spans="11:16">
      <c r="K33519" s="14" t="str">
        <v/>
      </c>
      <c r="L33519" s="14" t="str">
        <v/>
      </c>
      <c r="O33519" s="14" t="str">
        <v/>
      </c>
      <c r="P33519" s="14" t="str">
        <f ca="1"/>
        <v>Low Cap</v>
      </c>
    </row>
    <row r="33520" spans="11:16">
      <c r="K33520" s="14" t="str">
        <v/>
      </c>
      <c r="L33520" s="14" t="str">
        <v/>
      </c>
      <c r="O33520" s="14" t="str">
        <v/>
      </c>
      <c r="P33520" s="14" t="str">
        <f ca="1"/>
        <v>Low Cap</v>
      </c>
    </row>
    <row r="33521" spans="11:16">
      <c r="K33521" s="14" t="str">
        <v/>
      </c>
      <c r="L33521" s="14" t="str">
        <v/>
      </c>
      <c r="O33521" s="14" t="str">
        <v/>
      </c>
      <c r="P33521" s="14" t="str">
        <f ca="1"/>
        <v>Low Cap</v>
      </c>
    </row>
    <row r="33522" spans="11:16">
      <c r="K33522" s="14" t="str">
        <v/>
      </c>
      <c r="L33522" s="14" t="str">
        <v/>
      </c>
      <c r="O33522" s="14" t="str">
        <v/>
      </c>
      <c r="P33522" s="14" t="str">
        <f ca="1"/>
        <v>Low Cap</v>
      </c>
    </row>
    <row r="33523" spans="11:16">
      <c r="K33523" s="14" t="str">
        <v/>
      </c>
      <c r="L33523" s="14" t="str">
        <v/>
      </c>
      <c r="O33523" s="14" t="str">
        <v/>
      </c>
      <c r="P33523" s="14" t="str">
        <f ca="1"/>
        <v>Low Cap</v>
      </c>
    </row>
    <row r="33524" spans="11:16">
      <c r="K33524" s="14" t="str">
        <v/>
      </c>
      <c r="L33524" s="14" t="str">
        <v/>
      </c>
      <c r="O33524" s="14" t="str">
        <v/>
      </c>
      <c r="P33524" s="14" t="str">
        <f ca="1"/>
        <v>Low Cap</v>
      </c>
    </row>
    <row r="33525" spans="11:16">
      <c r="K33525" s="14" t="str">
        <v/>
      </c>
      <c r="L33525" s="14" t="str">
        <v/>
      </c>
      <c r="O33525" s="14" t="str">
        <v/>
      </c>
      <c r="P33525" s="14" t="str">
        <f ca="1"/>
        <v>Low Cap</v>
      </c>
    </row>
    <row r="33526" spans="11:16">
      <c r="K33526" s="14" t="str">
        <v/>
      </c>
      <c r="L33526" s="14" t="str">
        <v/>
      </c>
      <c r="O33526" s="14" t="str">
        <v/>
      </c>
      <c r="P33526" s="14" t="str">
        <f ca="1"/>
        <v>Low Cap</v>
      </c>
    </row>
    <row r="33527" spans="11:16">
      <c r="K33527" s="14" t="str">
        <v/>
      </c>
      <c r="L33527" s="14" t="str">
        <v/>
      </c>
      <c r="O33527" s="14" t="str">
        <v/>
      </c>
      <c r="P33527" s="14" t="str">
        <f ca="1"/>
        <v>Low Cap</v>
      </c>
    </row>
    <row r="33528" spans="11:16">
      <c r="K33528" s="14" t="str">
        <v/>
      </c>
      <c r="L33528" s="14" t="str">
        <v/>
      </c>
      <c r="O33528" s="14" t="str">
        <v/>
      </c>
      <c r="P33528" s="14" t="str">
        <f ca="1"/>
        <v>Low Cap</v>
      </c>
    </row>
    <row r="33529" spans="11:16">
      <c r="K33529" s="14" t="str">
        <v/>
      </c>
      <c r="L33529" s="14" t="str">
        <v/>
      </c>
      <c r="O33529" s="14" t="str">
        <v/>
      </c>
      <c r="P33529" s="14" t="str">
        <f ca="1"/>
        <v>Low Cap</v>
      </c>
    </row>
    <row r="33530" spans="11:16">
      <c r="K33530" s="14" t="str">
        <v/>
      </c>
      <c r="L33530" s="14" t="str">
        <v/>
      </c>
      <c r="O33530" s="14" t="str">
        <v/>
      </c>
      <c r="P33530" s="14" t="str">
        <f ca="1"/>
        <v>Low Cap</v>
      </c>
    </row>
    <row r="33531" spans="11:16">
      <c r="K33531" s="14" t="str">
        <v/>
      </c>
      <c r="L33531" s="14" t="str">
        <v/>
      </c>
      <c r="O33531" s="14" t="str">
        <v/>
      </c>
      <c r="P33531" s="14" t="str">
        <f ca="1"/>
        <v>Low Cap</v>
      </c>
    </row>
    <row r="33532" spans="11:16">
      <c r="K33532" s="14" t="str">
        <v/>
      </c>
      <c r="L33532" s="14" t="str">
        <v/>
      </c>
      <c r="O33532" s="14" t="str">
        <v/>
      </c>
      <c r="P33532" s="14" t="str">
        <f ca="1"/>
        <v>Low Cap</v>
      </c>
    </row>
    <row r="33533" spans="11:16">
      <c r="K33533" s="14" t="str">
        <v/>
      </c>
      <c r="L33533" s="14" t="str">
        <v/>
      </c>
      <c r="O33533" s="14" t="str">
        <v/>
      </c>
      <c r="P33533" s="14" t="str">
        <f ca="1"/>
        <v>Low Cap</v>
      </c>
    </row>
    <row r="33534" spans="11:16">
      <c r="K33534" s="14" t="str">
        <v/>
      </c>
      <c r="L33534" s="14" t="str">
        <v/>
      </c>
      <c r="O33534" s="14" t="str">
        <v/>
      </c>
      <c r="P33534" s="14" t="str">
        <f ca="1"/>
        <v>Low Cap</v>
      </c>
    </row>
    <row r="33535" spans="11:16">
      <c r="K33535" s="14" t="str">
        <v/>
      </c>
      <c r="L33535" s="14" t="str">
        <v/>
      </c>
      <c r="O33535" s="14" t="str">
        <v/>
      </c>
      <c r="P33535" s="14" t="str">
        <f ca="1"/>
        <v>Low Cap</v>
      </c>
    </row>
    <row r="33536" spans="11:16">
      <c r="K33536" s="14" t="str">
        <v/>
      </c>
      <c r="L33536" s="14" t="str">
        <v/>
      </c>
      <c r="O33536" s="14" t="str">
        <v/>
      </c>
      <c r="P33536" s="14" t="str">
        <f ca="1"/>
        <v>Low Cap</v>
      </c>
    </row>
    <row r="33537" spans="11:16">
      <c r="K33537" s="14" t="str">
        <v/>
      </c>
      <c r="L33537" s="14" t="str">
        <v/>
      </c>
      <c r="O33537" s="14" t="str">
        <v/>
      </c>
      <c r="P33537" s="14" t="str">
        <f ca="1"/>
        <v>Low Cap</v>
      </c>
    </row>
    <row r="33538" spans="11:16">
      <c r="K33538" s="14" t="str">
        <v/>
      </c>
      <c r="L33538" s="14" t="str">
        <v/>
      </c>
      <c r="O33538" s="14" t="str">
        <v/>
      </c>
      <c r="P33538" s="14" t="str">
        <f ca="1"/>
        <v>Low Cap</v>
      </c>
    </row>
    <row r="33539" spans="11:16">
      <c r="K33539" s="14" t="str">
        <v/>
      </c>
      <c r="L33539" s="14" t="str">
        <v/>
      </c>
      <c r="O33539" s="14" t="str">
        <v/>
      </c>
      <c r="P33539" s="14" t="str">
        <f ca="1"/>
        <v>Low Cap</v>
      </c>
    </row>
    <row r="33540" spans="11:16">
      <c r="K33540" s="14" t="str">
        <v/>
      </c>
      <c r="L33540" s="14" t="str">
        <v/>
      </c>
      <c r="O33540" s="14" t="str">
        <v/>
      </c>
      <c r="P33540" s="14" t="str">
        <f ca="1"/>
        <v>Low Cap</v>
      </c>
    </row>
    <row r="33541" spans="11:16">
      <c r="K33541" s="14" t="str">
        <v/>
      </c>
      <c r="L33541" s="14" t="str">
        <v/>
      </c>
      <c r="O33541" s="14" t="str">
        <v/>
      </c>
      <c r="P33541" s="14" t="str">
        <f ca="1"/>
        <v>Low Cap</v>
      </c>
    </row>
    <row r="33542" spans="11:16">
      <c r="K33542" s="14" t="str">
        <v/>
      </c>
      <c r="L33542" s="14" t="str">
        <v/>
      </c>
      <c r="O33542" s="14" t="str">
        <v/>
      </c>
      <c r="P33542" s="14" t="str">
        <f ca="1"/>
        <v>Low Cap</v>
      </c>
    </row>
    <row r="33543" spans="11:16">
      <c r="K33543" s="14" t="str">
        <v/>
      </c>
      <c r="L33543" s="14" t="str">
        <v/>
      </c>
      <c r="O33543" s="14" t="str">
        <v/>
      </c>
      <c r="P33543" s="14" t="str">
        <f ca="1"/>
        <v>Low Cap</v>
      </c>
    </row>
    <row r="33544" spans="11:16">
      <c r="K33544" s="14" t="str">
        <v/>
      </c>
      <c r="L33544" s="14" t="str">
        <v/>
      </c>
      <c r="O33544" s="14" t="str">
        <v/>
      </c>
      <c r="P33544" s="14" t="str">
        <f ca="1"/>
        <v>Low Cap</v>
      </c>
    </row>
    <row r="33545" spans="11:16">
      <c r="K33545" s="14" t="str">
        <v/>
      </c>
      <c r="L33545" s="14" t="str">
        <v/>
      </c>
      <c r="O33545" s="14" t="str">
        <v/>
      </c>
      <c r="P33545" s="14" t="str">
        <f ca="1"/>
        <v>Low Cap</v>
      </c>
    </row>
    <row r="33546" spans="11:16">
      <c r="K33546" s="14" t="str">
        <v/>
      </c>
      <c r="L33546" s="14" t="str">
        <v/>
      </c>
      <c r="O33546" s="14" t="str">
        <v/>
      </c>
      <c r="P33546" s="14" t="str">
        <f ca="1"/>
        <v>Low Cap</v>
      </c>
    </row>
    <row r="33547" spans="11:16">
      <c r="K33547" s="14" t="str">
        <v/>
      </c>
      <c r="L33547" s="14" t="str">
        <v/>
      </c>
      <c r="O33547" s="14" t="str">
        <v/>
      </c>
      <c r="P33547" s="14" t="str">
        <f ca="1"/>
        <v>Low Cap</v>
      </c>
    </row>
    <row r="33548" spans="11:16">
      <c r="K33548" s="14" t="str">
        <v/>
      </c>
      <c r="L33548" s="14" t="str">
        <v/>
      </c>
      <c r="O33548" s="14" t="str">
        <v/>
      </c>
      <c r="P33548" s="14" t="str">
        <f ca="1"/>
        <v>Low Cap</v>
      </c>
    </row>
    <row r="33549" spans="11:16">
      <c r="K33549" s="14" t="str">
        <v/>
      </c>
      <c r="L33549" s="14" t="str">
        <v/>
      </c>
      <c r="O33549" s="14" t="str">
        <v/>
      </c>
      <c r="P33549" s="14" t="str">
        <f ca="1"/>
        <v>Low Cap</v>
      </c>
    </row>
    <row r="33550" spans="11:16">
      <c r="K33550" s="14" t="str">
        <v/>
      </c>
      <c r="L33550" s="14" t="str">
        <v/>
      </c>
      <c r="O33550" s="14" t="str">
        <v/>
      </c>
      <c r="P33550" s="14" t="str">
        <f ca="1"/>
        <v>Low Cap</v>
      </c>
    </row>
    <row r="33551" spans="11:16">
      <c r="K33551" s="14" t="str">
        <v/>
      </c>
      <c r="L33551" s="14" t="str">
        <v/>
      </c>
      <c r="O33551" s="14" t="str">
        <v/>
      </c>
      <c r="P33551" s="14" t="str">
        <f ca="1"/>
        <v>Low Cap</v>
      </c>
    </row>
    <row r="33552" spans="11:16">
      <c r="K33552" s="14" t="str">
        <v/>
      </c>
      <c r="L33552" s="14" t="str">
        <v/>
      </c>
      <c r="O33552" s="14" t="str">
        <v/>
      </c>
      <c r="P33552" s="14" t="str">
        <f ca="1"/>
        <v>Low Cap</v>
      </c>
    </row>
    <row r="33553" spans="11:16">
      <c r="K33553" s="14" t="str">
        <v/>
      </c>
      <c r="L33553" s="14" t="str">
        <v/>
      </c>
      <c r="O33553" s="14" t="str">
        <v/>
      </c>
      <c r="P33553" s="14" t="str">
        <f ca="1"/>
        <v>Low Cap</v>
      </c>
    </row>
    <row r="33554" spans="11:16">
      <c r="K33554" s="14" t="str">
        <v/>
      </c>
      <c r="L33554" s="14" t="str">
        <v/>
      </c>
      <c r="O33554" s="14" t="str">
        <v/>
      </c>
      <c r="P33554" s="14" t="str">
        <f ca="1"/>
        <v>Low Cap</v>
      </c>
    </row>
    <row r="33555" spans="11:16">
      <c r="K33555" s="14" t="str">
        <v/>
      </c>
      <c r="L33555" s="14" t="str">
        <v/>
      </c>
      <c r="O33555" s="14" t="str">
        <v/>
      </c>
      <c r="P33555" s="14" t="str">
        <f ca="1"/>
        <v>Low Cap</v>
      </c>
    </row>
    <row r="33556" spans="11:16">
      <c r="K33556" s="14" t="str">
        <v/>
      </c>
      <c r="L33556" s="14" t="str">
        <v/>
      </c>
      <c r="O33556" s="14" t="str">
        <v/>
      </c>
      <c r="P33556" s="14" t="str">
        <f ca="1"/>
        <v>Low Cap</v>
      </c>
    </row>
    <row r="33557" spans="11:16">
      <c r="K33557" s="14" t="str">
        <v/>
      </c>
      <c r="L33557" s="14" t="str">
        <v/>
      </c>
      <c r="O33557" s="14" t="str">
        <v/>
      </c>
      <c r="P33557" s="14" t="str">
        <f ca="1"/>
        <v>Low Cap</v>
      </c>
    </row>
    <row r="33558" spans="11:16">
      <c r="K33558" s="14" t="str">
        <v/>
      </c>
      <c r="L33558" s="14" t="str">
        <v/>
      </c>
      <c r="O33558" s="14" t="str">
        <v/>
      </c>
      <c r="P33558" s="14" t="str">
        <f ca="1"/>
        <v>Low Cap</v>
      </c>
    </row>
    <row r="33559" spans="11:16">
      <c r="K33559" s="14" t="str">
        <v/>
      </c>
      <c r="L33559" s="14" t="str">
        <v/>
      </c>
      <c r="O33559" s="14" t="str">
        <v/>
      </c>
      <c r="P33559" s="14" t="str">
        <f ca="1"/>
        <v>Low Cap</v>
      </c>
    </row>
    <row r="33560" spans="11:16">
      <c r="K33560" s="14" t="str">
        <v/>
      </c>
      <c r="L33560" s="14" t="str">
        <v/>
      </c>
      <c r="O33560" s="14" t="str">
        <v/>
      </c>
      <c r="P33560" s="14" t="str">
        <f ca="1"/>
        <v>Low Cap</v>
      </c>
    </row>
    <row r="33561" spans="11:16">
      <c r="K33561" s="14" t="str">
        <v/>
      </c>
      <c r="L33561" s="14" t="str">
        <v/>
      </c>
      <c r="O33561" s="14" t="str">
        <v/>
      </c>
      <c r="P33561" s="14" t="str">
        <f ca="1"/>
        <v>Low Cap</v>
      </c>
    </row>
    <row r="33562" spans="11:16">
      <c r="K33562" s="14" t="str">
        <v/>
      </c>
      <c r="L33562" s="14" t="str">
        <v/>
      </c>
      <c r="O33562" s="14" t="str">
        <v/>
      </c>
      <c r="P33562" s="14" t="str">
        <f ca="1"/>
        <v>Low Cap</v>
      </c>
    </row>
    <row r="33563" spans="11:16">
      <c r="K33563" s="14" t="str">
        <v/>
      </c>
      <c r="L33563" s="14" t="str">
        <v/>
      </c>
      <c r="O33563" s="14" t="str">
        <v/>
      </c>
      <c r="P33563" s="14" t="str">
        <f ca="1"/>
        <v>Low Cap</v>
      </c>
    </row>
    <row r="33564" spans="11:16">
      <c r="K33564" s="14" t="str">
        <v/>
      </c>
      <c r="L33564" s="14" t="str">
        <v/>
      </c>
      <c r="O33564" s="14" t="str">
        <v/>
      </c>
      <c r="P33564" s="14" t="str">
        <f ca="1"/>
        <v>Low Cap</v>
      </c>
    </row>
    <row r="33565" spans="11:16">
      <c r="K33565" s="14" t="str">
        <v/>
      </c>
      <c r="L33565" s="14" t="str">
        <v/>
      </c>
      <c r="O33565" s="14" t="str">
        <v/>
      </c>
      <c r="P33565" s="14" t="str">
        <f ca="1"/>
        <v>Low Cap</v>
      </c>
    </row>
    <row r="33566" spans="11:16">
      <c r="K33566" s="14" t="str">
        <v/>
      </c>
      <c r="L33566" s="14" t="str">
        <v/>
      </c>
      <c r="O33566" s="14" t="str">
        <v/>
      </c>
      <c r="P33566" s="14" t="str">
        <f ca="1"/>
        <v>Low Cap</v>
      </c>
    </row>
    <row r="33567" spans="11:16">
      <c r="K33567" s="14" t="str">
        <v/>
      </c>
      <c r="L33567" s="14" t="str">
        <v/>
      </c>
      <c r="O33567" s="14" t="str">
        <v/>
      </c>
      <c r="P33567" s="14" t="str">
        <f ca="1"/>
        <v>Low Cap</v>
      </c>
    </row>
    <row r="33568" spans="11:16">
      <c r="K33568" s="14" t="str">
        <v/>
      </c>
      <c r="L33568" s="14" t="str">
        <v/>
      </c>
      <c r="O33568" s="14" t="str">
        <v/>
      </c>
      <c r="P33568" s="14" t="str">
        <f ca="1"/>
        <v>Low Cap</v>
      </c>
    </row>
    <row r="33569" spans="11:16">
      <c r="K33569" s="14" t="str">
        <v/>
      </c>
      <c r="L33569" s="14" t="str">
        <v/>
      </c>
      <c r="O33569" s="14" t="str">
        <v/>
      </c>
      <c r="P33569" s="14" t="str">
        <f ca="1"/>
        <v>Low Cap</v>
      </c>
    </row>
    <row r="33570" spans="11:16">
      <c r="K33570" s="14" t="str">
        <v/>
      </c>
      <c r="L33570" s="14" t="str">
        <v/>
      </c>
      <c r="O33570" s="14" t="str">
        <v/>
      </c>
      <c r="P33570" s="14" t="str">
        <f ca="1"/>
        <v>Low Cap</v>
      </c>
    </row>
    <row r="33571" spans="11:16">
      <c r="K33571" s="14" t="str">
        <v/>
      </c>
      <c r="L33571" s="14" t="str">
        <v/>
      </c>
      <c r="O33571" s="14" t="str">
        <v/>
      </c>
      <c r="P33571" s="14" t="str">
        <f ca="1"/>
        <v>Low Cap</v>
      </c>
    </row>
    <row r="33572" spans="11:16">
      <c r="K33572" s="14" t="str">
        <v/>
      </c>
      <c r="L33572" s="14" t="str">
        <v/>
      </c>
      <c r="O33572" s="14" t="str">
        <v/>
      </c>
      <c r="P33572" s="14" t="str">
        <f ca="1"/>
        <v>Low Cap</v>
      </c>
    </row>
    <row r="33573" spans="11:16">
      <c r="K33573" s="14" t="str">
        <v/>
      </c>
      <c r="L33573" s="14" t="str">
        <v/>
      </c>
      <c r="O33573" s="14" t="str">
        <v/>
      </c>
      <c r="P33573" s="14" t="str">
        <f ca="1"/>
        <v>Low Cap</v>
      </c>
    </row>
    <row r="33574" spans="11:16">
      <c r="K33574" s="14" t="str">
        <v/>
      </c>
      <c r="L33574" s="14" t="str">
        <v/>
      </c>
      <c r="O33574" s="14" t="str">
        <v/>
      </c>
      <c r="P33574" s="14" t="str">
        <f ca="1"/>
        <v>Low Cap</v>
      </c>
    </row>
    <row r="33575" spans="11:16">
      <c r="K33575" s="14" t="str">
        <v/>
      </c>
      <c r="L33575" s="14" t="str">
        <v/>
      </c>
      <c r="O33575" s="14" t="str">
        <v/>
      </c>
      <c r="P33575" s="14" t="str">
        <f ca="1"/>
        <v>Low Cap</v>
      </c>
    </row>
    <row r="33576" spans="11:16">
      <c r="K33576" s="14" t="str">
        <v/>
      </c>
      <c r="L33576" s="14" t="str">
        <v/>
      </c>
      <c r="O33576" s="14" t="str">
        <v/>
      </c>
      <c r="P33576" s="14" t="str">
        <f ca="1"/>
        <v>Low Cap</v>
      </c>
    </row>
    <row r="33577" spans="11:16">
      <c r="K33577" s="14" t="str">
        <v/>
      </c>
      <c r="L33577" s="14" t="str">
        <v/>
      </c>
      <c r="O33577" s="14" t="str">
        <v/>
      </c>
      <c r="P33577" s="14" t="str">
        <f ca="1"/>
        <v>Low Cap</v>
      </c>
    </row>
    <row r="33578" spans="11:16">
      <c r="K33578" s="14" t="str">
        <v/>
      </c>
      <c r="L33578" s="14" t="str">
        <v/>
      </c>
      <c r="O33578" s="14" t="str">
        <v/>
      </c>
      <c r="P33578" s="14" t="str">
        <f ca="1"/>
        <v>Low Cap</v>
      </c>
    </row>
    <row r="33579" spans="11:16">
      <c r="K33579" s="14" t="str">
        <v/>
      </c>
      <c r="L33579" s="14" t="str">
        <v/>
      </c>
      <c r="O33579" s="14" t="str">
        <v/>
      </c>
      <c r="P33579" s="14" t="str">
        <f ca="1"/>
        <v>Low Cap</v>
      </c>
    </row>
    <row r="33580" spans="11:16">
      <c r="K33580" s="14" t="str">
        <v/>
      </c>
      <c r="L33580" s="14" t="str">
        <v/>
      </c>
      <c r="O33580" s="14" t="str">
        <v/>
      </c>
      <c r="P33580" s="14" t="str">
        <f ca="1"/>
        <v>Low Cap</v>
      </c>
    </row>
    <row r="33581" spans="11:16">
      <c r="K33581" s="14" t="str">
        <v/>
      </c>
      <c r="L33581" s="14" t="str">
        <v/>
      </c>
      <c r="O33581" s="14" t="str">
        <v/>
      </c>
      <c r="P33581" s="14" t="str">
        <f ca="1"/>
        <v>Low Cap</v>
      </c>
    </row>
    <row r="33582" spans="11:16">
      <c r="K33582" s="14" t="str">
        <v/>
      </c>
      <c r="L33582" s="14" t="str">
        <v/>
      </c>
      <c r="O33582" s="14" t="str">
        <v/>
      </c>
      <c r="P33582" s="14" t="str">
        <f ca="1"/>
        <v>Low Cap</v>
      </c>
    </row>
    <row r="33583" spans="11:16">
      <c r="K33583" s="14" t="str">
        <v/>
      </c>
      <c r="L33583" s="14" t="str">
        <v/>
      </c>
      <c r="O33583" s="14" t="str">
        <v/>
      </c>
      <c r="P33583" s="14" t="str">
        <f ca="1"/>
        <v>Low Cap</v>
      </c>
    </row>
    <row r="33584" spans="11:16">
      <c r="K33584" s="14" t="str">
        <v/>
      </c>
      <c r="L33584" s="14" t="str">
        <v/>
      </c>
      <c r="O33584" s="14" t="str">
        <v/>
      </c>
      <c r="P33584" s="14" t="str">
        <f ca="1"/>
        <v>Low Cap</v>
      </c>
    </row>
    <row r="33585" spans="11:16">
      <c r="K33585" s="14" t="str">
        <v/>
      </c>
      <c r="L33585" s="14" t="str">
        <v/>
      </c>
      <c r="O33585" s="14" t="str">
        <v/>
      </c>
      <c r="P33585" s="14" t="str">
        <f ca="1"/>
        <v>Low Cap</v>
      </c>
    </row>
    <row r="33586" spans="11:16">
      <c r="K33586" s="14" t="str">
        <v/>
      </c>
      <c r="L33586" s="14" t="str">
        <v/>
      </c>
      <c r="O33586" s="14" t="str">
        <v/>
      </c>
      <c r="P33586" s="14" t="str">
        <f ca="1"/>
        <v>Low Cap</v>
      </c>
    </row>
    <row r="33587" spans="11:16">
      <c r="K33587" s="14" t="str">
        <v/>
      </c>
      <c r="L33587" s="14" t="str">
        <v/>
      </c>
      <c r="O33587" s="14" t="str">
        <v/>
      </c>
      <c r="P33587" s="14" t="str">
        <f ca="1"/>
        <v>Low Cap</v>
      </c>
    </row>
    <row r="33588" spans="11:16">
      <c r="K33588" s="14" t="str">
        <v/>
      </c>
      <c r="L33588" s="14" t="str">
        <v/>
      </c>
      <c r="O33588" s="14" t="str">
        <v/>
      </c>
      <c r="P33588" s="14" t="str">
        <f ca="1"/>
        <v>Low Cap</v>
      </c>
    </row>
    <row r="33589" spans="11:16">
      <c r="K33589" s="14" t="str">
        <v/>
      </c>
      <c r="L33589" s="14" t="str">
        <v/>
      </c>
      <c r="O33589" s="14" t="str">
        <v/>
      </c>
      <c r="P33589" s="14" t="str">
        <f ca="1"/>
        <v>Low Cap</v>
      </c>
    </row>
    <row r="33590" spans="11:16">
      <c r="K33590" s="14" t="str">
        <v/>
      </c>
      <c r="L33590" s="14" t="str">
        <v/>
      </c>
      <c r="O33590" s="14" t="str">
        <v/>
      </c>
      <c r="P33590" s="14" t="str">
        <f ca="1"/>
        <v>Low Cap</v>
      </c>
    </row>
    <row r="33591" spans="11:16">
      <c r="K33591" s="14" t="str">
        <v/>
      </c>
      <c r="L33591" s="14" t="str">
        <v/>
      </c>
      <c r="O33591" s="14" t="str">
        <v/>
      </c>
      <c r="P33591" s="14" t="str">
        <f ca="1"/>
        <v>Low Cap</v>
      </c>
    </row>
    <row r="33592" spans="11:16">
      <c r="K33592" s="14" t="str">
        <v/>
      </c>
      <c r="L33592" s="14" t="str">
        <v/>
      </c>
      <c r="O33592" s="14" t="str">
        <v/>
      </c>
      <c r="P33592" s="14" t="str">
        <f ca="1"/>
        <v>Low Cap</v>
      </c>
    </row>
    <row r="33593" spans="11:16">
      <c r="K33593" s="14" t="str">
        <v/>
      </c>
      <c r="L33593" s="14" t="str">
        <v/>
      </c>
      <c r="O33593" s="14" t="str">
        <v/>
      </c>
      <c r="P33593" s="14" t="str">
        <f ca="1"/>
        <v>Low Cap</v>
      </c>
    </row>
    <row r="33594" spans="11:16">
      <c r="K33594" s="14" t="str">
        <v/>
      </c>
      <c r="L33594" s="14" t="str">
        <v/>
      </c>
      <c r="O33594" s="14" t="str">
        <v/>
      </c>
      <c r="P33594" s="14" t="str">
        <f ca="1"/>
        <v>Low Cap</v>
      </c>
    </row>
    <row r="33595" spans="11:16">
      <c r="K33595" s="14" t="str">
        <v/>
      </c>
      <c r="L33595" s="14" t="str">
        <v/>
      </c>
      <c r="O33595" s="14" t="str">
        <v/>
      </c>
      <c r="P33595" s="14" t="str">
        <f ca="1"/>
        <v>Low Cap</v>
      </c>
    </row>
    <row r="33596" spans="11:16">
      <c r="K33596" s="14" t="str">
        <v/>
      </c>
      <c r="L33596" s="14" t="str">
        <v/>
      </c>
      <c r="O33596" s="14" t="str">
        <v/>
      </c>
      <c r="P33596" s="14" t="str">
        <f ca="1"/>
        <v>Low Cap</v>
      </c>
    </row>
    <row r="33597" spans="11:16">
      <c r="K33597" s="14" t="str">
        <v/>
      </c>
      <c r="L33597" s="14" t="str">
        <v/>
      </c>
      <c r="O33597" s="14" t="str">
        <v/>
      </c>
      <c r="P33597" s="14" t="str">
        <f ca="1"/>
        <v>Low Cap</v>
      </c>
    </row>
    <row r="33598" spans="11:16">
      <c r="K33598" s="14" t="str">
        <v/>
      </c>
      <c r="L33598" s="14" t="str">
        <v/>
      </c>
      <c r="O33598" s="14" t="str">
        <v/>
      </c>
      <c r="P33598" s="14" t="str">
        <f ca="1"/>
        <v>Low Cap</v>
      </c>
    </row>
    <row r="33599" spans="11:16">
      <c r="K33599" s="14" t="str">
        <v/>
      </c>
      <c r="L33599" s="14" t="str">
        <v/>
      </c>
      <c r="O33599" s="14" t="str">
        <v/>
      </c>
      <c r="P33599" s="14" t="str">
        <f ca="1"/>
        <v>Low Cap</v>
      </c>
    </row>
    <row r="33600" spans="11:16">
      <c r="K33600" s="14" t="str">
        <v/>
      </c>
      <c r="L33600" s="14" t="str">
        <v/>
      </c>
      <c r="O33600" s="14" t="str">
        <v/>
      </c>
      <c r="P33600" s="14" t="str">
        <f ca="1"/>
        <v>Low Cap</v>
      </c>
    </row>
    <row r="33601" spans="11:16">
      <c r="K33601" s="14" t="str">
        <v/>
      </c>
      <c r="L33601" s="14" t="str">
        <v/>
      </c>
      <c r="O33601" s="14" t="str">
        <v/>
      </c>
      <c r="P33601" s="14" t="str">
        <f ca="1"/>
        <v>Low Cap</v>
      </c>
    </row>
    <row r="33602" spans="11:16">
      <c r="K33602" s="14" t="str">
        <v/>
      </c>
      <c r="L33602" s="14" t="str">
        <v/>
      </c>
      <c r="O33602" s="14" t="str">
        <v/>
      </c>
      <c r="P33602" s="14" t="str">
        <f ca="1"/>
        <v>Low Cap</v>
      </c>
    </row>
    <row r="33603" spans="11:16">
      <c r="K33603" s="14" t="str">
        <v/>
      </c>
      <c r="L33603" s="14" t="str">
        <v/>
      </c>
      <c r="O33603" s="14" t="str">
        <v/>
      </c>
      <c r="P33603" s="14" t="str">
        <f ca="1"/>
        <v>Low Cap</v>
      </c>
    </row>
    <row r="33604" spans="11:16">
      <c r="K33604" s="14" t="str">
        <v/>
      </c>
      <c r="L33604" s="14" t="str">
        <v/>
      </c>
      <c r="O33604" s="14" t="str">
        <v/>
      </c>
      <c r="P33604" s="14" t="str">
        <f ca="1"/>
        <v>Low Cap</v>
      </c>
    </row>
    <row r="33605" spans="11:16">
      <c r="K33605" s="14" t="str">
        <v/>
      </c>
      <c r="L33605" s="14" t="str">
        <v/>
      </c>
      <c r="O33605" s="14" t="str">
        <v/>
      </c>
      <c r="P33605" s="14" t="str">
        <f ca="1"/>
        <v>Low Cap</v>
      </c>
    </row>
    <row r="33606" spans="11:16">
      <c r="K33606" s="14" t="str">
        <v/>
      </c>
      <c r="L33606" s="14" t="str">
        <v/>
      </c>
      <c r="O33606" s="14" t="str">
        <v/>
      </c>
      <c r="P33606" s="14" t="str">
        <f ca="1"/>
        <v>Low Cap</v>
      </c>
    </row>
    <row r="33607" spans="11:16">
      <c r="K33607" s="14" t="str">
        <v/>
      </c>
      <c r="L33607" s="14" t="str">
        <v/>
      </c>
      <c r="O33607" s="14" t="str">
        <v/>
      </c>
      <c r="P33607" s="14" t="str">
        <f ca="1"/>
        <v>Low Cap</v>
      </c>
    </row>
    <row r="33608" spans="11:16">
      <c r="K33608" s="14" t="str">
        <v/>
      </c>
      <c r="L33608" s="14" t="str">
        <v/>
      </c>
      <c r="O33608" s="14" t="str">
        <v/>
      </c>
      <c r="P33608" s="14" t="str">
        <f ca="1"/>
        <v>Low Cap</v>
      </c>
    </row>
    <row r="33609" spans="11:16">
      <c r="K33609" s="14" t="str">
        <v/>
      </c>
      <c r="L33609" s="14" t="str">
        <v/>
      </c>
      <c r="O33609" s="14" t="str">
        <v/>
      </c>
      <c r="P33609" s="14" t="str">
        <f ca="1"/>
        <v>Low Cap</v>
      </c>
    </row>
    <row r="33610" spans="11:16">
      <c r="K33610" s="14" t="str">
        <v/>
      </c>
      <c r="L33610" s="14" t="str">
        <v/>
      </c>
      <c r="O33610" s="14" t="str">
        <v/>
      </c>
      <c r="P33610" s="14" t="str">
        <f ca="1"/>
        <v>Low Cap</v>
      </c>
    </row>
    <row r="33611" spans="11:16">
      <c r="K33611" s="14" t="str">
        <v/>
      </c>
      <c r="L33611" s="14" t="str">
        <v/>
      </c>
      <c r="O33611" s="14" t="str">
        <v/>
      </c>
      <c r="P33611" s="14" t="str">
        <f ca="1"/>
        <v>Low Cap</v>
      </c>
    </row>
    <row r="33612" spans="11:16">
      <c r="K33612" s="14" t="str">
        <v/>
      </c>
      <c r="L33612" s="14" t="str">
        <v/>
      </c>
      <c r="O33612" s="14" t="str">
        <v/>
      </c>
      <c r="P33612" s="14" t="str">
        <f ca="1"/>
        <v>Low Cap</v>
      </c>
    </row>
    <row r="33613" spans="11:16">
      <c r="K33613" s="14" t="str">
        <v/>
      </c>
      <c r="L33613" s="14" t="str">
        <v/>
      </c>
      <c r="O33613" s="14" t="str">
        <v/>
      </c>
      <c r="P33613" s="14" t="str">
        <f ca="1"/>
        <v>Low Cap</v>
      </c>
    </row>
    <row r="33614" spans="11:16">
      <c r="K33614" s="14" t="str">
        <v/>
      </c>
      <c r="L33614" s="14" t="str">
        <v/>
      </c>
      <c r="O33614" s="14" t="str">
        <v/>
      </c>
      <c r="P33614" s="14" t="str">
        <f ca="1"/>
        <v>Low Cap</v>
      </c>
    </row>
    <row r="33615" spans="11:16">
      <c r="K33615" s="14" t="str">
        <v/>
      </c>
      <c r="L33615" s="14" t="str">
        <v/>
      </c>
      <c r="O33615" s="14" t="str">
        <v/>
      </c>
      <c r="P33615" s="14" t="str">
        <f ca="1"/>
        <v>Low Cap</v>
      </c>
    </row>
    <row r="33616" spans="11:16">
      <c r="K33616" s="14" t="str">
        <v/>
      </c>
      <c r="L33616" s="14" t="str">
        <v/>
      </c>
      <c r="O33616" s="14" t="str">
        <v/>
      </c>
      <c r="P33616" s="14" t="str">
        <f ca="1"/>
        <v>Low Cap</v>
      </c>
    </row>
    <row r="33617" spans="11:16">
      <c r="K33617" s="14" t="str">
        <v/>
      </c>
      <c r="L33617" s="14" t="str">
        <v/>
      </c>
      <c r="O33617" s="14" t="str">
        <v/>
      </c>
      <c r="P33617" s="14" t="str">
        <f ca="1"/>
        <v>Low Cap</v>
      </c>
    </row>
    <row r="33618" spans="11:16">
      <c r="K33618" s="14" t="str">
        <v/>
      </c>
      <c r="L33618" s="14" t="str">
        <v/>
      </c>
      <c r="O33618" s="14" t="str">
        <v/>
      </c>
      <c r="P33618" s="14" t="str">
        <f ca="1"/>
        <v>Low Cap</v>
      </c>
    </row>
    <row r="33619" spans="11:16">
      <c r="K33619" s="14" t="str">
        <v/>
      </c>
      <c r="L33619" s="14" t="str">
        <v/>
      </c>
      <c r="O33619" s="14" t="str">
        <v/>
      </c>
      <c r="P33619" s="14" t="str">
        <f ca="1"/>
        <v>Low Cap</v>
      </c>
    </row>
    <row r="33620" spans="11:16">
      <c r="K33620" s="14" t="str">
        <v/>
      </c>
      <c r="L33620" s="14" t="str">
        <v/>
      </c>
      <c r="O33620" s="14" t="str">
        <v/>
      </c>
      <c r="P33620" s="14" t="str">
        <f ca="1"/>
        <v>Low Cap</v>
      </c>
    </row>
    <row r="33621" spans="11:16">
      <c r="K33621" s="14" t="str">
        <v/>
      </c>
      <c r="L33621" s="14" t="str">
        <v/>
      </c>
      <c r="O33621" s="14" t="str">
        <v/>
      </c>
      <c r="P33621" s="14" t="str">
        <f ca="1"/>
        <v>Low Cap</v>
      </c>
    </row>
    <row r="33622" spans="11:16">
      <c r="K33622" s="14" t="str">
        <v/>
      </c>
      <c r="L33622" s="14" t="str">
        <v/>
      </c>
      <c r="O33622" s="14" t="str">
        <v/>
      </c>
      <c r="P33622" s="14" t="str">
        <f ca="1"/>
        <v>Low Cap</v>
      </c>
    </row>
    <row r="33623" spans="11:16">
      <c r="K33623" s="14" t="str">
        <v/>
      </c>
      <c r="L33623" s="14" t="str">
        <v/>
      </c>
      <c r="O33623" s="14" t="str">
        <v/>
      </c>
      <c r="P33623" s="14" t="str">
        <f ca="1"/>
        <v>Low Cap</v>
      </c>
    </row>
    <row r="33624" spans="11:16">
      <c r="K33624" s="14" t="str">
        <v/>
      </c>
      <c r="L33624" s="14" t="str">
        <v/>
      </c>
      <c r="O33624" s="14" t="str">
        <v/>
      </c>
      <c r="P33624" s="14" t="str">
        <f ca="1"/>
        <v>Low Cap</v>
      </c>
    </row>
    <row r="33625" spans="11:16">
      <c r="K33625" s="14" t="str">
        <v/>
      </c>
      <c r="L33625" s="14" t="str">
        <v/>
      </c>
      <c r="O33625" s="14" t="str">
        <v/>
      </c>
      <c r="P33625" s="14" t="str">
        <f ca="1"/>
        <v>Low Cap</v>
      </c>
    </row>
    <row r="33626" spans="11:16">
      <c r="K33626" s="14" t="str">
        <v/>
      </c>
      <c r="L33626" s="14" t="str">
        <v/>
      </c>
      <c r="O33626" s="14" t="str">
        <v/>
      </c>
      <c r="P33626" s="14" t="str">
        <f ca="1"/>
        <v>Low Cap</v>
      </c>
    </row>
    <row r="33627" spans="11:16">
      <c r="K33627" s="14" t="str">
        <v/>
      </c>
      <c r="L33627" s="14" t="str">
        <v/>
      </c>
      <c r="O33627" s="14" t="str">
        <v/>
      </c>
      <c r="P33627" s="14" t="str">
        <f ca="1"/>
        <v>Low Cap</v>
      </c>
    </row>
    <row r="33628" spans="11:16">
      <c r="K33628" s="14" t="str">
        <v/>
      </c>
      <c r="L33628" s="14" t="str">
        <v/>
      </c>
      <c r="O33628" s="14" t="str">
        <v/>
      </c>
      <c r="P33628" s="14" t="str">
        <f ca="1"/>
        <v>Low Cap</v>
      </c>
    </row>
    <row r="33629" spans="11:16">
      <c r="K33629" s="14" t="str">
        <v/>
      </c>
      <c r="L33629" s="14" t="str">
        <v/>
      </c>
      <c r="O33629" s="14" t="str">
        <v/>
      </c>
      <c r="P33629" s="14" t="str">
        <f ca="1"/>
        <v>Low Cap</v>
      </c>
    </row>
    <row r="33630" spans="11:16">
      <c r="K33630" s="14" t="str">
        <v/>
      </c>
      <c r="L33630" s="14" t="str">
        <v/>
      </c>
      <c r="O33630" s="14" t="str">
        <v/>
      </c>
      <c r="P33630" s="14" t="str">
        <f ca="1"/>
        <v>Low Cap</v>
      </c>
    </row>
    <row r="33631" spans="11:16">
      <c r="K33631" s="14" t="str">
        <v/>
      </c>
      <c r="L33631" s="14" t="str">
        <v/>
      </c>
      <c r="O33631" s="14" t="str">
        <v/>
      </c>
      <c r="P33631" s="14" t="str">
        <f ca="1"/>
        <v>Low Cap</v>
      </c>
    </row>
    <row r="33632" spans="11:16">
      <c r="K33632" s="14" t="str">
        <v/>
      </c>
      <c r="L33632" s="14" t="str">
        <v/>
      </c>
      <c r="O33632" s="14" t="str">
        <v/>
      </c>
      <c r="P33632" s="14" t="str">
        <f ca="1"/>
        <v>Low Cap</v>
      </c>
    </row>
    <row r="33633" spans="11:16">
      <c r="K33633" s="14" t="str">
        <v/>
      </c>
      <c r="L33633" s="14" t="str">
        <v/>
      </c>
      <c r="O33633" s="14" t="str">
        <v/>
      </c>
      <c r="P33633" s="14" t="str">
        <f ca="1"/>
        <v>Low Cap</v>
      </c>
    </row>
    <row r="33634" spans="11:16">
      <c r="K33634" s="14" t="str">
        <v/>
      </c>
      <c r="L33634" s="14" t="str">
        <v/>
      </c>
      <c r="O33634" s="14" t="str">
        <v/>
      </c>
      <c r="P33634" s="14" t="str">
        <f ca="1"/>
        <v>Low Cap</v>
      </c>
    </row>
    <row r="33635" spans="11:16">
      <c r="K33635" s="14" t="str">
        <v/>
      </c>
      <c r="L33635" s="14" t="str">
        <v/>
      </c>
      <c r="O33635" s="14" t="str">
        <v/>
      </c>
      <c r="P33635" s="14" t="str">
        <f ca="1"/>
        <v>Low Cap</v>
      </c>
    </row>
    <row r="33636" spans="11:16">
      <c r="K33636" s="14" t="str">
        <v/>
      </c>
      <c r="L33636" s="14" t="str">
        <v/>
      </c>
      <c r="O33636" s="14" t="str">
        <v/>
      </c>
      <c r="P33636" s="14" t="str">
        <f ca="1"/>
        <v>Low Cap</v>
      </c>
    </row>
    <row r="33637" spans="11:16">
      <c r="K33637" s="14" t="str">
        <v/>
      </c>
      <c r="L33637" s="14" t="str">
        <v/>
      </c>
      <c r="O33637" s="14" t="str">
        <v/>
      </c>
      <c r="P33637" s="14" t="str">
        <f ca="1"/>
        <v>Low Cap</v>
      </c>
    </row>
    <row r="33638" spans="11:16">
      <c r="K33638" s="14" t="str">
        <v/>
      </c>
      <c r="L33638" s="14" t="str">
        <v/>
      </c>
      <c r="O33638" s="14" t="str">
        <v/>
      </c>
      <c r="P33638" s="14" t="str">
        <f ca="1"/>
        <v>Low Cap</v>
      </c>
    </row>
    <row r="33639" spans="11:16">
      <c r="K33639" s="14" t="str">
        <v/>
      </c>
      <c r="L33639" s="14" t="str">
        <v/>
      </c>
      <c r="O33639" s="14" t="str">
        <v/>
      </c>
      <c r="P33639" s="14" t="str">
        <f ca="1"/>
        <v>Low Cap</v>
      </c>
    </row>
    <row r="33640" spans="11:16">
      <c r="K33640" s="14" t="str">
        <v/>
      </c>
      <c r="L33640" s="14" t="str">
        <v/>
      </c>
      <c r="O33640" s="14" t="str">
        <v/>
      </c>
      <c r="P33640" s="14" t="str">
        <f ca="1"/>
        <v>Low Cap</v>
      </c>
    </row>
    <row r="33641" spans="11:16">
      <c r="K33641" s="14" t="str">
        <v/>
      </c>
      <c r="L33641" s="14" t="str">
        <v/>
      </c>
      <c r="O33641" s="14" t="str">
        <v/>
      </c>
      <c r="P33641" s="14" t="str">
        <f ca="1"/>
        <v>Low Cap</v>
      </c>
    </row>
    <row r="33642" spans="11:16">
      <c r="K33642" s="14" t="str">
        <v/>
      </c>
      <c r="L33642" s="14" t="str">
        <v/>
      </c>
      <c r="O33642" s="14" t="str">
        <v/>
      </c>
      <c r="P33642" s="14" t="str">
        <f ca="1"/>
        <v>Low Cap</v>
      </c>
    </row>
    <row r="33643" spans="11:16">
      <c r="K33643" s="14" t="str">
        <v/>
      </c>
      <c r="L33643" s="14" t="str">
        <v/>
      </c>
      <c r="O33643" s="14" t="str">
        <v/>
      </c>
      <c r="P33643" s="14" t="str">
        <f ca="1"/>
        <v>Low Cap</v>
      </c>
    </row>
    <row r="33644" spans="11:16">
      <c r="K33644" s="14" t="str">
        <v/>
      </c>
      <c r="L33644" s="14" t="str">
        <v/>
      </c>
      <c r="O33644" s="14" t="str">
        <v/>
      </c>
      <c r="P33644" s="14" t="str">
        <f ca="1"/>
        <v>Low Cap</v>
      </c>
    </row>
    <row r="33645" spans="11:16">
      <c r="K33645" s="14" t="str">
        <v/>
      </c>
      <c r="L33645" s="14" t="str">
        <v/>
      </c>
      <c r="O33645" s="14" t="str">
        <v/>
      </c>
      <c r="P33645" s="14" t="str">
        <f ca="1"/>
        <v>Low Cap</v>
      </c>
    </row>
    <row r="33646" spans="11:16">
      <c r="K33646" s="14" t="str">
        <v/>
      </c>
      <c r="L33646" s="14" t="str">
        <v/>
      </c>
      <c r="O33646" s="14" t="str">
        <v/>
      </c>
      <c r="P33646" s="14" t="str">
        <f ca="1"/>
        <v>Low Cap</v>
      </c>
    </row>
    <row r="33647" spans="11:16">
      <c r="K33647" s="14" t="str">
        <v/>
      </c>
      <c r="L33647" s="14" t="str">
        <v/>
      </c>
      <c r="O33647" s="14" t="str">
        <v/>
      </c>
      <c r="P33647" s="14" t="str">
        <f ca="1"/>
        <v>Low Cap</v>
      </c>
    </row>
    <row r="33648" spans="11:16">
      <c r="K33648" s="14" t="str">
        <v/>
      </c>
      <c r="L33648" s="14" t="str">
        <v/>
      </c>
      <c r="O33648" s="14" t="str">
        <v/>
      </c>
      <c r="P33648" s="14" t="str">
        <f ca="1"/>
        <v>Low Cap</v>
      </c>
    </row>
    <row r="33649" spans="11:16">
      <c r="K33649" s="14" t="str">
        <v/>
      </c>
      <c r="L33649" s="14" t="str">
        <v/>
      </c>
      <c r="O33649" s="14" t="str">
        <v/>
      </c>
      <c r="P33649" s="14" t="str">
        <f ca="1"/>
        <v>Low Cap</v>
      </c>
    </row>
    <row r="33650" spans="11:16">
      <c r="K33650" s="14" t="str">
        <v/>
      </c>
      <c r="L33650" s="14" t="str">
        <v/>
      </c>
      <c r="O33650" s="14" t="str">
        <v/>
      </c>
      <c r="P33650" s="14" t="str">
        <f ca="1"/>
        <v>Low Cap</v>
      </c>
    </row>
    <row r="33651" spans="11:16">
      <c r="K33651" s="14" t="str">
        <v/>
      </c>
      <c r="L33651" s="14" t="str">
        <v/>
      </c>
      <c r="O33651" s="14" t="str">
        <v/>
      </c>
      <c r="P33651" s="14" t="str">
        <f ca="1"/>
        <v>Low Cap</v>
      </c>
    </row>
    <row r="33652" spans="11:16">
      <c r="K33652" s="14" t="str">
        <v/>
      </c>
      <c r="L33652" s="14" t="str">
        <v/>
      </c>
      <c r="O33652" s="14" t="str">
        <v/>
      </c>
      <c r="P33652" s="14" t="str">
        <f ca="1"/>
        <v>Low Cap</v>
      </c>
    </row>
    <row r="33653" spans="11:16">
      <c r="K33653" s="14" t="str">
        <v/>
      </c>
      <c r="L33653" s="14" t="str">
        <v/>
      </c>
      <c r="O33653" s="14" t="str">
        <v/>
      </c>
      <c r="P33653" s="14" t="str">
        <f ca="1"/>
        <v>Low Cap</v>
      </c>
    </row>
    <row r="33654" spans="11:16">
      <c r="K33654" s="14" t="str">
        <v/>
      </c>
      <c r="L33654" s="14" t="str">
        <v/>
      </c>
      <c r="O33654" s="14" t="str">
        <v/>
      </c>
      <c r="P33654" s="14" t="str">
        <f ca="1"/>
        <v>Low Cap</v>
      </c>
    </row>
    <row r="33655" spans="11:16">
      <c r="K33655" s="14" t="str">
        <v/>
      </c>
      <c r="L33655" s="14" t="str">
        <v/>
      </c>
      <c r="O33655" s="14" t="str">
        <v/>
      </c>
      <c r="P33655" s="14" t="str">
        <f ca="1"/>
        <v>Low Cap</v>
      </c>
    </row>
    <row r="33656" spans="11:16">
      <c r="K33656" s="14" t="str">
        <v/>
      </c>
      <c r="L33656" s="14" t="str">
        <v/>
      </c>
      <c r="O33656" s="14" t="str">
        <v/>
      </c>
      <c r="P33656" s="14" t="str">
        <f ca="1"/>
        <v>Low Cap</v>
      </c>
    </row>
    <row r="33657" spans="11:16">
      <c r="K33657" s="14" t="str">
        <v/>
      </c>
      <c r="L33657" s="14" t="str">
        <v/>
      </c>
      <c r="O33657" s="14" t="str">
        <v/>
      </c>
      <c r="P33657" s="14" t="str">
        <f ca="1"/>
        <v>Low Cap</v>
      </c>
    </row>
    <row r="33658" spans="11:16">
      <c r="K33658" s="14" t="str">
        <v/>
      </c>
      <c r="L33658" s="14" t="str">
        <v/>
      </c>
      <c r="O33658" s="14" t="str">
        <v/>
      </c>
      <c r="P33658" s="14" t="str">
        <f ca="1"/>
        <v>Low Cap</v>
      </c>
    </row>
    <row r="33659" spans="11:16">
      <c r="K33659" s="14" t="str">
        <v/>
      </c>
      <c r="L33659" s="14" t="str">
        <v/>
      </c>
      <c r="O33659" s="14" t="str">
        <v/>
      </c>
      <c r="P33659" s="14" t="str">
        <f ca="1"/>
        <v>Low Cap</v>
      </c>
    </row>
    <row r="33660" spans="11:16">
      <c r="K33660" s="14" t="str">
        <v/>
      </c>
      <c r="L33660" s="14" t="str">
        <v/>
      </c>
      <c r="O33660" s="14" t="str">
        <v/>
      </c>
      <c r="P33660" s="14" t="str">
        <f ca="1"/>
        <v>Low Cap</v>
      </c>
    </row>
    <row r="33661" spans="11:16">
      <c r="K33661" s="14" t="str">
        <v/>
      </c>
      <c r="L33661" s="14" t="str">
        <v/>
      </c>
      <c r="O33661" s="14" t="str">
        <v/>
      </c>
      <c r="P33661" s="14" t="str">
        <f ca="1"/>
        <v>Low Cap</v>
      </c>
    </row>
    <row r="33662" spans="11:16">
      <c r="K33662" s="14" t="str">
        <v/>
      </c>
      <c r="L33662" s="14" t="str">
        <v/>
      </c>
      <c r="O33662" s="14" t="str">
        <v/>
      </c>
      <c r="P33662" s="14" t="str">
        <f ca="1"/>
        <v>Low Cap</v>
      </c>
    </row>
    <row r="33663" spans="11:16">
      <c r="K33663" s="14" t="str">
        <v/>
      </c>
      <c r="L33663" s="14" t="str">
        <v/>
      </c>
      <c r="O33663" s="14" t="str">
        <v/>
      </c>
      <c r="P33663" s="14" t="str">
        <f ca="1"/>
        <v>Low Cap</v>
      </c>
    </row>
    <row r="33664" spans="11:16">
      <c r="K33664" s="14" t="str">
        <v/>
      </c>
      <c r="L33664" s="14" t="str">
        <v/>
      </c>
      <c r="O33664" s="14" t="str">
        <v/>
      </c>
      <c r="P33664" s="14" t="str">
        <f ca="1"/>
        <v>Low Cap</v>
      </c>
    </row>
    <row r="33665" spans="11:16">
      <c r="K33665" s="14" t="str">
        <v/>
      </c>
      <c r="L33665" s="14" t="str">
        <v/>
      </c>
      <c r="O33665" s="14" t="str">
        <v/>
      </c>
      <c r="P33665" s="14" t="str">
        <f ca="1"/>
        <v>Low Cap</v>
      </c>
    </row>
    <row r="33666" spans="11:16">
      <c r="K33666" s="14" t="str">
        <v/>
      </c>
      <c r="L33666" s="14" t="str">
        <v/>
      </c>
      <c r="O33666" s="14" t="str">
        <v/>
      </c>
      <c r="P33666" s="14" t="str">
        <f ca="1"/>
        <v>Low Cap</v>
      </c>
    </row>
    <row r="33667" spans="11:16">
      <c r="K33667" s="14" t="str">
        <v/>
      </c>
      <c r="L33667" s="14" t="str">
        <v/>
      </c>
      <c r="O33667" s="14" t="str">
        <v/>
      </c>
      <c r="P33667" s="14" t="str">
        <f ca="1"/>
        <v>Low Cap</v>
      </c>
    </row>
    <row r="33668" spans="11:16">
      <c r="K33668" s="14" t="str">
        <v/>
      </c>
      <c r="L33668" s="14" t="str">
        <v/>
      </c>
      <c r="O33668" s="14" t="str">
        <v/>
      </c>
      <c r="P33668" s="14" t="str">
        <f ca="1"/>
        <v>Low Cap</v>
      </c>
    </row>
    <row r="33669" spans="11:16">
      <c r="K33669" s="14" t="str">
        <v/>
      </c>
      <c r="L33669" s="14" t="str">
        <v/>
      </c>
      <c r="O33669" s="14" t="str">
        <v/>
      </c>
      <c r="P33669" s="14" t="str">
        <f ca="1"/>
        <v>Low Cap</v>
      </c>
    </row>
    <row r="33670" spans="11:16">
      <c r="K33670" s="14" t="str">
        <v/>
      </c>
      <c r="L33670" s="14" t="str">
        <v/>
      </c>
      <c r="O33670" s="14" t="str">
        <v/>
      </c>
      <c r="P33670" s="14" t="str">
        <f ca="1"/>
        <v>Low Cap</v>
      </c>
    </row>
    <row r="33671" spans="11:16">
      <c r="K33671" s="14" t="str">
        <v/>
      </c>
      <c r="L33671" s="14" t="str">
        <v/>
      </c>
      <c r="O33671" s="14" t="str">
        <v/>
      </c>
      <c r="P33671" s="14" t="str">
        <f ca="1"/>
        <v>Low Cap</v>
      </c>
    </row>
    <row r="33672" spans="11:16">
      <c r="K33672" s="14" t="str">
        <v/>
      </c>
      <c r="L33672" s="14" t="str">
        <v/>
      </c>
      <c r="O33672" s="14" t="str">
        <v/>
      </c>
      <c r="P33672" s="14" t="str">
        <f ca="1"/>
        <v>Low Cap</v>
      </c>
    </row>
    <row r="33673" spans="11:16">
      <c r="K33673" s="14" t="str">
        <v/>
      </c>
      <c r="L33673" s="14" t="str">
        <v/>
      </c>
      <c r="O33673" s="14" t="str">
        <v/>
      </c>
      <c r="P33673" s="14" t="str">
        <f ca="1"/>
        <v>Low Cap</v>
      </c>
    </row>
    <row r="33674" spans="11:16">
      <c r="K33674" s="14" t="str">
        <v/>
      </c>
      <c r="L33674" s="14" t="str">
        <v/>
      </c>
      <c r="O33674" s="14" t="str">
        <v/>
      </c>
      <c r="P33674" s="14" t="str">
        <f ca="1"/>
        <v>Low Cap</v>
      </c>
    </row>
    <row r="33675" spans="11:16">
      <c r="K33675" s="14" t="str">
        <v/>
      </c>
      <c r="L33675" s="14" t="str">
        <v/>
      </c>
      <c r="O33675" s="14" t="str">
        <v/>
      </c>
      <c r="P33675" s="14" t="str">
        <f ca="1"/>
        <v>Low Cap</v>
      </c>
    </row>
    <row r="33676" spans="11:16">
      <c r="K33676" s="14" t="str">
        <v/>
      </c>
      <c r="L33676" s="14" t="str">
        <v/>
      </c>
      <c r="O33676" s="14" t="str">
        <v/>
      </c>
      <c r="P33676" s="14" t="str">
        <f ca="1"/>
        <v>Low Cap</v>
      </c>
    </row>
    <row r="33677" spans="11:16">
      <c r="K33677" s="14" t="str">
        <v/>
      </c>
      <c r="L33677" s="14" t="str">
        <v/>
      </c>
      <c r="O33677" s="14" t="str">
        <v/>
      </c>
      <c r="P33677" s="14" t="str">
        <f ca="1"/>
        <v>Low Cap</v>
      </c>
    </row>
    <row r="33678" spans="11:16">
      <c r="K33678" s="14" t="str">
        <v/>
      </c>
      <c r="L33678" s="14" t="str">
        <v/>
      </c>
      <c r="O33678" s="14" t="str">
        <v/>
      </c>
      <c r="P33678" s="14" t="str">
        <f ca="1"/>
        <v>Low Cap</v>
      </c>
    </row>
    <row r="33679" spans="11:16">
      <c r="K33679" s="14" t="str">
        <v/>
      </c>
      <c r="L33679" s="14" t="str">
        <v/>
      </c>
      <c r="O33679" s="14" t="str">
        <v/>
      </c>
      <c r="P33679" s="14" t="str">
        <f ca="1"/>
        <v>Low Cap</v>
      </c>
    </row>
    <row r="33680" spans="11:16">
      <c r="K33680" s="14" t="str">
        <v/>
      </c>
      <c r="L33680" s="14" t="str">
        <v/>
      </c>
      <c r="O33680" s="14" t="str">
        <v/>
      </c>
      <c r="P33680" s="14" t="str">
        <f ca="1"/>
        <v>Low Cap</v>
      </c>
    </row>
    <row r="33681" spans="11:16">
      <c r="K33681" s="14" t="str">
        <v/>
      </c>
      <c r="L33681" s="14" t="str">
        <v/>
      </c>
      <c r="O33681" s="14" t="str">
        <v/>
      </c>
      <c r="P33681" s="14" t="str">
        <f ca="1"/>
        <v>Low Cap</v>
      </c>
    </row>
    <row r="33682" spans="11:16">
      <c r="K33682" s="14" t="str">
        <v/>
      </c>
      <c r="L33682" s="14" t="str">
        <v/>
      </c>
      <c r="O33682" s="14" t="str">
        <v/>
      </c>
      <c r="P33682" s="14" t="str">
        <f ca="1"/>
        <v>Low Cap</v>
      </c>
    </row>
    <row r="33683" spans="11:16">
      <c r="K33683" s="14" t="str">
        <v/>
      </c>
      <c r="L33683" s="14" t="str">
        <v/>
      </c>
      <c r="O33683" s="14" t="str">
        <v/>
      </c>
      <c r="P33683" s="14" t="str">
        <f ca="1"/>
        <v>Low Cap</v>
      </c>
    </row>
    <row r="33684" spans="11:16">
      <c r="K33684" s="14" t="str">
        <v/>
      </c>
      <c r="L33684" s="14" t="str">
        <v/>
      </c>
      <c r="O33684" s="14" t="str">
        <v/>
      </c>
      <c r="P33684" s="14" t="str">
        <f ca="1"/>
        <v>Low Cap</v>
      </c>
    </row>
    <row r="33685" spans="11:16">
      <c r="K33685" s="14" t="str">
        <v/>
      </c>
      <c r="L33685" s="14" t="str">
        <v/>
      </c>
      <c r="O33685" s="14" t="str">
        <v/>
      </c>
      <c r="P33685" s="14" t="str">
        <f ca="1"/>
        <v>Low Cap</v>
      </c>
    </row>
    <row r="33686" spans="11:16">
      <c r="K33686" s="14" t="str">
        <v/>
      </c>
      <c r="L33686" s="14" t="str">
        <v/>
      </c>
      <c r="O33686" s="14" t="str">
        <v/>
      </c>
      <c r="P33686" s="14" t="str">
        <f ca="1"/>
        <v>Low Cap</v>
      </c>
    </row>
    <row r="33687" spans="11:16">
      <c r="K33687" s="14" t="str">
        <v/>
      </c>
      <c r="L33687" s="14" t="str">
        <v/>
      </c>
      <c r="O33687" s="14" t="str">
        <v/>
      </c>
      <c r="P33687" s="14" t="str">
        <f ca="1"/>
        <v>Low Cap</v>
      </c>
    </row>
    <row r="33688" spans="11:16">
      <c r="K33688" s="14" t="str">
        <v/>
      </c>
      <c r="L33688" s="14" t="str">
        <v/>
      </c>
      <c r="O33688" s="14" t="str">
        <v/>
      </c>
      <c r="P33688" s="14" t="str">
        <f ca="1"/>
        <v>Low Cap</v>
      </c>
    </row>
    <row r="33689" spans="11:16">
      <c r="K33689" s="14" t="str">
        <v/>
      </c>
      <c r="L33689" s="14" t="str">
        <v/>
      </c>
      <c r="O33689" s="14" t="str">
        <v/>
      </c>
      <c r="P33689" s="14" t="str">
        <f ca="1"/>
        <v>Low Cap</v>
      </c>
    </row>
    <row r="33690" spans="11:16">
      <c r="K33690" s="14" t="str">
        <v/>
      </c>
      <c r="L33690" s="14" t="str">
        <v/>
      </c>
      <c r="O33690" s="14" t="str">
        <v/>
      </c>
      <c r="P33690" s="14" t="str">
        <f ca="1"/>
        <v>Low Cap</v>
      </c>
    </row>
    <row r="33691" spans="11:16">
      <c r="K33691" s="14" t="str">
        <v/>
      </c>
      <c r="L33691" s="14" t="str">
        <v/>
      </c>
      <c r="O33691" s="14" t="str">
        <v/>
      </c>
      <c r="P33691" s="14" t="str">
        <f ca="1"/>
        <v>Low Cap</v>
      </c>
    </row>
    <row r="33692" spans="11:16">
      <c r="K33692" s="14" t="str">
        <v/>
      </c>
      <c r="L33692" s="14" t="str">
        <v/>
      </c>
      <c r="O33692" s="14" t="str">
        <v/>
      </c>
      <c r="P33692" s="14" t="str">
        <f ca="1"/>
        <v>Low Cap</v>
      </c>
    </row>
    <row r="33693" spans="11:16">
      <c r="K33693" s="14" t="str">
        <v/>
      </c>
      <c r="L33693" s="14" t="str">
        <v/>
      </c>
      <c r="O33693" s="14" t="str">
        <v/>
      </c>
      <c r="P33693" s="14" t="str">
        <f ca="1"/>
        <v>Low Cap</v>
      </c>
    </row>
    <row r="33694" spans="11:16">
      <c r="K33694" s="14" t="str">
        <v/>
      </c>
      <c r="L33694" s="14" t="str">
        <v/>
      </c>
      <c r="O33694" s="14" t="str">
        <v/>
      </c>
      <c r="P33694" s="14" t="str">
        <f ca="1"/>
        <v>Low Cap</v>
      </c>
    </row>
    <row r="33695" spans="11:16">
      <c r="K33695" s="14" t="str">
        <v/>
      </c>
      <c r="L33695" s="14" t="str">
        <v/>
      </c>
      <c r="O33695" s="14" t="str">
        <v/>
      </c>
      <c r="P33695" s="14" t="str">
        <f ca="1"/>
        <v>Low Cap</v>
      </c>
    </row>
    <row r="33696" spans="11:16">
      <c r="K33696" s="14" t="str">
        <v/>
      </c>
      <c r="L33696" s="14" t="str">
        <v/>
      </c>
      <c r="O33696" s="14" t="str">
        <v/>
      </c>
      <c r="P33696" s="14" t="str">
        <f ca="1"/>
        <v>Low Cap</v>
      </c>
    </row>
    <row r="33697" spans="11:16">
      <c r="K33697" s="14" t="str">
        <v/>
      </c>
      <c r="L33697" s="14" t="str">
        <v/>
      </c>
      <c r="O33697" s="14" t="str">
        <v/>
      </c>
      <c r="P33697" s="14" t="str">
        <f ca="1"/>
        <v>Low Cap</v>
      </c>
    </row>
    <row r="33698" spans="11:16">
      <c r="K33698" s="14" t="str">
        <v/>
      </c>
      <c r="L33698" s="14" t="str">
        <v/>
      </c>
      <c r="O33698" s="14" t="str">
        <v/>
      </c>
      <c r="P33698" s="14" t="str">
        <f ca="1"/>
        <v>Low Cap</v>
      </c>
    </row>
    <row r="33699" spans="11:16">
      <c r="K33699" s="14" t="str">
        <v/>
      </c>
      <c r="L33699" s="14" t="str">
        <v/>
      </c>
      <c r="O33699" s="14" t="str">
        <v/>
      </c>
      <c r="P33699" s="14" t="str">
        <f ca="1"/>
        <v>Low Cap</v>
      </c>
    </row>
    <row r="33700" spans="11:16">
      <c r="K33700" s="14" t="str">
        <v/>
      </c>
      <c r="L33700" s="14" t="str">
        <v/>
      </c>
      <c r="O33700" s="14" t="str">
        <v/>
      </c>
      <c r="P33700" s="14" t="str">
        <f ca="1"/>
        <v>Low Cap</v>
      </c>
    </row>
    <row r="33701" spans="11:16">
      <c r="K33701" s="14" t="str">
        <v/>
      </c>
      <c r="L33701" s="14" t="str">
        <v/>
      </c>
      <c r="O33701" s="14" t="str">
        <v/>
      </c>
      <c r="P33701" s="14" t="str">
        <f ca="1"/>
        <v>Low Cap</v>
      </c>
    </row>
    <row r="33702" spans="11:16">
      <c r="K33702" s="14" t="str">
        <v/>
      </c>
      <c r="L33702" s="14" t="str">
        <v/>
      </c>
      <c r="O33702" s="14" t="str">
        <v/>
      </c>
      <c r="P33702" s="14" t="str">
        <f ca="1"/>
        <v>Low Cap</v>
      </c>
    </row>
    <row r="33703" spans="11:16">
      <c r="K33703" s="14" t="str">
        <v/>
      </c>
      <c r="L33703" s="14" t="str">
        <v/>
      </c>
      <c r="O33703" s="14" t="str">
        <v/>
      </c>
      <c r="P33703" s="14" t="str">
        <f ca="1"/>
        <v>Low Cap</v>
      </c>
    </row>
    <row r="33704" spans="11:16">
      <c r="K33704" s="14" t="str">
        <v/>
      </c>
      <c r="L33704" s="14" t="str">
        <v/>
      </c>
      <c r="O33704" s="14" t="str">
        <v/>
      </c>
      <c r="P33704" s="14" t="str">
        <f ca="1"/>
        <v>Low Cap</v>
      </c>
    </row>
    <row r="33705" spans="11:16">
      <c r="K33705" s="14" t="str">
        <v/>
      </c>
      <c r="L33705" s="14" t="str">
        <v/>
      </c>
      <c r="O33705" s="14" t="str">
        <v/>
      </c>
      <c r="P33705" s="14" t="str">
        <f ca="1"/>
        <v>Low Cap</v>
      </c>
    </row>
    <row r="33706" spans="11:16">
      <c r="K33706" s="14" t="str">
        <v/>
      </c>
      <c r="L33706" s="14" t="str">
        <v/>
      </c>
      <c r="O33706" s="14" t="str">
        <v/>
      </c>
      <c r="P33706" s="14" t="str">
        <f ca="1"/>
        <v>Low Cap</v>
      </c>
    </row>
    <row r="33707" spans="11:16">
      <c r="K33707" s="14" t="str">
        <v/>
      </c>
      <c r="L33707" s="14" t="str">
        <v/>
      </c>
      <c r="O33707" s="14" t="str">
        <v/>
      </c>
      <c r="P33707" s="14" t="str">
        <f ca="1"/>
        <v>Low Cap</v>
      </c>
    </row>
    <row r="33708" spans="11:16">
      <c r="K33708" s="14" t="str">
        <v/>
      </c>
      <c r="L33708" s="14" t="str">
        <v/>
      </c>
      <c r="O33708" s="14" t="str">
        <v/>
      </c>
      <c r="P33708" s="14" t="str">
        <f ca="1"/>
        <v>Low Cap</v>
      </c>
    </row>
    <row r="33709" spans="11:16">
      <c r="K33709" s="14" t="str">
        <v/>
      </c>
      <c r="L33709" s="14" t="str">
        <v/>
      </c>
      <c r="O33709" s="14" t="str">
        <v/>
      </c>
      <c r="P33709" s="14" t="str">
        <f ca="1"/>
        <v>Low Cap</v>
      </c>
    </row>
    <row r="33710" spans="11:16">
      <c r="K33710" s="14" t="str">
        <v/>
      </c>
      <c r="L33710" s="14" t="str">
        <v/>
      </c>
      <c r="O33710" s="14" t="str">
        <v/>
      </c>
      <c r="P33710" s="14" t="str">
        <f ca="1"/>
        <v>Low Cap</v>
      </c>
    </row>
    <row r="33711" spans="11:16">
      <c r="K33711" s="14" t="str">
        <v/>
      </c>
      <c r="L33711" s="14" t="str">
        <v/>
      </c>
      <c r="O33711" s="14" t="str">
        <v/>
      </c>
      <c r="P33711" s="14" t="str">
        <f ca="1"/>
        <v>Low Cap</v>
      </c>
    </row>
    <row r="33712" spans="11:16">
      <c r="K33712" s="14" t="str">
        <v/>
      </c>
      <c r="L33712" s="14" t="str">
        <v/>
      </c>
      <c r="O33712" s="14" t="str">
        <v/>
      </c>
      <c r="P33712" s="14" t="str">
        <f ca="1"/>
        <v>Low Cap</v>
      </c>
    </row>
    <row r="33713" spans="11:16">
      <c r="K33713" s="14" t="str">
        <v/>
      </c>
      <c r="L33713" s="14" t="str">
        <v/>
      </c>
      <c r="O33713" s="14" t="str">
        <v/>
      </c>
      <c r="P33713" s="14" t="str">
        <f ca="1"/>
        <v>Low Cap</v>
      </c>
    </row>
    <row r="33714" spans="11:16">
      <c r="K33714" s="14" t="str">
        <v/>
      </c>
      <c r="L33714" s="14" t="str">
        <v/>
      </c>
      <c r="O33714" s="14" t="str">
        <v/>
      </c>
      <c r="P33714" s="14" t="str">
        <f ca="1"/>
        <v>Low Cap</v>
      </c>
    </row>
    <row r="33715" spans="11:16">
      <c r="K33715" s="14" t="str">
        <v/>
      </c>
      <c r="L33715" s="14" t="str">
        <v/>
      </c>
      <c r="O33715" s="14" t="str">
        <v/>
      </c>
      <c r="P33715" s="14" t="str">
        <f ca="1"/>
        <v>Low Cap</v>
      </c>
    </row>
    <row r="33716" spans="11:16">
      <c r="K33716" s="14" t="str">
        <v/>
      </c>
      <c r="L33716" s="14" t="str">
        <v/>
      </c>
      <c r="O33716" s="14" t="str">
        <v/>
      </c>
      <c r="P33716" s="14" t="str">
        <f ca="1"/>
        <v>Low Cap</v>
      </c>
    </row>
    <row r="33717" spans="11:16">
      <c r="K33717" s="14" t="str">
        <v/>
      </c>
      <c r="L33717" s="14" t="str">
        <v/>
      </c>
      <c r="O33717" s="14" t="str">
        <v/>
      </c>
      <c r="P33717" s="14" t="str">
        <f ca="1"/>
        <v>Low Cap</v>
      </c>
    </row>
    <row r="33718" spans="11:16">
      <c r="K33718" s="14" t="str">
        <v/>
      </c>
      <c r="L33718" s="14" t="str">
        <v/>
      </c>
      <c r="O33718" s="14" t="str">
        <v/>
      </c>
      <c r="P33718" s="14" t="str">
        <f ca="1"/>
        <v>Low Cap</v>
      </c>
    </row>
    <row r="33719" spans="11:16">
      <c r="K33719" s="14" t="str">
        <v/>
      </c>
      <c r="L33719" s="14" t="str">
        <v/>
      </c>
      <c r="O33719" s="14" t="str">
        <v/>
      </c>
      <c r="P33719" s="14" t="str">
        <f ca="1"/>
        <v>Low Cap</v>
      </c>
    </row>
    <row r="33720" spans="11:16">
      <c r="K33720" s="14" t="str">
        <v/>
      </c>
      <c r="L33720" s="14" t="str">
        <v/>
      </c>
      <c r="O33720" s="14" t="str">
        <v/>
      </c>
      <c r="P33720" s="14" t="str">
        <f ca="1"/>
        <v>Low Cap</v>
      </c>
    </row>
    <row r="33721" spans="11:16">
      <c r="K33721" s="14" t="str">
        <v/>
      </c>
      <c r="L33721" s="14" t="str">
        <v/>
      </c>
      <c r="O33721" s="14" t="str">
        <v/>
      </c>
      <c r="P33721" s="14" t="str">
        <f ca="1"/>
        <v>Low Cap</v>
      </c>
    </row>
    <row r="33722" spans="11:16">
      <c r="K33722" s="14" t="str">
        <v/>
      </c>
      <c r="L33722" s="14" t="str">
        <v/>
      </c>
      <c r="O33722" s="14" t="str">
        <v/>
      </c>
      <c r="P33722" s="14" t="str">
        <f ca="1"/>
        <v>Low Cap</v>
      </c>
    </row>
    <row r="33723" spans="11:16">
      <c r="K33723" s="14" t="str">
        <v/>
      </c>
      <c r="L33723" s="14" t="str">
        <v/>
      </c>
      <c r="O33723" s="14" t="str">
        <v/>
      </c>
      <c r="P33723" s="14" t="str">
        <f ca="1"/>
        <v>Low Cap</v>
      </c>
    </row>
    <row r="33724" spans="11:16">
      <c r="K33724" s="14" t="str">
        <v/>
      </c>
      <c r="L33724" s="14" t="str">
        <v/>
      </c>
      <c r="O33724" s="14" t="str">
        <v/>
      </c>
      <c r="P33724" s="14" t="str">
        <f ca="1"/>
        <v>Low Cap</v>
      </c>
    </row>
    <row r="33725" spans="11:16">
      <c r="K33725" s="14" t="str">
        <v/>
      </c>
      <c r="L33725" s="14" t="str">
        <v/>
      </c>
      <c r="O33725" s="14" t="str">
        <v/>
      </c>
      <c r="P33725" s="14" t="str">
        <f ca="1"/>
        <v>Low Cap</v>
      </c>
    </row>
    <row r="33726" spans="11:16">
      <c r="K33726" s="14" t="str">
        <v/>
      </c>
      <c r="L33726" s="14" t="str">
        <v/>
      </c>
      <c r="O33726" s="14" t="str">
        <v/>
      </c>
      <c r="P33726" s="14" t="str">
        <f ca="1"/>
        <v>Low Cap</v>
      </c>
    </row>
    <row r="33727" spans="11:16">
      <c r="K33727" s="14" t="str">
        <v/>
      </c>
      <c r="L33727" s="14" t="str">
        <v/>
      </c>
      <c r="O33727" s="14" t="str">
        <v/>
      </c>
      <c r="P33727" s="14" t="str">
        <f ca="1"/>
        <v>Low Cap</v>
      </c>
    </row>
    <row r="33728" spans="11:16">
      <c r="K33728" s="14" t="str">
        <v/>
      </c>
      <c r="L33728" s="14" t="str">
        <v/>
      </c>
      <c r="O33728" s="14" t="str">
        <v/>
      </c>
      <c r="P33728" s="14" t="str">
        <f ca="1"/>
        <v>Low Cap</v>
      </c>
    </row>
    <row r="33729" spans="11:16">
      <c r="K33729" s="14" t="str">
        <v/>
      </c>
      <c r="L33729" s="14" t="str">
        <v/>
      </c>
      <c r="O33729" s="14" t="str">
        <v/>
      </c>
      <c r="P33729" s="14" t="str">
        <f ca="1"/>
        <v>Low Cap</v>
      </c>
    </row>
    <row r="33730" spans="11:16">
      <c r="K33730" s="14" t="str">
        <v/>
      </c>
      <c r="L33730" s="14" t="str">
        <v/>
      </c>
      <c r="O33730" s="14" t="str">
        <v/>
      </c>
      <c r="P33730" s="14" t="str">
        <f ca="1"/>
        <v>Low Cap</v>
      </c>
    </row>
    <row r="33731" spans="11:16">
      <c r="K33731" s="14" t="str">
        <v/>
      </c>
      <c r="L33731" s="14" t="str">
        <v/>
      </c>
      <c r="O33731" s="14" t="str">
        <v/>
      </c>
      <c r="P33731" s="14" t="str">
        <f ca="1"/>
        <v>Low Cap</v>
      </c>
    </row>
    <row r="33732" spans="11:16">
      <c r="K33732" s="14" t="str">
        <v/>
      </c>
      <c r="L33732" s="14" t="str">
        <v/>
      </c>
      <c r="O33732" s="14" t="str">
        <v/>
      </c>
      <c r="P33732" s="14" t="str">
        <f ca="1"/>
        <v>Low Cap</v>
      </c>
    </row>
    <row r="33733" spans="11:16">
      <c r="K33733" s="14" t="str">
        <v/>
      </c>
      <c r="L33733" s="14" t="str">
        <v/>
      </c>
      <c r="O33733" s="14" t="str">
        <v/>
      </c>
      <c r="P33733" s="14" t="str">
        <f ca="1"/>
        <v>Low Cap</v>
      </c>
    </row>
    <row r="33734" spans="11:16">
      <c r="K33734" s="14" t="str">
        <v/>
      </c>
      <c r="L33734" s="14" t="str">
        <v/>
      </c>
      <c r="O33734" s="14" t="str">
        <v/>
      </c>
      <c r="P33734" s="14" t="str">
        <f ca="1"/>
        <v>Low Cap</v>
      </c>
    </row>
    <row r="33735" spans="11:16">
      <c r="K33735" s="14" t="str">
        <v/>
      </c>
      <c r="L33735" s="14" t="str">
        <v/>
      </c>
      <c r="O33735" s="14" t="str">
        <v/>
      </c>
      <c r="P33735" s="14" t="str">
        <f ca="1"/>
        <v>Low Cap</v>
      </c>
    </row>
    <row r="33736" spans="11:16">
      <c r="K33736" s="14" t="str">
        <v/>
      </c>
      <c r="L33736" s="14" t="str">
        <v/>
      </c>
      <c r="O33736" s="14" t="str">
        <v/>
      </c>
      <c r="P33736" s="14" t="str">
        <f ca="1"/>
        <v>Low Cap</v>
      </c>
    </row>
    <row r="33737" spans="11:16">
      <c r="K33737" s="14" t="str">
        <v/>
      </c>
      <c r="L33737" s="14" t="str">
        <v/>
      </c>
      <c r="O33737" s="14" t="str">
        <v/>
      </c>
      <c r="P33737" s="14" t="str">
        <f ca="1"/>
        <v>Low Cap</v>
      </c>
    </row>
    <row r="33738" spans="11:16">
      <c r="K33738" s="14" t="str">
        <v/>
      </c>
      <c r="L33738" s="14" t="str">
        <v/>
      </c>
      <c r="O33738" s="14" t="str">
        <v/>
      </c>
      <c r="P33738" s="14" t="str">
        <f ca="1"/>
        <v>Low Cap</v>
      </c>
    </row>
    <row r="33739" spans="11:16">
      <c r="K33739" s="14" t="str">
        <v/>
      </c>
      <c r="L33739" s="14" t="str">
        <v/>
      </c>
      <c r="O33739" s="14" t="str">
        <v/>
      </c>
      <c r="P33739" s="14" t="str">
        <f ca="1"/>
        <v>Low Cap</v>
      </c>
    </row>
    <row r="33740" spans="11:16">
      <c r="K33740" s="14" t="str">
        <v/>
      </c>
      <c r="L33740" s="14" t="str">
        <v/>
      </c>
      <c r="O33740" s="14" t="str">
        <v/>
      </c>
      <c r="P33740" s="14" t="str">
        <f ca="1"/>
        <v>Low Cap</v>
      </c>
    </row>
    <row r="33741" spans="11:16">
      <c r="K33741" s="14" t="str">
        <v/>
      </c>
      <c r="L33741" s="14" t="str">
        <v/>
      </c>
      <c r="O33741" s="14" t="str">
        <v/>
      </c>
      <c r="P33741" s="14" t="str">
        <f ca="1"/>
        <v>Low Cap</v>
      </c>
    </row>
    <row r="33742" spans="11:16">
      <c r="K33742" s="14" t="str">
        <v/>
      </c>
      <c r="L33742" s="14" t="str">
        <v/>
      </c>
      <c r="O33742" s="14" t="str">
        <v/>
      </c>
      <c r="P33742" s="14" t="str">
        <f ca="1"/>
        <v>Low Cap</v>
      </c>
    </row>
    <row r="33743" spans="11:16">
      <c r="K33743" s="14" t="str">
        <v/>
      </c>
      <c r="L33743" s="14" t="str">
        <v/>
      </c>
      <c r="O33743" s="14" t="str">
        <v/>
      </c>
      <c r="P33743" s="14" t="str">
        <f ca="1"/>
        <v>Low Cap</v>
      </c>
    </row>
    <row r="33744" spans="11:16">
      <c r="K33744" s="14" t="str">
        <v/>
      </c>
      <c r="L33744" s="14" t="str">
        <v/>
      </c>
      <c r="O33744" s="14" t="str">
        <v/>
      </c>
      <c r="P33744" s="14" t="str">
        <f ca="1"/>
        <v>Low Cap</v>
      </c>
    </row>
    <row r="33745" spans="11:16">
      <c r="K33745" s="14" t="str">
        <v/>
      </c>
      <c r="L33745" s="14" t="str">
        <v/>
      </c>
      <c r="O33745" s="14" t="str">
        <v/>
      </c>
      <c r="P33745" s="14" t="str">
        <f ca="1"/>
        <v>Low Cap</v>
      </c>
    </row>
    <row r="33746" spans="11:16">
      <c r="K33746" s="14" t="str">
        <v/>
      </c>
      <c r="L33746" s="14" t="str">
        <v/>
      </c>
      <c r="O33746" s="14" t="str">
        <v/>
      </c>
      <c r="P33746" s="14" t="str">
        <f ca="1"/>
        <v>Low Cap</v>
      </c>
    </row>
    <row r="33747" spans="11:16">
      <c r="K33747" s="14" t="str">
        <v/>
      </c>
      <c r="L33747" s="14" t="str">
        <v/>
      </c>
      <c r="O33747" s="14" t="str">
        <v/>
      </c>
      <c r="P33747" s="14" t="str">
        <f ca="1"/>
        <v>Low Cap</v>
      </c>
    </row>
    <row r="33748" spans="11:16">
      <c r="K33748" s="14" t="str">
        <v/>
      </c>
      <c r="L33748" s="14" t="str">
        <v/>
      </c>
      <c r="O33748" s="14" t="str">
        <v/>
      </c>
      <c r="P33748" s="14" t="str">
        <f ca="1"/>
        <v>Low Cap</v>
      </c>
    </row>
    <row r="33749" spans="11:16">
      <c r="K33749" s="14" t="str">
        <v/>
      </c>
      <c r="L33749" s="14" t="str">
        <v/>
      </c>
      <c r="O33749" s="14" t="str">
        <v/>
      </c>
      <c r="P33749" s="14" t="str">
        <f ca="1"/>
        <v>Low Cap</v>
      </c>
    </row>
    <row r="33750" spans="11:16">
      <c r="K33750" s="14" t="str">
        <v/>
      </c>
      <c r="L33750" s="14" t="str">
        <v/>
      </c>
      <c r="O33750" s="14" t="str">
        <v/>
      </c>
      <c r="P33750" s="14" t="str">
        <f ca="1"/>
        <v>Low Cap</v>
      </c>
    </row>
    <row r="33751" spans="11:16">
      <c r="K33751" s="14" t="str">
        <v/>
      </c>
      <c r="L33751" s="14" t="str">
        <v/>
      </c>
      <c r="O33751" s="14" t="str">
        <v/>
      </c>
      <c r="P33751" s="14" t="str">
        <f ca="1"/>
        <v>Low Cap</v>
      </c>
    </row>
    <row r="33752" spans="11:16">
      <c r="K33752" s="14" t="str">
        <v/>
      </c>
      <c r="L33752" s="14" t="str">
        <v/>
      </c>
      <c r="O33752" s="14" t="str">
        <v/>
      </c>
      <c r="P33752" s="14" t="str">
        <f ca="1"/>
        <v>Low Cap</v>
      </c>
    </row>
    <row r="33753" spans="11:16">
      <c r="K33753" s="14" t="str">
        <v/>
      </c>
      <c r="L33753" s="14" t="str">
        <v/>
      </c>
      <c r="O33753" s="14" t="str">
        <v/>
      </c>
      <c r="P33753" s="14" t="str">
        <f ca="1"/>
        <v>Low Cap</v>
      </c>
    </row>
    <row r="33754" spans="11:16">
      <c r="K33754" s="14" t="str">
        <v/>
      </c>
      <c r="L33754" s="14" t="str">
        <v/>
      </c>
      <c r="O33754" s="14" t="str">
        <v/>
      </c>
      <c r="P33754" s="14" t="str">
        <f ca="1"/>
        <v>Low Cap</v>
      </c>
    </row>
    <row r="33755" spans="11:16">
      <c r="K33755" s="14" t="str">
        <v/>
      </c>
      <c r="L33755" s="14" t="str">
        <v/>
      </c>
      <c r="O33755" s="14" t="str">
        <v/>
      </c>
      <c r="P33755" s="14" t="str">
        <f ca="1"/>
        <v>Low Cap</v>
      </c>
    </row>
    <row r="33756" spans="11:16">
      <c r="K33756" s="14" t="str">
        <v/>
      </c>
      <c r="L33756" s="14" t="str">
        <v/>
      </c>
      <c r="O33756" s="14" t="str">
        <v/>
      </c>
      <c r="P33756" s="14" t="str">
        <f ca="1"/>
        <v>Low Cap</v>
      </c>
    </row>
    <row r="33757" spans="11:16">
      <c r="K33757" s="14" t="str">
        <v/>
      </c>
      <c r="L33757" s="14" t="str">
        <v/>
      </c>
      <c r="O33757" s="14" t="str">
        <v/>
      </c>
      <c r="P33757" s="14" t="str">
        <f ca="1"/>
        <v>Low Cap</v>
      </c>
    </row>
    <row r="33758" spans="11:16">
      <c r="K33758" s="14" t="str">
        <v/>
      </c>
      <c r="L33758" s="14" t="str">
        <v/>
      </c>
      <c r="O33758" s="14" t="str">
        <v/>
      </c>
      <c r="P33758" s="14" t="str">
        <f ca="1"/>
        <v>Low Cap</v>
      </c>
    </row>
    <row r="33759" spans="11:16">
      <c r="K33759" s="14" t="str">
        <v/>
      </c>
      <c r="L33759" s="14" t="str">
        <v/>
      </c>
      <c r="O33759" s="14" t="str">
        <v/>
      </c>
      <c r="P33759" s="14" t="str">
        <f ca="1"/>
        <v>Low Cap</v>
      </c>
    </row>
    <row r="33760" spans="11:16">
      <c r="K33760" s="14" t="str">
        <v/>
      </c>
      <c r="L33760" s="14" t="str">
        <v/>
      </c>
      <c r="O33760" s="14" t="str">
        <v/>
      </c>
      <c r="P33760" s="14" t="str">
        <f ca="1"/>
        <v>Low Cap</v>
      </c>
    </row>
    <row r="33761" spans="11:16">
      <c r="K33761" s="14" t="str">
        <v/>
      </c>
      <c r="L33761" s="14" t="str">
        <v/>
      </c>
      <c r="O33761" s="14" t="str">
        <v/>
      </c>
      <c r="P33761" s="14" t="str">
        <f ca="1"/>
        <v>Low Cap</v>
      </c>
    </row>
    <row r="33762" spans="11:16">
      <c r="K33762" s="14" t="str">
        <v/>
      </c>
      <c r="L33762" s="14" t="str">
        <v/>
      </c>
      <c r="O33762" s="14" t="str">
        <v/>
      </c>
      <c r="P33762" s="14" t="str">
        <f ca="1"/>
        <v>Low Cap</v>
      </c>
    </row>
    <row r="33763" spans="11:16">
      <c r="K33763" s="14" t="str">
        <v/>
      </c>
      <c r="L33763" s="14" t="str">
        <v/>
      </c>
      <c r="O33763" s="14" t="str">
        <v/>
      </c>
      <c r="P33763" s="14" t="str">
        <f ca="1"/>
        <v>Low Cap</v>
      </c>
    </row>
    <row r="33764" spans="11:16">
      <c r="K33764" s="14" t="str">
        <v/>
      </c>
      <c r="L33764" s="14" t="str">
        <v/>
      </c>
      <c r="O33764" s="14" t="str">
        <v/>
      </c>
      <c r="P33764" s="14" t="str">
        <f ca="1"/>
        <v>Low Cap</v>
      </c>
    </row>
    <row r="33765" spans="11:16">
      <c r="K33765" s="14" t="str">
        <v/>
      </c>
      <c r="L33765" s="14" t="str">
        <v/>
      </c>
      <c r="O33765" s="14" t="str">
        <v/>
      </c>
      <c r="P33765" s="14" t="str">
        <f ca="1"/>
        <v>Low Cap</v>
      </c>
    </row>
    <row r="33766" spans="11:16">
      <c r="K33766" s="14" t="str">
        <v/>
      </c>
      <c r="L33766" s="14" t="str">
        <v/>
      </c>
      <c r="O33766" s="14" t="str">
        <v/>
      </c>
      <c r="P33766" s="14" t="str">
        <f ca="1"/>
        <v>Low Cap</v>
      </c>
    </row>
    <row r="33767" spans="11:16">
      <c r="K33767" s="14" t="str">
        <v/>
      </c>
      <c r="L33767" s="14" t="str">
        <v/>
      </c>
      <c r="O33767" s="14" t="str">
        <v/>
      </c>
      <c r="P33767" s="14" t="str">
        <f ca="1"/>
        <v>Low Cap</v>
      </c>
    </row>
    <row r="33768" spans="11:16">
      <c r="K33768" s="14" t="str">
        <v/>
      </c>
      <c r="L33768" s="14" t="str">
        <v/>
      </c>
      <c r="O33768" s="14" t="str">
        <v/>
      </c>
      <c r="P33768" s="14" t="str">
        <f ca="1"/>
        <v>Low Cap</v>
      </c>
    </row>
    <row r="33769" spans="11:16">
      <c r="K33769" s="14" t="str">
        <v/>
      </c>
      <c r="L33769" s="14" t="str">
        <v/>
      </c>
      <c r="O33769" s="14" t="str">
        <v/>
      </c>
      <c r="P33769" s="14" t="str">
        <f ca="1"/>
        <v>Low Cap</v>
      </c>
    </row>
    <row r="33770" spans="11:16">
      <c r="K33770" s="14" t="str">
        <v/>
      </c>
      <c r="L33770" s="14" t="str">
        <v/>
      </c>
      <c r="O33770" s="14" t="str">
        <v/>
      </c>
      <c r="P33770" s="14" t="str">
        <f ca="1"/>
        <v>Low Cap</v>
      </c>
    </row>
    <row r="33771" spans="11:16">
      <c r="K33771" s="14" t="str">
        <v/>
      </c>
      <c r="L33771" s="14" t="str">
        <v/>
      </c>
      <c r="O33771" s="14" t="str">
        <v/>
      </c>
      <c r="P33771" s="14" t="str">
        <f ca="1"/>
        <v>Low Cap</v>
      </c>
    </row>
    <row r="33772" spans="11:16">
      <c r="K33772" s="14" t="str">
        <v/>
      </c>
      <c r="L33772" s="14" t="str">
        <v/>
      </c>
      <c r="O33772" s="14" t="str">
        <v/>
      </c>
      <c r="P33772" s="14" t="str">
        <f ca="1"/>
        <v>Low Cap</v>
      </c>
    </row>
    <row r="33773" spans="11:16">
      <c r="K33773" s="14" t="str">
        <v/>
      </c>
      <c r="L33773" s="14" t="str">
        <v/>
      </c>
      <c r="O33773" s="14" t="str">
        <v/>
      </c>
      <c r="P33773" s="14" t="str">
        <f ca="1"/>
        <v>Low Cap</v>
      </c>
    </row>
    <row r="33774" spans="11:16">
      <c r="K33774" s="14" t="str">
        <v/>
      </c>
      <c r="L33774" s="14" t="str">
        <v/>
      </c>
      <c r="O33774" s="14" t="str">
        <v/>
      </c>
      <c r="P33774" s="14" t="str">
        <f ca="1"/>
        <v>Low Cap</v>
      </c>
    </row>
    <row r="33775" spans="11:16">
      <c r="K33775" s="14" t="str">
        <v/>
      </c>
      <c r="L33775" s="14" t="str">
        <v/>
      </c>
      <c r="O33775" s="14" t="str">
        <v/>
      </c>
      <c r="P33775" s="14" t="str">
        <f ca="1"/>
        <v>Low Cap</v>
      </c>
    </row>
    <row r="33776" spans="11:16">
      <c r="K33776" s="14" t="str">
        <v/>
      </c>
      <c r="L33776" s="14" t="str">
        <v/>
      </c>
      <c r="O33776" s="14" t="str">
        <v/>
      </c>
      <c r="P33776" s="14" t="str">
        <f ca="1"/>
        <v>Low Cap</v>
      </c>
    </row>
    <row r="33777" spans="11:16">
      <c r="K33777" s="14" t="str">
        <v/>
      </c>
      <c r="L33777" s="14" t="str">
        <v/>
      </c>
      <c r="O33777" s="14" t="str">
        <v/>
      </c>
      <c r="P33777" s="14" t="str">
        <f ca="1"/>
        <v>Low Cap</v>
      </c>
    </row>
    <row r="33778" spans="11:16">
      <c r="K33778" s="14" t="str">
        <v/>
      </c>
      <c r="L33778" s="14" t="str">
        <v/>
      </c>
      <c r="O33778" s="14" t="str">
        <v/>
      </c>
      <c r="P33778" s="14" t="str">
        <f ca="1"/>
        <v>Low Cap</v>
      </c>
    </row>
    <row r="33779" spans="11:16">
      <c r="K33779" s="14" t="str">
        <v/>
      </c>
      <c r="L33779" s="14" t="str">
        <v/>
      </c>
      <c r="O33779" s="14" t="str">
        <v/>
      </c>
      <c r="P33779" s="14" t="str">
        <f ca="1"/>
        <v>Low Cap</v>
      </c>
    </row>
    <row r="33780" spans="11:16">
      <c r="K33780" s="14" t="str">
        <v/>
      </c>
      <c r="L33780" s="14" t="str">
        <v/>
      </c>
      <c r="O33780" s="14" t="str">
        <v/>
      </c>
      <c r="P33780" s="14" t="str">
        <f ca="1"/>
        <v>Low Cap</v>
      </c>
    </row>
    <row r="33781" spans="11:16">
      <c r="K33781" s="14" t="str">
        <v/>
      </c>
      <c r="L33781" s="14" t="str">
        <v/>
      </c>
      <c r="O33781" s="14" t="str">
        <v/>
      </c>
      <c r="P33781" s="14" t="str">
        <f ca="1"/>
        <v>Low Cap</v>
      </c>
    </row>
    <row r="33782" spans="11:16">
      <c r="K33782" s="14" t="str">
        <v/>
      </c>
      <c r="L33782" s="14" t="str">
        <v/>
      </c>
      <c r="O33782" s="14" t="str">
        <v/>
      </c>
      <c r="P33782" s="14" t="str">
        <f ca="1"/>
        <v>Low Cap</v>
      </c>
    </row>
    <row r="33783" spans="11:16">
      <c r="K33783" s="14" t="str">
        <v/>
      </c>
      <c r="L33783" s="14" t="str">
        <v/>
      </c>
      <c r="O33783" s="14" t="str">
        <v/>
      </c>
      <c r="P33783" s="14" t="str">
        <f ca="1"/>
        <v>Low Cap</v>
      </c>
    </row>
    <row r="33784" spans="11:16">
      <c r="K33784" s="14" t="str">
        <v/>
      </c>
      <c r="L33784" s="14" t="str">
        <v/>
      </c>
      <c r="O33784" s="14" t="str">
        <v/>
      </c>
      <c r="P33784" s="14" t="str">
        <f ca="1"/>
        <v>Low Cap</v>
      </c>
    </row>
    <row r="33785" spans="11:16">
      <c r="K33785" s="14" t="str">
        <v/>
      </c>
      <c r="L33785" s="14" t="str">
        <v/>
      </c>
      <c r="O33785" s="14" t="str">
        <v/>
      </c>
      <c r="P33785" s="14" t="str">
        <f ca="1"/>
        <v>Low Cap</v>
      </c>
    </row>
    <row r="33786" spans="11:16">
      <c r="K33786" s="14" t="str">
        <v/>
      </c>
      <c r="L33786" s="14" t="str">
        <v/>
      </c>
      <c r="O33786" s="14" t="str">
        <v/>
      </c>
      <c r="P33786" s="14" t="str">
        <f ca="1"/>
        <v>Low Cap</v>
      </c>
    </row>
    <row r="33787" spans="11:16">
      <c r="K33787" s="14" t="str">
        <v/>
      </c>
      <c r="L33787" s="14" t="str">
        <v/>
      </c>
      <c r="O33787" s="14" t="str">
        <v/>
      </c>
      <c r="P33787" s="14" t="str">
        <f ca="1"/>
        <v>Low Cap</v>
      </c>
    </row>
    <row r="33788" spans="11:16">
      <c r="K33788" s="14" t="str">
        <v/>
      </c>
      <c r="L33788" s="14" t="str">
        <v/>
      </c>
      <c r="O33788" s="14" t="str">
        <v/>
      </c>
      <c r="P33788" s="14" t="str">
        <f ca="1"/>
        <v>Low Cap</v>
      </c>
    </row>
    <row r="33789" spans="11:16">
      <c r="K33789" s="14" t="str">
        <v/>
      </c>
      <c r="L33789" s="14" t="str">
        <v/>
      </c>
      <c r="O33789" s="14" t="str">
        <v/>
      </c>
      <c r="P33789" s="14" t="str">
        <f ca="1"/>
        <v>Low Cap</v>
      </c>
    </row>
    <row r="33790" spans="11:16">
      <c r="K33790" s="14" t="str">
        <v/>
      </c>
      <c r="L33790" s="14" t="str">
        <v/>
      </c>
      <c r="O33790" s="14" t="str">
        <v/>
      </c>
      <c r="P33790" s="14" t="str">
        <f ca="1"/>
        <v>Low Cap</v>
      </c>
    </row>
    <row r="33791" spans="11:16">
      <c r="K33791" s="14" t="str">
        <v/>
      </c>
      <c r="L33791" s="14" t="str">
        <v/>
      </c>
      <c r="O33791" s="14" t="str">
        <v/>
      </c>
      <c r="P33791" s="14" t="str">
        <f ca="1"/>
        <v>Low Cap</v>
      </c>
    </row>
    <row r="33792" spans="11:16">
      <c r="K33792" s="14" t="str">
        <v/>
      </c>
      <c r="L33792" s="14" t="str">
        <v/>
      </c>
      <c r="O33792" s="14" t="str">
        <v/>
      </c>
      <c r="P33792" s="14" t="str">
        <f ca="1"/>
        <v>Low Cap</v>
      </c>
    </row>
    <row r="33793" spans="11:16">
      <c r="K33793" s="14" t="str">
        <v/>
      </c>
      <c r="L33793" s="14" t="str">
        <v/>
      </c>
      <c r="O33793" s="14" t="str">
        <v/>
      </c>
      <c r="P33793" s="14" t="str">
        <f ca="1"/>
        <v>Low Cap</v>
      </c>
    </row>
    <row r="33794" spans="11:16">
      <c r="K33794" s="14" t="str">
        <v/>
      </c>
      <c r="L33794" s="14" t="str">
        <v/>
      </c>
      <c r="O33794" s="14" t="str">
        <v/>
      </c>
      <c r="P33794" s="14" t="str">
        <f ca="1"/>
        <v>Low Cap</v>
      </c>
    </row>
    <row r="33795" spans="11:16">
      <c r="K33795" s="14" t="str">
        <v/>
      </c>
      <c r="L33795" s="14" t="str">
        <v/>
      </c>
      <c r="O33795" s="14" t="str">
        <v/>
      </c>
      <c r="P33795" s="14" t="str">
        <f ca="1"/>
        <v>Low Cap</v>
      </c>
    </row>
    <row r="33796" spans="11:16">
      <c r="K33796" s="14" t="str">
        <v/>
      </c>
      <c r="L33796" s="14" t="str">
        <v/>
      </c>
      <c r="O33796" s="14" t="str">
        <v/>
      </c>
      <c r="P33796" s="14" t="str">
        <f ca="1"/>
        <v>Low Cap</v>
      </c>
    </row>
    <row r="33797" spans="11:16">
      <c r="K33797" s="14" t="str">
        <v/>
      </c>
      <c r="L33797" s="14" t="str">
        <v/>
      </c>
      <c r="O33797" s="14" t="str">
        <v/>
      </c>
      <c r="P33797" s="14" t="str">
        <f ca="1"/>
        <v>Low Cap</v>
      </c>
    </row>
    <row r="33798" spans="11:16">
      <c r="K33798" s="14" t="str">
        <v/>
      </c>
      <c r="L33798" s="14" t="str">
        <v/>
      </c>
      <c r="O33798" s="14" t="str">
        <v/>
      </c>
      <c r="P33798" s="14" t="str">
        <f ca="1"/>
        <v>Low Cap</v>
      </c>
    </row>
    <row r="33799" spans="11:16">
      <c r="K33799" s="14" t="str">
        <v/>
      </c>
      <c r="L33799" s="14" t="str">
        <v/>
      </c>
      <c r="O33799" s="14" t="str">
        <v/>
      </c>
      <c r="P33799" s="14" t="str">
        <f ca="1"/>
        <v>Low Cap</v>
      </c>
    </row>
    <row r="33800" spans="11:16">
      <c r="K33800" s="14" t="str">
        <v/>
      </c>
      <c r="L33800" s="14" t="str">
        <v/>
      </c>
      <c r="O33800" s="14" t="str">
        <v/>
      </c>
      <c r="P33800" s="14" t="str">
        <f ca="1"/>
        <v>Low Cap</v>
      </c>
    </row>
    <row r="33801" spans="11:16">
      <c r="K33801" s="14" t="str">
        <v/>
      </c>
      <c r="L33801" s="14" t="str">
        <v/>
      </c>
      <c r="O33801" s="14" t="str">
        <v/>
      </c>
      <c r="P33801" s="14" t="str">
        <f ca="1"/>
        <v>Low Cap</v>
      </c>
    </row>
    <row r="33802" spans="11:16">
      <c r="K33802" s="14" t="str">
        <v/>
      </c>
      <c r="L33802" s="14" t="str">
        <v/>
      </c>
      <c r="O33802" s="14" t="str">
        <v/>
      </c>
      <c r="P33802" s="14" t="str">
        <f ca="1"/>
        <v>Low Cap</v>
      </c>
    </row>
    <row r="33803" spans="11:16">
      <c r="K33803" s="14" t="str">
        <v/>
      </c>
      <c r="L33803" s="14" t="str">
        <v/>
      </c>
      <c r="O33803" s="14" t="str">
        <v/>
      </c>
      <c r="P33803" s="14" t="str">
        <f ca="1"/>
        <v>Low Cap</v>
      </c>
    </row>
    <row r="33804" spans="11:16">
      <c r="K33804" s="14" t="str">
        <v/>
      </c>
      <c r="L33804" s="14" t="str">
        <v/>
      </c>
      <c r="O33804" s="14" t="str">
        <v/>
      </c>
      <c r="P33804" s="14" t="str">
        <f ca="1"/>
        <v>Low Cap</v>
      </c>
    </row>
    <row r="33805" spans="11:16">
      <c r="K33805" s="14" t="str">
        <v/>
      </c>
      <c r="L33805" s="14" t="str">
        <v/>
      </c>
      <c r="O33805" s="14" t="str">
        <v/>
      </c>
      <c r="P33805" s="14" t="str">
        <f ca="1"/>
        <v>Low Cap</v>
      </c>
    </row>
    <row r="33806" spans="11:16">
      <c r="K33806" s="14" t="str">
        <v/>
      </c>
      <c r="L33806" s="14" t="str">
        <v/>
      </c>
      <c r="O33806" s="14" t="str">
        <v/>
      </c>
      <c r="P33806" s="14" t="str">
        <f ca="1"/>
        <v>Low Cap</v>
      </c>
    </row>
    <row r="33807" spans="11:16">
      <c r="K33807" s="14" t="str">
        <v/>
      </c>
      <c r="L33807" s="14" t="str">
        <v/>
      </c>
      <c r="O33807" s="14" t="str">
        <v/>
      </c>
      <c r="P33807" s="14" t="str">
        <f ca="1"/>
        <v>Low Cap</v>
      </c>
    </row>
    <row r="33808" spans="11:16">
      <c r="K33808" s="14" t="str">
        <v/>
      </c>
      <c r="L33808" s="14" t="str">
        <v/>
      </c>
      <c r="O33808" s="14" t="str">
        <v/>
      </c>
      <c r="P33808" s="14" t="str">
        <f ca="1"/>
        <v>Low Cap</v>
      </c>
    </row>
    <row r="33809" spans="11:16">
      <c r="K33809" s="14" t="str">
        <v/>
      </c>
      <c r="L33809" s="14" t="str">
        <v/>
      </c>
      <c r="O33809" s="14" t="str">
        <v/>
      </c>
      <c r="P33809" s="14" t="str">
        <f ca="1"/>
        <v>Low Cap</v>
      </c>
    </row>
    <row r="33810" spans="11:16">
      <c r="K33810" s="14" t="str">
        <v/>
      </c>
      <c r="L33810" s="14" t="str">
        <v/>
      </c>
      <c r="O33810" s="14" t="str">
        <v/>
      </c>
      <c r="P33810" s="14" t="str">
        <f ca="1"/>
        <v>Low Cap</v>
      </c>
    </row>
    <row r="33811" spans="11:16">
      <c r="K33811" s="14" t="str">
        <v/>
      </c>
      <c r="L33811" s="14" t="str">
        <v/>
      </c>
      <c r="O33811" s="14" t="str">
        <v/>
      </c>
      <c r="P33811" s="14" t="str">
        <f ca="1"/>
        <v>Low Cap</v>
      </c>
    </row>
    <row r="33812" spans="11:16">
      <c r="K33812" s="14" t="str">
        <v/>
      </c>
      <c r="L33812" s="14" t="str">
        <v/>
      </c>
      <c r="O33812" s="14" t="str">
        <v/>
      </c>
      <c r="P33812" s="14" t="str">
        <f ca="1"/>
        <v>Low Cap</v>
      </c>
    </row>
    <row r="33813" spans="11:16">
      <c r="K33813" s="14" t="str">
        <v/>
      </c>
      <c r="L33813" s="14" t="str">
        <v/>
      </c>
      <c r="O33813" s="14" t="str">
        <v/>
      </c>
      <c r="P33813" s="14" t="str">
        <f ca="1"/>
        <v>Low Cap</v>
      </c>
    </row>
    <row r="33814" spans="11:16">
      <c r="K33814" s="14" t="str">
        <v/>
      </c>
      <c r="L33814" s="14" t="str">
        <v/>
      </c>
      <c r="O33814" s="14" t="str">
        <v/>
      </c>
      <c r="P33814" s="14" t="str">
        <f ca="1"/>
        <v>Low Cap</v>
      </c>
    </row>
    <row r="33815" spans="11:16">
      <c r="K33815" s="14" t="str">
        <v/>
      </c>
      <c r="L33815" s="14" t="str">
        <v/>
      </c>
      <c r="O33815" s="14" t="str">
        <v/>
      </c>
      <c r="P33815" s="14" t="str">
        <f ca="1"/>
        <v>Low Cap</v>
      </c>
    </row>
    <row r="33816" spans="11:16">
      <c r="K33816" s="14" t="str">
        <v/>
      </c>
      <c r="L33816" s="14" t="str">
        <v/>
      </c>
      <c r="O33816" s="14" t="str">
        <v/>
      </c>
      <c r="P33816" s="14" t="str">
        <f ca="1"/>
        <v>Low Cap</v>
      </c>
    </row>
    <row r="33817" spans="11:16">
      <c r="K33817" s="14" t="str">
        <v/>
      </c>
      <c r="L33817" s="14" t="str">
        <v/>
      </c>
      <c r="O33817" s="14" t="str">
        <v/>
      </c>
      <c r="P33817" s="14" t="str">
        <f ca="1"/>
        <v>Low Cap</v>
      </c>
    </row>
    <row r="33818" spans="11:16">
      <c r="K33818" s="14" t="str">
        <v/>
      </c>
      <c r="L33818" s="14" t="str">
        <v/>
      </c>
      <c r="O33818" s="14" t="str">
        <v/>
      </c>
      <c r="P33818" s="14" t="str">
        <f ca="1"/>
        <v>Low Cap</v>
      </c>
    </row>
    <row r="33819" spans="11:16">
      <c r="K33819" s="14" t="str">
        <v/>
      </c>
      <c r="L33819" s="14" t="str">
        <v/>
      </c>
      <c r="O33819" s="14" t="str">
        <v/>
      </c>
      <c r="P33819" s="14" t="str">
        <f ca="1"/>
        <v>Low Cap</v>
      </c>
    </row>
    <row r="33820" spans="11:16">
      <c r="K33820" s="14" t="str">
        <v/>
      </c>
      <c r="L33820" s="14" t="str">
        <v/>
      </c>
      <c r="O33820" s="14" t="str">
        <v/>
      </c>
      <c r="P33820" s="14" t="str">
        <f ca="1"/>
        <v>Low Cap</v>
      </c>
    </row>
    <row r="33821" spans="11:16">
      <c r="K33821" s="14" t="str">
        <v/>
      </c>
      <c r="L33821" s="14" t="str">
        <v/>
      </c>
      <c r="O33821" s="14" t="str">
        <v/>
      </c>
      <c r="P33821" s="14" t="str">
        <f ca="1"/>
        <v>Low Cap</v>
      </c>
    </row>
    <row r="33822" spans="11:16">
      <c r="K33822" s="14" t="str">
        <v/>
      </c>
      <c r="L33822" s="14" t="str">
        <v/>
      </c>
      <c r="O33822" s="14" t="str">
        <v/>
      </c>
      <c r="P33822" s="14" t="str">
        <f ca="1"/>
        <v>Low Cap</v>
      </c>
    </row>
    <row r="33823" spans="11:16">
      <c r="K33823" s="14" t="str">
        <v/>
      </c>
      <c r="L33823" s="14" t="str">
        <v/>
      </c>
      <c r="O33823" s="14" t="str">
        <v/>
      </c>
      <c r="P33823" s="14" t="str">
        <f ca="1"/>
        <v>Low Cap</v>
      </c>
    </row>
    <row r="33824" spans="11:16">
      <c r="K33824" s="14" t="str">
        <v/>
      </c>
      <c r="L33824" s="14" t="str">
        <v/>
      </c>
      <c r="O33824" s="14" t="str">
        <v/>
      </c>
      <c r="P33824" s="14" t="str">
        <f ca="1"/>
        <v>Low Cap</v>
      </c>
    </row>
    <row r="33825" spans="11:16">
      <c r="K33825" s="14" t="str">
        <v/>
      </c>
      <c r="L33825" s="14" t="str">
        <v/>
      </c>
      <c r="O33825" s="14" t="str">
        <v/>
      </c>
      <c r="P33825" s="14" t="str">
        <f ca="1"/>
        <v>Low Cap</v>
      </c>
    </row>
    <row r="33826" spans="11:16">
      <c r="K33826" s="14" t="str">
        <v/>
      </c>
      <c r="L33826" s="14" t="str">
        <v/>
      </c>
      <c r="O33826" s="14" t="str">
        <v/>
      </c>
      <c r="P33826" s="14" t="str">
        <f ca="1"/>
        <v>Low Cap</v>
      </c>
    </row>
    <row r="33827" spans="11:16">
      <c r="K33827" s="14" t="str">
        <v/>
      </c>
      <c r="L33827" s="14" t="str">
        <v/>
      </c>
      <c r="O33827" s="14" t="str">
        <v/>
      </c>
      <c r="P33827" s="14" t="str">
        <f ca="1"/>
        <v>Low Cap</v>
      </c>
    </row>
    <row r="33828" spans="11:16">
      <c r="K33828" s="14" t="str">
        <v/>
      </c>
      <c r="L33828" s="14" t="str">
        <v/>
      </c>
      <c r="O33828" s="14" t="str">
        <v/>
      </c>
      <c r="P33828" s="14" t="str">
        <f ca="1"/>
        <v>Low Cap</v>
      </c>
    </row>
    <row r="33829" spans="11:16">
      <c r="K33829" s="14" t="str">
        <v/>
      </c>
      <c r="L33829" s="14" t="str">
        <v/>
      </c>
      <c r="O33829" s="14" t="str">
        <v/>
      </c>
      <c r="P33829" s="14" t="str">
        <f ca="1"/>
        <v>Low Cap</v>
      </c>
    </row>
    <row r="33830" spans="11:16">
      <c r="K33830" s="14" t="str">
        <v/>
      </c>
      <c r="L33830" s="14" t="str">
        <v/>
      </c>
      <c r="O33830" s="14" t="str">
        <v/>
      </c>
      <c r="P33830" s="14" t="str">
        <f ca="1"/>
        <v>Low Cap</v>
      </c>
    </row>
    <row r="33831" spans="11:16">
      <c r="K33831" s="14" t="str">
        <v/>
      </c>
      <c r="L33831" s="14" t="str">
        <v/>
      </c>
      <c r="O33831" s="14" t="str">
        <v/>
      </c>
      <c r="P33831" s="14" t="str">
        <f ca="1"/>
        <v>Low Cap</v>
      </c>
    </row>
    <row r="33832" spans="11:16">
      <c r="K33832" s="14" t="str">
        <v/>
      </c>
      <c r="L33832" s="14" t="str">
        <v/>
      </c>
      <c r="O33832" s="14" t="str">
        <v/>
      </c>
      <c r="P33832" s="14" t="str">
        <f ca="1"/>
        <v>Low Cap</v>
      </c>
    </row>
    <row r="33833" spans="11:16">
      <c r="K33833" s="14" t="str">
        <v/>
      </c>
      <c r="L33833" s="14" t="str">
        <v/>
      </c>
      <c r="O33833" s="14" t="str">
        <v/>
      </c>
      <c r="P33833" s="14" t="str">
        <f ca="1"/>
        <v>Low Cap</v>
      </c>
    </row>
    <row r="33834" spans="11:16">
      <c r="K33834" s="14" t="str">
        <v/>
      </c>
      <c r="L33834" s="14" t="str">
        <v/>
      </c>
      <c r="O33834" s="14" t="str">
        <v/>
      </c>
      <c r="P33834" s="14" t="str">
        <f ca="1"/>
        <v>Low Cap</v>
      </c>
    </row>
    <row r="33835" spans="11:16">
      <c r="K33835" s="14" t="str">
        <v/>
      </c>
      <c r="L33835" s="14" t="str">
        <v/>
      </c>
      <c r="O33835" s="14" t="str">
        <v/>
      </c>
      <c r="P33835" s="14" t="str">
        <f ca="1"/>
        <v>Low Cap</v>
      </c>
    </row>
    <row r="33836" spans="11:16">
      <c r="K33836" s="14" t="str">
        <v/>
      </c>
      <c r="L33836" s="14" t="str">
        <v/>
      </c>
      <c r="O33836" s="14" t="str">
        <v/>
      </c>
      <c r="P33836" s="14" t="str">
        <f ca="1"/>
        <v>Low Cap</v>
      </c>
    </row>
    <row r="33837" spans="11:16">
      <c r="K33837" s="14" t="str">
        <v/>
      </c>
      <c r="L33837" s="14" t="str">
        <v/>
      </c>
      <c r="O33837" s="14" t="str">
        <v/>
      </c>
      <c r="P33837" s="14" t="str">
        <f ca="1"/>
        <v>Low Cap</v>
      </c>
    </row>
    <row r="33838" spans="11:16">
      <c r="K33838" s="14" t="str">
        <v/>
      </c>
      <c r="L33838" s="14" t="str">
        <v/>
      </c>
      <c r="O33838" s="14" t="str">
        <v/>
      </c>
      <c r="P33838" s="14" t="str">
        <f ca="1"/>
        <v>Low Cap</v>
      </c>
    </row>
    <row r="33839" spans="11:16">
      <c r="K33839" s="14" t="str">
        <v/>
      </c>
      <c r="L33839" s="14" t="str">
        <v/>
      </c>
      <c r="O33839" s="14" t="str">
        <v/>
      </c>
      <c r="P33839" s="14" t="str">
        <f ca="1"/>
        <v>Low Cap</v>
      </c>
    </row>
    <row r="33840" spans="11:16">
      <c r="K33840" s="14" t="str">
        <v/>
      </c>
      <c r="L33840" s="14" t="str">
        <v/>
      </c>
      <c r="O33840" s="14" t="str">
        <v/>
      </c>
      <c r="P33840" s="14" t="str">
        <f ca="1"/>
        <v>Low Cap</v>
      </c>
    </row>
    <row r="33841" spans="11:16">
      <c r="K33841" s="14" t="str">
        <v/>
      </c>
      <c r="L33841" s="14" t="str">
        <v/>
      </c>
      <c r="O33841" s="14" t="str">
        <v/>
      </c>
      <c r="P33841" s="14" t="str">
        <f ca="1"/>
        <v>Low Cap</v>
      </c>
    </row>
    <row r="33842" spans="11:16">
      <c r="K33842" s="14" t="str">
        <v/>
      </c>
      <c r="L33842" s="14" t="str">
        <v/>
      </c>
      <c r="O33842" s="14" t="str">
        <v/>
      </c>
      <c r="P33842" s="14" t="str">
        <f ca="1"/>
        <v>Low Cap</v>
      </c>
    </row>
    <row r="33843" spans="11:16">
      <c r="K33843" s="14" t="str">
        <v/>
      </c>
      <c r="L33843" s="14" t="str">
        <v/>
      </c>
      <c r="O33843" s="14" t="str">
        <v/>
      </c>
      <c r="P33843" s="14" t="str">
        <f ca="1"/>
        <v>Low Cap</v>
      </c>
    </row>
    <row r="33844" spans="11:16">
      <c r="K33844" s="14" t="str">
        <v/>
      </c>
      <c r="L33844" s="14" t="str">
        <v/>
      </c>
      <c r="O33844" s="14" t="str">
        <v/>
      </c>
      <c r="P33844" s="14" t="str">
        <f ca="1"/>
        <v>Low Cap</v>
      </c>
    </row>
    <row r="33845" spans="11:16">
      <c r="K33845" s="14" t="str">
        <v/>
      </c>
      <c r="L33845" s="14" t="str">
        <v/>
      </c>
      <c r="O33845" s="14" t="str">
        <v/>
      </c>
      <c r="P33845" s="14" t="str">
        <f ca="1"/>
        <v>Low Cap</v>
      </c>
    </row>
    <row r="33846" spans="11:16">
      <c r="K33846" s="14" t="str">
        <v/>
      </c>
      <c r="L33846" s="14" t="str">
        <v/>
      </c>
      <c r="O33846" s="14" t="str">
        <v/>
      </c>
      <c r="P33846" s="14" t="str">
        <f ca="1"/>
        <v>Low Cap</v>
      </c>
    </row>
    <row r="33847" spans="11:16">
      <c r="K33847" s="14" t="str">
        <v/>
      </c>
      <c r="L33847" s="14" t="str">
        <v/>
      </c>
      <c r="O33847" s="14" t="str">
        <v/>
      </c>
      <c r="P33847" s="14" t="str">
        <f ca="1"/>
        <v>Low Cap</v>
      </c>
    </row>
    <row r="33848" spans="11:16">
      <c r="K33848" s="14" t="str">
        <v/>
      </c>
      <c r="L33848" s="14" t="str">
        <v/>
      </c>
      <c r="O33848" s="14" t="str">
        <v/>
      </c>
      <c r="P33848" s="14" t="str">
        <f ca="1"/>
        <v>Low Cap</v>
      </c>
    </row>
    <row r="33849" spans="11:16">
      <c r="K33849" s="14" t="str">
        <v/>
      </c>
      <c r="L33849" s="14" t="str">
        <v/>
      </c>
      <c r="O33849" s="14" t="str">
        <v/>
      </c>
      <c r="P33849" s="14" t="str">
        <f ca="1"/>
        <v>Low Cap</v>
      </c>
    </row>
    <row r="33850" spans="11:16">
      <c r="K33850" s="14" t="str">
        <v/>
      </c>
      <c r="L33850" s="14" t="str">
        <v/>
      </c>
      <c r="O33850" s="14" t="str">
        <v/>
      </c>
      <c r="P33850" s="14" t="str">
        <f ca="1"/>
        <v>Low Cap</v>
      </c>
    </row>
    <row r="33851" spans="11:16">
      <c r="K33851" s="14" t="str">
        <v/>
      </c>
      <c r="L33851" s="14" t="str">
        <v/>
      </c>
      <c r="O33851" s="14" t="str">
        <v/>
      </c>
      <c r="P33851" s="14" t="str">
        <f ca="1"/>
        <v>Low Cap</v>
      </c>
    </row>
    <row r="33852" spans="11:16">
      <c r="K33852" s="14" t="str">
        <v/>
      </c>
      <c r="L33852" s="14" t="str">
        <v/>
      </c>
      <c r="O33852" s="14" t="str">
        <v/>
      </c>
      <c r="P33852" s="14" t="str">
        <f ca="1"/>
        <v>Low Cap</v>
      </c>
    </row>
    <row r="33853" spans="11:16">
      <c r="K33853" s="14" t="str">
        <v/>
      </c>
      <c r="L33853" s="14" t="str">
        <v/>
      </c>
      <c r="O33853" s="14" t="str">
        <v/>
      </c>
      <c r="P33853" s="14" t="str">
        <f ca="1"/>
        <v>Low Cap</v>
      </c>
    </row>
    <row r="33854" spans="11:16">
      <c r="K33854" s="14" t="str">
        <v/>
      </c>
      <c r="L33854" s="14" t="str">
        <v/>
      </c>
      <c r="O33854" s="14" t="str">
        <v/>
      </c>
      <c r="P33854" s="14" t="str">
        <f ca="1"/>
        <v>Low Cap</v>
      </c>
    </row>
    <row r="33855" spans="11:16">
      <c r="K33855" s="14" t="str">
        <v/>
      </c>
      <c r="L33855" s="14" t="str">
        <v/>
      </c>
      <c r="O33855" s="14" t="str">
        <v/>
      </c>
      <c r="P33855" s="14" t="str">
        <f ca="1"/>
        <v>Low Cap</v>
      </c>
    </row>
    <row r="33856" spans="11:16">
      <c r="K33856" s="14" t="str">
        <v/>
      </c>
      <c r="L33856" s="14" t="str">
        <v/>
      </c>
      <c r="O33856" s="14" t="str">
        <v/>
      </c>
      <c r="P33856" s="14" t="str">
        <f ca="1"/>
        <v>Low Cap</v>
      </c>
    </row>
    <row r="33857" spans="11:16">
      <c r="K33857" s="14" t="str">
        <v/>
      </c>
      <c r="L33857" s="14" t="str">
        <v/>
      </c>
      <c r="O33857" s="14" t="str">
        <v/>
      </c>
      <c r="P33857" s="14" t="str">
        <f ca="1"/>
        <v>Low Cap</v>
      </c>
    </row>
    <row r="33858" spans="11:16">
      <c r="K33858" s="14" t="str">
        <v/>
      </c>
      <c r="L33858" s="14" t="str">
        <v/>
      </c>
      <c r="O33858" s="14" t="str">
        <v/>
      </c>
      <c r="P33858" s="14" t="str">
        <f ca="1"/>
        <v>Low Cap</v>
      </c>
    </row>
    <row r="33859" spans="11:16">
      <c r="K33859" s="14" t="str">
        <v/>
      </c>
      <c r="L33859" s="14" t="str">
        <v/>
      </c>
      <c r="O33859" s="14" t="str">
        <v/>
      </c>
      <c r="P33859" s="14" t="str">
        <f ca="1"/>
        <v>Low Cap</v>
      </c>
    </row>
    <row r="33860" spans="11:16">
      <c r="K33860" s="14" t="str">
        <v/>
      </c>
      <c r="L33860" s="14" t="str">
        <v/>
      </c>
      <c r="O33860" s="14" t="str">
        <v/>
      </c>
      <c r="P33860" s="14" t="str">
        <f ca="1"/>
        <v>Low Cap</v>
      </c>
    </row>
    <row r="33861" spans="11:16">
      <c r="K33861" s="14" t="str">
        <v/>
      </c>
      <c r="L33861" s="14" t="str">
        <v/>
      </c>
      <c r="O33861" s="14" t="str">
        <v/>
      </c>
      <c r="P33861" s="14" t="str">
        <f ca="1"/>
        <v>Low Cap</v>
      </c>
    </row>
    <row r="33862" spans="11:16">
      <c r="K33862" s="14" t="str">
        <v/>
      </c>
      <c r="L33862" s="14" t="str">
        <v/>
      </c>
      <c r="O33862" s="14" t="str">
        <v/>
      </c>
      <c r="P33862" s="14" t="str">
        <f ca="1"/>
        <v>Low Cap</v>
      </c>
    </row>
    <row r="33863" spans="11:16">
      <c r="K33863" s="14" t="str">
        <v/>
      </c>
      <c r="L33863" s="14" t="str">
        <v/>
      </c>
      <c r="O33863" s="14" t="str">
        <v/>
      </c>
      <c r="P33863" s="14" t="str">
        <f ca="1"/>
        <v>Low Cap</v>
      </c>
    </row>
    <row r="33864" spans="11:16">
      <c r="K33864" s="14" t="str">
        <v/>
      </c>
      <c r="L33864" s="14" t="str">
        <v/>
      </c>
      <c r="O33864" s="14" t="str">
        <v/>
      </c>
      <c r="P33864" s="14" t="str">
        <f ca="1"/>
        <v>Low Cap</v>
      </c>
    </row>
    <row r="33865" spans="11:16">
      <c r="K33865" s="14" t="str">
        <v/>
      </c>
      <c r="L33865" s="14" t="str">
        <v/>
      </c>
      <c r="O33865" s="14" t="str">
        <v/>
      </c>
      <c r="P33865" s="14" t="str">
        <f ca="1"/>
        <v>Low Cap</v>
      </c>
    </row>
    <row r="33866" spans="11:16">
      <c r="K33866" s="14" t="str">
        <v/>
      </c>
      <c r="L33866" s="14" t="str">
        <v/>
      </c>
      <c r="O33866" s="14" t="str">
        <v/>
      </c>
      <c r="P33866" s="14" t="str">
        <f ca="1"/>
        <v>Low Cap</v>
      </c>
    </row>
    <row r="33867" spans="11:16">
      <c r="K33867" s="14" t="str">
        <v/>
      </c>
      <c r="L33867" s="14" t="str">
        <v/>
      </c>
      <c r="O33867" s="14" t="str">
        <v/>
      </c>
      <c r="P33867" s="14" t="str">
        <f ca="1"/>
        <v>Low Cap</v>
      </c>
    </row>
    <row r="33868" spans="11:16">
      <c r="K33868" s="14" t="str">
        <v/>
      </c>
      <c r="L33868" s="14" t="str">
        <v/>
      </c>
      <c r="O33868" s="14" t="str">
        <v/>
      </c>
      <c r="P33868" s="14" t="str">
        <f ca="1"/>
        <v>Low Cap</v>
      </c>
    </row>
    <row r="33869" spans="11:16">
      <c r="K33869" s="14" t="str">
        <v/>
      </c>
      <c r="L33869" s="14" t="str">
        <v/>
      </c>
      <c r="O33869" s="14" t="str">
        <v/>
      </c>
      <c r="P33869" s="14" t="str">
        <f ca="1"/>
        <v>Low Cap</v>
      </c>
    </row>
    <row r="33870" spans="11:16">
      <c r="K33870" s="14" t="str">
        <v/>
      </c>
      <c r="L33870" s="14" t="str">
        <v/>
      </c>
      <c r="O33870" s="14" t="str">
        <v/>
      </c>
      <c r="P33870" s="14" t="str">
        <f ca="1"/>
        <v>Low Cap</v>
      </c>
    </row>
    <row r="33871" spans="11:16">
      <c r="K33871" s="14" t="str">
        <v/>
      </c>
      <c r="L33871" s="14" t="str">
        <v/>
      </c>
      <c r="O33871" s="14" t="str">
        <v/>
      </c>
      <c r="P33871" s="14" t="str">
        <f ca="1"/>
        <v>Low Cap</v>
      </c>
    </row>
    <row r="33872" spans="11:16">
      <c r="K33872" s="14" t="str">
        <v/>
      </c>
      <c r="L33872" s="14" t="str">
        <v/>
      </c>
      <c r="O33872" s="14" t="str">
        <v/>
      </c>
      <c r="P33872" s="14" t="str">
        <f ca="1"/>
        <v>Low Cap</v>
      </c>
    </row>
    <row r="33873" spans="11:16">
      <c r="K33873" s="14" t="str">
        <v/>
      </c>
      <c r="L33873" s="14" t="str">
        <v/>
      </c>
      <c r="O33873" s="14" t="str">
        <v/>
      </c>
      <c r="P33873" s="14" t="str">
        <f ca="1"/>
        <v>Low Cap</v>
      </c>
    </row>
    <row r="33874" spans="11:16">
      <c r="K33874" s="14" t="str">
        <v/>
      </c>
      <c r="L33874" s="14" t="str">
        <v/>
      </c>
      <c r="O33874" s="14" t="str">
        <v/>
      </c>
      <c r="P33874" s="14" t="str">
        <f ca="1"/>
        <v>Low Cap</v>
      </c>
    </row>
    <row r="33875" spans="11:16">
      <c r="K33875" s="14" t="str">
        <v/>
      </c>
      <c r="L33875" s="14" t="str">
        <v/>
      </c>
      <c r="O33875" s="14" t="str">
        <v/>
      </c>
      <c r="P33875" s="14" t="str">
        <f ca="1"/>
        <v>Low Cap</v>
      </c>
    </row>
    <row r="33876" spans="11:16">
      <c r="K33876" s="14" t="str">
        <v/>
      </c>
      <c r="L33876" s="14" t="str">
        <v/>
      </c>
      <c r="O33876" s="14" t="str">
        <v/>
      </c>
      <c r="P33876" s="14" t="str">
        <f ca="1"/>
        <v>Low Cap</v>
      </c>
    </row>
    <row r="33877" spans="11:16">
      <c r="K33877" s="14" t="str">
        <v/>
      </c>
      <c r="L33877" s="14" t="str">
        <v/>
      </c>
      <c r="O33877" s="14" t="str">
        <v/>
      </c>
      <c r="P33877" s="14" t="str">
        <f ca="1"/>
        <v>Low Cap</v>
      </c>
    </row>
    <row r="33878" spans="11:16">
      <c r="K33878" s="14" t="str">
        <v/>
      </c>
      <c r="L33878" s="14" t="str">
        <v/>
      </c>
      <c r="O33878" s="14" t="str">
        <v/>
      </c>
      <c r="P33878" s="14" t="str">
        <f ca="1"/>
        <v>Low Cap</v>
      </c>
    </row>
    <row r="33879" spans="11:16">
      <c r="K33879" s="14" t="str">
        <v/>
      </c>
      <c r="L33879" s="14" t="str">
        <v/>
      </c>
      <c r="O33879" s="14" t="str">
        <v/>
      </c>
      <c r="P33879" s="14" t="str">
        <f ca="1"/>
        <v>Low Cap</v>
      </c>
    </row>
    <row r="33880" spans="11:16">
      <c r="K33880" s="14" t="str">
        <v/>
      </c>
      <c r="L33880" s="14" t="str">
        <v/>
      </c>
      <c r="O33880" s="14" t="str">
        <v/>
      </c>
      <c r="P33880" s="14" t="str">
        <f ca="1"/>
        <v>Low Cap</v>
      </c>
    </row>
    <row r="33881" spans="11:16">
      <c r="K33881" s="14" t="str">
        <v/>
      </c>
      <c r="L33881" s="14" t="str">
        <v/>
      </c>
      <c r="O33881" s="14" t="str">
        <v/>
      </c>
      <c r="P33881" s="14" t="str">
        <f ca="1"/>
        <v>Low Cap</v>
      </c>
    </row>
    <row r="33882" spans="11:16">
      <c r="K33882" s="14" t="str">
        <v/>
      </c>
      <c r="L33882" s="14" t="str">
        <v/>
      </c>
      <c r="O33882" s="14" t="str">
        <v/>
      </c>
      <c r="P33882" s="14" t="str">
        <f ca="1"/>
        <v>Low Cap</v>
      </c>
    </row>
    <row r="33883" spans="11:16">
      <c r="K33883" s="14" t="str">
        <v/>
      </c>
      <c r="L33883" s="14" t="str">
        <v/>
      </c>
      <c r="O33883" s="14" t="str">
        <v/>
      </c>
      <c r="P33883" s="14" t="str">
        <f ca="1"/>
        <v>Low Cap</v>
      </c>
    </row>
    <row r="33884" spans="11:16">
      <c r="K33884" s="14" t="str">
        <v/>
      </c>
      <c r="L33884" s="14" t="str">
        <v/>
      </c>
      <c r="O33884" s="14" t="str">
        <v/>
      </c>
      <c r="P33884" s="14" t="str">
        <f ca="1"/>
        <v>Low Cap</v>
      </c>
    </row>
    <row r="33885" spans="11:16">
      <c r="K33885" s="14" t="str">
        <v/>
      </c>
      <c r="L33885" s="14" t="str">
        <v/>
      </c>
      <c r="O33885" s="14" t="str">
        <v/>
      </c>
      <c r="P33885" s="14" t="str">
        <f ca="1"/>
        <v>Low Cap</v>
      </c>
    </row>
    <row r="33886" spans="11:16">
      <c r="K33886" s="14" t="str">
        <v/>
      </c>
      <c r="L33886" s="14" t="str">
        <v/>
      </c>
      <c r="O33886" s="14" t="str">
        <v/>
      </c>
      <c r="P33886" s="14" t="str">
        <f ca="1"/>
        <v>Low Cap</v>
      </c>
    </row>
    <row r="33887" spans="11:16">
      <c r="K33887" s="14" t="str">
        <v/>
      </c>
      <c r="L33887" s="14" t="str">
        <v/>
      </c>
      <c r="O33887" s="14" t="str">
        <v/>
      </c>
      <c r="P33887" s="14" t="str">
        <f ca="1"/>
        <v>Low Cap</v>
      </c>
    </row>
    <row r="33888" spans="11:16">
      <c r="K33888" s="14" t="str">
        <v/>
      </c>
      <c r="L33888" s="14" t="str">
        <v/>
      </c>
      <c r="O33888" s="14" t="str">
        <v/>
      </c>
      <c r="P33888" s="14" t="str">
        <f ca="1"/>
        <v>Low Cap</v>
      </c>
    </row>
    <row r="33889" spans="11:16">
      <c r="K33889" s="14" t="str">
        <v/>
      </c>
      <c r="L33889" s="14" t="str">
        <v/>
      </c>
      <c r="O33889" s="14" t="str">
        <v/>
      </c>
      <c r="P33889" s="14" t="str">
        <f ca="1"/>
        <v>Low Cap</v>
      </c>
    </row>
    <row r="33890" spans="11:16">
      <c r="K33890" s="14" t="str">
        <v/>
      </c>
      <c r="L33890" s="14" t="str">
        <v/>
      </c>
      <c r="O33890" s="14" t="str">
        <v/>
      </c>
      <c r="P33890" s="14" t="str">
        <f ca="1"/>
        <v>Low Cap</v>
      </c>
    </row>
    <row r="33891" spans="11:16">
      <c r="K33891" s="14" t="str">
        <v/>
      </c>
      <c r="L33891" s="14" t="str">
        <v/>
      </c>
      <c r="O33891" s="14" t="str">
        <v/>
      </c>
      <c r="P33891" s="14" t="str">
        <f ca="1"/>
        <v>Low Cap</v>
      </c>
    </row>
    <row r="33892" spans="11:16">
      <c r="K33892" s="14" t="str">
        <v/>
      </c>
      <c r="L33892" s="14" t="str">
        <v/>
      </c>
      <c r="O33892" s="14" t="str">
        <v/>
      </c>
      <c r="P33892" s="14" t="str">
        <f ca="1"/>
        <v>Low Cap</v>
      </c>
    </row>
    <row r="33893" spans="11:16">
      <c r="K33893" s="14" t="str">
        <v/>
      </c>
      <c r="L33893" s="14" t="str">
        <v/>
      </c>
      <c r="O33893" s="14" t="str">
        <v/>
      </c>
      <c r="P33893" s="14" t="str">
        <f ca="1"/>
        <v>Low Cap</v>
      </c>
    </row>
    <row r="33894" spans="11:16">
      <c r="K33894" s="14" t="str">
        <v/>
      </c>
      <c r="L33894" s="14" t="str">
        <v/>
      </c>
      <c r="O33894" s="14" t="str">
        <v/>
      </c>
      <c r="P33894" s="14" t="str">
        <f ca="1"/>
        <v>Low Cap</v>
      </c>
    </row>
    <row r="33895" spans="11:16">
      <c r="K33895" s="14" t="str">
        <v/>
      </c>
      <c r="L33895" s="14" t="str">
        <v/>
      </c>
      <c r="O33895" s="14" t="str">
        <v/>
      </c>
      <c r="P33895" s="14" t="str">
        <f ca="1"/>
        <v>Low Cap</v>
      </c>
    </row>
    <row r="33896" spans="11:16">
      <c r="K33896" s="14" t="str">
        <v/>
      </c>
      <c r="L33896" s="14" t="str">
        <v/>
      </c>
      <c r="O33896" s="14" t="str">
        <v/>
      </c>
      <c r="P33896" s="14" t="str">
        <f ca="1"/>
        <v>Low Cap</v>
      </c>
    </row>
    <row r="33897" spans="11:16">
      <c r="K33897" s="14" t="str">
        <v/>
      </c>
      <c r="L33897" s="14" t="str">
        <v/>
      </c>
      <c r="O33897" s="14" t="str">
        <v/>
      </c>
      <c r="P33897" s="14" t="str">
        <f ca="1"/>
        <v>Low Cap</v>
      </c>
    </row>
    <row r="33898" spans="11:16">
      <c r="K33898" s="14" t="str">
        <v/>
      </c>
      <c r="L33898" s="14" t="str">
        <v/>
      </c>
      <c r="O33898" s="14" t="str">
        <v/>
      </c>
      <c r="P33898" s="14" t="str">
        <f ca="1"/>
        <v>Low Cap</v>
      </c>
    </row>
    <row r="33899" spans="11:16">
      <c r="K33899" s="14" t="str">
        <v/>
      </c>
      <c r="L33899" s="14" t="str">
        <v/>
      </c>
      <c r="O33899" s="14" t="str">
        <v/>
      </c>
      <c r="P33899" s="14" t="str">
        <f ca="1"/>
        <v>Low Cap</v>
      </c>
    </row>
    <row r="33900" spans="11:16">
      <c r="K33900" s="14" t="str">
        <v/>
      </c>
      <c r="L33900" s="14" t="str">
        <v/>
      </c>
      <c r="O33900" s="14" t="str">
        <v/>
      </c>
      <c r="P33900" s="14" t="str">
        <f ca="1"/>
        <v>Low Cap</v>
      </c>
    </row>
    <row r="33901" spans="11:16">
      <c r="K33901" s="14" t="str">
        <v/>
      </c>
      <c r="L33901" s="14" t="str">
        <v/>
      </c>
      <c r="O33901" s="14" t="str">
        <v/>
      </c>
      <c r="P33901" s="14" t="str">
        <f ca="1"/>
        <v>Low Cap</v>
      </c>
    </row>
    <row r="33902" spans="11:16">
      <c r="K33902" s="14" t="str">
        <v/>
      </c>
      <c r="L33902" s="14" t="str">
        <v/>
      </c>
      <c r="O33902" s="14" t="str">
        <v/>
      </c>
      <c r="P33902" s="14" t="str">
        <f ca="1"/>
        <v>Low Cap</v>
      </c>
    </row>
    <row r="33903" spans="11:16">
      <c r="K33903" s="14" t="str">
        <v/>
      </c>
      <c r="L33903" s="14" t="str">
        <v/>
      </c>
      <c r="O33903" s="14" t="str">
        <v/>
      </c>
      <c r="P33903" s="14" t="str">
        <f ca="1"/>
        <v>Low Cap</v>
      </c>
    </row>
    <row r="33904" spans="11:16">
      <c r="K33904" s="14" t="str">
        <v/>
      </c>
      <c r="L33904" s="14" t="str">
        <v/>
      </c>
      <c r="O33904" s="14" t="str">
        <v/>
      </c>
      <c r="P33904" s="14" t="str">
        <f ca="1"/>
        <v>Low Cap</v>
      </c>
    </row>
    <row r="33905" spans="11:16">
      <c r="K33905" s="14" t="str">
        <v/>
      </c>
      <c r="L33905" s="14" t="str">
        <v/>
      </c>
      <c r="O33905" s="14" t="str">
        <v/>
      </c>
      <c r="P33905" s="14" t="str">
        <f ca="1"/>
        <v>Low Cap</v>
      </c>
    </row>
    <row r="33906" spans="11:16">
      <c r="K33906" s="14" t="str">
        <v/>
      </c>
      <c r="L33906" s="14" t="str">
        <v/>
      </c>
      <c r="O33906" s="14" t="str">
        <v/>
      </c>
      <c r="P33906" s="14" t="str">
        <f ca="1"/>
        <v>Low Cap</v>
      </c>
    </row>
    <row r="33907" spans="11:16">
      <c r="K33907" s="14" t="str">
        <v/>
      </c>
      <c r="L33907" s="14" t="str">
        <v/>
      </c>
      <c r="O33907" s="14" t="str">
        <v/>
      </c>
      <c r="P33907" s="14" t="str">
        <f ca="1"/>
        <v>Low Cap</v>
      </c>
    </row>
    <row r="33908" spans="11:16">
      <c r="K33908" s="14" t="str">
        <v/>
      </c>
      <c r="L33908" s="14" t="str">
        <v/>
      </c>
      <c r="O33908" s="14" t="str">
        <v/>
      </c>
      <c r="P33908" s="14" t="str">
        <f ca="1"/>
        <v>Low Cap</v>
      </c>
    </row>
    <row r="33909" spans="11:16">
      <c r="K33909" s="14" t="str">
        <v/>
      </c>
      <c r="L33909" s="14" t="str">
        <v/>
      </c>
      <c r="O33909" s="14" t="str">
        <v/>
      </c>
      <c r="P33909" s="14" t="str">
        <f ca="1"/>
        <v>Low Cap</v>
      </c>
    </row>
    <row r="33910" spans="11:16">
      <c r="K33910" s="14" t="str">
        <v/>
      </c>
      <c r="L33910" s="14" t="str">
        <v/>
      </c>
      <c r="O33910" s="14" t="str">
        <v/>
      </c>
      <c r="P33910" s="14" t="str">
        <f ca="1"/>
        <v>Low Cap</v>
      </c>
    </row>
    <row r="33911" spans="11:16">
      <c r="K33911" s="14" t="str">
        <v/>
      </c>
      <c r="L33911" s="14" t="str">
        <v/>
      </c>
      <c r="O33911" s="14" t="str">
        <v/>
      </c>
      <c r="P33911" s="14" t="str">
        <f ca="1"/>
        <v>Low Cap</v>
      </c>
    </row>
    <row r="33912" spans="11:16">
      <c r="K33912" s="14" t="str">
        <v/>
      </c>
      <c r="L33912" s="14" t="str">
        <v/>
      </c>
      <c r="O33912" s="14" t="str">
        <v/>
      </c>
      <c r="P33912" s="14" t="str">
        <f ca="1"/>
        <v>Low Cap</v>
      </c>
    </row>
    <row r="33913" spans="11:16">
      <c r="K33913" s="14" t="str">
        <v/>
      </c>
      <c r="L33913" s="14" t="str">
        <v/>
      </c>
      <c r="O33913" s="14" t="str">
        <v/>
      </c>
      <c r="P33913" s="14" t="str">
        <f ca="1"/>
        <v>Low Cap</v>
      </c>
    </row>
    <row r="33914" spans="11:16">
      <c r="K33914" s="14" t="str">
        <v/>
      </c>
      <c r="L33914" s="14" t="str">
        <v/>
      </c>
      <c r="O33914" s="14" t="str">
        <v/>
      </c>
      <c r="P33914" s="14" t="str">
        <f ca="1"/>
        <v>Low Cap</v>
      </c>
    </row>
    <row r="33915" spans="11:16">
      <c r="K33915" s="14" t="str">
        <v/>
      </c>
      <c r="L33915" s="14" t="str">
        <v/>
      </c>
      <c r="O33915" s="14" t="str">
        <v/>
      </c>
      <c r="P33915" s="14" t="str">
        <f ca="1"/>
        <v>Low Cap</v>
      </c>
    </row>
    <row r="33916" spans="11:16">
      <c r="K33916" s="14" t="str">
        <v/>
      </c>
      <c r="L33916" s="14" t="str">
        <v/>
      </c>
      <c r="O33916" s="14" t="str">
        <v/>
      </c>
      <c r="P33916" s="14" t="str">
        <f ca="1"/>
        <v>Low Cap</v>
      </c>
    </row>
    <row r="33917" spans="11:16">
      <c r="K33917" s="14" t="str">
        <v/>
      </c>
      <c r="L33917" s="14" t="str">
        <v/>
      </c>
      <c r="O33917" s="14" t="str">
        <v/>
      </c>
      <c r="P33917" s="14" t="str">
        <f ca="1"/>
        <v>Low Cap</v>
      </c>
    </row>
    <row r="33918" spans="11:16">
      <c r="K33918" s="14" t="str">
        <v/>
      </c>
      <c r="L33918" s="14" t="str">
        <v/>
      </c>
      <c r="O33918" s="14" t="str">
        <v/>
      </c>
      <c r="P33918" s="14" t="str">
        <f ca="1"/>
        <v>Low Cap</v>
      </c>
    </row>
    <row r="33919" spans="11:16">
      <c r="K33919" s="14" t="str">
        <v/>
      </c>
      <c r="L33919" s="14" t="str">
        <v/>
      </c>
      <c r="O33919" s="14" t="str">
        <v/>
      </c>
      <c r="P33919" s="14" t="str">
        <f ca="1"/>
        <v>Low Cap</v>
      </c>
    </row>
    <row r="33920" spans="11:16">
      <c r="K33920" s="14" t="str">
        <v/>
      </c>
      <c r="L33920" s="14" t="str">
        <v/>
      </c>
      <c r="O33920" s="14" t="str">
        <v/>
      </c>
      <c r="P33920" s="14" t="str">
        <f ca="1"/>
        <v>Low Cap</v>
      </c>
    </row>
    <row r="33921" spans="11:16">
      <c r="K33921" s="14" t="str">
        <v/>
      </c>
      <c r="L33921" s="14" t="str">
        <v/>
      </c>
      <c r="O33921" s="14" t="str">
        <v/>
      </c>
      <c r="P33921" s="14" t="str">
        <f ca="1"/>
        <v>Low Cap</v>
      </c>
    </row>
    <row r="33922" spans="11:16">
      <c r="K33922" s="14" t="str">
        <v/>
      </c>
      <c r="L33922" s="14" t="str">
        <v/>
      </c>
      <c r="O33922" s="14" t="str">
        <v/>
      </c>
      <c r="P33922" s="14" t="str">
        <f ca="1"/>
        <v>Low Cap</v>
      </c>
    </row>
    <row r="33923" spans="11:16">
      <c r="K33923" s="14" t="str">
        <v/>
      </c>
      <c r="L33923" s="14" t="str">
        <v/>
      </c>
      <c r="O33923" s="14" t="str">
        <v/>
      </c>
      <c r="P33923" s="14" t="str">
        <f ca="1"/>
        <v>Low Cap</v>
      </c>
    </row>
    <row r="33924" spans="11:16">
      <c r="K33924" s="14" t="str">
        <v/>
      </c>
      <c r="L33924" s="14" t="str">
        <v/>
      </c>
      <c r="O33924" s="14" t="str">
        <v/>
      </c>
      <c r="P33924" s="14" t="str">
        <f ca="1"/>
        <v>Low Cap</v>
      </c>
    </row>
    <row r="33925" spans="11:16">
      <c r="K33925" s="14" t="str">
        <v/>
      </c>
      <c r="L33925" s="14" t="str">
        <v/>
      </c>
      <c r="O33925" s="14" t="str">
        <v/>
      </c>
      <c r="P33925" s="14" t="str">
        <f ca="1"/>
        <v>Low Cap</v>
      </c>
    </row>
    <row r="33926" spans="11:16">
      <c r="K33926" s="14" t="str">
        <v/>
      </c>
      <c r="L33926" s="14" t="str">
        <v/>
      </c>
      <c r="O33926" s="14" t="str">
        <v/>
      </c>
      <c r="P33926" s="14" t="str">
        <f ca="1"/>
        <v>Low Cap</v>
      </c>
    </row>
    <row r="33927" spans="11:16">
      <c r="K33927" s="14" t="str">
        <v/>
      </c>
      <c r="L33927" s="14" t="str">
        <v/>
      </c>
      <c r="O33927" s="14" t="str">
        <v/>
      </c>
      <c r="P33927" s="14" t="str">
        <f ca="1"/>
        <v>Low Cap</v>
      </c>
    </row>
    <row r="33928" spans="11:16">
      <c r="K33928" s="14" t="str">
        <v/>
      </c>
      <c r="L33928" s="14" t="str">
        <v/>
      </c>
      <c r="O33928" s="14" t="str">
        <v/>
      </c>
      <c r="P33928" s="14" t="str">
        <f ca="1"/>
        <v>Low Cap</v>
      </c>
    </row>
    <row r="33929" spans="11:16">
      <c r="K33929" s="14" t="str">
        <v/>
      </c>
      <c r="L33929" s="14" t="str">
        <v/>
      </c>
      <c r="O33929" s="14" t="str">
        <v/>
      </c>
      <c r="P33929" s="14" t="str">
        <f ca="1"/>
        <v>Low Cap</v>
      </c>
    </row>
    <row r="33930" spans="11:16">
      <c r="K33930" s="14" t="str">
        <v/>
      </c>
      <c r="L33930" s="14" t="str">
        <v/>
      </c>
      <c r="O33930" s="14" t="str">
        <v/>
      </c>
      <c r="P33930" s="14" t="str">
        <f ca="1"/>
        <v>Low Cap</v>
      </c>
    </row>
    <row r="33931" spans="11:16">
      <c r="K33931" s="14" t="str">
        <v/>
      </c>
      <c r="L33931" s="14" t="str">
        <v/>
      </c>
      <c r="O33931" s="14" t="str">
        <v/>
      </c>
      <c r="P33931" s="14" t="str">
        <f ca="1"/>
        <v>Low Cap</v>
      </c>
    </row>
    <row r="33932" spans="11:16">
      <c r="K33932" s="14" t="str">
        <v/>
      </c>
      <c r="L33932" s="14" t="str">
        <v/>
      </c>
      <c r="O33932" s="14" t="str">
        <v/>
      </c>
      <c r="P33932" s="14" t="str">
        <f ca="1"/>
        <v>Low Cap</v>
      </c>
    </row>
    <row r="33933" spans="11:16">
      <c r="K33933" s="14" t="str">
        <v/>
      </c>
      <c r="L33933" s="14" t="str">
        <v/>
      </c>
      <c r="O33933" s="14" t="str">
        <v/>
      </c>
      <c r="P33933" s="14" t="str">
        <f ca="1"/>
        <v>Low Cap</v>
      </c>
    </row>
    <row r="33934" spans="11:16">
      <c r="K33934" s="14" t="str">
        <v/>
      </c>
      <c r="L33934" s="14" t="str">
        <v/>
      </c>
      <c r="O33934" s="14" t="str">
        <v/>
      </c>
      <c r="P33934" s="14" t="str">
        <f ca="1"/>
        <v>Low Cap</v>
      </c>
    </row>
    <row r="33935" spans="11:16">
      <c r="K33935" s="14" t="str">
        <v/>
      </c>
      <c r="L33935" s="14" t="str">
        <v/>
      </c>
      <c r="O33935" s="14" t="str">
        <v/>
      </c>
      <c r="P33935" s="14" t="str">
        <f ca="1"/>
        <v>Low Cap</v>
      </c>
    </row>
    <row r="33936" spans="11:16">
      <c r="K33936" s="14" t="str">
        <v/>
      </c>
      <c r="L33936" s="14" t="str">
        <v/>
      </c>
      <c r="O33936" s="14" t="str">
        <v/>
      </c>
      <c r="P33936" s="14" t="str">
        <f ca="1"/>
        <v>Low Cap</v>
      </c>
    </row>
    <row r="33937" spans="11:16">
      <c r="K33937" s="14" t="str">
        <v/>
      </c>
      <c r="L33937" s="14" t="str">
        <v/>
      </c>
      <c r="O33937" s="14" t="str">
        <v/>
      </c>
      <c r="P33937" s="14" t="str">
        <f ca="1"/>
        <v>Low Cap</v>
      </c>
    </row>
    <row r="33938" spans="11:16">
      <c r="K33938" s="14" t="str">
        <v/>
      </c>
      <c r="L33938" s="14" t="str">
        <v/>
      </c>
      <c r="O33938" s="14" t="str">
        <v/>
      </c>
      <c r="P33938" s="14" t="str">
        <f ca="1"/>
        <v>Low Cap</v>
      </c>
    </row>
    <row r="33939" spans="11:16">
      <c r="K33939" s="14" t="str">
        <v/>
      </c>
      <c r="L33939" s="14" t="str">
        <v/>
      </c>
      <c r="O33939" s="14" t="str">
        <v/>
      </c>
      <c r="P33939" s="14" t="str">
        <f ca="1"/>
        <v>Low Cap</v>
      </c>
    </row>
    <row r="33940" spans="11:16">
      <c r="K33940" s="14" t="str">
        <v/>
      </c>
      <c r="L33940" s="14" t="str">
        <v/>
      </c>
      <c r="O33940" s="14" t="str">
        <v/>
      </c>
      <c r="P33940" s="14" t="str">
        <f ca="1"/>
        <v>Low Cap</v>
      </c>
    </row>
    <row r="33941" spans="11:16">
      <c r="K33941" s="14" t="str">
        <v/>
      </c>
      <c r="L33941" s="14" t="str">
        <v/>
      </c>
      <c r="O33941" s="14" t="str">
        <v/>
      </c>
      <c r="P33941" s="14" t="str">
        <f ca="1"/>
        <v>Low Cap</v>
      </c>
    </row>
    <row r="33942" spans="11:16">
      <c r="K33942" s="14" t="str">
        <v/>
      </c>
      <c r="L33942" s="14" t="str">
        <v/>
      </c>
      <c r="O33942" s="14" t="str">
        <v/>
      </c>
      <c r="P33942" s="14" t="str">
        <f ca="1"/>
        <v>Low Cap</v>
      </c>
    </row>
    <row r="33943" spans="11:16">
      <c r="K33943" s="14" t="str">
        <v/>
      </c>
      <c r="L33943" s="14" t="str">
        <v/>
      </c>
      <c r="O33943" s="14" t="str">
        <v/>
      </c>
      <c r="P33943" s="14" t="str">
        <f ca="1"/>
        <v>Low Cap</v>
      </c>
    </row>
    <row r="33944" spans="11:16">
      <c r="K33944" s="14" t="str">
        <v/>
      </c>
      <c r="L33944" s="14" t="str">
        <v/>
      </c>
      <c r="O33944" s="14" t="str">
        <v/>
      </c>
      <c r="P33944" s="14" t="str">
        <f ca="1"/>
        <v>Low Cap</v>
      </c>
    </row>
    <row r="33945" spans="11:16">
      <c r="K33945" s="14" t="str">
        <v/>
      </c>
      <c r="L33945" s="14" t="str">
        <v/>
      </c>
      <c r="O33945" s="14" t="str">
        <v/>
      </c>
      <c r="P33945" s="14" t="str">
        <f ca="1"/>
        <v>Low Cap</v>
      </c>
    </row>
    <row r="33946" spans="11:16">
      <c r="K33946" s="14" t="str">
        <v/>
      </c>
      <c r="L33946" s="14" t="str">
        <v/>
      </c>
      <c r="O33946" s="14" t="str">
        <v/>
      </c>
      <c r="P33946" s="14" t="str">
        <f ca="1"/>
        <v>Low Cap</v>
      </c>
    </row>
    <row r="33947" spans="11:16">
      <c r="K33947" s="14" t="str">
        <v/>
      </c>
      <c r="L33947" s="14" t="str">
        <v/>
      </c>
      <c r="O33947" s="14" t="str">
        <v/>
      </c>
      <c r="P33947" s="14" t="str">
        <f ca="1"/>
        <v>Low Cap</v>
      </c>
    </row>
    <row r="33948" spans="11:16">
      <c r="K33948" s="14" t="str">
        <v/>
      </c>
      <c r="L33948" s="14" t="str">
        <v/>
      </c>
      <c r="O33948" s="14" t="str">
        <v/>
      </c>
      <c r="P33948" s="14" t="str">
        <f ca="1"/>
        <v>Low Cap</v>
      </c>
    </row>
    <row r="33949" spans="11:16">
      <c r="K33949" s="14" t="str">
        <v/>
      </c>
      <c r="L33949" s="14" t="str">
        <v/>
      </c>
      <c r="O33949" s="14" t="str">
        <v/>
      </c>
      <c r="P33949" s="14" t="str">
        <f ca="1"/>
        <v>Low Cap</v>
      </c>
    </row>
    <row r="33950" spans="11:16">
      <c r="K33950" s="14" t="str">
        <v/>
      </c>
      <c r="L33950" s="14" t="str">
        <v/>
      </c>
      <c r="O33950" s="14" t="str">
        <v/>
      </c>
      <c r="P33950" s="14" t="str">
        <f ca="1"/>
        <v>Low Cap</v>
      </c>
    </row>
    <row r="33951" spans="11:16">
      <c r="K33951" s="14" t="str">
        <v/>
      </c>
      <c r="L33951" s="14" t="str">
        <v/>
      </c>
      <c r="O33951" s="14" t="str">
        <v/>
      </c>
      <c r="P33951" s="14" t="str">
        <f ca="1"/>
        <v>Low Cap</v>
      </c>
    </row>
    <row r="33952" spans="11:16">
      <c r="K33952" s="14" t="str">
        <v/>
      </c>
      <c r="L33952" s="14" t="str">
        <v/>
      </c>
      <c r="O33952" s="14" t="str">
        <v/>
      </c>
      <c r="P33952" s="14" t="str">
        <f ca="1"/>
        <v>Low Cap</v>
      </c>
    </row>
    <row r="33953" spans="11:16">
      <c r="K33953" s="14" t="str">
        <v/>
      </c>
      <c r="L33953" s="14" t="str">
        <v/>
      </c>
      <c r="O33953" s="14" t="str">
        <v/>
      </c>
      <c r="P33953" s="14" t="str">
        <f ca="1"/>
        <v>Low Cap</v>
      </c>
    </row>
    <row r="33954" spans="11:16">
      <c r="K33954" s="14" t="str">
        <v/>
      </c>
      <c r="L33954" s="14" t="str">
        <v/>
      </c>
      <c r="O33954" s="14" t="str">
        <v/>
      </c>
      <c r="P33954" s="14" t="str">
        <f ca="1"/>
        <v>Low Cap</v>
      </c>
    </row>
    <row r="33955" spans="11:16">
      <c r="K33955" s="14" t="str">
        <v/>
      </c>
      <c r="L33955" s="14" t="str">
        <v/>
      </c>
      <c r="O33955" s="14" t="str">
        <v/>
      </c>
      <c r="P33955" s="14" t="str">
        <f ca="1"/>
        <v>Low Cap</v>
      </c>
    </row>
    <row r="33956" spans="11:16">
      <c r="K33956" s="14" t="str">
        <v/>
      </c>
      <c r="L33956" s="14" t="str">
        <v/>
      </c>
      <c r="O33956" s="14" t="str">
        <v/>
      </c>
      <c r="P33956" s="14" t="str">
        <f ca="1"/>
        <v>Low Cap</v>
      </c>
    </row>
    <row r="33957" spans="11:16">
      <c r="K33957" s="14" t="str">
        <v/>
      </c>
      <c r="L33957" s="14" t="str">
        <v/>
      </c>
      <c r="O33957" s="14" t="str">
        <v/>
      </c>
      <c r="P33957" s="14" t="str">
        <f ca="1"/>
        <v>Low Cap</v>
      </c>
    </row>
    <row r="33958" spans="11:16">
      <c r="K33958" s="14" t="str">
        <v/>
      </c>
      <c r="L33958" s="14" t="str">
        <v/>
      </c>
      <c r="O33958" s="14" t="str">
        <v/>
      </c>
      <c r="P33958" s="14" t="str">
        <f ca="1"/>
        <v>Low Cap</v>
      </c>
    </row>
    <row r="33959" spans="11:16">
      <c r="K33959" s="14" t="str">
        <v/>
      </c>
      <c r="L33959" s="14" t="str">
        <v/>
      </c>
      <c r="O33959" s="14" t="str">
        <v/>
      </c>
      <c r="P33959" s="14" t="str">
        <f ca="1"/>
        <v>Low Cap</v>
      </c>
    </row>
    <row r="33960" spans="11:16">
      <c r="K33960" s="14" t="str">
        <v/>
      </c>
      <c r="L33960" s="14" t="str">
        <v/>
      </c>
      <c r="O33960" s="14" t="str">
        <v/>
      </c>
      <c r="P33960" s="14" t="str">
        <f ca="1"/>
        <v>Low Cap</v>
      </c>
    </row>
    <row r="33961" spans="11:16">
      <c r="K33961" s="14" t="str">
        <v/>
      </c>
      <c r="L33961" s="14" t="str">
        <v/>
      </c>
      <c r="O33961" s="14" t="str">
        <v/>
      </c>
      <c r="P33961" s="14" t="str">
        <f ca="1"/>
        <v>Low Cap</v>
      </c>
    </row>
    <row r="33962" spans="11:16">
      <c r="K33962" s="14" t="str">
        <v/>
      </c>
      <c r="L33962" s="14" t="str">
        <v/>
      </c>
      <c r="O33962" s="14" t="str">
        <v/>
      </c>
      <c r="P33962" s="14" t="str">
        <f ca="1"/>
        <v>Low Cap</v>
      </c>
    </row>
    <row r="33963" spans="11:16">
      <c r="K33963" s="14" t="str">
        <v/>
      </c>
      <c r="L33963" s="14" t="str">
        <v/>
      </c>
      <c r="O33963" s="14" t="str">
        <v/>
      </c>
      <c r="P33963" s="14" t="str">
        <f ca="1"/>
        <v>Low Cap</v>
      </c>
    </row>
    <row r="33964" spans="11:16">
      <c r="K33964" s="14" t="str">
        <v/>
      </c>
      <c r="L33964" s="14" t="str">
        <v/>
      </c>
      <c r="O33964" s="14" t="str">
        <v/>
      </c>
      <c r="P33964" s="14" t="str">
        <f ca="1"/>
        <v>Low Cap</v>
      </c>
    </row>
    <row r="33965" spans="11:16">
      <c r="K33965" s="14" t="str">
        <v/>
      </c>
      <c r="L33965" s="14" t="str">
        <v/>
      </c>
      <c r="O33965" s="14" t="str">
        <v/>
      </c>
      <c r="P33965" s="14" t="str">
        <f ca="1"/>
        <v>Low Cap</v>
      </c>
    </row>
    <row r="33966" spans="11:16">
      <c r="K33966" s="14" t="str">
        <v/>
      </c>
      <c r="L33966" s="14" t="str">
        <v/>
      </c>
      <c r="O33966" s="14" t="str">
        <v/>
      </c>
      <c r="P33966" s="14" t="str">
        <f ca="1"/>
        <v>Low Cap</v>
      </c>
    </row>
    <row r="33967" spans="11:16">
      <c r="K33967" s="14" t="str">
        <v/>
      </c>
      <c r="L33967" s="14" t="str">
        <v/>
      </c>
      <c r="O33967" s="14" t="str">
        <v/>
      </c>
      <c r="P33967" s="14" t="str">
        <f ca="1"/>
        <v>Low Cap</v>
      </c>
    </row>
    <row r="33968" spans="11:16">
      <c r="K33968" s="14" t="str">
        <v/>
      </c>
      <c r="L33968" s="14" t="str">
        <v/>
      </c>
      <c r="O33968" s="14" t="str">
        <v/>
      </c>
      <c r="P33968" s="14" t="str">
        <f ca="1"/>
        <v>Low Cap</v>
      </c>
    </row>
    <row r="33969" spans="11:16">
      <c r="K33969" s="14" t="str">
        <v/>
      </c>
      <c r="L33969" s="14" t="str">
        <v/>
      </c>
      <c r="O33969" s="14" t="str">
        <v/>
      </c>
      <c r="P33969" s="14" t="str">
        <f ca="1"/>
        <v>Low Cap</v>
      </c>
    </row>
    <row r="33970" spans="11:16">
      <c r="K33970" s="14" t="str">
        <v/>
      </c>
      <c r="L33970" s="14" t="str">
        <v/>
      </c>
      <c r="O33970" s="14" t="str">
        <v/>
      </c>
      <c r="P33970" s="14" t="str">
        <f ca="1"/>
        <v>Low Cap</v>
      </c>
    </row>
    <row r="33971" spans="11:16">
      <c r="K33971" s="14" t="str">
        <v/>
      </c>
      <c r="L33971" s="14" t="str">
        <v/>
      </c>
      <c r="O33971" s="14" t="str">
        <v/>
      </c>
      <c r="P33971" s="14" t="str">
        <f ca="1"/>
        <v>Low Cap</v>
      </c>
    </row>
    <row r="33972" spans="11:16">
      <c r="K33972" s="14" t="str">
        <v/>
      </c>
      <c r="L33972" s="14" t="str">
        <v/>
      </c>
      <c r="O33972" s="14" t="str">
        <v/>
      </c>
      <c r="P33972" s="14" t="str">
        <f ca="1"/>
        <v>Low Cap</v>
      </c>
    </row>
    <row r="33973" spans="11:16">
      <c r="K33973" s="14" t="str">
        <v/>
      </c>
      <c r="L33973" s="14" t="str">
        <v/>
      </c>
      <c r="O33973" s="14" t="str">
        <v/>
      </c>
      <c r="P33973" s="14" t="str">
        <f ca="1"/>
        <v>Low Cap</v>
      </c>
    </row>
    <row r="33974" spans="11:16">
      <c r="K33974" s="14" t="str">
        <v/>
      </c>
      <c r="L33974" s="14" t="str">
        <v/>
      </c>
      <c r="O33974" s="14" t="str">
        <v/>
      </c>
      <c r="P33974" s="14" t="str">
        <f ca="1"/>
        <v>Low Cap</v>
      </c>
    </row>
    <row r="33975" spans="11:16">
      <c r="K33975" s="14" t="str">
        <v/>
      </c>
      <c r="L33975" s="14" t="str">
        <v/>
      </c>
      <c r="O33975" s="14" t="str">
        <v/>
      </c>
      <c r="P33975" s="14" t="str">
        <f ca="1"/>
        <v>Low Cap</v>
      </c>
    </row>
    <row r="33976" spans="11:16">
      <c r="K33976" s="14" t="str">
        <v/>
      </c>
      <c r="L33976" s="14" t="str">
        <v/>
      </c>
      <c r="O33976" s="14" t="str">
        <v/>
      </c>
      <c r="P33976" s="14" t="str">
        <f ca="1"/>
        <v>Low Cap</v>
      </c>
    </row>
    <row r="33977" spans="11:16">
      <c r="K33977" s="14" t="str">
        <v/>
      </c>
      <c r="L33977" s="14" t="str">
        <v/>
      </c>
      <c r="O33977" s="14" t="str">
        <v/>
      </c>
      <c r="P33977" s="14" t="str">
        <f ca="1"/>
        <v>Low Cap</v>
      </c>
    </row>
    <row r="33978" spans="11:16">
      <c r="K33978" s="14" t="str">
        <v/>
      </c>
      <c r="L33978" s="14" t="str">
        <v/>
      </c>
      <c r="O33978" s="14" t="str">
        <v/>
      </c>
      <c r="P33978" s="14" t="str">
        <f ca="1"/>
        <v>Low Cap</v>
      </c>
    </row>
    <row r="33979" spans="11:16">
      <c r="K33979" s="14" t="str">
        <v/>
      </c>
      <c r="L33979" s="14" t="str">
        <v/>
      </c>
      <c r="O33979" s="14" t="str">
        <v/>
      </c>
      <c r="P33979" s="14" t="str">
        <f ca="1"/>
        <v>Low Cap</v>
      </c>
    </row>
    <row r="33980" spans="11:16">
      <c r="K33980" s="14" t="str">
        <v/>
      </c>
      <c r="L33980" s="14" t="str">
        <v/>
      </c>
      <c r="O33980" s="14" t="str">
        <v/>
      </c>
      <c r="P33980" s="14" t="str">
        <f ca="1"/>
        <v>Low Cap</v>
      </c>
    </row>
    <row r="33981" spans="11:16">
      <c r="K33981" s="14" t="str">
        <v/>
      </c>
      <c r="L33981" s="14" t="str">
        <v/>
      </c>
      <c r="O33981" s="14" t="str">
        <v/>
      </c>
      <c r="P33981" s="14" t="str">
        <f ca="1"/>
        <v>Low Cap</v>
      </c>
    </row>
    <row r="33982" spans="11:16">
      <c r="K33982" s="14" t="str">
        <v/>
      </c>
      <c r="L33982" s="14" t="str">
        <v/>
      </c>
      <c r="O33982" s="14" t="str">
        <v/>
      </c>
      <c r="P33982" s="14" t="str">
        <f ca="1"/>
        <v>Low Cap</v>
      </c>
    </row>
    <row r="33983" spans="11:16">
      <c r="K33983" s="14" t="str">
        <v/>
      </c>
      <c r="L33983" s="14" t="str">
        <v/>
      </c>
      <c r="O33983" s="14" t="str">
        <v/>
      </c>
      <c r="P33983" s="14" t="str">
        <f ca="1"/>
        <v>Low Cap</v>
      </c>
    </row>
    <row r="33984" spans="11:16">
      <c r="K33984" s="14" t="str">
        <v/>
      </c>
      <c r="L33984" s="14" t="str">
        <v/>
      </c>
      <c r="O33984" s="14" t="str">
        <v/>
      </c>
      <c r="P33984" s="14" t="str">
        <f ca="1"/>
        <v>Low Cap</v>
      </c>
    </row>
    <row r="33985" spans="11:16">
      <c r="K33985" s="14" t="str">
        <v/>
      </c>
      <c r="L33985" s="14" t="str">
        <v/>
      </c>
      <c r="O33985" s="14" t="str">
        <v/>
      </c>
      <c r="P33985" s="14" t="str">
        <f ca="1"/>
        <v>Low Cap</v>
      </c>
    </row>
    <row r="33986" spans="11:16">
      <c r="K33986" s="14" t="str">
        <v/>
      </c>
      <c r="L33986" s="14" t="str">
        <v/>
      </c>
      <c r="O33986" s="14" t="str">
        <v/>
      </c>
      <c r="P33986" s="14" t="str">
        <f ca="1"/>
        <v>Low Cap</v>
      </c>
    </row>
    <row r="33987" spans="11:16">
      <c r="K33987" s="14" t="str">
        <v/>
      </c>
      <c r="L33987" s="14" t="str">
        <v/>
      </c>
      <c r="O33987" s="14" t="str">
        <v/>
      </c>
      <c r="P33987" s="14" t="str">
        <f ca="1"/>
        <v>Low Cap</v>
      </c>
    </row>
    <row r="33988" spans="11:16">
      <c r="K33988" s="14" t="str">
        <v/>
      </c>
      <c r="L33988" s="14" t="str">
        <v/>
      </c>
      <c r="O33988" s="14" t="str">
        <v/>
      </c>
      <c r="P33988" s="14" t="str">
        <f ca="1"/>
        <v>Low Cap</v>
      </c>
    </row>
    <row r="33989" spans="11:16">
      <c r="K33989" s="14" t="str">
        <v/>
      </c>
      <c r="L33989" s="14" t="str">
        <v/>
      </c>
      <c r="O33989" s="14" t="str">
        <v/>
      </c>
      <c r="P33989" s="14" t="str">
        <f ca="1"/>
        <v>Low Cap</v>
      </c>
    </row>
    <row r="33990" spans="11:16">
      <c r="K33990" s="14" t="str">
        <v/>
      </c>
      <c r="L33990" s="14" t="str">
        <v/>
      </c>
      <c r="O33990" s="14" t="str">
        <v/>
      </c>
      <c r="P33990" s="14" t="str">
        <f ca="1"/>
        <v>Low Cap</v>
      </c>
    </row>
    <row r="33991" spans="11:16">
      <c r="K33991" s="14" t="str">
        <v/>
      </c>
      <c r="L33991" s="14" t="str">
        <v/>
      </c>
      <c r="O33991" s="14" t="str">
        <v/>
      </c>
      <c r="P33991" s="14" t="str">
        <f ca="1"/>
        <v>Low Cap</v>
      </c>
    </row>
    <row r="33992" spans="11:16">
      <c r="K33992" s="14" t="str">
        <v/>
      </c>
      <c r="L33992" s="14" t="str">
        <v/>
      </c>
      <c r="O33992" s="14" t="str">
        <v/>
      </c>
      <c r="P33992" s="14" t="str">
        <f ca="1"/>
        <v>Low Cap</v>
      </c>
    </row>
    <row r="33993" spans="11:16">
      <c r="K33993" s="14" t="str">
        <v/>
      </c>
      <c r="L33993" s="14" t="str">
        <v/>
      </c>
      <c r="O33993" s="14" t="str">
        <v/>
      </c>
      <c r="P33993" s="14" t="str">
        <f ca="1"/>
        <v>Low Cap</v>
      </c>
    </row>
    <row r="33994" spans="11:16">
      <c r="K33994" s="14" t="str">
        <v/>
      </c>
      <c r="L33994" s="14" t="str">
        <v/>
      </c>
      <c r="O33994" s="14" t="str">
        <v/>
      </c>
      <c r="P33994" s="14" t="str">
        <f ca="1"/>
        <v>Low Cap</v>
      </c>
    </row>
    <row r="33995" spans="11:16">
      <c r="K33995" s="14" t="str">
        <v/>
      </c>
      <c r="L33995" s="14" t="str">
        <v/>
      </c>
      <c r="O33995" s="14" t="str">
        <v/>
      </c>
      <c r="P33995" s="14" t="str">
        <f ca="1"/>
        <v>Low Cap</v>
      </c>
    </row>
    <row r="33996" spans="11:16">
      <c r="K33996" s="14" t="str">
        <v/>
      </c>
      <c r="L33996" s="14" t="str">
        <v/>
      </c>
      <c r="O33996" s="14" t="str">
        <v/>
      </c>
      <c r="P33996" s="14" t="str">
        <f ca="1"/>
        <v>Low Cap</v>
      </c>
    </row>
    <row r="33997" spans="11:16">
      <c r="K33997" s="14" t="str">
        <v/>
      </c>
      <c r="L33997" s="14" t="str">
        <v/>
      </c>
      <c r="O33997" s="14" t="str">
        <v/>
      </c>
      <c r="P33997" s="14" t="str">
        <f ca="1"/>
        <v>Low Cap</v>
      </c>
    </row>
    <row r="33998" spans="11:16">
      <c r="K33998" s="14" t="str">
        <v/>
      </c>
      <c r="L33998" s="14" t="str">
        <v/>
      </c>
      <c r="O33998" s="14" t="str">
        <v/>
      </c>
      <c r="P33998" s="14" t="str">
        <f ca="1"/>
        <v>Low Cap</v>
      </c>
    </row>
    <row r="33999" spans="11:16">
      <c r="K33999" s="14" t="str">
        <v/>
      </c>
      <c r="L33999" s="14" t="str">
        <v/>
      </c>
      <c r="O33999" s="14" t="str">
        <v/>
      </c>
      <c r="P33999" s="14" t="str">
        <f ca="1"/>
        <v>Low Cap</v>
      </c>
    </row>
    <row r="34000" spans="11:16">
      <c r="K34000" s="14" t="str">
        <v/>
      </c>
      <c r="L34000" s="14" t="str">
        <v/>
      </c>
      <c r="O34000" s="14" t="str">
        <v/>
      </c>
      <c r="P34000" s="14" t="str">
        <f ca="1"/>
        <v>Low Cap</v>
      </c>
    </row>
    <row r="34001" spans="11:16">
      <c r="K34001" s="14" t="str">
        <v/>
      </c>
      <c r="L34001" s="14" t="str">
        <v/>
      </c>
      <c r="O34001" s="14" t="str">
        <v/>
      </c>
      <c r="P34001" s="14" t="str">
        <f ca="1"/>
        <v>Low Cap</v>
      </c>
    </row>
    <row r="34002" spans="11:16">
      <c r="K34002" s="14" t="str">
        <v/>
      </c>
      <c r="L34002" s="14" t="str">
        <v/>
      </c>
      <c r="O34002" s="14" t="str">
        <v/>
      </c>
      <c r="P34002" s="14" t="str">
        <f ca="1"/>
        <v>Low Cap</v>
      </c>
    </row>
    <row r="34003" spans="11:16">
      <c r="K34003" s="14" t="str">
        <v/>
      </c>
      <c r="L34003" s="14" t="str">
        <v/>
      </c>
      <c r="O34003" s="14" t="str">
        <v/>
      </c>
      <c r="P34003" s="14" t="str">
        <f ca="1"/>
        <v>Low Cap</v>
      </c>
    </row>
    <row r="34004" spans="11:16">
      <c r="K34004" s="14" t="str">
        <v/>
      </c>
      <c r="L34004" s="14" t="str">
        <v/>
      </c>
      <c r="O34004" s="14" t="str">
        <v/>
      </c>
      <c r="P34004" s="14" t="str">
        <f ca="1"/>
        <v>Low Cap</v>
      </c>
    </row>
    <row r="34005" spans="11:16">
      <c r="K34005" s="14" t="str">
        <v/>
      </c>
      <c r="L34005" s="14" t="str">
        <v/>
      </c>
      <c r="O34005" s="14" t="str">
        <v/>
      </c>
      <c r="P34005" s="14" t="str">
        <f ca="1"/>
        <v>Low Cap</v>
      </c>
    </row>
    <row r="34006" spans="11:16">
      <c r="K34006" s="14" t="str">
        <v/>
      </c>
      <c r="L34006" s="14" t="str">
        <v/>
      </c>
      <c r="O34006" s="14" t="str">
        <v/>
      </c>
      <c r="P34006" s="14" t="str">
        <f ca="1"/>
        <v>Low Cap</v>
      </c>
    </row>
    <row r="34007" spans="11:16">
      <c r="K34007" s="14" t="str">
        <v/>
      </c>
      <c r="L34007" s="14" t="str">
        <v/>
      </c>
      <c r="O34007" s="14" t="str">
        <v/>
      </c>
      <c r="P34007" s="14" t="str">
        <f ca="1"/>
        <v>Low Cap</v>
      </c>
    </row>
    <row r="34008" spans="11:16">
      <c r="K34008" s="14" t="str">
        <v/>
      </c>
      <c r="L34008" s="14" t="str">
        <v/>
      </c>
      <c r="O34008" s="14" t="str">
        <v/>
      </c>
      <c r="P34008" s="14" t="str">
        <f ca="1"/>
        <v>Low Cap</v>
      </c>
    </row>
    <row r="34009" spans="11:16">
      <c r="K34009" s="14" t="str">
        <v/>
      </c>
      <c r="L34009" s="14" t="str">
        <v/>
      </c>
      <c r="O34009" s="14" t="str">
        <v/>
      </c>
      <c r="P34009" s="14" t="str">
        <f ca="1"/>
        <v>Low Cap</v>
      </c>
    </row>
    <row r="34010" spans="11:16">
      <c r="K34010" s="14" t="str">
        <v/>
      </c>
      <c r="L34010" s="14" t="str">
        <v/>
      </c>
      <c r="O34010" s="14" t="str">
        <v/>
      </c>
      <c r="P34010" s="14" t="str">
        <f ca="1"/>
        <v>Low Cap</v>
      </c>
    </row>
    <row r="34011" spans="11:16">
      <c r="K34011" s="14" t="str">
        <v/>
      </c>
      <c r="L34011" s="14" t="str">
        <v/>
      </c>
      <c r="O34011" s="14" t="str">
        <v/>
      </c>
      <c r="P34011" s="14" t="str">
        <f ca="1"/>
        <v>Low Cap</v>
      </c>
    </row>
    <row r="34012" spans="11:16">
      <c r="K34012" s="14" t="str">
        <v/>
      </c>
      <c r="L34012" s="14" t="str">
        <v/>
      </c>
      <c r="O34012" s="14" t="str">
        <v/>
      </c>
      <c r="P34012" s="14" t="str">
        <f ca="1"/>
        <v>Low Cap</v>
      </c>
    </row>
    <row r="34013" spans="11:16">
      <c r="K34013" s="14" t="str">
        <v/>
      </c>
      <c r="L34013" s="14" t="str">
        <v/>
      </c>
      <c r="O34013" s="14" t="str">
        <v/>
      </c>
      <c r="P34013" s="14" t="str">
        <f ca="1"/>
        <v>Low Cap</v>
      </c>
    </row>
    <row r="34014" spans="11:16">
      <c r="K34014" s="14" t="str">
        <v/>
      </c>
      <c r="L34014" s="14" t="str">
        <v/>
      </c>
      <c r="O34014" s="14" t="str">
        <v/>
      </c>
      <c r="P34014" s="14" t="str">
        <f ca="1"/>
        <v>Low Cap</v>
      </c>
    </row>
    <row r="34015" spans="11:16">
      <c r="K34015" s="14" t="str">
        <v/>
      </c>
      <c r="L34015" s="14" t="str">
        <v/>
      </c>
      <c r="O34015" s="14" t="str">
        <v/>
      </c>
      <c r="P34015" s="14" t="str">
        <f ca="1"/>
        <v>Low Cap</v>
      </c>
    </row>
    <row r="34016" spans="11:16">
      <c r="K34016" s="14" t="str">
        <v/>
      </c>
      <c r="L34016" s="14" t="str">
        <v/>
      </c>
      <c r="O34016" s="14" t="str">
        <v/>
      </c>
      <c r="P34016" s="14" t="str">
        <f ca="1"/>
        <v>Low Cap</v>
      </c>
    </row>
    <row r="34017" spans="11:16">
      <c r="K34017" s="14" t="str">
        <v/>
      </c>
      <c r="L34017" s="14" t="str">
        <v/>
      </c>
      <c r="O34017" s="14" t="str">
        <v/>
      </c>
      <c r="P34017" s="14" t="str">
        <f ca="1"/>
        <v>Low Cap</v>
      </c>
    </row>
    <row r="34018" spans="11:16">
      <c r="K34018" s="14" t="str">
        <v/>
      </c>
      <c r="L34018" s="14" t="str">
        <v/>
      </c>
      <c r="O34018" s="14" t="str">
        <v/>
      </c>
      <c r="P34018" s="14" t="str">
        <f ca="1"/>
        <v>Low Cap</v>
      </c>
    </row>
    <row r="34019" spans="11:16">
      <c r="K34019" s="14" t="str">
        <v/>
      </c>
      <c r="L34019" s="14" t="str">
        <v/>
      </c>
      <c r="O34019" s="14" t="str">
        <v/>
      </c>
      <c r="P34019" s="14" t="str">
        <f ca="1"/>
        <v>Low Cap</v>
      </c>
    </row>
    <row r="34020" spans="11:16">
      <c r="K34020" s="14" t="str">
        <v/>
      </c>
      <c r="L34020" s="14" t="str">
        <v/>
      </c>
      <c r="O34020" s="14" t="str">
        <v/>
      </c>
      <c r="P34020" s="14" t="str">
        <f ca="1"/>
        <v>Low Cap</v>
      </c>
    </row>
    <row r="34021" spans="11:16">
      <c r="K34021" s="14" t="str">
        <v/>
      </c>
      <c r="L34021" s="14" t="str">
        <v/>
      </c>
      <c r="O34021" s="14" t="str">
        <v/>
      </c>
      <c r="P34021" s="14" t="str">
        <f ca="1"/>
        <v>Low Cap</v>
      </c>
    </row>
    <row r="34022" spans="11:16">
      <c r="K34022" s="14" t="str">
        <v/>
      </c>
      <c r="L34022" s="14" t="str">
        <v/>
      </c>
      <c r="O34022" s="14" t="str">
        <v/>
      </c>
      <c r="P34022" s="14" t="str">
        <f ca="1"/>
        <v>Low Cap</v>
      </c>
    </row>
    <row r="34023" spans="11:16">
      <c r="K34023" s="14" t="str">
        <v/>
      </c>
      <c r="L34023" s="14" t="str">
        <v/>
      </c>
      <c r="O34023" s="14" t="str">
        <v/>
      </c>
      <c r="P34023" s="14" t="str">
        <f ca="1"/>
        <v>Low Cap</v>
      </c>
    </row>
    <row r="34024" spans="11:16">
      <c r="K34024" s="14" t="str">
        <v/>
      </c>
      <c r="L34024" s="14" t="str">
        <v/>
      </c>
      <c r="O34024" s="14" t="str">
        <v/>
      </c>
      <c r="P34024" s="14" t="str">
        <f ca="1"/>
        <v>Low Cap</v>
      </c>
    </row>
    <row r="34025" spans="11:16">
      <c r="K34025" s="14" t="str">
        <v/>
      </c>
      <c r="L34025" s="14" t="str">
        <v/>
      </c>
      <c r="O34025" s="14" t="str">
        <v/>
      </c>
      <c r="P34025" s="14" t="str">
        <f ca="1"/>
        <v>Low Cap</v>
      </c>
    </row>
    <row r="34026" spans="11:16">
      <c r="K34026" s="14" t="str">
        <v/>
      </c>
      <c r="L34026" s="14" t="str">
        <v/>
      </c>
      <c r="O34026" s="14" t="str">
        <v/>
      </c>
      <c r="P34026" s="14" t="str">
        <f ca="1"/>
        <v>Low Cap</v>
      </c>
    </row>
    <row r="34027" spans="11:16">
      <c r="K34027" s="14" t="str">
        <v/>
      </c>
      <c r="L34027" s="14" t="str">
        <v/>
      </c>
      <c r="O34027" s="14" t="str">
        <v/>
      </c>
      <c r="P34027" s="14" t="str">
        <f ca="1"/>
        <v>Low Cap</v>
      </c>
    </row>
    <row r="34028" spans="11:16">
      <c r="K34028" s="14" t="str">
        <v/>
      </c>
      <c r="L34028" s="14" t="str">
        <v/>
      </c>
      <c r="O34028" s="14" t="str">
        <v/>
      </c>
      <c r="P34028" s="14" t="str">
        <f ca="1"/>
        <v>Low Cap</v>
      </c>
    </row>
    <row r="34029" spans="11:16">
      <c r="K34029" s="14" t="str">
        <v/>
      </c>
      <c r="L34029" s="14" t="str">
        <v/>
      </c>
      <c r="O34029" s="14" t="str">
        <v/>
      </c>
      <c r="P34029" s="14" t="str">
        <f ca="1"/>
        <v>Low Cap</v>
      </c>
    </row>
    <row r="34030" spans="11:16">
      <c r="K34030" s="14" t="str">
        <v/>
      </c>
      <c r="L34030" s="14" t="str">
        <v/>
      </c>
      <c r="O34030" s="14" t="str">
        <v/>
      </c>
      <c r="P34030" s="14" t="str">
        <f ca="1"/>
        <v>Low Cap</v>
      </c>
    </row>
    <row r="34031" spans="11:16">
      <c r="K34031" s="14" t="str">
        <v/>
      </c>
      <c r="L34031" s="14" t="str">
        <v/>
      </c>
      <c r="O34031" s="14" t="str">
        <v/>
      </c>
      <c r="P34031" s="14" t="str">
        <f ca="1"/>
        <v>Low Cap</v>
      </c>
    </row>
    <row r="34032" spans="11:16">
      <c r="K34032" s="14" t="str">
        <v/>
      </c>
      <c r="L34032" s="14" t="str">
        <v/>
      </c>
      <c r="O34032" s="14" t="str">
        <v/>
      </c>
      <c r="P34032" s="14" t="str">
        <f ca="1"/>
        <v>Low Cap</v>
      </c>
    </row>
    <row r="34033" spans="11:16">
      <c r="K34033" s="14" t="str">
        <v/>
      </c>
      <c r="L34033" s="14" t="str">
        <v/>
      </c>
      <c r="O34033" s="14" t="str">
        <v/>
      </c>
      <c r="P34033" s="14" t="str">
        <f ca="1"/>
        <v>Low Cap</v>
      </c>
    </row>
    <row r="34034" spans="11:16">
      <c r="K34034" s="14" t="str">
        <v/>
      </c>
      <c r="L34034" s="14" t="str">
        <v/>
      </c>
      <c r="O34034" s="14" t="str">
        <v/>
      </c>
      <c r="P34034" s="14" t="str">
        <f ca="1"/>
        <v>Low Cap</v>
      </c>
    </row>
    <row r="34035" spans="11:16">
      <c r="K34035" s="14" t="str">
        <v/>
      </c>
      <c r="L34035" s="14" t="str">
        <v/>
      </c>
      <c r="O34035" s="14" t="str">
        <v/>
      </c>
      <c r="P34035" s="14" t="str">
        <f ca="1"/>
        <v>Low Cap</v>
      </c>
    </row>
    <row r="34036" spans="11:16">
      <c r="K34036" s="14" t="str">
        <v/>
      </c>
      <c r="L34036" s="14" t="str">
        <v/>
      </c>
      <c r="O34036" s="14" t="str">
        <v/>
      </c>
      <c r="P34036" s="14" t="str">
        <f ca="1"/>
        <v>Low Cap</v>
      </c>
    </row>
    <row r="34037" spans="11:16">
      <c r="K34037" s="14" t="str">
        <v/>
      </c>
      <c r="L34037" s="14" t="str">
        <v/>
      </c>
      <c r="O34037" s="14" t="str">
        <v/>
      </c>
      <c r="P34037" s="14" t="str">
        <f ca="1"/>
        <v>Low Cap</v>
      </c>
    </row>
    <row r="34038" spans="11:16">
      <c r="K34038" s="14" t="str">
        <v/>
      </c>
      <c r="L34038" s="14" t="str">
        <v/>
      </c>
      <c r="O34038" s="14" t="str">
        <v/>
      </c>
      <c r="P34038" s="14" t="str">
        <f ca="1"/>
        <v>Low Cap</v>
      </c>
    </row>
    <row r="34039" spans="11:16">
      <c r="K34039" s="14" t="str">
        <v/>
      </c>
      <c r="L34039" s="14" t="str">
        <v/>
      </c>
      <c r="O34039" s="14" t="str">
        <v/>
      </c>
      <c r="P34039" s="14" t="str">
        <f ca="1"/>
        <v>Low Cap</v>
      </c>
    </row>
    <row r="34040" spans="11:16">
      <c r="K34040" s="14" t="str">
        <v/>
      </c>
      <c r="L34040" s="14" t="str">
        <v/>
      </c>
      <c r="O34040" s="14" t="str">
        <v/>
      </c>
      <c r="P34040" s="14" t="str">
        <f ca="1"/>
        <v>Low Cap</v>
      </c>
    </row>
    <row r="34041" spans="11:16">
      <c r="K34041" s="14" t="str">
        <v/>
      </c>
      <c r="L34041" s="14" t="str">
        <v/>
      </c>
      <c r="O34041" s="14" t="str">
        <v/>
      </c>
      <c r="P34041" s="14" t="str">
        <f ca="1"/>
        <v>Low Cap</v>
      </c>
    </row>
    <row r="34042" spans="11:16">
      <c r="K34042" s="14" t="str">
        <v/>
      </c>
      <c r="L34042" s="14" t="str">
        <v/>
      </c>
      <c r="O34042" s="14" t="str">
        <v/>
      </c>
      <c r="P34042" s="14" t="str">
        <f ca="1"/>
        <v>Low Cap</v>
      </c>
    </row>
    <row r="34043" spans="11:16">
      <c r="K34043" s="14" t="str">
        <v/>
      </c>
      <c r="L34043" s="14" t="str">
        <v/>
      </c>
      <c r="O34043" s="14" t="str">
        <v/>
      </c>
      <c r="P34043" s="14" t="str">
        <f ca="1"/>
        <v>Low Cap</v>
      </c>
    </row>
    <row r="34044" spans="11:16">
      <c r="K34044" s="14" t="str">
        <v/>
      </c>
      <c r="L34044" s="14" t="str">
        <v/>
      </c>
      <c r="O34044" s="14" t="str">
        <v/>
      </c>
      <c r="P34044" s="14" t="str">
        <f ca="1"/>
        <v>Low Cap</v>
      </c>
    </row>
    <row r="34045" spans="11:16">
      <c r="K34045" s="14" t="str">
        <v/>
      </c>
      <c r="L34045" s="14" t="str">
        <v/>
      </c>
      <c r="O34045" s="14" t="str">
        <v/>
      </c>
      <c r="P34045" s="14" t="str">
        <f ca="1"/>
        <v>Low Cap</v>
      </c>
    </row>
    <row r="34046" spans="11:16">
      <c r="K34046" s="14" t="str">
        <v/>
      </c>
      <c r="L34046" s="14" t="str">
        <v/>
      </c>
      <c r="O34046" s="14" t="str">
        <v/>
      </c>
      <c r="P34046" s="14" t="str">
        <f ca="1"/>
        <v>Low Cap</v>
      </c>
    </row>
    <row r="34047" spans="11:16">
      <c r="K34047" s="14" t="str">
        <v/>
      </c>
      <c r="L34047" s="14" t="str">
        <v/>
      </c>
      <c r="O34047" s="14" t="str">
        <v/>
      </c>
      <c r="P34047" s="14" t="str">
        <f ca="1"/>
        <v>Low Cap</v>
      </c>
    </row>
    <row r="34048" spans="11:16">
      <c r="K34048" s="14" t="str">
        <v/>
      </c>
      <c r="L34048" s="14" t="str">
        <v/>
      </c>
      <c r="O34048" s="14" t="str">
        <v/>
      </c>
      <c r="P34048" s="14" t="str">
        <f ca="1"/>
        <v>Low Cap</v>
      </c>
    </row>
    <row r="34049" spans="11:16">
      <c r="K34049" s="14" t="str">
        <v/>
      </c>
      <c r="L34049" s="14" t="str">
        <v/>
      </c>
      <c r="O34049" s="14" t="str">
        <v/>
      </c>
      <c r="P34049" s="14" t="str">
        <f ca="1"/>
        <v>Low Cap</v>
      </c>
    </row>
    <row r="34050" spans="11:16">
      <c r="K34050" s="14" t="str">
        <v/>
      </c>
      <c r="L34050" s="14" t="str">
        <v/>
      </c>
      <c r="O34050" s="14" t="str">
        <v/>
      </c>
      <c r="P34050" s="14" t="str">
        <f ca="1"/>
        <v>Low Cap</v>
      </c>
    </row>
    <row r="34051" spans="11:16">
      <c r="K34051" s="14" t="str">
        <v/>
      </c>
      <c r="L34051" s="14" t="str">
        <v/>
      </c>
      <c r="O34051" s="14" t="str">
        <v/>
      </c>
      <c r="P34051" s="14" t="str">
        <f ca="1"/>
        <v>Low Cap</v>
      </c>
    </row>
    <row r="34052" spans="11:16">
      <c r="K34052" s="14" t="str">
        <v/>
      </c>
      <c r="L34052" s="14" t="str">
        <v/>
      </c>
      <c r="O34052" s="14" t="str">
        <v/>
      </c>
      <c r="P34052" s="14" t="str">
        <f ca="1"/>
        <v>Low Cap</v>
      </c>
    </row>
    <row r="34053" spans="11:16">
      <c r="K34053" s="14" t="str">
        <v/>
      </c>
      <c r="L34053" s="14" t="str">
        <v/>
      </c>
      <c r="O34053" s="14" t="str">
        <v/>
      </c>
      <c r="P34053" s="14" t="str">
        <f ca="1"/>
        <v>Low Cap</v>
      </c>
    </row>
    <row r="34054" spans="11:16">
      <c r="K34054" s="14" t="str">
        <v/>
      </c>
      <c r="L34054" s="14" t="str">
        <v/>
      </c>
      <c r="O34054" s="14" t="str">
        <v/>
      </c>
      <c r="P34054" s="14" t="str">
        <f ca="1"/>
        <v>Low Cap</v>
      </c>
    </row>
    <row r="34055" spans="11:16">
      <c r="K34055" s="14" t="str">
        <v/>
      </c>
      <c r="L34055" s="14" t="str">
        <v/>
      </c>
      <c r="O34055" s="14" t="str">
        <v/>
      </c>
      <c r="P34055" s="14" t="str">
        <f ca="1"/>
        <v>Low Cap</v>
      </c>
    </row>
    <row r="34056" spans="11:16">
      <c r="K34056" s="14" t="str">
        <v/>
      </c>
      <c r="L34056" s="14" t="str">
        <v/>
      </c>
      <c r="O34056" s="14" t="str">
        <v/>
      </c>
      <c r="P34056" s="14" t="str">
        <f ca="1"/>
        <v>Low Cap</v>
      </c>
    </row>
    <row r="34057" spans="11:16">
      <c r="K34057" s="14" t="str">
        <v/>
      </c>
      <c r="L34057" s="14" t="str">
        <v/>
      </c>
      <c r="O34057" s="14" t="str">
        <v/>
      </c>
      <c r="P34057" s="14" t="str">
        <f ca="1"/>
        <v>Low Cap</v>
      </c>
    </row>
    <row r="34058" spans="11:16">
      <c r="K34058" s="14" t="str">
        <v/>
      </c>
      <c r="L34058" s="14" t="str">
        <v/>
      </c>
      <c r="O34058" s="14" t="str">
        <v/>
      </c>
      <c r="P34058" s="14" t="str">
        <f ca="1"/>
        <v>Low Cap</v>
      </c>
    </row>
    <row r="34059" spans="11:16">
      <c r="K34059" s="14" t="str">
        <v/>
      </c>
      <c r="L34059" s="14" t="str">
        <v/>
      </c>
      <c r="O34059" s="14" t="str">
        <v/>
      </c>
      <c r="P34059" s="14" t="str">
        <f ca="1"/>
        <v>Low Cap</v>
      </c>
    </row>
    <row r="34060" spans="11:16">
      <c r="K34060" s="14" t="str">
        <v/>
      </c>
      <c r="L34060" s="14" t="str">
        <v/>
      </c>
      <c r="O34060" s="14" t="str">
        <v/>
      </c>
      <c r="P34060" s="14" t="str">
        <f ca="1"/>
        <v>Low Cap</v>
      </c>
    </row>
    <row r="34061" spans="11:16">
      <c r="K34061" s="14" t="str">
        <v/>
      </c>
      <c r="L34061" s="14" t="str">
        <v/>
      </c>
      <c r="O34061" s="14" t="str">
        <v/>
      </c>
      <c r="P34061" s="14" t="str">
        <f ca="1"/>
        <v>Low Cap</v>
      </c>
    </row>
    <row r="34062" spans="11:16">
      <c r="K34062" s="14" t="str">
        <v/>
      </c>
      <c r="L34062" s="14" t="str">
        <v/>
      </c>
      <c r="O34062" s="14" t="str">
        <v/>
      </c>
      <c r="P34062" s="14" t="str">
        <f ca="1"/>
        <v>Low Cap</v>
      </c>
    </row>
    <row r="34063" spans="11:16">
      <c r="K34063" s="14" t="str">
        <v/>
      </c>
      <c r="L34063" s="14" t="str">
        <v/>
      </c>
      <c r="O34063" s="14" t="str">
        <v/>
      </c>
      <c r="P34063" s="14" t="str">
        <f ca="1"/>
        <v>Low Cap</v>
      </c>
    </row>
    <row r="34064" spans="11:16">
      <c r="K34064" s="14" t="str">
        <v/>
      </c>
      <c r="L34064" s="14" t="str">
        <v/>
      </c>
      <c r="O34064" s="14" t="str">
        <v/>
      </c>
      <c r="P34064" s="14" t="str">
        <f ca="1"/>
        <v>Low Cap</v>
      </c>
    </row>
    <row r="34065" spans="11:16">
      <c r="K34065" s="14" t="str">
        <v/>
      </c>
      <c r="L34065" s="14" t="str">
        <v/>
      </c>
      <c r="O34065" s="14" t="str">
        <v/>
      </c>
      <c r="P34065" s="14" t="str">
        <f ca="1"/>
        <v>Low Cap</v>
      </c>
    </row>
    <row r="34066" spans="11:16">
      <c r="K34066" s="14" t="str">
        <v/>
      </c>
      <c r="L34066" s="14" t="str">
        <v/>
      </c>
      <c r="O34066" s="14" t="str">
        <v/>
      </c>
      <c r="P34066" s="14" t="str">
        <f ca="1"/>
        <v>Low Cap</v>
      </c>
    </row>
    <row r="34067" spans="11:16">
      <c r="K34067" s="14" t="str">
        <v/>
      </c>
      <c r="L34067" s="14" t="str">
        <v/>
      </c>
      <c r="O34067" s="14" t="str">
        <v/>
      </c>
      <c r="P34067" s="14" t="str">
        <f ca="1"/>
        <v>Low Cap</v>
      </c>
    </row>
    <row r="34068" spans="11:16">
      <c r="K34068" s="14" t="str">
        <v/>
      </c>
      <c r="L34068" s="14" t="str">
        <v/>
      </c>
      <c r="O34068" s="14" t="str">
        <v/>
      </c>
      <c r="P34068" s="14" t="str">
        <f ca="1"/>
        <v>Low Cap</v>
      </c>
    </row>
    <row r="34069" spans="11:16">
      <c r="K34069" s="14" t="str">
        <v/>
      </c>
      <c r="L34069" s="14" t="str">
        <v/>
      </c>
      <c r="O34069" s="14" t="str">
        <v/>
      </c>
      <c r="P34069" s="14" t="str">
        <f ca="1"/>
        <v>Low Cap</v>
      </c>
    </row>
    <row r="34070" spans="11:16">
      <c r="K34070" s="14" t="str">
        <v/>
      </c>
      <c r="L34070" s="14" t="str">
        <v/>
      </c>
      <c r="O34070" s="14" t="str">
        <v/>
      </c>
      <c r="P34070" s="14" t="str">
        <f ca="1"/>
        <v>Low Cap</v>
      </c>
    </row>
    <row r="34071" spans="11:16">
      <c r="K34071" s="14" t="str">
        <v/>
      </c>
      <c r="L34071" s="14" t="str">
        <v/>
      </c>
      <c r="O34071" s="14" t="str">
        <v/>
      </c>
      <c r="P34071" s="14" t="str">
        <f ca="1"/>
        <v>Low Cap</v>
      </c>
    </row>
    <row r="34072" spans="11:16">
      <c r="K34072" s="14" t="str">
        <v/>
      </c>
      <c r="L34072" s="14" t="str">
        <v/>
      </c>
      <c r="O34072" s="14" t="str">
        <v/>
      </c>
      <c r="P34072" s="14" t="str">
        <f ca="1"/>
        <v>Low Cap</v>
      </c>
    </row>
    <row r="34073" spans="11:16">
      <c r="K34073" s="14" t="str">
        <v/>
      </c>
      <c r="L34073" s="14" t="str">
        <v/>
      </c>
      <c r="O34073" s="14" t="str">
        <v/>
      </c>
      <c r="P34073" s="14" t="str">
        <f ca="1"/>
        <v>Low Cap</v>
      </c>
    </row>
    <row r="34074" spans="11:16">
      <c r="K34074" s="14" t="str">
        <v/>
      </c>
      <c r="L34074" s="14" t="str">
        <v/>
      </c>
      <c r="O34074" s="14" t="str">
        <v/>
      </c>
      <c r="P34074" s="14" t="str">
        <f ca="1"/>
        <v>Low Cap</v>
      </c>
    </row>
    <row r="34075" spans="11:16">
      <c r="K34075" s="14" t="str">
        <v/>
      </c>
      <c r="L34075" s="14" t="str">
        <v/>
      </c>
      <c r="O34075" s="14" t="str">
        <v/>
      </c>
      <c r="P34075" s="14" t="str">
        <f ca="1"/>
        <v>Low Cap</v>
      </c>
    </row>
    <row r="34076" spans="11:16">
      <c r="K34076" s="14" t="str">
        <v/>
      </c>
      <c r="L34076" s="14" t="str">
        <v/>
      </c>
      <c r="O34076" s="14" t="str">
        <v/>
      </c>
      <c r="P34076" s="14" t="str">
        <f ca="1"/>
        <v>Low Cap</v>
      </c>
    </row>
    <row r="34077" spans="11:16">
      <c r="K34077" s="14" t="str">
        <v/>
      </c>
      <c r="L34077" s="14" t="str">
        <v/>
      </c>
      <c r="O34077" s="14" t="str">
        <v/>
      </c>
      <c r="P34077" s="14" t="str">
        <f ca="1"/>
        <v>Low Cap</v>
      </c>
    </row>
    <row r="34078" spans="11:16">
      <c r="K34078" s="14" t="str">
        <v/>
      </c>
      <c r="L34078" s="14" t="str">
        <v/>
      </c>
      <c r="O34078" s="14" t="str">
        <v/>
      </c>
      <c r="P34078" s="14" t="str">
        <f ca="1"/>
        <v>Low Cap</v>
      </c>
    </row>
    <row r="34079" spans="11:16">
      <c r="K34079" s="14" t="str">
        <v/>
      </c>
      <c r="L34079" s="14" t="str">
        <v/>
      </c>
      <c r="O34079" s="14" t="str">
        <v/>
      </c>
      <c r="P34079" s="14" t="str">
        <f ca="1"/>
        <v>Low Cap</v>
      </c>
    </row>
    <row r="34080" spans="11:16">
      <c r="K34080" s="14" t="str">
        <v/>
      </c>
      <c r="L34080" s="14" t="str">
        <v/>
      </c>
      <c r="O34080" s="14" t="str">
        <v/>
      </c>
      <c r="P34080" s="14" t="str">
        <f ca="1"/>
        <v>Low Cap</v>
      </c>
    </row>
    <row r="34081" spans="11:16">
      <c r="K34081" s="14" t="str">
        <v/>
      </c>
      <c r="L34081" s="14" t="str">
        <v/>
      </c>
      <c r="O34081" s="14" t="str">
        <v/>
      </c>
      <c r="P34081" s="14" t="str">
        <f ca="1"/>
        <v>Low Cap</v>
      </c>
    </row>
    <row r="34082" spans="11:16">
      <c r="K34082" s="14" t="str">
        <v/>
      </c>
      <c r="L34082" s="14" t="str">
        <v/>
      </c>
      <c r="O34082" s="14" t="str">
        <v/>
      </c>
      <c r="P34082" s="14" t="str">
        <f ca="1"/>
        <v>Low Cap</v>
      </c>
    </row>
    <row r="34083" spans="11:16">
      <c r="K34083" s="14" t="str">
        <v/>
      </c>
      <c r="L34083" s="14" t="str">
        <v/>
      </c>
      <c r="O34083" s="14" t="str">
        <v/>
      </c>
      <c r="P34083" s="14" t="str">
        <f ca="1"/>
        <v>Low Cap</v>
      </c>
    </row>
    <row r="34084" spans="11:16">
      <c r="K34084" s="14" t="str">
        <v/>
      </c>
      <c r="L34084" s="14" t="str">
        <v/>
      </c>
      <c r="O34084" s="14" t="str">
        <v/>
      </c>
      <c r="P34084" s="14" t="str">
        <f ca="1"/>
        <v>Low Cap</v>
      </c>
    </row>
    <row r="34085" spans="11:16">
      <c r="K34085" s="14" t="str">
        <v/>
      </c>
      <c r="L34085" s="14" t="str">
        <v/>
      </c>
      <c r="O34085" s="14" t="str">
        <v/>
      </c>
      <c r="P34085" s="14" t="str">
        <f ca="1"/>
        <v>Low Cap</v>
      </c>
    </row>
    <row r="34086" spans="11:16">
      <c r="K34086" s="14" t="str">
        <v/>
      </c>
      <c r="L34086" s="14" t="str">
        <v/>
      </c>
      <c r="O34086" s="14" t="str">
        <v/>
      </c>
      <c r="P34086" s="14" t="str">
        <f ca="1"/>
        <v>Low Cap</v>
      </c>
    </row>
    <row r="34087" spans="11:16">
      <c r="K34087" s="14" t="str">
        <v/>
      </c>
      <c r="L34087" s="14" t="str">
        <v/>
      </c>
      <c r="O34087" s="14" t="str">
        <v/>
      </c>
      <c r="P34087" s="14" t="str">
        <f ca="1"/>
        <v>Low Cap</v>
      </c>
    </row>
    <row r="34088" spans="11:16">
      <c r="K34088" s="14" t="str">
        <v/>
      </c>
      <c r="L34088" s="14" t="str">
        <v/>
      </c>
      <c r="O34088" s="14" t="str">
        <v/>
      </c>
      <c r="P34088" s="14" t="str">
        <f ca="1"/>
        <v>Low Cap</v>
      </c>
    </row>
    <row r="34089" spans="11:16">
      <c r="K34089" s="14" t="str">
        <v/>
      </c>
      <c r="L34089" s="14" t="str">
        <v/>
      </c>
      <c r="O34089" s="14" t="str">
        <v/>
      </c>
      <c r="P34089" s="14" t="str">
        <f ca="1"/>
        <v>Low Cap</v>
      </c>
    </row>
    <row r="34090" spans="11:16">
      <c r="K34090" s="14" t="str">
        <v/>
      </c>
      <c r="L34090" s="14" t="str">
        <v/>
      </c>
      <c r="O34090" s="14" t="str">
        <v/>
      </c>
      <c r="P34090" s="14" t="str">
        <f ca="1"/>
        <v>Low Cap</v>
      </c>
    </row>
    <row r="34091" spans="11:16">
      <c r="K34091" s="14" t="str">
        <v/>
      </c>
      <c r="L34091" s="14" t="str">
        <v/>
      </c>
      <c r="O34091" s="14" t="str">
        <v/>
      </c>
      <c r="P34091" s="14" t="str">
        <f ca="1"/>
        <v>Low Cap</v>
      </c>
    </row>
    <row r="34092" spans="11:16">
      <c r="K34092" s="14" t="str">
        <v/>
      </c>
      <c r="L34092" s="14" t="str">
        <v/>
      </c>
      <c r="O34092" s="14" t="str">
        <v/>
      </c>
      <c r="P34092" s="14" t="str">
        <f ca="1"/>
        <v>Low Cap</v>
      </c>
    </row>
    <row r="34093" spans="11:16">
      <c r="K34093" s="14" t="str">
        <v/>
      </c>
      <c r="L34093" s="14" t="str">
        <v/>
      </c>
      <c r="O34093" s="14" t="str">
        <v/>
      </c>
      <c r="P34093" s="14" t="str">
        <f ca="1"/>
        <v>Low Cap</v>
      </c>
    </row>
    <row r="34094" spans="11:16">
      <c r="K34094" s="14" t="str">
        <v/>
      </c>
      <c r="L34094" s="14" t="str">
        <v/>
      </c>
      <c r="O34094" s="14" t="str">
        <v/>
      </c>
      <c r="P34094" s="14" t="str">
        <f ca="1"/>
        <v>Low Cap</v>
      </c>
    </row>
    <row r="34095" spans="11:16">
      <c r="K34095" s="14" t="str">
        <v/>
      </c>
      <c r="L34095" s="14" t="str">
        <v/>
      </c>
      <c r="O34095" s="14" t="str">
        <v/>
      </c>
      <c r="P34095" s="14" t="str">
        <f ca="1"/>
        <v>Low Cap</v>
      </c>
    </row>
    <row r="34096" spans="11:16">
      <c r="K34096" s="14" t="str">
        <v/>
      </c>
      <c r="L34096" s="14" t="str">
        <v/>
      </c>
      <c r="O34096" s="14" t="str">
        <v/>
      </c>
      <c r="P34096" s="14" t="str">
        <f ca="1"/>
        <v>Low Cap</v>
      </c>
    </row>
    <row r="34097" spans="11:16">
      <c r="K34097" s="14" t="str">
        <v/>
      </c>
      <c r="L34097" s="14" t="str">
        <v/>
      </c>
      <c r="O34097" s="14" t="str">
        <v/>
      </c>
      <c r="P34097" s="14" t="str">
        <f ca="1"/>
        <v>Low Cap</v>
      </c>
    </row>
    <row r="34098" spans="11:16">
      <c r="K34098" s="14" t="str">
        <v/>
      </c>
      <c r="L34098" s="14" t="str">
        <v/>
      </c>
      <c r="O34098" s="14" t="str">
        <v/>
      </c>
      <c r="P34098" s="14" t="str">
        <f ca="1"/>
        <v>Low Cap</v>
      </c>
    </row>
    <row r="34099" spans="11:16">
      <c r="K34099" s="14" t="str">
        <v/>
      </c>
      <c r="L34099" s="14" t="str">
        <v/>
      </c>
      <c r="O34099" s="14" t="str">
        <v/>
      </c>
      <c r="P34099" s="14" t="str">
        <f ca="1"/>
        <v>Low Cap</v>
      </c>
    </row>
    <row r="34100" spans="11:16">
      <c r="K34100" s="14" t="str">
        <v/>
      </c>
      <c r="L34100" s="14" t="str">
        <v/>
      </c>
      <c r="O34100" s="14" t="str">
        <v/>
      </c>
      <c r="P34100" s="14" t="str">
        <f ca="1"/>
        <v>Low Cap</v>
      </c>
    </row>
    <row r="34101" spans="11:16">
      <c r="K34101" s="14" t="str">
        <v/>
      </c>
      <c r="L34101" s="14" t="str">
        <v/>
      </c>
      <c r="O34101" s="14" t="str">
        <v/>
      </c>
      <c r="P34101" s="14" t="str">
        <f ca="1"/>
        <v>Low Cap</v>
      </c>
    </row>
    <row r="34102" spans="11:16">
      <c r="K34102" s="14" t="str">
        <v/>
      </c>
      <c r="L34102" s="14" t="str">
        <v/>
      </c>
      <c r="O34102" s="14" t="str">
        <v/>
      </c>
      <c r="P34102" s="14" t="str">
        <f ca="1"/>
        <v>Low Cap</v>
      </c>
    </row>
    <row r="34103" spans="11:16">
      <c r="K34103" s="14" t="str">
        <v/>
      </c>
      <c r="L34103" s="14" t="str">
        <v/>
      </c>
      <c r="O34103" s="14" t="str">
        <v/>
      </c>
      <c r="P34103" s="14" t="str">
        <f ca="1"/>
        <v>Low Cap</v>
      </c>
    </row>
    <row r="34104" spans="11:16">
      <c r="K34104" s="14" t="str">
        <v/>
      </c>
      <c r="L34104" s="14" t="str">
        <v/>
      </c>
      <c r="O34104" s="14" t="str">
        <v/>
      </c>
      <c r="P34104" s="14" t="str">
        <f ca="1"/>
        <v>Low Cap</v>
      </c>
    </row>
    <row r="34105" spans="11:16">
      <c r="K34105" s="14" t="str">
        <v/>
      </c>
      <c r="L34105" s="14" t="str">
        <v/>
      </c>
      <c r="O34105" s="14" t="str">
        <v/>
      </c>
      <c r="P34105" s="14" t="str">
        <f ca="1"/>
        <v>Low Cap</v>
      </c>
    </row>
    <row r="34106" spans="11:16">
      <c r="K34106" s="14" t="str">
        <v/>
      </c>
      <c r="L34106" s="14" t="str">
        <v/>
      </c>
      <c r="O34106" s="14" t="str">
        <v/>
      </c>
      <c r="P34106" s="14" t="str">
        <f ca="1"/>
        <v>Low Cap</v>
      </c>
    </row>
    <row r="34107" spans="11:16">
      <c r="K34107" s="14" t="str">
        <v/>
      </c>
      <c r="L34107" s="14" t="str">
        <v/>
      </c>
      <c r="O34107" s="14" t="str">
        <v/>
      </c>
      <c r="P34107" s="14" t="str">
        <f ca="1"/>
        <v>Low Cap</v>
      </c>
    </row>
    <row r="34108" spans="11:16">
      <c r="K34108" s="14" t="str">
        <v/>
      </c>
      <c r="L34108" s="14" t="str">
        <v/>
      </c>
      <c r="O34108" s="14" t="str">
        <v/>
      </c>
      <c r="P34108" s="14" t="str">
        <f ca="1"/>
        <v>Low Cap</v>
      </c>
    </row>
    <row r="34109" spans="11:16">
      <c r="K34109" s="14" t="str">
        <v/>
      </c>
      <c r="L34109" s="14" t="str">
        <v/>
      </c>
      <c r="O34109" s="14" t="str">
        <v/>
      </c>
      <c r="P34109" s="14" t="str">
        <f ca="1"/>
        <v>Low Cap</v>
      </c>
    </row>
    <row r="34110" spans="11:16">
      <c r="K34110" s="14" t="str">
        <v/>
      </c>
      <c r="L34110" s="14" t="str">
        <v/>
      </c>
      <c r="O34110" s="14" t="str">
        <v/>
      </c>
      <c r="P34110" s="14" t="str">
        <f ca="1"/>
        <v>Low Cap</v>
      </c>
    </row>
    <row r="34111" spans="11:16">
      <c r="K34111" s="14" t="str">
        <v/>
      </c>
      <c r="L34111" s="14" t="str">
        <v/>
      </c>
      <c r="O34111" s="14" t="str">
        <v/>
      </c>
      <c r="P34111" s="14" t="str">
        <f ca="1"/>
        <v>Low Cap</v>
      </c>
    </row>
    <row r="34112" spans="11:16">
      <c r="K34112" s="14" t="str">
        <v/>
      </c>
      <c r="L34112" s="14" t="str">
        <v/>
      </c>
      <c r="O34112" s="14" t="str">
        <v/>
      </c>
      <c r="P34112" s="14" t="str">
        <f ca="1"/>
        <v>Low Cap</v>
      </c>
    </row>
    <row r="34113" spans="11:16">
      <c r="K34113" s="14" t="str">
        <v/>
      </c>
      <c r="L34113" s="14" t="str">
        <v/>
      </c>
      <c r="O34113" s="14" t="str">
        <v/>
      </c>
      <c r="P34113" s="14" t="str">
        <f ca="1"/>
        <v>Low Cap</v>
      </c>
    </row>
    <row r="34114" spans="11:16">
      <c r="K34114" s="14" t="str">
        <v/>
      </c>
      <c r="L34114" s="14" t="str">
        <v/>
      </c>
      <c r="O34114" s="14" t="str">
        <v/>
      </c>
      <c r="P34114" s="14" t="str">
        <f ca="1"/>
        <v>Low Cap</v>
      </c>
    </row>
    <row r="34115" spans="11:16">
      <c r="K34115" s="14" t="str">
        <v/>
      </c>
      <c r="L34115" s="14" t="str">
        <v/>
      </c>
      <c r="O34115" s="14" t="str">
        <v/>
      </c>
      <c r="P34115" s="14" t="str">
        <f ca="1"/>
        <v>Low Cap</v>
      </c>
    </row>
    <row r="34116" spans="11:16">
      <c r="K34116" s="14" t="str">
        <v/>
      </c>
      <c r="L34116" s="14" t="str">
        <v/>
      </c>
      <c r="O34116" s="14" t="str">
        <v/>
      </c>
      <c r="P34116" s="14" t="str">
        <f ca="1"/>
        <v>Low Cap</v>
      </c>
    </row>
    <row r="34117" spans="11:16">
      <c r="K34117" s="14" t="str">
        <v/>
      </c>
      <c r="L34117" s="14" t="str">
        <v/>
      </c>
      <c r="O34117" s="14" t="str">
        <v/>
      </c>
      <c r="P34117" s="14" t="str">
        <f ca="1"/>
        <v>Low Cap</v>
      </c>
    </row>
    <row r="34118" spans="11:16">
      <c r="K34118" s="14" t="str">
        <v/>
      </c>
      <c r="L34118" s="14" t="str">
        <v/>
      </c>
      <c r="O34118" s="14" t="str">
        <v/>
      </c>
      <c r="P34118" s="14" t="str">
        <f ca="1"/>
        <v>Low Cap</v>
      </c>
    </row>
    <row r="34119" spans="11:16">
      <c r="K34119" s="14" t="str">
        <v/>
      </c>
      <c r="L34119" s="14" t="str">
        <v/>
      </c>
      <c r="O34119" s="14" t="str">
        <v/>
      </c>
      <c r="P34119" s="14" t="str">
        <f ca="1"/>
        <v>Low Cap</v>
      </c>
    </row>
    <row r="34120" spans="11:16">
      <c r="K34120" s="14" t="str">
        <v/>
      </c>
      <c r="L34120" s="14" t="str">
        <v/>
      </c>
      <c r="O34120" s="14" t="str">
        <v/>
      </c>
      <c r="P34120" s="14" t="str">
        <f ca="1"/>
        <v>Low Cap</v>
      </c>
    </row>
    <row r="34121" spans="11:16">
      <c r="K34121" s="14" t="str">
        <v/>
      </c>
      <c r="L34121" s="14" t="str">
        <v/>
      </c>
      <c r="O34121" s="14" t="str">
        <v/>
      </c>
      <c r="P34121" s="14" t="str">
        <f ca="1"/>
        <v>Low Cap</v>
      </c>
    </row>
    <row r="34122" spans="11:16">
      <c r="K34122" s="14" t="str">
        <v/>
      </c>
      <c r="L34122" s="14" t="str">
        <v/>
      </c>
      <c r="O34122" s="14" t="str">
        <v/>
      </c>
      <c r="P34122" s="14" t="str">
        <f ca="1"/>
        <v>Low Cap</v>
      </c>
    </row>
    <row r="34123" spans="11:16">
      <c r="K34123" s="14" t="str">
        <v/>
      </c>
      <c r="L34123" s="14" t="str">
        <v/>
      </c>
      <c r="O34123" s="14" t="str">
        <v/>
      </c>
      <c r="P34123" s="14" t="str">
        <f ca="1"/>
        <v>Low Cap</v>
      </c>
    </row>
    <row r="34124" spans="11:16">
      <c r="K34124" s="14" t="str">
        <v/>
      </c>
      <c r="L34124" s="14" t="str">
        <v/>
      </c>
      <c r="O34124" s="14" t="str">
        <v/>
      </c>
      <c r="P34124" s="14" t="str">
        <f ca="1"/>
        <v>Low Cap</v>
      </c>
    </row>
    <row r="34125" spans="11:16">
      <c r="K34125" s="14" t="str">
        <v/>
      </c>
      <c r="L34125" s="14" t="str">
        <v/>
      </c>
      <c r="O34125" s="14" t="str">
        <v/>
      </c>
      <c r="P34125" s="14" t="str">
        <f ca="1"/>
        <v>Low Cap</v>
      </c>
    </row>
    <row r="34126" spans="11:16">
      <c r="K34126" s="14" t="str">
        <v/>
      </c>
      <c r="L34126" s="14" t="str">
        <v/>
      </c>
      <c r="O34126" s="14" t="str">
        <v/>
      </c>
      <c r="P34126" s="14" t="str">
        <f ca="1"/>
        <v>Low Cap</v>
      </c>
    </row>
    <row r="34127" spans="11:16">
      <c r="K34127" s="14" t="str">
        <v/>
      </c>
      <c r="L34127" s="14" t="str">
        <v/>
      </c>
      <c r="O34127" s="14" t="str">
        <v/>
      </c>
      <c r="P34127" s="14" t="str">
        <f ca="1"/>
        <v>Low Cap</v>
      </c>
    </row>
    <row r="34128" spans="11:16">
      <c r="K34128" s="14" t="str">
        <v/>
      </c>
      <c r="L34128" s="14" t="str">
        <v/>
      </c>
      <c r="O34128" s="14" t="str">
        <v/>
      </c>
      <c r="P34128" s="14" t="str">
        <f ca="1"/>
        <v>Low Cap</v>
      </c>
    </row>
    <row r="34129" spans="11:16">
      <c r="K34129" s="14" t="str">
        <v/>
      </c>
      <c r="L34129" s="14" t="str">
        <v/>
      </c>
      <c r="O34129" s="14" t="str">
        <v/>
      </c>
      <c r="P34129" s="14" t="str">
        <f ca="1"/>
        <v>Low Cap</v>
      </c>
    </row>
    <row r="34130" spans="11:16">
      <c r="K34130" s="14" t="str">
        <v/>
      </c>
      <c r="L34130" s="14" t="str">
        <v/>
      </c>
      <c r="O34130" s="14" t="str">
        <v/>
      </c>
      <c r="P34130" s="14" t="str">
        <f ca="1"/>
        <v>Low Cap</v>
      </c>
    </row>
    <row r="34131" spans="11:16">
      <c r="K34131" s="14" t="str">
        <v/>
      </c>
      <c r="L34131" s="14" t="str">
        <v/>
      </c>
      <c r="O34131" s="14" t="str">
        <v/>
      </c>
      <c r="P34131" s="14" t="str">
        <f ca="1"/>
        <v>Low Cap</v>
      </c>
    </row>
    <row r="34132" spans="11:16">
      <c r="K34132" s="14" t="str">
        <v/>
      </c>
      <c r="L34132" s="14" t="str">
        <v/>
      </c>
      <c r="O34132" s="14" t="str">
        <v/>
      </c>
      <c r="P34132" s="14" t="str">
        <f ca="1"/>
        <v>Low Cap</v>
      </c>
    </row>
    <row r="34133" spans="11:16">
      <c r="K34133" s="14" t="str">
        <v/>
      </c>
      <c r="L34133" s="14" t="str">
        <v/>
      </c>
      <c r="O34133" s="14" t="str">
        <v/>
      </c>
      <c r="P34133" s="14" t="str">
        <f ca="1"/>
        <v>Low Cap</v>
      </c>
    </row>
    <row r="34134" spans="11:16">
      <c r="K34134" s="14" t="str">
        <v/>
      </c>
      <c r="L34134" s="14" t="str">
        <v/>
      </c>
      <c r="O34134" s="14" t="str">
        <v/>
      </c>
      <c r="P34134" s="14" t="str">
        <f ca="1"/>
        <v>Low Cap</v>
      </c>
    </row>
    <row r="34135" spans="11:16">
      <c r="K34135" s="14" t="str">
        <v/>
      </c>
      <c r="L34135" s="14" t="str">
        <v/>
      </c>
      <c r="O34135" s="14" t="str">
        <v/>
      </c>
      <c r="P34135" s="14" t="str">
        <f ca="1"/>
        <v>Low Cap</v>
      </c>
    </row>
    <row r="34136" spans="11:16">
      <c r="K34136" s="14" t="str">
        <v/>
      </c>
      <c r="L34136" s="14" t="str">
        <v/>
      </c>
      <c r="O34136" s="14" t="str">
        <v/>
      </c>
      <c r="P34136" s="14" t="str">
        <f ca="1"/>
        <v>Low Cap</v>
      </c>
    </row>
    <row r="34137" spans="11:16">
      <c r="K34137" s="14" t="str">
        <v/>
      </c>
      <c r="L34137" s="14" t="str">
        <v/>
      </c>
      <c r="O34137" s="14" t="str">
        <v/>
      </c>
      <c r="P34137" s="14" t="str">
        <f ca="1"/>
        <v>Low Cap</v>
      </c>
    </row>
    <row r="34138" spans="11:16">
      <c r="K34138" s="14" t="str">
        <v/>
      </c>
      <c r="L34138" s="14" t="str">
        <v/>
      </c>
      <c r="O34138" s="14" t="str">
        <v/>
      </c>
      <c r="P34138" s="14" t="str">
        <f ca="1"/>
        <v>Low Cap</v>
      </c>
    </row>
    <row r="34139" spans="11:16">
      <c r="K34139" s="14" t="str">
        <v/>
      </c>
      <c r="L34139" s="14" t="str">
        <v/>
      </c>
      <c r="O34139" s="14" t="str">
        <v/>
      </c>
      <c r="P34139" s="14" t="str">
        <f ca="1"/>
        <v>Low Cap</v>
      </c>
    </row>
    <row r="34140" spans="11:16">
      <c r="K34140" s="14" t="str">
        <v/>
      </c>
      <c r="L34140" s="14" t="str">
        <v/>
      </c>
      <c r="O34140" s="14" t="str">
        <v/>
      </c>
      <c r="P34140" s="14" t="str">
        <f ca="1"/>
        <v>Low Cap</v>
      </c>
    </row>
    <row r="34141" spans="11:16">
      <c r="K34141" s="14" t="str">
        <v/>
      </c>
      <c r="L34141" s="14" t="str">
        <v/>
      </c>
      <c r="O34141" s="14" t="str">
        <v/>
      </c>
      <c r="P34141" s="14" t="str">
        <f ca="1"/>
        <v>Low Cap</v>
      </c>
    </row>
    <row r="34142" spans="11:16">
      <c r="K34142" s="14" t="str">
        <v/>
      </c>
      <c r="L34142" s="14" t="str">
        <v/>
      </c>
      <c r="O34142" s="14" t="str">
        <v/>
      </c>
      <c r="P34142" s="14" t="str">
        <f ca="1"/>
        <v>Low Cap</v>
      </c>
    </row>
    <row r="34143" spans="11:16">
      <c r="K34143" s="14" t="str">
        <v/>
      </c>
      <c r="L34143" s="14" t="str">
        <v/>
      </c>
      <c r="O34143" s="14" t="str">
        <v/>
      </c>
      <c r="P34143" s="14" t="str">
        <f ca="1"/>
        <v>Low Cap</v>
      </c>
    </row>
    <row r="34144" spans="11:16">
      <c r="K34144" s="14" t="str">
        <v/>
      </c>
      <c r="L34144" s="14" t="str">
        <v/>
      </c>
      <c r="O34144" s="14" t="str">
        <v/>
      </c>
      <c r="P34144" s="14" t="str">
        <f ca="1"/>
        <v>Low Cap</v>
      </c>
    </row>
    <row r="34145" spans="11:16">
      <c r="K34145" s="14" t="str">
        <v/>
      </c>
      <c r="L34145" s="14" t="str">
        <v/>
      </c>
      <c r="O34145" s="14" t="str">
        <v/>
      </c>
      <c r="P34145" s="14" t="str">
        <f ca="1"/>
        <v>Low Cap</v>
      </c>
    </row>
    <row r="34146" spans="11:16">
      <c r="K34146" s="14" t="str">
        <v/>
      </c>
      <c r="L34146" s="14" t="str">
        <v/>
      </c>
      <c r="O34146" s="14" t="str">
        <v/>
      </c>
      <c r="P34146" s="14" t="str">
        <f ca="1"/>
        <v>Low Cap</v>
      </c>
    </row>
    <row r="34147" spans="11:16">
      <c r="K34147" s="14" t="str">
        <v/>
      </c>
      <c r="L34147" s="14" t="str">
        <v/>
      </c>
      <c r="O34147" s="14" t="str">
        <v/>
      </c>
      <c r="P34147" s="14" t="str">
        <f ca="1"/>
        <v>Low Cap</v>
      </c>
    </row>
    <row r="34148" spans="11:16">
      <c r="K34148" s="14" t="str">
        <v/>
      </c>
      <c r="L34148" s="14" t="str">
        <v/>
      </c>
      <c r="O34148" s="14" t="str">
        <v/>
      </c>
      <c r="P34148" s="14" t="str">
        <f ca="1"/>
        <v>Low Cap</v>
      </c>
    </row>
    <row r="34149" spans="11:16">
      <c r="K34149" s="14" t="str">
        <v/>
      </c>
      <c r="L34149" s="14" t="str">
        <v/>
      </c>
      <c r="O34149" s="14" t="str">
        <v/>
      </c>
      <c r="P34149" s="14" t="str">
        <f ca="1"/>
        <v>Low Cap</v>
      </c>
    </row>
    <row r="34150" spans="11:16">
      <c r="K34150" s="14" t="str">
        <v/>
      </c>
      <c r="L34150" s="14" t="str">
        <v/>
      </c>
      <c r="O34150" s="14" t="str">
        <v/>
      </c>
      <c r="P34150" s="14" t="str">
        <f ca="1"/>
        <v>Low Cap</v>
      </c>
    </row>
    <row r="34151" spans="11:16">
      <c r="K34151" s="14" t="str">
        <v/>
      </c>
      <c r="L34151" s="14" t="str">
        <v/>
      </c>
      <c r="O34151" s="14" t="str">
        <v/>
      </c>
      <c r="P34151" s="14" t="str">
        <f ca="1"/>
        <v>Low Cap</v>
      </c>
    </row>
    <row r="34152" spans="11:16">
      <c r="K34152" s="14" t="str">
        <v/>
      </c>
      <c r="L34152" s="14" t="str">
        <v/>
      </c>
      <c r="O34152" s="14" t="str">
        <v/>
      </c>
      <c r="P34152" s="14" t="str">
        <f ca="1"/>
        <v>Low Cap</v>
      </c>
    </row>
    <row r="34153" spans="11:16">
      <c r="K34153" s="14" t="str">
        <v/>
      </c>
      <c r="L34153" s="14" t="str">
        <v/>
      </c>
      <c r="O34153" s="14" t="str">
        <v/>
      </c>
      <c r="P34153" s="14" t="str">
        <f ca="1"/>
        <v>Low Cap</v>
      </c>
    </row>
    <row r="34154" spans="11:16">
      <c r="K34154" s="14" t="str">
        <v/>
      </c>
      <c r="L34154" s="14" t="str">
        <v/>
      </c>
      <c r="O34154" s="14" t="str">
        <v/>
      </c>
      <c r="P34154" s="14" t="str">
        <f ca="1"/>
        <v>Low Cap</v>
      </c>
    </row>
    <row r="34155" spans="11:16">
      <c r="K34155" s="14" t="str">
        <v/>
      </c>
      <c r="L34155" s="14" t="str">
        <v/>
      </c>
      <c r="O34155" s="14" t="str">
        <v/>
      </c>
      <c r="P34155" s="14" t="str">
        <f ca="1"/>
        <v>Low Cap</v>
      </c>
    </row>
    <row r="34156" spans="11:16">
      <c r="K34156" s="14" t="str">
        <v/>
      </c>
      <c r="L34156" s="14" t="str">
        <v/>
      </c>
      <c r="O34156" s="14" t="str">
        <v/>
      </c>
      <c r="P34156" s="14" t="str">
        <f ca="1"/>
        <v>Low Cap</v>
      </c>
    </row>
    <row r="34157" spans="11:16">
      <c r="K34157" s="14" t="str">
        <v/>
      </c>
      <c r="L34157" s="14" t="str">
        <v/>
      </c>
      <c r="O34157" s="14" t="str">
        <v/>
      </c>
      <c r="P34157" s="14" t="str">
        <f ca="1"/>
        <v>Low Cap</v>
      </c>
    </row>
    <row r="34158" spans="11:16">
      <c r="K34158" s="14" t="str">
        <v/>
      </c>
      <c r="L34158" s="14" t="str">
        <v/>
      </c>
      <c r="O34158" s="14" t="str">
        <v/>
      </c>
      <c r="P34158" s="14" t="str">
        <f ca="1"/>
        <v>Low Cap</v>
      </c>
    </row>
    <row r="34159" spans="11:16">
      <c r="K34159" s="14" t="str">
        <v/>
      </c>
      <c r="L34159" s="14" t="str">
        <v/>
      </c>
      <c r="O34159" s="14" t="str">
        <v/>
      </c>
      <c r="P34159" s="14" t="str">
        <f ca="1"/>
        <v>Low Cap</v>
      </c>
    </row>
    <row r="34160" spans="11:16">
      <c r="K34160" s="14" t="str">
        <v/>
      </c>
      <c r="L34160" s="14" t="str">
        <v/>
      </c>
      <c r="O34160" s="14" t="str">
        <v/>
      </c>
      <c r="P34160" s="14" t="str">
        <f ca="1"/>
        <v>Low Cap</v>
      </c>
    </row>
    <row r="34161" spans="11:16">
      <c r="K34161" s="14" t="str">
        <v/>
      </c>
      <c r="L34161" s="14" t="str">
        <v/>
      </c>
      <c r="O34161" s="14" t="str">
        <v/>
      </c>
      <c r="P34161" s="14" t="str">
        <f ca="1"/>
        <v>Low Cap</v>
      </c>
    </row>
    <row r="34162" spans="11:16">
      <c r="K34162" s="14" t="str">
        <v/>
      </c>
      <c r="L34162" s="14" t="str">
        <v/>
      </c>
      <c r="O34162" s="14" t="str">
        <v/>
      </c>
      <c r="P34162" s="14" t="str">
        <f ca="1"/>
        <v>Low Cap</v>
      </c>
    </row>
    <row r="34163" spans="11:16">
      <c r="K34163" s="14" t="str">
        <v/>
      </c>
      <c r="L34163" s="14" t="str">
        <v/>
      </c>
      <c r="O34163" s="14" t="str">
        <v/>
      </c>
      <c r="P34163" s="14" t="str">
        <f ca="1"/>
        <v>Low Cap</v>
      </c>
    </row>
    <row r="34164" spans="11:16">
      <c r="K34164" s="14" t="str">
        <v/>
      </c>
      <c r="L34164" s="14" t="str">
        <v/>
      </c>
      <c r="O34164" s="14" t="str">
        <v/>
      </c>
      <c r="P34164" s="14" t="str">
        <f ca="1"/>
        <v>Low Cap</v>
      </c>
    </row>
    <row r="34165" spans="11:16">
      <c r="K34165" s="14" t="str">
        <v/>
      </c>
      <c r="L34165" s="14" t="str">
        <v/>
      </c>
      <c r="O34165" s="14" t="str">
        <v/>
      </c>
      <c r="P34165" s="14" t="str">
        <f ca="1"/>
        <v>Low Cap</v>
      </c>
    </row>
    <row r="34166" spans="11:16">
      <c r="K34166" s="14" t="str">
        <v/>
      </c>
      <c r="L34166" s="14" t="str">
        <v/>
      </c>
      <c r="O34166" s="14" t="str">
        <v/>
      </c>
      <c r="P34166" s="14" t="str">
        <f ca="1"/>
        <v>Low Cap</v>
      </c>
    </row>
    <row r="34167" spans="11:16">
      <c r="K34167" s="14" t="str">
        <v/>
      </c>
      <c r="L34167" s="14" t="str">
        <v/>
      </c>
      <c r="O34167" s="14" t="str">
        <v/>
      </c>
      <c r="P34167" s="14" t="str">
        <f ca="1"/>
        <v>Low Cap</v>
      </c>
    </row>
    <row r="34168" spans="11:16">
      <c r="K34168" s="14" t="str">
        <v/>
      </c>
      <c r="L34168" s="14" t="str">
        <v/>
      </c>
      <c r="O34168" s="14" t="str">
        <v/>
      </c>
      <c r="P34168" s="14" t="str">
        <f ca="1"/>
        <v>Low Cap</v>
      </c>
    </row>
    <row r="34169" spans="11:16">
      <c r="K34169" s="14" t="str">
        <v/>
      </c>
      <c r="L34169" s="14" t="str">
        <v/>
      </c>
      <c r="O34169" s="14" t="str">
        <v/>
      </c>
      <c r="P34169" s="14" t="str">
        <f ca="1"/>
        <v>Low Cap</v>
      </c>
    </row>
    <row r="34170" spans="11:16">
      <c r="K34170" s="14" t="str">
        <v/>
      </c>
      <c r="L34170" s="14" t="str">
        <v/>
      </c>
      <c r="O34170" s="14" t="str">
        <v/>
      </c>
      <c r="P34170" s="14" t="str">
        <f ca="1"/>
        <v>Low Cap</v>
      </c>
    </row>
    <row r="34171" spans="11:16">
      <c r="K34171" s="14" t="str">
        <v/>
      </c>
      <c r="L34171" s="14" t="str">
        <v/>
      </c>
      <c r="O34171" s="14" t="str">
        <v/>
      </c>
      <c r="P34171" s="14" t="str">
        <f ca="1"/>
        <v>Low Cap</v>
      </c>
    </row>
    <row r="34172" spans="11:16">
      <c r="K34172" s="14" t="str">
        <v/>
      </c>
      <c r="L34172" s="14" t="str">
        <v/>
      </c>
      <c r="O34172" s="14" t="str">
        <v/>
      </c>
      <c r="P34172" s="14" t="str">
        <f ca="1"/>
        <v>Low Cap</v>
      </c>
    </row>
    <row r="34173" spans="11:16">
      <c r="K34173" s="14" t="str">
        <v/>
      </c>
      <c r="L34173" s="14" t="str">
        <v/>
      </c>
      <c r="O34173" s="14" t="str">
        <v/>
      </c>
      <c r="P34173" s="14" t="str">
        <f ca="1"/>
        <v>Low Cap</v>
      </c>
    </row>
    <row r="34174" spans="11:16">
      <c r="K34174" s="14" t="str">
        <v/>
      </c>
      <c r="L34174" s="14" t="str">
        <v/>
      </c>
      <c r="O34174" s="14" t="str">
        <v/>
      </c>
      <c r="P34174" s="14" t="str">
        <f ca="1"/>
        <v>Low Cap</v>
      </c>
    </row>
    <row r="34175" spans="11:16">
      <c r="K34175" s="14" t="str">
        <v/>
      </c>
      <c r="L34175" s="14" t="str">
        <v/>
      </c>
      <c r="O34175" s="14" t="str">
        <v/>
      </c>
      <c r="P34175" s="14" t="str">
        <f ca="1"/>
        <v>Low Cap</v>
      </c>
    </row>
    <row r="34176" spans="11:16">
      <c r="K34176" s="14" t="str">
        <v/>
      </c>
      <c r="L34176" s="14" t="str">
        <v/>
      </c>
      <c r="O34176" s="14" t="str">
        <v/>
      </c>
      <c r="P34176" s="14" t="str">
        <f ca="1"/>
        <v>Low Cap</v>
      </c>
    </row>
    <row r="34177" spans="11:16">
      <c r="K34177" s="14" t="str">
        <v/>
      </c>
      <c r="L34177" s="14" t="str">
        <v/>
      </c>
      <c r="O34177" s="14" t="str">
        <v/>
      </c>
      <c r="P34177" s="14" t="str">
        <f ca="1"/>
        <v>Low Cap</v>
      </c>
    </row>
    <row r="34178" spans="11:16">
      <c r="K34178" s="14" t="str">
        <v/>
      </c>
      <c r="L34178" s="14" t="str">
        <v/>
      </c>
      <c r="O34178" s="14" t="str">
        <v/>
      </c>
      <c r="P34178" s="14" t="str">
        <f ca="1"/>
        <v>Low Cap</v>
      </c>
    </row>
    <row r="34179" spans="11:16">
      <c r="K34179" s="14" t="str">
        <v/>
      </c>
      <c r="L34179" s="14" t="str">
        <v/>
      </c>
      <c r="O34179" s="14" t="str">
        <v/>
      </c>
      <c r="P34179" s="14" t="str">
        <f ca="1"/>
        <v>Low Cap</v>
      </c>
    </row>
    <row r="34180" spans="11:16">
      <c r="K34180" s="14" t="str">
        <v/>
      </c>
      <c r="L34180" s="14" t="str">
        <v/>
      </c>
      <c r="O34180" s="14" t="str">
        <v/>
      </c>
      <c r="P34180" s="14" t="str">
        <f ca="1"/>
        <v>Low Cap</v>
      </c>
    </row>
    <row r="34181" spans="11:16">
      <c r="K34181" s="14" t="str">
        <v/>
      </c>
      <c r="L34181" s="14" t="str">
        <v/>
      </c>
      <c r="O34181" s="14" t="str">
        <v/>
      </c>
      <c r="P34181" s="14" t="str">
        <f ca="1"/>
        <v>Low Cap</v>
      </c>
    </row>
    <row r="34182" spans="11:16">
      <c r="K34182" s="14" t="str">
        <v/>
      </c>
      <c r="L34182" s="14" t="str">
        <v/>
      </c>
      <c r="O34182" s="14" t="str">
        <v/>
      </c>
      <c r="P34182" s="14" t="str">
        <f ca="1"/>
        <v>Low Cap</v>
      </c>
    </row>
    <row r="34183" spans="11:16">
      <c r="K34183" s="14" t="str">
        <v/>
      </c>
      <c r="L34183" s="14" t="str">
        <v/>
      </c>
      <c r="O34183" s="14" t="str">
        <v/>
      </c>
      <c r="P34183" s="14" t="str">
        <f ca="1"/>
        <v>Low Cap</v>
      </c>
    </row>
    <row r="34184" spans="11:16">
      <c r="K34184" s="14" t="str">
        <v/>
      </c>
      <c r="L34184" s="14" t="str">
        <v/>
      </c>
      <c r="O34184" s="14" t="str">
        <v/>
      </c>
      <c r="P34184" s="14" t="str">
        <f ca="1"/>
        <v>Low Cap</v>
      </c>
    </row>
    <row r="34185" spans="11:16">
      <c r="K34185" s="14" t="str">
        <v/>
      </c>
      <c r="L34185" s="14" t="str">
        <v/>
      </c>
      <c r="O34185" s="14" t="str">
        <v/>
      </c>
      <c r="P34185" s="14" t="str">
        <f ca="1"/>
        <v>Low Cap</v>
      </c>
    </row>
    <row r="34186" spans="11:16">
      <c r="K34186" s="14" t="str">
        <v/>
      </c>
      <c r="L34186" s="14" t="str">
        <v/>
      </c>
      <c r="O34186" s="14" t="str">
        <v/>
      </c>
      <c r="P34186" s="14" t="str">
        <f ca="1"/>
        <v>Low Cap</v>
      </c>
    </row>
    <row r="34187" spans="11:16">
      <c r="K34187" s="14" t="str">
        <v/>
      </c>
      <c r="L34187" s="14" t="str">
        <v/>
      </c>
      <c r="O34187" s="14" t="str">
        <v/>
      </c>
      <c r="P34187" s="14" t="str">
        <f ca="1"/>
        <v>Low Cap</v>
      </c>
    </row>
    <row r="34188" spans="11:16">
      <c r="K34188" s="14" t="str">
        <v/>
      </c>
      <c r="L34188" s="14" t="str">
        <v/>
      </c>
      <c r="O34188" s="14" t="str">
        <v/>
      </c>
      <c r="P34188" s="14" t="str">
        <f ca="1"/>
        <v>Low Cap</v>
      </c>
    </row>
    <row r="34189" spans="11:16">
      <c r="K34189" s="14" t="str">
        <v/>
      </c>
      <c r="L34189" s="14" t="str">
        <v/>
      </c>
      <c r="O34189" s="14" t="str">
        <v/>
      </c>
      <c r="P34189" s="14" t="str">
        <f ca="1"/>
        <v>Low Cap</v>
      </c>
    </row>
    <row r="34190" spans="11:16">
      <c r="K34190" s="14" t="str">
        <v/>
      </c>
      <c r="L34190" s="14" t="str">
        <v/>
      </c>
      <c r="O34190" s="14" t="str">
        <v/>
      </c>
      <c r="P34190" s="14" t="str">
        <f ca="1"/>
        <v>Low Cap</v>
      </c>
    </row>
    <row r="34191" spans="11:16">
      <c r="K34191" s="14" t="str">
        <v/>
      </c>
      <c r="L34191" s="14" t="str">
        <v/>
      </c>
      <c r="O34191" s="14" t="str">
        <v/>
      </c>
      <c r="P34191" s="14" t="str">
        <f ca="1"/>
        <v>Low Cap</v>
      </c>
    </row>
    <row r="34192" spans="11:16">
      <c r="K34192" s="14" t="str">
        <v/>
      </c>
      <c r="L34192" s="14" t="str">
        <v/>
      </c>
      <c r="O34192" s="14" t="str">
        <v/>
      </c>
      <c r="P34192" s="14" t="str">
        <f ca="1"/>
        <v>Low Cap</v>
      </c>
    </row>
    <row r="34193" spans="11:16">
      <c r="K34193" s="14" t="str">
        <v/>
      </c>
      <c r="L34193" s="14" t="str">
        <v/>
      </c>
      <c r="O34193" s="14" t="str">
        <v/>
      </c>
      <c r="P34193" s="14" t="str">
        <f ca="1"/>
        <v>Low Cap</v>
      </c>
    </row>
    <row r="34194" spans="11:16">
      <c r="K34194" s="14" t="str">
        <v/>
      </c>
      <c r="L34194" s="14" t="str">
        <v/>
      </c>
      <c r="O34194" s="14" t="str">
        <v/>
      </c>
      <c r="P34194" s="14" t="str">
        <f ca="1"/>
        <v>Low Cap</v>
      </c>
    </row>
    <row r="34195" spans="11:16">
      <c r="K34195" s="14" t="str">
        <v/>
      </c>
      <c r="L34195" s="14" t="str">
        <v/>
      </c>
      <c r="O34195" s="14" t="str">
        <v/>
      </c>
      <c r="P34195" s="14" t="str">
        <f ca="1"/>
        <v>Low Cap</v>
      </c>
    </row>
    <row r="34196" spans="11:16">
      <c r="K34196" s="14" t="str">
        <v/>
      </c>
      <c r="L34196" s="14" t="str">
        <v/>
      </c>
      <c r="O34196" s="14" t="str">
        <v/>
      </c>
      <c r="P34196" s="14" t="str">
        <f ca="1"/>
        <v>Low Cap</v>
      </c>
    </row>
    <row r="34197" spans="11:16">
      <c r="K34197" s="14" t="str">
        <v/>
      </c>
      <c r="L34197" s="14" t="str">
        <v/>
      </c>
      <c r="O34197" s="14" t="str">
        <v/>
      </c>
      <c r="P34197" s="14" t="str">
        <f ca="1"/>
        <v>Low Cap</v>
      </c>
    </row>
    <row r="34198" spans="11:16">
      <c r="K34198" s="14" t="str">
        <v/>
      </c>
      <c r="L34198" s="14" t="str">
        <v/>
      </c>
      <c r="O34198" s="14" t="str">
        <v/>
      </c>
      <c r="P34198" s="14" t="str">
        <f ca="1"/>
        <v>Low Cap</v>
      </c>
    </row>
    <row r="34199" spans="11:16">
      <c r="K34199" s="14" t="str">
        <v/>
      </c>
      <c r="L34199" s="14" t="str">
        <v/>
      </c>
      <c r="O34199" s="14" t="str">
        <v/>
      </c>
      <c r="P34199" s="14" t="str">
        <f ca="1"/>
        <v>Low Cap</v>
      </c>
    </row>
    <row r="34200" spans="11:16">
      <c r="K34200" s="14" t="str">
        <v/>
      </c>
      <c r="L34200" s="14" t="str">
        <v/>
      </c>
      <c r="O34200" s="14" t="str">
        <v/>
      </c>
      <c r="P34200" s="14" t="str">
        <f ca="1"/>
        <v>Low Cap</v>
      </c>
    </row>
    <row r="34201" spans="11:16">
      <c r="K34201" s="14" t="str">
        <v/>
      </c>
      <c r="L34201" s="14" t="str">
        <v/>
      </c>
      <c r="O34201" s="14" t="str">
        <v/>
      </c>
      <c r="P34201" s="14" t="str">
        <f ca="1"/>
        <v>Low Cap</v>
      </c>
    </row>
    <row r="34202" spans="11:16">
      <c r="K34202" s="14" t="str">
        <v/>
      </c>
      <c r="L34202" s="14" t="str">
        <v/>
      </c>
      <c r="O34202" s="14" t="str">
        <v/>
      </c>
      <c r="P34202" s="14" t="str">
        <f ca="1"/>
        <v>Low Cap</v>
      </c>
    </row>
    <row r="34203" spans="11:16">
      <c r="K34203" s="14" t="str">
        <v/>
      </c>
      <c r="L34203" s="14" t="str">
        <v/>
      </c>
      <c r="O34203" s="14" t="str">
        <v/>
      </c>
      <c r="P34203" s="14" t="str">
        <f ca="1"/>
        <v>Low Cap</v>
      </c>
    </row>
    <row r="34204" spans="11:16">
      <c r="K34204" s="14" t="str">
        <v/>
      </c>
      <c r="L34204" s="14" t="str">
        <v/>
      </c>
      <c r="O34204" s="14" t="str">
        <v/>
      </c>
      <c r="P34204" s="14" t="str">
        <f ca="1"/>
        <v>Low Cap</v>
      </c>
    </row>
    <row r="34205" spans="11:16">
      <c r="K34205" s="14" t="str">
        <v/>
      </c>
      <c r="L34205" s="14" t="str">
        <v/>
      </c>
      <c r="O34205" s="14" t="str">
        <v/>
      </c>
      <c r="P34205" s="14" t="str">
        <f ca="1"/>
        <v>Low Cap</v>
      </c>
    </row>
    <row r="34206" spans="11:16">
      <c r="K34206" s="14" t="str">
        <v/>
      </c>
      <c r="L34206" s="14" t="str">
        <v/>
      </c>
      <c r="O34206" s="14" t="str">
        <v/>
      </c>
      <c r="P34206" s="14" t="str">
        <f ca="1"/>
        <v>Low Cap</v>
      </c>
    </row>
    <row r="34207" spans="11:16">
      <c r="K34207" s="14" t="str">
        <v/>
      </c>
      <c r="L34207" s="14" t="str">
        <v/>
      </c>
      <c r="O34207" s="14" t="str">
        <v/>
      </c>
      <c r="P34207" s="14" t="str">
        <f ca="1"/>
        <v>Low Cap</v>
      </c>
    </row>
    <row r="34208" spans="11:16">
      <c r="K34208" s="14" t="str">
        <v/>
      </c>
      <c r="L34208" s="14" t="str">
        <v/>
      </c>
      <c r="O34208" s="14" t="str">
        <v/>
      </c>
      <c r="P34208" s="14" t="str">
        <f ca="1"/>
        <v>Low Cap</v>
      </c>
    </row>
    <row r="34209" spans="11:16">
      <c r="K34209" s="14" t="str">
        <v/>
      </c>
      <c r="L34209" s="14" t="str">
        <v/>
      </c>
      <c r="O34209" s="14" t="str">
        <v/>
      </c>
      <c r="P34209" s="14" t="str">
        <f ca="1"/>
        <v>Low Cap</v>
      </c>
    </row>
    <row r="34210" spans="11:16">
      <c r="K34210" s="14" t="str">
        <v/>
      </c>
      <c r="L34210" s="14" t="str">
        <v/>
      </c>
      <c r="O34210" s="14" t="str">
        <v/>
      </c>
      <c r="P34210" s="14" t="str">
        <f ca="1"/>
        <v>Low Cap</v>
      </c>
    </row>
    <row r="34211" spans="11:16">
      <c r="K34211" s="14" t="str">
        <v/>
      </c>
      <c r="L34211" s="14" t="str">
        <v/>
      </c>
      <c r="O34211" s="14" t="str">
        <v/>
      </c>
      <c r="P34211" s="14" t="str">
        <f ca="1"/>
        <v>Low Cap</v>
      </c>
    </row>
    <row r="34212" spans="11:16">
      <c r="K34212" s="14" t="str">
        <v/>
      </c>
      <c r="L34212" s="14" t="str">
        <v/>
      </c>
      <c r="O34212" s="14" t="str">
        <v/>
      </c>
      <c r="P34212" s="14" t="str">
        <f ca="1"/>
        <v>Low Cap</v>
      </c>
    </row>
    <row r="34213" spans="11:16">
      <c r="K34213" s="14" t="str">
        <v/>
      </c>
      <c r="L34213" s="14" t="str">
        <v/>
      </c>
      <c r="O34213" s="14" t="str">
        <v/>
      </c>
      <c r="P34213" s="14" t="str">
        <f ca="1"/>
        <v>Low Cap</v>
      </c>
    </row>
    <row r="34214" spans="11:16">
      <c r="K34214" s="14" t="str">
        <v/>
      </c>
      <c r="L34214" s="14" t="str">
        <v/>
      </c>
      <c r="O34214" s="14" t="str">
        <v/>
      </c>
      <c r="P34214" s="14" t="str">
        <f ca="1"/>
        <v>Low Cap</v>
      </c>
    </row>
    <row r="34215" spans="11:16">
      <c r="K34215" s="14" t="str">
        <v/>
      </c>
      <c r="L34215" s="14" t="str">
        <v/>
      </c>
      <c r="O34215" s="14" t="str">
        <v/>
      </c>
      <c r="P34215" s="14" t="str">
        <f ca="1"/>
        <v>Low Cap</v>
      </c>
    </row>
    <row r="34216" spans="11:16">
      <c r="K34216" s="14" t="str">
        <v/>
      </c>
      <c r="L34216" s="14" t="str">
        <v/>
      </c>
      <c r="O34216" s="14" t="str">
        <v/>
      </c>
      <c r="P34216" s="14" t="str">
        <f ca="1"/>
        <v>Low Cap</v>
      </c>
    </row>
    <row r="34217" spans="11:16">
      <c r="K34217" s="14" t="str">
        <v/>
      </c>
      <c r="L34217" s="14" t="str">
        <v/>
      </c>
      <c r="O34217" s="14" t="str">
        <v/>
      </c>
      <c r="P34217" s="14" t="str">
        <f ca="1"/>
        <v>Low Cap</v>
      </c>
    </row>
    <row r="34218" spans="11:16">
      <c r="K34218" s="14" t="str">
        <v/>
      </c>
      <c r="L34218" s="14" t="str">
        <v/>
      </c>
      <c r="O34218" s="14" t="str">
        <v/>
      </c>
      <c r="P34218" s="14" t="str">
        <f ca="1"/>
        <v>Low Cap</v>
      </c>
    </row>
    <row r="34219" spans="11:16">
      <c r="K34219" s="14" t="str">
        <v/>
      </c>
      <c r="L34219" s="14" t="str">
        <v/>
      </c>
      <c r="O34219" s="14" t="str">
        <v/>
      </c>
      <c r="P34219" s="14" t="str">
        <f ca="1"/>
        <v>Low Cap</v>
      </c>
    </row>
    <row r="34220" spans="11:16">
      <c r="K34220" s="14" t="str">
        <v/>
      </c>
      <c r="L34220" s="14" t="str">
        <v/>
      </c>
      <c r="O34220" s="14" t="str">
        <v/>
      </c>
      <c r="P34220" s="14" t="str">
        <f ca="1"/>
        <v>Low Cap</v>
      </c>
    </row>
    <row r="34221" spans="11:16">
      <c r="K34221" s="14" t="str">
        <v/>
      </c>
      <c r="L34221" s="14" t="str">
        <v/>
      </c>
      <c r="O34221" s="14" t="str">
        <v/>
      </c>
      <c r="P34221" s="14" t="str">
        <f ca="1"/>
        <v>Low Cap</v>
      </c>
    </row>
    <row r="34222" spans="11:16">
      <c r="K34222" s="14" t="str">
        <v/>
      </c>
      <c r="L34222" s="14" t="str">
        <v/>
      </c>
      <c r="O34222" s="14" t="str">
        <v/>
      </c>
      <c r="P34222" s="14" t="str">
        <f ca="1"/>
        <v>Low Cap</v>
      </c>
    </row>
    <row r="34223" spans="11:16">
      <c r="K34223" s="14" t="str">
        <v/>
      </c>
      <c r="L34223" s="14" t="str">
        <v/>
      </c>
      <c r="O34223" s="14" t="str">
        <v/>
      </c>
      <c r="P34223" s="14" t="str">
        <f ca="1"/>
        <v>Low Cap</v>
      </c>
    </row>
    <row r="34224" spans="11:16">
      <c r="K34224" s="14" t="str">
        <v/>
      </c>
      <c r="L34224" s="14" t="str">
        <v/>
      </c>
      <c r="O34224" s="14" t="str">
        <v/>
      </c>
      <c r="P34224" s="14" t="str">
        <f ca="1"/>
        <v>Low Cap</v>
      </c>
    </row>
    <row r="34225" spans="11:16">
      <c r="K34225" s="14" t="str">
        <v/>
      </c>
      <c r="L34225" s="14" t="str">
        <v/>
      </c>
      <c r="O34225" s="14" t="str">
        <v/>
      </c>
      <c r="P34225" s="14" t="str">
        <f ca="1"/>
        <v>Low Cap</v>
      </c>
    </row>
    <row r="34226" spans="11:16">
      <c r="K34226" s="14" t="str">
        <v/>
      </c>
      <c r="L34226" s="14" t="str">
        <v/>
      </c>
      <c r="O34226" s="14" t="str">
        <v/>
      </c>
      <c r="P34226" s="14" t="str">
        <f ca="1"/>
        <v>Low Cap</v>
      </c>
    </row>
    <row r="34227" spans="11:16">
      <c r="K34227" s="14" t="str">
        <v/>
      </c>
      <c r="L34227" s="14" t="str">
        <v/>
      </c>
      <c r="O34227" s="14" t="str">
        <v/>
      </c>
      <c r="P34227" s="14" t="str">
        <f ca="1"/>
        <v>Low Cap</v>
      </c>
    </row>
    <row r="34228" spans="11:16">
      <c r="K34228" s="14" t="str">
        <v/>
      </c>
      <c r="L34228" s="14" t="str">
        <v/>
      </c>
      <c r="O34228" s="14" t="str">
        <v/>
      </c>
      <c r="P34228" s="14" t="str">
        <f ca="1"/>
        <v>Low Cap</v>
      </c>
    </row>
    <row r="34229" spans="11:16">
      <c r="K34229" s="14" t="str">
        <v/>
      </c>
      <c r="L34229" s="14" t="str">
        <v/>
      </c>
      <c r="O34229" s="14" t="str">
        <v/>
      </c>
      <c r="P34229" s="14" t="str">
        <f ca="1"/>
        <v>Low Cap</v>
      </c>
    </row>
    <row r="34230" spans="11:16">
      <c r="K34230" s="14" t="str">
        <v/>
      </c>
      <c r="L34230" s="14" t="str">
        <v/>
      </c>
      <c r="O34230" s="14" t="str">
        <v/>
      </c>
      <c r="P34230" s="14" t="str">
        <f ca="1"/>
        <v>Low Cap</v>
      </c>
    </row>
    <row r="34231" spans="11:16">
      <c r="K34231" s="14" t="str">
        <v/>
      </c>
      <c r="L34231" s="14" t="str">
        <v/>
      </c>
      <c r="O34231" s="14" t="str">
        <v/>
      </c>
      <c r="P34231" s="14" t="str">
        <f ca="1"/>
        <v>Low Cap</v>
      </c>
    </row>
    <row r="34232" spans="11:16">
      <c r="K34232" s="14" t="str">
        <v/>
      </c>
      <c r="L34232" s="14" t="str">
        <v/>
      </c>
      <c r="O34232" s="14" t="str">
        <v/>
      </c>
      <c r="P34232" s="14" t="str">
        <f ca="1"/>
        <v>Low Cap</v>
      </c>
    </row>
    <row r="34233" spans="11:16">
      <c r="K34233" s="14" t="str">
        <v/>
      </c>
      <c r="L34233" s="14" t="str">
        <v/>
      </c>
      <c r="O34233" s="14" t="str">
        <v/>
      </c>
      <c r="P34233" s="14" t="str">
        <f ca="1"/>
        <v>Low Cap</v>
      </c>
    </row>
    <row r="34234" spans="11:16">
      <c r="K34234" s="14" t="str">
        <v/>
      </c>
      <c r="L34234" s="14" t="str">
        <v/>
      </c>
      <c r="O34234" s="14" t="str">
        <v/>
      </c>
      <c r="P34234" s="14" t="str">
        <f ca="1"/>
        <v>Low Cap</v>
      </c>
    </row>
    <row r="34235" spans="11:16">
      <c r="K34235" s="14" t="str">
        <v/>
      </c>
      <c r="L34235" s="14" t="str">
        <v/>
      </c>
      <c r="O34235" s="14" t="str">
        <v/>
      </c>
      <c r="P34235" s="14" t="str">
        <f ca="1"/>
        <v>Low Cap</v>
      </c>
    </row>
    <row r="34236" spans="11:16">
      <c r="K34236" s="14" t="str">
        <v/>
      </c>
      <c r="L34236" s="14" t="str">
        <v/>
      </c>
      <c r="O34236" s="14" t="str">
        <v/>
      </c>
      <c r="P34236" s="14" t="str">
        <f ca="1"/>
        <v>Low Cap</v>
      </c>
    </row>
    <row r="34237" spans="11:16">
      <c r="K34237" s="14" t="str">
        <v/>
      </c>
      <c r="L34237" s="14" t="str">
        <v/>
      </c>
      <c r="O34237" s="14" t="str">
        <v/>
      </c>
      <c r="P34237" s="14" t="str">
        <f ca="1"/>
        <v>Low Cap</v>
      </c>
    </row>
    <row r="34238" spans="11:16">
      <c r="K34238" s="14" t="str">
        <v/>
      </c>
      <c r="L34238" s="14" t="str">
        <v/>
      </c>
      <c r="O34238" s="14" t="str">
        <v/>
      </c>
      <c r="P34238" s="14" t="str">
        <f ca="1"/>
        <v>Low Cap</v>
      </c>
    </row>
    <row r="34239" spans="11:16">
      <c r="K34239" s="14" t="str">
        <v/>
      </c>
      <c r="L34239" s="14" t="str">
        <v/>
      </c>
      <c r="O34239" s="14" t="str">
        <v/>
      </c>
      <c r="P34239" s="14" t="str">
        <f ca="1"/>
        <v>Low Cap</v>
      </c>
    </row>
    <row r="34240" spans="11:16">
      <c r="K34240" s="14" t="str">
        <v/>
      </c>
      <c r="L34240" s="14" t="str">
        <v/>
      </c>
      <c r="O34240" s="14" t="str">
        <v/>
      </c>
      <c r="P34240" s="14" t="str">
        <f ca="1"/>
        <v>Low Cap</v>
      </c>
    </row>
    <row r="34241" spans="11:16">
      <c r="K34241" s="14" t="str">
        <v/>
      </c>
      <c r="L34241" s="14" t="str">
        <v/>
      </c>
      <c r="O34241" s="14" t="str">
        <v/>
      </c>
      <c r="P34241" s="14" t="str">
        <f ca="1"/>
        <v>Low Cap</v>
      </c>
    </row>
    <row r="34242" spans="11:16">
      <c r="K34242" s="14" t="str">
        <v/>
      </c>
      <c r="L34242" s="14" t="str">
        <v/>
      </c>
      <c r="O34242" s="14" t="str">
        <v/>
      </c>
      <c r="P34242" s="14" t="str">
        <f ca="1"/>
        <v>Low Cap</v>
      </c>
    </row>
    <row r="34243" spans="11:16">
      <c r="K34243" s="14" t="str">
        <v/>
      </c>
      <c r="L34243" s="14" t="str">
        <v/>
      </c>
      <c r="O34243" s="14" t="str">
        <v/>
      </c>
      <c r="P34243" s="14" t="str">
        <f ca="1"/>
        <v>Low Cap</v>
      </c>
    </row>
    <row r="34244" spans="11:16">
      <c r="K34244" s="14" t="str">
        <v/>
      </c>
      <c r="L34244" s="14" t="str">
        <v/>
      </c>
      <c r="O34244" s="14" t="str">
        <v/>
      </c>
      <c r="P34244" s="14" t="str">
        <f ca="1"/>
        <v>Low Cap</v>
      </c>
    </row>
    <row r="34245" spans="11:16">
      <c r="K34245" s="14" t="str">
        <v/>
      </c>
      <c r="L34245" s="14" t="str">
        <v/>
      </c>
      <c r="O34245" s="14" t="str">
        <v/>
      </c>
      <c r="P34245" s="14" t="str">
        <f ca="1"/>
        <v>Low Cap</v>
      </c>
    </row>
    <row r="34246" spans="11:16">
      <c r="K34246" s="14" t="str">
        <v/>
      </c>
      <c r="L34246" s="14" t="str">
        <v/>
      </c>
      <c r="O34246" s="14" t="str">
        <v/>
      </c>
      <c r="P34246" s="14" t="str">
        <f ca="1"/>
        <v>Low Cap</v>
      </c>
    </row>
    <row r="34247" spans="11:16">
      <c r="K34247" s="14" t="str">
        <v/>
      </c>
      <c r="L34247" s="14" t="str">
        <v/>
      </c>
      <c r="O34247" s="14" t="str">
        <v/>
      </c>
      <c r="P34247" s="14" t="str">
        <f ca="1"/>
        <v>Low Cap</v>
      </c>
    </row>
    <row r="34248" spans="11:16">
      <c r="K34248" s="14" t="str">
        <v/>
      </c>
      <c r="L34248" s="14" t="str">
        <v/>
      </c>
      <c r="O34248" s="14" t="str">
        <v/>
      </c>
      <c r="P34248" s="14" t="str">
        <f ca="1"/>
        <v>Low Cap</v>
      </c>
    </row>
    <row r="34249" spans="11:16">
      <c r="K34249" s="14" t="str">
        <v/>
      </c>
      <c r="L34249" s="14" t="str">
        <v/>
      </c>
      <c r="O34249" s="14" t="str">
        <v/>
      </c>
      <c r="P34249" s="14" t="str">
        <f ca="1"/>
        <v>Low Cap</v>
      </c>
    </row>
    <row r="34250" spans="11:16">
      <c r="K34250" s="14" t="str">
        <v/>
      </c>
      <c r="L34250" s="14" t="str">
        <v/>
      </c>
      <c r="O34250" s="14" t="str">
        <v/>
      </c>
      <c r="P34250" s="14" t="str">
        <f ca="1"/>
        <v>Low Cap</v>
      </c>
    </row>
    <row r="34251" spans="11:16">
      <c r="K34251" s="14" t="str">
        <v/>
      </c>
      <c r="L34251" s="14" t="str">
        <v/>
      </c>
      <c r="O34251" s="14" t="str">
        <v/>
      </c>
      <c r="P34251" s="14" t="str">
        <f ca="1"/>
        <v>Low Cap</v>
      </c>
    </row>
    <row r="34252" spans="11:16">
      <c r="K34252" s="14" t="str">
        <v/>
      </c>
      <c r="L34252" s="14" t="str">
        <v/>
      </c>
      <c r="O34252" s="14" t="str">
        <v/>
      </c>
      <c r="P34252" s="14" t="str">
        <f ca="1"/>
        <v>Low Cap</v>
      </c>
    </row>
    <row r="34253" spans="11:16">
      <c r="K34253" s="14" t="str">
        <v/>
      </c>
      <c r="L34253" s="14" t="str">
        <v/>
      </c>
      <c r="O34253" s="14" t="str">
        <v/>
      </c>
      <c r="P34253" s="14" t="str">
        <f ca="1"/>
        <v>Low Cap</v>
      </c>
    </row>
    <row r="34254" spans="11:16">
      <c r="K34254" s="14" t="str">
        <v/>
      </c>
      <c r="L34254" s="14" t="str">
        <v/>
      </c>
      <c r="O34254" s="14" t="str">
        <v/>
      </c>
      <c r="P34254" s="14" t="str">
        <f ca="1"/>
        <v>Low Cap</v>
      </c>
    </row>
    <row r="34255" spans="11:16">
      <c r="K34255" s="14" t="str">
        <v/>
      </c>
      <c r="L34255" s="14" t="str">
        <v/>
      </c>
      <c r="O34255" s="14" t="str">
        <v/>
      </c>
      <c r="P34255" s="14" t="str">
        <f ca="1"/>
        <v>Low Cap</v>
      </c>
    </row>
    <row r="34256" spans="11:16">
      <c r="K34256" s="14" t="str">
        <v/>
      </c>
      <c r="L34256" s="14" t="str">
        <v/>
      </c>
      <c r="O34256" s="14" t="str">
        <v/>
      </c>
      <c r="P34256" s="14" t="str">
        <f ca="1"/>
        <v>Low Cap</v>
      </c>
    </row>
    <row r="34257" spans="11:16">
      <c r="K34257" s="14" t="str">
        <v/>
      </c>
      <c r="L34257" s="14" t="str">
        <v/>
      </c>
      <c r="O34257" s="14" t="str">
        <v/>
      </c>
      <c r="P34257" s="14" t="str">
        <f ca="1"/>
        <v>Low Cap</v>
      </c>
    </row>
    <row r="34258" spans="11:16">
      <c r="K34258" s="14" t="str">
        <v/>
      </c>
      <c r="L34258" s="14" t="str">
        <v/>
      </c>
      <c r="O34258" s="14" t="str">
        <v/>
      </c>
      <c r="P34258" s="14" t="str">
        <f ca="1"/>
        <v>Low Cap</v>
      </c>
    </row>
    <row r="34259" spans="11:16">
      <c r="K34259" s="14" t="str">
        <v/>
      </c>
      <c r="L34259" s="14" t="str">
        <v/>
      </c>
      <c r="O34259" s="14" t="str">
        <v/>
      </c>
      <c r="P34259" s="14" t="str">
        <f ca="1"/>
        <v>Low Cap</v>
      </c>
    </row>
    <row r="34260" spans="11:16">
      <c r="K34260" s="14" t="str">
        <v/>
      </c>
      <c r="L34260" s="14" t="str">
        <v/>
      </c>
      <c r="O34260" s="14" t="str">
        <v/>
      </c>
      <c r="P34260" s="14" t="str">
        <f ca="1"/>
        <v>Low Cap</v>
      </c>
    </row>
    <row r="34261" spans="11:16">
      <c r="K34261" s="14" t="str">
        <v/>
      </c>
      <c r="L34261" s="14" t="str">
        <v/>
      </c>
      <c r="O34261" s="14" t="str">
        <v/>
      </c>
      <c r="P34261" s="14" t="str">
        <f ca="1"/>
        <v>Low Cap</v>
      </c>
    </row>
    <row r="34262" spans="11:16">
      <c r="K34262" s="14" t="str">
        <v/>
      </c>
      <c r="L34262" s="14" t="str">
        <v/>
      </c>
      <c r="O34262" s="14" t="str">
        <v/>
      </c>
      <c r="P34262" s="14" t="str">
        <f ca="1"/>
        <v>Low Cap</v>
      </c>
    </row>
    <row r="34263" spans="11:16">
      <c r="K34263" s="14" t="str">
        <v/>
      </c>
      <c r="L34263" s="14" t="str">
        <v/>
      </c>
      <c r="O34263" s="14" t="str">
        <v/>
      </c>
      <c r="P34263" s="14" t="str">
        <f ca="1"/>
        <v>Low Cap</v>
      </c>
    </row>
    <row r="34264" spans="11:16">
      <c r="K34264" s="14" t="str">
        <v/>
      </c>
      <c r="L34264" s="14" t="str">
        <v/>
      </c>
      <c r="O34264" s="14" t="str">
        <v/>
      </c>
      <c r="P34264" s="14" t="str">
        <f ca="1"/>
        <v>Low Cap</v>
      </c>
    </row>
    <row r="34265" spans="11:16">
      <c r="K34265" s="14" t="str">
        <v/>
      </c>
      <c r="L34265" s="14" t="str">
        <v/>
      </c>
      <c r="O34265" s="14" t="str">
        <v/>
      </c>
      <c r="P34265" s="14" t="str">
        <f ca="1"/>
        <v>Low Cap</v>
      </c>
    </row>
    <row r="34266" spans="11:16">
      <c r="K34266" s="14" t="str">
        <v/>
      </c>
      <c r="L34266" s="14" t="str">
        <v/>
      </c>
      <c r="O34266" s="14" t="str">
        <v/>
      </c>
      <c r="P34266" s="14" t="str">
        <f ca="1"/>
        <v>Low Cap</v>
      </c>
    </row>
    <row r="34267" spans="11:16">
      <c r="K34267" s="14" t="str">
        <v/>
      </c>
      <c r="L34267" s="14" t="str">
        <v/>
      </c>
      <c r="O34267" s="14" t="str">
        <v/>
      </c>
      <c r="P34267" s="14" t="str">
        <f ca="1"/>
        <v>Low Cap</v>
      </c>
    </row>
    <row r="34268" spans="11:16">
      <c r="K34268" s="14" t="str">
        <v/>
      </c>
      <c r="L34268" s="14" t="str">
        <v/>
      </c>
      <c r="O34268" s="14" t="str">
        <v/>
      </c>
      <c r="P34268" s="14" t="str">
        <f ca="1"/>
        <v>Low Cap</v>
      </c>
    </row>
    <row r="34269" spans="11:16">
      <c r="K34269" s="14" t="str">
        <v/>
      </c>
      <c r="L34269" s="14" t="str">
        <v/>
      </c>
      <c r="O34269" s="14" t="str">
        <v/>
      </c>
      <c r="P34269" s="14" t="str">
        <f ca="1"/>
        <v>Low Cap</v>
      </c>
    </row>
    <row r="34270" spans="11:16">
      <c r="K34270" s="14" t="str">
        <v/>
      </c>
      <c r="L34270" s="14" t="str">
        <v/>
      </c>
      <c r="O34270" s="14" t="str">
        <v/>
      </c>
      <c r="P34270" s="14" t="str">
        <f ca="1"/>
        <v>Low Cap</v>
      </c>
    </row>
    <row r="34271" spans="11:16">
      <c r="K34271" s="14" t="str">
        <v/>
      </c>
      <c r="L34271" s="14" t="str">
        <v/>
      </c>
      <c r="O34271" s="14" t="str">
        <v/>
      </c>
      <c r="P34271" s="14" t="str">
        <f ca="1"/>
        <v>Low Cap</v>
      </c>
    </row>
    <row r="34272" spans="11:16">
      <c r="K34272" s="14" t="str">
        <v/>
      </c>
      <c r="L34272" s="14" t="str">
        <v/>
      </c>
      <c r="O34272" s="14" t="str">
        <v/>
      </c>
      <c r="P34272" s="14" t="str">
        <f ca="1"/>
        <v>Low Cap</v>
      </c>
    </row>
    <row r="34273" spans="11:16">
      <c r="K34273" s="14" t="str">
        <v/>
      </c>
      <c r="L34273" s="14" t="str">
        <v/>
      </c>
      <c r="O34273" s="14" t="str">
        <v/>
      </c>
      <c r="P34273" s="14" t="str">
        <f ca="1"/>
        <v>Low Cap</v>
      </c>
    </row>
    <row r="34274" spans="11:16">
      <c r="K34274" s="14" t="str">
        <v/>
      </c>
      <c r="L34274" s="14" t="str">
        <v/>
      </c>
      <c r="O34274" s="14" t="str">
        <v/>
      </c>
      <c r="P34274" s="14" t="str">
        <f ca="1"/>
        <v>Low Cap</v>
      </c>
    </row>
    <row r="34275" spans="11:16">
      <c r="K34275" s="14" t="str">
        <v/>
      </c>
      <c r="L34275" s="14" t="str">
        <v/>
      </c>
      <c r="O34275" s="14" t="str">
        <v/>
      </c>
      <c r="P34275" s="14" t="str">
        <f ca="1"/>
        <v>Low Cap</v>
      </c>
    </row>
    <row r="34276" spans="11:16">
      <c r="K34276" s="14" t="str">
        <v/>
      </c>
      <c r="L34276" s="14" t="str">
        <v/>
      </c>
      <c r="O34276" s="14" t="str">
        <v/>
      </c>
      <c r="P34276" s="14" t="str">
        <f ca="1"/>
        <v>Low Cap</v>
      </c>
    </row>
    <row r="34277" spans="11:16">
      <c r="K34277" s="14" t="str">
        <v/>
      </c>
      <c r="L34277" s="14" t="str">
        <v/>
      </c>
      <c r="O34277" s="14" t="str">
        <v/>
      </c>
      <c r="P34277" s="14" t="str">
        <f ca="1"/>
        <v>Low Cap</v>
      </c>
    </row>
    <row r="34278" spans="11:16">
      <c r="K34278" s="14" t="str">
        <v/>
      </c>
      <c r="L34278" s="14" t="str">
        <v/>
      </c>
      <c r="O34278" s="14" t="str">
        <v/>
      </c>
      <c r="P34278" s="14" t="str">
        <f ca="1"/>
        <v>Low Cap</v>
      </c>
    </row>
    <row r="34279" spans="11:16">
      <c r="K34279" s="14" t="str">
        <v/>
      </c>
      <c r="L34279" s="14" t="str">
        <v/>
      </c>
      <c r="O34279" s="14" t="str">
        <v/>
      </c>
      <c r="P34279" s="14" t="str">
        <f ca="1"/>
        <v>Low Cap</v>
      </c>
    </row>
    <row r="34280" spans="11:16">
      <c r="K34280" s="14" t="str">
        <v/>
      </c>
      <c r="L34280" s="14" t="str">
        <v/>
      </c>
      <c r="O34280" s="14" t="str">
        <v/>
      </c>
      <c r="P34280" s="14" t="str">
        <f ca="1"/>
        <v>Low Cap</v>
      </c>
    </row>
    <row r="34281" spans="11:16">
      <c r="K34281" s="14" t="str">
        <v/>
      </c>
      <c r="L34281" s="14" t="str">
        <v/>
      </c>
      <c r="O34281" s="14" t="str">
        <v/>
      </c>
      <c r="P34281" s="14" t="str">
        <f ca="1"/>
        <v>Low Cap</v>
      </c>
    </row>
    <row r="34282" spans="11:16">
      <c r="K34282" s="14" t="str">
        <v/>
      </c>
      <c r="L34282" s="14" t="str">
        <v/>
      </c>
      <c r="O34282" s="14" t="str">
        <v/>
      </c>
      <c r="P34282" s="14" t="str">
        <f ca="1"/>
        <v>Low Cap</v>
      </c>
    </row>
    <row r="34283" spans="11:16">
      <c r="K34283" s="14" t="str">
        <v/>
      </c>
      <c r="L34283" s="14" t="str">
        <v/>
      </c>
      <c r="O34283" s="14" t="str">
        <v/>
      </c>
      <c r="P34283" s="14" t="str">
        <f ca="1"/>
        <v>Low Cap</v>
      </c>
    </row>
    <row r="34284" spans="11:16">
      <c r="K34284" s="14" t="str">
        <v/>
      </c>
      <c r="L34284" s="14" t="str">
        <v/>
      </c>
      <c r="O34284" s="14" t="str">
        <v/>
      </c>
      <c r="P34284" s="14" t="str">
        <f ca="1"/>
        <v>Low Cap</v>
      </c>
    </row>
    <row r="34285" spans="11:16">
      <c r="K34285" s="14" t="str">
        <v/>
      </c>
      <c r="L34285" s="14" t="str">
        <v/>
      </c>
      <c r="O34285" s="14" t="str">
        <v/>
      </c>
      <c r="P34285" s="14" t="str">
        <f ca="1"/>
        <v>Low Cap</v>
      </c>
    </row>
    <row r="34286" spans="11:16">
      <c r="K34286" s="14" t="str">
        <v/>
      </c>
      <c r="L34286" s="14" t="str">
        <v/>
      </c>
      <c r="O34286" s="14" t="str">
        <v/>
      </c>
      <c r="P34286" s="14" t="str">
        <f ca="1"/>
        <v>Low Cap</v>
      </c>
    </row>
    <row r="34287" spans="11:16">
      <c r="K34287" s="14" t="str">
        <v/>
      </c>
      <c r="L34287" s="14" t="str">
        <v/>
      </c>
      <c r="O34287" s="14" t="str">
        <v/>
      </c>
      <c r="P34287" s="14" t="str">
        <f ca="1"/>
        <v>Low Cap</v>
      </c>
    </row>
    <row r="34288" spans="11:16">
      <c r="K34288" s="14" t="str">
        <v/>
      </c>
      <c r="L34288" s="14" t="str">
        <v/>
      </c>
      <c r="O34288" s="14" t="str">
        <v/>
      </c>
      <c r="P34288" s="14" t="str">
        <f ca="1"/>
        <v>Low Cap</v>
      </c>
    </row>
    <row r="34289" spans="11:16">
      <c r="K34289" s="14" t="str">
        <v/>
      </c>
      <c r="L34289" s="14" t="str">
        <v/>
      </c>
      <c r="O34289" s="14" t="str">
        <v/>
      </c>
      <c r="P34289" s="14" t="str">
        <f ca="1"/>
        <v>Low Cap</v>
      </c>
    </row>
    <row r="34290" spans="11:16">
      <c r="K34290" s="14" t="str">
        <v/>
      </c>
      <c r="L34290" s="14" t="str">
        <v/>
      </c>
      <c r="O34290" s="14" t="str">
        <v/>
      </c>
      <c r="P34290" s="14" t="str">
        <f ca="1"/>
        <v>Low Cap</v>
      </c>
    </row>
    <row r="34291" spans="11:16">
      <c r="K34291" s="14" t="str">
        <v/>
      </c>
      <c r="L34291" s="14" t="str">
        <v/>
      </c>
      <c r="O34291" s="14" t="str">
        <v/>
      </c>
      <c r="P34291" s="14" t="str">
        <f ca="1"/>
        <v>Low Cap</v>
      </c>
    </row>
    <row r="34292" spans="11:16">
      <c r="K34292" s="14" t="str">
        <v/>
      </c>
      <c r="L34292" s="14" t="str">
        <v/>
      </c>
      <c r="O34292" s="14" t="str">
        <v/>
      </c>
      <c r="P34292" s="14" t="str">
        <f ca="1"/>
        <v>Low Cap</v>
      </c>
    </row>
    <row r="34293" spans="11:16">
      <c r="K34293" s="14" t="str">
        <v/>
      </c>
      <c r="L34293" s="14" t="str">
        <v/>
      </c>
      <c r="O34293" s="14" t="str">
        <v/>
      </c>
      <c r="P34293" s="14" t="str">
        <f ca="1"/>
        <v>Low Cap</v>
      </c>
    </row>
    <row r="34294" spans="11:16">
      <c r="K34294" s="14" t="str">
        <v/>
      </c>
      <c r="L34294" s="14" t="str">
        <v/>
      </c>
      <c r="O34294" s="14" t="str">
        <v/>
      </c>
      <c r="P34294" s="14" t="str">
        <f ca="1"/>
        <v>Low Cap</v>
      </c>
    </row>
    <row r="34295" spans="11:16">
      <c r="K34295" s="14" t="str">
        <v/>
      </c>
      <c r="L34295" s="14" t="str">
        <v/>
      </c>
      <c r="O34295" s="14" t="str">
        <v/>
      </c>
      <c r="P34295" s="14" t="str">
        <f ca="1"/>
        <v>Low Cap</v>
      </c>
    </row>
    <row r="34296" spans="11:16">
      <c r="K34296" s="14" t="str">
        <v/>
      </c>
      <c r="L34296" s="14" t="str">
        <v/>
      </c>
      <c r="O34296" s="14" t="str">
        <v/>
      </c>
      <c r="P34296" s="14" t="str">
        <f ca="1"/>
        <v>Low Cap</v>
      </c>
    </row>
    <row r="34297" spans="11:16">
      <c r="K34297" s="14" t="str">
        <v/>
      </c>
      <c r="L34297" s="14" t="str">
        <v/>
      </c>
      <c r="O34297" s="14" t="str">
        <v/>
      </c>
      <c r="P34297" s="14" t="str">
        <f ca="1"/>
        <v>Low Cap</v>
      </c>
    </row>
    <row r="34298" spans="11:16">
      <c r="K34298" s="14" t="str">
        <v/>
      </c>
      <c r="L34298" s="14" t="str">
        <v/>
      </c>
      <c r="O34298" s="14" t="str">
        <v/>
      </c>
      <c r="P34298" s="14" t="str">
        <f ca="1"/>
        <v>Low Cap</v>
      </c>
    </row>
    <row r="34299" spans="11:16">
      <c r="K34299" s="14" t="str">
        <v/>
      </c>
      <c r="L34299" s="14" t="str">
        <v/>
      </c>
      <c r="O34299" s="14" t="str">
        <v/>
      </c>
      <c r="P34299" s="14" t="str">
        <f ca="1"/>
        <v>Low Cap</v>
      </c>
    </row>
    <row r="34300" spans="11:16">
      <c r="K34300" s="14" t="str">
        <v/>
      </c>
      <c r="L34300" s="14" t="str">
        <v/>
      </c>
      <c r="O34300" s="14" t="str">
        <v/>
      </c>
      <c r="P34300" s="14" t="str">
        <f ca="1"/>
        <v>Low Cap</v>
      </c>
    </row>
    <row r="34301" spans="11:16">
      <c r="K34301" s="14" t="str">
        <v/>
      </c>
      <c r="L34301" s="14" t="str">
        <v/>
      </c>
      <c r="O34301" s="14" t="str">
        <v/>
      </c>
      <c r="P34301" s="14" t="str">
        <f ca="1"/>
        <v>Low Cap</v>
      </c>
    </row>
    <row r="34302" spans="11:16">
      <c r="K34302" s="14" t="str">
        <v/>
      </c>
      <c r="L34302" s="14" t="str">
        <v/>
      </c>
      <c r="O34302" s="14" t="str">
        <v/>
      </c>
      <c r="P34302" s="14" t="str">
        <f ca="1"/>
        <v>Low Cap</v>
      </c>
    </row>
    <row r="34303" spans="11:16">
      <c r="K34303" s="14" t="str">
        <v/>
      </c>
      <c r="L34303" s="14" t="str">
        <v/>
      </c>
      <c r="O34303" s="14" t="str">
        <v/>
      </c>
      <c r="P34303" s="14" t="str">
        <f ca="1"/>
        <v>Low Cap</v>
      </c>
    </row>
    <row r="34304" spans="11:16">
      <c r="K34304" s="14" t="str">
        <v/>
      </c>
      <c r="L34304" s="14" t="str">
        <v/>
      </c>
      <c r="O34304" s="14" t="str">
        <v/>
      </c>
      <c r="P34304" s="14" t="str">
        <f ca="1"/>
        <v>Low Cap</v>
      </c>
    </row>
    <row r="34305" spans="11:16">
      <c r="K34305" s="14" t="str">
        <v/>
      </c>
      <c r="L34305" s="14" t="str">
        <v/>
      </c>
      <c r="O34305" s="14" t="str">
        <v/>
      </c>
      <c r="P34305" s="14" t="str">
        <f ca="1"/>
        <v>Low Cap</v>
      </c>
    </row>
    <row r="34306" spans="11:16">
      <c r="K34306" s="14" t="str">
        <v/>
      </c>
      <c r="L34306" s="14" t="str">
        <v/>
      </c>
      <c r="O34306" s="14" t="str">
        <v/>
      </c>
      <c r="P34306" s="14" t="str">
        <f ca="1"/>
        <v>Low Cap</v>
      </c>
    </row>
    <row r="34307" spans="11:16">
      <c r="K34307" s="14" t="str">
        <v/>
      </c>
      <c r="L34307" s="14" t="str">
        <v/>
      </c>
      <c r="O34307" s="14" t="str">
        <v/>
      </c>
      <c r="P34307" s="14" t="str">
        <f ca="1"/>
        <v>Low Cap</v>
      </c>
    </row>
    <row r="34308" spans="11:16">
      <c r="K34308" s="14" t="str">
        <v/>
      </c>
      <c r="L34308" s="14" t="str">
        <v/>
      </c>
      <c r="O34308" s="14" t="str">
        <v/>
      </c>
      <c r="P34308" s="14" t="str">
        <f ca="1"/>
        <v>Low Cap</v>
      </c>
    </row>
    <row r="34309" spans="11:16">
      <c r="K34309" s="14" t="str">
        <v/>
      </c>
      <c r="L34309" s="14" t="str">
        <v/>
      </c>
      <c r="O34309" s="14" t="str">
        <v/>
      </c>
      <c r="P34309" s="14" t="str">
        <f ca="1"/>
        <v>Low Cap</v>
      </c>
    </row>
    <row r="34310" spans="11:16">
      <c r="K34310" s="14" t="str">
        <v/>
      </c>
      <c r="L34310" s="14" t="str">
        <v/>
      </c>
      <c r="O34310" s="14" t="str">
        <v/>
      </c>
      <c r="P34310" s="14" t="str">
        <f ca="1"/>
        <v>Low Cap</v>
      </c>
    </row>
    <row r="34311" spans="11:16">
      <c r="K34311" s="14" t="str">
        <v/>
      </c>
      <c r="L34311" s="14" t="str">
        <v/>
      </c>
      <c r="O34311" s="14" t="str">
        <v/>
      </c>
      <c r="P34311" s="14" t="str">
        <f ca="1"/>
        <v>Low Cap</v>
      </c>
    </row>
    <row r="34312" spans="11:16">
      <c r="K34312" s="14" t="str">
        <v/>
      </c>
      <c r="L34312" s="14" t="str">
        <v/>
      </c>
      <c r="O34312" s="14" t="str">
        <v/>
      </c>
      <c r="P34312" s="14" t="str">
        <f ca="1"/>
        <v>Low Cap</v>
      </c>
    </row>
    <row r="34313" spans="11:16">
      <c r="K34313" s="14" t="str">
        <v/>
      </c>
      <c r="L34313" s="14" t="str">
        <v/>
      </c>
      <c r="O34313" s="14" t="str">
        <v/>
      </c>
      <c r="P34313" s="14" t="str">
        <f ca="1"/>
        <v>Low Cap</v>
      </c>
    </row>
    <row r="34314" spans="11:16">
      <c r="K34314" s="14" t="str">
        <v/>
      </c>
      <c r="L34314" s="14" t="str">
        <v/>
      </c>
      <c r="O34314" s="14" t="str">
        <v/>
      </c>
      <c r="P34314" s="14" t="str">
        <f ca="1"/>
        <v>Low Cap</v>
      </c>
    </row>
    <row r="34315" spans="11:16">
      <c r="K34315" s="14" t="str">
        <v/>
      </c>
      <c r="L34315" s="14" t="str">
        <v/>
      </c>
      <c r="O34315" s="14" t="str">
        <v/>
      </c>
      <c r="P34315" s="14" t="str">
        <f ca="1"/>
        <v>Low Cap</v>
      </c>
    </row>
    <row r="34316" spans="11:16">
      <c r="K34316" s="14" t="str">
        <v/>
      </c>
      <c r="L34316" s="14" t="str">
        <v/>
      </c>
      <c r="O34316" s="14" t="str">
        <v/>
      </c>
      <c r="P34316" s="14" t="str">
        <f ca="1"/>
        <v>Low Cap</v>
      </c>
    </row>
    <row r="34317" spans="11:16">
      <c r="K34317" s="14" t="str">
        <v/>
      </c>
      <c r="L34317" s="14" t="str">
        <v/>
      </c>
      <c r="O34317" s="14" t="str">
        <v/>
      </c>
      <c r="P34317" s="14" t="str">
        <f ca="1"/>
        <v>Low Cap</v>
      </c>
    </row>
    <row r="34318" spans="11:16">
      <c r="K34318" s="14" t="str">
        <v/>
      </c>
      <c r="L34318" s="14" t="str">
        <v/>
      </c>
      <c r="O34318" s="14" t="str">
        <v/>
      </c>
      <c r="P34318" s="14" t="str">
        <f ca="1"/>
        <v>Low Cap</v>
      </c>
    </row>
    <row r="34319" spans="11:16">
      <c r="K34319" s="14" t="str">
        <v/>
      </c>
      <c r="L34319" s="14" t="str">
        <v/>
      </c>
      <c r="O34319" s="14" t="str">
        <v/>
      </c>
      <c r="P34319" s="14" t="str">
        <f ca="1"/>
        <v>Low Cap</v>
      </c>
    </row>
    <row r="34320" spans="11:16">
      <c r="K34320" s="14" t="str">
        <v/>
      </c>
      <c r="L34320" s="14" t="str">
        <v/>
      </c>
      <c r="O34320" s="14" t="str">
        <v/>
      </c>
      <c r="P34320" s="14" t="str">
        <f ca="1"/>
        <v>Low Cap</v>
      </c>
    </row>
    <row r="34321" spans="11:16">
      <c r="K34321" s="14" t="str">
        <v/>
      </c>
      <c r="L34321" s="14" t="str">
        <v/>
      </c>
      <c r="O34321" s="14" t="str">
        <v/>
      </c>
      <c r="P34321" s="14" t="str">
        <f ca="1"/>
        <v>Low Cap</v>
      </c>
    </row>
    <row r="34322" spans="11:16">
      <c r="K34322" s="14" t="str">
        <v/>
      </c>
      <c r="L34322" s="14" t="str">
        <v/>
      </c>
      <c r="O34322" s="14" t="str">
        <v/>
      </c>
      <c r="P34322" s="14" t="str">
        <f ca="1"/>
        <v>Low Cap</v>
      </c>
    </row>
    <row r="34323" spans="11:16">
      <c r="K34323" s="14" t="str">
        <v/>
      </c>
      <c r="L34323" s="14" t="str">
        <v/>
      </c>
      <c r="O34323" s="14" t="str">
        <v/>
      </c>
      <c r="P34323" s="14" t="str">
        <f ca="1"/>
        <v>Low Cap</v>
      </c>
    </row>
    <row r="34324" spans="11:16">
      <c r="K34324" s="14" t="str">
        <v/>
      </c>
      <c r="L34324" s="14" t="str">
        <v/>
      </c>
      <c r="O34324" s="14" t="str">
        <v/>
      </c>
      <c r="P34324" s="14" t="str">
        <f ca="1"/>
        <v>Low Cap</v>
      </c>
    </row>
    <row r="34325" spans="11:16">
      <c r="K34325" s="14" t="str">
        <v/>
      </c>
      <c r="L34325" s="14" t="str">
        <v/>
      </c>
      <c r="O34325" s="14" t="str">
        <v/>
      </c>
      <c r="P34325" s="14" t="str">
        <f ca="1"/>
        <v>Low Cap</v>
      </c>
    </row>
    <row r="34326" spans="11:16">
      <c r="K34326" s="14" t="str">
        <v/>
      </c>
      <c r="L34326" s="14" t="str">
        <v/>
      </c>
      <c r="O34326" s="14" t="str">
        <v/>
      </c>
      <c r="P34326" s="14" t="str">
        <f ca="1"/>
        <v>Low Cap</v>
      </c>
    </row>
    <row r="34327" spans="11:16">
      <c r="K34327" s="14" t="str">
        <v/>
      </c>
      <c r="L34327" s="14" t="str">
        <v/>
      </c>
      <c r="O34327" s="14" t="str">
        <v/>
      </c>
      <c r="P34327" s="14" t="str">
        <f ca="1"/>
        <v>Low Cap</v>
      </c>
    </row>
    <row r="34328" spans="11:16">
      <c r="K34328" s="14" t="str">
        <v/>
      </c>
      <c r="L34328" s="14" t="str">
        <v/>
      </c>
      <c r="O34328" s="14" t="str">
        <v/>
      </c>
      <c r="P34328" s="14" t="str">
        <f ca="1"/>
        <v>Low Cap</v>
      </c>
    </row>
    <row r="34329" spans="11:16">
      <c r="K34329" s="14" t="str">
        <v/>
      </c>
      <c r="L34329" s="14" t="str">
        <v/>
      </c>
      <c r="O34329" s="14" t="str">
        <v/>
      </c>
      <c r="P34329" s="14" t="str">
        <f ca="1"/>
        <v>Low Cap</v>
      </c>
    </row>
    <row r="34330" spans="11:16">
      <c r="K34330" s="14" t="str">
        <v/>
      </c>
      <c r="L34330" s="14" t="str">
        <v/>
      </c>
      <c r="O34330" s="14" t="str">
        <v/>
      </c>
      <c r="P34330" s="14" t="str">
        <f ca="1"/>
        <v>Low Cap</v>
      </c>
    </row>
    <row r="34331" spans="11:16">
      <c r="K34331" s="14" t="str">
        <v/>
      </c>
      <c r="L34331" s="14" t="str">
        <v/>
      </c>
      <c r="O34331" s="14" t="str">
        <v/>
      </c>
      <c r="P34331" s="14" t="str">
        <f ca="1"/>
        <v>Low Cap</v>
      </c>
    </row>
    <row r="34332" spans="11:16">
      <c r="K34332" s="14" t="str">
        <v/>
      </c>
      <c r="L34332" s="14" t="str">
        <v/>
      </c>
      <c r="O34332" s="14" t="str">
        <v/>
      </c>
      <c r="P34332" s="14" t="str">
        <f ca="1"/>
        <v>Low Cap</v>
      </c>
    </row>
    <row r="34333" spans="11:16">
      <c r="K34333" s="14" t="str">
        <v/>
      </c>
      <c r="L34333" s="14" t="str">
        <v/>
      </c>
      <c r="O34333" s="14" t="str">
        <v/>
      </c>
      <c r="P34333" s="14" t="str">
        <f ca="1"/>
        <v>Low Cap</v>
      </c>
    </row>
    <row r="34334" spans="11:16">
      <c r="K34334" s="14" t="str">
        <v/>
      </c>
      <c r="L34334" s="14" t="str">
        <v/>
      </c>
      <c r="O34334" s="14" t="str">
        <v/>
      </c>
      <c r="P34334" s="14" t="str">
        <f ca="1"/>
        <v>Low Cap</v>
      </c>
    </row>
    <row r="34335" spans="11:16">
      <c r="K34335" s="14" t="str">
        <v/>
      </c>
      <c r="L34335" s="14" t="str">
        <v/>
      </c>
      <c r="O34335" s="14" t="str">
        <v/>
      </c>
      <c r="P34335" s="14" t="str">
        <f ca="1"/>
        <v>Low Cap</v>
      </c>
    </row>
    <row r="34336" spans="11:16">
      <c r="K34336" s="14" t="str">
        <v/>
      </c>
      <c r="L34336" s="14" t="str">
        <v/>
      </c>
      <c r="O34336" s="14" t="str">
        <v/>
      </c>
      <c r="P34336" s="14" t="str">
        <f ca="1"/>
        <v>Low Cap</v>
      </c>
    </row>
    <row r="34337" spans="11:16">
      <c r="K34337" s="14" t="str">
        <v/>
      </c>
      <c r="L34337" s="14" t="str">
        <v/>
      </c>
      <c r="O34337" s="14" t="str">
        <v/>
      </c>
      <c r="P34337" s="14" t="str">
        <f ca="1"/>
        <v>Low Cap</v>
      </c>
    </row>
    <row r="34338" spans="11:16">
      <c r="K34338" s="14" t="str">
        <v/>
      </c>
      <c r="L34338" s="14" t="str">
        <v/>
      </c>
      <c r="O34338" s="14" t="str">
        <v/>
      </c>
      <c r="P34338" s="14" t="str">
        <f ca="1"/>
        <v>Low Cap</v>
      </c>
    </row>
    <row r="34339" spans="11:16">
      <c r="K34339" s="14" t="str">
        <v/>
      </c>
      <c r="L34339" s="14" t="str">
        <v/>
      </c>
      <c r="O34339" s="14" t="str">
        <v/>
      </c>
      <c r="P34339" s="14" t="str">
        <f ca="1"/>
        <v>Low Cap</v>
      </c>
    </row>
    <row r="34340" spans="11:16">
      <c r="K34340" s="14" t="str">
        <v/>
      </c>
      <c r="L34340" s="14" t="str">
        <v/>
      </c>
      <c r="O34340" s="14" t="str">
        <v/>
      </c>
      <c r="P34340" s="14" t="str">
        <f ca="1"/>
        <v>Low Cap</v>
      </c>
    </row>
    <row r="34341" spans="11:16">
      <c r="K34341" s="14" t="str">
        <v/>
      </c>
      <c r="L34341" s="14" t="str">
        <v/>
      </c>
      <c r="O34341" s="14" t="str">
        <v/>
      </c>
      <c r="P34341" s="14" t="str">
        <f ca="1"/>
        <v>Low Cap</v>
      </c>
    </row>
    <row r="34342" spans="11:16">
      <c r="K34342" s="14" t="str">
        <v/>
      </c>
      <c r="L34342" s="14" t="str">
        <v/>
      </c>
      <c r="O34342" s="14" t="str">
        <v/>
      </c>
      <c r="P34342" s="14" t="str">
        <f ca="1"/>
        <v>Low Cap</v>
      </c>
    </row>
    <row r="34343" spans="11:16">
      <c r="K34343" s="14" t="str">
        <v/>
      </c>
      <c r="L34343" s="14" t="str">
        <v/>
      </c>
      <c r="O34343" s="14" t="str">
        <v/>
      </c>
      <c r="P34343" s="14" t="str">
        <f ca="1"/>
        <v>Low Cap</v>
      </c>
    </row>
    <row r="34344" spans="11:16">
      <c r="K34344" s="14" t="str">
        <v/>
      </c>
      <c r="L34344" s="14" t="str">
        <v/>
      </c>
      <c r="O34344" s="14" t="str">
        <v/>
      </c>
      <c r="P34344" s="14" t="str">
        <f ca="1"/>
        <v>Low Cap</v>
      </c>
    </row>
    <row r="34345" spans="11:16">
      <c r="K34345" s="14" t="str">
        <v/>
      </c>
      <c r="L34345" s="14" t="str">
        <v/>
      </c>
      <c r="O34345" s="14" t="str">
        <v/>
      </c>
      <c r="P34345" s="14" t="str">
        <f ca="1"/>
        <v>Low Cap</v>
      </c>
    </row>
    <row r="34346" spans="11:16">
      <c r="K34346" s="14" t="str">
        <v/>
      </c>
      <c r="L34346" s="14" t="str">
        <v/>
      </c>
      <c r="O34346" s="14" t="str">
        <v/>
      </c>
      <c r="P34346" s="14" t="str">
        <f ca="1"/>
        <v>Low Cap</v>
      </c>
    </row>
    <row r="34347" spans="11:16">
      <c r="K34347" s="14" t="str">
        <v/>
      </c>
      <c r="L34347" s="14" t="str">
        <v/>
      </c>
      <c r="O34347" s="14" t="str">
        <v/>
      </c>
      <c r="P34347" s="14" t="str">
        <f ca="1"/>
        <v>Low Cap</v>
      </c>
    </row>
    <row r="34348" spans="11:16">
      <c r="K34348" s="14" t="str">
        <v/>
      </c>
      <c r="L34348" s="14" t="str">
        <v/>
      </c>
      <c r="O34348" s="14" t="str">
        <v/>
      </c>
      <c r="P34348" s="14" t="str">
        <f ca="1"/>
        <v>Low Cap</v>
      </c>
    </row>
    <row r="34349" spans="11:16">
      <c r="K34349" s="14" t="str">
        <v/>
      </c>
      <c r="L34349" s="14" t="str">
        <v/>
      </c>
      <c r="O34349" s="14" t="str">
        <v/>
      </c>
      <c r="P34349" s="14" t="str">
        <f ca="1"/>
        <v>Low Cap</v>
      </c>
    </row>
    <row r="34350" spans="11:16">
      <c r="K34350" s="14" t="str">
        <v/>
      </c>
      <c r="L34350" s="14" t="str">
        <v/>
      </c>
      <c r="O34350" s="14" t="str">
        <v/>
      </c>
      <c r="P34350" s="14" t="str">
        <f ca="1"/>
        <v>Low Cap</v>
      </c>
    </row>
    <row r="34351" spans="11:16">
      <c r="K34351" s="14" t="str">
        <v/>
      </c>
      <c r="L34351" s="14" t="str">
        <v/>
      </c>
      <c r="O34351" s="14" t="str">
        <v/>
      </c>
      <c r="P34351" s="14" t="str">
        <f ca="1"/>
        <v>Low Cap</v>
      </c>
    </row>
    <row r="34352" spans="11:16">
      <c r="K34352" s="14" t="str">
        <v/>
      </c>
      <c r="L34352" s="14" t="str">
        <v/>
      </c>
      <c r="O34352" s="14" t="str">
        <v/>
      </c>
      <c r="P34352" s="14" t="str">
        <f ca="1"/>
        <v>Low Cap</v>
      </c>
    </row>
    <row r="34353" spans="11:16">
      <c r="K34353" s="14" t="str">
        <v/>
      </c>
      <c r="L34353" s="14" t="str">
        <v/>
      </c>
      <c r="O34353" s="14" t="str">
        <v/>
      </c>
      <c r="P34353" s="14" t="str">
        <f ca="1"/>
        <v>Low Cap</v>
      </c>
    </row>
    <row r="34354" spans="11:16">
      <c r="K34354" s="14" t="str">
        <v/>
      </c>
      <c r="L34354" s="14" t="str">
        <v/>
      </c>
      <c r="O34354" s="14" t="str">
        <v/>
      </c>
      <c r="P34354" s="14" t="str">
        <f ca="1"/>
        <v>Low Cap</v>
      </c>
    </row>
    <row r="34355" spans="11:16">
      <c r="K34355" s="14" t="str">
        <v/>
      </c>
      <c r="L34355" s="14" t="str">
        <v/>
      </c>
      <c r="O34355" s="14" t="str">
        <v/>
      </c>
      <c r="P34355" s="14" t="str">
        <f ca="1"/>
        <v>Low Cap</v>
      </c>
    </row>
    <row r="34356" spans="11:16">
      <c r="K34356" s="14" t="str">
        <v/>
      </c>
      <c r="L34356" s="14" t="str">
        <v/>
      </c>
      <c r="O34356" s="14" t="str">
        <v/>
      </c>
      <c r="P34356" s="14" t="str">
        <f ca="1"/>
        <v>Low Cap</v>
      </c>
    </row>
    <row r="34357" spans="11:16">
      <c r="K34357" s="14" t="str">
        <v/>
      </c>
      <c r="L34357" s="14" t="str">
        <v/>
      </c>
      <c r="O34357" s="14" t="str">
        <v/>
      </c>
      <c r="P34357" s="14" t="str">
        <f ca="1"/>
        <v>Low Cap</v>
      </c>
    </row>
    <row r="34358" spans="11:16">
      <c r="K34358" s="14" t="str">
        <v/>
      </c>
      <c r="L34358" s="14" t="str">
        <v/>
      </c>
      <c r="O34358" s="14" t="str">
        <v/>
      </c>
      <c r="P34358" s="14" t="str">
        <f ca="1"/>
        <v>Low Cap</v>
      </c>
    </row>
    <row r="34359" spans="11:16">
      <c r="K34359" s="14" t="str">
        <v/>
      </c>
      <c r="L34359" s="14" t="str">
        <v/>
      </c>
      <c r="O34359" s="14" t="str">
        <v/>
      </c>
      <c r="P34359" s="14" t="str">
        <f ca="1"/>
        <v>Low Cap</v>
      </c>
    </row>
    <row r="34360" spans="11:16">
      <c r="K34360" s="14" t="str">
        <v/>
      </c>
      <c r="L34360" s="14" t="str">
        <v/>
      </c>
      <c r="O34360" s="14" t="str">
        <v/>
      </c>
      <c r="P34360" s="14" t="str">
        <f ca="1"/>
        <v>Low Cap</v>
      </c>
    </row>
    <row r="34361" spans="11:16">
      <c r="K34361" s="14" t="str">
        <v/>
      </c>
      <c r="L34361" s="14" t="str">
        <v/>
      </c>
      <c r="O34361" s="14" t="str">
        <v/>
      </c>
      <c r="P34361" s="14" t="str">
        <f ca="1"/>
        <v>Low Cap</v>
      </c>
    </row>
    <row r="34362" spans="11:16">
      <c r="K34362" s="14" t="str">
        <v/>
      </c>
      <c r="L34362" s="14" t="str">
        <v/>
      </c>
      <c r="O34362" s="14" t="str">
        <v/>
      </c>
      <c r="P34362" s="14" t="str">
        <f ca="1"/>
        <v>Low Cap</v>
      </c>
    </row>
    <row r="34363" spans="11:16">
      <c r="K34363" s="14" t="str">
        <v/>
      </c>
      <c r="L34363" s="14" t="str">
        <v/>
      </c>
      <c r="O34363" s="14" t="str">
        <v/>
      </c>
      <c r="P34363" s="14" t="str">
        <f ca="1"/>
        <v>Low Cap</v>
      </c>
    </row>
    <row r="34364" spans="11:16">
      <c r="K34364" s="14" t="str">
        <v/>
      </c>
      <c r="L34364" s="14" t="str">
        <v/>
      </c>
      <c r="O34364" s="14" t="str">
        <v/>
      </c>
      <c r="P34364" s="14" t="str">
        <f ca="1"/>
        <v>Low Cap</v>
      </c>
    </row>
    <row r="34365" spans="11:16">
      <c r="K34365" s="14" t="str">
        <v/>
      </c>
      <c r="L34365" s="14" t="str">
        <v/>
      </c>
      <c r="O34365" s="14" t="str">
        <v/>
      </c>
      <c r="P34365" s="14" t="str">
        <f ca="1"/>
        <v>Low Cap</v>
      </c>
    </row>
    <row r="34366" spans="11:16">
      <c r="K34366" s="14" t="str">
        <v/>
      </c>
      <c r="L34366" s="14" t="str">
        <v/>
      </c>
      <c r="O34366" s="14" t="str">
        <v/>
      </c>
      <c r="P34366" s="14" t="str">
        <f ca="1"/>
        <v>Low Cap</v>
      </c>
    </row>
    <row r="34367" spans="11:16">
      <c r="K34367" s="14" t="str">
        <v/>
      </c>
      <c r="L34367" s="14" t="str">
        <v/>
      </c>
      <c r="O34367" s="14" t="str">
        <v/>
      </c>
      <c r="P34367" s="14" t="str">
        <f ca="1"/>
        <v>Low Cap</v>
      </c>
    </row>
    <row r="34368" spans="11:16">
      <c r="K34368" s="14" t="str">
        <v/>
      </c>
      <c r="L34368" s="14" t="str">
        <v/>
      </c>
      <c r="O34368" s="14" t="str">
        <v/>
      </c>
      <c r="P34368" s="14" t="str">
        <f ca="1"/>
        <v>Low Cap</v>
      </c>
    </row>
    <row r="34369" spans="11:16">
      <c r="K34369" s="14" t="str">
        <v/>
      </c>
      <c r="L34369" s="14" t="str">
        <v/>
      </c>
      <c r="O34369" s="14" t="str">
        <v/>
      </c>
      <c r="P34369" s="14" t="str">
        <f ca="1"/>
        <v>Low Cap</v>
      </c>
    </row>
    <row r="34370" spans="11:16">
      <c r="K34370" s="14" t="str">
        <v/>
      </c>
      <c r="L34370" s="14" t="str">
        <v/>
      </c>
      <c r="O34370" s="14" t="str">
        <v/>
      </c>
      <c r="P34370" s="14" t="str">
        <f ca="1"/>
        <v>Low Cap</v>
      </c>
    </row>
    <row r="34371" spans="11:16">
      <c r="K34371" s="14" t="str">
        <v/>
      </c>
      <c r="L34371" s="14" t="str">
        <v/>
      </c>
      <c r="O34371" s="14" t="str">
        <v/>
      </c>
      <c r="P34371" s="14" t="str">
        <f ca="1"/>
        <v>Low Cap</v>
      </c>
    </row>
    <row r="34372" spans="11:16">
      <c r="K34372" s="14" t="str">
        <v/>
      </c>
      <c r="L34372" s="14" t="str">
        <v/>
      </c>
      <c r="O34372" s="14" t="str">
        <v/>
      </c>
      <c r="P34372" s="14" t="str">
        <f ca="1"/>
        <v>Low Cap</v>
      </c>
    </row>
    <row r="34373" spans="11:16">
      <c r="K34373" s="14" t="str">
        <v/>
      </c>
      <c r="L34373" s="14" t="str">
        <v/>
      </c>
      <c r="O34373" s="14" t="str">
        <v/>
      </c>
      <c r="P34373" s="14" t="str">
        <f ca="1"/>
        <v>Low Cap</v>
      </c>
    </row>
    <row r="34374" spans="11:16">
      <c r="K34374" s="14" t="str">
        <v/>
      </c>
      <c r="L34374" s="14" t="str">
        <v/>
      </c>
      <c r="O34374" s="14" t="str">
        <v/>
      </c>
      <c r="P34374" s="14" t="str">
        <f ca="1"/>
        <v>Low Cap</v>
      </c>
    </row>
    <row r="34375" spans="11:16">
      <c r="K34375" s="14" t="str">
        <v/>
      </c>
      <c r="L34375" s="14" t="str">
        <v/>
      </c>
      <c r="O34375" s="14" t="str">
        <v/>
      </c>
      <c r="P34375" s="14" t="str">
        <f ca="1"/>
        <v>Low Cap</v>
      </c>
    </row>
    <row r="34376" spans="11:16">
      <c r="K34376" s="14" t="str">
        <v/>
      </c>
      <c r="L34376" s="14" t="str">
        <v/>
      </c>
      <c r="O34376" s="14" t="str">
        <v/>
      </c>
      <c r="P34376" s="14" t="str">
        <f ca="1"/>
        <v>Low Cap</v>
      </c>
    </row>
    <row r="34377" spans="11:16">
      <c r="K34377" s="14" t="str">
        <v/>
      </c>
      <c r="L34377" s="14" t="str">
        <v/>
      </c>
      <c r="O34377" s="14" t="str">
        <v/>
      </c>
      <c r="P34377" s="14" t="str">
        <f ca="1"/>
        <v>Low Cap</v>
      </c>
    </row>
    <row r="34378" spans="11:16">
      <c r="K34378" s="14" t="str">
        <v/>
      </c>
      <c r="L34378" s="14" t="str">
        <v/>
      </c>
      <c r="O34378" s="14" t="str">
        <v/>
      </c>
      <c r="P34378" s="14" t="str">
        <f ca="1"/>
        <v>Low Cap</v>
      </c>
    </row>
    <row r="34379" spans="11:16">
      <c r="K34379" s="14" t="str">
        <v/>
      </c>
      <c r="L34379" s="14" t="str">
        <v/>
      </c>
      <c r="O34379" s="14" t="str">
        <v/>
      </c>
      <c r="P34379" s="14" t="str">
        <f ca="1"/>
        <v>Low Cap</v>
      </c>
    </row>
    <row r="34380" spans="11:16">
      <c r="K34380" s="14" t="str">
        <v/>
      </c>
      <c r="L34380" s="14" t="str">
        <v/>
      </c>
      <c r="O34380" s="14" t="str">
        <v/>
      </c>
      <c r="P34380" s="14" t="str">
        <f ca="1"/>
        <v>Low Cap</v>
      </c>
    </row>
    <row r="34381" spans="11:16">
      <c r="K34381" s="14" t="str">
        <v/>
      </c>
      <c r="L34381" s="14" t="str">
        <v/>
      </c>
      <c r="O34381" s="14" t="str">
        <v/>
      </c>
      <c r="P34381" s="14" t="str">
        <f ca="1"/>
        <v>Low Cap</v>
      </c>
    </row>
    <row r="34382" spans="11:16">
      <c r="K34382" s="14" t="str">
        <v/>
      </c>
      <c r="L34382" s="14" t="str">
        <v/>
      </c>
      <c r="O34382" s="14" t="str">
        <v/>
      </c>
      <c r="P34382" s="14" t="str">
        <f ca="1"/>
        <v>Low Cap</v>
      </c>
    </row>
    <row r="34383" spans="11:16">
      <c r="K34383" s="14" t="str">
        <v/>
      </c>
      <c r="L34383" s="14" t="str">
        <v/>
      </c>
      <c r="O34383" s="14" t="str">
        <v/>
      </c>
      <c r="P34383" s="14" t="str">
        <f ca="1"/>
        <v>Low Cap</v>
      </c>
    </row>
    <row r="34384" spans="11:16">
      <c r="K34384" s="14" t="str">
        <v/>
      </c>
      <c r="L34384" s="14" t="str">
        <v/>
      </c>
      <c r="O34384" s="14" t="str">
        <v/>
      </c>
      <c r="P34384" s="14" t="str">
        <f ca="1"/>
        <v>Low Cap</v>
      </c>
    </row>
    <row r="34385" spans="11:16">
      <c r="K34385" s="14" t="str">
        <v/>
      </c>
      <c r="L34385" s="14" t="str">
        <v/>
      </c>
      <c r="O34385" s="14" t="str">
        <v/>
      </c>
      <c r="P34385" s="14" t="str">
        <f ca="1"/>
        <v>Low Cap</v>
      </c>
    </row>
    <row r="34386" spans="11:16">
      <c r="K34386" s="14" t="str">
        <v/>
      </c>
      <c r="L34386" s="14" t="str">
        <v/>
      </c>
      <c r="O34386" s="14" t="str">
        <v/>
      </c>
      <c r="P34386" s="14" t="str">
        <f ca="1"/>
        <v>Low Cap</v>
      </c>
    </row>
    <row r="34387" spans="11:16">
      <c r="K34387" s="14" t="str">
        <v/>
      </c>
      <c r="L34387" s="14" t="str">
        <v/>
      </c>
      <c r="O34387" s="14" t="str">
        <v/>
      </c>
      <c r="P34387" s="14" t="str">
        <f ca="1"/>
        <v>Low Cap</v>
      </c>
    </row>
    <row r="34388" spans="11:16">
      <c r="K34388" s="14" t="str">
        <v/>
      </c>
      <c r="L34388" s="14" t="str">
        <v/>
      </c>
      <c r="O34388" s="14" t="str">
        <v/>
      </c>
      <c r="P34388" s="14" t="str">
        <f ca="1"/>
        <v>Low Cap</v>
      </c>
    </row>
    <row r="34389" spans="11:16">
      <c r="K34389" s="14" t="str">
        <v/>
      </c>
      <c r="L34389" s="14" t="str">
        <v/>
      </c>
      <c r="O34389" s="14" t="str">
        <v/>
      </c>
      <c r="P34389" s="14" t="str">
        <f ca="1"/>
        <v>Low Cap</v>
      </c>
    </row>
    <row r="34390" spans="11:16">
      <c r="K34390" s="14" t="str">
        <v/>
      </c>
      <c r="L34390" s="14" t="str">
        <v/>
      </c>
      <c r="O34390" s="14" t="str">
        <v/>
      </c>
      <c r="P34390" s="14" t="str">
        <f ca="1"/>
        <v>Low Cap</v>
      </c>
    </row>
    <row r="34391" spans="11:16">
      <c r="K34391" s="14" t="str">
        <v/>
      </c>
      <c r="L34391" s="14" t="str">
        <v/>
      </c>
      <c r="O34391" s="14" t="str">
        <v/>
      </c>
      <c r="P34391" s="14" t="str">
        <f ca="1"/>
        <v>Low Cap</v>
      </c>
    </row>
    <row r="34392" spans="11:16">
      <c r="K34392" s="14" t="str">
        <v/>
      </c>
      <c r="L34392" s="14" t="str">
        <v/>
      </c>
      <c r="O34392" s="14" t="str">
        <v/>
      </c>
      <c r="P34392" s="14" t="str">
        <f ca="1"/>
        <v>Low Cap</v>
      </c>
    </row>
    <row r="34393" spans="11:16">
      <c r="K34393" s="14" t="str">
        <v/>
      </c>
      <c r="L34393" s="14" t="str">
        <v/>
      </c>
      <c r="O34393" s="14" t="str">
        <v/>
      </c>
      <c r="P34393" s="14" t="str">
        <f ca="1"/>
        <v>Low Cap</v>
      </c>
    </row>
    <row r="34394" spans="11:16">
      <c r="K34394" s="14" t="str">
        <v/>
      </c>
      <c r="L34394" s="14" t="str">
        <v/>
      </c>
      <c r="O34394" s="14" t="str">
        <v/>
      </c>
      <c r="P34394" s="14" t="str">
        <f ca="1"/>
        <v>Low Cap</v>
      </c>
    </row>
    <row r="34395" spans="11:16">
      <c r="K34395" s="14" t="str">
        <v/>
      </c>
      <c r="L34395" s="14" t="str">
        <v/>
      </c>
      <c r="O34395" s="14" t="str">
        <v/>
      </c>
      <c r="P34395" s="14" t="str">
        <f ca="1"/>
        <v>Low Cap</v>
      </c>
    </row>
    <row r="34396" spans="11:16">
      <c r="K34396" s="14" t="str">
        <v/>
      </c>
      <c r="L34396" s="14" t="str">
        <v/>
      </c>
      <c r="O34396" s="14" t="str">
        <v/>
      </c>
      <c r="P34396" s="14" t="str">
        <f ca="1"/>
        <v>Low Cap</v>
      </c>
    </row>
    <row r="34397" spans="11:16">
      <c r="K34397" s="14" t="str">
        <v/>
      </c>
      <c r="L34397" s="14" t="str">
        <v/>
      </c>
      <c r="O34397" s="14" t="str">
        <v/>
      </c>
      <c r="P34397" s="14" t="str">
        <f ca="1"/>
        <v>Low Cap</v>
      </c>
    </row>
    <row r="34398" spans="11:16">
      <c r="K34398" s="14" t="str">
        <v/>
      </c>
      <c r="L34398" s="14" t="str">
        <v/>
      </c>
      <c r="O34398" s="14" t="str">
        <v/>
      </c>
      <c r="P34398" s="14" t="str">
        <f ca="1"/>
        <v>Low Cap</v>
      </c>
    </row>
    <row r="34399" spans="11:16">
      <c r="K34399" s="14" t="str">
        <v/>
      </c>
      <c r="L34399" s="14" t="str">
        <v/>
      </c>
      <c r="O34399" s="14" t="str">
        <v/>
      </c>
      <c r="P34399" s="14" t="str">
        <f ca="1"/>
        <v>Low Cap</v>
      </c>
    </row>
    <row r="34400" spans="11:16">
      <c r="K34400" s="14" t="str">
        <v/>
      </c>
      <c r="L34400" s="14" t="str">
        <v/>
      </c>
      <c r="O34400" s="14" t="str">
        <v/>
      </c>
      <c r="P34400" s="14" t="str">
        <f ca="1"/>
        <v>Low Cap</v>
      </c>
    </row>
    <row r="34401" spans="11:16">
      <c r="K34401" s="14" t="str">
        <v/>
      </c>
      <c r="L34401" s="14" t="str">
        <v/>
      </c>
      <c r="O34401" s="14" t="str">
        <v/>
      </c>
      <c r="P34401" s="14" t="str">
        <f ca="1"/>
        <v>Low Cap</v>
      </c>
    </row>
    <row r="34402" spans="11:16">
      <c r="K34402" s="14" t="str">
        <v/>
      </c>
      <c r="L34402" s="14" t="str">
        <v/>
      </c>
      <c r="O34402" s="14" t="str">
        <v/>
      </c>
      <c r="P34402" s="14" t="str">
        <f ca="1"/>
        <v>Low Cap</v>
      </c>
    </row>
    <row r="34403" spans="11:16">
      <c r="K34403" s="14" t="str">
        <v/>
      </c>
      <c r="L34403" s="14" t="str">
        <v/>
      </c>
      <c r="O34403" s="14" t="str">
        <v/>
      </c>
      <c r="P34403" s="14" t="str">
        <f ca="1"/>
        <v>Low Cap</v>
      </c>
    </row>
    <row r="34404" spans="11:16">
      <c r="K34404" s="14" t="str">
        <v/>
      </c>
      <c r="L34404" s="14" t="str">
        <v/>
      </c>
      <c r="O34404" s="14" t="str">
        <v/>
      </c>
      <c r="P34404" s="14" t="str">
        <f ca="1"/>
        <v>Low Cap</v>
      </c>
    </row>
    <row r="34405" spans="11:16">
      <c r="K34405" s="14" t="str">
        <v/>
      </c>
      <c r="L34405" s="14" t="str">
        <v/>
      </c>
      <c r="O34405" s="14" t="str">
        <v/>
      </c>
      <c r="P34405" s="14" t="str">
        <f ca="1"/>
        <v>Low Cap</v>
      </c>
    </row>
    <row r="34406" spans="11:16">
      <c r="K34406" s="14" t="str">
        <v/>
      </c>
      <c r="L34406" s="14" t="str">
        <v/>
      </c>
      <c r="O34406" s="14" t="str">
        <v/>
      </c>
      <c r="P34406" s="14" t="str">
        <f ca="1"/>
        <v>Low Cap</v>
      </c>
    </row>
    <row r="34407" spans="11:16">
      <c r="K34407" s="14" t="str">
        <v/>
      </c>
      <c r="L34407" s="14" t="str">
        <v/>
      </c>
      <c r="O34407" s="14" t="str">
        <v/>
      </c>
      <c r="P34407" s="14" t="str">
        <f ca="1"/>
        <v>Low Cap</v>
      </c>
    </row>
    <row r="34408" spans="11:16">
      <c r="K34408" s="14" t="str">
        <v/>
      </c>
      <c r="L34408" s="14" t="str">
        <v/>
      </c>
      <c r="O34408" s="14" t="str">
        <v/>
      </c>
      <c r="P34408" s="14" t="str">
        <f ca="1"/>
        <v>Low Cap</v>
      </c>
    </row>
    <row r="34409" spans="11:16">
      <c r="K34409" s="14" t="str">
        <v/>
      </c>
      <c r="L34409" s="14" t="str">
        <v/>
      </c>
      <c r="O34409" s="14" t="str">
        <v/>
      </c>
      <c r="P34409" s="14" t="str">
        <f ca="1"/>
        <v>Low Cap</v>
      </c>
    </row>
    <row r="34410" spans="11:16">
      <c r="K34410" s="14" t="str">
        <v/>
      </c>
      <c r="L34410" s="14" t="str">
        <v/>
      </c>
      <c r="O34410" s="14" t="str">
        <v/>
      </c>
      <c r="P34410" s="14" t="str">
        <f ca="1"/>
        <v>Low Cap</v>
      </c>
    </row>
    <row r="34411" spans="11:16">
      <c r="K34411" s="14" t="str">
        <v/>
      </c>
      <c r="L34411" s="14" t="str">
        <v/>
      </c>
      <c r="O34411" s="14" t="str">
        <v/>
      </c>
      <c r="P34411" s="14" t="str">
        <f ca="1"/>
        <v>Low Cap</v>
      </c>
    </row>
    <row r="34412" spans="11:16">
      <c r="K34412" s="14" t="str">
        <v/>
      </c>
      <c r="L34412" s="14" t="str">
        <v/>
      </c>
      <c r="O34412" s="14" t="str">
        <v/>
      </c>
      <c r="P34412" s="14" t="str">
        <f ca="1"/>
        <v>Low Cap</v>
      </c>
    </row>
    <row r="34413" spans="11:16">
      <c r="K34413" s="14" t="str">
        <v/>
      </c>
      <c r="L34413" s="14" t="str">
        <v/>
      </c>
      <c r="O34413" s="14" t="str">
        <v/>
      </c>
      <c r="P34413" s="14" t="str">
        <f ca="1"/>
        <v>Low Cap</v>
      </c>
    </row>
    <row r="34414" spans="11:16">
      <c r="K34414" s="14" t="str">
        <v/>
      </c>
      <c r="L34414" s="14" t="str">
        <v/>
      </c>
      <c r="O34414" s="14" t="str">
        <v/>
      </c>
      <c r="P34414" s="14" t="str">
        <f ca="1"/>
        <v>Low Cap</v>
      </c>
    </row>
    <row r="34415" spans="11:16">
      <c r="K34415" s="14" t="str">
        <v/>
      </c>
      <c r="L34415" s="14" t="str">
        <v/>
      </c>
      <c r="O34415" s="14" t="str">
        <v/>
      </c>
      <c r="P34415" s="14" t="str">
        <f ca="1"/>
        <v>Low Cap</v>
      </c>
    </row>
    <row r="34416" spans="11:16">
      <c r="K34416" s="14" t="str">
        <v/>
      </c>
      <c r="L34416" s="14" t="str">
        <v/>
      </c>
      <c r="O34416" s="14" t="str">
        <v/>
      </c>
      <c r="P34416" s="14" t="str">
        <f ca="1"/>
        <v>Low Cap</v>
      </c>
    </row>
    <row r="34417" spans="11:16">
      <c r="K34417" s="14" t="str">
        <v/>
      </c>
      <c r="L34417" s="14" t="str">
        <v/>
      </c>
      <c r="O34417" s="14" t="str">
        <v/>
      </c>
      <c r="P34417" s="14" t="str">
        <f ca="1"/>
        <v>Low Cap</v>
      </c>
    </row>
    <row r="34418" spans="11:16">
      <c r="K34418" s="14" t="str">
        <v/>
      </c>
      <c r="L34418" s="14" t="str">
        <v/>
      </c>
      <c r="O34418" s="14" t="str">
        <v/>
      </c>
      <c r="P34418" s="14" t="str">
        <f ca="1"/>
        <v>Low Cap</v>
      </c>
    </row>
    <row r="34419" spans="11:16">
      <c r="K34419" s="14" t="str">
        <v/>
      </c>
      <c r="L34419" s="14" t="str">
        <v/>
      </c>
      <c r="O34419" s="14" t="str">
        <v/>
      </c>
      <c r="P34419" s="14" t="str">
        <f ca="1"/>
        <v>Low Cap</v>
      </c>
    </row>
    <row r="34420" spans="11:16">
      <c r="K34420" s="14" t="str">
        <v/>
      </c>
      <c r="L34420" s="14" t="str">
        <v/>
      </c>
      <c r="O34420" s="14" t="str">
        <v/>
      </c>
      <c r="P34420" s="14" t="str">
        <f ca="1"/>
        <v>Low Cap</v>
      </c>
    </row>
    <row r="34421" spans="11:16">
      <c r="K34421" s="14" t="str">
        <v/>
      </c>
      <c r="L34421" s="14" t="str">
        <v/>
      </c>
      <c r="O34421" s="14" t="str">
        <v/>
      </c>
      <c r="P34421" s="14" t="str">
        <f ca="1"/>
        <v>Low Cap</v>
      </c>
    </row>
    <row r="34422" spans="11:16">
      <c r="K34422" s="14" t="str">
        <v/>
      </c>
      <c r="L34422" s="14" t="str">
        <v/>
      </c>
      <c r="O34422" s="14" t="str">
        <v/>
      </c>
      <c r="P34422" s="14" t="str">
        <f ca="1"/>
        <v>Low Cap</v>
      </c>
    </row>
    <row r="34423" spans="11:16">
      <c r="K34423" s="14" t="str">
        <v/>
      </c>
      <c r="L34423" s="14" t="str">
        <v/>
      </c>
      <c r="O34423" s="14" t="str">
        <v/>
      </c>
      <c r="P34423" s="14" t="str">
        <f ca="1"/>
        <v>Low Cap</v>
      </c>
    </row>
    <row r="34424" spans="11:16">
      <c r="K34424" s="14" t="str">
        <v/>
      </c>
      <c r="L34424" s="14" t="str">
        <v/>
      </c>
      <c r="O34424" s="14" t="str">
        <v/>
      </c>
      <c r="P34424" s="14" t="str">
        <f ca="1"/>
        <v>Low Cap</v>
      </c>
    </row>
    <row r="34425" spans="11:16">
      <c r="K34425" s="14" t="str">
        <v/>
      </c>
      <c r="L34425" s="14" t="str">
        <v/>
      </c>
      <c r="O34425" s="14" t="str">
        <v/>
      </c>
      <c r="P34425" s="14" t="str">
        <f ca="1"/>
        <v>Low Cap</v>
      </c>
    </row>
    <row r="34426" spans="11:16">
      <c r="K34426" s="14" t="str">
        <v/>
      </c>
      <c r="L34426" s="14" t="str">
        <v/>
      </c>
      <c r="O34426" s="14" t="str">
        <v/>
      </c>
      <c r="P34426" s="14" t="str">
        <f ca="1"/>
        <v>Low Cap</v>
      </c>
    </row>
    <row r="34427" spans="11:16">
      <c r="K34427" s="14" t="str">
        <v/>
      </c>
      <c r="L34427" s="14" t="str">
        <v/>
      </c>
      <c r="O34427" s="14" t="str">
        <v/>
      </c>
      <c r="P34427" s="14" t="str">
        <f ca="1"/>
        <v>Low Cap</v>
      </c>
    </row>
    <row r="34428" spans="11:16">
      <c r="K34428" s="14" t="str">
        <v/>
      </c>
      <c r="L34428" s="14" t="str">
        <v/>
      </c>
      <c r="O34428" s="14" t="str">
        <v/>
      </c>
      <c r="P34428" s="14" t="str">
        <f ca="1"/>
        <v>Low Cap</v>
      </c>
    </row>
    <row r="34429" spans="11:16">
      <c r="K34429" s="14" t="str">
        <v/>
      </c>
      <c r="L34429" s="14" t="str">
        <v/>
      </c>
      <c r="O34429" s="14" t="str">
        <v/>
      </c>
      <c r="P34429" s="14" t="str">
        <f ca="1"/>
        <v>Low Cap</v>
      </c>
    </row>
    <row r="34430" spans="11:16">
      <c r="K34430" s="14" t="str">
        <v/>
      </c>
      <c r="L34430" s="14" t="str">
        <v/>
      </c>
      <c r="O34430" s="14" t="str">
        <v/>
      </c>
      <c r="P34430" s="14" t="str">
        <f ca="1"/>
        <v>Low Cap</v>
      </c>
    </row>
    <row r="34431" spans="11:16">
      <c r="K34431" s="14" t="str">
        <v/>
      </c>
      <c r="L34431" s="14" t="str">
        <v/>
      </c>
      <c r="O34431" s="14" t="str">
        <v/>
      </c>
      <c r="P34431" s="14" t="str">
        <f ca="1"/>
        <v>Low Cap</v>
      </c>
    </row>
    <row r="34432" spans="11:16">
      <c r="K34432" s="14" t="str">
        <v/>
      </c>
      <c r="L34432" s="14" t="str">
        <v/>
      </c>
      <c r="O34432" s="14" t="str">
        <v/>
      </c>
      <c r="P34432" s="14" t="str">
        <f ca="1"/>
        <v>Low Cap</v>
      </c>
    </row>
    <row r="34433" spans="11:16">
      <c r="K34433" s="14" t="str">
        <v/>
      </c>
      <c r="L34433" s="14" t="str">
        <v/>
      </c>
      <c r="O34433" s="14" t="str">
        <v/>
      </c>
      <c r="P34433" s="14" t="str">
        <f ca="1"/>
        <v>Low Cap</v>
      </c>
    </row>
    <row r="34434" spans="11:16">
      <c r="K34434" s="14" t="str">
        <v/>
      </c>
      <c r="L34434" s="14" t="str">
        <v/>
      </c>
      <c r="O34434" s="14" t="str">
        <v/>
      </c>
      <c r="P34434" s="14" t="str">
        <f ca="1"/>
        <v>Low Cap</v>
      </c>
    </row>
    <row r="34435" spans="11:16">
      <c r="K34435" s="14" t="str">
        <v/>
      </c>
      <c r="L34435" s="14" t="str">
        <v/>
      </c>
      <c r="O34435" s="14" t="str">
        <v/>
      </c>
      <c r="P34435" s="14" t="str">
        <f ca="1"/>
        <v>Low Cap</v>
      </c>
    </row>
    <row r="34436" spans="11:16">
      <c r="K34436" s="14" t="str">
        <v/>
      </c>
      <c r="L34436" s="14" t="str">
        <v/>
      </c>
      <c r="O34436" s="14" t="str">
        <v/>
      </c>
      <c r="P34436" s="14" t="str">
        <f ca="1"/>
        <v>Low Cap</v>
      </c>
    </row>
    <row r="34437" spans="11:16">
      <c r="K34437" s="14" t="str">
        <v/>
      </c>
      <c r="L34437" s="14" t="str">
        <v/>
      </c>
      <c r="O34437" s="14" t="str">
        <v/>
      </c>
      <c r="P34437" s="14" t="str">
        <f ca="1"/>
        <v>Low Cap</v>
      </c>
    </row>
    <row r="34438" spans="11:16">
      <c r="K34438" s="14" t="str">
        <v/>
      </c>
      <c r="L34438" s="14" t="str">
        <v/>
      </c>
      <c r="O34438" s="14" t="str">
        <v/>
      </c>
      <c r="P34438" s="14" t="str">
        <f ca="1"/>
        <v>Low Cap</v>
      </c>
    </row>
    <row r="34439" spans="11:16">
      <c r="K34439" s="14" t="str">
        <v/>
      </c>
      <c r="L34439" s="14" t="str">
        <v/>
      </c>
      <c r="O34439" s="14" t="str">
        <v/>
      </c>
      <c r="P34439" s="14" t="str">
        <f ca="1"/>
        <v>Low Cap</v>
      </c>
    </row>
    <row r="34440" spans="11:16">
      <c r="K34440" s="14" t="str">
        <v/>
      </c>
      <c r="L34440" s="14" t="str">
        <v/>
      </c>
      <c r="O34440" s="14" t="str">
        <v/>
      </c>
      <c r="P34440" s="14" t="str">
        <f ca="1"/>
        <v>Low Cap</v>
      </c>
    </row>
    <row r="34441" spans="11:16">
      <c r="K34441" s="14" t="str">
        <v/>
      </c>
      <c r="L34441" s="14" t="str">
        <v/>
      </c>
      <c r="O34441" s="14" t="str">
        <v/>
      </c>
      <c r="P34441" s="14" t="str">
        <f ca="1"/>
        <v>Low Cap</v>
      </c>
    </row>
    <row r="34442" spans="11:16">
      <c r="K34442" s="14" t="str">
        <v/>
      </c>
      <c r="L34442" s="14" t="str">
        <v/>
      </c>
      <c r="O34442" s="14" t="str">
        <v/>
      </c>
      <c r="P34442" s="14" t="str">
        <f ca="1"/>
        <v>Low Cap</v>
      </c>
    </row>
    <row r="34443" spans="11:16">
      <c r="K34443" s="14" t="str">
        <v/>
      </c>
      <c r="L34443" s="14" t="str">
        <v/>
      </c>
      <c r="O34443" s="14" t="str">
        <v/>
      </c>
      <c r="P34443" s="14" t="str">
        <f ca="1"/>
        <v>Low Cap</v>
      </c>
    </row>
    <row r="34444" spans="11:16">
      <c r="K34444" s="14" t="str">
        <v/>
      </c>
      <c r="L34444" s="14" t="str">
        <v/>
      </c>
      <c r="O34444" s="14" t="str">
        <v/>
      </c>
      <c r="P34444" s="14" t="str">
        <f ca="1"/>
        <v>Low Cap</v>
      </c>
    </row>
    <row r="34445" spans="11:16">
      <c r="K34445" s="14" t="str">
        <v/>
      </c>
      <c r="L34445" s="14" t="str">
        <v/>
      </c>
      <c r="O34445" s="14" t="str">
        <v/>
      </c>
      <c r="P34445" s="14" t="str">
        <f ca="1"/>
        <v>Low Cap</v>
      </c>
    </row>
    <row r="34446" spans="11:16">
      <c r="K34446" s="14" t="str">
        <v/>
      </c>
      <c r="L34446" s="14" t="str">
        <v/>
      </c>
      <c r="O34446" s="14" t="str">
        <v/>
      </c>
      <c r="P34446" s="14" t="str">
        <f ca="1"/>
        <v>Low Cap</v>
      </c>
    </row>
    <row r="34447" spans="11:16">
      <c r="K34447" s="14" t="str">
        <v/>
      </c>
      <c r="L34447" s="14" t="str">
        <v/>
      </c>
      <c r="O34447" s="14" t="str">
        <v/>
      </c>
      <c r="P34447" s="14" t="str">
        <f ca="1"/>
        <v>Low Cap</v>
      </c>
    </row>
    <row r="34448" spans="11:16">
      <c r="K34448" s="14" t="str">
        <v/>
      </c>
      <c r="L34448" s="14" t="str">
        <v/>
      </c>
      <c r="O34448" s="14" t="str">
        <v/>
      </c>
      <c r="P34448" s="14" t="str">
        <f ca="1"/>
        <v>Low Cap</v>
      </c>
    </row>
    <row r="34449" spans="11:16">
      <c r="K34449" s="14" t="str">
        <v/>
      </c>
      <c r="L34449" s="14" t="str">
        <v/>
      </c>
      <c r="O34449" s="14" t="str">
        <v/>
      </c>
      <c r="P34449" s="14" t="str">
        <f ca="1"/>
        <v>Low Cap</v>
      </c>
    </row>
    <row r="34450" spans="11:16">
      <c r="K34450" s="14" t="str">
        <v/>
      </c>
      <c r="L34450" s="14" t="str">
        <v/>
      </c>
      <c r="O34450" s="14" t="str">
        <v/>
      </c>
      <c r="P34450" s="14" t="str">
        <f ca="1"/>
        <v>Low Cap</v>
      </c>
    </row>
    <row r="34451" spans="11:16">
      <c r="K34451" s="14" t="str">
        <v/>
      </c>
      <c r="L34451" s="14" t="str">
        <v/>
      </c>
      <c r="O34451" s="14" t="str">
        <v/>
      </c>
      <c r="P34451" s="14" t="str">
        <f ca="1"/>
        <v>Low Cap</v>
      </c>
    </row>
    <row r="34452" spans="11:16">
      <c r="K34452" s="14" t="str">
        <v/>
      </c>
      <c r="L34452" s="14" t="str">
        <v/>
      </c>
      <c r="O34452" s="14" t="str">
        <v/>
      </c>
      <c r="P34452" s="14" t="str">
        <f ca="1"/>
        <v>Low Cap</v>
      </c>
    </row>
    <row r="34453" spans="11:16">
      <c r="K34453" s="14" t="str">
        <v/>
      </c>
      <c r="L34453" s="14" t="str">
        <v/>
      </c>
      <c r="O34453" s="14" t="str">
        <v/>
      </c>
      <c r="P34453" s="14" t="str">
        <f ca="1"/>
        <v>Low Cap</v>
      </c>
    </row>
    <row r="34454" spans="11:16">
      <c r="K34454" s="14" t="str">
        <v/>
      </c>
      <c r="L34454" s="14" t="str">
        <v/>
      </c>
      <c r="O34454" s="14" t="str">
        <v/>
      </c>
      <c r="P34454" s="14" t="str">
        <f ca="1"/>
        <v>Low Cap</v>
      </c>
    </row>
    <row r="34455" spans="11:16">
      <c r="K34455" s="14" t="str">
        <v/>
      </c>
      <c r="L34455" s="14" t="str">
        <v/>
      </c>
      <c r="O34455" s="14" t="str">
        <v/>
      </c>
      <c r="P34455" s="14" t="str">
        <f ca="1"/>
        <v>Low Cap</v>
      </c>
    </row>
    <row r="34456" spans="11:16">
      <c r="K34456" s="14" t="str">
        <v/>
      </c>
      <c r="L34456" s="14" t="str">
        <v/>
      </c>
      <c r="O34456" s="14" t="str">
        <v/>
      </c>
      <c r="P34456" s="14" t="str">
        <f ca="1"/>
        <v>Low Cap</v>
      </c>
    </row>
    <row r="34457" spans="11:16">
      <c r="K34457" s="14" t="str">
        <v/>
      </c>
      <c r="L34457" s="14" t="str">
        <v/>
      </c>
      <c r="O34457" s="14" t="str">
        <v/>
      </c>
      <c r="P34457" s="14" t="str">
        <f ca="1"/>
        <v>Low Cap</v>
      </c>
    </row>
    <row r="34458" spans="11:16">
      <c r="K34458" s="14" t="str">
        <v/>
      </c>
      <c r="L34458" s="14" t="str">
        <v/>
      </c>
      <c r="O34458" s="14" t="str">
        <v/>
      </c>
      <c r="P34458" s="14" t="str">
        <f ca="1"/>
        <v>Low Cap</v>
      </c>
    </row>
    <row r="34459" spans="11:16">
      <c r="K34459" s="14" t="str">
        <v/>
      </c>
      <c r="L34459" s="14" t="str">
        <v/>
      </c>
      <c r="O34459" s="14" t="str">
        <v/>
      </c>
      <c r="P34459" s="14" t="str">
        <f ca="1"/>
        <v>Low Cap</v>
      </c>
    </row>
    <row r="34460" spans="11:16">
      <c r="K34460" s="14" t="str">
        <v/>
      </c>
      <c r="L34460" s="14" t="str">
        <v/>
      </c>
      <c r="O34460" s="14" t="str">
        <v/>
      </c>
      <c r="P34460" s="14" t="str">
        <f ca="1"/>
        <v>Low Cap</v>
      </c>
    </row>
    <row r="34461" spans="11:16">
      <c r="K34461" s="14" t="str">
        <v/>
      </c>
      <c r="L34461" s="14" t="str">
        <v/>
      </c>
      <c r="O34461" s="14" t="str">
        <v/>
      </c>
      <c r="P34461" s="14" t="str">
        <f ca="1"/>
        <v>Low Cap</v>
      </c>
    </row>
    <row r="34462" spans="11:16">
      <c r="K34462" s="14" t="str">
        <v/>
      </c>
      <c r="L34462" s="14" t="str">
        <v/>
      </c>
      <c r="O34462" s="14" t="str">
        <v/>
      </c>
      <c r="P34462" s="14" t="str">
        <f ca="1"/>
        <v>Low Cap</v>
      </c>
    </row>
    <row r="34463" spans="11:16">
      <c r="K34463" s="14" t="str">
        <v/>
      </c>
      <c r="L34463" s="14" t="str">
        <v/>
      </c>
      <c r="O34463" s="14" t="str">
        <v/>
      </c>
      <c r="P34463" s="14" t="str">
        <f ca="1"/>
        <v>Low Cap</v>
      </c>
    </row>
    <row r="34464" spans="11:16">
      <c r="K34464" s="14" t="str">
        <v/>
      </c>
      <c r="L34464" s="14" t="str">
        <v/>
      </c>
      <c r="O34464" s="14" t="str">
        <v/>
      </c>
      <c r="P34464" s="14" t="str">
        <f ca="1"/>
        <v>Low Cap</v>
      </c>
    </row>
    <row r="34465" spans="11:16">
      <c r="K34465" s="14" t="str">
        <v/>
      </c>
      <c r="L34465" s="14" t="str">
        <v/>
      </c>
      <c r="O34465" s="14" t="str">
        <v/>
      </c>
      <c r="P34465" s="14" t="str">
        <f ca="1"/>
        <v>Low Cap</v>
      </c>
    </row>
    <row r="34466" spans="11:16">
      <c r="K34466" s="14" t="str">
        <v/>
      </c>
      <c r="L34466" s="14" t="str">
        <v/>
      </c>
      <c r="O34466" s="14" t="str">
        <v/>
      </c>
      <c r="P34466" s="14" t="str">
        <f ca="1"/>
        <v>Low Cap</v>
      </c>
    </row>
    <row r="34467" spans="11:16">
      <c r="K34467" s="14" t="str">
        <v/>
      </c>
      <c r="L34467" s="14" t="str">
        <v/>
      </c>
      <c r="O34467" s="14" t="str">
        <v/>
      </c>
      <c r="P34467" s="14" t="str">
        <f ca="1"/>
        <v>Low Cap</v>
      </c>
    </row>
    <row r="34468" spans="11:16">
      <c r="K34468" s="14" t="str">
        <v/>
      </c>
      <c r="L34468" s="14" t="str">
        <v/>
      </c>
      <c r="O34468" s="14" t="str">
        <v/>
      </c>
      <c r="P34468" s="14" t="str">
        <f ca="1"/>
        <v>Low Cap</v>
      </c>
    </row>
    <row r="34469" spans="11:16">
      <c r="K34469" s="14" t="str">
        <v/>
      </c>
      <c r="L34469" s="14" t="str">
        <v/>
      </c>
      <c r="O34469" s="14" t="str">
        <v/>
      </c>
      <c r="P34469" s="14" t="str">
        <f ca="1"/>
        <v>Low Cap</v>
      </c>
    </row>
    <row r="34470" spans="11:16">
      <c r="K34470" s="14" t="str">
        <v/>
      </c>
      <c r="L34470" s="14" t="str">
        <v/>
      </c>
      <c r="O34470" s="14" t="str">
        <v/>
      </c>
      <c r="P34470" s="14" t="str">
        <f ca="1"/>
        <v>Low Cap</v>
      </c>
    </row>
    <row r="34471" spans="11:16">
      <c r="K34471" s="14" t="str">
        <v/>
      </c>
      <c r="L34471" s="14" t="str">
        <v/>
      </c>
      <c r="O34471" s="14" t="str">
        <v/>
      </c>
      <c r="P34471" s="14" t="str">
        <f ca="1"/>
        <v>Low Cap</v>
      </c>
    </row>
    <row r="34472" spans="11:16">
      <c r="K34472" s="14" t="str">
        <v/>
      </c>
      <c r="L34472" s="14" t="str">
        <v/>
      </c>
      <c r="O34472" s="14" t="str">
        <v/>
      </c>
      <c r="P34472" s="14" t="str">
        <f ca="1"/>
        <v>Low Cap</v>
      </c>
    </row>
    <row r="34473" spans="11:16">
      <c r="K34473" s="14" t="str">
        <v/>
      </c>
      <c r="L34473" s="14" t="str">
        <v/>
      </c>
      <c r="O34473" s="14" t="str">
        <v/>
      </c>
      <c r="P34473" s="14" t="str">
        <f ca="1"/>
        <v>Low Cap</v>
      </c>
    </row>
    <row r="34474" spans="11:16">
      <c r="K34474" s="14" t="str">
        <v/>
      </c>
      <c r="L34474" s="14" t="str">
        <v/>
      </c>
      <c r="O34474" s="14" t="str">
        <v/>
      </c>
      <c r="P34474" s="14" t="str">
        <f ca="1"/>
        <v>Low Cap</v>
      </c>
    </row>
    <row r="34475" spans="11:16">
      <c r="K34475" s="14" t="str">
        <v/>
      </c>
      <c r="L34475" s="14" t="str">
        <v/>
      </c>
      <c r="O34475" s="14" t="str">
        <v/>
      </c>
      <c r="P34475" s="14" t="str">
        <f ca="1"/>
        <v>Low Cap</v>
      </c>
    </row>
    <row r="34476" spans="11:16">
      <c r="K34476" s="14" t="str">
        <v/>
      </c>
      <c r="L34476" s="14" t="str">
        <v/>
      </c>
      <c r="O34476" s="14" t="str">
        <v/>
      </c>
      <c r="P34476" s="14" t="str">
        <f ca="1"/>
        <v>Low Cap</v>
      </c>
    </row>
    <row r="34477" spans="11:16">
      <c r="K34477" s="14" t="str">
        <v/>
      </c>
      <c r="L34477" s="14" t="str">
        <v/>
      </c>
      <c r="O34477" s="14" t="str">
        <v/>
      </c>
      <c r="P34477" s="14" t="str">
        <f ca="1"/>
        <v>Low Cap</v>
      </c>
    </row>
    <row r="34478" spans="11:16">
      <c r="K34478" s="14" t="str">
        <v/>
      </c>
      <c r="L34478" s="14" t="str">
        <v/>
      </c>
      <c r="O34478" s="14" t="str">
        <v/>
      </c>
      <c r="P34478" s="14" t="str">
        <f ca="1"/>
        <v>Low Cap</v>
      </c>
    </row>
    <row r="34479" spans="11:16">
      <c r="K34479" s="14" t="str">
        <v/>
      </c>
      <c r="L34479" s="14" t="str">
        <v/>
      </c>
      <c r="O34479" s="14" t="str">
        <v/>
      </c>
      <c r="P34479" s="14" t="str">
        <f ca="1"/>
        <v>Low Cap</v>
      </c>
    </row>
    <row r="34480" spans="11:16">
      <c r="K34480" s="14" t="str">
        <v/>
      </c>
      <c r="L34480" s="14" t="str">
        <v/>
      </c>
      <c r="O34480" s="14" t="str">
        <v/>
      </c>
      <c r="P34480" s="14" t="str">
        <f ca="1"/>
        <v>Low Cap</v>
      </c>
    </row>
    <row r="34481" spans="11:16">
      <c r="K34481" s="14" t="str">
        <v/>
      </c>
      <c r="L34481" s="14" t="str">
        <v/>
      </c>
      <c r="O34481" s="14" t="str">
        <v/>
      </c>
      <c r="P34481" s="14" t="str">
        <f ca="1"/>
        <v>Low Cap</v>
      </c>
    </row>
    <row r="34482" spans="11:16">
      <c r="K34482" s="14" t="str">
        <v/>
      </c>
      <c r="L34482" s="14" t="str">
        <v/>
      </c>
      <c r="O34482" s="14" t="str">
        <v/>
      </c>
      <c r="P34482" s="14" t="str">
        <f ca="1"/>
        <v>Low Cap</v>
      </c>
    </row>
    <row r="34483" spans="11:16">
      <c r="K34483" s="14" t="str">
        <v/>
      </c>
      <c r="L34483" s="14" t="str">
        <v/>
      </c>
      <c r="O34483" s="14" t="str">
        <v/>
      </c>
      <c r="P34483" s="14" t="str">
        <f ca="1"/>
        <v>Low Cap</v>
      </c>
    </row>
    <row r="34484" spans="11:16">
      <c r="K34484" s="14" t="str">
        <v/>
      </c>
      <c r="L34484" s="14" t="str">
        <v/>
      </c>
      <c r="O34484" s="14" t="str">
        <v/>
      </c>
      <c r="P34484" s="14" t="str">
        <f ca="1"/>
        <v>Low Cap</v>
      </c>
    </row>
    <row r="34485" spans="11:16">
      <c r="K34485" s="14" t="str">
        <v/>
      </c>
      <c r="L34485" s="14" t="str">
        <v/>
      </c>
      <c r="O34485" s="14" t="str">
        <v/>
      </c>
      <c r="P34485" s="14" t="str">
        <f ca="1"/>
        <v>Low Cap</v>
      </c>
    </row>
    <row r="34486" spans="11:16">
      <c r="K34486" s="14" t="str">
        <v/>
      </c>
      <c r="L34486" s="14" t="str">
        <v/>
      </c>
      <c r="O34486" s="14" t="str">
        <v/>
      </c>
      <c r="P34486" s="14" t="str">
        <f ca="1"/>
        <v>Low Cap</v>
      </c>
    </row>
    <row r="34487" spans="11:16">
      <c r="K34487" s="14" t="str">
        <v/>
      </c>
      <c r="L34487" s="14" t="str">
        <v/>
      </c>
      <c r="O34487" s="14" t="str">
        <v/>
      </c>
      <c r="P34487" s="14" t="str">
        <f ca="1"/>
        <v>Low Cap</v>
      </c>
    </row>
    <row r="34488" spans="11:16">
      <c r="K34488" s="14" t="str">
        <v/>
      </c>
      <c r="L34488" s="14" t="str">
        <v/>
      </c>
      <c r="O34488" s="14" t="str">
        <v/>
      </c>
      <c r="P34488" s="14" t="str">
        <f ca="1"/>
        <v>Low Cap</v>
      </c>
    </row>
    <row r="34489" spans="11:16">
      <c r="K34489" s="14" t="str">
        <v/>
      </c>
      <c r="L34489" s="14" t="str">
        <v/>
      </c>
      <c r="O34489" s="14" t="str">
        <v/>
      </c>
      <c r="P34489" s="14" t="str">
        <f ca="1"/>
        <v>Low Cap</v>
      </c>
    </row>
    <row r="34490" spans="11:16">
      <c r="K34490" s="14" t="str">
        <v/>
      </c>
      <c r="L34490" s="14" t="str">
        <v/>
      </c>
      <c r="O34490" s="14" t="str">
        <v/>
      </c>
      <c r="P34490" s="14" t="str">
        <f ca="1"/>
        <v>Low Cap</v>
      </c>
    </row>
    <row r="34491" spans="11:16">
      <c r="K34491" s="14" t="str">
        <v/>
      </c>
      <c r="L34491" s="14" t="str">
        <v/>
      </c>
      <c r="O34491" s="14" t="str">
        <v/>
      </c>
      <c r="P34491" s="14" t="str">
        <f ca="1"/>
        <v>Low Cap</v>
      </c>
    </row>
    <row r="34492" spans="11:16">
      <c r="K34492" s="14" t="str">
        <v/>
      </c>
      <c r="L34492" s="14" t="str">
        <v/>
      </c>
      <c r="O34492" s="14" t="str">
        <v/>
      </c>
      <c r="P34492" s="14" t="str">
        <f ca="1"/>
        <v>Low Cap</v>
      </c>
    </row>
    <row r="34493" spans="11:16">
      <c r="K34493" s="14" t="str">
        <v/>
      </c>
      <c r="L34493" s="14" t="str">
        <v/>
      </c>
      <c r="O34493" s="14" t="str">
        <v/>
      </c>
      <c r="P34493" s="14" t="str">
        <f ca="1"/>
        <v>Low Cap</v>
      </c>
    </row>
    <row r="34494" spans="11:16">
      <c r="K34494" s="14" t="str">
        <v/>
      </c>
      <c r="L34494" s="14" t="str">
        <v/>
      </c>
      <c r="O34494" s="14" t="str">
        <v/>
      </c>
      <c r="P34494" s="14" t="str">
        <f ca="1"/>
        <v>Low Cap</v>
      </c>
    </row>
    <row r="34495" spans="11:16">
      <c r="K34495" s="14" t="str">
        <v/>
      </c>
      <c r="L34495" s="14" t="str">
        <v/>
      </c>
      <c r="O34495" s="14" t="str">
        <v/>
      </c>
      <c r="P34495" s="14" t="str">
        <f ca="1"/>
        <v>Low Cap</v>
      </c>
    </row>
    <row r="34496" spans="11:16">
      <c r="K34496" s="14" t="str">
        <v/>
      </c>
      <c r="L34496" s="14" t="str">
        <v/>
      </c>
      <c r="O34496" s="14" t="str">
        <v/>
      </c>
      <c r="P34496" s="14" t="str">
        <f ca="1"/>
        <v>Low Cap</v>
      </c>
    </row>
    <row r="34497" spans="11:16">
      <c r="K34497" s="14" t="str">
        <v/>
      </c>
      <c r="L34497" s="14" t="str">
        <v/>
      </c>
      <c r="O34497" s="14" t="str">
        <v/>
      </c>
      <c r="P34497" s="14" t="str">
        <f ca="1"/>
        <v>Low Cap</v>
      </c>
    </row>
    <row r="34498" spans="11:16">
      <c r="K34498" s="14" t="str">
        <v/>
      </c>
      <c r="L34498" s="14" t="str">
        <v/>
      </c>
      <c r="O34498" s="14" t="str">
        <v/>
      </c>
      <c r="P34498" s="14" t="str">
        <f ca="1"/>
        <v>Low Cap</v>
      </c>
    </row>
    <row r="34499" spans="11:16">
      <c r="K34499" s="14" t="str">
        <v/>
      </c>
      <c r="L34499" s="14" t="str">
        <v/>
      </c>
      <c r="O34499" s="14" t="str">
        <v/>
      </c>
      <c r="P34499" s="14" t="str">
        <f ca="1"/>
        <v>Low Cap</v>
      </c>
    </row>
    <row r="34500" spans="11:16">
      <c r="K34500" s="14" t="str">
        <v/>
      </c>
      <c r="L34500" s="14" t="str">
        <v/>
      </c>
      <c r="O34500" s="14" t="str">
        <v/>
      </c>
      <c r="P34500" s="14" t="str">
        <f ca="1"/>
        <v>Low Cap</v>
      </c>
    </row>
    <row r="34501" spans="11:16">
      <c r="K34501" s="14" t="str">
        <v/>
      </c>
      <c r="L34501" s="14" t="str">
        <v/>
      </c>
      <c r="O34501" s="14" t="str">
        <v/>
      </c>
      <c r="P34501" s="14" t="str">
        <f ca="1"/>
        <v>Low Cap</v>
      </c>
    </row>
    <row r="34502" spans="11:16">
      <c r="K34502" s="14" t="str">
        <v/>
      </c>
      <c r="L34502" s="14" t="str">
        <v/>
      </c>
      <c r="O34502" s="14" t="str">
        <v/>
      </c>
      <c r="P34502" s="14" t="str">
        <f ca="1"/>
        <v>Low Cap</v>
      </c>
    </row>
    <row r="34503" spans="11:16">
      <c r="K34503" s="14" t="str">
        <v/>
      </c>
      <c r="L34503" s="14" t="str">
        <v/>
      </c>
      <c r="O34503" s="14" t="str">
        <v/>
      </c>
      <c r="P34503" s="14" t="str">
        <f ca="1"/>
        <v>Low Cap</v>
      </c>
    </row>
    <row r="34504" spans="11:16">
      <c r="K34504" s="14" t="str">
        <v/>
      </c>
      <c r="L34504" s="14" t="str">
        <v/>
      </c>
      <c r="O34504" s="14" t="str">
        <v/>
      </c>
      <c r="P34504" s="14" t="str">
        <f ca="1"/>
        <v>Low Cap</v>
      </c>
    </row>
    <row r="34505" spans="11:16">
      <c r="K34505" s="14" t="str">
        <v/>
      </c>
      <c r="L34505" s="14" t="str">
        <v/>
      </c>
      <c r="O34505" s="14" t="str">
        <v/>
      </c>
      <c r="P34505" s="14" t="str">
        <f ca="1"/>
        <v>Low Cap</v>
      </c>
    </row>
    <row r="34506" spans="11:16">
      <c r="K34506" s="14" t="str">
        <v/>
      </c>
      <c r="L34506" s="14" t="str">
        <v/>
      </c>
      <c r="O34506" s="14" t="str">
        <v/>
      </c>
      <c r="P34506" s="14" t="str">
        <f ca="1"/>
        <v>Low Cap</v>
      </c>
    </row>
    <row r="34507" spans="11:16">
      <c r="K34507" s="14" t="str">
        <v/>
      </c>
      <c r="L34507" s="14" t="str">
        <v/>
      </c>
      <c r="O34507" s="14" t="str">
        <v/>
      </c>
      <c r="P34507" s="14" t="str">
        <f ca="1"/>
        <v>Low Cap</v>
      </c>
    </row>
    <row r="34508" spans="11:16">
      <c r="K34508" s="14" t="str">
        <v/>
      </c>
      <c r="L34508" s="14" t="str">
        <v/>
      </c>
      <c r="O34508" s="14" t="str">
        <v/>
      </c>
      <c r="P34508" s="14" t="str">
        <f ca="1"/>
        <v>Low Cap</v>
      </c>
    </row>
    <row r="34509" spans="11:16">
      <c r="K34509" s="14" t="str">
        <v/>
      </c>
      <c r="L34509" s="14" t="str">
        <v/>
      </c>
      <c r="O34509" s="14" t="str">
        <v/>
      </c>
      <c r="P34509" s="14" t="str">
        <f ca="1"/>
        <v>Low Cap</v>
      </c>
    </row>
    <row r="34510" spans="11:16">
      <c r="K34510" s="14" t="str">
        <v/>
      </c>
      <c r="L34510" s="14" t="str">
        <v/>
      </c>
      <c r="O34510" s="14" t="str">
        <v/>
      </c>
      <c r="P34510" s="14" t="str">
        <f ca="1"/>
        <v>Low Cap</v>
      </c>
    </row>
    <row r="34511" spans="11:16">
      <c r="K34511" s="14" t="str">
        <v/>
      </c>
      <c r="L34511" s="14" t="str">
        <v/>
      </c>
      <c r="O34511" s="14" t="str">
        <v/>
      </c>
      <c r="P34511" s="14" t="str">
        <f ca="1"/>
        <v>Low Cap</v>
      </c>
    </row>
    <row r="34512" spans="11:16">
      <c r="K34512" s="14" t="str">
        <v/>
      </c>
      <c r="L34512" s="14" t="str">
        <v/>
      </c>
      <c r="O34512" s="14" t="str">
        <v/>
      </c>
      <c r="P34512" s="14" t="str">
        <f ca="1"/>
        <v>Low Cap</v>
      </c>
    </row>
    <row r="34513" spans="11:16">
      <c r="K34513" s="14" t="str">
        <v/>
      </c>
      <c r="L34513" s="14" t="str">
        <v/>
      </c>
      <c r="O34513" s="14" t="str">
        <v/>
      </c>
      <c r="P34513" s="14" t="str">
        <f ca="1"/>
        <v>Low Cap</v>
      </c>
    </row>
    <row r="34514" spans="11:16">
      <c r="K34514" s="14" t="str">
        <v/>
      </c>
      <c r="L34514" s="14" t="str">
        <v/>
      </c>
      <c r="O34514" s="14" t="str">
        <v/>
      </c>
      <c r="P34514" s="14" t="str">
        <f ca="1"/>
        <v>Low Cap</v>
      </c>
    </row>
    <row r="34515" spans="11:16">
      <c r="K34515" s="14" t="str">
        <v/>
      </c>
      <c r="L34515" s="14" t="str">
        <v/>
      </c>
      <c r="O34515" s="14" t="str">
        <v/>
      </c>
      <c r="P34515" s="14" t="str">
        <f ca="1"/>
        <v>Low Cap</v>
      </c>
    </row>
    <row r="34516" spans="11:16">
      <c r="K34516" s="14" t="str">
        <v/>
      </c>
      <c r="L34516" s="14" t="str">
        <v/>
      </c>
      <c r="O34516" s="14" t="str">
        <v/>
      </c>
      <c r="P34516" s="14" t="str">
        <f ca="1"/>
        <v>Low Cap</v>
      </c>
    </row>
    <row r="34517" spans="11:16">
      <c r="K34517" s="14" t="str">
        <v/>
      </c>
      <c r="L34517" s="14" t="str">
        <v/>
      </c>
      <c r="O34517" s="14" t="str">
        <v/>
      </c>
      <c r="P34517" s="14" t="str">
        <f ca="1"/>
        <v>Low Cap</v>
      </c>
    </row>
    <row r="34518" spans="11:16">
      <c r="K34518" s="14" t="str">
        <v/>
      </c>
      <c r="L34518" s="14" t="str">
        <v/>
      </c>
      <c r="O34518" s="14" t="str">
        <v/>
      </c>
      <c r="P34518" s="14" t="str">
        <f ca="1"/>
        <v>Low Cap</v>
      </c>
    </row>
    <row r="34519" spans="11:16">
      <c r="K34519" s="14" t="str">
        <v/>
      </c>
      <c r="L34519" s="14" t="str">
        <v/>
      </c>
      <c r="O34519" s="14" t="str">
        <v/>
      </c>
      <c r="P34519" s="14" t="str">
        <f ca="1"/>
        <v>Low Cap</v>
      </c>
    </row>
    <row r="34520" spans="11:16">
      <c r="K34520" s="14" t="str">
        <v/>
      </c>
      <c r="L34520" s="14" t="str">
        <v/>
      </c>
      <c r="O34520" s="14" t="str">
        <v/>
      </c>
      <c r="P34520" s="14" t="str">
        <f ca="1"/>
        <v>Low Cap</v>
      </c>
    </row>
    <row r="34521" spans="11:16">
      <c r="K34521" s="14" t="str">
        <v/>
      </c>
      <c r="L34521" s="14" t="str">
        <v/>
      </c>
      <c r="O34521" s="14" t="str">
        <v/>
      </c>
      <c r="P34521" s="14" t="str">
        <f ca="1"/>
        <v>Low Cap</v>
      </c>
    </row>
    <row r="34522" spans="11:16">
      <c r="K34522" s="14" t="str">
        <v/>
      </c>
      <c r="L34522" s="14" t="str">
        <v/>
      </c>
      <c r="O34522" s="14" t="str">
        <v/>
      </c>
      <c r="P34522" s="14" t="str">
        <f ca="1"/>
        <v>Low Cap</v>
      </c>
    </row>
    <row r="34523" spans="11:16">
      <c r="K34523" s="14" t="str">
        <v/>
      </c>
      <c r="L34523" s="14" t="str">
        <v/>
      </c>
      <c r="O34523" s="14" t="str">
        <v/>
      </c>
      <c r="P34523" s="14" t="str">
        <f ca="1"/>
        <v>Low Cap</v>
      </c>
    </row>
    <row r="34524" spans="11:16">
      <c r="K34524" s="14" t="str">
        <v/>
      </c>
      <c r="L34524" s="14" t="str">
        <v/>
      </c>
      <c r="O34524" s="14" t="str">
        <v/>
      </c>
      <c r="P34524" s="14" t="str">
        <f ca="1"/>
        <v>Low Cap</v>
      </c>
    </row>
    <row r="34525" spans="11:16">
      <c r="K34525" s="14" t="str">
        <v/>
      </c>
      <c r="L34525" s="14" t="str">
        <v/>
      </c>
      <c r="O34525" s="14" t="str">
        <v/>
      </c>
      <c r="P34525" s="14" t="str">
        <f ca="1"/>
        <v>Low Cap</v>
      </c>
    </row>
    <row r="34526" spans="11:16">
      <c r="K34526" s="14" t="str">
        <v/>
      </c>
      <c r="L34526" s="14" t="str">
        <v/>
      </c>
      <c r="O34526" s="14" t="str">
        <v/>
      </c>
      <c r="P34526" s="14" t="str">
        <f ca="1"/>
        <v>Low Cap</v>
      </c>
    </row>
    <row r="34527" spans="11:16">
      <c r="K34527" s="14" t="str">
        <v/>
      </c>
      <c r="L34527" s="14" t="str">
        <v/>
      </c>
      <c r="O34527" s="14" t="str">
        <v/>
      </c>
      <c r="P34527" s="14" t="str">
        <f ca="1"/>
        <v>Low Cap</v>
      </c>
    </row>
    <row r="34528" spans="11:16">
      <c r="K34528" s="14" t="str">
        <v/>
      </c>
      <c r="L34528" s="14" t="str">
        <v/>
      </c>
      <c r="O34528" s="14" t="str">
        <v/>
      </c>
      <c r="P34528" s="14" t="str">
        <f ca="1"/>
        <v>Low Cap</v>
      </c>
    </row>
    <row r="34529" spans="11:16">
      <c r="K34529" s="14" t="str">
        <v/>
      </c>
      <c r="L34529" s="14" t="str">
        <v/>
      </c>
      <c r="O34529" s="14" t="str">
        <v/>
      </c>
      <c r="P34529" s="14" t="str">
        <f ca="1"/>
        <v>Low Cap</v>
      </c>
    </row>
    <row r="34530" spans="11:16">
      <c r="K34530" s="14" t="str">
        <v/>
      </c>
      <c r="L34530" s="14" t="str">
        <v/>
      </c>
      <c r="O34530" s="14" t="str">
        <v/>
      </c>
      <c r="P34530" s="14" t="str">
        <f ca="1"/>
        <v>Low Cap</v>
      </c>
    </row>
    <row r="34531" spans="11:16">
      <c r="K34531" s="14" t="str">
        <v/>
      </c>
      <c r="L34531" s="14" t="str">
        <v/>
      </c>
      <c r="O34531" s="14" t="str">
        <v/>
      </c>
      <c r="P34531" s="14" t="str">
        <f ca="1"/>
        <v>Low Cap</v>
      </c>
    </row>
    <row r="34532" spans="11:16">
      <c r="K34532" s="14" t="str">
        <v/>
      </c>
      <c r="L34532" s="14" t="str">
        <v/>
      </c>
      <c r="O34532" s="14" t="str">
        <v/>
      </c>
      <c r="P34532" s="14" t="str">
        <f ca="1"/>
        <v>Low Cap</v>
      </c>
    </row>
    <row r="34533" spans="11:16">
      <c r="K34533" s="14" t="str">
        <v/>
      </c>
      <c r="L34533" s="14" t="str">
        <v/>
      </c>
      <c r="O34533" s="14" t="str">
        <v/>
      </c>
      <c r="P34533" s="14" t="str">
        <f ca="1"/>
        <v>Low Cap</v>
      </c>
    </row>
    <row r="34534" spans="11:16">
      <c r="K34534" s="14" t="str">
        <v/>
      </c>
      <c r="L34534" s="14" t="str">
        <v/>
      </c>
      <c r="O34534" s="14" t="str">
        <v/>
      </c>
      <c r="P34534" s="14" t="str">
        <f ca="1"/>
        <v>Low Cap</v>
      </c>
    </row>
    <row r="34535" spans="11:16">
      <c r="K34535" s="14" t="str">
        <v/>
      </c>
      <c r="L34535" s="14" t="str">
        <v/>
      </c>
      <c r="O34535" s="14" t="str">
        <v/>
      </c>
      <c r="P34535" s="14" t="str">
        <f ca="1"/>
        <v>Low Cap</v>
      </c>
    </row>
    <row r="34536" spans="11:16">
      <c r="K34536" s="14" t="str">
        <v/>
      </c>
      <c r="L34536" s="14" t="str">
        <v/>
      </c>
      <c r="O34536" s="14" t="str">
        <v/>
      </c>
      <c r="P34536" s="14" t="str">
        <f ca="1"/>
        <v>Low Cap</v>
      </c>
    </row>
    <row r="34537" spans="11:16">
      <c r="K34537" s="14" t="str">
        <v/>
      </c>
      <c r="L34537" s="14" t="str">
        <v/>
      </c>
      <c r="O34537" s="14" t="str">
        <v/>
      </c>
      <c r="P34537" s="14" t="str">
        <f ca="1"/>
        <v>Low Cap</v>
      </c>
    </row>
    <row r="34538" spans="11:16">
      <c r="K34538" s="14" t="str">
        <v/>
      </c>
      <c r="L34538" s="14" t="str">
        <v/>
      </c>
      <c r="O34538" s="14" t="str">
        <v/>
      </c>
      <c r="P34538" s="14" t="str">
        <f ca="1"/>
        <v>Low Cap</v>
      </c>
    </row>
    <row r="34539" spans="11:16">
      <c r="K34539" s="14" t="str">
        <v/>
      </c>
      <c r="L34539" s="14" t="str">
        <v/>
      </c>
      <c r="O34539" s="14" t="str">
        <v/>
      </c>
      <c r="P34539" s="14" t="str">
        <f ca="1"/>
        <v>Low Cap</v>
      </c>
    </row>
    <row r="34540" spans="11:16">
      <c r="K34540" s="14" t="str">
        <v/>
      </c>
      <c r="L34540" s="14" t="str">
        <v/>
      </c>
      <c r="O34540" s="14" t="str">
        <v/>
      </c>
      <c r="P34540" s="14" t="str">
        <f ca="1"/>
        <v>Low Cap</v>
      </c>
    </row>
    <row r="34541" spans="11:16">
      <c r="K34541" s="14" t="str">
        <v/>
      </c>
      <c r="L34541" s="14" t="str">
        <v/>
      </c>
      <c r="O34541" s="14" t="str">
        <v/>
      </c>
      <c r="P34541" s="14" t="str">
        <f ca="1"/>
        <v>Low Cap</v>
      </c>
    </row>
    <row r="34542" spans="11:16">
      <c r="K34542" s="14" t="str">
        <v/>
      </c>
      <c r="L34542" s="14" t="str">
        <v/>
      </c>
      <c r="O34542" s="14" t="str">
        <v/>
      </c>
      <c r="P34542" s="14" t="str">
        <f ca="1"/>
        <v>Low Cap</v>
      </c>
    </row>
    <row r="34543" spans="11:16">
      <c r="K34543" s="14" t="str">
        <v/>
      </c>
      <c r="L34543" s="14" t="str">
        <v/>
      </c>
      <c r="O34543" s="14" t="str">
        <v/>
      </c>
      <c r="P34543" s="14" t="str">
        <f ca="1"/>
        <v>Low Cap</v>
      </c>
    </row>
    <row r="34544" spans="11:16">
      <c r="K34544" s="14" t="str">
        <v/>
      </c>
      <c r="L34544" s="14" t="str">
        <v/>
      </c>
      <c r="O34544" s="14" t="str">
        <v/>
      </c>
      <c r="P34544" s="14" t="str">
        <f ca="1"/>
        <v>Low Cap</v>
      </c>
    </row>
    <row r="34545" spans="11:16">
      <c r="K34545" s="14" t="str">
        <v/>
      </c>
      <c r="L34545" s="14" t="str">
        <v/>
      </c>
      <c r="O34545" s="14" t="str">
        <v/>
      </c>
      <c r="P34545" s="14" t="str">
        <f ca="1"/>
        <v>Low Cap</v>
      </c>
    </row>
    <row r="34546" spans="11:16">
      <c r="K34546" s="14" t="str">
        <v/>
      </c>
      <c r="L34546" s="14" t="str">
        <v/>
      </c>
      <c r="O34546" s="14" t="str">
        <v/>
      </c>
      <c r="P34546" s="14" t="str">
        <f ca="1"/>
        <v>Low Cap</v>
      </c>
    </row>
    <row r="34547" spans="11:16">
      <c r="K34547" s="14" t="str">
        <v/>
      </c>
      <c r="L34547" s="14" t="str">
        <v/>
      </c>
      <c r="O34547" s="14" t="str">
        <v/>
      </c>
      <c r="P34547" s="14" t="str">
        <f ca="1"/>
        <v>Low Cap</v>
      </c>
    </row>
    <row r="34548" spans="11:16">
      <c r="K34548" s="14" t="str">
        <v/>
      </c>
      <c r="L34548" s="14" t="str">
        <v/>
      </c>
      <c r="O34548" s="14" t="str">
        <v/>
      </c>
      <c r="P34548" s="14" t="str">
        <f ca="1"/>
        <v>Low Cap</v>
      </c>
    </row>
    <row r="34549" spans="11:16">
      <c r="K34549" s="14" t="str">
        <v/>
      </c>
      <c r="L34549" s="14" t="str">
        <v/>
      </c>
      <c r="O34549" s="14" t="str">
        <v/>
      </c>
      <c r="P34549" s="14" t="str">
        <f ca="1"/>
        <v>Low Cap</v>
      </c>
    </row>
    <row r="34550" spans="11:16">
      <c r="K34550" s="14" t="str">
        <v/>
      </c>
      <c r="L34550" s="14" t="str">
        <v/>
      </c>
      <c r="O34550" s="14" t="str">
        <v/>
      </c>
      <c r="P34550" s="14" t="str">
        <f ca="1"/>
        <v>Low Cap</v>
      </c>
    </row>
    <row r="34551" spans="11:16">
      <c r="K34551" s="14" t="str">
        <v/>
      </c>
      <c r="L34551" s="14" t="str">
        <v/>
      </c>
      <c r="O34551" s="14" t="str">
        <v/>
      </c>
      <c r="P34551" s="14" t="str">
        <f ca="1"/>
        <v>Low Cap</v>
      </c>
    </row>
    <row r="34552" spans="11:16">
      <c r="K34552" s="14" t="str">
        <v/>
      </c>
      <c r="L34552" s="14" t="str">
        <v/>
      </c>
      <c r="O34552" s="14" t="str">
        <v/>
      </c>
      <c r="P34552" s="14" t="str">
        <f ca="1"/>
        <v>Low Cap</v>
      </c>
    </row>
    <row r="34553" spans="11:16">
      <c r="K34553" s="14" t="str">
        <v/>
      </c>
      <c r="L34553" s="14" t="str">
        <v/>
      </c>
      <c r="O34553" s="14" t="str">
        <v/>
      </c>
      <c r="P34553" s="14" t="str">
        <f ca="1"/>
        <v>Low Cap</v>
      </c>
    </row>
    <row r="34554" spans="11:16">
      <c r="K34554" s="14" t="str">
        <v/>
      </c>
      <c r="L34554" s="14" t="str">
        <v/>
      </c>
      <c r="O34554" s="14" t="str">
        <v/>
      </c>
      <c r="P34554" s="14" t="str">
        <f ca="1"/>
        <v>Low Cap</v>
      </c>
    </row>
    <row r="34555" spans="11:16">
      <c r="K34555" s="14" t="str">
        <v/>
      </c>
      <c r="L34555" s="14" t="str">
        <v/>
      </c>
      <c r="O34555" s="14" t="str">
        <v/>
      </c>
      <c r="P34555" s="14" t="str">
        <f ca="1"/>
        <v>Low Cap</v>
      </c>
    </row>
    <row r="34556" spans="11:16">
      <c r="K34556" s="14" t="str">
        <v/>
      </c>
      <c r="L34556" s="14" t="str">
        <v/>
      </c>
      <c r="O34556" s="14" t="str">
        <v/>
      </c>
      <c r="P34556" s="14" t="str">
        <f ca="1"/>
        <v>Low Cap</v>
      </c>
    </row>
    <row r="34557" spans="11:16">
      <c r="K34557" s="14" t="str">
        <v/>
      </c>
      <c r="L34557" s="14" t="str">
        <v/>
      </c>
      <c r="O34557" s="14" t="str">
        <v/>
      </c>
      <c r="P34557" s="14" t="str">
        <f ca="1"/>
        <v>Low Cap</v>
      </c>
    </row>
    <row r="34558" spans="11:16">
      <c r="K34558" s="14" t="str">
        <v/>
      </c>
      <c r="L34558" s="14" t="str">
        <v/>
      </c>
      <c r="O34558" s="14" t="str">
        <v/>
      </c>
      <c r="P34558" s="14" t="str">
        <f ca="1"/>
        <v>Low Cap</v>
      </c>
    </row>
    <row r="34559" spans="11:16">
      <c r="K34559" s="14" t="str">
        <v/>
      </c>
      <c r="L34559" s="14" t="str">
        <v/>
      </c>
      <c r="O34559" s="14" t="str">
        <v/>
      </c>
      <c r="P34559" s="14" t="str">
        <f ca="1"/>
        <v>Low Cap</v>
      </c>
    </row>
    <row r="34560" spans="11:16">
      <c r="K34560" s="14" t="str">
        <v/>
      </c>
      <c r="L34560" s="14" t="str">
        <v/>
      </c>
      <c r="O34560" s="14" t="str">
        <v/>
      </c>
      <c r="P34560" s="14" t="str">
        <f ca="1"/>
        <v>Low Cap</v>
      </c>
    </row>
    <row r="34561" spans="11:16">
      <c r="K34561" s="14" t="str">
        <v/>
      </c>
      <c r="L34561" s="14" t="str">
        <v/>
      </c>
      <c r="O34561" s="14" t="str">
        <v/>
      </c>
      <c r="P34561" s="14" t="str">
        <f ca="1"/>
        <v>Low Cap</v>
      </c>
    </row>
    <row r="34562" spans="11:16">
      <c r="K34562" s="14" t="str">
        <v/>
      </c>
      <c r="L34562" s="14" t="str">
        <v/>
      </c>
      <c r="O34562" s="14" t="str">
        <v/>
      </c>
      <c r="P34562" s="14" t="str">
        <f ca="1"/>
        <v>Low Cap</v>
      </c>
    </row>
    <row r="34563" spans="11:16">
      <c r="K34563" s="14" t="str">
        <v/>
      </c>
      <c r="L34563" s="14" t="str">
        <v/>
      </c>
      <c r="O34563" s="14" t="str">
        <v/>
      </c>
      <c r="P34563" s="14" t="str">
        <f ca="1"/>
        <v>Low Cap</v>
      </c>
    </row>
    <row r="34564" spans="11:16">
      <c r="K34564" s="14" t="str">
        <v/>
      </c>
      <c r="L34564" s="14" t="str">
        <v/>
      </c>
      <c r="O34564" s="14" t="str">
        <v/>
      </c>
      <c r="P34564" s="14" t="str">
        <f ca="1"/>
        <v>Low Cap</v>
      </c>
    </row>
    <row r="34565" spans="11:16">
      <c r="K34565" s="14" t="str">
        <v/>
      </c>
      <c r="L34565" s="14" t="str">
        <v/>
      </c>
      <c r="O34565" s="14" t="str">
        <v/>
      </c>
      <c r="P34565" s="14" t="str">
        <f ca="1"/>
        <v>Low Cap</v>
      </c>
    </row>
    <row r="34566" spans="11:16">
      <c r="K34566" s="14" t="str">
        <v/>
      </c>
      <c r="L34566" s="14" t="str">
        <v/>
      </c>
      <c r="O34566" s="14" t="str">
        <v/>
      </c>
      <c r="P34566" s="14" t="str">
        <f ca="1"/>
        <v>Low Cap</v>
      </c>
    </row>
    <row r="34567" spans="11:16">
      <c r="K34567" s="14" t="str">
        <v/>
      </c>
      <c r="L34567" s="14" t="str">
        <v/>
      </c>
      <c r="O34567" s="14" t="str">
        <v/>
      </c>
      <c r="P34567" s="14" t="str">
        <f ca="1"/>
        <v>Low Cap</v>
      </c>
    </row>
    <row r="34568" spans="11:16">
      <c r="K34568" s="14" t="str">
        <v/>
      </c>
      <c r="L34568" s="14" t="str">
        <v/>
      </c>
      <c r="O34568" s="14" t="str">
        <v/>
      </c>
      <c r="P34568" s="14" t="str">
        <f ca="1"/>
        <v>Low Cap</v>
      </c>
    </row>
    <row r="34569" spans="11:16">
      <c r="K34569" s="14" t="str">
        <v/>
      </c>
      <c r="L34569" s="14" t="str">
        <v/>
      </c>
      <c r="O34569" s="14" t="str">
        <v/>
      </c>
      <c r="P34569" s="14" t="str">
        <f ca="1"/>
        <v>Low Cap</v>
      </c>
    </row>
    <row r="34570" spans="11:16">
      <c r="K34570" s="14" t="str">
        <v/>
      </c>
      <c r="L34570" s="14" t="str">
        <v/>
      </c>
      <c r="O34570" s="14" t="str">
        <v/>
      </c>
      <c r="P34570" s="14" t="str">
        <f ca="1"/>
        <v>Low Cap</v>
      </c>
    </row>
    <row r="34571" spans="11:16">
      <c r="K34571" s="14" t="str">
        <v/>
      </c>
      <c r="L34571" s="14" t="str">
        <v/>
      </c>
      <c r="O34571" s="14" t="str">
        <v/>
      </c>
      <c r="P34571" s="14" t="str">
        <f ca="1"/>
        <v>Low Cap</v>
      </c>
    </row>
    <row r="34572" spans="11:16">
      <c r="K34572" s="14" t="str">
        <v/>
      </c>
      <c r="L34572" s="14" t="str">
        <v/>
      </c>
      <c r="O34572" s="14" t="str">
        <v/>
      </c>
      <c r="P34572" s="14" t="str">
        <f ca="1"/>
        <v>Low Cap</v>
      </c>
    </row>
    <row r="34573" spans="11:16">
      <c r="K34573" s="14" t="str">
        <v/>
      </c>
      <c r="L34573" s="14" t="str">
        <v/>
      </c>
      <c r="O34573" s="14" t="str">
        <v/>
      </c>
      <c r="P34573" s="14" t="str">
        <f ca="1"/>
        <v>Low Cap</v>
      </c>
    </row>
    <row r="34574" spans="11:16">
      <c r="K34574" s="14" t="str">
        <v/>
      </c>
      <c r="L34574" s="14" t="str">
        <v/>
      </c>
      <c r="O34574" s="14" t="str">
        <v/>
      </c>
      <c r="P34574" s="14" t="str">
        <f ca="1"/>
        <v>Low Cap</v>
      </c>
    </row>
    <row r="34575" spans="11:16">
      <c r="K34575" s="14" t="str">
        <v/>
      </c>
      <c r="L34575" s="14" t="str">
        <v/>
      </c>
      <c r="O34575" s="14" t="str">
        <v/>
      </c>
      <c r="P34575" s="14" t="str">
        <f ca="1"/>
        <v>Low Cap</v>
      </c>
    </row>
    <row r="34576" spans="11:16">
      <c r="K34576" s="14" t="str">
        <v/>
      </c>
      <c r="L34576" s="14" t="str">
        <v/>
      </c>
      <c r="O34576" s="14" t="str">
        <v/>
      </c>
      <c r="P34576" s="14" t="str">
        <f ca="1"/>
        <v>Low Cap</v>
      </c>
    </row>
    <row r="34577" spans="11:16">
      <c r="K34577" s="14" t="str">
        <v/>
      </c>
      <c r="L34577" s="14" t="str">
        <v/>
      </c>
      <c r="O34577" s="14" t="str">
        <v/>
      </c>
      <c r="P34577" s="14" t="str">
        <f ca="1"/>
        <v>Low Cap</v>
      </c>
    </row>
    <row r="34578" spans="11:16">
      <c r="K34578" s="14" t="str">
        <v/>
      </c>
      <c r="L34578" s="14" t="str">
        <v/>
      </c>
      <c r="O34578" s="14" t="str">
        <v/>
      </c>
      <c r="P34578" s="14" t="str">
        <f ca="1"/>
        <v>Low Cap</v>
      </c>
    </row>
    <row r="34579" spans="11:16">
      <c r="K34579" s="14" t="str">
        <v/>
      </c>
      <c r="L34579" s="14" t="str">
        <v/>
      </c>
      <c r="O34579" s="14" t="str">
        <v/>
      </c>
      <c r="P34579" s="14" t="str">
        <f ca="1"/>
        <v>Low Cap</v>
      </c>
    </row>
    <row r="34580" spans="11:16">
      <c r="K34580" s="14" t="str">
        <v/>
      </c>
      <c r="L34580" s="14" t="str">
        <v/>
      </c>
      <c r="O34580" s="14" t="str">
        <v/>
      </c>
      <c r="P34580" s="14" t="str">
        <f ca="1"/>
        <v>Low Cap</v>
      </c>
    </row>
    <row r="34581" spans="11:16">
      <c r="K34581" s="14" t="str">
        <v/>
      </c>
      <c r="L34581" s="14" t="str">
        <v/>
      </c>
      <c r="O34581" s="14" t="str">
        <v/>
      </c>
      <c r="P34581" s="14" t="str">
        <f ca="1"/>
        <v>Low Cap</v>
      </c>
    </row>
    <row r="34582" spans="11:16">
      <c r="K34582" s="14" t="str">
        <v/>
      </c>
      <c r="L34582" s="14" t="str">
        <v/>
      </c>
      <c r="O34582" s="14" t="str">
        <v/>
      </c>
      <c r="P34582" s="14" t="str">
        <f ca="1"/>
        <v>Low Cap</v>
      </c>
    </row>
    <row r="34583" spans="11:16">
      <c r="K34583" s="14" t="str">
        <v/>
      </c>
      <c r="L34583" s="14" t="str">
        <v/>
      </c>
      <c r="O34583" s="14" t="str">
        <v/>
      </c>
      <c r="P34583" s="14" t="str">
        <f ca="1"/>
        <v>Low Cap</v>
      </c>
    </row>
    <row r="34584" spans="11:16">
      <c r="K34584" s="14" t="str">
        <v/>
      </c>
      <c r="L34584" s="14" t="str">
        <v/>
      </c>
      <c r="O34584" s="14" t="str">
        <v/>
      </c>
      <c r="P34584" s="14" t="str">
        <f ca="1"/>
        <v>Low Cap</v>
      </c>
    </row>
    <row r="34585" spans="11:16">
      <c r="K34585" s="14" t="str">
        <v/>
      </c>
      <c r="L34585" s="14" t="str">
        <v/>
      </c>
      <c r="O34585" s="14" t="str">
        <v/>
      </c>
      <c r="P34585" s="14" t="str">
        <f ca="1"/>
        <v>Low Cap</v>
      </c>
    </row>
    <row r="34586" spans="11:16">
      <c r="K34586" s="14" t="str">
        <v/>
      </c>
      <c r="L34586" s="14" t="str">
        <v/>
      </c>
      <c r="O34586" s="14" t="str">
        <v/>
      </c>
      <c r="P34586" s="14" t="str">
        <f ca="1"/>
        <v>Low Cap</v>
      </c>
    </row>
    <row r="34587" spans="11:16">
      <c r="K34587" s="14" t="str">
        <v/>
      </c>
      <c r="L34587" s="14" t="str">
        <v/>
      </c>
      <c r="O34587" s="14" t="str">
        <v/>
      </c>
      <c r="P34587" s="14" t="str">
        <f ca="1"/>
        <v>Low Cap</v>
      </c>
    </row>
    <row r="34588" spans="11:16">
      <c r="K34588" s="14" t="str">
        <v/>
      </c>
      <c r="L34588" s="14" t="str">
        <v/>
      </c>
      <c r="O34588" s="14" t="str">
        <v/>
      </c>
      <c r="P34588" s="14" t="str">
        <f ca="1"/>
        <v>Low Cap</v>
      </c>
    </row>
    <row r="34589" spans="11:16">
      <c r="K34589" s="14" t="str">
        <v/>
      </c>
      <c r="L34589" s="14" t="str">
        <v/>
      </c>
      <c r="O34589" s="14" t="str">
        <v/>
      </c>
      <c r="P34589" s="14" t="str">
        <f ca="1"/>
        <v>Low Cap</v>
      </c>
    </row>
    <row r="34590" spans="11:16">
      <c r="K34590" s="14" t="str">
        <v/>
      </c>
      <c r="L34590" s="14" t="str">
        <v/>
      </c>
      <c r="O34590" s="14" t="str">
        <v/>
      </c>
      <c r="P34590" s="14" t="str">
        <f ca="1"/>
        <v>Low Cap</v>
      </c>
    </row>
    <row r="34591" spans="11:16">
      <c r="K34591" s="14" t="str">
        <v/>
      </c>
      <c r="L34591" s="14" t="str">
        <v/>
      </c>
      <c r="O34591" s="14" t="str">
        <v/>
      </c>
      <c r="P34591" s="14" t="str">
        <f ca="1"/>
        <v>Low Cap</v>
      </c>
    </row>
    <row r="34592" spans="11:16">
      <c r="K34592" s="14" t="str">
        <v/>
      </c>
      <c r="L34592" s="14" t="str">
        <v/>
      </c>
      <c r="O34592" s="14" t="str">
        <v/>
      </c>
      <c r="P34592" s="14" t="str">
        <f ca="1"/>
        <v>Low Cap</v>
      </c>
    </row>
    <row r="34593" spans="11:16">
      <c r="K34593" s="14" t="str">
        <v/>
      </c>
      <c r="L34593" s="14" t="str">
        <v/>
      </c>
      <c r="O34593" s="14" t="str">
        <v/>
      </c>
      <c r="P34593" s="14" t="str">
        <f ca="1"/>
        <v>Low Cap</v>
      </c>
    </row>
    <row r="34594" spans="11:16">
      <c r="K34594" s="14" t="str">
        <v/>
      </c>
      <c r="L34594" s="14" t="str">
        <v/>
      </c>
      <c r="O34594" s="14" t="str">
        <v/>
      </c>
      <c r="P34594" s="14" t="str">
        <f ca="1"/>
        <v>Low Cap</v>
      </c>
    </row>
    <row r="34595" spans="11:16">
      <c r="K34595" s="14" t="str">
        <v/>
      </c>
      <c r="L34595" s="14" t="str">
        <v/>
      </c>
      <c r="O34595" s="14" t="str">
        <v/>
      </c>
      <c r="P34595" s="14" t="str">
        <f ca="1"/>
        <v>Low Cap</v>
      </c>
    </row>
    <row r="34596" spans="11:16">
      <c r="K34596" s="14" t="str">
        <v/>
      </c>
      <c r="L34596" s="14" t="str">
        <v/>
      </c>
      <c r="O34596" s="14" t="str">
        <v/>
      </c>
      <c r="P34596" s="14" t="str">
        <f ca="1"/>
        <v>Low Cap</v>
      </c>
    </row>
    <row r="34597" spans="11:16">
      <c r="K34597" s="14" t="str">
        <v/>
      </c>
      <c r="L34597" s="14" t="str">
        <v/>
      </c>
      <c r="O34597" s="14" t="str">
        <v/>
      </c>
      <c r="P34597" s="14" t="str">
        <f ca="1"/>
        <v>Low Cap</v>
      </c>
    </row>
    <row r="34598" spans="11:16">
      <c r="K34598" s="14" t="str">
        <v/>
      </c>
      <c r="L34598" s="14" t="str">
        <v/>
      </c>
      <c r="O34598" s="14" t="str">
        <v/>
      </c>
      <c r="P34598" s="14" t="str">
        <f ca="1"/>
        <v>Low Cap</v>
      </c>
    </row>
    <row r="34599" spans="11:16">
      <c r="K34599" s="14" t="str">
        <v/>
      </c>
      <c r="L34599" s="14" t="str">
        <v/>
      </c>
      <c r="O34599" s="14" t="str">
        <v/>
      </c>
      <c r="P34599" s="14" t="str">
        <f ca="1"/>
        <v>Low Cap</v>
      </c>
    </row>
    <row r="34600" spans="11:16">
      <c r="K34600" s="14" t="str">
        <v/>
      </c>
      <c r="L34600" s="14" t="str">
        <v/>
      </c>
      <c r="O34600" s="14" t="str">
        <v/>
      </c>
      <c r="P34600" s="14" t="str">
        <f ca="1"/>
        <v>Low Cap</v>
      </c>
    </row>
    <row r="34601" spans="11:16">
      <c r="K34601" s="14" t="str">
        <v/>
      </c>
      <c r="L34601" s="14" t="str">
        <v/>
      </c>
      <c r="O34601" s="14" t="str">
        <v/>
      </c>
      <c r="P34601" s="14" t="str">
        <f ca="1"/>
        <v>Low Cap</v>
      </c>
    </row>
    <row r="34602" spans="11:16">
      <c r="K34602" s="14" t="str">
        <v/>
      </c>
      <c r="L34602" s="14" t="str">
        <v/>
      </c>
      <c r="O34602" s="14" t="str">
        <v/>
      </c>
      <c r="P34602" s="14" t="str">
        <f ca="1"/>
        <v>Low Cap</v>
      </c>
    </row>
    <row r="34603" spans="11:16">
      <c r="K34603" s="14" t="str">
        <v/>
      </c>
      <c r="L34603" s="14" t="str">
        <v/>
      </c>
      <c r="O34603" s="14" t="str">
        <v/>
      </c>
      <c r="P34603" s="14" t="str">
        <f ca="1"/>
        <v>Low Cap</v>
      </c>
    </row>
    <row r="34604" spans="11:16">
      <c r="K34604" s="14" t="str">
        <v/>
      </c>
      <c r="L34604" s="14" t="str">
        <v/>
      </c>
      <c r="O34604" s="14" t="str">
        <v/>
      </c>
      <c r="P34604" s="14" t="str">
        <f ca="1"/>
        <v>Low Cap</v>
      </c>
    </row>
    <row r="34605" spans="11:16">
      <c r="K34605" s="14" t="str">
        <v/>
      </c>
      <c r="L34605" s="14" t="str">
        <v/>
      </c>
      <c r="O34605" s="14" t="str">
        <v/>
      </c>
      <c r="P34605" s="14" t="str">
        <f ca="1"/>
        <v>Low Cap</v>
      </c>
    </row>
    <row r="34606" spans="11:16">
      <c r="K34606" s="14" t="str">
        <v/>
      </c>
      <c r="L34606" s="14" t="str">
        <v/>
      </c>
      <c r="O34606" s="14" t="str">
        <v/>
      </c>
      <c r="P34606" s="14" t="str">
        <f ca="1"/>
        <v>Low Cap</v>
      </c>
    </row>
    <row r="34607" spans="11:16">
      <c r="K34607" s="14" t="str">
        <v/>
      </c>
      <c r="L34607" s="14" t="str">
        <v/>
      </c>
      <c r="O34607" s="14" t="str">
        <v/>
      </c>
      <c r="P34607" s="14" t="str">
        <f ca="1"/>
        <v>Low Cap</v>
      </c>
    </row>
    <row r="34608" spans="11:16">
      <c r="K34608" s="14" t="str">
        <v/>
      </c>
      <c r="L34608" s="14" t="str">
        <v/>
      </c>
      <c r="O34608" s="14" t="str">
        <v/>
      </c>
      <c r="P34608" s="14" t="str">
        <f ca="1"/>
        <v>Low Cap</v>
      </c>
    </row>
    <row r="34609" spans="11:16">
      <c r="K34609" s="14" t="str">
        <v/>
      </c>
      <c r="L34609" s="14" t="str">
        <v/>
      </c>
      <c r="O34609" s="14" t="str">
        <v/>
      </c>
      <c r="P34609" s="14" t="str">
        <f ca="1"/>
        <v>Low Cap</v>
      </c>
    </row>
    <row r="34610" spans="11:16">
      <c r="K34610" s="14" t="str">
        <v/>
      </c>
      <c r="L34610" s="14" t="str">
        <v/>
      </c>
      <c r="O34610" s="14" t="str">
        <v/>
      </c>
      <c r="P34610" s="14" t="str">
        <f ca="1"/>
        <v>Low Cap</v>
      </c>
    </row>
    <row r="34611" spans="11:16">
      <c r="K34611" s="14" t="str">
        <v/>
      </c>
      <c r="L34611" s="14" t="str">
        <v/>
      </c>
      <c r="O34611" s="14" t="str">
        <v/>
      </c>
      <c r="P34611" s="14" t="str">
        <f ca="1"/>
        <v>Low Cap</v>
      </c>
    </row>
    <row r="34612" spans="11:16">
      <c r="K34612" s="14" t="str">
        <v/>
      </c>
      <c r="L34612" s="14" t="str">
        <v/>
      </c>
      <c r="O34612" s="14" t="str">
        <v/>
      </c>
      <c r="P34612" s="14" t="str">
        <f ca="1"/>
        <v>Low Cap</v>
      </c>
    </row>
    <row r="34613" spans="11:16">
      <c r="K34613" s="14" t="str">
        <v/>
      </c>
      <c r="L34613" s="14" t="str">
        <v/>
      </c>
      <c r="O34613" s="14" t="str">
        <v/>
      </c>
      <c r="P34613" s="14" t="str">
        <f ca="1"/>
        <v>Low Cap</v>
      </c>
    </row>
    <row r="34614" spans="11:16">
      <c r="K34614" s="14" t="str">
        <v/>
      </c>
      <c r="L34614" s="14" t="str">
        <v/>
      </c>
      <c r="O34614" s="14" t="str">
        <v/>
      </c>
      <c r="P34614" s="14" t="str">
        <f ca="1"/>
        <v>Low Cap</v>
      </c>
    </row>
    <row r="34615" spans="11:16">
      <c r="K34615" s="14" t="str">
        <v/>
      </c>
      <c r="L34615" s="14" t="str">
        <v/>
      </c>
      <c r="O34615" s="14" t="str">
        <v/>
      </c>
      <c r="P34615" s="14" t="str">
        <f ca="1"/>
        <v>Low Cap</v>
      </c>
    </row>
    <row r="34616" spans="11:16">
      <c r="K34616" s="14" t="str">
        <v/>
      </c>
      <c r="L34616" s="14" t="str">
        <v/>
      </c>
      <c r="O34616" s="14" t="str">
        <v/>
      </c>
      <c r="P34616" s="14" t="str">
        <f ca="1"/>
        <v>Low Cap</v>
      </c>
    </row>
    <row r="34617" spans="11:16">
      <c r="K34617" s="14" t="str">
        <v/>
      </c>
      <c r="L34617" s="14" t="str">
        <v/>
      </c>
      <c r="O34617" s="14" t="str">
        <v/>
      </c>
      <c r="P34617" s="14" t="str">
        <f ca="1"/>
        <v>Low Cap</v>
      </c>
    </row>
    <row r="34618" spans="11:16">
      <c r="K34618" s="14" t="str">
        <v/>
      </c>
      <c r="L34618" s="14" t="str">
        <v/>
      </c>
      <c r="O34618" s="14" t="str">
        <v/>
      </c>
      <c r="P34618" s="14" t="str">
        <f ca="1"/>
        <v>Low Cap</v>
      </c>
    </row>
    <row r="34619" spans="11:16">
      <c r="K34619" s="14" t="str">
        <v/>
      </c>
      <c r="L34619" s="14" t="str">
        <v/>
      </c>
      <c r="O34619" s="14" t="str">
        <v/>
      </c>
      <c r="P34619" s="14" t="str">
        <f ca="1"/>
        <v>Low Cap</v>
      </c>
    </row>
    <row r="34620" spans="11:16">
      <c r="K34620" s="14" t="str">
        <v/>
      </c>
      <c r="L34620" s="14" t="str">
        <v/>
      </c>
      <c r="O34620" s="14" t="str">
        <v/>
      </c>
      <c r="P34620" s="14" t="str">
        <f ca="1"/>
        <v>Low Cap</v>
      </c>
    </row>
    <row r="34621" spans="11:16">
      <c r="K34621" s="14" t="str">
        <v/>
      </c>
      <c r="L34621" s="14" t="str">
        <v/>
      </c>
      <c r="O34621" s="14" t="str">
        <v/>
      </c>
      <c r="P34621" s="14" t="str">
        <f ca="1"/>
        <v>Low Cap</v>
      </c>
    </row>
    <row r="34622" spans="11:16">
      <c r="K34622" s="14" t="str">
        <v/>
      </c>
      <c r="L34622" s="14" t="str">
        <v/>
      </c>
      <c r="O34622" s="14" t="str">
        <v/>
      </c>
      <c r="P34622" s="14" t="str">
        <f ca="1"/>
        <v>Low Cap</v>
      </c>
    </row>
    <row r="34623" spans="11:16">
      <c r="K34623" s="14" t="str">
        <v/>
      </c>
      <c r="L34623" s="14" t="str">
        <v/>
      </c>
      <c r="O34623" s="14" t="str">
        <v/>
      </c>
      <c r="P34623" s="14" t="str">
        <f ca="1"/>
        <v>Low Cap</v>
      </c>
    </row>
    <row r="34624" spans="11:16">
      <c r="K34624" s="14" t="str">
        <v/>
      </c>
      <c r="L34624" s="14" t="str">
        <v/>
      </c>
      <c r="O34624" s="14" t="str">
        <v/>
      </c>
      <c r="P34624" s="14" t="str">
        <f ca="1"/>
        <v>Low Cap</v>
      </c>
    </row>
    <row r="34625" spans="11:16">
      <c r="K34625" s="14" t="str">
        <v/>
      </c>
      <c r="L34625" s="14" t="str">
        <v/>
      </c>
      <c r="O34625" s="14" t="str">
        <v/>
      </c>
      <c r="P34625" s="14" t="str">
        <f ca="1"/>
        <v>Low Cap</v>
      </c>
    </row>
    <row r="34626" spans="11:16">
      <c r="K34626" s="14" t="str">
        <v/>
      </c>
      <c r="L34626" s="14" t="str">
        <v/>
      </c>
      <c r="O34626" s="14" t="str">
        <v/>
      </c>
      <c r="P34626" s="14" t="str">
        <f ca="1"/>
        <v>Low Cap</v>
      </c>
    </row>
    <row r="34627" spans="11:16">
      <c r="K34627" s="14" t="str">
        <v/>
      </c>
      <c r="L34627" s="14" t="str">
        <v/>
      </c>
      <c r="O34627" s="14" t="str">
        <v/>
      </c>
      <c r="P34627" s="14" t="str">
        <f ca="1"/>
        <v>Low Cap</v>
      </c>
    </row>
    <row r="34628" spans="11:16">
      <c r="K34628" s="14" t="str">
        <v/>
      </c>
      <c r="L34628" s="14" t="str">
        <v/>
      </c>
      <c r="O34628" s="14" t="str">
        <v/>
      </c>
      <c r="P34628" s="14" t="str">
        <f ca="1"/>
        <v>Low Cap</v>
      </c>
    </row>
    <row r="34629" spans="11:16">
      <c r="K34629" s="14" t="str">
        <v/>
      </c>
      <c r="L34629" s="14" t="str">
        <v/>
      </c>
      <c r="O34629" s="14" t="str">
        <v/>
      </c>
      <c r="P34629" s="14" t="str">
        <f ca="1"/>
        <v>Low Cap</v>
      </c>
    </row>
    <row r="34630" spans="11:16">
      <c r="K34630" s="14" t="str">
        <v/>
      </c>
      <c r="L34630" s="14" t="str">
        <v/>
      </c>
      <c r="O34630" s="14" t="str">
        <v/>
      </c>
      <c r="P34630" s="14" t="str">
        <f ca="1"/>
        <v>Low Cap</v>
      </c>
    </row>
    <row r="34631" spans="11:16">
      <c r="K34631" s="14" t="str">
        <v/>
      </c>
      <c r="L34631" s="14" t="str">
        <v/>
      </c>
      <c r="O34631" s="14" t="str">
        <v/>
      </c>
      <c r="P34631" s="14" t="str">
        <f ca="1"/>
        <v>Low Cap</v>
      </c>
    </row>
    <row r="34632" spans="11:16">
      <c r="K34632" s="14" t="str">
        <v/>
      </c>
      <c r="L34632" s="14" t="str">
        <v/>
      </c>
      <c r="O34632" s="14" t="str">
        <v/>
      </c>
      <c r="P34632" s="14" t="str">
        <f ca="1"/>
        <v>Low Cap</v>
      </c>
    </row>
    <row r="34633" spans="11:16">
      <c r="K34633" s="14" t="str">
        <v/>
      </c>
      <c r="L34633" s="14" t="str">
        <v/>
      </c>
      <c r="O34633" s="14" t="str">
        <v/>
      </c>
      <c r="P34633" s="14" t="str">
        <f ca="1"/>
        <v>Low Cap</v>
      </c>
    </row>
    <row r="34634" spans="11:16">
      <c r="K34634" s="14" t="str">
        <v/>
      </c>
      <c r="L34634" s="14" t="str">
        <v/>
      </c>
      <c r="O34634" s="14" t="str">
        <v/>
      </c>
      <c r="P34634" s="14" t="str">
        <f ca="1"/>
        <v>Low Cap</v>
      </c>
    </row>
    <row r="34635" spans="11:16">
      <c r="K34635" s="14" t="str">
        <v/>
      </c>
      <c r="L34635" s="14" t="str">
        <v/>
      </c>
      <c r="O34635" s="14" t="str">
        <v/>
      </c>
      <c r="P34635" s="14" t="str">
        <f ca="1"/>
        <v>Low Cap</v>
      </c>
    </row>
    <row r="34636" spans="11:16">
      <c r="K34636" s="14" t="str">
        <v/>
      </c>
      <c r="L34636" s="14" t="str">
        <v/>
      </c>
      <c r="O34636" s="14" t="str">
        <v/>
      </c>
      <c r="P34636" s="14" t="str">
        <f ca="1"/>
        <v>Low Cap</v>
      </c>
    </row>
    <row r="34637" spans="11:16">
      <c r="K34637" s="14" t="str">
        <v/>
      </c>
      <c r="L34637" s="14" t="str">
        <v/>
      </c>
      <c r="O34637" s="14" t="str">
        <v/>
      </c>
      <c r="P34637" s="14" t="str">
        <f ca="1"/>
        <v>Low Cap</v>
      </c>
    </row>
    <row r="34638" spans="11:16">
      <c r="K34638" s="14" t="str">
        <v/>
      </c>
      <c r="L34638" s="14" t="str">
        <v/>
      </c>
      <c r="O34638" s="14" t="str">
        <v/>
      </c>
      <c r="P34638" s="14" t="str">
        <f ca="1"/>
        <v>Low Cap</v>
      </c>
    </row>
    <row r="34639" spans="11:16">
      <c r="K34639" s="14" t="str">
        <v/>
      </c>
      <c r="L34639" s="14" t="str">
        <v/>
      </c>
      <c r="O34639" s="14" t="str">
        <v/>
      </c>
      <c r="P34639" s="14" t="str">
        <f ca="1"/>
        <v>Low Cap</v>
      </c>
    </row>
    <row r="34640" spans="11:16">
      <c r="K34640" s="14" t="str">
        <v/>
      </c>
      <c r="L34640" s="14" t="str">
        <v/>
      </c>
      <c r="O34640" s="14" t="str">
        <v/>
      </c>
      <c r="P34640" s="14" t="str">
        <f ca="1"/>
        <v>Low Cap</v>
      </c>
    </row>
    <row r="34641" spans="11:16">
      <c r="K34641" s="14" t="str">
        <v/>
      </c>
      <c r="L34641" s="14" t="str">
        <v/>
      </c>
      <c r="O34641" s="14" t="str">
        <v/>
      </c>
      <c r="P34641" s="14" t="str">
        <f ca="1"/>
        <v>Low Cap</v>
      </c>
    </row>
    <row r="34642" spans="11:16">
      <c r="K34642" s="14" t="str">
        <v/>
      </c>
      <c r="L34642" s="14" t="str">
        <v/>
      </c>
      <c r="O34642" s="14" t="str">
        <v/>
      </c>
      <c r="P34642" s="14" t="str">
        <f ca="1"/>
        <v>Low Cap</v>
      </c>
    </row>
    <row r="34643" spans="11:16">
      <c r="K34643" s="14" t="str">
        <v/>
      </c>
      <c r="L34643" s="14" t="str">
        <v/>
      </c>
      <c r="O34643" s="14" t="str">
        <v/>
      </c>
      <c r="P34643" s="14" t="str">
        <f ca="1"/>
        <v>Low Cap</v>
      </c>
    </row>
    <row r="34644" spans="11:16">
      <c r="K34644" s="14" t="str">
        <v/>
      </c>
      <c r="L34644" s="14" t="str">
        <v/>
      </c>
      <c r="O34644" s="14" t="str">
        <v/>
      </c>
      <c r="P34644" s="14" t="str">
        <f ca="1"/>
        <v>Low Cap</v>
      </c>
    </row>
    <row r="34645" spans="11:16">
      <c r="K34645" s="14" t="str">
        <v/>
      </c>
      <c r="L34645" s="14" t="str">
        <v/>
      </c>
      <c r="O34645" s="14" t="str">
        <v/>
      </c>
      <c r="P34645" s="14" t="str">
        <f ca="1"/>
        <v>Low Cap</v>
      </c>
    </row>
    <row r="34646" spans="11:16">
      <c r="K34646" s="14" t="str">
        <v/>
      </c>
      <c r="L34646" s="14" t="str">
        <v/>
      </c>
      <c r="O34646" s="14" t="str">
        <v/>
      </c>
      <c r="P34646" s="14" t="str">
        <f ca="1"/>
        <v>Low Cap</v>
      </c>
    </row>
    <row r="34647" spans="11:16">
      <c r="K34647" s="14" t="str">
        <v/>
      </c>
      <c r="L34647" s="14" t="str">
        <v/>
      </c>
      <c r="O34647" s="14" t="str">
        <v/>
      </c>
      <c r="P34647" s="14" t="str">
        <f ca="1"/>
        <v>Low Cap</v>
      </c>
    </row>
    <row r="34648" spans="11:16">
      <c r="K34648" s="14" t="str">
        <v/>
      </c>
      <c r="L34648" s="14" t="str">
        <v/>
      </c>
      <c r="O34648" s="14" t="str">
        <v/>
      </c>
      <c r="P34648" s="14" t="str">
        <f ca="1"/>
        <v>Low Cap</v>
      </c>
    </row>
    <row r="34649" spans="11:16">
      <c r="K34649" s="14" t="str">
        <v/>
      </c>
      <c r="L34649" s="14" t="str">
        <v/>
      </c>
      <c r="O34649" s="14" t="str">
        <v/>
      </c>
      <c r="P34649" s="14" t="str">
        <f ca="1"/>
        <v>Low Cap</v>
      </c>
    </row>
    <row r="34650" spans="11:16">
      <c r="K34650" s="14" t="str">
        <v/>
      </c>
      <c r="L34650" s="14" t="str">
        <v/>
      </c>
      <c r="O34650" s="14" t="str">
        <v/>
      </c>
      <c r="P34650" s="14" t="str">
        <f ca="1"/>
        <v>Low Cap</v>
      </c>
    </row>
    <row r="34651" spans="11:16">
      <c r="K34651" s="14" t="str">
        <v/>
      </c>
      <c r="L34651" s="14" t="str">
        <v/>
      </c>
      <c r="O34651" s="14" t="str">
        <v/>
      </c>
      <c r="P34651" s="14" t="str">
        <f ca="1"/>
        <v>Low Cap</v>
      </c>
    </row>
    <row r="34652" spans="11:16">
      <c r="K34652" s="14" t="str">
        <v/>
      </c>
      <c r="L34652" s="14" t="str">
        <v/>
      </c>
      <c r="O34652" s="14" t="str">
        <v/>
      </c>
      <c r="P34652" s="14" t="str">
        <f ca="1"/>
        <v>Low Cap</v>
      </c>
    </row>
    <row r="34653" spans="11:16">
      <c r="K34653" s="14" t="str">
        <v/>
      </c>
      <c r="L34653" s="14" t="str">
        <v/>
      </c>
      <c r="O34653" s="14" t="str">
        <v/>
      </c>
      <c r="P34653" s="14" t="str">
        <f ca="1"/>
        <v>Low Cap</v>
      </c>
    </row>
    <row r="34654" spans="11:16">
      <c r="K34654" s="14" t="str">
        <v/>
      </c>
      <c r="L34654" s="14" t="str">
        <v/>
      </c>
      <c r="O34654" s="14" t="str">
        <v/>
      </c>
      <c r="P34654" s="14" t="str">
        <f ca="1"/>
        <v>Low Cap</v>
      </c>
    </row>
    <row r="34655" spans="11:16">
      <c r="K34655" s="14" t="str">
        <v/>
      </c>
      <c r="L34655" s="14" t="str">
        <v/>
      </c>
      <c r="O34655" s="14" t="str">
        <v/>
      </c>
      <c r="P34655" s="14" t="str">
        <f ca="1"/>
        <v>Low Cap</v>
      </c>
    </row>
    <row r="34656" spans="11:16">
      <c r="K34656" s="14" t="str">
        <v/>
      </c>
      <c r="L34656" s="14" t="str">
        <v/>
      </c>
      <c r="O34656" s="14" t="str">
        <v/>
      </c>
      <c r="P34656" s="14" t="str">
        <f ca="1"/>
        <v>Low Cap</v>
      </c>
    </row>
    <row r="34657" spans="11:16">
      <c r="K34657" s="14" t="str">
        <v/>
      </c>
      <c r="L34657" s="14" t="str">
        <v/>
      </c>
      <c r="O34657" s="14" t="str">
        <v/>
      </c>
      <c r="P34657" s="14" t="str">
        <f ca="1"/>
        <v>Low Cap</v>
      </c>
    </row>
    <row r="34658" spans="11:16">
      <c r="K34658" s="14" t="str">
        <v/>
      </c>
      <c r="L34658" s="14" t="str">
        <v/>
      </c>
      <c r="O34658" s="14" t="str">
        <v/>
      </c>
      <c r="P34658" s="14" t="str">
        <f ca="1"/>
        <v>Low Cap</v>
      </c>
    </row>
    <row r="34659" spans="11:16">
      <c r="K34659" s="14" t="str">
        <v/>
      </c>
      <c r="L34659" s="14" t="str">
        <v/>
      </c>
      <c r="O34659" s="14" t="str">
        <v/>
      </c>
      <c r="P34659" s="14" t="str">
        <f ca="1"/>
        <v>Low Cap</v>
      </c>
    </row>
    <row r="34660" spans="11:16">
      <c r="K34660" s="14" t="str">
        <v/>
      </c>
      <c r="L34660" s="14" t="str">
        <v/>
      </c>
      <c r="O34660" s="14" t="str">
        <v/>
      </c>
      <c r="P34660" s="14" t="str">
        <f ca="1"/>
        <v>Low Cap</v>
      </c>
    </row>
    <row r="34661" spans="11:16">
      <c r="K34661" s="14" t="str">
        <v/>
      </c>
      <c r="L34661" s="14" t="str">
        <v/>
      </c>
      <c r="O34661" s="14" t="str">
        <v/>
      </c>
      <c r="P34661" s="14" t="str">
        <f ca="1"/>
        <v>Low Cap</v>
      </c>
    </row>
    <row r="34662" spans="11:16">
      <c r="K34662" s="14" t="str">
        <v/>
      </c>
      <c r="L34662" s="14" t="str">
        <v/>
      </c>
      <c r="O34662" s="14" t="str">
        <v/>
      </c>
      <c r="P34662" s="14" t="str">
        <f ca="1"/>
        <v>Low Cap</v>
      </c>
    </row>
    <row r="34663" spans="11:16">
      <c r="K34663" s="14" t="str">
        <v/>
      </c>
      <c r="L34663" s="14" t="str">
        <v/>
      </c>
      <c r="O34663" s="14" t="str">
        <v/>
      </c>
      <c r="P34663" s="14" t="str">
        <f ca="1"/>
        <v>Low Cap</v>
      </c>
    </row>
    <row r="34664" spans="11:16">
      <c r="K34664" s="14" t="str">
        <v/>
      </c>
      <c r="L34664" s="14" t="str">
        <v/>
      </c>
      <c r="O34664" s="14" t="str">
        <v/>
      </c>
      <c r="P34664" s="14" t="str">
        <f ca="1"/>
        <v>Low Cap</v>
      </c>
    </row>
    <row r="34665" spans="11:16">
      <c r="K34665" s="14" t="str">
        <v/>
      </c>
      <c r="L34665" s="14" t="str">
        <v/>
      </c>
      <c r="O34665" s="14" t="str">
        <v/>
      </c>
      <c r="P34665" s="14" t="str">
        <f ca="1"/>
        <v>Low Cap</v>
      </c>
    </row>
    <row r="34666" spans="11:16">
      <c r="K34666" s="14" t="str">
        <v/>
      </c>
      <c r="L34666" s="14" t="str">
        <v/>
      </c>
      <c r="O34666" s="14" t="str">
        <v/>
      </c>
      <c r="P34666" s="14" t="str">
        <f ca="1"/>
        <v>Low Cap</v>
      </c>
    </row>
    <row r="34667" spans="11:16">
      <c r="K34667" s="14" t="str">
        <v/>
      </c>
      <c r="L34667" s="14" t="str">
        <v/>
      </c>
      <c r="O34667" s="14" t="str">
        <v/>
      </c>
      <c r="P34667" s="14" t="str">
        <f ca="1"/>
        <v>Low Cap</v>
      </c>
    </row>
    <row r="34668" spans="11:16">
      <c r="K34668" s="14" t="str">
        <v/>
      </c>
      <c r="L34668" s="14" t="str">
        <v/>
      </c>
      <c r="O34668" s="14" t="str">
        <v/>
      </c>
      <c r="P34668" s="14" t="str">
        <f ca="1"/>
        <v>Low Cap</v>
      </c>
    </row>
    <row r="34669" spans="11:16">
      <c r="K34669" s="14" t="str">
        <v/>
      </c>
      <c r="L34669" s="14" t="str">
        <v/>
      </c>
      <c r="O34669" s="14" t="str">
        <v/>
      </c>
      <c r="P34669" s="14" t="str">
        <f ca="1"/>
        <v>Low Cap</v>
      </c>
    </row>
    <row r="34670" spans="11:16">
      <c r="K34670" s="14" t="str">
        <v/>
      </c>
      <c r="L34670" s="14" t="str">
        <v/>
      </c>
      <c r="O34670" s="14" t="str">
        <v/>
      </c>
      <c r="P34670" s="14" t="str">
        <f ca="1"/>
        <v>Low Cap</v>
      </c>
    </row>
    <row r="34671" spans="11:16">
      <c r="K34671" s="14" t="str">
        <v/>
      </c>
      <c r="L34671" s="14" t="str">
        <v/>
      </c>
      <c r="O34671" s="14" t="str">
        <v/>
      </c>
      <c r="P34671" s="14" t="str">
        <f ca="1"/>
        <v>Low Cap</v>
      </c>
    </row>
    <row r="34672" spans="11:16">
      <c r="K34672" s="14" t="str">
        <v/>
      </c>
      <c r="L34672" s="14" t="str">
        <v/>
      </c>
      <c r="O34672" s="14" t="str">
        <v/>
      </c>
      <c r="P34672" s="14" t="str">
        <f ca="1"/>
        <v>Low Cap</v>
      </c>
    </row>
    <row r="34673" spans="11:16">
      <c r="K34673" s="14" t="str">
        <v/>
      </c>
      <c r="L34673" s="14" t="str">
        <v/>
      </c>
      <c r="O34673" s="14" t="str">
        <v/>
      </c>
      <c r="P34673" s="14" t="str">
        <f ca="1"/>
        <v>Low Cap</v>
      </c>
    </row>
    <row r="34674" spans="11:16">
      <c r="K34674" s="14" t="str">
        <v/>
      </c>
      <c r="L34674" s="14" t="str">
        <v/>
      </c>
      <c r="O34674" s="14" t="str">
        <v/>
      </c>
      <c r="P34674" s="14" t="str">
        <f ca="1"/>
        <v>Low Cap</v>
      </c>
    </row>
    <row r="34675" spans="11:16">
      <c r="K34675" s="14" t="str">
        <v/>
      </c>
      <c r="L34675" s="14" t="str">
        <v/>
      </c>
      <c r="O34675" s="14" t="str">
        <v/>
      </c>
      <c r="P34675" s="14" t="str">
        <f ca="1"/>
        <v>Low Cap</v>
      </c>
    </row>
    <row r="34676" spans="11:16">
      <c r="K34676" s="14" t="str">
        <v/>
      </c>
      <c r="L34676" s="14" t="str">
        <v/>
      </c>
      <c r="O34676" s="14" t="str">
        <v/>
      </c>
      <c r="P34676" s="14" t="str">
        <f ca="1"/>
        <v>Low Cap</v>
      </c>
    </row>
    <row r="34677" spans="11:16">
      <c r="K34677" s="14" t="str">
        <v/>
      </c>
      <c r="L34677" s="14" t="str">
        <v/>
      </c>
      <c r="O34677" s="14" t="str">
        <v/>
      </c>
      <c r="P34677" s="14" t="str">
        <f ca="1"/>
        <v>Low Cap</v>
      </c>
    </row>
    <row r="34678" spans="11:16">
      <c r="K34678" s="14" t="str">
        <v/>
      </c>
      <c r="L34678" s="14" t="str">
        <v/>
      </c>
      <c r="O34678" s="14" t="str">
        <v/>
      </c>
      <c r="P34678" s="14" t="str">
        <f ca="1"/>
        <v>Low Cap</v>
      </c>
    </row>
    <row r="34679" spans="11:16">
      <c r="K34679" s="14" t="str">
        <v/>
      </c>
      <c r="L34679" s="14" t="str">
        <v/>
      </c>
      <c r="O34679" s="14" t="str">
        <v/>
      </c>
      <c r="P34679" s="14" t="str">
        <f ca="1"/>
        <v>Low Cap</v>
      </c>
    </row>
    <row r="34680" spans="11:16">
      <c r="K34680" s="14" t="str">
        <v/>
      </c>
      <c r="L34680" s="14" t="str">
        <v/>
      </c>
      <c r="O34680" s="14" t="str">
        <v/>
      </c>
      <c r="P34680" s="14" t="str">
        <f ca="1"/>
        <v>Low Cap</v>
      </c>
    </row>
    <row r="34681" spans="11:16">
      <c r="K34681" s="14" t="str">
        <v/>
      </c>
      <c r="L34681" s="14" t="str">
        <v/>
      </c>
      <c r="O34681" s="14" t="str">
        <v/>
      </c>
      <c r="P34681" s="14" t="str">
        <f ca="1"/>
        <v>Low Cap</v>
      </c>
    </row>
    <row r="34682" spans="11:16">
      <c r="K34682" s="14" t="str">
        <v/>
      </c>
      <c r="L34682" s="14" t="str">
        <v/>
      </c>
      <c r="O34682" s="14" t="str">
        <v/>
      </c>
      <c r="P34682" s="14" t="str">
        <f ca="1"/>
        <v>Low Cap</v>
      </c>
    </row>
    <row r="34683" spans="11:16">
      <c r="K34683" s="14" t="str">
        <v/>
      </c>
      <c r="L34683" s="14" t="str">
        <v/>
      </c>
      <c r="O34683" s="14" t="str">
        <v/>
      </c>
      <c r="P34683" s="14" t="str">
        <f ca="1"/>
        <v>Low Cap</v>
      </c>
    </row>
    <row r="34684" spans="11:16">
      <c r="K34684" s="14" t="str">
        <v/>
      </c>
      <c r="L34684" s="14" t="str">
        <v/>
      </c>
      <c r="O34684" s="14" t="str">
        <v/>
      </c>
      <c r="P34684" s="14" t="str">
        <f ca="1"/>
        <v>Low Cap</v>
      </c>
    </row>
    <row r="34685" spans="11:16">
      <c r="K34685" s="14" t="str">
        <v/>
      </c>
      <c r="L34685" s="14" t="str">
        <v/>
      </c>
      <c r="O34685" s="14" t="str">
        <v/>
      </c>
      <c r="P34685" s="14" t="str">
        <f ca="1"/>
        <v>Low Cap</v>
      </c>
    </row>
    <row r="34686" spans="11:16">
      <c r="K34686" s="14" t="str">
        <v/>
      </c>
      <c r="L34686" s="14" t="str">
        <v/>
      </c>
      <c r="O34686" s="14" t="str">
        <v/>
      </c>
      <c r="P34686" s="14" t="str">
        <f ca="1"/>
        <v>Low Cap</v>
      </c>
    </row>
    <row r="34687" spans="11:16">
      <c r="K34687" s="14" t="str">
        <v/>
      </c>
      <c r="L34687" s="14" t="str">
        <v/>
      </c>
      <c r="O34687" s="14" t="str">
        <v/>
      </c>
      <c r="P34687" s="14" t="str">
        <f ca="1"/>
        <v>Low Cap</v>
      </c>
    </row>
    <row r="34688" spans="11:16">
      <c r="K34688" s="14" t="str">
        <v/>
      </c>
      <c r="L34688" s="14" t="str">
        <v/>
      </c>
      <c r="O34688" s="14" t="str">
        <v/>
      </c>
      <c r="P34688" s="14" t="str">
        <f ca="1"/>
        <v>Low Cap</v>
      </c>
    </row>
    <row r="34689" spans="11:16">
      <c r="K34689" s="14" t="str">
        <v/>
      </c>
      <c r="L34689" s="14" t="str">
        <v/>
      </c>
      <c r="O34689" s="14" t="str">
        <v/>
      </c>
      <c r="P34689" s="14" t="str">
        <f ca="1"/>
        <v>Low Cap</v>
      </c>
    </row>
    <row r="34690" spans="11:16">
      <c r="K34690" s="14" t="str">
        <v/>
      </c>
      <c r="L34690" s="14" t="str">
        <v/>
      </c>
      <c r="O34690" s="14" t="str">
        <v/>
      </c>
      <c r="P34690" s="14" t="str">
        <f ca="1"/>
        <v>Low Cap</v>
      </c>
    </row>
    <row r="34691" spans="11:16">
      <c r="K34691" s="14" t="str">
        <v/>
      </c>
      <c r="L34691" s="14" t="str">
        <v/>
      </c>
      <c r="O34691" s="14" t="str">
        <v/>
      </c>
      <c r="P34691" s="14" t="str">
        <f ca="1"/>
        <v>Low Cap</v>
      </c>
    </row>
    <row r="34692" spans="11:16">
      <c r="K34692" s="14" t="str">
        <v/>
      </c>
      <c r="L34692" s="14" t="str">
        <v/>
      </c>
      <c r="O34692" s="14" t="str">
        <v/>
      </c>
      <c r="P34692" s="14" t="str">
        <f ca="1"/>
        <v>Low Cap</v>
      </c>
    </row>
    <row r="34693" spans="11:16">
      <c r="K34693" s="14" t="str">
        <v/>
      </c>
      <c r="L34693" s="14" t="str">
        <v/>
      </c>
      <c r="O34693" s="14" t="str">
        <v/>
      </c>
      <c r="P34693" s="14" t="str">
        <f ca="1"/>
        <v>Low Cap</v>
      </c>
    </row>
    <row r="34694" spans="11:16">
      <c r="K34694" s="14" t="str">
        <v/>
      </c>
      <c r="L34694" s="14" t="str">
        <v/>
      </c>
      <c r="O34694" s="14" t="str">
        <v/>
      </c>
      <c r="P34694" s="14" t="str">
        <f ca="1"/>
        <v>Low Cap</v>
      </c>
    </row>
    <row r="34695" spans="11:16">
      <c r="K34695" s="14" t="str">
        <v/>
      </c>
      <c r="L34695" s="14" t="str">
        <v/>
      </c>
      <c r="O34695" s="14" t="str">
        <v/>
      </c>
      <c r="P34695" s="14" t="str">
        <f ca="1"/>
        <v>Low Cap</v>
      </c>
    </row>
    <row r="34696" spans="11:16">
      <c r="K34696" s="14" t="str">
        <v/>
      </c>
      <c r="L34696" s="14" t="str">
        <v/>
      </c>
      <c r="O34696" s="14" t="str">
        <v/>
      </c>
      <c r="P34696" s="14" t="str">
        <f ca="1"/>
        <v>Low Cap</v>
      </c>
    </row>
    <row r="34697" spans="11:16">
      <c r="K34697" s="14" t="str">
        <v/>
      </c>
      <c r="L34697" s="14" t="str">
        <v/>
      </c>
      <c r="O34697" s="14" t="str">
        <v/>
      </c>
      <c r="P34697" s="14" t="str">
        <f ca="1"/>
        <v>Low Cap</v>
      </c>
    </row>
    <row r="34698" spans="11:16">
      <c r="K34698" s="14" t="str">
        <v/>
      </c>
      <c r="L34698" s="14" t="str">
        <v/>
      </c>
      <c r="O34698" s="14" t="str">
        <v/>
      </c>
      <c r="P34698" s="14" t="str">
        <f ca="1"/>
        <v>Low Cap</v>
      </c>
    </row>
    <row r="34699" spans="11:16">
      <c r="K34699" s="14" t="str">
        <v/>
      </c>
      <c r="L34699" s="14" t="str">
        <v/>
      </c>
      <c r="O34699" s="14" t="str">
        <v/>
      </c>
      <c r="P34699" s="14" t="str">
        <f ca="1"/>
        <v>Low Cap</v>
      </c>
    </row>
    <row r="34700" spans="11:16">
      <c r="K34700" s="14" t="str">
        <v/>
      </c>
      <c r="L34700" s="14" t="str">
        <v/>
      </c>
      <c r="O34700" s="14" t="str">
        <v/>
      </c>
      <c r="P34700" s="14" t="str">
        <f ca="1"/>
        <v>Low Cap</v>
      </c>
    </row>
    <row r="34701" spans="11:16">
      <c r="K34701" s="14" t="str">
        <v/>
      </c>
      <c r="L34701" s="14" t="str">
        <v/>
      </c>
      <c r="O34701" s="14" t="str">
        <v/>
      </c>
      <c r="P34701" s="14" t="str">
        <f ca="1"/>
        <v>Low Cap</v>
      </c>
    </row>
    <row r="34702" spans="11:16">
      <c r="K34702" s="14" t="str">
        <v/>
      </c>
      <c r="L34702" s="14" t="str">
        <v/>
      </c>
      <c r="O34702" s="14" t="str">
        <v/>
      </c>
      <c r="P34702" s="14" t="str">
        <f ca="1"/>
        <v>Low Cap</v>
      </c>
    </row>
    <row r="34703" spans="11:16">
      <c r="K34703" s="14" t="str">
        <v/>
      </c>
      <c r="L34703" s="14" t="str">
        <v/>
      </c>
      <c r="O34703" s="14" t="str">
        <v/>
      </c>
      <c r="P34703" s="14" t="str">
        <f ca="1"/>
        <v>Low Cap</v>
      </c>
    </row>
    <row r="34704" spans="11:16">
      <c r="K34704" s="14" t="str">
        <v/>
      </c>
      <c r="L34704" s="14" t="str">
        <v/>
      </c>
      <c r="O34704" s="14" t="str">
        <v/>
      </c>
      <c r="P34704" s="14" t="str">
        <f ca="1"/>
        <v>Low Cap</v>
      </c>
    </row>
    <row r="34705" spans="11:16">
      <c r="K34705" s="14" t="str">
        <v/>
      </c>
      <c r="L34705" s="14" t="str">
        <v/>
      </c>
      <c r="O34705" s="14" t="str">
        <v/>
      </c>
      <c r="P34705" s="14" t="str">
        <f ca="1"/>
        <v>Low Cap</v>
      </c>
    </row>
    <row r="34706" spans="11:16">
      <c r="K34706" s="14" t="str">
        <v/>
      </c>
      <c r="L34706" s="14" t="str">
        <v/>
      </c>
      <c r="O34706" s="14" t="str">
        <v/>
      </c>
      <c r="P34706" s="14" t="str">
        <f ca="1"/>
        <v>Low Cap</v>
      </c>
    </row>
    <row r="34707" spans="11:16">
      <c r="K34707" s="14" t="str">
        <v/>
      </c>
      <c r="L34707" s="14" t="str">
        <v/>
      </c>
      <c r="O34707" s="14" t="str">
        <v/>
      </c>
      <c r="P34707" s="14" t="str">
        <f ca="1"/>
        <v>Low Cap</v>
      </c>
    </row>
    <row r="34708" spans="11:16">
      <c r="K34708" s="14" t="str">
        <v/>
      </c>
      <c r="L34708" s="14" t="str">
        <v/>
      </c>
      <c r="O34708" s="14" t="str">
        <v/>
      </c>
      <c r="P34708" s="14" t="str">
        <f ca="1"/>
        <v>Low Cap</v>
      </c>
    </row>
    <row r="34709" spans="11:16">
      <c r="K34709" s="14" t="str">
        <v/>
      </c>
      <c r="L34709" s="14" t="str">
        <v/>
      </c>
      <c r="O34709" s="14" t="str">
        <v/>
      </c>
      <c r="P34709" s="14" t="str">
        <f ca="1"/>
        <v>Low Cap</v>
      </c>
    </row>
    <row r="34710" spans="11:16">
      <c r="K34710" s="14" t="str">
        <v/>
      </c>
      <c r="L34710" s="14" t="str">
        <v/>
      </c>
      <c r="O34710" s="14" t="str">
        <v/>
      </c>
      <c r="P34710" s="14" t="str">
        <f ca="1"/>
        <v>Low Cap</v>
      </c>
    </row>
    <row r="34711" spans="11:16">
      <c r="K34711" s="14" t="str">
        <v/>
      </c>
      <c r="L34711" s="14" t="str">
        <v/>
      </c>
      <c r="O34711" s="14" t="str">
        <v/>
      </c>
      <c r="P34711" s="14" t="str">
        <f ca="1"/>
        <v>Low Cap</v>
      </c>
    </row>
    <row r="34712" spans="11:16">
      <c r="K34712" s="14" t="str">
        <v/>
      </c>
      <c r="L34712" s="14" t="str">
        <v/>
      </c>
      <c r="O34712" s="14" t="str">
        <v/>
      </c>
      <c r="P34712" s="14" t="str">
        <f ca="1"/>
        <v>Low Cap</v>
      </c>
    </row>
    <row r="34713" spans="11:16">
      <c r="K34713" s="14" t="str">
        <v/>
      </c>
      <c r="L34713" s="14" t="str">
        <v/>
      </c>
      <c r="O34713" s="14" t="str">
        <v/>
      </c>
      <c r="P34713" s="14" t="str">
        <f ca="1"/>
        <v>Low Cap</v>
      </c>
    </row>
    <row r="34714" spans="11:16">
      <c r="K34714" s="14" t="str">
        <v/>
      </c>
      <c r="L34714" s="14" t="str">
        <v/>
      </c>
      <c r="O34714" s="14" t="str">
        <v/>
      </c>
      <c r="P34714" s="14" t="str">
        <f ca="1"/>
        <v>Low Cap</v>
      </c>
    </row>
    <row r="34715" spans="11:16">
      <c r="K34715" s="14" t="str">
        <v/>
      </c>
      <c r="L34715" s="14" t="str">
        <v/>
      </c>
      <c r="O34715" s="14" t="str">
        <v/>
      </c>
      <c r="P34715" s="14" t="str">
        <f ca="1"/>
        <v>Low Cap</v>
      </c>
    </row>
    <row r="34716" spans="11:16">
      <c r="K34716" s="14" t="str">
        <v/>
      </c>
      <c r="L34716" s="14" t="str">
        <v/>
      </c>
      <c r="O34716" s="14" t="str">
        <v/>
      </c>
      <c r="P34716" s="14" t="str">
        <f ca="1"/>
        <v>Low Cap</v>
      </c>
    </row>
    <row r="34717" spans="11:16">
      <c r="K34717" s="14" t="str">
        <v/>
      </c>
      <c r="L34717" s="14" t="str">
        <v/>
      </c>
      <c r="O34717" s="14" t="str">
        <v/>
      </c>
      <c r="P34717" s="14" t="str">
        <f ca="1"/>
        <v>Low Cap</v>
      </c>
    </row>
    <row r="34718" spans="11:16">
      <c r="K34718" s="14" t="str">
        <v/>
      </c>
      <c r="L34718" s="14" t="str">
        <v/>
      </c>
      <c r="O34718" s="14" t="str">
        <v/>
      </c>
      <c r="P34718" s="14" t="str">
        <f ca="1"/>
        <v>Low Cap</v>
      </c>
    </row>
    <row r="34719" spans="11:16">
      <c r="K34719" s="14" t="str">
        <v/>
      </c>
      <c r="L34719" s="14" t="str">
        <v/>
      </c>
      <c r="O34719" s="14" t="str">
        <v/>
      </c>
      <c r="P34719" s="14" t="str">
        <f ca="1"/>
        <v>Low Cap</v>
      </c>
    </row>
    <row r="34720" spans="11:16">
      <c r="K34720" s="14" t="str">
        <v/>
      </c>
      <c r="L34720" s="14" t="str">
        <v/>
      </c>
      <c r="O34720" s="14" t="str">
        <v/>
      </c>
      <c r="P34720" s="14" t="str">
        <f ca="1"/>
        <v>Low Cap</v>
      </c>
    </row>
    <row r="34721" spans="11:16">
      <c r="K34721" s="14" t="str">
        <v/>
      </c>
      <c r="L34721" s="14" t="str">
        <v/>
      </c>
      <c r="O34721" s="14" t="str">
        <v/>
      </c>
      <c r="P34721" s="14" t="str">
        <f ca="1"/>
        <v>Low Cap</v>
      </c>
    </row>
    <row r="34722" spans="11:16">
      <c r="K34722" s="14" t="str">
        <v/>
      </c>
      <c r="L34722" s="14" t="str">
        <v/>
      </c>
      <c r="O34722" s="14" t="str">
        <v/>
      </c>
      <c r="P34722" s="14" t="str">
        <f ca="1"/>
        <v>Low Cap</v>
      </c>
    </row>
    <row r="34723" spans="11:16">
      <c r="K34723" s="14" t="str">
        <v/>
      </c>
      <c r="L34723" s="14" t="str">
        <v/>
      </c>
      <c r="O34723" s="14" t="str">
        <v/>
      </c>
      <c r="P34723" s="14" t="str">
        <f ca="1"/>
        <v>Low Cap</v>
      </c>
    </row>
    <row r="34724" spans="11:16">
      <c r="K34724" s="14" t="str">
        <v/>
      </c>
      <c r="L34724" s="14" t="str">
        <v/>
      </c>
      <c r="O34724" s="14" t="str">
        <v/>
      </c>
      <c r="P34724" s="14" t="str">
        <f ca="1"/>
        <v>Low Cap</v>
      </c>
    </row>
    <row r="34725" spans="11:16">
      <c r="K34725" s="14" t="str">
        <v/>
      </c>
      <c r="L34725" s="14" t="str">
        <v/>
      </c>
      <c r="O34725" s="14" t="str">
        <v/>
      </c>
      <c r="P34725" s="14" t="str">
        <f ca="1"/>
        <v>Low Cap</v>
      </c>
    </row>
    <row r="34726" spans="11:16">
      <c r="K34726" s="14" t="str">
        <v/>
      </c>
      <c r="L34726" s="14" t="str">
        <v/>
      </c>
      <c r="O34726" s="14" t="str">
        <v/>
      </c>
      <c r="P34726" s="14" t="str">
        <f ca="1"/>
        <v>Low Cap</v>
      </c>
    </row>
    <row r="34727" spans="11:16">
      <c r="K34727" s="14" t="str">
        <v/>
      </c>
      <c r="L34727" s="14" t="str">
        <v/>
      </c>
      <c r="O34727" s="14" t="str">
        <v/>
      </c>
      <c r="P34727" s="14" t="str">
        <f ca="1"/>
        <v>Low Cap</v>
      </c>
    </row>
    <row r="34728" spans="11:16">
      <c r="K34728" s="14" t="str">
        <v/>
      </c>
      <c r="L34728" s="14" t="str">
        <v/>
      </c>
      <c r="O34728" s="14" t="str">
        <v/>
      </c>
      <c r="P34728" s="14" t="str">
        <f ca="1"/>
        <v>Low Cap</v>
      </c>
    </row>
    <row r="34729" spans="11:16">
      <c r="K34729" s="14" t="str">
        <v/>
      </c>
      <c r="L34729" s="14" t="str">
        <v/>
      </c>
      <c r="O34729" s="14" t="str">
        <v/>
      </c>
      <c r="P34729" s="14" t="str">
        <f ca="1"/>
        <v>Low Cap</v>
      </c>
    </row>
    <row r="34730" spans="11:16">
      <c r="K34730" s="14" t="str">
        <v/>
      </c>
      <c r="L34730" s="14" t="str">
        <v/>
      </c>
      <c r="O34730" s="14" t="str">
        <v/>
      </c>
      <c r="P34730" s="14" t="str">
        <f ca="1"/>
        <v>Low Cap</v>
      </c>
    </row>
    <row r="34731" spans="11:16">
      <c r="K34731" s="14" t="str">
        <v/>
      </c>
      <c r="L34731" s="14" t="str">
        <v/>
      </c>
      <c r="O34731" s="14" t="str">
        <v/>
      </c>
      <c r="P34731" s="14" t="str">
        <f ca="1"/>
        <v>Low Cap</v>
      </c>
    </row>
    <row r="34732" spans="11:16">
      <c r="K34732" s="14" t="str">
        <v/>
      </c>
      <c r="L34732" s="14" t="str">
        <v/>
      </c>
      <c r="O34732" s="14" t="str">
        <v/>
      </c>
      <c r="P34732" s="14" t="str">
        <f ca="1"/>
        <v>Low Cap</v>
      </c>
    </row>
    <row r="34733" spans="11:16">
      <c r="K34733" s="14" t="str">
        <v/>
      </c>
      <c r="L34733" s="14" t="str">
        <v/>
      </c>
      <c r="O34733" s="14" t="str">
        <v/>
      </c>
      <c r="P34733" s="14" t="str">
        <f ca="1"/>
        <v>Low Cap</v>
      </c>
    </row>
    <row r="34734" spans="11:16">
      <c r="K34734" s="14" t="str">
        <v/>
      </c>
      <c r="L34734" s="14" t="str">
        <v/>
      </c>
      <c r="O34734" s="14" t="str">
        <v/>
      </c>
      <c r="P34734" s="14" t="str">
        <f ca="1"/>
        <v>Low Cap</v>
      </c>
    </row>
    <row r="34735" spans="11:16">
      <c r="K34735" s="14" t="str">
        <v/>
      </c>
      <c r="L34735" s="14" t="str">
        <v/>
      </c>
      <c r="O34735" s="14" t="str">
        <v/>
      </c>
      <c r="P34735" s="14" t="str">
        <f ca="1"/>
        <v>Low Cap</v>
      </c>
    </row>
    <row r="34736" spans="11:16">
      <c r="K34736" s="14" t="str">
        <v/>
      </c>
      <c r="L34736" s="14" t="str">
        <v/>
      </c>
      <c r="O34736" s="14" t="str">
        <v/>
      </c>
      <c r="P34736" s="14" t="str">
        <f ca="1"/>
        <v>Low Cap</v>
      </c>
    </row>
    <row r="34737" spans="11:16">
      <c r="K34737" s="14" t="str">
        <v/>
      </c>
      <c r="L34737" s="14" t="str">
        <v/>
      </c>
      <c r="O34737" s="14" t="str">
        <v/>
      </c>
      <c r="P34737" s="14" t="str">
        <f ca="1"/>
        <v>Low Cap</v>
      </c>
    </row>
    <row r="34738" spans="11:16">
      <c r="K34738" s="14" t="str">
        <v/>
      </c>
      <c r="L34738" s="14" t="str">
        <v/>
      </c>
      <c r="O34738" s="14" t="str">
        <v/>
      </c>
      <c r="P34738" s="14" t="str">
        <f ca="1"/>
        <v>Low Cap</v>
      </c>
    </row>
    <row r="34739" spans="11:16">
      <c r="K34739" s="14" t="str">
        <v/>
      </c>
      <c r="L34739" s="14" t="str">
        <v/>
      </c>
      <c r="O34739" s="14" t="str">
        <v/>
      </c>
      <c r="P34739" s="14" t="str">
        <f ca="1"/>
        <v>Low Cap</v>
      </c>
    </row>
    <row r="34740" spans="11:16">
      <c r="K34740" s="14" t="str">
        <v/>
      </c>
      <c r="L34740" s="14" t="str">
        <v/>
      </c>
      <c r="O34740" s="14" t="str">
        <v/>
      </c>
      <c r="P34740" s="14" t="str">
        <f ca="1"/>
        <v>Low Cap</v>
      </c>
    </row>
    <row r="34741" spans="11:16">
      <c r="K34741" s="14" t="str">
        <v/>
      </c>
      <c r="L34741" s="14" t="str">
        <v/>
      </c>
      <c r="O34741" s="14" t="str">
        <v/>
      </c>
      <c r="P34741" s="14" t="str">
        <f ca="1"/>
        <v>Low Cap</v>
      </c>
    </row>
    <row r="34742" spans="11:16">
      <c r="K34742" s="14" t="str">
        <v/>
      </c>
      <c r="L34742" s="14" t="str">
        <v/>
      </c>
      <c r="O34742" s="14" t="str">
        <v/>
      </c>
      <c r="P34742" s="14" t="str">
        <f ca="1"/>
        <v>Low Cap</v>
      </c>
    </row>
    <row r="34743" spans="11:16">
      <c r="K34743" s="14" t="str">
        <v/>
      </c>
      <c r="L34743" s="14" t="str">
        <v/>
      </c>
      <c r="O34743" s="14" t="str">
        <v/>
      </c>
      <c r="P34743" s="14" t="str">
        <f ca="1"/>
        <v>Low Cap</v>
      </c>
    </row>
    <row r="34744" spans="11:16">
      <c r="K34744" s="14" t="str">
        <v/>
      </c>
      <c r="L34744" s="14" t="str">
        <v/>
      </c>
      <c r="O34744" s="14" t="str">
        <v/>
      </c>
      <c r="P34744" s="14" t="str">
        <f ca="1"/>
        <v>Low Cap</v>
      </c>
    </row>
    <row r="34745" spans="11:16">
      <c r="K34745" s="14" t="str">
        <v/>
      </c>
      <c r="L34745" s="14" t="str">
        <v/>
      </c>
      <c r="O34745" s="14" t="str">
        <v/>
      </c>
      <c r="P34745" s="14" t="str">
        <f ca="1"/>
        <v>Low Cap</v>
      </c>
    </row>
    <row r="34746" spans="11:16">
      <c r="K34746" s="14" t="str">
        <v/>
      </c>
      <c r="L34746" s="14" t="str">
        <v/>
      </c>
      <c r="O34746" s="14" t="str">
        <v/>
      </c>
      <c r="P34746" s="14" t="str">
        <f ca="1"/>
        <v>Low Cap</v>
      </c>
    </row>
    <row r="34747" spans="11:16">
      <c r="K34747" s="14" t="str">
        <v/>
      </c>
      <c r="L34747" s="14" t="str">
        <v/>
      </c>
      <c r="O34747" s="14" t="str">
        <v/>
      </c>
      <c r="P34747" s="14" t="str">
        <f ca="1"/>
        <v>Low Cap</v>
      </c>
    </row>
    <row r="34748" spans="11:16">
      <c r="K34748" s="14" t="str">
        <v/>
      </c>
      <c r="L34748" s="14" t="str">
        <v/>
      </c>
      <c r="O34748" s="14" t="str">
        <v/>
      </c>
      <c r="P34748" s="14" t="str">
        <f ca="1"/>
        <v>Low Cap</v>
      </c>
    </row>
    <row r="34749" spans="11:16">
      <c r="K34749" s="14" t="str">
        <v/>
      </c>
      <c r="L34749" s="14" t="str">
        <v/>
      </c>
      <c r="O34749" s="14" t="str">
        <v/>
      </c>
      <c r="P34749" s="14" t="str">
        <f ca="1"/>
        <v>Low Cap</v>
      </c>
    </row>
    <row r="34750" spans="11:16">
      <c r="K34750" s="14" t="str">
        <v/>
      </c>
      <c r="L34750" s="14" t="str">
        <v/>
      </c>
      <c r="O34750" s="14" t="str">
        <v/>
      </c>
      <c r="P34750" s="14" t="str">
        <f ca="1"/>
        <v>Low Cap</v>
      </c>
    </row>
    <row r="34751" spans="11:16">
      <c r="K34751" s="14" t="str">
        <v/>
      </c>
      <c r="L34751" s="14" t="str">
        <v/>
      </c>
      <c r="O34751" s="14" t="str">
        <v/>
      </c>
      <c r="P34751" s="14" t="str">
        <f ca="1"/>
        <v>Low Cap</v>
      </c>
    </row>
    <row r="34752" spans="11:16">
      <c r="K34752" s="14" t="str">
        <v/>
      </c>
      <c r="L34752" s="14" t="str">
        <v/>
      </c>
      <c r="O34752" s="14" t="str">
        <v/>
      </c>
      <c r="P34752" s="14" t="str">
        <f ca="1"/>
        <v>Low Cap</v>
      </c>
    </row>
    <row r="34753" spans="11:16">
      <c r="K34753" s="14" t="str">
        <v/>
      </c>
      <c r="L34753" s="14" t="str">
        <v/>
      </c>
      <c r="O34753" s="14" t="str">
        <v/>
      </c>
      <c r="P34753" s="14" t="str">
        <f ca="1"/>
        <v>Low Cap</v>
      </c>
    </row>
    <row r="34754" spans="11:16">
      <c r="K34754" s="14" t="str">
        <v/>
      </c>
      <c r="L34754" s="14" t="str">
        <v/>
      </c>
      <c r="O34754" s="14" t="str">
        <v/>
      </c>
      <c r="P34754" s="14" t="str">
        <f ca="1"/>
        <v>Low Cap</v>
      </c>
    </row>
    <row r="34755" spans="11:16">
      <c r="K34755" s="14" t="str">
        <v/>
      </c>
      <c r="L34755" s="14" t="str">
        <v/>
      </c>
      <c r="O34755" s="14" t="str">
        <v/>
      </c>
      <c r="P34755" s="14" t="str">
        <f ca="1"/>
        <v>Low Cap</v>
      </c>
    </row>
    <row r="34756" spans="11:16">
      <c r="K34756" s="14" t="str">
        <v/>
      </c>
      <c r="L34756" s="14" t="str">
        <v/>
      </c>
      <c r="O34756" s="14" t="str">
        <v/>
      </c>
      <c r="P34756" s="14" t="str">
        <f ca="1"/>
        <v>Low Cap</v>
      </c>
    </row>
    <row r="34757" spans="11:16">
      <c r="K34757" s="14" t="str">
        <v/>
      </c>
      <c r="L34757" s="14" t="str">
        <v/>
      </c>
      <c r="O34757" s="14" t="str">
        <v/>
      </c>
      <c r="P34757" s="14" t="str">
        <f ca="1"/>
        <v>Low Cap</v>
      </c>
    </row>
    <row r="34758" spans="11:16">
      <c r="K34758" s="14" t="str">
        <v/>
      </c>
      <c r="L34758" s="14" t="str">
        <v/>
      </c>
      <c r="O34758" s="14" t="str">
        <v/>
      </c>
      <c r="P34758" s="14" t="str">
        <f ca="1"/>
        <v>Low Cap</v>
      </c>
    </row>
    <row r="34759" spans="11:16">
      <c r="K34759" s="14" t="str">
        <v/>
      </c>
      <c r="L34759" s="14" t="str">
        <v/>
      </c>
      <c r="O34759" s="14" t="str">
        <v/>
      </c>
      <c r="P34759" s="14" t="str">
        <f ca="1"/>
        <v>Low Cap</v>
      </c>
    </row>
    <row r="34760" spans="11:16">
      <c r="K34760" s="14" t="str">
        <v/>
      </c>
      <c r="L34760" s="14" t="str">
        <v/>
      </c>
      <c r="O34760" s="14" t="str">
        <v/>
      </c>
      <c r="P34760" s="14" t="str">
        <f ca="1"/>
        <v>Low Cap</v>
      </c>
    </row>
    <row r="34761" spans="11:16">
      <c r="K34761" s="14" t="str">
        <v/>
      </c>
      <c r="L34761" s="14" t="str">
        <v/>
      </c>
      <c r="O34761" s="14" t="str">
        <v/>
      </c>
      <c r="P34761" s="14" t="str">
        <f ca="1"/>
        <v>Low Cap</v>
      </c>
    </row>
    <row r="34762" spans="11:16">
      <c r="K34762" s="14" t="str">
        <v/>
      </c>
      <c r="L34762" s="14" t="str">
        <v/>
      </c>
      <c r="O34762" s="14" t="str">
        <v/>
      </c>
      <c r="P34762" s="14" t="str">
        <f ca="1"/>
        <v>Low Cap</v>
      </c>
    </row>
    <row r="34763" spans="11:16">
      <c r="K34763" s="14" t="str">
        <v/>
      </c>
      <c r="L34763" s="14" t="str">
        <v/>
      </c>
      <c r="O34763" s="14" t="str">
        <v/>
      </c>
      <c r="P34763" s="14" t="str">
        <f ca="1"/>
        <v>Low Cap</v>
      </c>
    </row>
    <row r="34764" spans="11:16">
      <c r="K34764" s="14" t="str">
        <v/>
      </c>
      <c r="L34764" s="14" t="str">
        <v/>
      </c>
      <c r="O34764" s="14" t="str">
        <v/>
      </c>
      <c r="P34764" s="14" t="str">
        <f ca="1"/>
        <v>Low Cap</v>
      </c>
    </row>
    <row r="34765" spans="11:16">
      <c r="K34765" s="14" t="str">
        <v/>
      </c>
      <c r="L34765" s="14" t="str">
        <v/>
      </c>
      <c r="O34765" s="14" t="str">
        <v/>
      </c>
      <c r="P34765" s="14" t="str">
        <f ca="1"/>
        <v>Low Cap</v>
      </c>
    </row>
    <row r="34766" spans="11:16">
      <c r="K34766" s="14" t="str">
        <v/>
      </c>
      <c r="L34766" s="14" t="str">
        <v/>
      </c>
      <c r="O34766" s="14" t="str">
        <v/>
      </c>
      <c r="P34766" s="14" t="str">
        <f ca="1"/>
        <v>Low Cap</v>
      </c>
    </row>
    <row r="34767" spans="11:16">
      <c r="K34767" s="14" t="str">
        <v/>
      </c>
      <c r="L34767" s="14" t="str">
        <v/>
      </c>
      <c r="O34767" s="14" t="str">
        <v/>
      </c>
      <c r="P34767" s="14" t="str">
        <f ca="1"/>
        <v>Low Cap</v>
      </c>
    </row>
    <row r="34768" spans="11:16">
      <c r="K34768" s="14" t="str">
        <v/>
      </c>
      <c r="L34768" s="14" t="str">
        <v/>
      </c>
      <c r="O34768" s="14" t="str">
        <v/>
      </c>
      <c r="P34768" s="14" t="str">
        <f ca="1"/>
        <v>Low Cap</v>
      </c>
    </row>
    <row r="34769" spans="11:16">
      <c r="K34769" s="14" t="str">
        <v/>
      </c>
      <c r="L34769" s="14" t="str">
        <v/>
      </c>
      <c r="O34769" s="14" t="str">
        <v/>
      </c>
      <c r="P34769" s="14" t="str">
        <f ca="1"/>
        <v>Low Cap</v>
      </c>
    </row>
    <row r="34770" spans="11:16">
      <c r="K34770" s="14" t="str">
        <v/>
      </c>
      <c r="L34770" s="14" t="str">
        <v/>
      </c>
      <c r="O34770" s="14" t="str">
        <v/>
      </c>
      <c r="P34770" s="14" t="str">
        <f ca="1"/>
        <v>Low Cap</v>
      </c>
    </row>
    <row r="34771" spans="11:16">
      <c r="K34771" s="14" t="str">
        <v/>
      </c>
      <c r="L34771" s="14" t="str">
        <v/>
      </c>
      <c r="O34771" s="14" t="str">
        <v/>
      </c>
      <c r="P34771" s="14" t="str">
        <f ca="1"/>
        <v>Low Cap</v>
      </c>
    </row>
    <row r="34772" spans="11:16">
      <c r="K34772" s="14" t="str">
        <v/>
      </c>
      <c r="L34772" s="14" t="str">
        <v/>
      </c>
      <c r="O34772" s="14" t="str">
        <v/>
      </c>
      <c r="P34772" s="14" t="str">
        <f ca="1"/>
        <v>Low Cap</v>
      </c>
    </row>
    <row r="34773" spans="11:16">
      <c r="K34773" s="14" t="str">
        <v/>
      </c>
      <c r="L34773" s="14" t="str">
        <v/>
      </c>
      <c r="O34773" s="14" t="str">
        <v/>
      </c>
      <c r="P34773" s="14" t="str">
        <f ca="1"/>
        <v>Low Cap</v>
      </c>
    </row>
    <row r="34774" spans="11:16">
      <c r="K34774" s="14" t="str">
        <v/>
      </c>
      <c r="L34774" s="14" t="str">
        <v/>
      </c>
      <c r="O34774" s="14" t="str">
        <v/>
      </c>
      <c r="P34774" s="14" t="str">
        <f ca="1"/>
        <v>Low Cap</v>
      </c>
    </row>
    <row r="34775" spans="11:16">
      <c r="K34775" s="14" t="str">
        <v/>
      </c>
      <c r="L34775" s="14" t="str">
        <v/>
      </c>
      <c r="O34775" s="14" t="str">
        <v/>
      </c>
      <c r="P34775" s="14" t="str">
        <f ca="1"/>
        <v>Low Cap</v>
      </c>
    </row>
    <row r="34776" spans="11:16">
      <c r="K34776" s="14" t="str">
        <v/>
      </c>
      <c r="L34776" s="14" t="str">
        <v/>
      </c>
      <c r="O34776" s="14" t="str">
        <v/>
      </c>
      <c r="P34776" s="14" t="str">
        <f ca="1"/>
        <v>Low Cap</v>
      </c>
    </row>
    <row r="34777" spans="11:16">
      <c r="K34777" s="14" t="str">
        <v/>
      </c>
      <c r="L34777" s="14" t="str">
        <v/>
      </c>
      <c r="O34777" s="14" t="str">
        <v/>
      </c>
      <c r="P34777" s="14" t="str">
        <f ca="1"/>
        <v>Low Cap</v>
      </c>
    </row>
    <row r="34778" spans="11:16">
      <c r="K34778" s="14" t="str">
        <v/>
      </c>
      <c r="L34778" s="14" t="str">
        <v/>
      </c>
      <c r="O34778" s="14" t="str">
        <v/>
      </c>
      <c r="P34778" s="14" t="str">
        <f ca="1"/>
        <v>Low Cap</v>
      </c>
    </row>
    <row r="34779" spans="11:16">
      <c r="K34779" s="14" t="str">
        <v/>
      </c>
      <c r="L34779" s="14" t="str">
        <v/>
      </c>
      <c r="O34779" s="14" t="str">
        <v/>
      </c>
      <c r="P34779" s="14" t="str">
        <f ca="1"/>
        <v>Low Cap</v>
      </c>
    </row>
    <row r="34780" spans="11:16">
      <c r="K34780" s="14" t="str">
        <v/>
      </c>
      <c r="L34780" s="14" t="str">
        <v/>
      </c>
      <c r="O34780" s="14" t="str">
        <v/>
      </c>
      <c r="P34780" s="14" t="str">
        <f ca="1"/>
        <v>Low Cap</v>
      </c>
    </row>
    <row r="34781" spans="11:16">
      <c r="K34781" s="14" t="str">
        <v/>
      </c>
      <c r="L34781" s="14" t="str">
        <v/>
      </c>
      <c r="O34781" s="14" t="str">
        <v/>
      </c>
      <c r="P34781" s="14" t="str">
        <f ca="1"/>
        <v>Low Cap</v>
      </c>
    </row>
    <row r="34782" spans="11:16">
      <c r="K34782" s="14" t="str">
        <v/>
      </c>
      <c r="L34782" s="14" t="str">
        <v/>
      </c>
      <c r="O34782" s="14" t="str">
        <v/>
      </c>
      <c r="P34782" s="14" t="str">
        <f ca="1"/>
        <v>Low Cap</v>
      </c>
    </row>
    <row r="34783" spans="11:16">
      <c r="K34783" s="14" t="str">
        <v/>
      </c>
      <c r="L34783" s="14" t="str">
        <v/>
      </c>
      <c r="O34783" s="14" t="str">
        <v/>
      </c>
      <c r="P34783" s="14" t="str">
        <f ca="1"/>
        <v>Low Cap</v>
      </c>
    </row>
    <row r="34784" spans="11:16">
      <c r="K34784" s="14" t="str">
        <v/>
      </c>
      <c r="L34784" s="14" t="str">
        <v/>
      </c>
      <c r="O34784" s="14" t="str">
        <v/>
      </c>
      <c r="P34784" s="14" t="str">
        <f ca="1"/>
        <v>Low Cap</v>
      </c>
    </row>
    <row r="34785" spans="11:16">
      <c r="K34785" s="14" t="str">
        <v/>
      </c>
      <c r="L34785" s="14" t="str">
        <v/>
      </c>
      <c r="O34785" s="14" t="str">
        <v/>
      </c>
      <c r="P34785" s="14" t="str">
        <f ca="1"/>
        <v>Low Cap</v>
      </c>
    </row>
    <row r="34786" spans="11:16">
      <c r="K34786" s="14" t="str">
        <v/>
      </c>
      <c r="L34786" s="14" t="str">
        <v/>
      </c>
      <c r="O34786" s="14" t="str">
        <v/>
      </c>
      <c r="P34786" s="14" t="str">
        <f ca="1"/>
        <v>Low Cap</v>
      </c>
    </row>
    <row r="34787" spans="11:16">
      <c r="K34787" s="14" t="str">
        <v/>
      </c>
      <c r="L34787" s="14" t="str">
        <v/>
      </c>
      <c r="O34787" s="14" t="str">
        <v/>
      </c>
      <c r="P34787" s="14" t="str">
        <f ca="1"/>
        <v>Low Cap</v>
      </c>
    </row>
    <row r="34788" spans="11:16">
      <c r="K34788" s="14" t="str">
        <v/>
      </c>
      <c r="L34788" s="14" t="str">
        <v/>
      </c>
      <c r="O34788" s="14" t="str">
        <v/>
      </c>
      <c r="P34788" s="14" t="str">
        <f ca="1"/>
        <v>Low Cap</v>
      </c>
    </row>
    <row r="34789" spans="11:16">
      <c r="K34789" s="14" t="str">
        <v/>
      </c>
      <c r="L34789" s="14" t="str">
        <v/>
      </c>
      <c r="O34789" s="14" t="str">
        <v/>
      </c>
      <c r="P34789" s="14" t="str">
        <f ca="1"/>
        <v>Low Cap</v>
      </c>
    </row>
    <row r="34790" spans="11:16">
      <c r="K34790" s="14" t="str">
        <v/>
      </c>
      <c r="L34790" s="14" t="str">
        <v/>
      </c>
      <c r="O34790" s="14" t="str">
        <v/>
      </c>
      <c r="P34790" s="14" t="str">
        <f ca="1"/>
        <v>Low Cap</v>
      </c>
    </row>
    <row r="34791" spans="11:16">
      <c r="K34791" s="14" t="str">
        <v/>
      </c>
      <c r="L34791" s="14" t="str">
        <v/>
      </c>
      <c r="O34791" s="14" t="str">
        <v/>
      </c>
      <c r="P34791" s="14" t="str">
        <f ca="1"/>
        <v>Low Cap</v>
      </c>
    </row>
    <row r="34792" spans="11:16">
      <c r="K34792" s="14" t="str">
        <v/>
      </c>
      <c r="L34792" s="14" t="str">
        <v/>
      </c>
      <c r="O34792" s="14" t="str">
        <v/>
      </c>
      <c r="P34792" s="14" t="str">
        <f ca="1"/>
        <v>Low Cap</v>
      </c>
    </row>
    <row r="34793" spans="11:16">
      <c r="K34793" s="14" t="str">
        <v/>
      </c>
      <c r="L34793" s="14" t="str">
        <v/>
      </c>
      <c r="O34793" s="14" t="str">
        <v/>
      </c>
      <c r="P34793" s="14" t="str">
        <f ca="1"/>
        <v>Low Cap</v>
      </c>
    </row>
    <row r="34794" spans="11:16">
      <c r="K34794" s="14" t="str">
        <v/>
      </c>
      <c r="L34794" s="14" t="str">
        <v/>
      </c>
      <c r="O34794" s="14" t="str">
        <v/>
      </c>
      <c r="P34794" s="14" t="str">
        <f ca="1"/>
        <v>Low Cap</v>
      </c>
    </row>
    <row r="34795" spans="11:16">
      <c r="K34795" s="14" t="str">
        <v/>
      </c>
      <c r="L34795" s="14" t="str">
        <v/>
      </c>
      <c r="O34795" s="14" t="str">
        <v/>
      </c>
      <c r="P34795" s="14" t="str">
        <f ca="1"/>
        <v>Low Cap</v>
      </c>
    </row>
    <row r="34796" spans="11:16">
      <c r="K34796" s="14" t="str">
        <v/>
      </c>
      <c r="L34796" s="14" t="str">
        <v/>
      </c>
      <c r="O34796" s="14" t="str">
        <v/>
      </c>
      <c r="P34796" s="14" t="str">
        <f ca="1"/>
        <v>Low Cap</v>
      </c>
    </row>
    <row r="34797" spans="11:16">
      <c r="K34797" s="14" t="str">
        <v/>
      </c>
      <c r="L34797" s="14" t="str">
        <v/>
      </c>
      <c r="O34797" s="14" t="str">
        <v/>
      </c>
      <c r="P34797" s="14" t="str">
        <f ca="1"/>
        <v>Low Cap</v>
      </c>
    </row>
    <row r="34798" spans="11:16">
      <c r="K34798" s="14" t="str">
        <v/>
      </c>
      <c r="L34798" s="14" t="str">
        <v/>
      </c>
      <c r="O34798" s="14" t="str">
        <v/>
      </c>
      <c r="P34798" s="14" t="str">
        <f ca="1"/>
        <v>Low Cap</v>
      </c>
    </row>
    <row r="34799" spans="11:16">
      <c r="K34799" s="14" t="str">
        <v/>
      </c>
      <c r="L34799" s="14" t="str">
        <v/>
      </c>
      <c r="O34799" s="14" t="str">
        <v/>
      </c>
      <c r="P34799" s="14" t="str">
        <f ca="1"/>
        <v>Low Cap</v>
      </c>
    </row>
    <row r="34800" spans="11:16">
      <c r="K34800" s="14" t="str">
        <v/>
      </c>
      <c r="L34800" s="14" t="str">
        <v/>
      </c>
      <c r="O34800" s="14" t="str">
        <v/>
      </c>
      <c r="P34800" s="14" t="str">
        <f ca="1"/>
        <v>Low Cap</v>
      </c>
    </row>
    <row r="34801" spans="11:16">
      <c r="K34801" s="14" t="str">
        <v/>
      </c>
      <c r="L34801" s="14" t="str">
        <v/>
      </c>
      <c r="O34801" s="14" t="str">
        <v/>
      </c>
      <c r="P34801" s="14" t="str">
        <f ca="1"/>
        <v>Low Cap</v>
      </c>
    </row>
    <row r="34802" spans="11:16">
      <c r="K34802" s="14" t="str">
        <v/>
      </c>
      <c r="L34802" s="14" t="str">
        <v/>
      </c>
      <c r="O34802" s="14" t="str">
        <v/>
      </c>
      <c r="P34802" s="14" t="str">
        <f ca="1"/>
        <v>Low Cap</v>
      </c>
    </row>
    <row r="34803" spans="11:16">
      <c r="K34803" s="14" t="str">
        <v/>
      </c>
      <c r="L34803" s="14" t="str">
        <v/>
      </c>
      <c r="O34803" s="14" t="str">
        <v/>
      </c>
      <c r="P34803" s="14" t="str">
        <f ca="1"/>
        <v>Low Cap</v>
      </c>
    </row>
    <row r="34804" spans="11:16">
      <c r="K34804" s="14" t="str">
        <v/>
      </c>
      <c r="L34804" s="14" t="str">
        <v/>
      </c>
      <c r="O34804" s="14" t="str">
        <v/>
      </c>
      <c r="P34804" s="14" t="str">
        <f ca="1"/>
        <v>Low Cap</v>
      </c>
    </row>
    <row r="34805" spans="11:16">
      <c r="K34805" s="14" t="str">
        <v/>
      </c>
      <c r="L34805" s="14" t="str">
        <v/>
      </c>
      <c r="O34805" s="14" t="str">
        <v/>
      </c>
      <c r="P34805" s="14" t="str">
        <f ca="1"/>
        <v>Low Cap</v>
      </c>
    </row>
    <row r="34806" spans="11:16">
      <c r="K34806" s="14" t="str">
        <v/>
      </c>
      <c r="L34806" s="14" t="str">
        <v/>
      </c>
      <c r="O34806" s="14" t="str">
        <v/>
      </c>
      <c r="P34806" s="14" t="str">
        <f ca="1"/>
        <v>Low Cap</v>
      </c>
    </row>
    <row r="34807" spans="11:16">
      <c r="K34807" s="14" t="str">
        <v/>
      </c>
      <c r="L34807" s="14" t="str">
        <v/>
      </c>
      <c r="O34807" s="14" t="str">
        <v/>
      </c>
      <c r="P34807" s="14" t="str">
        <f ca="1"/>
        <v>Low Cap</v>
      </c>
    </row>
    <row r="34808" spans="11:16">
      <c r="K34808" s="14" t="str">
        <v/>
      </c>
      <c r="L34808" s="14" t="str">
        <v/>
      </c>
      <c r="O34808" s="14" t="str">
        <v/>
      </c>
      <c r="P34808" s="14" t="str">
        <f ca="1"/>
        <v>Low Cap</v>
      </c>
    </row>
    <row r="34809" spans="11:16">
      <c r="K34809" s="14" t="str">
        <v/>
      </c>
      <c r="L34809" s="14" t="str">
        <v/>
      </c>
      <c r="O34809" s="14" t="str">
        <v/>
      </c>
      <c r="P34809" s="14" t="str">
        <f ca="1"/>
        <v>Low Cap</v>
      </c>
    </row>
    <row r="34810" spans="11:16">
      <c r="K34810" s="14" t="str">
        <v/>
      </c>
      <c r="L34810" s="14" t="str">
        <v/>
      </c>
      <c r="O34810" s="14" t="str">
        <v/>
      </c>
      <c r="P34810" s="14" t="str">
        <f ca="1"/>
        <v>Low Cap</v>
      </c>
    </row>
    <row r="34811" spans="11:16">
      <c r="K34811" s="14" t="str">
        <v/>
      </c>
      <c r="L34811" s="14" t="str">
        <v/>
      </c>
      <c r="O34811" s="14" t="str">
        <v/>
      </c>
      <c r="P34811" s="14" t="str">
        <f ca="1"/>
        <v>Low Cap</v>
      </c>
    </row>
    <row r="34812" spans="11:16">
      <c r="K34812" s="14" t="str">
        <v/>
      </c>
      <c r="L34812" s="14" t="str">
        <v/>
      </c>
      <c r="O34812" s="14" t="str">
        <v/>
      </c>
      <c r="P34812" s="14" t="str">
        <f ca="1"/>
        <v>Low Cap</v>
      </c>
    </row>
    <row r="34813" spans="11:16">
      <c r="K34813" s="14" t="str">
        <v/>
      </c>
      <c r="L34813" s="14" t="str">
        <v/>
      </c>
      <c r="O34813" s="14" t="str">
        <v/>
      </c>
      <c r="P34813" s="14" t="str">
        <f ca="1"/>
        <v>Low Cap</v>
      </c>
    </row>
    <row r="34814" spans="11:16">
      <c r="K34814" s="14" t="str">
        <v/>
      </c>
      <c r="L34814" s="14" t="str">
        <v/>
      </c>
      <c r="O34814" s="14" t="str">
        <v/>
      </c>
      <c r="P34814" s="14" t="str">
        <f ca="1"/>
        <v>Low Cap</v>
      </c>
    </row>
    <row r="34815" spans="11:16">
      <c r="K34815" s="14" t="str">
        <v/>
      </c>
      <c r="L34815" s="14" t="str">
        <v/>
      </c>
      <c r="O34815" s="14" t="str">
        <v/>
      </c>
      <c r="P34815" s="14" t="str">
        <f ca="1"/>
        <v>Low Cap</v>
      </c>
    </row>
    <row r="34816" spans="11:16">
      <c r="K34816" s="14" t="str">
        <v/>
      </c>
      <c r="L34816" s="14" t="str">
        <v/>
      </c>
      <c r="O34816" s="14" t="str">
        <v/>
      </c>
      <c r="P34816" s="14" t="str">
        <f ca="1"/>
        <v>Low Cap</v>
      </c>
    </row>
    <row r="34817" spans="11:16">
      <c r="K34817" s="14" t="str">
        <v/>
      </c>
      <c r="L34817" s="14" t="str">
        <v/>
      </c>
      <c r="O34817" s="14" t="str">
        <v/>
      </c>
      <c r="P34817" s="14" t="str">
        <f ca="1"/>
        <v>Low Cap</v>
      </c>
    </row>
    <row r="34818" spans="11:16">
      <c r="K34818" s="14" t="str">
        <v/>
      </c>
      <c r="L34818" s="14" t="str">
        <v/>
      </c>
      <c r="O34818" s="14" t="str">
        <v/>
      </c>
      <c r="P34818" s="14" t="str">
        <f ca="1"/>
        <v>Low Cap</v>
      </c>
    </row>
    <row r="34819" spans="11:16">
      <c r="K34819" s="14" t="str">
        <v/>
      </c>
      <c r="L34819" s="14" t="str">
        <v/>
      </c>
      <c r="O34819" s="14" t="str">
        <v/>
      </c>
      <c r="P34819" s="14" t="str">
        <f ca="1"/>
        <v>Low Cap</v>
      </c>
    </row>
    <row r="34820" spans="11:16">
      <c r="K34820" s="14" t="str">
        <v/>
      </c>
      <c r="L34820" s="14" t="str">
        <v/>
      </c>
      <c r="O34820" s="14" t="str">
        <v/>
      </c>
      <c r="P34820" s="14" t="str">
        <f ca="1"/>
        <v>Low Cap</v>
      </c>
    </row>
    <row r="34821" spans="11:16">
      <c r="K34821" s="14" t="str">
        <v/>
      </c>
      <c r="L34821" s="14" t="str">
        <v/>
      </c>
      <c r="O34821" s="14" t="str">
        <v/>
      </c>
      <c r="P34821" s="14" t="str">
        <f ca="1"/>
        <v>Low Cap</v>
      </c>
    </row>
    <row r="34822" spans="11:16">
      <c r="K34822" s="14" t="str">
        <v/>
      </c>
      <c r="L34822" s="14" t="str">
        <v/>
      </c>
      <c r="O34822" s="14" t="str">
        <v/>
      </c>
      <c r="P34822" s="14" t="str">
        <f ca="1"/>
        <v>Low Cap</v>
      </c>
    </row>
    <row r="34823" spans="11:16">
      <c r="K34823" s="14" t="str">
        <v/>
      </c>
      <c r="L34823" s="14" t="str">
        <v/>
      </c>
      <c r="O34823" s="14" t="str">
        <v/>
      </c>
      <c r="P34823" s="14" t="str">
        <f ca="1"/>
        <v>Low Cap</v>
      </c>
    </row>
    <row r="34824" spans="11:16">
      <c r="K34824" s="14" t="str">
        <v/>
      </c>
      <c r="L34824" s="14" t="str">
        <v/>
      </c>
      <c r="O34824" s="14" t="str">
        <v/>
      </c>
      <c r="P34824" s="14" t="str">
        <f ca="1"/>
        <v>Low Cap</v>
      </c>
    </row>
    <row r="34825" spans="11:16">
      <c r="K34825" s="14" t="str">
        <v/>
      </c>
      <c r="L34825" s="14" t="str">
        <v/>
      </c>
      <c r="O34825" s="14" t="str">
        <v/>
      </c>
      <c r="P34825" s="14" t="str">
        <f ca="1"/>
        <v>Low Cap</v>
      </c>
    </row>
    <row r="34826" spans="11:16">
      <c r="K34826" s="14" t="str">
        <v/>
      </c>
      <c r="L34826" s="14" t="str">
        <v/>
      </c>
      <c r="O34826" s="14" t="str">
        <v/>
      </c>
      <c r="P34826" s="14" t="str">
        <f ca="1"/>
        <v>Low Cap</v>
      </c>
    </row>
    <row r="34827" spans="11:16">
      <c r="K34827" s="14" t="str">
        <v/>
      </c>
      <c r="L34827" s="14" t="str">
        <v/>
      </c>
      <c r="O34827" s="14" t="str">
        <v/>
      </c>
      <c r="P34827" s="14" t="str">
        <f ca="1"/>
        <v>Low Cap</v>
      </c>
    </row>
    <row r="34828" spans="11:16">
      <c r="K34828" s="14" t="str">
        <v/>
      </c>
      <c r="L34828" s="14" t="str">
        <v/>
      </c>
      <c r="O34828" s="14" t="str">
        <v/>
      </c>
      <c r="P34828" s="14" t="str">
        <f ca="1"/>
        <v>Low Cap</v>
      </c>
    </row>
    <row r="34829" spans="11:16">
      <c r="K34829" s="14" t="str">
        <v/>
      </c>
      <c r="L34829" s="14" t="str">
        <v/>
      </c>
      <c r="O34829" s="14" t="str">
        <v/>
      </c>
      <c r="P34829" s="14" t="str">
        <f ca="1"/>
        <v>Low Cap</v>
      </c>
    </row>
    <row r="34830" spans="11:16">
      <c r="K34830" s="14" t="str">
        <v/>
      </c>
      <c r="L34830" s="14" t="str">
        <v/>
      </c>
      <c r="O34830" s="14" t="str">
        <v/>
      </c>
      <c r="P34830" s="14" t="str">
        <f ca="1"/>
        <v>Low Cap</v>
      </c>
    </row>
    <row r="34831" spans="11:16">
      <c r="K34831" s="14" t="str">
        <v/>
      </c>
      <c r="L34831" s="14" t="str">
        <v/>
      </c>
      <c r="O34831" s="14" t="str">
        <v/>
      </c>
      <c r="P34831" s="14" t="str">
        <f ca="1"/>
        <v>Low Cap</v>
      </c>
    </row>
    <row r="34832" spans="11:16">
      <c r="K34832" s="14" t="str">
        <v/>
      </c>
      <c r="L34832" s="14" t="str">
        <v/>
      </c>
      <c r="O34832" s="14" t="str">
        <v/>
      </c>
      <c r="P34832" s="14" t="str">
        <f ca="1"/>
        <v>Low Cap</v>
      </c>
    </row>
    <row r="34833" spans="11:16">
      <c r="K34833" s="14" t="str">
        <v/>
      </c>
      <c r="L34833" s="14" t="str">
        <v/>
      </c>
      <c r="O34833" s="14" t="str">
        <v/>
      </c>
      <c r="P34833" s="14" t="str">
        <f ca="1"/>
        <v>Low Cap</v>
      </c>
    </row>
    <row r="34834" spans="11:16">
      <c r="K34834" s="14" t="str">
        <v/>
      </c>
      <c r="L34834" s="14" t="str">
        <v/>
      </c>
      <c r="O34834" s="14" t="str">
        <v/>
      </c>
      <c r="P34834" s="14" t="str">
        <f ca="1"/>
        <v>Low Cap</v>
      </c>
    </row>
    <row r="34835" spans="11:16">
      <c r="K34835" s="14" t="str">
        <v/>
      </c>
      <c r="L34835" s="14" t="str">
        <v/>
      </c>
      <c r="O34835" s="14" t="str">
        <v/>
      </c>
      <c r="P34835" s="14" t="str">
        <f ca="1"/>
        <v>Low Cap</v>
      </c>
    </row>
    <row r="34836" spans="11:16">
      <c r="K34836" s="14" t="str">
        <v/>
      </c>
      <c r="L34836" s="14" t="str">
        <v/>
      </c>
      <c r="O34836" s="14" t="str">
        <v/>
      </c>
      <c r="P34836" s="14" t="str">
        <f ca="1"/>
        <v>Low Cap</v>
      </c>
    </row>
    <row r="34837" spans="11:16">
      <c r="K34837" s="14" t="str">
        <v/>
      </c>
      <c r="L34837" s="14" t="str">
        <v/>
      </c>
      <c r="O34837" s="14" t="str">
        <v/>
      </c>
      <c r="P34837" s="14" t="str">
        <f ca="1"/>
        <v>Low Cap</v>
      </c>
    </row>
    <row r="34838" spans="11:16">
      <c r="K34838" s="14" t="str">
        <v/>
      </c>
      <c r="L34838" s="14" t="str">
        <v/>
      </c>
      <c r="O34838" s="14" t="str">
        <v/>
      </c>
      <c r="P34838" s="14" t="str">
        <f ca="1"/>
        <v>Low Cap</v>
      </c>
    </row>
    <row r="34839" spans="11:16">
      <c r="K34839" s="14" t="str">
        <v/>
      </c>
      <c r="L34839" s="14" t="str">
        <v/>
      </c>
      <c r="O34839" s="14" t="str">
        <v/>
      </c>
      <c r="P34839" s="14" t="str">
        <f ca="1"/>
        <v>Low Cap</v>
      </c>
    </row>
    <row r="34840" spans="11:16">
      <c r="K34840" s="14" t="str">
        <v/>
      </c>
      <c r="L34840" s="14" t="str">
        <v/>
      </c>
      <c r="O34840" s="14" t="str">
        <v/>
      </c>
      <c r="P34840" s="14" t="str">
        <f ca="1"/>
        <v>Low Cap</v>
      </c>
    </row>
    <row r="34841" spans="11:16">
      <c r="K34841" s="14" t="str">
        <v/>
      </c>
      <c r="L34841" s="14" t="str">
        <v/>
      </c>
      <c r="O34841" s="14" t="str">
        <v/>
      </c>
      <c r="P34841" s="14" t="str">
        <f ca="1"/>
        <v>Low Cap</v>
      </c>
    </row>
    <row r="34842" spans="11:16">
      <c r="K34842" s="14" t="str">
        <v/>
      </c>
      <c r="L34842" s="14" t="str">
        <v/>
      </c>
      <c r="O34842" s="14" t="str">
        <v/>
      </c>
      <c r="P34842" s="14" t="str">
        <f ca="1"/>
        <v>Low Cap</v>
      </c>
    </row>
    <row r="34843" spans="11:16">
      <c r="K34843" s="14" t="str">
        <v/>
      </c>
      <c r="L34843" s="14" t="str">
        <v/>
      </c>
      <c r="O34843" s="14" t="str">
        <v/>
      </c>
      <c r="P34843" s="14" t="str">
        <f ca="1"/>
        <v>Low Cap</v>
      </c>
    </row>
    <row r="34844" spans="11:16">
      <c r="K34844" s="14" t="str">
        <v/>
      </c>
      <c r="L34844" s="14" t="str">
        <v/>
      </c>
      <c r="O34844" s="14" t="str">
        <v/>
      </c>
      <c r="P34844" s="14" t="str">
        <f ca="1"/>
        <v>Low Cap</v>
      </c>
    </row>
    <row r="34845" spans="11:16">
      <c r="K34845" s="14" t="str">
        <v/>
      </c>
      <c r="L34845" s="14" t="str">
        <v/>
      </c>
      <c r="O34845" s="14" t="str">
        <v/>
      </c>
      <c r="P34845" s="14" t="str">
        <f ca="1"/>
        <v>Low Cap</v>
      </c>
    </row>
    <row r="34846" spans="11:16">
      <c r="K34846" s="14" t="str">
        <v/>
      </c>
      <c r="L34846" s="14" t="str">
        <v/>
      </c>
      <c r="O34846" s="14" t="str">
        <v/>
      </c>
      <c r="P34846" s="14" t="str">
        <f ca="1"/>
        <v>Low Cap</v>
      </c>
    </row>
    <row r="34847" spans="11:16">
      <c r="K34847" s="14" t="str">
        <v/>
      </c>
      <c r="L34847" s="14" t="str">
        <v/>
      </c>
      <c r="O34847" s="14" t="str">
        <v/>
      </c>
      <c r="P34847" s="14" t="str">
        <f ca="1"/>
        <v>Low Cap</v>
      </c>
    </row>
    <row r="34848" spans="11:16">
      <c r="K34848" s="14" t="str">
        <v/>
      </c>
      <c r="L34848" s="14" t="str">
        <v/>
      </c>
      <c r="O34848" s="14" t="str">
        <v/>
      </c>
      <c r="P34848" s="14" t="str">
        <f ca="1"/>
        <v>Low Cap</v>
      </c>
    </row>
    <row r="34849" spans="11:16">
      <c r="K34849" s="14" t="str">
        <v/>
      </c>
      <c r="L34849" s="14" t="str">
        <v/>
      </c>
      <c r="O34849" s="14" t="str">
        <v/>
      </c>
      <c r="P34849" s="14" t="str">
        <f ca="1"/>
        <v>Low Cap</v>
      </c>
    </row>
    <row r="34850" spans="11:16">
      <c r="K34850" s="14" t="str">
        <v/>
      </c>
      <c r="L34850" s="14" t="str">
        <v/>
      </c>
      <c r="O34850" s="14" t="str">
        <v/>
      </c>
      <c r="P34850" s="14" t="str">
        <f ca="1"/>
        <v>Low Cap</v>
      </c>
    </row>
    <row r="34851" spans="11:16">
      <c r="K34851" s="14" t="str">
        <v/>
      </c>
      <c r="L34851" s="14" t="str">
        <v/>
      </c>
      <c r="O34851" s="14" t="str">
        <v/>
      </c>
      <c r="P34851" s="14" t="str">
        <f ca="1"/>
        <v>Low Cap</v>
      </c>
    </row>
    <row r="34852" spans="11:16">
      <c r="K34852" s="14" t="str">
        <v/>
      </c>
      <c r="L34852" s="14" t="str">
        <v/>
      </c>
      <c r="O34852" s="14" t="str">
        <v/>
      </c>
      <c r="P34852" s="14" t="str">
        <f ca="1"/>
        <v>Low Cap</v>
      </c>
    </row>
    <row r="34853" spans="11:16">
      <c r="K34853" s="14" t="str">
        <v/>
      </c>
      <c r="L34853" s="14" t="str">
        <v/>
      </c>
      <c r="O34853" s="14" t="str">
        <v/>
      </c>
      <c r="P34853" s="14" t="str">
        <f ca="1"/>
        <v>Low Cap</v>
      </c>
    </row>
    <row r="34854" spans="11:16">
      <c r="K34854" s="14" t="str">
        <v/>
      </c>
      <c r="L34854" s="14" t="str">
        <v/>
      </c>
      <c r="O34854" s="14" t="str">
        <v/>
      </c>
      <c r="P34854" s="14" t="str">
        <f ca="1"/>
        <v>Low Cap</v>
      </c>
    </row>
    <row r="34855" spans="11:16">
      <c r="K34855" s="14" t="str">
        <v/>
      </c>
      <c r="L34855" s="14" t="str">
        <v/>
      </c>
      <c r="O34855" s="14" t="str">
        <v/>
      </c>
      <c r="P34855" s="14" t="str">
        <f ca="1"/>
        <v>Low Cap</v>
      </c>
    </row>
    <row r="34856" spans="11:16">
      <c r="K34856" s="14" t="str">
        <v/>
      </c>
      <c r="L34856" s="14" t="str">
        <v/>
      </c>
      <c r="O34856" s="14" t="str">
        <v/>
      </c>
      <c r="P34856" s="14" t="str">
        <f ca="1"/>
        <v>Low Cap</v>
      </c>
    </row>
    <row r="34857" spans="11:16">
      <c r="K34857" s="14" t="str">
        <v/>
      </c>
      <c r="L34857" s="14" t="str">
        <v/>
      </c>
      <c r="O34857" s="14" t="str">
        <v/>
      </c>
      <c r="P34857" s="14" t="str">
        <f ca="1"/>
        <v>Low Cap</v>
      </c>
    </row>
    <row r="34858" spans="11:16">
      <c r="K34858" s="14" t="str">
        <v/>
      </c>
      <c r="L34858" s="14" t="str">
        <v/>
      </c>
      <c r="O34858" s="14" t="str">
        <v/>
      </c>
      <c r="P34858" s="14" t="str">
        <f ca="1"/>
        <v>Low Cap</v>
      </c>
    </row>
    <row r="34859" spans="11:16">
      <c r="K34859" s="14" t="str">
        <v/>
      </c>
      <c r="L34859" s="14" t="str">
        <v/>
      </c>
      <c r="O34859" s="14" t="str">
        <v/>
      </c>
      <c r="P34859" s="14" t="str">
        <f ca="1"/>
        <v>Low Cap</v>
      </c>
    </row>
    <row r="34860" spans="11:16">
      <c r="K34860" s="14" t="str">
        <v/>
      </c>
      <c r="L34860" s="14" t="str">
        <v/>
      </c>
      <c r="O34860" s="14" t="str">
        <v/>
      </c>
      <c r="P34860" s="14" t="str">
        <f ca="1"/>
        <v>Low Cap</v>
      </c>
    </row>
    <row r="34861" spans="11:16">
      <c r="K34861" s="14" t="str">
        <v/>
      </c>
      <c r="L34861" s="14" t="str">
        <v/>
      </c>
      <c r="O34861" s="14" t="str">
        <v/>
      </c>
      <c r="P34861" s="14" t="str">
        <f ca="1"/>
        <v>Low Cap</v>
      </c>
    </row>
    <row r="34862" spans="11:16">
      <c r="K34862" s="14" t="str">
        <v/>
      </c>
      <c r="L34862" s="14" t="str">
        <v/>
      </c>
      <c r="O34862" s="14" t="str">
        <v/>
      </c>
      <c r="P34862" s="14" t="str">
        <f ca="1"/>
        <v>Low Cap</v>
      </c>
    </row>
    <row r="34863" spans="11:16">
      <c r="K34863" s="14" t="str">
        <v/>
      </c>
      <c r="L34863" s="14" t="str">
        <v/>
      </c>
      <c r="O34863" s="14" t="str">
        <v/>
      </c>
      <c r="P34863" s="14" t="str">
        <f ca="1"/>
        <v>Low Cap</v>
      </c>
    </row>
    <row r="34864" spans="11:16">
      <c r="K34864" s="14" t="str">
        <v/>
      </c>
      <c r="L34864" s="14" t="str">
        <v/>
      </c>
      <c r="O34864" s="14" t="str">
        <v/>
      </c>
      <c r="P34864" s="14" t="str">
        <f ca="1"/>
        <v>Low Cap</v>
      </c>
    </row>
    <row r="34865" spans="11:16">
      <c r="K34865" s="14" t="str">
        <v/>
      </c>
      <c r="L34865" s="14" t="str">
        <v/>
      </c>
      <c r="O34865" s="14" t="str">
        <v/>
      </c>
      <c r="P34865" s="14" t="str">
        <f ca="1"/>
        <v>Low Cap</v>
      </c>
    </row>
    <row r="34866" spans="11:16">
      <c r="K34866" s="14" t="str">
        <v/>
      </c>
      <c r="L34866" s="14" t="str">
        <v/>
      </c>
      <c r="O34866" s="14" t="str">
        <v/>
      </c>
      <c r="P34866" s="14" t="str">
        <f ca="1"/>
        <v>Low Cap</v>
      </c>
    </row>
    <row r="34867" spans="11:16">
      <c r="K34867" s="14" t="str">
        <v/>
      </c>
      <c r="L34867" s="14" t="str">
        <v/>
      </c>
      <c r="O34867" s="14" t="str">
        <v/>
      </c>
      <c r="P34867" s="14" t="str">
        <f ca="1"/>
        <v>Low Cap</v>
      </c>
    </row>
    <row r="34868" spans="11:16">
      <c r="K34868" s="14" t="str">
        <v/>
      </c>
      <c r="L34868" s="14" t="str">
        <v/>
      </c>
      <c r="O34868" s="14" t="str">
        <v/>
      </c>
      <c r="P34868" s="14" t="str">
        <f ca="1"/>
        <v>Low Cap</v>
      </c>
    </row>
    <row r="34869" spans="11:16">
      <c r="K34869" s="14" t="str">
        <v/>
      </c>
      <c r="L34869" s="14" t="str">
        <v/>
      </c>
      <c r="O34869" s="14" t="str">
        <v/>
      </c>
      <c r="P34869" s="14" t="str">
        <f ca="1"/>
        <v>Low Cap</v>
      </c>
    </row>
    <row r="34870" spans="11:16">
      <c r="K34870" s="14" t="str">
        <v/>
      </c>
      <c r="L34870" s="14" t="str">
        <v/>
      </c>
      <c r="O34870" s="14" t="str">
        <v/>
      </c>
      <c r="P34870" s="14" t="str">
        <f ca="1"/>
        <v>Low Cap</v>
      </c>
    </row>
    <row r="34871" spans="11:16">
      <c r="K34871" s="14" t="str">
        <v/>
      </c>
      <c r="L34871" s="14" t="str">
        <v/>
      </c>
      <c r="O34871" s="14" t="str">
        <v/>
      </c>
      <c r="P34871" s="14" t="str">
        <f ca="1"/>
        <v>Low Cap</v>
      </c>
    </row>
    <row r="34872" spans="11:16">
      <c r="K34872" s="14" t="str">
        <v/>
      </c>
      <c r="L34872" s="14" t="str">
        <v/>
      </c>
      <c r="O34872" s="14" t="str">
        <v/>
      </c>
      <c r="P34872" s="14" t="str">
        <f ca="1"/>
        <v>Low Cap</v>
      </c>
    </row>
    <row r="34873" spans="11:16">
      <c r="K34873" s="14" t="str">
        <v/>
      </c>
      <c r="L34873" s="14" t="str">
        <v/>
      </c>
      <c r="O34873" s="14" t="str">
        <v/>
      </c>
      <c r="P34873" s="14" t="str">
        <f ca="1"/>
        <v>Low Cap</v>
      </c>
    </row>
    <row r="34874" spans="11:16">
      <c r="K34874" s="14" t="str">
        <v/>
      </c>
      <c r="L34874" s="14" t="str">
        <v/>
      </c>
      <c r="O34874" s="14" t="str">
        <v/>
      </c>
      <c r="P34874" s="14" t="str">
        <f ca="1"/>
        <v>Low Cap</v>
      </c>
    </row>
    <row r="34875" spans="11:16">
      <c r="K34875" s="14" t="str">
        <v/>
      </c>
      <c r="L34875" s="14" t="str">
        <v/>
      </c>
      <c r="O34875" s="14" t="str">
        <v/>
      </c>
      <c r="P34875" s="14" t="str">
        <f ca="1"/>
        <v>Low Cap</v>
      </c>
    </row>
    <row r="34876" spans="11:16">
      <c r="K34876" s="14" t="str">
        <v/>
      </c>
      <c r="L34876" s="14" t="str">
        <v/>
      </c>
      <c r="O34876" s="14" t="str">
        <v/>
      </c>
      <c r="P34876" s="14" t="str">
        <f ca="1"/>
        <v>Low Cap</v>
      </c>
    </row>
    <row r="34877" spans="11:16">
      <c r="K34877" s="14" t="str">
        <v/>
      </c>
      <c r="L34877" s="14" t="str">
        <v/>
      </c>
      <c r="O34877" s="14" t="str">
        <v/>
      </c>
      <c r="P34877" s="14" t="str">
        <f ca="1"/>
        <v>Low Cap</v>
      </c>
    </row>
    <row r="34878" spans="11:16">
      <c r="K34878" s="14" t="str">
        <v/>
      </c>
      <c r="L34878" s="14" t="str">
        <v/>
      </c>
      <c r="O34878" s="14" t="str">
        <v/>
      </c>
      <c r="P34878" s="14" t="str">
        <f ca="1"/>
        <v>Low Cap</v>
      </c>
    </row>
    <row r="34879" spans="11:16">
      <c r="K34879" s="14" t="str">
        <v/>
      </c>
      <c r="L34879" s="14" t="str">
        <v/>
      </c>
      <c r="O34879" s="14" t="str">
        <v/>
      </c>
      <c r="P34879" s="14" t="str">
        <f ca="1"/>
        <v>Low Cap</v>
      </c>
    </row>
    <row r="34880" spans="11:16">
      <c r="K34880" s="14" t="str">
        <v/>
      </c>
      <c r="L34880" s="14" t="str">
        <v/>
      </c>
      <c r="O34880" s="14" t="str">
        <v/>
      </c>
      <c r="P34880" s="14" t="str">
        <f ca="1"/>
        <v>Low Cap</v>
      </c>
    </row>
    <row r="34881" spans="11:16">
      <c r="K34881" s="14" t="str">
        <v/>
      </c>
      <c r="L34881" s="14" t="str">
        <v/>
      </c>
      <c r="O34881" s="14" t="str">
        <v/>
      </c>
      <c r="P34881" s="14" t="str">
        <f ca="1"/>
        <v>Low Cap</v>
      </c>
    </row>
    <row r="34882" spans="11:16">
      <c r="K34882" s="14" t="str">
        <v/>
      </c>
      <c r="L34882" s="14" t="str">
        <v/>
      </c>
      <c r="O34882" s="14" t="str">
        <v/>
      </c>
      <c r="P34882" s="14" t="str">
        <f ca="1"/>
        <v>Low Cap</v>
      </c>
    </row>
    <row r="34883" spans="11:16">
      <c r="K34883" s="14" t="str">
        <v/>
      </c>
      <c r="L34883" s="14" t="str">
        <v/>
      </c>
      <c r="O34883" s="14" t="str">
        <v/>
      </c>
      <c r="P34883" s="14" t="str">
        <f ca="1"/>
        <v>Low Cap</v>
      </c>
    </row>
    <row r="34884" spans="11:16">
      <c r="K34884" s="14" t="str">
        <v/>
      </c>
      <c r="L34884" s="14" t="str">
        <v/>
      </c>
      <c r="O34884" s="14" t="str">
        <v/>
      </c>
      <c r="P34884" s="14" t="str">
        <f ca="1"/>
        <v>Low Cap</v>
      </c>
    </row>
    <row r="34885" spans="11:16">
      <c r="K34885" s="14" t="str">
        <v/>
      </c>
      <c r="L34885" s="14" t="str">
        <v/>
      </c>
      <c r="O34885" s="14" t="str">
        <v/>
      </c>
      <c r="P34885" s="14" t="str">
        <f ca="1"/>
        <v>Low Cap</v>
      </c>
    </row>
    <row r="34886" spans="11:16">
      <c r="K34886" s="14" t="str">
        <v/>
      </c>
      <c r="L34886" s="14" t="str">
        <v/>
      </c>
      <c r="O34886" s="14" t="str">
        <v/>
      </c>
      <c r="P34886" s="14" t="str">
        <f ca="1"/>
        <v>Low Cap</v>
      </c>
    </row>
    <row r="34887" spans="11:16">
      <c r="K34887" s="14" t="str">
        <v/>
      </c>
      <c r="L34887" s="14" t="str">
        <v/>
      </c>
      <c r="O34887" s="14" t="str">
        <v/>
      </c>
      <c r="P34887" s="14" t="str">
        <f ca="1"/>
        <v>Low Cap</v>
      </c>
    </row>
    <row r="34888" spans="11:16">
      <c r="K34888" s="14" t="str">
        <v/>
      </c>
      <c r="L34888" s="14" t="str">
        <v/>
      </c>
      <c r="O34888" s="14" t="str">
        <v/>
      </c>
      <c r="P34888" s="14" t="str">
        <f ca="1"/>
        <v>Low Cap</v>
      </c>
    </row>
    <row r="34889" spans="11:16">
      <c r="K34889" s="14" t="str">
        <v/>
      </c>
      <c r="L34889" s="14" t="str">
        <v/>
      </c>
      <c r="O34889" s="14" t="str">
        <v/>
      </c>
      <c r="P34889" s="14" t="str">
        <f ca="1"/>
        <v>Low Cap</v>
      </c>
    </row>
    <row r="34890" spans="11:16">
      <c r="K34890" s="14" t="str">
        <v/>
      </c>
      <c r="L34890" s="14" t="str">
        <v/>
      </c>
      <c r="O34890" s="14" t="str">
        <v/>
      </c>
      <c r="P34890" s="14" t="str">
        <f ca="1"/>
        <v>Low Cap</v>
      </c>
    </row>
    <row r="34891" spans="11:16">
      <c r="K34891" s="14" t="str">
        <v/>
      </c>
      <c r="L34891" s="14" t="str">
        <v/>
      </c>
      <c r="O34891" s="14" t="str">
        <v/>
      </c>
      <c r="P34891" s="14" t="str">
        <f ca="1"/>
        <v>Low Cap</v>
      </c>
    </row>
    <row r="34892" spans="11:16">
      <c r="K34892" s="14" t="str">
        <v/>
      </c>
      <c r="L34892" s="14" t="str">
        <v/>
      </c>
      <c r="O34892" s="14" t="str">
        <v/>
      </c>
      <c r="P34892" s="14" t="str">
        <f ca="1"/>
        <v>Low Cap</v>
      </c>
    </row>
    <row r="34893" spans="11:16">
      <c r="K34893" s="14" t="str">
        <v/>
      </c>
      <c r="L34893" s="14" t="str">
        <v/>
      </c>
      <c r="O34893" s="14" t="str">
        <v/>
      </c>
      <c r="P34893" s="14" t="str">
        <f ca="1"/>
        <v>Low Cap</v>
      </c>
    </row>
    <row r="34894" spans="11:16">
      <c r="K34894" s="14" t="str">
        <v/>
      </c>
      <c r="L34894" s="14" t="str">
        <v/>
      </c>
      <c r="O34894" s="14" t="str">
        <v/>
      </c>
      <c r="P34894" s="14" t="str">
        <f ca="1"/>
        <v>Low Cap</v>
      </c>
    </row>
    <row r="34895" spans="11:16">
      <c r="K34895" s="14" t="str">
        <v/>
      </c>
      <c r="L34895" s="14" t="str">
        <v/>
      </c>
      <c r="O34895" s="14" t="str">
        <v/>
      </c>
      <c r="P34895" s="14" t="str">
        <f ca="1"/>
        <v>Low Cap</v>
      </c>
    </row>
    <row r="34896" spans="11:16">
      <c r="K34896" s="14" t="str">
        <v/>
      </c>
      <c r="L34896" s="14" t="str">
        <v/>
      </c>
      <c r="O34896" s="14" t="str">
        <v/>
      </c>
      <c r="P34896" s="14" t="str">
        <f ca="1"/>
        <v>Low Cap</v>
      </c>
    </row>
    <row r="34897" spans="11:16">
      <c r="K34897" s="14" t="str">
        <v/>
      </c>
      <c r="L34897" s="14" t="str">
        <v/>
      </c>
      <c r="O34897" s="14" t="str">
        <v/>
      </c>
      <c r="P34897" s="14" t="str">
        <f ca="1"/>
        <v>Low Cap</v>
      </c>
    </row>
    <row r="34898" spans="11:16">
      <c r="K34898" s="14" t="str">
        <v/>
      </c>
      <c r="L34898" s="14" t="str">
        <v/>
      </c>
      <c r="O34898" s="14" t="str">
        <v/>
      </c>
      <c r="P34898" s="14" t="str">
        <f ca="1"/>
        <v>Low Cap</v>
      </c>
    </row>
    <row r="34899" spans="11:16">
      <c r="K34899" s="14" t="str">
        <v/>
      </c>
      <c r="L34899" s="14" t="str">
        <v/>
      </c>
      <c r="O34899" s="14" t="str">
        <v/>
      </c>
      <c r="P34899" s="14" t="str">
        <f ca="1"/>
        <v>Low Cap</v>
      </c>
    </row>
    <row r="34900" spans="11:16">
      <c r="K34900" s="14" t="str">
        <v/>
      </c>
      <c r="L34900" s="14" t="str">
        <v/>
      </c>
      <c r="O34900" s="14" t="str">
        <v/>
      </c>
      <c r="P34900" s="14" t="str">
        <f ca="1"/>
        <v>Low Cap</v>
      </c>
    </row>
    <row r="34901" spans="11:16">
      <c r="K34901" s="14" t="str">
        <v/>
      </c>
      <c r="L34901" s="14" t="str">
        <v/>
      </c>
      <c r="O34901" s="14" t="str">
        <v/>
      </c>
      <c r="P34901" s="14" t="str">
        <f ca="1"/>
        <v>Low Cap</v>
      </c>
    </row>
    <row r="34902" spans="11:16">
      <c r="K34902" s="14" t="str">
        <v/>
      </c>
      <c r="L34902" s="14" t="str">
        <v/>
      </c>
      <c r="O34902" s="14" t="str">
        <v/>
      </c>
      <c r="P34902" s="14" t="str">
        <f ca="1"/>
        <v>Low Cap</v>
      </c>
    </row>
    <row r="34903" spans="11:16">
      <c r="K34903" s="14" t="str">
        <v/>
      </c>
      <c r="L34903" s="14" t="str">
        <v/>
      </c>
      <c r="O34903" s="14" t="str">
        <v/>
      </c>
      <c r="P34903" s="14" t="str">
        <f ca="1"/>
        <v>Low Cap</v>
      </c>
    </row>
    <row r="34904" spans="11:16">
      <c r="K34904" s="14" t="str">
        <v/>
      </c>
      <c r="L34904" s="14" t="str">
        <v/>
      </c>
      <c r="O34904" s="14" t="str">
        <v/>
      </c>
      <c r="P34904" s="14" t="str">
        <f ca="1"/>
        <v>Low Cap</v>
      </c>
    </row>
    <row r="34905" spans="11:16">
      <c r="K34905" s="14" t="str">
        <v/>
      </c>
      <c r="L34905" s="14" t="str">
        <v/>
      </c>
      <c r="O34905" s="14" t="str">
        <v/>
      </c>
      <c r="P34905" s="14" t="str">
        <f ca="1"/>
        <v>Low Cap</v>
      </c>
    </row>
    <row r="34906" spans="11:16">
      <c r="K34906" s="14" t="str">
        <v/>
      </c>
      <c r="L34906" s="14" t="str">
        <v/>
      </c>
      <c r="O34906" s="14" t="str">
        <v/>
      </c>
      <c r="P34906" s="14" t="str">
        <f ca="1"/>
        <v>Low Cap</v>
      </c>
    </row>
    <row r="34907" spans="11:16">
      <c r="K34907" s="14" t="str">
        <v/>
      </c>
      <c r="L34907" s="14" t="str">
        <v/>
      </c>
      <c r="O34907" s="14" t="str">
        <v/>
      </c>
      <c r="P34907" s="14" t="str">
        <f ca="1"/>
        <v>Low Cap</v>
      </c>
    </row>
    <row r="34908" spans="11:16">
      <c r="K34908" s="14" t="str">
        <v/>
      </c>
      <c r="L34908" s="14" t="str">
        <v/>
      </c>
      <c r="O34908" s="14" t="str">
        <v/>
      </c>
      <c r="P34908" s="14" t="str">
        <f ca="1"/>
        <v>Low Cap</v>
      </c>
    </row>
    <row r="34909" spans="11:16">
      <c r="K34909" s="14" t="str">
        <v/>
      </c>
      <c r="L34909" s="14" t="str">
        <v/>
      </c>
      <c r="O34909" s="14" t="str">
        <v/>
      </c>
      <c r="P34909" s="14" t="str">
        <f ca="1"/>
        <v>Low Cap</v>
      </c>
    </row>
    <row r="34910" spans="11:16">
      <c r="K34910" s="14" t="str">
        <v/>
      </c>
      <c r="L34910" s="14" t="str">
        <v/>
      </c>
      <c r="O34910" s="14" t="str">
        <v/>
      </c>
      <c r="P34910" s="14" t="str">
        <f ca="1"/>
        <v>Low Cap</v>
      </c>
    </row>
    <row r="34911" spans="11:16">
      <c r="K34911" s="14" t="str">
        <v/>
      </c>
      <c r="L34911" s="14" t="str">
        <v/>
      </c>
      <c r="O34911" s="14" t="str">
        <v/>
      </c>
      <c r="P34911" s="14" t="str">
        <f ca="1"/>
        <v>Low Cap</v>
      </c>
    </row>
    <row r="34912" spans="11:16">
      <c r="K34912" s="14" t="str">
        <v/>
      </c>
      <c r="L34912" s="14" t="str">
        <v/>
      </c>
      <c r="O34912" s="14" t="str">
        <v/>
      </c>
      <c r="P34912" s="14" t="str">
        <f ca="1"/>
        <v>Low Cap</v>
      </c>
    </row>
    <row r="34913" spans="11:16">
      <c r="K34913" s="14" t="str">
        <v/>
      </c>
      <c r="L34913" s="14" t="str">
        <v/>
      </c>
      <c r="O34913" s="14" t="str">
        <v/>
      </c>
      <c r="P34913" s="14" t="str">
        <f ca="1"/>
        <v>Low Cap</v>
      </c>
    </row>
    <row r="34914" spans="11:16">
      <c r="K34914" s="14" t="str">
        <v/>
      </c>
      <c r="L34914" s="14" t="str">
        <v/>
      </c>
      <c r="O34914" s="14" t="str">
        <v/>
      </c>
      <c r="P34914" s="14" t="str">
        <f ca="1"/>
        <v>Low Cap</v>
      </c>
    </row>
    <row r="34915" spans="11:16">
      <c r="K34915" s="14" t="str">
        <v/>
      </c>
      <c r="L34915" s="14" t="str">
        <v/>
      </c>
      <c r="O34915" s="14" t="str">
        <v/>
      </c>
      <c r="P34915" s="14" t="str">
        <f ca="1"/>
        <v>Low Cap</v>
      </c>
    </row>
    <row r="34916" spans="11:16">
      <c r="K34916" s="14" t="str">
        <v/>
      </c>
      <c r="L34916" s="14" t="str">
        <v/>
      </c>
      <c r="O34916" s="14" t="str">
        <v/>
      </c>
      <c r="P34916" s="14" t="str">
        <f ca="1"/>
        <v>Low Cap</v>
      </c>
    </row>
    <row r="34917" spans="11:16">
      <c r="K34917" s="14" t="str">
        <v/>
      </c>
      <c r="L34917" s="14" t="str">
        <v/>
      </c>
      <c r="O34917" s="14" t="str">
        <v/>
      </c>
      <c r="P34917" s="14" t="str">
        <f ca="1"/>
        <v>Low Cap</v>
      </c>
    </row>
    <row r="34918" spans="11:16">
      <c r="K34918" s="14" t="str">
        <v/>
      </c>
      <c r="L34918" s="14" t="str">
        <v/>
      </c>
      <c r="O34918" s="14" t="str">
        <v/>
      </c>
      <c r="P34918" s="14" t="str">
        <f ca="1"/>
        <v>Low Cap</v>
      </c>
    </row>
    <row r="34919" spans="11:16">
      <c r="K34919" s="14" t="str">
        <v/>
      </c>
      <c r="L34919" s="14" t="str">
        <v/>
      </c>
      <c r="O34919" s="14" t="str">
        <v/>
      </c>
      <c r="P34919" s="14" t="str">
        <f ca="1"/>
        <v>Low Cap</v>
      </c>
    </row>
    <row r="34920" spans="11:16">
      <c r="K34920" s="14" t="str">
        <v/>
      </c>
      <c r="L34920" s="14" t="str">
        <v/>
      </c>
      <c r="O34920" s="14" t="str">
        <v/>
      </c>
      <c r="P34920" s="14" t="str">
        <f ca="1"/>
        <v>Low Cap</v>
      </c>
    </row>
    <row r="34921" spans="11:16">
      <c r="K34921" s="14" t="str">
        <v/>
      </c>
      <c r="L34921" s="14" t="str">
        <v/>
      </c>
      <c r="O34921" s="14" t="str">
        <v/>
      </c>
      <c r="P34921" s="14" t="str">
        <f ca="1"/>
        <v>Low Cap</v>
      </c>
    </row>
    <row r="34922" spans="11:16">
      <c r="K34922" s="14" t="str">
        <v/>
      </c>
      <c r="L34922" s="14" t="str">
        <v/>
      </c>
      <c r="O34922" s="14" t="str">
        <v/>
      </c>
      <c r="P34922" s="14" t="str">
        <f ca="1"/>
        <v>Low Cap</v>
      </c>
    </row>
    <row r="34923" spans="11:16">
      <c r="K34923" s="14" t="str">
        <v/>
      </c>
      <c r="L34923" s="14" t="str">
        <v/>
      </c>
      <c r="O34923" s="14" t="str">
        <v/>
      </c>
      <c r="P34923" s="14" t="str">
        <f ca="1"/>
        <v>Low Cap</v>
      </c>
    </row>
    <row r="34924" spans="11:16">
      <c r="K34924" s="14" t="str">
        <v/>
      </c>
      <c r="L34924" s="14" t="str">
        <v/>
      </c>
      <c r="O34924" s="14" t="str">
        <v/>
      </c>
      <c r="P34924" s="14" t="str">
        <f ca="1"/>
        <v>Low Cap</v>
      </c>
    </row>
    <row r="34925" spans="11:16">
      <c r="K34925" s="14" t="str">
        <v/>
      </c>
      <c r="L34925" s="14" t="str">
        <v/>
      </c>
      <c r="O34925" s="14" t="str">
        <v/>
      </c>
      <c r="P34925" s="14" t="str">
        <f ca="1"/>
        <v>Low Cap</v>
      </c>
    </row>
    <row r="34926" spans="11:16">
      <c r="K34926" s="14" t="str">
        <v/>
      </c>
      <c r="L34926" s="14" t="str">
        <v/>
      </c>
      <c r="O34926" s="14" t="str">
        <v/>
      </c>
      <c r="P34926" s="14" t="str">
        <f ca="1"/>
        <v>Low Cap</v>
      </c>
    </row>
    <row r="34927" spans="11:16">
      <c r="K34927" s="14" t="str">
        <v/>
      </c>
      <c r="L34927" s="14" t="str">
        <v/>
      </c>
      <c r="O34927" s="14" t="str">
        <v/>
      </c>
      <c r="P34927" s="14" t="str">
        <f ca="1"/>
        <v>Low Cap</v>
      </c>
    </row>
    <row r="34928" spans="11:16">
      <c r="K34928" s="14" t="str">
        <v/>
      </c>
      <c r="L34928" s="14" t="str">
        <v/>
      </c>
      <c r="O34928" s="14" t="str">
        <v/>
      </c>
      <c r="P34928" s="14" t="str">
        <f ca="1"/>
        <v>Low Cap</v>
      </c>
    </row>
    <row r="34929" spans="11:16">
      <c r="K34929" s="14" t="str">
        <v/>
      </c>
      <c r="L34929" s="14" t="str">
        <v/>
      </c>
      <c r="O34929" s="14" t="str">
        <v/>
      </c>
      <c r="P34929" s="14" t="str">
        <f ca="1"/>
        <v>Low Cap</v>
      </c>
    </row>
    <row r="34930" spans="11:16">
      <c r="K34930" s="14" t="str">
        <v/>
      </c>
      <c r="L34930" s="14" t="str">
        <v/>
      </c>
      <c r="O34930" s="14" t="str">
        <v/>
      </c>
      <c r="P34930" s="14" t="str">
        <f ca="1"/>
        <v>Low Cap</v>
      </c>
    </row>
    <row r="34931" spans="11:16">
      <c r="K34931" s="14" t="str">
        <v/>
      </c>
      <c r="L34931" s="14" t="str">
        <v/>
      </c>
      <c r="O34931" s="14" t="str">
        <v/>
      </c>
      <c r="P34931" s="14" t="str">
        <f ca="1"/>
        <v>Low Cap</v>
      </c>
    </row>
    <row r="34932" spans="11:16">
      <c r="K34932" s="14" t="str">
        <v/>
      </c>
      <c r="L34932" s="14" t="str">
        <v/>
      </c>
      <c r="O34932" s="14" t="str">
        <v/>
      </c>
      <c r="P34932" s="14" t="str">
        <f ca="1"/>
        <v>Low Cap</v>
      </c>
    </row>
    <row r="34933" spans="11:16">
      <c r="K34933" s="14" t="str">
        <v/>
      </c>
      <c r="L34933" s="14" t="str">
        <v/>
      </c>
      <c r="O34933" s="14" t="str">
        <v/>
      </c>
      <c r="P34933" s="14" t="str">
        <f ca="1"/>
        <v>Low Cap</v>
      </c>
    </row>
    <row r="34934" spans="11:16">
      <c r="K34934" s="14" t="str">
        <v/>
      </c>
      <c r="L34934" s="14" t="str">
        <v/>
      </c>
      <c r="O34934" s="14" t="str">
        <v/>
      </c>
      <c r="P34934" s="14" t="str">
        <f ca="1"/>
        <v>Low Cap</v>
      </c>
    </row>
    <row r="34935" spans="11:16">
      <c r="K34935" s="14" t="str">
        <v/>
      </c>
      <c r="L34935" s="14" t="str">
        <v/>
      </c>
      <c r="O34935" s="14" t="str">
        <v/>
      </c>
      <c r="P34935" s="14" t="str">
        <f ca="1"/>
        <v>Low Cap</v>
      </c>
    </row>
    <row r="34936" spans="11:16">
      <c r="K34936" s="14" t="str">
        <v/>
      </c>
      <c r="L34936" s="14" t="str">
        <v/>
      </c>
      <c r="O34936" s="14" t="str">
        <v/>
      </c>
      <c r="P34936" s="14" t="str">
        <f ca="1"/>
        <v>Low Cap</v>
      </c>
    </row>
    <row r="34937" spans="11:16">
      <c r="K34937" s="14" t="str">
        <v/>
      </c>
      <c r="L34937" s="14" t="str">
        <v/>
      </c>
      <c r="O34937" s="14" t="str">
        <v/>
      </c>
      <c r="P34937" s="14" t="str">
        <f ca="1"/>
        <v>Low Cap</v>
      </c>
    </row>
    <row r="34938" spans="11:16">
      <c r="K34938" s="14" t="str">
        <v/>
      </c>
      <c r="L34938" s="14" t="str">
        <v/>
      </c>
      <c r="O34938" s="14" t="str">
        <v/>
      </c>
      <c r="P34938" s="14" t="str">
        <f ca="1"/>
        <v>Low Cap</v>
      </c>
    </row>
    <row r="34939" spans="11:16">
      <c r="K34939" s="14" t="str">
        <v/>
      </c>
      <c r="L34939" s="14" t="str">
        <v/>
      </c>
      <c r="O34939" s="14" t="str">
        <v/>
      </c>
      <c r="P34939" s="14" t="str">
        <f ca="1"/>
        <v>Low Cap</v>
      </c>
    </row>
    <row r="34940" spans="11:16">
      <c r="K34940" s="14" t="str">
        <v/>
      </c>
      <c r="L34940" s="14" t="str">
        <v/>
      </c>
      <c r="O34940" s="14" t="str">
        <v/>
      </c>
      <c r="P34940" s="14" t="str">
        <f ca="1"/>
        <v>Low Cap</v>
      </c>
    </row>
    <row r="34941" spans="11:16">
      <c r="K34941" s="14" t="str">
        <v/>
      </c>
      <c r="L34941" s="14" t="str">
        <v/>
      </c>
      <c r="O34941" s="14" t="str">
        <v/>
      </c>
      <c r="P34941" s="14" t="str">
        <f ca="1"/>
        <v>Low Cap</v>
      </c>
    </row>
    <row r="34942" spans="11:16">
      <c r="K34942" s="14" t="str">
        <v/>
      </c>
      <c r="L34942" s="14" t="str">
        <v/>
      </c>
      <c r="O34942" s="14" t="str">
        <v/>
      </c>
      <c r="P34942" s="14" t="str">
        <f ca="1"/>
        <v>Low Cap</v>
      </c>
    </row>
    <row r="34943" spans="11:16">
      <c r="K34943" s="14" t="str">
        <v/>
      </c>
      <c r="L34943" s="14" t="str">
        <v/>
      </c>
      <c r="O34943" s="14" t="str">
        <v/>
      </c>
      <c r="P34943" s="14" t="str">
        <f ca="1"/>
        <v>Low Cap</v>
      </c>
    </row>
    <row r="34944" spans="11:16">
      <c r="K34944" s="14" t="str">
        <v/>
      </c>
      <c r="L34944" s="14" t="str">
        <v/>
      </c>
      <c r="O34944" s="14" t="str">
        <v/>
      </c>
      <c r="P34944" s="14" t="str">
        <f ca="1"/>
        <v>Low Cap</v>
      </c>
    </row>
    <row r="34945" spans="11:16">
      <c r="K34945" s="14" t="str">
        <v/>
      </c>
      <c r="L34945" s="14" t="str">
        <v/>
      </c>
      <c r="O34945" s="14" t="str">
        <v/>
      </c>
      <c r="P34945" s="14" t="str">
        <f ca="1"/>
        <v>Low Cap</v>
      </c>
    </row>
    <row r="34946" spans="11:16">
      <c r="K34946" s="14" t="str">
        <v/>
      </c>
      <c r="L34946" s="14" t="str">
        <v/>
      </c>
      <c r="O34946" s="14" t="str">
        <v/>
      </c>
      <c r="P34946" s="14" t="str">
        <f ca="1"/>
        <v>Low Cap</v>
      </c>
    </row>
    <row r="34947" spans="11:16">
      <c r="K34947" s="14" t="str">
        <v/>
      </c>
      <c r="L34947" s="14" t="str">
        <v/>
      </c>
      <c r="O34947" s="14" t="str">
        <v/>
      </c>
      <c r="P34947" s="14" t="str">
        <f ca="1"/>
        <v>Low Cap</v>
      </c>
    </row>
    <row r="34948" spans="11:16">
      <c r="K34948" s="14" t="str">
        <v/>
      </c>
      <c r="L34948" s="14" t="str">
        <v/>
      </c>
      <c r="O34948" s="14" t="str">
        <v/>
      </c>
      <c r="P34948" s="14" t="str">
        <f ca="1"/>
        <v>Low Cap</v>
      </c>
    </row>
    <row r="34949" spans="11:16">
      <c r="K34949" s="14" t="str">
        <v/>
      </c>
      <c r="L34949" s="14" t="str">
        <v/>
      </c>
      <c r="O34949" s="14" t="str">
        <v/>
      </c>
      <c r="P34949" s="14" t="str">
        <f ca="1"/>
        <v>Low Cap</v>
      </c>
    </row>
    <row r="34950" spans="11:16">
      <c r="K34950" s="14" t="str">
        <v/>
      </c>
      <c r="L34950" s="14" t="str">
        <v/>
      </c>
      <c r="O34950" s="14" t="str">
        <v/>
      </c>
      <c r="P34950" s="14" t="str">
        <f ca="1"/>
        <v>Low Cap</v>
      </c>
    </row>
    <row r="34951" spans="11:16">
      <c r="K34951" s="14" t="str">
        <v/>
      </c>
      <c r="L34951" s="14" t="str">
        <v/>
      </c>
      <c r="O34951" s="14" t="str">
        <v/>
      </c>
      <c r="P34951" s="14" t="str">
        <f ca="1"/>
        <v>Low Cap</v>
      </c>
    </row>
    <row r="34952" spans="11:16">
      <c r="K34952" s="14" t="str">
        <v/>
      </c>
      <c r="L34952" s="14" t="str">
        <v/>
      </c>
      <c r="O34952" s="14" t="str">
        <v/>
      </c>
      <c r="P34952" s="14" t="str">
        <f ca="1"/>
        <v>Low Cap</v>
      </c>
    </row>
    <row r="34953" spans="11:16">
      <c r="K34953" s="14" t="str">
        <v/>
      </c>
      <c r="L34953" s="14" t="str">
        <v/>
      </c>
      <c r="O34953" s="14" t="str">
        <v/>
      </c>
      <c r="P34953" s="14" t="str">
        <f ca="1"/>
        <v>Low Cap</v>
      </c>
    </row>
    <row r="34954" spans="11:16">
      <c r="K34954" s="14" t="str">
        <v/>
      </c>
      <c r="L34954" s="14" t="str">
        <v/>
      </c>
      <c r="O34954" s="14" t="str">
        <v/>
      </c>
      <c r="P34954" s="14" t="str">
        <f ca="1"/>
        <v>Low Cap</v>
      </c>
    </row>
    <row r="34955" spans="11:16">
      <c r="K34955" s="14" t="str">
        <v/>
      </c>
      <c r="L34955" s="14" t="str">
        <v/>
      </c>
      <c r="O34955" s="14" t="str">
        <v/>
      </c>
      <c r="P34955" s="14" t="str">
        <f ca="1"/>
        <v>Low Cap</v>
      </c>
    </row>
    <row r="34956" spans="11:16">
      <c r="K34956" s="14" t="str">
        <v/>
      </c>
      <c r="L34956" s="14" t="str">
        <v/>
      </c>
      <c r="O34956" s="14" t="str">
        <v/>
      </c>
      <c r="P34956" s="14" t="str">
        <f ca="1"/>
        <v>Low Cap</v>
      </c>
    </row>
    <row r="34957" spans="11:16">
      <c r="K34957" s="14" t="str">
        <v/>
      </c>
      <c r="L34957" s="14" t="str">
        <v/>
      </c>
      <c r="O34957" s="14" t="str">
        <v/>
      </c>
      <c r="P34957" s="14" t="str">
        <f ca="1"/>
        <v>Low Cap</v>
      </c>
    </row>
    <row r="34958" spans="11:16">
      <c r="K34958" s="14" t="str">
        <v/>
      </c>
      <c r="L34958" s="14" t="str">
        <v/>
      </c>
      <c r="O34958" s="14" t="str">
        <v/>
      </c>
      <c r="P34958" s="14" t="str">
        <f ca="1"/>
        <v>Low Cap</v>
      </c>
    </row>
    <row r="34959" spans="11:16">
      <c r="K34959" s="14" t="str">
        <v/>
      </c>
      <c r="L34959" s="14" t="str">
        <v/>
      </c>
      <c r="O34959" s="14" t="str">
        <v/>
      </c>
      <c r="P34959" s="14" t="str">
        <f ca="1"/>
        <v>Low Cap</v>
      </c>
    </row>
    <row r="34960" spans="11:16">
      <c r="K34960" s="14" t="str">
        <v/>
      </c>
      <c r="L34960" s="14" t="str">
        <v/>
      </c>
      <c r="O34960" s="14" t="str">
        <v/>
      </c>
      <c r="P34960" s="14" t="str">
        <f ca="1"/>
        <v>Low Cap</v>
      </c>
    </row>
    <row r="34961" spans="11:16">
      <c r="K34961" s="14" t="str">
        <v/>
      </c>
      <c r="L34961" s="14" t="str">
        <v/>
      </c>
      <c r="O34961" s="14" t="str">
        <v/>
      </c>
      <c r="P34961" s="14" t="str">
        <f ca="1"/>
        <v>Low Cap</v>
      </c>
    </row>
    <row r="34962" spans="11:16">
      <c r="K34962" s="14" t="str">
        <v/>
      </c>
      <c r="L34962" s="14" t="str">
        <v/>
      </c>
      <c r="O34962" s="14" t="str">
        <v/>
      </c>
      <c r="P34962" s="14" t="str">
        <f ca="1"/>
        <v>Low Cap</v>
      </c>
    </row>
    <row r="34963" spans="11:16">
      <c r="K34963" s="14" t="str">
        <v/>
      </c>
      <c r="L34963" s="14" t="str">
        <v/>
      </c>
      <c r="O34963" s="14" t="str">
        <v/>
      </c>
      <c r="P34963" s="14" t="str">
        <f ca="1"/>
        <v>Low Cap</v>
      </c>
    </row>
    <row r="34964" spans="11:16">
      <c r="K34964" s="14" t="str">
        <v/>
      </c>
      <c r="L34964" s="14" t="str">
        <v/>
      </c>
      <c r="O34964" s="14" t="str">
        <v/>
      </c>
      <c r="P34964" s="14" t="str">
        <f ca="1"/>
        <v>Low Cap</v>
      </c>
    </row>
    <row r="34965" spans="11:16">
      <c r="K34965" s="14" t="str">
        <v/>
      </c>
      <c r="L34965" s="14" t="str">
        <v/>
      </c>
      <c r="O34965" s="14" t="str">
        <v/>
      </c>
      <c r="P34965" s="14" t="str">
        <f ca="1"/>
        <v>Low Cap</v>
      </c>
    </row>
    <row r="34966" spans="11:16">
      <c r="K34966" s="14" t="str">
        <v/>
      </c>
      <c r="L34966" s="14" t="str">
        <v/>
      </c>
      <c r="O34966" s="14" t="str">
        <v/>
      </c>
      <c r="P34966" s="14" t="str">
        <f ca="1"/>
        <v>Low Cap</v>
      </c>
    </row>
    <row r="34967" spans="11:16">
      <c r="K34967" s="14" t="str">
        <v/>
      </c>
      <c r="L34967" s="14" t="str">
        <v/>
      </c>
      <c r="O34967" s="14" t="str">
        <v/>
      </c>
      <c r="P34967" s="14" t="str">
        <f ca="1"/>
        <v>Low Cap</v>
      </c>
    </row>
    <row r="34968" spans="11:16">
      <c r="K34968" s="14" t="str">
        <v/>
      </c>
      <c r="L34968" s="14" t="str">
        <v/>
      </c>
      <c r="O34968" s="14" t="str">
        <v/>
      </c>
      <c r="P34968" s="14" t="str">
        <f ca="1"/>
        <v>Low Cap</v>
      </c>
    </row>
    <row r="34969" spans="11:16">
      <c r="K34969" s="14" t="str">
        <v/>
      </c>
      <c r="L34969" s="14" t="str">
        <v/>
      </c>
      <c r="O34969" s="14" t="str">
        <v/>
      </c>
      <c r="P34969" s="14" t="str">
        <f ca="1"/>
        <v>Low Cap</v>
      </c>
    </row>
    <row r="34970" spans="11:16">
      <c r="K34970" s="14" t="str">
        <v/>
      </c>
      <c r="L34970" s="14" t="str">
        <v/>
      </c>
      <c r="O34970" s="14" t="str">
        <v/>
      </c>
      <c r="P34970" s="14" t="str">
        <f ca="1"/>
        <v>Low Cap</v>
      </c>
    </row>
    <row r="34971" spans="11:16">
      <c r="K34971" s="14" t="str">
        <v/>
      </c>
      <c r="L34971" s="14" t="str">
        <v/>
      </c>
      <c r="O34971" s="14" t="str">
        <v/>
      </c>
      <c r="P34971" s="14" t="str">
        <f ca="1"/>
        <v>Low Cap</v>
      </c>
    </row>
    <row r="34972" spans="11:16">
      <c r="K34972" s="14" t="str">
        <v/>
      </c>
      <c r="L34972" s="14" t="str">
        <v/>
      </c>
      <c r="O34972" s="14" t="str">
        <v/>
      </c>
      <c r="P34972" s="14" t="str">
        <f ca="1"/>
        <v>Low Cap</v>
      </c>
    </row>
    <row r="34973" spans="11:16">
      <c r="K34973" s="14" t="str">
        <v/>
      </c>
      <c r="L34973" s="14" t="str">
        <v/>
      </c>
      <c r="O34973" s="14" t="str">
        <v/>
      </c>
      <c r="P34973" s="14" t="str">
        <f ca="1"/>
        <v>Low Cap</v>
      </c>
    </row>
    <row r="34974" spans="11:16">
      <c r="K34974" s="14" t="str">
        <v/>
      </c>
      <c r="L34974" s="14" t="str">
        <v/>
      </c>
      <c r="O34974" s="14" t="str">
        <v/>
      </c>
      <c r="P34974" s="14" t="str">
        <f ca="1"/>
        <v>Low Cap</v>
      </c>
    </row>
    <row r="34975" spans="11:16">
      <c r="K34975" s="14" t="str">
        <v/>
      </c>
      <c r="L34975" s="14" t="str">
        <v/>
      </c>
      <c r="O34975" s="14" t="str">
        <v/>
      </c>
      <c r="P34975" s="14" t="str">
        <f ca="1"/>
        <v>Low Cap</v>
      </c>
    </row>
    <row r="34976" spans="11:16">
      <c r="K34976" s="14" t="str">
        <v/>
      </c>
      <c r="L34976" s="14" t="str">
        <v/>
      </c>
      <c r="O34976" s="14" t="str">
        <v/>
      </c>
      <c r="P34976" s="14" t="str">
        <f ca="1"/>
        <v>Low Cap</v>
      </c>
    </row>
    <row r="34977" spans="11:16">
      <c r="K34977" s="14" t="str">
        <v/>
      </c>
      <c r="L34977" s="14" t="str">
        <v/>
      </c>
      <c r="O34977" s="14" t="str">
        <v/>
      </c>
      <c r="P34977" s="14" t="str">
        <f ca="1"/>
        <v>Low Cap</v>
      </c>
    </row>
    <row r="34978" spans="11:16">
      <c r="K34978" s="14" t="str">
        <v/>
      </c>
      <c r="L34978" s="14" t="str">
        <v/>
      </c>
      <c r="O34978" s="14" t="str">
        <v/>
      </c>
      <c r="P34978" s="14" t="str">
        <f ca="1"/>
        <v>Low Cap</v>
      </c>
    </row>
    <row r="34979" spans="11:16">
      <c r="K34979" s="14" t="str">
        <v/>
      </c>
      <c r="L34979" s="14" t="str">
        <v/>
      </c>
      <c r="O34979" s="14" t="str">
        <v/>
      </c>
      <c r="P34979" s="14" t="str">
        <f ca="1"/>
        <v>Low Cap</v>
      </c>
    </row>
    <row r="34980" spans="11:16">
      <c r="K34980" s="14" t="str">
        <v/>
      </c>
      <c r="L34980" s="14" t="str">
        <v/>
      </c>
      <c r="O34980" s="14" t="str">
        <v/>
      </c>
      <c r="P34980" s="14" t="str">
        <f ca="1"/>
        <v>Low Cap</v>
      </c>
    </row>
    <row r="34981" spans="11:16">
      <c r="K34981" s="14" t="str">
        <v/>
      </c>
      <c r="L34981" s="14" t="str">
        <v/>
      </c>
      <c r="O34981" s="14" t="str">
        <v/>
      </c>
      <c r="P34981" s="14" t="str">
        <f ca="1"/>
        <v>Low Cap</v>
      </c>
    </row>
    <row r="34982" spans="11:16">
      <c r="K34982" s="14" t="str">
        <v/>
      </c>
      <c r="L34982" s="14" t="str">
        <v/>
      </c>
      <c r="O34982" s="14" t="str">
        <v/>
      </c>
      <c r="P34982" s="14" t="str">
        <f ca="1"/>
        <v>Low Cap</v>
      </c>
    </row>
    <row r="34983" spans="11:16">
      <c r="K34983" s="14" t="str">
        <v/>
      </c>
      <c r="L34983" s="14" t="str">
        <v/>
      </c>
      <c r="O34983" s="14" t="str">
        <v/>
      </c>
      <c r="P34983" s="14" t="str">
        <f ca="1"/>
        <v>Low Cap</v>
      </c>
    </row>
    <row r="34984" spans="11:16">
      <c r="K34984" s="14" t="str">
        <v/>
      </c>
      <c r="L34984" s="14" t="str">
        <v/>
      </c>
      <c r="O34984" s="14" t="str">
        <v/>
      </c>
      <c r="P34984" s="14" t="str">
        <f ca="1"/>
        <v>Low Cap</v>
      </c>
    </row>
    <row r="34985" spans="11:16">
      <c r="K34985" s="14" t="str">
        <v/>
      </c>
      <c r="L34985" s="14" t="str">
        <v/>
      </c>
      <c r="O34985" s="14" t="str">
        <v/>
      </c>
      <c r="P34985" s="14" t="str">
        <f ca="1"/>
        <v>Low Cap</v>
      </c>
    </row>
    <row r="34986" spans="11:16">
      <c r="K34986" s="14" t="str">
        <v/>
      </c>
      <c r="L34986" s="14" t="str">
        <v/>
      </c>
      <c r="O34986" s="14" t="str">
        <v/>
      </c>
      <c r="P34986" s="14" t="str">
        <f ca="1"/>
        <v>Low Cap</v>
      </c>
    </row>
    <row r="34987" spans="11:16">
      <c r="K34987" s="14" t="str">
        <v/>
      </c>
      <c r="L34987" s="14" t="str">
        <v/>
      </c>
      <c r="O34987" s="14" t="str">
        <v/>
      </c>
      <c r="P34987" s="14" t="str">
        <f ca="1"/>
        <v>Low Cap</v>
      </c>
    </row>
    <row r="34988" spans="11:16">
      <c r="K34988" s="14" t="str">
        <v/>
      </c>
      <c r="L34988" s="14" t="str">
        <v/>
      </c>
      <c r="O34988" s="14" t="str">
        <v/>
      </c>
      <c r="P34988" s="14" t="str">
        <f ca="1"/>
        <v>Low Cap</v>
      </c>
    </row>
    <row r="34989" spans="11:16">
      <c r="K34989" s="14" t="str">
        <v/>
      </c>
      <c r="L34989" s="14" t="str">
        <v/>
      </c>
      <c r="O34989" s="14" t="str">
        <v/>
      </c>
      <c r="P34989" s="14" t="str">
        <f ca="1"/>
        <v>Low Cap</v>
      </c>
    </row>
    <row r="34990" spans="11:16">
      <c r="K34990" s="14" t="str">
        <v/>
      </c>
      <c r="L34990" s="14" t="str">
        <v/>
      </c>
      <c r="O34990" s="14" t="str">
        <v/>
      </c>
      <c r="P34990" s="14" t="str">
        <f ca="1"/>
        <v>Low Cap</v>
      </c>
    </row>
    <row r="34991" spans="11:16">
      <c r="K34991" s="14" t="str">
        <v/>
      </c>
      <c r="L34991" s="14" t="str">
        <v/>
      </c>
      <c r="O34991" s="14" t="str">
        <v/>
      </c>
      <c r="P34991" s="14" t="str">
        <f ca="1"/>
        <v>Low Cap</v>
      </c>
    </row>
    <row r="34992" spans="11:16">
      <c r="K34992" s="14" t="str">
        <v/>
      </c>
      <c r="L34992" s="14" t="str">
        <v/>
      </c>
      <c r="O34992" s="14" t="str">
        <v/>
      </c>
      <c r="P34992" s="14" t="str">
        <f ca="1"/>
        <v>Low Cap</v>
      </c>
    </row>
    <row r="34993" spans="11:16">
      <c r="K34993" s="14" t="str">
        <v/>
      </c>
      <c r="L34993" s="14" t="str">
        <v/>
      </c>
      <c r="O34993" s="14" t="str">
        <v/>
      </c>
      <c r="P34993" s="14" t="str">
        <f ca="1"/>
        <v>Low Cap</v>
      </c>
    </row>
    <row r="34994" spans="11:16">
      <c r="K34994" s="14" t="str">
        <v/>
      </c>
      <c r="L34994" s="14" t="str">
        <v/>
      </c>
      <c r="O34994" s="14" t="str">
        <v/>
      </c>
      <c r="P34994" s="14" t="str">
        <f ca="1"/>
        <v>Low Cap</v>
      </c>
    </row>
    <row r="34995" spans="11:16">
      <c r="K34995" s="14" t="str">
        <v/>
      </c>
      <c r="L34995" s="14" t="str">
        <v/>
      </c>
      <c r="O34995" s="14" t="str">
        <v/>
      </c>
      <c r="P34995" s="14" t="str">
        <f ca="1"/>
        <v>Low Cap</v>
      </c>
    </row>
    <row r="34996" spans="11:16">
      <c r="K34996" s="14" t="str">
        <v/>
      </c>
      <c r="L34996" s="14" t="str">
        <v/>
      </c>
      <c r="O34996" s="14" t="str">
        <v/>
      </c>
      <c r="P34996" s="14" t="str">
        <f ca="1"/>
        <v>Low Cap</v>
      </c>
    </row>
    <row r="34997" spans="11:16">
      <c r="K34997" s="14" t="str">
        <v/>
      </c>
      <c r="L34997" s="14" t="str">
        <v/>
      </c>
      <c r="O34997" s="14" t="str">
        <v/>
      </c>
      <c r="P34997" s="14" t="str">
        <f ca="1"/>
        <v>Low Cap</v>
      </c>
    </row>
    <row r="34998" spans="11:16">
      <c r="K34998" s="14" t="str">
        <v/>
      </c>
      <c r="L34998" s="14" t="str">
        <v/>
      </c>
      <c r="O34998" s="14" t="str">
        <v/>
      </c>
      <c r="P34998" s="14" t="str">
        <f ca="1"/>
        <v>Low Cap</v>
      </c>
    </row>
    <row r="34999" spans="11:16">
      <c r="K34999" s="14" t="str">
        <v/>
      </c>
      <c r="L34999" s="14" t="str">
        <v/>
      </c>
      <c r="O34999" s="14" t="str">
        <v/>
      </c>
      <c r="P34999" s="14" t="str">
        <f ca="1"/>
        <v>Low Cap</v>
      </c>
    </row>
    <row r="35000" spans="11:16">
      <c r="K35000" s="14" t="str">
        <v/>
      </c>
      <c r="L35000" s="14" t="str">
        <v/>
      </c>
      <c r="O35000" s="14" t="str">
        <v/>
      </c>
      <c r="P35000" s="14" t="str">
        <f ca="1"/>
        <v>Low Cap</v>
      </c>
    </row>
    <row r="35001" spans="11:16">
      <c r="K35001" s="14" t="str">
        <v/>
      </c>
      <c r="L35001" s="14" t="str">
        <v/>
      </c>
      <c r="O35001" s="14" t="str">
        <v/>
      </c>
      <c r="P35001" s="14" t="str">
        <f ca="1"/>
        <v>Low Cap</v>
      </c>
    </row>
    <row r="35002" spans="11:16">
      <c r="K35002" s="14" t="str">
        <v/>
      </c>
      <c r="L35002" s="14" t="str">
        <v/>
      </c>
      <c r="O35002" s="14" t="str">
        <v/>
      </c>
      <c r="P35002" s="14" t="str">
        <f ca="1"/>
        <v>Low Cap</v>
      </c>
    </row>
    <row r="35003" spans="11:16">
      <c r="K35003" s="14" t="str">
        <v/>
      </c>
      <c r="L35003" s="14" t="str">
        <v/>
      </c>
      <c r="O35003" s="14" t="str">
        <v/>
      </c>
      <c r="P35003" s="14" t="str">
        <f ca="1"/>
        <v>Low Cap</v>
      </c>
    </row>
    <row r="35004" spans="11:16">
      <c r="K35004" s="14" t="str">
        <v/>
      </c>
      <c r="L35004" s="14" t="str">
        <v/>
      </c>
      <c r="O35004" s="14" t="str">
        <v/>
      </c>
      <c r="P35004" s="14" t="str">
        <f ca="1"/>
        <v>Low Cap</v>
      </c>
    </row>
    <row r="35005" spans="11:16">
      <c r="K35005" s="14" t="str">
        <v/>
      </c>
      <c r="L35005" s="14" t="str">
        <v/>
      </c>
      <c r="O35005" s="14" t="str">
        <v/>
      </c>
      <c r="P35005" s="14" t="str">
        <f ca="1"/>
        <v>Low Cap</v>
      </c>
    </row>
    <row r="35006" spans="11:16">
      <c r="K35006" s="14" t="str">
        <v/>
      </c>
      <c r="L35006" s="14" t="str">
        <v/>
      </c>
      <c r="O35006" s="14" t="str">
        <v/>
      </c>
      <c r="P35006" s="14" t="str">
        <f ca="1"/>
        <v>Low Cap</v>
      </c>
    </row>
    <row r="35007" spans="11:16">
      <c r="K35007" s="14" t="str">
        <v/>
      </c>
      <c r="L35007" s="14" t="str">
        <v/>
      </c>
      <c r="O35007" s="14" t="str">
        <v/>
      </c>
      <c r="P35007" s="14" t="str">
        <f ca="1"/>
        <v>Low Cap</v>
      </c>
    </row>
    <row r="35008" spans="11:16">
      <c r="K35008" s="14" t="str">
        <v/>
      </c>
      <c r="L35008" s="14" t="str">
        <v/>
      </c>
      <c r="O35008" s="14" t="str">
        <v/>
      </c>
      <c r="P35008" s="14" t="str">
        <f ca="1"/>
        <v>Low Cap</v>
      </c>
    </row>
    <row r="35009" spans="11:16">
      <c r="K35009" s="14" t="str">
        <v/>
      </c>
      <c r="L35009" s="14" t="str">
        <v/>
      </c>
      <c r="O35009" s="14" t="str">
        <v/>
      </c>
      <c r="P35009" s="14" t="str">
        <f ca="1"/>
        <v>Low Cap</v>
      </c>
    </row>
    <row r="35010" spans="11:16">
      <c r="K35010" s="14" t="str">
        <v/>
      </c>
      <c r="L35010" s="14" t="str">
        <v/>
      </c>
      <c r="O35010" s="14" t="str">
        <v/>
      </c>
      <c r="P35010" s="14" t="str">
        <f ca="1"/>
        <v>Low Cap</v>
      </c>
    </row>
    <row r="35011" spans="11:16">
      <c r="K35011" s="14" t="str">
        <v/>
      </c>
      <c r="L35011" s="14" t="str">
        <v/>
      </c>
      <c r="O35011" s="14" t="str">
        <v/>
      </c>
      <c r="P35011" s="14" t="str">
        <f ca="1"/>
        <v>Low Cap</v>
      </c>
    </row>
    <row r="35012" spans="11:16">
      <c r="K35012" s="14" t="str">
        <v/>
      </c>
      <c r="L35012" s="14" t="str">
        <v/>
      </c>
      <c r="O35012" s="14" t="str">
        <v/>
      </c>
      <c r="P35012" s="14" t="str">
        <f ca="1"/>
        <v>Low Cap</v>
      </c>
    </row>
    <row r="35013" spans="11:16">
      <c r="K35013" s="14" t="str">
        <v/>
      </c>
      <c r="L35013" s="14" t="str">
        <v/>
      </c>
      <c r="O35013" s="14" t="str">
        <v/>
      </c>
      <c r="P35013" s="14" t="str">
        <f ca="1"/>
        <v>Low Cap</v>
      </c>
    </row>
    <row r="35014" spans="11:16">
      <c r="K35014" s="14" t="str">
        <v/>
      </c>
      <c r="L35014" s="14" t="str">
        <v/>
      </c>
      <c r="O35014" s="14" t="str">
        <v/>
      </c>
      <c r="P35014" s="14" t="str">
        <f ca="1"/>
        <v>Low Cap</v>
      </c>
    </row>
    <row r="35015" spans="11:16">
      <c r="K35015" s="14" t="str">
        <v/>
      </c>
      <c r="L35015" s="14" t="str">
        <v/>
      </c>
      <c r="O35015" s="14" t="str">
        <v/>
      </c>
      <c r="P35015" s="14" t="str">
        <f ca="1"/>
        <v>Low Cap</v>
      </c>
    </row>
    <row r="35016" spans="11:16">
      <c r="K35016" s="14" t="str">
        <v/>
      </c>
      <c r="L35016" s="14" t="str">
        <v/>
      </c>
      <c r="O35016" s="14" t="str">
        <v/>
      </c>
      <c r="P35016" s="14" t="str">
        <f ca="1"/>
        <v>Low Cap</v>
      </c>
    </row>
    <row r="35017" spans="11:16">
      <c r="K35017" s="14" t="str">
        <v/>
      </c>
      <c r="L35017" s="14" t="str">
        <v/>
      </c>
      <c r="O35017" s="14" t="str">
        <v/>
      </c>
      <c r="P35017" s="14" t="str">
        <f ca="1"/>
        <v>Low Cap</v>
      </c>
    </row>
    <row r="35018" spans="11:16">
      <c r="K35018" s="14" t="str">
        <v/>
      </c>
      <c r="L35018" s="14" t="str">
        <v/>
      </c>
      <c r="O35018" s="14" t="str">
        <v/>
      </c>
      <c r="P35018" s="14" t="str">
        <f ca="1"/>
        <v>Low Cap</v>
      </c>
    </row>
    <row r="35019" spans="11:16">
      <c r="K35019" s="14" t="str">
        <v/>
      </c>
      <c r="L35019" s="14" t="str">
        <v/>
      </c>
      <c r="O35019" s="14" t="str">
        <v/>
      </c>
      <c r="P35019" s="14" t="str">
        <f ca="1"/>
        <v>Low Cap</v>
      </c>
    </row>
    <row r="35020" spans="11:16">
      <c r="K35020" s="14" t="str">
        <v/>
      </c>
      <c r="L35020" s="14" t="str">
        <v/>
      </c>
      <c r="O35020" s="14" t="str">
        <v/>
      </c>
      <c r="P35020" s="14" t="str">
        <f ca="1"/>
        <v>Low Cap</v>
      </c>
    </row>
    <row r="35021" spans="11:16">
      <c r="K35021" s="14" t="str">
        <v/>
      </c>
      <c r="L35021" s="14" t="str">
        <v/>
      </c>
      <c r="O35021" s="14" t="str">
        <v/>
      </c>
      <c r="P35021" s="14" t="str">
        <f ca="1"/>
        <v>Low Cap</v>
      </c>
    </row>
    <row r="35022" spans="11:16">
      <c r="K35022" s="14" t="str">
        <v/>
      </c>
      <c r="L35022" s="14" t="str">
        <v/>
      </c>
      <c r="O35022" s="14" t="str">
        <v/>
      </c>
      <c r="P35022" s="14" t="str">
        <f ca="1"/>
        <v>Low Cap</v>
      </c>
    </row>
    <row r="35023" spans="11:16">
      <c r="K35023" s="14" t="str">
        <v/>
      </c>
      <c r="L35023" s="14" t="str">
        <v/>
      </c>
      <c r="O35023" s="14" t="str">
        <v/>
      </c>
      <c r="P35023" s="14" t="str">
        <f ca="1"/>
        <v>Low Cap</v>
      </c>
    </row>
    <row r="35024" spans="11:16">
      <c r="K35024" s="14" t="str">
        <v/>
      </c>
      <c r="L35024" s="14" t="str">
        <v/>
      </c>
      <c r="O35024" s="14" t="str">
        <v/>
      </c>
      <c r="P35024" s="14" t="str">
        <f ca="1"/>
        <v>Low Cap</v>
      </c>
    </row>
    <row r="35025" spans="11:16">
      <c r="K35025" s="14" t="str">
        <v/>
      </c>
      <c r="L35025" s="14" t="str">
        <v/>
      </c>
      <c r="O35025" s="14" t="str">
        <v/>
      </c>
      <c r="P35025" s="14" t="str">
        <f ca="1"/>
        <v>Low Cap</v>
      </c>
    </row>
    <row r="35026" spans="11:16">
      <c r="K35026" s="14" t="str">
        <v/>
      </c>
      <c r="L35026" s="14" t="str">
        <v/>
      </c>
      <c r="O35026" s="14" t="str">
        <v/>
      </c>
      <c r="P35026" s="14" t="str">
        <f ca="1"/>
        <v>Low Cap</v>
      </c>
    </row>
    <row r="35027" spans="11:16">
      <c r="K35027" s="14" t="str">
        <v/>
      </c>
      <c r="L35027" s="14" t="str">
        <v/>
      </c>
      <c r="O35027" s="14" t="str">
        <v/>
      </c>
      <c r="P35027" s="14" t="str">
        <f ca="1"/>
        <v>Low Cap</v>
      </c>
    </row>
    <row r="35028" spans="11:16">
      <c r="K35028" s="14" t="str">
        <v/>
      </c>
      <c r="L35028" s="14" t="str">
        <v/>
      </c>
      <c r="O35028" s="14" t="str">
        <v/>
      </c>
      <c r="P35028" s="14" t="str">
        <f ca="1"/>
        <v>Low Cap</v>
      </c>
    </row>
    <row r="35029" spans="11:16">
      <c r="K35029" s="14" t="str">
        <v/>
      </c>
      <c r="L35029" s="14" t="str">
        <v/>
      </c>
      <c r="O35029" s="14" t="str">
        <v/>
      </c>
      <c r="P35029" s="14" t="str">
        <f ca="1"/>
        <v>Low Cap</v>
      </c>
    </row>
    <row r="35030" spans="11:16">
      <c r="K35030" s="14" t="str">
        <v/>
      </c>
      <c r="L35030" s="14" t="str">
        <v/>
      </c>
      <c r="O35030" s="14" t="str">
        <v/>
      </c>
      <c r="P35030" s="14" t="str">
        <f ca="1"/>
        <v>Low Cap</v>
      </c>
    </row>
    <row r="35031" spans="11:16">
      <c r="K35031" s="14" t="str">
        <v/>
      </c>
      <c r="L35031" s="14" t="str">
        <v/>
      </c>
      <c r="O35031" s="14" t="str">
        <v/>
      </c>
      <c r="P35031" s="14" t="str">
        <f ca="1"/>
        <v>Low Cap</v>
      </c>
    </row>
    <row r="35032" spans="11:16">
      <c r="K35032" s="14" t="str">
        <v/>
      </c>
      <c r="L35032" s="14" t="str">
        <v/>
      </c>
      <c r="O35032" s="14" t="str">
        <v/>
      </c>
      <c r="P35032" s="14" t="str">
        <f ca="1"/>
        <v>Low Cap</v>
      </c>
    </row>
    <row r="35033" spans="11:16">
      <c r="K35033" s="14" t="str">
        <v/>
      </c>
      <c r="L35033" s="14" t="str">
        <v/>
      </c>
      <c r="O35033" s="14" t="str">
        <v/>
      </c>
      <c r="P35033" s="14" t="str">
        <f ca="1"/>
        <v>Low Cap</v>
      </c>
    </row>
    <row r="35034" spans="11:16">
      <c r="K35034" s="14" t="str">
        <v/>
      </c>
      <c r="L35034" s="14" t="str">
        <v/>
      </c>
      <c r="O35034" s="14" t="str">
        <v/>
      </c>
      <c r="P35034" s="14" t="str">
        <f ca="1"/>
        <v>Low Cap</v>
      </c>
    </row>
    <row r="35035" spans="11:16">
      <c r="K35035" s="14" t="str">
        <v/>
      </c>
      <c r="L35035" s="14" t="str">
        <v/>
      </c>
      <c r="O35035" s="14" t="str">
        <v/>
      </c>
      <c r="P35035" s="14" t="str">
        <f ca="1"/>
        <v>Low Cap</v>
      </c>
    </row>
    <row r="35036" spans="11:16">
      <c r="K35036" s="14" t="str">
        <v/>
      </c>
      <c r="L35036" s="14" t="str">
        <v/>
      </c>
      <c r="O35036" s="14" t="str">
        <v/>
      </c>
      <c r="P35036" s="14" t="str">
        <f ca="1"/>
        <v>Low Cap</v>
      </c>
    </row>
    <row r="35037" spans="11:16">
      <c r="K35037" s="14" t="str">
        <v/>
      </c>
      <c r="L35037" s="14" t="str">
        <v/>
      </c>
      <c r="O35037" s="14" t="str">
        <v/>
      </c>
      <c r="P35037" s="14" t="str">
        <f ca="1"/>
        <v>Low Cap</v>
      </c>
    </row>
    <row r="35038" spans="11:16">
      <c r="K35038" s="14" t="str">
        <v/>
      </c>
      <c r="L35038" s="14" t="str">
        <v/>
      </c>
      <c r="O35038" s="14" t="str">
        <v/>
      </c>
      <c r="P35038" s="14" t="str">
        <f ca="1"/>
        <v>Low Cap</v>
      </c>
    </row>
    <row r="35039" spans="11:16">
      <c r="K35039" s="14" t="str">
        <v/>
      </c>
      <c r="L35039" s="14" t="str">
        <v/>
      </c>
      <c r="O35039" s="14" t="str">
        <v/>
      </c>
      <c r="P35039" s="14" t="str">
        <f ca="1"/>
        <v>Low Cap</v>
      </c>
    </row>
    <row r="35040" spans="11:16">
      <c r="K35040" s="14" t="str">
        <v/>
      </c>
      <c r="L35040" s="14" t="str">
        <v/>
      </c>
      <c r="O35040" s="14" t="str">
        <v/>
      </c>
      <c r="P35040" s="14" t="str">
        <f ca="1"/>
        <v>Low Cap</v>
      </c>
    </row>
    <row r="35041" spans="11:16">
      <c r="K35041" s="14" t="str">
        <v/>
      </c>
      <c r="L35041" s="14" t="str">
        <v/>
      </c>
      <c r="O35041" s="14" t="str">
        <v/>
      </c>
      <c r="P35041" s="14" t="str">
        <f ca="1"/>
        <v>Low Cap</v>
      </c>
    </row>
    <row r="35042" spans="11:16">
      <c r="K35042" s="14" t="str">
        <v/>
      </c>
      <c r="L35042" s="14" t="str">
        <v/>
      </c>
      <c r="O35042" s="14" t="str">
        <v/>
      </c>
      <c r="P35042" s="14" t="str">
        <f ca="1"/>
        <v>Low Cap</v>
      </c>
    </row>
    <row r="35043" spans="11:16">
      <c r="K35043" s="14" t="str">
        <v/>
      </c>
      <c r="L35043" s="14" t="str">
        <v/>
      </c>
      <c r="O35043" s="14" t="str">
        <v/>
      </c>
      <c r="P35043" s="14" t="str">
        <f ca="1"/>
        <v>Low Cap</v>
      </c>
    </row>
    <row r="35044" spans="11:16">
      <c r="K35044" s="14" t="str">
        <v/>
      </c>
      <c r="L35044" s="14" t="str">
        <v/>
      </c>
      <c r="O35044" s="14" t="str">
        <v/>
      </c>
      <c r="P35044" s="14" t="str">
        <f ca="1"/>
        <v>Low Cap</v>
      </c>
    </row>
    <row r="35045" spans="11:16">
      <c r="K35045" s="14" t="str">
        <v/>
      </c>
      <c r="L35045" s="14" t="str">
        <v/>
      </c>
      <c r="O35045" s="14" t="str">
        <v/>
      </c>
      <c r="P35045" s="14" t="str">
        <f ca="1"/>
        <v>Low Cap</v>
      </c>
    </row>
    <row r="35046" spans="11:16">
      <c r="K35046" s="14" t="str">
        <v/>
      </c>
      <c r="L35046" s="14" t="str">
        <v/>
      </c>
      <c r="O35046" s="14" t="str">
        <v/>
      </c>
      <c r="P35046" s="14" t="str">
        <f ca="1"/>
        <v>Low Cap</v>
      </c>
    </row>
    <row r="35047" spans="11:16">
      <c r="K35047" s="14" t="str">
        <v/>
      </c>
      <c r="L35047" s="14" t="str">
        <v/>
      </c>
      <c r="O35047" s="14" t="str">
        <v/>
      </c>
      <c r="P35047" s="14" t="str">
        <f ca="1"/>
        <v>Low Cap</v>
      </c>
    </row>
    <row r="35048" spans="11:16">
      <c r="K35048" s="14" t="str">
        <v/>
      </c>
      <c r="L35048" s="14" t="str">
        <v/>
      </c>
      <c r="O35048" s="14" t="str">
        <v/>
      </c>
      <c r="P35048" s="14" t="str">
        <f ca="1"/>
        <v>Low Cap</v>
      </c>
    </row>
    <row r="35049" spans="11:16">
      <c r="K35049" s="14" t="str">
        <v/>
      </c>
      <c r="L35049" s="14" t="str">
        <v/>
      </c>
      <c r="O35049" s="14" t="str">
        <v/>
      </c>
      <c r="P35049" s="14" t="str">
        <f ca="1"/>
        <v>Low Cap</v>
      </c>
    </row>
    <row r="35050" spans="11:16">
      <c r="K35050" s="14" t="str">
        <v/>
      </c>
      <c r="L35050" s="14" t="str">
        <v/>
      </c>
      <c r="O35050" s="14" t="str">
        <v/>
      </c>
      <c r="P35050" s="14" t="str">
        <f ca="1"/>
        <v>Low Cap</v>
      </c>
    </row>
    <row r="35051" spans="11:16">
      <c r="K35051" s="14" t="str">
        <v/>
      </c>
      <c r="L35051" s="14" t="str">
        <v/>
      </c>
      <c r="O35051" s="14" t="str">
        <v/>
      </c>
      <c r="P35051" s="14" t="str">
        <f ca="1"/>
        <v>Low Cap</v>
      </c>
    </row>
    <row r="35052" spans="11:16">
      <c r="K35052" s="14" t="str">
        <v/>
      </c>
      <c r="L35052" s="14" t="str">
        <v/>
      </c>
      <c r="O35052" s="14" t="str">
        <v/>
      </c>
      <c r="P35052" s="14" t="str">
        <f ca="1"/>
        <v>Low Cap</v>
      </c>
    </row>
    <row r="35053" spans="11:16">
      <c r="K35053" s="14" t="str">
        <v/>
      </c>
      <c r="L35053" s="14" t="str">
        <v/>
      </c>
      <c r="O35053" s="14" t="str">
        <v/>
      </c>
      <c r="P35053" s="14" t="str">
        <f ca="1"/>
        <v>Low Cap</v>
      </c>
    </row>
    <row r="35054" spans="11:16">
      <c r="K35054" s="14" t="str">
        <v/>
      </c>
      <c r="L35054" s="14" t="str">
        <v/>
      </c>
      <c r="O35054" s="14" t="str">
        <v/>
      </c>
      <c r="P35054" s="14" t="str">
        <f ca="1"/>
        <v>Low Cap</v>
      </c>
    </row>
    <row r="35055" spans="11:16">
      <c r="K35055" s="14" t="str">
        <v/>
      </c>
      <c r="L35055" s="14" t="str">
        <v/>
      </c>
      <c r="O35055" s="14" t="str">
        <v/>
      </c>
      <c r="P35055" s="14" t="str">
        <f ca="1"/>
        <v>Low Cap</v>
      </c>
    </row>
    <row r="35056" spans="11:16">
      <c r="K35056" s="14" t="str">
        <v/>
      </c>
      <c r="L35056" s="14" t="str">
        <v/>
      </c>
      <c r="O35056" s="14" t="str">
        <v/>
      </c>
      <c r="P35056" s="14" t="str">
        <f ca="1"/>
        <v>Low Cap</v>
      </c>
    </row>
    <row r="35057" spans="11:16">
      <c r="K35057" s="14" t="str">
        <v/>
      </c>
      <c r="L35057" s="14" t="str">
        <v/>
      </c>
      <c r="O35057" s="14" t="str">
        <v/>
      </c>
      <c r="P35057" s="14" t="str">
        <f ca="1"/>
        <v>Low Cap</v>
      </c>
    </row>
    <row r="35058" spans="11:16">
      <c r="K35058" s="14" t="str">
        <v/>
      </c>
      <c r="L35058" s="14" t="str">
        <v/>
      </c>
      <c r="O35058" s="14" t="str">
        <v/>
      </c>
      <c r="P35058" s="14" t="str">
        <f ca="1"/>
        <v>Low Cap</v>
      </c>
    </row>
    <row r="35059" spans="11:16">
      <c r="K35059" s="14" t="str">
        <v/>
      </c>
      <c r="L35059" s="14" t="str">
        <v/>
      </c>
      <c r="O35059" s="14" t="str">
        <v/>
      </c>
      <c r="P35059" s="14" t="str">
        <f ca="1"/>
        <v>Low Cap</v>
      </c>
    </row>
    <row r="35060" spans="11:16">
      <c r="K35060" s="14" t="str">
        <v/>
      </c>
      <c r="L35060" s="14" t="str">
        <v/>
      </c>
      <c r="O35060" s="14" t="str">
        <v/>
      </c>
      <c r="P35060" s="14" t="str">
        <f ca="1"/>
        <v>Low Cap</v>
      </c>
    </row>
    <row r="35061" spans="11:16">
      <c r="K35061" s="14" t="str">
        <v/>
      </c>
      <c r="L35061" s="14" t="str">
        <v/>
      </c>
      <c r="O35061" s="14" t="str">
        <v/>
      </c>
      <c r="P35061" s="14" t="str">
        <f ca="1"/>
        <v>Low Cap</v>
      </c>
    </row>
    <row r="35062" spans="11:16">
      <c r="K35062" s="14" t="str">
        <v/>
      </c>
      <c r="L35062" s="14" t="str">
        <v/>
      </c>
      <c r="O35062" s="14" t="str">
        <v/>
      </c>
      <c r="P35062" s="14" t="str">
        <f ca="1"/>
        <v>Low Cap</v>
      </c>
    </row>
    <row r="35063" spans="11:16">
      <c r="K35063" s="14" t="str">
        <v/>
      </c>
      <c r="L35063" s="14" t="str">
        <v/>
      </c>
      <c r="O35063" s="14" t="str">
        <v/>
      </c>
      <c r="P35063" s="14" t="str">
        <f ca="1"/>
        <v>Low Cap</v>
      </c>
    </row>
    <row r="35064" spans="11:16">
      <c r="K35064" s="14" t="str">
        <v/>
      </c>
      <c r="L35064" s="14" t="str">
        <v/>
      </c>
      <c r="O35064" s="14" t="str">
        <v/>
      </c>
      <c r="P35064" s="14" t="str">
        <f ca="1"/>
        <v>Low Cap</v>
      </c>
    </row>
    <row r="35065" spans="11:16">
      <c r="K35065" s="14" t="str">
        <v/>
      </c>
      <c r="L35065" s="14" t="str">
        <v/>
      </c>
      <c r="O35065" s="14" t="str">
        <v/>
      </c>
      <c r="P35065" s="14" t="str">
        <f ca="1"/>
        <v>Low Cap</v>
      </c>
    </row>
    <row r="35066" spans="11:16">
      <c r="K35066" s="14" t="str">
        <v/>
      </c>
      <c r="L35066" s="14" t="str">
        <v/>
      </c>
      <c r="O35066" s="14" t="str">
        <v/>
      </c>
      <c r="P35066" s="14" t="str">
        <f ca="1"/>
        <v>Low Cap</v>
      </c>
    </row>
    <row r="35067" spans="11:16">
      <c r="K35067" s="14" t="str">
        <v/>
      </c>
      <c r="L35067" s="14" t="str">
        <v/>
      </c>
      <c r="O35067" s="14" t="str">
        <v/>
      </c>
      <c r="P35067" s="14" t="str">
        <f ca="1"/>
        <v>Low Cap</v>
      </c>
    </row>
    <row r="35068" spans="11:16">
      <c r="K35068" s="14" t="str">
        <v/>
      </c>
      <c r="L35068" s="14" t="str">
        <v/>
      </c>
      <c r="O35068" s="14" t="str">
        <v/>
      </c>
      <c r="P35068" s="14" t="str">
        <f ca="1"/>
        <v>Low Cap</v>
      </c>
    </row>
    <row r="35069" spans="11:16">
      <c r="K35069" s="14" t="str">
        <v/>
      </c>
      <c r="L35069" s="14" t="str">
        <v/>
      </c>
      <c r="O35069" s="14" t="str">
        <v/>
      </c>
      <c r="P35069" s="14" t="str">
        <f ca="1"/>
        <v>Low Cap</v>
      </c>
    </row>
    <row r="35070" spans="11:16">
      <c r="K35070" s="14" t="str">
        <v/>
      </c>
      <c r="L35070" s="14" t="str">
        <v/>
      </c>
      <c r="O35070" s="14" t="str">
        <v/>
      </c>
      <c r="P35070" s="14" t="str">
        <f ca="1"/>
        <v>Low Cap</v>
      </c>
    </row>
    <row r="35071" spans="11:16">
      <c r="K35071" s="14" t="str">
        <v/>
      </c>
      <c r="L35071" s="14" t="str">
        <v/>
      </c>
      <c r="O35071" s="14" t="str">
        <v/>
      </c>
      <c r="P35071" s="14" t="str">
        <f ca="1"/>
        <v>Low Cap</v>
      </c>
    </row>
    <row r="35072" spans="11:16">
      <c r="K35072" s="14" t="str">
        <v/>
      </c>
      <c r="L35072" s="14" t="str">
        <v/>
      </c>
      <c r="O35072" s="14" t="str">
        <v/>
      </c>
      <c r="P35072" s="14" t="str">
        <f ca="1"/>
        <v>Low Cap</v>
      </c>
    </row>
    <row r="35073" spans="11:16">
      <c r="K35073" s="14" t="str">
        <v/>
      </c>
      <c r="L35073" s="14" t="str">
        <v/>
      </c>
      <c r="O35073" s="14" t="str">
        <v/>
      </c>
      <c r="P35073" s="14" t="str">
        <f ca="1"/>
        <v>Low Cap</v>
      </c>
    </row>
    <row r="35074" spans="11:16">
      <c r="K35074" s="14" t="str">
        <v/>
      </c>
      <c r="L35074" s="14" t="str">
        <v/>
      </c>
      <c r="O35074" s="14" t="str">
        <v/>
      </c>
      <c r="P35074" s="14" t="str">
        <f ca="1"/>
        <v>Low Cap</v>
      </c>
    </row>
    <row r="35075" spans="11:16">
      <c r="K35075" s="14" t="str">
        <v/>
      </c>
      <c r="L35075" s="14" t="str">
        <v/>
      </c>
      <c r="O35075" s="14" t="str">
        <v/>
      </c>
      <c r="P35075" s="14" t="str">
        <f ca="1"/>
        <v>Low Cap</v>
      </c>
    </row>
    <row r="35076" spans="11:16">
      <c r="K35076" s="14" t="str">
        <v/>
      </c>
      <c r="L35076" s="14" t="str">
        <v/>
      </c>
      <c r="O35076" s="14" t="str">
        <v/>
      </c>
      <c r="P35076" s="14" t="str">
        <f ca="1"/>
        <v>Low Cap</v>
      </c>
    </row>
    <row r="35077" spans="11:16">
      <c r="K35077" s="14" t="str">
        <v/>
      </c>
      <c r="L35077" s="14" t="str">
        <v/>
      </c>
      <c r="O35077" s="14" t="str">
        <v/>
      </c>
      <c r="P35077" s="14" t="str">
        <f ca="1"/>
        <v>Low Cap</v>
      </c>
    </row>
    <row r="35078" spans="11:16">
      <c r="K35078" s="14" t="str">
        <v/>
      </c>
      <c r="L35078" s="14" t="str">
        <v/>
      </c>
      <c r="O35078" s="14" t="str">
        <v/>
      </c>
      <c r="P35078" s="14" t="str">
        <f ca="1"/>
        <v>Low Cap</v>
      </c>
    </row>
    <row r="35079" spans="11:16">
      <c r="K35079" s="14" t="str">
        <v/>
      </c>
      <c r="L35079" s="14" t="str">
        <v/>
      </c>
      <c r="O35079" s="14" t="str">
        <v/>
      </c>
      <c r="P35079" s="14" t="str">
        <f ca="1"/>
        <v>Low Cap</v>
      </c>
    </row>
    <row r="35080" spans="11:16">
      <c r="K35080" s="14" t="str">
        <v/>
      </c>
      <c r="L35080" s="14" t="str">
        <v/>
      </c>
      <c r="O35080" s="14" t="str">
        <v/>
      </c>
      <c r="P35080" s="14" t="str">
        <f ca="1"/>
        <v>Low Cap</v>
      </c>
    </row>
    <row r="35081" spans="11:16">
      <c r="K35081" s="14" t="str">
        <v/>
      </c>
      <c r="L35081" s="14" t="str">
        <v/>
      </c>
      <c r="O35081" s="14" t="str">
        <v/>
      </c>
      <c r="P35081" s="14" t="str">
        <f ca="1"/>
        <v>Low Cap</v>
      </c>
    </row>
    <row r="35082" spans="11:16">
      <c r="K35082" s="14" t="str">
        <v/>
      </c>
      <c r="L35082" s="14" t="str">
        <v/>
      </c>
      <c r="O35082" s="14" t="str">
        <v/>
      </c>
      <c r="P35082" s="14" t="str">
        <f ca="1"/>
        <v>Low Cap</v>
      </c>
    </row>
    <row r="35083" spans="11:16">
      <c r="K35083" s="14" t="str">
        <v/>
      </c>
      <c r="L35083" s="14" t="str">
        <v/>
      </c>
      <c r="O35083" s="14" t="str">
        <v/>
      </c>
      <c r="P35083" s="14" t="str">
        <f ca="1"/>
        <v>Low Cap</v>
      </c>
    </row>
    <row r="35084" spans="11:16">
      <c r="K35084" s="14" t="str">
        <v/>
      </c>
      <c r="L35084" s="14" t="str">
        <v/>
      </c>
      <c r="O35084" s="14" t="str">
        <v/>
      </c>
      <c r="P35084" s="14" t="str">
        <f ca="1"/>
        <v>Low Cap</v>
      </c>
    </row>
    <row r="35085" spans="11:16">
      <c r="K35085" s="14" t="str">
        <v/>
      </c>
      <c r="L35085" s="14" t="str">
        <v/>
      </c>
      <c r="O35085" s="14" t="str">
        <v/>
      </c>
      <c r="P35085" s="14" t="str">
        <f ca="1"/>
        <v>Low Cap</v>
      </c>
    </row>
    <row r="35086" spans="11:16">
      <c r="K35086" s="14" t="str">
        <v/>
      </c>
      <c r="L35086" s="14" t="str">
        <v/>
      </c>
      <c r="O35086" s="14" t="str">
        <v/>
      </c>
      <c r="P35086" s="14" t="str">
        <f ca="1"/>
        <v>Low Cap</v>
      </c>
    </row>
    <row r="35087" spans="11:16">
      <c r="K35087" s="14" t="str">
        <v/>
      </c>
      <c r="L35087" s="14" t="str">
        <v/>
      </c>
      <c r="O35087" s="14" t="str">
        <v/>
      </c>
      <c r="P35087" s="14" t="str">
        <f ca="1"/>
        <v>Low Cap</v>
      </c>
    </row>
    <row r="35088" spans="11:16">
      <c r="K35088" s="14" t="str">
        <v/>
      </c>
      <c r="L35088" s="14" t="str">
        <v/>
      </c>
      <c r="O35088" s="14" t="str">
        <v/>
      </c>
      <c r="P35088" s="14" t="str">
        <f ca="1"/>
        <v>Low Cap</v>
      </c>
    </row>
    <row r="35089" spans="11:16">
      <c r="K35089" s="14" t="str">
        <v/>
      </c>
      <c r="L35089" s="14" t="str">
        <v/>
      </c>
      <c r="O35089" s="14" t="str">
        <v/>
      </c>
      <c r="P35089" s="14" t="str">
        <f ca="1"/>
        <v>Low Cap</v>
      </c>
    </row>
    <row r="35090" spans="11:16">
      <c r="K35090" s="14" t="str">
        <v/>
      </c>
      <c r="L35090" s="14" t="str">
        <v/>
      </c>
      <c r="O35090" s="14" t="str">
        <v/>
      </c>
      <c r="P35090" s="14" t="str">
        <f ca="1"/>
        <v>Low Cap</v>
      </c>
    </row>
    <row r="35091" spans="11:16">
      <c r="K35091" s="14" t="str">
        <v/>
      </c>
      <c r="L35091" s="14" t="str">
        <v/>
      </c>
      <c r="O35091" s="14" t="str">
        <v/>
      </c>
      <c r="P35091" s="14" t="str">
        <f ca="1"/>
        <v>Low Cap</v>
      </c>
    </row>
    <row r="35092" spans="11:16">
      <c r="K35092" s="14" t="str">
        <v/>
      </c>
      <c r="L35092" s="14" t="str">
        <v/>
      </c>
      <c r="O35092" s="14" t="str">
        <v/>
      </c>
      <c r="P35092" s="14" t="str">
        <f ca="1"/>
        <v>Low Cap</v>
      </c>
    </row>
    <row r="35093" spans="11:16">
      <c r="K35093" s="14" t="str">
        <v/>
      </c>
      <c r="L35093" s="14" t="str">
        <v/>
      </c>
      <c r="O35093" s="14" t="str">
        <v/>
      </c>
      <c r="P35093" s="14" t="str">
        <f ca="1"/>
        <v>Low Cap</v>
      </c>
    </row>
    <row r="35094" spans="11:16">
      <c r="K35094" s="14" t="str">
        <v/>
      </c>
      <c r="L35094" s="14" t="str">
        <v/>
      </c>
      <c r="O35094" s="14" t="str">
        <v/>
      </c>
      <c r="P35094" s="14" t="str">
        <f ca="1"/>
        <v>Low Cap</v>
      </c>
    </row>
    <row r="35095" spans="11:16">
      <c r="K35095" s="14" t="str">
        <v/>
      </c>
      <c r="L35095" s="14" t="str">
        <v/>
      </c>
      <c r="O35095" s="14" t="str">
        <v/>
      </c>
      <c r="P35095" s="14" t="str">
        <f ca="1"/>
        <v>Low Cap</v>
      </c>
    </row>
    <row r="35096" spans="11:16">
      <c r="K35096" s="14" t="str">
        <v/>
      </c>
      <c r="L35096" s="14" t="str">
        <v/>
      </c>
      <c r="O35096" s="14" t="str">
        <v/>
      </c>
      <c r="P35096" s="14" t="str">
        <f ca="1"/>
        <v>Low Cap</v>
      </c>
    </row>
    <row r="35097" spans="11:16">
      <c r="K35097" s="14" t="str">
        <v/>
      </c>
      <c r="L35097" s="14" t="str">
        <v/>
      </c>
      <c r="O35097" s="14" t="str">
        <v/>
      </c>
      <c r="P35097" s="14" t="str">
        <f ca="1"/>
        <v>Low Cap</v>
      </c>
    </row>
    <row r="35098" spans="11:16">
      <c r="K35098" s="14" t="str">
        <v/>
      </c>
      <c r="L35098" s="14" t="str">
        <v/>
      </c>
      <c r="O35098" s="14" t="str">
        <v/>
      </c>
      <c r="P35098" s="14" t="str">
        <f ca="1"/>
        <v>Low Cap</v>
      </c>
    </row>
    <row r="35099" spans="11:16">
      <c r="K35099" s="14" t="str">
        <v/>
      </c>
      <c r="L35099" s="14" t="str">
        <v/>
      </c>
      <c r="O35099" s="14" t="str">
        <v/>
      </c>
      <c r="P35099" s="14" t="str">
        <f ca="1"/>
        <v>Low Cap</v>
      </c>
    </row>
    <row r="35100" spans="11:16">
      <c r="K35100" s="14" t="str">
        <v/>
      </c>
      <c r="L35100" s="14" t="str">
        <v/>
      </c>
      <c r="O35100" s="14" t="str">
        <v/>
      </c>
      <c r="P35100" s="14" t="str">
        <f ca="1"/>
        <v>Low Cap</v>
      </c>
    </row>
    <row r="35101" spans="11:16">
      <c r="K35101" s="14" t="str">
        <v/>
      </c>
      <c r="L35101" s="14" t="str">
        <v/>
      </c>
      <c r="O35101" s="14" t="str">
        <v/>
      </c>
      <c r="P35101" s="14" t="str">
        <f ca="1"/>
        <v>Low Cap</v>
      </c>
    </row>
    <row r="35102" spans="11:16">
      <c r="K35102" s="14" t="str">
        <v/>
      </c>
      <c r="L35102" s="14" t="str">
        <v/>
      </c>
      <c r="O35102" s="14" t="str">
        <v/>
      </c>
      <c r="P35102" s="14" t="str">
        <f ca="1"/>
        <v>Low Cap</v>
      </c>
    </row>
    <row r="35103" spans="11:16">
      <c r="K35103" s="14" t="str">
        <v/>
      </c>
      <c r="L35103" s="14" t="str">
        <v/>
      </c>
      <c r="O35103" s="14" t="str">
        <v/>
      </c>
      <c r="P35103" s="14" t="str">
        <f ca="1"/>
        <v>Low Cap</v>
      </c>
    </row>
    <row r="35104" spans="11:16">
      <c r="K35104" s="14" t="str">
        <v/>
      </c>
      <c r="L35104" s="14" t="str">
        <v/>
      </c>
      <c r="O35104" s="14" t="str">
        <v/>
      </c>
      <c r="P35104" s="14" t="str">
        <f ca="1"/>
        <v>Low Cap</v>
      </c>
    </row>
    <row r="35105" spans="11:16">
      <c r="K35105" s="14" t="str">
        <v/>
      </c>
      <c r="L35105" s="14" t="str">
        <v/>
      </c>
      <c r="O35105" s="14" t="str">
        <v/>
      </c>
      <c r="P35105" s="14" t="str">
        <f ca="1"/>
        <v>Low Cap</v>
      </c>
    </row>
    <row r="35106" spans="11:16">
      <c r="K35106" s="14" t="str">
        <v/>
      </c>
      <c r="L35106" s="14" t="str">
        <v/>
      </c>
      <c r="O35106" s="14" t="str">
        <v/>
      </c>
      <c r="P35106" s="14" t="str">
        <f ca="1"/>
        <v>Low Cap</v>
      </c>
    </row>
    <row r="35107" spans="11:16">
      <c r="K35107" s="14" t="str">
        <v/>
      </c>
      <c r="L35107" s="14" t="str">
        <v/>
      </c>
      <c r="O35107" s="14" t="str">
        <v/>
      </c>
      <c r="P35107" s="14" t="str">
        <f ca="1"/>
        <v>Low Cap</v>
      </c>
    </row>
    <row r="35108" spans="11:16">
      <c r="K35108" s="14" t="str">
        <v/>
      </c>
      <c r="L35108" s="14" t="str">
        <v/>
      </c>
      <c r="O35108" s="14" t="str">
        <v/>
      </c>
      <c r="P35108" s="14" t="str">
        <f ca="1"/>
        <v>Low Cap</v>
      </c>
    </row>
    <row r="35109" spans="11:16">
      <c r="K35109" s="14" t="str">
        <v/>
      </c>
      <c r="L35109" s="14" t="str">
        <v/>
      </c>
      <c r="O35109" s="14" t="str">
        <v/>
      </c>
      <c r="P35109" s="14" t="str">
        <f ca="1"/>
        <v>Low Cap</v>
      </c>
    </row>
    <row r="35110" spans="11:16">
      <c r="K35110" s="14" t="str">
        <v/>
      </c>
      <c r="L35110" s="14" t="str">
        <v/>
      </c>
      <c r="O35110" s="14" t="str">
        <v/>
      </c>
      <c r="P35110" s="14" t="str">
        <f ca="1"/>
        <v>Low Cap</v>
      </c>
    </row>
    <row r="35111" spans="11:16">
      <c r="K35111" s="14" t="str">
        <v/>
      </c>
      <c r="L35111" s="14" t="str">
        <v/>
      </c>
      <c r="O35111" s="14" t="str">
        <v/>
      </c>
      <c r="P35111" s="14" t="str">
        <f ca="1"/>
        <v>Low Cap</v>
      </c>
    </row>
    <row r="35112" spans="11:16">
      <c r="K35112" s="14" t="str">
        <v/>
      </c>
      <c r="L35112" s="14" t="str">
        <v/>
      </c>
      <c r="O35112" s="14" t="str">
        <v/>
      </c>
      <c r="P35112" s="14" t="str">
        <f ca="1"/>
        <v>Low Cap</v>
      </c>
    </row>
    <row r="35113" spans="11:16">
      <c r="K35113" s="14" t="str">
        <v/>
      </c>
      <c r="L35113" s="14" t="str">
        <v/>
      </c>
      <c r="O35113" s="14" t="str">
        <v/>
      </c>
      <c r="P35113" s="14" t="str">
        <f ca="1"/>
        <v>Low Cap</v>
      </c>
    </row>
    <row r="35114" spans="11:16">
      <c r="K35114" s="14" t="str">
        <v/>
      </c>
      <c r="L35114" s="14" t="str">
        <v/>
      </c>
      <c r="O35114" s="14" t="str">
        <v/>
      </c>
      <c r="P35114" s="14" t="str">
        <f ca="1"/>
        <v>Low Cap</v>
      </c>
    </row>
    <row r="35115" spans="11:16">
      <c r="K35115" s="14" t="str">
        <v/>
      </c>
      <c r="L35115" s="14" t="str">
        <v/>
      </c>
      <c r="O35115" s="14" t="str">
        <v/>
      </c>
      <c r="P35115" s="14" t="str">
        <f ca="1"/>
        <v>Low Cap</v>
      </c>
    </row>
    <row r="35116" spans="11:16">
      <c r="K35116" s="14" t="str">
        <v/>
      </c>
      <c r="L35116" s="14" t="str">
        <v/>
      </c>
      <c r="O35116" s="14" t="str">
        <v/>
      </c>
      <c r="P35116" s="14" t="str">
        <f ca="1"/>
        <v>Low Cap</v>
      </c>
    </row>
    <row r="35117" spans="11:16">
      <c r="K35117" s="14" t="str">
        <v/>
      </c>
      <c r="L35117" s="14" t="str">
        <v/>
      </c>
      <c r="O35117" s="14" t="str">
        <v/>
      </c>
      <c r="P35117" s="14" t="str">
        <f ca="1"/>
        <v>Low Cap</v>
      </c>
    </row>
    <row r="35118" spans="11:16">
      <c r="K35118" s="14" t="str">
        <v/>
      </c>
      <c r="L35118" s="14" t="str">
        <v/>
      </c>
      <c r="O35118" s="14" t="str">
        <v/>
      </c>
      <c r="P35118" s="14" t="str">
        <f ca="1"/>
        <v>Low Cap</v>
      </c>
    </row>
    <row r="35119" spans="11:16">
      <c r="K35119" s="14" t="str">
        <v/>
      </c>
      <c r="L35119" s="14" t="str">
        <v/>
      </c>
      <c r="O35119" s="14" t="str">
        <v/>
      </c>
      <c r="P35119" s="14" t="str">
        <f ca="1"/>
        <v>Low Cap</v>
      </c>
    </row>
    <row r="35120" spans="11:16">
      <c r="K35120" s="14" t="str">
        <v/>
      </c>
      <c r="L35120" s="14" t="str">
        <v/>
      </c>
      <c r="O35120" s="14" t="str">
        <v/>
      </c>
      <c r="P35120" s="14" t="str">
        <f ca="1"/>
        <v>Low Cap</v>
      </c>
    </row>
    <row r="35121" spans="11:16">
      <c r="K35121" s="14" t="str">
        <v/>
      </c>
      <c r="L35121" s="14" t="str">
        <v/>
      </c>
      <c r="O35121" s="14" t="str">
        <v/>
      </c>
      <c r="P35121" s="14" t="str">
        <f ca="1"/>
        <v>Low Cap</v>
      </c>
    </row>
    <row r="35122" spans="11:16">
      <c r="K35122" s="14" t="str">
        <v/>
      </c>
      <c r="L35122" s="14" t="str">
        <v/>
      </c>
      <c r="O35122" s="14" t="str">
        <v/>
      </c>
      <c r="P35122" s="14" t="str">
        <f ca="1"/>
        <v>Low Cap</v>
      </c>
    </row>
    <row r="35123" spans="11:16">
      <c r="K35123" s="14" t="str">
        <v/>
      </c>
      <c r="L35123" s="14" t="str">
        <v/>
      </c>
      <c r="O35123" s="14" t="str">
        <v/>
      </c>
      <c r="P35123" s="14" t="str">
        <f ca="1"/>
        <v>Low Cap</v>
      </c>
    </row>
    <row r="35124" spans="11:16">
      <c r="K35124" s="14" t="str">
        <v/>
      </c>
      <c r="L35124" s="14" t="str">
        <v/>
      </c>
      <c r="O35124" s="14" t="str">
        <v/>
      </c>
      <c r="P35124" s="14" t="str">
        <f ca="1"/>
        <v>Low Cap</v>
      </c>
    </row>
    <row r="35125" spans="11:16">
      <c r="K35125" s="14" t="str">
        <v/>
      </c>
      <c r="L35125" s="14" t="str">
        <v/>
      </c>
      <c r="O35125" s="14" t="str">
        <v/>
      </c>
      <c r="P35125" s="14" t="str">
        <f ca="1"/>
        <v>Low Cap</v>
      </c>
    </row>
    <row r="35126" spans="11:16">
      <c r="K35126" s="14" t="str">
        <v/>
      </c>
      <c r="L35126" s="14" t="str">
        <v/>
      </c>
      <c r="O35126" s="14" t="str">
        <v/>
      </c>
      <c r="P35126" s="14" t="str">
        <f ca="1"/>
        <v>Low Cap</v>
      </c>
    </row>
    <row r="35127" spans="11:16">
      <c r="K35127" s="14" t="str">
        <v/>
      </c>
      <c r="L35127" s="14" t="str">
        <v/>
      </c>
      <c r="O35127" s="14" t="str">
        <v/>
      </c>
      <c r="P35127" s="14" t="str">
        <f ca="1"/>
        <v>Low Cap</v>
      </c>
    </row>
    <row r="35128" spans="11:16">
      <c r="K35128" s="14" t="str">
        <v/>
      </c>
      <c r="L35128" s="14" t="str">
        <v/>
      </c>
      <c r="O35128" s="14" t="str">
        <v/>
      </c>
      <c r="P35128" s="14" t="str">
        <f ca="1"/>
        <v>Low Cap</v>
      </c>
    </row>
    <row r="35129" spans="11:16">
      <c r="K35129" s="14" t="str">
        <v/>
      </c>
      <c r="L35129" s="14" t="str">
        <v/>
      </c>
      <c r="O35129" s="14" t="str">
        <v/>
      </c>
      <c r="P35129" s="14" t="str">
        <f ca="1"/>
        <v>Low Cap</v>
      </c>
    </row>
    <row r="35130" spans="11:16">
      <c r="K35130" s="14" t="str">
        <v/>
      </c>
      <c r="L35130" s="14" t="str">
        <v/>
      </c>
      <c r="O35130" s="14" t="str">
        <v/>
      </c>
      <c r="P35130" s="14" t="str">
        <f ca="1"/>
        <v>Low Cap</v>
      </c>
    </row>
    <row r="35131" spans="11:16">
      <c r="K35131" s="14" t="str">
        <v/>
      </c>
      <c r="L35131" s="14" t="str">
        <v/>
      </c>
      <c r="O35131" s="14" t="str">
        <v/>
      </c>
      <c r="P35131" s="14" t="str">
        <f ca="1"/>
        <v>Low Cap</v>
      </c>
    </row>
    <row r="35132" spans="11:16">
      <c r="K35132" s="14" t="str">
        <v/>
      </c>
      <c r="L35132" s="14" t="str">
        <v/>
      </c>
      <c r="O35132" s="14" t="str">
        <v/>
      </c>
      <c r="P35132" s="14" t="str">
        <f ca="1"/>
        <v>Low Cap</v>
      </c>
    </row>
    <row r="35133" spans="11:16">
      <c r="K35133" s="14" t="str">
        <v/>
      </c>
      <c r="L35133" s="14" t="str">
        <v/>
      </c>
      <c r="O35133" s="14" t="str">
        <v/>
      </c>
      <c r="P35133" s="14" t="str">
        <f ca="1"/>
        <v>Low Cap</v>
      </c>
    </row>
    <row r="35134" spans="11:16">
      <c r="K35134" s="14" t="str">
        <v/>
      </c>
      <c r="L35134" s="14" t="str">
        <v/>
      </c>
      <c r="O35134" s="14" t="str">
        <v/>
      </c>
      <c r="P35134" s="14" t="str">
        <f ca="1"/>
        <v>Low Cap</v>
      </c>
    </row>
    <row r="35135" spans="11:16">
      <c r="K35135" s="14" t="str">
        <v/>
      </c>
      <c r="L35135" s="14" t="str">
        <v/>
      </c>
      <c r="O35135" s="14" t="str">
        <v/>
      </c>
      <c r="P35135" s="14" t="str">
        <f ca="1"/>
        <v>Low Cap</v>
      </c>
    </row>
    <row r="35136" spans="11:16">
      <c r="K35136" s="14" t="str">
        <v/>
      </c>
      <c r="L35136" s="14" t="str">
        <v/>
      </c>
      <c r="O35136" s="14" t="str">
        <v/>
      </c>
      <c r="P35136" s="14" t="str">
        <f ca="1"/>
        <v>Low Cap</v>
      </c>
    </row>
    <row r="35137" spans="11:16">
      <c r="K35137" s="14" t="str">
        <v/>
      </c>
      <c r="L35137" s="14" t="str">
        <v/>
      </c>
      <c r="O35137" s="14" t="str">
        <v/>
      </c>
      <c r="P35137" s="14" t="str">
        <f ca="1"/>
        <v>Low Cap</v>
      </c>
    </row>
    <row r="35138" spans="11:16">
      <c r="K35138" s="14" t="str">
        <v/>
      </c>
      <c r="L35138" s="14" t="str">
        <v/>
      </c>
      <c r="O35138" s="14" t="str">
        <v/>
      </c>
      <c r="P35138" s="14" t="str">
        <f ca="1"/>
        <v>Low Cap</v>
      </c>
    </row>
    <row r="35139" spans="11:16">
      <c r="K35139" s="14" t="str">
        <v/>
      </c>
      <c r="L35139" s="14" t="str">
        <v/>
      </c>
      <c r="O35139" s="14" t="str">
        <v/>
      </c>
      <c r="P35139" s="14" t="str">
        <f ca="1"/>
        <v>Low Cap</v>
      </c>
    </row>
    <row r="35140" spans="11:16">
      <c r="K35140" s="14" t="str">
        <v/>
      </c>
      <c r="L35140" s="14" t="str">
        <v/>
      </c>
      <c r="O35140" s="14" t="str">
        <v/>
      </c>
      <c r="P35140" s="14" t="str">
        <f ca="1"/>
        <v>Low Cap</v>
      </c>
    </row>
    <row r="35141" spans="11:16">
      <c r="K35141" s="14" t="str">
        <v/>
      </c>
      <c r="L35141" s="14" t="str">
        <v/>
      </c>
      <c r="O35141" s="14" t="str">
        <v/>
      </c>
      <c r="P35141" s="14" t="str">
        <f ca="1"/>
        <v>Low Cap</v>
      </c>
    </row>
    <row r="35142" spans="11:16">
      <c r="K35142" s="14" t="str">
        <v/>
      </c>
      <c r="L35142" s="14" t="str">
        <v/>
      </c>
      <c r="O35142" s="14" t="str">
        <v/>
      </c>
      <c r="P35142" s="14" t="str">
        <f ca="1"/>
        <v>Low Cap</v>
      </c>
    </row>
    <row r="35143" spans="11:16">
      <c r="K35143" s="14" t="str">
        <v/>
      </c>
      <c r="L35143" s="14" t="str">
        <v/>
      </c>
      <c r="O35143" s="14" t="str">
        <v/>
      </c>
      <c r="P35143" s="14" t="str">
        <f ca="1"/>
        <v>Low Cap</v>
      </c>
    </row>
    <row r="35144" spans="11:16">
      <c r="K35144" s="14" t="str">
        <v/>
      </c>
      <c r="L35144" s="14" t="str">
        <v/>
      </c>
      <c r="O35144" s="14" t="str">
        <v/>
      </c>
      <c r="P35144" s="14" t="str">
        <f ca="1"/>
        <v>Low Cap</v>
      </c>
    </row>
    <row r="35145" spans="11:16">
      <c r="K35145" s="14" t="str">
        <v/>
      </c>
      <c r="L35145" s="14" t="str">
        <v/>
      </c>
      <c r="O35145" s="14" t="str">
        <v/>
      </c>
      <c r="P35145" s="14" t="str">
        <f ca="1"/>
        <v>Low Cap</v>
      </c>
    </row>
    <row r="35146" spans="11:16">
      <c r="K35146" s="14" t="str">
        <v/>
      </c>
      <c r="L35146" s="14" t="str">
        <v/>
      </c>
      <c r="O35146" s="14" t="str">
        <v/>
      </c>
      <c r="P35146" s="14" t="str">
        <f ca="1"/>
        <v>Low Cap</v>
      </c>
    </row>
    <row r="35147" spans="11:16">
      <c r="K35147" s="14" t="str">
        <v/>
      </c>
      <c r="L35147" s="14" t="str">
        <v/>
      </c>
      <c r="O35147" s="14" t="str">
        <v/>
      </c>
      <c r="P35147" s="14" t="str">
        <f ca="1"/>
        <v>Low Cap</v>
      </c>
    </row>
    <row r="35148" spans="11:16">
      <c r="K35148" s="14" t="str">
        <v/>
      </c>
      <c r="L35148" s="14" t="str">
        <v/>
      </c>
      <c r="O35148" s="14" t="str">
        <v/>
      </c>
      <c r="P35148" s="14" t="str">
        <f ca="1"/>
        <v>Low Cap</v>
      </c>
    </row>
    <row r="35149" spans="11:16">
      <c r="K35149" s="14" t="str">
        <v/>
      </c>
      <c r="L35149" s="14" t="str">
        <v/>
      </c>
      <c r="O35149" s="14" t="str">
        <v/>
      </c>
      <c r="P35149" s="14" t="str">
        <f ca="1"/>
        <v>Low Cap</v>
      </c>
    </row>
    <row r="35150" spans="11:16">
      <c r="K35150" s="14" t="str">
        <v/>
      </c>
      <c r="L35150" s="14" t="str">
        <v/>
      </c>
      <c r="O35150" s="14" t="str">
        <v/>
      </c>
      <c r="P35150" s="14" t="str">
        <f ca="1"/>
        <v>Low Cap</v>
      </c>
    </row>
    <row r="35151" spans="11:16">
      <c r="K35151" s="14" t="str">
        <v/>
      </c>
      <c r="L35151" s="14" t="str">
        <v/>
      </c>
      <c r="O35151" s="14" t="str">
        <v/>
      </c>
      <c r="P35151" s="14" t="str">
        <f ca="1"/>
        <v>Low Cap</v>
      </c>
    </row>
    <row r="35152" spans="11:16">
      <c r="K35152" s="14" t="str">
        <v/>
      </c>
      <c r="L35152" s="14" t="str">
        <v/>
      </c>
      <c r="O35152" s="14" t="str">
        <v/>
      </c>
      <c r="P35152" s="14" t="str">
        <f ca="1"/>
        <v>Low Cap</v>
      </c>
    </row>
    <row r="35153" spans="11:16">
      <c r="K35153" s="14" t="str">
        <v/>
      </c>
      <c r="L35153" s="14" t="str">
        <v/>
      </c>
      <c r="O35153" s="14" t="str">
        <v/>
      </c>
      <c r="P35153" s="14" t="str">
        <f ca="1"/>
        <v>Low Cap</v>
      </c>
    </row>
    <row r="35154" spans="11:16">
      <c r="K35154" s="14" t="str">
        <v/>
      </c>
      <c r="L35154" s="14" t="str">
        <v/>
      </c>
      <c r="O35154" s="14" t="str">
        <v/>
      </c>
      <c r="P35154" s="14" t="str">
        <f ca="1"/>
        <v>Low Cap</v>
      </c>
    </row>
    <row r="35155" spans="11:16">
      <c r="K35155" s="14" t="str">
        <v/>
      </c>
      <c r="L35155" s="14" t="str">
        <v/>
      </c>
      <c r="O35155" s="14" t="str">
        <v/>
      </c>
      <c r="P35155" s="14" t="str">
        <f ca="1"/>
        <v>Low Cap</v>
      </c>
    </row>
    <row r="35156" spans="11:16">
      <c r="K35156" s="14" t="str">
        <v/>
      </c>
      <c r="L35156" s="14" t="str">
        <v/>
      </c>
      <c r="O35156" s="14" t="str">
        <v/>
      </c>
      <c r="P35156" s="14" t="str">
        <f ca="1"/>
        <v>Low Cap</v>
      </c>
    </row>
    <row r="35157" spans="11:16">
      <c r="K35157" s="14" t="str">
        <v/>
      </c>
      <c r="L35157" s="14" t="str">
        <v/>
      </c>
      <c r="O35157" s="14" t="str">
        <v/>
      </c>
      <c r="P35157" s="14" t="str">
        <f ca="1"/>
        <v>Low Cap</v>
      </c>
    </row>
    <row r="35158" spans="11:16">
      <c r="K35158" s="14" t="str">
        <v/>
      </c>
      <c r="L35158" s="14" t="str">
        <v/>
      </c>
      <c r="O35158" s="14" t="str">
        <v/>
      </c>
      <c r="P35158" s="14" t="str">
        <f ca="1"/>
        <v>Low Cap</v>
      </c>
    </row>
    <row r="35159" spans="11:16">
      <c r="K35159" s="14" t="str">
        <v/>
      </c>
      <c r="L35159" s="14" t="str">
        <v/>
      </c>
      <c r="O35159" s="14" t="str">
        <v/>
      </c>
      <c r="P35159" s="14" t="str">
        <f ca="1"/>
        <v>Low Cap</v>
      </c>
    </row>
    <row r="35160" spans="11:16">
      <c r="K35160" s="14" t="str">
        <v/>
      </c>
      <c r="L35160" s="14" t="str">
        <v/>
      </c>
      <c r="O35160" s="14" t="str">
        <v/>
      </c>
      <c r="P35160" s="14" t="str">
        <f ca="1"/>
        <v>Low Cap</v>
      </c>
    </row>
    <row r="35161" spans="11:16">
      <c r="K35161" s="14" t="str">
        <v/>
      </c>
      <c r="L35161" s="14" t="str">
        <v/>
      </c>
      <c r="O35161" s="14" t="str">
        <v/>
      </c>
      <c r="P35161" s="14" t="str">
        <f ca="1"/>
        <v>Low Cap</v>
      </c>
    </row>
    <row r="35162" spans="11:16">
      <c r="K35162" s="14" t="str">
        <v/>
      </c>
      <c r="L35162" s="14" t="str">
        <v/>
      </c>
      <c r="O35162" s="14" t="str">
        <v/>
      </c>
      <c r="P35162" s="14" t="str">
        <f ca="1"/>
        <v>Low Cap</v>
      </c>
    </row>
    <row r="35163" spans="11:16">
      <c r="K35163" s="14" t="str">
        <v/>
      </c>
      <c r="L35163" s="14" t="str">
        <v/>
      </c>
      <c r="O35163" s="14" t="str">
        <v/>
      </c>
      <c r="P35163" s="14" t="str">
        <f ca="1"/>
        <v>Low Cap</v>
      </c>
    </row>
    <row r="35164" spans="11:16">
      <c r="K35164" s="14" t="str">
        <v/>
      </c>
      <c r="L35164" s="14" t="str">
        <v/>
      </c>
      <c r="O35164" s="14" t="str">
        <v/>
      </c>
      <c r="P35164" s="14" t="str">
        <f ca="1"/>
        <v>Low Cap</v>
      </c>
    </row>
    <row r="35165" spans="11:16">
      <c r="K35165" s="14" t="str">
        <v/>
      </c>
      <c r="L35165" s="14" t="str">
        <v/>
      </c>
      <c r="O35165" s="14" t="str">
        <v/>
      </c>
      <c r="P35165" s="14" t="str">
        <f ca="1"/>
        <v>Low Cap</v>
      </c>
    </row>
    <row r="35166" spans="11:16">
      <c r="K35166" s="14" t="str">
        <v/>
      </c>
      <c r="L35166" s="14" t="str">
        <v/>
      </c>
      <c r="O35166" s="14" t="str">
        <v/>
      </c>
      <c r="P35166" s="14" t="str">
        <f ca="1"/>
        <v>Low Cap</v>
      </c>
    </row>
    <row r="35167" spans="11:16">
      <c r="K35167" s="14" t="str">
        <v/>
      </c>
      <c r="L35167" s="14" t="str">
        <v/>
      </c>
      <c r="O35167" s="14" t="str">
        <v/>
      </c>
      <c r="P35167" s="14" t="str">
        <f ca="1"/>
        <v>Low Cap</v>
      </c>
    </row>
    <row r="35168" spans="11:16">
      <c r="K35168" s="14" t="str">
        <v/>
      </c>
      <c r="L35168" s="14" t="str">
        <v/>
      </c>
      <c r="O35168" s="14" t="str">
        <v/>
      </c>
      <c r="P35168" s="14" t="str">
        <f ca="1"/>
        <v>Low Cap</v>
      </c>
    </row>
    <row r="35169" spans="11:16">
      <c r="K35169" s="14" t="str">
        <v/>
      </c>
      <c r="L35169" s="14" t="str">
        <v/>
      </c>
      <c r="O35169" s="14" t="str">
        <v/>
      </c>
      <c r="P35169" s="14" t="str">
        <f ca="1"/>
        <v>Low Cap</v>
      </c>
    </row>
    <row r="35170" spans="11:16">
      <c r="K35170" s="14" t="str">
        <v/>
      </c>
      <c r="L35170" s="14" t="str">
        <v/>
      </c>
      <c r="O35170" s="14" t="str">
        <v/>
      </c>
      <c r="P35170" s="14" t="str">
        <f ca="1"/>
        <v>Low Cap</v>
      </c>
    </row>
    <row r="35171" spans="11:16">
      <c r="K35171" s="14" t="str">
        <v/>
      </c>
      <c r="L35171" s="14" t="str">
        <v/>
      </c>
      <c r="O35171" s="14" t="str">
        <v/>
      </c>
      <c r="P35171" s="14" t="str">
        <f ca="1"/>
        <v>Low Cap</v>
      </c>
    </row>
    <row r="35172" spans="11:16">
      <c r="K35172" s="14" t="str">
        <v/>
      </c>
      <c r="L35172" s="14" t="str">
        <v/>
      </c>
      <c r="O35172" s="14" t="str">
        <v/>
      </c>
      <c r="P35172" s="14" t="str">
        <f ca="1"/>
        <v>Low Cap</v>
      </c>
    </row>
    <row r="35173" spans="11:16">
      <c r="K35173" s="14" t="str">
        <v/>
      </c>
      <c r="L35173" s="14" t="str">
        <v/>
      </c>
      <c r="O35173" s="14" t="str">
        <v/>
      </c>
      <c r="P35173" s="14" t="str">
        <f ca="1"/>
        <v>Low Cap</v>
      </c>
    </row>
    <row r="35174" spans="11:16">
      <c r="K35174" s="14" t="str">
        <v/>
      </c>
      <c r="L35174" s="14" t="str">
        <v/>
      </c>
      <c r="O35174" s="14" t="str">
        <v/>
      </c>
      <c r="P35174" s="14" t="str">
        <f ca="1"/>
        <v>Low Cap</v>
      </c>
    </row>
    <row r="35175" spans="11:16">
      <c r="K35175" s="14" t="str">
        <v/>
      </c>
      <c r="L35175" s="14" t="str">
        <v/>
      </c>
      <c r="O35175" s="14" t="str">
        <v/>
      </c>
      <c r="P35175" s="14" t="str">
        <f ca="1"/>
        <v>Low Cap</v>
      </c>
    </row>
    <row r="35176" spans="11:16">
      <c r="K35176" s="14" t="str">
        <v/>
      </c>
      <c r="L35176" s="14" t="str">
        <v/>
      </c>
      <c r="O35176" s="14" t="str">
        <v/>
      </c>
      <c r="P35176" s="14" t="str">
        <f ca="1"/>
        <v>Low Cap</v>
      </c>
    </row>
    <row r="35177" spans="11:16">
      <c r="K35177" s="14" t="str">
        <v/>
      </c>
      <c r="L35177" s="14" t="str">
        <v/>
      </c>
      <c r="O35177" s="14" t="str">
        <v/>
      </c>
      <c r="P35177" s="14" t="str">
        <f ca="1"/>
        <v>Low Cap</v>
      </c>
    </row>
    <row r="35178" spans="11:16">
      <c r="K35178" s="14" t="str">
        <v/>
      </c>
      <c r="L35178" s="14" t="str">
        <v/>
      </c>
      <c r="O35178" s="14" t="str">
        <v/>
      </c>
      <c r="P35178" s="14" t="str">
        <f ca="1"/>
        <v>Low Cap</v>
      </c>
    </row>
    <row r="35179" spans="11:16">
      <c r="K35179" s="14" t="str">
        <v/>
      </c>
      <c r="L35179" s="14" t="str">
        <v/>
      </c>
      <c r="O35179" s="14" t="str">
        <v/>
      </c>
      <c r="P35179" s="14" t="str">
        <f ca="1"/>
        <v>Low Cap</v>
      </c>
    </row>
    <row r="35180" spans="11:16">
      <c r="K35180" s="14" t="str">
        <v/>
      </c>
      <c r="L35180" s="14" t="str">
        <v/>
      </c>
      <c r="O35180" s="14" t="str">
        <v/>
      </c>
      <c r="P35180" s="14" t="str">
        <f ca="1"/>
        <v>Low Cap</v>
      </c>
    </row>
    <row r="35181" spans="11:16">
      <c r="K35181" s="14" t="str">
        <v/>
      </c>
      <c r="L35181" s="14" t="str">
        <v/>
      </c>
      <c r="O35181" s="14" t="str">
        <v/>
      </c>
      <c r="P35181" s="14" t="str">
        <f ca="1"/>
        <v>Low Cap</v>
      </c>
    </row>
    <row r="35182" spans="11:16">
      <c r="K35182" s="14" t="str">
        <v/>
      </c>
      <c r="L35182" s="14" t="str">
        <v/>
      </c>
      <c r="O35182" s="14" t="str">
        <v/>
      </c>
      <c r="P35182" s="14" t="str">
        <f ca="1"/>
        <v>Low Cap</v>
      </c>
    </row>
    <row r="35183" spans="11:16">
      <c r="K35183" s="14" t="str">
        <v/>
      </c>
      <c r="L35183" s="14" t="str">
        <v/>
      </c>
      <c r="O35183" s="14" t="str">
        <v/>
      </c>
      <c r="P35183" s="14" t="str">
        <f ca="1"/>
        <v>Low Cap</v>
      </c>
    </row>
    <row r="35184" spans="11:16">
      <c r="K35184" s="14" t="str">
        <v/>
      </c>
      <c r="L35184" s="14" t="str">
        <v/>
      </c>
      <c r="O35184" s="14" t="str">
        <v/>
      </c>
      <c r="P35184" s="14" t="str">
        <f ca="1"/>
        <v>Low Cap</v>
      </c>
    </row>
    <row r="35185" spans="11:16">
      <c r="K35185" s="14" t="str">
        <v/>
      </c>
      <c r="L35185" s="14" t="str">
        <v/>
      </c>
      <c r="O35185" s="14" t="str">
        <v/>
      </c>
      <c r="P35185" s="14" t="str">
        <f ca="1"/>
        <v>Low Cap</v>
      </c>
    </row>
    <row r="35186" spans="11:16">
      <c r="K35186" s="14" t="str">
        <v/>
      </c>
      <c r="L35186" s="14" t="str">
        <v/>
      </c>
      <c r="O35186" s="14" t="str">
        <v/>
      </c>
      <c r="P35186" s="14" t="str">
        <f ca="1"/>
        <v>Low Cap</v>
      </c>
    </row>
    <row r="35187" spans="11:16">
      <c r="K35187" s="14" t="str">
        <v/>
      </c>
      <c r="L35187" s="14" t="str">
        <v/>
      </c>
      <c r="O35187" s="14" t="str">
        <v/>
      </c>
      <c r="P35187" s="14" t="str">
        <f ca="1"/>
        <v>Low Cap</v>
      </c>
    </row>
    <row r="35188" spans="11:16">
      <c r="K35188" s="14" t="str">
        <v/>
      </c>
      <c r="L35188" s="14" t="str">
        <v/>
      </c>
      <c r="O35188" s="14" t="str">
        <v/>
      </c>
      <c r="P35188" s="14" t="str">
        <f ca="1"/>
        <v>Low Cap</v>
      </c>
    </row>
    <row r="35189" spans="11:16">
      <c r="K35189" s="14" t="str">
        <v/>
      </c>
      <c r="L35189" s="14" t="str">
        <v/>
      </c>
      <c r="O35189" s="14" t="str">
        <v/>
      </c>
      <c r="P35189" s="14" t="str">
        <f ca="1"/>
        <v>Low Cap</v>
      </c>
    </row>
    <row r="35190" spans="11:16">
      <c r="K35190" s="14" t="str">
        <v/>
      </c>
      <c r="L35190" s="14" t="str">
        <v/>
      </c>
      <c r="O35190" s="14" t="str">
        <v/>
      </c>
      <c r="P35190" s="14" t="str">
        <f ca="1"/>
        <v>Low Cap</v>
      </c>
    </row>
    <row r="35191" spans="11:16">
      <c r="K35191" s="14" t="str">
        <v/>
      </c>
      <c r="L35191" s="14" t="str">
        <v/>
      </c>
      <c r="O35191" s="14" t="str">
        <v/>
      </c>
      <c r="P35191" s="14" t="str">
        <f ca="1"/>
        <v>Low Cap</v>
      </c>
    </row>
    <row r="35192" spans="11:16">
      <c r="K35192" s="14" t="str">
        <v/>
      </c>
      <c r="L35192" s="14" t="str">
        <v/>
      </c>
      <c r="O35192" s="14" t="str">
        <v/>
      </c>
      <c r="P35192" s="14" t="str">
        <f ca="1"/>
        <v>Low Cap</v>
      </c>
    </row>
    <row r="35193" spans="11:16">
      <c r="K35193" s="14" t="str">
        <v/>
      </c>
      <c r="L35193" s="14" t="str">
        <v/>
      </c>
      <c r="O35193" s="14" t="str">
        <v/>
      </c>
      <c r="P35193" s="14" t="str">
        <f ca="1"/>
        <v>Low Cap</v>
      </c>
    </row>
    <row r="35194" spans="11:16">
      <c r="K35194" s="14" t="str">
        <v/>
      </c>
      <c r="L35194" s="14" t="str">
        <v/>
      </c>
      <c r="O35194" s="14" t="str">
        <v/>
      </c>
      <c r="P35194" s="14" t="str">
        <f ca="1"/>
        <v>Low Cap</v>
      </c>
    </row>
    <row r="35195" spans="11:16">
      <c r="K35195" s="14" t="str">
        <v/>
      </c>
      <c r="L35195" s="14" t="str">
        <v/>
      </c>
      <c r="O35195" s="14" t="str">
        <v/>
      </c>
      <c r="P35195" s="14" t="str">
        <f ca="1"/>
        <v>Low Cap</v>
      </c>
    </row>
    <row r="35196" spans="11:16">
      <c r="K35196" s="14" t="str">
        <v/>
      </c>
      <c r="L35196" s="14" t="str">
        <v/>
      </c>
      <c r="O35196" s="14" t="str">
        <v/>
      </c>
      <c r="P35196" s="14" t="str">
        <f ca="1"/>
        <v>Low Cap</v>
      </c>
    </row>
    <row r="35197" spans="11:16">
      <c r="K35197" s="14" t="str">
        <v/>
      </c>
      <c r="L35197" s="14" t="str">
        <v/>
      </c>
      <c r="O35197" s="14" t="str">
        <v/>
      </c>
      <c r="P35197" s="14" t="str">
        <f ca="1"/>
        <v>Low Cap</v>
      </c>
    </row>
    <row r="35198" spans="11:16">
      <c r="K35198" s="14" t="str">
        <v/>
      </c>
      <c r="L35198" s="14" t="str">
        <v/>
      </c>
      <c r="O35198" s="14" t="str">
        <v/>
      </c>
      <c r="P35198" s="14" t="str">
        <f ca="1"/>
        <v>Low Cap</v>
      </c>
    </row>
    <row r="35199" spans="11:16">
      <c r="K35199" s="14" t="str">
        <v/>
      </c>
      <c r="L35199" s="14" t="str">
        <v/>
      </c>
      <c r="O35199" s="14" t="str">
        <v/>
      </c>
      <c r="P35199" s="14" t="str">
        <f ca="1"/>
        <v>Low Cap</v>
      </c>
    </row>
    <row r="35200" spans="11:16">
      <c r="K35200" s="14" t="str">
        <v/>
      </c>
      <c r="L35200" s="14" t="str">
        <v/>
      </c>
      <c r="O35200" s="14" t="str">
        <v/>
      </c>
      <c r="P35200" s="14" t="str">
        <f ca="1"/>
        <v>Low Cap</v>
      </c>
    </row>
    <row r="35201" spans="11:16">
      <c r="K35201" s="14" t="str">
        <v/>
      </c>
      <c r="L35201" s="14" t="str">
        <v/>
      </c>
      <c r="O35201" s="14" t="str">
        <v/>
      </c>
      <c r="P35201" s="14" t="str">
        <f ca="1"/>
        <v>Low Cap</v>
      </c>
    </row>
    <row r="35202" spans="11:16">
      <c r="K35202" s="14" t="str">
        <v/>
      </c>
      <c r="L35202" s="14" t="str">
        <v/>
      </c>
      <c r="O35202" s="14" t="str">
        <v/>
      </c>
      <c r="P35202" s="14" t="str">
        <f ca="1"/>
        <v>Low Cap</v>
      </c>
    </row>
    <row r="35203" spans="11:16">
      <c r="K35203" s="14" t="str">
        <v/>
      </c>
      <c r="L35203" s="14" t="str">
        <v/>
      </c>
      <c r="O35203" s="14" t="str">
        <v/>
      </c>
      <c r="P35203" s="14" t="str">
        <f ca="1"/>
        <v>Low Cap</v>
      </c>
    </row>
    <row r="35204" spans="11:16">
      <c r="K35204" s="14" t="str">
        <v/>
      </c>
      <c r="L35204" s="14" t="str">
        <v/>
      </c>
      <c r="O35204" s="14" t="str">
        <v/>
      </c>
      <c r="P35204" s="14" t="str">
        <f ca="1"/>
        <v>Low Cap</v>
      </c>
    </row>
    <row r="35205" spans="11:16">
      <c r="K35205" s="14" t="str">
        <v/>
      </c>
      <c r="L35205" s="14" t="str">
        <v/>
      </c>
      <c r="O35205" s="14" t="str">
        <v/>
      </c>
      <c r="P35205" s="14" t="str">
        <f ca="1"/>
        <v>Low Cap</v>
      </c>
    </row>
    <row r="35206" spans="11:16">
      <c r="K35206" s="14" t="str">
        <v/>
      </c>
      <c r="L35206" s="14" t="str">
        <v/>
      </c>
      <c r="O35206" s="14" t="str">
        <v/>
      </c>
      <c r="P35206" s="14" t="str">
        <f ca="1"/>
        <v>Low Cap</v>
      </c>
    </row>
    <row r="35207" spans="11:16">
      <c r="K35207" s="14" t="str">
        <v/>
      </c>
      <c r="L35207" s="14" t="str">
        <v/>
      </c>
      <c r="O35207" s="14" t="str">
        <v/>
      </c>
      <c r="P35207" s="14" t="str">
        <f ca="1"/>
        <v>Low Cap</v>
      </c>
    </row>
    <row r="35208" spans="11:16">
      <c r="K35208" s="14" t="str">
        <v/>
      </c>
      <c r="L35208" s="14" t="str">
        <v/>
      </c>
      <c r="O35208" s="14" t="str">
        <v/>
      </c>
      <c r="P35208" s="14" t="str">
        <f ca="1"/>
        <v>Low Cap</v>
      </c>
    </row>
    <row r="35209" spans="11:16">
      <c r="K35209" s="14" t="str">
        <v/>
      </c>
      <c r="L35209" s="14" t="str">
        <v/>
      </c>
      <c r="O35209" s="14" t="str">
        <v/>
      </c>
      <c r="P35209" s="14" t="str">
        <f ca="1"/>
        <v>Low Cap</v>
      </c>
    </row>
    <row r="35210" spans="11:16">
      <c r="K35210" s="14" t="str">
        <v/>
      </c>
      <c r="L35210" s="14" t="str">
        <v/>
      </c>
      <c r="O35210" s="14" t="str">
        <v/>
      </c>
      <c r="P35210" s="14" t="str">
        <f ca="1"/>
        <v>Low Cap</v>
      </c>
    </row>
    <row r="35211" spans="11:16">
      <c r="K35211" s="14" t="str">
        <v/>
      </c>
      <c r="L35211" s="14" t="str">
        <v/>
      </c>
      <c r="O35211" s="14" t="str">
        <v/>
      </c>
      <c r="P35211" s="14" t="str">
        <f ca="1"/>
        <v>Low Cap</v>
      </c>
    </row>
    <row r="35212" spans="11:16">
      <c r="K35212" s="14" t="str">
        <v/>
      </c>
      <c r="L35212" s="14" t="str">
        <v/>
      </c>
      <c r="O35212" s="14" t="str">
        <v/>
      </c>
      <c r="P35212" s="14" t="str">
        <f ca="1"/>
        <v>Low Cap</v>
      </c>
    </row>
    <row r="35213" spans="11:16">
      <c r="K35213" s="14" t="str">
        <v/>
      </c>
      <c r="L35213" s="14" t="str">
        <v/>
      </c>
      <c r="O35213" s="14" t="str">
        <v/>
      </c>
      <c r="P35213" s="14" t="str">
        <f ca="1"/>
        <v>Low Cap</v>
      </c>
    </row>
    <row r="35214" spans="11:16">
      <c r="K35214" s="14" t="str">
        <v/>
      </c>
      <c r="L35214" s="14" t="str">
        <v/>
      </c>
      <c r="O35214" s="14" t="str">
        <v/>
      </c>
      <c r="P35214" s="14" t="str">
        <f ca="1"/>
        <v>Low Cap</v>
      </c>
    </row>
    <row r="35215" spans="11:16">
      <c r="K35215" s="14" t="str">
        <v/>
      </c>
      <c r="L35215" s="14" t="str">
        <v/>
      </c>
      <c r="O35215" s="14" t="str">
        <v/>
      </c>
      <c r="P35215" s="14" t="str">
        <f ca="1"/>
        <v>Low Cap</v>
      </c>
    </row>
    <row r="35216" spans="11:16">
      <c r="K35216" s="14" t="str">
        <v/>
      </c>
      <c r="L35216" s="14" t="str">
        <v/>
      </c>
      <c r="O35216" s="14" t="str">
        <v/>
      </c>
      <c r="P35216" s="14" t="str">
        <f ca="1"/>
        <v>Low Cap</v>
      </c>
    </row>
    <row r="35217" spans="11:16">
      <c r="K35217" s="14" t="str">
        <v/>
      </c>
      <c r="L35217" s="14" t="str">
        <v/>
      </c>
      <c r="O35217" s="14" t="str">
        <v/>
      </c>
      <c r="P35217" s="14" t="str">
        <f ca="1"/>
        <v>Low Cap</v>
      </c>
    </row>
    <row r="35218" spans="11:16">
      <c r="K35218" s="14" t="str">
        <v/>
      </c>
      <c r="L35218" s="14" t="str">
        <v/>
      </c>
      <c r="O35218" s="14" t="str">
        <v/>
      </c>
      <c r="P35218" s="14" t="str">
        <f ca="1"/>
        <v>Low Cap</v>
      </c>
    </row>
    <row r="35219" spans="11:16">
      <c r="K35219" s="14" t="str">
        <v/>
      </c>
      <c r="L35219" s="14" t="str">
        <v/>
      </c>
      <c r="O35219" s="14" t="str">
        <v/>
      </c>
      <c r="P35219" s="14" t="str">
        <f ca="1"/>
        <v>Low Cap</v>
      </c>
    </row>
    <row r="35220" spans="11:16">
      <c r="K35220" s="14" t="str">
        <v/>
      </c>
      <c r="L35220" s="14" t="str">
        <v/>
      </c>
      <c r="O35220" s="14" t="str">
        <v/>
      </c>
      <c r="P35220" s="14" t="str">
        <f ca="1"/>
        <v>Low Cap</v>
      </c>
    </row>
    <row r="35221" spans="11:16">
      <c r="K35221" s="14" t="str">
        <v/>
      </c>
      <c r="L35221" s="14" t="str">
        <v/>
      </c>
      <c r="O35221" s="14" t="str">
        <v/>
      </c>
      <c r="P35221" s="14" t="str">
        <f ca="1"/>
        <v>Low Cap</v>
      </c>
    </row>
    <row r="35222" spans="11:16">
      <c r="K35222" s="14" t="str">
        <v/>
      </c>
      <c r="L35222" s="14" t="str">
        <v/>
      </c>
      <c r="O35222" s="14" t="str">
        <v/>
      </c>
      <c r="P35222" s="14" t="str">
        <f ca="1"/>
        <v>Low Cap</v>
      </c>
    </row>
    <row r="35223" spans="11:16">
      <c r="K35223" s="14" t="str">
        <v/>
      </c>
      <c r="L35223" s="14" t="str">
        <v/>
      </c>
      <c r="O35223" s="14" t="str">
        <v/>
      </c>
      <c r="P35223" s="14" t="str">
        <f ca="1"/>
        <v>Low Cap</v>
      </c>
    </row>
    <row r="35224" spans="11:16">
      <c r="K35224" s="14" t="str">
        <v/>
      </c>
      <c r="L35224" s="14" t="str">
        <v/>
      </c>
      <c r="O35224" s="14" t="str">
        <v/>
      </c>
      <c r="P35224" s="14" t="str">
        <f ca="1"/>
        <v>Low Cap</v>
      </c>
    </row>
    <row r="35225" spans="11:16">
      <c r="K35225" s="14" t="str">
        <v/>
      </c>
      <c r="L35225" s="14" t="str">
        <v/>
      </c>
      <c r="O35225" s="14" t="str">
        <v/>
      </c>
      <c r="P35225" s="14" t="str">
        <f ca="1"/>
        <v>Low Cap</v>
      </c>
    </row>
    <row r="35226" spans="11:16">
      <c r="K35226" s="14" t="str">
        <v/>
      </c>
      <c r="L35226" s="14" t="str">
        <v/>
      </c>
      <c r="O35226" s="14" t="str">
        <v/>
      </c>
      <c r="P35226" s="14" t="str">
        <f ca="1"/>
        <v>Low Cap</v>
      </c>
    </row>
    <row r="35227" spans="11:16">
      <c r="K35227" s="14" t="str">
        <v/>
      </c>
      <c r="L35227" s="14" t="str">
        <v/>
      </c>
      <c r="O35227" s="14" t="str">
        <v/>
      </c>
      <c r="P35227" s="14" t="str">
        <f ca="1"/>
        <v>Low Cap</v>
      </c>
    </row>
    <row r="35228" spans="11:16">
      <c r="K35228" s="14" t="str">
        <v/>
      </c>
      <c r="L35228" s="14" t="str">
        <v/>
      </c>
      <c r="O35228" s="14" t="str">
        <v/>
      </c>
      <c r="P35228" s="14" t="str">
        <f ca="1"/>
        <v>Low Cap</v>
      </c>
    </row>
    <row r="35229" spans="11:16">
      <c r="K35229" s="14" t="str">
        <v/>
      </c>
      <c r="L35229" s="14" t="str">
        <v/>
      </c>
      <c r="O35229" s="14" t="str">
        <v/>
      </c>
      <c r="P35229" s="14" t="str">
        <f ca="1"/>
        <v>Low Cap</v>
      </c>
    </row>
    <row r="35230" spans="11:16">
      <c r="K35230" s="14" t="str">
        <v/>
      </c>
      <c r="L35230" s="14" t="str">
        <v/>
      </c>
      <c r="O35230" s="14" t="str">
        <v/>
      </c>
      <c r="P35230" s="14" t="str">
        <f ca="1"/>
        <v>Low Cap</v>
      </c>
    </row>
    <row r="35231" spans="11:16">
      <c r="K35231" s="14" t="str">
        <v/>
      </c>
      <c r="L35231" s="14" t="str">
        <v/>
      </c>
      <c r="O35231" s="14" t="str">
        <v/>
      </c>
      <c r="P35231" s="14" t="str">
        <f ca="1"/>
        <v>Low Cap</v>
      </c>
    </row>
    <row r="35232" spans="11:16">
      <c r="K35232" s="14" t="str">
        <v/>
      </c>
      <c r="L35232" s="14" t="str">
        <v/>
      </c>
      <c r="O35232" s="14" t="str">
        <v/>
      </c>
      <c r="P35232" s="14" t="str">
        <f ca="1"/>
        <v>Low Cap</v>
      </c>
    </row>
    <row r="35233" spans="11:16">
      <c r="K35233" s="14" t="str">
        <v/>
      </c>
      <c r="L35233" s="14" t="str">
        <v/>
      </c>
      <c r="O35233" s="14" t="str">
        <v/>
      </c>
      <c r="P35233" s="14" t="str">
        <f ca="1"/>
        <v>Low Cap</v>
      </c>
    </row>
    <row r="35234" spans="11:16">
      <c r="K35234" s="14" t="str">
        <v/>
      </c>
      <c r="L35234" s="14" t="str">
        <v/>
      </c>
      <c r="O35234" s="14" t="str">
        <v/>
      </c>
      <c r="P35234" s="14" t="str">
        <f ca="1"/>
        <v>Low Cap</v>
      </c>
    </row>
    <row r="35235" spans="11:16">
      <c r="K35235" s="14" t="str">
        <v/>
      </c>
      <c r="L35235" s="14" t="str">
        <v/>
      </c>
      <c r="O35235" s="14" t="str">
        <v/>
      </c>
      <c r="P35235" s="14" t="str">
        <f ca="1"/>
        <v>Low Cap</v>
      </c>
    </row>
    <row r="35236" spans="11:16">
      <c r="K35236" s="14" t="str">
        <v/>
      </c>
      <c r="L35236" s="14" t="str">
        <v/>
      </c>
      <c r="O35236" s="14" t="str">
        <v/>
      </c>
      <c r="P35236" s="14" t="str">
        <f ca="1"/>
        <v>Low Cap</v>
      </c>
    </row>
    <row r="35237" spans="11:16">
      <c r="K35237" s="14" t="str">
        <v/>
      </c>
      <c r="L35237" s="14" t="str">
        <v/>
      </c>
      <c r="O35237" s="14" t="str">
        <v/>
      </c>
      <c r="P35237" s="14" t="str">
        <f ca="1"/>
        <v>Low Cap</v>
      </c>
    </row>
    <row r="35238" spans="11:16">
      <c r="K35238" s="14" t="str">
        <v/>
      </c>
      <c r="L35238" s="14" t="str">
        <v/>
      </c>
      <c r="O35238" s="14" t="str">
        <v/>
      </c>
      <c r="P35238" s="14" t="str">
        <f ca="1"/>
        <v>Low Cap</v>
      </c>
    </row>
    <row r="35239" spans="11:16">
      <c r="K35239" s="14" t="str">
        <v/>
      </c>
      <c r="L35239" s="14" t="str">
        <v/>
      </c>
      <c r="O35239" s="14" t="str">
        <v/>
      </c>
      <c r="P35239" s="14" t="str">
        <f ca="1"/>
        <v>Low Cap</v>
      </c>
    </row>
    <row r="35240" spans="11:16">
      <c r="K35240" s="14" t="str">
        <v/>
      </c>
      <c r="L35240" s="14" t="str">
        <v/>
      </c>
      <c r="O35240" s="14" t="str">
        <v/>
      </c>
      <c r="P35240" s="14" t="str">
        <f ca="1"/>
        <v>Low Cap</v>
      </c>
    </row>
    <row r="35241" spans="11:16">
      <c r="K35241" s="14" t="str">
        <v/>
      </c>
      <c r="L35241" s="14" t="str">
        <v/>
      </c>
      <c r="O35241" s="14" t="str">
        <v/>
      </c>
      <c r="P35241" s="14" t="str">
        <f ca="1"/>
        <v>Low Cap</v>
      </c>
    </row>
    <row r="35242" spans="11:16">
      <c r="K35242" s="14" t="str">
        <v/>
      </c>
      <c r="L35242" s="14" t="str">
        <v/>
      </c>
      <c r="O35242" s="14" t="str">
        <v/>
      </c>
      <c r="P35242" s="14" t="str">
        <f ca="1"/>
        <v>Low Cap</v>
      </c>
    </row>
    <row r="35243" spans="11:16">
      <c r="K35243" s="14" t="str">
        <v/>
      </c>
      <c r="L35243" s="14" t="str">
        <v/>
      </c>
      <c r="O35243" s="14" t="str">
        <v/>
      </c>
      <c r="P35243" s="14" t="str">
        <f ca="1"/>
        <v>Low Cap</v>
      </c>
    </row>
    <row r="35244" spans="11:16">
      <c r="K35244" s="14" t="str">
        <v/>
      </c>
      <c r="L35244" s="14" t="str">
        <v/>
      </c>
      <c r="O35244" s="14" t="str">
        <v/>
      </c>
      <c r="P35244" s="14" t="str">
        <f ca="1"/>
        <v>Low Cap</v>
      </c>
    </row>
    <row r="35245" spans="11:16">
      <c r="K35245" s="14" t="str">
        <v/>
      </c>
      <c r="L35245" s="14" t="str">
        <v/>
      </c>
      <c r="O35245" s="14" t="str">
        <v/>
      </c>
      <c r="P35245" s="14" t="str">
        <f ca="1"/>
        <v>Low Cap</v>
      </c>
    </row>
    <row r="35246" spans="11:16">
      <c r="K35246" s="14" t="str">
        <v/>
      </c>
      <c r="L35246" s="14" t="str">
        <v/>
      </c>
      <c r="O35246" s="14" t="str">
        <v/>
      </c>
      <c r="P35246" s="14" t="str">
        <f ca="1"/>
        <v>Low Cap</v>
      </c>
    </row>
    <row r="35247" spans="11:16">
      <c r="K35247" s="14" t="str">
        <v/>
      </c>
      <c r="L35247" s="14" t="str">
        <v/>
      </c>
      <c r="O35247" s="14" t="str">
        <v/>
      </c>
      <c r="P35247" s="14" t="str">
        <f ca="1"/>
        <v>Low Cap</v>
      </c>
    </row>
    <row r="35248" spans="11:16">
      <c r="K35248" s="14" t="str">
        <v/>
      </c>
      <c r="L35248" s="14" t="str">
        <v/>
      </c>
      <c r="O35248" s="14" t="str">
        <v/>
      </c>
      <c r="P35248" s="14" t="str">
        <f ca="1"/>
        <v>Low Cap</v>
      </c>
    </row>
    <row r="35249" spans="11:16">
      <c r="K35249" s="14" t="str">
        <v/>
      </c>
      <c r="L35249" s="14" t="str">
        <v/>
      </c>
      <c r="O35249" s="14" t="str">
        <v/>
      </c>
      <c r="P35249" s="14" t="str">
        <f ca="1"/>
        <v>Low Cap</v>
      </c>
    </row>
    <row r="35250" spans="11:16">
      <c r="K35250" s="14" t="str">
        <v/>
      </c>
      <c r="L35250" s="14" t="str">
        <v/>
      </c>
      <c r="O35250" s="14" t="str">
        <v/>
      </c>
      <c r="P35250" s="14" t="str">
        <f ca="1"/>
        <v>Low Cap</v>
      </c>
    </row>
    <row r="35251" spans="11:16">
      <c r="K35251" s="14" t="str">
        <v/>
      </c>
      <c r="L35251" s="14" t="str">
        <v/>
      </c>
      <c r="O35251" s="14" t="str">
        <v/>
      </c>
      <c r="P35251" s="14" t="str">
        <f ca="1"/>
        <v>Low Cap</v>
      </c>
    </row>
    <row r="35252" spans="11:16">
      <c r="K35252" s="14" t="str">
        <v/>
      </c>
      <c r="L35252" s="14" t="str">
        <v/>
      </c>
      <c r="O35252" s="14" t="str">
        <v/>
      </c>
      <c r="P35252" s="14" t="str">
        <f ca="1"/>
        <v>Low Cap</v>
      </c>
    </row>
    <row r="35253" spans="11:16">
      <c r="K35253" s="14" t="str">
        <v/>
      </c>
      <c r="L35253" s="14" t="str">
        <v/>
      </c>
      <c r="O35253" s="14" t="str">
        <v/>
      </c>
      <c r="P35253" s="14" t="str">
        <f ca="1"/>
        <v>Low Cap</v>
      </c>
    </row>
    <row r="35254" spans="11:16">
      <c r="K35254" s="14" t="str">
        <v/>
      </c>
      <c r="L35254" s="14" t="str">
        <v/>
      </c>
      <c r="O35254" s="14" t="str">
        <v/>
      </c>
      <c r="P35254" s="14" t="str">
        <f ca="1"/>
        <v>Low Cap</v>
      </c>
    </row>
    <row r="35255" spans="11:16">
      <c r="K35255" s="14" t="str">
        <v/>
      </c>
      <c r="L35255" s="14" t="str">
        <v/>
      </c>
      <c r="O35255" s="14" t="str">
        <v/>
      </c>
      <c r="P35255" s="14" t="str">
        <f ca="1"/>
        <v>Low Cap</v>
      </c>
    </row>
    <row r="35256" spans="11:16">
      <c r="K35256" s="14" t="str">
        <v/>
      </c>
      <c r="L35256" s="14" t="str">
        <v/>
      </c>
      <c r="O35256" s="14" t="str">
        <v/>
      </c>
      <c r="P35256" s="14" t="str">
        <f ca="1"/>
        <v>Low Cap</v>
      </c>
    </row>
    <row r="35257" spans="11:16">
      <c r="K35257" s="14" t="str">
        <v/>
      </c>
      <c r="L35257" s="14" t="str">
        <v/>
      </c>
      <c r="O35257" s="14" t="str">
        <v/>
      </c>
      <c r="P35257" s="14" t="str">
        <f ca="1"/>
        <v>Low Cap</v>
      </c>
    </row>
    <row r="35258" spans="11:16">
      <c r="K35258" s="14" t="str">
        <v/>
      </c>
      <c r="L35258" s="14" t="str">
        <v/>
      </c>
      <c r="O35258" s="14" t="str">
        <v/>
      </c>
      <c r="P35258" s="14" t="str">
        <f ca="1"/>
        <v>Low Cap</v>
      </c>
    </row>
    <row r="35259" spans="11:16">
      <c r="K35259" s="14" t="str">
        <v/>
      </c>
      <c r="L35259" s="14" t="str">
        <v/>
      </c>
      <c r="O35259" s="14" t="str">
        <v/>
      </c>
      <c r="P35259" s="14" t="str">
        <f ca="1"/>
        <v>Low Cap</v>
      </c>
    </row>
    <row r="35260" spans="11:16">
      <c r="K35260" s="14" t="str">
        <v/>
      </c>
      <c r="L35260" s="14" t="str">
        <v/>
      </c>
      <c r="O35260" s="14" t="str">
        <v/>
      </c>
      <c r="P35260" s="14" t="str">
        <f ca="1"/>
        <v>Low Cap</v>
      </c>
    </row>
    <row r="35261" spans="11:16">
      <c r="K35261" s="14" t="str">
        <v/>
      </c>
      <c r="L35261" s="14" t="str">
        <v/>
      </c>
      <c r="O35261" s="14" t="str">
        <v/>
      </c>
      <c r="P35261" s="14" t="str">
        <f ca="1"/>
        <v>Low Cap</v>
      </c>
    </row>
    <row r="35262" spans="11:16">
      <c r="K35262" s="14" t="str">
        <v/>
      </c>
      <c r="L35262" s="14" t="str">
        <v/>
      </c>
      <c r="O35262" s="14" t="str">
        <v/>
      </c>
      <c r="P35262" s="14" t="str">
        <f ca="1"/>
        <v>Low Cap</v>
      </c>
    </row>
    <row r="35263" spans="11:16">
      <c r="K35263" s="14" t="str">
        <v/>
      </c>
      <c r="L35263" s="14" t="str">
        <v/>
      </c>
      <c r="O35263" s="14" t="str">
        <v/>
      </c>
      <c r="P35263" s="14" t="str">
        <f ca="1"/>
        <v>Low Cap</v>
      </c>
    </row>
    <row r="35264" spans="11:16">
      <c r="K35264" s="14" t="str">
        <v/>
      </c>
      <c r="L35264" s="14" t="str">
        <v/>
      </c>
      <c r="O35264" s="14" t="str">
        <v/>
      </c>
      <c r="P35264" s="14" t="str">
        <f ca="1"/>
        <v>Low Cap</v>
      </c>
    </row>
    <row r="35265" spans="11:16">
      <c r="K35265" s="14" t="str">
        <v/>
      </c>
      <c r="L35265" s="14" t="str">
        <v/>
      </c>
      <c r="O35265" s="14" t="str">
        <v/>
      </c>
      <c r="P35265" s="14" t="str">
        <f ca="1"/>
        <v>Low Cap</v>
      </c>
    </row>
    <row r="35266" spans="11:16">
      <c r="K35266" s="14" t="str">
        <v/>
      </c>
      <c r="L35266" s="14" t="str">
        <v/>
      </c>
      <c r="O35266" s="14" t="str">
        <v/>
      </c>
      <c r="P35266" s="14" t="str">
        <f ca="1"/>
        <v>Low Cap</v>
      </c>
    </row>
    <row r="35267" spans="11:16">
      <c r="K35267" s="14" t="str">
        <v/>
      </c>
      <c r="L35267" s="14" t="str">
        <v/>
      </c>
      <c r="O35267" s="14" t="str">
        <v/>
      </c>
      <c r="P35267" s="14" t="str">
        <f ca="1"/>
        <v>Low Cap</v>
      </c>
    </row>
    <row r="35268" spans="11:16">
      <c r="K35268" s="14" t="str">
        <v/>
      </c>
      <c r="L35268" s="14" t="str">
        <v/>
      </c>
      <c r="O35268" s="14" t="str">
        <v/>
      </c>
      <c r="P35268" s="14" t="str">
        <f ca="1"/>
        <v>Low Cap</v>
      </c>
    </row>
    <row r="35269" spans="11:16">
      <c r="K35269" s="14" t="str">
        <v/>
      </c>
      <c r="L35269" s="14" t="str">
        <v/>
      </c>
      <c r="O35269" s="14" t="str">
        <v/>
      </c>
      <c r="P35269" s="14" t="str">
        <f ca="1"/>
        <v>Low Cap</v>
      </c>
    </row>
    <row r="35270" spans="11:16">
      <c r="K35270" s="14" t="str">
        <v/>
      </c>
      <c r="L35270" s="14" t="str">
        <v/>
      </c>
      <c r="O35270" s="14" t="str">
        <v/>
      </c>
      <c r="P35270" s="14" t="str">
        <f ca="1"/>
        <v>Low Cap</v>
      </c>
    </row>
    <row r="35271" spans="11:16">
      <c r="K35271" s="14" t="str">
        <v/>
      </c>
      <c r="L35271" s="14" t="str">
        <v/>
      </c>
      <c r="O35271" s="14" t="str">
        <v/>
      </c>
      <c r="P35271" s="14" t="str">
        <f ca="1"/>
        <v>Low Cap</v>
      </c>
    </row>
    <row r="35272" spans="11:16">
      <c r="K35272" s="14" t="str">
        <v/>
      </c>
      <c r="L35272" s="14" t="str">
        <v/>
      </c>
      <c r="O35272" s="14" t="str">
        <v/>
      </c>
      <c r="P35272" s="14" t="str">
        <f ca="1"/>
        <v>Low Cap</v>
      </c>
    </row>
    <row r="35273" spans="11:16">
      <c r="K35273" s="14" t="str">
        <v/>
      </c>
      <c r="L35273" s="14" t="str">
        <v/>
      </c>
      <c r="O35273" s="14" t="str">
        <v/>
      </c>
      <c r="P35273" s="14" t="str">
        <f ca="1"/>
        <v>Low Cap</v>
      </c>
    </row>
    <row r="35274" spans="11:16">
      <c r="K35274" s="14" t="str">
        <v/>
      </c>
      <c r="L35274" s="14" t="str">
        <v/>
      </c>
      <c r="O35274" s="14" t="str">
        <v/>
      </c>
      <c r="P35274" s="14" t="str">
        <f ca="1"/>
        <v>Low Cap</v>
      </c>
    </row>
    <row r="35275" spans="11:16">
      <c r="K35275" s="14" t="str">
        <v/>
      </c>
      <c r="L35275" s="14" t="str">
        <v/>
      </c>
      <c r="O35275" s="14" t="str">
        <v/>
      </c>
      <c r="P35275" s="14" t="str">
        <f ca="1"/>
        <v>Low Cap</v>
      </c>
    </row>
    <row r="35276" spans="11:16">
      <c r="K35276" s="14" t="str">
        <v/>
      </c>
      <c r="L35276" s="14" t="str">
        <v/>
      </c>
      <c r="O35276" s="14" t="str">
        <v/>
      </c>
      <c r="P35276" s="14" t="str">
        <f ca="1"/>
        <v>Low Cap</v>
      </c>
    </row>
    <row r="35277" spans="11:16">
      <c r="K35277" s="14" t="str">
        <v/>
      </c>
      <c r="L35277" s="14" t="str">
        <v/>
      </c>
      <c r="O35277" s="14" t="str">
        <v/>
      </c>
      <c r="P35277" s="14" t="str">
        <f ca="1"/>
        <v>Low Cap</v>
      </c>
    </row>
    <row r="35278" spans="11:16">
      <c r="K35278" s="14" t="str">
        <v/>
      </c>
      <c r="L35278" s="14" t="str">
        <v/>
      </c>
      <c r="O35278" s="14" t="str">
        <v/>
      </c>
      <c r="P35278" s="14" t="str">
        <f ca="1"/>
        <v>Low Cap</v>
      </c>
    </row>
    <row r="35279" spans="11:16">
      <c r="K35279" s="14" t="str">
        <v/>
      </c>
      <c r="L35279" s="14" t="str">
        <v/>
      </c>
      <c r="O35279" s="14" t="str">
        <v/>
      </c>
      <c r="P35279" s="14" t="str">
        <f ca="1"/>
        <v>Low Cap</v>
      </c>
    </row>
    <row r="35280" spans="11:16">
      <c r="K35280" s="14" t="str">
        <v/>
      </c>
      <c r="L35280" s="14" t="str">
        <v/>
      </c>
      <c r="O35280" s="14" t="str">
        <v/>
      </c>
      <c r="P35280" s="14" t="str">
        <f ca="1"/>
        <v>Low Cap</v>
      </c>
    </row>
    <row r="35281" spans="11:16">
      <c r="K35281" s="14" t="str">
        <v/>
      </c>
      <c r="L35281" s="14" t="str">
        <v/>
      </c>
      <c r="O35281" s="14" t="str">
        <v/>
      </c>
      <c r="P35281" s="14" t="str">
        <f ca="1"/>
        <v>Low Cap</v>
      </c>
    </row>
    <row r="35282" spans="11:16">
      <c r="K35282" s="14" t="str">
        <v/>
      </c>
      <c r="L35282" s="14" t="str">
        <v/>
      </c>
      <c r="O35282" s="14" t="str">
        <v/>
      </c>
      <c r="P35282" s="14" t="str">
        <f ca="1"/>
        <v>Low Cap</v>
      </c>
    </row>
    <row r="35283" spans="11:16">
      <c r="K35283" s="14" t="str">
        <v/>
      </c>
      <c r="L35283" s="14" t="str">
        <v/>
      </c>
      <c r="O35283" s="14" t="str">
        <v/>
      </c>
      <c r="P35283" s="14" t="str">
        <f ca="1"/>
        <v>Low Cap</v>
      </c>
    </row>
    <row r="35284" spans="11:16">
      <c r="K35284" s="14" t="str">
        <v/>
      </c>
      <c r="L35284" s="14" t="str">
        <v/>
      </c>
      <c r="O35284" s="14" t="str">
        <v/>
      </c>
      <c r="P35284" s="14" t="str">
        <f ca="1"/>
        <v>Low Cap</v>
      </c>
    </row>
    <row r="35285" spans="11:16">
      <c r="K35285" s="14" t="str">
        <v/>
      </c>
      <c r="L35285" s="14" t="str">
        <v/>
      </c>
      <c r="O35285" s="14" t="str">
        <v/>
      </c>
      <c r="P35285" s="14" t="str">
        <f ca="1"/>
        <v>Low Cap</v>
      </c>
    </row>
    <row r="35286" spans="11:16">
      <c r="K35286" s="14" t="str">
        <v/>
      </c>
      <c r="L35286" s="14" t="str">
        <v/>
      </c>
      <c r="O35286" s="14" t="str">
        <v/>
      </c>
      <c r="P35286" s="14" t="str">
        <f ca="1"/>
        <v>Low Cap</v>
      </c>
    </row>
    <row r="35287" spans="11:16">
      <c r="K35287" s="14" t="str">
        <v/>
      </c>
      <c r="L35287" s="14" t="str">
        <v/>
      </c>
      <c r="O35287" s="14" t="str">
        <v/>
      </c>
      <c r="P35287" s="14" t="str">
        <f ca="1"/>
        <v>Low Cap</v>
      </c>
    </row>
    <row r="35288" spans="11:16">
      <c r="K35288" s="14" t="str">
        <v/>
      </c>
      <c r="L35288" s="14" t="str">
        <v/>
      </c>
      <c r="O35288" s="14" t="str">
        <v/>
      </c>
      <c r="P35288" s="14" t="str">
        <f ca="1"/>
        <v>Low Cap</v>
      </c>
    </row>
    <row r="35289" spans="11:16">
      <c r="K35289" s="14" t="str">
        <v/>
      </c>
      <c r="L35289" s="14" t="str">
        <v/>
      </c>
      <c r="O35289" s="14" t="str">
        <v/>
      </c>
      <c r="P35289" s="14" t="str">
        <f ca="1"/>
        <v>Low Cap</v>
      </c>
    </row>
    <row r="35290" spans="11:16">
      <c r="K35290" s="14" t="str">
        <v/>
      </c>
      <c r="L35290" s="14" t="str">
        <v/>
      </c>
      <c r="O35290" s="14" t="str">
        <v/>
      </c>
      <c r="P35290" s="14" t="str">
        <f ca="1"/>
        <v>Low Cap</v>
      </c>
    </row>
    <row r="35291" spans="11:16">
      <c r="K35291" s="14" t="str">
        <v/>
      </c>
      <c r="L35291" s="14" t="str">
        <v/>
      </c>
      <c r="O35291" s="14" t="str">
        <v/>
      </c>
      <c r="P35291" s="14" t="str">
        <f ca="1"/>
        <v>Low Cap</v>
      </c>
    </row>
    <row r="35292" spans="11:16">
      <c r="K35292" s="14" t="str">
        <v/>
      </c>
      <c r="L35292" s="14" t="str">
        <v/>
      </c>
      <c r="O35292" s="14" t="str">
        <v/>
      </c>
      <c r="P35292" s="14" t="str">
        <f ca="1"/>
        <v>Low Cap</v>
      </c>
    </row>
    <row r="35293" spans="11:16">
      <c r="K35293" s="14" t="str">
        <v/>
      </c>
      <c r="L35293" s="14" t="str">
        <v/>
      </c>
      <c r="O35293" s="14" t="str">
        <v/>
      </c>
      <c r="P35293" s="14" t="str">
        <f ca="1"/>
        <v>Low Cap</v>
      </c>
    </row>
    <row r="35294" spans="11:16">
      <c r="K35294" s="14" t="str">
        <v/>
      </c>
      <c r="L35294" s="14" t="str">
        <v/>
      </c>
      <c r="O35294" s="14" t="str">
        <v/>
      </c>
      <c r="P35294" s="14" t="str">
        <f ca="1"/>
        <v>Low Cap</v>
      </c>
    </row>
    <row r="35295" spans="11:16">
      <c r="K35295" s="14" t="str">
        <v/>
      </c>
      <c r="L35295" s="14" t="str">
        <v/>
      </c>
      <c r="O35295" s="14" t="str">
        <v/>
      </c>
      <c r="P35295" s="14" t="str">
        <f ca="1"/>
        <v>Low Cap</v>
      </c>
    </row>
    <row r="35296" spans="11:16">
      <c r="K35296" s="14" t="str">
        <v/>
      </c>
      <c r="L35296" s="14" t="str">
        <v/>
      </c>
      <c r="O35296" s="14" t="str">
        <v/>
      </c>
      <c r="P35296" s="14" t="str">
        <f ca="1"/>
        <v>Low Cap</v>
      </c>
    </row>
    <row r="35297" spans="11:16">
      <c r="K35297" s="14" t="str">
        <v/>
      </c>
      <c r="L35297" s="14" t="str">
        <v/>
      </c>
      <c r="O35297" s="14" t="str">
        <v/>
      </c>
      <c r="P35297" s="14" t="str">
        <f ca="1"/>
        <v>Low Cap</v>
      </c>
    </row>
    <row r="35298" spans="11:16">
      <c r="K35298" s="14" t="str">
        <v/>
      </c>
      <c r="L35298" s="14" t="str">
        <v/>
      </c>
      <c r="O35298" s="14" t="str">
        <v/>
      </c>
      <c r="P35298" s="14" t="str">
        <f ca="1"/>
        <v>Low Cap</v>
      </c>
    </row>
    <row r="35299" spans="11:16">
      <c r="K35299" s="14" t="str">
        <v/>
      </c>
      <c r="L35299" s="14" t="str">
        <v/>
      </c>
      <c r="O35299" s="14" t="str">
        <v/>
      </c>
      <c r="P35299" s="14" t="str">
        <f ca="1"/>
        <v>Low Cap</v>
      </c>
    </row>
    <row r="35300" spans="11:16">
      <c r="K35300" s="14" t="str">
        <v/>
      </c>
      <c r="L35300" s="14" t="str">
        <v/>
      </c>
      <c r="O35300" s="14" t="str">
        <v/>
      </c>
      <c r="P35300" s="14" t="str">
        <f ca="1"/>
        <v>Low Cap</v>
      </c>
    </row>
    <row r="35301" spans="11:16">
      <c r="K35301" s="14" t="str">
        <v/>
      </c>
      <c r="L35301" s="14" t="str">
        <v/>
      </c>
      <c r="O35301" s="14" t="str">
        <v/>
      </c>
      <c r="P35301" s="14" t="str">
        <f ca="1"/>
        <v>Low Cap</v>
      </c>
    </row>
    <row r="35302" spans="11:16">
      <c r="K35302" s="14" t="str">
        <v/>
      </c>
      <c r="L35302" s="14" t="str">
        <v/>
      </c>
      <c r="O35302" s="14" t="str">
        <v/>
      </c>
      <c r="P35302" s="14" t="str">
        <f ca="1"/>
        <v>Low Cap</v>
      </c>
    </row>
    <row r="35303" spans="11:16">
      <c r="K35303" s="14" t="str">
        <v/>
      </c>
      <c r="L35303" s="14" t="str">
        <v/>
      </c>
      <c r="O35303" s="14" t="str">
        <v/>
      </c>
      <c r="P35303" s="14" t="str">
        <f ca="1"/>
        <v>Low Cap</v>
      </c>
    </row>
    <row r="35304" spans="11:16">
      <c r="K35304" s="14" t="str">
        <v/>
      </c>
      <c r="L35304" s="14" t="str">
        <v/>
      </c>
      <c r="O35304" s="14" t="str">
        <v/>
      </c>
      <c r="P35304" s="14" t="str">
        <f ca="1"/>
        <v>Low Cap</v>
      </c>
    </row>
    <row r="35305" spans="11:16">
      <c r="K35305" s="14" t="str">
        <v/>
      </c>
      <c r="L35305" s="14" t="str">
        <v/>
      </c>
      <c r="O35305" s="14" t="str">
        <v/>
      </c>
      <c r="P35305" s="14" t="str">
        <f ca="1"/>
        <v>Low Cap</v>
      </c>
    </row>
    <row r="35306" spans="11:16">
      <c r="K35306" s="14" t="str">
        <v/>
      </c>
      <c r="L35306" s="14" t="str">
        <v/>
      </c>
      <c r="O35306" s="14" t="str">
        <v/>
      </c>
      <c r="P35306" s="14" t="str">
        <f ca="1"/>
        <v>Low Cap</v>
      </c>
    </row>
    <row r="35307" spans="11:16">
      <c r="K35307" s="14" t="str">
        <v/>
      </c>
      <c r="L35307" s="14" t="str">
        <v/>
      </c>
      <c r="O35307" s="14" t="str">
        <v/>
      </c>
      <c r="P35307" s="14" t="str">
        <f ca="1"/>
        <v>Low Cap</v>
      </c>
    </row>
    <row r="35308" spans="11:16">
      <c r="K35308" s="14" t="str">
        <v/>
      </c>
      <c r="L35308" s="14" t="str">
        <v/>
      </c>
      <c r="O35308" s="14" t="str">
        <v/>
      </c>
      <c r="P35308" s="14" t="str">
        <f ca="1"/>
        <v>Low Cap</v>
      </c>
    </row>
    <row r="35309" spans="11:16">
      <c r="K35309" s="14" t="str">
        <v/>
      </c>
      <c r="L35309" s="14" t="str">
        <v/>
      </c>
      <c r="O35309" s="14" t="str">
        <v/>
      </c>
      <c r="P35309" s="14" t="str">
        <f ca="1"/>
        <v>Low Cap</v>
      </c>
    </row>
    <row r="35310" spans="11:16">
      <c r="K35310" s="14" t="str">
        <v/>
      </c>
      <c r="L35310" s="14" t="str">
        <v/>
      </c>
      <c r="O35310" s="14" t="str">
        <v/>
      </c>
      <c r="P35310" s="14" t="str">
        <f ca="1"/>
        <v>Low Cap</v>
      </c>
    </row>
    <row r="35311" spans="11:16">
      <c r="K35311" s="14" t="str">
        <v/>
      </c>
      <c r="L35311" s="14" t="str">
        <v/>
      </c>
      <c r="O35311" s="14" t="str">
        <v/>
      </c>
      <c r="P35311" s="14" t="str">
        <f ca="1"/>
        <v>Low Cap</v>
      </c>
    </row>
    <row r="35312" spans="11:16">
      <c r="K35312" s="14" t="str">
        <v/>
      </c>
      <c r="L35312" s="14" t="str">
        <v/>
      </c>
      <c r="O35312" s="14" t="str">
        <v/>
      </c>
      <c r="P35312" s="14" t="str">
        <f ca="1"/>
        <v>Low Cap</v>
      </c>
    </row>
    <row r="35313" spans="11:16">
      <c r="K35313" s="14" t="str">
        <v/>
      </c>
      <c r="L35313" s="14" t="str">
        <v/>
      </c>
      <c r="O35313" s="14" t="str">
        <v/>
      </c>
      <c r="P35313" s="14" t="str">
        <f ca="1"/>
        <v>Low Cap</v>
      </c>
    </row>
    <row r="35314" spans="11:16">
      <c r="K35314" s="14" t="str">
        <v/>
      </c>
      <c r="L35314" s="14" t="str">
        <v/>
      </c>
      <c r="O35314" s="14" t="str">
        <v/>
      </c>
      <c r="P35314" s="14" t="str">
        <f ca="1"/>
        <v>Low Cap</v>
      </c>
    </row>
    <row r="35315" spans="11:16">
      <c r="K35315" s="14" t="str">
        <v/>
      </c>
      <c r="L35315" s="14" t="str">
        <v/>
      </c>
      <c r="O35315" s="14" t="str">
        <v/>
      </c>
      <c r="P35315" s="14" t="str">
        <f ca="1"/>
        <v>Low Cap</v>
      </c>
    </row>
    <row r="35316" spans="11:16">
      <c r="K35316" s="14" t="str">
        <v/>
      </c>
      <c r="L35316" s="14" t="str">
        <v/>
      </c>
      <c r="O35316" s="14" t="str">
        <v/>
      </c>
      <c r="P35316" s="14" t="str">
        <f ca="1"/>
        <v>Low Cap</v>
      </c>
    </row>
    <row r="35317" spans="11:16">
      <c r="K35317" s="14" t="str">
        <v/>
      </c>
      <c r="L35317" s="14" t="str">
        <v/>
      </c>
      <c r="O35317" s="14" t="str">
        <v/>
      </c>
      <c r="P35317" s="14" t="str">
        <f ca="1"/>
        <v>Low Cap</v>
      </c>
    </row>
    <row r="35318" spans="11:16">
      <c r="K35318" s="14" t="str">
        <v/>
      </c>
      <c r="L35318" s="14" t="str">
        <v/>
      </c>
      <c r="O35318" s="14" t="str">
        <v/>
      </c>
      <c r="P35318" s="14" t="str">
        <f ca="1"/>
        <v>Low Cap</v>
      </c>
    </row>
    <row r="35319" spans="11:16">
      <c r="K35319" s="14" t="str">
        <v/>
      </c>
      <c r="L35319" s="14" t="str">
        <v/>
      </c>
      <c r="O35319" s="14" t="str">
        <v/>
      </c>
      <c r="P35319" s="14" t="str">
        <f ca="1"/>
        <v>Low Cap</v>
      </c>
    </row>
    <row r="35320" spans="11:16">
      <c r="K35320" s="14" t="str">
        <v/>
      </c>
      <c r="L35320" s="14" t="str">
        <v/>
      </c>
      <c r="O35320" s="14" t="str">
        <v/>
      </c>
      <c r="P35320" s="14" t="str">
        <f ca="1"/>
        <v>Low Cap</v>
      </c>
    </row>
    <row r="35321" spans="11:16">
      <c r="K35321" s="14" t="str">
        <v/>
      </c>
      <c r="L35321" s="14" t="str">
        <v/>
      </c>
      <c r="O35321" s="14" t="str">
        <v/>
      </c>
      <c r="P35321" s="14" t="str">
        <f ca="1"/>
        <v>Low Cap</v>
      </c>
    </row>
    <row r="35322" spans="11:16">
      <c r="K35322" s="14" t="str">
        <v/>
      </c>
      <c r="L35322" s="14" t="str">
        <v/>
      </c>
      <c r="O35322" s="14" t="str">
        <v/>
      </c>
      <c r="P35322" s="14" t="str">
        <f ca="1"/>
        <v>Low Cap</v>
      </c>
    </row>
    <row r="35323" spans="11:16">
      <c r="K35323" s="14" t="str">
        <v/>
      </c>
      <c r="L35323" s="14" t="str">
        <v/>
      </c>
      <c r="O35323" s="14" t="str">
        <v/>
      </c>
      <c r="P35323" s="14" t="str">
        <f ca="1"/>
        <v>Low Cap</v>
      </c>
    </row>
    <row r="35324" spans="11:16">
      <c r="K35324" s="14" t="str">
        <v/>
      </c>
      <c r="L35324" s="14" t="str">
        <v/>
      </c>
      <c r="O35324" s="14" t="str">
        <v/>
      </c>
      <c r="P35324" s="14" t="str">
        <f ca="1"/>
        <v>Low Cap</v>
      </c>
    </row>
    <row r="35325" spans="11:16">
      <c r="K35325" s="14" t="str">
        <v/>
      </c>
      <c r="L35325" s="14" t="str">
        <v/>
      </c>
      <c r="O35325" s="14" t="str">
        <v/>
      </c>
      <c r="P35325" s="14" t="str">
        <f ca="1"/>
        <v>Low Cap</v>
      </c>
    </row>
    <row r="35326" spans="11:16">
      <c r="K35326" s="14" t="str">
        <v/>
      </c>
      <c r="L35326" s="14" t="str">
        <v/>
      </c>
      <c r="O35326" s="14" t="str">
        <v/>
      </c>
      <c r="P35326" s="14" t="str">
        <f ca="1"/>
        <v>Low Cap</v>
      </c>
    </row>
    <row r="35327" spans="11:16">
      <c r="K35327" s="14" t="str">
        <v/>
      </c>
      <c r="L35327" s="14" t="str">
        <v/>
      </c>
      <c r="O35327" s="14" t="str">
        <v/>
      </c>
      <c r="P35327" s="14" t="str">
        <f ca="1"/>
        <v>Low Cap</v>
      </c>
    </row>
    <row r="35328" spans="11:16">
      <c r="K35328" s="14" t="str">
        <v/>
      </c>
      <c r="L35328" s="14" t="str">
        <v/>
      </c>
      <c r="O35328" s="14" t="str">
        <v/>
      </c>
      <c r="P35328" s="14" t="str">
        <f ca="1"/>
        <v>Low Cap</v>
      </c>
    </row>
    <row r="35329" spans="11:16">
      <c r="K35329" s="14" t="str">
        <v/>
      </c>
      <c r="L35329" s="14" t="str">
        <v/>
      </c>
      <c r="O35329" s="14" t="str">
        <v/>
      </c>
      <c r="P35329" s="14" t="str">
        <f ca="1"/>
        <v>Low Cap</v>
      </c>
    </row>
    <row r="35330" spans="11:16">
      <c r="K35330" s="14" t="str">
        <v/>
      </c>
      <c r="L35330" s="14" t="str">
        <v/>
      </c>
      <c r="O35330" s="14" t="str">
        <v/>
      </c>
      <c r="P35330" s="14" t="str">
        <f ca="1"/>
        <v>Low Cap</v>
      </c>
    </row>
    <row r="35331" spans="11:16">
      <c r="K35331" s="14" t="str">
        <v/>
      </c>
      <c r="L35331" s="14" t="str">
        <v/>
      </c>
      <c r="O35331" s="14" t="str">
        <v/>
      </c>
      <c r="P35331" s="14" t="str">
        <f ca="1"/>
        <v>Low Cap</v>
      </c>
    </row>
    <row r="35332" spans="11:16">
      <c r="K35332" s="14" t="str">
        <v/>
      </c>
      <c r="L35332" s="14" t="str">
        <v/>
      </c>
      <c r="O35332" s="14" t="str">
        <v/>
      </c>
      <c r="P35332" s="14" t="str">
        <f ca="1"/>
        <v>Low Cap</v>
      </c>
    </row>
    <row r="35333" spans="11:16">
      <c r="K35333" s="14" t="str">
        <v/>
      </c>
      <c r="L35333" s="14" t="str">
        <v/>
      </c>
      <c r="O35333" s="14" t="str">
        <v/>
      </c>
      <c r="P35333" s="14" t="str">
        <f ca="1"/>
        <v>Low Cap</v>
      </c>
    </row>
    <row r="35334" spans="11:16">
      <c r="K35334" s="14" t="str">
        <v/>
      </c>
      <c r="L35334" s="14" t="str">
        <v/>
      </c>
      <c r="O35334" s="14" t="str">
        <v/>
      </c>
      <c r="P35334" s="14" t="str">
        <f ca="1"/>
        <v>Low Cap</v>
      </c>
    </row>
    <row r="35335" spans="11:16">
      <c r="K35335" s="14" t="str">
        <v/>
      </c>
      <c r="L35335" s="14" t="str">
        <v/>
      </c>
      <c r="O35335" s="14" t="str">
        <v/>
      </c>
      <c r="P35335" s="14" t="str">
        <f ca="1"/>
        <v>Low Cap</v>
      </c>
    </row>
    <row r="35336" spans="11:16">
      <c r="K35336" s="14" t="str">
        <v/>
      </c>
      <c r="L35336" s="14" t="str">
        <v/>
      </c>
      <c r="O35336" s="14" t="str">
        <v/>
      </c>
      <c r="P35336" s="14" t="str">
        <f ca="1"/>
        <v>Low Cap</v>
      </c>
    </row>
    <row r="35337" spans="11:16">
      <c r="K35337" s="14" t="str">
        <v/>
      </c>
      <c r="L35337" s="14" t="str">
        <v/>
      </c>
      <c r="O35337" s="14" t="str">
        <v/>
      </c>
      <c r="P35337" s="14" t="str">
        <f ca="1"/>
        <v>Low Cap</v>
      </c>
    </row>
    <row r="35338" spans="11:16">
      <c r="K35338" s="14" t="str">
        <v/>
      </c>
      <c r="L35338" s="14" t="str">
        <v/>
      </c>
      <c r="O35338" s="14" t="str">
        <v/>
      </c>
      <c r="P35338" s="14" t="str">
        <f ca="1"/>
        <v>Low Cap</v>
      </c>
    </row>
    <row r="35339" spans="11:16">
      <c r="K35339" s="14" t="str">
        <v/>
      </c>
      <c r="L35339" s="14" t="str">
        <v/>
      </c>
      <c r="O35339" s="14" t="str">
        <v/>
      </c>
      <c r="P35339" s="14" t="str">
        <f ca="1"/>
        <v>Low Cap</v>
      </c>
    </row>
    <row r="35340" spans="11:16">
      <c r="K35340" s="14" t="str">
        <v/>
      </c>
      <c r="L35340" s="14" t="str">
        <v/>
      </c>
      <c r="O35340" s="14" t="str">
        <v/>
      </c>
      <c r="P35340" s="14" t="str">
        <f ca="1"/>
        <v>Low Cap</v>
      </c>
    </row>
    <row r="35341" spans="11:16">
      <c r="K35341" s="14" t="str">
        <v/>
      </c>
      <c r="L35341" s="14" t="str">
        <v/>
      </c>
      <c r="O35341" s="14" t="str">
        <v/>
      </c>
      <c r="P35341" s="14" t="str">
        <f ca="1"/>
        <v>Low Cap</v>
      </c>
    </row>
    <row r="35342" spans="11:16">
      <c r="K35342" s="14" t="str">
        <v/>
      </c>
      <c r="L35342" s="14" t="str">
        <v/>
      </c>
      <c r="O35342" s="14" t="str">
        <v/>
      </c>
      <c r="P35342" s="14" t="str">
        <f ca="1"/>
        <v>Low Cap</v>
      </c>
    </row>
    <row r="35343" spans="11:16">
      <c r="K35343" s="14" t="str">
        <v/>
      </c>
      <c r="L35343" s="14" t="str">
        <v/>
      </c>
      <c r="O35343" s="14" t="str">
        <v/>
      </c>
      <c r="P35343" s="14" t="str">
        <f ca="1"/>
        <v>Low Cap</v>
      </c>
    </row>
    <row r="35344" spans="11:16">
      <c r="K35344" s="14" t="str">
        <v/>
      </c>
      <c r="L35344" s="14" t="str">
        <v/>
      </c>
      <c r="O35344" s="14" t="str">
        <v/>
      </c>
      <c r="P35344" s="14" t="str">
        <f ca="1"/>
        <v>Low Cap</v>
      </c>
    </row>
    <row r="35345" spans="11:16">
      <c r="K35345" s="14" t="str">
        <v/>
      </c>
      <c r="L35345" s="14" t="str">
        <v/>
      </c>
      <c r="O35345" s="14" t="str">
        <v/>
      </c>
      <c r="P35345" s="14" t="str">
        <f ca="1"/>
        <v>Low Cap</v>
      </c>
    </row>
    <row r="35346" spans="11:16">
      <c r="K35346" s="14" t="str">
        <v/>
      </c>
      <c r="L35346" s="14" t="str">
        <v/>
      </c>
      <c r="O35346" s="14" t="str">
        <v/>
      </c>
      <c r="P35346" s="14" t="str">
        <f ca="1"/>
        <v>Low Cap</v>
      </c>
    </row>
    <row r="35347" spans="11:16">
      <c r="K35347" s="14" t="str">
        <v/>
      </c>
      <c r="L35347" s="14" t="str">
        <v/>
      </c>
      <c r="O35347" s="14" t="str">
        <v/>
      </c>
      <c r="P35347" s="14" t="str">
        <f ca="1"/>
        <v>Low Cap</v>
      </c>
    </row>
    <row r="35348" spans="11:16">
      <c r="K35348" s="14" t="str">
        <v/>
      </c>
      <c r="L35348" s="14" t="str">
        <v/>
      </c>
      <c r="O35348" s="14" t="str">
        <v/>
      </c>
      <c r="P35348" s="14" t="str">
        <f ca="1"/>
        <v>Low Cap</v>
      </c>
    </row>
    <row r="35349" spans="11:16">
      <c r="K35349" s="14" t="str">
        <v/>
      </c>
      <c r="L35349" s="14" t="str">
        <v/>
      </c>
      <c r="O35349" s="14" t="str">
        <v/>
      </c>
      <c r="P35349" s="14" t="str">
        <f ca="1"/>
        <v>Low Cap</v>
      </c>
    </row>
    <row r="35350" spans="11:16">
      <c r="K35350" s="14" t="str">
        <v/>
      </c>
      <c r="L35350" s="14" t="str">
        <v/>
      </c>
      <c r="O35350" s="14" t="str">
        <v/>
      </c>
      <c r="P35350" s="14" t="str">
        <f ca="1"/>
        <v>Low Cap</v>
      </c>
    </row>
    <row r="35351" spans="11:16">
      <c r="K35351" s="14" t="str">
        <v/>
      </c>
      <c r="L35351" s="14" t="str">
        <v/>
      </c>
      <c r="O35351" s="14" t="str">
        <v/>
      </c>
      <c r="P35351" s="14" t="str">
        <f ca="1"/>
        <v>Low Cap</v>
      </c>
    </row>
    <row r="35352" spans="11:16">
      <c r="K35352" s="14" t="str">
        <v/>
      </c>
      <c r="L35352" s="14" t="str">
        <v/>
      </c>
      <c r="O35352" s="14" t="str">
        <v/>
      </c>
      <c r="P35352" s="14" t="str">
        <f ca="1"/>
        <v>Low Cap</v>
      </c>
    </row>
    <row r="35353" spans="11:16">
      <c r="K35353" s="14" t="str">
        <v/>
      </c>
      <c r="L35353" s="14" t="str">
        <v/>
      </c>
      <c r="O35353" s="14" t="str">
        <v/>
      </c>
      <c r="P35353" s="14" t="str">
        <f ca="1"/>
        <v>Low Cap</v>
      </c>
    </row>
    <row r="35354" spans="11:16">
      <c r="K35354" s="14" t="str">
        <v/>
      </c>
      <c r="L35354" s="14" t="str">
        <v/>
      </c>
      <c r="O35354" s="14" t="str">
        <v/>
      </c>
      <c r="P35354" s="14" t="str">
        <f ca="1"/>
        <v>Low Cap</v>
      </c>
    </row>
    <row r="35355" spans="11:16">
      <c r="K35355" s="14" t="str">
        <v/>
      </c>
      <c r="L35355" s="14" t="str">
        <v/>
      </c>
      <c r="O35355" s="14" t="str">
        <v/>
      </c>
      <c r="P35355" s="14" t="str">
        <f ca="1"/>
        <v>Low Cap</v>
      </c>
    </row>
    <row r="35356" spans="11:16">
      <c r="K35356" s="14" t="str">
        <v/>
      </c>
      <c r="L35356" s="14" t="str">
        <v/>
      </c>
      <c r="O35356" s="14" t="str">
        <v/>
      </c>
      <c r="P35356" s="14" t="str">
        <f ca="1"/>
        <v>Low Cap</v>
      </c>
    </row>
    <row r="35357" spans="11:16">
      <c r="K35357" s="14" t="str">
        <v/>
      </c>
      <c r="L35357" s="14" t="str">
        <v/>
      </c>
      <c r="O35357" s="14" t="str">
        <v/>
      </c>
      <c r="P35357" s="14" t="str">
        <f ca="1"/>
        <v>Low Cap</v>
      </c>
    </row>
    <row r="35358" spans="11:16">
      <c r="K35358" s="14" t="str">
        <v/>
      </c>
      <c r="L35358" s="14" t="str">
        <v/>
      </c>
      <c r="O35358" s="14" t="str">
        <v/>
      </c>
      <c r="P35358" s="14" t="str">
        <f ca="1"/>
        <v>Low Cap</v>
      </c>
    </row>
    <row r="35359" spans="11:16">
      <c r="K35359" s="14" t="str">
        <v/>
      </c>
      <c r="L35359" s="14" t="str">
        <v/>
      </c>
      <c r="O35359" s="14" t="str">
        <v/>
      </c>
      <c r="P35359" s="14" t="str">
        <f ca="1"/>
        <v>Low Cap</v>
      </c>
    </row>
    <row r="35360" spans="11:16">
      <c r="K35360" s="14" t="str">
        <v/>
      </c>
      <c r="L35360" s="14" t="str">
        <v/>
      </c>
      <c r="O35360" s="14" t="str">
        <v/>
      </c>
      <c r="P35360" s="14" t="str">
        <f ca="1"/>
        <v>Low Cap</v>
      </c>
    </row>
    <row r="35361" spans="11:16">
      <c r="K35361" s="14" t="str">
        <v/>
      </c>
      <c r="L35361" s="14" t="str">
        <v/>
      </c>
      <c r="O35361" s="14" t="str">
        <v/>
      </c>
      <c r="P35361" s="14" t="str">
        <f ca="1"/>
        <v>Low Cap</v>
      </c>
    </row>
    <row r="35362" spans="11:16">
      <c r="K35362" s="14" t="str">
        <v/>
      </c>
      <c r="L35362" s="14" t="str">
        <v/>
      </c>
      <c r="O35362" s="14" t="str">
        <v/>
      </c>
      <c r="P35362" s="14" t="str">
        <f ca="1"/>
        <v>Low Cap</v>
      </c>
    </row>
    <row r="35363" spans="11:16">
      <c r="K35363" s="14" t="str">
        <v/>
      </c>
      <c r="L35363" s="14" t="str">
        <v/>
      </c>
      <c r="O35363" s="14" t="str">
        <v/>
      </c>
      <c r="P35363" s="14" t="str">
        <f ca="1"/>
        <v>Low Cap</v>
      </c>
    </row>
    <row r="35364" spans="11:16">
      <c r="K35364" s="14" t="str">
        <v/>
      </c>
      <c r="L35364" s="14" t="str">
        <v/>
      </c>
      <c r="O35364" s="14" t="str">
        <v/>
      </c>
      <c r="P35364" s="14" t="str">
        <f ca="1"/>
        <v>Low Cap</v>
      </c>
    </row>
    <row r="35365" spans="11:16">
      <c r="K35365" s="14" t="str">
        <v/>
      </c>
      <c r="L35365" s="14" t="str">
        <v/>
      </c>
      <c r="O35365" s="14" t="str">
        <v/>
      </c>
      <c r="P35365" s="14" t="str">
        <f ca="1"/>
        <v>Low Cap</v>
      </c>
    </row>
    <row r="35366" spans="11:16">
      <c r="K35366" s="14" t="str">
        <v/>
      </c>
      <c r="L35366" s="14" t="str">
        <v/>
      </c>
      <c r="O35366" s="14" t="str">
        <v/>
      </c>
      <c r="P35366" s="14" t="str">
        <f ca="1"/>
        <v>Low Cap</v>
      </c>
    </row>
    <row r="35367" spans="11:16">
      <c r="K35367" s="14" t="str">
        <v/>
      </c>
      <c r="L35367" s="14" t="str">
        <v/>
      </c>
      <c r="O35367" s="14" t="str">
        <v/>
      </c>
      <c r="P35367" s="14" t="str">
        <f ca="1"/>
        <v>Low Cap</v>
      </c>
    </row>
    <row r="35368" spans="11:16">
      <c r="K35368" s="14" t="str">
        <v/>
      </c>
      <c r="L35368" s="14" t="str">
        <v/>
      </c>
      <c r="O35368" s="14" t="str">
        <v/>
      </c>
      <c r="P35368" s="14" t="str">
        <f ca="1"/>
        <v>Low Cap</v>
      </c>
    </row>
    <row r="35369" spans="11:16">
      <c r="K35369" s="14" t="str">
        <v/>
      </c>
      <c r="L35369" s="14" t="str">
        <v/>
      </c>
      <c r="O35369" s="14" t="str">
        <v/>
      </c>
      <c r="P35369" s="14" t="str">
        <f ca="1"/>
        <v>Low Cap</v>
      </c>
    </row>
    <row r="35370" spans="11:16">
      <c r="K35370" s="14" t="str">
        <v/>
      </c>
      <c r="L35370" s="14" t="str">
        <v/>
      </c>
      <c r="O35370" s="14" t="str">
        <v/>
      </c>
      <c r="P35370" s="14" t="str">
        <f ca="1"/>
        <v>Low Cap</v>
      </c>
    </row>
    <row r="35371" spans="11:16">
      <c r="K35371" s="14" t="str">
        <v/>
      </c>
      <c r="L35371" s="14" t="str">
        <v/>
      </c>
      <c r="O35371" s="14" t="str">
        <v/>
      </c>
      <c r="P35371" s="14" t="str">
        <f ca="1"/>
        <v>Low Cap</v>
      </c>
    </row>
    <row r="35372" spans="11:16">
      <c r="K35372" s="14" t="str">
        <v/>
      </c>
      <c r="L35372" s="14" t="str">
        <v/>
      </c>
      <c r="O35372" s="14" t="str">
        <v/>
      </c>
      <c r="P35372" s="14" t="str">
        <f ca="1"/>
        <v>Low Cap</v>
      </c>
    </row>
    <row r="35373" spans="11:16">
      <c r="K35373" s="14" t="str">
        <v/>
      </c>
      <c r="L35373" s="14" t="str">
        <v/>
      </c>
      <c r="O35373" s="14" t="str">
        <v/>
      </c>
      <c r="P35373" s="14" t="str">
        <f ca="1"/>
        <v>Low Cap</v>
      </c>
    </row>
    <row r="35374" spans="11:16">
      <c r="K35374" s="14" t="str">
        <v/>
      </c>
      <c r="L35374" s="14" t="str">
        <v/>
      </c>
      <c r="O35374" s="14" t="str">
        <v/>
      </c>
      <c r="P35374" s="14" t="str">
        <f ca="1"/>
        <v>Low Cap</v>
      </c>
    </row>
    <row r="35375" spans="11:16">
      <c r="K35375" s="14" t="str">
        <v/>
      </c>
      <c r="L35375" s="14" t="str">
        <v/>
      </c>
      <c r="O35375" s="14" t="str">
        <v/>
      </c>
      <c r="P35375" s="14" t="str">
        <f ca="1"/>
        <v>Low Cap</v>
      </c>
    </row>
    <row r="35376" spans="11:16">
      <c r="K35376" s="14" t="str">
        <v/>
      </c>
      <c r="L35376" s="14" t="str">
        <v/>
      </c>
      <c r="O35376" s="14" t="str">
        <v/>
      </c>
      <c r="P35376" s="14" t="str">
        <f ca="1"/>
        <v>Low Cap</v>
      </c>
    </row>
    <row r="35377" spans="11:16">
      <c r="K35377" s="14" t="str">
        <v/>
      </c>
      <c r="L35377" s="14" t="str">
        <v/>
      </c>
      <c r="O35377" s="14" t="str">
        <v/>
      </c>
      <c r="P35377" s="14" t="str">
        <f ca="1"/>
        <v>Low Cap</v>
      </c>
    </row>
    <row r="35378" spans="11:16">
      <c r="K35378" s="14" t="str">
        <v/>
      </c>
      <c r="L35378" s="14" t="str">
        <v/>
      </c>
      <c r="O35378" s="14" t="str">
        <v/>
      </c>
      <c r="P35378" s="14" t="str">
        <f ca="1"/>
        <v>Low Cap</v>
      </c>
    </row>
    <row r="35379" spans="11:16">
      <c r="K35379" s="14" t="str">
        <v/>
      </c>
      <c r="L35379" s="14" t="str">
        <v/>
      </c>
      <c r="O35379" s="14" t="str">
        <v/>
      </c>
      <c r="P35379" s="14" t="str">
        <f ca="1"/>
        <v>Low Cap</v>
      </c>
    </row>
    <row r="35380" spans="11:16">
      <c r="K35380" s="14" t="str">
        <v/>
      </c>
      <c r="L35380" s="14" t="str">
        <v/>
      </c>
      <c r="O35380" s="14" t="str">
        <v/>
      </c>
      <c r="P35380" s="14" t="str">
        <f ca="1"/>
        <v>Low Cap</v>
      </c>
    </row>
    <row r="35381" spans="11:16">
      <c r="K35381" s="14" t="str">
        <v/>
      </c>
      <c r="L35381" s="14" t="str">
        <v/>
      </c>
      <c r="O35381" s="14" t="str">
        <v/>
      </c>
      <c r="P35381" s="14" t="str">
        <f ca="1"/>
        <v>Low Cap</v>
      </c>
    </row>
    <row r="35382" spans="11:16">
      <c r="K35382" s="14" t="str">
        <v/>
      </c>
      <c r="L35382" s="14" t="str">
        <v/>
      </c>
      <c r="O35382" s="14" t="str">
        <v/>
      </c>
      <c r="P35382" s="14" t="str">
        <f ca="1"/>
        <v>Low Cap</v>
      </c>
    </row>
    <row r="35383" spans="11:16">
      <c r="K35383" s="14" t="str">
        <v/>
      </c>
      <c r="L35383" s="14" t="str">
        <v/>
      </c>
      <c r="O35383" s="14" t="str">
        <v/>
      </c>
      <c r="P35383" s="14" t="str">
        <f ca="1"/>
        <v>Low Cap</v>
      </c>
    </row>
    <row r="35384" spans="11:16">
      <c r="K35384" s="14" t="str">
        <v/>
      </c>
      <c r="L35384" s="14" t="str">
        <v/>
      </c>
      <c r="O35384" s="14" t="str">
        <v/>
      </c>
      <c r="P35384" s="14" t="str">
        <f ca="1"/>
        <v>Low Cap</v>
      </c>
    </row>
    <row r="35385" spans="11:16">
      <c r="K35385" s="14" t="str">
        <v/>
      </c>
      <c r="L35385" s="14" t="str">
        <v/>
      </c>
      <c r="O35385" s="14" t="str">
        <v/>
      </c>
      <c r="P35385" s="14" t="str">
        <f ca="1"/>
        <v>Low Cap</v>
      </c>
    </row>
    <row r="35386" spans="11:16">
      <c r="K35386" s="14" t="str">
        <v/>
      </c>
      <c r="L35386" s="14" t="str">
        <v/>
      </c>
      <c r="O35386" s="14" t="str">
        <v/>
      </c>
      <c r="P35386" s="14" t="str">
        <f ca="1"/>
        <v>Low Cap</v>
      </c>
    </row>
    <row r="35387" spans="11:16">
      <c r="K35387" s="14" t="str">
        <v/>
      </c>
      <c r="L35387" s="14" t="str">
        <v/>
      </c>
      <c r="O35387" s="14" t="str">
        <v/>
      </c>
      <c r="P35387" s="14" t="str">
        <f ca="1"/>
        <v>Low Cap</v>
      </c>
    </row>
    <row r="35388" spans="11:16">
      <c r="K35388" s="14" t="str">
        <v/>
      </c>
      <c r="L35388" s="14" t="str">
        <v/>
      </c>
      <c r="O35388" s="14" t="str">
        <v/>
      </c>
      <c r="P35388" s="14" t="str">
        <f ca="1"/>
        <v>Low Cap</v>
      </c>
    </row>
    <row r="35389" spans="11:16">
      <c r="K35389" s="14" t="str">
        <v/>
      </c>
      <c r="L35389" s="14" t="str">
        <v/>
      </c>
      <c r="O35389" s="14" t="str">
        <v/>
      </c>
      <c r="P35389" s="14" t="str">
        <f ca="1"/>
        <v>Low Cap</v>
      </c>
    </row>
    <row r="35390" spans="11:16">
      <c r="K35390" s="14" t="str">
        <v/>
      </c>
      <c r="L35390" s="14" t="str">
        <v/>
      </c>
      <c r="O35390" s="14" t="str">
        <v/>
      </c>
      <c r="P35390" s="14" t="str">
        <f ca="1"/>
        <v>Low Cap</v>
      </c>
    </row>
    <row r="35391" spans="11:16">
      <c r="K35391" s="14" t="str">
        <v/>
      </c>
      <c r="L35391" s="14" t="str">
        <v/>
      </c>
      <c r="O35391" s="14" t="str">
        <v/>
      </c>
      <c r="P35391" s="14" t="str">
        <f ca="1"/>
        <v>Low Cap</v>
      </c>
    </row>
    <row r="35392" spans="11:16">
      <c r="K35392" s="14" t="str">
        <v/>
      </c>
      <c r="L35392" s="14" t="str">
        <v/>
      </c>
      <c r="O35392" s="14" t="str">
        <v/>
      </c>
      <c r="P35392" s="14" t="str">
        <f ca="1"/>
        <v>Low Cap</v>
      </c>
    </row>
    <row r="35393" spans="11:16">
      <c r="K35393" s="14" t="str">
        <v/>
      </c>
      <c r="L35393" s="14" t="str">
        <v/>
      </c>
      <c r="O35393" s="14" t="str">
        <v/>
      </c>
      <c r="P35393" s="14" t="str">
        <f ca="1"/>
        <v>Low Cap</v>
      </c>
    </row>
    <row r="35394" spans="11:16">
      <c r="K35394" s="14" t="str">
        <v/>
      </c>
      <c r="L35394" s="14" t="str">
        <v/>
      </c>
      <c r="O35394" s="14" t="str">
        <v/>
      </c>
      <c r="P35394" s="14" t="str">
        <f ca="1"/>
        <v>Low Cap</v>
      </c>
    </row>
    <row r="35395" spans="11:16">
      <c r="K35395" s="14" t="str">
        <v/>
      </c>
      <c r="L35395" s="14" t="str">
        <v/>
      </c>
      <c r="O35395" s="14" t="str">
        <v/>
      </c>
      <c r="P35395" s="14" t="str">
        <f ca="1"/>
        <v>Low Cap</v>
      </c>
    </row>
    <row r="35396" spans="11:16">
      <c r="K35396" s="14" t="str">
        <v/>
      </c>
      <c r="L35396" s="14" t="str">
        <v/>
      </c>
      <c r="O35396" s="14" t="str">
        <v/>
      </c>
      <c r="P35396" s="14" t="str">
        <f ca="1"/>
        <v>Low Cap</v>
      </c>
    </row>
    <row r="35397" spans="11:16">
      <c r="K35397" s="14" t="str">
        <v/>
      </c>
      <c r="L35397" s="14" t="str">
        <v/>
      </c>
      <c r="O35397" s="14" t="str">
        <v/>
      </c>
      <c r="P35397" s="14" t="str">
        <f ca="1"/>
        <v>Low Cap</v>
      </c>
    </row>
    <row r="35398" spans="11:16">
      <c r="K35398" s="14" t="str">
        <v/>
      </c>
      <c r="L35398" s="14" t="str">
        <v/>
      </c>
      <c r="O35398" s="14" t="str">
        <v/>
      </c>
      <c r="P35398" s="14" t="str">
        <f ca="1"/>
        <v>Low Cap</v>
      </c>
    </row>
    <row r="35399" spans="11:16">
      <c r="K35399" s="14" t="str">
        <v/>
      </c>
      <c r="L35399" s="14" t="str">
        <v/>
      </c>
      <c r="O35399" s="14" t="str">
        <v/>
      </c>
      <c r="P35399" s="14" t="str">
        <f ca="1"/>
        <v>Low Cap</v>
      </c>
    </row>
    <row r="35400" spans="11:16">
      <c r="K35400" s="14" t="str">
        <v/>
      </c>
      <c r="L35400" s="14" t="str">
        <v/>
      </c>
      <c r="O35400" s="14" t="str">
        <v/>
      </c>
      <c r="P35400" s="14" t="str">
        <f ca="1"/>
        <v>Low Cap</v>
      </c>
    </row>
    <row r="35401" spans="11:16">
      <c r="K35401" s="14" t="str">
        <v/>
      </c>
      <c r="L35401" s="14" t="str">
        <v/>
      </c>
      <c r="O35401" s="14" t="str">
        <v/>
      </c>
      <c r="P35401" s="14" t="str">
        <f ca="1"/>
        <v>Low Cap</v>
      </c>
    </row>
    <row r="35402" spans="11:16">
      <c r="K35402" s="14" t="str">
        <v/>
      </c>
      <c r="L35402" s="14" t="str">
        <v/>
      </c>
      <c r="O35402" s="14" t="str">
        <v/>
      </c>
      <c r="P35402" s="14" t="str">
        <f ca="1"/>
        <v>Low Cap</v>
      </c>
    </row>
    <row r="35403" spans="11:16">
      <c r="K35403" s="14" t="str">
        <v/>
      </c>
      <c r="L35403" s="14" t="str">
        <v/>
      </c>
      <c r="O35403" s="14" t="str">
        <v/>
      </c>
      <c r="P35403" s="14" t="str">
        <f ca="1"/>
        <v>Low Cap</v>
      </c>
    </row>
    <row r="35404" spans="11:16">
      <c r="K35404" s="14" t="str">
        <v/>
      </c>
      <c r="L35404" s="14" t="str">
        <v/>
      </c>
      <c r="O35404" s="14" t="str">
        <v/>
      </c>
      <c r="P35404" s="14" t="str">
        <f ca="1"/>
        <v>Low Cap</v>
      </c>
    </row>
    <row r="35405" spans="11:16">
      <c r="K35405" s="14" t="str">
        <v/>
      </c>
      <c r="L35405" s="14" t="str">
        <v/>
      </c>
      <c r="O35405" s="14" t="str">
        <v/>
      </c>
      <c r="P35405" s="14" t="str">
        <f ca="1"/>
        <v>Low Cap</v>
      </c>
    </row>
    <row r="35406" spans="11:16">
      <c r="K35406" s="14" t="str">
        <v/>
      </c>
      <c r="L35406" s="14" t="str">
        <v/>
      </c>
      <c r="O35406" s="14" t="str">
        <v/>
      </c>
      <c r="P35406" s="14" t="str">
        <f ca="1"/>
        <v>Low Cap</v>
      </c>
    </row>
    <row r="35407" spans="11:16">
      <c r="K35407" s="14" t="str">
        <v/>
      </c>
      <c r="L35407" s="14" t="str">
        <v/>
      </c>
      <c r="O35407" s="14" t="str">
        <v/>
      </c>
      <c r="P35407" s="14" t="str">
        <f ca="1"/>
        <v>Low Cap</v>
      </c>
    </row>
    <row r="35408" spans="11:16">
      <c r="K35408" s="14" t="str">
        <v/>
      </c>
      <c r="L35408" s="14" t="str">
        <v/>
      </c>
      <c r="O35408" s="14" t="str">
        <v/>
      </c>
      <c r="P35408" s="14" t="str">
        <f ca="1"/>
        <v>Low Cap</v>
      </c>
    </row>
    <row r="35409" spans="11:16">
      <c r="K35409" s="14" t="str">
        <v/>
      </c>
      <c r="L35409" s="14" t="str">
        <v/>
      </c>
      <c r="O35409" s="14" t="str">
        <v/>
      </c>
      <c r="P35409" s="14" t="str">
        <f ca="1"/>
        <v>Low Cap</v>
      </c>
    </row>
    <row r="35410" spans="11:16">
      <c r="K35410" s="14" t="str">
        <v/>
      </c>
      <c r="L35410" s="14" t="str">
        <v/>
      </c>
      <c r="O35410" s="14" t="str">
        <v/>
      </c>
      <c r="P35410" s="14" t="str">
        <f ca="1"/>
        <v>Low Cap</v>
      </c>
    </row>
    <row r="35411" spans="11:16">
      <c r="K35411" s="14" t="str">
        <v/>
      </c>
      <c r="L35411" s="14" t="str">
        <v/>
      </c>
      <c r="O35411" s="14" t="str">
        <v/>
      </c>
      <c r="P35411" s="14" t="str">
        <f ca="1"/>
        <v>Low Cap</v>
      </c>
    </row>
    <row r="35412" spans="11:16">
      <c r="K35412" s="14" t="str">
        <v/>
      </c>
      <c r="L35412" s="14" t="str">
        <v/>
      </c>
      <c r="O35412" s="14" t="str">
        <v/>
      </c>
      <c r="P35412" s="14" t="str">
        <f ca="1"/>
        <v>Low Cap</v>
      </c>
    </row>
    <row r="35413" spans="11:16">
      <c r="K35413" s="14" t="str">
        <v/>
      </c>
      <c r="L35413" s="14" t="str">
        <v/>
      </c>
      <c r="O35413" s="14" t="str">
        <v/>
      </c>
      <c r="P35413" s="14" t="str">
        <f ca="1"/>
        <v>Low Cap</v>
      </c>
    </row>
    <row r="35414" spans="11:16">
      <c r="K35414" s="14" t="str">
        <v/>
      </c>
      <c r="L35414" s="14" t="str">
        <v/>
      </c>
      <c r="O35414" s="14" t="str">
        <v/>
      </c>
      <c r="P35414" s="14" t="str">
        <f ca="1"/>
        <v>Low Cap</v>
      </c>
    </row>
    <row r="35415" spans="11:16">
      <c r="K35415" s="14" t="str">
        <v/>
      </c>
      <c r="L35415" s="14" t="str">
        <v/>
      </c>
      <c r="O35415" s="14" t="str">
        <v/>
      </c>
      <c r="P35415" s="14" t="str">
        <f ca="1"/>
        <v>Low Cap</v>
      </c>
    </row>
    <row r="35416" spans="11:16">
      <c r="K35416" s="14" t="str">
        <v/>
      </c>
      <c r="L35416" s="14" t="str">
        <v/>
      </c>
      <c r="O35416" s="14" t="str">
        <v/>
      </c>
      <c r="P35416" s="14" t="str">
        <f ca="1"/>
        <v>Low Cap</v>
      </c>
    </row>
    <row r="35417" spans="11:16">
      <c r="K35417" s="14" t="str">
        <v/>
      </c>
      <c r="L35417" s="14" t="str">
        <v/>
      </c>
      <c r="O35417" s="14" t="str">
        <v/>
      </c>
      <c r="P35417" s="14" t="str">
        <f ca="1"/>
        <v>Low Cap</v>
      </c>
    </row>
    <row r="35418" spans="11:16">
      <c r="K35418" s="14" t="str">
        <v/>
      </c>
      <c r="L35418" s="14" t="str">
        <v/>
      </c>
      <c r="O35418" s="14" t="str">
        <v/>
      </c>
      <c r="P35418" s="14" t="str">
        <f ca="1"/>
        <v>Low Cap</v>
      </c>
    </row>
    <row r="35419" spans="11:16">
      <c r="K35419" s="14" t="str">
        <v/>
      </c>
      <c r="L35419" s="14" t="str">
        <v/>
      </c>
      <c r="O35419" s="14" t="str">
        <v/>
      </c>
      <c r="P35419" s="14" t="str">
        <f ca="1"/>
        <v>Low Cap</v>
      </c>
    </row>
    <row r="35420" spans="11:16">
      <c r="K35420" s="14" t="str">
        <v/>
      </c>
      <c r="L35420" s="14" t="str">
        <v/>
      </c>
      <c r="O35420" s="14" t="str">
        <v/>
      </c>
      <c r="P35420" s="14" t="str">
        <f ca="1"/>
        <v>Low Cap</v>
      </c>
    </row>
    <row r="35421" spans="11:16">
      <c r="K35421" s="14" t="str">
        <v/>
      </c>
      <c r="L35421" s="14" t="str">
        <v/>
      </c>
      <c r="O35421" s="14" t="str">
        <v/>
      </c>
      <c r="P35421" s="14" t="str">
        <f ca="1"/>
        <v>Low Cap</v>
      </c>
    </row>
    <row r="35422" spans="11:16">
      <c r="K35422" s="14" t="str">
        <v/>
      </c>
      <c r="L35422" s="14" t="str">
        <v/>
      </c>
      <c r="O35422" s="14" t="str">
        <v/>
      </c>
      <c r="P35422" s="14" t="str">
        <f ca="1"/>
        <v>Low Cap</v>
      </c>
    </row>
    <row r="35423" spans="11:16">
      <c r="K35423" s="14" t="str">
        <v/>
      </c>
      <c r="L35423" s="14" t="str">
        <v/>
      </c>
      <c r="O35423" s="14" t="str">
        <v/>
      </c>
      <c r="P35423" s="14" t="str">
        <f ca="1"/>
        <v>Low Cap</v>
      </c>
    </row>
    <row r="35424" spans="11:16">
      <c r="K35424" s="14" t="str">
        <v/>
      </c>
      <c r="L35424" s="14" t="str">
        <v/>
      </c>
      <c r="O35424" s="14" t="str">
        <v/>
      </c>
      <c r="P35424" s="14" t="str">
        <f ca="1"/>
        <v>Low Cap</v>
      </c>
    </row>
    <row r="35425" spans="11:16">
      <c r="K35425" s="14" t="str">
        <v/>
      </c>
      <c r="L35425" s="14" t="str">
        <v/>
      </c>
      <c r="O35425" s="14" t="str">
        <v/>
      </c>
      <c r="P35425" s="14" t="str">
        <f ca="1"/>
        <v>Low Cap</v>
      </c>
    </row>
    <row r="35426" spans="11:16">
      <c r="K35426" s="14" t="str">
        <v/>
      </c>
      <c r="L35426" s="14" t="str">
        <v/>
      </c>
      <c r="O35426" s="14" t="str">
        <v/>
      </c>
      <c r="P35426" s="14" t="str">
        <f ca="1"/>
        <v>Low Cap</v>
      </c>
    </row>
    <row r="35427" spans="11:16">
      <c r="K35427" s="14" t="str">
        <v/>
      </c>
      <c r="L35427" s="14" t="str">
        <v/>
      </c>
      <c r="O35427" s="14" t="str">
        <v/>
      </c>
      <c r="P35427" s="14" t="str">
        <f ca="1"/>
        <v>Low Cap</v>
      </c>
    </row>
    <row r="35428" spans="11:16">
      <c r="K35428" s="14" t="str">
        <v/>
      </c>
      <c r="L35428" s="14" t="str">
        <v/>
      </c>
      <c r="O35428" s="14" t="str">
        <v/>
      </c>
      <c r="P35428" s="14" t="str">
        <f ca="1"/>
        <v>Low Cap</v>
      </c>
    </row>
    <row r="35429" spans="11:16">
      <c r="K35429" s="14" t="str">
        <v/>
      </c>
      <c r="L35429" s="14" t="str">
        <v/>
      </c>
      <c r="O35429" s="14" t="str">
        <v/>
      </c>
      <c r="P35429" s="14" t="str">
        <f ca="1"/>
        <v>Low Cap</v>
      </c>
    </row>
    <row r="35430" spans="11:16">
      <c r="K35430" s="14" t="str">
        <v/>
      </c>
      <c r="L35430" s="14" t="str">
        <v/>
      </c>
      <c r="O35430" s="14" t="str">
        <v/>
      </c>
      <c r="P35430" s="14" t="str">
        <f ca="1"/>
        <v>Low Cap</v>
      </c>
    </row>
    <row r="35431" spans="11:16">
      <c r="K35431" s="14" t="str">
        <v/>
      </c>
      <c r="L35431" s="14" t="str">
        <v/>
      </c>
      <c r="O35431" s="14" t="str">
        <v/>
      </c>
      <c r="P35431" s="14" t="str">
        <f ca="1"/>
        <v>Low Cap</v>
      </c>
    </row>
    <row r="35432" spans="11:16">
      <c r="K35432" s="14" t="str">
        <v/>
      </c>
      <c r="L35432" s="14" t="str">
        <v/>
      </c>
      <c r="O35432" s="14" t="str">
        <v/>
      </c>
      <c r="P35432" s="14" t="str">
        <f ca="1"/>
        <v>Low Cap</v>
      </c>
    </row>
    <row r="35433" spans="11:16">
      <c r="K35433" s="14" t="str">
        <v/>
      </c>
      <c r="L35433" s="14" t="str">
        <v/>
      </c>
      <c r="O35433" s="14" t="str">
        <v/>
      </c>
      <c r="P35433" s="14" t="str">
        <f ca="1"/>
        <v>Low Cap</v>
      </c>
    </row>
    <row r="35434" spans="11:16">
      <c r="K35434" s="14" t="str">
        <v/>
      </c>
      <c r="L35434" s="14" t="str">
        <v/>
      </c>
      <c r="O35434" s="14" t="str">
        <v/>
      </c>
      <c r="P35434" s="14" t="str">
        <f ca="1"/>
        <v>Low Cap</v>
      </c>
    </row>
    <row r="35435" spans="11:16">
      <c r="K35435" s="14" t="str">
        <v/>
      </c>
      <c r="L35435" s="14" t="str">
        <v/>
      </c>
      <c r="O35435" s="14" t="str">
        <v/>
      </c>
      <c r="P35435" s="14" t="str">
        <f ca="1"/>
        <v>Low Cap</v>
      </c>
    </row>
    <row r="35436" spans="11:16">
      <c r="K35436" s="14" t="str">
        <v/>
      </c>
      <c r="L35436" s="14" t="str">
        <v/>
      </c>
      <c r="O35436" s="14" t="str">
        <v/>
      </c>
      <c r="P35436" s="14" t="str">
        <f ca="1"/>
        <v>Low Cap</v>
      </c>
    </row>
    <row r="35437" spans="11:16">
      <c r="K35437" s="14" t="str">
        <v/>
      </c>
      <c r="L35437" s="14" t="str">
        <v/>
      </c>
      <c r="O35437" s="14" t="str">
        <v/>
      </c>
      <c r="P35437" s="14" t="str">
        <f ca="1"/>
        <v>Low Cap</v>
      </c>
    </row>
    <row r="35438" spans="11:16">
      <c r="K35438" s="14" t="str">
        <v/>
      </c>
      <c r="L35438" s="14" t="str">
        <v/>
      </c>
      <c r="O35438" s="14" t="str">
        <v/>
      </c>
      <c r="P35438" s="14" t="str">
        <f ca="1"/>
        <v>Low Cap</v>
      </c>
    </row>
    <row r="35439" spans="11:16">
      <c r="K35439" s="14" t="str">
        <v/>
      </c>
      <c r="L35439" s="14" t="str">
        <v/>
      </c>
      <c r="O35439" s="14" t="str">
        <v/>
      </c>
      <c r="P35439" s="14" t="str">
        <f ca="1"/>
        <v>Low Cap</v>
      </c>
    </row>
    <row r="35440" spans="11:16">
      <c r="K35440" s="14" t="str">
        <v/>
      </c>
      <c r="L35440" s="14" t="str">
        <v/>
      </c>
      <c r="O35440" s="14" t="str">
        <v/>
      </c>
      <c r="P35440" s="14" t="str">
        <f ca="1"/>
        <v>Low Cap</v>
      </c>
    </row>
    <row r="35441" spans="11:16">
      <c r="K35441" s="14" t="str">
        <v/>
      </c>
      <c r="L35441" s="14" t="str">
        <v/>
      </c>
      <c r="O35441" s="14" t="str">
        <v/>
      </c>
      <c r="P35441" s="14" t="str">
        <f ca="1"/>
        <v>Low Cap</v>
      </c>
    </row>
    <row r="35442" spans="11:16">
      <c r="K35442" s="14" t="str">
        <v/>
      </c>
      <c r="L35442" s="14" t="str">
        <v/>
      </c>
      <c r="O35442" s="14" t="str">
        <v/>
      </c>
      <c r="P35442" s="14" t="str">
        <f ca="1"/>
        <v>Low Cap</v>
      </c>
    </row>
    <row r="35443" spans="11:16">
      <c r="K35443" s="14" t="str">
        <v/>
      </c>
      <c r="L35443" s="14" t="str">
        <v/>
      </c>
      <c r="O35443" s="14" t="str">
        <v/>
      </c>
      <c r="P35443" s="14" t="str">
        <f ca="1"/>
        <v>Low Cap</v>
      </c>
    </row>
    <row r="35444" spans="11:16">
      <c r="K35444" s="14" t="str">
        <v/>
      </c>
      <c r="L35444" s="14" t="str">
        <v/>
      </c>
      <c r="O35444" s="14" t="str">
        <v/>
      </c>
      <c r="P35444" s="14" t="str">
        <f ca="1"/>
        <v>Low Cap</v>
      </c>
    </row>
    <row r="35445" spans="11:16">
      <c r="K35445" s="14" t="str">
        <v/>
      </c>
      <c r="L35445" s="14" t="str">
        <v/>
      </c>
      <c r="O35445" s="14" t="str">
        <v/>
      </c>
      <c r="P35445" s="14" t="str">
        <f ca="1"/>
        <v>Low Cap</v>
      </c>
    </row>
    <row r="35446" spans="11:16">
      <c r="K35446" s="14" t="str">
        <v/>
      </c>
      <c r="L35446" s="14" t="str">
        <v/>
      </c>
      <c r="O35446" s="14" t="str">
        <v/>
      </c>
      <c r="P35446" s="14" t="str">
        <f ca="1"/>
        <v>Low Cap</v>
      </c>
    </row>
    <row r="35447" spans="11:16">
      <c r="K35447" s="14" t="str">
        <v/>
      </c>
      <c r="L35447" s="14" t="str">
        <v/>
      </c>
      <c r="O35447" s="14" t="str">
        <v/>
      </c>
      <c r="P35447" s="14" t="str">
        <f ca="1"/>
        <v>Low Cap</v>
      </c>
    </row>
    <row r="35448" spans="11:16">
      <c r="K35448" s="14" t="str">
        <v/>
      </c>
      <c r="L35448" s="14" t="str">
        <v/>
      </c>
      <c r="O35448" s="14" t="str">
        <v/>
      </c>
      <c r="P35448" s="14" t="str">
        <f ca="1"/>
        <v>Low Cap</v>
      </c>
    </row>
    <row r="35449" spans="11:16">
      <c r="K35449" s="14" t="str">
        <v/>
      </c>
      <c r="L35449" s="14" t="str">
        <v/>
      </c>
      <c r="O35449" s="14" t="str">
        <v/>
      </c>
      <c r="P35449" s="14" t="str">
        <f ca="1"/>
        <v>Low Cap</v>
      </c>
    </row>
    <row r="35450" spans="11:16">
      <c r="K35450" s="14" t="str">
        <v/>
      </c>
      <c r="L35450" s="14" t="str">
        <v/>
      </c>
      <c r="O35450" s="14" t="str">
        <v/>
      </c>
      <c r="P35450" s="14" t="str">
        <f ca="1"/>
        <v>Low Cap</v>
      </c>
    </row>
    <row r="35451" spans="11:16">
      <c r="K35451" s="14" t="str">
        <v/>
      </c>
      <c r="L35451" s="14" t="str">
        <v/>
      </c>
      <c r="O35451" s="14" t="str">
        <v/>
      </c>
      <c r="P35451" s="14" t="str">
        <f ca="1"/>
        <v>Low Cap</v>
      </c>
    </row>
    <row r="35452" spans="11:16">
      <c r="K35452" s="14" t="str">
        <v/>
      </c>
      <c r="L35452" s="14" t="str">
        <v/>
      </c>
      <c r="O35452" s="14" t="str">
        <v/>
      </c>
      <c r="P35452" s="14" t="str">
        <f ca="1"/>
        <v>Low Cap</v>
      </c>
    </row>
    <row r="35453" spans="11:16">
      <c r="K35453" s="14" t="str">
        <v/>
      </c>
      <c r="L35453" s="14" t="str">
        <v/>
      </c>
      <c r="O35453" s="14" t="str">
        <v/>
      </c>
      <c r="P35453" s="14" t="str">
        <f ca="1"/>
        <v>Low Cap</v>
      </c>
    </row>
    <row r="35454" spans="11:16">
      <c r="K35454" s="14" t="str">
        <v/>
      </c>
      <c r="L35454" s="14" t="str">
        <v/>
      </c>
      <c r="O35454" s="14" t="str">
        <v/>
      </c>
      <c r="P35454" s="14" t="str">
        <f ca="1"/>
        <v>Low Cap</v>
      </c>
    </row>
    <row r="35455" spans="11:16">
      <c r="K35455" s="14" t="str">
        <v/>
      </c>
      <c r="L35455" s="14" t="str">
        <v/>
      </c>
      <c r="O35455" s="14" t="str">
        <v/>
      </c>
      <c r="P35455" s="14" t="str">
        <f ca="1"/>
        <v>Low Cap</v>
      </c>
    </row>
    <row r="35456" spans="11:16">
      <c r="K35456" s="14" t="str">
        <v/>
      </c>
      <c r="L35456" s="14" t="str">
        <v/>
      </c>
      <c r="O35456" s="14" t="str">
        <v/>
      </c>
      <c r="P35456" s="14" t="str">
        <f ca="1"/>
        <v>Low Cap</v>
      </c>
    </row>
    <row r="35457" spans="11:16">
      <c r="K35457" s="14" t="str">
        <v/>
      </c>
      <c r="L35457" s="14" t="str">
        <v/>
      </c>
      <c r="O35457" s="14" t="str">
        <v/>
      </c>
      <c r="P35457" s="14" t="str">
        <f ca="1"/>
        <v>Low Cap</v>
      </c>
    </row>
    <row r="35458" spans="11:16">
      <c r="K35458" s="14" t="str">
        <v/>
      </c>
      <c r="L35458" s="14" t="str">
        <v/>
      </c>
      <c r="O35458" s="14" t="str">
        <v/>
      </c>
      <c r="P35458" s="14" t="str">
        <f ca="1"/>
        <v>Low Cap</v>
      </c>
    </row>
    <row r="35459" spans="11:16">
      <c r="K35459" s="14" t="str">
        <v/>
      </c>
      <c r="L35459" s="14" t="str">
        <v/>
      </c>
      <c r="O35459" s="14" t="str">
        <v/>
      </c>
      <c r="P35459" s="14" t="str">
        <f ca="1"/>
        <v>Low Cap</v>
      </c>
    </row>
    <row r="35460" spans="11:16">
      <c r="K35460" s="14" t="str">
        <v/>
      </c>
      <c r="L35460" s="14" t="str">
        <v/>
      </c>
      <c r="O35460" s="14" t="str">
        <v/>
      </c>
      <c r="P35460" s="14" t="str">
        <f ca="1"/>
        <v>Low Cap</v>
      </c>
    </row>
    <row r="35461" spans="11:16">
      <c r="K35461" s="14" t="str">
        <v/>
      </c>
      <c r="L35461" s="14" t="str">
        <v/>
      </c>
      <c r="O35461" s="14" t="str">
        <v/>
      </c>
      <c r="P35461" s="14" t="str">
        <f ca="1"/>
        <v>Low Cap</v>
      </c>
    </row>
    <row r="35462" spans="11:16">
      <c r="K35462" s="14" t="str">
        <v/>
      </c>
      <c r="L35462" s="14" t="str">
        <v/>
      </c>
      <c r="O35462" s="14" t="str">
        <v/>
      </c>
      <c r="P35462" s="14" t="str">
        <f ca="1"/>
        <v>Low Cap</v>
      </c>
    </row>
    <row r="35463" spans="11:16">
      <c r="K35463" s="14" t="str">
        <v/>
      </c>
      <c r="L35463" s="14" t="str">
        <v/>
      </c>
      <c r="O35463" s="14" t="str">
        <v/>
      </c>
      <c r="P35463" s="14" t="str">
        <f ca="1"/>
        <v>Low Cap</v>
      </c>
    </row>
    <row r="35464" spans="11:16">
      <c r="K35464" s="14" t="str">
        <v/>
      </c>
      <c r="L35464" s="14" t="str">
        <v/>
      </c>
      <c r="O35464" s="14" t="str">
        <v/>
      </c>
      <c r="P35464" s="14" t="str">
        <f ca="1"/>
        <v>Low Cap</v>
      </c>
    </row>
    <row r="35465" spans="11:16">
      <c r="K35465" s="14" t="str">
        <v/>
      </c>
      <c r="L35465" s="14" t="str">
        <v/>
      </c>
      <c r="O35465" s="14" t="str">
        <v/>
      </c>
      <c r="P35465" s="14" t="str">
        <f ca="1"/>
        <v>Low Cap</v>
      </c>
    </row>
    <row r="35466" spans="11:16">
      <c r="K35466" s="14" t="str">
        <v/>
      </c>
      <c r="L35466" s="14" t="str">
        <v/>
      </c>
      <c r="O35466" s="14" t="str">
        <v/>
      </c>
      <c r="P35466" s="14" t="str">
        <f ca="1"/>
        <v>Low Cap</v>
      </c>
    </row>
    <row r="35467" spans="11:16">
      <c r="K35467" s="14" t="str">
        <v/>
      </c>
      <c r="L35467" s="14" t="str">
        <v/>
      </c>
      <c r="O35467" s="14" t="str">
        <v/>
      </c>
      <c r="P35467" s="14" t="str">
        <f ca="1"/>
        <v>Low Cap</v>
      </c>
    </row>
    <row r="35468" spans="11:16">
      <c r="K35468" s="14" t="str">
        <v/>
      </c>
      <c r="L35468" s="14" t="str">
        <v/>
      </c>
      <c r="O35468" s="14" t="str">
        <v/>
      </c>
      <c r="P35468" s="14" t="str">
        <f ca="1"/>
        <v>Low Cap</v>
      </c>
    </row>
    <row r="35469" spans="11:16">
      <c r="K35469" s="14" t="str">
        <v/>
      </c>
      <c r="L35469" s="14" t="str">
        <v/>
      </c>
      <c r="O35469" s="14" t="str">
        <v/>
      </c>
      <c r="P35469" s="14" t="str">
        <f ca="1"/>
        <v>Low Cap</v>
      </c>
    </row>
    <row r="35470" spans="11:16">
      <c r="K35470" s="14" t="str">
        <v/>
      </c>
      <c r="L35470" s="14" t="str">
        <v/>
      </c>
      <c r="O35470" s="14" t="str">
        <v/>
      </c>
      <c r="P35470" s="14" t="str">
        <f ca="1"/>
        <v>Low Cap</v>
      </c>
    </row>
    <row r="35471" spans="11:16">
      <c r="K35471" s="14" t="str">
        <v/>
      </c>
      <c r="L35471" s="14" t="str">
        <v/>
      </c>
      <c r="O35471" s="14" t="str">
        <v/>
      </c>
      <c r="P35471" s="14" t="str">
        <f ca="1"/>
        <v>Low Cap</v>
      </c>
    </row>
    <row r="35472" spans="11:16">
      <c r="K35472" s="14" t="str">
        <v/>
      </c>
      <c r="L35472" s="14" t="str">
        <v/>
      </c>
      <c r="O35472" s="14" t="str">
        <v/>
      </c>
      <c r="P35472" s="14" t="str">
        <f ca="1"/>
        <v>Low Cap</v>
      </c>
    </row>
    <row r="35473" spans="11:16">
      <c r="K35473" s="14" t="str">
        <v/>
      </c>
      <c r="L35473" s="14" t="str">
        <v/>
      </c>
      <c r="O35473" s="14" t="str">
        <v/>
      </c>
      <c r="P35473" s="14" t="str">
        <f ca="1"/>
        <v>Low Cap</v>
      </c>
    </row>
    <row r="35474" spans="11:16">
      <c r="K35474" s="14" t="str">
        <v/>
      </c>
      <c r="L35474" s="14" t="str">
        <v/>
      </c>
      <c r="O35474" s="14" t="str">
        <v/>
      </c>
      <c r="P35474" s="14" t="str">
        <f ca="1"/>
        <v>Low Cap</v>
      </c>
    </row>
    <row r="35475" spans="11:16">
      <c r="K35475" s="14" t="str">
        <v/>
      </c>
      <c r="L35475" s="14" t="str">
        <v/>
      </c>
      <c r="O35475" s="14" t="str">
        <v/>
      </c>
      <c r="P35475" s="14" t="str">
        <f ca="1"/>
        <v>Low Cap</v>
      </c>
    </row>
    <row r="35476" spans="11:16">
      <c r="K35476" s="14" t="str">
        <v/>
      </c>
      <c r="L35476" s="14" t="str">
        <v/>
      </c>
      <c r="O35476" s="14" t="str">
        <v/>
      </c>
      <c r="P35476" s="14" t="str">
        <f ca="1"/>
        <v>Low Cap</v>
      </c>
    </row>
    <row r="35477" spans="11:16">
      <c r="K35477" s="14" t="str">
        <v/>
      </c>
      <c r="L35477" s="14" t="str">
        <v/>
      </c>
      <c r="O35477" s="14" t="str">
        <v/>
      </c>
      <c r="P35477" s="14" t="str">
        <f ca="1"/>
        <v>Low Cap</v>
      </c>
    </row>
    <row r="35478" spans="11:16">
      <c r="K35478" s="14" t="str">
        <v/>
      </c>
      <c r="L35478" s="14" t="str">
        <v/>
      </c>
      <c r="O35478" s="14" t="str">
        <v/>
      </c>
      <c r="P35478" s="14" t="str">
        <f ca="1"/>
        <v>Low Cap</v>
      </c>
    </row>
    <row r="35479" spans="11:16">
      <c r="K35479" s="14" t="str">
        <v/>
      </c>
      <c r="L35479" s="14" t="str">
        <v/>
      </c>
      <c r="O35479" s="14" t="str">
        <v/>
      </c>
      <c r="P35479" s="14" t="str">
        <f ca="1"/>
        <v>Low Cap</v>
      </c>
    </row>
    <row r="35480" spans="11:16">
      <c r="K35480" s="14" t="str">
        <v/>
      </c>
      <c r="L35480" s="14" t="str">
        <v/>
      </c>
      <c r="O35480" s="14" t="str">
        <v/>
      </c>
      <c r="P35480" s="14" t="str">
        <f ca="1"/>
        <v>Low Cap</v>
      </c>
    </row>
    <row r="35481" spans="11:16">
      <c r="K35481" s="14" t="str">
        <v/>
      </c>
      <c r="L35481" s="14" t="str">
        <v/>
      </c>
      <c r="O35481" s="14" t="str">
        <v/>
      </c>
      <c r="P35481" s="14" t="str">
        <f ca="1"/>
        <v>Low Cap</v>
      </c>
    </row>
    <row r="35482" spans="11:16">
      <c r="K35482" s="14" t="str">
        <v/>
      </c>
      <c r="L35482" s="14" t="str">
        <v/>
      </c>
      <c r="O35482" s="14" t="str">
        <v/>
      </c>
      <c r="P35482" s="14" t="str">
        <f ca="1"/>
        <v>Low Cap</v>
      </c>
    </row>
    <row r="35483" spans="11:16">
      <c r="K35483" s="14" t="str">
        <v/>
      </c>
      <c r="L35483" s="14" t="str">
        <v/>
      </c>
      <c r="O35483" s="14" t="str">
        <v/>
      </c>
      <c r="P35483" s="14" t="str">
        <f ca="1"/>
        <v>Low Cap</v>
      </c>
    </row>
    <row r="35484" spans="11:16">
      <c r="K35484" s="14" t="str">
        <v/>
      </c>
      <c r="L35484" s="14" t="str">
        <v/>
      </c>
      <c r="O35484" s="14" t="str">
        <v/>
      </c>
      <c r="P35484" s="14" t="str">
        <f ca="1"/>
        <v>Low Cap</v>
      </c>
    </row>
    <row r="35485" spans="11:16">
      <c r="K35485" s="14" t="str">
        <v/>
      </c>
      <c r="L35485" s="14" t="str">
        <v/>
      </c>
      <c r="O35485" s="14" t="str">
        <v/>
      </c>
      <c r="P35485" s="14" t="str">
        <f ca="1"/>
        <v>Low Cap</v>
      </c>
    </row>
    <row r="35486" spans="11:16">
      <c r="K35486" s="14" t="str">
        <v/>
      </c>
      <c r="L35486" s="14" t="str">
        <v/>
      </c>
      <c r="O35486" s="14" t="str">
        <v/>
      </c>
      <c r="P35486" s="14" t="str">
        <f ca="1"/>
        <v>Low Cap</v>
      </c>
    </row>
    <row r="35487" spans="11:16">
      <c r="K35487" s="14" t="str">
        <v/>
      </c>
      <c r="L35487" s="14" t="str">
        <v/>
      </c>
      <c r="O35487" s="14" t="str">
        <v/>
      </c>
      <c r="P35487" s="14" t="str">
        <f ca="1"/>
        <v>Low Cap</v>
      </c>
    </row>
    <row r="35488" spans="11:16">
      <c r="K35488" s="14" t="str">
        <v/>
      </c>
      <c r="L35488" s="14" t="str">
        <v/>
      </c>
      <c r="O35488" s="14" t="str">
        <v/>
      </c>
      <c r="P35488" s="14" t="str">
        <f ca="1"/>
        <v>Low Cap</v>
      </c>
    </row>
    <row r="35489" spans="11:16">
      <c r="K35489" s="14" t="str">
        <v/>
      </c>
      <c r="L35489" s="14" t="str">
        <v/>
      </c>
      <c r="O35489" s="14" t="str">
        <v/>
      </c>
      <c r="P35489" s="14" t="str">
        <f ca="1"/>
        <v>Low Cap</v>
      </c>
    </row>
    <row r="35490" spans="11:16">
      <c r="K35490" s="14" t="str">
        <v/>
      </c>
      <c r="L35490" s="14" t="str">
        <v/>
      </c>
      <c r="O35490" s="14" t="str">
        <v/>
      </c>
      <c r="P35490" s="14" t="str">
        <f ca="1"/>
        <v>Low Cap</v>
      </c>
    </row>
    <row r="35491" spans="11:16">
      <c r="K35491" s="14" t="str">
        <v/>
      </c>
      <c r="L35491" s="14" t="str">
        <v/>
      </c>
      <c r="O35491" s="14" t="str">
        <v/>
      </c>
      <c r="P35491" s="14" t="str">
        <f ca="1"/>
        <v>Low Cap</v>
      </c>
    </row>
    <row r="35492" spans="11:16">
      <c r="K35492" s="14" t="str">
        <v/>
      </c>
      <c r="L35492" s="14" t="str">
        <v/>
      </c>
      <c r="O35492" s="14" t="str">
        <v/>
      </c>
      <c r="P35492" s="14" t="str">
        <f ca="1"/>
        <v>Low Cap</v>
      </c>
    </row>
    <row r="35493" spans="11:16">
      <c r="K35493" s="14" t="str">
        <v/>
      </c>
      <c r="L35493" s="14" t="str">
        <v/>
      </c>
      <c r="O35493" s="14" t="str">
        <v/>
      </c>
      <c r="P35493" s="14" t="str">
        <f ca="1"/>
        <v>Low Cap</v>
      </c>
    </row>
    <row r="35494" spans="11:16">
      <c r="K35494" s="14" t="str">
        <v/>
      </c>
      <c r="L35494" s="14" t="str">
        <v/>
      </c>
      <c r="O35494" s="14" t="str">
        <v/>
      </c>
      <c r="P35494" s="14" t="str">
        <f ca="1"/>
        <v>Low Cap</v>
      </c>
    </row>
    <row r="35495" spans="11:16">
      <c r="K35495" s="14" t="str">
        <v/>
      </c>
      <c r="L35495" s="14" t="str">
        <v/>
      </c>
      <c r="O35495" s="14" t="str">
        <v/>
      </c>
      <c r="P35495" s="14" t="str">
        <f ca="1"/>
        <v>Low Cap</v>
      </c>
    </row>
    <row r="35496" spans="11:16">
      <c r="K35496" s="14" t="str">
        <v/>
      </c>
      <c r="L35496" s="14" t="str">
        <v/>
      </c>
      <c r="O35496" s="14" t="str">
        <v/>
      </c>
      <c r="P35496" s="14" t="str">
        <f ca="1"/>
        <v>Low Cap</v>
      </c>
    </row>
    <row r="35497" spans="11:16">
      <c r="K35497" s="14" t="str">
        <v/>
      </c>
      <c r="L35497" s="14" t="str">
        <v/>
      </c>
      <c r="O35497" s="14" t="str">
        <v/>
      </c>
      <c r="P35497" s="14" t="str">
        <f ca="1"/>
        <v>Low Cap</v>
      </c>
    </row>
    <row r="35498" spans="11:16">
      <c r="K35498" s="14" t="str">
        <v/>
      </c>
      <c r="L35498" s="14" t="str">
        <v/>
      </c>
      <c r="O35498" s="14" t="str">
        <v/>
      </c>
      <c r="P35498" s="14" t="str">
        <f ca="1"/>
        <v>Low Cap</v>
      </c>
    </row>
    <row r="35499" spans="11:16">
      <c r="K35499" s="14" t="str">
        <v/>
      </c>
      <c r="L35499" s="14" t="str">
        <v/>
      </c>
      <c r="O35499" s="14" t="str">
        <v/>
      </c>
      <c r="P35499" s="14" t="str">
        <f ca="1"/>
        <v>Low Cap</v>
      </c>
    </row>
    <row r="35500" spans="11:16">
      <c r="K35500" s="14" t="str">
        <v/>
      </c>
      <c r="L35500" s="14" t="str">
        <v/>
      </c>
      <c r="O35500" s="14" t="str">
        <v/>
      </c>
      <c r="P35500" s="14" t="str">
        <f ca="1"/>
        <v>Low Cap</v>
      </c>
    </row>
    <row r="35501" spans="11:16">
      <c r="K35501" s="14" t="str">
        <v/>
      </c>
      <c r="L35501" s="14" t="str">
        <v/>
      </c>
      <c r="O35501" s="14" t="str">
        <v/>
      </c>
      <c r="P35501" s="14" t="str">
        <f ca="1"/>
        <v>Low Cap</v>
      </c>
    </row>
    <row r="35502" spans="11:16">
      <c r="K35502" s="14" t="str">
        <v/>
      </c>
      <c r="L35502" s="14" t="str">
        <v/>
      </c>
      <c r="O35502" s="14" t="str">
        <v/>
      </c>
      <c r="P35502" s="14" t="str">
        <f ca="1"/>
        <v>Low Cap</v>
      </c>
    </row>
    <row r="35503" spans="11:16">
      <c r="K35503" s="14" t="str">
        <v/>
      </c>
      <c r="L35503" s="14" t="str">
        <v/>
      </c>
      <c r="O35503" s="14" t="str">
        <v/>
      </c>
      <c r="P35503" s="14" t="str">
        <f ca="1"/>
        <v>Low Cap</v>
      </c>
    </row>
    <row r="35504" spans="11:16">
      <c r="K35504" s="14" t="str">
        <v/>
      </c>
      <c r="L35504" s="14" t="str">
        <v/>
      </c>
      <c r="O35504" s="14" t="str">
        <v/>
      </c>
      <c r="P35504" s="14" t="str">
        <f ca="1"/>
        <v>Low Cap</v>
      </c>
    </row>
    <row r="35505" spans="11:16">
      <c r="K35505" s="14" t="str">
        <v/>
      </c>
      <c r="L35505" s="14" t="str">
        <v/>
      </c>
      <c r="O35505" s="14" t="str">
        <v/>
      </c>
      <c r="P35505" s="14" t="str">
        <f ca="1"/>
        <v>Low Cap</v>
      </c>
    </row>
    <row r="35506" spans="11:16">
      <c r="K35506" s="14" t="str">
        <v/>
      </c>
      <c r="L35506" s="14" t="str">
        <v/>
      </c>
      <c r="O35506" s="14" t="str">
        <v/>
      </c>
      <c r="P35506" s="14" t="str">
        <f ca="1"/>
        <v>Low Cap</v>
      </c>
    </row>
    <row r="35507" spans="11:16">
      <c r="K35507" s="14" t="str">
        <v/>
      </c>
      <c r="L35507" s="14" t="str">
        <v/>
      </c>
      <c r="O35507" s="14" t="str">
        <v/>
      </c>
      <c r="P35507" s="14" t="str">
        <f ca="1"/>
        <v>Low Cap</v>
      </c>
    </row>
    <row r="35508" spans="11:16">
      <c r="K35508" s="14" t="str">
        <v/>
      </c>
      <c r="L35508" s="14" t="str">
        <v/>
      </c>
      <c r="O35508" s="14" t="str">
        <v/>
      </c>
      <c r="P35508" s="14" t="str">
        <f ca="1"/>
        <v>Low Cap</v>
      </c>
    </row>
    <row r="35509" spans="11:16">
      <c r="K35509" s="14" t="str">
        <v/>
      </c>
      <c r="L35509" s="14" t="str">
        <v/>
      </c>
      <c r="O35509" s="14" t="str">
        <v/>
      </c>
      <c r="P35509" s="14" t="str">
        <f ca="1"/>
        <v>Low Cap</v>
      </c>
    </row>
    <row r="35510" spans="11:16">
      <c r="K35510" s="14" t="str">
        <v/>
      </c>
      <c r="L35510" s="14" t="str">
        <v/>
      </c>
      <c r="O35510" s="14" t="str">
        <v/>
      </c>
      <c r="P35510" s="14" t="str">
        <f ca="1"/>
        <v>Low Cap</v>
      </c>
    </row>
    <row r="35511" spans="11:16">
      <c r="K35511" s="14" t="str">
        <v/>
      </c>
      <c r="L35511" s="14" t="str">
        <v/>
      </c>
      <c r="O35511" s="14" t="str">
        <v/>
      </c>
      <c r="P35511" s="14" t="str">
        <f ca="1"/>
        <v>Low Cap</v>
      </c>
    </row>
    <row r="35512" spans="11:16">
      <c r="K35512" s="14" t="str">
        <v/>
      </c>
      <c r="L35512" s="14" t="str">
        <v/>
      </c>
      <c r="O35512" s="14" t="str">
        <v/>
      </c>
      <c r="P35512" s="14" t="str">
        <f ca="1"/>
        <v>Low Cap</v>
      </c>
    </row>
    <row r="35513" spans="11:16">
      <c r="K35513" s="14" t="str">
        <v/>
      </c>
      <c r="L35513" s="14" t="str">
        <v/>
      </c>
      <c r="O35513" s="14" t="str">
        <v/>
      </c>
      <c r="P35513" s="14" t="str">
        <f ca="1"/>
        <v>Low Cap</v>
      </c>
    </row>
    <row r="35514" spans="11:16">
      <c r="K35514" s="14" t="str">
        <v/>
      </c>
      <c r="L35514" s="14" t="str">
        <v/>
      </c>
      <c r="O35514" s="14" t="str">
        <v/>
      </c>
      <c r="P35514" s="14" t="str">
        <f ca="1"/>
        <v>Low Cap</v>
      </c>
    </row>
    <row r="35515" spans="11:16">
      <c r="K35515" s="14" t="str">
        <v/>
      </c>
      <c r="L35515" s="14" t="str">
        <v/>
      </c>
      <c r="O35515" s="14" t="str">
        <v/>
      </c>
      <c r="P35515" s="14" t="str">
        <f ca="1"/>
        <v>Low Cap</v>
      </c>
    </row>
    <row r="35516" spans="11:16">
      <c r="K35516" s="14" t="str">
        <v/>
      </c>
      <c r="L35516" s="14" t="str">
        <v/>
      </c>
      <c r="O35516" s="14" t="str">
        <v/>
      </c>
      <c r="P35516" s="14" t="str">
        <f ca="1"/>
        <v>Low Cap</v>
      </c>
    </row>
    <row r="35517" spans="11:16">
      <c r="K35517" s="14" t="str">
        <v/>
      </c>
      <c r="L35517" s="14" t="str">
        <v/>
      </c>
      <c r="O35517" s="14" t="str">
        <v/>
      </c>
      <c r="P35517" s="14" t="str">
        <f ca="1"/>
        <v>Low Cap</v>
      </c>
    </row>
    <row r="35518" spans="11:16">
      <c r="K35518" s="14" t="str">
        <v/>
      </c>
      <c r="L35518" s="14" t="str">
        <v/>
      </c>
      <c r="O35518" s="14" t="str">
        <v/>
      </c>
      <c r="P35518" s="14" t="str">
        <f ca="1"/>
        <v>Low Cap</v>
      </c>
    </row>
    <row r="35519" spans="11:16">
      <c r="K35519" s="14" t="str">
        <v/>
      </c>
      <c r="L35519" s="14" t="str">
        <v/>
      </c>
      <c r="O35519" s="14" t="str">
        <v/>
      </c>
      <c r="P35519" s="14" t="str">
        <f ca="1"/>
        <v>Low Cap</v>
      </c>
    </row>
    <row r="35520" spans="11:16">
      <c r="K35520" s="14" t="str">
        <v/>
      </c>
      <c r="L35520" s="14" t="str">
        <v/>
      </c>
      <c r="O35520" s="14" t="str">
        <v/>
      </c>
      <c r="P35520" s="14" t="str">
        <f ca="1"/>
        <v>Low Cap</v>
      </c>
    </row>
    <row r="35521" spans="11:16">
      <c r="K35521" s="14" t="str">
        <v/>
      </c>
      <c r="L35521" s="14" t="str">
        <v/>
      </c>
      <c r="O35521" s="14" t="str">
        <v/>
      </c>
      <c r="P35521" s="14" t="str">
        <f ca="1"/>
        <v>Low Cap</v>
      </c>
    </row>
    <row r="35522" spans="11:16">
      <c r="K35522" s="14" t="str">
        <v/>
      </c>
      <c r="L35522" s="14" t="str">
        <v/>
      </c>
      <c r="O35522" s="14" t="str">
        <v/>
      </c>
      <c r="P35522" s="14" t="str">
        <f ca="1"/>
        <v>Low Cap</v>
      </c>
    </row>
    <row r="35523" spans="11:16">
      <c r="K35523" s="14" t="str">
        <v/>
      </c>
      <c r="L35523" s="14" t="str">
        <v/>
      </c>
      <c r="O35523" s="14" t="str">
        <v/>
      </c>
      <c r="P35523" s="14" t="str">
        <f ca="1"/>
        <v>Low Cap</v>
      </c>
    </row>
    <row r="35524" spans="11:16">
      <c r="K35524" s="14" t="str">
        <v/>
      </c>
      <c r="L35524" s="14" t="str">
        <v/>
      </c>
      <c r="O35524" s="14" t="str">
        <v/>
      </c>
      <c r="P35524" s="14" t="str">
        <f ca="1"/>
        <v>Low Cap</v>
      </c>
    </row>
    <row r="35525" spans="11:16">
      <c r="K35525" s="14" t="str">
        <v/>
      </c>
      <c r="L35525" s="14" t="str">
        <v/>
      </c>
      <c r="O35525" s="14" t="str">
        <v/>
      </c>
      <c r="P35525" s="14" t="str">
        <f ca="1"/>
        <v>Low Cap</v>
      </c>
    </row>
    <row r="35526" spans="11:16">
      <c r="K35526" s="14" t="str">
        <v/>
      </c>
      <c r="L35526" s="14" t="str">
        <v/>
      </c>
      <c r="O35526" s="14" t="str">
        <v/>
      </c>
      <c r="P35526" s="14" t="str">
        <f ca="1"/>
        <v>Low Cap</v>
      </c>
    </row>
    <row r="35527" spans="11:16">
      <c r="K35527" s="14" t="str">
        <v/>
      </c>
      <c r="L35527" s="14" t="str">
        <v/>
      </c>
      <c r="O35527" s="14" t="str">
        <v/>
      </c>
      <c r="P35527" s="14" t="str">
        <f ca="1"/>
        <v>Low Cap</v>
      </c>
    </row>
    <row r="35528" spans="11:16">
      <c r="K35528" s="14" t="str">
        <v/>
      </c>
      <c r="L35528" s="14" t="str">
        <v/>
      </c>
      <c r="O35528" s="14" t="str">
        <v/>
      </c>
      <c r="P35528" s="14" t="str">
        <f ca="1"/>
        <v>Low Cap</v>
      </c>
    </row>
    <row r="35529" spans="11:16">
      <c r="K35529" s="14" t="str">
        <v/>
      </c>
      <c r="L35529" s="14" t="str">
        <v/>
      </c>
      <c r="O35529" s="14" t="str">
        <v/>
      </c>
      <c r="P35529" s="14" t="str">
        <f ca="1"/>
        <v>Low Cap</v>
      </c>
    </row>
    <row r="35530" spans="11:16">
      <c r="K35530" s="14" t="str">
        <v/>
      </c>
      <c r="L35530" s="14" t="str">
        <v/>
      </c>
      <c r="O35530" s="14" t="str">
        <v/>
      </c>
      <c r="P35530" s="14" t="str">
        <f ca="1"/>
        <v>Low Cap</v>
      </c>
    </row>
    <row r="35531" spans="11:16">
      <c r="K35531" s="14" t="str">
        <v/>
      </c>
      <c r="L35531" s="14" t="str">
        <v/>
      </c>
      <c r="O35531" s="14" t="str">
        <v/>
      </c>
      <c r="P35531" s="14" t="str">
        <f ca="1"/>
        <v>Low Cap</v>
      </c>
    </row>
    <row r="35532" spans="11:16">
      <c r="K35532" s="14" t="str">
        <v/>
      </c>
      <c r="L35532" s="14" t="str">
        <v/>
      </c>
      <c r="O35532" s="14" t="str">
        <v/>
      </c>
      <c r="P35532" s="14" t="str">
        <f ca="1"/>
        <v>Low Cap</v>
      </c>
    </row>
    <row r="35533" spans="11:16">
      <c r="K35533" s="14" t="str">
        <v/>
      </c>
      <c r="L35533" s="14" t="str">
        <v/>
      </c>
      <c r="O35533" s="14" t="str">
        <v/>
      </c>
      <c r="P35533" s="14" t="str">
        <f ca="1"/>
        <v>Low Cap</v>
      </c>
    </row>
    <row r="35534" spans="11:16">
      <c r="K35534" s="14" t="str">
        <v/>
      </c>
      <c r="L35534" s="14" t="str">
        <v/>
      </c>
      <c r="O35534" s="14" t="str">
        <v/>
      </c>
      <c r="P35534" s="14" t="str">
        <f ca="1"/>
        <v>Low Cap</v>
      </c>
    </row>
    <row r="35535" spans="11:16">
      <c r="K35535" s="14" t="str">
        <v/>
      </c>
      <c r="L35535" s="14" t="str">
        <v/>
      </c>
      <c r="O35535" s="14" t="str">
        <v/>
      </c>
      <c r="P35535" s="14" t="str">
        <f ca="1"/>
        <v>Low Cap</v>
      </c>
    </row>
    <row r="35536" spans="11:16">
      <c r="K35536" s="14" t="str">
        <v/>
      </c>
      <c r="L35536" s="14" t="str">
        <v/>
      </c>
      <c r="O35536" s="14" t="str">
        <v/>
      </c>
      <c r="P35536" s="14" t="str">
        <f ca="1"/>
        <v>Low Cap</v>
      </c>
    </row>
    <row r="35537" spans="11:16">
      <c r="K35537" s="14" t="str">
        <v/>
      </c>
      <c r="L35537" s="14" t="str">
        <v/>
      </c>
      <c r="O35537" s="14" t="str">
        <v/>
      </c>
      <c r="P35537" s="14" t="str">
        <f ca="1"/>
        <v>Low Cap</v>
      </c>
    </row>
    <row r="35538" spans="11:16">
      <c r="K35538" s="14" t="str">
        <v/>
      </c>
      <c r="L35538" s="14" t="str">
        <v/>
      </c>
      <c r="O35538" s="14" t="str">
        <v/>
      </c>
      <c r="P35538" s="14" t="str">
        <f ca="1"/>
        <v>Low Cap</v>
      </c>
    </row>
    <row r="35539" spans="11:16">
      <c r="K35539" s="14" t="str">
        <v/>
      </c>
      <c r="L35539" s="14" t="str">
        <v/>
      </c>
      <c r="O35539" s="14" t="str">
        <v/>
      </c>
      <c r="P35539" s="14" t="str">
        <f ca="1"/>
        <v>Low Cap</v>
      </c>
    </row>
    <row r="35540" spans="11:16">
      <c r="K35540" s="14" t="str">
        <v/>
      </c>
      <c r="L35540" s="14" t="str">
        <v/>
      </c>
      <c r="O35540" s="14" t="str">
        <v/>
      </c>
      <c r="P35540" s="14" t="str">
        <f ca="1"/>
        <v>Low Cap</v>
      </c>
    </row>
    <row r="35541" spans="11:16">
      <c r="K35541" s="14" t="str">
        <v/>
      </c>
      <c r="L35541" s="14" t="str">
        <v/>
      </c>
      <c r="O35541" s="14" t="str">
        <v/>
      </c>
      <c r="P35541" s="14" t="str">
        <f ca="1"/>
        <v>Low Cap</v>
      </c>
    </row>
    <row r="35542" spans="11:16">
      <c r="K35542" s="14" t="str">
        <v/>
      </c>
      <c r="L35542" s="14" t="str">
        <v/>
      </c>
      <c r="O35542" s="14" t="str">
        <v/>
      </c>
      <c r="P35542" s="14" t="str">
        <f ca="1"/>
        <v>Low Cap</v>
      </c>
    </row>
    <row r="35543" spans="11:16">
      <c r="K35543" s="14" t="str">
        <v/>
      </c>
      <c r="L35543" s="14" t="str">
        <v/>
      </c>
      <c r="O35543" s="14" t="str">
        <v/>
      </c>
      <c r="P35543" s="14" t="str">
        <f ca="1"/>
        <v>Low Cap</v>
      </c>
    </row>
    <row r="35544" spans="11:16">
      <c r="K35544" s="14" t="str">
        <v/>
      </c>
      <c r="L35544" s="14" t="str">
        <v/>
      </c>
      <c r="O35544" s="14" t="str">
        <v/>
      </c>
      <c r="P35544" s="14" t="str">
        <f ca="1"/>
        <v>Low Cap</v>
      </c>
    </row>
    <row r="35545" spans="11:16">
      <c r="K35545" s="14" t="str">
        <v/>
      </c>
      <c r="L35545" s="14" t="str">
        <v/>
      </c>
      <c r="O35545" s="14" t="str">
        <v/>
      </c>
      <c r="P35545" s="14" t="str">
        <f ca="1"/>
        <v>Low Cap</v>
      </c>
    </row>
    <row r="35546" spans="11:16">
      <c r="K35546" s="14" t="str">
        <v/>
      </c>
      <c r="L35546" s="14" t="str">
        <v/>
      </c>
      <c r="O35546" s="14" t="str">
        <v/>
      </c>
      <c r="P35546" s="14" t="str">
        <f ca="1"/>
        <v>Low Cap</v>
      </c>
    </row>
    <row r="35547" spans="11:16">
      <c r="K35547" s="14" t="str">
        <v/>
      </c>
      <c r="L35547" s="14" t="str">
        <v/>
      </c>
      <c r="O35547" s="14" t="str">
        <v/>
      </c>
      <c r="P35547" s="14" t="str">
        <f ca="1"/>
        <v>Low Cap</v>
      </c>
    </row>
    <row r="35548" spans="11:16">
      <c r="K35548" s="14" t="str">
        <v/>
      </c>
      <c r="L35548" s="14" t="str">
        <v/>
      </c>
      <c r="O35548" s="14" t="str">
        <v/>
      </c>
      <c r="P35548" s="14" t="str">
        <f ca="1"/>
        <v>Low Cap</v>
      </c>
    </row>
    <row r="35549" spans="11:16">
      <c r="K35549" s="14" t="str">
        <v/>
      </c>
      <c r="L35549" s="14" t="str">
        <v/>
      </c>
      <c r="O35549" s="14" t="str">
        <v/>
      </c>
      <c r="P35549" s="14" t="str">
        <f ca="1"/>
        <v>Low Cap</v>
      </c>
    </row>
    <row r="35550" spans="11:16">
      <c r="K35550" s="14" t="str">
        <v/>
      </c>
      <c r="L35550" s="14" t="str">
        <v/>
      </c>
      <c r="O35550" s="14" t="str">
        <v/>
      </c>
      <c r="P35550" s="14" t="str">
        <f ca="1"/>
        <v>Low Cap</v>
      </c>
    </row>
    <row r="35551" spans="11:16">
      <c r="K35551" s="14" t="str">
        <v/>
      </c>
      <c r="L35551" s="14" t="str">
        <v/>
      </c>
      <c r="O35551" s="14" t="str">
        <v/>
      </c>
      <c r="P35551" s="14" t="str">
        <f ca="1"/>
        <v>Low Cap</v>
      </c>
    </row>
    <row r="35552" spans="11:16">
      <c r="K35552" s="14" t="str">
        <v/>
      </c>
      <c r="L35552" s="14" t="str">
        <v/>
      </c>
      <c r="O35552" s="14" t="str">
        <v/>
      </c>
      <c r="P35552" s="14" t="str">
        <f ca="1"/>
        <v>Low Cap</v>
      </c>
    </row>
    <row r="35553" spans="11:16">
      <c r="K35553" s="14" t="str">
        <v/>
      </c>
      <c r="L35553" s="14" t="str">
        <v/>
      </c>
      <c r="O35553" s="14" t="str">
        <v/>
      </c>
      <c r="P35553" s="14" t="str">
        <f ca="1"/>
        <v>Low Cap</v>
      </c>
    </row>
    <row r="35554" spans="11:16">
      <c r="K35554" s="14" t="str">
        <v/>
      </c>
      <c r="L35554" s="14" t="str">
        <v/>
      </c>
      <c r="O35554" s="14" t="str">
        <v/>
      </c>
      <c r="P35554" s="14" t="str">
        <f ca="1"/>
        <v>Low Cap</v>
      </c>
    </row>
    <row r="35555" spans="11:16">
      <c r="K35555" s="14" t="str">
        <v/>
      </c>
      <c r="L35555" s="14" t="str">
        <v/>
      </c>
      <c r="O35555" s="14" t="str">
        <v/>
      </c>
      <c r="P35555" s="14" t="str">
        <f ca="1"/>
        <v>Low Cap</v>
      </c>
    </row>
    <row r="35556" spans="11:16">
      <c r="K35556" s="14" t="str">
        <v/>
      </c>
      <c r="L35556" s="14" t="str">
        <v/>
      </c>
      <c r="O35556" s="14" t="str">
        <v/>
      </c>
      <c r="P35556" s="14" t="str">
        <f ca="1"/>
        <v>Low Cap</v>
      </c>
    </row>
    <row r="35557" spans="11:16">
      <c r="K35557" s="14" t="str">
        <v/>
      </c>
      <c r="L35557" s="14" t="str">
        <v/>
      </c>
      <c r="O35557" s="14" t="str">
        <v/>
      </c>
      <c r="P35557" s="14" t="str">
        <f ca="1"/>
        <v>Low Cap</v>
      </c>
    </row>
    <row r="35558" spans="11:16">
      <c r="K35558" s="14" t="str">
        <v/>
      </c>
      <c r="L35558" s="14" t="str">
        <v/>
      </c>
      <c r="O35558" s="14" t="str">
        <v/>
      </c>
      <c r="P35558" s="14" t="str">
        <f ca="1"/>
        <v>Low Cap</v>
      </c>
    </row>
    <row r="35559" spans="11:16">
      <c r="K35559" s="14" t="str">
        <v/>
      </c>
      <c r="L35559" s="14" t="str">
        <v/>
      </c>
      <c r="O35559" s="14" t="str">
        <v/>
      </c>
      <c r="P35559" s="14" t="str">
        <f ca="1"/>
        <v>Low Cap</v>
      </c>
    </row>
    <row r="35560" spans="11:16">
      <c r="K35560" s="14" t="str">
        <v/>
      </c>
      <c r="L35560" s="14" t="str">
        <v/>
      </c>
      <c r="O35560" s="14" t="str">
        <v/>
      </c>
      <c r="P35560" s="14" t="str">
        <f ca="1"/>
        <v>Low Cap</v>
      </c>
    </row>
    <row r="35561" spans="11:16">
      <c r="K35561" s="14" t="str">
        <v/>
      </c>
      <c r="L35561" s="14" t="str">
        <v/>
      </c>
      <c r="O35561" s="14" t="str">
        <v/>
      </c>
      <c r="P35561" s="14" t="str">
        <f ca="1"/>
        <v>Low Cap</v>
      </c>
    </row>
    <row r="35562" spans="11:16">
      <c r="K35562" s="14" t="str">
        <v/>
      </c>
      <c r="L35562" s="14" t="str">
        <v/>
      </c>
      <c r="O35562" s="14" t="str">
        <v/>
      </c>
      <c r="P35562" s="14" t="str">
        <f ca="1"/>
        <v>Low Cap</v>
      </c>
    </row>
    <row r="35563" spans="11:16">
      <c r="K35563" s="14" t="str">
        <v/>
      </c>
      <c r="L35563" s="14" t="str">
        <v/>
      </c>
      <c r="O35563" s="14" t="str">
        <v/>
      </c>
      <c r="P35563" s="14" t="str">
        <f ca="1"/>
        <v>Low Cap</v>
      </c>
    </row>
    <row r="35564" spans="11:16">
      <c r="K35564" s="14" t="str">
        <v/>
      </c>
      <c r="L35564" s="14" t="str">
        <v/>
      </c>
      <c r="O35564" s="14" t="str">
        <v/>
      </c>
      <c r="P35564" s="14" t="str">
        <f ca="1"/>
        <v>Low Cap</v>
      </c>
    </row>
    <row r="35565" spans="11:16">
      <c r="K35565" s="14" t="str">
        <v/>
      </c>
      <c r="L35565" s="14" t="str">
        <v/>
      </c>
      <c r="O35565" s="14" t="str">
        <v/>
      </c>
      <c r="P35565" s="14" t="str">
        <f ca="1"/>
        <v>Low Cap</v>
      </c>
    </row>
    <row r="35566" spans="11:16">
      <c r="K35566" s="14" t="str">
        <v/>
      </c>
      <c r="L35566" s="14" t="str">
        <v/>
      </c>
      <c r="O35566" s="14" t="str">
        <v/>
      </c>
      <c r="P35566" s="14" t="str">
        <f ca="1"/>
        <v>Low Cap</v>
      </c>
    </row>
    <row r="35567" spans="11:16">
      <c r="K35567" s="14" t="str">
        <v/>
      </c>
      <c r="L35567" s="14" t="str">
        <v/>
      </c>
      <c r="O35567" s="14" t="str">
        <v/>
      </c>
      <c r="P35567" s="14" t="str">
        <f ca="1"/>
        <v>Low Cap</v>
      </c>
    </row>
    <row r="35568" spans="11:16">
      <c r="K35568" s="14" t="str">
        <v/>
      </c>
      <c r="L35568" s="14" t="str">
        <v/>
      </c>
      <c r="O35568" s="14" t="str">
        <v/>
      </c>
      <c r="P35568" s="14" t="str">
        <f ca="1"/>
        <v>Low Cap</v>
      </c>
    </row>
    <row r="35569" spans="11:16">
      <c r="K35569" s="14" t="str">
        <v/>
      </c>
      <c r="L35569" s="14" t="str">
        <v/>
      </c>
      <c r="O35569" s="14" t="str">
        <v/>
      </c>
      <c r="P35569" s="14" t="str">
        <f ca="1"/>
        <v>Low Cap</v>
      </c>
    </row>
    <row r="35570" spans="11:16">
      <c r="K35570" s="14" t="str">
        <v/>
      </c>
      <c r="L35570" s="14" t="str">
        <v/>
      </c>
      <c r="O35570" s="14" t="str">
        <v/>
      </c>
      <c r="P35570" s="14" t="str">
        <f ca="1"/>
        <v>Low Cap</v>
      </c>
    </row>
    <row r="35571" spans="11:16">
      <c r="K35571" s="14" t="str">
        <v/>
      </c>
      <c r="L35571" s="14" t="str">
        <v/>
      </c>
      <c r="O35571" s="14" t="str">
        <v/>
      </c>
      <c r="P35571" s="14" t="str">
        <f ca="1"/>
        <v>Low Cap</v>
      </c>
    </row>
    <row r="35572" spans="11:16">
      <c r="K35572" s="14" t="str">
        <v/>
      </c>
      <c r="L35572" s="14" t="str">
        <v/>
      </c>
      <c r="O35572" s="14" t="str">
        <v/>
      </c>
      <c r="P35572" s="14" t="str">
        <f ca="1"/>
        <v>Low Cap</v>
      </c>
    </row>
    <row r="35573" spans="11:16">
      <c r="K35573" s="14" t="str">
        <v/>
      </c>
      <c r="L35573" s="14" t="str">
        <v/>
      </c>
      <c r="O35573" s="14" t="str">
        <v/>
      </c>
      <c r="P35573" s="14" t="str">
        <f ca="1"/>
        <v>Low Cap</v>
      </c>
    </row>
    <row r="35574" spans="11:16">
      <c r="K35574" s="14" t="str">
        <v/>
      </c>
      <c r="L35574" s="14" t="str">
        <v/>
      </c>
      <c r="O35574" s="14" t="str">
        <v/>
      </c>
      <c r="P35574" s="14" t="str">
        <f ca="1"/>
        <v>Low Cap</v>
      </c>
    </row>
    <row r="35575" spans="11:16">
      <c r="K35575" s="14" t="str">
        <v/>
      </c>
      <c r="L35575" s="14" t="str">
        <v/>
      </c>
      <c r="O35575" s="14" t="str">
        <v/>
      </c>
      <c r="P35575" s="14" t="str">
        <f ca="1"/>
        <v>Low Cap</v>
      </c>
    </row>
    <row r="35576" spans="11:16">
      <c r="K35576" s="14" t="str">
        <v/>
      </c>
      <c r="L35576" s="14" t="str">
        <v/>
      </c>
      <c r="O35576" s="14" t="str">
        <v/>
      </c>
      <c r="P35576" s="14" t="str">
        <f ca="1"/>
        <v>Low Cap</v>
      </c>
    </row>
    <row r="35577" spans="11:16">
      <c r="K35577" s="14" t="str">
        <v/>
      </c>
      <c r="L35577" s="14" t="str">
        <v/>
      </c>
      <c r="O35577" s="14" t="str">
        <v/>
      </c>
      <c r="P35577" s="14" t="str">
        <f ca="1"/>
        <v>Low Cap</v>
      </c>
    </row>
    <row r="35578" spans="11:16">
      <c r="K35578" s="14" t="str">
        <v/>
      </c>
      <c r="L35578" s="14" t="str">
        <v/>
      </c>
      <c r="O35578" s="14" t="str">
        <v/>
      </c>
      <c r="P35578" s="14" t="str">
        <f ca="1"/>
        <v>Low Cap</v>
      </c>
    </row>
    <row r="35579" spans="11:16">
      <c r="K35579" s="14" t="str">
        <v/>
      </c>
      <c r="L35579" s="14" t="str">
        <v/>
      </c>
      <c r="O35579" s="14" t="str">
        <v/>
      </c>
      <c r="P35579" s="14" t="str">
        <f ca="1"/>
        <v>Low Cap</v>
      </c>
    </row>
    <row r="35580" spans="11:16">
      <c r="K35580" s="14" t="str">
        <v/>
      </c>
      <c r="L35580" s="14" t="str">
        <v/>
      </c>
      <c r="O35580" s="14" t="str">
        <v/>
      </c>
      <c r="P35580" s="14" t="str">
        <f ca="1"/>
        <v>Low Cap</v>
      </c>
    </row>
    <row r="35581" spans="11:16">
      <c r="K35581" s="14" t="str">
        <v/>
      </c>
      <c r="L35581" s="14" t="str">
        <v/>
      </c>
      <c r="O35581" s="14" t="str">
        <v/>
      </c>
      <c r="P35581" s="14" t="str">
        <f ca="1"/>
        <v>Low Cap</v>
      </c>
    </row>
    <row r="35582" spans="11:16">
      <c r="K35582" s="14" t="str">
        <v/>
      </c>
      <c r="L35582" s="14" t="str">
        <v/>
      </c>
      <c r="O35582" s="14" t="str">
        <v/>
      </c>
      <c r="P35582" s="14" t="str">
        <f ca="1"/>
        <v>Low Cap</v>
      </c>
    </row>
    <row r="35583" spans="11:16">
      <c r="K35583" s="14" t="str">
        <v/>
      </c>
      <c r="L35583" s="14" t="str">
        <v/>
      </c>
      <c r="O35583" s="14" t="str">
        <v/>
      </c>
      <c r="P35583" s="14" t="str">
        <f ca="1"/>
        <v>Low Cap</v>
      </c>
    </row>
    <row r="35584" spans="11:16">
      <c r="K35584" s="14" t="str">
        <v/>
      </c>
      <c r="L35584" s="14" t="str">
        <v/>
      </c>
      <c r="O35584" s="14" t="str">
        <v/>
      </c>
      <c r="P35584" s="14" t="str">
        <f ca="1"/>
        <v>Low Cap</v>
      </c>
    </row>
    <row r="35585" spans="11:16">
      <c r="K35585" s="14" t="str">
        <v/>
      </c>
      <c r="L35585" s="14" t="str">
        <v/>
      </c>
      <c r="O35585" s="14" t="str">
        <v/>
      </c>
      <c r="P35585" s="14" t="str">
        <f ca="1"/>
        <v>Low Cap</v>
      </c>
    </row>
    <row r="35586" spans="11:16">
      <c r="K35586" s="14" t="str">
        <v/>
      </c>
      <c r="L35586" s="14" t="str">
        <v/>
      </c>
      <c r="O35586" s="14" t="str">
        <v/>
      </c>
      <c r="P35586" s="14" t="str">
        <f ca="1"/>
        <v>Low Cap</v>
      </c>
    </row>
    <row r="35587" spans="11:16">
      <c r="K35587" s="14" t="str">
        <v/>
      </c>
      <c r="L35587" s="14" t="str">
        <v/>
      </c>
      <c r="O35587" s="14" t="str">
        <v/>
      </c>
      <c r="P35587" s="14" t="str">
        <f ca="1"/>
        <v>Low Cap</v>
      </c>
    </row>
    <row r="35588" spans="11:16">
      <c r="K35588" s="14" t="str">
        <v/>
      </c>
      <c r="L35588" s="14" t="str">
        <v/>
      </c>
      <c r="O35588" s="14" t="str">
        <v/>
      </c>
      <c r="P35588" s="14" t="str">
        <f ca="1"/>
        <v>Low Cap</v>
      </c>
    </row>
    <row r="35589" spans="11:16">
      <c r="K35589" s="14" t="str">
        <v/>
      </c>
      <c r="L35589" s="14" t="str">
        <v/>
      </c>
      <c r="O35589" s="14" t="str">
        <v/>
      </c>
      <c r="P35589" s="14" t="str">
        <f ca="1"/>
        <v>Low Cap</v>
      </c>
    </row>
    <row r="35590" spans="11:16">
      <c r="K35590" s="14" t="str">
        <v/>
      </c>
      <c r="L35590" s="14" t="str">
        <v/>
      </c>
      <c r="O35590" s="14" t="str">
        <v/>
      </c>
      <c r="P35590" s="14" t="str">
        <f ca="1"/>
        <v>Low Cap</v>
      </c>
    </row>
    <row r="35591" spans="11:16">
      <c r="K35591" s="14" t="str">
        <v/>
      </c>
      <c r="L35591" s="14" t="str">
        <v/>
      </c>
      <c r="O35591" s="14" t="str">
        <v/>
      </c>
      <c r="P35591" s="14" t="str">
        <f ca="1"/>
        <v>Low Cap</v>
      </c>
    </row>
    <row r="35592" spans="11:16">
      <c r="K35592" s="14" t="str">
        <v/>
      </c>
      <c r="L35592" s="14" t="str">
        <v/>
      </c>
      <c r="O35592" s="14" t="str">
        <v/>
      </c>
      <c r="P35592" s="14" t="str">
        <f ca="1"/>
        <v>Low Cap</v>
      </c>
    </row>
    <row r="35593" spans="11:16">
      <c r="K35593" s="14" t="str">
        <v/>
      </c>
      <c r="L35593" s="14" t="str">
        <v/>
      </c>
      <c r="O35593" s="14" t="str">
        <v/>
      </c>
      <c r="P35593" s="14" t="str">
        <f ca="1"/>
        <v>Low Cap</v>
      </c>
    </row>
    <row r="35594" spans="11:16">
      <c r="K35594" s="14" t="str">
        <v/>
      </c>
      <c r="L35594" s="14" t="str">
        <v/>
      </c>
      <c r="O35594" s="14" t="str">
        <v/>
      </c>
      <c r="P35594" s="14" t="str">
        <f ca="1"/>
        <v>Low Cap</v>
      </c>
    </row>
    <row r="35595" spans="11:16">
      <c r="K35595" s="14" t="str">
        <v/>
      </c>
      <c r="L35595" s="14" t="str">
        <v/>
      </c>
      <c r="O35595" s="14" t="str">
        <v/>
      </c>
      <c r="P35595" s="14" t="str">
        <f ca="1"/>
        <v>Low Cap</v>
      </c>
    </row>
    <row r="35596" spans="11:16">
      <c r="K35596" s="14" t="str">
        <v/>
      </c>
      <c r="L35596" s="14" t="str">
        <v/>
      </c>
      <c r="O35596" s="14" t="str">
        <v/>
      </c>
      <c r="P35596" s="14" t="str">
        <f ca="1"/>
        <v>Low Cap</v>
      </c>
    </row>
    <row r="35597" spans="11:16">
      <c r="K35597" s="14" t="str">
        <v/>
      </c>
      <c r="L35597" s="14" t="str">
        <v/>
      </c>
      <c r="O35597" s="14" t="str">
        <v/>
      </c>
      <c r="P35597" s="14" t="str">
        <f ca="1"/>
        <v>Low Cap</v>
      </c>
    </row>
    <row r="35598" spans="11:16">
      <c r="K35598" s="14" t="str">
        <v/>
      </c>
      <c r="L35598" s="14" t="str">
        <v/>
      </c>
      <c r="O35598" s="14" t="str">
        <v/>
      </c>
      <c r="P35598" s="14" t="str">
        <f ca="1"/>
        <v>Low Cap</v>
      </c>
    </row>
    <row r="35599" spans="11:16">
      <c r="K35599" s="14" t="str">
        <v/>
      </c>
      <c r="L35599" s="14" t="str">
        <v/>
      </c>
      <c r="O35599" s="14" t="str">
        <v/>
      </c>
      <c r="P35599" s="14" t="str">
        <f ca="1"/>
        <v>Low Cap</v>
      </c>
    </row>
    <row r="35600" spans="11:16">
      <c r="K35600" s="14" t="str">
        <v/>
      </c>
      <c r="L35600" s="14" t="str">
        <v/>
      </c>
      <c r="O35600" s="14" t="str">
        <v/>
      </c>
      <c r="P35600" s="14" t="str">
        <f ca="1"/>
        <v>Low Cap</v>
      </c>
    </row>
    <row r="35601" spans="11:16">
      <c r="K35601" s="14" t="str">
        <v/>
      </c>
      <c r="L35601" s="14" t="str">
        <v/>
      </c>
      <c r="O35601" s="14" t="str">
        <v/>
      </c>
      <c r="P35601" s="14" t="str">
        <f ca="1"/>
        <v>Low Cap</v>
      </c>
    </row>
    <row r="35602" spans="11:16">
      <c r="K35602" s="14" t="str">
        <v/>
      </c>
      <c r="L35602" s="14" t="str">
        <v/>
      </c>
      <c r="O35602" s="14" t="str">
        <v/>
      </c>
      <c r="P35602" s="14" t="str">
        <f ca="1"/>
        <v>Low Cap</v>
      </c>
    </row>
    <row r="35603" spans="11:16">
      <c r="K35603" s="14" t="str">
        <v/>
      </c>
      <c r="L35603" s="14" t="str">
        <v/>
      </c>
      <c r="O35603" s="14" t="str">
        <v/>
      </c>
      <c r="P35603" s="14" t="str">
        <f ca="1"/>
        <v>Low Cap</v>
      </c>
    </row>
    <row r="35604" spans="11:16">
      <c r="K35604" s="14" t="str">
        <v/>
      </c>
      <c r="L35604" s="14" t="str">
        <v/>
      </c>
      <c r="O35604" s="14" t="str">
        <v/>
      </c>
      <c r="P35604" s="14" t="str">
        <f ca="1"/>
        <v>Low Cap</v>
      </c>
    </row>
    <row r="35605" spans="11:16">
      <c r="K35605" s="14" t="str">
        <v/>
      </c>
      <c r="L35605" s="14" t="str">
        <v/>
      </c>
      <c r="O35605" s="14" t="str">
        <v/>
      </c>
      <c r="P35605" s="14" t="str">
        <f ca="1"/>
        <v>Low Cap</v>
      </c>
    </row>
    <row r="35606" spans="11:16">
      <c r="K35606" s="14" t="str">
        <v/>
      </c>
      <c r="L35606" s="14" t="str">
        <v/>
      </c>
      <c r="O35606" s="14" t="str">
        <v/>
      </c>
      <c r="P35606" s="14" t="str">
        <f ca="1"/>
        <v>Low Cap</v>
      </c>
    </row>
    <row r="35607" spans="11:16">
      <c r="K35607" s="14" t="str">
        <v/>
      </c>
      <c r="L35607" s="14" t="str">
        <v/>
      </c>
      <c r="O35607" s="14" t="str">
        <v/>
      </c>
      <c r="P35607" s="14" t="str">
        <f ca="1"/>
        <v>Low Cap</v>
      </c>
    </row>
    <row r="35608" spans="11:16">
      <c r="K35608" s="14" t="str">
        <v/>
      </c>
      <c r="L35608" s="14" t="str">
        <v/>
      </c>
      <c r="O35608" s="14" t="str">
        <v/>
      </c>
      <c r="P35608" s="14" t="str">
        <f ca="1"/>
        <v>Low Cap</v>
      </c>
    </row>
    <row r="35609" spans="11:16">
      <c r="K35609" s="14" t="str">
        <v/>
      </c>
      <c r="L35609" s="14" t="str">
        <v/>
      </c>
      <c r="O35609" s="14" t="str">
        <v/>
      </c>
      <c r="P35609" s="14" t="str">
        <f ca="1"/>
        <v>Low Cap</v>
      </c>
    </row>
    <row r="35610" spans="11:16">
      <c r="K35610" s="14" t="str">
        <v/>
      </c>
      <c r="L35610" s="14" t="str">
        <v/>
      </c>
      <c r="O35610" s="14" t="str">
        <v/>
      </c>
      <c r="P35610" s="14" t="str">
        <f ca="1"/>
        <v>Low Cap</v>
      </c>
    </row>
    <row r="35611" spans="11:16">
      <c r="K35611" s="14" t="str">
        <v/>
      </c>
      <c r="L35611" s="14" t="str">
        <v/>
      </c>
      <c r="O35611" s="14" t="str">
        <v/>
      </c>
      <c r="P35611" s="14" t="str">
        <f ca="1"/>
        <v>Low Cap</v>
      </c>
    </row>
    <row r="35612" spans="11:16">
      <c r="K35612" s="14" t="str">
        <v/>
      </c>
      <c r="L35612" s="14" t="str">
        <v/>
      </c>
      <c r="O35612" s="14" t="str">
        <v/>
      </c>
      <c r="P35612" s="14" t="str">
        <f ca="1"/>
        <v>Low Cap</v>
      </c>
    </row>
    <row r="35613" spans="11:16">
      <c r="K35613" s="14" t="str">
        <v/>
      </c>
      <c r="L35613" s="14" t="str">
        <v/>
      </c>
      <c r="O35613" s="14" t="str">
        <v/>
      </c>
      <c r="P35613" s="14" t="str">
        <f ca="1"/>
        <v>Low Cap</v>
      </c>
    </row>
    <row r="35614" spans="11:16">
      <c r="K35614" s="14" t="str">
        <v/>
      </c>
      <c r="L35614" s="14" t="str">
        <v/>
      </c>
      <c r="O35614" s="14" t="str">
        <v/>
      </c>
      <c r="P35614" s="14" t="str">
        <f ca="1"/>
        <v>Low Cap</v>
      </c>
    </row>
    <row r="35615" spans="11:16">
      <c r="K35615" s="14" t="str">
        <v/>
      </c>
      <c r="L35615" s="14" t="str">
        <v/>
      </c>
      <c r="O35615" s="14" t="str">
        <v/>
      </c>
      <c r="P35615" s="14" t="str">
        <f ca="1"/>
        <v>Low Cap</v>
      </c>
    </row>
    <row r="35616" spans="11:16">
      <c r="K35616" s="14" t="str">
        <v/>
      </c>
      <c r="L35616" s="14" t="str">
        <v/>
      </c>
      <c r="O35616" s="14" t="str">
        <v/>
      </c>
      <c r="P35616" s="14" t="str">
        <f ca="1"/>
        <v>Low Cap</v>
      </c>
    </row>
    <row r="35617" spans="11:16">
      <c r="K35617" s="14" t="str">
        <v/>
      </c>
      <c r="L35617" s="14" t="str">
        <v/>
      </c>
      <c r="O35617" s="14" t="str">
        <v/>
      </c>
      <c r="P35617" s="14" t="str">
        <f ca="1"/>
        <v>Low Cap</v>
      </c>
    </row>
    <row r="35618" spans="11:16">
      <c r="K35618" s="14" t="str">
        <v/>
      </c>
      <c r="L35618" s="14" t="str">
        <v/>
      </c>
      <c r="O35618" s="14" t="str">
        <v/>
      </c>
      <c r="P35618" s="14" t="str">
        <f ca="1"/>
        <v>Low Cap</v>
      </c>
    </row>
    <row r="35619" spans="11:16">
      <c r="K35619" s="14" t="str">
        <v/>
      </c>
      <c r="L35619" s="14" t="str">
        <v/>
      </c>
      <c r="O35619" s="14" t="str">
        <v/>
      </c>
      <c r="P35619" s="14" t="str">
        <f ca="1"/>
        <v>Low Cap</v>
      </c>
    </row>
    <row r="35620" spans="11:16">
      <c r="K35620" s="14" t="str">
        <v/>
      </c>
      <c r="L35620" s="14" t="str">
        <v/>
      </c>
      <c r="O35620" s="14" t="str">
        <v/>
      </c>
      <c r="P35620" s="14" t="str">
        <f ca="1"/>
        <v>Low Cap</v>
      </c>
    </row>
    <row r="35621" spans="11:16">
      <c r="K35621" s="14" t="str">
        <v/>
      </c>
      <c r="L35621" s="14" t="str">
        <v/>
      </c>
      <c r="O35621" s="14" t="str">
        <v/>
      </c>
      <c r="P35621" s="14" t="str">
        <f ca="1"/>
        <v>Low Cap</v>
      </c>
    </row>
    <row r="35622" spans="11:16">
      <c r="K35622" s="14" t="str">
        <v/>
      </c>
      <c r="L35622" s="14" t="str">
        <v/>
      </c>
      <c r="O35622" s="14" t="str">
        <v/>
      </c>
      <c r="P35622" s="14" t="str">
        <f ca="1"/>
        <v>Low Cap</v>
      </c>
    </row>
    <row r="35623" spans="11:16">
      <c r="K35623" s="14" t="str">
        <v/>
      </c>
      <c r="L35623" s="14" t="str">
        <v/>
      </c>
      <c r="O35623" s="14" t="str">
        <v/>
      </c>
      <c r="P35623" s="14" t="str">
        <f ca="1"/>
        <v>Low Cap</v>
      </c>
    </row>
    <row r="35624" spans="11:16">
      <c r="K35624" s="14" t="str">
        <v/>
      </c>
      <c r="L35624" s="14" t="str">
        <v/>
      </c>
      <c r="O35624" s="14" t="str">
        <v/>
      </c>
      <c r="P35624" s="14" t="str">
        <f ca="1"/>
        <v>Low Cap</v>
      </c>
    </row>
    <row r="35625" spans="11:16">
      <c r="K35625" s="14" t="str">
        <v/>
      </c>
      <c r="L35625" s="14" t="str">
        <v/>
      </c>
      <c r="O35625" s="14" t="str">
        <v/>
      </c>
      <c r="P35625" s="14" t="str">
        <f ca="1"/>
        <v>Low Cap</v>
      </c>
    </row>
    <row r="35626" spans="11:16">
      <c r="K35626" s="14" t="str">
        <v/>
      </c>
      <c r="L35626" s="14" t="str">
        <v/>
      </c>
      <c r="O35626" s="14" t="str">
        <v/>
      </c>
      <c r="P35626" s="14" t="str">
        <f ca="1"/>
        <v>Low Cap</v>
      </c>
    </row>
    <row r="35627" spans="11:16">
      <c r="K35627" s="14" t="str">
        <v/>
      </c>
      <c r="L35627" s="14" t="str">
        <v/>
      </c>
      <c r="O35627" s="14" t="str">
        <v/>
      </c>
      <c r="P35627" s="14" t="str">
        <f ca="1"/>
        <v>Low Cap</v>
      </c>
    </row>
    <row r="35628" spans="11:16">
      <c r="K35628" s="14" t="str">
        <v/>
      </c>
      <c r="L35628" s="14" t="str">
        <v/>
      </c>
      <c r="O35628" s="14" t="str">
        <v/>
      </c>
      <c r="P35628" s="14" t="str">
        <f ca="1"/>
        <v>Low Cap</v>
      </c>
    </row>
    <row r="35629" spans="11:16">
      <c r="K35629" s="14" t="str">
        <v/>
      </c>
      <c r="L35629" s="14" t="str">
        <v/>
      </c>
      <c r="O35629" s="14" t="str">
        <v/>
      </c>
      <c r="P35629" s="14" t="str">
        <f ca="1"/>
        <v>Low Cap</v>
      </c>
    </row>
    <row r="35630" spans="11:16">
      <c r="K35630" s="14" t="str">
        <v/>
      </c>
      <c r="L35630" s="14" t="str">
        <v/>
      </c>
      <c r="O35630" s="14" t="str">
        <v/>
      </c>
      <c r="P35630" s="14" t="str">
        <f ca="1"/>
        <v>Low Cap</v>
      </c>
    </row>
    <row r="35631" spans="11:16">
      <c r="K35631" s="14" t="str">
        <v/>
      </c>
      <c r="L35631" s="14" t="str">
        <v/>
      </c>
      <c r="O35631" s="14" t="str">
        <v/>
      </c>
      <c r="P35631" s="14" t="str">
        <f ca="1"/>
        <v>Low Cap</v>
      </c>
    </row>
    <row r="35632" spans="11:16">
      <c r="K35632" s="14" t="str">
        <v/>
      </c>
      <c r="L35632" s="14" t="str">
        <v/>
      </c>
      <c r="O35632" s="14" t="str">
        <v/>
      </c>
      <c r="P35632" s="14" t="str">
        <f ca="1"/>
        <v>Low Cap</v>
      </c>
    </row>
    <row r="35633" spans="11:16">
      <c r="K35633" s="14" t="str">
        <v/>
      </c>
      <c r="L35633" s="14" t="str">
        <v/>
      </c>
      <c r="O35633" s="14" t="str">
        <v/>
      </c>
      <c r="P35633" s="14" t="str">
        <f ca="1"/>
        <v>Low Cap</v>
      </c>
    </row>
    <row r="35634" spans="11:16">
      <c r="K35634" s="14" t="str">
        <v/>
      </c>
      <c r="L35634" s="14" t="str">
        <v/>
      </c>
      <c r="O35634" s="14" t="str">
        <v/>
      </c>
      <c r="P35634" s="14" t="str">
        <f ca="1"/>
        <v>Low Cap</v>
      </c>
    </row>
    <row r="35635" spans="11:16">
      <c r="K35635" s="14" t="str">
        <v/>
      </c>
      <c r="L35635" s="14" t="str">
        <v/>
      </c>
      <c r="O35635" s="14" t="str">
        <v/>
      </c>
      <c r="P35635" s="14" t="str">
        <f ca="1"/>
        <v>Low Cap</v>
      </c>
    </row>
    <row r="35636" spans="11:16">
      <c r="K35636" s="14" t="str">
        <v/>
      </c>
      <c r="L35636" s="14" t="str">
        <v/>
      </c>
      <c r="O35636" s="14" t="str">
        <v/>
      </c>
      <c r="P35636" s="14" t="str">
        <f ca="1"/>
        <v>Low Cap</v>
      </c>
    </row>
    <row r="35637" spans="11:16">
      <c r="K35637" s="14" t="str">
        <v/>
      </c>
      <c r="L35637" s="14" t="str">
        <v/>
      </c>
      <c r="O35637" s="14" t="str">
        <v/>
      </c>
      <c r="P35637" s="14" t="str">
        <f ca="1"/>
        <v>Low Cap</v>
      </c>
    </row>
    <row r="35638" spans="11:16">
      <c r="K35638" s="14" t="str">
        <v/>
      </c>
      <c r="L35638" s="14" t="str">
        <v/>
      </c>
      <c r="O35638" s="14" t="str">
        <v/>
      </c>
      <c r="P35638" s="14" t="str">
        <f ca="1"/>
        <v>Low Cap</v>
      </c>
    </row>
    <row r="35639" spans="11:16">
      <c r="K35639" s="14" t="str">
        <v/>
      </c>
      <c r="L35639" s="14" t="str">
        <v/>
      </c>
      <c r="O35639" s="14" t="str">
        <v/>
      </c>
      <c r="P35639" s="14" t="str">
        <f ca="1"/>
        <v>Low Cap</v>
      </c>
    </row>
    <row r="35640" spans="11:16">
      <c r="K35640" s="14" t="str">
        <v/>
      </c>
      <c r="L35640" s="14" t="str">
        <v/>
      </c>
      <c r="O35640" s="14" t="str">
        <v/>
      </c>
      <c r="P35640" s="14" t="str">
        <f ca="1"/>
        <v>Low Cap</v>
      </c>
    </row>
    <row r="35641" spans="11:16">
      <c r="K35641" s="14" t="str">
        <v/>
      </c>
      <c r="L35641" s="14" t="str">
        <v/>
      </c>
      <c r="O35641" s="14" t="str">
        <v/>
      </c>
      <c r="P35641" s="14" t="str">
        <f ca="1"/>
        <v>Low Cap</v>
      </c>
    </row>
    <row r="35642" spans="11:16">
      <c r="K35642" s="14" t="str">
        <v/>
      </c>
      <c r="L35642" s="14" t="str">
        <v/>
      </c>
      <c r="O35642" s="14" t="str">
        <v/>
      </c>
      <c r="P35642" s="14" t="str">
        <f ca="1"/>
        <v>Low Cap</v>
      </c>
    </row>
    <row r="35643" spans="11:16">
      <c r="K35643" s="14" t="str">
        <v/>
      </c>
      <c r="L35643" s="14" t="str">
        <v/>
      </c>
      <c r="O35643" s="14" t="str">
        <v/>
      </c>
      <c r="P35643" s="14" t="str">
        <f ca="1"/>
        <v>Low Cap</v>
      </c>
    </row>
    <row r="35644" spans="11:16">
      <c r="K35644" s="14" t="str">
        <v/>
      </c>
      <c r="L35644" s="14" t="str">
        <v/>
      </c>
      <c r="O35644" s="14" t="str">
        <v/>
      </c>
      <c r="P35644" s="14" t="str">
        <f ca="1"/>
        <v>Low Cap</v>
      </c>
    </row>
    <row r="35645" spans="11:16">
      <c r="K35645" s="14" t="str">
        <v/>
      </c>
      <c r="L35645" s="14" t="str">
        <v/>
      </c>
      <c r="O35645" s="14" t="str">
        <v/>
      </c>
      <c r="P35645" s="14" t="str">
        <f ca="1"/>
        <v>Low Cap</v>
      </c>
    </row>
    <row r="35646" spans="11:16">
      <c r="K35646" s="14" t="str">
        <v/>
      </c>
      <c r="L35646" s="14" t="str">
        <v/>
      </c>
      <c r="O35646" s="14" t="str">
        <v/>
      </c>
      <c r="P35646" s="14" t="str">
        <f ca="1"/>
        <v>Low Cap</v>
      </c>
    </row>
    <row r="35647" spans="11:16">
      <c r="K35647" s="14" t="str">
        <v/>
      </c>
      <c r="L35647" s="14" t="str">
        <v/>
      </c>
      <c r="O35647" s="14" t="str">
        <v/>
      </c>
      <c r="P35647" s="14" t="str">
        <f ca="1"/>
        <v>Low Cap</v>
      </c>
    </row>
    <row r="35648" spans="11:16">
      <c r="K35648" s="14" t="str">
        <v/>
      </c>
      <c r="L35648" s="14" t="str">
        <v/>
      </c>
      <c r="O35648" s="14" t="str">
        <v/>
      </c>
      <c r="P35648" s="14" t="str">
        <f ca="1"/>
        <v>Low Cap</v>
      </c>
    </row>
    <row r="35649" spans="11:16">
      <c r="K35649" s="14" t="str">
        <v/>
      </c>
      <c r="L35649" s="14" t="str">
        <v/>
      </c>
      <c r="O35649" s="14" t="str">
        <v/>
      </c>
      <c r="P35649" s="14" t="str">
        <f ca="1"/>
        <v>Low Cap</v>
      </c>
    </row>
    <row r="35650" spans="11:16">
      <c r="K35650" s="14" t="str">
        <v/>
      </c>
      <c r="L35650" s="14" t="str">
        <v/>
      </c>
      <c r="O35650" s="14" t="str">
        <v/>
      </c>
      <c r="P35650" s="14" t="str">
        <f ca="1"/>
        <v>Low Cap</v>
      </c>
    </row>
    <row r="35651" spans="11:16">
      <c r="K35651" s="14" t="str">
        <v/>
      </c>
      <c r="L35651" s="14" t="str">
        <v/>
      </c>
      <c r="O35651" s="14" t="str">
        <v/>
      </c>
      <c r="P35651" s="14" t="str">
        <f ca="1"/>
        <v>Low Cap</v>
      </c>
    </row>
    <row r="35652" spans="11:16">
      <c r="K35652" s="14" t="str">
        <v/>
      </c>
      <c r="L35652" s="14" t="str">
        <v/>
      </c>
      <c r="O35652" s="14" t="str">
        <v/>
      </c>
      <c r="P35652" s="14" t="str">
        <f ca="1"/>
        <v>Low Cap</v>
      </c>
    </row>
    <row r="35653" spans="11:16">
      <c r="K35653" s="14" t="str">
        <v/>
      </c>
      <c r="L35653" s="14" t="str">
        <v/>
      </c>
      <c r="O35653" s="14" t="str">
        <v/>
      </c>
      <c r="P35653" s="14" t="str">
        <f ca="1"/>
        <v>Low Cap</v>
      </c>
    </row>
    <row r="35654" spans="11:16">
      <c r="K35654" s="14" t="str">
        <v/>
      </c>
      <c r="L35654" s="14" t="str">
        <v/>
      </c>
      <c r="O35654" s="14" t="str">
        <v/>
      </c>
      <c r="P35654" s="14" t="str">
        <f ca="1"/>
        <v>Low Cap</v>
      </c>
    </row>
    <row r="35655" spans="11:16">
      <c r="K35655" s="14" t="str">
        <v/>
      </c>
      <c r="L35655" s="14" t="str">
        <v/>
      </c>
      <c r="O35655" s="14" t="str">
        <v/>
      </c>
      <c r="P35655" s="14" t="str">
        <f ca="1"/>
        <v>Low Cap</v>
      </c>
    </row>
    <row r="35656" spans="11:16">
      <c r="K35656" s="14" t="str">
        <v/>
      </c>
      <c r="L35656" s="14" t="str">
        <v/>
      </c>
      <c r="O35656" s="14" t="str">
        <v/>
      </c>
      <c r="P35656" s="14" t="str">
        <f ca="1"/>
        <v>Low Cap</v>
      </c>
    </row>
    <row r="35657" spans="11:16">
      <c r="K35657" s="14" t="str">
        <v/>
      </c>
      <c r="L35657" s="14" t="str">
        <v/>
      </c>
      <c r="O35657" s="14" t="str">
        <v/>
      </c>
      <c r="P35657" s="14" t="str">
        <f ca="1"/>
        <v>Low Cap</v>
      </c>
    </row>
    <row r="35658" spans="11:16">
      <c r="K35658" s="14" t="str">
        <v/>
      </c>
      <c r="L35658" s="14" t="str">
        <v/>
      </c>
      <c r="O35658" s="14" t="str">
        <v/>
      </c>
      <c r="P35658" s="14" t="str">
        <f ca="1"/>
        <v>Low Cap</v>
      </c>
    </row>
    <row r="35659" spans="11:16">
      <c r="K35659" s="14" t="str">
        <v/>
      </c>
      <c r="L35659" s="14" t="str">
        <v/>
      </c>
      <c r="O35659" s="14" t="str">
        <v/>
      </c>
      <c r="P35659" s="14" t="str">
        <f ca="1"/>
        <v>Low Cap</v>
      </c>
    </row>
    <row r="35660" spans="11:16">
      <c r="K35660" s="14" t="str">
        <v/>
      </c>
      <c r="L35660" s="14" t="str">
        <v/>
      </c>
      <c r="O35660" s="14" t="str">
        <v/>
      </c>
      <c r="P35660" s="14" t="str">
        <f ca="1"/>
        <v>Low Cap</v>
      </c>
    </row>
    <row r="35661" spans="11:16">
      <c r="K35661" s="14" t="str">
        <v/>
      </c>
      <c r="L35661" s="14" t="str">
        <v/>
      </c>
      <c r="O35661" s="14" t="str">
        <v/>
      </c>
      <c r="P35661" s="14" t="str">
        <f ca="1"/>
        <v>Low Cap</v>
      </c>
    </row>
    <row r="35662" spans="11:16">
      <c r="K35662" s="14" t="str">
        <v/>
      </c>
      <c r="L35662" s="14" t="str">
        <v/>
      </c>
      <c r="O35662" s="14" t="str">
        <v/>
      </c>
      <c r="P35662" s="14" t="str">
        <f ca="1"/>
        <v>Low Cap</v>
      </c>
    </row>
    <row r="35663" spans="11:16">
      <c r="K35663" s="14" t="str">
        <v/>
      </c>
      <c r="L35663" s="14" t="str">
        <v/>
      </c>
      <c r="O35663" s="14" t="str">
        <v/>
      </c>
      <c r="P35663" s="14" t="str">
        <f ca="1"/>
        <v>Low Cap</v>
      </c>
    </row>
    <row r="35664" spans="11:16">
      <c r="K35664" s="14" t="str">
        <v/>
      </c>
      <c r="L35664" s="14" t="str">
        <v/>
      </c>
      <c r="O35664" s="14" t="str">
        <v/>
      </c>
      <c r="P35664" s="14" t="str">
        <f ca="1"/>
        <v>Low Cap</v>
      </c>
    </row>
    <row r="35665" spans="11:16">
      <c r="K35665" s="14" t="str">
        <v/>
      </c>
      <c r="L35665" s="14" t="str">
        <v/>
      </c>
      <c r="O35665" s="14" t="str">
        <v/>
      </c>
      <c r="P35665" s="14" t="str">
        <f ca="1"/>
        <v>Low Cap</v>
      </c>
    </row>
    <row r="35666" spans="11:16">
      <c r="K35666" s="14" t="str">
        <v/>
      </c>
      <c r="L35666" s="14" t="str">
        <v/>
      </c>
      <c r="O35666" s="14" t="str">
        <v/>
      </c>
      <c r="P35666" s="14" t="str">
        <f ca="1"/>
        <v>Low Cap</v>
      </c>
    </row>
    <row r="35667" spans="11:16">
      <c r="K35667" s="14" t="str">
        <v/>
      </c>
      <c r="L35667" s="14" t="str">
        <v/>
      </c>
      <c r="O35667" s="14" t="str">
        <v/>
      </c>
      <c r="P35667" s="14" t="str">
        <f ca="1"/>
        <v>Low Cap</v>
      </c>
    </row>
    <row r="35668" spans="11:16">
      <c r="K35668" s="14" t="str">
        <v/>
      </c>
      <c r="L35668" s="14" t="str">
        <v/>
      </c>
      <c r="O35668" s="14" t="str">
        <v/>
      </c>
      <c r="P35668" s="14" t="str">
        <f ca="1"/>
        <v>Low Cap</v>
      </c>
    </row>
    <row r="35669" spans="11:16">
      <c r="K35669" s="14" t="str">
        <v/>
      </c>
      <c r="L35669" s="14" t="str">
        <v/>
      </c>
      <c r="O35669" s="14" t="str">
        <v/>
      </c>
      <c r="P35669" s="14" t="str">
        <f ca="1"/>
        <v>Low Cap</v>
      </c>
    </row>
    <row r="35670" spans="11:16">
      <c r="K35670" s="14" t="str">
        <v/>
      </c>
      <c r="L35670" s="14" t="str">
        <v/>
      </c>
      <c r="O35670" s="14" t="str">
        <v/>
      </c>
      <c r="P35670" s="14" t="str">
        <f ca="1"/>
        <v>Low Cap</v>
      </c>
    </row>
    <row r="35671" spans="11:16">
      <c r="K35671" s="14" t="str">
        <v/>
      </c>
      <c r="L35671" s="14" t="str">
        <v/>
      </c>
      <c r="O35671" s="14" t="str">
        <v/>
      </c>
      <c r="P35671" s="14" t="str">
        <f ca="1"/>
        <v>Low Cap</v>
      </c>
    </row>
    <row r="35672" spans="11:16">
      <c r="K35672" s="14" t="str">
        <v/>
      </c>
      <c r="L35672" s="14" t="str">
        <v/>
      </c>
      <c r="O35672" s="14" t="str">
        <v/>
      </c>
      <c r="P35672" s="14" t="str">
        <f ca="1"/>
        <v>Low Cap</v>
      </c>
    </row>
    <row r="35673" spans="11:16">
      <c r="K35673" s="14" t="str">
        <v/>
      </c>
      <c r="L35673" s="14" t="str">
        <v/>
      </c>
      <c r="O35673" s="14" t="str">
        <v/>
      </c>
      <c r="P35673" s="14" t="str">
        <f ca="1"/>
        <v>Low Cap</v>
      </c>
    </row>
    <row r="35674" spans="11:16">
      <c r="K35674" s="14" t="str">
        <v/>
      </c>
      <c r="L35674" s="14" t="str">
        <v/>
      </c>
      <c r="O35674" s="14" t="str">
        <v/>
      </c>
      <c r="P35674" s="14" t="str">
        <f ca="1"/>
        <v>Low Cap</v>
      </c>
    </row>
    <row r="35675" spans="11:16">
      <c r="K35675" s="14" t="str">
        <v/>
      </c>
      <c r="L35675" s="14" t="str">
        <v/>
      </c>
      <c r="O35675" s="14" t="str">
        <v/>
      </c>
      <c r="P35675" s="14" t="str">
        <f ca="1"/>
        <v>Low Cap</v>
      </c>
    </row>
    <row r="35676" spans="11:16">
      <c r="K35676" s="14" t="str">
        <v/>
      </c>
      <c r="L35676" s="14" t="str">
        <v/>
      </c>
      <c r="O35676" s="14" t="str">
        <v/>
      </c>
      <c r="P35676" s="14" t="str">
        <f ca="1"/>
        <v>Low Cap</v>
      </c>
    </row>
    <row r="35677" spans="11:16">
      <c r="K35677" s="14" t="str">
        <v/>
      </c>
      <c r="L35677" s="14" t="str">
        <v/>
      </c>
      <c r="O35677" s="14" t="str">
        <v/>
      </c>
      <c r="P35677" s="14" t="str">
        <f ca="1"/>
        <v>Low Cap</v>
      </c>
    </row>
    <row r="35678" spans="11:16">
      <c r="K35678" s="14" t="str">
        <v/>
      </c>
      <c r="L35678" s="14" t="str">
        <v/>
      </c>
      <c r="O35678" s="14" t="str">
        <v/>
      </c>
      <c r="P35678" s="14" t="str">
        <f ca="1"/>
        <v>Low Cap</v>
      </c>
    </row>
    <row r="35679" spans="11:16">
      <c r="K35679" s="14" t="str">
        <v/>
      </c>
      <c r="L35679" s="14" t="str">
        <v/>
      </c>
      <c r="O35679" s="14" t="str">
        <v/>
      </c>
      <c r="P35679" s="14" t="str">
        <f ca="1"/>
        <v>Low Cap</v>
      </c>
    </row>
    <row r="35680" spans="11:16">
      <c r="K35680" s="14" t="str">
        <v/>
      </c>
      <c r="L35680" s="14" t="str">
        <v/>
      </c>
      <c r="O35680" s="14" t="str">
        <v/>
      </c>
      <c r="P35680" s="14" t="str">
        <f ca="1"/>
        <v>Low Cap</v>
      </c>
    </row>
    <row r="35681" spans="11:16">
      <c r="K35681" s="14" t="str">
        <v/>
      </c>
      <c r="L35681" s="14" t="str">
        <v/>
      </c>
      <c r="O35681" s="14" t="str">
        <v/>
      </c>
      <c r="P35681" s="14" t="str">
        <f ca="1"/>
        <v>Low Cap</v>
      </c>
    </row>
    <row r="35682" spans="11:16">
      <c r="K35682" s="14" t="str">
        <v/>
      </c>
      <c r="L35682" s="14" t="str">
        <v/>
      </c>
      <c r="O35682" s="14" t="str">
        <v/>
      </c>
      <c r="P35682" s="14" t="str">
        <f ca="1"/>
        <v>Low Cap</v>
      </c>
    </row>
    <row r="35683" spans="11:16">
      <c r="K35683" s="14" t="str">
        <v/>
      </c>
      <c r="L35683" s="14" t="str">
        <v/>
      </c>
      <c r="O35683" s="14" t="str">
        <v/>
      </c>
      <c r="P35683" s="14" t="str">
        <f ca="1"/>
        <v>Low Cap</v>
      </c>
    </row>
    <row r="35684" spans="11:16">
      <c r="K35684" s="14" t="str">
        <v/>
      </c>
      <c r="L35684" s="14" t="str">
        <v/>
      </c>
      <c r="O35684" s="14" t="str">
        <v/>
      </c>
      <c r="P35684" s="14" t="str">
        <f ca="1"/>
        <v>Low Cap</v>
      </c>
    </row>
    <row r="35685" spans="11:16">
      <c r="K35685" s="14" t="str">
        <v/>
      </c>
      <c r="L35685" s="14" t="str">
        <v/>
      </c>
      <c r="O35685" s="14" t="str">
        <v/>
      </c>
      <c r="P35685" s="14" t="str">
        <f ca="1"/>
        <v>Low Cap</v>
      </c>
    </row>
    <row r="35686" spans="11:16">
      <c r="K35686" s="14" t="str">
        <v/>
      </c>
      <c r="L35686" s="14" t="str">
        <v/>
      </c>
      <c r="O35686" s="14" t="str">
        <v/>
      </c>
      <c r="P35686" s="14" t="str">
        <f ca="1"/>
        <v>Low Cap</v>
      </c>
    </row>
    <row r="35687" spans="11:16">
      <c r="K35687" s="14" t="str">
        <v/>
      </c>
      <c r="L35687" s="14" t="str">
        <v/>
      </c>
      <c r="O35687" s="14" t="str">
        <v/>
      </c>
      <c r="P35687" s="14" t="str">
        <f ca="1"/>
        <v>Low Cap</v>
      </c>
    </row>
    <row r="35688" spans="11:16">
      <c r="K35688" s="14" t="str">
        <v/>
      </c>
      <c r="L35688" s="14" t="str">
        <v/>
      </c>
      <c r="O35688" s="14" t="str">
        <v/>
      </c>
      <c r="P35688" s="14" t="str">
        <f ca="1"/>
        <v>Low Cap</v>
      </c>
    </row>
    <row r="35689" spans="11:16">
      <c r="K35689" s="14" t="str">
        <v/>
      </c>
      <c r="L35689" s="14" t="str">
        <v/>
      </c>
      <c r="O35689" s="14" t="str">
        <v/>
      </c>
      <c r="P35689" s="14" t="str">
        <f ca="1"/>
        <v>Low Cap</v>
      </c>
    </row>
    <row r="35690" spans="11:16">
      <c r="K35690" s="14" t="str">
        <v/>
      </c>
      <c r="L35690" s="14" t="str">
        <v/>
      </c>
      <c r="O35690" s="14" t="str">
        <v/>
      </c>
      <c r="P35690" s="14" t="str">
        <f ca="1"/>
        <v>Low Cap</v>
      </c>
    </row>
    <row r="35691" spans="11:16">
      <c r="K35691" s="14" t="str">
        <v/>
      </c>
      <c r="L35691" s="14" t="str">
        <v/>
      </c>
      <c r="O35691" s="14" t="str">
        <v/>
      </c>
      <c r="P35691" s="14" t="str">
        <f ca="1"/>
        <v>Low Cap</v>
      </c>
    </row>
    <row r="35692" spans="11:16">
      <c r="K35692" s="14" t="str">
        <v/>
      </c>
      <c r="L35692" s="14" t="str">
        <v/>
      </c>
      <c r="O35692" s="14" t="str">
        <v/>
      </c>
      <c r="P35692" s="14" t="str">
        <f ca="1"/>
        <v>Low Cap</v>
      </c>
    </row>
    <row r="35693" spans="11:16">
      <c r="K35693" s="14" t="str">
        <v/>
      </c>
      <c r="L35693" s="14" t="str">
        <v/>
      </c>
      <c r="O35693" s="14" t="str">
        <v/>
      </c>
      <c r="P35693" s="14" t="str">
        <f ca="1"/>
        <v>Low Cap</v>
      </c>
    </row>
    <row r="35694" spans="11:16">
      <c r="K35694" s="14" t="str">
        <v/>
      </c>
      <c r="L35694" s="14" t="str">
        <v/>
      </c>
      <c r="O35694" s="14" t="str">
        <v/>
      </c>
      <c r="P35694" s="14" t="str">
        <f ca="1"/>
        <v>Low Cap</v>
      </c>
    </row>
    <row r="35695" spans="11:16">
      <c r="K35695" s="14" t="str">
        <v/>
      </c>
      <c r="L35695" s="14" t="str">
        <v/>
      </c>
      <c r="O35695" s="14" t="str">
        <v/>
      </c>
      <c r="P35695" s="14" t="str">
        <f ca="1"/>
        <v>Low Cap</v>
      </c>
    </row>
    <row r="35696" spans="11:16">
      <c r="K35696" s="14" t="str">
        <v/>
      </c>
      <c r="L35696" s="14" t="str">
        <v/>
      </c>
      <c r="O35696" s="14" t="str">
        <v/>
      </c>
      <c r="P35696" s="14" t="str">
        <f ca="1"/>
        <v>Low Cap</v>
      </c>
    </row>
    <row r="35697" spans="11:16">
      <c r="K35697" s="14" t="str">
        <v/>
      </c>
      <c r="L35697" s="14" t="str">
        <v/>
      </c>
      <c r="O35697" s="14" t="str">
        <v/>
      </c>
      <c r="P35697" s="14" t="str">
        <f ca="1"/>
        <v>Low Cap</v>
      </c>
    </row>
    <row r="35698" spans="11:16">
      <c r="K35698" s="14" t="str">
        <v/>
      </c>
      <c r="L35698" s="14" t="str">
        <v/>
      </c>
      <c r="O35698" s="14" t="str">
        <v/>
      </c>
      <c r="P35698" s="14" t="str">
        <f ca="1"/>
        <v>Low Cap</v>
      </c>
    </row>
    <row r="35699" spans="11:16">
      <c r="K35699" s="14" t="str">
        <v/>
      </c>
      <c r="L35699" s="14" t="str">
        <v/>
      </c>
      <c r="O35699" s="14" t="str">
        <v/>
      </c>
      <c r="P35699" s="14" t="str">
        <f ca="1"/>
        <v>Low Cap</v>
      </c>
    </row>
    <row r="35700" spans="11:16">
      <c r="K35700" s="14" t="str">
        <v/>
      </c>
      <c r="L35700" s="14" t="str">
        <v/>
      </c>
      <c r="O35700" s="14" t="str">
        <v/>
      </c>
      <c r="P35700" s="14" t="str">
        <f ca="1"/>
        <v>Low Cap</v>
      </c>
    </row>
    <row r="35701" spans="11:16">
      <c r="K35701" s="14" t="str">
        <v/>
      </c>
      <c r="L35701" s="14" t="str">
        <v/>
      </c>
      <c r="O35701" s="14" t="str">
        <v/>
      </c>
      <c r="P35701" s="14" t="str">
        <f ca="1"/>
        <v>Low Cap</v>
      </c>
    </row>
    <row r="35702" spans="11:16">
      <c r="K35702" s="14" t="str">
        <v/>
      </c>
      <c r="L35702" s="14" t="str">
        <v/>
      </c>
      <c r="O35702" s="14" t="str">
        <v/>
      </c>
      <c r="P35702" s="14" t="str">
        <f ca="1"/>
        <v>Low Cap</v>
      </c>
    </row>
    <row r="35703" spans="11:16">
      <c r="K35703" s="14" t="str">
        <v/>
      </c>
      <c r="L35703" s="14" t="str">
        <v/>
      </c>
      <c r="O35703" s="14" t="str">
        <v/>
      </c>
      <c r="P35703" s="14" t="str">
        <f ca="1"/>
        <v>Low Cap</v>
      </c>
    </row>
    <row r="35704" spans="11:16">
      <c r="K35704" s="14" t="str">
        <v/>
      </c>
      <c r="L35704" s="14" t="str">
        <v/>
      </c>
      <c r="O35704" s="14" t="str">
        <v/>
      </c>
      <c r="P35704" s="14" t="str">
        <f ca="1"/>
        <v>Low Cap</v>
      </c>
    </row>
    <row r="35705" spans="11:16">
      <c r="K35705" s="14" t="str">
        <v/>
      </c>
      <c r="L35705" s="14" t="str">
        <v/>
      </c>
      <c r="O35705" s="14" t="str">
        <v/>
      </c>
      <c r="P35705" s="14" t="str">
        <f ca="1"/>
        <v>Low Cap</v>
      </c>
    </row>
    <row r="35706" spans="11:16">
      <c r="K35706" s="14" t="str">
        <v/>
      </c>
      <c r="L35706" s="14" t="str">
        <v/>
      </c>
      <c r="O35706" s="14" t="str">
        <v/>
      </c>
      <c r="P35706" s="14" t="str">
        <f ca="1"/>
        <v>Low Cap</v>
      </c>
    </row>
    <row r="35707" spans="11:16">
      <c r="K35707" s="14" t="str">
        <v/>
      </c>
      <c r="L35707" s="14" t="str">
        <v/>
      </c>
      <c r="O35707" s="14" t="str">
        <v/>
      </c>
      <c r="P35707" s="14" t="str">
        <f ca="1"/>
        <v>Low Cap</v>
      </c>
    </row>
    <row r="35708" spans="11:16">
      <c r="K35708" s="14" t="str">
        <v/>
      </c>
      <c r="L35708" s="14" t="str">
        <v/>
      </c>
      <c r="O35708" s="14" t="str">
        <v/>
      </c>
      <c r="P35708" s="14" t="str">
        <f ca="1"/>
        <v>Low Cap</v>
      </c>
    </row>
    <row r="35709" spans="11:16">
      <c r="K35709" s="14" t="str">
        <v/>
      </c>
      <c r="L35709" s="14" t="str">
        <v/>
      </c>
      <c r="O35709" s="14" t="str">
        <v/>
      </c>
      <c r="P35709" s="14" t="str">
        <f ca="1"/>
        <v>Low Cap</v>
      </c>
    </row>
    <row r="35710" spans="11:16">
      <c r="K35710" s="14" t="str">
        <v/>
      </c>
      <c r="L35710" s="14" t="str">
        <v/>
      </c>
      <c r="O35710" s="14" t="str">
        <v/>
      </c>
      <c r="P35710" s="14" t="str">
        <f ca="1"/>
        <v>Low Cap</v>
      </c>
    </row>
    <row r="35711" spans="11:16">
      <c r="K35711" s="14" t="str">
        <v/>
      </c>
      <c r="L35711" s="14" t="str">
        <v/>
      </c>
      <c r="O35711" s="14" t="str">
        <v/>
      </c>
      <c r="P35711" s="14" t="str">
        <f ca="1"/>
        <v>Low Cap</v>
      </c>
    </row>
    <row r="35712" spans="11:16">
      <c r="K35712" s="14" t="str">
        <v/>
      </c>
      <c r="L35712" s="14" t="str">
        <v/>
      </c>
      <c r="O35712" s="14" t="str">
        <v/>
      </c>
      <c r="P35712" s="14" t="str">
        <f ca="1"/>
        <v>Low Cap</v>
      </c>
    </row>
    <row r="35713" spans="11:16">
      <c r="K35713" s="14" t="str">
        <v/>
      </c>
      <c r="L35713" s="14" t="str">
        <v/>
      </c>
      <c r="O35713" s="14" t="str">
        <v/>
      </c>
      <c r="P35713" s="14" t="str">
        <f ca="1"/>
        <v>Low Cap</v>
      </c>
    </row>
    <row r="35714" spans="11:16">
      <c r="K35714" s="14" t="str">
        <v/>
      </c>
      <c r="L35714" s="14" t="str">
        <v/>
      </c>
      <c r="O35714" s="14" t="str">
        <v/>
      </c>
      <c r="P35714" s="14" t="str">
        <f ca="1"/>
        <v>Low Cap</v>
      </c>
    </row>
    <row r="35715" spans="11:16">
      <c r="K35715" s="14" t="str">
        <v/>
      </c>
      <c r="L35715" s="14" t="str">
        <v/>
      </c>
      <c r="O35715" s="14" t="str">
        <v/>
      </c>
      <c r="P35715" s="14" t="str">
        <f ca="1"/>
        <v>Low Cap</v>
      </c>
    </row>
    <row r="35716" spans="11:16">
      <c r="K35716" s="14" t="str">
        <v/>
      </c>
      <c r="L35716" s="14" t="str">
        <v/>
      </c>
      <c r="O35716" s="14" t="str">
        <v/>
      </c>
      <c r="P35716" s="14" t="str">
        <f ca="1"/>
        <v>Low Cap</v>
      </c>
    </row>
    <row r="35717" spans="11:16">
      <c r="K35717" s="14" t="str">
        <v/>
      </c>
      <c r="L35717" s="14" t="str">
        <v/>
      </c>
      <c r="O35717" s="14" t="str">
        <v/>
      </c>
      <c r="P35717" s="14" t="str">
        <f ca="1"/>
        <v>Low Cap</v>
      </c>
    </row>
    <row r="35718" spans="11:16">
      <c r="K35718" s="14" t="str">
        <v/>
      </c>
      <c r="L35718" s="14" t="str">
        <v/>
      </c>
      <c r="O35718" s="14" t="str">
        <v/>
      </c>
      <c r="P35718" s="14" t="str">
        <f ca="1"/>
        <v>Low Cap</v>
      </c>
    </row>
    <row r="35719" spans="11:16">
      <c r="K35719" s="14" t="str">
        <v/>
      </c>
      <c r="L35719" s="14" t="str">
        <v/>
      </c>
      <c r="O35719" s="14" t="str">
        <v/>
      </c>
      <c r="P35719" s="14" t="str">
        <f ca="1"/>
        <v>Low Cap</v>
      </c>
    </row>
    <row r="35720" spans="11:16">
      <c r="K35720" s="14" t="str">
        <v/>
      </c>
      <c r="L35720" s="14" t="str">
        <v/>
      </c>
      <c r="O35720" s="14" t="str">
        <v/>
      </c>
      <c r="P35720" s="14" t="str">
        <f ca="1"/>
        <v>Low Cap</v>
      </c>
    </row>
    <row r="35721" spans="11:16">
      <c r="K35721" s="14" t="str">
        <v/>
      </c>
      <c r="L35721" s="14" t="str">
        <v/>
      </c>
      <c r="O35721" s="14" t="str">
        <v/>
      </c>
      <c r="P35721" s="14" t="str">
        <f ca="1"/>
        <v>Low Cap</v>
      </c>
    </row>
    <row r="35722" spans="11:16">
      <c r="K35722" s="14" t="str">
        <v/>
      </c>
      <c r="L35722" s="14" t="str">
        <v/>
      </c>
      <c r="O35722" s="14" t="str">
        <v/>
      </c>
      <c r="P35722" s="14" t="str">
        <f ca="1"/>
        <v>Low Cap</v>
      </c>
    </row>
    <row r="35723" spans="11:16">
      <c r="K35723" s="14" t="str">
        <v/>
      </c>
      <c r="L35723" s="14" t="str">
        <v/>
      </c>
      <c r="O35723" s="14" t="str">
        <v/>
      </c>
      <c r="P35723" s="14" t="str">
        <f ca="1"/>
        <v>Low Cap</v>
      </c>
    </row>
    <row r="35724" spans="11:16">
      <c r="K35724" s="14" t="str">
        <v/>
      </c>
      <c r="L35724" s="14" t="str">
        <v/>
      </c>
      <c r="O35724" s="14" t="str">
        <v/>
      </c>
      <c r="P35724" s="14" t="str">
        <f ca="1"/>
        <v>Low Cap</v>
      </c>
    </row>
    <row r="35725" spans="11:16">
      <c r="K35725" s="14" t="str">
        <v/>
      </c>
      <c r="L35725" s="14" t="str">
        <v/>
      </c>
      <c r="O35725" s="14" t="str">
        <v/>
      </c>
      <c r="P35725" s="14" t="str">
        <f ca="1"/>
        <v>Low Cap</v>
      </c>
    </row>
    <row r="35726" spans="11:16">
      <c r="K35726" s="14" t="str">
        <v/>
      </c>
      <c r="L35726" s="14" t="str">
        <v/>
      </c>
      <c r="O35726" s="14" t="str">
        <v/>
      </c>
      <c r="P35726" s="14" t="str">
        <f ca="1"/>
        <v>Low Cap</v>
      </c>
    </row>
    <row r="35727" spans="11:16">
      <c r="K35727" s="14" t="str">
        <v/>
      </c>
      <c r="L35727" s="14" t="str">
        <v/>
      </c>
      <c r="O35727" s="14" t="str">
        <v/>
      </c>
      <c r="P35727" s="14" t="str">
        <f ca="1"/>
        <v>Low Cap</v>
      </c>
    </row>
    <row r="35728" spans="11:16">
      <c r="K35728" s="14" t="str">
        <v/>
      </c>
      <c r="L35728" s="14" t="str">
        <v/>
      </c>
      <c r="O35728" s="14" t="str">
        <v/>
      </c>
      <c r="P35728" s="14" t="str">
        <f ca="1"/>
        <v>Low Cap</v>
      </c>
    </row>
    <row r="35729" spans="11:16">
      <c r="K35729" s="14" t="str">
        <v/>
      </c>
      <c r="L35729" s="14" t="str">
        <v/>
      </c>
      <c r="O35729" s="14" t="str">
        <v/>
      </c>
      <c r="P35729" s="14" t="str">
        <f ca="1"/>
        <v>Low Cap</v>
      </c>
    </row>
    <row r="35730" spans="11:16">
      <c r="K35730" s="14" t="str">
        <v/>
      </c>
      <c r="L35730" s="14" t="str">
        <v/>
      </c>
      <c r="O35730" s="14" t="str">
        <v/>
      </c>
      <c r="P35730" s="14" t="str">
        <f ca="1"/>
        <v>Low Cap</v>
      </c>
    </row>
    <row r="35731" spans="11:16">
      <c r="K35731" s="14" t="str">
        <v/>
      </c>
      <c r="L35731" s="14" t="str">
        <v/>
      </c>
      <c r="O35731" s="14" t="str">
        <v/>
      </c>
      <c r="P35731" s="14" t="str">
        <f ca="1"/>
        <v>Low Cap</v>
      </c>
    </row>
    <row r="35732" spans="11:16">
      <c r="K35732" s="14" t="str">
        <v/>
      </c>
      <c r="L35732" s="14" t="str">
        <v/>
      </c>
      <c r="O35732" s="14" t="str">
        <v/>
      </c>
      <c r="P35732" s="14" t="str">
        <f ca="1"/>
        <v>Low Cap</v>
      </c>
    </row>
    <row r="35733" spans="11:16">
      <c r="K35733" s="14" t="str">
        <v/>
      </c>
      <c r="L35733" s="14" t="str">
        <v/>
      </c>
      <c r="O35733" s="14" t="str">
        <v/>
      </c>
      <c r="P35733" s="14" t="str">
        <f ca="1"/>
        <v>Low Cap</v>
      </c>
    </row>
    <row r="35734" spans="11:16">
      <c r="K35734" s="14" t="str">
        <v/>
      </c>
      <c r="L35734" s="14" t="str">
        <v/>
      </c>
      <c r="O35734" s="14" t="str">
        <v/>
      </c>
      <c r="P35734" s="14" t="str">
        <f ca="1"/>
        <v>Low Cap</v>
      </c>
    </row>
    <row r="35735" spans="11:16">
      <c r="K35735" s="14" t="str">
        <v/>
      </c>
      <c r="L35735" s="14" t="str">
        <v/>
      </c>
      <c r="O35735" s="14" t="str">
        <v/>
      </c>
      <c r="P35735" s="14" t="str">
        <f ca="1"/>
        <v>Low Cap</v>
      </c>
    </row>
    <row r="35736" spans="11:16">
      <c r="K35736" s="14" t="str">
        <v/>
      </c>
      <c r="L35736" s="14" t="str">
        <v/>
      </c>
      <c r="O35736" s="14" t="str">
        <v/>
      </c>
      <c r="P35736" s="14" t="str">
        <f ca="1"/>
        <v>Low Cap</v>
      </c>
    </row>
    <row r="35737" spans="11:16">
      <c r="K35737" s="14" t="str">
        <v/>
      </c>
      <c r="L35737" s="14" t="str">
        <v/>
      </c>
      <c r="O35737" s="14" t="str">
        <v/>
      </c>
      <c r="P35737" s="14" t="str">
        <f ca="1"/>
        <v>Low Cap</v>
      </c>
    </row>
    <row r="35738" spans="11:16">
      <c r="K35738" s="14" t="str">
        <v/>
      </c>
      <c r="L35738" s="14" t="str">
        <v/>
      </c>
      <c r="O35738" s="14" t="str">
        <v/>
      </c>
      <c r="P35738" s="14" t="str">
        <f ca="1"/>
        <v>Low Cap</v>
      </c>
    </row>
    <row r="35739" spans="11:16">
      <c r="K35739" s="14" t="str">
        <v/>
      </c>
      <c r="L35739" s="14" t="str">
        <v/>
      </c>
      <c r="O35739" s="14" t="str">
        <v/>
      </c>
      <c r="P35739" s="14" t="str">
        <f ca="1"/>
        <v>Low Cap</v>
      </c>
    </row>
    <row r="35740" spans="11:16">
      <c r="K35740" s="14" t="str">
        <v/>
      </c>
      <c r="L35740" s="14" t="str">
        <v/>
      </c>
      <c r="O35740" s="14" t="str">
        <v/>
      </c>
      <c r="P35740" s="14" t="str">
        <f ca="1"/>
        <v>Low Cap</v>
      </c>
    </row>
    <row r="35741" spans="11:16">
      <c r="K35741" s="14" t="str">
        <v/>
      </c>
      <c r="L35741" s="14" t="str">
        <v/>
      </c>
      <c r="O35741" s="14" t="str">
        <v/>
      </c>
      <c r="P35741" s="14" t="str">
        <f ca="1"/>
        <v>Low Cap</v>
      </c>
    </row>
    <row r="35742" spans="11:16">
      <c r="K35742" s="14" t="str">
        <v/>
      </c>
      <c r="L35742" s="14" t="str">
        <v/>
      </c>
      <c r="O35742" s="14" t="str">
        <v/>
      </c>
      <c r="P35742" s="14" t="str">
        <f ca="1"/>
        <v>Low Cap</v>
      </c>
    </row>
    <row r="35743" spans="11:16">
      <c r="K35743" s="14" t="str">
        <v/>
      </c>
      <c r="L35743" s="14" t="str">
        <v/>
      </c>
      <c r="O35743" s="14" t="str">
        <v/>
      </c>
      <c r="P35743" s="14" t="str">
        <f ca="1"/>
        <v>Low Cap</v>
      </c>
    </row>
    <row r="35744" spans="11:16">
      <c r="K35744" s="14" t="str">
        <v/>
      </c>
      <c r="L35744" s="14" t="str">
        <v/>
      </c>
      <c r="O35744" s="14" t="str">
        <v/>
      </c>
      <c r="P35744" s="14" t="str">
        <f ca="1"/>
        <v>Low Cap</v>
      </c>
    </row>
    <row r="35745" spans="11:16">
      <c r="K35745" s="14" t="str">
        <v/>
      </c>
      <c r="L35745" s="14" t="str">
        <v/>
      </c>
      <c r="O35745" s="14" t="str">
        <v/>
      </c>
      <c r="P35745" s="14" t="str">
        <f ca="1"/>
        <v>Low Cap</v>
      </c>
    </row>
    <row r="35746" spans="11:16">
      <c r="K35746" s="14" t="str">
        <v/>
      </c>
      <c r="L35746" s="14" t="str">
        <v/>
      </c>
      <c r="O35746" s="14" t="str">
        <v/>
      </c>
      <c r="P35746" s="14" t="str">
        <f ca="1"/>
        <v>Low Cap</v>
      </c>
    </row>
    <row r="35747" spans="11:16">
      <c r="K35747" s="14" t="str">
        <v/>
      </c>
      <c r="L35747" s="14" t="str">
        <v/>
      </c>
      <c r="O35747" s="14" t="str">
        <v/>
      </c>
      <c r="P35747" s="14" t="str">
        <f ca="1"/>
        <v>Low Cap</v>
      </c>
    </row>
    <row r="35748" spans="11:16">
      <c r="K35748" s="14" t="str">
        <v/>
      </c>
      <c r="L35748" s="14" t="str">
        <v/>
      </c>
      <c r="O35748" s="14" t="str">
        <v/>
      </c>
      <c r="P35748" s="14" t="str">
        <f ca="1"/>
        <v>Low Cap</v>
      </c>
    </row>
    <row r="35749" spans="11:16">
      <c r="K35749" s="14" t="str">
        <v/>
      </c>
      <c r="L35749" s="14" t="str">
        <v/>
      </c>
      <c r="O35749" s="14" t="str">
        <v/>
      </c>
      <c r="P35749" s="14" t="str">
        <f ca="1"/>
        <v>Low Cap</v>
      </c>
    </row>
    <row r="35750" spans="11:16">
      <c r="K35750" s="14" t="str">
        <v/>
      </c>
      <c r="L35750" s="14" t="str">
        <v/>
      </c>
      <c r="O35750" s="14" t="str">
        <v/>
      </c>
      <c r="P35750" s="14" t="str">
        <f ca="1"/>
        <v>Low Cap</v>
      </c>
    </row>
    <row r="35751" spans="11:16">
      <c r="K35751" s="14" t="str">
        <v/>
      </c>
      <c r="L35751" s="14" t="str">
        <v/>
      </c>
      <c r="O35751" s="14" t="str">
        <v/>
      </c>
      <c r="P35751" s="14" t="str">
        <f ca="1"/>
        <v>Low Cap</v>
      </c>
    </row>
    <row r="35752" spans="11:16">
      <c r="K35752" s="14" t="str">
        <v/>
      </c>
      <c r="L35752" s="14" t="str">
        <v/>
      </c>
      <c r="O35752" s="14" t="str">
        <v/>
      </c>
      <c r="P35752" s="14" t="str">
        <f ca="1"/>
        <v>Low Cap</v>
      </c>
    </row>
    <row r="35753" spans="11:16">
      <c r="K35753" s="14" t="str">
        <v/>
      </c>
      <c r="L35753" s="14" t="str">
        <v/>
      </c>
      <c r="O35753" s="14" t="str">
        <v/>
      </c>
      <c r="P35753" s="14" t="str">
        <f ca="1"/>
        <v>Low Cap</v>
      </c>
    </row>
    <row r="35754" spans="11:16">
      <c r="K35754" s="14" t="str">
        <v/>
      </c>
      <c r="L35754" s="14" t="str">
        <v/>
      </c>
      <c r="O35754" s="14" t="str">
        <v/>
      </c>
      <c r="P35754" s="14" t="str">
        <f ca="1"/>
        <v>Low Cap</v>
      </c>
    </row>
    <row r="35755" spans="11:16">
      <c r="K35755" s="14" t="str">
        <v/>
      </c>
      <c r="L35755" s="14" t="str">
        <v/>
      </c>
      <c r="O35755" s="14" t="str">
        <v/>
      </c>
      <c r="P35755" s="14" t="str">
        <f ca="1"/>
        <v>Low Cap</v>
      </c>
    </row>
    <row r="35756" spans="11:16">
      <c r="K35756" s="14" t="str">
        <v/>
      </c>
      <c r="L35756" s="14" t="str">
        <v/>
      </c>
      <c r="O35756" s="14" t="str">
        <v/>
      </c>
      <c r="P35756" s="14" t="str">
        <f ca="1"/>
        <v>Low Cap</v>
      </c>
    </row>
    <row r="35757" spans="11:16">
      <c r="K35757" s="14" t="str">
        <v/>
      </c>
      <c r="L35757" s="14" t="str">
        <v/>
      </c>
      <c r="O35757" s="14" t="str">
        <v/>
      </c>
      <c r="P35757" s="14" t="str">
        <f ca="1"/>
        <v>Low Cap</v>
      </c>
    </row>
    <row r="35758" spans="11:16">
      <c r="K35758" s="14" t="str">
        <v/>
      </c>
      <c r="L35758" s="14" t="str">
        <v/>
      </c>
      <c r="O35758" s="14" t="str">
        <v/>
      </c>
      <c r="P35758" s="14" t="str">
        <f ca="1"/>
        <v>Low Cap</v>
      </c>
    </row>
    <row r="35759" spans="11:16">
      <c r="K35759" s="14" t="str">
        <v/>
      </c>
      <c r="L35759" s="14" t="str">
        <v/>
      </c>
      <c r="O35759" s="14" t="str">
        <v/>
      </c>
      <c r="P35759" s="14" t="str">
        <f ca="1"/>
        <v>Low Cap</v>
      </c>
    </row>
    <row r="35760" spans="11:16">
      <c r="K35760" s="14" t="str">
        <v/>
      </c>
      <c r="L35760" s="14" t="str">
        <v/>
      </c>
      <c r="O35760" s="14" t="str">
        <v/>
      </c>
      <c r="P35760" s="14" t="str">
        <f ca="1"/>
        <v>Low Cap</v>
      </c>
    </row>
    <row r="35761" spans="11:16">
      <c r="K35761" s="14" t="str">
        <v/>
      </c>
      <c r="L35761" s="14" t="str">
        <v/>
      </c>
      <c r="O35761" s="14" t="str">
        <v/>
      </c>
      <c r="P35761" s="14" t="str">
        <f ca="1"/>
        <v>Low Cap</v>
      </c>
    </row>
    <row r="35762" spans="11:16">
      <c r="K35762" s="14" t="str">
        <v/>
      </c>
      <c r="L35762" s="14" t="str">
        <v/>
      </c>
      <c r="O35762" s="14" t="str">
        <v/>
      </c>
      <c r="P35762" s="14" t="str">
        <f ca="1"/>
        <v>Low Cap</v>
      </c>
    </row>
    <row r="35763" spans="11:16">
      <c r="K35763" s="14" t="str">
        <v/>
      </c>
      <c r="L35763" s="14" t="str">
        <v/>
      </c>
      <c r="O35763" s="14" t="str">
        <v/>
      </c>
      <c r="P35763" s="14" t="str">
        <f ca="1"/>
        <v>Low Cap</v>
      </c>
    </row>
    <row r="35764" spans="11:16">
      <c r="K35764" s="14" t="str">
        <v/>
      </c>
      <c r="L35764" s="14" t="str">
        <v/>
      </c>
      <c r="O35764" s="14" t="str">
        <v/>
      </c>
      <c r="P35764" s="14" t="str">
        <f ca="1"/>
        <v>Low Cap</v>
      </c>
    </row>
    <row r="35765" spans="11:16">
      <c r="K35765" s="14" t="str">
        <v/>
      </c>
      <c r="L35765" s="14" t="str">
        <v/>
      </c>
      <c r="O35765" s="14" t="str">
        <v/>
      </c>
      <c r="P35765" s="14" t="str">
        <f ca="1"/>
        <v>Low Cap</v>
      </c>
    </row>
    <row r="35766" spans="11:16">
      <c r="K35766" s="14" t="str">
        <v/>
      </c>
      <c r="L35766" s="14" t="str">
        <v/>
      </c>
      <c r="O35766" s="14" t="str">
        <v/>
      </c>
      <c r="P35766" s="14" t="str">
        <f ca="1"/>
        <v>Low Cap</v>
      </c>
    </row>
    <row r="35767" spans="11:16">
      <c r="K35767" s="14" t="str">
        <v/>
      </c>
      <c r="L35767" s="14" t="str">
        <v/>
      </c>
      <c r="O35767" s="14" t="str">
        <v/>
      </c>
      <c r="P35767" s="14" t="str">
        <f ca="1"/>
        <v>Low Cap</v>
      </c>
    </row>
    <row r="35768" spans="11:16">
      <c r="K35768" s="14" t="str">
        <v/>
      </c>
      <c r="L35768" s="14" t="str">
        <v/>
      </c>
      <c r="O35768" s="14" t="str">
        <v/>
      </c>
      <c r="P35768" s="14" t="str">
        <f ca="1"/>
        <v>Low Cap</v>
      </c>
    </row>
    <row r="35769" spans="11:16">
      <c r="K35769" s="14" t="str">
        <v/>
      </c>
      <c r="L35769" s="14" t="str">
        <v/>
      </c>
      <c r="O35769" s="14" t="str">
        <v/>
      </c>
      <c r="P35769" s="14" t="str">
        <f ca="1"/>
        <v>Low Cap</v>
      </c>
    </row>
    <row r="35770" spans="11:16">
      <c r="K35770" s="14" t="str">
        <v/>
      </c>
      <c r="L35770" s="14" t="str">
        <v/>
      </c>
      <c r="O35770" s="14" t="str">
        <v/>
      </c>
      <c r="P35770" s="14" t="str">
        <f ca="1"/>
        <v>Low Cap</v>
      </c>
    </row>
    <row r="35771" spans="11:16">
      <c r="K35771" s="14" t="str">
        <v/>
      </c>
      <c r="L35771" s="14" t="str">
        <v/>
      </c>
      <c r="O35771" s="14" t="str">
        <v/>
      </c>
      <c r="P35771" s="14" t="str">
        <f ca="1"/>
        <v>Low Cap</v>
      </c>
    </row>
    <row r="35772" spans="11:16">
      <c r="K35772" s="14" t="str">
        <v/>
      </c>
      <c r="L35772" s="14" t="str">
        <v/>
      </c>
      <c r="O35772" s="14" t="str">
        <v/>
      </c>
      <c r="P35772" s="14" t="str">
        <f ca="1"/>
        <v>Low Cap</v>
      </c>
    </row>
    <row r="35773" spans="11:16">
      <c r="K35773" s="14" t="str">
        <v/>
      </c>
      <c r="L35773" s="14" t="str">
        <v/>
      </c>
      <c r="O35773" s="14" t="str">
        <v/>
      </c>
      <c r="P35773" s="14" t="str">
        <f ca="1"/>
        <v>Low Cap</v>
      </c>
    </row>
    <row r="35774" spans="11:16">
      <c r="K35774" s="14" t="str">
        <v/>
      </c>
      <c r="L35774" s="14" t="str">
        <v/>
      </c>
      <c r="O35774" s="14" t="str">
        <v/>
      </c>
      <c r="P35774" s="14" t="str">
        <f ca="1"/>
        <v>Low Cap</v>
      </c>
    </row>
    <row r="35775" spans="11:16">
      <c r="K35775" s="14" t="str">
        <v/>
      </c>
      <c r="L35775" s="14" t="str">
        <v/>
      </c>
      <c r="O35775" s="14" t="str">
        <v/>
      </c>
      <c r="P35775" s="14" t="str">
        <f ca="1"/>
        <v>Low Cap</v>
      </c>
    </row>
    <row r="35776" spans="11:16">
      <c r="K35776" s="14" t="str">
        <v/>
      </c>
      <c r="L35776" s="14" t="str">
        <v/>
      </c>
      <c r="O35776" s="14" t="str">
        <v/>
      </c>
      <c r="P35776" s="14" t="str">
        <f ca="1"/>
        <v>Low Cap</v>
      </c>
    </row>
    <row r="35777" spans="11:16">
      <c r="K35777" s="14" t="str">
        <v/>
      </c>
      <c r="L35777" s="14" t="str">
        <v/>
      </c>
      <c r="O35777" s="14" t="str">
        <v/>
      </c>
      <c r="P35777" s="14" t="str">
        <f ca="1"/>
        <v>Low Cap</v>
      </c>
    </row>
    <row r="35778" spans="11:16">
      <c r="K35778" s="14" t="str">
        <v/>
      </c>
      <c r="L35778" s="14" t="str">
        <v/>
      </c>
      <c r="O35778" s="14" t="str">
        <v/>
      </c>
      <c r="P35778" s="14" t="str">
        <f ca="1"/>
        <v>Low Cap</v>
      </c>
    </row>
    <row r="35779" spans="11:16">
      <c r="K35779" s="14" t="str">
        <v/>
      </c>
      <c r="L35779" s="14" t="str">
        <v/>
      </c>
      <c r="O35779" s="14" t="str">
        <v/>
      </c>
      <c r="P35779" s="14" t="str">
        <f ca="1"/>
        <v>Low Cap</v>
      </c>
    </row>
    <row r="35780" spans="11:16">
      <c r="K35780" s="14" t="str">
        <v/>
      </c>
      <c r="L35780" s="14" t="str">
        <v/>
      </c>
      <c r="O35780" s="14" t="str">
        <v/>
      </c>
      <c r="P35780" s="14" t="str">
        <f ca="1"/>
        <v>Low Cap</v>
      </c>
    </row>
    <row r="35781" spans="11:16">
      <c r="K35781" s="14" t="str">
        <v/>
      </c>
      <c r="L35781" s="14" t="str">
        <v/>
      </c>
      <c r="O35781" s="14" t="str">
        <v/>
      </c>
      <c r="P35781" s="14" t="str">
        <f ca="1"/>
        <v>Low Cap</v>
      </c>
    </row>
    <row r="35782" spans="11:16">
      <c r="K35782" s="14" t="str">
        <v/>
      </c>
      <c r="L35782" s="14" t="str">
        <v/>
      </c>
      <c r="O35782" s="14" t="str">
        <v/>
      </c>
      <c r="P35782" s="14" t="str">
        <f ca="1"/>
        <v>Low Cap</v>
      </c>
    </row>
    <row r="35783" spans="11:16">
      <c r="K35783" s="14" t="str">
        <v/>
      </c>
      <c r="L35783" s="14" t="str">
        <v/>
      </c>
      <c r="O35783" s="14" t="str">
        <v/>
      </c>
      <c r="P35783" s="14" t="str">
        <f ca="1"/>
        <v>Low Cap</v>
      </c>
    </row>
    <row r="35784" spans="11:16">
      <c r="K35784" s="14" t="str">
        <v/>
      </c>
      <c r="L35784" s="14" t="str">
        <v/>
      </c>
      <c r="O35784" s="14" t="str">
        <v/>
      </c>
      <c r="P35784" s="14" t="str">
        <f ca="1"/>
        <v>Low Cap</v>
      </c>
    </row>
    <row r="35785" spans="11:16">
      <c r="K35785" s="14" t="str">
        <v/>
      </c>
      <c r="L35785" s="14" t="str">
        <v/>
      </c>
      <c r="O35785" s="14" t="str">
        <v/>
      </c>
      <c r="P35785" s="14" t="str">
        <f ca="1"/>
        <v>Low Cap</v>
      </c>
    </row>
    <row r="35786" spans="11:16">
      <c r="K35786" s="14" t="str">
        <v/>
      </c>
      <c r="L35786" s="14" t="str">
        <v/>
      </c>
      <c r="O35786" s="14" t="str">
        <v/>
      </c>
      <c r="P35786" s="14" t="str">
        <f ca="1"/>
        <v>Low Cap</v>
      </c>
    </row>
    <row r="35787" spans="11:16">
      <c r="K35787" s="14" t="str">
        <v/>
      </c>
      <c r="L35787" s="14" t="str">
        <v/>
      </c>
      <c r="O35787" s="14" t="str">
        <v/>
      </c>
      <c r="P35787" s="14" t="str">
        <f ca="1"/>
        <v>Low Cap</v>
      </c>
    </row>
    <row r="35788" spans="11:16">
      <c r="K35788" s="14" t="str">
        <v/>
      </c>
      <c r="L35788" s="14" t="str">
        <v/>
      </c>
      <c r="O35788" s="14" t="str">
        <v/>
      </c>
      <c r="P35788" s="14" t="str">
        <f ca="1"/>
        <v>Low Cap</v>
      </c>
    </row>
    <row r="35789" spans="11:16">
      <c r="K35789" s="14" t="str">
        <v/>
      </c>
      <c r="L35789" s="14" t="str">
        <v/>
      </c>
      <c r="O35789" s="14" t="str">
        <v/>
      </c>
      <c r="P35789" s="14" t="str">
        <f ca="1"/>
        <v>Low Cap</v>
      </c>
    </row>
    <row r="35790" spans="11:16">
      <c r="K35790" s="14" t="str">
        <v/>
      </c>
      <c r="L35790" s="14" t="str">
        <v/>
      </c>
      <c r="O35790" s="14" t="str">
        <v/>
      </c>
      <c r="P35790" s="14" t="str">
        <f ca="1"/>
        <v>Low Cap</v>
      </c>
    </row>
    <row r="35791" spans="11:16">
      <c r="K35791" s="14" t="str">
        <v/>
      </c>
      <c r="L35791" s="14" t="str">
        <v/>
      </c>
      <c r="O35791" s="14" t="str">
        <v/>
      </c>
      <c r="P35791" s="14" t="str">
        <f ca="1"/>
        <v>Low Cap</v>
      </c>
    </row>
    <row r="35792" spans="11:16">
      <c r="K35792" s="14" t="str">
        <v/>
      </c>
      <c r="L35792" s="14" t="str">
        <v/>
      </c>
      <c r="O35792" s="14" t="str">
        <v/>
      </c>
      <c r="P35792" s="14" t="str">
        <f ca="1"/>
        <v>Low Cap</v>
      </c>
    </row>
    <row r="35793" spans="11:16">
      <c r="K35793" s="14" t="str">
        <v/>
      </c>
      <c r="L35793" s="14" t="str">
        <v/>
      </c>
      <c r="O35793" s="14" t="str">
        <v/>
      </c>
      <c r="P35793" s="14" t="str">
        <f ca="1"/>
        <v>Low Cap</v>
      </c>
    </row>
    <row r="35794" spans="11:16">
      <c r="K35794" s="14" t="str">
        <v/>
      </c>
      <c r="L35794" s="14" t="str">
        <v/>
      </c>
      <c r="O35794" s="14" t="str">
        <v/>
      </c>
      <c r="P35794" s="14" t="str">
        <f ca="1"/>
        <v>Low Cap</v>
      </c>
    </row>
    <row r="35795" spans="11:16">
      <c r="K35795" s="14" t="str">
        <v/>
      </c>
      <c r="L35795" s="14" t="str">
        <v/>
      </c>
      <c r="O35795" s="14" t="str">
        <v/>
      </c>
      <c r="P35795" s="14" t="str">
        <f ca="1"/>
        <v>Low Cap</v>
      </c>
    </row>
    <row r="35796" spans="11:16">
      <c r="K35796" s="14" t="str">
        <v/>
      </c>
      <c r="L35796" s="14" t="str">
        <v/>
      </c>
      <c r="O35796" s="14" t="str">
        <v/>
      </c>
      <c r="P35796" s="14" t="str">
        <f ca="1"/>
        <v>Low Cap</v>
      </c>
    </row>
    <row r="35797" spans="11:16">
      <c r="K35797" s="14" t="str">
        <v/>
      </c>
      <c r="L35797" s="14" t="str">
        <v/>
      </c>
      <c r="O35797" s="14" t="str">
        <v/>
      </c>
      <c r="P35797" s="14" t="str">
        <f ca="1"/>
        <v>Low Cap</v>
      </c>
    </row>
    <row r="35798" spans="11:16">
      <c r="K35798" s="14" t="str">
        <v/>
      </c>
      <c r="L35798" s="14" t="str">
        <v/>
      </c>
      <c r="O35798" s="14" t="str">
        <v/>
      </c>
      <c r="P35798" s="14" t="str">
        <f ca="1"/>
        <v>Low Cap</v>
      </c>
    </row>
    <row r="35799" spans="11:16">
      <c r="K35799" s="14" t="str">
        <v/>
      </c>
      <c r="L35799" s="14" t="str">
        <v/>
      </c>
      <c r="O35799" s="14" t="str">
        <v/>
      </c>
      <c r="P35799" s="14" t="str">
        <f ca="1"/>
        <v>Low Cap</v>
      </c>
    </row>
    <row r="35800" spans="11:16">
      <c r="K35800" s="14" t="str">
        <v/>
      </c>
      <c r="L35800" s="14" t="str">
        <v/>
      </c>
      <c r="O35800" s="14" t="str">
        <v/>
      </c>
      <c r="P35800" s="14" t="str">
        <f ca="1"/>
        <v>Low Cap</v>
      </c>
    </row>
    <row r="35801" spans="11:16">
      <c r="K35801" s="14" t="str">
        <v/>
      </c>
      <c r="L35801" s="14" t="str">
        <v/>
      </c>
      <c r="O35801" s="14" t="str">
        <v/>
      </c>
      <c r="P35801" s="14" t="str">
        <f ca="1"/>
        <v>Low Cap</v>
      </c>
    </row>
    <row r="35802" spans="11:16">
      <c r="K35802" s="14" t="str">
        <v/>
      </c>
      <c r="L35802" s="14" t="str">
        <v/>
      </c>
      <c r="O35802" s="14" t="str">
        <v/>
      </c>
      <c r="P35802" s="14" t="str">
        <f ca="1"/>
        <v>Low Cap</v>
      </c>
    </row>
    <row r="35803" spans="11:16">
      <c r="K35803" s="14" t="str">
        <v/>
      </c>
      <c r="L35803" s="14" t="str">
        <v/>
      </c>
      <c r="O35803" s="14" t="str">
        <v/>
      </c>
      <c r="P35803" s="14" t="str">
        <f ca="1"/>
        <v>Low Cap</v>
      </c>
    </row>
    <row r="35804" spans="11:16">
      <c r="K35804" s="14" t="str">
        <v/>
      </c>
      <c r="L35804" s="14" t="str">
        <v/>
      </c>
      <c r="O35804" s="14" t="str">
        <v/>
      </c>
      <c r="P35804" s="14" t="str">
        <f ca="1"/>
        <v>Low Cap</v>
      </c>
    </row>
    <row r="35805" spans="11:16">
      <c r="K35805" s="14" t="str">
        <v/>
      </c>
      <c r="L35805" s="14" t="str">
        <v/>
      </c>
      <c r="O35805" s="14" t="str">
        <v/>
      </c>
      <c r="P35805" s="14" t="str">
        <f ca="1"/>
        <v>Low Cap</v>
      </c>
    </row>
    <row r="35806" spans="11:16">
      <c r="K35806" s="14" t="str">
        <v/>
      </c>
      <c r="L35806" s="14" t="str">
        <v/>
      </c>
      <c r="O35806" s="14" t="str">
        <v/>
      </c>
      <c r="P35806" s="14" t="str">
        <f ca="1"/>
        <v>Low Cap</v>
      </c>
    </row>
    <row r="35807" spans="11:16">
      <c r="K35807" s="14" t="str">
        <v/>
      </c>
      <c r="L35807" s="14" t="str">
        <v/>
      </c>
      <c r="O35807" s="14" t="str">
        <v/>
      </c>
      <c r="P35807" s="14" t="str">
        <f ca="1"/>
        <v>Low Cap</v>
      </c>
    </row>
    <row r="35808" spans="11:16">
      <c r="K35808" s="14" t="str">
        <v/>
      </c>
      <c r="L35808" s="14" t="str">
        <v/>
      </c>
      <c r="O35808" s="14" t="str">
        <v/>
      </c>
      <c r="P35808" s="14" t="str">
        <f ca="1"/>
        <v>Low Cap</v>
      </c>
    </row>
    <row r="35809" spans="11:16">
      <c r="K35809" s="14" t="str">
        <v/>
      </c>
      <c r="L35809" s="14" t="str">
        <v/>
      </c>
      <c r="O35809" s="14" t="str">
        <v/>
      </c>
      <c r="P35809" s="14" t="str">
        <f ca="1"/>
        <v>Low Cap</v>
      </c>
    </row>
    <row r="35810" spans="11:16">
      <c r="K35810" s="14" t="str">
        <v/>
      </c>
      <c r="L35810" s="14" t="str">
        <v/>
      </c>
      <c r="O35810" s="14" t="str">
        <v/>
      </c>
      <c r="P35810" s="14" t="str">
        <f ca="1"/>
        <v>Low Cap</v>
      </c>
    </row>
    <row r="35811" spans="11:16">
      <c r="K35811" s="14" t="str">
        <v/>
      </c>
      <c r="L35811" s="14" t="str">
        <v/>
      </c>
      <c r="O35811" s="14" t="str">
        <v/>
      </c>
      <c r="P35811" s="14" t="str">
        <f ca="1"/>
        <v>Low Cap</v>
      </c>
    </row>
    <row r="35812" spans="11:16">
      <c r="K35812" s="14" t="str">
        <v/>
      </c>
      <c r="L35812" s="14" t="str">
        <v/>
      </c>
      <c r="O35812" s="14" t="str">
        <v/>
      </c>
      <c r="P35812" s="14" t="str">
        <f ca="1"/>
        <v>Low Cap</v>
      </c>
    </row>
    <row r="35813" spans="11:16">
      <c r="K35813" s="14" t="str">
        <v/>
      </c>
      <c r="L35813" s="14" t="str">
        <v/>
      </c>
      <c r="O35813" s="14" t="str">
        <v/>
      </c>
      <c r="P35813" s="14" t="str">
        <f ca="1"/>
        <v>Low Cap</v>
      </c>
    </row>
    <row r="35814" spans="11:16">
      <c r="K35814" s="14" t="str">
        <v/>
      </c>
      <c r="L35814" s="14" t="str">
        <v/>
      </c>
      <c r="O35814" s="14" t="str">
        <v/>
      </c>
      <c r="P35814" s="14" t="str">
        <f ca="1"/>
        <v>Low Cap</v>
      </c>
    </row>
    <row r="35815" spans="11:16">
      <c r="K35815" s="14" t="str">
        <v/>
      </c>
      <c r="L35815" s="14" t="str">
        <v/>
      </c>
      <c r="O35815" s="14" t="str">
        <v/>
      </c>
      <c r="P35815" s="14" t="str">
        <f ca="1"/>
        <v>Low Cap</v>
      </c>
    </row>
    <row r="35816" spans="11:16">
      <c r="K35816" s="14" t="str">
        <v/>
      </c>
      <c r="L35816" s="14" t="str">
        <v/>
      </c>
      <c r="O35816" s="14" t="str">
        <v/>
      </c>
      <c r="P35816" s="14" t="str">
        <f ca="1"/>
        <v>Low Cap</v>
      </c>
    </row>
    <row r="35817" spans="11:16">
      <c r="K35817" s="14" t="str">
        <v/>
      </c>
      <c r="L35817" s="14" t="str">
        <v/>
      </c>
      <c r="O35817" s="14" t="str">
        <v/>
      </c>
      <c r="P35817" s="14" t="str">
        <f ca="1"/>
        <v>Low Cap</v>
      </c>
    </row>
    <row r="35818" spans="11:16">
      <c r="K35818" s="14" t="str">
        <v/>
      </c>
      <c r="L35818" s="14" t="str">
        <v/>
      </c>
      <c r="O35818" s="14" t="str">
        <v/>
      </c>
      <c r="P35818" s="14" t="str">
        <f ca="1"/>
        <v>Low Cap</v>
      </c>
    </row>
    <row r="35819" spans="11:16">
      <c r="K35819" s="14" t="str">
        <v/>
      </c>
      <c r="L35819" s="14" t="str">
        <v/>
      </c>
      <c r="O35819" s="14" t="str">
        <v/>
      </c>
      <c r="P35819" s="14" t="str">
        <f ca="1"/>
        <v>Low Cap</v>
      </c>
    </row>
    <row r="35820" spans="11:16">
      <c r="K35820" s="14" t="str">
        <v/>
      </c>
      <c r="L35820" s="14" t="str">
        <v/>
      </c>
      <c r="O35820" s="14" t="str">
        <v/>
      </c>
      <c r="P35820" s="14" t="str">
        <f ca="1"/>
        <v>Low Cap</v>
      </c>
    </row>
    <row r="35821" spans="11:16">
      <c r="K35821" s="14" t="str">
        <v/>
      </c>
      <c r="L35821" s="14" t="str">
        <v/>
      </c>
      <c r="O35821" s="14" t="str">
        <v/>
      </c>
      <c r="P35821" s="14" t="str">
        <f ca="1"/>
        <v>Low Cap</v>
      </c>
    </row>
    <row r="35822" spans="11:16">
      <c r="K35822" s="14" t="str">
        <v/>
      </c>
      <c r="L35822" s="14" t="str">
        <v/>
      </c>
      <c r="O35822" s="14" t="str">
        <v/>
      </c>
      <c r="P35822" s="14" t="str">
        <f ca="1"/>
        <v>Low Cap</v>
      </c>
    </row>
    <row r="35823" spans="11:16">
      <c r="K35823" s="14" t="str">
        <v/>
      </c>
      <c r="L35823" s="14" t="str">
        <v/>
      </c>
      <c r="O35823" s="14" t="str">
        <v/>
      </c>
      <c r="P35823" s="14" t="str">
        <f ca="1"/>
        <v>Low Cap</v>
      </c>
    </row>
    <row r="35824" spans="11:16">
      <c r="K35824" s="14" t="str">
        <v/>
      </c>
      <c r="L35824" s="14" t="str">
        <v/>
      </c>
      <c r="O35824" s="14" t="str">
        <v/>
      </c>
      <c r="P35824" s="14" t="str">
        <f ca="1"/>
        <v>Low Cap</v>
      </c>
    </row>
    <row r="35825" spans="11:16">
      <c r="K35825" s="14" t="str">
        <v/>
      </c>
      <c r="L35825" s="14" t="str">
        <v/>
      </c>
      <c r="O35825" s="14" t="str">
        <v/>
      </c>
      <c r="P35825" s="14" t="str">
        <f ca="1"/>
        <v>Low Cap</v>
      </c>
    </row>
    <row r="35826" spans="11:16">
      <c r="K35826" s="14" t="str">
        <v/>
      </c>
      <c r="L35826" s="14" t="str">
        <v/>
      </c>
      <c r="O35826" s="14" t="str">
        <v/>
      </c>
      <c r="P35826" s="14" t="str">
        <f ca="1"/>
        <v>Low Cap</v>
      </c>
    </row>
    <row r="35827" spans="11:16">
      <c r="K35827" s="14" t="str">
        <v/>
      </c>
      <c r="L35827" s="14" t="str">
        <v/>
      </c>
      <c r="O35827" s="14" t="str">
        <v/>
      </c>
      <c r="P35827" s="14" t="str">
        <f ca="1"/>
        <v>Low Cap</v>
      </c>
    </row>
    <row r="35828" spans="11:16">
      <c r="K35828" s="14" t="str">
        <v/>
      </c>
      <c r="L35828" s="14" t="str">
        <v/>
      </c>
      <c r="O35828" s="14" t="str">
        <v/>
      </c>
      <c r="P35828" s="14" t="str">
        <f ca="1"/>
        <v>Low Cap</v>
      </c>
    </row>
    <row r="35829" spans="11:16">
      <c r="K35829" s="14" t="str">
        <v/>
      </c>
      <c r="L35829" s="14" t="str">
        <v/>
      </c>
      <c r="O35829" s="14" t="str">
        <v/>
      </c>
      <c r="P35829" s="14" t="str">
        <f ca="1"/>
        <v>Low Cap</v>
      </c>
    </row>
    <row r="35830" spans="11:16">
      <c r="K35830" s="14" t="str">
        <v/>
      </c>
      <c r="L35830" s="14" t="str">
        <v/>
      </c>
      <c r="O35830" s="14" t="str">
        <v/>
      </c>
      <c r="P35830" s="14" t="str">
        <f ca="1"/>
        <v>Low Cap</v>
      </c>
    </row>
    <row r="35831" spans="11:16">
      <c r="K35831" s="14" t="str">
        <v/>
      </c>
      <c r="L35831" s="14" t="str">
        <v/>
      </c>
      <c r="O35831" s="14" t="str">
        <v/>
      </c>
      <c r="P35831" s="14" t="str">
        <f ca="1"/>
        <v>Low Cap</v>
      </c>
    </row>
    <row r="35832" spans="11:16">
      <c r="K35832" s="14" t="str">
        <v/>
      </c>
      <c r="L35832" s="14" t="str">
        <v/>
      </c>
      <c r="O35832" s="14" t="str">
        <v/>
      </c>
      <c r="P35832" s="14" t="str">
        <f ca="1"/>
        <v>Low Cap</v>
      </c>
    </row>
    <row r="35833" spans="11:16">
      <c r="K35833" s="14" t="str">
        <v/>
      </c>
      <c r="L35833" s="14" t="str">
        <v/>
      </c>
      <c r="O35833" s="14" t="str">
        <v/>
      </c>
      <c r="P35833" s="14" t="str">
        <f ca="1"/>
        <v>Low Cap</v>
      </c>
    </row>
    <row r="35834" spans="11:16">
      <c r="K35834" s="14" t="str">
        <v/>
      </c>
      <c r="L35834" s="14" t="str">
        <v/>
      </c>
      <c r="O35834" s="14" t="str">
        <v/>
      </c>
      <c r="P35834" s="14" t="str">
        <f ca="1"/>
        <v>Low Cap</v>
      </c>
    </row>
    <row r="35835" spans="11:16">
      <c r="K35835" s="14" t="str">
        <v/>
      </c>
      <c r="L35835" s="14" t="str">
        <v/>
      </c>
      <c r="O35835" s="14" t="str">
        <v/>
      </c>
      <c r="P35835" s="14" t="str">
        <f ca="1"/>
        <v>Low Cap</v>
      </c>
    </row>
    <row r="35836" spans="11:16">
      <c r="K35836" s="14" t="str">
        <v/>
      </c>
      <c r="L35836" s="14" t="str">
        <v/>
      </c>
      <c r="O35836" s="14" t="str">
        <v/>
      </c>
      <c r="P35836" s="14" t="str">
        <f ca="1"/>
        <v>Low Cap</v>
      </c>
    </row>
    <row r="35837" spans="11:16">
      <c r="K35837" s="14" t="str">
        <v/>
      </c>
      <c r="L35837" s="14" t="str">
        <v/>
      </c>
      <c r="O35837" s="14" t="str">
        <v/>
      </c>
      <c r="P35837" s="14" t="str">
        <f ca="1"/>
        <v>Low Cap</v>
      </c>
    </row>
    <row r="35838" spans="11:16">
      <c r="K35838" s="14" t="str">
        <v/>
      </c>
      <c r="L35838" s="14" t="str">
        <v/>
      </c>
      <c r="O35838" s="14" t="str">
        <v/>
      </c>
      <c r="P35838" s="14" t="str">
        <f ca="1"/>
        <v>Low Cap</v>
      </c>
    </row>
    <row r="35839" spans="11:16">
      <c r="K35839" s="14" t="str">
        <v/>
      </c>
      <c r="L35839" s="14" t="str">
        <v/>
      </c>
      <c r="O35839" s="14" t="str">
        <v/>
      </c>
      <c r="P35839" s="14" t="str">
        <f ca="1"/>
        <v>Low Cap</v>
      </c>
    </row>
    <row r="35840" spans="11:16">
      <c r="K35840" s="14" t="str">
        <v/>
      </c>
      <c r="L35840" s="14" t="str">
        <v/>
      </c>
      <c r="O35840" s="14" t="str">
        <v/>
      </c>
      <c r="P35840" s="14" t="str">
        <f ca="1"/>
        <v>Low Cap</v>
      </c>
    </row>
    <row r="35841" spans="11:16">
      <c r="K35841" s="14" t="str">
        <v/>
      </c>
      <c r="L35841" s="14" t="str">
        <v/>
      </c>
      <c r="O35841" s="14" t="str">
        <v/>
      </c>
      <c r="P35841" s="14" t="str">
        <f ca="1"/>
        <v>Low Cap</v>
      </c>
    </row>
    <row r="35842" spans="11:16">
      <c r="K35842" s="14" t="str">
        <v/>
      </c>
      <c r="L35842" s="14" t="str">
        <v/>
      </c>
      <c r="O35842" s="14" t="str">
        <v/>
      </c>
      <c r="P35842" s="14" t="str">
        <f ca="1"/>
        <v>Low Cap</v>
      </c>
    </row>
    <row r="35843" spans="11:16">
      <c r="K35843" s="14" t="str">
        <v/>
      </c>
      <c r="L35843" s="14" t="str">
        <v/>
      </c>
      <c r="O35843" s="14" t="str">
        <v/>
      </c>
      <c r="P35843" s="14" t="str">
        <f ca="1"/>
        <v>Low Cap</v>
      </c>
    </row>
    <row r="35844" spans="11:16">
      <c r="K35844" s="14" t="str">
        <v/>
      </c>
      <c r="L35844" s="14" t="str">
        <v/>
      </c>
      <c r="O35844" s="14" t="str">
        <v/>
      </c>
      <c r="P35844" s="14" t="str">
        <f ca="1"/>
        <v>Low Cap</v>
      </c>
    </row>
    <row r="35845" spans="11:16">
      <c r="K35845" s="14" t="str">
        <v/>
      </c>
      <c r="L35845" s="14" t="str">
        <v/>
      </c>
      <c r="O35845" s="14" t="str">
        <v/>
      </c>
      <c r="P35845" s="14" t="str">
        <f ca="1"/>
        <v>Low Cap</v>
      </c>
    </row>
    <row r="35846" spans="11:16">
      <c r="K35846" s="14" t="str">
        <v/>
      </c>
      <c r="L35846" s="14" t="str">
        <v/>
      </c>
      <c r="O35846" s="14" t="str">
        <v/>
      </c>
      <c r="P35846" s="14" t="str">
        <f ca="1"/>
        <v>Low Cap</v>
      </c>
    </row>
    <row r="35847" spans="11:16">
      <c r="K35847" s="14" t="str">
        <v/>
      </c>
      <c r="L35847" s="14" t="str">
        <v/>
      </c>
      <c r="O35847" s="14" t="str">
        <v/>
      </c>
      <c r="P35847" s="14" t="str">
        <f ca="1"/>
        <v>Low Cap</v>
      </c>
    </row>
    <row r="35848" spans="11:16">
      <c r="K35848" s="14" t="str">
        <v/>
      </c>
      <c r="L35848" s="14" t="str">
        <v/>
      </c>
      <c r="O35848" s="14" t="str">
        <v/>
      </c>
      <c r="P35848" s="14" t="str">
        <f ca="1"/>
        <v>Low Cap</v>
      </c>
    </row>
    <row r="35849" spans="11:16">
      <c r="K35849" s="14" t="str">
        <v/>
      </c>
      <c r="L35849" s="14" t="str">
        <v/>
      </c>
      <c r="O35849" s="14" t="str">
        <v/>
      </c>
      <c r="P35849" s="14" t="str">
        <f ca="1"/>
        <v>Low Cap</v>
      </c>
    </row>
    <row r="35850" spans="11:16">
      <c r="K35850" s="14" t="str">
        <v/>
      </c>
      <c r="L35850" s="14" t="str">
        <v/>
      </c>
      <c r="O35850" s="14" t="str">
        <v/>
      </c>
      <c r="P35850" s="14" t="str">
        <f ca="1"/>
        <v>Low Cap</v>
      </c>
    </row>
    <row r="35851" spans="11:16">
      <c r="K35851" s="14" t="str">
        <v/>
      </c>
      <c r="L35851" s="14" t="str">
        <v/>
      </c>
      <c r="O35851" s="14" t="str">
        <v/>
      </c>
      <c r="P35851" s="14" t="str">
        <f ca="1"/>
        <v>Low Cap</v>
      </c>
    </row>
    <row r="35852" spans="11:16">
      <c r="K35852" s="14" t="str">
        <v/>
      </c>
      <c r="L35852" s="14" t="str">
        <v/>
      </c>
      <c r="O35852" s="14" t="str">
        <v/>
      </c>
      <c r="P35852" s="14" t="str">
        <f ca="1"/>
        <v>Low Cap</v>
      </c>
    </row>
    <row r="35853" spans="11:16">
      <c r="K35853" s="14" t="str">
        <v/>
      </c>
      <c r="L35853" s="14" t="str">
        <v/>
      </c>
      <c r="O35853" s="14" t="str">
        <v/>
      </c>
      <c r="P35853" s="14" t="str">
        <f ca="1"/>
        <v>Low Cap</v>
      </c>
    </row>
    <row r="35854" spans="11:16">
      <c r="K35854" s="14" t="str">
        <v/>
      </c>
      <c r="L35854" s="14" t="str">
        <v/>
      </c>
      <c r="O35854" s="14" t="str">
        <v/>
      </c>
      <c r="P35854" s="14" t="str">
        <f ca="1"/>
        <v>Low Cap</v>
      </c>
    </row>
    <row r="35855" spans="11:16">
      <c r="K35855" s="14" t="str">
        <v/>
      </c>
      <c r="L35855" s="14" t="str">
        <v/>
      </c>
      <c r="O35855" s="14" t="str">
        <v/>
      </c>
      <c r="P35855" s="14" t="str">
        <f ca="1"/>
        <v>Low Cap</v>
      </c>
    </row>
    <row r="35856" spans="11:16">
      <c r="K35856" s="14" t="str">
        <v/>
      </c>
      <c r="L35856" s="14" t="str">
        <v/>
      </c>
      <c r="O35856" s="14" t="str">
        <v/>
      </c>
      <c r="P35856" s="14" t="str">
        <f ca="1"/>
        <v>Low Cap</v>
      </c>
    </row>
    <row r="35857" spans="11:16">
      <c r="K35857" s="14" t="str">
        <v/>
      </c>
      <c r="L35857" s="14" t="str">
        <v/>
      </c>
      <c r="O35857" s="14" t="str">
        <v/>
      </c>
      <c r="P35857" s="14" t="str">
        <f ca="1"/>
        <v>Low Cap</v>
      </c>
    </row>
    <row r="35858" spans="11:16">
      <c r="K35858" s="14" t="str">
        <v/>
      </c>
      <c r="L35858" s="14" t="str">
        <v/>
      </c>
      <c r="O35858" s="14" t="str">
        <v/>
      </c>
      <c r="P35858" s="14" t="str">
        <f ca="1"/>
        <v>Low Cap</v>
      </c>
    </row>
    <row r="35859" spans="11:16">
      <c r="K35859" s="14" t="str">
        <v/>
      </c>
      <c r="L35859" s="14" t="str">
        <v/>
      </c>
      <c r="O35859" s="14" t="str">
        <v/>
      </c>
      <c r="P35859" s="14" t="str">
        <f ca="1"/>
        <v>Low Cap</v>
      </c>
    </row>
    <row r="35860" spans="11:16">
      <c r="K35860" s="14" t="str">
        <v/>
      </c>
      <c r="L35860" s="14" t="str">
        <v/>
      </c>
      <c r="O35860" s="14" t="str">
        <v/>
      </c>
      <c r="P35860" s="14" t="str">
        <f ca="1"/>
        <v>Low Cap</v>
      </c>
    </row>
    <row r="35861" spans="11:16">
      <c r="K35861" s="14" t="str">
        <v/>
      </c>
      <c r="L35861" s="14" t="str">
        <v/>
      </c>
      <c r="O35861" s="14" t="str">
        <v/>
      </c>
      <c r="P35861" s="14" t="str">
        <f ca="1"/>
        <v>Low Cap</v>
      </c>
    </row>
    <row r="35862" spans="11:16">
      <c r="K35862" s="14" t="str">
        <v/>
      </c>
      <c r="L35862" s="14" t="str">
        <v/>
      </c>
      <c r="O35862" s="14" t="str">
        <v/>
      </c>
      <c r="P35862" s="14" t="str">
        <f ca="1"/>
        <v>Low Cap</v>
      </c>
    </row>
    <row r="35863" spans="11:16">
      <c r="K35863" s="14" t="str">
        <v/>
      </c>
      <c r="L35863" s="14" t="str">
        <v/>
      </c>
      <c r="O35863" s="14" t="str">
        <v/>
      </c>
      <c r="P35863" s="14" t="str">
        <f ca="1"/>
        <v>Low Cap</v>
      </c>
    </row>
    <row r="35864" spans="11:16">
      <c r="K35864" s="14" t="str">
        <v/>
      </c>
      <c r="L35864" s="14" t="str">
        <v/>
      </c>
      <c r="O35864" s="14" t="str">
        <v/>
      </c>
      <c r="P35864" s="14" t="str">
        <f ca="1"/>
        <v>Low Cap</v>
      </c>
    </row>
    <row r="35865" spans="11:16">
      <c r="K35865" s="14" t="str">
        <v/>
      </c>
      <c r="L35865" s="14" t="str">
        <v/>
      </c>
      <c r="O35865" s="14" t="str">
        <v/>
      </c>
      <c r="P35865" s="14" t="str">
        <f ca="1"/>
        <v>Low Cap</v>
      </c>
    </row>
    <row r="35866" spans="11:16">
      <c r="K35866" s="14" t="str">
        <v/>
      </c>
      <c r="L35866" s="14" t="str">
        <v/>
      </c>
      <c r="O35866" s="14" t="str">
        <v/>
      </c>
      <c r="P35866" s="14" t="str">
        <f ca="1"/>
        <v>Low Cap</v>
      </c>
    </row>
    <row r="35867" spans="11:16">
      <c r="K35867" s="14" t="str">
        <v/>
      </c>
      <c r="L35867" s="14" t="str">
        <v/>
      </c>
      <c r="O35867" s="14" t="str">
        <v/>
      </c>
      <c r="P35867" s="14" t="str">
        <f ca="1"/>
        <v>Low Cap</v>
      </c>
    </row>
    <row r="35868" spans="11:16">
      <c r="K35868" s="14" t="str">
        <v/>
      </c>
      <c r="L35868" s="14" t="str">
        <v/>
      </c>
      <c r="O35868" s="14" t="str">
        <v/>
      </c>
      <c r="P35868" s="14" t="str">
        <f ca="1"/>
        <v>Low Cap</v>
      </c>
    </row>
    <row r="35869" spans="11:16">
      <c r="K35869" s="14" t="str">
        <v/>
      </c>
      <c r="L35869" s="14" t="str">
        <v/>
      </c>
      <c r="O35869" s="14" t="str">
        <v/>
      </c>
      <c r="P35869" s="14" t="str">
        <f ca="1"/>
        <v>Low Cap</v>
      </c>
    </row>
    <row r="35870" spans="11:16">
      <c r="K35870" s="14" t="str">
        <v/>
      </c>
      <c r="L35870" s="14" t="str">
        <v/>
      </c>
      <c r="O35870" s="14" t="str">
        <v/>
      </c>
      <c r="P35870" s="14" t="str">
        <f ca="1"/>
        <v>Low Cap</v>
      </c>
    </row>
    <row r="35871" spans="11:16">
      <c r="K35871" s="14" t="str">
        <v/>
      </c>
      <c r="L35871" s="14" t="str">
        <v/>
      </c>
      <c r="O35871" s="14" t="str">
        <v/>
      </c>
      <c r="P35871" s="14" t="str">
        <f ca="1"/>
        <v>Low Cap</v>
      </c>
    </row>
    <row r="35872" spans="11:16">
      <c r="K35872" s="14" t="str">
        <v/>
      </c>
      <c r="L35872" s="14" t="str">
        <v/>
      </c>
      <c r="O35872" s="14" t="str">
        <v/>
      </c>
      <c r="P35872" s="14" t="str">
        <f ca="1"/>
        <v>Low Cap</v>
      </c>
    </row>
    <row r="35873" spans="11:16">
      <c r="K35873" s="14" t="str">
        <v/>
      </c>
      <c r="L35873" s="14" t="str">
        <v/>
      </c>
      <c r="O35873" s="14" t="str">
        <v/>
      </c>
      <c r="P35873" s="14" t="str">
        <f ca="1"/>
        <v>Low Cap</v>
      </c>
    </row>
    <row r="35874" spans="11:16">
      <c r="K35874" s="14" t="str">
        <v/>
      </c>
      <c r="L35874" s="14" t="str">
        <v/>
      </c>
      <c r="O35874" s="14" t="str">
        <v/>
      </c>
      <c r="P35874" s="14" t="str">
        <f ca="1"/>
        <v>Low Cap</v>
      </c>
    </row>
    <row r="35875" spans="11:16">
      <c r="K35875" s="14" t="str">
        <v/>
      </c>
      <c r="L35875" s="14" t="str">
        <v/>
      </c>
      <c r="O35875" s="14" t="str">
        <v/>
      </c>
      <c r="P35875" s="14" t="str">
        <f ca="1"/>
        <v>Low Cap</v>
      </c>
    </row>
    <row r="35876" spans="11:16">
      <c r="K35876" s="14" t="str">
        <v/>
      </c>
      <c r="L35876" s="14" t="str">
        <v/>
      </c>
      <c r="O35876" s="14" t="str">
        <v/>
      </c>
      <c r="P35876" s="14" t="str">
        <f ca="1"/>
        <v>Low Cap</v>
      </c>
    </row>
    <row r="35877" spans="11:16">
      <c r="K35877" s="14" t="str">
        <v/>
      </c>
      <c r="L35877" s="14" t="str">
        <v/>
      </c>
      <c r="O35877" s="14" t="str">
        <v/>
      </c>
      <c r="P35877" s="14" t="str">
        <f ca="1"/>
        <v>Low Cap</v>
      </c>
    </row>
    <row r="35878" spans="11:16">
      <c r="K35878" s="14" t="str">
        <v/>
      </c>
      <c r="L35878" s="14" t="str">
        <v/>
      </c>
      <c r="O35878" s="14" t="str">
        <v/>
      </c>
      <c r="P35878" s="14" t="str">
        <f ca="1"/>
        <v>Low Cap</v>
      </c>
    </row>
    <row r="35879" spans="11:16">
      <c r="K35879" s="14" t="str">
        <v/>
      </c>
      <c r="L35879" s="14" t="str">
        <v/>
      </c>
      <c r="O35879" s="14" t="str">
        <v/>
      </c>
      <c r="P35879" s="14" t="str">
        <f ca="1"/>
        <v>Low Cap</v>
      </c>
    </row>
    <row r="35880" spans="11:16">
      <c r="K35880" s="14" t="str">
        <v/>
      </c>
      <c r="L35880" s="14" t="str">
        <v/>
      </c>
      <c r="O35880" s="14" t="str">
        <v/>
      </c>
      <c r="P35880" s="14" t="str">
        <f ca="1"/>
        <v>Low Cap</v>
      </c>
    </row>
    <row r="35881" spans="11:16">
      <c r="K35881" s="14" t="str">
        <v/>
      </c>
      <c r="L35881" s="14" t="str">
        <v/>
      </c>
      <c r="O35881" s="14" t="str">
        <v/>
      </c>
      <c r="P35881" s="14" t="str">
        <f ca="1"/>
        <v>Low Cap</v>
      </c>
    </row>
    <row r="35882" spans="11:16">
      <c r="K35882" s="14" t="str">
        <v/>
      </c>
      <c r="L35882" s="14" t="str">
        <v/>
      </c>
      <c r="O35882" s="14" t="str">
        <v/>
      </c>
      <c r="P35882" s="14" t="str">
        <f ca="1"/>
        <v>Low Cap</v>
      </c>
    </row>
    <row r="35883" spans="11:16">
      <c r="K35883" s="14" t="str">
        <v/>
      </c>
      <c r="L35883" s="14" t="str">
        <v/>
      </c>
      <c r="O35883" s="14" t="str">
        <v/>
      </c>
      <c r="P35883" s="14" t="str">
        <f ca="1"/>
        <v>Low Cap</v>
      </c>
    </row>
    <row r="35884" spans="11:16">
      <c r="K35884" s="14" t="str">
        <v/>
      </c>
      <c r="L35884" s="14" t="str">
        <v/>
      </c>
      <c r="O35884" s="14" t="str">
        <v/>
      </c>
      <c r="P35884" s="14" t="str">
        <f ca="1"/>
        <v>Low Cap</v>
      </c>
    </row>
    <row r="35885" spans="11:16">
      <c r="K35885" s="14" t="str">
        <v/>
      </c>
      <c r="L35885" s="14" t="str">
        <v/>
      </c>
      <c r="O35885" s="14" t="str">
        <v/>
      </c>
      <c r="P35885" s="14" t="str">
        <f ca="1"/>
        <v>Low Cap</v>
      </c>
    </row>
    <row r="35886" spans="11:16">
      <c r="K35886" s="14" t="str">
        <v/>
      </c>
      <c r="L35886" s="14" t="str">
        <v/>
      </c>
      <c r="O35886" s="14" t="str">
        <v/>
      </c>
      <c r="P35886" s="14" t="str">
        <f ca="1"/>
        <v>Low Cap</v>
      </c>
    </row>
    <row r="35887" spans="11:16">
      <c r="K35887" s="14" t="str">
        <v/>
      </c>
      <c r="L35887" s="14" t="str">
        <v/>
      </c>
      <c r="O35887" s="14" t="str">
        <v/>
      </c>
      <c r="P35887" s="14" t="str">
        <f ca="1"/>
        <v>Low Cap</v>
      </c>
    </row>
    <row r="35888" spans="11:16">
      <c r="K35888" s="14" t="str">
        <v/>
      </c>
      <c r="L35888" s="14" t="str">
        <v/>
      </c>
      <c r="O35888" s="14" t="str">
        <v/>
      </c>
      <c r="P35888" s="14" t="str">
        <f ca="1"/>
        <v>Low Cap</v>
      </c>
    </row>
    <row r="35889" spans="11:16">
      <c r="K35889" s="14" t="str">
        <v/>
      </c>
      <c r="L35889" s="14" t="str">
        <v/>
      </c>
      <c r="O35889" s="14" t="str">
        <v/>
      </c>
      <c r="P35889" s="14" t="str">
        <f ca="1"/>
        <v>Low Cap</v>
      </c>
    </row>
    <row r="35890" spans="11:16">
      <c r="K35890" s="14" t="str">
        <v/>
      </c>
      <c r="L35890" s="14" t="str">
        <v/>
      </c>
      <c r="O35890" s="14" t="str">
        <v/>
      </c>
      <c r="P35890" s="14" t="str">
        <f ca="1"/>
        <v>Low Cap</v>
      </c>
    </row>
    <row r="35891" spans="11:16">
      <c r="K35891" s="14" t="str">
        <v/>
      </c>
      <c r="L35891" s="14" t="str">
        <v/>
      </c>
      <c r="O35891" s="14" t="str">
        <v/>
      </c>
      <c r="P35891" s="14" t="str">
        <f ca="1"/>
        <v>Low Cap</v>
      </c>
    </row>
    <row r="35892" spans="11:16">
      <c r="K35892" s="14" t="str">
        <v/>
      </c>
      <c r="L35892" s="14" t="str">
        <v/>
      </c>
      <c r="O35892" s="14" t="str">
        <v/>
      </c>
      <c r="P35892" s="14" t="str">
        <f ca="1"/>
        <v>Low Cap</v>
      </c>
    </row>
    <row r="35893" spans="11:16">
      <c r="K35893" s="14" t="str">
        <v/>
      </c>
      <c r="L35893" s="14" t="str">
        <v/>
      </c>
      <c r="O35893" s="14" t="str">
        <v/>
      </c>
      <c r="P35893" s="14" t="str">
        <f ca="1"/>
        <v>Low Cap</v>
      </c>
    </row>
    <row r="35894" spans="11:16">
      <c r="K35894" s="14" t="str">
        <v/>
      </c>
      <c r="L35894" s="14" t="str">
        <v/>
      </c>
      <c r="O35894" s="14" t="str">
        <v/>
      </c>
      <c r="P35894" s="14" t="str">
        <f ca="1"/>
        <v>Low Cap</v>
      </c>
    </row>
    <row r="35895" spans="11:16">
      <c r="K35895" s="14" t="str">
        <v/>
      </c>
      <c r="L35895" s="14" t="str">
        <v/>
      </c>
      <c r="O35895" s="14" t="str">
        <v/>
      </c>
      <c r="P35895" s="14" t="str">
        <f ca="1"/>
        <v>Low Cap</v>
      </c>
    </row>
    <row r="35896" spans="11:16">
      <c r="K35896" s="14" t="str">
        <v/>
      </c>
      <c r="L35896" s="14" t="str">
        <v/>
      </c>
      <c r="O35896" s="14" t="str">
        <v/>
      </c>
      <c r="P35896" s="14" t="str">
        <f ca="1"/>
        <v>Low Cap</v>
      </c>
    </row>
    <row r="35897" spans="11:16">
      <c r="K35897" s="14" t="str">
        <v/>
      </c>
      <c r="L35897" s="14" t="str">
        <v/>
      </c>
      <c r="O35897" s="14" t="str">
        <v/>
      </c>
      <c r="P35897" s="14" t="str">
        <f ca="1"/>
        <v>Low Cap</v>
      </c>
    </row>
    <row r="35898" spans="11:16">
      <c r="K35898" s="14" t="str">
        <v/>
      </c>
      <c r="L35898" s="14" t="str">
        <v/>
      </c>
      <c r="O35898" s="14" t="str">
        <v/>
      </c>
      <c r="P35898" s="14" t="str">
        <f ca="1"/>
        <v>Low Cap</v>
      </c>
    </row>
    <row r="35899" spans="11:16">
      <c r="K35899" s="14" t="str">
        <v/>
      </c>
      <c r="L35899" s="14" t="str">
        <v/>
      </c>
      <c r="O35899" s="14" t="str">
        <v/>
      </c>
      <c r="P35899" s="14" t="str">
        <f ca="1"/>
        <v>Low Cap</v>
      </c>
    </row>
    <row r="35900" spans="11:16">
      <c r="K35900" s="14" t="str">
        <v/>
      </c>
      <c r="L35900" s="14" t="str">
        <v/>
      </c>
      <c r="O35900" s="14" t="str">
        <v/>
      </c>
      <c r="P35900" s="14" t="str">
        <f ca="1"/>
        <v>Low Cap</v>
      </c>
    </row>
    <row r="35901" spans="11:16">
      <c r="K35901" s="14" t="str">
        <v/>
      </c>
      <c r="L35901" s="14" t="str">
        <v/>
      </c>
      <c r="O35901" s="14" t="str">
        <v/>
      </c>
      <c r="P35901" s="14" t="str">
        <f ca="1"/>
        <v>Low Cap</v>
      </c>
    </row>
    <row r="35902" spans="11:16">
      <c r="K35902" s="14" t="str">
        <v/>
      </c>
      <c r="L35902" s="14" t="str">
        <v/>
      </c>
      <c r="O35902" s="14" t="str">
        <v/>
      </c>
      <c r="P35902" s="14" t="str">
        <f ca="1"/>
        <v>Low Cap</v>
      </c>
    </row>
    <row r="35903" spans="11:16">
      <c r="K35903" s="14" t="str">
        <v/>
      </c>
      <c r="L35903" s="14" t="str">
        <v/>
      </c>
      <c r="O35903" s="14" t="str">
        <v/>
      </c>
      <c r="P35903" s="14" t="str">
        <f ca="1"/>
        <v>Low Cap</v>
      </c>
    </row>
    <row r="35904" spans="11:16">
      <c r="K35904" s="14" t="str">
        <v/>
      </c>
      <c r="L35904" s="14" t="str">
        <v/>
      </c>
      <c r="O35904" s="14" t="str">
        <v/>
      </c>
      <c r="P35904" s="14" t="str">
        <f ca="1"/>
        <v>Low Cap</v>
      </c>
    </row>
    <row r="35905" spans="11:16">
      <c r="K35905" s="14" t="str">
        <v/>
      </c>
      <c r="L35905" s="14" t="str">
        <v/>
      </c>
      <c r="O35905" s="14" t="str">
        <v/>
      </c>
      <c r="P35905" s="14" t="str">
        <f ca="1"/>
        <v>Low Cap</v>
      </c>
    </row>
    <row r="35906" spans="11:16">
      <c r="K35906" s="14" t="str">
        <v/>
      </c>
      <c r="L35906" s="14" t="str">
        <v/>
      </c>
      <c r="O35906" s="14" t="str">
        <v/>
      </c>
      <c r="P35906" s="14" t="str">
        <f ca="1"/>
        <v>Low Cap</v>
      </c>
    </row>
    <row r="35907" spans="11:16">
      <c r="K35907" s="14" t="str">
        <v/>
      </c>
      <c r="L35907" s="14" t="str">
        <v/>
      </c>
      <c r="O35907" s="14" t="str">
        <v/>
      </c>
      <c r="P35907" s="14" t="str">
        <f ca="1"/>
        <v>Low Cap</v>
      </c>
    </row>
    <row r="35908" spans="11:16">
      <c r="K35908" s="14" t="str">
        <v/>
      </c>
      <c r="L35908" s="14" t="str">
        <v/>
      </c>
      <c r="O35908" s="14" t="str">
        <v/>
      </c>
      <c r="P35908" s="14" t="str">
        <f ca="1"/>
        <v>Low Cap</v>
      </c>
    </row>
    <row r="35909" spans="11:16">
      <c r="K35909" s="14" t="str">
        <v/>
      </c>
      <c r="L35909" s="14" t="str">
        <v/>
      </c>
      <c r="O35909" s="14" t="str">
        <v/>
      </c>
      <c r="P35909" s="14" t="str">
        <f ca="1"/>
        <v>Low Cap</v>
      </c>
    </row>
    <row r="35910" spans="11:16">
      <c r="K35910" s="14" t="str">
        <v/>
      </c>
      <c r="L35910" s="14" t="str">
        <v/>
      </c>
      <c r="O35910" s="14" t="str">
        <v/>
      </c>
      <c r="P35910" s="14" t="str">
        <f ca="1"/>
        <v>Low Cap</v>
      </c>
    </row>
    <row r="35911" spans="11:16">
      <c r="K35911" s="14" t="str">
        <v/>
      </c>
      <c r="L35911" s="14" t="str">
        <v/>
      </c>
      <c r="O35911" s="14" t="str">
        <v/>
      </c>
      <c r="P35911" s="14" t="str">
        <f ca="1"/>
        <v>Low Cap</v>
      </c>
    </row>
    <row r="35912" spans="11:16">
      <c r="K35912" s="14" t="str">
        <v/>
      </c>
      <c r="L35912" s="14" t="str">
        <v/>
      </c>
      <c r="O35912" s="14" t="str">
        <v/>
      </c>
      <c r="P35912" s="14" t="str">
        <f ca="1"/>
        <v>Low Cap</v>
      </c>
    </row>
    <row r="35913" spans="11:16">
      <c r="K35913" s="14" t="str">
        <v/>
      </c>
      <c r="L35913" s="14" t="str">
        <v/>
      </c>
      <c r="O35913" s="14" t="str">
        <v/>
      </c>
      <c r="P35913" s="14" t="str">
        <f ca="1"/>
        <v>Low Cap</v>
      </c>
    </row>
    <row r="35914" spans="11:16">
      <c r="K35914" s="14" t="str">
        <v/>
      </c>
      <c r="L35914" s="14" t="str">
        <v/>
      </c>
      <c r="O35914" s="14" t="str">
        <v/>
      </c>
      <c r="P35914" s="14" t="str">
        <f ca="1"/>
        <v>Low Cap</v>
      </c>
    </row>
    <row r="35915" spans="11:16">
      <c r="K35915" s="14" t="str">
        <v/>
      </c>
      <c r="L35915" s="14" t="str">
        <v/>
      </c>
      <c r="O35915" s="14" t="str">
        <v/>
      </c>
      <c r="P35915" s="14" t="str">
        <f ca="1"/>
        <v>Low Cap</v>
      </c>
    </row>
    <row r="35916" spans="11:16">
      <c r="K35916" s="14" t="str">
        <v/>
      </c>
      <c r="L35916" s="14" t="str">
        <v/>
      </c>
      <c r="O35916" s="14" t="str">
        <v/>
      </c>
      <c r="P35916" s="14" t="str">
        <f ca="1"/>
        <v>Low Cap</v>
      </c>
    </row>
    <row r="35917" spans="11:16">
      <c r="K35917" s="14" t="str">
        <v/>
      </c>
      <c r="L35917" s="14" t="str">
        <v/>
      </c>
      <c r="O35917" s="14" t="str">
        <v/>
      </c>
      <c r="P35917" s="14" t="str">
        <f ca="1"/>
        <v>Low Cap</v>
      </c>
    </row>
    <row r="35918" spans="11:16">
      <c r="K35918" s="14" t="str">
        <v/>
      </c>
      <c r="L35918" s="14" t="str">
        <v/>
      </c>
      <c r="O35918" s="14" t="str">
        <v/>
      </c>
      <c r="P35918" s="14" t="str">
        <f ca="1"/>
        <v>Low Cap</v>
      </c>
    </row>
    <row r="35919" spans="11:16">
      <c r="K35919" s="14" t="str">
        <v/>
      </c>
      <c r="L35919" s="14" t="str">
        <v/>
      </c>
      <c r="O35919" s="14" t="str">
        <v/>
      </c>
      <c r="P35919" s="14" t="str">
        <f ca="1"/>
        <v>Low Cap</v>
      </c>
    </row>
    <row r="35920" spans="11:16">
      <c r="K35920" s="14" t="str">
        <v/>
      </c>
      <c r="L35920" s="14" t="str">
        <v/>
      </c>
      <c r="O35920" s="14" t="str">
        <v/>
      </c>
      <c r="P35920" s="14" t="str">
        <f ca="1"/>
        <v>Low Cap</v>
      </c>
    </row>
    <row r="35921" spans="11:16">
      <c r="K35921" s="14" t="str">
        <v/>
      </c>
      <c r="L35921" s="14" t="str">
        <v/>
      </c>
      <c r="O35921" s="14" t="str">
        <v/>
      </c>
      <c r="P35921" s="14" t="str">
        <f ca="1"/>
        <v>Low Cap</v>
      </c>
    </row>
    <row r="35922" spans="11:16">
      <c r="K35922" s="14" t="str">
        <v/>
      </c>
      <c r="L35922" s="14" t="str">
        <v/>
      </c>
      <c r="O35922" s="14" t="str">
        <v/>
      </c>
      <c r="P35922" s="14" t="str">
        <f ca="1"/>
        <v>Low Cap</v>
      </c>
    </row>
    <row r="35923" spans="11:16">
      <c r="K35923" s="14" t="str">
        <v/>
      </c>
      <c r="L35923" s="14" t="str">
        <v/>
      </c>
      <c r="O35923" s="14" t="str">
        <v/>
      </c>
      <c r="P35923" s="14" t="str">
        <f ca="1"/>
        <v>Low Cap</v>
      </c>
    </row>
    <row r="35924" spans="11:16">
      <c r="K35924" s="14" t="str">
        <v/>
      </c>
      <c r="L35924" s="14" t="str">
        <v/>
      </c>
      <c r="O35924" s="14" t="str">
        <v/>
      </c>
      <c r="P35924" s="14" t="str">
        <f ca="1"/>
        <v>Low Cap</v>
      </c>
    </row>
    <row r="35925" spans="11:16">
      <c r="K35925" s="14" t="str">
        <v/>
      </c>
      <c r="L35925" s="14" t="str">
        <v/>
      </c>
      <c r="O35925" s="14" t="str">
        <v/>
      </c>
      <c r="P35925" s="14" t="str">
        <f ca="1"/>
        <v>Low Cap</v>
      </c>
    </row>
    <row r="35926" spans="11:16">
      <c r="K35926" s="14" t="str">
        <v/>
      </c>
      <c r="L35926" s="14" t="str">
        <v/>
      </c>
      <c r="O35926" s="14" t="str">
        <v/>
      </c>
      <c r="P35926" s="14" t="str">
        <f ca="1"/>
        <v>Low Cap</v>
      </c>
    </row>
    <row r="35927" spans="11:16">
      <c r="K35927" s="14" t="str">
        <v/>
      </c>
      <c r="L35927" s="14" t="str">
        <v/>
      </c>
      <c r="O35927" s="14" t="str">
        <v/>
      </c>
      <c r="P35927" s="14" t="str">
        <f ca="1"/>
        <v>Low Cap</v>
      </c>
    </row>
    <row r="35928" spans="11:16">
      <c r="K35928" s="14" t="str">
        <v/>
      </c>
      <c r="L35928" s="14" t="str">
        <v/>
      </c>
      <c r="O35928" s="14" t="str">
        <v/>
      </c>
      <c r="P35928" s="14" t="str">
        <f ca="1"/>
        <v>Low Cap</v>
      </c>
    </row>
    <row r="35929" spans="11:16">
      <c r="K35929" s="14" t="str">
        <v/>
      </c>
      <c r="L35929" s="14" t="str">
        <v/>
      </c>
      <c r="O35929" s="14" t="str">
        <v/>
      </c>
      <c r="P35929" s="14" t="str">
        <f ca="1"/>
        <v>Low Cap</v>
      </c>
    </row>
    <row r="35930" spans="11:16">
      <c r="K35930" s="14" t="str">
        <v/>
      </c>
      <c r="L35930" s="14" t="str">
        <v/>
      </c>
      <c r="O35930" s="14" t="str">
        <v/>
      </c>
      <c r="P35930" s="14" t="str">
        <f ca="1"/>
        <v>Low Cap</v>
      </c>
    </row>
    <row r="35931" spans="11:16">
      <c r="K35931" s="14" t="str">
        <v/>
      </c>
      <c r="L35931" s="14" t="str">
        <v/>
      </c>
      <c r="O35931" s="14" t="str">
        <v/>
      </c>
      <c r="P35931" s="14" t="str">
        <f ca="1"/>
        <v>Low Cap</v>
      </c>
    </row>
    <row r="35932" spans="11:16">
      <c r="K35932" s="14" t="str">
        <v/>
      </c>
      <c r="L35932" s="14" t="str">
        <v/>
      </c>
      <c r="O35932" s="14" t="str">
        <v/>
      </c>
      <c r="P35932" s="14" t="str">
        <f ca="1"/>
        <v>Low Cap</v>
      </c>
    </row>
    <row r="35933" spans="11:16">
      <c r="K35933" s="14" t="str">
        <v/>
      </c>
      <c r="L35933" s="14" t="str">
        <v/>
      </c>
      <c r="O35933" s="14" t="str">
        <v/>
      </c>
      <c r="P35933" s="14" t="str">
        <f ca="1"/>
        <v>Low Cap</v>
      </c>
    </row>
    <row r="35934" spans="11:16">
      <c r="K35934" s="14" t="str">
        <v/>
      </c>
      <c r="L35934" s="14" t="str">
        <v/>
      </c>
      <c r="O35934" s="14" t="str">
        <v/>
      </c>
      <c r="P35934" s="14" t="str">
        <f ca="1"/>
        <v>Low Cap</v>
      </c>
    </row>
    <row r="35935" spans="11:16">
      <c r="K35935" s="14" t="str">
        <v/>
      </c>
      <c r="L35935" s="14" t="str">
        <v/>
      </c>
      <c r="O35935" s="14" t="str">
        <v/>
      </c>
      <c r="P35935" s="14" t="str">
        <f ca="1"/>
        <v>Low Cap</v>
      </c>
    </row>
    <row r="35936" spans="11:16">
      <c r="K35936" s="14" t="str">
        <v/>
      </c>
      <c r="L35936" s="14" t="str">
        <v/>
      </c>
      <c r="O35936" s="14" t="str">
        <v/>
      </c>
      <c r="P35936" s="14" t="str">
        <f ca="1"/>
        <v>Low Cap</v>
      </c>
    </row>
    <row r="35937" spans="11:16">
      <c r="K35937" s="14" t="str">
        <v/>
      </c>
      <c r="L35937" s="14" t="str">
        <v/>
      </c>
      <c r="O35937" s="14" t="str">
        <v/>
      </c>
      <c r="P35937" s="14" t="str">
        <f ca="1"/>
        <v>Low Cap</v>
      </c>
    </row>
    <row r="35938" spans="11:16">
      <c r="K35938" s="14" t="str">
        <v/>
      </c>
      <c r="L35938" s="14" t="str">
        <v/>
      </c>
      <c r="O35938" s="14" t="str">
        <v/>
      </c>
      <c r="P35938" s="14" t="str">
        <f ca="1"/>
        <v>Low Cap</v>
      </c>
    </row>
    <row r="35939" spans="11:16">
      <c r="K35939" s="14" t="str">
        <v/>
      </c>
      <c r="L35939" s="14" t="str">
        <v/>
      </c>
      <c r="O35939" s="14" t="str">
        <v/>
      </c>
      <c r="P35939" s="14" t="str">
        <f ca="1"/>
        <v>Low Cap</v>
      </c>
    </row>
    <row r="35940" spans="11:16">
      <c r="K35940" s="14" t="str">
        <v/>
      </c>
      <c r="L35940" s="14" t="str">
        <v/>
      </c>
      <c r="O35940" s="14" t="str">
        <v/>
      </c>
      <c r="P35940" s="14" t="str">
        <f ca="1"/>
        <v>Low Cap</v>
      </c>
    </row>
    <row r="35941" spans="11:16">
      <c r="K35941" s="14" t="str">
        <v/>
      </c>
      <c r="L35941" s="14" t="str">
        <v/>
      </c>
      <c r="O35941" s="14" t="str">
        <v/>
      </c>
      <c r="P35941" s="14" t="str">
        <f ca="1"/>
        <v>Low Cap</v>
      </c>
    </row>
    <row r="35942" spans="11:16">
      <c r="K35942" s="14" t="str">
        <v/>
      </c>
      <c r="L35942" s="14" t="str">
        <v/>
      </c>
      <c r="O35942" s="14" t="str">
        <v/>
      </c>
      <c r="P35942" s="14" t="str">
        <f ca="1"/>
        <v>Low Cap</v>
      </c>
    </row>
    <row r="35943" spans="11:16">
      <c r="K35943" s="14" t="str">
        <v/>
      </c>
      <c r="L35943" s="14" t="str">
        <v/>
      </c>
      <c r="O35943" s="14" t="str">
        <v/>
      </c>
      <c r="P35943" s="14" t="str">
        <f ca="1"/>
        <v>Low Cap</v>
      </c>
    </row>
    <row r="35944" spans="11:16">
      <c r="K35944" s="14" t="str">
        <v/>
      </c>
      <c r="L35944" s="14" t="str">
        <v/>
      </c>
      <c r="O35944" s="14" t="str">
        <v/>
      </c>
      <c r="P35944" s="14" t="str">
        <f ca="1"/>
        <v>Low Cap</v>
      </c>
    </row>
    <row r="35945" spans="11:16">
      <c r="K35945" s="14" t="str">
        <v/>
      </c>
      <c r="L35945" s="14" t="str">
        <v/>
      </c>
      <c r="O35945" s="14" t="str">
        <v/>
      </c>
      <c r="P35945" s="14" t="str">
        <f ca="1"/>
        <v>Low Cap</v>
      </c>
    </row>
    <row r="35946" spans="11:16">
      <c r="K35946" s="14" t="str">
        <v/>
      </c>
      <c r="L35946" s="14" t="str">
        <v/>
      </c>
      <c r="O35946" s="14" t="str">
        <v/>
      </c>
      <c r="P35946" s="14" t="str">
        <f ca="1"/>
        <v>Low Cap</v>
      </c>
    </row>
    <row r="35947" spans="11:16">
      <c r="K35947" s="14" t="str">
        <v/>
      </c>
      <c r="L35947" s="14" t="str">
        <v/>
      </c>
      <c r="O35947" s="14" t="str">
        <v/>
      </c>
      <c r="P35947" s="14" t="str">
        <f ca="1"/>
        <v>Low Cap</v>
      </c>
    </row>
    <row r="35948" spans="11:16">
      <c r="K35948" s="14" t="str">
        <v/>
      </c>
      <c r="L35948" s="14" t="str">
        <v/>
      </c>
      <c r="O35948" s="14" t="str">
        <v/>
      </c>
      <c r="P35948" s="14" t="str">
        <f ca="1"/>
        <v>Low Cap</v>
      </c>
    </row>
    <row r="35949" spans="11:16">
      <c r="K35949" s="14" t="str">
        <v/>
      </c>
      <c r="L35949" s="14" t="str">
        <v/>
      </c>
      <c r="O35949" s="14" t="str">
        <v/>
      </c>
      <c r="P35949" s="14" t="str">
        <f ca="1"/>
        <v>Low Cap</v>
      </c>
    </row>
    <row r="35950" spans="11:16">
      <c r="K35950" s="14" t="str">
        <v/>
      </c>
      <c r="L35950" s="14" t="str">
        <v/>
      </c>
      <c r="O35950" s="14" t="str">
        <v/>
      </c>
      <c r="P35950" s="14" t="str">
        <f ca="1"/>
        <v>Low Cap</v>
      </c>
    </row>
    <row r="35951" spans="11:16">
      <c r="K35951" s="14" t="str">
        <v/>
      </c>
      <c r="L35951" s="14" t="str">
        <v/>
      </c>
      <c r="O35951" s="14" t="str">
        <v/>
      </c>
      <c r="P35951" s="14" t="str">
        <f ca="1"/>
        <v>Low Cap</v>
      </c>
    </row>
    <row r="35952" spans="11:16">
      <c r="K35952" s="14" t="str">
        <v/>
      </c>
      <c r="L35952" s="14" t="str">
        <v/>
      </c>
      <c r="O35952" s="14" t="str">
        <v/>
      </c>
      <c r="P35952" s="14" t="str">
        <f ca="1"/>
        <v>Low Cap</v>
      </c>
    </row>
    <row r="35953" spans="11:16">
      <c r="K35953" s="14" t="str">
        <v/>
      </c>
      <c r="L35953" s="14" t="str">
        <v/>
      </c>
      <c r="O35953" s="14" t="str">
        <v/>
      </c>
      <c r="P35953" s="14" t="str">
        <f ca="1"/>
        <v>Low Cap</v>
      </c>
    </row>
    <row r="35954" spans="11:16">
      <c r="K35954" s="14" t="str">
        <v/>
      </c>
      <c r="L35954" s="14" t="str">
        <v/>
      </c>
      <c r="O35954" s="14" t="str">
        <v/>
      </c>
      <c r="P35954" s="14" t="str">
        <f ca="1"/>
        <v>Low Cap</v>
      </c>
    </row>
    <row r="35955" spans="11:16">
      <c r="K35955" s="14" t="str">
        <v/>
      </c>
      <c r="L35955" s="14" t="str">
        <v/>
      </c>
      <c r="O35955" s="14" t="str">
        <v/>
      </c>
      <c r="P35955" s="14" t="str">
        <f ca="1"/>
        <v>Low Cap</v>
      </c>
    </row>
    <row r="35956" spans="11:16">
      <c r="K35956" s="14" t="str">
        <v/>
      </c>
      <c r="L35956" s="14" t="str">
        <v/>
      </c>
      <c r="O35956" s="14" t="str">
        <v/>
      </c>
      <c r="P35956" s="14" t="str">
        <f ca="1"/>
        <v>Low Cap</v>
      </c>
    </row>
    <row r="35957" spans="11:16">
      <c r="K35957" s="14" t="str">
        <v/>
      </c>
      <c r="L35957" s="14" t="str">
        <v/>
      </c>
      <c r="O35957" s="14" t="str">
        <v/>
      </c>
      <c r="P35957" s="14" t="str">
        <f ca="1"/>
        <v>Low Cap</v>
      </c>
    </row>
    <row r="35958" spans="11:16">
      <c r="K35958" s="14" t="str">
        <v/>
      </c>
      <c r="L35958" s="14" t="str">
        <v/>
      </c>
      <c r="O35958" s="14" t="str">
        <v/>
      </c>
      <c r="P35958" s="14" t="str">
        <f ca="1"/>
        <v>Low Cap</v>
      </c>
    </row>
    <row r="35959" spans="11:16">
      <c r="K35959" s="14" t="str">
        <v/>
      </c>
      <c r="L35959" s="14" t="str">
        <v/>
      </c>
      <c r="O35959" s="14" t="str">
        <v/>
      </c>
      <c r="P35959" s="14" t="str">
        <f ca="1"/>
        <v>Low Cap</v>
      </c>
    </row>
    <row r="35960" spans="11:16">
      <c r="K35960" s="14" t="str">
        <v/>
      </c>
      <c r="L35960" s="14" t="str">
        <v/>
      </c>
      <c r="O35960" s="14" t="str">
        <v/>
      </c>
      <c r="P35960" s="14" t="str">
        <f ca="1"/>
        <v>Low Cap</v>
      </c>
    </row>
    <row r="35961" spans="11:16">
      <c r="K35961" s="14" t="str">
        <v/>
      </c>
      <c r="L35961" s="14" t="str">
        <v/>
      </c>
      <c r="O35961" s="14" t="str">
        <v/>
      </c>
      <c r="P35961" s="14" t="str">
        <f ca="1"/>
        <v>Low Cap</v>
      </c>
    </row>
    <row r="35962" spans="11:16">
      <c r="K35962" s="14" t="str">
        <v/>
      </c>
      <c r="L35962" s="14" t="str">
        <v/>
      </c>
      <c r="O35962" s="14" t="str">
        <v/>
      </c>
      <c r="P35962" s="14" t="str">
        <f ca="1"/>
        <v>Low Cap</v>
      </c>
    </row>
    <row r="35963" spans="11:16">
      <c r="K35963" s="14" t="str">
        <v/>
      </c>
      <c r="L35963" s="14" t="str">
        <v/>
      </c>
      <c r="O35963" s="14" t="str">
        <v/>
      </c>
      <c r="P35963" s="14" t="str">
        <f ca="1"/>
        <v>Low Cap</v>
      </c>
    </row>
    <row r="35964" spans="11:16">
      <c r="K35964" s="14" t="str">
        <v/>
      </c>
      <c r="L35964" s="14" t="str">
        <v/>
      </c>
      <c r="O35964" s="14" t="str">
        <v/>
      </c>
      <c r="P35964" s="14" t="str">
        <f ca="1"/>
        <v>Low Cap</v>
      </c>
    </row>
    <row r="35965" spans="11:16">
      <c r="K35965" s="14" t="str">
        <v/>
      </c>
      <c r="L35965" s="14" t="str">
        <v/>
      </c>
      <c r="O35965" s="14" t="str">
        <v/>
      </c>
      <c r="P35965" s="14" t="str">
        <f ca="1"/>
        <v>Low Cap</v>
      </c>
    </row>
    <row r="35966" spans="11:16">
      <c r="K35966" s="14" t="str">
        <v/>
      </c>
      <c r="L35966" s="14" t="str">
        <v/>
      </c>
      <c r="O35966" s="14" t="str">
        <v/>
      </c>
      <c r="P35966" s="14" t="str">
        <f ca="1"/>
        <v>Low Cap</v>
      </c>
    </row>
    <row r="35967" spans="11:16">
      <c r="K35967" s="14" t="str">
        <v/>
      </c>
      <c r="L35967" s="14" t="str">
        <v/>
      </c>
      <c r="O35967" s="14" t="str">
        <v/>
      </c>
      <c r="P35967" s="14" t="str">
        <f ca="1"/>
        <v>Low Cap</v>
      </c>
    </row>
    <row r="35968" spans="11:16">
      <c r="K35968" s="14" t="str">
        <v/>
      </c>
      <c r="L35968" s="14" t="str">
        <v/>
      </c>
      <c r="O35968" s="14" t="str">
        <v/>
      </c>
      <c r="P35968" s="14" t="str">
        <f ca="1"/>
        <v>Low Cap</v>
      </c>
    </row>
    <row r="35969" spans="11:16">
      <c r="K35969" s="14" t="str">
        <v/>
      </c>
      <c r="L35969" s="14" t="str">
        <v/>
      </c>
      <c r="O35969" s="14" t="str">
        <v/>
      </c>
      <c r="P35969" s="14" t="str">
        <f ca="1"/>
        <v>Low Cap</v>
      </c>
    </row>
    <row r="35970" spans="11:16">
      <c r="K35970" s="14" t="str">
        <v/>
      </c>
      <c r="L35970" s="14" t="str">
        <v/>
      </c>
      <c r="O35970" s="14" t="str">
        <v/>
      </c>
      <c r="P35970" s="14" t="str">
        <f ca="1"/>
        <v>Low Cap</v>
      </c>
    </row>
    <row r="35971" spans="11:16">
      <c r="K35971" s="14" t="str">
        <v/>
      </c>
      <c r="L35971" s="14" t="str">
        <v/>
      </c>
      <c r="O35971" s="14" t="str">
        <v/>
      </c>
      <c r="P35971" s="14" t="str">
        <f ca="1"/>
        <v>Low Cap</v>
      </c>
    </row>
    <row r="35972" spans="11:16">
      <c r="K35972" s="14" t="str">
        <v/>
      </c>
      <c r="L35972" s="14" t="str">
        <v/>
      </c>
      <c r="O35972" s="14" t="str">
        <v/>
      </c>
      <c r="P35972" s="14" t="str">
        <f ca="1"/>
        <v>Low Cap</v>
      </c>
    </row>
    <row r="35973" spans="11:16">
      <c r="K35973" s="14" t="str">
        <v/>
      </c>
      <c r="L35973" s="14" t="str">
        <v/>
      </c>
      <c r="O35973" s="14" t="str">
        <v/>
      </c>
      <c r="P35973" s="14" t="str">
        <f ca="1"/>
        <v>Low Cap</v>
      </c>
    </row>
    <row r="35974" spans="11:16">
      <c r="K35974" s="14" t="str">
        <v/>
      </c>
      <c r="L35974" s="14" t="str">
        <v/>
      </c>
      <c r="O35974" s="14" t="str">
        <v/>
      </c>
      <c r="P35974" s="14" t="str">
        <f ca="1"/>
        <v>Low Cap</v>
      </c>
    </row>
    <row r="35975" spans="11:16">
      <c r="K35975" s="14" t="str">
        <v/>
      </c>
      <c r="L35975" s="14" t="str">
        <v/>
      </c>
      <c r="O35975" s="14" t="str">
        <v/>
      </c>
      <c r="P35975" s="14" t="str">
        <f ca="1"/>
        <v>Low Cap</v>
      </c>
    </row>
    <row r="35976" spans="11:16">
      <c r="K35976" s="14" t="str">
        <v/>
      </c>
      <c r="L35976" s="14" t="str">
        <v/>
      </c>
      <c r="O35976" s="14" t="str">
        <v/>
      </c>
      <c r="P35976" s="14" t="str">
        <f ca="1"/>
        <v>Low Cap</v>
      </c>
    </row>
    <row r="35977" spans="11:16">
      <c r="K35977" s="14" t="str">
        <v/>
      </c>
      <c r="L35977" s="14" t="str">
        <v/>
      </c>
      <c r="O35977" s="14" t="str">
        <v/>
      </c>
      <c r="P35977" s="14" t="str">
        <f ca="1"/>
        <v>Low Cap</v>
      </c>
    </row>
    <row r="35978" spans="11:16">
      <c r="K35978" s="14" t="str">
        <v/>
      </c>
      <c r="L35978" s="14" t="str">
        <v/>
      </c>
      <c r="O35978" s="14" t="str">
        <v/>
      </c>
      <c r="P35978" s="14" t="str">
        <f ca="1"/>
        <v>Low Cap</v>
      </c>
    </row>
    <row r="35979" spans="11:16">
      <c r="K35979" s="14" t="str">
        <v/>
      </c>
      <c r="L35979" s="14" t="str">
        <v/>
      </c>
      <c r="O35979" s="14" t="str">
        <v/>
      </c>
      <c r="P35979" s="14" t="str">
        <f ca="1"/>
        <v>Low Cap</v>
      </c>
    </row>
    <row r="35980" spans="11:16">
      <c r="K35980" s="14" t="str">
        <v/>
      </c>
      <c r="L35980" s="14" t="str">
        <v/>
      </c>
      <c r="O35980" s="14" t="str">
        <v/>
      </c>
      <c r="P35980" s="14" t="str">
        <f ca="1"/>
        <v>Low Cap</v>
      </c>
    </row>
    <row r="35981" spans="11:16">
      <c r="K35981" s="14" t="str">
        <v/>
      </c>
      <c r="L35981" s="14" t="str">
        <v/>
      </c>
      <c r="O35981" s="14" t="str">
        <v/>
      </c>
      <c r="P35981" s="14" t="str">
        <f ca="1"/>
        <v>Low Cap</v>
      </c>
    </row>
    <row r="35982" spans="11:16">
      <c r="K35982" s="14" t="str">
        <v/>
      </c>
      <c r="L35982" s="14" t="str">
        <v/>
      </c>
      <c r="O35982" s="14" t="str">
        <v/>
      </c>
      <c r="P35982" s="14" t="str">
        <f ca="1"/>
        <v>Low Cap</v>
      </c>
    </row>
    <row r="35983" spans="11:16">
      <c r="K35983" s="14" t="str">
        <v/>
      </c>
      <c r="L35983" s="14" t="str">
        <v/>
      </c>
      <c r="O35983" s="14" t="str">
        <v/>
      </c>
      <c r="P35983" s="14" t="str">
        <f ca="1"/>
        <v>Low Cap</v>
      </c>
    </row>
    <row r="35984" spans="11:16">
      <c r="K35984" s="14" t="str">
        <v/>
      </c>
      <c r="L35984" s="14" t="str">
        <v/>
      </c>
      <c r="O35984" s="14" t="str">
        <v/>
      </c>
      <c r="P35984" s="14" t="str">
        <f ca="1"/>
        <v>Low Cap</v>
      </c>
    </row>
    <row r="35985" spans="11:16">
      <c r="K35985" s="14" t="str">
        <v/>
      </c>
      <c r="L35985" s="14" t="str">
        <v/>
      </c>
      <c r="O35985" s="14" t="str">
        <v/>
      </c>
      <c r="P35985" s="14" t="str">
        <f ca="1"/>
        <v>Low Cap</v>
      </c>
    </row>
    <row r="35986" spans="11:16">
      <c r="K35986" s="14" t="str">
        <v/>
      </c>
      <c r="L35986" s="14" t="str">
        <v/>
      </c>
      <c r="O35986" s="14" t="str">
        <v/>
      </c>
      <c r="P35986" s="14" t="str">
        <f ca="1"/>
        <v>Low Cap</v>
      </c>
    </row>
    <row r="35987" spans="11:16">
      <c r="K35987" s="14" t="str">
        <v/>
      </c>
      <c r="L35987" s="14" t="str">
        <v/>
      </c>
      <c r="O35987" s="14" t="str">
        <v/>
      </c>
      <c r="P35987" s="14" t="str">
        <f ca="1"/>
        <v>Low Cap</v>
      </c>
    </row>
    <row r="35988" spans="11:16">
      <c r="K35988" s="14" t="str">
        <v/>
      </c>
      <c r="L35988" s="14" t="str">
        <v/>
      </c>
      <c r="O35988" s="14" t="str">
        <v/>
      </c>
      <c r="P35988" s="14" t="str">
        <f ca="1"/>
        <v>Low Cap</v>
      </c>
    </row>
    <row r="35989" spans="11:16">
      <c r="K35989" s="14" t="str">
        <v/>
      </c>
      <c r="L35989" s="14" t="str">
        <v/>
      </c>
      <c r="O35989" s="14" t="str">
        <v/>
      </c>
      <c r="P35989" s="14" t="str">
        <f ca="1"/>
        <v>Low Cap</v>
      </c>
    </row>
    <row r="35990" spans="11:16">
      <c r="K35990" s="14" t="str">
        <v/>
      </c>
      <c r="L35990" s="14" t="str">
        <v/>
      </c>
      <c r="O35990" s="14" t="str">
        <v/>
      </c>
      <c r="P35990" s="14" t="str">
        <f ca="1"/>
        <v>Low Cap</v>
      </c>
    </row>
    <row r="35991" spans="11:16">
      <c r="K35991" s="14" t="str">
        <v/>
      </c>
      <c r="L35991" s="14" t="str">
        <v/>
      </c>
      <c r="O35991" s="14" t="str">
        <v/>
      </c>
      <c r="P35991" s="14" t="str">
        <f ca="1"/>
        <v>Low Cap</v>
      </c>
    </row>
    <row r="35992" spans="11:16">
      <c r="K35992" s="14" t="str">
        <v/>
      </c>
      <c r="L35992" s="14" t="str">
        <v/>
      </c>
      <c r="O35992" s="14" t="str">
        <v/>
      </c>
      <c r="P35992" s="14" t="str">
        <f ca="1"/>
        <v>Low Cap</v>
      </c>
    </row>
    <row r="35993" spans="11:16">
      <c r="K35993" s="14" t="str">
        <v/>
      </c>
      <c r="L35993" s="14" t="str">
        <v/>
      </c>
      <c r="O35993" s="14" t="str">
        <v/>
      </c>
      <c r="P35993" s="14" t="str">
        <f ca="1"/>
        <v>Low Cap</v>
      </c>
    </row>
    <row r="35994" spans="11:16">
      <c r="K35994" s="14" t="str">
        <v/>
      </c>
      <c r="L35994" s="14" t="str">
        <v/>
      </c>
      <c r="O35994" s="14" t="str">
        <v/>
      </c>
      <c r="P35994" s="14" t="str">
        <f ca="1"/>
        <v>Low Cap</v>
      </c>
    </row>
    <row r="35995" spans="11:16">
      <c r="K35995" s="14" t="str">
        <v/>
      </c>
      <c r="L35995" s="14" t="str">
        <v/>
      </c>
      <c r="O35995" s="14" t="str">
        <v/>
      </c>
      <c r="P35995" s="14" t="str">
        <f ca="1"/>
        <v>Low Cap</v>
      </c>
    </row>
    <row r="35996" spans="11:16">
      <c r="K35996" s="14" t="str">
        <v/>
      </c>
      <c r="L35996" s="14" t="str">
        <v/>
      </c>
      <c r="O35996" s="14" t="str">
        <v/>
      </c>
      <c r="P35996" s="14" t="str">
        <f ca="1"/>
        <v>Low Cap</v>
      </c>
    </row>
    <row r="35997" spans="11:16">
      <c r="K35997" s="14" t="str">
        <v/>
      </c>
      <c r="L35997" s="14" t="str">
        <v/>
      </c>
      <c r="O35997" s="14" t="str">
        <v/>
      </c>
      <c r="P35997" s="14" t="str">
        <f ca="1"/>
        <v>Low Cap</v>
      </c>
    </row>
    <row r="35998" spans="11:16">
      <c r="K35998" s="14" t="str">
        <v/>
      </c>
      <c r="L35998" s="14" t="str">
        <v/>
      </c>
      <c r="O35998" s="14" t="str">
        <v/>
      </c>
      <c r="P35998" s="14" t="str">
        <f ca="1"/>
        <v>Low Cap</v>
      </c>
    </row>
    <row r="35999" spans="11:16">
      <c r="K35999" s="14" t="str">
        <v/>
      </c>
      <c r="L35999" s="14" t="str">
        <v/>
      </c>
      <c r="O35999" s="14" t="str">
        <v/>
      </c>
      <c r="P35999" s="14" t="str">
        <f ca="1"/>
        <v>Low Cap</v>
      </c>
    </row>
    <row r="36000" spans="11:16">
      <c r="K36000" s="14" t="str">
        <v/>
      </c>
      <c r="L36000" s="14" t="str">
        <v/>
      </c>
      <c r="O36000" s="14" t="str">
        <v/>
      </c>
      <c r="P36000" s="14" t="str">
        <f ca="1"/>
        <v>Low Cap</v>
      </c>
    </row>
    <row r="36001" spans="11:16">
      <c r="K36001" s="14" t="str">
        <v/>
      </c>
      <c r="L36001" s="14" t="str">
        <v/>
      </c>
      <c r="O36001" s="14" t="str">
        <v/>
      </c>
      <c r="P36001" s="14" t="str">
        <f ca="1"/>
        <v>Low Cap</v>
      </c>
    </row>
    <row r="36002" spans="11:16">
      <c r="K36002" s="14" t="str">
        <v/>
      </c>
      <c r="L36002" s="14" t="str">
        <v/>
      </c>
      <c r="O36002" s="14" t="str">
        <v/>
      </c>
      <c r="P36002" s="14" t="str">
        <f ca="1"/>
        <v>Low Cap</v>
      </c>
    </row>
    <row r="36003" spans="11:16">
      <c r="K36003" s="14" t="str">
        <v/>
      </c>
      <c r="L36003" s="14" t="str">
        <v/>
      </c>
      <c r="O36003" s="14" t="str">
        <v/>
      </c>
      <c r="P36003" s="14" t="str">
        <f ca="1"/>
        <v>Low Cap</v>
      </c>
    </row>
    <row r="36004" spans="11:16">
      <c r="K36004" s="14" t="str">
        <v/>
      </c>
      <c r="L36004" s="14" t="str">
        <v/>
      </c>
      <c r="O36004" s="14" t="str">
        <v/>
      </c>
      <c r="P36004" s="14" t="str">
        <f ca="1"/>
        <v>Low Cap</v>
      </c>
    </row>
    <row r="36005" spans="11:16">
      <c r="K36005" s="14" t="str">
        <v/>
      </c>
      <c r="L36005" s="14" t="str">
        <v/>
      </c>
      <c r="O36005" s="14" t="str">
        <v/>
      </c>
      <c r="P36005" s="14" t="str">
        <f ca="1"/>
        <v>Low Cap</v>
      </c>
    </row>
    <row r="36006" spans="11:16">
      <c r="K36006" s="14" t="str">
        <v/>
      </c>
      <c r="L36006" s="14" t="str">
        <v/>
      </c>
      <c r="O36006" s="14" t="str">
        <v/>
      </c>
      <c r="P36006" s="14" t="str">
        <f ca="1"/>
        <v>Low Cap</v>
      </c>
    </row>
    <row r="36007" spans="11:16">
      <c r="K36007" s="14" t="str">
        <v/>
      </c>
      <c r="L36007" s="14" t="str">
        <v/>
      </c>
      <c r="O36007" s="14" t="str">
        <v/>
      </c>
      <c r="P36007" s="14" t="str">
        <f ca="1"/>
        <v>Low Cap</v>
      </c>
    </row>
    <row r="36008" spans="11:16">
      <c r="K36008" s="14" t="str">
        <v/>
      </c>
      <c r="L36008" s="14" t="str">
        <v/>
      </c>
      <c r="O36008" s="14" t="str">
        <v/>
      </c>
      <c r="P36008" s="14" t="str">
        <f ca="1"/>
        <v>Low Cap</v>
      </c>
    </row>
    <row r="36009" spans="11:16">
      <c r="K36009" s="14" t="str">
        <v/>
      </c>
      <c r="L36009" s="14" t="str">
        <v/>
      </c>
      <c r="O36009" s="14" t="str">
        <v/>
      </c>
      <c r="P36009" s="14" t="str">
        <f ca="1"/>
        <v>Low Cap</v>
      </c>
    </row>
    <row r="36010" spans="11:16">
      <c r="K36010" s="14" t="str">
        <v/>
      </c>
      <c r="L36010" s="14" t="str">
        <v/>
      </c>
      <c r="O36010" s="14" t="str">
        <v/>
      </c>
      <c r="P36010" s="14" t="str">
        <f ca="1"/>
        <v>Low Cap</v>
      </c>
    </row>
    <row r="36011" spans="11:16">
      <c r="K36011" s="14" t="str">
        <v/>
      </c>
      <c r="L36011" s="14" t="str">
        <v/>
      </c>
      <c r="O36011" s="14" t="str">
        <v/>
      </c>
      <c r="P36011" s="14" t="str">
        <f ca="1"/>
        <v>Low Cap</v>
      </c>
    </row>
    <row r="36012" spans="11:16">
      <c r="K36012" s="14" t="str">
        <v/>
      </c>
      <c r="L36012" s="14" t="str">
        <v/>
      </c>
      <c r="O36012" s="14" t="str">
        <v/>
      </c>
      <c r="P36012" s="14" t="str">
        <f ca="1"/>
        <v>Low Cap</v>
      </c>
    </row>
    <row r="36013" spans="11:16">
      <c r="K36013" s="14" t="str">
        <v/>
      </c>
      <c r="L36013" s="14" t="str">
        <v/>
      </c>
      <c r="O36013" s="14" t="str">
        <v/>
      </c>
      <c r="P36013" s="14" t="str">
        <f ca="1"/>
        <v>Low Cap</v>
      </c>
    </row>
    <row r="36014" spans="11:16">
      <c r="K36014" s="14" t="str">
        <v/>
      </c>
      <c r="L36014" s="14" t="str">
        <v/>
      </c>
      <c r="O36014" s="14" t="str">
        <v/>
      </c>
      <c r="P36014" s="14" t="str">
        <f ca="1"/>
        <v>Low Cap</v>
      </c>
    </row>
    <row r="36015" spans="11:16">
      <c r="K36015" s="14" t="str">
        <v/>
      </c>
      <c r="L36015" s="14" t="str">
        <v/>
      </c>
      <c r="O36015" s="14" t="str">
        <v/>
      </c>
      <c r="P36015" s="14" t="str">
        <f ca="1"/>
        <v>Low Cap</v>
      </c>
    </row>
    <row r="36016" spans="11:16">
      <c r="K36016" s="14" t="str">
        <v/>
      </c>
      <c r="L36016" s="14" t="str">
        <v/>
      </c>
      <c r="O36016" s="14" t="str">
        <v/>
      </c>
      <c r="P36016" s="14" t="str">
        <f ca="1"/>
        <v>Low Cap</v>
      </c>
    </row>
    <row r="36017" spans="11:16">
      <c r="K36017" s="14" t="str">
        <v/>
      </c>
      <c r="L36017" s="14" t="str">
        <v/>
      </c>
      <c r="O36017" s="14" t="str">
        <v/>
      </c>
      <c r="P36017" s="14" t="str">
        <f ca="1"/>
        <v>Low Cap</v>
      </c>
    </row>
    <row r="36018" spans="11:16">
      <c r="K36018" s="14" t="str">
        <v/>
      </c>
      <c r="L36018" s="14" t="str">
        <v/>
      </c>
      <c r="O36018" s="14" t="str">
        <v/>
      </c>
      <c r="P36018" s="14" t="str">
        <f ca="1"/>
        <v>Low Cap</v>
      </c>
    </row>
    <row r="36019" spans="11:16">
      <c r="K36019" s="14" t="str">
        <v/>
      </c>
      <c r="L36019" s="14" t="str">
        <v/>
      </c>
      <c r="O36019" s="14" t="str">
        <v/>
      </c>
      <c r="P36019" s="14" t="str">
        <f ca="1"/>
        <v>Low Cap</v>
      </c>
    </row>
    <row r="36020" spans="11:16">
      <c r="K36020" s="14" t="str">
        <v/>
      </c>
      <c r="L36020" s="14" t="str">
        <v/>
      </c>
      <c r="O36020" s="14" t="str">
        <v/>
      </c>
      <c r="P36020" s="14" t="str">
        <f ca="1"/>
        <v>Low Cap</v>
      </c>
    </row>
    <row r="36021" spans="11:16">
      <c r="K36021" s="14" t="str">
        <v/>
      </c>
      <c r="L36021" s="14" t="str">
        <v/>
      </c>
      <c r="O36021" s="14" t="str">
        <v/>
      </c>
      <c r="P36021" s="14" t="str">
        <f ca="1"/>
        <v>Low Cap</v>
      </c>
    </row>
    <row r="36022" spans="11:16">
      <c r="K36022" s="14" t="str">
        <v/>
      </c>
      <c r="L36022" s="14" t="str">
        <v/>
      </c>
      <c r="O36022" s="14" t="str">
        <v/>
      </c>
      <c r="P36022" s="14" t="str">
        <f ca="1"/>
        <v>Low Cap</v>
      </c>
    </row>
    <row r="36023" spans="11:16">
      <c r="K36023" s="14" t="str">
        <v/>
      </c>
      <c r="L36023" s="14" t="str">
        <v/>
      </c>
      <c r="O36023" s="14" t="str">
        <v/>
      </c>
      <c r="P36023" s="14" t="str">
        <f ca="1"/>
        <v>Low Cap</v>
      </c>
    </row>
    <row r="36024" spans="11:16">
      <c r="K36024" s="14" t="str">
        <v/>
      </c>
      <c r="L36024" s="14" t="str">
        <v/>
      </c>
      <c r="O36024" s="14" t="str">
        <v/>
      </c>
      <c r="P36024" s="14" t="str">
        <f ca="1"/>
        <v>Low Cap</v>
      </c>
    </row>
    <row r="36025" spans="11:16">
      <c r="K36025" s="14" t="str">
        <v/>
      </c>
      <c r="L36025" s="14" t="str">
        <v/>
      </c>
      <c r="O36025" s="14" t="str">
        <v/>
      </c>
      <c r="P36025" s="14" t="str">
        <f ca="1"/>
        <v>Low Cap</v>
      </c>
    </row>
    <row r="36026" spans="11:16">
      <c r="K36026" s="14" t="str">
        <v/>
      </c>
      <c r="L36026" s="14" t="str">
        <v/>
      </c>
      <c r="O36026" s="14" t="str">
        <v/>
      </c>
      <c r="P36026" s="14" t="str">
        <f ca="1"/>
        <v>Low Cap</v>
      </c>
    </row>
    <row r="36027" spans="11:16">
      <c r="K36027" s="14" t="str">
        <v/>
      </c>
      <c r="L36027" s="14" t="str">
        <v/>
      </c>
      <c r="O36027" s="14" t="str">
        <v/>
      </c>
      <c r="P36027" s="14" t="str">
        <f ca="1"/>
        <v>Low Cap</v>
      </c>
    </row>
    <row r="36028" spans="11:16">
      <c r="K36028" s="14" t="str">
        <v/>
      </c>
      <c r="L36028" s="14" t="str">
        <v/>
      </c>
      <c r="O36028" s="14" t="str">
        <v/>
      </c>
      <c r="P36028" s="14" t="str">
        <f ca="1"/>
        <v>Low Cap</v>
      </c>
    </row>
    <row r="36029" spans="11:16">
      <c r="K36029" s="14" t="str">
        <v/>
      </c>
      <c r="L36029" s="14" t="str">
        <v/>
      </c>
      <c r="O36029" s="14" t="str">
        <v/>
      </c>
      <c r="P36029" s="14" t="str">
        <f ca="1"/>
        <v>Low Cap</v>
      </c>
    </row>
    <row r="36030" spans="11:16">
      <c r="K36030" s="14" t="str">
        <v/>
      </c>
      <c r="L36030" s="14" t="str">
        <v/>
      </c>
      <c r="O36030" s="14" t="str">
        <v/>
      </c>
      <c r="P36030" s="14" t="str">
        <f ca="1"/>
        <v>Low Cap</v>
      </c>
    </row>
    <row r="36031" spans="11:16">
      <c r="K36031" s="14" t="str">
        <v/>
      </c>
      <c r="L36031" s="14" t="str">
        <v/>
      </c>
      <c r="O36031" s="14" t="str">
        <v/>
      </c>
      <c r="P36031" s="14" t="str">
        <f ca="1"/>
        <v>Low Cap</v>
      </c>
    </row>
    <row r="36032" spans="11:16">
      <c r="K36032" s="14" t="str">
        <v/>
      </c>
      <c r="L36032" s="14" t="str">
        <v/>
      </c>
      <c r="O36032" s="14" t="str">
        <v/>
      </c>
      <c r="P36032" s="14" t="str">
        <f ca="1"/>
        <v>Low Cap</v>
      </c>
    </row>
    <row r="36033" spans="11:16">
      <c r="K36033" s="14" t="str">
        <v/>
      </c>
      <c r="L36033" s="14" t="str">
        <v/>
      </c>
      <c r="O36033" s="14" t="str">
        <v/>
      </c>
      <c r="P36033" s="14" t="str">
        <f ca="1"/>
        <v>Low Cap</v>
      </c>
    </row>
    <row r="36034" spans="11:16">
      <c r="K36034" s="14" t="str">
        <v/>
      </c>
      <c r="L36034" s="14" t="str">
        <v/>
      </c>
      <c r="O36034" s="14" t="str">
        <v/>
      </c>
      <c r="P36034" s="14" t="str">
        <f ca="1"/>
        <v>Low Cap</v>
      </c>
    </row>
    <row r="36035" spans="11:16">
      <c r="K36035" s="14" t="str">
        <v/>
      </c>
      <c r="L36035" s="14" t="str">
        <v/>
      </c>
      <c r="O36035" s="14" t="str">
        <v/>
      </c>
      <c r="P36035" s="14" t="str">
        <f ca="1"/>
        <v>Low Cap</v>
      </c>
    </row>
    <row r="36036" spans="11:16">
      <c r="K36036" s="14" t="str">
        <v/>
      </c>
      <c r="L36036" s="14" t="str">
        <v/>
      </c>
      <c r="O36036" s="14" t="str">
        <v/>
      </c>
      <c r="P36036" s="14" t="str">
        <f ca="1"/>
        <v>Low Cap</v>
      </c>
    </row>
    <row r="36037" spans="11:16">
      <c r="K36037" s="14" t="str">
        <v/>
      </c>
      <c r="L36037" s="14" t="str">
        <v/>
      </c>
      <c r="O36037" s="14" t="str">
        <v/>
      </c>
      <c r="P36037" s="14" t="str">
        <f ca="1"/>
        <v>Low Cap</v>
      </c>
    </row>
    <row r="36038" spans="11:16">
      <c r="K36038" s="14" t="str">
        <v/>
      </c>
      <c r="L36038" s="14" t="str">
        <v/>
      </c>
      <c r="O36038" s="14" t="str">
        <v/>
      </c>
      <c r="P36038" s="14" t="str">
        <f ca="1"/>
        <v>Low Cap</v>
      </c>
    </row>
    <row r="36039" spans="11:16">
      <c r="K36039" s="14" t="str">
        <v/>
      </c>
      <c r="L36039" s="14" t="str">
        <v/>
      </c>
      <c r="O36039" s="14" t="str">
        <v/>
      </c>
      <c r="P36039" s="14" t="str">
        <f ca="1"/>
        <v>Low Cap</v>
      </c>
    </row>
    <row r="36040" spans="11:16">
      <c r="K36040" s="14" t="str">
        <v/>
      </c>
      <c r="L36040" s="14" t="str">
        <v/>
      </c>
      <c r="O36040" s="14" t="str">
        <v/>
      </c>
      <c r="P36040" s="14" t="str">
        <f ca="1"/>
        <v>Low Cap</v>
      </c>
    </row>
    <row r="36041" spans="11:16">
      <c r="K36041" s="14" t="str">
        <v/>
      </c>
      <c r="L36041" s="14" t="str">
        <v/>
      </c>
      <c r="O36041" s="14" t="str">
        <v/>
      </c>
      <c r="P36041" s="14" t="str">
        <f ca="1"/>
        <v>Low Cap</v>
      </c>
    </row>
    <row r="36042" spans="11:16">
      <c r="K36042" s="14" t="str">
        <v/>
      </c>
      <c r="L36042" s="14" t="str">
        <v/>
      </c>
      <c r="O36042" s="14" t="str">
        <v/>
      </c>
      <c r="P36042" s="14" t="str">
        <f ca="1"/>
        <v>Low Cap</v>
      </c>
    </row>
    <row r="36043" spans="11:16">
      <c r="K36043" s="14" t="str">
        <v/>
      </c>
      <c r="L36043" s="14" t="str">
        <v/>
      </c>
      <c r="O36043" s="14" t="str">
        <v/>
      </c>
      <c r="P36043" s="14" t="str">
        <f ca="1"/>
        <v>Low Cap</v>
      </c>
    </row>
    <row r="36044" spans="11:16">
      <c r="K36044" s="14" t="str">
        <v/>
      </c>
      <c r="L36044" s="14" t="str">
        <v/>
      </c>
      <c r="O36044" s="14" t="str">
        <v/>
      </c>
      <c r="P36044" s="14" t="str">
        <f ca="1"/>
        <v>Low Cap</v>
      </c>
    </row>
    <row r="36045" spans="11:16">
      <c r="K36045" s="14" t="str">
        <v/>
      </c>
      <c r="L36045" s="14" t="str">
        <v/>
      </c>
      <c r="O36045" s="14" t="str">
        <v/>
      </c>
      <c r="P36045" s="14" t="str">
        <f ca="1"/>
        <v>Low Cap</v>
      </c>
    </row>
    <row r="36046" spans="11:16">
      <c r="K36046" s="14" t="str">
        <v/>
      </c>
      <c r="L36046" s="14" t="str">
        <v/>
      </c>
      <c r="O36046" s="14" t="str">
        <v/>
      </c>
      <c r="P36046" s="14" t="str">
        <f ca="1"/>
        <v>Low Cap</v>
      </c>
    </row>
    <row r="36047" spans="11:16">
      <c r="K36047" s="14" t="str">
        <v/>
      </c>
      <c r="L36047" s="14" t="str">
        <v/>
      </c>
      <c r="O36047" s="14" t="str">
        <v/>
      </c>
      <c r="P36047" s="14" t="str">
        <f ca="1"/>
        <v>Low Cap</v>
      </c>
    </row>
    <row r="36048" spans="11:16">
      <c r="K36048" s="14" t="str">
        <v/>
      </c>
      <c r="L36048" s="14" t="str">
        <v/>
      </c>
      <c r="O36048" s="14" t="str">
        <v/>
      </c>
      <c r="P36048" s="14" t="str">
        <f ca="1"/>
        <v>Low Cap</v>
      </c>
    </row>
    <row r="36049" spans="11:16">
      <c r="K36049" s="14" t="str">
        <v/>
      </c>
      <c r="L36049" s="14" t="str">
        <v/>
      </c>
      <c r="O36049" s="14" t="str">
        <v/>
      </c>
      <c r="P36049" s="14" t="str">
        <f ca="1"/>
        <v>Low Cap</v>
      </c>
    </row>
    <row r="36050" spans="11:16">
      <c r="K36050" s="14" t="str">
        <v/>
      </c>
      <c r="L36050" s="14" t="str">
        <v/>
      </c>
      <c r="O36050" s="14" t="str">
        <v/>
      </c>
      <c r="P36050" s="14" t="str">
        <f ca="1"/>
        <v>Low Cap</v>
      </c>
    </row>
    <row r="36051" spans="11:16">
      <c r="K36051" s="14" t="str">
        <v/>
      </c>
      <c r="L36051" s="14" t="str">
        <v/>
      </c>
      <c r="O36051" s="14" t="str">
        <v/>
      </c>
      <c r="P36051" s="14" t="str">
        <f ca="1"/>
        <v>Low Cap</v>
      </c>
    </row>
    <row r="36052" spans="11:16">
      <c r="K36052" s="14" t="str">
        <v/>
      </c>
      <c r="L36052" s="14" t="str">
        <v/>
      </c>
      <c r="O36052" s="14" t="str">
        <v/>
      </c>
      <c r="P36052" s="14" t="str">
        <f ca="1"/>
        <v>Low Cap</v>
      </c>
    </row>
    <row r="36053" spans="11:16">
      <c r="K36053" s="14" t="str">
        <v/>
      </c>
      <c r="L36053" s="14" t="str">
        <v/>
      </c>
      <c r="O36053" s="14" t="str">
        <v/>
      </c>
      <c r="P36053" s="14" t="str">
        <f ca="1"/>
        <v>Low Cap</v>
      </c>
    </row>
    <row r="36054" spans="11:16">
      <c r="K36054" s="14" t="str">
        <v/>
      </c>
      <c r="L36054" s="14" t="str">
        <v/>
      </c>
      <c r="O36054" s="14" t="str">
        <v/>
      </c>
      <c r="P36054" s="14" t="str">
        <f ca="1"/>
        <v>Low Cap</v>
      </c>
    </row>
    <row r="36055" spans="11:16">
      <c r="K36055" s="14" t="str">
        <v/>
      </c>
      <c r="L36055" s="14" t="str">
        <v/>
      </c>
      <c r="O36055" s="14" t="str">
        <v/>
      </c>
      <c r="P36055" s="14" t="str">
        <f ca="1"/>
        <v>Low Cap</v>
      </c>
    </row>
    <row r="36056" spans="11:16">
      <c r="K36056" s="14" t="str">
        <v/>
      </c>
      <c r="L36056" s="14" t="str">
        <v/>
      </c>
      <c r="O36056" s="14" t="str">
        <v/>
      </c>
      <c r="P36056" s="14" t="str">
        <f ca="1"/>
        <v>Low Cap</v>
      </c>
    </row>
    <row r="36057" spans="11:16">
      <c r="K36057" s="14" t="str">
        <v/>
      </c>
      <c r="L36057" s="14" t="str">
        <v/>
      </c>
      <c r="O36057" s="14" t="str">
        <v/>
      </c>
      <c r="P36057" s="14" t="str">
        <f ca="1"/>
        <v>Low Cap</v>
      </c>
    </row>
    <row r="36058" spans="11:16">
      <c r="K36058" s="14" t="str">
        <v/>
      </c>
      <c r="L36058" s="14" t="str">
        <v/>
      </c>
      <c r="O36058" s="14" t="str">
        <v/>
      </c>
      <c r="P36058" s="14" t="str">
        <f ca="1"/>
        <v>Low Cap</v>
      </c>
    </row>
    <row r="36059" spans="11:16">
      <c r="K36059" s="14" t="str">
        <v/>
      </c>
      <c r="L36059" s="14" t="str">
        <v/>
      </c>
      <c r="O36059" s="14" t="str">
        <v/>
      </c>
      <c r="P36059" s="14" t="str">
        <f ca="1"/>
        <v>Low Cap</v>
      </c>
    </row>
    <row r="36060" spans="11:16">
      <c r="K36060" s="14" t="str">
        <v/>
      </c>
      <c r="L36060" s="14" t="str">
        <v/>
      </c>
      <c r="O36060" s="14" t="str">
        <v/>
      </c>
      <c r="P36060" s="14" t="str">
        <f ca="1"/>
        <v>Low Cap</v>
      </c>
    </row>
    <row r="36061" spans="11:16">
      <c r="K36061" s="14" t="str">
        <v/>
      </c>
      <c r="L36061" s="14" t="str">
        <v/>
      </c>
      <c r="O36061" s="14" t="str">
        <v/>
      </c>
      <c r="P36061" s="14" t="str">
        <f ca="1"/>
        <v>Low Cap</v>
      </c>
    </row>
    <row r="36062" spans="11:16">
      <c r="K36062" s="14" t="str">
        <v/>
      </c>
      <c r="L36062" s="14" t="str">
        <v/>
      </c>
      <c r="O36062" s="14" t="str">
        <v/>
      </c>
      <c r="P36062" s="14" t="str">
        <f ca="1"/>
        <v>Low Cap</v>
      </c>
    </row>
    <row r="36063" spans="11:16">
      <c r="K36063" s="14" t="str">
        <v/>
      </c>
      <c r="L36063" s="14" t="str">
        <v/>
      </c>
      <c r="O36063" s="14" t="str">
        <v/>
      </c>
      <c r="P36063" s="14" t="str">
        <f ca="1"/>
        <v>Low Cap</v>
      </c>
    </row>
    <row r="36064" spans="11:16">
      <c r="K36064" s="14" t="str">
        <v/>
      </c>
      <c r="L36064" s="14" t="str">
        <v/>
      </c>
      <c r="O36064" s="14" t="str">
        <v/>
      </c>
      <c r="P36064" s="14" t="str">
        <f ca="1"/>
        <v>Low Cap</v>
      </c>
    </row>
    <row r="36065" spans="11:16">
      <c r="K36065" s="14" t="str">
        <v/>
      </c>
      <c r="L36065" s="14" t="str">
        <v/>
      </c>
      <c r="O36065" s="14" t="str">
        <v/>
      </c>
      <c r="P36065" s="14" t="str">
        <f ca="1"/>
        <v>Low Cap</v>
      </c>
    </row>
    <row r="36066" spans="11:16">
      <c r="K36066" s="14" t="str">
        <v/>
      </c>
      <c r="L36066" s="14" t="str">
        <v/>
      </c>
      <c r="O36066" s="14" t="str">
        <v/>
      </c>
      <c r="P36066" s="14" t="str">
        <f ca="1"/>
        <v>Low Cap</v>
      </c>
    </row>
    <row r="36067" spans="11:16">
      <c r="K36067" s="14" t="str">
        <v/>
      </c>
      <c r="L36067" s="14" t="str">
        <v/>
      </c>
      <c r="O36067" s="14" t="str">
        <v/>
      </c>
      <c r="P36067" s="14" t="str">
        <f ca="1"/>
        <v>Low Cap</v>
      </c>
    </row>
    <row r="36068" spans="11:16">
      <c r="K36068" s="14" t="str">
        <v/>
      </c>
      <c r="L36068" s="14" t="str">
        <v/>
      </c>
      <c r="O36068" s="14" t="str">
        <v/>
      </c>
      <c r="P36068" s="14" t="str">
        <f ca="1"/>
        <v>Low Cap</v>
      </c>
    </row>
    <row r="36069" spans="11:16">
      <c r="K36069" s="14" t="str">
        <v/>
      </c>
      <c r="L36069" s="14" t="str">
        <v/>
      </c>
      <c r="O36069" s="14" t="str">
        <v/>
      </c>
      <c r="P36069" s="14" t="str">
        <f ca="1"/>
        <v>Low Cap</v>
      </c>
    </row>
    <row r="36070" spans="11:16">
      <c r="K36070" s="14" t="str">
        <v/>
      </c>
      <c r="L36070" s="14" t="str">
        <v/>
      </c>
      <c r="O36070" s="14" t="str">
        <v/>
      </c>
      <c r="P36070" s="14" t="str">
        <f ca="1"/>
        <v>Low Cap</v>
      </c>
    </row>
    <row r="36071" spans="11:16">
      <c r="K36071" s="14" t="str">
        <v/>
      </c>
      <c r="L36071" s="14" t="str">
        <v/>
      </c>
      <c r="O36071" s="14" t="str">
        <v/>
      </c>
      <c r="P36071" s="14" t="str">
        <f ca="1"/>
        <v>Low Cap</v>
      </c>
    </row>
    <row r="36072" spans="11:16">
      <c r="K36072" s="14" t="str">
        <v/>
      </c>
      <c r="L36072" s="14" t="str">
        <v/>
      </c>
      <c r="O36072" s="14" t="str">
        <v/>
      </c>
      <c r="P36072" s="14" t="str">
        <f ca="1"/>
        <v>Low Cap</v>
      </c>
    </row>
    <row r="36073" spans="11:16">
      <c r="K36073" s="14" t="str">
        <v/>
      </c>
      <c r="L36073" s="14" t="str">
        <v/>
      </c>
      <c r="O36073" s="14" t="str">
        <v/>
      </c>
      <c r="P36073" s="14" t="str">
        <f ca="1"/>
        <v>Low Cap</v>
      </c>
    </row>
    <row r="36074" spans="11:16">
      <c r="K36074" s="14" t="str">
        <v/>
      </c>
      <c r="L36074" s="14" t="str">
        <v/>
      </c>
      <c r="O36074" s="14" t="str">
        <v/>
      </c>
      <c r="P36074" s="14" t="str">
        <f ca="1"/>
        <v>Low Cap</v>
      </c>
    </row>
    <row r="36075" spans="11:16">
      <c r="K36075" s="14" t="str">
        <v/>
      </c>
      <c r="L36075" s="14" t="str">
        <v/>
      </c>
      <c r="O36075" s="14" t="str">
        <v/>
      </c>
      <c r="P36075" s="14" t="str">
        <f ca="1"/>
        <v>Low Cap</v>
      </c>
    </row>
    <row r="36076" spans="11:16">
      <c r="K36076" s="14" t="str">
        <v/>
      </c>
      <c r="L36076" s="14" t="str">
        <v/>
      </c>
      <c r="O36076" s="14" t="str">
        <v/>
      </c>
      <c r="P36076" s="14" t="str">
        <f ca="1"/>
        <v>Low Cap</v>
      </c>
    </row>
    <row r="36077" spans="11:16">
      <c r="K36077" s="14" t="str">
        <v/>
      </c>
      <c r="L36077" s="14" t="str">
        <v/>
      </c>
      <c r="O36077" s="14" t="str">
        <v/>
      </c>
      <c r="P36077" s="14" t="str">
        <f ca="1"/>
        <v>Low Cap</v>
      </c>
    </row>
    <row r="36078" spans="11:16">
      <c r="K36078" s="14" t="str">
        <v/>
      </c>
      <c r="L36078" s="14" t="str">
        <v/>
      </c>
      <c r="O36078" s="14" t="str">
        <v/>
      </c>
      <c r="P36078" s="14" t="str">
        <f ca="1"/>
        <v>Low Cap</v>
      </c>
    </row>
    <row r="36079" spans="11:16">
      <c r="K36079" s="14" t="str">
        <v/>
      </c>
      <c r="L36079" s="14" t="str">
        <v/>
      </c>
      <c r="O36079" s="14" t="str">
        <v/>
      </c>
      <c r="P36079" s="14" t="str">
        <f ca="1"/>
        <v>Low Cap</v>
      </c>
    </row>
    <row r="36080" spans="11:16">
      <c r="K36080" s="14" t="str">
        <v/>
      </c>
      <c r="L36080" s="14" t="str">
        <v/>
      </c>
      <c r="O36080" s="14" t="str">
        <v/>
      </c>
      <c r="P36080" s="14" t="str">
        <f ca="1"/>
        <v>Low Cap</v>
      </c>
    </row>
    <row r="36081" spans="11:16">
      <c r="K36081" s="14" t="str">
        <v/>
      </c>
      <c r="L36081" s="14" t="str">
        <v/>
      </c>
      <c r="O36081" s="14" t="str">
        <v/>
      </c>
      <c r="P36081" s="14" t="str">
        <f ca="1"/>
        <v>Low Cap</v>
      </c>
    </row>
    <row r="36082" spans="11:16">
      <c r="K36082" s="14" t="str">
        <v/>
      </c>
      <c r="L36082" s="14" t="str">
        <v/>
      </c>
      <c r="O36082" s="14" t="str">
        <v/>
      </c>
      <c r="P36082" s="14" t="str">
        <f ca="1"/>
        <v>Low Cap</v>
      </c>
    </row>
    <row r="36083" spans="11:16">
      <c r="K36083" s="14" t="str">
        <v/>
      </c>
      <c r="L36083" s="14" t="str">
        <v/>
      </c>
      <c r="O36083" s="14" t="str">
        <v/>
      </c>
      <c r="P36083" s="14" t="str">
        <f ca="1"/>
        <v>Low Cap</v>
      </c>
    </row>
    <row r="36084" spans="11:16">
      <c r="K36084" s="14" t="str">
        <v/>
      </c>
      <c r="L36084" s="14" t="str">
        <v/>
      </c>
      <c r="O36084" s="14" t="str">
        <v/>
      </c>
      <c r="P36084" s="14" t="str">
        <f ca="1"/>
        <v>Low Cap</v>
      </c>
    </row>
    <row r="36085" spans="11:16">
      <c r="K36085" s="14" t="str">
        <v/>
      </c>
      <c r="L36085" s="14" t="str">
        <v/>
      </c>
      <c r="O36085" s="14" t="str">
        <v/>
      </c>
      <c r="P36085" s="14" t="str">
        <f ca="1"/>
        <v>Low Cap</v>
      </c>
    </row>
    <row r="36086" spans="11:16">
      <c r="K36086" s="14" t="str">
        <v/>
      </c>
      <c r="L36086" s="14" t="str">
        <v/>
      </c>
      <c r="O36086" s="14" t="str">
        <v/>
      </c>
      <c r="P36086" s="14" t="str">
        <f ca="1"/>
        <v>Low Cap</v>
      </c>
    </row>
    <row r="36087" spans="11:16">
      <c r="K36087" s="14" t="str">
        <v/>
      </c>
      <c r="L36087" s="14" t="str">
        <v/>
      </c>
      <c r="O36087" s="14" t="str">
        <v/>
      </c>
      <c r="P36087" s="14" t="str">
        <f ca="1"/>
        <v>Low Cap</v>
      </c>
    </row>
    <row r="36088" spans="11:16">
      <c r="K36088" s="14" t="str">
        <v/>
      </c>
      <c r="L36088" s="14" t="str">
        <v/>
      </c>
      <c r="O36088" s="14" t="str">
        <v/>
      </c>
      <c r="P36088" s="14" t="str">
        <f ca="1"/>
        <v>Low Cap</v>
      </c>
    </row>
    <row r="36089" spans="11:16">
      <c r="K36089" s="14" t="str">
        <v/>
      </c>
      <c r="L36089" s="14" t="str">
        <v/>
      </c>
      <c r="O36089" s="14" t="str">
        <v/>
      </c>
      <c r="P36089" s="14" t="str">
        <f ca="1"/>
        <v>Low Cap</v>
      </c>
    </row>
    <row r="36090" spans="11:16">
      <c r="K36090" s="14" t="str">
        <v/>
      </c>
      <c r="L36090" s="14" t="str">
        <v/>
      </c>
      <c r="O36090" s="14" t="str">
        <v/>
      </c>
      <c r="P36090" s="14" t="str">
        <f ca="1"/>
        <v>Low Cap</v>
      </c>
    </row>
    <row r="36091" spans="11:16">
      <c r="K36091" s="14" t="str">
        <v/>
      </c>
      <c r="L36091" s="14" t="str">
        <v/>
      </c>
      <c r="O36091" s="14" t="str">
        <v/>
      </c>
      <c r="P36091" s="14" t="str">
        <f ca="1"/>
        <v>Low Cap</v>
      </c>
    </row>
    <row r="36092" spans="11:16">
      <c r="K36092" s="14" t="str">
        <v/>
      </c>
      <c r="L36092" s="14" t="str">
        <v/>
      </c>
      <c r="O36092" s="14" t="str">
        <v/>
      </c>
      <c r="P36092" s="14" t="str">
        <f ca="1"/>
        <v>Low Cap</v>
      </c>
    </row>
    <row r="36093" spans="11:16">
      <c r="K36093" s="14" t="str">
        <v/>
      </c>
      <c r="L36093" s="14" t="str">
        <v/>
      </c>
      <c r="O36093" s="14" t="str">
        <v/>
      </c>
      <c r="P36093" s="14" t="str">
        <f ca="1"/>
        <v>Low Cap</v>
      </c>
    </row>
    <row r="36094" spans="11:16">
      <c r="K36094" s="14" t="str">
        <v/>
      </c>
      <c r="L36094" s="14" t="str">
        <v/>
      </c>
      <c r="O36094" s="14" t="str">
        <v/>
      </c>
      <c r="P36094" s="14" t="str">
        <f ca="1"/>
        <v>Low Cap</v>
      </c>
    </row>
    <row r="36095" spans="11:16">
      <c r="K36095" s="14" t="str">
        <v/>
      </c>
      <c r="L36095" s="14" t="str">
        <v/>
      </c>
      <c r="O36095" s="14" t="str">
        <v/>
      </c>
      <c r="P36095" s="14" t="str">
        <f ca="1"/>
        <v>Low Cap</v>
      </c>
    </row>
    <row r="36096" spans="11:16">
      <c r="K36096" s="14" t="str">
        <v/>
      </c>
      <c r="L36096" s="14" t="str">
        <v/>
      </c>
      <c r="O36096" s="14" t="str">
        <v/>
      </c>
      <c r="P36096" s="14" t="str">
        <f ca="1"/>
        <v>Low Cap</v>
      </c>
    </row>
    <row r="36097" spans="11:16">
      <c r="K36097" s="14" t="str">
        <v/>
      </c>
      <c r="L36097" s="14" t="str">
        <v/>
      </c>
      <c r="O36097" s="14" t="str">
        <v/>
      </c>
      <c r="P36097" s="14" t="str">
        <f ca="1"/>
        <v>Low Cap</v>
      </c>
    </row>
    <row r="36098" spans="11:16">
      <c r="K36098" s="14" t="str">
        <v/>
      </c>
      <c r="L36098" s="14" t="str">
        <v/>
      </c>
      <c r="O36098" s="14" t="str">
        <v/>
      </c>
      <c r="P36098" s="14" t="str">
        <f ca="1"/>
        <v>Low Cap</v>
      </c>
    </row>
    <row r="36099" spans="11:16">
      <c r="K36099" s="14" t="str">
        <v/>
      </c>
      <c r="L36099" s="14" t="str">
        <v/>
      </c>
      <c r="O36099" s="14" t="str">
        <v/>
      </c>
      <c r="P36099" s="14" t="str">
        <f ca="1"/>
        <v>Low Cap</v>
      </c>
    </row>
    <row r="36100" spans="11:16">
      <c r="K36100" s="14" t="str">
        <v/>
      </c>
      <c r="L36100" s="14" t="str">
        <v/>
      </c>
      <c r="O36100" s="14" t="str">
        <v/>
      </c>
      <c r="P36100" s="14" t="str">
        <f ca="1"/>
        <v>Low Cap</v>
      </c>
    </row>
    <row r="36101" spans="11:16">
      <c r="K36101" s="14" t="str">
        <v/>
      </c>
      <c r="L36101" s="14" t="str">
        <v/>
      </c>
      <c r="O36101" s="14" t="str">
        <v/>
      </c>
      <c r="P36101" s="14" t="str">
        <f ca="1"/>
        <v>Low Cap</v>
      </c>
    </row>
    <row r="36102" spans="11:16">
      <c r="K36102" s="14" t="str">
        <v/>
      </c>
      <c r="L36102" s="14" t="str">
        <v/>
      </c>
      <c r="O36102" s="14" t="str">
        <v/>
      </c>
      <c r="P36102" s="14" t="str">
        <f ca="1"/>
        <v>Low Cap</v>
      </c>
    </row>
    <row r="36103" spans="11:16">
      <c r="K36103" s="14" t="str">
        <v/>
      </c>
      <c r="L36103" s="14" t="str">
        <v/>
      </c>
      <c r="O36103" s="14" t="str">
        <v/>
      </c>
      <c r="P36103" s="14" t="str">
        <f ca="1"/>
        <v>Low Cap</v>
      </c>
    </row>
    <row r="36104" spans="11:16">
      <c r="K36104" s="14" t="str">
        <v/>
      </c>
      <c r="L36104" s="14" t="str">
        <v/>
      </c>
      <c r="O36104" s="14" t="str">
        <v/>
      </c>
      <c r="P36104" s="14" t="str">
        <f ca="1"/>
        <v>Low Cap</v>
      </c>
    </row>
    <row r="36105" spans="11:16">
      <c r="K36105" s="14" t="str">
        <v/>
      </c>
      <c r="L36105" s="14" t="str">
        <v/>
      </c>
      <c r="O36105" s="14" t="str">
        <v/>
      </c>
      <c r="P36105" s="14" t="str">
        <f ca="1"/>
        <v>Low Cap</v>
      </c>
    </row>
    <row r="36106" spans="11:16">
      <c r="K36106" s="14" t="str">
        <v/>
      </c>
      <c r="L36106" s="14" t="str">
        <v/>
      </c>
      <c r="O36106" s="14" t="str">
        <v/>
      </c>
      <c r="P36106" s="14" t="str">
        <f ca="1"/>
        <v>Low Cap</v>
      </c>
    </row>
    <row r="36107" spans="11:16">
      <c r="K36107" s="14" t="str">
        <v/>
      </c>
      <c r="L36107" s="14" t="str">
        <v/>
      </c>
      <c r="O36107" s="14" t="str">
        <v/>
      </c>
      <c r="P36107" s="14" t="str">
        <f ca="1"/>
        <v>Low Cap</v>
      </c>
    </row>
    <row r="36108" spans="11:16">
      <c r="K36108" s="14" t="str">
        <v/>
      </c>
      <c r="L36108" s="14" t="str">
        <v/>
      </c>
      <c r="O36108" s="14" t="str">
        <v/>
      </c>
      <c r="P36108" s="14" t="str">
        <f ca="1"/>
        <v>Low Cap</v>
      </c>
    </row>
    <row r="36109" spans="11:16">
      <c r="K36109" s="14" t="str">
        <v/>
      </c>
      <c r="L36109" s="14" t="str">
        <v/>
      </c>
      <c r="O36109" s="14" t="str">
        <v/>
      </c>
      <c r="P36109" s="14" t="str">
        <f ca="1"/>
        <v>Low Cap</v>
      </c>
    </row>
    <row r="36110" spans="11:16">
      <c r="K36110" s="14" t="str">
        <v/>
      </c>
      <c r="L36110" s="14" t="str">
        <v/>
      </c>
      <c r="O36110" s="14" t="str">
        <v/>
      </c>
      <c r="P36110" s="14" t="str">
        <f ca="1"/>
        <v>Low Cap</v>
      </c>
    </row>
    <row r="36111" spans="11:16">
      <c r="K36111" s="14" t="str">
        <v/>
      </c>
      <c r="L36111" s="14" t="str">
        <v/>
      </c>
      <c r="O36111" s="14" t="str">
        <v/>
      </c>
      <c r="P36111" s="14" t="str">
        <f ca="1"/>
        <v>Low Cap</v>
      </c>
    </row>
    <row r="36112" spans="11:16">
      <c r="K36112" s="14" t="str">
        <v/>
      </c>
      <c r="L36112" s="14" t="str">
        <v/>
      </c>
      <c r="O36112" s="14" t="str">
        <v/>
      </c>
      <c r="P36112" s="14" t="str">
        <f ca="1"/>
        <v>Low Cap</v>
      </c>
    </row>
    <row r="36113" spans="11:16">
      <c r="K36113" s="14" t="str">
        <v/>
      </c>
      <c r="L36113" s="14" t="str">
        <v/>
      </c>
      <c r="O36113" s="14" t="str">
        <v/>
      </c>
      <c r="P36113" s="14" t="str">
        <f ca="1"/>
        <v>Low Cap</v>
      </c>
    </row>
    <row r="36114" spans="11:16">
      <c r="K36114" s="14" t="str">
        <v/>
      </c>
      <c r="L36114" s="14" t="str">
        <v/>
      </c>
      <c r="O36114" s="14" t="str">
        <v/>
      </c>
      <c r="P36114" s="14" t="str">
        <f ca="1"/>
        <v>Low Cap</v>
      </c>
    </row>
    <row r="36115" spans="11:16">
      <c r="K36115" s="14" t="str">
        <v/>
      </c>
      <c r="L36115" s="14" t="str">
        <v/>
      </c>
      <c r="O36115" s="14" t="str">
        <v/>
      </c>
      <c r="P36115" s="14" t="str">
        <f ca="1"/>
        <v>Low Cap</v>
      </c>
    </row>
    <row r="36116" spans="11:16">
      <c r="K36116" s="14" t="str">
        <v/>
      </c>
      <c r="L36116" s="14" t="str">
        <v/>
      </c>
      <c r="O36116" s="14" t="str">
        <v/>
      </c>
      <c r="P36116" s="14" t="str">
        <f ca="1"/>
        <v>Low Cap</v>
      </c>
    </row>
    <row r="36117" spans="11:16">
      <c r="K36117" s="14" t="str">
        <v/>
      </c>
      <c r="L36117" s="14" t="str">
        <v/>
      </c>
      <c r="O36117" s="14" t="str">
        <v/>
      </c>
      <c r="P36117" s="14" t="str">
        <f ca="1"/>
        <v>Low Cap</v>
      </c>
    </row>
    <row r="36118" spans="11:16">
      <c r="K36118" s="14" t="str">
        <v/>
      </c>
      <c r="L36118" s="14" t="str">
        <v/>
      </c>
      <c r="O36118" s="14" t="str">
        <v/>
      </c>
      <c r="P36118" s="14" t="str">
        <f ca="1"/>
        <v>Low Cap</v>
      </c>
    </row>
    <row r="36119" spans="11:16">
      <c r="K36119" s="14" t="str">
        <v/>
      </c>
      <c r="L36119" s="14" t="str">
        <v/>
      </c>
      <c r="O36119" s="14" t="str">
        <v/>
      </c>
      <c r="P36119" s="14" t="str">
        <f ca="1"/>
        <v>Low Cap</v>
      </c>
    </row>
    <row r="36120" spans="11:16">
      <c r="K36120" s="14" t="str">
        <v/>
      </c>
      <c r="L36120" s="14" t="str">
        <v/>
      </c>
      <c r="O36120" s="14" t="str">
        <v/>
      </c>
      <c r="P36120" s="14" t="str">
        <f ca="1"/>
        <v>Low Cap</v>
      </c>
    </row>
    <row r="36121" spans="11:16">
      <c r="K36121" s="14" t="str">
        <v/>
      </c>
      <c r="L36121" s="14" t="str">
        <v/>
      </c>
      <c r="O36121" s="14" t="str">
        <v/>
      </c>
      <c r="P36121" s="14" t="str">
        <f ca="1"/>
        <v>Low Cap</v>
      </c>
    </row>
    <row r="36122" spans="11:16">
      <c r="K36122" s="14" t="str">
        <v/>
      </c>
      <c r="L36122" s="14" t="str">
        <v/>
      </c>
      <c r="O36122" s="14" t="str">
        <v/>
      </c>
      <c r="P36122" s="14" t="str">
        <f ca="1"/>
        <v>Low Cap</v>
      </c>
    </row>
    <row r="36123" spans="11:16">
      <c r="K36123" s="14" t="str">
        <v/>
      </c>
      <c r="L36123" s="14" t="str">
        <v/>
      </c>
      <c r="O36123" s="14" t="str">
        <v/>
      </c>
      <c r="P36123" s="14" t="str">
        <f ca="1"/>
        <v>Low Cap</v>
      </c>
    </row>
    <row r="36124" spans="11:16">
      <c r="K36124" s="14" t="str">
        <v/>
      </c>
      <c r="L36124" s="14" t="str">
        <v/>
      </c>
      <c r="O36124" s="14" t="str">
        <v/>
      </c>
      <c r="P36124" s="14" t="str">
        <f ca="1"/>
        <v>Low Cap</v>
      </c>
    </row>
    <row r="36125" spans="11:16">
      <c r="K36125" s="14" t="str">
        <v/>
      </c>
      <c r="L36125" s="14" t="str">
        <v/>
      </c>
      <c r="O36125" s="14" t="str">
        <v/>
      </c>
      <c r="P36125" s="14" t="str">
        <f ca="1"/>
        <v>Low Cap</v>
      </c>
    </row>
    <row r="36126" spans="11:16">
      <c r="K36126" s="14" t="str">
        <v/>
      </c>
      <c r="L36126" s="14" t="str">
        <v/>
      </c>
      <c r="O36126" s="14" t="str">
        <v/>
      </c>
      <c r="P36126" s="14" t="str">
        <f ca="1"/>
        <v>Low Cap</v>
      </c>
    </row>
    <row r="36127" spans="11:16">
      <c r="K36127" s="14" t="str">
        <v/>
      </c>
      <c r="L36127" s="14" t="str">
        <v/>
      </c>
      <c r="O36127" s="14" t="str">
        <v/>
      </c>
      <c r="P36127" s="14" t="str">
        <f ca="1"/>
        <v>Low Cap</v>
      </c>
    </row>
    <row r="36128" spans="11:16">
      <c r="K36128" s="14" t="str">
        <v/>
      </c>
      <c r="L36128" s="14" t="str">
        <v/>
      </c>
      <c r="O36128" s="14" t="str">
        <v/>
      </c>
      <c r="P36128" s="14" t="str">
        <f ca="1"/>
        <v>Low Cap</v>
      </c>
    </row>
    <row r="36129" spans="11:16">
      <c r="K36129" s="14" t="str">
        <v/>
      </c>
      <c r="L36129" s="14" t="str">
        <v/>
      </c>
      <c r="O36129" s="14" t="str">
        <v/>
      </c>
      <c r="P36129" s="14" t="str">
        <f ca="1"/>
        <v>Low Cap</v>
      </c>
    </row>
    <row r="36130" spans="11:16">
      <c r="K36130" s="14" t="str">
        <v/>
      </c>
      <c r="L36130" s="14" t="str">
        <v/>
      </c>
      <c r="O36130" s="14" t="str">
        <v/>
      </c>
      <c r="P36130" s="14" t="str">
        <f ca="1"/>
        <v>Low Cap</v>
      </c>
    </row>
    <row r="36131" spans="11:16">
      <c r="K36131" s="14" t="str">
        <v/>
      </c>
      <c r="L36131" s="14" t="str">
        <v/>
      </c>
      <c r="O36131" s="14" t="str">
        <v/>
      </c>
      <c r="P36131" s="14" t="str">
        <f ca="1"/>
        <v>Low Cap</v>
      </c>
    </row>
    <row r="36132" spans="11:16">
      <c r="K36132" s="14" t="str">
        <v/>
      </c>
      <c r="L36132" s="14" t="str">
        <v/>
      </c>
      <c r="O36132" s="14" t="str">
        <v/>
      </c>
      <c r="P36132" s="14" t="str">
        <f ca="1"/>
        <v>Low Cap</v>
      </c>
    </row>
    <row r="36133" spans="11:16">
      <c r="K36133" s="14" t="str">
        <v/>
      </c>
      <c r="L36133" s="14" t="str">
        <v/>
      </c>
      <c r="O36133" s="14" t="str">
        <v/>
      </c>
      <c r="P36133" s="14" t="str">
        <f ca="1"/>
        <v>Low Cap</v>
      </c>
    </row>
    <row r="36134" spans="11:16">
      <c r="K36134" s="14" t="str">
        <v/>
      </c>
      <c r="L36134" s="14" t="str">
        <v/>
      </c>
      <c r="O36134" s="14" t="str">
        <v/>
      </c>
      <c r="P36134" s="14" t="str">
        <f ca="1"/>
        <v>Low Cap</v>
      </c>
    </row>
    <row r="36135" spans="11:16">
      <c r="K36135" s="14" t="str">
        <v/>
      </c>
      <c r="L36135" s="14" t="str">
        <v/>
      </c>
      <c r="O36135" s="14" t="str">
        <v/>
      </c>
      <c r="P36135" s="14" t="str">
        <f ca="1"/>
        <v>Low Cap</v>
      </c>
    </row>
    <row r="36136" spans="11:16">
      <c r="K36136" s="14" t="str">
        <v/>
      </c>
      <c r="L36136" s="14" t="str">
        <v/>
      </c>
      <c r="O36136" s="14" t="str">
        <v/>
      </c>
      <c r="P36136" s="14" t="str">
        <f ca="1"/>
        <v>Low Cap</v>
      </c>
    </row>
    <row r="36137" spans="11:16">
      <c r="K36137" s="14" t="str">
        <v/>
      </c>
      <c r="L36137" s="14" t="str">
        <v/>
      </c>
      <c r="O36137" s="14" t="str">
        <v/>
      </c>
      <c r="P36137" s="14" t="str">
        <f ca="1"/>
        <v>Low Cap</v>
      </c>
    </row>
    <row r="36138" spans="11:16">
      <c r="K36138" s="14" t="str">
        <v/>
      </c>
      <c r="L36138" s="14" t="str">
        <v/>
      </c>
      <c r="O36138" s="14" t="str">
        <v/>
      </c>
      <c r="P36138" s="14" t="str">
        <f ca="1"/>
        <v>Low Cap</v>
      </c>
    </row>
    <row r="36139" spans="11:16">
      <c r="K36139" s="14" t="str">
        <v/>
      </c>
      <c r="L36139" s="14" t="str">
        <v/>
      </c>
      <c r="O36139" s="14" t="str">
        <v/>
      </c>
      <c r="P36139" s="14" t="str">
        <f ca="1"/>
        <v>Low Cap</v>
      </c>
    </row>
    <row r="36140" spans="11:16">
      <c r="K36140" s="14" t="str">
        <v/>
      </c>
      <c r="L36140" s="14" t="str">
        <v/>
      </c>
      <c r="O36140" s="14" t="str">
        <v/>
      </c>
      <c r="P36140" s="14" t="str">
        <f ca="1"/>
        <v>Low Cap</v>
      </c>
    </row>
    <row r="36141" spans="11:16">
      <c r="K36141" s="14" t="str">
        <v/>
      </c>
      <c r="L36141" s="14" t="str">
        <v/>
      </c>
      <c r="O36141" s="14" t="str">
        <v/>
      </c>
      <c r="P36141" s="14" t="str">
        <f ca="1"/>
        <v>Low Cap</v>
      </c>
    </row>
    <row r="36142" spans="11:16">
      <c r="K36142" s="14" t="str">
        <v/>
      </c>
      <c r="L36142" s="14" t="str">
        <v/>
      </c>
      <c r="O36142" s="14" t="str">
        <v/>
      </c>
      <c r="P36142" s="14" t="str">
        <f ca="1"/>
        <v>Low Cap</v>
      </c>
    </row>
    <row r="36143" spans="11:16">
      <c r="K36143" s="14" t="str">
        <v/>
      </c>
      <c r="L36143" s="14" t="str">
        <v/>
      </c>
      <c r="O36143" s="14" t="str">
        <v/>
      </c>
      <c r="P36143" s="14" t="str">
        <f ca="1"/>
        <v>Low Cap</v>
      </c>
    </row>
    <row r="36144" spans="11:16">
      <c r="K36144" s="14" t="str">
        <v/>
      </c>
      <c r="L36144" s="14" t="str">
        <v/>
      </c>
      <c r="O36144" s="14" t="str">
        <v/>
      </c>
      <c r="P36144" s="14" t="str">
        <f ca="1"/>
        <v>Low Cap</v>
      </c>
    </row>
    <row r="36145" spans="11:16">
      <c r="K36145" s="14" t="str">
        <v/>
      </c>
      <c r="L36145" s="14" t="str">
        <v/>
      </c>
      <c r="O36145" s="14" t="str">
        <v/>
      </c>
      <c r="P36145" s="14" t="str">
        <f ca="1"/>
        <v>Low Cap</v>
      </c>
    </row>
    <row r="36146" spans="11:16">
      <c r="K36146" s="14" t="str">
        <v/>
      </c>
      <c r="L36146" s="14" t="str">
        <v/>
      </c>
      <c r="O36146" s="14" t="str">
        <v/>
      </c>
      <c r="P36146" s="14" t="str">
        <f ca="1"/>
        <v>Low Cap</v>
      </c>
    </row>
    <row r="36147" spans="11:16">
      <c r="K36147" s="14" t="str">
        <v/>
      </c>
      <c r="L36147" s="14" t="str">
        <v/>
      </c>
      <c r="O36147" s="14" t="str">
        <v/>
      </c>
      <c r="P36147" s="14" t="str">
        <f ca="1"/>
        <v>Low Cap</v>
      </c>
    </row>
    <row r="36148" spans="11:16">
      <c r="K36148" s="14" t="str">
        <v/>
      </c>
      <c r="L36148" s="14" t="str">
        <v/>
      </c>
      <c r="O36148" s="14" t="str">
        <v/>
      </c>
      <c r="P36148" s="14" t="str">
        <f ca="1"/>
        <v>Low Cap</v>
      </c>
    </row>
    <row r="36149" spans="11:16">
      <c r="K36149" s="14" t="str">
        <v/>
      </c>
      <c r="L36149" s="14" t="str">
        <v/>
      </c>
      <c r="O36149" s="14" t="str">
        <v/>
      </c>
      <c r="P36149" s="14" t="str">
        <f ca="1"/>
        <v>Low Cap</v>
      </c>
    </row>
    <row r="36150" spans="11:16">
      <c r="K36150" s="14" t="str">
        <v/>
      </c>
      <c r="L36150" s="14" t="str">
        <v/>
      </c>
      <c r="O36150" s="14" t="str">
        <v/>
      </c>
      <c r="P36150" s="14" t="str">
        <f ca="1"/>
        <v>Low Cap</v>
      </c>
    </row>
    <row r="36151" spans="11:16">
      <c r="K36151" s="14" t="str">
        <v/>
      </c>
      <c r="L36151" s="14" t="str">
        <v/>
      </c>
      <c r="O36151" s="14" t="str">
        <v/>
      </c>
      <c r="P36151" s="14" t="str">
        <f ca="1"/>
        <v>Low Cap</v>
      </c>
    </row>
    <row r="36152" spans="11:16">
      <c r="K36152" s="14" t="str">
        <v/>
      </c>
      <c r="L36152" s="14" t="str">
        <v/>
      </c>
      <c r="O36152" s="14" t="str">
        <v/>
      </c>
      <c r="P36152" s="14" t="str">
        <f ca="1"/>
        <v>Low Cap</v>
      </c>
    </row>
    <row r="36153" spans="11:16">
      <c r="K36153" s="14" t="str">
        <v/>
      </c>
      <c r="L36153" s="14" t="str">
        <v/>
      </c>
      <c r="O36153" s="14" t="str">
        <v/>
      </c>
      <c r="P36153" s="14" t="str">
        <f ca="1"/>
        <v>Low Cap</v>
      </c>
    </row>
    <row r="36154" spans="11:16">
      <c r="K36154" s="14" t="str">
        <v/>
      </c>
      <c r="L36154" s="14" t="str">
        <v/>
      </c>
      <c r="O36154" s="14" t="str">
        <v/>
      </c>
      <c r="P36154" s="14" t="str">
        <f ca="1"/>
        <v>Low Cap</v>
      </c>
    </row>
    <row r="36155" spans="11:16">
      <c r="K36155" s="14" t="str">
        <v/>
      </c>
      <c r="L36155" s="14" t="str">
        <v/>
      </c>
      <c r="O36155" s="14" t="str">
        <v/>
      </c>
      <c r="P36155" s="14" t="str">
        <f ca="1"/>
        <v>Low Cap</v>
      </c>
    </row>
    <row r="36156" spans="11:16">
      <c r="K36156" s="14" t="str">
        <v/>
      </c>
      <c r="L36156" s="14" t="str">
        <v/>
      </c>
      <c r="O36156" s="14" t="str">
        <v/>
      </c>
      <c r="P36156" s="14" t="str">
        <f ca="1"/>
        <v>Low Cap</v>
      </c>
    </row>
    <row r="36157" spans="11:16">
      <c r="K36157" s="14" t="str">
        <v/>
      </c>
      <c r="L36157" s="14" t="str">
        <v/>
      </c>
      <c r="O36157" s="14" t="str">
        <v/>
      </c>
      <c r="P36157" s="14" t="str">
        <f ca="1"/>
        <v>Low Cap</v>
      </c>
    </row>
    <row r="36158" spans="11:16">
      <c r="K36158" s="14" t="str">
        <v/>
      </c>
      <c r="L36158" s="14" t="str">
        <v/>
      </c>
      <c r="O36158" s="14" t="str">
        <v/>
      </c>
      <c r="P36158" s="14" t="str">
        <f ca="1"/>
        <v>Low Cap</v>
      </c>
    </row>
    <row r="36159" spans="11:16">
      <c r="K36159" s="14" t="str">
        <v/>
      </c>
      <c r="L36159" s="14" t="str">
        <v/>
      </c>
      <c r="O36159" s="14" t="str">
        <v/>
      </c>
      <c r="P36159" s="14" t="str">
        <f ca="1"/>
        <v>Low Cap</v>
      </c>
    </row>
    <row r="36160" spans="11:16">
      <c r="K36160" s="14" t="str">
        <v/>
      </c>
      <c r="L36160" s="14" t="str">
        <v/>
      </c>
      <c r="O36160" s="14" t="str">
        <v/>
      </c>
      <c r="P36160" s="14" t="str">
        <f ca="1"/>
        <v>Low Cap</v>
      </c>
    </row>
    <row r="36161" spans="11:16">
      <c r="K36161" s="14" t="str">
        <v/>
      </c>
      <c r="L36161" s="14" t="str">
        <v/>
      </c>
      <c r="O36161" s="14" t="str">
        <v/>
      </c>
      <c r="P36161" s="14" t="str">
        <f ca="1"/>
        <v>Low Cap</v>
      </c>
    </row>
    <row r="36162" spans="11:16">
      <c r="K36162" s="14" t="str">
        <v/>
      </c>
      <c r="L36162" s="14" t="str">
        <v/>
      </c>
      <c r="O36162" s="14" t="str">
        <v/>
      </c>
      <c r="P36162" s="14" t="str">
        <f ca="1"/>
        <v>Low Cap</v>
      </c>
    </row>
    <row r="36163" spans="11:16">
      <c r="K36163" s="14" t="str">
        <v/>
      </c>
      <c r="L36163" s="14" t="str">
        <v/>
      </c>
      <c r="O36163" s="14" t="str">
        <v/>
      </c>
      <c r="P36163" s="14" t="str">
        <f ca="1"/>
        <v>Low Cap</v>
      </c>
    </row>
    <row r="36164" spans="11:16">
      <c r="K36164" s="14" t="str">
        <v/>
      </c>
      <c r="L36164" s="14" t="str">
        <v/>
      </c>
      <c r="O36164" s="14" t="str">
        <v/>
      </c>
      <c r="P36164" s="14" t="str">
        <f ca="1"/>
        <v>Low Cap</v>
      </c>
    </row>
    <row r="36165" spans="11:16">
      <c r="K36165" s="14" t="str">
        <v/>
      </c>
      <c r="L36165" s="14" t="str">
        <v/>
      </c>
      <c r="O36165" s="14" t="str">
        <v/>
      </c>
      <c r="P36165" s="14" t="str">
        <f ca="1"/>
        <v>Low Cap</v>
      </c>
    </row>
    <row r="36166" spans="11:16">
      <c r="K36166" s="14" t="str">
        <v/>
      </c>
      <c r="L36166" s="14" t="str">
        <v/>
      </c>
      <c r="O36166" s="14" t="str">
        <v/>
      </c>
      <c r="P36166" s="14" t="str">
        <f ca="1"/>
        <v>Low Cap</v>
      </c>
    </row>
    <row r="36167" spans="11:16">
      <c r="K36167" s="14" t="str">
        <v/>
      </c>
      <c r="L36167" s="14" t="str">
        <v/>
      </c>
      <c r="O36167" s="14" t="str">
        <v/>
      </c>
      <c r="P36167" s="14" t="str">
        <f ca="1"/>
        <v>Low Cap</v>
      </c>
    </row>
    <row r="36168" spans="11:16">
      <c r="K36168" s="14" t="str">
        <v/>
      </c>
      <c r="L36168" s="14" t="str">
        <v/>
      </c>
      <c r="O36168" s="14" t="str">
        <v/>
      </c>
      <c r="P36168" s="14" t="str">
        <f ca="1"/>
        <v>Low Cap</v>
      </c>
    </row>
    <row r="36169" spans="11:16">
      <c r="K36169" s="14" t="str">
        <v/>
      </c>
      <c r="L36169" s="14" t="str">
        <v/>
      </c>
      <c r="O36169" s="14" t="str">
        <v/>
      </c>
      <c r="P36169" s="14" t="str">
        <f ca="1"/>
        <v>Low Cap</v>
      </c>
    </row>
    <row r="36170" spans="11:16">
      <c r="K36170" s="14" t="str">
        <v/>
      </c>
      <c r="L36170" s="14" t="str">
        <v/>
      </c>
      <c r="O36170" s="14" t="str">
        <v/>
      </c>
      <c r="P36170" s="14" t="str">
        <f ca="1"/>
        <v>Low Cap</v>
      </c>
    </row>
    <row r="36171" spans="11:16">
      <c r="K36171" s="14" t="str">
        <v/>
      </c>
      <c r="L36171" s="14" t="str">
        <v/>
      </c>
      <c r="O36171" s="14" t="str">
        <v/>
      </c>
      <c r="P36171" s="14" t="str">
        <f ca="1"/>
        <v>Low Cap</v>
      </c>
    </row>
    <row r="36172" spans="11:16">
      <c r="K36172" s="14" t="str">
        <v/>
      </c>
      <c r="L36172" s="14" t="str">
        <v/>
      </c>
      <c r="O36172" s="14" t="str">
        <v/>
      </c>
      <c r="P36172" s="14" t="str">
        <f ca="1"/>
        <v>Low Cap</v>
      </c>
    </row>
    <row r="36173" spans="11:16">
      <c r="K36173" s="14" t="str">
        <v/>
      </c>
      <c r="L36173" s="14" t="str">
        <v/>
      </c>
      <c r="O36173" s="14" t="str">
        <v/>
      </c>
      <c r="P36173" s="14" t="str">
        <f ca="1"/>
        <v>Low Cap</v>
      </c>
    </row>
    <row r="36174" spans="11:16">
      <c r="K36174" s="14" t="str">
        <v/>
      </c>
      <c r="L36174" s="14" t="str">
        <v/>
      </c>
      <c r="O36174" s="14" t="str">
        <v/>
      </c>
      <c r="P36174" s="14" t="str">
        <f ca="1"/>
        <v>Low Cap</v>
      </c>
    </row>
    <row r="36175" spans="11:16">
      <c r="K36175" s="14" t="str">
        <v/>
      </c>
      <c r="L36175" s="14" t="str">
        <v/>
      </c>
      <c r="O36175" s="14" t="str">
        <v/>
      </c>
      <c r="P36175" s="14" t="str">
        <f ca="1"/>
        <v>Low Cap</v>
      </c>
    </row>
    <row r="36176" spans="11:16">
      <c r="K36176" s="14" t="str">
        <v/>
      </c>
      <c r="L36176" s="14" t="str">
        <v/>
      </c>
      <c r="O36176" s="14" t="str">
        <v/>
      </c>
      <c r="P36176" s="14" t="str">
        <f ca="1"/>
        <v>Low Cap</v>
      </c>
    </row>
    <row r="36177" spans="11:16">
      <c r="K36177" s="14" t="str">
        <v/>
      </c>
      <c r="L36177" s="14" t="str">
        <v/>
      </c>
      <c r="O36177" s="14" t="str">
        <v/>
      </c>
      <c r="P36177" s="14" t="str">
        <f ca="1"/>
        <v>Low Cap</v>
      </c>
    </row>
    <row r="36178" spans="11:16">
      <c r="K36178" s="14" t="str">
        <v/>
      </c>
      <c r="L36178" s="14" t="str">
        <v/>
      </c>
      <c r="O36178" s="14" t="str">
        <v/>
      </c>
      <c r="P36178" s="14" t="str">
        <f ca="1"/>
        <v>Low Cap</v>
      </c>
    </row>
    <row r="36179" spans="11:16">
      <c r="K36179" s="14" t="str">
        <v/>
      </c>
      <c r="L36179" s="14" t="str">
        <v/>
      </c>
      <c r="O36179" s="14" t="str">
        <v/>
      </c>
      <c r="P36179" s="14" t="str">
        <f ca="1"/>
        <v>Low Cap</v>
      </c>
    </row>
    <row r="36180" spans="11:16">
      <c r="K36180" s="14" t="str">
        <v/>
      </c>
      <c r="L36180" s="14" t="str">
        <v/>
      </c>
      <c r="O36180" s="14" t="str">
        <v/>
      </c>
      <c r="P36180" s="14" t="str">
        <f ca="1"/>
        <v>Low Cap</v>
      </c>
    </row>
    <row r="36181" spans="11:16">
      <c r="K36181" s="14" t="str">
        <v/>
      </c>
      <c r="L36181" s="14" t="str">
        <v/>
      </c>
      <c r="O36181" s="14" t="str">
        <v/>
      </c>
      <c r="P36181" s="14" t="str">
        <f ca="1"/>
        <v>Low Cap</v>
      </c>
    </row>
    <row r="36182" spans="11:16">
      <c r="K36182" s="14" t="str">
        <v/>
      </c>
      <c r="L36182" s="14" t="str">
        <v/>
      </c>
      <c r="O36182" s="14" t="str">
        <v/>
      </c>
      <c r="P36182" s="14" t="str">
        <f ca="1"/>
        <v>Low Cap</v>
      </c>
    </row>
    <row r="36183" spans="11:16">
      <c r="K36183" s="14" t="str">
        <v/>
      </c>
      <c r="L36183" s="14" t="str">
        <v/>
      </c>
      <c r="O36183" s="14" t="str">
        <v/>
      </c>
      <c r="P36183" s="14" t="str">
        <f ca="1"/>
        <v>Low Cap</v>
      </c>
    </row>
    <row r="36184" spans="11:16">
      <c r="K36184" s="14" t="str">
        <v/>
      </c>
      <c r="L36184" s="14" t="str">
        <v/>
      </c>
      <c r="O36184" s="14" t="str">
        <v/>
      </c>
      <c r="P36184" s="14" t="str">
        <f ca="1"/>
        <v>Low Cap</v>
      </c>
    </row>
    <row r="36185" spans="11:16">
      <c r="K36185" s="14" t="str">
        <v/>
      </c>
      <c r="L36185" s="14" t="str">
        <v/>
      </c>
      <c r="O36185" s="14" t="str">
        <v/>
      </c>
      <c r="P36185" s="14" t="str">
        <f ca="1"/>
        <v>Low Cap</v>
      </c>
    </row>
    <row r="36186" spans="11:16">
      <c r="K36186" s="14" t="str">
        <v/>
      </c>
      <c r="L36186" s="14" t="str">
        <v/>
      </c>
      <c r="O36186" s="14" t="str">
        <v/>
      </c>
      <c r="P36186" s="14" t="str">
        <f ca="1"/>
        <v>Low Cap</v>
      </c>
    </row>
    <row r="36187" spans="11:16">
      <c r="K36187" s="14" t="str">
        <v/>
      </c>
      <c r="L36187" s="14" t="str">
        <v/>
      </c>
      <c r="O36187" s="14" t="str">
        <v/>
      </c>
      <c r="P36187" s="14" t="str">
        <f ca="1"/>
        <v>Low Cap</v>
      </c>
    </row>
    <row r="36188" spans="11:16">
      <c r="K36188" s="14" t="str">
        <v/>
      </c>
      <c r="L36188" s="14" t="str">
        <v/>
      </c>
      <c r="O36188" s="14" t="str">
        <v/>
      </c>
      <c r="P36188" s="14" t="str">
        <f ca="1"/>
        <v>Low Cap</v>
      </c>
    </row>
    <row r="36189" spans="11:16">
      <c r="K36189" s="14" t="str">
        <v/>
      </c>
      <c r="L36189" s="14" t="str">
        <v/>
      </c>
      <c r="O36189" s="14" t="str">
        <v/>
      </c>
      <c r="P36189" s="14" t="str">
        <f ca="1"/>
        <v>Low Cap</v>
      </c>
    </row>
    <row r="36190" spans="11:16">
      <c r="K36190" s="14" t="str">
        <v/>
      </c>
      <c r="L36190" s="14" t="str">
        <v/>
      </c>
      <c r="O36190" s="14" t="str">
        <v/>
      </c>
      <c r="P36190" s="14" t="str">
        <f ca="1"/>
        <v>Low Cap</v>
      </c>
    </row>
    <row r="36191" spans="11:16">
      <c r="K36191" s="14" t="str">
        <v/>
      </c>
      <c r="L36191" s="14" t="str">
        <v/>
      </c>
      <c r="O36191" s="14" t="str">
        <v/>
      </c>
      <c r="P36191" s="14" t="str">
        <f ca="1"/>
        <v>Low Cap</v>
      </c>
    </row>
    <row r="36192" spans="11:16">
      <c r="K36192" s="14" t="str">
        <v/>
      </c>
      <c r="L36192" s="14" t="str">
        <v/>
      </c>
      <c r="O36192" s="14" t="str">
        <v/>
      </c>
      <c r="P36192" s="14" t="str">
        <f ca="1"/>
        <v>Low Cap</v>
      </c>
    </row>
    <row r="36193" spans="11:16">
      <c r="K36193" s="14" t="str">
        <v/>
      </c>
      <c r="L36193" s="14" t="str">
        <v/>
      </c>
      <c r="O36193" s="14" t="str">
        <v/>
      </c>
      <c r="P36193" s="14" t="str">
        <f ca="1"/>
        <v>Low Cap</v>
      </c>
    </row>
    <row r="36194" spans="11:16">
      <c r="K36194" s="14" t="str">
        <v/>
      </c>
      <c r="L36194" s="14" t="str">
        <v/>
      </c>
      <c r="O36194" s="14" t="str">
        <v/>
      </c>
      <c r="P36194" s="14" t="str">
        <f ca="1"/>
        <v>Low Cap</v>
      </c>
    </row>
    <row r="36195" spans="11:16">
      <c r="K36195" s="14" t="str">
        <v/>
      </c>
      <c r="L36195" s="14" t="str">
        <v/>
      </c>
      <c r="O36195" s="14" t="str">
        <v/>
      </c>
      <c r="P36195" s="14" t="str">
        <f ca="1"/>
        <v>Low Cap</v>
      </c>
    </row>
    <row r="36196" spans="11:16">
      <c r="K36196" s="14" t="str">
        <v/>
      </c>
      <c r="L36196" s="14" t="str">
        <v/>
      </c>
      <c r="O36196" s="14" t="str">
        <v/>
      </c>
      <c r="P36196" s="14" t="str">
        <f ca="1"/>
        <v>Low Cap</v>
      </c>
    </row>
    <row r="36197" spans="11:16">
      <c r="K36197" s="14" t="str">
        <v/>
      </c>
      <c r="L36197" s="14" t="str">
        <v/>
      </c>
      <c r="O36197" s="14" t="str">
        <v/>
      </c>
      <c r="P36197" s="14" t="str">
        <f ca="1"/>
        <v>Low Cap</v>
      </c>
    </row>
    <row r="36198" spans="11:16">
      <c r="K36198" s="14" t="str">
        <v/>
      </c>
      <c r="L36198" s="14" t="str">
        <v/>
      </c>
      <c r="O36198" s="14" t="str">
        <v/>
      </c>
      <c r="P36198" s="14" t="str">
        <f ca="1"/>
        <v>Low Cap</v>
      </c>
    </row>
    <row r="36199" spans="11:16">
      <c r="K36199" s="14" t="str">
        <v/>
      </c>
      <c r="L36199" s="14" t="str">
        <v/>
      </c>
      <c r="O36199" s="14" t="str">
        <v/>
      </c>
      <c r="P36199" s="14" t="str">
        <f ca="1"/>
        <v>Low Cap</v>
      </c>
    </row>
    <row r="36200" spans="11:16">
      <c r="K36200" s="14" t="str">
        <v/>
      </c>
      <c r="L36200" s="14" t="str">
        <v/>
      </c>
      <c r="O36200" s="14" t="str">
        <v/>
      </c>
      <c r="P36200" s="14" t="str">
        <f ca="1"/>
        <v>Low Cap</v>
      </c>
    </row>
    <row r="36201" spans="11:16">
      <c r="K36201" s="14" t="str">
        <v/>
      </c>
      <c r="L36201" s="14" t="str">
        <v/>
      </c>
      <c r="O36201" s="14" t="str">
        <v/>
      </c>
      <c r="P36201" s="14" t="str">
        <f ca="1"/>
        <v>Low Cap</v>
      </c>
    </row>
    <row r="36202" spans="11:16">
      <c r="K36202" s="14" t="str">
        <v/>
      </c>
      <c r="L36202" s="14" t="str">
        <v/>
      </c>
      <c r="O36202" s="14" t="str">
        <v/>
      </c>
      <c r="P36202" s="14" t="str">
        <f ca="1"/>
        <v>Low Cap</v>
      </c>
    </row>
    <row r="36203" spans="11:16">
      <c r="K36203" s="14" t="str">
        <v/>
      </c>
      <c r="L36203" s="14" t="str">
        <v/>
      </c>
      <c r="O36203" s="14" t="str">
        <v/>
      </c>
      <c r="P36203" s="14" t="str">
        <f ca="1"/>
        <v>Low Cap</v>
      </c>
    </row>
    <row r="36204" spans="11:16">
      <c r="K36204" s="14" t="str">
        <v/>
      </c>
      <c r="L36204" s="14" t="str">
        <v/>
      </c>
      <c r="O36204" s="14" t="str">
        <v/>
      </c>
      <c r="P36204" s="14" t="str">
        <f ca="1"/>
        <v>Low Cap</v>
      </c>
    </row>
    <row r="36205" spans="11:16">
      <c r="K36205" s="14" t="str">
        <v/>
      </c>
      <c r="L36205" s="14" t="str">
        <v/>
      </c>
      <c r="O36205" s="14" t="str">
        <v/>
      </c>
      <c r="P36205" s="14" t="str">
        <f ca="1"/>
        <v>Low Cap</v>
      </c>
    </row>
    <row r="36206" spans="11:16">
      <c r="K36206" s="14" t="str">
        <v/>
      </c>
      <c r="L36206" s="14" t="str">
        <v/>
      </c>
      <c r="O36206" s="14" t="str">
        <v/>
      </c>
      <c r="P36206" s="14" t="str">
        <f ca="1"/>
        <v>Low Cap</v>
      </c>
    </row>
    <row r="36207" spans="11:16">
      <c r="K36207" s="14" t="str">
        <v/>
      </c>
      <c r="L36207" s="14" t="str">
        <v/>
      </c>
      <c r="O36207" s="14" t="str">
        <v/>
      </c>
      <c r="P36207" s="14" t="str">
        <f ca="1"/>
        <v>Low Cap</v>
      </c>
    </row>
    <row r="36208" spans="11:16">
      <c r="K36208" s="14" t="str">
        <v/>
      </c>
      <c r="L36208" s="14" t="str">
        <v/>
      </c>
      <c r="O36208" s="14" t="str">
        <v/>
      </c>
      <c r="P36208" s="14" t="str">
        <f ca="1"/>
        <v>Low Cap</v>
      </c>
    </row>
    <row r="36209" spans="11:16">
      <c r="K36209" s="14" t="str">
        <v/>
      </c>
      <c r="L36209" s="14" t="str">
        <v/>
      </c>
      <c r="O36209" s="14" t="str">
        <v/>
      </c>
      <c r="P36209" s="14" t="str">
        <f ca="1"/>
        <v>Low Cap</v>
      </c>
    </row>
    <row r="36210" spans="11:16">
      <c r="K36210" s="14" t="str">
        <v/>
      </c>
      <c r="L36210" s="14" t="str">
        <v/>
      </c>
      <c r="O36210" s="14" t="str">
        <v/>
      </c>
      <c r="P36210" s="14" t="str">
        <f ca="1"/>
        <v>Low Cap</v>
      </c>
    </row>
    <row r="36211" spans="11:16">
      <c r="K36211" s="14" t="str">
        <v/>
      </c>
      <c r="L36211" s="14" t="str">
        <v/>
      </c>
      <c r="O36211" s="14" t="str">
        <v/>
      </c>
      <c r="P36211" s="14" t="str">
        <f ca="1"/>
        <v>Low Cap</v>
      </c>
    </row>
    <row r="36212" spans="11:16">
      <c r="K36212" s="14" t="str">
        <v/>
      </c>
      <c r="L36212" s="14" t="str">
        <v/>
      </c>
      <c r="O36212" s="14" t="str">
        <v/>
      </c>
      <c r="P36212" s="14" t="str">
        <f ca="1"/>
        <v>Low Cap</v>
      </c>
    </row>
    <row r="36213" spans="11:16">
      <c r="K36213" s="14" t="str">
        <v/>
      </c>
      <c r="L36213" s="14" t="str">
        <v/>
      </c>
      <c r="O36213" s="14" t="str">
        <v/>
      </c>
      <c r="P36213" s="14" t="str">
        <f ca="1"/>
        <v>Low Cap</v>
      </c>
    </row>
    <row r="36214" spans="11:16">
      <c r="K36214" s="14" t="str">
        <v/>
      </c>
      <c r="L36214" s="14" t="str">
        <v/>
      </c>
      <c r="O36214" s="14" t="str">
        <v/>
      </c>
      <c r="P36214" s="14" t="str">
        <f ca="1"/>
        <v>Low Cap</v>
      </c>
    </row>
    <row r="36215" spans="11:16">
      <c r="K36215" s="14" t="str">
        <v/>
      </c>
      <c r="L36215" s="14" t="str">
        <v/>
      </c>
      <c r="O36215" s="14" t="str">
        <v/>
      </c>
      <c r="P36215" s="14" t="str">
        <f ca="1"/>
        <v>Low Cap</v>
      </c>
    </row>
    <row r="36216" spans="11:16">
      <c r="K36216" s="14" t="str">
        <v/>
      </c>
      <c r="L36216" s="14" t="str">
        <v/>
      </c>
      <c r="O36216" s="14" t="str">
        <v/>
      </c>
      <c r="P36216" s="14" t="str">
        <f ca="1"/>
        <v>Low Cap</v>
      </c>
    </row>
    <row r="36217" spans="11:16">
      <c r="K36217" s="14" t="str">
        <v/>
      </c>
      <c r="L36217" s="14" t="str">
        <v/>
      </c>
      <c r="O36217" s="14" t="str">
        <v/>
      </c>
      <c r="P36217" s="14" t="str">
        <f ca="1"/>
        <v>Low Cap</v>
      </c>
    </row>
    <row r="36218" spans="11:16">
      <c r="K36218" s="14" t="str">
        <v/>
      </c>
      <c r="L36218" s="14" t="str">
        <v/>
      </c>
      <c r="O36218" s="14" t="str">
        <v/>
      </c>
      <c r="P36218" s="14" t="str">
        <f ca="1"/>
        <v>Low Cap</v>
      </c>
    </row>
    <row r="36219" spans="11:16">
      <c r="K36219" s="14" t="str">
        <v/>
      </c>
      <c r="L36219" s="14" t="str">
        <v/>
      </c>
      <c r="O36219" s="14" t="str">
        <v/>
      </c>
      <c r="P36219" s="14" t="str">
        <f ca="1"/>
        <v>Low Cap</v>
      </c>
    </row>
    <row r="36220" spans="11:16">
      <c r="K36220" s="14" t="str">
        <v/>
      </c>
      <c r="L36220" s="14" t="str">
        <v/>
      </c>
      <c r="O36220" s="14" t="str">
        <v/>
      </c>
      <c r="P36220" s="14" t="str">
        <f ca="1"/>
        <v>Low Cap</v>
      </c>
    </row>
    <row r="36221" spans="11:16">
      <c r="K36221" s="14" t="str">
        <v/>
      </c>
      <c r="L36221" s="14" t="str">
        <v/>
      </c>
      <c r="O36221" s="14" t="str">
        <v/>
      </c>
      <c r="P36221" s="14" t="str">
        <f ca="1"/>
        <v>Low Cap</v>
      </c>
    </row>
    <row r="36222" spans="11:16">
      <c r="K36222" s="14" t="str">
        <v/>
      </c>
      <c r="L36222" s="14" t="str">
        <v/>
      </c>
      <c r="O36222" s="14" t="str">
        <v/>
      </c>
      <c r="P36222" s="14" t="str">
        <f ca="1"/>
        <v>Low Cap</v>
      </c>
    </row>
    <row r="36223" spans="11:16">
      <c r="K36223" s="14" t="str">
        <v/>
      </c>
      <c r="L36223" s="14" t="str">
        <v/>
      </c>
      <c r="O36223" s="14" t="str">
        <v/>
      </c>
      <c r="P36223" s="14" t="str">
        <f ca="1"/>
        <v>Low Cap</v>
      </c>
    </row>
    <row r="36224" spans="11:16">
      <c r="K36224" s="14" t="str">
        <v/>
      </c>
      <c r="L36224" s="14" t="str">
        <v/>
      </c>
      <c r="O36224" s="14" t="str">
        <v/>
      </c>
      <c r="P36224" s="14" t="str">
        <f ca="1"/>
        <v>Low Cap</v>
      </c>
    </row>
    <row r="36225" spans="11:16">
      <c r="K36225" s="14" t="str">
        <v/>
      </c>
      <c r="L36225" s="14" t="str">
        <v/>
      </c>
      <c r="O36225" s="14" t="str">
        <v/>
      </c>
      <c r="P36225" s="14" t="str">
        <f ca="1"/>
        <v>Low Cap</v>
      </c>
    </row>
    <row r="36226" spans="11:16">
      <c r="K36226" s="14" t="str">
        <v/>
      </c>
      <c r="L36226" s="14" t="str">
        <v/>
      </c>
      <c r="O36226" s="14" t="str">
        <v/>
      </c>
      <c r="P36226" s="14" t="str">
        <f ca="1"/>
        <v>Low Cap</v>
      </c>
    </row>
    <row r="36227" spans="11:16">
      <c r="K36227" s="14" t="str">
        <v/>
      </c>
      <c r="L36227" s="14" t="str">
        <v/>
      </c>
      <c r="O36227" s="14" t="str">
        <v/>
      </c>
      <c r="P36227" s="14" t="str">
        <f ca="1"/>
        <v>Low Cap</v>
      </c>
    </row>
    <row r="36228" spans="11:16">
      <c r="K36228" s="14" t="str">
        <v/>
      </c>
      <c r="L36228" s="14" t="str">
        <v/>
      </c>
      <c r="O36228" s="14" t="str">
        <v/>
      </c>
      <c r="P36228" s="14" t="str">
        <f ca="1"/>
        <v>Low Cap</v>
      </c>
    </row>
    <row r="36229" spans="11:16">
      <c r="K36229" s="14" t="str">
        <v/>
      </c>
      <c r="L36229" s="14" t="str">
        <v/>
      </c>
      <c r="O36229" s="14" t="str">
        <v/>
      </c>
      <c r="P36229" s="14" t="str">
        <f ca="1"/>
        <v>Low Cap</v>
      </c>
    </row>
    <row r="36230" spans="11:16">
      <c r="K36230" s="14" t="str">
        <v/>
      </c>
      <c r="L36230" s="14" t="str">
        <v/>
      </c>
      <c r="O36230" s="14" t="str">
        <v/>
      </c>
      <c r="P36230" s="14" t="str">
        <f ca="1"/>
        <v>Low Cap</v>
      </c>
    </row>
    <row r="36231" spans="11:16">
      <c r="K36231" s="14" t="str">
        <v/>
      </c>
      <c r="L36231" s="14" t="str">
        <v/>
      </c>
      <c r="O36231" s="14" t="str">
        <v/>
      </c>
      <c r="P36231" s="14" t="str">
        <f ca="1"/>
        <v>Low Cap</v>
      </c>
    </row>
    <row r="36232" spans="11:16">
      <c r="K36232" s="14" t="str">
        <v/>
      </c>
      <c r="L36232" s="14" t="str">
        <v/>
      </c>
      <c r="O36232" s="14" t="str">
        <v/>
      </c>
      <c r="P36232" s="14" t="str">
        <f ca="1"/>
        <v>Low Cap</v>
      </c>
    </row>
    <row r="36233" spans="11:16">
      <c r="K36233" s="14" t="str">
        <v/>
      </c>
      <c r="L36233" s="14" t="str">
        <v/>
      </c>
      <c r="O36233" s="14" t="str">
        <v/>
      </c>
      <c r="P36233" s="14" t="str">
        <f ca="1"/>
        <v>Low Cap</v>
      </c>
    </row>
    <row r="36234" spans="11:16">
      <c r="K36234" s="14" t="str">
        <v/>
      </c>
      <c r="L36234" s="14" t="str">
        <v/>
      </c>
      <c r="O36234" s="14" t="str">
        <v/>
      </c>
      <c r="P36234" s="14" t="str">
        <f ca="1"/>
        <v>Low Cap</v>
      </c>
    </row>
    <row r="36235" spans="11:16">
      <c r="K36235" s="14" t="str">
        <v/>
      </c>
      <c r="L36235" s="14" t="str">
        <v/>
      </c>
      <c r="O36235" s="14" t="str">
        <v/>
      </c>
      <c r="P36235" s="14" t="str">
        <f ca="1"/>
        <v>Low Cap</v>
      </c>
    </row>
    <row r="36236" spans="11:16">
      <c r="K36236" s="14" t="str">
        <v/>
      </c>
      <c r="L36236" s="14" t="str">
        <v/>
      </c>
      <c r="O36236" s="14" t="str">
        <v/>
      </c>
      <c r="P36236" s="14" t="str">
        <f ca="1"/>
        <v>Low Cap</v>
      </c>
    </row>
    <row r="36237" spans="11:16">
      <c r="K36237" s="14" t="str">
        <v/>
      </c>
      <c r="L36237" s="14" t="str">
        <v/>
      </c>
      <c r="O36237" s="14" t="str">
        <v/>
      </c>
      <c r="P36237" s="14" t="str">
        <f ca="1"/>
        <v>Low Cap</v>
      </c>
    </row>
    <row r="36238" spans="11:16">
      <c r="K36238" s="14" t="str">
        <v/>
      </c>
      <c r="L36238" s="14" t="str">
        <v/>
      </c>
      <c r="O36238" s="14" t="str">
        <v/>
      </c>
      <c r="P36238" s="14" t="str">
        <f ca="1"/>
        <v>Low Cap</v>
      </c>
    </row>
    <row r="36239" spans="11:16">
      <c r="K36239" s="14" t="str">
        <v/>
      </c>
      <c r="L36239" s="14" t="str">
        <v/>
      </c>
      <c r="O36239" s="14" t="str">
        <v/>
      </c>
      <c r="P36239" s="14" t="str">
        <f ca="1"/>
        <v>Low Cap</v>
      </c>
    </row>
    <row r="36240" spans="11:16">
      <c r="K36240" s="14" t="str">
        <v/>
      </c>
      <c r="L36240" s="14" t="str">
        <v/>
      </c>
      <c r="O36240" s="14" t="str">
        <v/>
      </c>
      <c r="P36240" s="14" t="str">
        <f ca="1"/>
        <v>Low Cap</v>
      </c>
    </row>
    <row r="36241" spans="11:16">
      <c r="K36241" s="14" t="str">
        <v/>
      </c>
      <c r="L36241" s="14" t="str">
        <v/>
      </c>
      <c r="O36241" s="14" t="str">
        <v/>
      </c>
      <c r="P36241" s="14" t="str">
        <f ca="1"/>
        <v>Low Cap</v>
      </c>
    </row>
    <row r="36242" spans="11:16">
      <c r="K36242" s="14" t="str">
        <v/>
      </c>
      <c r="L36242" s="14" t="str">
        <v/>
      </c>
      <c r="O36242" s="14" t="str">
        <v/>
      </c>
      <c r="P36242" s="14" t="str">
        <f ca="1"/>
        <v>Low Cap</v>
      </c>
    </row>
    <row r="36243" spans="11:16">
      <c r="K36243" s="14" t="str">
        <v/>
      </c>
      <c r="L36243" s="14" t="str">
        <v/>
      </c>
      <c r="O36243" s="14" t="str">
        <v/>
      </c>
      <c r="P36243" s="14" t="str">
        <f ca="1"/>
        <v>Low Cap</v>
      </c>
    </row>
    <row r="36244" spans="11:16">
      <c r="K36244" s="14" t="str">
        <v/>
      </c>
      <c r="L36244" s="14" t="str">
        <v/>
      </c>
      <c r="O36244" s="14" t="str">
        <v/>
      </c>
      <c r="P36244" s="14" t="str">
        <f ca="1"/>
        <v>Low Cap</v>
      </c>
    </row>
    <row r="36245" spans="11:16">
      <c r="K36245" s="14" t="str">
        <v/>
      </c>
      <c r="L36245" s="14" t="str">
        <v/>
      </c>
      <c r="O36245" s="14" t="str">
        <v/>
      </c>
      <c r="P36245" s="14" t="str">
        <f ca="1"/>
        <v>Low Cap</v>
      </c>
    </row>
    <row r="36246" spans="11:16">
      <c r="K36246" s="14" t="str">
        <v/>
      </c>
      <c r="L36246" s="14" t="str">
        <v/>
      </c>
      <c r="O36246" s="14" t="str">
        <v/>
      </c>
      <c r="P36246" s="14" t="str">
        <f ca="1"/>
        <v>Low Cap</v>
      </c>
    </row>
    <row r="36247" spans="11:16">
      <c r="K36247" s="14" t="str">
        <v/>
      </c>
      <c r="L36247" s="14" t="str">
        <v/>
      </c>
      <c r="O36247" s="14" t="str">
        <v/>
      </c>
      <c r="P36247" s="14" t="str">
        <f ca="1"/>
        <v>Low Cap</v>
      </c>
    </row>
    <row r="36248" spans="11:16">
      <c r="K36248" s="14" t="str">
        <v/>
      </c>
      <c r="L36248" s="14" t="str">
        <v/>
      </c>
      <c r="O36248" s="14" t="str">
        <v/>
      </c>
      <c r="P36248" s="14" t="str">
        <f ca="1"/>
        <v>Low Cap</v>
      </c>
    </row>
    <row r="36249" spans="11:16">
      <c r="K36249" s="14" t="str">
        <v/>
      </c>
      <c r="L36249" s="14" t="str">
        <v/>
      </c>
      <c r="O36249" s="14" t="str">
        <v/>
      </c>
      <c r="P36249" s="14" t="str">
        <f ca="1"/>
        <v>Low Cap</v>
      </c>
    </row>
    <row r="36250" spans="11:16">
      <c r="K36250" s="14" t="str">
        <v/>
      </c>
      <c r="L36250" s="14" t="str">
        <v/>
      </c>
      <c r="O36250" s="14" t="str">
        <v/>
      </c>
      <c r="P36250" s="14" t="str">
        <f ca="1"/>
        <v>Low Cap</v>
      </c>
    </row>
    <row r="36251" spans="11:16">
      <c r="K36251" s="14" t="str">
        <v/>
      </c>
      <c r="L36251" s="14" t="str">
        <v/>
      </c>
      <c r="O36251" s="14" t="str">
        <v/>
      </c>
      <c r="P36251" s="14" t="str">
        <f ca="1"/>
        <v>Low Cap</v>
      </c>
    </row>
    <row r="36252" spans="11:16">
      <c r="K36252" s="14" t="str">
        <v/>
      </c>
      <c r="L36252" s="14" t="str">
        <v/>
      </c>
      <c r="O36252" s="14" t="str">
        <v/>
      </c>
      <c r="P36252" s="14" t="str">
        <f ca="1"/>
        <v>Low Cap</v>
      </c>
    </row>
    <row r="36253" spans="11:16">
      <c r="K36253" s="14" t="str">
        <v/>
      </c>
      <c r="L36253" s="14" t="str">
        <v/>
      </c>
      <c r="O36253" s="14" t="str">
        <v/>
      </c>
      <c r="P36253" s="14" t="str">
        <f ca="1"/>
        <v>Low Cap</v>
      </c>
    </row>
    <row r="36254" spans="11:16">
      <c r="K36254" s="14" t="str">
        <v/>
      </c>
      <c r="L36254" s="14" t="str">
        <v/>
      </c>
      <c r="O36254" s="14" t="str">
        <v/>
      </c>
      <c r="P36254" s="14" t="str">
        <f ca="1"/>
        <v>Low Cap</v>
      </c>
    </row>
    <row r="36255" spans="11:16">
      <c r="K36255" s="14" t="str">
        <v/>
      </c>
      <c r="L36255" s="14" t="str">
        <v/>
      </c>
      <c r="O36255" s="14" t="str">
        <v/>
      </c>
      <c r="P36255" s="14" t="str">
        <f ca="1"/>
        <v>Low Cap</v>
      </c>
    </row>
    <row r="36256" spans="11:16">
      <c r="K36256" s="14" t="str">
        <v/>
      </c>
      <c r="L36256" s="14" t="str">
        <v/>
      </c>
      <c r="O36256" s="14" t="str">
        <v/>
      </c>
      <c r="P36256" s="14" t="str">
        <f ca="1"/>
        <v>Low Cap</v>
      </c>
    </row>
    <row r="36257" spans="11:16">
      <c r="K36257" s="14" t="str">
        <v/>
      </c>
      <c r="L36257" s="14" t="str">
        <v/>
      </c>
      <c r="O36257" s="14" t="str">
        <v/>
      </c>
      <c r="P36257" s="14" t="str">
        <f ca="1"/>
        <v>Low Cap</v>
      </c>
    </row>
    <row r="36258" spans="11:16">
      <c r="K36258" s="14" t="str">
        <v/>
      </c>
      <c r="L36258" s="14" t="str">
        <v/>
      </c>
      <c r="O36258" s="14" t="str">
        <v/>
      </c>
      <c r="P36258" s="14" t="str">
        <f ca="1"/>
        <v>Low Cap</v>
      </c>
    </row>
    <row r="36259" spans="11:16">
      <c r="K36259" s="14" t="str">
        <v/>
      </c>
      <c r="L36259" s="14" t="str">
        <v/>
      </c>
      <c r="O36259" s="14" t="str">
        <v/>
      </c>
      <c r="P36259" s="14" t="str">
        <f ca="1"/>
        <v>Low Cap</v>
      </c>
    </row>
    <row r="36260" spans="11:16">
      <c r="K36260" s="14" t="str">
        <v/>
      </c>
      <c r="L36260" s="14" t="str">
        <v/>
      </c>
      <c r="O36260" s="14" t="str">
        <v/>
      </c>
      <c r="P36260" s="14" t="str">
        <f ca="1"/>
        <v>Low Cap</v>
      </c>
    </row>
    <row r="36261" spans="11:16">
      <c r="K36261" s="14" t="str">
        <v/>
      </c>
      <c r="L36261" s="14" t="str">
        <v/>
      </c>
      <c r="O36261" s="14" t="str">
        <v/>
      </c>
      <c r="P36261" s="14" t="str">
        <f ca="1"/>
        <v>Low Cap</v>
      </c>
    </row>
    <row r="36262" spans="11:16">
      <c r="K36262" s="14" t="str">
        <v/>
      </c>
      <c r="L36262" s="14" t="str">
        <v/>
      </c>
      <c r="O36262" s="14" t="str">
        <v/>
      </c>
      <c r="P36262" s="14" t="str">
        <f ca="1"/>
        <v>Low Cap</v>
      </c>
    </row>
    <row r="36263" spans="11:16">
      <c r="K36263" s="14" t="str">
        <v/>
      </c>
      <c r="L36263" s="14" t="str">
        <v/>
      </c>
      <c r="O36263" s="14" t="str">
        <v/>
      </c>
      <c r="P36263" s="14" t="str">
        <f ca="1"/>
        <v>Low Cap</v>
      </c>
    </row>
    <row r="36264" spans="11:16">
      <c r="K36264" s="14" t="str">
        <v/>
      </c>
      <c r="L36264" s="14" t="str">
        <v/>
      </c>
      <c r="O36264" s="14" t="str">
        <v/>
      </c>
      <c r="P36264" s="14" t="str">
        <f ca="1"/>
        <v>Low Cap</v>
      </c>
    </row>
    <row r="36265" spans="11:16">
      <c r="K36265" s="14" t="str">
        <v/>
      </c>
      <c r="L36265" s="14" t="str">
        <v/>
      </c>
      <c r="O36265" s="14" t="str">
        <v/>
      </c>
      <c r="P36265" s="14" t="str">
        <f ca="1"/>
        <v>Low Cap</v>
      </c>
    </row>
    <row r="36266" spans="11:16">
      <c r="K36266" s="14" t="str">
        <v/>
      </c>
      <c r="L36266" s="14" t="str">
        <v/>
      </c>
      <c r="O36266" s="14" t="str">
        <v/>
      </c>
      <c r="P36266" s="14" t="str">
        <f ca="1"/>
        <v>Low Cap</v>
      </c>
    </row>
    <row r="36267" spans="11:16">
      <c r="K36267" s="14" t="str">
        <v/>
      </c>
      <c r="L36267" s="14" t="str">
        <v/>
      </c>
      <c r="O36267" s="14" t="str">
        <v/>
      </c>
      <c r="P36267" s="14" t="str">
        <f ca="1"/>
        <v>Low Cap</v>
      </c>
    </row>
    <row r="36268" spans="11:16">
      <c r="K36268" s="14" t="str">
        <v/>
      </c>
      <c r="L36268" s="14" t="str">
        <v/>
      </c>
      <c r="O36268" s="14" t="str">
        <v/>
      </c>
      <c r="P36268" s="14" t="str">
        <f ca="1"/>
        <v>Low Cap</v>
      </c>
    </row>
    <row r="36269" spans="11:16">
      <c r="K36269" s="14" t="str">
        <v/>
      </c>
      <c r="L36269" s="14" t="str">
        <v/>
      </c>
      <c r="O36269" s="14" t="str">
        <v/>
      </c>
      <c r="P36269" s="14" t="str">
        <f ca="1"/>
        <v>Low Cap</v>
      </c>
    </row>
    <row r="36270" spans="11:16">
      <c r="K36270" s="14" t="str">
        <v/>
      </c>
      <c r="L36270" s="14" t="str">
        <v/>
      </c>
      <c r="O36270" s="14" t="str">
        <v/>
      </c>
      <c r="P36270" s="14" t="str">
        <f ca="1"/>
        <v>Low Cap</v>
      </c>
    </row>
    <row r="36271" spans="11:16">
      <c r="K36271" s="14" t="str">
        <v/>
      </c>
      <c r="L36271" s="14" t="str">
        <v/>
      </c>
      <c r="O36271" s="14" t="str">
        <v/>
      </c>
      <c r="P36271" s="14" t="str">
        <f ca="1"/>
        <v>Low Cap</v>
      </c>
    </row>
    <row r="36272" spans="11:16">
      <c r="K36272" s="14" t="str">
        <v/>
      </c>
      <c r="L36272" s="14" t="str">
        <v/>
      </c>
      <c r="O36272" s="14" t="str">
        <v/>
      </c>
      <c r="P36272" s="14" t="str">
        <f ca="1"/>
        <v>Low Cap</v>
      </c>
    </row>
    <row r="36273" spans="11:16">
      <c r="K36273" s="14" t="str">
        <v/>
      </c>
      <c r="L36273" s="14" t="str">
        <v/>
      </c>
      <c r="O36273" s="14" t="str">
        <v/>
      </c>
      <c r="P36273" s="14" t="str">
        <f ca="1"/>
        <v>Low Cap</v>
      </c>
    </row>
    <row r="36274" spans="11:16">
      <c r="K36274" s="14" t="str">
        <v/>
      </c>
      <c r="L36274" s="14" t="str">
        <v/>
      </c>
      <c r="O36274" s="14" t="str">
        <v/>
      </c>
      <c r="P36274" s="14" t="str">
        <f ca="1"/>
        <v>Low Cap</v>
      </c>
    </row>
    <row r="36275" spans="11:16">
      <c r="K36275" s="14" t="str">
        <v/>
      </c>
      <c r="L36275" s="14" t="str">
        <v/>
      </c>
      <c r="O36275" s="14" t="str">
        <v/>
      </c>
      <c r="P36275" s="14" t="str">
        <f ca="1"/>
        <v>Low Cap</v>
      </c>
    </row>
    <row r="36276" spans="11:16">
      <c r="K36276" s="14" t="str">
        <v/>
      </c>
      <c r="L36276" s="14" t="str">
        <v/>
      </c>
      <c r="O36276" s="14" t="str">
        <v/>
      </c>
      <c r="P36276" s="14" t="str">
        <f ca="1"/>
        <v>Low Cap</v>
      </c>
    </row>
    <row r="36277" spans="11:16">
      <c r="K36277" s="14" t="str">
        <v/>
      </c>
      <c r="L36277" s="14" t="str">
        <v/>
      </c>
      <c r="O36277" s="14" t="str">
        <v/>
      </c>
      <c r="P36277" s="14" t="str">
        <f ca="1"/>
        <v>Low Cap</v>
      </c>
    </row>
    <row r="36278" spans="11:16">
      <c r="K36278" s="14" t="str">
        <v/>
      </c>
      <c r="L36278" s="14" t="str">
        <v/>
      </c>
      <c r="O36278" s="14" t="str">
        <v/>
      </c>
      <c r="P36278" s="14" t="str">
        <f ca="1"/>
        <v>Low Cap</v>
      </c>
    </row>
    <row r="36279" spans="11:16">
      <c r="K36279" s="14" t="str">
        <v/>
      </c>
      <c r="L36279" s="14" t="str">
        <v/>
      </c>
      <c r="O36279" s="14" t="str">
        <v/>
      </c>
      <c r="P36279" s="14" t="str">
        <f ca="1"/>
        <v>Low Cap</v>
      </c>
    </row>
    <row r="36280" spans="11:16">
      <c r="K36280" s="14" t="str">
        <v/>
      </c>
      <c r="L36280" s="14" t="str">
        <v/>
      </c>
      <c r="O36280" s="14" t="str">
        <v/>
      </c>
      <c r="P36280" s="14" t="str">
        <f ca="1"/>
        <v>Low Cap</v>
      </c>
    </row>
    <row r="36281" spans="11:16">
      <c r="K36281" s="14" t="str">
        <v/>
      </c>
      <c r="L36281" s="14" t="str">
        <v/>
      </c>
      <c r="O36281" s="14" t="str">
        <v/>
      </c>
      <c r="P36281" s="14" t="str">
        <f ca="1"/>
        <v>Low Cap</v>
      </c>
    </row>
    <row r="36282" spans="11:16">
      <c r="K36282" s="14" t="str">
        <v/>
      </c>
      <c r="L36282" s="14" t="str">
        <v/>
      </c>
      <c r="O36282" s="14" t="str">
        <v/>
      </c>
      <c r="P36282" s="14" t="str">
        <f ca="1"/>
        <v>Low Cap</v>
      </c>
    </row>
    <row r="36283" spans="11:16">
      <c r="K36283" s="14" t="str">
        <v/>
      </c>
      <c r="L36283" s="14" t="str">
        <v/>
      </c>
      <c r="O36283" s="14" t="str">
        <v/>
      </c>
      <c r="P36283" s="14" t="str">
        <f ca="1"/>
        <v>Low Cap</v>
      </c>
    </row>
    <row r="36284" spans="11:16">
      <c r="K36284" s="14" t="str">
        <v/>
      </c>
      <c r="L36284" s="14" t="str">
        <v/>
      </c>
      <c r="O36284" s="14" t="str">
        <v/>
      </c>
      <c r="P36284" s="14" t="str">
        <f ca="1"/>
        <v>Low Cap</v>
      </c>
    </row>
    <row r="36285" spans="11:16">
      <c r="K36285" s="14" t="str">
        <v/>
      </c>
      <c r="L36285" s="14" t="str">
        <v/>
      </c>
      <c r="O36285" s="14" t="str">
        <v/>
      </c>
      <c r="P36285" s="14" t="str">
        <f ca="1"/>
        <v>Low Cap</v>
      </c>
    </row>
    <row r="36286" spans="11:16">
      <c r="K36286" s="14" t="str">
        <v/>
      </c>
      <c r="L36286" s="14" t="str">
        <v/>
      </c>
      <c r="O36286" s="14" t="str">
        <v/>
      </c>
      <c r="P36286" s="14" t="str">
        <f ca="1"/>
        <v>Low Cap</v>
      </c>
    </row>
    <row r="36287" spans="11:16">
      <c r="K36287" s="14" t="str">
        <v/>
      </c>
      <c r="L36287" s="14" t="str">
        <v/>
      </c>
      <c r="O36287" s="14" t="str">
        <v/>
      </c>
      <c r="P36287" s="14" t="str">
        <f ca="1"/>
        <v>Low Cap</v>
      </c>
    </row>
    <row r="36288" spans="11:16">
      <c r="K36288" s="14" t="str">
        <v/>
      </c>
      <c r="L36288" s="14" t="str">
        <v/>
      </c>
      <c r="O36288" s="14" t="str">
        <v/>
      </c>
      <c r="P36288" s="14" t="str">
        <f ca="1"/>
        <v>Low Cap</v>
      </c>
    </row>
    <row r="36289" spans="11:16">
      <c r="K36289" s="14" t="str">
        <v/>
      </c>
      <c r="L36289" s="14" t="str">
        <v/>
      </c>
      <c r="O36289" s="14" t="str">
        <v/>
      </c>
      <c r="P36289" s="14" t="str">
        <f ca="1"/>
        <v>Low Cap</v>
      </c>
    </row>
    <row r="36290" spans="11:16">
      <c r="K36290" s="14" t="str">
        <v/>
      </c>
      <c r="L36290" s="14" t="str">
        <v/>
      </c>
      <c r="O36290" s="14" t="str">
        <v/>
      </c>
      <c r="P36290" s="14" t="str">
        <f ca="1"/>
        <v>Low Cap</v>
      </c>
    </row>
    <row r="36291" spans="11:16">
      <c r="K36291" s="14" t="str">
        <v/>
      </c>
      <c r="L36291" s="14" t="str">
        <v/>
      </c>
      <c r="O36291" s="14" t="str">
        <v/>
      </c>
      <c r="P36291" s="14" t="str">
        <f ca="1"/>
        <v>Low Cap</v>
      </c>
    </row>
    <row r="36292" spans="11:16">
      <c r="K36292" s="14" t="str">
        <v/>
      </c>
      <c r="L36292" s="14" t="str">
        <v/>
      </c>
      <c r="O36292" s="14" t="str">
        <v/>
      </c>
      <c r="P36292" s="14" t="str">
        <f ca="1"/>
        <v>Low Cap</v>
      </c>
    </row>
    <row r="36293" spans="11:16">
      <c r="K36293" s="14" t="str">
        <v/>
      </c>
      <c r="L36293" s="14" t="str">
        <v/>
      </c>
      <c r="O36293" s="14" t="str">
        <v/>
      </c>
      <c r="P36293" s="14" t="str">
        <f ca="1"/>
        <v>Low Cap</v>
      </c>
    </row>
    <row r="36294" spans="11:16">
      <c r="K36294" s="14" t="str">
        <v/>
      </c>
      <c r="L36294" s="14" t="str">
        <v/>
      </c>
      <c r="O36294" s="14" t="str">
        <v/>
      </c>
      <c r="P36294" s="14" t="str">
        <f ca="1"/>
        <v>Low Cap</v>
      </c>
    </row>
    <row r="36295" spans="11:16">
      <c r="K36295" s="14" t="str">
        <v/>
      </c>
      <c r="L36295" s="14" t="str">
        <v/>
      </c>
      <c r="O36295" s="14" t="str">
        <v/>
      </c>
      <c r="P36295" s="14" t="str">
        <f ca="1"/>
        <v>Low Cap</v>
      </c>
    </row>
    <row r="36296" spans="11:16">
      <c r="K36296" s="14" t="str">
        <v/>
      </c>
      <c r="L36296" s="14" t="str">
        <v/>
      </c>
      <c r="O36296" s="14" t="str">
        <v/>
      </c>
      <c r="P36296" s="14" t="str">
        <f ca="1"/>
        <v>Low Cap</v>
      </c>
    </row>
    <row r="36297" spans="11:16">
      <c r="K36297" s="14" t="str">
        <v/>
      </c>
      <c r="L36297" s="14" t="str">
        <v/>
      </c>
      <c r="O36297" s="14" t="str">
        <v/>
      </c>
      <c r="P36297" s="14" t="str">
        <f ca="1"/>
        <v>Low Cap</v>
      </c>
    </row>
    <row r="36298" spans="11:16">
      <c r="K36298" s="14" t="str">
        <v/>
      </c>
      <c r="L36298" s="14" t="str">
        <v/>
      </c>
      <c r="O36298" s="14" t="str">
        <v/>
      </c>
      <c r="P36298" s="14" t="str">
        <f ca="1"/>
        <v>Low Cap</v>
      </c>
    </row>
    <row r="36299" spans="11:16">
      <c r="K36299" s="14" t="str">
        <v/>
      </c>
      <c r="L36299" s="14" t="str">
        <v/>
      </c>
      <c r="O36299" s="14" t="str">
        <v/>
      </c>
      <c r="P36299" s="14" t="str">
        <f ca="1"/>
        <v>Low Cap</v>
      </c>
    </row>
    <row r="36300" spans="11:16">
      <c r="K36300" s="14" t="str">
        <v/>
      </c>
      <c r="L36300" s="14" t="str">
        <v/>
      </c>
      <c r="O36300" s="14" t="str">
        <v/>
      </c>
      <c r="P36300" s="14" t="str">
        <f ca="1"/>
        <v>Low Cap</v>
      </c>
    </row>
    <row r="36301" spans="11:16">
      <c r="K36301" s="14" t="str">
        <v/>
      </c>
      <c r="L36301" s="14" t="str">
        <v/>
      </c>
      <c r="O36301" s="14" t="str">
        <v/>
      </c>
      <c r="P36301" s="14" t="str">
        <f ca="1"/>
        <v>Low Cap</v>
      </c>
    </row>
    <row r="36302" spans="11:16">
      <c r="K36302" s="14" t="str">
        <v/>
      </c>
      <c r="L36302" s="14" t="str">
        <v/>
      </c>
      <c r="O36302" s="14" t="str">
        <v/>
      </c>
      <c r="P36302" s="14" t="str">
        <f ca="1"/>
        <v>Low Cap</v>
      </c>
    </row>
    <row r="36303" spans="11:16">
      <c r="K36303" s="14" t="str">
        <v/>
      </c>
      <c r="L36303" s="14" t="str">
        <v/>
      </c>
      <c r="O36303" s="14" t="str">
        <v/>
      </c>
      <c r="P36303" s="14" t="str">
        <f ca="1"/>
        <v>Low Cap</v>
      </c>
    </row>
    <row r="36304" spans="11:16">
      <c r="K36304" s="14" t="str">
        <v/>
      </c>
      <c r="L36304" s="14" t="str">
        <v/>
      </c>
      <c r="O36304" s="14" t="str">
        <v/>
      </c>
      <c r="P36304" s="14" t="str">
        <f ca="1"/>
        <v>Low Cap</v>
      </c>
    </row>
    <row r="36305" spans="11:16">
      <c r="K36305" s="14" t="str">
        <v/>
      </c>
      <c r="L36305" s="14" t="str">
        <v/>
      </c>
      <c r="O36305" s="14" t="str">
        <v/>
      </c>
      <c r="P36305" s="14" t="str">
        <f ca="1"/>
        <v>Low Cap</v>
      </c>
    </row>
    <row r="36306" spans="11:16">
      <c r="K36306" s="14" t="str">
        <v/>
      </c>
      <c r="L36306" s="14" t="str">
        <v/>
      </c>
      <c r="O36306" s="14" t="str">
        <v/>
      </c>
      <c r="P36306" s="14" t="str">
        <f ca="1"/>
        <v>Low Cap</v>
      </c>
    </row>
    <row r="36307" spans="11:16">
      <c r="K36307" s="14" t="str">
        <v/>
      </c>
      <c r="L36307" s="14" t="str">
        <v/>
      </c>
      <c r="O36307" s="14" t="str">
        <v/>
      </c>
      <c r="P36307" s="14" t="str">
        <f ca="1"/>
        <v>Low Cap</v>
      </c>
    </row>
    <row r="36308" spans="11:16">
      <c r="K36308" s="14" t="str">
        <v/>
      </c>
      <c r="L36308" s="14" t="str">
        <v/>
      </c>
      <c r="O36308" s="14" t="str">
        <v/>
      </c>
      <c r="P36308" s="14" t="str">
        <f ca="1"/>
        <v>Low Cap</v>
      </c>
    </row>
    <row r="36309" spans="11:16">
      <c r="K36309" s="14" t="str">
        <v/>
      </c>
      <c r="L36309" s="14" t="str">
        <v/>
      </c>
      <c r="O36309" s="14" t="str">
        <v/>
      </c>
      <c r="P36309" s="14" t="str">
        <f ca="1"/>
        <v>Low Cap</v>
      </c>
    </row>
    <row r="36310" spans="11:16">
      <c r="K36310" s="14" t="str">
        <v/>
      </c>
      <c r="L36310" s="14" t="str">
        <v/>
      </c>
      <c r="O36310" s="14" t="str">
        <v/>
      </c>
      <c r="P36310" s="14" t="str">
        <f ca="1"/>
        <v>Low Cap</v>
      </c>
    </row>
    <row r="36311" spans="11:16">
      <c r="K36311" s="14" t="str">
        <v/>
      </c>
      <c r="L36311" s="14" t="str">
        <v/>
      </c>
      <c r="O36311" s="14" t="str">
        <v/>
      </c>
      <c r="P36311" s="14" t="str">
        <f ca="1"/>
        <v>Low Cap</v>
      </c>
    </row>
    <row r="36312" spans="11:16">
      <c r="K36312" s="14" t="str">
        <v/>
      </c>
      <c r="L36312" s="14" t="str">
        <v/>
      </c>
      <c r="O36312" s="14" t="str">
        <v/>
      </c>
      <c r="P36312" s="14" t="str">
        <f ca="1"/>
        <v>Low Cap</v>
      </c>
    </row>
    <row r="36313" spans="11:16">
      <c r="K36313" s="14" t="str">
        <v/>
      </c>
      <c r="L36313" s="14" t="str">
        <v/>
      </c>
      <c r="O36313" s="14" t="str">
        <v/>
      </c>
      <c r="P36313" s="14" t="str">
        <f ca="1"/>
        <v>Low Cap</v>
      </c>
    </row>
    <row r="36314" spans="11:16">
      <c r="K36314" s="14" t="str">
        <v/>
      </c>
      <c r="L36314" s="14" t="str">
        <v/>
      </c>
      <c r="O36314" s="14" t="str">
        <v/>
      </c>
      <c r="P36314" s="14" t="str">
        <f ca="1"/>
        <v>Low Cap</v>
      </c>
    </row>
    <row r="36315" spans="11:16">
      <c r="K36315" s="14" t="str">
        <v/>
      </c>
      <c r="L36315" s="14" t="str">
        <v/>
      </c>
      <c r="O36315" s="14" t="str">
        <v/>
      </c>
      <c r="P36315" s="14" t="str">
        <f ca="1"/>
        <v>Low Cap</v>
      </c>
    </row>
    <row r="36316" spans="11:16">
      <c r="K36316" s="14" t="str">
        <v/>
      </c>
      <c r="L36316" s="14" t="str">
        <v/>
      </c>
      <c r="O36316" s="14" t="str">
        <v/>
      </c>
      <c r="P36316" s="14" t="str">
        <f ca="1"/>
        <v>Low Cap</v>
      </c>
    </row>
    <row r="36317" spans="11:16">
      <c r="K36317" s="14" t="str">
        <v/>
      </c>
      <c r="L36317" s="14" t="str">
        <v/>
      </c>
      <c r="O36317" s="14" t="str">
        <v/>
      </c>
      <c r="P36317" s="14" t="str">
        <f ca="1"/>
        <v>Low Cap</v>
      </c>
    </row>
    <row r="36318" spans="11:16">
      <c r="K36318" s="14" t="str">
        <v/>
      </c>
      <c r="L36318" s="14" t="str">
        <v/>
      </c>
      <c r="O36318" s="14" t="str">
        <v/>
      </c>
      <c r="P36318" s="14" t="str">
        <f ca="1"/>
        <v>Low Cap</v>
      </c>
    </row>
    <row r="36319" spans="11:16">
      <c r="K36319" s="14" t="str">
        <v/>
      </c>
      <c r="L36319" s="14" t="str">
        <v/>
      </c>
      <c r="O36319" s="14" t="str">
        <v/>
      </c>
      <c r="P36319" s="14" t="str">
        <f ca="1"/>
        <v>Low Cap</v>
      </c>
    </row>
    <row r="36320" spans="11:16">
      <c r="K36320" s="14" t="str">
        <v/>
      </c>
      <c r="L36320" s="14" t="str">
        <v/>
      </c>
      <c r="O36320" s="14" t="str">
        <v/>
      </c>
      <c r="P36320" s="14" t="str">
        <f ca="1"/>
        <v>Low Cap</v>
      </c>
    </row>
    <row r="36321" spans="11:16">
      <c r="K36321" s="14" t="str">
        <v/>
      </c>
      <c r="L36321" s="14" t="str">
        <v/>
      </c>
      <c r="O36321" s="14" t="str">
        <v/>
      </c>
      <c r="P36321" s="14" t="str">
        <f ca="1"/>
        <v>Low Cap</v>
      </c>
    </row>
    <row r="36322" spans="11:16">
      <c r="K36322" s="14" t="str">
        <v/>
      </c>
      <c r="L36322" s="14" t="str">
        <v/>
      </c>
      <c r="O36322" s="14" t="str">
        <v/>
      </c>
      <c r="P36322" s="14" t="str">
        <f ca="1"/>
        <v>Low Cap</v>
      </c>
    </row>
    <row r="36323" spans="11:16">
      <c r="K36323" s="14" t="str">
        <v/>
      </c>
      <c r="L36323" s="14" t="str">
        <v/>
      </c>
      <c r="O36323" s="14" t="str">
        <v/>
      </c>
      <c r="P36323" s="14" t="str">
        <f ca="1"/>
        <v>Low Cap</v>
      </c>
    </row>
    <row r="36324" spans="11:16">
      <c r="K36324" s="14" t="str">
        <v/>
      </c>
      <c r="L36324" s="14" t="str">
        <v/>
      </c>
      <c r="O36324" s="14" t="str">
        <v/>
      </c>
      <c r="P36324" s="14" t="str">
        <f ca="1"/>
        <v>Low Cap</v>
      </c>
    </row>
    <row r="36325" spans="11:16">
      <c r="K36325" s="14" t="str">
        <v/>
      </c>
      <c r="L36325" s="14" t="str">
        <v/>
      </c>
      <c r="O36325" s="14" t="str">
        <v/>
      </c>
      <c r="P36325" s="14" t="str">
        <f ca="1"/>
        <v>Low Cap</v>
      </c>
    </row>
    <row r="36326" spans="11:16">
      <c r="K36326" s="14" t="str">
        <v/>
      </c>
      <c r="L36326" s="14" t="str">
        <v/>
      </c>
      <c r="O36326" s="14" t="str">
        <v/>
      </c>
      <c r="P36326" s="14" t="str">
        <f ca="1"/>
        <v>Low Cap</v>
      </c>
    </row>
    <row r="36327" spans="11:16">
      <c r="K36327" s="14" t="str">
        <v/>
      </c>
      <c r="L36327" s="14" t="str">
        <v/>
      </c>
      <c r="O36327" s="14" t="str">
        <v/>
      </c>
      <c r="P36327" s="14" t="str">
        <f ca="1"/>
        <v>Low Cap</v>
      </c>
    </row>
    <row r="36328" spans="11:16">
      <c r="K36328" s="14" t="str">
        <v/>
      </c>
      <c r="L36328" s="14" t="str">
        <v/>
      </c>
      <c r="O36328" s="14" t="str">
        <v/>
      </c>
      <c r="P36328" s="14" t="str">
        <f ca="1"/>
        <v>Low Cap</v>
      </c>
    </row>
    <row r="36329" spans="11:16">
      <c r="K36329" s="14" t="str">
        <v/>
      </c>
      <c r="L36329" s="14" t="str">
        <v/>
      </c>
      <c r="O36329" s="14" t="str">
        <v/>
      </c>
      <c r="P36329" s="14" t="str">
        <f ca="1"/>
        <v>Low Cap</v>
      </c>
    </row>
    <row r="36330" spans="11:16">
      <c r="K36330" s="14" t="str">
        <v/>
      </c>
      <c r="L36330" s="14" t="str">
        <v/>
      </c>
      <c r="O36330" s="14" t="str">
        <v/>
      </c>
      <c r="P36330" s="14" t="str">
        <f ca="1"/>
        <v>Low Cap</v>
      </c>
    </row>
    <row r="36331" spans="11:16">
      <c r="K36331" s="14" t="str">
        <v/>
      </c>
      <c r="L36331" s="14" t="str">
        <v/>
      </c>
      <c r="O36331" s="14" t="str">
        <v/>
      </c>
      <c r="P36331" s="14" t="str">
        <f ca="1"/>
        <v>Low Cap</v>
      </c>
    </row>
    <row r="36332" spans="11:16">
      <c r="K36332" s="14" t="str">
        <v/>
      </c>
      <c r="L36332" s="14" t="str">
        <v/>
      </c>
      <c r="O36332" s="14" t="str">
        <v/>
      </c>
      <c r="P36332" s="14" t="str">
        <f ca="1"/>
        <v>Low Cap</v>
      </c>
    </row>
    <row r="36333" spans="11:16">
      <c r="K36333" s="14" t="str">
        <v/>
      </c>
      <c r="L36333" s="14" t="str">
        <v/>
      </c>
      <c r="O36333" s="14" t="str">
        <v/>
      </c>
      <c r="P36333" s="14" t="str">
        <f ca="1"/>
        <v>Low Cap</v>
      </c>
    </row>
    <row r="36334" spans="11:16">
      <c r="K36334" s="14" t="str">
        <v/>
      </c>
      <c r="L36334" s="14" t="str">
        <v/>
      </c>
      <c r="O36334" s="14" t="str">
        <v/>
      </c>
      <c r="P36334" s="14" t="str">
        <f ca="1"/>
        <v>Low Cap</v>
      </c>
    </row>
    <row r="36335" spans="11:16">
      <c r="K36335" s="14" t="str">
        <v/>
      </c>
      <c r="L36335" s="14" t="str">
        <v/>
      </c>
      <c r="O36335" s="14" t="str">
        <v/>
      </c>
      <c r="P36335" s="14" t="str">
        <f ca="1"/>
        <v>Low Cap</v>
      </c>
    </row>
    <row r="36336" spans="11:16">
      <c r="K36336" s="14" t="str">
        <v/>
      </c>
      <c r="L36336" s="14" t="str">
        <v/>
      </c>
      <c r="O36336" s="14" t="str">
        <v/>
      </c>
      <c r="P36336" s="14" t="str">
        <f ca="1"/>
        <v>Low Cap</v>
      </c>
    </row>
    <row r="36337" spans="11:16">
      <c r="K36337" s="14" t="str">
        <v/>
      </c>
      <c r="L36337" s="14" t="str">
        <v/>
      </c>
      <c r="O36337" s="14" t="str">
        <v/>
      </c>
      <c r="P36337" s="14" t="str">
        <f ca="1"/>
        <v>Low Cap</v>
      </c>
    </row>
    <row r="36338" spans="11:16">
      <c r="K36338" s="14" t="str">
        <v/>
      </c>
      <c r="L36338" s="14" t="str">
        <v/>
      </c>
      <c r="O36338" s="14" t="str">
        <v/>
      </c>
      <c r="P36338" s="14" t="str">
        <f ca="1"/>
        <v>Low Cap</v>
      </c>
    </row>
    <row r="36339" spans="11:16">
      <c r="K36339" s="14" t="str">
        <v/>
      </c>
      <c r="L36339" s="14" t="str">
        <v/>
      </c>
      <c r="O36339" s="14" t="str">
        <v/>
      </c>
      <c r="P36339" s="14" t="str">
        <f ca="1"/>
        <v>Low Cap</v>
      </c>
    </row>
    <row r="36340" spans="11:16">
      <c r="K36340" s="14" t="str">
        <v/>
      </c>
      <c r="L36340" s="14" t="str">
        <v/>
      </c>
      <c r="O36340" s="14" t="str">
        <v/>
      </c>
      <c r="P36340" s="14" t="str">
        <f ca="1"/>
        <v>Low Cap</v>
      </c>
    </row>
    <row r="36341" spans="11:16">
      <c r="K36341" s="14" t="str">
        <v/>
      </c>
      <c r="L36341" s="14" t="str">
        <v/>
      </c>
      <c r="O36341" s="14" t="str">
        <v/>
      </c>
      <c r="P36341" s="14" t="str">
        <f ca="1"/>
        <v>Low Cap</v>
      </c>
    </row>
    <row r="36342" spans="11:16">
      <c r="K36342" s="14" t="str">
        <v/>
      </c>
      <c r="L36342" s="14" t="str">
        <v/>
      </c>
      <c r="O36342" s="14" t="str">
        <v/>
      </c>
      <c r="P36342" s="14" t="str">
        <f ca="1"/>
        <v>Low Cap</v>
      </c>
    </row>
    <row r="36343" spans="11:16">
      <c r="K36343" s="14" t="str">
        <v/>
      </c>
      <c r="L36343" s="14" t="str">
        <v/>
      </c>
      <c r="O36343" s="14" t="str">
        <v/>
      </c>
      <c r="P36343" s="14" t="str">
        <f ca="1"/>
        <v>Low Cap</v>
      </c>
    </row>
    <row r="36344" spans="11:16">
      <c r="K36344" s="14" t="str">
        <v/>
      </c>
      <c r="L36344" s="14" t="str">
        <v/>
      </c>
      <c r="O36344" s="14" t="str">
        <v/>
      </c>
      <c r="P36344" s="14" t="str">
        <f ca="1"/>
        <v>Low Cap</v>
      </c>
    </row>
    <row r="36345" spans="11:16">
      <c r="K36345" s="14" t="str">
        <v/>
      </c>
      <c r="L36345" s="14" t="str">
        <v/>
      </c>
      <c r="O36345" s="14" t="str">
        <v/>
      </c>
      <c r="P36345" s="14" t="str">
        <f ca="1"/>
        <v>Low Cap</v>
      </c>
    </row>
    <row r="36346" spans="11:16">
      <c r="K36346" s="14" t="str">
        <v/>
      </c>
      <c r="L36346" s="14" t="str">
        <v/>
      </c>
      <c r="O36346" s="14" t="str">
        <v/>
      </c>
      <c r="P36346" s="14" t="str">
        <f ca="1"/>
        <v>Low Cap</v>
      </c>
    </row>
    <row r="36347" spans="11:16">
      <c r="K36347" s="14" t="str">
        <v/>
      </c>
      <c r="L36347" s="14" t="str">
        <v/>
      </c>
      <c r="O36347" s="14" t="str">
        <v/>
      </c>
      <c r="P36347" s="14" t="str">
        <f ca="1"/>
        <v>Low Cap</v>
      </c>
    </row>
    <row r="36348" spans="11:16">
      <c r="K36348" s="14" t="str">
        <v/>
      </c>
      <c r="L36348" s="14" t="str">
        <v/>
      </c>
      <c r="O36348" s="14" t="str">
        <v/>
      </c>
      <c r="P36348" s="14" t="str">
        <f ca="1"/>
        <v>Low Cap</v>
      </c>
    </row>
    <row r="36349" spans="11:16">
      <c r="K36349" s="14" t="str">
        <v/>
      </c>
      <c r="L36349" s="14" t="str">
        <v/>
      </c>
      <c r="O36349" s="14" t="str">
        <v/>
      </c>
      <c r="P36349" s="14" t="str">
        <f ca="1"/>
        <v>Low Cap</v>
      </c>
    </row>
    <row r="36350" spans="11:16">
      <c r="K36350" s="14" t="str">
        <v/>
      </c>
      <c r="L36350" s="14" t="str">
        <v/>
      </c>
      <c r="O36350" s="14" t="str">
        <v/>
      </c>
      <c r="P36350" s="14" t="str">
        <f ca="1"/>
        <v>Low Cap</v>
      </c>
    </row>
    <row r="36351" spans="11:16">
      <c r="K36351" s="14" t="str">
        <v/>
      </c>
      <c r="L36351" s="14" t="str">
        <v/>
      </c>
      <c r="O36351" s="14" t="str">
        <v/>
      </c>
      <c r="P36351" s="14" t="str">
        <f ca="1"/>
        <v>Low Cap</v>
      </c>
    </row>
    <row r="36352" spans="11:16">
      <c r="K36352" s="14" t="str">
        <v/>
      </c>
      <c r="L36352" s="14" t="str">
        <v/>
      </c>
      <c r="O36352" s="14" t="str">
        <v/>
      </c>
      <c r="P36352" s="14" t="str">
        <f ca="1"/>
        <v>Low Cap</v>
      </c>
    </row>
    <row r="36353" spans="11:16">
      <c r="K36353" s="14" t="str">
        <v/>
      </c>
      <c r="L36353" s="14" t="str">
        <v/>
      </c>
      <c r="O36353" s="14" t="str">
        <v/>
      </c>
      <c r="P36353" s="14" t="str">
        <f ca="1"/>
        <v>Low Cap</v>
      </c>
    </row>
    <row r="36354" spans="11:16">
      <c r="K36354" s="14" t="str">
        <v/>
      </c>
      <c r="L36354" s="14" t="str">
        <v/>
      </c>
      <c r="O36354" s="14" t="str">
        <v/>
      </c>
      <c r="P36354" s="14" t="str">
        <f ca="1"/>
        <v>Low Cap</v>
      </c>
    </row>
    <row r="36355" spans="11:16">
      <c r="K36355" s="14" t="str">
        <v/>
      </c>
      <c r="L36355" s="14" t="str">
        <v/>
      </c>
      <c r="O36355" s="14" t="str">
        <v/>
      </c>
      <c r="P36355" s="14" t="str">
        <f ca="1"/>
        <v>Low Cap</v>
      </c>
    </row>
    <row r="36356" spans="11:16">
      <c r="K36356" s="14" t="str">
        <v/>
      </c>
      <c r="L36356" s="14" t="str">
        <v/>
      </c>
      <c r="O36356" s="14" t="str">
        <v/>
      </c>
      <c r="P36356" s="14" t="str">
        <f ca="1"/>
        <v>Low Cap</v>
      </c>
    </row>
    <row r="36357" spans="11:16">
      <c r="K36357" s="14" t="str">
        <v/>
      </c>
      <c r="L36357" s="14" t="str">
        <v/>
      </c>
      <c r="O36357" s="14" t="str">
        <v/>
      </c>
      <c r="P36357" s="14" t="str">
        <f ca="1"/>
        <v>Low Cap</v>
      </c>
    </row>
    <row r="36358" spans="11:16">
      <c r="K36358" s="14" t="str">
        <v/>
      </c>
      <c r="L36358" s="14" t="str">
        <v/>
      </c>
      <c r="O36358" s="14" t="str">
        <v/>
      </c>
      <c r="P36358" s="14" t="str">
        <f ca="1"/>
        <v>Low Cap</v>
      </c>
    </row>
    <row r="36359" spans="11:16">
      <c r="K36359" s="14" t="str">
        <v/>
      </c>
      <c r="L36359" s="14" t="str">
        <v/>
      </c>
      <c r="O36359" s="14" t="str">
        <v/>
      </c>
      <c r="P36359" s="14" t="str">
        <f ca="1"/>
        <v>Low Cap</v>
      </c>
    </row>
    <row r="36360" spans="11:16">
      <c r="K36360" s="14" t="str">
        <v/>
      </c>
      <c r="L36360" s="14" t="str">
        <v/>
      </c>
      <c r="O36360" s="14" t="str">
        <v/>
      </c>
      <c r="P36360" s="14" t="str">
        <f ca="1"/>
        <v>Low Cap</v>
      </c>
    </row>
    <row r="36361" spans="11:16">
      <c r="K36361" s="14" t="str">
        <v/>
      </c>
      <c r="L36361" s="14" t="str">
        <v/>
      </c>
      <c r="O36361" s="14" t="str">
        <v/>
      </c>
      <c r="P36361" s="14" t="str">
        <f ca="1"/>
        <v>Low Cap</v>
      </c>
    </row>
    <row r="36362" spans="11:16">
      <c r="K36362" s="14" t="str">
        <v/>
      </c>
      <c r="L36362" s="14" t="str">
        <v/>
      </c>
      <c r="O36362" s="14" t="str">
        <v/>
      </c>
      <c r="P36362" s="14" t="str">
        <f ca="1"/>
        <v>Low Cap</v>
      </c>
    </row>
    <row r="36363" spans="11:16">
      <c r="K36363" s="14" t="str">
        <v/>
      </c>
      <c r="L36363" s="14" t="str">
        <v/>
      </c>
      <c r="O36363" s="14" t="str">
        <v/>
      </c>
      <c r="P36363" s="14" t="str">
        <f ca="1"/>
        <v>Low Cap</v>
      </c>
    </row>
    <row r="36364" spans="11:16">
      <c r="K36364" s="14" t="str">
        <v/>
      </c>
      <c r="L36364" s="14" t="str">
        <v/>
      </c>
      <c r="O36364" s="14" t="str">
        <v/>
      </c>
      <c r="P36364" s="14" t="str">
        <f ca="1"/>
        <v>Low Cap</v>
      </c>
    </row>
    <row r="36365" spans="11:16">
      <c r="K36365" s="14" t="str">
        <v/>
      </c>
      <c r="L36365" s="14" t="str">
        <v/>
      </c>
      <c r="O36365" s="14" t="str">
        <v/>
      </c>
      <c r="P36365" s="14" t="str">
        <f ca="1"/>
        <v>Low Cap</v>
      </c>
    </row>
    <row r="36366" spans="11:16">
      <c r="K36366" s="14" t="str">
        <v/>
      </c>
      <c r="L36366" s="14" t="str">
        <v/>
      </c>
      <c r="O36366" s="14" t="str">
        <v/>
      </c>
      <c r="P36366" s="14" t="str">
        <f ca="1"/>
        <v>Low Cap</v>
      </c>
    </row>
    <row r="36367" spans="11:16">
      <c r="K36367" s="14" t="str">
        <v/>
      </c>
      <c r="L36367" s="14" t="str">
        <v/>
      </c>
      <c r="O36367" s="14" t="str">
        <v/>
      </c>
      <c r="P36367" s="14" t="str">
        <f ca="1"/>
        <v>Low Cap</v>
      </c>
    </row>
    <row r="36368" spans="11:16">
      <c r="K36368" s="14" t="str">
        <v/>
      </c>
      <c r="L36368" s="14" t="str">
        <v/>
      </c>
      <c r="O36368" s="14" t="str">
        <v/>
      </c>
      <c r="P36368" s="14" t="str">
        <f ca="1"/>
        <v>Low Cap</v>
      </c>
    </row>
    <row r="36369" spans="11:16">
      <c r="K36369" s="14" t="str">
        <v/>
      </c>
      <c r="L36369" s="14" t="str">
        <v/>
      </c>
      <c r="O36369" s="14" t="str">
        <v/>
      </c>
      <c r="P36369" s="14" t="str">
        <f ca="1"/>
        <v>Low Cap</v>
      </c>
    </row>
    <row r="36370" spans="11:16">
      <c r="K36370" s="14" t="str">
        <v/>
      </c>
      <c r="L36370" s="14" t="str">
        <v/>
      </c>
      <c r="O36370" s="14" t="str">
        <v/>
      </c>
      <c r="P36370" s="14" t="str">
        <f ca="1"/>
        <v>Low Cap</v>
      </c>
    </row>
    <row r="36371" spans="11:16">
      <c r="K36371" s="14" t="str">
        <v/>
      </c>
      <c r="L36371" s="14" t="str">
        <v/>
      </c>
      <c r="O36371" s="14" t="str">
        <v/>
      </c>
      <c r="P36371" s="14" t="str">
        <f ca="1"/>
        <v>Low Cap</v>
      </c>
    </row>
    <row r="36372" spans="11:16">
      <c r="K36372" s="14" t="str">
        <v/>
      </c>
      <c r="L36372" s="14" t="str">
        <v/>
      </c>
      <c r="O36372" s="14" t="str">
        <v/>
      </c>
      <c r="P36372" s="14" t="str">
        <f ca="1"/>
        <v>Low Cap</v>
      </c>
    </row>
    <row r="36373" spans="11:16">
      <c r="K36373" s="14" t="str">
        <v/>
      </c>
      <c r="L36373" s="14" t="str">
        <v/>
      </c>
      <c r="O36373" s="14" t="str">
        <v/>
      </c>
      <c r="P36373" s="14" t="str">
        <f ca="1"/>
        <v>Low Cap</v>
      </c>
    </row>
    <row r="36374" spans="11:16">
      <c r="K36374" s="14" t="str">
        <v/>
      </c>
      <c r="L36374" s="14" t="str">
        <v/>
      </c>
      <c r="O36374" s="14" t="str">
        <v/>
      </c>
      <c r="P36374" s="14" t="str">
        <f ca="1"/>
        <v>Low Cap</v>
      </c>
    </row>
    <row r="36375" spans="11:16">
      <c r="K36375" s="14" t="str">
        <v/>
      </c>
      <c r="L36375" s="14" t="str">
        <v/>
      </c>
      <c r="O36375" s="14" t="str">
        <v/>
      </c>
      <c r="P36375" s="14" t="str">
        <f ca="1"/>
        <v>Low Cap</v>
      </c>
    </row>
    <row r="36376" spans="11:16">
      <c r="K36376" s="14" t="str">
        <v/>
      </c>
      <c r="L36376" s="14" t="str">
        <v/>
      </c>
      <c r="O36376" s="14" t="str">
        <v/>
      </c>
      <c r="P36376" s="14" t="str">
        <f ca="1"/>
        <v>Low Cap</v>
      </c>
    </row>
    <row r="36377" spans="11:16">
      <c r="K36377" s="14" t="str">
        <v/>
      </c>
      <c r="L36377" s="14" t="str">
        <v/>
      </c>
      <c r="O36377" s="14" t="str">
        <v/>
      </c>
      <c r="P36377" s="14" t="str">
        <f ca="1"/>
        <v>Low Cap</v>
      </c>
    </row>
    <row r="36378" spans="11:16">
      <c r="K36378" s="14" t="str">
        <v/>
      </c>
      <c r="L36378" s="14" t="str">
        <v/>
      </c>
      <c r="O36378" s="14" t="str">
        <v/>
      </c>
      <c r="P36378" s="14" t="str">
        <f ca="1"/>
        <v>Low Cap</v>
      </c>
    </row>
    <row r="36379" spans="11:16">
      <c r="K36379" s="14" t="str">
        <v/>
      </c>
      <c r="L36379" s="14" t="str">
        <v/>
      </c>
      <c r="O36379" s="14" t="str">
        <v/>
      </c>
      <c r="P36379" s="14" t="str">
        <f ca="1"/>
        <v>Low Cap</v>
      </c>
    </row>
    <row r="36380" spans="11:16">
      <c r="K36380" s="14" t="str">
        <v/>
      </c>
      <c r="L36380" s="14" t="str">
        <v/>
      </c>
      <c r="O36380" s="14" t="str">
        <v/>
      </c>
      <c r="P36380" s="14" t="str">
        <f ca="1"/>
        <v>Low Cap</v>
      </c>
    </row>
    <row r="36381" spans="11:16">
      <c r="K36381" s="14" t="str">
        <v/>
      </c>
      <c r="L36381" s="14" t="str">
        <v/>
      </c>
      <c r="O36381" s="14" t="str">
        <v/>
      </c>
      <c r="P36381" s="14" t="str">
        <f ca="1"/>
        <v>Low Cap</v>
      </c>
    </row>
    <row r="36382" spans="11:16">
      <c r="K36382" s="14" t="str">
        <v/>
      </c>
      <c r="L36382" s="14" t="str">
        <v/>
      </c>
      <c r="O36382" s="14" t="str">
        <v/>
      </c>
      <c r="P36382" s="14" t="str">
        <f ca="1"/>
        <v>Low Cap</v>
      </c>
    </row>
    <row r="36383" spans="11:16">
      <c r="K36383" s="14" t="str">
        <v/>
      </c>
      <c r="L36383" s="14" t="str">
        <v/>
      </c>
      <c r="O36383" s="14" t="str">
        <v/>
      </c>
      <c r="P36383" s="14" t="str">
        <f ca="1"/>
        <v>Low Cap</v>
      </c>
    </row>
    <row r="36384" spans="11:16">
      <c r="K36384" s="14" t="str">
        <v/>
      </c>
      <c r="L36384" s="14" t="str">
        <v/>
      </c>
      <c r="O36384" s="14" t="str">
        <v/>
      </c>
      <c r="P36384" s="14" t="str">
        <f ca="1"/>
        <v>Low Cap</v>
      </c>
    </row>
    <row r="36385" spans="11:16">
      <c r="K36385" s="14" t="str">
        <v/>
      </c>
      <c r="L36385" s="14" t="str">
        <v/>
      </c>
      <c r="O36385" s="14" t="str">
        <v/>
      </c>
      <c r="P36385" s="14" t="str">
        <f ca="1"/>
        <v>Low Cap</v>
      </c>
    </row>
    <row r="36386" spans="11:16">
      <c r="K36386" s="14" t="str">
        <v/>
      </c>
      <c r="L36386" s="14" t="str">
        <v/>
      </c>
      <c r="O36386" s="14" t="str">
        <v/>
      </c>
      <c r="P36386" s="14" t="str">
        <f ca="1"/>
        <v>Low Cap</v>
      </c>
    </row>
    <row r="36387" spans="11:16">
      <c r="K36387" s="14" t="str">
        <v/>
      </c>
      <c r="L36387" s="14" t="str">
        <v/>
      </c>
      <c r="O36387" s="14" t="str">
        <v/>
      </c>
      <c r="P36387" s="14" t="str">
        <f ca="1"/>
        <v>Low Cap</v>
      </c>
    </row>
    <row r="36388" spans="11:16">
      <c r="K36388" s="14" t="str">
        <v/>
      </c>
      <c r="L36388" s="14" t="str">
        <v/>
      </c>
      <c r="O36388" s="14" t="str">
        <v/>
      </c>
      <c r="P36388" s="14" t="str">
        <f ca="1"/>
        <v>Low Cap</v>
      </c>
    </row>
    <row r="36389" spans="11:16">
      <c r="K36389" s="14" t="str">
        <v/>
      </c>
      <c r="L36389" s="14" t="str">
        <v/>
      </c>
      <c r="O36389" s="14" t="str">
        <v/>
      </c>
      <c r="P36389" s="14" t="str">
        <f ca="1"/>
        <v>Low Cap</v>
      </c>
    </row>
    <row r="36390" spans="11:16">
      <c r="K36390" s="14" t="str">
        <v/>
      </c>
      <c r="L36390" s="14" t="str">
        <v/>
      </c>
      <c r="O36390" s="14" t="str">
        <v/>
      </c>
      <c r="P36390" s="14" t="str">
        <f ca="1"/>
        <v>Low Cap</v>
      </c>
    </row>
    <row r="36391" spans="11:16">
      <c r="K36391" s="14" t="str">
        <v/>
      </c>
      <c r="L36391" s="14" t="str">
        <v/>
      </c>
      <c r="O36391" s="14" t="str">
        <v/>
      </c>
      <c r="P36391" s="14" t="str">
        <f ca="1"/>
        <v>Low Cap</v>
      </c>
    </row>
    <row r="36392" spans="11:16">
      <c r="K36392" s="14" t="str">
        <v/>
      </c>
      <c r="L36392" s="14" t="str">
        <v/>
      </c>
      <c r="O36392" s="14" t="str">
        <v/>
      </c>
      <c r="P36392" s="14" t="str">
        <f ca="1"/>
        <v>Low Cap</v>
      </c>
    </row>
    <row r="36393" spans="11:16">
      <c r="K36393" s="14" t="str">
        <v/>
      </c>
      <c r="L36393" s="14" t="str">
        <v/>
      </c>
      <c r="O36393" s="14" t="str">
        <v/>
      </c>
      <c r="P36393" s="14" t="str">
        <f ca="1"/>
        <v>Low Cap</v>
      </c>
    </row>
    <row r="36394" spans="11:16">
      <c r="K36394" s="14" t="str">
        <v/>
      </c>
      <c r="L36394" s="14" t="str">
        <v/>
      </c>
      <c r="O36394" s="14" t="str">
        <v/>
      </c>
      <c r="P36394" s="14" t="str">
        <f ca="1"/>
        <v>Low Cap</v>
      </c>
    </row>
    <row r="36395" spans="11:16">
      <c r="K36395" s="14" t="str">
        <v/>
      </c>
      <c r="L36395" s="14" t="str">
        <v/>
      </c>
      <c r="O36395" s="14" t="str">
        <v/>
      </c>
      <c r="P36395" s="14" t="str">
        <f ca="1"/>
        <v>Low Cap</v>
      </c>
    </row>
    <row r="36396" spans="11:16">
      <c r="K36396" s="14" t="str">
        <v/>
      </c>
      <c r="L36396" s="14" t="str">
        <v/>
      </c>
      <c r="O36396" s="14" t="str">
        <v/>
      </c>
      <c r="P36396" s="14" t="str">
        <f ca="1"/>
        <v>Low Cap</v>
      </c>
    </row>
    <row r="36397" spans="11:16">
      <c r="K36397" s="14" t="str">
        <v/>
      </c>
      <c r="L36397" s="14" t="str">
        <v/>
      </c>
      <c r="O36397" s="14" t="str">
        <v/>
      </c>
      <c r="P36397" s="14" t="str">
        <f ca="1"/>
        <v>Low Cap</v>
      </c>
    </row>
    <row r="36398" spans="11:16">
      <c r="K36398" s="14" t="str">
        <v/>
      </c>
      <c r="L36398" s="14" t="str">
        <v/>
      </c>
      <c r="O36398" s="14" t="str">
        <v/>
      </c>
      <c r="P36398" s="14" t="str">
        <f ca="1"/>
        <v>Low Cap</v>
      </c>
    </row>
    <row r="36399" spans="11:16">
      <c r="K36399" s="14" t="str">
        <v/>
      </c>
      <c r="L36399" s="14" t="str">
        <v/>
      </c>
      <c r="O36399" s="14" t="str">
        <v/>
      </c>
      <c r="P36399" s="14" t="str">
        <f ca="1"/>
        <v>Low Cap</v>
      </c>
    </row>
    <row r="36400" spans="11:16">
      <c r="K36400" s="14" t="str">
        <v/>
      </c>
      <c r="L36400" s="14" t="str">
        <v/>
      </c>
      <c r="O36400" s="14" t="str">
        <v/>
      </c>
      <c r="P36400" s="14" t="str">
        <f ca="1"/>
        <v>Low Cap</v>
      </c>
    </row>
    <row r="36401" spans="11:16">
      <c r="K36401" s="14" t="str">
        <v/>
      </c>
      <c r="L36401" s="14" t="str">
        <v/>
      </c>
      <c r="O36401" s="14" t="str">
        <v/>
      </c>
      <c r="P36401" s="14" t="str">
        <f ca="1"/>
        <v>Low Cap</v>
      </c>
    </row>
    <row r="36402" spans="11:16">
      <c r="K36402" s="14" t="str">
        <v/>
      </c>
      <c r="L36402" s="14" t="str">
        <v/>
      </c>
      <c r="O36402" s="14" t="str">
        <v/>
      </c>
      <c r="P36402" s="14" t="str">
        <f ca="1"/>
        <v>Low Cap</v>
      </c>
    </row>
    <row r="36403" spans="11:16">
      <c r="K36403" s="14" t="str">
        <v/>
      </c>
      <c r="L36403" s="14" t="str">
        <v/>
      </c>
      <c r="O36403" s="14" t="str">
        <v/>
      </c>
      <c r="P36403" s="14" t="str">
        <f ca="1"/>
        <v>Low Cap</v>
      </c>
    </row>
    <row r="36404" spans="11:16">
      <c r="K36404" s="14" t="str">
        <v/>
      </c>
      <c r="L36404" s="14" t="str">
        <v/>
      </c>
      <c r="O36404" s="14" t="str">
        <v/>
      </c>
      <c r="P36404" s="14" t="str">
        <f ca="1"/>
        <v>Low Cap</v>
      </c>
    </row>
    <row r="36405" spans="11:16">
      <c r="K36405" s="14" t="str">
        <v/>
      </c>
      <c r="L36405" s="14" t="str">
        <v/>
      </c>
      <c r="O36405" s="14" t="str">
        <v/>
      </c>
      <c r="P36405" s="14" t="str">
        <f ca="1"/>
        <v>Low Cap</v>
      </c>
    </row>
    <row r="36406" spans="11:16">
      <c r="K36406" s="14" t="str">
        <v/>
      </c>
      <c r="L36406" s="14" t="str">
        <v/>
      </c>
      <c r="O36406" s="14" t="str">
        <v/>
      </c>
      <c r="P36406" s="14" t="str">
        <f ca="1"/>
        <v>Low Cap</v>
      </c>
    </row>
    <row r="36407" spans="11:16">
      <c r="K36407" s="14" t="str">
        <v/>
      </c>
      <c r="L36407" s="14" t="str">
        <v/>
      </c>
      <c r="O36407" s="14" t="str">
        <v/>
      </c>
      <c r="P36407" s="14" t="str">
        <f ca="1"/>
        <v>Low Cap</v>
      </c>
    </row>
    <row r="36408" spans="11:16">
      <c r="K36408" s="14" t="str">
        <v/>
      </c>
      <c r="L36408" s="14" t="str">
        <v/>
      </c>
      <c r="O36408" s="14" t="str">
        <v/>
      </c>
      <c r="P36408" s="14" t="str">
        <f ca="1"/>
        <v>Low Cap</v>
      </c>
    </row>
    <row r="36409" spans="11:16">
      <c r="K36409" s="14" t="str">
        <v/>
      </c>
      <c r="L36409" s="14" t="str">
        <v/>
      </c>
      <c r="O36409" s="14" t="str">
        <v/>
      </c>
      <c r="P36409" s="14" t="str">
        <f ca="1"/>
        <v>Low Cap</v>
      </c>
    </row>
    <row r="36410" spans="11:16">
      <c r="K36410" s="14" t="str">
        <v/>
      </c>
      <c r="L36410" s="14" t="str">
        <v/>
      </c>
      <c r="O36410" s="14" t="str">
        <v/>
      </c>
      <c r="P36410" s="14" t="str">
        <f ca="1"/>
        <v>Low Cap</v>
      </c>
    </row>
    <row r="36411" spans="11:16">
      <c r="K36411" s="14" t="str">
        <v/>
      </c>
      <c r="L36411" s="14" t="str">
        <v/>
      </c>
      <c r="O36411" s="14" t="str">
        <v/>
      </c>
      <c r="P36411" s="14" t="str">
        <f ca="1"/>
        <v>Low Cap</v>
      </c>
    </row>
    <row r="36412" spans="11:16">
      <c r="K36412" s="14" t="str">
        <v/>
      </c>
      <c r="L36412" s="14" t="str">
        <v/>
      </c>
      <c r="O36412" s="14" t="str">
        <v/>
      </c>
      <c r="P36412" s="14" t="str">
        <f ca="1"/>
        <v>Low Cap</v>
      </c>
    </row>
    <row r="36413" spans="11:16">
      <c r="K36413" s="14" t="str">
        <v/>
      </c>
      <c r="L36413" s="14" t="str">
        <v/>
      </c>
      <c r="O36413" s="14" t="str">
        <v/>
      </c>
      <c r="P36413" s="14" t="str">
        <f ca="1"/>
        <v>Low Cap</v>
      </c>
    </row>
    <row r="36414" spans="11:16">
      <c r="K36414" s="14" t="str">
        <v/>
      </c>
      <c r="L36414" s="14" t="str">
        <v/>
      </c>
      <c r="O36414" s="14" t="str">
        <v/>
      </c>
      <c r="P36414" s="14" t="str">
        <f ca="1"/>
        <v>Low Cap</v>
      </c>
    </row>
    <row r="36415" spans="11:16">
      <c r="K36415" s="14" t="str">
        <v/>
      </c>
      <c r="L36415" s="14" t="str">
        <v/>
      </c>
      <c r="O36415" s="14" t="str">
        <v/>
      </c>
      <c r="P36415" s="14" t="str">
        <f ca="1"/>
        <v>Low Cap</v>
      </c>
    </row>
    <row r="36416" spans="11:16">
      <c r="K36416" s="14" t="str">
        <v/>
      </c>
      <c r="L36416" s="14" t="str">
        <v/>
      </c>
      <c r="O36416" s="14" t="str">
        <v/>
      </c>
      <c r="P36416" s="14" t="str">
        <f ca="1"/>
        <v>Low Cap</v>
      </c>
    </row>
    <row r="36417" spans="11:16">
      <c r="K36417" s="14" t="str">
        <v/>
      </c>
      <c r="L36417" s="14" t="str">
        <v/>
      </c>
      <c r="O36417" s="14" t="str">
        <v/>
      </c>
      <c r="P36417" s="14" t="str">
        <f ca="1"/>
        <v>Low Cap</v>
      </c>
    </row>
    <row r="36418" spans="11:16">
      <c r="K36418" s="14" t="str">
        <v/>
      </c>
      <c r="L36418" s="14" t="str">
        <v/>
      </c>
      <c r="O36418" s="14" t="str">
        <v/>
      </c>
      <c r="P36418" s="14" t="str">
        <f ca="1"/>
        <v>Low Cap</v>
      </c>
    </row>
    <row r="36419" spans="11:16">
      <c r="K36419" s="14" t="str">
        <v/>
      </c>
      <c r="L36419" s="14" t="str">
        <v/>
      </c>
      <c r="O36419" s="14" t="str">
        <v/>
      </c>
      <c r="P36419" s="14" t="str">
        <f ca="1"/>
        <v>Low Cap</v>
      </c>
    </row>
    <row r="36420" spans="11:16">
      <c r="K36420" s="14" t="str">
        <v/>
      </c>
      <c r="L36420" s="14" t="str">
        <v/>
      </c>
      <c r="O36420" s="14" t="str">
        <v/>
      </c>
      <c r="P36420" s="14" t="str">
        <f ca="1"/>
        <v>Low Cap</v>
      </c>
    </row>
    <row r="36421" spans="11:16">
      <c r="K36421" s="14" t="str">
        <v/>
      </c>
      <c r="L36421" s="14" t="str">
        <v/>
      </c>
      <c r="O36421" s="14" t="str">
        <v/>
      </c>
      <c r="P36421" s="14" t="str">
        <f ca="1"/>
        <v>Low Cap</v>
      </c>
    </row>
    <row r="36422" spans="11:16">
      <c r="K36422" s="14" t="str">
        <v/>
      </c>
      <c r="L36422" s="14" t="str">
        <v/>
      </c>
      <c r="O36422" s="14" t="str">
        <v/>
      </c>
      <c r="P36422" s="14" t="str">
        <f ca="1"/>
        <v>Low Cap</v>
      </c>
    </row>
    <row r="36423" spans="11:16">
      <c r="K36423" s="14" t="str">
        <v/>
      </c>
      <c r="L36423" s="14" t="str">
        <v/>
      </c>
      <c r="O36423" s="14" t="str">
        <v/>
      </c>
      <c r="P36423" s="14" t="str">
        <f ca="1"/>
        <v>Low Cap</v>
      </c>
    </row>
    <row r="36424" spans="11:16">
      <c r="K36424" s="14" t="str">
        <v/>
      </c>
      <c r="L36424" s="14" t="str">
        <v/>
      </c>
      <c r="O36424" s="14" t="str">
        <v/>
      </c>
      <c r="P36424" s="14" t="str">
        <f ca="1"/>
        <v>Low Cap</v>
      </c>
    </row>
    <row r="36425" spans="11:16">
      <c r="K36425" s="14" t="str">
        <v/>
      </c>
      <c r="L36425" s="14" t="str">
        <v/>
      </c>
      <c r="O36425" s="14" t="str">
        <v/>
      </c>
      <c r="P36425" s="14" t="str">
        <f ca="1"/>
        <v>Low Cap</v>
      </c>
    </row>
    <row r="36426" spans="11:16">
      <c r="K36426" s="14" t="str">
        <v/>
      </c>
      <c r="L36426" s="14" t="str">
        <v/>
      </c>
      <c r="O36426" s="14" t="str">
        <v/>
      </c>
      <c r="P36426" s="14" t="str">
        <f ca="1"/>
        <v>Low Cap</v>
      </c>
    </row>
    <row r="36427" spans="11:16">
      <c r="K36427" s="14" t="str">
        <v/>
      </c>
      <c r="L36427" s="14" t="str">
        <v/>
      </c>
      <c r="O36427" s="14" t="str">
        <v/>
      </c>
      <c r="P36427" s="14" t="str">
        <f ca="1"/>
        <v>Low Cap</v>
      </c>
    </row>
    <row r="36428" spans="11:16">
      <c r="K36428" s="14" t="str">
        <v/>
      </c>
      <c r="L36428" s="14" t="str">
        <v/>
      </c>
      <c r="O36428" s="14" t="str">
        <v/>
      </c>
      <c r="P36428" s="14" t="str">
        <f ca="1"/>
        <v>Low Cap</v>
      </c>
    </row>
    <row r="36429" spans="11:16">
      <c r="K36429" s="14" t="str">
        <v/>
      </c>
      <c r="L36429" s="14" t="str">
        <v/>
      </c>
      <c r="O36429" s="14" t="str">
        <v/>
      </c>
      <c r="P36429" s="14" t="str">
        <f ca="1"/>
        <v>Low Cap</v>
      </c>
    </row>
    <row r="36430" spans="11:16">
      <c r="K36430" s="14" t="str">
        <v/>
      </c>
      <c r="L36430" s="14" t="str">
        <v/>
      </c>
      <c r="O36430" s="14" t="str">
        <v/>
      </c>
      <c r="P36430" s="14" t="str">
        <f ca="1"/>
        <v>Low Cap</v>
      </c>
    </row>
    <row r="36431" spans="11:16">
      <c r="K36431" s="14" t="str">
        <v/>
      </c>
      <c r="L36431" s="14" t="str">
        <v/>
      </c>
      <c r="O36431" s="14" t="str">
        <v/>
      </c>
      <c r="P36431" s="14" t="str">
        <f ca="1"/>
        <v>Low Cap</v>
      </c>
    </row>
    <row r="36432" spans="11:16">
      <c r="K36432" s="14" t="str">
        <v/>
      </c>
      <c r="L36432" s="14" t="str">
        <v/>
      </c>
      <c r="O36432" s="14" t="str">
        <v/>
      </c>
      <c r="P36432" s="14" t="str">
        <f ca="1"/>
        <v>Low Cap</v>
      </c>
    </row>
    <row r="36433" spans="11:16">
      <c r="K36433" s="14" t="str">
        <v/>
      </c>
      <c r="L36433" s="14" t="str">
        <v/>
      </c>
      <c r="O36433" s="14" t="str">
        <v/>
      </c>
      <c r="P36433" s="14" t="str">
        <f ca="1"/>
        <v>Low Cap</v>
      </c>
    </row>
    <row r="36434" spans="11:16">
      <c r="K36434" s="14" t="str">
        <v/>
      </c>
      <c r="L36434" s="14" t="str">
        <v/>
      </c>
      <c r="O36434" s="14" t="str">
        <v/>
      </c>
      <c r="P36434" s="14" t="str">
        <f ca="1"/>
        <v>Low Cap</v>
      </c>
    </row>
    <row r="36435" spans="11:16">
      <c r="K36435" s="14" t="str">
        <v/>
      </c>
      <c r="L36435" s="14" t="str">
        <v/>
      </c>
      <c r="O36435" s="14" t="str">
        <v/>
      </c>
      <c r="P36435" s="14" t="str">
        <f ca="1"/>
        <v>Low Cap</v>
      </c>
    </row>
    <row r="36436" spans="11:16">
      <c r="K36436" s="14" t="str">
        <v/>
      </c>
      <c r="L36436" s="14" t="str">
        <v/>
      </c>
      <c r="O36436" s="14" t="str">
        <v/>
      </c>
      <c r="P36436" s="14" t="str">
        <f ca="1"/>
        <v>Low Cap</v>
      </c>
    </row>
    <row r="36437" spans="11:16">
      <c r="K36437" s="14" t="str">
        <v/>
      </c>
      <c r="L36437" s="14" t="str">
        <v/>
      </c>
      <c r="O36437" s="14" t="str">
        <v/>
      </c>
      <c r="P36437" s="14" t="str">
        <f ca="1"/>
        <v>Low Cap</v>
      </c>
    </row>
    <row r="36438" spans="11:16">
      <c r="K36438" s="14" t="str">
        <v/>
      </c>
      <c r="L36438" s="14" t="str">
        <v/>
      </c>
      <c r="O36438" s="14" t="str">
        <v/>
      </c>
      <c r="P36438" s="14" t="str">
        <f ca="1"/>
        <v>Low Cap</v>
      </c>
    </row>
    <row r="36439" spans="11:16">
      <c r="K36439" s="14" t="str">
        <v/>
      </c>
      <c r="L36439" s="14" t="str">
        <v/>
      </c>
      <c r="O36439" s="14" t="str">
        <v/>
      </c>
      <c r="P36439" s="14" t="str">
        <f ca="1"/>
        <v>Low Cap</v>
      </c>
    </row>
    <row r="36440" spans="11:16">
      <c r="K36440" s="14" t="str">
        <v/>
      </c>
      <c r="L36440" s="14" t="str">
        <v/>
      </c>
      <c r="O36440" s="14" t="str">
        <v/>
      </c>
      <c r="P36440" s="14" t="str">
        <f ca="1"/>
        <v>Low Cap</v>
      </c>
    </row>
    <row r="36441" spans="11:16">
      <c r="K36441" s="14" t="str">
        <v/>
      </c>
      <c r="L36441" s="14" t="str">
        <v/>
      </c>
      <c r="O36441" s="14" t="str">
        <v/>
      </c>
      <c r="P36441" s="14" t="str">
        <f ca="1"/>
        <v>Low Cap</v>
      </c>
    </row>
    <row r="36442" spans="11:16">
      <c r="K36442" s="14" t="str">
        <v/>
      </c>
      <c r="L36442" s="14" t="str">
        <v/>
      </c>
      <c r="O36442" s="14" t="str">
        <v/>
      </c>
      <c r="P36442" s="14" t="str">
        <f ca="1"/>
        <v>Low Cap</v>
      </c>
    </row>
    <row r="36443" spans="11:16">
      <c r="K36443" s="14" t="str">
        <v/>
      </c>
      <c r="L36443" s="14" t="str">
        <v/>
      </c>
      <c r="O36443" s="14" t="str">
        <v/>
      </c>
      <c r="P36443" s="14" t="str">
        <f ca="1"/>
        <v>Low Cap</v>
      </c>
    </row>
    <row r="36444" spans="11:16">
      <c r="K36444" s="14" t="str">
        <v/>
      </c>
      <c r="L36444" s="14" t="str">
        <v/>
      </c>
      <c r="O36444" s="14" t="str">
        <v/>
      </c>
      <c r="P36444" s="14" t="str">
        <f ca="1"/>
        <v>Low Cap</v>
      </c>
    </row>
    <row r="36445" spans="11:16">
      <c r="K36445" s="14" t="str">
        <v/>
      </c>
      <c r="L36445" s="14" t="str">
        <v/>
      </c>
      <c r="O36445" s="14" t="str">
        <v/>
      </c>
      <c r="P36445" s="14" t="str">
        <f ca="1"/>
        <v>Low Cap</v>
      </c>
    </row>
    <row r="36446" spans="11:16">
      <c r="K36446" s="14" t="str">
        <v/>
      </c>
      <c r="L36446" s="14" t="str">
        <v/>
      </c>
      <c r="O36446" s="14" t="str">
        <v/>
      </c>
      <c r="P36446" s="14" t="str">
        <f ca="1"/>
        <v>Low Cap</v>
      </c>
    </row>
    <row r="36447" spans="11:16">
      <c r="K36447" s="14" t="str">
        <v/>
      </c>
      <c r="L36447" s="14" t="str">
        <v/>
      </c>
      <c r="O36447" s="14" t="str">
        <v/>
      </c>
      <c r="P36447" s="14" t="str">
        <f ca="1"/>
        <v>Low Cap</v>
      </c>
    </row>
    <row r="36448" spans="11:16">
      <c r="K36448" s="14" t="str">
        <v/>
      </c>
      <c r="L36448" s="14" t="str">
        <v/>
      </c>
      <c r="O36448" s="14" t="str">
        <v/>
      </c>
      <c r="P36448" s="14" t="str">
        <f ca="1"/>
        <v>Low Cap</v>
      </c>
    </row>
    <row r="36449" spans="11:16">
      <c r="K36449" s="14" t="str">
        <v/>
      </c>
      <c r="L36449" s="14" t="str">
        <v/>
      </c>
      <c r="O36449" s="14" t="str">
        <v/>
      </c>
      <c r="P36449" s="14" t="str">
        <f ca="1"/>
        <v>Low Cap</v>
      </c>
    </row>
    <row r="36450" spans="11:16">
      <c r="K36450" s="14" t="str">
        <v/>
      </c>
      <c r="L36450" s="14" t="str">
        <v/>
      </c>
      <c r="O36450" s="14" t="str">
        <v/>
      </c>
      <c r="P36450" s="14" t="str">
        <f ca="1"/>
        <v>Low Cap</v>
      </c>
    </row>
    <row r="36451" spans="11:16">
      <c r="K36451" s="14" t="str">
        <v/>
      </c>
      <c r="L36451" s="14" t="str">
        <v/>
      </c>
      <c r="O36451" s="14" t="str">
        <v/>
      </c>
      <c r="P36451" s="14" t="str">
        <f ca="1"/>
        <v>Low Cap</v>
      </c>
    </row>
    <row r="36452" spans="11:16">
      <c r="K36452" s="14" t="str">
        <v/>
      </c>
      <c r="L36452" s="14" t="str">
        <v/>
      </c>
      <c r="O36452" s="14" t="str">
        <v/>
      </c>
      <c r="P36452" s="14" t="str">
        <f ca="1"/>
        <v>Low Cap</v>
      </c>
    </row>
    <row r="36453" spans="11:16">
      <c r="K36453" s="14" t="str">
        <v/>
      </c>
      <c r="L36453" s="14" t="str">
        <v/>
      </c>
      <c r="O36453" s="14" t="str">
        <v/>
      </c>
      <c r="P36453" s="14" t="str">
        <f ca="1"/>
        <v>Low Cap</v>
      </c>
    </row>
    <row r="36454" spans="11:16">
      <c r="K36454" s="14" t="str">
        <v/>
      </c>
      <c r="L36454" s="14" t="str">
        <v/>
      </c>
      <c r="O36454" s="14" t="str">
        <v/>
      </c>
      <c r="P36454" s="14" t="str">
        <f ca="1"/>
        <v>Low Cap</v>
      </c>
    </row>
    <row r="36455" spans="11:16">
      <c r="K36455" s="14" t="str">
        <v/>
      </c>
      <c r="L36455" s="14" t="str">
        <v/>
      </c>
      <c r="O36455" s="14" t="str">
        <v/>
      </c>
      <c r="P36455" s="14" t="str">
        <f ca="1"/>
        <v>Low Cap</v>
      </c>
    </row>
    <row r="36456" spans="11:16">
      <c r="K36456" s="14" t="str">
        <v/>
      </c>
      <c r="L36456" s="14" t="str">
        <v/>
      </c>
      <c r="O36456" s="14" t="str">
        <v/>
      </c>
      <c r="P36456" s="14" t="str">
        <f ca="1"/>
        <v>Low Cap</v>
      </c>
    </row>
    <row r="36457" spans="11:16">
      <c r="K36457" s="14" t="str">
        <v/>
      </c>
      <c r="L36457" s="14" t="str">
        <v/>
      </c>
      <c r="O36457" s="14" t="str">
        <v/>
      </c>
      <c r="P36457" s="14" t="str">
        <f ca="1"/>
        <v>Low Cap</v>
      </c>
    </row>
    <row r="36458" spans="11:16">
      <c r="K36458" s="14" t="str">
        <v/>
      </c>
      <c r="L36458" s="14" t="str">
        <v/>
      </c>
      <c r="O36458" s="14" t="str">
        <v/>
      </c>
      <c r="P36458" s="14" t="str">
        <f ca="1"/>
        <v>Low Cap</v>
      </c>
    </row>
    <row r="36459" spans="11:16">
      <c r="K36459" s="14" t="str">
        <v/>
      </c>
      <c r="L36459" s="14" t="str">
        <v/>
      </c>
      <c r="O36459" s="14" t="str">
        <v/>
      </c>
      <c r="P36459" s="14" t="str">
        <f ca="1"/>
        <v>Low Cap</v>
      </c>
    </row>
    <row r="36460" spans="11:16">
      <c r="K36460" s="14" t="str">
        <v/>
      </c>
      <c r="L36460" s="14" t="str">
        <v/>
      </c>
      <c r="O36460" s="14" t="str">
        <v/>
      </c>
      <c r="P36460" s="14" t="str">
        <f ca="1"/>
        <v>Low Cap</v>
      </c>
    </row>
    <row r="36461" spans="11:16">
      <c r="K36461" s="14" t="str">
        <v/>
      </c>
      <c r="L36461" s="14" t="str">
        <v/>
      </c>
      <c r="O36461" s="14" t="str">
        <v/>
      </c>
      <c r="P36461" s="14" t="str">
        <f ca="1"/>
        <v>Low Cap</v>
      </c>
    </row>
    <row r="36462" spans="11:16">
      <c r="K36462" s="14" t="str">
        <v/>
      </c>
      <c r="L36462" s="14" t="str">
        <v/>
      </c>
      <c r="O36462" s="14" t="str">
        <v/>
      </c>
      <c r="P36462" s="14" t="str">
        <f ca="1"/>
        <v>Low Cap</v>
      </c>
    </row>
    <row r="36463" spans="11:16">
      <c r="K36463" s="14" t="str">
        <v/>
      </c>
      <c r="L36463" s="14" t="str">
        <v/>
      </c>
      <c r="O36463" s="14" t="str">
        <v/>
      </c>
      <c r="P36463" s="14" t="str">
        <f ca="1"/>
        <v>Low Cap</v>
      </c>
    </row>
    <row r="36464" spans="11:16">
      <c r="K36464" s="14" t="str">
        <v/>
      </c>
      <c r="L36464" s="14" t="str">
        <v/>
      </c>
      <c r="O36464" s="14" t="str">
        <v/>
      </c>
      <c r="P36464" s="14" t="str">
        <f ca="1"/>
        <v>Low Cap</v>
      </c>
    </row>
    <row r="36465" spans="11:16">
      <c r="K36465" s="14" t="str">
        <v/>
      </c>
      <c r="L36465" s="14" t="str">
        <v/>
      </c>
      <c r="O36465" s="14" t="str">
        <v/>
      </c>
      <c r="P36465" s="14" t="str">
        <f ca="1"/>
        <v>Low Cap</v>
      </c>
    </row>
    <row r="36466" spans="11:16">
      <c r="K36466" s="14" t="str">
        <v/>
      </c>
      <c r="L36466" s="14" t="str">
        <v/>
      </c>
      <c r="O36466" s="14" t="str">
        <v/>
      </c>
      <c r="P36466" s="14" t="str">
        <f ca="1"/>
        <v>Low Cap</v>
      </c>
    </row>
    <row r="36467" spans="11:16">
      <c r="K36467" s="14" t="str">
        <v/>
      </c>
      <c r="L36467" s="14" t="str">
        <v/>
      </c>
      <c r="O36467" s="14" t="str">
        <v/>
      </c>
      <c r="P36467" s="14" t="str">
        <f ca="1"/>
        <v>Low Cap</v>
      </c>
    </row>
    <row r="36468" spans="11:16">
      <c r="K36468" s="14" t="str">
        <v/>
      </c>
      <c r="L36468" s="14" t="str">
        <v/>
      </c>
      <c r="O36468" s="14" t="str">
        <v/>
      </c>
      <c r="P36468" s="14" t="str">
        <f ca="1"/>
        <v>Low Cap</v>
      </c>
    </row>
    <row r="36469" spans="11:16">
      <c r="K36469" s="14" t="str">
        <v/>
      </c>
      <c r="L36469" s="14" t="str">
        <v/>
      </c>
      <c r="O36469" s="14" t="str">
        <v/>
      </c>
      <c r="P36469" s="14" t="str">
        <f ca="1"/>
        <v>Low Cap</v>
      </c>
    </row>
    <row r="36470" spans="11:16">
      <c r="K36470" s="14" t="str">
        <v/>
      </c>
      <c r="L36470" s="14" t="str">
        <v/>
      </c>
      <c r="O36470" s="14" t="str">
        <v/>
      </c>
      <c r="P36470" s="14" t="str">
        <f ca="1"/>
        <v>Low Cap</v>
      </c>
    </row>
    <row r="36471" spans="11:16">
      <c r="K36471" s="14" t="str">
        <v/>
      </c>
      <c r="L36471" s="14" t="str">
        <v/>
      </c>
      <c r="O36471" s="14" t="str">
        <v/>
      </c>
      <c r="P36471" s="14" t="str">
        <f ca="1"/>
        <v>Low Cap</v>
      </c>
    </row>
    <row r="36472" spans="11:16">
      <c r="K36472" s="14" t="str">
        <v/>
      </c>
      <c r="L36472" s="14" t="str">
        <v/>
      </c>
      <c r="O36472" s="14" t="str">
        <v/>
      </c>
      <c r="P36472" s="14" t="str">
        <f ca="1"/>
        <v>Low Cap</v>
      </c>
    </row>
    <row r="36473" spans="11:16">
      <c r="K36473" s="14" t="str">
        <v/>
      </c>
      <c r="L36473" s="14" t="str">
        <v/>
      </c>
      <c r="O36473" s="14" t="str">
        <v/>
      </c>
      <c r="P36473" s="14" t="str">
        <f ca="1"/>
        <v>Low Cap</v>
      </c>
    </row>
    <row r="36474" spans="11:16">
      <c r="K36474" s="14" t="str">
        <v/>
      </c>
      <c r="L36474" s="14" t="str">
        <v/>
      </c>
      <c r="O36474" s="14" t="str">
        <v/>
      </c>
      <c r="P36474" s="14" t="str">
        <f ca="1"/>
        <v>Low Cap</v>
      </c>
    </row>
    <row r="36475" spans="11:16">
      <c r="K36475" s="14" t="str">
        <v/>
      </c>
      <c r="L36475" s="14" t="str">
        <v/>
      </c>
      <c r="O36475" s="14" t="str">
        <v/>
      </c>
      <c r="P36475" s="14" t="str">
        <f ca="1"/>
        <v>Low Cap</v>
      </c>
    </row>
    <row r="36476" spans="11:16">
      <c r="K36476" s="14" t="str">
        <v/>
      </c>
      <c r="L36476" s="14" t="str">
        <v/>
      </c>
      <c r="O36476" s="14" t="str">
        <v/>
      </c>
      <c r="P36476" s="14" t="str">
        <f ca="1"/>
        <v>Low Cap</v>
      </c>
    </row>
    <row r="36477" spans="11:16">
      <c r="K36477" s="14" t="str">
        <v/>
      </c>
      <c r="L36477" s="14" t="str">
        <v/>
      </c>
      <c r="O36477" s="14" t="str">
        <v/>
      </c>
      <c r="P36477" s="14" t="str">
        <f ca="1"/>
        <v>Low Cap</v>
      </c>
    </row>
    <row r="36478" spans="11:16">
      <c r="K36478" s="14" t="str">
        <v/>
      </c>
      <c r="L36478" s="14" t="str">
        <v/>
      </c>
      <c r="O36478" s="14" t="str">
        <v/>
      </c>
      <c r="P36478" s="14" t="str">
        <f ca="1"/>
        <v>Low Cap</v>
      </c>
    </row>
    <row r="36479" spans="11:16">
      <c r="K36479" s="14" t="str">
        <v/>
      </c>
      <c r="L36479" s="14" t="str">
        <v/>
      </c>
      <c r="O36479" s="14" t="str">
        <v/>
      </c>
      <c r="P36479" s="14" t="str">
        <f ca="1"/>
        <v>Low Cap</v>
      </c>
    </row>
    <row r="36480" spans="11:16">
      <c r="K36480" s="14" t="str">
        <v/>
      </c>
      <c r="L36480" s="14" t="str">
        <v/>
      </c>
      <c r="O36480" s="14" t="str">
        <v/>
      </c>
      <c r="P36480" s="14" t="str">
        <f ca="1"/>
        <v>Low Cap</v>
      </c>
    </row>
    <row r="36481" spans="11:16">
      <c r="K36481" s="14" t="str">
        <v/>
      </c>
      <c r="L36481" s="14" t="str">
        <v/>
      </c>
      <c r="O36481" s="14" t="str">
        <v/>
      </c>
      <c r="P36481" s="14" t="str">
        <f ca="1"/>
        <v>Low Cap</v>
      </c>
    </row>
    <row r="36482" spans="11:16">
      <c r="K36482" s="14" t="str">
        <v/>
      </c>
      <c r="L36482" s="14" t="str">
        <v/>
      </c>
      <c r="O36482" s="14" t="str">
        <v/>
      </c>
      <c r="P36482" s="14" t="str">
        <f ca="1"/>
        <v>Low Cap</v>
      </c>
    </row>
    <row r="36483" spans="11:16">
      <c r="K36483" s="14" t="str">
        <v/>
      </c>
      <c r="L36483" s="14" t="str">
        <v/>
      </c>
      <c r="O36483" s="14" t="str">
        <v/>
      </c>
      <c r="P36483" s="14" t="str">
        <f ca="1"/>
        <v>Low Cap</v>
      </c>
    </row>
    <row r="36484" spans="11:16">
      <c r="K36484" s="14" t="str">
        <v/>
      </c>
      <c r="L36484" s="14" t="str">
        <v/>
      </c>
      <c r="O36484" s="14" t="str">
        <v/>
      </c>
      <c r="P36484" s="14" t="str">
        <f ca="1"/>
        <v>Low Cap</v>
      </c>
    </row>
    <row r="36485" spans="11:16">
      <c r="K36485" s="14" t="str">
        <v/>
      </c>
      <c r="L36485" s="14" t="str">
        <v/>
      </c>
      <c r="O36485" s="14" t="str">
        <v/>
      </c>
      <c r="P36485" s="14" t="str">
        <f ca="1"/>
        <v>Low Cap</v>
      </c>
    </row>
    <row r="36486" spans="11:16">
      <c r="K36486" s="14" t="str">
        <v/>
      </c>
      <c r="L36486" s="14" t="str">
        <v/>
      </c>
      <c r="O36486" s="14" t="str">
        <v/>
      </c>
      <c r="P36486" s="14" t="str">
        <f ca="1"/>
        <v>Low Cap</v>
      </c>
    </row>
    <row r="36487" spans="11:16">
      <c r="K36487" s="14" t="str">
        <v/>
      </c>
      <c r="L36487" s="14" t="str">
        <v/>
      </c>
      <c r="O36487" s="14" t="str">
        <v/>
      </c>
      <c r="P36487" s="14" t="str">
        <f ca="1"/>
        <v>Low Cap</v>
      </c>
    </row>
    <row r="36488" spans="11:16">
      <c r="K36488" s="14" t="str">
        <v/>
      </c>
      <c r="L36488" s="14" t="str">
        <v/>
      </c>
      <c r="O36488" s="14" t="str">
        <v/>
      </c>
      <c r="P36488" s="14" t="str">
        <f ca="1"/>
        <v>Low Cap</v>
      </c>
    </row>
    <row r="36489" spans="11:16">
      <c r="K36489" s="14" t="str">
        <v/>
      </c>
      <c r="L36489" s="14" t="str">
        <v/>
      </c>
      <c r="O36489" s="14" t="str">
        <v/>
      </c>
      <c r="P36489" s="14" t="str">
        <f ca="1"/>
        <v>Low Cap</v>
      </c>
    </row>
    <row r="36490" spans="11:16">
      <c r="K36490" s="14" t="str">
        <v/>
      </c>
      <c r="L36490" s="14" t="str">
        <v/>
      </c>
      <c r="O36490" s="14" t="str">
        <v/>
      </c>
      <c r="P36490" s="14" t="str">
        <f ca="1"/>
        <v>Low Cap</v>
      </c>
    </row>
    <row r="36491" spans="11:16">
      <c r="K36491" s="14" t="str">
        <v/>
      </c>
      <c r="L36491" s="14" t="str">
        <v/>
      </c>
      <c r="O36491" s="14" t="str">
        <v/>
      </c>
      <c r="P36491" s="14" t="str">
        <f ca="1"/>
        <v>Low Cap</v>
      </c>
    </row>
    <row r="36492" spans="11:16">
      <c r="K36492" s="14" t="str">
        <v/>
      </c>
      <c r="L36492" s="14" t="str">
        <v/>
      </c>
      <c r="O36492" s="14" t="str">
        <v/>
      </c>
      <c r="P36492" s="14" t="str">
        <f ca="1"/>
        <v>Low Cap</v>
      </c>
    </row>
    <row r="36493" spans="11:16">
      <c r="K36493" s="14" t="str">
        <v/>
      </c>
      <c r="L36493" s="14" t="str">
        <v/>
      </c>
      <c r="O36493" s="14" t="str">
        <v/>
      </c>
      <c r="P36493" s="14" t="str">
        <f ca="1"/>
        <v>Low Cap</v>
      </c>
    </row>
    <row r="36494" spans="11:16">
      <c r="K36494" s="14" t="str">
        <v/>
      </c>
      <c r="L36494" s="14" t="str">
        <v/>
      </c>
      <c r="O36494" s="14" t="str">
        <v/>
      </c>
      <c r="P36494" s="14" t="str">
        <f ca="1"/>
        <v>Low Cap</v>
      </c>
    </row>
    <row r="36495" spans="11:16">
      <c r="K36495" s="14" t="str">
        <v/>
      </c>
      <c r="L36495" s="14" t="str">
        <v/>
      </c>
      <c r="O36495" s="14" t="str">
        <v/>
      </c>
      <c r="P36495" s="14" t="str">
        <f ca="1"/>
        <v>Low Cap</v>
      </c>
    </row>
    <row r="36496" spans="11:16">
      <c r="K36496" s="14" t="str">
        <v/>
      </c>
      <c r="L36496" s="14" t="str">
        <v/>
      </c>
      <c r="O36496" s="14" t="str">
        <v/>
      </c>
      <c r="P36496" s="14" t="str">
        <f ca="1"/>
        <v>Low Cap</v>
      </c>
    </row>
    <row r="36497" spans="11:16">
      <c r="K36497" s="14" t="str">
        <v/>
      </c>
      <c r="L36497" s="14" t="str">
        <v/>
      </c>
      <c r="O36497" s="14" t="str">
        <v/>
      </c>
      <c r="P36497" s="14" t="str">
        <f ca="1"/>
        <v>Low Cap</v>
      </c>
    </row>
    <row r="36498" spans="11:16">
      <c r="K36498" s="14" t="str">
        <v/>
      </c>
      <c r="L36498" s="14" t="str">
        <v/>
      </c>
      <c r="O36498" s="14" t="str">
        <v/>
      </c>
      <c r="P36498" s="14" t="str">
        <f ca="1"/>
        <v>Low Cap</v>
      </c>
    </row>
    <row r="36499" spans="11:16">
      <c r="K36499" s="14" t="str">
        <v/>
      </c>
      <c r="L36499" s="14" t="str">
        <v/>
      </c>
      <c r="O36499" s="14" t="str">
        <v/>
      </c>
      <c r="P36499" s="14" t="str">
        <f ca="1"/>
        <v>Low Cap</v>
      </c>
    </row>
    <row r="36500" spans="11:16">
      <c r="K36500" s="14" t="str">
        <v/>
      </c>
      <c r="L36500" s="14" t="str">
        <v/>
      </c>
      <c r="O36500" s="14" t="str">
        <v/>
      </c>
      <c r="P36500" s="14" t="str">
        <f ca="1"/>
        <v>Low Cap</v>
      </c>
    </row>
    <row r="36501" spans="11:16">
      <c r="K36501" s="14" t="str">
        <v/>
      </c>
      <c r="L36501" s="14" t="str">
        <v/>
      </c>
      <c r="O36501" s="14" t="str">
        <v/>
      </c>
      <c r="P36501" s="14" t="str">
        <f ca="1"/>
        <v>Low Cap</v>
      </c>
    </row>
    <row r="36502" spans="11:16">
      <c r="K36502" s="14" t="str">
        <v/>
      </c>
      <c r="L36502" s="14" t="str">
        <v/>
      </c>
      <c r="O36502" s="14" t="str">
        <v/>
      </c>
      <c r="P36502" s="14" t="str">
        <f ca="1"/>
        <v>Low Cap</v>
      </c>
    </row>
    <row r="36503" spans="11:16">
      <c r="K36503" s="14" t="str">
        <v/>
      </c>
      <c r="L36503" s="14" t="str">
        <v/>
      </c>
      <c r="O36503" s="14" t="str">
        <v/>
      </c>
      <c r="P36503" s="14" t="str">
        <f ca="1"/>
        <v>Low Cap</v>
      </c>
    </row>
    <row r="36504" spans="11:16">
      <c r="K36504" s="14" t="str">
        <v/>
      </c>
      <c r="L36504" s="14" t="str">
        <v/>
      </c>
      <c r="O36504" s="14" t="str">
        <v/>
      </c>
      <c r="P36504" s="14" t="str">
        <f ca="1"/>
        <v>Low Cap</v>
      </c>
    </row>
    <row r="36505" spans="11:16">
      <c r="K36505" s="14" t="str">
        <v/>
      </c>
      <c r="L36505" s="14" t="str">
        <v/>
      </c>
      <c r="O36505" s="14" t="str">
        <v/>
      </c>
      <c r="P36505" s="14" t="str">
        <f ca="1"/>
        <v>Low Cap</v>
      </c>
    </row>
    <row r="36506" spans="11:16">
      <c r="K36506" s="14" t="str">
        <v/>
      </c>
      <c r="L36506" s="14" t="str">
        <v/>
      </c>
      <c r="O36506" s="14" t="str">
        <v/>
      </c>
      <c r="P36506" s="14" t="str">
        <f ca="1"/>
        <v>Low Cap</v>
      </c>
    </row>
    <row r="36507" spans="11:16">
      <c r="K36507" s="14" t="str">
        <v/>
      </c>
      <c r="L36507" s="14" t="str">
        <v/>
      </c>
      <c r="O36507" s="14" t="str">
        <v/>
      </c>
      <c r="P36507" s="14" t="str">
        <f ca="1"/>
        <v>Low Cap</v>
      </c>
    </row>
    <row r="36508" spans="11:16">
      <c r="K36508" s="14" t="str">
        <v/>
      </c>
      <c r="L36508" s="14" t="str">
        <v/>
      </c>
      <c r="O36508" s="14" t="str">
        <v/>
      </c>
      <c r="P36508" s="14" t="str">
        <f ca="1"/>
        <v>Low Cap</v>
      </c>
    </row>
    <row r="36509" spans="11:16">
      <c r="K36509" s="14" t="str">
        <v/>
      </c>
      <c r="L36509" s="14" t="str">
        <v/>
      </c>
      <c r="O36509" s="14" t="str">
        <v/>
      </c>
      <c r="P36509" s="14" t="str">
        <f ca="1"/>
        <v>Low Cap</v>
      </c>
    </row>
    <row r="36510" spans="11:16">
      <c r="K36510" s="14" t="str">
        <v/>
      </c>
      <c r="L36510" s="14" t="str">
        <v/>
      </c>
      <c r="O36510" s="14" t="str">
        <v/>
      </c>
      <c r="P36510" s="14" t="str">
        <f ca="1"/>
        <v>Low Cap</v>
      </c>
    </row>
    <row r="36511" spans="11:16">
      <c r="K36511" s="14" t="str">
        <v/>
      </c>
      <c r="L36511" s="14" t="str">
        <v/>
      </c>
      <c r="O36511" s="14" t="str">
        <v/>
      </c>
      <c r="P36511" s="14" t="str">
        <f ca="1"/>
        <v>Low Cap</v>
      </c>
    </row>
    <row r="36512" spans="11:16">
      <c r="K36512" s="14" t="str">
        <v/>
      </c>
      <c r="L36512" s="14" t="str">
        <v/>
      </c>
      <c r="O36512" s="14" t="str">
        <v/>
      </c>
      <c r="P36512" s="14" t="str">
        <f ca="1"/>
        <v>Low Cap</v>
      </c>
    </row>
    <row r="36513" spans="11:16">
      <c r="K36513" s="14" t="str">
        <v/>
      </c>
      <c r="L36513" s="14" t="str">
        <v/>
      </c>
      <c r="O36513" s="14" t="str">
        <v/>
      </c>
      <c r="P36513" s="14" t="str">
        <f ca="1"/>
        <v>Low Cap</v>
      </c>
    </row>
    <row r="36514" spans="11:16">
      <c r="K36514" s="14" t="str">
        <v/>
      </c>
      <c r="L36514" s="14" t="str">
        <v/>
      </c>
      <c r="O36514" s="14" t="str">
        <v/>
      </c>
      <c r="P36514" s="14" t="str">
        <f ca="1"/>
        <v>Low Cap</v>
      </c>
    </row>
    <row r="36515" spans="11:16">
      <c r="K36515" s="14" t="str">
        <v/>
      </c>
      <c r="L36515" s="14" t="str">
        <v/>
      </c>
      <c r="O36515" s="14" t="str">
        <v/>
      </c>
      <c r="P36515" s="14" t="str">
        <f ca="1"/>
        <v>Low Cap</v>
      </c>
    </row>
    <row r="36516" spans="11:16">
      <c r="K36516" s="14" t="str">
        <v/>
      </c>
      <c r="L36516" s="14" t="str">
        <v/>
      </c>
      <c r="O36516" s="14" t="str">
        <v/>
      </c>
      <c r="P36516" s="14" t="str">
        <f ca="1"/>
        <v>Low Cap</v>
      </c>
    </row>
    <row r="36517" spans="11:16">
      <c r="K36517" s="14" t="str">
        <v/>
      </c>
      <c r="L36517" s="14" t="str">
        <v/>
      </c>
      <c r="O36517" s="14" t="str">
        <v/>
      </c>
      <c r="P36517" s="14" t="str">
        <f ca="1"/>
        <v>Low Cap</v>
      </c>
    </row>
    <row r="36518" spans="11:16">
      <c r="K36518" s="14" t="str">
        <v/>
      </c>
      <c r="L36518" s="14" t="str">
        <v/>
      </c>
      <c r="O36518" s="14" t="str">
        <v/>
      </c>
      <c r="P36518" s="14" t="str">
        <f ca="1"/>
        <v>Low Cap</v>
      </c>
    </row>
    <row r="36519" spans="11:16">
      <c r="K36519" s="14" t="str">
        <v/>
      </c>
      <c r="L36519" s="14" t="str">
        <v/>
      </c>
      <c r="O36519" s="14" t="str">
        <v/>
      </c>
      <c r="P36519" s="14" t="str">
        <f ca="1"/>
        <v>Low Cap</v>
      </c>
    </row>
    <row r="36520" spans="11:16">
      <c r="K36520" s="14" t="str">
        <v/>
      </c>
      <c r="L36520" s="14" t="str">
        <v/>
      </c>
      <c r="O36520" s="14" t="str">
        <v/>
      </c>
      <c r="P36520" s="14" t="str">
        <f ca="1"/>
        <v>Low Cap</v>
      </c>
    </row>
    <row r="36521" spans="11:16">
      <c r="K36521" s="14" t="str">
        <v/>
      </c>
      <c r="L36521" s="14" t="str">
        <v/>
      </c>
      <c r="O36521" s="14" t="str">
        <v/>
      </c>
      <c r="P36521" s="14" t="str">
        <f ca="1"/>
        <v>Low Cap</v>
      </c>
    </row>
    <row r="36522" spans="11:16">
      <c r="K36522" s="14" t="str">
        <v/>
      </c>
      <c r="L36522" s="14" t="str">
        <v/>
      </c>
      <c r="O36522" s="14" t="str">
        <v/>
      </c>
      <c r="P36522" s="14" t="str">
        <f ca="1"/>
        <v>Low Cap</v>
      </c>
    </row>
    <row r="36523" spans="11:16">
      <c r="K36523" s="14" t="str">
        <v/>
      </c>
      <c r="L36523" s="14" t="str">
        <v/>
      </c>
      <c r="O36523" s="14" t="str">
        <v/>
      </c>
      <c r="P36523" s="14" t="str">
        <f ca="1"/>
        <v>Low Cap</v>
      </c>
    </row>
    <row r="36524" spans="11:16">
      <c r="K36524" s="14" t="str">
        <v/>
      </c>
      <c r="L36524" s="14" t="str">
        <v/>
      </c>
      <c r="O36524" s="14" t="str">
        <v/>
      </c>
      <c r="P36524" s="14" t="str">
        <f ca="1"/>
        <v>Low Cap</v>
      </c>
    </row>
    <row r="36525" spans="11:16">
      <c r="K36525" s="14" t="str">
        <v/>
      </c>
      <c r="L36525" s="14" t="str">
        <v/>
      </c>
      <c r="O36525" s="14" t="str">
        <v/>
      </c>
      <c r="P36525" s="14" t="str">
        <f ca="1"/>
        <v>Low Cap</v>
      </c>
    </row>
    <row r="36526" spans="11:16">
      <c r="K36526" s="14" t="str">
        <v/>
      </c>
      <c r="L36526" s="14" t="str">
        <v/>
      </c>
      <c r="O36526" s="14" t="str">
        <v/>
      </c>
      <c r="P36526" s="14" t="str">
        <f ca="1"/>
        <v>Low Cap</v>
      </c>
    </row>
    <row r="36527" spans="11:16">
      <c r="K36527" s="14" t="str">
        <v/>
      </c>
      <c r="L36527" s="14" t="str">
        <v/>
      </c>
      <c r="O36527" s="14" t="str">
        <v/>
      </c>
      <c r="P36527" s="14" t="str">
        <f ca="1"/>
        <v>Low Cap</v>
      </c>
    </row>
    <row r="36528" spans="11:16">
      <c r="K36528" s="14" t="str">
        <v/>
      </c>
      <c r="L36528" s="14" t="str">
        <v/>
      </c>
      <c r="O36528" s="14" t="str">
        <v/>
      </c>
      <c r="P36528" s="14" t="str">
        <f ca="1"/>
        <v>Low Cap</v>
      </c>
    </row>
    <row r="36529" spans="11:16">
      <c r="K36529" s="14" t="str">
        <v/>
      </c>
      <c r="L36529" s="14" t="str">
        <v/>
      </c>
      <c r="O36529" s="14" t="str">
        <v/>
      </c>
      <c r="P36529" s="14" t="str">
        <f ca="1"/>
        <v>Low Cap</v>
      </c>
    </row>
    <row r="36530" spans="11:16">
      <c r="K36530" s="14" t="str">
        <v/>
      </c>
      <c r="L36530" s="14" t="str">
        <v/>
      </c>
      <c r="O36530" s="14" t="str">
        <v/>
      </c>
      <c r="P36530" s="14" t="str">
        <f ca="1"/>
        <v>Low Cap</v>
      </c>
    </row>
    <row r="36531" spans="11:16">
      <c r="K36531" s="14" t="str">
        <v/>
      </c>
      <c r="L36531" s="14" t="str">
        <v/>
      </c>
      <c r="O36531" s="14" t="str">
        <v/>
      </c>
      <c r="P36531" s="14" t="str">
        <f ca="1"/>
        <v>Low Cap</v>
      </c>
    </row>
    <row r="36532" spans="11:16">
      <c r="K36532" s="14" t="str">
        <v/>
      </c>
      <c r="L36532" s="14" t="str">
        <v/>
      </c>
      <c r="O36532" s="14" t="str">
        <v/>
      </c>
      <c r="P36532" s="14" t="str">
        <f ca="1"/>
        <v>Low Cap</v>
      </c>
    </row>
    <row r="36533" spans="11:16">
      <c r="K36533" s="14" t="str">
        <v/>
      </c>
      <c r="L36533" s="14" t="str">
        <v/>
      </c>
      <c r="O36533" s="14" t="str">
        <v/>
      </c>
      <c r="P36533" s="14" t="str">
        <f ca="1"/>
        <v>Low Cap</v>
      </c>
    </row>
    <row r="36534" spans="11:16">
      <c r="K36534" s="14" t="str">
        <v/>
      </c>
      <c r="L36534" s="14" t="str">
        <v/>
      </c>
      <c r="O36534" s="14" t="str">
        <v/>
      </c>
      <c r="P36534" s="14" t="str">
        <f ca="1"/>
        <v>Low Cap</v>
      </c>
    </row>
    <row r="36535" spans="11:16">
      <c r="K36535" s="14" t="str">
        <v/>
      </c>
      <c r="L36535" s="14" t="str">
        <v/>
      </c>
      <c r="O36535" s="14" t="str">
        <v/>
      </c>
      <c r="P36535" s="14" t="str">
        <f ca="1"/>
        <v>Low Cap</v>
      </c>
    </row>
    <row r="36536" spans="11:16">
      <c r="K36536" s="14" t="str">
        <v/>
      </c>
      <c r="L36536" s="14" t="str">
        <v/>
      </c>
      <c r="O36536" s="14" t="str">
        <v/>
      </c>
      <c r="P36536" s="14" t="str">
        <f ca="1"/>
        <v>Low Cap</v>
      </c>
    </row>
    <row r="36537" spans="11:16">
      <c r="K36537" s="14" t="str">
        <v/>
      </c>
      <c r="L36537" s="14" t="str">
        <v/>
      </c>
      <c r="O36537" s="14" t="str">
        <v/>
      </c>
      <c r="P36537" s="14" t="str">
        <f ca="1"/>
        <v>Low Cap</v>
      </c>
    </row>
    <row r="36538" spans="11:16">
      <c r="K36538" s="14" t="str">
        <v/>
      </c>
      <c r="L36538" s="14" t="str">
        <v/>
      </c>
      <c r="O36538" s="14" t="str">
        <v/>
      </c>
      <c r="P36538" s="14" t="str">
        <f ca="1"/>
        <v>Low Cap</v>
      </c>
    </row>
    <row r="36539" spans="11:16">
      <c r="K36539" s="14" t="str">
        <v/>
      </c>
      <c r="L36539" s="14" t="str">
        <v/>
      </c>
      <c r="O36539" s="14" t="str">
        <v/>
      </c>
      <c r="P36539" s="14" t="str">
        <f ca="1"/>
        <v>Low Cap</v>
      </c>
    </row>
    <row r="36540" spans="11:16">
      <c r="K36540" s="14" t="str">
        <v/>
      </c>
      <c r="L36540" s="14" t="str">
        <v/>
      </c>
      <c r="O36540" s="14" t="str">
        <v/>
      </c>
      <c r="P36540" s="14" t="str">
        <f ca="1"/>
        <v>Low Cap</v>
      </c>
    </row>
    <row r="36541" spans="11:16">
      <c r="K36541" s="14" t="str">
        <v/>
      </c>
      <c r="L36541" s="14" t="str">
        <v/>
      </c>
      <c r="O36541" s="14" t="str">
        <v/>
      </c>
      <c r="P36541" s="14" t="str">
        <f ca="1"/>
        <v>Low Cap</v>
      </c>
    </row>
    <row r="36542" spans="11:16">
      <c r="K36542" s="14" t="str">
        <v/>
      </c>
      <c r="L36542" s="14" t="str">
        <v/>
      </c>
      <c r="O36542" s="14" t="str">
        <v/>
      </c>
      <c r="P36542" s="14" t="str">
        <f ca="1"/>
        <v>Low Cap</v>
      </c>
    </row>
    <row r="36543" spans="11:16">
      <c r="K36543" s="14" t="str">
        <v/>
      </c>
      <c r="L36543" s="14" t="str">
        <v/>
      </c>
      <c r="O36543" s="14" t="str">
        <v/>
      </c>
      <c r="P36543" s="14" t="str">
        <f ca="1"/>
        <v>Low Cap</v>
      </c>
    </row>
    <row r="36544" spans="11:16">
      <c r="K36544" s="14" t="str">
        <v/>
      </c>
      <c r="L36544" s="14" t="str">
        <v/>
      </c>
      <c r="O36544" s="14" t="str">
        <v/>
      </c>
      <c r="P36544" s="14" t="str">
        <f ca="1"/>
        <v>Low Cap</v>
      </c>
    </row>
    <row r="36545" spans="11:16">
      <c r="K36545" s="14" t="str">
        <v/>
      </c>
      <c r="L36545" s="14" t="str">
        <v/>
      </c>
      <c r="O36545" s="14" t="str">
        <v/>
      </c>
      <c r="P36545" s="14" t="str">
        <f ca="1"/>
        <v>Low Cap</v>
      </c>
    </row>
    <row r="36546" spans="11:16">
      <c r="K36546" s="14" t="str">
        <v/>
      </c>
      <c r="L36546" s="14" t="str">
        <v/>
      </c>
      <c r="O36546" s="14" t="str">
        <v/>
      </c>
      <c r="P36546" s="14" t="str">
        <f ca="1"/>
        <v>Low Cap</v>
      </c>
    </row>
    <row r="36547" spans="11:16">
      <c r="K36547" s="14" t="str">
        <v/>
      </c>
      <c r="L36547" s="14" t="str">
        <v/>
      </c>
      <c r="O36547" s="14" t="str">
        <v/>
      </c>
      <c r="P36547" s="14" t="str">
        <f ca="1"/>
        <v>Low Cap</v>
      </c>
    </row>
    <row r="36548" spans="11:16">
      <c r="K36548" s="14" t="str">
        <v/>
      </c>
      <c r="L36548" s="14" t="str">
        <v/>
      </c>
      <c r="O36548" s="14" t="str">
        <v/>
      </c>
      <c r="P36548" s="14" t="str">
        <f ca="1"/>
        <v>Low Cap</v>
      </c>
    </row>
    <row r="36549" spans="11:16">
      <c r="K36549" s="14" t="str">
        <v/>
      </c>
      <c r="L36549" s="14" t="str">
        <v/>
      </c>
      <c r="O36549" s="14" t="str">
        <v/>
      </c>
      <c r="P36549" s="14" t="str">
        <f ca="1"/>
        <v>Low Cap</v>
      </c>
    </row>
    <row r="36550" spans="11:16">
      <c r="K36550" s="14" t="str">
        <v/>
      </c>
      <c r="L36550" s="14" t="str">
        <v/>
      </c>
      <c r="O36550" s="14" t="str">
        <v/>
      </c>
      <c r="P36550" s="14" t="str">
        <f ca="1"/>
        <v>Low Cap</v>
      </c>
    </row>
    <row r="36551" spans="11:16">
      <c r="K36551" s="14" t="str">
        <v/>
      </c>
      <c r="L36551" s="14" t="str">
        <v/>
      </c>
      <c r="O36551" s="14" t="str">
        <v/>
      </c>
      <c r="P36551" s="14" t="str">
        <f ca="1"/>
        <v>Low Cap</v>
      </c>
    </row>
    <row r="36552" spans="11:16">
      <c r="K36552" s="14" t="str">
        <v/>
      </c>
      <c r="L36552" s="14" t="str">
        <v/>
      </c>
      <c r="O36552" s="14" t="str">
        <v/>
      </c>
      <c r="P36552" s="14" t="str">
        <f ca="1"/>
        <v>Low Cap</v>
      </c>
    </row>
    <row r="36553" spans="11:16">
      <c r="K36553" s="14" t="str">
        <v/>
      </c>
      <c r="L36553" s="14" t="str">
        <v/>
      </c>
      <c r="O36553" s="14" t="str">
        <v/>
      </c>
      <c r="P36553" s="14" t="str">
        <f ca="1"/>
        <v>Low Cap</v>
      </c>
    </row>
    <row r="36554" spans="11:16">
      <c r="K36554" s="14" t="str">
        <v/>
      </c>
      <c r="L36554" s="14" t="str">
        <v/>
      </c>
      <c r="O36554" s="14" t="str">
        <v/>
      </c>
      <c r="P36554" s="14" t="str">
        <f ca="1"/>
        <v>Low Cap</v>
      </c>
    </row>
    <row r="36555" spans="11:16">
      <c r="K36555" s="14" t="str">
        <v/>
      </c>
      <c r="L36555" s="14" t="str">
        <v/>
      </c>
      <c r="O36555" s="14" t="str">
        <v/>
      </c>
      <c r="P36555" s="14" t="str">
        <f ca="1"/>
        <v>Low Cap</v>
      </c>
    </row>
    <row r="36556" spans="11:16">
      <c r="K36556" s="14" t="str">
        <v/>
      </c>
      <c r="L36556" s="14" t="str">
        <v/>
      </c>
      <c r="O36556" s="14" t="str">
        <v/>
      </c>
      <c r="P36556" s="14" t="str">
        <f ca="1"/>
        <v>Low Cap</v>
      </c>
    </row>
    <row r="36557" spans="11:16">
      <c r="K36557" s="14" t="str">
        <v/>
      </c>
      <c r="L36557" s="14" t="str">
        <v/>
      </c>
      <c r="O36557" s="14" t="str">
        <v/>
      </c>
      <c r="P36557" s="14" t="str">
        <f ca="1"/>
        <v>Low Cap</v>
      </c>
    </row>
    <row r="36558" spans="11:16">
      <c r="K36558" s="14" t="str">
        <v/>
      </c>
      <c r="L36558" s="14" t="str">
        <v/>
      </c>
      <c r="O36558" s="14" t="str">
        <v/>
      </c>
      <c r="P36558" s="14" t="str">
        <f ca="1"/>
        <v>Low Cap</v>
      </c>
    </row>
    <row r="36559" spans="11:16">
      <c r="K36559" s="14" t="str">
        <v/>
      </c>
      <c r="L36559" s="14" t="str">
        <v/>
      </c>
      <c r="O36559" s="14" t="str">
        <v/>
      </c>
      <c r="P36559" s="14" t="str">
        <f ca="1"/>
        <v>Low Cap</v>
      </c>
    </row>
    <row r="36560" spans="11:16">
      <c r="K36560" s="14" t="str">
        <v/>
      </c>
      <c r="L36560" s="14" t="str">
        <v/>
      </c>
      <c r="O36560" s="14" t="str">
        <v/>
      </c>
      <c r="P36560" s="14" t="str">
        <f ca="1"/>
        <v>Low Cap</v>
      </c>
    </row>
    <row r="36561" spans="11:16">
      <c r="K36561" s="14" t="str">
        <v/>
      </c>
      <c r="L36561" s="14" t="str">
        <v/>
      </c>
      <c r="O36561" s="14" t="str">
        <v/>
      </c>
      <c r="P36561" s="14" t="str">
        <f ca="1"/>
        <v>Low Cap</v>
      </c>
    </row>
    <row r="36562" spans="11:16">
      <c r="K36562" s="14" t="str">
        <v/>
      </c>
      <c r="L36562" s="14" t="str">
        <v/>
      </c>
      <c r="O36562" s="14" t="str">
        <v/>
      </c>
      <c r="P36562" s="14" t="str">
        <f ca="1"/>
        <v>Low Cap</v>
      </c>
    </row>
    <row r="36563" spans="11:16">
      <c r="K36563" s="14" t="str">
        <v/>
      </c>
      <c r="L36563" s="14" t="str">
        <v/>
      </c>
      <c r="O36563" s="14" t="str">
        <v/>
      </c>
      <c r="P36563" s="14" t="str">
        <f ca="1"/>
        <v>Low Cap</v>
      </c>
    </row>
    <row r="36564" spans="11:16">
      <c r="K36564" s="14" t="str">
        <v/>
      </c>
      <c r="L36564" s="14" t="str">
        <v/>
      </c>
      <c r="O36564" s="14" t="str">
        <v/>
      </c>
      <c r="P36564" s="14" t="str">
        <f ca="1"/>
        <v>Low Cap</v>
      </c>
    </row>
    <row r="36565" spans="11:16">
      <c r="K36565" s="14" t="str">
        <v/>
      </c>
      <c r="L36565" s="14" t="str">
        <v/>
      </c>
      <c r="O36565" s="14" t="str">
        <v/>
      </c>
      <c r="P36565" s="14" t="str">
        <f ca="1"/>
        <v>Low Cap</v>
      </c>
    </row>
    <row r="36566" spans="11:16">
      <c r="K36566" s="14" t="str">
        <v/>
      </c>
      <c r="L36566" s="14" t="str">
        <v/>
      </c>
      <c r="O36566" s="14" t="str">
        <v/>
      </c>
      <c r="P36566" s="14" t="str">
        <f ca="1"/>
        <v>Low Cap</v>
      </c>
    </row>
    <row r="36567" spans="11:16">
      <c r="K36567" s="14" t="str">
        <v/>
      </c>
      <c r="L36567" s="14" t="str">
        <v/>
      </c>
      <c r="O36567" s="14" t="str">
        <v/>
      </c>
      <c r="P36567" s="14" t="str">
        <f ca="1"/>
        <v>Low Cap</v>
      </c>
    </row>
    <row r="36568" spans="11:16">
      <c r="K36568" s="14" t="str">
        <v/>
      </c>
      <c r="L36568" s="14" t="str">
        <v/>
      </c>
      <c r="O36568" s="14" t="str">
        <v/>
      </c>
      <c r="P36568" s="14" t="str">
        <f ca="1"/>
        <v>Low Cap</v>
      </c>
    </row>
    <row r="36569" spans="11:16">
      <c r="K36569" s="14" t="str">
        <v/>
      </c>
      <c r="L36569" s="14" t="str">
        <v/>
      </c>
      <c r="O36569" s="14" t="str">
        <v/>
      </c>
      <c r="P36569" s="14" t="str">
        <f ca="1"/>
        <v>Low Cap</v>
      </c>
    </row>
    <row r="36570" spans="11:16">
      <c r="K36570" s="14" t="str">
        <v/>
      </c>
      <c r="L36570" s="14" t="str">
        <v/>
      </c>
      <c r="O36570" s="14" t="str">
        <v/>
      </c>
      <c r="P36570" s="14" t="str">
        <f ca="1"/>
        <v>Low Cap</v>
      </c>
    </row>
    <row r="36571" spans="11:16">
      <c r="K36571" s="14" t="str">
        <v/>
      </c>
      <c r="L36571" s="14" t="str">
        <v/>
      </c>
      <c r="O36571" s="14" t="str">
        <v/>
      </c>
      <c r="P36571" s="14" t="str">
        <f ca="1"/>
        <v>Low Cap</v>
      </c>
    </row>
    <row r="36572" spans="11:16">
      <c r="K36572" s="14" t="str">
        <v/>
      </c>
      <c r="L36572" s="14" t="str">
        <v/>
      </c>
      <c r="O36572" s="14" t="str">
        <v/>
      </c>
      <c r="P36572" s="14" t="str">
        <f ca="1"/>
        <v>Low Cap</v>
      </c>
    </row>
    <row r="36573" spans="11:16">
      <c r="K36573" s="14" t="str">
        <v/>
      </c>
      <c r="L36573" s="14" t="str">
        <v/>
      </c>
      <c r="O36573" s="14" t="str">
        <v/>
      </c>
      <c r="P36573" s="14" t="str">
        <f ca="1"/>
        <v>Low Cap</v>
      </c>
    </row>
    <row r="36574" spans="11:16">
      <c r="K36574" s="14" t="str">
        <v/>
      </c>
      <c r="L36574" s="14" t="str">
        <v/>
      </c>
      <c r="O36574" s="14" t="str">
        <v/>
      </c>
      <c r="P36574" s="14" t="str">
        <f ca="1"/>
        <v>Low Cap</v>
      </c>
    </row>
    <row r="36575" spans="11:16">
      <c r="K36575" s="14" t="str">
        <v/>
      </c>
      <c r="L36575" s="14" t="str">
        <v/>
      </c>
      <c r="O36575" s="14" t="str">
        <v/>
      </c>
      <c r="P36575" s="14" t="str">
        <f ca="1"/>
        <v>Low Cap</v>
      </c>
    </row>
    <row r="36576" spans="11:16">
      <c r="K36576" s="14" t="str">
        <v/>
      </c>
      <c r="L36576" s="14" t="str">
        <v/>
      </c>
      <c r="O36576" s="14" t="str">
        <v/>
      </c>
      <c r="P36576" s="14" t="str">
        <f ca="1"/>
        <v>Low Cap</v>
      </c>
    </row>
    <row r="36577" spans="11:16">
      <c r="K36577" s="14" t="str">
        <v/>
      </c>
      <c r="L36577" s="14" t="str">
        <v/>
      </c>
      <c r="O36577" s="14" t="str">
        <v/>
      </c>
      <c r="P36577" s="14" t="str">
        <f ca="1"/>
        <v>Low Cap</v>
      </c>
    </row>
    <row r="36578" spans="11:16">
      <c r="K36578" s="14" t="str">
        <v/>
      </c>
      <c r="L36578" s="14" t="str">
        <v/>
      </c>
      <c r="O36578" s="14" t="str">
        <v/>
      </c>
      <c r="P36578" s="14" t="str">
        <f ca="1"/>
        <v>Low Cap</v>
      </c>
    </row>
    <row r="36579" spans="11:16">
      <c r="K36579" s="14" t="str">
        <v/>
      </c>
      <c r="L36579" s="14" t="str">
        <v/>
      </c>
      <c r="O36579" s="14" t="str">
        <v/>
      </c>
      <c r="P36579" s="14" t="str">
        <f ca="1"/>
        <v>Low Cap</v>
      </c>
    </row>
    <row r="36580" spans="11:16">
      <c r="K36580" s="14" t="str">
        <v/>
      </c>
      <c r="L36580" s="14" t="str">
        <v/>
      </c>
      <c r="O36580" s="14" t="str">
        <v/>
      </c>
      <c r="P36580" s="14" t="str">
        <f ca="1"/>
        <v>Low Cap</v>
      </c>
    </row>
    <row r="36581" spans="11:16">
      <c r="K36581" s="14" t="str">
        <v/>
      </c>
      <c r="L36581" s="14" t="str">
        <v/>
      </c>
      <c r="O36581" s="14" t="str">
        <v/>
      </c>
      <c r="P36581" s="14" t="str">
        <f ca="1"/>
        <v>Low Cap</v>
      </c>
    </row>
    <row r="36582" spans="11:16">
      <c r="K36582" s="14" t="str">
        <v/>
      </c>
      <c r="L36582" s="14" t="str">
        <v/>
      </c>
      <c r="O36582" s="14" t="str">
        <v/>
      </c>
      <c r="P36582" s="14" t="str">
        <f ca="1"/>
        <v>Low Cap</v>
      </c>
    </row>
    <row r="36583" spans="11:16">
      <c r="K36583" s="14" t="str">
        <v/>
      </c>
      <c r="L36583" s="14" t="str">
        <v/>
      </c>
      <c r="O36583" s="14" t="str">
        <v/>
      </c>
      <c r="P36583" s="14" t="str">
        <f ca="1"/>
        <v>Low Cap</v>
      </c>
    </row>
    <row r="36584" spans="11:16">
      <c r="K36584" s="14" t="str">
        <v/>
      </c>
      <c r="L36584" s="14" t="str">
        <v/>
      </c>
      <c r="O36584" s="14" t="str">
        <v/>
      </c>
      <c r="P36584" s="14" t="str">
        <f ca="1"/>
        <v>Low Cap</v>
      </c>
    </row>
    <row r="36585" spans="11:16">
      <c r="K36585" s="14" t="str">
        <v/>
      </c>
      <c r="L36585" s="14" t="str">
        <v/>
      </c>
      <c r="O36585" s="14" t="str">
        <v/>
      </c>
      <c r="P36585" s="14" t="str">
        <f ca="1"/>
        <v>Low Cap</v>
      </c>
    </row>
    <row r="36586" spans="11:16">
      <c r="K36586" s="14" t="str">
        <v/>
      </c>
      <c r="L36586" s="14" t="str">
        <v/>
      </c>
      <c r="O36586" s="14" t="str">
        <v/>
      </c>
      <c r="P36586" s="14" t="str">
        <f ca="1"/>
        <v>Low Cap</v>
      </c>
    </row>
    <row r="36587" spans="11:16">
      <c r="K36587" s="14" t="str">
        <v/>
      </c>
      <c r="L36587" s="14" t="str">
        <v/>
      </c>
      <c r="O36587" s="14" t="str">
        <v/>
      </c>
      <c r="P36587" s="14" t="str">
        <f ca="1"/>
        <v>Low Cap</v>
      </c>
    </row>
    <row r="36588" spans="11:16">
      <c r="K36588" s="14" t="str">
        <v/>
      </c>
      <c r="L36588" s="14" t="str">
        <v/>
      </c>
      <c r="O36588" s="14" t="str">
        <v/>
      </c>
      <c r="P36588" s="14" t="str">
        <f ca="1"/>
        <v>Low Cap</v>
      </c>
    </row>
    <row r="36589" spans="11:16">
      <c r="K36589" s="14" t="str">
        <v/>
      </c>
      <c r="L36589" s="14" t="str">
        <v/>
      </c>
      <c r="O36589" s="14" t="str">
        <v/>
      </c>
      <c r="P36589" s="14" t="str">
        <f ca="1"/>
        <v>Low Cap</v>
      </c>
    </row>
    <row r="36590" spans="11:16">
      <c r="K36590" s="14" t="str">
        <v/>
      </c>
      <c r="L36590" s="14" t="str">
        <v/>
      </c>
      <c r="O36590" s="14" t="str">
        <v/>
      </c>
      <c r="P36590" s="14" t="str">
        <f ca="1"/>
        <v>Low Cap</v>
      </c>
    </row>
    <row r="36591" spans="11:16">
      <c r="K36591" s="14" t="str">
        <v/>
      </c>
      <c r="L36591" s="14" t="str">
        <v/>
      </c>
      <c r="O36591" s="14" t="str">
        <v/>
      </c>
      <c r="P36591" s="14" t="str">
        <f ca="1"/>
        <v>Low Cap</v>
      </c>
    </row>
    <row r="36592" spans="11:16">
      <c r="K36592" s="14" t="str">
        <v/>
      </c>
      <c r="L36592" s="14" t="str">
        <v/>
      </c>
      <c r="O36592" s="14" t="str">
        <v/>
      </c>
      <c r="P36592" s="14" t="str">
        <f ca="1"/>
        <v>Low Cap</v>
      </c>
    </row>
    <row r="36593" spans="11:16">
      <c r="K36593" s="14" t="str">
        <v/>
      </c>
      <c r="L36593" s="14" t="str">
        <v/>
      </c>
      <c r="O36593" s="14" t="str">
        <v/>
      </c>
      <c r="P36593" s="14" t="str">
        <f ca="1"/>
        <v>Low Cap</v>
      </c>
    </row>
    <row r="36594" spans="11:16">
      <c r="K36594" s="14" t="str">
        <v/>
      </c>
      <c r="L36594" s="14" t="str">
        <v/>
      </c>
      <c r="O36594" s="14" t="str">
        <v/>
      </c>
      <c r="P36594" s="14" t="str">
        <f ca="1"/>
        <v>Low Cap</v>
      </c>
    </row>
    <row r="36595" spans="11:16">
      <c r="K36595" s="14" t="str">
        <v/>
      </c>
      <c r="L36595" s="14" t="str">
        <v/>
      </c>
      <c r="O36595" s="14" t="str">
        <v/>
      </c>
      <c r="P36595" s="14" t="str">
        <f ca="1"/>
        <v>Low Cap</v>
      </c>
    </row>
    <row r="36596" spans="11:16">
      <c r="K36596" s="14" t="str">
        <v/>
      </c>
      <c r="L36596" s="14" t="str">
        <v/>
      </c>
      <c r="O36596" s="14" t="str">
        <v/>
      </c>
      <c r="P36596" s="14" t="str">
        <f ca="1"/>
        <v>Low Cap</v>
      </c>
    </row>
    <row r="36597" spans="11:16">
      <c r="K36597" s="14" t="str">
        <v/>
      </c>
      <c r="L36597" s="14" t="str">
        <v/>
      </c>
      <c r="O36597" s="14" t="str">
        <v/>
      </c>
      <c r="P36597" s="14" t="str">
        <f ca="1"/>
        <v>Low Cap</v>
      </c>
    </row>
    <row r="36598" spans="11:16">
      <c r="K36598" s="14" t="str">
        <v/>
      </c>
      <c r="L36598" s="14" t="str">
        <v/>
      </c>
      <c r="O36598" s="14" t="str">
        <v/>
      </c>
      <c r="P36598" s="14" t="str">
        <f ca="1"/>
        <v>Low Cap</v>
      </c>
    </row>
    <row r="36599" spans="11:16">
      <c r="K36599" s="14" t="str">
        <v/>
      </c>
      <c r="L36599" s="14" t="str">
        <v/>
      </c>
      <c r="O36599" s="14" t="str">
        <v/>
      </c>
      <c r="P36599" s="14" t="str">
        <f ca="1"/>
        <v>Low Cap</v>
      </c>
    </row>
    <row r="36600" spans="11:16">
      <c r="K36600" s="14" t="str">
        <v/>
      </c>
      <c r="L36600" s="14" t="str">
        <v/>
      </c>
      <c r="O36600" s="14" t="str">
        <v/>
      </c>
      <c r="P36600" s="14" t="str">
        <f ca="1"/>
        <v>Low Cap</v>
      </c>
    </row>
    <row r="36601" spans="11:16">
      <c r="K36601" s="14" t="str">
        <v/>
      </c>
      <c r="L36601" s="14" t="str">
        <v/>
      </c>
      <c r="O36601" s="14" t="str">
        <v/>
      </c>
      <c r="P36601" s="14" t="str">
        <f ca="1"/>
        <v>Low Cap</v>
      </c>
    </row>
    <row r="36602" spans="11:16">
      <c r="K36602" s="14" t="str">
        <v/>
      </c>
      <c r="L36602" s="14" t="str">
        <v/>
      </c>
      <c r="O36602" s="14" t="str">
        <v/>
      </c>
      <c r="P36602" s="14" t="str">
        <f ca="1"/>
        <v>Low Cap</v>
      </c>
    </row>
    <row r="36603" spans="11:16">
      <c r="K36603" s="14" t="str">
        <v/>
      </c>
      <c r="L36603" s="14" t="str">
        <v/>
      </c>
      <c r="O36603" s="14" t="str">
        <v/>
      </c>
      <c r="P36603" s="14" t="str">
        <f ca="1"/>
        <v>Low Cap</v>
      </c>
    </row>
    <row r="36604" spans="11:16">
      <c r="K36604" s="14" t="str">
        <v/>
      </c>
      <c r="L36604" s="14" t="str">
        <v/>
      </c>
      <c r="O36604" s="14" t="str">
        <v/>
      </c>
      <c r="P36604" s="14" t="str">
        <f ca="1"/>
        <v>Low Cap</v>
      </c>
    </row>
    <row r="36605" spans="11:16">
      <c r="K36605" s="14" t="str">
        <v/>
      </c>
      <c r="L36605" s="14" t="str">
        <v/>
      </c>
      <c r="O36605" s="14" t="str">
        <v/>
      </c>
      <c r="P36605" s="14" t="str">
        <f ca="1"/>
        <v>Low Cap</v>
      </c>
    </row>
    <row r="36606" spans="11:16">
      <c r="K36606" s="14" t="str">
        <v/>
      </c>
      <c r="L36606" s="14" t="str">
        <v/>
      </c>
      <c r="O36606" s="14" t="str">
        <v/>
      </c>
      <c r="P36606" s="14" t="str">
        <f ca="1"/>
        <v>Low Cap</v>
      </c>
    </row>
    <row r="36607" spans="11:16">
      <c r="K36607" s="14" t="str">
        <v/>
      </c>
      <c r="L36607" s="14" t="str">
        <v/>
      </c>
      <c r="O36607" s="14" t="str">
        <v/>
      </c>
      <c r="P36607" s="14" t="str">
        <f ca="1"/>
        <v>Low Cap</v>
      </c>
    </row>
    <row r="36608" spans="11:16">
      <c r="K36608" s="14" t="str">
        <v/>
      </c>
      <c r="L36608" s="14" t="str">
        <v/>
      </c>
      <c r="O36608" s="14" t="str">
        <v/>
      </c>
      <c r="P36608" s="14" t="str">
        <f ca="1"/>
        <v>Low Cap</v>
      </c>
    </row>
    <row r="36609" spans="11:16">
      <c r="K36609" s="14" t="str">
        <v/>
      </c>
      <c r="L36609" s="14" t="str">
        <v/>
      </c>
      <c r="O36609" s="14" t="str">
        <v/>
      </c>
      <c r="P36609" s="14" t="str">
        <f ca="1"/>
        <v>Low Cap</v>
      </c>
    </row>
    <row r="36610" spans="11:16">
      <c r="K36610" s="14" t="str">
        <v/>
      </c>
      <c r="L36610" s="14" t="str">
        <v/>
      </c>
      <c r="O36610" s="14" t="str">
        <v/>
      </c>
      <c r="P36610" s="14" t="str">
        <f ca="1"/>
        <v>Low Cap</v>
      </c>
    </row>
    <row r="36611" spans="11:16">
      <c r="K36611" s="14" t="str">
        <v/>
      </c>
      <c r="L36611" s="14" t="str">
        <v/>
      </c>
      <c r="O36611" s="14" t="str">
        <v/>
      </c>
      <c r="P36611" s="14" t="str">
        <f ca="1"/>
        <v>Low Cap</v>
      </c>
    </row>
    <row r="36612" spans="11:16">
      <c r="K36612" s="14" t="str">
        <v/>
      </c>
      <c r="L36612" s="14" t="str">
        <v/>
      </c>
      <c r="O36612" s="14" t="str">
        <v/>
      </c>
      <c r="P36612" s="14" t="str">
        <f ca="1"/>
        <v>Low Cap</v>
      </c>
    </row>
    <row r="36613" spans="11:16">
      <c r="K36613" s="14" t="str">
        <v/>
      </c>
      <c r="L36613" s="14" t="str">
        <v/>
      </c>
      <c r="O36613" s="14" t="str">
        <v/>
      </c>
      <c r="P36613" s="14" t="str">
        <f ca="1"/>
        <v>Low Cap</v>
      </c>
    </row>
    <row r="36614" spans="11:16">
      <c r="K36614" s="14" t="str">
        <v/>
      </c>
      <c r="L36614" s="14" t="str">
        <v/>
      </c>
      <c r="O36614" s="14" t="str">
        <v/>
      </c>
      <c r="P36614" s="14" t="str">
        <f ca="1"/>
        <v>Low Cap</v>
      </c>
    </row>
    <row r="36615" spans="11:16">
      <c r="K36615" s="14" t="str">
        <v/>
      </c>
      <c r="L36615" s="14" t="str">
        <v/>
      </c>
      <c r="O36615" s="14" t="str">
        <v/>
      </c>
      <c r="P36615" s="14" t="str">
        <f ca="1"/>
        <v>Low Cap</v>
      </c>
    </row>
    <row r="36616" spans="11:16">
      <c r="K36616" s="14" t="str">
        <v/>
      </c>
      <c r="L36616" s="14" t="str">
        <v/>
      </c>
      <c r="O36616" s="14" t="str">
        <v/>
      </c>
      <c r="P36616" s="14" t="str">
        <f ca="1"/>
        <v>Low Cap</v>
      </c>
    </row>
    <row r="36617" spans="11:16">
      <c r="K36617" s="14" t="str">
        <v/>
      </c>
      <c r="L36617" s="14" t="str">
        <v/>
      </c>
      <c r="O36617" s="14" t="str">
        <v/>
      </c>
      <c r="P36617" s="14" t="str">
        <f ca="1"/>
        <v>Low Cap</v>
      </c>
    </row>
    <row r="36618" spans="11:16">
      <c r="K36618" s="14" t="str">
        <v/>
      </c>
      <c r="L36618" s="14" t="str">
        <v/>
      </c>
      <c r="O36618" s="14" t="str">
        <v/>
      </c>
      <c r="P36618" s="14" t="str">
        <f ca="1"/>
        <v>Low Cap</v>
      </c>
    </row>
    <row r="36619" spans="11:16">
      <c r="K36619" s="14" t="str">
        <v/>
      </c>
      <c r="L36619" s="14" t="str">
        <v/>
      </c>
      <c r="O36619" s="14" t="str">
        <v/>
      </c>
      <c r="P36619" s="14" t="str">
        <f ca="1"/>
        <v>Low Cap</v>
      </c>
    </row>
    <row r="36620" spans="11:16">
      <c r="K36620" s="14" t="str">
        <v/>
      </c>
      <c r="L36620" s="14" t="str">
        <v/>
      </c>
      <c r="O36620" s="14" t="str">
        <v/>
      </c>
      <c r="P36620" s="14" t="str">
        <f ca="1"/>
        <v>Low Cap</v>
      </c>
    </row>
    <row r="36621" spans="11:16">
      <c r="K36621" s="14" t="str">
        <v/>
      </c>
      <c r="L36621" s="14" t="str">
        <v/>
      </c>
      <c r="O36621" s="14" t="str">
        <v/>
      </c>
      <c r="P36621" s="14" t="str">
        <f ca="1"/>
        <v>Low Cap</v>
      </c>
    </row>
    <row r="36622" spans="11:16">
      <c r="K36622" s="14" t="str">
        <v/>
      </c>
      <c r="L36622" s="14" t="str">
        <v/>
      </c>
      <c r="O36622" s="14" t="str">
        <v/>
      </c>
      <c r="P36622" s="14" t="str">
        <f ca="1"/>
        <v>Low Cap</v>
      </c>
    </row>
    <row r="36623" spans="11:16">
      <c r="K36623" s="14" t="str">
        <v/>
      </c>
      <c r="L36623" s="14" t="str">
        <v/>
      </c>
      <c r="O36623" s="14" t="str">
        <v/>
      </c>
      <c r="P36623" s="14" t="str">
        <f ca="1"/>
        <v>Low Cap</v>
      </c>
    </row>
    <row r="36624" spans="11:16">
      <c r="K36624" s="14" t="str">
        <v/>
      </c>
      <c r="L36624" s="14" t="str">
        <v/>
      </c>
      <c r="O36624" s="14" t="str">
        <v/>
      </c>
      <c r="P36624" s="14" t="str">
        <f ca="1"/>
        <v>Low Cap</v>
      </c>
    </row>
    <row r="36625" spans="11:16">
      <c r="K36625" s="14" t="str">
        <v/>
      </c>
      <c r="L36625" s="14" t="str">
        <v/>
      </c>
      <c r="O36625" s="14" t="str">
        <v/>
      </c>
      <c r="P36625" s="14" t="str">
        <f ca="1"/>
        <v>Low Cap</v>
      </c>
    </row>
    <row r="36626" spans="11:16">
      <c r="K36626" s="14" t="str">
        <v/>
      </c>
      <c r="L36626" s="14" t="str">
        <v/>
      </c>
      <c r="O36626" s="14" t="str">
        <v/>
      </c>
      <c r="P36626" s="14" t="str">
        <f ca="1"/>
        <v>Low Cap</v>
      </c>
    </row>
    <row r="36627" spans="11:16">
      <c r="K36627" s="14" t="str">
        <v/>
      </c>
      <c r="L36627" s="14" t="str">
        <v/>
      </c>
      <c r="O36627" s="14" t="str">
        <v/>
      </c>
      <c r="P36627" s="14" t="str">
        <f ca="1"/>
        <v>Low Cap</v>
      </c>
    </row>
    <row r="36628" spans="11:16">
      <c r="K36628" s="14" t="str">
        <v/>
      </c>
      <c r="L36628" s="14" t="str">
        <v/>
      </c>
      <c r="O36628" s="14" t="str">
        <v/>
      </c>
      <c r="P36628" s="14" t="str">
        <f ca="1"/>
        <v>Low Cap</v>
      </c>
    </row>
    <row r="36629" spans="11:16">
      <c r="K36629" s="14" t="str">
        <v/>
      </c>
      <c r="L36629" s="14" t="str">
        <v/>
      </c>
      <c r="O36629" s="14" t="str">
        <v/>
      </c>
      <c r="P36629" s="14" t="str">
        <f ca="1"/>
        <v>Low Cap</v>
      </c>
    </row>
    <row r="36630" spans="11:16">
      <c r="K36630" s="14" t="str">
        <v/>
      </c>
      <c r="L36630" s="14" t="str">
        <v/>
      </c>
      <c r="O36630" s="14" t="str">
        <v/>
      </c>
      <c r="P36630" s="14" t="str">
        <f ca="1"/>
        <v>Low Cap</v>
      </c>
    </row>
    <row r="36631" spans="11:16">
      <c r="K36631" s="14" t="str">
        <v/>
      </c>
      <c r="L36631" s="14" t="str">
        <v/>
      </c>
      <c r="O36631" s="14" t="str">
        <v/>
      </c>
      <c r="P36631" s="14" t="str">
        <f ca="1"/>
        <v>Low Cap</v>
      </c>
    </row>
    <row r="36632" spans="11:16">
      <c r="K36632" s="14" t="str">
        <v/>
      </c>
      <c r="L36632" s="14" t="str">
        <v/>
      </c>
      <c r="O36632" s="14" t="str">
        <v/>
      </c>
      <c r="P36632" s="14" t="str">
        <f ca="1"/>
        <v>Low Cap</v>
      </c>
    </row>
    <row r="36633" spans="11:16">
      <c r="K36633" s="14" t="str">
        <v/>
      </c>
      <c r="L36633" s="14" t="str">
        <v/>
      </c>
      <c r="O36633" s="14" t="str">
        <v/>
      </c>
      <c r="P36633" s="14" t="str">
        <f ca="1"/>
        <v>Low Cap</v>
      </c>
    </row>
    <row r="36634" spans="11:16">
      <c r="K36634" s="14" t="str">
        <v/>
      </c>
      <c r="L36634" s="14" t="str">
        <v/>
      </c>
      <c r="O36634" s="14" t="str">
        <v/>
      </c>
      <c r="P36634" s="14" t="str">
        <f ca="1"/>
        <v>Low Cap</v>
      </c>
    </row>
    <row r="36635" spans="11:16">
      <c r="K36635" s="14" t="str">
        <v/>
      </c>
      <c r="L36635" s="14" t="str">
        <v/>
      </c>
      <c r="O36635" s="14" t="str">
        <v/>
      </c>
      <c r="P36635" s="14" t="str">
        <f ca="1"/>
        <v>Low Cap</v>
      </c>
    </row>
    <row r="36636" spans="11:16">
      <c r="K36636" s="14" t="str">
        <v/>
      </c>
      <c r="L36636" s="14" t="str">
        <v/>
      </c>
      <c r="O36636" s="14" t="str">
        <v/>
      </c>
      <c r="P36636" s="14" t="str">
        <f ca="1"/>
        <v>Low Cap</v>
      </c>
    </row>
    <row r="36637" spans="11:16">
      <c r="K36637" s="14" t="str">
        <v/>
      </c>
      <c r="L36637" s="14" t="str">
        <v/>
      </c>
      <c r="O36637" s="14" t="str">
        <v/>
      </c>
      <c r="P36637" s="14" t="str">
        <f ca="1"/>
        <v>Low Cap</v>
      </c>
    </row>
    <row r="36638" spans="11:16">
      <c r="K36638" s="14" t="str">
        <v/>
      </c>
      <c r="L36638" s="14" t="str">
        <v/>
      </c>
      <c r="O36638" s="14" t="str">
        <v/>
      </c>
      <c r="P36638" s="14" t="str">
        <f ca="1"/>
        <v>Low Cap</v>
      </c>
    </row>
    <row r="36639" spans="11:16">
      <c r="K36639" s="14" t="str">
        <v/>
      </c>
      <c r="L36639" s="14" t="str">
        <v/>
      </c>
      <c r="O36639" s="14" t="str">
        <v/>
      </c>
      <c r="P36639" s="14" t="str">
        <f ca="1"/>
        <v>Low Cap</v>
      </c>
    </row>
    <row r="36640" spans="11:16">
      <c r="K36640" s="14" t="str">
        <v/>
      </c>
      <c r="L36640" s="14" t="str">
        <v/>
      </c>
      <c r="O36640" s="14" t="str">
        <v/>
      </c>
      <c r="P36640" s="14" t="str">
        <f ca="1"/>
        <v>Low Cap</v>
      </c>
    </row>
    <row r="36641" spans="11:16">
      <c r="K36641" s="14" t="str">
        <v/>
      </c>
      <c r="L36641" s="14" t="str">
        <v/>
      </c>
      <c r="O36641" s="14" t="str">
        <v/>
      </c>
      <c r="P36641" s="14" t="str">
        <f ca="1"/>
        <v>Low Cap</v>
      </c>
    </row>
    <row r="36642" spans="11:16">
      <c r="K36642" s="14" t="str">
        <v/>
      </c>
      <c r="L36642" s="14" t="str">
        <v/>
      </c>
      <c r="O36642" s="14" t="str">
        <v/>
      </c>
      <c r="P36642" s="14" t="str">
        <f ca="1"/>
        <v>Low Cap</v>
      </c>
    </row>
    <row r="36643" spans="11:16">
      <c r="K36643" s="14" t="str">
        <v/>
      </c>
      <c r="L36643" s="14" t="str">
        <v/>
      </c>
      <c r="O36643" s="14" t="str">
        <v/>
      </c>
      <c r="P36643" s="14" t="str">
        <f ca="1"/>
        <v>Low Cap</v>
      </c>
    </row>
    <row r="36644" spans="11:16">
      <c r="K36644" s="14" t="str">
        <v/>
      </c>
      <c r="L36644" s="14" t="str">
        <v/>
      </c>
      <c r="O36644" s="14" t="str">
        <v/>
      </c>
      <c r="P36644" s="14" t="str">
        <f ca="1"/>
        <v>Low Cap</v>
      </c>
    </row>
    <row r="36645" spans="11:16">
      <c r="K36645" s="14" t="str">
        <v/>
      </c>
      <c r="L36645" s="14" t="str">
        <v/>
      </c>
      <c r="O36645" s="14" t="str">
        <v/>
      </c>
      <c r="P36645" s="14" t="str">
        <f ca="1"/>
        <v>Low Cap</v>
      </c>
    </row>
    <row r="36646" spans="11:16">
      <c r="K36646" s="14" t="str">
        <v/>
      </c>
      <c r="L36646" s="14" t="str">
        <v/>
      </c>
      <c r="O36646" s="14" t="str">
        <v/>
      </c>
      <c r="P36646" s="14" t="str">
        <f ca="1"/>
        <v>Low Cap</v>
      </c>
    </row>
    <row r="36647" spans="11:16">
      <c r="K36647" s="14" t="str">
        <v/>
      </c>
      <c r="L36647" s="14" t="str">
        <v/>
      </c>
      <c r="O36647" s="14" t="str">
        <v/>
      </c>
      <c r="P36647" s="14" t="str">
        <f ca="1"/>
        <v>Low Cap</v>
      </c>
    </row>
    <row r="36648" spans="11:16">
      <c r="K36648" s="14" t="str">
        <v/>
      </c>
      <c r="L36648" s="14" t="str">
        <v/>
      </c>
      <c r="O36648" s="14" t="str">
        <v/>
      </c>
      <c r="P36648" s="14" t="str">
        <f ca="1"/>
        <v>Low Cap</v>
      </c>
    </row>
    <row r="36649" spans="11:16">
      <c r="K36649" s="14" t="str">
        <v/>
      </c>
      <c r="L36649" s="14" t="str">
        <v/>
      </c>
      <c r="O36649" s="14" t="str">
        <v/>
      </c>
      <c r="P36649" s="14" t="str">
        <f ca="1"/>
        <v>Low Cap</v>
      </c>
    </row>
    <row r="36650" spans="11:16">
      <c r="K36650" s="14" t="str">
        <v/>
      </c>
      <c r="L36650" s="14" t="str">
        <v/>
      </c>
      <c r="O36650" s="14" t="str">
        <v/>
      </c>
      <c r="P36650" s="14" t="str">
        <f ca="1"/>
        <v>Low Cap</v>
      </c>
    </row>
    <row r="36651" spans="11:16">
      <c r="K36651" s="14" t="str">
        <v/>
      </c>
      <c r="L36651" s="14" t="str">
        <v/>
      </c>
      <c r="O36651" s="14" t="str">
        <v/>
      </c>
      <c r="P36651" s="14" t="str">
        <f ca="1"/>
        <v>Low Cap</v>
      </c>
    </row>
    <row r="36652" spans="11:16">
      <c r="K36652" s="14" t="str">
        <v/>
      </c>
      <c r="L36652" s="14" t="str">
        <v/>
      </c>
      <c r="O36652" s="14" t="str">
        <v/>
      </c>
      <c r="P36652" s="14" t="str">
        <f ca="1"/>
        <v>Low Cap</v>
      </c>
    </row>
    <row r="36653" spans="11:16">
      <c r="K36653" s="14" t="str">
        <v/>
      </c>
      <c r="L36653" s="14" t="str">
        <v/>
      </c>
      <c r="O36653" s="14" t="str">
        <v/>
      </c>
      <c r="P36653" s="14" t="str">
        <f ca="1"/>
        <v>Low Cap</v>
      </c>
    </row>
    <row r="36654" spans="11:16">
      <c r="K36654" s="14" t="str">
        <v/>
      </c>
      <c r="L36654" s="14" t="str">
        <v/>
      </c>
      <c r="O36654" s="14" t="str">
        <v/>
      </c>
      <c r="P36654" s="14" t="str">
        <f ca="1"/>
        <v>Low Cap</v>
      </c>
    </row>
    <row r="36655" spans="11:16">
      <c r="K36655" s="14" t="str">
        <v/>
      </c>
      <c r="L36655" s="14" t="str">
        <v/>
      </c>
      <c r="O36655" s="14" t="str">
        <v/>
      </c>
      <c r="P36655" s="14" t="str">
        <f ca="1"/>
        <v>Low Cap</v>
      </c>
    </row>
    <row r="36656" spans="11:16">
      <c r="K36656" s="14" t="str">
        <v/>
      </c>
      <c r="L36656" s="14" t="str">
        <v/>
      </c>
      <c r="O36656" s="14" t="str">
        <v/>
      </c>
      <c r="P36656" s="14" t="str">
        <f ca="1"/>
        <v>Low Cap</v>
      </c>
    </row>
    <row r="36657" spans="11:16">
      <c r="K36657" s="14" t="str">
        <v/>
      </c>
      <c r="L36657" s="14" t="str">
        <v/>
      </c>
      <c r="O36657" s="14" t="str">
        <v/>
      </c>
      <c r="P36657" s="14" t="str">
        <f ca="1"/>
        <v>Low Cap</v>
      </c>
    </row>
    <row r="36658" spans="11:16">
      <c r="K36658" s="14" t="str">
        <v/>
      </c>
      <c r="L36658" s="14" t="str">
        <v/>
      </c>
      <c r="O36658" s="14" t="str">
        <v/>
      </c>
      <c r="P36658" s="14" t="str">
        <f ca="1"/>
        <v>Low Cap</v>
      </c>
    </row>
    <row r="36659" spans="11:16">
      <c r="K36659" s="14" t="str">
        <v/>
      </c>
      <c r="L36659" s="14" t="str">
        <v/>
      </c>
      <c r="O36659" s="14" t="str">
        <v/>
      </c>
      <c r="P36659" s="14" t="str">
        <f ca="1"/>
        <v>Low Cap</v>
      </c>
    </row>
    <row r="36660" spans="11:16">
      <c r="K36660" s="14" t="str">
        <v/>
      </c>
      <c r="L36660" s="14" t="str">
        <v/>
      </c>
      <c r="O36660" s="14" t="str">
        <v/>
      </c>
      <c r="P36660" s="14" t="str">
        <f ca="1"/>
        <v>Low Cap</v>
      </c>
    </row>
    <row r="36661" spans="11:16">
      <c r="K36661" s="14" t="str">
        <v/>
      </c>
      <c r="L36661" s="14" t="str">
        <v/>
      </c>
      <c r="O36661" s="14" t="str">
        <v/>
      </c>
      <c r="P36661" s="14" t="str">
        <f ca="1"/>
        <v>Low Cap</v>
      </c>
    </row>
    <row r="36662" spans="11:16">
      <c r="K36662" s="14" t="str">
        <v/>
      </c>
      <c r="L36662" s="14" t="str">
        <v/>
      </c>
      <c r="O36662" s="14" t="str">
        <v/>
      </c>
      <c r="P36662" s="14" t="str">
        <f ca="1"/>
        <v>Low Cap</v>
      </c>
    </row>
    <row r="36663" spans="11:16">
      <c r="K36663" s="14" t="str">
        <v/>
      </c>
      <c r="L36663" s="14" t="str">
        <v/>
      </c>
      <c r="O36663" s="14" t="str">
        <v/>
      </c>
      <c r="P36663" s="14" t="str">
        <f ca="1"/>
        <v>Low Cap</v>
      </c>
    </row>
    <row r="36664" spans="11:16">
      <c r="K36664" s="14" t="str">
        <v/>
      </c>
      <c r="L36664" s="14" t="str">
        <v/>
      </c>
      <c r="O36664" s="14" t="str">
        <v/>
      </c>
      <c r="P36664" s="14" t="str">
        <f ca="1"/>
        <v>Low Cap</v>
      </c>
    </row>
    <row r="36665" spans="11:16">
      <c r="K36665" s="14" t="str">
        <v/>
      </c>
      <c r="L36665" s="14" t="str">
        <v/>
      </c>
      <c r="O36665" s="14" t="str">
        <v/>
      </c>
      <c r="P36665" s="14" t="str">
        <f ca="1"/>
        <v>Low Cap</v>
      </c>
    </row>
    <row r="36666" spans="11:16">
      <c r="K36666" s="14" t="str">
        <v/>
      </c>
      <c r="L36666" s="14" t="str">
        <v/>
      </c>
      <c r="O36666" s="14" t="str">
        <v/>
      </c>
      <c r="P36666" s="14" t="str">
        <f ca="1"/>
        <v>Low Cap</v>
      </c>
    </row>
    <row r="36667" spans="11:16">
      <c r="K36667" s="14" t="str">
        <v/>
      </c>
      <c r="L36667" s="14" t="str">
        <v/>
      </c>
      <c r="O36667" s="14" t="str">
        <v/>
      </c>
      <c r="P36667" s="14" t="str">
        <f ca="1"/>
        <v>Low Cap</v>
      </c>
    </row>
    <row r="36668" spans="11:16">
      <c r="K36668" s="14" t="str">
        <v/>
      </c>
      <c r="L36668" s="14" t="str">
        <v/>
      </c>
      <c r="O36668" s="14" t="str">
        <v/>
      </c>
      <c r="P36668" s="14" t="str">
        <f ca="1"/>
        <v>Low Cap</v>
      </c>
    </row>
    <row r="36669" spans="11:16">
      <c r="K36669" s="14" t="str">
        <v/>
      </c>
      <c r="L36669" s="14" t="str">
        <v/>
      </c>
      <c r="O36669" s="14" t="str">
        <v/>
      </c>
      <c r="P36669" s="14" t="str">
        <f ca="1"/>
        <v>Low Cap</v>
      </c>
    </row>
    <row r="36670" spans="11:16">
      <c r="K36670" s="14" t="str">
        <v/>
      </c>
      <c r="L36670" s="14" t="str">
        <v/>
      </c>
      <c r="O36670" s="14" t="str">
        <v/>
      </c>
      <c r="P36670" s="14" t="str">
        <f ca="1"/>
        <v>Low Cap</v>
      </c>
    </row>
    <row r="36671" spans="11:16">
      <c r="K36671" s="14" t="str">
        <v/>
      </c>
      <c r="L36671" s="14" t="str">
        <v/>
      </c>
      <c r="O36671" s="14" t="str">
        <v/>
      </c>
      <c r="P36671" s="14" t="str">
        <f ca="1"/>
        <v>Low Cap</v>
      </c>
    </row>
    <row r="36672" spans="11:16">
      <c r="K36672" s="14" t="str">
        <v/>
      </c>
      <c r="L36672" s="14" t="str">
        <v/>
      </c>
      <c r="O36672" s="14" t="str">
        <v/>
      </c>
      <c r="P36672" s="14" t="str">
        <f ca="1"/>
        <v>Low Cap</v>
      </c>
    </row>
    <row r="36673" spans="11:16">
      <c r="K36673" s="14" t="str">
        <v/>
      </c>
      <c r="L36673" s="14" t="str">
        <v/>
      </c>
      <c r="O36673" s="14" t="str">
        <v/>
      </c>
      <c r="P36673" s="14" t="str">
        <f ca="1"/>
        <v>Low Cap</v>
      </c>
    </row>
    <row r="36674" spans="11:16">
      <c r="K36674" s="14" t="str">
        <v/>
      </c>
      <c r="L36674" s="14" t="str">
        <v/>
      </c>
      <c r="O36674" s="14" t="str">
        <v/>
      </c>
      <c r="P36674" s="14" t="str">
        <f ca="1"/>
        <v>Low Cap</v>
      </c>
    </row>
    <row r="36675" spans="11:16">
      <c r="K36675" s="14" t="str">
        <v/>
      </c>
      <c r="L36675" s="14" t="str">
        <v/>
      </c>
      <c r="O36675" s="14" t="str">
        <v/>
      </c>
      <c r="P36675" s="14" t="str">
        <f ca="1"/>
        <v>Low Cap</v>
      </c>
    </row>
    <row r="36676" spans="11:16">
      <c r="K36676" s="14" t="str">
        <v/>
      </c>
      <c r="L36676" s="14" t="str">
        <v/>
      </c>
      <c r="O36676" s="14" t="str">
        <v/>
      </c>
      <c r="P36676" s="14" t="str">
        <f ca="1"/>
        <v>Low Cap</v>
      </c>
    </row>
    <row r="36677" spans="11:16">
      <c r="K36677" s="14" t="str">
        <v/>
      </c>
      <c r="L36677" s="14" t="str">
        <v/>
      </c>
      <c r="O36677" s="14" t="str">
        <v/>
      </c>
      <c r="P36677" s="14" t="str">
        <f ca="1"/>
        <v>Low Cap</v>
      </c>
    </row>
    <row r="36678" spans="11:16">
      <c r="K36678" s="14" t="str">
        <v/>
      </c>
      <c r="L36678" s="14" t="str">
        <v/>
      </c>
      <c r="O36678" s="14" t="str">
        <v/>
      </c>
      <c r="P36678" s="14" t="str">
        <f ca="1"/>
        <v>Low Cap</v>
      </c>
    </row>
    <row r="36679" spans="11:16">
      <c r="K36679" s="14" t="str">
        <v/>
      </c>
      <c r="L36679" s="14" t="str">
        <v/>
      </c>
      <c r="O36679" s="14" t="str">
        <v/>
      </c>
      <c r="P36679" s="14" t="str">
        <f ca="1"/>
        <v>Low Cap</v>
      </c>
    </row>
    <row r="36680" spans="11:16">
      <c r="K36680" s="14" t="str">
        <v/>
      </c>
      <c r="L36680" s="14" t="str">
        <v/>
      </c>
      <c r="O36680" s="14" t="str">
        <v/>
      </c>
      <c r="P36680" s="14" t="str">
        <f ca="1"/>
        <v>Low Cap</v>
      </c>
    </row>
    <row r="36681" spans="11:16">
      <c r="K36681" s="14" t="str">
        <v/>
      </c>
      <c r="L36681" s="14" t="str">
        <v/>
      </c>
      <c r="O36681" s="14" t="str">
        <v/>
      </c>
      <c r="P36681" s="14" t="str">
        <f ca="1"/>
        <v>Low Cap</v>
      </c>
    </row>
    <row r="36682" spans="11:16">
      <c r="K36682" s="14" t="str">
        <v/>
      </c>
      <c r="L36682" s="14" t="str">
        <v/>
      </c>
      <c r="O36682" s="14" t="str">
        <v/>
      </c>
      <c r="P36682" s="14" t="str">
        <f ca="1"/>
        <v>Low Cap</v>
      </c>
    </row>
    <row r="36683" spans="11:16">
      <c r="K36683" s="14" t="str">
        <v/>
      </c>
      <c r="L36683" s="14" t="str">
        <v/>
      </c>
      <c r="O36683" s="14" t="str">
        <v/>
      </c>
      <c r="P36683" s="14" t="str">
        <f ca="1"/>
        <v>Low Cap</v>
      </c>
    </row>
    <row r="36684" spans="11:16">
      <c r="K36684" s="14" t="str">
        <v/>
      </c>
      <c r="L36684" s="14" t="str">
        <v/>
      </c>
      <c r="O36684" s="14" t="str">
        <v/>
      </c>
      <c r="P36684" s="14" t="str">
        <f ca="1"/>
        <v>Low Cap</v>
      </c>
    </row>
    <row r="36685" spans="11:16">
      <c r="K36685" s="14" t="str">
        <v/>
      </c>
      <c r="L36685" s="14" t="str">
        <v/>
      </c>
      <c r="O36685" s="14" t="str">
        <v/>
      </c>
      <c r="P36685" s="14" t="str">
        <f ca="1"/>
        <v>Low Cap</v>
      </c>
    </row>
    <row r="36686" spans="11:16">
      <c r="K36686" s="14" t="str">
        <v/>
      </c>
      <c r="L36686" s="14" t="str">
        <v/>
      </c>
      <c r="O36686" s="14" t="str">
        <v/>
      </c>
      <c r="P36686" s="14" t="str">
        <f ca="1"/>
        <v>Low Cap</v>
      </c>
    </row>
    <row r="36687" spans="11:16">
      <c r="K36687" s="14" t="str">
        <v/>
      </c>
      <c r="L36687" s="14" t="str">
        <v/>
      </c>
      <c r="O36687" s="14" t="str">
        <v/>
      </c>
      <c r="P36687" s="14" t="str">
        <f ca="1"/>
        <v>Low Cap</v>
      </c>
    </row>
    <row r="36688" spans="11:16">
      <c r="K36688" s="14" t="str">
        <v/>
      </c>
      <c r="L36688" s="14" t="str">
        <v/>
      </c>
      <c r="O36688" s="14" t="str">
        <v/>
      </c>
      <c r="P36688" s="14" t="str">
        <f ca="1"/>
        <v>Low Cap</v>
      </c>
    </row>
    <row r="36689" spans="11:16">
      <c r="K36689" s="14" t="str">
        <v/>
      </c>
      <c r="L36689" s="14" t="str">
        <v/>
      </c>
      <c r="O36689" s="14" t="str">
        <v/>
      </c>
      <c r="P36689" s="14" t="str">
        <f ca="1"/>
        <v>Low Cap</v>
      </c>
    </row>
    <row r="36690" spans="11:16">
      <c r="K36690" s="14" t="str">
        <v/>
      </c>
      <c r="L36690" s="14" t="str">
        <v/>
      </c>
      <c r="O36690" s="14" t="str">
        <v/>
      </c>
      <c r="P36690" s="14" t="str">
        <f ca="1"/>
        <v>Low Cap</v>
      </c>
    </row>
    <row r="36691" spans="11:16">
      <c r="K36691" s="14" t="str">
        <v/>
      </c>
      <c r="L36691" s="14" t="str">
        <v/>
      </c>
      <c r="O36691" s="14" t="str">
        <v/>
      </c>
      <c r="P36691" s="14" t="str">
        <f ca="1"/>
        <v>Low Cap</v>
      </c>
    </row>
    <row r="36692" spans="11:16">
      <c r="K36692" s="14" t="str">
        <v/>
      </c>
      <c r="L36692" s="14" t="str">
        <v/>
      </c>
      <c r="O36692" s="14" t="str">
        <v/>
      </c>
      <c r="P36692" s="14" t="str">
        <f ca="1"/>
        <v>Low Cap</v>
      </c>
    </row>
    <row r="36693" spans="11:16">
      <c r="K36693" s="14" t="str">
        <v/>
      </c>
      <c r="L36693" s="14" t="str">
        <v/>
      </c>
      <c r="O36693" s="14" t="str">
        <v/>
      </c>
      <c r="P36693" s="14" t="str">
        <f ca="1"/>
        <v>Low Cap</v>
      </c>
    </row>
    <row r="36694" spans="11:16">
      <c r="K36694" s="14" t="str">
        <v/>
      </c>
      <c r="L36694" s="14" t="str">
        <v/>
      </c>
      <c r="O36694" s="14" t="str">
        <v/>
      </c>
      <c r="P36694" s="14" t="str">
        <f ca="1"/>
        <v>Low Cap</v>
      </c>
    </row>
    <row r="36695" spans="11:16">
      <c r="K36695" s="14" t="str">
        <v/>
      </c>
      <c r="L36695" s="14" t="str">
        <v/>
      </c>
      <c r="O36695" s="14" t="str">
        <v/>
      </c>
      <c r="P36695" s="14" t="str">
        <f ca="1"/>
        <v>Low Cap</v>
      </c>
    </row>
    <row r="36696" spans="11:16">
      <c r="K36696" s="14" t="str">
        <v/>
      </c>
      <c r="L36696" s="14" t="str">
        <v/>
      </c>
      <c r="O36696" s="14" t="str">
        <v/>
      </c>
      <c r="P36696" s="14" t="str">
        <f ca="1"/>
        <v>Low Cap</v>
      </c>
    </row>
    <row r="36697" spans="11:16">
      <c r="K36697" s="14" t="str">
        <v/>
      </c>
      <c r="L36697" s="14" t="str">
        <v/>
      </c>
      <c r="O36697" s="14" t="str">
        <v/>
      </c>
      <c r="P36697" s="14" t="str">
        <f ca="1"/>
        <v>Low Cap</v>
      </c>
    </row>
    <row r="36698" spans="11:16">
      <c r="K36698" s="14" t="str">
        <v/>
      </c>
      <c r="L36698" s="14" t="str">
        <v/>
      </c>
      <c r="O36698" s="14" t="str">
        <v/>
      </c>
      <c r="P36698" s="14" t="str">
        <f ca="1"/>
        <v>Low Cap</v>
      </c>
    </row>
    <row r="36699" spans="11:16">
      <c r="K36699" s="14" t="str">
        <v/>
      </c>
      <c r="L36699" s="14" t="str">
        <v/>
      </c>
      <c r="O36699" s="14" t="str">
        <v/>
      </c>
      <c r="P36699" s="14" t="str">
        <f ca="1"/>
        <v>Low Cap</v>
      </c>
    </row>
    <row r="36700" spans="11:16">
      <c r="K36700" s="14" t="str">
        <v/>
      </c>
      <c r="L36700" s="14" t="str">
        <v/>
      </c>
      <c r="O36700" s="14" t="str">
        <v/>
      </c>
      <c r="P36700" s="14" t="str">
        <f ca="1"/>
        <v>Low Cap</v>
      </c>
    </row>
    <row r="36701" spans="11:16">
      <c r="K36701" s="14" t="str">
        <v/>
      </c>
      <c r="L36701" s="14" t="str">
        <v/>
      </c>
      <c r="O36701" s="14" t="str">
        <v/>
      </c>
      <c r="P36701" s="14" t="str">
        <f ca="1"/>
        <v>Low Cap</v>
      </c>
    </row>
    <row r="36702" spans="11:16">
      <c r="K36702" s="14" t="str">
        <v/>
      </c>
      <c r="L36702" s="14" t="str">
        <v/>
      </c>
      <c r="O36702" s="14" t="str">
        <v/>
      </c>
      <c r="P36702" s="14" t="str">
        <f ca="1"/>
        <v>Low Cap</v>
      </c>
    </row>
    <row r="36703" spans="11:16">
      <c r="K36703" s="14" t="str">
        <v/>
      </c>
      <c r="L36703" s="14" t="str">
        <v/>
      </c>
      <c r="O36703" s="14" t="str">
        <v/>
      </c>
      <c r="P36703" s="14" t="str">
        <f ca="1"/>
        <v>Low Cap</v>
      </c>
    </row>
    <row r="36704" spans="11:16">
      <c r="K36704" s="14" t="str">
        <v/>
      </c>
      <c r="L36704" s="14" t="str">
        <v/>
      </c>
      <c r="O36704" s="14" t="str">
        <v/>
      </c>
      <c r="P36704" s="14" t="str">
        <f ca="1"/>
        <v>Low Cap</v>
      </c>
    </row>
    <row r="36705" spans="11:16">
      <c r="K36705" s="14" t="str">
        <v/>
      </c>
      <c r="L36705" s="14" t="str">
        <v/>
      </c>
      <c r="O36705" s="14" t="str">
        <v/>
      </c>
      <c r="P36705" s="14" t="str">
        <f ca="1"/>
        <v>Low Cap</v>
      </c>
    </row>
    <row r="36706" spans="11:16">
      <c r="K36706" s="14" t="str">
        <v/>
      </c>
      <c r="L36706" s="14" t="str">
        <v/>
      </c>
      <c r="O36706" s="14" t="str">
        <v/>
      </c>
      <c r="P36706" s="14" t="str">
        <f ca="1"/>
        <v>Low Cap</v>
      </c>
    </row>
    <row r="36707" spans="11:16">
      <c r="K36707" s="14" t="str">
        <v/>
      </c>
      <c r="L36707" s="14" t="str">
        <v/>
      </c>
      <c r="O36707" s="14" t="str">
        <v/>
      </c>
      <c r="P36707" s="14" t="str">
        <f ca="1"/>
        <v>Low Cap</v>
      </c>
    </row>
    <row r="36708" spans="11:16">
      <c r="K36708" s="14" t="str">
        <v/>
      </c>
      <c r="L36708" s="14" t="str">
        <v/>
      </c>
      <c r="O36708" s="14" t="str">
        <v/>
      </c>
      <c r="P36708" s="14" t="str">
        <f ca="1"/>
        <v>Low Cap</v>
      </c>
    </row>
    <row r="36709" spans="11:16">
      <c r="K36709" s="14" t="str">
        <v/>
      </c>
      <c r="L36709" s="14" t="str">
        <v/>
      </c>
      <c r="O36709" s="14" t="str">
        <v/>
      </c>
      <c r="P36709" s="14" t="str">
        <f ca="1"/>
        <v>Low Cap</v>
      </c>
    </row>
    <row r="36710" spans="11:16">
      <c r="K36710" s="14" t="str">
        <v/>
      </c>
      <c r="L36710" s="14" t="str">
        <v/>
      </c>
      <c r="O36710" s="14" t="str">
        <v/>
      </c>
      <c r="P36710" s="14" t="str">
        <f ca="1"/>
        <v>Low Cap</v>
      </c>
    </row>
    <row r="36711" spans="11:16">
      <c r="K36711" s="14" t="str">
        <v/>
      </c>
      <c r="L36711" s="14" t="str">
        <v/>
      </c>
      <c r="O36711" s="14" t="str">
        <v/>
      </c>
      <c r="P36711" s="14" t="str">
        <f ca="1"/>
        <v>Low Cap</v>
      </c>
    </row>
    <row r="36712" spans="11:16">
      <c r="K36712" s="14" t="str">
        <v/>
      </c>
      <c r="L36712" s="14" t="str">
        <v/>
      </c>
      <c r="O36712" s="14" t="str">
        <v/>
      </c>
      <c r="P36712" s="14" t="str">
        <f ca="1"/>
        <v>Low Cap</v>
      </c>
    </row>
    <row r="36713" spans="11:16">
      <c r="K36713" s="14" t="str">
        <v/>
      </c>
      <c r="L36713" s="14" t="str">
        <v/>
      </c>
      <c r="O36713" s="14" t="str">
        <v/>
      </c>
      <c r="P36713" s="14" t="str">
        <f ca="1"/>
        <v>Low Cap</v>
      </c>
    </row>
    <row r="36714" spans="11:16">
      <c r="K36714" s="14" t="str">
        <v/>
      </c>
      <c r="L36714" s="14" t="str">
        <v/>
      </c>
      <c r="O36714" s="14" t="str">
        <v/>
      </c>
      <c r="P36714" s="14" t="str">
        <f ca="1"/>
        <v>Low Cap</v>
      </c>
    </row>
    <row r="36715" spans="11:16">
      <c r="K36715" s="14" t="str">
        <v/>
      </c>
      <c r="L36715" s="14" t="str">
        <v/>
      </c>
      <c r="O36715" s="14" t="str">
        <v/>
      </c>
      <c r="P36715" s="14" t="str">
        <f ca="1"/>
        <v>Low Cap</v>
      </c>
    </row>
    <row r="36716" spans="11:16">
      <c r="K36716" s="14" t="str">
        <v/>
      </c>
      <c r="L36716" s="14" t="str">
        <v/>
      </c>
      <c r="O36716" s="14" t="str">
        <v/>
      </c>
      <c r="P36716" s="14" t="str">
        <f ca="1"/>
        <v>Low Cap</v>
      </c>
    </row>
    <row r="36717" spans="11:16">
      <c r="K36717" s="14" t="str">
        <v/>
      </c>
      <c r="L36717" s="14" t="str">
        <v/>
      </c>
      <c r="O36717" s="14" t="str">
        <v/>
      </c>
      <c r="P36717" s="14" t="str">
        <f ca="1"/>
        <v>Low Cap</v>
      </c>
    </row>
    <row r="36718" spans="11:16">
      <c r="K36718" s="14" t="str">
        <v/>
      </c>
      <c r="L36718" s="14" t="str">
        <v/>
      </c>
      <c r="O36718" s="14" t="str">
        <v/>
      </c>
      <c r="P36718" s="14" t="str">
        <f ca="1"/>
        <v>Low Cap</v>
      </c>
    </row>
    <row r="36719" spans="11:16">
      <c r="K36719" s="14" t="str">
        <v/>
      </c>
      <c r="L36719" s="14" t="str">
        <v/>
      </c>
      <c r="O36719" s="14" t="str">
        <v/>
      </c>
      <c r="P36719" s="14" t="str">
        <f ca="1"/>
        <v>Low Cap</v>
      </c>
    </row>
    <row r="36720" spans="11:16">
      <c r="K36720" s="14" t="str">
        <v/>
      </c>
      <c r="L36720" s="14" t="str">
        <v/>
      </c>
      <c r="O36720" s="14" t="str">
        <v/>
      </c>
      <c r="P36720" s="14" t="str">
        <f ca="1"/>
        <v>Low Cap</v>
      </c>
    </row>
    <row r="36721" spans="11:16">
      <c r="K36721" s="14" t="str">
        <v/>
      </c>
      <c r="L36721" s="14" t="str">
        <v/>
      </c>
      <c r="O36721" s="14" t="str">
        <v/>
      </c>
      <c r="P36721" s="14" t="str">
        <f ca="1"/>
        <v>Low Cap</v>
      </c>
    </row>
    <row r="36722" spans="11:16">
      <c r="K36722" s="14" t="str">
        <v/>
      </c>
      <c r="L36722" s="14" t="str">
        <v/>
      </c>
      <c r="O36722" s="14" t="str">
        <v/>
      </c>
      <c r="P36722" s="14" t="str">
        <f ca="1"/>
        <v>Low Cap</v>
      </c>
    </row>
    <row r="36723" spans="11:16">
      <c r="K36723" s="14" t="str">
        <v/>
      </c>
      <c r="L36723" s="14" t="str">
        <v/>
      </c>
      <c r="O36723" s="14" t="str">
        <v/>
      </c>
      <c r="P36723" s="14" t="str">
        <f ca="1"/>
        <v>Low Cap</v>
      </c>
    </row>
    <row r="36724" spans="11:16">
      <c r="K36724" s="14" t="str">
        <v/>
      </c>
      <c r="L36724" s="14" t="str">
        <v/>
      </c>
      <c r="O36724" s="14" t="str">
        <v/>
      </c>
      <c r="P36724" s="14" t="str">
        <f ca="1"/>
        <v>Low Cap</v>
      </c>
    </row>
    <row r="36725" spans="11:16">
      <c r="K36725" s="14" t="str">
        <v/>
      </c>
      <c r="L36725" s="14" t="str">
        <v/>
      </c>
      <c r="O36725" s="14" t="str">
        <v/>
      </c>
      <c r="P36725" s="14" t="str">
        <f ca="1"/>
        <v>Low Cap</v>
      </c>
    </row>
    <row r="36726" spans="11:16">
      <c r="K36726" s="14" t="str">
        <v/>
      </c>
      <c r="L36726" s="14" t="str">
        <v/>
      </c>
      <c r="O36726" s="14" t="str">
        <v/>
      </c>
      <c r="P36726" s="14" t="str">
        <f ca="1"/>
        <v>Low Cap</v>
      </c>
    </row>
    <row r="36727" spans="11:16">
      <c r="K36727" s="14" t="str">
        <v/>
      </c>
      <c r="L36727" s="14" t="str">
        <v/>
      </c>
      <c r="O36727" s="14" t="str">
        <v/>
      </c>
      <c r="P36727" s="14" t="str">
        <f ca="1"/>
        <v>Low Cap</v>
      </c>
    </row>
    <row r="36728" spans="11:16">
      <c r="K36728" s="14" t="str">
        <v/>
      </c>
      <c r="L36728" s="14" t="str">
        <v/>
      </c>
      <c r="O36728" s="14" t="str">
        <v/>
      </c>
      <c r="P36728" s="14" t="str">
        <f ca="1"/>
        <v>Low Cap</v>
      </c>
    </row>
    <row r="36729" spans="11:16">
      <c r="K36729" s="14" t="str">
        <v/>
      </c>
      <c r="L36729" s="14" t="str">
        <v/>
      </c>
      <c r="O36729" s="14" t="str">
        <v/>
      </c>
      <c r="P36729" s="14" t="str">
        <f ca="1"/>
        <v>Low Cap</v>
      </c>
    </row>
    <row r="36730" spans="11:16">
      <c r="K36730" s="14" t="str">
        <v/>
      </c>
      <c r="L36730" s="14" t="str">
        <v/>
      </c>
      <c r="O36730" s="14" t="str">
        <v/>
      </c>
      <c r="P36730" s="14" t="str">
        <f ca="1"/>
        <v>Low Cap</v>
      </c>
    </row>
    <row r="36731" spans="11:16">
      <c r="K36731" s="14" t="str">
        <v/>
      </c>
      <c r="L36731" s="14" t="str">
        <v/>
      </c>
      <c r="O36731" s="14" t="str">
        <v/>
      </c>
      <c r="P36731" s="14" t="str">
        <f ca="1"/>
        <v>Low Cap</v>
      </c>
    </row>
    <row r="36732" spans="11:16">
      <c r="K36732" s="14" t="str">
        <v/>
      </c>
      <c r="L36732" s="14" t="str">
        <v/>
      </c>
      <c r="O36732" s="14" t="str">
        <v/>
      </c>
      <c r="P36732" s="14" t="str">
        <f ca="1"/>
        <v>Low Cap</v>
      </c>
    </row>
    <row r="36733" spans="11:16">
      <c r="K36733" s="14" t="str">
        <v/>
      </c>
      <c r="L36733" s="14" t="str">
        <v/>
      </c>
      <c r="O36733" s="14" t="str">
        <v/>
      </c>
      <c r="P36733" s="14" t="str">
        <f ca="1"/>
        <v>Low Cap</v>
      </c>
    </row>
    <row r="36734" spans="11:16">
      <c r="K36734" s="14" t="str">
        <v/>
      </c>
      <c r="L36734" s="14" t="str">
        <v/>
      </c>
      <c r="O36734" s="14" t="str">
        <v/>
      </c>
      <c r="P36734" s="14" t="str">
        <f ca="1"/>
        <v>Low Cap</v>
      </c>
    </row>
    <row r="36735" spans="11:16">
      <c r="K36735" s="14" t="str">
        <v/>
      </c>
      <c r="L36735" s="14" t="str">
        <v/>
      </c>
      <c r="O36735" s="14" t="str">
        <v/>
      </c>
      <c r="P36735" s="14" t="str">
        <f ca="1"/>
        <v>Low Cap</v>
      </c>
    </row>
    <row r="36736" spans="11:16">
      <c r="K36736" s="14" t="str">
        <v/>
      </c>
      <c r="L36736" s="14" t="str">
        <v/>
      </c>
      <c r="O36736" s="14" t="str">
        <v/>
      </c>
      <c r="P36736" s="14" t="str">
        <f ca="1"/>
        <v>Low Cap</v>
      </c>
    </row>
    <row r="36737" spans="11:16">
      <c r="K36737" s="14" t="str">
        <v/>
      </c>
      <c r="L36737" s="14" t="str">
        <v/>
      </c>
      <c r="O36737" s="14" t="str">
        <v/>
      </c>
      <c r="P36737" s="14" t="str">
        <f ca="1"/>
        <v>Low Cap</v>
      </c>
    </row>
    <row r="36738" spans="11:16">
      <c r="K36738" s="14" t="str">
        <v/>
      </c>
      <c r="L36738" s="14" t="str">
        <v/>
      </c>
      <c r="O36738" s="14" t="str">
        <v/>
      </c>
      <c r="P36738" s="14" t="str">
        <f ca="1"/>
        <v>Low Cap</v>
      </c>
    </row>
    <row r="36739" spans="11:16">
      <c r="K36739" s="14" t="str">
        <v/>
      </c>
      <c r="L36739" s="14" t="str">
        <v/>
      </c>
      <c r="O36739" s="14" t="str">
        <v/>
      </c>
      <c r="P36739" s="14" t="str">
        <f ca="1"/>
        <v>Low Cap</v>
      </c>
    </row>
    <row r="36740" spans="11:16">
      <c r="K36740" s="14" t="str">
        <v/>
      </c>
      <c r="L36740" s="14" t="str">
        <v/>
      </c>
      <c r="O36740" s="14" t="str">
        <v/>
      </c>
      <c r="P36740" s="14" t="str">
        <f ca="1"/>
        <v>Low Cap</v>
      </c>
    </row>
    <row r="36741" spans="11:16">
      <c r="K36741" s="14" t="str">
        <v/>
      </c>
      <c r="L36741" s="14" t="str">
        <v/>
      </c>
      <c r="O36741" s="14" t="str">
        <v/>
      </c>
      <c r="P36741" s="14" t="str">
        <f ca="1"/>
        <v>Low Cap</v>
      </c>
    </row>
    <row r="36742" spans="11:16">
      <c r="K36742" s="14" t="str">
        <v/>
      </c>
      <c r="L36742" s="14" t="str">
        <v/>
      </c>
      <c r="O36742" s="14" t="str">
        <v/>
      </c>
      <c r="P36742" s="14" t="str">
        <f ca="1"/>
        <v>Low Cap</v>
      </c>
    </row>
    <row r="36743" spans="11:16">
      <c r="K36743" s="14" t="str">
        <v/>
      </c>
      <c r="L36743" s="14" t="str">
        <v/>
      </c>
      <c r="O36743" s="14" t="str">
        <v/>
      </c>
      <c r="P36743" s="14" t="str">
        <f ca="1"/>
        <v>Low Cap</v>
      </c>
    </row>
    <row r="36744" spans="11:16">
      <c r="K36744" s="14" t="str">
        <v/>
      </c>
      <c r="L36744" s="14" t="str">
        <v/>
      </c>
      <c r="O36744" s="14" t="str">
        <v/>
      </c>
      <c r="P36744" s="14" t="str">
        <f ca="1"/>
        <v>Low Cap</v>
      </c>
    </row>
    <row r="36745" spans="11:16">
      <c r="K36745" s="14" t="str">
        <v/>
      </c>
      <c r="L36745" s="14" t="str">
        <v/>
      </c>
      <c r="O36745" s="14" t="str">
        <v/>
      </c>
      <c r="P36745" s="14" t="str">
        <f ca="1"/>
        <v>Low Cap</v>
      </c>
    </row>
    <row r="36746" spans="11:16">
      <c r="K36746" s="14" t="str">
        <v/>
      </c>
      <c r="L36746" s="14" t="str">
        <v/>
      </c>
      <c r="O36746" s="14" t="str">
        <v/>
      </c>
      <c r="P36746" s="14" t="str">
        <f ca="1"/>
        <v>Low Cap</v>
      </c>
    </row>
    <row r="36747" spans="11:16">
      <c r="K36747" s="14" t="str">
        <v/>
      </c>
      <c r="L36747" s="14" t="str">
        <v/>
      </c>
      <c r="O36747" s="14" t="str">
        <v/>
      </c>
      <c r="P36747" s="14" t="str">
        <f ca="1"/>
        <v>Low Cap</v>
      </c>
    </row>
    <row r="36748" spans="11:16">
      <c r="K36748" s="14" t="str">
        <v/>
      </c>
      <c r="L36748" s="14" t="str">
        <v/>
      </c>
      <c r="O36748" s="14" t="str">
        <v/>
      </c>
      <c r="P36748" s="14" t="str">
        <f ca="1"/>
        <v>Low Cap</v>
      </c>
    </row>
    <row r="36749" spans="11:16">
      <c r="K36749" s="14" t="str">
        <v/>
      </c>
      <c r="L36749" s="14" t="str">
        <v/>
      </c>
      <c r="O36749" s="14" t="str">
        <v/>
      </c>
      <c r="P36749" s="14" t="str">
        <f ca="1"/>
        <v>Low Cap</v>
      </c>
    </row>
    <row r="36750" spans="11:16">
      <c r="K36750" s="14" t="str">
        <v/>
      </c>
      <c r="L36750" s="14" t="str">
        <v/>
      </c>
      <c r="O36750" s="14" t="str">
        <v/>
      </c>
      <c r="P36750" s="14" t="str">
        <f ca="1"/>
        <v>Low Cap</v>
      </c>
    </row>
    <row r="36751" spans="11:16">
      <c r="K36751" s="14" t="str">
        <v/>
      </c>
      <c r="L36751" s="14" t="str">
        <v/>
      </c>
      <c r="O36751" s="14" t="str">
        <v/>
      </c>
      <c r="P36751" s="14" t="str">
        <f ca="1"/>
        <v>Low Cap</v>
      </c>
    </row>
    <row r="36752" spans="11:16">
      <c r="K36752" s="14" t="str">
        <v/>
      </c>
      <c r="L36752" s="14" t="str">
        <v/>
      </c>
      <c r="O36752" s="14" t="str">
        <v/>
      </c>
      <c r="P36752" s="14" t="str">
        <f ca="1"/>
        <v>Low Cap</v>
      </c>
    </row>
    <row r="36753" spans="11:16">
      <c r="K36753" s="14" t="str">
        <v/>
      </c>
      <c r="L36753" s="14" t="str">
        <v/>
      </c>
      <c r="O36753" s="14" t="str">
        <v/>
      </c>
      <c r="P36753" s="14" t="str">
        <f ca="1"/>
        <v>Low Cap</v>
      </c>
    </row>
    <row r="36754" spans="11:16">
      <c r="K36754" s="14" t="str">
        <v/>
      </c>
      <c r="L36754" s="14" t="str">
        <v/>
      </c>
      <c r="O36754" s="14" t="str">
        <v/>
      </c>
      <c r="P36754" s="14" t="str">
        <f ca="1"/>
        <v>Low Cap</v>
      </c>
    </row>
    <row r="36755" spans="11:16">
      <c r="K36755" s="14" t="str">
        <v/>
      </c>
      <c r="L36755" s="14" t="str">
        <v/>
      </c>
      <c r="O36755" s="14" t="str">
        <v/>
      </c>
      <c r="P36755" s="14" t="str">
        <f ca="1"/>
        <v>Low Cap</v>
      </c>
    </row>
    <row r="36756" spans="11:16">
      <c r="K36756" s="14" t="str">
        <v/>
      </c>
      <c r="L36756" s="14" t="str">
        <v/>
      </c>
      <c r="O36756" s="14" t="str">
        <v/>
      </c>
      <c r="P36756" s="14" t="str">
        <f ca="1"/>
        <v>Low Cap</v>
      </c>
    </row>
    <row r="36757" spans="11:16">
      <c r="K36757" s="14" t="str">
        <v/>
      </c>
      <c r="L36757" s="14" t="str">
        <v/>
      </c>
      <c r="O36757" s="14" t="str">
        <v/>
      </c>
      <c r="P36757" s="14" t="str">
        <f ca="1"/>
        <v>Low Cap</v>
      </c>
    </row>
    <row r="36758" spans="11:16">
      <c r="K36758" s="14" t="str">
        <v/>
      </c>
      <c r="L36758" s="14" t="str">
        <v/>
      </c>
      <c r="O36758" s="14" t="str">
        <v/>
      </c>
      <c r="P36758" s="14" t="str">
        <f ca="1"/>
        <v>Low Cap</v>
      </c>
    </row>
    <row r="36759" spans="11:16">
      <c r="K36759" s="14" t="str">
        <v/>
      </c>
      <c r="L36759" s="14" t="str">
        <v/>
      </c>
      <c r="O36759" s="14" t="str">
        <v/>
      </c>
      <c r="P36759" s="14" t="str">
        <f ca="1"/>
        <v>Low Cap</v>
      </c>
    </row>
    <row r="36760" spans="11:16">
      <c r="K36760" s="14" t="str">
        <v/>
      </c>
      <c r="L36760" s="14" t="str">
        <v/>
      </c>
      <c r="O36760" s="14" t="str">
        <v/>
      </c>
      <c r="P36760" s="14" t="str">
        <f ca="1"/>
        <v>Low Cap</v>
      </c>
    </row>
    <row r="36761" spans="11:16">
      <c r="K36761" s="14" t="str">
        <v/>
      </c>
      <c r="L36761" s="14" t="str">
        <v/>
      </c>
      <c r="O36761" s="14" t="str">
        <v/>
      </c>
      <c r="P36761" s="14" t="str">
        <f ca="1"/>
        <v>Low Cap</v>
      </c>
    </row>
    <row r="36762" spans="11:16">
      <c r="K36762" s="14" t="str">
        <v/>
      </c>
      <c r="L36762" s="14" t="str">
        <v/>
      </c>
      <c r="O36762" s="14" t="str">
        <v/>
      </c>
      <c r="P36762" s="14" t="str">
        <f ca="1"/>
        <v>Low Cap</v>
      </c>
    </row>
    <row r="36763" spans="11:16">
      <c r="K36763" s="14" t="str">
        <v/>
      </c>
      <c r="L36763" s="14" t="str">
        <v/>
      </c>
      <c r="O36763" s="14" t="str">
        <v/>
      </c>
      <c r="P36763" s="14" t="str">
        <f ca="1"/>
        <v>Low Cap</v>
      </c>
    </row>
    <row r="36764" spans="11:16">
      <c r="K36764" s="14" t="str">
        <v/>
      </c>
      <c r="L36764" s="14" t="str">
        <v/>
      </c>
      <c r="O36764" s="14" t="str">
        <v/>
      </c>
      <c r="P36764" s="14" t="str">
        <f ca="1"/>
        <v>Low Cap</v>
      </c>
    </row>
    <row r="36765" spans="11:16">
      <c r="K36765" s="14" t="str">
        <v/>
      </c>
      <c r="L36765" s="14" t="str">
        <v/>
      </c>
      <c r="O36765" s="14" t="str">
        <v/>
      </c>
      <c r="P36765" s="14" t="str">
        <f ca="1"/>
        <v>Low Cap</v>
      </c>
    </row>
    <row r="36766" spans="11:16">
      <c r="K36766" s="14" t="str">
        <v/>
      </c>
      <c r="L36766" s="14" t="str">
        <v/>
      </c>
      <c r="O36766" s="14" t="str">
        <v/>
      </c>
      <c r="P36766" s="14" t="str">
        <f ca="1"/>
        <v>Low Cap</v>
      </c>
    </row>
    <row r="36767" spans="11:16">
      <c r="K36767" s="14" t="str">
        <v/>
      </c>
      <c r="L36767" s="14" t="str">
        <v/>
      </c>
      <c r="O36767" s="14" t="str">
        <v/>
      </c>
      <c r="P36767" s="14" t="str">
        <f ca="1"/>
        <v>Low Cap</v>
      </c>
    </row>
    <row r="36768" spans="11:16">
      <c r="K36768" s="14" t="str">
        <v/>
      </c>
      <c r="L36768" s="14" t="str">
        <v/>
      </c>
      <c r="O36768" s="14" t="str">
        <v/>
      </c>
      <c r="P36768" s="14" t="str">
        <f ca="1"/>
        <v>Low Cap</v>
      </c>
    </row>
    <row r="36769" spans="11:16">
      <c r="K36769" s="14" t="str">
        <v/>
      </c>
      <c r="L36769" s="14" t="str">
        <v/>
      </c>
      <c r="O36769" s="14" t="str">
        <v/>
      </c>
      <c r="P36769" s="14" t="str">
        <f ca="1"/>
        <v>Low Cap</v>
      </c>
    </row>
    <row r="36770" spans="11:16">
      <c r="K36770" s="14" t="str">
        <v/>
      </c>
      <c r="L36770" s="14" t="str">
        <v/>
      </c>
      <c r="O36770" s="14" t="str">
        <v/>
      </c>
      <c r="P36770" s="14" t="str">
        <f ca="1"/>
        <v>Low Cap</v>
      </c>
    </row>
    <row r="36771" spans="11:16">
      <c r="K36771" s="14" t="str">
        <v/>
      </c>
      <c r="L36771" s="14" t="str">
        <v/>
      </c>
      <c r="O36771" s="14" t="str">
        <v/>
      </c>
      <c r="P36771" s="14" t="str">
        <f ca="1"/>
        <v>Low Cap</v>
      </c>
    </row>
    <row r="36772" spans="11:16">
      <c r="K36772" s="14" t="str">
        <v/>
      </c>
      <c r="L36772" s="14" t="str">
        <v/>
      </c>
      <c r="O36772" s="14" t="str">
        <v/>
      </c>
      <c r="P36772" s="14" t="str">
        <f ca="1"/>
        <v>Low Cap</v>
      </c>
    </row>
    <row r="36773" spans="11:16">
      <c r="K36773" s="14" t="str">
        <v/>
      </c>
      <c r="L36773" s="14" t="str">
        <v/>
      </c>
      <c r="O36773" s="14" t="str">
        <v/>
      </c>
      <c r="P36773" s="14" t="str">
        <f ca="1"/>
        <v>Low Cap</v>
      </c>
    </row>
    <row r="36774" spans="11:16">
      <c r="K36774" s="14" t="str">
        <v/>
      </c>
      <c r="L36774" s="14" t="str">
        <v/>
      </c>
      <c r="O36774" s="14" t="str">
        <v/>
      </c>
      <c r="P36774" s="14" t="str">
        <f ca="1"/>
        <v>Low Cap</v>
      </c>
    </row>
    <row r="36775" spans="11:16">
      <c r="K36775" s="14" t="str">
        <v/>
      </c>
      <c r="L36775" s="14" t="str">
        <v/>
      </c>
      <c r="O36775" s="14" t="str">
        <v/>
      </c>
      <c r="P36775" s="14" t="str">
        <f ca="1"/>
        <v>Low Cap</v>
      </c>
    </row>
    <row r="36776" spans="11:16">
      <c r="K36776" s="14" t="str">
        <v/>
      </c>
      <c r="L36776" s="14" t="str">
        <v/>
      </c>
      <c r="O36776" s="14" t="str">
        <v/>
      </c>
      <c r="P36776" s="14" t="str">
        <f ca="1"/>
        <v>Low Cap</v>
      </c>
    </row>
    <row r="36777" spans="11:16">
      <c r="K36777" s="14" t="str">
        <v/>
      </c>
      <c r="L36777" s="14" t="str">
        <v/>
      </c>
      <c r="O36777" s="14" t="str">
        <v/>
      </c>
      <c r="P36777" s="14" t="str">
        <f ca="1"/>
        <v>Low Cap</v>
      </c>
    </row>
    <row r="36778" spans="11:16">
      <c r="K36778" s="14" t="str">
        <v/>
      </c>
      <c r="L36778" s="14" t="str">
        <v/>
      </c>
      <c r="O36778" s="14" t="str">
        <v/>
      </c>
      <c r="P36778" s="14" t="str">
        <f ca="1"/>
        <v>Low Cap</v>
      </c>
    </row>
    <row r="36779" spans="11:16">
      <c r="K36779" s="14" t="str">
        <v/>
      </c>
      <c r="L36779" s="14" t="str">
        <v/>
      </c>
      <c r="O36779" s="14" t="str">
        <v/>
      </c>
      <c r="P36779" s="14" t="str">
        <f ca="1"/>
        <v>Low Cap</v>
      </c>
    </row>
    <row r="36780" spans="11:16">
      <c r="K36780" s="14" t="str">
        <v/>
      </c>
      <c r="L36780" s="14" t="str">
        <v/>
      </c>
      <c r="O36780" s="14" t="str">
        <v/>
      </c>
      <c r="P36780" s="14" t="str">
        <f ca="1"/>
        <v>Low Cap</v>
      </c>
    </row>
    <row r="36781" spans="11:16">
      <c r="K36781" s="14" t="str">
        <v/>
      </c>
      <c r="L36781" s="14" t="str">
        <v/>
      </c>
      <c r="O36781" s="14" t="str">
        <v/>
      </c>
      <c r="P36781" s="14" t="str">
        <f ca="1"/>
        <v>Low Cap</v>
      </c>
    </row>
    <row r="36782" spans="11:16">
      <c r="K36782" s="14" t="str">
        <v/>
      </c>
      <c r="L36782" s="14" t="str">
        <v/>
      </c>
      <c r="O36782" s="14" t="str">
        <v/>
      </c>
      <c r="P36782" s="14" t="str">
        <f ca="1"/>
        <v>Low Cap</v>
      </c>
    </row>
    <row r="36783" spans="11:16">
      <c r="K36783" s="14" t="str">
        <v/>
      </c>
      <c r="L36783" s="14" t="str">
        <v/>
      </c>
      <c r="O36783" s="14" t="str">
        <v/>
      </c>
      <c r="P36783" s="14" t="str">
        <f ca="1"/>
        <v>Low Cap</v>
      </c>
    </row>
    <row r="36784" spans="11:16">
      <c r="K36784" s="14" t="str">
        <v/>
      </c>
      <c r="L36784" s="14" t="str">
        <v/>
      </c>
      <c r="O36784" s="14" t="str">
        <v/>
      </c>
      <c r="P36784" s="14" t="str">
        <f ca="1"/>
        <v>Low Cap</v>
      </c>
    </row>
    <row r="36785" spans="11:16">
      <c r="K36785" s="14" t="str">
        <v/>
      </c>
      <c r="L36785" s="14" t="str">
        <v/>
      </c>
      <c r="O36785" s="14" t="str">
        <v/>
      </c>
      <c r="P36785" s="14" t="str">
        <f ca="1"/>
        <v>Low Cap</v>
      </c>
    </row>
    <row r="36786" spans="11:16">
      <c r="K36786" s="14" t="str">
        <v/>
      </c>
      <c r="L36786" s="14" t="str">
        <v/>
      </c>
      <c r="O36786" s="14" t="str">
        <v/>
      </c>
      <c r="P36786" s="14" t="str">
        <f ca="1"/>
        <v>Low Cap</v>
      </c>
    </row>
    <row r="36787" spans="11:16">
      <c r="K36787" s="14" t="str">
        <v/>
      </c>
      <c r="L36787" s="14" t="str">
        <v/>
      </c>
      <c r="O36787" s="14" t="str">
        <v/>
      </c>
      <c r="P36787" s="14" t="str">
        <f ca="1"/>
        <v>Low Cap</v>
      </c>
    </row>
    <row r="36788" spans="11:16">
      <c r="K36788" s="14" t="str">
        <v/>
      </c>
      <c r="L36788" s="14" t="str">
        <v/>
      </c>
      <c r="O36788" s="14" t="str">
        <v/>
      </c>
      <c r="P36788" s="14" t="str">
        <f ca="1"/>
        <v>Low Cap</v>
      </c>
    </row>
    <row r="36789" spans="11:16">
      <c r="K36789" s="14" t="str">
        <v/>
      </c>
      <c r="L36789" s="14" t="str">
        <v/>
      </c>
      <c r="O36789" s="14" t="str">
        <v/>
      </c>
      <c r="P36789" s="14" t="str">
        <f ca="1"/>
        <v>Low Cap</v>
      </c>
    </row>
    <row r="36790" spans="11:16">
      <c r="K36790" s="14" t="str">
        <v/>
      </c>
      <c r="L36790" s="14" t="str">
        <v/>
      </c>
      <c r="O36790" s="14" t="str">
        <v/>
      </c>
      <c r="P36790" s="14" t="str">
        <f ca="1"/>
        <v>Low Cap</v>
      </c>
    </row>
    <row r="36791" spans="11:16">
      <c r="K36791" s="14" t="str">
        <v/>
      </c>
      <c r="L36791" s="14" t="str">
        <v/>
      </c>
      <c r="O36791" s="14" t="str">
        <v/>
      </c>
      <c r="P36791" s="14" t="str">
        <f ca="1"/>
        <v>Low Cap</v>
      </c>
    </row>
    <row r="36792" spans="11:16">
      <c r="K36792" s="14" t="str">
        <v/>
      </c>
      <c r="L36792" s="14" t="str">
        <v/>
      </c>
      <c r="O36792" s="14" t="str">
        <v/>
      </c>
      <c r="P36792" s="14" t="str">
        <f ca="1"/>
        <v>Low Cap</v>
      </c>
    </row>
    <row r="36793" spans="11:16">
      <c r="K36793" s="14" t="str">
        <v/>
      </c>
      <c r="L36793" s="14" t="str">
        <v/>
      </c>
      <c r="O36793" s="14" t="str">
        <v/>
      </c>
      <c r="P36793" s="14" t="str">
        <f ca="1"/>
        <v>Low Cap</v>
      </c>
    </row>
    <row r="36794" spans="11:16">
      <c r="K36794" s="14" t="str">
        <v/>
      </c>
      <c r="L36794" s="14" t="str">
        <v/>
      </c>
      <c r="O36794" s="14" t="str">
        <v/>
      </c>
      <c r="P36794" s="14" t="str">
        <f ca="1"/>
        <v>Low Cap</v>
      </c>
    </row>
    <row r="36795" spans="11:16">
      <c r="K36795" s="14" t="str">
        <v/>
      </c>
      <c r="L36795" s="14" t="str">
        <v/>
      </c>
      <c r="O36795" s="14" t="str">
        <v/>
      </c>
      <c r="P36795" s="14" t="str">
        <f ca="1"/>
        <v>Low Cap</v>
      </c>
    </row>
    <row r="36796" spans="11:16">
      <c r="K36796" s="14" t="str">
        <v/>
      </c>
      <c r="L36796" s="14" t="str">
        <v/>
      </c>
      <c r="O36796" s="14" t="str">
        <v/>
      </c>
      <c r="P36796" s="14" t="str">
        <f ca="1"/>
        <v>Low Cap</v>
      </c>
    </row>
    <row r="36797" spans="11:16">
      <c r="K36797" s="14" t="str">
        <v/>
      </c>
      <c r="L36797" s="14" t="str">
        <v/>
      </c>
      <c r="O36797" s="14" t="str">
        <v/>
      </c>
      <c r="P36797" s="14" t="str">
        <f ca="1"/>
        <v>Low Cap</v>
      </c>
    </row>
    <row r="36798" spans="11:16">
      <c r="K36798" s="14" t="str">
        <v/>
      </c>
      <c r="L36798" s="14" t="str">
        <v/>
      </c>
      <c r="O36798" s="14" t="str">
        <v/>
      </c>
      <c r="P36798" s="14" t="str">
        <f ca="1"/>
        <v>Low Cap</v>
      </c>
    </row>
    <row r="36799" spans="11:16">
      <c r="K36799" s="14" t="str">
        <v/>
      </c>
      <c r="L36799" s="14" t="str">
        <v/>
      </c>
      <c r="O36799" s="14" t="str">
        <v/>
      </c>
      <c r="P36799" s="14" t="str">
        <f ca="1"/>
        <v>Low Cap</v>
      </c>
    </row>
    <row r="36800" spans="11:16">
      <c r="K36800" s="14" t="str">
        <v/>
      </c>
      <c r="L36800" s="14" t="str">
        <v/>
      </c>
      <c r="O36800" s="14" t="str">
        <v/>
      </c>
      <c r="P36800" s="14" t="str">
        <f ca="1"/>
        <v>Low Cap</v>
      </c>
    </row>
    <row r="36801" spans="11:16">
      <c r="K36801" s="14" t="str">
        <v/>
      </c>
      <c r="L36801" s="14" t="str">
        <v/>
      </c>
      <c r="O36801" s="14" t="str">
        <v/>
      </c>
      <c r="P36801" s="14" t="str">
        <f ca="1"/>
        <v>Low Cap</v>
      </c>
    </row>
    <row r="36802" spans="11:16">
      <c r="K36802" s="14" t="str">
        <v/>
      </c>
      <c r="L36802" s="14" t="str">
        <v/>
      </c>
      <c r="O36802" s="14" t="str">
        <v/>
      </c>
      <c r="P36802" s="14" t="str">
        <f ca="1"/>
        <v>Low Cap</v>
      </c>
    </row>
    <row r="36803" spans="11:16">
      <c r="K36803" s="14" t="str">
        <v/>
      </c>
      <c r="L36803" s="14" t="str">
        <v/>
      </c>
      <c r="O36803" s="14" t="str">
        <v/>
      </c>
      <c r="P36803" s="14" t="str">
        <f ca="1"/>
        <v>Low Cap</v>
      </c>
    </row>
    <row r="36804" spans="11:16">
      <c r="K36804" s="14" t="str">
        <v/>
      </c>
      <c r="L36804" s="14" t="str">
        <v/>
      </c>
      <c r="O36804" s="14" t="str">
        <v/>
      </c>
      <c r="P36804" s="14" t="str">
        <f ca="1"/>
        <v>Low Cap</v>
      </c>
    </row>
    <row r="36805" spans="11:16">
      <c r="K36805" s="14" t="str">
        <v/>
      </c>
      <c r="L36805" s="14" t="str">
        <v/>
      </c>
      <c r="O36805" s="14" t="str">
        <v/>
      </c>
      <c r="P36805" s="14" t="str">
        <f ca="1"/>
        <v>Low Cap</v>
      </c>
    </row>
    <row r="36806" spans="11:16">
      <c r="K36806" s="14" t="str">
        <v/>
      </c>
      <c r="L36806" s="14" t="str">
        <v/>
      </c>
      <c r="O36806" s="14" t="str">
        <v/>
      </c>
      <c r="P36806" s="14" t="str">
        <f ca="1"/>
        <v>Low Cap</v>
      </c>
    </row>
    <row r="36807" spans="11:16">
      <c r="K36807" s="14" t="str">
        <v/>
      </c>
      <c r="L36807" s="14" t="str">
        <v/>
      </c>
      <c r="O36807" s="14" t="str">
        <v/>
      </c>
      <c r="P36807" s="14" t="str">
        <f ca="1"/>
        <v>Low Cap</v>
      </c>
    </row>
    <row r="36808" spans="11:16">
      <c r="K36808" s="14" t="str">
        <v/>
      </c>
      <c r="L36808" s="14" t="str">
        <v/>
      </c>
      <c r="O36808" s="14" t="str">
        <v/>
      </c>
      <c r="P36808" s="14" t="str">
        <f ca="1"/>
        <v>Low Cap</v>
      </c>
    </row>
    <row r="36809" spans="11:16">
      <c r="K36809" s="14" t="str">
        <v/>
      </c>
      <c r="L36809" s="14" t="str">
        <v/>
      </c>
      <c r="O36809" s="14" t="str">
        <v/>
      </c>
      <c r="P36809" s="14" t="str">
        <f ca="1"/>
        <v>Low Cap</v>
      </c>
    </row>
    <row r="36810" spans="11:16">
      <c r="K36810" s="14" t="str">
        <v/>
      </c>
      <c r="L36810" s="14" t="str">
        <v/>
      </c>
      <c r="O36810" s="14" t="str">
        <v/>
      </c>
      <c r="P36810" s="14" t="str">
        <f ca="1"/>
        <v>Low Cap</v>
      </c>
    </row>
    <row r="36811" spans="11:16">
      <c r="K36811" s="14" t="str">
        <v/>
      </c>
      <c r="L36811" s="14" t="str">
        <v/>
      </c>
      <c r="O36811" s="14" t="str">
        <v/>
      </c>
      <c r="P36811" s="14" t="str">
        <f ca="1"/>
        <v>Low Cap</v>
      </c>
    </row>
    <row r="36812" spans="11:16">
      <c r="K36812" s="14" t="str">
        <v/>
      </c>
      <c r="L36812" s="14" t="str">
        <v/>
      </c>
      <c r="O36812" s="14" t="str">
        <v/>
      </c>
      <c r="P36812" s="14" t="str">
        <f ca="1"/>
        <v>Low Cap</v>
      </c>
    </row>
    <row r="36813" spans="11:16">
      <c r="K36813" s="14" t="str">
        <v/>
      </c>
      <c r="L36813" s="14" t="str">
        <v/>
      </c>
      <c r="O36813" s="14" t="str">
        <v/>
      </c>
      <c r="P36813" s="14" t="str">
        <f ca="1"/>
        <v>Low Cap</v>
      </c>
    </row>
    <row r="36814" spans="11:16">
      <c r="K36814" s="14" t="str">
        <v/>
      </c>
      <c r="L36814" s="14" t="str">
        <v/>
      </c>
      <c r="O36814" s="14" t="str">
        <v/>
      </c>
      <c r="P36814" s="14" t="str">
        <f ca="1"/>
        <v>Low Cap</v>
      </c>
    </row>
    <row r="36815" spans="11:16">
      <c r="K36815" s="14" t="str">
        <v/>
      </c>
      <c r="L36815" s="14" t="str">
        <v/>
      </c>
      <c r="O36815" s="14" t="str">
        <v/>
      </c>
      <c r="P36815" s="14" t="str">
        <f ca="1"/>
        <v>Low Cap</v>
      </c>
    </row>
    <row r="36816" spans="11:16">
      <c r="K36816" s="14" t="str">
        <v/>
      </c>
      <c r="L36816" s="14" t="str">
        <v/>
      </c>
      <c r="O36816" s="14" t="str">
        <v/>
      </c>
      <c r="P36816" s="14" t="str">
        <f ca="1"/>
        <v>Low Cap</v>
      </c>
    </row>
    <row r="36817" spans="11:16">
      <c r="K36817" s="14" t="str">
        <v/>
      </c>
      <c r="L36817" s="14" t="str">
        <v/>
      </c>
      <c r="O36817" s="14" t="str">
        <v/>
      </c>
      <c r="P36817" s="14" t="str">
        <f ca="1"/>
        <v>Low Cap</v>
      </c>
    </row>
    <row r="36818" spans="11:16">
      <c r="K36818" s="14" t="str">
        <v/>
      </c>
      <c r="L36818" s="14" t="str">
        <v/>
      </c>
      <c r="O36818" s="14" t="str">
        <v/>
      </c>
      <c r="P36818" s="14" t="str">
        <f ca="1"/>
        <v>Low Cap</v>
      </c>
    </row>
    <row r="36819" spans="11:16">
      <c r="K36819" s="14" t="str">
        <v/>
      </c>
      <c r="L36819" s="14" t="str">
        <v/>
      </c>
      <c r="O36819" s="14" t="str">
        <v/>
      </c>
      <c r="P36819" s="14" t="str">
        <f ca="1"/>
        <v>Low Cap</v>
      </c>
    </row>
    <row r="36820" spans="11:16">
      <c r="K36820" s="14" t="str">
        <v/>
      </c>
      <c r="L36820" s="14" t="str">
        <v/>
      </c>
      <c r="O36820" s="14" t="str">
        <v/>
      </c>
      <c r="P36820" s="14" t="str">
        <f ca="1"/>
        <v>Low Cap</v>
      </c>
    </row>
    <row r="36821" spans="11:16">
      <c r="K36821" s="14" t="str">
        <v/>
      </c>
      <c r="L36821" s="14" t="str">
        <v/>
      </c>
      <c r="O36821" s="14" t="str">
        <v/>
      </c>
      <c r="P36821" s="14" t="str">
        <f ca="1"/>
        <v>Low Cap</v>
      </c>
    </row>
    <row r="36822" spans="11:16">
      <c r="K36822" s="14" t="str">
        <v/>
      </c>
      <c r="L36822" s="14" t="str">
        <v/>
      </c>
      <c r="O36822" s="14" t="str">
        <v/>
      </c>
      <c r="P36822" s="14" t="str">
        <f ca="1"/>
        <v>Low Cap</v>
      </c>
    </row>
    <row r="36823" spans="11:16">
      <c r="K36823" s="14" t="str">
        <v/>
      </c>
      <c r="L36823" s="14" t="str">
        <v/>
      </c>
      <c r="O36823" s="14" t="str">
        <v/>
      </c>
      <c r="P36823" s="14" t="str">
        <f ca="1"/>
        <v>Low Cap</v>
      </c>
    </row>
    <row r="36824" spans="11:16">
      <c r="K36824" s="14" t="str">
        <v/>
      </c>
      <c r="L36824" s="14" t="str">
        <v/>
      </c>
      <c r="O36824" s="14" t="str">
        <v/>
      </c>
      <c r="P36824" s="14" t="str">
        <f ca="1"/>
        <v>Low Cap</v>
      </c>
    </row>
    <row r="36825" spans="11:16">
      <c r="K36825" s="14" t="str">
        <v/>
      </c>
      <c r="L36825" s="14" t="str">
        <v/>
      </c>
      <c r="O36825" s="14" t="str">
        <v/>
      </c>
      <c r="P36825" s="14" t="str">
        <f ca="1"/>
        <v>Low Cap</v>
      </c>
    </row>
    <row r="36826" spans="11:16">
      <c r="K36826" s="14" t="str">
        <v/>
      </c>
      <c r="L36826" s="14" t="str">
        <v/>
      </c>
      <c r="O36826" s="14" t="str">
        <v/>
      </c>
      <c r="P36826" s="14" t="str">
        <f ca="1"/>
        <v>Low Cap</v>
      </c>
    </row>
    <row r="36827" spans="11:16">
      <c r="K36827" s="14" t="str">
        <v/>
      </c>
      <c r="L36827" s="14" t="str">
        <v/>
      </c>
      <c r="O36827" s="14" t="str">
        <v/>
      </c>
      <c r="P36827" s="14" t="str">
        <f ca="1"/>
        <v>Low Cap</v>
      </c>
    </row>
    <row r="36828" spans="11:16">
      <c r="K36828" s="14" t="str">
        <v/>
      </c>
      <c r="L36828" s="14" t="str">
        <v/>
      </c>
      <c r="O36828" s="14" t="str">
        <v/>
      </c>
      <c r="P36828" s="14" t="str">
        <f ca="1"/>
        <v>Low Cap</v>
      </c>
    </row>
    <row r="36829" spans="11:16">
      <c r="K36829" s="14" t="str">
        <v/>
      </c>
      <c r="L36829" s="14" t="str">
        <v/>
      </c>
      <c r="O36829" s="14" t="str">
        <v/>
      </c>
      <c r="P36829" s="14" t="str">
        <f ca="1"/>
        <v>Low Cap</v>
      </c>
    </row>
    <row r="36830" spans="11:16">
      <c r="K36830" s="14" t="str">
        <v/>
      </c>
      <c r="L36830" s="14" t="str">
        <v/>
      </c>
      <c r="O36830" s="14" t="str">
        <v/>
      </c>
      <c r="P36830" s="14" t="str">
        <f ca="1"/>
        <v>Low Cap</v>
      </c>
    </row>
    <row r="36831" spans="11:16">
      <c r="K36831" s="14" t="str">
        <v/>
      </c>
      <c r="L36831" s="14" t="str">
        <v/>
      </c>
      <c r="O36831" s="14" t="str">
        <v/>
      </c>
      <c r="P36831" s="14" t="str">
        <f ca="1"/>
        <v>Low Cap</v>
      </c>
    </row>
    <row r="36832" spans="11:16">
      <c r="K36832" s="14" t="str">
        <v/>
      </c>
      <c r="L36832" s="14" t="str">
        <v/>
      </c>
      <c r="O36832" s="14" t="str">
        <v/>
      </c>
      <c r="P36832" s="14" t="str">
        <f ca="1"/>
        <v>Low Cap</v>
      </c>
    </row>
    <row r="36833" spans="11:16">
      <c r="K36833" s="14" t="str">
        <v/>
      </c>
      <c r="L36833" s="14" t="str">
        <v/>
      </c>
      <c r="O36833" s="14" t="str">
        <v/>
      </c>
      <c r="P36833" s="14" t="str">
        <f ca="1"/>
        <v>Low Cap</v>
      </c>
    </row>
    <row r="36834" spans="11:16">
      <c r="K36834" s="14" t="str">
        <v/>
      </c>
      <c r="L36834" s="14" t="str">
        <v/>
      </c>
      <c r="O36834" s="14" t="str">
        <v/>
      </c>
      <c r="P36834" s="14" t="str">
        <f ca="1"/>
        <v>Low Cap</v>
      </c>
    </row>
    <row r="36835" spans="11:16">
      <c r="K36835" s="14" t="str">
        <v/>
      </c>
      <c r="L36835" s="14" t="str">
        <v/>
      </c>
      <c r="O36835" s="14" t="str">
        <v/>
      </c>
      <c r="P36835" s="14" t="str">
        <f ca="1"/>
        <v>Low Cap</v>
      </c>
    </row>
    <row r="36836" spans="11:16">
      <c r="K36836" s="14" t="str">
        <v/>
      </c>
      <c r="L36836" s="14" t="str">
        <v/>
      </c>
      <c r="O36836" s="14" t="str">
        <v/>
      </c>
      <c r="P36836" s="14" t="str">
        <f ca="1"/>
        <v>Low Cap</v>
      </c>
    </row>
    <row r="36837" spans="11:16">
      <c r="K36837" s="14" t="str">
        <v/>
      </c>
      <c r="L36837" s="14" t="str">
        <v/>
      </c>
      <c r="O36837" s="14" t="str">
        <v/>
      </c>
      <c r="P36837" s="14" t="str">
        <f ca="1"/>
        <v>Low Cap</v>
      </c>
    </row>
    <row r="36838" spans="11:16">
      <c r="K36838" s="14" t="str">
        <v/>
      </c>
      <c r="L36838" s="14" t="str">
        <v/>
      </c>
      <c r="O36838" s="14" t="str">
        <v/>
      </c>
      <c r="P36838" s="14" t="str">
        <f ca="1"/>
        <v>Low Cap</v>
      </c>
    </row>
    <row r="36839" spans="11:16">
      <c r="K36839" s="14" t="str">
        <v/>
      </c>
      <c r="L36839" s="14" t="str">
        <v/>
      </c>
      <c r="O36839" s="14" t="str">
        <v/>
      </c>
      <c r="P36839" s="14" t="str">
        <f ca="1"/>
        <v>Low Cap</v>
      </c>
    </row>
    <row r="36840" spans="11:16">
      <c r="K36840" s="14" t="str">
        <v/>
      </c>
      <c r="L36840" s="14" t="str">
        <v/>
      </c>
      <c r="O36840" s="14" t="str">
        <v/>
      </c>
      <c r="P36840" s="14" t="str">
        <f ca="1"/>
        <v>Low Cap</v>
      </c>
    </row>
    <row r="36841" spans="11:16">
      <c r="K36841" s="14" t="str">
        <v/>
      </c>
      <c r="L36841" s="14" t="str">
        <v/>
      </c>
      <c r="O36841" s="14" t="str">
        <v/>
      </c>
      <c r="P36841" s="14" t="str">
        <f ca="1"/>
        <v>Low Cap</v>
      </c>
    </row>
    <row r="36842" spans="11:16">
      <c r="K36842" s="14" t="str">
        <v/>
      </c>
      <c r="L36842" s="14" t="str">
        <v/>
      </c>
      <c r="O36842" s="14" t="str">
        <v/>
      </c>
      <c r="P36842" s="14" t="str">
        <f ca="1"/>
        <v>Low Cap</v>
      </c>
    </row>
    <row r="36843" spans="11:16">
      <c r="K36843" s="14" t="str">
        <v/>
      </c>
      <c r="L36843" s="14" t="str">
        <v/>
      </c>
      <c r="O36843" s="14" t="str">
        <v/>
      </c>
      <c r="P36843" s="14" t="str">
        <f ca="1"/>
        <v>Low Cap</v>
      </c>
    </row>
    <row r="36844" spans="11:16">
      <c r="K36844" s="14" t="str">
        <v/>
      </c>
      <c r="L36844" s="14" t="str">
        <v/>
      </c>
      <c r="O36844" s="14" t="str">
        <v/>
      </c>
      <c r="P36844" s="14" t="str">
        <f ca="1"/>
        <v>Low Cap</v>
      </c>
    </row>
    <row r="36845" spans="11:16">
      <c r="K36845" s="14" t="str">
        <v/>
      </c>
      <c r="L36845" s="14" t="str">
        <v/>
      </c>
      <c r="O36845" s="14" t="str">
        <v/>
      </c>
      <c r="P36845" s="14" t="str">
        <f ca="1"/>
        <v>Low Cap</v>
      </c>
    </row>
    <row r="36846" spans="11:16">
      <c r="K36846" s="14" t="str">
        <v/>
      </c>
      <c r="L36846" s="14" t="str">
        <v/>
      </c>
      <c r="O36846" s="14" t="str">
        <v/>
      </c>
      <c r="P36846" s="14" t="str">
        <f ca="1"/>
        <v>Low Cap</v>
      </c>
    </row>
    <row r="36847" spans="11:16">
      <c r="K36847" s="14" t="str">
        <v/>
      </c>
      <c r="L36847" s="14" t="str">
        <v/>
      </c>
      <c r="O36847" s="14" t="str">
        <v/>
      </c>
      <c r="P36847" s="14" t="str">
        <f ca="1"/>
        <v>Low Cap</v>
      </c>
    </row>
    <row r="36848" spans="11:16">
      <c r="K36848" s="14" t="str">
        <v/>
      </c>
      <c r="L36848" s="14" t="str">
        <v/>
      </c>
      <c r="O36848" s="14" t="str">
        <v/>
      </c>
      <c r="P36848" s="14" t="str">
        <f ca="1"/>
        <v>Low Cap</v>
      </c>
    </row>
    <row r="36849" spans="11:16">
      <c r="K36849" s="14" t="str">
        <v/>
      </c>
      <c r="L36849" s="14" t="str">
        <v/>
      </c>
      <c r="O36849" s="14" t="str">
        <v/>
      </c>
      <c r="P36849" s="14" t="str">
        <f ca="1"/>
        <v>Low Cap</v>
      </c>
    </row>
    <row r="36850" spans="11:16">
      <c r="K36850" s="14" t="str">
        <v/>
      </c>
      <c r="L36850" s="14" t="str">
        <v/>
      </c>
      <c r="O36850" s="14" t="str">
        <v/>
      </c>
      <c r="P36850" s="14" t="str">
        <f ca="1"/>
        <v>Low Cap</v>
      </c>
    </row>
    <row r="36851" spans="11:16">
      <c r="K36851" s="14" t="str">
        <v/>
      </c>
      <c r="L36851" s="14" t="str">
        <v/>
      </c>
      <c r="O36851" s="14" t="str">
        <v/>
      </c>
      <c r="P36851" s="14" t="str">
        <f ca="1"/>
        <v>Low Cap</v>
      </c>
    </row>
    <row r="36852" spans="11:16">
      <c r="K36852" s="14" t="str">
        <v/>
      </c>
      <c r="L36852" s="14" t="str">
        <v/>
      </c>
      <c r="O36852" s="14" t="str">
        <v/>
      </c>
      <c r="P36852" s="14" t="str">
        <f ca="1"/>
        <v>Low Cap</v>
      </c>
    </row>
    <row r="36853" spans="11:16">
      <c r="K36853" s="14" t="str">
        <v/>
      </c>
      <c r="L36853" s="14" t="str">
        <v/>
      </c>
      <c r="O36853" s="14" t="str">
        <v/>
      </c>
      <c r="P36853" s="14" t="str">
        <f ca="1"/>
        <v>Low Cap</v>
      </c>
    </row>
    <row r="36854" spans="11:16">
      <c r="K36854" s="14" t="str">
        <v/>
      </c>
      <c r="L36854" s="14" t="str">
        <v/>
      </c>
      <c r="O36854" s="14" t="str">
        <v/>
      </c>
      <c r="P36854" s="14" t="str">
        <f ca="1"/>
        <v>Low Cap</v>
      </c>
    </row>
    <row r="36855" spans="11:16">
      <c r="K36855" s="14" t="str">
        <v/>
      </c>
      <c r="L36855" s="14" t="str">
        <v/>
      </c>
      <c r="O36855" s="14" t="str">
        <v/>
      </c>
      <c r="P36855" s="14" t="str">
        <f ca="1"/>
        <v>Low Cap</v>
      </c>
    </row>
    <row r="36856" spans="11:16">
      <c r="K36856" s="14" t="str">
        <v/>
      </c>
      <c r="L36856" s="14" t="str">
        <v/>
      </c>
      <c r="O36856" s="14" t="str">
        <v/>
      </c>
      <c r="P36856" s="14" t="str">
        <f ca="1"/>
        <v>Low Cap</v>
      </c>
    </row>
    <row r="36857" spans="11:16">
      <c r="K36857" s="14" t="str">
        <v/>
      </c>
      <c r="L36857" s="14" t="str">
        <v/>
      </c>
      <c r="O36857" s="14" t="str">
        <v/>
      </c>
      <c r="P36857" s="14" t="str">
        <f ca="1"/>
        <v>Low Cap</v>
      </c>
    </row>
    <row r="36858" spans="11:16">
      <c r="K36858" s="14" t="str">
        <v/>
      </c>
      <c r="L36858" s="14" t="str">
        <v/>
      </c>
      <c r="O36858" s="14" t="str">
        <v/>
      </c>
      <c r="P36858" s="14" t="str">
        <f ca="1"/>
        <v>Low Cap</v>
      </c>
    </row>
    <row r="36859" spans="11:16">
      <c r="K36859" s="14" t="str">
        <v/>
      </c>
      <c r="L36859" s="14" t="str">
        <v/>
      </c>
      <c r="O36859" s="14" t="str">
        <v/>
      </c>
      <c r="P36859" s="14" t="str">
        <f ca="1"/>
        <v>Low Cap</v>
      </c>
    </row>
    <row r="36860" spans="11:16">
      <c r="K36860" s="14" t="str">
        <v/>
      </c>
      <c r="L36860" s="14" t="str">
        <v/>
      </c>
      <c r="O36860" s="14" t="str">
        <v/>
      </c>
      <c r="P36860" s="14" t="str">
        <f ca="1"/>
        <v>Low Cap</v>
      </c>
    </row>
    <row r="36861" spans="11:16">
      <c r="K36861" s="14" t="str">
        <v/>
      </c>
      <c r="L36861" s="14" t="str">
        <v/>
      </c>
      <c r="O36861" s="14" t="str">
        <v/>
      </c>
      <c r="P36861" s="14" t="str">
        <f ca="1"/>
        <v>Low Cap</v>
      </c>
    </row>
    <row r="36862" spans="11:16">
      <c r="K36862" s="14" t="str">
        <v/>
      </c>
      <c r="L36862" s="14" t="str">
        <v/>
      </c>
      <c r="O36862" s="14" t="str">
        <v/>
      </c>
      <c r="P36862" s="14" t="str">
        <f ca="1"/>
        <v>Low Cap</v>
      </c>
    </row>
    <row r="36863" spans="11:16">
      <c r="K36863" s="14" t="str">
        <v/>
      </c>
      <c r="L36863" s="14" t="str">
        <v/>
      </c>
      <c r="O36863" s="14" t="str">
        <v/>
      </c>
      <c r="P36863" s="14" t="str">
        <f ca="1"/>
        <v>Low Cap</v>
      </c>
    </row>
    <row r="36864" spans="11:16">
      <c r="K36864" s="14" t="str">
        <v/>
      </c>
      <c r="L36864" s="14" t="str">
        <v/>
      </c>
      <c r="O36864" s="14" t="str">
        <v/>
      </c>
      <c r="P36864" s="14" t="str">
        <f ca="1"/>
        <v>Low Cap</v>
      </c>
    </row>
    <row r="36865" spans="11:16">
      <c r="K36865" s="14" t="str">
        <v/>
      </c>
      <c r="L36865" s="14" t="str">
        <v/>
      </c>
      <c r="O36865" s="14" t="str">
        <v/>
      </c>
      <c r="P36865" s="14" t="str">
        <f ca="1"/>
        <v>Low Cap</v>
      </c>
    </row>
    <row r="36866" spans="11:16">
      <c r="K36866" s="14" t="str">
        <v/>
      </c>
      <c r="L36866" s="14" t="str">
        <v/>
      </c>
      <c r="O36866" s="14" t="str">
        <v/>
      </c>
      <c r="P36866" s="14" t="str">
        <f ca="1"/>
        <v>Low Cap</v>
      </c>
    </row>
    <row r="36867" spans="11:16">
      <c r="K36867" s="14" t="str">
        <v/>
      </c>
      <c r="L36867" s="14" t="str">
        <v/>
      </c>
      <c r="O36867" s="14" t="str">
        <v/>
      </c>
      <c r="P36867" s="14" t="str">
        <f ca="1"/>
        <v>Low Cap</v>
      </c>
    </row>
    <row r="36868" spans="11:16">
      <c r="K36868" s="14" t="str">
        <v/>
      </c>
      <c r="L36868" s="14" t="str">
        <v/>
      </c>
      <c r="O36868" s="14" t="str">
        <v/>
      </c>
      <c r="P36868" s="14" t="str">
        <f ca="1"/>
        <v>Low Cap</v>
      </c>
    </row>
    <row r="36869" spans="11:16">
      <c r="K36869" s="14" t="str">
        <v/>
      </c>
      <c r="L36869" s="14" t="str">
        <v/>
      </c>
      <c r="O36869" s="14" t="str">
        <v/>
      </c>
      <c r="P36869" s="14" t="str">
        <f ca="1"/>
        <v>Low Cap</v>
      </c>
    </row>
    <row r="36870" spans="11:16">
      <c r="K36870" s="14" t="str">
        <v/>
      </c>
      <c r="L36870" s="14" t="str">
        <v/>
      </c>
      <c r="O36870" s="14" t="str">
        <v/>
      </c>
      <c r="P36870" s="14" t="str">
        <f ca="1"/>
        <v>Low Cap</v>
      </c>
    </row>
    <row r="36871" spans="11:16">
      <c r="K36871" s="14" t="str">
        <v/>
      </c>
      <c r="L36871" s="14" t="str">
        <v/>
      </c>
      <c r="O36871" s="14" t="str">
        <v/>
      </c>
      <c r="P36871" s="14" t="str">
        <f ca="1"/>
        <v>Low Cap</v>
      </c>
    </row>
    <row r="36872" spans="11:16">
      <c r="K36872" s="14" t="str">
        <v/>
      </c>
      <c r="L36872" s="14" t="str">
        <v/>
      </c>
      <c r="O36872" s="14" t="str">
        <v/>
      </c>
      <c r="P36872" s="14" t="str">
        <f ca="1"/>
        <v>Low Cap</v>
      </c>
    </row>
    <row r="36873" spans="11:16">
      <c r="K36873" s="14" t="str">
        <v/>
      </c>
      <c r="L36873" s="14" t="str">
        <v/>
      </c>
      <c r="O36873" s="14" t="str">
        <v/>
      </c>
      <c r="P36873" s="14" t="str">
        <f ca="1"/>
        <v>Low Cap</v>
      </c>
    </row>
    <row r="36874" spans="11:16">
      <c r="K36874" s="14" t="str">
        <v/>
      </c>
      <c r="L36874" s="14" t="str">
        <v/>
      </c>
      <c r="O36874" s="14" t="str">
        <v/>
      </c>
      <c r="P36874" s="14" t="str">
        <f ca="1"/>
        <v>Low Cap</v>
      </c>
    </row>
    <row r="36875" spans="11:16">
      <c r="K36875" s="14" t="str">
        <v/>
      </c>
      <c r="L36875" s="14" t="str">
        <v/>
      </c>
      <c r="O36875" s="14" t="str">
        <v/>
      </c>
      <c r="P36875" s="14" t="str">
        <f ca="1"/>
        <v>Low Cap</v>
      </c>
    </row>
    <row r="36876" spans="11:16">
      <c r="K36876" s="14" t="str">
        <v/>
      </c>
      <c r="L36876" s="14" t="str">
        <v/>
      </c>
      <c r="O36876" s="14" t="str">
        <v/>
      </c>
      <c r="P36876" s="14" t="str">
        <f ca="1"/>
        <v>Low Cap</v>
      </c>
    </row>
    <row r="36877" spans="11:16">
      <c r="K36877" s="14" t="str">
        <v/>
      </c>
      <c r="L36877" s="14" t="str">
        <v/>
      </c>
      <c r="O36877" s="14" t="str">
        <v/>
      </c>
      <c r="P36877" s="14" t="str">
        <f ca="1"/>
        <v>Low Cap</v>
      </c>
    </row>
    <row r="36878" spans="11:16">
      <c r="K36878" s="14" t="str">
        <v/>
      </c>
      <c r="L36878" s="14" t="str">
        <v/>
      </c>
      <c r="O36878" s="14" t="str">
        <v/>
      </c>
      <c r="P36878" s="14" t="str">
        <f ca="1"/>
        <v>Low Cap</v>
      </c>
    </row>
    <row r="36879" spans="11:16">
      <c r="K36879" s="14" t="str">
        <v/>
      </c>
      <c r="L36879" s="14" t="str">
        <v/>
      </c>
      <c r="O36879" s="14" t="str">
        <v/>
      </c>
      <c r="P36879" s="14" t="str">
        <f ca="1"/>
        <v>Low Cap</v>
      </c>
    </row>
    <row r="36880" spans="11:16">
      <c r="K36880" s="14" t="str">
        <v/>
      </c>
      <c r="L36880" s="14" t="str">
        <v/>
      </c>
      <c r="O36880" s="14" t="str">
        <v/>
      </c>
      <c r="P36880" s="14" t="str">
        <f ca="1"/>
        <v>Low Cap</v>
      </c>
    </row>
    <row r="36881" spans="11:16">
      <c r="K36881" s="14" t="str">
        <v/>
      </c>
      <c r="L36881" s="14" t="str">
        <v/>
      </c>
      <c r="O36881" s="14" t="str">
        <v/>
      </c>
      <c r="P36881" s="14" t="str">
        <f ca="1"/>
        <v>Low Cap</v>
      </c>
    </row>
    <row r="36882" spans="11:16">
      <c r="K36882" s="14" t="str">
        <v/>
      </c>
      <c r="L36882" s="14" t="str">
        <v/>
      </c>
      <c r="O36882" s="14" t="str">
        <v/>
      </c>
      <c r="P36882" s="14" t="str">
        <f ca="1"/>
        <v>Low Cap</v>
      </c>
    </row>
    <row r="36883" spans="11:16">
      <c r="K36883" s="14" t="str">
        <v/>
      </c>
      <c r="L36883" s="14" t="str">
        <v/>
      </c>
      <c r="O36883" s="14" t="str">
        <v/>
      </c>
      <c r="P36883" s="14" t="str">
        <f ca="1"/>
        <v>Low Cap</v>
      </c>
    </row>
    <row r="36884" spans="11:16">
      <c r="K36884" s="14" t="str">
        <v/>
      </c>
      <c r="L36884" s="14" t="str">
        <v/>
      </c>
      <c r="O36884" s="14" t="str">
        <v/>
      </c>
      <c r="P36884" s="14" t="str">
        <f ca="1"/>
        <v>Low Cap</v>
      </c>
    </row>
    <row r="36885" spans="11:16">
      <c r="K36885" s="14" t="str">
        <v/>
      </c>
      <c r="L36885" s="14" t="str">
        <v/>
      </c>
      <c r="O36885" s="14" t="str">
        <v/>
      </c>
      <c r="P36885" s="14" t="str">
        <f ca="1"/>
        <v>Low Cap</v>
      </c>
    </row>
    <row r="36886" spans="11:16">
      <c r="K36886" s="14" t="str">
        <v/>
      </c>
      <c r="L36886" s="14" t="str">
        <v/>
      </c>
      <c r="O36886" s="14" t="str">
        <v/>
      </c>
      <c r="P36886" s="14" t="str">
        <f ca="1"/>
        <v>Low Cap</v>
      </c>
    </row>
    <row r="36887" spans="11:16">
      <c r="K36887" s="14" t="str">
        <v/>
      </c>
      <c r="L36887" s="14" t="str">
        <v/>
      </c>
      <c r="O36887" s="14" t="str">
        <v/>
      </c>
      <c r="P36887" s="14" t="str">
        <f ca="1"/>
        <v>Low Cap</v>
      </c>
    </row>
    <row r="36888" spans="11:16">
      <c r="K36888" s="14" t="str">
        <v/>
      </c>
      <c r="L36888" s="14" t="str">
        <v/>
      </c>
      <c r="O36888" s="14" t="str">
        <v/>
      </c>
      <c r="P36888" s="14" t="str">
        <f ca="1"/>
        <v>Low Cap</v>
      </c>
    </row>
    <row r="36889" spans="11:16">
      <c r="K36889" s="14" t="str">
        <v/>
      </c>
      <c r="L36889" s="14" t="str">
        <v/>
      </c>
      <c r="O36889" s="14" t="str">
        <v/>
      </c>
      <c r="P36889" s="14" t="str">
        <f ca="1"/>
        <v>Low Cap</v>
      </c>
    </row>
    <row r="36890" spans="11:16">
      <c r="K36890" s="14" t="str">
        <v/>
      </c>
      <c r="L36890" s="14" t="str">
        <v/>
      </c>
      <c r="O36890" s="14" t="str">
        <v/>
      </c>
      <c r="P36890" s="14" t="str">
        <f ca="1"/>
        <v>Low Cap</v>
      </c>
    </row>
    <row r="36891" spans="11:16">
      <c r="K36891" s="14" t="str">
        <v/>
      </c>
      <c r="L36891" s="14" t="str">
        <v/>
      </c>
      <c r="O36891" s="14" t="str">
        <v/>
      </c>
      <c r="P36891" s="14" t="str">
        <f ca="1"/>
        <v>Low Cap</v>
      </c>
    </row>
    <row r="36892" spans="11:16">
      <c r="K36892" s="14" t="str">
        <v/>
      </c>
      <c r="L36892" s="14" t="str">
        <v/>
      </c>
      <c r="O36892" s="14" t="str">
        <v/>
      </c>
      <c r="P36892" s="14" t="str">
        <f ca="1"/>
        <v>Low Cap</v>
      </c>
    </row>
    <row r="36893" spans="11:16">
      <c r="K36893" s="14" t="str">
        <v/>
      </c>
      <c r="L36893" s="14" t="str">
        <v/>
      </c>
      <c r="O36893" s="14" t="str">
        <v/>
      </c>
      <c r="P36893" s="14" t="str">
        <f ca="1"/>
        <v>Low Cap</v>
      </c>
    </row>
    <row r="36894" spans="11:16">
      <c r="K36894" s="14" t="str">
        <v/>
      </c>
      <c r="L36894" s="14" t="str">
        <v/>
      </c>
      <c r="O36894" s="14" t="str">
        <v/>
      </c>
      <c r="P36894" s="14" t="str">
        <f ca="1"/>
        <v>Low Cap</v>
      </c>
    </row>
    <row r="36895" spans="11:16">
      <c r="K36895" s="14" t="str">
        <v/>
      </c>
      <c r="L36895" s="14" t="str">
        <v/>
      </c>
      <c r="O36895" s="14" t="str">
        <v/>
      </c>
      <c r="P36895" s="14" t="str">
        <f ca="1"/>
        <v>Low Cap</v>
      </c>
    </row>
    <row r="36896" spans="11:16">
      <c r="K36896" s="14" t="str">
        <v/>
      </c>
      <c r="L36896" s="14" t="str">
        <v/>
      </c>
      <c r="O36896" s="14" t="str">
        <v/>
      </c>
      <c r="P36896" s="14" t="str">
        <f ca="1"/>
        <v>Low Cap</v>
      </c>
    </row>
    <row r="36897" spans="11:16">
      <c r="K36897" s="14" t="str">
        <v/>
      </c>
      <c r="L36897" s="14" t="str">
        <v/>
      </c>
      <c r="O36897" s="14" t="str">
        <v/>
      </c>
      <c r="P36897" s="14" t="str">
        <f ca="1"/>
        <v>Low Cap</v>
      </c>
    </row>
    <row r="36898" spans="11:16">
      <c r="K36898" s="14" t="str">
        <v/>
      </c>
      <c r="L36898" s="14" t="str">
        <v/>
      </c>
      <c r="O36898" s="14" t="str">
        <v/>
      </c>
      <c r="P36898" s="14" t="str">
        <f ca="1"/>
        <v>Low Cap</v>
      </c>
    </row>
    <row r="36899" spans="11:16">
      <c r="K36899" s="14" t="str">
        <v/>
      </c>
      <c r="L36899" s="14" t="str">
        <v/>
      </c>
      <c r="O36899" s="14" t="str">
        <v/>
      </c>
      <c r="P36899" s="14" t="str">
        <f ca="1"/>
        <v>Low Cap</v>
      </c>
    </row>
    <row r="36900" spans="11:16">
      <c r="K36900" s="14" t="str">
        <v/>
      </c>
      <c r="L36900" s="14" t="str">
        <v/>
      </c>
      <c r="O36900" s="14" t="str">
        <v/>
      </c>
      <c r="P36900" s="14" t="str">
        <f ca="1"/>
        <v>Low Cap</v>
      </c>
    </row>
    <row r="36901" spans="11:16">
      <c r="K36901" s="14" t="str">
        <v/>
      </c>
      <c r="L36901" s="14" t="str">
        <v/>
      </c>
      <c r="O36901" s="14" t="str">
        <v/>
      </c>
      <c r="P36901" s="14" t="str">
        <f ca="1"/>
        <v>Low Cap</v>
      </c>
    </row>
    <row r="36902" spans="11:16">
      <c r="K36902" s="14" t="str">
        <v/>
      </c>
      <c r="L36902" s="14" t="str">
        <v/>
      </c>
      <c r="O36902" s="14" t="str">
        <v/>
      </c>
      <c r="P36902" s="14" t="str">
        <f ca="1"/>
        <v>Low Cap</v>
      </c>
    </row>
    <row r="36903" spans="11:16">
      <c r="K36903" s="14" t="str">
        <v/>
      </c>
      <c r="L36903" s="14" t="str">
        <v/>
      </c>
      <c r="O36903" s="14" t="str">
        <v/>
      </c>
      <c r="P36903" s="14" t="str">
        <f ca="1"/>
        <v>Low Cap</v>
      </c>
    </row>
    <row r="36904" spans="11:16">
      <c r="K36904" s="14" t="str">
        <v/>
      </c>
      <c r="L36904" s="14" t="str">
        <v/>
      </c>
      <c r="O36904" s="14" t="str">
        <v/>
      </c>
      <c r="P36904" s="14" t="str">
        <f ca="1"/>
        <v>Low Cap</v>
      </c>
    </row>
    <row r="36905" spans="11:16">
      <c r="K36905" s="14" t="str">
        <v/>
      </c>
      <c r="L36905" s="14" t="str">
        <v/>
      </c>
      <c r="O36905" s="14" t="str">
        <v/>
      </c>
      <c r="P36905" s="14" t="str">
        <f ca="1"/>
        <v>Low Cap</v>
      </c>
    </row>
    <row r="36906" spans="11:16">
      <c r="K36906" s="14" t="str">
        <v/>
      </c>
      <c r="L36906" s="14" t="str">
        <v/>
      </c>
      <c r="O36906" s="14" t="str">
        <v/>
      </c>
      <c r="P36906" s="14" t="str">
        <f ca="1"/>
        <v>Low Cap</v>
      </c>
    </row>
    <row r="36907" spans="11:16">
      <c r="K36907" s="14" t="str">
        <v/>
      </c>
      <c r="L36907" s="14" t="str">
        <v/>
      </c>
      <c r="O36907" s="14" t="str">
        <v/>
      </c>
      <c r="P36907" s="14" t="str">
        <f ca="1"/>
        <v>Low Cap</v>
      </c>
    </row>
    <row r="36908" spans="11:16">
      <c r="K36908" s="14" t="str">
        <v/>
      </c>
      <c r="L36908" s="14" t="str">
        <v/>
      </c>
      <c r="O36908" s="14" t="str">
        <v/>
      </c>
      <c r="P36908" s="14" t="str">
        <f ca="1"/>
        <v>Low Cap</v>
      </c>
    </row>
    <row r="36909" spans="11:16">
      <c r="K36909" s="14" t="str">
        <v/>
      </c>
      <c r="L36909" s="14" t="str">
        <v/>
      </c>
      <c r="O36909" s="14" t="str">
        <v/>
      </c>
      <c r="P36909" s="14" t="str">
        <f ca="1"/>
        <v>Low Cap</v>
      </c>
    </row>
    <row r="36910" spans="11:16">
      <c r="K36910" s="14" t="str">
        <v/>
      </c>
      <c r="L36910" s="14" t="str">
        <v/>
      </c>
      <c r="O36910" s="14" t="str">
        <v/>
      </c>
      <c r="P36910" s="14" t="str">
        <f ca="1"/>
        <v>Low Cap</v>
      </c>
    </row>
    <row r="36911" spans="11:16">
      <c r="K36911" s="14" t="str">
        <v/>
      </c>
      <c r="L36911" s="14" t="str">
        <v/>
      </c>
      <c r="O36911" s="14" t="str">
        <v/>
      </c>
      <c r="P36911" s="14" t="str">
        <f ca="1"/>
        <v>Low Cap</v>
      </c>
    </row>
    <row r="36912" spans="11:16">
      <c r="K36912" s="14" t="str">
        <v/>
      </c>
      <c r="L36912" s="14" t="str">
        <v/>
      </c>
      <c r="O36912" s="14" t="str">
        <v/>
      </c>
      <c r="P36912" s="14" t="str">
        <f ca="1"/>
        <v>Low Cap</v>
      </c>
    </row>
    <row r="36913" spans="11:16">
      <c r="K36913" s="14" t="str">
        <v/>
      </c>
      <c r="L36913" s="14" t="str">
        <v/>
      </c>
      <c r="O36913" s="14" t="str">
        <v/>
      </c>
      <c r="P36913" s="14" t="str">
        <f ca="1"/>
        <v>Low Cap</v>
      </c>
    </row>
    <row r="36914" spans="11:16">
      <c r="K36914" s="14" t="str">
        <v/>
      </c>
      <c r="L36914" s="14" t="str">
        <v/>
      </c>
      <c r="O36914" s="14" t="str">
        <v/>
      </c>
      <c r="P36914" s="14" t="str">
        <f ca="1"/>
        <v>Low Cap</v>
      </c>
    </row>
    <row r="36915" spans="11:16">
      <c r="K36915" s="14" t="str">
        <v/>
      </c>
      <c r="L36915" s="14" t="str">
        <v/>
      </c>
      <c r="O36915" s="14" t="str">
        <v/>
      </c>
      <c r="P36915" s="14" t="str">
        <f ca="1"/>
        <v>Low Cap</v>
      </c>
    </row>
    <row r="36916" spans="11:16">
      <c r="K36916" s="14" t="str">
        <v/>
      </c>
      <c r="L36916" s="14" t="str">
        <v/>
      </c>
      <c r="O36916" s="14" t="str">
        <v/>
      </c>
      <c r="P36916" s="14" t="str">
        <f ca="1"/>
        <v>Low Cap</v>
      </c>
    </row>
    <row r="36917" spans="11:16">
      <c r="K36917" s="14" t="str">
        <v/>
      </c>
      <c r="L36917" s="14" t="str">
        <v/>
      </c>
      <c r="O36917" s="14" t="str">
        <v/>
      </c>
      <c r="P36917" s="14" t="str">
        <f ca="1"/>
        <v>Low Cap</v>
      </c>
    </row>
    <row r="36918" spans="11:16">
      <c r="K36918" s="14" t="str">
        <v/>
      </c>
      <c r="L36918" s="14" t="str">
        <v/>
      </c>
      <c r="O36918" s="14" t="str">
        <v/>
      </c>
      <c r="P36918" s="14" t="str">
        <f ca="1"/>
        <v>Low Cap</v>
      </c>
    </row>
    <row r="36919" spans="11:16">
      <c r="K36919" s="14" t="str">
        <v/>
      </c>
      <c r="L36919" s="14" t="str">
        <v/>
      </c>
      <c r="O36919" s="14" t="str">
        <v/>
      </c>
      <c r="P36919" s="14" t="str">
        <f ca="1"/>
        <v>Low Cap</v>
      </c>
    </row>
    <row r="36920" spans="11:16">
      <c r="K36920" s="14" t="str">
        <v/>
      </c>
      <c r="L36920" s="14" t="str">
        <v/>
      </c>
      <c r="O36920" s="14" t="str">
        <v/>
      </c>
      <c r="P36920" s="14" t="str">
        <f ca="1"/>
        <v>Low Cap</v>
      </c>
    </row>
    <row r="36921" spans="11:16">
      <c r="K36921" s="14" t="str">
        <v/>
      </c>
      <c r="L36921" s="14" t="str">
        <v/>
      </c>
      <c r="O36921" s="14" t="str">
        <v/>
      </c>
      <c r="P36921" s="14" t="str">
        <f ca="1"/>
        <v>Low Cap</v>
      </c>
    </row>
    <row r="36922" spans="11:16">
      <c r="K36922" s="14" t="str">
        <v/>
      </c>
      <c r="L36922" s="14" t="str">
        <v/>
      </c>
      <c r="O36922" s="14" t="str">
        <v/>
      </c>
      <c r="P36922" s="14" t="str">
        <f ca="1"/>
        <v>Low Cap</v>
      </c>
    </row>
    <row r="36923" spans="11:16">
      <c r="K36923" s="14" t="str">
        <v/>
      </c>
      <c r="L36923" s="14" t="str">
        <v/>
      </c>
      <c r="O36923" s="14" t="str">
        <v/>
      </c>
      <c r="P36923" s="14" t="str">
        <f ca="1"/>
        <v>Low Cap</v>
      </c>
    </row>
    <row r="36924" spans="11:16">
      <c r="K36924" s="14" t="str">
        <v/>
      </c>
      <c r="L36924" s="14" t="str">
        <v/>
      </c>
      <c r="O36924" s="14" t="str">
        <v/>
      </c>
      <c r="P36924" s="14" t="str">
        <f ca="1"/>
        <v>Low Cap</v>
      </c>
    </row>
    <row r="36925" spans="11:16">
      <c r="K36925" s="14" t="str">
        <v/>
      </c>
      <c r="L36925" s="14" t="str">
        <v/>
      </c>
      <c r="O36925" s="14" t="str">
        <v/>
      </c>
      <c r="P36925" s="14" t="str">
        <f ca="1"/>
        <v>Low Cap</v>
      </c>
    </row>
    <row r="36926" spans="11:16">
      <c r="K36926" s="14" t="str">
        <v/>
      </c>
      <c r="L36926" s="14" t="str">
        <v/>
      </c>
      <c r="O36926" s="14" t="str">
        <v/>
      </c>
      <c r="P36926" s="14" t="str">
        <f ca="1"/>
        <v>Low Cap</v>
      </c>
    </row>
    <row r="36927" spans="11:16">
      <c r="K36927" s="14" t="str">
        <v/>
      </c>
      <c r="L36927" s="14" t="str">
        <v/>
      </c>
      <c r="O36927" s="14" t="str">
        <v/>
      </c>
      <c r="P36927" s="14" t="str">
        <f ca="1"/>
        <v>Low Cap</v>
      </c>
    </row>
    <row r="36928" spans="11:16">
      <c r="K36928" s="14" t="str">
        <v/>
      </c>
      <c r="L36928" s="14" t="str">
        <v/>
      </c>
      <c r="O36928" s="14" t="str">
        <v/>
      </c>
      <c r="P36928" s="14" t="str">
        <f ca="1"/>
        <v>Low Cap</v>
      </c>
    </row>
    <row r="36929" spans="11:16">
      <c r="K36929" s="14" t="str">
        <v/>
      </c>
      <c r="L36929" s="14" t="str">
        <v/>
      </c>
      <c r="O36929" s="14" t="str">
        <v/>
      </c>
      <c r="P36929" s="14" t="str">
        <f ca="1"/>
        <v>Low Cap</v>
      </c>
    </row>
    <row r="36930" spans="11:16">
      <c r="K36930" s="14" t="str">
        <v/>
      </c>
      <c r="L36930" s="14" t="str">
        <v/>
      </c>
      <c r="O36930" s="14" t="str">
        <v/>
      </c>
      <c r="P36930" s="14" t="str">
        <f ca="1"/>
        <v>Low Cap</v>
      </c>
    </row>
    <row r="36931" spans="11:16">
      <c r="K36931" s="14" t="str">
        <v/>
      </c>
      <c r="L36931" s="14" t="str">
        <v/>
      </c>
      <c r="O36931" s="14" t="str">
        <v/>
      </c>
      <c r="P36931" s="14" t="str">
        <f ca="1"/>
        <v>Low Cap</v>
      </c>
    </row>
    <row r="36932" spans="11:16">
      <c r="K36932" s="14" t="str">
        <v/>
      </c>
      <c r="L36932" s="14" t="str">
        <v/>
      </c>
      <c r="O36932" s="14" t="str">
        <v/>
      </c>
      <c r="P36932" s="14" t="str">
        <f ca="1"/>
        <v>Low Cap</v>
      </c>
    </row>
    <row r="36933" spans="11:16">
      <c r="K36933" s="14" t="str">
        <v/>
      </c>
      <c r="L36933" s="14" t="str">
        <v/>
      </c>
      <c r="O36933" s="14" t="str">
        <v/>
      </c>
      <c r="P36933" s="14" t="str">
        <f ca="1"/>
        <v>Low Cap</v>
      </c>
    </row>
    <row r="36934" spans="11:16">
      <c r="K36934" s="14" t="str">
        <v/>
      </c>
      <c r="L36934" s="14" t="str">
        <v/>
      </c>
      <c r="O36934" s="14" t="str">
        <v/>
      </c>
      <c r="P36934" s="14" t="str">
        <f ca="1"/>
        <v>Low Cap</v>
      </c>
    </row>
    <row r="36935" spans="11:16">
      <c r="K36935" s="14" t="str">
        <v/>
      </c>
      <c r="L36935" s="14" t="str">
        <v/>
      </c>
      <c r="O36935" s="14" t="str">
        <v/>
      </c>
      <c r="P36935" s="14" t="str">
        <f ca="1"/>
        <v>Low Cap</v>
      </c>
    </row>
    <row r="36936" spans="11:16">
      <c r="K36936" s="14" t="str">
        <v/>
      </c>
      <c r="L36936" s="14" t="str">
        <v/>
      </c>
      <c r="O36936" s="14" t="str">
        <v/>
      </c>
      <c r="P36936" s="14" t="str">
        <f ca="1"/>
        <v>Low Cap</v>
      </c>
    </row>
    <row r="36937" spans="11:16">
      <c r="K36937" s="14" t="str">
        <v/>
      </c>
      <c r="L36937" s="14" t="str">
        <v/>
      </c>
      <c r="O36937" s="14" t="str">
        <v/>
      </c>
      <c r="P36937" s="14" t="str">
        <f ca="1"/>
        <v>Low Cap</v>
      </c>
    </row>
    <row r="36938" spans="11:16">
      <c r="K36938" s="14" t="str">
        <v/>
      </c>
      <c r="L36938" s="14" t="str">
        <v/>
      </c>
      <c r="O36938" s="14" t="str">
        <v/>
      </c>
      <c r="P36938" s="14" t="str">
        <f ca="1"/>
        <v>Low Cap</v>
      </c>
    </row>
    <row r="36939" spans="11:16">
      <c r="K36939" s="14" t="str">
        <v/>
      </c>
      <c r="L36939" s="14" t="str">
        <v/>
      </c>
      <c r="O36939" s="14" t="str">
        <v/>
      </c>
      <c r="P36939" s="14" t="str">
        <f ca="1"/>
        <v>Low Cap</v>
      </c>
    </row>
    <row r="36940" spans="11:16">
      <c r="K36940" s="14" t="str">
        <v/>
      </c>
      <c r="L36940" s="14" t="str">
        <v/>
      </c>
      <c r="O36940" s="14" t="str">
        <v/>
      </c>
      <c r="P36940" s="14" t="str">
        <f ca="1"/>
        <v>Low Cap</v>
      </c>
    </row>
    <row r="36941" spans="11:16">
      <c r="K36941" s="14" t="str">
        <v/>
      </c>
      <c r="L36941" s="14" t="str">
        <v/>
      </c>
      <c r="O36941" s="14" t="str">
        <v/>
      </c>
      <c r="P36941" s="14" t="str">
        <f ca="1"/>
        <v>Low Cap</v>
      </c>
    </row>
    <row r="36942" spans="11:16">
      <c r="K36942" s="14" t="str">
        <v/>
      </c>
      <c r="L36942" s="14" t="str">
        <v/>
      </c>
      <c r="O36942" s="14" t="str">
        <v/>
      </c>
      <c r="P36942" s="14" t="str">
        <f ca="1"/>
        <v>Low Cap</v>
      </c>
    </row>
    <row r="36943" spans="11:16">
      <c r="K36943" s="14" t="str">
        <v/>
      </c>
      <c r="L36943" s="14" t="str">
        <v/>
      </c>
      <c r="O36943" s="14" t="str">
        <v/>
      </c>
      <c r="P36943" s="14" t="str">
        <f ca="1"/>
        <v>Low Cap</v>
      </c>
    </row>
    <row r="36944" spans="11:16">
      <c r="K36944" s="14" t="str">
        <v/>
      </c>
      <c r="L36944" s="14" t="str">
        <v/>
      </c>
      <c r="O36944" s="14" t="str">
        <v/>
      </c>
      <c r="P36944" s="14" t="str">
        <f ca="1"/>
        <v>Low Cap</v>
      </c>
    </row>
    <row r="36945" spans="11:16">
      <c r="K36945" s="14" t="str">
        <v/>
      </c>
      <c r="L36945" s="14" t="str">
        <v/>
      </c>
      <c r="O36945" s="14" t="str">
        <v/>
      </c>
      <c r="P36945" s="14" t="str">
        <f ca="1"/>
        <v>Low Cap</v>
      </c>
    </row>
    <row r="36946" spans="11:16">
      <c r="K36946" s="14" t="str">
        <v/>
      </c>
      <c r="L36946" s="14" t="str">
        <v/>
      </c>
      <c r="O36946" s="14" t="str">
        <v/>
      </c>
      <c r="P36946" s="14" t="str">
        <f ca="1"/>
        <v>Low Cap</v>
      </c>
    </row>
    <row r="36947" spans="11:16">
      <c r="K36947" s="14" t="str">
        <v/>
      </c>
      <c r="L36947" s="14" t="str">
        <v/>
      </c>
      <c r="O36947" s="14" t="str">
        <v/>
      </c>
      <c r="P36947" s="14" t="str">
        <f ca="1"/>
        <v>Low Cap</v>
      </c>
    </row>
    <row r="36948" spans="11:16">
      <c r="K36948" s="14" t="str">
        <v/>
      </c>
      <c r="L36948" s="14" t="str">
        <v/>
      </c>
      <c r="O36948" s="14" t="str">
        <v/>
      </c>
      <c r="P36948" s="14" t="str">
        <f ca="1"/>
        <v>Low Cap</v>
      </c>
    </row>
    <row r="36949" spans="11:16">
      <c r="K36949" s="14" t="str">
        <v/>
      </c>
      <c r="L36949" s="14" t="str">
        <v/>
      </c>
      <c r="O36949" s="14" t="str">
        <v/>
      </c>
      <c r="P36949" s="14" t="str">
        <f ca="1"/>
        <v>Low Cap</v>
      </c>
    </row>
    <row r="36950" spans="11:16">
      <c r="K36950" s="14" t="str">
        <v/>
      </c>
      <c r="L36950" s="14" t="str">
        <v/>
      </c>
      <c r="O36950" s="14" t="str">
        <v/>
      </c>
      <c r="P36950" s="14" t="str">
        <f ca="1"/>
        <v>Low Cap</v>
      </c>
    </row>
    <row r="36951" spans="11:16">
      <c r="K36951" s="14" t="str">
        <v/>
      </c>
      <c r="L36951" s="14" t="str">
        <v/>
      </c>
      <c r="O36951" s="14" t="str">
        <v/>
      </c>
      <c r="P36951" s="14" t="str">
        <f ca="1"/>
        <v>Low Cap</v>
      </c>
    </row>
    <row r="36952" spans="11:16">
      <c r="K36952" s="14" t="str">
        <v/>
      </c>
      <c r="L36952" s="14" t="str">
        <v/>
      </c>
      <c r="O36952" s="14" t="str">
        <v/>
      </c>
      <c r="P36952" s="14" t="str">
        <f ca="1"/>
        <v>Low Cap</v>
      </c>
    </row>
    <row r="36953" spans="11:16">
      <c r="K36953" s="14" t="str">
        <v/>
      </c>
      <c r="L36953" s="14" t="str">
        <v/>
      </c>
      <c r="O36953" s="14" t="str">
        <v/>
      </c>
      <c r="P36953" s="14" t="str">
        <f ca="1"/>
        <v>Low Cap</v>
      </c>
    </row>
    <row r="36954" spans="11:16">
      <c r="K36954" s="14" t="str">
        <v/>
      </c>
      <c r="L36954" s="14" t="str">
        <v/>
      </c>
      <c r="O36954" s="14" t="str">
        <v/>
      </c>
      <c r="P36954" s="14" t="str">
        <f ca="1"/>
        <v>Low Cap</v>
      </c>
    </row>
    <row r="36955" spans="11:16">
      <c r="K36955" s="14" t="str">
        <v/>
      </c>
      <c r="L36955" s="14" t="str">
        <v/>
      </c>
      <c r="O36955" s="14" t="str">
        <v/>
      </c>
      <c r="P36955" s="14" t="str">
        <f ca="1"/>
        <v>Low Cap</v>
      </c>
    </row>
    <row r="36956" spans="11:16">
      <c r="K36956" s="14" t="str">
        <v/>
      </c>
      <c r="L36956" s="14" t="str">
        <v/>
      </c>
      <c r="O36956" s="14" t="str">
        <v/>
      </c>
      <c r="P36956" s="14" t="str">
        <f ca="1"/>
        <v>Low Cap</v>
      </c>
    </row>
    <row r="36957" spans="11:16">
      <c r="K36957" s="14" t="str">
        <v/>
      </c>
      <c r="L36957" s="14" t="str">
        <v/>
      </c>
      <c r="O36957" s="14" t="str">
        <v/>
      </c>
      <c r="P36957" s="14" t="str">
        <f ca="1"/>
        <v>Low Cap</v>
      </c>
    </row>
    <row r="36958" spans="11:16">
      <c r="K36958" s="14" t="str">
        <v/>
      </c>
      <c r="L36958" s="14" t="str">
        <v/>
      </c>
      <c r="O36958" s="14" t="str">
        <v/>
      </c>
      <c r="P36958" s="14" t="str">
        <f ca="1"/>
        <v>Low Cap</v>
      </c>
    </row>
    <row r="36959" spans="11:16">
      <c r="K36959" s="14" t="str">
        <v/>
      </c>
      <c r="L36959" s="14" t="str">
        <v/>
      </c>
      <c r="O36959" s="14" t="str">
        <v/>
      </c>
      <c r="P36959" s="14" t="str">
        <f ca="1"/>
        <v>Low Cap</v>
      </c>
    </row>
    <row r="36960" spans="11:16">
      <c r="K36960" s="14" t="str">
        <v/>
      </c>
      <c r="L36960" s="14" t="str">
        <v/>
      </c>
      <c r="O36960" s="14" t="str">
        <v/>
      </c>
      <c r="P36960" s="14" t="str">
        <f ca="1"/>
        <v>Low Cap</v>
      </c>
    </row>
    <row r="36961" spans="11:16">
      <c r="K36961" s="14" t="str">
        <v/>
      </c>
      <c r="L36961" s="14" t="str">
        <v/>
      </c>
      <c r="O36961" s="14" t="str">
        <v/>
      </c>
      <c r="P36961" s="14" t="str">
        <f ca="1"/>
        <v>Low Cap</v>
      </c>
    </row>
    <row r="36962" spans="11:16">
      <c r="K36962" s="14" t="str">
        <v/>
      </c>
      <c r="L36962" s="14" t="str">
        <v/>
      </c>
      <c r="O36962" s="14" t="str">
        <v/>
      </c>
      <c r="P36962" s="14" t="str">
        <f ca="1"/>
        <v>Low Cap</v>
      </c>
    </row>
    <row r="36963" spans="11:16">
      <c r="K36963" s="14" t="str">
        <v/>
      </c>
      <c r="L36963" s="14" t="str">
        <v/>
      </c>
      <c r="O36963" s="14" t="str">
        <v/>
      </c>
      <c r="P36963" s="14" t="str">
        <f ca="1"/>
        <v>Low Cap</v>
      </c>
    </row>
    <row r="36964" spans="11:16">
      <c r="K36964" s="14" t="str">
        <v/>
      </c>
      <c r="L36964" s="14" t="str">
        <v/>
      </c>
      <c r="O36964" s="14" t="str">
        <v/>
      </c>
      <c r="P36964" s="14" t="str">
        <f ca="1"/>
        <v>Low Cap</v>
      </c>
    </row>
    <row r="36965" spans="11:16">
      <c r="K36965" s="14" t="str">
        <v/>
      </c>
      <c r="L36965" s="14" t="str">
        <v/>
      </c>
      <c r="O36965" s="14" t="str">
        <v/>
      </c>
      <c r="P36965" s="14" t="str">
        <f ca="1"/>
        <v>Low Cap</v>
      </c>
    </row>
    <row r="36966" spans="11:16">
      <c r="K36966" s="14" t="str">
        <v/>
      </c>
      <c r="L36966" s="14" t="str">
        <v/>
      </c>
      <c r="O36966" s="14" t="str">
        <v/>
      </c>
      <c r="P36966" s="14" t="str">
        <f ca="1"/>
        <v>Low Cap</v>
      </c>
    </row>
    <row r="36967" spans="11:16">
      <c r="K36967" s="14" t="str">
        <v/>
      </c>
      <c r="L36967" s="14" t="str">
        <v/>
      </c>
      <c r="O36967" s="14" t="str">
        <v/>
      </c>
      <c r="P36967" s="14" t="str">
        <f ca="1"/>
        <v>Low Cap</v>
      </c>
    </row>
    <row r="36968" spans="11:16">
      <c r="K36968" s="14" t="str">
        <v/>
      </c>
      <c r="L36968" s="14" t="str">
        <v/>
      </c>
      <c r="O36968" s="14" t="str">
        <v/>
      </c>
      <c r="P36968" s="14" t="str">
        <f ca="1"/>
        <v>Low Cap</v>
      </c>
    </row>
    <row r="36969" spans="11:16">
      <c r="K36969" s="14" t="str">
        <v/>
      </c>
      <c r="L36969" s="14" t="str">
        <v/>
      </c>
      <c r="O36969" s="14" t="str">
        <v/>
      </c>
      <c r="P36969" s="14" t="str">
        <f ca="1"/>
        <v>Low Cap</v>
      </c>
    </row>
    <row r="36970" spans="11:16">
      <c r="K36970" s="14" t="str">
        <v/>
      </c>
      <c r="L36970" s="14" t="str">
        <v/>
      </c>
      <c r="O36970" s="14" t="str">
        <v/>
      </c>
      <c r="P36970" s="14" t="str">
        <f ca="1"/>
        <v>Low Cap</v>
      </c>
    </row>
    <row r="36971" spans="11:16">
      <c r="K36971" s="14" t="str">
        <v/>
      </c>
      <c r="L36971" s="14" t="str">
        <v/>
      </c>
      <c r="O36971" s="14" t="str">
        <v/>
      </c>
      <c r="P36971" s="14" t="str">
        <f ca="1"/>
        <v>Low Cap</v>
      </c>
    </row>
    <row r="36972" spans="11:16">
      <c r="K36972" s="14" t="str">
        <v/>
      </c>
      <c r="L36972" s="14" t="str">
        <v/>
      </c>
      <c r="O36972" s="14" t="str">
        <v/>
      </c>
      <c r="P36972" s="14" t="str">
        <f ca="1"/>
        <v>Low Cap</v>
      </c>
    </row>
    <row r="36973" spans="11:16">
      <c r="K36973" s="14" t="str">
        <v/>
      </c>
      <c r="L36973" s="14" t="str">
        <v/>
      </c>
      <c r="O36973" s="14" t="str">
        <v/>
      </c>
      <c r="P36973" s="14" t="str">
        <f ca="1"/>
        <v>Low Cap</v>
      </c>
    </row>
    <row r="36974" spans="11:16">
      <c r="K36974" s="14" t="str">
        <v/>
      </c>
      <c r="L36974" s="14" t="str">
        <v/>
      </c>
      <c r="O36974" s="14" t="str">
        <v/>
      </c>
      <c r="P36974" s="14" t="str">
        <f ca="1"/>
        <v>Low Cap</v>
      </c>
    </row>
    <row r="36975" spans="11:16">
      <c r="K36975" s="14" t="str">
        <v/>
      </c>
      <c r="L36975" s="14" t="str">
        <v/>
      </c>
      <c r="O36975" s="14" t="str">
        <v/>
      </c>
      <c r="P36975" s="14" t="str">
        <f ca="1"/>
        <v>Low Cap</v>
      </c>
    </row>
    <row r="36976" spans="11:16">
      <c r="K36976" s="14" t="str">
        <v/>
      </c>
      <c r="L36976" s="14" t="str">
        <v/>
      </c>
      <c r="O36976" s="14" t="str">
        <v/>
      </c>
      <c r="P36976" s="14" t="str">
        <f ca="1"/>
        <v>Low Cap</v>
      </c>
    </row>
    <row r="36977" spans="11:16">
      <c r="K36977" s="14" t="str">
        <v/>
      </c>
      <c r="L36977" s="14" t="str">
        <v/>
      </c>
      <c r="O36977" s="14" t="str">
        <v/>
      </c>
      <c r="P36977" s="14" t="str">
        <f ca="1"/>
        <v>Low Cap</v>
      </c>
    </row>
    <row r="36978" spans="11:16">
      <c r="K36978" s="14" t="str">
        <v/>
      </c>
      <c r="L36978" s="14" t="str">
        <v/>
      </c>
      <c r="O36978" s="14" t="str">
        <v/>
      </c>
      <c r="P36978" s="14" t="str">
        <f ca="1"/>
        <v>Low Cap</v>
      </c>
    </row>
    <row r="36979" spans="11:16">
      <c r="K36979" s="14" t="str">
        <v/>
      </c>
      <c r="L36979" s="14" t="str">
        <v/>
      </c>
      <c r="O36979" s="14" t="str">
        <v/>
      </c>
      <c r="P36979" s="14" t="str">
        <f ca="1"/>
        <v>Low Cap</v>
      </c>
    </row>
    <row r="36980" spans="11:16">
      <c r="K36980" s="14" t="str">
        <v/>
      </c>
      <c r="L36980" s="14" t="str">
        <v/>
      </c>
      <c r="O36980" s="14" t="str">
        <v/>
      </c>
      <c r="P36980" s="14" t="str">
        <f ca="1"/>
        <v>Low Cap</v>
      </c>
    </row>
    <row r="36981" spans="11:16">
      <c r="K36981" s="14" t="str">
        <v/>
      </c>
      <c r="L36981" s="14" t="str">
        <v/>
      </c>
      <c r="O36981" s="14" t="str">
        <v/>
      </c>
      <c r="P36981" s="14" t="str">
        <f ca="1"/>
        <v>Low Cap</v>
      </c>
    </row>
    <row r="36982" spans="11:16">
      <c r="K36982" s="14" t="str">
        <v/>
      </c>
      <c r="L36982" s="14" t="str">
        <v/>
      </c>
      <c r="O36982" s="14" t="str">
        <v/>
      </c>
      <c r="P36982" s="14" t="str">
        <f ca="1"/>
        <v>Low Cap</v>
      </c>
    </row>
    <row r="36983" spans="11:16">
      <c r="K36983" s="14" t="str">
        <v/>
      </c>
      <c r="L36983" s="14" t="str">
        <v/>
      </c>
      <c r="O36983" s="14" t="str">
        <v/>
      </c>
      <c r="P36983" s="14" t="str">
        <f ca="1"/>
        <v>Low Cap</v>
      </c>
    </row>
    <row r="36984" spans="11:16">
      <c r="K36984" s="14" t="str">
        <v/>
      </c>
      <c r="L36984" s="14" t="str">
        <v/>
      </c>
      <c r="O36984" s="14" t="str">
        <v/>
      </c>
      <c r="P36984" s="14" t="str">
        <f ca="1"/>
        <v>Low Cap</v>
      </c>
    </row>
    <row r="36985" spans="11:16">
      <c r="K36985" s="14" t="str">
        <v/>
      </c>
      <c r="L36985" s="14" t="str">
        <v/>
      </c>
      <c r="O36985" s="14" t="str">
        <v/>
      </c>
      <c r="P36985" s="14" t="str">
        <f ca="1"/>
        <v>Low Cap</v>
      </c>
    </row>
    <row r="36986" spans="11:16">
      <c r="K36986" s="14" t="str">
        <v/>
      </c>
      <c r="L36986" s="14" t="str">
        <v/>
      </c>
      <c r="O36986" s="14" t="str">
        <v/>
      </c>
      <c r="P36986" s="14" t="str">
        <f ca="1"/>
        <v>Low Cap</v>
      </c>
    </row>
    <row r="36987" spans="11:16">
      <c r="K36987" s="14" t="str">
        <v/>
      </c>
      <c r="L36987" s="14" t="str">
        <v/>
      </c>
      <c r="O36987" s="14" t="str">
        <v/>
      </c>
      <c r="P36987" s="14" t="str">
        <f ca="1"/>
        <v>Low Cap</v>
      </c>
    </row>
    <row r="36988" spans="11:16">
      <c r="K36988" s="14" t="str">
        <v/>
      </c>
      <c r="L36988" s="14" t="str">
        <v/>
      </c>
      <c r="O36988" s="14" t="str">
        <v/>
      </c>
      <c r="P36988" s="14" t="str">
        <f ca="1"/>
        <v>Low Cap</v>
      </c>
    </row>
    <row r="36989" spans="11:16">
      <c r="K36989" s="14" t="str">
        <v/>
      </c>
      <c r="L36989" s="14" t="str">
        <v/>
      </c>
      <c r="O36989" s="14" t="str">
        <v/>
      </c>
      <c r="P36989" s="14" t="str">
        <f ca="1"/>
        <v>Low Cap</v>
      </c>
    </row>
    <row r="36990" spans="11:16">
      <c r="K36990" s="14" t="str">
        <v/>
      </c>
      <c r="L36990" s="14" t="str">
        <v/>
      </c>
      <c r="O36990" s="14" t="str">
        <v/>
      </c>
      <c r="P36990" s="14" t="str">
        <f ca="1"/>
        <v>Low Cap</v>
      </c>
    </row>
    <row r="36991" spans="11:16">
      <c r="K36991" s="14" t="str">
        <v/>
      </c>
      <c r="L36991" s="14" t="str">
        <v/>
      </c>
      <c r="O36991" s="14" t="str">
        <v/>
      </c>
      <c r="P36991" s="14" t="str">
        <f ca="1"/>
        <v>Low Cap</v>
      </c>
    </row>
    <row r="36992" spans="11:16">
      <c r="K36992" s="14" t="str">
        <v/>
      </c>
      <c r="L36992" s="14" t="str">
        <v/>
      </c>
      <c r="O36992" s="14" t="str">
        <v/>
      </c>
      <c r="P36992" s="14" t="str">
        <f ca="1"/>
        <v>Low Cap</v>
      </c>
    </row>
    <row r="36993" spans="11:16">
      <c r="K36993" s="14" t="str">
        <v/>
      </c>
      <c r="L36993" s="14" t="str">
        <v/>
      </c>
      <c r="O36993" s="14" t="str">
        <v/>
      </c>
      <c r="P36993" s="14" t="str">
        <f ca="1"/>
        <v>Low Cap</v>
      </c>
    </row>
    <row r="36994" spans="11:16">
      <c r="K36994" s="14" t="str">
        <v/>
      </c>
      <c r="L36994" s="14" t="str">
        <v/>
      </c>
      <c r="O36994" s="14" t="str">
        <v/>
      </c>
      <c r="P36994" s="14" t="str">
        <f ca="1"/>
        <v>Low Cap</v>
      </c>
    </row>
    <row r="36995" spans="11:16">
      <c r="K36995" s="14" t="str">
        <v/>
      </c>
      <c r="L36995" s="14" t="str">
        <v/>
      </c>
      <c r="O36995" s="14" t="str">
        <v/>
      </c>
      <c r="P36995" s="14" t="str">
        <f ca="1"/>
        <v>Low Cap</v>
      </c>
    </row>
    <row r="36996" spans="11:16">
      <c r="K36996" s="14" t="str">
        <v/>
      </c>
      <c r="L36996" s="14" t="str">
        <v/>
      </c>
      <c r="O36996" s="14" t="str">
        <v/>
      </c>
      <c r="P36996" s="14" t="str">
        <f ca="1"/>
        <v>Low Cap</v>
      </c>
    </row>
    <row r="36997" spans="11:16">
      <c r="K36997" s="14" t="str">
        <v/>
      </c>
      <c r="L36997" s="14" t="str">
        <v/>
      </c>
      <c r="O36997" s="14" t="str">
        <v/>
      </c>
      <c r="P36997" s="14" t="str">
        <f ca="1"/>
        <v>Low Cap</v>
      </c>
    </row>
    <row r="36998" spans="11:16">
      <c r="K36998" s="14" t="str">
        <v/>
      </c>
      <c r="L36998" s="14" t="str">
        <v/>
      </c>
      <c r="O36998" s="14" t="str">
        <v/>
      </c>
      <c r="P36998" s="14" t="str">
        <f ca="1"/>
        <v>Low Cap</v>
      </c>
    </row>
    <row r="36999" spans="11:16">
      <c r="K36999" s="14" t="str">
        <v/>
      </c>
      <c r="L36999" s="14" t="str">
        <v/>
      </c>
      <c r="O36999" s="14" t="str">
        <v/>
      </c>
      <c r="P36999" s="14" t="str">
        <f ca="1"/>
        <v>Low Cap</v>
      </c>
    </row>
    <row r="37000" spans="11:16">
      <c r="K37000" s="14" t="str">
        <v/>
      </c>
      <c r="L37000" s="14" t="str">
        <v/>
      </c>
      <c r="O37000" s="14" t="str">
        <v/>
      </c>
      <c r="P37000" s="14" t="str">
        <f ca="1"/>
        <v>Low Cap</v>
      </c>
    </row>
    <row r="37001" spans="11:16">
      <c r="K37001" s="14" t="str">
        <v/>
      </c>
      <c r="L37001" s="14" t="str">
        <v/>
      </c>
      <c r="O37001" s="14" t="str">
        <v/>
      </c>
      <c r="P37001" s="14" t="str">
        <f ca="1"/>
        <v>Low Cap</v>
      </c>
    </row>
    <row r="37002" spans="11:16">
      <c r="K37002" s="14" t="str">
        <v/>
      </c>
      <c r="L37002" s="14" t="str">
        <v/>
      </c>
      <c r="O37002" s="14" t="str">
        <v/>
      </c>
      <c r="P37002" s="14" t="str">
        <f ca="1"/>
        <v>Low Cap</v>
      </c>
    </row>
    <row r="37003" spans="11:16">
      <c r="K37003" s="14" t="str">
        <v/>
      </c>
      <c r="L37003" s="14" t="str">
        <v/>
      </c>
      <c r="O37003" s="14" t="str">
        <v/>
      </c>
      <c r="P37003" s="14" t="str">
        <f ca="1"/>
        <v>Low Cap</v>
      </c>
    </row>
    <row r="37004" spans="11:16">
      <c r="K37004" s="14" t="str">
        <v/>
      </c>
      <c r="L37004" s="14" t="str">
        <v/>
      </c>
      <c r="O37004" s="14" t="str">
        <v/>
      </c>
      <c r="P37004" s="14" t="str">
        <f ca="1"/>
        <v>Low Cap</v>
      </c>
    </row>
    <row r="37005" spans="11:16">
      <c r="K37005" s="14" t="str">
        <v/>
      </c>
      <c r="L37005" s="14" t="str">
        <v/>
      </c>
      <c r="O37005" s="14" t="str">
        <v/>
      </c>
      <c r="P37005" s="14" t="str">
        <f ca="1"/>
        <v>Low Cap</v>
      </c>
    </row>
    <row r="37006" spans="11:16">
      <c r="K37006" s="14" t="str">
        <v/>
      </c>
      <c r="L37006" s="14" t="str">
        <v/>
      </c>
      <c r="O37006" s="14" t="str">
        <v/>
      </c>
      <c r="P37006" s="14" t="str">
        <f ca="1"/>
        <v>Low Cap</v>
      </c>
    </row>
    <row r="37007" spans="11:16">
      <c r="K37007" s="14" t="str">
        <v/>
      </c>
      <c r="L37007" s="14" t="str">
        <v/>
      </c>
      <c r="O37007" s="14" t="str">
        <v/>
      </c>
      <c r="P37007" s="14" t="str">
        <f ca="1"/>
        <v>Low Cap</v>
      </c>
    </row>
    <row r="37008" spans="11:16">
      <c r="K37008" s="14" t="str">
        <v/>
      </c>
      <c r="L37008" s="14" t="str">
        <v/>
      </c>
      <c r="O37008" s="14" t="str">
        <v/>
      </c>
      <c r="P37008" s="14" t="str">
        <f ca="1"/>
        <v>Low Cap</v>
      </c>
    </row>
    <row r="37009" spans="11:16">
      <c r="K37009" s="14" t="str">
        <v/>
      </c>
      <c r="L37009" s="14" t="str">
        <v/>
      </c>
      <c r="O37009" s="14" t="str">
        <v/>
      </c>
      <c r="P37009" s="14" t="str">
        <f ca="1"/>
        <v>Low Cap</v>
      </c>
    </row>
    <row r="37010" spans="11:16">
      <c r="K37010" s="14" t="str">
        <v/>
      </c>
      <c r="L37010" s="14" t="str">
        <v/>
      </c>
      <c r="O37010" s="14" t="str">
        <v/>
      </c>
      <c r="P37010" s="14" t="str">
        <f ca="1"/>
        <v>Low Cap</v>
      </c>
    </row>
    <row r="37011" spans="11:16">
      <c r="K37011" s="14" t="str">
        <v/>
      </c>
      <c r="L37011" s="14" t="str">
        <v/>
      </c>
      <c r="O37011" s="14" t="str">
        <v/>
      </c>
      <c r="P37011" s="14" t="str">
        <f ca="1"/>
        <v>Low Cap</v>
      </c>
    </row>
    <row r="37012" spans="11:16">
      <c r="K37012" s="14" t="str">
        <v/>
      </c>
      <c r="L37012" s="14" t="str">
        <v/>
      </c>
      <c r="O37012" s="14" t="str">
        <v/>
      </c>
      <c r="P37012" s="14" t="str">
        <f ca="1"/>
        <v>Low Cap</v>
      </c>
    </row>
    <row r="37013" spans="11:16">
      <c r="K37013" s="14" t="str">
        <v/>
      </c>
      <c r="L37013" s="14" t="str">
        <v/>
      </c>
      <c r="O37013" s="14" t="str">
        <v/>
      </c>
      <c r="P37013" s="14" t="str">
        <f ca="1"/>
        <v>Low Cap</v>
      </c>
    </row>
    <row r="37014" spans="11:16">
      <c r="K37014" s="14" t="str">
        <v/>
      </c>
      <c r="L37014" s="14" t="str">
        <v/>
      </c>
      <c r="O37014" s="14" t="str">
        <v/>
      </c>
      <c r="P37014" s="14" t="str">
        <f ca="1"/>
        <v>Low Cap</v>
      </c>
    </row>
    <row r="37015" spans="11:16">
      <c r="K37015" s="14" t="str">
        <v/>
      </c>
      <c r="L37015" s="14" t="str">
        <v/>
      </c>
      <c r="O37015" s="14" t="str">
        <v/>
      </c>
      <c r="P37015" s="14" t="str">
        <f ca="1"/>
        <v>Low Cap</v>
      </c>
    </row>
    <row r="37016" spans="11:16">
      <c r="K37016" s="14" t="str">
        <v/>
      </c>
      <c r="L37016" s="14" t="str">
        <v/>
      </c>
      <c r="O37016" s="14" t="str">
        <v/>
      </c>
      <c r="P37016" s="14" t="str">
        <f ca="1"/>
        <v>Low Cap</v>
      </c>
    </row>
    <row r="37017" spans="11:16">
      <c r="K37017" s="14" t="str">
        <v/>
      </c>
      <c r="L37017" s="14" t="str">
        <v/>
      </c>
      <c r="O37017" s="14" t="str">
        <v/>
      </c>
      <c r="P37017" s="14" t="str">
        <f ca="1"/>
        <v>Low Cap</v>
      </c>
    </row>
    <row r="37018" spans="11:16">
      <c r="K37018" s="14" t="str">
        <v/>
      </c>
      <c r="L37018" s="14" t="str">
        <v/>
      </c>
      <c r="O37018" s="14" t="str">
        <v/>
      </c>
      <c r="P37018" s="14" t="str">
        <f ca="1"/>
        <v>Low Cap</v>
      </c>
    </row>
    <row r="37019" spans="11:16">
      <c r="K37019" s="14" t="str">
        <v/>
      </c>
      <c r="L37019" s="14" t="str">
        <v/>
      </c>
      <c r="O37019" s="14" t="str">
        <v/>
      </c>
      <c r="P37019" s="14" t="str">
        <f ca="1"/>
        <v>Low Cap</v>
      </c>
    </row>
    <row r="37020" spans="11:16">
      <c r="K37020" s="14" t="str">
        <v/>
      </c>
      <c r="L37020" s="14" t="str">
        <v/>
      </c>
      <c r="O37020" s="14" t="str">
        <v/>
      </c>
      <c r="P37020" s="14" t="str">
        <f ca="1"/>
        <v>Low Cap</v>
      </c>
    </row>
    <row r="37021" spans="11:16">
      <c r="K37021" s="14" t="str">
        <v/>
      </c>
      <c r="L37021" s="14" t="str">
        <v/>
      </c>
      <c r="O37021" s="14" t="str">
        <v/>
      </c>
      <c r="P37021" s="14" t="str">
        <f ca="1"/>
        <v>Low Cap</v>
      </c>
    </row>
    <row r="37022" spans="11:16">
      <c r="K37022" s="14" t="str">
        <v/>
      </c>
      <c r="L37022" s="14" t="str">
        <v/>
      </c>
      <c r="O37022" s="14" t="str">
        <v/>
      </c>
      <c r="P37022" s="14" t="str">
        <f ca="1"/>
        <v>Low Cap</v>
      </c>
    </row>
    <row r="37023" spans="11:16">
      <c r="K37023" s="14" t="str">
        <v/>
      </c>
      <c r="L37023" s="14" t="str">
        <v/>
      </c>
      <c r="O37023" s="14" t="str">
        <v/>
      </c>
      <c r="P37023" s="14" t="str">
        <f ca="1"/>
        <v>Low Cap</v>
      </c>
    </row>
    <row r="37024" spans="11:16">
      <c r="K37024" s="14" t="str">
        <v/>
      </c>
      <c r="L37024" s="14" t="str">
        <v/>
      </c>
      <c r="O37024" s="14" t="str">
        <v/>
      </c>
      <c r="P37024" s="14" t="str">
        <f ca="1"/>
        <v>Low Cap</v>
      </c>
    </row>
    <row r="37025" spans="11:16">
      <c r="K37025" s="14" t="str">
        <v/>
      </c>
      <c r="L37025" s="14" t="str">
        <v/>
      </c>
      <c r="O37025" s="14" t="str">
        <v/>
      </c>
      <c r="P37025" s="14" t="str">
        <f ca="1"/>
        <v>Low Cap</v>
      </c>
    </row>
    <row r="37026" spans="11:16">
      <c r="K37026" s="14" t="str">
        <v/>
      </c>
      <c r="L37026" s="14" t="str">
        <v/>
      </c>
      <c r="O37026" s="14" t="str">
        <v/>
      </c>
      <c r="P37026" s="14" t="str">
        <f ca="1"/>
        <v>Low Cap</v>
      </c>
    </row>
    <row r="37027" spans="11:16">
      <c r="K37027" s="14" t="str">
        <v/>
      </c>
      <c r="L37027" s="14" t="str">
        <v/>
      </c>
      <c r="O37027" s="14" t="str">
        <v/>
      </c>
      <c r="P37027" s="14" t="str">
        <f ca="1"/>
        <v>Low Cap</v>
      </c>
    </row>
    <row r="37028" spans="11:16">
      <c r="K37028" s="14" t="str">
        <v/>
      </c>
      <c r="L37028" s="14" t="str">
        <v/>
      </c>
      <c r="O37028" s="14" t="str">
        <v/>
      </c>
      <c r="P37028" s="14" t="str">
        <f ca="1"/>
        <v>Low Cap</v>
      </c>
    </row>
    <row r="37029" spans="11:16">
      <c r="K37029" s="14" t="str">
        <v/>
      </c>
      <c r="L37029" s="14" t="str">
        <v/>
      </c>
      <c r="O37029" s="14" t="str">
        <v/>
      </c>
      <c r="P37029" s="14" t="str">
        <f ca="1"/>
        <v>Low Cap</v>
      </c>
    </row>
    <row r="37030" spans="11:16">
      <c r="K37030" s="14" t="str">
        <v/>
      </c>
      <c r="L37030" s="14" t="str">
        <v/>
      </c>
      <c r="O37030" s="14" t="str">
        <v/>
      </c>
      <c r="P37030" s="14" t="str">
        <f ca="1"/>
        <v>Low Cap</v>
      </c>
    </row>
    <row r="37031" spans="11:16">
      <c r="K37031" s="14" t="str">
        <v/>
      </c>
      <c r="L37031" s="14" t="str">
        <v/>
      </c>
      <c r="O37031" s="14" t="str">
        <v/>
      </c>
      <c r="P37031" s="14" t="str">
        <f ca="1"/>
        <v>Low Cap</v>
      </c>
    </row>
    <row r="37032" spans="11:16">
      <c r="K37032" s="14" t="str">
        <v/>
      </c>
      <c r="L37032" s="14" t="str">
        <v/>
      </c>
      <c r="O37032" s="14" t="str">
        <v/>
      </c>
      <c r="P37032" s="14" t="str">
        <f ca="1"/>
        <v>Low Cap</v>
      </c>
    </row>
    <row r="37033" spans="11:16">
      <c r="K37033" s="14" t="str">
        <v/>
      </c>
      <c r="L37033" s="14" t="str">
        <v/>
      </c>
      <c r="O37033" s="14" t="str">
        <v/>
      </c>
      <c r="P37033" s="14" t="str">
        <f ca="1"/>
        <v>Low Cap</v>
      </c>
    </row>
    <row r="37034" spans="11:16">
      <c r="K37034" s="14" t="str">
        <v/>
      </c>
      <c r="L37034" s="14" t="str">
        <v/>
      </c>
      <c r="O37034" s="14" t="str">
        <v/>
      </c>
      <c r="P37034" s="14" t="str">
        <f ca="1"/>
        <v>Low Cap</v>
      </c>
    </row>
    <row r="37035" spans="11:16">
      <c r="K37035" s="14" t="str">
        <v/>
      </c>
      <c r="L37035" s="14" t="str">
        <v/>
      </c>
      <c r="O37035" s="14" t="str">
        <v/>
      </c>
      <c r="P37035" s="14" t="str">
        <f ca="1"/>
        <v>Low Cap</v>
      </c>
    </row>
    <row r="37036" spans="11:16">
      <c r="K37036" s="14" t="str">
        <v/>
      </c>
      <c r="L37036" s="14" t="str">
        <v/>
      </c>
      <c r="O37036" s="14" t="str">
        <v/>
      </c>
      <c r="P37036" s="14" t="str">
        <f ca="1"/>
        <v>Low Cap</v>
      </c>
    </row>
    <row r="37037" spans="11:16">
      <c r="K37037" s="14" t="str">
        <v/>
      </c>
      <c r="L37037" s="14" t="str">
        <v/>
      </c>
      <c r="O37037" s="14" t="str">
        <v/>
      </c>
      <c r="P37037" s="14" t="str">
        <f ca="1"/>
        <v>Low Cap</v>
      </c>
    </row>
    <row r="37038" spans="11:16">
      <c r="K37038" s="14" t="str">
        <v/>
      </c>
      <c r="L37038" s="14" t="str">
        <v/>
      </c>
      <c r="O37038" s="14" t="str">
        <v/>
      </c>
      <c r="P37038" s="14" t="str">
        <f ca="1"/>
        <v>Low Cap</v>
      </c>
    </row>
    <row r="37039" spans="11:16">
      <c r="K37039" s="14" t="str">
        <v/>
      </c>
      <c r="L37039" s="14" t="str">
        <v/>
      </c>
      <c r="O37039" s="14" t="str">
        <v/>
      </c>
      <c r="P37039" s="14" t="str">
        <f ca="1"/>
        <v>Low Cap</v>
      </c>
    </row>
    <row r="37040" spans="11:16">
      <c r="K37040" s="14" t="str">
        <v/>
      </c>
      <c r="L37040" s="14" t="str">
        <v/>
      </c>
      <c r="O37040" s="14" t="str">
        <v/>
      </c>
      <c r="P37040" s="14" t="str">
        <f ca="1"/>
        <v>Low Cap</v>
      </c>
    </row>
    <row r="37041" spans="11:16">
      <c r="K37041" s="14" t="str">
        <v/>
      </c>
      <c r="L37041" s="14" t="str">
        <v/>
      </c>
      <c r="O37041" s="14" t="str">
        <v/>
      </c>
      <c r="P37041" s="14" t="str">
        <f ca="1"/>
        <v>Low Cap</v>
      </c>
    </row>
    <row r="37042" spans="11:16">
      <c r="K37042" s="14" t="str">
        <v/>
      </c>
      <c r="L37042" s="14" t="str">
        <v/>
      </c>
      <c r="O37042" s="14" t="str">
        <v/>
      </c>
      <c r="P37042" s="14" t="str">
        <f ca="1"/>
        <v>Low Cap</v>
      </c>
    </row>
    <row r="37043" spans="11:16">
      <c r="K37043" s="14" t="str">
        <v/>
      </c>
      <c r="L37043" s="14" t="str">
        <v/>
      </c>
      <c r="O37043" s="14" t="str">
        <v/>
      </c>
      <c r="P37043" s="14" t="str">
        <f ca="1"/>
        <v>Low Cap</v>
      </c>
    </row>
    <row r="37044" spans="11:16">
      <c r="K37044" s="14" t="str">
        <v/>
      </c>
      <c r="L37044" s="14" t="str">
        <v/>
      </c>
      <c r="O37044" s="14" t="str">
        <v/>
      </c>
      <c r="P37044" s="14" t="str">
        <f ca="1"/>
        <v>Low Cap</v>
      </c>
    </row>
    <row r="37045" spans="11:16">
      <c r="K37045" s="14" t="str">
        <v/>
      </c>
      <c r="L37045" s="14" t="str">
        <v/>
      </c>
      <c r="O37045" s="14" t="str">
        <v/>
      </c>
      <c r="P37045" s="14" t="str">
        <f ca="1"/>
        <v>Low Cap</v>
      </c>
    </row>
    <row r="37046" spans="11:16">
      <c r="K37046" s="14" t="str">
        <v/>
      </c>
      <c r="L37046" s="14" t="str">
        <v/>
      </c>
      <c r="O37046" s="14" t="str">
        <v/>
      </c>
      <c r="P37046" s="14" t="str">
        <f ca="1"/>
        <v>Low Cap</v>
      </c>
    </row>
    <row r="37047" spans="11:16">
      <c r="K37047" s="14" t="str">
        <v/>
      </c>
      <c r="L37047" s="14" t="str">
        <v/>
      </c>
      <c r="O37047" s="14" t="str">
        <v/>
      </c>
      <c r="P37047" s="14" t="str">
        <f ca="1"/>
        <v>Low Cap</v>
      </c>
    </row>
    <row r="37048" spans="11:16">
      <c r="K37048" s="14" t="str">
        <v/>
      </c>
      <c r="L37048" s="14" t="str">
        <v/>
      </c>
      <c r="O37048" s="14" t="str">
        <v/>
      </c>
      <c r="P37048" s="14" t="str">
        <f ca="1"/>
        <v>Low Cap</v>
      </c>
    </row>
    <row r="37049" spans="11:16">
      <c r="K37049" s="14" t="str">
        <v/>
      </c>
      <c r="L37049" s="14" t="str">
        <v/>
      </c>
      <c r="O37049" s="14" t="str">
        <v/>
      </c>
      <c r="P37049" s="14" t="str">
        <f ca="1"/>
        <v>Low Cap</v>
      </c>
    </row>
    <row r="37050" spans="11:16">
      <c r="K37050" s="14" t="str">
        <v/>
      </c>
      <c r="L37050" s="14" t="str">
        <v/>
      </c>
      <c r="O37050" s="14" t="str">
        <v/>
      </c>
      <c r="P37050" s="14" t="str">
        <f ca="1"/>
        <v>Low Cap</v>
      </c>
    </row>
    <row r="37051" spans="11:16">
      <c r="K37051" s="14" t="str">
        <v/>
      </c>
      <c r="L37051" s="14" t="str">
        <v/>
      </c>
      <c r="O37051" s="14" t="str">
        <v/>
      </c>
      <c r="P37051" s="14" t="str">
        <f ca="1"/>
        <v>Low Cap</v>
      </c>
    </row>
    <row r="37052" spans="11:16">
      <c r="K37052" s="14" t="str">
        <v/>
      </c>
      <c r="L37052" s="14" t="str">
        <v/>
      </c>
      <c r="O37052" s="14" t="str">
        <v/>
      </c>
      <c r="P37052" s="14" t="str">
        <f ca="1"/>
        <v>Low Cap</v>
      </c>
    </row>
    <row r="37053" spans="11:16">
      <c r="K37053" s="14" t="str">
        <v/>
      </c>
      <c r="L37053" s="14" t="str">
        <v/>
      </c>
      <c r="O37053" s="14" t="str">
        <v/>
      </c>
      <c r="P37053" s="14" t="str">
        <f ca="1"/>
        <v>Low Cap</v>
      </c>
    </row>
    <row r="37054" spans="11:16">
      <c r="K37054" s="14" t="str">
        <v/>
      </c>
      <c r="L37054" s="14" t="str">
        <v/>
      </c>
      <c r="O37054" s="14" t="str">
        <v/>
      </c>
      <c r="P37054" s="14" t="str">
        <f ca="1"/>
        <v>Low Cap</v>
      </c>
    </row>
    <row r="37055" spans="11:16">
      <c r="K37055" s="14" t="str">
        <v/>
      </c>
      <c r="L37055" s="14" t="str">
        <v/>
      </c>
      <c r="O37055" s="14" t="str">
        <v/>
      </c>
      <c r="P37055" s="14" t="str">
        <f ca="1"/>
        <v>Low Cap</v>
      </c>
    </row>
    <row r="37056" spans="11:16">
      <c r="K37056" s="14" t="str">
        <v/>
      </c>
      <c r="L37056" s="14" t="str">
        <v/>
      </c>
      <c r="O37056" s="14" t="str">
        <v/>
      </c>
      <c r="P37056" s="14" t="str">
        <f ca="1"/>
        <v>Low Cap</v>
      </c>
    </row>
    <row r="37057" spans="11:16">
      <c r="K37057" s="14" t="str">
        <v/>
      </c>
      <c r="L37057" s="14" t="str">
        <v/>
      </c>
      <c r="O37057" s="14" t="str">
        <v/>
      </c>
      <c r="P37057" s="14" t="str">
        <f ca="1"/>
        <v>Low Cap</v>
      </c>
    </row>
    <row r="37058" spans="11:16">
      <c r="K37058" s="14" t="str">
        <v/>
      </c>
      <c r="L37058" s="14" t="str">
        <v/>
      </c>
      <c r="O37058" s="14" t="str">
        <v/>
      </c>
      <c r="P37058" s="14" t="str">
        <f ca="1"/>
        <v>Low Cap</v>
      </c>
    </row>
    <row r="37059" spans="11:16">
      <c r="K37059" s="14" t="str">
        <v/>
      </c>
      <c r="L37059" s="14" t="str">
        <v/>
      </c>
      <c r="O37059" s="14" t="str">
        <v/>
      </c>
      <c r="P37059" s="14" t="str">
        <f ca="1"/>
        <v>Low Cap</v>
      </c>
    </row>
    <row r="37060" spans="11:16">
      <c r="K37060" s="14" t="str">
        <v/>
      </c>
      <c r="L37060" s="14" t="str">
        <v/>
      </c>
      <c r="O37060" s="14" t="str">
        <v/>
      </c>
      <c r="P37060" s="14" t="str">
        <f ca="1"/>
        <v>Low Cap</v>
      </c>
    </row>
    <row r="37061" spans="11:16">
      <c r="K37061" s="14" t="str">
        <v/>
      </c>
      <c r="L37061" s="14" t="str">
        <v/>
      </c>
      <c r="O37061" s="14" t="str">
        <v/>
      </c>
      <c r="P37061" s="14" t="str">
        <f ca="1"/>
        <v>Low Cap</v>
      </c>
    </row>
    <row r="37062" spans="11:16">
      <c r="K37062" s="14" t="str">
        <v/>
      </c>
      <c r="L37062" s="14" t="str">
        <v/>
      </c>
      <c r="O37062" s="14" t="str">
        <v/>
      </c>
      <c r="P37062" s="14" t="str">
        <f ca="1"/>
        <v>Low Cap</v>
      </c>
    </row>
    <row r="37063" spans="11:16">
      <c r="K37063" s="14" t="str">
        <v/>
      </c>
      <c r="L37063" s="14" t="str">
        <v/>
      </c>
      <c r="O37063" s="14" t="str">
        <v/>
      </c>
      <c r="P37063" s="14" t="str">
        <f ca="1"/>
        <v>Low Cap</v>
      </c>
    </row>
    <row r="37064" spans="11:16">
      <c r="K37064" s="14" t="str">
        <v/>
      </c>
      <c r="L37064" s="14" t="str">
        <v/>
      </c>
      <c r="O37064" s="14" t="str">
        <v/>
      </c>
      <c r="P37064" s="14" t="str">
        <f ca="1"/>
        <v>Low Cap</v>
      </c>
    </row>
    <row r="37065" spans="11:16">
      <c r="K37065" s="14" t="str">
        <v/>
      </c>
      <c r="L37065" s="14" t="str">
        <v/>
      </c>
      <c r="O37065" s="14" t="str">
        <v/>
      </c>
      <c r="P37065" s="14" t="str">
        <f ca="1"/>
        <v>Low Cap</v>
      </c>
    </row>
    <row r="37066" spans="11:16">
      <c r="K37066" s="14" t="str">
        <v/>
      </c>
      <c r="L37066" s="14" t="str">
        <v/>
      </c>
      <c r="O37066" s="14" t="str">
        <v/>
      </c>
      <c r="P37066" s="14" t="str">
        <f ca="1"/>
        <v>Low Cap</v>
      </c>
    </row>
    <row r="37067" spans="11:16">
      <c r="K37067" s="14" t="str">
        <v/>
      </c>
      <c r="L37067" s="14" t="str">
        <v/>
      </c>
      <c r="O37067" s="14" t="str">
        <v/>
      </c>
      <c r="P37067" s="14" t="str">
        <f ca="1"/>
        <v>Low Cap</v>
      </c>
    </row>
    <row r="37068" spans="11:16">
      <c r="K37068" s="14" t="str">
        <v/>
      </c>
      <c r="L37068" s="14" t="str">
        <v/>
      </c>
      <c r="O37068" s="14" t="str">
        <v/>
      </c>
      <c r="P37068" s="14" t="str">
        <f ca="1"/>
        <v>Low Cap</v>
      </c>
    </row>
    <row r="37069" spans="11:16">
      <c r="K37069" s="14" t="str">
        <v/>
      </c>
      <c r="L37069" s="14" t="str">
        <v/>
      </c>
      <c r="O37069" s="14" t="str">
        <v/>
      </c>
      <c r="P37069" s="14" t="str">
        <f ca="1"/>
        <v>Low Cap</v>
      </c>
    </row>
    <row r="37070" spans="11:16">
      <c r="K37070" s="14" t="str">
        <v/>
      </c>
      <c r="L37070" s="14" t="str">
        <v/>
      </c>
      <c r="O37070" s="14" t="str">
        <v/>
      </c>
      <c r="P37070" s="14" t="str">
        <f ca="1"/>
        <v>Low Cap</v>
      </c>
    </row>
    <row r="37071" spans="11:16">
      <c r="K37071" s="14" t="str">
        <v/>
      </c>
      <c r="L37071" s="14" t="str">
        <v/>
      </c>
      <c r="O37071" s="14" t="str">
        <v/>
      </c>
      <c r="P37071" s="14" t="str">
        <f ca="1"/>
        <v>Low Cap</v>
      </c>
    </row>
    <row r="37072" spans="11:16">
      <c r="K37072" s="14" t="str">
        <v/>
      </c>
      <c r="L37072" s="14" t="str">
        <v/>
      </c>
      <c r="O37072" s="14" t="str">
        <v/>
      </c>
      <c r="P37072" s="14" t="str">
        <f ca="1"/>
        <v>Low Cap</v>
      </c>
    </row>
    <row r="37073" spans="11:16">
      <c r="K37073" s="14" t="str">
        <v/>
      </c>
      <c r="L37073" s="14" t="str">
        <v/>
      </c>
      <c r="O37073" s="14" t="str">
        <v/>
      </c>
      <c r="P37073" s="14" t="str">
        <f ca="1"/>
        <v>Low Cap</v>
      </c>
    </row>
    <row r="37074" spans="11:16">
      <c r="K37074" s="14" t="str">
        <v/>
      </c>
      <c r="L37074" s="14" t="str">
        <v/>
      </c>
      <c r="O37074" s="14" t="str">
        <v/>
      </c>
      <c r="P37074" s="14" t="str">
        <f ca="1"/>
        <v>Low Cap</v>
      </c>
    </row>
    <row r="37075" spans="11:16">
      <c r="K37075" s="14" t="str">
        <v/>
      </c>
      <c r="L37075" s="14" t="str">
        <v/>
      </c>
      <c r="O37075" s="14" t="str">
        <v/>
      </c>
      <c r="P37075" s="14" t="str">
        <f ca="1"/>
        <v>Low Cap</v>
      </c>
    </row>
    <row r="37076" spans="11:16">
      <c r="K37076" s="14" t="str">
        <v/>
      </c>
      <c r="L37076" s="14" t="str">
        <v/>
      </c>
      <c r="O37076" s="14" t="str">
        <v/>
      </c>
      <c r="P37076" s="14" t="str">
        <f ca="1"/>
        <v>Low Cap</v>
      </c>
    </row>
    <row r="37077" spans="11:16">
      <c r="K37077" s="14" t="str">
        <v/>
      </c>
      <c r="L37077" s="14" t="str">
        <v/>
      </c>
      <c r="O37077" s="14" t="str">
        <v/>
      </c>
      <c r="P37077" s="14" t="str">
        <f ca="1"/>
        <v>Low Cap</v>
      </c>
    </row>
    <row r="37078" spans="11:16">
      <c r="K37078" s="14" t="str">
        <v/>
      </c>
      <c r="L37078" s="14" t="str">
        <v/>
      </c>
      <c r="O37078" s="14" t="str">
        <v/>
      </c>
      <c r="P37078" s="14" t="str">
        <f ca="1"/>
        <v>Low Cap</v>
      </c>
    </row>
    <row r="37079" spans="11:16">
      <c r="K37079" s="14" t="str">
        <v/>
      </c>
      <c r="L37079" s="14" t="str">
        <v/>
      </c>
      <c r="O37079" s="14" t="str">
        <v/>
      </c>
      <c r="P37079" s="14" t="str">
        <f ca="1"/>
        <v>Low Cap</v>
      </c>
    </row>
    <row r="37080" spans="11:16">
      <c r="K37080" s="14" t="str">
        <v/>
      </c>
      <c r="L37080" s="14" t="str">
        <v/>
      </c>
      <c r="O37080" s="14" t="str">
        <v/>
      </c>
      <c r="P37080" s="14" t="str">
        <f ca="1"/>
        <v>Low Cap</v>
      </c>
    </row>
    <row r="37081" spans="11:16">
      <c r="K37081" s="14" t="str">
        <v/>
      </c>
      <c r="L37081" s="14" t="str">
        <v/>
      </c>
      <c r="O37081" s="14" t="str">
        <v/>
      </c>
      <c r="P37081" s="14" t="str">
        <f ca="1"/>
        <v>Low Cap</v>
      </c>
    </row>
    <row r="37082" spans="11:16">
      <c r="K37082" s="14" t="str">
        <v/>
      </c>
      <c r="L37082" s="14" t="str">
        <v/>
      </c>
      <c r="O37082" s="14" t="str">
        <v/>
      </c>
      <c r="P37082" s="14" t="str">
        <f ca="1"/>
        <v>Low Cap</v>
      </c>
    </row>
    <row r="37083" spans="11:16">
      <c r="K37083" s="14" t="str">
        <v/>
      </c>
      <c r="L37083" s="14" t="str">
        <v/>
      </c>
      <c r="O37083" s="14" t="str">
        <v/>
      </c>
      <c r="P37083" s="14" t="str">
        <f ca="1"/>
        <v>Low Cap</v>
      </c>
    </row>
    <row r="37084" spans="11:16">
      <c r="K37084" s="14" t="str">
        <v/>
      </c>
      <c r="L37084" s="14" t="str">
        <v/>
      </c>
      <c r="O37084" s="14" t="str">
        <v/>
      </c>
      <c r="P37084" s="14" t="str">
        <f ca="1"/>
        <v>Low Cap</v>
      </c>
    </row>
    <row r="37085" spans="11:16">
      <c r="K37085" s="14" t="str">
        <v/>
      </c>
      <c r="L37085" s="14" t="str">
        <v/>
      </c>
      <c r="O37085" s="14" t="str">
        <v/>
      </c>
      <c r="P37085" s="14" t="str">
        <f ca="1"/>
        <v>Low Cap</v>
      </c>
    </row>
    <row r="37086" spans="11:16">
      <c r="K37086" s="14" t="str">
        <v/>
      </c>
      <c r="L37086" s="14" t="str">
        <v/>
      </c>
      <c r="O37086" s="14" t="str">
        <v/>
      </c>
      <c r="P37086" s="14" t="str">
        <f ca="1"/>
        <v>Low Cap</v>
      </c>
    </row>
    <row r="37087" spans="11:16">
      <c r="K37087" s="14" t="str">
        <v/>
      </c>
      <c r="L37087" s="14" t="str">
        <v/>
      </c>
      <c r="O37087" s="14" t="str">
        <v/>
      </c>
      <c r="P37087" s="14" t="str">
        <f ca="1"/>
        <v>Low Cap</v>
      </c>
    </row>
    <row r="37088" spans="11:16">
      <c r="K37088" s="14" t="str">
        <v/>
      </c>
      <c r="L37088" s="14" t="str">
        <v/>
      </c>
      <c r="O37088" s="14" t="str">
        <v/>
      </c>
      <c r="P37088" s="14" t="str">
        <f ca="1"/>
        <v>Low Cap</v>
      </c>
    </row>
    <row r="37089" spans="11:16">
      <c r="K37089" s="14" t="str">
        <v/>
      </c>
      <c r="L37089" s="14" t="str">
        <v/>
      </c>
      <c r="O37089" s="14" t="str">
        <v/>
      </c>
      <c r="P37089" s="14" t="str">
        <f ca="1"/>
        <v>Low Cap</v>
      </c>
    </row>
    <row r="37090" spans="11:16">
      <c r="K37090" s="14" t="str">
        <v/>
      </c>
      <c r="L37090" s="14" t="str">
        <v/>
      </c>
      <c r="O37090" s="14" t="str">
        <v/>
      </c>
      <c r="P37090" s="14" t="str">
        <f ca="1"/>
        <v>Low Cap</v>
      </c>
    </row>
    <row r="37091" spans="11:16">
      <c r="K37091" s="14" t="str">
        <v/>
      </c>
      <c r="L37091" s="14" t="str">
        <v/>
      </c>
      <c r="O37091" s="14" t="str">
        <v/>
      </c>
      <c r="P37091" s="14" t="str">
        <f ca="1"/>
        <v>Low Cap</v>
      </c>
    </row>
    <row r="37092" spans="11:16">
      <c r="K37092" s="14" t="str">
        <v/>
      </c>
      <c r="L37092" s="14" t="str">
        <v/>
      </c>
      <c r="O37092" s="14" t="str">
        <v/>
      </c>
      <c r="P37092" s="14" t="str">
        <f ca="1"/>
        <v>Low Cap</v>
      </c>
    </row>
    <row r="37093" spans="11:16">
      <c r="K37093" s="14" t="str">
        <v/>
      </c>
      <c r="L37093" s="14" t="str">
        <v/>
      </c>
      <c r="O37093" s="14" t="str">
        <v/>
      </c>
      <c r="P37093" s="14" t="str">
        <f ca="1"/>
        <v>Low Cap</v>
      </c>
    </row>
    <row r="37094" spans="11:16">
      <c r="K37094" s="14" t="str">
        <v/>
      </c>
      <c r="L37094" s="14" t="str">
        <v/>
      </c>
      <c r="O37094" s="14" t="str">
        <v/>
      </c>
      <c r="P37094" s="14" t="str">
        <f ca="1"/>
        <v>Low Cap</v>
      </c>
    </row>
    <row r="37095" spans="11:16">
      <c r="K37095" s="14" t="str">
        <v/>
      </c>
      <c r="L37095" s="14" t="str">
        <v/>
      </c>
      <c r="O37095" s="14" t="str">
        <v/>
      </c>
      <c r="P37095" s="14" t="str">
        <f ca="1"/>
        <v>Low Cap</v>
      </c>
    </row>
    <row r="37096" spans="11:16">
      <c r="K37096" s="14" t="str">
        <v/>
      </c>
      <c r="L37096" s="14" t="str">
        <v/>
      </c>
      <c r="O37096" s="14" t="str">
        <v/>
      </c>
      <c r="P37096" s="14" t="str">
        <f ca="1"/>
        <v>Low Cap</v>
      </c>
    </row>
    <row r="37097" spans="11:16">
      <c r="K37097" s="14" t="str">
        <v/>
      </c>
      <c r="L37097" s="14" t="str">
        <v/>
      </c>
      <c r="O37097" s="14" t="str">
        <v/>
      </c>
      <c r="P37097" s="14" t="str">
        <f ca="1"/>
        <v>Low Cap</v>
      </c>
    </row>
    <row r="37098" spans="11:16">
      <c r="K37098" s="14" t="str">
        <v/>
      </c>
      <c r="L37098" s="14" t="str">
        <v/>
      </c>
      <c r="O37098" s="14" t="str">
        <v/>
      </c>
      <c r="P37098" s="14" t="str">
        <f ca="1"/>
        <v>Low Cap</v>
      </c>
    </row>
    <row r="37099" spans="11:16">
      <c r="K37099" s="14" t="str">
        <v/>
      </c>
      <c r="L37099" s="14" t="str">
        <v/>
      </c>
      <c r="O37099" s="14" t="str">
        <v/>
      </c>
      <c r="P37099" s="14" t="str">
        <f ca="1"/>
        <v>Low Cap</v>
      </c>
    </row>
    <row r="37100" spans="11:16">
      <c r="K37100" s="14" t="str">
        <v/>
      </c>
      <c r="L37100" s="14" t="str">
        <v/>
      </c>
      <c r="O37100" s="14" t="str">
        <v/>
      </c>
      <c r="P37100" s="14" t="str">
        <f ca="1"/>
        <v>Low Cap</v>
      </c>
    </row>
    <row r="37101" spans="11:16">
      <c r="K37101" s="14" t="str">
        <v/>
      </c>
      <c r="L37101" s="14" t="str">
        <v/>
      </c>
      <c r="O37101" s="14" t="str">
        <v/>
      </c>
      <c r="P37101" s="14" t="str">
        <f ca="1"/>
        <v>Low Cap</v>
      </c>
    </row>
    <row r="37102" spans="11:16">
      <c r="K37102" s="14" t="str">
        <v/>
      </c>
      <c r="L37102" s="14" t="str">
        <v/>
      </c>
      <c r="O37102" s="14" t="str">
        <v/>
      </c>
      <c r="P37102" s="14" t="str">
        <f ca="1"/>
        <v>Low Cap</v>
      </c>
    </row>
    <row r="37103" spans="11:16">
      <c r="K37103" s="14" t="str">
        <v/>
      </c>
      <c r="L37103" s="14" t="str">
        <v/>
      </c>
      <c r="O37103" s="14" t="str">
        <v/>
      </c>
      <c r="P37103" s="14" t="str">
        <f ca="1"/>
        <v>Low Cap</v>
      </c>
    </row>
    <row r="37104" spans="11:16">
      <c r="K37104" s="14" t="str">
        <v/>
      </c>
      <c r="L37104" s="14" t="str">
        <v/>
      </c>
      <c r="O37104" s="14" t="str">
        <v/>
      </c>
      <c r="P37104" s="14" t="str">
        <f ca="1"/>
        <v>Low Cap</v>
      </c>
    </row>
    <row r="37105" spans="11:16">
      <c r="K37105" s="14" t="str">
        <v/>
      </c>
      <c r="L37105" s="14" t="str">
        <v/>
      </c>
      <c r="O37105" s="14" t="str">
        <v/>
      </c>
      <c r="P37105" s="14" t="str">
        <f ca="1"/>
        <v>Low Cap</v>
      </c>
    </row>
    <row r="37106" spans="11:16">
      <c r="K37106" s="14" t="str">
        <v/>
      </c>
      <c r="L37106" s="14" t="str">
        <v/>
      </c>
      <c r="O37106" s="14" t="str">
        <v/>
      </c>
      <c r="P37106" s="14" t="str">
        <f ca="1"/>
        <v>Low Cap</v>
      </c>
    </row>
    <row r="37107" spans="11:16">
      <c r="K37107" s="14" t="str">
        <v/>
      </c>
      <c r="L37107" s="14" t="str">
        <v/>
      </c>
      <c r="O37107" s="14" t="str">
        <v/>
      </c>
      <c r="P37107" s="14" t="str">
        <f ca="1"/>
        <v>Low Cap</v>
      </c>
    </row>
    <row r="37108" spans="11:16">
      <c r="K37108" s="14" t="str">
        <v/>
      </c>
      <c r="L37108" s="14" t="str">
        <v/>
      </c>
      <c r="O37108" s="14" t="str">
        <v/>
      </c>
      <c r="P37108" s="14" t="str">
        <f ca="1"/>
        <v>Low Cap</v>
      </c>
    </row>
    <row r="37109" spans="11:16">
      <c r="K37109" s="14" t="str">
        <v/>
      </c>
      <c r="L37109" s="14" t="str">
        <v/>
      </c>
      <c r="O37109" s="14" t="str">
        <v/>
      </c>
      <c r="P37109" s="14" t="str">
        <f ca="1"/>
        <v>Low Cap</v>
      </c>
    </row>
    <row r="37110" spans="11:16">
      <c r="K37110" s="14" t="str">
        <v/>
      </c>
      <c r="L37110" s="14" t="str">
        <v/>
      </c>
      <c r="O37110" s="14" t="str">
        <v/>
      </c>
      <c r="P37110" s="14" t="str">
        <f ca="1"/>
        <v>Low Cap</v>
      </c>
    </row>
    <row r="37111" spans="11:16">
      <c r="K37111" s="14" t="str">
        <v/>
      </c>
      <c r="L37111" s="14" t="str">
        <v/>
      </c>
      <c r="O37111" s="14" t="str">
        <v/>
      </c>
      <c r="P37111" s="14" t="str">
        <f ca="1"/>
        <v>Low Cap</v>
      </c>
    </row>
    <row r="37112" spans="11:16">
      <c r="K37112" s="14" t="str">
        <v/>
      </c>
      <c r="L37112" s="14" t="str">
        <v/>
      </c>
      <c r="O37112" s="14" t="str">
        <v/>
      </c>
      <c r="P37112" s="14" t="str">
        <f ca="1"/>
        <v>Low Cap</v>
      </c>
    </row>
    <row r="37113" spans="11:16">
      <c r="K37113" s="14" t="str">
        <v/>
      </c>
      <c r="L37113" s="14" t="str">
        <v/>
      </c>
      <c r="O37113" s="14" t="str">
        <v/>
      </c>
      <c r="P37113" s="14" t="str">
        <f ca="1"/>
        <v>Low Cap</v>
      </c>
    </row>
    <row r="37114" spans="11:16">
      <c r="K37114" s="14" t="str">
        <v/>
      </c>
      <c r="L37114" s="14" t="str">
        <v/>
      </c>
      <c r="O37114" s="14" t="str">
        <v/>
      </c>
      <c r="P37114" s="14" t="str">
        <f ca="1"/>
        <v>Low Cap</v>
      </c>
    </row>
    <row r="37115" spans="11:16">
      <c r="K37115" s="14" t="str">
        <v/>
      </c>
      <c r="L37115" s="14" t="str">
        <v/>
      </c>
      <c r="O37115" s="14" t="str">
        <v/>
      </c>
      <c r="P37115" s="14" t="str">
        <f ca="1"/>
        <v>Low Cap</v>
      </c>
    </row>
    <row r="37116" spans="11:16">
      <c r="K37116" s="14" t="str">
        <v/>
      </c>
      <c r="L37116" s="14" t="str">
        <v/>
      </c>
      <c r="O37116" s="14" t="str">
        <v/>
      </c>
      <c r="P37116" s="14" t="str">
        <f ca="1"/>
        <v>Low Cap</v>
      </c>
    </row>
    <row r="37117" spans="11:16">
      <c r="K37117" s="14" t="str">
        <v/>
      </c>
      <c r="L37117" s="14" t="str">
        <v/>
      </c>
      <c r="O37117" s="14" t="str">
        <v/>
      </c>
      <c r="P37117" s="14" t="str">
        <f ca="1"/>
        <v>Low Cap</v>
      </c>
    </row>
    <row r="37118" spans="11:16">
      <c r="K37118" s="14" t="str">
        <v/>
      </c>
      <c r="L37118" s="14" t="str">
        <v/>
      </c>
      <c r="O37118" s="14" t="str">
        <v/>
      </c>
      <c r="P37118" s="14" t="str">
        <f ca="1"/>
        <v>Low Cap</v>
      </c>
    </row>
    <row r="37119" spans="11:16">
      <c r="K37119" s="14" t="str">
        <v/>
      </c>
      <c r="L37119" s="14" t="str">
        <v/>
      </c>
      <c r="O37119" s="14" t="str">
        <v/>
      </c>
      <c r="P37119" s="14" t="str">
        <f ca="1"/>
        <v>Low Cap</v>
      </c>
    </row>
    <row r="37120" spans="11:16">
      <c r="K37120" s="14" t="str">
        <v/>
      </c>
      <c r="L37120" s="14" t="str">
        <v/>
      </c>
      <c r="O37120" s="14" t="str">
        <v/>
      </c>
      <c r="P37120" s="14" t="str">
        <f ca="1"/>
        <v>Low Cap</v>
      </c>
    </row>
    <row r="37121" spans="11:16">
      <c r="K37121" s="14" t="str">
        <v/>
      </c>
      <c r="L37121" s="14" t="str">
        <v/>
      </c>
      <c r="O37121" s="14" t="str">
        <v/>
      </c>
      <c r="P37121" s="14" t="str">
        <f ca="1"/>
        <v>Low Cap</v>
      </c>
    </row>
    <row r="37122" spans="11:16">
      <c r="K37122" s="14" t="str">
        <v/>
      </c>
      <c r="L37122" s="14" t="str">
        <v/>
      </c>
      <c r="O37122" s="14" t="str">
        <v/>
      </c>
      <c r="P37122" s="14" t="str">
        <f ca="1"/>
        <v>Low Cap</v>
      </c>
    </row>
    <row r="37123" spans="11:16">
      <c r="K37123" s="14" t="str">
        <v/>
      </c>
      <c r="L37123" s="14" t="str">
        <v/>
      </c>
      <c r="O37123" s="14" t="str">
        <v/>
      </c>
      <c r="P37123" s="14" t="str">
        <f ca="1"/>
        <v>Low Cap</v>
      </c>
    </row>
    <row r="37124" spans="11:16">
      <c r="K37124" s="14" t="str">
        <v/>
      </c>
      <c r="L37124" s="14" t="str">
        <v/>
      </c>
      <c r="O37124" s="14" t="str">
        <v/>
      </c>
      <c r="P37124" s="14" t="str">
        <f ca="1"/>
        <v>Low Cap</v>
      </c>
    </row>
    <row r="37125" spans="11:16">
      <c r="K37125" s="14" t="str">
        <v/>
      </c>
      <c r="L37125" s="14" t="str">
        <v/>
      </c>
      <c r="O37125" s="14" t="str">
        <v/>
      </c>
      <c r="P37125" s="14" t="str">
        <f ca="1"/>
        <v>Low Cap</v>
      </c>
    </row>
    <row r="37126" spans="11:16">
      <c r="K37126" s="14" t="str">
        <v/>
      </c>
      <c r="L37126" s="14" t="str">
        <v/>
      </c>
      <c r="O37126" s="14" t="str">
        <v/>
      </c>
      <c r="P37126" s="14" t="str">
        <f ca="1"/>
        <v>Low Cap</v>
      </c>
    </row>
    <row r="37127" spans="11:16">
      <c r="K37127" s="14" t="str">
        <v/>
      </c>
      <c r="L37127" s="14" t="str">
        <v/>
      </c>
      <c r="O37127" s="14" t="str">
        <v/>
      </c>
      <c r="P37127" s="14" t="str">
        <f ca="1"/>
        <v>Low Cap</v>
      </c>
    </row>
    <row r="37128" spans="11:16">
      <c r="K37128" s="14" t="str">
        <v/>
      </c>
      <c r="L37128" s="14" t="str">
        <v/>
      </c>
      <c r="O37128" s="14" t="str">
        <v/>
      </c>
      <c r="P37128" s="14" t="str">
        <f ca="1"/>
        <v>Low Cap</v>
      </c>
    </row>
    <row r="37129" spans="11:16">
      <c r="K37129" s="14" t="str">
        <v/>
      </c>
      <c r="L37129" s="14" t="str">
        <v/>
      </c>
      <c r="O37129" s="14" t="str">
        <v/>
      </c>
      <c r="P37129" s="14" t="str">
        <f ca="1"/>
        <v>Low Cap</v>
      </c>
    </row>
    <row r="37130" spans="11:16">
      <c r="K37130" s="14" t="str">
        <v/>
      </c>
      <c r="L37130" s="14" t="str">
        <v/>
      </c>
      <c r="O37130" s="14" t="str">
        <v/>
      </c>
      <c r="P37130" s="14" t="str">
        <f ca="1"/>
        <v>Low Cap</v>
      </c>
    </row>
    <row r="37131" spans="11:16">
      <c r="K37131" s="14" t="str">
        <v/>
      </c>
      <c r="L37131" s="14" t="str">
        <v/>
      </c>
      <c r="O37131" s="14" t="str">
        <v/>
      </c>
      <c r="P37131" s="14" t="str">
        <f ca="1"/>
        <v>Low Cap</v>
      </c>
    </row>
    <row r="37132" spans="11:16">
      <c r="K37132" s="14" t="str">
        <v/>
      </c>
      <c r="L37132" s="14" t="str">
        <v/>
      </c>
      <c r="O37132" s="14" t="str">
        <v/>
      </c>
      <c r="P37132" s="14" t="str">
        <f ca="1"/>
        <v>Low Cap</v>
      </c>
    </row>
    <row r="37133" spans="11:16">
      <c r="K37133" s="14" t="str">
        <v/>
      </c>
      <c r="L37133" s="14" t="str">
        <v/>
      </c>
      <c r="O37133" s="14" t="str">
        <v/>
      </c>
      <c r="P37133" s="14" t="str">
        <f ca="1"/>
        <v>Low Cap</v>
      </c>
    </row>
    <row r="37134" spans="11:16">
      <c r="K37134" s="14" t="str">
        <v/>
      </c>
      <c r="L37134" s="14" t="str">
        <v/>
      </c>
      <c r="O37134" s="14" t="str">
        <v/>
      </c>
      <c r="P37134" s="14" t="str">
        <f ca="1"/>
        <v>Low Cap</v>
      </c>
    </row>
    <row r="37135" spans="11:16">
      <c r="K37135" s="14" t="str">
        <v/>
      </c>
      <c r="L37135" s="14" t="str">
        <v/>
      </c>
      <c r="O37135" s="14" t="str">
        <v/>
      </c>
      <c r="P37135" s="14" t="str">
        <f ca="1"/>
        <v>Low Cap</v>
      </c>
    </row>
    <row r="37136" spans="11:16">
      <c r="K37136" s="14" t="str">
        <v/>
      </c>
      <c r="L37136" s="14" t="str">
        <v/>
      </c>
      <c r="O37136" s="14" t="str">
        <v/>
      </c>
      <c r="P37136" s="14" t="str">
        <f ca="1"/>
        <v>Low Cap</v>
      </c>
    </row>
    <row r="37137" spans="11:16">
      <c r="K37137" s="14" t="str">
        <v/>
      </c>
      <c r="L37137" s="14" t="str">
        <v/>
      </c>
      <c r="O37137" s="14" t="str">
        <v/>
      </c>
      <c r="P37137" s="14" t="str">
        <f ca="1"/>
        <v>Low Cap</v>
      </c>
    </row>
    <row r="37138" spans="11:16">
      <c r="K37138" s="14" t="str">
        <v/>
      </c>
      <c r="L37138" s="14" t="str">
        <v/>
      </c>
      <c r="O37138" s="14" t="str">
        <v/>
      </c>
      <c r="P37138" s="14" t="str">
        <f ca="1"/>
        <v>Low Cap</v>
      </c>
    </row>
    <row r="37139" spans="11:16">
      <c r="K37139" s="14" t="str">
        <v/>
      </c>
      <c r="L37139" s="14" t="str">
        <v/>
      </c>
      <c r="O37139" s="14" t="str">
        <v/>
      </c>
      <c r="P37139" s="14" t="str">
        <f ca="1"/>
        <v>Low Cap</v>
      </c>
    </row>
    <row r="37140" spans="11:16">
      <c r="K37140" s="14" t="str">
        <v/>
      </c>
      <c r="L37140" s="14" t="str">
        <v/>
      </c>
      <c r="O37140" s="14" t="str">
        <v/>
      </c>
      <c r="P37140" s="14" t="str">
        <f ca="1"/>
        <v>Low Cap</v>
      </c>
    </row>
    <row r="37141" spans="11:16">
      <c r="K37141" s="14" t="str">
        <v/>
      </c>
      <c r="L37141" s="14" t="str">
        <v/>
      </c>
      <c r="O37141" s="14" t="str">
        <v/>
      </c>
      <c r="P37141" s="14" t="str">
        <f ca="1"/>
        <v>Low Cap</v>
      </c>
    </row>
    <row r="37142" spans="11:16">
      <c r="K37142" s="14" t="str">
        <v/>
      </c>
      <c r="L37142" s="14" t="str">
        <v/>
      </c>
      <c r="O37142" s="14" t="str">
        <v/>
      </c>
      <c r="P37142" s="14" t="str">
        <f ca="1"/>
        <v>Low Cap</v>
      </c>
    </row>
    <row r="37143" spans="11:16">
      <c r="K37143" s="14" t="str">
        <v/>
      </c>
      <c r="L37143" s="14" t="str">
        <v/>
      </c>
      <c r="O37143" s="14" t="str">
        <v/>
      </c>
      <c r="P37143" s="14" t="str">
        <f ca="1"/>
        <v>Low Cap</v>
      </c>
    </row>
    <row r="37144" spans="11:16">
      <c r="K37144" s="14" t="str">
        <v/>
      </c>
      <c r="L37144" s="14" t="str">
        <v/>
      </c>
      <c r="O37144" s="14" t="str">
        <v/>
      </c>
      <c r="P37144" s="14" t="str">
        <f ca="1"/>
        <v>Low Cap</v>
      </c>
    </row>
    <row r="37145" spans="11:16">
      <c r="K37145" s="14" t="str">
        <v/>
      </c>
      <c r="L37145" s="14" t="str">
        <v/>
      </c>
      <c r="O37145" s="14" t="str">
        <v/>
      </c>
      <c r="P37145" s="14" t="str">
        <f ca="1"/>
        <v>Low Cap</v>
      </c>
    </row>
    <row r="37146" spans="11:16">
      <c r="K37146" s="14" t="str">
        <v/>
      </c>
      <c r="L37146" s="14" t="str">
        <v/>
      </c>
      <c r="O37146" s="14" t="str">
        <v/>
      </c>
      <c r="P37146" s="14" t="str">
        <f ca="1"/>
        <v>Low Cap</v>
      </c>
    </row>
    <row r="37147" spans="11:16">
      <c r="K37147" s="14" t="str">
        <v/>
      </c>
      <c r="L37147" s="14" t="str">
        <v/>
      </c>
      <c r="O37147" s="14" t="str">
        <v/>
      </c>
      <c r="P37147" s="14" t="str">
        <f ca="1"/>
        <v>Low Cap</v>
      </c>
    </row>
    <row r="37148" spans="11:16">
      <c r="K37148" s="14" t="str">
        <v/>
      </c>
      <c r="L37148" s="14" t="str">
        <v/>
      </c>
      <c r="O37148" s="14" t="str">
        <v/>
      </c>
      <c r="P37148" s="14" t="str">
        <f ca="1"/>
        <v>Low Cap</v>
      </c>
    </row>
    <row r="37149" spans="11:16">
      <c r="K37149" s="14" t="str">
        <v/>
      </c>
      <c r="L37149" s="14" t="str">
        <v/>
      </c>
      <c r="O37149" s="14" t="str">
        <v/>
      </c>
      <c r="P37149" s="14" t="str">
        <f ca="1"/>
        <v>Low Cap</v>
      </c>
    </row>
    <row r="37150" spans="11:16">
      <c r="K37150" s="14" t="str">
        <v/>
      </c>
      <c r="L37150" s="14" t="str">
        <v/>
      </c>
      <c r="O37150" s="14" t="str">
        <v/>
      </c>
      <c r="P37150" s="14" t="str">
        <f ca="1"/>
        <v>Low Cap</v>
      </c>
    </row>
    <row r="37151" spans="11:16">
      <c r="K37151" s="14" t="str">
        <v/>
      </c>
      <c r="L37151" s="14" t="str">
        <v/>
      </c>
      <c r="O37151" s="14" t="str">
        <v/>
      </c>
      <c r="P37151" s="14" t="str">
        <f ca="1"/>
        <v>Low Cap</v>
      </c>
    </row>
    <row r="37152" spans="11:16">
      <c r="K37152" s="14" t="str">
        <v/>
      </c>
      <c r="L37152" s="14" t="str">
        <v/>
      </c>
      <c r="O37152" s="14" t="str">
        <v/>
      </c>
      <c r="P37152" s="14" t="str">
        <f ca="1"/>
        <v>Low Cap</v>
      </c>
    </row>
    <row r="37153" spans="11:16">
      <c r="K37153" s="14" t="str">
        <v/>
      </c>
      <c r="L37153" s="14" t="str">
        <v/>
      </c>
      <c r="O37153" s="14" t="str">
        <v/>
      </c>
      <c r="P37153" s="14" t="str">
        <f ca="1"/>
        <v>Low Cap</v>
      </c>
    </row>
    <row r="37154" spans="11:16">
      <c r="K37154" s="14" t="str">
        <v/>
      </c>
      <c r="L37154" s="14" t="str">
        <v/>
      </c>
      <c r="O37154" s="14" t="str">
        <v/>
      </c>
      <c r="P37154" s="14" t="str">
        <f ca="1"/>
        <v>Low Cap</v>
      </c>
    </row>
    <row r="37155" spans="11:16">
      <c r="K37155" s="14" t="str">
        <v/>
      </c>
      <c r="L37155" s="14" t="str">
        <v/>
      </c>
      <c r="O37155" s="14" t="str">
        <v/>
      </c>
      <c r="P37155" s="14" t="str">
        <f ca="1"/>
        <v>Low Cap</v>
      </c>
    </row>
    <row r="37156" spans="11:16">
      <c r="K37156" s="14" t="str">
        <v/>
      </c>
      <c r="L37156" s="14" t="str">
        <v/>
      </c>
      <c r="O37156" s="14" t="str">
        <v/>
      </c>
      <c r="P37156" s="14" t="str">
        <f ca="1"/>
        <v>Low Cap</v>
      </c>
    </row>
    <row r="37157" spans="11:16">
      <c r="K37157" s="14" t="str">
        <v/>
      </c>
      <c r="L37157" s="14" t="str">
        <v/>
      </c>
      <c r="O37157" s="14" t="str">
        <v/>
      </c>
      <c r="P37157" s="14" t="str">
        <f ca="1"/>
        <v>Low Cap</v>
      </c>
    </row>
    <row r="37158" spans="11:16">
      <c r="K37158" s="14" t="str">
        <v/>
      </c>
      <c r="L37158" s="14" t="str">
        <v/>
      </c>
      <c r="O37158" s="14" t="str">
        <v/>
      </c>
      <c r="P37158" s="14" t="str">
        <f ca="1"/>
        <v>Low Cap</v>
      </c>
    </row>
    <row r="37159" spans="11:16">
      <c r="K37159" s="14" t="str">
        <v/>
      </c>
      <c r="L37159" s="14" t="str">
        <v/>
      </c>
      <c r="O37159" s="14" t="str">
        <v/>
      </c>
      <c r="P37159" s="14" t="str">
        <f ca="1"/>
        <v>Low Cap</v>
      </c>
    </row>
    <row r="37160" spans="11:16">
      <c r="K37160" s="14" t="str">
        <v/>
      </c>
      <c r="L37160" s="14" t="str">
        <v/>
      </c>
      <c r="O37160" s="14" t="str">
        <v/>
      </c>
      <c r="P37160" s="14" t="str">
        <f ca="1"/>
        <v>Low Cap</v>
      </c>
    </row>
    <row r="37161" spans="11:16">
      <c r="K37161" s="14" t="str">
        <v/>
      </c>
      <c r="L37161" s="14" t="str">
        <v/>
      </c>
      <c r="O37161" s="14" t="str">
        <v/>
      </c>
      <c r="P37161" s="14" t="str">
        <f ca="1"/>
        <v>Low Cap</v>
      </c>
    </row>
    <row r="37162" spans="11:16">
      <c r="K37162" s="14" t="str">
        <v/>
      </c>
      <c r="L37162" s="14" t="str">
        <v/>
      </c>
      <c r="O37162" s="14" t="str">
        <v/>
      </c>
      <c r="P37162" s="14" t="str">
        <f ca="1"/>
        <v>Low Cap</v>
      </c>
    </row>
    <row r="37163" spans="11:16">
      <c r="K37163" s="14" t="str">
        <v/>
      </c>
      <c r="L37163" s="14" t="str">
        <v/>
      </c>
      <c r="O37163" s="14" t="str">
        <v/>
      </c>
      <c r="P37163" s="14" t="str">
        <f ca="1"/>
        <v>Low Cap</v>
      </c>
    </row>
    <row r="37164" spans="11:16">
      <c r="K37164" s="14" t="str">
        <v/>
      </c>
      <c r="L37164" s="14" t="str">
        <v/>
      </c>
      <c r="O37164" s="14" t="str">
        <v/>
      </c>
      <c r="P37164" s="14" t="str">
        <f ca="1"/>
        <v>Low Cap</v>
      </c>
    </row>
    <row r="37165" spans="11:16">
      <c r="K37165" s="14" t="str">
        <v/>
      </c>
      <c r="L37165" s="14" t="str">
        <v/>
      </c>
      <c r="O37165" s="14" t="str">
        <v/>
      </c>
      <c r="P37165" s="14" t="str">
        <f ca="1"/>
        <v>Low Cap</v>
      </c>
    </row>
    <row r="37166" spans="11:16">
      <c r="K37166" s="14" t="str">
        <v/>
      </c>
      <c r="L37166" s="14" t="str">
        <v/>
      </c>
      <c r="O37166" s="14" t="str">
        <v/>
      </c>
      <c r="P37166" s="14" t="str">
        <f ca="1"/>
        <v>Low Cap</v>
      </c>
    </row>
    <row r="37167" spans="11:16">
      <c r="K37167" s="14" t="str">
        <v/>
      </c>
      <c r="L37167" s="14" t="str">
        <v/>
      </c>
      <c r="O37167" s="14" t="str">
        <v/>
      </c>
      <c r="P37167" s="14" t="str">
        <f ca="1"/>
        <v>Low Cap</v>
      </c>
    </row>
    <row r="37168" spans="11:16">
      <c r="K37168" s="14" t="str">
        <v/>
      </c>
      <c r="L37168" s="14" t="str">
        <v/>
      </c>
      <c r="O37168" s="14" t="str">
        <v/>
      </c>
      <c r="P37168" s="14" t="str">
        <f ca="1"/>
        <v>Low Cap</v>
      </c>
    </row>
    <row r="37169" spans="11:16">
      <c r="K37169" s="14" t="str">
        <v/>
      </c>
      <c r="L37169" s="14" t="str">
        <v/>
      </c>
      <c r="O37169" s="14" t="str">
        <v/>
      </c>
      <c r="P37169" s="14" t="str">
        <f ca="1"/>
        <v>Low Cap</v>
      </c>
    </row>
    <row r="37170" spans="11:16">
      <c r="K37170" s="14" t="str">
        <v/>
      </c>
      <c r="L37170" s="14" t="str">
        <v/>
      </c>
      <c r="O37170" s="14" t="str">
        <v/>
      </c>
      <c r="P37170" s="14" t="str">
        <f ca="1"/>
        <v>Low Cap</v>
      </c>
    </row>
    <row r="37171" spans="11:16">
      <c r="K37171" s="14" t="str">
        <v/>
      </c>
      <c r="L37171" s="14" t="str">
        <v/>
      </c>
      <c r="O37171" s="14" t="str">
        <v/>
      </c>
      <c r="P37171" s="14" t="str">
        <f ca="1"/>
        <v>Low Cap</v>
      </c>
    </row>
    <row r="37172" spans="11:16">
      <c r="K37172" s="14" t="str">
        <v/>
      </c>
      <c r="L37172" s="14" t="str">
        <v/>
      </c>
      <c r="O37172" s="14" t="str">
        <v/>
      </c>
      <c r="P37172" s="14" t="str">
        <f ca="1"/>
        <v>Low Cap</v>
      </c>
    </row>
    <row r="37173" spans="11:16">
      <c r="K37173" s="14" t="str">
        <v/>
      </c>
      <c r="L37173" s="14" t="str">
        <v/>
      </c>
      <c r="O37173" s="14" t="str">
        <v/>
      </c>
      <c r="P37173" s="14" t="str">
        <f ca="1"/>
        <v>Low Cap</v>
      </c>
    </row>
    <row r="37174" spans="11:16">
      <c r="K37174" s="14" t="str">
        <v/>
      </c>
      <c r="L37174" s="14" t="str">
        <v/>
      </c>
      <c r="O37174" s="14" t="str">
        <v/>
      </c>
      <c r="P37174" s="14" t="str">
        <f ca="1"/>
        <v>Low Cap</v>
      </c>
    </row>
    <row r="37175" spans="11:16">
      <c r="K37175" s="14" t="str">
        <v/>
      </c>
      <c r="L37175" s="14" t="str">
        <v/>
      </c>
      <c r="O37175" s="14" t="str">
        <v/>
      </c>
      <c r="P37175" s="14" t="str">
        <f ca="1"/>
        <v>Low Cap</v>
      </c>
    </row>
    <row r="37176" spans="11:16">
      <c r="K37176" s="14" t="str">
        <v/>
      </c>
      <c r="L37176" s="14" t="str">
        <v/>
      </c>
      <c r="O37176" s="14" t="str">
        <v/>
      </c>
      <c r="P37176" s="14" t="str">
        <f ca="1"/>
        <v>Low Cap</v>
      </c>
    </row>
    <row r="37177" spans="11:16">
      <c r="K37177" s="14" t="str">
        <v/>
      </c>
      <c r="L37177" s="14" t="str">
        <v/>
      </c>
      <c r="O37177" s="14" t="str">
        <v/>
      </c>
      <c r="P37177" s="14" t="str">
        <f ca="1"/>
        <v>Low Cap</v>
      </c>
    </row>
    <row r="37178" spans="11:16">
      <c r="K37178" s="14" t="str">
        <v/>
      </c>
      <c r="L37178" s="14" t="str">
        <v/>
      </c>
      <c r="O37178" s="14" t="str">
        <v/>
      </c>
      <c r="P37178" s="14" t="str">
        <f ca="1"/>
        <v>Low Cap</v>
      </c>
    </row>
    <row r="37179" spans="11:16">
      <c r="K37179" s="14" t="str">
        <v/>
      </c>
      <c r="L37179" s="14" t="str">
        <v/>
      </c>
      <c r="O37179" s="14" t="str">
        <v/>
      </c>
      <c r="P37179" s="14" t="str">
        <f ca="1"/>
        <v>Low Cap</v>
      </c>
    </row>
    <row r="37180" spans="11:16">
      <c r="K37180" s="14" t="str">
        <v/>
      </c>
      <c r="L37180" s="14" t="str">
        <v/>
      </c>
      <c r="O37180" s="14" t="str">
        <v/>
      </c>
      <c r="P37180" s="14" t="str">
        <f ca="1"/>
        <v>Low Cap</v>
      </c>
    </row>
    <row r="37181" spans="11:16">
      <c r="K37181" s="14" t="str">
        <v/>
      </c>
      <c r="L37181" s="14" t="str">
        <v/>
      </c>
      <c r="O37181" s="14" t="str">
        <v/>
      </c>
      <c r="P37181" s="14" t="str">
        <f ca="1"/>
        <v>Low Cap</v>
      </c>
    </row>
    <row r="37182" spans="11:16">
      <c r="K37182" s="14" t="str">
        <v/>
      </c>
      <c r="L37182" s="14" t="str">
        <v/>
      </c>
      <c r="O37182" s="14" t="str">
        <v/>
      </c>
      <c r="P37182" s="14" t="str">
        <f ca="1"/>
        <v>Low Cap</v>
      </c>
    </row>
    <row r="37183" spans="11:16">
      <c r="K37183" s="14" t="str">
        <v/>
      </c>
      <c r="L37183" s="14" t="str">
        <v/>
      </c>
      <c r="O37183" s="14" t="str">
        <v/>
      </c>
      <c r="P37183" s="14" t="str">
        <f ca="1"/>
        <v>Low Cap</v>
      </c>
    </row>
    <row r="37184" spans="11:16">
      <c r="K37184" s="14" t="str">
        <v/>
      </c>
      <c r="L37184" s="14" t="str">
        <v/>
      </c>
      <c r="O37184" s="14" t="str">
        <v/>
      </c>
      <c r="P37184" s="14" t="str">
        <f ca="1"/>
        <v>Low Cap</v>
      </c>
    </row>
    <row r="37185" spans="11:16">
      <c r="K37185" s="14" t="str">
        <v/>
      </c>
      <c r="L37185" s="14" t="str">
        <v/>
      </c>
      <c r="O37185" s="14" t="str">
        <v/>
      </c>
      <c r="P37185" s="14" t="str">
        <f ca="1"/>
        <v>Low Cap</v>
      </c>
    </row>
    <row r="37186" spans="11:16">
      <c r="K37186" s="14" t="str">
        <v/>
      </c>
      <c r="L37186" s="14" t="str">
        <v/>
      </c>
      <c r="O37186" s="14" t="str">
        <v/>
      </c>
      <c r="P37186" s="14" t="str">
        <f ca="1"/>
        <v>Low Cap</v>
      </c>
    </row>
    <row r="37187" spans="11:16">
      <c r="K37187" s="14" t="str">
        <v/>
      </c>
      <c r="L37187" s="14" t="str">
        <v/>
      </c>
      <c r="O37187" s="14" t="str">
        <v/>
      </c>
      <c r="P37187" s="14" t="str">
        <f ca="1"/>
        <v>Low Cap</v>
      </c>
    </row>
    <row r="37188" spans="11:16">
      <c r="K37188" s="14" t="str">
        <v/>
      </c>
      <c r="L37188" s="14" t="str">
        <v/>
      </c>
      <c r="O37188" s="14" t="str">
        <v/>
      </c>
      <c r="P37188" s="14" t="str">
        <f ca="1"/>
        <v>Low Cap</v>
      </c>
    </row>
    <row r="37189" spans="11:16">
      <c r="K37189" s="14" t="str">
        <v/>
      </c>
      <c r="L37189" s="14" t="str">
        <v/>
      </c>
      <c r="O37189" s="14" t="str">
        <v/>
      </c>
      <c r="P37189" s="14" t="str">
        <f ca="1"/>
        <v>Low Cap</v>
      </c>
    </row>
    <row r="37190" spans="11:16">
      <c r="K37190" s="14" t="str">
        <v/>
      </c>
      <c r="L37190" s="14" t="str">
        <v/>
      </c>
      <c r="O37190" s="14" t="str">
        <v/>
      </c>
      <c r="P37190" s="14" t="str">
        <f ca="1"/>
        <v>Low Cap</v>
      </c>
    </row>
    <row r="37191" spans="11:16">
      <c r="K37191" s="14" t="str">
        <v/>
      </c>
      <c r="L37191" s="14" t="str">
        <v/>
      </c>
      <c r="O37191" s="14" t="str">
        <v/>
      </c>
      <c r="P37191" s="14" t="str">
        <f ca="1"/>
        <v>Low Cap</v>
      </c>
    </row>
    <row r="37192" spans="11:16">
      <c r="K37192" s="14" t="str">
        <v/>
      </c>
      <c r="L37192" s="14" t="str">
        <v/>
      </c>
      <c r="O37192" s="14" t="str">
        <v/>
      </c>
      <c r="P37192" s="14" t="str">
        <f ca="1"/>
        <v>Low Cap</v>
      </c>
    </row>
    <row r="37193" spans="11:16">
      <c r="K37193" s="14" t="str">
        <v/>
      </c>
      <c r="L37193" s="14" t="str">
        <v/>
      </c>
      <c r="O37193" s="14" t="str">
        <v/>
      </c>
      <c r="P37193" s="14" t="str">
        <f ca="1"/>
        <v>Low Cap</v>
      </c>
    </row>
    <row r="37194" spans="11:16">
      <c r="K37194" s="14" t="str">
        <v/>
      </c>
      <c r="L37194" s="14" t="str">
        <v/>
      </c>
      <c r="O37194" s="14" t="str">
        <v/>
      </c>
      <c r="P37194" s="14" t="str">
        <f ca="1"/>
        <v>Low Cap</v>
      </c>
    </row>
    <row r="37195" spans="11:16">
      <c r="K37195" s="14" t="str">
        <v/>
      </c>
      <c r="L37195" s="14" t="str">
        <v/>
      </c>
      <c r="O37195" s="14" t="str">
        <v/>
      </c>
      <c r="P37195" s="14" t="str">
        <f ca="1"/>
        <v>Low Cap</v>
      </c>
    </row>
    <row r="37196" spans="11:16">
      <c r="K37196" s="14" t="str">
        <v/>
      </c>
      <c r="L37196" s="14" t="str">
        <v/>
      </c>
      <c r="O37196" s="14" t="str">
        <v/>
      </c>
      <c r="P37196" s="14" t="str">
        <f ca="1"/>
        <v>Low Cap</v>
      </c>
    </row>
    <row r="37197" spans="11:16">
      <c r="K37197" s="14" t="str">
        <v/>
      </c>
      <c r="L37197" s="14" t="str">
        <v/>
      </c>
      <c r="O37197" s="14" t="str">
        <v/>
      </c>
      <c r="P37197" s="14" t="str">
        <f ca="1"/>
        <v>Low Cap</v>
      </c>
    </row>
    <row r="37198" spans="11:16">
      <c r="K37198" s="14" t="str">
        <v/>
      </c>
      <c r="L37198" s="14" t="str">
        <v/>
      </c>
      <c r="O37198" s="14" t="str">
        <v/>
      </c>
      <c r="P37198" s="14" t="str">
        <f ca="1"/>
        <v>Low Cap</v>
      </c>
    </row>
    <row r="37199" spans="11:16">
      <c r="K37199" s="14" t="str">
        <v/>
      </c>
      <c r="L37199" s="14" t="str">
        <v/>
      </c>
      <c r="O37199" s="14" t="str">
        <v/>
      </c>
      <c r="P37199" s="14" t="str">
        <f ca="1"/>
        <v>Low Cap</v>
      </c>
    </row>
    <row r="37200" spans="11:16">
      <c r="K37200" s="14" t="str">
        <v/>
      </c>
      <c r="L37200" s="14" t="str">
        <v/>
      </c>
      <c r="O37200" s="14" t="str">
        <v/>
      </c>
      <c r="P37200" s="14" t="str">
        <f ca="1"/>
        <v>Low Cap</v>
      </c>
    </row>
    <row r="37201" spans="11:16">
      <c r="K37201" s="14" t="str">
        <v/>
      </c>
      <c r="L37201" s="14" t="str">
        <v/>
      </c>
      <c r="O37201" s="14" t="str">
        <v/>
      </c>
      <c r="P37201" s="14" t="str">
        <f ca="1"/>
        <v>Low Cap</v>
      </c>
    </row>
    <row r="37202" spans="11:16">
      <c r="K37202" s="14" t="str">
        <v/>
      </c>
      <c r="L37202" s="14" t="str">
        <v/>
      </c>
      <c r="O37202" s="14" t="str">
        <v/>
      </c>
      <c r="P37202" s="14" t="str">
        <f ca="1"/>
        <v>Low Cap</v>
      </c>
    </row>
    <row r="37203" spans="11:16">
      <c r="K37203" s="14" t="str">
        <v/>
      </c>
      <c r="L37203" s="14" t="str">
        <v/>
      </c>
      <c r="O37203" s="14" t="str">
        <v/>
      </c>
      <c r="P37203" s="14" t="str">
        <f ca="1"/>
        <v>Low Cap</v>
      </c>
    </row>
    <row r="37204" spans="11:16">
      <c r="K37204" s="14" t="str">
        <v/>
      </c>
      <c r="L37204" s="14" t="str">
        <v/>
      </c>
      <c r="O37204" s="14" t="str">
        <v/>
      </c>
      <c r="P37204" s="14" t="str">
        <f ca="1"/>
        <v>Low Cap</v>
      </c>
    </row>
    <row r="37205" spans="11:16">
      <c r="K37205" s="14" t="str">
        <v/>
      </c>
      <c r="L37205" s="14" t="str">
        <v/>
      </c>
      <c r="O37205" s="14" t="str">
        <v/>
      </c>
      <c r="P37205" s="14" t="str">
        <f ca="1"/>
        <v>Low Cap</v>
      </c>
    </row>
    <row r="37206" spans="11:16">
      <c r="K37206" s="14" t="str">
        <v/>
      </c>
      <c r="L37206" s="14" t="str">
        <v/>
      </c>
      <c r="O37206" s="14" t="str">
        <v/>
      </c>
      <c r="P37206" s="14" t="str">
        <f ca="1"/>
        <v>Low Cap</v>
      </c>
    </row>
    <row r="37207" spans="11:16">
      <c r="K37207" s="14" t="str">
        <v/>
      </c>
      <c r="L37207" s="14" t="str">
        <v/>
      </c>
      <c r="O37207" s="14" t="str">
        <v/>
      </c>
      <c r="P37207" s="14" t="str">
        <f ca="1"/>
        <v>Low Cap</v>
      </c>
    </row>
    <row r="37208" spans="11:16">
      <c r="K37208" s="14" t="str">
        <v/>
      </c>
      <c r="L37208" s="14" t="str">
        <v/>
      </c>
      <c r="O37208" s="14" t="str">
        <v/>
      </c>
      <c r="P37208" s="14" t="str">
        <f ca="1"/>
        <v>Low Cap</v>
      </c>
    </row>
    <row r="37209" spans="11:16">
      <c r="K37209" s="14" t="str">
        <v/>
      </c>
      <c r="L37209" s="14" t="str">
        <v/>
      </c>
      <c r="O37209" s="14" t="str">
        <v/>
      </c>
      <c r="P37209" s="14" t="str">
        <f ca="1"/>
        <v>Low Cap</v>
      </c>
    </row>
    <row r="37210" spans="11:16">
      <c r="K37210" s="14" t="str">
        <v/>
      </c>
      <c r="L37210" s="14" t="str">
        <v/>
      </c>
      <c r="O37210" s="14" t="str">
        <v/>
      </c>
      <c r="P37210" s="14" t="str">
        <f ca="1"/>
        <v>Low Cap</v>
      </c>
    </row>
    <row r="37211" spans="11:16">
      <c r="K37211" s="14" t="str">
        <v/>
      </c>
      <c r="L37211" s="14" t="str">
        <v/>
      </c>
      <c r="O37211" s="14" t="str">
        <v/>
      </c>
      <c r="P37211" s="14" t="str">
        <f ca="1"/>
        <v>Low Cap</v>
      </c>
    </row>
    <row r="37212" spans="11:16">
      <c r="K37212" s="14" t="str">
        <v/>
      </c>
      <c r="L37212" s="14" t="str">
        <v/>
      </c>
      <c r="O37212" s="14" t="str">
        <v/>
      </c>
      <c r="P37212" s="14" t="str">
        <f ca="1"/>
        <v>Low Cap</v>
      </c>
    </row>
    <row r="37213" spans="11:16">
      <c r="K37213" s="14" t="str">
        <v/>
      </c>
      <c r="L37213" s="14" t="str">
        <v/>
      </c>
      <c r="O37213" s="14" t="str">
        <v/>
      </c>
      <c r="P37213" s="14" t="str">
        <f ca="1"/>
        <v>Low Cap</v>
      </c>
    </row>
    <row r="37214" spans="11:16">
      <c r="K37214" s="14" t="str">
        <v/>
      </c>
      <c r="L37214" s="14" t="str">
        <v/>
      </c>
      <c r="O37214" s="14" t="str">
        <v/>
      </c>
      <c r="P37214" s="14" t="str">
        <f ca="1"/>
        <v>Low Cap</v>
      </c>
    </row>
    <row r="37215" spans="11:16">
      <c r="K37215" s="14" t="str">
        <v/>
      </c>
      <c r="L37215" s="14" t="str">
        <v/>
      </c>
      <c r="O37215" s="14" t="str">
        <v/>
      </c>
      <c r="P37215" s="14" t="str">
        <f ca="1"/>
        <v>Low Cap</v>
      </c>
    </row>
    <row r="37216" spans="11:16">
      <c r="K37216" s="14" t="str">
        <v/>
      </c>
      <c r="L37216" s="14" t="str">
        <v/>
      </c>
      <c r="O37216" s="14" t="str">
        <v/>
      </c>
      <c r="P37216" s="14" t="str">
        <f ca="1"/>
        <v>Low Cap</v>
      </c>
    </row>
    <row r="37217" spans="11:16">
      <c r="K37217" s="14" t="str">
        <v/>
      </c>
      <c r="L37217" s="14" t="str">
        <v/>
      </c>
      <c r="O37217" s="14" t="str">
        <v/>
      </c>
      <c r="P37217" s="14" t="str">
        <f ca="1"/>
        <v>Low Cap</v>
      </c>
    </row>
    <row r="37218" spans="11:16">
      <c r="K37218" s="14" t="str">
        <v/>
      </c>
      <c r="L37218" s="14" t="str">
        <v/>
      </c>
      <c r="O37218" s="14" t="str">
        <v/>
      </c>
      <c r="P37218" s="14" t="str">
        <f ca="1"/>
        <v>Low Cap</v>
      </c>
    </row>
    <row r="37219" spans="11:16">
      <c r="K37219" s="14" t="str">
        <v/>
      </c>
      <c r="L37219" s="14" t="str">
        <v/>
      </c>
      <c r="O37219" s="14" t="str">
        <v/>
      </c>
      <c r="P37219" s="14" t="str">
        <f ca="1"/>
        <v>Low Cap</v>
      </c>
    </row>
    <row r="37220" spans="11:16">
      <c r="K37220" s="14" t="str">
        <v/>
      </c>
      <c r="L37220" s="14" t="str">
        <v/>
      </c>
      <c r="O37220" s="14" t="str">
        <v/>
      </c>
      <c r="P37220" s="14" t="str">
        <f ca="1"/>
        <v>Low Cap</v>
      </c>
    </row>
    <row r="37221" spans="11:16">
      <c r="K37221" s="14" t="str">
        <v/>
      </c>
      <c r="L37221" s="14" t="str">
        <v/>
      </c>
      <c r="O37221" s="14" t="str">
        <v/>
      </c>
      <c r="P37221" s="14" t="str">
        <f ca="1"/>
        <v>Low Cap</v>
      </c>
    </row>
    <row r="37222" spans="11:16">
      <c r="K37222" s="14" t="str">
        <v/>
      </c>
      <c r="L37222" s="14" t="str">
        <v/>
      </c>
      <c r="O37222" s="14" t="str">
        <v/>
      </c>
      <c r="P37222" s="14" t="str">
        <f ca="1"/>
        <v>Low Cap</v>
      </c>
    </row>
    <row r="37223" spans="11:16">
      <c r="K37223" s="14" t="str">
        <v/>
      </c>
      <c r="L37223" s="14" t="str">
        <v/>
      </c>
      <c r="O37223" s="14" t="str">
        <v/>
      </c>
      <c r="P37223" s="14" t="str">
        <f ca="1"/>
        <v>Low Cap</v>
      </c>
    </row>
    <row r="37224" spans="11:16">
      <c r="K37224" s="14" t="str">
        <v/>
      </c>
      <c r="L37224" s="14" t="str">
        <v/>
      </c>
      <c r="O37224" s="14" t="str">
        <v/>
      </c>
      <c r="P37224" s="14" t="str">
        <f ca="1"/>
        <v>Low Cap</v>
      </c>
    </row>
    <row r="37225" spans="11:16">
      <c r="K37225" s="14" t="str">
        <v/>
      </c>
      <c r="L37225" s="14" t="str">
        <v/>
      </c>
      <c r="O37225" s="14" t="str">
        <v/>
      </c>
      <c r="P37225" s="14" t="str">
        <f ca="1"/>
        <v>Low Cap</v>
      </c>
    </row>
    <row r="37226" spans="11:16">
      <c r="K37226" s="14" t="str">
        <v/>
      </c>
      <c r="L37226" s="14" t="str">
        <v/>
      </c>
      <c r="O37226" s="14" t="str">
        <v/>
      </c>
      <c r="P37226" s="14" t="str">
        <f ca="1"/>
        <v>Low Cap</v>
      </c>
    </row>
    <row r="37227" spans="11:16">
      <c r="K37227" s="14" t="str">
        <v/>
      </c>
      <c r="L37227" s="14" t="str">
        <v/>
      </c>
      <c r="O37227" s="14" t="str">
        <v/>
      </c>
      <c r="P37227" s="14" t="str">
        <f ca="1"/>
        <v>Low Cap</v>
      </c>
    </row>
    <row r="37228" spans="11:16">
      <c r="K37228" s="14" t="str">
        <v/>
      </c>
      <c r="L37228" s="14" t="str">
        <v/>
      </c>
      <c r="O37228" s="14" t="str">
        <v/>
      </c>
      <c r="P37228" s="14" t="str">
        <f ca="1"/>
        <v>Low Cap</v>
      </c>
    </row>
    <row r="37229" spans="11:16">
      <c r="K37229" s="14" t="str">
        <v/>
      </c>
      <c r="L37229" s="14" t="str">
        <v/>
      </c>
      <c r="O37229" s="14" t="str">
        <v/>
      </c>
      <c r="P37229" s="14" t="str">
        <f ca="1"/>
        <v>Low Cap</v>
      </c>
    </row>
    <row r="37230" spans="11:16">
      <c r="K37230" s="14" t="str">
        <v/>
      </c>
      <c r="L37230" s="14" t="str">
        <v/>
      </c>
      <c r="O37230" s="14" t="str">
        <v/>
      </c>
      <c r="P37230" s="14" t="str">
        <f ca="1"/>
        <v>Low Cap</v>
      </c>
    </row>
    <row r="37231" spans="11:16">
      <c r="K37231" s="14" t="str">
        <v/>
      </c>
      <c r="L37231" s="14" t="str">
        <v/>
      </c>
      <c r="O37231" s="14" t="str">
        <v/>
      </c>
      <c r="P37231" s="14" t="str">
        <f ca="1"/>
        <v>Low Cap</v>
      </c>
    </row>
    <row r="37232" spans="11:16">
      <c r="K37232" s="14" t="str">
        <v/>
      </c>
      <c r="L37232" s="14" t="str">
        <v/>
      </c>
      <c r="O37232" s="14" t="str">
        <v/>
      </c>
      <c r="P37232" s="14" t="str">
        <f ca="1"/>
        <v>Low Cap</v>
      </c>
    </row>
    <row r="37233" spans="11:16">
      <c r="K37233" s="14" t="str">
        <v/>
      </c>
      <c r="L37233" s="14" t="str">
        <v/>
      </c>
      <c r="O37233" s="14" t="str">
        <v/>
      </c>
      <c r="P37233" s="14" t="str">
        <f ca="1"/>
        <v>Low Cap</v>
      </c>
    </row>
    <row r="37234" spans="11:16">
      <c r="K37234" s="14" t="str">
        <v/>
      </c>
      <c r="L37234" s="14" t="str">
        <v/>
      </c>
      <c r="O37234" s="14" t="str">
        <v/>
      </c>
      <c r="P37234" s="14" t="str">
        <f ca="1"/>
        <v>Low Cap</v>
      </c>
    </row>
    <row r="37235" spans="11:16">
      <c r="K37235" s="14" t="str">
        <v/>
      </c>
      <c r="L37235" s="14" t="str">
        <v/>
      </c>
      <c r="O37235" s="14" t="str">
        <v/>
      </c>
      <c r="P37235" s="14" t="str">
        <f ca="1"/>
        <v>Low Cap</v>
      </c>
    </row>
    <row r="37236" spans="11:16">
      <c r="K37236" s="14" t="str">
        <v/>
      </c>
      <c r="L37236" s="14" t="str">
        <v/>
      </c>
      <c r="O37236" s="14" t="str">
        <v/>
      </c>
      <c r="P37236" s="14" t="str">
        <f ca="1"/>
        <v>Low Cap</v>
      </c>
    </row>
    <row r="37237" spans="11:16">
      <c r="K37237" s="14" t="str">
        <v/>
      </c>
      <c r="L37237" s="14" t="str">
        <v/>
      </c>
      <c r="O37237" s="14" t="str">
        <v/>
      </c>
      <c r="P37237" s="14" t="str">
        <f ca="1"/>
        <v>Low Cap</v>
      </c>
    </row>
    <row r="37238" spans="11:16">
      <c r="K37238" s="14" t="str">
        <v/>
      </c>
      <c r="L37238" s="14" t="str">
        <v/>
      </c>
      <c r="O37238" s="14" t="str">
        <v/>
      </c>
      <c r="P37238" s="14" t="str">
        <f ca="1"/>
        <v>Low Cap</v>
      </c>
    </row>
    <row r="37239" spans="11:16">
      <c r="K37239" s="14" t="str">
        <v/>
      </c>
      <c r="L37239" s="14" t="str">
        <v/>
      </c>
      <c r="O37239" s="14" t="str">
        <v/>
      </c>
      <c r="P37239" s="14" t="str">
        <f ca="1"/>
        <v>Low Cap</v>
      </c>
    </row>
    <row r="37240" spans="11:16">
      <c r="K37240" s="14" t="str">
        <v/>
      </c>
      <c r="L37240" s="14" t="str">
        <v/>
      </c>
      <c r="O37240" s="14" t="str">
        <v/>
      </c>
      <c r="P37240" s="14" t="str">
        <f ca="1"/>
        <v>Low Cap</v>
      </c>
    </row>
    <row r="37241" spans="11:16">
      <c r="K37241" s="14" t="str">
        <v/>
      </c>
      <c r="L37241" s="14" t="str">
        <v/>
      </c>
      <c r="O37241" s="14" t="str">
        <v/>
      </c>
      <c r="P37241" s="14" t="str">
        <f ca="1"/>
        <v>Low Cap</v>
      </c>
    </row>
    <row r="37242" spans="11:16">
      <c r="K37242" s="14" t="str">
        <v/>
      </c>
      <c r="L37242" s="14" t="str">
        <v/>
      </c>
      <c r="O37242" s="14" t="str">
        <v/>
      </c>
      <c r="P37242" s="14" t="str">
        <f ca="1"/>
        <v>Low Cap</v>
      </c>
    </row>
    <row r="37243" spans="11:16">
      <c r="K37243" s="14" t="str">
        <v/>
      </c>
      <c r="L37243" s="14" t="str">
        <v/>
      </c>
      <c r="O37243" s="14" t="str">
        <v/>
      </c>
      <c r="P37243" s="14" t="str">
        <f ca="1"/>
        <v>Low Cap</v>
      </c>
    </row>
    <row r="37244" spans="11:16">
      <c r="K37244" s="14" t="str">
        <v/>
      </c>
      <c r="L37244" s="14" t="str">
        <v/>
      </c>
      <c r="O37244" s="14" t="str">
        <v/>
      </c>
      <c r="P37244" s="14" t="str">
        <f ca="1"/>
        <v>Low Cap</v>
      </c>
    </row>
    <row r="37245" spans="11:16">
      <c r="K37245" s="14" t="str">
        <v/>
      </c>
      <c r="L37245" s="14" t="str">
        <v/>
      </c>
      <c r="O37245" s="14" t="str">
        <v/>
      </c>
      <c r="P37245" s="14" t="str">
        <f ca="1"/>
        <v>Low Cap</v>
      </c>
    </row>
    <row r="37246" spans="11:16">
      <c r="K37246" s="14" t="str">
        <v/>
      </c>
      <c r="L37246" s="14" t="str">
        <v/>
      </c>
      <c r="O37246" s="14" t="str">
        <v/>
      </c>
      <c r="P37246" s="14" t="str">
        <f ca="1"/>
        <v>Low Cap</v>
      </c>
    </row>
    <row r="37247" spans="11:16">
      <c r="K37247" s="14" t="str">
        <v/>
      </c>
      <c r="L37247" s="14" t="str">
        <v/>
      </c>
      <c r="O37247" s="14" t="str">
        <v/>
      </c>
      <c r="P37247" s="14" t="str">
        <f ca="1"/>
        <v>Low Cap</v>
      </c>
    </row>
    <row r="37248" spans="11:16">
      <c r="K37248" s="14" t="str">
        <v/>
      </c>
      <c r="L37248" s="14" t="str">
        <v/>
      </c>
      <c r="O37248" s="14" t="str">
        <v/>
      </c>
      <c r="P37248" s="14" t="str">
        <f ca="1"/>
        <v>Low Cap</v>
      </c>
    </row>
    <row r="37249" spans="11:16">
      <c r="K37249" s="14" t="str">
        <v/>
      </c>
      <c r="L37249" s="14" t="str">
        <v/>
      </c>
      <c r="O37249" s="14" t="str">
        <v/>
      </c>
      <c r="P37249" s="14" t="str">
        <f ca="1"/>
        <v>Low Cap</v>
      </c>
    </row>
    <row r="37250" spans="11:16">
      <c r="K37250" s="14" t="str">
        <v/>
      </c>
      <c r="L37250" s="14" t="str">
        <v/>
      </c>
      <c r="O37250" s="14" t="str">
        <v/>
      </c>
      <c r="P37250" s="14" t="str">
        <f ca="1"/>
        <v>Low Cap</v>
      </c>
    </row>
    <row r="37251" spans="11:16">
      <c r="K37251" s="14" t="str">
        <v/>
      </c>
      <c r="L37251" s="14" t="str">
        <v/>
      </c>
      <c r="O37251" s="14" t="str">
        <v/>
      </c>
      <c r="P37251" s="14" t="str">
        <f ca="1"/>
        <v>Low Cap</v>
      </c>
    </row>
    <row r="37252" spans="11:16">
      <c r="K37252" s="14" t="str">
        <v/>
      </c>
      <c r="L37252" s="14" t="str">
        <v/>
      </c>
      <c r="O37252" s="14" t="str">
        <v/>
      </c>
      <c r="P37252" s="14" t="str">
        <f ca="1"/>
        <v>Low Cap</v>
      </c>
    </row>
    <row r="37253" spans="11:16">
      <c r="K37253" s="14" t="str">
        <v/>
      </c>
      <c r="L37253" s="14" t="str">
        <v/>
      </c>
      <c r="O37253" s="14" t="str">
        <v/>
      </c>
      <c r="P37253" s="14" t="str">
        <f ca="1"/>
        <v>Low Cap</v>
      </c>
    </row>
    <row r="37254" spans="11:16">
      <c r="K37254" s="14" t="str">
        <v/>
      </c>
      <c r="L37254" s="14" t="str">
        <v/>
      </c>
      <c r="O37254" s="14" t="str">
        <v/>
      </c>
      <c r="P37254" s="14" t="str">
        <f ca="1"/>
        <v>Low Cap</v>
      </c>
    </row>
    <row r="37255" spans="11:16">
      <c r="K37255" s="14" t="str">
        <v/>
      </c>
      <c r="L37255" s="14" t="str">
        <v/>
      </c>
      <c r="O37255" s="14" t="str">
        <v/>
      </c>
      <c r="P37255" s="14" t="str">
        <f ca="1"/>
        <v>Low Cap</v>
      </c>
    </row>
    <row r="37256" spans="11:16">
      <c r="K37256" s="14" t="str">
        <v/>
      </c>
      <c r="L37256" s="14" t="str">
        <v/>
      </c>
      <c r="O37256" s="14" t="str">
        <v/>
      </c>
      <c r="P37256" s="14" t="str">
        <f ca="1"/>
        <v>Low Cap</v>
      </c>
    </row>
    <row r="37257" spans="11:16">
      <c r="K37257" s="14" t="str">
        <v/>
      </c>
      <c r="L37257" s="14" t="str">
        <v/>
      </c>
      <c r="O37257" s="14" t="str">
        <v/>
      </c>
      <c r="P37257" s="14" t="str">
        <f ca="1"/>
        <v>Low Cap</v>
      </c>
    </row>
    <row r="37258" spans="11:16">
      <c r="K37258" s="14" t="str">
        <v/>
      </c>
      <c r="L37258" s="14" t="str">
        <v/>
      </c>
      <c r="O37258" s="14" t="str">
        <v/>
      </c>
      <c r="P37258" s="14" t="str">
        <f ca="1"/>
        <v>Low Cap</v>
      </c>
    </row>
    <row r="37259" spans="11:16">
      <c r="K37259" s="14" t="str">
        <v/>
      </c>
      <c r="L37259" s="14" t="str">
        <v/>
      </c>
      <c r="O37259" s="14" t="str">
        <v/>
      </c>
      <c r="P37259" s="14" t="str">
        <f ca="1"/>
        <v>Low Cap</v>
      </c>
    </row>
    <row r="37260" spans="11:16">
      <c r="K37260" s="14" t="str">
        <v/>
      </c>
      <c r="L37260" s="14" t="str">
        <v/>
      </c>
      <c r="O37260" s="14" t="str">
        <v/>
      </c>
      <c r="P37260" s="14" t="str">
        <f ca="1"/>
        <v>Low Cap</v>
      </c>
    </row>
    <row r="37261" spans="11:16">
      <c r="K37261" s="14" t="str">
        <v/>
      </c>
      <c r="L37261" s="14" t="str">
        <v/>
      </c>
      <c r="O37261" s="14" t="str">
        <v/>
      </c>
      <c r="P37261" s="14" t="str">
        <f ca="1"/>
        <v>Low Cap</v>
      </c>
    </row>
    <row r="37262" spans="11:16">
      <c r="K37262" s="14" t="str">
        <v/>
      </c>
      <c r="L37262" s="14" t="str">
        <v/>
      </c>
      <c r="O37262" s="14" t="str">
        <v/>
      </c>
      <c r="P37262" s="14" t="str">
        <f ca="1"/>
        <v>Low Cap</v>
      </c>
    </row>
    <row r="37263" spans="11:16">
      <c r="K37263" s="14" t="str">
        <v/>
      </c>
      <c r="L37263" s="14" t="str">
        <v/>
      </c>
      <c r="O37263" s="14" t="str">
        <v/>
      </c>
      <c r="P37263" s="14" t="str">
        <f ca="1"/>
        <v>Low Cap</v>
      </c>
    </row>
    <row r="37264" spans="11:16">
      <c r="K37264" s="14" t="str">
        <v/>
      </c>
      <c r="L37264" s="14" t="str">
        <v/>
      </c>
      <c r="O37264" s="14" t="str">
        <v/>
      </c>
      <c r="P37264" s="14" t="str">
        <f ca="1"/>
        <v>Low Cap</v>
      </c>
    </row>
    <row r="37265" spans="11:16">
      <c r="K37265" s="14" t="str">
        <v/>
      </c>
      <c r="L37265" s="14" t="str">
        <v/>
      </c>
      <c r="O37265" s="14" t="str">
        <v/>
      </c>
      <c r="P37265" s="14" t="str">
        <f ca="1"/>
        <v>Low Cap</v>
      </c>
    </row>
    <row r="37266" spans="11:16">
      <c r="K37266" s="14" t="str">
        <v/>
      </c>
      <c r="L37266" s="14" t="str">
        <v/>
      </c>
      <c r="O37266" s="14" t="str">
        <v/>
      </c>
      <c r="P37266" s="14" t="str">
        <f ca="1"/>
        <v>Low Cap</v>
      </c>
    </row>
    <row r="37267" spans="11:16">
      <c r="K37267" s="14" t="str">
        <v/>
      </c>
      <c r="L37267" s="14" t="str">
        <v/>
      </c>
      <c r="O37267" s="14" t="str">
        <v/>
      </c>
      <c r="P37267" s="14" t="str">
        <f ca="1"/>
        <v>Low Cap</v>
      </c>
    </row>
    <row r="37268" spans="11:16">
      <c r="K37268" s="14" t="str">
        <v/>
      </c>
      <c r="L37268" s="14" t="str">
        <v/>
      </c>
      <c r="O37268" s="14" t="str">
        <v/>
      </c>
      <c r="P37268" s="14" t="str">
        <f ca="1"/>
        <v>Low Cap</v>
      </c>
    </row>
    <row r="37269" spans="11:16">
      <c r="K37269" s="14" t="str">
        <v/>
      </c>
      <c r="L37269" s="14" t="str">
        <v/>
      </c>
      <c r="O37269" s="14" t="str">
        <v/>
      </c>
      <c r="P37269" s="14" t="str">
        <f ca="1"/>
        <v>Low Cap</v>
      </c>
    </row>
    <row r="37270" spans="11:16">
      <c r="K37270" s="14" t="str">
        <v/>
      </c>
      <c r="L37270" s="14" t="str">
        <v/>
      </c>
      <c r="O37270" s="14" t="str">
        <v/>
      </c>
      <c r="P37270" s="14" t="str">
        <f ca="1"/>
        <v>Low Cap</v>
      </c>
    </row>
    <row r="37271" spans="11:16">
      <c r="K37271" s="14" t="str">
        <v/>
      </c>
      <c r="L37271" s="14" t="str">
        <v/>
      </c>
      <c r="O37271" s="14" t="str">
        <v/>
      </c>
      <c r="P37271" s="14" t="str">
        <f ca="1"/>
        <v>Low Cap</v>
      </c>
    </row>
    <row r="37272" spans="11:16">
      <c r="K37272" s="14" t="str">
        <v/>
      </c>
      <c r="L37272" s="14" t="str">
        <v/>
      </c>
      <c r="O37272" s="14" t="str">
        <v/>
      </c>
      <c r="P37272" s="14" t="str">
        <f ca="1"/>
        <v>Low Cap</v>
      </c>
    </row>
    <row r="37273" spans="11:16">
      <c r="K37273" s="14" t="str">
        <v/>
      </c>
      <c r="L37273" s="14" t="str">
        <v/>
      </c>
      <c r="O37273" s="14" t="str">
        <v/>
      </c>
      <c r="P37273" s="14" t="str">
        <f ca="1"/>
        <v>Low Cap</v>
      </c>
    </row>
    <row r="37274" spans="11:16">
      <c r="K37274" s="14" t="str">
        <v/>
      </c>
      <c r="L37274" s="14" t="str">
        <v/>
      </c>
      <c r="O37274" s="14" t="str">
        <v/>
      </c>
      <c r="P37274" s="14" t="str">
        <f ca="1"/>
        <v>Low Cap</v>
      </c>
    </row>
    <row r="37275" spans="11:16">
      <c r="K37275" s="14" t="str">
        <v/>
      </c>
      <c r="L37275" s="14" t="str">
        <v/>
      </c>
      <c r="O37275" s="14" t="str">
        <v/>
      </c>
      <c r="P37275" s="14" t="str">
        <f ca="1"/>
        <v>Low Cap</v>
      </c>
    </row>
    <row r="37276" spans="11:16">
      <c r="K37276" s="14" t="str">
        <v/>
      </c>
      <c r="L37276" s="14" t="str">
        <v/>
      </c>
      <c r="O37276" s="14" t="str">
        <v/>
      </c>
      <c r="P37276" s="14" t="str">
        <f ca="1"/>
        <v>Low Cap</v>
      </c>
    </row>
    <row r="37277" spans="11:16">
      <c r="K37277" s="14" t="str">
        <v/>
      </c>
      <c r="L37277" s="14" t="str">
        <v/>
      </c>
      <c r="O37277" s="14" t="str">
        <v/>
      </c>
      <c r="P37277" s="14" t="str">
        <f ca="1"/>
        <v>Low Cap</v>
      </c>
    </row>
    <row r="37278" spans="11:16">
      <c r="K37278" s="14" t="str">
        <v/>
      </c>
      <c r="L37278" s="14" t="str">
        <v/>
      </c>
      <c r="O37278" s="14" t="str">
        <v/>
      </c>
      <c r="P37278" s="14" t="str">
        <f ca="1"/>
        <v>Low Cap</v>
      </c>
    </row>
    <row r="37279" spans="11:16">
      <c r="K37279" s="14" t="str">
        <v/>
      </c>
      <c r="L37279" s="14" t="str">
        <v/>
      </c>
      <c r="O37279" s="14" t="str">
        <v/>
      </c>
      <c r="P37279" s="14" t="str">
        <f ca="1"/>
        <v>Low Cap</v>
      </c>
    </row>
    <row r="37280" spans="11:16">
      <c r="K37280" s="14" t="str">
        <v/>
      </c>
      <c r="L37280" s="14" t="str">
        <v/>
      </c>
      <c r="O37280" s="14" t="str">
        <v/>
      </c>
      <c r="P37280" s="14" t="str">
        <f ca="1"/>
        <v>Low Cap</v>
      </c>
    </row>
    <row r="37281" spans="11:16">
      <c r="K37281" s="14" t="str">
        <v/>
      </c>
      <c r="L37281" s="14" t="str">
        <v/>
      </c>
      <c r="O37281" s="14" t="str">
        <v/>
      </c>
      <c r="P37281" s="14" t="str">
        <f ca="1"/>
        <v>Low Cap</v>
      </c>
    </row>
    <row r="37282" spans="11:16">
      <c r="K37282" s="14" t="str">
        <v/>
      </c>
      <c r="L37282" s="14" t="str">
        <v/>
      </c>
      <c r="O37282" s="14" t="str">
        <v/>
      </c>
      <c r="P37282" s="14" t="str">
        <f ca="1"/>
        <v>Low Cap</v>
      </c>
    </row>
    <row r="37283" spans="11:16">
      <c r="K37283" s="14" t="str">
        <v/>
      </c>
      <c r="L37283" s="14" t="str">
        <v/>
      </c>
      <c r="O37283" s="14" t="str">
        <v/>
      </c>
      <c r="P37283" s="14" t="str">
        <f ca="1"/>
        <v>Low Cap</v>
      </c>
    </row>
    <row r="37284" spans="11:16">
      <c r="K37284" s="14" t="str">
        <v/>
      </c>
      <c r="L37284" s="14" t="str">
        <v/>
      </c>
      <c r="O37284" s="14" t="str">
        <v/>
      </c>
      <c r="P37284" s="14" t="str">
        <f ca="1"/>
        <v>Low Cap</v>
      </c>
    </row>
    <row r="37285" spans="11:16">
      <c r="K37285" s="14" t="str">
        <v/>
      </c>
      <c r="L37285" s="14" t="str">
        <v/>
      </c>
      <c r="O37285" s="14" t="str">
        <v/>
      </c>
      <c r="P37285" s="14" t="str">
        <f ca="1"/>
        <v>Low Cap</v>
      </c>
    </row>
    <row r="37286" spans="11:16">
      <c r="K37286" s="14" t="str">
        <v/>
      </c>
      <c r="L37286" s="14" t="str">
        <v/>
      </c>
      <c r="O37286" s="14" t="str">
        <v/>
      </c>
      <c r="P37286" s="14" t="str">
        <f ca="1"/>
        <v>Low Cap</v>
      </c>
    </row>
    <row r="37287" spans="11:16">
      <c r="K37287" s="14" t="str">
        <v/>
      </c>
      <c r="L37287" s="14" t="str">
        <v/>
      </c>
      <c r="O37287" s="14" t="str">
        <v/>
      </c>
      <c r="P37287" s="14" t="str">
        <f ca="1"/>
        <v>Low Cap</v>
      </c>
    </row>
    <row r="37288" spans="11:16">
      <c r="K37288" s="14" t="str">
        <v/>
      </c>
      <c r="L37288" s="14" t="str">
        <v/>
      </c>
      <c r="O37288" s="14" t="str">
        <v/>
      </c>
      <c r="P37288" s="14" t="str">
        <f ca="1"/>
        <v>Low Cap</v>
      </c>
    </row>
    <row r="37289" spans="11:16">
      <c r="K37289" s="14" t="str">
        <v/>
      </c>
      <c r="L37289" s="14" t="str">
        <v/>
      </c>
      <c r="O37289" s="14" t="str">
        <v/>
      </c>
      <c r="P37289" s="14" t="str">
        <f ca="1"/>
        <v>Low Cap</v>
      </c>
    </row>
    <row r="37290" spans="11:16">
      <c r="K37290" s="14" t="str">
        <v/>
      </c>
      <c r="L37290" s="14" t="str">
        <v/>
      </c>
      <c r="O37290" s="14" t="str">
        <v/>
      </c>
      <c r="P37290" s="14" t="str">
        <f ca="1"/>
        <v>Low Cap</v>
      </c>
    </row>
    <row r="37291" spans="11:16">
      <c r="K37291" s="14" t="str">
        <v/>
      </c>
      <c r="L37291" s="14" t="str">
        <v/>
      </c>
      <c r="O37291" s="14" t="str">
        <v/>
      </c>
      <c r="P37291" s="14" t="str">
        <f ca="1"/>
        <v>Low Cap</v>
      </c>
    </row>
    <row r="37292" spans="11:16">
      <c r="K37292" s="14" t="str">
        <v/>
      </c>
      <c r="L37292" s="14" t="str">
        <v/>
      </c>
      <c r="O37292" s="14" t="str">
        <v/>
      </c>
      <c r="P37292" s="14" t="str">
        <f ca="1"/>
        <v>Low Cap</v>
      </c>
    </row>
    <row r="37293" spans="11:16">
      <c r="K37293" s="14" t="str">
        <v/>
      </c>
      <c r="L37293" s="14" t="str">
        <v/>
      </c>
      <c r="O37293" s="14" t="str">
        <v/>
      </c>
      <c r="P37293" s="14" t="str">
        <f ca="1"/>
        <v>Low Cap</v>
      </c>
    </row>
    <row r="37294" spans="11:16">
      <c r="K37294" s="14" t="str">
        <v/>
      </c>
      <c r="L37294" s="14" t="str">
        <v/>
      </c>
      <c r="O37294" s="14" t="str">
        <v/>
      </c>
      <c r="P37294" s="14" t="str">
        <f ca="1"/>
        <v>Low Cap</v>
      </c>
    </row>
    <row r="37295" spans="11:16">
      <c r="K37295" s="14" t="str">
        <v/>
      </c>
      <c r="L37295" s="14" t="str">
        <v/>
      </c>
      <c r="O37295" s="14" t="str">
        <v/>
      </c>
      <c r="P37295" s="14" t="str">
        <f ca="1"/>
        <v>Low Cap</v>
      </c>
    </row>
    <row r="37296" spans="11:16">
      <c r="K37296" s="14" t="str">
        <v/>
      </c>
      <c r="L37296" s="14" t="str">
        <v/>
      </c>
      <c r="O37296" s="14" t="str">
        <v/>
      </c>
      <c r="P37296" s="14" t="str">
        <f ca="1"/>
        <v>Low Cap</v>
      </c>
    </row>
    <row r="37297" spans="11:16">
      <c r="K37297" s="14" t="str">
        <v/>
      </c>
      <c r="L37297" s="14" t="str">
        <v/>
      </c>
      <c r="O37297" s="14" t="str">
        <v/>
      </c>
      <c r="P37297" s="14" t="str">
        <f ca="1"/>
        <v>Low Cap</v>
      </c>
    </row>
    <row r="37298" spans="11:16">
      <c r="K37298" s="14" t="str">
        <v/>
      </c>
      <c r="L37298" s="14" t="str">
        <v/>
      </c>
      <c r="O37298" s="14" t="str">
        <v/>
      </c>
      <c r="P37298" s="14" t="str">
        <f ca="1"/>
        <v>Low Cap</v>
      </c>
    </row>
    <row r="37299" spans="11:16">
      <c r="K37299" s="14" t="str">
        <v/>
      </c>
      <c r="L37299" s="14" t="str">
        <v/>
      </c>
      <c r="O37299" s="14" t="str">
        <v/>
      </c>
      <c r="P37299" s="14" t="str">
        <f ca="1"/>
        <v>Low Cap</v>
      </c>
    </row>
    <row r="37300" spans="11:16">
      <c r="K37300" s="14" t="str">
        <v/>
      </c>
      <c r="L37300" s="14" t="str">
        <v/>
      </c>
      <c r="O37300" s="14" t="str">
        <v/>
      </c>
      <c r="P37300" s="14" t="str">
        <f ca="1"/>
        <v>Low Cap</v>
      </c>
    </row>
    <row r="37301" spans="11:16">
      <c r="K37301" s="14" t="str">
        <v/>
      </c>
      <c r="L37301" s="14" t="str">
        <v/>
      </c>
      <c r="O37301" s="14" t="str">
        <v/>
      </c>
      <c r="P37301" s="14" t="str">
        <f ca="1"/>
        <v>Low Cap</v>
      </c>
    </row>
    <row r="37302" spans="11:16">
      <c r="K37302" s="14" t="str">
        <v/>
      </c>
      <c r="L37302" s="14" t="str">
        <v/>
      </c>
      <c r="O37302" s="14" t="str">
        <v/>
      </c>
      <c r="P37302" s="14" t="str">
        <f ca="1"/>
        <v>Low Cap</v>
      </c>
    </row>
    <row r="37303" spans="11:16">
      <c r="K37303" s="14" t="str">
        <v/>
      </c>
      <c r="L37303" s="14" t="str">
        <v/>
      </c>
      <c r="O37303" s="14" t="str">
        <v/>
      </c>
      <c r="P37303" s="14" t="str">
        <f ca="1"/>
        <v>Low Cap</v>
      </c>
    </row>
    <row r="37304" spans="11:16">
      <c r="K37304" s="14" t="str">
        <v/>
      </c>
      <c r="L37304" s="14" t="str">
        <v/>
      </c>
      <c r="O37304" s="14" t="str">
        <v/>
      </c>
      <c r="P37304" s="14" t="str">
        <f ca="1"/>
        <v>Low Cap</v>
      </c>
    </row>
    <row r="37305" spans="11:16">
      <c r="K37305" s="14" t="str">
        <v/>
      </c>
      <c r="L37305" s="14" t="str">
        <v/>
      </c>
      <c r="O37305" s="14" t="str">
        <v/>
      </c>
      <c r="P37305" s="14" t="str">
        <f ca="1"/>
        <v>Low Cap</v>
      </c>
    </row>
    <row r="37306" spans="11:16">
      <c r="K37306" s="14" t="str">
        <v/>
      </c>
      <c r="L37306" s="14" t="str">
        <v/>
      </c>
      <c r="O37306" s="14" t="str">
        <v/>
      </c>
      <c r="P37306" s="14" t="str">
        <f ca="1"/>
        <v>Low Cap</v>
      </c>
    </row>
    <row r="37307" spans="11:16">
      <c r="K37307" s="14" t="str">
        <v/>
      </c>
      <c r="L37307" s="14" t="str">
        <v/>
      </c>
      <c r="O37307" s="14" t="str">
        <v/>
      </c>
      <c r="P37307" s="14" t="str">
        <f ca="1"/>
        <v>Low Cap</v>
      </c>
    </row>
    <row r="37308" spans="11:16">
      <c r="K37308" s="14" t="str">
        <v/>
      </c>
      <c r="L37308" s="14" t="str">
        <v/>
      </c>
      <c r="O37308" s="14" t="str">
        <v/>
      </c>
      <c r="P37308" s="14" t="str">
        <f ca="1"/>
        <v>Low Cap</v>
      </c>
    </row>
    <row r="37309" spans="11:16">
      <c r="K37309" s="14" t="str">
        <v/>
      </c>
      <c r="L37309" s="14" t="str">
        <v/>
      </c>
      <c r="O37309" s="14" t="str">
        <v/>
      </c>
      <c r="P37309" s="14" t="str">
        <f ca="1"/>
        <v>Low Cap</v>
      </c>
    </row>
    <row r="37310" spans="11:16">
      <c r="K37310" s="14" t="str">
        <v/>
      </c>
      <c r="L37310" s="14" t="str">
        <v/>
      </c>
      <c r="O37310" s="14" t="str">
        <v/>
      </c>
      <c r="P37310" s="14" t="str">
        <f ca="1"/>
        <v>Low Cap</v>
      </c>
    </row>
    <row r="37311" spans="11:16">
      <c r="K37311" s="14" t="str">
        <v/>
      </c>
      <c r="L37311" s="14" t="str">
        <v/>
      </c>
      <c r="O37311" s="14" t="str">
        <v/>
      </c>
      <c r="P37311" s="14" t="str">
        <f ca="1"/>
        <v>Low Cap</v>
      </c>
    </row>
    <row r="37312" spans="11:16">
      <c r="K37312" s="14" t="str">
        <v/>
      </c>
      <c r="L37312" s="14" t="str">
        <v/>
      </c>
      <c r="O37312" s="14" t="str">
        <v/>
      </c>
      <c r="P37312" s="14" t="str">
        <f ca="1"/>
        <v>Low Cap</v>
      </c>
    </row>
    <row r="37313" spans="11:16">
      <c r="K37313" s="14" t="str">
        <v/>
      </c>
      <c r="L37313" s="14" t="str">
        <v/>
      </c>
      <c r="O37313" s="14" t="str">
        <v/>
      </c>
      <c r="P37313" s="14" t="str">
        <f ca="1"/>
        <v>Low Cap</v>
      </c>
    </row>
    <row r="37314" spans="11:16">
      <c r="K37314" s="14" t="str">
        <v/>
      </c>
      <c r="L37314" s="14" t="str">
        <v/>
      </c>
      <c r="O37314" s="14" t="str">
        <v/>
      </c>
      <c r="P37314" s="14" t="str">
        <f ca="1"/>
        <v>Low Cap</v>
      </c>
    </row>
    <row r="37315" spans="11:16">
      <c r="K37315" s="14" t="str">
        <v/>
      </c>
      <c r="L37315" s="14" t="str">
        <v/>
      </c>
      <c r="O37315" s="14" t="str">
        <v/>
      </c>
      <c r="P37315" s="14" t="str">
        <f ca="1"/>
        <v>Low Cap</v>
      </c>
    </row>
    <row r="37316" spans="11:16">
      <c r="K37316" s="14" t="str">
        <v/>
      </c>
      <c r="L37316" s="14" t="str">
        <v/>
      </c>
      <c r="O37316" s="14" t="str">
        <v/>
      </c>
      <c r="P37316" s="14" t="str">
        <f ca="1"/>
        <v>Low Cap</v>
      </c>
    </row>
    <row r="37317" spans="11:16">
      <c r="K37317" s="14" t="str">
        <v/>
      </c>
      <c r="L37317" s="14" t="str">
        <v/>
      </c>
      <c r="O37317" s="14" t="str">
        <v/>
      </c>
      <c r="P37317" s="14" t="str">
        <f ca="1"/>
        <v>Low Cap</v>
      </c>
    </row>
    <row r="37318" spans="11:16">
      <c r="K37318" s="14" t="str">
        <v/>
      </c>
      <c r="L37318" s="14" t="str">
        <v/>
      </c>
      <c r="O37318" s="14" t="str">
        <v/>
      </c>
      <c r="P37318" s="14" t="str">
        <f ca="1"/>
        <v>Low Cap</v>
      </c>
    </row>
    <row r="37319" spans="11:16">
      <c r="K37319" s="14" t="str">
        <v/>
      </c>
      <c r="L37319" s="14" t="str">
        <v/>
      </c>
      <c r="O37319" s="14" t="str">
        <v/>
      </c>
      <c r="P37319" s="14" t="str">
        <f ca="1"/>
        <v>Low Cap</v>
      </c>
    </row>
    <row r="37320" spans="11:16">
      <c r="K37320" s="14" t="str">
        <v/>
      </c>
      <c r="L37320" s="14" t="str">
        <v/>
      </c>
      <c r="O37320" s="14" t="str">
        <v/>
      </c>
      <c r="P37320" s="14" t="str">
        <f ca="1"/>
        <v>Low Cap</v>
      </c>
    </row>
    <row r="37321" spans="11:16">
      <c r="K37321" s="14" t="str">
        <v/>
      </c>
      <c r="L37321" s="14" t="str">
        <v/>
      </c>
      <c r="O37321" s="14" t="str">
        <v/>
      </c>
      <c r="P37321" s="14" t="str">
        <f ca="1"/>
        <v>Low Cap</v>
      </c>
    </row>
    <row r="37322" spans="11:16">
      <c r="K37322" s="14" t="str">
        <v/>
      </c>
      <c r="L37322" s="14" t="str">
        <v/>
      </c>
      <c r="O37322" s="14" t="str">
        <v/>
      </c>
      <c r="P37322" s="14" t="str">
        <f ca="1"/>
        <v>Low Cap</v>
      </c>
    </row>
    <row r="37323" spans="11:16">
      <c r="K37323" s="14" t="str">
        <v/>
      </c>
      <c r="L37323" s="14" t="str">
        <v/>
      </c>
      <c r="O37323" s="14" t="str">
        <v/>
      </c>
      <c r="P37323" s="14" t="str">
        <f ca="1"/>
        <v>Low Cap</v>
      </c>
    </row>
    <row r="37324" spans="11:16">
      <c r="K37324" s="14" t="str">
        <v/>
      </c>
      <c r="L37324" s="14" t="str">
        <v/>
      </c>
      <c r="O37324" s="14" t="str">
        <v/>
      </c>
      <c r="P37324" s="14" t="str">
        <f ca="1"/>
        <v>Low Cap</v>
      </c>
    </row>
    <row r="37325" spans="11:16">
      <c r="K37325" s="14" t="str">
        <v/>
      </c>
      <c r="L37325" s="14" t="str">
        <v/>
      </c>
      <c r="O37325" s="14" t="str">
        <v/>
      </c>
      <c r="P37325" s="14" t="str">
        <f ca="1"/>
        <v>Low Cap</v>
      </c>
    </row>
    <row r="37326" spans="11:16">
      <c r="K37326" s="14" t="str">
        <v/>
      </c>
      <c r="L37326" s="14" t="str">
        <v/>
      </c>
      <c r="O37326" s="14" t="str">
        <v/>
      </c>
      <c r="P37326" s="14" t="str">
        <f ca="1"/>
        <v>Low Cap</v>
      </c>
    </row>
    <row r="37327" spans="11:16">
      <c r="K37327" s="14" t="str">
        <v/>
      </c>
      <c r="L37327" s="14" t="str">
        <v/>
      </c>
      <c r="O37327" s="14" t="str">
        <v/>
      </c>
      <c r="P37327" s="14" t="str">
        <f ca="1"/>
        <v>Low Cap</v>
      </c>
    </row>
    <row r="37328" spans="11:16">
      <c r="K37328" s="14" t="str">
        <v/>
      </c>
      <c r="L37328" s="14" t="str">
        <v/>
      </c>
      <c r="O37328" s="14" t="str">
        <v/>
      </c>
      <c r="P37328" s="14" t="str">
        <f ca="1"/>
        <v>Low Cap</v>
      </c>
    </row>
    <row r="37329" spans="11:16">
      <c r="K37329" s="14" t="str">
        <v/>
      </c>
      <c r="L37329" s="14" t="str">
        <v/>
      </c>
      <c r="O37329" s="14" t="str">
        <v/>
      </c>
      <c r="P37329" s="14" t="str">
        <f ca="1"/>
        <v>Low Cap</v>
      </c>
    </row>
    <row r="37330" spans="11:16">
      <c r="K37330" s="14" t="str">
        <v/>
      </c>
      <c r="L37330" s="14" t="str">
        <v/>
      </c>
      <c r="O37330" s="14" t="str">
        <v/>
      </c>
      <c r="P37330" s="14" t="str">
        <f ca="1"/>
        <v>Low Cap</v>
      </c>
    </row>
    <row r="37331" spans="11:16">
      <c r="K37331" s="14" t="str">
        <v/>
      </c>
      <c r="L37331" s="14" t="str">
        <v/>
      </c>
      <c r="O37331" s="14" t="str">
        <v/>
      </c>
      <c r="P37331" s="14" t="str">
        <f ca="1"/>
        <v>Low Cap</v>
      </c>
    </row>
    <row r="37332" spans="11:16">
      <c r="K37332" s="14" t="str">
        <v/>
      </c>
      <c r="L37332" s="14" t="str">
        <v/>
      </c>
      <c r="O37332" s="14" t="str">
        <v/>
      </c>
      <c r="P37332" s="14" t="str">
        <f ca="1"/>
        <v>Low Cap</v>
      </c>
    </row>
    <row r="37333" spans="11:16">
      <c r="K37333" s="14" t="str">
        <v/>
      </c>
      <c r="L37333" s="14" t="str">
        <v/>
      </c>
      <c r="O37333" s="14" t="str">
        <v/>
      </c>
      <c r="P37333" s="14" t="str">
        <f ca="1"/>
        <v>Low Cap</v>
      </c>
    </row>
    <row r="37334" spans="11:16">
      <c r="K37334" s="14" t="str">
        <v/>
      </c>
      <c r="L37334" s="14" t="str">
        <v/>
      </c>
      <c r="O37334" s="14" t="str">
        <v/>
      </c>
      <c r="P37334" s="14" t="str">
        <f ca="1"/>
        <v>Low Cap</v>
      </c>
    </row>
    <row r="37335" spans="11:16">
      <c r="K37335" s="14" t="str">
        <v/>
      </c>
      <c r="L37335" s="14" t="str">
        <v/>
      </c>
      <c r="O37335" s="14" t="str">
        <v/>
      </c>
      <c r="P37335" s="14" t="str">
        <f ca="1"/>
        <v>Low Cap</v>
      </c>
    </row>
    <row r="37336" spans="11:16">
      <c r="K37336" s="14" t="str">
        <v/>
      </c>
      <c r="L37336" s="14" t="str">
        <v/>
      </c>
      <c r="O37336" s="14" t="str">
        <v/>
      </c>
      <c r="P37336" s="14" t="str">
        <f ca="1"/>
        <v>Low Cap</v>
      </c>
    </row>
    <row r="37337" spans="11:16">
      <c r="K37337" s="14" t="str">
        <v/>
      </c>
      <c r="L37337" s="14" t="str">
        <v/>
      </c>
      <c r="O37337" s="14" t="str">
        <v/>
      </c>
      <c r="P37337" s="14" t="str">
        <f ca="1"/>
        <v>Low Cap</v>
      </c>
    </row>
    <row r="37338" spans="11:16">
      <c r="K37338" s="14" t="str">
        <v/>
      </c>
      <c r="L37338" s="14" t="str">
        <v/>
      </c>
      <c r="O37338" s="14" t="str">
        <v/>
      </c>
      <c r="P37338" s="14" t="str">
        <f ca="1"/>
        <v>Low Cap</v>
      </c>
    </row>
    <row r="37339" spans="11:16">
      <c r="K37339" s="14" t="str">
        <v/>
      </c>
      <c r="L37339" s="14" t="str">
        <v/>
      </c>
      <c r="O37339" s="14" t="str">
        <v/>
      </c>
      <c r="P37339" s="14" t="str">
        <f ca="1"/>
        <v>Low Cap</v>
      </c>
    </row>
    <row r="37340" spans="11:16">
      <c r="K37340" s="14" t="str">
        <v/>
      </c>
      <c r="L37340" s="14" t="str">
        <v/>
      </c>
      <c r="O37340" s="14" t="str">
        <v/>
      </c>
      <c r="P37340" s="14" t="str">
        <f ca="1"/>
        <v>Low Cap</v>
      </c>
    </row>
    <row r="37341" spans="11:16">
      <c r="K37341" s="14" t="str">
        <v/>
      </c>
      <c r="L37341" s="14" t="str">
        <v/>
      </c>
      <c r="O37341" s="14" t="str">
        <v/>
      </c>
      <c r="P37341" s="14" t="str">
        <f ca="1"/>
        <v>Low Cap</v>
      </c>
    </row>
    <row r="37342" spans="11:16">
      <c r="K37342" s="14" t="str">
        <v/>
      </c>
      <c r="L37342" s="14" t="str">
        <v/>
      </c>
      <c r="O37342" s="14" t="str">
        <v/>
      </c>
      <c r="P37342" s="14" t="str">
        <f ca="1"/>
        <v>Low Cap</v>
      </c>
    </row>
    <row r="37343" spans="11:16">
      <c r="K37343" s="14" t="str">
        <v/>
      </c>
      <c r="L37343" s="14" t="str">
        <v/>
      </c>
      <c r="O37343" s="14" t="str">
        <v/>
      </c>
      <c r="P37343" s="14" t="str">
        <f ca="1"/>
        <v>Low Cap</v>
      </c>
    </row>
    <row r="37344" spans="11:16">
      <c r="K37344" s="14" t="str">
        <v/>
      </c>
      <c r="L37344" s="14" t="str">
        <v/>
      </c>
      <c r="O37344" s="14" t="str">
        <v/>
      </c>
      <c r="P37344" s="14" t="str">
        <f ca="1"/>
        <v>Low Cap</v>
      </c>
    </row>
    <row r="37345" spans="11:16">
      <c r="K37345" s="14" t="str">
        <v/>
      </c>
      <c r="L37345" s="14" t="str">
        <v/>
      </c>
      <c r="O37345" s="14" t="str">
        <v/>
      </c>
      <c r="P37345" s="14" t="str">
        <f ca="1"/>
        <v>Low Cap</v>
      </c>
    </row>
    <row r="37346" spans="11:16">
      <c r="K37346" s="14" t="str">
        <v/>
      </c>
      <c r="L37346" s="14" t="str">
        <v/>
      </c>
      <c r="O37346" s="14" t="str">
        <v/>
      </c>
      <c r="P37346" s="14" t="str">
        <f ca="1"/>
        <v>Low Cap</v>
      </c>
    </row>
    <row r="37347" spans="11:16">
      <c r="K37347" s="14" t="str">
        <v/>
      </c>
      <c r="L37347" s="14" t="str">
        <v/>
      </c>
      <c r="O37347" s="14" t="str">
        <v/>
      </c>
      <c r="P37347" s="14" t="str">
        <f ca="1"/>
        <v>Low Cap</v>
      </c>
    </row>
    <row r="37348" spans="11:16">
      <c r="K37348" s="14" t="str">
        <v/>
      </c>
      <c r="L37348" s="14" t="str">
        <v/>
      </c>
      <c r="O37348" s="14" t="str">
        <v/>
      </c>
      <c r="P37348" s="14" t="str">
        <f ca="1"/>
        <v>Low Cap</v>
      </c>
    </row>
    <row r="37349" spans="11:16">
      <c r="K37349" s="14" t="str">
        <v/>
      </c>
      <c r="L37349" s="14" t="str">
        <v/>
      </c>
      <c r="O37349" s="14" t="str">
        <v/>
      </c>
      <c r="P37349" s="14" t="str">
        <f ca="1"/>
        <v>Low Cap</v>
      </c>
    </row>
    <row r="37350" spans="11:16">
      <c r="K37350" s="14" t="str">
        <v/>
      </c>
      <c r="L37350" s="14" t="str">
        <v/>
      </c>
      <c r="O37350" s="14" t="str">
        <v/>
      </c>
      <c r="P37350" s="14" t="str">
        <f ca="1"/>
        <v>Low Cap</v>
      </c>
    </row>
    <row r="37351" spans="11:16">
      <c r="K37351" s="14" t="str">
        <v/>
      </c>
      <c r="L37351" s="14" t="str">
        <v/>
      </c>
      <c r="O37351" s="14" t="str">
        <v/>
      </c>
      <c r="P37351" s="14" t="str">
        <f ca="1"/>
        <v>Low Cap</v>
      </c>
    </row>
    <row r="37352" spans="11:16">
      <c r="K37352" s="14" t="str">
        <v/>
      </c>
      <c r="L37352" s="14" t="str">
        <v/>
      </c>
      <c r="O37352" s="14" t="str">
        <v/>
      </c>
      <c r="P37352" s="14" t="str">
        <f ca="1"/>
        <v>Low Cap</v>
      </c>
    </row>
    <row r="37353" spans="11:16">
      <c r="K37353" s="14" t="str">
        <v/>
      </c>
      <c r="L37353" s="14" t="str">
        <v/>
      </c>
      <c r="O37353" s="14" t="str">
        <v/>
      </c>
      <c r="P37353" s="14" t="str">
        <f ca="1"/>
        <v>Low Cap</v>
      </c>
    </row>
    <row r="37354" spans="11:16">
      <c r="K37354" s="14" t="str">
        <v/>
      </c>
      <c r="L37354" s="14" t="str">
        <v/>
      </c>
      <c r="O37354" s="14" t="str">
        <v/>
      </c>
      <c r="P37354" s="14" t="str">
        <f ca="1"/>
        <v>Low Cap</v>
      </c>
    </row>
    <row r="37355" spans="11:16">
      <c r="K37355" s="14" t="str">
        <v/>
      </c>
      <c r="L37355" s="14" t="str">
        <v/>
      </c>
      <c r="O37355" s="14" t="str">
        <v/>
      </c>
      <c r="P37355" s="14" t="str">
        <f ca="1"/>
        <v>Low Cap</v>
      </c>
    </row>
    <row r="37356" spans="11:16">
      <c r="K37356" s="14" t="str">
        <v/>
      </c>
      <c r="L37356" s="14" t="str">
        <v/>
      </c>
      <c r="O37356" s="14" t="str">
        <v/>
      </c>
      <c r="P37356" s="14" t="str">
        <f ca="1"/>
        <v>Low Cap</v>
      </c>
    </row>
    <row r="37357" spans="11:16">
      <c r="K37357" s="14" t="str">
        <v/>
      </c>
      <c r="L37357" s="14" t="str">
        <v/>
      </c>
      <c r="O37357" s="14" t="str">
        <v/>
      </c>
      <c r="P37357" s="14" t="str">
        <f ca="1"/>
        <v>Low Cap</v>
      </c>
    </row>
    <row r="37358" spans="11:16">
      <c r="K37358" s="14" t="str">
        <v/>
      </c>
      <c r="L37358" s="14" t="str">
        <v/>
      </c>
      <c r="O37358" s="14" t="str">
        <v/>
      </c>
      <c r="P37358" s="14" t="str">
        <f ca="1"/>
        <v>Low Cap</v>
      </c>
    </row>
    <row r="37359" spans="11:16">
      <c r="K37359" s="14" t="str">
        <v/>
      </c>
      <c r="L37359" s="14" t="str">
        <v/>
      </c>
      <c r="O37359" s="14" t="str">
        <v/>
      </c>
      <c r="P37359" s="14" t="str">
        <f ca="1"/>
        <v>Low Cap</v>
      </c>
    </row>
    <row r="37360" spans="11:16">
      <c r="K37360" s="14" t="str">
        <v/>
      </c>
      <c r="L37360" s="14" t="str">
        <v/>
      </c>
      <c r="O37360" s="14" t="str">
        <v/>
      </c>
      <c r="P37360" s="14" t="str">
        <f ca="1"/>
        <v>Low Cap</v>
      </c>
    </row>
    <row r="37361" spans="11:16">
      <c r="K37361" s="14" t="str">
        <v/>
      </c>
      <c r="L37361" s="14" t="str">
        <v/>
      </c>
      <c r="O37361" s="14" t="str">
        <v/>
      </c>
      <c r="P37361" s="14" t="str">
        <f ca="1"/>
        <v>Low Cap</v>
      </c>
    </row>
    <row r="37362" spans="11:16">
      <c r="K37362" s="14" t="str">
        <v/>
      </c>
      <c r="L37362" s="14" t="str">
        <v/>
      </c>
      <c r="O37362" s="14" t="str">
        <v/>
      </c>
      <c r="P37362" s="14" t="str">
        <f ca="1"/>
        <v>Low Cap</v>
      </c>
    </row>
    <row r="37363" spans="11:16">
      <c r="K37363" s="14" t="str">
        <v/>
      </c>
      <c r="L37363" s="14" t="str">
        <v/>
      </c>
      <c r="O37363" s="14" t="str">
        <v/>
      </c>
      <c r="P37363" s="14" t="str">
        <f ca="1"/>
        <v>Low Cap</v>
      </c>
    </row>
    <row r="37364" spans="11:16">
      <c r="K37364" s="14" t="str">
        <v/>
      </c>
      <c r="L37364" s="14" t="str">
        <v/>
      </c>
      <c r="O37364" s="14" t="str">
        <v/>
      </c>
      <c r="P37364" s="14" t="str">
        <f ca="1"/>
        <v>Low Cap</v>
      </c>
    </row>
    <row r="37365" spans="11:16">
      <c r="K37365" s="14" t="str">
        <v/>
      </c>
      <c r="L37365" s="14" t="str">
        <v/>
      </c>
      <c r="O37365" s="14" t="str">
        <v/>
      </c>
      <c r="P37365" s="14" t="str">
        <f ca="1"/>
        <v>Low Cap</v>
      </c>
    </row>
    <row r="37366" spans="11:16">
      <c r="K37366" s="14" t="str">
        <v/>
      </c>
      <c r="L37366" s="14" t="str">
        <v/>
      </c>
      <c r="O37366" s="14" t="str">
        <v/>
      </c>
      <c r="P37366" s="14" t="str">
        <f ca="1"/>
        <v>Low Cap</v>
      </c>
    </row>
    <row r="37367" spans="11:16">
      <c r="K37367" s="14" t="str">
        <v/>
      </c>
      <c r="L37367" s="14" t="str">
        <v/>
      </c>
      <c r="O37367" s="14" t="str">
        <v/>
      </c>
      <c r="P37367" s="14" t="str">
        <f ca="1"/>
        <v>Low Cap</v>
      </c>
    </row>
    <row r="37368" spans="11:16">
      <c r="K37368" s="14" t="str">
        <v/>
      </c>
      <c r="L37368" s="14" t="str">
        <v/>
      </c>
      <c r="O37368" s="14" t="str">
        <v/>
      </c>
      <c r="P37368" s="14" t="str">
        <f ca="1"/>
        <v>Low Cap</v>
      </c>
    </row>
    <row r="37369" spans="11:16">
      <c r="K37369" s="14" t="str">
        <v/>
      </c>
      <c r="L37369" s="14" t="str">
        <v/>
      </c>
      <c r="O37369" s="14" t="str">
        <v/>
      </c>
      <c r="P37369" s="14" t="str">
        <f ca="1"/>
        <v>Low Cap</v>
      </c>
    </row>
    <row r="37370" spans="11:16">
      <c r="K37370" s="14" t="str">
        <v/>
      </c>
      <c r="L37370" s="14" t="str">
        <v/>
      </c>
      <c r="O37370" s="14" t="str">
        <v/>
      </c>
      <c r="P37370" s="14" t="str">
        <f ca="1"/>
        <v>Low Cap</v>
      </c>
    </row>
    <row r="37371" spans="11:16">
      <c r="K37371" s="14" t="str">
        <v/>
      </c>
      <c r="L37371" s="14" t="str">
        <v/>
      </c>
      <c r="O37371" s="14" t="str">
        <v/>
      </c>
      <c r="P37371" s="14" t="str">
        <f ca="1"/>
        <v>Low Cap</v>
      </c>
    </row>
    <row r="37372" spans="11:16">
      <c r="K37372" s="14" t="str">
        <v/>
      </c>
      <c r="L37372" s="14" t="str">
        <v/>
      </c>
      <c r="O37372" s="14" t="str">
        <v/>
      </c>
      <c r="P37372" s="14" t="str">
        <f ca="1"/>
        <v>Low Cap</v>
      </c>
    </row>
    <row r="37373" spans="11:16">
      <c r="K37373" s="14" t="str">
        <v/>
      </c>
      <c r="L37373" s="14" t="str">
        <v/>
      </c>
      <c r="O37373" s="14" t="str">
        <v/>
      </c>
      <c r="P37373" s="14" t="str">
        <f ca="1"/>
        <v>Low Cap</v>
      </c>
    </row>
    <row r="37374" spans="11:16">
      <c r="K37374" s="14" t="str">
        <v/>
      </c>
      <c r="L37374" s="14" t="str">
        <v/>
      </c>
      <c r="O37374" s="14" t="str">
        <v/>
      </c>
      <c r="P37374" s="14" t="str">
        <f ca="1"/>
        <v>Low Cap</v>
      </c>
    </row>
    <row r="37375" spans="11:16">
      <c r="K37375" s="14" t="str">
        <v/>
      </c>
      <c r="L37375" s="14" t="str">
        <v/>
      </c>
      <c r="O37375" s="14" t="str">
        <v/>
      </c>
      <c r="P37375" s="14" t="str">
        <f ca="1"/>
        <v>Low Cap</v>
      </c>
    </row>
    <row r="37376" spans="11:16">
      <c r="K37376" s="14" t="str">
        <v/>
      </c>
      <c r="L37376" s="14" t="str">
        <v/>
      </c>
      <c r="O37376" s="14" t="str">
        <v/>
      </c>
      <c r="P37376" s="14" t="str">
        <f ca="1"/>
        <v>Low Cap</v>
      </c>
    </row>
    <row r="37377" spans="11:16">
      <c r="K37377" s="14" t="str">
        <v/>
      </c>
      <c r="L37377" s="14" t="str">
        <v/>
      </c>
      <c r="O37377" s="14" t="str">
        <v/>
      </c>
      <c r="P37377" s="14" t="str">
        <f ca="1"/>
        <v>Low Cap</v>
      </c>
    </row>
    <row r="37378" spans="11:16">
      <c r="K37378" s="14" t="str">
        <v/>
      </c>
      <c r="L37378" s="14" t="str">
        <v/>
      </c>
      <c r="O37378" s="14" t="str">
        <v/>
      </c>
      <c r="P37378" s="14" t="str">
        <f ca="1"/>
        <v>Low Cap</v>
      </c>
    </row>
    <row r="37379" spans="11:16">
      <c r="K37379" s="14" t="str">
        <v/>
      </c>
      <c r="L37379" s="14" t="str">
        <v/>
      </c>
      <c r="O37379" s="14" t="str">
        <v/>
      </c>
      <c r="P37379" s="14" t="str">
        <f ca="1"/>
        <v>Low Cap</v>
      </c>
    </row>
    <row r="37380" spans="11:16">
      <c r="K37380" s="14" t="str">
        <v/>
      </c>
      <c r="L37380" s="14" t="str">
        <v/>
      </c>
      <c r="O37380" s="14" t="str">
        <v/>
      </c>
      <c r="P37380" s="14" t="str">
        <f ca="1"/>
        <v>Low Cap</v>
      </c>
    </row>
    <row r="37381" spans="11:16">
      <c r="K37381" s="14" t="str">
        <v/>
      </c>
      <c r="L37381" s="14" t="str">
        <v/>
      </c>
      <c r="O37381" s="14" t="str">
        <v/>
      </c>
      <c r="P37381" s="14" t="str">
        <f ca="1"/>
        <v>Low Cap</v>
      </c>
    </row>
    <row r="37382" spans="11:16">
      <c r="K37382" s="14" t="str">
        <v/>
      </c>
      <c r="L37382" s="14" t="str">
        <v/>
      </c>
      <c r="O37382" s="14" t="str">
        <v/>
      </c>
      <c r="P37382" s="14" t="str">
        <f ca="1"/>
        <v>Low Cap</v>
      </c>
    </row>
    <row r="37383" spans="11:16">
      <c r="K37383" s="14" t="str">
        <v/>
      </c>
      <c r="L37383" s="14" t="str">
        <v/>
      </c>
      <c r="O37383" s="14" t="str">
        <v/>
      </c>
      <c r="P37383" s="14" t="str">
        <f ca="1"/>
        <v>Low Cap</v>
      </c>
    </row>
    <row r="37384" spans="11:16">
      <c r="K37384" s="14" t="str">
        <v/>
      </c>
      <c r="L37384" s="14" t="str">
        <v/>
      </c>
      <c r="O37384" s="14" t="str">
        <v/>
      </c>
      <c r="P37384" s="14" t="str">
        <f ca="1"/>
        <v>Low Cap</v>
      </c>
    </row>
    <row r="37385" spans="11:16">
      <c r="K37385" s="14" t="str">
        <v/>
      </c>
      <c r="L37385" s="14" t="str">
        <v/>
      </c>
      <c r="O37385" s="14" t="str">
        <v/>
      </c>
      <c r="P37385" s="14" t="str">
        <f ca="1"/>
        <v>Low Cap</v>
      </c>
    </row>
    <row r="37386" spans="11:16">
      <c r="K37386" s="14" t="str">
        <v/>
      </c>
      <c r="L37386" s="14" t="str">
        <v/>
      </c>
      <c r="O37386" s="14" t="str">
        <v/>
      </c>
      <c r="P37386" s="14" t="str">
        <f ca="1"/>
        <v>Low Cap</v>
      </c>
    </row>
    <row r="37387" spans="11:16">
      <c r="K37387" s="14" t="str">
        <v/>
      </c>
      <c r="L37387" s="14" t="str">
        <v/>
      </c>
      <c r="O37387" s="14" t="str">
        <v/>
      </c>
      <c r="P37387" s="14" t="str">
        <f ca="1"/>
        <v>Low Cap</v>
      </c>
    </row>
    <row r="37388" spans="11:16">
      <c r="K37388" s="14" t="str">
        <v/>
      </c>
      <c r="L37388" s="14" t="str">
        <v/>
      </c>
      <c r="O37388" s="14" t="str">
        <v/>
      </c>
      <c r="P37388" s="14" t="str">
        <f ca="1"/>
        <v>Low Cap</v>
      </c>
    </row>
    <row r="37389" spans="11:16">
      <c r="K37389" s="14" t="str">
        <v/>
      </c>
      <c r="L37389" s="14" t="str">
        <v/>
      </c>
      <c r="O37389" s="14" t="str">
        <v/>
      </c>
      <c r="P37389" s="14" t="str">
        <f ca="1"/>
        <v>Low Cap</v>
      </c>
    </row>
    <row r="37390" spans="11:16">
      <c r="K37390" s="14" t="str">
        <v/>
      </c>
      <c r="L37390" s="14" t="str">
        <v/>
      </c>
      <c r="O37390" s="14" t="str">
        <v/>
      </c>
      <c r="P37390" s="14" t="str">
        <f ca="1"/>
        <v>Low Cap</v>
      </c>
    </row>
    <row r="37391" spans="11:16">
      <c r="K37391" s="14" t="str">
        <v/>
      </c>
      <c r="L37391" s="14" t="str">
        <v/>
      </c>
      <c r="O37391" s="14" t="str">
        <v/>
      </c>
      <c r="P37391" s="14" t="str">
        <f ca="1"/>
        <v>Low Cap</v>
      </c>
    </row>
    <row r="37392" spans="11:16">
      <c r="K37392" s="14" t="str">
        <v/>
      </c>
      <c r="L37392" s="14" t="str">
        <v/>
      </c>
      <c r="O37392" s="14" t="str">
        <v/>
      </c>
      <c r="P37392" s="14" t="str">
        <f ca="1"/>
        <v>Low Cap</v>
      </c>
    </row>
    <row r="37393" spans="11:16">
      <c r="K37393" s="14" t="str">
        <v/>
      </c>
      <c r="L37393" s="14" t="str">
        <v/>
      </c>
      <c r="O37393" s="14" t="str">
        <v/>
      </c>
      <c r="P37393" s="14" t="str">
        <f ca="1"/>
        <v>Low Cap</v>
      </c>
    </row>
    <row r="37394" spans="11:16">
      <c r="K37394" s="14" t="str">
        <v/>
      </c>
      <c r="L37394" s="14" t="str">
        <v/>
      </c>
      <c r="O37394" s="14" t="str">
        <v/>
      </c>
      <c r="P37394" s="14" t="str">
        <f ca="1"/>
        <v>Low Cap</v>
      </c>
    </row>
    <row r="37395" spans="11:16">
      <c r="K37395" s="14" t="str">
        <v/>
      </c>
      <c r="L37395" s="14" t="str">
        <v/>
      </c>
      <c r="O37395" s="14" t="str">
        <v/>
      </c>
      <c r="P37395" s="14" t="str">
        <f ca="1"/>
        <v>Low Cap</v>
      </c>
    </row>
    <row r="37396" spans="11:16">
      <c r="K37396" s="14" t="str">
        <v/>
      </c>
      <c r="L37396" s="14" t="str">
        <v/>
      </c>
      <c r="O37396" s="14" t="str">
        <v/>
      </c>
      <c r="P37396" s="14" t="str">
        <f ca="1"/>
        <v>Low Cap</v>
      </c>
    </row>
    <row r="37397" spans="11:16">
      <c r="K37397" s="14" t="str">
        <v/>
      </c>
      <c r="L37397" s="14" t="str">
        <v/>
      </c>
      <c r="O37397" s="14" t="str">
        <v/>
      </c>
      <c r="P37397" s="14" t="str">
        <f ca="1"/>
        <v>Low Cap</v>
      </c>
    </row>
    <row r="37398" spans="11:16">
      <c r="K37398" s="14" t="str">
        <v/>
      </c>
      <c r="L37398" s="14" t="str">
        <v/>
      </c>
      <c r="O37398" s="14" t="str">
        <v/>
      </c>
      <c r="P37398" s="14" t="str">
        <f ca="1"/>
        <v>Low Cap</v>
      </c>
    </row>
    <row r="37399" spans="11:16">
      <c r="K37399" s="14" t="str">
        <v/>
      </c>
      <c r="L37399" s="14" t="str">
        <v/>
      </c>
      <c r="O37399" s="14" t="str">
        <v/>
      </c>
      <c r="P37399" s="14" t="str">
        <f ca="1"/>
        <v>Low Cap</v>
      </c>
    </row>
    <row r="37400" spans="11:16">
      <c r="K37400" s="14" t="str">
        <v/>
      </c>
      <c r="L37400" s="14" t="str">
        <v/>
      </c>
      <c r="O37400" s="14" t="str">
        <v/>
      </c>
      <c r="P37400" s="14" t="str">
        <f ca="1"/>
        <v>Low Cap</v>
      </c>
    </row>
    <row r="37401" spans="11:16">
      <c r="K37401" s="14" t="str">
        <v/>
      </c>
      <c r="L37401" s="14" t="str">
        <v/>
      </c>
      <c r="O37401" s="14" t="str">
        <v/>
      </c>
      <c r="P37401" s="14" t="str">
        <f ca="1"/>
        <v>Low Cap</v>
      </c>
    </row>
    <row r="37402" spans="11:16">
      <c r="K37402" s="14" t="str">
        <v/>
      </c>
      <c r="L37402" s="14" t="str">
        <v/>
      </c>
      <c r="O37402" s="14" t="str">
        <v/>
      </c>
      <c r="P37402" s="14" t="str">
        <f ca="1"/>
        <v>Low Cap</v>
      </c>
    </row>
    <row r="37403" spans="11:16">
      <c r="K37403" s="14" t="str">
        <v/>
      </c>
      <c r="L37403" s="14" t="str">
        <v/>
      </c>
      <c r="O37403" s="14" t="str">
        <v/>
      </c>
      <c r="P37403" s="14" t="str">
        <f ca="1"/>
        <v>Low Cap</v>
      </c>
    </row>
    <row r="37404" spans="11:16">
      <c r="K37404" s="14" t="str">
        <v/>
      </c>
      <c r="L37404" s="14" t="str">
        <v/>
      </c>
      <c r="O37404" s="14" t="str">
        <v/>
      </c>
      <c r="P37404" s="14" t="str">
        <f ca="1"/>
        <v>Low Cap</v>
      </c>
    </row>
    <row r="37405" spans="11:16">
      <c r="K37405" s="14" t="str">
        <v/>
      </c>
      <c r="L37405" s="14" t="str">
        <v/>
      </c>
      <c r="O37405" s="14" t="str">
        <v/>
      </c>
      <c r="P37405" s="14" t="str">
        <f ca="1"/>
        <v>Low Cap</v>
      </c>
    </row>
    <row r="37406" spans="11:16">
      <c r="K37406" s="14" t="str">
        <v/>
      </c>
      <c r="L37406" s="14" t="str">
        <v/>
      </c>
      <c r="O37406" s="14" t="str">
        <v/>
      </c>
      <c r="P37406" s="14" t="str">
        <f ca="1"/>
        <v>Low Cap</v>
      </c>
    </row>
    <row r="37407" spans="11:16">
      <c r="K37407" s="14" t="str">
        <v/>
      </c>
      <c r="L37407" s="14" t="str">
        <v/>
      </c>
      <c r="O37407" s="14" t="str">
        <v/>
      </c>
      <c r="P37407" s="14" t="str">
        <f ca="1"/>
        <v>Low Cap</v>
      </c>
    </row>
    <row r="37408" spans="11:16">
      <c r="K37408" s="14" t="str">
        <v/>
      </c>
      <c r="L37408" s="14" t="str">
        <v/>
      </c>
      <c r="O37408" s="14" t="str">
        <v/>
      </c>
      <c r="P37408" s="14" t="str">
        <f ca="1"/>
        <v>Low Cap</v>
      </c>
    </row>
    <row r="37409" spans="11:16">
      <c r="K37409" s="14" t="str">
        <v/>
      </c>
      <c r="L37409" s="14" t="str">
        <v/>
      </c>
      <c r="O37409" s="14" t="str">
        <v/>
      </c>
      <c r="P37409" s="14" t="str">
        <f ca="1"/>
        <v>Low Cap</v>
      </c>
    </row>
    <row r="37410" spans="11:16">
      <c r="K37410" s="14" t="str">
        <v/>
      </c>
      <c r="L37410" s="14" t="str">
        <v/>
      </c>
      <c r="O37410" s="14" t="str">
        <v/>
      </c>
      <c r="P37410" s="14" t="str">
        <f ca="1"/>
        <v>Low Cap</v>
      </c>
    </row>
    <row r="37411" spans="11:16">
      <c r="K37411" s="14" t="str">
        <v/>
      </c>
      <c r="L37411" s="14" t="str">
        <v/>
      </c>
      <c r="O37411" s="14" t="str">
        <v/>
      </c>
      <c r="P37411" s="14" t="str">
        <f ca="1"/>
        <v>Low Cap</v>
      </c>
    </row>
    <row r="37412" spans="11:16">
      <c r="K37412" s="14" t="str">
        <v/>
      </c>
      <c r="L37412" s="14" t="str">
        <v/>
      </c>
      <c r="O37412" s="14" t="str">
        <v/>
      </c>
      <c r="P37412" s="14" t="str">
        <f ca="1"/>
        <v>Low Cap</v>
      </c>
    </row>
    <row r="37413" spans="11:16">
      <c r="K37413" s="14" t="str">
        <v/>
      </c>
      <c r="L37413" s="14" t="str">
        <v/>
      </c>
      <c r="O37413" s="14" t="str">
        <v/>
      </c>
      <c r="P37413" s="14" t="str">
        <f ca="1"/>
        <v>Low Cap</v>
      </c>
    </row>
    <row r="37414" spans="11:16">
      <c r="K37414" s="14" t="str">
        <v/>
      </c>
      <c r="L37414" s="14" t="str">
        <v/>
      </c>
      <c r="O37414" s="14" t="str">
        <v/>
      </c>
      <c r="P37414" s="14" t="str">
        <f ca="1"/>
        <v>Low Cap</v>
      </c>
    </row>
    <row r="37415" spans="11:16">
      <c r="K37415" s="14" t="str">
        <v/>
      </c>
      <c r="L37415" s="14" t="str">
        <v/>
      </c>
      <c r="O37415" s="14" t="str">
        <v/>
      </c>
      <c r="P37415" s="14" t="str">
        <f ca="1"/>
        <v>Low Cap</v>
      </c>
    </row>
    <row r="37416" spans="11:16">
      <c r="K37416" s="14" t="str">
        <v/>
      </c>
      <c r="L37416" s="14" t="str">
        <v/>
      </c>
      <c r="O37416" s="14" t="str">
        <v/>
      </c>
      <c r="P37416" s="14" t="str">
        <f ca="1"/>
        <v>Low Cap</v>
      </c>
    </row>
    <row r="37417" spans="11:16">
      <c r="K37417" s="14" t="str">
        <v/>
      </c>
      <c r="L37417" s="14" t="str">
        <v/>
      </c>
      <c r="O37417" s="14" t="str">
        <v/>
      </c>
      <c r="P37417" s="14" t="str">
        <f ca="1"/>
        <v>Low Cap</v>
      </c>
    </row>
    <row r="37418" spans="11:16">
      <c r="K37418" s="14" t="str">
        <v/>
      </c>
      <c r="L37418" s="14" t="str">
        <v/>
      </c>
      <c r="O37418" s="14" t="str">
        <v/>
      </c>
      <c r="P37418" s="14" t="str">
        <f ca="1"/>
        <v>Low Cap</v>
      </c>
    </row>
    <row r="37419" spans="11:16">
      <c r="K37419" s="14" t="str">
        <v/>
      </c>
      <c r="L37419" s="14" t="str">
        <v/>
      </c>
      <c r="O37419" s="14" t="str">
        <v/>
      </c>
      <c r="P37419" s="14" t="str">
        <f ca="1"/>
        <v>Low Cap</v>
      </c>
    </row>
    <row r="37420" spans="11:16">
      <c r="K37420" s="14" t="str">
        <v/>
      </c>
      <c r="L37420" s="14" t="str">
        <v/>
      </c>
      <c r="O37420" s="14" t="str">
        <v/>
      </c>
      <c r="P37420" s="14" t="str">
        <f ca="1"/>
        <v>Low Cap</v>
      </c>
    </row>
    <row r="37421" spans="11:16">
      <c r="K37421" s="14" t="str">
        <v/>
      </c>
      <c r="L37421" s="14" t="str">
        <v/>
      </c>
      <c r="O37421" s="14" t="str">
        <v/>
      </c>
      <c r="P37421" s="14" t="str">
        <f ca="1"/>
        <v>Low Cap</v>
      </c>
    </row>
    <row r="37422" spans="11:16">
      <c r="K37422" s="14" t="str">
        <v/>
      </c>
      <c r="L37422" s="14" t="str">
        <v/>
      </c>
      <c r="O37422" s="14" t="str">
        <v/>
      </c>
      <c r="P37422" s="14" t="str">
        <f ca="1"/>
        <v>Low Cap</v>
      </c>
    </row>
    <row r="37423" spans="11:16">
      <c r="K37423" s="14" t="str">
        <v/>
      </c>
      <c r="L37423" s="14" t="str">
        <v/>
      </c>
      <c r="O37423" s="14" t="str">
        <v/>
      </c>
      <c r="P37423" s="14" t="str">
        <f ca="1"/>
        <v>Low Cap</v>
      </c>
    </row>
    <row r="37424" spans="11:16">
      <c r="K37424" s="14" t="str">
        <v/>
      </c>
      <c r="L37424" s="14" t="str">
        <v/>
      </c>
      <c r="O37424" s="14" t="str">
        <v/>
      </c>
      <c r="P37424" s="14" t="str">
        <f ca="1"/>
        <v>Low Cap</v>
      </c>
    </row>
    <row r="37425" spans="11:16">
      <c r="K37425" s="14" t="str">
        <v/>
      </c>
      <c r="L37425" s="14" t="str">
        <v/>
      </c>
      <c r="O37425" s="14" t="str">
        <v/>
      </c>
      <c r="P37425" s="14" t="str">
        <f ca="1"/>
        <v>Low Cap</v>
      </c>
    </row>
    <row r="37426" spans="11:16">
      <c r="K37426" s="14" t="str">
        <v/>
      </c>
      <c r="L37426" s="14" t="str">
        <v/>
      </c>
      <c r="O37426" s="14" t="str">
        <v/>
      </c>
      <c r="P37426" s="14" t="str">
        <f ca="1"/>
        <v>Low Cap</v>
      </c>
    </row>
    <row r="37427" spans="11:16">
      <c r="K37427" s="14" t="str">
        <v/>
      </c>
      <c r="L37427" s="14" t="str">
        <v/>
      </c>
      <c r="O37427" s="14" t="str">
        <v/>
      </c>
      <c r="P37427" s="14" t="str">
        <f ca="1"/>
        <v>Low Cap</v>
      </c>
    </row>
    <row r="37428" spans="11:16">
      <c r="K37428" s="14" t="str">
        <v/>
      </c>
      <c r="L37428" s="14" t="str">
        <v/>
      </c>
      <c r="O37428" s="14" t="str">
        <v/>
      </c>
      <c r="P37428" s="14" t="str">
        <f ca="1"/>
        <v>Low Cap</v>
      </c>
    </row>
    <row r="37429" spans="11:16">
      <c r="K37429" s="14" t="str">
        <v/>
      </c>
      <c r="L37429" s="14" t="str">
        <v/>
      </c>
      <c r="O37429" s="14" t="str">
        <v/>
      </c>
      <c r="P37429" s="14" t="str">
        <f ca="1"/>
        <v>Low Cap</v>
      </c>
    </row>
    <row r="37430" spans="11:16">
      <c r="K37430" s="14" t="str">
        <v/>
      </c>
      <c r="L37430" s="14" t="str">
        <v/>
      </c>
      <c r="O37430" s="14" t="str">
        <v/>
      </c>
      <c r="P37430" s="14" t="str">
        <f ca="1"/>
        <v>Low Cap</v>
      </c>
    </row>
    <row r="37431" spans="11:16">
      <c r="K37431" s="14" t="str">
        <v/>
      </c>
      <c r="L37431" s="14" t="str">
        <v/>
      </c>
      <c r="O37431" s="14" t="str">
        <v/>
      </c>
      <c r="P37431" s="14" t="str">
        <f ca="1"/>
        <v>Low Cap</v>
      </c>
    </row>
    <row r="37432" spans="11:16">
      <c r="K37432" s="14" t="str">
        <v/>
      </c>
      <c r="L37432" s="14" t="str">
        <v/>
      </c>
      <c r="O37432" s="14" t="str">
        <v/>
      </c>
      <c r="P37432" s="14" t="str">
        <f ca="1"/>
        <v>Low Cap</v>
      </c>
    </row>
    <row r="37433" spans="11:16">
      <c r="K37433" s="14" t="str">
        <v/>
      </c>
      <c r="L37433" s="14" t="str">
        <v/>
      </c>
      <c r="O37433" s="14" t="str">
        <v/>
      </c>
      <c r="P37433" s="14" t="str">
        <f ca="1"/>
        <v>Low Cap</v>
      </c>
    </row>
    <row r="37434" spans="11:16">
      <c r="K37434" s="14" t="str">
        <v/>
      </c>
      <c r="L37434" s="14" t="str">
        <v/>
      </c>
      <c r="O37434" s="14" t="str">
        <v/>
      </c>
      <c r="P37434" s="14" t="str">
        <f ca="1"/>
        <v>Low Cap</v>
      </c>
    </row>
    <row r="37435" spans="11:16">
      <c r="K37435" s="14" t="str">
        <v/>
      </c>
      <c r="L37435" s="14" t="str">
        <v/>
      </c>
      <c r="O37435" s="14" t="str">
        <v/>
      </c>
      <c r="P37435" s="14" t="str">
        <f ca="1"/>
        <v>Low Cap</v>
      </c>
    </row>
    <row r="37436" spans="11:16">
      <c r="K37436" s="14" t="str">
        <v/>
      </c>
      <c r="L37436" s="14" t="str">
        <v/>
      </c>
      <c r="O37436" s="14" t="str">
        <v/>
      </c>
      <c r="P37436" s="14" t="str">
        <f ca="1"/>
        <v>Low Cap</v>
      </c>
    </row>
    <row r="37437" spans="11:16">
      <c r="K37437" s="14" t="str">
        <v/>
      </c>
      <c r="L37437" s="14" t="str">
        <v/>
      </c>
      <c r="O37437" s="14" t="str">
        <v/>
      </c>
      <c r="P37437" s="14" t="str">
        <f ca="1"/>
        <v>Low Cap</v>
      </c>
    </row>
    <row r="37438" spans="11:16">
      <c r="K37438" s="14" t="str">
        <v/>
      </c>
      <c r="L37438" s="14" t="str">
        <v/>
      </c>
      <c r="O37438" s="14" t="str">
        <v/>
      </c>
      <c r="P37438" s="14" t="str">
        <f ca="1"/>
        <v>Low Cap</v>
      </c>
    </row>
    <row r="37439" spans="11:16">
      <c r="K37439" s="14" t="str">
        <v/>
      </c>
      <c r="L37439" s="14" t="str">
        <v/>
      </c>
      <c r="O37439" s="14" t="str">
        <v/>
      </c>
      <c r="P37439" s="14" t="str">
        <f ca="1"/>
        <v>Low Cap</v>
      </c>
    </row>
    <row r="37440" spans="11:16">
      <c r="K37440" s="14" t="str">
        <v/>
      </c>
      <c r="L37440" s="14" t="str">
        <v/>
      </c>
      <c r="O37440" s="14" t="str">
        <v/>
      </c>
      <c r="P37440" s="14" t="str">
        <f ca="1"/>
        <v>Low Cap</v>
      </c>
    </row>
    <row r="37441" spans="11:16">
      <c r="K37441" s="14" t="str">
        <v/>
      </c>
      <c r="L37441" s="14" t="str">
        <v/>
      </c>
      <c r="O37441" s="14" t="str">
        <v/>
      </c>
      <c r="P37441" s="14" t="str">
        <f ca="1"/>
        <v>Low Cap</v>
      </c>
    </row>
    <row r="37442" spans="11:16">
      <c r="K37442" s="14" t="str">
        <v/>
      </c>
      <c r="L37442" s="14" t="str">
        <v/>
      </c>
      <c r="O37442" s="14" t="str">
        <v/>
      </c>
      <c r="P37442" s="14" t="str">
        <f ca="1"/>
        <v>Low Cap</v>
      </c>
    </row>
    <row r="37443" spans="11:16">
      <c r="K37443" s="14" t="str">
        <v/>
      </c>
      <c r="L37443" s="14" t="str">
        <v/>
      </c>
      <c r="O37443" s="14" t="str">
        <v/>
      </c>
      <c r="P37443" s="14" t="str">
        <f ca="1"/>
        <v>Low Cap</v>
      </c>
    </row>
    <row r="37444" spans="11:16">
      <c r="K37444" s="14" t="str">
        <v/>
      </c>
      <c r="L37444" s="14" t="str">
        <v/>
      </c>
      <c r="O37444" s="14" t="str">
        <v/>
      </c>
      <c r="P37444" s="14" t="str">
        <f ca="1"/>
        <v>Low Cap</v>
      </c>
    </row>
    <row r="37445" spans="11:16">
      <c r="K37445" s="14" t="str">
        <v/>
      </c>
      <c r="L37445" s="14" t="str">
        <v/>
      </c>
      <c r="O37445" s="14" t="str">
        <v/>
      </c>
      <c r="P37445" s="14" t="str">
        <f ca="1"/>
        <v>Low Cap</v>
      </c>
    </row>
    <row r="37446" spans="11:16">
      <c r="K37446" s="14" t="str">
        <v/>
      </c>
      <c r="L37446" s="14" t="str">
        <v/>
      </c>
      <c r="O37446" s="14" t="str">
        <v/>
      </c>
      <c r="P37446" s="14" t="str">
        <f ca="1"/>
        <v>Low Cap</v>
      </c>
    </row>
    <row r="37447" spans="11:16">
      <c r="K37447" s="14" t="str">
        <v/>
      </c>
      <c r="L37447" s="14" t="str">
        <v/>
      </c>
      <c r="O37447" s="14" t="str">
        <v/>
      </c>
      <c r="P37447" s="14" t="str">
        <f ca="1"/>
        <v>Low Cap</v>
      </c>
    </row>
    <row r="37448" spans="11:16">
      <c r="K37448" s="14" t="str">
        <v/>
      </c>
      <c r="L37448" s="14" t="str">
        <v/>
      </c>
      <c r="O37448" s="14" t="str">
        <v/>
      </c>
      <c r="P37448" s="14" t="str">
        <f ca="1"/>
        <v>Low Cap</v>
      </c>
    </row>
    <row r="37449" spans="11:16">
      <c r="K37449" s="14" t="str">
        <v/>
      </c>
      <c r="L37449" s="14" t="str">
        <v/>
      </c>
      <c r="O37449" s="14" t="str">
        <v/>
      </c>
      <c r="P37449" s="14" t="str">
        <f ca="1"/>
        <v>Low Cap</v>
      </c>
    </row>
    <row r="37450" spans="11:16">
      <c r="K37450" s="14" t="str">
        <v/>
      </c>
      <c r="L37450" s="14" t="str">
        <v/>
      </c>
      <c r="O37450" s="14" t="str">
        <v/>
      </c>
      <c r="P37450" s="14" t="str">
        <f ca="1"/>
        <v>Low Cap</v>
      </c>
    </row>
    <row r="37451" spans="11:16">
      <c r="K37451" s="14" t="str">
        <v/>
      </c>
      <c r="L37451" s="14" t="str">
        <v/>
      </c>
      <c r="O37451" s="14" t="str">
        <v/>
      </c>
      <c r="P37451" s="14" t="str">
        <f ca="1"/>
        <v>Low Cap</v>
      </c>
    </row>
    <row r="37452" spans="11:16">
      <c r="K37452" s="14" t="str">
        <v/>
      </c>
      <c r="L37452" s="14" t="str">
        <v/>
      </c>
      <c r="O37452" s="14" t="str">
        <v/>
      </c>
      <c r="P37452" s="14" t="str">
        <f ca="1"/>
        <v>Low Cap</v>
      </c>
    </row>
    <row r="37453" spans="11:16">
      <c r="K37453" s="14" t="str">
        <v/>
      </c>
      <c r="L37453" s="14" t="str">
        <v/>
      </c>
      <c r="O37453" s="14" t="str">
        <v/>
      </c>
      <c r="P37453" s="14" t="str">
        <f ca="1"/>
        <v>Low Cap</v>
      </c>
    </row>
    <row r="37454" spans="11:16">
      <c r="K37454" s="14" t="str">
        <v/>
      </c>
      <c r="L37454" s="14" t="str">
        <v/>
      </c>
      <c r="O37454" s="14" t="str">
        <v/>
      </c>
      <c r="P37454" s="14" t="str">
        <f ca="1"/>
        <v>Low Cap</v>
      </c>
    </row>
    <row r="37455" spans="11:16">
      <c r="K37455" s="14" t="str">
        <v/>
      </c>
      <c r="L37455" s="14" t="str">
        <v/>
      </c>
      <c r="O37455" s="14" t="str">
        <v/>
      </c>
      <c r="P37455" s="14" t="str">
        <f ca="1"/>
        <v>Low Cap</v>
      </c>
    </row>
    <row r="37456" spans="11:16">
      <c r="K37456" s="14" t="str">
        <v/>
      </c>
      <c r="L37456" s="14" t="str">
        <v/>
      </c>
      <c r="O37456" s="14" t="str">
        <v/>
      </c>
      <c r="P37456" s="14" t="str">
        <f ca="1"/>
        <v>Low Cap</v>
      </c>
    </row>
    <row r="37457" spans="11:16">
      <c r="K37457" s="14" t="str">
        <v/>
      </c>
      <c r="L37457" s="14" t="str">
        <v/>
      </c>
      <c r="O37457" s="14" t="str">
        <v/>
      </c>
      <c r="P37457" s="14" t="str">
        <f ca="1"/>
        <v>Low Cap</v>
      </c>
    </row>
    <row r="37458" spans="11:16">
      <c r="K37458" s="14" t="str">
        <v/>
      </c>
      <c r="L37458" s="14" t="str">
        <v/>
      </c>
      <c r="O37458" s="14" t="str">
        <v/>
      </c>
      <c r="P37458" s="14" t="str">
        <f ca="1"/>
        <v>Low Cap</v>
      </c>
    </row>
    <row r="37459" spans="11:16">
      <c r="K37459" s="14" t="str">
        <v/>
      </c>
      <c r="L37459" s="14" t="str">
        <v/>
      </c>
      <c r="O37459" s="14" t="str">
        <v/>
      </c>
      <c r="P37459" s="14" t="str">
        <f ca="1"/>
        <v>Low Cap</v>
      </c>
    </row>
    <row r="37460" spans="11:16">
      <c r="K37460" s="14" t="str">
        <v/>
      </c>
      <c r="L37460" s="14" t="str">
        <v/>
      </c>
      <c r="O37460" s="14" t="str">
        <v/>
      </c>
      <c r="P37460" s="14" t="str">
        <f ca="1"/>
        <v>Low Cap</v>
      </c>
    </row>
    <row r="37461" spans="11:16">
      <c r="K37461" s="14" t="str">
        <v/>
      </c>
      <c r="L37461" s="14" t="str">
        <v/>
      </c>
      <c r="O37461" s="14" t="str">
        <v/>
      </c>
      <c r="P37461" s="14" t="str">
        <f ca="1"/>
        <v>Low Cap</v>
      </c>
    </row>
    <row r="37462" spans="11:16">
      <c r="K37462" s="14" t="str">
        <v/>
      </c>
      <c r="L37462" s="14" t="str">
        <v/>
      </c>
      <c r="O37462" s="14" t="str">
        <v/>
      </c>
      <c r="P37462" s="14" t="str">
        <f ca="1"/>
        <v>Low Cap</v>
      </c>
    </row>
    <row r="37463" spans="11:16">
      <c r="K37463" s="14" t="str">
        <v/>
      </c>
      <c r="L37463" s="14" t="str">
        <v/>
      </c>
      <c r="O37463" s="14" t="str">
        <v/>
      </c>
      <c r="P37463" s="14" t="str">
        <f ca="1"/>
        <v>Low Cap</v>
      </c>
    </row>
    <row r="37464" spans="11:16">
      <c r="K37464" s="14" t="str">
        <v/>
      </c>
      <c r="L37464" s="14" t="str">
        <v/>
      </c>
      <c r="O37464" s="14" t="str">
        <v/>
      </c>
      <c r="P37464" s="14" t="str">
        <f ca="1"/>
        <v>Low Cap</v>
      </c>
    </row>
    <row r="37465" spans="11:16">
      <c r="K37465" s="14" t="str">
        <v/>
      </c>
      <c r="L37465" s="14" t="str">
        <v/>
      </c>
      <c r="O37465" s="14" t="str">
        <v/>
      </c>
      <c r="P37465" s="14" t="str">
        <f ca="1"/>
        <v>Low Cap</v>
      </c>
    </row>
    <row r="37466" spans="11:16">
      <c r="K37466" s="14" t="str">
        <v/>
      </c>
      <c r="L37466" s="14" t="str">
        <v/>
      </c>
      <c r="O37466" s="14" t="str">
        <v/>
      </c>
      <c r="P37466" s="14" t="str">
        <f ca="1"/>
        <v>Low Cap</v>
      </c>
    </row>
    <row r="37467" spans="11:16">
      <c r="K37467" s="14" t="str">
        <v/>
      </c>
      <c r="L37467" s="14" t="str">
        <v/>
      </c>
      <c r="O37467" s="14" t="str">
        <v/>
      </c>
      <c r="P37467" s="14" t="str">
        <f ca="1"/>
        <v>Low Cap</v>
      </c>
    </row>
    <row r="37468" spans="11:16">
      <c r="K37468" s="14" t="str">
        <v/>
      </c>
      <c r="L37468" s="14" t="str">
        <v/>
      </c>
      <c r="O37468" s="14" t="str">
        <v/>
      </c>
      <c r="P37468" s="14" t="str">
        <f ca="1"/>
        <v>Low Cap</v>
      </c>
    </row>
    <row r="37469" spans="11:16">
      <c r="K37469" s="14" t="str">
        <v/>
      </c>
      <c r="L37469" s="14" t="str">
        <v/>
      </c>
      <c r="O37469" s="14" t="str">
        <v/>
      </c>
      <c r="P37469" s="14" t="str">
        <f ca="1"/>
        <v>Low Cap</v>
      </c>
    </row>
    <row r="37470" spans="11:16">
      <c r="K37470" s="14" t="str">
        <v/>
      </c>
      <c r="L37470" s="14" t="str">
        <v/>
      </c>
      <c r="O37470" s="14" t="str">
        <v/>
      </c>
      <c r="P37470" s="14" t="str">
        <f ca="1"/>
        <v>Low Cap</v>
      </c>
    </row>
    <row r="37471" spans="11:16">
      <c r="K37471" s="14" t="str">
        <v/>
      </c>
      <c r="L37471" s="14" t="str">
        <v/>
      </c>
      <c r="O37471" s="14" t="str">
        <v/>
      </c>
      <c r="P37471" s="14" t="str">
        <f ca="1"/>
        <v>Low Cap</v>
      </c>
    </row>
    <row r="37472" spans="11:16">
      <c r="K37472" s="14" t="str">
        <v/>
      </c>
      <c r="L37472" s="14" t="str">
        <v/>
      </c>
      <c r="O37472" s="14" t="str">
        <v/>
      </c>
      <c r="P37472" s="14" t="str">
        <f ca="1"/>
        <v>Low Cap</v>
      </c>
    </row>
    <row r="37473" spans="11:16">
      <c r="K37473" s="14" t="str">
        <v/>
      </c>
      <c r="L37473" s="14" t="str">
        <v/>
      </c>
      <c r="O37473" s="14" t="str">
        <v/>
      </c>
      <c r="P37473" s="14" t="str">
        <f ca="1"/>
        <v>Low Cap</v>
      </c>
    </row>
    <row r="37474" spans="11:16">
      <c r="K37474" s="14" t="str">
        <v/>
      </c>
      <c r="L37474" s="14" t="str">
        <v/>
      </c>
      <c r="O37474" s="14" t="str">
        <v/>
      </c>
      <c r="P37474" s="14" t="str">
        <f ca="1"/>
        <v>Low Cap</v>
      </c>
    </row>
    <row r="37475" spans="11:16">
      <c r="K37475" s="14" t="str">
        <v/>
      </c>
      <c r="L37475" s="14" t="str">
        <v/>
      </c>
      <c r="O37475" s="14" t="str">
        <v/>
      </c>
      <c r="P37475" s="14" t="str">
        <f ca="1"/>
        <v>Low Cap</v>
      </c>
    </row>
    <row r="37476" spans="11:16">
      <c r="K37476" s="14" t="str">
        <v/>
      </c>
      <c r="L37476" s="14" t="str">
        <v/>
      </c>
      <c r="O37476" s="14" t="str">
        <v/>
      </c>
      <c r="P37476" s="14" t="str">
        <f ca="1"/>
        <v>Low Cap</v>
      </c>
    </row>
    <row r="37477" spans="11:16">
      <c r="K37477" s="14" t="str">
        <v/>
      </c>
      <c r="L37477" s="14" t="str">
        <v/>
      </c>
      <c r="O37477" s="14" t="str">
        <v/>
      </c>
      <c r="P37477" s="14" t="str">
        <f ca="1"/>
        <v>Low Cap</v>
      </c>
    </row>
    <row r="37478" spans="11:16">
      <c r="K37478" s="14" t="str">
        <v/>
      </c>
      <c r="L37478" s="14" t="str">
        <v/>
      </c>
      <c r="O37478" s="14" t="str">
        <v/>
      </c>
      <c r="P37478" s="14" t="str">
        <f ca="1"/>
        <v>Low Cap</v>
      </c>
    </row>
    <row r="37479" spans="11:16">
      <c r="K37479" s="14" t="str">
        <v/>
      </c>
      <c r="L37479" s="14" t="str">
        <v/>
      </c>
      <c r="O37479" s="14" t="str">
        <v/>
      </c>
      <c r="P37479" s="14" t="str">
        <f ca="1"/>
        <v>Low Cap</v>
      </c>
    </row>
    <row r="37480" spans="11:16">
      <c r="K37480" s="14" t="str">
        <v/>
      </c>
      <c r="L37480" s="14" t="str">
        <v/>
      </c>
      <c r="O37480" s="14" t="str">
        <v/>
      </c>
      <c r="P37480" s="14" t="str">
        <f ca="1"/>
        <v>Low Cap</v>
      </c>
    </row>
    <row r="37481" spans="11:16">
      <c r="K37481" s="14" t="str">
        <v/>
      </c>
      <c r="L37481" s="14" t="str">
        <v/>
      </c>
      <c r="O37481" s="14" t="str">
        <v/>
      </c>
      <c r="P37481" s="14" t="str">
        <f ca="1"/>
        <v>Low Cap</v>
      </c>
    </row>
    <row r="37482" spans="11:16">
      <c r="K37482" s="14" t="str">
        <v/>
      </c>
      <c r="L37482" s="14" t="str">
        <v/>
      </c>
      <c r="O37482" s="14" t="str">
        <v/>
      </c>
      <c r="P37482" s="14" t="str">
        <f ca="1"/>
        <v>Low Cap</v>
      </c>
    </row>
    <row r="37483" spans="11:16">
      <c r="K37483" s="14" t="str">
        <v/>
      </c>
      <c r="L37483" s="14" t="str">
        <v/>
      </c>
      <c r="O37483" s="14" t="str">
        <v/>
      </c>
      <c r="P37483" s="14" t="str">
        <f ca="1"/>
        <v>Low Cap</v>
      </c>
    </row>
    <row r="37484" spans="11:16">
      <c r="K37484" s="14" t="str">
        <v/>
      </c>
      <c r="L37484" s="14" t="str">
        <v/>
      </c>
      <c r="O37484" s="14" t="str">
        <v/>
      </c>
      <c r="P37484" s="14" t="str">
        <f ca="1"/>
        <v>Low Cap</v>
      </c>
    </row>
    <row r="37485" spans="11:16">
      <c r="K37485" s="14" t="str">
        <v/>
      </c>
      <c r="L37485" s="14" t="str">
        <v/>
      </c>
      <c r="O37485" s="14" t="str">
        <v/>
      </c>
      <c r="P37485" s="14" t="str">
        <f ca="1"/>
        <v>Low Cap</v>
      </c>
    </row>
    <row r="37486" spans="11:16">
      <c r="K37486" s="14" t="str">
        <v/>
      </c>
      <c r="L37486" s="14" t="str">
        <v/>
      </c>
      <c r="O37486" s="14" t="str">
        <v/>
      </c>
      <c r="P37486" s="14" t="str">
        <f ca="1"/>
        <v>Low Cap</v>
      </c>
    </row>
    <row r="37487" spans="11:16">
      <c r="K37487" s="14" t="str">
        <v/>
      </c>
      <c r="L37487" s="14" t="str">
        <v/>
      </c>
      <c r="O37487" s="14" t="str">
        <v/>
      </c>
      <c r="P37487" s="14" t="str">
        <f ca="1"/>
        <v>Low Cap</v>
      </c>
    </row>
    <row r="37488" spans="11:16">
      <c r="K37488" s="14" t="str">
        <v/>
      </c>
      <c r="L37488" s="14" t="str">
        <v/>
      </c>
      <c r="O37488" s="14" t="str">
        <v/>
      </c>
      <c r="P37488" s="14" t="str">
        <f ca="1"/>
        <v>Low Cap</v>
      </c>
    </row>
    <row r="37489" spans="11:16">
      <c r="K37489" s="14" t="str">
        <v/>
      </c>
      <c r="L37489" s="14" t="str">
        <v/>
      </c>
      <c r="O37489" s="14" t="str">
        <v/>
      </c>
      <c r="P37489" s="14" t="str">
        <f ca="1"/>
        <v>Low Cap</v>
      </c>
    </row>
    <row r="37490" spans="11:16">
      <c r="K37490" s="14" t="str">
        <v/>
      </c>
      <c r="L37490" s="14" t="str">
        <v/>
      </c>
      <c r="O37490" s="14" t="str">
        <v/>
      </c>
      <c r="P37490" s="14" t="str">
        <f ca="1"/>
        <v>Low Cap</v>
      </c>
    </row>
    <row r="37491" spans="11:16">
      <c r="K37491" s="14" t="str">
        <v/>
      </c>
      <c r="L37491" s="14" t="str">
        <v/>
      </c>
      <c r="O37491" s="14" t="str">
        <v/>
      </c>
      <c r="P37491" s="14" t="str">
        <f ca="1"/>
        <v>Low Cap</v>
      </c>
    </row>
    <row r="37492" spans="11:16">
      <c r="K37492" s="14" t="str">
        <v/>
      </c>
      <c r="L37492" s="14" t="str">
        <v/>
      </c>
      <c r="O37492" s="14" t="str">
        <v/>
      </c>
      <c r="P37492" s="14" t="str">
        <f ca="1"/>
        <v>Low Cap</v>
      </c>
    </row>
    <row r="37493" spans="11:16">
      <c r="K37493" s="14" t="str">
        <v/>
      </c>
      <c r="L37493" s="14" t="str">
        <v/>
      </c>
      <c r="O37493" s="14" t="str">
        <v/>
      </c>
      <c r="P37493" s="14" t="str">
        <f ca="1"/>
        <v>Low Cap</v>
      </c>
    </row>
    <row r="37494" spans="11:16">
      <c r="K37494" s="14" t="str">
        <v/>
      </c>
      <c r="L37494" s="14" t="str">
        <v/>
      </c>
      <c r="O37494" s="14" t="str">
        <v/>
      </c>
      <c r="P37494" s="14" t="str">
        <f ca="1"/>
        <v>Low Cap</v>
      </c>
    </row>
    <row r="37495" spans="11:16">
      <c r="K37495" s="14" t="str">
        <v/>
      </c>
      <c r="L37495" s="14" t="str">
        <v/>
      </c>
      <c r="O37495" s="14" t="str">
        <v/>
      </c>
      <c r="P37495" s="14" t="str">
        <f ca="1"/>
        <v>Low Cap</v>
      </c>
    </row>
    <row r="37496" spans="11:16">
      <c r="K37496" s="14" t="str">
        <v/>
      </c>
      <c r="L37496" s="14" t="str">
        <v/>
      </c>
      <c r="O37496" s="14" t="str">
        <v/>
      </c>
      <c r="P37496" s="14" t="str">
        <f ca="1"/>
        <v>Low Cap</v>
      </c>
    </row>
    <row r="37497" spans="11:16">
      <c r="K37497" s="14" t="str">
        <v/>
      </c>
      <c r="L37497" s="14" t="str">
        <v/>
      </c>
      <c r="O37497" s="14" t="str">
        <v/>
      </c>
      <c r="P37497" s="14" t="str">
        <f ca="1"/>
        <v>Low Cap</v>
      </c>
    </row>
    <row r="37498" spans="11:16">
      <c r="K37498" s="14" t="str">
        <v/>
      </c>
      <c r="L37498" s="14" t="str">
        <v/>
      </c>
      <c r="O37498" s="14" t="str">
        <v/>
      </c>
      <c r="P37498" s="14" t="str">
        <f ca="1"/>
        <v>Low Cap</v>
      </c>
    </row>
    <row r="37499" spans="11:16">
      <c r="K37499" s="14" t="str">
        <v/>
      </c>
      <c r="L37499" s="14" t="str">
        <v/>
      </c>
      <c r="O37499" s="14" t="str">
        <v/>
      </c>
      <c r="P37499" s="14" t="str">
        <f ca="1"/>
        <v>Low Cap</v>
      </c>
    </row>
    <row r="37500" spans="11:16">
      <c r="K37500" s="14" t="str">
        <v/>
      </c>
      <c r="L37500" s="14" t="str">
        <v/>
      </c>
      <c r="O37500" s="14" t="str">
        <v/>
      </c>
      <c r="P37500" s="14" t="str">
        <f ca="1"/>
        <v>Low Cap</v>
      </c>
    </row>
    <row r="37501" spans="11:16">
      <c r="K37501" s="14" t="str">
        <v/>
      </c>
      <c r="L37501" s="14" t="str">
        <v/>
      </c>
      <c r="O37501" s="14" t="str">
        <v/>
      </c>
      <c r="P37501" s="14" t="str">
        <f ca="1"/>
        <v>Low Cap</v>
      </c>
    </row>
    <row r="37502" spans="11:16">
      <c r="K37502" s="14" t="str">
        <v/>
      </c>
      <c r="L37502" s="14" t="str">
        <v/>
      </c>
      <c r="O37502" s="14" t="str">
        <v/>
      </c>
      <c r="P37502" s="14" t="str">
        <f ca="1"/>
        <v>Low Cap</v>
      </c>
    </row>
    <row r="37503" spans="11:16">
      <c r="K37503" s="14" t="str">
        <v/>
      </c>
      <c r="L37503" s="14" t="str">
        <v/>
      </c>
      <c r="O37503" s="14" t="str">
        <v/>
      </c>
      <c r="P37503" s="14" t="str">
        <f ca="1"/>
        <v>Low Cap</v>
      </c>
    </row>
    <row r="37504" spans="11:16">
      <c r="K37504" s="14" t="str">
        <v/>
      </c>
      <c r="L37504" s="14" t="str">
        <v/>
      </c>
      <c r="O37504" s="14" t="str">
        <v/>
      </c>
      <c r="P37504" s="14" t="str">
        <f ca="1"/>
        <v>Low Cap</v>
      </c>
    </row>
    <row r="37505" spans="11:16">
      <c r="K37505" s="14" t="str">
        <v/>
      </c>
      <c r="L37505" s="14" t="str">
        <v/>
      </c>
      <c r="O37505" s="14" t="str">
        <v/>
      </c>
      <c r="P37505" s="14" t="str">
        <f ca="1"/>
        <v>Low Cap</v>
      </c>
    </row>
    <row r="37506" spans="11:16">
      <c r="K37506" s="14" t="str">
        <v/>
      </c>
      <c r="L37506" s="14" t="str">
        <v/>
      </c>
      <c r="O37506" s="14" t="str">
        <v/>
      </c>
      <c r="P37506" s="14" t="str">
        <f ca="1"/>
        <v>Low Cap</v>
      </c>
    </row>
    <row r="37507" spans="11:16">
      <c r="K37507" s="14" t="str">
        <v/>
      </c>
      <c r="L37507" s="14" t="str">
        <v/>
      </c>
      <c r="O37507" s="14" t="str">
        <v/>
      </c>
      <c r="P37507" s="14" t="str">
        <f ca="1"/>
        <v>Low Cap</v>
      </c>
    </row>
    <row r="37508" spans="11:16">
      <c r="K37508" s="14" t="str">
        <v/>
      </c>
      <c r="L37508" s="14" t="str">
        <v/>
      </c>
      <c r="O37508" s="14" t="str">
        <v/>
      </c>
      <c r="P37508" s="14" t="str">
        <f ca="1"/>
        <v>Low Cap</v>
      </c>
    </row>
    <row r="37509" spans="11:16">
      <c r="K37509" s="14" t="str">
        <v/>
      </c>
      <c r="L37509" s="14" t="str">
        <v/>
      </c>
      <c r="O37509" s="14" t="str">
        <v/>
      </c>
      <c r="P37509" s="14" t="str">
        <f ca="1"/>
        <v>Low Cap</v>
      </c>
    </row>
    <row r="37510" spans="11:16">
      <c r="K37510" s="14" t="str">
        <v/>
      </c>
      <c r="L37510" s="14" t="str">
        <v/>
      </c>
      <c r="O37510" s="14" t="str">
        <v/>
      </c>
      <c r="P37510" s="14" t="str">
        <f ca="1"/>
        <v>Low Cap</v>
      </c>
    </row>
    <row r="37511" spans="11:16">
      <c r="K37511" s="14" t="str">
        <v/>
      </c>
      <c r="L37511" s="14" t="str">
        <v/>
      </c>
      <c r="O37511" s="14" t="str">
        <v/>
      </c>
      <c r="P37511" s="14" t="str">
        <f ca="1"/>
        <v>Low Cap</v>
      </c>
    </row>
    <row r="37512" spans="11:16">
      <c r="K37512" s="14" t="str">
        <v/>
      </c>
      <c r="L37512" s="14" t="str">
        <v/>
      </c>
      <c r="O37512" s="14" t="str">
        <v/>
      </c>
      <c r="P37512" s="14" t="str">
        <f ca="1"/>
        <v>Low Cap</v>
      </c>
    </row>
    <row r="37513" spans="11:16">
      <c r="K37513" s="14" t="str">
        <v/>
      </c>
      <c r="L37513" s="14" t="str">
        <v/>
      </c>
      <c r="O37513" s="14" t="str">
        <v/>
      </c>
      <c r="P37513" s="14" t="str">
        <f ca="1"/>
        <v>Low Cap</v>
      </c>
    </row>
    <row r="37514" spans="11:16">
      <c r="K37514" s="14" t="str">
        <v/>
      </c>
      <c r="L37514" s="14" t="str">
        <v/>
      </c>
      <c r="O37514" s="14" t="str">
        <v/>
      </c>
      <c r="P37514" s="14" t="str">
        <f ca="1"/>
        <v>Low Cap</v>
      </c>
    </row>
    <row r="37515" spans="11:16">
      <c r="K37515" s="14" t="str">
        <v/>
      </c>
      <c r="L37515" s="14" t="str">
        <v/>
      </c>
      <c r="O37515" s="14" t="str">
        <v/>
      </c>
      <c r="P37515" s="14" t="str">
        <f ca="1"/>
        <v>Low Cap</v>
      </c>
    </row>
    <row r="37516" spans="11:16">
      <c r="K37516" s="14" t="str">
        <v/>
      </c>
      <c r="L37516" s="14" t="str">
        <v/>
      </c>
      <c r="O37516" s="14" t="str">
        <v/>
      </c>
      <c r="P37516" s="14" t="str">
        <f ca="1"/>
        <v>Low Cap</v>
      </c>
    </row>
    <row r="37517" spans="11:16">
      <c r="K37517" s="14" t="str">
        <v/>
      </c>
      <c r="L37517" s="14" t="str">
        <v/>
      </c>
      <c r="O37517" s="14" t="str">
        <v/>
      </c>
      <c r="P37517" s="14" t="str">
        <f ca="1"/>
        <v>Low Cap</v>
      </c>
    </row>
    <row r="37518" spans="11:16">
      <c r="K37518" s="14" t="str">
        <v/>
      </c>
      <c r="L37518" s="14" t="str">
        <v/>
      </c>
      <c r="O37518" s="14" t="str">
        <v/>
      </c>
      <c r="P37518" s="14" t="str">
        <f ca="1"/>
        <v>Low Cap</v>
      </c>
    </row>
    <row r="37519" spans="11:16">
      <c r="K37519" s="14" t="str">
        <v/>
      </c>
      <c r="L37519" s="14" t="str">
        <v/>
      </c>
      <c r="O37519" s="14" t="str">
        <v/>
      </c>
      <c r="P37519" s="14" t="str">
        <f ca="1"/>
        <v>Low Cap</v>
      </c>
    </row>
    <row r="37520" spans="11:16">
      <c r="K37520" s="14" t="str">
        <v/>
      </c>
      <c r="L37520" s="14" t="str">
        <v/>
      </c>
      <c r="O37520" s="14" t="str">
        <v/>
      </c>
      <c r="P37520" s="14" t="str">
        <f ca="1"/>
        <v>Low Cap</v>
      </c>
    </row>
    <row r="37521" spans="11:16">
      <c r="K37521" s="14" t="str">
        <v/>
      </c>
      <c r="L37521" s="14" t="str">
        <v/>
      </c>
      <c r="O37521" s="14" t="str">
        <v/>
      </c>
      <c r="P37521" s="14" t="str">
        <f ca="1"/>
        <v>Low Cap</v>
      </c>
    </row>
    <row r="37522" spans="11:16">
      <c r="K37522" s="14" t="str">
        <v/>
      </c>
      <c r="L37522" s="14" t="str">
        <v/>
      </c>
      <c r="O37522" s="14" t="str">
        <v/>
      </c>
      <c r="P37522" s="14" t="str">
        <f ca="1"/>
        <v>Low Cap</v>
      </c>
    </row>
    <row r="37523" spans="11:16">
      <c r="K37523" s="14" t="str">
        <v/>
      </c>
      <c r="L37523" s="14" t="str">
        <v/>
      </c>
      <c r="O37523" s="14" t="str">
        <v/>
      </c>
      <c r="P37523" s="14" t="str">
        <f ca="1"/>
        <v>Low Cap</v>
      </c>
    </row>
    <row r="37524" spans="11:16">
      <c r="K37524" s="14" t="str">
        <v/>
      </c>
      <c r="L37524" s="14" t="str">
        <v/>
      </c>
      <c r="O37524" s="14" t="str">
        <v/>
      </c>
      <c r="P37524" s="14" t="str">
        <f ca="1"/>
        <v>Low Cap</v>
      </c>
    </row>
    <row r="37525" spans="11:16">
      <c r="K37525" s="14" t="str">
        <v/>
      </c>
      <c r="L37525" s="14" t="str">
        <v/>
      </c>
      <c r="O37525" s="14" t="str">
        <v/>
      </c>
      <c r="P37525" s="14" t="str">
        <f ca="1"/>
        <v>Low Cap</v>
      </c>
    </row>
    <row r="37526" spans="11:16">
      <c r="K37526" s="14" t="str">
        <v/>
      </c>
      <c r="L37526" s="14" t="str">
        <v/>
      </c>
      <c r="O37526" s="14" t="str">
        <v/>
      </c>
      <c r="P37526" s="14" t="str">
        <f ca="1"/>
        <v>Low Cap</v>
      </c>
    </row>
    <row r="37527" spans="11:16">
      <c r="K37527" s="14" t="str">
        <v/>
      </c>
      <c r="L37527" s="14" t="str">
        <v/>
      </c>
      <c r="O37527" s="14" t="str">
        <v/>
      </c>
      <c r="P37527" s="14" t="str">
        <f ca="1"/>
        <v>Low Cap</v>
      </c>
    </row>
    <row r="37528" spans="11:16">
      <c r="K37528" s="14" t="str">
        <v/>
      </c>
      <c r="L37528" s="14" t="str">
        <v/>
      </c>
      <c r="O37528" s="14" t="str">
        <v/>
      </c>
      <c r="P37528" s="14" t="str">
        <f ca="1"/>
        <v>Low Cap</v>
      </c>
    </row>
    <row r="37529" spans="11:16">
      <c r="K37529" s="14" t="str">
        <v/>
      </c>
      <c r="L37529" s="14" t="str">
        <v/>
      </c>
      <c r="O37529" s="14" t="str">
        <v/>
      </c>
      <c r="P37529" s="14" t="str">
        <f ca="1"/>
        <v>Low Cap</v>
      </c>
    </row>
    <row r="37530" spans="11:16">
      <c r="K37530" s="14" t="str">
        <v/>
      </c>
      <c r="L37530" s="14" t="str">
        <v/>
      </c>
      <c r="O37530" s="14" t="str">
        <v/>
      </c>
      <c r="P37530" s="14" t="str">
        <f ca="1"/>
        <v>Low Cap</v>
      </c>
    </row>
    <row r="37531" spans="11:16">
      <c r="K37531" s="14" t="str">
        <v/>
      </c>
      <c r="L37531" s="14" t="str">
        <v/>
      </c>
      <c r="O37531" s="14" t="str">
        <v/>
      </c>
      <c r="P37531" s="14" t="str">
        <f ca="1"/>
        <v>Low Cap</v>
      </c>
    </row>
    <row r="37532" spans="11:16">
      <c r="K37532" s="14" t="str">
        <v/>
      </c>
      <c r="L37532" s="14" t="str">
        <v/>
      </c>
      <c r="O37532" s="14" t="str">
        <v/>
      </c>
      <c r="P37532" s="14" t="str">
        <f ca="1"/>
        <v>Low Cap</v>
      </c>
    </row>
    <row r="37533" spans="11:16">
      <c r="K37533" s="14" t="str">
        <v/>
      </c>
      <c r="L37533" s="14" t="str">
        <v/>
      </c>
      <c r="O37533" s="14" t="str">
        <v/>
      </c>
      <c r="P37533" s="14" t="str">
        <f ca="1"/>
        <v>Low Cap</v>
      </c>
    </row>
    <row r="37534" spans="11:16">
      <c r="K37534" s="14" t="str">
        <v/>
      </c>
      <c r="L37534" s="14" t="str">
        <v/>
      </c>
      <c r="O37534" s="14" t="str">
        <v/>
      </c>
      <c r="P37534" s="14" t="str">
        <f ca="1"/>
        <v>Low Cap</v>
      </c>
    </row>
    <row r="37535" spans="11:16">
      <c r="K37535" s="14" t="str">
        <v/>
      </c>
      <c r="L37535" s="14" t="str">
        <v/>
      </c>
      <c r="O37535" s="14" t="str">
        <v/>
      </c>
      <c r="P37535" s="14" t="str">
        <f ca="1"/>
        <v>Low Cap</v>
      </c>
    </row>
    <row r="37536" spans="11:16">
      <c r="K37536" s="14" t="str">
        <v/>
      </c>
      <c r="L37536" s="14" t="str">
        <v/>
      </c>
      <c r="O37536" s="14" t="str">
        <v/>
      </c>
      <c r="P37536" s="14" t="str">
        <f ca="1"/>
        <v>Low Cap</v>
      </c>
    </row>
    <row r="37537" spans="11:16">
      <c r="K37537" s="14" t="str">
        <v/>
      </c>
      <c r="L37537" s="14" t="str">
        <v/>
      </c>
      <c r="O37537" s="14" t="str">
        <v/>
      </c>
      <c r="P37537" s="14" t="str">
        <f ca="1"/>
        <v>Low Cap</v>
      </c>
    </row>
    <row r="37538" spans="11:16">
      <c r="K37538" s="14" t="str">
        <v/>
      </c>
      <c r="L37538" s="14" t="str">
        <v/>
      </c>
      <c r="O37538" s="14" t="str">
        <v/>
      </c>
      <c r="P37538" s="14" t="str">
        <f ca="1"/>
        <v>Low Cap</v>
      </c>
    </row>
    <row r="37539" spans="11:16">
      <c r="K37539" s="14" t="str">
        <v/>
      </c>
      <c r="L37539" s="14" t="str">
        <v/>
      </c>
      <c r="O37539" s="14" t="str">
        <v/>
      </c>
      <c r="P37539" s="14" t="str">
        <f ca="1"/>
        <v>Low Cap</v>
      </c>
    </row>
    <row r="37540" spans="11:16">
      <c r="K37540" s="14" t="str">
        <v/>
      </c>
      <c r="L37540" s="14" t="str">
        <v/>
      </c>
      <c r="O37540" s="14" t="str">
        <v/>
      </c>
      <c r="P37540" s="14" t="str">
        <f ca="1"/>
        <v>Low Cap</v>
      </c>
    </row>
    <row r="37541" spans="11:16">
      <c r="K37541" s="14" t="str">
        <v/>
      </c>
      <c r="L37541" s="14" t="str">
        <v/>
      </c>
      <c r="O37541" s="14" t="str">
        <v/>
      </c>
      <c r="P37541" s="14" t="str">
        <f ca="1"/>
        <v>Low Cap</v>
      </c>
    </row>
    <row r="37542" spans="11:16">
      <c r="K37542" s="14" t="str">
        <v/>
      </c>
      <c r="L37542" s="14" t="str">
        <v/>
      </c>
      <c r="O37542" s="14" t="str">
        <v/>
      </c>
      <c r="P37542" s="14" t="str">
        <f ca="1"/>
        <v>Low Cap</v>
      </c>
    </row>
    <row r="37543" spans="11:16">
      <c r="K37543" s="14" t="str">
        <v/>
      </c>
      <c r="L37543" s="14" t="str">
        <v/>
      </c>
      <c r="O37543" s="14" t="str">
        <v/>
      </c>
      <c r="P37543" s="14" t="str">
        <f ca="1"/>
        <v>Low Cap</v>
      </c>
    </row>
    <row r="37544" spans="11:16">
      <c r="K37544" s="14" t="str">
        <v/>
      </c>
      <c r="L37544" s="14" t="str">
        <v/>
      </c>
      <c r="O37544" s="14" t="str">
        <v/>
      </c>
      <c r="P37544" s="14" t="str">
        <f ca="1"/>
        <v>Low Cap</v>
      </c>
    </row>
    <row r="37545" spans="11:16">
      <c r="K37545" s="14" t="str">
        <v/>
      </c>
      <c r="L37545" s="14" t="str">
        <v/>
      </c>
      <c r="O37545" s="14" t="str">
        <v/>
      </c>
      <c r="P37545" s="14" t="str">
        <f ca="1"/>
        <v>Low Cap</v>
      </c>
    </row>
    <row r="37546" spans="11:16">
      <c r="K37546" s="14" t="str">
        <v/>
      </c>
      <c r="L37546" s="14" t="str">
        <v/>
      </c>
      <c r="O37546" s="14" t="str">
        <v/>
      </c>
      <c r="P37546" s="14" t="str">
        <f ca="1"/>
        <v>Low Cap</v>
      </c>
    </row>
    <row r="37547" spans="11:16">
      <c r="K37547" s="14" t="str">
        <v/>
      </c>
      <c r="L37547" s="14" t="str">
        <v/>
      </c>
      <c r="O37547" s="14" t="str">
        <v/>
      </c>
      <c r="P37547" s="14" t="str">
        <f ca="1"/>
        <v>Low Cap</v>
      </c>
    </row>
    <row r="37548" spans="11:16">
      <c r="K37548" s="14" t="str">
        <v/>
      </c>
      <c r="L37548" s="14" t="str">
        <v/>
      </c>
      <c r="O37548" s="14" t="str">
        <v/>
      </c>
      <c r="P37548" s="14" t="str">
        <f ca="1"/>
        <v>Low Cap</v>
      </c>
    </row>
    <row r="37549" spans="11:16">
      <c r="K37549" s="14" t="str">
        <v/>
      </c>
      <c r="L37549" s="14" t="str">
        <v/>
      </c>
      <c r="O37549" s="14" t="str">
        <v/>
      </c>
      <c r="P37549" s="14" t="str">
        <f ca="1"/>
        <v>Low Cap</v>
      </c>
    </row>
    <row r="37550" spans="11:16">
      <c r="K37550" s="14" t="str">
        <v/>
      </c>
      <c r="L37550" s="14" t="str">
        <v/>
      </c>
      <c r="O37550" s="14" t="str">
        <v/>
      </c>
      <c r="P37550" s="14" t="str">
        <f ca="1"/>
        <v>Low Cap</v>
      </c>
    </row>
    <row r="37551" spans="11:16">
      <c r="K37551" s="14" t="str">
        <v/>
      </c>
      <c r="L37551" s="14" t="str">
        <v/>
      </c>
      <c r="O37551" s="14" t="str">
        <v/>
      </c>
      <c r="P37551" s="14" t="str">
        <f ca="1"/>
        <v>Low Cap</v>
      </c>
    </row>
    <row r="37552" spans="11:16">
      <c r="K37552" s="14" t="str">
        <v/>
      </c>
      <c r="L37552" s="14" t="str">
        <v/>
      </c>
      <c r="O37552" s="14" t="str">
        <v/>
      </c>
      <c r="P37552" s="14" t="str">
        <f ca="1"/>
        <v>Low Cap</v>
      </c>
    </row>
    <row r="37553" spans="11:16">
      <c r="K37553" s="14" t="str">
        <v/>
      </c>
      <c r="L37553" s="14" t="str">
        <v/>
      </c>
      <c r="O37553" s="14" t="str">
        <v/>
      </c>
      <c r="P37553" s="14" t="str">
        <f ca="1"/>
        <v>Low Cap</v>
      </c>
    </row>
    <row r="37554" spans="11:16">
      <c r="K37554" s="14" t="str">
        <v/>
      </c>
      <c r="L37554" s="14" t="str">
        <v/>
      </c>
      <c r="O37554" s="14" t="str">
        <v/>
      </c>
      <c r="P37554" s="14" t="str">
        <f ca="1"/>
        <v>Low Cap</v>
      </c>
    </row>
    <row r="37555" spans="11:16">
      <c r="K37555" s="14" t="str">
        <v/>
      </c>
      <c r="L37555" s="14" t="str">
        <v/>
      </c>
      <c r="O37555" s="14" t="str">
        <v/>
      </c>
      <c r="P37555" s="14" t="str">
        <f ca="1"/>
        <v>Low Cap</v>
      </c>
    </row>
    <row r="37556" spans="11:16">
      <c r="K37556" s="14" t="str">
        <v/>
      </c>
      <c r="L37556" s="14" t="str">
        <v/>
      </c>
      <c r="O37556" s="14" t="str">
        <v/>
      </c>
      <c r="P37556" s="14" t="str">
        <f ca="1"/>
        <v>Low Cap</v>
      </c>
    </row>
    <row r="37557" spans="11:16">
      <c r="K37557" s="14" t="str">
        <v/>
      </c>
      <c r="L37557" s="14" t="str">
        <v/>
      </c>
      <c r="O37557" s="14" t="str">
        <v/>
      </c>
      <c r="P37557" s="14" t="str">
        <f ca="1"/>
        <v>Low Cap</v>
      </c>
    </row>
    <row r="37558" spans="11:16">
      <c r="K37558" s="14" t="str">
        <v/>
      </c>
      <c r="L37558" s="14" t="str">
        <v/>
      </c>
      <c r="O37558" s="14" t="str">
        <v/>
      </c>
      <c r="P37558" s="14" t="str">
        <f ca="1"/>
        <v>Low Cap</v>
      </c>
    </row>
    <row r="37559" spans="11:16">
      <c r="K37559" s="14" t="str">
        <v/>
      </c>
      <c r="L37559" s="14" t="str">
        <v/>
      </c>
      <c r="O37559" s="14" t="str">
        <v/>
      </c>
      <c r="P37559" s="14" t="str">
        <f ca="1"/>
        <v>Low Cap</v>
      </c>
    </row>
    <row r="37560" spans="11:16">
      <c r="K37560" s="14" t="str">
        <v/>
      </c>
      <c r="L37560" s="14" t="str">
        <v/>
      </c>
      <c r="O37560" s="14" t="str">
        <v/>
      </c>
      <c r="P37560" s="14" t="str">
        <f ca="1"/>
        <v>Low Cap</v>
      </c>
    </row>
    <row r="37561" spans="11:16">
      <c r="K37561" s="14" t="str">
        <v/>
      </c>
      <c r="L37561" s="14" t="str">
        <v/>
      </c>
      <c r="O37561" s="14" t="str">
        <v/>
      </c>
      <c r="P37561" s="14" t="str">
        <f ca="1"/>
        <v>Low Cap</v>
      </c>
    </row>
    <row r="37562" spans="11:16">
      <c r="K37562" s="14" t="str">
        <v/>
      </c>
      <c r="L37562" s="14" t="str">
        <v/>
      </c>
      <c r="O37562" s="14" t="str">
        <v/>
      </c>
      <c r="P37562" s="14" t="str">
        <f ca="1"/>
        <v>Low Cap</v>
      </c>
    </row>
    <row r="37563" spans="11:16">
      <c r="K37563" s="14" t="str">
        <v/>
      </c>
      <c r="L37563" s="14" t="str">
        <v/>
      </c>
      <c r="O37563" s="14" t="str">
        <v/>
      </c>
      <c r="P37563" s="14" t="str">
        <f ca="1"/>
        <v>Low Cap</v>
      </c>
    </row>
    <row r="37564" spans="11:16">
      <c r="K37564" s="14" t="str">
        <v/>
      </c>
      <c r="L37564" s="14" t="str">
        <v/>
      </c>
      <c r="O37564" s="14" t="str">
        <v/>
      </c>
      <c r="P37564" s="14" t="str">
        <f ca="1"/>
        <v>Low Cap</v>
      </c>
    </row>
    <row r="37565" spans="11:16">
      <c r="K37565" s="14" t="str">
        <v/>
      </c>
      <c r="L37565" s="14" t="str">
        <v/>
      </c>
      <c r="O37565" s="14" t="str">
        <v/>
      </c>
      <c r="P37565" s="14" t="str">
        <f ca="1"/>
        <v>Low Cap</v>
      </c>
    </row>
    <row r="37566" spans="11:16">
      <c r="K37566" s="14" t="str">
        <v/>
      </c>
      <c r="L37566" s="14" t="str">
        <v/>
      </c>
      <c r="O37566" s="14" t="str">
        <v/>
      </c>
      <c r="P37566" s="14" t="str">
        <f ca="1"/>
        <v>Low Cap</v>
      </c>
    </row>
    <row r="37567" spans="11:16">
      <c r="K37567" s="14" t="str">
        <v/>
      </c>
      <c r="L37567" s="14" t="str">
        <v/>
      </c>
      <c r="O37567" s="14" t="str">
        <v/>
      </c>
      <c r="P37567" s="14" t="str">
        <f ca="1"/>
        <v>Low Cap</v>
      </c>
    </row>
    <row r="37568" spans="11:16">
      <c r="K37568" s="14" t="str">
        <v/>
      </c>
      <c r="L37568" s="14" t="str">
        <v/>
      </c>
      <c r="O37568" s="14" t="str">
        <v/>
      </c>
      <c r="P37568" s="14" t="str">
        <f ca="1"/>
        <v>Low Cap</v>
      </c>
    </row>
    <row r="37569" spans="11:16">
      <c r="K37569" s="14" t="str">
        <v/>
      </c>
      <c r="L37569" s="14" t="str">
        <v/>
      </c>
      <c r="O37569" s="14" t="str">
        <v/>
      </c>
      <c r="P37569" s="14" t="str">
        <f ca="1"/>
        <v>Low Cap</v>
      </c>
    </row>
    <row r="37570" spans="11:16">
      <c r="K37570" s="14" t="str">
        <v/>
      </c>
      <c r="L37570" s="14" t="str">
        <v/>
      </c>
      <c r="O37570" s="14" t="str">
        <v/>
      </c>
      <c r="P37570" s="14" t="str">
        <f ca="1"/>
        <v>Low Cap</v>
      </c>
    </row>
    <row r="37571" spans="11:16">
      <c r="K37571" s="14" t="str">
        <v/>
      </c>
      <c r="L37571" s="14" t="str">
        <v/>
      </c>
      <c r="O37571" s="14" t="str">
        <v/>
      </c>
      <c r="P37571" s="14" t="str">
        <f ca="1"/>
        <v>Low Cap</v>
      </c>
    </row>
    <row r="37572" spans="11:16">
      <c r="K37572" s="14" t="str">
        <v/>
      </c>
      <c r="L37572" s="14" t="str">
        <v/>
      </c>
      <c r="O37572" s="14" t="str">
        <v/>
      </c>
      <c r="P37572" s="14" t="str">
        <f ca="1"/>
        <v>Low Cap</v>
      </c>
    </row>
    <row r="37573" spans="11:16">
      <c r="K37573" s="14" t="str">
        <v/>
      </c>
      <c r="L37573" s="14" t="str">
        <v/>
      </c>
      <c r="O37573" s="14" t="str">
        <v/>
      </c>
      <c r="P37573" s="14" t="str">
        <f ca="1"/>
        <v>Low Cap</v>
      </c>
    </row>
    <row r="37574" spans="11:16">
      <c r="K37574" s="14" t="str">
        <v/>
      </c>
      <c r="L37574" s="14" t="str">
        <v/>
      </c>
      <c r="O37574" s="14" t="str">
        <v/>
      </c>
      <c r="P37574" s="14" t="str">
        <f ca="1"/>
        <v>Low Cap</v>
      </c>
    </row>
    <row r="37575" spans="11:16">
      <c r="K37575" s="14" t="str">
        <v/>
      </c>
      <c r="L37575" s="14" t="str">
        <v/>
      </c>
      <c r="O37575" s="14" t="str">
        <v/>
      </c>
      <c r="P37575" s="14" t="str">
        <f ca="1"/>
        <v>Low Cap</v>
      </c>
    </row>
    <row r="37576" spans="11:16">
      <c r="K37576" s="14" t="str">
        <v/>
      </c>
      <c r="L37576" s="14" t="str">
        <v/>
      </c>
      <c r="O37576" s="14" t="str">
        <v/>
      </c>
      <c r="P37576" s="14" t="str">
        <f ca="1"/>
        <v>Low Cap</v>
      </c>
    </row>
    <row r="37577" spans="11:16">
      <c r="K37577" s="14" t="str">
        <v/>
      </c>
      <c r="L37577" s="14" t="str">
        <v/>
      </c>
      <c r="O37577" s="14" t="str">
        <v/>
      </c>
      <c r="P37577" s="14" t="str">
        <f ca="1"/>
        <v>Low Cap</v>
      </c>
    </row>
    <row r="37578" spans="11:16">
      <c r="K37578" s="14" t="str">
        <v/>
      </c>
      <c r="L37578" s="14" t="str">
        <v/>
      </c>
      <c r="O37578" s="14" t="str">
        <v/>
      </c>
      <c r="P37578" s="14" t="str">
        <f ca="1"/>
        <v>Low Cap</v>
      </c>
    </row>
    <row r="37579" spans="11:16">
      <c r="K37579" s="14" t="str">
        <v/>
      </c>
      <c r="L37579" s="14" t="str">
        <v/>
      </c>
      <c r="O37579" s="14" t="str">
        <v/>
      </c>
      <c r="P37579" s="14" t="str">
        <f ca="1"/>
        <v>Low Cap</v>
      </c>
    </row>
    <row r="37580" spans="11:16">
      <c r="K37580" s="14" t="str">
        <v/>
      </c>
      <c r="L37580" s="14" t="str">
        <v/>
      </c>
      <c r="O37580" s="14" t="str">
        <v/>
      </c>
      <c r="P37580" s="14" t="str">
        <f ca="1"/>
        <v>Low Cap</v>
      </c>
    </row>
    <row r="37581" spans="11:16">
      <c r="K37581" s="14" t="str">
        <v/>
      </c>
      <c r="L37581" s="14" t="str">
        <v/>
      </c>
      <c r="O37581" s="14" t="str">
        <v/>
      </c>
      <c r="P37581" s="14" t="str">
        <f ca="1"/>
        <v>Low Cap</v>
      </c>
    </row>
    <row r="37582" spans="11:16">
      <c r="K37582" s="14" t="str">
        <v/>
      </c>
      <c r="L37582" s="14" t="str">
        <v/>
      </c>
      <c r="O37582" s="14" t="str">
        <v/>
      </c>
      <c r="P37582" s="14" t="str">
        <f ca="1"/>
        <v>Low Cap</v>
      </c>
    </row>
    <row r="37583" spans="11:16">
      <c r="K37583" s="14" t="str">
        <v/>
      </c>
      <c r="L37583" s="14" t="str">
        <v/>
      </c>
      <c r="O37583" s="14" t="str">
        <v/>
      </c>
      <c r="P37583" s="14" t="str">
        <f ca="1"/>
        <v>Low Cap</v>
      </c>
    </row>
    <row r="37584" spans="11:16">
      <c r="K37584" s="14" t="str">
        <v/>
      </c>
      <c r="L37584" s="14" t="str">
        <v/>
      </c>
      <c r="O37584" s="14" t="str">
        <v/>
      </c>
      <c r="P37584" s="14" t="str">
        <f ca="1"/>
        <v>Low Cap</v>
      </c>
    </row>
    <row r="37585" spans="11:16">
      <c r="K37585" s="14" t="str">
        <v/>
      </c>
      <c r="L37585" s="14" t="str">
        <v/>
      </c>
      <c r="O37585" s="14" t="str">
        <v/>
      </c>
      <c r="P37585" s="14" t="str">
        <f ca="1"/>
        <v>Low Cap</v>
      </c>
    </row>
    <row r="37586" spans="11:16">
      <c r="K37586" s="14" t="str">
        <v/>
      </c>
      <c r="L37586" s="14" t="str">
        <v/>
      </c>
      <c r="O37586" s="14" t="str">
        <v/>
      </c>
      <c r="P37586" s="14" t="str">
        <f ca="1"/>
        <v>Low Cap</v>
      </c>
    </row>
    <row r="37587" spans="11:16">
      <c r="K37587" s="14" t="str">
        <v/>
      </c>
      <c r="L37587" s="14" t="str">
        <v/>
      </c>
      <c r="O37587" s="14" t="str">
        <v/>
      </c>
      <c r="P37587" s="14" t="str">
        <f ca="1"/>
        <v>Low Cap</v>
      </c>
    </row>
    <row r="37588" spans="11:16">
      <c r="K37588" s="14" t="str">
        <v/>
      </c>
      <c r="L37588" s="14" t="str">
        <v/>
      </c>
      <c r="O37588" s="14" t="str">
        <v/>
      </c>
      <c r="P37588" s="14" t="str">
        <f ca="1"/>
        <v>Low Cap</v>
      </c>
    </row>
    <row r="37589" spans="11:16">
      <c r="K37589" s="14" t="str">
        <v/>
      </c>
      <c r="L37589" s="14" t="str">
        <v/>
      </c>
      <c r="O37589" s="14" t="str">
        <v/>
      </c>
      <c r="P37589" s="14" t="str">
        <f ca="1"/>
        <v>Low Cap</v>
      </c>
    </row>
    <row r="37590" spans="11:16">
      <c r="K37590" s="14" t="str">
        <v/>
      </c>
      <c r="L37590" s="14" t="str">
        <v/>
      </c>
      <c r="O37590" s="14" t="str">
        <v/>
      </c>
      <c r="P37590" s="14" t="str">
        <f ca="1"/>
        <v>Low Cap</v>
      </c>
    </row>
    <row r="37591" spans="11:16">
      <c r="K37591" s="14" t="str">
        <v/>
      </c>
      <c r="L37591" s="14" t="str">
        <v/>
      </c>
      <c r="O37591" s="14" t="str">
        <v/>
      </c>
      <c r="P37591" s="14" t="str">
        <f ca="1"/>
        <v>Low Cap</v>
      </c>
    </row>
    <row r="37592" spans="11:16">
      <c r="K37592" s="14" t="str">
        <v/>
      </c>
      <c r="L37592" s="14" t="str">
        <v/>
      </c>
      <c r="O37592" s="14" t="str">
        <v/>
      </c>
      <c r="P37592" s="14" t="str">
        <f ca="1"/>
        <v>Low Cap</v>
      </c>
    </row>
    <row r="37593" spans="11:16">
      <c r="K37593" s="14" t="str">
        <v/>
      </c>
      <c r="L37593" s="14" t="str">
        <v/>
      </c>
      <c r="O37593" s="14" t="str">
        <v/>
      </c>
      <c r="P37593" s="14" t="str">
        <f ca="1"/>
        <v>Low Cap</v>
      </c>
    </row>
    <row r="37594" spans="11:16">
      <c r="K37594" s="14" t="str">
        <v/>
      </c>
      <c r="L37594" s="14" t="str">
        <v/>
      </c>
      <c r="O37594" s="14" t="str">
        <v/>
      </c>
      <c r="P37594" s="14" t="str">
        <f ca="1"/>
        <v>Low Cap</v>
      </c>
    </row>
    <row r="37595" spans="11:16">
      <c r="K37595" s="14" t="str">
        <v/>
      </c>
      <c r="L37595" s="14" t="str">
        <v/>
      </c>
      <c r="O37595" s="14" t="str">
        <v/>
      </c>
      <c r="P37595" s="14" t="str">
        <f ca="1"/>
        <v>Low Cap</v>
      </c>
    </row>
    <row r="37596" spans="11:16">
      <c r="K37596" s="14" t="str">
        <v/>
      </c>
      <c r="L37596" s="14" t="str">
        <v/>
      </c>
      <c r="O37596" s="14" t="str">
        <v/>
      </c>
      <c r="P37596" s="14" t="str">
        <f ca="1"/>
        <v>Low Cap</v>
      </c>
    </row>
    <row r="37597" spans="11:16">
      <c r="K37597" s="14" t="str">
        <v/>
      </c>
      <c r="L37597" s="14" t="str">
        <v/>
      </c>
      <c r="O37597" s="14" t="str">
        <v/>
      </c>
      <c r="P37597" s="14" t="str">
        <f ca="1"/>
        <v>Low Cap</v>
      </c>
    </row>
    <row r="37598" spans="11:16">
      <c r="K37598" s="14" t="str">
        <v/>
      </c>
      <c r="L37598" s="14" t="str">
        <v/>
      </c>
      <c r="O37598" s="14" t="str">
        <v/>
      </c>
      <c r="P37598" s="14" t="str">
        <f ca="1"/>
        <v>Low Cap</v>
      </c>
    </row>
    <row r="37599" spans="11:16">
      <c r="K37599" s="14" t="str">
        <v/>
      </c>
      <c r="L37599" s="14" t="str">
        <v/>
      </c>
      <c r="O37599" s="14" t="str">
        <v/>
      </c>
      <c r="P37599" s="14" t="str">
        <f ca="1"/>
        <v>Low Cap</v>
      </c>
    </row>
    <row r="37600" spans="11:16">
      <c r="K37600" s="14" t="str">
        <v/>
      </c>
      <c r="L37600" s="14" t="str">
        <v/>
      </c>
      <c r="O37600" s="14" t="str">
        <v/>
      </c>
      <c r="P37600" s="14" t="str">
        <f ca="1"/>
        <v>Low Cap</v>
      </c>
    </row>
    <row r="37601" spans="11:16">
      <c r="K37601" s="14" t="str">
        <v/>
      </c>
      <c r="L37601" s="14" t="str">
        <v/>
      </c>
      <c r="O37601" s="14" t="str">
        <v/>
      </c>
      <c r="P37601" s="14" t="str">
        <f ca="1"/>
        <v>Low Cap</v>
      </c>
    </row>
    <row r="37602" spans="11:16">
      <c r="K37602" s="14" t="str">
        <v/>
      </c>
      <c r="L37602" s="14" t="str">
        <v/>
      </c>
      <c r="O37602" s="14" t="str">
        <v/>
      </c>
      <c r="P37602" s="14" t="str">
        <f ca="1"/>
        <v>Low Cap</v>
      </c>
    </row>
    <row r="37603" spans="11:16">
      <c r="K37603" s="14" t="str">
        <v/>
      </c>
      <c r="L37603" s="14" t="str">
        <v/>
      </c>
      <c r="O37603" s="14" t="str">
        <v/>
      </c>
      <c r="P37603" s="14" t="str">
        <f ca="1"/>
        <v>Low Cap</v>
      </c>
    </row>
    <row r="37604" spans="11:16">
      <c r="K37604" s="14" t="str">
        <v/>
      </c>
      <c r="L37604" s="14" t="str">
        <v/>
      </c>
      <c r="O37604" s="14" t="str">
        <v/>
      </c>
      <c r="P37604" s="14" t="str">
        <f ca="1"/>
        <v>Low Cap</v>
      </c>
    </row>
    <row r="37605" spans="11:16">
      <c r="K37605" s="14" t="str">
        <v/>
      </c>
      <c r="L37605" s="14" t="str">
        <v/>
      </c>
      <c r="O37605" s="14" t="str">
        <v/>
      </c>
      <c r="P37605" s="14" t="str">
        <f ca="1"/>
        <v>Low Cap</v>
      </c>
    </row>
    <row r="37606" spans="11:16">
      <c r="K37606" s="14" t="str">
        <v/>
      </c>
      <c r="L37606" s="14" t="str">
        <v/>
      </c>
      <c r="O37606" s="14" t="str">
        <v/>
      </c>
      <c r="P37606" s="14" t="str">
        <f ca="1"/>
        <v>Low Cap</v>
      </c>
    </row>
    <row r="37607" spans="11:16">
      <c r="K37607" s="14" t="str">
        <v/>
      </c>
      <c r="L37607" s="14" t="str">
        <v/>
      </c>
      <c r="O37607" s="14" t="str">
        <v/>
      </c>
      <c r="P37607" s="14" t="str">
        <f ca="1"/>
        <v>Low Cap</v>
      </c>
    </row>
    <row r="37608" spans="11:16">
      <c r="K37608" s="14" t="str">
        <v/>
      </c>
      <c r="L37608" s="14" t="str">
        <v/>
      </c>
      <c r="O37608" s="14" t="str">
        <v/>
      </c>
      <c r="P37608" s="14" t="str">
        <f ca="1"/>
        <v>Low Cap</v>
      </c>
    </row>
    <row r="37609" spans="11:16">
      <c r="K37609" s="14" t="str">
        <v/>
      </c>
      <c r="L37609" s="14" t="str">
        <v/>
      </c>
      <c r="O37609" s="14" t="str">
        <v/>
      </c>
      <c r="P37609" s="14" t="str">
        <f ca="1"/>
        <v>Low Cap</v>
      </c>
    </row>
    <row r="37610" spans="11:16">
      <c r="K37610" s="14" t="str">
        <v/>
      </c>
      <c r="L37610" s="14" t="str">
        <v/>
      </c>
      <c r="O37610" s="14" t="str">
        <v/>
      </c>
      <c r="P37610" s="14" t="str">
        <f ca="1"/>
        <v>Low Cap</v>
      </c>
    </row>
    <row r="37611" spans="11:16">
      <c r="K37611" s="14" t="str">
        <v/>
      </c>
      <c r="L37611" s="14" t="str">
        <v/>
      </c>
      <c r="O37611" s="14" t="str">
        <v/>
      </c>
      <c r="P37611" s="14" t="str">
        <f ca="1"/>
        <v>Low Cap</v>
      </c>
    </row>
    <row r="37612" spans="11:16">
      <c r="K37612" s="14" t="str">
        <v/>
      </c>
      <c r="L37612" s="14" t="str">
        <v/>
      </c>
      <c r="O37612" s="14" t="str">
        <v/>
      </c>
      <c r="P37612" s="14" t="str">
        <f ca="1"/>
        <v>Low Cap</v>
      </c>
    </row>
    <row r="37613" spans="11:16">
      <c r="K37613" s="14" t="str">
        <v/>
      </c>
      <c r="L37613" s="14" t="str">
        <v/>
      </c>
      <c r="O37613" s="14" t="str">
        <v/>
      </c>
      <c r="P37613" s="14" t="str">
        <f ca="1"/>
        <v>Low Cap</v>
      </c>
    </row>
    <row r="37614" spans="11:16">
      <c r="K37614" s="14" t="str">
        <v/>
      </c>
      <c r="L37614" s="14" t="str">
        <v/>
      </c>
      <c r="O37614" s="14" t="str">
        <v/>
      </c>
      <c r="P37614" s="14" t="str">
        <f ca="1"/>
        <v>Low Cap</v>
      </c>
    </row>
    <row r="37615" spans="11:16">
      <c r="K37615" s="14" t="str">
        <v/>
      </c>
      <c r="L37615" s="14" t="str">
        <v/>
      </c>
      <c r="O37615" s="14" t="str">
        <v/>
      </c>
      <c r="P37615" s="14" t="str">
        <f ca="1"/>
        <v>Low Cap</v>
      </c>
    </row>
    <row r="37616" spans="11:16">
      <c r="K37616" s="14" t="str">
        <v/>
      </c>
      <c r="L37616" s="14" t="str">
        <v/>
      </c>
      <c r="O37616" s="14" t="str">
        <v/>
      </c>
      <c r="P37616" s="14" t="str">
        <f ca="1"/>
        <v>Low Cap</v>
      </c>
    </row>
    <row r="37617" spans="11:16">
      <c r="K37617" s="14" t="str">
        <v/>
      </c>
      <c r="L37617" s="14" t="str">
        <v/>
      </c>
      <c r="O37617" s="14" t="str">
        <v/>
      </c>
      <c r="P37617" s="14" t="str">
        <f ca="1"/>
        <v>Low Cap</v>
      </c>
    </row>
    <row r="37618" spans="11:16">
      <c r="K37618" s="14" t="str">
        <v/>
      </c>
      <c r="L37618" s="14" t="str">
        <v/>
      </c>
      <c r="O37618" s="14" t="str">
        <v/>
      </c>
      <c r="P37618" s="14" t="str">
        <f ca="1"/>
        <v>Low Cap</v>
      </c>
    </row>
    <row r="37619" spans="11:16">
      <c r="K37619" s="14" t="str">
        <v/>
      </c>
      <c r="L37619" s="14" t="str">
        <v/>
      </c>
      <c r="O37619" s="14" t="str">
        <v/>
      </c>
      <c r="P37619" s="14" t="str">
        <f ca="1"/>
        <v>Low Cap</v>
      </c>
    </row>
    <row r="37620" spans="11:16">
      <c r="K37620" s="14" t="str">
        <v/>
      </c>
      <c r="L37620" s="14" t="str">
        <v/>
      </c>
      <c r="O37620" s="14" t="str">
        <v/>
      </c>
      <c r="P37620" s="14" t="str">
        <f ca="1"/>
        <v>Low Cap</v>
      </c>
    </row>
    <row r="37621" spans="11:16">
      <c r="K37621" s="14" t="str">
        <v/>
      </c>
      <c r="L37621" s="14" t="str">
        <v/>
      </c>
      <c r="O37621" s="14" t="str">
        <v/>
      </c>
      <c r="P37621" s="14" t="str">
        <f ca="1"/>
        <v>Low Cap</v>
      </c>
    </row>
    <row r="37622" spans="11:16">
      <c r="K37622" s="14" t="str">
        <v/>
      </c>
      <c r="L37622" s="14" t="str">
        <v/>
      </c>
      <c r="O37622" s="14" t="str">
        <v/>
      </c>
      <c r="P37622" s="14" t="str">
        <f ca="1"/>
        <v>Low Cap</v>
      </c>
    </row>
    <row r="37623" spans="11:16">
      <c r="K37623" s="14" t="str">
        <v/>
      </c>
      <c r="L37623" s="14" t="str">
        <v/>
      </c>
      <c r="O37623" s="14" t="str">
        <v/>
      </c>
      <c r="P37623" s="14" t="str">
        <f ca="1"/>
        <v>Low Cap</v>
      </c>
    </row>
    <row r="37624" spans="11:16">
      <c r="K37624" s="14" t="str">
        <v/>
      </c>
      <c r="L37624" s="14" t="str">
        <v/>
      </c>
      <c r="O37624" s="14" t="str">
        <v/>
      </c>
      <c r="P37624" s="14" t="str">
        <f ca="1"/>
        <v>Low Cap</v>
      </c>
    </row>
    <row r="37625" spans="11:16">
      <c r="K37625" s="14" t="str">
        <v/>
      </c>
      <c r="L37625" s="14" t="str">
        <v/>
      </c>
      <c r="O37625" s="14" t="str">
        <v/>
      </c>
      <c r="P37625" s="14" t="str">
        <f ca="1"/>
        <v>Low Cap</v>
      </c>
    </row>
    <row r="37626" spans="11:16">
      <c r="K37626" s="14" t="str">
        <v/>
      </c>
      <c r="L37626" s="14" t="str">
        <v/>
      </c>
      <c r="O37626" s="14" t="str">
        <v/>
      </c>
      <c r="P37626" s="14" t="str">
        <f ca="1"/>
        <v>Low Cap</v>
      </c>
    </row>
    <row r="37627" spans="11:16">
      <c r="K37627" s="14" t="str">
        <v/>
      </c>
      <c r="L37627" s="14" t="str">
        <v/>
      </c>
      <c r="O37627" s="14" t="str">
        <v/>
      </c>
      <c r="P37627" s="14" t="str">
        <f ca="1"/>
        <v>Low Cap</v>
      </c>
    </row>
    <row r="37628" spans="11:16">
      <c r="K37628" s="14" t="str">
        <v/>
      </c>
      <c r="L37628" s="14" t="str">
        <v/>
      </c>
      <c r="O37628" s="14" t="str">
        <v/>
      </c>
      <c r="P37628" s="14" t="str">
        <f ca="1"/>
        <v>Low Cap</v>
      </c>
    </row>
    <row r="37629" spans="11:16">
      <c r="K37629" s="14" t="str">
        <v/>
      </c>
      <c r="L37629" s="14" t="str">
        <v/>
      </c>
      <c r="O37629" s="14" t="str">
        <v/>
      </c>
      <c r="P37629" s="14" t="str">
        <f ca="1"/>
        <v>Low Cap</v>
      </c>
    </row>
    <row r="37630" spans="11:16">
      <c r="K37630" s="14" t="str">
        <v/>
      </c>
      <c r="L37630" s="14" t="str">
        <v/>
      </c>
      <c r="O37630" s="14" t="str">
        <v/>
      </c>
      <c r="P37630" s="14" t="str">
        <f ca="1"/>
        <v>Low Cap</v>
      </c>
    </row>
    <row r="37631" spans="11:16">
      <c r="K37631" s="14" t="str">
        <v/>
      </c>
      <c r="L37631" s="14" t="str">
        <v/>
      </c>
      <c r="O37631" s="14" t="str">
        <v/>
      </c>
      <c r="P37631" s="14" t="str">
        <f ca="1"/>
        <v>Low Cap</v>
      </c>
    </row>
    <row r="37632" spans="11:16">
      <c r="K37632" s="14" t="str">
        <v/>
      </c>
      <c r="L37632" s="14" t="str">
        <v/>
      </c>
      <c r="O37632" s="14" t="str">
        <v/>
      </c>
      <c r="P37632" s="14" t="str">
        <f ca="1"/>
        <v>Low Cap</v>
      </c>
    </row>
    <row r="37633" spans="11:16">
      <c r="K37633" s="14" t="str">
        <v/>
      </c>
      <c r="L37633" s="14" t="str">
        <v/>
      </c>
      <c r="O37633" s="14" t="str">
        <v/>
      </c>
      <c r="P37633" s="14" t="str">
        <f ca="1"/>
        <v>Low Cap</v>
      </c>
    </row>
    <row r="37634" spans="11:16">
      <c r="K37634" s="14" t="str">
        <v/>
      </c>
      <c r="L37634" s="14" t="str">
        <v/>
      </c>
      <c r="O37634" s="14" t="str">
        <v/>
      </c>
      <c r="P37634" s="14" t="str">
        <f ca="1"/>
        <v>Low Cap</v>
      </c>
    </row>
    <row r="37635" spans="11:16">
      <c r="K37635" s="14" t="str">
        <v/>
      </c>
      <c r="L37635" s="14" t="str">
        <v/>
      </c>
      <c r="O37635" s="14" t="str">
        <v/>
      </c>
      <c r="P37635" s="14" t="str">
        <f ca="1"/>
        <v>Low Cap</v>
      </c>
    </row>
    <row r="37636" spans="11:16">
      <c r="K37636" s="14" t="str">
        <v/>
      </c>
      <c r="L37636" s="14" t="str">
        <v/>
      </c>
      <c r="O37636" s="14" t="str">
        <v/>
      </c>
      <c r="P37636" s="14" t="str">
        <f ca="1"/>
        <v>Low Cap</v>
      </c>
    </row>
    <row r="37637" spans="11:16">
      <c r="K37637" s="14" t="str">
        <v/>
      </c>
      <c r="L37637" s="14" t="str">
        <v/>
      </c>
      <c r="O37637" s="14" t="str">
        <v/>
      </c>
      <c r="P37637" s="14" t="str">
        <f ca="1"/>
        <v>Low Cap</v>
      </c>
    </row>
    <row r="37638" spans="11:16">
      <c r="K37638" s="14" t="str">
        <v/>
      </c>
      <c r="L37638" s="14" t="str">
        <v/>
      </c>
      <c r="O37638" s="14" t="str">
        <v/>
      </c>
      <c r="P37638" s="14" t="str">
        <f ca="1"/>
        <v>Low Cap</v>
      </c>
    </row>
    <row r="37639" spans="11:16">
      <c r="K37639" s="14" t="str">
        <v/>
      </c>
      <c r="L37639" s="14" t="str">
        <v/>
      </c>
      <c r="O37639" s="14" t="str">
        <v/>
      </c>
      <c r="P37639" s="14" t="str">
        <f ca="1"/>
        <v>Low Cap</v>
      </c>
    </row>
    <row r="37640" spans="11:16">
      <c r="K37640" s="14" t="str">
        <v/>
      </c>
      <c r="L37640" s="14" t="str">
        <v/>
      </c>
      <c r="O37640" s="14" t="str">
        <v/>
      </c>
      <c r="P37640" s="14" t="str">
        <f ca="1"/>
        <v>Low Cap</v>
      </c>
    </row>
    <row r="37641" spans="11:16">
      <c r="K37641" s="14" t="str">
        <v/>
      </c>
      <c r="L37641" s="14" t="str">
        <v/>
      </c>
      <c r="O37641" s="14" t="str">
        <v/>
      </c>
      <c r="P37641" s="14" t="str">
        <f ca="1"/>
        <v>Low Cap</v>
      </c>
    </row>
    <row r="37642" spans="11:16">
      <c r="K37642" s="14" t="str">
        <v/>
      </c>
      <c r="L37642" s="14" t="str">
        <v/>
      </c>
      <c r="O37642" s="14" t="str">
        <v/>
      </c>
      <c r="P37642" s="14" t="str">
        <f ca="1"/>
        <v>Low Cap</v>
      </c>
    </row>
    <row r="37643" spans="11:16">
      <c r="K37643" s="14" t="str">
        <v/>
      </c>
      <c r="L37643" s="14" t="str">
        <v/>
      </c>
      <c r="O37643" s="14" t="str">
        <v/>
      </c>
      <c r="P37643" s="14" t="str">
        <f ca="1"/>
        <v>Low Cap</v>
      </c>
    </row>
    <row r="37644" spans="11:16">
      <c r="K37644" s="14" t="str">
        <v/>
      </c>
      <c r="L37644" s="14" t="str">
        <v/>
      </c>
      <c r="O37644" s="14" t="str">
        <v/>
      </c>
      <c r="P37644" s="14" t="str">
        <f ca="1"/>
        <v>Low Cap</v>
      </c>
    </row>
    <row r="37645" spans="11:16">
      <c r="K37645" s="14" t="str">
        <v/>
      </c>
      <c r="L37645" s="14" t="str">
        <v/>
      </c>
      <c r="O37645" s="14" t="str">
        <v/>
      </c>
      <c r="P37645" s="14" t="str">
        <f ca="1"/>
        <v>Low Cap</v>
      </c>
    </row>
    <row r="37646" spans="11:16">
      <c r="K37646" s="14" t="str">
        <v/>
      </c>
      <c r="L37646" s="14" t="str">
        <v/>
      </c>
      <c r="O37646" s="14" t="str">
        <v/>
      </c>
      <c r="P37646" s="14" t="str">
        <f ca="1"/>
        <v>Low Cap</v>
      </c>
    </row>
    <row r="37647" spans="11:16">
      <c r="K37647" s="14" t="str">
        <v/>
      </c>
      <c r="L37647" s="14" t="str">
        <v/>
      </c>
      <c r="O37647" s="14" t="str">
        <v/>
      </c>
      <c r="P37647" s="14" t="str">
        <f ca="1"/>
        <v>Low Cap</v>
      </c>
    </row>
    <row r="37648" spans="11:16">
      <c r="K37648" s="14" t="str">
        <v/>
      </c>
      <c r="L37648" s="14" t="str">
        <v/>
      </c>
      <c r="O37648" s="14" t="str">
        <v/>
      </c>
      <c r="P37648" s="14" t="str">
        <f ca="1"/>
        <v>Low Cap</v>
      </c>
    </row>
    <row r="37649" spans="11:16">
      <c r="K37649" s="14" t="str">
        <v/>
      </c>
      <c r="L37649" s="14" t="str">
        <v/>
      </c>
      <c r="O37649" s="14" t="str">
        <v/>
      </c>
      <c r="P37649" s="14" t="str">
        <f ca="1"/>
        <v>Low Cap</v>
      </c>
    </row>
    <row r="37650" spans="11:16">
      <c r="K37650" s="14" t="str">
        <v/>
      </c>
      <c r="L37650" s="14" t="str">
        <v/>
      </c>
      <c r="O37650" s="14" t="str">
        <v/>
      </c>
      <c r="P37650" s="14" t="str">
        <f ca="1"/>
        <v>Low Cap</v>
      </c>
    </row>
    <row r="37651" spans="11:16">
      <c r="K37651" s="14" t="str">
        <v/>
      </c>
      <c r="L37651" s="14" t="str">
        <v/>
      </c>
      <c r="O37651" s="14" t="str">
        <v/>
      </c>
      <c r="P37651" s="14" t="str">
        <f ca="1"/>
        <v>Low Cap</v>
      </c>
    </row>
    <row r="37652" spans="11:16">
      <c r="K37652" s="14" t="str">
        <v/>
      </c>
      <c r="L37652" s="14" t="str">
        <v/>
      </c>
      <c r="O37652" s="14" t="str">
        <v/>
      </c>
      <c r="P37652" s="14" t="str">
        <f ca="1"/>
        <v>Low Cap</v>
      </c>
    </row>
    <row r="37653" spans="11:16">
      <c r="K37653" s="14" t="str">
        <v/>
      </c>
      <c r="L37653" s="14" t="str">
        <v/>
      </c>
      <c r="O37653" s="14" t="str">
        <v/>
      </c>
      <c r="P37653" s="14" t="str">
        <f ca="1"/>
        <v>Low Cap</v>
      </c>
    </row>
    <row r="37654" spans="11:16">
      <c r="K37654" s="14" t="str">
        <v/>
      </c>
      <c r="L37654" s="14" t="str">
        <v/>
      </c>
      <c r="O37654" s="14" t="str">
        <v/>
      </c>
      <c r="P37654" s="14" t="str">
        <f ca="1"/>
        <v>Low Cap</v>
      </c>
    </row>
    <row r="37655" spans="11:16">
      <c r="K37655" s="14" t="str">
        <v/>
      </c>
      <c r="L37655" s="14" t="str">
        <v/>
      </c>
      <c r="O37655" s="14" t="str">
        <v/>
      </c>
      <c r="P37655" s="14" t="str">
        <f ca="1"/>
        <v>Low Cap</v>
      </c>
    </row>
    <row r="37656" spans="11:16">
      <c r="K37656" s="14" t="str">
        <v/>
      </c>
      <c r="L37656" s="14" t="str">
        <v/>
      </c>
      <c r="O37656" s="14" t="str">
        <v/>
      </c>
      <c r="P37656" s="14" t="str">
        <f ca="1"/>
        <v>Low Cap</v>
      </c>
    </row>
    <row r="37657" spans="11:16">
      <c r="K37657" s="14" t="str">
        <v/>
      </c>
      <c r="L37657" s="14" t="str">
        <v/>
      </c>
      <c r="O37657" s="14" t="str">
        <v/>
      </c>
      <c r="P37657" s="14" t="str">
        <f ca="1"/>
        <v>Low Cap</v>
      </c>
    </row>
    <row r="37658" spans="11:16">
      <c r="K37658" s="14" t="str">
        <v/>
      </c>
      <c r="L37658" s="14" t="str">
        <v/>
      </c>
      <c r="O37658" s="14" t="str">
        <v/>
      </c>
      <c r="P37658" s="14" t="str">
        <f ca="1"/>
        <v>Low Cap</v>
      </c>
    </row>
    <row r="37659" spans="11:16">
      <c r="K37659" s="14" t="str">
        <v/>
      </c>
      <c r="L37659" s="14" t="str">
        <v/>
      </c>
      <c r="O37659" s="14" t="str">
        <v/>
      </c>
      <c r="P37659" s="14" t="str">
        <f ca="1"/>
        <v>Low Cap</v>
      </c>
    </row>
    <row r="37660" spans="11:16">
      <c r="K37660" s="14" t="str">
        <v/>
      </c>
      <c r="L37660" s="14" t="str">
        <v/>
      </c>
      <c r="O37660" s="14" t="str">
        <v/>
      </c>
      <c r="P37660" s="14" t="str">
        <f ca="1"/>
        <v>Low Cap</v>
      </c>
    </row>
    <row r="37661" spans="11:16">
      <c r="K37661" s="14" t="str">
        <v/>
      </c>
      <c r="L37661" s="14" t="str">
        <v/>
      </c>
      <c r="O37661" s="14" t="str">
        <v/>
      </c>
      <c r="P37661" s="14" t="str">
        <f ca="1"/>
        <v>Low Cap</v>
      </c>
    </row>
    <row r="37662" spans="11:16">
      <c r="K37662" s="14" t="str">
        <v/>
      </c>
      <c r="L37662" s="14" t="str">
        <v/>
      </c>
      <c r="O37662" s="14" t="str">
        <v/>
      </c>
      <c r="P37662" s="14" t="str">
        <f ca="1"/>
        <v>Low Cap</v>
      </c>
    </row>
    <row r="37663" spans="11:16">
      <c r="K37663" s="14" t="str">
        <v/>
      </c>
      <c r="L37663" s="14" t="str">
        <v/>
      </c>
      <c r="O37663" s="14" t="str">
        <v/>
      </c>
      <c r="P37663" s="14" t="str">
        <f ca="1"/>
        <v>Low Cap</v>
      </c>
    </row>
    <row r="37664" spans="11:16">
      <c r="K37664" s="14" t="str">
        <v/>
      </c>
      <c r="L37664" s="14" t="str">
        <v/>
      </c>
      <c r="O37664" s="14" t="str">
        <v/>
      </c>
      <c r="P37664" s="14" t="str">
        <f ca="1"/>
        <v>Low Cap</v>
      </c>
    </row>
    <row r="37665" spans="11:16">
      <c r="K37665" s="14" t="str">
        <v/>
      </c>
      <c r="L37665" s="14" t="str">
        <v/>
      </c>
      <c r="O37665" s="14" t="str">
        <v/>
      </c>
      <c r="P37665" s="14" t="str">
        <f ca="1"/>
        <v>Low Cap</v>
      </c>
    </row>
    <row r="37666" spans="11:16">
      <c r="K37666" s="14" t="str">
        <v/>
      </c>
      <c r="L37666" s="14" t="str">
        <v/>
      </c>
      <c r="O37666" s="14" t="str">
        <v/>
      </c>
      <c r="P37666" s="14" t="str">
        <f ca="1"/>
        <v>Low Cap</v>
      </c>
    </row>
    <row r="37667" spans="11:16">
      <c r="K37667" s="14" t="str">
        <v/>
      </c>
      <c r="L37667" s="14" t="str">
        <v/>
      </c>
      <c r="O37667" s="14" t="str">
        <v/>
      </c>
      <c r="P37667" s="14" t="str">
        <f ca="1"/>
        <v>Low Cap</v>
      </c>
    </row>
    <row r="37668" spans="11:16">
      <c r="K37668" s="14" t="str">
        <v/>
      </c>
      <c r="L37668" s="14" t="str">
        <v/>
      </c>
      <c r="O37668" s="14" t="str">
        <v/>
      </c>
      <c r="P37668" s="14" t="str">
        <f ca="1"/>
        <v>Low Cap</v>
      </c>
    </row>
    <row r="37669" spans="11:16">
      <c r="K37669" s="14" t="str">
        <v/>
      </c>
      <c r="L37669" s="14" t="str">
        <v/>
      </c>
      <c r="O37669" s="14" t="str">
        <v/>
      </c>
      <c r="P37669" s="14" t="str">
        <f ca="1"/>
        <v>Low Cap</v>
      </c>
    </row>
    <row r="37670" spans="11:16">
      <c r="K37670" s="14" t="str">
        <v/>
      </c>
      <c r="L37670" s="14" t="str">
        <v/>
      </c>
      <c r="O37670" s="14" t="str">
        <v/>
      </c>
      <c r="P37670" s="14" t="str">
        <f ca="1"/>
        <v>Low Cap</v>
      </c>
    </row>
    <row r="37671" spans="11:16">
      <c r="K37671" s="14" t="str">
        <v/>
      </c>
      <c r="L37671" s="14" t="str">
        <v/>
      </c>
      <c r="O37671" s="14" t="str">
        <v/>
      </c>
      <c r="P37671" s="14" t="str">
        <f ca="1"/>
        <v>Low Cap</v>
      </c>
    </row>
    <row r="37672" spans="11:16">
      <c r="K37672" s="14" t="str">
        <v/>
      </c>
      <c r="L37672" s="14" t="str">
        <v/>
      </c>
      <c r="O37672" s="14" t="str">
        <v/>
      </c>
      <c r="P37672" s="14" t="str">
        <f ca="1"/>
        <v>Low Cap</v>
      </c>
    </row>
    <row r="37673" spans="11:16">
      <c r="K37673" s="14" t="str">
        <v/>
      </c>
      <c r="L37673" s="14" t="str">
        <v/>
      </c>
      <c r="O37673" s="14" t="str">
        <v/>
      </c>
      <c r="P37673" s="14" t="str">
        <f ca="1"/>
        <v>Low Cap</v>
      </c>
    </row>
    <row r="37674" spans="11:16">
      <c r="K37674" s="14" t="str">
        <v/>
      </c>
      <c r="L37674" s="14" t="str">
        <v/>
      </c>
      <c r="O37674" s="14" t="str">
        <v/>
      </c>
      <c r="P37674" s="14" t="str">
        <f ca="1"/>
        <v>Low Cap</v>
      </c>
    </row>
    <row r="37675" spans="11:16">
      <c r="K37675" s="14" t="str">
        <v/>
      </c>
      <c r="L37675" s="14" t="str">
        <v/>
      </c>
      <c r="O37675" s="14" t="str">
        <v/>
      </c>
      <c r="P37675" s="14" t="str">
        <f ca="1"/>
        <v>Low Cap</v>
      </c>
    </row>
    <row r="37676" spans="11:16">
      <c r="K37676" s="14" t="str">
        <v/>
      </c>
      <c r="L37676" s="14" t="str">
        <v/>
      </c>
      <c r="O37676" s="14" t="str">
        <v/>
      </c>
      <c r="P37676" s="14" t="str">
        <f ca="1"/>
        <v>Low Cap</v>
      </c>
    </row>
    <row r="37677" spans="11:16">
      <c r="K37677" s="14" t="str">
        <v/>
      </c>
      <c r="L37677" s="14" t="str">
        <v/>
      </c>
      <c r="O37677" s="14" t="str">
        <v/>
      </c>
      <c r="P37677" s="14" t="str">
        <f ca="1"/>
        <v>Low Cap</v>
      </c>
    </row>
    <row r="37678" spans="11:16">
      <c r="K37678" s="14" t="str">
        <v/>
      </c>
      <c r="L37678" s="14" t="str">
        <v/>
      </c>
      <c r="O37678" s="14" t="str">
        <v/>
      </c>
      <c r="P37678" s="14" t="str">
        <f ca="1"/>
        <v>Low Cap</v>
      </c>
    </row>
    <row r="37679" spans="11:16">
      <c r="K37679" s="14" t="str">
        <v/>
      </c>
      <c r="L37679" s="14" t="str">
        <v/>
      </c>
      <c r="O37679" s="14" t="str">
        <v/>
      </c>
      <c r="P37679" s="14" t="str">
        <f ca="1"/>
        <v>Low Cap</v>
      </c>
    </row>
    <row r="37680" spans="11:16">
      <c r="K37680" s="14" t="str">
        <v/>
      </c>
      <c r="L37680" s="14" t="str">
        <v/>
      </c>
      <c r="O37680" s="14" t="str">
        <v/>
      </c>
      <c r="P37680" s="14" t="str">
        <f ca="1"/>
        <v>Low Cap</v>
      </c>
    </row>
    <row r="37681" spans="11:16">
      <c r="K37681" s="14" t="str">
        <v/>
      </c>
      <c r="L37681" s="14" t="str">
        <v/>
      </c>
      <c r="O37681" s="14" t="str">
        <v/>
      </c>
      <c r="P37681" s="14" t="str">
        <f ca="1"/>
        <v>Low Cap</v>
      </c>
    </row>
    <row r="37682" spans="11:16">
      <c r="K37682" s="14" t="str">
        <v/>
      </c>
      <c r="L37682" s="14" t="str">
        <v/>
      </c>
      <c r="O37682" s="14" t="str">
        <v/>
      </c>
      <c r="P37682" s="14" t="str">
        <f ca="1"/>
        <v>Low Cap</v>
      </c>
    </row>
    <row r="37683" spans="11:16">
      <c r="K37683" s="14" t="str">
        <v/>
      </c>
      <c r="L37683" s="14" t="str">
        <v/>
      </c>
      <c r="O37683" s="14" t="str">
        <v/>
      </c>
      <c r="P37683" s="14" t="str">
        <f ca="1"/>
        <v>Low Cap</v>
      </c>
    </row>
    <row r="37684" spans="11:16">
      <c r="K37684" s="14" t="str">
        <v/>
      </c>
      <c r="L37684" s="14" t="str">
        <v/>
      </c>
      <c r="O37684" s="14" t="str">
        <v/>
      </c>
      <c r="P37684" s="14" t="str">
        <f ca="1"/>
        <v>Low Cap</v>
      </c>
    </row>
    <row r="37685" spans="11:16">
      <c r="K37685" s="14" t="str">
        <v/>
      </c>
      <c r="L37685" s="14" t="str">
        <v/>
      </c>
      <c r="O37685" s="14" t="str">
        <v/>
      </c>
      <c r="P37685" s="14" t="str">
        <f ca="1"/>
        <v>Low Cap</v>
      </c>
    </row>
    <row r="37686" spans="11:16">
      <c r="K37686" s="14" t="str">
        <v/>
      </c>
      <c r="L37686" s="14" t="str">
        <v/>
      </c>
      <c r="O37686" s="14" t="str">
        <v/>
      </c>
      <c r="P37686" s="14" t="str">
        <f ca="1"/>
        <v>Low Cap</v>
      </c>
    </row>
    <row r="37687" spans="11:16">
      <c r="K37687" s="14" t="str">
        <v/>
      </c>
      <c r="L37687" s="14" t="str">
        <v/>
      </c>
      <c r="O37687" s="14" t="str">
        <v/>
      </c>
      <c r="P37687" s="14" t="str">
        <f ca="1"/>
        <v>Low Cap</v>
      </c>
    </row>
    <row r="37688" spans="11:16">
      <c r="K37688" s="14" t="str">
        <v/>
      </c>
      <c r="L37688" s="14" t="str">
        <v/>
      </c>
      <c r="O37688" s="14" t="str">
        <v/>
      </c>
      <c r="P37688" s="14" t="str">
        <f ca="1"/>
        <v>Low Cap</v>
      </c>
    </row>
    <row r="37689" spans="11:16">
      <c r="K37689" s="14" t="str">
        <v/>
      </c>
      <c r="L37689" s="14" t="str">
        <v/>
      </c>
      <c r="O37689" s="14" t="str">
        <v/>
      </c>
      <c r="P37689" s="14" t="str">
        <f ca="1"/>
        <v>Low Cap</v>
      </c>
    </row>
    <row r="37690" spans="11:16">
      <c r="K37690" s="14" t="str">
        <v/>
      </c>
      <c r="L37690" s="14" t="str">
        <v/>
      </c>
      <c r="O37690" s="14" t="str">
        <v/>
      </c>
      <c r="P37690" s="14" t="str">
        <f ca="1"/>
        <v>Low Cap</v>
      </c>
    </row>
    <row r="37691" spans="11:16">
      <c r="K37691" s="14" t="str">
        <v/>
      </c>
      <c r="L37691" s="14" t="str">
        <v/>
      </c>
      <c r="O37691" s="14" t="str">
        <v/>
      </c>
      <c r="P37691" s="14" t="str">
        <f ca="1"/>
        <v>Low Cap</v>
      </c>
    </row>
    <row r="37692" spans="11:16">
      <c r="K37692" s="14" t="str">
        <v/>
      </c>
      <c r="L37692" s="14" t="str">
        <v/>
      </c>
      <c r="O37692" s="14" t="str">
        <v/>
      </c>
      <c r="P37692" s="14" t="str">
        <f ca="1"/>
        <v>Low Cap</v>
      </c>
    </row>
    <row r="37693" spans="11:16">
      <c r="K37693" s="14" t="str">
        <v/>
      </c>
      <c r="L37693" s="14" t="str">
        <v/>
      </c>
      <c r="O37693" s="14" t="str">
        <v/>
      </c>
      <c r="P37693" s="14" t="str">
        <f ca="1"/>
        <v>Low Cap</v>
      </c>
    </row>
    <row r="37694" spans="11:16">
      <c r="K37694" s="14" t="str">
        <v/>
      </c>
      <c r="L37694" s="14" t="str">
        <v/>
      </c>
      <c r="O37694" s="14" t="str">
        <v/>
      </c>
      <c r="P37694" s="14" t="str">
        <f ca="1"/>
        <v>Low Cap</v>
      </c>
    </row>
    <row r="37695" spans="11:16">
      <c r="K37695" s="14" t="str">
        <v/>
      </c>
      <c r="L37695" s="14" t="str">
        <v/>
      </c>
      <c r="O37695" s="14" t="str">
        <v/>
      </c>
      <c r="P37695" s="14" t="str">
        <f ca="1"/>
        <v>Low Cap</v>
      </c>
    </row>
    <row r="37696" spans="11:16">
      <c r="K37696" s="14" t="str">
        <v/>
      </c>
      <c r="L37696" s="14" t="str">
        <v/>
      </c>
      <c r="O37696" s="14" t="str">
        <v/>
      </c>
      <c r="P37696" s="14" t="str">
        <f ca="1"/>
        <v>Low Cap</v>
      </c>
    </row>
    <row r="37697" spans="11:16">
      <c r="K37697" s="14" t="str">
        <v/>
      </c>
      <c r="L37697" s="14" t="str">
        <v/>
      </c>
      <c r="O37697" s="14" t="str">
        <v/>
      </c>
      <c r="P37697" s="14" t="str">
        <f ca="1"/>
        <v>Low Cap</v>
      </c>
    </row>
    <row r="37698" spans="11:16">
      <c r="K37698" s="14" t="str">
        <v/>
      </c>
      <c r="L37698" s="14" t="str">
        <v/>
      </c>
      <c r="O37698" s="14" t="str">
        <v/>
      </c>
      <c r="P37698" s="14" t="str">
        <f ca="1"/>
        <v>Low Cap</v>
      </c>
    </row>
    <row r="37699" spans="11:16">
      <c r="K37699" s="14" t="str">
        <v/>
      </c>
      <c r="L37699" s="14" t="str">
        <v/>
      </c>
      <c r="O37699" s="14" t="str">
        <v/>
      </c>
      <c r="P37699" s="14" t="str">
        <f ca="1"/>
        <v>Low Cap</v>
      </c>
    </row>
    <row r="37700" spans="11:16">
      <c r="K37700" s="14" t="str">
        <v/>
      </c>
      <c r="L37700" s="14" t="str">
        <v/>
      </c>
      <c r="O37700" s="14" t="str">
        <v/>
      </c>
      <c r="P37700" s="14" t="str">
        <f ca="1"/>
        <v>Low Cap</v>
      </c>
    </row>
    <row r="37701" spans="11:16">
      <c r="K37701" s="14" t="str">
        <v/>
      </c>
      <c r="L37701" s="14" t="str">
        <v/>
      </c>
      <c r="O37701" s="14" t="str">
        <v/>
      </c>
      <c r="P37701" s="14" t="str">
        <f ca="1"/>
        <v>Low Cap</v>
      </c>
    </row>
    <row r="37702" spans="11:16">
      <c r="K37702" s="14" t="str">
        <v/>
      </c>
      <c r="L37702" s="14" t="str">
        <v/>
      </c>
      <c r="O37702" s="14" t="str">
        <v/>
      </c>
      <c r="P37702" s="14" t="str">
        <f ca="1"/>
        <v>Low Cap</v>
      </c>
    </row>
    <row r="37703" spans="11:16">
      <c r="K37703" s="14" t="str">
        <v/>
      </c>
      <c r="L37703" s="14" t="str">
        <v/>
      </c>
      <c r="O37703" s="14" t="str">
        <v/>
      </c>
      <c r="P37703" s="14" t="str">
        <f ca="1"/>
        <v>Low Cap</v>
      </c>
    </row>
    <row r="37704" spans="11:16">
      <c r="K37704" s="14" t="str">
        <v/>
      </c>
      <c r="L37704" s="14" t="str">
        <v/>
      </c>
      <c r="O37704" s="14" t="str">
        <v/>
      </c>
      <c r="P37704" s="14" t="str">
        <f ca="1"/>
        <v>Low Cap</v>
      </c>
    </row>
    <row r="37705" spans="11:16">
      <c r="K37705" s="14" t="str">
        <v/>
      </c>
      <c r="L37705" s="14" t="str">
        <v/>
      </c>
      <c r="O37705" s="14" t="str">
        <v/>
      </c>
      <c r="P37705" s="14" t="str">
        <f ca="1"/>
        <v>Low Cap</v>
      </c>
    </row>
    <row r="37706" spans="11:16">
      <c r="K37706" s="14" t="str">
        <v/>
      </c>
      <c r="L37706" s="14" t="str">
        <v/>
      </c>
      <c r="O37706" s="14" t="str">
        <v/>
      </c>
      <c r="P37706" s="14" t="str">
        <f ca="1"/>
        <v>Low Cap</v>
      </c>
    </row>
    <row r="37707" spans="11:16">
      <c r="K37707" s="14" t="str">
        <v/>
      </c>
      <c r="L37707" s="14" t="str">
        <v/>
      </c>
      <c r="O37707" s="14" t="str">
        <v/>
      </c>
      <c r="P37707" s="14" t="str">
        <f ca="1"/>
        <v>Low Cap</v>
      </c>
    </row>
    <row r="37708" spans="11:16">
      <c r="K37708" s="14" t="str">
        <v/>
      </c>
      <c r="L37708" s="14" t="str">
        <v/>
      </c>
      <c r="O37708" s="14" t="str">
        <v/>
      </c>
      <c r="P37708" s="14" t="str">
        <f ca="1"/>
        <v>Low Cap</v>
      </c>
    </row>
    <row r="37709" spans="11:16">
      <c r="K37709" s="14" t="str">
        <v/>
      </c>
      <c r="L37709" s="14" t="str">
        <v/>
      </c>
      <c r="O37709" s="14" t="str">
        <v/>
      </c>
      <c r="P37709" s="14" t="str">
        <f ca="1"/>
        <v>Low Cap</v>
      </c>
    </row>
    <row r="37710" spans="11:16">
      <c r="K37710" s="14" t="str">
        <v/>
      </c>
      <c r="L37710" s="14" t="str">
        <v/>
      </c>
      <c r="O37710" s="14" t="str">
        <v/>
      </c>
      <c r="P37710" s="14" t="str">
        <f ca="1"/>
        <v>Low Cap</v>
      </c>
    </row>
    <row r="37711" spans="11:16">
      <c r="K37711" s="14" t="str">
        <v/>
      </c>
      <c r="L37711" s="14" t="str">
        <v/>
      </c>
      <c r="O37711" s="14" t="str">
        <v/>
      </c>
      <c r="P37711" s="14" t="str">
        <f ca="1"/>
        <v>Low Cap</v>
      </c>
    </row>
    <row r="37712" spans="11:16">
      <c r="K37712" s="14" t="str">
        <v/>
      </c>
      <c r="L37712" s="14" t="str">
        <v/>
      </c>
      <c r="O37712" s="14" t="str">
        <v/>
      </c>
      <c r="P37712" s="14" t="str">
        <f ca="1"/>
        <v>Low Cap</v>
      </c>
    </row>
    <row r="37713" spans="11:16">
      <c r="K37713" s="14" t="str">
        <v/>
      </c>
      <c r="L37713" s="14" t="str">
        <v/>
      </c>
      <c r="O37713" s="14" t="str">
        <v/>
      </c>
      <c r="P37713" s="14" t="str">
        <f ca="1"/>
        <v>Low Cap</v>
      </c>
    </row>
    <row r="37714" spans="11:16">
      <c r="K37714" s="14" t="str">
        <v/>
      </c>
      <c r="L37714" s="14" t="str">
        <v/>
      </c>
      <c r="O37714" s="14" t="str">
        <v/>
      </c>
      <c r="P37714" s="14" t="str">
        <f ca="1"/>
        <v>Low Cap</v>
      </c>
    </row>
    <row r="37715" spans="11:16">
      <c r="K37715" s="14" t="str">
        <v/>
      </c>
      <c r="L37715" s="14" t="str">
        <v/>
      </c>
      <c r="O37715" s="14" t="str">
        <v/>
      </c>
      <c r="P37715" s="14" t="str">
        <f ca="1"/>
        <v>Low Cap</v>
      </c>
    </row>
    <row r="37716" spans="11:16">
      <c r="K37716" s="14" t="str">
        <v/>
      </c>
      <c r="L37716" s="14" t="str">
        <v/>
      </c>
      <c r="O37716" s="14" t="str">
        <v/>
      </c>
      <c r="P37716" s="14" t="str">
        <f ca="1"/>
        <v>Low Cap</v>
      </c>
    </row>
    <row r="37717" spans="11:16">
      <c r="K37717" s="14" t="str">
        <v/>
      </c>
      <c r="L37717" s="14" t="str">
        <v/>
      </c>
      <c r="O37717" s="14" t="str">
        <v/>
      </c>
      <c r="P37717" s="14" t="str">
        <f ca="1"/>
        <v>Low Cap</v>
      </c>
    </row>
    <row r="37718" spans="11:16">
      <c r="K37718" s="14" t="str">
        <v/>
      </c>
      <c r="L37718" s="14" t="str">
        <v/>
      </c>
      <c r="O37718" s="14" t="str">
        <v/>
      </c>
      <c r="P37718" s="14" t="str">
        <f ca="1"/>
        <v>Low Cap</v>
      </c>
    </row>
    <row r="37719" spans="11:16">
      <c r="K37719" s="14" t="str">
        <v/>
      </c>
      <c r="L37719" s="14" t="str">
        <v/>
      </c>
      <c r="O37719" s="14" t="str">
        <v/>
      </c>
      <c r="P37719" s="14" t="str">
        <f ca="1"/>
        <v>Low Cap</v>
      </c>
    </row>
    <row r="37720" spans="11:16">
      <c r="K37720" s="14" t="str">
        <v/>
      </c>
      <c r="L37720" s="14" t="str">
        <v/>
      </c>
      <c r="O37720" s="14" t="str">
        <v/>
      </c>
      <c r="P37720" s="14" t="str">
        <f ca="1"/>
        <v>Low Cap</v>
      </c>
    </row>
    <row r="37721" spans="11:16">
      <c r="K37721" s="14" t="str">
        <v/>
      </c>
      <c r="L37721" s="14" t="str">
        <v/>
      </c>
      <c r="O37721" s="14" t="str">
        <v/>
      </c>
      <c r="P37721" s="14" t="str">
        <f ca="1"/>
        <v>Low Cap</v>
      </c>
    </row>
    <row r="37722" spans="11:16">
      <c r="K37722" s="14" t="str">
        <v/>
      </c>
      <c r="L37722" s="14" t="str">
        <v/>
      </c>
      <c r="O37722" s="14" t="str">
        <v/>
      </c>
      <c r="P37722" s="14" t="str">
        <f ca="1"/>
        <v>Low Cap</v>
      </c>
    </row>
    <row r="37723" spans="11:16">
      <c r="K37723" s="14" t="str">
        <v/>
      </c>
      <c r="L37723" s="14" t="str">
        <v/>
      </c>
      <c r="O37723" s="14" t="str">
        <v/>
      </c>
      <c r="P37723" s="14" t="str">
        <f ca="1"/>
        <v>Low Cap</v>
      </c>
    </row>
    <row r="37724" spans="11:16">
      <c r="K37724" s="14" t="str">
        <v/>
      </c>
      <c r="L37724" s="14" t="str">
        <v/>
      </c>
      <c r="O37724" s="14" t="str">
        <v/>
      </c>
      <c r="P37724" s="14" t="str">
        <f ca="1"/>
        <v>Low Cap</v>
      </c>
    </row>
    <row r="37725" spans="11:16">
      <c r="K37725" s="14" t="str">
        <v/>
      </c>
      <c r="L37725" s="14" t="str">
        <v/>
      </c>
      <c r="O37725" s="14" t="str">
        <v/>
      </c>
      <c r="P37725" s="14" t="str">
        <f ca="1"/>
        <v>Low Cap</v>
      </c>
    </row>
    <row r="37726" spans="11:16">
      <c r="K37726" s="14" t="str">
        <v/>
      </c>
      <c r="L37726" s="14" t="str">
        <v/>
      </c>
      <c r="O37726" s="14" t="str">
        <v/>
      </c>
      <c r="P37726" s="14" t="str">
        <f ca="1"/>
        <v>Low Cap</v>
      </c>
    </row>
    <row r="37727" spans="11:16">
      <c r="K37727" s="14" t="str">
        <v/>
      </c>
      <c r="L37727" s="14" t="str">
        <v/>
      </c>
      <c r="O37727" s="14" t="str">
        <v/>
      </c>
      <c r="P37727" s="14" t="str">
        <f ca="1"/>
        <v>Low Cap</v>
      </c>
    </row>
    <row r="37728" spans="11:16">
      <c r="K37728" s="14" t="str">
        <v/>
      </c>
      <c r="L37728" s="14" t="str">
        <v/>
      </c>
      <c r="O37728" s="14" t="str">
        <v/>
      </c>
      <c r="P37728" s="14" t="str">
        <f ca="1"/>
        <v>Low Cap</v>
      </c>
    </row>
    <row r="37729" spans="11:16">
      <c r="K37729" s="14" t="str">
        <v/>
      </c>
      <c r="L37729" s="14" t="str">
        <v/>
      </c>
      <c r="O37729" s="14" t="str">
        <v/>
      </c>
      <c r="P37729" s="14" t="str">
        <f ca="1"/>
        <v>Low Cap</v>
      </c>
    </row>
    <row r="37730" spans="11:16">
      <c r="K37730" s="14" t="str">
        <v/>
      </c>
      <c r="L37730" s="14" t="str">
        <v/>
      </c>
      <c r="O37730" s="14" t="str">
        <v/>
      </c>
      <c r="P37730" s="14" t="str">
        <f ca="1"/>
        <v>Low Cap</v>
      </c>
    </row>
    <row r="37731" spans="11:16">
      <c r="K37731" s="14" t="str">
        <v/>
      </c>
      <c r="L37731" s="14" t="str">
        <v/>
      </c>
      <c r="O37731" s="14" t="str">
        <v/>
      </c>
      <c r="P37731" s="14" t="str">
        <f ca="1"/>
        <v>Low Cap</v>
      </c>
    </row>
    <row r="37732" spans="11:16">
      <c r="K37732" s="14" t="str">
        <v/>
      </c>
      <c r="L37732" s="14" t="str">
        <v/>
      </c>
      <c r="O37732" s="14" t="str">
        <v/>
      </c>
      <c r="P37732" s="14" t="str">
        <f ca="1"/>
        <v>Low Cap</v>
      </c>
    </row>
    <row r="37733" spans="11:16">
      <c r="K37733" s="14" t="str">
        <v/>
      </c>
      <c r="L37733" s="14" t="str">
        <v/>
      </c>
      <c r="O37733" s="14" t="str">
        <v/>
      </c>
      <c r="P37733" s="14" t="str">
        <f ca="1"/>
        <v>Low Cap</v>
      </c>
    </row>
    <row r="37734" spans="11:16">
      <c r="K37734" s="14" t="str">
        <v/>
      </c>
      <c r="L37734" s="14" t="str">
        <v/>
      </c>
      <c r="O37734" s="14" t="str">
        <v/>
      </c>
      <c r="P37734" s="14" t="str">
        <f ca="1"/>
        <v>Low Cap</v>
      </c>
    </row>
    <row r="37735" spans="11:16">
      <c r="K37735" s="14" t="str">
        <v/>
      </c>
      <c r="L37735" s="14" t="str">
        <v/>
      </c>
      <c r="O37735" s="14" t="str">
        <v/>
      </c>
      <c r="P37735" s="14" t="str">
        <f ca="1"/>
        <v>Low Cap</v>
      </c>
    </row>
    <row r="37736" spans="11:16">
      <c r="K37736" s="14" t="str">
        <v/>
      </c>
      <c r="L37736" s="14" t="str">
        <v/>
      </c>
      <c r="O37736" s="14" t="str">
        <v/>
      </c>
      <c r="P37736" s="14" t="str">
        <f ca="1"/>
        <v>Low Cap</v>
      </c>
    </row>
    <row r="37737" spans="11:16">
      <c r="K37737" s="14" t="str">
        <v/>
      </c>
      <c r="L37737" s="14" t="str">
        <v/>
      </c>
      <c r="O37737" s="14" t="str">
        <v/>
      </c>
      <c r="P37737" s="14" t="str">
        <f ca="1"/>
        <v>Low Cap</v>
      </c>
    </row>
    <row r="37738" spans="11:16">
      <c r="K37738" s="14" t="str">
        <v/>
      </c>
      <c r="L37738" s="14" t="str">
        <v/>
      </c>
      <c r="O37738" s="14" t="str">
        <v/>
      </c>
      <c r="P37738" s="14" t="str">
        <f ca="1"/>
        <v>Low Cap</v>
      </c>
    </row>
    <row r="37739" spans="11:16">
      <c r="K37739" s="14" t="str">
        <v/>
      </c>
      <c r="L37739" s="14" t="str">
        <v/>
      </c>
      <c r="O37739" s="14" t="str">
        <v/>
      </c>
      <c r="P37739" s="14" t="str">
        <f ca="1"/>
        <v>Low Cap</v>
      </c>
    </row>
    <row r="37740" spans="11:16">
      <c r="K37740" s="14" t="str">
        <v/>
      </c>
      <c r="L37740" s="14" t="str">
        <v/>
      </c>
      <c r="O37740" s="14" t="str">
        <v/>
      </c>
      <c r="P37740" s="14" t="str">
        <f ca="1"/>
        <v>Low Cap</v>
      </c>
    </row>
    <row r="37741" spans="11:16">
      <c r="K37741" s="14" t="str">
        <v/>
      </c>
      <c r="L37741" s="14" t="str">
        <v/>
      </c>
      <c r="O37741" s="14" t="str">
        <v/>
      </c>
      <c r="P37741" s="14" t="str">
        <f ca="1"/>
        <v>Low Cap</v>
      </c>
    </row>
    <row r="37742" spans="11:16">
      <c r="K37742" s="14" t="str">
        <v/>
      </c>
      <c r="L37742" s="14" t="str">
        <v/>
      </c>
      <c r="O37742" s="14" t="str">
        <v/>
      </c>
      <c r="P37742" s="14" t="str">
        <f ca="1"/>
        <v>Low Cap</v>
      </c>
    </row>
    <row r="37743" spans="11:16">
      <c r="K37743" s="14" t="str">
        <v/>
      </c>
      <c r="L37743" s="14" t="str">
        <v/>
      </c>
      <c r="O37743" s="14" t="str">
        <v/>
      </c>
      <c r="P37743" s="14" t="str">
        <f ca="1"/>
        <v>Low Cap</v>
      </c>
    </row>
    <row r="37744" spans="11:16">
      <c r="K37744" s="14" t="str">
        <v/>
      </c>
      <c r="L37744" s="14" t="str">
        <v/>
      </c>
      <c r="O37744" s="14" t="str">
        <v/>
      </c>
      <c r="P37744" s="14" t="str">
        <f ca="1"/>
        <v>Low Cap</v>
      </c>
    </row>
    <row r="37745" spans="11:16">
      <c r="K37745" s="14" t="str">
        <v/>
      </c>
      <c r="L37745" s="14" t="str">
        <v/>
      </c>
      <c r="O37745" s="14" t="str">
        <v/>
      </c>
      <c r="P37745" s="14" t="str">
        <f ca="1"/>
        <v>Low Cap</v>
      </c>
    </row>
    <row r="37746" spans="11:16">
      <c r="K37746" s="14" t="str">
        <v/>
      </c>
      <c r="L37746" s="14" t="str">
        <v/>
      </c>
      <c r="O37746" s="14" t="str">
        <v/>
      </c>
      <c r="P37746" s="14" t="str">
        <f ca="1"/>
        <v>Low Cap</v>
      </c>
    </row>
    <row r="37747" spans="11:16">
      <c r="K37747" s="14" t="str">
        <v/>
      </c>
      <c r="L37747" s="14" t="str">
        <v/>
      </c>
      <c r="O37747" s="14" t="str">
        <v/>
      </c>
      <c r="P37747" s="14" t="str">
        <f ca="1"/>
        <v>Low Cap</v>
      </c>
    </row>
    <row r="37748" spans="11:16">
      <c r="K37748" s="14" t="str">
        <v/>
      </c>
      <c r="L37748" s="14" t="str">
        <v/>
      </c>
      <c r="O37748" s="14" t="str">
        <v/>
      </c>
      <c r="P37748" s="14" t="str">
        <f ca="1"/>
        <v>Low Cap</v>
      </c>
    </row>
    <row r="37749" spans="11:16">
      <c r="K37749" s="14" t="str">
        <v/>
      </c>
      <c r="L37749" s="14" t="str">
        <v/>
      </c>
      <c r="O37749" s="14" t="str">
        <v/>
      </c>
      <c r="P37749" s="14" t="str">
        <f ca="1"/>
        <v>Low Cap</v>
      </c>
    </row>
    <row r="37750" spans="11:16">
      <c r="K37750" s="14" t="str">
        <v/>
      </c>
      <c r="L37750" s="14" t="str">
        <v/>
      </c>
      <c r="O37750" s="14" t="str">
        <v/>
      </c>
      <c r="P37750" s="14" t="str">
        <f ca="1"/>
        <v>Low Cap</v>
      </c>
    </row>
    <row r="37751" spans="11:16">
      <c r="K37751" s="14" t="str">
        <v/>
      </c>
      <c r="L37751" s="14" t="str">
        <v/>
      </c>
      <c r="O37751" s="14" t="str">
        <v/>
      </c>
      <c r="P37751" s="14" t="str">
        <f ca="1"/>
        <v>Low Cap</v>
      </c>
    </row>
    <row r="37752" spans="11:16">
      <c r="K37752" s="14" t="str">
        <v/>
      </c>
      <c r="L37752" s="14" t="str">
        <v/>
      </c>
      <c r="O37752" s="14" t="str">
        <v/>
      </c>
      <c r="P37752" s="14" t="str">
        <f ca="1"/>
        <v>Low Cap</v>
      </c>
    </row>
    <row r="37753" spans="11:16">
      <c r="K37753" s="14" t="str">
        <v/>
      </c>
      <c r="L37753" s="14" t="str">
        <v/>
      </c>
      <c r="O37753" s="14" t="str">
        <v/>
      </c>
      <c r="P37753" s="14" t="str">
        <f ca="1"/>
        <v>Low Cap</v>
      </c>
    </row>
    <row r="37754" spans="11:16">
      <c r="K37754" s="14" t="str">
        <v/>
      </c>
      <c r="L37754" s="14" t="str">
        <v/>
      </c>
      <c r="O37754" s="14" t="str">
        <v/>
      </c>
      <c r="P37754" s="14" t="str">
        <f ca="1"/>
        <v>Low Cap</v>
      </c>
    </row>
    <row r="37755" spans="11:16">
      <c r="K37755" s="14" t="str">
        <v/>
      </c>
      <c r="L37755" s="14" t="str">
        <v/>
      </c>
      <c r="O37755" s="14" t="str">
        <v/>
      </c>
      <c r="P37755" s="14" t="str">
        <f ca="1"/>
        <v>Low Cap</v>
      </c>
    </row>
    <row r="37756" spans="11:16">
      <c r="K37756" s="14" t="str">
        <v/>
      </c>
      <c r="L37756" s="14" t="str">
        <v/>
      </c>
      <c r="O37756" s="14" t="str">
        <v/>
      </c>
      <c r="P37756" s="14" t="str">
        <f ca="1"/>
        <v>Low Cap</v>
      </c>
    </row>
    <row r="37757" spans="11:16">
      <c r="K37757" s="14" t="str">
        <v/>
      </c>
      <c r="L37757" s="14" t="str">
        <v/>
      </c>
      <c r="O37757" s="14" t="str">
        <v/>
      </c>
      <c r="P37757" s="14" t="str">
        <f ca="1"/>
        <v>Low Cap</v>
      </c>
    </row>
    <row r="37758" spans="11:16">
      <c r="K37758" s="14" t="str">
        <v/>
      </c>
      <c r="L37758" s="14" t="str">
        <v/>
      </c>
      <c r="O37758" s="14" t="str">
        <v/>
      </c>
      <c r="P37758" s="14" t="str">
        <f ca="1"/>
        <v>Low Cap</v>
      </c>
    </row>
    <row r="37759" spans="11:16">
      <c r="K37759" s="14" t="str">
        <v/>
      </c>
      <c r="L37759" s="14" t="str">
        <v/>
      </c>
      <c r="O37759" s="14" t="str">
        <v/>
      </c>
      <c r="P37759" s="14" t="str">
        <f ca="1"/>
        <v>Low Cap</v>
      </c>
    </row>
    <row r="37760" spans="11:16">
      <c r="K37760" s="14" t="str">
        <v/>
      </c>
      <c r="L37760" s="14" t="str">
        <v/>
      </c>
      <c r="O37760" s="14" t="str">
        <v/>
      </c>
      <c r="P37760" s="14" t="str">
        <f ca="1"/>
        <v>Low Cap</v>
      </c>
    </row>
    <row r="37761" spans="11:16">
      <c r="K37761" s="14" t="str">
        <v/>
      </c>
      <c r="L37761" s="14" t="str">
        <v/>
      </c>
      <c r="O37761" s="14" t="str">
        <v/>
      </c>
      <c r="P37761" s="14" t="str">
        <f ca="1"/>
        <v>Low Cap</v>
      </c>
    </row>
    <row r="37762" spans="11:16">
      <c r="K37762" s="14" t="str">
        <v/>
      </c>
      <c r="L37762" s="14" t="str">
        <v/>
      </c>
      <c r="O37762" s="14" t="str">
        <v/>
      </c>
      <c r="P37762" s="14" t="str">
        <f ca="1"/>
        <v>Low Cap</v>
      </c>
    </row>
    <row r="37763" spans="11:16">
      <c r="K37763" s="14" t="str">
        <v/>
      </c>
      <c r="L37763" s="14" t="str">
        <v/>
      </c>
      <c r="O37763" s="14" t="str">
        <v/>
      </c>
      <c r="P37763" s="14" t="str">
        <f ca="1"/>
        <v>Low Cap</v>
      </c>
    </row>
    <row r="37764" spans="11:16">
      <c r="K37764" s="14" t="str">
        <v/>
      </c>
      <c r="L37764" s="14" t="str">
        <v/>
      </c>
      <c r="O37764" s="14" t="str">
        <v/>
      </c>
      <c r="P37764" s="14" t="str">
        <f ca="1"/>
        <v>Low Cap</v>
      </c>
    </row>
    <row r="37765" spans="11:16">
      <c r="K37765" s="14" t="str">
        <v/>
      </c>
      <c r="L37765" s="14" t="str">
        <v/>
      </c>
      <c r="O37765" s="14" t="str">
        <v/>
      </c>
      <c r="P37765" s="14" t="str">
        <f ca="1"/>
        <v>Low Cap</v>
      </c>
    </row>
    <row r="37766" spans="11:16">
      <c r="K37766" s="14" t="str">
        <v/>
      </c>
      <c r="L37766" s="14" t="str">
        <v/>
      </c>
      <c r="O37766" s="14" t="str">
        <v/>
      </c>
      <c r="P37766" s="14" t="str">
        <f ca="1"/>
        <v>Low Cap</v>
      </c>
    </row>
    <row r="37767" spans="11:16">
      <c r="K37767" s="14" t="str">
        <v/>
      </c>
      <c r="L37767" s="14" t="str">
        <v/>
      </c>
      <c r="O37767" s="14" t="str">
        <v/>
      </c>
      <c r="P37767" s="14" t="str">
        <f ca="1"/>
        <v>Low Cap</v>
      </c>
    </row>
    <row r="37768" spans="11:16">
      <c r="K37768" s="14" t="str">
        <v/>
      </c>
      <c r="L37768" s="14" t="str">
        <v/>
      </c>
      <c r="O37768" s="14" t="str">
        <v/>
      </c>
      <c r="P37768" s="14" t="str">
        <f ca="1"/>
        <v>Low Cap</v>
      </c>
    </row>
    <row r="37769" spans="11:16">
      <c r="K37769" s="14" t="str">
        <v/>
      </c>
      <c r="L37769" s="14" t="str">
        <v/>
      </c>
      <c r="O37769" s="14" t="str">
        <v/>
      </c>
      <c r="P37769" s="14" t="str">
        <f ca="1"/>
        <v>Low Cap</v>
      </c>
    </row>
    <row r="37770" spans="11:16">
      <c r="K37770" s="14" t="str">
        <v/>
      </c>
      <c r="L37770" s="14" t="str">
        <v/>
      </c>
      <c r="O37770" s="14" t="str">
        <v/>
      </c>
      <c r="P37770" s="14" t="str">
        <f ca="1"/>
        <v>Low Cap</v>
      </c>
    </row>
    <row r="37771" spans="11:16">
      <c r="K37771" s="14" t="str">
        <v/>
      </c>
      <c r="L37771" s="14" t="str">
        <v/>
      </c>
      <c r="O37771" s="14" t="str">
        <v/>
      </c>
      <c r="P37771" s="14" t="str">
        <f ca="1"/>
        <v>Low Cap</v>
      </c>
    </row>
    <row r="37772" spans="11:16">
      <c r="K37772" s="14" t="str">
        <v/>
      </c>
      <c r="L37772" s="14" t="str">
        <v/>
      </c>
      <c r="O37772" s="14" t="str">
        <v/>
      </c>
      <c r="P37772" s="14" t="str">
        <f ca="1"/>
        <v>Low Cap</v>
      </c>
    </row>
    <row r="37773" spans="11:16">
      <c r="K37773" s="14" t="str">
        <v/>
      </c>
      <c r="L37773" s="14" t="str">
        <v/>
      </c>
      <c r="O37773" s="14" t="str">
        <v/>
      </c>
      <c r="P37773" s="14" t="str">
        <f ca="1"/>
        <v>Low Cap</v>
      </c>
    </row>
    <row r="37774" spans="11:16">
      <c r="K37774" s="14" t="str">
        <v/>
      </c>
      <c r="L37774" s="14" t="str">
        <v/>
      </c>
      <c r="O37774" s="14" t="str">
        <v/>
      </c>
      <c r="P37774" s="14" t="str">
        <f ca="1"/>
        <v>Low Cap</v>
      </c>
    </row>
    <row r="37775" spans="11:16">
      <c r="K37775" s="14" t="str">
        <v/>
      </c>
      <c r="L37775" s="14" t="str">
        <v/>
      </c>
      <c r="O37775" s="14" t="str">
        <v/>
      </c>
      <c r="P37775" s="14" t="str">
        <f ca="1"/>
        <v>Low Cap</v>
      </c>
    </row>
    <row r="37776" spans="11:16">
      <c r="K37776" s="14" t="str">
        <v/>
      </c>
      <c r="L37776" s="14" t="str">
        <v/>
      </c>
      <c r="O37776" s="14" t="str">
        <v/>
      </c>
      <c r="P37776" s="14" t="str">
        <f ca="1"/>
        <v>Low Cap</v>
      </c>
    </row>
    <row r="37777" spans="11:16">
      <c r="K37777" s="14" t="str">
        <v/>
      </c>
      <c r="L37777" s="14" t="str">
        <v/>
      </c>
      <c r="O37777" s="14" t="str">
        <v/>
      </c>
      <c r="P37777" s="14" t="str">
        <f ca="1"/>
        <v>Low Cap</v>
      </c>
    </row>
    <row r="37778" spans="11:16">
      <c r="K37778" s="14" t="str">
        <v/>
      </c>
      <c r="L37778" s="14" t="str">
        <v/>
      </c>
      <c r="O37778" s="14" t="str">
        <v/>
      </c>
      <c r="P37778" s="14" t="str">
        <f ca="1"/>
        <v>Low Cap</v>
      </c>
    </row>
    <row r="37779" spans="11:16">
      <c r="K37779" s="14" t="str">
        <v/>
      </c>
      <c r="L37779" s="14" t="str">
        <v/>
      </c>
      <c r="O37779" s="14" t="str">
        <v/>
      </c>
      <c r="P37779" s="14" t="str">
        <f ca="1"/>
        <v>Low Cap</v>
      </c>
    </row>
    <row r="37780" spans="11:16">
      <c r="K37780" s="14" t="str">
        <v/>
      </c>
      <c r="L37780" s="14" t="str">
        <v/>
      </c>
      <c r="O37780" s="14" t="str">
        <v/>
      </c>
      <c r="P37780" s="14" t="str">
        <f ca="1"/>
        <v>Low Cap</v>
      </c>
    </row>
    <row r="37781" spans="11:16">
      <c r="K37781" s="14" t="str">
        <v/>
      </c>
      <c r="L37781" s="14" t="str">
        <v/>
      </c>
      <c r="O37781" s="14" t="str">
        <v/>
      </c>
      <c r="P37781" s="14" t="str">
        <f ca="1"/>
        <v>Low Cap</v>
      </c>
    </row>
    <row r="37782" spans="11:16">
      <c r="K37782" s="14" t="str">
        <v/>
      </c>
      <c r="L37782" s="14" t="str">
        <v/>
      </c>
      <c r="O37782" s="14" t="str">
        <v/>
      </c>
      <c r="P37782" s="14" t="str">
        <f ca="1"/>
        <v>Low Cap</v>
      </c>
    </row>
    <row r="37783" spans="11:16">
      <c r="K37783" s="14" t="str">
        <v/>
      </c>
      <c r="L37783" s="14" t="str">
        <v/>
      </c>
      <c r="O37783" s="14" t="str">
        <v/>
      </c>
      <c r="P37783" s="14" t="str">
        <f ca="1"/>
        <v>Low Cap</v>
      </c>
    </row>
    <row r="37784" spans="11:16">
      <c r="K37784" s="14" t="str">
        <v/>
      </c>
      <c r="L37784" s="14" t="str">
        <v/>
      </c>
      <c r="O37784" s="14" t="str">
        <v/>
      </c>
      <c r="P37784" s="14" t="str">
        <f ca="1"/>
        <v>Low Cap</v>
      </c>
    </row>
    <row r="37785" spans="11:16">
      <c r="K37785" s="14" t="str">
        <v/>
      </c>
      <c r="L37785" s="14" t="str">
        <v/>
      </c>
      <c r="O37785" s="14" t="str">
        <v/>
      </c>
      <c r="P37785" s="14" t="str">
        <f ca="1"/>
        <v>Low Cap</v>
      </c>
    </row>
    <row r="37786" spans="11:16">
      <c r="K37786" s="14" t="str">
        <v/>
      </c>
      <c r="L37786" s="14" t="str">
        <v/>
      </c>
      <c r="O37786" s="14" t="str">
        <v/>
      </c>
      <c r="P37786" s="14" t="str">
        <f ca="1"/>
        <v>Low Cap</v>
      </c>
    </row>
    <row r="37787" spans="11:16">
      <c r="K37787" s="14" t="str">
        <v/>
      </c>
      <c r="L37787" s="14" t="str">
        <v/>
      </c>
      <c r="O37787" s="14" t="str">
        <v/>
      </c>
      <c r="P37787" s="14" t="str">
        <f ca="1"/>
        <v>Low Cap</v>
      </c>
    </row>
    <row r="37788" spans="11:16">
      <c r="K37788" s="14" t="str">
        <v/>
      </c>
      <c r="L37788" s="14" t="str">
        <v/>
      </c>
      <c r="O37788" s="14" t="str">
        <v/>
      </c>
      <c r="P37788" s="14" t="str">
        <f ca="1"/>
        <v>Low Cap</v>
      </c>
    </row>
    <row r="37789" spans="11:16">
      <c r="K37789" s="14" t="str">
        <v/>
      </c>
      <c r="L37789" s="14" t="str">
        <v/>
      </c>
      <c r="O37789" s="14" t="str">
        <v/>
      </c>
      <c r="P37789" s="14" t="str">
        <f ca="1"/>
        <v>Low Cap</v>
      </c>
    </row>
    <row r="37790" spans="11:16">
      <c r="K37790" s="14" t="str">
        <v/>
      </c>
      <c r="L37790" s="14" t="str">
        <v/>
      </c>
      <c r="O37790" s="14" t="str">
        <v/>
      </c>
      <c r="P37790" s="14" t="str">
        <f ca="1"/>
        <v>Low Cap</v>
      </c>
    </row>
    <row r="37791" spans="11:16">
      <c r="K37791" s="14" t="str">
        <v/>
      </c>
      <c r="L37791" s="14" t="str">
        <v/>
      </c>
      <c r="O37791" s="14" t="str">
        <v/>
      </c>
      <c r="P37791" s="14" t="str">
        <f ca="1"/>
        <v>Low Cap</v>
      </c>
    </row>
    <row r="37792" spans="11:16">
      <c r="K37792" s="14" t="str">
        <v/>
      </c>
      <c r="L37792" s="14" t="str">
        <v/>
      </c>
      <c r="O37792" s="14" t="str">
        <v/>
      </c>
      <c r="P37792" s="14" t="str">
        <f ca="1"/>
        <v>Low Cap</v>
      </c>
    </row>
    <row r="37793" spans="11:16">
      <c r="K37793" s="14" t="str">
        <v/>
      </c>
      <c r="L37793" s="14" t="str">
        <v/>
      </c>
      <c r="O37793" s="14" t="str">
        <v/>
      </c>
      <c r="P37793" s="14" t="str">
        <f ca="1"/>
        <v>Low Cap</v>
      </c>
    </row>
    <row r="37794" spans="11:16">
      <c r="K37794" s="14" t="str">
        <v/>
      </c>
      <c r="L37794" s="14" t="str">
        <v/>
      </c>
      <c r="O37794" s="14" t="str">
        <v/>
      </c>
      <c r="P37794" s="14" t="str">
        <f ca="1"/>
        <v>Low Cap</v>
      </c>
    </row>
    <row r="37795" spans="11:16">
      <c r="K37795" s="14" t="str">
        <v/>
      </c>
      <c r="L37795" s="14" t="str">
        <v/>
      </c>
      <c r="O37795" s="14" t="str">
        <v/>
      </c>
      <c r="P37795" s="14" t="str">
        <f ca="1"/>
        <v>Low Cap</v>
      </c>
    </row>
    <row r="37796" spans="11:16">
      <c r="K37796" s="14" t="str">
        <v/>
      </c>
      <c r="L37796" s="14" t="str">
        <v/>
      </c>
      <c r="O37796" s="14" t="str">
        <v/>
      </c>
      <c r="P37796" s="14" t="str">
        <f ca="1"/>
        <v>Low Cap</v>
      </c>
    </row>
    <row r="37797" spans="11:16">
      <c r="K37797" s="14" t="str">
        <v/>
      </c>
      <c r="L37797" s="14" t="str">
        <v/>
      </c>
      <c r="O37797" s="14" t="str">
        <v/>
      </c>
      <c r="P37797" s="14" t="str">
        <f ca="1"/>
        <v>Low Cap</v>
      </c>
    </row>
    <row r="37798" spans="11:16">
      <c r="K37798" s="14" t="str">
        <v/>
      </c>
      <c r="L37798" s="14" t="str">
        <v/>
      </c>
      <c r="O37798" s="14" t="str">
        <v/>
      </c>
      <c r="P37798" s="14" t="str">
        <f ca="1"/>
        <v>Low Cap</v>
      </c>
    </row>
    <row r="37799" spans="11:16">
      <c r="K37799" s="14" t="str">
        <v/>
      </c>
      <c r="L37799" s="14" t="str">
        <v/>
      </c>
      <c r="O37799" s="14" t="str">
        <v/>
      </c>
      <c r="P37799" s="14" t="str">
        <f ca="1"/>
        <v>Low Cap</v>
      </c>
    </row>
    <row r="37800" spans="11:16">
      <c r="K37800" s="14" t="str">
        <v/>
      </c>
      <c r="L37800" s="14" t="str">
        <v/>
      </c>
      <c r="O37800" s="14" t="str">
        <v/>
      </c>
      <c r="P37800" s="14" t="str">
        <f ca="1"/>
        <v>Low Cap</v>
      </c>
    </row>
    <row r="37801" spans="11:16">
      <c r="K37801" s="14" t="str">
        <v/>
      </c>
      <c r="L37801" s="14" t="str">
        <v/>
      </c>
      <c r="O37801" s="14" t="str">
        <v/>
      </c>
      <c r="P37801" s="14" t="str">
        <f ca="1"/>
        <v>Low Cap</v>
      </c>
    </row>
    <row r="37802" spans="11:16">
      <c r="K37802" s="14" t="str">
        <v/>
      </c>
      <c r="L37802" s="14" t="str">
        <v/>
      </c>
      <c r="O37802" s="14" t="str">
        <v/>
      </c>
      <c r="P37802" s="14" t="str">
        <f ca="1"/>
        <v>Low Cap</v>
      </c>
    </row>
    <row r="37803" spans="11:16">
      <c r="K37803" s="14" t="str">
        <v/>
      </c>
      <c r="L37803" s="14" t="str">
        <v/>
      </c>
      <c r="O37803" s="14" t="str">
        <v/>
      </c>
      <c r="P37803" s="14" t="str">
        <f ca="1"/>
        <v>Low Cap</v>
      </c>
    </row>
    <row r="37804" spans="11:16">
      <c r="K37804" s="14" t="str">
        <v/>
      </c>
      <c r="L37804" s="14" t="str">
        <v/>
      </c>
      <c r="O37804" s="14" t="str">
        <v/>
      </c>
      <c r="P37804" s="14" t="str">
        <f ca="1"/>
        <v>Low Cap</v>
      </c>
    </row>
    <row r="37805" spans="11:16">
      <c r="K37805" s="14" t="str">
        <v/>
      </c>
      <c r="L37805" s="14" t="str">
        <v/>
      </c>
      <c r="O37805" s="14" t="str">
        <v/>
      </c>
      <c r="P37805" s="14" t="str">
        <f ca="1"/>
        <v>Low Cap</v>
      </c>
    </row>
    <row r="37806" spans="11:16">
      <c r="K37806" s="14" t="str">
        <v/>
      </c>
      <c r="L37806" s="14" t="str">
        <v/>
      </c>
      <c r="O37806" s="14" t="str">
        <v/>
      </c>
      <c r="P37806" s="14" t="str">
        <f ca="1"/>
        <v>Low Cap</v>
      </c>
    </row>
    <row r="37807" spans="11:16">
      <c r="K37807" s="14" t="str">
        <v/>
      </c>
      <c r="L37807" s="14" t="str">
        <v/>
      </c>
      <c r="O37807" s="14" t="str">
        <v/>
      </c>
      <c r="P37807" s="14" t="str">
        <f ca="1"/>
        <v>Low Cap</v>
      </c>
    </row>
    <row r="37808" spans="11:16">
      <c r="K37808" s="14" t="str">
        <v/>
      </c>
      <c r="L37808" s="14" t="str">
        <v/>
      </c>
      <c r="O37808" s="14" t="str">
        <v/>
      </c>
      <c r="P37808" s="14" t="str">
        <f ca="1"/>
        <v>Low Cap</v>
      </c>
    </row>
    <row r="37809" spans="11:16">
      <c r="K37809" s="14" t="str">
        <v/>
      </c>
      <c r="L37809" s="14" t="str">
        <v/>
      </c>
      <c r="O37809" s="14" t="str">
        <v/>
      </c>
      <c r="P37809" s="14" t="str">
        <f ca="1"/>
        <v>Low Cap</v>
      </c>
    </row>
    <row r="37810" spans="11:16">
      <c r="K37810" s="14" t="str">
        <v/>
      </c>
      <c r="L37810" s="14" t="str">
        <v/>
      </c>
      <c r="O37810" s="14" t="str">
        <v/>
      </c>
      <c r="P37810" s="14" t="str">
        <f ca="1"/>
        <v>Low Cap</v>
      </c>
    </row>
    <row r="37811" spans="11:16">
      <c r="K37811" s="14" t="str">
        <v/>
      </c>
      <c r="L37811" s="14" t="str">
        <v/>
      </c>
      <c r="O37811" s="14" t="str">
        <v/>
      </c>
      <c r="P37811" s="14" t="str">
        <f ca="1"/>
        <v>Low Cap</v>
      </c>
    </row>
    <row r="37812" spans="11:16">
      <c r="K37812" s="14" t="str">
        <v/>
      </c>
      <c r="L37812" s="14" t="str">
        <v/>
      </c>
      <c r="O37812" s="14" t="str">
        <v/>
      </c>
      <c r="P37812" s="14" t="str">
        <f ca="1"/>
        <v>Low Cap</v>
      </c>
    </row>
    <row r="37813" spans="11:16">
      <c r="K37813" s="14" t="str">
        <v/>
      </c>
      <c r="L37813" s="14" t="str">
        <v/>
      </c>
      <c r="O37813" s="14" t="str">
        <v/>
      </c>
      <c r="P37813" s="14" t="str">
        <f ca="1"/>
        <v>Low Cap</v>
      </c>
    </row>
    <row r="37814" spans="11:16">
      <c r="K37814" s="14" t="str">
        <v/>
      </c>
      <c r="L37814" s="14" t="str">
        <v/>
      </c>
      <c r="O37814" s="14" t="str">
        <v/>
      </c>
      <c r="P37814" s="14" t="str">
        <f ca="1"/>
        <v>Low Cap</v>
      </c>
    </row>
    <row r="37815" spans="11:16">
      <c r="K37815" s="14" t="str">
        <v/>
      </c>
      <c r="L37815" s="14" t="str">
        <v/>
      </c>
      <c r="O37815" s="14" t="str">
        <v/>
      </c>
      <c r="P37815" s="14" t="str">
        <f ca="1"/>
        <v>Low Cap</v>
      </c>
    </row>
    <row r="37816" spans="11:16">
      <c r="K37816" s="14" t="str">
        <v/>
      </c>
      <c r="L37816" s="14" t="str">
        <v/>
      </c>
      <c r="O37816" s="14" t="str">
        <v/>
      </c>
      <c r="P37816" s="14" t="str">
        <f ca="1"/>
        <v>Low Cap</v>
      </c>
    </row>
    <row r="37817" spans="11:16">
      <c r="K37817" s="14" t="str">
        <v/>
      </c>
      <c r="L37817" s="14" t="str">
        <v/>
      </c>
      <c r="O37817" s="14" t="str">
        <v/>
      </c>
      <c r="P37817" s="14" t="str">
        <f ca="1"/>
        <v>Low Cap</v>
      </c>
    </row>
    <row r="37818" spans="11:16">
      <c r="K37818" s="14" t="str">
        <v/>
      </c>
      <c r="L37818" s="14" t="str">
        <v/>
      </c>
      <c r="O37818" s="14" t="str">
        <v/>
      </c>
      <c r="P37818" s="14" t="str">
        <f ca="1"/>
        <v>Low Cap</v>
      </c>
    </row>
    <row r="37819" spans="11:16">
      <c r="K37819" s="14" t="str">
        <v/>
      </c>
      <c r="L37819" s="14" t="str">
        <v/>
      </c>
      <c r="O37819" s="14" t="str">
        <v/>
      </c>
      <c r="P37819" s="14" t="str">
        <f ca="1"/>
        <v>Low Cap</v>
      </c>
    </row>
    <row r="37820" spans="11:16">
      <c r="K37820" s="14" t="str">
        <v/>
      </c>
      <c r="L37820" s="14" t="str">
        <v/>
      </c>
      <c r="O37820" s="14" t="str">
        <v/>
      </c>
      <c r="P37820" s="14" t="str">
        <f ca="1"/>
        <v>Low Cap</v>
      </c>
    </row>
    <row r="37821" spans="11:16">
      <c r="K37821" s="14" t="str">
        <v/>
      </c>
      <c r="L37821" s="14" t="str">
        <v/>
      </c>
      <c r="O37821" s="14" t="str">
        <v/>
      </c>
      <c r="P37821" s="14" t="str">
        <f ca="1"/>
        <v>Low Cap</v>
      </c>
    </row>
    <row r="37822" spans="11:16">
      <c r="K37822" s="14" t="str">
        <v/>
      </c>
      <c r="L37822" s="14" t="str">
        <v/>
      </c>
      <c r="O37822" s="14" t="str">
        <v/>
      </c>
      <c r="P37822" s="14" t="str">
        <f ca="1"/>
        <v>Low Cap</v>
      </c>
    </row>
    <row r="37823" spans="11:16">
      <c r="K37823" s="14" t="str">
        <v/>
      </c>
      <c r="L37823" s="14" t="str">
        <v/>
      </c>
      <c r="O37823" s="14" t="str">
        <v/>
      </c>
      <c r="P37823" s="14" t="str">
        <f ca="1"/>
        <v>Low Cap</v>
      </c>
    </row>
    <row r="37824" spans="11:16">
      <c r="K37824" s="14" t="str">
        <v/>
      </c>
      <c r="L37824" s="14" t="str">
        <v/>
      </c>
      <c r="O37824" s="14" t="str">
        <v/>
      </c>
      <c r="P37824" s="14" t="str">
        <f ca="1"/>
        <v>Low Cap</v>
      </c>
    </row>
    <row r="37825" spans="11:16">
      <c r="K37825" s="14" t="str">
        <v/>
      </c>
      <c r="L37825" s="14" t="str">
        <v/>
      </c>
      <c r="O37825" s="14" t="str">
        <v/>
      </c>
      <c r="P37825" s="14" t="str">
        <f ca="1"/>
        <v>Low Cap</v>
      </c>
    </row>
    <row r="37826" spans="11:16">
      <c r="K37826" s="14" t="str">
        <v/>
      </c>
      <c r="L37826" s="14" t="str">
        <v/>
      </c>
      <c r="O37826" s="14" t="str">
        <v/>
      </c>
      <c r="P37826" s="14" t="str">
        <f ca="1"/>
        <v>Low Cap</v>
      </c>
    </row>
    <row r="37827" spans="11:16">
      <c r="K37827" s="14" t="str">
        <v/>
      </c>
      <c r="L37827" s="14" t="str">
        <v/>
      </c>
      <c r="O37827" s="14" t="str">
        <v/>
      </c>
      <c r="P37827" s="14" t="str">
        <f ca="1"/>
        <v>Low Cap</v>
      </c>
    </row>
    <row r="37828" spans="11:16">
      <c r="K37828" s="14" t="str">
        <v/>
      </c>
      <c r="L37828" s="14" t="str">
        <v/>
      </c>
      <c r="O37828" s="14" t="str">
        <v/>
      </c>
      <c r="P37828" s="14" t="str">
        <f ca="1"/>
        <v>Low Cap</v>
      </c>
    </row>
    <row r="37829" spans="11:16">
      <c r="K37829" s="14" t="str">
        <v/>
      </c>
      <c r="L37829" s="14" t="str">
        <v/>
      </c>
      <c r="O37829" s="14" t="str">
        <v/>
      </c>
      <c r="P37829" s="14" t="str">
        <f ca="1"/>
        <v>Low Cap</v>
      </c>
    </row>
    <row r="37830" spans="11:16">
      <c r="K37830" s="14" t="str">
        <v/>
      </c>
      <c r="L37830" s="14" t="str">
        <v/>
      </c>
      <c r="O37830" s="14" t="str">
        <v/>
      </c>
      <c r="P37830" s="14" t="str">
        <f ca="1"/>
        <v>Low Cap</v>
      </c>
    </row>
    <row r="37831" spans="11:16">
      <c r="K37831" s="14" t="str">
        <v/>
      </c>
      <c r="L37831" s="14" t="str">
        <v/>
      </c>
      <c r="O37831" s="14" t="str">
        <v/>
      </c>
      <c r="P37831" s="14" t="str">
        <f ca="1"/>
        <v>Low Cap</v>
      </c>
    </row>
    <row r="37832" spans="11:16">
      <c r="K37832" s="14" t="str">
        <v/>
      </c>
      <c r="L37832" s="14" t="str">
        <v/>
      </c>
      <c r="O37832" s="14" t="str">
        <v/>
      </c>
      <c r="P37832" s="14" t="str">
        <f ca="1"/>
        <v>Low Cap</v>
      </c>
    </row>
    <row r="37833" spans="11:16">
      <c r="K37833" s="14" t="str">
        <v/>
      </c>
      <c r="L37833" s="14" t="str">
        <v/>
      </c>
      <c r="O37833" s="14" t="str">
        <v/>
      </c>
      <c r="P37833" s="14" t="str">
        <f ca="1"/>
        <v>Low Cap</v>
      </c>
    </row>
    <row r="37834" spans="11:16">
      <c r="K37834" s="14" t="str">
        <v/>
      </c>
      <c r="L37834" s="14" t="str">
        <v/>
      </c>
      <c r="O37834" s="14" t="str">
        <v/>
      </c>
      <c r="P37834" s="14" t="str">
        <f ca="1"/>
        <v>Low Cap</v>
      </c>
    </row>
    <row r="37835" spans="11:16">
      <c r="K37835" s="14" t="str">
        <v/>
      </c>
      <c r="L37835" s="14" t="str">
        <v/>
      </c>
      <c r="O37835" s="14" t="str">
        <v/>
      </c>
      <c r="P37835" s="14" t="str">
        <f ca="1"/>
        <v>Low Cap</v>
      </c>
    </row>
    <row r="37836" spans="11:16">
      <c r="K37836" s="14" t="str">
        <v/>
      </c>
      <c r="L37836" s="14" t="str">
        <v/>
      </c>
      <c r="O37836" s="14" t="str">
        <v/>
      </c>
      <c r="P37836" s="14" t="str">
        <f ca="1"/>
        <v>Low Cap</v>
      </c>
    </row>
    <row r="37837" spans="11:16">
      <c r="K37837" s="14" t="str">
        <v/>
      </c>
      <c r="L37837" s="14" t="str">
        <v/>
      </c>
      <c r="O37837" s="14" t="str">
        <v/>
      </c>
      <c r="P37837" s="14" t="str">
        <f ca="1"/>
        <v>Low Cap</v>
      </c>
    </row>
    <row r="37838" spans="11:16">
      <c r="K37838" s="14" t="str">
        <v/>
      </c>
      <c r="L37838" s="14" t="str">
        <v/>
      </c>
      <c r="O37838" s="14" t="str">
        <v/>
      </c>
      <c r="P37838" s="14" t="str">
        <f ca="1"/>
        <v>Low Cap</v>
      </c>
    </row>
    <row r="37839" spans="11:16">
      <c r="K37839" s="14" t="str">
        <v/>
      </c>
      <c r="L37839" s="14" t="str">
        <v/>
      </c>
      <c r="O37839" s="14" t="str">
        <v/>
      </c>
      <c r="P37839" s="14" t="str">
        <f ca="1"/>
        <v>Low Cap</v>
      </c>
    </row>
    <row r="37840" spans="11:16">
      <c r="K37840" s="14" t="str">
        <v/>
      </c>
      <c r="L37840" s="14" t="str">
        <v/>
      </c>
      <c r="O37840" s="14" t="str">
        <v/>
      </c>
      <c r="P37840" s="14" t="str">
        <f ca="1"/>
        <v>Low Cap</v>
      </c>
    </row>
    <row r="37841" spans="11:16">
      <c r="K37841" s="14" t="str">
        <v/>
      </c>
      <c r="L37841" s="14" t="str">
        <v/>
      </c>
      <c r="O37841" s="14" t="str">
        <v/>
      </c>
      <c r="P37841" s="14" t="str">
        <f ca="1"/>
        <v>Low Cap</v>
      </c>
    </row>
    <row r="37842" spans="11:16">
      <c r="K37842" s="14" t="str">
        <v/>
      </c>
      <c r="L37842" s="14" t="str">
        <v/>
      </c>
      <c r="O37842" s="14" t="str">
        <v/>
      </c>
      <c r="P37842" s="14" t="str">
        <f ca="1"/>
        <v>Low Cap</v>
      </c>
    </row>
    <row r="37843" spans="11:16">
      <c r="K37843" s="14" t="str">
        <v/>
      </c>
      <c r="L37843" s="14" t="str">
        <v/>
      </c>
      <c r="O37843" s="14" t="str">
        <v/>
      </c>
      <c r="P37843" s="14" t="str">
        <f ca="1"/>
        <v>Low Cap</v>
      </c>
    </row>
    <row r="37844" spans="11:16">
      <c r="K37844" s="14" t="str">
        <v/>
      </c>
      <c r="L37844" s="14" t="str">
        <v/>
      </c>
      <c r="O37844" s="14" t="str">
        <v/>
      </c>
      <c r="P37844" s="14" t="str">
        <f ca="1"/>
        <v>Low Cap</v>
      </c>
    </row>
    <row r="37845" spans="11:16">
      <c r="K37845" s="14" t="str">
        <v/>
      </c>
      <c r="L37845" s="14" t="str">
        <v/>
      </c>
      <c r="O37845" s="14" t="str">
        <v/>
      </c>
      <c r="P37845" s="14" t="str">
        <f ca="1"/>
        <v>Low Cap</v>
      </c>
    </row>
    <row r="37846" spans="11:16">
      <c r="K37846" s="14" t="str">
        <v/>
      </c>
      <c r="L37846" s="14" t="str">
        <v/>
      </c>
      <c r="O37846" s="14" t="str">
        <v/>
      </c>
      <c r="P37846" s="14" t="str">
        <f ca="1"/>
        <v>Low Cap</v>
      </c>
    </row>
    <row r="37847" spans="11:16">
      <c r="K37847" s="14" t="str">
        <v/>
      </c>
      <c r="L37847" s="14" t="str">
        <v/>
      </c>
      <c r="O37847" s="14" t="str">
        <v/>
      </c>
      <c r="P37847" s="14" t="str">
        <f ca="1"/>
        <v>Low Cap</v>
      </c>
    </row>
    <row r="37848" spans="11:16">
      <c r="K37848" s="14" t="str">
        <v/>
      </c>
      <c r="L37848" s="14" t="str">
        <v/>
      </c>
      <c r="O37848" s="14" t="str">
        <v/>
      </c>
      <c r="P37848" s="14" t="str">
        <f ca="1"/>
        <v>Low Cap</v>
      </c>
    </row>
    <row r="37849" spans="11:16">
      <c r="K37849" s="14" t="str">
        <v/>
      </c>
      <c r="L37849" s="14" t="str">
        <v/>
      </c>
      <c r="O37849" s="14" t="str">
        <v/>
      </c>
      <c r="P37849" s="14" t="str">
        <f ca="1"/>
        <v>Low Cap</v>
      </c>
    </row>
    <row r="37850" spans="11:16">
      <c r="K37850" s="14" t="str">
        <v/>
      </c>
      <c r="L37850" s="14" t="str">
        <v/>
      </c>
      <c r="O37850" s="14" t="str">
        <v/>
      </c>
      <c r="P37850" s="14" t="str">
        <f ca="1"/>
        <v>Low Cap</v>
      </c>
    </row>
    <row r="37851" spans="11:16">
      <c r="K37851" s="14" t="str">
        <v/>
      </c>
      <c r="L37851" s="14" t="str">
        <v/>
      </c>
      <c r="O37851" s="14" t="str">
        <v/>
      </c>
      <c r="P37851" s="14" t="str">
        <f ca="1"/>
        <v>Low Cap</v>
      </c>
    </row>
    <row r="37852" spans="11:16">
      <c r="K37852" s="14" t="str">
        <v/>
      </c>
      <c r="L37852" s="14" t="str">
        <v/>
      </c>
      <c r="O37852" s="14" t="str">
        <v/>
      </c>
      <c r="P37852" s="14" t="str">
        <f ca="1"/>
        <v>Low Cap</v>
      </c>
    </row>
    <row r="37853" spans="11:16">
      <c r="K37853" s="14" t="str">
        <v/>
      </c>
      <c r="L37853" s="14" t="str">
        <v/>
      </c>
      <c r="O37853" s="14" t="str">
        <v/>
      </c>
      <c r="P37853" s="14" t="str">
        <f ca="1"/>
        <v>Low Cap</v>
      </c>
    </row>
    <row r="37854" spans="11:16">
      <c r="K37854" s="14" t="str">
        <v/>
      </c>
      <c r="L37854" s="14" t="str">
        <v/>
      </c>
      <c r="O37854" s="14" t="str">
        <v/>
      </c>
      <c r="P37854" s="14" t="str">
        <f ca="1"/>
        <v>Low Cap</v>
      </c>
    </row>
    <row r="37855" spans="11:16">
      <c r="K37855" s="14" t="str">
        <v/>
      </c>
      <c r="L37855" s="14" t="str">
        <v/>
      </c>
      <c r="O37855" s="14" t="str">
        <v/>
      </c>
      <c r="P37855" s="14" t="str">
        <f ca="1"/>
        <v>Low Cap</v>
      </c>
    </row>
    <row r="37856" spans="11:16">
      <c r="K37856" s="14" t="str">
        <v/>
      </c>
      <c r="L37856" s="14" t="str">
        <v/>
      </c>
      <c r="O37856" s="14" t="str">
        <v/>
      </c>
      <c r="P37856" s="14" t="str">
        <f ca="1"/>
        <v>Low Cap</v>
      </c>
    </row>
    <row r="37857" spans="11:16">
      <c r="K37857" s="14" t="str">
        <v/>
      </c>
      <c r="L37857" s="14" t="str">
        <v/>
      </c>
      <c r="O37857" s="14" t="str">
        <v/>
      </c>
      <c r="P37857" s="14" t="str">
        <f ca="1"/>
        <v>Low Cap</v>
      </c>
    </row>
    <row r="37858" spans="11:16">
      <c r="K37858" s="14" t="str">
        <v/>
      </c>
      <c r="L37858" s="14" t="str">
        <v/>
      </c>
      <c r="O37858" s="14" t="str">
        <v/>
      </c>
      <c r="P37858" s="14" t="str">
        <f ca="1"/>
        <v>Low Cap</v>
      </c>
    </row>
    <row r="37859" spans="11:16">
      <c r="K37859" s="14" t="str">
        <v/>
      </c>
      <c r="L37859" s="14" t="str">
        <v/>
      </c>
      <c r="O37859" s="14" t="str">
        <v/>
      </c>
      <c r="P37859" s="14" t="str">
        <f ca="1"/>
        <v>Low Cap</v>
      </c>
    </row>
    <row r="37860" spans="11:16">
      <c r="K37860" s="14" t="str">
        <v/>
      </c>
      <c r="L37860" s="14" t="str">
        <v/>
      </c>
      <c r="O37860" s="14" t="str">
        <v/>
      </c>
      <c r="P37860" s="14" t="str">
        <f ca="1"/>
        <v>Low Cap</v>
      </c>
    </row>
    <row r="37861" spans="11:16">
      <c r="K37861" s="14" t="str">
        <v/>
      </c>
      <c r="L37861" s="14" t="str">
        <v/>
      </c>
      <c r="O37861" s="14" t="str">
        <v/>
      </c>
      <c r="P37861" s="14" t="str">
        <f ca="1"/>
        <v>Low Cap</v>
      </c>
    </row>
    <row r="37862" spans="11:16">
      <c r="K37862" s="14" t="str">
        <v/>
      </c>
      <c r="L37862" s="14" t="str">
        <v/>
      </c>
      <c r="O37862" s="14" t="str">
        <v/>
      </c>
      <c r="P37862" s="14" t="str">
        <f ca="1"/>
        <v>Low Cap</v>
      </c>
    </row>
    <row r="37863" spans="11:16">
      <c r="K37863" s="14" t="str">
        <v/>
      </c>
      <c r="L37863" s="14" t="str">
        <v/>
      </c>
      <c r="O37863" s="14" t="str">
        <v/>
      </c>
      <c r="P37863" s="14" t="str">
        <f ca="1"/>
        <v>Low Cap</v>
      </c>
    </row>
    <row r="37864" spans="11:16">
      <c r="K37864" s="14" t="str">
        <v/>
      </c>
      <c r="L37864" s="14" t="str">
        <v/>
      </c>
      <c r="O37864" s="14" t="str">
        <v/>
      </c>
      <c r="P37864" s="14" t="str">
        <f ca="1"/>
        <v>Low Cap</v>
      </c>
    </row>
    <row r="37865" spans="11:16">
      <c r="K37865" s="14" t="str">
        <v/>
      </c>
      <c r="L37865" s="14" t="str">
        <v/>
      </c>
      <c r="O37865" s="14" t="str">
        <v/>
      </c>
      <c r="P37865" s="14" t="str">
        <f ca="1"/>
        <v>Low Cap</v>
      </c>
    </row>
    <row r="37866" spans="11:16">
      <c r="K37866" s="14" t="str">
        <v/>
      </c>
      <c r="L37866" s="14" t="str">
        <v/>
      </c>
      <c r="O37866" s="14" t="str">
        <v/>
      </c>
      <c r="P37866" s="14" t="str">
        <f ca="1"/>
        <v>Low Cap</v>
      </c>
    </row>
    <row r="37867" spans="11:16">
      <c r="K37867" s="14" t="str">
        <v/>
      </c>
      <c r="L37867" s="14" t="str">
        <v/>
      </c>
      <c r="O37867" s="14" t="str">
        <v/>
      </c>
      <c r="P37867" s="14" t="str">
        <f ca="1"/>
        <v>Low Cap</v>
      </c>
    </row>
    <row r="37868" spans="11:16">
      <c r="K37868" s="14" t="str">
        <v/>
      </c>
      <c r="L37868" s="14" t="str">
        <v/>
      </c>
      <c r="O37868" s="14" t="str">
        <v/>
      </c>
      <c r="P37868" s="14" t="str">
        <f ca="1"/>
        <v>Low Cap</v>
      </c>
    </row>
    <row r="37869" spans="11:16">
      <c r="K37869" s="14" t="str">
        <v/>
      </c>
      <c r="L37869" s="14" t="str">
        <v/>
      </c>
      <c r="O37869" s="14" t="str">
        <v/>
      </c>
      <c r="P37869" s="14" t="str">
        <f ca="1"/>
        <v>Low Cap</v>
      </c>
    </row>
    <row r="37870" spans="11:16">
      <c r="K37870" s="14" t="str">
        <v/>
      </c>
      <c r="L37870" s="14" t="str">
        <v/>
      </c>
      <c r="O37870" s="14" t="str">
        <v/>
      </c>
      <c r="P37870" s="14" t="str">
        <f ca="1"/>
        <v>Low Cap</v>
      </c>
    </row>
    <row r="37871" spans="11:16">
      <c r="K37871" s="14" t="str">
        <v/>
      </c>
      <c r="L37871" s="14" t="str">
        <v/>
      </c>
      <c r="O37871" s="14" t="str">
        <v/>
      </c>
      <c r="P37871" s="14" t="str">
        <f ca="1"/>
        <v>Low Cap</v>
      </c>
    </row>
    <row r="37872" spans="11:16">
      <c r="K37872" s="14" t="str">
        <v/>
      </c>
      <c r="L37872" s="14" t="str">
        <v/>
      </c>
      <c r="O37872" s="14" t="str">
        <v/>
      </c>
      <c r="P37872" s="14" t="str">
        <f ca="1"/>
        <v>Low Cap</v>
      </c>
    </row>
    <row r="37873" spans="11:16">
      <c r="K37873" s="14" t="str">
        <v/>
      </c>
      <c r="L37873" s="14" t="str">
        <v/>
      </c>
      <c r="O37873" s="14" t="str">
        <v/>
      </c>
      <c r="P37873" s="14" t="str">
        <f ca="1"/>
        <v>Low Cap</v>
      </c>
    </row>
    <row r="37874" spans="11:16">
      <c r="K37874" s="14" t="str">
        <v/>
      </c>
      <c r="L37874" s="14" t="str">
        <v/>
      </c>
      <c r="O37874" s="14" t="str">
        <v/>
      </c>
      <c r="P37874" s="14" t="str">
        <f ca="1"/>
        <v>Low Cap</v>
      </c>
    </row>
    <row r="37875" spans="11:16">
      <c r="K37875" s="14" t="str">
        <v/>
      </c>
      <c r="L37875" s="14" t="str">
        <v/>
      </c>
      <c r="O37875" s="14" t="str">
        <v/>
      </c>
      <c r="P37875" s="14" t="str">
        <f ca="1"/>
        <v>Low Cap</v>
      </c>
    </row>
    <row r="37876" spans="11:16">
      <c r="K37876" s="14" t="str">
        <v/>
      </c>
      <c r="L37876" s="14" t="str">
        <v/>
      </c>
      <c r="O37876" s="14" t="str">
        <v/>
      </c>
      <c r="P37876" s="14" t="str">
        <f ca="1"/>
        <v>Low Cap</v>
      </c>
    </row>
    <row r="37877" spans="11:16">
      <c r="K37877" s="14" t="str">
        <v/>
      </c>
      <c r="L37877" s="14" t="str">
        <v/>
      </c>
      <c r="O37877" s="14" t="str">
        <v/>
      </c>
      <c r="P37877" s="14" t="str">
        <f ca="1"/>
        <v>Low Cap</v>
      </c>
    </row>
    <row r="37878" spans="11:16">
      <c r="K37878" s="14" t="str">
        <v/>
      </c>
      <c r="L37878" s="14" t="str">
        <v/>
      </c>
      <c r="O37878" s="14" t="str">
        <v/>
      </c>
      <c r="P37878" s="14" t="str">
        <f ca="1"/>
        <v>Low Cap</v>
      </c>
    </row>
    <row r="37879" spans="11:16">
      <c r="K37879" s="14" t="str">
        <v/>
      </c>
      <c r="L37879" s="14" t="str">
        <v/>
      </c>
      <c r="O37879" s="14" t="str">
        <v/>
      </c>
      <c r="P37879" s="14" t="str">
        <f ca="1"/>
        <v>Low Cap</v>
      </c>
    </row>
    <row r="37880" spans="11:16">
      <c r="K37880" s="14" t="str">
        <v/>
      </c>
      <c r="L37880" s="14" t="str">
        <v/>
      </c>
      <c r="O37880" s="14" t="str">
        <v/>
      </c>
      <c r="P37880" s="14" t="str">
        <f ca="1"/>
        <v>Low Cap</v>
      </c>
    </row>
    <row r="37881" spans="11:16">
      <c r="K37881" s="14" t="str">
        <v/>
      </c>
      <c r="L37881" s="14" t="str">
        <v/>
      </c>
      <c r="O37881" s="14" t="str">
        <v/>
      </c>
      <c r="P37881" s="14" t="str">
        <f ca="1"/>
        <v>Low Cap</v>
      </c>
    </row>
    <row r="37882" spans="11:16">
      <c r="K37882" s="14" t="str">
        <v/>
      </c>
      <c r="L37882" s="14" t="str">
        <v/>
      </c>
      <c r="O37882" s="14" t="str">
        <v/>
      </c>
      <c r="P37882" s="14" t="str">
        <f ca="1"/>
        <v>Low Cap</v>
      </c>
    </row>
    <row r="37883" spans="11:16">
      <c r="K37883" s="14" t="str">
        <v/>
      </c>
      <c r="L37883" s="14" t="str">
        <v/>
      </c>
      <c r="O37883" s="14" t="str">
        <v/>
      </c>
      <c r="P37883" s="14" t="str">
        <f ca="1"/>
        <v>Low Cap</v>
      </c>
    </row>
    <row r="37884" spans="11:16">
      <c r="K37884" s="14" t="str">
        <v/>
      </c>
      <c r="L37884" s="14" t="str">
        <v/>
      </c>
      <c r="O37884" s="14" t="str">
        <v/>
      </c>
      <c r="P37884" s="14" t="str">
        <f ca="1"/>
        <v>Low Cap</v>
      </c>
    </row>
    <row r="37885" spans="11:16">
      <c r="K37885" s="14" t="str">
        <v/>
      </c>
      <c r="L37885" s="14" t="str">
        <v/>
      </c>
      <c r="O37885" s="14" t="str">
        <v/>
      </c>
      <c r="P37885" s="14" t="str">
        <f ca="1"/>
        <v>Low Cap</v>
      </c>
    </row>
    <row r="37886" spans="11:16">
      <c r="K37886" s="14" t="str">
        <v/>
      </c>
      <c r="L37886" s="14" t="str">
        <v/>
      </c>
      <c r="O37886" s="14" t="str">
        <v/>
      </c>
      <c r="P37886" s="14" t="str">
        <f ca="1"/>
        <v>Low Cap</v>
      </c>
    </row>
    <row r="37887" spans="11:16">
      <c r="K37887" s="14" t="str">
        <v/>
      </c>
      <c r="L37887" s="14" t="str">
        <v/>
      </c>
      <c r="O37887" s="14" t="str">
        <v/>
      </c>
      <c r="P37887" s="14" t="str">
        <f ca="1"/>
        <v>Low Cap</v>
      </c>
    </row>
    <row r="37888" spans="11:16">
      <c r="K37888" s="14" t="str">
        <v/>
      </c>
      <c r="L37888" s="14" t="str">
        <v/>
      </c>
      <c r="O37888" s="14" t="str">
        <v/>
      </c>
      <c r="P37888" s="14" t="str">
        <f ca="1"/>
        <v>Low Cap</v>
      </c>
    </row>
    <row r="37889" spans="11:16">
      <c r="K37889" s="14" t="str">
        <v/>
      </c>
      <c r="L37889" s="14" t="str">
        <v/>
      </c>
      <c r="O37889" s="14" t="str">
        <v/>
      </c>
      <c r="P37889" s="14" t="str">
        <f ca="1"/>
        <v>Low Cap</v>
      </c>
    </row>
    <row r="37890" spans="11:16">
      <c r="K37890" s="14" t="str">
        <v/>
      </c>
      <c r="L37890" s="14" t="str">
        <v/>
      </c>
      <c r="O37890" s="14" t="str">
        <v/>
      </c>
      <c r="P37890" s="14" t="str">
        <f ca="1"/>
        <v>Low Cap</v>
      </c>
    </row>
    <row r="37891" spans="11:16">
      <c r="K37891" s="14" t="str">
        <v/>
      </c>
      <c r="L37891" s="14" t="str">
        <v/>
      </c>
      <c r="O37891" s="14" t="str">
        <v/>
      </c>
      <c r="P37891" s="14" t="str">
        <f ca="1"/>
        <v>Low Cap</v>
      </c>
    </row>
    <row r="37892" spans="11:16">
      <c r="K37892" s="14" t="str">
        <v/>
      </c>
      <c r="L37892" s="14" t="str">
        <v/>
      </c>
      <c r="O37892" s="14" t="str">
        <v/>
      </c>
      <c r="P37892" s="14" t="str">
        <f ca="1"/>
        <v>Low Cap</v>
      </c>
    </row>
    <row r="37893" spans="11:16">
      <c r="K37893" s="14" t="str">
        <v/>
      </c>
      <c r="L37893" s="14" t="str">
        <v/>
      </c>
      <c r="O37893" s="14" t="str">
        <v/>
      </c>
      <c r="P37893" s="14" t="str">
        <f ca="1"/>
        <v>Low Cap</v>
      </c>
    </row>
    <row r="37894" spans="11:16">
      <c r="K37894" s="14" t="str">
        <v/>
      </c>
      <c r="L37894" s="14" t="str">
        <v/>
      </c>
      <c r="O37894" s="14" t="str">
        <v/>
      </c>
      <c r="P37894" s="14" t="str">
        <f ca="1"/>
        <v>Low Cap</v>
      </c>
    </row>
    <row r="37895" spans="11:16">
      <c r="K37895" s="14" t="str">
        <v/>
      </c>
      <c r="L37895" s="14" t="str">
        <v/>
      </c>
      <c r="O37895" s="14" t="str">
        <v/>
      </c>
      <c r="P37895" s="14" t="str">
        <f ca="1"/>
        <v>Low Cap</v>
      </c>
    </row>
    <row r="37896" spans="11:16">
      <c r="K37896" s="14" t="str">
        <v/>
      </c>
      <c r="L37896" s="14" t="str">
        <v/>
      </c>
      <c r="O37896" s="14" t="str">
        <v/>
      </c>
      <c r="P37896" s="14" t="str">
        <f ca="1"/>
        <v>Low Cap</v>
      </c>
    </row>
    <row r="37897" spans="11:16">
      <c r="K37897" s="14" t="str">
        <v/>
      </c>
      <c r="L37897" s="14" t="str">
        <v/>
      </c>
      <c r="O37897" s="14" t="str">
        <v/>
      </c>
      <c r="P37897" s="14" t="str">
        <f ca="1"/>
        <v>Low Cap</v>
      </c>
    </row>
    <row r="37898" spans="11:16">
      <c r="K37898" s="14" t="str">
        <v/>
      </c>
      <c r="L37898" s="14" t="str">
        <v/>
      </c>
      <c r="O37898" s="14" t="str">
        <v/>
      </c>
      <c r="P37898" s="14" t="str">
        <f ca="1"/>
        <v>Low Cap</v>
      </c>
    </row>
    <row r="37899" spans="11:16">
      <c r="K37899" s="14" t="str">
        <v/>
      </c>
      <c r="L37899" s="14" t="str">
        <v/>
      </c>
      <c r="O37899" s="14" t="str">
        <v/>
      </c>
      <c r="P37899" s="14" t="str">
        <f ca="1"/>
        <v>Low Cap</v>
      </c>
    </row>
    <row r="37900" spans="11:16">
      <c r="K37900" s="14" t="str">
        <v/>
      </c>
      <c r="L37900" s="14" t="str">
        <v/>
      </c>
      <c r="O37900" s="14" t="str">
        <v/>
      </c>
      <c r="P37900" s="14" t="str">
        <f ca="1"/>
        <v>Low Cap</v>
      </c>
    </row>
    <row r="37901" spans="11:16">
      <c r="K37901" s="14" t="str">
        <v/>
      </c>
      <c r="L37901" s="14" t="str">
        <v/>
      </c>
      <c r="O37901" s="14" t="str">
        <v/>
      </c>
      <c r="P37901" s="14" t="str">
        <f ca="1"/>
        <v>Low Cap</v>
      </c>
    </row>
    <row r="37902" spans="11:16">
      <c r="K37902" s="14" t="str">
        <v/>
      </c>
      <c r="L37902" s="14" t="str">
        <v/>
      </c>
      <c r="O37902" s="14" t="str">
        <v/>
      </c>
      <c r="P37902" s="14" t="str">
        <f ca="1"/>
        <v>Low Cap</v>
      </c>
    </row>
    <row r="37903" spans="11:16">
      <c r="K37903" s="14" t="str">
        <v/>
      </c>
      <c r="L37903" s="14" t="str">
        <v/>
      </c>
      <c r="O37903" s="14" t="str">
        <v/>
      </c>
      <c r="P37903" s="14" t="str">
        <f ca="1"/>
        <v>Low Cap</v>
      </c>
    </row>
    <row r="37904" spans="11:16">
      <c r="K37904" s="14" t="str">
        <v/>
      </c>
      <c r="L37904" s="14" t="str">
        <v/>
      </c>
      <c r="O37904" s="14" t="str">
        <v/>
      </c>
      <c r="P37904" s="14" t="str">
        <f ca="1"/>
        <v>Low Cap</v>
      </c>
    </row>
    <row r="37905" spans="11:16">
      <c r="K37905" s="14" t="str">
        <v/>
      </c>
      <c r="L37905" s="14" t="str">
        <v/>
      </c>
      <c r="O37905" s="14" t="str">
        <v/>
      </c>
      <c r="P37905" s="14" t="str">
        <f ca="1"/>
        <v>Low Cap</v>
      </c>
    </row>
    <row r="37906" spans="11:16">
      <c r="K37906" s="14" t="str">
        <v/>
      </c>
      <c r="L37906" s="14" t="str">
        <v/>
      </c>
      <c r="O37906" s="14" t="str">
        <v/>
      </c>
      <c r="P37906" s="14" t="str">
        <f ca="1"/>
        <v>Low Cap</v>
      </c>
    </row>
    <row r="37907" spans="11:16">
      <c r="K37907" s="14" t="str">
        <v/>
      </c>
      <c r="L37907" s="14" t="str">
        <v/>
      </c>
      <c r="O37907" s="14" t="str">
        <v/>
      </c>
      <c r="P37907" s="14" t="str">
        <f ca="1"/>
        <v>Low Cap</v>
      </c>
    </row>
    <row r="37908" spans="11:16">
      <c r="K37908" s="14" t="str">
        <v/>
      </c>
      <c r="L37908" s="14" t="str">
        <v/>
      </c>
      <c r="O37908" s="14" t="str">
        <v/>
      </c>
      <c r="P37908" s="14" t="str">
        <f ca="1"/>
        <v>Low Cap</v>
      </c>
    </row>
    <row r="37909" spans="11:16">
      <c r="K37909" s="14" t="str">
        <v/>
      </c>
      <c r="L37909" s="14" t="str">
        <v/>
      </c>
      <c r="O37909" s="14" t="str">
        <v/>
      </c>
      <c r="P37909" s="14" t="str">
        <f ca="1"/>
        <v>Low Cap</v>
      </c>
    </row>
    <row r="37910" spans="11:16">
      <c r="K37910" s="14" t="str">
        <v/>
      </c>
      <c r="L37910" s="14" t="str">
        <v/>
      </c>
      <c r="O37910" s="14" t="str">
        <v/>
      </c>
      <c r="P37910" s="14" t="str">
        <f ca="1"/>
        <v>Low Cap</v>
      </c>
    </row>
    <row r="37911" spans="11:16">
      <c r="K37911" s="14" t="str">
        <v/>
      </c>
      <c r="L37911" s="14" t="str">
        <v/>
      </c>
      <c r="O37911" s="14" t="str">
        <v/>
      </c>
      <c r="P37911" s="14" t="str">
        <f ca="1"/>
        <v>Low Cap</v>
      </c>
    </row>
    <row r="37912" spans="11:16">
      <c r="K37912" s="14" t="str">
        <v/>
      </c>
      <c r="L37912" s="14" t="str">
        <v/>
      </c>
      <c r="O37912" s="14" t="str">
        <v/>
      </c>
      <c r="P37912" s="14" t="str">
        <f ca="1"/>
        <v>Low Cap</v>
      </c>
    </row>
    <row r="37913" spans="11:16">
      <c r="K37913" s="14" t="str">
        <v/>
      </c>
      <c r="L37913" s="14" t="str">
        <v/>
      </c>
      <c r="O37913" s="14" t="str">
        <v/>
      </c>
      <c r="P37913" s="14" t="str">
        <f ca="1"/>
        <v>Low Cap</v>
      </c>
    </row>
    <row r="37914" spans="11:16">
      <c r="K37914" s="14" t="str">
        <v/>
      </c>
      <c r="L37914" s="14" t="str">
        <v/>
      </c>
      <c r="O37914" s="14" t="str">
        <v/>
      </c>
      <c r="P37914" s="14" t="str">
        <f ca="1"/>
        <v>Low Cap</v>
      </c>
    </row>
    <row r="37915" spans="11:16">
      <c r="K37915" s="14" t="str">
        <v/>
      </c>
      <c r="L37915" s="14" t="str">
        <v/>
      </c>
      <c r="O37915" s="14" t="str">
        <v/>
      </c>
      <c r="P37915" s="14" t="str">
        <f ca="1"/>
        <v>Low Cap</v>
      </c>
    </row>
    <row r="37916" spans="11:16">
      <c r="K37916" s="14" t="str">
        <v/>
      </c>
      <c r="L37916" s="14" t="str">
        <v/>
      </c>
      <c r="O37916" s="14" t="str">
        <v/>
      </c>
      <c r="P37916" s="14" t="str">
        <f ca="1"/>
        <v>Low Cap</v>
      </c>
    </row>
    <row r="37917" spans="11:16">
      <c r="K37917" s="14" t="str">
        <v/>
      </c>
      <c r="L37917" s="14" t="str">
        <v/>
      </c>
      <c r="O37917" s="14" t="str">
        <v/>
      </c>
      <c r="P37917" s="14" t="str">
        <f ca="1"/>
        <v>Low Cap</v>
      </c>
    </row>
    <row r="37918" spans="11:16">
      <c r="K37918" s="14" t="str">
        <v/>
      </c>
      <c r="L37918" s="14" t="str">
        <v/>
      </c>
      <c r="O37918" s="14" t="str">
        <v/>
      </c>
      <c r="P37918" s="14" t="str">
        <f ca="1"/>
        <v>Low Cap</v>
      </c>
    </row>
    <row r="37919" spans="11:16">
      <c r="K37919" s="14" t="str">
        <v/>
      </c>
      <c r="L37919" s="14" t="str">
        <v/>
      </c>
      <c r="O37919" s="14" t="str">
        <v/>
      </c>
      <c r="P37919" s="14" t="str">
        <f ca="1"/>
        <v>Low Cap</v>
      </c>
    </row>
    <row r="37920" spans="11:16">
      <c r="K37920" s="14" t="str">
        <v/>
      </c>
      <c r="L37920" s="14" t="str">
        <v/>
      </c>
      <c r="O37920" s="14" t="str">
        <v/>
      </c>
      <c r="P37920" s="14" t="str">
        <f ca="1"/>
        <v>Low Cap</v>
      </c>
    </row>
    <row r="37921" spans="11:16">
      <c r="K37921" s="14" t="str">
        <v/>
      </c>
      <c r="L37921" s="14" t="str">
        <v/>
      </c>
      <c r="O37921" s="14" t="str">
        <v/>
      </c>
      <c r="P37921" s="14" t="str">
        <f ca="1"/>
        <v>Low Cap</v>
      </c>
    </row>
    <row r="37922" spans="11:16">
      <c r="K37922" s="14" t="str">
        <v/>
      </c>
      <c r="L37922" s="14" t="str">
        <v/>
      </c>
      <c r="O37922" s="14" t="str">
        <v/>
      </c>
      <c r="P37922" s="14" t="str">
        <f ca="1"/>
        <v>Low Cap</v>
      </c>
    </row>
    <row r="37923" spans="11:16">
      <c r="K37923" s="14" t="str">
        <v/>
      </c>
      <c r="L37923" s="14" t="str">
        <v/>
      </c>
      <c r="O37923" s="14" t="str">
        <v/>
      </c>
      <c r="P37923" s="14" t="str">
        <f ca="1"/>
        <v>Low Cap</v>
      </c>
    </row>
    <row r="37924" spans="11:16">
      <c r="K37924" s="14" t="str">
        <v/>
      </c>
      <c r="L37924" s="14" t="str">
        <v/>
      </c>
      <c r="O37924" s="14" t="str">
        <v/>
      </c>
      <c r="P37924" s="14" t="str">
        <f ca="1"/>
        <v>Low Cap</v>
      </c>
    </row>
    <row r="37925" spans="11:16">
      <c r="K37925" s="14" t="str">
        <v/>
      </c>
      <c r="L37925" s="14" t="str">
        <v/>
      </c>
      <c r="O37925" s="14" t="str">
        <v/>
      </c>
      <c r="P37925" s="14" t="str">
        <f ca="1"/>
        <v>Low Cap</v>
      </c>
    </row>
    <row r="37926" spans="11:16">
      <c r="K37926" s="14" t="str">
        <v/>
      </c>
      <c r="L37926" s="14" t="str">
        <v/>
      </c>
      <c r="O37926" s="14" t="str">
        <v/>
      </c>
      <c r="P37926" s="14" t="str">
        <f ca="1"/>
        <v>Low Cap</v>
      </c>
    </row>
    <row r="37927" spans="11:16">
      <c r="K37927" s="14" t="str">
        <v/>
      </c>
      <c r="L37927" s="14" t="str">
        <v/>
      </c>
      <c r="O37927" s="14" t="str">
        <v/>
      </c>
      <c r="P37927" s="14" t="str">
        <f ca="1"/>
        <v>Low Cap</v>
      </c>
    </row>
    <row r="37928" spans="11:16">
      <c r="K37928" s="14" t="str">
        <v/>
      </c>
      <c r="L37928" s="14" t="str">
        <v/>
      </c>
      <c r="O37928" s="14" t="str">
        <v/>
      </c>
      <c r="P37928" s="14" t="str">
        <f ca="1"/>
        <v>Low Cap</v>
      </c>
    </row>
    <row r="37929" spans="11:16">
      <c r="K37929" s="14" t="str">
        <v/>
      </c>
      <c r="L37929" s="14" t="str">
        <v/>
      </c>
      <c r="O37929" s="14" t="str">
        <v/>
      </c>
      <c r="P37929" s="14" t="str">
        <f ca="1"/>
        <v>Low Cap</v>
      </c>
    </row>
    <row r="37930" spans="11:16">
      <c r="K37930" s="14" t="str">
        <v/>
      </c>
      <c r="L37930" s="14" t="str">
        <v/>
      </c>
      <c r="O37930" s="14" t="str">
        <v/>
      </c>
      <c r="P37930" s="14" t="str">
        <f ca="1"/>
        <v>Low Cap</v>
      </c>
    </row>
    <row r="37931" spans="11:16">
      <c r="K37931" s="14" t="str">
        <v/>
      </c>
      <c r="L37931" s="14" t="str">
        <v/>
      </c>
      <c r="O37931" s="14" t="str">
        <v/>
      </c>
      <c r="P37931" s="14" t="str">
        <f ca="1"/>
        <v>Low Cap</v>
      </c>
    </row>
    <row r="37932" spans="11:16">
      <c r="K37932" s="14" t="str">
        <v/>
      </c>
      <c r="L37932" s="14" t="str">
        <v/>
      </c>
      <c r="O37932" s="14" t="str">
        <v/>
      </c>
      <c r="P37932" s="14" t="str">
        <f ca="1"/>
        <v>Low Cap</v>
      </c>
    </row>
    <row r="37933" spans="11:16">
      <c r="K37933" s="14" t="str">
        <v/>
      </c>
      <c r="L37933" s="14" t="str">
        <v/>
      </c>
      <c r="O37933" s="14" t="str">
        <v/>
      </c>
      <c r="P37933" s="14" t="str">
        <f ca="1"/>
        <v>Low Cap</v>
      </c>
    </row>
    <row r="37934" spans="11:16">
      <c r="K37934" s="14" t="str">
        <v/>
      </c>
      <c r="L37934" s="14" t="str">
        <v/>
      </c>
      <c r="O37934" s="14" t="str">
        <v/>
      </c>
      <c r="P37934" s="14" t="str">
        <f ca="1"/>
        <v>Low Cap</v>
      </c>
    </row>
    <row r="37935" spans="11:16">
      <c r="K37935" s="14" t="str">
        <v/>
      </c>
      <c r="L37935" s="14" t="str">
        <v/>
      </c>
      <c r="O37935" s="14" t="str">
        <v/>
      </c>
      <c r="P37935" s="14" t="str">
        <f ca="1"/>
        <v>Low Cap</v>
      </c>
    </row>
    <row r="37936" spans="11:16">
      <c r="K37936" s="14" t="str">
        <v/>
      </c>
      <c r="L37936" s="14" t="str">
        <v/>
      </c>
      <c r="O37936" s="14" t="str">
        <v/>
      </c>
      <c r="P37936" s="14" t="str">
        <f ca="1"/>
        <v>Low Cap</v>
      </c>
    </row>
    <row r="37937" spans="11:16">
      <c r="K37937" s="14" t="str">
        <v/>
      </c>
      <c r="L37937" s="14" t="str">
        <v/>
      </c>
      <c r="O37937" s="14" t="str">
        <v/>
      </c>
      <c r="P37937" s="14" t="str">
        <f ca="1"/>
        <v>Low Cap</v>
      </c>
    </row>
    <row r="37938" spans="11:16">
      <c r="K37938" s="14" t="str">
        <v/>
      </c>
      <c r="L37938" s="14" t="str">
        <v/>
      </c>
      <c r="O37938" s="14" t="str">
        <v/>
      </c>
      <c r="P37938" s="14" t="str">
        <f ca="1"/>
        <v>Low Cap</v>
      </c>
    </row>
    <row r="37939" spans="11:16">
      <c r="K37939" s="14" t="str">
        <v/>
      </c>
      <c r="L37939" s="14" t="str">
        <v/>
      </c>
      <c r="O37939" s="14" t="str">
        <v/>
      </c>
      <c r="P37939" s="14" t="str">
        <f ca="1"/>
        <v>Low Cap</v>
      </c>
    </row>
    <row r="37940" spans="11:16">
      <c r="K37940" s="14" t="str">
        <v/>
      </c>
      <c r="L37940" s="14" t="str">
        <v/>
      </c>
      <c r="O37940" s="14" t="str">
        <v/>
      </c>
      <c r="P37940" s="14" t="str">
        <f ca="1"/>
        <v>Low Cap</v>
      </c>
    </row>
    <row r="37941" spans="11:16">
      <c r="K37941" s="14" t="str">
        <v/>
      </c>
      <c r="L37941" s="14" t="str">
        <v/>
      </c>
      <c r="O37941" s="14" t="str">
        <v/>
      </c>
      <c r="P37941" s="14" t="str">
        <f ca="1"/>
        <v>Low Cap</v>
      </c>
    </row>
    <row r="37942" spans="11:16">
      <c r="K37942" s="14" t="str">
        <v/>
      </c>
      <c r="L37942" s="14" t="str">
        <v/>
      </c>
      <c r="O37942" s="14" t="str">
        <v/>
      </c>
      <c r="P37942" s="14" t="str">
        <f ca="1"/>
        <v>Low Cap</v>
      </c>
    </row>
    <row r="37943" spans="11:16">
      <c r="K37943" s="14" t="str">
        <v/>
      </c>
      <c r="L37943" s="14" t="str">
        <v/>
      </c>
      <c r="O37943" s="14" t="str">
        <v/>
      </c>
      <c r="P37943" s="14" t="str">
        <f ca="1"/>
        <v>Low Cap</v>
      </c>
    </row>
    <row r="37944" spans="11:16">
      <c r="K37944" s="14" t="str">
        <v/>
      </c>
      <c r="L37944" s="14" t="str">
        <v/>
      </c>
      <c r="O37944" s="14" t="str">
        <v/>
      </c>
      <c r="P37944" s="14" t="str">
        <f ca="1"/>
        <v>Low Cap</v>
      </c>
    </row>
    <row r="37945" spans="11:16">
      <c r="K37945" s="14" t="str">
        <v/>
      </c>
      <c r="L37945" s="14" t="str">
        <v/>
      </c>
      <c r="O37945" s="14" t="str">
        <v/>
      </c>
      <c r="P37945" s="14" t="str">
        <f ca="1"/>
        <v>Low Cap</v>
      </c>
    </row>
    <row r="37946" spans="11:16">
      <c r="K37946" s="14" t="str">
        <v/>
      </c>
      <c r="L37946" s="14" t="str">
        <v/>
      </c>
      <c r="O37946" s="14" t="str">
        <v/>
      </c>
      <c r="P37946" s="14" t="str">
        <f ca="1"/>
        <v>Low Cap</v>
      </c>
    </row>
    <row r="37947" spans="11:16">
      <c r="K37947" s="14" t="str">
        <v/>
      </c>
      <c r="L37947" s="14" t="str">
        <v/>
      </c>
      <c r="O37947" s="14" t="str">
        <v/>
      </c>
      <c r="P37947" s="14" t="str">
        <f ca="1"/>
        <v>Low Cap</v>
      </c>
    </row>
    <row r="37948" spans="11:16">
      <c r="K37948" s="14" t="str">
        <v/>
      </c>
      <c r="L37948" s="14" t="str">
        <v/>
      </c>
      <c r="O37948" s="14" t="str">
        <v/>
      </c>
      <c r="P37948" s="14" t="str">
        <f ca="1"/>
        <v>Low Cap</v>
      </c>
    </row>
    <row r="37949" spans="11:16">
      <c r="K37949" s="14" t="str">
        <v/>
      </c>
      <c r="L37949" s="14" t="str">
        <v/>
      </c>
      <c r="O37949" s="14" t="str">
        <v/>
      </c>
      <c r="P37949" s="14" t="str">
        <f ca="1"/>
        <v>Low Cap</v>
      </c>
    </row>
    <row r="37950" spans="11:16">
      <c r="K37950" s="14" t="str">
        <v/>
      </c>
      <c r="L37950" s="14" t="str">
        <v/>
      </c>
      <c r="O37950" s="14" t="str">
        <v/>
      </c>
      <c r="P37950" s="14" t="str">
        <f ca="1"/>
        <v>Low Cap</v>
      </c>
    </row>
    <row r="37951" spans="11:16">
      <c r="K37951" s="14" t="str">
        <v/>
      </c>
      <c r="L37951" s="14" t="str">
        <v/>
      </c>
      <c r="O37951" s="14" t="str">
        <v/>
      </c>
      <c r="P37951" s="14" t="str">
        <f ca="1"/>
        <v>Low Cap</v>
      </c>
    </row>
    <row r="37952" spans="11:16">
      <c r="K37952" s="14" t="str">
        <v/>
      </c>
      <c r="L37952" s="14" t="str">
        <v/>
      </c>
      <c r="O37952" s="14" t="str">
        <v/>
      </c>
      <c r="P37952" s="14" t="str">
        <f ca="1"/>
        <v>Low Cap</v>
      </c>
    </row>
    <row r="37953" spans="11:16">
      <c r="K37953" s="14" t="str">
        <v/>
      </c>
      <c r="L37953" s="14" t="str">
        <v/>
      </c>
      <c r="O37953" s="14" t="str">
        <v/>
      </c>
      <c r="P37953" s="14" t="str">
        <f ca="1"/>
        <v>Low Cap</v>
      </c>
    </row>
    <row r="37954" spans="11:16">
      <c r="K37954" s="14" t="str">
        <v/>
      </c>
      <c r="L37954" s="14" t="str">
        <v/>
      </c>
      <c r="O37954" s="14" t="str">
        <v/>
      </c>
      <c r="P37954" s="14" t="str">
        <f ca="1"/>
        <v>Low Cap</v>
      </c>
    </row>
    <row r="37955" spans="11:16">
      <c r="K37955" s="14" t="str">
        <v/>
      </c>
      <c r="L37955" s="14" t="str">
        <v/>
      </c>
      <c r="O37955" s="14" t="str">
        <v/>
      </c>
      <c r="P37955" s="14" t="str">
        <f ca="1"/>
        <v>Low Cap</v>
      </c>
    </row>
    <row r="37956" spans="11:16">
      <c r="K37956" s="14" t="str">
        <v/>
      </c>
      <c r="L37956" s="14" t="str">
        <v/>
      </c>
      <c r="O37956" s="14" t="str">
        <v/>
      </c>
      <c r="P37956" s="14" t="str">
        <f ca="1"/>
        <v>Low Cap</v>
      </c>
    </row>
    <row r="37957" spans="11:16">
      <c r="K37957" s="14" t="str">
        <v/>
      </c>
      <c r="L37957" s="14" t="str">
        <v/>
      </c>
      <c r="O37957" s="14" t="str">
        <v/>
      </c>
      <c r="P37957" s="14" t="str">
        <f ca="1"/>
        <v>Low Cap</v>
      </c>
    </row>
    <row r="37958" spans="11:16">
      <c r="K37958" s="14" t="str">
        <v/>
      </c>
      <c r="L37958" s="14" t="str">
        <v/>
      </c>
      <c r="O37958" s="14" t="str">
        <v/>
      </c>
      <c r="P37958" s="14" t="str">
        <f ca="1"/>
        <v>Low Cap</v>
      </c>
    </row>
    <row r="37959" spans="11:16">
      <c r="K37959" s="14" t="str">
        <v/>
      </c>
      <c r="L37959" s="14" t="str">
        <v/>
      </c>
      <c r="O37959" s="14" t="str">
        <v/>
      </c>
      <c r="P37959" s="14" t="str">
        <f ca="1"/>
        <v>Low Cap</v>
      </c>
    </row>
    <row r="37960" spans="11:16">
      <c r="K37960" s="14" t="str">
        <v/>
      </c>
      <c r="L37960" s="14" t="str">
        <v/>
      </c>
      <c r="O37960" s="14" t="str">
        <v/>
      </c>
      <c r="P37960" s="14" t="str">
        <f ca="1"/>
        <v>Low Cap</v>
      </c>
    </row>
    <row r="37961" spans="11:16">
      <c r="K37961" s="14" t="str">
        <v/>
      </c>
      <c r="L37961" s="14" t="str">
        <v/>
      </c>
      <c r="O37961" s="14" t="str">
        <v/>
      </c>
      <c r="P37961" s="14" t="str">
        <f ca="1"/>
        <v>Low Cap</v>
      </c>
    </row>
    <row r="37962" spans="11:16">
      <c r="K37962" s="14" t="str">
        <v/>
      </c>
      <c r="L37962" s="14" t="str">
        <v/>
      </c>
      <c r="O37962" s="14" t="str">
        <v/>
      </c>
      <c r="P37962" s="14" t="str">
        <f ca="1"/>
        <v>Low Cap</v>
      </c>
    </row>
    <row r="37963" spans="11:16">
      <c r="K37963" s="14" t="str">
        <v/>
      </c>
      <c r="L37963" s="14" t="str">
        <v/>
      </c>
      <c r="O37963" s="14" t="str">
        <v/>
      </c>
      <c r="P37963" s="14" t="str">
        <f ca="1"/>
        <v>Low Cap</v>
      </c>
    </row>
    <row r="37964" spans="11:16">
      <c r="K37964" s="14" t="str">
        <v/>
      </c>
      <c r="L37964" s="14" t="str">
        <v/>
      </c>
      <c r="O37964" s="14" t="str">
        <v/>
      </c>
      <c r="P37964" s="14" t="str">
        <f ca="1"/>
        <v>Low Cap</v>
      </c>
    </row>
    <row r="37965" spans="11:16">
      <c r="K37965" s="14" t="str">
        <v/>
      </c>
      <c r="L37965" s="14" t="str">
        <v/>
      </c>
      <c r="O37965" s="14" t="str">
        <v/>
      </c>
      <c r="P37965" s="14" t="str">
        <f ca="1"/>
        <v>Low Cap</v>
      </c>
    </row>
    <row r="37966" spans="11:16">
      <c r="K37966" s="14" t="str">
        <v/>
      </c>
      <c r="L37966" s="14" t="str">
        <v/>
      </c>
      <c r="O37966" s="14" t="str">
        <v/>
      </c>
      <c r="P37966" s="14" t="str">
        <f ca="1"/>
        <v>Low Cap</v>
      </c>
    </row>
    <row r="37967" spans="11:16">
      <c r="K37967" s="14" t="str">
        <v/>
      </c>
      <c r="L37967" s="14" t="str">
        <v/>
      </c>
      <c r="O37967" s="14" t="str">
        <v/>
      </c>
      <c r="P37967" s="14" t="str">
        <f ca="1"/>
        <v>Low Cap</v>
      </c>
    </row>
    <row r="37968" spans="11:16">
      <c r="K37968" s="14" t="str">
        <v/>
      </c>
      <c r="L37968" s="14" t="str">
        <v/>
      </c>
      <c r="O37968" s="14" t="str">
        <v/>
      </c>
      <c r="P37968" s="14" t="str">
        <f ca="1"/>
        <v>Low Cap</v>
      </c>
    </row>
    <row r="37969" spans="11:16">
      <c r="K37969" s="14" t="str">
        <v/>
      </c>
      <c r="L37969" s="14" t="str">
        <v/>
      </c>
      <c r="O37969" s="14" t="str">
        <v/>
      </c>
      <c r="P37969" s="14" t="str">
        <f ca="1"/>
        <v>Low Cap</v>
      </c>
    </row>
    <row r="37970" spans="11:16">
      <c r="K37970" s="14" t="str">
        <v/>
      </c>
      <c r="L37970" s="14" t="str">
        <v/>
      </c>
      <c r="O37970" s="14" t="str">
        <v/>
      </c>
      <c r="P37970" s="14" t="str">
        <f ca="1"/>
        <v>Low Cap</v>
      </c>
    </row>
    <row r="37971" spans="11:16">
      <c r="K37971" s="14" t="str">
        <v/>
      </c>
      <c r="L37971" s="14" t="str">
        <v/>
      </c>
      <c r="O37971" s="14" t="str">
        <v/>
      </c>
      <c r="P37971" s="14" t="str">
        <f ca="1"/>
        <v>Low Cap</v>
      </c>
    </row>
    <row r="37972" spans="11:16">
      <c r="K37972" s="14" t="str">
        <v/>
      </c>
      <c r="L37972" s="14" t="str">
        <v/>
      </c>
      <c r="O37972" s="14" t="str">
        <v/>
      </c>
      <c r="P37972" s="14" t="str">
        <f ca="1"/>
        <v>Low Cap</v>
      </c>
    </row>
    <row r="37973" spans="11:16">
      <c r="K37973" s="14" t="str">
        <v/>
      </c>
      <c r="L37973" s="14" t="str">
        <v/>
      </c>
      <c r="O37973" s="14" t="str">
        <v/>
      </c>
      <c r="P37973" s="14" t="str">
        <f ca="1"/>
        <v>Low Cap</v>
      </c>
    </row>
    <row r="37974" spans="11:16">
      <c r="K37974" s="14" t="str">
        <v/>
      </c>
      <c r="L37974" s="14" t="str">
        <v/>
      </c>
      <c r="O37974" s="14" t="str">
        <v/>
      </c>
      <c r="P37974" s="14" t="str">
        <f ca="1"/>
        <v>Low Cap</v>
      </c>
    </row>
    <row r="37975" spans="11:16">
      <c r="K37975" s="14" t="str">
        <v/>
      </c>
      <c r="L37975" s="14" t="str">
        <v/>
      </c>
      <c r="O37975" s="14" t="str">
        <v/>
      </c>
      <c r="P37975" s="14" t="str">
        <f ca="1"/>
        <v>Low Cap</v>
      </c>
    </row>
    <row r="37976" spans="11:16">
      <c r="K37976" s="14" t="str">
        <v/>
      </c>
      <c r="L37976" s="14" t="str">
        <v/>
      </c>
      <c r="O37976" s="14" t="str">
        <v/>
      </c>
      <c r="P37976" s="14" t="str">
        <f ca="1"/>
        <v>Low Cap</v>
      </c>
    </row>
    <row r="37977" spans="11:16">
      <c r="K37977" s="14" t="str">
        <v/>
      </c>
      <c r="L37977" s="14" t="str">
        <v/>
      </c>
      <c r="O37977" s="14" t="str">
        <v/>
      </c>
      <c r="P37977" s="14" t="str">
        <f ca="1"/>
        <v>Low Cap</v>
      </c>
    </row>
    <row r="37978" spans="11:16">
      <c r="K37978" s="14" t="str">
        <v/>
      </c>
      <c r="L37978" s="14" t="str">
        <v/>
      </c>
      <c r="O37978" s="14" t="str">
        <v/>
      </c>
      <c r="P37978" s="14" t="str">
        <f ca="1"/>
        <v>Low Cap</v>
      </c>
    </row>
    <row r="37979" spans="11:16">
      <c r="K37979" s="14" t="str">
        <v/>
      </c>
      <c r="L37979" s="14" t="str">
        <v/>
      </c>
      <c r="O37979" s="14" t="str">
        <v/>
      </c>
      <c r="P37979" s="14" t="str">
        <f ca="1"/>
        <v>Low Cap</v>
      </c>
    </row>
    <row r="37980" spans="11:16">
      <c r="K37980" s="14" t="str">
        <v/>
      </c>
      <c r="L37980" s="14" t="str">
        <v/>
      </c>
      <c r="O37980" s="14" t="str">
        <v/>
      </c>
      <c r="P37980" s="14" t="str">
        <f ca="1"/>
        <v>Low Cap</v>
      </c>
    </row>
    <row r="37981" spans="11:16">
      <c r="K37981" s="14" t="str">
        <v/>
      </c>
      <c r="L37981" s="14" t="str">
        <v/>
      </c>
      <c r="O37981" s="14" t="str">
        <v/>
      </c>
      <c r="P37981" s="14" t="str">
        <f ca="1"/>
        <v>Low Cap</v>
      </c>
    </row>
    <row r="37982" spans="11:16">
      <c r="K37982" s="14" t="str">
        <v/>
      </c>
      <c r="L37982" s="14" t="str">
        <v/>
      </c>
      <c r="O37982" s="14" t="str">
        <v/>
      </c>
      <c r="P37982" s="14" t="str">
        <f ca="1"/>
        <v>Low Cap</v>
      </c>
    </row>
    <row r="37983" spans="11:16">
      <c r="K37983" s="14" t="str">
        <v/>
      </c>
      <c r="L37983" s="14" t="str">
        <v/>
      </c>
      <c r="O37983" s="14" t="str">
        <v/>
      </c>
      <c r="P37983" s="14" t="str">
        <f ca="1"/>
        <v>Low Cap</v>
      </c>
    </row>
    <row r="37984" spans="11:16">
      <c r="K37984" s="14" t="str">
        <v/>
      </c>
      <c r="L37984" s="14" t="str">
        <v/>
      </c>
      <c r="O37984" s="14" t="str">
        <v/>
      </c>
      <c r="P37984" s="14" t="str">
        <f ca="1"/>
        <v>Low Cap</v>
      </c>
    </row>
    <row r="37985" spans="11:16">
      <c r="K37985" s="14" t="str">
        <v/>
      </c>
      <c r="L37985" s="14" t="str">
        <v/>
      </c>
      <c r="O37985" s="14" t="str">
        <v/>
      </c>
      <c r="P37985" s="14" t="str">
        <f ca="1"/>
        <v>Low Cap</v>
      </c>
    </row>
    <row r="37986" spans="11:16">
      <c r="K37986" s="14" t="str">
        <v/>
      </c>
      <c r="L37986" s="14" t="str">
        <v/>
      </c>
      <c r="O37986" s="14" t="str">
        <v/>
      </c>
      <c r="P37986" s="14" t="str">
        <f ca="1"/>
        <v>Low Cap</v>
      </c>
    </row>
    <row r="37987" spans="11:16">
      <c r="K37987" s="14" t="str">
        <v/>
      </c>
      <c r="L37987" s="14" t="str">
        <v/>
      </c>
      <c r="O37987" s="14" t="str">
        <v/>
      </c>
      <c r="P37987" s="14" t="str">
        <f ca="1"/>
        <v>Low Cap</v>
      </c>
    </row>
    <row r="37988" spans="11:16">
      <c r="K37988" s="14" t="str">
        <v/>
      </c>
      <c r="L37988" s="14" t="str">
        <v/>
      </c>
      <c r="O37988" s="14" t="str">
        <v/>
      </c>
      <c r="P37988" s="14" t="str">
        <f ca="1"/>
        <v>Low Cap</v>
      </c>
    </row>
    <row r="37989" spans="11:16">
      <c r="K37989" s="14" t="str">
        <v/>
      </c>
      <c r="L37989" s="14" t="str">
        <v/>
      </c>
      <c r="O37989" s="14" t="str">
        <v/>
      </c>
      <c r="P37989" s="14" t="str">
        <f ca="1"/>
        <v>Low Cap</v>
      </c>
    </row>
    <row r="37990" spans="11:16">
      <c r="K37990" s="14" t="str">
        <v/>
      </c>
      <c r="L37990" s="14" t="str">
        <v/>
      </c>
      <c r="O37990" s="14" t="str">
        <v/>
      </c>
      <c r="P37990" s="14" t="str">
        <f ca="1"/>
        <v>Low Cap</v>
      </c>
    </row>
    <row r="37991" spans="11:16">
      <c r="K37991" s="14" t="str">
        <v/>
      </c>
      <c r="L37991" s="14" t="str">
        <v/>
      </c>
      <c r="O37991" s="14" t="str">
        <v/>
      </c>
      <c r="P37991" s="14" t="str">
        <f ca="1"/>
        <v>Low Cap</v>
      </c>
    </row>
    <row r="37992" spans="11:16">
      <c r="K37992" s="14" t="str">
        <v/>
      </c>
      <c r="L37992" s="14" t="str">
        <v/>
      </c>
      <c r="O37992" s="14" t="str">
        <v/>
      </c>
      <c r="P37992" s="14" t="str">
        <f ca="1"/>
        <v>Low Cap</v>
      </c>
    </row>
    <row r="37993" spans="11:16">
      <c r="K37993" s="14" t="str">
        <v/>
      </c>
      <c r="L37993" s="14" t="str">
        <v/>
      </c>
      <c r="O37993" s="14" t="str">
        <v/>
      </c>
      <c r="P37993" s="14" t="str">
        <f ca="1"/>
        <v>Low Cap</v>
      </c>
    </row>
    <row r="37994" spans="11:16">
      <c r="K37994" s="14" t="str">
        <v/>
      </c>
      <c r="L37994" s="14" t="str">
        <v/>
      </c>
      <c r="O37994" s="14" t="str">
        <v/>
      </c>
      <c r="P37994" s="14" t="str">
        <f ca="1"/>
        <v>Low Cap</v>
      </c>
    </row>
    <row r="37995" spans="11:16">
      <c r="K37995" s="14" t="str">
        <v/>
      </c>
      <c r="L37995" s="14" t="str">
        <v/>
      </c>
      <c r="O37995" s="14" t="str">
        <v/>
      </c>
      <c r="P37995" s="14" t="str">
        <f ca="1"/>
        <v>Low Cap</v>
      </c>
    </row>
    <row r="37996" spans="11:16">
      <c r="K37996" s="14" t="str">
        <v/>
      </c>
      <c r="L37996" s="14" t="str">
        <v/>
      </c>
      <c r="O37996" s="14" t="str">
        <v/>
      </c>
      <c r="P37996" s="14" t="str">
        <f ca="1"/>
        <v>Low Cap</v>
      </c>
    </row>
    <row r="37997" spans="11:16">
      <c r="K37997" s="14" t="str">
        <v/>
      </c>
      <c r="L37997" s="14" t="str">
        <v/>
      </c>
      <c r="O37997" s="14" t="str">
        <v/>
      </c>
      <c r="P37997" s="14" t="str">
        <f ca="1"/>
        <v>Low Cap</v>
      </c>
    </row>
    <row r="37998" spans="11:16">
      <c r="K37998" s="14" t="str">
        <v/>
      </c>
      <c r="L37998" s="14" t="str">
        <v/>
      </c>
      <c r="O37998" s="14" t="str">
        <v/>
      </c>
      <c r="P37998" s="14" t="str">
        <f ca="1"/>
        <v>Low Cap</v>
      </c>
    </row>
    <row r="37999" spans="11:16">
      <c r="K37999" s="14" t="str">
        <v/>
      </c>
      <c r="L37999" s="14" t="str">
        <v/>
      </c>
      <c r="O37999" s="14" t="str">
        <v/>
      </c>
      <c r="P37999" s="14" t="str">
        <f ca="1"/>
        <v>Low Cap</v>
      </c>
    </row>
    <row r="38000" spans="11:16">
      <c r="K38000" s="14" t="str">
        <v/>
      </c>
      <c r="L38000" s="14" t="str">
        <v/>
      </c>
      <c r="O38000" s="14" t="str">
        <v/>
      </c>
      <c r="P38000" s="14" t="str">
        <f ca="1"/>
        <v>Low Cap</v>
      </c>
    </row>
    <row r="38001" spans="11:16">
      <c r="K38001" s="14" t="str">
        <v/>
      </c>
      <c r="L38001" s="14" t="str">
        <v/>
      </c>
      <c r="O38001" s="14" t="str">
        <v/>
      </c>
      <c r="P38001" s="14" t="str">
        <f ca="1"/>
        <v>Low Cap</v>
      </c>
    </row>
    <row r="38002" spans="11:16">
      <c r="K38002" s="14" t="str">
        <v/>
      </c>
      <c r="L38002" s="14" t="str">
        <v/>
      </c>
      <c r="O38002" s="14" t="str">
        <v/>
      </c>
      <c r="P38002" s="14" t="str">
        <f ca="1"/>
        <v>Low Cap</v>
      </c>
    </row>
    <row r="38003" spans="11:16">
      <c r="K38003" s="14" t="str">
        <v/>
      </c>
      <c r="L38003" s="14" t="str">
        <v/>
      </c>
      <c r="O38003" s="14" t="str">
        <v/>
      </c>
      <c r="P38003" s="14" t="str">
        <f ca="1"/>
        <v>Low Cap</v>
      </c>
    </row>
    <row r="38004" spans="11:16">
      <c r="K38004" s="14" t="str">
        <v/>
      </c>
      <c r="L38004" s="14" t="str">
        <v/>
      </c>
      <c r="O38004" s="14" t="str">
        <v/>
      </c>
      <c r="P38004" s="14" t="str">
        <f ca="1"/>
        <v>Low Cap</v>
      </c>
    </row>
    <row r="38005" spans="11:16">
      <c r="K38005" s="14" t="str">
        <v/>
      </c>
      <c r="L38005" s="14" t="str">
        <v/>
      </c>
      <c r="O38005" s="14" t="str">
        <v/>
      </c>
      <c r="P38005" s="14" t="str">
        <f ca="1"/>
        <v>Low Cap</v>
      </c>
    </row>
    <row r="38006" spans="11:16">
      <c r="K38006" s="14" t="str">
        <v/>
      </c>
      <c r="L38006" s="14" t="str">
        <v/>
      </c>
      <c r="O38006" s="14" t="str">
        <v/>
      </c>
      <c r="P38006" s="14" t="str">
        <f ca="1"/>
        <v>Low Cap</v>
      </c>
    </row>
    <row r="38007" spans="11:16">
      <c r="K38007" s="14" t="str">
        <v/>
      </c>
      <c r="L38007" s="14" t="str">
        <v/>
      </c>
      <c r="O38007" s="14" t="str">
        <v/>
      </c>
      <c r="P38007" s="14" t="str">
        <f ca="1"/>
        <v>Low Cap</v>
      </c>
    </row>
    <row r="38008" spans="11:16">
      <c r="K38008" s="14" t="str">
        <v/>
      </c>
      <c r="L38008" s="14" t="str">
        <v/>
      </c>
      <c r="O38008" s="14" t="str">
        <v/>
      </c>
      <c r="P38008" s="14" t="str">
        <f ca="1"/>
        <v>Low Cap</v>
      </c>
    </row>
    <row r="38009" spans="11:16">
      <c r="K38009" s="14" t="str">
        <v/>
      </c>
      <c r="L38009" s="14" t="str">
        <v/>
      </c>
      <c r="O38009" s="14" t="str">
        <v/>
      </c>
      <c r="P38009" s="14" t="str">
        <f ca="1"/>
        <v>Low Cap</v>
      </c>
    </row>
    <row r="38010" spans="11:16">
      <c r="K38010" s="14" t="str">
        <v/>
      </c>
      <c r="L38010" s="14" t="str">
        <v/>
      </c>
      <c r="O38010" s="14" t="str">
        <v/>
      </c>
      <c r="P38010" s="14" t="str">
        <f ca="1"/>
        <v>Low Cap</v>
      </c>
    </row>
    <row r="38011" spans="11:16">
      <c r="K38011" s="14" t="str">
        <v/>
      </c>
      <c r="L38011" s="14" t="str">
        <v/>
      </c>
      <c r="O38011" s="14" t="str">
        <v/>
      </c>
      <c r="P38011" s="14" t="str">
        <f ca="1"/>
        <v>Low Cap</v>
      </c>
    </row>
    <row r="38012" spans="11:16">
      <c r="K38012" s="14" t="str">
        <v/>
      </c>
      <c r="L38012" s="14" t="str">
        <v/>
      </c>
      <c r="O38012" s="14" t="str">
        <v/>
      </c>
      <c r="P38012" s="14" t="str">
        <f ca="1"/>
        <v>Low Cap</v>
      </c>
    </row>
    <row r="38013" spans="11:16">
      <c r="K38013" s="14" t="str">
        <v/>
      </c>
      <c r="L38013" s="14" t="str">
        <v/>
      </c>
      <c r="O38013" s="14" t="str">
        <v/>
      </c>
      <c r="P38013" s="14" t="str">
        <f ca="1"/>
        <v>Low Cap</v>
      </c>
    </row>
    <row r="38014" spans="11:16">
      <c r="K38014" s="14" t="str">
        <v/>
      </c>
      <c r="L38014" s="14" t="str">
        <v/>
      </c>
      <c r="O38014" s="14" t="str">
        <v/>
      </c>
      <c r="P38014" s="14" t="str">
        <f ca="1"/>
        <v>Low Cap</v>
      </c>
    </row>
    <row r="38015" spans="11:16">
      <c r="K38015" s="14" t="str">
        <v/>
      </c>
      <c r="L38015" s="14" t="str">
        <v/>
      </c>
      <c r="O38015" s="14" t="str">
        <v/>
      </c>
      <c r="P38015" s="14" t="str">
        <f ca="1"/>
        <v>Low Cap</v>
      </c>
    </row>
    <row r="38016" spans="11:16">
      <c r="K38016" s="14" t="str">
        <v/>
      </c>
      <c r="L38016" s="14" t="str">
        <v/>
      </c>
      <c r="O38016" s="14" t="str">
        <v/>
      </c>
      <c r="P38016" s="14" t="str">
        <f ca="1"/>
        <v>Low Cap</v>
      </c>
    </row>
    <row r="38017" spans="11:16">
      <c r="K38017" s="14" t="str">
        <v/>
      </c>
      <c r="L38017" s="14" t="str">
        <v/>
      </c>
      <c r="O38017" s="14" t="str">
        <v/>
      </c>
      <c r="P38017" s="14" t="str">
        <f ca="1"/>
        <v>Low Cap</v>
      </c>
    </row>
    <row r="38018" spans="11:16">
      <c r="K38018" s="14" t="str">
        <v/>
      </c>
      <c r="L38018" s="14" t="str">
        <v/>
      </c>
      <c r="O38018" s="14" t="str">
        <v/>
      </c>
      <c r="P38018" s="14" t="str">
        <f ca="1"/>
        <v>Low Cap</v>
      </c>
    </row>
    <row r="38019" spans="11:16">
      <c r="K38019" s="14" t="str">
        <v/>
      </c>
      <c r="L38019" s="14" t="str">
        <v/>
      </c>
      <c r="O38019" s="14" t="str">
        <v/>
      </c>
      <c r="P38019" s="14" t="str">
        <f ca="1"/>
        <v>Low Cap</v>
      </c>
    </row>
    <row r="38020" spans="11:16">
      <c r="K38020" s="14" t="str">
        <v/>
      </c>
      <c r="L38020" s="14" t="str">
        <v/>
      </c>
      <c r="O38020" s="14" t="str">
        <v/>
      </c>
      <c r="P38020" s="14" t="str">
        <f ca="1"/>
        <v>Low Cap</v>
      </c>
    </row>
    <row r="38021" spans="11:16">
      <c r="K38021" s="14" t="str">
        <v/>
      </c>
      <c r="L38021" s="14" t="str">
        <v/>
      </c>
      <c r="O38021" s="14" t="str">
        <v/>
      </c>
      <c r="P38021" s="14" t="str">
        <f ca="1"/>
        <v>Low Cap</v>
      </c>
    </row>
    <row r="38022" spans="11:16">
      <c r="K38022" s="14" t="str">
        <v/>
      </c>
      <c r="L38022" s="14" t="str">
        <v/>
      </c>
      <c r="O38022" s="14" t="str">
        <v/>
      </c>
      <c r="P38022" s="14" t="str">
        <f ca="1"/>
        <v>Low Cap</v>
      </c>
    </row>
    <row r="38023" spans="11:16">
      <c r="K38023" s="14" t="str">
        <v/>
      </c>
      <c r="L38023" s="14" t="str">
        <v/>
      </c>
      <c r="O38023" s="14" t="str">
        <v/>
      </c>
      <c r="P38023" s="14" t="str">
        <f ca="1"/>
        <v>Low Cap</v>
      </c>
    </row>
    <row r="38024" spans="11:16">
      <c r="K38024" s="14" t="str">
        <v/>
      </c>
      <c r="L38024" s="14" t="str">
        <v/>
      </c>
      <c r="O38024" s="14" t="str">
        <v/>
      </c>
      <c r="P38024" s="14" t="str">
        <f ca="1"/>
        <v>Low Cap</v>
      </c>
    </row>
    <row r="38025" spans="11:16">
      <c r="K38025" s="14" t="str">
        <v/>
      </c>
      <c r="L38025" s="14" t="str">
        <v/>
      </c>
      <c r="O38025" s="14" t="str">
        <v/>
      </c>
      <c r="P38025" s="14" t="str">
        <f ca="1"/>
        <v>Low Cap</v>
      </c>
    </row>
    <row r="38026" spans="11:16">
      <c r="K38026" s="14" t="str">
        <v/>
      </c>
      <c r="L38026" s="14" t="str">
        <v/>
      </c>
      <c r="O38026" s="14" t="str">
        <v/>
      </c>
      <c r="P38026" s="14" t="str">
        <f ca="1"/>
        <v>Low Cap</v>
      </c>
    </row>
    <row r="38027" spans="11:16">
      <c r="K38027" s="14" t="str">
        <v/>
      </c>
      <c r="L38027" s="14" t="str">
        <v/>
      </c>
      <c r="O38027" s="14" t="str">
        <v/>
      </c>
      <c r="P38027" s="14" t="str">
        <f ca="1"/>
        <v>Low Cap</v>
      </c>
    </row>
    <row r="38028" spans="11:16">
      <c r="K38028" s="14" t="str">
        <v/>
      </c>
      <c r="L38028" s="14" t="str">
        <v/>
      </c>
      <c r="O38028" s="14" t="str">
        <v/>
      </c>
      <c r="P38028" s="14" t="str">
        <f ca="1"/>
        <v>Low Cap</v>
      </c>
    </row>
    <row r="38029" spans="11:16">
      <c r="K38029" s="14" t="str">
        <v/>
      </c>
      <c r="L38029" s="14" t="str">
        <v/>
      </c>
      <c r="O38029" s="14" t="str">
        <v/>
      </c>
      <c r="P38029" s="14" t="str">
        <f ca="1"/>
        <v>Low Cap</v>
      </c>
    </row>
    <row r="38030" spans="11:16">
      <c r="K38030" s="14" t="str">
        <v/>
      </c>
      <c r="L38030" s="14" t="str">
        <v/>
      </c>
      <c r="O38030" s="14" t="str">
        <v/>
      </c>
      <c r="P38030" s="14" t="str">
        <f ca="1"/>
        <v>Low Cap</v>
      </c>
    </row>
    <row r="38031" spans="11:16">
      <c r="K38031" s="14" t="str">
        <v/>
      </c>
      <c r="L38031" s="14" t="str">
        <v/>
      </c>
      <c r="O38031" s="14" t="str">
        <v/>
      </c>
      <c r="P38031" s="14" t="str">
        <f ca="1"/>
        <v>Low Cap</v>
      </c>
    </row>
    <row r="38032" spans="11:16">
      <c r="K38032" s="14" t="str">
        <v/>
      </c>
      <c r="L38032" s="14" t="str">
        <v/>
      </c>
      <c r="O38032" s="14" t="str">
        <v/>
      </c>
      <c r="P38032" s="14" t="str">
        <f ca="1"/>
        <v>Low Cap</v>
      </c>
    </row>
    <row r="38033" spans="11:16">
      <c r="K38033" s="14" t="str">
        <v/>
      </c>
      <c r="L38033" s="14" t="str">
        <v/>
      </c>
      <c r="O38033" s="14" t="str">
        <v/>
      </c>
      <c r="P38033" s="14" t="str">
        <f ca="1"/>
        <v>Low Cap</v>
      </c>
    </row>
    <row r="38034" spans="11:16">
      <c r="K38034" s="14" t="str">
        <v/>
      </c>
      <c r="L38034" s="14" t="str">
        <v/>
      </c>
      <c r="O38034" s="14" t="str">
        <v/>
      </c>
      <c r="P38034" s="14" t="str">
        <f ca="1"/>
        <v>Low Cap</v>
      </c>
    </row>
    <row r="38035" spans="11:16">
      <c r="K38035" s="14" t="str">
        <v/>
      </c>
      <c r="L38035" s="14" t="str">
        <v/>
      </c>
      <c r="O38035" s="14" t="str">
        <v/>
      </c>
      <c r="P38035" s="14" t="str">
        <f ca="1"/>
        <v>Low Cap</v>
      </c>
    </row>
    <row r="38036" spans="11:16">
      <c r="K38036" s="14" t="str">
        <v/>
      </c>
      <c r="L38036" s="14" t="str">
        <v/>
      </c>
      <c r="O38036" s="14" t="str">
        <v/>
      </c>
      <c r="P38036" s="14" t="str">
        <f ca="1"/>
        <v>Low Cap</v>
      </c>
    </row>
    <row r="38037" spans="11:16">
      <c r="K38037" s="14" t="str">
        <v/>
      </c>
      <c r="L38037" s="14" t="str">
        <v/>
      </c>
      <c r="O38037" s="14" t="str">
        <v/>
      </c>
      <c r="P38037" s="14" t="str">
        <f ca="1"/>
        <v>Low Cap</v>
      </c>
    </row>
    <row r="38038" spans="11:16">
      <c r="K38038" s="14" t="str">
        <v/>
      </c>
      <c r="L38038" s="14" t="str">
        <v/>
      </c>
      <c r="O38038" s="14" t="str">
        <v/>
      </c>
      <c r="P38038" s="14" t="str">
        <f ca="1"/>
        <v>Low Cap</v>
      </c>
    </row>
    <row r="38039" spans="11:16">
      <c r="K38039" s="14" t="str">
        <v/>
      </c>
      <c r="L38039" s="14" t="str">
        <v/>
      </c>
      <c r="O38039" s="14" t="str">
        <v/>
      </c>
      <c r="P38039" s="14" t="str">
        <f ca="1"/>
        <v>Low Cap</v>
      </c>
    </row>
    <row r="38040" spans="11:16">
      <c r="K38040" s="14" t="str">
        <v/>
      </c>
      <c r="L38040" s="14" t="str">
        <v/>
      </c>
      <c r="O38040" s="14" t="str">
        <v/>
      </c>
      <c r="P38040" s="14" t="str">
        <f ca="1"/>
        <v>Low Cap</v>
      </c>
    </row>
    <row r="38041" spans="11:16">
      <c r="K38041" s="14" t="str">
        <v/>
      </c>
      <c r="L38041" s="14" t="str">
        <v/>
      </c>
      <c r="O38041" s="14" t="str">
        <v/>
      </c>
      <c r="P38041" s="14" t="str">
        <f ca="1"/>
        <v>Low Cap</v>
      </c>
    </row>
    <row r="38042" spans="11:16">
      <c r="K38042" s="14" t="str">
        <v/>
      </c>
      <c r="L38042" s="14" t="str">
        <v/>
      </c>
      <c r="O38042" s="14" t="str">
        <v/>
      </c>
      <c r="P38042" s="14" t="str">
        <f ca="1"/>
        <v>Low Cap</v>
      </c>
    </row>
    <row r="38043" spans="11:16">
      <c r="K38043" s="14" t="str">
        <v/>
      </c>
      <c r="L38043" s="14" t="str">
        <v/>
      </c>
      <c r="O38043" s="14" t="str">
        <v/>
      </c>
      <c r="P38043" s="14" t="str">
        <f ca="1"/>
        <v>Low Cap</v>
      </c>
    </row>
    <row r="38044" spans="11:16">
      <c r="K38044" s="14" t="str">
        <v/>
      </c>
      <c r="L38044" s="14" t="str">
        <v/>
      </c>
      <c r="O38044" s="14" t="str">
        <v/>
      </c>
      <c r="P38044" s="14" t="str">
        <f ca="1"/>
        <v>Low Cap</v>
      </c>
    </row>
    <row r="38045" spans="11:16">
      <c r="K38045" s="14" t="str">
        <v/>
      </c>
      <c r="L38045" s="14" t="str">
        <v/>
      </c>
      <c r="O38045" s="14" t="str">
        <v/>
      </c>
      <c r="P38045" s="14" t="str">
        <f ca="1"/>
        <v>Low Cap</v>
      </c>
    </row>
    <row r="38046" spans="11:16">
      <c r="K38046" s="14" t="str">
        <v/>
      </c>
      <c r="L38046" s="14" t="str">
        <v/>
      </c>
      <c r="O38046" s="14" t="str">
        <v/>
      </c>
      <c r="P38046" s="14" t="str">
        <f ca="1"/>
        <v>Low Cap</v>
      </c>
    </row>
    <row r="38047" spans="11:16">
      <c r="K38047" s="14" t="str">
        <v/>
      </c>
      <c r="L38047" s="14" t="str">
        <v/>
      </c>
      <c r="O38047" s="14" t="str">
        <v/>
      </c>
      <c r="P38047" s="14" t="str">
        <f ca="1"/>
        <v>Low Cap</v>
      </c>
    </row>
    <row r="38048" spans="11:16">
      <c r="K38048" s="14" t="str">
        <v/>
      </c>
      <c r="L38048" s="14" t="str">
        <v/>
      </c>
      <c r="O38048" s="14" t="str">
        <v/>
      </c>
      <c r="P38048" s="14" t="str">
        <f ca="1"/>
        <v>Low Cap</v>
      </c>
    </row>
    <row r="38049" spans="11:16">
      <c r="K38049" s="14" t="str">
        <v/>
      </c>
      <c r="L38049" s="14" t="str">
        <v/>
      </c>
      <c r="O38049" s="14" t="str">
        <v/>
      </c>
      <c r="P38049" s="14" t="str">
        <f ca="1"/>
        <v>Low Cap</v>
      </c>
    </row>
    <row r="38050" spans="11:16">
      <c r="K38050" s="14" t="str">
        <v/>
      </c>
      <c r="L38050" s="14" t="str">
        <v/>
      </c>
      <c r="O38050" s="14" t="str">
        <v/>
      </c>
      <c r="P38050" s="14" t="str">
        <f ca="1"/>
        <v>Low Cap</v>
      </c>
    </row>
    <row r="38051" spans="11:16">
      <c r="K38051" s="14" t="str">
        <v/>
      </c>
      <c r="L38051" s="14" t="str">
        <v/>
      </c>
      <c r="O38051" s="14" t="str">
        <v/>
      </c>
      <c r="P38051" s="14" t="str">
        <f ca="1"/>
        <v>Low Cap</v>
      </c>
    </row>
    <row r="38052" spans="11:16">
      <c r="K38052" s="14" t="str">
        <v/>
      </c>
      <c r="L38052" s="14" t="str">
        <v/>
      </c>
      <c r="O38052" s="14" t="str">
        <v/>
      </c>
      <c r="P38052" s="14" t="str">
        <f ca="1"/>
        <v>Low Cap</v>
      </c>
    </row>
    <row r="38053" spans="11:16">
      <c r="K38053" s="14" t="str">
        <v/>
      </c>
      <c r="L38053" s="14" t="str">
        <v/>
      </c>
      <c r="O38053" s="14" t="str">
        <v/>
      </c>
      <c r="P38053" s="14" t="str">
        <f ca="1"/>
        <v>Low Cap</v>
      </c>
    </row>
    <row r="38054" spans="11:16">
      <c r="K38054" s="14" t="str">
        <v/>
      </c>
      <c r="L38054" s="14" t="str">
        <v/>
      </c>
      <c r="O38054" s="14" t="str">
        <v/>
      </c>
      <c r="P38054" s="14" t="str">
        <f ca="1"/>
        <v>Low Cap</v>
      </c>
    </row>
    <row r="38055" spans="11:16">
      <c r="K38055" s="14" t="str">
        <v/>
      </c>
      <c r="L38055" s="14" t="str">
        <v/>
      </c>
      <c r="O38055" s="14" t="str">
        <v/>
      </c>
      <c r="P38055" s="14" t="str">
        <f ca="1"/>
        <v>Low Cap</v>
      </c>
    </row>
    <row r="38056" spans="11:16">
      <c r="K38056" s="14" t="str">
        <v/>
      </c>
      <c r="L38056" s="14" t="str">
        <v/>
      </c>
      <c r="O38056" s="14" t="str">
        <v/>
      </c>
      <c r="P38056" s="14" t="str">
        <f ca="1"/>
        <v>Low Cap</v>
      </c>
    </row>
    <row r="38057" spans="11:16">
      <c r="K38057" s="14" t="str">
        <v/>
      </c>
      <c r="L38057" s="14" t="str">
        <v/>
      </c>
      <c r="O38057" s="14" t="str">
        <v/>
      </c>
      <c r="P38057" s="14" t="str">
        <f ca="1"/>
        <v>Low Cap</v>
      </c>
    </row>
    <row r="38058" spans="11:16">
      <c r="K38058" s="14" t="str">
        <v/>
      </c>
      <c r="L38058" s="14" t="str">
        <v/>
      </c>
      <c r="O38058" s="14" t="str">
        <v/>
      </c>
      <c r="P38058" s="14" t="str">
        <f ca="1"/>
        <v>Low Cap</v>
      </c>
    </row>
    <row r="38059" spans="11:16">
      <c r="K38059" s="14" t="str">
        <v/>
      </c>
      <c r="L38059" s="14" t="str">
        <v/>
      </c>
      <c r="O38059" s="14" t="str">
        <v/>
      </c>
      <c r="P38059" s="14" t="str">
        <f ca="1"/>
        <v>Low Cap</v>
      </c>
    </row>
    <row r="38060" spans="11:16">
      <c r="K38060" s="14" t="str">
        <v/>
      </c>
      <c r="L38060" s="14" t="str">
        <v/>
      </c>
      <c r="O38060" s="14" t="str">
        <v/>
      </c>
      <c r="P38060" s="14" t="str">
        <f ca="1"/>
        <v>Low Cap</v>
      </c>
    </row>
    <row r="38061" spans="11:16">
      <c r="K38061" s="14" t="str">
        <v/>
      </c>
      <c r="L38061" s="14" t="str">
        <v/>
      </c>
      <c r="O38061" s="14" t="str">
        <v/>
      </c>
      <c r="P38061" s="14" t="str">
        <f ca="1"/>
        <v>Low Cap</v>
      </c>
    </row>
    <row r="38062" spans="11:16">
      <c r="K38062" s="14" t="str">
        <v/>
      </c>
      <c r="L38062" s="14" t="str">
        <v/>
      </c>
      <c r="O38062" s="14" t="str">
        <v/>
      </c>
      <c r="P38062" s="14" t="str">
        <f ca="1"/>
        <v>Low Cap</v>
      </c>
    </row>
    <row r="38063" spans="11:16">
      <c r="K38063" s="14" t="str">
        <v/>
      </c>
      <c r="L38063" s="14" t="str">
        <v/>
      </c>
      <c r="O38063" s="14" t="str">
        <v/>
      </c>
      <c r="P38063" s="14" t="str">
        <f ca="1"/>
        <v>Low Cap</v>
      </c>
    </row>
    <row r="38064" spans="11:16">
      <c r="K38064" s="14" t="str">
        <v/>
      </c>
      <c r="L38064" s="14" t="str">
        <v/>
      </c>
      <c r="O38064" s="14" t="str">
        <v/>
      </c>
      <c r="P38064" s="14" t="str">
        <f ca="1"/>
        <v>Low Cap</v>
      </c>
    </row>
    <row r="38065" spans="11:16">
      <c r="K38065" s="14" t="str">
        <v/>
      </c>
      <c r="L38065" s="14" t="str">
        <v/>
      </c>
      <c r="O38065" s="14" t="str">
        <v/>
      </c>
      <c r="P38065" s="14" t="str">
        <f ca="1"/>
        <v>Low Cap</v>
      </c>
    </row>
    <row r="38066" spans="11:16">
      <c r="K38066" s="14" t="str">
        <v/>
      </c>
      <c r="L38066" s="14" t="str">
        <v/>
      </c>
      <c r="O38066" s="14" t="str">
        <v/>
      </c>
      <c r="P38066" s="14" t="str">
        <f ca="1"/>
        <v>Low Cap</v>
      </c>
    </row>
    <row r="38067" spans="11:16">
      <c r="K38067" s="14" t="str">
        <v/>
      </c>
      <c r="L38067" s="14" t="str">
        <v/>
      </c>
      <c r="O38067" s="14" t="str">
        <v/>
      </c>
      <c r="P38067" s="14" t="str">
        <f ca="1"/>
        <v>Low Cap</v>
      </c>
    </row>
    <row r="38068" spans="11:16">
      <c r="K38068" s="14" t="str">
        <v/>
      </c>
      <c r="L38068" s="14" t="str">
        <v/>
      </c>
      <c r="O38068" s="14" t="str">
        <v/>
      </c>
      <c r="P38068" s="14" t="str">
        <f ca="1"/>
        <v>Low Cap</v>
      </c>
    </row>
    <row r="38069" spans="11:16">
      <c r="K38069" s="14" t="str">
        <v/>
      </c>
      <c r="L38069" s="14" t="str">
        <v/>
      </c>
      <c r="O38069" s="14" t="str">
        <v/>
      </c>
      <c r="P38069" s="14" t="str">
        <f ca="1"/>
        <v>Low Cap</v>
      </c>
    </row>
    <row r="38070" spans="11:16">
      <c r="K38070" s="14" t="str">
        <v/>
      </c>
      <c r="L38070" s="14" t="str">
        <v/>
      </c>
      <c r="O38070" s="14" t="str">
        <v/>
      </c>
      <c r="P38070" s="14" t="str">
        <f ca="1"/>
        <v>Low Cap</v>
      </c>
    </row>
    <row r="38071" spans="11:16">
      <c r="K38071" s="14" t="str">
        <v/>
      </c>
      <c r="L38071" s="14" t="str">
        <v/>
      </c>
      <c r="O38071" s="14" t="str">
        <v/>
      </c>
      <c r="P38071" s="14" t="str">
        <f ca="1"/>
        <v>Low Cap</v>
      </c>
    </row>
    <row r="38072" spans="11:16">
      <c r="K38072" s="14" t="str">
        <v/>
      </c>
      <c r="L38072" s="14" t="str">
        <v/>
      </c>
      <c r="O38072" s="14" t="str">
        <v/>
      </c>
      <c r="P38072" s="14" t="str">
        <f ca="1"/>
        <v>Low Cap</v>
      </c>
    </row>
    <row r="38073" spans="11:16">
      <c r="K38073" s="14" t="str">
        <v/>
      </c>
      <c r="L38073" s="14" t="str">
        <v/>
      </c>
      <c r="O38073" s="14" t="str">
        <v/>
      </c>
      <c r="P38073" s="14" t="str">
        <f ca="1"/>
        <v>Low Cap</v>
      </c>
    </row>
    <row r="38074" spans="11:16">
      <c r="K38074" s="14" t="str">
        <v/>
      </c>
      <c r="L38074" s="14" t="str">
        <v/>
      </c>
      <c r="O38074" s="14" t="str">
        <v/>
      </c>
      <c r="P38074" s="14" t="str">
        <f ca="1"/>
        <v>Low Cap</v>
      </c>
    </row>
    <row r="38075" spans="11:16">
      <c r="K38075" s="14" t="str">
        <v/>
      </c>
      <c r="L38075" s="14" t="str">
        <v/>
      </c>
      <c r="O38075" s="14" t="str">
        <v/>
      </c>
      <c r="P38075" s="14" t="str">
        <f ca="1"/>
        <v>Low Cap</v>
      </c>
    </row>
    <row r="38076" spans="11:16">
      <c r="K38076" s="14" t="str">
        <v/>
      </c>
      <c r="L38076" s="14" t="str">
        <v/>
      </c>
      <c r="O38076" s="14" t="str">
        <v/>
      </c>
      <c r="P38076" s="14" t="str">
        <f ca="1"/>
        <v>Low Cap</v>
      </c>
    </row>
    <row r="38077" spans="11:16">
      <c r="K38077" s="14" t="str">
        <v/>
      </c>
      <c r="L38077" s="14" t="str">
        <v/>
      </c>
      <c r="O38077" s="14" t="str">
        <v/>
      </c>
      <c r="P38077" s="14" t="str">
        <f ca="1"/>
        <v>Low Cap</v>
      </c>
    </row>
    <row r="38078" spans="11:16">
      <c r="K38078" s="14" t="str">
        <v/>
      </c>
      <c r="L38078" s="14" t="str">
        <v/>
      </c>
      <c r="O38078" s="14" t="str">
        <v/>
      </c>
      <c r="P38078" s="14" t="str">
        <f ca="1"/>
        <v>Low Cap</v>
      </c>
    </row>
    <row r="38079" spans="11:16">
      <c r="K38079" s="14" t="str">
        <v/>
      </c>
      <c r="L38079" s="14" t="str">
        <v/>
      </c>
      <c r="O38079" s="14" t="str">
        <v/>
      </c>
      <c r="P38079" s="14" t="str">
        <f ca="1"/>
        <v>Low Cap</v>
      </c>
    </row>
    <row r="38080" spans="11:16">
      <c r="K38080" s="14" t="str">
        <v/>
      </c>
      <c r="L38080" s="14" t="str">
        <v/>
      </c>
      <c r="O38080" s="14" t="str">
        <v/>
      </c>
      <c r="P38080" s="14" t="str">
        <f ca="1"/>
        <v>Low Cap</v>
      </c>
    </row>
    <row r="38081" spans="11:16">
      <c r="K38081" s="14" t="str">
        <v/>
      </c>
      <c r="L38081" s="14" t="str">
        <v/>
      </c>
      <c r="O38081" s="14" t="str">
        <v/>
      </c>
      <c r="P38081" s="14" t="str">
        <f ca="1"/>
        <v>Low Cap</v>
      </c>
    </row>
    <row r="38082" spans="11:16">
      <c r="K38082" s="14" t="str">
        <v/>
      </c>
      <c r="L38082" s="14" t="str">
        <v/>
      </c>
      <c r="O38082" s="14" t="str">
        <v/>
      </c>
      <c r="P38082" s="14" t="str">
        <f ca="1"/>
        <v>Low Cap</v>
      </c>
    </row>
    <row r="38083" spans="11:16">
      <c r="K38083" s="14" t="str">
        <v/>
      </c>
      <c r="L38083" s="14" t="str">
        <v/>
      </c>
      <c r="O38083" s="14" t="str">
        <v/>
      </c>
      <c r="P38083" s="14" t="str">
        <f ca="1"/>
        <v>Low Cap</v>
      </c>
    </row>
    <row r="38084" spans="11:16">
      <c r="K38084" s="14" t="str">
        <v/>
      </c>
      <c r="L38084" s="14" t="str">
        <v/>
      </c>
      <c r="O38084" s="14" t="str">
        <v/>
      </c>
      <c r="P38084" s="14" t="str">
        <f ca="1"/>
        <v>Low Cap</v>
      </c>
    </row>
    <row r="38085" spans="11:16">
      <c r="K38085" s="14" t="str">
        <v/>
      </c>
      <c r="L38085" s="14" t="str">
        <v/>
      </c>
      <c r="O38085" s="14" t="str">
        <v/>
      </c>
      <c r="P38085" s="14" t="str">
        <f ca="1"/>
        <v>Low Cap</v>
      </c>
    </row>
    <row r="38086" spans="11:16">
      <c r="K38086" s="14" t="str">
        <v/>
      </c>
      <c r="L38086" s="14" t="str">
        <v/>
      </c>
      <c r="O38086" s="14" t="str">
        <v/>
      </c>
      <c r="P38086" s="14" t="str">
        <f ca="1"/>
        <v>Low Cap</v>
      </c>
    </row>
    <row r="38087" spans="11:16">
      <c r="K38087" s="14" t="str">
        <v/>
      </c>
      <c r="L38087" s="14" t="str">
        <v/>
      </c>
      <c r="O38087" s="14" t="str">
        <v/>
      </c>
      <c r="P38087" s="14" t="str">
        <f ca="1"/>
        <v>Low Cap</v>
      </c>
    </row>
    <row r="38088" spans="11:16">
      <c r="K38088" s="14" t="str">
        <v/>
      </c>
      <c r="L38088" s="14" t="str">
        <v/>
      </c>
      <c r="O38088" s="14" t="str">
        <v/>
      </c>
      <c r="P38088" s="14" t="str">
        <f ca="1"/>
        <v>Low Cap</v>
      </c>
    </row>
    <row r="38089" spans="11:16">
      <c r="K38089" s="14" t="str">
        <v/>
      </c>
      <c r="L38089" s="14" t="str">
        <v/>
      </c>
      <c r="O38089" s="14" t="str">
        <v/>
      </c>
      <c r="P38089" s="14" t="str">
        <f ca="1"/>
        <v>Low Cap</v>
      </c>
    </row>
    <row r="38090" spans="11:16">
      <c r="K38090" s="14" t="str">
        <v/>
      </c>
      <c r="L38090" s="14" t="str">
        <v/>
      </c>
      <c r="O38090" s="14" t="str">
        <v/>
      </c>
      <c r="P38090" s="14" t="str">
        <f ca="1"/>
        <v>Low Cap</v>
      </c>
    </row>
    <row r="38091" spans="11:16">
      <c r="K38091" s="14" t="str">
        <v/>
      </c>
      <c r="L38091" s="14" t="str">
        <v/>
      </c>
      <c r="O38091" s="14" t="str">
        <v/>
      </c>
      <c r="P38091" s="14" t="str">
        <f ca="1"/>
        <v>Low Cap</v>
      </c>
    </row>
    <row r="38092" spans="11:16">
      <c r="K38092" s="14" t="str">
        <v/>
      </c>
      <c r="L38092" s="14" t="str">
        <v/>
      </c>
      <c r="O38092" s="14" t="str">
        <v/>
      </c>
      <c r="P38092" s="14" t="str">
        <f ca="1"/>
        <v>Low Cap</v>
      </c>
    </row>
    <row r="38093" spans="11:16">
      <c r="K38093" s="14" t="str">
        <v/>
      </c>
      <c r="L38093" s="14" t="str">
        <v/>
      </c>
      <c r="O38093" s="14" t="str">
        <v/>
      </c>
      <c r="P38093" s="14" t="str">
        <f ca="1"/>
        <v>Low Cap</v>
      </c>
    </row>
    <row r="38094" spans="11:16">
      <c r="K38094" s="14" t="str">
        <v/>
      </c>
      <c r="L38094" s="14" t="str">
        <v/>
      </c>
      <c r="O38094" s="14" t="str">
        <v/>
      </c>
      <c r="P38094" s="14" t="str">
        <f ca="1"/>
        <v>Low Cap</v>
      </c>
    </row>
    <row r="38095" spans="11:16">
      <c r="K38095" s="14" t="str">
        <v/>
      </c>
      <c r="L38095" s="14" t="str">
        <v/>
      </c>
      <c r="O38095" s="14" t="str">
        <v/>
      </c>
      <c r="P38095" s="14" t="str">
        <f ca="1"/>
        <v>Low Cap</v>
      </c>
    </row>
    <row r="38096" spans="11:16">
      <c r="K38096" s="14" t="str">
        <v/>
      </c>
      <c r="L38096" s="14" t="str">
        <v/>
      </c>
      <c r="O38096" s="14" t="str">
        <v/>
      </c>
      <c r="P38096" s="14" t="str">
        <f ca="1"/>
        <v>Low Cap</v>
      </c>
    </row>
    <row r="38097" spans="11:16">
      <c r="K38097" s="14" t="str">
        <v/>
      </c>
      <c r="L38097" s="14" t="str">
        <v/>
      </c>
      <c r="O38097" s="14" t="str">
        <v/>
      </c>
      <c r="P38097" s="14" t="str">
        <f ca="1"/>
        <v>Low Cap</v>
      </c>
    </row>
    <row r="38098" spans="11:16">
      <c r="K38098" s="14" t="str">
        <v/>
      </c>
      <c r="L38098" s="14" t="str">
        <v/>
      </c>
      <c r="O38098" s="14" t="str">
        <v/>
      </c>
      <c r="P38098" s="14" t="str">
        <f ca="1"/>
        <v>Low Cap</v>
      </c>
    </row>
    <row r="38099" spans="11:16">
      <c r="K38099" s="14" t="str">
        <v/>
      </c>
      <c r="L38099" s="14" t="str">
        <v/>
      </c>
      <c r="O38099" s="14" t="str">
        <v/>
      </c>
      <c r="P38099" s="14" t="str">
        <f ca="1"/>
        <v>Low Cap</v>
      </c>
    </row>
    <row r="38100" spans="11:16">
      <c r="K38100" s="14" t="str">
        <v/>
      </c>
      <c r="L38100" s="14" t="str">
        <v/>
      </c>
      <c r="O38100" s="14" t="str">
        <v/>
      </c>
      <c r="P38100" s="14" t="str">
        <f ca="1"/>
        <v>Low Cap</v>
      </c>
    </row>
    <row r="38101" spans="11:16">
      <c r="K38101" s="14" t="str">
        <v/>
      </c>
      <c r="L38101" s="14" t="str">
        <v/>
      </c>
      <c r="O38101" s="14" t="str">
        <v/>
      </c>
      <c r="P38101" s="14" t="str">
        <f ca="1"/>
        <v>Low Cap</v>
      </c>
    </row>
    <row r="38102" spans="11:16">
      <c r="K38102" s="14" t="str">
        <v/>
      </c>
      <c r="L38102" s="14" t="str">
        <v/>
      </c>
      <c r="O38102" s="14" t="str">
        <v/>
      </c>
      <c r="P38102" s="14" t="str">
        <f ca="1"/>
        <v>Low Cap</v>
      </c>
    </row>
    <row r="38103" spans="11:16">
      <c r="K38103" s="14" t="str">
        <v/>
      </c>
      <c r="L38103" s="14" t="str">
        <v/>
      </c>
      <c r="O38103" s="14" t="str">
        <v/>
      </c>
      <c r="P38103" s="14" t="str">
        <f ca="1"/>
        <v>Low Cap</v>
      </c>
    </row>
    <row r="38104" spans="11:16">
      <c r="K38104" s="14" t="str">
        <v/>
      </c>
      <c r="L38104" s="14" t="str">
        <v/>
      </c>
      <c r="O38104" s="14" t="str">
        <v/>
      </c>
      <c r="P38104" s="14" t="str">
        <f ca="1"/>
        <v>Low Cap</v>
      </c>
    </row>
    <row r="38105" spans="11:16">
      <c r="K38105" s="14" t="str">
        <v/>
      </c>
      <c r="L38105" s="14" t="str">
        <v/>
      </c>
      <c r="O38105" s="14" t="str">
        <v/>
      </c>
      <c r="P38105" s="14" t="str">
        <f ca="1"/>
        <v>Low Cap</v>
      </c>
    </row>
    <row r="38106" spans="11:16">
      <c r="K38106" s="14" t="str">
        <v/>
      </c>
      <c r="L38106" s="14" t="str">
        <v/>
      </c>
      <c r="O38106" s="14" t="str">
        <v/>
      </c>
      <c r="P38106" s="14" t="str">
        <f ca="1"/>
        <v>Low Cap</v>
      </c>
    </row>
    <row r="38107" spans="11:16">
      <c r="K38107" s="14" t="str">
        <v/>
      </c>
      <c r="L38107" s="14" t="str">
        <v/>
      </c>
      <c r="O38107" s="14" t="str">
        <v/>
      </c>
      <c r="P38107" s="14" t="str">
        <f ca="1"/>
        <v>Low Cap</v>
      </c>
    </row>
    <row r="38108" spans="11:16">
      <c r="K38108" s="14" t="str">
        <v/>
      </c>
      <c r="L38108" s="14" t="str">
        <v/>
      </c>
      <c r="O38108" s="14" t="str">
        <v/>
      </c>
      <c r="P38108" s="14" t="str">
        <f ca="1"/>
        <v>Low Cap</v>
      </c>
    </row>
    <row r="38109" spans="11:16">
      <c r="K38109" s="14" t="str">
        <v/>
      </c>
      <c r="L38109" s="14" t="str">
        <v/>
      </c>
      <c r="O38109" s="14" t="str">
        <v/>
      </c>
      <c r="P38109" s="14" t="str">
        <f ca="1"/>
        <v>Low Cap</v>
      </c>
    </row>
    <row r="38110" spans="11:16">
      <c r="K38110" s="14" t="str">
        <v/>
      </c>
      <c r="L38110" s="14" t="str">
        <v/>
      </c>
      <c r="O38110" s="14" t="str">
        <v/>
      </c>
      <c r="P38110" s="14" t="str">
        <f ca="1"/>
        <v>Low Cap</v>
      </c>
    </row>
    <row r="38111" spans="11:16">
      <c r="K38111" s="14" t="str">
        <v/>
      </c>
      <c r="L38111" s="14" t="str">
        <v/>
      </c>
      <c r="O38111" s="14" t="str">
        <v/>
      </c>
      <c r="P38111" s="14" t="str">
        <f ca="1"/>
        <v>Low Cap</v>
      </c>
    </row>
    <row r="38112" spans="11:16">
      <c r="K38112" s="14" t="str">
        <v/>
      </c>
      <c r="L38112" s="14" t="str">
        <v/>
      </c>
      <c r="O38112" s="14" t="str">
        <v/>
      </c>
      <c r="P38112" s="14" t="str">
        <f ca="1"/>
        <v>Low Cap</v>
      </c>
    </row>
    <row r="38113" spans="11:16">
      <c r="K38113" s="14" t="str">
        <v/>
      </c>
      <c r="L38113" s="14" t="str">
        <v/>
      </c>
      <c r="O38113" s="14" t="str">
        <v/>
      </c>
      <c r="P38113" s="14" t="str">
        <f ca="1"/>
        <v>Low Cap</v>
      </c>
    </row>
    <row r="38114" spans="11:16">
      <c r="K38114" s="14" t="str">
        <v/>
      </c>
      <c r="L38114" s="14" t="str">
        <v/>
      </c>
      <c r="O38114" s="14" t="str">
        <v/>
      </c>
      <c r="P38114" s="14" t="str">
        <f ca="1"/>
        <v>Low Cap</v>
      </c>
    </row>
    <row r="38115" spans="11:16">
      <c r="K38115" s="14" t="str">
        <v/>
      </c>
      <c r="L38115" s="14" t="str">
        <v/>
      </c>
      <c r="O38115" s="14" t="str">
        <v/>
      </c>
      <c r="P38115" s="14" t="str">
        <f ca="1"/>
        <v>Low Cap</v>
      </c>
    </row>
    <row r="38116" spans="11:16">
      <c r="K38116" s="14" t="str">
        <v/>
      </c>
      <c r="L38116" s="14" t="str">
        <v/>
      </c>
      <c r="O38116" s="14" t="str">
        <v/>
      </c>
      <c r="P38116" s="14" t="str">
        <f ca="1"/>
        <v>Low Cap</v>
      </c>
    </row>
    <row r="38117" spans="11:16">
      <c r="K38117" s="14" t="str">
        <v/>
      </c>
      <c r="L38117" s="14" t="str">
        <v/>
      </c>
      <c r="O38117" s="14" t="str">
        <v/>
      </c>
      <c r="P38117" s="14" t="str">
        <f ca="1"/>
        <v>Low Cap</v>
      </c>
    </row>
    <row r="38118" spans="11:16">
      <c r="K38118" s="14" t="str">
        <v/>
      </c>
      <c r="L38118" s="14" t="str">
        <v/>
      </c>
      <c r="O38118" s="14" t="str">
        <v/>
      </c>
      <c r="P38118" s="14" t="str">
        <f ca="1"/>
        <v>Low Cap</v>
      </c>
    </row>
    <row r="38119" spans="11:16">
      <c r="K38119" s="14" t="str">
        <v/>
      </c>
      <c r="L38119" s="14" t="str">
        <v/>
      </c>
      <c r="O38119" s="14" t="str">
        <v/>
      </c>
      <c r="P38119" s="14" t="str">
        <f ca="1"/>
        <v>Low Cap</v>
      </c>
    </row>
    <row r="38120" spans="11:16">
      <c r="K38120" s="14" t="str">
        <v/>
      </c>
      <c r="L38120" s="14" t="str">
        <v/>
      </c>
      <c r="O38120" s="14" t="str">
        <v/>
      </c>
      <c r="P38120" s="14" t="str">
        <f ca="1"/>
        <v>Low Cap</v>
      </c>
    </row>
    <row r="38121" spans="11:16">
      <c r="K38121" s="14" t="str">
        <v/>
      </c>
      <c r="L38121" s="14" t="str">
        <v/>
      </c>
      <c r="O38121" s="14" t="str">
        <v/>
      </c>
      <c r="P38121" s="14" t="str">
        <f ca="1"/>
        <v>Low Cap</v>
      </c>
    </row>
    <row r="38122" spans="11:16">
      <c r="K38122" s="14" t="str">
        <v/>
      </c>
      <c r="L38122" s="14" t="str">
        <v/>
      </c>
      <c r="O38122" s="14" t="str">
        <v/>
      </c>
      <c r="P38122" s="14" t="str">
        <f ca="1"/>
        <v>Low Cap</v>
      </c>
    </row>
    <row r="38123" spans="11:16">
      <c r="K38123" s="14" t="str">
        <v/>
      </c>
      <c r="L38123" s="14" t="str">
        <v/>
      </c>
      <c r="O38123" s="14" t="str">
        <v/>
      </c>
      <c r="P38123" s="14" t="str">
        <f ca="1"/>
        <v>Low Cap</v>
      </c>
    </row>
    <row r="38124" spans="11:16">
      <c r="K38124" s="14" t="str">
        <v/>
      </c>
      <c r="L38124" s="14" t="str">
        <v/>
      </c>
      <c r="O38124" s="14" t="str">
        <v/>
      </c>
      <c r="P38124" s="14" t="str">
        <f ca="1"/>
        <v>Low Cap</v>
      </c>
    </row>
    <row r="38125" spans="11:16">
      <c r="K38125" s="14" t="str">
        <v/>
      </c>
      <c r="L38125" s="14" t="str">
        <v/>
      </c>
      <c r="O38125" s="14" t="str">
        <v/>
      </c>
      <c r="P38125" s="14" t="str">
        <f ca="1"/>
        <v>Low Cap</v>
      </c>
    </row>
    <row r="38126" spans="11:16">
      <c r="K38126" s="14" t="str">
        <v/>
      </c>
      <c r="L38126" s="14" t="str">
        <v/>
      </c>
      <c r="O38126" s="14" t="str">
        <v/>
      </c>
      <c r="P38126" s="14" t="str">
        <f ca="1"/>
        <v>Low Cap</v>
      </c>
    </row>
    <row r="38127" spans="11:16">
      <c r="K38127" s="14" t="str">
        <v/>
      </c>
      <c r="L38127" s="14" t="str">
        <v/>
      </c>
      <c r="O38127" s="14" t="str">
        <v/>
      </c>
      <c r="P38127" s="14" t="str">
        <f ca="1"/>
        <v>Low Cap</v>
      </c>
    </row>
    <row r="38128" spans="11:16">
      <c r="K38128" s="14" t="str">
        <v/>
      </c>
      <c r="L38128" s="14" t="str">
        <v/>
      </c>
      <c r="O38128" s="14" t="str">
        <v/>
      </c>
      <c r="P38128" s="14" t="str">
        <f ca="1"/>
        <v>Low Cap</v>
      </c>
    </row>
    <row r="38129" spans="11:16">
      <c r="K38129" s="14" t="str">
        <v/>
      </c>
      <c r="L38129" s="14" t="str">
        <v/>
      </c>
      <c r="O38129" s="14" t="str">
        <v/>
      </c>
      <c r="P38129" s="14" t="str">
        <f ca="1"/>
        <v>Low Cap</v>
      </c>
    </row>
    <row r="38130" spans="11:16">
      <c r="K38130" s="14" t="str">
        <v/>
      </c>
      <c r="L38130" s="14" t="str">
        <v/>
      </c>
      <c r="O38130" s="14" t="str">
        <v/>
      </c>
      <c r="P38130" s="14" t="str">
        <f ca="1"/>
        <v>Low Cap</v>
      </c>
    </row>
    <row r="38131" spans="11:16">
      <c r="K38131" s="14" t="str">
        <v/>
      </c>
      <c r="L38131" s="14" t="str">
        <v/>
      </c>
      <c r="O38131" s="14" t="str">
        <v/>
      </c>
      <c r="P38131" s="14" t="str">
        <f ca="1"/>
        <v>Low Cap</v>
      </c>
    </row>
    <row r="38132" spans="11:16">
      <c r="K38132" s="14" t="str">
        <v/>
      </c>
      <c r="L38132" s="14" t="str">
        <v/>
      </c>
      <c r="O38132" s="14" t="str">
        <v/>
      </c>
      <c r="P38132" s="14" t="str">
        <f ca="1"/>
        <v>Low Cap</v>
      </c>
    </row>
    <row r="38133" spans="11:16">
      <c r="K38133" s="14" t="str">
        <v/>
      </c>
      <c r="L38133" s="14" t="str">
        <v/>
      </c>
      <c r="O38133" s="14" t="str">
        <v/>
      </c>
      <c r="P38133" s="14" t="str">
        <f ca="1"/>
        <v>Low Cap</v>
      </c>
    </row>
    <row r="38134" spans="11:16">
      <c r="K38134" s="14" t="str">
        <v/>
      </c>
      <c r="L38134" s="14" t="str">
        <v/>
      </c>
      <c r="O38134" s="14" t="str">
        <v/>
      </c>
      <c r="P38134" s="14" t="str">
        <f ca="1"/>
        <v>Low Cap</v>
      </c>
    </row>
    <row r="38135" spans="11:16">
      <c r="K38135" s="14" t="str">
        <v/>
      </c>
      <c r="L38135" s="14" t="str">
        <v/>
      </c>
      <c r="O38135" s="14" t="str">
        <v/>
      </c>
      <c r="P38135" s="14" t="str">
        <f ca="1"/>
        <v>Low Cap</v>
      </c>
    </row>
    <row r="38136" spans="11:16">
      <c r="K38136" s="14" t="str">
        <v/>
      </c>
      <c r="L38136" s="14" t="str">
        <v/>
      </c>
      <c r="O38136" s="14" t="str">
        <v/>
      </c>
      <c r="P38136" s="14" t="str">
        <f ca="1"/>
        <v>Low Cap</v>
      </c>
    </row>
    <row r="38137" spans="11:16">
      <c r="K38137" s="14" t="str">
        <v/>
      </c>
      <c r="L38137" s="14" t="str">
        <v/>
      </c>
      <c r="O38137" s="14" t="str">
        <v/>
      </c>
      <c r="P38137" s="14" t="str">
        <f ca="1"/>
        <v>Low Cap</v>
      </c>
    </row>
    <row r="38138" spans="11:16">
      <c r="K38138" s="14" t="str">
        <v/>
      </c>
      <c r="L38138" s="14" t="str">
        <v/>
      </c>
      <c r="O38138" s="14" t="str">
        <v/>
      </c>
      <c r="P38138" s="14" t="str">
        <f ca="1"/>
        <v>Low Cap</v>
      </c>
    </row>
    <row r="38139" spans="11:16">
      <c r="K38139" s="14" t="str">
        <v/>
      </c>
      <c r="L38139" s="14" t="str">
        <v/>
      </c>
      <c r="O38139" s="14" t="str">
        <v/>
      </c>
      <c r="P38139" s="14" t="str">
        <f ca="1"/>
        <v>Low Cap</v>
      </c>
    </row>
    <row r="38140" spans="11:16">
      <c r="K38140" s="14" t="str">
        <v/>
      </c>
      <c r="L38140" s="14" t="str">
        <v/>
      </c>
      <c r="O38140" s="14" t="str">
        <v/>
      </c>
      <c r="P38140" s="14" t="str">
        <f ca="1"/>
        <v>Low Cap</v>
      </c>
    </row>
    <row r="38141" spans="11:16">
      <c r="K38141" s="14" t="str">
        <v/>
      </c>
      <c r="L38141" s="14" t="str">
        <v/>
      </c>
      <c r="O38141" s="14" t="str">
        <v/>
      </c>
      <c r="P38141" s="14" t="str">
        <f ca="1"/>
        <v>Low Cap</v>
      </c>
    </row>
    <row r="38142" spans="11:16">
      <c r="K38142" s="14" t="str">
        <v/>
      </c>
      <c r="L38142" s="14" t="str">
        <v/>
      </c>
      <c r="O38142" s="14" t="str">
        <v/>
      </c>
      <c r="P38142" s="14" t="str">
        <f ca="1"/>
        <v>Low Cap</v>
      </c>
    </row>
    <row r="38143" spans="11:16">
      <c r="K38143" s="14" t="str">
        <v/>
      </c>
      <c r="L38143" s="14" t="str">
        <v/>
      </c>
      <c r="O38143" s="14" t="str">
        <v/>
      </c>
      <c r="P38143" s="14" t="str">
        <f ca="1"/>
        <v>Low Cap</v>
      </c>
    </row>
    <row r="38144" spans="11:16">
      <c r="K38144" s="14" t="str">
        <v/>
      </c>
      <c r="L38144" s="14" t="str">
        <v/>
      </c>
      <c r="O38144" s="14" t="str">
        <v/>
      </c>
      <c r="P38144" s="14" t="str">
        <f ca="1"/>
        <v>Low Cap</v>
      </c>
    </row>
    <row r="38145" spans="11:16">
      <c r="K38145" s="14" t="str">
        <v/>
      </c>
      <c r="L38145" s="14" t="str">
        <v/>
      </c>
      <c r="O38145" s="14" t="str">
        <v/>
      </c>
      <c r="P38145" s="14" t="str">
        <f ca="1"/>
        <v>Low Cap</v>
      </c>
    </row>
    <row r="38146" spans="11:16">
      <c r="K38146" s="14" t="str">
        <v/>
      </c>
      <c r="L38146" s="14" t="str">
        <v/>
      </c>
      <c r="O38146" s="14" t="str">
        <v/>
      </c>
      <c r="P38146" s="14" t="str">
        <f ca="1"/>
        <v>Low Cap</v>
      </c>
    </row>
    <row r="38147" spans="11:16">
      <c r="K38147" s="14" t="str">
        <v/>
      </c>
      <c r="L38147" s="14" t="str">
        <v/>
      </c>
      <c r="O38147" s="14" t="str">
        <v/>
      </c>
      <c r="P38147" s="14" t="str">
        <f ca="1"/>
        <v>Low Cap</v>
      </c>
    </row>
    <row r="38148" spans="11:16">
      <c r="K38148" s="14" t="str">
        <v/>
      </c>
      <c r="L38148" s="14" t="str">
        <v/>
      </c>
      <c r="O38148" s="14" t="str">
        <v/>
      </c>
      <c r="P38148" s="14" t="str">
        <f ca="1"/>
        <v>Low Cap</v>
      </c>
    </row>
    <row r="38149" spans="11:16">
      <c r="K38149" s="14" t="str">
        <v/>
      </c>
      <c r="L38149" s="14" t="str">
        <v/>
      </c>
      <c r="O38149" s="14" t="str">
        <v/>
      </c>
      <c r="P38149" s="14" t="str">
        <f ca="1"/>
        <v>Low Cap</v>
      </c>
    </row>
    <row r="38150" spans="11:16">
      <c r="K38150" s="14" t="str">
        <v/>
      </c>
      <c r="L38150" s="14" t="str">
        <v/>
      </c>
      <c r="O38150" s="14" t="str">
        <v/>
      </c>
      <c r="P38150" s="14" t="str">
        <f ca="1"/>
        <v>Low Cap</v>
      </c>
    </row>
    <row r="38151" spans="11:16">
      <c r="K38151" s="14" t="str">
        <v/>
      </c>
      <c r="L38151" s="14" t="str">
        <v/>
      </c>
      <c r="O38151" s="14" t="str">
        <v/>
      </c>
      <c r="P38151" s="14" t="str">
        <f ca="1"/>
        <v>Low Cap</v>
      </c>
    </row>
    <row r="38152" spans="11:16">
      <c r="K38152" s="14" t="str">
        <v/>
      </c>
      <c r="L38152" s="14" t="str">
        <v/>
      </c>
      <c r="O38152" s="14" t="str">
        <v/>
      </c>
      <c r="P38152" s="14" t="str">
        <f ca="1"/>
        <v>Low Cap</v>
      </c>
    </row>
    <row r="38153" spans="11:16">
      <c r="K38153" s="14" t="str">
        <v/>
      </c>
      <c r="L38153" s="14" t="str">
        <v/>
      </c>
      <c r="O38153" s="14" t="str">
        <v/>
      </c>
      <c r="P38153" s="14" t="str">
        <f ca="1"/>
        <v>Low Cap</v>
      </c>
    </row>
    <row r="38154" spans="11:16">
      <c r="K38154" s="14" t="str">
        <v/>
      </c>
      <c r="L38154" s="14" t="str">
        <v/>
      </c>
      <c r="O38154" s="14" t="str">
        <v/>
      </c>
      <c r="P38154" s="14" t="str">
        <f ca="1"/>
        <v>Low Cap</v>
      </c>
    </row>
    <row r="38155" spans="11:16">
      <c r="K38155" s="14" t="str">
        <v/>
      </c>
      <c r="L38155" s="14" t="str">
        <v/>
      </c>
      <c r="O38155" s="14" t="str">
        <v/>
      </c>
      <c r="P38155" s="14" t="str">
        <f ca="1"/>
        <v>Low Cap</v>
      </c>
    </row>
    <row r="38156" spans="11:16">
      <c r="K38156" s="14" t="str">
        <v/>
      </c>
      <c r="L38156" s="14" t="str">
        <v/>
      </c>
      <c r="O38156" s="14" t="str">
        <v/>
      </c>
      <c r="P38156" s="14" t="str">
        <f ca="1"/>
        <v>Low Cap</v>
      </c>
    </row>
    <row r="38157" spans="11:16">
      <c r="K38157" s="14" t="str">
        <v/>
      </c>
      <c r="L38157" s="14" t="str">
        <v/>
      </c>
      <c r="O38157" s="14" t="str">
        <v/>
      </c>
      <c r="P38157" s="14" t="str">
        <f ca="1"/>
        <v>Low Cap</v>
      </c>
    </row>
    <row r="38158" spans="11:16">
      <c r="K38158" s="14" t="str">
        <v/>
      </c>
      <c r="L38158" s="14" t="str">
        <v/>
      </c>
      <c r="O38158" s="14" t="str">
        <v/>
      </c>
      <c r="P38158" s="14" t="str">
        <f ca="1"/>
        <v>Low Cap</v>
      </c>
    </row>
    <row r="38159" spans="11:16">
      <c r="K38159" s="14" t="str">
        <v/>
      </c>
      <c r="L38159" s="14" t="str">
        <v/>
      </c>
      <c r="O38159" s="14" t="str">
        <v/>
      </c>
      <c r="P38159" s="14" t="str">
        <f ca="1"/>
        <v>Low Cap</v>
      </c>
    </row>
    <row r="38160" spans="11:16">
      <c r="K38160" s="14" t="str">
        <v/>
      </c>
      <c r="L38160" s="14" t="str">
        <v/>
      </c>
      <c r="O38160" s="14" t="str">
        <v/>
      </c>
      <c r="P38160" s="14" t="str">
        <f ca="1"/>
        <v>Low Cap</v>
      </c>
    </row>
    <row r="38161" spans="11:16">
      <c r="K38161" s="14" t="str">
        <v/>
      </c>
      <c r="L38161" s="14" t="str">
        <v/>
      </c>
      <c r="O38161" s="14" t="str">
        <v/>
      </c>
      <c r="P38161" s="14" t="str">
        <f ca="1"/>
        <v>Low Cap</v>
      </c>
    </row>
    <row r="38162" spans="11:16">
      <c r="K38162" s="14" t="str">
        <v/>
      </c>
      <c r="L38162" s="14" t="str">
        <v/>
      </c>
      <c r="O38162" s="14" t="str">
        <v/>
      </c>
      <c r="P38162" s="14" t="str">
        <f ca="1"/>
        <v>Low Cap</v>
      </c>
    </row>
    <row r="38163" spans="11:16">
      <c r="K38163" s="14" t="str">
        <v/>
      </c>
      <c r="L38163" s="14" t="str">
        <v/>
      </c>
      <c r="O38163" s="14" t="str">
        <v/>
      </c>
      <c r="P38163" s="14" t="str">
        <f ca="1"/>
        <v>Low Cap</v>
      </c>
    </row>
    <row r="38164" spans="11:16">
      <c r="K38164" s="14" t="str">
        <v/>
      </c>
      <c r="L38164" s="14" t="str">
        <v/>
      </c>
      <c r="O38164" s="14" t="str">
        <v/>
      </c>
      <c r="P38164" s="14" t="str">
        <f ca="1"/>
        <v>Low Cap</v>
      </c>
    </row>
    <row r="38165" spans="11:16">
      <c r="K38165" s="14" t="str">
        <v/>
      </c>
      <c r="L38165" s="14" t="str">
        <v/>
      </c>
      <c r="O38165" s="14" t="str">
        <v/>
      </c>
      <c r="P38165" s="14" t="str">
        <f ca="1"/>
        <v>Low Cap</v>
      </c>
    </row>
    <row r="38166" spans="11:16">
      <c r="K38166" s="14" t="str">
        <v/>
      </c>
      <c r="L38166" s="14" t="str">
        <v/>
      </c>
      <c r="O38166" s="14" t="str">
        <v/>
      </c>
      <c r="P38166" s="14" t="str">
        <f ca="1"/>
        <v>Low Cap</v>
      </c>
    </row>
    <row r="38167" spans="11:16">
      <c r="K38167" s="14" t="str">
        <v/>
      </c>
      <c r="L38167" s="14" t="str">
        <v/>
      </c>
      <c r="O38167" s="14" t="str">
        <v/>
      </c>
      <c r="P38167" s="14" t="str">
        <f ca="1"/>
        <v>Low Cap</v>
      </c>
    </row>
    <row r="38168" spans="11:16">
      <c r="K38168" s="14" t="str">
        <v/>
      </c>
      <c r="L38168" s="14" t="str">
        <v/>
      </c>
      <c r="O38168" s="14" t="str">
        <v/>
      </c>
      <c r="P38168" s="14" t="str">
        <f ca="1"/>
        <v>Low Cap</v>
      </c>
    </row>
    <row r="38169" spans="11:16">
      <c r="K38169" s="14" t="str">
        <v/>
      </c>
      <c r="L38169" s="14" t="str">
        <v/>
      </c>
      <c r="O38169" s="14" t="str">
        <v/>
      </c>
      <c r="P38169" s="14" t="str">
        <f ca="1"/>
        <v>Low Cap</v>
      </c>
    </row>
    <row r="38170" spans="11:16">
      <c r="K38170" s="14" t="str">
        <v/>
      </c>
      <c r="L38170" s="14" t="str">
        <v/>
      </c>
      <c r="O38170" s="14" t="str">
        <v/>
      </c>
      <c r="P38170" s="14" t="str">
        <f ca="1"/>
        <v>Low Cap</v>
      </c>
    </row>
    <row r="38171" spans="11:16">
      <c r="K38171" s="14" t="str">
        <v/>
      </c>
      <c r="L38171" s="14" t="str">
        <v/>
      </c>
      <c r="O38171" s="14" t="str">
        <v/>
      </c>
      <c r="P38171" s="14" t="str">
        <f ca="1"/>
        <v>Low Cap</v>
      </c>
    </row>
    <row r="38172" spans="11:16">
      <c r="K38172" s="14" t="str">
        <v/>
      </c>
      <c r="L38172" s="14" t="str">
        <v/>
      </c>
      <c r="O38172" s="14" t="str">
        <v/>
      </c>
      <c r="P38172" s="14" t="str">
        <f ca="1"/>
        <v>Low Cap</v>
      </c>
    </row>
    <row r="38173" spans="11:16">
      <c r="K38173" s="14" t="str">
        <v/>
      </c>
      <c r="L38173" s="14" t="str">
        <v/>
      </c>
      <c r="O38173" s="14" t="str">
        <v/>
      </c>
      <c r="P38173" s="14" t="str">
        <f ca="1"/>
        <v>Low Cap</v>
      </c>
    </row>
    <row r="38174" spans="11:16">
      <c r="K38174" s="14" t="str">
        <v/>
      </c>
      <c r="L38174" s="14" t="str">
        <v/>
      </c>
      <c r="O38174" s="14" t="str">
        <v/>
      </c>
      <c r="P38174" s="14" t="str">
        <f ca="1"/>
        <v>Low Cap</v>
      </c>
    </row>
    <row r="38175" spans="11:16">
      <c r="K38175" s="14" t="str">
        <v/>
      </c>
      <c r="L38175" s="14" t="str">
        <v/>
      </c>
      <c r="O38175" s="14" t="str">
        <v/>
      </c>
      <c r="P38175" s="14" t="str">
        <f ca="1"/>
        <v>Low Cap</v>
      </c>
    </row>
    <row r="38176" spans="11:16">
      <c r="K38176" s="14" t="str">
        <v/>
      </c>
      <c r="L38176" s="14" t="str">
        <v/>
      </c>
      <c r="O38176" s="14" t="str">
        <v/>
      </c>
      <c r="P38176" s="14" t="str">
        <f ca="1"/>
        <v>Low Cap</v>
      </c>
    </row>
    <row r="38177" spans="11:16">
      <c r="K38177" s="14" t="str">
        <v/>
      </c>
      <c r="L38177" s="14" t="str">
        <v/>
      </c>
      <c r="O38177" s="14" t="str">
        <v/>
      </c>
      <c r="P38177" s="14" t="str">
        <f ca="1"/>
        <v>Low Cap</v>
      </c>
    </row>
    <row r="38178" spans="11:16">
      <c r="K38178" s="14" t="str">
        <v/>
      </c>
      <c r="L38178" s="14" t="str">
        <v/>
      </c>
      <c r="O38178" s="14" t="str">
        <v/>
      </c>
      <c r="P38178" s="14" t="str">
        <f ca="1"/>
        <v>Low Cap</v>
      </c>
    </row>
    <row r="38179" spans="11:16">
      <c r="K38179" s="14" t="str">
        <v/>
      </c>
      <c r="L38179" s="14" t="str">
        <v/>
      </c>
      <c r="O38179" s="14" t="str">
        <v/>
      </c>
      <c r="P38179" s="14" t="str">
        <f ca="1"/>
        <v>Low Cap</v>
      </c>
    </row>
    <row r="38180" spans="11:16">
      <c r="K38180" s="14" t="str">
        <v/>
      </c>
      <c r="L38180" s="14" t="str">
        <v/>
      </c>
      <c r="O38180" s="14" t="str">
        <v/>
      </c>
      <c r="P38180" s="14" t="str">
        <f ca="1"/>
        <v>Low Cap</v>
      </c>
    </row>
    <row r="38181" spans="11:16">
      <c r="K38181" s="14" t="str">
        <v/>
      </c>
      <c r="L38181" s="14" t="str">
        <v/>
      </c>
      <c r="O38181" s="14" t="str">
        <v/>
      </c>
      <c r="P38181" s="14" t="str">
        <f ca="1"/>
        <v>Low Cap</v>
      </c>
    </row>
    <row r="38182" spans="11:16">
      <c r="K38182" s="14" t="str">
        <v/>
      </c>
      <c r="L38182" s="14" t="str">
        <v/>
      </c>
      <c r="O38182" s="14" t="str">
        <v/>
      </c>
      <c r="P38182" s="14" t="str">
        <f ca="1"/>
        <v>Low Cap</v>
      </c>
    </row>
    <row r="38183" spans="11:16">
      <c r="K38183" s="14" t="str">
        <v/>
      </c>
      <c r="L38183" s="14" t="str">
        <v/>
      </c>
      <c r="O38183" s="14" t="str">
        <v/>
      </c>
      <c r="P38183" s="14" t="str">
        <f ca="1"/>
        <v>Low Cap</v>
      </c>
    </row>
    <row r="38184" spans="11:16">
      <c r="K38184" s="14" t="str">
        <v/>
      </c>
      <c r="L38184" s="14" t="str">
        <v/>
      </c>
      <c r="O38184" s="14" t="str">
        <v/>
      </c>
      <c r="P38184" s="14" t="str">
        <f ca="1"/>
        <v>Low Cap</v>
      </c>
    </row>
    <row r="38185" spans="11:16">
      <c r="K38185" s="14" t="str">
        <v/>
      </c>
      <c r="L38185" s="14" t="str">
        <v/>
      </c>
      <c r="O38185" s="14" t="str">
        <v/>
      </c>
      <c r="P38185" s="14" t="str">
        <f ca="1"/>
        <v>Low Cap</v>
      </c>
    </row>
    <row r="38186" spans="11:16">
      <c r="K38186" s="14" t="str">
        <v/>
      </c>
      <c r="L38186" s="14" t="str">
        <v/>
      </c>
      <c r="O38186" s="14" t="str">
        <v/>
      </c>
      <c r="P38186" s="14" t="str">
        <f ca="1"/>
        <v>Low Cap</v>
      </c>
    </row>
    <row r="38187" spans="11:16">
      <c r="K38187" s="14" t="str">
        <v/>
      </c>
      <c r="L38187" s="14" t="str">
        <v/>
      </c>
      <c r="O38187" s="14" t="str">
        <v/>
      </c>
      <c r="P38187" s="14" t="str">
        <f ca="1"/>
        <v>Low Cap</v>
      </c>
    </row>
    <row r="38188" spans="11:16">
      <c r="K38188" s="14" t="str">
        <v/>
      </c>
      <c r="L38188" s="14" t="str">
        <v/>
      </c>
      <c r="O38188" s="14" t="str">
        <v/>
      </c>
      <c r="P38188" s="14" t="str">
        <f ca="1"/>
        <v>Low Cap</v>
      </c>
    </row>
    <row r="38189" spans="11:16">
      <c r="K38189" s="14" t="str">
        <v/>
      </c>
      <c r="L38189" s="14" t="str">
        <v/>
      </c>
      <c r="O38189" s="14" t="str">
        <v/>
      </c>
      <c r="P38189" s="14" t="str">
        <f ca="1"/>
        <v>Low Cap</v>
      </c>
    </row>
    <row r="38190" spans="11:16">
      <c r="K38190" s="14" t="str">
        <v/>
      </c>
      <c r="L38190" s="14" t="str">
        <v/>
      </c>
      <c r="O38190" s="14" t="str">
        <v/>
      </c>
      <c r="P38190" s="14" t="str">
        <f ca="1"/>
        <v>Low Cap</v>
      </c>
    </row>
    <row r="38191" spans="11:16">
      <c r="K38191" s="14" t="str">
        <v/>
      </c>
      <c r="L38191" s="14" t="str">
        <v/>
      </c>
      <c r="O38191" s="14" t="str">
        <v/>
      </c>
      <c r="P38191" s="14" t="str">
        <f ca="1"/>
        <v>Low Cap</v>
      </c>
    </row>
    <row r="38192" spans="11:16">
      <c r="K38192" s="14" t="str">
        <v/>
      </c>
      <c r="L38192" s="14" t="str">
        <v/>
      </c>
      <c r="O38192" s="14" t="str">
        <v/>
      </c>
      <c r="P38192" s="14" t="str">
        <f ca="1"/>
        <v>Low Cap</v>
      </c>
    </row>
    <row r="38193" spans="11:16">
      <c r="K38193" s="14" t="str">
        <v/>
      </c>
      <c r="L38193" s="14" t="str">
        <v/>
      </c>
      <c r="O38193" s="14" t="str">
        <v/>
      </c>
      <c r="P38193" s="14" t="str">
        <f ca="1"/>
        <v>Low Cap</v>
      </c>
    </row>
    <row r="38194" spans="11:16">
      <c r="K38194" s="14" t="str">
        <v/>
      </c>
      <c r="L38194" s="14" t="str">
        <v/>
      </c>
      <c r="O38194" s="14" t="str">
        <v/>
      </c>
      <c r="P38194" s="14" t="str">
        <f ca="1"/>
        <v>Low Cap</v>
      </c>
    </row>
    <row r="38195" spans="11:16">
      <c r="K38195" s="14" t="str">
        <v/>
      </c>
      <c r="L38195" s="14" t="str">
        <v/>
      </c>
      <c r="O38195" s="14" t="str">
        <v/>
      </c>
      <c r="P38195" s="14" t="str">
        <f ca="1"/>
        <v>Low Cap</v>
      </c>
    </row>
    <row r="38196" spans="11:16">
      <c r="K38196" s="14" t="str">
        <v/>
      </c>
      <c r="L38196" s="14" t="str">
        <v/>
      </c>
      <c r="O38196" s="14" t="str">
        <v/>
      </c>
      <c r="P38196" s="14" t="str">
        <f ca="1"/>
        <v>Low Cap</v>
      </c>
    </row>
    <row r="38197" spans="11:16">
      <c r="K38197" s="14" t="str">
        <v/>
      </c>
      <c r="L38197" s="14" t="str">
        <v/>
      </c>
      <c r="O38197" s="14" t="str">
        <v/>
      </c>
      <c r="P38197" s="14" t="str">
        <f ca="1"/>
        <v>Low Cap</v>
      </c>
    </row>
    <row r="38198" spans="11:16">
      <c r="K38198" s="14" t="str">
        <v/>
      </c>
      <c r="L38198" s="14" t="str">
        <v/>
      </c>
      <c r="O38198" s="14" t="str">
        <v/>
      </c>
      <c r="P38198" s="14" t="str">
        <f ca="1"/>
        <v>Low Cap</v>
      </c>
    </row>
    <row r="38199" spans="11:16">
      <c r="K38199" s="14" t="str">
        <v/>
      </c>
      <c r="L38199" s="14" t="str">
        <v/>
      </c>
      <c r="O38199" s="14" t="str">
        <v/>
      </c>
      <c r="P38199" s="14" t="str">
        <f ca="1"/>
        <v>Low Cap</v>
      </c>
    </row>
    <row r="38200" spans="11:16">
      <c r="K38200" s="14" t="str">
        <v/>
      </c>
      <c r="L38200" s="14" t="str">
        <v/>
      </c>
      <c r="O38200" s="14" t="str">
        <v/>
      </c>
      <c r="P38200" s="14" t="str">
        <f ca="1"/>
        <v>Low Cap</v>
      </c>
    </row>
    <row r="38201" spans="11:16">
      <c r="K38201" s="14" t="str">
        <v/>
      </c>
      <c r="L38201" s="14" t="str">
        <v/>
      </c>
      <c r="O38201" s="14" t="str">
        <v/>
      </c>
      <c r="P38201" s="14" t="str">
        <f ca="1"/>
        <v>Low Cap</v>
      </c>
    </row>
    <row r="38202" spans="11:16">
      <c r="K38202" s="14" t="str">
        <v/>
      </c>
      <c r="L38202" s="14" t="str">
        <v/>
      </c>
      <c r="O38202" s="14" t="str">
        <v/>
      </c>
      <c r="P38202" s="14" t="str">
        <f ca="1"/>
        <v>Low Cap</v>
      </c>
    </row>
    <row r="38203" spans="11:16">
      <c r="K38203" s="14" t="str">
        <v/>
      </c>
      <c r="L38203" s="14" t="str">
        <v/>
      </c>
      <c r="O38203" s="14" t="str">
        <v/>
      </c>
      <c r="P38203" s="14" t="str">
        <f ca="1"/>
        <v>Low Cap</v>
      </c>
    </row>
    <row r="38204" spans="11:16">
      <c r="K38204" s="14" t="str">
        <v/>
      </c>
      <c r="L38204" s="14" t="str">
        <v/>
      </c>
      <c r="O38204" s="14" t="str">
        <v/>
      </c>
      <c r="P38204" s="14" t="str">
        <f ca="1"/>
        <v>Low Cap</v>
      </c>
    </row>
    <row r="38205" spans="11:16">
      <c r="K38205" s="14" t="str">
        <v/>
      </c>
      <c r="L38205" s="14" t="str">
        <v/>
      </c>
      <c r="O38205" s="14" t="str">
        <v/>
      </c>
      <c r="P38205" s="14" t="str">
        <f ca="1"/>
        <v>Low Cap</v>
      </c>
    </row>
    <row r="38206" spans="11:16">
      <c r="K38206" s="14" t="str">
        <v/>
      </c>
      <c r="L38206" s="14" t="str">
        <v/>
      </c>
      <c r="O38206" s="14" t="str">
        <v/>
      </c>
      <c r="P38206" s="14" t="str">
        <f ca="1"/>
        <v>Low Cap</v>
      </c>
    </row>
    <row r="38207" spans="11:16">
      <c r="K38207" s="14" t="str">
        <v/>
      </c>
      <c r="L38207" s="14" t="str">
        <v/>
      </c>
      <c r="O38207" s="14" t="str">
        <v/>
      </c>
      <c r="P38207" s="14" t="str">
        <f ca="1"/>
        <v>Low Cap</v>
      </c>
    </row>
    <row r="38208" spans="11:16">
      <c r="K38208" s="14" t="str">
        <v/>
      </c>
      <c r="L38208" s="14" t="str">
        <v/>
      </c>
      <c r="O38208" s="14" t="str">
        <v/>
      </c>
      <c r="P38208" s="14" t="str">
        <f ca="1"/>
        <v>Low Cap</v>
      </c>
    </row>
    <row r="38209" spans="11:16">
      <c r="K38209" s="14" t="str">
        <v/>
      </c>
      <c r="L38209" s="14" t="str">
        <v/>
      </c>
      <c r="O38209" s="14" t="str">
        <v/>
      </c>
      <c r="P38209" s="14" t="str">
        <f ca="1"/>
        <v>Low Cap</v>
      </c>
    </row>
    <row r="38210" spans="11:16">
      <c r="K38210" s="14" t="str">
        <v/>
      </c>
      <c r="L38210" s="14" t="str">
        <v/>
      </c>
      <c r="O38210" s="14" t="str">
        <v/>
      </c>
      <c r="P38210" s="14" t="str">
        <f ca="1"/>
        <v>Low Cap</v>
      </c>
    </row>
    <row r="38211" spans="11:16">
      <c r="K38211" s="14" t="str">
        <v/>
      </c>
      <c r="L38211" s="14" t="str">
        <v/>
      </c>
      <c r="O38211" s="14" t="str">
        <v/>
      </c>
      <c r="P38211" s="14" t="str">
        <f ca="1"/>
        <v>Low Cap</v>
      </c>
    </row>
    <row r="38212" spans="11:16">
      <c r="K38212" s="14" t="str">
        <v/>
      </c>
      <c r="L38212" s="14" t="str">
        <v/>
      </c>
      <c r="O38212" s="14" t="str">
        <v/>
      </c>
      <c r="P38212" s="14" t="str">
        <f ca="1"/>
        <v>Low Cap</v>
      </c>
    </row>
    <row r="38213" spans="11:16">
      <c r="K38213" s="14" t="str">
        <v/>
      </c>
      <c r="L38213" s="14" t="str">
        <v/>
      </c>
      <c r="O38213" s="14" t="str">
        <v/>
      </c>
      <c r="P38213" s="14" t="str">
        <f ca="1"/>
        <v>Low Cap</v>
      </c>
    </row>
    <row r="38214" spans="11:16">
      <c r="K38214" s="14" t="str">
        <v/>
      </c>
      <c r="L38214" s="14" t="str">
        <v/>
      </c>
      <c r="O38214" s="14" t="str">
        <v/>
      </c>
      <c r="P38214" s="14" t="str">
        <f ca="1"/>
        <v>Low Cap</v>
      </c>
    </row>
    <row r="38215" spans="11:16">
      <c r="K38215" s="14" t="str">
        <v/>
      </c>
      <c r="L38215" s="14" t="str">
        <v/>
      </c>
      <c r="O38215" s="14" t="str">
        <v/>
      </c>
      <c r="P38215" s="14" t="str">
        <f ca="1"/>
        <v>Low Cap</v>
      </c>
    </row>
    <row r="38216" spans="11:16">
      <c r="K38216" s="14" t="str">
        <v/>
      </c>
      <c r="L38216" s="14" t="str">
        <v/>
      </c>
      <c r="O38216" s="14" t="str">
        <v/>
      </c>
      <c r="P38216" s="14" t="str">
        <f ca="1"/>
        <v>Low Cap</v>
      </c>
    </row>
    <row r="38217" spans="11:16">
      <c r="K38217" s="14" t="str">
        <v/>
      </c>
      <c r="L38217" s="14" t="str">
        <v/>
      </c>
      <c r="O38217" s="14" t="str">
        <v/>
      </c>
      <c r="P38217" s="14" t="str">
        <f ca="1"/>
        <v>Low Cap</v>
      </c>
    </row>
    <row r="38218" spans="11:16">
      <c r="K38218" s="14" t="str">
        <v/>
      </c>
      <c r="L38218" s="14" t="str">
        <v/>
      </c>
      <c r="O38218" s="14" t="str">
        <v/>
      </c>
      <c r="P38218" s="14" t="str">
        <f ca="1"/>
        <v>Low Cap</v>
      </c>
    </row>
    <row r="38219" spans="11:16">
      <c r="K38219" s="14" t="str">
        <v/>
      </c>
      <c r="L38219" s="14" t="str">
        <v/>
      </c>
      <c r="O38219" s="14" t="str">
        <v/>
      </c>
      <c r="P38219" s="14" t="str">
        <f ca="1"/>
        <v>Low Cap</v>
      </c>
    </row>
    <row r="38220" spans="11:16">
      <c r="K38220" s="14" t="str">
        <v/>
      </c>
      <c r="L38220" s="14" t="str">
        <v/>
      </c>
      <c r="O38220" s="14" t="str">
        <v/>
      </c>
      <c r="P38220" s="14" t="str">
        <f ca="1"/>
        <v>Low Cap</v>
      </c>
    </row>
    <row r="38221" spans="11:16">
      <c r="K38221" s="14" t="str">
        <v/>
      </c>
      <c r="L38221" s="14" t="str">
        <v/>
      </c>
      <c r="O38221" s="14" t="str">
        <v/>
      </c>
      <c r="P38221" s="14" t="str">
        <f ca="1"/>
        <v>Low Cap</v>
      </c>
    </row>
    <row r="38222" spans="11:16">
      <c r="K38222" s="14" t="str">
        <v/>
      </c>
      <c r="L38222" s="14" t="str">
        <v/>
      </c>
      <c r="O38222" s="14" t="str">
        <v/>
      </c>
      <c r="P38222" s="14" t="str">
        <f ca="1"/>
        <v>Low Cap</v>
      </c>
    </row>
    <row r="38223" spans="11:16">
      <c r="K38223" s="14" t="str">
        <v/>
      </c>
      <c r="L38223" s="14" t="str">
        <v/>
      </c>
      <c r="O38223" s="14" t="str">
        <v/>
      </c>
      <c r="P38223" s="14" t="str">
        <f ca="1"/>
        <v>Low Cap</v>
      </c>
    </row>
    <row r="38224" spans="11:16">
      <c r="K38224" s="14" t="str">
        <v/>
      </c>
      <c r="L38224" s="14" t="str">
        <v/>
      </c>
      <c r="O38224" s="14" t="str">
        <v/>
      </c>
      <c r="P38224" s="14" t="str">
        <f ca="1"/>
        <v>Low Cap</v>
      </c>
    </row>
    <row r="38225" spans="11:16">
      <c r="K38225" s="14" t="str">
        <v/>
      </c>
      <c r="L38225" s="14" t="str">
        <v/>
      </c>
      <c r="O38225" s="14" t="str">
        <v/>
      </c>
      <c r="P38225" s="14" t="str">
        <f ca="1"/>
        <v>Low Cap</v>
      </c>
    </row>
    <row r="38226" spans="11:16">
      <c r="K38226" s="14" t="str">
        <v/>
      </c>
      <c r="L38226" s="14" t="str">
        <v/>
      </c>
      <c r="O38226" s="14" t="str">
        <v/>
      </c>
      <c r="P38226" s="14" t="str">
        <f ca="1"/>
        <v>Low Cap</v>
      </c>
    </row>
    <row r="38227" spans="11:16">
      <c r="K38227" s="14" t="str">
        <v/>
      </c>
      <c r="L38227" s="14" t="str">
        <v/>
      </c>
      <c r="O38227" s="14" t="str">
        <v/>
      </c>
      <c r="P38227" s="14" t="str">
        <f ca="1"/>
        <v>Low Cap</v>
      </c>
    </row>
    <row r="38228" spans="11:16">
      <c r="K38228" s="14" t="str">
        <v/>
      </c>
      <c r="L38228" s="14" t="str">
        <v/>
      </c>
      <c r="O38228" s="14" t="str">
        <v/>
      </c>
      <c r="P38228" s="14" t="str">
        <f ca="1"/>
        <v>Low Cap</v>
      </c>
    </row>
    <row r="38229" spans="11:16">
      <c r="K38229" s="14" t="str">
        <v/>
      </c>
      <c r="L38229" s="14" t="str">
        <v/>
      </c>
      <c r="O38229" s="14" t="str">
        <v/>
      </c>
      <c r="P38229" s="14" t="str">
        <f ca="1"/>
        <v>Low Cap</v>
      </c>
    </row>
    <row r="38230" spans="11:16">
      <c r="K38230" s="14" t="str">
        <v/>
      </c>
      <c r="L38230" s="14" t="str">
        <v/>
      </c>
      <c r="O38230" s="14" t="str">
        <v/>
      </c>
      <c r="P38230" s="14" t="str">
        <f ca="1"/>
        <v>Low Cap</v>
      </c>
    </row>
    <row r="38231" spans="11:16">
      <c r="K38231" s="14" t="str">
        <v/>
      </c>
      <c r="L38231" s="14" t="str">
        <v/>
      </c>
      <c r="O38231" s="14" t="str">
        <v/>
      </c>
      <c r="P38231" s="14" t="str">
        <f ca="1"/>
        <v>Low Cap</v>
      </c>
    </row>
    <row r="38232" spans="11:16">
      <c r="K38232" s="14" t="str">
        <v/>
      </c>
      <c r="L38232" s="14" t="str">
        <v/>
      </c>
      <c r="O38232" s="14" t="str">
        <v/>
      </c>
      <c r="P38232" s="14" t="str">
        <f ca="1"/>
        <v>Low Cap</v>
      </c>
    </row>
    <row r="38233" spans="11:16">
      <c r="K38233" s="14" t="str">
        <v/>
      </c>
      <c r="L38233" s="14" t="str">
        <v/>
      </c>
      <c r="O38233" s="14" t="str">
        <v/>
      </c>
      <c r="P38233" s="14" t="str">
        <f ca="1"/>
        <v>Low Cap</v>
      </c>
    </row>
    <row r="38234" spans="11:16">
      <c r="K38234" s="14" t="str">
        <v/>
      </c>
      <c r="L38234" s="14" t="str">
        <v/>
      </c>
      <c r="O38234" s="14" t="str">
        <v/>
      </c>
      <c r="P38234" s="14" t="str">
        <f ca="1"/>
        <v>Low Cap</v>
      </c>
    </row>
    <row r="38235" spans="11:16">
      <c r="K38235" s="14" t="str">
        <v/>
      </c>
      <c r="L38235" s="14" t="str">
        <v/>
      </c>
      <c r="O38235" s="14" t="str">
        <v/>
      </c>
      <c r="P38235" s="14" t="str">
        <f ca="1"/>
        <v>Low Cap</v>
      </c>
    </row>
    <row r="38236" spans="11:16">
      <c r="K38236" s="14" t="str">
        <v/>
      </c>
      <c r="L38236" s="14" t="str">
        <v/>
      </c>
      <c r="O38236" s="14" t="str">
        <v/>
      </c>
      <c r="P38236" s="14" t="str">
        <f ca="1"/>
        <v>Low Cap</v>
      </c>
    </row>
    <row r="38237" spans="11:16">
      <c r="K38237" s="14" t="str">
        <v/>
      </c>
      <c r="L38237" s="14" t="str">
        <v/>
      </c>
      <c r="O38237" s="14" t="str">
        <v/>
      </c>
      <c r="P38237" s="14" t="str">
        <f ca="1"/>
        <v>Low Cap</v>
      </c>
    </row>
    <row r="38238" spans="11:16">
      <c r="K38238" s="14" t="str">
        <v/>
      </c>
      <c r="L38238" s="14" t="str">
        <v/>
      </c>
      <c r="O38238" s="14" t="str">
        <v/>
      </c>
      <c r="P38238" s="14" t="str">
        <f ca="1"/>
        <v>Low Cap</v>
      </c>
    </row>
    <row r="38239" spans="11:16">
      <c r="K38239" s="14" t="str">
        <v/>
      </c>
      <c r="L38239" s="14" t="str">
        <v/>
      </c>
      <c r="O38239" s="14" t="str">
        <v/>
      </c>
      <c r="P38239" s="14" t="str">
        <f ca="1"/>
        <v>Low Cap</v>
      </c>
    </row>
    <row r="38240" spans="11:16">
      <c r="K38240" s="14" t="str">
        <v/>
      </c>
      <c r="L38240" s="14" t="str">
        <v/>
      </c>
      <c r="O38240" s="14" t="str">
        <v/>
      </c>
      <c r="P38240" s="14" t="str">
        <f ca="1"/>
        <v>Low Cap</v>
      </c>
    </row>
    <row r="38241" spans="11:16">
      <c r="K38241" s="14" t="str">
        <v/>
      </c>
      <c r="L38241" s="14" t="str">
        <v/>
      </c>
      <c r="O38241" s="14" t="str">
        <v/>
      </c>
      <c r="P38241" s="14" t="str">
        <f ca="1"/>
        <v>Low Cap</v>
      </c>
    </row>
    <row r="38242" spans="11:16">
      <c r="K38242" s="14" t="str">
        <v/>
      </c>
      <c r="L38242" s="14" t="str">
        <v/>
      </c>
      <c r="O38242" s="14" t="str">
        <v/>
      </c>
      <c r="P38242" s="14" t="str">
        <f ca="1"/>
        <v>Low Cap</v>
      </c>
    </row>
    <row r="38243" spans="11:16">
      <c r="K38243" s="14" t="str">
        <v/>
      </c>
      <c r="L38243" s="14" t="str">
        <v/>
      </c>
      <c r="O38243" s="14" t="str">
        <v/>
      </c>
      <c r="P38243" s="14" t="str">
        <f ca="1"/>
        <v>Low Cap</v>
      </c>
    </row>
    <row r="38244" spans="11:16">
      <c r="K38244" s="14" t="str">
        <v/>
      </c>
      <c r="L38244" s="14" t="str">
        <v/>
      </c>
      <c r="O38244" s="14" t="str">
        <v/>
      </c>
      <c r="P38244" s="14" t="str">
        <f ca="1"/>
        <v>Low Cap</v>
      </c>
    </row>
    <row r="38245" spans="11:16">
      <c r="K38245" s="14" t="str">
        <v/>
      </c>
      <c r="L38245" s="14" t="str">
        <v/>
      </c>
      <c r="O38245" s="14" t="str">
        <v/>
      </c>
      <c r="P38245" s="14" t="str">
        <f ca="1"/>
        <v>Low Cap</v>
      </c>
    </row>
    <row r="38246" spans="11:16">
      <c r="K38246" s="14" t="str">
        <v/>
      </c>
      <c r="L38246" s="14" t="str">
        <v/>
      </c>
      <c r="O38246" s="14" t="str">
        <v/>
      </c>
      <c r="P38246" s="14" t="str">
        <f ca="1"/>
        <v>Low Cap</v>
      </c>
    </row>
    <row r="38247" spans="11:16">
      <c r="K38247" s="14" t="str">
        <v/>
      </c>
      <c r="L38247" s="14" t="str">
        <v/>
      </c>
      <c r="O38247" s="14" t="str">
        <v/>
      </c>
      <c r="P38247" s="14" t="str">
        <f ca="1"/>
        <v>Low Cap</v>
      </c>
    </row>
    <row r="38248" spans="11:16">
      <c r="K38248" s="14" t="str">
        <v/>
      </c>
      <c r="L38248" s="14" t="str">
        <v/>
      </c>
      <c r="O38248" s="14" t="str">
        <v/>
      </c>
      <c r="P38248" s="14" t="str">
        <f ca="1"/>
        <v>Low Cap</v>
      </c>
    </row>
    <row r="38249" spans="11:16">
      <c r="K38249" s="14" t="str">
        <v/>
      </c>
      <c r="L38249" s="14" t="str">
        <v/>
      </c>
      <c r="O38249" s="14" t="str">
        <v/>
      </c>
      <c r="P38249" s="14" t="str">
        <f ca="1"/>
        <v>Low Cap</v>
      </c>
    </row>
    <row r="38250" spans="11:16">
      <c r="K38250" s="14" t="str">
        <v/>
      </c>
      <c r="L38250" s="14" t="str">
        <v/>
      </c>
      <c r="O38250" s="14" t="str">
        <v/>
      </c>
      <c r="P38250" s="14" t="str">
        <f ca="1"/>
        <v>Low Cap</v>
      </c>
    </row>
    <row r="38251" spans="11:16">
      <c r="K38251" s="14" t="str">
        <v/>
      </c>
      <c r="L38251" s="14" t="str">
        <v/>
      </c>
      <c r="O38251" s="14" t="str">
        <v/>
      </c>
      <c r="P38251" s="14" t="str">
        <f ca="1"/>
        <v>Low Cap</v>
      </c>
    </row>
    <row r="38252" spans="11:16">
      <c r="K38252" s="14" t="str">
        <v/>
      </c>
      <c r="L38252" s="14" t="str">
        <v/>
      </c>
      <c r="O38252" s="14" t="str">
        <v/>
      </c>
      <c r="P38252" s="14" t="str">
        <f ca="1"/>
        <v>Low Cap</v>
      </c>
    </row>
    <row r="38253" spans="11:16">
      <c r="K38253" s="14" t="str">
        <v/>
      </c>
      <c r="L38253" s="14" t="str">
        <v/>
      </c>
      <c r="O38253" s="14" t="str">
        <v/>
      </c>
      <c r="P38253" s="14" t="str">
        <f ca="1"/>
        <v>Low Cap</v>
      </c>
    </row>
    <row r="38254" spans="11:16">
      <c r="K38254" s="14" t="str">
        <v/>
      </c>
      <c r="L38254" s="14" t="str">
        <v/>
      </c>
      <c r="O38254" s="14" t="str">
        <v/>
      </c>
      <c r="P38254" s="14" t="str">
        <f ca="1"/>
        <v>Low Cap</v>
      </c>
    </row>
    <row r="38255" spans="11:16">
      <c r="K38255" s="14" t="str">
        <v/>
      </c>
      <c r="L38255" s="14" t="str">
        <v/>
      </c>
      <c r="O38255" s="14" t="str">
        <v/>
      </c>
      <c r="P38255" s="14" t="str">
        <f ca="1"/>
        <v>Low Cap</v>
      </c>
    </row>
    <row r="38256" spans="11:16">
      <c r="K38256" s="14" t="str">
        <v/>
      </c>
      <c r="L38256" s="14" t="str">
        <v/>
      </c>
      <c r="O38256" s="14" t="str">
        <v/>
      </c>
      <c r="P38256" s="14" t="str">
        <f ca="1"/>
        <v>Low Cap</v>
      </c>
    </row>
    <row r="38257" spans="11:16">
      <c r="K38257" s="14" t="str">
        <v/>
      </c>
      <c r="L38257" s="14" t="str">
        <v/>
      </c>
      <c r="O38257" s="14" t="str">
        <v/>
      </c>
      <c r="P38257" s="14" t="str">
        <f ca="1"/>
        <v>Low Cap</v>
      </c>
    </row>
    <row r="38258" spans="11:16">
      <c r="K38258" s="14" t="str">
        <v/>
      </c>
      <c r="L38258" s="14" t="str">
        <v/>
      </c>
      <c r="O38258" s="14" t="str">
        <v/>
      </c>
      <c r="P38258" s="14" t="str">
        <f ca="1"/>
        <v>Low Cap</v>
      </c>
    </row>
    <row r="38259" spans="11:16">
      <c r="K38259" s="14" t="str">
        <v/>
      </c>
      <c r="L38259" s="14" t="str">
        <v/>
      </c>
      <c r="O38259" s="14" t="str">
        <v/>
      </c>
      <c r="P38259" s="14" t="str">
        <f ca="1"/>
        <v>Low Cap</v>
      </c>
    </row>
    <row r="38260" spans="11:16">
      <c r="K38260" s="14" t="str">
        <v/>
      </c>
      <c r="L38260" s="14" t="str">
        <v/>
      </c>
      <c r="O38260" s="14" t="str">
        <v/>
      </c>
      <c r="P38260" s="14" t="str">
        <f ca="1"/>
        <v>Low Cap</v>
      </c>
    </row>
    <row r="38261" spans="11:16">
      <c r="K38261" s="14" t="str">
        <v/>
      </c>
      <c r="L38261" s="14" t="str">
        <v/>
      </c>
      <c r="O38261" s="14" t="str">
        <v/>
      </c>
      <c r="P38261" s="14" t="str">
        <f ca="1"/>
        <v>Low Cap</v>
      </c>
    </row>
    <row r="38262" spans="11:16">
      <c r="K38262" s="14" t="str">
        <v/>
      </c>
      <c r="L38262" s="14" t="str">
        <v/>
      </c>
      <c r="O38262" s="14" t="str">
        <v/>
      </c>
      <c r="P38262" s="14" t="str">
        <f ca="1"/>
        <v>Low Cap</v>
      </c>
    </row>
    <row r="38263" spans="11:16">
      <c r="K38263" s="14" t="str">
        <v/>
      </c>
      <c r="L38263" s="14" t="str">
        <v/>
      </c>
      <c r="O38263" s="14" t="str">
        <v/>
      </c>
      <c r="P38263" s="14" t="str">
        <f ca="1"/>
        <v>Low Cap</v>
      </c>
    </row>
    <row r="38264" spans="11:16">
      <c r="K38264" s="14" t="str">
        <v/>
      </c>
      <c r="L38264" s="14" t="str">
        <v/>
      </c>
      <c r="O38264" s="14" t="str">
        <v/>
      </c>
      <c r="P38264" s="14" t="str">
        <f ca="1"/>
        <v>Low Cap</v>
      </c>
    </row>
    <row r="38265" spans="11:16">
      <c r="K38265" s="14" t="str">
        <v/>
      </c>
      <c r="L38265" s="14" t="str">
        <v/>
      </c>
      <c r="O38265" s="14" t="str">
        <v/>
      </c>
      <c r="P38265" s="14" t="str">
        <f ca="1"/>
        <v>Low Cap</v>
      </c>
    </row>
    <row r="38266" spans="11:16">
      <c r="K38266" s="14" t="str">
        <v/>
      </c>
      <c r="L38266" s="14" t="str">
        <v/>
      </c>
      <c r="O38266" s="14" t="str">
        <v/>
      </c>
      <c r="P38266" s="14" t="str">
        <f ca="1"/>
        <v>Low Cap</v>
      </c>
    </row>
    <row r="38267" spans="11:16">
      <c r="K38267" s="14" t="str">
        <v/>
      </c>
      <c r="L38267" s="14" t="str">
        <v/>
      </c>
      <c r="O38267" s="14" t="str">
        <v/>
      </c>
      <c r="P38267" s="14" t="str">
        <f ca="1"/>
        <v>Low Cap</v>
      </c>
    </row>
    <row r="38268" spans="11:16">
      <c r="K38268" s="14" t="str">
        <v/>
      </c>
      <c r="L38268" s="14" t="str">
        <v/>
      </c>
      <c r="O38268" s="14" t="str">
        <v/>
      </c>
      <c r="P38268" s="14" t="str">
        <f ca="1"/>
        <v>Low Cap</v>
      </c>
    </row>
    <row r="38269" spans="11:16">
      <c r="K38269" s="14" t="str">
        <v/>
      </c>
      <c r="L38269" s="14" t="str">
        <v/>
      </c>
      <c r="O38269" s="14" t="str">
        <v/>
      </c>
      <c r="P38269" s="14" t="str">
        <f ca="1"/>
        <v>Low Cap</v>
      </c>
    </row>
    <row r="38270" spans="11:16">
      <c r="K38270" s="14" t="str">
        <v/>
      </c>
      <c r="L38270" s="14" t="str">
        <v/>
      </c>
      <c r="O38270" s="14" t="str">
        <v/>
      </c>
      <c r="P38270" s="14" t="str">
        <f ca="1"/>
        <v>Low Cap</v>
      </c>
    </row>
    <row r="38271" spans="11:16">
      <c r="K38271" s="14" t="str">
        <v/>
      </c>
      <c r="L38271" s="14" t="str">
        <v/>
      </c>
      <c r="O38271" s="14" t="str">
        <v/>
      </c>
      <c r="P38271" s="14" t="str">
        <f ca="1"/>
        <v>Low Cap</v>
      </c>
    </row>
    <row r="38272" spans="11:16">
      <c r="K38272" s="14" t="str">
        <v/>
      </c>
      <c r="L38272" s="14" t="str">
        <v/>
      </c>
      <c r="O38272" s="14" t="str">
        <v/>
      </c>
      <c r="P38272" s="14" t="str">
        <f ca="1"/>
        <v>Low Cap</v>
      </c>
    </row>
    <row r="38273" spans="11:16">
      <c r="K38273" s="14" t="str">
        <v/>
      </c>
      <c r="L38273" s="14" t="str">
        <v/>
      </c>
      <c r="O38273" s="14" t="str">
        <v/>
      </c>
      <c r="P38273" s="14" t="str">
        <f ca="1"/>
        <v>Low Cap</v>
      </c>
    </row>
    <row r="38274" spans="11:16">
      <c r="K38274" s="14" t="str">
        <v/>
      </c>
      <c r="L38274" s="14" t="str">
        <v/>
      </c>
      <c r="O38274" s="14" t="str">
        <v/>
      </c>
      <c r="P38274" s="14" t="str">
        <f ca="1"/>
        <v>Low Cap</v>
      </c>
    </row>
    <row r="38275" spans="11:16">
      <c r="K38275" s="14" t="str">
        <v/>
      </c>
      <c r="L38275" s="14" t="str">
        <v/>
      </c>
      <c r="O38275" s="14" t="str">
        <v/>
      </c>
      <c r="P38275" s="14" t="str">
        <f ca="1"/>
        <v>Low Cap</v>
      </c>
    </row>
    <row r="38276" spans="11:16">
      <c r="K38276" s="14" t="str">
        <v/>
      </c>
      <c r="L38276" s="14" t="str">
        <v/>
      </c>
      <c r="O38276" s="14" t="str">
        <v/>
      </c>
      <c r="P38276" s="14" t="str">
        <f ca="1"/>
        <v>Low Cap</v>
      </c>
    </row>
    <row r="38277" spans="11:16">
      <c r="K38277" s="14" t="str">
        <v/>
      </c>
      <c r="L38277" s="14" t="str">
        <v/>
      </c>
      <c r="O38277" s="14" t="str">
        <v/>
      </c>
      <c r="P38277" s="14" t="str">
        <f ca="1"/>
        <v>Low Cap</v>
      </c>
    </row>
    <row r="38278" spans="11:16">
      <c r="K38278" s="14" t="str">
        <v/>
      </c>
      <c r="L38278" s="14" t="str">
        <v/>
      </c>
      <c r="O38278" s="14" t="str">
        <v/>
      </c>
      <c r="P38278" s="14" t="str">
        <f ca="1"/>
        <v>Low Cap</v>
      </c>
    </row>
    <row r="38279" spans="11:16">
      <c r="K38279" s="14" t="str">
        <v/>
      </c>
      <c r="L38279" s="14" t="str">
        <v/>
      </c>
      <c r="O38279" s="14" t="str">
        <v/>
      </c>
      <c r="P38279" s="14" t="str">
        <f ca="1"/>
        <v>Low Cap</v>
      </c>
    </row>
    <row r="38280" spans="11:16">
      <c r="K38280" s="14" t="str">
        <v/>
      </c>
      <c r="L38280" s="14" t="str">
        <v/>
      </c>
      <c r="O38280" s="14" t="str">
        <v/>
      </c>
      <c r="P38280" s="14" t="str">
        <f ca="1"/>
        <v>Low Cap</v>
      </c>
    </row>
    <row r="38281" spans="11:16">
      <c r="K38281" s="14" t="str">
        <v/>
      </c>
      <c r="L38281" s="14" t="str">
        <v/>
      </c>
      <c r="O38281" s="14" t="str">
        <v/>
      </c>
      <c r="P38281" s="14" t="str">
        <f ca="1"/>
        <v>Low Cap</v>
      </c>
    </row>
    <row r="38282" spans="11:16">
      <c r="K38282" s="14" t="str">
        <v/>
      </c>
      <c r="L38282" s="14" t="str">
        <v/>
      </c>
      <c r="O38282" s="14" t="str">
        <v/>
      </c>
      <c r="P38282" s="14" t="str">
        <f ca="1"/>
        <v>Low Cap</v>
      </c>
    </row>
    <row r="38283" spans="11:16">
      <c r="K38283" s="14" t="str">
        <v/>
      </c>
      <c r="L38283" s="14" t="str">
        <v/>
      </c>
      <c r="O38283" s="14" t="str">
        <v/>
      </c>
      <c r="P38283" s="14" t="str">
        <f ca="1"/>
        <v>Low Cap</v>
      </c>
    </row>
    <row r="38284" spans="11:16">
      <c r="K38284" s="14" t="str">
        <v/>
      </c>
      <c r="L38284" s="14" t="str">
        <v/>
      </c>
      <c r="O38284" s="14" t="str">
        <v/>
      </c>
      <c r="P38284" s="14" t="str">
        <f ca="1"/>
        <v>Low Cap</v>
      </c>
    </row>
    <row r="38285" spans="11:16">
      <c r="K38285" s="14" t="str">
        <v/>
      </c>
      <c r="L38285" s="14" t="str">
        <v/>
      </c>
      <c r="O38285" s="14" t="str">
        <v/>
      </c>
      <c r="P38285" s="14" t="str">
        <f ca="1"/>
        <v>Low Cap</v>
      </c>
    </row>
    <row r="38286" spans="11:16">
      <c r="K38286" s="14" t="str">
        <v/>
      </c>
      <c r="L38286" s="14" t="str">
        <v/>
      </c>
      <c r="O38286" s="14" t="str">
        <v/>
      </c>
      <c r="P38286" s="14" t="str">
        <f ca="1"/>
        <v>Low Cap</v>
      </c>
    </row>
    <row r="38287" spans="11:16">
      <c r="K38287" s="14" t="str">
        <v/>
      </c>
      <c r="L38287" s="14" t="str">
        <v/>
      </c>
      <c r="O38287" s="14" t="str">
        <v/>
      </c>
      <c r="P38287" s="14" t="str">
        <f ca="1"/>
        <v>Low Cap</v>
      </c>
    </row>
    <row r="38288" spans="11:16">
      <c r="K38288" s="14" t="str">
        <v/>
      </c>
      <c r="L38288" s="14" t="str">
        <v/>
      </c>
      <c r="O38288" s="14" t="str">
        <v/>
      </c>
      <c r="P38288" s="14" t="str">
        <f ca="1"/>
        <v>Low Cap</v>
      </c>
    </row>
    <row r="38289" spans="11:16">
      <c r="K38289" s="14" t="str">
        <v/>
      </c>
      <c r="L38289" s="14" t="str">
        <v/>
      </c>
      <c r="O38289" s="14" t="str">
        <v/>
      </c>
      <c r="P38289" s="14" t="str">
        <f ca="1"/>
        <v>Low Cap</v>
      </c>
    </row>
    <row r="38290" spans="11:16">
      <c r="K38290" s="14" t="str">
        <v/>
      </c>
      <c r="L38290" s="14" t="str">
        <v/>
      </c>
      <c r="O38290" s="14" t="str">
        <v/>
      </c>
      <c r="P38290" s="14" t="str">
        <f ca="1"/>
        <v>Low Cap</v>
      </c>
    </row>
    <row r="38291" spans="11:16">
      <c r="K38291" s="14" t="str">
        <v/>
      </c>
      <c r="L38291" s="14" t="str">
        <v/>
      </c>
      <c r="O38291" s="14" t="str">
        <v/>
      </c>
      <c r="P38291" s="14" t="str">
        <f ca="1"/>
        <v>Low Cap</v>
      </c>
    </row>
    <row r="38292" spans="11:16">
      <c r="K38292" s="14" t="str">
        <v/>
      </c>
      <c r="L38292" s="14" t="str">
        <v/>
      </c>
      <c r="O38292" s="14" t="str">
        <v/>
      </c>
      <c r="P38292" s="14" t="str">
        <f ca="1"/>
        <v>Low Cap</v>
      </c>
    </row>
    <row r="38293" spans="11:16">
      <c r="K38293" s="14" t="str">
        <v/>
      </c>
      <c r="L38293" s="14" t="str">
        <v/>
      </c>
      <c r="O38293" s="14" t="str">
        <v/>
      </c>
      <c r="P38293" s="14" t="str">
        <f ca="1"/>
        <v>Low Cap</v>
      </c>
    </row>
    <row r="38294" spans="11:16">
      <c r="K38294" s="14" t="str">
        <v/>
      </c>
      <c r="L38294" s="14" t="str">
        <v/>
      </c>
      <c r="O38294" s="14" t="str">
        <v/>
      </c>
      <c r="P38294" s="14" t="str">
        <f ca="1"/>
        <v>Low Cap</v>
      </c>
    </row>
    <row r="38295" spans="11:16">
      <c r="K38295" s="14" t="str">
        <v/>
      </c>
      <c r="L38295" s="14" t="str">
        <v/>
      </c>
      <c r="O38295" s="14" t="str">
        <v/>
      </c>
      <c r="P38295" s="14" t="str">
        <f ca="1"/>
        <v>Low Cap</v>
      </c>
    </row>
    <row r="38296" spans="11:16">
      <c r="K38296" s="14" t="str">
        <v/>
      </c>
      <c r="L38296" s="14" t="str">
        <v/>
      </c>
      <c r="O38296" s="14" t="str">
        <v/>
      </c>
      <c r="P38296" s="14" t="str">
        <f ca="1"/>
        <v>Low Cap</v>
      </c>
    </row>
    <row r="38297" spans="11:16">
      <c r="K38297" s="14" t="str">
        <v/>
      </c>
      <c r="L38297" s="14" t="str">
        <v/>
      </c>
      <c r="O38297" s="14" t="str">
        <v/>
      </c>
      <c r="P38297" s="14" t="str">
        <f ca="1"/>
        <v>Low Cap</v>
      </c>
    </row>
    <row r="38298" spans="11:16">
      <c r="K38298" s="14" t="str">
        <v/>
      </c>
      <c r="L38298" s="14" t="str">
        <v/>
      </c>
      <c r="O38298" s="14" t="str">
        <v/>
      </c>
      <c r="P38298" s="14" t="str">
        <f ca="1"/>
        <v>Low Cap</v>
      </c>
    </row>
    <row r="38299" spans="11:16">
      <c r="K38299" s="14" t="str">
        <v/>
      </c>
      <c r="L38299" s="14" t="str">
        <v/>
      </c>
      <c r="O38299" s="14" t="str">
        <v/>
      </c>
      <c r="P38299" s="14" t="str">
        <f ca="1"/>
        <v>Low Cap</v>
      </c>
    </row>
    <row r="38300" spans="11:16">
      <c r="K38300" s="14" t="str">
        <v/>
      </c>
      <c r="L38300" s="14" t="str">
        <v/>
      </c>
      <c r="O38300" s="14" t="str">
        <v/>
      </c>
      <c r="P38300" s="14" t="str">
        <f ca="1"/>
        <v>Low Cap</v>
      </c>
    </row>
    <row r="38301" spans="11:16">
      <c r="K38301" s="14" t="str">
        <v/>
      </c>
      <c r="L38301" s="14" t="str">
        <v/>
      </c>
      <c r="O38301" s="14" t="str">
        <v/>
      </c>
      <c r="P38301" s="14" t="str">
        <f ca="1"/>
        <v>Low Cap</v>
      </c>
    </row>
    <row r="38302" spans="11:16">
      <c r="K38302" s="14" t="str">
        <v/>
      </c>
      <c r="L38302" s="14" t="str">
        <v/>
      </c>
      <c r="O38302" s="14" t="str">
        <v/>
      </c>
      <c r="P38302" s="14" t="str">
        <f ca="1"/>
        <v>Low Cap</v>
      </c>
    </row>
    <row r="38303" spans="11:16">
      <c r="K38303" s="14" t="str">
        <v/>
      </c>
      <c r="L38303" s="14" t="str">
        <v/>
      </c>
      <c r="O38303" s="14" t="str">
        <v/>
      </c>
      <c r="P38303" s="14" t="str">
        <f ca="1"/>
        <v>Low Cap</v>
      </c>
    </row>
    <row r="38304" spans="11:16">
      <c r="K38304" s="14" t="str">
        <v/>
      </c>
      <c r="L38304" s="14" t="str">
        <v/>
      </c>
      <c r="O38304" s="14" t="str">
        <v/>
      </c>
      <c r="P38304" s="14" t="str">
        <f ca="1"/>
        <v>Low Cap</v>
      </c>
    </row>
    <row r="38305" spans="11:16">
      <c r="K38305" s="14" t="str">
        <v/>
      </c>
      <c r="L38305" s="14" t="str">
        <v/>
      </c>
      <c r="O38305" s="14" t="str">
        <v/>
      </c>
      <c r="P38305" s="14" t="str">
        <f ca="1"/>
        <v>Low Cap</v>
      </c>
    </row>
    <row r="38306" spans="11:16">
      <c r="K38306" s="14" t="str">
        <v/>
      </c>
      <c r="L38306" s="14" t="str">
        <v/>
      </c>
      <c r="O38306" s="14" t="str">
        <v/>
      </c>
      <c r="P38306" s="14" t="str">
        <f ca="1"/>
        <v>Low Cap</v>
      </c>
    </row>
    <row r="38307" spans="11:16">
      <c r="K38307" s="14" t="str">
        <v/>
      </c>
      <c r="L38307" s="14" t="str">
        <v/>
      </c>
      <c r="O38307" s="14" t="str">
        <v/>
      </c>
      <c r="P38307" s="14" t="str">
        <f ca="1"/>
        <v>Low Cap</v>
      </c>
    </row>
    <row r="38308" spans="11:16">
      <c r="K38308" s="14" t="str">
        <v/>
      </c>
      <c r="L38308" s="14" t="str">
        <v/>
      </c>
      <c r="O38308" s="14" t="str">
        <v/>
      </c>
      <c r="P38308" s="14" t="str">
        <f ca="1"/>
        <v>Low Cap</v>
      </c>
    </row>
    <row r="38309" spans="11:16">
      <c r="K38309" s="14" t="str">
        <v/>
      </c>
      <c r="L38309" s="14" t="str">
        <v/>
      </c>
      <c r="O38309" s="14" t="str">
        <v/>
      </c>
      <c r="P38309" s="14" t="str">
        <f ca="1"/>
        <v>Low Cap</v>
      </c>
    </row>
    <row r="38310" spans="11:16">
      <c r="K38310" s="14" t="str">
        <v/>
      </c>
      <c r="L38310" s="14" t="str">
        <v/>
      </c>
      <c r="O38310" s="14" t="str">
        <v/>
      </c>
      <c r="P38310" s="14" t="str">
        <f ca="1"/>
        <v>Low Cap</v>
      </c>
    </row>
    <row r="38311" spans="11:16">
      <c r="K38311" s="14" t="str">
        <v/>
      </c>
      <c r="L38311" s="14" t="str">
        <v/>
      </c>
      <c r="O38311" s="14" t="str">
        <v/>
      </c>
      <c r="P38311" s="14" t="str">
        <f ca="1"/>
        <v>Low Cap</v>
      </c>
    </row>
    <row r="38312" spans="11:16">
      <c r="K38312" s="14" t="str">
        <v/>
      </c>
      <c r="L38312" s="14" t="str">
        <v/>
      </c>
      <c r="O38312" s="14" t="str">
        <v/>
      </c>
      <c r="P38312" s="14" t="str">
        <f ca="1"/>
        <v>Low Cap</v>
      </c>
    </row>
    <row r="38313" spans="11:16">
      <c r="K38313" s="14" t="str">
        <v/>
      </c>
      <c r="L38313" s="14" t="str">
        <v/>
      </c>
      <c r="O38313" s="14" t="str">
        <v/>
      </c>
      <c r="P38313" s="14" t="str">
        <f ca="1"/>
        <v>Low Cap</v>
      </c>
    </row>
    <row r="38314" spans="11:16">
      <c r="K38314" s="14" t="str">
        <v/>
      </c>
      <c r="L38314" s="14" t="str">
        <v/>
      </c>
      <c r="O38314" s="14" t="str">
        <v/>
      </c>
      <c r="P38314" s="14" t="str">
        <f ca="1"/>
        <v>Low Cap</v>
      </c>
    </row>
    <row r="38315" spans="11:16">
      <c r="K38315" s="14" t="str">
        <v/>
      </c>
      <c r="L38315" s="14" t="str">
        <v/>
      </c>
      <c r="O38315" s="14" t="str">
        <v/>
      </c>
      <c r="P38315" s="14" t="str">
        <f ca="1"/>
        <v>Low Cap</v>
      </c>
    </row>
    <row r="38316" spans="11:16">
      <c r="K38316" s="14" t="str">
        <v/>
      </c>
      <c r="L38316" s="14" t="str">
        <v/>
      </c>
      <c r="O38316" s="14" t="str">
        <v/>
      </c>
      <c r="P38316" s="14" t="str">
        <f ca="1"/>
        <v>Low Cap</v>
      </c>
    </row>
    <row r="38317" spans="11:16">
      <c r="K38317" s="14" t="str">
        <v/>
      </c>
      <c r="L38317" s="14" t="str">
        <v/>
      </c>
      <c r="O38317" s="14" t="str">
        <v/>
      </c>
      <c r="P38317" s="14" t="str">
        <f ca="1"/>
        <v>Low Cap</v>
      </c>
    </row>
    <row r="38318" spans="11:16">
      <c r="K38318" s="14" t="str">
        <v/>
      </c>
      <c r="L38318" s="14" t="str">
        <v/>
      </c>
      <c r="O38318" s="14" t="str">
        <v/>
      </c>
      <c r="P38318" s="14" t="str">
        <f ca="1"/>
        <v>Low Cap</v>
      </c>
    </row>
    <row r="38319" spans="11:16">
      <c r="K38319" s="14" t="str">
        <v/>
      </c>
      <c r="L38319" s="14" t="str">
        <v/>
      </c>
      <c r="O38319" s="14" t="str">
        <v/>
      </c>
      <c r="P38319" s="14" t="str">
        <f ca="1"/>
        <v>Low Cap</v>
      </c>
    </row>
    <row r="38320" spans="11:16">
      <c r="K38320" s="14" t="str">
        <v/>
      </c>
      <c r="L38320" s="14" t="str">
        <v/>
      </c>
      <c r="O38320" s="14" t="str">
        <v/>
      </c>
      <c r="P38320" s="14" t="str">
        <f ca="1"/>
        <v>Low Cap</v>
      </c>
    </row>
    <row r="38321" spans="11:16">
      <c r="K38321" s="14" t="str">
        <v/>
      </c>
      <c r="L38321" s="14" t="str">
        <v/>
      </c>
      <c r="O38321" s="14" t="str">
        <v/>
      </c>
      <c r="P38321" s="14" t="str">
        <f ca="1"/>
        <v>Low Cap</v>
      </c>
    </row>
    <row r="38322" spans="11:16">
      <c r="K38322" s="14" t="str">
        <v/>
      </c>
      <c r="L38322" s="14" t="str">
        <v/>
      </c>
      <c r="O38322" s="14" t="str">
        <v/>
      </c>
      <c r="P38322" s="14" t="str">
        <f ca="1"/>
        <v>Low Cap</v>
      </c>
    </row>
    <row r="38323" spans="11:16">
      <c r="K38323" s="14" t="str">
        <v/>
      </c>
      <c r="L38323" s="14" t="str">
        <v/>
      </c>
      <c r="O38323" s="14" t="str">
        <v/>
      </c>
      <c r="P38323" s="14" t="str">
        <f ca="1"/>
        <v>Low Cap</v>
      </c>
    </row>
    <row r="38324" spans="11:16">
      <c r="K38324" s="14" t="str">
        <v/>
      </c>
      <c r="L38324" s="14" t="str">
        <v/>
      </c>
      <c r="O38324" s="14" t="str">
        <v/>
      </c>
      <c r="P38324" s="14" t="str">
        <f ca="1"/>
        <v>Low Cap</v>
      </c>
    </row>
    <row r="38325" spans="11:16">
      <c r="K38325" s="14" t="str">
        <v/>
      </c>
      <c r="L38325" s="14" t="str">
        <v/>
      </c>
      <c r="O38325" s="14" t="str">
        <v/>
      </c>
      <c r="P38325" s="14" t="str">
        <f ca="1"/>
        <v>Low Cap</v>
      </c>
    </row>
    <row r="38326" spans="11:16">
      <c r="K38326" s="14" t="str">
        <v/>
      </c>
      <c r="L38326" s="14" t="str">
        <v/>
      </c>
      <c r="O38326" s="14" t="str">
        <v/>
      </c>
      <c r="P38326" s="14" t="str">
        <f ca="1"/>
        <v>Low Cap</v>
      </c>
    </row>
    <row r="38327" spans="11:16">
      <c r="K38327" s="14" t="str">
        <v/>
      </c>
      <c r="L38327" s="14" t="str">
        <v/>
      </c>
      <c r="O38327" s="14" t="str">
        <v/>
      </c>
      <c r="P38327" s="14" t="str">
        <f ca="1"/>
        <v>Low Cap</v>
      </c>
    </row>
    <row r="38328" spans="11:16">
      <c r="K38328" s="14" t="str">
        <v/>
      </c>
      <c r="L38328" s="14" t="str">
        <v/>
      </c>
      <c r="O38328" s="14" t="str">
        <v/>
      </c>
      <c r="P38328" s="14" t="str">
        <f ca="1"/>
        <v>Low Cap</v>
      </c>
    </row>
    <row r="38329" spans="11:16">
      <c r="K38329" s="14" t="str">
        <v/>
      </c>
      <c r="L38329" s="14" t="str">
        <v/>
      </c>
      <c r="O38329" s="14" t="str">
        <v/>
      </c>
      <c r="P38329" s="14" t="str">
        <f ca="1"/>
        <v>Low Cap</v>
      </c>
    </row>
    <row r="38330" spans="11:16">
      <c r="K38330" s="14" t="str">
        <v/>
      </c>
      <c r="L38330" s="14" t="str">
        <v/>
      </c>
      <c r="O38330" s="14" t="str">
        <v/>
      </c>
      <c r="P38330" s="14" t="str">
        <f ca="1"/>
        <v>Low Cap</v>
      </c>
    </row>
    <row r="38331" spans="11:16">
      <c r="K38331" s="14" t="str">
        <v/>
      </c>
      <c r="L38331" s="14" t="str">
        <v/>
      </c>
      <c r="O38331" s="14" t="str">
        <v/>
      </c>
      <c r="P38331" s="14" t="str">
        <f ca="1"/>
        <v>Low Cap</v>
      </c>
    </row>
    <row r="38332" spans="11:16">
      <c r="K38332" s="14" t="str">
        <v/>
      </c>
      <c r="L38332" s="14" t="str">
        <v/>
      </c>
      <c r="O38332" s="14" t="str">
        <v/>
      </c>
      <c r="P38332" s="14" t="str">
        <f ca="1"/>
        <v>Low Cap</v>
      </c>
    </row>
    <row r="38333" spans="11:16">
      <c r="K38333" s="14" t="str">
        <v/>
      </c>
      <c r="L38333" s="14" t="str">
        <v/>
      </c>
      <c r="O38333" s="14" t="str">
        <v/>
      </c>
      <c r="P38333" s="14" t="str">
        <f ca="1"/>
        <v>Low Cap</v>
      </c>
    </row>
    <row r="38334" spans="11:16">
      <c r="K38334" s="14" t="str">
        <v/>
      </c>
      <c r="L38334" s="14" t="str">
        <v/>
      </c>
      <c r="O38334" s="14" t="str">
        <v/>
      </c>
      <c r="P38334" s="14" t="str">
        <f ca="1"/>
        <v>Low Cap</v>
      </c>
    </row>
    <row r="38335" spans="11:16">
      <c r="K38335" s="14" t="str">
        <v/>
      </c>
      <c r="L38335" s="14" t="str">
        <v/>
      </c>
      <c r="O38335" s="14" t="str">
        <v/>
      </c>
      <c r="P38335" s="14" t="str">
        <f ca="1"/>
        <v>Low Cap</v>
      </c>
    </row>
    <row r="38336" spans="11:16">
      <c r="K38336" s="14" t="str">
        <v/>
      </c>
      <c r="L38336" s="14" t="str">
        <v/>
      </c>
      <c r="O38336" s="14" t="str">
        <v/>
      </c>
      <c r="P38336" s="14" t="str">
        <f ca="1"/>
        <v>Low Cap</v>
      </c>
    </row>
    <row r="38337" spans="11:16">
      <c r="K38337" s="14" t="str">
        <v/>
      </c>
      <c r="L38337" s="14" t="str">
        <v/>
      </c>
      <c r="O38337" s="14" t="str">
        <v/>
      </c>
      <c r="P38337" s="14" t="str">
        <f ca="1"/>
        <v>Low Cap</v>
      </c>
    </row>
    <row r="38338" spans="11:16">
      <c r="K38338" s="14" t="str">
        <v/>
      </c>
      <c r="L38338" s="14" t="str">
        <v/>
      </c>
      <c r="O38338" s="14" t="str">
        <v/>
      </c>
      <c r="P38338" s="14" t="str">
        <f ca="1"/>
        <v>Low Cap</v>
      </c>
    </row>
    <row r="38339" spans="11:16">
      <c r="K38339" s="14" t="str">
        <v/>
      </c>
      <c r="L38339" s="14" t="str">
        <v/>
      </c>
      <c r="O38339" s="14" t="str">
        <v/>
      </c>
      <c r="P38339" s="14" t="str">
        <f ca="1"/>
        <v>Low Cap</v>
      </c>
    </row>
    <row r="38340" spans="11:16">
      <c r="K38340" s="14" t="str">
        <v/>
      </c>
      <c r="L38340" s="14" t="str">
        <v/>
      </c>
      <c r="O38340" s="14" t="str">
        <v/>
      </c>
      <c r="P38340" s="14" t="str">
        <f ca="1"/>
        <v>Low Cap</v>
      </c>
    </row>
    <row r="38341" spans="11:16">
      <c r="K38341" s="14" t="str">
        <v/>
      </c>
      <c r="L38341" s="14" t="str">
        <v/>
      </c>
      <c r="O38341" s="14" t="str">
        <v/>
      </c>
      <c r="P38341" s="14" t="str">
        <f ca="1"/>
        <v>Low Cap</v>
      </c>
    </row>
    <row r="38342" spans="11:16">
      <c r="K38342" s="14" t="str">
        <v/>
      </c>
      <c r="L38342" s="14" t="str">
        <v/>
      </c>
      <c r="O38342" s="14" t="str">
        <v/>
      </c>
      <c r="P38342" s="14" t="str">
        <f ca="1"/>
        <v>Low Cap</v>
      </c>
    </row>
    <row r="38343" spans="11:16">
      <c r="K38343" s="14" t="str">
        <v/>
      </c>
      <c r="L38343" s="14" t="str">
        <v/>
      </c>
      <c r="O38343" s="14" t="str">
        <v/>
      </c>
      <c r="P38343" s="14" t="str">
        <f ca="1"/>
        <v>Low Cap</v>
      </c>
    </row>
    <row r="38344" spans="11:16">
      <c r="K38344" s="14" t="str">
        <v/>
      </c>
      <c r="L38344" s="14" t="str">
        <v/>
      </c>
      <c r="O38344" s="14" t="str">
        <v/>
      </c>
      <c r="P38344" s="14" t="str">
        <f ca="1"/>
        <v>Low Cap</v>
      </c>
    </row>
    <row r="38345" spans="11:16">
      <c r="K38345" s="14" t="str">
        <v/>
      </c>
      <c r="L38345" s="14" t="str">
        <v/>
      </c>
      <c r="O38345" s="14" t="str">
        <v/>
      </c>
      <c r="P38345" s="14" t="str">
        <f ca="1"/>
        <v>Low Cap</v>
      </c>
    </row>
    <row r="38346" spans="11:16">
      <c r="K38346" s="14" t="str">
        <v/>
      </c>
      <c r="L38346" s="14" t="str">
        <v/>
      </c>
      <c r="O38346" s="14" t="str">
        <v/>
      </c>
      <c r="P38346" s="14" t="str">
        <f ca="1"/>
        <v>Low Cap</v>
      </c>
    </row>
    <row r="38347" spans="11:16">
      <c r="K38347" s="14" t="str">
        <v/>
      </c>
      <c r="L38347" s="14" t="str">
        <v/>
      </c>
      <c r="O38347" s="14" t="str">
        <v/>
      </c>
      <c r="P38347" s="14" t="str">
        <f ca="1"/>
        <v>Low Cap</v>
      </c>
    </row>
    <row r="38348" spans="11:16">
      <c r="K38348" s="14" t="str">
        <v/>
      </c>
      <c r="L38348" s="14" t="str">
        <v/>
      </c>
      <c r="O38348" s="14" t="str">
        <v/>
      </c>
      <c r="P38348" s="14" t="str">
        <f ca="1"/>
        <v>Low Cap</v>
      </c>
    </row>
    <row r="38349" spans="11:16">
      <c r="K38349" s="14" t="str">
        <v/>
      </c>
      <c r="L38349" s="14" t="str">
        <v/>
      </c>
      <c r="O38349" s="14" t="str">
        <v/>
      </c>
      <c r="P38349" s="14" t="str">
        <f ca="1"/>
        <v>Low Cap</v>
      </c>
    </row>
    <row r="38350" spans="11:16">
      <c r="K38350" s="14" t="str">
        <v/>
      </c>
      <c r="L38350" s="14" t="str">
        <v/>
      </c>
      <c r="O38350" s="14" t="str">
        <v/>
      </c>
      <c r="P38350" s="14" t="str">
        <f ca="1"/>
        <v>Low Cap</v>
      </c>
    </row>
    <row r="38351" spans="11:16">
      <c r="K38351" s="14" t="str">
        <v/>
      </c>
      <c r="L38351" s="14" t="str">
        <v/>
      </c>
      <c r="O38351" s="14" t="str">
        <v/>
      </c>
      <c r="P38351" s="14" t="str">
        <f ca="1"/>
        <v>Low Cap</v>
      </c>
    </row>
    <row r="38352" spans="11:16">
      <c r="K38352" s="14" t="str">
        <v/>
      </c>
      <c r="L38352" s="14" t="str">
        <v/>
      </c>
      <c r="O38352" s="14" t="str">
        <v/>
      </c>
      <c r="P38352" s="14" t="str">
        <f ca="1"/>
        <v>Low Cap</v>
      </c>
    </row>
    <row r="38353" spans="11:16">
      <c r="K38353" s="14" t="str">
        <v/>
      </c>
      <c r="L38353" s="14" t="str">
        <v/>
      </c>
      <c r="O38353" s="14" t="str">
        <v/>
      </c>
      <c r="P38353" s="14" t="str">
        <f ca="1"/>
        <v>Low Cap</v>
      </c>
    </row>
    <row r="38354" spans="11:16">
      <c r="K38354" s="14" t="str">
        <v/>
      </c>
      <c r="L38354" s="14" t="str">
        <v/>
      </c>
      <c r="O38354" s="14" t="str">
        <v/>
      </c>
      <c r="P38354" s="14" t="str">
        <f ca="1"/>
        <v>Low Cap</v>
      </c>
    </row>
    <row r="38355" spans="11:16">
      <c r="K38355" s="14" t="str">
        <v/>
      </c>
      <c r="L38355" s="14" t="str">
        <v/>
      </c>
      <c r="O38355" s="14" t="str">
        <v/>
      </c>
      <c r="P38355" s="14" t="str">
        <f ca="1"/>
        <v>Low Cap</v>
      </c>
    </row>
    <row r="38356" spans="11:16">
      <c r="K38356" s="14" t="str">
        <v/>
      </c>
      <c r="L38356" s="14" t="str">
        <v/>
      </c>
      <c r="O38356" s="14" t="str">
        <v/>
      </c>
      <c r="P38356" s="14" t="str">
        <f ca="1"/>
        <v>Low Cap</v>
      </c>
    </row>
    <row r="38357" spans="11:16">
      <c r="K38357" s="14" t="str">
        <v/>
      </c>
      <c r="L38357" s="14" t="str">
        <v/>
      </c>
      <c r="O38357" s="14" t="str">
        <v/>
      </c>
      <c r="P38357" s="14" t="str">
        <f ca="1"/>
        <v>Low Cap</v>
      </c>
    </row>
    <row r="38358" spans="11:16">
      <c r="K38358" s="14" t="str">
        <v/>
      </c>
      <c r="L38358" s="14" t="str">
        <v/>
      </c>
      <c r="O38358" s="14" t="str">
        <v/>
      </c>
      <c r="P38358" s="14" t="str">
        <f ca="1"/>
        <v>Low Cap</v>
      </c>
    </row>
    <row r="38359" spans="11:16">
      <c r="K38359" s="14" t="str">
        <v/>
      </c>
      <c r="L38359" s="14" t="str">
        <v/>
      </c>
      <c r="O38359" s="14" t="str">
        <v/>
      </c>
      <c r="P38359" s="14" t="str">
        <f ca="1"/>
        <v>Low Cap</v>
      </c>
    </row>
    <row r="38360" spans="11:16">
      <c r="K38360" s="14" t="str">
        <v/>
      </c>
      <c r="L38360" s="14" t="str">
        <v/>
      </c>
      <c r="O38360" s="14" t="str">
        <v/>
      </c>
      <c r="P38360" s="14" t="str">
        <f ca="1"/>
        <v>Low Cap</v>
      </c>
    </row>
    <row r="38361" spans="11:16">
      <c r="K38361" s="14" t="str">
        <v/>
      </c>
      <c r="L38361" s="14" t="str">
        <v/>
      </c>
      <c r="O38361" s="14" t="str">
        <v/>
      </c>
      <c r="P38361" s="14" t="str">
        <f ca="1"/>
        <v>Low Cap</v>
      </c>
    </row>
    <row r="38362" spans="11:16">
      <c r="K38362" s="14" t="str">
        <v/>
      </c>
      <c r="L38362" s="14" t="str">
        <v/>
      </c>
      <c r="O38362" s="14" t="str">
        <v/>
      </c>
      <c r="P38362" s="14" t="str">
        <f ca="1"/>
        <v>Low Cap</v>
      </c>
    </row>
    <row r="38363" spans="11:16">
      <c r="K38363" s="14" t="str">
        <v/>
      </c>
      <c r="L38363" s="14" t="str">
        <v/>
      </c>
      <c r="O38363" s="14" t="str">
        <v/>
      </c>
      <c r="P38363" s="14" t="str">
        <f ca="1"/>
        <v>Low Cap</v>
      </c>
    </row>
    <row r="38364" spans="11:16">
      <c r="K38364" s="14" t="str">
        <v/>
      </c>
      <c r="L38364" s="14" t="str">
        <v/>
      </c>
      <c r="O38364" s="14" t="str">
        <v/>
      </c>
      <c r="P38364" s="14" t="str">
        <f ca="1"/>
        <v>Low Cap</v>
      </c>
    </row>
    <row r="38365" spans="11:16">
      <c r="K38365" s="14" t="str">
        <v/>
      </c>
      <c r="L38365" s="14" t="str">
        <v/>
      </c>
      <c r="O38365" s="14" t="str">
        <v/>
      </c>
      <c r="P38365" s="14" t="str">
        <f ca="1"/>
        <v>Low Cap</v>
      </c>
    </row>
    <row r="38366" spans="11:16">
      <c r="K38366" s="14" t="str">
        <v/>
      </c>
      <c r="L38366" s="14" t="str">
        <v/>
      </c>
      <c r="O38366" s="14" t="str">
        <v/>
      </c>
      <c r="P38366" s="14" t="str">
        <f ca="1"/>
        <v>Low Cap</v>
      </c>
    </row>
    <row r="38367" spans="11:16">
      <c r="K38367" s="14" t="str">
        <v/>
      </c>
      <c r="L38367" s="14" t="str">
        <v/>
      </c>
      <c r="O38367" s="14" t="str">
        <v/>
      </c>
      <c r="P38367" s="14" t="str">
        <f ca="1"/>
        <v>Low Cap</v>
      </c>
    </row>
    <row r="38368" spans="11:16">
      <c r="K38368" s="14" t="str">
        <v/>
      </c>
      <c r="L38368" s="14" t="str">
        <v/>
      </c>
      <c r="O38368" s="14" t="str">
        <v/>
      </c>
      <c r="P38368" s="14" t="str">
        <f ca="1"/>
        <v>Low Cap</v>
      </c>
    </row>
    <row r="38369" spans="11:16">
      <c r="K38369" s="14" t="str">
        <v/>
      </c>
      <c r="L38369" s="14" t="str">
        <v/>
      </c>
      <c r="O38369" s="14" t="str">
        <v/>
      </c>
      <c r="P38369" s="14" t="str">
        <f ca="1"/>
        <v>Low Cap</v>
      </c>
    </row>
    <row r="38370" spans="11:16">
      <c r="K38370" s="14" t="str">
        <v/>
      </c>
      <c r="L38370" s="14" t="str">
        <v/>
      </c>
      <c r="O38370" s="14" t="str">
        <v/>
      </c>
      <c r="P38370" s="14" t="str">
        <f ca="1"/>
        <v>Low Cap</v>
      </c>
    </row>
    <row r="38371" spans="11:16">
      <c r="K38371" s="14" t="str">
        <v/>
      </c>
      <c r="L38371" s="14" t="str">
        <v/>
      </c>
      <c r="O38371" s="14" t="str">
        <v/>
      </c>
      <c r="P38371" s="14" t="str">
        <f ca="1"/>
        <v>Low Cap</v>
      </c>
    </row>
    <row r="38372" spans="11:16">
      <c r="K38372" s="14" t="str">
        <v/>
      </c>
      <c r="L38372" s="14" t="str">
        <v/>
      </c>
      <c r="O38372" s="14" t="str">
        <v/>
      </c>
      <c r="P38372" s="14" t="str">
        <f ca="1"/>
        <v>Low Cap</v>
      </c>
    </row>
    <row r="38373" spans="11:16">
      <c r="K38373" s="14" t="str">
        <v/>
      </c>
      <c r="L38373" s="14" t="str">
        <v/>
      </c>
      <c r="O38373" s="14" t="str">
        <v/>
      </c>
      <c r="P38373" s="14" t="str">
        <f ca="1"/>
        <v>Low Cap</v>
      </c>
    </row>
    <row r="38374" spans="11:16">
      <c r="K38374" s="14" t="str">
        <v/>
      </c>
      <c r="L38374" s="14" t="str">
        <v/>
      </c>
      <c r="O38374" s="14" t="str">
        <v/>
      </c>
      <c r="P38374" s="14" t="str">
        <f ca="1"/>
        <v>Low Cap</v>
      </c>
    </row>
    <row r="38375" spans="11:16">
      <c r="K38375" s="14" t="str">
        <v/>
      </c>
      <c r="L38375" s="14" t="str">
        <v/>
      </c>
      <c r="O38375" s="14" t="str">
        <v/>
      </c>
      <c r="P38375" s="14" t="str">
        <f ca="1"/>
        <v>Low Cap</v>
      </c>
    </row>
    <row r="38376" spans="11:16">
      <c r="K38376" s="14" t="str">
        <v/>
      </c>
      <c r="L38376" s="14" t="str">
        <v/>
      </c>
      <c r="O38376" s="14" t="str">
        <v/>
      </c>
      <c r="P38376" s="14" t="str">
        <f ca="1"/>
        <v>Low Cap</v>
      </c>
    </row>
    <row r="38377" spans="11:16">
      <c r="K38377" s="14" t="str">
        <v/>
      </c>
      <c r="L38377" s="14" t="str">
        <v/>
      </c>
      <c r="O38377" s="14" t="str">
        <v/>
      </c>
      <c r="P38377" s="14" t="str">
        <f ca="1"/>
        <v>Low Cap</v>
      </c>
    </row>
    <row r="38378" spans="11:16">
      <c r="K38378" s="14" t="str">
        <v/>
      </c>
      <c r="L38378" s="14" t="str">
        <v/>
      </c>
      <c r="O38378" s="14" t="str">
        <v/>
      </c>
      <c r="P38378" s="14" t="str">
        <f ca="1"/>
        <v>Low Cap</v>
      </c>
    </row>
    <row r="38379" spans="11:16">
      <c r="K38379" s="14" t="str">
        <v/>
      </c>
      <c r="L38379" s="14" t="str">
        <v/>
      </c>
      <c r="O38379" s="14" t="str">
        <v/>
      </c>
      <c r="P38379" s="14" t="str">
        <f ca="1"/>
        <v>Low Cap</v>
      </c>
    </row>
    <row r="38380" spans="11:16">
      <c r="K38380" s="14" t="str">
        <v/>
      </c>
      <c r="L38380" s="14" t="str">
        <v/>
      </c>
      <c r="O38380" s="14" t="str">
        <v/>
      </c>
      <c r="P38380" s="14" t="str">
        <f ca="1"/>
        <v>Low Cap</v>
      </c>
    </row>
    <row r="38381" spans="11:16">
      <c r="K38381" s="14" t="str">
        <v/>
      </c>
      <c r="L38381" s="14" t="str">
        <v/>
      </c>
      <c r="O38381" s="14" t="str">
        <v/>
      </c>
      <c r="P38381" s="14" t="str">
        <f ca="1"/>
        <v>Low Cap</v>
      </c>
    </row>
    <row r="38382" spans="11:16">
      <c r="K38382" s="14" t="str">
        <v/>
      </c>
      <c r="L38382" s="14" t="str">
        <v/>
      </c>
      <c r="O38382" s="14" t="str">
        <v/>
      </c>
      <c r="P38382" s="14" t="str">
        <f ca="1"/>
        <v>Low Cap</v>
      </c>
    </row>
    <row r="38383" spans="11:16">
      <c r="K38383" s="14" t="str">
        <v/>
      </c>
      <c r="L38383" s="14" t="str">
        <v/>
      </c>
      <c r="O38383" s="14" t="str">
        <v/>
      </c>
      <c r="P38383" s="14" t="str">
        <f ca="1"/>
        <v>Low Cap</v>
      </c>
    </row>
    <row r="38384" spans="11:16">
      <c r="K38384" s="14" t="str">
        <v/>
      </c>
      <c r="L38384" s="14" t="str">
        <v/>
      </c>
      <c r="O38384" s="14" t="str">
        <v/>
      </c>
      <c r="P38384" s="14" t="str">
        <f ca="1"/>
        <v>Low Cap</v>
      </c>
    </row>
    <row r="38385" spans="11:16">
      <c r="K38385" s="14" t="str">
        <v/>
      </c>
      <c r="L38385" s="14" t="str">
        <v/>
      </c>
      <c r="O38385" s="14" t="str">
        <v/>
      </c>
      <c r="P38385" s="14" t="str">
        <f ca="1"/>
        <v>Low Cap</v>
      </c>
    </row>
    <row r="38386" spans="11:16">
      <c r="K38386" s="14" t="str">
        <v/>
      </c>
      <c r="L38386" s="14" t="str">
        <v/>
      </c>
      <c r="O38386" s="14" t="str">
        <v/>
      </c>
      <c r="P38386" s="14" t="str">
        <f ca="1"/>
        <v>Low Cap</v>
      </c>
    </row>
    <row r="38387" spans="11:16">
      <c r="K38387" s="14" t="str">
        <v/>
      </c>
      <c r="L38387" s="14" t="str">
        <v/>
      </c>
      <c r="O38387" s="14" t="str">
        <v/>
      </c>
      <c r="P38387" s="14" t="str">
        <f ca="1"/>
        <v>Low Cap</v>
      </c>
    </row>
    <row r="38388" spans="11:16">
      <c r="K38388" s="14" t="str">
        <v/>
      </c>
      <c r="L38388" s="14" t="str">
        <v/>
      </c>
      <c r="O38388" s="14" t="str">
        <v/>
      </c>
      <c r="P38388" s="14" t="str">
        <f ca="1"/>
        <v>Low Cap</v>
      </c>
    </row>
    <row r="38389" spans="11:16">
      <c r="K38389" s="14" t="str">
        <v/>
      </c>
      <c r="L38389" s="14" t="str">
        <v/>
      </c>
      <c r="O38389" s="14" t="str">
        <v/>
      </c>
      <c r="P38389" s="14" t="str">
        <f ca="1"/>
        <v>Low Cap</v>
      </c>
    </row>
    <row r="38390" spans="11:16">
      <c r="K38390" s="14" t="str">
        <v/>
      </c>
      <c r="L38390" s="14" t="str">
        <v/>
      </c>
      <c r="O38390" s="14" t="str">
        <v/>
      </c>
      <c r="P38390" s="14" t="str">
        <f ca="1"/>
        <v>Low Cap</v>
      </c>
    </row>
    <row r="38391" spans="11:16">
      <c r="K38391" s="14" t="str">
        <v/>
      </c>
      <c r="L38391" s="14" t="str">
        <v/>
      </c>
      <c r="O38391" s="14" t="str">
        <v/>
      </c>
      <c r="P38391" s="14" t="str">
        <f ca="1"/>
        <v>Low Cap</v>
      </c>
    </row>
    <row r="38392" spans="11:16">
      <c r="K38392" s="14" t="str">
        <v/>
      </c>
      <c r="L38392" s="14" t="str">
        <v/>
      </c>
      <c r="O38392" s="14" t="str">
        <v/>
      </c>
      <c r="P38392" s="14" t="str">
        <f ca="1"/>
        <v>Low Cap</v>
      </c>
    </row>
    <row r="38393" spans="11:16">
      <c r="K38393" s="14" t="str">
        <v/>
      </c>
      <c r="L38393" s="14" t="str">
        <v/>
      </c>
      <c r="O38393" s="14" t="str">
        <v/>
      </c>
      <c r="P38393" s="14" t="str">
        <f ca="1"/>
        <v>Low Cap</v>
      </c>
    </row>
    <row r="38394" spans="11:16">
      <c r="K38394" s="14" t="str">
        <v/>
      </c>
      <c r="L38394" s="14" t="str">
        <v/>
      </c>
      <c r="O38394" s="14" t="str">
        <v/>
      </c>
      <c r="P38394" s="14" t="str">
        <f ca="1"/>
        <v>Low Cap</v>
      </c>
    </row>
    <row r="38395" spans="11:16">
      <c r="K38395" s="14" t="str">
        <v/>
      </c>
      <c r="L38395" s="14" t="str">
        <v/>
      </c>
      <c r="O38395" s="14" t="str">
        <v/>
      </c>
      <c r="P38395" s="14" t="str">
        <f ca="1"/>
        <v>Low Cap</v>
      </c>
    </row>
    <row r="38396" spans="11:16">
      <c r="K38396" s="14" t="str">
        <v/>
      </c>
      <c r="L38396" s="14" t="str">
        <v/>
      </c>
      <c r="O38396" s="14" t="str">
        <v/>
      </c>
      <c r="P38396" s="14" t="str">
        <f ca="1"/>
        <v>Low Cap</v>
      </c>
    </row>
    <row r="38397" spans="11:16">
      <c r="K38397" s="14" t="str">
        <v/>
      </c>
      <c r="L38397" s="14" t="str">
        <v/>
      </c>
      <c r="O38397" s="14" t="str">
        <v/>
      </c>
      <c r="P38397" s="14" t="str">
        <f ca="1"/>
        <v>Low Cap</v>
      </c>
    </row>
    <row r="38398" spans="11:16">
      <c r="K38398" s="14" t="str">
        <v/>
      </c>
      <c r="L38398" s="14" t="str">
        <v/>
      </c>
      <c r="O38398" s="14" t="str">
        <v/>
      </c>
      <c r="P38398" s="14" t="str">
        <f ca="1"/>
        <v>Low Cap</v>
      </c>
    </row>
    <row r="38399" spans="11:16">
      <c r="K38399" s="14" t="str">
        <v/>
      </c>
      <c r="L38399" s="14" t="str">
        <v/>
      </c>
      <c r="O38399" s="14" t="str">
        <v/>
      </c>
      <c r="P38399" s="14" t="str">
        <f ca="1"/>
        <v>Low Cap</v>
      </c>
    </row>
    <row r="38400" spans="11:16">
      <c r="K38400" s="14" t="str">
        <v/>
      </c>
      <c r="L38400" s="14" t="str">
        <v/>
      </c>
      <c r="O38400" s="14" t="str">
        <v/>
      </c>
      <c r="P38400" s="14" t="str">
        <f ca="1"/>
        <v>Low Cap</v>
      </c>
    </row>
    <row r="38401" spans="11:16">
      <c r="K38401" s="14" t="str">
        <v/>
      </c>
      <c r="L38401" s="14" t="str">
        <v/>
      </c>
      <c r="O38401" s="14" t="str">
        <v/>
      </c>
      <c r="P38401" s="14" t="str">
        <f ca="1"/>
        <v>Low Cap</v>
      </c>
    </row>
    <row r="38402" spans="11:16">
      <c r="K38402" s="14" t="str">
        <v/>
      </c>
      <c r="L38402" s="14" t="str">
        <v/>
      </c>
      <c r="O38402" s="14" t="str">
        <v/>
      </c>
      <c r="P38402" s="14" t="str">
        <f ca="1"/>
        <v>Low Cap</v>
      </c>
    </row>
    <row r="38403" spans="11:16">
      <c r="K38403" s="14" t="str">
        <v/>
      </c>
      <c r="L38403" s="14" t="str">
        <v/>
      </c>
      <c r="O38403" s="14" t="str">
        <v/>
      </c>
      <c r="P38403" s="14" t="str">
        <f ca="1"/>
        <v>Low Cap</v>
      </c>
    </row>
    <row r="38404" spans="11:16">
      <c r="K38404" s="14" t="str">
        <v/>
      </c>
      <c r="L38404" s="14" t="str">
        <v/>
      </c>
      <c r="O38404" s="14" t="str">
        <v/>
      </c>
      <c r="P38404" s="14" t="str">
        <f ca="1"/>
        <v>Low Cap</v>
      </c>
    </row>
    <row r="38405" spans="11:16">
      <c r="K38405" s="14" t="str">
        <v/>
      </c>
      <c r="L38405" s="14" t="str">
        <v/>
      </c>
      <c r="O38405" s="14" t="str">
        <v/>
      </c>
      <c r="P38405" s="14" t="str">
        <f ca="1"/>
        <v>Low Cap</v>
      </c>
    </row>
    <row r="38406" spans="11:16">
      <c r="K38406" s="14" t="str">
        <v/>
      </c>
      <c r="L38406" s="14" t="str">
        <v/>
      </c>
      <c r="O38406" s="14" t="str">
        <v/>
      </c>
      <c r="P38406" s="14" t="str">
        <f ca="1"/>
        <v>Low Cap</v>
      </c>
    </row>
    <row r="38407" spans="11:16">
      <c r="K38407" s="14" t="str">
        <v/>
      </c>
      <c r="L38407" s="14" t="str">
        <v/>
      </c>
      <c r="O38407" s="14" t="str">
        <v/>
      </c>
      <c r="P38407" s="14" t="str">
        <f ca="1"/>
        <v>Low Cap</v>
      </c>
    </row>
    <row r="38408" spans="11:16">
      <c r="K38408" s="14" t="str">
        <v/>
      </c>
      <c r="L38408" s="14" t="str">
        <v/>
      </c>
      <c r="O38408" s="14" t="str">
        <v/>
      </c>
      <c r="P38408" s="14" t="str">
        <f ca="1"/>
        <v>Low Cap</v>
      </c>
    </row>
    <row r="38409" spans="11:16">
      <c r="K38409" s="14" t="str">
        <v/>
      </c>
      <c r="L38409" s="14" t="str">
        <v/>
      </c>
      <c r="O38409" s="14" t="str">
        <v/>
      </c>
      <c r="P38409" s="14" t="str">
        <f ca="1"/>
        <v>Low Cap</v>
      </c>
    </row>
    <row r="38410" spans="11:16">
      <c r="K38410" s="14" t="str">
        <v/>
      </c>
      <c r="L38410" s="14" t="str">
        <v/>
      </c>
      <c r="O38410" s="14" t="str">
        <v/>
      </c>
      <c r="P38410" s="14" t="str">
        <f ca="1"/>
        <v>Low Cap</v>
      </c>
    </row>
    <row r="38411" spans="11:16">
      <c r="K38411" s="14" t="str">
        <v/>
      </c>
      <c r="L38411" s="14" t="str">
        <v/>
      </c>
      <c r="O38411" s="14" t="str">
        <v/>
      </c>
      <c r="P38411" s="14" t="str">
        <f ca="1"/>
        <v>Low Cap</v>
      </c>
    </row>
    <row r="38412" spans="11:16">
      <c r="K38412" s="14" t="str">
        <v/>
      </c>
      <c r="L38412" s="14" t="str">
        <v/>
      </c>
      <c r="O38412" s="14" t="str">
        <v/>
      </c>
      <c r="P38412" s="14" t="str">
        <f ca="1"/>
        <v>Low Cap</v>
      </c>
    </row>
    <row r="38413" spans="11:16">
      <c r="K38413" s="14" t="str">
        <v/>
      </c>
      <c r="L38413" s="14" t="str">
        <v/>
      </c>
      <c r="O38413" s="14" t="str">
        <v/>
      </c>
      <c r="P38413" s="14" t="str">
        <f ca="1"/>
        <v>Low Cap</v>
      </c>
    </row>
    <row r="38414" spans="11:16">
      <c r="K38414" s="14" t="str">
        <v/>
      </c>
      <c r="L38414" s="14" t="str">
        <v/>
      </c>
      <c r="O38414" s="14" t="str">
        <v/>
      </c>
      <c r="P38414" s="14" t="str">
        <f ca="1"/>
        <v>Low Cap</v>
      </c>
    </row>
    <row r="38415" spans="11:16">
      <c r="K38415" s="14" t="str">
        <v/>
      </c>
      <c r="L38415" s="14" t="str">
        <v/>
      </c>
      <c r="O38415" s="14" t="str">
        <v/>
      </c>
      <c r="P38415" s="14" t="str">
        <f ca="1"/>
        <v>Low Cap</v>
      </c>
    </row>
    <row r="38416" spans="11:16">
      <c r="K38416" s="14" t="str">
        <v/>
      </c>
      <c r="L38416" s="14" t="str">
        <v/>
      </c>
      <c r="O38416" s="14" t="str">
        <v/>
      </c>
      <c r="P38416" s="14" t="str">
        <f ca="1"/>
        <v>Low Cap</v>
      </c>
    </row>
    <row r="38417" spans="11:16">
      <c r="K38417" s="14" t="str">
        <v/>
      </c>
      <c r="L38417" s="14" t="str">
        <v/>
      </c>
      <c r="O38417" s="14" t="str">
        <v/>
      </c>
      <c r="P38417" s="14" t="str">
        <f ca="1"/>
        <v>Low Cap</v>
      </c>
    </row>
    <row r="38418" spans="11:16">
      <c r="K38418" s="14" t="str">
        <v/>
      </c>
      <c r="L38418" s="14" t="str">
        <v/>
      </c>
      <c r="O38418" s="14" t="str">
        <v/>
      </c>
      <c r="P38418" s="14" t="str">
        <f ca="1"/>
        <v>Low Cap</v>
      </c>
    </row>
    <row r="38419" spans="11:16">
      <c r="K38419" s="14" t="str">
        <v/>
      </c>
      <c r="L38419" s="14" t="str">
        <v/>
      </c>
      <c r="O38419" s="14" t="str">
        <v/>
      </c>
      <c r="P38419" s="14" t="str">
        <f ca="1"/>
        <v>Low Cap</v>
      </c>
    </row>
    <row r="38420" spans="11:16">
      <c r="K38420" s="14" t="str">
        <v/>
      </c>
      <c r="L38420" s="14" t="str">
        <v/>
      </c>
      <c r="O38420" s="14" t="str">
        <v/>
      </c>
      <c r="P38420" s="14" t="str">
        <f ca="1"/>
        <v>Low Cap</v>
      </c>
    </row>
    <row r="38421" spans="11:16">
      <c r="K38421" s="14" t="str">
        <v/>
      </c>
      <c r="L38421" s="14" t="str">
        <v/>
      </c>
      <c r="O38421" s="14" t="str">
        <v/>
      </c>
      <c r="P38421" s="14" t="str">
        <f ca="1"/>
        <v>Low Cap</v>
      </c>
    </row>
    <row r="38422" spans="11:16">
      <c r="K38422" s="14" t="str">
        <v/>
      </c>
      <c r="L38422" s="14" t="str">
        <v/>
      </c>
      <c r="O38422" s="14" t="str">
        <v/>
      </c>
      <c r="P38422" s="14" t="str">
        <f ca="1"/>
        <v>Low Cap</v>
      </c>
    </row>
    <row r="38423" spans="11:16">
      <c r="K38423" s="14" t="str">
        <v/>
      </c>
      <c r="L38423" s="14" t="str">
        <v/>
      </c>
      <c r="O38423" s="14" t="str">
        <v/>
      </c>
      <c r="P38423" s="14" t="str">
        <f ca="1"/>
        <v>Low Cap</v>
      </c>
    </row>
    <row r="38424" spans="11:16">
      <c r="K38424" s="14" t="str">
        <v/>
      </c>
      <c r="L38424" s="14" t="str">
        <v/>
      </c>
      <c r="O38424" s="14" t="str">
        <v/>
      </c>
      <c r="P38424" s="14" t="str">
        <f ca="1"/>
        <v>Low Cap</v>
      </c>
    </row>
    <row r="38425" spans="11:16">
      <c r="K38425" s="14" t="str">
        <v/>
      </c>
      <c r="L38425" s="14" t="str">
        <v/>
      </c>
      <c r="O38425" s="14" t="str">
        <v/>
      </c>
      <c r="P38425" s="14" t="str">
        <f ca="1"/>
        <v>Low Cap</v>
      </c>
    </row>
    <row r="38426" spans="11:16">
      <c r="K38426" s="14" t="str">
        <v/>
      </c>
      <c r="L38426" s="14" t="str">
        <v/>
      </c>
      <c r="O38426" s="14" t="str">
        <v/>
      </c>
      <c r="P38426" s="14" t="str">
        <f ca="1"/>
        <v>Low Cap</v>
      </c>
    </row>
    <row r="38427" spans="11:16">
      <c r="K38427" s="14" t="str">
        <v/>
      </c>
      <c r="L38427" s="14" t="str">
        <v/>
      </c>
      <c r="O38427" s="14" t="str">
        <v/>
      </c>
      <c r="P38427" s="14" t="str">
        <f ca="1"/>
        <v>Low Cap</v>
      </c>
    </row>
    <row r="38428" spans="11:16">
      <c r="K38428" s="14" t="str">
        <v/>
      </c>
      <c r="L38428" s="14" t="str">
        <v/>
      </c>
      <c r="O38428" s="14" t="str">
        <v/>
      </c>
      <c r="P38428" s="14" t="str">
        <f ca="1"/>
        <v>Low Cap</v>
      </c>
    </row>
    <row r="38429" spans="11:16">
      <c r="K38429" s="14" t="str">
        <v/>
      </c>
      <c r="L38429" s="14" t="str">
        <v/>
      </c>
      <c r="O38429" s="14" t="str">
        <v/>
      </c>
      <c r="P38429" s="14" t="str">
        <f ca="1"/>
        <v>Low Cap</v>
      </c>
    </row>
    <row r="38430" spans="11:16">
      <c r="K38430" s="14" t="str">
        <v/>
      </c>
      <c r="L38430" s="14" t="str">
        <v/>
      </c>
      <c r="O38430" s="14" t="str">
        <v/>
      </c>
      <c r="P38430" s="14" t="str">
        <f ca="1"/>
        <v>Low Cap</v>
      </c>
    </row>
    <row r="38431" spans="11:16">
      <c r="K38431" s="14" t="str">
        <v/>
      </c>
      <c r="L38431" s="14" t="str">
        <v/>
      </c>
      <c r="O38431" s="14" t="str">
        <v/>
      </c>
      <c r="P38431" s="14" t="str">
        <f ca="1"/>
        <v>Low Cap</v>
      </c>
    </row>
    <row r="38432" spans="11:16">
      <c r="K38432" s="14" t="str">
        <v/>
      </c>
      <c r="L38432" s="14" t="str">
        <v/>
      </c>
      <c r="O38432" s="14" t="str">
        <v/>
      </c>
      <c r="P38432" s="14" t="str">
        <f ca="1"/>
        <v>Low Cap</v>
      </c>
    </row>
    <row r="38433" spans="11:16">
      <c r="K38433" s="14" t="str">
        <v/>
      </c>
      <c r="L38433" s="14" t="str">
        <v/>
      </c>
      <c r="O38433" s="14" t="str">
        <v/>
      </c>
      <c r="P38433" s="14" t="str">
        <f ca="1"/>
        <v>Low Cap</v>
      </c>
    </row>
    <row r="38434" spans="11:16">
      <c r="K38434" s="14" t="str">
        <v/>
      </c>
      <c r="L38434" s="14" t="str">
        <v/>
      </c>
      <c r="O38434" s="14" t="str">
        <v/>
      </c>
      <c r="P38434" s="14" t="str">
        <f ca="1"/>
        <v>Low Cap</v>
      </c>
    </row>
    <row r="38435" spans="11:16">
      <c r="K38435" s="14" t="str">
        <v/>
      </c>
      <c r="L38435" s="14" t="str">
        <v/>
      </c>
      <c r="O38435" s="14" t="str">
        <v/>
      </c>
      <c r="P38435" s="14" t="str">
        <f ca="1"/>
        <v>Low Cap</v>
      </c>
    </row>
    <row r="38436" spans="11:16">
      <c r="K38436" s="14" t="str">
        <v/>
      </c>
      <c r="L38436" s="14" t="str">
        <v/>
      </c>
      <c r="O38436" s="14" t="str">
        <v/>
      </c>
      <c r="P38436" s="14" t="str">
        <f ca="1"/>
        <v>Low Cap</v>
      </c>
    </row>
    <row r="38437" spans="11:16">
      <c r="K38437" s="14" t="str">
        <v/>
      </c>
      <c r="L38437" s="14" t="str">
        <v/>
      </c>
      <c r="O38437" s="14" t="str">
        <v/>
      </c>
      <c r="P38437" s="14" t="str">
        <f ca="1"/>
        <v>Low Cap</v>
      </c>
    </row>
    <row r="38438" spans="11:16">
      <c r="K38438" s="14" t="str">
        <v/>
      </c>
      <c r="L38438" s="14" t="str">
        <v/>
      </c>
      <c r="O38438" s="14" t="str">
        <v/>
      </c>
      <c r="P38438" s="14" t="str">
        <f ca="1"/>
        <v>Low Cap</v>
      </c>
    </row>
    <row r="38439" spans="11:16">
      <c r="K38439" s="14" t="str">
        <v/>
      </c>
      <c r="L38439" s="14" t="str">
        <v/>
      </c>
      <c r="O38439" s="14" t="str">
        <v/>
      </c>
      <c r="P38439" s="14" t="str">
        <f ca="1"/>
        <v>Low Cap</v>
      </c>
    </row>
    <row r="38440" spans="11:16">
      <c r="K38440" s="14" t="str">
        <v/>
      </c>
      <c r="L38440" s="14" t="str">
        <v/>
      </c>
      <c r="O38440" s="14" t="str">
        <v/>
      </c>
      <c r="P38440" s="14" t="str">
        <f ca="1"/>
        <v>Low Cap</v>
      </c>
    </row>
    <row r="38441" spans="11:16">
      <c r="K38441" s="14" t="str">
        <v/>
      </c>
      <c r="L38441" s="14" t="str">
        <v/>
      </c>
      <c r="O38441" s="14" t="str">
        <v/>
      </c>
      <c r="P38441" s="14" t="str">
        <f ca="1"/>
        <v>Low Cap</v>
      </c>
    </row>
    <row r="38442" spans="11:16">
      <c r="K38442" s="14" t="str">
        <v/>
      </c>
      <c r="L38442" s="14" t="str">
        <v/>
      </c>
      <c r="O38442" s="14" t="str">
        <v/>
      </c>
      <c r="P38442" s="14" t="str">
        <f ca="1"/>
        <v>Low Cap</v>
      </c>
    </row>
    <row r="38443" spans="11:16">
      <c r="K38443" s="14" t="str">
        <v/>
      </c>
      <c r="L38443" s="14" t="str">
        <v/>
      </c>
      <c r="O38443" s="14" t="str">
        <v/>
      </c>
      <c r="P38443" s="14" t="str">
        <f ca="1"/>
        <v>Low Cap</v>
      </c>
    </row>
    <row r="38444" spans="11:16">
      <c r="K38444" s="14" t="str">
        <v/>
      </c>
      <c r="L38444" s="14" t="str">
        <v/>
      </c>
      <c r="O38444" s="14" t="str">
        <v/>
      </c>
      <c r="P38444" s="14" t="str">
        <f ca="1"/>
        <v>Low Cap</v>
      </c>
    </row>
    <row r="38445" spans="11:16">
      <c r="K38445" s="14" t="str">
        <v/>
      </c>
      <c r="L38445" s="14" t="str">
        <v/>
      </c>
      <c r="O38445" s="14" t="str">
        <v/>
      </c>
      <c r="P38445" s="14" t="str">
        <f ca="1"/>
        <v>Low Cap</v>
      </c>
    </row>
    <row r="38446" spans="11:16">
      <c r="K38446" s="14" t="str">
        <v/>
      </c>
      <c r="L38446" s="14" t="str">
        <v/>
      </c>
      <c r="O38446" s="14" t="str">
        <v/>
      </c>
      <c r="P38446" s="14" t="str">
        <f ca="1"/>
        <v>Low Cap</v>
      </c>
    </row>
    <row r="38447" spans="11:16">
      <c r="K38447" s="14" t="str">
        <v/>
      </c>
      <c r="L38447" s="14" t="str">
        <v/>
      </c>
      <c r="O38447" s="14" t="str">
        <v/>
      </c>
      <c r="P38447" s="14" t="str">
        <f ca="1"/>
        <v>Low Cap</v>
      </c>
    </row>
    <row r="38448" spans="11:16">
      <c r="K38448" s="14" t="str">
        <v/>
      </c>
      <c r="L38448" s="14" t="str">
        <v/>
      </c>
      <c r="O38448" s="14" t="str">
        <v/>
      </c>
      <c r="P38448" s="14" t="str">
        <f ca="1"/>
        <v>Low Cap</v>
      </c>
    </row>
    <row r="38449" spans="11:16">
      <c r="K38449" s="14" t="str">
        <v/>
      </c>
      <c r="L38449" s="14" t="str">
        <v/>
      </c>
      <c r="O38449" s="14" t="str">
        <v/>
      </c>
      <c r="P38449" s="14" t="str">
        <f ca="1"/>
        <v>Low Cap</v>
      </c>
    </row>
    <row r="38450" spans="11:16">
      <c r="K38450" s="14" t="str">
        <v/>
      </c>
      <c r="L38450" s="14" t="str">
        <v/>
      </c>
      <c r="O38450" s="14" t="str">
        <v/>
      </c>
      <c r="P38450" s="14" t="str">
        <f ca="1"/>
        <v>Low Cap</v>
      </c>
    </row>
    <row r="38451" spans="11:16">
      <c r="K38451" s="14" t="str">
        <v/>
      </c>
      <c r="L38451" s="14" t="str">
        <v/>
      </c>
      <c r="O38451" s="14" t="str">
        <v/>
      </c>
      <c r="P38451" s="14" t="str">
        <f ca="1"/>
        <v>Low Cap</v>
      </c>
    </row>
    <row r="38452" spans="11:16">
      <c r="K38452" s="14" t="str">
        <v/>
      </c>
      <c r="L38452" s="14" t="str">
        <v/>
      </c>
      <c r="O38452" s="14" t="str">
        <v/>
      </c>
      <c r="P38452" s="14" t="str">
        <f ca="1"/>
        <v>Low Cap</v>
      </c>
    </row>
    <row r="38453" spans="11:16">
      <c r="K38453" s="14" t="str">
        <v/>
      </c>
      <c r="L38453" s="14" t="str">
        <v/>
      </c>
      <c r="O38453" s="14" t="str">
        <v/>
      </c>
      <c r="P38453" s="14" t="str">
        <f ca="1"/>
        <v>Low Cap</v>
      </c>
    </row>
    <row r="38454" spans="11:16">
      <c r="K38454" s="14" t="str">
        <v/>
      </c>
      <c r="L38454" s="14" t="str">
        <v/>
      </c>
      <c r="O38454" s="14" t="str">
        <v/>
      </c>
      <c r="P38454" s="14" t="str">
        <f ca="1"/>
        <v>Low Cap</v>
      </c>
    </row>
    <row r="38455" spans="11:16">
      <c r="K38455" s="14" t="str">
        <v/>
      </c>
      <c r="L38455" s="14" t="str">
        <v/>
      </c>
      <c r="O38455" s="14" t="str">
        <v/>
      </c>
      <c r="P38455" s="14" t="str">
        <f ca="1"/>
        <v>Low Cap</v>
      </c>
    </row>
    <row r="38456" spans="11:16">
      <c r="K38456" s="14" t="str">
        <v/>
      </c>
      <c r="L38456" s="14" t="str">
        <v/>
      </c>
      <c r="O38456" s="14" t="str">
        <v/>
      </c>
      <c r="P38456" s="14" t="str">
        <f ca="1"/>
        <v>Low Cap</v>
      </c>
    </row>
    <row r="38457" spans="11:16">
      <c r="K38457" s="14" t="str">
        <v/>
      </c>
      <c r="L38457" s="14" t="str">
        <v/>
      </c>
      <c r="O38457" s="14" t="str">
        <v/>
      </c>
      <c r="P38457" s="14" t="str">
        <f ca="1"/>
        <v>Low Cap</v>
      </c>
    </row>
    <row r="38458" spans="11:16">
      <c r="K38458" s="14" t="str">
        <v/>
      </c>
      <c r="L38458" s="14" t="str">
        <v/>
      </c>
      <c r="O38458" s="14" t="str">
        <v/>
      </c>
      <c r="P38458" s="14" t="str">
        <f ca="1"/>
        <v>Low Cap</v>
      </c>
    </row>
    <row r="38459" spans="11:16">
      <c r="K38459" s="14" t="str">
        <v/>
      </c>
      <c r="L38459" s="14" t="str">
        <v/>
      </c>
      <c r="O38459" s="14" t="str">
        <v/>
      </c>
      <c r="P38459" s="14" t="str">
        <f ca="1"/>
        <v>Low Cap</v>
      </c>
    </row>
    <row r="38460" spans="11:16">
      <c r="K38460" s="14" t="str">
        <v/>
      </c>
      <c r="L38460" s="14" t="str">
        <v/>
      </c>
      <c r="O38460" s="14" t="str">
        <v/>
      </c>
      <c r="P38460" s="14" t="str">
        <f ca="1"/>
        <v>Low Cap</v>
      </c>
    </row>
    <row r="38461" spans="11:16">
      <c r="K38461" s="14" t="str">
        <v/>
      </c>
      <c r="L38461" s="14" t="str">
        <v/>
      </c>
      <c r="O38461" s="14" t="str">
        <v/>
      </c>
      <c r="P38461" s="14" t="str">
        <f ca="1"/>
        <v>Low Cap</v>
      </c>
    </row>
    <row r="38462" spans="11:16">
      <c r="K38462" s="14" t="str">
        <v/>
      </c>
      <c r="L38462" s="14" t="str">
        <v/>
      </c>
      <c r="O38462" s="14" t="str">
        <v/>
      </c>
      <c r="P38462" s="14" t="str">
        <f ca="1"/>
        <v>Low Cap</v>
      </c>
    </row>
    <row r="38463" spans="11:16">
      <c r="K38463" s="14" t="str">
        <v/>
      </c>
      <c r="L38463" s="14" t="str">
        <v/>
      </c>
      <c r="O38463" s="14" t="str">
        <v/>
      </c>
      <c r="P38463" s="14" t="str">
        <f ca="1"/>
        <v>Low Cap</v>
      </c>
    </row>
    <row r="38464" spans="11:16">
      <c r="K38464" s="14" t="str">
        <v/>
      </c>
      <c r="L38464" s="14" t="str">
        <v/>
      </c>
      <c r="O38464" s="14" t="str">
        <v/>
      </c>
      <c r="P38464" s="14" t="str">
        <f ca="1"/>
        <v>Low Cap</v>
      </c>
    </row>
    <row r="38465" spans="11:16">
      <c r="K38465" s="14" t="str">
        <v/>
      </c>
      <c r="L38465" s="14" t="str">
        <v/>
      </c>
      <c r="O38465" s="14" t="str">
        <v/>
      </c>
      <c r="P38465" s="14" t="str">
        <f ca="1"/>
        <v>Low Cap</v>
      </c>
    </row>
    <row r="38466" spans="11:16">
      <c r="K38466" s="14" t="str">
        <v/>
      </c>
      <c r="L38466" s="14" t="str">
        <v/>
      </c>
      <c r="O38466" s="14" t="str">
        <v/>
      </c>
      <c r="P38466" s="14" t="str">
        <f ca="1"/>
        <v>Low Cap</v>
      </c>
    </row>
    <row r="38467" spans="11:16">
      <c r="K38467" s="14" t="str">
        <v/>
      </c>
      <c r="L38467" s="14" t="str">
        <v/>
      </c>
      <c r="O38467" s="14" t="str">
        <v/>
      </c>
      <c r="P38467" s="14" t="str">
        <f ca="1"/>
        <v>Low Cap</v>
      </c>
    </row>
    <row r="38468" spans="11:16">
      <c r="K38468" s="14" t="str">
        <v/>
      </c>
      <c r="L38468" s="14" t="str">
        <v/>
      </c>
      <c r="O38468" s="14" t="str">
        <v/>
      </c>
      <c r="P38468" s="14" t="str">
        <f ca="1"/>
        <v>Low Cap</v>
      </c>
    </row>
    <row r="38469" spans="11:16">
      <c r="K38469" s="14" t="str">
        <v/>
      </c>
      <c r="L38469" s="14" t="str">
        <v/>
      </c>
      <c r="O38469" s="14" t="str">
        <v/>
      </c>
      <c r="P38469" s="14" t="str">
        <f ca="1"/>
        <v>Low Cap</v>
      </c>
    </row>
    <row r="38470" spans="11:16">
      <c r="K38470" s="14" t="str">
        <v/>
      </c>
      <c r="L38470" s="14" t="str">
        <v/>
      </c>
      <c r="O38470" s="14" t="str">
        <v/>
      </c>
      <c r="P38470" s="14" t="str">
        <f ca="1"/>
        <v>Low Cap</v>
      </c>
    </row>
    <row r="38471" spans="11:16">
      <c r="K38471" s="14" t="str">
        <v/>
      </c>
      <c r="L38471" s="14" t="str">
        <v/>
      </c>
      <c r="O38471" s="14" t="str">
        <v/>
      </c>
      <c r="P38471" s="14" t="str">
        <f ca="1"/>
        <v>Low Cap</v>
      </c>
    </row>
    <row r="38472" spans="11:16">
      <c r="K38472" s="14" t="str">
        <v/>
      </c>
      <c r="L38472" s="14" t="str">
        <v/>
      </c>
      <c r="O38472" s="14" t="str">
        <v/>
      </c>
      <c r="P38472" s="14" t="str">
        <f ca="1"/>
        <v>Low Cap</v>
      </c>
    </row>
    <row r="38473" spans="11:16">
      <c r="K38473" s="14" t="str">
        <v/>
      </c>
      <c r="L38473" s="14" t="str">
        <v/>
      </c>
      <c r="O38473" s="14" t="str">
        <v/>
      </c>
      <c r="P38473" s="14" t="str">
        <f ca="1"/>
        <v>Low Cap</v>
      </c>
    </row>
    <row r="38474" spans="11:16">
      <c r="K38474" s="14" t="str">
        <v/>
      </c>
      <c r="L38474" s="14" t="str">
        <v/>
      </c>
      <c r="O38474" s="14" t="str">
        <v/>
      </c>
      <c r="P38474" s="14" t="str">
        <f ca="1"/>
        <v>Low Cap</v>
      </c>
    </row>
    <row r="38475" spans="11:16">
      <c r="K38475" s="14" t="str">
        <v/>
      </c>
      <c r="L38475" s="14" t="str">
        <v/>
      </c>
      <c r="O38475" s="14" t="str">
        <v/>
      </c>
      <c r="P38475" s="14" t="str">
        <f ca="1"/>
        <v>Low Cap</v>
      </c>
    </row>
    <row r="38476" spans="11:16">
      <c r="K38476" s="14" t="str">
        <v/>
      </c>
      <c r="L38476" s="14" t="str">
        <v/>
      </c>
      <c r="O38476" s="14" t="str">
        <v/>
      </c>
      <c r="P38476" s="14" t="str">
        <f ca="1"/>
        <v>Low Cap</v>
      </c>
    </row>
    <row r="38477" spans="11:16">
      <c r="K38477" s="14" t="str">
        <v/>
      </c>
      <c r="L38477" s="14" t="str">
        <v/>
      </c>
      <c r="O38477" s="14" t="str">
        <v/>
      </c>
      <c r="P38477" s="14" t="str">
        <f ca="1"/>
        <v>Low Cap</v>
      </c>
    </row>
    <row r="38478" spans="11:16">
      <c r="K38478" s="14" t="str">
        <v/>
      </c>
      <c r="L38478" s="14" t="str">
        <v/>
      </c>
      <c r="O38478" s="14" t="str">
        <v/>
      </c>
      <c r="P38478" s="14" t="str">
        <f ca="1"/>
        <v>Low Cap</v>
      </c>
    </row>
    <row r="38479" spans="11:16">
      <c r="K38479" s="14" t="str">
        <v/>
      </c>
      <c r="L38479" s="14" t="str">
        <v/>
      </c>
      <c r="O38479" s="14" t="str">
        <v/>
      </c>
      <c r="P38479" s="14" t="str">
        <f ca="1"/>
        <v>Low Cap</v>
      </c>
    </row>
    <row r="38480" spans="11:16">
      <c r="K38480" s="14" t="str">
        <v/>
      </c>
      <c r="L38480" s="14" t="str">
        <v/>
      </c>
      <c r="O38480" s="14" t="str">
        <v/>
      </c>
      <c r="P38480" s="14" t="str">
        <f ca="1"/>
        <v>Low Cap</v>
      </c>
    </row>
    <row r="38481" spans="11:16">
      <c r="K38481" s="14" t="str">
        <v/>
      </c>
      <c r="L38481" s="14" t="str">
        <v/>
      </c>
      <c r="O38481" s="14" t="str">
        <v/>
      </c>
      <c r="P38481" s="14" t="str">
        <f ca="1"/>
        <v>Low Cap</v>
      </c>
    </row>
    <row r="38482" spans="11:16">
      <c r="K38482" s="14" t="str">
        <v/>
      </c>
      <c r="L38482" s="14" t="str">
        <v/>
      </c>
      <c r="O38482" s="14" t="str">
        <v/>
      </c>
      <c r="P38482" s="14" t="str">
        <f ca="1"/>
        <v>Low Cap</v>
      </c>
    </row>
    <row r="38483" spans="11:16">
      <c r="K38483" s="14" t="str">
        <v/>
      </c>
      <c r="L38483" s="14" t="str">
        <v/>
      </c>
      <c r="O38483" s="14" t="str">
        <v/>
      </c>
      <c r="P38483" s="14" t="str">
        <f ca="1"/>
        <v>Low Cap</v>
      </c>
    </row>
    <row r="38484" spans="11:16">
      <c r="K38484" s="14" t="str">
        <v/>
      </c>
      <c r="L38484" s="14" t="str">
        <v/>
      </c>
      <c r="O38484" s="14" t="str">
        <v/>
      </c>
      <c r="P38484" s="14" t="str">
        <f ca="1"/>
        <v>Low Cap</v>
      </c>
    </row>
    <row r="38485" spans="11:16">
      <c r="K38485" s="14" t="str">
        <v/>
      </c>
      <c r="L38485" s="14" t="str">
        <v/>
      </c>
      <c r="O38485" s="14" t="str">
        <v/>
      </c>
      <c r="P38485" s="14" t="str">
        <f ca="1"/>
        <v>Low Cap</v>
      </c>
    </row>
    <row r="38486" spans="11:16">
      <c r="K38486" s="14" t="str">
        <v/>
      </c>
      <c r="L38486" s="14" t="str">
        <v/>
      </c>
      <c r="O38486" s="14" t="str">
        <v/>
      </c>
      <c r="P38486" s="14" t="str">
        <f ca="1"/>
        <v>Low Cap</v>
      </c>
    </row>
    <row r="38487" spans="11:16">
      <c r="K38487" s="14" t="str">
        <v/>
      </c>
      <c r="L38487" s="14" t="str">
        <v/>
      </c>
      <c r="O38487" s="14" t="str">
        <v/>
      </c>
      <c r="P38487" s="14" t="str">
        <f ca="1"/>
        <v>Low Cap</v>
      </c>
    </row>
    <row r="38488" spans="11:16">
      <c r="K38488" s="14" t="str">
        <v/>
      </c>
      <c r="L38488" s="14" t="str">
        <v/>
      </c>
      <c r="O38488" s="14" t="str">
        <v/>
      </c>
      <c r="P38488" s="14" t="str">
        <f ca="1"/>
        <v>Low Cap</v>
      </c>
    </row>
    <row r="38489" spans="11:16">
      <c r="K38489" s="14" t="str">
        <v/>
      </c>
      <c r="L38489" s="14" t="str">
        <v/>
      </c>
      <c r="O38489" s="14" t="str">
        <v/>
      </c>
      <c r="P38489" s="14" t="str">
        <f ca="1"/>
        <v>Low Cap</v>
      </c>
    </row>
    <row r="38490" spans="11:16">
      <c r="K38490" s="14" t="str">
        <v/>
      </c>
      <c r="L38490" s="14" t="str">
        <v/>
      </c>
      <c r="O38490" s="14" t="str">
        <v/>
      </c>
      <c r="P38490" s="14" t="str">
        <f ca="1"/>
        <v>Low Cap</v>
      </c>
    </row>
    <row r="38491" spans="11:16">
      <c r="K38491" s="14" t="str">
        <v/>
      </c>
      <c r="L38491" s="14" t="str">
        <v/>
      </c>
      <c r="O38491" s="14" t="str">
        <v/>
      </c>
      <c r="P38491" s="14" t="str">
        <f ca="1"/>
        <v>Low Cap</v>
      </c>
    </row>
    <row r="38492" spans="11:16">
      <c r="K38492" s="14" t="str">
        <v/>
      </c>
      <c r="L38492" s="14" t="str">
        <v/>
      </c>
      <c r="O38492" s="14" t="str">
        <v/>
      </c>
      <c r="P38492" s="14" t="str">
        <f ca="1"/>
        <v>Low Cap</v>
      </c>
    </row>
    <row r="38493" spans="11:16">
      <c r="K38493" s="14" t="str">
        <v/>
      </c>
      <c r="L38493" s="14" t="str">
        <v/>
      </c>
      <c r="O38493" s="14" t="str">
        <v/>
      </c>
      <c r="P38493" s="14" t="str">
        <f ca="1"/>
        <v>Low Cap</v>
      </c>
    </row>
    <row r="38494" spans="11:16">
      <c r="K38494" s="14" t="str">
        <v/>
      </c>
      <c r="L38494" s="14" t="str">
        <v/>
      </c>
      <c r="O38494" s="14" t="str">
        <v/>
      </c>
      <c r="P38494" s="14" t="str">
        <f ca="1"/>
        <v>Low Cap</v>
      </c>
    </row>
    <row r="38495" spans="11:16">
      <c r="K38495" s="14" t="str">
        <v/>
      </c>
      <c r="L38495" s="14" t="str">
        <v/>
      </c>
      <c r="O38495" s="14" t="str">
        <v/>
      </c>
      <c r="P38495" s="14" t="str">
        <f ca="1"/>
        <v>Low Cap</v>
      </c>
    </row>
    <row r="38496" spans="11:16">
      <c r="K38496" s="14" t="str">
        <v/>
      </c>
      <c r="L38496" s="14" t="str">
        <v/>
      </c>
      <c r="O38496" s="14" t="str">
        <v/>
      </c>
      <c r="P38496" s="14" t="str">
        <f ca="1"/>
        <v>Low Cap</v>
      </c>
    </row>
    <row r="38497" spans="11:16">
      <c r="K38497" s="14" t="str">
        <v/>
      </c>
      <c r="L38497" s="14" t="str">
        <v/>
      </c>
      <c r="O38497" s="14" t="str">
        <v/>
      </c>
      <c r="P38497" s="14" t="str">
        <f ca="1"/>
        <v>Low Cap</v>
      </c>
    </row>
    <row r="38498" spans="11:16">
      <c r="K38498" s="14" t="str">
        <v/>
      </c>
      <c r="L38498" s="14" t="str">
        <v/>
      </c>
      <c r="O38498" s="14" t="str">
        <v/>
      </c>
      <c r="P38498" s="14" t="str">
        <f ca="1"/>
        <v>Low Cap</v>
      </c>
    </row>
    <row r="38499" spans="11:16">
      <c r="K38499" s="14" t="str">
        <v/>
      </c>
      <c r="L38499" s="14" t="str">
        <v/>
      </c>
      <c r="O38499" s="14" t="str">
        <v/>
      </c>
      <c r="P38499" s="14" t="str">
        <f ca="1"/>
        <v>Low Cap</v>
      </c>
    </row>
    <row r="38500" spans="11:16">
      <c r="K38500" s="14" t="str">
        <v/>
      </c>
      <c r="L38500" s="14" t="str">
        <v/>
      </c>
      <c r="O38500" s="14" t="str">
        <v/>
      </c>
      <c r="P38500" s="14" t="str">
        <f ca="1"/>
        <v>Low Cap</v>
      </c>
    </row>
    <row r="38501" spans="11:16">
      <c r="K38501" s="14" t="str">
        <v/>
      </c>
      <c r="L38501" s="14" t="str">
        <v/>
      </c>
      <c r="O38501" s="14" t="str">
        <v/>
      </c>
      <c r="P38501" s="14" t="str">
        <f ca="1"/>
        <v>Low Cap</v>
      </c>
    </row>
    <row r="38502" spans="11:16">
      <c r="K38502" s="14" t="str">
        <v/>
      </c>
      <c r="L38502" s="14" t="str">
        <v/>
      </c>
      <c r="O38502" s="14" t="str">
        <v/>
      </c>
      <c r="P38502" s="14" t="str">
        <f ca="1"/>
        <v>Low Cap</v>
      </c>
    </row>
    <row r="38503" spans="11:16">
      <c r="K38503" s="14" t="str">
        <v/>
      </c>
      <c r="L38503" s="14" t="str">
        <v/>
      </c>
      <c r="O38503" s="14" t="str">
        <v/>
      </c>
      <c r="P38503" s="14" t="str">
        <f ca="1"/>
        <v>Low Cap</v>
      </c>
    </row>
    <row r="38504" spans="11:16">
      <c r="K38504" s="14" t="str">
        <v/>
      </c>
      <c r="L38504" s="14" t="str">
        <v/>
      </c>
      <c r="O38504" s="14" t="str">
        <v/>
      </c>
      <c r="P38504" s="14" t="str">
        <f ca="1"/>
        <v>Low Cap</v>
      </c>
    </row>
    <row r="38505" spans="11:16">
      <c r="K38505" s="14" t="str">
        <v/>
      </c>
      <c r="L38505" s="14" t="str">
        <v/>
      </c>
      <c r="O38505" s="14" t="str">
        <v/>
      </c>
      <c r="P38505" s="14" t="str">
        <f ca="1"/>
        <v>Low Cap</v>
      </c>
    </row>
    <row r="38506" spans="11:16">
      <c r="K38506" s="14" t="str">
        <v/>
      </c>
      <c r="L38506" s="14" t="str">
        <v/>
      </c>
      <c r="O38506" s="14" t="str">
        <v/>
      </c>
      <c r="P38506" s="14" t="str">
        <f ca="1"/>
        <v>Low Cap</v>
      </c>
    </row>
    <row r="38507" spans="11:16">
      <c r="K38507" s="14" t="str">
        <v/>
      </c>
      <c r="L38507" s="14" t="str">
        <v/>
      </c>
      <c r="O38507" s="14" t="str">
        <v/>
      </c>
      <c r="P38507" s="14" t="str">
        <f ca="1"/>
        <v>Low Cap</v>
      </c>
    </row>
    <row r="38508" spans="11:16">
      <c r="K38508" s="14" t="str">
        <v/>
      </c>
      <c r="L38508" s="14" t="str">
        <v/>
      </c>
      <c r="O38508" s="14" t="str">
        <v/>
      </c>
      <c r="P38508" s="14" t="str">
        <f ca="1"/>
        <v>Low Cap</v>
      </c>
    </row>
    <row r="38509" spans="11:16">
      <c r="K38509" s="14" t="str">
        <v/>
      </c>
      <c r="L38509" s="14" t="str">
        <v/>
      </c>
      <c r="O38509" s="14" t="str">
        <v/>
      </c>
      <c r="P38509" s="14" t="str">
        <f ca="1"/>
        <v>Low Cap</v>
      </c>
    </row>
    <row r="38510" spans="11:16">
      <c r="K38510" s="14" t="str">
        <v/>
      </c>
      <c r="L38510" s="14" t="str">
        <v/>
      </c>
      <c r="O38510" s="14" t="str">
        <v/>
      </c>
      <c r="P38510" s="14" t="str">
        <f ca="1"/>
        <v>Low Cap</v>
      </c>
    </row>
    <row r="38511" spans="11:16">
      <c r="K38511" s="14" t="str">
        <v/>
      </c>
      <c r="L38511" s="14" t="str">
        <v/>
      </c>
      <c r="O38511" s="14" t="str">
        <v/>
      </c>
      <c r="P38511" s="14" t="str">
        <f ca="1"/>
        <v>Low Cap</v>
      </c>
    </row>
    <row r="38512" spans="11:16">
      <c r="K38512" s="14" t="str">
        <v/>
      </c>
      <c r="L38512" s="14" t="str">
        <v/>
      </c>
      <c r="O38512" s="14" t="str">
        <v/>
      </c>
      <c r="P38512" s="14" t="str">
        <f ca="1"/>
        <v>Low Cap</v>
      </c>
    </row>
    <row r="38513" spans="11:16">
      <c r="K38513" s="14" t="str">
        <v/>
      </c>
      <c r="L38513" s="14" t="str">
        <v/>
      </c>
      <c r="O38513" s="14" t="str">
        <v/>
      </c>
      <c r="P38513" s="14" t="str">
        <f ca="1"/>
        <v>Low Cap</v>
      </c>
    </row>
    <row r="38514" spans="11:16">
      <c r="K38514" s="14" t="str">
        <v/>
      </c>
      <c r="L38514" s="14" t="str">
        <v/>
      </c>
      <c r="O38514" s="14" t="str">
        <v/>
      </c>
      <c r="P38514" s="14" t="str">
        <f ca="1"/>
        <v>Low Cap</v>
      </c>
    </row>
    <row r="38515" spans="11:16">
      <c r="K38515" s="14" t="str">
        <v/>
      </c>
      <c r="L38515" s="14" t="str">
        <v/>
      </c>
      <c r="O38515" s="14" t="str">
        <v/>
      </c>
      <c r="P38515" s="14" t="str">
        <f ca="1"/>
        <v>Low Cap</v>
      </c>
    </row>
    <row r="38516" spans="11:16">
      <c r="K38516" s="14" t="str">
        <v/>
      </c>
      <c r="L38516" s="14" t="str">
        <v/>
      </c>
      <c r="O38516" s="14" t="str">
        <v/>
      </c>
      <c r="P38516" s="14" t="str">
        <f ca="1"/>
        <v>Low Cap</v>
      </c>
    </row>
    <row r="38517" spans="11:16">
      <c r="K38517" s="14" t="str">
        <v/>
      </c>
      <c r="L38517" s="14" t="str">
        <v/>
      </c>
      <c r="O38517" s="14" t="str">
        <v/>
      </c>
      <c r="P38517" s="14" t="str">
        <f ca="1"/>
        <v>Low Cap</v>
      </c>
    </row>
    <row r="38518" spans="11:16">
      <c r="K38518" s="14" t="str">
        <v/>
      </c>
      <c r="L38518" s="14" t="str">
        <v/>
      </c>
      <c r="O38518" s="14" t="str">
        <v/>
      </c>
      <c r="P38518" s="14" t="str">
        <f ca="1"/>
        <v>Low Cap</v>
      </c>
    </row>
    <row r="38519" spans="11:16">
      <c r="K38519" s="14" t="str">
        <v/>
      </c>
      <c r="L38519" s="14" t="str">
        <v/>
      </c>
      <c r="O38519" s="14" t="str">
        <v/>
      </c>
      <c r="P38519" s="14" t="str">
        <f ca="1"/>
        <v>Low Cap</v>
      </c>
    </row>
    <row r="38520" spans="11:16">
      <c r="K38520" s="14" t="str">
        <v/>
      </c>
      <c r="L38520" s="14" t="str">
        <v/>
      </c>
      <c r="O38520" s="14" t="str">
        <v/>
      </c>
      <c r="P38520" s="14" t="str">
        <f ca="1"/>
        <v>Low Cap</v>
      </c>
    </row>
    <row r="38521" spans="11:16">
      <c r="K38521" s="14" t="str">
        <v/>
      </c>
      <c r="L38521" s="14" t="str">
        <v/>
      </c>
      <c r="O38521" s="14" t="str">
        <v/>
      </c>
      <c r="P38521" s="14" t="str">
        <f ca="1"/>
        <v>Low Cap</v>
      </c>
    </row>
    <row r="38522" spans="11:16">
      <c r="K38522" s="14" t="str">
        <v/>
      </c>
      <c r="L38522" s="14" t="str">
        <v/>
      </c>
      <c r="O38522" s="14" t="str">
        <v/>
      </c>
      <c r="P38522" s="14" t="str">
        <f ca="1"/>
        <v>Low Cap</v>
      </c>
    </row>
    <row r="38523" spans="11:16">
      <c r="K38523" s="14" t="str">
        <v/>
      </c>
      <c r="L38523" s="14" t="str">
        <v/>
      </c>
      <c r="O38523" s="14" t="str">
        <v/>
      </c>
      <c r="P38523" s="14" t="str">
        <f ca="1"/>
        <v>Low Cap</v>
      </c>
    </row>
    <row r="38524" spans="11:16">
      <c r="K38524" s="14" t="str">
        <v/>
      </c>
      <c r="L38524" s="14" t="str">
        <v/>
      </c>
      <c r="O38524" s="14" t="str">
        <v/>
      </c>
      <c r="P38524" s="14" t="str">
        <f ca="1"/>
        <v>Low Cap</v>
      </c>
    </row>
    <row r="38525" spans="11:16">
      <c r="K38525" s="14" t="str">
        <v/>
      </c>
      <c r="L38525" s="14" t="str">
        <v/>
      </c>
      <c r="O38525" s="14" t="str">
        <v/>
      </c>
      <c r="P38525" s="14" t="str">
        <f ca="1"/>
        <v>Low Cap</v>
      </c>
    </row>
    <row r="38526" spans="11:16">
      <c r="K38526" s="14" t="str">
        <v/>
      </c>
      <c r="L38526" s="14" t="str">
        <v/>
      </c>
      <c r="O38526" s="14" t="str">
        <v/>
      </c>
      <c r="P38526" s="14" t="str">
        <f ca="1"/>
        <v>Low Cap</v>
      </c>
    </row>
    <row r="38527" spans="11:16">
      <c r="K38527" s="14" t="str">
        <v/>
      </c>
      <c r="L38527" s="14" t="str">
        <v/>
      </c>
      <c r="O38527" s="14" t="str">
        <v/>
      </c>
      <c r="P38527" s="14" t="str">
        <f ca="1"/>
        <v>Low Cap</v>
      </c>
    </row>
    <row r="38528" spans="11:16">
      <c r="K38528" s="14" t="str">
        <v/>
      </c>
      <c r="L38528" s="14" t="str">
        <v/>
      </c>
      <c r="O38528" s="14" t="str">
        <v/>
      </c>
      <c r="P38528" s="14" t="str">
        <f ca="1"/>
        <v>Low Cap</v>
      </c>
    </row>
    <row r="38529" spans="11:16">
      <c r="K38529" s="14" t="str">
        <v/>
      </c>
      <c r="L38529" s="14" t="str">
        <v/>
      </c>
      <c r="O38529" s="14" t="str">
        <v/>
      </c>
      <c r="P38529" s="14" t="str">
        <f ca="1"/>
        <v>Low Cap</v>
      </c>
    </row>
    <row r="38530" spans="11:16">
      <c r="K38530" s="14" t="str">
        <v/>
      </c>
      <c r="L38530" s="14" t="str">
        <v/>
      </c>
      <c r="O38530" s="14" t="str">
        <v/>
      </c>
      <c r="P38530" s="14" t="str">
        <f ca="1"/>
        <v>Low Cap</v>
      </c>
    </row>
    <row r="38531" spans="11:16">
      <c r="K38531" s="14" t="str">
        <v/>
      </c>
      <c r="L38531" s="14" t="str">
        <v/>
      </c>
      <c r="O38531" s="14" t="str">
        <v/>
      </c>
      <c r="P38531" s="14" t="str">
        <f ca="1"/>
        <v>Low Cap</v>
      </c>
    </row>
    <row r="38532" spans="11:16">
      <c r="K38532" s="14" t="str">
        <v/>
      </c>
      <c r="L38532" s="14" t="str">
        <v/>
      </c>
      <c r="O38532" s="14" t="str">
        <v/>
      </c>
      <c r="P38532" s="14" t="str">
        <f ca="1"/>
        <v>Low Cap</v>
      </c>
    </row>
    <row r="38533" spans="11:16">
      <c r="K38533" s="14" t="str">
        <v/>
      </c>
      <c r="L38533" s="14" t="str">
        <v/>
      </c>
      <c r="O38533" s="14" t="str">
        <v/>
      </c>
      <c r="P38533" s="14" t="str">
        <f ca="1"/>
        <v>Low Cap</v>
      </c>
    </row>
    <row r="38534" spans="11:16">
      <c r="K38534" s="14" t="str">
        <v/>
      </c>
      <c r="L38534" s="14" t="str">
        <v/>
      </c>
      <c r="O38534" s="14" t="str">
        <v/>
      </c>
      <c r="P38534" s="14" t="str">
        <f ca="1"/>
        <v>Low Cap</v>
      </c>
    </row>
    <row r="38535" spans="11:16">
      <c r="K38535" s="14" t="str">
        <v/>
      </c>
      <c r="L38535" s="14" t="str">
        <v/>
      </c>
      <c r="O38535" s="14" t="str">
        <v/>
      </c>
      <c r="P38535" s="14" t="str">
        <f ca="1"/>
        <v>Low Cap</v>
      </c>
    </row>
    <row r="38536" spans="11:16">
      <c r="K38536" s="14" t="str">
        <v/>
      </c>
      <c r="L38536" s="14" t="str">
        <v/>
      </c>
      <c r="O38536" s="14" t="str">
        <v/>
      </c>
      <c r="P38536" s="14" t="str">
        <f ca="1"/>
        <v>Low Cap</v>
      </c>
    </row>
    <row r="38537" spans="11:16">
      <c r="K38537" s="14" t="str">
        <v/>
      </c>
      <c r="L38537" s="14" t="str">
        <v/>
      </c>
      <c r="O38537" s="14" t="str">
        <v/>
      </c>
      <c r="P38537" s="14" t="str">
        <f ca="1"/>
        <v>Low Cap</v>
      </c>
    </row>
    <row r="38538" spans="11:16">
      <c r="K38538" s="14" t="str">
        <v/>
      </c>
      <c r="L38538" s="14" t="str">
        <v/>
      </c>
      <c r="O38538" s="14" t="str">
        <v/>
      </c>
      <c r="P38538" s="14" t="str">
        <f ca="1"/>
        <v>Low Cap</v>
      </c>
    </row>
    <row r="38539" spans="11:16">
      <c r="K38539" s="14" t="str">
        <v/>
      </c>
      <c r="L38539" s="14" t="str">
        <v/>
      </c>
      <c r="O38539" s="14" t="str">
        <v/>
      </c>
      <c r="P38539" s="14" t="str">
        <f ca="1"/>
        <v>Low Cap</v>
      </c>
    </row>
    <row r="38540" spans="11:16">
      <c r="K38540" s="14" t="str">
        <v/>
      </c>
      <c r="L38540" s="14" t="str">
        <v/>
      </c>
      <c r="O38540" s="14" t="str">
        <v/>
      </c>
      <c r="P38540" s="14" t="str">
        <f ca="1"/>
        <v>Low Cap</v>
      </c>
    </row>
    <row r="38541" spans="11:16">
      <c r="K38541" s="14" t="str">
        <v/>
      </c>
      <c r="L38541" s="14" t="str">
        <v/>
      </c>
      <c r="O38541" s="14" t="str">
        <v/>
      </c>
      <c r="P38541" s="14" t="str">
        <f ca="1"/>
        <v>Low Cap</v>
      </c>
    </row>
    <row r="38542" spans="11:16">
      <c r="K38542" s="14" t="str">
        <v/>
      </c>
      <c r="L38542" s="14" t="str">
        <v/>
      </c>
      <c r="O38542" s="14" t="str">
        <v/>
      </c>
      <c r="P38542" s="14" t="str">
        <f ca="1"/>
        <v>Low Cap</v>
      </c>
    </row>
    <row r="38543" spans="11:16">
      <c r="K38543" s="14" t="str">
        <v/>
      </c>
      <c r="L38543" s="14" t="str">
        <v/>
      </c>
      <c r="O38543" s="14" t="str">
        <v/>
      </c>
      <c r="P38543" s="14" t="str">
        <f ca="1"/>
        <v>Low Cap</v>
      </c>
    </row>
    <row r="38544" spans="11:16">
      <c r="K38544" s="14" t="str">
        <v/>
      </c>
      <c r="L38544" s="14" t="str">
        <v/>
      </c>
      <c r="O38544" s="14" t="str">
        <v/>
      </c>
      <c r="P38544" s="14" t="str">
        <f ca="1"/>
        <v>Low Cap</v>
      </c>
    </row>
    <row r="38545" spans="11:16">
      <c r="K38545" s="14" t="str">
        <v/>
      </c>
      <c r="L38545" s="14" t="str">
        <v/>
      </c>
      <c r="O38545" s="14" t="str">
        <v/>
      </c>
      <c r="P38545" s="14" t="str">
        <f ca="1"/>
        <v>Low Cap</v>
      </c>
    </row>
    <row r="38546" spans="11:16">
      <c r="K38546" s="14" t="str">
        <v/>
      </c>
      <c r="L38546" s="14" t="str">
        <v/>
      </c>
      <c r="O38546" s="14" t="str">
        <v/>
      </c>
      <c r="P38546" s="14" t="str">
        <f ca="1"/>
        <v>Low Cap</v>
      </c>
    </row>
    <row r="38547" spans="11:16">
      <c r="K38547" s="14" t="str">
        <v/>
      </c>
      <c r="L38547" s="14" t="str">
        <v/>
      </c>
      <c r="O38547" s="14" t="str">
        <v/>
      </c>
      <c r="P38547" s="14" t="str">
        <f ca="1"/>
        <v>Low Cap</v>
      </c>
    </row>
    <row r="38548" spans="11:16">
      <c r="K38548" s="14" t="str">
        <v/>
      </c>
      <c r="L38548" s="14" t="str">
        <v/>
      </c>
      <c r="O38548" s="14" t="str">
        <v/>
      </c>
      <c r="P38548" s="14" t="str">
        <f ca="1"/>
        <v>Low Cap</v>
      </c>
    </row>
    <row r="38549" spans="11:16">
      <c r="K38549" s="14" t="str">
        <v/>
      </c>
      <c r="L38549" s="14" t="str">
        <v/>
      </c>
      <c r="O38549" s="14" t="str">
        <v/>
      </c>
      <c r="P38549" s="14" t="str">
        <f ca="1"/>
        <v>Low Cap</v>
      </c>
    </row>
    <row r="38550" spans="11:16">
      <c r="K38550" s="14" t="str">
        <v/>
      </c>
      <c r="L38550" s="14" t="str">
        <v/>
      </c>
      <c r="O38550" s="14" t="str">
        <v/>
      </c>
      <c r="P38550" s="14" t="str">
        <f ca="1"/>
        <v>Low Cap</v>
      </c>
    </row>
    <row r="38551" spans="11:16">
      <c r="K38551" s="14" t="str">
        <v/>
      </c>
      <c r="L38551" s="14" t="str">
        <v/>
      </c>
      <c r="O38551" s="14" t="str">
        <v/>
      </c>
      <c r="P38551" s="14" t="str">
        <f ca="1"/>
        <v>Low Cap</v>
      </c>
    </row>
    <row r="38552" spans="11:16">
      <c r="K38552" s="14" t="str">
        <v/>
      </c>
      <c r="L38552" s="14" t="str">
        <v/>
      </c>
      <c r="O38552" s="14" t="str">
        <v/>
      </c>
      <c r="P38552" s="14" t="str">
        <f ca="1"/>
        <v>Low Cap</v>
      </c>
    </row>
    <row r="38553" spans="11:16">
      <c r="K38553" s="14" t="str">
        <v/>
      </c>
      <c r="L38553" s="14" t="str">
        <v/>
      </c>
      <c r="O38553" s="14" t="str">
        <v/>
      </c>
      <c r="P38553" s="14" t="str">
        <f ca="1"/>
        <v>Low Cap</v>
      </c>
    </row>
    <row r="38554" spans="11:16">
      <c r="K38554" s="14" t="str">
        <v/>
      </c>
      <c r="L38554" s="14" t="str">
        <v/>
      </c>
      <c r="O38554" s="14" t="str">
        <v/>
      </c>
      <c r="P38554" s="14" t="str">
        <f ca="1"/>
        <v>Low Cap</v>
      </c>
    </row>
    <row r="38555" spans="11:16">
      <c r="K38555" s="14" t="str">
        <v/>
      </c>
      <c r="L38555" s="14" t="str">
        <v/>
      </c>
      <c r="O38555" s="14" t="str">
        <v/>
      </c>
      <c r="P38555" s="14" t="str">
        <f ca="1"/>
        <v>Low Cap</v>
      </c>
    </row>
    <row r="38556" spans="11:16">
      <c r="K38556" s="14" t="str">
        <v/>
      </c>
      <c r="L38556" s="14" t="str">
        <v/>
      </c>
      <c r="O38556" s="14" t="str">
        <v/>
      </c>
      <c r="P38556" s="14" t="str">
        <f ca="1"/>
        <v>Low Cap</v>
      </c>
    </row>
    <row r="38557" spans="11:16">
      <c r="K38557" s="14" t="str">
        <v/>
      </c>
      <c r="L38557" s="14" t="str">
        <v/>
      </c>
      <c r="O38557" s="14" t="str">
        <v/>
      </c>
      <c r="P38557" s="14" t="str">
        <f ca="1"/>
        <v>Low Cap</v>
      </c>
    </row>
    <row r="38558" spans="11:16">
      <c r="K38558" s="14" t="str">
        <v/>
      </c>
      <c r="L38558" s="14" t="str">
        <v/>
      </c>
      <c r="O38558" s="14" t="str">
        <v/>
      </c>
      <c r="P38558" s="14" t="str">
        <f ca="1"/>
        <v>Low Cap</v>
      </c>
    </row>
    <row r="38559" spans="11:16">
      <c r="K38559" s="14" t="str">
        <v/>
      </c>
      <c r="L38559" s="14" t="str">
        <v/>
      </c>
      <c r="O38559" s="14" t="str">
        <v/>
      </c>
      <c r="P38559" s="14" t="str">
        <f ca="1"/>
        <v>Low Cap</v>
      </c>
    </row>
    <row r="38560" spans="11:16">
      <c r="K38560" s="14" t="str">
        <v/>
      </c>
      <c r="L38560" s="14" t="str">
        <v/>
      </c>
      <c r="O38560" s="14" t="str">
        <v/>
      </c>
      <c r="P38560" s="14" t="str">
        <f ca="1"/>
        <v>Low Cap</v>
      </c>
    </row>
    <row r="38561" spans="11:16">
      <c r="K38561" s="14" t="str">
        <v/>
      </c>
      <c r="L38561" s="14" t="str">
        <v/>
      </c>
      <c r="O38561" s="14" t="str">
        <v/>
      </c>
      <c r="P38561" s="14" t="str">
        <f ca="1"/>
        <v>Low Cap</v>
      </c>
    </row>
    <row r="38562" spans="11:16">
      <c r="K38562" s="14" t="str">
        <v/>
      </c>
      <c r="L38562" s="14" t="str">
        <v/>
      </c>
      <c r="O38562" s="14" t="str">
        <v/>
      </c>
      <c r="P38562" s="14" t="str">
        <f ca="1"/>
        <v>Low Cap</v>
      </c>
    </row>
    <row r="38563" spans="11:16">
      <c r="K38563" s="14" t="str">
        <v/>
      </c>
      <c r="L38563" s="14" t="str">
        <v/>
      </c>
      <c r="O38563" s="14" t="str">
        <v/>
      </c>
      <c r="P38563" s="14" t="str">
        <f ca="1"/>
        <v>Low Cap</v>
      </c>
    </row>
    <row r="38564" spans="11:16">
      <c r="K38564" s="14" t="str">
        <v/>
      </c>
      <c r="L38564" s="14" t="str">
        <v/>
      </c>
      <c r="O38564" s="14" t="str">
        <v/>
      </c>
      <c r="P38564" s="14" t="str">
        <f ca="1"/>
        <v>Low Cap</v>
      </c>
    </row>
    <row r="38565" spans="11:16">
      <c r="K38565" s="14" t="str">
        <v/>
      </c>
      <c r="L38565" s="14" t="str">
        <v/>
      </c>
      <c r="O38565" s="14" t="str">
        <v/>
      </c>
      <c r="P38565" s="14" t="str">
        <f ca="1"/>
        <v>Low Cap</v>
      </c>
    </row>
    <row r="38566" spans="11:16">
      <c r="K38566" s="14" t="str">
        <v/>
      </c>
      <c r="L38566" s="14" t="str">
        <v/>
      </c>
      <c r="O38566" s="14" t="str">
        <v/>
      </c>
      <c r="P38566" s="14" t="str">
        <f ca="1"/>
        <v>Low Cap</v>
      </c>
    </row>
    <row r="38567" spans="11:16">
      <c r="K38567" s="14" t="str">
        <v/>
      </c>
      <c r="L38567" s="14" t="str">
        <v/>
      </c>
      <c r="O38567" s="14" t="str">
        <v/>
      </c>
      <c r="P38567" s="14" t="str">
        <f ca="1"/>
        <v>Low Cap</v>
      </c>
    </row>
    <row r="38568" spans="11:16">
      <c r="K38568" s="14" t="str">
        <v/>
      </c>
      <c r="L38568" s="14" t="str">
        <v/>
      </c>
      <c r="O38568" s="14" t="str">
        <v/>
      </c>
      <c r="P38568" s="14" t="str">
        <f ca="1"/>
        <v>Low Cap</v>
      </c>
    </row>
    <row r="38569" spans="11:16">
      <c r="K38569" s="14" t="str">
        <v/>
      </c>
      <c r="L38569" s="14" t="str">
        <v/>
      </c>
      <c r="O38569" s="14" t="str">
        <v/>
      </c>
      <c r="P38569" s="14" t="str">
        <f ca="1"/>
        <v>Low Cap</v>
      </c>
    </row>
    <row r="38570" spans="11:16">
      <c r="K38570" s="14" t="str">
        <v/>
      </c>
      <c r="L38570" s="14" t="str">
        <v/>
      </c>
      <c r="O38570" s="14" t="str">
        <v/>
      </c>
      <c r="P38570" s="14" t="str">
        <f ca="1"/>
        <v>Low Cap</v>
      </c>
    </row>
    <row r="38571" spans="11:16">
      <c r="K38571" s="14" t="str">
        <v/>
      </c>
      <c r="L38571" s="14" t="str">
        <v/>
      </c>
      <c r="O38571" s="14" t="str">
        <v/>
      </c>
      <c r="P38571" s="14" t="str">
        <f ca="1"/>
        <v>Low Cap</v>
      </c>
    </row>
    <row r="38572" spans="11:16">
      <c r="K38572" s="14" t="str">
        <v/>
      </c>
      <c r="L38572" s="14" t="str">
        <v/>
      </c>
      <c r="O38572" s="14" t="str">
        <v/>
      </c>
      <c r="P38572" s="14" t="str">
        <f ca="1"/>
        <v>Low Cap</v>
      </c>
    </row>
    <row r="38573" spans="11:16">
      <c r="K38573" s="14" t="str">
        <v/>
      </c>
      <c r="L38573" s="14" t="str">
        <v/>
      </c>
      <c r="O38573" s="14" t="str">
        <v/>
      </c>
      <c r="P38573" s="14" t="str">
        <f ca="1"/>
        <v>Low Cap</v>
      </c>
    </row>
    <row r="38574" spans="11:16">
      <c r="K38574" s="14" t="str">
        <v/>
      </c>
      <c r="L38574" s="14" t="str">
        <v/>
      </c>
      <c r="O38574" s="14" t="str">
        <v/>
      </c>
      <c r="P38574" s="14" t="str">
        <f ca="1"/>
        <v>Low Cap</v>
      </c>
    </row>
    <row r="38575" spans="11:16">
      <c r="K38575" s="14" t="str">
        <v/>
      </c>
      <c r="L38575" s="14" t="str">
        <v/>
      </c>
      <c r="O38575" s="14" t="str">
        <v/>
      </c>
      <c r="P38575" s="14" t="str">
        <f ca="1"/>
        <v>Low Cap</v>
      </c>
    </row>
    <row r="38576" spans="11:16">
      <c r="K38576" s="14" t="str">
        <v/>
      </c>
      <c r="L38576" s="14" t="str">
        <v/>
      </c>
      <c r="O38576" s="14" t="str">
        <v/>
      </c>
      <c r="P38576" s="14" t="str">
        <f ca="1"/>
        <v>Low Cap</v>
      </c>
    </row>
    <row r="38577" spans="11:16">
      <c r="K38577" s="14" t="str">
        <v/>
      </c>
      <c r="L38577" s="14" t="str">
        <v/>
      </c>
      <c r="O38577" s="14" t="str">
        <v/>
      </c>
      <c r="P38577" s="14" t="str">
        <f ca="1"/>
        <v>Low Cap</v>
      </c>
    </row>
    <row r="38578" spans="11:16">
      <c r="K38578" s="14" t="str">
        <v/>
      </c>
      <c r="L38578" s="14" t="str">
        <v/>
      </c>
      <c r="O38578" s="14" t="str">
        <v/>
      </c>
      <c r="P38578" s="14" t="str">
        <f ca="1"/>
        <v>Low Cap</v>
      </c>
    </row>
    <row r="38579" spans="11:16">
      <c r="K38579" s="14" t="str">
        <v/>
      </c>
      <c r="L38579" s="14" t="str">
        <v/>
      </c>
      <c r="O38579" s="14" t="str">
        <v/>
      </c>
      <c r="P38579" s="14" t="str">
        <f ca="1"/>
        <v>Low Cap</v>
      </c>
    </row>
    <row r="38580" spans="11:16">
      <c r="K38580" s="14" t="str">
        <v/>
      </c>
      <c r="L38580" s="14" t="str">
        <v/>
      </c>
      <c r="O38580" s="14" t="str">
        <v/>
      </c>
      <c r="P38580" s="14" t="str">
        <f ca="1"/>
        <v>Low Cap</v>
      </c>
    </row>
    <row r="38581" spans="11:16">
      <c r="K38581" s="14" t="str">
        <v/>
      </c>
      <c r="L38581" s="14" t="str">
        <v/>
      </c>
      <c r="O38581" s="14" t="str">
        <v/>
      </c>
      <c r="P38581" s="14" t="str">
        <f ca="1"/>
        <v>Low Cap</v>
      </c>
    </row>
    <row r="38582" spans="11:16">
      <c r="K38582" s="14" t="str">
        <v/>
      </c>
      <c r="L38582" s="14" t="str">
        <v/>
      </c>
      <c r="O38582" s="14" t="str">
        <v/>
      </c>
      <c r="P38582" s="14" t="str">
        <f ca="1"/>
        <v>Low Cap</v>
      </c>
    </row>
    <row r="38583" spans="11:16">
      <c r="K38583" s="14" t="str">
        <v/>
      </c>
      <c r="L38583" s="14" t="str">
        <v/>
      </c>
      <c r="O38583" s="14" t="str">
        <v/>
      </c>
      <c r="P38583" s="14" t="str">
        <f ca="1"/>
        <v>Low Cap</v>
      </c>
    </row>
    <row r="38584" spans="11:16">
      <c r="K38584" s="14" t="str">
        <v/>
      </c>
      <c r="L38584" s="14" t="str">
        <v/>
      </c>
      <c r="O38584" s="14" t="str">
        <v/>
      </c>
      <c r="P38584" s="14" t="str">
        <f ca="1"/>
        <v>Low Cap</v>
      </c>
    </row>
    <row r="38585" spans="11:16">
      <c r="K38585" s="14" t="str">
        <v/>
      </c>
      <c r="L38585" s="14" t="str">
        <v/>
      </c>
      <c r="O38585" s="14" t="str">
        <v/>
      </c>
      <c r="P38585" s="14" t="str">
        <f ca="1"/>
        <v>Low Cap</v>
      </c>
    </row>
    <row r="38586" spans="11:16">
      <c r="K38586" s="14" t="str">
        <v/>
      </c>
      <c r="L38586" s="14" t="str">
        <v/>
      </c>
      <c r="O38586" s="14" t="str">
        <v/>
      </c>
      <c r="P38586" s="14" t="str">
        <f ca="1"/>
        <v>Low Cap</v>
      </c>
    </row>
    <row r="38587" spans="11:16">
      <c r="K38587" s="14" t="str">
        <v/>
      </c>
      <c r="L38587" s="14" t="str">
        <v/>
      </c>
      <c r="O38587" s="14" t="str">
        <v/>
      </c>
      <c r="P38587" s="14" t="str">
        <f ca="1"/>
        <v>Low Cap</v>
      </c>
    </row>
    <row r="38588" spans="11:16">
      <c r="K38588" s="14" t="str">
        <v/>
      </c>
      <c r="L38588" s="14" t="str">
        <v/>
      </c>
      <c r="O38588" s="14" t="str">
        <v/>
      </c>
      <c r="P38588" s="14" t="str">
        <f ca="1"/>
        <v>Low Cap</v>
      </c>
    </row>
    <row r="38589" spans="11:16">
      <c r="K38589" s="14" t="str">
        <v/>
      </c>
      <c r="L38589" s="14" t="str">
        <v/>
      </c>
      <c r="O38589" s="14" t="str">
        <v/>
      </c>
      <c r="P38589" s="14" t="str">
        <f ca="1"/>
        <v>Low Cap</v>
      </c>
    </row>
    <row r="38590" spans="11:16">
      <c r="K38590" s="14" t="str">
        <v/>
      </c>
      <c r="L38590" s="14" t="str">
        <v/>
      </c>
      <c r="O38590" s="14" t="str">
        <v/>
      </c>
      <c r="P38590" s="14" t="str">
        <f ca="1"/>
        <v>Low Cap</v>
      </c>
    </row>
    <row r="38591" spans="11:16">
      <c r="K38591" s="14" t="str">
        <v/>
      </c>
      <c r="L38591" s="14" t="str">
        <v/>
      </c>
      <c r="O38591" s="14" t="str">
        <v/>
      </c>
      <c r="P38591" s="14" t="str">
        <f ca="1"/>
        <v>Low Cap</v>
      </c>
    </row>
    <row r="38592" spans="11:16">
      <c r="K38592" s="14" t="str">
        <v/>
      </c>
      <c r="L38592" s="14" t="str">
        <v/>
      </c>
      <c r="O38592" s="14" t="str">
        <v/>
      </c>
      <c r="P38592" s="14" t="str">
        <f ca="1"/>
        <v>Low Cap</v>
      </c>
    </row>
    <row r="38593" spans="11:16">
      <c r="K38593" s="14" t="str">
        <v/>
      </c>
      <c r="L38593" s="14" t="str">
        <v/>
      </c>
      <c r="O38593" s="14" t="str">
        <v/>
      </c>
      <c r="P38593" s="14" t="str">
        <f ca="1"/>
        <v>Low Cap</v>
      </c>
    </row>
    <row r="38594" spans="11:16">
      <c r="K38594" s="14" t="str">
        <v/>
      </c>
      <c r="L38594" s="14" t="str">
        <v/>
      </c>
      <c r="O38594" s="14" t="str">
        <v/>
      </c>
      <c r="P38594" s="14" t="str">
        <f ca="1"/>
        <v>Low Cap</v>
      </c>
    </row>
    <row r="38595" spans="11:16">
      <c r="K38595" s="14" t="str">
        <v/>
      </c>
      <c r="L38595" s="14" t="str">
        <v/>
      </c>
      <c r="O38595" s="14" t="str">
        <v/>
      </c>
      <c r="P38595" s="14" t="str">
        <f ca="1"/>
        <v>Low Cap</v>
      </c>
    </row>
    <row r="38596" spans="11:16">
      <c r="K38596" s="14" t="str">
        <v/>
      </c>
      <c r="L38596" s="14" t="str">
        <v/>
      </c>
      <c r="O38596" s="14" t="str">
        <v/>
      </c>
      <c r="P38596" s="14" t="str">
        <f ca="1"/>
        <v>Low Cap</v>
      </c>
    </row>
    <row r="38597" spans="11:16">
      <c r="K38597" s="14" t="str">
        <v/>
      </c>
      <c r="L38597" s="14" t="str">
        <v/>
      </c>
      <c r="O38597" s="14" t="str">
        <v/>
      </c>
      <c r="P38597" s="14" t="str">
        <f ca="1"/>
        <v>Low Cap</v>
      </c>
    </row>
    <row r="38598" spans="11:16">
      <c r="K38598" s="14" t="str">
        <v/>
      </c>
      <c r="L38598" s="14" t="str">
        <v/>
      </c>
      <c r="O38598" s="14" t="str">
        <v/>
      </c>
      <c r="P38598" s="14" t="str">
        <f ca="1"/>
        <v>Low Cap</v>
      </c>
    </row>
    <row r="38599" spans="11:16">
      <c r="K38599" s="14" t="str">
        <v/>
      </c>
      <c r="L38599" s="14" t="str">
        <v/>
      </c>
      <c r="O38599" s="14" t="str">
        <v/>
      </c>
      <c r="P38599" s="14" t="str">
        <f ca="1"/>
        <v>Low Cap</v>
      </c>
    </row>
    <row r="38600" spans="11:16">
      <c r="K38600" s="14" t="str">
        <v/>
      </c>
      <c r="L38600" s="14" t="str">
        <v/>
      </c>
      <c r="O38600" s="14" t="str">
        <v/>
      </c>
      <c r="P38600" s="14" t="str">
        <f ca="1"/>
        <v>Low Cap</v>
      </c>
    </row>
    <row r="38601" spans="11:16">
      <c r="K38601" s="14" t="str">
        <v/>
      </c>
      <c r="L38601" s="14" t="str">
        <v/>
      </c>
      <c r="O38601" s="14" t="str">
        <v/>
      </c>
      <c r="P38601" s="14" t="str">
        <f ca="1"/>
        <v>Low Cap</v>
      </c>
    </row>
    <row r="38602" spans="11:16">
      <c r="K38602" s="14" t="str">
        <v/>
      </c>
      <c r="L38602" s="14" t="str">
        <v/>
      </c>
      <c r="O38602" s="14" t="str">
        <v/>
      </c>
      <c r="P38602" s="14" t="str">
        <f ca="1"/>
        <v>Low Cap</v>
      </c>
    </row>
    <row r="38603" spans="11:16">
      <c r="K38603" s="14" t="str">
        <v/>
      </c>
      <c r="L38603" s="14" t="str">
        <v/>
      </c>
      <c r="O38603" s="14" t="str">
        <v/>
      </c>
      <c r="P38603" s="14" t="str">
        <f ca="1"/>
        <v>Low Cap</v>
      </c>
    </row>
    <row r="38604" spans="11:16">
      <c r="K38604" s="14" t="str">
        <v/>
      </c>
      <c r="L38604" s="14" t="str">
        <v/>
      </c>
      <c r="O38604" s="14" t="str">
        <v/>
      </c>
      <c r="P38604" s="14" t="str">
        <f ca="1"/>
        <v>Low Cap</v>
      </c>
    </row>
    <row r="38605" spans="11:16">
      <c r="K38605" s="14" t="str">
        <v/>
      </c>
      <c r="L38605" s="14" t="str">
        <v/>
      </c>
      <c r="O38605" s="14" t="str">
        <v/>
      </c>
      <c r="P38605" s="14" t="str">
        <f ca="1"/>
        <v>Low Cap</v>
      </c>
    </row>
    <row r="38606" spans="11:16">
      <c r="K38606" s="14" t="str">
        <v/>
      </c>
      <c r="L38606" s="14" t="str">
        <v/>
      </c>
      <c r="O38606" s="14" t="str">
        <v/>
      </c>
      <c r="P38606" s="14" t="str">
        <f ca="1"/>
        <v>Low Cap</v>
      </c>
    </row>
    <row r="38607" spans="11:16">
      <c r="K38607" s="14" t="str">
        <v/>
      </c>
      <c r="L38607" s="14" t="str">
        <v/>
      </c>
      <c r="O38607" s="14" t="str">
        <v/>
      </c>
      <c r="P38607" s="14" t="str">
        <f ca="1"/>
        <v>Low Cap</v>
      </c>
    </row>
    <row r="38608" spans="11:16">
      <c r="K38608" s="14" t="str">
        <v/>
      </c>
      <c r="L38608" s="14" t="str">
        <v/>
      </c>
      <c r="O38608" s="14" t="str">
        <v/>
      </c>
      <c r="P38608" s="14" t="str">
        <f ca="1"/>
        <v>Low Cap</v>
      </c>
    </row>
    <row r="38609" spans="11:16">
      <c r="K38609" s="14" t="str">
        <v/>
      </c>
      <c r="L38609" s="14" t="str">
        <v/>
      </c>
      <c r="O38609" s="14" t="str">
        <v/>
      </c>
      <c r="P38609" s="14" t="str">
        <f ca="1"/>
        <v>Low Cap</v>
      </c>
    </row>
    <row r="38610" spans="11:16">
      <c r="K38610" s="14" t="str">
        <v/>
      </c>
      <c r="L38610" s="14" t="str">
        <v/>
      </c>
      <c r="O38610" s="14" t="str">
        <v/>
      </c>
      <c r="P38610" s="14" t="str">
        <f ca="1"/>
        <v>Low Cap</v>
      </c>
    </row>
    <row r="38611" spans="11:16">
      <c r="K38611" s="14" t="str">
        <v/>
      </c>
      <c r="L38611" s="14" t="str">
        <v/>
      </c>
      <c r="O38611" s="14" t="str">
        <v/>
      </c>
      <c r="P38611" s="14" t="str">
        <f ca="1"/>
        <v>Low Cap</v>
      </c>
    </row>
    <row r="38612" spans="11:16">
      <c r="K38612" s="14" t="str">
        <v/>
      </c>
      <c r="L38612" s="14" t="str">
        <v/>
      </c>
      <c r="O38612" s="14" t="str">
        <v/>
      </c>
      <c r="P38612" s="14" t="str">
        <f ca="1"/>
        <v>Low Cap</v>
      </c>
    </row>
    <row r="38613" spans="11:16">
      <c r="K38613" s="14" t="str">
        <v/>
      </c>
      <c r="L38613" s="14" t="str">
        <v/>
      </c>
      <c r="O38613" s="14" t="str">
        <v/>
      </c>
      <c r="P38613" s="14" t="str">
        <f ca="1"/>
        <v>Low Cap</v>
      </c>
    </row>
    <row r="38614" spans="11:16">
      <c r="K38614" s="14" t="str">
        <v/>
      </c>
      <c r="L38614" s="14" t="str">
        <v/>
      </c>
      <c r="O38614" s="14" t="str">
        <v/>
      </c>
      <c r="P38614" s="14" t="str">
        <f ca="1"/>
        <v>Low Cap</v>
      </c>
    </row>
    <row r="38615" spans="11:16">
      <c r="K38615" s="14" t="str">
        <v/>
      </c>
      <c r="L38615" s="14" t="str">
        <v/>
      </c>
      <c r="O38615" s="14" t="str">
        <v/>
      </c>
      <c r="P38615" s="14" t="str">
        <f ca="1"/>
        <v>Low Cap</v>
      </c>
    </row>
    <row r="38616" spans="11:16">
      <c r="K38616" s="14" t="str">
        <v/>
      </c>
      <c r="L38616" s="14" t="str">
        <v/>
      </c>
      <c r="O38616" s="14" t="str">
        <v/>
      </c>
      <c r="P38616" s="14" t="str">
        <f ca="1"/>
        <v>Low Cap</v>
      </c>
    </row>
    <row r="38617" spans="11:16">
      <c r="K38617" s="14" t="str">
        <v/>
      </c>
      <c r="L38617" s="14" t="str">
        <v/>
      </c>
      <c r="O38617" s="14" t="str">
        <v/>
      </c>
      <c r="P38617" s="14" t="str">
        <f ca="1"/>
        <v>Low Cap</v>
      </c>
    </row>
    <row r="38618" spans="11:16">
      <c r="K38618" s="14" t="str">
        <v/>
      </c>
      <c r="L38618" s="14" t="str">
        <v/>
      </c>
      <c r="O38618" s="14" t="str">
        <v/>
      </c>
      <c r="P38618" s="14" t="str">
        <f ca="1"/>
        <v>Low Cap</v>
      </c>
    </row>
    <row r="38619" spans="11:16">
      <c r="K38619" s="14" t="str">
        <v/>
      </c>
      <c r="L38619" s="14" t="str">
        <v/>
      </c>
      <c r="O38619" s="14" t="str">
        <v/>
      </c>
      <c r="P38619" s="14" t="str">
        <f ca="1"/>
        <v>Low Cap</v>
      </c>
    </row>
    <row r="38620" spans="11:16">
      <c r="K38620" s="14" t="str">
        <v/>
      </c>
      <c r="L38620" s="14" t="str">
        <v/>
      </c>
      <c r="O38620" s="14" t="str">
        <v/>
      </c>
      <c r="P38620" s="14" t="str">
        <f ca="1"/>
        <v>Low Cap</v>
      </c>
    </row>
    <row r="38621" spans="11:16">
      <c r="K38621" s="14" t="str">
        <v/>
      </c>
      <c r="L38621" s="14" t="str">
        <v/>
      </c>
      <c r="O38621" s="14" t="str">
        <v/>
      </c>
      <c r="P38621" s="14" t="str">
        <f ca="1"/>
        <v>Low Cap</v>
      </c>
    </row>
    <row r="38622" spans="11:16">
      <c r="K38622" s="14" t="str">
        <v/>
      </c>
      <c r="L38622" s="14" t="str">
        <v/>
      </c>
      <c r="O38622" s="14" t="str">
        <v/>
      </c>
      <c r="P38622" s="14" t="str">
        <f ca="1"/>
        <v>Low Cap</v>
      </c>
    </row>
    <row r="38623" spans="11:16">
      <c r="K38623" s="14" t="str">
        <v/>
      </c>
      <c r="L38623" s="14" t="str">
        <v/>
      </c>
      <c r="O38623" s="14" t="str">
        <v/>
      </c>
      <c r="P38623" s="14" t="str">
        <f ca="1"/>
        <v>Low Cap</v>
      </c>
    </row>
    <row r="38624" spans="11:16">
      <c r="K38624" s="14" t="str">
        <v/>
      </c>
      <c r="L38624" s="14" t="str">
        <v/>
      </c>
      <c r="O38624" s="14" t="str">
        <v/>
      </c>
      <c r="P38624" s="14" t="str">
        <f ca="1"/>
        <v>Low Cap</v>
      </c>
    </row>
    <row r="38625" spans="11:16">
      <c r="K38625" s="14" t="str">
        <v/>
      </c>
      <c r="L38625" s="14" t="str">
        <v/>
      </c>
      <c r="O38625" s="14" t="str">
        <v/>
      </c>
      <c r="P38625" s="14" t="str">
        <f ca="1"/>
        <v>Low Cap</v>
      </c>
    </row>
    <row r="38626" spans="11:16">
      <c r="K38626" s="14" t="str">
        <v/>
      </c>
      <c r="L38626" s="14" t="str">
        <v/>
      </c>
      <c r="O38626" s="14" t="str">
        <v/>
      </c>
      <c r="P38626" s="14" t="str">
        <f ca="1"/>
        <v>Low Cap</v>
      </c>
    </row>
    <row r="38627" spans="11:16">
      <c r="K38627" s="14" t="str">
        <v/>
      </c>
      <c r="L38627" s="14" t="str">
        <v/>
      </c>
      <c r="O38627" s="14" t="str">
        <v/>
      </c>
      <c r="P38627" s="14" t="str">
        <f ca="1"/>
        <v>Low Cap</v>
      </c>
    </row>
    <row r="38628" spans="11:16">
      <c r="K38628" s="14" t="str">
        <v/>
      </c>
      <c r="L38628" s="14" t="str">
        <v/>
      </c>
      <c r="O38628" s="14" t="str">
        <v/>
      </c>
      <c r="P38628" s="14" t="str">
        <f ca="1"/>
        <v>Low Cap</v>
      </c>
    </row>
    <row r="38629" spans="11:16">
      <c r="K38629" s="14" t="str">
        <v/>
      </c>
      <c r="L38629" s="14" t="str">
        <v/>
      </c>
      <c r="O38629" s="14" t="str">
        <v/>
      </c>
      <c r="P38629" s="14" t="str">
        <f ca="1"/>
        <v>Low Cap</v>
      </c>
    </row>
    <row r="38630" spans="11:16">
      <c r="K38630" s="14" t="str">
        <v/>
      </c>
      <c r="L38630" s="14" t="str">
        <v/>
      </c>
      <c r="O38630" s="14" t="str">
        <v/>
      </c>
      <c r="P38630" s="14" t="str">
        <f ca="1"/>
        <v>Low Cap</v>
      </c>
    </row>
    <row r="38631" spans="11:16">
      <c r="K38631" s="14" t="str">
        <v/>
      </c>
      <c r="L38631" s="14" t="str">
        <v/>
      </c>
      <c r="O38631" s="14" t="str">
        <v/>
      </c>
      <c r="P38631" s="14" t="str">
        <f ca="1"/>
        <v>Low Cap</v>
      </c>
    </row>
    <row r="38632" spans="11:16">
      <c r="K38632" s="14" t="str">
        <v/>
      </c>
      <c r="L38632" s="14" t="str">
        <v/>
      </c>
      <c r="O38632" s="14" t="str">
        <v/>
      </c>
      <c r="P38632" s="14" t="str">
        <f ca="1"/>
        <v>Low Cap</v>
      </c>
    </row>
    <row r="38633" spans="11:16">
      <c r="K38633" s="14" t="str">
        <v/>
      </c>
      <c r="L38633" s="14" t="str">
        <v/>
      </c>
      <c r="O38633" s="14" t="str">
        <v/>
      </c>
      <c r="P38633" s="14" t="str">
        <f ca="1"/>
        <v>Low Cap</v>
      </c>
    </row>
    <row r="38634" spans="11:16">
      <c r="K38634" s="14" t="str">
        <v/>
      </c>
      <c r="L38634" s="14" t="str">
        <v/>
      </c>
      <c r="O38634" s="14" t="str">
        <v/>
      </c>
      <c r="P38634" s="14" t="str">
        <f ca="1"/>
        <v>Low Cap</v>
      </c>
    </row>
    <row r="38635" spans="11:16">
      <c r="K38635" s="14" t="str">
        <v/>
      </c>
      <c r="L38635" s="14" t="str">
        <v/>
      </c>
      <c r="O38635" s="14" t="str">
        <v/>
      </c>
      <c r="P38635" s="14" t="str">
        <f ca="1"/>
        <v>Low Cap</v>
      </c>
    </row>
    <row r="38636" spans="11:16">
      <c r="K38636" s="14" t="str">
        <v/>
      </c>
      <c r="L38636" s="14" t="str">
        <v/>
      </c>
      <c r="O38636" s="14" t="str">
        <v/>
      </c>
      <c r="P38636" s="14" t="str">
        <f ca="1"/>
        <v>Low Cap</v>
      </c>
    </row>
    <row r="38637" spans="11:16">
      <c r="K38637" s="14" t="str">
        <v/>
      </c>
      <c r="L38637" s="14" t="str">
        <v/>
      </c>
      <c r="O38637" s="14" t="str">
        <v/>
      </c>
      <c r="P38637" s="14" t="str">
        <f ca="1"/>
        <v>Low Cap</v>
      </c>
    </row>
    <row r="38638" spans="11:16">
      <c r="K38638" s="14" t="str">
        <v/>
      </c>
      <c r="L38638" s="14" t="str">
        <v/>
      </c>
      <c r="O38638" s="14" t="str">
        <v/>
      </c>
      <c r="P38638" s="14" t="str">
        <f ca="1"/>
        <v>Low Cap</v>
      </c>
    </row>
    <row r="38639" spans="11:16">
      <c r="K38639" s="14" t="str">
        <v/>
      </c>
      <c r="L38639" s="14" t="str">
        <v/>
      </c>
      <c r="O38639" s="14" t="str">
        <v/>
      </c>
      <c r="P38639" s="14" t="str">
        <f ca="1"/>
        <v>Low Cap</v>
      </c>
    </row>
    <row r="38640" spans="11:16">
      <c r="K38640" s="14" t="str">
        <v/>
      </c>
      <c r="L38640" s="14" t="str">
        <v/>
      </c>
      <c r="O38640" s="14" t="str">
        <v/>
      </c>
      <c r="P38640" s="14" t="str">
        <f ca="1"/>
        <v>Low Cap</v>
      </c>
    </row>
    <row r="38641" spans="11:16">
      <c r="K38641" s="14" t="str">
        <v/>
      </c>
      <c r="L38641" s="14" t="str">
        <v/>
      </c>
      <c r="O38641" s="14" t="str">
        <v/>
      </c>
      <c r="P38641" s="14" t="str">
        <f ca="1"/>
        <v>Low Cap</v>
      </c>
    </row>
    <row r="38642" spans="11:16">
      <c r="K38642" s="14" t="str">
        <v/>
      </c>
      <c r="L38642" s="14" t="str">
        <v/>
      </c>
      <c r="O38642" s="14" t="str">
        <v/>
      </c>
      <c r="P38642" s="14" t="str">
        <f ca="1"/>
        <v>Low Cap</v>
      </c>
    </row>
    <row r="38643" spans="11:16">
      <c r="K38643" s="14" t="str">
        <v/>
      </c>
      <c r="L38643" s="14" t="str">
        <v/>
      </c>
      <c r="O38643" s="14" t="str">
        <v/>
      </c>
      <c r="P38643" s="14" t="str">
        <f ca="1"/>
        <v>Low Cap</v>
      </c>
    </row>
    <row r="38644" spans="11:16">
      <c r="K38644" s="14" t="str">
        <v/>
      </c>
      <c r="L38644" s="14" t="str">
        <v/>
      </c>
      <c r="O38644" s="14" t="str">
        <v/>
      </c>
      <c r="P38644" s="14" t="str">
        <f ca="1"/>
        <v>Low Cap</v>
      </c>
    </row>
    <row r="38645" spans="11:16">
      <c r="K38645" s="14" t="str">
        <v/>
      </c>
      <c r="L38645" s="14" t="str">
        <v/>
      </c>
      <c r="O38645" s="14" t="str">
        <v/>
      </c>
      <c r="P38645" s="14" t="str">
        <f ca="1"/>
        <v>Low Cap</v>
      </c>
    </row>
    <row r="38646" spans="11:16">
      <c r="K38646" s="14" t="str">
        <v/>
      </c>
      <c r="L38646" s="14" t="str">
        <v/>
      </c>
      <c r="O38646" s="14" t="str">
        <v/>
      </c>
      <c r="P38646" s="14" t="str">
        <f ca="1"/>
        <v>Low Cap</v>
      </c>
    </row>
    <row r="38647" spans="11:16">
      <c r="K38647" s="14" t="str">
        <v/>
      </c>
      <c r="L38647" s="14" t="str">
        <v/>
      </c>
      <c r="O38647" s="14" t="str">
        <v/>
      </c>
      <c r="P38647" s="14" t="str">
        <f ca="1"/>
        <v>Low Cap</v>
      </c>
    </row>
    <row r="38648" spans="11:16">
      <c r="K38648" s="14" t="str">
        <v/>
      </c>
      <c r="L38648" s="14" t="str">
        <v/>
      </c>
      <c r="O38648" s="14" t="str">
        <v/>
      </c>
      <c r="P38648" s="14" t="str">
        <f ca="1"/>
        <v>Low Cap</v>
      </c>
    </row>
    <row r="38649" spans="11:16">
      <c r="K38649" s="14" t="str">
        <v/>
      </c>
      <c r="L38649" s="14" t="str">
        <v/>
      </c>
      <c r="O38649" s="14" t="str">
        <v/>
      </c>
      <c r="P38649" s="14" t="str">
        <f ca="1"/>
        <v>Low Cap</v>
      </c>
    </row>
    <row r="38650" spans="11:16">
      <c r="K38650" s="14" t="str">
        <v/>
      </c>
      <c r="L38650" s="14" t="str">
        <v/>
      </c>
      <c r="O38650" s="14" t="str">
        <v/>
      </c>
      <c r="P38650" s="14" t="str">
        <f ca="1"/>
        <v>Low Cap</v>
      </c>
    </row>
    <row r="38651" spans="11:16">
      <c r="K38651" s="14" t="str">
        <v/>
      </c>
      <c r="L38651" s="14" t="str">
        <v/>
      </c>
      <c r="O38651" s="14" t="str">
        <v/>
      </c>
      <c r="P38651" s="14" t="str">
        <f ca="1"/>
        <v>Low Cap</v>
      </c>
    </row>
    <row r="38652" spans="11:16">
      <c r="K38652" s="14" t="str">
        <v/>
      </c>
      <c r="L38652" s="14" t="str">
        <v/>
      </c>
      <c r="O38652" s="14" t="str">
        <v/>
      </c>
      <c r="P38652" s="14" t="str">
        <f ca="1"/>
        <v>Low Cap</v>
      </c>
    </row>
    <row r="38653" spans="11:16">
      <c r="K38653" s="14" t="str">
        <v/>
      </c>
      <c r="L38653" s="14" t="str">
        <v/>
      </c>
      <c r="O38653" s="14" t="str">
        <v/>
      </c>
      <c r="P38653" s="14" t="str">
        <f ca="1"/>
        <v>Low Cap</v>
      </c>
    </row>
    <row r="38654" spans="11:16">
      <c r="K38654" s="14" t="str">
        <v/>
      </c>
      <c r="L38654" s="14" t="str">
        <v/>
      </c>
      <c r="O38654" s="14" t="str">
        <v/>
      </c>
      <c r="P38654" s="14" t="str">
        <f ca="1"/>
        <v>Low Cap</v>
      </c>
    </row>
    <row r="38655" spans="11:16">
      <c r="K38655" s="14" t="str">
        <v/>
      </c>
      <c r="L38655" s="14" t="str">
        <v/>
      </c>
      <c r="O38655" s="14" t="str">
        <v/>
      </c>
      <c r="P38655" s="14" t="str">
        <f ca="1"/>
        <v>Low Cap</v>
      </c>
    </row>
    <row r="38656" spans="11:16">
      <c r="K38656" s="14" t="str">
        <v/>
      </c>
      <c r="L38656" s="14" t="str">
        <v/>
      </c>
      <c r="O38656" s="14" t="str">
        <v/>
      </c>
      <c r="P38656" s="14" t="str">
        <f ca="1"/>
        <v>Low Cap</v>
      </c>
    </row>
    <row r="38657" spans="11:16">
      <c r="K38657" s="14" t="str">
        <v/>
      </c>
      <c r="L38657" s="14" t="str">
        <v/>
      </c>
      <c r="O38657" s="14" t="str">
        <v/>
      </c>
      <c r="P38657" s="14" t="str">
        <f ca="1"/>
        <v>Low Cap</v>
      </c>
    </row>
    <row r="38658" spans="11:16">
      <c r="K38658" s="14" t="str">
        <v/>
      </c>
      <c r="L38658" s="14" t="str">
        <v/>
      </c>
      <c r="O38658" s="14" t="str">
        <v/>
      </c>
      <c r="P38658" s="14" t="str">
        <f ca="1"/>
        <v>Low Cap</v>
      </c>
    </row>
    <row r="38659" spans="11:16">
      <c r="K38659" s="14" t="str">
        <v/>
      </c>
      <c r="L38659" s="14" t="str">
        <v/>
      </c>
      <c r="O38659" s="14" t="str">
        <v/>
      </c>
      <c r="P38659" s="14" t="str">
        <f ca="1"/>
        <v>Low Cap</v>
      </c>
    </row>
    <row r="38660" spans="11:16">
      <c r="K38660" s="14" t="str">
        <v/>
      </c>
      <c r="L38660" s="14" t="str">
        <v/>
      </c>
      <c r="O38660" s="14" t="str">
        <v/>
      </c>
      <c r="P38660" s="14" t="str">
        <f ca="1"/>
        <v>Low Cap</v>
      </c>
    </row>
    <row r="38661" spans="11:16">
      <c r="K38661" s="14" t="str">
        <v/>
      </c>
      <c r="L38661" s="14" t="str">
        <v/>
      </c>
      <c r="O38661" s="14" t="str">
        <v/>
      </c>
      <c r="P38661" s="14" t="str">
        <f ca="1"/>
        <v>Low Cap</v>
      </c>
    </row>
    <row r="38662" spans="11:16">
      <c r="K38662" s="14" t="str">
        <v/>
      </c>
      <c r="L38662" s="14" t="str">
        <v/>
      </c>
      <c r="O38662" s="14" t="str">
        <v/>
      </c>
      <c r="P38662" s="14" t="str">
        <f ca="1"/>
        <v>Low Cap</v>
      </c>
    </row>
    <row r="38663" spans="11:16">
      <c r="K38663" s="14" t="str">
        <v/>
      </c>
      <c r="L38663" s="14" t="str">
        <v/>
      </c>
      <c r="O38663" s="14" t="str">
        <v/>
      </c>
      <c r="P38663" s="14" t="str">
        <f ca="1"/>
        <v>Low Cap</v>
      </c>
    </row>
    <row r="38664" spans="11:16">
      <c r="K38664" s="14" t="str">
        <v/>
      </c>
      <c r="L38664" s="14" t="str">
        <v/>
      </c>
      <c r="O38664" s="14" t="str">
        <v/>
      </c>
      <c r="P38664" s="14" t="str">
        <f ca="1"/>
        <v>Low Cap</v>
      </c>
    </row>
    <row r="38665" spans="11:16">
      <c r="K38665" s="14" t="str">
        <v/>
      </c>
      <c r="L38665" s="14" t="str">
        <v/>
      </c>
      <c r="O38665" s="14" t="str">
        <v/>
      </c>
      <c r="P38665" s="14" t="str">
        <f ca="1"/>
        <v>Low Cap</v>
      </c>
    </row>
    <row r="38666" spans="11:16">
      <c r="K38666" s="14" t="str">
        <v/>
      </c>
      <c r="L38666" s="14" t="str">
        <v/>
      </c>
      <c r="O38666" s="14" t="str">
        <v/>
      </c>
      <c r="P38666" s="14" t="str">
        <f ca="1"/>
        <v>Low Cap</v>
      </c>
    </row>
    <row r="38667" spans="11:16">
      <c r="K38667" s="14" t="str">
        <v/>
      </c>
      <c r="L38667" s="14" t="str">
        <v/>
      </c>
      <c r="O38667" s="14" t="str">
        <v/>
      </c>
      <c r="P38667" s="14" t="str">
        <f ca="1"/>
        <v>Low Cap</v>
      </c>
    </row>
    <row r="38668" spans="11:16">
      <c r="K38668" s="14" t="str">
        <v/>
      </c>
      <c r="L38668" s="14" t="str">
        <v/>
      </c>
      <c r="O38668" s="14" t="str">
        <v/>
      </c>
      <c r="P38668" s="14" t="str">
        <f ca="1"/>
        <v>Low Cap</v>
      </c>
    </row>
    <row r="38669" spans="11:16">
      <c r="K38669" s="14" t="str">
        <v/>
      </c>
      <c r="L38669" s="14" t="str">
        <v/>
      </c>
      <c r="O38669" s="14" t="str">
        <v/>
      </c>
      <c r="P38669" s="14" t="str">
        <f ca="1"/>
        <v>Low Cap</v>
      </c>
    </row>
    <row r="38670" spans="11:16">
      <c r="K38670" s="14" t="str">
        <v/>
      </c>
      <c r="L38670" s="14" t="str">
        <v/>
      </c>
      <c r="O38670" s="14" t="str">
        <v/>
      </c>
      <c r="P38670" s="14" t="str">
        <f ca="1"/>
        <v>Low Cap</v>
      </c>
    </row>
    <row r="38671" spans="11:16">
      <c r="K38671" s="14" t="str">
        <v/>
      </c>
      <c r="L38671" s="14" t="str">
        <v/>
      </c>
      <c r="O38671" s="14" t="str">
        <v/>
      </c>
      <c r="P38671" s="14" t="str">
        <f ca="1"/>
        <v>Low Cap</v>
      </c>
    </row>
    <row r="38672" spans="11:16">
      <c r="K38672" s="14" t="str">
        <v/>
      </c>
      <c r="L38672" s="14" t="str">
        <v/>
      </c>
      <c r="O38672" s="14" t="str">
        <v/>
      </c>
      <c r="P38672" s="14" t="str">
        <f ca="1"/>
        <v>Low Cap</v>
      </c>
    </row>
    <row r="38673" spans="11:16">
      <c r="K38673" s="14" t="str">
        <v/>
      </c>
      <c r="L38673" s="14" t="str">
        <v/>
      </c>
      <c r="O38673" s="14" t="str">
        <v/>
      </c>
      <c r="P38673" s="14" t="str">
        <f ca="1"/>
        <v>Low Cap</v>
      </c>
    </row>
    <row r="38674" spans="11:16">
      <c r="K38674" s="14" t="str">
        <v/>
      </c>
      <c r="L38674" s="14" t="str">
        <v/>
      </c>
      <c r="O38674" s="14" t="str">
        <v/>
      </c>
      <c r="P38674" s="14" t="str">
        <f ca="1"/>
        <v>Low Cap</v>
      </c>
    </row>
    <row r="38675" spans="11:16">
      <c r="K38675" s="14" t="str">
        <v/>
      </c>
      <c r="L38675" s="14" t="str">
        <v/>
      </c>
      <c r="O38675" s="14" t="str">
        <v/>
      </c>
      <c r="P38675" s="14" t="str">
        <f ca="1"/>
        <v>Low Cap</v>
      </c>
    </row>
    <row r="38676" spans="11:16">
      <c r="K38676" s="14" t="str">
        <v/>
      </c>
      <c r="L38676" s="14" t="str">
        <v/>
      </c>
      <c r="O38676" s="14" t="str">
        <v/>
      </c>
      <c r="P38676" s="14" t="str">
        <f ca="1"/>
        <v>Low Cap</v>
      </c>
    </row>
    <row r="38677" spans="11:16">
      <c r="K38677" s="14" t="str">
        <v/>
      </c>
      <c r="L38677" s="14" t="str">
        <v/>
      </c>
      <c r="O38677" s="14" t="str">
        <v/>
      </c>
      <c r="P38677" s="14" t="str">
        <f ca="1"/>
        <v>Low Cap</v>
      </c>
    </row>
    <row r="38678" spans="11:16">
      <c r="K38678" s="14" t="str">
        <v/>
      </c>
      <c r="L38678" s="14" t="str">
        <v/>
      </c>
      <c r="O38678" s="14" t="str">
        <v/>
      </c>
      <c r="P38678" s="14" t="str">
        <f ca="1"/>
        <v>Low Cap</v>
      </c>
    </row>
    <row r="38679" spans="11:16">
      <c r="K38679" s="14" t="str">
        <v/>
      </c>
      <c r="L38679" s="14" t="str">
        <v/>
      </c>
      <c r="O38679" s="14" t="str">
        <v/>
      </c>
      <c r="P38679" s="14" t="str">
        <f ca="1"/>
        <v>Low Cap</v>
      </c>
    </row>
    <row r="38680" spans="11:16">
      <c r="K38680" s="14" t="str">
        <v/>
      </c>
      <c r="L38680" s="14" t="str">
        <v/>
      </c>
      <c r="O38680" s="14" t="str">
        <v/>
      </c>
      <c r="P38680" s="14" t="str">
        <f ca="1"/>
        <v>Low Cap</v>
      </c>
    </row>
    <row r="38681" spans="11:16">
      <c r="K38681" s="14" t="str">
        <v/>
      </c>
      <c r="L38681" s="14" t="str">
        <v/>
      </c>
      <c r="O38681" s="14" t="str">
        <v/>
      </c>
      <c r="P38681" s="14" t="str">
        <f ca="1"/>
        <v>Low Cap</v>
      </c>
    </row>
    <row r="38682" spans="11:16">
      <c r="K38682" s="14" t="str">
        <v/>
      </c>
      <c r="L38682" s="14" t="str">
        <v/>
      </c>
      <c r="O38682" s="14" t="str">
        <v/>
      </c>
      <c r="P38682" s="14" t="str">
        <f ca="1"/>
        <v>Low Cap</v>
      </c>
    </row>
    <row r="38683" spans="11:16">
      <c r="K38683" s="14" t="str">
        <v/>
      </c>
      <c r="L38683" s="14" t="str">
        <v/>
      </c>
      <c r="O38683" s="14" t="str">
        <v/>
      </c>
      <c r="P38683" s="14" t="str">
        <f ca="1"/>
        <v>Low Cap</v>
      </c>
    </row>
    <row r="38684" spans="11:16">
      <c r="K38684" s="14" t="str">
        <v/>
      </c>
      <c r="L38684" s="14" t="str">
        <v/>
      </c>
      <c r="O38684" s="14" t="str">
        <v/>
      </c>
      <c r="P38684" s="14" t="str">
        <f ca="1"/>
        <v>Low Cap</v>
      </c>
    </row>
    <row r="38685" spans="11:16">
      <c r="K38685" s="14" t="str">
        <v/>
      </c>
      <c r="L38685" s="14" t="str">
        <v/>
      </c>
      <c r="O38685" s="14" t="str">
        <v/>
      </c>
      <c r="P38685" s="14" t="str">
        <f ca="1"/>
        <v>Low Cap</v>
      </c>
    </row>
    <row r="38686" spans="11:16">
      <c r="K38686" s="14" t="str">
        <v/>
      </c>
      <c r="L38686" s="14" t="str">
        <v/>
      </c>
      <c r="O38686" s="14" t="str">
        <v/>
      </c>
      <c r="P38686" s="14" t="str">
        <f ca="1"/>
        <v>Low Cap</v>
      </c>
    </row>
    <row r="38687" spans="11:16">
      <c r="K38687" s="14" t="str">
        <v/>
      </c>
      <c r="L38687" s="14" t="str">
        <v/>
      </c>
      <c r="O38687" s="14" t="str">
        <v/>
      </c>
      <c r="P38687" s="14" t="str">
        <f ca="1"/>
        <v>Low Cap</v>
      </c>
    </row>
    <row r="38688" spans="11:16">
      <c r="K38688" s="14" t="str">
        <v/>
      </c>
      <c r="L38688" s="14" t="str">
        <v/>
      </c>
      <c r="O38688" s="14" t="str">
        <v/>
      </c>
      <c r="P38688" s="14" t="str">
        <f ca="1"/>
        <v>Low Cap</v>
      </c>
    </row>
    <row r="38689" spans="11:16">
      <c r="K38689" s="14" t="str">
        <v/>
      </c>
      <c r="L38689" s="14" t="str">
        <v/>
      </c>
      <c r="O38689" s="14" t="str">
        <v/>
      </c>
      <c r="P38689" s="14" t="str">
        <f ca="1"/>
        <v>Low Cap</v>
      </c>
    </row>
    <row r="38690" spans="11:16">
      <c r="K38690" s="14" t="str">
        <v/>
      </c>
      <c r="L38690" s="14" t="str">
        <v/>
      </c>
      <c r="O38690" s="14" t="str">
        <v/>
      </c>
      <c r="P38690" s="14" t="str">
        <f ca="1"/>
        <v>Low Cap</v>
      </c>
    </row>
    <row r="38691" spans="11:16">
      <c r="K38691" s="14" t="str">
        <v/>
      </c>
      <c r="L38691" s="14" t="str">
        <v/>
      </c>
      <c r="O38691" s="14" t="str">
        <v/>
      </c>
      <c r="P38691" s="14" t="str">
        <f ca="1"/>
        <v>Low Cap</v>
      </c>
    </row>
    <row r="38692" spans="11:16">
      <c r="K38692" s="14" t="str">
        <v/>
      </c>
      <c r="L38692" s="14" t="str">
        <v/>
      </c>
      <c r="O38692" s="14" t="str">
        <v/>
      </c>
      <c r="P38692" s="14" t="str">
        <f ca="1"/>
        <v>Low Cap</v>
      </c>
    </row>
    <row r="38693" spans="11:16">
      <c r="K38693" s="14" t="str">
        <v/>
      </c>
      <c r="L38693" s="14" t="str">
        <v/>
      </c>
      <c r="O38693" s="14" t="str">
        <v/>
      </c>
      <c r="P38693" s="14" t="str">
        <f ca="1"/>
        <v>Low Cap</v>
      </c>
    </row>
    <row r="38694" spans="11:16">
      <c r="K38694" s="14" t="str">
        <v/>
      </c>
      <c r="L38694" s="14" t="str">
        <v/>
      </c>
      <c r="O38694" s="14" t="str">
        <v/>
      </c>
      <c r="P38694" s="14" t="str">
        <f ca="1"/>
        <v>Low Cap</v>
      </c>
    </row>
    <row r="38695" spans="11:16">
      <c r="K38695" s="14" t="str">
        <v/>
      </c>
      <c r="L38695" s="14" t="str">
        <v/>
      </c>
      <c r="O38695" s="14" t="str">
        <v/>
      </c>
      <c r="P38695" s="14" t="str">
        <f ca="1"/>
        <v>Low Cap</v>
      </c>
    </row>
    <row r="38696" spans="11:16">
      <c r="K38696" s="14" t="str">
        <v/>
      </c>
      <c r="L38696" s="14" t="str">
        <v/>
      </c>
      <c r="O38696" s="14" t="str">
        <v/>
      </c>
      <c r="P38696" s="14" t="str">
        <f ca="1"/>
        <v>Low Cap</v>
      </c>
    </row>
    <row r="38697" spans="11:16">
      <c r="K38697" s="14" t="str">
        <v/>
      </c>
      <c r="L38697" s="14" t="str">
        <v/>
      </c>
      <c r="O38697" s="14" t="str">
        <v/>
      </c>
      <c r="P38697" s="14" t="str">
        <f ca="1"/>
        <v>Low Cap</v>
      </c>
    </row>
    <row r="38698" spans="11:16">
      <c r="K38698" s="14" t="str">
        <v/>
      </c>
      <c r="L38698" s="14" t="str">
        <v/>
      </c>
      <c r="O38698" s="14" t="str">
        <v/>
      </c>
      <c r="P38698" s="14" t="str">
        <f ca="1"/>
        <v>Low Cap</v>
      </c>
    </row>
    <row r="38699" spans="11:16">
      <c r="K38699" s="14" t="str">
        <v/>
      </c>
      <c r="L38699" s="14" t="str">
        <v/>
      </c>
      <c r="O38699" s="14" t="str">
        <v/>
      </c>
      <c r="P38699" s="14" t="str">
        <f ca="1"/>
        <v>Low Cap</v>
      </c>
    </row>
    <row r="38700" spans="11:16">
      <c r="K38700" s="14" t="str">
        <v/>
      </c>
      <c r="L38700" s="14" t="str">
        <v/>
      </c>
      <c r="O38700" s="14" t="str">
        <v/>
      </c>
      <c r="P38700" s="14" t="str">
        <f ca="1"/>
        <v>Low Cap</v>
      </c>
    </row>
    <row r="38701" spans="11:16">
      <c r="K38701" s="14" t="str">
        <v/>
      </c>
      <c r="L38701" s="14" t="str">
        <v/>
      </c>
      <c r="O38701" s="14" t="str">
        <v/>
      </c>
      <c r="P38701" s="14" t="str">
        <f ca="1"/>
        <v>Low Cap</v>
      </c>
    </row>
    <row r="38702" spans="11:16">
      <c r="K38702" s="14" t="str">
        <v/>
      </c>
      <c r="L38702" s="14" t="str">
        <v/>
      </c>
      <c r="O38702" s="14" t="str">
        <v/>
      </c>
      <c r="P38702" s="14" t="str">
        <f ca="1"/>
        <v>Low Cap</v>
      </c>
    </row>
    <row r="38703" spans="11:16">
      <c r="K38703" s="14" t="str">
        <v/>
      </c>
      <c r="L38703" s="14" t="str">
        <v/>
      </c>
      <c r="O38703" s="14" t="str">
        <v/>
      </c>
      <c r="P38703" s="14" t="str">
        <f ca="1"/>
        <v>Low Cap</v>
      </c>
    </row>
    <row r="38704" spans="11:16">
      <c r="K38704" s="14" t="str">
        <v/>
      </c>
      <c r="L38704" s="14" t="str">
        <v/>
      </c>
      <c r="O38704" s="14" t="str">
        <v/>
      </c>
      <c r="P38704" s="14" t="str">
        <f ca="1"/>
        <v>Low Cap</v>
      </c>
    </row>
    <row r="38705" spans="11:16">
      <c r="K38705" s="14" t="str">
        <v/>
      </c>
      <c r="L38705" s="14" t="str">
        <v/>
      </c>
      <c r="O38705" s="14" t="str">
        <v/>
      </c>
      <c r="P38705" s="14" t="str">
        <f ca="1"/>
        <v>Low Cap</v>
      </c>
    </row>
    <row r="38706" spans="11:16">
      <c r="K38706" s="14" t="str">
        <v/>
      </c>
      <c r="L38706" s="14" t="str">
        <v/>
      </c>
      <c r="O38706" s="14" t="str">
        <v/>
      </c>
      <c r="P38706" s="14" t="str">
        <f ca="1"/>
        <v>Low Cap</v>
      </c>
    </row>
    <row r="38707" spans="11:16">
      <c r="K38707" s="14" t="str">
        <v/>
      </c>
      <c r="L38707" s="14" t="str">
        <v/>
      </c>
      <c r="O38707" s="14" t="str">
        <v/>
      </c>
      <c r="P38707" s="14" t="str">
        <f ca="1"/>
        <v>Low Cap</v>
      </c>
    </row>
    <row r="38708" spans="11:16">
      <c r="K38708" s="14" t="str">
        <v/>
      </c>
      <c r="L38708" s="14" t="str">
        <v/>
      </c>
      <c r="O38708" s="14" t="str">
        <v/>
      </c>
      <c r="P38708" s="14" t="str">
        <f ca="1"/>
        <v>Low Cap</v>
      </c>
    </row>
    <row r="38709" spans="11:16">
      <c r="K38709" s="14" t="str">
        <v/>
      </c>
      <c r="L38709" s="14" t="str">
        <v/>
      </c>
      <c r="O38709" s="14" t="str">
        <v/>
      </c>
      <c r="P38709" s="14" t="str">
        <f ca="1"/>
        <v>Low Cap</v>
      </c>
    </row>
    <row r="38710" spans="11:16">
      <c r="K38710" s="14" t="str">
        <v/>
      </c>
      <c r="L38710" s="14" t="str">
        <v/>
      </c>
      <c r="O38710" s="14" t="str">
        <v/>
      </c>
      <c r="P38710" s="14" t="str">
        <f ca="1"/>
        <v>Low Cap</v>
      </c>
    </row>
    <row r="38711" spans="11:16">
      <c r="K38711" s="14" t="str">
        <v/>
      </c>
      <c r="L38711" s="14" t="str">
        <v/>
      </c>
      <c r="O38711" s="14" t="str">
        <v/>
      </c>
      <c r="P38711" s="14" t="str">
        <f ca="1"/>
        <v>Low Cap</v>
      </c>
    </row>
    <row r="38712" spans="11:16">
      <c r="K38712" s="14" t="str">
        <v/>
      </c>
      <c r="L38712" s="14" t="str">
        <v/>
      </c>
      <c r="O38712" s="14" t="str">
        <v/>
      </c>
      <c r="P38712" s="14" t="str">
        <f ca="1"/>
        <v>Low Cap</v>
      </c>
    </row>
    <row r="38713" spans="11:16">
      <c r="K38713" s="14" t="str">
        <v/>
      </c>
      <c r="L38713" s="14" t="str">
        <v/>
      </c>
      <c r="O38713" s="14" t="str">
        <v/>
      </c>
      <c r="P38713" s="14" t="str">
        <f ca="1"/>
        <v>Low Cap</v>
      </c>
    </row>
    <row r="38714" spans="11:16">
      <c r="K38714" s="14" t="str">
        <v/>
      </c>
      <c r="L38714" s="14" t="str">
        <v/>
      </c>
      <c r="O38714" s="14" t="str">
        <v/>
      </c>
      <c r="P38714" s="14" t="str">
        <f ca="1"/>
        <v>Low Cap</v>
      </c>
    </row>
    <row r="38715" spans="11:16">
      <c r="K38715" s="14" t="str">
        <v/>
      </c>
      <c r="L38715" s="14" t="str">
        <v/>
      </c>
      <c r="O38715" s="14" t="str">
        <v/>
      </c>
      <c r="P38715" s="14" t="str">
        <f ca="1"/>
        <v>Low Cap</v>
      </c>
    </row>
    <row r="38716" spans="11:16">
      <c r="K38716" s="14" t="str">
        <v/>
      </c>
      <c r="L38716" s="14" t="str">
        <v/>
      </c>
      <c r="O38716" s="14" t="str">
        <v/>
      </c>
      <c r="P38716" s="14" t="str">
        <f ca="1"/>
        <v>Low Cap</v>
      </c>
    </row>
    <row r="38717" spans="11:16">
      <c r="K38717" s="14" t="str">
        <v/>
      </c>
      <c r="L38717" s="14" t="str">
        <v/>
      </c>
      <c r="O38717" s="14" t="str">
        <v/>
      </c>
      <c r="P38717" s="14" t="str">
        <f ca="1"/>
        <v>Low Cap</v>
      </c>
    </row>
    <row r="38718" spans="11:16">
      <c r="K38718" s="14" t="str">
        <v/>
      </c>
      <c r="L38718" s="14" t="str">
        <v/>
      </c>
      <c r="O38718" s="14" t="str">
        <v/>
      </c>
      <c r="P38718" s="14" t="str">
        <f ca="1"/>
        <v>Low Cap</v>
      </c>
    </row>
    <row r="38719" spans="11:16">
      <c r="K38719" s="14" t="str">
        <v/>
      </c>
      <c r="L38719" s="14" t="str">
        <v/>
      </c>
      <c r="O38719" s="14" t="str">
        <v/>
      </c>
      <c r="P38719" s="14" t="str">
        <f ca="1"/>
        <v>Low Cap</v>
      </c>
    </row>
    <row r="38720" spans="11:16">
      <c r="K38720" s="14" t="str">
        <v/>
      </c>
      <c r="L38720" s="14" t="str">
        <v/>
      </c>
      <c r="O38720" s="14" t="str">
        <v/>
      </c>
      <c r="P38720" s="14" t="str">
        <f ca="1"/>
        <v>Low Cap</v>
      </c>
    </row>
    <row r="38721" spans="11:16">
      <c r="K38721" s="14" t="str">
        <v/>
      </c>
      <c r="L38721" s="14" t="str">
        <v/>
      </c>
      <c r="O38721" s="14" t="str">
        <v/>
      </c>
      <c r="P38721" s="14" t="str">
        <f ca="1"/>
        <v>Low Cap</v>
      </c>
    </row>
    <row r="38722" spans="11:16">
      <c r="K38722" s="14" t="str">
        <v/>
      </c>
      <c r="L38722" s="14" t="str">
        <v/>
      </c>
      <c r="O38722" s="14" t="str">
        <v/>
      </c>
      <c r="P38722" s="14" t="str">
        <f ca="1"/>
        <v>Low Cap</v>
      </c>
    </row>
    <row r="38723" spans="11:16">
      <c r="K38723" s="14" t="str">
        <v/>
      </c>
      <c r="L38723" s="14" t="str">
        <v/>
      </c>
      <c r="O38723" s="14" t="str">
        <v/>
      </c>
      <c r="P38723" s="14" t="str">
        <f ca="1"/>
        <v>Low Cap</v>
      </c>
    </row>
    <row r="38724" spans="11:16">
      <c r="K38724" s="14" t="str">
        <v/>
      </c>
      <c r="L38724" s="14" t="str">
        <v/>
      </c>
      <c r="O38724" s="14" t="str">
        <v/>
      </c>
      <c r="P38724" s="14" t="str">
        <f ca="1"/>
        <v>Low Cap</v>
      </c>
    </row>
    <row r="38725" spans="11:16">
      <c r="K38725" s="14" t="str">
        <v/>
      </c>
      <c r="L38725" s="14" t="str">
        <v/>
      </c>
      <c r="O38725" s="14" t="str">
        <v/>
      </c>
      <c r="P38725" s="14" t="str">
        <f ca="1"/>
        <v>Low Cap</v>
      </c>
    </row>
    <row r="38726" spans="11:16">
      <c r="K38726" s="14" t="str">
        <v/>
      </c>
      <c r="L38726" s="14" t="str">
        <v/>
      </c>
      <c r="O38726" s="14" t="str">
        <v/>
      </c>
      <c r="P38726" s="14" t="str">
        <f ca="1"/>
        <v>Low Cap</v>
      </c>
    </row>
    <row r="38727" spans="11:16">
      <c r="K38727" s="14" t="str">
        <v/>
      </c>
      <c r="L38727" s="14" t="str">
        <v/>
      </c>
      <c r="O38727" s="14" t="str">
        <v/>
      </c>
      <c r="P38727" s="14" t="str">
        <f ca="1"/>
        <v>Low Cap</v>
      </c>
    </row>
    <row r="38728" spans="11:16">
      <c r="K38728" s="14" t="str">
        <v/>
      </c>
      <c r="L38728" s="14" t="str">
        <v/>
      </c>
      <c r="O38728" s="14" t="str">
        <v/>
      </c>
      <c r="P38728" s="14" t="str">
        <f ca="1"/>
        <v>Low Cap</v>
      </c>
    </row>
    <row r="38729" spans="11:16">
      <c r="K38729" s="14" t="str">
        <v/>
      </c>
      <c r="L38729" s="14" t="str">
        <v/>
      </c>
      <c r="O38729" s="14" t="str">
        <v/>
      </c>
      <c r="P38729" s="14" t="str">
        <f ca="1"/>
        <v>Low Cap</v>
      </c>
    </row>
    <row r="38730" spans="11:16">
      <c r="K38730" s="14" t="str">
        <v/>
      </c>
      <c r="L38730" s="14" t="str">
        <v/>
      </c>
      <c r="O38730" s="14" t="str">
        <v/>
      </c>
      <c r="P38730" s="14" t="str">
        <f ca="1"/>
        <v>Low Cap</v>
      </c>
    </row>
    <row r="38731" spans="11:16">
      <c r="K38731" s="14" t="str">
        <v/>
      </c>
      <c r="L38731" s="14" t="str">
        <v/>
      </c>
      <c r="O38731" s="14" t="str">
        <v/>
      </c>
      <c r="P38731" s="14" t="str">
        <f ca="1"/>
        <v>Low Cap</v>
      </c>
    </row>
    <row r="38732" spans="11:16">
      <c r="K38732" s="14" t="str">
        <v/>
      </c>
      <c r="L38732" s="14" t="str">
        <v/>
      </c>
      <c r="O38732" s="14" t="str">
        <v/>
      </c>
      <c r="P38732" s="14" t="str">
        <f ca="1"/>
        <v>Low Cap</v>
      </c>
    </row>
    <row r="38733" spans="11:16">
      <c r="K38733" s="14" t="str">
        <v/>
      </c>
      <c r="L38733" s="14" t="str">
        <v/>
      </c>
      <c r="O38733" s="14" t="str">
        <v/>
      </c>
      <c r="P38733" s="14" t="str">
        <f ca="1"/>
        <v>Low Cap</v>
      </c>
    </row>
    <row r="38734" spans="11:16">
      <c r="K38734" s="14" t="str">
        <v/>
      </c>
      <c r="L38734" s="14" t="str">
        <v/>
      </c>
      <c r="O38734" s="14" t="str">
        <v/>
      </c>
      <c r="P38734" s="14" t="str">
        <f ca="1"/>
        <v>Low Cap</v>
      </c>
    </row>
    <row r="38735" spans="11:16">
      <c r="K38735" s="14" t="str">
        <v/>
      </c>
      <c r="L38735" s="14" t="str">
        <v/>
      </c>
      <c r="O38735" s="14" t="str">
        <v/>
      </c>
      <c r="P38735" s="14" t="str">
        <f ca="1"/>
        <v>Low Cap</v>
      </c>
    </row>
    <row r="38736" spans="11:16">
      <c r="K38736" s="14" t="str">
        <v/>
      </c>
      <c r="L38736" s="14" t="str">
        <v/>
      </c>
      <c r="O38736" s="14" t="str">
        <v/>
      </c>
      <c r="P38736" s="14" t="str">
        <f ca="1"/>
        <v>Low Cap</v>
      </c>
    </row>
    <row r="38737" spans="11:16">
      <c r="K38737" s="14" t="str">
        <v/>
      </c>
      <c r="L38737" s="14" t="str">
        <v/>
      </c>
      <c r="O38737" s="14" t="str">
        <v/>
      </c>
      <c r="P38737" s="14" t="str">
        <f ca="1"/>
        <v>Low Cap</v>
      </c>
    </row>
    <row r="38738" spans="11:16">
      <c r="K38738" s="14" t="str">
        <v/>
      </c>
      <c r="L38738" s="14" t="str">
        <v/>
      </c>
      <c r="O38738" s="14" t="str">
        <v/>
      </c>
      <c r="P38738" s="14" t="str">
        <f ca="1"/>
        <v>Low Cap</v>
      </c>
    </row>
    <row r="38739" spans="11:16">
      <c r="K38739" s="14" t="str">
        <v/>
      </c>
      <c r="L38739" s="14" t="str">
        <v/>
      </c>
      <c r="O38739" s="14" t="str">
        <v/>
      </c>
      <c r="P38739" s="14" t="str">
        <f ca="1"/>
        <v>Low Cap</v>
      </c>
    </row>
    <row r="38740" spans="11:16">
      <c r="K38740" s="14" t="str">
        <v/>
      </c>
      <c r="L38740" s="14" t="str">
        <v/>
      </c>
      <c r="O38740" s="14" t="str">
        <v/>
      </c>
      <c r="P38740" s="14" t="str">
        <f ca="1"/>
        <v>Low Cap</v>
      </c>
    </row>
    <row r="38741" spans="11:16">
      <c r="K38741" s="14" t="str">
        <v/>
      </c>
      <c r="L38741" s="14" t="str">
        <v/>
      </c>
      <c r="O38741" s="14" t="str">
        <v/>
      </c>
      <c r="P38741" s="14" t="str">
        <f ca="1"/>
        <v>Low Cap</v>
      </c>
    </row>
    <row r="38742" spans="11:16">
      <c r="K38742" s="14" t="str">
        <v/>
      </c>
      <c r="L38742" s="14" t="str">
        <v/>
      </c>
      <c r="O38742" s="14" t="str">
        <v/>
      </c>
      <c r="P38742" s="14" t="str">
        <f ca="1"/>
        <v>Low Cap</v>
      </c>
    </row>
    <row r="38743" spans="11:16">
      <c r="K38743" s="14" t="str">
        <v/>
      </c>
      <c r="L38743" s="14" t="str">
        <v/>
      </c>
      <c r="O38743" s="14" t="str">
        <v/>
      </c>
      <c r="P38743" s="14" t="str">
        <f ca="1"/>
        <v>Low Cap</v>
      </c>
    </row>
    <row r="38744" spans="11:16">
      <c r="K38744" s="14" t="str">
        <v/>
      </c>
      <c r="L38744" s="14" t="str">
        <v/>
      </c>
      <c r="O38744" s="14" t="str">
        <v/>
      </c>
      <c r="P38744" s="14" t="str">
        <f ca="1"/>
        <v>Low Cap</v>
      </c>
    </row>
    <row r="38745" spans="11:16">
      <c r="K38745" s="14" t="str">
        <v/>
      </c>
      <c r="L38745" s="14" t="str">
        <v/>
      </c>
      <c r="O38745" s="14" t="str">
        <v/>
      </c>
      <c r="P38745" s="14" t="str">
        <f ca="1"/>
        <v>Low Cap</v>
      </c>
    </row>
    <row r="38746" spans="11:16">
      <c r="K38746" s="14" t="str">
        <v/>
      </c>
      <c r="L38746" s="14" t="str">
        <v/>
      </c>
      <c r="O38746" s="14" t="str">
        <v/>
      </c>
      <c r="P38746" s="14" t="str">
        <f ca="1"/>
        <v>Low Cap</v>
      </c>
    </row>
    <row r="38747" spans="11:16">
      <c r="K38747" s="14" t="str">
        <v/>
      </c>
      <c r="L38747" s="14" t="str">
        <v/>
      </c>
      <c r="O38747" s="14" t="str">
        <v/>
      </c>
      <c r="P38747" s="14" t="str">
        <f ca="1"/>
        <v>Low Cap</v>
      </c>
    </row>
    <row r="38748" spans="11:16">
      <c r="K38748" s="14" t="str">
        <v/>
      </c>
      <c r="L38748" s="14" t="str">
        <v/>
      </c>
      <c r="O38748" s="14" t="str">
        <v/>
      </c>
      <c r="P38748" s="14" t="str">
        <f ca="1"/>
        <v>Low Cap</v>
      </c>
    </row>
    <row r="38749" spans="11:16">
      <c r="K38749" s="14" t="str">
        <v/>
      </c>
      <c r="L38749" s="14" t="str">
        <v/>
      </c>
      <c r="O38749" s="14" t="str">
        <v/>
      </c>
      <c r="P38749" s="14" t="str">
        <f ca="1"/>
        <v>Low Cap</v>
      </c>
    </row>
    <row r="38750" spans="11:16">
      <c r="K38750" s="14" t="str">
        <v/>
      </c>
      <c r="L38750" s="14" t="str">
        <v/>
      </c>
      <c r="O38750" s="14" t="str">
        <v/>
      </c>
      <c r="P38750" s="14" t="str">
        <f ca="1"/>
        <v>Low Cap</v>
      </c>
    </row>
    <row r="38751" spans="11:16">
      <c r="K38751" s="14" t="str">
        <v/>
      </c>
      <c r="L38751" s="14" t="str">
        <v/>
      </c>
      <c r="O38751" s="14" t="str">
        <v/>
      </c>
      <c r="P38751" s="14" t="str">
        <f ca="1"/>
        <v>Low Cap</v>
      </c>
    </row>
    <row r="38752" spans="11:16">
      <c r="K38752" s="14" t="str">
        <v/>
      </c>
      <c r="L38752" s="14" t="str">
        <v/>
      </c>
      <c r="O38752" s="14" t="str">
        <v/>
      </c>
      <c r="P38752" s="14" t="str">
        <f ca="1"/>
        <v>Low Cap</v>
      </c>
    </row>
    <row r="38753" spans="11:16">
      <c r="K38753" s="14" t="str">
        <v/>
      </c>
      <c r="L38753" s="14" t="str">
        <v/>
      </c>
      <c r="O38753" s="14" t="str">
        <v/>
      </c>
      <c r="P38753" s="14" t="str">
        <f ca="1"/>
        <v>Low Cap</v>
      </c>
    </row>
    <row r="38754" spans="11:16">
      <c r="K38754" s="14" t="str">
        <v/>
      </c>
      <c r="L38754" s="14" t="str">
        <v/>
      </c>
      <c r="O38754" s="14" t="str">
        <v/>
      </c>
      <c r="P38754" s="14" t="str">
        <f ca="1"/>
        <v>Low Cap</v>
      </c>
    </row>
    <row r="38755" spans="11:16">
      <c r="K38755" s="14" t="str">
        <v/>
      </c>
      <c r="L38755" s="14" t="str">
        <v/>
      </c>
      <c r="O38755" s="14" t="str">
        <v/>
      </c>
      <c r="P38755" s="14" t="str">
        <f ca="1"/>
        <v>Low Cap</v>
      </c>
    </row>
    <row r="38756" spans="11:16">
      <c r="K38756" s="14" t="str">
        <v/>
      </c>
      <c r="L38756" s="14" t="str">
        <v/>
      </c>
      <c r="O38756" s="14" t="str">
        <v/>
      </c>
      <c r="P38756" s="14" t="str">
        <f ca="1"/>
        <v>Low Cap</v>
      </c>
    </row>
    <row r="38757" spans="11:16">
      <c r="K38757" s="14" t="str">
        <v/>
      </c>
      <c r="L38757" s="14" t="str">
        <v/>
      </c>
      <c r="O38757" s="14" t="str">
        <v/>
      </c>
      <c r="P38757" s="14" t="str">
        <f ca="1"/>
        <v>Low Cap</v>
      </c>
    </row>
    <row r="38758" spans="11:16">
      <c r="K38758" s="14" t="str">
        <v/>
      </c>
      <c r="L38758" s="14" t="str">
        <v/>
      </c>
      <c r="O38758" s="14" t="str">
        <v/>
      </c>
      <c r="P38758" s="14" t="str">
        <f ca="1"/>
        <v>Low Cap</v>
      </c>
    </row>
    <row r="38759" spans="11:16">
      <c r="K38759" s="14" t="str">
        <v/>
      </c>
      <c r="L38759" s="14" t="str">
        <v/>
      </c>
      <c r="O38759" s="14" t="str">
        <v/>
      </c>
      <c r="P38759" s="14" t="str">
        <f ca="1"/>
        <v>Low Cap</v>
      </c>
    </row>
    <row r="38760" spans="11:16">
      <c r="K38760" s="14" t="str">
        <v/>
      </c>
      <c r="L38760" s="14" t="str">
        <v/>
      </c>
      <c r="O38760" s="14" t="str">
        <v/>
      </c>
      <c r="P38760" s="14" t="str">
        <f ca="1"/>
        <v>Low Cap</v>
      </c>
    </row>
    <row r="38761" spans="11:16">
      <c r="K38761" s="14" t="str">
        <v/>
      </c>
      <c r="L38761" s="14" t="str">
        <v/>
      </c>
      <c r="O38761" s="14" t="str">
        <v/>
      </c>
      <c r="P38761" s="14" t="str">
        <f ca="1"/>
        <v>Low Cap</v>
      </c>
    </row>
    <row r="38762" spans="11:16">
      <c r="K38762" s="14" t="str">
        <v/>
      </c>
      <c r="L38762" s="14" t="str">
        <v/>
      </c>
      <c r="O38762" s="14" t="str">
        <v/>
      </c>
      <c r="P38762" s="14" t="str">
        <f ca="1"/>
        <v>Low Cap</v>
      </c>
    </row>
    <row r="38763" spans="11:16">
      <c r="K38763" s="14" t="str">
        <v/>
      </c>
      <c r="L38763" s="14" t="str">
        <v/>
      </c>
      <c r="O38763" s="14" t="str">
        <v/>
      </c>
      <c r="P38763" s="14" t="str">
        <f ca="1"/>
        <v>Low Cap</v>
      </c>
    </row>
    <row r="38764" spans="11:16">
      <c r="K38764" s="14" t="str">
        <v/>
      </c>
      <c r="L38764" s="14" t="str">
        <v/>
      </c>
      <c r="O38764" s="14" t="str">
        <v/>
      </c>
      <c r="P38764" s="14" t="str">
        <f ca="1"/>
        <v>Low Cap</v>
      </c>
    </row>
    <row r="38765" spans="11:16">
      <c r="K38765" s="14" t="str">
        <v/>
      </c>
      <c r="L38765" s="14" t="str">
        <v/>
      </c>
      <c r="O38765" s="14" t="str">
        <v/>
      </c>
      <c r="P38765" s="14" t="str">
        <f ca="1"/>
        <v>Low Cap</v>
      </c>
    </row>
    <row r="38766" spans="11:16">
      <c r="K38766" s="14" t="str">
        <v/>
      </c>
      <c r="L38766" s="14" t="str">
        <v/>
      </c>
      <c r="O38766" s="14" t="str">
        <v/>
      </c>
      <c r="P38766" s="14" t="str">
        <f ca="1"/>
        <v>Low Cap</v>
      </c>
    </row>
    <row r="38767" spans="11:16">
      <c r="K38767" s="14" t="str">
        <v/>
      </c>
      <c r="L38767" s="14" t="str">
        <v/>
      </c>
      <c r="O38767" s="14" t="str">
        <v/>
      </c>
      <c r="P38767" s="14" t="str">
        <f ca="1"/>
        <v>Low Cap</v>
      </c>
    </row>
    <row r="38768" spans="11:16">
      <c r="K38768" s="14" t="str">
        <v/>
      </c>
      <c r="L38768" s="14" t="str">
        <v/>
      </c>
      <c r="O38768" s="14" t="str">
        <v/>
      </c>
      <c r="P38768" s="14" t="str">
        <f ca="1"/>
        <v>Low Cap</v>
      </c>
    </row>
    <row r="38769" spans="11:16">
      <c r="K38769" s="14" t="str">
        <v/>
      </c>
      <c r="L38769" s="14" t="str">
        <v/>
      </c>
      <c r="O38769" s="14" t="str">
        <v/>
      </c>
      <c r="P38769" s="14" t="str">
        <f ca="1"/>
        <v>Low Cap</v>
      </c>
    </row>
    <row r="38770" spans="11:16">
      <c r="K38770" s="14" t="str">
        <v/>
      </c>
      <c r="L38770" s="14" t="str">
        <v/>
      </c>
      <c r="O38770" s="14" t="str">
        <v/>
      </c>
      <c r="P38770" s="14" t="str">
        <f ca="1"/>
        <v>Low Cap</v>
      </c>
    </row>
    <row r="38771" spans="11:16">
      <c r="K38771" s="14" t="str">
        <v/>
      </c>
      <c r="L38771" s="14" t="str">
        <v/>
      </c>
      <c r="O38771" s="14" t="str">
        <v/>
      </c>
      <c r="P38771" s="14" t="str">
        <f ca="1"/>
        <v>Low Cap</v>
      </c>
    </row>
    <row r="38772" spans="11:16">
      <c r="K38772" s="14" t="str">
        <v/>
      </c>
      <c r="L38772" s="14" t="str">
        <v/>
      </c>
      <c r="O38772" s="14" t="str">
        <v/>
      </c>
      <c r="P38772" s="14" t="str">
        <f ca="1"/>
        <v>Low Cap</v>
      </c>
    </row>
    <row r="38773" spans="11:16">
      <c r="K38773" s="14" t="str">
        <v/>
      </c>
      <c r="L38773" s="14" t="str">
        <v/>
      </c>
      <c r="O38773" s="14" t="str">
        <v/>
      </c>
      <c r="P38773" s="14" t="str">
        <f ca="1"/>
        <v>Low Cap</v>
      </c>
    </row>
    <row r="38774" spans="11:16">
      <c r="K38774" s="14" t="str">
        <v/>
      </c>
      <c r="L38774" s="14" t="str">
        <v/>
      </c>
      <c r="O38774" s="14" t="str">
        <v/>
      </c>
      <c r="P38774" s="14" t="str">
        <f ca="1"/>
        <v>Low Cap</v>
      </c>
    </row>
    <row r="38775" spans="11:16">
      <c r="K38775" s="14" t="str">
        <v/>
      </c>
      <c r="L38775" s="14" t="str">
        <v/>
      </c>
      <c r="O38775" s="14" t="str">
        <v/>
      </c>
      <c r="P38775" s="14" t="str">
        <f ca="1"/>
        <v>Low Cap</v>
      </c>
    </row>
    <row r="38776" spans="11:16">
      <c r="K38776" s="14" t="str">
        <v/>
      </c>
      <c r="L38776" s="14" t="str">
        <v/>
      </c>
      <c r="O38776" s="14" t="str">
        <v/>
      </c>
      <c r="P38776" s="14" t="str">
        <f ca="1"/>
        <v>Low Cap</v>
      </c>
    </row>
    <row r="38777" spans="11:16">
      <c r="K38777" s="14" t="str">
        <v/>
      </c>
      <c r="L38777" s="14" t="str">
        <v/>
      </c>
      <c r="O38777" s="14" t="str">
        <v/>
      </c>
      <c r="P38777" s="14" t="str">
        <f ca="1"/>
        <v>Low Cap</v>
      </c>
    </row>
    <row r="38778" spans="11:16">
      <c r="K38778" s="14" t="str">
        <v/>
      </c>
      <c r="L38778" s="14" t="str">
        <v/>
      </c>
      <c r="O38778" s="14" t="str">
        <v/>
      </c>
      <c r="P38778" s="14" t="str">
        <f ca="1"/>
        <v>Low Cap</v>
      </c>
    </row>
    <row r="38779" spans="11:16">
      <c r="K38779" s="14" t="str">
        <v/>
      </c>
      <c r="L38779" s="14" t="str">
        <v/>
      </c>
      <c r="O38779" s="14" t="str">
        <v/>
      </c>
      <c r="P38779" s="14" t="str">
        <f ca="1"/>
        <v>Low Cap</v>
      </c>
    </row>
    <row r="38780" spans="11:16">
      <c r="K38780" s="14" t="str">
        <v/>
      </c>
      <c r="L38780" s="14" t="str">
        <v/>
      </c>
      <c r="O38780" s="14" t="str">
        <v/>
      </c>
      <c r="P38780" s="14" t="str">
        <f ca="1"/>
        <v>Low Cap</v>
      </c>
    </row>
    <row r="38781" spans="11:16">
      <c r="K38781" s="14" t="str">
        <v/>
      </c>
      <c r="L38781" s="14" t="str">
        <v/>
      </c>
      <c r="O38781" s="14" t="str">
        <v/>
      </c>
      <c r="P38781" s="14" t="str">
        <f ca="1"/>
        <v>Low Cap</v>
      </c>
    </row>
    <row r="38782" spans="11:16">
      <c r="K38782" s="14" t="str">
        <v/>
      </c>
      <c r="L38782" s="14" t="str">
        <v/>
      </c>
      <c r="O38782" s="14" t="str">
        <v/>
      </c>
      <c r="P38782" s="14" t="str">
        <f ca="1"/>
        <v>Low Cap</v>
      </c>
    </row>
    <row r="38783" spans="11:16">
      <c r="K38783" s="14" t="str">
        <v/>
      </c>
      <c r="L38783" s="14" t="str">
        <v/>
      </c>
      <c r="O38783" s="14" t="str">
        <v/>
      </c>
      <c r="P38783" s="14" t="str">
        <f ca="1"/>
        <v>Low Cap</v>
      </c>
    </row>
    <row r="38784" spans="11:16">
      <c r="K38784" s="14" t="str">
        <v/>
      </c>
      <c r="L38784" s="14" t="str">
        <v/>
      </c>
      <c r="O38784" s="14" t="str">
        <v/>
      </c>
      <c r="P38784" s="14" t="str">
        <f ca="1"/>
        <v>Low Cap</v>
      </c>
    </row>
    <row r="38785" spans="11:16">
      <c r="K38785" s="14" t="str">
        <v/>
      </c>
      <c r="L38785" s="14" t="str">
        <v/>
      </c>
      <c r="O38785" s="14" t="str">
        <v/>
      </c>
      <c r="P38785" s="14" t="str">
        <f ca="1"/>
        <v>Low Cap</v>
      </c>
    </row>
    <row r="38786" spans="11:16">
      <c r="K38786" s="14" t="str">
        <v/>
      </c>
      <c r="L38786" s="14" t="str">
        <v/>
      </c>
      <c r="O38786" s="14" t="str">
        <v/>
      </c>
      <c r="P38786" s="14" t="str">
        <f ca="1"/>
        <v>Low Cap</v>
      </c>
    </row>
    <row r="38787" spans="11:16">
      <c r="K38787" s="14" t="str">
        <v/>
      </c>
      <c r="L38787" s="14" t="str">
        <v/>
      </c>
      <c r="O38787" s="14" t="str">
        <v/>
      </c>
      <c r="P38787" s="14" t="str">
        <f ca="1"/>
        <v>Low Cap</v>
      </c>
    </row>
    <row r="38788" spans="11:16">
      <c r="K38788" s="14" t="str">
        <v/>
      </c>
      <c r="L38788" s="14" t="str">
        <v/>
      </c>
      <c r="O38788" s="14" t="str">
        <v/>
      </c>
      <c r="P38788" s="14" t="str">
        <f ca="1"/>
        <v>Low Cap</v>
      </c>
    </row>
    <row r="38789" spans="11:16">
      <c r="K38789" s="14" t="str">
        <v/>
      </c>
      <c r="L38789" s="14" t="str">
        <v/>
      </c>
      <c r="O38789" s="14" t="str">
        <v/>
      </c>
      <c r="P38789" s="14" t="str">
        <f ca="1"/>
        <v>Low Cap</v>
      </c>
    </row>
    <row r="38790" spans="11:16">
      <c r="K38790" s="14" t="str">
        <v/>
      </c>
      <c r="L38790" s="14" t="str">
        <v/>
      </c>
      <c r="O38790" s="14" t="str">
        <v/>
      </c>
      <c r="P38790" s="14" t="str">
        <f ca="1"/>
        <v>Low Cap</v>
      </c>
    </row>
    <row r="38791" spans="11:16">
      <c r="K38791" s="14" t="str">
        <v/>
      </c>
      <c r="L38791" s="14" t="str">
        <v/>
      </c>
      <c r="O38791" s="14" t="str">
        <v/>
      </c>
      <c r="P38791" s="14" t="str">
        <f ca="1"/>
        <v>Low Cap</v>
      </c>
    </row>
    <row r="38792" spans="11:16">
      <c r="K38792" s="14" t="str">
        <v/>
      </c>
      <c r="L38792" s="14" t="str">
        <v/>
      </c>
      <c r="O38792" s="14" t="str">
        <v/>
      </c>
      <c r="P38792" s="14" t="str">
        <f ca="1"/>
        <v>Low Cap</v>
      </c>
    </row>
    <row r="38793" spans="11:16">
      <c r="K38793" s="14" t="str">
        <v/>
      </c>
      <c r="L38793" s="14" t="str">
        <v/>
      </c>
      <c r="O38793" s="14" t="str">
        <v/>
      </c>
      <c r="P38793" s="14" t="str">
        <f ca="1"/>
        <v>Low Cap</v>
      </c>
    </row>
    <row r="38794" spans="11:16">
      <c r="K38794" s="14" t="str">
        <v/>
      </c>
      <c r="L38794" s="14" t="str">
        <v/>
      </c>
      <c r="O38794" s="14" t="str">
        <v/>
      </c>
      <c r="P38794" s="14" t="str">
        <f ca="1"/>
        <v>Low Cap</v>
      </c>
    </row>
    <row r="38795" spans="11:16">
      <c r="K38795" s="14" t="str">
        <v/>
      </c>
      <c r="L38795" s="14" t="str">
        <v/>
      </c>
      <c r="O38795" s="14" t="str">
        <v/>
      </c>
      <c r="P38795" s="14" t="str">
        <f ca="1"/>
        <v>Low Cap</v>
      </c>
    </row>
    <row r="38796" spans="11:16">
      <c r="K38796" s="14" t="str">
        <v/>
      </c>
      <c r="L38796" s="14" t="str">
        <v/>
      </c>
      <c r="O38796" s="14" t="str">
        <v/>
      </c>
      <c r="P38796" s="14" t="str">
        <f ca="1"/>
        <v>Low Cap</v>
      </c>
    </row>
    <row r="38797" spans="11:16">
      <c r="K38797" s="14" t="str">
        <v/>
      </c>
      <c r="L38797" s="14" t="str">
        <v/>
      </c>
      <c r="O38797" s="14" t="str">
        <v/>
      </c>
      <c r="P38797" s="14" t="str">
        <f ca="1"/>
        <v>Low Cap</v>
      </c>
    </row>
    <row r="38798" spans="11:16">
      <c r="K38798" s="14" t="str">
        <v/>
      </c>
      <c r="L38798" s="14" t="str">
        <v/>
      </c>
      <c r="O38798" s="14" t="str">
        <v/>
      </c>
      <c r="P38798" s="14" t="str">
        <f ca="1"/>
        <v>Low Cap</v>
      </c>
    </row>
    <row r="38799" spans="11:16">
      <c r="K38799" s="14" t="str">
        <v/>
      </c>
      <c r="L38799" s="14" t="str">
        <v/>
      </c>
      <c r="O38799" s="14" t="str">
        <v/>
      </c>
      <c r="P38799" s="14" t="str">
        <f ca="1"/>
        <v>Low Cap</v>
      </c>
    </row>
    <row r="38800" spans="11:16">
      <c r="K38800" s="14" t="str">
        <v/>
      </c>
      <c r="L38800" s="14" t="str">
        <v/>
      </c>
      <c r="O38800" s="14" t="str">
        <v/>
      </c>
      <c r="P38800" s="14" t="str">
        <f ca="1"/>
        <v>Low Cap</v>
      </c>
    </row>
    <row r="38801" spans="11:16">
      <c r="K38801" s="14" t="str">
        <v/>
      </c>
      <c r="L38801" s="14" t="str">
        <v/>
      </c>
      <c r="O38801" s="14" t="str">
        <v/>
      </c>
      <c r="P38801" s="14" t="str">
        <f ca="1"/>
        <v>Low Cap</v>
      </c>
    </row>
    <row r="38802" spans="11:16">
      <c r="K38802" s="14" t="str">
        <v/>
      </c>
      <c r="L38802" s="14" t="str">
        <v/>
      </c>
      <c r="O38802" s="14" t="str">
        <v/>
      </c>
      <c r="P38802" s="14" t="str">
        <f ca="1"/>
        <v>Low Cap</v>
      </c>
    </row>
    <row r="38803" spans="11:16">
      <c r="K38803" s="14" t="str">
        <v/>
      </c>
      <c r="L38803" s="14" t="str">
        <v/>
      </c>
      <c r="O38803" s="14" t="str">
        <v/>
      </c>
      <c r="P38803" s="14" t="str">
        <f ca="1"/>
        <v>Low Cap</v>
      </c>
    </row>
    <row r="38804" spans="11:16">
      <c r="K38804" s="14" t="str">
        <v/>
      </c>
      <c r="L38804" s="14" t="str">
        <v/>
      </c>
      <c r="O38804" s="14" t="str">
        <v/>
      </c>
      <c r="P38804" s="14" t="str">
        <f ca="1"/>
        <v>Low Cap</v>
      </c>
    </row>
    <row r="38805" spans="11:16">
      <c r="K38805" s="14" t="str">
        <v/>
      </c>
      <c r="L38805" s="14" t="str">
        <v/>
      </c>
      <c r="O38805" s="14" t="str">
        <v/>
      </c>
      <c r="P38805" s="14" t="str">
        <f ca="1"/>
        <v>Low Cap</v>
      </c>
    </row>
    <row r="38806" spans="11:16">
      <c r="K38806" s="14" t="str">
        <v/>
      </c>
      <c r="L38806" s="14" t="str">
        <v/>
      </c>
      <c r="O38806" s="14" t="str">
        <v/>
      </c>
      <c r="P38806" s="14" t="str">
        <f ca="1"/>
        <v>Low Cap</v>
      </c>
    </row>
    <row r="38807" spans="11:16">
      <c r="K38807" s="14" t="str">
        <v/>
      </c>
      <c r="L38807" s="14" t="str">
        <v/>
      </c>
      <c r="O38807" s="14" t="str">
        <v/>
      </c>
      <c r="P38807" s="14" t="str">
        <f ca="1"/>
        <v>Low Cap</v>
      </c>
    </row>
    <row r="38808" spans="11:16">
      <c r="K38808" s="14" t="str">
        <v/>
      </c>
      <c r="L38808" s="14" t="str">
        <v/>
      </c>
      <c r="O38808" s="14" t="str">
        <v/>
      </c>
      <c r="P38808" s="14" t="str">
        <f ca="1"/>
        <v>Low Cap</v>
      </c>
    </row>
    <row r="38809" spans="11:16">
      <c r="K38809" s="14" t="str">
        <v/>
      </c>
      <c r="L38809" s="14" t="str">
        <v/>
      </c>
      <c r="O38809" s="14" t="str">
        <v/>
      </c>
      <c r="P38809" s="14" t="str">
        <f ca="1"/>
        <v>Low Cap</v>
      </c>
    </row>
    <row r="38810" spans="11:16">
      <c r="K38810" s="14" t="str">
        <v/>
      </c>
      <c r="L38810" s="14" t="str">
        <v/>
      </c>
      <c r="O38810" s="14" t="str">
        <v/>
      </c>
      <c r="P38810" s="14" t="str">
        <f ca="1"/>
        <v>Low Cap</v>
      </c>
    </row>
    <row r="38811" spans="11:16">
      <c r="K38811" s="14" t="str">
        <v/>
      </c>
      <c r="L38811" s="14" t="str">
        <v/>
      </c>
      <c r="O38811" s="14" t="str">
        <v/>
      </c>
      <c r="P38811" s="14" t="str">
        <f ca="1"/>
        <v>Low Cap</v>
      </c>
    </row>
    <row r="38812" spans="11:16">
      <c r="K38812" s="14" t="str">
        <v/>
      </c>
      <c r="L38812" s="14" t="str">
        <v/>
      </c>
      <c r="O38812" s="14" t="str">
        <v/>
      </c>
      <c r="P38812" s="14" t="str">
        <f ca="1"/>
        <v>Low Cap</v>
      </c>
    </row>
    <row r="38813" spans="11:16">
      <c r="K38813" s="14" t="str">
        <v/>
      </c>
      <c r="L38813" s="14" t="str">
        <v/>
      </c>
      <c r="O38813" s="14" t="str">
        <v/>
      </c>
      <c r="P38813" s="14" t="str">
        <f ca="1"/>
        <v>Low Cap</v>
      </c>
    </row>
    <row r="38814" spans="11:16">
      <c r="K38814" s="14" t="str">
        <v/>
      </c>
      <c r="L38814" s="14" t="str">
        <v/>
      </c>
      <c r="O38814" s="14" t="str">
        <v/>
      </c>
      <c r="P38814" s="14" t="str">
        <f ca="1"/>
        <v>Low Cap</v>
      </c>
    </row>
    <row r="38815" spans="11:16">
      <c r="K38815" s="14" t="str">
        <v/>
      </c>
      <c r="L38815" s="14" t="str">
        <v/>
      </c>
      <c r="O38815" s="14" t="str">
        <v/>
      </c>
      <c r="P38815" s="14" t="str">
        <f ca="1"/>
        <v>Low Cap</v>
      </c>
    </row>
    <row r="38816" spans="11:16">
      <c r="K38816" s="14" t="str">
        <v/>
      </c>
      <c r="L38816" s="14" t="str">
        <v/>
      </c>
      <c r="O38816" s="14" t="str">
        <v/>
      </c>
      <c r="P38816" s="14" t="str">
        <f ca="1"/>
        <v>Low Cap</v>
      </c>
    </row>
    <row r="38817" spans="11:16">
      <c r="K38817" s="14" t="str">
        <v/>
      </c>
      <c r="L38817" s="14" t="str">
        <v/>
      </c>
      <c r="O38817" s="14" t="str">
        <v/>
      </c>
      <c r="P38817" s="14" t="str">
        <f ca="1"/>
        <v>Low Cap</v>
      </c>
    </row>
    <row r="38818" spans="11:16">
      <c r="K38818" s="14" t="str">
        <v/>
      </c>
      <c r="L38818" s="14" t="str">
        <v/>
      </c>
      <c r="O38818" s="14" t="str">
        <v/>
      </c>
      <c r="P38818" s="14" t="str">
        <f ca="1"/>
        <v>Low Cap</v>
      </c>
    </row>
    <row r="38819" spans="11:16">
      <c r="K38819" s="14" t="str">
        <v/>
      </c>
      <c r="L38819" s="14" t="str">
        <v/>
      </c>
      <c r="O38819" s="14" t="str">
        <v/>
      </c>
      <c r="P38819" s="14" t="str">
        <f ca="1"/>
        <v>Low Cap</v>
      </c>
    </row>
    <row r="38820" spans="11:16">
      <c r="K38820" s="14" t="str">
        <v/>
      </c>
      <c r="L38820" s="14" t="str">
        <v/>
      </c>
      <c r="O38820" s="14" t="str">
        <v/>
      </c>
      <c r="P38820" s="14" t="str">
        <f ca="1"/>
        <v>Low Cap</v>
      </c>
    </row>
    <row r="38821" spans="11:16">
      <c r="K38821" s="14" t="str">
        <v/>
      </c>
      <c r="L38821" s="14" t="str">
        <v/>
      </c>
      <c r="O38821" s="14" t="str">
        <v/>
      </c>
      <c r="P38821" s="14" t="str">
        <f ca="1"/>
        <v>Low Cap</v>
      </c>
    </row>
    <row r="38822" spans="11:16">
      <c r="K38822" s="14" t="str">
        <v/>
      </c>
      <c r="L38822" s="14" t="str">
        <v/>
      </c>
      <c r="O38822" s="14" t="str">
        <v/>
      </c>
      <c r="P38822" s="14" t="str">
        <f ca="1"/>
        <v>Low Cap</v>
      </c>
    </row>
    <row r="38823" spans="11:16">
      <c r="K38823" s="14" t="str">
        <v/>
      </c>
      <c r="L38823" s="14" t="str">
        <v/>
      </c>
      <c r="O38823" s="14" t="str">
        <v/>
      </c>
      <c r="P38823" s="14" t="str">
        <f ca="1"/>
        <v>Low Cap</v>
      </c>
    </row>
    <row r="38824" spans="11:16">
      <c r="K38824" s="14" t="str">
        <v/>
      </c>
      <c r="L38824" s="14" t="str">
        <v/>
      </c>
      <c r="O38824" s="14" t="str">
        <v/>
      </c>
      <c r="P38824" s="14" t="str">
        <f ca="1"/>
        <v>Low Cap</v>
      </c>
    </row>
    <row r="38825" spans="11:16">
      <c r="K38825" s="14" t="str">
        <v/>
      </c>
      <c r="L38825" s="14" t="str">
        <v/>
      </c>
      <c r="O38825" s="14" t="str">
        <v/>
      </c>
      <c r="P38825" s="14" t="str">
        <f ca="1"/>
        <v>Low Cap</v>
      </c>
    </row>
    <row r="38826" spans="11:16">
      <c r="K38826" s="14" t="str">
        <v/>
      </c>
      <c r="L38826" s="14" t="str">
        <v/>
      </c>
      <c r="O38826" s="14" t="str">
        <v/>
      </c>
      <c r="P38826" s="14" t="str">
        <f ca="1"/>
        <v>Low Cap</v>
      </c>
    </row>
    <row r="38827" spans="11:16">
      <c r="K38827" s="14" t="str">
        <v/>
      </c>
      <c r="L38827" s="14" t="str">
        <v/>
      </c>
      <c r="O38827" s="14" t="str">
        <v/>
      </c>
      <c r="P38827" s="14" t="str">
        <f ca="1"/>
        <v>Low Cap</v>
      </c>
    </row>
    <row r="38828" spans="11:16">
      <c r="K38828" s="14" t="str">
        <v/>
      </c>
      <c r="L38828" s="14" t="str">
        <v/>
      </c>
      <c r="O38828" s="14" t="str">
        <v/>
      </c>
      <c r="P38828" s="14" t="str">
        <f ca="1"/>
        <v>Low Cap</v>
      </c>
    </row>
    <row r="38829" spans="11:16">
      <c r="K38829" s="14" t="str">
        <v/>
      </c>
      <c r="L38829" s="14" t="str">
        <v/>
      </c>
      <c r="O38829" s="14" t="str">
        <v/>
      </c>
      <c r="P38829" s="14" t="str">
        <f ca="1"/>
        <v>Low Cap</v>
      </c>
    </row>
    <row r="38830" spans="11:16">
      <c r="K38830" s="14" t="str">
        <v/>
      </c>
      <c r="L38830" s="14" t="str">
        <v/>
      </c>
      <c r="O38830" s="14" t="str">
        <v/>
      </c>
      <c r="P38830" s="14" t="str">
        <f ca="1"/>
        <v>Low Cap</v>
      </c>
    </row>
    <row r="38831" spans="11:16">
      <c r="K38831" s="14" t="str">
        <v/>
      </c>
      <c r="L38831" s="14" t="str">
        <v/>
      </c>
      <c r="O38831" s="14" t="str">
        <v/>
      </c>
      <c r="P38831" s="14" t="str">
        <f ca="1"/>
        <v>Low Cap</v>
      </c>
    </row>
    <row r="38832" spans="11:16">
      <c r="K38832" s="14" t="str">
        <v/>
      </c>
      <c r="L38832" s="14" t="str">
        <v/>
      </c>
      <c r="O38832" s="14" t="str">
        <v/>
      </c>
      <c r="P38832" s="14" t="str">
        <f ca="1"/>
        <v>Low Cap</v>
      </c>
    </row>
    <row r="38833" spans="11:16">
      <c r="K38833" s="14" t="str">
        <v/>
      </c>
      <c r="L38833" s="14" t="str">
        <v/>
      </c>
      <c r="O38833" s="14" t="str">
        <v/>
      </c>
      <c r="P38833" s="14" t="str">
        <f ca="1"/>
        <v>Low Cap</v>
      </c>
    </row>
    <row r="38834" spans="11:16">
      <c r="K38834" s="14" t="str">
        <v/>
      </c>
      <c r="L38834" s="14" t="str">
        <v/>
      </c>
      <c r="O38834" s="14" t="str">
        <v/>
      </c>
      <c r="P38834" s="14" t="str">
        <f ca="1"/>
        <v>Low Cap</v>
      </c>
    </row>
    <row r="38835" spans="11:16">
      <c r="K38835" s="14" t="str">
        <v/>
      </c>
      <c r="L38835" s="14" t="str">
        <v/>
      </c>
      <c r="O38835" s="14" t="str">
        <v/>
      </c>
      <c r="P38835" s="14" t="str">
        <f ca="1"/>
        <v>Low Cap</v>
      </c>
    </row>
    <row r="38836" spans="11:16">
      <c r="K38836" s="14" t="str">
        <v/>
      </c>
      <c r="L38836" s="14" t="str">
        <v/>
      </c>
      <c r="O38836" s="14" t="str">
        <v/>
      </c>
      <c r="P38836" s="14" t="str">
        <f ca="1"/>
        <v>Low Cap</v>
      </c>
    </row>
    <row r="38837" spans="11:16">
      <c r="K38837" s="14" t="str">
        <v/>
      </c>
      <c r="L38837" s="14" t="str">
        <v/>
      </c>
      <c r="O38837" s="14" t="str">
        <v/>
      </c>
      <c r="P38837" s="14" t="str">
        <f ca="1"/>
        <v>Low Cap</v>
      </c>
    </row>
    <row r="38838" spans="11:16">
      <c r="K38838" s="14" t="str">
        <v/>
      </c>
      <c r="L38838" s="14" t="str">
        <v/>
      </c>
      <c r="O38838" s="14" t="str">
        <v/>
      </c>
      <c r="P38838" s="14" t="str">
        <f ca="1"/>
        <v>Low Cap</v>
      </c>
    </row>
    <row r="38839" spans="11:16">
      <c r="K38839" s="14" t="str">
        <v/>
      </c>
      <c r="L38839" s="14" t="str">
        <v/>
      </c>
      <c r="O38839" s="14" t="str">
        <v/>
      </c>
      <c r="P38839" s="14" t="str">
        <f ca="1"/>
        <v>Low Cap</v>
      </c>
    </row>
    <row r="38840" spans="11:16">
      <c r="K38840" s="14" t="str">
        <v/>
      </c>
      <c r="L38840" s="14" t="str">
        <v/>
      </c>
      <c r="O38840" s="14" t="str">
        <v/>
      </c>
      <c r="P38840" s="14" t="str">
        <f ca="1"/>
        <v>Low Cap</v>
      </c>
    </row>
    <row r="38841" spans="11:16">
      <c r="K38841" s="14" t="str">
        <v/>
      </c>
      <c r="L38841" s="14" t="str">
        <v/>
      </c>
      <c r="O38841" s="14" t="str">
        <v/>
      </c>
      <c r="P38841" s="14" t="str">
        <f ca="1"/>
        <v>Low Cap</v>
      </c>
    </row>
    <row r="38842" spans="11:16">
      <c r="K38842" s="14" t="str">
        <v/>
      </c>
      <c r="L38842" s="14" t="str">
        <v/>
      </c>
      <c r="O38842" s="14" t="str">
        <v/>
      </c>
      <c r="P38842" s="14" t="str">
        <f ca="1"/>
        <v>Low Cap</v>
      </c>
    </row>
    <row r="38843" spans="11:16">
      <c r="K38843" s="14" t="str">
        <v/>
      </c>
      <c r="L38843" s="14" t="str">
        <v/>
      </c>
      <c r="O38843" s="14" t="str">
        <v/>
      </c>
      <c r="P38843" s="14" t="str">
        <f ca="1"/>
        <v>Low Cap</v>
      </c>
    </row>
    <row r="38844" spans="11:16">
      <c r="K38844" s="14" t="str">
        <v/>
      </c>
      <c r="L38844" s="14" t="str">
        <v/>
      </c>
      <c r="O38844" s="14" t="str">
        <v/>
      </c>
      <c r="P38844" s="14" t="str">
        <f ca="1"/>
        <v>Low Cap</v>
      </c>
    </row>
    <row r="38845" spans="11:16">
      <c r="K38845" s="14" t="str">
        <v/>
      </c>
      <c r="L38845" s="14" t="str">
        <v/>
      </c>
      <c r="O38845" s="14" t="str">
        <v/>
      </c>
      <c r="P38845" s="14" t="str">
        <f ca="1"/>
        <v>Low Cap</v>
      </c>
    </row>
    <row r="38846" spans="11:16">
      <c r="K38846" s="14" t="str">
        <v/>
      </c>
      <c r="L38846" s="14" t="str">
        <v/>
      </c>
      <c r="O38846" s="14" t="str">
        <v/>
      </c>
      <c r="P38846" s="14" t="str">
        <f ca="1"/>
        <v>Low Cap</v>
      </c>
    </row>
    <row r="38847" spans="11:16">
      <c r="K38847" s="14" t="str">
        <v/>
      </c>
      <c r="L38847" s="14" t="str">
        <v/>
      </c>
      <c r="O38847" s="14" t="str">
        <v/>
      </c>
      <c r="P38847" s="14" t="str">
        <f ca="1"/>
        <v>Low Cap</v>
      </c>
    </row>
    <row r="38848" spans="11:16">
      <c r="K38848" s="14" t="str">
        <v/>
      </c>
      <c r="L38848" s="14" t="str">
        <v/>
      </c>
      <c r="O38848" s="14" t="str">
        <v/>
      </c>
      <c r="P38848" s="14" t="str">
        <f ca="1"/>
        <v>Low Cap</v>
      </c>
    </row>
    <row r="38849" spans="11:16">
      <c r="K38849" s="14" t="str">
        <v/>
      </c>
      <c r="L38849" s="14" t="str">
        <v/>
      </c>
      <c r="O38849" s="14" t="str">
        <v/>
      </c>
      <c r="P38849" s="14" t="str">
        <f ca="1"/>
        <v>Low Cap</v>
      </c>
    </row>
    <row r="38850" spans="11:16">
      <c r="K38850" s="14" t="str">
        <v/>
      </c>
      <c r="L38850" s="14" t="str">
        <v/>
      </c>
      <c r="O38850" s="14" t="str">
        <v/>
      </c>
      <c r="P38850" s="14" t="str">
        <f ca="1"/>
        <v>Low Cap</v>
      </c>
    </row>
    <row r="38851" spans="11:16">
      <c r="K38851" s="14" t="str">
        <v/>
      </c>
      <c r="L38851" s="14" t="str">
        <v/>
      </c>
      <c r="O38851" s="14" t="str">
        <v/>
      </c>
      <c r="P38851" s="14" t="str">
        <f ca="1"/>
        <v>Low Cap</v>
      </c>
    </row>
    <row r="38852" spans="11:16">
      <c r="K38852" s="14" t="str">
        <v/>
      </c>
      <c r="L38852" s="14" t="str">
        <v/>
      </c>
      <c r="O38852" s="14" t="str">
        <v/>
      </c>
      <c r="P38852" s="14" t="str">
        <f ca="1"/>
        <v>Low Cap</v>
      </c>
    </row>
    <row r="38853" spans="11:16">
      <c r="K38853" s="14" t="str">
        <v/>
      </c>
      <c r="L38853" s="14" t="str">
        <v/>
      </c>
      <c r="O38853" s="14" t="str">
        <v/>
      </c>
      <c r="P38853" s="14" t="str">
        <f ca="1"/>
        <v>Low Cap</v>
      </c>
    </row>
    <row r="38854" spans="11:16">
      <c r="K38854" s="14" t="str">
        <v/>
      </c>
      <c r="L38854" s="14" t="str">
        <v/>
      </c>
      <c r="O38854" s="14" t="str">
        <v/>
      </c>
      <c r="P38854" s="14" t="str">
        <f ca="1"/>
        <v>Low Cap</v>
      </c>
    </row>
    <row r="38855" spans="11:16">
      <c r="K38855" s="14" t="str">
        <v/>
      </c>
      <c r="L38855" s="14" t="str">
        <v/>
      </c>
      <c r="O38855" s="14" t="str">
        <v/>
      </c>
      <c r="P38855" s="14" t="str">
        <f ca="1"/>
        <v>Low Cap</v>
      </c>
    </row>
    <row r="38856" spans="11:16">
      <c r="K38856" s="14" t="str">
        <v/>
      </c>
      <c r="L38856" s="14" t="str">
        <v/>
      </c>
      <c r="O38856" s="14" t="str">
        <v/>
      </c>
      <c r="P38856" s="14" t="str">
        <f ca="1"/>
        <v>Low Cap</v>
      </c>
    </row>
    <row r="38857" spans="11:16">
      <c r="K38857" s="14" t="str">
        <v/>
      </c>
      <c r="L38857" s="14" t="str">
        <v/>
      </c>
      <c r="O38857" s="14" t="str">
        <v/>
      </c>
      <c r="P38857" s="14" t="str">
        <f ca="1"/>
        <v>Low Cap</v>
      </c>
    </row>
    <row r="38858" spans="11:16">
      <c r="K38858" s="14" t="str">
        <v/>
      </c>
      <c r="L38858" s="14" t="str">
        <v/>
      </c>
      <c r="O38858" s="14" t="str">
        <v/>
      </c>
      <c r="P38858" s="14" t="str">
        <f ca="1"/>
        <v>Low Cap</v>
      </c>
    </row>
    <row r="38859" spans="11:16">
      <c r="K38859" s="14" t="str">
        <v/>
      </c>
      <c r="L38859" s="14" t="str">
        <v/>
      </c>
      <c r="O38859" s="14" t="str">
        <v/>
      </c>
      <c r="P38859" s="14" t="str">
        <f ca="1"/>
        <v>Low Cap</v>
      </c>
    </row>
    <row r="38860" spans="11:16">
      <c r="K38860" s="14" t="str">
        <v/>
      </c>
      <c r="L38860" s="14" t="str">
        <v/>
      </c>
      <c r="O38860" s="14" t="str">
        <v/>
      </c>
      <c r="P38860" s="14" t="str">
        <f ca="1"/>
        <v>Low Cap</v>
      </c>
    </row>
    <row r="38861" spans="11:16">
      <c r="K38861" s="14" t="str">
        <v/>
      </c>
      <c r="L38861" s="14" t="str">
        <v/>
      </c>
      <c r="O38861" s="14" t="str">
        <v/>
      </c>
      <c r="P38861" s="14" t="str">
        <f ca="1"/>
        <v>Low Cap</v>
      </c>
    </row>
    <row r="38862" spans="11:16">
      <c r="K38862" s="14" t="str">
        <v/>
      </c>
      <c r="L38862" s="14" t="str">
        <v/>
      </c>
      <c r="O38862" s="14" t="str">
        <v/>
      </c>
      <c r="P38862" s="14" t="str">
        <f ca="1"/>
        <v>Low Cap</v>
      </c>
    </row>
    <row r="38863" spans="11:16">
      <c r="K38863" s="14" t="str">
        <v/>
      </c>
      <c r="L38863" s="14" t="str">
        <v/>
      </c>
      <c r="O38863" s="14" t="str">
        <v/>
      </c>
      <c r="P38863" s="14" t="str">
        <f ca="1"/>
        <v>Low Cap</v>
      </c>
    </row>
    <row r="38864" spans="11:16">
      <c r="K38864" s="14" t="str">
        <v/>
      </c>
      <c r="L38864" s="14" t="str">
        <v/>
      </c>
      <c r="O38864" s="14" t="str">
        <v/>
      </c>
      <c r="P38864" s="14" t="str">
        <f ca="1"/>
        <v>Low Cap</v>
      </c>
    </row>
    <row r="38865" spans="11:16">
      <c r="K38865" s="14" t="str">
        <v/>
      </c>
      <c r="L38865" s="14" t="str">
        <v/>
      </c>
      <c r="O38865" s="14" t="str">
        <v/>
      </c>
      <c r="P38865" s="14" t="str">
        <f ca="1"/>
        <v>Low Cap</v>
      </c>
    </row>
    <row r="38866" spans="11:16">
      <c r="K38866" s="14" t="str">
        <v/>
      </c>
      <c r="L38866" s="14" t="str">
        <v/>
      </c>
      <c r="O38866" s="14" t="str">
        <v/>
      </c>
      <c r="P38866" s="14" t="str">
        <f ca="1"/>
        <v>Low Cap</v>
      </c>
    </row>
    <row r="38867" spans="11:16">
      <c r="K38867" s="14" t="str">
        <v/>
      </c>
      <c r="L38867" s="14" t="str">
        <v/>
      </c>
      <c r="O38867" s="14" t="str">
        <v/>
      </c>
      <c r="P38867" s="14" t="str">
        <f ca="1"/>
        <v>Low Cap</v>
      </c>
    </row>
    <row r="38868" spans="11:16">
      <c r="K38868" s="14" t="str">
        <v/>
      </c>
      <c r="L38868" s="14" t="str">
        <v/>
      </c>
      <c r="O38868" s="14" t="str">
        <v/>
      </c>
      <c r="P38868" s="14" t="str">
        <f ca="1"/>
        <v>Low Cap</v>
      </c>
    </row>
    <row r="38869" spans="11:16">
      <c r="K38869" s="14" t="str">
        <v/>
      </c>
      <c r="L38869" s="14" t="str">
        <v/>
      </c>
      <c r="O38869" s="14" t="str">
        <v/>
      </c>
      <c r="P38869" s="14" t="str">
        <f ca="1"/>
        <v>Low Cap</v>
      </c>
    </row>
    <row r="38870" spans="11:16">
      <c r="K38870" s="14" t="str">
        <v/>
      </c>
      <c r="L38870" s="14" t="str">
        <v/>
      </c>
      <c r="O38870" s="14" t="str">
        <v/>
      </c>
      <c r="P38870" s="14" t="str">
        <f ca="1"/>
        <v>Low Cap</v>
      </c>
    </row>
    <row r="38871" spans="11:16">
      <c r="K38871" s="14" t="str">
        <v/>
      </c>
      <c r="L38871" s="14" t="str">
        <v/>
      </c>
      <c r="O38871" s="14" t="str">
        <v/>
      </c>
      <c r="P38871" s="14" t="str">
        <f ca="1"/>
        <v>Low Cap</v>
      </c>
    </row>
    <row r="38872" spans="11:16">
      <c r="K38872" s="14" t="str">
        <v/>
      </c>
      <c r="L38872" s="14" t="str">
        <v/>
      </c>
      <c r="O38872" s="14" t="str">
        <v/>
      </c>
      <c r="P38872" s="14" t="str">
        <f ca="1"/>
        <v>Low Cap</v>
      </c>
    </row>
    <row r="38873" spans="11:16">
      <c r="K38873" s="14" t="str">
        <v/>
      </c>
      <c r="L38873" s="14" t="str">
        <v/>
      </c>
      <c r="O38873" s="14" t="str">
        <v/>
      </c>
      <c r="P38873" s="14" t="str">
        <f ca="1"/>
        <v>Low Cap</v>
      </c>
    </row>
    <row r="38874" spans="11:16">
      <c r="K38874" s="14" t="str">
        <v/>
      </c>
      <c r="L38874" s="14" t="str">
        <v/>
      </c>
      <c r="O38874" s="14" t="str">
        <v/>
      </c>
      <c r="P38874" s="14" t="str">
        <f ca="1"/>
        <v>Low Cap</v>
      </c>
    </row>
    <row r="38875" spans="11:16">
      <c r="K38875" s="14" t="str">
        <v/>
      </c>
      <c r="L38875" s="14" t="str">
        <v/>
      </c>
      <c r="O38875" s="14" t="str">
        <v/>
      </c>
      <c r="P38875" s="14" t="str">
        <f ca="1"/>
        <v>Low Cap</v>
      </c>
    </row>
    <row r="38876" spans="11:16">
      <c r="K38876" s="14" t="str">
        <v/>
      </c>
      <c r="L38876" s="14" t="str">
        <v/>
      </c>
      <c r="O38876" s="14" t="str">
        <v/>
      </c>
      <c r="P38876" s="14" t="str">
        <f ca="1"/>
        <v>Low Cap</v>
      </c>
    </row>
    <row r="38877" spans="11:16">
      <c r="K38877" s="14" t="str">
        <v/>
      </c>
      <c r="L38877" s="14" t="str">
        <v/>
      </c>
      <c r="O38877" s="14" t="str">
        <v/>
      </c>
      <c r="P38877" s="14" t="str">
        <f ca="1"/>
        <v>Low Cap</v>
      </c>
    </row>
    <row r="38878" spans="11:16">
      <c r="K38878" s="14" t="str">
        <v/>
      </c>
      <c r="L38878" s="14" t="str">
        <v/>
      </c>
      <c r="O38878" s="14" t="str">
        <v/>
      </c>
      <c r="P38878" s="14" t="str">
        <f ca="1"/>
        <v>Low Cap</v>
      </c>
    </row>
    <row r="38879" spans="11:16">
      <c r="K38879" s="14" t="str">
        <v/>
      </c>
      <c r="L38879" s="14" t="str">
        <v/>
      </c>
      <c r="O38879" s="14" t="str">
        <v/>
      </c>
      <c r="P38879" s="14" t="str">
        <f ca="1"/>
        <v>Low Cap</v>
      </c>
    </row>
    <row r="38880" spans="11:16">
      <c r="K38880" s="14" t="str">
        <v/>
      </c>
      <c r="L38880" s="14" t="str">
        <v/>
      </c>
      <c r="O38880" s="14" t="str">
        <v/>
      </c>
      <c r="P38880" s="14" t="str">
        <f ca="1"/>
        <v>Low Cap</v>
      </c>
    </row>
    <row r="38881" spans="11:16">
      <c r="K38881" s="14" t="str">
        <v/>
      </c>
      <c r="L38881" s="14" t="str">
        <v/>
      </c>
      <c r="O38881" s="14" t="str">
        <v/>
      </c>
      <c r="P38881" s="14" t="str">
        <f ca="1"/>
        <v>Low Cap</v>
      </c>
    </row>
    <row r="38882" spans="11:16">
      <c r="K38882" s="14" t="str">
        <v/>
      </c>
      <c r="L38882" s="14" t="str">
        <v/>
      </c>
      <c r="O38882" s="14" t="str">
        <v/>
      </c>
      <c r="P38882" s="14" t="str">
        <f ca="1"/>
        <v>Low Cap</v>
      </c>
    </row>
    <row r="38883" spans="11:16">
      <c r="K38883" s="14" t="str">
        <v/>
      </c>
      <c r="L38883" s="14" t="str">
        <v/>
      </c>
      <c r="O38883" s="14" t="str">
        <v/>
      </c>
      <c r="P38883" s="14" t="str">
        <f ca="1"/>
        <v>Low Cap</v>
      </c>
    </row>
    <row r="38884" spans="11:16">
      <c r="K38884" s="14" t="str">
        <v/>
      </c>
      <c r="L38884" s="14" t="str">
        <v/>
      </c>
      <c r="O38884" s="14" t="str">
        <v/>
      </c>
      <c r="P38884" s="14" t="str">
        <f ca="1"/>
        <v>Low Cap</v>
      </c>
    </row>
    <row r="38885" spans="11:16">
      <c r="K38885" s="14" t="str">
        <v/>
      </c>
      <c r="L38885" s="14" t="str">
        <v/>
      </c>
      <c r="O38885" s="14" t="str">
        <v/>
      </c>
      <c r="P38885" s="14" t="str">
        <f ca="1"/>
        <v>Low Cap</v>
      </c>
    </row>
    <row r="38886" spans="11:16">
      <c r="K38886" s="14" t="str">
        <v/>
      </c>
      <c r="L38886" s="14" t="str">
        <v/>
      </c>
      <c r="O38886" s="14" t="str">
        <v/>
      </c>
      <c r="P38886" s="14" t="str">
        <f ca="1"/>
        <v>Low Cap</v>
      </c>
    </row>
    <row r="38887" spans="11:16">
      <c r="K38887" s="14" t="str">
        <v/>
      </c>
      <c r="L38887" s="14" t="str">
        <v/>
      </c>
      <c r="O38887" s="14" t="str">
        <v/>
      </c>
      <c r="P38887" s="14" t="str">
        <f ca="1"/>
        <v>Low Cap</v>
      </c>
    </row>
    <row r="38888" spans="11:16">
      <c r="K38888" s="14" t="str">
        <v/>
      </c>
      <c r="L38888" s="14" t="str">
        <v/>
      </c>
      <c r="O38888" s="14" t="str">
        <v/>
      </c>
      <c r="P38888" s="14" t="str">
        <f ca="1"/>
        <v>Low Cap</v>
      </c>
    </row>
    <row r="38889" spans="11:16">
      <c r="K38889" s="14" t="str">
        <v/>
      </c>
      <c r="L38889" s="14" t="str">
        <v/>
      </c>
      <c r="O38889" s="14" t="str">
        <v/>
      </c>
      <c r="P38889" s="14" t="str">
        <f ca="1"/>
        <v>Low Cap</v>
      </c>
    </row>
    <row r="38890" spans="11:16">
      <c r="K38890" s="14" t="str">
        <v/>
      </c>
      <c r="L38890" s="14" t="str">
        <v/>
      </c>
      <c r="O38890" s="14" t="str">
        <v/>
      </c>
      <c r="P38890" s="14" t="str">
        <f ca="1"/>
        <v>Low Cap</v>
      </c>
    </row>
    <row r="38891" spans="11:16">
      <c r="K38891" s="14" t="str">
        <v/>
      </c>
      <c r="L38891" s="14" t="str">
        <v/>
      </c>
      <c r="O38891" s="14" t="str">
        <v/>
      </c>
      <c r="P38891" s="14" t="str">
        <f ca="1"/>
        <v>Low Cap</v>
      </c>
    </row>
    <row r="38892" spans="11:16">
      <c r="K38892" s="14" t="str">
        <v/>
      </c>
      <c r="L38892" s="14" t="str">
        <v/>
      </c>
      <c r="O38892" s="14" t="str">
        <v/>
      </c>
      <c r="P38892" s="14" t="str">
        <f ca="1"/>
        <v>Low Cap</v>
      </c>
    </row>
    <row r="38893" spans="11:16">
      <c r="K38893" s="14" t="str">
        <v/>
      </c>
      <c r="L38893" s="14" t="str">
        <v/>
      </c>
      <c r="O38893" s="14" t="str">
        <v/>
      </c>
      <c r="P38893" s="14" t="str">
        <f ca="1"/>
        <v>Low Cap</v>
      </c>
    </row>
    <row r="38894" spans="11:16">
      <c r="K38894" s="14" t="str">
        <v/>
      </c>
      <c r="L38894" s="14" t="str">
        <v/>
      </c>
      <c r="O38894" s="14" t="str">
        <v/>
      </c>
      <c r="P38894" s="14" t="str">
        <f ca="1"/>
        <v>Low Cap</v>
      </c>
    </row>
    <row r="38895" spans="11:16">
      <c r="K38895" s="14" t="str">
        <v/>
      </c>
      <c r="L38895" s="14" t="str">
        <v/>
      </c>
      <c r="O38895" s="14" t="str">
        <v/>
      </c>
      <c r="P38895" s="14" t="str">
        <f ca="1"/>
        <v>Low Cap</v>
      </c>
    </row>
    <row r="38896" spans="11:16">
      <c r="K38896" s="14" t="str">
        <v/>
      </c>
      <c r="L38896" s="14" t="str">
        <v/>
      </c>
      <c r="O38896" s="14" t="str">
        <v/>
      </c>
      <c r="P38896" s="14" t="str">
        <f ca="1"/>
        <v>Low Cap</v>
      </c>
    </row>
    <row r="38897" spans="11:16">
      <c r="K38897" s="14" t="str">
        <v/>
      </c>
      <c r="L38897" s="14" t="str">
        <v/>
      </c>
      <c r="O38897" s="14" t="str">
        <v/>
      </c>
      <c r="P38897" s="14" t="str">
        <f ca="1"/>
        <v>Low Cap</v>
      </c>
    </row>
    <row r="38898" spans="11:16">
      <c r="K38898" s="14" t="str">
        <v/>
      </c>
      <c r="L38898" s="14" t="str">
        <v/>
      </c>
      <c r="O38898" s="14" t="str">
        <v/>
      </c>
      <c r="P38898" s="14" t="str">
        <f ca="1"/>
        <v>Low Cap</v>
      </c>
    </row>
    <row r="38899" spans="11:16">
      <c r="K38899" s="14" t="str">
        <v/>
      </c>
      <c r="L38899" s="14" t="str">
        <v/>
      </c>
      <c r="O38899" s="14" t="str">
        <v/>
      </c>
      <c r="P38899" s="14" t="str">
        <f ca="1"/>
        <v>Low Cap</v>
      </c>
    </row>
    <row r="38900" spans="11:16">
      <c r="K38900" s="14" t="str">
        <v/>
      </c>
      <c r="L38900" s="14" t="str">
        <v/>
      </c>
      <c r="O38900" s="14" t="str">
        <v/>
      </c>
      <c r="P38900" s="14" t="str">
        <f ca="1"/>
        <v>Low Cap</v>
      </c>
    </row>
    <row r="38901" spans="11:16">
      <c r="K38901" s="14" t="str">
        <v/>
      </c>
      <c r="L38901" s="14" t="str">
        <v/>
      </c>
      <c r="O38901" s="14" t="str">
        <v/>
      </c>
      <c r="P38901" s="14" t="str">
        <f ca="1"/>
        <v>Low Cap</v>
      </c>
    </row>
    <row r="38902" spans="11:16">
      <c r="K38902" s="14" t="str">
        <v/>
      </c>
      <c r="L38902" s="14" t="str">
        <v/>
      </c>
      <c r="O38902" s="14" t="str">
        <v/>
      </c>
      <c r="P38902" s="14" t="str">
        <f ca="1"/>
        <v>Low Cap</v>
      </c>
    </row>
    <row r="38903" spans="11:16">
      <c r="K38903" s="14" t="str">
        <v/>
      </c>
      <c r="L38903" s="14" t="str">
        <v/>
      </c>
      <c r="O38903" s="14" t="str">
        <v/>
      </c>
      <c r="P38903" s="14" t="str">
        <f ca="1"/>
        <v>Low Cap</v>
      </c>
    </row>
    <row r="38904" spans="11:16">
      <c r="K38904" s="14" t="str">
        <v/>
      </c>
      <c r="L38904" s="14" t="str">
        <v/>
      </c>
      <c r="O38904" s="14" t="str">
        <v/>
      </c>
      <c r="P38904" s="14" t="str">
        <f ca="1"/>
        <v>Low Cap</v>
      </c>
    </row>
    <row r="38905" spans="11:16">
      <c r="K38905" s="14" t="str">
        <v/>
      </c>
      <c r="L38905" s="14" t="str">
        <v/>
      </c>
      <c r="O38905" s="14" t="str">
        <v/>
      </c>
      <c r="P38905" s="14" t="str">
        <f ca="1"/>
        <v>Low Cap</v>
      </c>
    </row>
    <row r="38906" spans="11:16">
      <c r="K38906" s="14" t="str">
        <v/>
      </c>
      <c r="L38906" s="14" t="str">
        <v/>
      </c>
      <c r="O38906" s="14" t="str">
        <v/>
      </c>
      <c r="P38906" s="14" t="str">
        <f ca="1"/>
        <v>Low Cap</v>
      </c>
    </row>
    <row r="38907" spans="11:16">
      <c r="K38907" s="14" t="str">
        <v/>
      </c>
      <c r="L38907" s="14" t="str">
        <v/>
      </c>
      <c r="O38907" s="14" t="str">
        <v/>
      </c>
      <c r="P38907" s="14" t="str">
        <f ca="1"/>
        <v>Low Cap</v>
      </c>
    </row>
    <row r="38908" spans="11:16">
      <c r="K38908" s="14" t="str">
        <v/>
      </c>
      <c r="L38908" s="14" t="str">
        <v/>
      </c>
      <c r="O38908" s="14" t="str">
        <v/>
      </c>
      <c r="P38908" s="14" t="str">
        <f ca="1"/>
        <v>Low Cap</v>
      </c>
    </row>
    <row r="38909" spans="11:16">
      <c r="K38909" s="14" t="str">
        <v/>
      </c>
      <c r="L38909" s="14" t="str">
        <v/>
      </c>
      <c r="O38909" s="14" t="str">
        <v/>
      </c>
      <c r="P38909" s="14" t="str">
        <f ca="1"/>
        <v>Low Cap</v>
      </c>
    </row>
    <row r="38910" spans="11:16">
      <c r="K38910" s="14" t="str">
        <v/>
      </c>
      <c r="L38910" s="14" t="str">
        <v/>
      </c>
      <c r="O38910" s="14" t="str">
        <v/>
      </c>
      <c r="P38910" s="14" t="str">
        <f ca="1"/>
        <v>Low Cap</v>
      </c>
    </row>
    <row r="38911" spans="11:16">
      <c r="K38911" s="14" t="str">
        <v/>
      </c>
      <c r="L38911" s="14" t="str">
        <v/>
      </c>
      <c r="O38911" s="14" t="str">
        <v/>
      </c>
      <c r="P38911" s="14" t="str">
        <f ca="1"/>
        <v>Low Cap</v>
      </c>
    </row>
    <row r="38912" spans="11:16">
      <c r="K38912" s="14" t="str">
        <v/>
      </c>
      <c r="L38912" s="14" t="str">
        <v/>
      </c>
      <c r="O38912" s="14" t="str">
        <v/>
      </c>
      <c r="P38912" s="14" t="str">
        <f ca="1"/>
        <v>Low Cap</v>
      </c>
    </row>
    <row r="38913" spans="11:16">
      <c r="K38913" s="14" t="str">
        <v/>
      </c>
      <c r="L38913" s="14" t="str">
        <v/>
      </c>
      <c r="O38913" s="14" t="str">
        <v/>
      </c>
      <c r="P38913" s="14" t="str">
        <f ca="1"/>
        <v>Low Cap</v>
      </c>
    </row>
    <row r="38914" spans="11:16">
      <c r="K38914" s="14" t="str">
        <v/>
      </c>
      <c r="L38914" s="14" t="str">
        <v/>
      </c>
      <c r="O38914" s="14" t="str">
        <v/>
      </c>
      <c r="P38914" s="14" t="str">
        <f ca="1"/>
        <v>Low Cap</v>
      </c>
    </row>
    <row r="38915" spans="11:16">
      <c r="K38915" s="14" t="str">
        <v/>
      </c>
      <c r="L38915" s="14" t="str">
        <v/>
      </c>
      <c r="O38915" s="14" t="str">
        <v/>
      </c>
      <c r="P38915" s="14" t="str">
        <f ca="1"/>
        <v>Low Cap</v>
      </c>
    </row>
    <row r="38916" spans="11:16">
      <c r="K38916" s="14" t="str">
        <v/>
      </c>
      <c r="L38916" s="14" t="str">
        <v/>
      </c>
      <c r="O38916" s="14" t="str">
        <v/>
      </c>
      <c r="P38916" s="14" t="str">
        <f ca="1"/>
        <v>Low Cap</v>
      </c>
    </row>
    <row r="38917" spans="11:16">
      <c r="K38917" s="14" t="str">
        <v/>
      </c>
      <c r="L38917" s="14" t="str">
        <v/>
      </c>
      <c r="O38917" s="14" t="str">
        <v/>
      </c>
      <c r="P38917" s="14" t="str">
        <f ca="1"/>
        <v>Low Cap</v>
      </c>
    </row>
    <row r="38918" spans="11:16">
      <c r="K38918" s="14" t="str">
        <v/>
      </c>
      <c r="L38918" s="14" t="str">
        <v/>
      </c>
      <c r="O38918" s="14" t="str">
        <v/>
      </c>
      <c r="P38918" s="14" t="str">
        <f ca="1"/>
        <v>Low Cap</v>
      </c>
    </row>
    <row r="38919" spans="11:16">
      <c r="K38919" s="14" t="str">
        <v/>
      </c>
      <c r="L38919" s="14" t="str">
        <v/>
      </c>
      <c r="O38919" s="14" t="str">
        <v/>
      </c>
      <c r="P38919" s="14" t="str">
        <f ca="1"/>
        <v>Low Cap</v>
      </c>
    </row>
    <row r="38920" spans="11:16">
      <c r="K38920" s="14" t="str">
        <v/>
      </c>
      <c r="L38920" s="14" t="str">
        <v/>
      </c>
      <c r="O38920" s="14" t="str">
        <v/>
      </c>
      <c r="P38920" s="14" t="str">
        <f ca="1"/>
        <v>Low Cap</v>
      </c>
    </row>
    <row r="38921" spans="11:16">
      <c r="K38921" s="14" t="str">
        <v/>
      </c>
      <c r="L38921" s="14" t="str">
        <v/>
      </c>
      <c r="O38921" s="14" t="str">
        <v/>
      </c>
      <c r="P38921" s="14" t="str">
        <f ca="1"/>
        <v>Low Cap</v>
      </c>
    </row>
    <row r="38922" spans="11:16">
      <c r="K38922" s="14" t="str">
        <v/>
      </c>
      <c r="L38922" s="14" t="str">
        <v/>
      </c>
      <c r="O38922" s="14" t="str">
        <v/>
      </c>
      <c r="P38922" s="14" t="str">
        <f ca="1"/>
        <v>Low Cap</v>
      </c>
    </row>
    <row r="38923" spans="11:16">
      <c r="K38923" s="14" t="str">
        <v/>
      </c>
      <c r="L38923" s="14" t="str">
        <v/>
      </c>
      <c r="O38923" s="14" t="str">
        <v/>
      </c>
      <c r="P38923" s="14" t="str">
        <f ca="1"/>
        <v>Low Cap</v>
      </c>
    </row>
    <row r="38924" spans="11:16">
      <c r="K38924" s="14" t="str">
        <v/>
      </c>
      <c r="L38924" s="14" t="str">
        <v/>
      </c>
      <c r="O38924" s="14" t="str">
        <v/>
      </c>
      <c r="P38924" s="14" t="str">
        <f ca="1"/>
        <v>Low Cap</v>
      </c>
    </row>
    <row r="38925" spans="11:16">
      <c r="K38925" s="14" t="str">
        <v/>
      </c>
      <c r="L38925" s="14" t="str">
        <v/>
      </c>
      <c r="O38925" s="14" t="str">
        <v/>
      </c>
      <c r="P38925" s="14" t="str">
        <f ca="1"/>
        <v>Low Cap</v>
      </c>
    </row>
    <row r="38926" spans="11:16">
      <c r="K38926" s="14" t="str">
        <v/>
      </c>
      <c r="L38926" s="14" t="str">
        <v/>
      </c>
      <c r="O38926" s="14" t="str">
        <v/>
      </c>
      <c r="P38926" s="14" t="str">
        <f ca="1"/>
        <v>Low Cap</v>
      </c>
    </row>
    <row r="38927" spans="11:16">
      <c r="K38927" s="14" t="str">
        <v/>
      </c>
      <c r="L38927" s="14" t="str">
        <v/>
      </c>
      <c r="O38927" s="14" t="str">
        <v/>
      </c>
      <c r="P38927" s="14" t="str">
        <f ca="1"/>
        <v>Low Cap</v>
      </c>
    </row>
    <row r="38928" spans="11:16">
      <c r="K38928" s="14" t="str">
        <v/>
      </c>
      <c r="L38928" s="14" t="str">
        <v/>
      </c>
      <c r="O38928" s="14" t="str">
        <v/>
      </c>
      <c r="P38928" s="14" t="str">
        <f ca="1"/>
        <v>Low Cap</v>
      </c>
    </row>
    <row r="38929" spans="11:16">
      <c r="K38929" s="14" t="str">
        <v/>
      </c>
      <c r="L38929" s="14" t="str">
        <v/>
      </c>
      <c r="O38929" s="14" t="str">
        <v/>
      </c>
      <c r="P38929" s="14" t="str">
        <f ca="1"/>
        <v>Low Cap</v>
      </c>
    </row>
    <row r="38930" spans="11:16">
      <c r="K38930" s="14" t="str">
        <v/>
      </c>
      <c r="L38930" s="14" t="str">
        <v/>
      </c>
      <c r="O38930" s="14" t="str">
        <v/>
      </c>
      <c r="P38930" s="14" t="str">
        <f ca="1"/>
        <v>Low Cap</v>
      </c>
    </row>
    <row r="38931" spans="11:16">
      <c r="K38931" s="14" t="str">
        <v/>
      </c>
      <c r="L38931" s="14" t="str">
        <v/>
      </c>
      <c r="O38931" s="14" t="str">
        <v/>
      </c>
      <c r="P38931" s="14" t="str">
        <f ca="1"/>
        <v>Low Cap</v>
      </c>
    </row>
    <row r="38932" spans="11:16">
      <c r="K38932" s="14" t="str">
        <v/>
      </c>
      <c r="L38932" s="14" t="str">
        <v/>
      </c>
      <c r="O38932" s="14" t="str">
        <v/>
      </c>
      <c r="P38932" s="14" t="str">
        <f ca="1"/>
        <v>Low Cap</v>
      </c>
    </row>
    <row r="38933" spans="11:16">
      <c r="K38933" s="14" t="str">
        <v/>
      </c>
      <c r="L38933" s="14" t="str">
        <v/>
      </c>
      <c r="O38933" s="14" t="str">
        <v/>
      </c>
      <c r="P38933" s="14" t="str">
        <f ca="1"/>
        <v>Low Cap</v>
      </c>
    </row>
    <row r="38934" spans="11:16">
      <c r="K38934" s="14" t="str">
        <v/>
      </c>
      <c r="L38934" s="14" t="str">
        <v/>
      </c>
      <c r="O38934" s="14" t="str">
        <v/>
      </c>
      <c r="P38934" s="14" t="str">
        <f ca="1"/>
        <v>Low Cap</v>
      </c>
    </row>
    <row r="38935" spans="11:16">
      <c r="K38935" s="14" t="str">
        <v/>
      </c>
      <c r="L38935" s="14" t="str">
        <v/>
      </c>
      <c r="O38935" s="14" t="str">
        <v/>
      </c>
      <c r="P38935" s="14" t="str">
        <f ca="1"/>
        <v>Low Cap</v>
      </c>
    </row>
    <row r="38936" spans="11:16">
      <c r="K38936" s="14" t="str">
        <v/>
      </c>
      <c r="L38936" s="14" t="str">
        <v/>
      </c>
      <c r="O38936" s="14" t="str">
        <v/>
      </c>
      <c r="P38936" s="14" t="str">
        <f ca="1"/>
        <v>Low Cap</v>
      </c>
    </row>
    <row r="38937" spans="11:16">
      <c r="K38937" s="14" t="str">
        <v/>
      </c>
      <c r="L38937" s="14" t="str">
        <v/>
      </c>
      <c r="O38937" s="14" t="str">
        <v/>
      </c>
      <c r="P38937" s="14" t="str">
        <f ca="1"/>
        <v>Low Cap</v>
      </c>
    </row>
    <row r="38938" spans="11:16">
      <c r="K38938" s="14" t="str">
        <v/>
      </c>
      <c r="L38938" s="14" t="str">
        <v/>
      </c>
      <c r="O38938" s="14" t="str">
        <v/>
      </c>
      <c r="P38938" s="14" t="str">
        <f ca="1"/>
        <v>Low Cap</v>
      </c>
    </row>
    <row r="38939" spans="11:16">
      <c r="K38939" s="14" t="str">
        <v/>
      </c>
      <c r="L38939" s="14" t="str">
        <v/>
      </c>
      <c r="O38939" s="14" t="str">
        <v/>
      </c>
      <c r="P38939" s="14" t="str">
        <f ca="1"/>
        <v>Low Cap</v>
      </c>
    </row>
    <row r="38940" spans="11:16">
      <c r="K38940" s="14" t="str">
        <v/>
      </c>
      <c r="L38940" s="14" t="str">
        <v/>
      </c>
      <c r="O38940" s="14" t="str">
        <v/>
      </c>
      <c r="P38940" s="14" t="str">
        <f ca="1"/>
        <v>Low Cap</v>
      </c>
    </row>
    <row r="38941" spans="11:16">
      <c r="K38941" s="14" t="str">
        <v/>
      </c>
      <c r="L38941" s="14" t="str">
        <v/>
      </c>
      <c r="O38941" s="14" t="str">
        <v/>
      </c>
      <c r="P38941" s="14" t="str">
        <f ca="1"/>
        <v>Low Cap</v>
      </c>
    </row>
    <row r="38942" spans="11:16">
      <c r="K38942" s="14" t="str">
        <v/>
      </c>
      <c r="L38942" s="14" t="str">
        <v/>
      </c>
      <c r="O38942" s="14" t="str">
        <v/>
      </c>
      <c r="P38942" s="14" t="str">
        <f ca="1"/>
        <v>Low Cap</v>
      </c>
    </row>
    <row r="38943" spans="11:16">
      <c r="K38943" s="14" t="str">
        <v/>
      </c>
      <c r="L38943" s="14" t="str">
        <v/>
      </c>
      <c r="O38943" s="14" t="str">
        <v/>
      </c>
      <c r="P38943" s="14" t="str">
        <f ca="1"/>
        <v>Low Cap</v>
      </c>
    </row>
    <row r="38944" spans="11:16">
      <c r="K38944" s="14" t="str">
        <v/>
      </c>
      <c r="L38944" s="14" t="str">
        <v/>
      </c>
      <c r="O38944" s="14" t="str">
        <v/>
      </c>
      <c r="P38944" s="14" t="str">
        <f ca="1"/>
        <v>Low Cap</v>
      </c>
    </row>
    <row r="38945" spans="11:16">
      <c r="K38945" s="14" t="str">
        <v/>
      </c>
      <c r="L38945" s="14" t="str">
        <v/>
      </c>
      <c r="O38945" s="14" t="str">
        <v/>
      </c>
      <c r="P38945" s="14" t="str">
        <f ca="1"/>
        <v>Low Cap</v>
      </c>
    </row>
    <row r="38946" spans="11:16">
      <c r="K38946" s="14" t="str">
        <v/>
      </c>
      <c r="L38946" s="14" t="str">
        <v/>
      </c>
      <c r="O38946" s="14" t="str">
        <v/>
      </c>
      <c r="P38946" s="14" t="str">
        <f ca="1"/>
        <v>Low Cap</v>
      </c>
    </row>
    <row r="38947" spans="11:16">
      <c r="K38947" s="14" t="str">
        <v/>
      </c>
      <c r="L38947" s="14" t="str">
        <v/>
      </c>
      <c r="O38947" s="14" t="str">
        <v/>
      </c>
      <c r="P38947" s="14" t="str">
        <f ca="1"/>
        <v>Low Cap</v>
      </c>
    </row>
    <row r="38948" spans="11:16">
      <c r="K38948" s="14" t="str">
        <v/>
      </c>
      <c r="L38948" s="14" t="str">
        <v/>
      </c>
      <c r="O38948" s="14" t="str">
        <v/>
      </c>
      <c r="P38948" s="14" t="str">
        <f ca="1"/>
        <v>Low Cap</v>
      </c>
    </row>
    <row r="38949" spans="11:16">
      <c r="K38949" s="14" t="str">
        <v/>
      </c>
      <c r="L38949" s="14" t="str">
        <v/>
      </c>
      <c r="O38949" s="14" t="str">
        <v/>
      </c>
      <c r="P38949" s="14" t="str">
        <f ca="1"/>
        <v>Low Cap</v>
      </c>
    </row>
    <row r="38950" spans="11:16">
      <c r="K38950" s="14" t="str">
        <v/>
      </c>
      <c r="L38950" s="14" t="str">
        <v/>
      </c>
      <c r="O38950" s="14" t="str">
        <v/>
      </c>
      <c r="P38950" s="14" t="str">
        <f ca="1"/>
        <v>Low Cap</v>
      </c>
    </row>
    <row r="38951" spans="11:16">
      <c r="K38951" s="14" t="str">
        <v/>
      </c>
      <c r="L38951" s="14" t="str">
        <v/>
      </c>
      <c r="O38951" s="14" t="str">
        <v/>
      </c>
      <c r="P38951" s="14" t="str">
        <f ca="1"/>
        <v>Low Cap</v>
      </c>
    </row>
    <row r="38952" spans="11:16">
      <c r="K38952" s="14" t="str">
        <v/>
      </c>
      <c r="L38952" s="14" t="str">
        <v/>
      </c>
      <c r="O38952" s="14" t="str">
        <v/>
      </c>
      <c r="P38952" s="14" t="str">
        <f ca="1"/>
        <v>Low Cap</v>
      </c>
    </row>
    <row r="38953" spans="11:16">
      <c r="K38953" s="14" t="str">
        <v/>
      </c>
      <c r="L38953" s="14" t="str">
        <v/>
      </c>
      <c r="O38953" s="14" t="str">
        <v/>
      </c>
      <c r="P38953" s="14" t="str">
        <f ca="1"/>
        <v>Low Cap</v>
      </c>
    </row>
    <row r="38954" spans="11:16">
      <c r="K38954" s="14" t="str">
        <v/>
      </c>
      <c r="L38954" s="14" t="str">
        <v/>
      </c>
      <c r="O38954" s="14" t="str">
        <v/>
      </c>
      <c r="P38954" s="14" t="str">
        <f ca="1"/>
        <v>Low Cap</v>
      </c>
    </row>
    <row r="38955" spans="11:16">
      <c r="K38955" s="14" t="str">
        <v/>
      </c>
      <c r="L38955" s="14" t="str">
        <v/>
      </c>
      <c r="O38955" s="14" t="str">
        <v/>
      </c>
      <c r="P38955" s="14" t="str">
        <f ca="1"/>
        <v>Low Cap</v>
      </c>
    </row>
    <row r="38956" spans="11:16">
      <c r="K38956" s="14" t="str">
        <v/>
      </c>
      <c r="L38956" s="14" t="str">
        <v/>
      </c>
      <c r="O38956" s="14" t="str">
        <v/>
      </c>
      <c r="P38956" s="14" t="str">
        <f ca="1"/>
        <v>Low Cap</v>
      </c>
    </row>
    <row r="38957" spans="11:16">
      <c r="K38957" s="14" t="str">
        <v/>
      </c>
      <c r="L38957" s="14" t="str">
        <v/>
      </c>
      <c r="O38957" s="14" t="str">
        <v/>
      </c>
      <c r="P38957" s="14" t="str">
        <f ca="1"/>
        <v>Low Cap</v>
      </c>
    </row>
    <row r="38958" spans="11:16">
      <c r="K38958" s="14" t="str">
        <v/>
      </c>
      <c r="L38958" s="14" t="str">
        <v/>
      </c>
      <c r="O38958" s="14" t="str">
        <v/>
      </c>
      <c r="P38958" s="14" t="str">
        <f ca="1"/>
        <v>Low Cap</v>
      </c>
    </row>
    <row r="38959" spans="11:16">
      <c r="K38959" s="14" t="str">
        <v/>
      </c>
      <c r="L38959" s="14" t="str">
        <v/>
      </c>
      <c r="O38959" s="14" t="str">
        <v/>
      </c>
      <c r="P38959" s="14" t="str">
        <f ca="1"/>
        <v>Low Cap</v>
      </c>
    </row>
    <row r="38960" spans="11:16">
      <c r="K38960" s="14" t="str">
        <v/>
      </c>
      <c r="L38960" s="14" t="str">
        <v/>
      </c>
      <c r="O38960" s="14" t="str">
        <v/>
      </c>
      <c r="P38960" s="14" t="str">
        <f ca="1"/>
        <v>Low Cap</v>
      </c>
    </row>
    <row r="38961" spans="11:16">
      <c r="K38961" s="14" t="str">
        <v/>
      </c>
      <c r="L38961" s="14" t="str">
        <v/>
      </c>
      <c r="O38961" s="14" t="str">
        <v/>
      </c>
      <c r="P38961" s="14" t="str">
        <f ca="1"/>
        <v>Low Cap</v>
      </c>
    </row>
    <row r="38962" spans="11:16">
      <c r="K38962" s="14" t="str">
        <v/>
      </c>
      <c r="L38962" s="14" t="str">
        <v/>
      </c>
      <c r="O38962" s="14" t="str">
        <v/>
      </c>
      <c r="P38962" s="14" t="str">
        <f ca="1"/>
        <v>Low Cap</v>
      </c>
    </row>
    <row r="38963" spans="11:16">
      <c r="K38963" s="14" t="str">
        <v/>
      </c>
      <c r="L38963" s="14" t="str">
        <v/>
      </c>
      <c r="O38963" s="14" t="str">
        <v/>
      </c>
      <c r="P38963" s="14" t="str">
        <f ca="1"/>
        <v>Low Cap</v>
      </c>
    </row>
    <row r="38964" spans="11:16">
      <c r="K38964" s="14" t="str">
        <v/>
      </c>
      <c r="L38964" s="14" t="str">
        <v/>
      </c>
      <c r="O38964" s="14" t="str">
        <v/>
      </c>
      <c r="P38964" s="14" t="str">
        <f ca="1"/>
        <v>Low Cap</v>
      </c>
    </row>
    <row r="38965" spans="11:16">
      <c r="K38965" s="14" t="str">
        <v/>
      </c>
      <c r="L38965" s="14" t="str">
        <v/>
      </c>
      <c r="O38965" s="14" t="str">
        <v/>
      </c>
      <c r="P38965" s="14" t="str">
        <f ca="1"/>
        <v>Low Cap</v>
      </c>
    </row>
    <row r="38966" spans="11:16">
      <c r="K38966" s="14" t="str">
        <v/>
      </c>
      <c r="L38966" s="14" t="str">
        <v/>
      </c>
      <c r="O38966" s="14" t="str">
        <v/>
      </c>
      <c r="P38966" s="14" t="str">
        <f ca="1"/>
        <v>Low Cap</v>
      </c>
    </row>
    <row r="38967" spans="11:16">
      <c r="K38967" s="14" t="str">
        <v/>
      </c>
      <c r="L38967" s="14" t="str">
        <v/>
      </c>
      <c r="O38967" s="14" t="str">
        <v/>
      </c>
      <c r="P38967" s="14" t="str">
        <f ca="1"/>
        <v>Low Cap</v>
      </c>
    </row>
    <row r="38968" spans="11:16">
      <c r="K38968" s="14" t="str">
        <v/>
      </c>
      <c r="L38968" s="14" t="str">
        <v/>
      </c>
      <c r="O38968" s="14" t="str">
        <v/>
      </c>
      <c r="P38968" s="14" t="str">
        <f ca="1"/>
        <v>Low Cap</v>
      </c>
    </row>
    <row r="38969" spans="11:16">
      <c r="K38969" s="14" t="str">
        <v/>
      </c>
      <c r="L38969" s="14" t="str">
        <v/>
      </c>
      <c r="O38969" s="14" t="str">
        <v/>
      </c>
      <c r="P38969" s="14" t="str">
        <f ca="1"/>
        <v>Low Cap</v>
      </c>
    </row>
    <row r="38970" spans="11:16">
      <c r="K38970" s="14" t="str">
        <v/>
      </c>
      <c r="L38970" s="14" t="str">
        <v/>
      </c>
      <c r="O38970" s="14" t="str">
        <v/>
      </c>
      <c r="P38970" s="14" t="str">
        <f ca="1"/>
        <v>Low Cap</v>
      </c>
    </row>
    <row r="38971" spans="11:16">
      <c r="K38971" s="14" t="str">
        <v/>
      </c>
      <c r="L38971" s="14" t="str">
        <v/>
      </c>
      <c r="O38971" s="14" t="str">
        <v/>
      </c>
      <c r="P38971" s="14" t="str">
        <f ca="1"/>
        <v>Low Cap</v>
      </c>
    </row>
    <row r="38972" spans="11:16">
      <c r="K38972" s="14" t="str">
        <v/>
      </c>
      <c r="L38972" s="14" t="str">
        <v/>
      </c>
      <c r="O38972" s="14" t="str">
        <v/>
      </c>
      <c r="P38972" s="14" t="str">
        <f ca="1"/>
        <v>Low Cap</v>
      </c>
    </row>
    <row r="38973" spans="11:16">
      <c r="K38973" s="14" t="str">
        <v/>
      </c>
      <c r="L38973" s="14" t="str">
        <v/>
      </c>
      <c r="O38973" s="14" t="str">
        <v/>
      </c>
      <c r="P38973" s="14" t="str">
        <f ca="1"/>
        <v>Low Cap</v>
      </c>
    </row>
    <row r="38974" spans="11:16">
      <c r="K38974" s="14" t="str">
        <v/>
      </c>
      <c r="L38974" s="14" t="str">
        <v/>
      </c>
      <c r="O38974" s="14" t="str">
        <v/>
      </c>
      <c r="P38974" s="14" t="str">
        <f ca="1"/>
        <v>Low Cap</v>
      </c>
    </row>
    <row r="38975" spans="11:16">
      <c r="K38975" s="14" t="str">
        <v/>
      </c>
      <c r="L38975" s="14" t="str">
        <v/>
      </c>
      <c r="O38975" s="14" t="str">
        <v/>
      </c>
      <c r="P38975" s="14" t="str">
        <f ca="1"/>
        <v>Low Cap</v>
      </c>
    </row>
    <row r="38976" spans="11:16">
      <c r="K38976" s="14" t="str">
        <v/>
      </c>
      <c r="L38976" s="14" t="str">
        <v/>
      </c>
      <c r="O38976" s="14" t="str">
        <v/>
      </c>
      <c r="P38976" s="14" t="str">
        <f ca="1"/>
        <v>Low Cap</v>
      </c>
    </row>
    <row r="38977" spans="11:16">
      <c r="K38977" s="14" t="str">
        <v/>
      </c>
      <c r="L38977" s="14" t="str">
        <v/>
      </c>
      <c r="O38977" s="14" t="str">
        <v/>
      </c>
      <c r="P38977" s="14" t="str">
        <f ca="1"/>
        <v>Low Cap</v>
      </c>
    </row>
    <row r="38978" spans="11:16">
      <c r="K38978" s="14" t="str">
        <v/>
      </c>
      <c r="L38978" s="14" t="str">
        <v/>
      </c>
      <c r="O38978" s="14" t="str">
        <v/>
      </c>
      <c r="P38978" s="14" t="str">
        <f ca="1"/>
        <v>Low Cap</v>
      </c>
    </row>
    <row r="38979" spans="11:16">
      <c r="K38979" s="14" t="str">
        <v/>
      </c>
      <c r="L38979" s="14" t="str">
        <v/>
      </c>
      <c r="O38979" s="14" t="str">
        <v/>
      </c>
      <c r="P38979" s="14" t="str">
        <f ca="1"/>
        <v>Low Cap</v>
      </c>
    </row>
    <row r="38980" spans="11:16">
      <c r="K38980" s="14" t="str">
        <v/>
      </c>
      <c r="L38980" s="14" t="str">
        <v/>
      </c>
      <c r="O38980" s="14" t="str">
        <v/>
      </c>
      <c r="P38980" s="14" t="str">
        <f ca="1"/>
        <v>Low Cap</v>
      </c>
    </row>
    <row r="38981" spans="11:16">
      <c r="K38981" s="14" t="str">
        <v/>
      </c>
      <c r="L38981" s="14" t="str">
        <v/>
      </c>
      <c r="O38981" s="14" t="str">
        <v/>
      </c>
      <c r="P38981" s="14" t="str">
        <f ca="1"/>
        <v>Low Cap</v>
      </c>
    </row>
    <row r="38982" spans="11:16">
      <c r="K38982" s="14" t="str">
        <v/>
      </c>
      <c r="L38982" s="14" t="str">
        <v/>
      </c>
      <c r="O38982" s="14" t="str">
        <v/>
      </c>
      <c r="P38982" s="14" t="str">
        <f ca="1"/>
        <v>Low Cap</v>
      </c>
    </row>
    <row r="38983" spans="11:16">
      <c r="K38983" s="14" t="str">
        <v/>
      </c>
      <c r="L38983" s="14" t="str">
        <v/>
      </c>
      <c r="O38983" s="14" t="str">
        <v/>
      </c>
      <c r="P38983" s="14" t="str">
        <f ca="1"/>
        <v>Low Cap</v>
      </c>
    </row>
    <row r="38984" spans="11:16">
      <c r="K38984" s="14" t="str">
        <v/>
      </c>
      <c r="L38984" s="14" t="str">
        <v/>
      </c>
      <c r="O38984" s="14" t="str">
        <v/>
      </c>
      <c r="P38984" s="14" t="str">
        <f ca="1"/>
        <v>Low Cap</v>
      </c>
    </row>
    <row r="38985" spans="11:16">
      <c r="K38985" s="14" t="str">
        <v/>
      </c>
      <c r="L38985" s="14" t="str">
        <v/>
      </c>
      <c r="O38985" s="14" t="str">
        <v/>
      </c>
      <c r="P38985" s="14" t="str">
        <f ca="1"/>
        <v>Low Cap</v>
      </c>
    </row>
    <row r="38986" spans="11:16">
      <c r="K38986" s="14" t="str">
        <v/>
      </c>
      <c r="L38986" s="14" t="str">
        <v/>
      </c>
      <c r="O38986" s="14" t="str">
        <v/>
      </c>
      <c r="P38986" s="14" t="str">
        <f ca="1"/>
        <v>Low Cap</v>
      </c>
    </row>
    <row r="38987" spans="11:16">
      <c r="K38987" s="14" t="str">
        <v/>
      </c>
      <c r="L38987" s="14" t="str">
        <v/>
      </c>
      <c r="O38987" s="14" t="str">
        <v/>
      </c>
      <c r="P38987" s="14" t="str">
        <f ca="1"/>
        <v>Low Cap</v>
      </c>
    </row>
    <row r="38988" spans="11:16">
      <c r="K38988" s="14" t="str">
        <v/>
      </c>
      <c r="L38988" s="14" t="str">
        <v/>
      </c>
      <c r="O38988" s="14" t="str">
        <v/>
      </c>
      <c r="P38988" s="14" t="str">
        <f ca="1"/>
        <v>Low Cap</v>
      </c>
    </row>
    <row r="38989" spans="11:16">
      <c r="K38989" s="14" t="str">
        <v/>
      </c>
      <c r="L38989" s="14" t="str">
        <v/>
      </c>
      <c r="O38989" s="14" t="str">
        <v/>
      </c>
      <c r="P38989" s="14" t="str">
        <f ca="1"/>
        <v>Low Cap</v>
      </c>
    </row>
    <row r="38990" spans="11:16">
      <c r="K38990" s="14" t="str">
        <v/>
      </c>
      <c r="L38990" s="14" t="str">
        <v/>
      </c>
      <c r="O38990" s="14" t="str">
        <v/>
      </c>
      <c r="P38990" s="14" t="str">
        <f ca="1"/>
        <v>Low Cap</v>
      </c>
    </row>
    <row r="38991" spans="11:16">
      <c r="K38991" s="14" t="str">
        <v/>
      </c>
      <c r="L38991" s="14" t="str">
        <v/>
      </c>
      <c r="O38991" s="14" t="str">
        <v/>
      </c>
      <c r="P38991" s="14" t="str">
        <f ca="1"/>
        <v>Low Cap</v>
      </c>
    </row>
    <row r="38992" spans="11:16">
      <c r="K38992" s="14" t="str">
        <v/>
      </c>
      <c r="L38992" s="14" t="str">
        <v/>
      </c>
      <c r="O38992" s="14" t="str">
        <v/>
      </c>
      <c r="P38992" s="14" t="str">
        <f ca="1"/>
        <v>Low Cap</v>
      </c>
    </row>
    <row r="38993" spans="11:16">
      <c r="K38993" s="14" t="str">
        <v/>
      </c>
      <c r="L38993" s="14" t="str">
        <v/>
      </c>
      <c r="O38993" s="14" t="str">
        <v/>
      </c>
      <c r="P38993" s="14" t="str">
        <f ca="1"/>
        <v>Low Cap</v>
      </c>
    </row>
    <row r="38994" spans="11:16">
      <c r="K38994" s="14" t="str">
        <v/>
      </c>
      <c r="L38994" s="14" t="str">
        <v/>
      </c>
      <c r="O38994" s="14" t="str">
        <v/>
      </c>
      <c r="P38994" s="14" t="str">
        <f ca="1"/>
        <v>Low Cap</v>
      </c>
    </row>
    <row r="38995" spans="11:16">
      <c r="K38995" s="14" t="str">
        <v/>
      </c>
      <c r="L38995" s="14" t="str">
        <v/>
      </c>
      <c r="O38995" s="14" t="str">
        <v/>
      </c>
      <c r="P38995" s="14" t="str">
        <f ca="1"/>
        <v>Low Cap</v>
      </c>
    </row>
    <row r="38996" spans="11:16">
      <c r="K38996" s="14" t="str">
        <v/>
      </c>
      <c r="L38996" s="14" t="str">
        <v/>
      </c>
      <c r="O38996" s="14" t="str">
        <v/>
      </c>
      <c r="P38996" s="14" t="str">
        <f ca="1"/>
        <v>Low Cap</v>
      </c>
    </row>
    <row r="38997" spans="11:16">
      <c r="K38997" s="14" t="str">
        <v/>
      </c>
      <c r="L38997" s="14" t="str">
        <v/>
      </c>
      <c r="O38997" s="14" t="str">
        <v/>
      </c>
      <c r="P38997" s="14" t="str">
        <f ca="1"/>
        <v>Low Cap</v>
      </c>
    </row>
    <row r="38998" spans="11:16">
      <c r="K38998" s="14" t="str">
        <v/>
      </c>
      <c r="L38998" s="14" t="str">
        <v/>
      </c>
      <c r="O38998" s="14" t="str">
        <v/>
      </c>
      <c r="P38998" s="14" t="str">
        <f ca="1"/>
        <v>Low Cap</v>
      </c>
    </row>
    <row r="38999" spans="11:16">
      <c r="K38999" s="14" t="str">
        <v/>
      </c>
      <c r="L38999" s="14" t="str">
        <v/>
      </c>
      <c r="O38999" s="14" t="str">
        <v/>
      </c>
      <c r="P38999" s="14" t="str">
        <f ca="1"/>
        <v>Low Cap</v>
      </c>
    </row>
    <row r="39000" spans="11:16">
      <c r="K39000" s="14" t="str">
        <v/>
      </c>
      <c r="L39000" s="14" t="str">
        <v/>
      </c>
      <c r="O39000" s="14" t="str">
        <v/>
      </c>
      <c r="P39000" s="14" t="str">
        <f ca="1"/>
        <v>Low Cap</v>
      </c>
    </row>
    <row r="39001" spans="11:16">
      <c r="K39001" s="14" t="str">
        <v/>
      </c>
      <c r="L39001" s="14" t="str">
        <v/>
      </c>
      <c r="O39001" s="14" t="str">
        <v/>
      </c>
      <c r="P39001" s="14" t="str">
        <f ca="1"/>
        <v>Low Cap</v>
      </c>
    </row>
    <row r="39002" spans="11:16">
      <c r="K39002" s="14" t="str">
        <v/>
      </c>
      <c r="L39002" s="14" t="str">
        <v/>
      </c>
      <c r="O39002" s="14" t="str">
        <v/>
      </c>
      <c r="P39002" s="14" t="str">
        <f ca="1"/>
        <v>Low Cap</v>
      </c>
    </row>
    <row r="39003" spans="11:16">
      <c r="K39003" s="14" t="str">
        <v/>
      </c>
      <c r="L39003" s="14" t="str">
        <v/>
      </c>
      <c r="O39003" s="14" t="str">
        <v/>
      </c>
      <c r="P39003" s="14" t="str">
        <f ca="1"/>
        <v>Low Cap</v>
      </c>
    </row>
    <row r="39004" spans="11:16">
      <c r="K39004" s="14" t="str">
        <v/>
      </c>
      <c r="L39004" s="14" t="str">
        <v/>
      </c>
      <c r="O39004" s="14" t="str">
        <v/>
      </c>
      <c r="P39004" s="14" t="str">
        <f ca="1"/>
        <v>Low Cap</v>
      </c>
    </row>
    <row r="39005" spans="11:16">
      <c r="K39005" s="14" t="str">
        <v/>
      </c>
      <c r="L39005" s="14" t="str">
        <v/>
      </c>
      <c r="O39005" s="14" t="str">
        <v/>
      </c>
      <c r="P39005" s="14" t="str">
        <f ca="1"/>
        <v>Low Cap</v>
      </c>
    </row>
    <row r="39006" spans="11:16">
      <c r="K39006" s="14" t="str">
        <v/>
      </c>
      <c r="L39006" s="14" t="str">
        <v/>
      </c>
      <c r="O39006" s="14" t="str">
        <v/>
      </c>
      <c r="P39006" s="14" t="str">
        <f ca="1"/>
        <v>Low Cap</v>
      </c>
    </row>
    <row r="39007" spans="11:16">
      <c r="K39007" s="14" t="str">
        <v/>
      </c>
      <c r="L39007" s="14" t="str">
        <v/>
      </c>
      <c r="O39007" s="14" t="str">
        <v/>
      </c>
      <c r="P39007" s="14" t="str">
        <f ca="1"/>
        <v>Low Cap</v>
      </c>
    </row>
    <row r="39008" spans="11:16">
      <c r="K39008" s="14" t="str">
        <v/>
      </c>
      <c r="L39008" s="14" t="str">
        <v/>
      </c>
      <c r="O39008" s="14" t="str">
        <v/>
      </c>
      <c r="P39008" s="14" t="str">
        <f ca="1"/>
        <v>Low Cap</v>
      </c>
    </row>
    <row r="39009" spans="11:16">
      <c r="K39009" s="14" t="str">
        <v/>
      </c>
      <c r="L39009" s="14" t="str">
        <v/>
      </c>
      <c r="O39009" s="14" t="str">
        <v/>
      </c>
      <c r="P39009" s="14" t="str">
        <f ca="1"/>
        <v>Low Cap</v>
      </c>
    </row>
    <row r="39010" spans="11:16">
      <c r="K39010" s="14" t="str">
        <v/>
      </c>
      <c r="L39010" s="14" t="str">
        <v/>
      </c>
      <c r="O39010" s="14" t="str">
        <v/>
      </c>
      <c r="P39010" s="14" t="str">
        <f ca="1"/>
        <v>Low Cap</v>
      </c>
    </row>
    <row r="39011" spans="11:16">
      <c r="K39011" s="14" t="str">
        <v/>
      </c>
      <c r="L39011" s="14" t="str">
        <v/>
      </c>
      <c r="O39011" s="14" t="str">
        <v/>
      </c>
      <c r="P39011" s="14" t="str">
        <f ca="1"/>
        <v>Low Cap</v>
      </c>
    </row>
    <row r="39012" spans="11:16">
      <c r="K39012" s="14" t="str">
        <v/>
      </c>
      <c r="L39012" s="14" t="str">
        <v/>
      </c>
      <c r="O39012" s="14" t="str">
        <v/>
      </c>
      <c r="P39012" s="14" t="str">
        <f ca="1"/>
        <v>Low Cap</v>
      </c>
    </row>
    <row r="39013" spans="11:16">
      <c r="K39013" s="14" t="str">
        <v/>
      </c>
      <c r="L39013" s="14" t="str">
        <v/>
      </c>
      <c r="O39013" s="14" t="str">
        <v/>
      </c>
      <c r="P39013" s="14" t="str">
        <f ca="1"/>
        <v>Low Cap</v>
      </c>
    </row>
    <row r="39014" spans="11:16">
      <c r="K39014" s="14" t="str">
        <v/>
      </c>
      <c r="L39014" s="14" t="str">
        <v/>
      </c>
      <c r="O39014" s="14" t="str">
        <v/>
      </c>
      <c r="P39014" s="14" t="str">
        <f ca="1"/>
        <v>Low Cap</v>
      </c>
    </row>
    <row r="39015" spans="11:16">
      <c r="K39015" s="14" t="str">
        <v/>
      </c>
      <c r="L39015" s="14" t="str">
        <v/>
      </c>
      <c r="O39015" s="14" t="str">
        <v/>
      </c>
      <c r="P39015" s="14" t="str">
        <f ca="1"/>
        <v>Low Cap</v>
      </c>
    </row>
    <row r="39016" spans="11:16">
      <c r="K39016" s="14" t="str">
        <v/>
      </c>
      <c r="L39016" s="14" t="str">
        <v/>
      </c>
      <c r="O39016" s="14" t="str">
        <v/>
      </c>
      <c r="P39016" s="14" t="str">
        <f ca="1"/>
        <v>Low Cap</v>
      </c>
    </row>
    <row r="39017" spans="11:16">
      <c r="K39017" s="14" t="str">
        <v/>
      </c>
      <c r="L39017" s="14" t="str">
        <v/>
      </c>
      <c r="O39017" s="14" t="str">
        <v/>
      </c>
      <c r="P39017" s="14" t="str">
        <f ca="1"/>
        <v>Low Cap</v>
      </c>
    </row>
    <row r="39018" spans="11:16">
      <c r="K39018" s="14" t="str">
        <v/>
      </c>
      <c r="L39018" s="14" t="str">
        <v/>
      </c>
      <c r="O39018" s="14" t="str">
        <v/>
      </c>
      <c r="P39018" s="14" t="str">
        <f ca="1"/>
        <v>Low Cap</v>
      </c>
    </row>
    <row r="39019" spans="11:16">
      <c r="K39019" s="14" t="str">
        <v/>
      </c>
      <c r="L39019" s="14" t="str">
        <v/>
      </c>
      <c r="O39019" s="14" t="str">
        <v/>
      </c>
      <c r="P39019" s="14" t="str">
        <f ca="1"/>
        <v>Low Cap</v>
      </c>
    </row>
    <row r="39020" spans="11:16">
      <c r="K39020" s="14" t="str">
        <v/>
      </c>
      <c r="L39020" s="14" t="str">
        <v/>
      </c>
      <c r="O39020" s="14" t="str">
        <v/>
      </c>
      <c r="P39020" s="14" t="str">
        <f ca="1"/>
        <v>Low Cap</v>
      </c>
    </row>
    <row r="39021" spans="11:16">
      <c r="K39021" s="14" t="str">
        <v/>
      </c>
      <c r="L39021" s="14" t="str">
        <v/>
      </c>
      <c r="O39021" s="14" t="str">
        <v/>
      </c>
      <c r="P39021" s="14" t="str">
        <f ca="1"/>
        <v>Low Cap</v>
      </c>
    </row>
    <row r="39022" spans="11:16">
      <c r="K39022" s="14" t="str">
        <v/>
      </c>
      <c r="L39022" s="14" t="str">
        <v/>
      </c>
      <c r="O39022" s="14" t="str">
        <v/>
      </c>
      <c r="P39022" s="14" t="str">
        <f ca="1"/>
        <v>Low Cap</v>
      </c>
    </row>
    <row r="39023" spans="11:16">
      <c r="K39023" s="14" t="str">
        <v/>
      </c>
      <c r="L39023" s="14" t="str">
        <v/>
      </c>
      <c r="O39023" s="14" t="str">
        <v/>
      </c>
      <c r="P39023" s="14" t="str">
        <f ca="1"/>
        <v>Low Cap</v>
      </c>
    </row>
    <row r="39024" spans="11:16">
      <c r="K39024" s="14" t="str">
        <v/>
      </c>
      <c r="L39024" s="14" t="str">
        <v/>
      </c>
      <c r="O39024" s="14" t="str">
        <v/>
      </c>
      <c r="P39024" s="14" t="str">
        <f ca="1"/>
        <v>Low Cap</v>
      </c>
    </row>
    <row r="39025" spans="11:16">
      <c r="K39025" s="14" t="str">
        <v/>
      </c>
      <c r="L39025" s="14" t="str">
        <v/>
      </c>
      <c r="O39025" s="14" t="str">
        <v/>
      </c>
      <c r="P39025" s="14" t="str">
        <f ca="1"/>
        <v>Low Cap</v>
      </c>
    </row>
    <row r="39026" spans="11:16">
      <c r="K39026" s="14" t="str">
        <v/>
      </c>
      <c r="L39026" s="14" t="str">
        <v/>
      </c>
      <c r="O39026" s="14" t="str">
        <v/>
      </c>
      <c r="P39026" s="14" t="str">
        <f ca="1"/>
        <v>Low Cap</v>
      </c>
    </row>
    <row r="39027" spans="11:16">
      <c r="K39027" s="14" t="str">
        <v/>
      </c>
      <c r="L39027" s="14" t="str">
        <v/>
      </c>
      <c r="O39027" s="14" t="str">
        <v/>
      </c>
      <c r="P39027" s="14" t="str">
        <f ca="1"/>
        <v>Low Cap</v>
      </c>
    </row>
    <row r="39028" spans="11:16">
      <c r="K39028" s="14" t="str">
        <v/>
      </c>
      <c r="L39028" s="14" t="str">
        <v/>
      </c>
      <c r="O39028" s="14" t="str">
        <v/>
      </c>
      <c r="P39028" s="14" t="str">
        <f ca="1"/>
        <v>Low Cap</v>
      </c>
    </row>
    <row r="39029" spans="11:16">
      <c r="K39029" s="14" t="str">
        <v/>
      </c>
      <c r="L39029" s="14" t="str">
        <v/>
      </c>
      <c r="O39029" s="14" t="str">
        <v/>
      </c>
      <c r="P39029" s="14" t="str">
        <f ca="1"/>
        <v>Low Cap</v>
      </c>
    </row>
    <row r="39030" spans="11:16">
      <c r="K39030" s="14" t="str">
        <v/>
      </c>
      <c r="L39030" s="14" t="str">
        <v/>
      </c>
      <c r="O39030" s="14" t="str">
        <v/>
      </c>
      <c r="P39030" s="14" t="str">
        <f ca="1"/>
        <v>Low Cap</v>
      </c>
    </row>
    <row r="39031" spans="11:16">
      <c r="K39031" s="14" t="str">
        <v/>
      </c>
      <c r="L39031" s="14" t="str">
        <v/>
      </c>
      <c r="O39031" s="14" t="str">
        <v/>
      </c>
      <c r="P39031" s="14" t="str">
        <f ca="1"/>
        <v>Low Cap</v>
      </c>
    </row>
    <row r="39032" spans="11:16">
      <c r="K39032" s="14" t="str">
        <v/>
      </c>
      <c r="L39032" s="14" t="str">
        <v/>
      </c>
      <c r="O39032" s="14" t="str">
        <v/>
      </c>
      <c r="P39032" s="14" t="str">
        <f ca="1"/>
        <v>Low Cap</v>
      </c>
    </row>
    <row r="39033" spans="11:16">
      <c r="K39033" s="14" t="str">
        <v/>
      </c>
      <c r="L39033" s="14" t="str">
        <v/>
      </c>
      <c r="O39033" s="14" t="str">
        <v/>
      </c>
      <c r="P39033" s="14" t="str">
        <f ca="1"/>
        <v>Low Cap</v>
      </c>
    </row>
    <row r="39034" spans="11:16">
      <c r="K39034" s="14" t="str">
        <v/>
      </c>
      <c r="L39034" s="14" t="str">
        <v/>
      </c>
      <c r="O39034" s="14" t="str">
        <v/>
      </c>
      <c r="P39034" s="14" t="str">
        <f ca="1"/>
        <v>Low Cap</v>
      </c>
    </row>
    <row r="39035" spans="11:16">
      <c r="K39035" s="14" t="str">
        <v/>
      </c>
      <c r="L39035" s="14" t="str">
        <v/>
      </c>
      <c r="O39035" s="14" t="str">
        <v/>
      </c>
      <c r="P39035" s="14" t="str">
        <f ca="1"/>
        <v>Low Cap</v>
      </c>
    </row>
    <row r="39036" spans="11:16">
      <c r="K39036" s="14" t="str">
        <v/>
      </c>
      <c r="L39036" s="14" t="str">
        <v/>
      </c>
      <c r="O39036" s="14" t="str">
        <v/>
      </c>
      <c r="P39036" s="14" t="str">
        <f ca="1"/>
        <v>Low Cap</v>
      </c>
    </row>
    <row r="39037" spans="11:16">
      <c r="K39037" s="14" t="str">
        <v/>
      </c>
      <c r="L39037" s="14" t="str">
        <v/>
      </c>
      <c r="O39037" s="14" t="str">
        <v/>
      </c>
      <c r="P39037" s="14" t="str">
        <f ca="1"/>
        <v>Low Cap</v>
      </c>
    </row>
    <row r="39038" spans="11:16">
      <c r="K39038" s="14" t="str">
        <v/>
      </c>
      <c r="L39038" s="14" t="str">
        <v/>
      </c>
      <c r="O39038" s="14" t="str">
        <v/>
      </c>
      <c r="P39038" s="14" t="str">
        <f ca="1"/>
        <v>Low Cap</v>
      </c>
    </row>
    <row r="39039" spans="11:16">
      <c r="K39039" s="14" t="str">
        <v/>
      </c>
      <c r="L39039" s="14" t="str">
        <v/>
      </c>
      <c r="O39039" s="14" t="str">
        <v/>
      </c>
      <c r="P39039" s="14" t="str">
        <f ca="1"/>
        <v>Low Cap</v>
      </c>
    </row>
    <row r="39040" spans="11:16">
      <c r="K39040" s="14" t="str">
        <v/>
      </c>
      <c r="L39040" s="14" t="str">
        <v/>
      </c>
      <c r="O39040" s="14" t="str">
        <v/>
      </c>
      <c r="P39040" s="14" t="str">
        <f ca="1"/>
        <v>Low Cap</v>
      </c>
    </row>
    <row r="39041" spans="11:16">
      <c r="K39041" s="14" t="str">
        <v/>
      </c>
      <c r="L39041" s="14" t="str">
        <v/>
      </c>
      <c r="O39041" s="14" t="str">
        <v/>
      </c>
      <c r="P39041" s="14" t="str">
        <f ca="1"/>
        <v>Low Cap</v>
      </c>
    </row>
    <row r="39042" spans="11:16">
      <c r="K39042" s="14" t="str">
        <v/>
      </c>
      <c r="L39042" s="14" t="str">
        <v/>
      </c>
      <c r="O39042" s="14" t="str">
        <v/>
      </c>
      <c r="P39042" s="14" t="str">
        <f ca="1"/>
        <v>Low Cap</v>
      </c>
    </row>
    <row r="39043" spans="11:16">
      <c r="K39043" s="14" t="str">
        <v/>
      </c>
      <c r="L39043" s="14" t="str">
        <v/>
      </c>
      <c r="O39043" s="14" t="str">
        <v/>
      </c>
      <c r="P39043" s="14" t="str">
        <f ca="1"/>
        <v>Low Cap</v>
      </c>
    </row>
    <row r="39044" spans="11:16">
      <c r="K39044" s="14" t="str">
        <v/>
      </c>
      <c r="L39044" s="14" t="str">
        <v/>
      </c>
      <c r="O39044" s="14" t="str">
        <v/>
      </c>
      <c r="P39044" s="14" t="str">
        <f ca="1"/>
        <v>Low Cap</v>
      </c>
    </row>
    <row r="39045" spans="11:16">
      <c r="K39045" s="14" t="str">
        <v/>
      </c>
      <c r="L39045" s="14" t="str">
        <v/>
      </c>
      <c r="O39045" s="14" t="str">
        <v/>
      </c>
      <c r="P39045" s="14" t="str">
        <f ca="1"/>
        <v>Low Cap</v>
      </c>
    </row>
    <row r="39046" spans="11:16">
      <c r="K39046" s="14" t="str">
        <v/>
      </c>
      <c r="L39046" s="14" t="str">
        <v/>
      </c>
      <c r="O39046" s="14" t="str">
        <v/>
      </c>
      <c r="P39046" s="14" t="str">
        <f ca="1"/>
        <v>Low Cap</v>
      </c>
    </row>
    <row r="39047" spans="11:16">
      <c r="K39047" s="14" t="str">
        <v/>
      </c>
      <c r="L39047" s="14" t="str">
        <v/>
      </c>
      <c r="O39047" s="14" t="str">
        <v/>
      </c>
      <c r="P39047" s="14" t="str">
        <f ca="1"/>
        <v>Low Cap</v>
      </c>
    </row>
    <row r="39048" spans="11:16">
      <c r="K39048" s="14" t="str">
        <v/>
      </c>
      <c r="L39048" s="14" t="str">
        <v/>
      </c>
      <c r="O39048" s="14" t="str">
        <v/>
      </c>
      <c r="P39048" s="14" t="str">
        <f ca="1"/>
        <v>Low Cap</v>
      </c>
    </row>
    <row r="39049" spans="11:16">
      <c r="K39049" s="14" t="str">
        <v/>
      </c>
      <c r="L39049" s="14" t="str">
        <v/>
      </c>
      <c r="O39049" s="14" t="str">
        <v/>
      </c>
      <c r="P39049" s="14" t="str">
        <f ca="1"/>
        <v>Low Cap</v>
      </c>
    </row>
    <row r="39050" spans="11:16">
      <c r="K39050" s="14" t="str">
        <v/>
      </c>
      <c r="L39050" s="14" t="str">
        <v/>
      </c>
      <c r="O39050" s="14" t="str">
        <v/>
      </c>
      <c r="P39050" s="14" t="str">
        <f ca="1"/>
        <v>Low Cap</v>
      </c>
    </row>
    <row r="39051" spans="11:16">
      <c r="K39051" s="14" t="str">
        <v/>
      </c>
      <c r="L39051" s="14" t="str">
        <v/>
      </c>
      <c r="O39051" s="14" t="str">
        <v/>
      </c>
      <c r="P39051" s="14" t="str">
        <f ca="1"/>
        <v>Low Cap</v>
      </c>
    </row>
    <row r="39052" spans="11:16">
      <c r="K39052" s="14" t="str">
        <v/>
      </c>
      <c r="L39052" s="14" t="str">
        <v/>
      </c>
      <c r="O39052" s="14" t="str">
        <v/>
      </c>
      <c r="P39052" s="14" t="str">
        <f ca="1"/>
        <v>Low Cap</v>
      </c>
    </row>
    <row r="39053" spans="11:16">
      <c r="K39053" s="14" t="str">
        <v/>
      </c>
      <c r="L39053" s="14" t="str">
        <v/>
      </c>
      <c r="O39053" s="14" t="str">
        <v/>
      </c>
      <c r="P39053" s="14" t="str">
        <f ca="1"/>
        <v>Low Cap</v>
      </c>
    </row>
    <row r="39054" spans="11:16">
      <c r="K39054" s="14" t="str">
        <v/>
      </c>
      <c r="L39054" s="14" t="str">
        <v/>
      </c>
      <c r="O39054" s="14" t="str">
        <v/>
      </c>
      <c r="P39054" s="14" t="str">
        <f ca="1"/>
        <v>Low Cap</v>
      </c>
    </row>
    <row r="39055" spans="11:16">
      <c r="K39055" s="14" t="str">
        <v/>
      </c>
      <c r="L39055" s="14" t="str">
        <v/>
      </c>
      <c r="O39055" s="14" t="str">
        <v/>
      </c>
      <c r="P39055" s="14" t="str">
        <f ca="1"/>
        <v>Low Cap</v>
      </c>
    </row>
    <row r="39056" spans="11:16">
      <c r="K39056" s="14" t="str">
        <v/>
      </c>
      <c r="L39056" s="14" t="str">
        <v/>
      </c>
      <c r="O39056" s="14" t="str">
        <v/>
      </c>
      <c r="P39056" s="14" t="str">
        <f ca="1"/>
        <v>Low Cap</v>
      </c>
    </row>
    <row r="39057" spans="11:16">
      <c r="K39057" s="14" t="str">
        <v/>
      </c>
      <c r="L39057" s="14" t="str">
        <v/>
      </c>
      <c r="O39057" s="14" t="str">
        <v/>
      </c>
      <c r="P39057" s="14" t="str">
        <f ca="1"/>
        <v>Low Cap</v>
      </c>
    </row>
    <row r="39058" spans="11:16">
      <c r="K39058" s="14" t="str">
        <v/>
      </c>
      <c r="L39058" s="14" t="str">
        <v/>
      </c>
      <c r="O39058" s="14" t="str">
        <v/>
      </c>
      <c r="P39058" s="14" t="str">
        <f ca="1"/>
        <v>Low Cap</v>
      </c>
    </row>
    <row r="39059" spans="11:16">
      <c r="K39059" s="14" t="str">
        <v/>
      </c>
      <c r="L39059" s="14" t="str">
        <v/>
      </c>
      <c r="O39059" s="14" t="str">
        <v/>
      </c>
      <c r="P39059" s="14" t="str">
        <f ca="1"/>
        <v>Low Cap</v>
      </c>
    </row>
    <row r="39060" spans="11:16">
      <c r="K39060" s="14" t="str">
        <v/>
      </c>
      <c r="L39060" s="14" t="str">
        <v/>
      </c>
      <c r="O39060" s="14" t="str">
        <v/>
      </c>
      <c r="P39060" s="14" t="str">
        <f ca="1"/>
        <v>Low Cap</v>
      </c>
    </row>
    <row r="39061" spans="11:16">
      <c r="K39061" s="14" t="str">
        <v/>
      </c>
      <c r="L39061" s="14" t="str">
        <v/>
      </c>
      <c r="O39061" s="14" t="str">
        <v/>
      </c>
      <c r="P39061" s="14" t="str">
        <f ca="1"/>
        <v>Low Cap</v>
      </c>
    </row>
    <row r="39062" spans="11:16">
      <c r="K39062" s="14" t="str">
        <v/>
      </c>
      <c r="L39062" s="14" t="str">
        <v/>
      </c>
      <c r="O39062" s="14" t="str">
        <v/>
      </c>
      <c r="P39062" s="14" t="str">
        <f ca="1"/>
        <v>Low Cap</v>
      </c>
    </row>
    <row r="39063" spans="11:16">
      <c r="K39063" s="14" t="str">
        <v/>
      </c>
      <c r="L39063" s="14" t="str">
        <v/>
      </c>
      <c r="O39063" s="14" t="str">
        <v/>
      </c>
      <c r="P39063" s="14" t="str">
        <f ca="1"/>
        <v>Low Cap</v>
      </c>
    </row>
    <row r="39064" spans="11:16">
      <c r="K39064" s="14" t="str">
        <v/>
      </c>
      <c r="L39064" s="14" t="str">
        <v/>
      </c>
      <c r="O39064" s="14" t="str">
        <v/>
      </c>
      <c r="P39064" s="14" t="str">
        <f ca="1"/>
        <v>Low Cap</v>
      </c>
    </row>
    <row r="39065" spans="11:16">
      <c r="K39065" s="14" t="str">
        <v/>
      </c>
      <c r="L39065" s="14" t="str">
        <v/>
      </c>
      <c r="O39065" s="14" t="str">
        <v/>
      </c>
      <c r="P39065" s="14" t="str">
        <f ca="1"/>
        <v>Low Cap</v>
      </c>
    </row>
    <row r="39066" spans="11:16">
      <c r="K39066" s="14" t="str">
        <v/>
      </c>
      <c r="L39066" s="14" t="str">
        <v/>
      </c>
      <c r="O39066" s="14" t="str">
        <v/>
      </c>
      <c r="P39066" s="14" t="str">
        <f ca="1"/>
        <v>Low Cap</v>
      </c>
    </row>
    <row r="39067" spans="11:16">
      <c r="K39067" s="14" t="str">
        <v/>
      </c>
      <c r="L39067" s="14" t="str">
        <v/>
      </c>
      <c r="O39067" s="14" t="str">
        <v/>
      </c>
      <c r="P39067" s="14" t="str">
        <f ca="1"/>
        <v>Low Cap</v>
      </c>
    </row>
    <row r="39068" spans="11:16">
      <c r="K39068" s="14" t="str">
        <v/>
      </c>
      <c r="L39068" s="14" t="str">
        <v/>
      </c>
      <c r="O39068" s="14" t="str">
        <v/>
      </c>
      <c r="P39068" s="14" t="str">
        <f ca="1"/>
        <v>Low Cap</v>
      </c>
    </row>
    <row r="39069" spans="11:16">
      <c r="K39069" s="14" t="str">
        <v/>
      </c>
      <c r="L39069" s="14" t="str">
        <v/>
      </c>
      <c r="O39069" s="14" t="str">
        <v/>
      </c>
      <c r="P39069" s="14" t="str">
        <f ca="1"/>
        <v>Low Cap</v>
      </c>
    </row>
    <row r="39070" spans="11:16">
      <c r="K39070" s="14" t="str">
        <v/>
      </c>
      <c r="L39070" s="14" t="str">
        <v/>
      </c>
      <c r="O39070" s="14" t="str">
        <v/>
      </c>
      <c r="P39070" s="14" t="str">
        <f ca="1"/>
        <v>Low Cap</v>
      </c>
    </row>
    <row r="39071" spans="11:16">
      <c r="K39071" s="14" t="str">
        <v/>
      </c>
      <c r="L39071" s="14" t="str">
        <v/>
      </c>
      <c r="O39071" s="14" t="str">
        <v/>
      </c>
      <c r="P39071" s="14" t="str">
        <f ca="1"/>
        <v>Low Cap</v>
      </c>
    </row>
    <row r="39072" spans="11:16">
      <c r="K39072" s="14" t="str">
        <v/>
      </c>
      <c r="L39072" s="14" t="str">
        <v/>
      </c>
      <c r="O39072" s="14" t="str">
        <v/>
      </c>
      <c r="P39072" s="14" t="str">
        <f ca="1"/>
        <v>Low Cap</v>
      </c>
    </row>
    <row r="39073" spans="11:16">
      <c r="K39073" s="14" t="str">
        <v/>
      </c>
      <c r="L39073" s="14" t="str">
        <v/>
      </c>
      <c r="O39073" s="14" t="str">
        <v/>
      </c>
      <c r="P39073" s="14" t="str">
        <f ca="1"/>
        <v>Low Cap</v>
      </c>
    </row>
    <row r="39074" spans="11:16">
      <c r="K39074" s="14" t="str">
        <v/>
      </c>
      <c r="L39074" s="14" t="str">
        <v/>
      </c>
      <c r="O39074" s="14" t="str">
        <v/>
      </c>
      <c r="P39074" s="14" t="str">
        <f ca="1"/>
        <v>Low Cap</v>
      </c>
    </row>
    <row r="39075" spans="11:16">
      <c r="K39075" s="14" t="str">
        <v/>
      </c>
      <c r="L39075" s="14" t="str">
        <v/>
      </c>
      <c r="O39075" s="14" t="str">
        <v/>
      </c>
      <c r="P39075" s="14" t="str">
        <f ca="1"/>
        <v>Low Cap</v>
      </c>
    </row>
    <row r="39076" spans="11:16">
      <c r="K39076" s="14" t="str">
        <v/>
      </c>
      <c r="L39076" s="14" t="str">
        <v/>
      </c>
      <c r="O39076" s="14" t="str">
        <v/>
      </c>
      <c r="P39076" s="14" t="str">
        <f ca="1"/>
        <v>Low Cap</v>
      </c>
    </row>
    <row r="39077" spans="11:16">
      <c r="K39077" s="14" t="str">
        <v/>
      </c>
      <c r="L39077" s="14" t="str">
        <v/>
      </c>
      <c r="O39077" s="14" t="str">
        <v/>
      </c>
      <c r="P39077" s="14" t="str">
        <f ca="1"/>
        <v>Low Cap</v>
      </c>
    </row>
    <row r="39078" spans="11:16">
      <c r="K39078" s="14" t="str">
        <v/>
      </c>
      <c r="L39078" s="14" t="str">
        <v/>
      </c>
      <c r="O39078" s="14" t="str">
        <v/>
      </c>
      <c r="P39078" s="14" t="str">
        <f ca="1"/>
        <v>Low Cap</v>
      </c>
    </row>
    <row r="39079" spans="11:16">
      <c r="K39079" s="14" t="str">
        <v/>
      </c>
      <c r="L39079" s="14" t="str">
        <v/>
      </c>
      <c r="O39079" s="14" t="str">
        <v/>
      </c>
      <c r="P39079" s="14" t="str">
        <f ca="1"/>
        <v>Low Cap</v>
      </c>
    </row>
    <row r="39080" spans="11:16">
      <c r="K39080" s="14" t="str">
        <v/>
      </c>
      <c r="L39080" s="14" t="str">
        <v/>
      </c>
      <c r="O39080" s="14" t="str">
        <v/>
      </c>
      <c r="P39080" s="14" t="str">
        <f ca="1"/>
        <v>Low Cap</v>
      </c>
    </row>
    <row r="39081" spans="11:16">
      <c r="K39081" s="14" t="str">
        <v/>
      </c>
      <c r="L39081" s="14" t="str">
        <v/>
      </c>
      <c r="O39081" s="14" t="str">
        <v/>
      </c>
      <c r="P39081" s="14" t="str">
        <f ca="1"/>
        <v>Low Cap</v>
      </c>
    </row>
    <row r="39082" spans="11:16">
      <c r="K39082" s="14" t="str">
        <v/>
      </c>
      <c r="L39082" s="14" t="str">
        <v/>
      </c>
      <c r="O39082" s="14" t="str">
        <v/>
      </c>
      <c r="P39082" s="14" t="str">
        <f ca="1"/>
        <v>Low Cap</v>
      </c>
    </row>
    <row r="39083" spans="11:16">
      <c r="K39083" s="14" t="str">
        <v/>
      </c>
      <c r="L39083" s="14" t="str">
        <v/>
      </c>
      <c r="O39083" s="14" t="str">
        <v/>
      </c>
      <c r="P39083" s="14" t="str">
        <f ca="1"/>
        <v>Low Cap</v>
      </c>
    </row>
    <row r="39084" spans="11:16">
      <c r="K39084" s="14" t="str">
        <v/>
      </c>
      <c r="L39084" s="14" t="str">
        <v/>
      </c>
      <c r="O39084" s="14" t="str">
        <v/>
      </c>
      <c r="P39084" s="14" t="str">
        <f ca="1"/>
        <v>Low Cap</v>
      </c>
    </row>
    <row r="39085" spans="11:16">
      <c r="K39085" s="14" t="str">
        <v/>
      </c>
      <c r="L39085" s="14" t="str">
        <v/>
      </c>
      <c r="O39085" s="14" t="str">
        <v/>
      </c>
      <c r="P39085" s="14" t="str">
        <f ca="1"/>
        <v>Low Cap</v>
      </c>
    </row>
    <row r="39086" spans="11:16">
      <c r="K39086" s="14" t="str">
        <v/>
      </c>
      <c r="L39086" s="14" t="str">
        <v/>
      </c>
      <c r="O39086" s="14" t="str">
        <v/>
      </c>
      <c r="P39086" s="14" t="str">
        <f ca="1"/>
        <v>Low Cap</v>
      </c>
    </row>
    <row r="39087" spans="11:16">
      <c r="K39087" s="14" t="str">
        <v/>
      </c>
      <c r="L39087" s="14" t="str">
        <v/>
      </c>
      <c r="O39087" s="14" t="str">
        <v/>
      </c>
      <c r="P39087" s="14" t="str">
        <f ca="1"/>
        <v>Low Cap</v>
      </c>
    </row>
    <row r="39088" spans="11:16">
      <c r="K39088" s="14" t="str">
        <v/>
      </c>
      <c r="L39088" s="14" t="str">
        <v/>
      </c>
      <c r="O39088" s="14" t="str">
        <v/>
      </c>
      <c r="P39088" s="14" t="str">
        <f ca="1"/>
        <v>Low Cap</v>
      </c>
    </row>
    <row r="39089" spans="11:16">
      <c r="K39089" s="14" t="str">
        <v/>
      </c>
      <c r="L39089" s="14" t="str">
        <v/>
      </c>
      <c r="O39089" s="14" t="str">
        <v/>
      </c>
      <c r="P39089" s="14" t="str">
        <f ca="1"/>
        <v>Low Cap</v>
      </c>
    </row>
    <row r="39090" spans="11:16">
      <c r="K39090" s="14" t="str">
        <v/>
      </c>
      <c r="L39090" s="14" t="str">
        <v/>
      </c>
      <c r="O39090" s="14" t="str">
        <v/>
      </c>
      <c r="P39090" s="14" t="str">
        <f ca="1"/>
        <v>Low Cap</v>
      </c>
    </row>
    <row r="39091" spans="11:16">
      <c r="K39091" s="14" t="str">
        <v/>
      </c>
      <c r="L39091" s="14" t="str">
        <v/>
      </c>
      <c r="O39091" s="14" t="str">
        <v/>
      </c>
      <c r="P39091" s="14" t="str">
        <f ca="1"/>
        <v>Low Cap</v>
      </c>
    </row>
    <row r="39092" spans="11:16">
      <c r="K39092" s="14" t="str">
        <v/>
      </c>
      <c r="L39092" s="14" t="str">
        <v/>
      </c>
      <c r="O39092" s="14" t="str">
        <v/>
      </c>
      <c r="P39092" s="14" t="str">
        <f ca="1"/>
        <v>Low Cap</v>
      </c>
    </row>
    <row r="39093" spans="11:16">
      <c r="K39093" s="14" t="str">
        <v/>
      </c>
      <c r="L39093" s="14" t="str">
        <v/>
      </c>
      <c r="O39093" s="14" t="str">
        <v/>
      </c>
      <c r="P39093" s="14" t="str">
        <f ca="1"/>
        <v>Low Cap</v>
      </c>
    </row>
    <row r="39094" spans="11:16">
      <c r="K39094" s="14" t="str">
        <v/>
      </c>
      <c r="L39094" s="14" t="str">
        <v/>
      </c>
      <c r="O39094" s="14" t="str">
        <v/>
      </c>
      <c r="P39094" s="14" t="str">
        <f ca="1"/>
        <v>Low Cap</v>
      </c>
    </row>
    <row r="39095" spans="11:16">
      <c r="K39095" s="14" t="str">
        <v/>
      </c>
      <c r="L39095" s="14" t="str">
        <v/>
      </c>
      <c r="O39095" s="14" t="str">
        <v/>
      </c>
      <c r="P39095" s="14" t="str">
        <f ca="1"/>
        <v>Low Cap</v>
      </c>
    </row>
    <row r="39096" spans="11:16">
      <c r="K39096" s="14" t="str">
        <v/>
      </c>
      <c r="L39096" s="14" t="str">
        <v/>
      </c>
      <c r="O39096" s="14" t="str">
        <v/>
      </c>
      <c r="P39096" s="14" t="str">
        <f ca="1"/>
        <v>Low Cap</v>
      </c>
    </row>
    <row r="39097" spans="11:16">
      <c r="K39097" s="14" t="str">
        <v/>
      </c>
      <c r="L39097" s="14" t="str">
        <v/>
      </c>
      <c r="O39097" s="14" t="str">
        <v/>
      </c>
      <c r="P39097" s="14" t="str">
        <f ca="1"/>
        <v>Low Cap</v>
      </c>
    </row>
    <row r="39098" spans="11:16">
      <c r="K39098" s="14" t="str">
        <v/>
      </c>
      <c r="L39098" s="14" t="str">
        <v/>
      </c>
      <c r="O39098" s="14" t="str">
        <v/>
      </c>
      <c r="P39098" s="14" t="str">
        <f ca="1"/>
        <v>Low Cap</v>
      </c>
    </row>
    <row r="39099" spans="11:16">
      <c r="K39099" s="14" t="str">
        <v/>
      </c>
      <c r="L39099" s="14" t="str">
        <v/>
      </c>
      <c r="O39099" s="14" t="str">
        <v/>
      </c>
      <c r="P39099" s="14" t="str">
        <f ca="1"/>
        <v>Low Cap</v>
      </c>
    </row>
    <row r="39100" spans="11:16">
      <c r="K39100" s="14" t="str">
        <v/>
      </c>
      <c r="L39100" s="14" t="str">
        <v/>
      </c>
      <c r="O39100" s="14" t="str">
        <v/>
      </c>
      <c r="P39100" s="14" t="str">
        <f ca="1"/>
        <v>Low Cap</v>
      </c>
    </row>
    <row r="39101" spans="11:16">
      <c r="K39101" s="14" t="str">
        <v/>
      </c>
      <c r="L39101" s="14" t="str">
        <v/>
      </c>
      <c r="O39101" s="14" t="str">
        <v/>
      </c>
      <c r="P39101" s="14" t="str">
        <f ca="1"/>
        <v>Low Cap</v>
      </c>
    </row>
    <row r="39102" spans="11:16">
      <c r="K39102" s="14" t="str">
        <v/>
      </c>
      <c r="L39102" s="14" t="str">
        <v/>
      </c>
      <c r="O39102" s="14" t="str">
        <v/>
      </c>
      <c r="P39102" s="14" t="str">
        <f ca="1"/>
        <v>Low Cap</v>
      </c>
    </row>
    <row r="39103" spans="11:16">
      <c r="K39103" s="14" t="str">
        <v/>
      </c>
      <c r="L39103" s="14" t="str">
        <v/>
      </c>
      <c r="O39103" s="14" t="str">
        <v/>
      </c>
      <c r="P39103" s="14" t="str">
        <f ca="1"/>
        <v>Low Cap</v>
      </c>
    </row>
    <row r="39104" spans="11:16">
      <c r="K39104" s="14" t="str">
        <v/>
      </c>
      <c r="L39104" s="14" t="str">
        <v/>
      </c>
      <c r="O39104" s="14" t="str">
        <v/>
      </c>
      <c r="P39104" s="14" t="str">
        <f ca="1"/>
        <v>Low Cap</v>
      </c>
    </row>
    <row r="39105" spans="11:16">
      <c r="K39105" s="14" t="str">
        <v/>
      </c>
      <c r="L39105" s="14" t="str">
        <v/>
      </c>
      <c r="O39105" s="14" t="str">
        <v/>
      </c>
      <c r="P39105" s="14" t="str">
        <f ca="1"/>
        <v>Low Cap</v>
      </c>
    </row>
    <row r="39106" spans="11:16">
      <c r="K39106" s="14" t="str">
        <v/>
      </c>
      <c r="L39106" s="14" t="str">
        <v/>
      </c>
      <c r="O39106" s="14" t="str">
        <v/>
      </c>
      <c r="P39106" s="14" t="str">
        <f ca="1"/>
        <v>Low Cap</v>
      </c>
    </row>
    <row r="39107" spans="11:16">
      <c r="K39107" s="14" t="str">
        <v/>
      </c>
      <c r="L39107" s="14" t="str">
        <v/>
      </c>
      <c r="O39107" s="14" t="str">
        <v/>
      </c>
      <c r="P39107" s="14" t="str">
        <f ca="1"/>
        <v>Low Cap</v>
      </c>
    </row>
    <row r="39108" spans="11:16">
      <c r="K39108" s="14" t="str">
        <v/>
      </c>
      <c r="L39108" s="14" t="str">
        <v/>
      </c>
      <c r="O39108" s="14" t="str">
        <v/>
      </c>
      <c r="P39108" s="14" t="str">
        <f ca="1"/>
        <v>Low Cap</v>
      </c>
    </row>
    <row r="39109" spans="11:16">
      <c r="K39109" s="14" t="str">
        <v/>
      </c>
      <c r="L39109" s="14" t="str">
        <v/>
      </c>
      <c r="O39109" s="14" t="str">
        <v/>
      </c>
      <c r="P39109" s="14" t="str">
        <f ca="1"/>
        <v>Low Cap</v>
      </c>
    </row>
    <row r="39110" spans="11:16">
      <c r="K39110" s="14" t="str">
        <v/>
      </c>
      <c r="L39110" s="14" t="str">
        <v/>
      </c>
      <c r="O39110" s="14" t="str">
        <v/>
      </c>
      <c r="P39110" s="14" t="str">
        <f ca="1"/>
        <v>Low Cap</v>
      </c>
    </row>
    <row r="39111" spans="11:16">
      <c r="K39111" s="14" t="str">
        <v/>
      </c>
      <c r="L39111" s="14" t="str">
        <v/>
      </c>
      <c r="O39111" s="14" t="str">
        <v/>
      </c>
      <c r="P39111" s="14" t="str">
        <f ca="1"/>
        <v>Low Cap</v>
      </c>
    </row>
    <row r="39112" spans="11:16">
      <c r="K39112" s="14" t="str">
        <v/>
      </c>
      <c r="L39112" s="14" t="str">
        <v/>
      </c>
      <c r="O39112" s="14" t="str">
        <v/>
      </c>
      <c r="P39112" s="14" t="str">
        <f ca="1"/>
        <v>Low Cap</v>
      </c>
    </row>
    <row r="39113" spans="11:16">
      <c r="K39113" s="14" t="str">
        <v/>
      </c>
      <c r="L39113" s="14" t="str">
        <v/>
      </c>
      <c r="O39113" s="14" t="str">
        <v/>
      </c>
      <c r="P39113" s="14" t="str">
        <f ca="1"/>
        <v>Low Cap</v>
      </c>
    </row>
    <row r="39114" spans="11:16">
      <c r="K39114" s="14" t="str">
        <v/>
      </c>
      <c r="L39114" s="14" t="str">
        <v/>
      </c>
      <c r="O39114" s="14" t="str">
        <v/>
      </c>
      <c r="P39114" s="14" t="str">
        <f ca="1"/>
        <v>Low Cap</v>
      </c>
    </row>
    <row r="39115" spans="11:16">
      <c r="K39115" s="14" t="str">
        <v/>
      </c>
      <c r="L39115" s="14" t="str">
        <v/>
      </c>
      <c r="O39115" s="14" t="str">
        <v/>
      </c>
      <c r="P39115" s="14" t="str">
        <f ca="1"/>
        <v>Low Cap</v>
      </c>
    </row>
    <row r="39116" spans="11:16">
      <c r="K39116" s="14" t="str">
        <v/>
      </c>
      <c r="L39116" s="14" t="str">
        <v/>
      </c>
      <c r="O39116" s="14" t="str">
        <v/>
      </c>
      <c r="P39116" s="14" t="str">
        <f ca="1"/>
        <v>Low Cap</v>
      </c>
    </row>
    <row r="39117" spans="11:16">
      <c r="K39117" s="14" t="str">
        <v/>
      </c>
      <c r="L39117" s="14" t="str">
        <v/>
      </c>
      <c r="O39117" s="14" t="str">
        <v/>
      </c>
      <c r="P39117" s="14" t="str">
        <f ca="1"/>
        <v>Low Cap</v>
      </c>
    </row>
    <row r="39118" spans="11:16">
      <c r="K39118" s="14" t="str">
        <v/>
      </c>
      <c r="L39118" s="14" t="str">
        <v/>
      </c>
      <c r="O39118" s="14" t="str">
        <v/>
      </c>
      <c r="P39118" s="14" t="str">
        <f ca="1"/>
        <v>Low Cap</v>
      </c>
    </row>
    <row r="39119" spans="11:16">
      <c r="K39119" s="14" t="str">
        <v/>
      </c>
      <c r="L39119" s="14" t="str">
        <v/>
      </c>
      <c r="O39119" s="14" t="str">
        <v/>
      </c>
      <c r="P39119" s="14" t="str">
        <f ca="1"/>
        <v>Low Cap</v>
      </c>
    </row>
    <row r="39120" spans="11:16">
      <c r="K39120" s="14" t="str">
        <v/>
      </c>
      <c r="L39120" s="14" t="str">
        <v/>
      </c>
      <c r="O39120" s="14" t="str">
        <v/>
      </c>
      <c r="P39120" s="14" t="str">
        <f ca="1"/>
        <v>Low Cap</v>
      </c>
    </row>
    <row r="39121" spans="11:16">
      <c r="K39121" s="14" t="str">
        <v/>
      </c>
      <c r="L39121" s="14" t="str">
        <v/>
      </c>
      <c r="O39121" s="14" t="str">
        <v/>
      </c>
      <c r="P39121" s="14" t="str">
        <f ca="1"/>
        <v>Low Cap</v>
      </c>
    </row>
    <row r="39122" spans="11:16">
      <c r="K39122" s="14" t="str">
        <v/>
      </c>
      <c r="L39122" s="14" t="str">
        <v/>
      </c>
      <c r="O39122" s="14" t="str">
        <v/>
      </c>
      <c r="P39122" s="14" t="str">
        <f ca="1"/>
        <v>Low Cap</v>
      </c>
    </row>
    <row r="39123" spans="11:16">
      <c r="K39123" s="14" t="str">
        <v/>
      </c>
      <c r="L39123" s="14" t="str">
        <v/>
      </c>
      <c r="O39123" s="14" t="str">
        <v/>
      </c>
      <c r="P39123" s="14" t="str">
        <f ca="1"/>
        <v>Low Cap</v>
      </c>
    </row>
    <row r="39124" spans="11:16">
      <c r="K39124" s="14" t="str">
        <v/>
      </c>
      <c r="L39124" s="14" t="str">
        <v/>
      </c>
      <c r="O39124" s="14" t="str">
        <v/>
      </c>
      <c r="P39124" s="14" t="str">
        <f ca="1"/>
        <v>Low Cap</v>
      </c>
    </row>
    <row r="39125" spans="11:16">
      <c r="K39125" s="14" t="str">
        <v/>
      </c>
      <c r="L39125" s="14" t="str">
        <v/>
      </c>
      <c r="O39125" s="14" t="str">
        <v/>
      </c>
      <c r="P39125" s="14" t="str">
        <f ca="1"/>
        <v>Low Cap</v>
      </c>
    </row>
    <row r="39126" spans="11:16">
      <c r="K39126" s="14" t="str">
        <v/>
      </c>
      <c r="L39126" s="14" t="str">
        <v/>
      </c>
      <c r="O39126" s="14" t="str">
        <v/>
      </c>
      <c r="P39126" s="14" t="str">
        <f ca="1"/>
        <v>Low Cap</v>
      </c>
    </row>
    <row r="39127" spans="11:16">
      <c r="K39127" s="14" t="str">
        <v/>
      </c>
      <c r="L39127" s="14" t="str">
        <v/>
      </c>
      <c r="O39127" s="14" t="str">
        <v/>
      </c>
      <c r="P39127" s="14" t="str">
        <f ca="1"/>
        <v>Low Cap</v>
      </c>
    </row>
    <row r="39128" spans="11:16">
      <c r="K39128" s="14" t="str">
        <v/>
      </c>
      <c r="L39128" s="14" t="str">
        <v/>
      </c>
      <c r="O39128" s="14" t="str">
        <v/>
      </c>
      <c r="P39128" s="14" t="str">
        <f ca="1"/>
        <v>Low Cap</v>
      </c>
    </row>
    <row r="39129" spans="11:16">
      <c r="K39129" s="14" t="str">
        <v/>
      </c>
      <c r="L39129" s="14" t="str">
        <v/>
      </c>
      <c r="O39129" s="14" t="str">
        <v/>
      </c>
      <c r="P39129" s="14" t="str">
        <f ca="1"/>
        <v>Low Cap</v>
      </c>
    </row>
    <row r="39130" spans="11:16">
      <c r="K39130" s="14" t="str">
        <v/>
      </c>
      <c r="L39130" s="14" t="str">
        <v/>
      </c>
      <c r="O39130" s="14" t="str">
        <v/>
      </c>
      <c r="P39130" s="14" t="str">
        <f ca="1"/>
        <v>Low Cap</v>
      </c>
    </row>
    <row r="39131" spans="11:16">
      <c r="K39131" s="14" t="str">
        <v/>
      </c>
      <c r="L39131" s="14" t="str">
        <v/>
      </c>
      <c r="O39131" s="14" t="str">
        <v/>
      </c>
      <c r="P39131" s="14" t="str">
        <f ca="1"/>
        <v>Low Cap</v>
      </c>
    </row>
    <row r="39132" spans="11:16">
      <c r="K39132" s="14" t="str">
        <v/>
      </c>
      <c r="L39132" s="14" t="str">
        <v/>
      </c>
      <c r="O39132" s="14" t="str">
        <v/>
      </c>
      <c r="P39132" s="14" t="str">
        <f ca="1"/>
        <v>Low Cap</v>
      </c>
    </row>
    <row r="39133" spans="11:16">
      <c r="K39133" s="14" t="str">
        <v/>
      </c>
      <c r="L39133" s="14" t="str">
        <v/>
      </c>
      <c r="O39133" s="14" t="str">
        <v/>
      </c>
      <c r="P39133" s="14" t="str">
        <f ca="1"/>
        <v>Low Cap</v>
      </c>
    </row>
    <row r="39134" spans="11:16">
      <c r="K39134" s="14" t="str">
        <v/>
      </c>
      <c r="L39134" s="14" t="str">
        <v/>
      </c>
      <c r="O39134" s="14" t="str">
        <v/>
      </c>
      <c r="P39134" s="14" t="str">
        <f ca="1"/>
        <v>Low Cap</v>
      </c>
    </row>
    <row r="39135" spans="11:16">
      <c r="K39135" s="14" t="str">
        <v/>
      </c>
      <c r="L39135" s="14" t="str">
        <v/>
      </c>
      <c r="O39135" s="14" t="str">
        <v/>
      </c>
      <c r="P39135" s="14" t="str">
        <f ca="1"/>
        <v>Low Cap</v>
      </c>
    </row>
    <row r="39136" spans="11:16">
      <c r="K39136" s="14" t="str">
        <v/>
      </c>
      <c r="L39136" s="14" t="str">
        <v/>
      </c>
      <c r="O39136" s="14" t="str">
        <v/>
      </c>
      <c r="P39136" s="14" t="str">
        <f ca="1"/>
        <v>Low Cap</v>
      </c>
    </row>
    <row r="39137" spans="11:16">
      <c r="K39137" s="14" t="str">
        <v/>
      </c>
      <c r="L39137" s="14" t="str">
        <v/>
      </c>
      <c r="O39137" s="14" t="str">
        <v/>
      </c>
      <c r="P39137" s="14" t="str">
        <f ca="1"/>
        <v>Low Cap</v>
      </c>
    </row>
    <row r="39138" spans="11:16">
      <c r="K39138" s="14" t="str">
        <v/>
      </c>
      <c r="L39138" s="14" t="str">
        <v/>
      </c>
      <c r="O39138" s="14" t="str">
        <v/>
      </c>
      <c r="P39138" s="14" t="str">
        <f ca="1"/>
        <v>Low Cap</v>
      </c>
    </row>
    <row r="39139" spans="11:16">
      <c r="K39139" s="14" t="str">
        <v/>
      </c>
      <c r="L39139" s="14" t="str">
        <v/>
      </c>
      <c r="O39139" s="14" t="str">
        <v/>
      </c>
      <c r="P39139" s="14" t="str">
        <f ca="1"/>
        <v>Low Cap</v>
      </c>
    </row>
    <row r="39140" spans="11:16">
      <c r="K39140" s="14" t="str">
        <v/>
      </c>
      <c r="L39140" s="14" t="str">
        <v/>
      </c>
      <c r="O39140" s="14" t="str">
        <v/>
      </c>
      <c r="P39140" s="14" t="str">
        <f ca="1"/>
        <v>Low Cap</v>
      </c>
    </row>
    <row r="39141" spans="11:16">
      <c r="K39141" s="14" t="str">
        <v/>
      </c>
      <c r="L39141" s="14" t="str">
        <v/>
      </c>
      <c r="O39141" s="14" t="str">
        <v/>
      </c>
      <c r="P39141" s="14" t="str">
        <f ca="1"/>
        <v>Low Cap</v>
      </c>
    </row>
    <row r="39142" spans="11:16">
      <c r="K39142" s="14" t="str">
        <v/>
      </c>
      <c r="L39142" s="14" t="str">
        <v/>
      </c>
      <c r="O39142" s="14" t="str">
        <v/>
      </c>
      <c r="P39142" s="14" t="str">
        <f ca="1"/>
        <v>Low Cap</v>
      </c>
    </row>
    <row r="39143" spans="11:16">
      <c r="K39143" s="14" t="str">
        <v/>
      </c>
      <c r="L39143" s="14" t="str">
        <v/>
      </c>
      <c r="O39143" s="14" t="str">
        <v/>
      </c>
      <c r="P39143" s="14" t="str">
        <f ca="1"/>
        <v>Low Cap</v>
      </c>
    </row>
    <row r="39144" spans="11:16">
      <c r="K39144" s="14" t="str">
        <v/>
      </c>
      <c r="L39144" s="14" t="str">
        <v/>
      </c>
      <c r="O39144" s="14" t="str">
        <v/>
      </c>
      <c r="P39144" s="14" t="str">
        <f ca="1"/>
        <v>Low Cap</v>
      </c>
    </row>
    <row r="39145" spans="11:16">
      <c r="K39145" s="14" t="str">
        <v/>
      </c>
      <c r="L39145" s="14" t="str">
        <v/>
      </c>
      <c r="O39145" s="14" t="str">
        <v/>
      </c>
      <c r="P39145" s="14" t="str">
        <f ca="1"/>
        <v>Low Cap</v>
      </c>
    </row>
    <row r="39146" spans="11:16">
      <c r="K39146" s="14" t="str">
        <v/>
      </c>
      <c r="L39146" s="14" t="str">
        <v/>
      </c>
      <c r="O39146" s="14" t="str">
        <v/>
      </c>
      <c r="P39146" s="14" t="str">
        <f ca="1"/>
        <v>Low Cap</v>
      </c>
    </row>
    <row r="39147" spans="11:16">
      <c r="K39147" s="14" t="str">
        <v/>
      </c>
      <c r="L39147" s="14" t="str">
        <v/>
      </c>
      <c r="O39147" s="14" t="str">
        <v/>
      </c>
      <c r="P39147" s="14" t="str">
        <f ca="1"/>
        <v>Low Cap</v>
      </c>
    </row>
    <row r="39148" spans="11:16">
      <c r="K39148" s="14" t="str">
        <v/>
      </c>
      <c r="L39148" s="14" t="str">
        <v/>
      </c>
      <c r="O39148" s="14" t="str">
        <v/>
      </c>
      <c r="P39148" s="14" t="str">
        <f ca="1"/>
        <v>Low Cap</v>
      </c>
    </row>
    <row r="39149" spans="11:16">
      <c r="K39149" s="14" t="str">
        <v/>
      </c>
      <c r="L39149" s="14" t="str">
        <v/>
      </c>
      <c r="O39149" s="14" t="str">
        <v/>
      </c>
      <c r="P39149" s="14" t="str">
        <f ca="1"/>
        <v>Low Cap</v>
      </c>
    </row>
    <row r="39150" spans="11:16">
      <c r="K39150" s="14" t="str">
        <v/>
      </c>
      <c r="L39150" s="14" t="str">
        <v/>
      </c>
      <c r="O39150" s="14" t="str">
        <v/>
      </c>
      <c r="P39150" s="14" t="str">
        <f ca="1"/>
        <v>Low Cap</v>
      </c>
    </row>
    <row r="39151" spans="11:16">
      <c r="K39151" s="14" t="str">
        <v/>
      </c>
      <c r="L39151" s="14" t="str">
        <v/>
      </c>
      <c r="O39151" s="14" t="str">
        <v/>
      </c>
      <c r="P39151" s="14" t="str">
        <f ca="1"/>
        <v>Low Cap</v>
      </c>
    </row>
    <row r="39152" spans="11:16">
      <c r="K39152" s="14" t="str">
        <v/>
      </c>
      <c r="L39152" s="14" t="str">
        <v/>
      </c>
      <c r="O39152" s="14" t="str">
        <v/>
      </c>
      <c r="P39152" s="14" t="str">
        <f ca="1"/>
        <v>Low Cap</v>
      </c>
    </row>
    <row r="39153" spans="11:16">
      <c r="K39153" s="14" t="str">
        <v/>
      </c>
      <c r="L39153" s="14" t="str">
        <v/>
      </c>
      <c r="O39153" s="14" t="str">
        <v/>
      </c>
      <c r="P39153" s="14" t="str">
        <f ca="1"/>
        <v>Low Cap</v>
      </c>
    </row>
    <row r="39154" spans="11:16">
      <c r="K39154" s="14" t="str">
        <v/>
      </c>
      <c r="L39154" s="14" t="str">
        <v/>
      </c>
      <c r="O39154" s="14" t="str">
        <v/>
      </c>
      <c r="P39154" s="14" t="str">
        <f ca="1"/>
        <v>Low Cap</v>
      </c>
    </row>
    <row r="39155" spans="11:16">
      <c r="K39155" s="14" t="str">
        <v/>
      </c>
      <c r="L39155" s="14" t="str">
        <v/>
      </c>
      <c r="O39155" s="14" t="str">
        <v/>
      </c>
      <c r="P39155" s="14" t="str">
        <f ca="1"/>
        <v>Low Cap</v>
      </c>
    </row>
    <row r="39156" spans="11:16">
      <c r="K39156" s="14" t="str">
        <v/>
      </c>
      <c r="L39156" s="14" t="str">
        <v/>
      </c>
      <c r="O39156" s="14" t="str">
        <v/>
      </c>
      <c r="P39156" s="14" t="str">
        <f ca="1"/>
        <v>Low Cap</v>
      </c>
    </row>
    <row r="39157" spans="11:16">
      <c r="K39157" s="14" t="str">
        <v/>
      </c>
      <c r="L39157" s="14" t="str">
        <v/>
      </c>
      <c r="O39157" s="14" t="str">
        <v/>
      </c>
      <c r="P39157" s="14" t="str">
        <f ca="1"/>
        <v>Low Cap</v>
      </c>
    </row>
    <row r="39158" spans="11:16">
      <c r="K39158" s="14" t="str">
        <v/>
      </c>
      <c r="L39158" s="14" t="str">
        <v/>
      </c>
      <c r="O39158" s="14" t="str">
        <v/>
      </c>
      <c r="P39158" s="14" t="str">
        <f ca="1"/>
        <v>Low Cap</v>
      </c>
    </row>
    <row r="39159" spans="11:16">
      <c r="K39159" s="14" t="str">
        <v/>
      </c>
      <c r="L39159" s="14" t="str">
        <v/>
      </c>
      <c r="O39159" s="14" t="str">
        <v/>
      </c>
      <c r="P39159" s="14" t="str">
        <f ca="1"/>
        <v>Low Cap</v>
      </c>
    </row>
    <row r="39160" spans="11:16">
      <c r="K39160" s="14" t="str">
        <v/>
      </c>
      <c r="L39160" s="14" t="str">
        <v/>
      </c>
      <c r="O39160" s="14" t="str">
        <v/>
      </c>
      <c r="P39160" s="14" t="str">
        <f ca="1"/>
        <v>Low Cap</v>
      </c>
    </row>
    <row r="39161" spans="11:16">
      <c r="K39161" s="14" t="str">
        <v/>
      </c>
      <c r="L39161" s="14" t="str">
        <v/>
      </c>
      <c r="O39161" s="14" t="str">
        <v/>
      </c>
      <c r="P39161" s="14" t="str">
        <f ca="1"/>
        <v>Low Cap</v>
      </c>
    </row>
    <row r="39162" spans="11:16">
      <c r="K39162" s="14" t="str">
        <v/>
      </c>
      <c r="L39162" s="14" t="str">
        <v/>
      </c>
      <c r="O39162" s="14" t="str">
        <v/>
      </c>
      <c r="P39162" s="14" t="str">
        <f ca="1"/>
        <v>Low Cap</v>
      </c>
    </row>
    <row r="39163" spans="11:16">
      <c r="K39163" s="14" t="str">
        <v/>
      </c>
      <c r="L39163" s="14" t="str">
        <v/>
      </c>
      <c r="O39163" s="14" t="str">
        <v/>
      </c>
      <c r="P39163" s="14" t="str">
        <f ca="1"/>
        <v>Low Cap</v>
      </c>
    </row>
    <row r="39164" spans="11:16">
      <c r="K39164" s="14" t="str">
        <v/>
      </c>
      <c r="L39164" s="14" t="str">
        <v/>
      </c>
      <c r="O39164" s="14" t="str">
        <v/>
      </c>
      <c r="P39164" s="14" t="str">
        <f ca="1"/>
        <v>Low Cap</v>
      </c>
    </row>
    <row r="39165" spans="11:16">
      <c r="K39165" s="14" t="str">
        <v/>
      </c>
      <c r="L39165" s="14" t="str">
        <v/>
      </c>
      <c r="O39165" s="14" t="str">
        <v/>
      </c>
      <c r="P39165" s="14" t="str">
        <f ca="1"/>
        <v>Low Cap</v>
      </c>
    </row>
    <row r="39166" spans="11:16">
      <c r="K39166" s="14" t="str">
        <v/>
      </c>
      <c r="L39166" s="14" t="str">
        <v/>
      </c>
      <c r="O39166" s="14" t="str">
        <v/>
      </c>
      <c r="P39166" s="14" t="str">
        <f ca="1"/>
        <v>Low Cap</v>
      </c>
    </row>
    <row r="39167" spans="11:16">
      <c r="K39167" s="14" t="str">
        <v/>
      </c>
      <c r="L39167" s="14" t="str">
        <v/>
      </c>
      <c r="O39167" s="14" t="str">
        <v/>
      </c>
      <c r="P39167" s="14" t="str">
        <f ca="1"/>
        <v>Low Cap</v>
      </c>
    </row>
    <row r="39168" spans="11:16">
      <c r="K39168" s="14" t="str">
        <v/>
      </c>
      <c r="L39168" s="14" t="str">
        <v/>
      </c>
      <c r="O39168" s="14" t="str">
        <v/>
      </c>
      <c r="P39168" s="14" t="str">
        <f ca="1"/>
        <v>Low Cap</v>
      </c>
    </row>
    <row r="39169" spans="11:16">
      <c r="K39169" s="14" t="str">
        <v/>
      </c>
      <c r="L39169" s="14" t="str">
        <v/>
      </c>
      <c r="O39169" s="14" t="str">
        <v/>
      </c>
      <c r="P39169" s="14" t="str">
        <f ca="1"/>
        <v>Low Cap</v>
      </c>
    </row>
    <row r="39170" spans="11:16">
      <c r="K39170" s="14" t="str">
        <v/>
      </c>
      <c r="L39170" s="14" t="str">
        <v/>
      </c>
      <c r="O39170" s="14" t="str">
        <v/>
      </c>
      <c r="P39170" s="14" t="str">
        <f ca="1"/>
        <v>Low Cap</v>
      </c>
    </row>
    <row r="39171" spans="11:16">
      <c r="K39171" s="14" t="str">
        <v/>
      </c>
      <c r="L39171" s="14" t="str">
        <v/>
      </c>
      <c r="O39171" s="14" t="str">
        <v/>
      </c>
      <c r="P39171" s="14" t="str">
        <f ca="1"/>
        <v>Low Cap</v>
      </c>
    </row>
    <row r="39172" spans="11:16">
      <c r="K39172" s="14" t="str">
        <v/>
      </c>
      <c r="L39172" s="14" t="str">
        <v/>
      </c>
      <c r="O39172" s="14" t="str">
        <v/>
      </c>
      <c r="P39172" s="14" t="str">
        <f ca="1"/>
        <v>Low Cap</v>
      </c>
    </row>
    <row r="39173" spans="11:16">
      <c r="K39173" s="14" t="str">
        <v/>
      </c>
      <c r="L39173" s="14" t="str">
        <v/>
      </c>
      <c r="O39173" s="14" t="str">
        <v/>
      </c>
      <c r="P39173" s="14" t="str">
        <f ca="1"/>
        <v>Low Cap</v>
      </c>
    </row>
    <row r="39174" spans="11:16">
      <c r="K39174" s="14" t="str">
        <v/>
      </c>
      <c r="L39174" s="14" t="str">
        <v/>
      </c>
      <c r="O39174" s="14" t="str">
        <v/>
      </c>
      <c r="P39174" s="14" t="str">
        <f ca="1"/>
        <v>Low Cap</v>
      </c>
    </row>
    <row r="39175" spans="11:16">
      <c r="K39175" s="14" t="str">
        <v/>
      </c>
      <c r="L39175" s="14" t="str">
        <v/>
      </c>
      <c r="O39175" s="14" t="str">
        <v/>
      </c>
      <c r="P39175" s="14" t="str">
        <f ca="1"/>
        <v>Low Cap</v>
      </c>
    </row>
    <row r="39176" spans="11:16">
      <c r="K39176" s="14" t="str">
        <v/>
      </c>
      <c r="L39176" s="14" t="str">
        <v/>
      </c>
      <c r="O39176" s="14" t="str">
        <v/>
      </c>
      <c r="P39176" s="14" t="str">
        <f ca="1"/>
        <v>Low Cap</v>
      </c>
    </row>
    <row r="39177" spans="11:16">
      <c r="K39177" s="14" t="str">
        <v/>
      </c>
      <c r="L39177" s="14" t="str">
        <v/>
      </c>
      <c r="O39177" s="14" t="str">
        <v/>
      </c>
      <c r="P39177" s="14" t="str">
        <f ca="1"/>
        <v>Low Cap</v>
      </c>
    </row>
    <row r="39178" spans="11:16">
      <c r="K39178" s="14" t="str">
        <v/>
      </c>
      <c r="L39178" s="14" t="str">
        <v/>
      </c>
      <c r="O39178" s="14" t="str">
        <v/>
      </c>
      <c r="P39178" s="14" t="str">
        <f ca="1"/>
        <v>Low Cap</v>
      </c>
    </row>
    <row r="39179" spans="11:16">
      <c r="K39179" s="14" t="str">
        <v/>
      </c>
      <c r="L39179" s="14" t="str">
        <v/>
      </c>
      <c r="O39179" s="14" t="str">
        <v/>
      </c>
      <c r="P39179" s="14" t="str">
        <f ca="1"/>
        <v>Low Cap</v>
      </c>
    </row>
    <row r="39180" spans="11:16">
      <c r="K39180" s="14" t="str">
        <v/>
      </c>
      <c r="L39180" s="14" t="str">
        <v/>
      </c>
      <c r="O39180" s="14" t="str">
        <v/>
      </c>
      <c r="P39180" s="14" t="str">
        <f ca="1"/>
        <v>Low Cap</v>
      </c>
    </row>
    <row r="39181" spans="11:16">
      <c r="K39181" s="14" t="str">
        <v/>
      </c>
      <c r="L39181" s="14" t="str">
        <v/>
      </c>
      <c r="O39181" s="14" t="str">
        <v/>
      </c>
      <c r="P39181" s="14" t="str">
        <f ca="1"/>
        <v>Low Cap</v>
      </c>
    </row>
    <row r="39182" spans="11:16">
      <c r="K39182" s="14" t="str">
        <v/>
      </c>
      <c r="L39182" s="14" t="str">
        <v/>
      </c>
      <c r="O39182" s="14" t="str">
        <v/>
      </c>
      <c r="P39182" s="14" t="str">
        <f ca="1"/>
        <v>Low Cap</v>
      </c>
    </row>
    <row r="39183" spans="11:16">
      <c r="K39183" s="14" t="str">
        <v/>
      </c>
      <c r="L39183" s="14" t="str">
        <v/>
      </c>
      <c r="O39183" s="14" t="str">
        <v/>
      </c>
      <c r="P39183" s="14" t="str">
        <f ca="1"/>
        <v>Low Cap</v>
      </c>
    </row>
    <row r="39184" spans="11:16">
      <c r="K39184" s="14" t="str">
        <v/>
      </c>
      <c r="L39184" s="14" t="str">
        <v/>
      </c>
      <c r="O39184" s="14" t="str">
        <v/>
      </c>
      <c r="P39184" s="14" t="str">
        <f ca="1"/>
        <v>Low Cap</v>
      </c>
    </row>
    <row r="39185" spans="11:16">
      <c r="K39185" s="14" t="str">
        <v/>
      </c>
      <c r="L39185" s="14" t="str">
        <v/>
      </c>
      <c r="O39185" s="14" t="str">
        <v/>
      </c>
      <c r="P39185" s="14" t="str">
        <f ca="1"/>
        <v>Low Cap</v>
      </c>
    </row>
    <row r="39186" spans="11:16">
      <c r="K39186" s="14" t="str">
        <v/>
      </c>
      <c r="L39186" s="14" t="str">
        <v/>
      </c>
      <c r="O39186" s="14" t="str">
        <v/>
      </c>
      <c r="P39186" s="14" t="str">
        <f ca="1"/>
        <v>Low Cap</v>
      </c>
    </row>
    <row r="39187" spans="11:16">
      <c r="K39187" s="14" t="str">
        <v/>
      </c>
      <c r="L39187" s="14" t="str">
        <v/>
      </c>
      <c r="O39187" s="14" t="str">
        <v/>
      </c>
      <c r="P39187" s="14" t="str">
        <f ca="1"/>
        <v>Low Cap</v>
      </c>
    </row>
    <row r="39188" spans="11:16">
      <c r="K39188" s="14" t="str">
        <v/>
      </c>
      <c r="L39188" s="14" t="str">
        <v/>
      </c>
      <c r="O39188" s="14" t="str">
        <v/>
      </c>
      <c r="P39188" s="14" t="str">
        <f ca="1"/>
        <v>Low Cap</v>
      </c>
    </row>
    <row r="39189" spans="11:16">
      <c r="K39189" s="14" t="str">
        <v/>
      </c>
      <c r="L39189" s="14" t="str">
        <v/>
      </c>
      <c r="O39189" s="14" t="str">
        <v/>
      </c>
      <c r="P39189" s="14" t="str">
        <f ca="1"/>
        <v>Low Cap</v>
      </c>
    </row>
    <row r="39190" spans="11:16">
      <c r="K39190" s="14" t="str">
        <v/>
      </c>
      <c r="L39190" s="14" t="str">
        <v/>
      </c>
      <c r="O39190" s="14" t="str">
        <v/>
      </c>
      <c r="P39190" s="14" t="str">
        <f ca="1"/>
        <v>Low Cap</v>
      </c>
    </row>
    <row r="39191" spans="11:16">
      <c r="K39191" s="14" t="str">
        <v/>
      </c>
      <c r="L39191" s="14" t="str">
        <v/>
      </c>
      <c r="O39191" s="14" t="str">
        <v/>
      </c>
      <c r="P39191" s="14" t="str">
        <f ca="1"/>
        <v>Low Cap</v>
      </c>
    </row>
    <row r="39192" spans="11:16">
      <c r="K39192" s="14" t="str">
        <v/>
      </c>
      <c r="L39192" s="14" t="str">
        <v/>
      </c>
      <c r="O39192" s="14" t="str">
        <v/>
      </c>
      <c r="P39192" s="14" t="str">
        <f ca="1"/>
        <v>Low Cap</v>
      </c>
    </row>
    <row r="39193" spans="11:16">
      <c r="K39193" s="14" t="str">
        <v/>
      </c>
      <c r="L39193" s="14" t="str">
        <v/>
      </c>
      <c r="O39193" s="14" t="str">
        <v/>
      </c>
      <c r="P39193" s="14" t="str">
        <f ca="1"/>
        <v>Low Cap</v>
      </c>
    </row>
    <row r="39194" spans="11:16">
      <c r="K39194" s="14" t="str">
        <v/>
      </c>
      <c r="L39194" s="14" t="str">
        <v/>
      </c>
      <c r="O39194" s="14" t="str">
        <v/>
      </c>
      <c r="P39194" s="14" t="str">
        <f ca="1"/>
        <v>Low Cap</v>
      </c>
    </row>
    <row r="39195" spans="11:16">
      <c r="K39195" s="14" t="str">
        <v/>
      </c>
      <c r="L39195" s="14" t="str">
        <v/>
      </c>
      <c r="O39195" s="14" t="str">
        <v/>
      </c>
      <c r="P39195" s="14" t="str">
        <f ca="1"/>
        <v>Low Cap</v>
      </c>
    </row>
    <row r="39196" spans="11:16">
      <c r="K39196" s="14" t="str">
        <v/>
      </c>
      <c r="L39196" s="14" t="str">
        <v/>
      </c>
      <c r="O39196" s="14" t="str">
        <v/>
      </c>
      <c r="P39196" s="14" t="str">
        <f ca="1"/>
        <v>Low Cap</v>
      </c>
    </row>
    <row r="39197" spans="11:16">
      <c r="K39197" s="14" t="str">
        <v/>
      </c>
      <c r="L39197" s="14" t="str">
        <v/>
      </c>
      <c r="O39197" s="14" t="str">
        <v/>
      </c>
      <c r="P39197" s="14" t="str">
        <f ca="1"/>
        <v>Low Cap</v>
      </c>
    </row>
    <row r="39198" spans="11:16">
      <c r="K39198" s="14" t="str">
        <v/>
      </c>
      <c r="L39198" s="14" t="str">
        <v/>
      </c>
      <c r="O39198" s="14" t="str">
        <v/>
      </c>
      <c r="P39198" s="14" t="str">
        <f ca="1"/>
        <v>Low Cap</v>
      </c>
    </row>
    <row r="39199" spans="11:16">
      <c r="K39199" s="14" t="str">
        <v/>
      </c>
      <c r="L39199" s="14" t="str">
        <v/>
      </c>
      <c r="O39199" s="14" t="str">
        <v/>
      </c>
      <c r="P39199" s="14" t="str">
        <f ca="1"/>
        <v>Low Cap</v>
      </c>
    </row>
    <row r="39200" spans="11:16">
      <c r="K39200" s="14" t="str">
        <v/>
      </c>
      <c r="L39200" s="14" t="str">
        <v/>
      </c>
      <c r="O39200" s="14" t="str">
        <v/>
      </c>
      <c r="P39200" s="14" t="str">
        <f ca="1"/>
        <v>Low Cap</v>
      </c>
    </row>
    <row r="39201" spans="11:16">
      <c r="K39201" s="14" t="str">
        <v/>
      </c>
      <c r="L39201" s="14" t="str">
        <v/>
      </c>
      <c r="O39201" s="14" t="str">
        <v/>
      </c>
      <c r="P39201" s="14" t="str">
        <f ca="1"/>
        <v>Low Cap</v>
      </c>
    </row>
    <row r="39202" spans="11:16">
      <c r="K39202" s="14" t="str">
        <v/>
      </c>
      <c r="L39202" s="14" t="str">
        <v/>
      </c>
      <c r="O39202" s="14" t="str">
        <v/>
      </c>
      <c r="P39202" s="14" t="str">
        <f ca="1"/>
        <v>Low Cap</v>
      </c>
    </row>
    <row r="39203" spans="11:16">
      <c r="K39203" s="14" t="str">
        <v/>
      </c>
      <c r="L39203" s="14" t="str">
        <v/>
      </c>
      <c r="O39203" s="14" t="str">
        <v/>
      </c>
      <c r="P39203" s="14" t="str">
        <f ca="1"/>
        <v>Low Cap</v>
      </c>
    </row>
    <row r="39204" spans="11:16">
      <c r="K39204" s="14" t="str">
        <v/>
      </c>
      <c r="L39204" s="14" t="str">
        <v/>
      </c>
      <c r="O39204" s="14" t="str">
        <v/>
      </c>
      <c r="P39204" s="14" t="str">
        <f ca="1"/>
        <v>Low Cap</v>
      </c>
    </row>
    <row r="39205" spans="11:16">
      <c r="K39205" s="14" t="str">
        <v/>
      </c>
      <c r="L39205" s="14" t="str">
        <v/>
      </c>
      <c r="O39205" s="14" t="str">
        <v/>
      </c>
      <c r="P39205" s="14" t="str">
        <f ca="1"/>
        <v>Low Cap</v>
      </c>
    </row>
    <row r="39206" spans="11:16">
      <c r="K39206" s="14" t="str">
        <v/>
      </c>
      <c r="L39206" s="14" t="str">
        <v/>
      </c>
      <c r="O39206" s="14" t="str">
        <v/>
      </c>
      <c r="P39206" s="14" t="str">
        <f ca="1"/>
        <v>Low Cap</v>
      </c>
    </row>
    <row r="39207" spans="11:16">
      <c r="K39207" s="14" t="str">
        <v/>
      </c>
      <c r="L39207" s="14" t="str">
        <v/>
      </c>
      <c r="O39207" s="14" t="str">
        <v/>
      </c>
      <c r="P39207" s="14" t="str">
        <f ca="1"/>
        <v>Low Cap</v>
      </c>
    </row>
    <row r="39208" spans="11:16">
      <c r="K39208" s="14" t="str">
        <v/>
      </c>
      <c r="L39208" s="14" t="str">
        <v/>
      </c>
      <c r="O39208" s="14" t="str">
        <v/>
      </c>
      <c r="P39208" s="14" t="str">
        <f ca="1"/>
        <v>Low Cap</v>
      </c>
    </row>
    <row r="39209" spans="11:16">
      <c r="K39209" s="14" t="str">
        <v/>
      </c>
      <c r="L39209" s="14" t="str">
        <v/>
      </c>
      <c r="O39209" s="14" t="str">
        <v/>
      </c>
      <c r="P39209" s="14" t="str">
        <f ca="1"/>
        <v>Low Cap</v>
      </c>
    </row>
    <row r="39210" spans="11:16">
      <c r="K39210" s="14" t="str">
        <v/>
      </c>
      <c r="L39210" s="14" t="str">
        <v/>
      </c>
      <c r="O39210" s="14" t="str">
        <v/>
      </c>
      <c r="P39210" s="14" t="str">
        <f ca="1"/>
        <v>Low Cap</v>
      </c>
    </row>
    <row r="39211" spans="11:16">
      <c r="K39211" s="14" t="str">
        <v/>
      </c>
      <c r="L39211" s="14" t="str">
        <v/>
      </c>
      <c r="O39211" s="14" t="str">
        <v/>
      </c>
      <c r="P39211" s="14" t="str">
        <f ca="1"/>
        <v>Low Cap</v>
      </c>
    </row>
    <row r="39212" spans="11:16">
      <c r="K39212" s="14" t="str">
        <v/>
      </c>
      <c r="L39212" s="14" t="str">
        <v/>
      </c>
      <c r="O39212" s="14" t="str">
        <v/>
      </c>
      <c r="P39212" s="14" t="str">
        <f ca="1"/>
        <v>Low Cap</v>
      </c>
    </row>
    <row r="39213" spans="11:16">
      <c r="K39213" s="14" t="str">
        <v/>
      </c>
      <c r="L39213" s="14" t="str">
        <v/>
      </c>
      <c r="O39213" s="14" t="str">
        <v/>
      </c>
      <c r="P39213" s="14" t="str">
        <f ca="1"/>
        <v>Low Cap</v>
      </c>
    </row>
    <row r="39214" spans="11:16">
      <c r="K39214" s="14" t="str">
        <v/>
      </c>
      <c r="L39214" s="14" t="str">
        <v/>
      </c>
      <c r="O39214" s="14" t="str">
        <v/>
      </c>
      <c r="P39214" s="14" t="str">
        <f ca="1"/>
        <v>Low Cap</v>
      </c>
    </row>
    <row r="39215" spans="11:16">
      <c r="K39215" s="14" t="str">
        <v/>
      </c>
      <c r="L39215" s="14" t="str">
        <v/>
      </c>
      <c r="O39215" s="14" t="str">
        <v/>
      </c>
      <c r="P39215" s="14" t="str">
        <f ca="1"/>
        <v>Low Cap</v>
      </c>
    </row>
    <row r="39216" spans="11:16">
      <c r="K39216" s="14" t="str">
        <v/>
      </c>
      <c r="L39216" s="14" t="str">
        <v/>
      </c>
      <c r="O39216" s="14" t="str">
        <v/>
      </c>
      <c r="P39216" s="14" t="str">
        <f ca="1"/>
        <v>Low Cap</v>
      </c>
    </row>
    <row r="39217" spans="11:16">
      <c r="K39217" s="14" t="str">
        <v/>
      </c>
      <c r="L39217" s="14" t="str">
        <v/>
      </c>
      <c r="O39217" s="14" t="str">
        <v/>
      </c>
      <c r="P39217" s="14" t="str">
        <f ca="1"/>
        <v>Low Cap</v>
      </c>
    </row>
    <row r="39218" spans="11:16">
      <c r="K39218" s="14" t="str">
        <v/>
      </c>
      <c r="L39218" s="14" t="str">
        <v/>
      </c>
      <c r="O39218" s="14" t="str">
        <v/>
      </c>
      <c r="P39218" s="14" t="str">
        <f ca="1"/>
        <v>Low Cap</v>
      </c>
    </row>
    <row r="39219" spans="11:16">
      <c r="K39219" s="14" t="str">
        <v/>
      </c>
      <c r="L39219" s="14" t="str">
        <v/>
      </c>
      <c r="O39219" s="14" t="str">
        <v/>
      </c>
      <c r="P39219" s="14" t="str">
        <f ca="1"/>
        <v>Low Cap</v>
      </c>
    </row>
    <row r="39220" spans="11:16">
      <c r="K39220" s="14" t="str">
        <v/>
      </c>
      <c r="L39220" s="14" t="str">
        <v/>
      </c>
      <c r="O39220" s="14" t="str">
        <v/>
      </c>
      <c r="P39220" s="14" t="str">
        <f ca="1"/>
        <v>Low Cap</v>
      </c>
    </row>
    <row r="39221" spans="11:16">
      <c r="K39221" s="14" t="str">
        <v/>
      </c>
      <c r="L39221" s="14" t="str">
        <v/>
      </c>
      <c r="O39221" s="14" t="str">
        <v/>
      </c>
      <c r="P39221" s="14" t="str">
        <f ca="1"/>
        <v>Low Cap</v>
      </c>
    </row>
    <row r="39222" spans="11:16">
      <c r="K39222" s="14" t="str">
        <v/>
      </c>
      <c r="L39222" s="14" t="str">
        <v/>
      </c>
      <c r="O39222" s="14" t="str">
        <v/>
      </c>
      <c r="P39222" s="14" t="str">
        <f ca="1"/>
        <v>Low Cap</v>
      </c>
    </row>
    <row r="39223" spans="11:16">
      <c r="K39223" s="14" t="str">
        <v/>
      </c>
      <c r="L39223" s="14" t="str">
        <v/>
      </c>
      <c r="O39223" s="14" t="str">
        <v/>
      </c>
      <c r="P39223" s="14" t="str">
        <f ca="1"/>
        <v>Low Cap</v>
      </c>
    </row>
    <row r="39224" spans="11:16">
      <c r="K39224" s="14" t="str">
        <v/>
      </c>
      <c r="L39224" s="14" t="str">
        <v/>
      </c>
      <c r="O39224" s="14" t="str">
        <v/>
      </c>
      <c r="P39224" s="14" t="str">
        <f ca="1"/>
        <v>Low Cap</v>
      </c>
    </row>
    <row r="39225" spans="11:16">
      <c r="K39225" s="14" t="str">
        <v/>
      </c>
      <c r="L39225" s="14" t="str">
        <v/>
      </c>
      <c r="O39225" s="14" t="str">
        <v/>
      </c>
      <c r="P39225" s="14" t="str">
        <f ca="1"/>
        <v>Low Cap</v>
      </c>
    </row>
    <row r="39226" spans="11:16">
      <c r="K39226" s="14" t="str">
        <v/>
      </c>
      <c r="L39226" s="14" t="str">
        <v/>
      </c>
      <c r="O39226" s="14" t="str">
        <v/>
      </c>
      <c r="P39226" s="14" t="str">
        <f ca="1"/>
        <v>Low Cap</v>
      </c>
    </row>
    <row r="39227" spans="11:16">
      <c r="K39227" s="14" t="str">
        <v/>
      </c>
      <c r="L39227" s="14" t="str">
        <v/>
      </c>
      <c r="O39227" s="14" t="str">
        <v/>
      </c>
      <c r="P39227" s="14" t="str">
        <f ca="1"/>
        <v>Low Cap</v>
      </c>
    </row>
    <row r="39228" spans="11:16">
      <c r="K39228" s="14" t="str">
        <v/>
      </c>
      <c r="L39228" s="14" t="str">
        <v/>
      </c>
      <c r="O39228" s="14" t="str">
        <v/>
      </c>
      <c r="P39228" s="14" t="str">
        <f ca="1"/>
        <v>Low Cap</v>
      </c>
    </row>
    <row r="39229" spans="11:16">
      <c r="K39229" s="14" t="str">
        <v/>
      </c>
      <c r="L39229" s="14" t="str">
        <v/>
      </c>
      <c r="O39229" s="14" t="str">
        <v/>
      </c>
      <c r="P39229" s="14" t="str">
        <f ca="1"/>
        <v>Low Cap</v>
      </c>
    </row>
    <row r="39230" spans="11:16">
      <c r="K39230" s="14" t="str">
        <v/>
      </c>
      <c r="L39230" s="14" t="str">
        <v/>
      </c>
      <c r="O39230" s="14" t="str">
        <v/>
      </c>
      <c r="P39230" s="14" t="str">
        <f ca="1"/>
        <v>Low Cap</v>
      </c>
    </row>
    <row r="39231" spans="11:16">
      <c r="K39231" s="14" t="str">
        <v/>
      </c>
      <c r="L39231" s="14" t="str">
        <v/>
      </c>
      <c r="O39231" s="14" t="str">
        <v/>
      </c>
      <c r="P39231" s="14" t="str">
        <f ca="1"/>
        <v>Low Cap</v>
      </c>
    </row>
    <row r="39232" spans="11:16">
      <c r="K39232" s="14" t="str">
        <v/>
      </c>
      <c r="L39232" s="14" t="str">
        <v/>
      </c>
      <c r="O39232" s="14" t="str">
        <v/>
      </c>
      <c r="P39232" s="14" t="str">
        <f ca="1"/>
        <v>Low Cap</v>
      </c>
    </row>
    <row r="39233" spans="11:16">
      <c r="K39233" s="14" t="str">
        <v/>
      </c>
      <c r="L39233" s="14" t="str">
        <v/>
      </c>
      <c r="O39233" s="14" t="str">
        <v/>
      </c>
      <c r="P39233" s="14" t="str">
        <f ca="1"/>
        <v>Low Cap</v>
      </c>
    </row>
    <row r="39234" spans="11:16">
      <c r="K39234" s="14" t="str">
        <v/>
      </c>
      <c r="L39234" s="14" t="str">
        <v/>
      </c>
      <c r="O39234" s="14" t="str">
        <v/>
      </c>
      <c r="P39234" s="14" t="str">
        <f ca="1"/>
        <v>Low Cap</v>
      </c>
    </row>
    <row r="39235" spans="11:16">
      <c r="K39235" s="14" t="str">
        <v/>
      </c>
      <c r="L39235" s="14" t="str">
        <v/>
      </c>
      <c r="O39235" s="14" t="str">
        <v/>
      </c>
      <c r="P39235" s="14" t="str">
        <f ca="1"/>
        <v>Low Cap</v>
      </c>
    </row>
    <row r="39236" spans="11:16">
      <c r="K39236" s="14" t="str">
        <v/>
      </c>
      <c r="L39236" s="14" t="str">
        <v/>
      </c>
      <c r="O39236" s="14" t="str">
        <v/>
      </c>
      <c r="P39236" s="14" t="str">
        <f ca="1"/>
        <v>Low Cap</v>
      </c>
    </row>
    <row r="39237" spans="11:16">
      <c r="K39237" s="14" t="str">
        <v/>
      </c>
      <c r="L39237" s="14" t="str">
        <v/>
      </c>
      <c r="O39237" s="14" t="str">
        <v/>
      </c>
      <c r="P39237" s="14" t="str">
        <f ca="1"/>
        <v>Low Cap</v>
      </c>
    </row>
    <row r="39238" spans="11:16">
      <c r="K39238" s="14" t="str">
        <v/>
      </c>
      <c r="L39238" s="14" t="str">
        <v/>
      </c>
      <c r="O39238" s="14" t="str">
        <v/>
      </c>
      <c r="P39238" s="14" t="str">
        <f ca="1"/>
        <v>Low Cap</v>
      </c>
    </row>
    <row r="39239" spans="11:16">
      <c r="K39239" s="14" t="str">
        <v/>
      </c>
      <c r="L39239" s="14" t="str">
        <v/>
      </c>
      <c r="O39239" s="14" t="str">
        <v/>
      </c>
      <c r="P39239" s="14" t="str">
        <f ca="1"/>
        <v>Low Cap</v>
      </c>
    </row>
    <row r="39240" spans="11:16">
      <c r="K39240" s="14" t="str">
        <v/>
      </c>
      <c r="L39240" s="14" t="str">
        <v/>
      </c>
      <c r="O39240" s="14" t="str">
        <v/>
      </c>
      <c r="P39240" s="14" t="str">
        <f ca="1"/>
        <v>Low Cap</v>
      </c>
    </row>
    <row r="39241" spans="11:16">
      <c r="K39241" s="14" t="str">
        <v/>
      </c>
      <c r="L39241" s="14" t="str">
        <v/>
      </c>
      <c r="O39241" s="14" t="str">
        <v/>
      </c>
      <c r="P39241" s="14" t="str">
        <f ca="1"/>
        <v>Low Cap</v>
      </c>
    </row>
    <row r="39242" spans="11:16">
      <c r="K39242" s="14" t="str">
        <v/>
      </c>
      <c r="L39242" s="14" t="str">
        <v/>
      </c>
      <c r="O39242" s="14" t="str">
        <v/>
      </c>
      <c r="P39242" s="14" t="str">
        <f ca="1"/>
        <v>Low Cap</v>
      </c>
    </row>
    <row r="39243" spans="11:16">
      <c r="K39243" s="14" t="str">
        <v/>
      </c>
      <c r="L39243" s="14" t="str">
        <v/>
      </c>
      <c r="O39243" s="14" t="str">
        <v/>
      </c>
      <c r="P39243" s="14" t="str">
        <f ca="1"/>
        <v>Low Cap</v>
      </c>
    </row>
    <row r="39244" spans="11:16">
      <c r="K39244" s="14" t="str">
        <v/>
      </c>
      <c r="L39244" s="14" t="str">
        <v/>
      </c>
      <c r="O39244" s="14" t="str">
        <v/>
      </c>
      <c r="P39244" s="14" t="str">
        <f ca="1"/>
        <v>Low Cap</v>
      </c>
    </row>
    <row r="39245" spans="11:16">
      <c r="K39245" s="14" t="str">
        <v/>
      </c>
      <c r="L39245" s="14" t="str">
        <v/>
      </c>
      <c r="O39245" s="14" t="str">
        <v/>
      </c>
      <c r="P39245" s="14" t="str">
        <f ca="1"/>
        <v>Low Cap</v>
      </c>
    </row>
    <row r="39246" spans="11:16">
      <c r="K39246" s="14" t="str">
        <v/>
      </c>
      <c r="L39246" s="14" t="str">
        <v/>
      </c>
      <c r="O39246" s="14" t="str">
        <v/>
      </c>
      <c r="P39246" s="14" t="str">
        <f ca="1"/>
        <v>Low Cap</v>
      </c>
    </row>
    <row r="39247" spans="11:16">
      <c r="K39247" s="14" t="str">
        <v/>
      </c>
      <c r="L39247" s="14" t="str">
        <v/>
      </c>
      <c r="O39247" s="14" t="str">
        <v/>
      </c>
      <c r="P39247" s="14" t="str">
        <f ca="1"/>
        <v>Low Cap</v>
      </c>
    </row>
    <row r="39248" spans="11:16">
      <c r="K39248" s="14" t="str">
        <v/>
      </c>
      <c r="L39248" s="14" t="str">
        <v/>
      </c>
      <c r="O39248" s="14" t="str">
        <v/>
      </c>
      <c r="P39248" s="14" t="str">
        <f ca="1"/>
        <v>Low Cap</v>
      </c>
    </row>
    <row r="39249" spans="11:16">
      <c r="K39249" s="14" t="str">
        <v/>
      </c>
      <c r="L39249" s="14" t="str">
        <v/>
      </c>
      <c r="O39249" s="14" t="str">
        <v/>
      </c>
      <c r="P39249" s="14" t="str">
        <f ca="1"/>
        <v>Low Cap</v>
      </c>
    </row>
    <row r="39250" spans="11:16">
      <c r="K39250" s="14" t="str">
        <v/>
      </c>
      <c r="L39250" s="14" t="str">
        <v/>
      </c>
      <c r="O39250" s="14" t="str">
        <v/>
      </c>
      <c r="P39250" s="14" t="str">
        <f ca="1"/>
        <v>Low Cap</v>
      </c>
    </row>
    <row r="39251" spans="11:16">
      <c r="K39251" s="14" t="str">
        <v/>
      </c>
      <c r="L39251" s="14" t="str">
        <v/>
      </c>
      <c r="O39251" s="14" t="str">
        <v/>
      </c>
      <c r="P39251" s="14" t="str">
        <f ca="1"/>
        <v>Low Cap</v>
      </c>
    </row>
    <row r="39252" spans="11:16">
      <c r="K39252" s="14" t="str">
        <v/>
      </c>
      <c r="L39252" s="14" t="str">
        <v/>
      </c>
      <c r="O39252" s="14" t="str">
        <v/>
      </c>
      <c r="P39252" s="14" t="str">
        <f ca="1"/>
        <v>Low Cap</v>
      </c>
    </row>
    <row r="39253" spans="11:16">
      <c r="K39253" s="14" t="str">
        <v/>
      </c>
      <c r="L39253" s="14" t="str">
        <v/>
      </c>
      <c r="O39253" s="14" t="str">
        <v/>
      </c>
      <c r="P39253" s="14" t="str">
        <f ca="1"/>
        <v>Low Cap</v>
      </c>
    </row>
    <row r="39254" spans="11:16">
      <c r="K39254" s="14" t="str">
        <v/>
      </c>
      <c r="L39254" s="14" t="str">
        <v/>
      </c>
      <c r="O39254" s="14" t="str">
        <v/>
      </c>
      <c r="P39254" s="14" t="str">
        <f ca="1"/>
        <v>Low Cap</v>
      </c>
    </row>
    <row r="39255" spans="11:16">
      <c r="K39255" s="14" t="str">
        <v/>
      </c>
      <c r="L39255" s="14" t="str">
        <v/>
      </c>
      <c r="O39255" s="14" t="str">
        <v/>
      </c>
      <c r="P39255" s="14" t="str">
        <f ca="1"/>
        <v>Low Cap</v>
      </c>
    </row>
    <row r="39256" spans="11:16">
      <c r="K39256" s="14" t="str">
        <v/>
      </c>
      <c r="L39256" s="14" t="str">
        <v/>
      </c>
      <c r="O39256" s="14" t="str">
        <v/>
      </c>
      <c r="P39256" s="14" t="str">
        <f ca="1"/>
        <v>Low Cap</v>
      </c>
    </row>
    <row r="39257" spans="11:16">
      <c r="K39257" s="14" t="str">
        <v/>
      </c>
      <c r="L39257" s="14" t="str">
        <v/>
      </c>
      <c r="O39257" s="14" t="str">
        <v/>
      </c>
      <c r="P39257" s="14" t="str">
        <f ca="1"/>
        <v>Low Cap</v>
      </c>
    </row>
    <row r="39258" spans="11:16">
      <c r="K39258" s="14" t="str">
        <v/>
      </c>
      <c r="L39258" s="14" t="str">
        <v/>
      </c>
      <c r="O39258" s="14" t="str">
        <v/>
      </c>
      <c r="P39258" s="14" t="str">
        <f ca="1"/>
        <v>Low Cap</v>
      </c>
    </row>
    <row r="39259" spans="11:16">
      <c r="K39259" s="14" t="str">
        <v/>
      </c>
      <c r="L39259" s="14" t="str">
        <v/>
      </c>
      <c r="O39259" s="14" t="str">
        <v/>
      </c>
      <c r="P39259" s="14" t="str">
        <f ca="1"/>
        <v>Low Cap</v>
      </c>
    </row>
    <row r="39260" spans="11:16">
      <c r="K39260" s="14" t="str">
        <v/>
      </c>
      <c r="L39260" s="14" t="str">
        <v/>
      </c>
      <c r="O39260" s="14" t="str">
        <v/>
      </c>
      <c r="P39260" s="14" t="str">
        <f ca="1"/>
        <v>Low Cap</v>
      </c>
    </row>
    <row r="39261" spans="11:16">
      <c r="K39261" s="14" t="str">
        <v/>
      </c>
      <c r="L39261" s="14" t="str">
        <v/>
      </c>
      <c r="O39261" s="14" t="str">
        <v/>
      </c>
      <c r="P39261" s="14" t="str">
        <f ca="1"/>
        <v>Low Cap</v>
      </c>
    </row>
    <row r="39262" spans="11:16">
      <c r="K39262" s="14" t="str">
        <v/>
      </c>
      <c r="L39262" s="14" t="str">
        <v/>
      </c>
      <c r="O39262" s="14" t="str">
        <v/>
      </c>
      <c r="P39262" s="14" t="str">
        <f ca="1"/>
        <v>Low Cap</v>
      </c>
    </row>
    <row r="39263" spans="11:16">
      <c r="K39263" s="14" t="str">
        <v/>
      </c>
      <c r="L39263" s="14" t="str">
        <v/>
      </c>
      <c r="O39263" s="14" t="str">
        <v/>
      </c>
      <c r="P39263" s="14" t="str">
        <f ca="1"/>
        <v>Low Cap</v>
      </c>
    </row>
    <row r="39264" spans="11:16">
      <c r="K39264" s="14" t="str">
        <v/>
      </c>
      <c r="L39264" s="14" t="str">
        <v/>
      </c>
      <c r="O39264" s="14" t="str">
        <v/>
      </c>
      <c r="P39264" s="14" t="str">
        <f ca="1"/>
        <v>Low Cap</v>
      </c>
    </row>
    <row r="39265" spans="11:16">
      <c r="K39265" s="14" t="str">
        <v/>
      </c>
      <c r="L39265" s="14" t="str">
        <v/>
      </c>
      <c r="O39265" s="14" t="str">
        <v/>
      </c>
      <c r="P39265" s="14" t="str">
        <f ca="1"/>
        <v>Low Cap</v>
      </c>
    </row>
    <row r="39266" spans="11:16">
      <c r="K39266" s="14" t="str">
        <v/>
      </c>
      <c r="L39266" s="14" t="str">
        <v/>
      </c>
      <c r="O39266" s="14" t="str">
        <v/>
      </c>
      <c r="P39266" s="14" t="str">
        <f ca="1"/>
        <v>Low Cap</v>
      </c>
    </row>
    <row r="39267" spans="11:16">
      <c r="K39267" s="14" t="str">
        <v/>
      </c>
      <c r="L39267" s="14" t="str">
        <v/>
      </c>
      <c r="O39267" s="14" t="str">
        <v/>
      </c>
      <c r="P39267" s="14" t="str">
        <f ca="1"/>
        <v>Low Cap</v>
      </c>
    </row>
    <row r="39268" spans="11:16">
      <c r="K39268" s="14" t="str">
        <v/>
      </c>
      <c r="L39268" s="14" t="str">
        <v/>
      </c>
      <c r="O39268" s="14" t="str">
        <v/>
      </c>
      <c r="P39268" s="14" t="str">
        <f ca="1"/>
        <v>Low Cap</v>
      </c>
    </row>
    <row r="39269" spans="11:16">
      <c r="K39269" s="14" t="str">
        <v/>
      </c>
      <c r="L39269" s="14" t="str">
        <v/>
      </c>
      <c r="O39269" s="14" t="str">
        <v/>
      </c>
      <c r="P39269" s="14" t="str">
        <f ca="1"/>
        <v>Low Cap</v>
      </c>
    </row>
    <row r="39270" spans="11:16">
      <c r="K39270" s="14" t="str">
        <v/>
      </c>
      <c r="L39270" s="14" t="str">
        <v/>
      </c>
      <c r="O39270" s="14" t="str">
        <v/>
      </c>
      <c r="P39270" s="14" t="str">
        <f ca="1"/>
        <v>Low Cap</v>
      </c>
    </row>
    <row r="39271" spans="11:16">
      <c r="K39271" s="14" t="str">
        <v/>
      </c>
      <c r="L39271" s="14" t="str">
        <v/>
      </c>
      <c r="O39271" s="14" t="str">
        <v/>
      </c>
      <c r="P39271" s="14" t="str">
        <f ca="1"/>
        <v>Low Cap</v>
      </c>
    </row>
    <row r="39272" spans="11:16">
      <c r="K39272" s="14" t="str">
        <v/>
      </c>
      <c r="L39272" s="14" t="str">
        <v/>
      </c>
      <c r="O39272" s="14" t="str">
        <v/>
      </c>
      <c r="P39272" s="14" t="str">
        <f ca="1"/>
        <v>Low Cap</v>
      </c>
    </row>
    <row r="39273" spans="11:16">
      <c r="K39273" s="14" t="str">
        <v/>
      </c>
      <c r="L39273" s="14" t="str">
        <v/>
      </c>
      <c r="O39273" s="14" t="str">
        <v/>
      </c>
      <c r="P39273" s="14" t="str">
        <f ca="1"/>
        <v>Low Cap</v>
      </c>
    </row>
    <row r="39274" spans="11:16">
      <c r="K39274" s="14" t="str">
        <v/>
      </c>
      <c r="L39274" s="14" t="str">
        <v/>
      </c>
      <c r="O39274" s="14" t="str">
        <v/>
      </c>
      <c r="P39274" s="14" t="str">
        <f ca="1"/>
        <v>Low Cap</v>
      </c>
    </row>
    <row r="39275" spans="11:16">
      <c r="K39275" s="14" t="str">
        <v/>
      </c>
      <c r="L39275" s="14" t="str">
        <v/>
      </c>
      <c r="O39275" s="14" t="str">
        <v/>
      </c>
      <c r="P39275" s="14" t="str">
        <f ca="1"/>
        <v>Low Cap</v>
      </c>
    </row>
    <row r="39276" spans="11:16">
      <c r="K39276" s="14" t="str">
        <v/>
      </c>
      <c r="L39276" s="14" t="str">
        <v/>
      </c>
      <c r="O39276" s="14" t="str">
        <v/>
      </c>
      <c r="P39276" s="14" t="str">
        <f ca="1"/>
        <v>Low Cap</v>
      </c>
    </row>
    <row r="39277" spans="11:16">
      <c r="K39277" s="14" t="str">
        <v/>
      </c>
      <c r="L39277" s="14" t="str">
        <v/>
      </c>
      <c r="O39277" s="14" t="str">
        <v/>
      </c>
      <c r="P39277" s="14" t="str">
        <f ca="1"/>
        <v>Low Cap</v>
      </c>
    </row>
    <row r="39278" spans="11:16">
      <c r="K39278" s="14" t="str">
        <v/>
      </c>
      <c r="L39278" s="14" t="str">
        <v/>
      </c>
      <c r="O39278" s="14" t="str">
        <v/>
      </c>
      <c r="P39278" s="14" t="str">
        <f ca="1"/>
        <v>Low Cap</v>
      </c>
    </row>
    <row r="39279" spans="11:16">
      <c r="K39279" s="14" t="str">
        <v/>
      </c>
      <c r="L39279" s="14" t="str">
        <v/>
      </c>
      <c r="O39279" s="14" t="str">
        <v/>
      </c>
      <c r="P39279" s="14" t="str">
        <f ca="1"/>
        <v>Low Cap</v>
      </c>
    </row>
    <row r="39280" spans="11:16">
      <c r="K39280" s="14" t="str">
        <v/>
      </c>
      <c r="L39280" s="14" t="str">
        <v/>
      </c>
      <c r="O39280" s="14" t="str">
        <v/>
      </c>
      <c r="P39280" s="14" t="str">
        <f ca="1"/>
        <v>Low Cap</v>
      </c>
    </row>
    <row r="39281" spans="11:16">
      <c r="K39281" s="14" t="str">
        <v/>
      </c>
      <c r="L39281" s="14" t="str">
        <v/>
      </c>
      <c r="O39281" s="14" t="str">
        <v/>
      </c>
      <c r="P39281" s="14" t="str">
        <f ca="1"/>
        <v>Low Cap</v>
      </c>
    </row>
    <row r="39282" spans="11:16">
      <c r="K39282" s="14" t="str">
        <v/>
      </c>
      <c r="L39282" s="14" t="str">
        <v/>
      </c>
      <c r="O39282" s="14" t="str">
        <v/>
      </c>
      <c r="P39282" s="14" t="str">
        <f ca="1"/>
        <v>Low Cap</v>
      </c>
    </row>
    <row r="39283" spans="11:16">
      <c r="K39283" s="14" t="str">
        <v/>
      </c>
      <c r="L39283" s="14" t="str">
        <v/>
      </c>
      <c r="O39283" s="14" t="str">
        <v/>
      </c>
      <c r="P39283" s="14" t="str">
        <f ca="1"/>
        <v>Low Cap</v>
      </c>
    </row>
    <row r="39284" spans="11:16">
      <c r="K39284" s="14" t="str">
        <v/>
      </c>
      <c r="L39284" s="14" t="str">
        <v/>
      </c>
      <c r="O39284" s="14" t="str">
        <v/>
      </c>
      <c r="P39284" s="14" t="str">
        <f ca="1"/>
        <v>Low Cap</v>
      </c>
    </row>
    <row r="39285" spans="11:16">
      <c r="K39285" s="14" t="str">
        <v/>
      </c>
      <c r="L39285" s="14" t="str">
        <v/>
      </c>
      <c r="O39285" s="14" t="str">
        <v/>
      </c>
      <c r="P39285" s="14" t="str">
        <f ca="1"/>
        <v>Low Cap</v>
      </c>
    </row>
    <row r="39286" spans="11:16">
      <c r="K39286" s="14" t="str">
        <v/>
      </c>
      <c r="L39286" s="14" t="str">
        <v/>
      </c>
      <c r="O39286" s="14" t="str">
        <v/>
      </c>
      <c r="P39286" s="14" t="str">
        <f ca="1"/>
        <v>Low Cap</v>
      </c>
    </row>
    <row r="39287" spans="11:16">
      <c r="K39287" s="14" t="str">
        <v/>
      </c>
      <c r="L39287" s="14" t="str">
        <v/>
      </c>
      <c r="O39287" s="14" t="str">
        <v/>
      </c>
      <c r="P39287" s="14" t="str">
        <f ca="1"/>
        <v>Low Cap</v>
      </c>
    </row>
    <row r="39288" spans="11:16">
      <c r="K39288" s="14" t="str">
        <v/>
      </c>
      <c r="L39288" s="14" t="str">
        <v/>
      </c>
      <c r="O39288" s="14" t="str">
        <v/>
      </c>
      <c r="P39288" s="14" t="str">
        <f ca="1"/>
        <v>Low Cap</v>
      </c>
    </row>
    <row r="39289" spans="11:16">
      <c r="K39289" s="14" t="str">
        <v/>
      </c>
      <c r="L39289" s="14" t="str">
        <v/>
      </c>
      <c r="O39289" s="14" t="str">
        <v/>
      </c>
      <c r="P39289" s="14" t="str">
        <f ca="1"/>
        <v>Low Cap</v>
      </c>
    </row>
    <row r="39290" spans="11:16">
      <c r="K39290" s="14" t="str">
        <v/>
      </c>
      <c r="L39290" s="14" t="str">
        <v/>
      </c>
      <c r="O39290" s="14" t="str">
        <v/>
      </c>
      <c r="P39290" s="14" t="str">
        <f ca="1"/>
        <v>Low Cap</v>
      </c>
    </row>
    <row r="39291" spans="11:16">
      <c r="K39291" s="14" t="str">
        <v/>
      </c>
      <c r="L39291" s="14" t="str">
        <v/>
      </c>
      <c r="O39291" s="14" t="str">
        <v/>
      </c>
      <c r="P39291" s="14" t="str">
        <f ca="1"/>
        <v>Low Cap</v>
      </c>
    </row>
    <row r="39292" spans="11:16">
      <c r="K39292" s="14" t="str">
        <v/>
      </c>
      <c r="L39292" s="14" t="str">
        <v/>
      </c>
      <c r="O39292" s="14" t="str">
        <v/>
      </c>
      <c r="P39292" s="14" t="str">
        <f ca="1"/>
        <v>Low Cap</v>
      </c>
    </row>
    <row r="39293" spans="11:16">
      <c r="K39293" s="14" t="str">
        <v/>
      </c>
      <c r="L39293" s="14" t="str">
        <v/>
      </c>
      <c r="O39293" s="14" t="str">
        <v/>
      </c>
      <c r="P39293" s="14" t="str">
        <f ca="1"/>
        <v>Low Cap</v>
      </c>
    </row>
    <row r="39294" spans="11:16">
      <c r="K39294" s="14" t="str">
        <v/>
      </c>
      <c r="L39294" s="14" t="str">
        <v/>
      </c>
      <c r="O39294" s="14" t="str">
        <v/>
      </c>
      <c r="P39294" s="14" t="str">
        <f ca="1"/>
        <v>Low Cap</v>
      </c>
    </row>
    <row r="39295" spans="11:16">
      <c r="K39295" s="14" t="str">
        <v/>
      </c>
      <c r="L39295" s="14" t="str">
        <v/>
      </c>
      <c r="O39295" s="14" t="str">
        <v/>
      </c>
      <c r="P39295" s="14" t="str">
        <f ca="1"/>
        <v>Low Cap</v>
      </c>
    </row>
    <row r="39296" spans="11:16">
      <c r="K39296" s="14" t="str">
        <v/>
      </c>
      <c r="L39296" s="14" t="str">
        <v/>
      </c>
      <c r="O39296" s="14" t="str">
        <v/>
      </c>
      <c r="P39296" s="14" t="str">
        <f ca="1"/>
        <v>Low Cap</v>
      </c>
    </row>
    <row r="39297" spans="11:16">
      <c r="K39297" s="14" t="str">
        <v/>
      </c>
      <c r="L39297" s="14" t="str">
        <v/>
      </c>
      <c r="O39297" s="14" t="str">
        <v/>
      </c>
      <c r="P39297" s="14" t="str">
        <f ca="1"/>
        <v>Low Cap</v>
      </c>
    </row>
    <row r="39298" spans="11:16">
      <c r="K39298" s="14" t="str">
        <v/>
      </c>
      <c r="L39298" s="14" t="str">
        <v/>
      </c>
      <c r="O39298" s="14" t="str">
        <v/>
      </c>
      <c r="P39298" s="14" t="str">
        <f ca="1"/>
        <v>Low Cap</v>
      </c>
    </row>
    <row r="39299" spans="11:16">
      <c r="K39299" s="14" t="str">
        <v/>
      </c>
      <c r="L39299" s="14" t="str">
        <v/>
      </c>
      <c r="O39299" s="14" t="str">
        <v/>
      </c>
      <c r="P39299" s="14" t="str">
        <f ca="1"/>
        <v>Low Cap</v>
      </c>
    </row>
    <row r="39300" spans="11:16">
      <c r="K39300" s="14" t="str">
        <v/>
      </c>
      <c r="L39300" s="14" t="str">
        <v/>
      </c>
      <c r="O39300" s="14" t="str">
        <v/>
      </c>
      <c r="P39300" s="14" t="str">
        <f ca="1"/>
        <v>Low Cap</v>
      </c>
    </row>
    <row r="39301" spans="11:16">
      <c r="K39301" s="14" t="str">
        <v/>
      </c>
      <c r="L39301" s="14" t="str">
        <v/>
      </c>
      <c r="O39301" s="14" t="str">
        <v/>
      </c>
      <c r="P39301" s="14" t="str">
        <f ca="1"/>
        <v>Low Cap</v>
      </c>
    </row>
    <row r="39302" spans="11:16">
      <c r="K39302" s="14" t="str">
        <v/>
      </c>
      <c r="L39302" s="14" t="str">
        <v/>
      </c>
      <c r="O39302" s="14" t="str">
        <v/>
      </c>
      <c r="P39302" s="14" t="str">
        <f ca="1"/>
        <v>Low Cap</v>
      </c>
    </row>
    <row r="39303" spans="11:16">
      <c r="K39303" s="14" t="str">
        <v/>
      </c>
      <c r="L39303" s="14" t="str">
        <v/>
      </c>
      <c r="O39303" s="14" t="str">
        <v/>
      </c>
      <c r="P39303" s="14" t="str">
        <f ca="1"/>
        <v>Low Cap</v>
      </c>
    </row>
    <row r="39304" spans="11:16">
      <c r="K39304" s="14" t="str">
        <v/>
      </c>
      <c r="L39304" s="14" t="str">
        <v/>
      </c>
      <c r="O39304" s="14" t="str">
        <v/>
      </c>
      <c r="P39304" s="14" t="str">
        <f ca="1"/>
        <v>Low Cap</v>
      </c>
    </row>
    <row r="39305" spans="11:16">
      <c r="K39305" s="14" t="str">
        <v/>
      </c>
      <c r="L39305" s="14" t="str">
        <v/>
      </c>
      <c r="O39305" s="14" t="str">
        <v/>
      </c>
      <c r="P39305" s="14" t="str">
        <f ca="1"/>
        <v>Low Cap</v>
      </c>
    </row>
    <row r="39306" spans="11:16">
      <c r="K39306" s="14" t="str">
        <v/>
      </c>
      <c r="L39306" s="14" t="str">
        <v/>
      </c>
      <c r="O39306" s="14" t="str">
        <v/>
      </c>
      <c r="P39306" s="14" t="str">
        <f ca="1"/>
        <v>Low Cap</v>
      </c>
    </row>
    <row r="39307" spans="11:16">
      <c r="K39307" s="14" t="str">
        <v/>
      </c>
      <c r="L39307" s="14" t="str">
        <v/>
      </c>
      <c r="O39307" s="14" t="str">
        <v/>
      </c>
      <c r="P39307" s="14" t="str">
        <f ca="1"/>
        <v>Low Cap</v>
      </c>
    </row>
    <row r="39308" spans="11:16">
      <c r="K39308" s="14" t="str">
        <v/>
      </c>
      <c r="L39308" s="14" t="str">
        <v/>
      </c>
      <c r="O39308" s="14" t="str">
        <v/>
      </c>
      <c r="P39308" s="14" t="str">
        <f ca="1"/>
        <v>Low Cap</v>
      </c>
    </row>
    <row r="39309" spans="11:16">
      <c r="K39309" s="14" t="str">
        <v/>
      </c>
      <c r="L39309" s="14" t="str">
        <v/>
      </c>
      <c r="O39309" s="14" t="str">
        <v/>
      </c>
      <c r="P39309" s="14" t="str">
        <f ca="1"/>
        <v>Low Cap</v>
      </c>
    </row>
    <row r="39310" spans="11:16">
      <c r="K39310" s="14" t="str">
        <v/>
      </c>
      <c r="L39310" s="14" t="str">
        <v/>
      </c>
      <c r="O39310" s="14" t="str">
        <v/>
      </c>
      <c r="P39310" s="14" t="str">
        <f ca="1"/>
        <v>Low Cap</v>
      </c>
    </row>
    <row r="39311" spans="11:16">
      <c r="K39311" s="14" t="str">
        <v/>
      </c>
      <c r="L39311" s="14" t="str">
        <v/>
      </c>
      <c r="O39311" s="14" t="str">
        <v/>
      </c>
      <c r="P39311" s="14" t="str">
        <f ca="1"/>
        <v>Low Cap</v>
      </c>
    </row>
    <row r="39312" spans="11:16">
      <c r="K39312" s="14" t="str">
        <v/>
      </c>
      <c r="L39312" s="14" t="str">
        <v/>
      </c>
      <c r="O39312" s="14" t="str">
        <v/>
      </c>
      <c r="P39312" s="14" t="str">
        <f ca="1"/>
        <v>Low Cap</v>
      </c>
    </row>
    <row r="39313" spans="11:16">
      <c r="K39313" s="14" t="str">
        <v/>
      </c>
      <c r="L39313" s="14" t="str">
        <v/>
      </c>
      <c r="O39313" s="14" t="str">
        <v/>
      </c>
      <c r="P39313" s="14" t="str">
        <f ca="1"/>
        <v>Low Cap</v>
      </c>
    </row>
    <row r="39314" spans="11:16">
      <c r="K39314" s="14" t="str">
        <v/>
      </c>
      <c r="L39314" s="14" t="str">
        <v/>
      </c>
      <c r="O39314" s="14" t="str">
        <v/>
      </c>
      <c r="P39314" s="14" t="str">
        <f ca="1"/>
        <v>Low Cap</v>
      </c>
    </row>
    <row r="39315" spans="11:16">
      <c r="K39315" s="14" t="str">
        <v/>
      </c>
      <c r="L39315" s="14" t="str">
        <v/>
      </c>
      <c r="O39315" s="14" t="str">
        <v/>
      </c>
      <c r="P39315" s="14" t="str">
        <f ca="1"/>
        <v>Low Cap</v>
      </c>
    </row>
    <row r="39316" spans="11:16">
      <c r="K39316" s="14" t="str">
        <v/>
      </c>
      <c r="L39316" s="14" t="str">
        <v/>
      </c>
      <c r="O39316" s="14" t="str">
        <v/>
      </c>
      <c r="P39316" s="14" t="str">
        <f ca="1"/>
        <v>Low Cap</v>
      </c>
    </row>
    <row r="39317" spans="11:16">
      <c r="K39317" s="14" t="str">
        <v/>
      </c>
      <c r="L39317" s="14" t="str">
        <v/>
      </c>
      <c r="O39317" s="14" t="str">
        <v/>
      </c>
      <c r="P39317" s="14" t="str">
        <f ca="1"/>
        <v>Low Cap</v>
      </c>
    </row>
    <row r="39318" spans="11:16">
      <c r="K39318" s="14" t="str">
        <v/>
      </c>
      <c r="L39318" s="14" t="str">
        <v/>
      </c>
      <c r="O39318" s="14" t="str">
        <v/>
      </c>
      <c r="P39318" s="14" t="str">
        <f ca="1"/>
        <v>Low Cap</v>
      </c>
    </row>
    <row r="39319" spans="11:16">
      <c r="K39319" s="14" t="str">
        <v/>
      </c>
      <c r="L39319" s="14" t="str">
        <v/>
      </c>
      <c r="O39319" s="14" t="str">
        <v/>
      </c>
      <c r="P39319" s="14" t="str">
        <f ca="1"/>
        <v>Low Cap</v>
      </c>
    </row>
    <row r="39320" spans="11:16">
      <c r="K39320" s="14" t="str">
        <v/>
      </c>
      <c r="L39320" s="14" t="str">
        <v/>
      </c>
      <c r="O39320" s="14" t="str">
        <v/>
      </c>
      <c r="P39320" s="14" t="str">
        <f ca="1"/>
        <v>Low Cap</v>
      </c>
    </row>
    <row r="39321" spans="11:16">
      <c r="K39321" s="14" t="str">
        <v/>
      </c>
      <c r="L39321" s="14" t="str">
        <v/>
      </c>
      <c r="O39321" s="14" t="str">
        <v/>
      </c>
      <c r="P39321" s="14" t="str">
        <f ca="1"/>
        <v>Low Cap</v>
      </c>
    </row>
    <row r="39322" spans="11:16">
      <c r="K39322" s="14" t="str">
        <v/>
      </c>
      <c r="L39322" s="14" t="str">
        <v/>
      </c>
      <c r="O39322" s="14" t="str">
        <v/>
      </c>
      <c r="P39322" s="14" t="str">
        <f ca="1"/>
        <v>Low Cap</v>
      </c>
    </row>
    <row r="39323" spans="11:16">
      <c r="K39323" s="14" t="str">
        <v/>
      </c>
      <c r="L39323" s="14" t="str">
        <v/>
      </c>
      <c r="O39323" s="14" t="str">
        <v/>
      </c>
      <c r="P39323" s="14" t="str">
        <f ca="1"/>
        <v>Low Cap</v>
      </c>
    </row>
    <row r="39324" spans="11:16">
      <c r="K39324" s="14" t="str">
        <v/>
      </c>
      <c r="L39324" s="14" t="str">
        <v/>
      </c>
      <c r="O39324" s="14" t="str">
        <v/>
      </c>
      <c r="P39324" s="14" t="str">
        <f ca="1"/>
        <v>Low Cap</v>
      </c>
    </row>
    <row r="39325" spans="11:16">
      <c r="K39325" s="14" t="str">
        <v/>
      </c>
      <c r="L39325" s="14" t="str">
        <v/>
      </c>
      <c r="O39325" s="14" t="str">
        <v/>
      </c>
      <c r="P39325" s="14" t="str">
        <f ca="1"/>
        <v>Low Cap</v>
      </c>
    </row>
    <row r="39326" spans="11:16">
      <c r="K39326" s="14" t="str">
        <v/>
      </c>
      <c r="L39326" s="14" t="str">
        <v/>
      </c>
      <c r="O39326" s="14" t="str">
        <v/>
      </c>
      <c r="P39326" s="14" t="str">
        <f ca="1"/>
        <v>Low Cap</v>
      </c>
    </row>
    <row r="39327" spans="11:16">
      <c r="K39327" s="14" t="str">
        <v/>
      </c>
      <c r="L39327" s="14" t="str">
        <v/>
      </c>
      <c r="O39327" s="14" t="str">
        <v/>
      </c>
      <c r="P39327" s="14" t="str">
        <f ca="1"/>
        <v>Low Cap</v>
      </c>
    </row>
    <row r="39328" spans="11:16">
      <c r="K39328" s="14" t="str">
        <v/>
      </c>
      <c r="L39328" s="14" t="str">
        <v/>
      </c>
      <c r="O39328" s="14" t="str">
        <v/>
      </c>
      <c r="P39328" s="14" t="str">
        <f ca="1"/>
        <v>Low Cap</v>
      </c>
    </row>
    <row r="39329" spans="11:16">
      <c r="K39329" s="14" t="str">
        <v/>
      </c>
      <c r="L39329" s="14" t="str">
        <v/>
      </c>
      <c r="O39329" s="14" t="str">
        <v/>
      </c>
      <c r="P39329" s="14" t="str">
        <f ca="1"/>
        <v>Low Cap</v>
      </c>
    </row>
    <row r="39330" spans="11:16">
      <c r="K39330" s="14" t="str">
        <v/>
      </c>
      <c r="L39330" s="14" t="str">
        <v/>
      </c>
      <c r="O39330" s="14" t="str">
        <v/>
      </c>
      <c r="P39330" s="14" t="str">
        <f ca="1"/>
        <v>Low Cap</v>
      </c>
    </row>
    <row r="39331" spans="11:16">
      <c r="K39331" s="14" t="str">
        <v/>
      </c>
      <c r="L39331" s="14" t="str">
        <v/>
      </c>
      <c r="O39331" s="14" t="str">
        <v/>
      </c>
      <c r="P39331" s="14" t="str">
        <f ca="1"/>
        <v>Low Cap</v>
      </c>
    </row>
    <row r="39332" spans="11:16">
      <c r="K39332" s="14" t="str">
        <v/>
      </c>
      <c r="L39332" s="14" t="str">
        <v/>
      </c>
      <c r="O39332" s="14" t="str">
        <v/>
      </c>
      <c r="P39332" s="14" t="str">
        <f ca="1"/>
        <v>Low Cap</v>
      </c>
    </row>
    <row r="39333" spans="11:16">
      <c r="K39333" s="14" t="str">
        <v/>
      </c>
      <c r="L39333" s="14" t="str">
        <v/>
      </c>
      <c r="O39333" s="14" t="str">
        <v/>
      </c>
      <c r="P39333" s="14" t="str">
        <f ca="1"/>
        <v>Low Cap</v>
      </c>
    </row>
    <row r="39334" spans="11:16">
      <c r="K39334" s="14" t="str">
        <v/>
      </c>
      <c r="L39334" s="14" t="str">
        <v/>
      </c>
      <c r="O39334" s="14" t="str">
        <v/>
      </c>
      <c r="P39334" s="14" t="str">
        <f ca="1"/>
        <v>Low Cap</v>
      </c>
    </row>
    <row r="39335" spans="11:16">
      <c r="K39335" s="14" t="str">
        <v/>
      </c>
      <c r="L39335" s="14" t="str">
        <v/>
      </c>
      <c r="O39335" s="14" t="str">
        <v/>
      </c>
      <c r="P39335" s="14" t="str">
        <f ca="1"/>
        <v>Low Cap</v>
      </c>
    </row>
    <row r="39336" spans="11:16">
      <c r="K39336" s="14" t="str">
        <v/>
      </c>
      <c r="L39336" s="14" t="str">
        <v/>
      </c>
      <c r="O39336" s="14" t="str">
        <v/>
      </c>
      <c r="P39336" s="14" t="str">
        <f ca="1"/>
        <v>Low Cap</v>
      </c>
    </row>
    <row r="39337" spans="11:16">
      <c r="K39337" s="14" t="str">
        <v/>
      </c>
      <c r="L39337" s="14" t="str">
        <v/>
      </c>
      <c r="O39337" s="14" t="str">
        <v/>
      </c>
      <c r="P39337" s="14" t="str">
        <f ca="1"/>
        <v>Low Cap</v>
      </c>
    </row>
    <row r="39338" spans="11:16">
      <c r="K39338" s="14" t="str">
        <v/>
      </c>
      <c r="L39338" s="14" t="str">
        <v/>
      </c>
      <c r="O39338" s="14" t="str">
        <v/>
      </c>
      <c r="P39338" s="14" t="str">
        <f ca="1"/>
        <v>Low Cap</v>
      </c>
    </row>
    <row r="39339" spans="11:16">
      <c r="K39339" s="14" t="str">
        <v/>
      </c>
      <c r="L39339" s="14" t="str">
        <v/>
      </c>
      <c r="O39339" s="14" t="str">
        <v/>
      </c>
      <c r="P39339" s="14" t="str">
        <f ca="1"/>
        <v>Low Cap</v>
      </c>
    </row>
    <row r="39340" spans="11:16">
      <c r="K39340" s="14" t="str">
        <v/>
      </c>
      <c r="L39340" s="14" t="str">
        <v/>
      </c>
      <c r="O39340" s="14" t="str">
        <v/>
      </c>
      <c r="P39340" s="14" t="str">
        <f ca="1"/>
        <v>Low Cap</v>
      </c>
    </row>
    <row r="39341" spans="11:16">
      <c r="K39341" s="14" t="str">
        <v/>
      </c>
      <c r="L39341" s="14" t="str">
        <v/>
      </c>
      <c r="O39341" s="14" t="str">
        <v/>
      </c>
      <c r="P39341" s="14" t="str">
        <f ca="1"/>
        <v>Low Cap</v>
      </c>
    </row>
    <row r="39342" spans="11:16">
      <c r="K39342" s="14" t="str">
        <v/>
      </c>
      <c r="L39342" s="14" t="str">
        <v/>
      </c>
      <c r="O39342" s="14" t="str">
        <v/>
      </c>
      <c r="P39342" s="14" t="str">
        <f ca="1"/>
        <v>Low Cap</v>
      </c>
    </row>
    <row r="39343" spans="11:16">
      <c r="K39343" s="14" t="str">
        <v/>
      </c>
      <c r="L39343" s="14" t="str">
        <v/>
      </c>
      <c r="O39343" s="14" t="str">
        <v/>
      </c>
      <c r="P39343" s="14" t="str">
        <f ca="1"/>
        <v>Low Cap</v>
      </c>
    </row>
    <row r="39344" spans="11:16">
      <c r="K39344" s="14" t="str">
        <v/>
      </c>
      <c r="L39344" s="14" t="str">
        <v/>
      </c>
      <c r="O39344" s="14" t="str">
        <v/>
      </c>
      <c r="P39344" s="14" t="str">
        <f ca="1"/>
        <v>Low Cap</v>
      </c>
    </row>
    <row r="39345" spans="11:16">
      <c r="K39345" s="14" t="str">
        <v/>
      </c>
      <c r="L39345" s="14" t="str">
        <v/>
      </c>
      <c r="O39345" s="14" t="str">
        <v/>
      </c>
      <c r="P39345" s="14" t="str">
        <f ca="1"/>
        <v>Low Cap</v>
      </c>
    </row>
    <row r="39346" spans="11:16">
      <c r="K39346" s="14" t="str">
        <v/>
      </c>
      <c r="L39346" s="14" t="str">
        <v/>
      </c>
      <c r="O39346" s="14" t="str">
        <v/>
      </c>
      <c r="P39346" s="14" t="str">
        <f ca="1"/>
        <v>Low Cap</v>
      </c>
    </row>
    <row r="39347" spans="11:16">
      <c r="K39347" s="14" t="str">
        <v/>
      </c>
      <c r="L39347" s="14" t="str">
        <v/>
      </c>
      <c r="O39347" s="14" t="str">
        <v/>
      </c>
      <c r="P39347" s="14" t="str">
        <f ca="1"/>
        <v>Low Cap</v>
      </c>
    </row>
    <row r="39348" spans="11:16">
      <c r="K39348" s="14" t="str">
        <v/>
      </c>
      <c r="L39348" s="14" t="str">
        <v/>
      </c>
      <c r="O39348" s="14" t="str">
        <v/>
      </c>
      <c r="P39348" s="14" t="str">
        <f ca="1"/>
        <v>Low Cap</v>
      </c>
    </row>
    <row r="39349" spans="11:16">
      <c r="K39349" s="14" t="str">
        <v/>
      </c>
      <c r="L39349" s="14" t="str">
        <v/>
      </c>
      <c r="O39349" s="14" t="str">
        <v/>
      </c>
      <c r="P39349" s="14" t="str">
        <f ca="1"/>
        <v>Low Cap</v>
      </c>
    </row>
    <row r="39350" spans="11:16">
      <c r="K39350" s="14" t="str">
        <v/>
      </c>
      <c r="L39350" s="14" t="str">
        <v/>
      </c>
      <c r="O39350" s="14" t="str">
        <v/>
      </c>
      <c r="P39350" s="14" t="str">
        <f ca="1"/>
        <v>Low Cap</v>
      </c>
    </row>
    <row r="39351" spans="11:16">
      <c r="K39351" s="14" t="str">
        <v/>
      </c>
      <c r="L39351" s="14" t="str">
        <v/>
      </c>
      <c r="O39351" s="14" t="str">
        <v/>
      </c>
      <c r="P39351" s="14" t="str">
        <f ca="1"/>
        <v>Low Cap</v>
      </c>
    </row>
    <row r="39352" spans="11:16">
      <c r="K39352" s="14" t="str">
        <v/>
      </c>
      <c r="L39352" s="14" t="str">
        <v/>
      </c>
      <c r="O39352" s="14" t="str">
        <v/>
      </c>
      <c r="P39352" s="14" t="str">
        <f ca="1"/>
        <v>Low Cap</v>
      </c>
    </row>
    <row r="39353" spans="11:16">
      <c r="K39353" s="14" t="str">
        <v/>
      </c>
      <c r="L39353" s="14" t="str">
        <v/>
      </c>
      <c r="O39353" s="14" t="str">
        <v/>
      </c>
      <c r="P39353" s="14" t="str">
        <f ca="1"/>
        <v>Low Cap</v>
      </c>
    </row>
    <row r="39354" spans="11:16">
      <c r="K39354" s="14" t="str">
        <v/>
      </c>
      <c r="L39354" s="14" t="str">
        <v/>
      </c>
      <c r="O39354" s="14" t="str">
        <v/>
      </c>
      <c r="P39354" s="14" t="str">
        <f ca="1"/>
        <v>Low Cap</v>
      </c>
    </row>
    <row r="39355" spans="11:16">
      <c r="K39355" s="14" t="str">
        <v/>
      </c>
      <c r="L39355" s="14" t="str">
        <v/>
      </c>
      <c r="O39355" s="14" t="str">
        <v/>
      </c>
      <c r="P39355" s="14" t="str">
        <f ca="1"/>
        <v>Low Cap</v>
      </c>
    </row>
    <row r="39356" spans="11:16">
      <c r="K39356" s="14" t="str">
        <v/>
      </c>
      <c r="L39356" s="14" t="str">
        <v/>
      </c>
      <c r="O39356" s="14" t="str">
        <v/>
      </c>
      <c r="P39356" s="14" t="str">
        <f ca="1"/>
        <v>Low Cap</v>
      </c>
    </row>
    <row r="39357" spans="11:16">
      <c r="K39357" s="14" t="str">
        <v/>
      </c>
      <c r="L39357" s="14" t="str">
        <v/>
      </c>
      <c r="O39357" s="14" t="str">
        <v/>
      </c>
      <c r="P39357" s="14" t="str">
        <f ca="1"/>
        <v>Low Cap</v>
      </c>
    </row>
    <row r="39358" spans="11:16">
      <c r="K39358" s="14" t="str">
        <v/>
      </c>
      <c r="L39358" s="14" t="str">
        <v/>
      </c>
      <c r="O39358" s="14" t="str">
        <v/>
      </c>
      <c r="P39358" s="14" t="str">
        <f ca="1"/>
        <v>Low Cap</v>
      </c>
    </row>
    <row r="39359" spans="11:16">
      <c r="K39359" s="14" t="str">
        <v/>
      </c>
      <c r="L39359" s="14" t="str">
        <v/>
      </c>
      <c r="O39359" s="14" t="str">
        <v/>
      </c>
      <c r="P39359" s="14" t="str">
        <f ca="1"/>
        <v>Low Cap</v>
      </c>
    </row>
    <row r="39360" spans="11:16">
      <c r="K39360" s="14" t="str">
        <v/>
      </c>
      <c r="L39360" s="14" t="str">
        <v/>
      </c>
      <c r="O39360" s="14" t="str">
        <v/>
      </c>
      <c r="P39360" s="14" t="str">
        <f ca="1"/>
        <v>Low Cap</v>
      </c>
    </row>
    <row r="39361" spans="11:16">
      <c r="K39361" s="14" t="str">
        <v/>
      </c>
      <c r="L39361" s="14" t="str">
        <v/>
      </c>
      <c r="O39361" s="14" t="str">
        <v/>
      </c>
      <c r="P39361" s="14" t="str">
        <f ca="1"/>
        <v>Low Cap</v>
      </c>
    </row>
    <row r="39362" spans="11:16">
      <c r="K39362" s="14" t="str">
        <v/>
      </c>
      <c r="L39362" s="14" t="str">
        <v/>
      </c>
      <c r="O39362" s="14" t="str">
        <v/>
      </c>
      <c r="P39362" s="14" t="str">
        <f ca="1"/>
        <v>Low Cap</v>
      </c>
    </row>
    <row r="39363" spans="11:16">
      <c r="K39363" s="14" t="str">
        <v/>
      </c>
      <c r="L39363" s="14" t="str">
        <v/>
      </c>
      <c r="O39363" s="14" t="str">
        <v/>
      </c>
      <c r="P39363" s="14" t="str">
        <f ca="1"/>
        <v>Low Cap</v>
      </c>
    </row>
    <row r="39364" spans="11:16">
      <c r="K39364" s="14" t="str">
        <v/>
      </c>
      <c r="L39364" s="14" t="str">
        <v/>
      </c>
      <c r="O39364" s="14" t="str">
        <v/>
      </c>
      <c r="P39364" s="14" t="str">
        <f ca="1"/>
        <v>Low Cap</v>
      </c>
    </row>
    <row r="39365" spans="11:16">
      <c r="K39365" s="14" t="str">
        <v/>
      </c>
      <c r="L39365" s="14" t="str">
        <v/>
      </c>
      <c r="O39365" s="14" t="str">
        <v/>
      </c>
      <c r="P39365" s="14" t="str">
        <f ca="1"/>
        <v>Low Cap</v>
      </c>
    </row>
    <row r="39366" spans="11:16">
      <c r="K39366" s="14" t="str">
        <v/>
      </c>
      <c r="L39366" s="14" t="str">
        <v/>
      </c>
      <c r="O39366" s="14" t="str">
        <v/>
      </c>
      <c r="P39366" s="14" t="str">
        <f ca="1"/>
        <v>Low Cap</v>
      </c>
    </row>
    <row r="39367" spans="11:16">
      <c r="K39367" s="14" t="str">
        <v/>
      </c>
      <c r="L39367" s="14" t="str">
        <v/>
      </c>
      <c r="O39367" s="14" t="str">
        <v/>
      </c>
      <c r="P39367" s="14" t="str">
        <f ca="1"/>
        <v>Low Cap</v>
      </c>
    </row>
    <row r="39368" spans="11:16">
      <c r="K39368" s="14" t="str">
        <v/>
      </c>
      <c r="L39368" s="14" t="str">
        <v/>
      </c>
      <c r="O39368" s="14" t="str">
        <v/>
      </c>
      <c r="P39368" s="14" t="str">
        <f ca="1"/>
        <v>Low Cap</v>
      </c>
    </row>
    <row r="39369" spans="11:16">
      <c r="K39369" s="14" t="str">
        <v/>
      </c>
      <c r="L39369" s="14" t="str">
        <v/>
      </c>
      <c r="O39369" s="14" t="str">
        <v/>
      </c>
      <c r="P39369" s="14" t="str">
        <f ca="1"/>
        <v>Low Cap</v>
      </c>
    </row>
    <row r="39370" spans="11:16">
      <c r="K39370" s="14" t="str">
        <v/>
      </c>
      <c r="L39370" s="14" t="str">
        <v/>
      </c>
      <c r="O39370" s="14" t="str">
        <v/>
      </c>
      <c r="P39370" s="14" t="str">
        <f ca="1"/>
        <v>Low Cap</v>
      </c>
    </row>
    <row r="39371" spans="11:16">
      <c r="K39371" s="14" t="str">
        <v/>
      </c>
      <c r="L39371" s="14" t="str">
        <v/>
      </c>
      <c r="O39371" s="14" t="str">
        <v/>
      </c>
      <c r="P39371" s="14" t="str">
        <f ca="1"/>
        <v>Low Cap</v>
      </c>
    </row>
    <row r="39372" spans="11:16">
      <c r="K39372" s="14" t="str">
        <v/>
      </c>
      <c r="L39372" s="14" t="str">
        <v/>
      </c>
      <c r="O39372" s="14" t="str">
        <v/>
      </c>
      <c r="P39372" s="14" t="str">
        <f ca="1"/>
        <v>Low Cap</v>
      </c>
    </row>
    <row r="39373" spans="11:16">
      <c r="K39373" s="14" t="str">
        <v/>
      </c>
      <c r="L39373" s="14" t="str">
        <v/>
      </c>
      <c r="O39373" s="14" t="str">
        <v/>
      </c>
      <c r="P39373" s="14" t="str">
        <f ca="1"/>
        <v>Low Cap</v>
      </c>
    </row>
    <row r="39374" spans="11:16">
      <c r="K39374" s="14" t="str">
        <v/>
      </c>
      <c r="L39374" s="14" t="str">
        <v/>
      </c>
      <c r="O39374" s="14" t="str">
        <v/>
      </c>
      <c r="P39374" s="14" t="str">
        <f ca="1"/>
        <v>Low Cap</v>
      </c>
    </row>
    <row r="39375" spans="11:16">
      <c r="K39375" s="14" t="str">
        <v/>
      </c>
      <c r="L39375" s="14" t="str">
        <v/>
      </c>
      <c r="O39375" s="14" t="str">
        <v/>
      </c>
      <c r="P39375" s="14" t="str">
        <f ca="1"/>
        <v>Low Cap</v>
      </c>
    </row>
    <row r="39376" spans="11:16">
      <c r="K39376" s="14" t="str">
        <v/>
      </c>
      <c r="L39376" s="14" t="str">
        <v/>
      </c>
      <c r="O39376" s="14" t="str">
        <v/>
      </c>
      <c r="P39376" s="14" t="str">
        <f ca="1"/>
        <v>Low Cap</v>
      </c>
    </row>
    <row r="39377" spans="11:16">
      <c r="K39377" s="14" t="str">
        <v/>
      </c>
      <c r="L39377" s="14" t="str">
        <v/>
      </c>
      <c r="O39377" s="14" t="str">
        <v/>
      </c>
      <c r="P39377" s="14" t="str">
        <f ca="1"/>
        <v>Low Cap</v>
      </c>
    </row>
    <row r="39378" spans="11:16">
      <c r="K39378" s="14" t="str">
        <v/>
      </c>
      <c r="L39378" s="14" t="str">
        <v/>
      </c>
      <c r="O39378" s="14" t="str">
        <v/>
      </c>
      <c r="P39378" s="14" t="str">
        <f ca="1"/>
        <v>Low Cap</v>
      </c>
    </row>
    <row r="39379" spans="11:16">
      <c r="K39379" s="14" t="str">
        <v/>
      </c>
      <c r="L39379" s="14" t="str">
        <v/>
      </c>
      <c r="O39379" s="14" t="str">
        <v/>
      </c>
      <c r="P39379" s="14" t="str">
        <f ca="1"/>
        <v>Low Cap</v>
      </c>
    </row>
    <row r="39380" spans="11:16">
      <c r="K39380" s="14" t="str">
        <v/>
      </c>
      <c r="L39380" s="14" t="str">
        <v/>
      </c>
      <c r="O39380" s="14" t="str">
        <v/>
      </c>
      <c r="P39380" s="14" t="str">
        <f ca="1"/>
        <v>Low Cap</v>
      </c>
    </row>
    <row r="39381" spans="11:16">
      <c r="K39381" s="14" t="str">
        <v/>
      </c>
      <c r="L39381" s="14" t="str">
        <v/>
      </c>
      <c r="O39381" s="14" t="str">
        <v/>
      </c>
      <c r="P39381" s="14" t="str">
        <f ca="1"/>
        <v>Low Cap</v>
      </c>
    </row>
    <row r="39382" spans="11:16">
      <c r="K39382" s="14" t="str">
        <v/>
      </c>
      <c r="L39382" s="14" t="str">
        <v/>
      </c>
      <c r="O39382" s="14" t="str">
        <v/>
      </c>
      <c r="P39382" s="14" t="str">
        <f ca="1"/>
        <v>Low Cap</v>
      </c>
    </row>
    <row r="39383" spans="11:16">
      <c r="K39383" s="14" t="str">
        <v/>
      </c>
      <c r="L39383" s="14" t="str">
        <v/>
      </c>
      <c r="O39383" s="14" t="str">
        <v/>
      </c>
      <c r="P39383" s="14" t="str">
        <f ca="1"/>
        <v>Low Cap</v>
      </c>
    </row>
    <row r="39384" spans="11:16">
      <c r="K39384" s="14" t="str">
        <v/>
      </c>
      <c r="L39384" s="14" t="str">
        <v/>
      </c>
      <c r="O39384" s="14" t="str">
        <v/>
      </c>
      <c r="P39384" s="14" t="str">
        <f ca="1"/>
        <v>Low Cap</v>
      </c>
    </row>
    <row r="39385" spans="11:16">
      <c r="K39385" s="14" t="str">
        <v/>
      </c>
      <c r="L39385" s="14" t="str">
        <v/>
      </c>
      <c r="O39385" s="14" t="str">
        <v/>
      </c>
      <c r="P39385" s="14" t="str">
        <f ca="1"/>
        <v>Low Cap</v>
      </c>
    </row>
    <row r="39386" spans="11:16">
      <c r="K39386" s="14" t="str">
        <v/>
      </c>
      <c r="L39386" s="14" t="str">
        <v/>
      </c>
      <c r="O39386" s="14" t="str">
        <v/>
      </c>
      <c r="P39386" s="14" t="str">
        <f ca="1"/>
        <v>Low Cap</v>
      </c>
    </row>
    <row r="39387" spans="11:16">
      <c r="K39387" s="14" t="str">
        <v/>
      </c>
      <c r="L39387" s="14" t="str">
        <v/>
      </c>
      <c r="O39387" s="14" t="str">
        <v/>
      </c>
      <c r="P39387" s="14" t="str">
        <f ca="1"/>
        <v>Low Cap</v>
      </c>
    </row>
    <row r="39388" spans="11:16">
      <c r="K39388" s="14" t="str">
        <v/>
      </c>
      <c r="L39388" s="14" t="str">
        <v/>
      </c>
      <c r="O39388" s="14" t="str">
        <v/>
      </c>
      <c r="P39388" s="14" t="str">
        <f ca="1"/>
        <v>Low Cap</v>
      </c>
    </row>
    <row r="39389" spans="11:16">
      <c r="K39389" s="14" t="str">
        <v/>
      </c>
      <c r="L39389" s="14" t="str">
        <v/>
      </c>
      <c r="O39389" s="14" t="str">
        <v/>
      </c>
      <c r="P39389" s="14" t="str">
        <f ca="1"/>
        <v>Low Cap</v>
      </c>
    </row>
    <row r="39390" spans="11:16">
      <c r="K39390" s="14" t="str">
        <v/>
      </c>
      <c r="L39390" s="14" t="str">
        <v/>
      </c>
      <c r="O39390" s="14" t="str">
        <v/>
      </c>
      <c r="P39390" s="14" t="str">
        <f ca="1"/>
        <v>Low Cap</v>
      </c>
    </row>
    <row r="39391" spans="11:16">
      <c r="K39391" s="14" t="str">
        <v/>
      </c>
      <c r="L39391" s="14" t="str">
        <v/>
      </c>
      <c r="O39391" s="14" t="str">
        <v/>
      </c>
      <c r="P39391" s="14" t="str">
        <f ca="1"/>
        <v>Low Cap</v>
      </c>
    </row>
    <row r="39392" spans="11:16">
      <c r="K39392" s="14" t="str">
        <v/>
      </c>
      <c r="L39392" s="14" t="str">
        <v/>
      </c>
      <c r="O39392" s="14" t="str">
        <v/>
      </c>
      <c r="P39392" s="14" t="str">
        <f ca="1"/>
        <v>Low Cap</v>
      </c>
    </row>
    <row r="39393" spans="11:16">
      <c r="K39393" s="14" t="str">
        <v/>
      </c>
      <c r="L39393" s="14" t="str">
        <v/>
      </c>
      <c r="O39393" s="14" t="str">
        <v/>
      </c>
      <c r="P39393" s="14" t="str">
        <f ca="1"/>
        <v>Low Cap</v>
      </c>
    </row>
    <row r="39394" spans="11:16">
      <c r="K39394" s="14" t="str">
        <v/>
      </c>
      <c r="L39394" s="14" t="str">
        <v/>
      </c>
      <c r="O39394" s="14" t="str">
        <v/>
      </c>
      <c r="P39394" s="14" t="str">
        <f ca="1"/>
        <v>Low Cap</v>
      </c>
    </row>
    <row r="39395" spans="11:16">
      <c r="K39395" s="14" t="str">
        <v/>
      </c>
      <c r="L39395" s="14" t="str">
        <v/>
      </c>
      <c r="O39395" s="14" t="str">
        <v/>
      </c>
      <c r="P39395" s="14" t="str">
        <f ca="1"/>
        <v>Low Cap</v>
      </c>
    </row>
    <row r="39396" spans="11:16">
      <c r="K39396" s="14" t="str">
        <v/>
      </c>
      <c r="L39396" s="14" t="str">
        <v/>
      </c>
      <c r="O39396" s="14" t="str">
        <v/>
      </c>
      <c r="P39396" s="14" t="str">
        <f ca="1"/>
        <v>Low Cap</v>
      </c>
    </row>
    <row r="39397" spans="11:16">
      <c r="K39397" s="14" t="str">
        <v/>
      </c>
      <c r="L39397" s="14" t="str">
        <v/>
      </c>
      <c r="O39397" s="14" t="str">
        <v/>
      </c>
      <c r="P39397" s="14" t="str">
        <f ca="1"/>
        <v>Low Cap</v>
      </c>
    </row>
    <row r="39398" spans="11:16">
      <c r="K39398" s="14" t="str">
        <v/>
      </c>
      <c r="L39398" s="14" t="str">
        <v/>
      </c>
      <c r="O39398" s="14" t="str">
        <v/>
      </c>
      <c r="P39398" s="14" t="str">
        <f ca="1"/>
        <v>Low Cap</v>
      </c>
    </row>
    <row r="39399" spans="11:16">
      <c r="K39399" s="14" t="str">
        <v/>
      </c>
      <c r="L39399" s="14" t="str">
        <v/>
      </c>
      <c r="O39399" s="14" t="str">
        <v/>
      </c>
      <c r="P39399" s="14" t="str">
        <f ca="1"/>
        <v>Low Cap</v>
      </c>
    </row>
    <row r="39400" spans="11:16">
      <c r="K39400" s="14" t="str">
        <v/>
      </c>
      <c r="L39400" s="14" t="str">
        <v/>
      </c>
      <c r="O39400" s="14" t="str">
        <v/>
      </c>
      <c r="P39400" s="14" t="str">
        <f ca="1"/>
        <v>Low Cap</v>
      </c>
    </row>
    <row r="39401" spans="11:16">
      <c r="K39401" s="14" t="str">
        <v/>
      </c>
      <c r="L39401" s="14" t="str">
        <v/>
      </c>
      <c r="O39401" s="14" t="str">
        <v/>
      </c>
      <c r="P39401" s="14" t="str">
        <f ca="1"/>
        <v>Low Cap</v>
      </c>
    </row>
    <row r="39402" spans="11:16">
      <c r="K39402" s="14" t="str">
        <v/>
      </c>
      <c r="L39402" s="14" t="str">
        <v/>
      </c>
      <c r="O39402" s="14" t="str">
        <v/>
      </c>
      <c r="P39402" s="14" t="str">
        <f ca="1"/>
        <v>Low Cap</v>
      </c>
    </row>
    <row r="39403" spans="11:16">
      <c r="K39403" s="14" t="str">
        <v/>
      </c>
      <c r="L39403" s="14" t="str">
        <v/>
      </c>
      <c r="O39403" s="14" t="str">
        <v/>
      </c>
      <c r="P39403" s="14" t="str">
        <f ca="1"/>
        <v>Low Cap</v>
      </c>
    </row>
    <row r="39404" spans="11:16">
      <c r="K39404" s="14" t="str">
        <v/>
      </c>
      <c r="L39404" s="14" t="str">
        <v/>
      </c>
      <c r="O39404" s="14" t="str">
        <v/>
      </c>
      <c r="P39404" s="14" t="str">
        <f ca="1"/>
        <v>Low Cap</v>
      </c>
    </row>
    <row r="39405" spans="11:16">
      <c r="K39405" s="14" t="str">
        <v/>
      </c>
      <c r="L39405" s="14" t="str">
        <v/>
      </c>
      <c r="O39405" s="14" t="str">
        <v/>
      </c>
      <c r="P39405" s="14" t="str">
        <f ca="1"/>
        <v>Low Cap</v>
      </c>
    </row>
    <row r="39406" spans="11:16">
      <c r="K39406" s="14" t="str">
        <v/>
      </c>
      <c r="L39406" s="14" t="str">
        <v/>
      </c>
      <c r="O39406" s="14" t="str">
        <v/>
      </c>
      <c r="P39406" s="14" t="str">
        <f ca="1"/>
        <v>Low Cap</v>
      </c>
    </row>
    <row r="39407" spans="11:16">
      <c r="K39407" s="14" t="str">
        <v/>
      </c>
      <c r="L39407" s="14" t="str">
        <v/>
      </c>
      <c r="O39407" s="14" t="str">
        <v/>
      </c>
      <c r="P39407" s="14" t="str">
        <f ca="1"/>
        <v>Low Cap</v>
      </c>
    </row>
    <row r="39408" spans="11:16">
      <c r="K39408" s="14" t="str">
        <v/>
      </c>
      <c r="L39408" s="14" t="str">
        <v/>
      </c>
      <c r="O39408" s="14" t="str">
        <v/>
      </c>
      <c r="P39408" s="14" t="str">
        <f ca="1"/>
        <v>Low Cap</v>
      </c>
    </row>
    <row r="39409" spans="11:16">
      <c r="K39409" s="14" t="str">
        <v/>
      </c>
      <c r="L39409" s="14" t="str">
        <v/>
      </c>
      <c r="O39409" s="14" t="str">
        <v/>
      </c>
      <c r="P39409" s="14" t="str">
        <f ca="1"/>
        <v>Low Cap</v>
      </c>
    </row>
    <row r="39410" spans="11:16">
      <c r="K39410" s="14" t="str">
        <v/>
      </c>
      <c r="L39410" s="14" t="str">
        <v/>
      </c>
      <c r="O39410" s="14" t="str">
        <v/>
      </c>
      <c r="P39410" s="14" t="str">
        <f ca="1"/>
        <v>Low Cap</v>
      </c>
    </row>
    <row r="39411" spans="11:16">
      <c r="K39411" s="14" t="str">
        <v/>
      </c>
      <c r="L39411" s="14" t="str">
        <v/>
      </c>
      <c r="O39411" s="14" t="str">
        <v/>
      </c>
      <c r="P39411" s="14" t="str">
        <f ca="1"/>
        <v>Low Cap</v>
      </c>
    </row>
    <row r="39412" spans="11:16">
      <c r="K39412" s="14" t="str">
        <v/>
      </c>
      <c r="L39412" s="14" t="str">
        <v/>
      </c>
      <c r="O39412" s="14" t="str">
        <v/>
      </c>
      <c r="P39412" s="14" t="str">
        <f ca="1"/>
        <v>Low Cap</v>
      </c>
    </row>
    <row r="39413" spans="11:16">
      <c r="K39413" s="14" t="str">
        <v/>
      </c>
      <c r="L39413" s="14" t="str">
        <v/>
      </c>
      <c r="O39413" s="14" t="str">
        <v/>
      </c>
      <c r="P39413" s="14" t="str">
        <f ca="1"/>
        <v>Low Cap</v>
      </c>
    </row>
    <row r="39414" spans="11:16">
      <c r="K39414" s="14" t="str">
        <v/>
      </c>
      <c r="L39414" s="14" t="str">
        <v/>
      </c>
      <c r="O39414" s="14" t="str">
        <v/>
      </c>
      <c r="P39414" s="14" t="str">
        <f ca="1"/>
        <v>Low Cap</v>
      </c>
    </row>
    <row r="39415" spans="11:16">
      <c r="K39415" s="14" t="str">
        <v/>
      </c>
      <c r="L39415" s="14" t="str">
        <v/>
      </c>
      <c r="O39415" s="14" t="str">
        <v/>
      </c>
      <c r="P39415" s="14" t="str">
        <f ca="1"/>
        <v>Low Cap</v>
      </c>
    </row>
    <row r="39416" spans="11:16">
      <c r="K39416" s="14" t="str">
        <v/>
      </c>
      <c r="L39416" s="14" t="str">
        <v/>
      </c>
      <c r="O39416" s="14" t="str">
        <v/>
      </c>
      <c r="P39416" s="14" t="str">
        <f ca="1"/>
        <v>Low Cap</v>
      </c>
    </row>
    <row r="39417" spans="11:16">
      <c r="K39417" s="14" t="str">
        <v/>
      </c>
      <c r="L39417" s="14" t="str">
        <v/>
      </c>
      <c r="O39417" s="14" t="str">
        <v/>
      </c>
      <c r="P39417" s="14" t="str">
        <f ca="1"/>
        <v>Low Cap</v>
      </c>
    </row>
    <row r="39418" spans="11:16">
      <c r="K39418" s="14" t="str">
        <v/>
      </c>
      <c r="L39418" s="14" t="str">
        <v/>
      </c>
      <c r="O39418" s="14" t="str">
        <v/>
      </c>
      <c r="P39418" s="14" t="str">
        <f ca="1"/>
        <v>Low Cap</v>
      </c>
    </row>
    <row r="39419" spans="11:16">
      <c r="K39419" s="14" t="str">
        <v/>
      </c>
      <c r="L39419" s="14" t="str">
        <v/>
      </c>
      <c r="O39419" s="14" t="str">
        <v/>
      </c>
      <c r="P39419" s="14" t="str">
        <f ca="1"/>
        <v>Low Cap</v>
      </c>
    </row>
    <row r="39420" spans="11:16">
      <c r="K39420" s="14" t="str">
        <v/>
      </c>
      <c r="L39420" s="14" t="str">
        <v/>
      </c>
      <c r="O39420" s="14" t="str">
        <v/>
      </c>
      <c r="P39420" s="14" t="str">
        <f ca="1"/>
        <v>Low Cap</v>
      </c>
    </row>
    <row r="39421" spans="11:16">
      <c r="K39421" s="14" t="str">
        <v/>
      </c>
      <c r="L39421" s="14" t="str">
        <v/>
      </c>
      <c r="O39421" s="14" t="str">
        <v/>
      </c>
      <c r="P39421" s="14" t="str">
        <f ca="1"/>
        <v>Low Cap</v>
      </c>
    </row>
    <row r="39422" spans="11:16">
      <c r="K39422" s="14" t="str">
        <v/>
      </c>
      <c r="L39422" s="14" t="str">
        <v/>
      </c>
      <c r="O39422" s="14" t="str">
        <v/>
      </c>
      <c r="P39422" s="14" t="str">
        <f ca="1"/>
        <v>Low Cap</v>
      </c>
    </row>
    <row r="39423" spans="11:16">
      <c r="K39423" s="14" t="str">
        <v/>
      </c>
      <c r="L39423" s="14" t="str">
        <v/>
      </c>
      <c r="O39423" s="14" t="str">
        <v/>
      </c>
      <c r="P39423" s="14" t="str">
        <f ca="1"/>
        <v>Low Cap</v>
      </c>
    </row>
    <row r="39424" spans="11:16">
      <c r="K39424" s="14" t="str">
        <v/>
      </c>
      <c r="L39424" s="14" t="str">
        <v/>
      </c>
      <c r="O39424" s="14" t="str">
        <v/>
      </c>
      <c r="P39424" s="14" t="str">
        <f ca="1"/>
        <v>Low Cap</v>
      </c>
    </row>
    <row r="39425" spans="11:16">
      <c r="K39425" s="14" t="str">
        <v/>
      </c>
      <c r="L39425" s="14" t="str">
        <v/>
      </c>
      <c r="O39425" s="14" t="str">
        <v/>
      </c>
      <c r="P39425" s="14" t="str">
        <f ca="1"/>
        <v>Low Cap</v>
      </c>
    </row>
    <row r="39426" spans="11:16">
      <c r="K39426" s="14" t="str">
        <v/>
      </c>
      <c r="L39426" s="14" t="str">
        <v/>
      </c>
      <c r="O39426" s="14" t="str">
        <v/>
      </c>
      <c r="P39426" s="14" t="str">
        <f ca="1"/>
        <v>Low Cap</v>
      </c>
    </row>
    <row r="39427" spans="11:16">
      <c r="K39427" s="14" t="str">
        <v/>
      </c>
      <c r="L39427" s="14" t="str">
        <v/>
      </c>
      <c r="O39427" s="14" t="str">
        <v/>
      </c>
      <c r="P39427" s="14" t="str">
        <f ca="1"/>
        <v>Low Cap</v>
      </c>
    </row>
    <row r="39428" spans="11:16">
      <c r="K39428" s="14" t="str">
        <v/>
      </c>
      <c r="L39428" s="14" t="str">
        <v/>
      </c>
      <c r="O39428" s="14" t="str">
        <v/>
      </c>
      <c r="P39428" s="14" t="str">
        <f ca="1"/>
        <v>Low Cap</v>
      </c>
    </row>
    <row r="39429" spans="11:16">
      <c r="K39429" s="14" t="str">
        <v/>
      </c>
      <c r="L39429" s="14" t="str">
        <v/>
      </c>
      <c r="O39429" s="14" t="str">
        <v/>
      </c>
      <c r="P39429" s="14" t="str">
        <f ca="1"/>
        <v>Low Cap</v>
      </c>
    </row>
    <row r="39430" spans="11:16">
      <c r="K39430" s="14" t="str">
        <v/>
      </c>
      <c r="L39430" s="14" t="str">
        <v/>
      </c>
      <c r="O39430" s="14" t="str">
        <v/>
      </c>
      <c r="P39430" s="14" t="str">
        <f ca="1"/>
        <v>Low Cap</v>
      </c>
    </row>
    <row r="39431" spans="11:16">
      <c r="K39431" s="14" t="str">
        <v/>
      </c>
      <c r="L39431" s="14" t="str">
        <v/>
      </c>
      <c r="O39431" s="14" t="str">
        <v/>
      </c>
      <c r="P39431" s="14" t="str">
        <f ca="1"/>
        <v>Low Cap</v>
      </c>
    </row>
    <row r="39432" spans="11:16">
      <c r="K39432" s="14" t="str">
        <v/>
      </c>
      <c r="L39432" s="14" t="str">
        <v/>
      </c>
      <c r="O39432" s="14" t="str">
        <v/>
      </c>
      <c r="P39432" s="14" t="str">
        <f ca="1"/>
        <v>Low Cap</v>
      </c>
    </row>
    <row r="39433" spans="11:16">
      <c r="K39433" s="14" t="str">
        <v/>
      </c>
      <c r="L39433" s="14" t="str">
        <v/>
      </c>
      <c r="O39433" s="14" t="str">
        <v/>
      </c>
      <c r="P39433" s="14" t="str">
        <f ca="1"/>
        <v>Low Cap</v>
      </c>
    </row>
    <row r="39434" spans="11:16">
      <c r="K39434" s="14" t="str">
        <v/>
      </c>
      <c r="L39434" s="14" t="str">
        <v/>
      </c>
      <c r="O39434" s="14" t="str">
        <v/>
      </c>
      <c r="P39434" s="14" t="str">
        <f ca="1"/>
        <v>Low Cap</v>
      </c>
    </row>
    <row r="39435" spans="11:16">
      <c r="K39435" s="14" t="str">
        <v/>
      </c>
      <c r="L39435" s="14" t="str">
        <v/>
      </c>
      <c r="O39435" s="14" t="str">
        <v/>
      </c>
      <c r="P39435" s="14" t="str">
        <f ca="1"/>
        <v>Low Cap</v>
      </c>
    </row>
    <row r="39436" spans="11:16">
      <c r="K39436" s="14" t="str">
        <v/>
      </c>
      <c r="L39436" s="14" t="str">
        <v/>
      </c>
      <c r="O39436" s="14" t="str">
        <v/>
      </c>
      <c r="P39436" s="14" t="str">
        <f ca="1"/>
        <v>Low Cap</v>
      </c>
    </row>
    <row r="39437" spans="11:16">
      <c r="K39437" s="14" t="str">
        <v/>
      </c>
      <c r="L39437" s="14" t="str">
        <v/>
      </c>
      <c r="O39437" s="14" t="str">
        <v/>
      </c>
      <c r="P39437" s="14" t="str">
        <f ca="1"/>
        <v>Low Cap</v>
      </c>
    </row>
    <row r="39438" spans="11:16">
      <c r="K39438" s="14" t="str">
        <v/>
      </c>
      <c r="L39438" s="14" t="str">
        <v/>
      </c>
      <c r="O39438" s="14" t="str">
        <v/>
      </c>
      <c r="P39438" s="14" t="str">
        <f ca="1"/>
        <v>Low Cap</v>
      </c>
    </row>
    <row r="39439" spans="11:16">
      <c r="K39439" s="14" t="str">
        <v/>
      </c>
      <c r="L39439" s="14" t="str">
        <v/>
      </c>
      <c r="O39439" s="14" t="str">
        <v/>
      </c>
      <c r="P39439" s="14" t="str">
        <f ca="1"/>
        <v>Low Cap</v>
      </c>
    </row>
    <row r="39440" spans="11:16">
      <c r="K39440" s="14" t="str">
        <v/>
      </c>
      <c r="L39440" s="14" t="str">
        <v/>
      </c>
      <c r="O39440" s="14" t="str">
        <v/>
      </c>
      <c r="P39440" s="14" t="str">
        <f ca="1"/>
        <v>Low Cap</v>
      </c>
    </row>
    <row r="39441" spans="11:16">
      <c r="K39441" s="14" t="str">
        <v/>
      </c>
      <c r="L39441" s="14" t="str">
        <v/>
      </c>
      <c r="O39441" s="14" t="str">
        <v/>
      </c>
      <c r="P39441" s="14" t="str">
        <f ca="1"/>
        <v>Low Cap</v>
      </c>
    </row>
    <row r="39442" spans="11:16">
      <c r="K39442" s="14" t="str">
        <v/>
      </c>
      <c r="L39442" s="14" t="str">
        <v/>
      </c>
      <c r="O39442" s="14" t="str">
        <v/>
      </c>
      <c r="P39442" s="14" t="str">
        <f ca="1"/>
        <v>Low Cap</v>
      </c>
    </row>
    <row r="39443" spans="11:16">
      <c r="K39443" s="14" t="str">
        <v/>
      </c>
      <c r="L39443" s="14" t="str">
        <v/>
      </c>
      <c r="O39443" s="14" t="str">
        <v/>
      </c>
      <c r="P39443" s="14" t="str">
        <f ca="1"/>
        <v>Low Cap</v>
      </c>
    </row>
    <row r="39444" spans="11:16">
      <c r="K39444" s="14" t="str">
        <v/>
      </c>
      <c r="L39444" s="14" t="str">
        <v/>
      </c>
      <c r="O39444" s="14" t="str">
        <v/>
      </c>
      <c r="P39444" s="14" t="str">
        <f ca="1"/>
        <v>Low Cap</v>
      </c>
    </row>
    <row r="39445" spans="11:16">
      <c r="K39445" s="14" t="str">
        <v/>
      </c>
      <c r="L39445" s="14" t="str">
        <v/>
      </c>
      <c r="O39445" s="14" t="str">
        <v/>
      </c>
      <c r="P39445" s="14" t="str">
        <f ca="1"/>
        <v>Low Cap</v>
      </c>
    </row>
    <row r="39446" spans="11:16">
      <c r="K39446" s="14" t="str">
        <v/>
      </c>
      <c r="L39446" s="14" t="str">
        <v/>
      </c>
      <c r="O39446" s="14" t="str">
        <v/>
      </c>
      <c r="P39446" s="14" t="str">
        <f ca="1"/>
        <v>Low Cap</v>
      </c>
    </row>
    <row r="39447" spans="11:16">
      <c r="K39447" s="14" t="str">
        <v/>
      </c>
      <c r="L39447" s="14" t="str">
        <v/>
      </c>
      <c r="O39447" s="14" t="str">
        <v/>
      </c>
      <c r="P39447" s="14" t="str">
        <f ca="1"/>
        <v>Low Cap</v>
      </c>
    </row>
    <row r="39448" spans="11:16">
      <c r="K39448" s="14" t="str">
        <v/>
      </c>
      <c r="L39448" s="14" t="str">
        <v/>
      </c>
      <c r="O39448" s="14" t="str">
        <v/>
      </c>
      <c r="P39448" s="14" t="str">
        <f ca="1"/>
        <v>Low Cap</v>
      </c>
    </row>
    <row r="39449" spans="11:16">
      <c r="K39449" s="14" t="str">
        <v/>
      </c>
      <c r="L39449" s="14" t="str">
        <v/>
      </c>
      <c r="O39449" s="14" t="str">
        <v/>
      </c>
      <c r="P39449" s="14" t="str">
        <f ca="1"/>
        <v>Low Cap</v>
      </c>
    </row>
    <row r="39450" spans="11:16">
      <c r="K39450" s="14" t="str">
        <v/>
      </c>
      <c r="L39450" s="14" t="str">
        <v/>
      </c>
      <c r="O39450" s="14" t="str">
        <v/>
      </c>
      <c r="P39450" s="14" t="str">
        <f ca="1"/>
        <v>Low Cap</v>
      </c>
    </row>
    <row r="39451" spans="11:16">
      <c r="K39451" s="14" t="str">
        <v/>
      </c>
      <c r="L39451" s="14" t="str">
        <v/>
      </c>
      <c r="O39451" s="14" t="str">
        <v/>
      </c>
      <c r="P39451" s="14" t="str">
        <f ca="1"/>
        <v>Low Cap</v>
      </c>
    </row>
    <row r="39452" spans="11:16">
      <c r="K39452" s="14" t="str">
        <v/>
      </c>
      <c r="L39452" s="14" t="str">
        <v/>
      </c>
      <c r="O39452" s="14" t="str">
        <v/>
      </c>
      <c r="P39452" s="14" t="str">
        <f ca="1"/>
        <v>Low Cap</v>
      </c>
    </row>
    <row r="39453" spans="11:16">
      <c r="K39453" s="14" t="str">
        <v/>
      </c>
      <c r="L39453" s="14" t="str">
        <v/>
      </c>
      <c r="O39453" s="14" t="str">
        <v/>
      </c>
      <c r="P39453" s="14" t="str">
        <f ca="1"/>
        <v>Low Cap</v>
      </c>
    </row>
    <row r="39454" spans="11:16">
      <c r="K39454" s="14" t="str">
        <v/>
      </c>
      <c r="L39454" s="14" t="str">
        <v/>
      </c>
      <c r="O39454" s="14" t="str">
        <v/>
      </c>
      <c r="P39454" s="14" t="str">
        <f ca="1"/>
        <v>Low Cap</v>
      </c>
    </row>
    <row r="39455" spans="11:16">
      <c r="K39455" s="14" t="str">
        <v/>
      </c>
      <c r="L39455" s="14" t="str">
        <v/>
      </c>
      <c r="O39455" s="14" t="str">
        <v/>
      </c>
      <c r="P39455" s="14" t="str">
        <f ca="1"/>
        <v>Low Cap</v>
      </c>
    </row>
    <row r="39456" spans="11:16">
      <c r="K39456" s="14" t="str">
        <v/>
      </c>
      <c r="L39456" s="14" t="str">
        <v/>
      </c>
      <c r="O39456" s="14" t="str">
        <v/>
      </c>
      <c r="P39456" s="14" t="str">
        <f ca="1"/>
        <v>Low Cap</v>
      </c>
    </row>
    <row r="39457" spans="11:16">
      <c r="K39457" s="14" t="str">
        <v/>
      </c>
      <c r="L39457" s="14" t="str">
        <v/>
      </c>
      <c r="O39457" s="14" t="str">
        <v/>
      </c>
      <c r="P39457" s="14" t="str">
        <f ca="1"/>
        <v>Low Cap</v>
      </c>
    </row>
    <row r="39458" spans="11:16">
      <c r="K39458" s="14" t="str">
        <v/>
      </c>
      <c r="L39458" s="14" t="str">
        <v/>
      </c>
      <c r="O39458" s="14" t="str">
        <v/>
      </c>
      <c r="P39458" s="14" t="str">
        <f ca="1"/>
        <v>Low Cap</v>
      </c>
    </row>
    <row r="39459" spans="11:16">
      <c r="K39459" s="14" t="str">
        <v/>
      </c>
      <c r="L39459" s="14" t="str">
        <v/>
      </c>
      <c r="O39459" s="14" t="str">
        <v/>
      </c>
      <c r="P39459" s="14" t="str">
        <f ca="1"/>
        <v>Low Cap</v>
      </c>
    </row>
    <row r="39460" spans="11:16">
      <c r="K39460" s="14" t="str">
        <v/>
      </c>
      <c r="L39460" s="14" t="str">
        <v/>
      </c>
      <c r="O39460" s="14" t="str">
        <v/>
      </c>
      <c r="P39460" s="14" t="str">
        <f ca="1"/>
        <v>Low Cap</v>
      </c>
    </row>
    <row r="39461" spans="11:16">
      <c r="K39461" s="14" t="str">
        <v/>
      </c>
      <c r="L39461" s="14" t="str">
        <v/>
      </c>
      <c r="O39461" s="14" t="str">
        <v/>
      </c>
      <c r="P39461" s="14" t="str">
        <f ca="1"/>
        <v>Low Cap</v>
      </c>
    </row>
    <row r="39462" spans="11:16">
      <c r="K39462" s="14" t="str">
        <v/>
      </c>
      <c r="L39462" s="14" t="str">
        <v/>
      </c>
      <c r="O39462" s="14" t="str">
        <v/>
      </c>
      <c r="P39462" s="14" t="str">
        <f ca="1"/>
        <v>Low Cap</v>
      </c>
    </row>
    <row r="39463" spans="11:16">
      <c r="K39463" s="14" t="str">
        <v/>
      </c>
      <c r="L39463" s="14" t="str">
        <v/>
      </c>
      <c r="O39463" s="14" t="str">
        <v/>
      </c>
      <c r="P39463" s="14" t="str">
        <f ca="1"/>
        <v>Low Cap</v>
      </c>
    </row>
    <row r="39464" spans="11:16">
      <c r="K39464" s="14" t="str">
        <v/>
      </c>
      <c r="L39464" s="14" t="str">
        <v/>
      </c>
      <c r="O39464" s="14" t="str">
        <v/>
      </c>
      <c r="P39464" s="14" t="str">
        <f ca="1"/>
        <v>Low Cap</v>
      </c>
    </row>
    <row r="39465" spans="11:16">
      <c r="K39465" s="14" t="str">
        <v/>
      </c>
      <c r="L39465" s="14" t="str">
        <v/>
      </c>
      <c r="O39465" s="14" t="str">
        <v/>
      </c>
      <c r="P39465" s="14" t="str">
        <f ca="1"/>
        <v>Low Cap</v>
      </c>
    </row>
    <row r="39466" spans="11:16">
      <c r="K39466" s="14" t="str">
        <v/>
      </c>
      <c r="L39466" s="14" t="str">
        <v/>
      </c>
      <c r="O39466" s="14" t="str">
        <v/>
      </c>
      <c r="P39466" s="14" t="str">
        <f ca="1"/>
        <v>Low Cap</v>
      </c>
    </row>
    <row r="39467" spans="11:16">
      <c r="K39467" s="14" t="str">
        <v/>
      </c>
      <c r="L39467" s="14" t="str">
        <v/>
      </c>
      <c r="O39467" s="14" t="str">
        <v/>
      </c>
      <c r="P39467" s="14" t="str">
        <f ca="1"/>
        <v>Low Cap</v>
      </c>
    </row>
    <row r="39468" spans="11:16">
      <c r="K39468" s="14" t="str">
        <v/>
      </c>
      <c r="L39468" s="14" t="str">
        <v/>
      </c>
      <c r="O39468" s="14" t="str">
        <v/>
      </c>
      <c r="P39468" s="14" t="str">
        <f ca="1"/>
        <v>Low Cap</v>
      </c>
    </row>
    <row r="39469" spans="11:16">
      <c r="K39469" s="14" t="str">
        <v/>
      </c>
      <c r="L39469" s="14" t="str">
        <v/>
      </c>
      <c r="O39469" s="14" t="str">
        <v/>
      </c>
      <c r="P39469" s="14" t="str">
        <f ca="1"/>
        <v>Low Cap</v>
      </c>
    </row>
    <row r="39470" spans="11:16">
      <c r="K39470" s="14" t="str">
        <v/>
      </c>
      <c r="L39470" s="14" t="str">
        <v/>
      </c>
      <c r="O39470" s="14" t="str">
        <v/>
      </c>
      <c r="P39470" s="14" t="str">
        <f ca="1"/>
        <v>Low Cap</v>
      </c>
    </row>
    <row r="39471" spans="11:16">
      <c r="K39471" s="14" t="str">
        <v/>
      </c>
      <c r="L39471" s="14" t="str">
        <v/>
      </c>
      <c r="O39471" s="14" t="str">
        <v/>
      </c>
      <c r="P39471" s="14" t="str">
        <f ca="1"/>
        <v>Low Cap</v>
      </c>
    </row>
    <row r="39472" spans="11:16">
      <c r="K39472" s="14" t="str">
        <v/>
      </c>
      <c r="L39472" s="14" t="str">
        <v/>
      </c>
      <c r="O39472" s="14" t="str">
        <v/>
      </c>
      <c r="P39472" s="14" t="str">
        <f ca="1"/>
        <v>Low Cap</v>
      </c>
    </row>
    <row r="39473" spans="11:16">
      <c r="K39473" s="14" t="str">
        <v/>
      </c>
      <c r="L39473" s="14" t="str">
        <v/>
      </c>
      <c r="O39473" s="14" t="str">
        <v/>
      </c>
      <c r="P39473" s="14" t="str">
        <f ca="1"/>
        <v>Low Cap</v>
      </c>
    </row>
    <row r="39474" spans="11:16">
      <c r="K39474" s="14" t="str">
        <v/>
      </c>
      <c r="L39474" s="14" t="str">
        <v/>
      </c>
      <c r="O39474" s="14" t="str">
        <v/>
      </c>
      <c r="P39474" s="14" t="str">
        <f ca="1"/>
        <v>Low Cap</v>
      </c>
    </row>
    <row r="39475" spans="11:16">
      <c r="K39475" s="14" t="str">
        <v/>
      </c>
      <c r="L39475" s="14" t="str">
        <v/>
      </c>
      <c r="O39475" s="14" t="str">
        <v/>
      </c>
      <c r="P39475" s="14" t="str">
        <f ca="1"/>
        <v>Low Cap</v>
      </c>
    </row>
    <row r="39476" spans="11:16">
      <c r="K39476" s="14" t="str">
        <v/>
      </c>
      <c r="L39476" s="14" t="str">
        <v/>
      </c>
      <c r="O39476" s="14" t="str">
        <v/>
      </c>
      <c r="P39476" s="14" t="str">
        <f ca="1"/>
        <v>Low Cap</v>
      </c>
    </row>
    <row r="39477" spans="11:16">
      <c r="K39477" s="14" t="str">
        <v/>
      </c>
      <c r="L39477" s="14" t="str">
        <v/>
      </c>
      <c r="O39477" s="14" t="str">
        <v/>
      </c>
      <c r="P39477" s="14" t="str">
        <f ca="1"/>
        <v>Low Cap</v>
      </c>
    </row>
    <row r="39478" spans="11:16">
      <c r="K39478" s="14" t="str">
        <v/>
      </c>
      <c r="L39478" s="14" t="str">
        <v/>
      </c>
      <c r="O39478" s="14" t="str">
        <v/>
      </c>
      <c r="P39478" s="14" t="str">
        <f ca="1"/>
        <v>Low Cap</v>
      </c>
    </row>
    <row r="39479" spans="11:16">
      <c r="K39479" s="14" t="str">
        <v/>
      </c>
      <c r="L39479" s="14" t="str">
        <v/>
      </c>
      <c r="O39479" s="14" t="str">
        <v/>
      </c>
      <c r="P39479" s="14" t="str">
        <f ca="1"/>
        <v>Low Cap</v>
      </c>
    </row>
    <row r="39480" spans="11:16">
      <c r="K39480" s="14" t="str">
        <v/>
      </c>
      <c r="L39480" s="14" t="str">
        <v/>
      </c>
      <c r="O39480" s="14" t="str">
        <v/>
      </c>
      <c r="P39480" s="14" t="str">
        <f ca="1"/>
        <v>Low Cap</v>
      </c>
    </row>
    <row r="39481" spans="11:16">
      <c r="K39481" s="14" t="str">
        <v/>
      </c>
      <c r="L39481" s="14" t="str">
        <v/>
      </c>
      <c r="O39481" s="14" t="str">
        <v/>
      </c>
      <c r="P39481" s="14" t="str">
        <f ca="1"/>
        <v>Low Cap</v>
      </c>
    </row>
    <row r="39482" spans="11:16">
      <c r="K39482" s="14" t="str">
        <v/>
      </c>
      <c r="L39482" s="14" t="str">
        <v/>
      </c>
      <c r="O39482" s="14" t="str">
        <v/>
      </c>
      <c r="P39482" s="14" t="str">
        <f ca="1"/>
        <v>Low Cap</v>
      </c>
    </row>
    <row r="39483" spans="11:16">
      <c r="K39483" s="14" t="str">
        <v/>
      </c>
      <c r="L39483" s="14" t="str">
        <v/>
      </c>
      <c r="O39483" s="14" t="str">
        <v/>
      </c>
      <c r="P39483" s="14" t="str">
        <f ca="1"/>
        <v>Low Cap</v>
      </c>
    </row>
    <row r="39484" spans="11:16">
      <c r="K39484" s="14" t="str">
        <v/>
      </c>
      <c r="L39484" s="14" t="str">
        <v/>
      </c>
      <c r="O39484" s="14" t="str">
        <v/>
      </c>
      <c r="P39484" s="14" t="str">
        <f ca="1"/>
        <v>Low Cap</v>
      </c>
    </row>
    <row r="39485" spans="11:16">
      <c r="K39485" s="14" t="str">
        <v/>
      </c>
      <c r="L39485" s="14" t="str">
        <v/>
      </c>
      <c r="O39485" s="14" t="str">
        <v/>
      </c>
      <c r="P39485" s="14" t="str">
        <f ca="1"/>
        <v>Low Cap</v>
      </c>
    </row>
    <row r="39486" spans="11:16">
      <c r="K39486" s="14" t="str">
        <v/>
      </c>
      <c r="L39486" s="14" t="str">
        <v/>
      </c>
      <c r="O39486" s="14" t="str">
        <v/>
      </c>
      <c r="P39486" s="14" t="str">
        <f ca="1"/>
        <v>Low Cap</v>
      </c>
    </row>
    <row r="39487" spans="11:16">
      <c r="K39487" s="14" t="str">
        <v/>
      </c>
      <c r="L39487" s="14" t="str">
        <v/>
      </c>
      <c r="O39487" s="14" t="str">
        <v/>
      </c>
      <c r="P39487" s="14" t="str">
        <f ca="1"/>
        <v>Low Cap</v>
      </c>
    </row>
    <row r="39488" spans="11:16">
      <c r="K39488" s="14" t="str">
        <v/>
      </c>
      <c r="L39488" s="14" t="str">
        <v/>
      </c>
      <c r="O39488" s="14" t="str">
        <v/>
      </c>
      <c r="P39488" s="14" t="str">
        <f ca="1"/>
        <v>Low Cap</v>
      </c>
    </row>
    <row r="39489" spans="11:16">
      <c r="K39489" s="14" t="str">
        <v/>
      </c>
      <c r="L39489" s="14" t="str">
        <v/>
      </c>
      <c r="O39489" s="14" t="str">
        <v/>
      </c>
      <c r="P39489" s="14" t="str">
        <f ca="1"/>
        <v>Low Cap</v>
      </c>
    </row>
    <row r="39490" spans="11:16">
      <c r="K39490" s="14" t="str">
        <v/>
      </c>
      <c r="L39490" s="14" t="str">
        <v/>
      </c>
      <c r="O39490" s="14" t="str">
        <v/>
      </c>
      <c r="P39490" s="14" t="str">
        <f ca="1"/>
        <v>Low Cap</v>
      </c>
    </row>
    <row r="39491" spans="11:16">
      <c r="K39491" s="14" t="str">
        <v/>
      </c>
      <c r="L39491" s="14" t="str">
        <v/>
      </c>
      <c r="O39491" s="14" t="str">
        <v/>
      </c>
      <c r="P39491" s="14" t="str">
        <f ca="1"/>
        <v>Low Cap</v>
      </c>
    </row>
    <row r="39492" spans="11:16">
      <c r="K39492" s="14" t="str">
        <v/>
      </c>
      <c r="L39492" s="14" t="str">
        <v/>
      </c>
      <c r="O39492" s="14" t="str">
        <v/>
      </c>
      <c r="P39492" s="14" t="str">
        <f ca="1"/>
        <v>Low Cap</v>
      </c>
    </row>
    <row r="39493" spans="11:16">
      <c r="K39493" s="14" t="str">
        <v/>
      </c>
      <c r="L39493" s="14" t="str">
        <v/>
      </c>
      <c r="O39493" s="14" t="str">
        <v/>
      </c>
      <c r="P39493" s="14" t="str">
        <f ca="1"/>
        <v>Low Cap</v>
      </c>
    </row>
    <row r="39494" spans="11:16">
      <c r="K39494" s="14" t="str">
        <v/>
      </c>
      <c r="L39494" s="14" t="str">
        <v/>
      </c>
      <c r="O39494" s="14" t="str">
        <v/>
      </c>
      <c r="P39494" s="14" t="str">
        <f ca="1"/>
        <v>Low Cap</v>
      </c>
    </row>
    <row r="39495" spans="11:16">
      <c r="K39495" s="14" t="str">
        <v/>
      </c>
      <c r="L39495" s="14" t="str">
        <v/>
      </c>
      <c r="O39495" s="14" t="str">
        <v/>
      </c>
      <c r="P39495" s="14" t="str">
        <f ca="1"/>
        <v>Low Cap</v>
      </c>
    </row>
    <row r="39496" spans="11:16">
      <c r="K39496" s="14" t="str">
        <v/>
      </c>
      <c r="L39496" s="14" t="str">
        <v/>
      </c>
      <c r="O39496" s="14" t="str">
        <v/>
      </c>
      <c r="P39496" s="14" t="str">
        <f ca="1"/>
        <v>Low Cap</v>
      </c>
    </row>
    <row r="39497" spans="11:16">
      <c r="K39497" s="14" t="str">
        <v/>
      </c>
      <c r="L39497" s="14" t="str">
        <v/>
      </c>
      <c r="O39497" s="14" t="str">
        <v/>
      </c>
      <c r="P39497" s="14" t="str">
        <f ca="1"/>
        <v>Low Cap</v>
      </c>
    </row>
    <row r="39498" spans="11:16">
      <c r="K39498" s="14" t="str">
        <v/>
      </c>
      <c r="L39498" s="14" t="str">
        <v/>
      </c>
      <c r="O39498" s="14" t="str">
        <v/>
      </c>
      <c r="P39498" s="14" t="str">
        <f ca="1"/>
        <v>Low Cap</v>
      </c>
    </row>
    <row r="39499" spans="11:16">
      <c r="K39499" s="14" t="str">
        <v/>
      </c>
      <c r="L39499" s="14" t="str">
        <v/>
      </c>
      <c r="O39499" s="14" t="str">
        <v/>
      </c>
      <c r="P39499" s="14" t="str">
        <f ca="1"/>
        <v>Low Cap</v>
      </c>
    </row>
    <row r="39500" spans="11:16">
      <c r="K39500" s="14" t="str">
        <v/>
      </c>
      <c r="L39500" s="14" t="str">
        <v/>
      </c>
      <c r="O39500" s="14" t="str">
        <v/>
      </c>
      <c r="P39500" s="14" t="str">
        <f ca="1"/>
        <v>Low Cap</v>
      </c>
    </row>
    <row r="39501" spans="11:16">
      <c r="K39501" s="14" t="str">
        <v/>
      </c>
      <c r="L39501" s="14" t="str">
        <v/>
      </c>
      <c r="O39501" s="14" t="str">
        <v/>
      </c>
      <c r="P39501" s="14" t="str">
        <f ca="1"/>
        <v>Low Cap</v>
      </c>
    </row>
    <row r="39502" spans="11:16">
      <c r="K39502" s="14" t="str">
        <v/>
      </c>
      <c r="L39502" s="14" t="str">
        <v/>
      </c>
      <c r="O39502" s="14" t="str">
        <v/>
      </c>
      <c r="P39502" s="14" t="str">
        <f ca="1"/>
        <v>Low Cap</v>
      </c>
    </row>
    <row r="39503" spans="11:16">
      <c r="K39503" s="14" t="str">
        <v/>
      </c>
      <c r="L39503" s="14" t="str">
        <v/>
      </c>
      <c r="O39503" s="14" t="str">
        <v/>
      </c>
      <c r="P39503" s="14" t="str">
        <f ca="1"/>
        <v>Low Cap</v>
      </c>
    </row>
    <row r="39504" spans="11:16">
      <c r="K39504" s="14" t="str">
        <v/>
      </c>
      <c r="L39504" s="14" t="str">
        <v/>
      </c>
      <c r="O39504" s="14" t="str">
        <v/>
      </c>
      <c r="P39504" s="14" t="str">
        <f ca="1"/>
        <v>Low Cap</v>
      </c>
    </row>
    <row r="39505" spans="11:16">
      <c r="K39505" s="14" t="str">
        <v/>
      </c>
      <c r="L39505" s="14" t="str">
        <v/>
      </c>
      <c r="O39505" s="14" t="str">
        <v/>
      </c>
      <c r="P39505" s="14" t="str">
        <f ca="1"/>
        <v>Low Cap</v>
      </c>
    </row>
    <row r="39506" spans="11:16">
      <c r="K39506" s="14" t="str">
        <v/>
      </c>
      <c r="L39506" s="14" t="str">
        <v/>
      </c>
      <c r="O39506" s="14" t="str">
        <v/>
      </c>
      <c r="P39506" s="14" t="str">
        <f ca="1"/>
        <v>Low Cap</v>
      </c>
    </row>
    <row r="39507" spans="11:16">
      <c r="K39507" s="14" t="str">
        <v/>
      </c>
      <c r="L39507" s="14" t="str">
        <v/>
      </c>
      <c r="O39507" s="14" t="str">
        <v/>
      </c>
      <c r="P39507" s="14" t="str">
        <f ca="1"/>
        <v>Low Cap</v>
      </c>
    </row>
    <row r="39508" spans="11:16">
      <c r="K39508" s="14" t="str">
        <v/>
      </c>
      <c r="L39508" s="14" t="str">
        <v/>
      </c>
      <c r="O39508" s="14" t="str">
        <v/>
      </c>
      <c r="P39508" s="14" t="str">
        <f ca="1"/>
        <v>Low Cap</v>
      </c>
    </row>
    <row r="39509" spans="11:16">
      <c r="K39509" s="14" t="str">
        <v/>
      </c>
      <c r="L39509" s="14" t="str">
        <v/>
      </c>
      <c r="O39509" s="14" t="str">
        <v/>
      </c>
      <c r="P39509" s="14" t="str">
        <f ca="1"/>
        <v>Low Cap</v>
      </c>
    </row>
    <row r="39510" spans="11:16">
      <c r="K39510" s="14" t="str">
        <v/>
      </c>
      <c r="L39510" s="14" t="str">
        <v/>
      </c>
      <c r="O39510" s="14" t="str">
        <v/>
      </c>
      <c r="P39510" s="14" t="str">
        <f ca="1"/>
        <v>Low Cap</v>
      </c>
    </row>
    <row r="39511" spans="11:16">
      <c r="K39511" s="14" t="str">
        <v/>
      </c>
      <c r="L39511" s="14" t="str">
        <v/>
      </c>
      <c r="O39511" s="14" t="str">
        <v/>
      </c>
      <c r="P39511" s="14" t="str">
        <f ca="1"/>
        <v>Low Cap</v>
      </c>
    </row>
    <row r="39512" spans="11:16">
      <c r="K39512" s="14" t="str">
        <v/>
      </c>
      <c r="L39512" s="14" t="str">
        <v/>
      </c>
      <c r="O39512" s="14" t="str">
        <v/>
      </c>
      <c r="P39512" s="14" t="str">
        <f ca="1"/>
        <v>Low Cap</v>
      </c>
    </row>
    <row r="39513" spans="11:16">
      <c r="K39513" s="14" t="str">
        <v/>
      </c>
      <c r="L39513" s="14" t="str">
        <v/>
      </c>
      <c r="O39513" s="14" t="str">
        <v/>
      </c>
      <c r="P39513" s="14" t="str">
        <f ca="1"/>
        <v>Low Cap</v>
      </c>
    </row>
    <row r="39514" spans="11:16">
      <c r="K39514" s="14" t="str">
        <v/>
      </c>
      <c r="L39514" s="14" t="str">
        <v/>
      </c>
      <c r="O39514" s="14" t="str">
        <v/>
      </c>
      <c r="P39514" s="14" t="str">
        <f ca="1"/>
        <v>Low Cap</v>
      </c>
    </row>
    <row r="39515" spans="11:16">
      <c r="K39515" s="14" t="str">
        <v/>
      </c>
      <c r="L39515" s="14" t="str">
        <v/>
      </c>
      <c r="O39515" s="14" t="str">
        <v/>
      </c>
      <c r="P39515" s="14" t="str">
        <f ca="1"/>
        <v>Low Cap</v>
      </c>
    </row>
    <row r="39516" spans="11:16">
      <c r="K39516" s="14" t="str">
        <v/>
      </c>
      <c r="L39516" s="14" t="str">
        <v/>
      </c>
      <c r="O39516" s="14" t="str">
        <v/>
      </c>
      <c r="P39516" s="14" t="str">
        <f ca="1"/>
        <v>Low Cap</v>
      </c>
    </row>
    <row r="39517" spans="11:16">
      <c r="K39517" s="14" t="str">
        <v/>
      </c>
      <c r="L39517" s="14" t="str">
        <v/>
      </c>
      <c r="O39517" s="14" t="str">
        <v/>
      </c>
      <c r="P39517" s="14" t="str">
        <f ca="1"/>
        <v>Low Cap</v>
      </c>
    </row>
    <row r="39518" spans="11:16">
      <c r="K39518" s="14" t="str">
        <v/>
      </c>
      <c r="L39518" s="14" t="str">
        <v/>
      </c>
      <c r="O39518" s="14" t="str">
        <v/>
      </c>
      <c r="P39518" s="14" t="str">
        <f ca="1"/>
        <v>Low Cap</v>
      </c>
    </row>
    <row r="39519" spans="11:16">
      <c r="K39519" s="14" t="str">
        <v/>
      </c>
      <c r="L39519" s="14" t="str">
        <v/>
      </c>
      <c r="O39519" s="14" t="str">
        <v/>
      </c>
      <c r="P39519" s="14" t="str">
        <f ca="1"/>
        <v>Low Cap</v>
      </c>
    </row>
    <row r="39520" spans="11:16">
      <c r="K39520" s="14" t="str">
        <v/>
      </c>
      <c r="L39520" s="14" t="str">
        <v/>
      </c>
      <c r="O39520" s="14" t="str">
        <v/>
      </c>
      <c r="P39520" s="14" t="str">
        <f ca="1"/>
        <v>Low Cap</v>
      </c>
    </row>
    <row r="39521" spans="11:16">
      <c r="K39521" s="14" t="str">
        <v/>
      </c>
      <c r="L39521" s="14" t="str">
        <v/>
      </c>
      <c r="O39521" s="14" t="str">
        <v/>
      </c>
      <c r="P39521" s="14" t="str">
        <f ca="1"/>
        <v>Low Cap</v>
      </c>
    </row>
    <row r="39522" spans="11:16">
      <c r="K39522" s="14" t="str">
        <v/>
      </c>
      <c r="L39522" s="14" t="str">
        <v/>
      </c>
      <c r="O39522" s="14" t="str">
        <v/>
      </c>
      <c r="P39522" s="14" t="str">
        <f ca="1"/>
        <v>Low Cap</v>
      </c>
    </row>
    <row r="39523" spans="11:16">
      <c r="K39523" s="14" t="str">
        <v/>
      </c>
      <c r="L39523" s="14" t="str">
        <v/>
      </c>
      <c r="O39523" s="14" t="str">
        <v/>
      </c>
      <c r="P39523" s="14" t="str">
        <f ca="1"/>
        <v>Low Cap</v>
      </c>
    </row>
    <row r="39524" spans="11:16">
      <c r="K39524" s="14" t="str">
        <v/>
      </c>
      <c r="L39524" s="14" t="str">
        <v/>
      </c>
      <c r="O39524" s="14" t="str">
        <v/>
      </c>
      <c r="P39524" s="14" t="str">
        <f ca="1"/>
        <v>Low Cap</v>
      </c>
    </row>
    <row r="39525" spans="11:16">
      <c r="K39525" s="14" t="str">
        <v/>
      </c>
      <c r="L39525" s="14" t="str">
        <v/>
      </c>
      <c r="O39525" s="14" t="str">
        <v/>
      </c>
      <c r="P39525" s="14" t="str">
        <f ca="1"/>
        <v>Low Cap</v>
      </c>
    </row>
    <row r="39526" spans="11:16">
      <c r="K39526" s="14" t="str">
        <v/>
      </c>
      <c r="L39526" s="14" t="str">
        <v/>
      </c>
      <c r="O39526" s="14" t="str">
        <v/>
      </c>
      <c r="P39526" s="14" t="str">
        <f ca="1"/>
        <v>Low Cap</v>
      </c>
    </row>
    <row r="39527" spans="11:16">
      <c r="K39527" s="14" t="str">
        <v/>
      </c>
      <c r="L39527" s="14" t="str">
        <v/>
      </c>
      <c r="O39527" s="14" t="str">
        <v/>
      </c>
      <c r="P39527" s="14" t="str">
        <f ca="1"/>
        <v>Low Cap</v>
      </c>
    </row>
    <row r="39528" spans="11:16">
      <c r="K39528" s="14" t="str">
        <v/>
      </c>
      <c r="L39528" s="14" t="str">
        <v/>
      </c>
      <c r="O39528" s="14" t="str">
        <v/>
      </c>
      <c r="P39528" s="14" t="str">
        <f ca="1"/>
        <v>Low Cap</v>
      </c>
    </row>
    <row r="39529" spans="11:16">
      <c r="K39529" s="14" t="str">
        <v/>
      </c>
      <c r="L39529" s="14" t="str">
        <v/>
      </c>
      <c r="O39529" s="14" t="str">
        <v/>
      </c>
      <c r="P39529" s="14" t="str">
        <f ca="1"/>
        <v>Low Cap</v>
      </c>
    </row>
    <row r="39530" spans="11:16">
      <c r="K39530" s="14" t="str">
        <v/>
      </c>
      <c r="L39530" s="14" t="str">
        <v/>
      </c>
      <c r="O39530" s="14" t="str">
        <v/>
      </c>
      <c r="P39530" s="14" t="str">
        <f ca="1"/>
        <v>Low Cap</v>
      </c>
    </row>
    <row r="39531" spans="11:16">
      <c r="K39531" s="14" t="str">
        <v/>
      </c>
      <c r="L39531" s="14" t="str">
        <v/>
      </c>
      <c r="O39531" s="14" t="str">
        <v/>
      </c>
      <c r="P39531" s="14" t="str">
        <f ca="1"/>
        <v>Low Cap</v>
      </c>
    </row>
    <row r="39532" spans="11:16">
      <c r="K39532" s="14" t="str">
        <v/>
      </c>
      <c r="L39532" s="14" t="str">
        <v/>
      </c>
      <c r="O39532" s="14" t="str">
        <v/>
      </c>
      <c r="P39532" s="14" t="str">
        <f ca="1"/>
        <v>Low Cap</v>
      </c>
    </row>
    <row r="39533" spans="11:16">
      <c r="K39533" s="14" t="str">
        <v/>
      </c>
      <c r="L39533" s="14" t="str">
        <v/>
      </c>
      <c r="O39533" s="14" t="str">
        <v/>
      </c>
      <c r="P39533" s="14" t="str">
        <f ca="1"/>
        <v>Low Cap</v>
      </c>
    </row>
    <row r="39534" spans="11:16">
      <c r="K39534" s="14" t="str">
        <v/>
      </c>
      <c r="L39534" s="14" t="str">
        <v/>
      </c>
      <c r="O39534" s="14" t="str">
        <v/>
      </c>
      <c r="P39534" s="14" t="str">
        <f ca="1"/>
        <v>Low Cap</v>
      </c>
    </row>
    <row r="39535" spans="11:16">
      <c r="K39535" s="14" t="str">
        <v/>
      </c>
      <c r="L39535" s="14" t="str">
        <v/>
      </c>
      <c r="O39535" s="14" t="str">
        <v/>
      </c>
      <c r="P39535" s="14" t="str">
        <f ca="1"/>
        <v>Low Cap</v>
      </c>
    </row>
    <row r="39536" spans="11:16">
      <c r="K39536" s="14" t="str">
        <v/>
      </c>
      <c r="L39536" s="14" t="str">
        <v/>
      </c>
      <c r="O39536" s="14" t="str">
        <v/>
      </c>
      <c r="P39536" s="14" t="str">
        <f ca="1"/>
        <v>Low Cap</v>
      </c>
    </row>
    <row r="39537" spans="11:16">
      <c r="K39537" s="14" t="str">
        <v/>
      </c>
      <c r="L39537" s="14" t="str">
        <v/>
      </c>
      <c r="O39537" s="14" t="str">
        <v/>
      </c>
      <c r="P39537" s="14" t="str">
        <f ca="1"/>
        <v>Low Cap</v>
      </c>
    </row>
    <row r="39538" spans="11:16">
      <c r="K39538" s="14" t="str">
        <v/>
      </c>
      <c r="L39538" s="14" t="str">
        <v/>
      </c>
      <c r="O39538" s="14" t="str">
        <v/>
      </c>
      <c r="P39538" s="14" t="str">
        <f ca="1"/>
        <v>Low Cap</v>
      </c>
    </row>
    <row r="39539" spans="11:16">
      <c r="K39539" s="14" t="str">
        <v/>
      </c>
      <c r="L39539" s="14" t="str">
        <v/>
      </c>
      <c r="O39539" s="14" t="str">
        <v/>
      </c>
      <c r="P39539" s="14" t="str">
        <f ca="1"/>
        <v>Low Cap</v>
      </c>
    </row>
    <row r="39540" spans="11:16">
      <c r="K39540" s="14" t="str">
        <v/>
      </c>
      <c r="L39540" s="14" t="str">
        <v/>
      </c>
      <c r="O39540" s="14" t="str">
        <v/>
      </c>
      <c r="P39540" s="14" t="str">
        <f ca="1"/>
        <v>Low Cap</v>
      </c>
    </row>
    <row r="39541" spans="11:16">
      <c r="K39541" s="14" t="str">
        <v/>
      </c>
      <c r="L39541" s="14" t="str">
        <v/>
      </c>
      <c r="O39541" s="14" t="str">
        <v/>
      </c>
      <c r="P39541" s="14" t="str">
        <f ca="1"/>
        <v>Low Cap</v>
      </c>
    </row>
    <row r="39542" spans="11:16">
      <c r="K39542" s="14" t="str">
        <v/>
      </c>
      <c r="L39542" s="14" t="str">
        <v/>
      </c>
      <c r="O39542" s="14" t="str">
        <v/>
      </c>
      <c r="P39542" s="14" t="str">
        <f ca="1"/>
        <v>Low Cap</v>
      </c>
    </row>
    <row r="39543" spans="11:16">
      <c r="K39543" s="14" t="str">
        <v/>
      </c>
      <c r="L39543" s="14" t="str">
        <v/>
      </c>
      <c r="O39543" s="14" t="str">
        <v/>
      </c>
      <c r="P39543" s="14" t="str">
        <f ca="1"/>
        <v>Low Cap</v>
      </c>
    </row>
    <row r="39544" spans="11:16">
      <c r="K39544" s="14" t="str">
        <v/>
      </c>
      <c r="L39544" s="14" t="str">
        <v/>
      </c>
      <c r="O39544" s="14" t="str">
        <v/>
      </c>
      <c r="P39544" s="14" t="str">
        <f ca="1"/>
        <v>Low Cap</v>
      </c>
    </row>
    <row r="39545" spans="11:16">
      <c r="K39545" s="14" t="str">
        <v/>
      </c>
      <c r="L39545" s="14" t="str">
        <v/>
      </c>
      <c r="O39545" s="14" t="str">
        <v/>
      </c>
      <c r="P39545" s="14" t="str">
        <f ca="1"/>
        <v>Low Cap</v>
      </c>
    </row>
    <row r="39546" spans="11:16">
      <c r="K39546" s="14" t="str">
        <v/>
      </c>
      <c r="L39546" s="14" t="str">
        <v/>
      </c>
      <c r="O39546" s="14" t="str">
        <v/>
      </c>
      <c r="P39546" s="14" t="str">
        <f ca="1"/>
        <v>Low Cap</v>
      </c>
    </row>
    <row r="39547" spans="11:16">
      <c r="K39547" s="14" t="str">
        <v/>
      </c>
      <c r="L39547" s="14" t="str">
        <v/>
      </c>
      <c r="O39547" s="14" t="str">
        <v/>
      </c>
      <c r="P39547" s="14" t="str">
        <f ca="1"/>
        <v>Low Cap</v>
      </c>
    </row>
    <row r="39548" spans="11:16">
      <c r="K39548" s="14" t="str">
        <v/>
      </c>
      <c r="L39548" s="14" t="str">
        <v/>
      </c>
      <c r="O39548" s="14" t="str">
        <v/>
      </c>
      <c r="P39548" s="14" t="str">
        <f ca="1"/>
        <v>Low Cap</v>
      </c>
    </row>
    <row r="39549" spans="11:16">
      <c r="K39549" s="14" t="str">
        <v/>
      </c>
      <c r="L39549" s="14" t="str">
        <v/>
      </c>
      <c r="O39549" s="14" t="str">
        <v/>
      </c>
      <c r="P39549" s="14" t="str">
        <f ca="1"/>
        <v>Low Cap</v>
      </c>
    </row>
    <row r="39550" spans="11:16">
      <c r="K39550" s="14" t="str">
        <v/>
      </c>
      <c r="L39550" s="14" t="str">
        <v/>
      </c>
      <c r="O39550" s="14" t="str">
        <v/>
      </c>
      <c r="P39550" s="14" t="str">
        <f ca="1"/>
        <v>Low Cap</v>
      </c>
    </row>
    <row r="39551" spans="11:16">
      <c r="K39551" s="14" t="str">
        <v/>
      </c>
      <c r="L39551" s="14" t="str">
        <v/>
      </c>
      <c r="O39551" s="14" t="str">
        <v/>
      </c>
      <c r="P39551" s="14" t="str">
        <f ca="1"/>
        <v>Low Cap</v>
      </c>
    </row>
    <row r="39552" spans="11:16">
      <c r="K39552" s="14" t="str">
        <v/>
      </c>
      <c r="L39552" s="14" t="str">
        <v/>
      </c>
      <c r="O39552" s="14" t="str">
        <v/>
      </c>
      <c r="P39552" s="14" t="str">
        <f ca="1"/>
        <v>Low Cap</v>
      </c>
    </row>
    <row r="39553" spans="11:16">
      <c r="K39553" s="14" t="str">
        <v/>
      </c>
      <c r="L39553" s="14" t="str">
        <v/>
      </c>
      <c r="O39553" s="14" t="str">
        <v/>
      </c>
      <c r="P39553" s="14" t="str">
        <f ca="1"/>
        <v>Low Cap</v>
      </c>
    </row>
    <row r="39554" spans="11:16">
      <c r="K39554" s="14" t="str">
        <v/>
      </c>
      <c r="L39554" s="14" t="str">
        <v/>
      </c>
      <c r="O39554" s="14" t="str">
        <v/>
      </c>
      <c r="P39554" s="14" t="str">
        <f ca="1"/>
        <v>Low Cap</v>
      </c>
    </row>
    <row r="39555" spans="11:16">
      <c r="K39555" s="14" t="str">
        <v/>
      </c>
      <c r="L39555" s="14" t="str">
        <v/>
      </c>
      <c r="O39555" s="14" t="str">
        <v/>
      </c>
      <c r="P39555" s="14" t="str">
        <f ca="1"/>
        <v>Low Cap</v>
      </c>
    </row>
    <row r="39556" spans="11:16">
      <c r="K39556" s="14" t="str">
        <v/>
      </c>
      <c r="L39556" s="14" t="str">
        <v/>
      </c>
      <c r="O39556" s="14" t="str">
        <v/>
      </c>
      <c r="P39556" s="14" t="str">
        <f ca="1"/>
        <v>Low Cap</v>
      </c>
    </row>
    <row r="39557" spans="11:16">
      <c r="K39557" s="14" t="str">
        <v/>
      </c>
      <c r="L39557" s="14" t="str">
        <v/>
      </c>
      <c r="O39557" s="14" t="str">
        <v/>
      </c>
      <c r="P39557" s="14" t="str">
        <f ca="1"/>
        <v>Low Cap</v>
      </c>
    </row>
    <row r="39558" spans="11:16">
      <c r="K39558" s="14" t="str">
        <v/>
      </c>
      <c r="L39558" s="14" t="str">
        <v/>
      </c>
      <c r="O39558" s="14" t="str">
        <v/>
      </c>
      <c r="P39558" s="14" t="str">
        <f ca="1"/>
        <v>Low Cap</v>
      </c>
    </row>
    <row r="39559" spans="11:16">
      <c r="K39559" s="14" t="str">
        <v/>
      </c>
      <c r="L39559" s="14" t="str">
        <v/>
      </c>
      <c r="O39559" s="14" t="str">
        <v/>
      </c>
      <c r="P39559" s="14" t="str">
        <f ca="1"/>
        <v>Low Cap</v>
      </c>
    </row>
    <row r="39560" spans="11:16">
      <c r="K39560" s="14" t="str">
        <v/>
      </c>
      <c r="L39560" s="14" t="str">
        <v/>
      </c>
      <c r="O39560" s="14" t="str">
        <v/>
      </c>
      <c r="P39560" s="14" t="str">
        <f ca="1"/>
        <v>Low Cap</v>
      </c>
    </row>
    <row r="39561" spans="11:16">
      <c r="K39561" s="14" t="str">
        <v/>
      </c>
      <c r="L39561" s="14" t="str">
        <v/>
      </c>
      <c r="O39561" s="14" t="str">
        <v/>
      </c>
      <c r="P39561" s="14" t="str">
        <f ca="1"/>
        <v>Low Cap</v>
      </c>
    </row>
    <row r="39562" spans="11:16">
      <c r="K39562" s="14" t="str">
        <v/>
      </c>
      <c r="L39562" s="14" t="str">
        <v/>
      </c>
      <c r="O39562" s="14" t="str">
        <v/>
      </c>
      <c r="P39562" s="14" t="str">
        <f ca="1"/>
        <v>Low Cap</v>
      </c>
    </row>
    <row r="39563" spans="11:16">
      <c r="K39563" s="14" t="str">
        <v/>
      </c>
      <c r="L39563" s="14" t="str">
        <v/>
      </c>
      <c r="O39563" s="14" t="str">
        <v/>
      </c>
      <c r="P39563" s="14" t="str">
        <f ca="1"/>
        <v>Low Cap</v>
      </c>
    </row>
    <row r="39564" spans="11:16">
      <c r="K39564" s="14" t="str">
        <v/>
      </c>
      <c r="L39564" s="14" t="str">
        <v/>
      </c>
      <c r="O39564" s="14" t="str">
        <v/>
      </c>
      <c r="P39564" s="14" t="str">
        <f ca="1"/>
        <v>Low Cap</v>
      </c>
    </row>
    <row r="39565" spans="11:16">
      <c r="K39565" s="14" t="str">
        <v/>
      </c>
      <c r="L39565" s="14" t="str">
        <v/>
      </c>
      <c r="O39565" s="14" t="str">
        <v/>
      </c>
      <c r="P39565" s="14" t="str">
        <f ca="1"/>
        <v>Low Cap</v>
      </c>
    </row>
    <row r="39566" spans="11:16">
      <c r="K39566" s="14" t="str">
        <v/>
      </c>
      <c r="L39566" s="14" t="str">
        <v/>
      </c>
      <c r="O39566" s="14" t="str">
        <v/>
      </c>
      <c r="P39566" s="14" t="str">
        <f ca="1"/>
        <v>Low Cap</v>
      </c>
    </row>
    <row r="39567" spans="11:16">
      <c r="K39567" s="14" t="str">
        <v/>
      </c>
      <c r="L39567" s="14" t="str">
        <v/>
      </c>
      <c r="O39567" s="14" t="str">
        <v/>
      </c>
      <c r="P39567" s="14" t="str">
        <f ca="1"/>
        <v>Low Cap</v>
      </c>
    </row>
    <row r="39568" spans="11:16">
      <c r="K39568" s="14" t="str">
        <v/>
      </c>
      <c r="L39568" s="14" t="str">
        <v/>
      </c>
      <c r="O39568" s="14" t="str">
        <v/>
      </c>
      <c r="P39568" s="14" t="str">
        <f ca="1"/>
        <v>Low Cap</v>
      </c>
    </row>
    <row r="39569" spans="11:16">
      <c r="K39569" s="14" t="str">
        <v/>
      </c>
      <c r="L39569" s="14" t="str">
        <v/>
      </c>
      <c r="O39569" s="14" t="str">
        <v/>
      </c>
      <c r="P39569" s="14" t="str">
        <f ca="1"/>
        <v>Low Cap</v>
      </c>
    </row>
    <row r="39570" spans="11:16">
      <c r="K39570" s="14" t="str">
        <v/>
      </c>
      <c r="L39570" s="14" t="str">
        <v/>
      </c>
      <c r="O39570" s="14" t="str">
        <v/>
      </c>
      <c r="P39570" s="14" t="str">
        <f ca="1"/>
        <v>Low Cap</v>
      </c>
    </row>
    <row r="39571" spans="11:16">
      <c r="K39571" s="14" t="str">
        <v/>
      </c>
      <c r="L39571" s="14" t="str">
        <v/>
      </c>
      <c r="O39571" s="14" t="str">
        <v/>
      </c>
      <c r="P39571" s="14" t="str">
        <f ca="1"/>
        <v>Low Cap</v>
      </c>
    </row>
    <row r="39572" spans="11:16">
      <c r="K39572" s="14" t="str">
        <v/>
      </c>
      <c r="L39572" s="14" t="str">
        <v/>
      </c>
      <c r="O39572" s="14" t="str">
        <v/>
      </c>
      <c r="P39572" s="14" t="str">
        <f ca="1"/>
        <v>Low Cap</v>
      </c>
    </row>
    <row r="39573" spans="11:16">
      <c r="K39573" s="14" t="str">
        <v/>
      </c>
      <c r="L39573" s="14" t="str">
        <v/>
      </c>
      <c r="O39573" s="14" t="str">
        <v/>
      </c>
      <c r="P39573" s="14" t="str">
        <f ca="1"/>
        <v>Low Cap</v>
      </c>
    </row>
    <row r="39574" spans="11:16">
      <c r="K39574" s="14" t="str">
        <v/>
      </c>
      <c r="L39574" s="14" t="str">
        <v/>
      </c>
      <c r="O39574" s="14" t="str">
        <v/>
      </c>
      <c r="P39574" s="14" t="str">
        <f ca="1"/>
        <v>Low Cap</v>
      </c>
    </row>
    <row r="39575" spans="11:16">
      <c r="K39575" s="14" t="str">
        <v/>
      </c>
      <c r="L39575" s="14" t="str">
        <v/>
      </c>
      <c r="O39575" s="14" t="str">
        <v/>
      </c>
      <c r="P39575" s="14" t="str">
        <f ca="1"/>
        <v>Low Cap</v>
      </c>
    </row>
    <row r="39576" spans="11:16">
      <c r="K39576" s="14" t="str">
        <v/>
      </c>
      <c r="L39576" s="14" t="str">
        <v/>
      </c>
      <c r="O39576" s="14" t="str">
        <v/>
      </c>
      <c r="P39576" s="14" t="str">
        <f ca="1"/>
        <v>Low Cap</v>
      </c>
    </row>
    <row r="39577" spans="11:16">
      <c r="K39577" s="14" t="str">
        <v/>
      </c>
      <c r="L39577" s="14" t="str">
        <v/>
      </c>
      <c r="O39577" s="14" t="str">
        <v/>
      </c>
      <c r="P39577" s="14" t="str">
        <f ca="1"/>
        <v>Low Cap</v>
      </c>
    </row>
    <row r="39578" spans="11:16">
      <c r="K39578" s="14" t="str">
        <v/>
      </c>
      <c r="L39578" s="14" t="str">
        <v/>
      </c>
      <c r="O39578" s="14" t="str">
        <v/>
      </c>
      <c r="P39578" s="14" t="str">
        <f ca="1"/>
        <v>Low Cap</v>
      </c>
    </row>
    <row r="39579" spans="11:16">
      <c r="K39579" s="14" t="str">
        <v/>
      </c>
      <c r="L39579" s="14" t="str">
        <v/>
      </c>
      <c r="O39579" s="14" t="str">
        <v/>
      </c>
      <c r="P39579" s="14" t="str">
        <f ca="1"/>
        <v>Low Cap</v>
      </c>
    </row>
    <row r="39580" spans="11:16">
      <c r="K39580" s="14" t="str">
        <v/>
      </c>
      <c r="L39580" s="14" t="str">
        <v/>
      </c>
      <c r="O39580" s="14" t="str">
        <v/>
      </c>
      <c r="P39580" s="14" t="str">
        <f ca="1"/>
        <v>Low Cap</v>
      </c>
    </row>
    <row r="39581" spans="11:16">
      <c r="K39581" s="14" t="str">
        <v/>
      </c>
      <c r="L39581" s="14" t="str">
        <v/>
      </c>
      <c r="O39581" s="14" t="str">
        <v/>
      </c>
      <c r="P39581" s="14" t="str">
        <f ca="1"/>
        <v>Low Cap</v>
      </c>
    </row>
    <row r="39582" spans="11:16">
      <c r="K39582" s="14" t="str">
        <v/>
      </c>
      <c r="L39582" s="14" t="str">
        <v/>
      </c>
      <c r="O39582" s="14" t="str">
        <v/>
      </c>
      <c r="P39582" s="14" t="str">
        <f ca="1"/>
        <v>Low Cap</v>
      </c>
    </row>
    <row r="39583" spans="11:16">
      <c r="K39583" s="14" t="str">
        <v/>
      </c>
      <c r="L39583" s="14" t="str">
        <v/>
      </c>
      <c r="O39583" s="14" t="str">
        <v/>
      </c>
      <c r="P39583" s="14" t="str">
        <f ca="1"/>
        <v>Low Cap</v>
      </c>
    </row>
    <row r="39584" spans="11:16">
      <c r="K39584" s="14" t="str">
        <v/>
      </c>
      <c r="L39584" s="14" t="str">
        <v/>
      </c>
      <c r="O39584" s="14" t="str">
        <v/>
      </c>
      <c r="P39584" s="14" t="str">
        <f ca="1"/>
        <v>Low Cap</v>
      </c>
    </row>
    <row r="39585" spans="11:16">
      <c r="K39585" s="14" t="str">
        <v/>
      </c>
      <c r="L39585" s="14" t="str">
        <v/>
      </c>
      <c r="O39585" s="14" t="str">
        <v/>
      </c>
      <c r="P39585" s="14" t="str">
        <f ca="1"/>
        <v>Low Cap</v>
      </c>
    </row>
    <row r="39586" spans="11:16">
      <c r="K39586" s="14" t="str">
        <v/>
      </c>
      <c r="L39586" s="14" t="str">
        <v/>
      </c>
      <c r="O39586" s="14" t="str">
        <v/>
      </c>
      <c r="P39586" s="14" t="str">
        <f ca="1"/>
        <v>Low Cap</v>
      </c>
    </row>
    <row r="39587" spans="11:16">
      <c r="K39587" s="14" t="str">
        <v/>
      </c>
      <c r="L39587" s="14" t="str">
        <v/>
      </c>
      <c r="O39587" s="14" t="str">
        <v/>
      </c>
      <c r="P39587" s="14" t="str">
        <f ca="1"/>
        <v>Low Cap</v>
      </c>
    </row>
    <row r="39588" spans="11:16">
      <c r="K39588" s="14" t="str">
        <v/>
      </c>
      <c r="L39588" s="14" t="str">
        <v/>
      </c>
      <c r="O39588" s="14" t="str">
        <v/>
      </c>
      <c r="P39588" s="14" t="str">
        <f ca="1"/>
        <v>Low Cap</v>
      </c>
    </row>
    <row r="39589" spans="11:16">
      <c r="K39589" s="14" t="str">
        <v/>
      </c>
      <c r="L39589" s="14" t="str">
        <v/>
      </c>
      <c r="O39589" s="14" t="str">
        <v/>
      </c>
      <c r="P39589" s="14" t="str">
        <f ca="1"/>
        <v>Low Cap</v>
      </c>
    </row>
    <row r="39590" spans="11:16">
      <c r="K39590" s="14" t="str">
        <v/>
      </c>
      <c r="L39590" s="14" t="str">
        <v/>
      </c>
      <c r="O39590" s="14" t="str">
        <v/>
      </c>
      <c r="P39590" s="14" t="str">
        <f ca="1"/>
        <v>Low Cap</v>
      </c>
    </row>
    <row r="39591" spans="11:16">
      <c r="K39591" s="14" t="str">
        <v/>
      </c>
      <c r="L39591" s="14" t="str">
        <v/>
      </c>
      <c r="O39591" s="14" t="str">
        <v/>
      </c>
      <c r="P39591" s="14" t="str">
        <f ca="1"/>
        <v>Low Cap</v>
      </c>
    </row>
    <row r="39592" spans="11:16">
      <c r="K39592" s="14" t="str">
        <v/>
      </c>
      <c r="L39592" s="14" t="str">
        <v/>
      </c>
      <c r="O39592" s="14" t="str">
        <v/>
      </c>
      <c r="P39592" s="14" t="str">
        <f ca="1"/>
        <v>Low Cap</v>
      </c>
    </row>
    <row r="39593" spans="11:16">
      <c r="K39593" s="14" t="str">
        <v/>
      </c>
      <c r="L39593" s="14" t="str">
        <v/>
      </c>
      <c r="O39593" s="14" t="str">
        <v/>
      </c>
      <c r="P39593" s="14" t="str">
        <f ca="1"/>
        <v>Low Cap</v>
      </c>
    </row>
    <row r="39594" spans="11:16">
      <c r="K39594" s="14" t="str">
        <v/>
      </c>
      <c r="L39594" s="14" t="str">
        <v/>
      </c>
      <c r="O39594" s="14" t="str">
        <v/>
      </c>
      <c r="P39594" s="14" t="str">
        <f ca="1"/>
        <v>Low Cap</v>
      </c>
    </row>
    <row r="39595" spans="11:16">
      <c r="K39595" s="14" t="str">
        <v/>
      </c>
      <c r="L39595" s="14" t="str">
        <v/>
      </c>
      <c r="O39595" s="14" t="str">
        <v/>
      </c>
      <c r="P39595" s="14" t="str">
        <f ca="1"/>
        <v>Low Cap</v>
      </c>
    </row>
    <row r="39596" spans="11:16">
      <c r="K39596" s="14" t="str">
        <v/>
      </c>
      <c r="L39596" s="14" t="str">
        <v/>
      </c>
      <c r="O39596" s="14" t="str">
        <v/>
      </c>
      <c r="P39596" s="14" t="str">
        <f ca="1"/>
        <v>Low Cap</v>
      </c>
    </row>
    <row r="39597" spans="11:16">
      <c r="K39597" s="14" t="str">
        <v/>
      </c>
      <c r="L39597" s="14" t="str">
        <v/>
      </c>
      <c r="O39597" s="14" t="str">
        <v/>
      </c>
      <c r="P39597" s="14" t="str">
        <f ca="1"/>
        <v>Low Cap</v>
      </c>
    </row>
    <row r="39598" spans="11:16">
      <c r="K39598" s="14" t="str">
        <v/>
      </c>
      <c r="L39598" s="14" t="str">
        <v/>
      </c>
      <c r="O39598" s="14" t="str">
        <v/>
      </c>
      <c r="P39598" s="14" t="str">
        <f ca="1"/>
        <v>Low Cap</v>
      </c>
    </row>
    <row r="39599" spans="11:16">
      <c r="K39599" s="14" t="str">
        <v/>
      </c>
      <c r="L39599" s="14" t="str">
        <v/>
      </c>
      <c r="O39599" s="14" t="str">
        <v/>
      </c>
      <c r="P39599" s="14" t="str">
        <f ca="1"/>
        <v>Low Cap</v>
      </c>
    </row>
    <row r="39600" spans="11:16">
      <c r="K39600" s="14" t="str">
        <v/>
      </c>
      <c r="L39600" s="14" t="str">
        <v/>
      </c>
      <c r="O39600" s="14" t="str">
        <v/>
      </c>
      <c r="P39600" s="14" t="str">
        <f ca="1"/>
        <v>Low Cap</v>
      </c>
    </row>
    <row r="39601" spans="11:16">
      <c r="K39601" s="14" t="str">
        <v/>
      </c>
      <c r="L39601" s="14" t="str">
        <v/>
      </c>
      <c r="O39601" s="14" t="str">
        <v/>
      </c>
      <c r="P39601" s="14" t="str">
        <f ca="1"/>
        <v>Low Cap</v>
      </c>
    </row>
    <row r="39602" spans="11:16">
      <c r="K39602" s="14" t="str">
        <v/>
      </c>
      <c r="L39602" s="14" t="str">
        <v/>
      </c>
      <c r="O39602" s="14" t="str">
        <v/>
      </c>
      <c r="P39602" s="14" t="str">
        <f ca="1"/>
        <v>Low Cap</v>
      </c>
    </row>
    <row r="39603" spans="11:16">
      <c r="K39603" s="14" t="str">
        <v/>
      </c>
      <c r="L39603" s="14" t="str">
        <v/>
      </c>
      <c r="O39603" s="14" t="str">
        <v/>
      </c>
      <c r="P39603" s="14" t="str">
        <f ca="1"/>
        <v>Low Cap</v>
      </c>
    </row>
    <row r="39604" spans="11:16">
      <c r="K39604" s="14" t="str">
        <v/>
      </c>
      <c r="L39604" s="14" t="str">
        <v/>
      </c>
      <c r="O39604" s="14" t="str">
        <v/>
      </c>
      <c r="P39604" s="14" t="str">
        <f ca="1"/>
        <v>Low Cap</v>
      </c>
    </row>
    <row r="39605" spans="11:16">
      <c r="K39605" s="14" t="str">
        <v/>
      </c>
      <c r="L39605" s="14" t="str">
        <v/>
      </c>
      <c r="O39605" s="14" t="str">
        <v/>
      </c>
      <c r="P39605" s="14" t="str">
        <f ca="1"/>
        <v>Low Cap</v>
      </c>
    </row>
    <row r="39606" spans="11:16">
      <c r="K39606" s="14" t="str">
        <v/>
      </c>
      <c r="L39606" s="14" t="str">
        <v/>
      </c>
      <c r="O39606" s="14" t="str">
        <v/>
      </c>
      <c r="P39606" s="14" t="str">
        <f ca="1"/>
        <v>Low Cap</v>
      </c>
    </row>
    <row r="39607" spans="11:16">
      <c r="K39607" s="14" t="str">
        <v/>
      </c>
      <c r="L39607" s="14" t="str">
        <v/>
      </c>
      <c r="O39607" s="14" t="str">
        <v/>
      </c>
      <c r="P39607" s="14" t="str">
        <f ca="1"/>
        <v>Low Cap</v>
      </c>
    </row>
    <row r="39608" spans="11:16">
      <c r="K39608" s="14" t="str">
        <v/>
      </c>
      <c r="L39608" s="14" t="str">
        <v/>
      </c>
      <c r="O39608" s="14" t="str">
        <v/>
      </c>
      <c r="P39608" s="14" t="str">
        <f ca="1"/>
        <v>Low Cap</v>
      </c>
    </row>
    <row r="39609" spans="11:16">
      <c r="K39609" s="14" t="str">
        <v/>
      </c>
      <c r="L39609" s="14" t="str">
        <v/>
      </c>
      <c r="O39609" s="14" t="str">
        <v/>
      </c>
      <c r="P39609" s="14" t="str">
        <f ca="1"/>
        <v>Low Cap</v>
      </c>
    </row>
    <row r="39610" spans="11:16">
      <c r="K39610" s="14" t="str">
        <v/>
      </c>
      <c r="L39610" s="14" t="str">
        <v/>
      </c>
      <c r="O39610" s="14" t="str">
        <v/>
      </c>
      <c r="P39610" s="14" t="str">
        <f ca="1"/>
        <v>Low Cap</v>
      </c>
    </row>
    <row r="39611" spans="11:16">
      <c r="K39611" s="14" t="str">
        <v/>
      </c>
      <c r="L39611" s="14" t="str">
        <v/>
      </c>
      <c r="O39611" s="14" t="str">
        <v/>
      </c>
      <c r="P39611" s="14" t="str">
        <f ca="1"/>
        <v>Low Cap</v>
      </c>
    </row>
    <row r="39612" spans="11:16">
      <c r="K39612" s="14" t="str">
        <v/>
      </c>
      <c r="L39612" s="14" t="str">
        <v/>
      </c>
      <c r="O39612" s="14" t="str">
        <v/>
      </c>
      <c r="P39612" s="14" t="str">
        <f ca="1"/>
        <v>Low Cap</v>
      </c>
    </row>
    <row r="39613" spans="11:16">
      <c r="K39613" s="14" t="str">
        <v/>
      </c>
      <c r="L39613" s="14" t="str">
        <v/>
      </c>
      <c r="O39613" s="14" t="str">
        <v/>
      </c>
      <c r="P39613" s="14" t="str">
        <f ca="1"/>
        <v>Low Cap</v>
      </c>
    </row>
    <row r="39614" spans="11:16">
      <c r="K39614" s="14" t="str">
        <v/>
      </c>
      <c r="L39614" s="14" t="str">
        <v/>
      </c>
      <c r="O39614" s="14" t="str">
        <v/>
      </c>
      <c r="P39614" s="14" t="str">
        <f ca="1"/>
        <v>Low Cap</v>
      </c>
    </row>
    <row r="39615" spans="11:16">
      <c r="K39615" s="14" t="str">
        <v/>
      </c>
      <c r="L39615" s="14" t="str">
        <v/>
      </c>
      <c r="O39615" s="14" t="str">
        <v/>
      </c>
      <c r="P39615" s="14" t="str">
        <f ca="1"/>
        <v>Low Cap</v>
      </c>
    </row>
    <row r="39616" spans="11:16">
      <c r="K39616" s="14" t="str">
        <v/>
      </c>
      <c r="L39616" s="14" t="str">
        <v/>
      </c>
      <c r="O39616" s="14" t="str">
        <v/>
      </c>
      <c r="P39616" s="14" t="str">
        <f ca="1"/>
        <v>Low Cap</v>
      </c>
    </row>
    <row r="39617" spans="11:16">
      <c r="K39617" s="14" t="str">
        <v/>
      </c>
      <c r="L39617" s="14" t="str">
        <v/>
      </c>
      <c r="O39617" s="14" t="str">
        <v/>
      </c>
      <c r="P39617" s="14" t="str">
        <f ca="1"/>
        <v>Low Cap</v>
      </c>
    </row>
    <row r="39618" spans="11:16">
      <c r="K39618" s="14" t="str">
        <v/>
      </c>
      <c r="L39618" s="14" t="str">
        <v/>
      </c>
      <c r="O39618" s="14" t="str">
        <v/>
      </c>
      <c r="P39618" s="14" t="str">
        <f ca="1"/>
        <v>Low Cap</v>
      </c>
    </row>
    <row r="39619" spans="11:16">
      <c r="K39619" s="14" t="str">
        <v/>
      </c>
      <c r="L39619" s="14" t="str">
        <v/>
      </c>
      <c r="O39619" s="14" t="str">
        <v/>
      </c>
      <c r="P39619" s="14" t="str">
        <f ca="1"/>
        <v>Low Cap</v>
      </c>
    </row>
    <row r="39620" spans="11:16">
      <c r="K39620" s="14" t="str">
        <v/>
      </c>
      <c r="L39620" s="14" t="str">
        <v/>
      </c>
      <c r="O39620" s="14" t="str">
        <v/>
      </c>
      <c r="P39620" s="14" t="str">
        <f ca="1"/>
        <v>Low Cap</v>
      </c>
    </row>
    <row r="39621" spans="11:16">
      <c r="K39621" s="14" t="str">
        <v/>
      </c>
      <c r="L39621" s="14" t="str">
        <v/>
      </c>
      <c r="O39621" s="14" t="str">
        <v/>
      </c>
      <c r="P39621" s="14" t="str">
        <f ca="1"/>
        <v>Low Cap</v>
      </c>
    </row>
    <row r="39622" spans="11:16">
      <c r="K39622" s="14" t="str">
        <v/>
      </c>
      <c r="L39622" s="14" t="str">
        <v/>
      </c>
      <c r="O39622" s="14" t="str">
        <v/>
      </c>
      <c r="P39622" s="14" t="str">
        <f ca="1"/>
        <v>Low Cap</v>
      </c>
    </row>
    <row r="39623" spans="11:16">
      <c r="K39623" s="14" t="str">
        <v/>
      </c>
      <c r="L39623" s="14" t="str">
        <v/>
      </c>
      <c r="O39623" s="14" t="str">
        <v/>
      </c>
      <c r="P39623" s="14" t="str">
        <f ca="1"/>
        <v>Low Cap</v>
      </c>
    </row>
    <row r="39624" spans="11:16">
      <c r="K39624" s="14" t="str">
        <v/>
      </c>
      <c r="L39624" s="14" t="str">
        <v/>
      </c>
      <c r="O39624" s="14" t="str">
        <v/>
      </c>
      <c r="P39624" s="14" t="str">
        <f ca="1"/>
        <v>Low Cap</v>
      </c>
    </row>
    <row r="39625" spans="11:16">
      <c r="K39625" s="14" t="str">
        <v/>
      </c>
      <c r="L39625" s="14" t="str">
        <v/>
      </c>
      <c r="O39625" s="14" t="str">
        <v/>
      </c>
      <c r="P39625" s="14" t="str">
        <f ca="1"/>
        <v>Low Cap</v>
      </c>
    </row>
    <row r="39626" spans="11:16">
      <c r="K39626" s="14" t="str">
        <v/>
      </c>
      <c r="L39626" s="14" t="str">
        <v/>
      </c>
      <c r="O39626" s="14" t="str">
        <v/>
      </c>
      <c r="P39626" s="14" t="str">
        <f ca="1"/>
        <v>Low Cap</v>
      </c>
    </row>
    <row r="39627" spans="11:16">
      <c r="K39627" s="14" t="str">
        <v/>
      </c>
      <c r="L39627" s="14" t="str">
        <v/>
      </c>
      <c r="O39627" s="14" t="str">
        <v/>
      </c>
      <c r="P39627" s="14" t="str">
        <f ca="1"/>
        <v>Low Cap</v>
      </c>
    </row>
    <row r="39628" spans="11:16">
      <c r="K39628" s="14" t="str">
        <v/>
      </c>
      <c r="L39628" s="14" t="str">
        <v/>
      </c>
      <c r="O39628" s="14" t="str">
        <v/>
      </c>
      <c r="P39628" s="14" t="str">
        <f ca="1"/>
        <v>Low Cap</v>
      </c>
    </row>
    <row r="39629" spans="11:16">
      <c r="K39629" s="14" t="str">
        <v/>
      </c>
      <c r="L39629" s="14" t="str">
        <v/>
      </c>
      <c r="O39629" s="14" t="str">
        <v/>
      </c>
      <c r="P39629" s="14" t="str">
        <f ca="1"/>
        <v>Low Cap</v>
      </c>
    </row>
    <row r="39630" spans="11:16">
      <c r="K39630" s="14" t="str">
        <v/>
      </c>
      <c r="L39630" s="14" t="str">
        <v/>
      </c>
      <c r="O39630" s="14" t="str">
        <v/>
      </c>
      <c r="P39630" s="14" t="str">
        <f ca="1"/>
        <v>Low Cap</v>
      </c>
    </row>
    <row r="39631" spans="11:16">
      <c r="K39631" s="14" t="str">
        <v/>
      </c>
      <c r="L39631" s="14" t="str">
        <v/>
      </c>
      <c r="O39631" s="14" t="str">
        <v/>
      </c>
      <c r="P39631" s="14" t="str">
        <f ca="1"/>
        <v>Low Cap</v>
      </c>
    </row>
    <row r="39632" spans="11:16">
      <c r="K39632" s="14" t="str">
        <v/>
      </c>
      <c r="L39632" s="14" t="str">
        <v/>
      </c>
      <c r="O39632" s="14" t="str">
        <v/>
      </c>
      <c r="P39632" s="14" t="str">
        <f ca="1"/>
        <v>Low Cap</v>
      </c>
    </row>
    <row r="39633" spans="11:16">
      <c r="K39633" s="14" t="str">
        <v/>
      </c>
      <c r="L39633" s="14" t="str">
        <v/>
      </c>
      <c r="O39633" s="14" t="str">
        <v/>
      </c>
      <c r="P39633" s="14" t="str">
        <f ca="1"/>
        <v>Low Cap</v>
      </c>
    </row>
    <row r="39634" spans="11:16">
      <c r="K39634" s="14" t="str">
        <v/>
      </c>
      <c r="L39634" s="14" t="str">
        <v/>
      </c>
      <c r="O39634" s="14" t="str">
        <v/>
      </c>
      <c r="P39634" s="14" t="str">
        <f ca="1"/>
        <v>Low Cap</v>
      </c>
    </row>
    <row r="39635" spans="11:16">
      <c r="K39635" s="14" t="str">
        <v/>
      </c>
      <c r="L39635" s="14" t="str">
        <v/>
      </c>
      <c r="O39635" s="14" t="str">
        <v/>
      </c>
      <c r="P39635" s="14" t="str">
        <f ca="1"/>
        <v>Low Cap</v>
      </c>
    </row>
    <row r="39636" spans="11:16">
      <c r="K39636" s="14" t="str">
        <v/>
      </c>
      <c r="L39636" s="14" t="str">
        <v/>
      </c>
      <c r="O39636" s="14" t="str">
        <v/>
      </c>
      <c r="P39636" s="14" t="str">
        <f ca="1"/>
        <v>Low Cap</v>
      </c>
    </row>
    <row r="39637" spans="11:16">
      <c r="K39637" s="14" t="str">
        <v/>
      </c>
      <c r="L39637" s="14" t="str">
        <v/>
      </c>
      <c r="O39637" s="14" t="str">
        <v/>
      </c>
      <c r="P39637" s="14" t="str">
        <f ca="1"/>
        <v>Low Cap</v>
      </c>
    </row>
    <row r="39638" spans="11:16">
      <c r="K39638" s="14" t="str">
        <v/>
      </c>
      <c r="L39638" s="14" t="str">
        <v/>
      </c>
      <c r="O39638" s="14" t="str">
        <v/>
      </c>
      <c r="P39638" s="14" t="str">
        <f ca="1"/>
        <v>Low Cap</v>
      </c>
    </row>
    <row r="39639" spans="11:16">
      <c r="K39639" s="14" t="str">
        <v/>
      </c>
      <c r="L39639" s="14" t="str">
        <v/>
      </c>
      <c r="O39639" s="14" t="str">
        <v/>
      </c>
      <c r="P39639" s="14" t="str">
        <f ca="1"/>
        <v>Low Cap</v>
      </c>
    </row>
    <row r="39640" spans="11:16">
      <c r="K39640" s="14" t="str">
        <v/>
      </c>
      <c r="L39640" s="14" t="str">
        <v/>
      </c>
      <c r="O39640" s="14" t="str">
        <v/>
      </c>
      <c r="P39640" s="14" t="str">
        <f ca="1"/>
        <v>Low Cap</v>
      </c>
    </row>
    <row r="39641" spans="11:16">
      <c r="K39641" s="14" t="str">
        <v/>
      </c>
      <c r="L39641" s="14" t="str">
        <v/>
      </c>
      <c r="O39641" s="14" t="str">
        <v/>
      </c>
      <c r="P39641" s="14" t="str">
        <f ca="1"/>
        <v>Low Cap</v>
      </c>
    </row>
    <row r="39642" spans="11:16">
      <c r="K39642" s="14" t="str">
        <v/>
      </c>
      <c r="L39642" s="14" t="str">
        <v/>
      </c>
      <c r="O39642" s="14" t="str">
        <v/>
      </c>
      <c r="P39642" s="14" t="str">
        <f ca="1"/>
        <v>Low Cap</v>
      </c>
    </row>
    <row r="39643" spans="11:16">
      <c r="K39643" s="14" t="str">
        <v/>
      </c>
      <c r="L39643" s="14" t="str">
        <v/>
      </c>
      <c r="O39643" s="14" t="str">
        <v/>
      </c>
      <c r="P39643" s="14" t="str">
        <f ca="1"/>
        <v>Low Cap</v>
      </c>
    </row>
    <row r="39644" spans="11:16">
      <c r="K39644" s="14" t="str">
        <v/>
      </c>
      <c r="L39644" s="14" t="str">
        <v/>
      </c>
      <c r="O39644" s="14" t="str">
        <v/>
      </c>
      <c r="P39644" s="14" t="str">
        <f ca="1"/>
        <v>Low Cap</v>
      </c>
    </row>
    <row r="39645" spans="11:16">
      <c r="K39645" s="14" t="str">
        <v/>
      </c>
      <c r="L39645" s="14" t="str">
        <v/>
      </c>
      <c r="O39645" s="14" t="str">
        <v/>
      </c>
      <c r="P39645" s="14" t="str">
        <f ca="1"/>
        <v>Low Cap</v>
      </c>
    </row>
    <row r="39646" spans="11:16">
      <c r="K39646" s="14" t="str">
        <v/>
      </c>
      <c r="L39646" s="14" t="str">
        <v/>
      </c>
      <c r="O39646" s="14" t="str">
        <v/>
      </c>
      <c r="P39646" s="14" t="str">
        <f ca="1"/>
        <v>Low Cap</v>
      </c>
    </row>
    <row r="39647" spans="11:16">
      <c r="K39647" s="14" t="str">
        <v/>
      </c>
      <c r="L39647" s="14" t="str">
        <v/>
      </c>
      <c r="O39647" s="14" t="str">
        <v/>
      </c>
      <c r="P39647" s="14" t="str">
        <f ca="1"/>
        <v>Low Cap</v>
      </c>
    </row>
    <row r="39648" spans="11:16">
      <c r="K39648" s="14" t="str">
        <v/>
      </c>
      <c r="L39648" s="14" t="str">
        <v/>
      </c>
      <c r="O39648" s="14" t="str">
        <v/>
      </c>
      <c r="P39648" s="14" t="str">
        <f ca="1"/>
        <v>Low Cap</v>
      </c>
    </row>
    <row r="39649" spans="11:16">
      <c r="K39649" s="14" t="str">
        <v/>
      </c>
      <c r="L39649" s="14" t="str">
        <v/>
      </c>
      <c r="O39649" s="14" t="str">
        <v/>
      </c>
      <c r="P39649" s="14" t="str">
        <f ca="1"/>
        <v>Low Cap</v>
      </c>
    </row>
    <row r="39650" spans="11:16">
      <c r="K39650" s="14" t="str">
        <v/>
      </c>
      <c r="L39650" s="14" t="str">
        <v/>
      </c>
      <c r="O39650" s="14" t="str">
        <v/>
      </c>
      <c r="P39650" s="14" t="str">
        <f ca="1"/>
        <v>Low Cap</v>
      </c>
    </row>
    <row r="39651" spans="11:16">
      <c r="K39651" s="14" t="str">
        <v/>
      </c>
      <c r="L39651" s="14" t="str">
        <v/>
      </c>
      <c r="O39651" s="14" t="str">
        <v/>
      </c>
      <c r="P39651" s="14" t="str">
        <f ca="1"/>
        <v>Low Cap</v>
      </c>
    </row>
    <row r="39652" spans="11:16">
      <c r="K39652" s="14" t="str">
        <v/>
      </c>
      <c r="L39652" s="14" t="str">
        <v/>
      </c>
      <c r="O39652" s="14" t="str">
        <v/>
      </c>
      <c r="P39652" s="14" t="str">
        <f ca="1"/>
        <v>Low Cap</v>
      </c>
    </row>
    <row r="39653" spans="11:16">
      <c r="K39653" s="14" t="str">
        <v/>
      </c>
      <c r="L39653" s="14" t="str">
        <v/>
      </c>
      <c r="O39653" s="14" t="str">
        <v/>
      </c>
      <c r="P39653" s="14" t="str">
        <f ca="1"/>
        <v>Low Cap</v>
      </c>
    </row>
    <row r="39654" spans="11:16">
      <c r="K39654" s="14" t="str">
        <v/>
      </c>
      <c r="L39654" s="14" t="str">
        <v/>
      </c>
      <c r="O39654" s="14" t="str">
        <v/>
      </c>
      <c r="P39654" s="14" t="str">
        <f ca="1"/>
        <v>Low Cap</v>
      </c>
    </row>
    <row r="39655" spans="11:16">
      <c r="K39655" s="14" t="str">
        <v/>
      </c>
      <c r="L39655" s="14" t="str">
        <v/>
      </c>
      <c r="O39655" s="14" t="str">
        <v/>
      </c>
      <c r="P39655" s="14" t="str">
        <f ca="1"/>
        <v>Low Cap</v>
      </c>
    </row>
    <row r="39656" spans="11:16">
      <c r="K39656" s="14" t="str">
        <v/>
      </c>
      <c r="L39656" s="14" t="str">
        <v/>
      </c>
      <c r="O39656" s="14" t="str">
        <v/>
      </c>
      <c r="P39656" s="14" t="str">
        <f ca="1"/>
        <v>Low Cap</v>
      </c>
    </row>
    <row r="39657" spans="11:16">
      <c r="K39657" s="14" t="str">
        <v/>
      </c>
      <c r="L39657" s="14" t="str">
        <v/>
      </c>
      <c r="O39657" s="14" t="str">
        <v/>
      </c>
      <c r="P39657" s="14" t="str">
        <f ca="1"/>
        <v>Low Cap</v>
      </c>
    </row>
    <row r="39658" spans="11:16">
      <c r="K39658" s="14" t="str">
        <v/>
      </c>
      <c r="L39658" s="14" t="str">
        <v/>
      </c>
      <c r="O39658" s="14" t="str">
        <v/>
      </c>
      <c r="P39658" s="14" t="str">
        <f ca="1"/>
        <v>Low Cap</v>
      </c>
    </row>
    <row r="39659" spans="11:16">
      <c r="K39659" s="14" t="str">
        <v/>
      </c>
      <c r="L39659" s="14" t="str">
        <v/>
      </c>
      <c r="O39659" s="14" t="str">
        <v/>
      </c>
      <c r="P39659" s="14" t="str">
        <f ca="1"/>
        <v>Low Cap</v>
      </c>
    </row>
    <row r="39660" spans="11:16">
      <c r="K39660" s="14" t="str">
        <v/>
      </c>
      <c r="L39660" s="14" t="str">
        <v/>
      </c>
      <c r="O39660" s="14" t="str">
        <v/>
      </c>
      <c r="P39660" s="14" t="str">
        <f ca="1"/>
        <v>Low Cap</v>
      </c>
    </row>
    <row r="39661" spans="11:16">
      <c r="K39661" s="14" t="str">
        <v/>
      </c>
      <c r="L39661" s="14" t="str">
        <v/>
      </c>
      <c r="O39661" s="14" t="str">
        <v/>
      </c>
      <c r="P39661" s="14" t="str">
        <f ca="1"/>
        <v>Low Cap</v>
      </c>
    </row>
    <row r="39662" spans="11:16">
      <c r="K39662" s="14" t="str">
        <v/>
      </c>
      <c r="L39662" s="14" t="str">
        <v/>
      </c>
      <c r="O39662" s="14" t="str">
        <v/>
      </c>
      <c r="P39662" s="14" t="str">
        <f ca="1"/>
        <v>Low Cap</v>
      </c>
    </row>
    <row r="39663" spans="11:16">
      <c r="K39663" s="14" t="str">
        <v/>
      </c>
      <c r="L39663" s="14" t="str">
        <v/>
      </c>
      <c r="O39663" s="14" t="str">
        <v/>
      </c>
      <c r="P39663" s="14" t="str">
        <f ca="1"/>
        <v>Low Cap</v>
      </c>
    </row>
    <row r="39664" spans="11:16">
      <c r="K39664" s="14" t="str">
        <v/>
      </c>
      <c r="L39664" s="14" t="str">
        <v/>
      </c>
      <c r="O39664" s="14" t="str">
        <v/>
      </c>
      <c r="P39664" s="14" t="str">
        <f ca="1"/>
        <v>Low Cap</v>
      </c>
    </row>
    <row r="39665" spans="11:16">
      <c r="K39665" s="14" t="str">
        <v/>
      </c>
      <c r="L39665" s="14" t="str">
        <v/>
      </c>
      <c r="O39665" s="14" t="str">
        <v/>
      </c>
      <c r="P39665" s="14" t="str">
        <f ca="1"/>
        <v>Low Cap</v>
      </c>
    </row>
    <row r="39666" spans="11:16">
      <c r="K39666" s="14" t="str">
        <v/>
      </c>
      <c r="L39666" s="14" t="str">
        <v/>
      </c>
      <c r="O39666" s="14" t="str">
        <v/>
      </c>
      <c r="P39666" s="14" t="str">
        <f ca="1"/>
        <v>Low Cap</v>
      </c>
    </row>
    <row r="39667" spans="11:16">
      <c r="K39667" s="14" t="str">
        <v/>
      </c>
      <c r="L39667" s="14" t="str">
        <v/>
      </c>
      <c r="O39667" s="14" t="str">
        <v/>
      </c>
      <c r="P39667" s="14" t="str">
        <f ca="1"/>
        <v>Low Cap</v>
      </c>
    </row>
    <row r="39668" spans="11:16">
      <c r="K39668" s="14" t="str">
        <v/>
      </c>
      <c r="L39668" s="14" t="str">
        <v/>
      </c>
      <c r="O39668" s="14" t="str">
        <v/>
      </c>
      <c r="P39668" s="14" t="str">
        <f ca="1"/>
        <v>Low Cap</v>
      </c>
    </row>
    <row r="39669" spans="11:16">
      <c r="K39669" s="14" t="str">
        <v/>
      </c>
      <c r="L39669" s="14" t="str">
        <v/>
      </c>
      <c r="O39669" s="14" t="str">
        <v/>
      </c>
      <c r="P39669" s="14" t="str">
        <f ca="1"/>
        <v>Low Cap</v>
      </c>
    </row>
    <row r="39670" spans="11:16">
      <c r="K39670" s="14" t="str">
        <v/>
      </c>
      <c r="L39670" s="14" t="str">
        <v/>
      </c>
      <c r="O39670" s="14" t="str">
        <v/>
      </c>
      <c r="P39670" s="14" t="str">
        <f ca="1"/>
        <v>Low Cap</v>
      </c>
    </row>
    <row r="39671" spans="11:16">
      <c r="K39671" s="14" t="str">
        <v/>
      </c>
      <c r="L39671" s="14" t="str">
        <v/>
      </c>
      <c r="O39671" s="14" t="str">
        <v/>
      </c>
      <c r="P39671" s="14" t="str">
        <f ca="1"/>
        <v>Low Cap</v>
      </c>
    </row>
    <row r="39672" spans="11:16">
      <c r="K39672" s="14" t="str">
        <v/>
      </c>
      <c r="L39672" s="14" t="str">
        <v/>
      </c>
      <c r="O39672" s="14" t="str">
        <v/>
      </c>
      <c r="P39672" s="14" t="str">
        <f ca="1"/>
        <v>Low Cap</v>
      </c>
    </row>
    <row r="39673" spans="11:16">
      <c r="K39673" s="14" t="str">
        <v/>
      </c>
      <c r="L39673" s="14" t="str">
        <v/>
      </c>
      <c r="O39673" s="14" t="str">
        <v/>
      </c>
      <c r="P39673" s="14" t="str">
        <f ca="1"/>
        <v>Low Cap</v>
      </c>
    </row>
    <row r="39674" spans="11:16">
      <c r="K39674" s="14" t="str">
        <v/>
      </c>
      <c r="L39674" s="14" t="str">
        <v/>
      </c>
      <c r="O39674" s="14" t="str">
        <v/>
      </c>
      <c r="P39674" s="14" t="str">
        <f ca="1"/>
        <v>Low Cap</v>
      </c>
    </row>
    <row r="39675" spans="11:16">
      <c r="K39675" s="14" t="str">
        <v/>
      </c>
      <c r="L39675" s="14" t="str">
        <v/>
      </c>
      <c r="O39675" s="14" t="str">
        <v/>
      </c>
      <c r="P39675" s="14" t="str">
        <f ca="1"/>
        <v>Low Cap</v>
      </c>
    </row>
    <row r="39676" spans="11:16">
      <c r="K39676" s="14" t="str">
        <v/>
      </c>
      <c r="L39676" s="14" t="str">
        <v/>
      </c>
      <c r="O39676" s="14" t="str">
        <v/>
      </c>
      <c r="P39676" s="14" t="str">
        <f ca="1"/>
        <v>Low Cap</v>
      </c>
    </row>
    <row r="39677" spans="11:16">
      <c r="K39677" s="14" t="str">
        <v/>
      </c>
      <c r="L39677" s="14" t="str">
        <v/>
      </c>
      <c r="O39677" s="14" t="str">
        <v/>
      </c>
      <c r="P39677" s="14" t="str">
        <f ca="1"/>
        <v>Low Cap</v>
      </c>
    </row>
    <row r="39678" spans="11:16">
      <c r="K39678" s="14" t="str">
        <v/>
      </c>
      <c r="L39678" s="14" t="str">
        <v/>
      </c>
      <c r="O39678" s="14" t="str">
        <v/>
      </c>
      <c r="P39678" s="14" t="str">
        <f ca="1"/>
        <v>Low Cap</v>
      </c>
    </row>
    <row r="39679" spans="11:16">
      <c r="K39679" s="14" t="str">
        <v/>
      </c>
      <c r="L39679" s="14" t="str">
        <v/>
      </c>
      <c r="O39679" s="14" t="str">
        <v/>
      </c>
      <c r="P39679" s="14" t="str">
        <f ca="1"/>
        <v>Low Cap</v>
      </c>
    </row>
    <row r="39680" spans="11:16">
      <c r="K39680" s="14" t="str">
        <v/>
      </c>
      <c r="L39680" s="14" t="str">
        <v/>
      </c>
      <c r="O39680" s="14" t="str">
        <v/>
      </c>
      <c r="P39680" s="14" t="str">
        <f ca="1"/>
        <v>Low Cap</v>
      </c>
    </row>
    <row r="39681" spans="11:16">
      <c r="K39681" s="14" t="str">
        <v/>
      </c>
      <c r="L39681" s="14" t="str">
        <v/>
      </c>
      <c r="O39681" s="14" t="str">
        <v/>
      </c>
      <c r="P39681" s="14" t="str">
        <f ca="1"/>
        <v>Low Cap</v>
      </c>
    </row>
    <row r="39682" spans="11:16">
      <c r="K39682" s="14" t="str">
        <v/>
      </c>
      <c r="L39682" s="14" t="str">
        <v/>
      </c>
      <c r="O39682" s="14" t="str">
        <v/>
      </c>
      <c r="P39682" s="14" t="str">
        <f ca="1"/>
        <v>Low Cap</v>
      </c>
    </row>
    <row r="39683" spans="11:16">
      <c r="K39683" s="14" t="str">
        <v/>
      </c>
      <c r="L39683" s="14" t="str">
        <v/>
      </c>
      <c r="O39683" s="14" t="str">
        <v/>
      </c>
      <c r="P39683" s="14" t="str">
        <f ca="1"/>
        <v>Low Cap</v>
      </c>
    </row>
    <row r="39684" spans="11:16">
      <c r="K39684" s="14" t="str">
        <v/>
      </c>
      <c r="L39684" s="14" t="str">
        <v/>
      </c>
      <c r="O39684" s="14" t="str">
        <v/>
      </c>
      <c r="P39684" s="14" t="str">
        <f ca="1"/>
        <v>Low Cap</v>
      </c>
    </row>
    <row r="39685" spans="11:16">
      <c r="K39685" s="14" t="str">
        <v/>
      </c>
      <c r="L39685" s="14" t="str">
        <v/>
      </c>
      <c r="O39685" s="14" t="str">
        <v/>
      </c>
      <c r="P39685" s="14" t="str">
        <f ca="1"/>
        <v>Low Cap</v>
      </c>
    </row>
    <row r="39686" spans="11:16">
      <c r="K39686" s="14" t="str">
        <v/>
      </c>
      <c r="L39686" s="14" t="str">
        <v/>
      </c>
      <c r="O39686" s="14" t="str">
        <v/>
      </c>
      <c r="P39686" s="14" t="str">
        <f ca="1"/>
        <v>Low Cap</v>
      </c>
    </row>
    <row r="39687" spans="11:16">
      <c r="K39687" s="14" t="str">
        <v/>
      </c>
      <c r="L39687" s="14" t="str">
        <v/>
      </c>
      <c r="O39687" s="14" t="str">
        <v/>
      </c>
      <c r="P39687" s="14" t="str">
        <f ca="1"/>
        <v>Low Cap</v>
      </c>
    </row>
    <row r="39688" spans="11:16">
      <c r="K39688" s="14" t="str">
        <v/>
      </c>
      <c r="L39688" s="14" t="str">
        <v/>
      </c>
      <c r="O39688" s="14" t="str">
        <v/>
      </c>
      <c r="P39688" s="14" t="str">
        <f ca="1"/>
        <v>Low Cap</v>
      </c>
    </row>
    <row r="39689" spans="11:16">
      <c r="K39689" s="14" t="str">
        <v/>
      </c>
      <c r="L39689" s="14" t="str">
        <v/>
      </c>
      <c r="O39689" s="14" t="str">
        <v/>
      </c>
      <c r="P39689" s="14" t="str">
        <f ca="1"/>
        <v>Low Cap</v>
      </c>
    </row>
    <row r="39690" spans="11:16">
      <c r="K39690" s="14" t="str">
        <v/>
      </c>
      <c r="L39690" s="14" t="str">
        <v/>
      </c>
      <c r="O39690" s="14" t="str">
        <v/>
      </c>
      <c r="P39690" s="14" t="str">
        <f ca="1"/>
        <v>Low Cap</v>
      </c>
    </row>
    <row r="39691" spans="11:16">
      <c r="K39691" s="14" t="str">
        <v/>
      </c>
      <c r="L39691" s="14" t="str">
        <v/>
      </c>
      <c r="O39691" s="14" t="str">
        <v/>
      </c>
      <c r="P39691" s="14" t="str">
        <f ca="1"/>
        <v>Low Cap</v>
      </c>
    </row>
    <row r="39692" spans="11:16">
      <c r="K39692" s="14" t="str">
        <v/>
      </c>
      <c r="L39692" s="14" t="str">
        <v/>
      </c>
      <c r="O39692" s="14" t="str">
        <v/>
      </c>
      <c r="P39692" s="14" t="str">
        <f ca="1"/>
        <v>Low Cap</v>
      </c>
    </row>
    <row r="39693" spans="11:16">
      <c r="K39693" s="14" t="str">
        <v/>
      </c>
      <c r="L39693" s="14" t="str">
        <v/>
      </c>
      <c r="O39693" s="14" t="str">
        <v/>
      </c>
      <c r="P39693" s="14" t="str">
        <f ca="1"/>
        <v>Low Cap</v>
      </c>
    </row>
    <row r="39694" spans="11:16">
      <c r="K39694" s="14" t="str">
        <v/>
      </c>
      <c r="L39694" s="14" t="str">
        <v/>
      </c>
      <c r="O39694" s="14" t="str">
        <v/>
      </c>
      <c r="P39694" s="14" t="str">
        <f ca="1"/>
        <v>Low Cap</v>
      </c>
    </row>
    <row r="39695" spans="11:16">
      <c r="K39695" s="14" t="str">
        <v/>
      </c>
      <c r="L39695" s="14" t="str">
        <v/>
      </c>
      <c r="O39695" s="14" t="str">
        <v/>
      </c>
      <c r="P39695" s="14" t="str">
        <f ca="1"/>
        <v>Low Cap</v>
      </c>
    </row>
    <row r="39696" spans="11:16">
      <c r="K39696" s="14" t="str">
        <v/>
      </c>
      <c r="L39696" s="14" t="str">
        <v/>
      </c>
      <c r="O39696" s="14" t="str">
        <v/>
      </c>
      <c r="P39696" s="14" t="str">
        <f ca="1"/>
        <v>Low Cap</v>
      </c>
    </row>
    <row r="39697" spans="11:16">
      <c r="K39697" s="14" t="str">
        <v/>
      </c>
      <c r="L39697" s="14" t="str">
        <v/>
      </c>
      <c r="O39697" s="14" t="str">
        <v/>
      </c>
      <c r="P39697" s="14" t="str">
        <f ca="1"/>
        <v>Low Cap</v>
      </c>
    </row>
    <row r="39698" spans="11:16">
      <c r="K39698" s="14" t="str">
        <v/>
      </c>
      <c r="L39698" s="14" t="str">
        <v/>
      </c>
      <c r="O39698" s="14" t="str">
        <v/>
      </c>
      <c r="P39698" s="14" t="str">
        <f ca="1"/>
        <v>Low Cap</v>
      </c>
    </row>
    <row r="39699" spans="11:16">
      <c r="K39699" s="14" t="str">
        <v/>
      </c>
      <c r="L39699" s="14" t="str">
        <v/>
      </c>
      <c r="O39699" s="14" t="str">
        <v/>
      </c>
      <c r="P39699" s="14" t="str">
        <f ca="1"/>
        <v>Low Cap</v>
      </c>
    </row>
    <row r="39700" spans="11:16">
      <c r="K39700" s="14" t="str">
        <v/>
      </c>
      <c r="L39700" s="14" t="str">
        <v/>
      </c>
      <c r="O39700" s="14" t="str">
        <v/>
      </c>
      <c r="P39700" s="14" t="str">
        <f ca="1"/>
        <v>Low Cap</v>
      </c>
    </row>
    <row r="39701" spans="11:16">
      <c r="K39701" s="14" t="str">
        <v/>
      </c>
      <c r="L39701" s="14" t="str">
        <v/>
      </c>
      <c r="O39701" s="14" t="str">
        <v/>
      </c>
      <c r="P39701" s="14" t="str">
        <f ca="1"/>
        <v>Low Cap</v>
      </c>
    </row>
    <row r="39702" spans="11:16">
      <c r="K39702" s="14" t="str">
        <v/>
      </c>
      <c r="L39702" s="14" t="str">
        <v/>
      </c>
      <c r="O39702" s="14" t="str">
        <v/>
      </c>
      <c r="P39702" s="14" t="str">
        <f ca="1"/>
        <v>Low Cap</v>
      </c>
    </row>
    <row r="39703" spans="11:16">
      <c r="K39703" s="14" t="str">
        <v/>
      </c>
      <c r="L39703" s="14" t="str">
        <v/>
      </c>
      <c r="O39703" s="14" t="str">
        <v/>
      </c>
      <c r="P39703" s="14" t="str">
        <f ca="1"/>
        <v>Low Cap</v>
      </c>
    </row>
    <row r="39704" spans="11:16">
      <c r="K39704" s="14" t="str">
        <v/>
      </c>
      <c r="L39704" s="14" t="str">
        <v/>
      </c>
      <c r="O39704" s="14" t="str">
        <v/>
      </c>
      <c r="P39704" s="14" t="str">
        <f ca="1"/>
        <v>Low Cap</v>
      </c>
    </row>
    <row r="39705" spans="11:16">
      <c r="K39705" s="14" t="str">
        <v/>
      </c>
      <c r="L39705" s="14" t="str">
        <v/>
      </c>
      <c r="O39705" s="14" t="str">
        <v/>
      </c>
      <c r="P39705" s="14" t="str">
        <f ca="1"/>
        <v>Low Cap</v>
      </c>
    </row>
    <row r="39706" spans="11:16">
      <c r="K39706" s="14" t="str">
        <v/>
      </c>
      <c r="L39706" s="14" t="str">
        <v/>
      </c>
      <c r="O39706" s="14" t="str">
        <v/>
      </c>
      <c r="P39706" s="14" t="str">
        <f ca="1"/>
        <v>Low Cap</v>
      </c>
    </row>
    <row r="39707" spans="11:16">
      <c r="K39707" s="14" t="str">
        <v/>
      </c>
      <c r="L39707" s="14" t="str">
        <v/>
      </c>
      <c r="O39707" s="14" t="str">
        <v/>
      </c>
      <c r="P39707" s="14" t="str">
        <f ca="1"/>
        <v>Low Cap</v>
      </c>
    </row>
    <row r="39708" spans="11:16">
      <c r="K39708" s="14" t="str">
        <v/>
      </c>
      <c r="L39708" s="14" t="str">
        <v/>
      </c>
      <c r="O39708" s="14" t="str">
        <v/>
      </c>
      <c r="P39708" s="14" t="str">
        <f ca="1"/>
        <v>Low Cap</v>
      </c>
    </row>
    <row r="39709" spans="11:16">
      <c r="K39709" s="14" t="str">
        <v/>
      </c>
      <c r="L39709" s="14" t="str">
        <v/>
      </c>
      <c r="O39709" s="14" t="str">
        <v/>
      </c>
      <c r="P39709" s="14" t="str">
        <f ca="1"/>
        <v>Low Cap</v>
      </c>
    </row>
    <row r="39710" spans="11:16">
      <c r="K39710" s="14" t="str">
        <v/>
      </c>
      <c r="L39710" s="14" t="str">
        <v/>
      </c>
      <c r="O39710" s="14" t="str">
        <v/>
      </c>
      <c r="P39710" s="14" t="str">
        <f ca="1"/>
        <v>Low Cap</v>
      </c>
    </row>
    <row r="39711" spans="11:16">
      <c r="K39711" s="14" t="str">
        <v/>
      </c>
      <c r="L39711" s="14" t="str">
        <v/>
      </c>
      <c r="O39711" s="14" t="str">
        <v/>
      </c>
      <c r="P39711" s="14" t="str">
        <f ca="1"/>
        <v>Low Cap</v>
      </c>
    </row>
    <row r="39712" spans="11:16">
      <c r="K39712" s="14" t="str">
        <v/>
      </c>
      <c r="L39712" s="14" t="str">
        <v/>
      </c>
      <c r="O39712" s="14" t="str">
        <v/>
      </c>
      <c r="P39712" s="14" t="str">
        <f ca="1"/>
        <v>Low Cap</v>
      </c>
    </row>
    <row r="39713" spans="11:16">
      <c r="K39713" s="14" t="str">
        <v/>
      </c>
      <c r="L39713" s="14" t="str">
        <v/>
      </c>
      <c r="O39713" s="14" t="str">
        <v/>
      </c>
      <c r="P39713" s="14" t="str">
        <f ca="1"/>
        <v>Low Cap</v>
      </c>
    </row>
    <row r="39714" spans="11:16">
      <c r="K39714" s="14" t="str">
        <v/>
      </c>
      <c r="L39714" s="14" t="str">
        <v/>
      </c>
      <c r="O39714" s="14" t="str">
        <v/>
      </c>
      <c r="P39714" s="14" t="str">
        <f ca="1"/>
        <v>Low Cap</v>
      </c>
    </row>
    <row r="39715" spans="11:16">
      <c r="K39715" s="14" t="str">
        <v/>
      </c>
      <c r="L39715" s="14" t="str">
        <v/>
      </c>
      <c r="O39715" s="14" t="str">
        <v/>
      </c>
      <c r="P39715" s="14" t="str">
        <f ca="1"/>
        <v>Low Cap</v>
      </c>
    </row>
    <row r="39716" spans="11:16">
      <c r="K39716" s="14" t="str">
        <v/>
      </c>
      <c r="L39716" s="14" t="str">
        <v/>
      </c>
      <c r="O39716" s="14" t="str">
        <v/>
      </c>
      <c r="P39716" s="14" t="str">
        <f ca="1"/>
        <v>Low Cap</v>
      </c>
    </row>
    <row r="39717" spans="11:16">
      <c r="K39717" s="14" t="str">
        <v/>
      </c>
      <c r="L39717" s="14" t="str">
        <v/>
      </c>
      <c r="O39717" s="14" t="str">
        <v/>
      </c>
      <c r="P39717" s="14" t="str">
        <f ca="1"/>
        <v>Low Cap</v>
      </c>
    </row>
    <row r="39718" spans="11:16">
      <c r="K39718" s="14" t="str">
        <v/>
      </c>
      <c r="L39718" s="14" t="str">
        <v/>
      </c>
      <c r="O39718" s="14" t="str">
        <v/>
      </c>
      <c r="P39718" s="14" t="str">
        <f ca="1"/>
        <v>Low Cap</v>
      </c>
    </row>
    <row r="39719" spans="11:16">
      <c r="K39719" s="14" t="str">
        <v/>
      </c>
      <c r="L39719" s="14" t="str">
        <v/>
      </c>
      <c r="O39719" s="14" t="str">
        <v/>
      </c>
      <c r="P39719" s="14" t="str">
        <f ca="1"/>
        <v>Low Cap</v>
      </c>
    </row>
    <row r="39720" spans="11:16">
      <c r="K39720" s="14" t="str">
        <v/>
      </c>
      <c r="L39720" s="14" t="str">
        <v/>
      </c>
      <c r="O39720" s="14" t="str">
        <v/>
      </c>
      <c r="P39720" s="14" t="str">
        <f ca="1"/>
        <v>Low Cap</v>
      </c>
    </row>
    <row r="39721" spans="11:16">
      <c r="K39721" s="14" t="str">
        <v/>
      </c>
      <c r="L39721" s="14" t="str">
        <v/>
      </c>
      <c r="O39721" s="14" t="str">
        <v/>
      </c>
      <c r="P39721" s="14" t="str">
        <f ca="1"/>
        <v>Low Cap</v>
      </c>
    </row>
    <row r="39722" spans="11:16">
      <c r="K39722" s="14" t="str">
        <v/>
      </c>
      <c r="L39722" s="14" t="str">
        <v/>
      </c>
      <c r="O39722" s="14" t="str">
        <v/>
      </c>
      <c r="P39722" s="14" t="str">
        <f ca="1"/>
        <v>Low Cap</v>
      </c>
    </row>
    <row r="39723" spans="11:16">
      <c r="K39723" s="14" t="str">
        <v/>
      </c>
      <c r="L39723" s="14" t="str">
        <v/>
      </c>
      <c r="O39723" s="14" t="str">
        <v/>
      </c>
      <c r="P39723" s="14" t="str">
        <f ca="1"/>
        <v>Low Cap</v>
      </c>
    </row>
    <row r="39724" spans="11:16">
      <c r="K39724" s="14" t="str">
        <v/>
      </c>
      <c r="L39724" s="14" t="str">
        <v/>
      </c>
      <c r="O39724" s="14" t="str">
        <v/>
      </c>
      <c r="P39724" s="14" t="str">
        <f ca="1"/>
        <v>Low Cap</v>
      </c>
    </row>
    <row r="39725" spans="11:16">
      <c r="K39725" s="14" t="str">
        <v/>
      </c>
      <c r="L39725" s="14" t="str">
        <v/>
      </c>
      <c r="O39725" s="14" t="str">
        <v/>
      </c>
      <c r="P39725" s="14" t="str">
        <f ca="1"/>
        <v>Low Cap</v>
      </c>
    </row>
    <row r="39726" spans="11:16">
      <c r="K39726" s="14" t="str">
        <v/>
      </c>
      <c r="L39726" s="14" t="str">
        <v/>
      </c>
      <c r="O39726" s="14" t="str">
        <v/>
      </c>
      <c r="P39726" s="14" t="str">
        <f ca="1"/>
        <v>Low Cap</v>
      </c>
    </row>
    <row r="39727" spans="11:16">
      <c r="K39727" s="14" t="str">
        <v/>
      </c>
      <c r="L39727" s="14" t="str">
        <v/>
      </c>
      <c r="O39727" s="14" t="str">
        <v/>
      </c>
      <c r="P39727" s="14" t="str">
        <f ca="1"/>
        <v>Low Cap</v>
      </c>
    </row>
    <row r="39728" spans="11:16">
      <c r="K39728" s="14" t="str">
        <v/>
      </c>
      <c r="L39728" s="14" t="str">
        <v/>
      </c>
      <c r="O39728" s="14" t="str">
        <v/>
      </c>
      <c r="P39728" s="14" t="str">
        <f ca="1"/>
        <v>Low Cap</v>
      </c>
    </row>
    <row r="39729" spans="11:16">
      <c r="K39729" s="14" t="str">
        <v/>
      </c>
      <c r="L39729" s="14" t="str">
        <v/>
      </c>
      <c r="O39729" s="14" t="str">
        <v/>
      </c>
      <c r="P39729" s="14" t="str">
        <f ca="1"/>
        <v>Low Cap</v>
      </c>
    </row>
    <row r="39730" spans="11:16">
      <c r="K39730" s="14" t="str">
        <v/>
      </c>
      <c r="L39730" s="14" t="str">
        <v/>
      </c>
      <c r="O39730" s="14" t="str">
        <v/>
      </c>
      <c r="P39730" s="14" t="str">
        <f ca="1"/>
        <v>Low Cap</v>
      </c>
    </row>
    <row r="39731" spans="11:16">
      <c r="K39731" s="14" t="str">
        <v/>
      </c>
      <c r="L39731" s="14" t="str">
        <v/>
      </c>
      <c r="O39731" s="14" t="str">
        <v/>
      </c>
      <c r="P39731" s="14" t="str">
        <f ca="1"/>
        <v>Low Cap</v>
      </c>
    </row>
    <row r="39732" spans="11:16">
      <c r="K39732" s="14" t="str">
        <v/>
      </c>
      <c r="L39732" s="14" t="str">
        <v/>
      </c>
      <c r="O39732" s="14" t="str">
        <v/>
      </c>
      <c r="P39732" s="14" t="str">
        <f ca="1"/>
        <v>Low Cap</v>
      </c>
    </row>
    <row r="39733" spans="11:16">
      <c r="K39733" s="14" t="str">
        <v/>
      </c>
      <c r="L39733" s="14" t="str">
        <v/>
      </c>
      <c r="O39733" s="14" t="str">
        <v/>
      </c>
      <c r="P39733" s="14" t="str">
        <f ca="1"/>
        <v>Low Cap</v>
      </c>
    </row>
    <row r="39734" spans="11:16">
      <c r="K39734" s="14" t="str">
        <v/>
      </c>
      <c r="L39734" s="14" t="str">
        <v/>
      </c>
      <c r="O39734" s="14" t="str">
        <v/>
      </c>
      <c r="P39734" s="14" t="str">
        <f ca="1"/>
        <v>Low Cap</v>
      </c>
    </row>
    <row r="39735" spans="11:16">
      <c r="K39735" s="14" t="str">
        <v/>
      </c>
      <c r="L39735" s="14" t="str">
        <v/>
      </c>
      <c r="O39735" s="14" t="str">
        <v/>
      </c>
      <c r="P39735" s="14" t="str">
        <f ca="1"/>
        <v>Low Cap</v>
      </c>
    </row>
    <row r="39736" spans="11:16">
      <c r="K39736" s="14" t="str">
        <v/>
      </c>
      <c r="L39736" s="14" t="str">
        <v/>
      </c>
      <c r="O39736" s="14" t="str">
        <v/>
      </c>
      <c r="P39736" s="14" t="str">
        <f ca="1"/>
        <v>Low Cap</v>
      </c>
    </row>
    <row r="39737" spans="11:16">
      <c r="K39737" s="14" t="str">
        <v/>
      </c>
      <c r="L39737" s="14" t="str">
        <v/>
      </c>
      <c r="O39737" s="14" t="str">
        <v/>
      </c>
      <c r="P39737" s="14" t="str">
        <f ca="1"/>
        <v>Low Cap</v>
      </c>
    </row>
    <row r="39738" spans="11:16">
      <c r="K39738" s="14" t="str">
        <v/>
      </c>
      <c r="L39738" s="14" t="str">
        <v/>
      </c>
      <c r="O39738" s="14" t="str">
        <v/>
      </c>
      <c r="P39738" s="14" t="str">
        <f ca="1"/>
        <v>Low Cap</v>
      </c>
    </row>
    <row r="39739" spans="11:16">
      <c r="K39739" s="14" t="str">
        <v/>
      </c>
      <c r="L39739" s="14" t="str">
        <v/>
      </c>
      <c r="O39739" s="14" t="str">
        <v/>
      </c>
      <c r="P39739" s="14" t="str">
        <f ca="1"/>
        <v>Low Cap</v>
      </c>
    </row>
    <row r="39740" spans="11:16">
      <c r="K39740" s="14" t="str">
        <v/>
      </c>
      <c r="L39740" s="14" t="str">
        <v/>
      </c>
      <c r="O39740" s="14" t="str">
        <v/>
      </c>
      <c r="P39740" s="14" t="str">
        <f ca="1"/>
        <v>Low Cap</v>
      </c>
    </row>
    <row r="39741" spans="11:16">
      <c r="K39741" s="14" t="str">
        <v/>
      </c>
      <c r="L39741" s="14" t="str">
        <v/>
      </c>
      <c r="O39741" s="14" t="str">
        <v/>
      </c>
      <c r="P39741" s="14" t="str">
        <f ca="1"/>
        <v>Low Cap</v>
      </c>
    </row>
    <row r="39742" spans="11:16">
      <c r="K39742" s="14" t="str">
        <v/>
      </c>
      <c r="L39742" s="14" t="str">
        <v/>
      </c>
      <c r="O39742" s="14" t="str">
        <v/>
      </c>
      <c r="P39742" s="14" t="str">
        <f ca="1"/>
        <v>Low Cap</v>
      </c>
    </row>
    <row r="39743" spans="11:16">
      <c r="K39743" s="14" t="str">
        <v/>
      </c>
      <c r="L39743" s="14" t="str">
        <v/>
      </c>
      <c r="O39743" s="14" t="str">
        <v/>
      </c>
      <c r="P39743" s="14" t="str">
        <f ca="1"/>
        <v>Low Cap</v>
      </c>
    </row>
    <row r="39744" spans="11:16">
      <c r="K39744" s="14" t="str">
        <v/>
      </c>
      <c r="L39744" s="14" t="str">
        <v/>
      </c>
      <c r="O39744" s="14" t="str">
        <v/>
      </c>
      <c r="P39744" s="14" t="str">
        <f ca="1"/>
        <v>Low Cap</v>
      </c>
    </row>
    <row r="39745" spans="11:16">
      <c r="K39745" s="14" t="str">
        <v/>
      </c>
      <c r="L39745" s="14" t="str">
        <v/>
      </c>
      <c r="O39745" s="14" t="str">
        <v/>
      </c>
      <c r="P39745" s="14" t="str">
        <f ca="1"/>
        <v>Low Cap</v>
      </c>
    </row>
    <row r="39746" spans="11:16">
      <c r="K39746" s="14" t="str">
        <v/>
      </c>
      <c r="L39746" s="14" t="str">
        <v/>
      </c>
      <c r="O39746" s="14" t="str">
        <v/>
      </c>
      <c r="P39746" s="14" t="str">
        <f ca="1"/>
        <v>Low Cap</v>
      </c>
    </row>
    <row r="39747" spans="11:16">
      <c r="K39747" s="14" t="str">
        <v/>
      </c>
      <c r="L39747" s="14" t="str">
        <v/>
      </c>
      <c r="O39747" s="14" t="str">
        <v/>
      </c>
      <c r="P39747" s="14" t="str">
        <f ca="1"/>
        <v>Low Cap</v>
      </c>
    </row>
    <row r="39748" spans="11:16">
      <c r="K39748" s="14" t="str">
        <v/>
      </c>
      <c r="L39748" s="14" t="str">
        <v/>
      </c>
      <c r="O39748" s="14" t="str">
        <v/>
      </c>
      <c r="P39748" s="14" t="str">
        <f ca="1"/>
        <v>Low Cap</v>
      </c>
    </row>
    <row r="39749" spans="11:16">
      <c r="K39749" s="14" t="str">
        <v/>
      </c>
      <c r="L39749" s="14" t="str">
        <v/>
      </c>
      <c r="O39749" s="14" t="str">
        <v/>
      </c>
      <c r="P39749" s="14" t="str">
        <f ca="1"/>
        <v>Low Cap</v>
      </c>
    </row>
    <row r="39750" spans="11:16">
      <c r="K39750" s="14" t="str">
        <v/>
      </c>
      <c r="L39750" s="14" t="str">
        <v/>
      </c>
      <c r="O39750" s="14" t="str">
        <v/>
      </c>
      <c r="P39750" s="14" t="str">
        <f ca="1"/>
        <v>Low Cap</v>
      </c>
    </row>
    <row r="39751" spans="11:16">
      <c r="K39751" s="14" t="str">
        <v/>
      </c>
      <c r="L39751" s="14" t="str">
        <v/>
      </c>
      <c r="O39751" s="14" t="str">
        <v/>
      </c>
      <c r="P39751" s="14" t="str">
        <f ca="1"/>
        <v>Low Cap</v>
      </c>
    </row>
    <row r="39752" spans="11:16">
      <c r="K39752" s="14" t="str">
        <v/>
      </c>
      <c r="L39752" s="14" t="str">
        <v/>
      </c>
      <c r="O39752" s="14" t="str">
        <v/>
      </c>
      <c r="P39752" s="14" t="str">
        <f ca="1"/>
        <v>Low Cap</v>
      </c>
    </row>
    <row r="39753" spans="11:16">
      <c r="K39753" s="14" t="str">
        <v/>
      </c>
      <c r="L39753" s="14" t="str">
        <v/>
      </c>
      <c r="O39753" s="14" t="str">
        <v/>
      </c>
      <c r="P39753" s="14" t="str">
        <f ca="1"/>
        <v>Low Cap</v>
      </c>
    </row>
    <row r="39754" spans="11:16">
      <c r="K39754" s="14" t="str">
        <v/>
      </c>
      <c r="L39754" s="14" t="str">
        <v/>
      </c>
      <c r="O39754" s="14" t="str">
        <v/>
      </c>
      <c r="P39754" s="14" t="str">
        <f ca="1"/>
        <v>Low Cap</v>
      </c>
    </row>
    <row r="39755" spans="11:16">
      <c r="K39755" s="14" t="str">
        <v/>
      </c>
      <c r="L39755" s="14" t="str">
        <v/>
      </c>
      <c r="O39755" s="14" t="str">
        <v/>
      </c>
      <c r="P39755" s="14" t="str">
        <f ca="1"/>
        <v>Low Cap</v>
      </c>
    </row>
    <row r="39756" spans="11:16">
      <c r="K39756" s="14" t="str">
        <v/>
      </c>
      <c r="L39756" s="14" t="str">
        <v/>
      </c>
      <c r="O39756" s="14" t="str">
        <v/>
      </c>
      <c r="P39756" s="14" t="str">
        <f ca="1"/>
        <v>Low Cap</v>
      </c>
    </row>
    <row r="39757" spans="11:16">
      <c r="K39757" s="14" t="str">
        <v/>
      </c>
      <c r="L39757" s="14" t="str">
        <v/>
      </c>
      <c r="O39757" s="14" t="str">
        <v/>
      </c>
      <c r="P39757" s="14" t="str">
        <f ca="1"/>
        <v>Low Cap</v>
      </c>
    </row>
    <row r="39758" spans="11:16">
      <c r="K39758" s="14" t="str">
        <v/>
      </c>
      <c r="L39758" s="14" t="str">
        <v/>
      </c>
      <c r="O39758" s="14" t="str">
        <v/>
      </c>
      <c r="P39758" s="14" t="str">
        <f ca="1"/>
        <v>Low Cap</v>
      </c>
    </row>
    <row r="39759" spans="11:16">
      <c r="K39759" s="14" t="str">
        <v/>
      </c>
      <c r="L39759" s="14" t="str">
        <v/>
      </c>
      <c r="O39759" s="14" t="str">
        <v/>
      </c>
      <c r="P39759" s="14" t="str">
        <f ca="1"/>
        <v>Low Cap</v>
      </c>
    </row>
    <row r="39760" spans="11:16">
      <c r="K39760" s="14" t="str">
        <v/>
      </c>
      <c r="L39760" s="14" t="str">
        <v/>
      </c>
      <c r="O39760" s="14" t="str">
        <v/>
      </c>
      <c r="P39760" s="14" t="str">
        <f ca="1"/>
        <v>Low Cap</v>
      </c>
    </row>
    <row r="39761" spans="11:16">
      <c r="K39761" s="14" t="str">
        <v/>
      </c>
      <c r="L39761" s="14" t="str">
        <v/>
      </c>
      <c r="O39761" s="14" t="str">
        <v/>
      </c>
      <c r="P39761" s="14" t="str">
        <f ca="1"/>
        <v>Low Cap</v>
      </c>
    </row>
    <row r="39762" spans="11:16">
      <c r="K39762" s="14" t="str">
        <v/>
      </c>
      <c r="L39762" s="14" t="str">
        <v/>
      </c>
      <c r="O39762" s="14" t="str">
        <v/>
      </c>
      <c r="P39762" s="14" t="str">
        <f ca="1"/>
        <v>Low Cap</v>
      </c>
    </row>
    <row r="39763" spans="11:16">
      <c r="K39763" s="14" t="str">
        <v/>
      </c>
      <c r="L39763" s="14" t="str">
        <v/>
      </c>
      <c r="O39763" s="14" t="str">
        <v/>
      </c>
      <c r="P39763" s="14" t="str">
        <f ca="1"/>
        <v>Low Cap</v>
      </c>
    </row>
    <row r="39764" spans="11:16">
      <c r="K39764" s="14" t="str">
        <v/>
      </c>
      <c r="L39764" s="14" t="str">
        <v/>
      </c>
      <c r="O39764" s="14" t="str">
        <v/>
      </c>
      <c r="P39764" s="14" t="str">
        <f ca="1"/>
        <v>Low Cap</v>
      </c>
    </row>
    <row r="39765" spans="11:16">
      <c r="K39765" s="14" t="str">
        <v/>
      </c>
      <c r="L39765" s="14" t="str">
        <v/>
      </c>
      <c r="O39765" s="14" t="str">
        <v/>
      </c>
      <c r="P39765" s="14" t="str">
        <f ca="1"/>
        <v>Low Cap</v>
      </c>
    </row>
    <row r="39766" spans="11:16">
      <c r="K39766" s="14" t="str">
        <v/>
      </c>
      <c r="L39766" s="14" t="str">
        <v/>
      </c>
      <c r="O39766" s="14" t="str">
        <v/>
      </c>
      <c r="P39766" s="14" t="str">
        <f ca="1"/>
        <v>Low Cap</v>
      </c>
    </row>
    <row r="39767" spans="11:16">
      <c r="K39767" s="14" t="str">
        <v/>
      </c>
      <c r="L39767" s="14" t="str">
        <v/>
      </c>
      <c r="O39767" s="14" t="str">
        <v/>
      </c>
      <c r="P39767" s="14" t="str">
        <f ca="1"/>
        <v>Low Cap</v>
      </c>
    </row>
    <row r="39768" spans="11:16">
      <c r="K39768" s="14" t="str">
        <v/>
      </c>
      <c r="L39768" s="14" t="str">
        <v/>
      </c>
      <c r="O39768" s="14" t="str">
        <v/>
      </c>
      <c r="P39768" s="14" t="str">
        <f ca="1"/>
        <v>Low Cap</v>
      </c>
    </row>
    <row r="39769" spans="11:16">
      <c r="K39769" s="14" t="str">
        <v/>
      </c>
      <c r="L39769" s="14" t="str">
        <v/>
      </c>
      <c r="O39769" s="14" t="str">
        <v/>
      </c>
      <c r="P39769" s="14" t="str">
        <f ca="1"/>
        <v>Low Cap</v>
      </c>
    </row>
    <row r="39770" spans="11:16">
      <c r="K39770" s="14" t="str">
        <v/>
      </c>
      <c r="L39770" s="14" t="str">
        <v/>
      </c>
      <c r="O39770" s="14" t="str">
        <v/>
      </c>
      <c r="P39770" s="14" t="str">
        <f ca="1"/>
        <v>Low Cap</v>
      </c>
    </row>
    <row r="39771" spans="11:16">
      <c r="K39771" s="14" t="str">
        <v/>
      </c>
      <c r="L39771" s="14" t="str">
        <v/>
      </c>
      <c r="O39771" s="14" t="str">
        <v/>
      </c>
      <c r="P39771" s="14" t="str">
        <f ca="1"/>
        <v>Low Cap</v>
      </c>
    </row>
    <row r="39772" spans="11:16">
      <c r="K39772" s="14" t="str">
        <v/>
      </c>
      <c r="L39772" s="14" t="str">
        <v/>
      </c>
      <c r="O39772" s="14" t="str">
        <v/>
      </c>
      <c r="P39772" s="14" t="str">
        <f ca="1"/>
        <v>Low Cap</v>
      </c>
    </row>
    <row r="39773" spans="11:16">
      <c r="K39773" s="14" t="str">
        <v/>
      </c>
      <c r="L39773" s="14" t="str">
        <v/>
      </c>
      <c r="O39773" s="14" t="str">
        <v/>
      </c>
      <c r="P39773" s="14" t="str">
        <f ca="1"/>
        <v>Low Cap</v>
      </c>
    </row>
    <row r="39774" spans="11:16">
      <c r="K39774" s="14" t="str">
        <v/>
      </c>
      <c r="L39774" s="14" t="str">
        <v/>
      </c>
      <c r="O39774" s="14" t="str">
        <v/>
      </c>
      <c r="P39774" s="14" t="str">
        <f ca="1"/>
        <v>Low Cap</v>
      </c>
    </row>
    <row r="39775" spans="11:16">
      <c r="K39775" s="14" t="str">
        <v/>
      </c>
      <c r="L39775" s="14" t="str">
        <v/>
      </c>
      <c r="O39775" s="14" t="str">
        <v/>
      </c>
      <c r="P39775" s="14" t="str">
        <f ca="1"/>
        <v>Low Cap</v>
      </c>
    </row>
    <row r="39776" spans="11:16">
      <c r="K39776" s="14" t="str">
        <v/>
      </c>
      <c r="L39776" s="14" t="str">
        <v/>
      </c>
      <c r="O39776" s="14" t="str">
        <v/>
      </c>
      <c r="P39776" s="14" t="str">
        <f ca="1"/>
        <v>Low Cap</v>
      </c>
    </row>
    <row r="39777" spans="11:16">
      <c r="K39777" s="14" t="str">
        <v/>
      </c>
      <c r="L39777" s="14" t="str">
        <v/>
      </c>
      <c r="O39777" s="14" t="str">
        <v/>
      </c>
      <c r="P39777" s="14" t="str">
        <f ca="1"/>
        <v>Low Cap</v>
      </c>
    </row>
    <row r="39778" spans="11:16">
      <c r="K39778" s="14" t="str">
        <v/>
      </c>
      <c r="L39778" s="14" t="str">
        <v/>
      </c>
      <c r="O39778" s="14" t="str">
        <v/>
      </c>
      <c r="P39778" s="14" t="str">
        <f ca="1"/>
        <v>Low Cap</v>
      </c>
    </row>
    <row r="39779" spans="11:16">
      <c r="K39779" s="14" t="str">
        <v/>
      </c>
      <c r="L39779" s="14" t="str">
        <v/>
      </c>
      <c r="O39779" s="14" t="str">
        <v/>
      </c>
      <c r="P39779" s="14" t="str">
        <f ca="1"/>
        <v>Low Cap</v>
      </c>
    </row>
    <row r="39780" spans="11:16">
      <c r="K39780" s="14" t="str">
        <v/>
      </c>
      <c r="L39780" s="14" t="str">
        <v/>
      </c>
      <c r="O39780" s="14" t="str">
        <v/>
      </c>
      <c r="P39780" s="14" t="str">
        <f ca="1"/>
        <v>Low Cap</v>
      </c>
    </row>
    <row r="39781" spans="11:16">
      <c r="K39781" s="14" t="str">
        <v/>
      </c>
      <c r="L39781" s="14" t="str">
        <v/>
      </c>
      <c r="O39781" s="14" t="str">
        <v/>
      </c>
      <c r="P39781" s="14" t="str">
        <f ca="1"/>
        <v>Low Cap</v>
      </c>
    </row>
    <row r="39782" spans="11:16">
      <c r="K39782" s="14" t="str">
        <v/>
      </c>
      <c r="L39782" s="14" t="str">
        <v/>
      </c>
      <c r="O39782" s="14" t="str">
        <v/>
      </c>
      <c r="P39782" s="14" t="str">
        <f ca="1"/>
        <v>Low Cap</v>
      </c>
    </row>
    <row r="39783" spans="11:16">
      <c r="K39783" s="14" t="str">
        <v/>
      </c>
      <c r="L39783" s="14" t="str">
        <v/>
      </c>
      <c r="O39783" s="14" t="str">
        <v/>
      </c>
      <c r="P39783" s="14" t="str">
        <f ca="1"/>
        <v>Low Cap</v>
      </c>
    </row>
    <row r="39784" spans="11:16">
      <c r="K39784" s="14" t="str">
        <v/>
      </c>
      <c r="L39784" s="14" t="str">
        <v/>
      </c>
      <c r="O39784" s="14" t="str">
        <v/>
      </c>
      <c r="P39784" s="14" t="str">
        <f ca="1"/>
        <v>Low Cap</v>
      </c>
    </row>
    <row r="39785" spans="11:16">
      <c r="K39785" s="14" t="str">
        <v/>
      </c>
      <c r="L39785" s="14" t="str">
        <v/>
      </c>
      <c r="O39785" s="14" t="str">
        <v/>
      </c>
      <c r="P39785" s="14" t="str">
        <f ca="1"/>
        <v>Low Cap</v>
      </c>
    </row>
    <row r="39786" spans="11:16">
      <c r="K39786" s="14" t="str">
        <v/>
      </c>
      <c r="L39786" s="14" t="str">
        <v/>
      </c>
      <c r="O39786" s="14" t="str">
        <v/>
      </c>
      <c r="P39786" s="14" t="str">
        <f ca="1"/>
        <v>Low Cap</v>
      </c>
    </row>
    <row r="39787" spans="11:16">
      <c r="K39787" s="14" t="str">
        <v/>
      </c>
      <c r="L39787" s="14" t="str">
        <v/>
      </c>
      <c r="O39787" s="14" t="str">
        <v/>
      </c>
      <c r="P39787" s="14" t="str">
        <f ca="1"/>
        <v>Low Cap</v>
      </c>
    </row>
    <row r="39788" spans="11:16">
      <c r="K39788" s="14" t="str">
        <v/>
      </c>
      <c r="L39788" s="14" t="str">
        <v/>
      </c>
      <c r="O39788" s="14" t="str">
        <v/>
      </c>
      <c r="P39788" s="14" t="str">
        <f ca="1"/>
        <v>Low Cap</v>
      </c>
    </row>
    <row r="39789" spans="11:16">
      <c r="K39789" s="14" t="str">
        <v/>
      </c>
      <c r="L39789" s="14" t="str">
        <v/>
      </c>
      <c r="O39789" s="14" t="str">
        <v/>
      </c>
      <c r="P39789" s="14" t="str">
        <f ca="1"/>
        <v>Low Cap</v>
      </c>
    </row>
    <row r="39790" spans="11:16">
      <c r="K39790" s="14" t="str">
        <v/>
      </c>
      <c r="L39790" s="14" t="str">
        <v/>
      </c>
      <c r="O39790" s="14" t="str">
        <v/>
      </c>
      <c r="P39790" s="14" t="str">
        <f ca="1"/>
        <v>Low Cap</v>
      </c>
    </row>
    <row r="39791" spans="11:16">
      <c r="K39791" s="14" t="str">
        <v/>
      </c>
      <c r="L39791" s="14" t="str">
        <v/>
      </c>
      <c r="O39791" s="14" t="str">
        <v/>
      </c>
      <c r="P39791" s="14" t="str">
        <f ca="1"/>
        <v>Low Cap</v>
      </c>
    </row>
    <row r="39792" spans="11:16">
      <c r="K39792" s="14" t="str">
        <v/>
      </c>
      <c r="L39792" s="14" t="str">
        <v/>
      </c>
      <c r="O39792" s="14" t="str">
        <v/>
      </c>
      <c r="P39792" s="14" t="str">
        <f ca="1"/>
        <v>Low Cap</v>
      </c>
    </row>
    <row r="39793" spans="11:16">
      <c r="K39793" s="14" t="str">
        <v/>
      </c>
      <c r="L39793" s="14" t="str">
        <v/>
      </c>
      <c r="O39793" s="14" t="str">
        <v/>
      </c>
      <c r="P39793" s="14" t="str">
        <f ca="1"/>
        <v>Low Cap</v>
      </c>
    </row>
    <row r="39794" spans="11:16">
      <c r="K39794" s="14" t="str">
        <v/>
      </c>
      <c r="L39794" s="14" t="str">
        <v/>
      </c>
      <c r="O39794" s="14" t="str">
        <v/>
      </c>
      <c r="P39794" s="14" t="str">
        <f ca="1"/>
        <v>Low Cap</v>
      </c>
    </row>
    <row r="39795" spans="11:16">
      <c r="K39795" s="14" t="str">
        <v/>
      </c>
      <c r="L39795" s="14" t="str">
        <v/>
      </c>
      <c r="O39795" s="14" t="str">
        <v/>
      </c>
      <c r="P39795" s="14" t="str">
        <f ca="1"/>
        <v>Low Cap</v>
      </c>
    </row>
    <row r="39796" spans="11:16">
      <c r="K39796" s="14" t="str">
        <v/>
      </c>
      <c r="L39796" s="14" t="str">
        <v/>
      </c>
      <c r="O39796" s="14" t="str">
        <v/>
      </c>
      <c r="P39796" s="14" t="str">
        <f ca="1"/>
        <v>Low Cap</v>
      </c>
    </row>
    <row r="39797" spans="11:16">
      <c r="K39797" s="14" t="str">
        <v/>
      </c>
      <c r="L39797" s="14" t="str">
        <v/>
      </c>
      <c r="O39797" s="14" t="str">
        <v/>
      </c>
      <c r="P39797" s="14" t="str">
        <f ca="1"/>
        <v>Low Cap</v>
      </c>
    </row>
    <row r="39798" spans="11:16">
      <c r="K39798" s="14" t="str">
        <v/>
      </c>
      <c r="L39798" s="14" t="str">
        <v/>
      </c>
      <c r="O39798" s="14" t="str">
        <v/>
      </c>
      <c r="P39798" s="14" t="str">
        <f ca="1"/>
        <v>Low Cap</v>
      </c>
    </row>
    <row r="39799" spans="11:16">
      <c r="K39799" s="14" t="str">
        <v/>
      </c>
      <c r="L39799" s="14" t="str">
        <v/>
      </c>
      <c r="O39799" s="14" t="str">
        <v/>
      </c>
      <c r="P39799" s="14" t="str">
        <f ca="1"/>
        <v>Low Cap</v>
      </c>
    </row>
    <row r="39800" spans="11:16">
      <c r="K39800" s="14" t="str">
        <v/>
      </c>
      <c r="L39800" s="14" t="str">
        <v/>
      </c>
      <c r="O39800" s="14" t="str">
        <v/>
      </c>
      <c r="P39800" s="14" t="str">
        <f ca="1"/>
        <v>Low Cap</v>
      </c>
    </row>
    <row r="39801" spans="11:16">
      <c r="K39801" s="14" t="str">
        <v/>
      </c>
      <c r="L39801" s="14" t="str">
        <v/>
      </c>
      <c r="O39801" s="14" t="str">
        <v/>
      </c>
      <c r="P39801" s="14" t="str">
        <f ca="1"/>
        <v>Low Cap</v>
      </c>
    </row>
    <row r="39802" spans="11:16">
      <c r="K39802" s="14" t="str">
        <v/>
      </c>
      <c r="L39802" s="14" t="str">
        <v/>
      </c>
      <c r="O39802" s="14" t="str">
        <v/>
      </c>
      <c r="P39802" s="14" t="str">
        <f ca="1"/>
        <v>Low Cap</v>
      </c>
    </row>
    <row r="39803" spans="11:16">
      <c r="K39803" s="14" t="str">
        <v/>
      </c>
      <c r="L39803" s="14" t="str">
        <v/>
      </c>
      <c r="O39803" s="14" t="str">
        <v/>
      </c>
      <c r="P39803" s="14" t="str">
        <f ca="1"/>
        <v>Low Cap</v>
      </c>
    </row>
    <row r="39804" spans="11:16">
      <c r="K39804" s="14" t="str">
        <v/>
      </c>
      <c r="L39804" s="14" t="str">
        <v/>
      </c>
      <c r="O39804" s="14" t="str">
        <v/>
      </c>
      <c r="P39804" s="14" t="str">
        <f ca="1"/>
        <v>Low Cap</v>
      </c>
    </row>
    <row r="39805" spans="11:16">
      <c r="K39805" s="14" t="str">
        <v/>
      </c>
      <c r="L39805" s="14" t="str">
        <v/>
      </c>
      <c r="O39805" s="14" t="str">
        <v/>
      </c>
      <c r="P39805" s="14" t="str">
        <f ca="1"/>
        <v>Low Cap</v>
      </c>
    </row>
    <row r="39806" spans="11:16">
      <c r="K39806" s="14" t="str">
        <v/>
      </c>
      <c r="L39806" s="14" t="str">
        <v/>
      </c>
      <c r="O39806" s="14" t="str">
        <v/>
      </c>
      <c r="P39806" s="14" t="str">
        <f ca="1"/>
        <v>Low Cap</v>
      </c>
    </row>
    <row r="39807" spans="11:16">
      <c r="K39807" s="14" t="str">
        <v/>
      </c>
      <c r="L39807" s="14" t="str">
        <v/>
      </c>
      <c r="O39807" s="14" t="str">
        <v/>
      </c>
      <c r="P39807" s="14" t="str">
        <f ca="1"/>
        <v>Low Cap</v>
      </c>
    </row>
    <row r="39808" spans="11:16">
      <c r="K39808" s="14" t="str">
        <v/>
      </c>
      <c r="L39808" s="14" t="str">
        <v/>
      </c>
      <c r="O39808" s="14" t="str">
        <v/>
      </c>
      <c r="P39808" s="14" t="str">
        <f ca="1"/>
        <v>Low Cap</v>
      </c>
    </row>
    <row r="39809" spans="11:16">
      <c r="K39809" s="14" t="str">
        <v/>
      </c>
      <c r="L39809" s="14" t="str">
        <v/>
      </c>
      <c r="O39809" s="14" t="str">
        <v/>
      </c>
      <c r="P39809" s="14" t="str">
        <f ca="1"/>
        <v>Low Cap</v>
      </c>
    </row>
    <row r="39810" spans="11:16">
      <c r="K39810" s="14" t="str">
        <v/>
      </c>
      <c r="L39810" s="14" t="str">
        <v/>
      </c>
      <c r="O39810" s="14" t="str">
        <v/>
      </c>
      <c r="P39810" s="14" t="str">
        <f ca="1"/>
        <v>Low Cap</v>
      </c>
    </row>
    <row r="39811" spans="11:16">
      <c r="K39811" s="14" t="str">
        <v/>
      </c>
      <c r="L39811" s="14" t="str">
        <v/>
      </c>
      <c r="O39811" s="14" t="str">
        <v/>
      </c>
      <c r="P39811" s="14" t="str">
        <f ca="1"/>
        <v>Low Cap</v>
      </c>
    </row>
    <row r="39812" spans="11:16">
      <c r="K39812" s="14" t="str">
        <v/>
      </c>
      <c r="L39812" s="14" t="str">
        <v/>
      </c>
      <c r="O39812" s="14" t="str">
        <v/>
      </c>
      <c r="P39812" s="14" t="str">
        <f ca="1"/>
        <v>Low Cap</v>
      </c>
    </row>
    <row r="39813" spans="11:16">
      <c r="K39813" s="14" t="str">
        <v/>
      </c>
      <c r="L39813" s="14" t="str">
        <v/>
      </c>
      <c r="O39813" s="14" t="str">
        <v/>
      </c>
      <c r="P39813" s="14" t="str">
        <f ca="1"/>
        <v>Low Cap</v>
      </c>
    </row>
    <row r="39814" spans="11:16">
      <c r="K39814" s="14" t="str">
        <v/>
      </c>
      <c r="L39814" s="14" t="str">
        <v/>
      </c>
      <c r="O39814" s="14" t="str">
        <v/>
      </c>
      <c r="P39814" s="14" t="str">
        <f ca="1"/>
        <v>Low Cap</v>
      </c>
    </row>
    <row r="39815" spans="11:16">
      <c r="K39815" s="14" t="str">
        <v/>
      </c>
      <c r="L39815" s="14" t="str">
        <v/>
      </c>
      <c r="O39815" s="14" t="str">
        <v/>
      </c>
      <c r="P39815" s="14" t="str">
        <f ca="1"/>
        <v>Low Cap</v>
      </c>
    </row>
    <row r="39816" spans="11:16">
      <c r="K39816" s="14" t="str">
        <v/>
      </c>
      <c r="L39816" s="14" t="str">
        <v/>
      </c>
      <c r="O39816" s="14" t="str">
        <v/>
      </c>
      <c r="P39816" s="14" t="str">
        <f ca="1"/>
        <v>Low Cap</v>
      </c>
    </row>
    <row r="39817" spans="11:16">
      <c r="K39817" s="14" t="str">
        <v/>
      </c>
      <c r="L39817" s="14" t="str">
        <v/>
      </c>
      <c r="O39817" s="14" t="str">
        <v/>
      </c>
      <c r="P39817" s="14" t="str">
        <f ca="1"/>
        <v>Low Cap</v>
      </c>
    </row>
    <row r="39818" spans="11:16">
      <c r="K39818" s="14" t="str">
        <v/>
      </c>
      <c r="L39818" s="14" t="str">
        <v/>
      </c>
      <c r="O39818" s="14" t="str">
        <v/>
      </c>
      <c r="P39818" s="14" t="str">
        <f ca="1"/>
        <v>Low Cap</v>
      </c>
    </row>
    <row r="39819" spans="11:16">
      <c r="K39819" s="14" t="str">
        <v/>
      </c>
      <c r="L39819" s="14" t="str">
        <v/>
      </c>
      <c r="O39819" s="14" t="str">
        <v/>
      </c>
      <c r="P39819" s="14" t="str">
        <f ca="1"/>
        <v>Low Cap</v>
      </c>
    </row>
    <row r="39820" spans="11:16">
      <c r="K39820" s="14" t="str">
        <v/>
      </c>
      <c r="L39820" s="14" t="str">
        <v/>
      </c>
      <c r="O39820" s="14" t="str">
        <v/>
      </c>
      <c r="P39820" s="14" t="str">
        <f ca="1"/>
        <v>Low Cap</v>
      </c>
    </row>
    <row r="39821" spans="11:16">
      <c r="K39821" s="14" t="str">
        <v/>
      </c>
      <c r="L39821" s="14" t="str">
        <v/>
      </c>
      <c r="O39821" s="14" t="str">
        <v/>
      </c>
      <c r="P39821" s="14" t="str">
        <f ca="1"/>
        <v>Low Cap</v>
      </c>
    </row>
    <row r="39822" spans="11:16">
      <c r="K39822" s="14" t="str">
        <v/>
      </c>
      <c r="L39822" s="14" t="str">
        <v/>
      </c>
      <c r="O39822" s="14" t="str">
        <v/>
      </c>
      <c r="P39822" s="14" t="str">
        <f ca="1"/>
        <v>Low Cap</v>
      </c>
    </row>
    <row r="39823" spans="11:16">
      <c r="K39823" s="14" t="str">
        <v/>
      </c>
      <c r="L39823" s="14" t="str">
        <v/>
      </c>
      <c r="O39823" s="14" t="str">
        <v/>
      </c>
      <c r="P39823" s="14" t="str">
        <f ca="1"/>
        <v>Low Cap</v>
      </c>
    </row>
    <row r="39824" spans="11:16">
      <c r="K39824" s="14" t="str">
        <v/>
      </c>
      <c r="L39824" s="14" t="str">
        <v/>
      </c>
      <c r="O39824" s="14" t="str">
        <v/>
      </c>
      <c r="P39824" s="14" t="str">
        <f ca="1"/>
        <v>Low Cap</v>
      </c>
    </row>
    <row r="39825" spans="11:16">
      <c r="K39825" s="14" t="str">
        <v/>
      </c>
      <c r="L39825" s="14" t="str">
        <v/>
      </c>
      <c r="O39825" s="14" t="str">
        <v/>
      </c>
      <c r="P39825" s="14" t="str">
        <f ca="1"/>
        <v>Low Cap</v>
      </c>
    </row>
    <row r="39826" spans="11:16">
      <c r="K39826" s="14" t="str">
        <v/>
      </c>
      <c r="L39826" s="14" t="str">
        <v/>
      </c>
      <c r="O39826" s="14" t="str">
        <v/>
      </c>
      <c r="P39826" s="14" t="str">
        <f ca="1"/>
        <v>Low Cap</v>
      </c>
    </row>
    <row r="39827" spans="11:16">
      <c r="K39827" s="14" t="str">
        <v/>
      </c>
      <c r="L39827" s="14" t="str">
        <v/>
      </c>
      <c r="O39827" s="14" t="str">
        <v/>
      </c>
      <c r="P39827" s="14" t="str">
        <f ca="1"/>
        <v>Low Cap</v>
      </c>
    </row>
    <row r="39828" spans="11:16">
      <c r="K39828" s="14" t="str">
        <v/>
      </c>
      <c r="L39828" s="14" t="str">
        <v/>
      </c>
      <c r="O39828" s="14" t="str">
        <v/>
      </c>
      <c r="P39828" s="14" t="str">
        <f ca="1"/>
        <v>Low Cap</v>
      </c>
    </row>
    <row r="39829" spans="11:16">
      <c r="K39829" s="14" t="str">
        <v/>
      </c>
      <c r="L39829" s="14" t="str">
        <v/>
      </c>
      <c r="O39829" s="14" t="str">
        <v/>
      </c>
      <c r="P39829" s="14" t="str">
        <f ca="1"/>
        <v>Low Cap</v>
      </c>
    </row>
    <row r="39830" spans="11:16">
      <c r="K39830" s="14" t="str">
        <v/>
      </c>
      <c r="L39830" s="14" t="str">
        <v/>
      </c>
      <c r="O39830" s="14" t="str">
        <v/>
      </c>
      <c r="P39830" s="14" t="str">
        <f ca="1"/>
        <v>Low Cap</v>
      </c>
    </row>
    <row r="39831" spans="11:16">
      <c r="K39831" s="14" t="str">
        <v/>
      </c>
      <c r="L39831" s="14" t="str">
        <v/>
      </c>
      <c r="O39831" s="14" t="str">
        <v/>
      </c>
      <c r="P39831" s="14" t="str">
        <f ca="1"/>
        <v>Low Cap</v>
      </c>
    </row>
    <row r="39832" spans="11:16">
      <c r="K39832" s="14" t="str">
        <v/>
      </c>
      <c r="L39832" s="14" t="str">
        <v/>
      </c>
      <c r="O39832" s="14" t="str">
        <v/>
      </c>
      <c r="P39832" s="14" t="str">
        <f ca="1"/>
        <v>Low Cap</v>
      </c>
    </row>
    <row r="39833" spans="11:16">
      <c r="K39833" s="14" t="str">
        <v/>
      </c>
      <c r="L39833" s="14" t="str">
        <v/>
      </c>
      <c r="O39833" s="14" t="str">
        <v/>
      </c>
      <c r="P39833" s="14" t="str">
        <f ca="1"/>
        <v>Low Cap</v>
      </c>
    </row>
    <row r="39834" spans="11:16">
      <c r="K39834" s="14" t="str">
        <v/>
      </c>
      <c r="L39834" s="14" t="str">
        <v/>
      </c>
      <c r="O39834" s="14" t="str">
        <v/>
      </c>
      <c r="P39834" s="14" t="str">
        <f ca="1"/>
        <v>Low Cap</v>
      </c>
    </row>
    <row r="39835" spans="11:16">
      <c r="K39835" s="14" t="str">
        <v/>
      </c>
      <c r="L39835" s="14" t="str">
        <v/>
      </c>
      <c r="O39835" s="14" t="str">
        <v/>
      </c>
      <c r="P39835" s="14" t="str">
        <f ca="1"/>
        <v>Low Cap</v>
      </c>
    </row>
    <row r="39836" spans="11:16">
      <c r="K39836" s="14" t="str">
        <v/>
      </c>
      <c r="L39836" s="14" t="str">
        <v/>
      </c>
      <c r="O39836" s="14" t="str">
        <v/>
      </c>
      <c r="P39836" s="14" t="str">
        <f ca="1"/>
        <v>Low Cap</v>
      </c>
    </row>
    <row r="39837" spans="11:16">
      <c r="K39837" s="14" t="str">
        <v/>
      </c>
      <c r="L39837" s="14" t="str">
        <v/>
      </c>
      <c r="O39837" s="14" t="str">
        <v/>
      </c>
      <c r="P39837" s="14" t="str">
        <f ca="1"/>
        <v>Low Cap</v>
      </c>
    </row>
    <row r="39838" spans="11:16">
      <c r="K39838" s="14" t="str">
        <v/>
      </c>
      <c r="L39838" s="14" t="str">
        <v/>
      </c>
      <c r="O39838" s="14" t="str">
        <v/>
      </c>
      <c r="P39838" s="14" t="str">
        <f ca="1"/>
        <v>Low Cap</v>
      </c>
    </row>
    <row r="39839" spans="11:16">
      <c r="K39839" s="14" t="str">
        <v/>
      </c>
      <c r="L39839" s="14" t="str">
        <v/>
      </c>
      <c r="O39839" s="14" t="str">
        <v/>
      </c>
      <c r="P39839" s="14" t="str">
        <f ca="1"/>
        <v>Low Cap</v>
      </c>
    </row>
    <row r="39840" spans="11:16">
      <c r="K39840" s="14" t="str">
        <v/>
      </c>
      <c r="L39840" s="14" t="str">
        <v/>
      </c>
      <c r="O39840" s="14" t="str">
        <v/>
      </c>
      <c r="P39840" s="14" t="str">
        <f ca="1"/>
        <v>Low Cap</v>
      </c>
    </row>
    <row r="39841" spans="11:16">
      <c r="K39841" s="14" t="str">
        <v/>
      </c>
      <c r="L39841" s="14" t="str">
        <v/>
      </c>
      <c r="O39841" s="14" t="str">
        <v/>
      </c>
      <c r="P39841" s="14" t="str">
        <f ca="1"/>
        <v>Low Cap</v>
      </c>
    </row>
    <row r="39842" spans="11:16">
      <c r="K39842" s="14" t="str">
        <v/>
      </c>
      <c r="L39842" s="14" t="str">
        <v/>
      </c>
      <c r="O39842" s="14" t="str">
        <v/>
      </c>
      <c r="P39842" s="14" t="str">
        <f ca="1"/>
        <v>Low Cap</v>
      </c>
    </row>
    <row r="39843" spans="11:16">
      <c r="K39843" s="14" t="str">
        <v/>
      </c>
      <c r="L39843" s="14" t="str">
        <v/>
      </c>
      <c r="O39843" s="14" t="str">
        <v/>
      </c>
      <c r="P39843" s="14" t="str">
        <f ca="1"/>
        <v>Low Cap</v>
      </c>
    </row>
    <row r="39844" spans="11:16">
      <c r="K39844" s="14" t="str">
        <v/>
      </c>
      <c r="L39844" s="14" t="str">
        <v/>
      </c>
      <c r="O39844" s="14" t="str">
        <v/>
      </c>
      <c r="P39844" s="14" t="str">
        <f ca="1"/>
        <v>Low Cap</v>
      </c>
    </row>
    <row r="39845" spans="11:16">
      <c r="K39845" s="14" t="str">
        <v/>
      </c>
      <c r="L39845" s="14" t="str">
        <v/>
      </c>
      <c r="O39845" s="14" t="str">
        <v/>
      </c>
      <c r="P39845" s="14" t="str">
        <f ca="1"/>
        <v>Low Cap</v>
      </c>
    </row>
    <row r="39846" spans="11:16">
      <c r="K39846" s="14" t="str">
        <v/>
      </c>
      <c r="L39846" s="14" t="str">
        <v/>
      </c>
      <c r="O39846" s="14" t="str">
        <v/>
      </c>
      <c r="P39846" s="14" t="str">
        <f ca="1"/>
        <v>Low Cap</v>
      </c>
    </row>
    <row r="39847" spans="11:16">
      <c r="K39847" s="14" t="str">
        <v/>
      </c>
      <c r="L39847" s="14" t="str">
        <v/>
      </c>
      <c r="O39847" s="14" t="str">
        <v/>
      </c>
      <c r="P39847" s="14" t="str">
        <f ca="1"/>
        <v>Low Cap</v>
      </c>
    </row>
    <row r="39848" spans="11:16">
      <c r="K39848" s="14" t="str">
        <v/>
      </c>
      <c r="L39848" s="14" t="str">
        <v/>
      </c>
      <c r="O39848" s="14" t="str">
        <v/>
      </c>
      <c r="P39848" s="14" t="str">
        <f ca="1"/>
        <v>Low Cap</v>
      </c>
    </row>
    <row r="39849" spans="11:16">
      <c r="K39849" s="14" t="str">
        <v/>
      </c>
      <c r="L39849" s="14" t="str">
        <v/>
      </c>
      <c r="O39849" s="14" t="str">
        <v/>
      </c>
      <c r="P39849" s="14" t="str">
        <f ca="1"/>
        <v>Low Cap</v>
      </c>
    </row>
    <row r="39850" spans="11:16">
      <c r="K39850" s="14" t="str">
        <v/>
      </c>
      <c r="L39850" s="14" t="str">
        <v/>
      </c>
      <c r="O39850" s="14" t="str">
        <v/>
      </c>
      <c r="P39850" s="14" t="str">
        <f ca="1"/>
        <v>Low Cap</v>
      </c>
    </row>
    <row r="39851" spans="11:16">
      <c r="K39851" s="14" t="str">
        <v/>
      </c>
      <c r="L39851" s="14" t="str">
        <v/>
      </c>
      <c r="O39851" s="14" t="str">
        <v/>
      </c>
      <c r="P39851" s="14" t="str">
        <f ca="1"/>
        <v>Low Cap</v>
      </c>
    </row>
    <row r="39852" spans="11:16">
      <c r="K39852" s="14" t="str">
        <v/>
      </c>
      <c r="L39852" s="14" t="str">
        <v/>
      </c>
      <c r="O39852" s="14" t="str">
        <v/>
      </c>
      <c r="P39852" s="14" t="str">
        <f ca="1"/>
        <v>Low Cap</v>
      </c>
    </row>
    <row r="39853" spans="11:16">
      <c r="K39853" s="14" t="str">
        <v/>
      </c>
      <c r="L39853" s="14" t="str">
        <v/>
      </c>
      <c r="O39853" s="14" t="str">
        <v/>
      </c>
      <c r="P39853" s="14" t="str">
        <f ca="1"/>
        <v>Low Cap</v>
      </c>
    </row>
    <row r="39854" spans="11:16">
      <c r="K39854" s="14" t="str">
        <v/>
      </c>
      <c r="L39854" s="14" t="str">
        <v/>
      </c>
      <c r="O39854" s="14" t="str">
        <v/>
      </c>
      <c r="P39854" s="14" t="str">
        <f ca="1"/>
        <v>Low Cap</v>
      </c>
    </row>
    <row r="39855" spans="11:16">
      <c r="K39855" s="14" t="str">
        <v/>
      </c>
      <c r="L39855" s="14" t="str">
        <v/>
      </c>
      <c r="O39855" s="14" t="str">
        <v/>
      </c>
      <c r="P39855" s="14" t="str">
        <f ca="1"/>
        <v>Low Cap</v>
      </c>
    </row>
    <row r="39856" spans="11:16">
      <c r="K39856" s="14" t="str">
        <v/>
      </c>
      <c r="L39856" s="14" t="str">
        <v/>
      </c>
      <c r="O39856" s="14" t="str">
        <v/>
      </c>
      <c r="P39856" s="14" t="str">
        <f ca="1"/>
        <v>Low Cap</v>
      </c>
    </row>
    <row r="39857" spans="11:16">
      <c r="K39857" s="14" t="str">
        <v/>
      </c>
      <c r="L39857" s="14" t="str">
        <v/>
      </c>
      <c r="O39857" s="14" t="str">
        <v/>
      </c>
      <c r="P39857" s="14" t="str">
        <f ca="1"/>
        <v>Low Cap</v>
      </c>
    </row>
    <row r="39858" spans="11:16">
      <c r="K39858" s="14" t="str">
        <v/>
      </c>
      <c r="L39858" s="14" t="str">
        <v/>
      </c>
      <c r="O39858" s="14" t="str">
        <v/>
      </c>
      <c r="P39858" s="14" t="str">
        <f ca="1"/>
        <v>Low Cap</v>
      </c>
    </row>
    <row r="39859" spans="11:16">
      <c r="K39859" s="14" t="str">
        <v/>
      </c>
      <c r="L39859" s="14" t="str">
        <v/>
      </c>
      <c r="O39859" s="14" t="str">
        <v/>
      </c>
      <c r="P39859" s="14" t="str">
        <f ca="1"/>
        <v>Low Cap</v>
      </c>
    </row>
    <row r="39860" spans="11:16">
      <c r="K39860" s="14" t="str">
        <v/>
      </c>
      <c r="L39860" s="14" t="str">
        <v/>
      </c>
      <c r="O39860" s="14" t="str">
        <v/>
      </c>
      <c r="P39860" s="14" t="str">
        <f ca="1"/>
        <v>Low Cap</v>
      </c>
    </row>
    <row r="39861" spans="11:16">
      <c r="K39861" s="14" t="str">
        <v/>
      </c>
      <c r="L39861" s="14" t="str">
        <v/>
      </c>
      <c r="O39861" s="14" t="str">
        <v/>
      </c>
      <c r="P39861" s="14" t="str">
        <f ca="1"/>
        <v>Low Cap</v>
      </c>
    </row>
    <row r="39862" spans="11:16">
      <c r="K39862" s="14" t="str">
        <v/>
      </c>
      <c r="L39862" s="14" t="str">
        <v/>
      </c>
      <c r="O39862" s="14" t="str">
        <v/>
      </c>
      <c r="P39862" s="14" t="str">
        <f ca="1"/>
        <v>Low Cap</v>
      </c>
    </row>
    <row r="39863" spans="11:16">
      <c r="K39863" s="14" t="str">
        <v/>
      </c>
      <c r="L39863" s="14" t="str">
        <v/>
      </c>
      <c r="O39863" s="14" t="str">
        <v/>
      </c>
      <c r="P39863" s="14" t="str">
        <f ca="1"/>
        <v>Low Cap</v>
      </c>
    </row>
    <row r="39864" spans="11:16">
      <c r="K39864" s="14" t="str">
        <v/>
      </c>
      <c r="L39864" s="14" t="str">
        <v/>
      </c>
      <c r="O39864" s="14" t="str">
        <v/>
      </c>
      <c r="P39864" s="14" t="str">
        <f ca="1"/>
        <v>Low Cap</v>
      </c>
    </row>
    <row r="39865" spans="11:16">
      <c r="K39865" s="14" t="str">
        <v/>
      </c>
      <c r="L39865" s="14" t="str">
        <v/>
      </c>
      <c r="O39865" s="14" t="str">
        <v/>
      </c>
      <c r="P39865" s="14" t="str">
        <f ca="1"/>
        <v>Low Cap</v>
      </c>
    </row>
    <row r="39866" spans="11:16">
      <c r="K39866" s="14" t="str">
        <v/>
      </c>
      <c r="L39866" s="14" t="str">
        <v/>
      </c>
      <c r="O39866" s="14" t="str">
        <v/>
      </c>
      <c r="P39866" s="14" t="str">
        <f ca="1"/>
        <v>Low Cap</v>
      </c>
    </row>
    <row r="39867" spans="11:16">
      <c r="K39867" s="14" t="str">
        <v/>
      </c>
      <c r="L39867" s="14" t="str">
        <v/>
      </c>
      <c r="O39867" s="14" t="str">
        <v/>
      </c>
      <c r="P39867" s="14" t="str">
        <f ca="1"/>
        <v>Low Cap</v>
      </c>
    </row>
    <row r="39868" spans="11:16">
      <c r="K39868" s="14" t="str">
        <v/>
      </c>
      <c r="L39868" s="14" t="str">
        <v/>
      </c>
      <c r="O39868" s="14" t="str">
        <v/>
      </c>
      <c r="P39868" s="14" t="str">
        <f ca="1"/>
        <v>Low Cap</v>
      </c>
    </row>
    <row r="39869" spans="11:16">
      <c r="K39869" s="14" t="str">
        <v/>
      </c>
      <c r="L39869" s="14" t="str">
        <v/>
      </c>
      <c r="O39869" s="14" t="str">
        <v/>
      </c>
      <c r="P39869" s="14" t="str">
        <f ca="1"/>
        <v>Low Cap</v>
      </c>
    </row>
    <row r="39870" spans="11:16">
      <c r="K39870" s="14" t="str">
        <v/>
      </c>
      <c r="L39870" s="14" t="str">
        <v/>
      </c>
      <c r="O39870" s="14" t="str">
        <v/>
      </c>
      <c r="P39870" s="14" t="str">
        <f ca="1"/>
        <v>Low Cap</v>
      </c>
    </row>
    <row r="39871" spans="11:16">
      <c r="K39871" s="14" t="str">
        <v/>
      </c>
      <c r="L39871" s="14" t="str">
        <v/>
      </c>
      <c r="O39871" s="14" t="str">
        <v/>
      </c>
      <c r="P39871" s="14" t="str">
        <f ca="1"/>
        <v>Low Cap</v>
      </c>
    </row>
    <row r="39872" spans="11:16">
      <c r="K39872" s="14" t="str">
        <v/>
      </c>
      <c r="L39872" s="14" t="str">
        <v/>
      </c>
      <c r="O39872" s="14" t="str">
        <v/>
      </c>
      <c r="P39872" s="14" t="str">
        <f ca="1"/>
        <v>Low Cap</v>
      </c>
    </row>
    <row r="39873" spans="11:16">
      <c r="K39873" s="14" t="str">
        <v/>
      </c>
      <c r="L39873" s="14" t="str">
        <v/>
      </c>
      <c r="O39873" s="14" t="str">
        <v/>
      </c>
      <c r="P39873" s="14" t="str">
        <f ca="1"/>
        <v>Low Cap</v>
      </c>
    </row>
    <row r="39874" spans="11:16">
      <c r="K39874" s="14" t="str">
        <v/>
      </c>
      <c r="L39874" s="14" t="str">
        <v/>
      </c>
      <c r="O39874" s="14" t="str">
        <v/>
      </c>
      <c r="P39874" s="14" t="str">
        <f ca="1"/>
        <v>Low Cap</v>
      </c>
    </row>
    <row r="39875" spans="11:16">
      <c r="K39875" s="14" t="str">
        <v/>
      </c>
      <c r="L39875" s="14" t="str">
        <v/>
      </c>
      <c r="O39875" s="14" t="str">
        <v/>
      </c>
      <c r="P39875" s="14" t="str">
        <f ca="1"/>
        <v>Low Cap</v>
      </c>
    </row>
    <row r="39876" spans="11:16">
      <c r="K39876" s="14" t="str">
        <v/>
      </c>
      <c r="L39876" s="14" t="str">
        <v/>
      </c>
      <c r="O39876" s="14" t="str">
        <v/>
      </c>
      <c r="P39876" s="14" t="str">
        <f ca="1"/>
        <v>Low Cap</v>
      </c>
    </row>
    <row r="39877" spans="11:16">
      <c r="K39877" s="14" t="str">
        <v/>
      </c>
      <c r="L39877" s="14" t="str">
        <v/>
      </c>
      <c r="O39877" s="14" t="str">
        <v/>
      </c>
      <c r="P39877" s="14" t="str">
        <f ca="1"/>
        <v>Low Cap</v>
      </c>
    </row>
    <row r="39878" spans="11:16">
      <c r="K39878" s="14" t="str">
        <v/>
      </c>
      <c r="L39878" s="14" t="str">
        <v/>
      </c>
      <c r="O39878" s="14" t="str">
        <v/>
      </c>
      <c r="P39878" s="14" t="str">
        <f ca="1"/>
        <v>Low Cap</v>
      </c>
    </row>
    <row r="39879" spans="11:16">
      <c r="K39879" s="14" t="str">
        <v/>
      </c>
      <c r="L39879" s="14" t="str">
        <v/>
      </c>
      <c r="O39879" s="14" t="str">
        <v/>
      </c>
      <c r="P39879" s="14" t="str">
        <f ca="1"/>
        <v>Low Cap</v>
      </c>
    </row>
    <row r="39880" spans="11:16">
      <c r="K39880" s="14" t="str">
        <v/>
      </c>
      <c r="L39880" s="14" t="str">
        <v/>
      </c>
      <c r="O39880" s="14" t="str">
        <v/>
      </c>
      <c r="P39880" s="14" t="str">
        <f ca="1"/>
        <v>Low Cap</v>
      </c>
    </row>
    <row r="39881" spans="11:16">
      <c r="K39881" s="14" t="str">
        <v/>
      </c>
      <c r="L39881" s="14" t="str">
        <v/>
      </c>
      <c r="O39881" s="14" t="str">
        <v/>
      </c>
      <c r="P39881" s="14" t="str">
        <f ca="1"/>
        <v>Low Cap</v>
      </c>
    </row>
    <row r="39882" spans="11:16">
      <c r="K39882" s="14" t="str">
        <v/>
      </c>
      <c r="L39882" s="14" t="str">
        <v/>
      </c>
      <c r="O39882" s="14" t="str">
        <v/>
      </c>
      <c r="P39882" s="14" t="str">
        <f ca="1"/>
        <v>Low Cap</v>
      </c>
    </row>
    <row r="39883" spans="11:16">
      <c r="K39883" s="14" t="str">
        <v/>
      </c>
      <c r="L39883" s="14" t="str">
        <v/>
      </c>
      <c r="O39883" s="14" t="str">
        <v/>
      </c>
      <c r="P39883" s="14" t="str">
        <f ca="1"/>
        <v>Low Cap</v>
      </c>
    </row>
    <row r="39884" spans="11:16">
      <c r="K39884" s="14" t="str">
        <v/>
      </c>
      <c r="L39884" s="14" t="str">
        <v/>
      </c>
      <c r="O39884" s="14" t="str">
        <v/>
      </c>
      <c r="P39884" s="14" t="str">
        <f ca="1"/>
        <v>Low Cap</v>
      </c>
    </row>
    <row r="39885" spans="11:16">
      <c r="K39885" s="14" t="str">
        <v/>
      </c>
      <c r="L39885" s="14" t="str">
        <v/>
      </c>
      <c r="O39885" s="14" t="str">
        <v/>
      </c>
      <c r="P39885" s="14" t="str">
        <f ca="1"/>
        <v>Low Cap</v>
      </c>
    </row>
    <row r="39886" spans="11:16">
      <c r="K39886" s="14" t="str">
        <v/>
      </c>
      <c r="L39886" s="14" t="str">
        <v/>
      </c>
      <c r="O39886" s="14" t="str">
        <v/>
      </c>
      <c r="P39886" s="14" t="str">
        <f ca="1"/>
        <v>Low Cap</v>
      </c>
    </row>
    <row r="39887" spans="11:16">
      <c r="K39887" s="14" t="str">
        <v/>
      </c>
      <c r="L39887" s="14" t="str">
        <v/>
      </c>
      <c r="O39887" s="14" t="str">
        <v/>
      </c>
      <c r="P39887" s="14" t="str">
        <f ca="1"/>
        <v>Low Cap</v>
      </c>
    </row>
    <row r="39888" spans="11:16">
      <c r="K39888" s="14" t="str">
        <v/>
      </c>
      <c r="L39888" s="14" t="str">
        <v/>
      </c>
      <c r="O39888" s="14" t="str">
        <v/>
      </c>
      <c r="P39888" s="14" t="str">
        <f ca="1"/>
        <v>Low Cap</v>
      </c>
    </row>
    <row r="39889" spans="11:16">
      <c r="K39889" s="14" t="str">
        <v/>
      </c>
      <c r="L39889" s="14" t="str">
        <v/>
      </c>
      <c r="O39889" s="14" t="str">
        <v/>
      </c>
      <c r="P39889" s="14" t="str">
        <f ca="1"/>
        <v>Low Cap</v>
      </c>
    </row>
    <row r="39890" spans="11:16">
      <c r="K39890" s="14" t="str">
        <v/>
      </c>
      <c r="L39890" s="14" t="str">
        <v/>
      </c>
      <c r="O39890" s="14" t="str">
        <v/>
      </c>
      <c r="P39890" s="14" t="str">
        <f ca="1"/>
        <v>Low Cap</v>
      </c>
    </row>
    <row r="39891" spans="11:16">
      <c r="K39891" s="14" t="str">
        <v/>
      </c>
      <c r="L39891" s="14" t="str">
        <v/>
      </c>
      <c r="O39891" s="14" t="str">
        <v/>
      </c>
      <c r="P39891" s="14" t="str">
        <f ca="1"/>
        <v>Low Cap</v>
      </c>
    </row>
    <row r="39892" spans="11:16">
      <c r="K39892" s="14" t="str">
        <v/>
      </c>
      <c r="L39892" s="14" t="str">
        <v/>
      </c>
      <c r="O39892" s="14" t="str">
        <v/>
      </c>
      <c r="P39892" s="14" t="str">
        <f ca="1"/>
        <v>Low Cap</v>
      </c>
    </row>
    <row r="39893" spans="11:16">
      <c r="K39893" s="14" t="str">
        <v/>
      </c>
      <c r="L39893" s="14" t="str">
        <v/>
      </c>
      <c r="O39893" s="14" t="str">
        <v/>
      </c>
      <c r="P39893" s="14" t="str">
        <f ca="1"/>
        <v>Low Cap</v>
      </c>
    </row>
    <row r="39894" spans="11:16">
      <c r="K39894" s="14" t="str">
        <v/>
      </c>
      <c r="L39894" s="14" t="str">
        <v/>
      </c>
      <c r="O39894" s="14" t="str">
        <v/>
      </c>
      <c r="P39894" s="14" t="str">
        <f ca="1"/>
        <v>Low Cap</v>
      </c>
    </row>
    <row r="39895" spans="11:16">
      <c r="K39895" s="14" t="str">
        <v/>
      </c>
      <c r="L39895" s="14" t="str">
        <v/>
      </c>
      <c r="O39895" s="14" t="str">
        <v/>
      </c>
      <c r="P39895" s="14" t="str">
        <f ca="1"/>
        <v>Low Cap</v>
      </c>
    </row>
    <row r="39896" spans="11:16">
      <c r="K39896" s="14" t="str">
        <v/>
      </c>
      <c r="L39896" s="14" t="str">
        <v/>
      </c>
      <c r="O39896" s="14" t="str">
        <v/>
      </c>
      <c r="P39896" s="14" t="str">
        <f ca="1"/>
        <v>Low Cap</v>
      </c>
    </row>
    <row r="39897" spans="11:16">
      <c r="K39897" s="14" t="str">
        <v/>
      </c>
      <c r="L39897" s="14" t="str">
        <v/>
      </c>
      <c r="O39897" s="14" t="str">
        <v/>
      </c>
      <c r="P39897" s="14" t="str">
        <f ca="1"/>
        <v>Low Cap</v>
      </c>
    </row>
    <row r="39898" spans="11:16">
      <c r="K39898" s="14" t="str">
        <v/>
      </c>
      <c r="L39898" s="14" t="str">
        <v/>
      </c>
      <c r="O39898" s="14" t="str">
        <v/>
      </c>
      <c r="P39898" s="14" t="str">
        <f ca="1"/>
        <v>Low Cap</v>
      </c>
    </row>
    <row r="39899" spans="11:16">
      <c r="K39899" s="14" t="str">
        <v/>
      </c>
      <c r="L39899" s="14" t="str">
        <v/>
      </c>
      <c r="O39899" s="14" t="str">
        <v/>
      </c>
      <c r="P39899" s="14" t="str">
        <f ca="1"/>
        <v>Low Cap</v>
      </c>
    </row>
    <row r="39900" spans="11:16">
      <c r="K39900" s="14" t="str">
        <v/>
      </c>
      <c r="L39900" s="14" t="str">
        <v/>
      </c>
      <c r="O39900" s="14" t="str">
        <v/>
      </c>
      <c r="P39900" s="14" t="str">
        <f ca="1"/>
        <v>Low Cap</v>
      </c>
    </row>
    <row r="39901" spans="11:16">
      <c r="K39901" s="14" t="str">
        <v/>
      </c>
      <c r="L39901" s="14" t="str">
        <v/>
      </c>
      <c r="O39901" s="14" t="str">
        <v/>
      </c>
      <c r="P39901" s="14" t="str">
        <f ca="1"/>
        <v>Low Cap</v>
      </c>
    </row>
    <row r="39902" spans="11:16">
      <c r="K39902" s="14" t="str">
        <v/>
      </c>
      <c r="L39902" s="14" t="str">
        <v/>
      </c>
      <c r="O39902" s="14" t="str">
        <v/>
      </c>
      <c r="P39902" s="14" t="str">
        <f ca="1"/>
        <v>Low Cap</v>
      </c>
    </row>
    <row r="39903" spans="11:16">
      <c r="K39903" s="14" t="str">
        <v/>
      </c>
      <c r="L39903" s="14" t="str">
        <v/>
      </c>
      <c r="O39903" s="14" t="str">
        <v/>
      </c>
      <c r="P39903" s="14" t="str">
        <f ca="1"/>
        <v>Low Cap</v>
      </c>
    </row>
    <row r="39904" spans="11:16">
      <c r="K39904" s="14" t="str">
        <v/>
      </c>
      <c r="L39904" s="14" t="str">
        <v/>
      </c>
      <c r="O39904" s="14" t="str">
        <v/>
      </c>
      <c r="P39904" s="14" t="str">
        <f ca="1"/>
        <v>Low Cap</v>
      </c>
    </row>
    <row r="39905" spans="11:16">
      <c r="K39905" s="14" t="str">
        <v/>
      </c>
      <c r="L39905" s="14" t="str">
        <v/>
      </c>
      <c r="O39905" s="14" t="str">
        <v/>
      </c>
      <c r="P39905" s="14" t="str">
        <f ca="1"/>
        <v>Low Cap</v>
      </c>
    </row>
    <row r="39906" spans="11:16">
      <c r="K39906" s="14" t="str">
        <v/>
      </c>
      <c r="L39906" s="14" t="str">
        <v/>
      </c>
      <c r="O39906" s="14" t="str">
        <v/>
      </c>
      <c r="P39906" s="14" t="str">
        <f ca="1"/>
        <v>Low Cap</v>
      </c>
    </row>
    <row r="39907" spans="11:16">
      <c r="K39907" s="14" t="str">
        <v/>
      </c>
      <c r="L39907" s="14" t="str">
        <v/>
      </c>
      <c r="O39907" s="14" t="str">
        <v/>
      </c>
      <c r="P39907" s="14" t="str">
        <f ca="1"/>
        <v>Low Cap</v>
      </c>
    </row>
    <row r="39908" spans="11:16">
      <c r="K39908" s="14" t="str">
        <v/>
      </c>
      <c r="L39908" s="14" t="str">
        <v/>
      </c>
      <c r="O39908" s="14" t="str">
        <v/>
      </c>
      <c r="P39908" s="14" t="str">
        <f ca="1"/>
        <v>Low Cap</v>
      </c>
    </row>
    <row r="39909" spans="11:16">
      <c r="K39909" s="14" t="str">
        <v/>
      </c>
      <c r="L39909" s="14" t="str">
        <v/>
      </c>
      <c r="O39909" s="14" t="str">
        <v/>
      </c>
      <c r="P39909" s="14" t="str">
        <f ca="1"/>
        <v>Low Cap</v>
      </c>
    </row>
    <row r="39910" spans="11:16">
      <c r="K39910" s="14" t="str">
        <v/>
      </c>
      <c r="L39910" s="14" t="str">
        <v/>
      </c>
      <c r="O39910" s="14" t="str">
        <v/>
      </c>
      <c r="P39910" s="14" t="str">
        <f ca="1"/>
        <v>Low Cap</v>
      </c>
    </row>
    <row r="39911" spans="11:16">
      <c r="K39911" s="14" t="str">
        <v/>
      </c>
      <c r="L39911" s="14" t="str">
        <v/>
      </c>
      <c r="O39911" s="14" t="str">
        <v/>
      </c>
      <c r="P39911" s="14" t="str">
        <f ca="1"/>
        <v>Low Cap</v>
      </c>
    </row>
    <row r="39912" spans="11:16">
      <c r="K39912" s="14" t="str">
        <v/>
      </c>
      <c r="L39912" s="14" t="str">
        <v/>
      </c>
      <c r="O39912" s="14" t="str">
        <v/>
      </c>
      <c r="P39912" s="14" t="str">
        <f ca="1"/>
        <v>Low Cap</v>
      </c>
    </row>
    <row r="39913" spans="11:16">
      <c r="K39913" s="14" t="str">
        <v/>
      </c>
      <c r="L39913" s="14" t="str">
        <v/>
      </c>
      <c r="O39913" s="14" t="str">
        <v/>
      </c>
      <c r="P39913" s="14" t="str">
        <f ca="1"/>
        <v>Low Cap</v>
      </c>
    </row>
    <row r="39914" spans="11:16">
      <c r="K39914" s="14" t="str">
        <v/>
      </c>
      <c r="L39914" s="14" t="str">
        <v/>
      </c>
      <c r="O39914" s="14" t="str">
        <v/>
      </c>
      <c r="P39914" s="14" t="str">
        <f ca="1"/>
        <v>Low Cap</v>
      </c>
    </row>
    <row r="39915" spans="11:16">
      <c r="K39915" s="14" t="str">
        <v/>
      </c>
      <c r="L39915" s="14" t="str">
        <v/>
      </c>
      <c r="O39915" s="14" t="str">
        <v/>
      </c>
      <c r="P39915" s="14" t="str">
        <f ca="1"/>
        <v>Low Cap</v>
      </c>
    </row>
    <row r="39916" spans="11:16">
      <c r="K39916" s="14" t="str">
        <v/>
      </c>
      <c r="L39916" s="14" t="str">
        <v/>
      </c>
      <c r="O39916" s="14" t="str">
        <v/>
      </c>
      <c r="P39916" s="14" t="str">
        <f ca="1"/>
        <v>Low Cap</v>
      </c>
    </row>
    <row r="39917" spans="11:16">
      <c r="K39917" s="14" t="str">
        <v/>
      </c>
      <c r="L39917" s="14" t="str">
        <v/>
      </c>
      <c r="O39917" s="14" t="str">
        <v/>
      </c>
      <c r="P39917" s="14" t="str">
        <f ca="1"/>
        <v>Low Cap</v>
      </c>
    </row>
    <row r="39918" spans="11:16">
      <c r="K39918" s="14" t="str">
        <v/>
      </c>
      <c r="L39918" s="14" t="str">
        <v/>
      </c>
      <c r="O39918" s="14" t="str">
        <v/>
      </c>
      <c r="P39918" s="14" t="str">
        <f ca="1"/>
        <v>Low Cap</v>
      </c>
    </row>
    <row r="39919" spans="11:16">
      <c r="K39919" s="14" t="str">
        <v/>
      </c>
      <c r="L39919" s="14" t="str">
        <v/>
      </c>
      <c r="O39919" s="14" t="str">
        <v/>
      </c>
      <c r="P39919" s="14" t="str">
        <f ca="1"/>
        <v>Low Cap</v>
      </c>
    </row>
    <row r="39920" spans="11:16">
      <c r="K39920" s="14" t="str">
        <v/>
      </c>
      <c r="L39920" s="14" t="str">
        <v/>
      </c>
      <c r="O39920" s="14" t="str">
        <v/>
      </c>
      <c r="P39920" s="14" t="str">
        <f ca="1"/>
        <v>Low Cap</v>
      </c>
    </row>
    <row r="39921" spans="11:16">
      <c r="K39921" s="14" t="str">
        <v/>
      </c>
      <c r="L39921" s="14" t="str">
        <v/>
      </c>
      <c r="O39921" s="14" t="str">
        <v/>
      </c>
      <c r="P39921" s="14" t="str">
        <f ca="1"/>
        <v>Low Cap</v>
      </c>
    </row>
    <row r="39922" spans="11:16">
      <c r="K39922" s="14" t="str">
        <v/>
      </c>
      <c r="L39922" s="14" t="str">
        <v/>
      </c>
      <c r="O39922" s="14" t="str">
        <v/>
      </c>
      <c r="P39922" s="14" t="str">
        <f ca="1"/>
        <v>Low Cap</v>
      </c>
    </row>
    <row r="39923" spans="11:16">
      <c r="K39923" s="14" t="str">
        <v/>
      </c>
      <c r="L39923" s="14" t="str">
        <v/>
      </c>
      <c r="O39923" s="14" t="str">
        <v/>
      </c>
      <c r="P39923" s="14" t="str">
        <f ca="1"/>
        <v>Low Cap</v>
      </c>
    </row>
    <row r="39924" spans="11:16">
      <c r="K39924" s="14" t="str">
        <v/>
      </c>
      <c r="L39924" s="14" t="str">
        <v/>
      </c>
      <c r="O39924" s="14" t="str">
        <v/>
      </c>
      <c r="P39924" s="14" t="str">
        <f ca="1"/>
        <v>Low Cap</v>
      </c>
    </row>
    <row r="39925" spans="11:16">
      <c r="K39925" s="14" t="str">
        <v/>
      </c>
      <c r="L39925" s="14" t="str">
        <v/>
      </c>
      <c r="O39925" s="14" t="str">
        <v/>
      </c>
      <c r="P39925" s="14" t="str">
        <f ca="1"/>
        <v>Low Cap</v>
      </c>
    </row>
    <row r="39926" spans="11:16">
      <c r="K39926" s="14" t="str">
        <v/>
      </c>
      <c r="L39926" s="14" t="str">
        <v/>
      </c>
      <c r="O39926" s="14" t="str">
        <v/>
      </c>
      <c r="P39926" s="14" t="str">
        <f ca="1"/>
        <v>Low Cap</v>
      </c>
    </row>
    <row r="39927" spans="11:16">
      <c r="K39927" s="14" t="str">
        <v/>
      </c>
      <c r="L39927" s="14" t="str">
        <v/>
      </c>
      <c r="O39927" s="14" t="str">
        <v/>
      </c>
      <c r="P39927" s="14" t="str">
        <f ca="1"/>
        <v>Low Cap</v>
      </c>
    </row>
    <row r="39928" spans="11:16">
      <c r="K39928" s="14" t="str">
        <v/>
      </c>
      <c r="L39928" s="14" t="str">
        <v/>
      </c>
      <c r="O39928" s="14" t="str">
        <v/>
      </c>
      <c r="P39928" s="14" t="str">
        <f ca="1"/>
        <v>Low Cap</v>
      </c>
    </row>
    <row r="39929" spans="11:16">
      <c r="K39929" s="14" t="str">
        <v/>
      </c>
      <c r="L39929" s="14" t="str">
        <v/>
      </c>
      <c r="O39929" s="14" t="str">
        <v/>
      </c>
      <c r="P39929" s="14" t="str">
        <f ca="1"/>
        <v>Low Cap</v>
      </c>
    </row>
    <row r="39930" spans="11:16">
      <c r="K39930" s="14" t="str">
        <v/>
      </c>
      <c r="L39930" s="14" t="str">
        <v/>
      </c>
      <c r="O39930" s="14" t="str">
        <v/>
      </c>
      <c r="P39930" s="14" t="str">
        <f ca="1"/>
        <v>Low Cap</v>
      </c>
    </row>
    <row r="39931" spans="11:16">
      <c r="K39931" s="14" t="str">
        <v/>
      </c>
      <c r="L39931" s="14" t="str">
        <v/>
      </c>
      <c r="O39931" s="14" t="str">
        <v/>
      </c>
      <c r="P39931" s="14" t="str">
        <f ca="1"/>
        <v>Low Cap</v>
      </c>
    </row>
    <row r="39932" spans="11:16">
      <c r="K39932" s="14" t="str">
        <v/>
      </c>
      <c r="L39932" s="14" t="str">
        <v/>
      </c>
      <c r="O39932" s="14" t="str">
        <v/>
      </c>
      <c r="P39932" s="14" t="str">
        <f ca="1"/>
        <v>Low Cap</v>
      </c>
    </row>
    <row r="39933" spans="11:16">
      <c r="K39933" s="14" t="str">
        <v/>
      </c>
      <c r="L39933" s="14" t="str">
        <v/>
      </c>
      <c r="O39933" s="14" t="str">
        <v/>
      </c>
      <c r="P39933" s="14" t="str">
        <f ca="1"/>
        <v>Low Cap</v>
      </c>
    </row>
    <row r="39934" spans="11:16">
      <c r="K39934" s="14" t="str">
        <v/>
      </c>
      <c r="L39934" s="14" t="str">
        <v/>
      </c>
      <c r="O39934" s="14" t="str">
        <v/>
      </c>
      <c r="P39934" s="14" t="str">
        <f ca="1"/>
        <v>Low Cap</v>
      </c>
    </row>
    <row r="39935" spans="11:16">
      <c r="K39935" s="14" t="str">
        <v/>
      </c>
      <c r="L39935" s="14" t="str">
        <v/>
      </c>
      <c r="O39935" s="14" t="str">
        <v/>
      </c>
      <c r="P39935" s="14" t="str">
        <f ca="1"/>
        <v>Low Cap</v>
      </c>
    </row>
    <row r="39936" spans="11:16">
      <c r="K39936" s="14" t="str">
        <v/>
      </c>
      <c r="L39936" s="14" t="str">
        <v/>
      </c>
      <c r="O39936" s="14" t="str">
        <v/>
      </c>
      <c r="P39936" s="14" t="str">
        <f ca="1"/>
        <v>Low Cap</v>
      </c>
    </row>
    <row r="39937" spans="11:16">
      <c r="K39937" s="14" t="str">
        <v/>
      </c>
      <c r="L39937" s="14" t="str">
        <v/>
      </c>
      <c r="O39937" s="14" t="str">
        <v/>
      </c>
      <c r="P39937" s="14" t="str">
        <f ca="1"/>
        <v>Low Cap</v>
      </c>
    </row>
    <row r="39938" spans="11:16">
      <c r="K39938" s="14" t="str">
        <v/>
      </c>
      <c r="L39938" s="14" t="str">
        <v/>
      </c>
      <c r="O39938" s="14" t="str">
        <v/>
      </c>
      <c r="P39938" s="14" t="str">
        <f ca="1"/>
        <v>Low Cap</v>
      </c>
    </row>
    <row r="39939" spans="11:16">
      <c r="K39939" s="14" t="str">
        <v/>
      </c>
      <c r="L39939" s="14" t="str">
        <v/>
      </c>
      <c r="O39939" s="14" t="str">
        <v/>
      </c>
      <c r="P39939" s="14" t="str">
        <f ca="1"/>
        <v>Low Cap</v>
      </c>
    </row>
    <row r="39940" spans="11:16">
      <c r="K39940" s="14" t="str">
        <v/>
      </c>
      <c r="L39940" s="14" t="str">
        <v/>
      </c>
      <c r="O39940" s="14" t="str">
        <v/>
      </c>
      <c r="P39940" s="14" t="str">
        <f ca="1"/>
        <v>Low Cap</v>
      </c>
    </row>
    <row r="39941" spans="11:16">
      <c r="K39941" s="14" t="str">
        <v/>
      </c>
      <c r="L39941" s="14" t="str">
        <v/>
      </c>
      <c r="O39941" s="14" t="str">
        <v/>
      </c>
      <c r="P39941" s="14" t="str">
        <f ca="1"/>
        <v>Low Cap</v>
      </c>
    </row>
    <row r="39942" spans="11:16">
      <c r="K39942" s="14" t="str">
        <v/>
      </c>
      <c r="L39942" s="14" t="str">
        <v/>
      </c>
      <c r="O39942" s="14" t="str">
        <v/>
      </c>
      <c r="P39942" s="14" t="str">
        <f ca="1"/>
        <v>Low Cap</v>
      </c>
    </row>
    <row r="39943" spans="11:16">
      <c r="K39943" s="14" t="str">
        <v/>
      </c>
      <c r="L39943" s="14" t="str">
        <v/>
      </c>
      <c r="O39943" s="14" t="str">
        <v/>
      </c>
      <c r="P39943" s="14" t="str">
        <f ca="1"/>
        <v>Low Cap</v>
      </c>
    </row>
    <row r="39944" spans="11:16">
      <c r="K39944" s="14" t="str">
        <v/>
      </c>
      <c r="L39944" s="14" t="str">
        <v/>
      </c>
      <c r="O39944" s="14" t="str">
        <v/>
      </c>
      <c r="P39944" s="14" t="str">
        <f ca="1"/>
        <v>Low Cap</v>
      </c>
    </row>
    <row r="39945" spans="11:16">
      <c r="K39945" s="14" t="str">
        <v/>
      </c>
      <c r="L39945" s="14" t="str">
        <v/>
      </c>
      <c r="O39945" s="14" t="str">
        <v/>
      </c>
      <c r="P39945" s="14" t="str">
        <f ca="1"/>
        <v>Low Cap</v>
      </c>
    </row>
    <row r="39946" spans="11:16">
      <c r="K39946" s="14" t="str">
        <v/>
      </c>
      <c r="L39946" s="14" t="str">
        <v/>
      </c>
      <c r="O39946" s="14" t="str">
        <v/>
      </c>
      <c r="P39946" s="14" t="str">
        <f ca="1"/>
        <v>Low Cap</v>
      </c>
    </row>
    <row r="39947" spans="11:16">
      <c r="K39947" s="14" t="str">
        <v/>
      </c>
      <c r="L39947" s="14" t="str">
        <v/>
      </c>
      <c r="O39947" s="14" t="str">
        <v/>
      </c>
      <c r="P39947" s="14" t="str">
        <f ca="1"/>
        <v>Low Cap</v>
      </c>
    </row>
    <row r="39948" spans="11:16">
      <c r="K39948" s="14" t="str">
        <v/>
      </c>
      <c r="L39948" s="14" t="str">
        <v/>
      </c>
      <c r="O39948" s="14" t="str">
        <v/>
      </c>
      <c r="P39948" s="14" t="str">
        <f ca="1"/>
        <v>Low Cap</v>
      </c>
    </row>
    <row r="39949" spans="11:16">
      <c r="K39949" s="14" t="str">
        <v/>
      </c>
      <c r="L39949" s="14" t="str">
        <v/>
      </c>
      <c r="O39949" s="14" t="str">
        <v/>
      </c>
      <c r="P39949" s="14" t="str">
        <f ca="1"/>
        <v>Low Cap</v>
      </c>
    </row>
    <row r="39950" spans="11:16">
      <c r="K39950" s="14" t="str">
        <v/>
      </c>
      <c r="L39950" s="14" t="str">
        <v/>
      </c>
      <c r="O39950" s="14" t="str">
        <v/>
      </c>
      <c r="P39950" s="14" t="str">
        <f ca="1"/>
        <v>Low Cap</v>
      </c>
    </row>
    <row r="39951" spans="11:16">
      <c r="K39951" s="14" t="str">
        <v/>
      </c>
      <c r="L39951" s="14" t="str">
        <v/>
      </c>
      <c r="O39951" s="14" t="str">
        <v/>
      </c>
      <c r="P39951" s="14" t="str">
        <f ca="1"/>
        <v>Low Cap</v>
      </c>
    </row>
    <row r="39952" spans="11:16">
      <c r="K39952" s="14" t="str">
        <v/>
      </c>
      <c r="L39952" s="14" t="str">
        <v/>
      </c>
      <c r="O39952" s="14" t="str">
        <v/>
      </c>
      <c r="P39952" s="14" t="str">
        <f ca="1"/>
        <v>Low Cap</v>
      </c>
    </row>
    <row r="39953" spans="11:16">
      <c r="K39953" s="14" t="str">
        <v/>
      </c>
      <c r="L39953" s="14" t="str">
        <v/>
      </c>
      <c r="O39953" s="14" t="str">
        <v/>
      </c>
      <c r="P39953" s="14" t="str">
        <f ca="1"/>
        <v>Low Cap</v>
      </c>
    </row>
    <row r="39954" spans="11:16">
      <c r="K39954" s="14" t="str">
        <v/>
      </c>
      <c r="L39954" s="14" t="str">
        <v/>
      </c>
      <c r="O39954" s="14" t="str">
        <v/>
      </c>
      <c r="P39954" s="14" t="str">
        <f ca="1"/>
        <v>Low Cap</v>
      </c>
    </row>
    <row r="39955" spans="11:16">
      <c r="K39955" s="14" t="str">
        <v/>
      </c>
      <c r="L39955" s="14" t="str">
        <v/>
      </c>
      <c r="O39955" s="14" t="str">
        <v/>
      </c>
      <c r="P39955" s="14" t="str">
        <f ca="1"/>
        <v>Low Cap</v>
      </c>
    </row>
    <row r="39956" spans="11:16">
      <c r="K39956" s="14" t="str">
        <v/>
      </c>
      <c r="L39956" s="14" t="str">
        <v/>
      </c>
      <c r="O39956" s="14" t="str">
        <v/>
      </c>
      <c r="P39956" s="14" t="str">
        <f ca="1"/>
        <v>Low Cap</v>
      </c>
    </row>
    <row r="39957" spans="11:16">
      <c r="K39957" s="14" t="str">
        <v/>
      </c>
      <c r="L39957" s="14" t="str">
        <v/>
      </c>
      <c r="O39957" s="14" t="str">
        <v/>
      </c>
      <c r="P39957" s="14" t="str">
        <f ca="1"/>
        <v>Low Cap</v>
      </c>
    </row>
    <row r="39958" spans="11:16">
      <c r="K39958" s="14" t="str">
        <v/>
      </c>
      <c r="L39958" s="14" t="str">
        <v/>
      </c>
      <c r="O39958" s="14" t="str">
        <v/>
      </c>
      <c r="P39958" s="14" t="str">
        <f ca="1"/>
        <v>Low Cap</v>
      </c>
    </row>
    <row r="39959" spans="11:16">
      <c r="K39959" s="14" t="str">
        <v/>
      </c>
      <c r="L39959" s="14" t="str">
        <v/>
      </c>
      <c r="O39959" s="14" t="str">
        <v/>
      </c>
      <c r="P39959" s="14" t="str">
        <f ca="1"/>
        <v>Low Cap</v>
      </c>
    </row>
    <row r="39960" spans="11:16">
      <c r="K39960" s="14" t="str">
        <v/>
      </c>
      <c r="L39960" s="14" t="str">
        <v/>
      </c>
      <c r="O39960" s="14" t="str">
        <v/>
      </c>
      <c r="P39960" s="14" t="str">
        <f ca="1"/>
        <v>Low Cap</v>
      </c>
    </row>
    <row r="39961" spans="11:16">
      <c r="K39961" s="14" t="str">
        <v/>
      </c>
      <c r="L39961" s="14" t="str">
        <v/>
      </c>
      <c r="O39961" s="14" t="str">
        <v/>
      </c>
      <c r="P39961" s="14" t="str">
        <f ca="1"/>
        <v>Low Cap</v>
      </c>
    </row>
    <row r="39962" spans="11:16">
      <c r="K39962" s="14" t="str">
        <v/>
      </c>
      <c r="L39962" s="14" t="str">
        <v/>
      </c>
      <c r="O39962" s="14" t="str">
        <v/>
      </c>
      <c r="P39962" s="14" t="str">
        <f ca="1"/>
        <v>Low Cap</v>
      </c>
    </row>
    <row r="39963" spans="11:16">
      <c r="K39963" s="14" t="str">
        <v/>
      </c>
      <c r="L39963" s="14" t="str">
        <v/>
      </c>
      <c r="O39963" s="14" t="str">
        <v/>
      </c>
      <c r="P39963" s="14" t="str">
        <f ca="1"/>
        <v>Low Cap</v>
      </c>
    </row>
    <row r="39964" spans="11:16">
      <c r="K39964" s="14" t="str">
        <v/>
      </c>
      <c r="L39964" s="14" t="str">
        <v/>
      </c>
      <c r="O39964" s="14" t="str">
        <v/>
      </c>
      <c r="P39964" s="14" t="str">
        <f ca="1"/>
        <v>Low Cap</v>
      </c>
    </row>
    <row r="39965" spans="11:16">
      <c r="K39965" s="14" t="str">
        <v/>
      </c>
      <c r="L39965" s="14" t="str">
        <v/>
      </c>
      <c r="O39965" s="14" t="str">
        <v/>
      </c>
      <c r="P39965" s="14" t="str">
        <f ca="1"/>
        <v>Low Cap</v>
      </c>
    </row>
    <row r="39966" spans="11:16">
      <c r="K39966" s="14" t="str">
        <v/>
      </c>
      <c r="L39966" s="14" t="str">
        <v/>
      </c>
      <c r="O39966" s="14" t="str">
        <v/>
      </c>
      <c r="P39966" s="14" t="str">
        <f ca="1"/>
        <v>Low Cap</v>
      </c>
    </row>
    <row r="39967" spans="11:16">
      <c r="K39967" s="14" t="str">
        <v/>
      </c>
      <c r="L39967" s="14" t="str">
        <v/>
      </c>
      <c r="O39967" s="14" t="str">
        <v/>
      </c>
      <c r="P39967" s="14" t="str">
        <f ca="1"/>
        <v>Low Cap</v>
      </c>
    </row>
    <row r="39968" spans="11:16">
      <c r="K39968" s="14" t="str">
        <v/>
      </c>
      <c r="L39968" s="14" t="str">
        <v/>
      </c>
      <c r="O39968" s="14" t="str">
        <v/>
      </c>
      <c r="P39968" s="14" t="str">
        <f ca="1"/>
        <v>Low Cap</v>
      </c>
    </row>
    <row r="39969" spans="11:16">
      <c r="K39969" s="14" t="str">
        <v/>
      </c>
      <c r="L39969" s="14" t="str">
        <v/>
      </c>
      <c r="O39969" s="14" t="str">
        <v/>
      </c>
      <c r="P39969" s="14" t="str">
        <f ca="1"/>
        <v>Low Cap</v>
      </c>
    </row>
    <row r="39970" spans="11:16">
      <c r="K39970" s="14" t="str">
        <v/>
      </c>
      <c r="L39970" s="14" t="str">
        <v/>
      </c>
      <c r="O39970" s="14" t="str">
        <v/>
      </c>
      <c r="P39970" s="14" t="str">
        <f ca="1"/>
        <v>Low Cap</v>
      </c>
    </row>
    <row r="39971" spans="11:16">
      <c r="K39971" s="14" t="str">
        <v/>
      </c>
      <c r="L39971" s="14" t="str">
        <v/>
      </c>
      <c r="O39971" s="14" t="str">
        <v/>
      </c>
      <c r="P39971" s="14" t="str">
        <f ca="1"/>
        <v>Low Cap</v>
      </c>
    </row>
    <row r="39972" spans="11:16">
      <c r="K39972" s="14" t="str">
        <v/>
      </c>
      <c r="L39972" s="14" t="str">
        <v/>
      </c>
      <c r="O39972" s="14" t="str">
        <v/>
      </c>
      <c r="P39972" s="14" t="str">
        <f ca="1"/>
        <v>Low Cap</v>
      </c>
    </row>
    <row r="39973" spans="11:16">
      <c r="K39973" s="14" t="str">
        <v/>
      </c>
      <c r="L39973" s="14" t="str">
        <v/>
      </c>
      <c r="O39973" s="14" t="str">
        <v/>
      </c>
      <c r="P39973" s="14" t="str">
        <f ca="1"/>
        <v>Low Cap</v>
      </c>
    </row>
    <row r="39974" spans="11:16">
      <c r="K39974" s="14" t="str">
        <v/>
      </c>
      <c r="L39974" s="14" t="str">
        <v/>
      </c>
      <c r="O39974" s="14" t="str">
        <v/>
      </c>
      <c r="P39974" s="14" t="str">
        <f ca="1"/>
        <v>Low Cap</v>
      </c>
    </row>
    <row r="39975" spans="11:16">
      <c r="K39975" s="14" t="str">
        <v/>
      </c>
      <c r="L39975" s="14" t="str">
        <v/>
      </c>
      <c r="O39975" s="14" t="str">
        <v/>
      </c>
      <c r="P39975" s="14" t="str">
        <f ca="1"/>
        <v>Low Cap</v>
      </c>
    </row>
    <row r="39976" spans="11:16">
      <c r="K39976" s="14" t="str">
        <v/>
      </c>
      <c r="L39976" s="14" t="str">
        <v/>
      </c>
      <c r="O39976" s="14" t="str">
        <v/>
      </c>
      <c r="P39976" s="14" t="str">
        <f ca="1"/>
        <v>Low Cap</v>
      </c>
    </row>
    <row r="39977" spans="11:16">
      <c r="K39977" s="14" t="str">
        <v/>
      </c>
      <c r="L39977" s="14" t="str">
        <v/>
      </c>
      <c r="O39977" s="14" t="str">
        <v/>
      </c>
      <c r="P39977" s="14" t="str">
        <f ca="1"/>
        <v>Low Cap</v>
      </c>
    </row>
    <row r="39978" spans="11:16">
      <c r="K39978" s="14" t="str">
        <v/>
      </c>
      <c r="L39978" s="14" t="str">
        <v/>
      </c>
      <c r="O39978" s="14" t="str">
        <v/>
      </c>
      <c r="P39978" s="14" t="str">
        <f ca="1"/>
        <v>Low Cap</v>
      </c>
    </row>
    <row r="39979" spans="11:16">
      <c r="K39979" s="14" t="str">
        <v/>
      </c>
      <c r="L39979" s="14" t="str">
        <v/>
      </c>
      <c r="O39979" s="14" t="str">
        <v/>
      </c>
      <c r="P39979" s="14" t="str">
        <f ca="1"/>
        <v>Low Cap</v>
      </c>
    </row>
    <row r="39980" spans="11:16">
      <c r="K39980" s="14" t="str">
        <v/>
      </c>
      <c r="L39980" s="14" t="str">
        <v/>
      </c>
      <c r="O39980" s="14" t="str">
        <v/>
      </c>
      <c r="P39980" s="14" t="str">
        <f ca="1"/>
        <v>Low Cap</v>
      </c>
    </row>
    <row r="39981" spans="11:16">
      <c r="K39981" s="14" t="str">
        <v/>
      </c>
      <c r="L39981" s="14" t="str">
        <v/>
      </c>
      <c r="O39981" s="14" t="str">
        <v/>
      </c>
      <c r="P39981" s="14" t="str">
        <f ca="1"/>
        <v>Low Cap</v>
      </c>
    </row>
    <row r="39982" spans="11:16">
      <c r="K39982" s="14" t="str">
        <v/>
      </c>
      <c r="L39982" s="14" t="str">
        <v/>
      </c>
      <c r="O39982" s="14" t="str">
        <v/>
      </c>
      <c r="P39982" s="14" t="str">
        <f ca="1"/>
        <v>Low Cap</v>
      </c>
    </row>
    <row r="39983" spans="11:16">
      <c r="K39983" s="14" t="str">
        <v/>
      </c>
      <c r="L39983" s="14" t="str">
        <v/>
      </c>
      <c r="O39983" s="14" t="str">
        <v/>
      </c>
      <c r="P39983" s="14" t="str">
        <f ca="1"/>
        <v>Low Cap</v>
      </c>
    </row>
    <row r="39984" spans="11:16">
      <c r="K39984" s="14" t="str">
        <v/>
      </c>
      <c r="L39984" s="14" t="str">
        <v/>
      </c>
      <c r="O39984" s="14" t="str">
        <v/>
      </c>
      <c r="P39984" s="14" t="str">
        <f ca="1"/>
        <v>Low Cap</v>
      </c>
    </row>
    <row r="39985" spans="11:16">
      <c r="K39985" s="14" t="str">
        <v/>
      </c>
      <c r="L39985" s="14" t="str">
        <v/>
      </c>
      <c r="O39985" s="14" t="str">
        <v/>
      </c>
      <c r="P39985" s="14" t="str">
        <f ca="1"/>
        <v>Low Cap</v>
      </c>
    </row>
    <row r="39986" spans="11:16">
      <c r="K39986" s="14" t="str">
        <v/>
      </c>
      <c r="L39986" s="14" t="str">
        <v/>
      </c>
      <c r="O39986" s="14" t="str">
        <v/>
      </c>
      <c r="P39986" s="14" t="str">
        <f ca="1"/>
        <v>Low Cap</v>
      </c>
    </row>
    <row r="39987" spans="11:16">
      <c r="K39987" s="14" t="str">
        <v/>
      </c>
      <c r="L39987" s="14" t="str">
        <v/>
      </c>
      <c r="O39987" s="14" t="str">
        <v/>
      </c>
      <c r="P39987" s="14" t="str">
        <f ca="1"/>
        <v>Low Cap</v>
      </c>
    </row>
    <row r="39988" spans="11:16">
      <c r="K39988" s="14" t="str">
        <v/>
      </c>
      <c r="L39988" s="14" t="str">
        <v/>
      </c>
      <c r="O39988" s="14" t="str">
        <v/>
      </c>
      <c r="P39988" s="14" t="str">
        <f ca="1"/>
        <v>Low Cap</v>
      </c>
    </row>
    <row r="39989" spans="11:16">
      <c r="K39989" s="14" t="str">
        <v/>
      </c>
      <c r="L39989" s="14" t="str">
        <v/>
      </c>
      <c r="O39989" s="14" t="str">
        <v/>
      </c>
      <c r="P39989" s="14" t="str">
        <f ca="1"/>
        <v>Low Cap</v>
      </c>
    </row>
    <row r="39990" spans="11:16">
      <c r="K39990" s="14" t="str">
        <v/>
      </c>
      <c r="L39990" s="14" t="str">
        <v/>
      </c>
      <c r="O39990" s="14" t="str">
        <v/>
      </c>
      <c r="P39990" s="14" t="str">
        <f ca="1"/>
        <v>Low Cap</v>
      </c>
    </row>
    <row r="39991" spans="11:16">
      <c r="K39991" s="14" t="str">
        <v/>
      </c>
      <c r="L39991" s="14" t="str">
        <v/>
      </c>
      <c r="O39991" s="14" t="str">
        <v/>
      </c>
      <c r="P39991" s="14" t="str">
        <f ca="1"/>
        <v>Low Cap</v>
      </c>
    </row>
    <row r="39992" spans="11:16">
      <c r="K39992" s="14" t="str">
        <v/>
      </c>
      <c r="L39992" s="14" t="str">
        <v/>
      </c>
      <c r="O39992" s="14" t="str">
        <v/>
      </c>
      <c r="P39992" s="14" t="str">
        <f ca="1"/>
        <v>Low Cap</v>
      </c>
    </row>
    <row r="39993" spans="11:16">
      <c r="K39993" s="14" t="str">
        <v/>
      </c>
      <c r="L39993" s="14" t="str">
        <v/>
      </c>
      <c r="O39993" s="14" t="str">
        <v/>
      </c>
      <c r="P39993" s="14" t="str">
        <f ca="1"/>
        <v>Low Cap</v>
      </c>
    </row>
    <row r="39994" spans="11:16">
      <c r="K39994" s="14" t="str">
        <v/>
      </c>
      <c r="L39994" s="14" t="str">
        <v/>
      </c>
      <c r="O39994" s="14" t="str">
        <v/>
      </c>
      <c r="P39994" s="14" t="str">
        <f ca="1"/>
        <v>Low Cap</v>
      </c>
    </row>
    <row r="39995" spans="11:16">
      <c r="K39995" s="14" t="str">
        <v/>
      </c>
      <c r="L39995" s="14" t="str">
        <v/>
      </c>
      <c r="O39995" s="14" t="str">
        <v/>
      </c>
      <c r="P39995" s="14" t="str">
        <f ca="1"/>
        <v>Low Cap</v>
      </c>
    </row>
    <row r="39996" spans="11:16">
      <c r="K39996" s="14" t="str">
        <v/>
      </c>
      <c r="L39996" s="14" t="str">
        <v/>
      </c>
      <c r="O39996" s="14" t="str">
        <v/>
      </c>
      <c r="P39996" s="14" t="str">
        <f ca="1"/>
        <v>Low Cap</v>
      </c>
    </row>
    <row r="39997" spans="11:16">
      <c r="K39997" s="14" t="str">
        <v/>
      </c>
      <c r="L39997" s="14" t="str">
        <v/>
      </c>
      <c r="O39997" s="14" t="str">
        <v/>
      </c>
      <c r="P39997" s="14" t="str">
        <f ca="1"/>
        <v>Low Cap</v>
      </c>
    </row>
    <row r="39998" spans="11:16">
      <c r="K39998" s="14" t="str">
        <v/>
      </c>
      <c r="L39998" s="14" t="str">
        <v/>
      </c>
      <c r="O39998" s="14" t="str">
        <v/>
      </c>
      <c r="P39998" s="14" t="str">
        <f ca="1"/>
        <v>Low Cap</v>
      </c>
    </row>
    <row r="39999" spans="11:16">
      <c r="K39999" s="14" t="str">
        <v/>
      </c>
      <c r="L39999" s="14" t="str">
        <v/>
      </c>
      <c r="O39999" s="14" t="str">
        <v/>
      </c>
      <c r="P39999" s="14" t="str">
        <f ca="1"/>
        <v>Low Cap</v>
      </c>
    </row>
    <row r="40000" spans="11:16">
      <c r="K40000" s="14" t="str">
        <v/>
      </c>
      <c r="L40000" s="14" t="str">
        <v/>
      </c>
      <c r="O40000" s="14" t="str">
        <v/>
      </c>
      <c r="P40000" s="14" t="str">
        <f ca="1"/>
        <v>Low Cap</v>
      </c>
    </row>
    <row r="40001" spans="11:16">
      <c r="K40001" s="14" t="str">
        <v/>
      </c>
      <c r="L40001" s="14" t="str">
        <v/>
      </c>
      <c r="O40001" s="14" t="str">
        <v/>
      </c>
      <c r="P40001" s="14" t="str">
        <f ca="1"/>
        <v>Low Cap</v>
      </c>
    </row>
    <row r="40002" spans="11:16">
      <c r="K40002" s="14" t="str">
        <v/>
      </c>
      <c r="L40002" s="14" t="str">
        <v/>
      </c>
      <c r="O40002" s="14" t="str">
        <v/>
      </c>
      <c r="P40002" s="14" t="str">
        <f ca="1"/>
        <v>Low Cap</v>
      </c>
    </row>
    <row r="40003" spans="11:16">
      <c r="K40003" s="14" t="str">
        <v/>
      </c>
      <c r="L40003" s="14" t="str">
        <v/>
      </c>
      <c r="O40003" s="14" t="str">
        <v/>
      </c>
      <c r="P40003" s="14" t="str">
        <f ca="1"/>
        <v>Low Cap</v>
      </c>
    </row>
    <row r="40004" spans="11:16">
      <c r="K40004" s="14" t="str">
        <v/>
      </c>
      <c r="L40004" s="14" t="str">
        <v/>
      </c>
      <c r="O40004" s="14" t="str">
        <v/>
      </c>
      <c r="P40004" s="14" t="str">
        <f ca="1"/>
        <v>Low Cap</v>
      </c>
    </row>
    <row r="40005" spans="11:16">
      <c r="K40005" s="14" t="str">
        <v/>
      </c>
      <c r="L40005" s="14" t="str">
        <v/>
      </c>
      <c r="O40005" s="14" t="str">
        <v/>
      </c>
      <c r="P40005" s="14" t="str">
        <f ca="1"/>
        <v>Low Cap</v>
      </c>
    </row>
    <row r="40006" spans="11:16">
      <c r="K40006" s="14" t="str">
        <v/>
      </c>
      <c r="L40006" s="14" t="str">
        <v/>
      </c>
      <c r="O40006" s="14" t="str">
        <v/>
      </c>
      <c r="P40006" s="14" t="str">
        <f ca="1"/>
        <v>Low Cap</v>
      </c>
    </row>
    <row r="40007" spans="11:16">
      <c r="K40007" s="14" t="str">
        <v/>
      </c>
      <c r="L40007" s="14" t="str">
        <v/>
      </c>
      <c r="O40007" s="14" t="str">
        <v/>
      </c>
      <c r="P40007" s="14" t="str">
        <f ca="1"/>
        <v>Low Cap</v>
      </c>
    </row>
    <row r="40008" spans="11:16">
      <c r="K40008" s="14" t="str">
        <v/>
      </c>
      <c r="L40008" s="14" t="str">
        <v/>
      </c>
      <c r="O40008" s="14" t="str">
        <v/>
      </c>
      <c r="P40008" s="14" t="str">
        <f ca="1"/>
        <v>Low Cap</v>
      </c>
    </row>
    <row r="40009" spans="11:16">
      <c r="K40009" s="14" t="str">
        <v/>
      </c>
      <c r="L40009" s="14" t="str">
        <v/>
      </c>
      <c r="O40009" s="14" t="str">
        <v/>
      </c>
      <c r="P40009" s="14" t="str">
        <f ca="1"/>
        <v>Low Cap</v>
      </c>
    </row>
    <row r="40010" spans="11:16">
      <c r="K40010" s="14" t="str">
        <v/>
      </c>
      <c r="L40010" s="14" t="str">
        <v/>
      </c>
      <c r="O40010" s="14" t="str">
        <v/>
      </c>
      <c r="P40010" s="14" t="str">
        <f ca="1"/>
        <v>Low Cap</v>
      </c>
    </row>
    <row r="40011" spans="11:16">
      <c r="K40011" s="14" t="str">
        <v/>
      </c>
      <c r="L40011" s="14" t="str">
        <v/>
      </c>
      <c r="O40011" s="14" t="str">
        <v/>
      </c>
      <c r="P40011" s="14" t="str">
        <f ca="1"/>
        <v>Low Cap</v>
      </c>
    </row>
    <row r="40012" spans="11:16">
      <c r="K40012" s="14" t="str">
        <v/>
      </c>
      <c r="L40012" s="14" t="str">
        <v/>
      </c>
      <c r="O40012" s="14" t="str">
        <v/>
      </c>
      <c r="P40012" s="14" t="str">
        <f ca="1"/>
        <v>Low Cap</v>
      </c>
    </row>
    <row r="40013" spans="11:16">
      <c r="K40013" s="14" t="str">
        <v/>
      </c>
      <c r="L40013" s="14" t="str">
        <v/>
      </c>
      <c r="O40013" s="14" t="str">
        <v/>
      </c>
      <c r="P40013" s="14" t="str">
        <f ca="1"/>
        <v>Low Cap</v>
      </c>
    </row>
    <row r="40014" spans="11:16">
      <c r="K40014" s="14" t="str">
        <v/>
      </c>
      <c r="L40014" s="14" t="str">
        <v/>
      </c>
      <c r="O40014" s="14" t="str">
        <v/>
      </c>
      <c r="P40014" s="14" t="str">
        <f ca="1"/>
        <v>Low Cap</v>
      </c>
    </row>
    <row r="40015" spans="11:16">
      <c r="K40015" s="14" t="str">
        <v/>
      </c>
      <c r="L40015" s="14" t="str">
        <v/>
      </c>
      <c r="O40015" s="14" t="str">
        <v/>
      </c>
      <c r="P40015" s="14" t="str">
        <f ca="1"/>
        <v>Low Cap</v>
      </c>
    </row>
    <row r="40016" spans="11:16">
      <c r="K40016" s="14" t="str">
        <v/>
      </c>
      <c r="L40016" s="14" t="str">
        <v/>
      </c>
      <c r="O40016" s="14" t="str">
        <v/>
      </c>
      <c r="P40016" s="14" t="str">
        <f ca="1"/>
        <v>Low Cap</v>
      </c>
    </row>
    <row r="40017" spans="11:16">
      <c r="K40017" s="14" t="str">
        <v/>
      </c>
      <c r="L40017" s="14" t="str">
        <v/>
      </c>
      <c r="O40017" s="14" t="str">
        <v/>
      </c>
      <c r="P40017" s="14" t="str">
        <f ca="1"/>
        <v>Low Cap</v>
      </c>
    </row>
    <row r="40018" spans="11:16">
      <c r="K40018" s="14" t="str">
        <v/>
      </c>
      <c r="L40018" s="14" t="str">
        <v/>
      </c>
      <c r="O40018" s="14" t="str">
        <v/>
      </c>
      <c r="P40018" s="14" t="str">
        <f ca="1"/>
        <v>Low Cap</v>
      </c>
    </row>
    <row r="40019" spans="11:16">
      <c r="K40019" s="14" t="str">
        <v/>
      </c>
      <c r="L40019" s="14" t="str">
        <v/>
      </c>
      <c r="O40019" s="14" t="str">
        <v/>
      </c>
      <c r="P40019" s="14" t="str">
        <f ca="1"/>
        <v>Low Cap</v>
      </c>
    </row>
    <row r="40020" spans="11:16">
      <c r="K40020" s="14" t="str">
        <v/>
      </c>
      <c r="L40020" s="14" t="str">
        <v/>
      </c>
      <c r="O40020" s="14" t="str">
        <v/>
      </c>
      <c r="P40020" s="14" t="str">
        <f ca="1"/>
        <v>Low Cap</v>
      </c>
    </row>
    <row r="40021" spans="11:16">
      <c r="K40021" s="14" t="str">
        <v/>
      </c>
      <c r="L40021" s="14" t="str">
        <v/>
      </c>
      <c r="O40021" s="14" t="str">
        <v/>
      </c>
      <c r="P40021" s="14" t="str">
        <f ca="1"/>
        <v>Low Cap</v>
      </c>
    </row>
    <row r="40022" spans="11:16">
      <c r="K40022" s="14" t="str">
        <v/>
      </c>
      <c r="L40022" s="14" t="str">
        <v/>
      </c>
      <c r="O40022" s="14" t="str">
        <v/>
      </c>
      <c r="P40022" s="14" t="str">
        <f ca="1"/>
        <v>Low Cap</v>
      </c>
    </row>
    <row r="40023" spans="11:16">
      <c r="K40023" s="14" t="str">
        <v/>
      </c>
      <c r="L40023" s="14" t="str">
        <v/>
      </c>
      <c r="O40023" s="14" t="str">
        <v/>
      </c>
      <c r="P40023" s="14" t="str">
        <f ca="1"/>
        <v>Low Cap</v>
      </c>
    </row>
    <row r="40024" spans="11:16">
      <c r="K40024" s="14" t="str">
        <v/>
      </c>
      <c r="L40024" s="14" t="str">
        <v/>
      </c>
      <c r="O40024" s="14" t="str">
        <v/>
      </c>
      <c r="P40024" s="14" t="str">
        <f ca="1"/>
        <v>Low Cap</v>
      </c>
    </row>
    <row r="40025" spans="11:16">
      <c r="K40025" s="14" t="str">
        <v/>
      </c>
      <c r="L40025" s="14" t="str">
        <v/>
      </c>
      <c r="O40025" s="14" t="str">
        <v/>
      </c>
      <c r="P40025" s="14" t="str">
        <f ca="1"/>
        <v>Low Cap</v>
      </c>
    </row>
    <row r="40026" spans="11:16">
      <c r="K40026" s="14" t="str">
        <v/>
      </c>
      <c r="L40026" s="14" t="str">
        <v/>
      </c>
      <c r="O40026" s="14" t="str">
        <v/>
      </c>
      <c r="P40026" s="14" t="str">
        <f ca="1"/>
        <v>Low Cap</v>
      </c>
    </row>
    <row r="40027" spans="11:16">
      <c r="K40027" s="14" t="str">
        <v/>
      </c>
      <c r="L40027" s="14" t="str">
        <v/>
      </c>
      <c r="O40027" s="14" t="str">
        <v/>
      </c>
      <c r="P40027" s="14" t="str">
        <f ca="1"/>
        <v>Low Cap</v>
      </c>
    </row>
    <row r="40028" spans="11:16">
      <c r="K40028" s="14" t="str">
        <v/>
      </c>
      <c r="L40028" s="14" t="str">
        <v/>
      </c>
      <c r="O40028" s="14" t="str">
        <v/>
      </c>
      <c r="P40028" s="14" t="str">
        <f ca="1"/>
        <v>Low Cap</v>
      </c>
    </row>
    <row r="40029" spans="11:16">
      <c r="K40029" s="14" t="str">
        <v/>
      </c>
      <c r="L40029" s="14" t="str">
        <v/>
      </c>
      <c r="O40029" s="14" t="str">
        <v/>
      </c>
      <c r="P40029" s="14" t="str">
        <f ca="1"/>
        <v>Low Cap</v>
      </c>
    </row>
    <row r="40030" spans="11:16">
      <c r="K40030" s="14" t="str">
        <v/>
      </c>
      <c r="L40030" s="14" t="str">
        <v/>
      </c>
      <c r="O40030" s="14" t="str">
        <v/>
      </c>
      <c r="P40030" s="14" t="str">
        <f ca="1"/>
        <v>Low Cap</v>
      </c>
    </row>
    <row r="40031" spans="11:16">
      <c r="K40031" s="14" t="str">
        <v/>
      </c>
      <c r="L40031" s="14" t="str">
        <v/>
      </c>
      <c r="O40031" s="14" t="str">
        <v/>
      </c>
      <c r="P40031" s="14" t="str">
        <f ca="1"/>
        <v>Low Cap</v>
      </c>
    </row>
    <row r="40032" spans="11:16">
      <c r="K40032" s="14" t="str">
        <v/>
      </c>
      <c r="L40032" s="14" t="str">
        <v/>
      </c>
      <c r="O40032" s="14" t="str">
        <v/>
      </c>
      <c r="P40032" s="14" t="str">
        <f ca="1"/>
        <v>Low Cap</v>
      </c>
    </row>
    <row r="40033" spans="11:16">
      <c r="K40033" s="14" t="str">
        <v/>
      </c>
      <c r="L40033" s="14" t="str">
        <v/>
      </c>
      <c r="O40033" s="14" t="str">
        <v/>
      </c>
      <c r="P40033" s="14" t="str">
        <f ca="1"/>
        <v>Low Cap</v>
      </c>
    </row>
    <row r="40034" spans="11:16">
      <c r="K40034" s="14" t="str">
        <v/>
      </c>
      <c r="L40034" s="14" t="str">
        <v/>
      </c>
      <c r="O40034" s="14" t="str">
        <v/>
      </c>
      <c r="P40034" s="14" t="str">
        <f ca="1"/>
        <v>Low Cap</v>
      </c>
    </row>
    <row r="40035" spans="11:16">
      <c r="K40035" s="14" t="str">
        <v/>
      </c>
      <c r="L40035" s="14" t="str">
        <v/>
      </c>
      <c r="O40035" s="14" t="str">
        <v/>
      </c>
      <c r="P40035" s="14" t="str">
        <f ca="1"/>
        <v>Low Cap</v>
      </c>
    </row>
    <row r="40036" spans="11:16">
      <c r="K40036" s="14" t="str">
        <v/>
      </c>
      <c r="L40036" s="14" t="str">
        <v/>
      </c>
      <c r="O40036" s="14" t="str">
        <v/>
      </c>
      <c r="P40036" s="14" t="str">
        <f ca="1"/>
        <v>Low Cap</v>
      </c>
    </row>
    <row r="40037" spans="11:16">
      <c r="K40037" s="14" t="str">
        <v/>
      </c>
      <c r="L40037" s="14" t="str">
        <v/>
      </c>
      <c r="O40037" s="14" t="str">
        <v/>
      </c>
      <c r="P40037" s="14" t="str">
        <f ca="1"/>
        <v>Low Cap</v>
      </c>
    </row>
    <row r="40038" spans="11:16">
      <c r="K40038" s="14" t="str">
        <v/>
      </c>
      <c r="L40038" s="14" t="str">
        <v/>
      </c>
      <c r="O40038" s="14" t="str">
        <v/>
      </c>
      <c r="P40038" s="14" t="str">
        <f ca="1"/>
        <v>Low Cap</v>
      </c>
    </row>
    <row r="40039" spans="11:16">
      <c r="K40039" s="14" t="str">
        <v/>
      </c>
      <c r="L40039" s="14" t="str">
        <v/>
      </c>
      <c r="O40039" s="14" t="str">
        <v/>
      </c>
      <c r="P40039" s="14" t="str">
        <f ca="1"/>
        <v>Low Cap</v>
      </c>
    </row>
    <row r="40040" spans="11:16">
      <c r="K40040" s="14" t="str">
        <v/>
      </c>
      <c r="L40040" s="14" t="str">
        <v/>
      </c>
      <c r="O40040" s="14" t="str">
        <v/>
      </c>
      <c r="P40040" s="14" t="str">
        <f ca="1"/>
        <v>Low Cap</v>
      </c>
    </row>
    <row r="40041" spans="11:16">
      <c r="K40041" s="14" t="str">
        <v/>
      </c>
      <c r="L40041" s="14" t="str">
        <v/>
      </c>
      <c r="O40041" s="14" t="str">
        <v/>
      </c>
      <c r="P40041" s="14" t="str">
        <f ca="1"/>
        <v>Low Cap</v>
      </c>
    </row>
    <row r="40042" spans="11:16">
      <c r="K40042" s="14" t="str">
        <v/>
      </c>
      <c r="L40042" s="14" t="str">
        <v/>
      </c>
      <c r="O40042" s="14" t="str">
        <v/>
      </c>
      <c r="P40042" s="14" t="str">
        <f ca="1"/>
        <v>Low Cap</v>
      </c>
    </row>
    <row r="40043" spans="11:16">
      <c r="K40043" s="14" t="str">
        <v/>
      </c>
      <c r="L40043" s="14" t="str">
        <v/>
      </c>
      <c r="O40043" s="14" t="str">
        <v/>
      </c>
      <c r="P40043" s="14" t="str">
        <f ca="1"/>
        <v>Low Cap</v>
      </c>
    </row>
    <row r="40044" spans="11:16">
      <c r="K40044" s="14" t="str">
        <v/>
      </c>
      <c r="L40044" s="14" t="str">
        <v/>
      </c>
      <c r="O40044" s="14" t="str">
        <v/>
      </c>
      <c r="P40044" s="14" t="str">
        <f ca="1"/>
        <v>Low Cap</v>
      </c>
    </row>
    <row r="40045" spans="11:16">
      <c r="K40045" s="14" t="str">
        <v/>
      </c>
      <c r="L40045" s="14" t="str">
        <v/>
      </c>
      <c r="O40045" s="14" t="str">
        <v/>
      </c>
      <c r="P40045" s="14" t="str">
        <f ca="1"/>
        <v>Low Cap</v>
      </c>
    </row>
    <row r="40046" spans="11:16">
      <c r="K40046" s="14" t="str">
        <v/>
      </c>
      <c r="L40046" s="14" t="str">
        <v/>
      </c>
      <c r="O40046" s="14" t="str">
        <v/>
      </c>
      <c r="P40046" s="14" t="str">
        <f ca="1"/>
        <v>Low Cap</v>
      </c>
    </row>
    <row r="40047" spans="11:16">
      <c r="K40047" s="14" t="str">
        <v/>
      </c>
      <c r="L40047" s="14" t="str">
        <v/>
      </c>
      <c r="O40047" s="14" t="str">
        <v/>
      </c>
      <c r="P40047" s="14" t="str">
        <f ca="1"/>
        <v>Low Cap</v>
      </c>
    </row>
    <row r="40048" spans="11:16">
      <c r="K40048" s="14" t="str">
        <v/>
      </c>
      <c r="L40048" s="14" t="str">
        <v/>
      </c>
      <c r="O40048" s="14" t="str">
        <v/>
      </c>
      <c r="P40048" s="14" t="str">
        <f ca="1"/>
        <v>Low Cap</v>
      </c>
    </row>
    <row r="40049" spans="11:16">
      <c r="K40049" s="14" t="str">
        <v/>
      </c>
      <c r="L40049" s="14" t="str">
        <v/>
      </c>
      <c r="O40049" s="14" t="str">
        <v/>
      </c>
      <c r="P40049" s="14" t="str">
        <f ca="1"/>
        <v>Low Cap</v>
      </c>
    </row>
    <row r="40050" spans="11:16">
      <c r="K40050" s="14" t="str">
        <v/>
      </c>
      <c r="L40050" s="14" t="str">
        <v/>
      </c>
      <c r="O40050" s="14" t="str">
        <v/>
      </c>
      <c r="P40050" s="14" t="str">
        <f ca="1"/>
        <v>Low Cap</v>
      </c>
    </row>
    <row r="40051" spans="11:16">
      <c r="K40051" s="14" t="str">
        <v/>
      </c>
      <c r="L40051" s="14" t="str">
        <v/>
      </c>
      <c r="O40051" s="14" t="str">
        <v/>
      </c>
      <c r="P40051" s="14" t="str">
        <f ca="1"/>
        <v>Low Cap</v>
      </c>
    </row>
    <row r="40052" spans="11:16">
      <c r="K40052" s="14" t="str">
        <v/>
      </c>
      <c r="L40052" s="14" t="str">
        <v/>
      </c>
      <c r="O40052" s="14" t="str">
        <v/>
      </c>
      <c r="P40052" s="14" t="str">
        <f ca="1"/>
        <v>Low Cap</v>
      </c>
    </row>
    <row r="40053" spans="11:16">
      <c r="K40053" s="14" t="str">
        <v/>
      </c>
      <c r="L40053" s="14" t="str">
        <v/>
      </c>
      <c r="O40053" s="14" t="str">
        <v/>
      </c>
      <c r="P40053" s="14" t="str">
        <f ca="1"/>
        <v>Low Cap</v>
      </c>
    </row>
    <row r="40054" spans="11:16">
      <c r="K40054" s="14" t="str">
        <v/>
      </c>
      <c r="L40054" s="14" t="str">
        <v/>
      </c>
      <c r="O40054" s="14" t="str">
        <v/>
      </c>
      <c r="P40054" s="14" t="str">
        <f ca="1"/>
        <v>Low Cap</v>
      </c>
    </row>
    <row r="40055" spans="11:16">
      <c r="K40055" s="14" t="str">
        <v/>
      </c>
      <c r="L40055" s="14" t="str">
        <v/>
      </c>
      <c r="O40055" s="14" t="str">
        <v/>
      </c>
      <c r="P40055" s="14" t="str">
        <f ca="1"/>
        <v>Low Cap</v>
      </c>
    </row>
    <row r="40056" spans="11:16">
      <c r="K40056" s="14" t="str">
        <v/>
      </c>
      <c r="L40056" s="14" t="str">
        <v/>
      </c>
      <c r="O40056" s="14" t="str">
        <v/>
      </c>
      <c r="P40056" s="14" t="str">
        <f ca="1"/>
        <v>Low Cap</v>
      </c>
    </row>
    <row r="40057" spans="11:16">
      <c r="K40057" s="14" t="str">
        <v/>
      </c>
      <c r="L40057" s="14" t="str">
        <v/>
      </c>
      <c r="O40057" s="14" t="str">
        <v/>
      </c>
      <c r="P40057" s="14" t="str">
        <f ca="1"/>
        <v>Low Cap</v>
      </c>
    </row>
    <row r="40058" spans="11:16">
      <c r="K40058" s="14" t="str">
        <v/>
      </c>
      <c r="L40058" s="14" t="str">
        <v/>
      </c>
      <c r="O40058" s="14" t="str">
        <v/>
      </c>
      <c r="P40058" s="14" t="str">
        <f ca="1"/>
        <v>Low Cap</v>
      </c>
    </row>
    <row r="40059" spans="11:16">
      <c r="K40059" s="14" t="str">
        <v/>
      </c>
      <c r="L40059" s="14" t="str">
        <v/>
      </c>
      <c r="O40059" s="14" t="str">
        <v/>
      </c>
      <c r="P40059" s="14" t="str">
        <f ca="1"/>
        <v>Low Cap</v>
      </c>
    </row>
    <row r="40060" spans="11:16">
      <c r="K40060" s="14" t="str">
        <v/>
      </c>
      <c r="L40060" s="14" t="str">
        <v/>
      </c>
      <c r="O40060" s="14" t="str">
        <v/>
      </c>
      <c r="P40060" s="14" t="str">
        <f ca="1"/>
        <v>Low Cap</v>
      </c>
    </row>
    <row r="40061" spans="11:16">
      <c r="K40061" s="14" t="str">
        <v/>
      </c>
      <c r="L40061" s="14" t="str">
        <v/>
      </c>
      <c r="O40061" s="14" t="str">
        <v/>
      </c>
      <c r="P40061" s="14" t="str">
        <f ca="1"/>
        <v>Low Cap</v>
      </c>
    </row>
    <row r="40062" spans="11:16">
      <c r="K40062" s="14" t="str">
        <v/>
      </c>
      <c r="L40062" s="14" t="str">
        <v/>
      </c>
      <c r="O40062" s="14" t="str">
        <v/>
      </c>
      <c r="P40062" s="14" t="str">
        <f ca="1"/>
        <v>Low Cap</v>
      </c>
    </row>
    <row r="40063" spans="11:16">
      <c r="K40063" s="14" t="str">
        <v/>
      </c>
      <c r="L40063" s="14" t="str">
        <v/>
      </c>
      <c r="O40063" s="14" t="str">
        <v/>
      </c>
      <c r="P40063" s="14" t="str">
        <f ca="1"/>
        <v>Low Cap</v>
      </c>
    </row>
    <row r="40064" spans="11:16">
      <c r="K40064" s="14" t="str">
        <v/>
      </c>
      <c r="L40064" s="14" t="str">
        <v/>
      </c>
      <c r="O40064" s="14" t="str">
        <v/>
      </c>
      <c r="P40064" s="14" t="str">
        <f ca="1"/>
        <v>Low Cap</v>
      </c>
    </row>
    <row r="40065" spans="11:16">
      <c r="K40065" s="14" t="str">
        <v/>
      </c>
      <c r="L40065" s="14" t="str">
        <v/>
      </c>
      <c r="O40065" s="14" t="str">
        <v/>
      </c>
      <c r="P40065" s="14" t="str">
        <f ca="1"/>
        <v>Low Cap</v>
      </c>
    </row>
    <row r="40066" spans="11:16">
      <c r="K40066" s="14" t="str">
        <v/>
      </c>
      <c r="L40066" s="14" t="str">
        <v/>
      </c>
      <c r="O40066" s="14" t="str">
        <v/>
      </c>
      <c r="P40066" s="14" t="str">
        <f ca="1"/>
        <v>Low Cap</v>
      </c>
    </row>
    <row r="40067" spans="11:16">
      <c r="K40067" s="14" t="str">
        <v/>
      </c>
      <c r="L40067" s="14" t="str">
        <v/>
      </c>
      <c r="O40067" s="14" t="str">
        <v/>
      </c>
      <c r="P40067" s="14" t="str">
        <f ca="1"/>
        <v>Low Cap</v>
      </c>
    </row>
    <row r="40068" spans="11:16">
      <c r="K40068" s="14" t="str">
        <v/>
      </c>
      <c r="L40068" s="14" t="str">
        <v/>
      </c>
      <c r="O40068" s="14" t="str">
        <v/>
      </c>
      <c r="P40068" s="14" t="str">
        <f ca="1"/>
        <v>Low Cap</v>
      </c>
    </row>
    <row r="40069" spans="11:16">
      <c r="K40069" s="14" t="str">
        <v/>
      </c>
      <c r="L40069" s="14" t="str">
        <v/>
      </c>
      <c r="O40069" s="14" t="str">
        <v/>
      </c>
      <c r="P40069" s="14" t="str">
        <f ca="1"/>
        <v>Low Cap</v>
      </c>
    </row>
    <row r="40070" spans="11:16">
      <c r="K40070" s="14" t="str">
        <v/>
      </c>
      <c r="L40070" s="14" t="str">
        <v/>
      </c>
      <c r="O40070" s="14" t="str">
        <v/>
      </c>
      <c r="P40070" s="14" t="str">
        <f ca="1"/>
        <v>Low Cap</v>
      </c>
    </row>
    <row r="40071" spans="11:16">
      <c r="K40071" s="14" t="str">
        <v/>
      </c>
      <c r="L40071" s="14" t="str">
        <v/>
      </c>
      <c r="O40071" s="14" t="str">
        <v/>
      </c>
      <c r="P40071" s="14" t="str">
        <f ca="1"/>
        <v>Low Cap</v>
      </c>
    </row>
    <row r="40072" spans="11:16">
      <c r="K40072" s="14" t="str">
        <v/>
      </c>
      <c r="L40072" s="14" t="str">
        <v/>
      </c>
      <c r="O40072" s="14" t="str">
        <v/>
      </c>
      <c r="P40072" s="14" t="str">
        <f ca="1"/>
        <v>Low Cap</v>
      </c>
    </row>
    <row r="40073" spans="11:16">
      <c r="K40073" s="14" t="str">
        <v/>
      </c>
      <c r="L40073" s="14" t="str">
        <v/>
      </c>
      <c r="O40073" s="14" t="str">
        <v/>
      </c>
      <c r="P40073" s="14" t="str">
        <f ca="1"/>
        <v>Low Cap</v>
      </c>
    </row>
    <row r="40074" spans="11:16">
      <c r="K40074" s="14" t="str">
        <v/>
      </c>
      <c r="L40074" s="14" t="str">
        <v/>
      </c>
      <c r="O40074" s="14" t="str">
        <v/>
      </c>
      <c r="P40074" s="14" t="str">
        <f ca="1"/>
        <v>Low Cap</v>
      </c>
    </row>
    <row r="40075" spans="11:16">
      <c r="K40075" s="14" t="str">
        <v/>
      </c>
      <c r="L40075" s="14" t="str">
        <v/>
      </c>
      <c r="O40075" s="14" t="str">
        <v/>
      </c>
      <c r="P40075" s="14" t="str">
        <f ca="1"/>
        <v>Low Cap</v>
      </c>
    </row>
    <row r="40076" spans="11:16">
      <c r="K40076" s="14" t="str">
        <v/>
      </c>
      <c r="L40076" s="14" t="str">
        <v/>
      </c>
      <c r="O40076" s="14" t="str">
        <v/>
      </c>
      <c r="P40076" s="14" t="str">
        <f ca="1"/>
        <v>Low Cap</v>
      </c>
    </row>
    <row r="40077" spans="11:16">
      <c r="K40077" s="14" t="str">
        <v/>
      </c>
      <c r="L40077" s="14" t="str">
        <v/>
      </c>
      <c r="O40077" s="14" t="str">
        <v/>
      </c>
      <c r="P40077" s="14" t="str">
        <f ca="1"/>
        <v>Low Cap</v>
      </c>
    </row>
    <row r="40078" spans="11:16">
      <c r="K40078" s="14" t="str">
        <v/>
      </c>
      <c r="L40078" s="14" t="str">
        <v/>
      </c>
      <c r="O40078" s="14" t="str">
        <v/>
      </c>
      <c r="P40078" s="14" t="str">
        <f ca="1"/>
        <v>Low Cap</v>
      </c>
    </row>
    <row r="40079" spans="11:16">
      <c r="K40079" s="14" t="str">
        <v/>
      </c>
      <c r="L40079" s="14" t="str">
        <v/>
      </c>
      <c r="O40079" s="14" t="str">
        <v/>
      </c>
      <c r="P40079" s="14" t="str">
        <f ca="1"/>
        <v>Low Cap</v>
      </c>
    </row>
    <row r="40080" spans="11:16">
      <c r="K40080" s="14" t="str">
        <v/>
      </c>
      <c r="L40080" s="14" t="str">
        <v/>
      </c>
      <c r="O40080" s="14" t="str">
        <v/>
      </c>
      <c r="P40080" s="14" t="str">
        <f ca="1"/>
        <v>Low Cap</v>
      </c>
    </row>
    <row r="40081" spans="11:16">
      <c r="K40081" s="14" t="str">
        <v/>
      </c>
      <c r="L40081" s="14" t="str">
        <v/>
      </c>
      <c r="O40081" s="14" t="str">
        <v/>
      </c>
      <c r="P40081" s="14" t="str">
        <f ca="1"/>
        <v>Low Cap</v>
      </c>
    </row>
    <row r="40082" spans="11:16">
      <c r="K40082" s="14" t="str">
        <v/>
      </c>
      <c r="L40082" s="14" t="str">
        <v/>
      </c>
      <c r="O40082" s="14" t="str">
        <v/>
      </c>
      <c r="P40082" s="14" t="str">
        <f ca="1"/>
        <v>Low Cap</v>
      </c>
    </row>
    <row r="40083" spans="11:16">
      <c r="K40083" s="14" t="str">
        <v/>
      </c>
      <c r="L40083" s="14" t="str">
        <v/>
      </c>
      <c r="O40083" s="14" t="str">
        <v/>
      </c>
      <c r="P40083" s="14" t="str">
        <f ca="1"/>
        <v>Low Cap</v>
      </c>
    </row>
    <row r="40084" spans="11:16">
      <c r="K40084" s="14" t="str">
        <v/>
      </c>
      <c r="L40084" s="14" t="str">
        <v/>
      </c>
      <c r="O40084" s="14" t="str">
        <v/>
      </c>
      <c r="P40084" s="14" t="str">
        <f ca="1"/>
        <v>Low Cap</v>
      </c>
    </row>
    <row r="40085" spans="11:16">
      <c r="K40085" s="14" t="str">
        <v/>
      </c>
      <c r="L40085" s="14" t="str">
        <v/>
      </c>
      <c r="O40085" s="14" t="str">
        <v/>
      </c>
      <c r="P40085" s="14" t="str">
        <f ca="1"/>
        <v>Low Cap</v>
      </c>
    </row>
    <row r="40086" spans="11:16">
      <c r="K40086" s="14" t="str">
        <v/>
      </c>
      <c r="L40086" s="14" t="str">
        <v/>
      </c>
      <c r="O40086" s="14" t="str">
        <v/>
      </c>
      <c r="P40086" s="14" t="str">
        <f ca="1"/>
        <v>Low Cap</v>
      </c>
    </row>
    <row r="40087" spans="11:16">
      <c r="K40087" s="14" t="str">
        <v/>
      </c>
      <c r="L40087" s="14" t="str">
        <v/>
      </c>
      <c r="O40087" s="14" t="str">
        <v/>
      </c>
      <c r="P40087" s="14" t="str">
        <f ca="1"/>
        <v>Low Cap</v>
      </c>
    </row>
    <row r="40088" spans="11:16">
      <c r="K40088" s="14" t="str">
        <v/>
      </c>
      <c r="L40088" s="14" t="str">
        <v/>
      </c>
      <c r="O40088" s="14" t="str">
        <v/>
      </c>
      <c r="P40088" s="14" t="str">
        <f ca="1"/>
        <v>Low Cap</v>
      </c>
    </row>
    <row r="40089" spans="11:16">
      <c r="K40089" s="14" t="str">
        <v/>
      </c>
      <c r="L40089" s="14" t="str">
        <v/>
      </c>
      <c r="O40089" s="14" t="str">
        <v/>
      </c>
      <c r="P40089" s="14" t="str">
        <f ca="1"/>
        <v>Low Cap</v>
      </c>
    </row>
    <row r="40090" spans="11:16">
      <c r="K40090" s="14" t="str">
        <v/>
      </c>
      <c r="L40090" s="14" t="str">
        <v/>
      </c>
      <c r="O40090" s="14" t="str">
        <v/>
      </c>
      <c r="P40090" s="14" t="str">
        <f ca="1"/>
        <v>Low Cap</v>
      </c>
    </row>
    <row r="40091" spans="11:16">
      <c r="K40091" s="14" t="str">
        <v/>
      </c>
      <c r="L40091" s="14" t="str">
        <v/>
      </c>
      <c r="O40091" s="14" t="str">
        <v/>
      </c>
      <c r="P40091" s="14" t="str">
        <f ca="1"/>
        <v>Low Cap</v>
      </c>
    </row>
    <row r="40092" spans="11:16">
      <c r="K40092" s="14" t="str">
        <v/>
      </c>
      <c r="L40092" s="14" t="str">
        <v/>
      </c>
      <c r="O40092" s="14" t="str">
        <v/>
      </c>
      <c r="P40092" s="14" t="str">
        <f ca="1"/>
        <v>Low Cap</v>
      </c>
    </row>
    <row r="40093" spans="11:16">
      <c r="K40093" s="14" t="str">
        <v/>
      </c>
      <c r="L40093" s="14" t="str">
        <v/>
      </c>
      <c r="O40093" s="14" t="str">
        <v/>
      </c>
      <c r="P40093" s="14" t="str">
        <f ca="1"/>
        <v>Low Cap</v>
      </c>
    </row>
    <row r="40094" spans="11:16">
      <c r="K40094" s="14" t="str">
        <v/>
      </c>
      <c r="L40094" s="14" t="str">
        <v/>
      </c>
      <c r="O40094" s="14" t="str">
        <v/>
      </c>
      <c r="P40094" s="14" t="str">
        <f ca="1"/>
        <v>Low Cap</v>
      </c>
    </row>
    <row r="40095" spans="11:16">
      <c r="K40095" s="14" t="str">
        <v/>
      </c>
      <c r="L40095" s="14" t="str">
        <v/>
      </c>
      <c r="O40095" s="14" t="str">
        <v/>
      </c>
      <c r="P40095" s="14" t="str">
        <f ca="1"/>
        <v>Low Cap</v>
      </c>
    </row>
    <row r="40096" spans="11:16">
      <c r="K40096" s="14" t="str">
        <v/>
      </c>
      <c r="L40096" s="14" t="str">
        <v/>
      </c>
      <c r="O40096" s="14" t="str">
        <v/>
      </c>
      <c r="P40096" s="14" t="str">
        <f ca="1"/>
        <v>Low Cap</v>
      </c>
    </row>
    <row r="40097" spans="11:16">
      <c r="K40097" s="14" t="str">
        <v/>
      </c>
      <c r="L40097" s="14" t="str">
        <v/>
      </c>
      <c r="O40097" s="14" t="str">
        <v/>
      </c>
      <c r="P40097" s="14" t="str">
        <f ca="1"/>
        <v>Low Cap</v>
      </c>
    </row>
    <row r="40098" spans="11:16">
      <c r="K40098" s="14" t="str">
        <v/>
      </c>
      <c r="L40098" s="14" t="str">
        <v/>
      </c>
      <c r="O40098" s="14" t="str">
        <v/>
      </c>
      <c r="P40098" s="14" t="str">
        <f ca="1"/>
        <v>Low Cap</v>
      </c>
    </row>
    <row r="40099" spans="11:16">
      <c r="K40099" s="14" t="str">
        <v/>
      </c>
      <c r="L40099" s="14" t="str">
        <v/>
      </c>
      <c r="O40099" s="14" t="str">
        <v/>
      </c>
      <c r="P40099" s="14" t="str">
        <f ca="1"/>
        <v>Low Cap</v>
      </c>
    </row>
    <row r="40100" spans="11:16">
      <c r="K40100" s="14" t="str">
        <v/>
      </c>
      <c r="L40100" s="14" t="str">
        <v/>
      </c>
      <c r="O40100" s="14" t="str">
        <v/>
      </c>
      <c r="P40100" s="14" t="str">
        <f ca="1"/>
        <v>Low Cap</v>
      </c>
    </row>
    <row r="40101" spans="11:16">
      <c r="K40101" s="14" t="str">
        <v/>
      </c>
      <c r="L40101" s="14" t="str">
        <v/>
      </c>
      <c r="O40101" s="14" t="str">
        <v/>
      </c>
      <c r="P40101" s="14" t="str">
        <f ca="1"/>
        <v>Low Cap</v>
      </c>
    </row>
    <row r="40102" spans="11:16">
      <c r="K40102" s="14" t="str">
        <v/>
      </c>
      <c r="L40102" s="14" t="str">
        <v/>
      </c>
      <c r="O40102" s="14" t="str">
        <v/>
      </c>
      <c r="P40102" s="14" t="str">
        <f ca="1"/>
        <v>Low Cap</v>
      </c>
    </row>
    <row r="40103" spans="11:16">
      <c r="K40103" s="14" t="str">
        <v/>
      </c>
      <c r="L40103" s="14" t="str">
        <v/>
      </c>
      <c r="O40103" s="14" t="str">
        <v/>
      </c>
      <c r="P40103" s="14" t="str">
        <f ca="1"/>
        <v>Low Cap</v>
      </c>
    </row>
    <row r="40104" spans="11:16">
      <c r="K40104" s="14" t="str">
        <v/>
      </c>
      <c r="L40104" s="14" t="str">
        <v/>
      </c>
      <c r="O40104" s="14" t="str">
        <v/>
      </c>
      <c r="P40104" s="14" t="str">
        <f ca="1"/>
        <v>Low Cap</v>
      </c>
    </row>
    <row r="40105" spans="11:16">
      <c r="K40105" s="14" t="str">
        <v/>
      </c>
      <c r="L40105" s="14" t="str">
        <v/>
      </c>
      <c r="O40105" s="14" t="str">
        <v/>
      </c>
      <c r="P40105" s="14" t="str">
        <f ca="1"/>
        <v>Low Cap</v>
      </c>
    </row>
    <row r="40106" spans="11:16">
      <c r="K40106" s="14" t="str">
        <v/>
      </c>
      <c r="L40106" s="14" t="str">
        <v/>
      </c>
      <c r="O40106" s="14" t="str">
        <v/>
      </c>
      <c r="P40106" s="14" t="str">
        <f ca="1"/>
        <v>Low Cap</v>
      </c>
    </row>
    <row r="40107" spans="11:16">
      <c r="K40107" s="14" t="str">
        <v/>
      </c>
      <c r="L40107" s="14" t="str">
        <v/>
      </c>
      <c r="O40107" s="14" t="str">
        <v/>
      </c>
      <c r="P40107" s="14" t="str">
        <f ca="1"/>
        <v>Low Cap</v>
      </c>
    </row>
    <row r="40108" spans="11:16">
      <c r="K40108" s="14" t="str">
        <v/>
      </c>
      <c r="L40108" s="14" t="str">
        <v/>
      </c>
      <c r="O40108" s="14" t="str">
        <v/>
      </c>
      <c r="P40108" s="14" t="str">
        <f ca="1"/>
        <v>Low Cap</v>
      </c>
    </row>
    <row r="40109" spans="11:16">
      <c r="K40109" s="14" t="str">
        <v/>
      </c>
      <c r="L40109" s="14" t="str">
        <v/>
      </c>
      <c r="O40109" s="14" t="str">
        <v/>
      </c>
      <c r="P40109" s="14" t="str">
        <f ca="1"/>
        <v>Low Cap</v>
      </c>
    </row>
    <row r="40110" spans="11:16">
      <c r="K40110" s="14" t="str">
        <v/>
      </c>
      <c r="L40110" s="14" t="str">
        <v/>
      </c>
      <c r="O40110" s="14" t="str">
        <v/>
      </c>
      <c r="P40110" s="14" t="str">
        <f ca="1"/>
        <v>Low Cap</v>
      </c>
    </row>
    <row r="40111" spans="11:16">
      <c r="K40111" s="14" t="str">
        <v/>
      </c>
      <c r="L40111" s="14" t="str">
        <v/>
      </c>
      <c r="O40111" s="14" t="str">
        <v/>
      </c>
      <c r="P40111" s="14" t="str">
        <f ca="1"/>
        <v>Low Cap</v>
      </c>
    </row>
    <row r="40112" spans="11:16">
      <c r="K40112" s="14" t="str">
        <v/>
      </c>
      <c r="L40112" s="14" t="str">
        <v/>
      </c>
      <c r="O40112" s="14" t="str">
        <v/>
      </c>
      <c r="P40112" s="14" t="str">
        <f ca="1"/>
        <v>Low Cap</v>
      </c>
    </row>
    <row r="40113" spans="11:16">
      <c r="K40113" s="14" t="str">
        <v/>
      </c>
      <c r="L40113" s="14" t="str">
        <v/>
      </c>
      <c r="O40113" s="14" t="str">
        <v/>
      </c>
      <c r="P40113" s="14" t="str">
        <f ca="1"/>
        <v>Low Cap</v>
      </c>
    </row>
    <row r="40114" spans="11:16">
      <c r="K40114" s="14" t="str">
        <v/>
      </c>
      <c r="L40114" s="14" t="str">
        <v/>
      </c>
      <c r="O40114" s="14" t="str">
        <v/>
      </c>
      <c r="P40114" s="14" t="str">
        <f ca="1"/>
        <v>Low Cap</v>
      </c>
    </row>
    <row r="40115" spans="11:16">
      <c r="K40115" s="14" t="str">
        <v/>
      </c>
      <c r="L40115" s="14" t="str">
        <v/>
      </c>
      <c r="O40115" s="14" t="str">
        <v/>
      </c>
      <c r="P40115" s="14" t="str">
        <f ca="1"/>
        <v>Low Cap</v>
      </c>
    </row>
    <row r="40116" spans="11:16">
      <c r="K40116" s="14" t="str">
        <v/>
      </c>
      <c r="L40116" s="14" t="str">
        <v/>
      </c>
      <c r="O40116" s="14" t="str">
        <v/>
      </c>
      <c r="P40116" s="14" t="str">
        <f ca="1"/>
        <v>Low Cap</v>
      </c>
    </row>
    <row r="40117" spans="11:16">
      <c r="K40117" s="14" t="str">
        <v/>
      </c>
      <c r="L40117" s="14" t="str">
        <v/>
      </c>
      <c r="O40117" s="14" t="str">
        <v/>
      </c>
      <c r="P40117" s="14" t="str">
        <f ca="1"/>
        <v>Low Cap</v>
      </c>
    </row>
    <row r="40118" spans="11:16">
      <c r="K40118" s="14" t="str">
        <v/>
      </c>
      <c r="L40118" s="14" t="str">
        <v/>
      </c>
      <c r="O40118" s="14" t="str">
        <v/>
      </c>
      <c r="P40118" s="14" t="str">
        <f ca="1"/>
        <v>Low Cap</v>
      </c>
    </row>
    <row r="40119" spans="11:16">
      <c r="K40119" s="14" t="str">
        <v/>
      </c>
      <c r="L40119" s="14" t="str">
        <v/>
      </c>
      <c r="O40119" s="14" t="str">
        <v/>
      </c>
      <c r="P40119" s="14" t="str">
        <f ca="1"/>
        <v>Low Cap</v>
      </c>
    </row>
    <row r="40120" spans="11:16">
      <c r="K40120" s="14" t="str">
        <v/>
      </c>
      <c r="L40120" s="14" t="str">
        <v/>
      </c>
      <c r="O40120" s="14" t="str">
        <v/>
      </c>
      <c r="P40120" s="14" t="str">
        <f ca="1"/>
        <v>Low Cap</v>
      </c>
    </row>
    <row r="40121" spans="11:16">
      <c r="K40121" s="14" t="str">
        <v/>
      </c>
      <c r="L40121" s="14" t="str">
        <v/>
      </c>
      <c r="O40121" s="14" t="str">
        <v/>
      </c>
      <c r="P40121" s="14" t="str">
        <f ca="1"/>
        <v>Low Cap</v>
      </c>
    </row>
    <row r="40122" spans="11:16">
      <c r="K40122" s="14" t="str">
        <v/>
      </c>
      <c r="L40122" s="14" t="str">
        <v/>
      </c>
      <c r="O40122" s="14" t="str">
        <v/>
      </c>
      <c r="P40122" s="14" t="str">
        <f ca="1"/>
        <v>Low Cap</v>
      </c>
    </row>
    <row r="40123" spans="11:16">
      <c r="K40123" s="14" t="str">
        <v/>
      </c>
      <c r="L40123" s="14" t="str">
        <v/>
      </c>
      <c r="O40123" s="14" t="str">
        <v/>
      </c>
      <c r="P40123" s="14" t="str">
        <f ca="1"/>
        <v>Low Cap</v>
      </c>
    </row>
    <row r="40124" spans="11:16">
      <c r="K40124" s="14" t="str">
        <v/>
      </c>
      <c r="L40124" s="14" t="str">
        <v/>
      </c>
      <c r="O40124" s="14" t="str">
        <v/>
      </c>
      <c r="P40124" s="14" t="str">
        <f ca="1"/>
        <v>Low Cap</v>
      </c>
    </row>
    <row r="40125" spans="11:16">
      <c r="K40125" s="14" t="str">
        <v/>
      </c>
      <c r="L40125" s="14" t="str">
        <v/>
      </c>
      <c r="O40125" s="14" t="str">
        <v/>
      </c>
      <c r="P40125" s="14" t="str">
        <f ca="1"/>
        <v>Low Cap</v>
      </c>
    </row>
    <row r="40126" spans="11:16">
      <c r="K40126" s="14" t="str">
        <v/>
      </c>
      <c r="L40126" s="14" t="str">
        <v/>
      </c>
      <c r="O40126" s="14" t="str">
        <v/>
      </c>
      <c r="P40126" s="14" t="str">
        <f ca="1"/>
        <v>Low Cap</v>
      </c>
    </row>
    <row r="40127" spans="11:16">
      <c r="K40127" s="14" t="str">
        <v/>
      </c>
      <c r="L40127" s="14" t="str">
        <v/>
      </c>
      <c r="O40127" s="14" t="str">
        <v/>
      </c>
      <c r="P40127" s="14" t="str">
        <f ca="1"/>
        <v>Low Cap</v>
      </c>
    </row>
    <row r="40128" spans="11:16">
      <c r="K40128" s="14" t="str">
        <v/>
      </c>
      <c r="L40128" s="14" t="str">
        <v/>
      </c>
      <c r="O40128" s="14" t="str">
        <v/>
      </c>
      <c r="P40128" s="14" t="str">
        <f ca="1"/>
        <v>Low Cap</v>
      </c>
    </row>
    <row r="40129" spans="11:16">
      <c r="K40129" s="14" t="str">
        <v/>
      </c>
      <c r="L40129" s="14" t="str">
        <v/>
      </c>
      <c r="O40129" s="14" t="str">
        <v/>
      </c>
      <c r="P40129" s="14" t="str">
        <f ca="1"/>
        <v>Low Cap</v>
      </c>
    </row>
    <row r="40130" spans="11:16">
      <c r="K40130" s="14" t="str">
        <v/>
      </c>
      <c r="L40130" s="14" t="str">
        <v/>
      </c>
      <c r="O40130" s="14" t="str">
        <v/>
      </c>
      <c r="P40130" s="14" t="str">
        <f ca="1"/>
        <v>Low Cap</v>
      </c>
    </row>
    <row r="40131" spans="11:16">
      <c r="K40131" s="14" t="str">
        <v/>
      </c>
      <c r="L40131" s="14" t="str">
        <v/>
      </c>
      <c r="O40131" s="14" t="str">
        <v/>
      </c>
      <c r="P40131" s="14" t="str">
        <f ca="1"/>
        <v>Low Cap</v>
      </c>
    </row>
    <row r="40132" spans="11:16">
      <c r="K40132" s="14" t="str">
        <v/>
      </c>
      <c r="L40132" s="14" t="str">
        <v/>
      </c>
      <c r="O40132" s="14" t="str">
        <v/>
      </c>
      <c r="P40132" s="14" t="str">
        <f ca="1"/>
        <v>Low Cap</v>
      </c>
    </row>
    <row r="40133" spans="11:16">
      <c r="K40133" s="14" t="str">
        <v/>
      </c>
      <c r="L40133" s="14" t="str">
        <v/>
      </c>
      <c r="O40133" s="14" t="str">
        <v/>
      </c>
      <c r="P40133" s="14" t="str">
        <f ca="1"/>
        <v>Low Cap</v>
      </c>
    </row>
    <row r="40134" spans="11:16">
      <c r="K40134" s="14" t="str">
        <v/>
      </c>
      <c r="L40134" s="14" t="str">
        <v/>
      </c>
      <c r="O40134" s="14" t="str">
        <v/>
      </c>
      <c r="P40134" s="14" t="str">
        <f ca="1"/>
        <v>Low Cap</v>
      </c>
    </row>
    <row r="40135" spans="11:16">
      <c r="K40135" s="14" t="str">
        <v/>
      </c>
      <c r="L40135" s="14" t="str">
        <v/>
      </c>
      <c r="O40135" s="14" t="str">
        <v/>
      </c>
      <c r="P40135" s="14" t="str">
        <f ca="1"/>
        <v>Low Cap</v>
      </c>
    </row>
    <row r="40136" spans="11:16">
      <c r="K40136" s="14" t="str">
        <v/>
      </c>
      <c r="L40136" s="14" t="str">
        <v/>
      </c>
      <c r="O40136" s="14" t="str">
        <v/>
      </c>
      <c r="P40136" s="14" t="str">
        <f ca="1"/>
        <v>Low Cap</v>
      </c>
    </row>
    <row r="40137" spans="11:16">
      <c r="K40137" s="14" t="str">
        <v/>
      </c>
      <c r="L40137" s="14" t="str">
        <v/>
      </c>
      <c r="O40137" s="14" t="str">
        <v/>
      </c>
      <c r="P40137" s="14" t="str">
        <f ca="1"/>
        <v>Low Cap</v>
      </c>
    </row>
    <row r="40138" spans="11:16">
      <c r="K40138" s="14" t="str">
        <v/>
      </c>
      <c r="L40138" s="14" t="str">
        <v/>
      </c>
      <c r="O40138" s="14" t="str">
        <v/>
      </c>
      <c r="P40138" s="14" t="str">
        <f ca="1"/>
        <v>Low Cap</v>
      </c>
    </row>
    <row r="40139" spans="11:16">
      <c r="K40139" s="14" t="str">
        <v/>
      </c>
      <c r="L40139" s="14" t="str">
        <v/>
      </c>
      <c r="O40139" s="14" t="str">
        <v/>
      </c>
      <c r="P40139" s="14" t="str">
        <f ca="1"/>
        <v>Low Cap</v>
      </c>
    </row>
    <row r="40140" spans="11:16">
      <c r="K40140" s="14" t="str">
        <v/>
      </c>
      <c r="L40140" s="14" t="str">
        <v/>
      </c>
      <c r="O40140" s="14" t="str">
        <v/>
      </c>
      <c r="P40140" s="14" t="str">
        <f ca="1"/>
        <v>Low Cap</v>
      </c>
    </row>
    <row r="40141" spans="11:16">
      <c r="K40141" s="14" t="str">
        <v/>
      </c>
      <c r="L40141" s="14" t="str">
        <v/>
      </c>
      <c r="O40141" s="14" t="str">
        <v/>
      </c>
      <c r="P40141" s="14" t="str">
        <f ca="1"/>
        <v>Low Cap</v>
      </c>
    </row>
    <row r="40142" spans="11:16">
      <c r="K40142" s="14" t="str">
        <v/>
      </c>
      <c r="L40142" s="14" t="str">
        <v/>
      </c>
      <c r="O40142" s="14" t="str">
        <v/>
      </c>
      <c r="P40142" s="14" t="str">
        <f ca="1"/>
        <v>Low Cap</v>
      </c>
    </row>
    <row r="40143" spans="11:16">
      <c r="K40143" s="14" t="str">
        <v/>
      </c>
      <c r="L40143" s="14" t="str">
        <v/>
      </c>
      <c r="O40143" s="14" t="str">
        <v/>
      </c>
      <c r="P40143" s="14" t="str">
        <f ca="1"/>
        <v>Low Cap</v>
      </c>
    </row>
    <row r="40144" spans="11:16">
      <c r="K40144" s="14" t="str">
        <v/>
      </c>
      <c r="L40144" s="14" t="str">
        <v/>
      </c>
      <c r="O40144" s="14" t="str">
        <v/>
      </c>
      <c r="P40144" s="14" t="str">
        <f ca="1"/>
        <v>Low Cap</v>
      </c>
    </row>
    <row r="40145" spans="11:16">
      <c r="K40145" s="14" t="str">
        <v/>
      </c>
      <c r="L40145" s="14" t="str">
        <v/>
      </c>
      <c r="O40145" s="14" t="str">
        <v/>
      </c>
      <c r="P40145" s="14" t="str">
        <f ca="1"/>
        <v>Low Cap</v>
      </c>
    </row>
    <row r="40146" spans="11:16">
      <c r="K40146" s="14" t="str">
        <v/>
      </c>
      <c r="L40146" s="14" t="str">
        <v/>
      </c>
      <c r="O40146" s="14" t="str">
        <v/>
      </c>
      <c r="P40146" s="14" t="str">
        <f ca="1"/>
        <v>Low Cap</v>
      </c>
    </row>
    <row r="40147" spans="11:16">
      <c r="K40147" s="14" t="str">
        <v/>
      </c>
      <c r="L40147" s="14" t="str">
        <v/>
      </c>
      <c r="O40147" s="14" t="str">
        <v/>
      </c>
      <c r="P40147" s="14" t="str">
        <f ca="1"/>
        <v>Low Cap</v>
      </c>
    </row>
    <row r="40148" spans="11:16">
      <c r="K40148" s="14" t="str">
        <v/>
      </c>
      <c r="L40148" s="14" t="str">
        <v/>
      </c>
      <c r="O40148" s="14" t="str">
        <v/>
      </c>
      <c r="P40148" s="14" t="str">
        <f ca="1"/>
        <v>Low Cap</v>
      </c>
    </row>
    <row r="40149" spans="11:16">
      <c r="K40149" s="14" t="str">
        <v/>
      </c>
      <c r="L40149" s="14" t="str">
        <v/>
      </c>
      <c r="O40149" s="14" t="str">
        <v/>
      </c>
      <c r="P40149" s="14" t="str">
        <f ca="1"/>
        <v>Low Cap</v>
      </c>
    </row>
    <row r="40150" spans="11:16">
      <c r="K40150" s="14" t="str">
        <v/>
      </c>
      <c r="L40150" s="14" t="str">
        <v/>
      </c>
      <c r="O40150" s="14" t="str">
        <v/>
      </c>
      <c r="P40150" s="14" t="str">
        <f ca="1"/>
        <v>Low Cap</v>
      </c>
    </row>
    <row r="40151" spans="11:16">
      <c r="K40151" s="14" t="str">
        <v/>
      </c>
      <c r="L40151" s="14" t="str">
        <v/>
      </c>
      <c r="O40151" s="14" t="str">
        <v/>
      </c>
      <c r="P40151" s="14" t="str">
        <f ca="1"/>
        <v>Low Cap</v>
      </c>
    </row>
    <row r="40152" spans="11:16">
      <c r="K40152" s="14" t="str">
        <v/>
      </c>
      <c r="L40152" s="14" t="str">
        <v/>
      </c>
      <c r="O40152" s="14" t="str">
        <v/>
      </c>
      <c r="P40152" s="14" t="str">
        <f ca="1"/>
        <v>Low Cap</v>
      </c>
    </row>
    <row r="40153" spans="11:16">
      <c r="K40153" s="14" t="str">
        <v/>
      </c>
      <c r="L40153" s="14" t="str">
        <v/>
      </c>
      <c r="O40153" s="14" t="str">
        <v/>
      </c>
      <c r="P40153" s="14" t="str">
        <f ca="1"/>
        <v>Low Cap</v>
      </c>
    </row>
    <row r="40154" spans="11:16">
      <c r="K40154" s="14" t="str">
        <v/>
      </c>
      <c r="L40154" s="14" t="str">
        <v/>
      </c>
      <c r="O40154" s="14" t="str">
        <v/>
      </c>
      <c r="P40154" s="14" t="str">
        <f ca="1"/>
        <v>Low Cap</v>
      </c>
    </row>
    <row r="40155" spans="11:16">
      <c r="K40155" s="14" t="str">
        <v/>
      </c>
      <c r="L40155" s="14" t="str">
        <v/>
      </c>
      <c r="O40155" s="14" t="str">
        <v/>
      </c>
      <c r="P40155" s="14" t="str">
        <f ca="1"/>
        <v>Low Cap</v>
      </c>
    </row>
    <row r="40156" spans="11:16">
      <c r="K40156" s="14" t="str">
        <v/>
      </c>
      <c r="L40156" s="14" t="str">
        <v/>
      </c>
      <c r="O40156" s="14" t="str">
        <v/>
      </c>
      <c r="P40156" s="14" t="str">
        <f ca="1"/>
        <v>Low Cap</v>
      </c>
    </row>
    <row r="40157" spans="11:16">
      <c r="K40157" s="14" t="str">
        <v/>
      </c>
      <c r="L40157" s="14" t="str">
        <v/>
      </c>
      <c r="O40157" s="14" t="str">
        <v/>
      </c>
      <c r="P40157" s="14" t="str">
        <f ca="1"/>
        <v>Low Cap</v>
      </c>
    </row>
    <row r="40158" spans="11:16">
      <c r="K40158" s="14" t="str">
        <v/>
      </c>
      <c r="L40158" s="14" t="str">
        <v/>
      </c>
      <c r="O40158" s="14" t="str">
        <v/>
      </c>
      <c r="P40158" s="14" t="str">
        <f ca="1"/>
        <v>Low Cap</v>
      </c>
    </row>
    <row r="40159" spans="11:16">
      <c r="K40159" s="14" t="str">
        <v/>
      </c>
      <c r="L40159" s="14" t="str">
        <v/>
      </c>
      <c r="O40159" s="14" t="str">
        <v/>
      </c>
      <c r="P40159" s="14" t="str">
        <f ca="1"/>
        <v>Low Cap</v>
      </c>
    </row>
    <row r="40160" spans="11:16">
      <c r="K40160" s="14" t="str">
        <v/>
      </c>
      <c r="L40160" s="14" t="str">
        <v/>
      </c>
      <c r="O40160" s="14" t="str">
        <v/>
      </c>
      <c r="P40160" s="14" t="str">
        <f ca="1"/>
        <v>Low Cap</v>
      </c>
    </row>
    <row r="40161" spans="11:16">
      <c r="K40161" s="14" t="str">
        <v/>
      </c>
      <c r="L40161" s="14" t="str">
        <v/>
      </c>
      <c r="O40161" s="14" t="str">
        <v/>
      </c>
      <c r="P40161" s="14" t="str">
        <f ca="1"/>
        <v>Low Cap</v>
      </c>
    </row>
    <row r="40162" spans="11:16">
      <c r="K40162" s="14" t="str">
        <v/>
      </c>
      <c r="L40162" s="14" t="str">
        <v/>
      </c>
      <c r="O40162" s="14" t="str">
        <v/>
      </c>
      <c r="P40162" s="14" t="str">
        <f ca="1"/>
        <v>Low Cap</v>
      </c>
    </row>
    <row r="40163" spans="11:16">
      <c r="K40163" s="14" t="str">
        <v/>
      </c>
      <c r="L40163" s="14" t="str">
        <v/>
      </c>
      <c r="O40163" s="14" t="str">
        <v/>
      </c>
      <c r="P40163" s="14" t="str">
        <f ca="1"/>
        <v>Low Cap</v>
      </c>
    </row>
    <row r="40164" spans="11:16">
      <c r="K40164" s="14" t="str">
        <v/>
      </c>
      <c r="L40164" s="14" t="str">
        <v/>
      </c>
      <c r="O40164" s="14" t="str">
        <v/>
      </c>
      <c r="P40164" s="14" t="str">
        <f ca="1"/>
        <v>Low Cap</v>
      </c>
    </row>
    <row r="40165" spans="11:16">
      <c r="K40165" s="14" t="str">
        <v/>
      </c>
      <c r="L40165" s="14" t="str">
        <v/>
      </c>
      <c r="O40165" s="14" t="str">
        <v/>
      </c>
      <c r="P40165" s="14" t="str">
        <f ca="1"/>
        <v>Low Cap</v>
      </c>
    </row>
    <row r="40166" spans="11:16">
      <c r="K40166" s="14" t="str">
        <v/>
      </c>
      <c r="L40166" s="14" t="str">
        <v/>
      </c>
      <c r="O40166" s="14" t="str">
        <v/>
      </c>
      <c r="P40166" s="14" t="str">
        <f ca="1"/>
        <v>Low Cap</v>
      </c>
    </row>
    <row r="40167" spans="11:16">
      <c r="K40167" s="14" t="str">
        <v/>
      </c>
      <c r="L40167" s="14" t="str">
        <v/>
      </c>
      <c r="O40167" s="14" t="str">
        <v/>
      </c>
      <c r="P40167" s="14" t="str">
        <f ca="1"/>
        <v>Low Cap</v>
      </c>
    </row>
    <row r="40168" spans="11:16">
      <c r="K40168" s="14" t="str">
        <v/>
      </c>
      <c r="L40168" s="14" t="str">
        <v/>
      </c>
      <c r="O40168" s="14" t="str">
        <v/>
      </c>
      <c r="P40168" s="14" t="str">
        <f ca="1"/>
        <v>Low Cap</v>
      </c>
    </row>
    <row r="40169" spans="11:16">
      <c r="K40169" s="14" t="str">
        <v/>
      </c>
      <c r="L40169" s="14" t="str">
        <v/>
      </c>
      <c r="O40169" s="14" t="str">
        <v/>
      </c>
      <c r="P40169" s="14" t="str">
        <f ca="1"/>
        <v>Low Cap</v>
      </c>
    </row>
    <row r="40170" spans="11:16">
      <c r="K40170" s="14" t="str">
        <v/>
      </c>
      <c r="L40170" s="14" t="str">
        <v/>
      </c>
      <c r="O40170" s="14" t="str">
        <v/>
      </c>
      <c r="P40170" s="14" t="str">
        <f ca="1"/>
        <v>Low Cap</v>
      </c>
    </row>
    <row r="40171" spans="11:16">
      <c r="K40171" s="14" t="str">
        <v/>
      </c>
      <c r="L40171" s="14" t="str">
        <v/>
      </c>
      <c r="O40171" s="14" t="str">
        <v/>
      </c>
      <c r="P40171" s="14" t="str">
        <f ca="1"/>
        <v>Low Cap</v>
      </c>
    </row>
    <row r="40172" spans="11:16">
      <c r="K40172" s="14" t="str">
        <v/>
      </c>
      <c r="L40172" s="14" t="str">
        <v/>
      </c>
      <c r="O40172" s="14" t="str">
        <v/>
      </c>
      <c r="P40172" s="14" t="str">
        <f ca="1"/>
        <v>Low Cap</v>
      </c>
    </row>
    <row r="40173" spans="11:16">
      <c r="K40173" s="14" t="str">
        <v/>
      </c>
      <c r="L40173" s="14" t="str">
        <v/>
      </c>
      <c r="O40173" s="14" t="str">
        <v/>
      </c>
      <c r="P40173" s="14" t="str">
        <f ca="1"/>
        <v>Low Cap</v>
      </c>
    </row>
    <row r="40174" spans="11:16">
      <c r="K40174" s="14" t="str">
        <v/>
      </c>
      <c r="L40174" s="14" t="str">
        <v/>
      </c>
      <c r="O40174" s="14" t="str">
        <v/>
      </c>
      <c r="P40174" s="14" t="str">
        <f ca="1"/>
        <v>Low Cap</v>
      </c>
    </row>
    <row r="40175" spans="11:16">
      <c r="K40175" s="14" t="str">
        <v/>
      </c>
      <c r="L40175" s="14" t="str">
        <v/>
      </c>
      <c r="O40175" s="14" t="str">
        <v/>
      </c>
      <c r="P40175" s="14" t="str">
        <f ca="1"/>
        <v>Low Cap</v>
      </c>
    </row>
    <row r="40176" spans="11:16">
      <c r="K40176" s="14" t="str">
        <v/>
      </c>
      <c r="L40176" s="14" t="str">
        <v/>
      </c>
      <c r="O40176" s="14" t="str">
        <v/>
      </c>
      <c r="P40176" s="14" t="str">
        <f ca="1"/>
        <v>Low Cap</v>
      </c>
    </row>
    <row r="40177" spans="11:16">
      <c r="K40177" s="14" t="str">
        <v/>
      </c>
      <c r="L40177" s="14" t="str">
        <v/>
      </c>
      <c r="O40177" s="14" t="str">
        <v/>
      </c>
      <c r="P40177" s="14" t="str">
        <f ca="1"/>
        <v>Low Cap</v>
      </c>
    </row>
    <row r="40178" spans="11:16">
      <c r="K40178" s="14" t="str">
        <v/>
      </c>
      <c r="L40178" s="14" t="str">
        <v/>
      </c>
      <c r="O40178" s="14" t="str">
        <v/>
      </c>
      <c r="P40178" s="14" t="str">
        <f ca="1"/>
        <v>Low Cap</v>
      </c>
    </row>
    <row r="40179" spans="11:16">
      <c r="K40179" s="14" t="str">
        <v/>
      </c>
      <c r="L40179" s="14" t="str">
        <v/>
      </c>
      <c r="O40179" s="14" t="str">
        <v/>
      </c>
      <c r="P40179" s="14" t="str">
        <f ca="1"/>
        <v>Low Cap</v>
      </c>
    </row>
    <row r="40180" spans="11:16">
      <c r="K40180" s="14" t="str">
        <v/>
      </c>
      <c r="L40180" s="14" t="str">
        <v/>
      </c>
      <c r="O40180" s="14" t="str">
        <v/>
      </c>
      <c r="P40180" s="14" t="str">
        <f ca="1"/>
        <v>Low Cap</v>
      </c>
    </row>
    <row r="40181" spans="11:16">
      <c r="K40181" s="14" t="str">
        <v/>
      </c>
      <c r="L40181" s="14" t="str">
        <v/>
      </c>
      <c r="O40181" s="14" t="str">
        <v/>
      </c>
      <c r="P40181" s="14" t="str">
        <f ca="1"/>
        <v>Low Cap</v>
      </c>
    </row>
    <row r="40182" spans="11:16">
      <c r="K40182" s="14" t="str">
        <v/>
      </c>
      <c r="L40182" s="14" t="str">
        <v/>
      </c>
      <c r="O40182" s="14" t="str">
        <v/>
      </c>
      <c r="P40182" s="14" t="str">
        <f ca="1"/>
        <v>Low Cap</v>
      </c>
    </row>
    <row r="40183" spans="11:16">
      <c r="K40183" s="14" t="str">
        <v/>
      </c>
      <c r="L40183" s="14" t="str">
        <v/>
      </c>
      <c r="O40183" s="14" t="str">
        <v/>
      </c>
      <c r="P40183" s="14" t="str">
        <f ca="1"/>
        <v>Low Cap</v>
      </c>
    </row>
    <row r="40184" spans="11:16">
      <c r="K40184" s="14" t="str">
        <v/>
      </c>
      <c r="L40184" s="14" t="str">
        <v/>
      </c>
      <c r="O40184" s="14" t="str">
        <v/>
      </c>
      <c r="P40184" s="14" t="str">
        <f ca="1"/>
        <v>Low Cap</v>
      </c>
    </row>
    <row r="40185" spans="11:16">
      <c r="K40185" s="14" t="str">
        <v/>
      </c>
      <c r="L40185" s="14" t="str">
        <v/>
      </c>
      <c r="O40185" s="14" t="str">
        <v/>
      </c>
      <c r="P40185" s="14" t="str">
        <f ca="1"/>
        <v>Low Cap</v>
      </c>
    </row>
    <row r="40186" spans="11:16">
      <c r="K40186" s="14" t="str">
        <v/>
      </c>
      <c r="L40186" s="14" t="str">
        <v/>
      </c>
      <c r="O40186" s="14" t="str">
        <v/>
      </c>
      <c r="P40186" s="14" t="str">
        <f ca="1"/>
        <v>Low Cap</v>
      </c>
    </row>
    <row r="40187" spans="11:16">
      <c r="K40187" s="14" t="str">
        <v/>
      </c>
      <c r="L40187" s="14" t="str">
        <v/>
      </c>
      <c r="O40187" s="14" t="str">
        <v/>
      </c>
      <c r="P40187" s="14" t="str">
        <f ca="1"/>
        <v>Low Cap</v>
      </c>
    </row>
    <row r="40188" spans="11:16">
      <c r="K40188" s="14" t="str">
        <v/>
      </c>
      <c r="L40188" s="14" t="str">
        <v/>
      </c>
      <c r="O40188" s="14" t="str">
        <v/>
      </c>
      <c r="P40188" s="14" t="str">
        <f ca="1"/>
        <v>Low Cap</v>
      </c>
    </row>
    <row r="40189" spans="11:16">
      <c r="K40189" s="14" t="str">
        <v/>
      </c>
      <c r="L40189" s="14" t="str">
        <v/>
      </c>
      <c r="O40189" s="14" t="str">
        <v/>
      </c>
      <c r="P40189" s="14" t="str">
        <f ca="1"/>
        <v>Low Cap</v>
      </c>
    </row>
    <row r="40190" spans="11:16">
      <c r="K40190" s="14" t="str">
        <v/>
      </c>
      <c r="L40190" s="14" t="str">
        <v/>
      </c>
      <c r="O40190" s="14" t="str">
        <v/>
      </c>
      <c r="P40190" s="14" t="str">
        <f ca="1"/>
        <v>Low Cap</v>
      </c>
    </row>
    <row r="40191" spans="11:16">
      <c r="K40191" s="14" t="str">
        <v/>
      </c>
      <c r="L40191" s="14" t="str">
        <v/>
      </c>
      <c r="O40191" s="14" t="str">
        <v/>
      </c>
      <c r="P40191" s="14" t="str">
        <f ca="1"/>
        <v>Low Cap</v>
      </c>
    </row>
    <row r="40192" spans="11:16">
      <c r="K40192" s="14" t="str">
        <v/>
      </c>
      <c r="L40192" s="14" t="str">
        <v/>
      </c>
      <c r="O40192" s="14" t="str">
        <v/>
      </c>
      <c r="P40192" s="14" t="str">
        <f ca="1"/>
        <v>Low Cap</v>
      </c>
    </row>
    <row r="40193" spans="11:16">
      <c r="K40193" s="14" t="str">
        <v/>
      </c>
      <c r="L40193" s="14" t="str">
        <v/>
      </c>
      <c r="O40193" s="14" t="str">
        <v/>
      </c>
      <c r="P40193" s="14" t="str">
        <f ca="1"/>
        <v>Low Cap</v>
      </c>
    </row>
    <row r="40194" spans="11:16">
      <c r="K40194" s="14" t="str">
        <v/>
      </c>
      <c r="L40194" s="14" t="str">
        <v/>
      </c>
      <c r="O40194" s="14" t="str">
        <v/>
      </c>
      <c r="P40194" s="14" t="str">
        <f ca="1"/>
        <v>Low Cap</v>
      </c>
    </row>
    <row r="40195" spans="11:16">
      <c r="K40195" s="14" t="str">
        <v/>
      </c>
      <c r="L40195" s="14" t="str">
        <v/>
      </c>
      <c r="O40195" s="14" t="str">
        <v/>
      </c>
      <c r="P40195" s="14" t="str">
        <f ca="1"/>
        <v>Low Cap</v>
      </c>
    </row>
    <row r="40196" spans="11:16">
      <c r="K40196" s="14" t="str">
        <v/>
      </c>
      <c r="L40196" s="14" t="str">
        <v/>
      </c>
      <c r="O40196" s="14" t="str">
        <v/>
      </c>
      <c r="P40196" s="14" t="str">
        <f ca="1"/>
        <v>Low Cap</v>
      </c>
    </row>
    <row r="40197" spans="11:16">
      <c r="K40197" s="14" t="str">
        <v/>
      </c>
      <c r="L40197" s="14" t="str">
        <v/>
      </c>
      <c r="O40197" s="14" t="str">
        <v/>
      </c>
      <c r="P40197" s="14" t="str">
        <f ca="1"/>
        <v>Low Cap</v>
      </c>
    </row>
    <row r="40198" spans="11:16">
      <c r="K40198" s="14" t="str">
        <v/>
      </c>
      <c r="L40198" s="14" t="str">
        <v/>
      </c>
      <c r="O40198" s="14" t="str">
        <v/>
      </c>
      <c r="P40198" s="14" t="str">
        <f ca="1"/>
        <v>Low Cap</v>
      </c>
    </row>
    <row r="40199" spans="11:16">
      <c r="K40199" s="14" t="str">
        <v/>
      </c>
      <c r="L40199" s="14" t="str">
        <v/>
      </c>
      <c r="O40199" s="14" t="str">
        <v/>
      </c>
      <c r="P40199" s="14" t="str">
        <f ca="1"/>
        <v>Low Cap</v>
      </c>
    </row>
    <row r="40200" spans="11:16">
      <c r="K40200" s="14" t="str">
        <v/>
      </c>
      <c r="L40200" s="14" t="str">
        <v/>
      </c>
      <c r="O40200" s="14" t="str">
        <v/>
      </c>
      <c r="P40200" s="14" t="str">
        <f ca="1"/>
        <v>Low Cap</v>
      </c>
    </row>
    <row r="40201" spans="11:16">
      <c r="K40201" s="14" t="str">
        <v/>
      </c>
      <c r="L40201" s="14" t="str">
        <v/>
      </c>
      <c r="O40201" s="14" t="str">
        <v/>
      </c>
      <c r="P40201" s="14" t="str">
        <f ca="1"/>
        <v>Low Cap</v>
      </c>
    </row>
    <row r="40202" spans="11:16">
      <c r="K40202" s="14" t="str">
        <v/>
      </c>
      <c r="L40202" s="14" t="str">
        <v/>
      </c>
      <c r="O40202" s="14" t="str">
        <v/>
      </c>
      <c r="P40202" s="14" t="str">
        <f ca="1"/>
        <v>Low Cap</v>
      </c>
    </row>
    <row r="40203" spans="11:16">
      <c r="K40203" s="14" t="str">
        <v/>
      </c>
      <c r="L40203" s="14" t="str">
        <v/>
      </c>
      <c r="O40203" s="14" t="str">
        <v/>
      </c>
      <c r="P40203" s="14" t="str">
        <f ca="1"/>
        <v>Low Cap</v>
      </c>
    </row>
    <row r="40204" spans="11:16">
      <c r="K40204" s="14" t="str">
        <v/>
      </c>
      <c r="L40204" s="14" t="str">
        <v/>
      </c>
      <c r="O40204" s="14" t="str">
        <v/>
      </c>
      <c r="P40204" s="14" t="str">
        <f ca="1"/>
        <v>Low Cap</v>
      </c>
    </row>
    <row r="40205" spans="11:16">
      <c r="K40205" s="14" t="str">
        <v/>
      </c>
      <c r="L40205" s="14" t="str">
        <v/>
      </c>
      <c r="O40205" s="14" t="str">
        <v/>
      </c>
      <c r="P40205" s="14" t="str">
        <f ca="1"/>
        <v>Low Cap</v>
      </c>
    </row>
    <row r="40206" spans="11:16">
      <c r="K40206" s="14" t="str">
        <v/>
      </c>
      <c r="L40206" s="14" t="str">
        <v/>
      </c>
      <c r="O40206" s="14" t="str">
        <v/>
      </c>
      <c r="P40206" s="14" t="str">
        <f ca="1"/>
        <v>Low Cap</v>
      </c>
    </row>
    <row r="40207" spans="11:16">
      <c r="K40207" s="14" t="str">
        <v/>
      </c>
      <c r="L40207" s="14" t="str">
        <v/>
      </c>
      <c r="O40207" s="14" t="str">
        <v/>
      </c>
      <c r="P40207" s="14" t="str">
        <f ca="1"/>
        <v>Low Cap</v>
      </c>
    </row>
    <row r="40208" spans="11:16">
      <c r="K40208" s="14" t="str">
        <v/>
      </c>
      <c r="L40208" s="14" t="str">
        <v/>
      </c>
      <c r="O40208" s="14" t="str">
        <v/>
      </c>
      <c r="P40208" s="14" t="str">
        <f ca="1"/>
        <v>Low Cap</v>
      </c>
    </row>
    <row r="40209" spans="11:16">
      <c r="K40209" s="14" t="str">
        <v/>
      </c>
      <c r="L40209" s="14" t="str">
        <v/>
      </c>
      <c r="O40209" s="14" t="str">
        <v/>
      </c>
      <c r="P40209" s="14" t="str">
        <f ca="1"/>
        <v>Low Cap</v>
      </c>
    </row>
    <row r="40210" spans="11:16">
      <c r="K40210" s="14" t="str">
        <v/>
      </c>
      <c r="L40210" s="14" t="str">
        <v/>
      </c>
      <c r="O40210" s="14" t="str">
        <v/>
      </c>
      <c r="P40210" s="14" t="str">
        <f ca="1"/>
        <v>Low Cap</v>
      </c>
    </row>
    <row r="40211" spans="11:16">
      <c r="K40211" s="14" t="str">
        <v/>
      </c>
      <c r="L40211" s="14" t="str">
        <v/>
      </c>
      <c r="O40211" s="14" t="str">
        <v/>
      </c>
      <c r="P40211" s="14" t="str">
        <f ca="1"/>
        <v>Low Cap</v>
      </c>
    </row>
    <row r="40212" spans="11:16">
      <c r="K40212" s="14" t="str">
        <v/>
      </c>
      <c r="L40212" s="14" t="str">
        <v/>
      </c>
      <c r="O40212" s="14" t="str">
        <v/>
      </c>
      <c r="P40212" s="14" t="str">
        <f ca="1"/>
        <v>Low Cap</v>
      </c>
    </row>
    <row r="40213" spans="11:16">
      <c r="K40213" s="14" t="str">
        <v/>
      </c>
      <c r="L40213" s="14" t="str">
        <v/>
      </c>
      <c r="O40213" s="14" t="str">
        <v/>
      </c>
      <c r="P40213" s="14" t="str">
        <f ca="1"/>
        <v>Low Cap</v>
      </c>
    </row>
    <row r="40214" spans="11:16">
      <c r="K40214" s="14" t="str">
        <v/>
      </c>
      <c r="L40214" s="14" t="str">
        <v/>
      </c>
      <c r="O40214" s="14" t="str">
        <v/>
      </c>
      <c r="P40214" s="14" t="str">
        <f ca="1"/>
        <v>Low Cap</v>
      </c>
    </row>
    <row r="40215" spans="11:16">
      <c r="K40215" s="14" t="str">
        <v/>
      </c>
      <c r="L40215" s="14" t="str">
        <v/>
      </c>
      <c r="O40215" s="14" t="str">
        <v/>
      </c>
      <c r="P40215" s="14" t="str">
        <f ca="1"/>
        <v>Low Cap</v>
      </c>
    </row>
    <row r="40216" spans="11:16">
      <c r="K40216" s="14" t="str">
        <v/>
      </c>
      <c r="L40216" s="14" t="str">
        <v/>
      </c>
      <c r="O40216" s="14" t="str">
        <v/>
      </c>
      <c r="P40216" s="14" t="str">
        <f ca="1"/>
        <v>Low Cap</v>
      </c>
    </row>
    <row r="40217" spans="11:16">
      <c r="K40217" s="14" t="str">
        <v/>
      </c>
      <c r="L40217" s="14" t="str">
        <v/>
      </c>
      <c r="O40217" s="14" t="str">
        <v/>
      </c>
      <c r="P40217" s="14" t="str">
        <f ca="1"/>
        <v>Low Cap</v>
      </c>
    </row>
    <row r="40218" spans="11:16">
      <c r="K40218" s="14" t="str">
        <v/>
      </c>
      <c r="L40218" s="14" t="str">
        <v/>
      </c>
      <c r="O40218" s="14" t="str">
        <v/>
      </c>
      <c r="P40218" s="14" t="str">
        <f ca="1"/>
        <v>Low Cap</v>
      </c>
    </row>
    <row r="40219" spans="11:16">
      <c r="K40219" s="14" t="str">
        <v/>
      </c>
      <c r="L40219" s="14" t="str">
        <v/>
      </c>
      <c r="O40219" s="14" t="str">
        <v/>
      </c>
      <c r="P40219" s="14" t="str">
        <f ca="1"/>
        <v>Low Cap</v>
      </c>
    </row>
    <row r="40220" spans="11:16">
      <c r="K40220" s="14" t="str">
        <v/>
      </c>
      <c r="L40220" s="14" t="str">
        <v/>
      </c>
      <c r="O40220" s="14" t="str">
        <v/>
      </c>
      <c r="P40220" s="14" t="str">
        <f ca="1"/>
        <v>Low Cap</v>
      </c>
    </row>
    <row r="40221" spans="11:16">
      <c r="K40221" s="14" t="str">
        <v/>
      </c>
      <c r="L40221" s="14" t="str">
        <v/>
      </c>
      <c r="O40221" s="14" t="str">
        <v/>
      </c>
      <c r="P40221" s="14" t="str">
        <f ca="1"/>
        <v>Low Cap</v>
      </c>
    </row>
    <row r="40222" spans="11:16">
      <c r="K40222" s="14" t="str">
        <v/>
      </c>
      <c r="L40222" s="14" t="str">
        <v/>
      </c>
      <c r="O40222" s="14" t="str">
        <v/>
      </c>
      <c r="P40222" s="14" t="str">
        <f ca="1"/>
        <v>Low Cap</v>
      </c>
    </row>
    <row r="40223" spans="11:16">
      <c r="K40223" s="14" t="str">
        <v/>
      </c>
      <c r="L40223" s="14" t="str">
        <v/>
      </c>
      <c r="O40223" s="14" t="str">
        <v/>
      </c>
      <c r="P40223" s="14" t="str">
        <f ca="1"/>
        <v>Low Cap</v>
      </c>
    </row>
    <row r="40224" spans="11:16">
      <c r="K40224" s="14" t="str">
        <v/>
      </c>
      <c r="L40224" s="14" t="str">
        <v/>
      </c>
      <c r="O40224" s="14" t="str">
        <v/>
      </c>
      <c r="P40224" s="14" t="str">
        <f ca="1"/>
        <v>Low Cap</v>
      </c>
    </row>
    <row r="40225" spans="11:16">
      <c r="K40225" s="14" t="str">
        <v/>
      </c>
      <c r="L40225" s="14" t="str">
        <v/>
      </c>
      <c r="O40225" s="14" t="str">
        <v/>
      </c>
      <c r="P40225" s="14" t="str">
        <f ca="1"/>
        <v>Low Cap</v>
      </c>
    </row>
    <row r="40226" spans="11:16">
      <c r="K40226" s="14" t="str">
        <v/>
      </c>
      <c r="L40226" s="14" t="str">
        <v/>
      </c>
      <c r="O40226" s="14" t="str">
        <v/>
      </c>
      <c r="P40226" s="14" t="str">
        <f ca="1"/>
        <v>Low Cap</v>
      </c>
    </row>
    <row r="40227" spans="11:16">
      <c r="K40227" s="14" t="str">
        <v/>
      </c>
      <c r="L40227" s="14" t="str">
        <v/>
      </c>
      <c r="O40227" s="14" t="str">
        <v/>
      </c>
      <c r="P40227" s="14" t="str">
        <f ca="1"/>
        <v>Low Cap</v>
      </c>
    </row>
    <row r="40228" spans="11:16">
      <c r="K40228" s="14" t="str">
        <v/>
      </c>
      <c r="L40228" s="14" t="str">
        <v/>
      </c>
      <c r="O40228" s="14" t="str">
        <v/>
      </c>
      <c r="P40228" s="14" t="str">
        <f ca="1"/>
        <v>Low Cap</v>
      </c>
    </row>
    <row r="40229" spans="11:16">
      <c r="K40229" s="14" t="str">
        <v/>
      </c>
      <c r="L40229" s="14" t="str">
        <v/>
      </c>
      <c r="O40229" s="14" t="str">
        <v/>
      </c>
      <c r="P40229" s="14" t="str">
        <f ca="1"/>
        <v>Low Cap</v>
      </c>
    </row>
    <row r="40230" spans="11:16">
      <c r="K40230" s="14" t="str">
        <v/>
      </c>
      <c r="L40230" s="14" t="str">
        <v/>
      </c>
      <c r="O40230" s="14" t="str">
        <v/>
      </c>
      <c r="P40230" s="14" t="str">
        <f ca="1"/>
        <v>Low Cap</v>
      </c>
    </row>
    <row r="40231" spans="11:16">
      <c r="K40231" s="14" t="str">
        <v/>
      </c>
      <c r="L40231" s="14" t="str">
        <v/>
      </c>
      <c r="O40231" s="14" t="str">
        <v/>
      </c>
      <c r="P40231" s="14" t="str">
        <f ca="1"/>
        <v>Low Cap</v>
      </c>
    </row>
    <row r="40232" spans="11:16">
      <c r="K40232" s="14" t="str">
        <v/>
      </c>
      <c r="L40232" s="14" t="str">
        <v/>
      </c>
      <c r="O40232" s="14" t="str">
        <v/>
      </c>
      <c r="P40232" s="14" t="str">
        <f ca="1"/>
        <v>Low Cap</v>
      </c>
    </row>
    <row r="40233" spans="11:16">
      <c r="K40233" s="14" t="str">
        <v/>
      </c>
      <c r="L40233" s="14" t="str">
        <v/>
      </c>
      <c r="O40233" s="14" t="str">
        <v/>
      </c>
      <c r="P40233" s="14" t="str">
        <f ca="1"/>
        <v>Low Cap</v>
      </c>
    </row>
    <row r="40234" spans="11:16">
      <c r="K40234" s="14" t="str">
        <v/>
      </c>
      <c r="L40234" s="14" t="str">
        <v/>
      </c>
      <c r="O40234" s="14" t="str">
        <v/>
      </c>
      <c r="P40234" s="14" t="str">
        <f ca="1"/>
        <v>Low Cap</v>
      </c>
    </row>
    <row r="40235" spans="11:16">
      <c r="K40235" s="14" t="str">
        <v/>
      </c>
      <c r="L40235" s="14" t="str">
        <v/>
      </c>
      <c r="O40235" s="14" t="str">
        <v/>
      </c>
      <c r="P40235" s="14" t="str">
        <f ca="1"/>
        <v>Low Cap</v>
      </c>
    </row>
    <row r="40236" spans="11:16">
      <c r="K40236" s="14" t="str">
        <v/>
      </c>
      <c r="L40236" s="14" t="str">
        <v/>
      </c>
      <c r="O40236" s="14" t="str">
        <v/>
      </c>
      <c r="P40236" s="14" t="str">
        <f ca="1"/>
        <v>Low Cap</v>
      </c>
    </row>
    <row r="40237" spans="11:16">
      <c r="K40237" s="14" t="str">
        <v/>
      </c>
      <c r="L40237" s="14" t="str">
        <v/>
      </c>
      <c r="O40237" s="14" t="str">
        <v/>
      </c>
      <c r="P40237" s="14" t="str">
        <f ca="1"/>
        <v>Low Cap</v>
      </c>
    </row>
    <row r="40238" spans="11:16">
      <c r="K40238" s="14" t="str">
        <v/>
      </c>
      <c r="L40238" s="14" t="str">
        <v/>
      </c>
      <c r="O40238" s="14" t="str">
        <v/>
      </c>
      <c r="P40238" s="14" t="str">
        <f ca="1"/>
        <v>Low Cap</v>
      </c>
    </row>
    <row r="40239" spans="11:16">
      <c r="K40239" s="14" t="str">
        <v/>
      </c>
      <c r="L40239" s="14" t="str">
        <v/>
      </c>
      <c r="O40239" s="14" t="str">
        <v/>
      </c>
      <c r="P40239" s="14" t="str">
        <f ca="1"/>
        <v>Low Cap</v>
      </c>
    </row>
    <row r="40240" spans="11:16">
      <c r="K40240" s="14" t="str">
        <v/>
      </c>
      <c r="L40240" s="14" t="str">
        <v/>
      </c>
      <c r="O40240" s="14" t="str">
        <v/>
      </c>
      <c r="P40240" s="14" t="str">
        <f ca="1"/>
        <v>Low Cap</v>
      </c>
    </row>
    <row r="40241" spans="11:16">
      <c r="K40241" s="14" t="str">
        <v/>
      </c>
      <c r="L40241" s="14" t="str">
        <v/>
      </c>
      <c r="O40241" s="14" t="str">
        <v/>
      </c>
      <c r="P40241" s="14" t="str">
        <f ca="1"/>
        <v>Low Cap</v>
      </c>
    </row>
    <row r="40242" spans="11:16">
      <c r="K40242" s="14" t="str">
        <v/>
      </c>
      <c r="L40242" s="14" t="str">
        <v/>
      </c>
      <c r="O40242" s="14" t="str">
        <v/>
      </c>
      <c r="P40242" s="14" t="str">
        <f ca="1"/>
        <v>Low Cap</v>
      </c>
    </row>
    <row r="40243" spans="11:16">
      <c r="K40243" s="14" t="str">
        <v/>
      </c>
      <c r="L40243" s="14" t="str">
        <v/>
      </c>
      <c r="O40243" s="14" t="str">
        <v/>
      </c>
      <c r="P40243" s="14" t="str">
        <f ca="1"/>
        <v>Low Cap</v>
      </c>
    </row>
    <row r="40244" spans="11:16">
      <c r="K40244" s="14" t="str">
        <v/>
      </c>
      <c r="L40244" s="14" t="str">
        <v/>
      </c>
      <c r="O40244" s="14" t="str">
        <v/>
      </c>
      <c r="P40244" s="14" t="str">
        <f ca="1"/>
        <v>Low Cap</v>
      </c>
    </row>
    <row r="40245" spans="11:16">
      <c r="K40245" s="14" t="str">
        <v/>
      </c>
      <c r="L40245" s="14" t="str">
        <v/>
      </c>
      <c r="O40245" s="14" t="str">
        <v/>
      </c>
      <c r="P40245" s="14" t="str">
        <f ca="1"/>
        <v>Low Cap</v>
      </c>
    </row>
    <row r="40246" spans="11:16">
      <c r="K40246" s="14" t="str">
        <v/>
      </c>
      <c r="L40246" s="14" t="str">
        <v/>
      </c>
      <c r="O40246" s="14" t="str">
        <v/>
      </c>
      <c r="P40246" s="14" t="str">
        <f ca="1"/>
        <v>Low Cap</v>
      </c>
    </row>
    <row r="40247" spans="11:16">
      <c r="K40247" s="14" t="str">
        <v/>
      </c>
      <c r="L40247" s="14" t="str">
        <v/>
      </c>
      <c r="O40247" s="14" t="str">
        <v/>
      </c>
      <c r="P40247" s="14" t="str">
        <f ca="1"/>
        <v>Low Cap</v>
      </c>
    </row>
    <row r="40248" spans="11:16">
      <c r="K40248" s="14" t="str">
        <v/>
      </c>
      <c r="L40248" s="14" t="str">
        <v/>
      </c>
      <c r="O40248" s="14" t="str">
        <v/>
      </c>
      <c r="P40248" s="14" t="str">
        <f ca="1"/>
        <v>Low Cap</v>
      </c>
    </row>
    <row r="40249" spans="11:16">
      <c r="K40249" s="14" t="str">
        <v/>
      </c>
      <c r="L40249" s="14" t="str">
        <v/>
      </c>
      <c r="O40249" s="14" t="str">
        <v/>
      </c>
      <c r="P40249" s="14" t="str">
        <f ca="1"/>
        <v>Low Cap</v>
      </c>
    </row>
    <row r="40250" spans="11:16">
      <c r="K40250" s="14" t="str">
        <v/>
      </c>
      <c r="L40250" s="14" t="str">
        <v/>
      </c>
      <c r="O40250" s="14" t="str">
        <v/>
      </c>
      <c r="P40250" s="14" t="str">
        <f ca="1"/>
        <v>Low Cap</v>
      </c>
    </row>
    <row r="40251" spans="11:16">
      <c r="K40251" s="14" t="str">
        <v/>
      </c>
      <c r="L40251" s="14" t="str">
        <v/>
      </c>
      <c r="O40251" s="14" t="str">
        <v/>
      </c>
      <c r="P40251" s="14" t="str">
        <f ca="1"/>
        <v>Low Cap</v>
      </c>
    </row>
    <row r="40252" spans="11:16">
      <c r="K40252" s="14" t="str">
        <v/>
      </c>
      <c r="L40252" s="14" t="str">
        <v/>
      </c>
      <c r="O40252" s="14" t="str">
        <v/>
      </c>
      <c r="P40252" s="14" t="str">
        <f ca="1"/>
        <v>Low Cap</v>
      </c>
    </row>
    <row r="40253" spans="11:16">
      <c r="K40253" s="14" t="str">
        <v/>
      </c>
      <c r="L40253" s="14" t="str">
        <v/>
      </c>
      <c r="O40253" s="14" t="str">
        <v/>
      </c>
      <c r="P40253" s="14" t="str">
        <f ca="1"/>
        <v>Low Cap</v>
      </c>
    </row>
    <row r="40254" spans="11:16">
      <c r="K40254" s="14" t="str">
        <v/>
      </c>
      <c r="L40254" s="14" t="str">
        <v/>
      </c>
      <c r="O40254" s="14" t="str">
        <v/>
      </c>
      <c r="P40254" s="14" t="str">
        <f ca="1"/>
        <v>Low Cap</v>
      </c>
    </row>
    <row r="40255" spans="11:16">
      <c r="K40255" s="14" t="str">
        <v/>
      </c>
      <c r="L40255" s="14" t="str">
        <v/>
      </c>
      <c r="O40255" s="14" t="str">
        <v/>
      </c>
      <c r="P40255" s="14" t="str">
        <f ca="1"/>
        <v>Low Cap</v>
      </c>
    </row>
    <row r="40256" spans="11:16">
      <c r="K40256" s="14" t="str">
        <v/>
      </c>
      <c r="L40256" s="14" t="str">
        <v/>
      </c>
      <c r="O40256" s="14" t="str">
        <v/>
      </c>
      <c r="P40256" s="14" t="str">
        <f ca="1"/>
        <v>Low Cap</v>
      </c>
    </row>
    <row r="40257" spans="11:16">
      <c r="K40257" s="14" t="str">
        <v/>
      </c>
      <c r="L40257" s="14" t="str">
        <v/>
      </c>
      <c r="O40257" s="14" t="str">
        <v/>
      </c>
      <c r="P40257" s="14" t="str">
        <f ca="1"/>
        <v>Low Cap</v>
      </c>
    </row>
    <row r="40258" spans="11:16">
      <c r="K40258" s="14" t="str">
        <v/>
      </c>
      <c r="L40258" s="14" t="str">
        <v/>
      </c>
      <c r="O40258" s="14" t="str">
        <v/>
      </c>
      <c r="P40258" s="14" t="str">
        <f ca="1"/>
        <v>Low Cap</v>
      </c>
    </row>
    <row r="40259" spans="11:16">
      <c r="K40259" s="14" t="str">
        <v/>
      </c>
      <c r="L40259" s="14" t="str">
        <v/>
      </c>
      <c r="O40259" s="14" t="str">
        <v/>
      </c>
      <c r="P40259" s="14" t="str">
        <f ca="1"/>
        <v>Low Cap</v>
      </c>
    </row>
    <row r="40260" spans="11:16">
      <c r="K40260" s="14" t="str">
        <v/>
      </c>
      <c r="L40260" s="14" t="str">
        <v/>
      </c>
      <c r="O40260" s="14" t="str">
        <v/>
      </c>
      <c r="P40260" s="14" t="str">
        <f ca="1"/>
        <v>Low Cap</v>
      </c>
    </row>
    <row r="40261" spans="11:16">
      <c r="K40261" s="14" t="str">
        <v/>
      </c>
      <c r="L40261" s="14" t="str">
        <v/>
      </c>
      <c r="O40261" s="14" t="str">
        <v/>
      </c>
      <c r="P40261" s="14" t="str">
        <f ca="1"/>
        <v>Low Cap</v>
      </c>
    </row>
    <row r="40262" spans="11:16">
      <c r="K40262" s="14" t="str">
        <v/>
      </c>
      <c r="L40262" s="14" t="str">
        <v/>
      </c>
      <c r="O40262" s="14" t="str">
        <v/>
      </c>
      <c r="P40262" s="14" t="str">
        <f ca="1"/>
        <v>Low Cap</v>
      </c>
    </row>
    <row r="40263" spans="11:16">
      <c r="K40263" s="14" t="str">
        <v/>
      </c>
      <c r="L40263" s="14" t="str">
        <v/>
      </c>
      <c r="O40263" s="14" t="str">
        <v/>
      </c>
      <c r="P40263" s="14" t="str">
        <f ca="1"/>
        <v>Low Cap</v>
      </c>
    </row>
    <row r="40264" spans="11:16">
      <c r="K40264" s="14" t="str">
        <v/>
      </c>
      <c r="L40264" s="14" t="str">
        <v/>
      </c>
      <c r="O40264" s="14" t="str">
        <v/>
      </c>
      <c r="P40264" s="14" t="str">
        <f ca="1"/>
        <v>Low Cap</v>
      </c>
    </row>
    <row r="40265" spans="11:16">
      <c r="K40265" s="14" t="str">
        <v/>
      </c>
      <c r="L40265" s="14" t="str">
        <v/>
      </c>
      <c r="O40265" s="14" t="str">
        <v/>
      </c>
      <c r="P40265" s="14" t="str">
        <f ca="1"/>
        <v>Low Cap</v>
      </c>
    </row>
    <row r="40266" spans="11:16">
      <c r="K40266" s="14" t="str">
        <v/>
      </c>
      <c r="L40266" s="14" t="str">
        <v/>
      </c>
      <c r="O40266" s="14" t="str">
        <v/>
      </c>
      <c r="P40266" s="14" t="str">
        <f ca="1"/>
        <v>Low Cap</v>
      </c>
    </row>
    <row r="40267" spans="11:16">
      <c r="K40267" s="14" t="str">
        <v/>
      </c>
      <c r="L40267" s="14" t="str">
        <v/>
      </c>
      <c r="O40267" s="14" t="str">
        <v/>
      </c>
      <c r="P40267" s="14" t="str">
        <f ca="1"/>
        <v>Low Cap</v>
      </c>
    </row>
    <row r="40268" spans="11:16">
      <c r="K40268" s="14" t="str">
        <v/>
      </c>
      <c r="L40268" s="14" t="str">
        <v/>
      </c>
      <c r="O40268" s="14" t="str">
        <v/>
      </c>
      <c r="P40268" s="14" t="str">
        <f ca="1"/>
        <v>Low Cap</v>
      </c>
    </row>
    <row r="40269" spans="11:16">
      <c r="K40269" s="14" t="str">
        <v/>
      </c>
      <c r="L40269" s="14" t="str">
        <v/>
      </c>
      <c r="O40269" s="14" t="str">
        <v/>
      </c>
      <c r="P40269" s="14" t="str">
        <f ca="1"/>
        <v>Low Cap</v>
      </c>
    </row>
    <row r="40270" spans="11:16">
      <c r="K40270" s="14" t="str">
        <v/>
      </c>
      <c r="L40270" s="14" t="str">
        <v/>
      </c>
      <c r="O40270" s="14" t="str">
        <v/>
      </c>
      <c r="P40270" s="14" t="str">
        <f ca="1"/>
        <v>Low Cap</v>
      </c>
    </row>
    <row r="40271" spans="11:16">
      <c r="K40271" s="14" t="str">
        <v/>
      </c>
      <c r="L40271" s="14" t="str">
        <v/>
      </c>
      <c r="O40271" s="14" t="str">
        <v/>
      </c>
      <c r="P40271" s="14" t="str">
        <f ca="1"/>
        <v>Low Cap</v>
      </c>
    </row>
    <row r="40272" spans="11:16">
      <c r="K40272" s="14" t="str">
        <v/>
      </c>
      <c r="L40272" s="14" t="str">
        <v/>
      </c>
      <c r="O40272" s="14" t="str">
        <v/>
      </c>
      <c r="P40272" s="14" t="str">
        <f ca="1"/>
        <v>Low Cap</v>
      </c>
    </row>
    <row r="40273" spans="11:16">
      <c r="K40273" s="14" t="str">
        <v/>
      </c>
      <c r="L40273" s="14" t="str">
        <v/>
      </c>
      <c r="O40273" s="14" t="str">
        <v/>
      </c>
      <c r="P40273" s="14" t="str">
        <f ca="1"/>
        <v>Low Cap</v>
      </c>
    </row>
    <row r="40274" spans="11:16">
      <c r="K40274" s="14" t="str">
        <v/>
      </c>
      <c r="L40274" s="14" t="str">
        <v/>
      </c>
      <c r="O40274" s="14" t="str">
        <v/>
      </c>
      <c r="P40274" s="14" t="str">
        <f ca="1"/>
        <v>Low Cap</v>
      </c>
    </row>
    <row r="40275" spans="11:16">
      <c r="K40275" s="14" t="str">
        <v/>
      </c>
      <c r="L40275" s="14" t="str">
        <v/>
      </c>
      <c r="O40275" s="14" t="str">
        <v/>
      </c>
      <c r="P40275" s="14" t="str">
        <f ca="1"/>
        <v>Low Cap</v>
      </c>
    </row>
    <row r="40276" spans="11:16">
      <c r="K40276" s="14" t="str">
        <v/>
      </c>
      <c r="L40276" s="14" t="str">
        <v/>
      </c>
      <c r="O40276" s="14" t="str">
        <v/>
      </c>
      <c r="P40276" s="14" t="str">
        <f ca="1"/>
        <v>Low Cap</v>
      </c>
    </row>
    <row r="40277" spans="11:16">
      <c r="K40277" s="14" t="str">
        <v/>
      </c>
      <c r="L40277" s="14" t="str">
        <v/>
      </c>
      <c r="O40277" s="14" t="str">
        <v/>
      </c>
      <c r="P40277" s="14" t="str">
        <f ca="1"/>
        <v>Low Cap</v>
      </c>
    </row>
    <row r="40278" spans="11:16">
      <c r="K40278" s="14" t="str">
        <v/>
      </c>
      <c r="L40278" s="14" t="str">
        <v/>
      </c>
      <c r="O40278" s="14" t="str">
        <v/>
      </c>
      <c r="P40278" s="14" t="str">
        <f ca="1"/>
        <v>Low Cap</v>
      </c>
    </row>
    <row r="40279" spans="11:16">
      <c r="K40279" s="14" t="str">
        <v/>
      </c>
      <c r="L40279" s="14" t="str">
        <v/>
      </c>
      <c r="O40279" s="14" t="str">
        <v/>
      </c>
      <c r="P40279" s="14" t="str">
        <f ca="1"/>
        <v>Low Cap</v>
      </c>
    </row>
    <row r="40280" spans="11:16">
      <c r="K40280" s="14" t="str">
        <v/>
      </c>
      <c r="L40280" s="14" t="str">
        <v/>
      </c>
      <c r="O40280" s="14" t="str">
        <v/>
      </c>
      <c r="P40280" s="14" t="str">
        <f ca="1"/>
        <v>Low Cap</v>
      </c>
    </row>
    <row r="40281" spans="11:16">
      <c r="K40281" s="14" t="str">
        <v/>
      </c>
      <c r="L40281" s="14" t="str">
        <v/>
      </c>
      <c r="O40281" s="14" t="str">
        <v/>
      </c>
      <c r="P40281" s="14" t="str">
        <f ca="1"/>
        <v>Low Cap</v>
      </c>
    </row>
    <row r="40282" spans="11:16">
      <c r="K40282" s="14" t="str">
        <v/>
      </c>
      <c r="L40282" s="14" t="str">
        <v/>
      </c>
      <c r="O40282" s="14" t="str">
        <v/>
      </c>
      <c r="P40282" s="14" t="str">
        <f ca="1"/>
        <v>Low Cap</v>
      </c>
    </row>
    <row r="40283" spans="11:16">
      <c r="K40283" s="14" t="str">
        <v/>
      </c>
      <c r="L40283" s="14" t="str">
        <v/>
      </c>
      <c r="O40283" s="14" t="str">
        <v/>
      </c>
      <c r="P40283" s="14" t="str">
        <f ca="1"/>
        <v>Low Cap</v>
      </c>
    </row>
    <row r="40284" spans="11:16">
      <c r="K40284" s="14" t="str">
        <v/>
      </c>
      <c r="L40284" s="14" t="str">
        <v/>
      </c>
      <c r="O40284" s="14" t="str">
        <v/>
      </c>
      <c r="P40284" s="14" t="str">
        <f ca="1"/>
        <v>Low Cap</v>
      </c>
    </row>
    <row r="40285" spans="11:16">
      <c r="K40285" s="14" t="str">
        <v/>
      </c>
      <c r="L40285" s="14" t="str">
        <v/>
      </c>
      <c r="O40285" s="14" t="str">
        <v/>
      </c>
      <c r="P40285" s="14" t="str">
        <f ca="1"/>
        <v>Low Cap</v>
      </c>
    </row>
    <row r="40286" spans="11:16">
      <c r="K40286" s="14" t="str">
        <v/>
      </c>
      <c r="L40286" s="14" t="str">
        <v/>
      </c>
      <c r="O40286" s="14" t="str">
        <v/>
      </c>
      <c r="P40286" s="14" t="str">
        <f ca="1"/>
        <v>Low Cap</v>
      </c>
    </row>
    <row r="40287" spans="11:16">
      <c r="K40287" s="14" t="str">
        <v/>
      </c>
      <c r="L40287" s="14" t="str">
        <v/>
      </c>
      <c r="O40287" s="14" t="str">
        <v/>
      </c>
      <c r="P40287" s="14" t="str">
        <f ca="1"/>
        <v>Low Cap</v>
      </c>
    </row>
    <row r="40288" spans="11:16">
      <c r="K40288" s="14" t="str">
        <v/>
      </c>
      <c r="L40288" s="14" t="str">
        <v/>
      </c>
      <c r="O40288" s="14" t="str">
        <v/>
      </c>
      <c r="P40288" s="14" t="str">
        <f ca="1"/>
        <v>Low Cap</v>
      </c>
    </row>
    <row r="40289" spans="11:16">
      <c r="K40289" s="14" t="str">
        <v/>
      </c>
      <c r="L40289" s="14" t="str">
        <v/>
      </c>
      <c r="O40289" s="14" t="str">
        <v/>
      </c>
      <c r="P40289" s="14" t="str">
        <f ca="1"/>
        <v>Low Cap</v>
      </c>
    </row>
    <row r="40290" spans="11:16">
      <c r="K40290" s="14" t="str">
        <v/>
      </c>
      <c r="L40290" s="14" t="str">
        <v/>
      </c>
      <c r="O40290" s="14" t="str">
        <v/>
      </c>
      <c r="P40290" s="14" t="str">
        <f ca="1"/>
        <v>Low Cap</v>
      </c>
    </row>
    <row r="40291" spans="11:16">
      <c r="K40291" s="14" t="str">
        <v/>
      </c>
      <c r="L40291" s="14" t="str">
        <v/>
      </c>
      <c r="O40291" s="14" t="str">
        <v/>
      </c>
      <c r="P40291" s="14" t="str">
        <f ca="1"/>
        <v>Low Cap</v>
      </c>
    </row>
    <row r="40292" spans="11:16">
      <c r="K40292" s="14" t="str">
        <v/>
      </c>
      <c r="L40292" s="14" t="str">
        <v/>
      </c>
      <c r="O40292" s="14" t="str">
        <v/>
      </c>
      <c r="P40292" s="14" t="str">
        <f ca="1"/>
        <v>Low Cap</v>
      </c>
    </row>
    <row r="40293" spans="11:16">
      <c r="K40293" s="14" t="str">
        <v/>
      </c>
      <c r="L40293" s="14" t="str">
        <v/>
      </c>
      <c r="O40293" s="14" t="str">
        <v/>
      </c>
      <c r="P40293" s="14" t="str">
        <f ca="1"/>
        <v>Low Cap</v>
      </c>
    </row>
    <row r="40294" spans="11:16">
      <c r="K40294" s="14" t="str">
        <v/>
      </c>
      <c r="L40294" s="14" t="str">
        <v/>
      </c>
      <c r="O40294" s="14" t="str">
        <v/>
      </c>
      <c r="P40294" s="14" t="str">
        <f ca="1"/>
        <v>Low Cap</v>
      </c>
    </row>
    <row r="40295" spans="11:16">
      <c r="K40295" s="14" t="str">
        <v/>
      </c>
      <c r="L40295" s="14" t="str">
        <v/>
      </c>
      <c r="O40295" s="14" t="str">
        <v/>
      </c>
      <c r="P40295" s="14" t="str">
        <f ca="1"/>
        <v>Low Cap</v>
      </c>
    </row>
    <row r="40296" spans="11:16">
      <c r="K40296" s="14" t="str">
        <v/>
      </c>
      <c r="L40296" s="14" t="str">
        <v/>
      </c>
      <c r="O40296" s="14" t="str">
        <v/>
      </c>
      <c r="P40296" s="14" t="str">
        <f ca="1"/>
        <v>Low Cap</v>
      </c>
    </row>
    <row r="40297" spans="11:16">
      <c r="K40297" s="14" t="str">
        <v/>
      </c>
      <c r="L40297" s="14" t="str">
        <v/>
      </c>
      <c r="O40297" s="14" t="str">
        <v/>
      </c>
      <c r="P40297" s="14" t="str">
        <f ca="1"/>
        <v>Low Cap</v>
      </c>
    </row>
    <row r="40298" spans="11:16">
      <c r="K40298" s="14" t="str">
        <v/>
      </c>
      <c r="L40298" s="14" t="str">
        <v/>
      </c>
      <c r="O40298" s="14" t="str">
        <v/>
      </c>
      <c r="P40298" s="14" t="str">
        <f ca="1"/>
        <v>Low Cap</v>
      </c>
    </row>
    <row r="40299" spans="11:16">
      <c r="K40299" s="14" t="str">
        <v/>
      </c>
      <c r="L40299" s="14" t="str">
        <v/>
      </c>
      <c r="O40299" s="14" t="str">
        <v/>
      </c>
      <c r="P40299" s="14" t="str">
        <f ca="1"/>
        <v>Low Cap</v>
      </c>
    </row>
    <row r="40300" spans="11:16">
      <c r="K40300" s="14" t="str">
        <v/>
      </c>
      <c r="L40300" s="14" t="str">
        <v/>
      </c>
      <c r="O40300" s="14" t="str">
        <v/>
      </c>
      <c r="P40300" s="14" t="str">
        <f ca="1"/>
        <v>Low Cap</v>
      </c>
    </row>
    <row r="40301" spans="11:16">
      <c r="K40301" s="14" t="str">
        <v/>
      </c>
      <c r="L40301" s="14" t="str">
        <v/>
      </c>
      <c r="O40301" s="14" t="str">
        <v/>
      </c>
      <c r="P40301" s="14" t="str">
        <f ca="1"/>
        <v>Low Cap</v>
      </c>
    </row>
    <row r="40302" spans="11:16">
      <c r="K40302" s="14" t="str">
        <v/>
      </c>
      <c r="L40302" s="14" t="str">
        <v/>
      </c>
      <c r="O40302" s="14" t="str">
        <v/>
      </c>
      <c r="P40302" s="14" t="str">
        <f ca="1"/>
        <v>Low Cap</v>
      </c>
    </row>
    <row r="40303" spans="11:16">
      <c r="K40303" s="14" t="str">
        <v/>
      </c>
      <c r="L40303" s="14" t="str">
        <v/>
      </c>
      <c r="O40303" s="14" t="str">
        <v/>
      </c>
      <c r="P40303" s="14" t="str">
        <f ca="1"/>
        <v>Low Cap</v>
      </c>
    </row>
    <row r="40304" spans="11:16">
      <c r="K40304" s="14" t="str">
        <v/>
      </c>
      <c r="L40304" s="14" t="str">
        <v/>
      </c>
      <c r="O40304" s="14" t="str">
        <v/>
      </c>
      <c r="P40304" s="14" t="str">
        <f ca="1"/>
        <v>Low Cap</v>
      </c>
    </row>
    <row r="40305" spans="11:16">
      <c r="K40305" s="14" t="str">
        <v/>
      </c>
      <c r="L40305" s="14" t="str">
        <v/>
      </c>
      <c r="O40305" s="14" t="str">
        <v/>
      </c>
      <c r="P40305" s="14" t="str">
        <f ca="1"/>
        <v>Low Cap</v>
      </c>
    </row>
    <row r="40306" spans="11:16">
      <c r="K40306" s="14" t="str">
        <v/>
      </c>
      <c r="L40306" s="14" t="str">
        <v/>
      </c>
      <c r="O40306" s="14" t="str">
        <v/>
      </c>
      <c r="P40306" s="14" t="str">
        <f ca="1"/>
        <v>Low Cap</v>
      </c>
    </row>
    <row r="40307" spans="11:16">
      <c r="K40307" s="14" t="str">
        <v/>
      </c>
      <c r="L40307" s="14" t="str">
        <v/>
      </c>
      <c r="O40307" s="14" t="str">
        <v/>
      </c>
      <c r="P40307" s="14" t="str">
        <f ca="1"/>
        <v>Low Cap</v>
      </c>
    </row>
    <row r="40308" spans="11:16">
      <c r="K40308" s="14" t="str">
        <v/>
      </c>
      <c r="L40308" s="14" t="str">
        <v/>
      </c>
      <c r="O40308" s="14" t="str">
        <v/>
      </c>
      <c r="P40308" s="14" t="str">
        <f ca="1"/>
        <v>Low Cap</v>
      </c>
    </row>
    <row r="40309" spans="11:16">
      <c r="K40309" s="14" t="str">
        <v/>
      </c>
      <c r="L40309" s="14" t="str">
        <v/>
      </c>
      <c r="O40309" s="14" t="str">
        <v/>
      </c>
      <c r="P40309" s="14" t="str">
        <f ca="1"/>
        <v>Low Cap</v>
      </c>
    </row>
    <row r="40310" spans="11:16">
      <c r="K40310" s="14" t="str">
        <v/>
      </c>
      <c r="L40310" s="14" t="str">
        <v/>
      </c>
      <c r="O40310" s="14" t="str">
        <v/>
      </c>
      <c r="P40310" s="14" t="str">
        <f ca="1"/>
        <v>Low Cap</v>
      </c>
    </row>
    <row r="40311" spans="11:16">
      <c r="K40311" s="14" t="str">
        <v/>
      </c>
      <c r="L40311" s="14" t="str">
        <v/>
      </c>
      <c r="O40311" s="14" t="str">
        <v/>
      </c>
      <c r="P40311" s="14" t="str">
        <f ca="1"/>
        <v>Low Cap</v>
      </c>
    </row>
    <row r="40312" spans="11:16">
      <c r="K40312" s="14" t="str">
        <v/>
      </c>
      <c r="L40312" s="14" t="str">
        <v/>
      </c>
      <c r="O40312" s="14" t="str">
        <v/>
      </c>
      <c r="P40312" s="14" t="str">
        <f ca="1"/>
        <v>Low Cap</v>
      </c>
    </row>
    <row r="40313" spans="11:16">
      <c r="K40313" s="14" t="str">
        <v/>
      </c>
      <c r="L40313" s="14" t="str">
        <v/>
      </c>
      <c r="O40313" s="14" t="str">
        <v/>
      </c>
      <c r="P40313" s="14" t="str">
        <f ca="1"/>
        <v>Low Cap</v>
      </c>
    </row>
    <row r="40314" spans="11:16">
      <c r="K40314" s="14" t="str">
        <v/>
      </c>
      <c r="L40314" s="14" t="str">
        <v/>
      </c>
      <c r="O40314" s="14" t="str">
        <v/>
      </c>
      <c r="P40314" s="14" t="str">
        <f ca="1"/>
        <v>Low Cap</v>
      </c>
    </row>
    <row r="40315" spans="11:16">
      <c r="K40315" s="14" t="str">
        <v/>
      </c>
      <c r="L40315" s="14" t="str">
        <v/>
      </c>
      <c r="O40315" s="14" t="str">
        <v/>
      </c>
      <c r="P40315" s="14" t="str">
        <f ca="1"/>
        <v>Low Cap</v>
      </c>
    </row>
    <row r="40316" spans="11:16">
      <c r="K40316" s="14" t="str">
        <v/>
      </c>
      <c r="L40316" s="14" t="str">
        <v/>
      </c>
      <c r="O40316" s="14" t="str">
        <v/>
      </c>
      <c r="P40316" s="14" t="str">
        <f ca="1"/>
        <v>Low Cap</v>
      </c>
    </row>
    <row r="40317" spans="11:16">
      <c r="K40317" s="14" t="str">
        <v/>
      </c>
      <c r="L40317" s="14" t="str">
        <v/>
      </c>
      <c r="O40317" s="14" t="str">
        <v/>
      </c>
      <c r="P40317" s="14" t="str">
        <f ca="1"/>
        <v>Low Cap</v>
      </c>
    </row>
    <row r="40318" spans="11:16">
      <c r="K40318" s="14" t="str">
        <v/>
      </c>
      <c r="L40318" s="14" t="str">
        <v/>
      </c>
      <c r="O40318" s="14" t="str">
        <v/>
      </c>
      <c r="P40318" s="14" t="str">
        <f ca="1"/>
        <v>Low Cap</v>
      </c>
    </row>
    <row r="40319" spans="11:16">
      <c r="K40319" s="14" t="str">
        <v/>
      </c>
      <c r="L40319" s="14" t="str">
        <v/>
      </c>
      <c r="O40319" s="14" t="str">
        <v/>
      </c>
      <c r="P40319" s="14" t="str">
        <f ca="1"/>
        <v>Low Cap</v>
      </c>
    </row>
    <row r="40320" spans="11:16">
      <c r="K40320" s="14" t="str">
        <v/>
      </c>
      <c r="L40320" s="14" t="str">
        <v/>
      </c>
      <c r="O40320" s="14" t="str">
        <v/>
      </c>
      <c r="P40320" s="14" t="str">
        <f ca="1"/>
        <v>Low Cap</v>
      </c>
    </row>
    <row r="40321" spans="11:16">
      <c r="K40321" s="14" t="str">
        <v/>
      </c>
      <c r="L40321" s="14" t="str">
        <v/>
      </c>
      <c r="O40321" s="14" t="str">
        <v/>
      </c>
      <c r="P40321" s="14" t="str">
        <f ca="1"/>
        <v>Low Cap</v>
      </c>
    </row>
    <row r="40322" spans="11:16">
      <c r="K40322" s="14" t="str">
        <v/>
      </c>
      <c r="L40322" s="14" t="str">
        <v/>
      </c>
      <c r="O40322" s="14" t="str">
        <v/>
      </c>
      <c r="P40322" s="14" t="str">
        <f ca="1"/>
        <v>Low Cap</v>
      </c>
    </row>
    <row r="40323" spans="11:16">
      <c r="K40323" s="14" t="str">
        <v/>
      </c>
      <c r="L40323" s="14" t="str">
        <v/>
      </c>
      <c r="O40323" s="14" t="str">
        <v/>
      </c>
      <c r="P40323" s="14" t="str">
        <f ca="1"/>
        <v>Low Cap</v>
      </c>
    </row>
    <row r="40324" spans="11:16">
      <c r="K40324" s="14" t="str">
        <v/>
      </c>
      <c r="L40324" s="14" t="str">
        <v/>
      </c>
      <c r="O40324" s="14" t="str">
        <v/>
      </c>
      <c r="P40324" s="14" t="str">
        <f ca="1"/>
        <v>Low Cap</v>
      </c>
    </row>
    <row r="40325" spans="11:16">
      <c r="K40325" s="14" t="str">
        <v/>
      </c>
      <c r="L40325" s="14" t="str">
        <v/>
      </c>
      <c r="O40325" s="14" t="str">
        <v/>
      </c>
      <c r="P40325" s="14" t="str">
        <f ca="1"/>
        <v>Low Cap</v>
      </c>
    </row>
    <row r="40326" spans="11:16">
      <c r="K40326" s="14" t="str">
        <v/>
      </c>
      <c r="L40326" s="14" t="str">
        <v/>
      </c>
      <c r="O40326" s="14" t="str">
        <v/>
      </c>
      <c r="P40326" s="14" t="str">
        <f ca="1"/>
        <v>Low Cap</v>
      </c>
    </row>
    <row r="40327" spans="11:16">
      <c r="K40327" s="14" t="str">
        <v/>
      </c>
      <c r="L40327" s="14" t="str">
        <v/>
      </c>
      <c r="O40327" s="14" t="str">
        <v/>
      </c>
      <c r="P40327" s="14" t="str">
        <f ca="1"/>
        <v>Low Cap</v>
      </c>
    </row>
    <row r="40328" spans="11:16">
      <c r="K40328" s="14" t="str">
        <v/>
      </c>
      <c r="L40328" s="14" t="str">
        <v/>
      </c>
      <c r="O40328" s="14" t="str">
        <v/>
      </c>
      <c r="P40328" s="14" t="str">
        <f ca="1"/>
        <v>Low Cap</v>
      </c>
    </row>
    <row r="40329" spans="11:16">
      <c r="K40329" s="14" t="str">
        <v/>
      </c>
      <c r="L40329" s="14" t="str">
        <v/>
      </c>
      <c r="O40329" s="14" t="str">
        <v/>
      </c>
      <c r="P40329" s="14" t="str">
        <f ca="1"/>
        <v>Low Cap</v>
      </c>
    </row>
    <row r="40330" spans="11:16">
      <c r="K40330" s="14" t="str">
        <v/>
      </c>
      <c r="L40330" s="14" t="str">
        <v/>
      </c>
      <c r="O40330" s="14" t="str">
        <v/>
      </c>
      <c r="P40330" s="14" t="str">
        <f ca="1"/>
        <v>Low Cap</v>
      </c>
    </row>
    <row r="40331" spans="11:16">
      <c r="K40331" s="14" t="str">
        <v/>
      </c>
      <c r="L40331" s="14" t="str">
        <v/>
      </c>
      <c r="O40331" s="14" t="str">
        <v/>
      </c>
      <c r="P40331" s="14" t="str">
        <f ca="1"/>
        <v>Low Cap</v>
      </c>
    </row>
    <row r="40332" spans="11:16">
      <c r="K40332" s="14" t="str">
        <v/>
      </c>
      <c r="L40332" s="14" t="str">
        <v/>
      </c>
      <c r="O40332" s="14" t="str">
        <v/>
      </c>
      <c r="P40332" s="14" t="str">
        <f ca="1"/>
        <v>Low Cap</v>
      </c>
    </row>
    <row r="40333" spans="11:16">
      <c r="K40333" s="14" t="str">
        <v/>
      </c>
      <c r="L40333" s="14" t="str">
        <v/>
      </c>
      <c r="O40333" s="14" t="str">
        <v/>
      </c>
      <c r="P40333" s="14" t="str">
        <f ca="1"/>
        <v>Low Cap</v>
      </c>
    </row>
    <row r="40334" spans="11:16">
      <c r="K40334" s="14" t="str">
        <v/>
      </c>
      <c r="L40334" s="14" t="str">
        <v/>
      </c>
      <c r="O40334" s="14" t="str">
        <v/>
      </c>
      <c r="P40334" s="14" t="str">
        <f ca="1"/>
        <v>Low Cap</v>
      </c>
    </row>
    <row r="40335" spans="11:16">
      <c r="K40335" s="14" t="str">
        <v/>
      </c>
      <c r="L40335" s="14" t="str">
        <v/>
      </c>
      <c r="O40335" s="14" t="str">
        <v/>
      </c>
      <c r="P40335" s="14" t="str">
        <f ca="1"/>
        <v>Low Cap</v>
      </c>
    </row>
    <row r="40336" spans="11:16">
      <c r="K40336" s="14" t="str">
        <v/>
      </c>
      <c r="L40336" s="14" t="str">
        <v/>
      </c>
      <c r="O40336" s="14" t="str">
        <v/>
      </c>
      <c r="P40336" s="14" t="str">
        <f ca="1"/>
        <v>Low Cap</v>
      </c>
    </row>
    <row r="40337" spans="11:16">
      <c r="K40337" s="14" t="str">
        <v/>
      </c>
      <c r="L40337" s="14" t="str">
        <v/>
      </c>
      <c r="O40337" s="14" t="str">
        <v/>
      </c>
      <c r="P40337" s="14" t="str">
        <f ca="1"/>
        <v>Low Cap</v>
      </c>
    </row>
    <row r="40338" spans="11:16">
      <c r="K40338" s="14" t="str">
        <v/>
      </c>
      <c r="L40338" s="14" t="str">
        <v/>
      </c>
      <c r="O40338" s="14" t="str">
        <v/>
      </c>
      <c r="P40338" s="14" t="str">
        <f ca="1"/>
        <v>Low Cap</v>
      </c>
    </row>
    <row r="40339" spans="11:16">
      <c r="K40339" s="14" t="str">
        <v/>
      </c>
      <c r="L40339" s="14" t="str">
        <v/>
      </c>
      <c r="O40339" s="14" t="str">
        <v/>
      </c>
      <c r="P40339" s="14" t="str">
        <f ca="1"/>
        <v>Low Cap</v>
      </c>
    </row>
    <row r="40340" spans="11:16">
      <c r="K40340" s="14" t="str">
        <v/>
      </c>
      <c r="L40340" s="14" t="str">
        <v/>
      </c>
      <c r="O40340" s="14" t="str">
        <v/>
      </c>
      <c r="P40340" s="14" t="str">
        <f ca="1"/>
        <v>Low Cap</v>
      </c>
    </row>
    <row r="40341" spans="11:16">
      <c r="K40341" s="14" t="str">
        <v/>
      </c>
      <c r="L40341" s="14" t="str">
        <v/>
      </c>
      <c r="O40341" s="14" t="str">
        <v/>
      </c>
      <c r="P40341" s="14" t="str">
        <f ca="1"/>
        <v>Low Cap</v>
      </c>
    </row>
    <row r="40342" spans="11:16">
      <c r="K40342" s="14" t="str">
        <v/>
      </c>
      <c r="L40342" s="14" t="str">
        <v/>
      </c>
      <c r="O40342" s="14" t="str">
        <v/>
      </c>
      <c r="P40342" s="14" t="str">
        <f ca="1"/>
        <v>Low Cap</v>
      </c>
    </row>
    <row r="40343" spans="11:16">
      <c r="K40343" s="14" t="str">
        <v/>
      </c>
      <c r="L40343" s="14" t="str">
        <v/>
      </c>
      <c r="O40343" s="14" t="str">
        <v/>
      </c>
      <c r="P40343" s="14" t="str">
        <f ca="1"/>
        <v>Low Cap</v>
      </c>
    </row>
    <row r="40344" spans="11:16">
      <c r="K40344" s="14" t="str">
        <v/>
      </c>
      <c r="L40344" s="14" t="str">
        <v/>
      </c>
      <c r="O40344" s="14" t="str">
        <v/>
      </c>
      <c r="P40344" s="14" t="str">
        <f ca="1"/>
        <v>Low Cap</v>
      </c>
    </row>
    <row r="40345" spans="11:16">
      <c r="K40345" s="14" t="str">
        <v/>
      </c>
      <c r="L40345" s="14" t="str">
        <v/>
      </c>
      <c r="O40345" s="14" t="str">
        <v/>
      </c>
      <c r="P40345" s="14" t="str">
        <f ca="1"/>
        <v>Low Cap</v>
      </c>
    </row>
    <row r="40346" spans="11:16">
      <c r="K40346" s="14" t="str">
        <v/>
      </c>
      <c r="L40346" s="14" t="str">
        <v/>
      </c>
      <c r="O40346" s="14" t="str">
        <v/>
      </c>
      <c r="P40346" s="14" t="str">
        <f ca="1"/>
        <v>Low Cap</v>
      </c>
    </row>
    <row r="40347" spans="11:16">
      <c r="K40347" s="14" t="str">
        <v/>
      </c>
      <c r="L40347" s="14" t="str">
        <v/>
      </c>
      <c r="O40347" s="14" t="str">
        <v/>
      </c>
      <c r="P40347" s="14" t="str">
        <f ca="1"/>
        <v>Low Cap</v>
      </c>
    </row>
    <row r="40348" spans="11:16">
      <c r="K40348" s="14" t="str">
        <v/>
      </c>
      <c r="L40348" s="14" t="str">
        <v/>
      </c>
      <c r="O40348" s="14" t="str">
        <v/>
      </c>
      <c r="P40348" s="14" t="str">
        <f ca="1"/>
        <v>Low Cap</v>
      </c>
    </row>
    <row r="40349" spans="11:16">
      <c r="K40349" s="14" t="str">
        <v/>
      </c>
      <c r="L40349" s="14" t="str">
        <v/>
      </c>
      <c r="O40349" s="14" t="str">
        <v/>
      </c>
      <c r="P40349" s="14" t="str">
        <f ca="1"/>
        <v>Low Cap</v>
      </c>
    </row>
    <row r="40350" spans="11:16">
      <c r="K40350" s="14" t="str">
        <v/>
      </c>
      <c r="L40350" s="14" t="str">
        <v/>
      </c>
      <c r="O40350" s="14" t="str">
        <v/>
      </c>
      <c r="P40350" s="14" t="str">
        <f ca="1"/>
        <v>Low Cap</v>
      </c>
    </row>
    <row r="40351" spans="11:16">
      <c r="K40351" s="14" t="str">
        <v/>
      </c>
      <c r="L40351" s="14" t="str">
        <v/>
      </c>
      <c r="O40351" s="14" t="str">
        <v/>
      </c>
      <c r="P40351" s="14" t="str">
        <f ca="1"/>
        <v>Low Cap</v>
      </c>
    </row>
    <row r="40352" spans="11:16">
      <c r="K40352" s="14" t="str">
        <v/>
      </c>
      <c r="L40352" s="14" t="str">
        <v/>
      </c>
      <c r="O40352" s="14" t="str">
        <v/>
      </c>
      <c r="P40352" s="14" t="str">
        <f ca="1"/>
        <v>Low Cap</v>
      </c>
    </row>
    <row r="40353" spans="11:16">
      <c r="K40353" s="14" t="str">
        <v/>
      </c>
      <c r="L40353" s="14" t="str">
        <v/>
      </c>
      <c r="O40353" s="14" t="str">
        <v/>
      </c>
      <c r="P40353" s="14" t="str">
        <f ca="1"/>
        <v>Low Cap</v>
      </c>
    </row>
    <row r="40354" spans="11:16">
      <c r="K40354" s="14" t="str">
        <v/>
      </c>
      <c r="L40354" s="14" t="str">
        <v/>
      </c>
      <c r="O40354" s="14" t="str">
        <v/>
      </c>
      <c r="P40354" s="14" t="str">
        <f ca="1"/>
        <v>Low Cap</v>
      </c>
    </row>
    <row r="40355" spans="11:16">
      <c r="K40355" s="14" t="str">
        <v/>
      </c>
      <c r="L40355" s="14" t="str">
        <v/>
      </c>
      <c r="O40355" s="14" t="str">
        <v/>
      </c>
      <c r="P40355" s="14" t="str">
        <f ca="1"/>
        <v>Low Cap</v>
      </c>
    </row>
    <row r="40356" spans="11:16">
      <c r="K40356" s="14" t="str">
        <v/>
      </c>
      <c r="L40356" s="14" t="str">
        <v/>
      </c>
      <c r="O40356" s="14" t="str">
        <v/>
      </c>
      <c r="P40356" s="14" t="str">
        <f ca="1"/>
        <v>Low Cap</v>
      </c>
    </row>
    <row r="40357" spans="11:16">
      <c r="K40357" s="14" t="str">
        <v/>
      </c>
      <c r="L40357" s="14" t="str">
        <v/>
      </c>
      <c r="O40357" s="14" t="str">
        <v/>
      </c>
      <c r="P40357" s="14" t="str">
        <f ca="1"/>
        <v>Low Cap</v>
      </c>
    </row>
    <row r="40358" spans="11:16">
      <c r="K40358" s="14" t="str">
        <v/>
      </c>
      <c r="L40358" s="14" t="str">
        <v/>
      </c>
      <c r="O40358" s="14" t="str">
        <v/>
      </c>
      <c r="P40358" s="14" t="str">
        <f ca="1"/>
        <v>Low Cap</v>
      </c>
    </row>
    <row r="40359" spans="11:16">
      <c r="K40359" s="14" t="str">
        <v/>
      </c>
      <c r="L40359" s="14" t="str">
        <v/>
      </c>
      <c r="O40359" s="14" t="str">
        <v/>
      </c>
      <c r="P40359" s="14" t="str">
        <f ca="1"/>
        <v>Low Cap</v>
      </c>
    </row>
    <row r="40360" spans="11:16">
      <c r="K40360" s="14" t="str">
        <v/>
      </c>
      <c r="L40360" s="14" t="str">
        <v/>
      </c>
      <c r="O40360" s="14" t="str">
        <v/>
      </c>
      <c r="P40360" s="14" t="str">
        <f ca="1"/>
        <v>Low Cap</v>
      </c>
    </row>
    <row r="40361" spans="11:16">
      <c r="K40361" s="14" t="str">
        <v/>
      </c>
      <c r="L40361" s="14" t="str">
        <v/>
      </c>
      <c r="O40361" s="14" t="str">
        <v/>
      </c>
      <c r="P40361" s="14" t="str">
        <f ca="1"/>
        <v>Low Cap</v>
      </c>
    </row>
    <row r="40362" spans="11:16">
      <c r="K40362" s="14" t="str">
        <v/>
      </c>
      <c r="L40362" s="14" t="str">
        <v/>
      </c>
      <c r="O40362" s="14" t="str">
        <v/>
      </c>
      <c r="P40362" s="14" t="str">
        <f ca="1"/>
        <v>Low Cap</v>
      </c>
    </row>
    <row r="40363" spans="11:16">
      <c r="K40363" s="14" t="str">
        <v/>
      </c>
      <c r="L40363" s="14" t="str">
        <v/>
      </c>
      <c r="O40363" s="14" t="str">
        <v/>
      </c>
      <c r="P40363" s="14" t="str">
        <f ca="1"/>
        <v>Low Cap</v>
      </c>
    </row>
    <row r="40364" spans="11:16">
      <c r="K40364" s="14" t="str">
        <v/>
      </c>
      <c r="L40364" s="14" t="str">
        <v/>
      </c>
      <c r="O40364" s="14" t="str">
        <v/>
      </c>
      <c r="P40364" s="14" t="str">
        <f ca="1"/>
        <v>Low Cap</v>
      </c>
    </row>
    <row r="40365" spans="11:16">
      <c r="K40365" s="14" t="str">
        <v/>
      </c>
      <c r="L40365" s="14" t="str">
        <v/>
      </c>
      <c r="O40365" s="14" t="str">
        <v/>
      </c>
      <c r="P40365" s="14" t="str">
        <f ca="1"/>
        <v>Low Cap</v>
      </c>
    </row>
    <row r="40366" spans="11:16">
      <c r="K40366" s="14" t="str">
        <v/>
      </c>
      <c r="L40366" s="14" t="str">
        <v/>
      </c>
      <c r="O40366" s="14" t="str">
        <v/>
      </c>
      <c r="P40366" s="14" t="str">
        <f ca="1"/>
        <v>Low Cap</v>
      </c>
    </row>
    <row r="40367" spans="11:16">
      <c r="K40367" s="14" t="str">
        <v/>
      </c>
      <c r="L40367" s="14" t="str">
        <v/>
      </c>
      <c r="O40367" s="14" t="str">
        <v/>
      </c>
      <c r="P40367" s="14" t="str">
        <f ca="1"/>
        <v>Low Cap</v>
      </c>
    </row>
    <row r="40368" spans="11:16">
      <c r="K40368" s="14" t="str">
        <v/>
      </c>
      <c r="L40368" s="14" t="str">
        <v/>
      </c>
      <c r="O40368" s="14" t="str">
        <v/>
      </c>
      <c r="P40368" s="14" t="str">
        <f ca="1"/>
        <v>Low Cap</v>
      </c>
    </row>
    <row r="40369" spans="11:16">
      <c r="K40369" s="14" t="str">
        <v/>
      </c>
      <c r="L40369" s="14" t="str">
        <v/>
      </c>
      <c r="O40369" s="14" t="str">
        <v/>
      </c>
      <c r="P40369" s="14" t="str">
        <f ca="1"/>
        <v>Low Cap</v>
      </c>
    </row>
    <row r="40370" spans="11:16">
      <c r="K40370" s="14" t="str">
        <v/>
      </c>
      <c r="L40370" s="14" t="str">
        <v/>
      </c>
      <c r="O40370" s="14" t="str">
        <v/>
      </c>
      <c r="P40370" s="14" t="str">
        <f ca="1"/>
        <v>Low Cap</v>
      </c>
    </row>
    <row r="40371" spans="11:16">
      <c r="K40371" s="14" t="str">
        <v/>
      </c>
      <c r="L40371" s="14" t="str">
        <v/>
      </c>
      <c r="O40371" s="14" t="str">
        <v/>
      </c>
      <c r="P40371" s="14" t="str">
        <f ca="1"/>
        <v>Low Cap</v>
      </c>
    </row>
    <row r="40372" spans="11:16">
      <c r="K40372" s="14" t="str">
        <v/>
      </c>
      <c r="L40372" s="14" t="str">
        <v/>
      </c>
      <c r="O40372" s="14" t="str">
        <v/>
      </c>
      <c r="P40372" s="14" t="str">
        <f ca="1"/>
        <v>Low Cap</v>
      </c>
    </row>
    <row r="40373" spans="11:16">
      <c r="K40373" s="14" t="str">
        <v/>
      </c>
      <c r="L40373" s="14" t="str">
        <v/>
      </c>
      <c r="O40373" s="14" t="str">
        <v/>
      </c>
      <c r="P40373" s="14" t="str">
        <f ca="1"/>
        <v>Low Cap</v>
      </c>
    </row>
    <row r="40374" spans="11:16">
      <c r="K40374" s="14" t="str">
        <v/>
      </c>
      <c r="L40374" s="14" t="str">
        <v/>
      </c>
      <c r="O40374" s="14" t="str">
        <v/>
      </c>
      <c r="P40374" s="14" t="str">
        <f ca="1"/>
        <v>Low Cap</v>
      </c>
    </row>
    <row r="40375" spans="11:16">
      <c r="K40375" s="14" t="str">
        <v/>
      </c>
      <c r="L40375" s="14" t="str">
        <v/>
      </c>
      <c r="O40375" s="14" t="str">
        <v/>
      </c>
      <c r="P40375" s="14" t="str">
        <f ca="1"/>
        <v>Low Cap</v>
      </c>
    </row>
    <row r="40376" spans="11:16">
      <c r="K40376" s="14" t="str">
        <v/>
      </c>
      <c r="L40376" s="14" t="str">
        <v/>
      </c>
      <c r="O40376" s="14" t="str">
        <v/>
      </c>
      <c r="P40376" s="14" t="str">
        <f ca="1"/>
        <v>Low Cap</v>
      </c>
    </row>
    <row r="40377" spans="11:16">
      <c r="K40377" s="14" t="str">
        <v/>
      </c>
      <c r="L40377" s="14" t="str">
        <v/>
      </c>
      <c r="O40377" s="14" t="str">
        <v/>
      </c>
      <c r="P40377" s="14" t="str">
        <f ca="1"/>
        <v>Low Cap</v>
      </c>
    </row>
    <row r="40378" spans="11:16">
      <c r="K40378" s="14" t="str">
        <v/>
      </c>
      <c r="L40378" s="14" t="str">
        <v/>
      </c>
      <c r="O40378" s="14" t="str">
        <v/>
      </c>
      <c r="P40378" s="14" t="str">
        <f ca="1"/>
        <v>Low Cap</v>
      </c>
    </row>
    <row r="40379" spans="11:16">
      <c r="K40379" s="14" t="str">
        <v/>
      </c>
      <c r="L40379" s="14" t="str">
        <v/>
      </c>
      <c r="O40379" s="14" t="str">
        <v/>
      </c>
      <c r="P40379" s="14" t="str">
        <f ca="1"/>
        <v>Low Cap</v>
      </c>
    </row>
    <row r="40380" spans="11:16">
      <c r="K40380" s="14" t="str">
        <v/>
      </c>
      <c r="L40380" s="14" t="str">
        <v/>
      </c>
      <c r="O40380" s="14" t="str">
        <v/>
      </c>
      <c r="P40380" s="14" t="str">
        <f ca="1"/>
        <v>Low Cap</v>
      </c>
    </row>
    <row r="40381" spans="11:16">
      <c r="K40381" s="14" t="str">
        <v/>
      </c>
      <c r="L40381" s="14" t="str">
        <v/>
      </c>
      <c r="O40381" s="14" t="str">
        <v/>
      </c>
      <c r="P40381" s="14" t="str">
        <f ca="1"/>
        <v>Low Cap</v>
      </c>
    </row>
    <row r="40382" spans="11:16">
      <c r="K40382" s="14" t="str">
        <v/>
      </c>
      <c r="L40382" s="14" t="str">
        <v/>
      </c>
      <c r="O40382" s="14" t="str">
        <v/>
      </c>
      <c r="P40382" s="14" t="str">
        <f ca="1"/>
        <v>Low Cap</v>
      </c>
    </row>
    <row r="40383" spans="11:16">
      <c r="K40383" s="14" t="str">
        <v/>
      </c>
      <c r="L40383" s="14" t="str">
        <v/>
      </c>
      <c r="O40383" s="14" t="str">
        <v/>
      </c>
      <c r="P40383" s="14" t="str">
        <f ca="1"/>
        <v>Low Cap</v>
      </c>
    </row>
    <row r="40384" spans="11:16">
      <c r="K40384" s="14" t="str">
        <v/>
      </c>
      <c r="L40384" s="14" t="str">
        <v/>
      </c>
      <c r="O40384" s="14" t="str">
        <v/>
      </c>
      <c r="P40384" s="14" t="str">
        <f ca="1"/>
        <v>Low Cap</v>
      </c>
    </row>
    <row r="40385" spans="11:16">
      <c r="K40385" s="14" t="str">
        <v/>
      </c>
      <c r="L40385" s="14" t="str">
        <v/>
      </c>
      <c r="O40385" s="14" t="str">
        <v/>
      </c>
      <c r="P40385" s="14" t="str">
        <f ca="1"/>
        <v>Low Cap</v>
      </c>
    </row>
    <row r="40386" spans="11:16">
      <c r="K40386" s="14" t="str">
        <v/>
      </c>
      <c r="L40386" s="14" t="str">
        <v/>
      </c>
      <c r="O40386" s="14" t="str">
        <v/>
      </c>
      <c r="P40386" s="14" t="str">
        <f ca="1"/>
        <v>Low Cap</v>
      </c>
    </row>
    <row r="40387" spans="11:16">
      <c r="K40387" s="14" t="str">
        <v/>
      </c>
      <c r="L40387" s="14" t="str">
        <v/>
      </c>
      <c r="O40387" s="14" t="str">
        <v/>
      </c>
      <c r="P40387" s="14" t="str">
        <f ca="1"/>
        <v>Low Cap</v>
      </c>
    </row>
    <row r="40388" spans="11:16">
      <c r="K40388" s="14" t="str">
        <v/>
      </c>
      <c r="L40388" s="14" t="str">
        <v/>
      </c>
      <c r="O40388" s="14" t="str">
        <v/>
      </c>
      <c r="P40388" s="14" t="str">
        <f ca="1"/>
        <v>Low Cap</v>
      </c>
    </row>
    <row r="40389" spans="11:16">
      <c r="K40389" s="14" t="str">
        <v/>
      </c>
      <c r="L40389" s="14" t="str">
        <v/>
      </c>
      <c r="O40389" s="14" t="str">
        <v/>
      </c>
      <c r="P40389" s="14" t="str">
        <f ca="1"/>
        <v>Low Cap</v>
      </c>
    </row>
    <row r="40390" spans="11:16">
      <c r="K40390" s="14" t="str">
        <v/>
      </c>
      <c r="L40390" s="14" t="str">
        <v/>
      </c>
      <c r="O40390" s="14" t="str">
        <v/>
      </c>
      <c r="P40390" s="14" t="str">
        <f ca="1"/>
        <v>Low Cap</v>
      </c>
    </row>
    <row r="40391" spans="11:16">
      <c r="K40391" s="14" t="str">
        <v/>
      </c>
      <c r="L40391" s="14" t="str">
        <v/>
      </c>
      <c r="O40391" s="14" t="str">
        <v/>
      </c>
      <c r="P40391" s="14" t="str">
        <f ca="1"/>
        <v>Low Cap</v>
      </c>
    </row>
    <row r="40392" spans="11:16">
      <c r="K40392" s="14" t="str">
        <v/>
      </c>
      <c r="L40392" s="14" t="str">
        <v/>
      </c>
      <c r="O40392" s="14" t="str">
        <v/>
      </c>
      <c r="P40392" s="14" t="str">
        <f ca="1"/>
        <v>Low Cap</v>
      </c>
    </row>
    <row r="40393" spans="11:16">
      <c r="K40393" s="14" t="str">
        <v/>
      </c>
      <c r="L40393" s="14" t="str">
        <v/>
      </c>
      <c r="O40393" s="14" t="str">
        <v/>
      </c>
      <c r="P40393" s="14" t="str">
        <f ca="1"/>
        <v>Low Cap</v>
      </c>
    </row>
    <row r="40394" spans="11:16">
      <c r="K40394" s="14" t="str">
        <v/>
      </c>
      <c r="L40394" s="14" t="str">
        <v/>
      </c>
      <c r="O40394" s="14" t="str">
        <v/>
      </c>
      <c r="P40394" s="14" t="str">
        <f ca="1"/>
        <v>Low Cap</v>
      </c>
    </row>
    <row r="40395" spans="11:16">
      <c r="K40395" s="14" t="str">
        <v/>
      </c>
      <c r="L40395" s="14" t="str">
        <v/>
      </c>
      <c r="O40395" s="14" t="str">
        <v/>
      </c>
      <c r="P40395" s="14" t="str">
        <f ca="1"/>
        <v>Low Cap</v>
      </c>
    </row>
    <row r="40396" spans="11:16">
      <c r="K40396" s="14" t="str">
        <v/>
      </c>
      <c r="L40396" s="14" t="str">
        <v/>
      </c>
      <c r="O40396" s="14" t="str">
        <v/>
      </c>
      <c r="P40396" s="14" t="str">
        <f ca="1"/>
        <v>Low Cap</v>
      </c>
    </row>
    <row r="40397" spans="11:16">
      <c r="K40397" s="14" t="str">
        <v/>
      </c>
      <c r="L40397" s="14" t="str">
        <v/>
      </c>
      <c r="O40397" s="14" t="str">
        <v/>
      </c>
      <c r="P40397" s="14" t="str">
        <f ca="1"/>
        <v>Low Cap</v>
      </c>
    </row>
    <row r="40398" spans="11:16">
      <c r="K40398" s="14" t="str">
        <v/>
      </c>
      <c r="L40398" s="14" t="str">
        <v/>
      </c>
      <c r="O40398" s="14" t="str">
        <v/>
      </c>
      <c r="P40398" s="14" t="str">
        <f ca="1"/>
        <v>Low Cap</v>
      </c>
    </row>
    <row r="40399" spans="11:16">
      <c r="K40399" s="14" t="str">
        <v/>
      </c>
      <c r="L40399" s="14" t="str">
        <v/>
      </c>
      <c r="O40399" s="14" t="str">
        <v/>
      </c>
      <c r="P40399" s="14" t="str">
        <f ca="1"/>
        <v>Low Cap</v>
      </c>
    </row>
    <row r="40400" spans="11:16">
      <c r="K40400" s="14" t="str">
        <v/>
      </c>
      <c r="L40400" s="14" t="str">
        <v/>
      </c>
      <c r="O40400" s="14" t="str">
        <v/>
      </c>
      <c r="P40400" s="14" t="str">
        <f ca="1"/>
        <v>Low Cap</v>
      </c>
    </row>
    <row r="40401" spans="11:16">
      <c r="K40401" s="14" t="str">
        <v/>
      </c>
      <c r="L40401" s="14" t="str">
        <v/>
      </c>
      <c r="O40401" s="14" t="str">
        <v/>
      </c>
      <c r="P40401" s="14" t="str">
        <f ca="1"/>
        <v>Low Cap</v>
      </c>
    </row>
    <row r="40402" spans="11:16">
      <c r="K40402" s="14" t="str">
        <v/>
      </c>
      <c r="L40402" s="14" t="str">
        <v/>
      </c>
      <c r="O40402" s="14" t="str">
        <v/>
      </c>
      <c r="P40402" s="14" t="str">
        <f ca="1"/>
        <v>Low Cap</v>
      </c>
    </row>
    <row r="40403" spans="11:16">
      <c r="K40403" s="14" t="str">
        <v/>
      </c>
      <c r="L40403" s="14" t="str">
        <v/>
      </c>
      <c r="O40403" s="14" t="str">
        <v/>
      </c>
      <c r="P40403" s="14" t="str">
        <f ca="1"/>
        <v>Low Cap</v>
      </c>
    </row>
    <row r="40404" spans="11:16">
      <c r="K40404" s="14" t="str">
        <v/>
      </c>
      <c r="L40404" s="14" t="str">
        <v/>
      </c>
      <c r="O40404" s="14" t="str">
        <v/>
      </c>
      <c r="P40404" s="14" t="str">
        <f ca="1"/>
        <v>Low Cap</v>
      </c>
    </row>
    <row r="40405" spans="11:16">
      <c r="K40405" s="14" t="str">
        <v/>
      </c>
      <c r="L40405" s="14" t="str">
        <v/>
      </c>
      <c r="O40405" s="14" t="str">
        <v/>
      </c>
      <c r="P40405" s="14" t="str">
        <f ca="1"/>
        <v>Low Cap</v>
      </c>
    </row>
    <row r="40406" spans="11:16">
      <c r="K40406" s="14" t="str">
        <v/>
      </c>
      <c r="L40406" s="14" t="str">
        <v/>
      </c>
      <c r="O40406" s="14" t="str">
        <v/>
      </c>
      <c r="P40406" s="14" t="str">
        <f ca="1"/>
        <v>Low Cap</v>
      </c>
    </row>
    <row r="40407" spans="11:16">
      <c r="K40407" s="14" t="str">
        <v/>
      </c>
      <c r="L40407" s="14" t="str">
        <v/>
      </c>
      <c r="O40407" s="14" t="str">
        <v/>
      </c>
      <c r="P40407" s="14" t="str">
        <f ca="1"/>
        <v>Low Cap</v>
      </c>
    </row>
    <row r="40408" spans="11:16">
      <c r="K40408" s="14" t="str">
        <v/>
      </c>
      <c r="L40408" s="14" t="str">
        <v/>
      </c>
      <c r="O40408" s="14" t="str">
        <v/>
      </c>
      <c r="P40408" s="14" t="str">
        <f ca="1"/>
        <v>Low Cap</v>
      </c>
    </row>
    <row r="40409" spans="11:16">
      <c r="K40409" s="14" t="str">
        <v/>
      </c>
      <c r="L40409" s="14" t="str">
        <v/>
      </c>
      <c r="O40409" s="14" t="str">
        <v/>
      </c>
      <c r="P40409" s="14" t="str">
        <f ca="1"/>
        <v>Low Cap</v>
      </c>
    </row>
    <row r="40410" spans="11:16">
      <c r="K40410" s="14" t="str">
        <v/>
      </c>
      <c r="L40410" s="14" t="str">
        <v/>
      </c>
      <c r="O40410" s="14" t="str">
        <v/>
      </c>
      <c r="P40410" s="14" t="str">
        <f ca="1"/>
        <v>Low Cap</v>
      </c>
    </row>
    <row r="40411" spans="11:16">
      <c r="K40411" s="14" t="str">
        <v/>
      </c>
      <c r="L40411" s="14" t="str">
        <v/>
      </c>
      <c r="O40411" s="14" t="str">
        <v/>
      </c>
      <c r="P40411" s="14" t="str">
        <f ca="1"/>
        <v>Low Cap</v>
      </c>
    </row>
    <row r="40412" spans="11:16">
      <c r="K40412" s="14" t="str">
        <v/>
      </c>
      <c r="L40412" s="14" t="str">
        <v/>
      </c>
      <c r="O40412" s="14" t="str">
        <v/>
      </c>
      <c r="P40412" s="14" t="str">
        <f ca="1"/>
        <v>Low Cap</v>
      </c>
    </row>
    <row r="40413" spans="11:16">
      <c r="K40413" s="14" t="str">
        <v/>
      </c>
      <c r="L40413" s="14" t="str">
        <v/>
      </c>
      <c r="O40413" s="14" t="str">
        <v/>
      </c>
      <c r="P40413" s="14" t="str">
        <f ca="1"/>
        <v>Low Cap</v>
      </c>
    </row>
    <row r="40414" spans="11:16">
      <c r="K40414" s="14" t="str">
        <v/>
      </c>
      <c r="L40414" s="14" t="str">
        <v/>
      </c>
      <c r="O40414" s="14" t="str">
        <v/>
      </c>
      <c r="P40414" s="14" t="str">
        <f ca="1"/>
        <v>Low Cap</v>
      </c>
    </row>
    <row r="40415" spans="11:16">
      <c r="K40415" s="14" t="str">
        <v/>
      </c>
      <c r="L40415" s="14" t="str">
        <v/>
      </c>
      <c r="O40415" s="14" t="str">
        <v/>
      </c>
      <c r="P40415" s="14" t="str">
        <f ca="1"/>
        <v>Low Cap</v>
      </c>
    </row>
    <row r="40416" spans="11:16">
      <c r="K40416" s="14" t="str">
        <v/>
      </c>
      <c r="L40416" s="14" t="str">
        <v/>
      </c>
      <c r="O40416" s="14" t="str">
        <v/>
      </c>
      <c r="P40416" s="14" t="str">
        <f ca="1"/>
        <v>Low Cap</v>
      </c>
    </row>
    <row r="40417" spans="11:16">
      <c r="K40417" s="14" t="str">
        <v/>
      </c>
      <c r="L40417" s="14" t="str">
        <v/>
      </c>
      <c r="O40417" s="14" t="str">
        <v/>
      </c>
      <c r="P40417" s="14" t="str">
        <f ca="1"/>
        <v>Low Cap</v>
      </c>
    </row>
    <row r="40418" spans="11:16">
      <c r="K40418" s="14" t="str">
        <v/>
      </c>
      <c r="L40418" s="14" t="str">
        <v/>
      </c>
      <c r="O40418" s="14" t="str">
        <v/>
      </c>
      <c r="P40418" s="14" t="str">
        <f ca="1"/>
        <v>Low Cap</v>
      </c>
    </row>
    <row r="40419" spans="11:16">
      <c r="K40419" s="14" t="str">
        <v/>
      </c>
      <c r="L40419" s="14" t="str">
        <v/>
      </c>
      <c r="O40419" s="14" t="str">
        <v/>
      </c>
      <c r="P40419" s="14" t="str">
        <f ca="1"/>
        <v>Low Cap</v>
      </c>
    </row>
    <row r="40420" spans="11:16">
      <c r="K40420" s="14" t="str">
        <v/>
      </c>
      <c r="L40420" s="14" t="str">
        <v/>
      </c>
      <c r="O40420" s="14" t="str">
        <v/>
      </c>
      <c r="P40420" s="14" t="str">
        <f ca="1"/>
        <v>Low Cap</v>
      </c>
    </row>
    <row r="40421" spans="11:16">
      <c r="K40421" s="14" t="str">
        <v/>
      </c>
      <c r="L40421" s="14" t="str">
        <v/>
      </c>
      <c r="O40421" s="14" t="str">
        <v/>
      </c>
      <c r="P40421" s="14" t="str">
        <f ca="1"/>
        <v>Low Cap</v>
      </c>
    </row>
    <row r="40422" spans="11:16">
      <c r="K40422" s="14" t="str">
        <v/>
      </c>
      <c r="L40422" s="14" t="str">
        <v/>
      </c>
      <c r="O40422" s="14" t="str">
        <v/>
      </c>
      <c r="P40422" s="14" t="str">
        <f ca="1"/>
        <v>Low Cap</v>
      </c>
    </row>
    <row r="40423" spans="11:16">
      <c r="K40423" s="14" t="str">
        <v/>
      </c>
      <c r="L40423" s="14" t="str">
        <v/>
      </c>
      <c r="O40423" s="14" t="str">
        <v/>
      </c>
      <c r="P40423" s="14" t="str">
        <f ca="1"/>
        <v>Low Cap</v>
      </c>
    </row>
    <row r="40424" spans="11:16">
      <c r="K40424" s="14" t="str">
        <v/>
      </c>
      <c r="L40424" s="14" t="str">
        <v/>
      </c>
      <c r="O40424" s="14" t="str">
        <v/>
      </c>
      <c r="P40424" s="14" t="str">
        <f ca="1"/>
        <v>Low Cap</v>
      </c>
    </row>
    <row r="40425" spans="11:16">
      <c r="K40425" s="14" t="str">
        <v/>
      </c>
      <c r="L40425" s="14" t="str">
        <v/>
      </c>
      <c r="O40425" s="14" t="str">
        <v/>
      </c>
      <c r="P40425" s="14" t="str">
        <f ca="1"/>
        <v>Low Cap</v>
      </c>
    </row>
    <row r="40426" spans="11:16">
      <c r="K40426" s="14" t="str">
        <v/>
      </c>
      <c r="L40426" s="14" t="str">
        <v/>
      </c>
      <c r="O40426" s="14" t="str">
        <v/>
      </c>
      <c r="P40426" s="14" t="str">
        <f ca="1"/>
        <v>Low Cap</v>
      </c>
    </row>
    <row r="40427" spans="11:16">
      <c r="K40427" s="14" t="str">
        <v/>
      </c>
      <c r="L40427" s="14" t="str">
        <v/>
      </c>
      <c r="O40427" s="14" t="str">
        <v/>
      </c>
      <c r="P40427" s="14" t="str">
        <f ca="1"/>
        <v>Low Cap</v>
      </c>
    </row>
    <row r="40428" spans="11:16">
      <c r="K40428" s="14" t="str">
        <v/>
      </c>
      <c r="L40428" s="14" t="str">
        <v/>
      </c>
      <c r="O40428" s="14" t="str">
        <v/>
      </c>
      <c r="P40428" s="14" t="str">
        <f ca="1"/>
        <v>Low Cap</v>
      </c>
    </row>
    <row r="40429" spans="11:16">
      <c r="K40429" s="14" t="str">
        <v/>
      </c>
      <c r="L40429" s="14" t="str">
        <v/>
      </c>
      <c r="O40429" s="14" t="str">
        <v/>
      </c>
      <c r="P40429" s="14" t="str">
        <f ca="1"/>
        <v>Low Cap</v>
      </c>
    </row>
    <row r="40430" spans="11:16">
      <c r="K40430" s="14" t="str">
        <v/>
      </c>
      <c r="L40430" s="14" t="str">
        <v/>
      </c>
      <c r="O40430" s="14" t="str">
        <v/>
      </c>
      <c r="P40430" s="14" t="str">
        <f ca="1"/>
        <v>Low Cap</v>
      </c>
    </row>
    <row r="40431" spans="11:16">
      <c r="K40431" s="14" t="str">
        <v/>
      </c>
      <c r="L40431" s="14" t="str">
        <v/>
      </c>
      <c r="O40431" s="14" t="str">
        <v/>
      </c>
      <c r="P40431" s="14" t="str">
        <f ca="1"/>
        <v>Low Cap</v>
      </c>
    </row>
    <row r="40432" spans="11:16">
      <c r="K40432" s="14" t="str">
        <v/>
      </c>
      <c r="L40432" s="14" t="str">
        <v/>
      </c>
      <c r="O40432" s="14" t="str">
        <v/>
      </c>
      <c r="P40432" s="14" t="str">
        <f ca="1"/>
        <v>Low Cap</v>
      </c>
    </row>
    <row r="40433" spans="11:16">
      <c r="K40433" s="14" t="str">
        <v/>
      </c>
      <c r="L40433" s="14" t="str">
        <v/>
      </c>
      <c r="O40433" s="14" t="str">
        <v/>
      </c>
      <c r="P40433" s="14" t="str">
        <f ca="1"/>
        <v>Low Cap</v>
      </c>
    </row>
    <row r="40434" spans="11:16">
      <c r="K40434" s="14" t="str">
        <v/>
      </c>
      <c r="L40434" s="14" t="str">
        <v/>
      </c>
      <c r="O40434" s="14" t="str">
        <v/>
      </c>
      <c r="P40434" s="14" t="str">
        <f ca="1"/>
        <v>Low Cap</v>
      </c>
    </row>
    <row r="40435" spans="11:16">
      <c r="K40435" s="14" t="str">
        <v/>
      </c>
      <c r="L40435" s="14" t="str">
        <v/>
      </c>
      <c r="O40435" s="14" t="str">
        <v/>
      </c>
      <c r="P40435" s="14" t="str">
        <f ca="1"/>
        <v>Low Cap</v>
      </c>
    </row>
    <row r="40436" spans="11:16">
      <c r="K40436" s="14" t="str">
        <v/>
      </c>
      <c r="L40436" s="14" t="str">
        <v/>
      </c>
      <c r="O40436" s="14" t="str">
        <v/>
      </c>
      <c r="P40436" s="14" t="str">
        <f ca="1"/>
        <v>Low Cap</v>
      </c>
    </row>
    <row r="40437" spans="11:16">
      <c r="K40437" s="14" t="str">
        <v/>
      </c>
      <c r="L40437" s="14" t="str">
        <v/>
      </c>
      <c r="O40437" s="14" t="str">
        <v/>
      </c>
      <c r="P40437" s="14" t="str">
        <f ca="1"/>
        <v>Low Cap</v>
      </c>
    </row>
    <row r="40438" spans="11:16">
      <c r="K40438" s="14" t="str">
        <v/>
      </c>
      <c r="L40438" s="14" t="str">
        <v/>
      </c>
      <c r="O40438" s="14" t="str">
        <v/>
      </c>
      <c r="P40438" s="14" t="str">
        <f ca="1"/>
        <v>Low Cap</v>
      </c>
    </row>
    <row r="40439" spans="11:16">
      <c r="K40439" s="14" t="str">
        <v/>
      </c>
      <c r="L40439" s="14" t="str">
        <v/>
      </c>
      <c r="O40439" s="14" t="str">
        <v/>
      </c>
      <c r="P40439" s="14" t="str">
        <f ca="1"/>
        <v>Low Cap</v>
      </c>
    </row>
    <row r="40440" spans="11:16">
      <c r="K40440" s="14" t="str">
        <v/>
      </c>
      <c r="L40440" s="14" t="str">
        <v/>
      </c>
      <c r="O40440" s="14" t="str">
        <v/>
      </c>
      <c r="P40440" s="14" t="str">
        <f ca="1"/>
        <v>Low Cap</v>
      </c>
    </row>
    <row r="40441" spans="11:16">
      <c r="K40441" s="14" t="str">
        <v/>
      </c>
      <c r="L40441" s="14" t="str">
        <v/>
      </c>
      <c r="O40441" s="14" t="str">
        <v/>
      </c>
      <c r="P40441" s="14" t="str">
        <f ca="1"/>
        <v>Low Cap</v>
      </c>
    </row>
    <row r="40442" spans="11:16">
      <c r="K40442" s="14" t="str">
        <v/>
      </c>
      <c r="L40442" s="14" t="str">
        <v/>
      </c>
      <c r="O40442" s="14" t="str">
        <v/>
      </c>
      <c r="P40442" s="14" t="str">
        <f ca="1"/>
        <v>Low Cap</v>
      </c>
    </row>
    <row r="40443" spans="11:16">
      <c r="K40443" s="14" t="str">
        <v/>
      </c>
      <c r="L40443" s="14" t="str">
        <v/>
      </c>
      <c r="O40443" s="14" t="str">
        <v/>
      </c>
      <c r="P40443" s="14" t="str">
        <f ca="1"/>
        <v>Low Cap</v>
      </c>
    </row>
    <row r="40444" spans="11:16">
      <c r="K40444" s="14" t="str">
        <v/>
      </c>
      <c r="L40444" s="14" t="str">
        <v/>
      </c>
      <c r="O40444" s="14" t="str">
        <v/>
      </c>
      <c r="P40444" s="14" t="str">
        <f ca="1"/>
        <v>Low Cap</v>
      </c>
    </row>
    <row r="40445" spans="11:16">
      <c r="K40445" s="14" t="str">
        <v/>
      </c>
      <c r="L40445" s="14" t="str">
        <v/>
      </c>
      <c r="O40445" s="14" t="str">
        <v/>
      </c>
      <c r="P40445" s="14" t="str">
        <f ca="1"/>
        <v>Low Cap</v>
      </c>
    </row>
    <row r="40446" spans="11:16">
      <c r="K40446" s="14" t="str">
        <v/>
      </c>
      <c r="L40446" s="14" t="str">
        <v/>
      </c>
      <c r="O40446" s="14" t="str">
        <v/>
      </c>
      <c r="P40446" s="14" t="str">
        <f ca="1"/>
        <v>Low Cap</v>
      </c>
    </row>
    <row r="40447" spans="11:16">
      <c r="K40447" s="14" t="str">
        <v/>
      </c>
      <c r="L40447" s="14" t="str">
        <v/>
      </c>
      <c r="O40447" s="14" t="str">
        <v/>
      </c>
      <c r="P40447" s="14" t="str">
        <f ca="1"/>
        <v>Low Cap</v>
      </c>
    </row>
    <row r="40448" spans="11:16">
      <c r="K40448" s="14" t="str">
        <v/>
      </c>
      <c r="L40448" s="14" t="str">
        <v/>
      </c>
      <c r="O40448" s="14" t="str">
        <v/>
      </c>
      <c r="P40448" s="14" t="str">
        <f ca="1"/>
        <v>Low Cap</v>
      </c>
    </row>
    <row r="40449" spans="11:16">
      <c r="K40449" s="14" t="str">
        <v/>
      </c>
      <c r="L40449" s="14" t="str">
        <v/>
      </c>
      <c r="O40449" s="14" t="str">
        <v/>
      </c>
      <c r="P40449" s="14" t="str">
        <f ca="1"/>
        <v>Low Cap</v>
      </c>
    </row>
    <row r="40450" spans="11:16">
      <c r="K40450" s="14" t="str">
        <v/>
      </c>
      <c r="L40450" s="14" t="str">
        <v/>
      </c>
      <c r="O40450" s="14" t="str">
        <v/>
      </c>
      <c r="P40450" s="14" t="str">
        <f ca="1"/>
        <v>Low Cap</v>
      </c>
    </row>
    <row r="40451" spans="11:16">
      <c r="K40451" s="14" t="str">
        <v/>
      </c>
      <c r="L40451" s="14" t="str">
        <v/>
      </c>
      <c r="O40451" s="14" t="str">
        <v/>
      </c>
      <c r="P40451" s="14" t="str">
        <f ca="1"/>
        <v>Low Cap</v>
      </c>
    </row>
    <row r="40452" spans="11:16">
      <c r="K40452" s="14" t="str">
        <v/>
      </c>
      <c r="L40452" s="14" t="str">
        <v/>
      </c>
      <c r="O40452" s="14" t="str">
        <v/>
      </c>
      <c r="P40452" s="14" t="str">
        <f ca="1"/>
        <v>Low Cap</v>
      </c>
    </row>
    <row r="40453" spans="11:16">
      <c r="K40453" s="14" t="str">
        <v/>
      </c>
      <c r="L40453" s="14" t="str">
        <v/>
      </c>
      <c r="O40453" s="14" t="str">
        <v/>
      </c>
      <c r="P40453" s="14" t="str">
        <f ca="1"/>
        <v>Low Cap</v>
      </c>
    </row>
    <row r="40454" spans="11:16">
      <c r="K40454" s="14" t="str">
        <v/>
      </c>
      <c r="L40454" s="14" t="str">
        <v/>
      </c>
      <c r="O40454" s="14" t="str">
        <v/>
      </c>
      <c r="P40454" s="14" t="str">
        <f ca="1"/>
        <v>Low Cap</v>
      </c>
    </row>
    <row r="40455" spans="11:16">
      <c r="K40455" s="14" t="str">
        <v/>
      </c>
      <c r="L40455" s="14" t="str">
        <v/>
      </c>
      <c r="O40455" s="14" t="str">
        <v/>
      </c>
      <c r="P40455" s="14" t="str">
        <f ca="1"/>
        <v>Low Cap</v>
      </c>
    </row>
    <row r="40456" spans="11:16">
      <c r="K40456" s="14" t="str">
        <v/>
      </c>
      <c r="L40456" s="14" t="str">
        <v/>
      </c>
      <c r="O40456" s="14" t="str">
        <v/>
      </c>
      <c r="P40456" s="14" t="str">
        <f ca="1"/>
        <v>Low Cap</v>
      </c>
    </row>
    <row r="40457" spans="11:16">
      <c r="K40457" s="14" t="str">
        <v/>
      </c>
      <c r="L40457" s="14" t="str">
        <v/>
      </c>
      <c r="O40457" s="14" t="str">
        <v/>
      </c>
      <c r="P40457" s="14" t="str">
        <f ca="1"/>
        <v>Low Cap</v>
      </c>
    </row>
    <row r="40458" spans="11:16">
      <c r="K40458" s="14" t="str">
        <v/>
      </c>
      <c r="L40458" s="14" t="str">
        <v/>
      </c>
      <c r="O40458" s="14" t="str">
        <v/>
      </c>
      <c r="P40458" s="14" t="str">
        <f ca="1"/>
        <v>Low Cap</v>
      </c>
    </row>
    <row r="40459" spans="11:16">
      <c r="K40459" s="14" t="str">
        <v/>
      </c>
      <c r="L40459" s="14" t="str">
        <v/>
      </c>
      <c r="O40459" s="14" t="str">
        <v/>
      </c>
      <c r="P40459" s="14" t="str">
        <f ca="1"/>
        <v>Low Cap</v>
      </c>
    </row>
    <row r="40460" spans="11:16">
      <c r="K40460" s="14" t="str">
        <v/>
      </c>
      <c r="L40460" s="14" t="str">
        <v/>
      </c>
      <c r="O40460" s="14" t="str">
        <v/>
      </c>
      <c r="P40460" s="14" t="str">
        <f ca="1"/>
        <v>Low Cap</v>
      </c>
    </row>
    <row r="40461" spans="11:16">
      <c r="K40461" s="14" t="str">
        <v/>
      </c>
      <c r="L40461" s="14" t="str">
        <v/>
      </c>
      <c r="O40461" s="14" t="str">
        <v/>
      </c>
      <c r="P40461" s="14" t="str">
        <f ca="1"/>
        <v>Low Cap</v>
      </c>
    </row>
    <row r="40462" spans="11:16">
      <c r="K40462" s="14" t="str">
        <v/>
      </c>
      <c r="L40462" s="14" t="str">
        <v/>
      </c>
      <c r="O40462" s="14" t="str">
        <v/>
      </c>
      <c r="P40462" s="14" t="str">
        <f ca="1"/>
        <v>Low Cap</v>
      </c>
    </row>
    <row r="40463" spans="11:16">
      <c r="K40463" s="14" t="str">
        <v/>
      </c>
      <c r="L40463" s="14" t="str">
        <v/>
      </c>
      <c r="O40463" s="14" t="str">
        <v/>
      </c>
      <c r="P40463" s="14" t="str">
        <f ca="1"/>
        <v>Low Cap</v>
      </c>
    </row>
    <row r="40464" spans="11:16">
      <c r="K40464" s="14" t="str">
        <v/>
      </c>
      <c r="L40464" s="14" t="str">
        <v/>
      </c>
      <c r="O40464" s="14" t="str">
        <v/>
      </c>
      <c r="P40464" s="14" t="str">
        <f ca="1"/>
        <v>Low Cap</v>
      </c>
    </row>
    <row r="40465" spans="11:16">
      <c r="K40465" s="14" t="str">
        <v/>
      </c>
      <c r="L40465" s="14" t="str">
        <v/>
      </c>
      <c r="O40465" s="14" t="str">
        <v/>
      </c>
      <c r="P40465" s="14" t="str">
        <f ca="1"/>
        <v>Low Cap</v>
      </c>
    </row>
    <row r="40466" spans="11:16">
      <c r="K40466" s="14" t="str">
        <v/>
      </c>
      <c r="L40466" s="14" t="str">
        <v/>
      </c>
      <c r="O40466" s="14" t="str">
        <v/>
      </c>
      <c r="P40466" s="14" t="str">
        <f ca="1"/>
        <v>Low Cap</v>
      </c>
    </row>
    <row r="40467" spans="11:16">
      <c r="K40467" s="14" t="str">
        <v/>
      </c>
      <c r="L40467" s="14" t="str">
        <v/>
      </c>
      <c r="O40467" s="14" t="str">
        <v/>
      </c>
      <c r="P40467" s="14" t="str">
        <f ca="1"/>
        <v>Low Cap</v>
      </c>
    </row>
    <row r="40468" spans="11:16">
      <c r="K40468" s="14" t="str">
        <v/>
      </c>
      <c r="L40468" s="14" t="str">
        <v/>
      </c>
      <c r="O40468" s="14" t="str">
        <v/>
      </c>
      <c r="P40468" s="14" t="str">
        <f ca="1"/>
        <v>Low Cap</v>
      </c>
    </row>
    <row r="40469" spans="11:16">
      <c r="K40469" s="14" t="str">
        <v/>
      </c>
      <c r="L40469" s="14" t="str">
        <v/>
      </c>
      <c r="O40469" s="14" t="str">
        <v/>
      </c>
      <c r="P40469" s="14" t="str">
        <f ca="1"/>
        <v>Low Cap</v>
      </c>
    </row>
    <row r="40470" spans="11:16">
      <c r="K40470" s="14" t="str">
        <v/>
      </c>
      <c r="L40470" s="14" t="str">
        <v/>
      </c>
      <c r="O40470" s="14" t="str">
        <v/>
      </c>
      <c r="P40470" s="14" t="str">
        <f ca="1"/>
        <v>Low Cap</v>
      </c>
    </row>
    <row r="40471" spans="11:16">
      <c r="K40471" s="14" t="str">
        <v/>
      </c>
      <c r="L40471" s="14" t="str">
        <v/>
      </c>
      <c r="O40471" s="14" t="str">
        <v/>
      </c>
      <c r="P40471" s="14" t="str">
        <f ca="1"/>
        <v>Low Cap</v>
      </c>
    </row>
    <row r="40472" spans="11:16">
      <c r="K40472" s="14" t="str">
        <v/>
      </c>
      <c r="L40472" s="14" t="str">
        <v/>
      </c>
      <c r="O40472" s="14" t="str">
        <v/>
      </c>
      <c r="P40472" s="14" t="str">
        <f ca="1"/>
        <v>Low Cap</v>
      </c>
    </row>
    <row r="40473" spans="11:16">
      <c r="K40473" s="14" t="str">
        <v/>
      </c>
      <c r="L40473" s="14" t="str">
        <v/>
      </c>
      <c r="O40473" s="14" t="str">
        <v/>
      </c>
      <c r="P40473" s="14" t="str">
        <f ca="1"/>
        <v>Low Cap</v>
      </c>
    </row>
    <row r="40474" spans="11:16">
      <c r="K40474" s="14" t="str">
        <v/>
      </c>
      <c r="L40474" s="14" t="str">
        <v/>
      </c>
      <c r="O40474" s="14" t="str">
        <v/>
      </c>
      <c r="P40474" s="14" t="str">
        <f ca="1"/>
        <v>Low Cap</v>
      </c>
    </row>
    <row r="40475" spans="11:16">
      <c r="K40475" s="14" t="str">
        <v/>
      </c>
      <c r="L40475" s="14" t="str">
        <v/>
      </c>
      <c r="O40475" s="14" t="str">
        <v/>
      </c>
      <c r="P40475" s="14" t="str">
        <f ca="1"/>
        <v>Low Cap</v>
      </c>
    </row>
    <row r="40476" spans="11:16">
      <c r="K40476" s="14" t="str">
        <v/>
      </c>
      <c r="L40476" s="14" t="str">
        <v/>
      </c>
      <c r="O40476" s="14" t="str">
        <v/>
      </c>
      <c r="P40476" s="14" t="str">
        <f ca="1"/>
        <v>Low Cap</v>
      </c>
    </row>
    <row r="40477" spans="11:16">
      <c r="K40477" s="14" t="str">
        <v/>
      </c>
      <c r="L40477" s="14" t="str">
        <v/>
      </c>
      <c r="O40477" s="14" t="str">
        <v/>
      </c>
      <c r="P40477" s="14" t="str">
        <f ca="1"/>
        <v>Low Cap</v>
      </c>
    </row>
    <row r="40478" spans="11:16">
      <c r="K40478" s="14" t="str">
        <v/>
      </c>
      <c r="L40478" s="14" t="str">
        <v/>
      </c>
      <c r="O40478" s="14" t="str">
        <v/>
      </c>
      <c r="P40478" s="14" t="str">
        <f ca="1"/>
        <v>Low Cap</v>
      </c>
    </row>
    <row r="40479" spans="11:16">
      <c r="K40479" s="14" t="str">
        <v/>
      </c>
      <c r="L40479" s="14" t="str">
        <v/>
      </c>
      <c r="O40479" s="14" t="str">
        <v/>
      </c>
      <c r="P40479" s="14" t="str">
        <f ca="1"/>
        <v>Low Cap</v>
      </c>
    </row>
    <row r="40480" spans="11:16">
      <c r="K40480" s="14" t="str">
        <v/>
      </c>
      <c r="L40480" s="14" t="str">
        <v/>
      </c>
      <c r="O40480" s="14" t="str">
        <v/>
      </c>
      <c r="P40480" s="14" t="str">
        <f ca="1"/>
        <v>Low Cap</v>
      </c>
    </row>
    <row r="40481" spans="11:16">
      <c r="K40481" s="14" t="str">
        <v/>
      </c>
      <c r="L40481" s="14" t="str">
        <v/>
      </c>
      <c r="O40481" s="14" t="str">
        <v/>
      </c>
      <c r="P40481" s="14" t="str">
        <f ca="1"/>
        <v>Low Cap</v>
      </c>
    </row>
    <row r="40482" spans="11:16">
      <c r="K40482" s="14" t="str">
        <v/>
      </c>
      <c r="L40482" s="14" t="str">
        <v/>
      </c>
      <c r="O40482" s="14" t="str">
        <v/>
      </c>
      <c r="P40482" s="14" t="str">
        <f ca="1"/>
        <v>Low Cap</v>
      </c>
    </row>
    <row r="40483" spans="11:16">
      <c r="K40483" s="14" t="str">
        <v/>
      </c>
      <c r="L40483" s="14" t="str">
        <v/>
      </c>
      <c r="O40483" s="14" t="str">
        <v/>
      </c>
      <c r="P40483" s="14" t="str">
        <f ca="1"/>
        <v>Low Cap</v>
      </c>
    </row>
    <row r="40484" spans="11:16">
      <c r="K40484" s="14" t="str">
        <v/>
      </c>
      <c r="L40484" s="14" t="str">
        <v/>
      </c>
      <c r="O40484" s="14" t="str">
        <v/>
      </c>
      <c r="P40484" s="14" t="str">
        <f ca="1"/>
        <v>Low Cap</v>
      </c>
    </row>
    <row r="40485" spans="11:16">
      <c r="K40485" s="14" t="str">
        <v/>
      </c>
      <c r="L40485" s="14" t="str">
        <v/>
      </c>
      <c r="O40485" s="14" t="str">
        <v/>
      </c>
      <c r="P40485" s="14" t="str">
        <f ca="1"/>
        <v>Low Cap</v>
      </c>
    </row>
    <row r="40486" spans="11:16">
      <c r="K40486" s="14" t="str">
        <v/>
      </c>
      <c r="L40486" s="14" t="str">
        <v/>
      </c>
      <c r="O40486" s="14" t="str">
        <v/>
      </c>
      <c r="P40486" s="14" t="str">
        <f ca="1"/>
        <v>Low Cap</v>
      </c>
    </row>
    <row r="40487" spans="11:16">
      <c r="K40487" s="14" t="str">
        <v/>
      </c>
      <c r="L40487" s="14" t="str">
        <v/>
      </c>
      <c r="O40487" s="14" t="str">
        <v/>
      </c>
      <c r="P40487" s="14" t="str">
        <f ca="1"/>
        <v>Low Cap</v>
      </c>
    </row>
    <row r="40488" spans="11:16">
      <c r="K40488" s="14" t="str">
        <v/>
      </c>
      <c r="L40488" s="14" t="str">
        <v/>
      </c>
      <c r="O40488" s="14" t="str">
        <v/>
      </c>
      <c r="P40488" s="14" t="str">
        <f ca="1"/>
        <v>Low Cap</v>
      </c>
    </row>
    <row r="40489" spans="11:16">
      <c r="K40489" s="14" t="str">
        <v/>
      </c>
      <c r="L40489" s="14" t="str">
        <v/>
      </c>
      <c r="O40489" s="14" t="str">
        <v/>
      </c>
      <c r="P40489" s="14" t="str">
        <f ca="1"/>
        <v>Low Cap</v>
      </c>
    </row>
    <row r="40490" spans="11:16">
      <c r="K40490" s="14" t="str">
        <v/>
      </c>
      <c r="L40490" s="14" t="str">
        <v/>
      </c>
      <c r="O40490" s="14" t="str">
        <v/>
      </c>
      <c r="P40490" s="14" t="str">
        <f ca="1"/>
        <v>Low Cap</v>
      </c>
    </row>
    <row r="40491" spans="11:16">
      <c r="K40491" s="14" t="str">
        <v/>
      </c>
      <c r="L40491" s="14" t="str">
        <v/>
      </c>
      <c r="O40491" s="14" t="str">
        <v/>
      </c>
      <c r="P40491" s="14" t="str">
        <f ca="1"/>
        <v>Low Cap</v>
      </c>
    </row>
    <row r="40492" spans="11:16">
      <c r="K40492" s="14" t="str">
        <v/>
      </c>
      <c r="L40492" s="14" t="str">
        <v/>
      </c>
      <c r="O40492" s="14" t="str">
        <v/>
      </c>
      <c r="P40492" s="14" t="str">
        <f ca="1"/>
        <v>Low Cap</v>
      </c>
    </row>
    <row r="40493" spans="11:16">
      <c r="K40493" s="14" t="str">
        <v/>
      </c>
      <c r="L40493" s="14" t="str">
        <v/>
      </c>
      <c r="O40493" s="14" t="str">
        <v/>
      </c>
      <c r="P40493" s="14" t="str">
        <f ca="1"/>
        <v>Low Cap</v>
      </c>
    </row>
    <row r="40494" spans="11:16">
      <c r="K40494" s="14" t="str">
        <v/>
      </c>
      <c r="L40494" s="14" t="str">
        <v/>
      </c>
      <c r="O40494" s="14" t="str">
        <v/>
      </c>
      <c r="P40494" s="14" t="str">
        <f ca="1"/>
        <v>Low Cap</v>
      </c>
    </row>
    <row r="40495" spans="11:16">
      <c r="K40495" s="14" t="str">
        <v/>
      </c>
      <c r="L40495" s="14" t="str">
        <v/>
      </c>
      <c r="O40495" s="14" t="str">
        <v/>
      </c>
      <c r="P40495" s="14" t="str">
        <f ca="1"/>
        <v>Low Cap</v>
      </c>
    </row>
    <row r="40496" spans="11:16">
      <c r="K40496" s="14" t="str">
        <v/>
      </c>
      <c r="L40496" s="14" t="str">
        <v/>
      </c>
      <c r="O40496" s="14" t="str">
        <v/>
      </c>
      <c r="P40496" s="14" t="str">
        <f ca="1"/>
        <v>Low Cap</v>
      </c>
    </row>
    <row r="40497" spans="11:16">
      <c r="K40497" s="14" t="str">
        <v/>
      </c>
      <c r="L40497" s="14" t="str">
        <v/>
      </c>
      <c r="O40497" s="14" t="str">
        <v/>
      </c>
      <c r="P40497" s="14" t="str">
        <f ca="1"/>
        <v>Low Cap</v>
      </c>
    </row>
    <row r="40498" spans="11:16">
      <c r="K40498" s="14" t="str">
        <v/>
      </c>
      <c r="L40498" s="14" t="str">
        <v/>
      </c>
      <c r="O40498" s="14" t="str">
        <v/>
      </c>
      <c r="P40498" s="14" t="str">
        <f ca="1"/>
        <v>Low Cap</v>
      </c>
    </row>
    <row r="40499" spans="11:16">
      <c r="K40499" s="14" t="str">
        <v/>
      </c>
      <c r="L40499" s="14" t="str">
        <v/>
      </c>
      <c r="O40499" s="14" t="str">
        <v/>
      </c>
      <c r="P40499" s="14" t="str">
        <f ca="1"/>
        <v>Low Cap</v>
      </c>
    </row>
    <row r="40500" spans="11:16">
      <c r="K40500" s="14" t="str">
        <v/>
      </c>
      <c r="L40500" s="14" t="str">
        <v/>
      </c>
      <c r="O40500" s="14" t="str">
        <v/>
      </c>
      <c r="P40500" s="14" t="str">
        <f ca="1"/>
        <v>Low Cap</v>
      </c>
    </row>
    <row r="40501" spans="11:16">
      <c r="K40501" s="14" t="str">
        <v/>
      </c>
      <c r="L40501" s="14" t="str">
        <v/>
      </c>
      <c r="O40501" s="14" t="str">
        <v/>
      </c>
      <c r="P40501" s="14" t="str">
        <f ca="1"/>
        <v>Low Cap</v>
      </c>
    </row>
    <row r="40502" spans="11:16">
      <c r="K40502" s="14" t="str">
        <v/>
      </c>
      <c r="L40502" s="14" t="str">
        <v/>
      </c>
      <c r="O40502" s="14" t="str">
        <v/>
      </c>
      <c r="P40502" s="14" t="str">
        <f ca="1"/>
        <v>Low Cap</v>
      </c>
    </row>
    <row r="40503" spans="11:16">
      <c r="K40503" s="14" t="str">
        <v/>
      </c>
      <c r="L40503" s="14" t="str">
        <v/>
      </c>
      <c r="O40503" s="14" t="str">
        <v/>
      </c>
      <c r="P40503" s="14" t="str">
        <f ca="1"/>
        <v>Low Cap</v>
      </c>
    </row>
    <row r="40504" spans="11:16">
      <c r="K40504" s="14" t="str">
        <v/>
      </c>
      <c r="L40504" s="14" t="str">
        <v/>
      </c>
      <c r="O40504" s="14" t="str">
        <v/>
      </c>
      <c r="P40504" s="14" t="str">
        <f ca="1"/>
        <v>Low Cap</v>
      </c>
    </row>
    <row r="40505" spans="11:16">
      <c r="K40505" s="14" t="str">
        <v/>
      </c>
      <c r="L40505" s="14" t="str">
        <v/>
      </c>
      <c r="O40505" s="14" t="str">
        <v/>
      </c>
      <c r="P40505" s="14" t="str">
        <f ca="1"/>
        <v>Low Cap</v>
      </c>
    </row>
    <row r="40506" spans="11:16">
      <c r="K40506" s="14" t="str">
        <v/>
      </c>
      <c r="L40506" s="14" t="str">
        <v/>
      </c>
      <c r="O40506" s="14" t="str">
        <v/>
      </c>
      <c r="P40506" s="14" t="str">
        <f ca="1"/>
        <v>Low Cap</v>
      </c>
    </row>
    <row r="40507" spans="11:16">
      <c r="K40507" s="14" t="str">
        <v/>
      </c>
      <c r="L40507" s="14" t="str">
        <v/>
      </c>
      <c r="O40507" s="14" t="str">
        <v/>
      </c>
      <c r="P40507" s="14" t="str">
        <f ca="1"/>
        <v>Low Cap</v>
      </c>
    </row>
    <row r="40508" spans="11:16">
      <c r="K40508" s="14" t="str">
        <v/>
      </c>
      <c r="L40508" s="14" t="str">
        <v/>
      </c>
      <c r="O40508" s="14" t="str">
        <v/>
      </c>
      <c r="P40508" s="14" t="str">
        <f ca="1"/>
        <v>Low Cap</v>
      </c>
    </row>
    <row r="40509" spans="11:16">
      <c r="K40509" s="14" t="str">
        <v/>
      </c>
      <c r="L40509" s="14" t="str">
        <v/>
      </c>
      <c r="O40509" s="14" t="str">
        <v/>
      </c>
      <c r="P40509" s="14" t="str">
        <f ca="1"/>
        <v>Low Cap</v>
      </c>
    </row>
    <row r="40510" spans="11:16">
      <c r="K40510" s="14" t="str">
        <v/>
      </c>
      <c r="L40510" s="14" t="str">
        <v/>
      </c>
      <c r="O40510" s="14" t="str">
        <v/>
      </c>
      <c r="P40510" s="14" t="str">
        <f ca="1"/>
        <v>Low Cap</v>
      </c>
    </row>
    <row r="40511" spans="11:16">
      <c r="K40511" s="14" t="str">
        <v/>
      </c>
      <c r="L40511" s="14" t="str">
        <v/>
      </c>
      <c r="O40511" s="14" t="str">
        <v/>
      </c>
      <c r="P40511" s="14" t="str">
        <f ca="1"/>
        <v>Low Cap</v>
      </c>
    </row>
    <row r="40512" spans="11:16">
      <c r="K40512" s="14" t="str">
        <v/>
      </c>
      <c r="L40512" s="14" t="str">
        <v/>
      </c>
      <c r="O40512" s="14" t="str">
        <v/>
      </c>
      <c r="P40512" s="14" t="str">
        <f ca="1"/>
        <v>Low Cap</v>
      </c>
    </row>
    <row r="40513" spans="11:16">
      <c r="K40513" s="14" t="str">
        <v/>
      </c>
      <c r="L40513" s="14" t="str">
        <v/>
      </c>
      <c r="O40513" s="14" t="str">
        <v/>
      </c>
      <c r="P40513" s="14" t="str">
        <f ca="1"/>
        <v>Low Cap</v>
      </c>
    </row>
    <row r="40514" spans="11:16">
      <c r="K40514" s="14" t="str">
        <v/>
      </c>
      <c r="L40514" s="14" t="str">
        <v/>
      </c>
      <c r="O40514" s="14" t="str">
        <v/>
      </c>
      <c r="P40514" s="14" t="str">
        <f ca="1"/>
        <v>Low Cap</v>
      </c>
    </row>
    <row r="40515" spans="11:16">
      <c r="K40515" s="14" t="str">
        <v/>
      </c>
      <c r="L40515" s="14" t="str">
        <v/>
      </c>
      <c r="O40515" s="14" t="str">
        <v/>
      </c>
      <c r="P40515" s="14" t="str">
        <f ca="1"/>
        <v>Low Cap</v>
      </c>
    </row>
    <row r="40516" spans="11:16">
      <c r="K40516" s="14" t="str">
        <v/>
      </c>
      <c r="L40516" s="14" t="str">
        <v/>
      </c>
      <c r="O40516" s="14" t="str">
        <v/>
      </c>
      <c r="P40516" s="14" t="str">
        <f ca="1"/>
        <v>Low Cap</v>
      </c>
    </row>
    <row r="40517" spans="11:16">
      <c r="K40517" s="14" t="str">
        <v/>
      </c>
      <c r="L40517" s="14" t="str">
        <v/>
      </c>
      <c r="O40517" s="14" t="str">
        <v/>
      </c>
      <c r="P40517" s="14" t="str">
        <f ca="1"/>
        <v>Low Cap</v>
      </c>
    </row>
    <row r="40518" spans="11:16">
      <c r="K40518" s="14" t="str">
        <v/>
      </c>
      <c r="L40518" s="14" t="str">
        <v/>
      </c>
      <c r="O40518" s="14" t="str">
        <v/>
      </c>
      <c r="P40518" s="14" t="str">
        <f ca="1"/>
        <v>Low Cap</v>
      </c>
    </row>
    <row r="40519" spans="11:16">
      <c r="K40519" s="14" t="str">
        <v/>
      </c>
      <c r="L40519" s="14" t="str">
        <v/>
      </c>
      <c r="O40519" s="14" t="str">
        <v/>
      </c>
      <c r="P40519" s="14" t="str">
        <f ca="1"/>
        <v>Low Cap</v>
      </c>
    </row>
    <row r="40520" spans="11:16">
      <c r="K40520" s="14" t="str">
        <v/>
      </c>
      <c r="L40520" s="14" t="str">
        <v/>
      </c>
      <c r="O40520" s="14" t="str">
        <v/>
      </c>
      <c r="P40520" s="14" t="str">
        <f ca="1"/>
        <v>Low Cap</v>
      </c>
    </row>
    <row r="40521" spans="11:16">
      <c r="K40521" s="14" t="str">
        <v/>
      </c>
      <c r="L40521" s="14" t="str">
        <v/>
      </c>
      <c r="O40521" s="14" t="str">
        <v/>
      </c>
      <c r="P40521" s="14" t="str">
        <f ca="1"/>
        <v>Low Cap</v>
      </c>
    </row>
    <row r="40522" spans="11:16">
      <c r="K40522" s="14" t="str">
        <v/>
      </c>
      <c r="L40522" s="14" t="str">
        <v/>
      </c>
      <c r="O40522" s="14" t="str">
        <v/>
      </c>
      <c r="P40522" s="14" t="str">
        <f ca="1"/>
        <v>Low Cap</v>
      </c>
    </row>
    <row r="40523" spans="11:16">
      <c r="K40523" s="14" t="str">
        <v/>
      </c>
      <c r="L40523" s="14" t="str">
        <v/>
      </c>
      <c r="O40523" s="14" t="str">
        <v/>
      </c>
      <c r="P40523" s="14" t="str">
        <f ca="1"/>
        <v>Low Cap</v>
      </c>
    </row>
    <row r="40524" spans="11:16">
      <c r="K40524" s="14" t="str">
        <v/>
      </c>
      <c r="L40524" s="14" t="str">
        <v/>
      </c>
      <c r="O40524" s="14" t="str">
        <v/>
      </c>
      <c r="P40524" s="14" t="str">
        <f ca="1"/>
        <v>Low Cap</v>
      </c>
    </row>
    <row r="40525" spans="11:16">
      <c r="K40525" s="14" t="str">
        <v/>
      </c>
      <c r="L40525" s="14" t="str">
        <v/>
      </c>
      <c r="O40525" s="14" t="str">
        <v/>
      </c>
      <c r="P40525" s="14" t="str">
        <f ca="1"/>
        <v>Low Cap</v>
      </c>
    </row>
    <row r="40526" spans="11:16">
      <c r="K40526" s="14" t="str">
        <v/>
      </c>
      <c r="L40526" s="14" t="str">
        <v/>
      </c>
      <c r="O40526" s="14" t="str">
        <v/>
      </c>
      <c r="P40526" s="14" t="str">
        <f ca="1"/>
        <v>Low Cap</v>
      </c>
    </row>
    <row r="40527" spans="11:16">
      <c r="K40527" s="14" t="str">
        <v/>
      </c>
      <c r="L40527" s="14" t="str">
        <v/>
      </c>
      <c r="O40527" s="14" t="str">
        <v/>
      </c>
      <c r="P40527" s="14" t="str">
        <f ca="1"/>
        <v>Low Cap</v>
      </c>
    </row>
    <row r="40528" spans="11:16">
      <c r="K40528" s="14" t="str">
        <v/>
      </c>
      <c r="L40528" s="14" t="str">
        <v/>
      </c>
      <c r="O40528" s="14" t="str">
        <v/>
      </c>
      <c r="P40528" s="14" t="str">
        <f ca="1"/>
        <v>Low Cap</v>
      </c>
    </row>
    <row r="40529" spans="11:16">
      <c r="K40529" s="14" t="str">
        <v/>
      </c>
      <c r="L40529" s="14" t="str">
        <v/>
      </c>
      <c r="O40529" s="14" t="str">
        <v/>
      </c>
      <c r="P40529" s="14" t="str">
        <f ca="1"/>
        <v>Low Cap</v>
      </c>
    </row>
    <row r="40530" spans="11:16">
      <c r="K40530" s="14" t="str">
        <v/>
      </c>
      <c r="L40530" s="14" t="str">
        <v/>
      </c>
      <c r="O40530" s="14" t="str">
        <v/>
      </c>
      <c r="P40530" s="14" t="str">
        <f ca="1"/>
        <v>Low Cap</v>
      </c>
    </row>
    <row r="40531" spans="11:16">
      <c r="K40531" s="14" t="str">
        <v/>
      </c>
      <c r="L40531" s="14" t="str">
        <v/>
      </c>
      <c r="O40531" s="14" t="str">
        <v/>
      </c>
      <c r="P40531" s="14" t="str">
        <f ca="1"/>
        <v>Low Cap</v>
      </c>
    </row>
    <row r="40532" spans="11:16">
      <c r="K40532" s="14" t="str">
        <v/>
      </c>
      <c r="L40532" s="14" t="str">
        <v/>
      </c>
      <c r="O40532" s="14" t="str">
        <v/>
      </c>
      <c r="P40532" s="14" t="str">
        <f ca="1"/>
        <v>Low Cap</v>
      </c>
    </row>
    <row r="40533" spans="11:16">
      <c r="K40533" s="14" t="str">
        <v/>
      </c>
      <c r="L40533" s="14" t="str">
        <v/>
      </c>
      <c r="O40533" s="14" t="str">
        <v/>
      </c>
      <c r="P40533" s="14" t="str">
        <f ca="1"/>
        <v>Low Cap</v>
      </c>
    </row>
    <row r="40534" spans="11:16">
      <c r="K40534" s="14" t="str">
        <v/>
      </c>
      <c r="L40534" s="14" t="str">
        <v/>
      </c>
      <c r="O40534" s="14" t="str">
        <v/>
      </c>
      <c r="P40534" s="14" t="str">
        <f ca="1"/>
        <v>Low Cap</v>
      </c>
    </row>
    <row r="40535" spans="11:16">
      <c r="K40535" s="14" t="str">
        <v/>
      </c>
      <c r="L40535" s="14" t="str">
        <v/>
      </c>
      <c r="O40535" s="14" t="str">
        <v/>
      </c>
      <c r="P40535" s="14" t="str">
        <f ca="1"/>
        <v>Low Cap</v>
      </c>
    </row>
    <row r="40536" spans="11:16">
      <c r="K40536" s="14" t="str">
        <v/>
      </c>
      <c r="L40536" s="14" t="str">
        <v/>
      </c>
      <c r="O40536" s="14" t="str">
        <v/>
      </c>
      <c r="P40536" s="14" t="str">
        <f ca="1"/>
        <v>Low Cap</v>
      </c>
    </row>
    <row r="40537" spans="11:16">
      <c r="K40537" s="14" t="str">
        <v/>
      </c>
      <c r="L40537" s="14" t="str">
        <v/>
      </c>
      <c r="O40537" s="14" t="str">
        <v/>
      </c>
      <c r="P40537" s="14" t="str">
        <f ca="1"/>
        <v>Low Cap</v>
      </c>
    </row>
    <row r="40538" spans="11:16">
      <c r="K40538" s="14" t="str">
        <v/>
      </c>
      <c r="L40538" s="14" t="str">
        <v/>
      </c>
      <c r="O40538" s="14" t="str">
        <v/>
      </c>
      <c r="P40538" s="14" t="str">
        <f ca="1"/>
        <v>Low Cap</v>
      </c>
    </row>
    <row r="40539" spans="11:16">
      <c r="K40539" s="14" t="str">
        <v/>
      </c>
      <c r="L40539" s="14" t="str">
        <v/>
      </c>
      <c r="O40539" s="14" t="str">
        <v/>
      </c>
      <c r="P40539" s="14" t="str">
        <f ca="1"/>
        <v>Low Cap</v>
      </c>
    </row>
    <row r="40540" spans="11:16">
      <c r="K40540" s="14" t="str">
        <v/>
      </c>
      <c r="L40540" s="14" t="str">
        <v/>
      </c>
      <c r="O40540" s="14" t="str">
        <v/>
      </c>
      <c r="P40540" s="14" t="str">
        <f ca="1"/>
        <v>Low Cap</v>
      </c>
    </row>
    <row r="40541" spans="11:16">
      <c r="K40541" s="14" t="str">
        <v/>
      </c>
      <c r="L40541" s="14" t="str">
        <v/>
      </c>
      <c r="O40541" s="14" t="str">
        <v/>
      </c>
      <c r="P40541" s="14" t="str">
        <f ca="1"/>
        <v>Low Cap</v>
      </c>
    </row>
    <row r="40542" spans="11:16">
      <c r="K40542" s="14" t="str">
        <v/>
      </c>
      <c r="L40542" s="14" t="str">
        <v/>
      </c>
      <c r="O40542" s="14" t="str">
        <v/>
      </c>
      <c r="P40542" s="14" t="str">
        <f ca="1"/>
        <v>Low Cap</v>
      </c>
    </row>
    <row r="40543" spans="11:16">
      <c r="K40543" s="14" t="str">
        <v/>
      </c>
      <c r="L40543" s="14" t="str">
        <v/>
      </c>
      <c r="O40543" s="14" t="str">
        <v/>
      </c>
      <c r="P40543" s="14" t="str">
        <f ca="1"/>
        <v>Low Cap</v>
      </c>
    </row>
    <row r="40544" spans="11:16">
      <c r="K40544" s="14" t="str">
        <v/>
      </c>
      <c r="L40544" s="14" t="str">
        <v/>
      </c>
      <c r="O40544" s="14" t="str">
        <v/>
      </c>
      <c r="P40544" s="14" t="str">
        <f ca="1"/>
        <v>Low Cap</v>
      </c>
    </row>
    <row r="40545" spans="11:16">
      <c r="K40545" s="14" t="str">
        <v/>
      </c>
      <c r="L40545" s="14" t="str">
        <v/>
      </c>
      <c r="O40545" s="14" t="str">
        <v/>
      </c>
      <c r="P40545" s="14" t="str">
        <f ca="1"/>
        <v>Low Cap</v>
      </c>
    </row>
    <row r="40546" spans="11:16">
      <c r="K40546" s="14" t="str">
        <v/>
      </c>
      <c r="L40546" s="14" t="str">
        <v/>
      </c>
      <c r="O40546" s="14" t="str">
        <v/>
      </c>
      <c r="P40546" s="14" t="str">
        <f ca="1"/>
        <v>Low Cap</v>
      </c>
    </row>
    <row r="40547" spans="11:16">
      <c r="K40547" s="14" t="str">
        <v/>
      </c>
      <c r="L40547" s="14" t="str">
        <v/>
      </c>
      <c r="O40547" s="14" t="str">
        <v/>
      </c>
      <c r="P40547" s="14" t="str">
        <f ca="1"/>
        <v>Low Cap</v>
      </c>
    </row>
    <row r="40548" spans="11:16">
      <c r="K40548" s="14" t="str">
        <v/>
      </c>
      <c r="L40548" s="14" t="str">
        <v/>
      </c>
      <c r="O40548" s="14" t="str">
        <v/>
      </c>
      <c r="P40548" s="14" t="str">
        <f ca="1"/>
        <v>Low Cap</v>
      </c>
    </row>
    <row r="40549" spans="11:16">
      <c r="K40549" s="14" t="str">
        <v/>
      </c>
      <c r="L40549" s="14" t="str">
        <v/>
      </c>
      <c r="O40549" s="14" t="str">
        <v/>
      </c>
      <c r="P40549" s="14" t="str">
        <f ca="1"/>
        <v>Low Cap</v>
      </c>
    </row>
    <row r="40550" spans="11:16">
      <c r="K40550" s="14" t="str">
        <v/>
      </c>
      <c r="L40550" s="14" t="str">
        <v/>
      </c>
      <c r="O40550" s="14" t="str">
        <v/>
      </c>
      <c r="P40550" s="14" t="str">
        <f ca="1"/>
        <v>Low Cap</v>
      </c>
    </row>
    <row r="40551" spans="11:16">
      <c r="K40551" s="14" t="str">
        <v/>
      </c>
      <c r="L40551" s="14" t="str">
        <v/>
      </c>
      <c r="O40551" s="14" t="str">
        <v/>
      </c>
      <c r="P40551" s="14" t="str">
        <f ca="1"/>
        <v>Low Cap</v>
      </c>
    </row>
    <row r="40552" spans="11:16">
      <c r="K40552" s="14" t="str">
        <v/>
      </c>
      <c r="L40552" s="14" t="str">
        <v/>
      </c>
      <c r="O40552" s="14" t="str">
        <v/>
      </c>
      <c r="P40552" s="14" t="str">
        <f ca="1"/>
        <v>Low Cap</v>
      </c>
    </row>
    <row r="40553" spans="11:16">
      <c r="K40553" s="14" t="str">
        <v/>
      </c>
      <c r="L40553" s="14" t="str">
        <v/>
      </c>
      <c r="O40553" s="14" t="str">
        <v/>
      </c>
      <c r="P40553" s="14" t="str">
        <f ca="1"/>
        <v>Low Cap</v>
      </c>
    </row>
    <row r="40554" spans="11:16">
      <c r="K40554" s="14" t="str">
        <v/>
      </c>
      <c r="L40554" s="14" t="str">
        <v/>
      </c>
      <c r="O40554" s="14" t="str">
        <v/>
      </c>
      <c r="P40554" s="14" t="str">
        <f ca="1"/>
        <v>Low Cap</v>
      </c>
    </row>
    <row r="40555" spans="11:16">
      <c r="K40555" s="14" t="str">
        <v/>
      </c>
      <c r="L40555" s="14" t="str">
        <v/>
      </c>
      <c r="O40555" s="14" t="str">
        <v/>
      </c>
      <c r="P40555" s="14" t="str">
        <f ca="1"/>
        <v>Low Cap</v>
      </c>
    </row>
    <row r="40556" spans="11:16">
      <c r="K40556" s="14" t="str">
        <v/>
      </c>
      <c r="L40556" s="14" t="str">
        <v/>
      </c>
      <c r="O40556" s="14" t="str">
        <v/>
      </c>
      <c r="P40556" s="14" t="str">
        <f ca="1"/>
        <v>Low Cap</v>
      </c>
    </row>
    <row r="40557" spans="11:16">
      <c r="K40557" s="14" t="str">
        <v/>
      </c>
      <c r="L40557" s="14" t="str">
        <v/>
      </c>
      <c r="O40557" s="14" t="str">
        <v/>
      </c>
      <c r="P40557" s="14" t="str">
        <f ca="1"/>
        <v>Low Cap</v>
      </c>
    </row>
    <row r="40558" spans="11:16">
      <c r="K40558" s="14" t="str">
        <v/>
      </c>
      <c r="L40558" s="14" t="str">
        <v/>
      </c>
      <c r="O40558" s="14" t="str">
        <v/>
      </c>
      <c r="P40558" s="14" t="str">
        <f ca="1"/>
        <v>Low Cap</v>
      </c>
    </row>
    <row r="40559" spans="11:16">
      <c r="K40559" s="14" t="str">
        <v/>
      </c>
      <c r="L40559" s="14" t="str">
        <v/>
      </c>
      <c r="O40559" s="14" t="str">
        <v/>
      </c>
      <c r="P40559" s="14" t="str">
        <f ca="1"/>
        <v>Low Cap</v>
      </c>
    </row>
    <row r="40560" spans="11:16">
      <c r="K40560" s="14" t="str">
        <v/>
      </c>
      <c r="L40560" s="14" t="str">
        <v/>
      </c>
      <c r="O40560" s="14" t="str">
        <v/>
      </c>
      <c r="P40560" s="14" t="str">
        <f ca="1"/>
        <v>Low Cap</v>
      </c>
    </row>
    <row r="40561" spans="11:16">
      <c r="K40561" s="14" t="str">
        <v/>
      </c>
      <c r="L40561" s="14" t="str">
        <v/>
      </c>
      <c r="O40561" s="14" t="str">
        <v/>
      </c>
      <c r="P40561" s="14" t="str">
        <f ca="1"/>
        <v>Low Cap</v>
      </c>
    </row>
    <row r="40562" spans="11:16">
      <c r="K40562" s="14" t="str">
        <v/>
      </c>
      <c r="L40562" s="14" t="str">
        <v/>
      </c>
      <c r="O40562" s="14" t="str">
        <v/>
      </c>
      <c r="P40562" s="14" t="str">
        <f ca="1"/>
        <v>Low Cap</v>
      </c>
    </row>
    <row r="40563" spans="11:16">
      <c r="K40563" s="14" t="str">
        <v/>
      </c>
      <c r="L40563" s="14" t="str">
        <v/>
      </c>
      <c r="O40563" s="14" t="str">
        <v/>
      </c>
      <c r="P40563" s="14" t="str">
        <f ca="1"/>
        <v>Low Cap</v>
      </c>
    </row>
    <row r="40564" spans="11:16">
      <c r="K40564" s="14" t="str">
        <v/>
      </c>
      <c r="L40564" s="14" t="str">
        <v/>
      </c>
      <c r="O40564" s="14" t="str">
        <v/>
      </c>
      <c r="P40564" s="14" t="str">
        <f ca="1"/>
        <v>Low Cap</v>
      </c>
    </row>
    <row r="40565" spans="11:16">
      <c r="K40565" s="14" t="str">
        <v/>
      </c>
      <c r="L40565" s="14" t="str">
        <v/>
      </c>
      <c r="O40565" s="14" t="str">
        <v/>
      </c>
      <c r="P40565" s="14" t="str">
        <f ca="1"/>
        <v>Low Cap</v>
      </c>
    </row>
    <row r="40566" spans="11:16">
      <c r="K40566" s="14" t="str">
        <v/>
      </c>
      <c r="L40566" s="14" t="str">
        <v/>
      </c>
      <c r="O40566" s="14" t="str">
        <v/>
      </c>
      <c r="P40566" s="14" t="str">
        <f ca="1"/>
        <v>Low Cap</v>
      </c>
    </row>
    <row r="40567" spans="11:16">
      <c r="K40567" s="14" t="str">
        <v/>
      </c>
      <c r="L40567" s="14" t="str">
        <v/>
      </c>
      <c r="O40567" s="14" t="str">
        <v/>
      </c>
      <c r="P40567" s="14" t="str">
        <f ca="1"/>
        <v>Low Cap</v>
      </c>
    </row>
    <row r="40568" spans="11:16">
      <c r="K40568" s="14" t="str">
        <v/>
      </c>
      <c r="L40568" s="14" t="str">
        <v/>
      </c>
      <c r="O40568" s="14" t="str">
        <v/>
      </c>
      <c r="P40568" s="14" t="str">
        <f ca="1"/>
        <v>Low Cap</v>
      </c>
    </row>
    <row r="40569" spans="11:16">
      <c r="K40569" s="14" t="str">
        <v/>
      </c>
      <c r="L40569" s="14" t="str">
        <v/>
      </c>
      <c r="O40569" s="14" t="str">
        <v/>
      </c>
      <c r="P40569" s="14" t="str">
        <f ca="1"/>
        <v>Low Cap</v>
      </c>
    </row>
    <row r="40570" spans="11:16">
      <c r="K40570" s="14" t="str">
        <v/>
      </c>
      <c r="L40570" s="14" t="str">
        <v/>
      </c>
      <c r="O40570" s="14" t="str">
        <v/>
      </c>
      <c r="P40570" s="14" t="str">
        <f ca="1"/>
        <v>Low Cap</v>
      </c>
    </row>
    <row r="40571" spans="11:16">
      <c r="K40571" s="14" t="str">
        <v/>
      </c>
      <c r="L40571" s="14" t="str">
        <v/>
      </c>
      <c r="O40571" s="14" t="str">
        <v/>
      </c>
      <c r="P40571" s="14" t="str">
        <f ca="1"/>
        <v>Low Cap</v>
      </c>
    </row>
    <row r="40572" spans="11:16">
      <c r="K40572" s="14" t="str">
        <v/>
      </c>
      <c r="L40572" s="14" t="str">
        <v/>
      </c>
      <c r="O40572" s="14" t="str">
        <v/>
      </c>
      <c r="P40572" s="14" t="str">
        <f ca="1"/>
        <v>Low Cap</v>
      </c>
    </row>
    <row r="40573" spans="11:16">
      <c r="K40573" s="14" t="str">
        <v/>
      </c>
      <c r="L40573" s="14" t="str">
        <v/>
      </c>
      <c r="O40573" s="14" t="str">
        <v/>
      </c>
      <c r="P40573" s="14" t="str">
        <f ca="1"/>
        <v>Low Cap</v>
      </c>
    </row>
    <row r="40574" spans="11:16">
      <c r="K40574" s="14" t="str">
        <v/>
      </c>
      <c r="L40574" s="14" t="str">
        <v/>
      </c>
      <c r="O40574" s="14" t="str">
        <v/>
      </c>
      <c r="P40574" s="14" t="str">
        <f ca="1"/>
        <v>Low Cap</v>
      </c>
    </row>
    <row r="40575" spans="11:16">
      <c r="K40575" s="14" t="str">
        <v/>
      </c>
      <c r="L40575" s="14" t="str">
        <v/>
      </c>
      <c r="O40575" s="14" t="str">
        <v/>
      </c>
      <c r="P40575" s="14" t="str">
        <f ca="1"/>
        <v>Low Cap</v>
      </c>
    </row>
    <row r="40576" spans="11:16">
      <c r="K40576" s="14" t="str">
        <v/>
      </c>
      <c r="L40576" s="14" t="str">
        <v/>
      </c>
      <c r="O40576" s="14" t="str">
        <v/>
      </c>
      <c r="P40576" s="14" t="str">
        <f ca="1"/>
        <v>Low Cap</v>
      </c>
    </row>
    <row r="40577" spans="11:16">
      <c r="K40577" s="14" t="str">
        <v/>
      </c>
      <c r="L40577" s="14" t="str">
        <v/>
      </c>
      <c r="O40577" s="14" t="str">
        <v/>
      </c>
      <c r="P40577" s="14" t="str">
        <f ca="1"/>
        <v>Low Cap</v>
      </c>
    </row>
    <row r="40578" spans="11:16">
      <c r="K40578" s="14" t="str">
        <v/>
      </c>
      <c r="L40578" s="14" t="str">
        <v/>
      </c>
      <c r="O40578" s="14" t="str">
        <v/>
      </c>
      <c r="P40578" s="14" t="str">
        <f ca="1"/>
        <v>Low Cap</v>
      </c>
    </row>
    <row r="40579" spans="11:16">
      <c r="K40579" s="14" t="str">
        <v/>
      </c>
      <c r="L40579" s="14" t="str">
        <v/>
      </c>
      <c r="O40579" s="14" t="str">
        <v/>
      </c>
      <c r="P40579" s="14" t="str">
        <f ca="1"/>
        <v>Low Cap</v>
      </c>
    </row>
    <row r="40580" spans="11:16">
      <c r="K40580" s="14" t="str">
        <v/>
      </c>
      <c r="L40580" s="14" t="str">
        <v/>
      </c>
      <c r="O40580" s="14" t="str">
        <v/>
      </c>
      <c r="P40580" s="14" t="str">
        <f ca="1"/>
        <v>Low Cap</v>
      </c>
    </row>
    <row r="40581" spans="11:16">
      <c r="K40581" s="14" t="str">
        <v/>
      </c>
      <c r="L40581" s="14" t="str">
        <v/>
      </c>
      <c r="O40581" s="14" t="str">
        <v/>
      </c>
      <c r="P40581" s="14" t="str">
        <f ca="1"/>
        <v>Low Cap</v>
      </c>
    </row>
    <row r="40582" spans="11:16">
      <c r="K40582" s="14" t="str">
        <v/>
      </c>
      <c r="L40582" s="14" t="str">
        <v/>
      </c>
      <c r="O40582" s="14" t="str">
        <v/>
      </c>
      <c r="P40582" s="14" t="str">
        <f ca="1"/>
        <v>Low Cap</v>
      </c>
    </row>
    <row r="40583" spans="11:16">
      <c r="K40583" s="14" t="str">
        <v/>
      </c>
      <c r="L40583" s="14" t="str">
        <v/>
      </c>
      <c r="O40583" s="14" t="str">
        <v/>
      </c>
      <c r="P40583" s="14" t="str">
        <f ca="1"/>
        <v>Low Cap</v>
      </c>
    </row>
    <row r="40584" spans="11:16">
      <c r="K40584" s="14" t="str">
        <v/>
      </c>
      <c r="L40584" s="14" t="str">
        <v/>
      </c>
      <c r="O40584" s="14" t="str">
        <v/>
      </c>
      <c r="P40584" s="14" t="str">
        <f ca="1"/>
        <v>Low Cap</v>
      </c>
    </row>
    <row r="40585" spans="11:16">
      <c r="K40585" s="14" t="str">
        <v/>
      </c>
      <c r="L40585" s="14" t="str">
        <v/>
      </c>
      <c r="O40585" s="14" t="str">
        <v/>
      </c>
      <c r="P40585" s="14" t="str">
        <f ca="1"/>
        <v>Low Cap</v>
      </c>
    </row>
    <row r="40586" spans="11:16">
      <c r="K40586" s="14" t="str">
        <v/>
      </c>
      <c r="L40586" s="14" t="str">
        <v/>
      </c>
      <c r="O40586" s="14" t="str">
        <v/>
      </c>
      <c r="P40586" s="14" t="str">
        <f ca="1"/>
        <v>Low Cap</v>
      </c>
    </row>
    <row r="40587" spans="11:16">
      <c r="K40587" s="14" t="str">
        <v/>
      </c>
      <c r="L40587" s="14" t="str">
        <v/>
      </c>
      <c r="O40587" s="14" t="str">
        <v/>
      </c>
      <c r="P40587" s="14" t="str">
        <f ca="1"/>
        <v>Low Cap</v>
      </c>
    </row>
    <row r="40588" spans="11:16">
      <c r="K40588" s="14" t="str">
        <v/>
      </c>
      <c r="L40588" s="14" t="str">
        <v/>
      </c>
      <c r="O40588" s="14" t="str">
        <v/>
      </c>
      <c r="P40588" s="14" t="str">
        <f ca="1"/>
        <v>Low Cap</v>
      </c>
    </row>
    <row r="40589" spans="11:16">
      <c r="K40589" s="14" t="str">
        <v/>
      </c>
      <c r="L40589" s="14" t="str">
        <v/>
      </c>
      <c r="O40589" s="14" t="str">
        <v/>
      </c>
      <c r="P40589" s="14" t="str">
        <f ca="1"/>
        <v>Low Cap</v>
      </c>
    </row>
    <row r="40590" spans="11:16">
      <c r="K40590" s="14" t="str">
        <v/>
      </c>
      <c r="L40590" s="14" t="str">
        <v/>
      </c>
      <c r="O40590" s="14" t="str">
        <v/>
      </c>
      <c r="P40590" s="14" t="str">
        <f ca="1"/>
        <v>Low Cap</v>
      </c>
    </row>
    <row r="40591" spans="11:16">
      <c r="K40591" s="14" t="str">
        <v/>
      </c>
      <c r="L40591" s="14" t="str">
        <v/>
      </c>
      <c r="O40591" s="14" t="str">
        <v/>
      </c>
      <c r="P40591" s="14" t="str">
        <f ca="1"/>
        <v>Low Cap</v>
      </c>
    </row>
    <row r="40592" spans="11:16">
      <c r="K40592" s="14" t="str">
        <v/>
      </c>
      <c r="L40592" s="14" t="str">
        <v/>
      </c>
      <c r="O40592" s="14" t="str">
        <v/>
      </c>
      <c r="P40592" s="14" t="str">
        <f ca="1"/>
        <v>Low Cap</v>
      </c>
    </row>
    <row r="40593" spans="11:16">
      <c r="K40593" s="14" t="str">
        <v/>
      </c>
      <c r="L40593" s="14" t="str">
        <v/>
      </c>
      <c r="O40593" s="14" t="str">
        <v/>
      </c>
      <c r="P40593" s="14" t="str">
        <f ca="1"/>
        <v>Low Cap</v>
      </c>
    </row>
    <row r="40594" spans="11:16">
      <c r="K40594" s="14" t="str">
        <v/>
      </c>
      <c r="L40594" s="14" t="str">
        <v/>
      </c>
      <c r="O40594" s="14" t="str">
        <v/>
      </c>
      <c r="P40594" s="14" t="str">
        <f ca="1"/>
        <v>Low Cap</v>
      </c>
    </row>
    <row r="40595" spans="11:16">
      <c r="K40595" s="14" t="str">
        <v/>
      </c>
      <c r="L40595" s="14" t="str">
        <v/>
      </c>
      <c r="O40595" s="14" t="str">
        <v/>
      </c>
      <c r="P40595" s="14" t="str">
        <f ca="1"/>
        <v>Low Cap</v>
      </c>
    </row>
    <row r="40596" spans="11:16">
      <c r="K40596" s="14" t="str">
        <v/>
      </c>
      <c r="L40596" s="14" t="str">
        <v/>
      </c>
      <c r="O40596" s="14" t="str">
        <v/>
      </c>
      <c r="P40596" s="14" t="str">
        <f ca="1"/>
        <v>Low Cap</v>
      </c>
    </row>
    <row r="40597" spans="11:16">
      <c r="K40597" s="14" t="str">
        <v/>
      </c>
      <c r="L40597" s="14" t="str">
        <v/>
      </c>
      <c r="O40597" s="14" t="str">
        <v/>
      </c>
      <c r="P40597" s="14" t="str">
        <f ca="1"/>
        <v>Low Cap</v>
      </c>
    </row>
    <row r="40598" spans="11:16">
      <c r="K40598" s="14" t="str">
        <v/>
      </c>
      <c r="L40598" s="14" t="str">
        <v/>
      </c>
      <c r="O40598" s="14" t="str">
        <v/>
      </c>
      <c r="P40598" s="14" t="str">
        <f ca="1"/>
        <v>Low Cap</v>
      </c>
    </row>
    <row r="40599" spans="11:16">
      <c r="K40599" s="14" t="str">
        <v/>
      </c>
      <c r="L40599" s="14" t="str">
        <v/>
      </c>
      <c r="O40599" s="14" t="str">
        <v/>
      </c>
      <c r="P40599" s="14" t="str">
        <f ca="1"/>
        <v>Low Cap</v>
      </c>
    </row>
    <row r="40600" spans="11:16">
      <c r="K40600" s="14" t="str">
        <v/>
      </c>
      <c r="L40600" s="14" t="str">
        <v/>
      </c>
      <c r="O40600" s="14" t="str">
        <v/>
      </c>
      <c r="P40600" s="14" t="str">
        <f ca="1"/>
        <v>Low Cap</v>
      </c>
    </row>
    <row r="40601" spans="11:16">
      <c r="K40601" s="14" t="str">
        <v/>
      </c>
      <c r="L40601" s="14" t="str">
        <v/>
      </c>
      <c r="O40601" s="14" t="str">
        <v/>
      </c>
      <c r="P40601" s="14" t="str">
        <f ca="1"/>
        <v>Low Cap</v>
      </c>
    </row>
    <row r="40602" spans="11:16">
      <c r="K40602" s="14" t="str">
        <v/>
      </c>
      <c r="L40602" s="14" t="str">
        <v/>
      </c>
      <c r="O40602" s="14" t="str">
        <v/>
      </c>
      <c r="P40602" s="14" t="str">
        <f ca="1"/>
        <v>Low Cap</v>
      </c>
    </row>
    <row r="40603" spans="11:16">
      <c r="K40603" s="14" t="str">
        <v/>
      </c>
      <c r="L40603" s="14" t="str">
        <v/>
      </c>
      <c r="O40603" s="14" t="str">
        <v/>
      </c>
      <c r="P40603" s="14" t="str">
        <f ca="1"/>
        <v>Low Cap</v>
      </c>
    </row>
    <row r="40604" spans="11:16">
      <c r="K40604" s="14" t="str">
        <v/>
      </c>
      <c r="L40604" s="14" t="str">
        <v/>
      </c>
      <c r="O40604" s="14" t="str">
        <v/>
      </c>
      <c r="P40604" s="14" t="str">
        <f ca="1"/>
        <v>Low Cap</v>
      </c>
    </row>
    <row r="40605" spans="11:16">
      <c r="K40605" s="14" t="str">
        <v/>
      </c>
      <c r="L40605" s="14" t="str">
        <v/>
      </c>
      <c r="O40605" s="14" t="str">
        <v/>
      </c>
      <c r="P40605" s="14" t="str">
        <f ca="1"/>
        <v>Low Cap</v>
      </c>
    </row>
    <row r="40606" spans="11:16">
      <c r="K40606" s="14" t="str">
        <v/>
      </c>
      <c r="L40606" s="14" t="str">
        <v/>
      </c>
      <c r="O40606" s="14" t="str">
        <v/>
      </c>
      <c r="P40606" s="14" t="str">
        <f ca="1"/>
        <v>Low Cap</v>
      </c>
    </row>
    <row r="40607" spans="11:16">
      <c r="K40607" s="14" t="str">
        <v/>
      </c>
      <c r="L40607" s="14" t="str">
        <v/>
      </c>
      <c r="O40607" s="14" t="str">
        <v/>
      </c>
      <c r="P40607" s="14" t="str">
        <f ca="1"/>
        <v>Low Cap</v>
      </c>
    </row>
    <row r="40608" spans="11:16">
      <c r="K40608" s="14" t="str">
        <v/>
      </c>
      <c r="L40608" s="14" t="str">
        <v/>
      </c>
      <c r="O40608" s="14" t="str">
        <v/>
      </c>
      <c r="P40608" s="14" t="str">
        <f ca="1"/>
        <v>Low Cap</v>
      </c>
    </row>
    <row r="40609" spans="11:16">
      <c r="K40609" s="14" t="str">
        <v/>
      </c>
      <c r="L40609" s="14" t="str">
        <v/>
      </c>
      <c r="O40609" s="14" t="str">
        <v/>
      </c>
      <c r="P40609" s="14" t="str">
        <f ca="1"/>
        <v>Low Cap</v>
      </c>
    </row>
    <row r="40610" spans="11:16">
      <c r="K40610" s="14" t="str">
        <v/>
      </c>
      <c r="L40610" s="14" t="str">
        <v/>
      </c>
      <c r="O40610" s="14" t="str">
        <v/>
      </c>
      <c r="P40610" s="14" t="str">
        <f ca="1"/>
        <v>Low Cap</v>
      </c>
    </row>
    <row r="40611" spans="11:16">
      <c r="K40611" s="14" t="str">
        <v/>
      </c>
      <c r="L40611" s="14" t="str">
        <v/>
      </c>
      <c r="O40611" s="14" t="str">
        <v/>
      </c>
      <c r="P40611" s="14" t="str">
        <f ca="1"/>
        <v>Low Cap</v>
      </c>
    </row>
    <row r="40612" spans="11:16">
      <c r="K40612" s="14" t="str">
        <v/>
      </c>
      <c r="L40612" s="14" t="str">
        <v/>
      </c>
      <c r="O40612" s="14" t="str">
        <v/>
      </c>
      <c r="P40612" s="14" t="str">
        <f ca="1"/>
        <v>Low Cap</v>
      </c>
    </row>
    <row r="40613" spans="11:16">
      <c r="K40613" s="14" t="str">
        <v/>
      </c>
      <c r="L40613" s="14" t="str">
        <v/>
      </c>
      <c r="O40613" s="14" t="str">
        <v/>
      </c>
      <c r="P40613" s="14" t="str">
        <f ca="1"/>
        <v>Low Cap</v>
      </c>
    </row>
    <row r="40614" spans="11:16">
      <c r="K40614" s="14" t="str">
        <v/>
      </c>
      <c r="L40614" s="14" t="str">
        <v/>
      </c>
      <c r="O40614" s="14" t="str">
        <v/>
      </c>
      <c r="P40614" s="14" t="str">
        <f ca="1"/>
        <v>Low Cap</v>
      </c>
    </row>
    <row r="40615" spans="11:16">
      <c r="K40615" s="14" t="str">
        <v/>
      </c>
      <c r="L40615" s="14" t="str">
        <v/>
      </c>
      <c r="O40615" s="14" t="str">
        <v/>
      </c>
      <c r="P40615" s="14" t="str">
        <f ca="1"/>
        <v>Low Cap</v>
      </c>
    </row>
    <row r="40616" spans="11:16">
      <c r="K40616" s="14" t="str">
        <v/>
      </c>
      <c r="L40616" s="14" t="str">
        <v/>
      </c>
      <c r="O40616" s="14" t="str">
        <v/>
      </c>
      <c r="P40616" s="14" t="str">
        <f ca="1"/>
        <v>Low Cap</v>
      </c>
    </row>
    <row r="40617" spans="11:16">
      <c r="K40617" s="14" t="str">
        <v/>
      </c>
      <c r="L40617" s="14" t="str">
        <v/>
      </c>
      <c r="O40617" s="14" t="str">
        <v/>
      </c>
      <c r="P40617" s="14" t="str">
        <f ca="1"/>
        <v>Low Cap</v>
      </c>
    </row>
    <row r="40618" spans="11:16">
      <c r="K40618" s="14" t="str">
        <v/>
      </c>
      <c r="L40618" s="14" t="str">
        <v/>
      </c>
      <c r="O40618" s="14" t="str">
        <v/>
      </c>
      <c r="P40618" s="14" t="str">
        <f ca="1"/>
        <v>Low Cap</v>
      </c>
    </row>
    <row r="40619" spans="11:16">
      <c r="K40619" s="14" t="str">
        <v/>
      </c>
      <c r="L40619" s="14" t="str">
        <v/>
      </c>
      <c r="O40619" s="14" t="str">
        <v/>
      </c>
      <c r="P40619" s="14" t="str">
        <f ca="1"/>
        <v>Low Cap</v>
      </c>
    </row>
    <row r="40620" spans="11:16">
      <c r="K40620" s="14" t="str">
        <v/>
      </c>
      <c r="L40620" s="14" t="str">
        <v/>
      </c>
      <c r="O40620" s="14" t="str">
        <v/>
      </c>
      <c r="P40620" s="14" t="str">
        <f ca="1"/>
        <v>Low Cap</v>
      </c>
    </row>
    <row r="40621" spans="11:16">
      <c r="K40621" s="14" t="str">
        <v/>
      </c>
      <c r="L40621" s="14" t="str">
        <v/>
      </c>
      <c r="O40621" s="14" t="str">
        <v/>
      </c>
      <c r="P40621" s="14" t="str">
        <f ca="1"/>
        <v>Low Cap</v>
      </c>
    </row>
    <row r="40622" spans="11:16">
      <c r="K40622" s="14" t="str">
        <v/>
      </c>
      <c r="L40622" s="14" t="str">
        <v/>
      </c>
      <c r="O40622" s="14" t="str">
        <v/>
      </c>
      <c r="P40622" s="14" t="str">
        <f ca="1"/>
        <v>Low Cap</v>
      </c>
    </row>
    <row r="40623" spans="11:16">
      <c r="K40623" s="14" t="str">
        <v/>
      </c>
      <c r="L40623" s="14" t="str">
        <v/>
      </c>
      <c r="O40623" s="14" t="str">
        <v/>
      </c>
      <c r="P40623" s="14" t="str">
        <f ca="1"/>
        <v>Low Cap</v>
      </c>
    </row>
    <row r="40624" spans="11:16">
      <c r="K40624" s="14" t="str">
        <v/>
      </c>
      <c r="L40624" s="14" t="str">
        <v/>
      </c>
      <c r="O40624" s="14" t="str">
        <v/>
      </c>
      <c r="P40624" s="14" t="str">
        <f ca="1"/>
        <v>Low Cap</v>
      </c>
    </row>
    <row r="40625" spans="11:16">
      <c r="K40625" s="14" t="str">
        <v/>
      </c>
      <c r="L40625" s="14" t="str">
        <v/>
      </c>
      <c r="O40625" s="14" t="str">
        <v/>
      </c>
      <c r="P40625" s="14" t="str">
        <f ca="1"/>
        <v>Low Cap</v>
      </c>
    </row>
    <row r="40626" spans="11:16">
      <c r="K40626" s="14" t="str">
        <v/>
      </c>
      <c r="L40626" s="14" t="str">
        <v/>
      </c>
      <c r="O40626" s="14" t="str">
        <v/>
      </c>
      <c r="P40626" s="14" t="str">
        <f ca="1"/>
        <v>Low Cap</v>
      </c>
    </row>
    <row r="40627" spans="11:16">
      <c r="K40627" s="14" t="str">
        <v/>
      </c>
      <c r="L40627" s="14" t="str">
        <v/>
      </c>
      <c r="O40627" s="14" t="str">
        <v/>
      </c>
      <c r="P40627" s="14" t="str">
        <f ca="1"/>
        <v>Low Cap</v>
      </c>
    </row>
    <row r="40628" spans="11:16">
      <c r="K40628" s="14" t="str">
        <v/>
      </c>
      <c r="L40628" s="14" t="str">
        <v/>
      </c>
      <c r="O40628" s="14" t="str">
        <v/>
      </c>
      <c r="P40628" s="14" t="str">
        <f ca="1"/>
        <v>Low Cap</v>
      </c>
    </row>
    <row r="40629" spans="11:16">
      <c r="K40629" s="14" t="str">
        <v/>
      </c>
      <c r="L40629" s="14" t="str">
        <v/>
      </c>
      <c r="O40629" s="14" t="str">
        <v/>
      </c>
      <c r="P40629" s="14" t="str">
        <f ca="1"/>
        <v>Low Cap</v>
      </c>
    </row>
    <row r="40630" spans="11:16">
      <c r="K40630" s="14" t="str">
        <v/>
      </c>
      <c r="L40630" s="14" t="str">
        <v/>
      </c>
      <c r="O40630" s="14" t="str">
        <v/>
      </c>
      <c r="P40630" s="14" t="str">
        <f ca="1"/>
        <v>Low Cap</v>
      </c>
    </row>
    <row r="40631" spans="11:16">
      <c r="K40631" s="14" t="str">
        <v/>
      </c>
      <c r="L40631" s="14" t="str">
        <v/>
      </c>
      <c r="O40631" s="14" t="str">
        <v/>
      </c>
      <c r="P40631" s="14" t="str">
        <f ca="1"/>
        <v>Low Cap</v>
      </c>
    </row>
    <row r="40632" spans="11:16">
      <c r="K40632" s="14" t="str">
        <v/>
      </c>
      <c r="L40632" s="14" t="str">
        <v/>
      </c>
      <c r="O40632" s="14" t="str">
        <v/>
      </c>
      <c r="P40632" s="14" t="str">
        <f ca="1"/>
        <v>Low Cap</v>
      </c>
    </row>
    <row r="40633" spans="11:16">
      <c r="K40633" s="14" t="str">
        <v/>
      </c>
      <c r="L40633" s="14" t="str">
        <v/>
      </c>
      <c r="O40633" s="14" t="str">
        <v/>
      </c>
      <c r="P40633" s="14" t="str">
        <f ca="1"/>
        <v>Low Cap</v>
      </c>
    </row>
    <row r="40634" spans="11:16">
      <c r="K40634" s="14" t="str">
        <v/>
      </c>
      <c r="L40634" s="14" t="str">
        <v/>
      </c>
      <c r="O40634" s="14" t="str">
        <v/>
      </c>
      <c r="P40634" s="14" t="str">
        <f ca="1"/>
        <v>Low Cap</v>
      </c>
    </row>
    <row r="40635" spans="11:16">
      <c r="K40635" s="14" t="str">
        <v/>
      </c>
      <c r="L40635" s="14" t="str">
        <v/>
      </c>
      <c r="O40635" s="14" t="str">
        <v/>
      </c>
      <c r="P40635" s="14" t="str">
        <f ca="1"/>
        <v>Low Cap</v>
      </c>
    </row>
    <row r="40636" spans="11:16">
      <c r="K40636" s="14" t="str">
        <v/>
      </c>
      <c r="L40636" s="14" t="str">
        <v/>
      </c>
      <c r="O40636" s="14" t="str">
        <v/>
      </c>
      <c r="P40636" s="14" t="str">
        <f ca="1"/>
        <v>Low Cap</v>
      </c>
    </row>
    <row r="40637" spans="11:16">
      <c r="K40637" s="14" t="str">
        <v/>
      </c>
      <c r="L40637" s="14" t="str">
        <v/>
      </c>
      <c r="O40637" s="14" t="str">
        <v/>
      </c>
      <c r="P40637" s="14" t="str">
        <f ca="1"/>
        <v>Low Cap</v>
      </c>
    </row>
    <row r="40638" spans="11:16">
      <c r="K40638" s="14" t="str">
        <v/>
      </c>
      <c r="L40638" s="14" t="str">
        <v/>
      </c>
      <c r="O40638" s="14" t="str">
        <v/>
      </c>
      <c r="P40638" s="14" t="str">
        <f ca="1"/>
        <v>Low Cap</v>
      </c>
    </row>
    <row r="40639" spans="11:16">
      <c r="K40639" s="14" t="str">
        <v/>
      </c>
      <c r="L40639" s="14" t="str">
        <v/>
      </c>
      <c r="O40639" s="14" t="str">
        <v/>
      </c>
      <c r="P40639" s="14" t="str">
        <f ca="1"/>
        <v>Low Cap</v>
      </c>
    </row>
    <row r="40640" spans="11:16">
      <c r="K40640" s="14" t="str">
        <v/>
      </c>
      <c r="L40640" s="14" t="str">
        <v/>
      </c>
      <c r="O40640" s="14" t="str">
        <v/>
      </c>
      <c r="P40640" s="14" t="str">
        <f ca="1"/>
        <v>Low Cap</v>
      </c>
    </row>
    <row r="40641" spans="11:16">
      <c r="K40641" s="14" t="str">
        <v/>
      </c>
      <c r="L40641" s="14" t="str">
        <v/>
      </c>
      <c r="O40641" s="14" t="str">
        <v/>
      </c>
      <c r="P40641" s="14" t="str">
        <f ca="1"/>
        <v>Low Cap</v>
      </c>
    </row>
    <row r="40642" spans="11:16">
      <c r="K40642" s="14" t="str">
        <v/>
      </c>
      <c r="L40642" s="14" t="str">
        <v/>
      </c>
      <c r="O40642" s="14" t="str">
        <v/>
      </c>
      <c r="P40642" s="14" t="str">
        <f ca="1"/>
        <v>Low Cap</v>
      </c>
    </row>
    <row r="40643" spans="11:16">
      <c r="K40643" s="14" t="str">
        <v/>
      </c>
      <c r="L40643" s="14" t="str">
        <v/>
      </c>
      <c r="O40643" s="14" t="str">
        <v/>
      </c>
      <c r="P40643" s="14" t="str">
        <f ca="1"/>
        <v>Low Cap</v>
      </c>
    </row>
    <row r="40644" spans="11:16">
      <c r="K40644" s="14" t="str">
        <v/>
      </c>
      <c r="L40644" s="14" t="str">
        <v/>
      </c>
      <c r="O40644" s="14" t="str">
        <v/>
      </c>
      <c r="P40644" s="14" t="str">
        <f ca="1"/>
        <v>Low Cap</v>
      </c>
    </row>
    <row r="40645" spans="11:16">
      <c r="K40645" s="14" t="str">
        <v/>
      </c>
      <c r="L40645" s="14" t="str">
        <v/>
      </c>
      <c r="O40645" s="14" t="str">
        <v/>
      </c>
      <c r="P40645" s="14" t="str">
        <f ca="1"/>
        <v>Low Cap</v>
      </c>
    </row>
    <row r="40646" spans="11:16">
      <c r="K40646" s="14" t="str">
        <v/>
      </c>
      <c r="L40646" s="14" t="str">
        <v/>
      </c>
      <c r="O40646" s="14" t="str">
        <v/>
      </c>
      <c r="P40646" s="14" t="str">
        <f ca="1"/>
        <v>Low Cap</v>
      </c>
    </row>
    <row r="40647" spans="11:16">
      <c r="K40647" s="14" t="str">
        <v/>
      </c>
      <c r="L40647" s="14" t="str">
        <v/>
      </c>
      <c r="O40647" s="14" t="str">
        <v/>
      </c>
      <c r="P40647" s="14" t="str">
        <f ca="1"/>
        <v>Low Cap</v>
      </c>
    </row>
    <row r="40648" spans="11:16">
      <c r="K40648" s="14" t="str">
        <v/>
      </c>
      <c r="L40648" s="14" t="str">
        <v/>
      </c>
      <c r="O40648" s="14" t="str">
        <v/>
      </c>
      <c r="P40648" s="14" t="str">
        <f ca="1"/>
        <v>Low Cap</v>
      </c>
    </row>
    <row r="40649" spans="11:16">
      <c r="K40649" s="14" t="str">
        <v/>
      </c>
      <c r="L40649" s="14" t="str">
        <v/>
      </c>
      <c r="O40649" s="14" t="str">
        <v/>
      </c>
      <c r="P40649" s="14" t="str">
        <f ca="1"/>
        <v>Low Cap</v>
      </c>
    </row>
    <row r="40650" spans="11:16">
      <c r="K40650" s="14" t="str">
        <v/>
      </c>
      <c r="L40650" s="14" t="str">
        <v/>
      </c>
      <c r="O40650" s="14" t="str">
        <v/>
      </c>
      <c r="P40650" s="14" t="str">
        <f ca="1"/>
        <v>Low Cap</v>
      </c>
    </row>
    <row r="40651" spans="11:16">
      <c r="K40651" s="14" t="str">
        <v/>
      </c>
      <c r="L40651" s="14" t="str">
        <v/>
      </c>
      <c r="O40651" s="14" t="str">
        <v/>
      </c>
      <c r="P40651" s="14" t="str">
        <f ca="1"/>
        <v>Low Cap</v>
      </c>
    </row>
    <row r="40652" spans="11:16">
      <c r="K40652" s="14" t="str">
        <v/>
      </c>
      <c r="L40652" s="14" t="str">
        <v/>
      </c>
      <c r="O40652" s="14" t="str">
        <v/>
      </c>
      <c r="P40652" s="14" t="str">
        <f ca="1"/>
        <v>Low Cap</v>
      </c>
    </row>
    <row r="40653" spans="11:16">
      <c r="K40653" s="14" t="str">
        <v/>
      </c>
      <c r="L40653" s="14" t="str">
        <v/>
      </c>
      <c r="O40653" s="14" t="str">
        <v/>
      </c>
      <c r="P40653" s="14" t="str">
        <f ca="1"/>
        <v>Low Cap</v>
      </c>
    </row>
    <row r="40654" spans="11:16">
      <c r="K40654" s="14" t="str">
        <v/>
      </c>
      <c r="L40654" s="14" t="str">
        <v/>
      </c>
      <c r="O40654" s="14" t="str">
        <v/>
      </c>
      <c r="P40654" s="14" t="str">
        <f ca="1"/>
        <v>Low Cap</v>
      </c>
    </row>
    <row r="40655" spans="11:16">
      <c r="K40655" s="14" t="str">
        <v/>
      </c>
      <c r="L40655" s="14" t="str">
        <v/>
      </c>
      <c r="O40655" s="14" t="str">
        <v/>
      </c>
      <c r="P40655" s="14" t="str">
        <f ca="1"/>
        <v>Low Cap</v>
      </c>
    </row>
    <row r="40656" spans="11:16">
      <c r="K40656" s="14" t="str">
        <v/>
      </c>
      <c r="L40656" s="14" t="str">
        <v/>
      </c>
      <c r="O40656" s="14" t="str">
        <v/>
      </c>
      <c r="P40656" s="14" t="str">
        <f ca="1"/>
        <v>Low Cap</v>
      </c>
    </row>
    <row r="40657" spans="11:16">
      <c r="K40657" s="14" t="str">
        <v/>
      </c>
      <c r="L40657" s="14" t="str">
        <v/>
      </c>
      <c r="O40657" s="14" t="str">
        <v/>
      </c>
      <c r="P40657" s="14" t="str">
        <f ca="1"/>
        <v>Low Cap</v>
      </c>
    </row>
    <row r="40658" spans="11:16">
      <c r="K40658" s="14" t="str">
        <v/>
      </c>
      <c r="L40658" s="14" t="str">
        <v/>
      </c>
      <c r="O40658" s="14" t="str">
        <v/>
      </c>
      <c r="P40658" s="14" t="str">
        <f ca="1"/>
        <v>Low Cap</v>
      </c>
    </row>
    <row r="40659" spans="11:16">
      <c r="K40659" s="14" t="str">
        <v/>
      </c>
      <c r="L40659" s="14" t="str">
        <v/>
      </c>
      <c r="O40659" s="14" t="str">
        <v/>
      </c>
      <c r="P40659" s="14" t="str">
        <f ca="1"/>
        <v>Low Cap</v>
      </c>
    </row>
    <row r="40660" spans="11:16">
      <c r="K40660" s="14" t="str">
        <v/>
      </c>
      <c r="L40660" s="14" t="str">
        <v/>
      </c>
      <c r="O40660" s="14" t="str">
        <v/>
      </c>
      <c r="P40660" s="14" t="str">
        <f ca="1"/>
        <v>Low Cap</v>
      </c>
    </row>
    <row r="40661" spans="11:16">
      <c r="K40661" s="14" t="str">
        <v/>
      </c>
      <c r="L40661" s="14" t="str">
        <v/>
      </c>
      <c r="O40661" s="14" t="str">
        <v/>
      </c>
      <c r="P40661" s="14" t="str">
        <f ca="1"/>
        <v>Low Cap</v>
      </c>
    </row>
    <row r="40662" spans="11:16">
      <c r="K40662" s="14" t="str">
        <v/>
      </c>
      <c r="L40662" s="14" t="str">
        <v/>
      </c>
      <c r="O40662" s="14" t="str">
        <v/>
      </c>
      <c r="P40662" s="14" t="str">
        <f ca="1"/>
        <v>Low Cap</v>
      </c>
    </row>
    <row r="40663" spans="11:16">
      <c r="K40663" s="14" t="str">
        <v/>
      </c>
      <c r="L40663" s="14" t="str">
        <v/>
      </c>
      <c r="O40663" s="14" t="str">
        <v/>
      </c>
      <c r="P40663" s="14" t="str">
        <f ca="1"/>
        <v>Low Cap</v>
      </c>
    </row>
    <row r="40664" spans="11:16">
      <c r="K40664" s="14" t="str">
        <v/>
      </c>
      <c r="L40664" s="14" t="str">
        <v/>
      </c>
      <c r="O40664" s="14" t="str">
        <v/>
      </c>
      <c r="P40664" s="14" t="str">
        <f ca="1"/>
        <v>Low Cap</v>
      </c>
    </row>
    <row r="40665" spans="11:16">
      <c r="K40665" s="14" t="str">
        <v/>
      </c>
      <c r="L40665" s="14" t="str">
        <v/>
      </c>
      <c r="O40665" s="14" t="str">
        <v/>
      </c>
      <c r="P40665" s="14" t="str">
        <f ca="1"/>
        <v>Low Cap</v>
      </c>
    </row>
    <row r="40666" spans="11:16">
      <c r="K40666" s="14" t="str">
        <v/>
      </c>
      <c r="L40666" s="14" t="str">
        <v/>
      </c>
      <c r="O40666" s="14" t="str">
        <v/>
      </c>
      <c r="P40666" s="14" t="str">
        <f ca="1"/>
        <v>Low Cap</v>
      </c>
    </row>
    <row r="40667" spans="11:16">
      <c r="K40667" s="14" t="str">
        <v/>
      </c>
      <c r="L40667" s="14" t="str">
        <v/>
      </c>
      <c r="O40667" s="14" t="str">
        <v/>
      </c>
      <c r="P40667" s="14" t="str">
        <f ca="1"/>
        <v>Low Cap</v>
      </c>
    </row>
    <row r="40668" spans="11:16">
      <c r="K40668" s="14" t="str">
        <v/>
      </c>
      <c r="L40668" s="14" t="str">
        <v/>
      </c>
      <c r="O40668" s="14" t="str">
        <v/>
      </c>
      <c r="P40668" s="14" t="str">
        <f ca="1"/>
        <v>Low Cap</v>
      </c>
    </row>
    <row r="40669" spans="11:16">
      <c r="K40669" s="14" t="str">
        <v/>
      </c>
      <c r="L40669" s="14" t="str">
        <v/>
      </c>
      <c r="O40669" s="14" t="str">
        <v/>
      </c>
      <c r="P40669" s="14" t="str">
        <f ca="1"/>
        <v>Low Cap</v>
      </c>
    </row>
    <row r="40670" spans="11:16">
      <c r="K40670" s="14" t="str">
        <v/>
      </c>
      <c r="L40670" s="14" t="str">
        <v/>
      </c>
      <c r="O40670" s="14" t="str">
        <v/>
      </c>
      <c r="P40670" s="14" t="str">
        <f ca="1"/>
        <v>Low Cap</v>
      </c>
    </row>
    <row r="40671" spans="11:16">
      <c r="K40671" s="14" t="str">
        <v/>
      </c>
      <c r="L40671" s="14" t="str">
        <v/>
      </c>
      <c r="O40671" s="14" t="str">
        <v/>
      </c>
      <c r="P40671" s="14" t="str">
        <f ca="1"/>
        <v>Low Cap</v>
      </c>
    </row>
    <row r="40672" spans="11:16">
      <c r="K40672" s="14" t="str">
        <v/>
      </c>
      <c r="L40672" s="14" t="str">
        <v/>
      </c>
      <c r="O40672" s="14" t="str">
        <v/>
      </c>
      <c r="P40672" s="14" t="str">
        <f ca="1"/>
        <v>Low Cap</v>
      </c>
    </row>
    <row r="40673" spans="11:16">
      <c r="K40673" s="14" t="str">
        <v/>
      </c>
      <c r="L40673" s="14" t="str">
        <v/>
      </c>
      <c r="O40673" s="14" t="str">
        <v/>
      </c>
      <c r="P40673" s="14" t="str">
        <f ca="1"/>
        <v>Low Cap</v>
      </c>
    </row>
    <row r="40674" spans="11:16">
      <c r="K40674" s="14" t="str">
        <v/>
      </c>
      <c r="L40674" s="14" t="str">
        <v/>
      </c>
      <c r="O40674" s="14" t="str">
        <v/>
      </c>
      <c r="P40674" s="14" t="str">
        <f ca="1"/>
        <v>Low Cap</v>
      </c>
    </row>
    <row r="40675" spans="11:16">
      <c r="K40675" s="14" t="str">
        <v/>
      </c>
      <c r="L40675" s="14" t="str">
        <v/>
      </c>
      <c r="O40675" s="14" t="str">
        <v/>
      </c>
      <c r="P40675" s="14" t="str">
        <f ca="1"/>
        <v>Low Cap</v>
      </c>
    </row>
    <row r="40676" spans="11:16">
      <c r="K40676" s="14" t="str">
        <v/>
      </c>
      <c r="L40676" s="14" t="str">
        <v/>
      </c>
      <c r="O40676" s="14" t="str">
        <v/>
      </c>
      <c r="P40676" s="14" t="str">
        <f ca="1"/>
        <v>Low Cap</v>
      </c>
    </row>
    <row r="40677" spans="11:16">
      <c r="K40677" s="14" t="str">
        <v/>
      </c>
      <c r="L40677" s="14" t="str">
        <v/>
      </c>
      <c r="O40677" s="14" t="str">
        <v/>
      </c>
      <c r="P40677" s="14" t="str">
        <f ca="1"/>
        <v>Low Cap</v>
      </c>
    </row>
    <row r="40678" spans="11:16">
      <c r="K40678" s="14" t="str">
        <v/>
      </c>
      <c r="L40678" s="14" t="str">
        <v/>
      </c>
      <c r="O40678" s="14" t="str">
        <v/>
      </c>
      <c r="P40678" s="14" t="str">
        <f ca="1"/>
        <v>Low Cap</v>
      </c>
    </row>
    <row r="40679" spans="11:16">
      <c r="K40679" s="14" t="str">
        <v/>
      </c>
      <c r="L40679" s="14" t="str">
        <v/>
      </c>
      <c r="O40679" s="14" t="str">
        <v/>
      </c>
      <c r="P40679" s="14" t="str">
        <f ca="1"/>
        <v>Low Cap</v>
      </c>
    </row>
    <row r="40680" spans="11:16">
      <c r="K40680" s="14" t="str">
        <v/>
      </c>
      <c r="L40680" s="14" t="str">
        <v/>
      </c>
      <c r="O40680" s="14" t="str">
        <v/>
      </c>
      <c r="P40680" s="14" t="str">
        <f ca="1"/>
        <v>Low Cap</v>
      </c>
    </row>
    <row r="40681" spans="11:16">
      <c r="K40681" s="14" t="str">
        <v/>
      </c>
      <c r="L40681" s="14" t="str">
        <v/>
      </c>
      <c r="O40681" s="14" t="str">
        <v/>
      </c>
      <c r="P40681" s="14" t="str">
        <f ca="1"/>
        <v>Low Cap</v>
      </c>
    </row>
    <row r="40682" spans="11:16">
      <c r="K40682" s="14" t="str">
        <v/>
      </c>
      <c r="L40682" s="14" t="str">
        <v/>
      </c>
      <c r="O40682" s="14" t="str">
        <v/>
      </c>
      <c r="P40682" s="14" t="str">
        <f ca="1"/>
        <v>Low Cap</v>
      </c>
    </row>
    <row r="40683" spans="11:16">
      <c r="K40683" s="14" t="str">
        <v/>
      </c>
      <c r="L40683" s="14" t="str">
        <v/>
      </c>
      <c r="O40683" s="14" t="str">
        <v/>
      </c>
      <c r="P40683" s="14" t="str">
        <f ca="1"/>
        <v>Low Cap</v>
      </c>
    </row>
    <row r="40684" spans="11:16">
      <c r="K40684" s="14" t="str">
        <v/>
      </c>
      <c r="L40684" s="14" t="str">
        <v/>
      </c>
      <c r="O40684" s="14" t="str">
        <v/>
      </c>
      <c r="P40684" s="14" t="str">
        <f ca="1"/>
        <v>Low Cap</v>
      </c>
    </row>
    <row r="40685" spans="11:16">
      <c r="K40685" s="14" t="str">
        <v/>
      </c>
      <c r="L40685" s="14" t="str">
        <v/>
      </c>
      <c r="O40685" s="14" t="str">
        <v/>
      </c>
      <c r="P40685" s="14" t="str">
        <f ca="1"/>
        <v>Low Cap</v>
      </c>
    </row>
    <row r="40686" spans="11:16">
      <c r="K40686" s="14" t="str">
        <v/>
      </c>
      <c r="L40686" s="14" t="str">
        <v/>
      </c>
      <c r="O40686" s="14" t="str">
        <v/>
      </c>
      <c r="P40686" s="14" t="str">
        <f ca="1"/>
        <v>Low Cap</v>
      </c>
    </row>
    <row r="40687" spans="11:16">
      <c r="K40687" s="14" t="str">
        <v/>
      </c>
      <c r="L40687" s="14" t="str">
        <v/>
      </c>
      <c r="O40687" s="14" t="str">
        <v/>
      </c>
      <c r="P40687" s="14" t="str">
        <f ca="1"/>
        <v>Low Cap</v>
      </c>
    </row>
    <row r="40688" spans="11:16">
      <c r="K40688" s="14" t="str">
        <v/>
      </c>
      <c r="L40688" s="14" t="str">
        <v/>
      </c>
      <c r="O40688" s="14" t="str">
        <v/>
      </c>
      <c r="P40688" s="14" t="str">
        <f ca="1"/>
        <v>Low Cap</v>
      </c>
    </row>
    <row r="40689" spans="11:16">
      <c r="K40689" s="14" t="str">
        <v/>
      </c>
      <c r="L40689" s="14" t="str">
        <v/>
      </c>
      <c r="O40689" s="14" t="str">
        <v/>
      </c>
      <c r="P40689" s="14" t="str">
        <f ca="1"/>
        <v>Low Cap</v>
      </c>
    </row>
    <row r="40690" spans="11:16">
      <c r="K40690" s="14" t="str">
        <v/>
      </c>
      <c r="L40690" s="14" t="str">
        <v/>
      </c>
      <c r="O40690" s="14" t="str">
        <v/>
      </c>
      <c r="P40690" s="14" t="str">
        <f ca="1"/>
        <v>Low Cap</v>
      </c>
    </row>
    <row r="40691" spans="11:16">
      <c r="K40691" s="14" t="str">
        <v/>
      </c>
      <c r="L40691" s="14" t="str">
        <v/>
      </c>
      <c r="O40691" s="14" t="str">
        <v/>
      </c>
      <c r="P40691" s="14" t="str">
        <f ca="1"/>
        <v>Low Cap</v>
      </c>
    </row>
    <row r="40692" spans="11:16">
      <c r="K40692" s="14" t="str">
        <v/>
      </c>
      <c r="L40692" s="14" t="str">
        <v/>
      </c>
      <c r="O40692" s="14" t="str">
        <v/>
      </c>
      <c r="P40692" s="14" t="str">
        <f ca="1"/>
        <v>Low Cap</v>
      </c>
    </row>
    <row r="40693" spans="11:16">
      <c r="K40693" s="14" t="str">
        <v/>
      </c>
      <c r="L40693" s="14" t="str">
        <v/>
      </c>
      <c r="O40693" s="14" t="str">
        <v/>
      </c>
      <c r="P40693" s="14" t="str">
        <f ca="1"/>
        <v>Low Cap</v>
      </c>
    </row>
    <row r="40694" spans="11:16">
      <c r="K40694" s="14" t="str">
        <v/>
      </c>
      <c r="L40694" s="14" t="str">
        <v/>
      </c>
      <c r="O40694" s="14" t="str">
        <v/>
      </c>
      <c r="P40694" s="14" t="str">
        <f ca="1"/>
        <v>Low Cap</v>
      </c>
    </row>
    <row r="40695" spans="11:16">
      <c r="K40695" s="14" t="str">
        <v/>
      </c>
      <c r="L40695" s="14" t="str">
        <v/>
      </c>
      <c r="O40695" s="14" t="str">
        <v/>
      </c>
      <c r="P40695" s="14" t="str">
        <f ca="1"/>
        <v>Low Cap</v>
      </c>
    </row>
    <row r="40696" spans="11:16">
      <c r="K40696" s="14" t="str">
        <v/>
      </c>
      <c r="L40696" s="14" t="str">
        <v/>
      </c>
      <c r="O40696" s="14" t="str">
        <v/>
      </c>
      <c r="P40696" s="14" t="str">
        <f ca="1"/>
        <v>Low Cap</v>
      </c>
    </row>
    <row r="40697" spans="11:16">
      <c r="K40697" s="14" t="str">
        <v/>
      </c>
      <c r="L40697" s="14" t="str">
        <v/>
      </c>
      <c r="O40697" s="14" t="str">
        <v/>
      </c>
      <c r="P40697" s="14" t="str">
        <f ca="1"/>
        <v>Low Cap</v>
      </c>
    </row>
    <row r="40698" spans="11:16">
      <c r="K40698" s="14" t="str">
        <v/>
      </c>
      <c r="L40698" s="14" t="str">
        <v/>
      </c>
      <c r="O40698" s="14" t="str">
        <v/>
      </c>
      <c r="P40698" s="14" t="str">
        <f ca="1"/>
        <v>Low Cap</v>
      </c>
    </row>
    <row r="40699" spans="11:16">
      <c r="K40699" s="14" t="str">
        <v/>
      </c>
      <c r="L40699" s="14" t="str">
        <v/>
      </c>
      <c r="O40699" s="14" t="str">
        <v/>
      </c>
      <c r="P40699" s="14" t="str">
        <f ca="1"/>
        <v>Low Cap</v>
      </c>
    </row>
    <row r="40700" spans="11:16">
      <c r="K40700" s="14" t="str">
        <v/>
      </c>
      <c r="L40700" s="14" t="str">
        <v/>
      </c>
      <c r="O40700" s="14" t="str">
        <v/>
      </c>
      <c r="P40700" s="14" t="str">
        <f ca="1"/>
        <v>Low Cap</v>
      </c>
    </row>
    <row r="40701" spans="11:16">
      <c r="K40701" s="14" t="str">
        <v/>
      </c>
      <c r="L40701" s="14" t="str">
        <v/>
      </c>
      <c r="O40701" s="14" t="str">
        <v/>
      </c>
      <c r="P40701" s="14" t="str">
        <f ca="1"/>
        <v>Low Cap</v>
      </c>
    </row>
    <row r="40702" spans="11:16">
      <c r="K40702" s="14" t="str">
        <v/>
      </c>
      <c r="L40702" s="14" t="str">
        <v/>
      </c>
      <c r="O40702" s="14" t="str">
        <v/>
      </c>
      <c r="P40702" s="14" t="str">
        <f ca="1"/>
        <v>Low Cap</v>
      </c>
    </row>
    <row r="40703" spans="11:16">
      <c r="K40703" s="14" t="str">
        <v/>
      </c>
      <c r="L40703" s="14" t="str">
        <v/>
      </c>
      <c r="O40703" s="14" t="str">
        <v/>
      </c>
      <c r="P40703" s="14" t="str">
        <f ca="1"/>
        <v>Low Cap</v>
      </c>
    </row>
    <row r="40704" spans="11:16">
      <c r="K40704" s="14" t="str">
        <v/>
      </c>
      <c r="L40704" s="14" t="str">
        <v/>
      </c>
      <c r="O40704" s="14" t="str">
        <v/>
      </c>
      <c r="P40704" s="14" t="str">
        <f ca="1"/>
        <v>Low Cap</v>
      </c>
    </row>
    <row r="40705" spans="11:16">
      <c r="K40705" s="14" t="str">
        <v/>
      </c>
      <c r="L40705" s="14" t="str">
        <v/>
      </c>
      <c r="O40705" s="14" t="str">
        <v/>
      </c>
      <c r="P40705" s="14" t="str">
        <f ca="1"/>
        <v>Low Cap</v>
      </c>
    </row>
    <row r="40706" spans="11:16">
      <c r="K40706" s="14" t="str">
        <v/>
      </c>
      <c r="L40706" s="14" t="str">
        <v/>
      </c>
      <c r="O40706" s="14" t="str">
        <v/>
      </c>
      <c r="P40706" s="14" t="str">
        <f ca="1"/>
        <v>Low Cap</v>
      </c>
    </row>
    <row r="40707" spans="11:16">
      <c r="K40707" s="14" t="str">
        <v/>
      </c>
      <c r="L40707" s="14" t="str">
        <v/>
      </c>
      <c r="O40707" s="14" t="str">
        <v/>
      </c>
      <c r="P40707" s="14" t="str">
        <f ca="1"/>
        <v>Low Cap</v>
      </c>
    </row>
    <row r="40708" spans="11:16">
      <c r="K40708" s="14" t="str">
        <v/>
      </c>
      <c r="L40708" s="14" t="str">
        <v/>
      </c>
      <c r="O40708" s="14" t="str">
        <v/>
      </c>
      <c r="P40708" s="14" t="str">
        <f ca="1"/>
        <v>Low Cap</v>
      </c>
    </row>
    <row r="40709" spans="11:16">
      <c r="K40709" s="14" t="str">
        <v/>
      </c>
      <c r="L40709" s="14" t="str">
        <v/>
      </c>
      <c r="O40709" s="14" t="str">
        <v/>
      </c>
      <c r="P40709" s="14" t="str">
        <f ca="1"/>
        <v>Low Cap</v>
      </c>
    </row>
    <row r="40710" spans="11:16">
      <c r="K40710" s="14" t="str">
        <v/>
      </c>
      <c r="L40710" s="14" t="str">
        <v/>
      </c>
      <c r="O40710" s="14" t="str">
        <v/>
      </c>
      <c r="P40710" s="14" t="str">
        <f ca="1"/>
        <v>Low Cap</v>
      </c>
    </row>
    <row r="40711" spans="11:16">
      <c r="K40711" s="14" t="str">
        <v/>
      </c>
      <c r="L40711" s="14" t="str">
        <v/>
      </c>
      <c r="O40711" s="14" t="str">
        <v/>
      </c>
      <c r="P40711" s="14" t="str">
        <f ca="1"/>
        <v>Low Cap</v>
      </c>
    </row>
    <row r="40712" spans="11:16">
      <c r="K40712" s="14" t="str">
        <v/>
      </c>
      <c r="L40712" s="14" t="str">
        <v/>
      </c>
      <c r="O40712" s="14" t="str">
        <v/>
      </c>
      <c r="P40712" s="14" t="str">
        <f ca="1"/>
        <v>Low Cap</v>
      </c>
    </row>
    <row r="40713" spans="11:16">
      <c r="K40713" s="14" t="str">
        <v/>
      </c>
      <c r="L40713" s="14" t="str">
        <v/>
      </c>
      <c r="O40713" s="14" t="str">
        <v/>
      </c>
      <c r="P40713" s="14" t="str">
        <f ca="1"/>
        <v>Low Cap</v>
      </c>
    </row>
    <row r="40714" spans="11:16">
      <c r="K40714" s="14" t="str">
        <v/>
      </c>
      <c r="L40714" s="14" t="str">
        <v/>
      </c>
      <c r="O40714" s="14" t="str">
        <v/>
      </c>
      <c r="P40714" s="14" t="str">
        <f ca="1"/>
        <v>Low Cap</v>
      </c>
    </row>
    <row r="40715" spans="11:16">
      <c r="K40715" s="14" t="str">
        <v/>
      </c>
      <c r="L40715" s="14" t="str">
        <v/>
      </c>
      <c r="O40715" s="14" t="str">
        <v/>
      </c>
      <c r="P40715" s="14" t="str">
        <f ca="1"/>
        <v>Low Cap</v>
      </c>
    </row>
    <row r="40716" spans="11:16">
      <c r="K40716" s="14" t="str">
        <v/>
      </c>
      <c r="L40716" s="14" t="str">
        <v/>
      </c>
      <c r="O40716" s="14" t="str">
        <v/>
      </c>
      <c r="P40716" s="14" t="str">
        <f ca="1"/>
        <v>Low Cap</v>
      </c>
    </row>
    <row r="40717" spans="11:16">
      <c r="K40717" s="14" t="str">
        <v/>
      </c>
      <c r="L40717" s="14" t="str">
        <v/>
      </c>
      <c r="O40717" s="14" t="str">
        <v/>
      </c>
      <c r="P40717" s="14" t="str">
        <f ca="1"/>
        <v>Low Cap</v>
      </c>
    </row>
    <row r="40718" spans="11:16">
      <c r="K40718" s="14" t="str">
        <v/>
      </c>
      <c r="L40718" s="14" t="str">
        <v/>
      </c>
      <c r="O40718" s="14" t="str">
        <v/>
      </c>
      <c r="P40718" s="14" t="str">
        <f ca="1"/>
        <v>Low Cap</v>
      </c>
    </row>
    <row r="40719" spans="11:16">
      <c r="K40719" s="14" t="str">
        <v/>
      </c>
      <c r="L40719" s="14" t="str">
        <v/>
      </c>
      <c r="O40719" s="14" t="str">
        <v/>
      </c>
      <c r="P40719" s="14" t="str">
        <f ca="1"/>
        <v>Low Cap</v>
      </c>
    </row>
    <row r="40720" spans="11:16">
      <c r="K40720" s="14" t="str">
        <v/>
      </c>
      <c r="L40720" s="14" t="str">
        <v/>
      </c>
      <c r="O40720" s="14" t="str">
        <v/>
      </c>
      <c r="P40720" s="14" t="str">
        <f ca="1"/>
        <v>Low Cap</v>
      </c>
    </row>
    <row r="40721" spans="11:16">
      <c r="K40721" s="14" t="str">
        <v/>
      </c>
      <c r="L40721" s="14" t="str">
        <v/>
      </c>
      <c r="O40721" s="14" t="str">
        <v/>
      </c>
      <c r="P40721" s="14" t="str">
        <f ca="1"/>
        <v>Low Cap</v>
      </c>
    </row>
    <row r="40722" spans="11:16">
      <c r="K40722" s="14" t="str">
        <v/>
      </c>
      <c r="L40722" s="14" t="str">
        <v/>
      </c>
      <c r="O40722" s="14" t="str">
        <v/>
      </c>
      <c r="P40722" s="14" t="str">
        <f ca="1"/>
        <v>Low Cap</v>
      </c>
    </row>
    <row r="40723" spans="11:16">
      <c r="K40723" s="14" t="str">
        <v/>
      </c>
      <c r="L40723" s="14" t="str">
        <v/>
      </c>
      <c r="O40723" s="14" t="str">
        <v/>
      </c>
      <c r="P40723" s="14" t="str">
        <f ca="1"/>
        <v>Low Cap</v>
      </c>
    </row>
    <row r="40724" spans="11:16">
      <c r="K40724" s="14" t="str">
        <v/>
      </c>
      <c r="L40724" s="14" t="str">
        <v/>
      </c>
      <c r="O40724" s="14" t="str">
        <v/>
      </c>
      <c r="P40724" s="14" t="str">
        <f ca="1"/>
        <v>Low Cap</v>
      </c>
    </row>
    <row r="40725" spans="11:16">
      <c r="K40725" s="14" t="str">
        <v/>
      </c>
      <c r="L40725" s="14" t="str">
        <v/>
      </c>
      <c r="O40725" s="14" t="str">
        <v/>
      </c>
      <c r="P40725" s="14" t="str">
        <f ca="1"/>
        <v>Low Cap</v>
      </c>
    </row>
    <row r="40726" spans="11:16">
      <c r="K40726" s="14" t="str">
        <v/>
      </c>
      <c r="L40726" s="14" t="str">
        <v/>
      </c>
      <c r="O40726" s="14" t="str">
        <v/>
      </c>
      <c r="P40726" s="14" t="str">
        <f ca="1"/>
        <v>Low Cap</v>
      </c>
    </row>
    <row r="40727" spans="11:16">
      <c r="K40727" s="14" t="str">
        <v/>
      </c>
      <c r="L40727" s="14" t="str">
        <v/>
      </c>
      <c r="O40727" s="14" t="str">
        <v/>
      </c>
      <c r="P40727" s="14" t="str">
        <f ca="1"/>
        <v>Low Cap</v>
      </c>
    </row>
    <row r="40728" spans="11:16">
      <c r="K40728" s="14" t="str">
        <v/>
      </c>
      <c r="L40728" s="14" t="str">
        <v/>
      </c>
      <c r="O40728" s="14" t="str">
        <v/>
      </c>
      <c r="P40728" s="14" t="str">
        <f ca="1"/>
        <v>Low Cap</v>
      </c>
    </row>
    <row r="40729" spans="11:16">
      <c r="K40729" s="14" t="str">
        <v/>
      </c>
      <c r="L40729" s="14" t="str">
        <v/>
      </c>
      <c r="O40729" s="14" t="str">
        <v/>
      </c>
      <c r="P40729" s="14" t="str">
        <f ca="1"/>
        <v>Low Cap</v>
      </c>
    </row>
    <row r="40730" spans="11:16">
      <c r="K40730" s="14" t="str">
        <v/>
      </c>
      <c r="L40730" s="14" t="str">
        <v/>
      </c>
      <c r="O40730" s="14" t="str">
        <v/>
      </c>
      <c r="P40730" s="14" t="str">
        <f ca="1"/>
        <v>Low Cap</v>
      </c>
    </row>
    <row r="40731" spans="11:16">
      <c r="K40731" s="14" t="str">
        <v/>
      </c>
      <c r="L40731" s="14" t="str">
        <v/>
      </c>
      <c r="O40731" s="14" t="str">
        <v/>
      </c>
      <c r="P40731" s="14" t="str">
        <f ca="1"/>
        <v>Low Cap</v>
      </c>
    </row>
    <row r="40732" spans="11:16">
      <c r="K40732" s="14" t="str">
        <v/>
      </c>
      <c r="L40732" s="14" t="str">
        <v/>
      </c>
      <c r="O40732" s="14" t="str">
        <v/>
      </c>
      <c r="P40732" s="14" t="str">
        <f ca="1"/>
        <v>Low Cap</v>
      </c>
    </row>
    <row r="40733" spans="11:16">
      <c r="K40733" s="14" t="str">
        <v/>
      </c>
      <c r="L40733" s="14" t="str">
        <v/>
      </c>
      <c r="O40733" s="14" t="str">
        <v/>
      </c>
      <c r="P40733" s="14" t="str">
        <f ca="1"/>
        <v>Low Cap</v>
      </c>
    </row>
    <row r="40734" spans="11:16">
      <c r="K40734" s="14" t="str">
        <v/>
      </c>
      <c r="L40734" s="14" t="str">
        <v/>
      </c>
      <c r="O40734" s="14" t="str">
        <v/>
      </c>
      <c r="P40734" s="14" t="str">
        <f ca="1"/>
        <v>Low Cap</v>
      </c>
    </row>
    <row r="40735" spans="11:16">
      <c r="K40735" s="14" t="str">
        <v/>
      </c>
      <c r="L40735" s="14" t="str">
        <v/>
      </c>
      <c r="O40735" s="14" t="str">
        <v/>
      </c>
      <c r="P40735" s="14" t="str">
        <f ca="1"/>
        <v>Low Cap</v>
      </c>
    </row>
    <row r="40736" spans="11:16">
      <c r="K40736" s="14" t="str">
        <v/>
      </c>
      <c r="L40736" s="14" t="str">
        <v/>
      </c>
      <c r="O40736" s="14" t="str">
        <v/>
      </c>
      <c r="P40736" s="14" t="str">
        <f ca="1"/>
        <v>Low Cap</v>
      </c>
    </row>
    <row r="40737" spans="11:16">
      <c r="K40737" s="14" t="str">
        <v/>
      </c>
      <c r="L40737" s="14" t="str">
        <v/>
      </c>
      <c r="O40737" s="14" t="str">
        <v/>
      </c>
      <c r="P40737" s="14" t="str">
        <f ca="1"/>
        <v>Low Cap</v>
      </c>
    </row>
    <row r="40738" spans="11:16">
      <c r="K40738" s="14" t="str">
        <v/>
      </c>
      <c r="L40738" s="14" t="str">
        <v/>
      </c>
      <c r="O40738" s="14" t="str">
        <v/>
      </c>
      <c r="P40738" s="14" t="str">
        <f ca="1"/>
        <v>Low Cap</v>
      </c>
    </row>
    <row r="40739" spans="11:16">
      <c r="K40739" s="14" t="str">
        <v/>
      </c>
      <c r="L40739" s="14" t="str">
        <v/>
      </c>
      <c r="O40739" s="14" t="str">
        <v/>
      </c>
      <c r="P40739" s="14" t="str">
        <f ca="1"/>
        <v>Low Cap</v>
      </c>
    </row>
    <row r="40740" spans="11:16">
      <c r="K40740" s="14" t="str">
        <v/>
      </c>
      <c r="L40740" s="14" t="str">
        <v/>
      </c>
      <c r="O40740" s="14" t="str">
        <v/>
      </c>
      <c r="P40740" s="14" t="str">
        <f ca="1"/>
        <v>Low Cap</v>
      </c>
    </row>
    <row r="40741" spans="11:16">
      <c r="K40741" s="14" t="str">
        <v/>
      </c>
      <c r="L40741" s="14" t="str">
        <v/>
      </c>
      <c r="O40741" s="14" t="str">
        <v/>
      </c>
      <c r="P40741" s="14" t="str">
        <f ca="1"/>
        <v>Low Cap</v>
      </c>
    </row>
    <row r="40742" spans="11:16">
      <c r="K40742" s="14" t="str">
        <v/>
      </c>
      <c r="L40742" s="14" t="str">
        <v/>
      </c>
      <c r="O40742" s="14" t="str">
        <v/>
      </c>
      <c r="P40742" s="14" t="str">
        <f ca="1"/>
        <v>Low Cap</v>
      </c>
    </row>
    <row r="40743" spans="11:16">
      <c r="K40743" s="14" t="str">
        <v/>
      </c>
      <c r="L40743" s="14" t="str">
        <v/>
      </c>
      <c r="O40743" s="14" t="str">
        <v/>
      </c>
      <c r="P40743" s="14" t="str">
        <f ca="1"/>
        <v>Low Cap</v>
      </c>
    </row>
    <row r="40744" spans="11:16">
      <c r="K40744" s="14" t="str">
        <v/>
      </c>
      <c r="L40744" s="14" t="str">
        <v/>
      </c>
      <c r="O40744" s="14" t="str">
        <v/>
      </c>
      <c r="P40744" s="14" t="str">
        <f ca="1"/>
        <v>Low Cap</v>
      </c>
    </row>
    <row r="40745" spans="11:16">
      <c r="K40745" s="14" t="str">
        <v/>
      </c>
      <c r="L40745" s="14" t="str">
        <v/>
      </c>
      <c r="O40745" s="14" t="str">
        <v/>
      </c>
      <c r="P40745" s="14" t="str">
        <f ca="1"/>
        <v>Low Cap</v>
      </c>
    </row>
    <row r="40746" spans="11:16">
      <c r="K40746" s="14" t="str">
        <v/>
      </c>
      <c r="L40746" s="14" t="str">
        <v/>
      </c>
      <c r="O40746" s="14" t="str">
        <v/>
      </c>
      <c r="P40746" s="14" t="str">
        <f ca="1"/>
        <v>Low Cap</v>
      </c>
    </row>
    <row r="40747" spans="11:16">
      <c r="K40747" s="14" t="str">
        <v/>
      </c>
      <c r="L40747" s="14" t="str">
        <v/>
      </c>
      <c r="O40747" s="14" t="str">
        <v/>
      </c>
      <c r="P40747" s="14" t="str">
        <f ca="1"/>
        <v>Low Cap</v>
      </c>
    </row>
    <row r="40748" spans="11:16">
      <c r="K40748" s="14" t="str">
        <v/>
      </c>
      <c r="L40748" s="14" t="str">
        <v/>
      </c>
      <c r="O40748" s="14" t="str">
        <v/>
      </c>
      <c r="P40748" s="14" t="str">
        <f ca="1"/>
        <v>Low Cap</v>
      </c>
    </row>
    <row r="40749" spans="11:16">
      <c r="K40749" s="14" t="str">
        <v/>
      </c>
      <c r="L40749" s="14" t="str">
        <v/>
      </c>
      <c r="O40749" s="14" t="str">
        <v/>
      </c>
      <c r="P40749" s="14" t="str">
        <f ca="1"/>
        <v>Low Cap</v>
      </c>
    </row>
    <row r="40750" spans="11:16">
      <c r="K40750" s="14" t="str">
        <v/>
      </c>
      <c r="L40750" s="14" t="str">
        <v/>
      </c>
      <c r="O40750" s="14" t="str">
        <v/>
      </c>
      <c r="P40750" s="14" t="str">
        <f ca="1"/>
        <v>Low Cap</v>
      </c>
    </row>
    <row r="40751" spans="11:16">
      <c r="K40751" s="14" t="str">
        <v/>
      </c>
      <c r="L40751" s="14" t="str">
        <v/>
      </c>
      <c r="O40751" s="14" t="str">
        <v/>
      </c>
      <c r="P40751" s="14" t="str">
        <f ca="1"/>
        <v>Low Cap</v>
      </c>
    </row>
    <row r="40752" spans="11:16">
      <c r="K40752" s="14" t="str">
        <v/>
      </c>
      <c r="L40752" s="14" t="str">
        <v/>
      </c>
      <c r="O40752" s="14" t="str">
        <v/>
      </c>
      <c r="P40752" s="14" t="str">
        <f ca="1"/>
        <v>Low Cap</v>
      </c>
    </row>
    <row r="40753" spans="11:16">
      <c r="K40753" s="14" t="str">
        <v/>
      </c>
      <c r="L40753" s="14" t="str">
        <v/>
      </c>
      <c r="O40753" s="14" t="str">
        <v/>
      </c>
      <c r="P40753" s="14" t="str">
        <f ca="1"/>
        <v>Low Cap</v>
      </c>
    </row>
    <row r="40754" spans="11:16">
      <c r="K40754" s="14" t="str">
        <v/>
      </c>
      <c r="L40754" s="14" t="str">
        <v/>
      </c>
      <c r="O40754" s="14" t="str">
        <v/>
      </c>
      <c r="P40754" s="14" t="str">
        <f ca="1"/>
        <v>Low Cap</v>
      </c>
    </row>
    <row r="40755" spans="11:16">
      <c r="K40755" s="14" t="str">
        <v/>
      </c>
      <c r="L40755" s="14" t="str">
        <v/>
      </c>
      <c r="O40755" s="14" t="str">
        <v/>
      </c>
      <c r="P40755" s="14" t="str">
        <f ca="1"/>
        <v>Low Cap</v>
      </c>
    </row>
    <row r="40756" spans="11:16">
      <c r="K40756" s="14" t="str">
        <v/>
      </c>
      <c r="L40756" s="14" t="str">
        <v/>
      </c>
      <c r="O40756" s="14" t="str">
        <v/>
      </c>
      <c r="P40756" s="14" t="str">
        <f ca="1"/>
        <v>Low Cap</v>
      </c>
    </row>
    <row r="40757" spans="11:16">
      <c r="K40757" s="14" t="str">
        <v/>
      </c>
      <c r="L40757" s="14" t="str">
        <v/>
      </c>
      <c r="O40757" s="14" t="str">
        <v/>
      </c>
      <c r="P40757" s="14" t="str">
        <f ca="1"/>
        <v>Low Cap</v>
      </c>
    </row>
    <row r="40758" spans="11:16">
      <c r="K40758" s="14" t="str">
        <v/>
      </c>
      <c r="L40758" s="14" t="str">
        <v/>
      </c>
      <c r="O40758" s="14" t="str">
        <v/>
      </c>
      <c r="P40758" s="14" t="str">
        <f ca="1"/>
        <v>Low Cap</v>
      </c>
    </row>
    <row r="40759" spans="11:16">
      <c r="K40759" s="14" t="str">
        <v/>
      </c>
      <c r="L40759" s="14" t="str">
        <v/>
      </c>
      <c r="O40759" s="14" t="str">
        <v/>
      </c>
      <c r="P40759" s="14" t="str">
        <f ca="1"/>
        <v>Low Cap</v>
      </c>
    </row>
    <row r="40760" spans="11:16">
      <c r="K40760" s="14" t="str">
        <v/>
      </c>
      <c r="L40760" s="14" t="str">
        <v/>
      </c>
      <c r="O40760" s="14" t="str">
        <v/>
      </c>
      <c r="P40760" s="14" t="str">
        <f ca="1"/>
        <v>Low Cap</v>
      </c>
    </row>
    <row r="40761" spans="11:16">
      <c r="K40761" s="14" t="str">
        <v/>
      </c>
      <c r="L40761" s="14" t="str">
        <v/>
      </c>
      <c r="O40761" s="14" t="str">
        <v/>
      </c>
      <c r="P40761" s="14" t="str">
        <f ca="1"/>
        <v>Low Cap</v>
      </c>
    </row>
    <row r="40762" spans="11:16">
      <c r="K40762" s="14" t="str">
        <v/>
      </c>
      <c r="L40762" s="14" t="str">
        <v/>
      </c>
      <c r="O40762" s="14" t="str">
        <v/>
      </c>
      <c r="P40762" s="14" t="str">
        <f ca="1"/>
        <v>Low Cap</v>
      </c>
    </row>
    <row r="40763" spans="11:16">
      <c r="K40763" s="14" t="str">
        <v/>
      </c>
      <c r="L40763" s="14" t="str">
        <v/>
      </c>
      <c r="O40763" s="14" t="str">
        <v/>
      </c>
      <c r="P40763" s="14" t="str">
        <f ca="1"/>
        <v>Low Cap</v>
      </c>
    </row>
    <row r="40764" spans="11:16">
      <c r="K40764" s="14" t="str">
        <v/>
      </c>
      <c r="L40764" s="14" t="str">
        <v/>
      </c>
      <c r="O40764" s="14" t="str">
        <v/>
      </c>
      <c r="P40764" s="14" t="str">
        <f ca="1"/>
        <v>Low Cap</v>
      </c>
    </row>
    <row r="40765" spans="11:16">
      <c r="K40765" s="14" t="str">
        <v/>
      </c>
      <c r="L40765" s="14" t="str">
        <v/>
      </c>
      <c r="O40765" s="14" t="str">
        <v/>
      </c>
      <c r="P40765" s="14" t="str">
        <f ca="1"/>
        <v>Low Cap</v>
      </c>
    </row>
    <row r="40766" spans="11:16">
      <c r="K40766" s="14" t="str">
        <v/>
      </c>
      <c r="L40766" s="14" t="str">
        <v/>
      </c>
      <c r="O40766" s="14" t="str">
        <v/>
      </c>
      <c r="P40766" s="14" t="str">
        <f ca="1"/>
        <v>Low Cap</v>
      </c>
    </row>
    <row r="40767" spans="11:16">
      <c r="K40767" s="14" t="str">
        <v/>
      </c>
      <c r="L40767" s="14" t="str">
        <v/>
      </c>
      <c r="O40767" s="14" t="str">
        <v/>
      </c>
      <c r="P40767" s="14" t="str">
        <f ca="1"/>
        <v>Low Cap</v>
      </c>
    </row>
    <row r="40768" spans="11:16">
      <c r="K40768" s="14" t="str">
        <v/>
      </c>
      <c r="L40768" s="14" t="str">
        <v/>
      </c>
      <c r="O40768" s="14" t="str">
        <v/>
      </c>
      <c r="P40768" s="14" t="str">
        <f ca="1"/>
        <v>Low Cap</v>
      </c>
    </row>
    <row r="40769" spans="11:16">
      <c r="K40769" s="14" t="str">
        <v/>
      </c>
      <c r="L40769" s="14" t="str">
        <v/>
      </c>
      <c r="O40769" s="14" t="str">
        <v/>
      </c>
      <c r="P40769" s="14" t="str">
        <f ca="1"/>
        <v>Low Cap</v>
      </c>
    </row>
    <row r="40770" spans="11:16">
      <c r="K40770" s="14" t="str">
        <v/>
      </c>
      <c r="L40770" s="14" t="str">
        <v/>
      </c>
      <c r="O40770" s="14" t="str">
        <v/>
      </c>
      <c r="P40770" s="14" t="str">
        <f ca="1"/>
        <v>Low Cap</v>
      </c>
    </row>
    <row r="40771" spans="11:16">
      <c r="K40771" s="14" t="str">
        <v/>
      </c>
      <c r="L40771" s="14" t="str">
        <v/>
      </c>
      <c r="O40771" s="14" t="str">
        <v/>
      </c>
      <c r="P40771" s="14" t="str">
        <f ca="1"/>
        <v>Low Cap</v>
      </c>
    </row>
    <row r="40772" spans="11:16">
      <c r="K40772" s="14" t="str">
        <v/>
      </c>
      <c r="L40772" s="14" t="str">
        <v/>
      </c>
      <c r="O40772" s="14" t="str">
        <v/>
      </c>
      <c r="P40772" s="14" t="str">
        <f ca="1"/>
        <v>Low Cap</v>
      </c>
    </row>
    <row r="40773" spans="11:16">
      <c r="K40773" s="14" t="str">
        <v/>
      </c>
      <c r="L40773" s="14" t="str">
        <v/>
      </c>
      <c r="O40773" s="14" t="str">
        <v/>
      </c>
      <c r="P40773" s="14" t="str">
        <f ca="1"/>
        <v>Low Cap</v>
      </c>
    </row>
    <row r="40774" spans="11:16">
      <c r="K40774" s="14" t="str">
        <v/>
      </c>
      <c r="L40774" s="14" t="str">
        <v/>
      </c>
      <c r="O40774" s="14" t="str">
        <v/>
      </c>
      <c r="P40774" s="14" t="str">
        <f ca="1"/>
        <v>Low Cap</v>
      </c>
    </row>
    <row r="40775" spans="11:16">
      <c r="K40775" s="14" t="str">
        <v/>
      </c>
      <c r="L40775" s="14" t="str">
        <v/>
      </c>
      <c r="O40775" s="14" t="str">
        <v/>
      </c>
      <c r="P40775" s="14" t="str">
        <f ca="1"/>
        <v>Low Cap</v>
      </c>
    </row>
    <row r="40776" spans="11:16">
      <c r="K40776" s="14" t="str">
        <v/>
      </c>
      <c r="L40776" s="14" t="str">
        <v/>
      </c>
      <c r="O40776" s="14" t="str">
        <v/>
      </c>
      <c r="P40776" s="14" t="str">
        <f ca="1"/>
        <v>Low Cap</v>
      </c>
    </row>
    <row r="40777" spans="11:16">
      <c r="K40777" s="14" t="str">
        <v/>
      </c>
      <c r="L40777" s="14" t="str">
        <v/>
      </c>
      <c r="O40777" s="14" t="str">
        <v/>
      </c>
      <c r="P40777" s="14" t="str">
        <f ca="1"/>
        <v>Low Cap</v>
      </c>
    </row>
    <row r="40778" spans="11:16">
      <c r="K40778" s="14" t="str">
        <v/>
      </c>
      <c r="L40778" s="14" t="str">
        <v/>
      </c>
      <c r="O40778" s="14" t="str">
        <v/>
      </c>
      <c r="P40778" s="14" t="str">
        <f ca="1"/>
        <v>Low Cap</v>
      </c>
    </row>
    <row r="40779" spans="11:16">
      <c r="K40779" s="14" t="str">
        <v/>
      </c>
      <c r="L40779" s="14" t="str">
        <v/>
      </c>
      <c r="O40779" s="14" t="str">
        <v/>
      </c>
      <c r="P40779" s="14" t="str">
        <f ca="1"/>
        <v>Low Cap</v>
      </c>
    </row>
    <row r="40780" spans="11:16">
      <c r="K40780" s="14" t="str">
        <v/>
      </c>
      <c r="L40780" s="14" t="str">
        <v/>
      </c>
      <c r="O40780" s="14" t="str">
        <v/>
      </c>
      <c r="P40780" s="14" t="str">
        <f ca="1"/>
        <v>Low Cap</v>
      </c>
    </row>
    <row r="40781" spans="11:16">
      <c r="K40781" s="14" t="str">
        <v/>
      </c>
      <c r="L40781" s="14" t="str">
        <v/>
      </c>
      <c r="O40781" s="14" t="str">
        <v/>
      </c>
      <c r="P40781" s="14" t="str">
        <f ca="1"/>
        <v>Low Cap</v>
      </c>
    </row>
    <row r="40782" spans="11:16">
      <c r="K40782" s="14" t="str">
        <v/>
      </c>
      <c r="L40782" s="14" t="str">
        <v/>
      </c>
      <c r="O40782" s="14" t="str">
        <v/>
      </c>
      <c r="P40782" s="14" t="str">
        <f ca="1"/>
        <v>Low Cap</v>
      </c>
    </row>
    <row r="40783" spans="11:16">
      <c r="K40783" s="14" t="str">
        <v/>
      </c>
      <c r="L40783" s="14" t="str">
        <v/>
      </c>
      <c r="O40783" s="14" t="str">
        <v/>
      </c>
      <c r="P40783" s="14" t="str">
        <f ca="1"/>
        <v>Low Cap</v>
      </c>
    </row>
    <row r="40784" spans="11:16">
      <c r="K40784" s="14" t="str">
        <v/>
      </c>
      <c r="L40784" s="14" t="str">
        <v/>
      </c>
      <c r="O40784" s="14" t="str">
        <v/>
      </c>
      <c r="P40784" s="14" t="str">
        <f ca="1"/>
        <v>Low Cap</v>
      </c>
    </row>
    <row r="40785" spans="11:16">
      <c r="K40785" s="14" t="str">
        <v/>
      </c>
      <c r="L40785" s="14" t="str">
        <v/>
      </c>
      <c r="O40785" s="14" t="str">
        <v/>
      </c>
      <c r="P40785" s="14" t="str">
        <f ca="1"/>
        <v>Low Cap</v>
      </c>
    </row>
    <row r="40786" spans="11:16">
      <c r="K40786" s="14" t="str">
        <v/>
      </c>
      <c r="L40786" s="14" t="str">
        <v/>
      </c>
      <c r="O40786" s="14" t="str">
        <v/>
      </c>
      <c r="P40786" s="14" t="str">
        <f ca="1"/>
        <v>Low Cap</v>
      </c>
    </row>
    <row r="40787" spans="11:16">
      <c r="K40787" s="14" t="str">
        <v/>
      </c>
      <c r="L40787" s="14" t="str">
        <v/>
      </c>
      <c r="O40787" s="14" t="str">
        <v/>
      </c>
      <c r="P40787" s="14" t="str">
        <f ca="1"/>
        <v>Low Cap</v>
      </c>
    </row>
    <row r="40788" spans="11:16">
      <c r="K40788" s="14" t="str">
        <v/>
      </c>
      <c r="L40788" s="14" t="str">
        <v/>
      </c>
      <c r="O40788" s="14" t="str">
        <v/>
      </c>
      <c r="P40788" s="14" t="str">
        <f ca="1"/>
        <v>Low Cap</v>
      </c>
    </row>
    <row r="40789" spans="11:16">
      <c r="K40789" s="14" t="str">
        <v/>
      </c>
      <c r="L40789" s="14" t="str">
        <v/>
      </c>
      <c r="O40789" s="14" t="str">
        <v/>
      </c>
      <c r="P40789" s="14" t="str">
        <f ca="1"/>
        <v>Low Cap</v>
      </c>
    </row>
    <row r="40790" spans="11:16">
      <c r="K40790" s="14" t="str">
        <v/>
      </c>
      <c r="L40790" s="14" t="str">
        <v/>
      </c>
      <c r="O40790" s="14" t="str">
        <v/>
      </c>
      <c r="P40790" s="14" t="str">
        <f ca="1"/>
        <v>Low Cap</v>
      </c>
    </row>
    <row r="40791" spans="11:16">
      <c r="K40791" s="14" t="str">
        <v/>
      </c>
      <c r="L40791" s="14" t="str">
        <v/>
      </c>
      <c r="O40791" s="14" t="str">
        <v/>
      </c>
      <c r="P40791" s="14" t="str">
        <f ca="1"/>
        <v>Low Cap</v>
      </c>
    </row>
    <row r="40792" spans="11:16">
      <c r="K40792" s="14" t="str">
        <v/>
      </c>
      <c r="L40792" s="14" t="str">
        <v/>
      </c>
      <c r="O40792" s="14" t="str">
        <v/>
      </c>
      <c r="P40792" s="14" t="str">
        <f ca="1"/>
        <v>Low Cap</v>
      </c>
    </row>
    <row r="40793" spans="11:16">
      <c r="K40793" s="14" t="str">
        <v/>
      </c>
      <c r="L40793" s="14" t="str">
        <v/>
      </c>
      <c r="O40793" s="14" t="str">
        <v/>
      </c>
      <c r="P40793" s="14" t="str">
        <f ca="1"/>
        <v>Low Cap</v>
      </c>
    </row>
    <row r="40794" spans="11:16">
      <c r="K40794" s="14" t="str">
        <v/>
      </c>
      <c r="L40794" s="14" t="str">
        <v/>
      </c>
      <c r="O40794" s="14" t="str">
        <v/>
      </c>
      <c r="P40794" s="14" t="str">
        <f ca="1"/>
        <v>Low Cap</v>
      </c>
    </row>
    <row r="40795" spans="11:16">
      <c r="K40795" s="14" t="str">
        <v/>
      </c>
      <c r="L40795" s="14" t="str">
        <v/>
      </c>
      <c r="O40795" s="14" t="str">
        <v/>
      </c>
      <c r="P40795" s="14" t="str">
        <f ca="1"/>
        <v>Low Cap</v>
      </c>
    </row>
    <row r="40796" spans="11:16">
      <c r="K40796" s="14" t="str">
        <v/>
      </c>
      <c r="L40796" s="14" t="str">
        <v/>
      </c>
      <c r="O40796" s="14" t="str">
        <v/>
      </c>
      <c r="P40796" s="14" t="str">
        <f ca="1"/>
        <v>Low Cap</v>
      </c>
    </row>
    <row r="40797" spans="11:16">
      <c r="K40797" s="14" t="str">
        <v/>
      </c>
      <c r="L40797" s="14" t="str">
        <v/>
      </c>
      <c r="O40797" s="14" t="str">
        <v/>
      </c>
      <c r="P40797" s="14" t="str">
        <f ca="1"/>
        <v>Low Cap</v>
      </c>
    </row>
    <row r="40798" spans="11:16">
      <c r="K40798" s="14" t="str">
        <v/>
      </c>
      <c r="L40798" s="14" t="str">
        <v/>
      </c>
      <c r="O40798" s="14" t="str">
        <v/>
      </c>
      <c r="P40798" s="14" t="str">
        <f ca="1"/>
        <v>Low Cap</v>
      </c>
    </row>
    <row r="40799" spans="11:16">
      <c r="K40799" s="14" t="str">
        <v/>
      </c>
      <c r="L40799" s="14" t="str">
        <v/>
      </c>
      <c r="O40799" s="14" t="str">
        <v/>
      </c>
      <c r="P40799" s="14" t="str">
        <f ca="1"/>
        <v>Low Cap</v>
      </c>
    </row>
    <row r="40800" spans="11:16">
      <c r="K40800" s="14" t="str">
        <v/>
      </c>
      <c r="L40800" s="14" t="str">
        <v/>
      </c>
      <c r="O40800" s="14" t="str">
        <v/>
      </c>
      <c r="P40800" s="14" t="str">
        <f ca="1"/>
        <v>Low Cap</v>
      </c>
    </row>
    <row r="40801" spans="11:16">
      <c r="K40801" s="14" t="str">
        <v/>
      </c>
      <c r="L40801" s="14" t="str">
        <v/>
      </c>
      <c r="O40801" s="14" t="str">
        <v/>
      </c>
      <c r="P40801" s="14" t="str">
        <f ca="1"/>
        <v>Low Cap</v>
      </c>
    </row>
    <row r="40802" spans="11:16">
      <c r="K40802" s="14" t="str">
        <v/>
      </c>
      <c r="L40802" s="14" t="str">
        <v/>
      </c>
      <c r="O40802" s="14" t="str">
        <v/>
      </c>
      <c r="P40802" s="14" t="str">
        <f ca="1"/>
        <v>Low Cap</v>
      </c>
    </row>
    <row r="40803" spans="11:16">
      <c r="K40803" s="14" t="str">
        <v/>
      </c>
      <c r="L40803" s="14" t="str">
        <v/>
      </c>
      <c r="O40803" s="14" t="str">
        <v/>
      </c>
      <c r="P40803" s="14" t="str">
        <f ca="1"/>
        <v>Low Cap</v>
      </c>
    </row>
    <row r="40804" spans="11:16">
      <c r="K40804" s="14" t="str">
        <v/>
      </c>
      <c r="L40804" s="14" t="str">
        <v/>
      </c>
      <c r="O40804" s="14" t="str">
        <v/>
      </c>
      <c r="P40804" s="14" t="str">
        <f ca="1"/>
        <v>Low Cap</v>
      </c>
    </row>
    <row r="40805" spans="11:16">
      <c r="K40805" s="14" t="str">
        <v/>
      </c>
      <c r="L40805" s="14" t="str">
        <v/>
      </c>
      <c r="O40805" s="14" t="str">
        <v/>
      </c>
      <c r="P40805" s="14" t="str">
        <f ca="1"/>
        <v>Low Cap</v>
      </c>
    </row>
    <row r="40806" spans="11:16">
      <c r="K40806" s="14" t="str">
        <v/>
      </c>
      <c r="L40806" s="14" t="str">
        <v/>
      </c>
      <c r="O40806" s="14" t="str">
        <v/>
      </c>
      <c r="P40806" s="14" t="str">
        <f ca="1"/>
        <v>Low Cap</v>
      </c>
    </row>
    <row r="40807" spans="11:16">
      <c r="K40807" s="14" t="str">
        <v/>
      </c>
      <c r="L40807" s="14" t="str">
        <v/>
      </c>
      <c r="O40807" s="14" t="str">
        <v/>
      </c>
      <c r="P40807" s="14" t="str">
        <f ca="1"/>
        <v>Low Cap</v>
      </c>
    </row>
    <row r="40808" spans="11:16">
      <c r="K40808" s="14" t="str">
        <v/>
      </c>
      <c r="L40808" s="14" t="str">
        <v/>
      </c>
      <c r="O40808" s="14" t="str">
        <v/>
      </c>
      <c r="P40808" s="14" t="str">
        <f ca="1"/>
        <v>Low Cap</v>
      </c>
    </row>
    <row r="40809" spans="11:16">
      <c r="K40809" s="14" t="str">
        <v/>
      </c>
      <c r="L40809" s="14" t="str">
        <v/>
      </c>
      <c r="O40809" s="14" t="str">
        <v/>
      </c>
      <c r="P40809" s="14" t="str">
        <f ca="1"/>
        <v>Low Cap</v>
      </c>
    </row>
    <row r="40810" spans="11:16">
      <c r="K40810" s="14" t="str">
        <v/>
      </c>
      <c r="L40810" s="14" t="str">
        <v/>
      </c>
      <c r="O40810" s="14" t="str">
        <v/>
      </c>
      <c r="P40810" s="14" t="str">
        <f ca="1"/>
        <v>Low Cap</v>
      </c>
    </row>
    <row r="40811" spans="11:16">
      <c r="K40811" s="14" t="str">
        <v/>
      </c>
      <c r="L40811" s="14" t="str">
        <v/>
      </c>
      <c r="O40811" s="14" t="str">
        <v/>
      </c>
      <c r="P40811" s="14" t="str">
        <f ca="1"/>
        <v>Low Cap</v>
      </c>
    </row>
    <row r="40812" spans="11:16">
      <c r="K40812" s="14" t="str">
        <v/>
      </c>
      <c r="L40812" s="14" t="str">
        <v/>
      </c>
      <c r="O40812" s="14" t="str">
        <v/>
      </c>
      <c r="P40812" s="14" t="str">
        <f ca="1"/>
        <v>Low Cap</v>
      </c>
    </row>
    <row r="40813" spans="11:16">
      <c r="K40813" s="14" t="str">
        <v/>
      </c>
      <c r="L40813" s="14" t="str">
        <v/>
      </c>
      <c r="O40813" s="14" t="str">
        <v/>
      </c>
      <c r="P40813" s="14" t="str">
        <f ca="1"/>
        <v>Low Cap</v>
      </c>
    </row>
    <row r="40814" spans="11:16">
      <c r="K40814" s="14" t="str">
        <v/>
      </c>
      <c r="L40814" s="14" t="str">
        <v/>
      </c>
      <c r="O40814" s="14" t="str">
        <v/>
      </c>
      <c r="P40814" s="14" t="str">
        <f ca="1"/>
        <v>Low Cap</v>
      </c>
    </row>
    <row r="40815" spans="11:16">
      <c r="K40815" s="14" t="str">
        <v/>
      </c>
      <c r="L40815" s="14" t="str">
        <v/>
      </c>
      <c r="O40815" s="14" t="str">
        <v/>
      </c>
      <c r="P40815" s="14" t="str">
        <f ca="1"/>
        <v>Low Cap</v>
      </c>
    </row>
    <row r="40816" spans="11:16">
      <c r="K40816" s="14" t="str">
        <v/>
      </c>
      <c r="L40816" s="14" t="str">
        <v/>
      </c>
      <c r="O40816" s="14" t="str">
        <v/>
      </c>
      <c r="P40816" s="14" t="str">
        <f ca="1"/>
        <v>Low Cap</v>
      </c>
    </row>
    <row r="40817" spans="11:16">
      <c r="K40817" s="14" t="str">
        <v/>
      </c>
      <c r="L40817" s="14" t="str">
        <v/>
      </c>
      <c r="O40817" s="14" t="str">
        <v/>
      </c>
      <c r="P40817" s="14" t="str">
        <f ca="1"/>
        <v>Low Cap</v>
      </c>
    </row>
    <row r="40818" spans="11:16">
      <c r="K40818" s="14" t="str">
        <v/>
      </c>
      <c r="L40818" s="14" t="str">
        <v/>
      </c>
      <c r="O40818" s="14" t="str">
        <v/>
      </c>
      <c r="P40818" s="14" t="str">
        <f ca="1"/>
        <v>Low Cap</v>
      </c>
    </row>
    <row r="40819" spans="11:16">
      <c r="K40819" s="14" t="str">
        <v/>
      </c>
      <c r="L40819" s="14" t="str">
        <v/>
      </c>
      <c r="O40819" s="14" t="str">
        <v/>
      </c>
      <c r="P40819" s="14" t="str">
        <f ca="1"/>
        <v>Low Cap</v>
      </c>
    </row>
    <row r="40820" spans="11:16">
      <c r="K40820" s="14" t="str">
        <v/>
      </c>
      <c r="L40820" s="14" t="str">
        <v/>
      </c>
      <c r="O40820" s="14" t="str">
        <v/>
      </c>
      <c r="P40820" s="14" t="str">
        <f ca="1"/>
        <v>Low Cap</v>
      </c>
    </row>
    <row r="40821" spans="11:16">
      <c r="K40821" s="14" t="str">
        <v/>
      </c>
      <c r="L40821" s="14" t="str">
        <v/>
      </c>
      <c r="O40821" s="14" t="str">
        <v/>
      </c>
      <c r="P40821" s="14" t="str">
        <f ca="1"/>
        <v>Low Cap</v>
      </c>
    </row>
    <row r="40822" spans="11:16">
      <c r="K40822" s="14" t="str">
        <v/>
      </c>
      <c r="L40822" s="14" t="str">
        <v/>
      </c>
      <c r="O40822" s="14" t="str">
        <v/>
      </c>
      <c r="P40822" s="14" t="str">
        <f ca="1"/>
        <v>Low Cap</v>
      </c>
    </row>
    <row r="40823" spans="11:16">
      <c r="K40823" s="14" t="str">
        <v/>
      </c>
      <c r="L40823" s="14" t="str">
        <v/>
      </c>
      <c r="O40823" s="14" t="str">
        <v/>
      </c>
      <c r="P40823" s="14" t="str">
        <f ca="1"/>
        <v>Low Cap</v>
      </c>
    </row>
    <row r="40824" spans="11:16">
      <c r="K40824" s="14" t="str">
        <v/>
      </c>
      <c r="L40824" s="14" t="str">
        <v/>
      </c>
      <c r="O40824" s="14" t="str">
        <v/>
      </c>
      <c r="P40824" s="14" t="str">
        <f ca="1"/>
        <v>Low Cap</v>
      </c>
    </row>
    <row r="40825" spans="11:16">
      <c r="K40825" s="14" t="str">
        <v/>
      </c>
      <c r="L40825" s="14" t="str">
        <v/>
      </c>
      <c r="O40825" s="14" t="str">
        <v/>
      </c>
      <c r="P40825" s="14" t="str">
        <f ca="1"/>
        <v>Low Cap</v>
      </c>
    </row>
    <row r="40826" spans="11:16">
      <c r="K40826" s="14" t="str">
        <v/>
      </c>
      <c r="L40826" s="14" t="str">
        <v/>
      </c>
      <c r="O40826" s="14" t="str">
        <v/>
      </c>
      <c r="P40826" s="14" t="str">
        <f ca="1"/>
        <v>Low Cap</v>
      </c>
    </row>
    <row r="40827" spans="11:16">
      <c r="K40827" s="14" t="str">
        <v/>
      </c>
      <c r="L40827" s="14" t="str">
        <v/>
      </c>
      <c r="O40827" s="14" t="str">
        <v/>
      </c>
      <c r="P40827" s="14" t="str">
        <f ca="1"/>
        <v>Low Cap</v>
      </c>
    </row>
    <row r="40828" spans="11:16">
      <c r="K40828" s="14" t="str">
        <v/>
      </c>
      <c r="L40828" s="14" t="str">
        <v/>
      </c>
      <c r="O40828" s="14" t="str">
        <v/>
      </c>
      <c r="P40828" s="14" t="str">
        <f ca="1"/>
        <v>Low Cap</v>
      </c>
    </row>
    <row r="40829" spans="11:16">
      <c r="K40829" s="14" t="str">
        <v/>
      </c>
      <c r="L40829" s="14" t="str">
        <v/>
      </c>
      <c r="O40829" s="14" t="str">
        <v/>
      </c>
      <c r="P40829" s="14" t="str">
        <f ca="1"/>
        <v>Low Cap</v>
      </c>
    </row>
    <row r="40830" spans="11:16">
      <c r="K40830" s="14" t="str">
        <v/>
      </c>
      <c r="L40830" s="14" t="str">
        <v/>
      </c>
      <c r="O40830" s="14" t="str">
        <v/>
      </c>
      <c r="P40830" s="14" t="str">
        <f ca="1"/>
        <v>Low Cap</v>
      </c>
    </row>
    <row r="40831" spans="11:16">
      <c r="K40831" s="14" t="str">
        <v/>
      </c>
      <c r="L40831" s="14" t="str">
        <v/>
      </c>
      <c r="O40831" s="14" t="str">
        <v/>
      </c>
      <c r="P40831" s="14" t="str">
        <f ca="1"/>
        <v>Low Cap</v>
      </c>
    </row>
    <row r="40832" spans="11:16">
      <c r="K40832" s="14" t="str">
        <v/>
      </c>
      <c r="L40832" s="14" t="str">
        <v/>
      </c>
      <c r="O40832" s="14" t="str">
        <v/>
      </c>
      <c r="P40832" s="14" t="str">
        <f ca="1"/>
        <v>Low Cap</v>
      </c>
    </row>
    <row r="40833" spans="11:16">
      <c r="K40833" s="14" t="str">
        <v/>
      </c>
      <c r="L40833" s="14" t="str">
        <v/>
      </c>
      <c r="O40833" s="14" t="str">
        <v/>
      </c>
      <c r="P40833" s="14" t="str">
        <f ca="1"/>
        <v>Low Cap</v>
      </c>
    </row>
    <row r="40834" spans="11:16">
      <c r="K40834" s="14" t="str">
        <v/>
      </c>
      <c r="L40834" s="14" t="str">
        <v/>
      </c>
      <c r="O40834" s="14" t="str">
        <v/>
      </c>
      <c r="P40834" s="14" t="str">
        <f ca="1"/>
        <v>Low Cap</v>
      </c>
    </row>
    <row r="40835" spans="11:16">
      <c r="K40835" s="14" t="str">
        <v/>
      </c>
      <c r="L40835" s="14" t="str">
        <v/>
      </c>
      <c r="O40835" s="14" t="str">
        <v/>
      </c>
      <c r="P40835" s="14" t="str">
        <f ca="1"/>
        <v>Low Cap</v>
      </c>
    </row>
    <row r="40836" spans="11:16">
      <c r="K40836" s="14" t="str">
        <v/>
      </c>
      <c r="L40836" s="14" t="str">
        <v/>
      </c>
      <c r="O40836" s="14" t="str">
        <v/>
      </c>
      <c r="P40836" s="14" t="str">
        <f ca="1"/>
        <v>Low Cap</v>
      </c>
    </row>
    <row r="40837" spans="11:16">
      <c r="K40837" s="14" t="str">
        <v/>
      </c>
      <c r="L40837" s="14" t="str">
        <v/>
      </c>
      <c r="O40837" s="14" t="str">
        <v/>
      </c>
      <c r="P40837" s="14" t="str">
        <f ca="1"/>
        <v>Low Cap</v>
      </c>
    </row>
    <row r="40838" spans="11:16">
      <c r="K40838" s="14" t="str">
        <v/>
      </c>
      <c r="L40838" s="14" t="str">
        <v/>
      </c>
      <c r="O40838" s="14" t="str">
        <v/>
      </c>
      <c r="P40838" s="14" t="str">
        <f ca="1"/>
        <v>Low Cap</v>
      </c>
    </row>
    <row r="40839" spans="11:16">
      <c r="K40839" s="14" t="str">
        <v/>
      </c>
      <c r="L40839" s="14" t="str">
        <v/>
      </c>
      <c r="O40839" s="14" t="str">
        <v/>
      </c>
      <c r="P40839" s="14" t="str">
        <f ca="1"/>
        <v>Low Cap</v>
      </c>
    </row>
    <row r="40840" spans="11:16">
      <c r="K40840" s="14" t="str">
        <v/>
      </c>
      <c r="L40840" s="14" t="str">
        <v/>
      </c>
      <c r="O40840" s="14" t="str">
        <v/>
      </c>
      <c r="P40840" s="14" t="str">
        <f ca="1"/>
        <v>Low Cap</v>
      </c>
    </row>
    <row r="40841" spans="11:16">
      <c r="K40841" s="14" t="str">
        <v/>
      </c>
      <c r="L40841" s="14" t="str">
        <v/>
      </c>
      <c r="O40841" s="14" t="str">
        <v/>
      </c>
      <c r="P40841" s="14" t="str">
        <f ca="1"/>
        <v>Low Cap</v>
      </c>
    </row>
    <row r="40842" spans="11:16">
      <c r="K40842" s="14" t="str">
        <v/>
      </c>
      <c r="L40842" s="14" t="str">
        <v/>
      </c>
      <c r="O40842" s="14" t="str">
        <v/>
      </c>
      <c r="P40842" s="14" t="str">
        <f ca="1"/>
        <v>Low Cap</v>
      </c>
    </row>
    <row r="40843" spans="11:16">
      <c r="K40843" s="14" t="str">
        <v/>
      </c>
      <c r="L40843" s="14" t="str">
        <v/>
      </c>
      <c r="O40843" s="14" t="str">
        <v/>
      </c>
      <c r="P40843" s="14" t="str">
        <f ca="1"/>
        <v>Low Cap</v>
      </c>
    </row>
    <row r="40844" spans="11:16">
      <c r="K40844" s="14" t="str">
        <v/>
      </c>
      <c r="L40844" s="14" t="str">
        <v/>
      </c>
      <c r="O40844" s="14" t="str">
        <v/>
      </c>
      <c r="P40844" s="14" t="str">
        <f ca="1"/>
        <v>Low Cap</v>
      </c>
    </row>
    <row r="40845" spans="11:16">
      <c r="K40845" s="14" t="str">
        <v/>
      </c>
      <c r="L40845" s="14" t="str">
        <v/>
      </c>
      <c r="O40845" s="14" t="str">
        <v/>
      </c>
      <c r="P40845" s="14" t="str">
        <f ca="1"/>
        <v>Low Cap</v>
      </c>
    </row>
    <row r="40846" spans="11:16">
      <c r="K40846" s="14" t="str">
        <v/>
      </c>
      <c r="L40846" s="14" t="str">
        <v/>
      </c>
      <c r="O40846" s="14" t="str">
        <v/>
      </c>
      <c r="P40846" s="14" t="str">
        <f ca="1"/>
        <v>Low Cap</v>
      </c>
    </row>
    <row r="40847" spans="11:16">
      <c r="K40847" s="14" t="str">
        <v/>
      </c>
      <c r="L40847" s="14" t="str">
        <v/>
      </c>
      <c r="O40847" s="14" t="str">
        <v/>
      </c>
      <c r="P40847" s="14" t="str">
        <f ca="1"/>
        <v>Low Cap</v>
      </c>
    </row>
    <row r="40848" spans="11:16">
      <c r="K40848" s="14" t="str">
        <v/>
      </c>
      <c r="L40848" s="14" t="str">
        <v/>
      </c>
      <c r="O40848" s="14" t="str">
        <v/>
      </c>
      <c r="P40848" s="14" t="str">
        <f ca="1"/>
        <v>Low Cap</v>
      </c>
    </row>
    <row r="40849" spans="11:16">
      <c r="K40849" s="14" t="str">
        <v/>
      </c>
      <c r="L40849" s="14" t="str">
        <v/>
      </c>
      <c r="O40849" s="14" t="str">
        <v/>
      </c>
      <c r="P40849" s="14" t="str">
        <f ca="1"/>
        <v>Low Cap</v>
      </c>
    </row>
    <row r="40850" spans="11:16">
      <c r="K40850" s="14" t="str">
        <v/>
      </c>
      <c r="L40850" s="14" t="str">
        <v/>
      </c>
      <c r="O40850" s="14" t="str">
        <v/>
      </c>
      <c r="P40850" s="14" t="str">
        <f ca="1"/>
        <v>Low Cap</v>
      </c>
    </row>
    <row r="40851" spans="11:16">
      <c r="K40851" s="14" t="str">
        <v/>
      </c>
      <c r="L40851" s="14" t="str">
        <v/>
      </c>
      <c r="O40851" s="14" t="str">
        <v/>
      </c>
      <c r="P40851" s="14" t="str">
        <f ca="1"/>
        <v>Low Cap</v>
      </c>
    </row>
    <row r="40852" spans="11:16">
      <c r="K40852" s="14" t="str">
        <v/>
      </c>
      <c r="L40852" s="14" t="str">
        <v/>
      </c>
      <c r="O40852" s="14" t="str">
        <v/>
      </c>
      <c r="P40852" s="14" t="str">
        <f ca="1"/>
        <v>Low Cap</v>
      </c>
    </row>
    <row r="40853" spans="11:16">
      <c r="K40853" s="14" t="str">
        <v/>
      </c>
      <c r="L40853" s="14" t="str">
        <v/>
      </c>
      <c r="O40853" s="14" t="str">
        <v/>
      </c>
      <c r="P40853" s="14" t="str">
        <f ca="1"/>
        <v>Low Cap</v>
      </c>
    </row>
    <row r="40854" spans="11:16">
      <c r="K40854" s="14" t="str">
        <v/>
      </c>
      <c r="L40854" s="14" t="str">
        <v/>
      </c>
      <c r="O40854" s="14" t="str">
        <v/>
      </c>
      <c r="P40854" s="14" t="str">
        <f ca="1"/>
        <v>Low Cap</v>
      </c>
    </row>
    <row r="40855" spans="11:16">
      <c r="K40855" s="14" t="str">
        <v/>
      </c>
      <c r="L40855" s="14" t="str">
        <v/>
      </c>
      <c r="O40855" s="14" t="str">
        <v/>
      </c>
      <c r="P40855" s="14" t="str">
        <f ca="1"/>
        <v>Low Cap</v>
      </c>
    </row>
    <row r="40856" spans="11:16">
      <c r="K40856" s="14" t="str">
        <v/>
      </c>
      <c r="L40856" s="14" t="str">
        <v/>
      </c>
      <c r="O40856" s="14" t="str">
        <v/>
      </c>
      <c r="P40856" s="14" t="str">
        <f ca="1"/>
        <v>Low Cap</v>
      </c>
    </row>
    <row r="40857" spans="11:16">
      <c r="K40857" s="14" t="str">
        <v/>
      </c>
      <c r="L40857" s="14" t="str">
        <v/>
      </c>
      <c r="O40857" s="14" t="str">
        <v/>
      </c>
      <c r="P40857" s="14" t="str">
        <f ca="1"/>
        <v>Low Cap</v>
      </c>
    </row>
    <row r="40858" spans="11:16">
      <c r="K40858" s="14" t="str">
        <v/>
      </c>
      <c r="L40858" s="14" t="str">
        <v/>
      </c>
      <c r="O40858" s="14" t="str">
        <v/>
      </c>
      <c r="P40858" s="14" t="str">
        <f ca="1"/>
        <v>Low Cap</v>
      </c>
    </row>
    <row r="40859" spans="11:16">
      <c r="K40859" s="14" t="str">
        <v/>
      </c>
      <c r="L40859" s="14" t="str">
        <v/>
      </c>
      <c r="O40859" s="14" t="str">
        <v/>
      </c>
      <c r="P40859" s="14" t="str">
        <f ca="1"/>
        <v>Low Cap</v>
      </c>
    </row>
    <row r="40860" spans="11:16">
      <c r="K40860" s="14" t="str">
        <v/>
      </c>
      <c r="L40860" s="14" t="str">
        <v/>
      </c>
      <c r="O40860" s="14" t="str">
        <v/>
      </c>
      <c r="P40860" s="14" t="str">
        <f ca="1"/>
        <v>Low Cap</v>
      </c>
    </row>
    <row r="40861" spans="11:16">
      <c r="K40861" s="14" t="str">
        <v/>
      </c>
      <c r="L40861" s="14" t="str">
        <v/>
      </c>
      <c r="O40861" s="14" t="str">
        <v/>
      </c>
      <c r="P40861" s="14" t="str">
        <f ca="1"/>
        <v>Low Cap</v>
      </c>
    </row>
    <row r="40862" spans="11:16">
      <c r="K40862" s="14" t="str">
        <v/>
      </c>
      <c r="L40862" s="14" t="str">
        <v/>
      </c>
      <c r="O40862" s="14" t="str">
        <v/>
      </c>
      <c r="P40862" s="14" t="str">
        <f ca="1"/>
        <v>Low Cap</v>
      </c>
    </row>
    <row r="40863" spans="11:16">
      <c r="K40863" s="14" t="str">
        <v/>
      </c>
      <c r="L40863" s="14" t="str">
        <v/>
      </c>
      <c r="O40863" s="14" t="str">
        <v/>
      </c>
      <c r="P40863" s="14" t="str">
        <f ca="1"/>
        <v>Low Cap</v>
      </c>
    </row>
    <row r="40864" spans="11:16">
      <c r="K40864" s="14" t="str">
        <v/>
      </c>
      <c r="L40864" s="14" t="str">
        <v/>
      </c>
      <c r="O40864" s="14" t="str">
        <v/>
      </c>
      <c r="P40864" s="14" t="str">
        <f ca="1"/>
        <v>Low Cap</v>
      </c>
    </row>
    <row r="40865" spans="11:16">
      <c r="K40865" s="14" t="str">
        <v/>
      </c>
      <c r="L40865" s="14" t="str">
        <v/>
      </c>
      <c r="O40865" s="14" t="str">
        <v/>
      </c>
      <c r="P40865" s="14" t="str">
        <f ca="1"/>
        <v>Low Cap</v>
      </c>
    </row>
    <row r="40866" spans="11:16">
      <c r="K40866" s="14" t="str">
        <v/>
      </c>
      <c r="L40866" s="14" t="str">
        <v/>
      </c>
      <c r="O40866" s="14" t="str">
        <v/>
      </c>
      <c r="P40866" s="14" t="str">
        <f ca="1"/>
        <v>Low Cap</v>
      </c>
    </row>
    <row r="40867" spans="11:16">
      <c r="K40867" s="14" t="str">
        <v/>
      </c>
      <c r="L40867" s="14" t="str">
        <v/>
      </c>
      <c r="O40867" s="14" t="str">
        <v/>
      </c>
      <c r="P40867" s="14" t="str">
        <f ca="1"/>
        <v>Low Cap</v>
      </c>
    </row>
    <row r="40868" spans="11:16">
      <c r="K40868" s="14" t="str">
        <v/>
      </c>
      <c r="L40868" s="14" t="str">
        <v/>
      </c>
      <c r="O40868" s="14" t="str">
        <v/>
      </c>
      <c r="P40868" s="14" t="str">
        <f ca="1"/>
        <v>Low Cap</v>
      </c>
    </row>
    <row r="40869" spans="11:16">
      <c r="K40869" s="14" t="str">
        <v/>
      </c>
      <c r="L40869" s="14" t="str">
        <v/>
      </c>
      <c r="O40869" s="14" t="str">
        <v/>
      </c>
      <c r="P40869" s="14" t="str">
        <f ca="1"/>
        <v>Low Cap</v>
      </c>
    </row>
    <row r="40870" spans="11:16">
      <c r="K40870" s="14" t="str">
        <v/>
      </c>
      <c r="L40870" s="14" t="str">
        <v/>
      </c>
      <c r="O40870" s="14" t="str">
        <v/>
      </c>
      <c r="P40870" s="14" t="str">
        <f ca="1"/>
        <v>Low Cap</v>
      </c>
    </row>
    <row r="40871" spans="11:16">
      <c r="K40871" s="14" t="str">
        <v/>
      </c>
      <c r="L40871" s="14" t="str">
        <v/>
      </c>
      <c r="O40871" s="14" t="str">
        <v/>
      </c>
      <c r="P40871" s="14" t="str">
        <f ca="1"/>
        <v>Low Cap</v>
      </c>
    </row>
    <row r="40872" spans="11:16">
      <c r="K40872" s="14" t="str">
        <v/>
      </c>
      <c r="L40872" s="14" t="str">
        <v/>
      </c>
      <c r="O40872" s="14" t="str">
        <v/>
      </c>
      <c r="P40872" s="14" t="str">
        <f ca="1"/>
        <v>Low Cap</v>
      </c>
    </row>
    <row r="40873" spans="11:16">
      <c r="K40873" s="14" t="str">
        <v/>
      </c>
      <c r="L40873" s="14" t="str">
        <v/>
      </c>
      <c r="O40873" s="14" t="str">
        <v/>
      </c>
      <c r="P40873" s="14" t="str">
        <f ca="1"/>
        <v>Low Cap</v>
      </c>
    </row>
    <row r="40874" spans="11:16">
      <c r="K40874" s="14" t="str">
        <v/>
      </c>
      <c r="L40874" s="14" t="str">
        <v/>
      </c>
      <c r="O40874" s="14" t="str">
        <v/>
      </c>
      <c r="P40874" s="14" t="str">
        <f ca="1"/>
        <v>Low Cap</v>
      </c>
    </row>
    <row r="40875" spans="11:16">
      <c r="K40875" s="14" t="str">
        <v/>
      </c>
      <c r="L40875" s="14" t="str">
        <v/>
      </c>
      <c r="O40875" s="14" t="str">
        <v/>
      </c>
      <c r="P40875" s="14" t="str">
        <f ca="1"/>
        <v>Low Cap</v>
      </c>
    </row>
    <row r="40876" spans="11:16">
      <c r="K40876" s="14" t="str">
        <v/>
      </c>
      <c r="L40876" s="14" t="str">
        <v/>
      </c>
      <c r="O40876" s="14" t="str">
        <v/>
      </c>
      <c r="P40876" s="14" t="str">
        <f ca="1"/>
        <v>Low Cap</v>
      </c>
    </row>
    <row r="40877" spans="11:16">
      <c r="K40877" s="14" t="str">
        <v/>
      </c>
      <c r="L40877" s="14" t="str">
        <v/>
      </c>
      <c r="O40877" s="14" t="str">
        <v/>
      </c>
      <c r="P40877" s="14" t="str">
        <f ca="1"/>
        <v>Low Cap</v>
      </c>
    </row>
    <row r="40878" spans="11:16">
      <c r="K40878" s="14" t="str">
        <v/>
      </c>
      <c r="L40878" s="14" t="str">
        <v/>
      </c>
      <c r="O40878" s="14" t="str">
        <v/>
      </c>
      <c r="P40878" s="14" t="str">
        <f ca="1"/>
        <v>Low Cap</v>
      </c>
    </row>
    <row r="40879" spans="11:16">
      <c r="K40879" s="14" t="str">
        <v/>
      </c>
      <c r="L40879" s="14" t="str">
        <v/>
      </c>
      <c r="O40879" s="14" t="str">
        <v/>
      </c>
      <c r="P40879" s="14" t="str">
        <f ca="1"/>
        <v>Low Cap</v>
      </c>
    </row>
    <row r="40880" spans="11:16">
      <c r="K40880" s="14" t="str">
        <v/>
      </c>
      <c r="L40880" s="14" t="str">
        <v/>
      </c>
      <c r="O40880" s="14" t="str">
        <v/>
      </c>
      <c r="P40880" s="14" t="str">
        <f ca="1"/>
        <v>Low Cap</v>
      </c>
    </row>
    <row r="40881" spans="11:16">
      <c r="K40881" s="14" t="str">
        <v/>
      </c>
      <c r="L40881" s="14" t="str">
        <v/>
      </c>
      <c r="O40881" s="14" t="str">
        <v/>
      </c>
      <c r="P40881" s="14" t="str">
        <f ca="1"/>
        <v>Low Cap</v>
      </c>
    </row>
    <row r="40882" spans="11:16">
      <c r="K40882" s="14" t="str">
        <v/>
      </c>
      <c r="L40882" s="14" t="str">
        <v/>
      </c>
      <c r="O40882" s="14" t="str">
        <v/>
      </c>
      <c r="P40882" s="14" t="str">
        <f ca="1"/>
        <v>Low Cap</v>
      </c>
    </row>
    <row r="40883" spans="11:16">
      <c r="K40883" s="14" t="str">
        <v/>
      </c>
      <c r="L40883" s="14" t="str">
        <v/>
      </c>
      <c r="O40883" s="14" t="str">
        <v/>
      </c>
      <c r="P40883" s="14" t="str">
        <f ca="1"/>
        <v>Low Cap</v>
      </c>
    </row>
    <row r="40884" spans="11:16">
      <c r="K40884" s="14" t="str">
        <v/>
      </c>
      <c r="L40884" s="14" t="str">
        <v/>
      </c>
      <c r="O40884" s="14" t="str">
        <v/>
      </c>
      <c r="P40884" s="14" t="str">
        <f ca="1"/>
        <v>Low Cap</v>
      </c>
    </row>
    <row r="40885" spans="11:16">
      <c r="K40885" s="14" t="str">
        <v/>
      </c>
      <c r="L40885" s="14" t="str">
        <v/>
      </c>
      <c r="O40885" s="14" t="str">
        <v/>
      </c>
      <c r="P40885" s="14" t="str">
        <f ca="1"/>
        <v>Low Cap</v>
      </c>
    </row>
    <row r="40886" spans="11:16">
      <c r="K40886" s="14" t="str">
        <v/>
      </c>
      <c r="L40886" s="14" t="str">
        <v/>
      </c>
      <c r="O40886" s="14" t="str">
        <v/>
      </c>
      <c r="P40886" s="14" t="str">
        <f ca="1"/>
        <v>Low Cap</v>
      </c>
    </row>
    <row r="40887" spans="11:16">
      <c r="K40887" s="14" t="str">
        <v/>
      </c>
      <c r="L40887" s="14" t="str">
        <v/>
      </c>
      <c r="O40887" s="14" t="str">
        <v/>
      </c>
      <c r="P40887" s="14" t="str">
        <f ca="1"/>
        <v>Low Cap</v>
      </c>
    </row>
    <row r="40888" spans="11:16">
      <c r="K40888" s="14" t="str">
        <v/>
      </c>
      <c r="L40888" s="14" t="str">
        <v/>
      </c>
      <c r="O40888" s="14" t="str">
        <v/>
      </c>
      <c r="P40888" s="14" t="str">
        <f ca="1"/>
        <v>Low Cap</v>
      </c>
    </row>
    <row r="40889" spans="11:16">
      <c r="K40889" s="14" t="str">
        <v/>
      </c>
      <c r="L40889" s="14" t="str">
        <v/>
      </c>
      <c r="O40889" s="14" t="str">
        <v/>
      </c>
      <c r="P40889" s="14" t="str">
        <f ca="1"/>
        <v>Low Cap</v>
      </c>
    </row>
    <row r="40890" spans="11:16">
      <c r="K40890" s="14" t="str">
        <v/>
      </c>
      <c r="L40890" s="14" t="str">
        <v/>
      </c>
      <c r="O40890" s="14" t="str">
        <v/>
      </c>
      <c r="P40890" s="14" t="str">
        <f ca="1"/>
        <v>Low Cap</v>
      </c>
    </row>
    <row r="40891" spans="11:16">
      <c r="K40891" s="14" t="str">
        <v/>
      </c>
      <c r="L40891" s="14" t="str">
        <v/>
      </c>
      <c r="O40891" s="14" t="str">
        <v/>
      </c>
      <c r="P40891" s="14" t="str">
        <f ca="1"/>
        <v>Low Cap</v>
      </c>
    </row>
    <row r="40892" spans="11:16">
      <c r="K40892" s="14" t="str">
        <v/>
      </c>
      <c r="L40892" s="14" t="str">
        <v/>
      </c>
      <c r="O40892" s="14" t="str">
        <v/>
      </c>
      <c r="P40892" s="14" t="str">
        <f ca="1"/>
        <v>Low Cap</v>
      </c>
    </row>
    <row r="40893" spans="11:16">
      <c r="K40893" s="14" t="str">
        <v/>
      </c>
      <c r="L40893" s="14" t="str">
        <v/>
      </c>
      <c r="O40893" s="14" t="str">
        <v/>
      </c>
      <c r="P40893" s="14" t="str">
        <f ca="1"/>
        <v>Low Cap</v>
      </c>
    </row>
    <row r="40894" spans="11:16">
      <c r="K40894" s="14" t="str">
        <v/>
      </c>
      <c r="L40894" s="14" t="str">
        <v/>
      </c>
      <c r="O40894" s="14" t="str">
        <v/>
      </c>
      <c r="P40894" s="14" t="str">
        <f ca="1"/>
        <v>Low Cap</v>
      </c>
    </row>
    <row r="40895" spans="11:16">
      <c r="K40895" s="14" t="str">
        <v/>
      </c>
      <c r="L40895" s="14" t="str">
        <v/>
      </c>
      <c r="O40895" s="14" t="str">
        <v/>
      </c>
      <c r="P40895" s="14" t="str">
        <f ca="1"/>
        <v>Low Cap</v>
      </c>
    </row>
    <row r="40896" spans="11:16">
      <c r="K40896" s="14" t="str">
        <v/>
      </c>
      <c r="L40896" s="14" t="str">
        <v/>
      </c>
      <c r="O40896" s="14" t="str">
        <v/>
      </c>
      <c r="P40896" s="14" t="str">
        <f ca="1"/>
        <v>Low Cap</v>
      </c>
    </row>
    <row r="40897" spans="11:16">
      <c r="K40897" s="14" t="str">
        <v/>
      </c>
      <c r="L40897" s="14" t="str">
        <v/>
      </c>
      <c r="O40897" s="14" t="str">
        <v/>
      </c>
      <c r="P40897" s="14" t="str">
        <f ca="1"/>
        <v>Low Cap</v>
      </c>
    </row>
    <row r="40898" spans="11:16">
      <c r="K40898" s="14" t="str">
        <v/>
      </c>
      <c r="L40898" s="14" t="str">
        <v/>
      </c>
      <c r="O40898" s="14" t="str">
        <v/>
      </c>
      <c r="P40898" s="14" t="str">
        <f ca="1"/>
        <v>Low Cap</v>
      </c>
    </row>
    <row r="40899" spans="11:16">
      <c r="K40899" s="14" t="str">
        <v/>
      </c>
      <c r="L40899" s="14" t="str">
        <v/>
      </c>
      <c r="O40899" s="14" t="str">
        <v/>
      </c>
      <c r="P40899" s="14" t="str">
        <f ca="1"/>
        <v>Low Cap</v>
      </c>
    </row>
    <row r="40900" spans="11:16">
      <c r="K40900" s="14" t="str">
        <v/>
      </c>
      <c r="L40900" s="14" t="str">
        <v/>
      </c>
      <c r="O40900" s="14" t="str">
        <v/>
      </c>
      <c r="P40900" s="14" t="str">
        <f ca="1"/>
        <v>Low Cap</v>
      </c>
    </row>
    <row r="40901" spans="11:16">
      <c r="K40901" s="14" t="str">
        <v/>
      </c>
      <c r="L40901" s="14" t="str">
        <v/>
      </c>
      <c r="O40901" s="14" t="str">
        <v/>
      </c>
      <c r="P40901" s="14" t="str">
        <f ca="1"/>
        <v>Low Cap</v>
      </c>
    </row>
    <row r="40902" spans="11:16">
      <c r="K40902" s="14" t="str">
        <v/>
      </c>
      <c r="L40902" s="14" t="str">
        <v/>
      </c>
      <c r="O40902" s="14" t="str">
        <v/>
      </c>
      <c r="P40902" s="14" t="str">
        <f ca="1"/>
        <v>Low Cap</v>
      </c>
    </row>
    <row r="40903" spans="11:16">
      <c r="K40903" s="14" t="str">
        <v/>
      </c>
      <c r="L40903" s="14" t="str">
        <v/>
      </c>
      <c r="O40903" s="14" t="str">
        <v/>
      </c>
      <c r="P40903" s="14" t="str">
        <f ca="1"/>
        <v>Low Cap</v>
      </c>
    </row>
    <row r="40904" spans="11:16">
      <c r="K40904" s="14" t="str">
        <v/>
      </c>
      <c r="L40904" s="14" t="str">
        <v/>
      </c>
      <c r="O40904" s="14" t="str">
        <v/>
      </c>
      <c r="P40904" s="14" t="str">
        <f ca="1"/>
        <v>Low Cap</v>
      </c>
    </row>
    <row r="40905" spans="11:16">
      <c r="K40905" s="14" t="str">
        <v/>
      </c>
      <c r="L40905" s="14" t="str">
        <v/>
      </c>
      <c r="O40905" s="14" t="str">
        <v/>
      </c>
      <c r="P40905" s="14" t="str">
        <f ca="1"/>
        <v>Low Cap</v>
      </c>
    </row>
    <row r="40906" spans="11:16">
      <c r="K40906" s="14" t="str">
        <v/>
      </c>
      <c r="L40906" s="14" t="str">
        <v/>
      </c>
      <c r="O40906" s="14" t="str">
        <v/>
      </c>
      <c r="P40906" s="14" t="str">
        <f ca="1"/>
        <v>Low Cap</v>
      </c>
    </row>
    <row r="40907" spans="11:16">
      <c r="K40907" s="14" t="str">
        <v/>
      </c>
      <c r="L40907" s="14" t="str">
        <v/>
      </c>
      <c r="O40907" s="14" t="str">
        <v/>
      </c>
      <c r="P40907" s="14" t="str">
        <f ca="1"/>
        <v>Low Cap</v>
      </c>
    </row>
    <row r="40908" spans="11:16">
      <c r="K40908" s="14" t="str">
        <v/>
      </c>
      <c r="L40908" s="14" t="str">
        <v/>
      </c>
      <c r="O40908" s="14" t="str">
        <v/>
      </c>
      <c r="P40908" s="14" t="str">
        <f ca="1"/>
        <v>Low Cap</v>
      </c>
    </row>
    <row r="40909" spans="11:16">
      <c r="K40909" s="14" t="str">
        <v/>
      </c>
      <c r="L40909" s="14" t="str">
        <v/>
      </c>
      <c r="O40909" s="14" t="str">
        <v/>
      </c>
      <c r="P40909" s="14" t="str">
        <f ca="1"/>
        <v>Low Cap</v>
      </c>
    </row>
    <row r="40910" spans="11:16">
      <c r="K40910" s="14" t="str">
        <v/>
      </c>
      <c r="L40910" s="14" t="str">
        <v/>
      </c>
      <c r="O40910" s="14" t="str">
        <v/>
      </c>
      <c r="P40910" s="14" t="str">
        <f ca="1"/>
        <v>Low Cap</v>
      </c>
    </row>
    <row r="40911" spans="11:16">
      <c r="K40911" s="14" t="str">
        <v/>
      </c>
      <c r="L40911" s="14" t="str">
        <v/>
      </c>
      <c r="O40911" s="14" t="str">
        <v/>
      </c>
      <c r="P40911" s="14" t="str">
        <f ca="1"/>
        <v>Low Cap</v>
      </c>
    </row>
    <row r="40912" spans="11:16">
      <c r="K40912" s="14" t="str">
        <v/>
      </c>
      <c r="L40912" s="14" t="str">
        <v/>
      </c>
      <c r="O40912" s="14" t="str">
        <v/>
      </c>
      <c r="P40912" s="14" t="str">
        <f ca="1"/>
        <v>Low Cap</v>
      </c>
    </row>
    <row r="40913" spans="11:16">
      <c r="K40913" s="14" t="str">
        <v/>
      </c>
      <c r="L40913" s="14" t="str">
        <v/>
      </c>
      <c r="O40913" s="14" t="str">
        <v/>
      </c>
      <c r="P40913" s="14" t="str">
        <f ca="1"/>
        <v>Low Cap</v>
      </c>
    </row>
    <row r="40914" spans="11:16">
      <c r="K40914" s="14" t="str">
        <v/>
      </c>
      <c r="L40914" s="14" t="str">
        <v/>
      </c>
      <c r="O40914" s="14" t="str">
        <v/>
      </c>
      <c r="P40914" s="14" t="str">
        <f ca="1"/>
        <v>Low Cap</v>
      </c>
    </row>
    <row r="40915" spans="11:16">
      <c r="K40915" s="14" t="str">
        <v/>
      </c>
      <c r="L40915" s="14" t="str">
        <v/>
      </c>
      <c r="O40915" s="14" t="str">
        <v/>
      </c>
      <c r="P40915" s="14" t="str">
        <f ca="1"/>
        <v>Low Cap</v>
      </c>
    </row>
    <row r="40916" spans="11:16">
      <c r="K40916" s="14" t="str">
        <v/>
      </c>
      <c r="L40916" s="14" t="str">
        <v/>
      </c>
      <c r="O40916" s="14" t="str">
        <v/>
      </c>
      <c r="P40916" s="14" t="str">
        <f ca="1"/>
        <v>Low Cap</v>
      </c>
    </row>
    <row r="40917" spans="11:16">
      <c r="K40917" s="14" t="str">
        <v/>
      </c>
      <c r="L40917" s="14" t="str">
        <v/>
      </c>
      <c r="O40917" s="14" t="str">
        <v/>
      </c>
      <c r="P40917" s="14" t="str">
        <f ca="1"/>
        <v>Low Cap</v>
      </c>
    </row>
    <row r="40918" spans="11:16">
      <c r="K40918" s="14" t="str">
        <v/>
      </c>
      <c r="L40918" s="14" t="str">
        <v/>
      </c>
      <c r="O40918" s="14" t="str">
        <v/>
      </c>
      <c r="P40918" s="14" t="str">
        <f ca="1"/>
        <v>Low Cap</v>
      </c>
    </row>
    <row r="40919" spans="11:16">
      <c r="K40919" s="14" t="str">
        <v/>
      </c>
      <c r="L40919" s="14" t="str">
        <v/>
      </c>
      <c r="O40919" s="14" t="str">
        <v/>
      </c>
      <c r="P40919" s="14" t="str">
        <f ca="1"/>
        <v>Low Cap</v>
      </c>
    </row>
    <row r="40920" spans="11:16">
      <c r="K40920" s="14" t="str">
        <v/>
      </c>
      <c r="L40920" s="14" t="str">
        <v/>
      </c>
      <c r="O40920" s="14" t="str">
        <v/>
      </c>
      <c r="P40920" s="14" t="str">
        <f ca="1"/>
        <v>Low Cap</v>
      </c>
    </row>
    <row r="40921" spans="11:16">
      <c r="K40921" s="14" t="str">
        <v/>
      </c>
      <c r="L40921" s="14" t="str">
        <v/>
      </c>
      <c r="O40921" s="14" t="str">
        <v/>
      </c>
      <c r="P40921" s="14" t="str">
        <f ca="1"/>
        <v>Low Cap</v>
      </c>
    </row>
    <row r="40922" spans="11:16">
      <c r="K40922" s="14" t="str">
        <v/>
      </c>
      <c r="L40922" s="14" t="str">
        <v/>
      </c>
      <c r="O40922" s="14" t="str">
        <v/>
      </c>
      <c r="P40922" s="14" t="str">
        <f ca="1"/>
        <v>Low Cap</v>
      </c>
    </row>
    <row r="40923" spans="11:16">
      <c r="K40923" s="14" t="str">
        <v/>
      </c>
      <c r="L40923" s="14" t="str">
        <v/>
      </c>
      <c r="O40923" s="14" t="str">
        <v/>
      </c>
      <c r="P40923" s="14" t="str">
        <f ca="1"/>
        <v>Low Cap</v>
      </c>
    </row>
    <row r="40924" spans="11:16">
      <c r="K40924" s="14" t="str">
        <v/>
      </c>
      <c r="L40924" s="14" t="str">
        <v/>
      </c>
      <c r="O40924" s="14" t="str">
        <v/>
      </c>
      <c r="P40924" s="14" t="str">
        <f ca="1"/>
        <v>Low Cap</v>
      </c>
    </row>
    <row r="40925" spans="11:16">
      <c r="K40925" s="14" t="str">
        <v/>
      </c>
      <c r="L40925" s="14" t="str">
        <v/>
      </c>
      <c r="O40925" s="14" t="str">
        <v/>
      </c>
      <c r="P40925" s="14" t="str">
        <f ca="1"/>
        <v>Low Cap</v>
      </c>
    </row>
    <row r="40926" spans="11:16">
      <c r="K40926" s="14" t="str">
        <v/>
      </c>
      <c r="L40926" s="14" t="str">
        <v/>
      </c>
      <c r="O40926" s="14" t="str">
        <v/>
      </c>
      <c r="P40926" s="14" t="str">
        <f ca="1"/>
        <v>Low Cap</v>
      </c>
    </row>
    <row r="40927" spans="11:16">
      <c r="K40927" s="14" t="str">
        <v/>
      </c>
      <c r="L40927" s="14" t="str">
        <v/>
      </c>
      <c r="O40927" s="14" t="str">
        <v/>
      </c>
      <c r="P40927" s="14" t="str">
        <f ca="1"/>
        <v>Low Cap</v>
      </c>
    </row>
    <row r="40928" spans="11:16">
      <c r="K40928" s="14" t="str">
        <v/>
      </c>
      <c r="L40928" s="14" t="str">
        <v/>
      </c>
      <c r="O40928" s="14" t="str">
        <v/>
      </c>
      <c r="P40928" s="14" t="str">
        <f ca="1"/>
        <v>Low Cap</v>
      </c>
    </row>
    <row r="40929" spans="11:16">
      <c r="K40929" s="14" t="str">
        <v/>
      </c>
      <c r="L40929" s="14" t="str">
        <v/>
      </c>
      <c r="O40929" s="14" t="str">
        <v/>
      </c>
      <c r="P40929" s="14" t="str">
        <f ca="1"/>
        <v>Low Cap</v>
      </c>
    </row>
    <row r="40930" spans="11:16">
      <c r="K40930" s="14" t="str">
        <v/>
      </c>
      <c r="L40930" s="14" t="str">
        <v/>
      </c>
      <c r="O40930" s="14" t="str">
        <v/>
      </c>
      <c r="P40930" s="14" t="str">
        <f ca="1"/>
        <v>Low Cap</v>
      </c>
    </row>
    <row r="40931" spans="11:16">
      <c r="K40931" s="14" t="str">
        <v/>
      </c>
      <c r="L40931" s="14" t="str">
        <v/>
      </c>
      <c r="O40931" s="14" t="str">
        <v/>
      </c>
      <c r="P40931" s="14" t="str">
        <f ca="1"/>
        <v>Low Cap</v>
      </c>
    </row>
    <row r="40932" spans="11:16">
      <c r="K40932" s="14" t="str">
        <v/>
      </c>
      <c r="L40932" s="14" t="str">
        <v/>
      </c>
      <c r="O40932" s="14" t="str">
        <v/>
      </c>
      <c r="P40932" s="14" t="str">
        <f ca="1"/>
        <v>Low Cap</v>
      </c>
    </row>
    <row r="40933" spans="11:16">
      <c r="K40933" s="14" t="str">
        <v/>
      </c>
      <c r="L40933" s="14" t="str">
        <v/>
      </c>
      <c r="O40933" s="14" t="str">
        <v/>
      </c>
      <c r="P40933" s="14" t="str">
        <f ca="1"/>
        <v>Low Cap</v>
      </c>
    </row>
    <row r="40934" spans="11:16">
      <c r="K40934" s="14" t="str">
        <v/>
      </c>
      <c r="L40934" s="14" t="str">
        <v/>
      </c>
      <c r="O40934" s="14" t="str">
        <v/>
      </c>
      <c r="P40934" s="14" t="str">
        <f ca="1"/>
        <v>Low Cap</v>
      </c>
    </row>
    <row r="40935" spans="11:16">
      <c r="K40935" s="14" t="str">
        <v/>
      </c>
      <c r="L40935" s="14" t="str">
        <v/>
      </c>
      <c r="O40935" s="14" t="str">
        <v/>
      </c>
      <c r="P40935" s="14" t="str">
        <f ca="1"/>
        <v>Low Cap</v>
      </c>
    </row>
    <row r="40936" spans="11:16">
      <c r="K40936" s="14" t="str">
        <v/>
      </c>
      <c r="L40936" s="14" t="str">
        <v/>
      </c>
      <c r="O40936" s="14" t="str">
        <v/>
      </c>
      <c r="P40936" s="14" t="str">
        <f ca="1"/>
        <v>Low Cap</v>
      </c>
    </row>
    <row r="40937" spans="11:16">
      <c r="K40937" s="14" t="str">
        <v/>
      </c>
      <c r="L40937" s="14" t="str">
        <v/>
      </c>
      <c r="O40937" s="14" t="str">
        <v/>
      </c>
      <c r="P40937" s="14" t="str">
        <f ca="1"/>
        <v>Low Cap</v>
      </c>
    </row>
    <row r="40938" spans="11:16">
      <c r="K40938" s="14" t="str">
        <v/>
      </c>
      <c r="L40938" s="14" t="str">
        <v/>
      </c>
      <c r="O40938" s="14" t="str">
        <v/>
      </c>
      <c r="P40938" s="14" t="str">
        <f ca="1"/>
        <v>Low Cap</v>
      </c>
    </row>
    <row r="40939" spans="11:16">
      <c r="K40939" s="14" t="str">
        <v/>
      </c>
      <c r="L40939" s="14" t="str">
        <v/>
      </c>
      <c r="O40939" s="14" t="str">
        <v/>
      </c>
      <c r="P40939" s="14" t="str">
        <f ca="1"/>
        <v>Low Cap</v>
      </c>
    </row>
    <row r="40940" spans="11:16">
      <c r="K40940" s="14" t="str">
        <v/>
      </c>
      <c r="L40940" s="14" t="str">
        <v/>
      </c>
      <c r="O40940" s="14" t="str">
        <v/>
      </c>
      <c r="P40940" s="14" t="str">
        <f ca="1"/>
        <v>Low Cap</v>
      </c>
    </row>
    <row r="40941" spans="11:16">
      <c r="K40941" s="14" t="str">
        <v/>
      </c>
      <c r="L40941" s="14" t="str">
        <v/>
      </c>
      <c r="O40941" s="14" t="str">
        <v/>
      </c>
      <c r="P40941" s="14" t="str">
        <f ca="1"/>
        <v>Low Cap</v>
      </c>
    </row>
    <row r="40942" spans="11:16">
      <c r="K40942" s="14" t="str">
        <v/>
      </c>
      <c r="L40942" s="14" t="str">
        <v/>
      </c>
      <c r="O40942" s="14" t="str">
        <v/>
      </c>
      <c r="P40942" s="14" t="str">
        <f ca="1"/>
        <v>Low Cap</v>
      </c>
    </row>
    <row r="40943" spans="11:16">
      <c r="K40943" s="14" t="str">
        <v/>
      </c>
      <c r="L40943" s="14" t="str">
        <v/>
      </c>
      <c r="O40943" s="14" t="str">
        <v/>
      </c>
      <c r="P40943" s="14" t="str">
        <f ca="1"/>
        <v>Low Cap</v>
      </c>
    </row>
    <row r="40944" spans="11:16">
      <c r="K40944" s="14" t="str">
        <v/>
      </c>
      <c r="L40944" s="14" t="str">
        <v/>
      </c>
      <c r="O40944" s="14" t="str">
        <v/>
      </c>
      <c r="P40944" s="14" t="str">
        <f ca="1"/>
        <v>Low Cap</v>
      </c>
    </row>
    <row r="40945" spans="11:16">
      <c r="K40945" s="14" t="str">
        <v/>
      </c>
      <c r="L40945" s="14" t="str">
        <v/>
      </c>
      <c r="O40945" s="14" t="str">
        <v/>
      </c>
      <c r="P40945" s="14" t="str">
        <f ca="1"/>
        <v>Low Cap</v>
      </c>
    </row>
    <row r="40946" spans="11:16">
      <c r="K40946" s="14" t="str">
        <v/>
      </c>
      <c r="L40946" s="14" t="str">
        <v/>
      </c>
      <c r="O40946" s="14" t="str">
        <v/>
      </c>
      <c r="P40946" s="14" t="str">
        <f ca="1"/>
        <v>Low Cap</v>
      </c>
    </row>
    <row r="40947" spans="11:16">
      <c r="K40947" s="14" t="str">
        <v/>
      </c>
      <c r="L40947" s="14" t="str">
        <v/>
      </c>
      <c r="O40947" s="14" t="str">
        <v/>
      </c>
      <c r="P40947" s="14" t="str">
        <f ca="1"/>
        <v>Low Cap</v>
      </c>
    </row>
    <row r="40948" spans="11:16">
      <c r="K40948" s="14" t="str">
        <v/>
      </c>
      <c r="L40948" s="14" t="str">
        <v/>
      </c>
      <c r="O40948" s="14" t="str">
        <v/>
      </c>
      <c r="P40948" s="14" t="str">
        <f ca="1"/>
        <v>Low Cap</v>
      </c>
    </row>
    <row r="40949" spans="11:16">
      <c r="K40949" s="14" t="str">
        <v/>
      </c>
      <c r="L40949" s="14" t="str">
        <v/>
      </c>
      <c r="O40949" s="14" t="str">
        <v/>
      </c>
      <c r="P40949" s="14" t="str">
        <f ca="1"/>
        <v>Low Cap</v>
      </c>
    </row>
    <row r="40950" spans="11:16">
      <c r="K40950" s="14" t="str">
        <v/>
      </c>
      <c r="L40950" s="14" t="str">
        <v/>
      </c>
      <c r="O40950" s="14" t="str">
        <v/>
      </c>
      <c r="P40950" s="14" t="str">
        <f ca="1"/>
        <v>Low Cap</v>
      </c>
    </row>
    <row r="40951" spans="11:16">
      <c r="K40951" s="14" t="str">
        <v/>
      </c>
      <c r="L40951" s="14" t="str">
        <v/>
      </c>
      <c r="O40951" s="14" t="str">
        <v/>
      </c>
      <c r="P40951" s="14" t="str">
        <f ca="1"/>
        <v>Low Cap</v>
      </c>
    </row>
    <row r="40952" spans="11:16">
      <c r="K40952" s="14" t="str">
        <v/>
      </c>
      <c r="L40952" s="14" t="str">
        <v/>
      </c>
      <c r="O40952" s="14" t="str">
        <v/>
      </c>
      <c r="P40952" s="14" t="str">
        <f ca="1"/>
        <v>Low Cap</v>
      </c>
    </row>
    <row r="40953" spans="11:16">
      <c r="K40953" s="14" t="str">
        <v/>
      </c>
      <c r="L40953" s="14" t="str">
        <v/>
      </c>
      <c r="O40953" s="14" t="str">
        <v/>
      </c>
      <c r="P40953" s="14" t="str">
        <f ca="1"/>
        <v>Low Cap</v>
      </c>
    </row>
    <row r="40954" spans="11:16">
      <c r="K40954" s="14" t="str">
        <v/>
      </c>
      <c r="L40954" s="14" t="str">
        <v/>
      </c>
      <c r="O40954" s="14" t="str">
        <v/>
      </c>
      <c r="P40954" s="14" t="str">
        <f ca="1"/>
        <v>Low Cap</v>
      </c>
    </row>
    <row r="40955" spans="11:16">
      <c r="K40955" s="14" t="str">
        <v/>
      </c>
      <c r="L40955" s="14" t="str">
        <v/>
      </c>
      <c r="O40955" s="14" t="str">
        <v/>
      </c>
      <c r="P40955" s="14" t="str">
        <f ca="1"/>
        <v>Low Cap</v>
      </c>
    </row>
    <row r="40956" spans="11:16">
      <c r="K40956" s="14" t="str">
        <v/>
      </c>
      <c r="L40956" s="14" t="str">
        <v/>
      </c>
      <c r="O40956" s="14" t="str">
        <v/>
      </c>
      <c r="P40956" s="14" t="str">
        <f ca="1"/>
        <v>Low Cap</v>
      </c>
    </row>
    <row r="40957" spans="11:16">
      <c r="K40957" s="14" t="str">
        <v/>
      </c>
      <c r="L40957" s="14" t="str">
        <v/>
      </c>
      <c r="O40957" s="14" t="str">
        <v/>
      </c>
      <c r="P40957" s="14" t="str">
        <f ca="1"/>
        <v>Low Cap</v>
      </c>
    </row>
    <row r="40958" spans="11:16">
      <c r="K40958" s="14" t="str">
        <v/>
      </c>
      <c r="L40958" s="14" t="str">
        <v/>
      </c>
      <c r="O40958" s="14" t="str">
        <v/>
      </c>
      <c r="P40958" s="14" t="str">
        <f ca="1"/>
        <v>Low Cap</v>
      </c>
    </row>
    <row r="40959" spans="11:16">
      <c r="K40959" s="14" t="str">
        <v/>
      </c>
      <c r="L40959" s="14" t="str">
        <v/>
      </c>
      <c r="O40959" s="14" t="str">
        <v/>
      </c>
      <c r="P40959" s="14" t="str">
        <f ca="1"/>
        <v>Low Cap</v>
      </c>
    </row>
    <row r="40960" spans="11:16">
      <c r="K40960" s="14" t="str">
        <v/>
      </c>
      <c r="L40960" s="14" t="str">
        <v/>
      </c>
      <c r="O40960" s="14" t="str">
        <v/>
      </c>
      <c r="P40960" s="14" t="str">
        <f ca="1"/>
        <v>Low Cap</v>
      </c>
    </row>
    <row r="40961" spans="11:16">
      <c r="K40961" s="14" t="str">
        <v/>
      </c>
      <c r="L40961" s="14" t="str">
        <v/>
      </c>
      <c r="O40961" s="14" t="str">
        <v/>
      </c>
      <c r="P40961" s="14" t="str">
        <f ca="1"/>
        <v>Low Cap</v>
      </c>
    </row>
    <row r="40962" spans="11:16">
      <c r="K40962" s="14" t="str">
        <v/>
      </c>
      <c r="L40962" s="14" t="str">
        <v/>
      </c>
      <c r="O40962" s="14" t="str">
        <v/>
      </c>
      <c r="P40962" s="14" t="str">
        <f ca="1"/>
        <v>Low Cap</v>
      </c>
    </row>
    <row r="40963" spans="11:16">
      <c r="K40963" s="14" t="str">
        <v/>
      </c>
      <c r="L40963" s="14" t="str">
        <v/>
      </c>
      <c r="O40963" s="14" t="str">
        <v/>
      </c>
      <c r="P40963" s="14" t="str">
        <f ca="1"/>
        <v>Low Cap</v>
      </c>
    </row>
    <row r="40964" spans="11:16">
      <c r="K40964" s="14" t="str">
        <v/>
      </c>
      <c r="L40964" s="14" t="str">
        <v/>
      </c>
      <c r="O40964" s="14" t="str">
        <v/>
      </c>
      <c r="P40964" s="14" t="str">
        <f ca="1"/>
        <v>Low Cap</v>
      </c>
    </row>
    <row r="40965" spans="11:16">
      <c r="K40965" s="14" t="str">
        <v/>
      </c>
      <c r="L40965" s="14" t="str">
        <v/>
      </c>
      <c r="O40965" s="14" t="str">
        <v/>
      </c>
      <c r="P40965" s="14" t="str">
        <f ca="1"/>
        <v>Low Cap</v>
      </c>
    </row>
    <row r="40966" spans="11:16">
      <c r="K40966" s="14" t="str">
        <v/>
      </c>
      <c r="L40966" s="14" t="str">
        <v/>
      </c>
      <c r="O40966" s="14" t="str">
        <v/>
      </c>
      <c r="P40966" s="14" t="str">
        <f ca="1"/>
        <v>Low Cap</v>
      </c>
    </row>
    <row r="40967" spans="11:16">
      <c r="K40967" s="14" t="str">
        <v/>
      </c>
      <c r="L40967" s="14" t="str">
        <v/>
      </c>
      <c r="O40967" s="14" t="str">
        <v/>
      </c>
      <c r="P40967" s="14" t="str">
        <f ca="1"/>
        <v>Low Cap</v>
      </c>
    </row>
    <row r="40968" spans="11:16">
      <c r="K40968" s="14" t="str">
        <v/>
      </c>
      <c r="L40968" s="14" t="str">
        <v/>
      </c>
      <c r="O40968" s="14" t="str">
        <v/>
      </c>
      <c r="P40968" s="14" t="str">
        <f ca="1"/>
        <v>Low Cap</v>
      </c>
    </row>
    <row r="40969" spans="11:16">
      <c r="K40969" s="14" t="str">
        <v/>
      </c>
      <c r="L40969" s="14" t="str">
        <v/>
      </c>
      <c r="O40969" s="14" t="str">
        <v/>
      </c>
      <c r="P40969" s="14" t="str">
        <f ca="1"/>
        <v>Low Cap</v>
      </c>
    </row>
    <row r="40970" spans="11:16">
      <c r="K40970" s="14" t="str">
        <v/>
      </c>
      <c r="L40970" s="14" t="str">
        <v/>
      </c>
      <c r="O40970" s="14" t="str">
        <v/>
      </c>
      <c r="P40970" s="14" t="str">
        <f ca="1"/>
        <v>Low Cap</v>
      </c>
    </row>
    <row r="40971" spans="11:16">
      <c r="K40971" s="14" t="str">
        <v/>
      </c>
      <c r="L40971" s="14" t="str">
        <v/>
      </c>
      <c r="O40971" s="14" t="str">
        <v/>
      </c>
      <c r="P40971" s="14" t="str">
        <f ca="1"/>
        <v>Low Cap</v>
      </c>
    </row>
    <row r="40972" spans="11:16">
      <c r="K40972" s="14" t="str">
        <v/>
      </c>
      <c r="L40972" s="14" t="str">
        <v/>
      </c>
      <c r="O40972" s="14" t="str">
        <v/>
      </c>
      <c r="P40972" s="14" t="str">
        <f ca="1"/>
        <v>Low Cap</v>
      </c>
    </row>
    <row r="40973" spans="11:16">
      <c r="K40973" s="14" t="str">
        <v/>
      </c>
      <c r="L40973" s="14" t="str">
        <v/>
      </c>
      <c r="O40973" s="14" t="str">
        <v/>
      </c>
      <c r="P40973" s="14" t="str">
        <f ca="1"/>
        <v>Low Cap</v>
      </c>
    </row>
    <row r="40974" spans="11:16">
      <c r="K40974" s="14" t="str">
        <v/>
      </c>
      <c r="L40974" s="14" t="str">
        <v/>
      </c>
      <c r="O40974" s="14" t="str">
        <v/>
      </c>
      <c r="P40974" s="14" t="str">
        <f ca="1"/>
        <v>Low Cap</v>
      </c>
    </row>
    <row r="40975" spans="11:16">
      <c r="K40975" s="14" t="str">
        <v/>
      </c>
      <c r="L40975" s="14" t="str">
        <v/>
      </c>
      <c r="O40975" s="14" t="str">
        <v/>
      </c>
      <c r="P40975" s="14" t="str">
        <f ca="1"/>
        <v>Low Cap</v>
      </c>
    </row>
    <row r="40976" spans="11:16">
      <c r="K40976" s="14" t="str">
        <v/>
      </c>
      <c r="L40976" s="14" t="str">
        <v/>
      </c>
      <c r="O40976" s="14" t="str">
        <v/>
      </c>
      <c r="P40976" s="14" t="str">
        <f ca="1"/>
        <v>Low Cap</v>
      </c>
    </row>
    <row r="40977" spans="11:16">
      <c r="K40977" s="14" t="str">
        <v/>
      </c>
      <c r="L40977" s="14" t="str">
        <v/>
      </c>
      <c r="O40977" s="14" t="str">
        <v/>
      </c>
      <c r="P40977" s="14" t="str">
        <f ca="1"/>
        <v>Low Cap</v>
      </c>
    </row>
    <row r="40978" spans="11:16">
      <c r="K40978" s="14" t="str">
        <v/>
      </c>
      <c r="L40978" s="14" t="str">
        <v/>
      </c>
      <c r="O40978" s="14" t="str">
        <v/>
      </c>
      <c r="P40978" s="14" t="str">
        <f ca="1"/>
        <v>Low Cap</v>
      </c>
    </row>
    <row r="40979" spans="11:16">
      <c r="K40979" s="14" t="str">
        <v/>
      </c>
      <c r="L40979" s="14" t="str">
        <v/>
      </c>
      <c r="O40979" s="14" t="str">
        <v/>
      </c>
      <c r="P40979" s="14" t="str">
        <f ca="1"/>
        <v>Low Cap</v>
      </c>
    </row>
    <row r="40980" spans="11:16">
      <c r="K40980" s="14" t="str">
        <v/>
      </c>
      <c r="L40980" s="14" t="str">
        <v/>
      </c>
      <c r="O40980" s="14" t="str">
        <v/>
      </c>
      <c r="P40980" s="14" t="str">
        <f ca="1"/>
        <v>Low Cap</v>
      </c>
    </row>
    <row r="40981" spans="11:16">
      <c r="K40981" s="14" t="str">
        <v/>
      </c>
      <c r="L40981" s="14" t="str">
        <v/>
      </c>
      <c r="O40981" s="14" t="str">
        <v/>
      </c>
      <c r="P40981" s="14" t="str">
        <f ca="1"/>
        <v>Low Cap</v>
      </c>
    </row>
    <row r="40982" spans="11:16">
      <c r="K40982" s="14" t="str">
        <v/>
      </c>
      <c r="L40982" s="14" t="str">
        <v/>
      </c>
      <c r="O40982" s="14" t="str">
        <v/>
      </c>
      <c r="P40982" s="14" t="str">
        <f ca="1"/>
        <v>Low Cap</v>
      </c>
    </row>
    <row r="40983" spans="11:16">
      <c r="K40983" s="14" t="str">
        <v/>
      </c>
      <c r="L40983" s="14" t="str">
        <v/>
      </c>
      <c r="O40983" s="14" t="str">
        <v/>
      </c>
      <c r="P40983" s="14" t="str">
        <f ca="1"/>
        <v>Low Cap</v>
      </c>
    </row>
    <row r="40984" spans="11:16">
      <c r="K40984" s="14" t="str">
        <v/>
      </c>
      <c r="L40984" s="14" t="str">
        <v/>
      </c>
      <c r="O40984" s="14" t="str">
        <v/>
      </c>
      <c r="P40984" s="14" t="str">
        <f ca="1"/>
        <v>Low Cap</v>
      </c>
    </row>
    <row r="40985" spans="11:16">
      <c r="K40985" s="14" t="str">
        <v/>
      </c>
      <c r="L40985" s="14" t="str">
        <v/>
      </c>
      <c r="O40985" s="14" t="str">
        <v/>
      </c>
      <c r="P40985" s="14" t="str">
        <f ca="1"/>
        <v>Low Cap</v>
      </c>
    </row>
    <row r="40986" spans="11:16">
      <c r="K40986" s="14" t="str">
        <v/>
      </c>
      <c r="L40986" s="14" t="str">
        <v/>
      </c>
      <c r="O40986" s="14" t="str">
        <v/>
      </c>
      <c r="P40986" s="14" t="str">
        <f ca="1"/>
        <v>Low Cap</v>
      </c>
    </row>
    <row r="40987" spans="11:16">
      <c r="K40987" s="14" t="str">
        <v/>
      </c>
      <c r="L40987" s="14" t="str">
        <v/>
      </c>
      <c r="O40987" s="14" t="str">
        <v/>
      </c>
      <c r="P40987" s="14" t="str">
        <f ca="1"/>
        <v>Low Cap</v>
      </c>
    </row>
    <row r="40988" spans="11:16">
      <c r="K40988" s="14" t="str">
        <v/>
      </c>
      <c r="L40988" s="14" t="str">
        <v/>
      </c>
      <c r="O40988" s="14" t="str">
        <v/>
      </c>
      <c r="P40988" s="14" t="str">
        <f ca="1"/>
        <v>Low Cap</v>
      </c>
    </row>
    <row r="40989" spans="11:16">
      <c r="K40989" s="14" t="str">
        <v/>
      </c>
      <c r="L40989" s="14" t="str">
        <v/>
      </c>
      <c r="O40989" s="14" t="str">
        <v/>
      </c>
      <c r="P40989" s="14" t="str">
        <f ca="1"/>
        <v>Low Cap</v>
      </c>
    </row>
    <row r="40990" spans="11:16">
      <c r="K40990" s="14" t="str">
        <v/>
      </c>
      <c r="L40990" s="14" t="str">
        <v/>
      </c>
      <c r="O40990" s="14" t="str">
        <v/>
      </c>
      <c r="P40990" s="14" t="str">
        <f ca="1"/>
        <v>Low Cap</v>
      </c>
    </row>
    <row r="40991" spans="11:16">
      <c r="K40991" s="14" t="str">
        <v/>
      </c>
      <c r="L40991" s="14" t="str">
        <v/>
      </c>
      <c r="O40991" s="14" t="str">
        <v/>
      </c>
      <c r="P40991" s="14" t="str">
        <f ca="1"/>
        <v>Low Cap</v>
      </c>
    </row>
    <row r="40992" spans="11:16">
      <c r="K40992" s="14" t="str">
        <v/>
      </c>
      <c r="L40992" s="14" t="str">
        <v/>
      </c>
      <c r="O40992" s="14" t="str">
        <v/>
      </c>
      <c r="P40992" s="14" t="str">
        <f ca="1"/>
        <v>Low Cap</v>
      </c>
    </row>
    <row r="40993" spans="11:16">
      <c r="K40993" s="14" t="str">
        <v/>
      </c>
      <c r="L40993" s="14" t="str">
        <v/>
      </c>
      <c r="O40993" s="14" t="str">
        <v/>
      </c>
      <c r="P40993" s="14" t="str">
        <f ca="1"/>
        <v>Low Cap</v>
      </c>
    </row>
    <row r="40994" spans="11:16">
      <c r="K40994" s="14" t="str">
        <v/>
      </c>
      <c r="L40994" s="14" t="str">
        <v/>
      </c>
      <c r="O40994" s="14" t="str">
        <v/>
      </c>
      <c r="P40994" s="14" t="str">
        <f ca="1"/>
        <v>Low Cap</v>
      </c>
    </row>
    <row r="40995" spans="11:16">
      <c r="K40995" s="14" t="str">
        <v/>
      </c>
      <c r="L40995" s="14" t="str">
        <v/>
      </c>
      <c r="O40995" s="14" t="str">
        <v/>
      </c>
      <c r="P40995" s="14" t="str">
        <f ca="1"/>
        <v>Low Cap</v>
      </c>
    </row>
    <row r="40996" spans="11:16">
      <c r="K40996" s="14" t="str">
        <v/>
      </c>
      <c r="L40996" s="14" t="str">
        <v/>
      </c>
      <c r="O40996" s="14" t="str">
        <v/>
      </c>
      <c r="P40996" s="14" t="str">
        <f ca="1"/>
        <v>Low Cap</v>
      </c>
    </row>
    <row r="40997" spans="11:16">
      <c r="K40997" s="14" t="str">
        <v/>
      </c>
      <c r="L40997" s="14" t="str">
        <v/>
      </c>
      <c r="O40997" s="14" t="str">
        <v/>
      </c>
      <c r="P40997" s="14" t="str">
        <f ca="1"/>
        <v>Low Cap</v>
      </c>
    </row>
    <row r="40998" spans="11:16">
      <c r="K40998" s="14" t="str">
        <v/>
      </c>
      <c r="L40998" s="14" t="str">
        <v/>
      </c>
      <c r="O40998" s="14" t="str">
        <v/>
      </c>
      <c r="P40998" s="14" t="str">
        <f ca="1"/>
        <v>Low Cap</v>
      </c>
    </row>
    <row r="40999" spans="11:16">
      <c r="K40999" s="14" t="str">
        <v/>
      </c>
      <c r="L40999" s="14" t="str">
        <v/>
      </c>
      <c r="O40999" s="14" t="str">
        <v/>
      </c>
      <c r="P40999" s="14" t="str">
        <f ca="1"/>
        <v>Low Cap</v>
      </c>
    </row>
    <row r="41000" spans="11:16">
      <c r="K41000" s="14" t="str">
        <v/>
      </c>
      <c r="L41000" s="14" t="str">
        <v/>
      </c>
      <c r="O41000" s="14" t="str">
        <v/>
      </c>
      <c r="P41000" s="14" t="str">
        <f ca="1"/>
        <v>Low Cap</v>
      </c>
    </row>
    <row r="41001" spans="11:16">
      <c r="K41001" s="14" t="str">
        <v/>
      </c>
      <c r="L41001" s="14" t="str">
        <v/>
      </c>
      <c r="O41001" s="14" t="str">
        <v/>
      </c>
      <c r="P41001" s="14" t="str">
        <f ca="1"/>
        <v>Low Cap</v>
      </c>
    </row>
    <row r="41002" spans="11:16">
      <c r="K41002" s="14" t="str">
        <v/>
      </c>
      <c r="L41002" s="14" t="str">
        <v/>
      </c>
      <c r="O41002" s="14" t="str">
        <v/>
      </c>
      <c r="P41002" s="14" t="str">
        <f ca="1"/>
        <v>Low Cap</v>
      </c>
    </row>
    <row r="41003" spans="11:16">
      <c r="K41003" s="14" t="str">
        <v/>
      </c>
      <c r="L41003" s="14" t="str">
        <v/>
      </c>
      <c r="O41003" s="14" t="str">
        <v/>
      </c>
      <c r="P41003" s="14" t="str">
        <f ca="1"/>
        <v>Low Cap</v>
      </c>
    </row>
    <row r="41004" spans="11:16">
      <c r="K41004" s="14" t="str">
        <v/>
      </c>
      <c r="L41004" s="14" t="str">
        <v/>
      </c>
      <c r="O41004" s="14" t="str">
        <v/>
      </c>
      <c r="P41004" s="14" t="str">
        <f ca="1"/>
        <v>Low Cap</v>
      </c>
    </row>
    <row r="41005" spans="11:16">
      <c r="K41005" s="14" t="str">
        <v/>
      </c>
      <c r="L41005" s="14" t="str">
        <v/>
      </c>
      <c r="O41005" s="14" t="str">
        <v/>
      </c>
      <c r="P41005" s="14" t="str">
        <f ca="1"/>
        <v>Low Cap</v>
      </c>
    </row>
    <row r="41006" spans="11:16">
      <c r="K41006" s="14" t="str">
        <v/>
      </c>
      <c r="L41006" s="14" t="str">
        <v/>
      </c>
      <c r="O41006" s="14" t="str">
        <v/>
      </c>
      <c r="P41006" s="14" t="str">
        <f ca="1"/>
        <v>Low Cap</v>
      </c>
    </row>
    <row r="41007" spans="11:16">
      <c r="K41007" s="14" t="str">
        <v/>
      </c>
      <c r="L41007" s="14" t="str">
        <v/>
      </c>
      <c r="O41007" s="14" t="str">
        <v/>
      </c>
      <c r="P41007" s="14" t="str">
        <f ca="1"/>
        <v>Low Cap</v>
      </c>
    </row>
    <row r="41008" spans="11:16">
      <c r="K41008" s="14" t="str">
        <v/>
      </c>
      <c r="L41008" s="14" t="str">
        <v/>
      </c>
      <c r="O41008" s="14" t="str">
        <v/>
      </c>
      <c r="P41008" s="14" t="str">
        <f ca="1"/>
        <v>Low Cap</v>
      </c>
    </row>
    <row r="41009" spans="11:16">
      <c r="K41009" s="14" t="str">
        <v/>
      </c>
      <c r="L41009" s="14" t="str">
        <v/>
      </c>
      <c r="O41009" s="14" t="str">
        <v/>
      </c>
      <c r="P41009" s="14" t="str">
        <f ca="1"/>
        <v>Low Cap</v>
      </c>
    </row>
    <row r="41010" spans="11:16">
      <c r="K41010" s="14" t="str">
        <v/>
      </c>
      <c r="L41010" s="14" t="str">
        <v/>
      </c>
      <c r="O41010" s="14" t="str">
        <v/>
      </c>
      <c r="P41010" s="14" t="str">
        <f ca="1"/>
        <v>Low Cap</v>
      </c>
    </row>
    <row r="41011" spans="11:16">
      <c r="K41011" s="14" t="str">
        <v/>
      </c>
      <c r="L41011" s="14" t="str">
        <v/>
      </c>
      <c r="O41011" s="14" t="str">
        <v/>
      </c>
      <c r="P41011" s="14" t="str">
        <f ca="1"/>
        <v>Low Cap</v>
      </c>
    </row>
    <row r="41012" spans="11:16">
      <c r="K41012" s="14" t="str">
        <v/>
      </c>
      <c r="L41012" s="14" t="str">
        <v/>
      </c>
      <c r="O41012" s="14" t="str">
        <v/>
      </c>
      <c r="P41012" s="14" t="str">
        <f ca="1"/>
        <v>Low Cap</v>
      </c>
    </row>
    <row r="41013" spans="11:16">
      <c r="K41013" s="14" t="str">
        <v/>
      </c>
      <c r="L41013" s="14" t="str">
        <v/>
      </c>
      <c r="O41013" s="14" t="str">
        <v/>
      </c>
      <c r="P41013" s="14" t="str">
        <f ca="1"/>
        <v>Low Cap</v>
      </c>
    </row>
    <row r="41014" spans="11:16">
      <c r="K41014" s="14" t="str">
        <v/>
      </c>
      <c r="L41014" s="14" t="str">
        <v/>
      </c>
      <c r="O41014" s="14" t="str">
        <v/>
      </c>
      <c r="P41014" s="14" t="str">
        <f ca="1"/>
        <v>Low Cap</v>
      </c>
    </row>
    <row r="41015" spans="11:16">
      <c r="K41015" s="14" t="str">
        <v/>
      </c>
      <c r="L41015" s="14" t="str">
        <v/>
      </c>
      <c r="O41015" s="14" t="str">
        <v/>
      </c>
      <c r="P41015" s="14" t="str">
        <f ca="1"/>
        <v>Low Cap</v>
      </c>
    </row>
    <row r="41016" spans="11:16">
      <c r="K41016" s="14" t="str">
        <v/>
      </c>
      <c r="L41016" s="14" t="str">
        <v/>
      </c>
      <c r="O41016" s="14" t="str">
        <v/>
      </c>
      <c r="P41016" s="14" t="str">
        <f ca="1"/>
        <v>Low Cap</v>
      </c>
    </row>
    <row r="41017" spans="11:16">
      <c r="K41017" s="14" t="str">
        <v/>
      </c>
      <c r="L41017" s="14" t="str">
        <v/>
      </c>
      <c r="O41017" s="14" t="str">
        <v/>
      </c>
      <c r="P41017" s="14" t="str">
        <f ca="1"/>
        <v>Low Cap</v>
      </c>
    </row>
    <row r="41018" spans="11:16">
      <c r="K41018" s="14" t="str">
        <v/>
      </c>
      <c r="L41018" s="14" t="str">
        <v/>
      </c>
      <c r="O41018" s="14" t="str">
        <v/>
      </c>
      <c r="P41018" s="14" t="str">
        <f ca="1"/>
        <v>Low Cap</v>
      </c>
    </row>
    <row r="41019" spans="11:16">
      <c r="K41019" s="14" t="str">
        <v/>
      </c>
      <c r="L41019" s="14" t="str">
        <v/>
      </c>
      <c r="O41019" s="14" t="str">
        <v/>
      </c>
      <c r="P41019" s="14" t="str">
        <f ca="1"/>
        <v>Low Cap</v>
      </c>
    </row>
    <row r="41020" spans="11:16">
      <c r="K41020" s="14" t="str">
        <v/>
      </c>
      <c r="L41020" s="14" t="str">
        <v/>
      </c>
      <c r="O41020" s="14" t="str">
        <v/>
      </c>
      <c r="P41020" s="14" t="str">
        <f ca="1"/>
        <v>Low Cap</v>
      </c>
    </row>
    <row r="41021" spans="11:16">
      <c r="K41021" s="14" t="str">
        <v/>
      </c>
      <c r="L41021" s="14" t="str">
        <v/>
      </c>
      <c r="O41021" s="14" t="str">
        <v/>
      </c>
      <c r="P41021" s="14" t="str">
        <f ca="1"/>
        <v>Low Cap</v>
      </c>
    </row>
    <row r="41022" spans="11:16">
      <c r="K41022" s="14" t="str">
        <v/>
      </c>
      <c r="L41022" s="14" t="str">
        <v/>
      </c>
      <c r="O41022" s="14" t="str">
        <v/>
      </c>
      <c r="P41022" s="14" t="str">
        <f ca="1"/>
        <v>Low Cap</v>
      </c>
    </row>
    <row r="41023" spans="11:16">
      <c r="K41023" s="14" t="str">
        <v/>
      </c>
      <c r="L41023" s="14" t="str">
        <v/>
      </c>
      <c r="O41023" s="14" t="str">
        <v/>
      </c>
      <c r="P41023" s="14" t="str">
        <f ca="1"/>
        <v>Low Cap</v>
      </c>
    </row>
    <row r="41024" spans="11:16">
      <c r="K41024" s="14" t="str">
        <v/>
      </c>
      <c r="L41024" s="14" t="str">
        <v/>
      </c>
      <c r="O41024" s="14" t="str">
        <v/>
      </c>
      <c r="P41024" s="14" t="str">
        <f ca="1"/>
        <v>Low Cap</v>
      </c>
    </row>
    <row r="41025" spans="11:16">
      <c r="K41025" s="14" t="str">
        <v/>
      </c>
      <c r="L41025" s="14" t="str">
        <v/>
      </c>
      <c r="O41025" s="14" t="str">
        <v/>
      </c>
      <c r="P41025" s="14" t="str">
        <f ca="1"/>
        <v>Low Cap</v>
      </c>
    </row>
    <row r="41026" spans="11:16">
      <c r="K41026" s="14" t="str">
        <v/>
      </c>
      <c r="L41026" s="14" t="str">
        <v/>
      </c>
      <c r="O41026" s="14" t="str">
        <v/>
      </c>
      <c r="P41026" s="14" t="str">
        <f ca="1"/>
        <v>Low Cap</v>
      </c>
    </row>
    <row r="41027" spans="11:16">
      <c r="K41027" s="14" t="str">
        <v/>
      </c>
      <c r="L41027" s="14" t="str">
        <v/>
      </c>
      <c r="O41027" s="14" t="str">
        <v/>
      </c>
      <c r="P41027" s="14" t="str">
        <f ca="1"/>
        <v>Low Cap</v>
      </c>
    </row>
    <row r="41028" spans="11:16">
      <c r="K41028" s="14" t="str">
        <v/>
      </c>
      <c r="L41028" s="14" t="str">
        <v/>
      </c>
      <c r="O41028" s="14" t="str">
        <v/>
      </c>
      <c r="P41028" s="14" t="str">
        <f ca="1"/>
        <v>Low Cap</v>
      </c>
    </row>
    <row r="41029" spans="11:16">
      <c r="K41029" s="14" t="str">
        <v/>
      </c>
      <c r="L41029" s="14" t="str">
        <v/>
      </c>
      <c r="O41029" s="14" t="str">
        <v/>
      </c>
      <c r="P41029" s="14" t="str">
        <f ca="1"/>
        <v>Low Cap</v>
      </c>
    </row>
    <row r="41030" spans="11:16">
      <c r="K41030" s="14" t="str">
        <v/>
      </c>
      <c r="L41030" s="14" t="str">
        <v/>
      </c>
      <c r="O41030" s="14" t="str">
        <v/>
      </c>
      <c r="P41030" s="14" t="str">
        <f ca="1"/>
        <v>Low Cap</v>
      </c>
    </row>
    <row r="41031" spans="11:16">
      <c r="K41031" s="14" t="str">
        <v/>
      </c>
      <c r="L41031" s="14" t="str">
        <v/>
      </c>
      <c r="O41031" s="14" t="str">
        <v/>
      </c>
      <c r="P41031" s="14" t="str">
        <f ca="1"/>
        <v>Low Cap</v>
      </c>
    </row>
    <row r="41032" spans="11:16">
      <c r="K41032" s="14" t="str">
        <v/>
      </c>
      <c r="L41032" s="14" t="str">
        <v/>
      </c>
      <c r="O41032" s="14" t="str">
        <v/>
      </c>
      <c r="P41032" s="14" t="str">
        <f ca="1"/>
        <v>Low Cap</v>
      </c>
    </row>
    <row r="41033" spans="11:16">
      <c r="K41033" s="14" t="str">
        <v/>
      </c>
      <c r="L41033" s="14" t="str">
        <v/>
      </c>
      <c r="O41033" s="14" t="str">
        <v/>
      </c>
      <c r="P41033" s="14" t="str">
        <f ca="1"/>
        <v>Low Cap</v>
      </c>
    </row>
    <row r="41034" spans="11:16">
      <c r="K41034" s="14" t="str">
        <v/>
      </c>
      <c r="L41034" s="14" t="str">
        <v/>
      </c>
      <c r="O41034" s="14" t="str">
        <v/>
      </c>
      <c r="P41034" s="14" t="str">
        <f ca="1"/>
        <v>Low Cap</v>
      </c>
    </row>
    <row r="41035" spans="11:16">
      <c r="K41035" s="14" t="str">
        <v/>
      </c>
      <c r="L41035" s="14" t="str">
        <v/>
      </c>
      <c r="O41035" s="14" t="str">
        <v/>
      </c>
      <c r="P41035" s="14" t="str">
        <f ca="1"/>
        <v>Low Cap</v>
      </c>
    </row>
    <row r="41036" spans="11:16">
      <c r="K41036" s="14" t="str">
        <v/>
      </c>
      <c r="L41036" s="14" t="str">
        <v/>
      </c>
      <c r="O41036" s="14" t="str">
        <v/>
      </c>
      <c r="P41036" s="14" t="str">
        <f ca="1"/>
        <v>Low Cap</v>
      </c>
    </row>
    <row r="41037" spans="11:16">
      <c r="K41037" s="14" t="str">
        <v/>
      </c>
      <c r="L41037" s="14" t="str">
        <v/>
      </c>
      <c r="O41037" s="14" t="str">
        <v/>
      </c>
      <c r="P41037" s="14" t="str">
        <f ca="1"/>
        <v>Low Cap</v>
      </c>
    </row>
    <row r="41038" spans="11:16">
      <c r="K41038" s="14" t="str">
        <v/>
      </c>
      <c r="L41038" s="14" t="str">
        <v/>
      </c>
      <c r="O41038" s="14" t="str">
        <v/>
      </c>
      <c r="P41038" s="14" t="str">
        <f ca="1"/>
        <v>Low Cap</v>
      </c>
    </row>
    <row r="41039" spans="11:16">
      <c r="K41039" s="14" t="str">
        <v/>
      </c>
      <c r="L41039" s="14" t="str">
        <v/>
      </c>
      <c r="O41039" s="14" t="str">
        <v/>
      </c>
      <c r="P41039" s="14" t="str">
        <f ca="1"/>
        <v>Low Cap</v>
      </c>
    </row>
    <row r="41040" spans="11:16">
      <c r="K41040" s="14" t="str">
        <v/>
      </c>
      <c r="L41040" s="14" t="str">
        <v/>
      </c>
      <c r="O41040" s="14" t="str">
        <v/>
      </c>
      <c r="P41040" s="14" t="str">
        <f ca="1"/>
        <v>Low Cap</v>
      </c>
    </row>
    <row r="41041" spans="11:16">
      <c r="K41041" s="14" t="str">
        <v/>
      </c>
      <c r="L41041" s="14" t="str">
        <v/>
      </c>
      <c r="O41041" s="14" t="str">
        <v/>
      </c>
      <c r="P41041" s="14" t="str">
        <f ca="1"/>
        <v>Low Cap</v>
      </c>
    </row>
    <row r="41042" spans="11:16">
      <c r="K41042" s="14" t="str">
        <v/>
      </c>
      <c r="L41042" s="14" t="str">
        <v/>
      </c>
      <c r="O41042" s="14" t="str">
        <v/>
      </c>
      <c r="P41042" s="14" t="str">
        <f ca="1"/>
        <v>Low Cap</v>
      </c>
    </row>
    <row r="41043" spans="11:16">
      <c r="K41043" s="14" t="str">
        <v/>
      </c>
      <c r="L41043" s="14" t="str">
        <v/>
      </c>
      <c r="O41043" s="14" t="str">
        <v/>
      </c>
      <c r="P41043" s="14" t="str">
        <f ca="1"/>
        <v>Low Cap</v>
      </c>
    </row>
    <row r="41044" spans="11:16">
      <c r="K41044" s="14" t="str">
        <v/>
      </c>
      <c r="L41044" s="14" t="str">
        <v/>
      </c>
      <c r="O41044" s="14" t="str">
        <v/>
      </c>
      <c r="P41044" s="14" t="str">
        <f ca="1"/>
        <v>Low Cap</v>
      </c>
    </row>
    <row r="41045" spans="11:16">
      <c r="K41045" s="14" t="str">
        <v/>
      </c>
      <c r="L41045" s="14" t="str">
        <v/>
      </c>
      <c r="O41045" s="14" t="str">
        <v/>
      </c>
      <c r="P41045" s="14" t="str">
        <f ca="1"/>
        <v>Low Cap</v>
      </c>
    </row>
    <row r="41046" spans="11:16">
      <c r="K41046" s="14" t="str">
        <v/>
      </c>
      <c r="L41046" s="14" t="str">
        <v/>
      </c>
      <c r="O41046" s="14" t="str">
        <v/>
      </c>
      <c r="P41046" s="14" t="str">
        <f ca="1"/>
        <v>Low Cap</v>
      </c>
    </row>
    <row r="41047" spans="11:16">
      <c r="K41047" s="14" t="str">
        <v/>
      </c>
      <c r="L41047" s="14" t="str">
        <v/>
      </c>
      <c r="O41047" s="14" t="str">
        <v/>
      </c>
      <c r="P41047" s="14" t="str">
        <f ca="1"/>
        <v>Low Cap</v>
      </c>
    </row>
    <row r="41048" spans="11:16">
      <c r="K41048" s="14" t="str">
        <v/>
      </c>
      <c r="L41048" s="14" t="str">
        <v/>
      </c>
      <c r="O41048" s="14" t="str">
        <v/>
      </c>
      <c r="P41048" s="14" t="str">
        <f ca="1"/>
        <v>Low Cap</v>
      </c>
    </row>
    <row r="41049" spans="11:16">
      <c r="K41049" s="14" t="str">
        <v/>
      </c>
      <c r="L41049" s="14" t="str">
        <v/>
      </c>
      <c r="O41049" s="14" t="str">
        <v/>
      </c>
      <c r="P41049" s="14" t="str">
        <f ca="1"/>
        <v>Low Cap</v>
      </c>
    </row>
    <row r="41050" spans="11:16">
      <c r="K41050" s="14" t="str">
        <v/>
      </c>
      <c r="L41050" s="14" t="str">
        <v/>
      </c>
      <c r="O41050" s="14" t="str">
        <v/>
      </c>
      <c r="P41050" s="14" t="str">
        <f ca="1"/>
        <v>Low Cap</v>
      </c>
    </row>
    <row r="41051" spans="11:16">
      <c r="K41051" s="14" t="str">
        <v/>
      </c>
      <c r="L41051" s="14" t="str">
        <v/>
      </c>
      <c r="O41051" s="14" t="str">
        <v/>
      </c>
      <c r="P41051" s="14" t="str">
        <f ca="1"/>
        <v>Low Cap</v>
      </c>
    </row>
    <row r="41052" spans="11:16">
      <c r="K41052" s="14" t="str">
        <v/>
      </c>
      <c r="L41052" s="14" t="str">
        <v/>
      </c>
      <c r="O41052" s="14" t="str">
        <v/>
      </c>
      <c r="P41052" s="14" t="str">
        <f ca="1"/>
        <v>Low Cap</v>
      </c>
    </row>
    <row r="41053" spans="11:16">
      <c r="K41053" s="14" t="str">
        <v/>
      </c>
      <c r="L41053" s="14" t="str">
        <v/>
      </c>
      <c r="O41053" s="14" t="str">
        <v/>
      </c>
      <c r="P41053" s="14" t="str">
        <f ca="1"/>
        <v>Low Cap</v>
      </c>
    </row>
    <row r="41054" spans="11:16">
      <c r="K41054" s="14" t="str">
        <v/>
      </c>
      <c r="L41054" s="14" t="str">
        <v/>
      </c>
      <c r="O41054" s="14" t="str">
        <v/>
      </c>
      <c r="P41054" s="14" t="str">
        <f ca="1"/>
        <v>Low Cap</v>
      </c>
    </row>
    <row r="41055" spans="11:16">
      <c r="K41055" s="14" t="str">
        <v/>
      </c>
      <c r="L41055" s="14" t="str">
        <v/>
      </c>
      <c r="O41055" s="14" t="str">
        <v/>
      </c>
      <c r="P41055" s="14" t="str">
        <f ca="1"/>
        <v>Low Cap</v>
      </c>
    </row>
    <row r="41056" spans="11:16">
      <c r="K41056" s="14" t="str">
        <v/>
      </c>
      <c r="L41056" s="14" t="str">
        <v/>
      </c>
      <c r="O41056" s="14" t="str">
        <v/>
      </c>
      <c r="P41056" s="14" t="str">
        <f ca="1"/>
        <v>Low Cap</v>
      </c>
    </row>
    <row r="41057" spans="11:16">
      <c r="K41057" s="14" t="str">
        <v/>
      </c>
      <c r="L41057" s="14" t="str">
        <v/>
      </c>
      <c r="O41057" s="14" t="str">
        <v/>
      </c>
      <c r="P41057" s="14" t="str">
        <f ca="1"/>
        <v>Low Cap</v>
      </c>
    </row>
    <row r="41058" spans="11:16">
      <c r="K41058" s="14" t="str">
        <v/>
      </c>
      <c r="L41058" s="14" t="str">
        <v/>
      </c>
      <c r="O41058" s="14" t="str">
        <v/>
      </c>
      <c r="P41058" s="14" t="str">
        <f ca="1"/>
        <v>Low Cap</v>
      </c>
    </row>
    <row r="41059" spans="11:16">
      <c r="K41059" s="14" t="str">
        <v/>
      </c>
      <c r="L41059" s="14" t="str">
        <v/>
      </c>
      <c r="O41059" s="14" t="str">
        <v/>
      </c>
      <c r="P41059" s="14" t="str">
        <f ca="1"/>
        <v>Low Cap</v>
      </c>
    </row>
    <row r="41060" spans="11:16">
      <c r="K41060" s="14" t="str">
        <v/>
      </c>
      <c r="L41060" s="14" t="str">
        <v/>
      </c>
      <c r="O41060" s="14" t="str">
        <v/>
      </c>
      <c r="P41060" s="14" t="str">
        <f ca="1"/>
        <v>Low Cap</v>
      </c>
    </row>
    <row r="41061" spans="11:16">
      <c r="K41061" s="14" t="str">
        <v/>
      </c>
      <c r="L41061" s="14" t="str">
        <v/>
      </c>
      <c r="O41061" s="14" t="str">
        <v/>
      </c>
      <c r="P41061" s="14" t="str">
        <f ca="1"/>
        <v>Low Cap</v>
      </c>
    </row>
    <row r="41062" spans="11:16">
      <c r="K41062" s="14" t="str">
        <v/>
      </c>
      <c r="L41062" s="14" t="str">
        <v/>
      </c>
      <c r="O41062" s="14" t="str">
        <v/>
      </c>
      <c r="P41062" s="14" t="str">
        <f ca="1"/>
        <v>Low Cap</v>
      </c>
    </row>
    <row r="41063" spans="11:16">
      <c r="K41063" s="14" t="str">
        <v/>
      </c>
      <c r="L41063" s="14" t="str">
        <v/>
      </c>
      <c r="O41063" s="14" t="str">
        <v/>
      </c>
      <c r="P41063" s="14" t="str">
        <f ca="1"/>
        <v>Low Cap</v>
      </c>
    </row>
    <row r="41064" spans="11:16">
      <c r="K41064" s="14" t="str">
        <v/>
      </c>
      <c r="L41064" s="14" t="str">
        <v/>
      </c>
      <c r="O41064" s="14" t="str">
        <v/>
      </c>
      <c r="P41064" s="14" t="str">
        <f ca="1"/>
        <v>Low Cap</v>
      </c>
    </row>
    <row r="41065" spans="11:16">
      <c r="K41065" s="14" t="str">
        <v/>
      </c>
      <c r="L41065" s="14" t="str">
        <v/>
      </c>
      <c r="O41065" s="14" t="str">
        <v/>
      </c>
      <c r="P41065" s="14" t="str">
        <f ca="1"/>
        <v>Low Cap</v>
      </c>
    </row>
    <row r="41066" spans="11:16">
      <c r="K41066" s="14" t="str">
        <v/>
      </c>
      <c r="L41066" s="14" t="str">
        <v/>
      </c>
      <c r="O41066" s="14" t="str">
        <v/>
      </c>
      <c r="P41066" s="14" t="str">
        <f ca="1"/>
        <v>Low Cap</v>
      </c>
    </row>
    <row r="41067" spans="11:16">
      <c r="K41067" s="14" t="str">
        <v/>
      </c>
      <c r="L41067" s="14" t="str">
        <v/>
      </c>
      <c r="O41067" s="14" t="str">
        <v/>
      </c>
      <c r="P41067" s="14" t="str">
        <f ca="1"/>
        <v>Low Cap</v>
      </c>
    </row>
    <row r="41068" spans="11:16">
      <c r="K41068" s="14" t="str">
        <v/>
      </c>
      <c r="L41068" s="14" t="str">
        <v/>
      </c>
      <c r="O41068" s="14" t="str">
        <v/>
      </c>
      <c r="P41068" s="14" t="str">
        <f ca="1"/>
        <v>Low Cap</v>
      </c>
    </row>
    <row r="41069" spans="11:16">
      <c r="K41069" s="14" t="str">
        <v/>
      </c>
      <c r="L41069" s="14" t="str">
        <v/>
      </c>
      <c r="O41069" s="14" t="str">
        <v/>
      </c>
      <c r="P41069" s="14" t="str">
        <f ca="1"/>
        <v>Low Cap</v>
      </c>
    </row>
    <row r="41070" spans="11:16">
      <c r="K41070" s="14" t="str">
        <v/>
      </c>
      <c r="L41070" s="14" t="str">
        <v/>
      </c>
      <c r="O41070" s="14" t="str">
        <v/>
      </c>
      <c r="P41070" s="14" t="str">
        <f ca="1"/>
        <v>Low Cap</v>
      </c>
    </row>
    <row r="41071" spans="11:16">
      <c r="K41071" s="14" t="str">
        <v/>
      </c>
      <c r="L41071" s="14" t="str">
        <v/>
      </c>
      <c r="O41071" s="14" t="str">
        <v/>
      </c>
      <c r="P41071" s="14" t="str">
        <f ca="1"/>
        <v>Low Cap</v>
      </c>
    </row>
    <row r="41072" spans="11:16">
      <c r="K41072" s="14" t="str">
        <v/>
      </c>
      <c r="L41072" s="14" t="str">
        <v/>
      </c>
      <c r="O41072" s="14" t="str">
        <v/>
      </c>
      <c r="P41072" s="14" t="str">
        <f ca="1"/>
        <v>Low Cap</v>
      </c>
    </row>
    <row r="41073" spans="11:16">
      <c r="K41073" s="14" t="str">
        <v/>
      </c>
      <c r="L41073" s="14" t="str">
        <v/>
      </c>
      <c r="O41073" s="14" t="str">
        <v/>
      </c>
      <c r="P41073" s="14" t="str">
        <f ca="1"/>
        <v>Low Cap</v>
      </c>
    </row>
    <row r="41074" spans="11:16">
      <c r="K41074" s="14" t="str">
        <v/>
      </c>
      <c r="L41074" s="14" t="str">
        <v/>
      </c>
      <c r="O41074" s="14" t="str">
        <v/>
      </c>
      <c r="P41074" s="14" t="str">
        <f ca="1"/>
        <v>Low Cap</v>
      </c>
    </row>
    <row r="41075" spans="11:16">
      <c r="K41075" s="14" t="str">
        <v/>
      </c>
      <c r="L41075" s="14" t="str">
        <v/>
      </c>
      <c r="O41075" s="14" t="str">
        <v/>
      </c>
      <c r="P41075" s="14" t="str">
        <f ca="1"/>
        <v>Low Cap</v>
      </c>
    </row>
    <row r="41076" spans="11:16">
      <c r="K41076" s="14" t="str">
        <v/>
      </c>
      <c r="L41076" s="14" t="str">
        <v/>
      </c>
      <c r="O41076" s="14" t="str">
        <v/>
      </c>
      <c r="P41076" s="14" t="str">
        <f ca="1"/>
        <v>Low Cap</v>
      </c>
    </row>
    <row r="41077" spans="11:16">
      <c r="K41077" s="14" t="str">
        <v/>
      </c>
      <c r="L41077" s="14" t="str">
        <v/>
      </c>
      <c r="O41077" s="14" t="str">
        <v/>
      </c>
      <c r="P41077" s="14" t="str">
        <f ca="1"/>
        <v>Low Cap</v>
      </c>
    </row>
    <row r="41078" spans="11:16">
      <c r="K41078" s="14" t="str">
        <v/>
      </c>
      <c r="L41078" s="14" t="str">
        <v/>
      </c>
      <c r="O41078" s="14" t="str">
        <v/>
      </c>
      <c r="P41078" s="14" t="str">
        <f ca="1"/>
        <v>Low Cap</v>
      </c>
    </row>
    <row r="41079" spans="11:16">
      <c r="K41079" s="14" t="str">
        <v/>
      </c>
      <c r="L41079" s="14" t="str">
        <v/>
      </c>
      <c r="O41079" s="14" t="str">
        <v/>
      </c>
      <c r="P41079" s="14" t="str">
        <f ca="1"/>
        <v>Low Cap</v>
      </c>
    </row>
    <row r="41080" spans="11:16">
      <c r="K41080" s="14" t="str">
        <v/>
      </c>
      <c r="L41080" s="14" t="str">
        <v/>
      </c>
      <c r="O41080" s="14" t="str">
        <v/>
      </c>
      <c r="P41080" s="14" t="str">
        <f ca="1"/>
        <v>Low Cap</v>
      </c>
    </row>
    <row r="41081" spans="11:16">
      <c r="K41081" s="14" t="str">
        <v/>
      </c>
      <c r="L41081" s="14" t="str">
        <v/>
      </c>
      <c r="O41081" s="14" t="str">
        <v/>
      </c>
      <c r="P41081" s="14" t="str">
        <f ca="1"/>
        <v>Low Cap</v>
      </c>
    </row>
    <row r="41082" spans="11:16">
      <c r="K41082" s="14" t="str">
        <v/>
      </c>
      <c r="L41082" s="14" t="str">
        <v/>
      </c>
      <c r="O41082" s="14" t="str">
        <v/>
      </c>
      <c r="P41082" s="14" t="str">
        <f ca="1"/>
        <v>Low Cap</v>
      </c>
    </row>
    <row r="41083" spans="11:16">
      <c r="K41083" s="14" t="str">
        <v/>
      </c>
      <c r="L41083" s="14" t="str">
        <v/>
      </c>
      <c r="O41083" s="14" t="str">
        <v/>
      </c>
      <c r="P41083" s="14" t="str">
        <f ca="1"/>
        <v>Low Cap</v>
      </c>
    </row>
    <row r="41084" spans="11:16">
      <c r="K41084" s="14" t="str">
        <v/>
      </c>
      <c r="L41084" s="14" t="str">
        <v/>
      </c>
      <c r="O41084" s="14" t="str">
        <v/>
      </c>
      <c r="P41084" s="14" t="str">
        <f ca="1"/>
        <v>Low Cap</v>
      </c>
    </row>
    <row r="41085" spans="11:16">
      <c r="K41085" s="14" t="str">
        <v/>
      </c>
      <c r="L41085" s="14" t="str">
        <v/>
      </c>
      <c r="O41085" s="14" t="str">
        <v/>
      </c>
      <c r="P41085" s="14" t="str">
        <f ca="1"/>
        <v>Low Cap</v>
      </c>
    </row>
    <row r="41086" spans="11:16">
      <c r="K41086" s="14" t="str">
        <v/>
      </c>
      <c r="L41086" s="14" t="str">
        <v/>
      </c>
      <c r="O41086" s="14" t="str">
        <v/>
      </c>
      <c r="P41086" s="14" t="str">
        <f ca="1"/>
        <v>Low Cap</v>
      </c>
    </row>
    <row r="41087" spans="11:16">
      <c r="K41087" s="14" t="str">
        <v/>
      </c>
      <c r="L41087" s="14" t="str">
        <v/>
      </c>
      <c r="O41087" s="14" t="str">
        <v/>
      </c>
      <c r="P41087" s="14" t="str">
        <f ca="1"/>
        <v>Low Cap</v>
      </c>
    </row>
    <row r="41088" spans="11:16">
      <c r="K41088" s="14" t="str">
        <v/>
      </c>
      <c r="L41088" s="14" t="str">
        <v/>
      </c>
      <c r="O41088" s="14" t="str">
        <v/>
      </c>
      <c r="P41088" s="14" t="str">
        <f ca="1"/>
        <v>Low Cap</v>
      </c>
    </row>
    <row r="41089" spans="11:16">
      <c r="K41089" s="14" t="str">
        <v/>
      </c>
      <c r="L41089" s="14" t="str">
        <v/>
      </c>
      <c r="O41089" s="14" t="str">
        <v/>
      </c>
      <c r="P41089" s="14" t="str">
        <f ca="1"/>
        <v>Low Cap</v>
      </c>
    </row>
    <row r="41090" spans="11:16">
      <c r="K41090" s="14" t="str">
        <v/>
      </c>
      <c r="L41090" s="14" t="str">
        <v/>
      </c>
      <c r="O41090" s="14" t="str">
        <v/>
      </c>
      <c r="P41090" s="14" t="str">
        <f ca="1"/>
        <v>Low Cap</v>
      </c>
    </row>
    <row r="41091" spans="11:16">
      <c r="K41091" s="14" t="str">
        <v/>
      </c>
      <c r="L41091" s="14" t="str">
        <v/>
      </c>
      <c r="O41091" s="14" t="str">
        <v/>
      </c>
      <c r="P41091" s="14" t="str">
        <f ca="1"/>
        <v>Low Cap</v>
      </c>
    </row>
    <row r="41092" spans="11:16">
      <c r="K41092" s="14" t="str">
        <v/>
      </c>
      <c r="L41092" s="14" t="str">
        <v/>
      </c>
      <c r="O41092" s="14" t="str">
        <v/>
      </c>
      <c r="P41092" s="14" t="str">
        <f ca="1"/>
        <v>Low Cap</v>
      </c>
    </row>
    <row r="41093" spans="11:16">
      <c r="K41093" s="14" t="str">
        <v/>
      </c>
      <c r="L41093" s="14" t="str">
        <v/>
      </c>
      <c r="O41093" s="14" t="str">
        <v/>
      </c>
      <c r="P41093" s="14" t="str">
        <f ca="1"/>
        <v>Low Cap</v>
      </c>
    </row>
    <row r="41094" spans="11:16">
      <c r="K41094" s="14" t="str">
        <v/>
      </c>
      <c r="L41094" s="14" t="str">
        <v/>
      </c>
      <c r="O41094" s="14" t="str">
        <v/>
      </c>
      <c r="P41094" s="14" t="str">
        <f ca="1"/>
        <v>Low Cap</v>
      </c>
    </row>
    <row r="41095" spans="11:16">
      <c r="K41095" s="14" t="str">
        <v/>
      </c>
      <c r="L41095" s="14" t="str">
        <v/>
      </c>
      <c r="O41095" s="14" t="str">
        <v/>
      </c>
      <c r="P41095" s="14" t="str">
        <f ca="1"/>
        <v>Low Cap</v>
      </c>
    </row>
    <row r="41096" spans="11:16">
      <c r="K41096" s="14" t="str">
        <v/>
      </c>
      <c r="L41096" s="14" t="str">
        <v/>
      </c>
      <c r="O41096" s="14" t="str">
        <v/>
      </c>
      <c r="P41096" s="14" t="str">
        <f ca="1"/>
        <v>Low Cap</v>
      </c>
    </row>
    <row r="41097" spans="11:16">
      <c r="K41097" s="14" t="str">
        <v/>
      </c>
      <c r="L41097" s="14" t="str">
        <v/>
      </c>
      <c r="O41097" s="14" t="str">
        <v/>
      </c>
      <c r="P41097" s="14" t="str">
        <f ca="1"/>
        <v>Low Cap</v>
      </c>
    </row>
    <row r="41098" spans="11:16">
      <c r="K41098" s="14" t="str">
        <v/>
      </c>
      <c r="L41098" s="14" t="str">
        <v/>
      </c>
      <c r="O41098" s="14" t="str">
        <v/>
      </c>
      <c r="P41098" s="14" t="str">
        <f ca="1"/>
        <v>Low Cap</v>
      </c>
    </row>
    <row r="41099" spans="11:16">
      <c r="K41099" s="14" t="str">
        <v/>
      </c>
      <c r="L41099" s="14" t="str">
        <v/>
      </c>
      <c r="O41099" s="14" t="str">
        <v/>
      </c>
      <c r="P41099" s="14" t="str">
        <f ca="1"/>
        <v>Low Cap</v>
      </c>
    </row>
    <row r="41100" spans="11:16">
      <c r="K41100" s="14" t="str">
        <v/>
      </c>
      <c r="L41100" s="14" t="str">
        <v/>
      </c>
      <c r="O41100" s="14" t="str">
        <v/>
      </c>
      <c r="P41100" s="14" t="str">
        <f ca="1"/>
        <v>Low Cap</v>
      </c>
    </row>
    <row r="41101" spans="11:16">
      <c r="K41101" s="14" t="str">
        <v/>
      </c>
      <c r="L41101" s="14" t="str">
        <v/>
      </c>
      <c r="O41101" s="14" t="str">
        <v/>
      </c>
      <c r="P41101" s="14" t="str">
        <f ca="1"/>
        <v>Low Cap</v>
      </c>
    </row>
    <row r="41102" spans="11:16">
      <c r="K41102" s="14" t="str">
        <v/>
      </c>
      <c r="L41102" s="14" t="str">
        <v/>
      </c>
      <c r="O41102" s="14" t="str">
        <v/>
      </c>
      <c r="P41102" s="14" t="str">
        <f ca="1"/>
        <v>Low Cap</v>
      </c>
    </row>
    <row r="41103" spans="11:16">
      <c r="K41103" s="14" t="str">
        <v/>
      </c>
      <c r="L41103" s="14" t="str">
        <v/>
      </c>
      <c r="O41103" s="14" t="str">
        <v/>
      </c>
      <c r="P41103" s="14" t="str">
        <f ca="1"/>
        <v>Low Cap</v>
      </c>
    </row>
    <row r="41104" spans="11:16">
      <c r="K41104" s="14" t="str">
        <v/>
      </c>
      <c r="L41104" s="14" t="str">
        <v/>
      </c>
      <c r="O41104" s="14" t="str">
        <v/>
      </c>
      <c r="P41104" s="14" t="str">
        <f ca="1"/>
        <v>Low Cap</v>
      </c>
    </row>
    <row r="41105" spans="11:16">
      <c r="K41105" s="14" t="str">
        <v/>
      </c>
      <c r="L41105" s="14" t="str">
        <v/>
      </c>
      <c r="O41105" s="14" t="str">
        <v/>
      </c>
      <c r="P41105" s="14" t="str">
        <f ca="1"/>
        <v>Low Cap</v>
      </c>
    </row>
    <row r="41106" spans="11:16">
      <c r="K41106" s="14" t="str">
        <v/>
      </c>
      <c r="L41106" s="14" t="str">
        <v/>
      </c>
      <c r="O41106" s="14" t="str">
        <v/>
      </c>
      <c r="P41106" s="14" t="str">
        <f ca="1"/>
        <v>Low Cap</v>
      </c>
    </row>
    <row r="41107" spans="11:16">
      <c r="K41107" s="14" t="str">
        <v/>
      </c>
      <c r="L41107" s="14" t="str">
        <v/>
      </c>
      <c r="O41107" s="14" t="str">
        <v/>
      </c>
      <c r="P41107" s="14" t="str">
        <f ca="1"/>
        <v>Low Cap</v>
      </c>
    </row>
    <row r="41108" spans="11:16">
      <c r="K41108" s="14" t="str">
        <v/>
      </c>
      <c r="L41108" s="14" t="str">
        <v/>
      </c>
      <c r="O41108" s="14" t="str">
        <v/>
      </c>
      <c r="P41108" s="14" t="str">
        <f ca="1"/>
        <v>Low Cap</v>
      </c>
    </row>
    <row r="41109" spans="11:16">
      <c r="K41109" s="14" t="str">
        <v/>
      </c>
      <c r="L41109" s="14" t="str">
        <v/>
      </c>
      <c r="O41109" s="14" t="str">
        <v/>
      </c>
      <c r="P41109" s="14" t="str">
        <f ca="1"/>
        <v>Low Cap</v>
      </c>
    </row>
    <row r="41110" spans="11:16">
      <c r="K41110" s="14" t="str">
        <v/>
      </c>
      <c r="L41110" s="14" t="str">
        <v/>
      </c>
      <c r="O41110" s="14" t="str">
        <v/>
      </c>
      <c r="P41110" s="14" t="str">
        <f ca="1"/>
        <v>Low Cap</v>
      </c>
    </row>
    <row r="41111" spans="11:16">
      <c r="K41111" s="14" t="str">
        <v/>
      </c>
      <c r="L41111" s="14" t="str">
        <v/>
      </c>
      <c r="O41111" s="14" t="str">
        <v/>
      </c>
      <c r="P41111" s="14" t="str">
        <f ca="1"/>
        <v>Low Cap</v>
      </c>
    </row>
    <row r="41112" spans="11:16">
      <c r="K41112" s="14" t="str">
        <v/>
      </c>
      <c r="L41112" s="14" t="str">
        <v/>
      </c>
      <c r="O41112" s="14" t="str">
        <v/>
      </c>
      <c r="P41112" s="14" t="str">
        <f ca="1"/>
        <v>Low Cap</v>
      </c>
    </row>
    <row r="41113" spans="11:16">
      <c r="K41113" s="14" t="str">
        <v/>
      </c>
      <c r="L41113" s="14" t="str">
        <v/>
      </c>
      <c r="O41113" s="14" t="str">
        <v/>
      </c>
      <c r="P41113" s="14" t="str">
        <f ca="1"/>
        <v>Low Cap</v>
      </c>
    </row>
    <row r="41114" spans="11:16">
      <c r="K41114" s="14" t="str">
        <v/>
      </c>
      <c r="L41114" s="14" t="str">
        <v/>
      </c>
      <c r="O41114" s="14" t="str">
        <v/>
      </c>
      <c r="P41114" s="14" t="str">
        <f ca="1"/>
        <v>Low Cap</v>
      </c>
    </row>
    <row r="41115" spans="11:16">
      <c r="K41115" s="14" t="str">
        <v/>
      </c>
      <c r="L41115" s="14" t="str">
        <v/>
      </c>
      <c r="O41115" s="14" t="str">
        <v/>
      </c>
      <c r="P41115" s="14" t="str">
        <f ca="1"/>
        <v>Low Cap</v>
      </c>
    </row>
    <row r="41116" spans="11:16">
      <c r="K41116" s="14" t="str">
        <v/>
      </c>
      <c r="L41116" s="14" t="str">
        <v/>
      </c>
      <c r="O41116" s="14" t="str">
        <v/>
      </c>
      <c r="P41116" s="14" t="str">
        <f ca="1"/>
        <v>Low Cap</v>
      </c>
    </row>
    <row r="41117" spans="11:16">
      <c r="K41117" s="14" t="str">
        <v/>
      </c>
      <c r="L41117" s="14" t="str">
        <v/>
      </c>
      <c r="O41117" s="14" t="str">
        <v/>
      </c>
      <c r="P41117" s="14" t="str">
        <f ca="1"/>
        <v>Low Cap</v>
      </c>
    </row>
    <row r="41118" spans="11:16">
      <c r="K41118" s="14" t="str">
        <v/>
      </c>
      <c r="L41118" s="14" t="str">
        <v/>
      </c>
      <c r="O41118" s="14" t="str">
        <v/>
      </c>
      <c r="P41118" s="14" t="str">
        <f ca="1"/>
        <v>Low Cap</v>
      </c>
    </row>
    <row r="41119" spans="11:16">
      <c r="K41119" s="14" t="str">
        <v/>
      </c>
      <c r="L41119" s="14" t="str">
        <v/>
      </c>
      <c r="O41119" s="14" t="str">
        <v/>
      </c>
      <c r="P41119" s="14" t="str">
        <f ca="1"/>
        <v>Low Cap</v>
      </c>
    </row>
    <row r="41120" spans="11:16">
      <c r="K41120" s="14" t="str">
        <v/>
      </c>
      <c r="L41120" s="14" t="str">
        <v/>
      </c>
      <c r="O41120" s="14" t="str">
        <v/>
      </c>
      <c r="P41120" s="14" t="str">
        <f ca="1"/>
        <v>Low Cap</v>
      </c>
    </row>
    <row r="41121" spans="11:16">
      <c r="K41121" s="14" t="str">
        <v/>
      </c>
      <c r="L41121" s="14" t="str">
        <v/>
      </c>
      <c r="O41121" s="14" t="str">
        <v/>
      </c>
      <c r="P41121" s="14" t="str">
        <f ca="1"/>
        <v>Low Cap</v>
      </c>
    </row>
    <row r="41122" spans="11:16">
      <c r="K41122" s="14" t="str">
        <v/>
      </c>
      <c r="L41122" s="14" t="str">
        <v/>
      </c>
      <c r="O41122" s="14" t="str">
        <v/>
      </c>
      <c r="P41122" s="14" t="str">
        <f ca="1"/>
        <v>Low Cap</v>
      </c>
    </row>
    <row r="41123" spans="11:16">
      <c r="K41123" s="14" t="str">
        <v/>
      </c>
      <c r="L41123" s="14" t="str">
        <v/>
      </c>
      <c r="O41123" s="14" t="str">
        <v/>
      </c>
      <c r="P41123" s="14" t="str">
        <f ca="1"/>
        <v>Low Cap</v>
      </c>
    </row>
    <row r="41124" spans="11:16">
      <c r="K41124" s="14" t="str">
        <v/>
      </c>
      <c r="L41124" s="14" t="str">
        <v/>
      </c>
      <c r="O41124" s="14" t="str">
        <v/>
      </c>
      <c r="P41124" s="14" t="str">
        <f ca="1"/>
        <v>Low Cap</v>
      </c>
    </row>
    <row r="41125" spans="11:16">
      <c r="K41125" s="14" t="str">
        <v/>
      </c>
      <c r="L41125" s="14" t="str">
        <v/>
      </c>
      <c r="O41125" s="14" t="str">
        <v/>
      </c>
      <c r="P41125" s="14" t="str">
        <f ca="1"/>
        <v>Low Cap</v>
      </c>
    </row>
    <row r="41126" spans="11:16">
      <c r="K41126" s="14" t="str">
        <v/>
      </c>
      <c r="L41126" s="14" t="str">
        <v/>
      </c>
      <c r="O41126" s="14" t="str">
        <v/>
      </c>
      <c r="P41126" s="14" t="str">
        <f ca="1"/>
        <v>Low Cap</v>
      </c>
    </row>
    <row r="41127" spans="11:16">
      <c r="K41127" s="14" t="str">
        <v/>
      </c>
      <c r="L41127" s="14" t="str">
        <v/>
      </c>
      <c r="O41127" s="14" t="str">
        <v/>
      </c>
      <c r="P41127" s="14" t="str">
        <f ca="1"/>
        <v>Low Cap</v>
      </c>
    </row>
    <row r="41128" spans="11:16">
      <c r="K41128" s="14" t="str">
        <v/>
      </c>
      <c r="L41128" s="14" t="str">
        <v/>
      </c>
      <c r="O41128" s="14" t="str">
        <v/>
      </c>
      <c r="P41128" s="14" t="str">
        <f ca="1"/>
        <v>Low Cap</v>
      </c>
    </row>
    <row r="41129" spans="11:16">
      <c r="K41129" s="14" t="str">
        <v/>
      </c>
      <c r="L41129" s="14" t="str">
        <v/>
      </c>
      <c r="O41129" s="14" t="str">
        <v/>
      </c>
      <c r="P41129" s="14" t="str">
        <f ca="1"/>
        <v>Low Cap</v>
      </c>
    </row>
    <row r="41130" spans="11:16">
      <c r="K41130" s="14" t="str">
        <v/>
      </c>
      <c r="L41130" s="14" t="str">
        <v/>
      </c>
      <c r="O41130" s="14" t="str">
        <v/>
      </c>
      <c r="P41130" s="14" t="str">
        <f ca="1"/>
        <v>Low Cap</v>
      </c>
    </row>
    <row r="41131" spans="11:16">
      <c r="K41131" s="14" t="str">
        <v/>
      </c>
      <c r="L41131" s="14" t="str">
        <v/>
      </c>
      <c r="O41131" s="14" t="str">
        <v/>
      </c>
      <c r="P41131" s="14" t="str">
        <f ca="1"/>
        <v>Low Cap</v>
      </c>
    </row>
    <row r="41132" spans="11:16">
      <c r="K41132" s="14" t="str">
        <v/>
      </c>
      <c r="L41132" s="14" t="str">
        <v/>
      </c>
      <c r="O41132" s="14" t="str">
        <v/>
      </c>
      <c r="P41132" s="14" t="str">
        <f ca="1"/>
        <v>Low Cap</v>
      </c>
    </row>
    <row r="41133" spans="11:16">
      <c r="K41133" s="14" t="str">
        <v/>
      </c>
      <c r="L41133" s="14" t="str">
        <v/>
      </c>
      <c r="O41133" s="14" t="str">
        <v/>
      </c>
      <c r="P41133" s="14" t="str">
        <f ca="1"/>
        <v>Low Cap</v>
      </c>
    </row>
    <row r="41134" spans="11:16">
      <c r="K41134" s="14" t="str">
        <v/>
      </c>
      <c r="L41134" s="14" t="str">
        <v/>
      </c>
      <c r="O41134" s="14" t="str">
        <v/>
      </c>
      <c r="P41134" s="14" t="str">
        <f ca="1"/>
        <v>Low Cap</v>
      </c>
    </row>
    <row r="41135" spans="11:16">
      <c r="K41135" s="14" t="str">
        <v/>
      </c>
      <c r="L41135" s="14" t="str">
        <v/>
      </c>
      <c r="O41135" s="14" t="str">
        <v/>
      </c>
      <c r="P41135" s="14" t="str">
        <f ca="1"/>
        <v>Low Cap</v>
      </c>
    </row>
    <row r="41136" spans="11:16">
      <c r="K41136" s="14" t="str">
        <v/>
      </c>
      <c r="L41136" s="14" t="str">
        <v/>
      </c>
      <c r="O41136" s="14" t="str">
        <v/>
      </c>
      <c r="P41136" s="14" t="str">
        <f ca="1"/>
        <v>Low Cap</v>
      </c>
    </row>
    <row r="41137" spans="11:16">
      <c r="K41137" s="14" t="str">
        <v/>
      </c>
      <c r="L41137" s="14" t="str">
        <v/>
      </c>
      <c r="O41137" s="14" t="str">
        <v/>
      </c>
      <c r="P41137" s="14" t="str">
        <f ca="1"/>
        <v>Low Cap</v>
      </c>
    </row>
    <row r="41138" spans="11:16">
      <c r="K41138" s="14" t="str">
        <v/>
      </c>
      <c r="L41138" s="14" t="str">
        <v/>
      </c>
      <c r="O41138" s="14" t="str">
        <v/>
      </c>
      <c r="P41138" s="14" t="str">
        <f ca="1"/>
        <v>Low Cap</v>
      </c>
    </row>
    <row r="41139" spans="11:16">
      <c r="K41139" s="14" t="str">
        <v/>
      </c>
      <c r="L41139" s="14" t="str">
        <v/>
      </c>
      <c r="O41139" s="14" t="str">
        <v/>
      </c>
      <c r="P41139" s="14" t="str">
        <f ca="1"/>
        <v>Low Cap</v>
      </c>
    </row>
    <row r="41140" spans="11:16">
      <c r="K41140" s="14" t="str">
        <v/>
      </c>
      <c r="L41140" s="14" t="str">
        <v/>
      </c>
      <c r="O41140" s="14" t="str">
        <v/>
      </c>
      <c r="P41140" s="14" t="str">
        <f ca="1"/>
        <v>Low Cap</v>
      </c>
    </row>
    <row r="41141" spans="11:16">
      <c r="K41141" s="14" t="str">
        <v/>
      </c>
      <c r="L41141" s="14" t="str">
        <v/>
      </c>
      <c r="O41141" s="14" t="str">
        <v/>
      </c>
      <c r="P41141" s="14" t="str">
        <f ca="1"/>
        <v>Low Cap</v>
      </c>
    </row>
    <row r="41142" spans="11:16">
      <c r="K41142" s="14" t="str">
        <v/>
      </c>
      <c r="L41142" s="14" t="str">
        <v/>
      </c>
      <c r="O41142" s="14" t="str">
        <v/>
      </c>
      <c r="P41142" s="14" t="str">
        <f ca="1"/>
        <v>Low Cap</v>
      </c>
    </row>
    <row r="41143" spans="11:16">
      <c r="K41143" s="14" t="str">
        <v/>
      </c>
      <c r="L41143" s="14" t="str">
        <v/>
      </c>
      <c r="O41143" s="14" t="str">
        <v/>
      </c>
      <c r="P41143" s="14" t="str">
        <f ca="1"/>
        <v>Low Cap</v>
      </c>
    </row>
    <row r="41144" spans="11:16">
      <c r="K41144" s="14" t="str">
        <v/>
      </c>
      <c r="L41144" s="14" t="str">
        <v/>
      </c>
      <c r="O41144" s="14" t="str">
        <v/>
      </c>
      <c r="P41144" s="14" t="str">
        <f ca="1"/>
        <v>Low Cap</v>
      </c>
    </row>
    <row r="41145" spans="11:16">
      <c r="K41145" s="14" t="str">
        <v/>
      </c>
      <c r="L41145" s="14" t="str">
        <v/>
      </c>
      <c r="O41145" s="14" t="str">
        <v/>
      </c>
      <c r="P41145" s="14" t="str">
        <f ca="1"/>
        <v>Low Cap</v>
      </c>
    </row>
    <row r="41146" spans="11:16">
      <c r="K41146" s="14" t="str">
        <v/>
      </c>
      <c r="L41146" s="14" t="str">
        <v/>
      </c>
      <c r="O41146" s="14" t="str">
        <v/>
      </c>
      <c r="P41146" s="14" t="str">
        <f ca="1"/>
        <v>Low Cap</v>
      </c>
    </row>
    <row r="41147" spans="11:16">
      <c r="K41147" s="14" t="str">
        <v/>
      </c>
      <c r="L41147" s="14" t="str">
        <v/>
      </c>
      <c r="O41147" s="14" t="str">
        <v/>
      </c>
      <c r="P41147" s="14" t="str">
        <f ca="1"/>
        <v>Low Cap</v>
      </c>
    </row>
    <row r="41148" spans="11:16">
      <c r="K41148" s="14" t="str">
        <v/>
      </c>
      <c r="L41148" s="14" t="str">
        <v/>
      </c>
      <c r="O41148" s="14" t="str">
        <v/>
      </c>
      <c r="P41148" s="14" t="str">
        <f ca="1"/>
        <v>Low Cap</v>
      </c>
    </row>
    <row r="41149" spans="11:16">
      <c r="K41149" s="14" t="str">
        <v/>
      </c>
      <c r="L41149" s="14" t="str">
        <v/>
      </c>
      <c r="O41149" s="14" t="str">
        <v/>
      </c>
      <c r="P41149" s="14" t="str">
        <f ca="1"/>
        <v>Low Cap</v>
      </c>
    </row>
    <row r="41150" spans="11:16">
      <c r="K41150" s="14" t="str">
        <v/>
      </c>
      <c r="L41150" s="14" t="str">
        <v/>
      </c>
      <c r="O41150" s="14" t="str">
        <v/>
      </c>
      <c r="P41150" s="14" t="str">
        <f ca="1"/>
        <v>Low Cap</v>
      </c>
    </row>
    <row r="41151" spans="11:16">
      <c r="K41151" s="14" t="str">
        <v/>
      </c>
      <c r="L41151" s="14" t="str">
        <v/>
      </c>
      <c r="O41151" s="14" t="str">
        <v/>
      </c>
      <c r="P41151" s="14" t="str">
        <f ca="1"/>
        <v>Low Cap</v>
      </c>
    </row>
    <row r="41152" spans="11:16">
      <c r="K41152" s="14" t="str">
        <v/>
      </c>
      <c r="L41152" s="14" t="str">
        <v/>
      </c>
      <c r="O41152" s="14" t="str">
        <v/>
      </c>
      <c r="P41152" s="14" t="str">
        <f ca="1"/>
        <v>Low Cap</v>
      </c>
    </row>
    <row r="41153" spans="11:16">
      <c r="K41153" s="14" t="str">
        <v/>
      </c>
      <c r="L41153" s="14" t="str">
        <v/>
      </c>
      <c r="O41153" s="14" t="str">
        <v/>
      </c>
      <c r="P41153" s="14" t="str">
        <f ca="1"/>
        <v>Low Cap</v>
      </c>
    </row>
    <row r="41154" spans="11:16">
      <c r="K41154" s="14" t="str">
        <v/>
      </c>
      <c r="L41154" s="14" t="str">
        <v/>
      </c>
      <c r="O41154" s="14" t="str">
        <v/>
      </c>
      <c r="P41154" s="14" t="str">
        <f ca="1"/>
        <v>Low Cap</v>
      </c>
    </row>
    <row r="41155" spans="11:16">
      <c r="K41155" s="14" t="str">
        <v/>
      </c>
      <c r="L41155" s="14" t="str">
        <v/>
      </c>
      <c r="O41155" s="14" t="str">
        <v/>
      </c>
      <c r="P41155" s="14" t="str">
        <f ca="1"/>
        <v>Low Cap</v>
      </c>
    </row>
    <row r="41156" spans="11:16">
      <c r="K41156" s="14" t="str">
        <v/>
      </c>
      <c r="L41156" s="14" t="str">
        <v/>
      </c>
      <c r="O41156" s="14" t="str">
        <v/>
      </c>
      <c r="P41156" s="14" t="str">
        <f ca="1"/>
        <v>Low Cap</v>
      </c>
    </row>
    <row r="41157" spans="11:16">
      <c r="K41157" s="14" t="str">
        <v/>
      </c>
      <c r="L41157" s="14" t="str">
        <v/>
      </c>
      <c r="O41157" s="14" t="str">
        <v/>
      </c>
      <c r="P41157" s="14" t="str">
        <f ca="1"/>
        <v>Low Cap</v>
      </c>
    </row>
    <row r="41158" spans="11:16">
      <c r="K41158" s="14" t="str">
        <v/>
      </c>
      <c r="L41158" s="14" t="str">
        <v/>
      </c>
      <c r="O41158" s="14" t="str">
        <v/>
      </c>
      <c r="P41158" s="14" t="str">
        <f ca="1"/>
        <v>Low Cap</v>
      </c>
    </row>
    <row r="41159" spans="11:16">
      <c r="K41159" s="14" t="str">
        <v/>
      </c>
      <c r="L41159" s="14" t="str">
        <v/>
      </c>
      <c r="O41159" s="14" t="str">
        <v/>
      </c>
      <c r="P41159" s="14" t="str">
        <f ca="1"/>
        <v>Low Cap</v>
      </c>
    </row>
    <row r="41160" spans="11:16">
      <c r="K41160" s="14" t="str">
        <v/>
      </c>
      <c r="L41160" s="14" t="str">
        <v/>
      </c>
      <c r="O41160" s="14" t="str">
        <v/>
      </c>
      <c r="P41160" s="14" t="str">
        <f ca="1"/>
        <v>Low Cap</v>
      </c>
    </row>
    <row r="41161" spans="11:16">
      <c r="K41161" s="14" t="str">
        <v/>
      </c>
      <c r="L41161" s="14" t="str">
        <v/>
      </c>
      <c r="O41161" s="14" t="str">
        <v/>
      </c>
      <c r="P41161" s="14" t="str">
        <f ca="1"/>
        <v>Low Cap</v>
      </c>
    </row>
    <row r="41162" spans="11:16">
      <c r="K41162" s="14" t="str">
        <v/>
      </c>
      <c r="L41162" s="14" t="str">
        <v/>
      </c>
      <c r="O41162" s="14" t="str">
        <v/>
      </c>
      <c r="P41162" s="14" t="str">
        <f ca="1"/>
        <v>Low Cap</v>
      </c>
    </row>
    <row r="41163" spans="11:16">
      <c r="K41163" s="14" t="str">
        <v/>
      </c>
      <c r="L41163" s="14" t="str">
        <v/>
      </c>
      <c r="O41163" s="14" t="str">
        <v/>
      </c>
      <c r="P41163" s="14" t="str">
        <f ca="1"/>
        <v>Low Cap</v>
      </c>
    </row>
    <row r="41164" spans="11:16">
      <c r="K41164" s="14" t="str">
        <v/>
      </c>
      <c r="L41164" s="14" t="str">
        <v/>
      </c>
      <c r="O41164" s="14" t="str">
        <v/>
      </c>
      <c r="P41164" s="14" t="str">
        <f ca="1"/>
        <v>Low Cap</v>
      </c>
    </row>
    <row r="41165" spans="11:16">
      <c r="K41165" s="14" t="str">
        <v/>
      </c>
      <c r="L41165" s="14" t="str">
        <v/>
      </c>
      <c r="O41165" s="14" t="str">
        <v/>
      </c>
      <c r="P41165" s="14" t="str">
        <f ca="1"/>
        <v>Low Cap</v>
      </c>
    </row>
    <row r="41166" spans="11:16">
      <c r="K41166" s="14" t="str">
        <v/>
      </c>
      <c r="L41166" s="14" t="str">
        <v/>
      </c>
      <c r="O41166" s="14" t="str">
        <v/>
      </c>
      <c r="P41166" s="14" t="str">
        <f ca="1"/>
        <v>Low Cap</v>
      </c>
    </row>
    <row r="41167" spans="11:16">
      <c r="K41167" s="14" t="str">
        <v/>
      </c>
      <c r="L41167" s="14" t="str">
        <v/>
      </c>
      <c r="O41167" s="14" t="str">
        <v/>
      </c>
      <c r="P41167" s="14" t="str">
        <f ca="1"/>
        <v>Low Cap</v>
      </c>
    </row>
    <row r="41168" spans="11:16">
      <c r="K41168" s="14" t="str">
        <v/>
      </c>
      <c r="L41168" s="14" t="str">
        <v/>
      </c>
      <c r="O41168" s="14" t="str">
        <v/>
      </c>
      <c r="P41168" s="14" t="str">
        <f ca="1"/>
        <v>Low Cap</v>
      </c>
    </row>
    <row r="41169" spans="11:16">
      <c r="K41169" s="14" t="str">
        <v/>
      </c>
      <c r="L41169" s="14" t="str">
        <v/>
      </c>
      <c r="O41169" s="14" t="str">
        <v/>
      </c>
      <c r="P41169" s="14" t="str">
        <f ca="1"/>
        <v>Low Cap</v>
      </c>
    </row>
    <row r="41170" spans="11:16">
      <c r="K41170" s="14" t="str">
        <v/>
      </c>
      <c r="L41170" s="14" t="str">
        <v/>
      </c>
      <c r="O41170" s="14" t="str">
        <v/>
      </c>
      <c r="P41170" s="14" t="str">
        <f ca="1"/>
        <v>Low Cap</v>
      </c>
    </row>
    <row r="41171" spans="11:16">
      <c r="K41171" s="14" t="str">
        <v/>
      </c>
      <c r="L41171" s="14" t="str">
        <v/>
      </c>
      <c r="O41171" s="14" t="str">
        <v/>
      </c>
      <c r="P41171" s="14" t="str">
        <f ca="1"/>
        <v>Low Cap</v>
      </c>
    </row>
    <row r="41172" spans="11:16">
      <c r="K41172" s="14" t="str">
        <v/>
      </c>
      <c r="L41172" s="14" t="str">
        <v/>
      </c>
      <c r="O41172" s="14" t="str">
        <v/>
      </c>
      <c r="P41172" s="14" t="str">
        <f ca="1"/>
        <v>Low Cap</v>
      </c>
    </row>
    <row r="41173" spans="11:16">
      <c r="K41173" s="14" t="str">
        <v/>
      </c>
      <c r="L41173" s="14" t="str">
        <v/>
      </c>
      <c r="O41173" s="14" t="str">
        <v/>
      </c>
      <c r="P41173" s="14" t="str">
        <f ca="1"/>
        <v>Low Cap</v>
      </c>
    </row>
    <row r="41174" spans="11:16">
      <c r="K41174" s="14" t="str">
        <v/>
      </c>
      <c r="L41174" s="14" t="str">
        <v/>
      </c>
      <c r="O41174" s="14" t="str">
        <v/>
      </c>
      <c r="P41174" s="14" t="str">
        <f ca="1"/>
        <v>Low Cap</v>
      </c>
    </row>
    <row r="41175" spans="11:16">
      <c r="K41175" s="14" t="str">
        <v/>
      </c>
      <c r="L41175" s="14" t="str">
        <v/>
      </c>
      <c r="O41175" s="14" t="str">
        <v/>
      </c>
      <c r="P41175" s="14" t="str">
        <f ca="1"/>
        <v>Low Cap</v>
      </c>
    </row>
    <row r="41176" spans="11:16">
      <c r="K41176" s="14" t="str">
        <v/>
      </c>
      <c r="L41176" s="14" t="str">
        <v/>
      </c>
      <c r="O41176" s="14" t="str">
        <v/>
      </c>
      <c r="P41176" s="14" t="str">
        <f ca="1"/>
        <v>Low Cap</v>
      </c>
    </row>
    <row r="41177" spans="11:16">
      <c r="K41177" s="14" t="str">
        <v/>
      </c>
      <c r="L41177" s="14" t="str">
        <v/>
      </c>
      <c r="O41177" s="14" t="str">
        <v/>
      </c>
      <c r="P41177" s="14" t="str">
        <f ca="1"/>
        <v>Low Cap</v>
      </c>
    </row>
    <row r="41178" spans="11:16">
      <c r="K41178" s="14" t="str">
        <v/>
      </c>
      <c r="L41178" s="14" t="str">
        <v/>
      </c>
      <c r="O41178" s="14" t="str">
        <v/>
      </c>
      <c r="P41178" s="14" t="str">
        <f ca="1"/>
        <v>Low Cap</v>
      </c>
    </row>
    <row r="41179" spans="11:16">
      <c r="K41179" s="14" t="str">
        <v/>
      </c>
      <c r="L41179" s="14" t="str">
        <v/>
      </c>
      <c r="O41179" s="14" t="str">
        <v/>
      </c>
      <c r="P41179" s="14" t="str">
        <f ca="1"/>
        <v>Low Cap</v>
      </c>
    </row>
    <row r="41180" spans="11:16">
      <c r="K41180" s="14" t="str">
        <v/>
      </c>
      <c r="L41180" s="14" t="str">
        <v/>
      </c>
      <c r="O41180" s="14" t="str">
        <v/>
      </c>
      <c r="P41180" s="14" t="str">
        <f ca="1"/>
        <v>Low Cap</v>
      </c>
    </row>
    <row r="41181" spans="11:16">
      <c r="K41181" s="14" t="str">
        <v/>
      </c>
      <c r="L41181" s="14" t="str">
        <v/>
      </c>
      <c r="O41181" s="14" t="str">
        <v/>
      </c>
      <c r="P41181" s="14" t="str">
        <f ca="1"/>
        <v>Low Cap</v>
      </c>
    </row>
    <row r="41182" spans="11:16">
      <c r="K41182" s="14" t="str">
        <v/>
      </c>
      <c r="L41182" s="14" t="str">
        <v/>
      </c>
      <c r="O41182" s="14" t="str">
        <v/>
      </c>
      <c r="P41182" s="14" t="str">
        <f ca="1"/>
        <v>Low Cap</v>
      </c>
    </row>
    <row r="41183" spans="11:16">
      <c r="K41183" s="14" t="str">
        <v/>
      </c>
      <c r="L41183" s="14" t="str">
        <v/>
      </c>
      <c r="O41183" s="14" t="str">
        <v/>
      </c>
      <c r="P41183" s="14" t="str">
        <f ca="1"/>
        <v>Low Cap</v>
      </c>
    </row>
    <row r="41184" spans="11:16">
      <c r="K41184" s="14" t="str">
        <v/>
      </c>
      <c r="L41184" s="14" t="str">
        <v/>
      </c>
      <c r="O41184" s="14" t="str">
        <v/>
      </c>
      <c r="P41184" s="14" t="str">
        <f ca="1"/>
        <v>Low Cap</v>
      </c>
    </row>
    <row r="41185" spans="11:16">
      <c r="K41185" s="14" t="str">
        <v/>
      </c>
      <c r="L41185" s="14" t="str">
        <v/>
      </c>
      <c r="O41185" s="14" t="str">
        <v/>
      </c>
      <c r="P41185" s="14" t="str">
        <f ca="1"/>
        <v>Low Cap</v>
      </c>
    </row>
    <row r="41186" spans="11:16">
      <c r="K41186" s="14" t="str">
        <v/>
      </c>
      <c r="L41186" s="14" t="str">
        <v/>
      </c>
      <c r="O41186" s="14" t="str">
        <v/>
      </c>
      <c r="P41186" s="14" t="str">
        <f ca="1"/>
        <v>Low Cap</v>
      </c>
    </row>
    <row r="41187" spans="11:16">
      <c r="K41187" s="14" t="str">
        <v/>
      </c>
      <c r="L41187" s="14" t="str">
        <v/>
      </c>
      <c r="O41187" s="14" t="str">
        <v/>
      </c>
      <c r="P41187" s="14" t="str">
        <f ca="1"/>
        <v>Low Cap</v>
      </c>
    </row>
    <row r="41188" spans="11:16">
      <c r="K41188" s="14" t="str">
        <v/>
      </c>
      <c r="L41188" s="14" t="str">
        <v/>
      </c>
      <c r="O41188" s="14" t="str">
        <v/>
      </c>
      <c r="P41188" s="14" t="str">
        <f ca="1"/>
        <v>Low Cap</v>
      </c>
    </row>
    <row r="41189" spans="11:16">
      <c r="K41189" s="14" t="str">
        <v/>
      </c>
      <c r="L41189" s="14" t="str">
        <v/>
      </c>
      <c r="O41189" s="14" t="str">
        <v/>
      </c>
      <c r="P41189" s="14" t="str">
        <f ca="1"/>
        <v>Low Cap</v>
      </c>
    </row>
    <row r="41190" spans="11:16">
      <c r="K41190" s="14" t="str">
        <v/>
      </c>
      <c r="L41190" s="14" t="str">
        <v/>
      </c>
      <c r="O41190" s="14" t="str">
        <v/>
      </c>
      <c r="P41190" s="14" t="str">
        <f ca="1"/>
        <v>Low Cap</v>
      </c>
    </row>
    <row r="41191" spans="11:16">
      <c r="K41191" s="14" t="str">
        <v/>
      </c>
      <c r="L41191" s="14" t="str">
        <v/>
      </c>
      <c r="O41191" s="14" t="str">
        <v/>
      </c>
      <c r="P41191" s="14" t="str">
        <f ca="1"/>
        <v>Low Cap</v>
      </c>
    </row>
    <row r="41192" spans="11:16">
      <c r="K41192" s="14" t="str">
        <v/>
      </c>
      <c r="L41192" s="14" t="str">
        <v/>
      </c>
      <c r="O41192" s="14" t="str">
        <v/>
      </c>
      <c r="P41192" s="14" t="str">
        <f ca="1"/>
        <v>Low Cap</v>
      </c>
    </row>
    <row r="41193" spans="11:16">
      <c r="K41193" s="14" t="str">
        <v/>
      </c>
      <c r="L41193" s="14" t="str">
        <v/>
      </c>
      <c r="O41193" s="14" t="str">
        <v/>
      </c>
      <c r="P41193" s="14" t="str">
        <f ca="1"/>
        <v>Low Cap</v>
      </c>
    </row>
    <row r="41194" spans="11:16">
      <c r="K41194" s="14" t="str">
        <v/>
      </c>
      <c r="L41194" s="14" t="str">
        <v/>
      </c>
      <c r="O41194" s="14" t="str">
        <v/>
      </c>
      <c r="P41194" s="14" t="str">
        <f ca="1"/>
        <v>Low Cap</v>
      </c>
    </row>
    <row r="41195" spans="11:16">
      <c r="K41195" s="14" t="str">
        <v/>
      </c>
      <c r="L41195" s="14" t="str">
        <v/>
      </c>
      <c r="O41195" s="14" t="str">
        <v/>
      </c>
      <c r="P41195" s="14" t="str">
        <f ca="1"/>
        <v>Low Cap</v>
      </c>
    </row>
    <row r="41196" spans="11:16">
      <c r="K41196" s="14" t="str">
        <v/>
      </c>
      <c r="L41196" s="14" t="str">
        <v/>
      </c>
      <c r="O41196" s="14" t="str">
        <v/>
      </c>
      <c r="P41196" s="14" t="str">
        <f ca="1"/>
        <v>Low Cap</v>
      </c>
    </row>
    <row r="41197" spans="11:16">
      <c r="K41197" s="14" t="str">
        <v/>
      </c>
      <c r="L41197" s="14" t="str">
        <v/>
      </c>
      <c r="O41197" s="14" t="str">
        <v/>
      </c>
      <c r="P41197" s="14" t="str">
        <f ca="1"/>
        <v>Low Cap</v>
      </c>
    </row>
    <row r="41198" spans="11:16">
      <c r="K41198" s="14" t="str">
        <v/>
      </c>
      <c r="L41198" s="14" t="str">
        <v/>
      </c>
      <c r="O41198" s="14" t="str">
        <v/>
      </c>
      <c r="P41198" s="14" t="str">
        <f ca="1"/>
        <v>Low Cap</v>
      </c>
    </row>
    <row r="41199" spans="11:16">
      <c r="K41199" s="14" t="str">
        <v/>
      </c>
      <c r="L41199" s="14" t="str">
        <v/>
      </c>
      <c r="O41199" s="14" t="str">
        <v/>
      </c>
      <c r="P41199" s="14" t="str">
        <f ca="1"/>
        <v>Low Cap</v>
      </c>
    </row>
    <row r="41200" spans="11:16">
      <c r="K41200" s="14" t="str">
        <v/>
      </c>
      <c r="L41200" s="14" t="str">
        <v/>
      </c>
      <c r="O41200" s="14" t="str">
        <v/>
      </c>
      <c r="P41200" s="14" t="str">
        <f ca="1"/>
        <v>Low Cap</v>
      </c>
    </row>
    <row r="41201" spans="11:16">
      <c r="K41201" s="14" t="str">
        <v/>
      </c>
      <c r="L41201" s="14" t="str">
        <v/>
      </c>
      <c r="O41201" s="14" t="str">
        <v/>
      </c>
      <c r="P41201" s="14" t="str">
        <f ca="1"/>
        <v>Low Cap</v>
      </c>
    </row>
    <row r="41202" spans="11:16">
      <c r="K41202" s="14" t="str">
        <v/>
      </c>
      <c r="L41202" s="14" t="str">
        <v/>
      </c>
      <c r="O41202" s="14" t="str">
        <v/>
      </c>
      <c r="P41202" s="14" t="str">
        <f ca="1"/>
        <v>Low Cap</v>
      </c>
    </row>
    <row r="41203" spans="11:16">
      <c r="K41203" s="14" t="str">
        <v/>
      </c>
      <c r="L41203" s="14" t="str">
        <v/>
      </c>
      <c r="O41203" s="14" t="str">
        <v/>
      </c>
      <c r="P41203" s="14" t="str">
        <f ca="1"/>
        <v>Low Cap</v>
      </c>
    </row>
    <row r="41204" spans="11:16">
      <c r="K41204" s="14" t="str">
        <v/>
      </c>
      <c r="L41204" s="14" t="str">
        <v/>
      </c>
      <c r="O41204" s="14" t="str">
        <v/>
      </c>
      <c r="P41204" s="14" t="str">
        <f ca="1"/>
        <v>Low Cap</v>
      </c>
    </row>
    <row r="41205" spans="11:16">
      <c r="K41205" s="14" t="str">
        <v/>
      </c>
      <c r="L41205" s="14" t="str">
        <v/>
      </c>
      <c r="O41205" s="14" t="str">
        <v/>
      </c>
      <c r="P41205" s="14" t="str">
        <f ca="1"/>
        <v>Low Cap</v>
      </c>
    </row>
    <row r="41206" spans="11:16">
      <c r="K41206" s="14" t="str">
        <v/>
      </c>
      <c r="L41206" s="14" t="str">
        <v/>
      </c>
      <c r="O41206" s="14" t="str">
        <v/>
      </c>
      <c r="P41206" s="14" t="str">
        <f ca="1"/>
        <v>Low Cap</v>
      </c>
    </row>
    <row r="41207" spans="11:16">
      <c r="K41207" s="14" t="str">
        <v/>
      </c>
      <c r="L41207" s="14" t="str">
        <v/>
      </c>
      <c r="O41207" s="14" t="str">
        <v/>
      </c>
      <c r="P41207" s="14" t="str">
        <f ca="1"/>
        <v>Low Cap</v>
      </c>
    </row>
    <row r="41208" spans="11:16">
      <c r="K41208" s="14" t="str">
        <v/>
      </c>
      <c r="L41208" s="14" t="str">
        <v/>
      </c>
      <c r="O41208" s="14" t="str">
        <v/>
      </c>
      <c r="P41208" s="14" t="str">
        <f ca="1"/>
        <v>Low Cap</v>
      </c>
    </row>
    <row r="41209" spans="11:16">
      <c r="K41209" s="14" t="str">
        <v/>
      </c>
      <c r="L41209" s="14" t="str">
        <v/>
      </c>
      <c r="O41209" s="14" t="str">
        <v/>
      </c>
      <c r="P41209" s="14" t="str">
        <f ca="1"/>
        <v>Low Cap</v>
      </c>
    </row>
    <row r="41210" spans="11:16">
      <c r="K41210" s="14" t="str">
        <v/>
      </c>
      <c r="L41210" s="14" t="str">
        <v/>
      </c>
      <c r="O41210" s="14" t="str">
        <v/>
      </c>
      <c r="P41210" s="14" t="str">
        <f ca="1"/>
        <v>Low Cap</v>
      </c>
    </row>
    <row r="41211" spans="11:16">
      <c r="K41211" s="14" t="str">
        <v/>
      </c>
      <c r="L41211" s="14" t="str">
        <v/>
      </c>
      <c r="O41211" s="14" t="str">
        <v/>
      </c>
      <c r="P41211" s="14" t="str">
        <f ca="1"/>
        <v>Low Cap</v>
      </c>
    </row>
    <row r="41212" spans="11:16">
      <c r="K41212" s="14" t="str">
        <v/>
      </c>
      <c r="L41212" s="14" t="str">
        <v/>
      </c>
      <c r="O41212" s="14" t="str">
        <v/>
      </c>
      <c r="P41212" s="14" t="str">
        <f ca="1"/>
        <v>Low Cap</v>
      </c>
    </row>
    <row r="41213" spans="11:16">
      <c r="K41213" s="14" t="str">
        <v/>
      </c>
      <c r="L41213" s="14" t="str">
        <v/>
      </c>
      <c r="O41213" s="14" t="str">
        <v/>
      </c>
      <c r="P41213" s="14" t="str">
        <f ca="1"/>
        <v>Low Cap</v>
      </c>
    </row>
    <row r="41214" spans="11:16">
      <c r="K41214" s="14" t="str">
        <v/>
      </c>
      <c r="L41214" s="14" t="str">
        <v/>
      </c>
      <c r="O41214" s="14" t="str">
        <v/>
      </c>
      <c r="P41214" s="14" t="str">
        <f ca="1"/>
        <v>Low Cap</v>
      </c>
    </row>
    <row r="41215" spans="11:16">
      <c r="K41215" s="14" t="str">
        <v/>
      </c>
      <c r="L41215" s="14" t="str">
        <v/>
      </c>
      <c r="O41215" s="14" t="str">
        <v/>
      </c>
      <c r="P41215" s="14" t="str">
        <f ca="1"/>
        <v>Low Cap</v>
      </c>
    </row>
    <row r="41216" spans="11:16">
      <c r="K41216" s="14" t="str">
        <v/>
      </c>
      <c r="L41216" s="14" t="str">
        <v/>
      </c>
      <c r="O41216" s="14" t="str">
        <v/>
      </c>
      <c r="P41216" s="14" t="str">
        <f ca="1"/>
        <v>Low Cap</v>
      </c>
    </row>
    <row r="41217" spans="11:16">
      <c r="K41217" s="14" t="str">
        <v/>
      </c>
      <c r="L41217" s="14" t="str">
        <v/>
      </c>
      <c r="O41217" s="14" t="str">
        <v/>
      </c>
      <c r="P41217" s="14" t="str">
        <f ca="1"/>
        <v>Low Cap</v>
      </c>
    </row>
    <row r="41218" spans="11:16">
      <c r="K41218" s="14" t="str">
        <v/>
      </c>
      <c r="L41218" s="14" t="str">
        <v/>
      </c>
      <c r="O41218" s="14" t="str">
        <v/>
      </c>
      <c r="P41218" s="14" t="str">
        <f ca="1"/>
        <v>Low Cap</v>
      </c>
    </row>
    <row r="41219" spans="11:16">
      <c r="K41219" s="14" t="str">
        <v/>
      </c>
      <c r="L41219" s="14" t="str">
        <v/>
      </c>
      <c r="O41219" s="14" t="str">
        <v/>
      </c>
      <c r="P41219" s="14" t="str">
        <f ca="1"/>
        <v>Low Cap</v>
      </c>
    </row>
    <row r="41220" spans="11:16">
      <c r="K41220" s="14" t="str">
        <v/>
      </c>
      <c r="L41220" s="14" t="str">
        <v/>
      </c>
      <c r="O41220" s="14" t="str">
        <v/>
      </c>
      <c r="P41220" s="14" t="str">
        <f ca="1"/>
        <v>Low Cap</v>
      </c>
    </row>
    <row r="41221" spans="11:16">
      <c r="K41221" s="14" t="str">
        <v/>
      </c>
      <c r="L41221" s="14" t="str">
        <v/>
      </c>
      <c r="O41221" s="14" t="str">
        <v/>
      </c>
      <c r="P41221" s="14" t="str">
        <f ca="1"/>
        <v>Low Cap</v>
      </c>
    </row>
    <row r="41222" spans="11:16">
      <c r="K41222" s="14" t="str">
        <v/>
      </c>
      <c r="L41222" s="14" t="str">
        <v/>
      </c>
      <c r="O41222" s="14" t="str">
        <v/>
      </c>
      <c r="P41222" s="14" t="str">
        <f ca="1"/>
        <v>Low Cap</v>
      </c>
    </row>
    <row r="41223" spans="11:16">
      <c r="K41223" s="14" t="str">
        <v/>
      </c>
      <c r="L41223" s="14" t="str">
        <v/>
      </c>
      <c r="O41223" s="14" t="str">
        <v/>
      </c>
      <c r="P41223" s="14" t="str">
        <f ca="1"/>
        <v>Low Cap</v>
      </c>
    </row>
    <row r="41224" spans="11:16">
      <c r="K41224" s="14" t="str">
        <v/>
      </c>
      <c r="L41224" s="14" t="str">
        <v/>
      </c>
      <c r="O41224" s="14" t="str">
        <v/>
      </c>
      <c r="P41224" s="14" t="str">
        <f ca="1"/>
        <v>Low Cap</v>
      </c>
    </row>
    <row r="41225" spans="11:16">
      <c r="K41225" s="14" t="str">
        <v/>
      </c>
      <c r="L41225" s="14" t="str">
        <v/>
      </c>
      <c r="O41225" s="14" t="str">
        <v/>
      </c>
      <c r="P41225" s="14" t="str">
        <f ca="1"/>
        <v>Low Cap</v>
      </c>
    </row>
    <row r="41226" spans="11:16">
      <c r="K41226" s="14" t="str">
        <v/>
      </c>
      <c r="L41226" s="14" t="str">
        <v/>
      </c>
      <c r="O41226" s="14" t="str">
        <v/>
      </c>
      <c r="P41226" s="14" t="str">
        <f ca="1"/>
        <v>Low Cap</v>
      </c>
    </row>
    <row r="41227" spans="11:16">
      <c r="K41227" s="14" t="str">
        <v/>
      </c>
      <c r="L41227" s="14" t="str">
        <v/>
      </c>
      <c r="O41227" s="14" t="str">
        <v/>
      </c>
      <c r="P41227" s="14" t="str">
        <f ca="1"/>
        <v>Low Cap</v>
      </c>
    </row>
    <row r="41228" spans="11:16">
      <c r="K41228" s="14" t="str">
        <v/>
      </c>
      <c r="L41228" s="14" t="str">
        <v/>
      </c>
      <c r="O41228" s="14" t="str">
        <v/>
      </c>
      <c r="P41228" s="14" t="str">
        <f ca="1"/>
        <v>Low Cap</v>
      </c>
    </row>
    <row r="41229" spans="11:16">
      <c r="K41229" s="14" t="str">
        <v/>
      </c>
      <c r="L41229" s="14" t="str">
        <v/>
      </c>
      <c r="O41229" s="14" t="str">
        <v/>
      </c>
      <c r="P41229" s="14" t="str">
        <f ca="1"/>
        <v>Low Cap</v>
      </c>
    </row>
    <row r="41230" spans="11:16">
      <c r="K41230" s="14" t="str">
        <v/>
      </c>
      <c r="L41230" s="14" t="str">
        <v/>
      </c>
      <c r="O41230" s="14" t="str">
        <v/>
      </c>
      <c r="P41230" s="14" t="str">
        <f ca="1"/>
        <v>Low Cap</v>
      </c>
    </row>
    <row r="41231" spans="11:16">
      <c r="K41231" s="14" t="str">
        <v/>
      </c>
      <c r="L41231" s="14" t="str">
        <v/>
      </c>
      <c r="O41231" s="14" t="str">
        <v/>
      </c>
      <c r="P41231" s="14" t="str">
        <f ca="1"/>
        <v>Low Cap</v>
      </c>
    </row>
    <row r="41232" spans="11:16">
      <c r="K41232" s="14" t="str">
        <v/>
      </c>
      <c r="L41232" s="14" t="str">
        <v/>
      </c>
      <c r="O41232" s="14" t="str">
        <v/>
      </c>
      <c r="P41232" s="14" t="str">
        <f ca="1"/>
        <v>Low Cap</v>
      </c>
    </row>
    <row r="41233" spans="11:16">
      <c r="K41233" s="14" t="str">
        <v/>
      </c>
      <c r="L41233" s="14" t="str">
        <v/>
      </c>
      <c r="O41233" s="14" t="str">
        <v/>
      </c>
      <c r="P41233" s="14" t="str">
        <f ca="1"/>
        <v>Low Cap</v>
      </c>
    </row>
    <row r="41234" spans="11:16">
      <c r="K41234" s="14" t="str">
        <v/>
      </c>
      <c r="L41234" s="14" t="str">
        <v/>
      </c>
      <c r="O41234" s="14" t="str">
        <v/>
      </c>
      <c r="P41234" s="14" t="str">
        <f ca="1"/>
        <v>Low Cap</v>
      </c>
    </row>
    <row r="41235" spans="11:16">
      <c r="K41235" s="14" t="str">
        <v/>
      </c>
      <c r="L41235" s="14" t="str">
        <v/>
      </c>
      <c r="O41235" s="14" t="str">
        <v/>
      </c>
      <c r="P41235" s="14" t="str">
        <f ca="1"/>
        <v>Low Cap</v>
      </c>
    </row>
    <row r="41236" spans="11:16">
      <c r="K41236" s="14" t="str">
        <v/>
      </c>
      <c r="L41236" s="14" t="str">
        <v/>
      </c>
      <c r="O41236" s="14" t="str">
        <v/>
      </c>
      <c r="P41236" s="14" t="str">
        <f ca="1"/>
        <v>Low Cap</v>
      </c>
    </row>
    <row r="41237" spans="11:16">
      <c r="K41237" s="14" t="str">
        <v/>
      </c>
      <c r="L41237" s="14" t="str">
        <v/>
      </c>
      <c r="O41237" s="14" t="str">
        <v/>
      </c>
      <c r="P41237" s="14" t="str">
        <f ca="1"/>
        <v>Low Cap</v>
      </c>
    </row>
    <row r="41238" spans="11:16">
      <c r="K41238" s="14" t="str">
        <v/>
      </c>
      <c r="L41238" s="14" t="str">
        <v/>
      </c>
      <c r="O41238" s="14" t="str">
        <v/>
      </c>
      <c r="P41238" s="14" t="str">
        <f ca="1"/>
        <v>Low Cap</v>
      </c>
    </row>
    <row r="41239" spans="11:16">
      <c r="K41239" s="14" t="str">
        <v/>
      </c>
      <c r="L41239" s="14" t="str">
        <v/>
      </c>
      <c r="O41239" s="14" t="str">
        <v/>
      </c>
      <c r="P41239" s="14" t="str">
        <f ca="1"/>
        <v>Low Cap</v>
      </c>
    </row>
    <row r="41240" spans="11:16">
      <c r="K41240" s="14" t="str">
        <v/>
      </c>
      <c r="L41240" s="14" t="str">
        <v/>
      </c>
      <c r="O41240" s="14" t="str">
        <v/>
      </c>
      <c r="P41240" s="14" t="str">
        <f ca="1"/>
        <v>Low Cap</v>
      </c>
    </row>
    <row r="41241" spans="11:16">
      <c r="K41241" s="14" t="str">
        <v/>
      </c>
      <c r="L41241" s="14" t="str">
        <v/>
      </c>
      <c r="O41241" s="14" t="str">
        <v/>
      </c>
      <c r="P41241" s="14" t="str">
        <f ca="1"/>
        <v>Low Cap</v>
      </c>
    </row>
    <row r="41242" spans="11:16">
      <c r="K41242" s="14" t="str">
        <v/>
      </c>
      <c r="L41242" s="14" t="str">
        <v/>
      </c>
      <c r="O41242" s="14" t="str">
        <v/>
      </c>
      <c r="P41242" s="14" t="str">
        <f ca="1"/>
        <v>Low Cap</v>
      </c>
    </row>
    <row r="41243" spans="11:16">
      <c r="K41243" s="14" t="str">
        <v/>
      </c>
      <c r="L41243" s="14" t="str">
        <v/>
      </c>
      <c r="O41243" s="14" t="str">
        <v/>
      </c>
      <c r="P41243" s="14" t="str">
        <f ca="1"/>
        <v>Low Cap</v>
      </c>
    </row>
    <row r="41244" spans="11:16">
      <c r="K41244" s="14" t="str">
        <v/>
      </c>
      <c r="L41244" s="14" t="str">
        <v/>
      </c>
      <c r="O41244" s="14" t="str">
        <v/>
      </c>
      <c r="P41244" s="14" t="str">
        <f ca="1"/>
        <v>Low Cap</v>
      </c>
    </row>
    <row r="41245" spans="11:16">
      <c r="K41245" s="14" t="str">
        <v/>
      </c>
      <c r="L41245" s="14" t="str">
        <v/>
      </c>
      <c r="O41245" s="14" t="str">
        <v/>
      </c>
      <c r="P41245" s="14" t="str">
        <f ca="1"/>
        <v>Low Cap</v>
      </c>
    </row>
    <row r="41246" spans="11:16">
      <c r="K41246" s="14" t="str">
        <v/>
      </c>
      <c r="L41246" s="14" t="str">
        <v/>
      </c>
      <c r="O41246" s="14" t="str">
        <v/>
      </c>
      <c r="P41246" s="14" t="str">
        <f ca="1"/>
        <v>Low Cap</v>
      </c>
    </row>
    <row r="41247" spans="11:16">
      <c r="K41247" s="14" t="str">
        <v/>
      </c>
      <c r="L41247" s="14" t="str">
        <v/>
      </c>
      <c r="O41247" s="14" t="str">
        <v/>
      </c>
      <c r="P41247" s="14" t="str">
        <f ca="1"/>
        <v>Low Cap</v>
      </c>
    </row>
    <row r="41248" spans="11:16">
      <c r="K41248" s="14" t="str">
        <v/>
      </c>
      <c r="L41248" s="14" t="str">
        <v/>
      </c>
      <c r="O41248" s="14" t="str">
        <v/>
      </c>
      <c r="P41248" s="14" t="str">
        <f ca="1"/>
        <v>Low Cap</v>
      </c>
    </row>
    <row r="41249" spans="11:16">
      <c r="K41249" s="14" t="str">
        <v/>
      </c>
      <c r="L41249" s="14" t="str">
        <v/>
      </c>
      <c r="O41249" s="14" t="str">
        <v/>
      </c>
      <c r="P41249" s="14" t="str">
        <f ca="1"/>
        <v>Low Cap</v>
      </c>
    </row>
    <row r="41250" spans="11:16">
      <c r="K41250" s="14" t="str">
        <v/>
      </c>
      <c r="L41250" s="14" t="str">
        <v/>
      </c>
      <c r="O41250" s="14" t="str">
        <v/>
      </c>
      <c r="P41250" s="14" t="str">
        <f ca="1"/>
        <v>Low Cap</v>
      </c>
    </row>
    <row r="41251" spans="11:16">
      <c r="K41251" s="14" t="str">
        <v/>
      </c>
      <c r="L41251" s="14" t="str">
        <v/>
      </c>
      <c r="O41251" s="14" t="str">
        <v/>
      </c>
      <c r="P41251" s="14" t="str">
        <f ca="1"/>
        <v>Low Cap</v>
      </c>
    </row>
    <row r="41252" spans="11:16">
      <c r="K41252" s="14" t="str">
        <v/>
      </c>
      <c r="L41252" s="14" t="str">
        <v/>
      </c>
      <c r="O41252" s="14" t="str">
        <v/>
      </c>
      <c r="P41252" s="14" t="str">
        <f ca="1"/>
        <v>Low Cap</v>
      </c>
    </row>
    <row r="41253" spans="11:16">
      <c r="K41253" s="14" t="str">
        <v/>
      </c>
      <c r="L41253" s="14" t="str">
        <v/>
      </c>
      <c r="O41253" s="14" t="str">
        <v/>
      </c>
      <c r="P41253" s="14" t="str">
        <f ca="1"/>
        <v>Low Cap</v>
      </c>
    </row>
    <row r="41254" spans="11:16">
      <c r="K41254" s="14" t="str">
        <v/>
      </c>
      <c r="L41254" s="14" t="str">
        <v/>
      </c>
      <c r="O41254" s="14" t="str">
        <v/>
      </c>
      <c r="P41254" s="14" t="str">
        <f ca="1"/>
        <v>Low Cap</v>
      </c>
    </row>
    <row r="41255" spans="11:16">
      <c r="K41255" s="14" t="str">
        <v/>
      </c>
      <c r="L41255" s="14" t="str">
        <v/>
      </c>
      <c r="O41255" s="14" t="str">
        <v/>
      </c>
      <c r="P41255" s="14" t="str">
        <f ca="1"/>
        <v>Low Cap</v>
      </c>
    </row>
    <row r="41256" spans="11:16">
      <c r="K41256" s="14" t="str">
        <v/>
      </c>
      <c r="L41256" s="14" t="str">
        <v/>
      </c>
      <c r="O41256" s="14" t="str">
        <v/>
      </c>
      <c r="P41256" s="14" t="str">
        <f ca="1"/>
        <v>Low Cap</v>
      </c>
    </row>
    <row r="41257" spans="11:16">
      <c r="K41257" s="14" t="str">
        <v/>
      </c>
      <c r="L41257" s="14" t="str">
        <v/>
      </c>
      <c r="O41257" s="14" t="str">
        <v/>
      </c>
      <c r="P41257" s="14" t="str">
        <f ca="1"/>
        <v>Low Cap</v>
      </c>
    </row>
    <row r="41258" spans="11:16">
      <c r="K41258" s="14" t="str">
        <v/>
      </c>
      <c r="L41258" s="14" t="str">
        <v/>
      </c>
      <c r="O41258" s="14" t="str">
        <v/>
      </c>
      <c r="P41258" s="14" t="str">
        <f ca="1"/>
        <v>Low Cap</v>
      </c>
    </row>
    <row r="41259" spans="11:16">
      <c r="K41259" s="14" t="str">
        <v/>
      </c>
      <c r="L41259" s="14" t="str">
        <v/>
      </c>
      <c r="O41259" s="14" t="str">
        <v/>
      </c>
      <c r="P41259" s="14" t="str">
        <f ca="1"/>
        <v>Low Cap</v>
      </c>
    </row>
    <row r="41260" spans="11:16">
      <c r="K41260" s="14" t="str">
        <v/>
      </c>
      <c r="L41260" s="14" t="str">
        <v/>
      </c>
      <c r="O41260" s="14" t="str">
        <v/>
      </c>
      <c r="P41260" s="14" t="str">
        <f ca="1"/>
        <v>Low Cap</v>
      </c>
    </row>
    <row r="41261" spans="11:16">
      <c r="K41261" s="14" t="str">
        <v/>
      </c>
      <c r="L41261" s="14" t="str">
        <v/>
      </c>
      <c r="O41261" s="14" t="str">
        <v/>
      </c>
      <c r="P41261" s="14" t="str">
        <f ca="1"/>
        <v>Low Cap</v>
      </c>
    </row>
    <row r="41262" spans="11:16">
      <c r="K41262" s="14" t="str">
        <v/>
      </c>
      <c r="L41262" s="14" t="str">
        <v/>
      </c>
      <c r="O41262" s="14" t="str">
        <v/>
      </c>
      <c r="P41262" s="14" t="str">
        <f ca="1"/>
        <v>Low Cap</v>
      </c>
    </row>
    <row r="41263" spans="11:16">
      <c r="K41263" s="14" t="str">
        <v/>
      </c>
      <c r="L41263" s="14" t="str">
        <v/>
      </c>
      <c r="O41263" s="14" t="str">
        <v/>
      </c>
      <c r="P41263" s="14" t="str">
        <f ca="1"/>
        <v>Low Cap</v>
      </c>
    </row>
    <row r="41264" spans="11:16">
      <c r="K41264" s="14" t="str">
        <v/>
      </c>
      <c r="L41264" s="14" t="str">
        <v/>
      </c>
      <c r="O41264" s="14" t="str">
        <v/>
      </c>
      <c r="P41264" s="14" t="str">
        <f ca="1"/>
        <v>Low Cap</v>
      </c>
    </row>
    <row r="41265" spans="11:16">
      <c r="K41265" s="14" t="str">
        <v/>
      </c>
      <c r="L41265" s="14" t="str">
        <v/>
      </c>
      <c r="O41265" s="14" t="str">
        <v/>
      </c>
      <c r="P41265" s="14" t="str">
        <f ca="1"/>
        <v>Low Cap</v>
      </c>
    </row>
    <row r="41266" spans="11:16">
      <c r="K41266" s="14" t="str">
        <v/>
      </c>
      <c r="L41266" s="14" t="str">
        <v/>
      </c>
      <c r="O41266" s="14" t="str">
        <v/>
      </c>
      <c r="P41266" s="14" t="str">
        <f ca="1"/>
        <v>Low Cap</v>
      </c>
    </row>
    <row r="41267" spans="11:16">
      <c r="K41267" s="14" t="str">
        <v/>
      </c>
      <c r="L41267" s="14" t="str">
        <v/>
      </c>
      <c r="O41267" s="14" t="str">
        <v/>
      </c>
      <c r="P41267" s="14" t="str">
        <f ca="1"/>
        <v>Low Cap</v>
      </c>
    </row>
    <row r="41268" spans="11:16">
      <c r="K41268" s="14" t="str">
        <v/>
      </c>
      <c r="L41268" s="14" t="str">
        <v/>
      </c>
      <c r="O41268" s="14" t="str">
        <v/>
      </c>
      <c r="P41268" s="14" t="str">
        <f ca="1"/>
        <v>Low Cap</v>
      </c>
    </row>
    <row r="41269" spans="11:16">
      <c r="K41269" s="14" t="str">
        <v/>
      </c>
      <c r="L41269" s="14" t="str">
        <v/>
      </c>
      <c r="O41269" s="14" t="str">
        <v/>
      </c>
      <c r="P41269" s="14" t="str">
        <f ca="1"/>
        <v>Low Cap</v>
      </c>
    </row>
    <row r="41270" spans="11:16">
      <c r="K41270" s="14" t="str">
        <v/>
      </c>
      <c r="L41270" s="14" t="str">
        <v/>
      </c>
      <c r="O41270" s="14" t="str">
        <v/>
      </c>
      <c r="P41270" s="14" t="str">
        <f ca="1"/>
        <v>Low Cap</v>
      </c>
    </row>
    <row r="41271" spans="11:16">
      <c r="K41271" s="14" t="str">
        <v/>
      </c>
      <c r="L41271" s="14" t="str">
        <v/>
      </c>
      <c r="O41271" s="14" t="str">
        <v/>
      </c>
      <c r="P41271" s="14" t="str">
        <f ca="1"/>
        <v>Low Cap</v>
      </c>
    </row>
    <row r="41272" spans="11:16">
      <c r="K41272" s="14" t="str">
        <v/>
      </c>
      <c r="L41272" s="14" t="str">
        <v/>
      </c>
      <c r="O41272" s="14" t="str">
        <v/>
      </c>
      <c r="P41272" s="14" t="str">
        <f ca="1"/>
        <v>Low Cap</v>
      </c>
    </row>
    <row r="41273" spans="11:16">
      <c r="K41273" s="14" t="str">
        <v/>
      </c>
      <c r="L41273" s="14" t="str">
        <v/>
      </c>
      <c r="O41273" s="14" t="str">
        <v/>
      </c>
      <c r="P41273" s="14" t="str">
        <f ca="1"/>
        <v>Low Cap</v>
      </c>
    </row>
    <row r="41274" spans="11:16">
      <c r="K41274" s="14" t="str">
        <v/>
      </c>
      <c r="L41274" s="14" t="str">
        <v/>
      </c>
      <c r="O41274" s="14" t="str">
        <v/>
      </c>
      <c r="P41274" s="14" t="str">
        <f ca="1"/>
        <v>Low Cap</v>
      </c>
    </row>
    <row r="41275" spans="11:16">
      <c r="K41275" s="14" t="str">
        <v/>
      </c>
      <c r="L41275" s="14" t="str">
        <v/>
      </c>
      <c r="O41275" s="14" t="str">
        <v/>
      </c>
      <c r="P41275" s="14" t="str">
        <f ca="1"/>
        <v>Low Cap</v>
      </c>
    </row>
    <row r="41276" spans="11:16">
      <c r="K41276" s="14" t="str">
        <v/>
      </c>
      <c r="L41276" s="14" t="str">
        <v/>
      </c>
      <c r="O41276" s="14" t="str">
        <v/>
      </c>
      <c r="P41276" s="14" t="str">
        <f ca="1"/>
        <v>Low Cap</v>
      </c>
    </row>
    <row r="41277" spans="11:16">
      <c r="K41277" s="14" t="str">
        <v/>
      </c>
      <c r="L41277" s="14" t="str">
        <v/>
      </c>
      <c r="O41277" s="14" t="str">
        <v/>
      </c>
      <c r="P41277" s="14" t="str">
        <f ca="1"/>
        <v>Low Cap</v>
      </c>
    </row>
    <row r="41278" spans="11:16">
      <c r="K41278" s="14" t="str">
        <v/>
      </c>
      <c r="L41278" s="14" t="str">
        <v/>
      </c>
      <c r="O41278" s="14" t="str">
        <v/>
      </c>
      <c r="P41278" s="14" t="str">
        <f ca="1"/>
        <v>Low Cap</v>
      </c>
    </row>
    <row r="41279" spans="11:16">
      <c r="K41279" s="14" t="str">
        <v/>
      </c>
      <c r="L41279" s="14" t="str">
        <v/>
      </c>
      <c r="O41279" s="14" t="str">
        <v/>
      </c>
      <c r="P41279" s="14" t="str">
        <f ca="1"/>
        <v>Low Cap</v>
      </c>
    </row>
    <row r="41280" spans="11:16">
      <c r="K41280" s="14" t="str">
        <v/>
      </c>
      <c r="L41280" s="14" t="str">
        <v/>
      </c>
      <c r="O41280" s="14" t="str">
        <v/>
      </c>
      <c r="P41280" s="14" t="str">
        <f ca="1"/>
        <v>Low Cap</v>
      </c>
    </row>
    <row r="41281" spans="11:16">
      <c r="K41281" s="14" t="str">
        <v/>
      </c>
      <c r="L41281" s="14" t="str">
        <v/>
      </c>
      <c r="O41281" s="14" t="str">
        <v/>
      </c>
      <c r="P41281" s="14" t="str">
        <f ca="1"/>
        <v>Low Cap</v>
      </c>
    </row>
    <row r="41282" spans="11:16">
      <c r="K41282" s="14" t="str">
        <v/>
      </c>
      <c r="L41282" s="14" t="str">
        <v/>
      </c>
      <c r="O41282" s="14" t="str">
        <v/>
      </c>
      <c r="P41282" s="14" t="str">
        <f ca="1"/>
        <v>Low Cap</v>
      </c>
    </row>
    <row r="41283" spans="11:16">
      <c r="K41283" s="14" t="str">
        <v/>
      </c>
      <c r="L41283" s="14" t="str">
        <v/>
      </c>
      <c r="O41283" s="14" t="str">
        <v/>
      </c>
      <c r="P41283" s="14" t="str">
        <f ca="1"/>
        <v>Low Cap</v>
      </c>
    </row>
    <row r="41284" spans="11:16">
      <c r="K41284" s="14" t="str">
        <v/>
      </c>
      <c r="L41284" s="14" t="str">
        <v/>
      </c>
      <c r="O41284" s="14" t="str">
        <v/>
      </c>
      <c r="P41284" s="14" t="str">
        <f ca="1"/>
        <v>Low Cap</v>
      </c>
    </row>
    <row r="41285" spans="11:16">
      <c r="K41285" s="14" t="str">
        <v/>
      </c>
      <c r="L41285" s="14" t="str">
        <v/>
      </c>
      <c r="O41285" s="14" t="str">
        <v/>
      </c>
      <c r="P41285" s="14" t="str">
        <f ca="1"/>
        <v>Low Cap</v>
      </c>
    </row>
    <row r="41286" spans="11:16">
      <c r="K41286" s="14" t="str">
        <v/>
      </c>
      <c r="L41286" s="14" t="str">
        <v/>
      </c>
      <c r="O41286" s="14" t="str">
        <v/>
      </c>
      <c r="P41286" s="14" t="str">
        <f ca="1"/>
        <v>Low Cap</v>
      </c>
    </row>
    <row r="41287" spans="11:16">
      <c r="K41287" s="14" t="str">
        <v/>
      </c>
      <c r="L41287" s="14" t="str">
        <v/>
      </c>
      <c r="O41287" s="14" t="str">
        <v/>
      </c>
      <c r="P41287" s="14" t="str">
        <f ca="1"/>
        <v>Low Cap</v>
      </c>
    </row>
    <row r="41288" spans="11:16">
      <c r="K41288" s="14" t="str">
        <v/>
      </c>
      <c r="L41288" s="14" t="str">
        <v/>
      </c>
      <c r="O41288" s="14" t="str">
        <v/>
      </c>
      <c r="P41288" s="14" t="str">
        <f ca="1"/>
        <v>Low Cap</v>
      </c>
    </row>
    <row r="41289" spans="11:16">
      <c r="K41289" s="14" t="str">
        <v/>
      </c>
      <c r="L41289" s="14" t="str">
        <v/>
      </c>
      <c r="O41289" s="14" t="str">
        <v/>
      </c>
      <c r="P41289" s="14" t="str">
        <f ca="1"/>
        <v>Low Cap</v>
      </c>
    </row>
    <row r="41290" spans="11:16">
      <c r="K41290" s="14" t="str">
        <v/>
      </c>
      <c r="L41290" s="14" t="str">
        <v/>
      </c>
      <c r="O41290" s="14" t="str">
        <v/>
      </c>
      <c r="P41290" s="14" t="str">
        <f ca="1"/>
        <v>Low Cap</v>
      </c>
    </row>
    <row r="41291" spans="11:16">
      <c r="K41291" s="14" t="str">
        <v/>
      </c>
      <c r="L41291" s="14" t="str">
        <v/>
      </c>
      <c r="O41291" s="14" t="str">
        <v/>
      </c>
      <c r="P41291" s="14" t="str">
        <f ca="1"/>
        <v>Low Cap</v>
      </c>
    </row>
    <row r="41292" spans="11:16">
      <c r="K41292" s="14" t="str">
        <v/>
      </c>
      <c r="L41292" s="14" t="str">
        <v/>
      </c>
      <c r="O41292" s="14" t="str">
        <v/>
      </c>
      <c r="P41292" s="14" t="str">
        <f ca="1"/>
        <v>Low Cap</v>
      </c>
    </row>
    <row r="41293" spans="11:16">
      <c r="K41293" s="14" t="str">
        <v/>
      </c>
      <c r="L41293" s="14" t="str">
        <v/>
      </c>
      <c r="O41293" s="14" t="str">
        <v/>
      </c>
      <c r="P41293" s="14" t="str">
        <f ca="1"/>
        <v>Low Cap</v>
      </c>
    </row>
    <row r="41294" spans="11:16">
      <c r="K41294" s="14" t="str">
        <v/>
      </c>
      <c r="L41294" s="14" t="str">
        <v/>
      </c>
      <c r="O41294" s="14" t="str">
        <v/>
      </c>
      <c r="P41294" s="14" t="str">
        <f ca="1"/>
        <v>Low Cap</v>
      </c>
    </row>
    <row r="41295" spans="11:16">
      <c r="K41295" s="14" t="str">
        <v/>
      </c>
      <c r="L41295" s="14" t="str">
        <v/>
      </c>
      <c r="O41295" s="14" t="str">
        <v/>
      </c>
      <c r="P41295" s="14" t="str">
        <f ca="1"/>
        <v>Low Cap</v>
      </c>
    </row>
    <row r="41296" spans="11:16">
      <c r="K41296" s="14" t="str">
        <v/>
      </c>
      <c r="L41296" s="14" t="str">
        <v/>
      </c>
      <c r="O41296" s="14" t="str">
        <v/>
      </c>
      <c r="P41296" s="14" t="str">
        <f ca="1"/>
        <v>Low Cap</v>
      </c>
    </row>
    <row r="41297" spans="11:16">
      <c r="K41297" s="14" t="str">
        <v/>
      </c>
      <c r="L41297" s="14" t="str">
        <v/>
      </c>
      <c r="O41297" s="14" t="str">
        <v/>
      </c>
      <c r="P41297" s="14" t="str">
        <f ca="1"/>
        <v>Low Cap</v>
      </c>
    </row>
    <row r="41298" spans="11:16">
      <c r="K41298" s="14" t="str">
        <v/>
      </c>
      <c r="L41298" s="14" t="str">
        <v/>
      </c>
      <c r="O41298" s="14" t="str">
        <v/>
      </c>
      <c r="P41298" s="14" t="str">
        <f ca="1"/>
        <v>Low Cap</v>
      </c>
    </row>
    <row r="41299" spans="11:16">
      <c r="K41299" s="14" t="str">
        <v/>
      </c>
      <c r="L41299" s="14" t="str">
        <v/>
      </c>
      <c r="O41299" s="14" t="str">
        <v/>
      </c>
      <c r="P41299" s="14" t="str">
        <f ca="1"/>
        <v>Low Cap</v>
      </c>
    </row>
    <row r="41300" spans="11:16">
      <c r="K41300" s="14" t="str">
        <v/>
      </c>
      <c r="L41300" s="14" t="str">
        <v/>
      </c>
      <c r="O41300" s="14" t="str">
        <v/>
      </c>
      <c r="P41300" s="14" t="str">
        <f ca="1"/>
        <v>Low Cap</v>
      </c>
    </row>
    <row r="41301" spans="11:16">
      <c r="K41301" s="14" t="str">
        <v/>
      </c>
      <c r="L41301" s="14" t="str">
        <v/>
      </c>
      <c r="O41301" s="14" t="str">
        <v/>
      </c>
      <c r="P41301" s="14" t="str">
        <f ca="1"/>
        <v>Low Cap</v>
      </c>
    </row>
    <row r="41302" spans="11:16">
      <c r="K41302" s="14" t="str">
        <v/>
      </c>
      <c r="L41302" s="14" t="str">
        <v/>
      </c>
      <c r="O41302" s="14" t="str">
        <v/>
      </c>
      <c r="P41302" s="14" t="str">
        <f ca="1"/>
        <v>Low Cap</v>
      </c>
    </row>
    <row r="41303" spans="11:16">
      <c r="K41303" s="14" t="str">
        <v/>
      </c>
      <c r="L41303" s="14" t="str">
        <v/>
      </c>
      <c r="O41303" s="14" t="str">
        <v/>
      </c>
      <c r="P41303" s="14" t="str">
        <f ca="1"/>
        <v>Low Cap</v>
      </c>
    </row>
    <row r="41304" spans="11:16">
      <c r="K41304" s="14" t="str">
        <v/>
      </c>
      <c r="L41304" s="14" t="str">
        <v/>
      </c>
      <c r="O41304" s="14" t="str">
        <v/>
      </c>
      <c r="P41304" s="14" t="str">
        <f ca="1"/>
        <v>Low Cap</v>
      </c>
    </row>
    <row r="41305" spans="11:16">
      <c r="K41305" s="14" t="str">
        <v/>
      </c>
      <c r="L41305" s="14" t="str">
        <v/>
      </c>
      <c r="O41305" s="14" t="str">
        <v/>
      </c>
      <c r="P41305" s="14" t="str">
        <f ca="1"/>
        <v>Low Cap</v>
      </c>
    </row>
    <row r="41306" spans="11:16">
      <c r="K41306" s="14" t="str">
        <v/>
      </c>
      <c r="L41306" s="14" t="str">
        <v/>
      </c>
      <c r="O41306" s="14" t="str">
        <v/>
      </c>
      <c r="P41306" s="14" t="str">
        <f ca="1"/>
        <v>Low Cap</v>
      </c>
    </row>
    <row r="41307" spans="11:16">
      <c r="K41307" s="14" t="str">
        <v/>
      </c>
      <c r="L41307" s="14" t="str">
        <v/>
      </c>
      <c r="O41307" s="14" t="str">
        <v/>
      </c>
      <c r="P41307" s="14" t="str">
        <f ca="1"/>
        <v>Low Cap</v>
      </c>
    </row>
    <row r="41308" spans="11:16">
      <c r="K41308" s="14" t="str">
        <v/>
      </c>
      <c r="L41308" s="14" t="str">
        <v/>
      </c>
      <c r="O41308" s="14" t="str">
        <v/>
      </c>
      <c r="P41308" s="14" t="str">
        <f ca="1"/>
        <v>Low Cap</v>
      </c>
    </row>
    <row r="41309" spans="11:16">
      <c r="K41309" s="14" t="str">
        <v/>
      </c>
      <c r="L41309" s="14" t="str">
        <v/>
      </c>
      <c r="O41309" s="14" t="str">
        <v/>
      </c>
      <c r="P41309" s="14" t="str">
        <f ca="1"/>
        <v>Low Cap</v>
      </c>
    </row>
    <row r="41310" spans="11:16">
      <c r="K41310" s="14" t="str">
        <v/>
      </c>
      <c r="L41310" s="14" t="str">
        <v/>
      </c>
      <c r="O41310" s="14" t="str">
        <v/>
      </c>
      <c r="P41310" s="14" t="str">
        <f ca="1"/>
        <v>Low Cap</v>
      </c>
    </row>
    <row r="41311" spans="11:16">
      <c r="K41311" s="14" t="str">
        <v/>
      </c>
      <c r="L41311" s="14" t="str">
        <v/>
      </c>
      <c r="O41311" s="14" t="str">
        <v/>
      </c>
      <c r="P41311" s="14" t="str">
        <f ca="1"/>
        <v>Low Cap</v>
      </c>
    </row>
    <row r="41312" spans="11:16">
      <c r="K41312" s="14" t="str">
        <v/>
      </c>
      <c r="L41312" s="14" t="str">
        <v/>
      </c>
      <c r="O41312" s="14" t="str">
        <v/>
      </c>
      <c r="P41312" s="14" t="str">
        <f ca="1"/>
        <v>Low Cap</v>
      </c>
    </row>
    <row r="41313" spans="11:16">
      <c r="K41313" s="14" t="str">
        <v/>
      </c>
      <c r="L41313" s="14" t="str">
        <v/>
      </c>
      <c r="O41313" s="14" t="str">
        <v/>
      </c>
      <c r="P41313" s="14" t="str">
        <f ca="1"/>
        <v>Low Cap</v>
      </c>
    </row>
    <row r="41314" spans="11:16">
      <c r="K41314" s="14" t="str">
        <v/>
      </c>
      <c r="L41314" s="14" t="str">
        <v/>
      </c>
      <c r="O41314" s="14" t="str">
        <v/>
      </c>
      <c r="P41314" s="14" t="str">
        <f ca="1"/>
        <v>Low Cap</v>
      </c>
    </row>
    <row r="41315" spans="11:16">
      <c r="K41315" s="14" t="str">
        <v/>
      </c>
      <c r="L41315" s="14" t="str">
        <v/>
      </c>
      <c r="O41315" s="14" t="str">
        <v/>
      </c>
      <c r="P41315" s="14" t="str">
        <f ca="1"/>
        <v>Low Cap</v>
      </c>
    </row>
    <row r="41316" spans="11:16">
      <c r="K41316" s="14" t="str">
        <v/>
      </c>
      <c r="L41316" s="14" t="str">
        <v/>
      </c>
      <c r="O41316" s="14" t="str">
        <v/>
      </c>
      <c r="P41316" s="14" t="str">
        <f ca="1"/>
        <v>Low Cap</v>
      </c>
    </row>
    <row r="41317" spans="11:16">
      <c r="K41317" s="14" t="str">
        <v/>
      </c>
      <c r="L41317" s="14" t="str">
        <v/>
      </c>
      <c r="O41317" s="14" t="str">
        <v/>
      </c>
      <c r="P41317" s="14" t="str">
        <f ca="1"/>
        <v>Low Cap</v>
      </c>
    </row>
    <row r="41318" spans="11:16">
      <c r="K41318" s="14" t="str">
        <v/>
      </c>
      <c r="L41318" s="14" t="str">
        <v/>
      </c>
      <c r="O41318" s="14" t="str">
        <v/>
      </c>
      <c r="P41318" s="14" t="str">
        <f ca="1"/>
        <v>Low Cap</v>
      </c>
    </row>
    <row r="41319" spans="11:16">
      <c r="K41319" s="14" t="str">
        <v/>
      </c>
      <c r="L41319" s="14" t="str">
        <v/>
      </c>
      <c r="O41319" s="14" t="str">
        <v/>
      </c>
      <c r="P41319" s="14" t="str">
        <f ca="1"/>
        <v>Low Cap</v>
      </c>
    </row>
    <row r="41320" spans="11:16">
      <c r="K41320" s="14" t="str">
        <v/>
      </c>
      <c r="L41320" s="14" t="str">
        <v/>
      </c>
      <c r="O41320" s="14" t="str">
        <v/>
      </c>
      <c r="P41320" s="14" t="str">
        <f ca="1"/>
        <v>Low Cap</v>
      </c>
    </row>
    <row r="41321" spans="11:16">
      <c r="K41321" s="14" t="str">
        <v/>
      </c>
      <c r="L41321" s="14" t="str">
        <v/>
      </c>
      <c r="O41321" s="14" t="str">
        <v/>
      </c>
      <c r="P41321" s="14" t="str">
        <f ca="1"/>
        <v>Low Cap</v>
      </c>
    </row>
    <row r="41322" spans="11:16">
      <c r="K41322" s="14" t="str">
        <v/>
      </c>
      <c r="L41322" s="14" t="str">
        <v/>
      </c>
      <c r="O41322" s="14" t="str">
        <v/>
      </c>
      <c r="P41322" s="14" t="str">
        <f ca="1"/>
        <v>Low Cap</v>
      </c>
    </row>
    <row r="41323" spans="11:16">
      <c r="K41323" s="14" t="str">
        <v/>
      </c>
      <c r="L41323" s="14" t="str">
        <v/>
      </c>
      <c r="O41323" s="14" t="str">
        <v/>
      </c>
      <c r="P41323" s="14" t="str">
        <f ca="1"/>
        <v>Low Cap</v>
      </c>
    </row>
    <row r="41324" spans="11:16">
      <c r="K41324" s="14" t="str">
        <v/>
      </c>
      <c r="L41324" s="14" t="str">
        <v/>
      </c>
      <c r="O41324" s="14" t="str">
        <v/>
      </c>
      <c r="P41324" s="14" t="str">
        <f ca="1"/>
        <v>Low Cap</v>
      </c>
    </row>
    <row r="41325" spans="11:16">
      <c r="K41325" s="14" t="str">
        <v/>
      </c>
      <c r="L41325" s="14" t="str">
        <v/>
      </c>
      <c r="O41325" s="14" t="str">
        <v/>
      </c>
      <c r="P41325" s="14" t="str">
        <f ca="1"/>
        <v>Low Cap</v>
      </c>
    </row>
    <row r="41326" spans="11:16">
      <c r="K41326" s="14" t="str">
        <v/>
      </c>
      <c r="L41326" s="14" t="str">
        <v/>
      </c>
      <c r="O41326" s="14" t="str">
        <v/>
      </c>
      <c r="P41326" s="14" t="str">
        <f ca="1"/>
        <v>Low Cap</v>
      </c>
    </row>
    <row r="41327" spans="11:16">
      <c r="K41327" s="14" t="str">
        <v/>
      </c>
      <c r="L41327" s="14" t="str">
        <v/>
      </c>
      <c r="O41327" s="14" t="str">
        <v/>
      </c>
      <c r="P41327" s="14" t="str">
        <f ca="1"/>
        <v>Low Cap</v>
      </c>
    </row>
    <row r="41328" spans="11:16">
      <c r="K41328" s="14" t="str">
        <v/>
      </c>
      <c r="L41328" s="14" t="str">
        <v/>
      </c>
      <c r="O41328" s="14" t="str">
        <v/>
      </c>
      <c r="P41328" s="14" t="str">
        <f ca="1"/>
        <v>Low Cap</v>
      </c>
    </row>
    <row r="41329" spans="11:16">
      <c r="K41329" s="14" t="str">
        <v/>
      </c>
      <c r="L41329" s="14" t="str">
        <v/>
      </c>
      <c r="O41329" s="14" t="str">
        <v/>
      </c>
      <c r="P41329" s="14" t="str">
        <f ca="1"/>
        <v>Low Cap</v>
      </c>
    </row>
    <row r="41330" spans="11:16">
      <c r="K41330" s="14" t="str">
        <v/>
      </c>
      <c r="L41330" s="14" t="str">
        <v/>
      </c>
      <c r="O41330" s="14" t="str">
        <v/>
      </c>
      <c r="P41330" s="14" t="str">
        <f ca="1"/>
        <v>Low Cap</v>
      </c>
    </row>
    <row r="41331" spans="11:16">
      <c r="K41331" s="14" t="str">
        <v/>
      </c>
      <c r="L41331" s="14" t="str">
        <v/>
      </c>
      <c r="O41331" s="14" t="str">
        <v/>
      </c>
      <c r="P41331" s="14" t="str">
        <f ca="1"/>
        <v>Low Cap</v>
      </c>
    </row>
    <row r="41332" spans="11:16">
      <c r="K41332" s="14" t="str">
        <v/>
      </c>
      <c r="L41332" s="14" t="str">
        <v/>
      </c>
      <c r="O41332" s="14" t="str">
        <v/>
      </c>
      <c r="P41332" s="14" t="str">
        <f ca="1"/>
        <v>Low Cap</v>
      </c>
    </row>
    <row r="41333" spans="11:16">
      <c r="K41333" s="14" t="str">
        <v/>
      </c>
      <c r="L41333" s="14" t="str">
        <v/>
      </c>
      <c r="O41333" s="14" t="str">
        <v/>
      </c>
      <c r="P41333" s="14" t="str">
        <f ca="1"/>
        <v>Low Cap</v>
      </c>
    </row>
    <row r="41334" spans="11:16">
      <c r="K41334" s="14" t="str">
        <v/>
      </c>
      <c r="L41334" s="14" t="str">
        <v/>
      </c>
      <c r="O41334" s="14" t="str">
        <v/>
      </c>
      <c r="P41334" s="14" t="str">
        <f ca="1"/>
        <v>Low Cap</v>
      </c>
    </row>
    <row r="41335" spans="11:16">
      <c r="K41335" s="14" t="str">
        <v/>
      </c>
      <c r="L41335" s="14" t="str">
        <v/>
      </c>
      <c r="O41335" s="14" t="str">
        <v/>
      </c>
      <c r="P41335" s="14" t="str">
        <f ca="1"/>
        <v>Low Cap</v>
      </c>
    </row>
    <row r="41336" spans="11:16">
      <c r="K41336" s="14" t="str">
        <v/>
      </c>
      <c r="L41336" s="14" t="str">
        <v/>
      </c>
      <c r="O41336" s="14" t="str">
        <v/>
      </c>
      <c r="P41336" s="14" t="str">
        <f ca="1"/>
        <v>Low Cap</v>
      </c>
    </row>
    <row r="41337" spans="11:16">
      <c r="K41337" s="14" t="str">
        <v/>
      </c>
      <c r="L41337" s="14" t="str">
        <v/>
      </c>
      <c r="O41337" s="14" t="str">
        <v/>
      </c>
      <c r="P41337" s="14" t="str">
        <f ca="1"/>
        <v>Low Cap</v>
      </c>
    </row>
    <row r="41338" spans="11:16">
      <c r="K41338" s="14" t="str">
        <v/>
      </c>
      <c r="L41338" s="14" t="str">
        <v/>
      </c>
      <c r="O41338" s="14" t="str">
        <v/>
      </c>
      <c r="P41338" s="14" t="str">
        <f ca="1"/>
        <v>Low Cap</v>
      </c>
    </row>
    <row r="41339" spans="11:16">
      <c r="K41339" s="14" t="str">
        <v/>
      </c>
      <c r="L41339" s="14" t="str">
        <v/>
      </c>
      <c r="O41339" s="14" t="str">
        <v/>
      </c>
      <c r="P41339" s="14" t="str">
        <f ca="1"/>
        <v>Low Cap</v>
      </c>
    </row>
    <row r="41340" spans="11:16">
      <c r="K41340" s="14" t="str">
        <v/>
      </c>
      <c r="L41340" s="14" t="str">
        <v/>
      </c>
      <c r="O41340" s="14" t="str">
        <v/>
      </c>
      <c r="P41340" s="14" t="str">
        <f ca="1"/>
        <v>Low Cap</v>
      </c>
    </row>
    <row r="41341" spans="11:16">
      <c r="K41341" s="14" t="str">
        <v/>
      </c>
      <c r="L41341" s="14" t="str">
        <v/>
      </c>
      <c r="O41341" s="14" t="str">
        <v/>
      </c>
      <c r="P41341" s="14" t="str">
        <f ca="1"/>
        <v>Low Cap</v>
      </c>
    </row>
    <row r="41342" spans="11:16">
      <c r="K41342" s="14" t="str">
        <v/>
      </c>
      <c r="L41342" s="14" t="str">
        <v/>
      </c>
      <c r="O41342" s="14" t="str">
        <v/>
      </c>
      <c r="P41342" s="14" t="str">
        <f ca="1"/>
        <v>Low Cap</v>
      </c>
    </row>
    <row r="41343" spans="11:16">
      <c r="K41343" s="14" t="str">
        <v/>
      </c>
      <c r="L41343" s="14" t="str">
        <v/>
      </c>
      <c r="O41343" s="14" t="str">
        <v/>
      </c>
      <c r="P41343" s="14" t="str">
        <f ca="1"/>
        <v>Low Cap</v>
      </c>
    </row>
    <row r="41344" spans="11:16">
      <c r="K41344" s="14" t="str">
        <v/>
      </c>
      <c r="L41344" s="14" t="str">
        <v/>
      </c>
      <c r="O41344" s="14" t="str">
        <v/>
      </c>
      <c r="P41344" s="14" t="str">
        <f ca="1"/>
        <v>Low Cap</v>
      </c>
    </row>
    <row r="41345" spans="11:16">
      <c r="K41345" s="14" t="str">
        <v/>
      </c>
      <c r="L41345" s="14" t="str">
        <v/>
      </c>
      <c r="O41345" s="14" t="str">
        <v/>
      </c>
      <c r="P41345" s="14" t="str">
        <f ca="1"/>
        <v>Low Cap</v>
      </c>
    </row>
    <row r="41346" spans="11:16">
      <c r="K41346" s="14" t="str">
        <v/>
      </c>
      <c r="L41346" s="14" t="str">
        <v/>
      </c>
      <c r="O41346" s="14" t="str">
        <v/>
      </c>
      <c r="P41346" s="14" t="str">
        <f ca="1"/>
        <v>Low Cap</v>
      </c>
    </row>
    <row r="41347" spans="11:16">
      <c r="K41347" s="14" t="str">
        <v/>
      </c>
      <c r="L41347" s="14" t="str">
        <v/>
      </c>
      <c r="O41347" s="14" t="str">
        <v/>
      </c>
      <c r="P41347" s="14" t="str">
        <f ca="1"/>
        <v>Low Cap</v>
      </c>
    </row>
    <row r="41348" spans="11:16">
      <c r="K41348" s="14" t="str">
        <v/>
      </c>
      <c r="L41348" s="14" t="str">
        <v/>
      </c>
      <c r="O41348" s="14" t="str">
        <v/>
      </c>
      <c r="P41348" s="14" t="str">
        <f ca="1"/>
        <v>Low Cap</v>
      </c>
    </row>
    <row r="41349" spans="11:16">
      <c r="K41349" s="14" t="str">
        <v/>
      </c>
      <c r="L41349" s="14" t="str">
        <v/>
      </c>
      <c r="O41349" s="14" t="str">
        <v/>
      </c>
      <c r="P41349" s="14" t="str">
        <f ca="1"/>
        <v>Low Cap</v>
      </c>
    </row>
    <row r="41350" spans="11:16">
      <c r="K41350" s="14" t="str">
        <v/>
      </c>
      <c r="L41350" s="14" t="str">
        <v/>
      </c>
      <c r="O41350" s="14" t="str">
        <v/>
      </c>
      <c r="P41350" s="14" t="str">
        <f ca="1"/>
        <v>Low Cap</v>
      </c>
    </row>
    <row r="41351" spans="11:16">
      <c r="K41351" s="14" t="str">
        <v/>
      </c>
      <c r="L41351" s="14" t="str">
        <v/>
      </c>
      <c r="O41351" s="14" t="str">
        <v/>
      </c>
      <c r="P41351" s="14" t="str">
        <f ca="1"/>
        <v>Low Cap</v>
      </c>
    </row>
    <row r="41352" spans="11:16">
      <c r="K41352" s="14" t="str">
        <v/>
      </c>
      <c r="L41352" s="14" t="str">
        <v/>
      </c>
      <c r="O41352" s="14" t="str">
        <v/>
      </c>
      <c r="P41352" s="14" t="str">
        <f ca="1"/>
        <v>Low Cap</v>
      </c>
    </row>
    <row r="41353" spans="11:16">
      <c r="K41353" s="14" t="str">
        <v/>
      </c>
      <c r="L41353" s="14" t="str">
        <v/>
      </c>
      <c r="O41353" s="14" t="str">
        <v/>
      </c>
      <c r="P41353" s="14" t="str">
        <f ca="1"/>
        <v>Low Cap</v>
      </c>
    </row>
    <row r="41354" spans="11:16">
      <c r="K41354" s="14" t="str">
        <v/>
      </c>
      <c r="L41354" s="14" t="str">
        <v/>
      </c>
      <c r="O41354" s="14" t="str">
        <v/>
      </c>
      <c r="P41354" s="14" t="str">
        <f ca="1"/>
        <v>Low Cap</v>
      </c>
    </row>
    <row r="41355" spans="11:16">
      <c r="K41355" s="14" t="str">
        <v/>
      </c>
      <c r="L41355" s="14" t="str">
        <v/>
      </c>
      <c r="O41355" s="14" t="str">
        <v/>
      </c>
      <c r="P41355" s="14" t="str">
        <f ca="1"/>
        <v>Low Cap</v>
      </c>
    </row>
    <row r="41356" spans="11:16">
      <c r="K41356" s="14" t="str">
        <v/>
      </c>
      <c r="L41356" s="14" t="str">
        <v/>
      </c>
      <c r="O41356" s="14" t="str">
        <v/>
      </c>
      <c r="P41356" s="14" t="str">
        <f ca="1"/>
        <v>Low Cap</v>
      </c>
    </row>
    <row r="41357" spans="11:16">
      <c r="K41357" s="14" t="str">
        <v/>
      </c>
      <c r="L41357" s="14" t="str">
        <v/>
      </c>
      <c r="O41357" s="14" t="str">
        <v/>
      </c>
      <c r="P41357" s="14" t="str">
        <f ca="1"/>
        <v>Low Cap</v>
      </c>
    </row>
    <row r="41358" spans="11:16">
      <c r="K41358" s="14" t="str">
        <v/>
      </c>
      <c r="L41358" s="14" t="str">
        <v/>
      </c>
      <c r="O41358" s="14" t="str">
        <v/>
      </c>
      <c r="P41358" s="14" t="str">
        <f ca="1"/>
        <v>Low Cap</v>
      </c>
    </row>
    <row r="41359" spans="11:16">
      <c r="K41359" s="14" t="str">
        <v/>
      </c>
      <c r="L41359" s="14" t="str">
        <v/>
      </c>
      <c r="O41359" s="14" t="str">
        <v/>
      </c>
      <c r="P41359" s="14" t="str">
        <f ca="1"/>
        <v>Low Cap</v>
      </c>
    </row>
    <row r="41360" spans="11:16">
      <c r="K41360" s="14" t="str">
        <v/>
      </c>
      <c r="L41360" s="14" t="str">
        <v/>
      </c>
      <c r="O41360" s="14" t="str">
        <v/>
      </c>
      <c r="P41360" s="14" t="str">
        <f ca="1"/>
        <v>Low Cap</v>
      </c>
    </row>
    <row r="41361" spans="11:16">
      <c r="K41361" s="14" t="str">
        <v/>
      </c>
      <c r="L41361" s="14" t="str">
        <v/>
      </c>
      <c r="O41361" s="14" t="str">
        <v/>
      </c>
      <c r="P41361" s="14" t="str">
        <f ca="1"/>
        <v>Low Cap</v>
      </c>
    </row>
    <row r="41362" spans="11:16">
      <c r="K41362" s="14" t="str">
        <v/>
      </c>
      <c r="L41362" s="14" t="str">
        <v/>
      </c>
      <c r="O41362" s="14" t="str">
        <v/>
      </c>
      <c r="P41362" s="14" t="str">
        <f ca="1"/>
        <v>Low Cap</v>
      </c>
    </row>
    <row r="41363" spans="11:16">
      <c r="K41363" s="14" t="str">
        <v/>
      </c>
      <c r="L41363" s="14" t="str">
        <v/>
      </c>
      <c r="O41363" s="14" t="str">
        <v/>
      </c>
      <c r="P41363" s="14" t="str">
        <f ca="1"/>
        <v>Low Cap</v>
      </c>
    </row>
    <row r="41364" spans="11:16">
      <c r="K41364" s="14" t="str">
        <v/>
      </c>
      <c r="L41364" s="14" t="str">
        <v/>
      </c>
      <c r="O41364" s="14" t="str">
        <v/>
      </c>
      <c r="P41364" s="14" t="str">
        <f ca="1"/>
        <v>Low Cap</v>
      </c>
    </row>
    <row r="41365" spans="11:16">
      <c r="K41365" s="14" t="str">
        <v/>
      </c>
      <c r="L41365" s="14" t="str">
        <v/>
      </c>
      <c r="O41365" s="14" t="str">
        <v/>
      </c>
      <c r="P41365" s="14" t="str">
        <f ca="1"/>
        <v>Low Cap</v>
      </c>
    </row>
    <row r="41366" spans="11:16">
      <c r="K41366" s="14" t="str">
        <v/>
      </c>
      <c r="L41366" s="14" t="str">
        <v/>
      </c>
      <c r="O41366" s="14" t="str">
        <v/>
      </c>
      <c r="P41366" s="14" t="str">
        <f ca="1"/>
        <v>Low Cap</v>
      </c>
    </row>
    <row r="41367" spans="11:16">
      <c r="K41367" s="14" t="str">
        <v/>
      </c>
      <c r="L41367" s="14" t="str">
        <v/>
      </c>
      <c r="O41367" s="14" t="str">
        <v/>
      </c>
      <c r="P41367" s="14" t="str">
        <f ca="1"/>
        <v>Low Cap</v>
      </c>
    </row>
    <row r="41368" spans="11:16">
      <c r="K41368" s="14" t="str">
        <v/>
      </c>
      <c r="L41368" s="14" t="str">
        <v/>
      </c>
      <c r="O41368" s="14" t="str">
        <v/>
      </c>
      <c r="P41368" s="14" t="str">
        <f ca="1"/>
        <v>Low Cap</v>
      </c>
    </row>
    <row r="41369" spans="11:16">
      <c r="K41369" s="14" t="str">
        <v/>
      </c>
      <c r="L41369" s="14" t="str">
        <v/>
      </c>
      <c r="O41369" s="14" t="str">
        <v/>
      </c>
      <c r="P41369" s="14" t="str">
        <f ca="1"/>
        <v>Low Cap</v>
      </c>
    </row>
    <row r="41370" spans="11:16">
      <c r="K41370" s="14" t="str">
        <v/>
      </c>
      <c r="L41370" s="14" t="str">
        <v/>
      </c>
      <c r="O41370" s="14" t="str">
        <v/>
      </c>
      <c r="P41370" s="14" t="str">
        <f ca="1"/>
        <v>Low Cap</v>
      </c>
    </row>
    <row r="41371" spans="11:16">
      <c r="K41371" s="14" t="str">
        <v/>
      </c>
      <c r="L41371" s="14" t="str">
        <v/>
      </c>
      <c r="O41371" s="14" t="str">
        <v/>
      </c>
      <c r="P41371" s="14" t="str">
        <f ca="1"/>
        <v>Low Cap</v>
      </c>
    </row>
    <row r="41372" spans="11:16">
      <c r="K41372" s="14" t="str">
        <v/>
      </c>
      <c r="L41372" s="14" t="str">
        <v/>
      </c>
      <c r="O41372" s="14" t="str">
        <v/>
      </c>
      <c r="P41372" s="14" t="str">
        <f ca="1"/>
        <v>Low Cap</v>
      </c>
    </row>
    <row r="41373" spans="11:16">
      <c r="K41373" s="14" t="str">
        <v/>
      </c>
      <c r="L41373" s="14" t="str">
        <v/>
      </c>
      <c r="O41373" s="14" t="str">
        <v/>
      </c>
      <c r="P41373" s="14" t="str">
        <f ca="1"/>
        <v>Low Cap</v>
      </c>
    </row>
    <row r="41374" spans="11:16">
      <c r="K41374" s="14" t="str">
        <v/>
      </c>
      <c r="L41374" s="14" t="str">
        <v/>
      </c>
      <c r="O41374" s="14" t="str">
        <v/>
      </c>
      <c r="P41374" s="14" t="str">
        <f ca="1"/>
        <v>Low Cap</v>
      </c>
    </row>
    <row r="41375" spans="11:16">
      <c r="K41375" s="14" t="str">
        <v/>
      </c>
      <c r="L41375" s="14" t="str">
        <v/>
      </c>
      <c r="O41375" s="14" t="str">
        <v/>
      </c>
      <c r="P41375" s="14" t="str">
        <f ca="1"/>
        <v>Low Cap</v>
      </c>
    </row>
    <row r="41376" spans="11:16">
      <c r="K41376" s="14" t="str">
        <v/>
      </c>
      <c r="L41376" s="14" t="str">
        <v/>
      </c>
      <c r="O41376" s="14" t="str">
        <v/>
      </c>
      <c r="P41376" s="14" t="str">
        <f ca="1"/>
        <v>Low Cap</v>
      </c>
    </row>
    <row r="41377" spans="11:16">
      <c r="K41377" s="14" t="str">
        <v/>
      </c>
      <c r="L41377" s="14" t="str">
        <v/>
      </c>
      <c r="O41377" s="14" t="str">
        <v/>
      </c>
      <c r="P41377" s="14" t="str">
        <f ca="1"/>
        <v>Low Cap</v>
      </c>
    </row>
    <row r="41378" spans="11:16">
      <c r="K41378" s="14" t="str">
        <v/>
      </c>
      <c r="L41378" s="14" t="str">
        <v/>
      </c>
      <c r="O41378" s="14" t="str">
        <v/>
      </c>
      <c r="P41378" s="14" t="str">
        <f ca="1"/>
        <v>Low Cap</v>
      </c>
    </row>
    <row r="41379" spans="11:16">
      <c r="K41379" s="14" t="str">
        <v/>
      </c>
      <c r="L41379" s="14" t="str">
        <v/>
      </c>
      <c r="O41379" s="14" t="str">
        <v/>
      </c>
      <c r="P41379" s="14" t="str">
        <f ca="1"/>
        <v>Low Cap</v>
      </c>
    </row>
    <row r="41380" spans="11:16">
      <c r="K41380" s="14" t="str">
        <v/>
      </c>
      <c r="L41380" s="14" t="str">
        <v/>
      </c>
      <c r="O41380" s="14" t="str">
        <v/>
      </c>
      <c r="P41380" s="14" t="str">
        <f ca="1"/>
        <v>Low Cap</v>
      </c>
    </row>
    <row r="41381" spans="11:16">
      <c r="K41381" s="14" t="str">
        <v/>
      </c>
      <c r="L41381" s="14" t="str">
        <v/>
      </c>
      <c r="O41381" s="14" t="str">
        <v/>
      </c>
      <c r="P41381" s="14" t="str">
        <f ca="1"/>
        <v>Low Cap</v>
      </c>
    </row>
    <row r="41382" spans="11:16">
      <c r="K41382" s="14" t="str">
        <v/>
      </c>
      <c r="L41382" s="14" t="str">
        <v/>
      </c>
      <c r="O41382" s="14" t="str">
        <v/>
      </c>
      <c r="P41382" s="14" t="str">
        <f ca="1"/>
        <v>Low Cap</v>
      </c>
    </row>
    <row r="41383" spans="11:16">
      <c r="K41383" s="14" t="str">
        <v/>
      </c>
      <c r="L41383" s="14" t="str">
        <v/>
      </c>
      <c r="O41383" s="14" t="str">
        <v/>
      </c>
      <c r="P41383" s="14" t="str">
        <f ca="1"/>
        <v>Low Cap</v>
      </c>
    </row>
    <row r="41384" spans="11:16">
      <c r="K41384" s="14" t="str">
        <v/>
      </c>
      <c r="L41384" s="14" t="str">
        <v/>
      </c>
      <c r="O41384" s="14" t="str">
        <v/>
      </c>
      <c r="P41384" s="14" t="str">
        <f ca="1"/>
        <v>Low Cap</v>
      </c>
    </row>
    <row r="41385" spans="11:16">
      <c r="K41385" s="14" t="str">
        <v/>
      </c>
      <c r="L41385" s="14" t="str">
        <v/>
      </c>
      <c r="O41385" s="14" t="str">
        <v/>
      </c>
      <c r="P41385" s="14" t="str">
        <f ca="1"/>
        <v>Low Cap</v>
      </c>
    </row>
    <row r="41386" spans="11:16">
      <c r="K41386" s="14" t="str">
        <v/>
      </c>
      <c r="L41386" s="14" t="str">
        <v/>
      </c>
      <c r="O41386" s="14" t="str">
        <v/>
      </c>
      <c r="P41386" s="14" t="str">
        <f ca="1"/>
        <v>Low Cap</v>
      </c>
    </row>
    <row r="41387" spans="11:16">
      <c r="K41387" s="14" t="str">
        <v/>
      </c>
      <c r="L41387" s="14" t="str">
        <v/>
      </c>
      <c r="O41387" s="14" t="str">
        <v/>
      </c>
      <c r="P41387" s="14" t="str">
        <f ca="1"/>
        <v>Low Cap</v>
      </c>
    </row>
    <row r="41388" spans="11:16">
      <c r="K41388" s="14" t="str">
        <v/>
      </c>
      <c r="L41388" s="14" t="str">
        <v/>
      </c>
      <c r="O41388" s="14" t="str">
        <v/>
      </c>
      <c r="P41388" s="14" t="str">
        <f ca="1"/>
        <v>Low Cap</v>
      </c>
    </row>
    <row r="41389" spans="11:16">
      <c r="K41389" s="14" t="str">
        <v/>
      </c>
      <c r="L41389" s="14" t="str">
        <v/>
      </c>
      <c r="O41389" s="14" t="str">
        <v/>
      </c>
      <c r="P41389" s="14" t="str">
        <f ca="1"/>
        <v>Low Cap</v>
      </c>
    </row>
    <row r="41390" spans="11:16">
      <c r="K41390" s="14" t="str">
        <v/>
      </c>
      <c r="L41390" s="14" t="str">
        <v/>
      </c>
      <c r="O41390" s="14" t="str">
        <v/>
      </c>
      <c r="P41390" s="14" t="str">
        <f ca="1"/>
        <v>Low Cap</v>
      </c>
    </row>
    <row r="41391" spans="11:16">
      <c r="K41391" s="14" t="str">
        <v/>
      </c>
      <c r="L41391" s="14" t="str">
        <v/>
      </c>
      <c r="O41391" s="14" t="str">
        <v/>
      </c>
      <c r="P41391" s="14" t="str">
        <f ca="1"/>
        <v>Low Cap</v>
      </c>
    </row>
    <row r="41392" spans="11:16">
      <c r="K41392" s="14" t="str">
        <v/>
      </c>
      <c r="L41392" s="14" t="str">
        <v/>
      </c>
      <c r="O41392" s="14" t="str">
        <v/>
      </c>
      <c r="P41392" s="14" t="str">
        <f ca="1"/>
        <v>Low Cap</v>
      </c>
    </row>
    <row r="41393" spans="11:16">
      <c r="K41393" s="14" t="str">
        <v/>
      </c>
      <c r="L41393" s="14" t="str">
        <v/>
      </c>
      <c r="O41393" s="14" t="str">
        <v/>
      </c>
      <c r="P41393" s="14" t="str">
        <f ca="1"/>
        <v>Low Cap</v>
      </c>
    </row>
    <row r="41394" spans="11:16">
      <c r="K41394" s="14" t="str">
        <v/>
      </c>
      <c r="L41394" s="14" t="str">
        <v/>
      </c>
      <c r="O41394" s="14" t="str">
        <v/>
      </c>
      <c r="P41394" s="14" t="str">
        <f ca="1"/>
        <v>Low Cap</v>
      </c>
    </row>
    <row r="41395" spans="11:16">
      <c r="K41395" s="14" t="str">
        <v/>
      </c>
      <c r="L41395" s="14" t="str">
        <v/>
      </c>
      <c r="O41395" s="14" t="str">
        <v/>
      </c>
      <c r="P41395" s="14" t="str">
        <f ca="1"/>
        <v>Low Cap</v>
      </c>
    </row>
    <row r="41396" spans="11:16">
      <c r="K41396" s="14" t="str">
        <v/>
      </c>
      <c r="L41396" s="14" t="str">
        <v/>
      </c>
      <c r="O41396" s="14" t="str">
        <v/>
      </c>
      <c r="P41396" s="14" t="str">
        <f ca="1"/>
        <v>Low Cap</v>
      </c>
    </row>
    <row r="41397" spans="11:16">
      <c r="K41397" s="14" t="str">
        <v/>
      </c>
      <c r="L41397" s="14" t="str">
        <v/>
      </c>
      <c r="O41397" s="14" t="str">
        <v/>
      </c>
      <c r="P41397" s="14" t="str">
        <f ca="1"/>
        <v>Low Cap</v>
      </c>
    </row>
    <row r="41398" spans="11:16">
      <c r="K41398" s="14" t="str">
        <v/>
      </c>
      <c r="L41398" s="14" t="str">
        <v/>
      </c>
      <c r="O41398" s="14" t="str">
        <v/>
      </c>
      <c r="P41398" s="14" t="str">
        <f ca="1"/>
        <v>Low Cap</v>
      </c>
    </row>
    <row r="41399" spans="11:16">
      <c r="K41399" s="14" t="str">
        <v/>
      </c>
      <c r="L41399" s="14" t="str">
        <v/>
      </c>
      <c r="O41399" s="14" t="str">
        <v/>
      </c>
      <c r="P41399" s="14" t="str">
        <f ca="1"/>
        <v>Low Cap</v>
      </c>
    </row>
    <row r="41400" spans="11:16">
      <c r="K41400" s="14" t="str">
        <v/>
      </c>
      <c r="L41400" s="14" t="str">
        <v/>
      </c>
      <c r="O41400" s="14" t="str">
        <v/>
      </c>
      <c r="P41400" s="14" t="str">
        <f ca="1"/>
        <v>Low Cap</v>
      </c>
    </row>
    <row r="41401" spans="11:16">
      <c r="K41401" s="14" t="str">
        <v/>
      </c>
      <c r="L41401" s="14" t="str">
        <v/>
      </c>
      <c r="O41401" s="14" t="str">
        <v/>
      </c>
      <c r="P41401" s="14" t="str">
        <f ca="1"/>
        <v>Low Cap</v>
      </c>
    </row>
    <row r="41402" spans="11:16">
      <c r="K41402" s="14" t="str">
        <v/>
      </c>
      <c r="L41402" s="14" t="str">
        <v/>
      </c>
      <c r="O41402" s="14" t="str">
        <v/>
      </c>
      <c r="P41402" s="14" t="str">
        <f ca="1"/>
        <v>Low Cap</v>
      </c>
    </row>
    <row r="41403" spans="11:16">
      <c r="K41403" s="14" t="str">
        <v/>
      </c>
      <c r="L41403" s="14" t="str">
        <v/>
      </c>
      <c r="O41403" s="14" t="str">
        <v/>
      </c>
      <c r="P41403" s="14" t="str">
        <f ca="1"/>
        <v>Low Cap</v>
      </c>
    </row>
    <row r="41404" spans="11:16">
      <c r="K41404" s="14" t="str">
        <v/>
      </c>
      <c r="L41404" s="14" t="str">
        <v/>
      </c>
      <c r="O41404" s="14" t="str">
        <v/>
      </c>
      <c r="P41404" s="14" t="str">
        <f ca="1"/>
        <v>Low Cap</v>
      </c>
    </row>
    <row r="41405" spans="11:16">
      <c r="K41405" s="14" t="str">
        <v/>
      </c>
      <c r="L41405" s="14" t="str">
        <v/>
      </c>
      <c r="O41405" s="14" t="str">
        <v/>
      </c>
      <c r="P41405" s="14" t="str">
        <f ca="1"/>
        <v>Low Cap</v>
      </c>
    </row>
    <row r="41406" spans="11:16">
      <c r="K41406" s="14" t="str">
        <v/>
      </c>
      <c r="L41406" s="14" t="str">
        <v/>
      </c>
      <c r="O41406" s="14" t="str">
        <v/>
      </c>
      <c r="P41406" s="14" t="str">
        <f ca="1"/>
        <v>Low Cap</v>
      </c>
    </row>
    <row r="41407" spans="11:16">
      <c r="K41407" s="14" t="str">
        <v/>
      </c>
      <c r="L41407" s="14" t="str">
        <v/>
      </c>
      <c r="O41407" s="14" t="str">
        <v/>
      </c>
      <c r="P41407" s="14" t="str">
        <f ca="1"/>
        <v>Low Cap</v>
      </c>
    </row>
    <row r="41408" spans="11:16">
      <c r="K41408" s="14" t="str">
        <v/>
      </c>
      <c r="L41408" s="14" t="str">
        <v/>
      </c>
      <c r="O41408" s="14" t="str">
        <v/>
      </c>
      <c r="P41408" s="14" t="str">
        <f ca="1"/>
        <v>Low Cap</v>
      </c>
    </row>
    <row r="41409" spans="11:16">
      <c r="K41409" s="14" t="str">
        <v/>
      </c>
      <c r="L41409" s="14" t="str">
        <v/>
      </c>
      <c r="O41409" s="14" t="str">
        <v/>
      </c>
      <c r="P41409" s="14" t="str">
        <f ca="1"/>
        <v>Low Cap</v>
      </c>
    </row>
    <row r="41410" spans="11:16">
      <c r="K41410" s="14" t="str">
        <v/>
      </c>
      <c r="L41410" s="14" t="str">
        <v/>
      </c>
      <c r="O41410" s="14" t="str">
        <v/>
      </c>
      <c r="P41410" s="14" t="str">
        <f ca="1"/>
        <v>Low Cap</v>
      </c>
    </row>
    <row r="41411" spans="11:16">
      <c r="K41411" s="14" t="str">
        <v/>
      </c>
      <c r="L41411" s="14" t="str">
        <v/>
      </c>
      <c r="O41411" s="14" t="str">
        <v/>
      </c>
      <c r="P41411" s="14" t="str">
        <f ca="1"/>
        <v>Low Cap</v>
      </c>
    </row>
    <row r="41412" spans="11:16">
      <c r="K41412" s="14" t="str">
        <v/>
      </c>
      <c r="L41412" s="14" t="str">
        <v/>
      </c>
      <c r="O41412" s="14" t="str">
        <v/>
      </c>
      <c r="P41412" s="14" t="str">
        <f ca="1"/>
        <v>Low Cap</v>
      </c>
    </row>
    <row r="41413" spans="11:16">
      <c r="K41413" s="14" t="str">
        <v/>
      </c>
      <c r="L41413" s="14" t="str">
        <v/>
      </c>
      <c r="O41413" s="14" t="str">
        <v/>
      </c>
      <c r="P41413" s="14" t="str">
        <f ca="1"/>
        <v>Low Cap</v>
      </c>
    </row>
    <row r="41414" spans="11:16">
      <c r="K41414" s="14" t="str">
        <v/>
      </c>
      <c r="L41414" s="14" t="str">
        <v/>
      </c>
      <c r="O41414" s="14" t="str">
        <v/>
      </c>
      <c r="P41414" s="14" t="str">
        <f ca="1"/>
        <v>Low Cap</v>
      </c>
    </row>
    <row r="41415" spans="11:16">
      <c r="K41415" s="14" t="str">
        <v/>
      </c>
      <c r="L41415" s="14" t="str">
        <v/>
      </c>
      <c r="O41415" s="14" t="str">
        <v/>
      </c>
      <c r="P41415" s="14" t="str">
        <f ca="1"/>
        <v>Low Cap</v>
      </c>
    </row>
    <row r="41416" spans="11:16">
      <c r="K41416" s="14" t="str">
        <v/>
      </c>
      <c r="L41416" s="14" t="str">
        <v/>
      </c>
      <c r="O41416" s="14" t="str">
        <v/>
      </c>
      <c r="P41416" s="14" t="str">
        <f ca="1"/>
        <v>Low Cap</v>
      </c>
    </row>
    <row r="41417" spans="11:16">
      <c r="K41417" s="14" t="str">
        <v/>
      </c>
      <c r="L41417" s="14" t="str">
        <v/>
      </c>
      <c r="O41417" s="14" t="str">
        <v/>
      </c>
      <c r="P41417" s="14" t="str">
        <f ca="1"/>
        <v>Low Cap</v>
      </c>
    </row>
    <row r="41418" spans="11:16">
      <c r="K41418" s="14" t="str">
        <v/>
      </c>
      <c r="L41418" s="14" t="str">
        <v/>
      </c>
      <c r="O41418" s="14" t="str">
        <v/>
      </c>
      <c r="P41418" s="14" t="str">
        <f ca="1"/>
        <v>Low Cap</v>
      </c>
    </row>
    <row r="41419" spans="11:16">
      <c r="K41419" s="14" t="str">
        <v/>
      </c>
      <c r="L41419" s="14" t="str">
        <v/>
      </c>
      <c r="O41419" s="14" t="str">
        <v/>
      </c>
      <c r="P41419" s="14" t="str">
        <f ca="1"/>
        <v>Low Cap</v>
      </c>
    </row>
    <row r="41420" spans="11:16">
      <c r="K41420" s="14" t="str">
        <v/>
      </c>
      <c r="L41420" s="14" t="str">
        <v/>
      </c>
      <c r="O41420" s="14" t="str">
        <v/>
      </c>
      <c r="P41420" s="14" t="str">
        <f ca="1"/>
        <v>Low Cap</v>
      </c>
    </row>
    <row r="41421" spans="11:16">
      <c r="K41421" s="14" t="str">
        <v/>
      </c>
      <c r="L41421" s="14" t="str">
        <v/>
      </c>
      <c r="O41421" s="14" t="str">
        <v/>
      </c>
      <c r="P41421" s="14" t="str">
        <f ca="1"/>
        <v>Low Cap</v>
      </c>
    </row>
    <row r="41422" spans="11:16">
      <c r="K41422" s="14" t="str">
        <v/>
      </c>
      <c r="L41422" s="14" t="str">
        <v/>
      </c>
      <c r="O41422" s="14" t="str">
        <v/>
      </c>
      <c r="P41422" s="14" t="str">
        <f ca="1"/>
        <v>Low Cap</v>
      </c>
    </row>
    <row r="41423" spans="11:16">
      <c r="K41423" s="14" t="str">
        <v/>
      </c>
      <c r="L41423" s="14" t="str">
        <v/>
      </c>
      <c r="O41423" s="14" t="str">
        <v/>
      </c>
      <c r="P41423" s="14" t="str">
        <f ca="1"/>
        <v>Low Cap</v>
      </c>
    </row>
    <row r="41424" spans="11:16">
      <c r="K41424" s="14" t="str">
        <v/>
      </c>
      <c r="L41424" s="14" t="str">
        <v/>
      </c>
      <c r="O41424" s="14" t="str">
        <v/>
      </c>
      <c r="P41424" s="14" t="str">
        <f ca="1"/>
        <v>Low Cap</v>
      </c>
    </row>
    <row r="41425" spans="11:16">
      <c r="K41425" s="14" t="str">
        <v/>
      </c>
      <c r="L41425" s="14" t="str">
        <v/>
      </c>
      <c r="O41425" s="14" t="str">
        <v/>
      </c>
      <c r="P41425" s="14" t="str">
        <f ca="1"/>
        <v>Low Cap</v>
      </c>
    </row>
    <row r="41426" spans="11:16">
      <c r="K41426" s="14" t="str">
        <v/>
      </c>
      <c r="L41426" s="14" t="str">
        <v/>
      </c>
      <c r="O41426" s="14" t="str">
        <v/>
      </c>
      <c r="P41426" s="14" t="str">
        <f ca="1"/>
        <v>Low Cap</v>
      </c>
    </row>
    <row r="41427" spans="11:16">
      <c r="K41427" s="14" t="str">
        <v/>
      </c>
      <c r="L41427" s="14" t="str">
        <v/>
      </c>
      <c r="O41427" s="14" t="str">
        <v/>
      </c>
      <c r="P41427" s="14" t="str">
        <f ca="1"/>
        <v>Low Cap</v>
      </c>
    </row>
    <row r="41428" spans="11:16">
      <c r="K41428" s="14" t="str">
        <v/>
      </c>
      <c r="L41428" s="14" t="str">
        <v/>
      </c>
      <c r="O41428" s="14" t="str">
        <v/>
      </c>
      <c r="P41428" s="14" t="str">
        <f ca="1"/>
        <v>Low Cap</v>
      </c>
    </row>
    <row r="41429" spans="11:16">
      <c r="K41429" s="14" t="str">
        <v/>
      </c>
      <c r="L41429" s="14" t="str">
        <v/>
      </c>
      <c r="O41429" s="14" t="str">
        <v/>
      </c>
      <c r="P41429" s="14" t="str">
        <f ca="1"/>
        <v>Low Cap</v>
      </c>
    </row>
    <row r="41430" spans="11:16">
      <c r="K41430" s="14" t="str">
        <v/>
      </c>
      <c r="L41430" s="14" t="str">
        <v/>
      </c>
      <c r="O41430" s="14" t="str">
        <v/>
      </c>
      <c r="P41430" s="14" t="str">
        <f ca="1"/>
        <v>Low Cap</v>
      </c>
    </row>
    <row r="41431" spans="11:16">
      <c r="K41431" s="14" t="str">
        <v/>
      </c>
      <c r="L41431" s="14" t="str">
        <v/>
      </c>
      <c r="O41431" s="14" t="str">
        <v/>
      </c>
      <c r="P41431" s="14" t="str">
        <f ca="1"/>
        <v>Low Cap</v>
      </c>
    </row>
    <row r="41432" spans="11:16">
      <c r="K41432" s="14" t="str">
        <v/>
      </c>
      <c r="L41432" s="14" t="str">
        <v/>
      </c>
      <c r="O41432" s="14" t="str">
        <v/>
      </c>
      <c r="P41432" s="14" t="str">
        <f ca="1"/>
        <v>Low Cap</v>
      </c>
    </row>
    <row r="41433" spans="11:16">
      <c r="K41433" s="14" t="str">
        <v/>
      </c>
      <c r="L41433" s="14" t="str">
        <v/>
      </c>
      <c r="O41433" s="14" t="str">
        <v/>
      </c>
      <c r="P41433" s="14" t="str">
        <f ca="1"/>
        <v>Low Cap</v>
      </c>
    </row>
    <row r="41434" spans="11:16">
      <c r="K41434" s="14" t="str">
        <v/>
      </c>
      <c r="L41434" s="14" t="str">
        <v/>
      </c>
      <c r="O41434" s="14" t="str">
        <v/>
      </c>
      <c r="P41434" s="14" t="str">
        <f ca="1"/>
        <v>Low Cap</v>
      </c>
    </row>
    <row r="41435" spans="11:16">
      <c r="K41435" s="14" t="str">
        <v/>
      </c>
      <c r="L41435" s="14" t="str">
        <v/>
      </c>
      <c r="O41435" s="14" t="str">
        <v/>
      </c>
      <c r="P41435" s="14" t="str">
        <f ca="1"/>
        <v>Low Cap</v>
      </c>
    </row>
    <row r="41436" spans="11:16">
      <c r="K41436" s="14" t="str">
        <v/>
      </c>
      <c r="L41436" s="14" t="str">
        <v/>
      </c>
      <c r="O41436" s="14" t="str">
        <v/>
      </c>
      <c r="P41436" s="14" t="str">
        <f ca="1"/>
        <v>Low Cap</v>
      </c>
    </row>
    <row r="41437" spans="11:16">
      <c r="K41437" s="14" t="str">
        <v/>
      </c>
      <c r="L41437" s="14" t="str">
        <v/>
      </c>
      <c r="O41437" s="14" t="str">
        <v/>
      </c>
      <c r="P41437" s="14" t="str">
        <f ca="1"/>
        <v>Low Cap</v>
      </c>
    </row>
    <row r="41438" spans="11:16">
      <c r="K41438" s="14" t="str">
        <v/>
      </c>
      <c r="L41438" s="14" t="str">
        <v/>
      </c>
      <c r="O41438" s="14" t="str">
        <v/>
      </c>
      <c r="P41438" s="14" t="str">
        <f ca="1"/>
        <v>Low Cap</v>
      </c>
    </row>
    <row r="41439" spans="11:16">
      <c r="K41439" s="14" t="str">
        <v/>
      </c>
      <c r="L41439" s="14" t="str">
        <v/>
      </c>
      <c r="O41439" s="14" t="str">
        <v/>
      </c>
      <c r="P41439" s="14" t="str">
        <f ca="1"/>
        <v>Low Cap</v>
      </c>
    </row>
    <row r="41440" spans="11:16">
      <c r="K41440" s="14" t="str">
        <v/>
      </c>
      <c r="L41440" s="14" t="str">
        <v/>
      </c>
      <c r="O41440" s="14" t="str">
        <v/>
      </c>
      <c r="P41440" s="14" t="str">
        <f ca="1"/>
        <v>Low Cap</v>
      </c>
    </row>
    <row r="41441" spans="11:16">
      <c r="K41441" s="14" t="str">
        <v/>
      </c>
      <c r="L41441" s="14" t="str">
        <v/>
      </c>
      <c r="O41441" s="14" t="str">
        <v/>
      </c>
      <c r="P41441" s="14" t="str">
        <f ca="1"/>
        <v>Low Cap</v>
      </c>
    </row>
    <row r="41442" spans="11:16">
      <c r="K41442" s="14" t="str">
        <v/>
      </c>
      <c r="L41442" s="14" t="str">
        <v/>
      </c>
      <c r="O41442" s="14" t="str">
        <v/>
      </c>
      <c r="P41442" s="14" t="str">
        <f ca="1"/>
        <v>Low Cap</v>
      </c>
    </row>
    <row r="41443" spans="11:16">
      <c r="K41443" s="14" t="str">
        <v/>
      </c>
      <c r="L41443" s="14" t="str">
        <v/>
      </c>
      <c r="O41443" s="14" t="str">
        <v/>
      </c>
      <c r="P41443" s="14" t="str">
        <f ca="1"/>
        <v>Low Cap</v>
      </c>
    </row>
    <row r="41444" spans="11:16">
      <c r="K41444" s="14" t="str">
        <v/>
      </c>
      <c r="L41444" s="14" t="str">
        <v/>
      </c>
      <c r="O41444" s="14" t="str">
        <v/>
      </c>
      <c r="P41444" s="14" t="str">
        <f ca="1"/>
        <v>Low Cap</v>
      </c>
    </row>
    <row r="41445" spans="11:16">
      <c r="K41445" s="14" t="str">
        <v/>
      </c>
      <c r="L41445" s="14" t="str">
        <v/>
      </c>
      <c r="O41445" s="14" t="str">
        <v/>
      </c>
      <c r="P41445" s="14" t="str">
        <f ca="1"/>
        <v>Low Cap</v>
      </c>
    </row>
    <row r="41446" spans="11:16">
      <c r="K41446" s="14" t="str">
        <v/>
      </c>
      <c r="L41446" s="14" t="str">
        <v/>
      </c>
      <c r="O41446" s="14" t="str">
        <v/>
      </c>
      <c r="P41446" s="14" t="str">
        <f ca="1"/>
        <v>Low Cap</v>
      </c>
    </row>
    <row r="41447" spans="11:16">
      <c r="K41447" s="14" t="str">
        <v/>
      </c>
      <c r="L41447" s="14" t="str">
        <v/>
      </c>
      <c r="O41447" s="14" t="str">
        <v/>
      </c>
      <c r="P41447" s="14" t="str">
        <f ca="1"/>
        <v>Low Cap</v>
      </c>
    </row>
    <row r="41448" spans="11:16">
      <c r="K41448" s="14" t="str">
        <v/>
      </c>
      <c r="L41448" s="14" t="str">
        <v/>
      </c>
      <c r="O41448" s="14" t="str">
        <v/>
      </c>
      <c r="P41448" s="14" t="str">
        <f ca="1"/>
        <v>Low Cap</v>
      </c>
    </row>
    <row r="41449" spans="11:16">
      <c r="K41449" s="14" t="str">
        <v/>
      </c>
      <c r="L41449" s="14" t="str">
        <v/>
      </c>
      <c r="O41449" s="14" t="str">
        <v/>
      </c>
      <c r="P41449" s="14" t="str">
        <f ca="1"/>
        <v>Low Cap</v>
      </c>
    </row>
    <row r="41450" spans="11:16">
      <c r="K41450" s="14" t="str">
        <v/>
      </c>
      <c r="L41450" s="14" t="str">
        <v/>
      </c>
      <c r="O41450" s="14" t="str">
        <v/>
      </c>
      <c r="P41450" s="14" t="str">
        <f ca="1"/>
        <v>Low Cap</v>
      </c>
    </row>
    <row r="41451" spans="11:16">
      <c r="K41451" s="14" t="str">
        <v/>
      </c>
      <c r="L41451" s="14" t="str">
        <v/>
      </c>
      <c r="O41451" s="14" t="str">
        <v/>
      </c>
      <c r="P41451" s="14" t="str">
        <f ca="1"/>
        <v>Low Cap</v>
      </c>
    </row>
    <row r="41452" spans="11:16">
      <c r="K41452" s="14" t="str">
        <v/>
      </c>
      <c r="L41452" s="14" t="str">
        <v/>
      </c>
      <c r="O41452" s="14" t="str">
        <v/>
      </c>
      <c r="P41452" s="14" t="str">
        <f ca="1"/>
        <v>Low Cap</v>
      </c>
    </row>
    <row r="41453" spans="11:16">
      <c r="K41453" s="14" t="str">
        <v/>
      </c>
      <c r="L41453" s="14" t="str">
        <v/>
      </c>
      <c r="O41453" s="14" t="str">
        <v/>
      </c>
      <c r="P41453" s="14" t="str">
        <f ca="1"/>
        <v>Low Cap</v>
      </c>
    </row>
    <row r="41454" spans="11:16">
      <c r="K41454" s="14" t="str">
        <v/>
      </c>
      <c r="L41454" s="14" t="str">
        <v/>
      </c>
      <c r="O41454" s="14" t="str">
        <v/>
      </c>
      <c r="P41454" s="14" t="str">
        <f ca="1"/>
        <v>Low Cap</v>
      </c>
    </row>
    <row r="41455" spans="11:16">
      <c r="K41455" s="14" t="str">
        <v/>
      </c>
      <c r="L41455" s="14" t="str">
        <v/>
      </c>
      <c r="O41455" s="14" t="str">
        <v/>
      </c>
      <c r="P41455" s="14" t="str">
        <f ca="1"/>
        <v>Low Cap</v>
      </c>
    </row>
    <row r="41456" spans="11:16">
      <c r="K41456" s="14" t="str">
        <v/>
      </c>
      <c r="L41456" s="14" t="str">
        <v/>
      </c>
      <c r="O41456" s="14" t="str">
        <v/>
      </c>
      <c r="P41456" s="14" t="str">
        <f ca="1"/>
        <v>Low Cap</v>
      </c>
    </row>
    <row r="41457" spans="11:16">
      <c r="K41457" s="14" t="str">
        <v/>
      </c>
      <c r="L41457" s="14" t="str">
        <v/>
      </c>
      <c r="O41457" s="14" t="str">
        <v/>
      </c>
      <c r="P41457" s="14" t="str">
        <f ca="1"/>
        <v>Low Cap</v>
      </c>
    </row>
    <row r="41458" spans="11:16">
      <c r="K41458" s="14" t="str">
        <v/>
      </c>
      <c r="L41458" s="14" t="str">
        <v/>
      </c>
      <c r="O41458" s="14" t="str">
        <v/>
      </c>
      <c r="P41458" s="14" t="str">
        <f ca="1"/>
        <v>Low Cap</v>
      </c>
    </row>
    <row r="41459" spans="11:16">
      <c r="K41459" s="14" t="str">
        <v/>
      </c>
      <c r="L41459" s="14" t="str">
        <v/>
      </c>
      <c r="O41459" s="14" t="str">
        <v/>
      </c>
      <c r="P41459" s="14" t="str">
        <f ca="1"/>
        <v>Low Cap</v>
      </c>
    </row>
    <row r="41460" spans="11:16">
      <c r="K41460" s="14" t="str">
        <v/>
      </c>
      <c r="L41460" s="14" t="str">
        <v/>
      </c>
      <c r="O41460" s="14" t="str">
        <v/>
      </c>
      <c r="P41460" s="14" t="str">
        <f ca="1"/>
        <v>Low Cap</v>
      </c>
    </row>
    <row r="41461" spans="11:16">
      <c r="K41461" s="14" t="str">
        <v/>
      </c>
      <c r="L41461" s="14" t="str">
        <v/>
      </c>
      <c r="O41461" s="14" t="str">
        <v/>
      </c>
      <c r="P41461" s="14" t="str">
        <f ca="1"/>
        <v>Low Cap</v>
      </c>
    </row>
    <row r="41462" spans="11:16">
      <c r="K41462" s="14" t="str">
        <v/>
      </c>
      <c r="L41462" s="14" t="str">
        <v/>
      </c>
      <c r="O41462" s="14" t="str">
        <v/>
      </c>
      <c r="P41462" s="14" t="str">
        <f ca="1"/>
        <v>Low Cap</v>
      </c>
    </row>
    <row r="41463" spans="11:16">
      <c r="K41463" s="14" t="str">
        <v/>
      </c>
      <c r="L41463" s="14" t="str">
        <v/>
      </c>
      <c r="O41463" s="14" t="str">
        <v/>
      </c>
      <c r="P41463" s="14" t="str">
        <f ca="1"/>
        <v>Low Cap</v>
      </c>
    </row>
    <row r="41464" spans="11:16">
      <c r="K41464" s="14" t="str">
        <v/>
      </c>
      <c r="L41464" s="14" t="str">
        <v/>
      </c>
      <c r="O41464" s="14" t="str">
        <v/>
      </c>
      <c r="P41464" s="14" t="str">
        <f ca="1"/>
        <v>Low Cap</v>
      </c>
    </row>
    <row r="41465" spans="11:16">
      <c r="K41465" s="14" t="str">
        <v/>
      </c>
      <c r="L41465" s="14" t="str">
        <v/>
      </c>
      <c r="O41465" s="14" t="str">
        <v/>
      </c>
      <c r="P41465" s="14" t="str">
        <f ca="1"/>
        <v>Low Cap</v>
      </c>
    </row>
    <row r="41466" spans="11:16">
      <c r="K41466" s="14" t="str">
        <v/>
      </c>
      <c r="L41466" s="14" t="str">
        <v/>
      </c>
      <c r="O41466" s="14" t="str">
        <v/>
      </c>
      <c r="P41466" s="14" t="str">
        <f ca="1"/>
        <v>Low Cap</v>
      </c>
    </row>
    <row r="41467" spans="11:16">
      <c r="K41467" s="14" t="str">
        <v/>
      </c>
      <c r="L41467" s="14" t="str">
        <v/>
      </c>
      <c r="O41467" s="14" t="str">
        <v/>
      </c>
      <c r="P41467" s="14" t="str">
        <f ca="1"/>
        <v>Low Cap</v>
      </c>
    </row>
    <row r="41468" spans="11:16">
      <c r="K41468" s="14" t="str">
        <v/>
      </c>
      <c r="L41468" s="14" t="str">
        <v/>
      </c>
      <c r="O41468" s="14" t="str">
        <v/>
      </c>
      <c r="P41468" s="14" t="str">
        <f ca="1"/>
        <v>Low Cap</v>
      </c>
    </row>
    <row r="41469" spans="11:16">
      <c r="K41469" s="14" t="str">
        <v/>
      </c>
      <c r="L41469" s="14" t="str">
        <v/>
      </c>
      <c r="O41469" s="14" t="str">
        <v/>
      </c>
      <c r="P41469" s="14" t="str">
        <f ca="1"/>
        <v>Low Cap</v>
      </c>
    </row>
    <row r="41470" spans="11:16">
      <c r="K41470" s="14" t="str">
        <v/>
      </c>
      <c r="L41470" s="14" t="str">
        <v/>
      </c>
      <c r="O41470" s="14" t="str">
        <v/>
      </c>
      <c r="P41470" s="14" t="str">
        <f ca="1"/>
        <v>Low Cap</v>
      </c>
    </row>
    <row r="41471" spans="11:16">
      <c r="K41471" s="14" t="str">
        <v/>
      </c>
      <c r="L41471" s="14" t="str">
        <v/>
      </c>
      <c r="O41471" s="14" t="str">
        <v/>
      </c>
      <c r="P41471" s="14" t="str">
        <f ca="1"/>
        <v>Low Cap</v>
      </c>
    </row>
    <row r="41472" spans="11:16">
      <c r="K41472" s="14" t="str">
        <v/>
      </c>
      <c r="L41472" s="14" t="str">
        <v/>
      </c>
      <c r="O41472" s="14" t="str">
        <v/>
      </c>
      <c r="P41472" s="14" t="str">
        <f ca="1"/>
        <v>Low Cap</v>
      </c>
    </row>
    <row r="41473" spans="11:16">
      <c r="K41473" s="14" t="str">
        <v/>
      </c>
      <c r="L41473" s="14" t="str">
        <v/>
      </c>
      <c r="O41473" s="14" t="str">
        <v/>
      </c>
      <c r="P41473" s="14" t="str">
        <f ca="1"/>
        <v>Low Cap</v>
      </c>
    </row>
    <row r="41474" spans="11:16">
      <c r="K41474" s="14" t="str">
        <v/>
      </c>
      <c r="L41474" s="14" t="str">
        <v/>
      </c>
      <c r="O41474" s="14" t="str">
        <v/>
      </c>
      <c r="P41474" s="14" t="str">
        <f ca="1"/>
        <v>Low Cap</v>
      </c>
    </row>
    <row r="41475" spans="11:16">
      <c r="K41475" s="14" t="str">
        <v/>
      </c>
      <c r="L41475" s="14" t="str">
        <v/>
      </c>
      <c r="O41475" s="14" t="str">
        <v/>
      </c>
      <c r="P41475" s="14" t="str">
        <f ca="1"/>
        <v>Low Cap</v>
      </c>
    </row>
    <row r="41476" spans="11:16">
      <c r="K41476" s="14" t="str">
        <v/>
      </c>
      <c r="L41476" s="14" t="str">
        <v/>
      </c>
      <c r="O41476" s="14" t="str">
        <v/>
      </c>
      <c r="P41476" s="14" t="str">
        <f ca="1"/>
        <v>Low Cap</v>
      </c>
    </row>
    <row r="41477" spans="11:16">
      <c r="K41477" s="14" t="str">
        <v/>
      </c>
      <c r="L41477" s="14" t="str">
        <v/>
      </c>
      <c r="O41477" s="14" t="str">
        <v/>
      </c>
      <c r="P41477" s="14" t="str">
        <f ca="1"/>
        <v>Low Cap</v>
      </c>
    </row>
    <row r="41478" spans="11:16">
      <c r="K41478" s="14" t="str">
        <v/>
      </c>
      <c r="L41478" s="14" t="str">
        <v/>
      </c>
      <c r="O41478" s="14" t="str">
        <v/>
      </c>
      <c r="P41478" s="14" t="str">
        <f ca="1"/>
        <v>Low Cap</v>
      </c>
    </row>
    <row r="41479" spans="11:16">
      <c r="K41479" s="14" t="str">
        <v/>
      </c>
      <c r="L41479" s="14" t="str">
        <v/>
      </c>
      <c r="O41479" s="14" t="str">
        <v/>
      </c>
      <c r="P41479" s="14" t="str">
        <f ca="1"/>
        <v>Low Cap</v>
      </c>
    </row>
    <row r="41480" spans="11:16">
      <c r="K41480" s="14" t="str">
        <v/>
      </c>
      <c r="L41480" s="14" t="str">
        <v/>
      </c>
      <c r="O41480" s="14" t="str">
        <v/>
      </c>
      <c r="P41480" s="14" t="str">
        <f ca="1"/>
        <v>Low Cap</v>
      </c>
    </row>
    <row r="41481" spans="11:16">
      <c r="K41481" s="14" t="str">
        <v/>
      </c>
      <c r="L41481" s="14" t="str">
        <v/>
      </c>
      <c r="O41481" s="14" t="str">
        <v/>
      </c>
      <c r="P41481" s="14" t="str">
        <f ca="1"/>
        <v>Low Cap</v>
      </c>
    </row>
    <row r="41482" spans="11:16">
      <c r="K41482" s="14" t="str">
        <v/>
      </c>
      <c r="L41482" s="14" t="str">
        <v/>
      </c>
      <c r="O41482" s="14" t="str">
        <v/>
      </c>
      <c r="P41482" s="14" t="str">
        <f ca="1"/>
        <v>Low Cap</v>
      </c>
    </row>
    <row r="41483" spans="11:16">
      <c r="K41483" s="14" t="str">
        <v/>
      </c>
      <c r="L41483" s="14" t="str">
        <v/>
      </c>
      <c r="O41483" s="14" t="str">
        <v/>
      </c>
      <c r="P41483" s="14" t="str">
        <f ca="1"/>
        <v>Low Cap</v>
      </c>
    </row>
    <row r="41484" spans="11:16">
      <c r="K41484" s="14" t="str">
        <v/>
      </c>
      <c r="L41484" s="14" t="str">
        <v/>
      </c>
      <c r="O41484" s="14" t="str">
        <v/>
      </c>
      <c r="P41484" s="14" t="str">
        <f ca="1"/>
        <v>Low Cap</v>
      </c>
    </row>
    <row r="41485" spans="11:16">
      <c r="K41485" s="14" t="str">
        <v/>
      </c>
      <c r="L41485" s="14" t="str">
        <v/>
      </c>
      <c r="O41485" s="14" t="str">
        <v/>
      </c>
      <c r="P41485" s="14" t="str">
        <f ca="1"/>
        <v>Low Cap</v>
      </c>
    </row>
    <row r="41486" spans="11:16">
      <c r="K41486" s="14" t="str">
        <v/>
      </c>
      <c r="L41486" s="14" t="str">
        <v/>
      </c>
      <c r="O41486" s="14" t="str">
        <v/>
      </c>
      <c r="P41486" s="14" t="str">
        <f ca="1"/>
        <v>Low Cap</v>
      </c>
    </row>
    <row r="41487" spans="11:16">
      <c r="K41487" s="14" t="str">
        <v/>
      </c>
      <c r="L41487" s="14" t="str">
        <v/>
      </c>
      <c r="O41487" s="14" t="str">
        <v/>
      </c>
      <c r="P41487" s="14" t="str">
        <f ca="1"/>
        <v>Low Cap</v>
      </c>
    </row>
    <row r="41488" spans="11:16">
      <c r="K41488" s="14" t="str">
        <v/>
      </c>
      <c r="L41488" s="14" t="str">
        <v/>
      </c>
      <c r="O41488" s="14" t="str">
        <v/>
      </c>
      <c r="P41488" s="14" t="str">
        <f ca="1"/>
        <v>Low Cap</v>
      </c>
    </row>
    <row r="41489" spans="11:16">
      <c r="K41489" s="14" t="str">
        <v/>
      </c>
      <c r="L41489" s="14" t="str">
        <v/>
      </c>
      <c r="O41489" s="14" t="str">
        <v/>
      </c>
      <c r="P41489" s="14" t="str">
        <f ca="1"/>
        <v>Low Cap</v>
      </c>
    </row>
    <row r="41490" spans="11:16">
      <c r="K41490" s="14" t="str">
        <v/>
      </c>
      <c r="L41490" s="14" t="str">
        <v/>
      </c>
      <c r="O41490" s="14" t="str">
        <v/>
      </c>
      <c r="P41490" s="14" t="str">
        <f ca="1"/>
        <v>Low Cap</v>
      </c>
    </row>
    <row r="41491" spans="11:16">
      <c r="K41491" s="14" t="str">
        <v/>
      </c>
      <c r="L41491" s="14" t="str">
        <v/>
      </c>
      <c r="O41491" s="14" t="str">
        <v/>
      </c>
      <c r="P41491" s="14" t="str">
        <f ca="1"/>
        <v>Low Cap</v>
      </c>
    </row>
    <row r="41492" spans="11:16">
      <c r="K41492" s="14" t="str">
        <v/>
      </c>
      <c r="L41492" s="14" t="str">
        <v/>
      </c>
      <c r="O41492" s="14" t="str">
        <v/>
      </c>
      <c r="P41492" s="14" t="str">
        <f ca="1"/>
        <v>Low Cap</v>
      </c>
    </row>
    <row r="41493" spans="11:16">
      <c r="K41493" s="14" t="str">
        <v/>
      </c>
      <c r="L41493" s="14" t="str">
        <v/>
      </c>
      <c r="O41493" s="14" t="str">
        <v/>
      </c>
      <c r="P41493" s="14" t="str">
        <f ca="1"/>
        <v>Low Cap</v>
      </c>
    </row>
    <row r="41494" spans="11:16">
      <c r="K41494" s="14" t="str">
        <v/>
      </c>
      <c r="L41494" s="14" t="str">
        <v/>
      </c>
      <c r="O41494" s="14" t="str">
        <v/>
      </c>
      <c r="P41494" s="14" t="str">
        <f ca="1"/>
        <v>Low Cap</v>
      </c>
    </row>
    <row r="41495" spans="11:16">
      <c r="K41495" s="14" t="str">
        <v/>
      </c>
      <c r="L41495" s="14" t="str">
        <v/>
      </c>
      <c r="O41495" s="14" t="str">
        <v/>
      </c>
      <c r="P41495" s="14" t="str">
        <f ca="1"/>
        <v>Low Cap</v>
      </c>
    </row>
    <row r="41496" spans="11:16">
      <c r="K41496" s="14" t="str">
        <v/>
      </c>
      <c r="L41496" s="14" t="str">
        <v/>
      </c>
      <c r="O41496" s="14" t="str">
        <v/>
      </c>
      <c r="P41496" s="14" t="str">
        <f ca="1"/>
        <v>Low Cap</v>
      </c>
    </row>
    <row r="41497" spans="11:16">
      <c r="K41497" s="14" t="str">
        <v/>
      </c>
      <c r="L41497" s="14" t="str">
        <v/>
      </c>
      <c r="O41497" s="14" t="str">
        <v/>
      </c>
      <c r="P41497" s="14" t="str">
        <f ca="1"/>
        <v>Low Cap</v>
      </c>
    </row>
    <row r="41498" spans="11:16">
      <c r="K41498" s="14" t="str">
        <v/>
      </c>
      <c r="L41498" s="14" t="str">
        <v/>
      </c>
      <c r="O41498" s="14" t="str">
        <v/>
      </c>
      <c r="P41498" s="14" t="str">
        <f ca="1"/>
        <v>Low Cap</v>
      </c>
    </row>
    <row r="41499" spans="11:16">
      <c r="K41499" s="14" t="str">
        <v/>
      </c>
      <c r="L41499" s="14" t="str">
        <v/>
      </c>
      <c r="O41499" s="14" t="str">
        <v/>
      </c>
      <c r="P41499" s="14" t="str">
        <f ca="1"/>
        <v>Low Cap</v>
      </c>
    </row>
    <row r="41500" spans="11:16">
      <c r="K41500" s="14" t="str">
        <v/>
      </c>
      <c r="L41500" s="14" t="str">
        <v/>
      </c>
      <c r="O41500" s="14" t="str">
        <v/>
      </c>
      <c r="P41500" s="14" t="str">
        <f ca="1"/>
        <v>Low Cap</v>
      </c>
    </row>
    <row r="41501" spans="11:16">
      <c r="K41501" s="14" t="str">
        <v/>
      </c>
      <c r="L41501" s="14" t="str">
        <v/>
      </c>
      <c r="O41501" s="14" t="str">
        <v/>
      </c>
      <c r="P41501" s="14" t="str">
        <f ca="1"/>
        <v>Low Cap</v>
      </c>
    </row>
    <row r="41502" spans="11:16">
      <c r="K41502" s="14" t="str">
        <v/>
      </c>
      <c r="L41502" s="14" t="str">
        <v/>
      </c>
      <c r="O41502" s="14" t="str">
        <v/>
      </c>
      <c r="P41502" s="14" t="str">
        <f ca="1"/>
        <v>Low Cap</v>
      </c>
    </row>
    <row r="41503" spans="11:16">
      <c r="K41503" s="14" t="str">
        <v/>
      </c>
      <c r="L41503" s="14" t="str">
        <v/>
      </c>
      <c r="O41503" s="14" t="str">
        <v/>
      </c>
      <c r="P41503" s="14" t="str">
        <f ca="1"/>
        <v>Low Cap</v>
      </c>
    </row>
    <row r="41504" spans="11:16">
      <c r="K41504" s="14" t="str">
        <v/>
      </c>
      <c r="L41504" s="14" t="str">
        <v/>
      </c>
      <c r="O41504" s="14" t="str">
        <v/>
      </c>
      <c r="P41504" s="14" t="str">
        <f ca="1"/>
        <v>Low Cap</v>
      </c>
    </row>
    <row r="41505" spans="11:16">
      <c r="K41505" s="14" t="str">
        <v/>
      </c>
      <c r="L41505" s="14" t="str">
        <v/>
      </c>
      <c r="O41505" s="14" t="str">
        <v/>
      </c>
      <c r="P41505" s="14" t="str">
        <f ca="1"/>
        <v>Low Cap</v>
      </c>
    </row>
    <row r="41506" spans="11:16">
      <c r="K41506" s="14" t="str">
        <v/>
      </c>
      <c r="L41506" s="14" t="str">
        <v/>
      </c>
      <c r="O41506" s="14" t="str">
        <v/>
      </c>
      <c r="P41506" s="14" t="str">
        <f ca="1"/>
        <v>Low Cap</v>
      </c>
    </row>
    <row r="41507" spans="11:16">
      <c r="K41507" s="14" t="str">
        <v/>
      </c>
      <c r="L41507" s="14" t="str">
        <v/>
      </c>
      <c r="O41507" s="14" t="str">
        <v/>
      </c>
      <c r="P41507" s="14" t="str">
        <f ca="1"/>
        <v>Low Cap</v>
      </c>
    </row>
    <row r="41508" spans="11:16">
      <c r="K41508" s="14" t="str">
        <v/>
      </c>
      <c r="L41508" s="14" t="str">
        <v/>
      </c>
      <c r="O41508" s="14" t="str">
        <v/>
      </c>
      <c r="P41508" s="14" t="str">
        <f ca="1"/>
        <v>Low Cap</v>
      </c>
    </row>
    <row r="41509" spans="11:16">
      <c r="K41509" s="14" t="str">
        <v/>
      </c>
      <c r="L41509" s="14" t="str">
        <v/>
      </c>
      <c r="O41509" s="14" t="str">
        <v/>
      </c>
      <c r="P41509" s="14" t="str">
        <f ca="1"/>
        <v>Low Cap</v>
      </c>
    </row>
    <row r="41510" spans="11:16">
      <c r="K41510" s="14" t="str">
        <v/>
      </c>
      <c r="L41510" s="14" t="str">
        <v/>
      </c>
      <c r="O41510" s="14" t="str">
        <v/>
      </c>
      <c r="P41510" s="14" t="str">
        <f ca="1"/>
        <v>Low Cap</v>
      </c>
    </row>
    <row r="41511" spans="11:16">
      <c r="K41511" s="14" t="str">
        <v/>
      </c>
      <c r="L41511" s="14" t="str">
        <v/>
      </c>
      <c r="O41511" s="14" t="str">
        <v/>
      </c>
      <c r="P41511" s="14" t="str">
        <f ca="1"/>
        <v>Low Cap</v>
      </c>
    </row>
    <row r="41512" spans="11:16">
      <c r="K41512" s="14" t="str">
        <v/>
      </c>
      <c r="L41512" s="14" t="str">
        <v/>
      </c>
      <c r="O41512" s="14" t="str">
        <v/>
      </c>
      <c r="P41512" s="14" t="str">
        <f ca="1"/>
        <v>Low Cap</v>
      </c>
    </row>
    <row r="41513" spans="11:16">
      <c r="K41513" s="14" t="str">
        <v/>
      </c>
      <c r="L41513" s="14" t="str">
        <v/>
      </c>
      <c r="O41513" s="14" t="str">
        <v/>
      </c>
      <c r="P41513" s="14" t="str">
        <f ca="1"/>
        <v>Low Cap</v>
      </c>
    </row>
    <row r="41514" spans="11:16">
      <c r="K41514" s="14" t="str">
        <v/>
      </c>
      <c r="L41514" s="14" t="str">
        <v/>
      </c>
      <c r="O41514" s="14" t="str">
        <v/>
      </c>
      <c r="P41514" s="14" t="str">
        <f ca="1"/>
        <v>Low Cap</v>
      </c>
    </row>
    <row r="41515" spans="11:16">
      <c r="K41515" s="14" t="str">
        <v/>
      </c>
      <c r="L41515" s="14" t="str">
        <v/>
      </c>
      <c r="O41515" s="14" t="str">
        <v/>
      </c>
      <c r="P41515" s="14" t="str">
        <f ca="1"/>
        <v>Low Cap</v>
      </c>
    </row>
    <row r="41516" spans="11:16">
      <c r="K41516" s="14" t="str">
        <v/>
      </c>
      <c r="L41516" s="14" t="str">
        <v/>
      </c>
      <c r="O41516" s="14" t="str">
        <v/>
      </c>
      <c r="P41516" s="14" t="str">
        <f ca="1"/>
        <v>Low Cap</v>
      </c>
    </row>
    <row r="41517" spans="11:16">
      <c r="K41517" s="14" t="str">
        <v/>
      </c>
      <c r="L41517" s="14" t="str">
        <v/>
      </c>
      <c r="O41517" s="14" t="str">
        <v/>
      </c>
      <c r="P41517" s="14" t="str">
        <f ca="1"/>
        <v>Low Cap</v>
      </c>
    </row>
    <row r="41518" spans="11:16">
      <c r="K41518" s="14" t="str">
        <v/>
      </c>
      <c r="L41518" s="14" t="str">
        <v/>
      </c>
      <c r="O41518" s="14" t="str">
        <v/>
      </c>
      <c r="P41518" s="14" t="str">
        <f ca="1"/>
        <v>Low Cap</v>
      </c>
    </row>
    <row r="41519" spans="11:16">
      <c r="K41519" s="14" t="str">
        <v/>
      </c>
      <c r="L41519" s="14" t="str">
        <v/>
      </c>
      <c r="O41519" s="14" t="str">
        <v/>
      </c>
      <c r="P41519" s="14" t="str">
        <f ca="1"/>
        <v>Low Cap</v>
      </c>
    </row>
    <row r="41520" spans="11:16">
      <c r="K41520" s="14" t="str">
        <v/>
      </c>
      <c r="L41520" s="14" t="str">
        <v/>
      </c>
      <c r="O41520" s="14" t="str">
        <v/>
      </c>
      <c r="P41520" s="14" t="str">
        <f ca="1"/>
        <v>Low Cap</v>
      </c>
    </row>
    <row r="41521" spans="11:16">
      <c r="K41521" s="14" t="str">
        <v/>
      </c>
      <c r="L41521" s="14" t="str">
        <v/>
      </c>
      <c r="O41521" s="14" t="str">
        <v/>
      </c>
      <c r="P41521" s="14" t="str">
        <f ca="1"/>
        <v>Low Cap</v>
      </c>
    </row>
    <row r="41522" spans="11:16">
      <c r="K41522" s="14" t="str">
        <v/>
      </c>
      <c r="L41522" s="14" t="str">
        <v/>
      </c>
      <c r="O41522" s="14" t="str">
        <v/>
      </c>
      <c r="P41522" s="14" t="str">
        <f ca="1"/>
        <v>Low Cap</v>
      </c>
    </row>
    <row r="41523" spans="11:16">
      <c r="K41523" s="14" t="str">
        <v/>
      </c>
      <c r="L41523" s="14" t="str">
        <v/>
      </c>
      <c r="O41523" s="14" t="str">
        <v/>
      </c>
      <c r="P41523" s="14" t="str">
        <f ca="1"/>
        <v>Low Cap</v>
      </c>
    </row>
    <row r="41524" spans="11:16">
      <c r="K41524" s="14" t="str">
        <v/>
      </c>
      <c r="L41524" s="14" t="str">
        <v/>
      </c>
      <c r="O41524" s="14" t="str">
        <v/>
      </c>
      <c r="P41524" s="14" t="str">
        <f ca="1"/>
        <v>Low Cap</v>
      </c>
    </row>
    <row r="41525" spans="11:16">
      <c r="K41525" s="14" t="str">
        <v/>
      </c>
      <c r="L41525" s="14" t="str">
        <v/>
      </c>
      <c r="O41525" s="14" t="str">
        <v/>
      </c>
      <c r="P41525" s="14" t="str">
        <f ca="1"/>
        <v>Low Cap</v>
      </c>
    </row>
    <row r="41526" spans="11:16">
      <c r="K41526" s="14" t="str">
        <v/>
      </c>
      <c r="L41526" s="14" t="str">
        <v/>
      </c>
      <c r="O41526" s="14" t="str">
        <v/>
      </c>
      <c r="P41526" s="14" t="str">
        <f ca="1"/>
        <v>Low Cap</v>
      </c>
    </row>
    <row r="41527" spans="11:16">
      <c r="K41527" s="14" t="str">
        <v/>
      </c>
      <c r="L41527" s="14" t="str">
        <v/>
      </c>
      <c r="O41527" s="14" t="str">
        <v/>
      </c>
      <c r="P41527" s="14" t="str">
        <f ca="1"/>
        <v>Low Cap</v>
      </c>
    </row>
    <row r="41528" spans="11:16">
      <c r="K41528" s="14" t="str">
        <v/>
      </c>
      <c r="L41528" s="14" t="str">
        <v/>
      </c>
      <c r="O41528" s="14" t="str">
        <v/>
      </c>
      <c r="P41528" s="14" t="str">
        <f ca="1"/>
        <v>Low Cap</v>
      </c>
    </row>
    <row r="41529" spans="11:16">
      <c r="K41529" s="14" t="str">
        <v/>
      </c>
      <c r="L41529" s="14" t="str">
        <v/>
      </c>
      <c r="O41529" s="14" t="str">
        <v/>
      </c>
      <c r="P41529" s="14" t="str">
        <f ca="1"/>
        <v>Low Cap</v>
      </c>
    </row>
    <row r="41530" spans="11:16">
      <c r="K41530" s="14" t="str">
        <v/>
      </c>
      <c r="L41530" s="14" t="str">
        <v/>
      </c>
      <c r="O41530" s="14" t="str">
        <v/>
      </c>
      <c r="P41530" s="14" t="str">
        <f ca="1"/>
        <v>Low Cap</v>
      </c>
    </row>
    <row r="41531" spans="11:16">
      <c r="K41531" s="14" t="str">
        <v/>
      </c>
      <c r="L41531" s="14" t="str">
        <v/>
      </c>
      <c r="O41531" s="14" t="str">
        <v/>
      </c>
      <c r="P41531" s="14" t="str">
        <f ca="1"/>
        <v>Low Cap</v>
      </c>
    </row>
    <row r="41532" spans="11:16">
      <c r="K41532" s="14" t="str">
        <v/>
      </c>
      <c r="L41532" s="14" t="str">
        <v/>
      </c>
      <c r="O41532" s="14" t="str">
        <v/>
      </c>
      <c r="P41532" s="14" t="str">
        <f ca="1"/>
        <v>Low Cap</v>
      </c>
    </row>
    <row r="41533" spans="11:16">
      <c r="K41533" s="14" t="str">
        <v/>
      </c>
      <c r="L41533" s="14" t="str">
        <v/>
      </c>
      <c r="O41533" s="14" t="str">
        <v/>
      </c>
      <c r="P41533" s="14" t="str">
        <f ca="1"/>
        <v>Low Cap</v>
      </c>
    </row>
    <row r="41534" spans="11:16">
      <c r="K41534" s="14" t="str">
        <v/>
      </c>
      <c r="L41534" s="14" t="str">
        <v/>
      </c>
      <c r="O41534" s="14" t="str">
        <v/>
      </c>
      <c r="P41534" s="14" t="str">
        <f ca="1"/>
        <v>Low Cap</v>
      </c>
    </row>
    <row r="41535" spans="11:16">
      <c r="K41535" s="14" t="str">
        <v/>
      </c>
      <c r="L41535" s="14" t="str">
        <v/>
      </c>
      <c r="O41535" s="14" t="str">
        <v/>
      </c>
      <c r="P41535" s="14" t="str">
        <f ca="1"/>
        <v>Low Cap</v>
      </c>
    </row>
    <row r="41536" spans="11:16">
      <c r="K41536" s="14" t="str">
        <v/>
      </c>
      <c r="L41536" s="14" t="str">
        <v/>
      </c>
      <c r="O41536" s="14" t="str">
        <v/>
      </c>
      <c r="P41536" s="14" t="str">
        <f ca="1"/>
        <v>Low Cap</v>
      </c>
    </row>
    <row r="41537" spans="11:16">
      <c r="K41537" s="14" t="str">
        <v/>
      </c>
      <c r="L41537" s="14" t="str">
        <v/>
      </c>
      <c r="O41537" s="14" t="str">
        <v/>
      </c>
      <c r="P41537" s="14" t="str">
        <f ca="1"/>
        <v>Low Cap</v>
      </c>
    </row>
    <row r="41538" spans="11:16">
      <c r="K41538" s="14" t="str">
        <v/>
      </c>
      <c r="L41538" s="14" t="str">
        <v/>
      </c>
      <c r="O41538" s="14" t="str">
        <v/>
      </c>
      <c r="P41538" s="14" t="str">
        <f ca="1"/>
        <v>Low Cap</v>
      </c>
    </row>
    <row r="41539" spans="11:16">
      <c r="K41539" s="14" t="str">
        <v/>
      </c>
      <c r="L41539" s="14" t="str">
        <v/>
      </c>
      <c r="O41539" s="14" t="str">
        <v/>
      </c>
      <c r="P41539" s="14" t="str">
        <f ca="1"/>
        <v>Low Cap</v>
      </c>
    </row>
    <row r="41540" spans="11:16">
      <c r="K41540" s="14" t="str">
        <v/>
      </c>
      <c r="L41540" s="14" t="str">
        <v/>
      </c>
      <c r="O41540" s="14" t="str">
        <v/>
      </c>
      <c r="P41540" s="14" t="str">
        <f ca="1"/>
        <v>Low Cap</v>
      </c>
    </row>
    <row r="41541" spans="11:16">
      <c r="K41541" s="14" t="str">
        <v/>
      </c>
      <c r="L41541" s="14" t="str">
        <v/>
      </c>
      <c r="O41541" s="14" t="str">
        <v/>
      </c>
      <c r="P41541" s="14" t="str">
        <f ca="1"/>
        <v>Low Cap</v>
      </c>
    </row>
    <row r="41542" spans="11:16">
      <c r="K41542" s="14" t="str">
        <v/>
      </c>
      <c r="L41542" s="14" t="str">
        <v/>
      </c>
      <c r="O41542" s="14" t="str">
        <v/>
      </c>
      <c r="P41542" s="14" t="str">
        <f ca="1"/>
        <v>Low Cap</v>
      </c>
    </row>
    <row r="41543" spans="11:16">
      <c r="K41543" s="14" t="str">
        <v/>
      </c>
      <c r="L41543" s="14" t="str">
        <v/>
      </c>
      <c r="O41543" s="14" t="str">
        <v/>
      </c>
      <c r="P41543" s="14" t="str">
        <f ca="1"/>
        <v>Low Cap</v>
      </c>
    </row>
    <row r="41544" spans="11:16">
      <c r="K41544" s="14" t="str">
        <v/>
      </c>
      <c r="L41544" s="14" t="str">
        <v/>
      </c>
      <c r="O41544" s="14" t="str">
        <v/>
      </c>
      <c r="P41544" s="14" t="str">
        <f ca="1"/>
        <v>Low Cap</v>
      </c>
    </row>
    <row r="41545" spans="11:16">
      <c r="K41545" s="14" t="str">
        <v/>
      </c>
      <c r="L41545" s="14" t="str">
        <v/>
      </c>
      <c r="O41545" s="14" t="str">
        <v/>
      </c>
      <c r="P41545" s="14" t="str">
        <f ca="1"/>
        <v>Low Cap</v>
      </c>
    </row>
    <row r="41546" spans="11:16">
      <c r="K41546" s="14" t="str">
        <v/>
      </c>
      <c r="L41546" s="14" t="str">
        <v/>
      </c>
      <c r="O41546" s="14" t="str">
        <v/>
      </c>
      <c r="P41546" s="14" t="str">
        <f ca="1"/>
        <v>Low Cap</v>
      </c>
    </row>
    <row r="41547" spans="11:16">
      <c r="K41547" s="14" t="str">
        <v/>
      </c>
      <c r="L41547" s="14" t="str">
        <v/>
      </c>
      <c r="O41547" s="14" t="str">
        <v/>
      </c>
      <c r="P41547" s="14" t="str">
        <f ca="1"/>
        <v>Low Cap</v>
      </c>
    </row>
    <row r="41548" spans="11:16">
      <c r="K41548" s="14" t="str">
        <v/>
      </c>
      <c r="L41548" s="14" t="str">
        <v/>
      </c>
      <c r="O41548" s="14" t="str">
        <v/>
      </c>
      <c r="P41548" s="14" t="str">
        <f ca="1"/>
        <v>Low Cap</v>
      </c>
    </row>
    <row r="41549" spans="11:16">
      <c r="K41549" s="14" t="str">
        <v/>
      </c>
      <c r="L41549" s="14" t="str">
        <v/>
      </c>
      <c r="O41549" s="14" t="str">
        <v/>
      </c>
      <c r="P41549" s="14" t="str">
        <f ca="1"/>
        <v>Low Cap</v>
      </c>
    </row>
    <row r="41550" spans="11:16">
      <c r="K41550" s="14" t="str">
        <v/>
      </c>
      <c r="L41550" s="14" t="str">
        <v/>
      </c>
      <c r="O41550" s="14" t="str">
        <v/>
      </c>
      <c r="P41550" s="14" t="str">
        <f ca="1"/>
        <v>Low Cap</v>
      </c>
    </row>
    <row r="41551" spans="11:16">
      <c r="K41551" s="14" t="str">
        <v/>
      </c>
      <c r="L41551" s="14" t="str">
        <v/>
      </c>
      <c r="O41551" s="14" t="str">
        <v/>
      </c>
      <c r="P41551" s="14" t="str">
        <f ca="1"/>
        <v>Low Cap</v>
      </c>
    </row>
    <row r="41552" spans="11:16">
      <c r="K41552" s="14" t="str">
        <v/>
      </c>
      <c r="L41552" s="14" t="str">
        <v/>
      </c>
      <c r="O41552" s="14" t="str">
        <v/>
      </c>
      <c r="P41552" s="14" t="str">
        <f ca="1"/>
        <v>Low Cap</v>
      </c>
    </row>
    <row r="41553" spans="11:16">
      <c r="K41553" s="14" t="str">
        <v/>
      </c>
      <c r="L41553" s="14" t="str">
        <v/>
      </c>
      <c r="O41553" s="14" t="str">
        <v/>
      </c>
      <c r="P41553" s="14" t="str">
        <f ca="1"/>
        <v>Low Cap</v>
      </c>
    </row>
    <row r="41554" spans="11:16">
      <c r="K41554" s="14" t="str">
        <v/>
      </c>
      <c r="L41554" s="14" t="str">
        <v/>
      </c>
      <c r="O41554" s="14" t="str">
        <v/>
      </c>
      <c r="P41554" s="14" t="str">
        <f ca="1"/>
        <v>Low Cap</v>
      </c>
    </row>
    <row r="41555" spans="11:16">
      <c r="K41555" s="14" t="str">
        <v/>
      </c>
      <c r="L41555" s="14" t="str">
        <v/>
      </c>
      <c r="O41555" s="14" t="str">
        <v/>
      </c>
      <c r="P41555" s="14" t="str">
        <f ca="1"/>
        <v>Low Cap</v>
      </c>
    </row>
    <row r="41556" spans="11:16">
      <c r="K41556" s="14" t="str">
        <v/>
      </c>
      <c r="L41556" s="14" t="str">
        <v/>
      </c>
      <c r="O41556" s="14" t="str">
        <v/>
      </c>
      <c r="P41556" s="14" t="str">
        <f ca="1"/>
        <v>Low Cap</v>
      </c>
    </row>
    <row r="41557" spans="11:16">
      <c r="K41557" s="14" t="str">
        <v/>
      </c>
      <c r="L41557" s="14" t="str">
        <v/>
      </c>
      <c r="O41557" s="14" t="str">
        <v/>
      </c>
      <c r="P41557" s="14" t="str">
        <f ca="1"/>
        <v>Low Cap</v>
      </c>
    </row>
    <row r="41558" spans="11:16">
      <c r="K41558" s="14" t="str">
        <v/>
      </c>
      <c r="L41558" s="14" t="str">
        <v/>
      </c>
      <c r="O41558" s="14" t="str">
        <v/>
      </c>
      <c r="P41558" s="14" t="str">
        <f ca="1"/>
        <v>Low Cap</v>
      </c>
    </row>
    <row r="41559" spans="11:16">
      <c r="K41559" s="14" t="str">
        <v/>
      </c>
      <c r="L41559" s="14" t="str">
        <v/>
      </c>
      <c r="O41559" s="14" t="str">
        <v/>
      </c>
      <c r="P41559" s="14" t="str">
        <f ca="1"/>
        <v>Low Cap</v>
      </c>
    </row>
    <row r="41560" spans="11:16">
      <c r="K41560" s="14" t="str">
        <v/>
      </c>
      <c r="L41560" s="14" t="str">
        <v/>
      </c>
      <c r="O41560" s="14" t="str">
        <v/>
      </c>
      <c r="P41560" s="14" t="str">
        <f ca="1"/>
        <v>Low Cap</v>
      </c>
    </row>
    <row r="41561" spans="11:16">
      <c r="K41561" s="14" t="str">
        <v/>
      </c>
      <c r="L41561" s="14" t="str">
        <v/>
      </c>
      <c r="O41561" s="14" t="str">
        <v/>
      </c>
      <c r="P41561" s="14" t="str">
        <f ca="1"/>
        <v>Low Cap</v>
      </c>
    </row>
    <row r="41562" spans="11:16">
      <c r="K41562" s="14" t="str">
        <v/>
      </c>
      <c r="L41562" s="14" t="str">
        <v/>
      </c>
      <c r="O41562" s="14" t="str">
        <v/>
      </c>
      <c r="P41562" s="14" t="str">
        <f ca="1"/>
        <v>Low Cap</v>
      </c>
    </row>
    <row r="41563" spans="11:16">
      <c r="K41563" s="14" t="str">
        <v/>
      </c>
      <c r="L41563" s="14" t="str">
        <v/>
      </c>
      <c r="O41563" s="14" t="str">
        <v/>
      </c>
      <c r="P41563" s="14" t="str">
        <f ca="1"/>
        <v>Low Cap</v>
      </c>
    </row>
    <row r="41564" spans="11:16">
      <c r="K41564" s="14" t="str">
        <v/>
      </c>
      <c r="L41564" s="14" t="str">
        <v/>
      </c>
      <c r="O41564" s="14" t="str">
        <v/>
      </c>
      <c r="P41564" s="14" t="str">
        <f ca="1"/>
        <v>Low Cap</v>
      </c>
    </row>
    <row r="41565" spans="11:16">
      <c r="K41565" s="14" t="str">
        <v/>
      </c>
      <c r="L41565" s="14" t="str">
        <v/>
      </c>
      <c r="O41565" s="14" t="str">
        <v/>
      </c>
      <c r="P41565" s="14" t="str">
        <f ca="1"/>
        <v>Low Cap</v>
      </c>
    </row>
    <row r="41566" spans="11:16">
      <c r="K41566" s="14" t="str">
        <v/>
      </c>
      <c r="L41566" s="14" t="str">
        <v/>
      </c>
      <c r="O41566" s="14" t="str">
        <v/>
      </c>
      <c r="P41566" s="14" t="str">
        <f ca="1"/>
        <v>Low Cap</v>
      </c>
    </row>
    <row r="41567" spans="11:16">
      <c r="K41567" s="14" t="str">
        <v/>
      </c>
      <c r="L41567" s="14" t="str">
        <v/>
      </c>
      <c r="O41567" s="14" t="str">
        <v/>
      </c>
      <c r="P41567" s="14" t="str">
        <f ca="1"/>
        <v>Low Cap</v>
      </c>
    </row>
    <row r="41568" spans="11:16">
      <c r="K41568" s="14" t="str">
        <v/>
      </c>
      <c r="L41568" s="14" t="str">
        <v/>
      </c>
      <c r="O41568" s="14" t="str">
        <v/>
      </c>
      <c r="P41568" s="14" t="str">
        <f ca="1"/>
        <v>Low Cap</v>
      </c>
    </row>
    <row r="41569" spans="11:16">
      <c r="K41569" s="14" t="str">
        <v/>
      </c>
      <c r="L41569" s="14" t="str">
        <v/>
      </c>
      <c r="O41569" s="14" t="str">
        <v/>
      </c>
      <c r="P41569" s="14" t="str">
        <f ca="1"/>
        <v>Low Cap</v>
      </c>
    </row>
    <row r="41570" spans="11:16">
      <c r="K41570" s="14" t="str">
        <v/>
      </c>
      <c r="L41570" s="14" t="str">
        <v/>
      </c>
      <c r="O41570" s="14" t="str">
        <v/>
      </c>
      <c r="P41570" s="14" t="str">
        <f ca="1"/>
        <v>Low Cap</v>
      </c>
    </row>
    <row r="41571" spans="11:16">
      <c r="K41571" s="14" t="str">
        <v/>
      </c>
      <c r="L41571" s="14" t="str">
        <v/>
      </c>
      <c r="O41571" s="14" t="str">
        <v/>
      </c>
      <c r="P41571" s="14" t="str">
        <f ca="1"/>
        <v>Low Cap</v>
      </c>
    </row>
    <row r="41572" spans="11:16">
      <c r="K41572" s="14" t="str">
        <v/>
      </c>
      <c r="L41572" s="14" t="str">
        <v/>
      </c>
      <c r="O41572" s="14" t="str">
        <v/>
      </c>
      <c r="P41572" s="14" t="str">
        <f ca="1"/>
        <v>Low Cap</v>
      </c>
    </row>
    <row r="41573" spans="11:16">
      <c r="K41573" s="14" t="str">
        <v/>
      </c>
      <c r="L41573" s="14" t="str">
        <v/>
      </c>
      <c r="O41573" s="14" t="str">
        <v/>
      </c>
      <c r="P41573" s="14" t="str">
        <f ca="1"/>
        <v>Low Cap</v>
      </c>
    </row>
    <row r="41574" spans="11:16">
      <c r="K41574" s="14" t="str">
        <v/>
      </c>
      <c r="L41574" s="14" t="str">
        <v/>
      </c>
      <c r="O41574" s="14" t="str">
        <v/>
      </c>
      <c r="P41574" s="14" t="str">
        <f ca="1"/>
        <v>Low Cap</v>
      </c>
    </row>
    <row r="41575" spans="11:16">
      <c r="K41575" s="14" t="str">
        <v/>
      </c>
      <c r="L41575" s="14" t="str">
        <v/>
      </c>
      <c r="O41575" s="14" t="str">
        <v/>
      </c>
      <c r="P41575" s="14" t="str">
        <f ca="1"/>
        <v>Low Cap</v>
      </c>
    </row>
    <row r="41576" spans="11:16">
      <c r="K41576" s="14" t="str">
        <v/>
      </c>
      <c r="L41576" s="14" t="str">
        <v/>
      </c>
      <c r="O41576" s="14" t="str">
        <v/>
      </c>
      <c r="P41576" s="14" t="str">
        <f ca="1"/>
        <v>Low Cap</v>
      </c>
    </row>
    <row r="41577" spans="11:16">
      <c r="K41577" s="14" t="str">
        <v/>
      </c>
      <c r="L41577" s="14" t="str">
        <v/>
      </c>
      <c r="O41577" s="14" t="str">
        <v/>
      </c>
      <c r="P41577" s="14" t="str">
        <f ca="1"/>
        <v>Low Cap</v>
      </c>
    </row>
    <row r="41578" spans="11:16">
      <c r="K41578" s="14" t="str">
        <v/>
      </c>
      <c r="L41578" s="14" t="str">
        <v/>
      </c>
      <c r="O41578" s="14" t="str">
        <v/>
      </c>
      <c r="P41578" s="14" t="str">
        <f ca="1"/>
        <v>Low Cap</v>
      </c>
    </row>
    <row r="41579" spans="11:16">
      <c r="K41579" s="14" t="str">
        <v/>
      </c>
      <c r="L41579" s="14" t="str">
        <v/>
      </c>
      <c r="O41579" s="14" t="str">
        <v/>
      </c>
      <c r="P41579" s="14" t="str">
        <f ca="1"/>
        <v>Low Cap</v>
      </c>
    </row>
    <row r="41580" spans="11:16">
      <c r="K41580" s="14" t="str">
        <v/>
      </c>
      <c r="L41580" s="14" t="str">
        <v/>
      </c>
      <c r="O41580" s="14" t="str">
        <v/>
      </c>
      <c r="P41580" s="14" t="str">
        <f ca="1"/>
        <v>Low Cap</v>
      </c>
    </row>
    <row r="41581" spans="11:16">
      <c r="K41581" s="14" t="str">
        <v/>
      </c>
      <c r="L41581" s="14" t="str">
        <v/>
      </c>
      <c r="O41581" s="14" t="str">
        <v/>
      </c>
      <c r="P41581" s="14" t="str">
        <f ca="1"/>
        <v>Low Cap</v>
      </c>
    </row>
    <row r="41582" spans="11:16">
      <c r="K41582" s="14" t="str">
        <v/>
      </c>
      <c r="L41582" s="14" t="str">
        <v/>
      </c>
      <c r="O41582" s="14" t="str">
        <v/>
      </c>
      <c r="P41582" s="14" t="str">
        <f ca="1"/>
        <v>Low Cap</v>
      </c>
    </row>
    <row r="41583" spans="11:16">
      <c r="K41583" s="14" t="str">
        <v/>
      </c>
      <c r="L41583" s="14" t="str">
        <v/>
      </c>
      <c r="O41583" s="14" t="str">
        <v/>
      </c>
      <c r="P41583" s="14" t="str">
        <f ca="1"/>
        <v>Low Cap</v>
      </c>
    </row>
    <row r="41584" spans="11:16">
      <c r="K41584" s="14" t="str">
        <v/>
      </c>
      <c r="L41584" s="14" t="str">
        <v/>
      </c>
      <c r="O41584" s="14" t="str">
        <v/>
      </c>
      <c r="P41584" s="14" t="str">
        <f ca="1"/>
        <v>Low Cap</v>
      </c>
    </row>
    <row r="41585" spans="11:16">
      <c r="K41585" s="14" t="str">
        <v/>
      </c>
      <c r="L41585" s="14" t="str">
        <v/>
      </c>
      <c r="O41585" s="14" t="str">
        <v/>
      </c>
      <c r="P41585" s="14" t="str">
        <f ca="1"/>
        <v>Low Cap</v>
      </c>
    </row>
    <row r="41586" spans="11:16">
      <c r="K41586" s="14" t="str">
        <v/>
      </c>
      <c r="L41586" s="14" t="str">
        <v/>
      </c>
      <c r="O41586" s="14" t="str">
        <v/>
      </c>
      <c r="P41586" s="14" t="str">
        <f ca="1"/>
        <v>Low Cap</v>
      </c>
    </row>
    <row r="41587" spans="11:16">
      <c r="K41587" s="14" t="str">
        <v/>
      </c>
      <c r="L41587" s="14" t="str">
        <v/>
      </c>
      <c r="O41587" s="14" t="str">
        <v/>
      </c>
      <c r="P41587" s="14" t="str">
        <f ca="1"/>
        <v>Low Cap</v>
      </c>
    </row>
    <row r="41588" spans="11:16">
      <c r="K41588" s="14" t="str">
        <v/>
      </c>
      <c r="L41588" s="14" t="str">
        <v/>
      </c>
      <c r="O41588" s="14" t="str">
        <v/>
      </c>
      <c r="P41588" s="14" t="str">
        <f ca="1"/>
        <v>Low Cap</v>
      </c>
    </row>
    <row r="41589" spans="11:16">
      <c r="K41589" s="14" t="str">
        <v/>
      </c>
      <c r="L41589" s="14" t="str">
        <v/>
      </c>
      <c r="O41589" s="14" t="str">
        <v/>
      </c>
      <c r="P41589" s="14" t="str">
        <f ca="1"/>
        <v>Low Cap</v>
      </c>
    </row>
    <row r="41590" spans="11:16">
      <c r="K41590" s="14" t="str">
        <v/>
      </c>
      <c r="L41590" s="14" t="str">
        <v/>
      </c>
      <c r="O41590" s="14" t="str">
        <v/>
      </c>
      <c r="P41590" s="14" t="str">
        <f ca="1"/>
        <v>Low Cap</v>
      </c>
    </row>
    <row r="41591" spans="11:16">
      <c r="K41591" s="14" t="str">
        <v/>
      </c>
      <c r="L41591" s="14" t="str">
        <v/>
      </c>
      <c r="O41591" s="14" t="str">
        <v/>
      </c>
      <c r="P41591" s="14" t="str">
        <f ca="1"/>
        <v>Low Cap</v>
      </c>
    </row>
    <row r="41592" spans="11:16">
      <c r="K41592" s="14" t="str">
        <v/>
      </c>
      <c r="L41592" s="14" t="str">
        <v/>
      </c>
      <c r="O41592" s="14" t="str">
        <v/>
      </c>
      <c r="P41592" s="14" t="str">
        <f ca="1"/>
        <v>Low Cap</v>
      </c>
    </row>
    <row r="41593" spans="11:16">
      <c r="K41593" s="14" t="str">
        <v/>
      </c>
      <c r="L41593" s="14" t="str">
        <v/>
      </c>
      <c r="O41593" s="14" t="str">
        <v/>
      </c>
      <c r="P41593" s="14" t="str">
        <f ca="1"/>
        <v>Low Cap</v>
      </c>
    </row>
    <row r="41594" spans="11:16">
      <c r="K41594" s="14" t="str">
        <v/>
      </c>
      <c r="L41594" s="14" t="str">
        <v/>
      </c>
      <c r="O41594" s="14" t="str">
        <v/>
      </c>
      <c r="P41594" s="14" t="str">
        <f ca="1"/>
        <v>Low Cap</v>
      </c>
    </row>
    <row r="41595" spans="11:16">
      <c r="K41595" s="14" t="str">
        <v/>
      </c>
      <c r="L41595" s="14" t="str">
        <v/>
      </c>
      <c r="O41595" s="14" t="str">
        <v/>
      </c>
      <c r="P41595" s="14" t="str">
        <f ca="1"/>
        <v>Low Cap</v>
      </c>
    </row>
    <row r="41596" spans="11:16">
      <c r="K41596" s="14" t="str">
        <v/>
      </c>
      <c r="L41596" s="14" t="str">
        <v/>
      </c>
      <c r="O41596" s="14" t="str">
        <v/>
      </c>
      <c r="P41596" s="14" t="str">
        <f ca="1"/>
        <v>Low Cap</v>
      </c>
    </row>
    <row r="41597" spans="11:16">
      <c r="K41597" s="14" t="str">
        <v/>
      </c>
      <c r="L41597" s="14" t="str">
        <v/>
      </c>
      <c r="O41597" s="14" t="str">
        <v/>
      </c>
      <c r="P41597" s="14" t="str">
        <f ca="1"/>
        <v>Low Cap</v>
      </c>
    </row>
    <row r="41598" spans="11:16">
      <c r="K41598" s="14" t="str">
        <v/>
      </c>
      <c r="L41598" s="14" t="str">
        <v/>
      </c>
      <c r="O41598" s="14" t="str">
        <v/>
      </c>
      <c r="P41598" s="14" t="str">
        <f ca="1"/>
        <v>Low Cap</v>
      </c>
    </row>
    <row r="41599" spans="11:16">
      <c r="K41599" s="14" t="str">
        <v/>
      </c>
      <c r="L41599" s="14" t="str">
        <v/>
      </c>
      <c r="O41599" s="14" t="str">
        <v/>
      </c>
      <c r="P41599" s="14" t="str">
        <f ca="1"/>
        <v>Low Cap</v>
      </c>
    </row>
    <row r="41600" spans="11:16">
      <c r="K41600" s="14" t="str">
        <v/>
      </c>
      <c r="L41600" s="14" t="str">
        <v/>
      </c>
      <c r="O41600" s="14" t="str">
        <v/>
      </c>
      <c r="P41600" s="14" t="str">
        <f ca="1"/>
        <v>Low Cap</v>
      </c>
    </row>
    <row r="41601" spans="11:16">
      <c r="K41601" s="14" t="str">
        <v/>
      </c>
      <c r="L41601" s="14" t="str">
        <v/>
      </c>
      <c r="O41601" s="14" t="str">
        <v/>
      </c>
      <c r="P41601" s="14" t="str">
        <f ca="1"/>
        <v>Low Cap</v>
      </c>
    </row>
    <row r="41602" spans="11:16">
      <c r="K41602" s="14" t="str">
        <v/>
      </c>
      <c r="L41602" s="14" t="str">
        <v/>
      </c>
      <c r="O41602" s="14" t="str">
        <v/>
      </c>
      <c r="P41602" s="14" t="str">
        <f ca="1"/>
        <v>Low Cap</v>
      </c>
    </row>
    <row r="41603" spans="11:16">
      <c r="K41603" s="14" t="str">
        <v/>
      </c>
      <c r="L41603" s="14" t="str">
        <v/>
      </c>
      <c r="O41603" s="14" t="str">
        <v/>
      </c>
      <c r="P41603" s="14" t="str">
        <f ca="1"/>
        <v>Low Cap</v>
      </c>
    </row>
    <row r="41604" spans="11:16">
      <c r="K41604" s="14" t="str">
        <v/>
      </c>
      <c r="L41604" s="14" t="str">
        <v/>
      </c>
      <c r="O41604" s="14" t="str">
        <v/>
      </c>
      <c r="P41604" s="14" t="str">
        <f ca="1"/>
        <v>Low Cap</v>
      </c>
    </row>
    <row r="41605" spans="11:16">
      <c r="K41605" s="14" t="str">
        <v/>
      </c>
      <c r="L41605" s="14" t="str">
        <v/>
      </c>
      <c r="O41605" s="14" t="str">
        <v/>
      </c>
      <c r="P41605" s="14" t="str">
        <f ca="1"/>
        <v>Low Cap</v>
      </c>
    </row>
    <row r="41606" spans="11:16">
      <c r="K41606" s="14" t="str">
        <v/>
      </c>
      <c r="L41606" s="14" t="str">
        <v/>
      </c>
      <c r="O41606" s="14" t="str">
        <v/>
      </c>
      <c r="P41606" s="14" t="str">
        <f ca="1"/>
        <v>Low Cap</v>
      </c>
    </row>
    <row r="41607" spans="11:16">
      <c r="K41607" s="14" t="str">
        <v/>
      </c>
      <c r="L41607" s="14" t="str">
        <v/>
      </c>
      <c r="O41607" s="14" t="str">
        <v/>
      </c>
      <c r="P41607" s="14" t="str">
        <f ca="1"/>
        <v>Low Cap</v>
      </c>
    </row>
    <row r="41608" spans="11:16">
      <c r="K41608" s="14" t="str">
        <v/>
      </c>
      <c r="L41608" s="14" t="str">
        <v/>
      </c>
      <c r="O41608" s="14" t="str">
        <v/>
      </c>
      <c r="P41608" s="14" t="str">
        <f ca="1"/>
        <v>Low Cap</v>
      </c>
    </row>
    <row r="41609" spans="11:16">
      <c r="K41609" s="14" t="str">
        <v/>
      </c>
      <c r="L41609" s="14" t="str">
        <v/>
      </c>
      <c r="O41609" s="14" t="str">
        <v/>
      </c>
      <c r="P41609" s="14" t="str">
        <f ca="1"/>
        <v>Low Cap</v>
      </c>
    </row>
    <row r="41610" spans="11:16">
      <c r="K41610" s="14" t="str">
        <v/>
      </c>
      <c r="L41610" s="14" t="str">
        <v/>
      </c>
      <c r="O41610" s="14" t="str">
        <v/>
      </c>
      <c r="P41610" s="14" t="str">
        <f ca="1"/>
        <v>Low Cap</v>
      </c>
    </row>
    <row r="41611" spans="11:16">
      <c r="K41611" s="14" t="str">
        <v/>
      </c>
      <c r="L41611" s="14" t="str">
        <v/>
      </c>
      <c r="O41611" s="14" t="str">
        <v/>
      </c>
      <c r="P41611" s="14" t="str">
        <f ca="1"/>
        <v>Low Cap</v>
      </c>
    </row>
    <row r="41612" spans="11:16">
      <c r="K41612" s="14" t="str">
        <v/>
      </c>
      <c r="L41612" s="14" t="str">
        <v/>
      </c>
      <c r="O41612" s="14" t="str">
        <v/>
      </c>
      <c r="P41612" s="14" t="str">
        <f ca="1"/>
        <v>Low Cap</v>
      </c>
    </row>
    <row r="41613" spans="11:16">
      <c r="K41613" s="14" t="str">
        <v/>
      </c>
      <c r="L41613" s="14" t="str">
        <v/>
      </c>
      <c r="O41613" s="14" t="str">
        <v/>
      </c>
      <c r="P41613" s="14" t="str">
        <f ca="1"/>
        <v>Low Cap</v>
      </c>
    </row>
    <row r="41614" spans="11:16">
      <c r="K41614" s="14" t="str">
        <v/>
      </c>
      <c r="L41614" s="14" t="str">
        <v/>
      </c>
      <c r="O41614" s="14" t="str">
        <v/>
      </c>
      <c r="P41614" s="14" t="str">
        <f ca="1"/>
        <v>Low Cap</v>
      </c>
    </row>
    <row r="41615" spans="11:16">
      <c r="K41615" s="14" t="str">
        <v/>
      </c>
      <c r="L41615" s="14" t="str">
        <v/>
      </c>
      <c r="O41615" s="14" t="str">
        <v/>
      </c>
      <c r="P41615" s="14" t="str">
        <f ca="1"/>
        <v>Low Cap</v>
      </c>
    </row>
    <row r="41616" spans="11:16">
      <c r="K41616" s="14" t="str">
        <v/>
      </c>
      <c r="L41616" s="14" t="str">
        <v/>
      </c>
      <c r="O41616" s="14" t="str">
        <v/>
      </c>
      <c r="P41616" s="14" t="str">
        <f ca="1"/>
        <v>Low Cap</v>
      </c>
    </row>
    <row r="41617" spans="11:16">
      <c r="K41617" s="14" t="str">
        <v/>
      </c>
      <c r="L41617" s="14" t="str">
        <v/>
      </c>
      <c r="O41617" s="14" t="str">
        <v/>
      </c>
      <c r="P41617" s="14" t="str">
        <f ca="1"/>
        <v>Low Cap</v>
      </c>
    </row>
    <row r="41618" spans="11:16">
      <c r="K41618" s="14" t="str">
        <v/>
      </c>
      <c r="L41618" s="14" t="str">
        <v/>
      </c>
      <c r="O41618" s="14" t="str">
        <v/>
      </c>
      <c r="P41618" s="14" t="str">
        <f ca="1"/>
        <v>Low Cap</v>
      </c>
    </row>
    <row r="41619" spans="11:16">
      <c r="K41619" s="14" t="str">
        <v/>
      </c>
      <c r="L41619" s="14" t="str">
        <v/>
      </c>
      <c r="O41619" s="14" t="str">
        <v/>
      </c>
      <c r="P41619" s="14" t="str">
        <f ca="1"/>
        <v>Low Cap</v>
      </c>
    </row>
    <row r="41620" spans="11:16">
      <c r="K41620" s="14" t="str">
        <v/>
      </c>
      <c r="L41620" s="14" t="str">
        <v/>
      </c>
      <c r="O41620" s="14" t="str">
        <v/>
      </c>
      <c r="P41620" s="14" t="str">
        <f ca="1"/>
        <v>Low Cap</v>
      </c>
    </row>
    <row r="41621" spans="11:16">
      <c r="K41621" s="14" t="str">
        <v/>
      </c>
      <c r="L41621" s="14" t="str">
        <v/>
      </c>
      <c r="O41621" s="14" t="str">
        <v/>
      </c>
      <c r="P41621" s="14" t="str">
        <f ca="1"/>
        <v>Low Cap</v>
      </c>
    </row>
    <row r="41622" spans="11:16">
      <c r="K41622" s="14" t="str">
        <v/>
      </c>
      <c r="L41622" s="14" t="str">
        <v/>
      </c>
      <c r="O41622" s="14" t="str">
        <v/>
      </c>
      <c r="P41622" s="14" t="str">
        <f ca="1"/>
        <v>Low Cap</v>
      </c>
    </row>
    <row r="41623" spans="11:16">
      <c r="K41623" s="14" t="str">
        <v/>
      </c>
      <c r="L41623" s="14" t="str">
        <v/>
      </c>
      <c r="O41623" s="14" t="str">
        <v/>
      </c>
      <c r="P41623" s="14" t="str">
        <f ca="1"/>
        <v>Low Cap</v>
      </c>
    </row>
    <row r="41624" spans="11:16">
      <c r="K41624" s="14" t="str">
        <v/>
      </c>
      <c r="L41624" s="14" t="str">
        <v/>
      </c>
      <c r="O41624" s="14" t="str">
        <v/>
      </c>
      <c r="P41624" s="14" t="str">
        <f ca="1"/>
        <v>Low Cap</v>
      </c>
    </row>
    <row r="41625" spans="11:16">
      <c r="K41625" s="14" t="str">
        <v/>
      </c>
      <c r="L41625" s="14" t="str">
        <v/>
      </c>
      <c r="O41625" s="14" t="str">
        <v/>
      </c>
      <c r="P41625" s="14" t="str">
        <f ca="1"/>
        <v>Low Cap</v>
      </c>
    </row>
    <row r="41626" spans="11:16">
      <c r="K41626" s="14" t="str">
        <v/>
      </c>
      <c r="L41626" s="14" t="str">
        <v/>
      </c>
      <c r="O41626" s="14" t="str">
        <v/>
      </c>
      <c r="P41626" s="14" t="str">
        <f ca="1"/>
        <v>Low Cap</v>
      </c>
    </row>
    <row r="41627" spans="11:16">
      <c r="K41627" s="14" t="str">
        <v/>
      </c>
      <c r="L41627" s="14" t="str">
        <v/>
      </c>
      <c r="O41627" s="14" t="str">
        <v/>
      </c>
      <c r="P41627" s="14" t="str">
        <f ca="1"/>
        <v>Low Cap</v>
      </c>
    </row>
    <row r="41628" spans="11:16">
      <c r="K41628" s="14" t="str">
        <v/>
      </c>
      <c r="L41628" s="14" t="str">
        <v/>
      </c>
      <c r="O41628" s="14" t="str">
        <v/>
      </c>
      <c r="P41628" s="14" t="str">
        <f ca="1"/>
        <v>Low Cap</v>
      </c>
    </row>
    <row r="41629" spans="11:16">
      <c r="K41629" s="14" t="str">
        <v/>
      </c>
      <c r="L41629" s="14" t="str">
        <v/>
      </c>
      <c r="O41629" s="14" t="str">
        <v/>
      </c>
      <c r="P41629" s="14" t="str">
        <f ca="1"/>
        <v>Low Cap</v>
      </c>
    </row>
    <row r="41630" spans="11:16">
      <c r="K41630" s="14" t="str">
        <v/>
      </c>
      <c r="L41630" s="14" t="str">
        <v/>
      </c>
      <c r="O41630" s="14" t="str">
        <v/>
      </c>
      <c r="P41630" s="14" t="str">
        <f ca="1"/>
        <v>Low Cap</v>
      </c>
    </row>
    <row r="41631" spans="11:16">
      <c r="K41631" s="14" t="str">
        <v/>
      </c>
      <c r="L41631" s="14" t="str">
        <v/>
      </c>
      <c r="O41631" s="14" t="str">
        <v/>
      </c>
      <c r="P41631" s="14" t="str">
        <f ca="1"/>
        <v>Low Cap</v>
      </c>
    </row>
    <row r="41632" spans="11:16">
      <c r="K41632" s="14" t="str">
        <v/>
      </c>
      <c r="L41632" s="14" t="str">
        <v/>
      </c>
      <c r="O41632" s="14" t="str">
        <v/>
      </c>
      <c r="P41632" s="14" t="str">
        <f ca="1"/>
        <v>Low Cap</v>
      </c>
    </row>
    <row r="41633" spans="11:16">
      <c r="K41633" s="14" t="str">
        <v/>
      </c>
      <c r="L41633" s="14" t="str">
        <v/>
      </c>
      <c r="O41633" s="14" t="str">
        <v/>
      </c>
      <c r="P41633" s="14" t="str">
        <f ca="1"/>
        <v>Low Cap</v>
      </c>
    </row>
    <row r="41634" spans="11:16">
      <c r="K41634" s="14" t="str">
        <v/>
      </c>
      <c r="L41634" s="14" t="str">
        <v/>
      </c>
      <c r="O41634" s="14" t="str">
        <v/>
      </c>
      <c r="P41634" s="14" t="str">
        <f ca="1"/>
        <v>Low Cap</v>
      </c>
    </row>
    <row r="41635" spans="11:16">
      <c r="K41635" s="14" t="str">
        <v/>
      </c>
      <c r="L41635" s="14" t="str">
        <v/>
      </c>
      <c r="O41635" s="14" t="str">
        <v/>
      </c>
      <c r="P41635" s="14" t="str">
        <f ca="1"/>
        <v>Low Cap</v>
      </c>
    </row>
    <row r="41636" spans="11:16">
      <c r="K41636" s="14" t="str">
        <v/>
      </c>
      <c r="L41636" s="14" t="str">
        <v/>
      </c>
      <c r="O41636" s="14" t="str">
        <v/>
      </c>
      <c r="P41636" s="14" t="str">
        <f ca="1"/>
        <v>Low Cap</v>
      </c>
    </row>
    <row r="41637" spans="11:16">
      <c r="K41637" s="14" t="str">
        <v/>
      </c>
      <c r="L41637" s="14" t="str">
        <v/>
      </c>
      <c r="O41637" s="14" t="str">
        <v/>
      </c>
      <c r="P41637" s="14" t="str">
        <f ca="1"/>
        <v>Low Cap</v>
      </c>
    </row>
    <row r="41638" spans="11:16">
      <c r="K41638" s="14" t="str">
        <v/>
      </c>
      <c r="L41638" s="14" t="str">
        <v/>
      </c>
      <c r="O41638" s="14" t="str">
        <v/>
      </c>
      <c r="P41638" s="14" t="str">
        <f ca="1"/>
        <v>Low Cap</v>
      </c>
    </row>
    <row r="41639" spans="11:16">
      <c r="K41639" s="14" t="str">
        <v/>
      </c>
      <c r="L41639" s="14" t="str">
        <v/>
      </c>
      <c r="O41639" s="14" t="str">
        <v/>
      </c>
      <c r="P41639" s="14" t="str">
        <f ca="1"/>
        <v>Low Cap</v>
      </c>
    </row>
    <row r="41640" spans="11:16">
      <c r="K41640" s="14" t="str">
        <v/>
      </c>
      <c r="L41640" s="14" t="str">
        <v/>
      </c>
      <c r="O41640" s="14" t="str">
        <v/>
      </c>
      <c r="P41640" s="14" t="str">
        <f ca="1"/>
        <v>Low Cap</v>
      </c>
    </row>
    <row r="41641" spans="11:16">
      <c r="K41641" s="14" t="str">
        <v/>
      </c>
      <c r="L41641" s="14" t="str">
        <v/>
      </c>
      <c r="O41641" s="14" t="str">
        <v/>
      </c>
      <c r="P41641" s="14" t="str">
        <f ca="1"/>
        <v>Low Cap</v>
      </c>
    </row>
    <row r="41642" spans="11:16">
      <c r="K41642" s="14" t="str">
        <v/>
      </c>
      <c r="L41642" s="14" t="str">
        <v/>
      </c>
      <c r="O41642" s="14" t="str">
        <v/>
      </c>
      <c r="P41642" s="14" t="str">
        <f ca="1"/>
        <v>Low Cap</v>
      </c>
    </row>
    <row r="41643" spans="11:16">
      <c r="K41643" s="14" t="str">
        <v/>
      </c>
      <c r="L41643" s="14" t="str">
        <v/>
      </c>
      <c r="O41643" s="14" t="str">
        <v/>
      </c>
      <c r="P41643" s="14" t="str">
        <f ca="1"/>
        <v>Low Cap</v>
      </c>
    </row>
    <row r="41644" spans="11:16">
      <c r="K41644" s="14" t="str">
        <v/>
      </c>
      <c r="L41644" s="14" t="str">
        <v/>
      </c>
      <c r="O41644" s="14" t="str">
        <v/>
      </c>
      <c r="P41644" s="14" t="str">
        <f ca="1"/>
        <v>Low Cap</v>
      </c>
    </row>
    <row r="41645" spans="11:16">
      <c r="K41645" s="14" t="str">
        <v/>
      </c>
      <c r="L41645" s="14" t="str">
        <v/>
      </c>
      <c r="O41645" s="14" t="str">
        <v/>
      </c>
      <c r="P41645" s="14" t="str">
        <f ca="1"/>
        <v>Low Cap</v>
      </c>
    </row>
    <row r="41646" spans="11:16">
      <c r="K41646" s="14" t="str">
        <v/>
      </c>
      <c r="L41646" s="14" t="str">
        <v/>
      </c>
      <c r="O41646" s="14" t="str">
        <v/>
      </c>
      <c r="P41646" s="14" t="str">
        <f ca="1"/>
        <v>Low Cap</v>
      </c>
    </row>
    <row r="41647" spans="11:16">
      <c r="K41647" s="14" t="str">
        <v/>
      </c>
      <c r="L41647" s="14" t="str">
        <v/>
      </c>
      <c r="O41647" s="14" t="str">
        <v/>
      </c>
      <c r="P41647" s="14" t="str">
        <f ca="1"/>
        <v>Low Cap</v>
      </c>
    </row>
    <row r="41648" spans="11:16">
      <c r="K41648" s="14" t="str">
        <v/>
      </c>
      <c r="L41648" s="14" t="str">
        <v/>
      </c>
      <c r="O41648" s="14" t="str">
        <v/>
      </c>
      <c r="P41648" s="14" t="str">
        <f ca="1"/>
        <v>Low Cap</v>
      </c>
    </row>
    <row r="41649" spans="11:16">
      <c r="K41649" s="14" t="str">
        <v/>
      </c>
      <c r="L41649" s="14" t="str">
        <v/>
      </c>
      <c r="O41649" s="14" t="str">
        <v/>
      </c>
      <c r="P41649" s="14" t="str">
        <f ca="1"/>
        <v>Low Cap</v>
      </c>
    </row>
    <row r="41650" spans="11:16">
      <c r="K41650" s="14" t="str">
        <v/>
      </c>
      <c r="L41650" s="14" t="str">
        <v/>
      </c>
      <c r="O41650" s="14" t="str">
        <v/>
      </c>
      <c r="P41650" s="14" t="str">
        <f ca="1"/>
        <v>Low Cap</v>
      </c>
    </row>
    <row r="41651" spans="11:16">
      <c r="K41651" s="14" t="str">
        <v/>
      </c>
      <c r="L41651" s="14" t="str">
        <v/>
      </c>
      <c r="O41651" s="14" t="str">
        <v/>
      </c>
      <c r="P41651" s="14" t="str">
        <f ca="1"/>
        <v>Low Cap</v>
      </c>
    </row>
    <row r="41652" spans="11:16">
      <c r="K41652" s="14" t="str">
        <v/>
      </c>
      <c r="L41652" s="14" t="str">
        <v/>
      </c>
      <c r="O41652" s="14" t="str">
        <v/>
      </c>
      <c r="P41652" s="14" t="str">
        <f ca="1"/>
        <v>Low Cap</v>
      </c>
    </row>
    <row r="41653" spans="11:16">
      <c r="K41653" s="14" t="str">
        <v/>
      </c>
      <c r="L41653" s="14" t="str">
        <v/>
      </c>
      <c r="O41653" s="14" t="str">
        <v/>
      </c>
      <c r="P41653" s="14" t="str">
        <f ca="1"/>
        <v>Low Cap</v>
      </c>
    </row>
    <row r="41654" spans="11:16">
      <c r="K41654" s="14" t="str">
        <v/>
      </c>
      <c r="L41654" s="14" t="str">
        <v/>
      </c>
      <c r="O41654" s="14" t="str">
        <v/>
      </c>
      <c r="P41654" s="14" t="str">
        <f ca="1"/>
        <v>Low Cap</v>
      </c>
    </row>
    <row r="41655" spans="11:16">
      <c r="K41655" s="14" t="str">
        <v/>
      </c>
      <c r="L41655" s="14" t="str">
        <v/>
      </c>
      <c r="O41655" s="14" t="str">
        <v/>
      </c>
      <c r="P41655" s="14" t="str">
        <f ca="1"/>
        <v>Low Cap</v>
      </c>
    </row>
    <row r="41656" spans="11:16">
      <c r="K41656" s="14" t="str">
        <v/>
      </c>
      <c r="L41656" s="14" t="str">
        <v/>
      </c>
      <c r="O41656" s="14" t="str">
        <v/>
      </c>
      <c r="P41656" s="14" t="str">
        <f ca="1"/>
        <v>Low Cap</v>
      </c>
    </row>
    <row r="41657" spans="11:16">
      <c r="K41657" s="14" t="str">
        <v/>
      </c>
      <c r="L41657" s="14" t="str">
        <v/>
      </c>
      <c r="O41657" s="14" t="str">
        <v/>
      </c>
      <c r="P41657" s="14" t="str">
        <f ca="1"/>
        <v>Low Cap</v>
      </c>
    </row>
    <row r="41658" spans="11:16">
      <c r="K41658" s="14" t="str">
        <v/>
      </c>
      <c r="L41658" s="14" t="str">
        <v/>
      </c>
      <c r="O41658" s="14" t="str">
        <v/>
      </c>
      <c r="P41658" s="14" t="str">
        <f ca="1"/>
        <v>Low Cap</v>
      </c>
    </row>
    <row r="41659" spans="11:16">
      <c r="K41659" s="14" t="str">
        <v/>
      </c>
      <c r="L41659" s="14" t="str">
        <v/>
      </c>
      <c r="O41659" s="14" t="str">
        <v/>
      </c>
      <c r="P41659" s="14" t="str">
        <f ca="1"/>
        <v>Low Cap</v>
      </c>
    </row>
    <row r="41660" spans="11:16">
      <c r="K41660" s="14" t="str">
        <v/>
      </c>
      <c r="L41660" s="14" t="str">
        <v/>
      </c>
      <c r="O41660" s="14" t="str">
        <v/>
      </c>
      <c r="P41660" s="14" t="str">
        <f ca="1"/>
        <v>Low Cap</v>
      </c>
    </row>
    <row r="41661" spans="11:16">
      <c r="K41661" s="14" t="str">
        <v/>
      </c>
      <c r="L41661" s="14" t="str">
        <v/>
      </c>
      <c r="O41661" s="14" t="str">
        <v/>
      </c>
      <c r="P41661" s="14" t="str">
        <f ca="1"/>
        <v>Low Cap</v>
      </c>
    </row>
    <row r="41662" spans="11:16">
      <c r="K41662" s="14" t="str">
        <v/>
      </c>
      <c r="L41662" s="14" t="str">
        <v/>
      </c>
      <c r="O41662" s="14" t="str">
        <v/>
      </c>
      <c r="P41662" s="14" t="str">
        <f ca="1"/>
        <v>Low Cap</v>
      </c>
    </row>
    <row r="41663" spans="11:16">
      <c r="K41663" s="14" t="str">
        <v/>
      </c>
      <c r="L41663" s="14" t="str">
        <v/>
      </c>
      <c r="O41663" s="14" t="str">
        <v/>
      </c>
      <c r="P41663" s="14" t="str">
        <f ca="1"/>
        <v>Low Cap</v>
      </c>
    </row>
    <row r="41664" spans="11:16">
      <c r="K41664" s="14" t="str">
        <v/>
      </c>
      <c r="L41664" s="14" t="str">
        <v/>
      </c>
      <c r="O41664" s="14" t="str">
        <v/>
      </c>
      <c r="P41664" s="14" t="str">
        <f ca="1"/>
        <v>Low Cap</v>
      </c>
    </row>
    <row r="41665" spans="11:16">
      <c r="K41665" s="14" t="str">
        <v/>
      </c>
      <c r="L41665" s="14" t="str">
        <v/>
      </c>
      <c r="O41665" s="14" t="str">
        <v/>
      </c>
      <c r="P41665" s="14" t="str">
        <f ca="1"/>
        <v>Low Cap</v>
      </c>
    </row>
    <row r="41666" spans="11:16">
      <c r="K41666" s="14" t="str">
        <v/>
      </c>
      <c r="L41666" s="14" t="str">
        <v/>
      </c>
      <c r="O41666" s="14" t="str">
        <v/>
      </c>
      <c r="P41666" s="14" t="str">
        <f ca="1"/>
        <v>Low Cap</v>
      </c>
    </row>
    <row r="41667" spans="11:16">
      <c r="K41667" s="14" t="str">
        <v/>
      </c>
      <c r="L41667" s="14" t="str">
        <v/>
      </c>
      <c r="O41667" s="14" t="str">
        <v/>
      </c>
      <c r="P41667" s="14" t="str">
        <f ca="1"/>
        <v>Low Cap</v>
      </c>
    </row>
    <row r="41668" spans="11:16">
      <c r="K41668" s="14" t="str">
        <v/>
      </c>
      <c r="L41668" s="14" t="str">
        <v/>
      </c>
      <c r="O41668" s="14" t="str">
        <v/>
      </c>
      <c r="P41668" s="14" t="str">
        <f ca="1"/>
        <v>Low Cap</v>
      </c>
    </row>
    <row r="41669" spans="11:16">
      <c r="K41669" s="14" t="str">
        <v/>
      </c>
      <c r="L41669" s="14" t="str">
        <v/>
      </c>
      <c r="O41669" s="14" t="str">
        <v/>
      </c>
      <c r="P41669" s="14" t="str">
        <f ca="1"/>
        <v>Low Cap</v>
      </c>
    </row>
    <row r="41670" spans="11:16">
      <c r="K41670" s="14" t="str">
        <v/>
      </c>
      <c r="L41670" s="14" t="str">
        <v/>
      </c>
      <c r="O41670" s="14" t="str">
        <v/>
      </c>
      <c r="P41670" s="14" t="str">
        <f ca="1"/>
        <v>Low Cap</v>
      </c>
    </row>
    <row r="41671" spans="11:16">
      <c r="K41671" s="14" t="str">
        <v/>
      </c>
      <c r="L41671" s="14" t="str">
        <v/>
      </c>
      <c r="O41671" s="14" t="str">
        <v/>
      </c>
      <c r="P41671" s="14" t="str">
        <f ca="1"/>
        <v>Low Cap</v>
      </c>
    </row>
    <row r="41672" spans="11:16">
      <c r="K41672" s="14" t="str">
        <v/>
      </c>
      <c r="L41672" s="14" t="str">
        <v/>
      </c>
      <c r="O41672" s="14" t="str">
        <v/>
      </c>
      <c r="P41672" s="14" t="str">
        <f ca="1"/>
        <v>Low Cap</v>
      </c>
    </row>
    <row r="41673" spans="11:16">
      <c r="K41673" s="14" t="str">
        <v/>
      </c>
      <c r="L41673" s="14" t="str">
        <v/>
      </c>
      <c r="O41673" s="14" t="str">
        <v/>
      </c>
      <c r="P41673" s="14" t="str">
        <f ca="1"/>
        <v>Low Cap</v>
      </c>
    </row>
    <row r="41674" spans="11:16">
      <c r="K41674" s="14" t="str">
        <v/>
      </c>
      <c r="L41674" s="14" t="str">
        <v/>
      </c>
      <c r="O41674" s="14" t="str">
        <v/>
      </c>
      <c r="P41674" s="14" t="str">
        <f ca="1"/>
        <v>Low Cap</v>
      </c>
    </row>
    <row r="41675" spans="11:16">
      <c r="K41675" s="14" t="str">
        <v/>
      </c>
      <c r="L41675" s="14" t="str">
        <v/>
      </c>
      <c r="O41675" s="14" t="str">
        <v/>
      </c>
      <c r="P41675" s="14" t="str">
        <f ca="1"/>
        <v>Low Cap</v>
      </c>
    </row>
    <row r="41676" spans="11:16">
      <c r="K41676" s="14" t="str">
        <v/>
      </c>
      <c r="L41676" s="14" t="str">
        <v/>
      </c>
      <c r="O41676" s="14" t="str">
        <v/>
      </c>
      <c r="P41676" s="14" t="str">
        <f ca="1"/>
        <v>Low Cap</v>
      </c>
    </row>
    <row r="41677" spans="11:16">
      <c r="K41677" s="14" t="str">
        <v/>
      </c>
      <c r="L41677" s="14" t="str">
        <v/>
      </c>
      <c r="O41677" s="14" t="str">
        <v/>
      </c>
      <c r="P41677" s="14" t="str">
        <f ca="1"/>
        <v>Low Cap</v>
      </c>
    </row>
    <row r="41678" spans="11:16">
      <c r="K41678" s="14" t="str">
        <v/>
      </c>
      <c r="L41678" s="14" t="str">
        <v/>
      </c>
      <c r="O41678" s="14" t="str">
        <v/>
      </c>
      <c r="P41678" s="14" t="str">
        <f ca="1"/>
        <v>Low Cap</v>
      </c>
    </row>
    <row r="41679" spans="11:16">
      <c r="K41679" s="14" t="str">
        <v/>
      </c>
      <c r="L41679" s="14" t="str">
        <v/>
      </c>
      <c r="O41679" s="14" t="str">
        <v/>
      </c>
      <c r="P41679" s="14" t="str">
        <f ca="1"/>
        <v>Low Cap</v>
      </c>
    </row>
    <row r="41680" spans="11:16">
      <c r="K41680" s="14" t="str">
        <v/>
      </c>
      <c r="L41680" s="14" t="str">
        <v/>
      </c>
      <c r="O41680" s="14" t="str">
        <v/>
      </c>
      <c r="P41680" s="14" t="str">
        <f ca="1"/>
        <v>Low Cap</v>
      </c>
    </row>
    <row r="41681" spans="11:16">
      <c r="K41681" s="14" t="str">
        <v/>
      </c>
      <c r="L41681" s="14" t="str">
        <v/>
      </c>
      <c r="O41681" s="14" t="str">
        <v/>
      </c>
      <c r="P41681" s="14" t="str">
        <f ca="1"/>
        <v>Low Cap</v>
      </c>
    </row>
    <row r="41682" spans="11:16">
      <c r="K41682" s="14" t="str">
        <v/>
      </c>
      <c r="L41682" s="14" t="str">
        <v/>
      </c>
      <c r="O41682" s="14" t="str">
        <v/>
      </c>
      <c r="P41682" s="14" t="str">
        <f ca="1"/>
        <v>Low Cap</v>
      </c>
    </row>
    <row r="41683" spans="11:16">
      <c r="K41683" s="14" t="str">
        <v/>
      </c>
      <c r="L41683" s="14" t="str">
        <v/>
      </c>
      <c r="O41683" s="14" t="str">
        <v/>
      </c>
      <c r="P41683" s="14" t="str">
        <f ca="1"/>
        <v>Low Cap</v>
      </c>
    </row>
    <row r="41684" spans="11:16">
      <c r="K41684" s="14" t="str">
        <v/>
      </c>
      <c r="L41684" s="14" t="str">
        <v/>
      </c>
      <c r="O41684" s="14" t="str">
        <v/>
      </c>
      <c r="P41684" s="14" t="str">
        <f ca="1"/>
        <v>Low Cap</v>
      </c>
    </row>
    <row r="41685" spans="11:16">
      <c r="K41685" s="14" t="str">
        <v/>
      </c>
      <c r="L41685" s="14" t="str">
        <v/>
      </c>
      <c r="O41685" s="14" t="str">
        <v/>
      </c>
      <c r="P41685" s="14" t="str">
        <f ca="1"/>
        <v>Low Cap</v>
      </c>
    </row>
    <row r="41686" spans="11:16">
      <c r="K41686" s="14" t="str">
        <v/>
      </c>
      <c r="L41686" s="14" t="str">
        <v/>
      </c>
      <c r="O41686" s="14" t="str">
        <v/>
      </c>
      <c r="P41686" s="14" t="str">
        <f ca="1"/>
        <v>Low Cap</v>
      </c>
    </row>
    <row r="41687" spans="11:16">
      <c r="K41687" s="14" t="str">
        <v/>
      </c>
      <c r="L41687" s="14" t="str">
        <v/>
      </c>
      <c r="O41687" s="14" t="str">
        <v/>
      </c>
      <c r="P41687" s="14" t="str">
        <f ca="1"/>
        <v>Low Cap</v>
      </c>
    </row>
    <row r="41688" spans="11:16">
      <c r="K41688" s="14" t="str">
        <v/>
      </c>
      <c r="L41688" s="14" t="str">
        <v/>
      </c>
      <c r="O41688" s="14" t="str">
        <v/>
      </c>
      <c r="P41688" s="14" t="str">
        <f ca="1"/>
        <v>Low Cap</v>
      </c>
    </row>
    <row r="41689" spans="11:16">
      <c r="K41689" s="14" t="str">
        <v/>
      </c>
      <c r="L41689" s="14" t="str">
        <v/>
      </c>
      <c r="O41689" s="14" t="str">
        <v/>
      </c>
      <c r="P41689" s="14" t="str">
        <f ca="1"/>
        <v>Low Cap</v>
      </c>
    </row>
    <row r="41690" spans="11:16">
      <c r="K41690" s="14" t="str">
        <v/>
      </c>
      <c r="L41690" s="14" t="str">
        <v/>
      </c>
      <c r="O41690" s="14" t="str">
        <v/>
      </c>
      <c r="P41690" s="14" t="str">
        <f ca="1"/>
        <v>Low Cap</v>
      </c>
    </row>
    <row r="41691" spans="11:16">
      <c r="K41691" s="14" t="str">
        <v/>
      </c>
      <c r="L41691" s="14" t="str">
        <v/>
      </c>
      <c r="O41691" s="14" t="str">
        <v/>
      </c>
      <c r="P41691" s="14" t="str">
        <f ca="1"/>
        <v>Low Cap</v>
      </c>
    </row>
    <row r="41692" spans="11:16">
      <c r="K41692" s="14" t="str">
        <v/>
      </c>
      <c r="L41692" s="14" t="str">
        <v/>
      </c>
      <c r="O41692" s="14" t="str">
        <v/>
      </c>
      <c r="P41692" s="14" t="str">
        <f ca="1"/>
        <v>Low Cap</v>
      </c>
    </row>
    <row r="41693" spans="11:16">
      <c r="K41693" s="14" t="str">
        <v/>
      </c>
      <c r="L41693" s="14" t="str">
        <v/>
      </c>
      <c r="O41693" s="14" t="str">
        <v/>
      </c>
      <c r="P41693" s="14" t="str">
        <f ca="1"/>
        <v>Low Cap</v>
      </c>
    </row>
    <row r="41694" spans="11:16">
      <c r="K41694" s="14" t="str">
        <v/>
      </c>
      <c r="L41694" s="14" t="str">
        <v/>
      </c>
      <c r="O41694" s="14" t="str">
        <v/>
      </c>
      <c r="P41694" s="14" t="str">
        <f ca="1"/>
        <v>Low Cap</v>
      </c>
    </row>
    <row r="41695" spans="11:16">
      <c r="K41695" s="14" t="str">
        <v/>
      </c>
      <c r="L41695" s="14" t="str">
        <v/>
      </c>
      <c r="O41695" s="14" t="str">
        <v/>
      </c>
      <c r="P41695" s="14" t="str">
        <f ca="1"/>
        <v>Low Cap</v>
      </c>
    </row>
    <row r="41696" spans="11:16">
      <c r="K41696" s="14" t="str">
        <v/>
      </c>
      <c r="L41696" s="14" t="str">
        <v/>
      </c>
      <c r="O41696" s="14" t="str">
        <v/>
      </c>
      <c r="P41696" s="14" t="str">
        <f ca="1"/>
        <v>Low Cap</v>
      </c>
    </row>
    <row r="41697" spans="11:16">
      <c r="K41697" s="14" t="str">
        <v/>
      </c>
      <c r="L41697" s="14" t="str">
        <v/>
      </c>
      <c r="O41697" s="14" t="str">
        <v/>
      </c>
      <c r="P41697" s="14" t="str">
        <f ca="1"/>
        <v>Low Cap</v>
      </c>
    </row>
    <row r="41698" spans="11:16">
      <c r="K41698" s="14" t="str">
        <v/>
      </c>
      <c r="L41698" s="14" t="str">
        <v/>
      </c>
      <c r="O41698" s="14" t="str">
        <v/>
      </c>
      <c r="P41698" s="14" t="str">
        <f ca="1"/>
        <v>Low Cap</v>
      </c>
    </row>
    <row r="41699" spans="11:16">
      <c r="K41699" s="14" t="str">
        <v/>
      </c>
      <c r="L41699" s="14" t="str">
        <v/>
      </c>
      <c r="O41699" s="14" t="str">
        <v/>
      </c>
      <c r="P41699" s="14" t="str">
        <f ca="1"/>
        <v>Low Cap</v>
      </c>
    </row>
    <row r="41700" spans="11:16">
      <c r="K41700" s="14" t="str">
        <v/>
      </c>
      <c r="L41700" s="14" t="str">
        <v/>
      </c>
      <c r="O41700" s="14" t="str">
        <v/>
      </c>
      <c r="P41700" s="14" t="str">
        <f ca="1"/>
        <v>Low Cap</v>
      </c>
    </row>
    <row r="41701" spans="11:16">
      <c r="K41701" s="14" t="str">
        <v/>
      </c>
      <c r="L41701" s="14" t="str">
        <v/>
      </c>
      <c r="O41701" s="14" t="str">
        <v/>
      </c>
      <c r="P41701" s="14" t="str">
        <f ca="1"/>
        <v>Low Cap</v>
      </c>
    </row>
    <row r="41702" spans="11:16">
      <c r="K41702" s="14" t="str">
        <v/>
      </c>
      <c r="L41702" s="14" t="str">
        <v/>
      </c>
      <c r="O41702" s="14" t="str">
        <v/>
      </c>
      <c r="P41702" s="14" t="str">
        <f ca="1"/>
        <v>Low Cap</v>
      </c>
    </row>
    <row r="41703" spans="11:16">
      <c r="K41703" s="14" t="str">
        <v/>
      </c>
      <c r="L41703" s="14" t="str">
        <v/>
      </c>
      <c r="O41703" s="14" t="str">
        <v/>
      </c>
      <c r="P41703" s="14" t="str">
        <f ca="1"/>
        <v>Low Cap</v>
      </c>
    </row>
    <row r="41704" spans="11:16">
      <c r="K41704" s="14" t="str">
        <v/>
      </c>
      <c r="L41704" s="14" t="str">
        <v/>
      </c>
      <c r="O41704" s="14" t="str">
        <v/>
      </c>
      <c r="P41704" s="14" t="str">
        <f ca="1"/>
        <v>Low Cap</v>
      </c>
    </row>
    <row r="41705" spans="11:16">
      <c r="K41705" s="14" t="str">
        <v/>
      </c>
      <c r="L41705" s="14" t="str">
        <v/>
      </c>
      <c r="O41705" s="14" t="str">
        <v/>
      </c>
      <c r="P41705" s="14" t="str">
        <f ca="1"/>
        <v>Low Cap</v>
      </c>
    </row>
    <row r="41706" spans="11:16">
      <c r="K41706" s="14" t="str">
        <v/>
      </c>
      <c r="L41706" s="14" t="str">
        <v/>
      </c>
      <c r="O41706" s="14" t="str">
        <v/>
      </c>
      <c r="P41706" s="14" t="str">
        <f ca="1"/>
        <v>Low Cap</v>
      </c>
    </row>
    <row r="41707" spans="11:16">
      <c r="K41707" s="14" t="str">
        <v/>
      </c>
      <c r="L41707" s="14" t="str">
        <v/>
      </c>
      <c r="O41707" s="14" t="str">
        <v/>
      </c>
      <c r="P41707" s="14" t="str">
        <f ca="1"/>
        <v>Low Cap</v>
      </c>
    </row>
    <row r="41708" spans="11:16">
      <c r="K41708" s="14" t="str">
        <v/>
      </c>
      <c r="L41708" s="14" t="str">
        <v/>
      </c>
      <c r="O41708" s="14" t="str">
        <v/>
      </c>
      <c r="P41708" s="14" t="str">
        <f ca="1"/>
        <v>Low Cap</v>
      </c>
    </row>
    <row r="41709" spans="11:16">
      <c r="K41709" s="14" t="str">
        <v/>
      </c>
      <c r="L41709" s="14" t="str">
        <v/>
      </c>
      <c r="O41709" s="14" t="str">
        <v/>
      </c>
      <c r="P41709" s="14" t="str">
        <f ca="1"/>
        <v>Low Cap</v>
      </c>
    </row>
    <row r="41710" spans="11:16">
      <c r="K41710" s="14" t="str">
        <v/>
      </c>
      <c r="L41710" s="14" t="str">
        <v/>
      </c>
      <c r="O41710" s="14" t="str">
        <v/>
      </c>
      <c r="P41710" s="14" t="str">
        <f ca="1"/>
        <v>Low Cap</v>
      </c>
    </row>
    <row r="41711" spans="11:16">
      <c r="K41711" s="14" t="str">
        <v/>
      </c>
      <c r="L41711" s="14" t="str">
        <v/>
      </c>
      <c r="O41711" s="14" t="str">
        <v/>
      </c>
      <c r="P41711" s="14" t="str">
        <f ca="1"/>
        <v>Low Cap</v>
      </c>
    </row>
    <row r="41712" spans="11:16">
      <c r="K41712" s="14" t="str">
        <v/>
      </c>
      <c r="L41712" s="14" t="str">
        <v/>
      </c>
      <c r="O41712" s="14" t="str">
        <v/>
      </c>
      <c r="P41712" s="14" t="str">
        <f ca="1"/>
        <v>Low Cap</v>
      </c>
    </row>
    <row r="41713" spans="11:16">
      <c r="K41713" s="14" t="str">
        <v/>
      </c>
      <c r="L41713" s="14" t="str">
        <v/>
      </c>
      <c r="O41713" s="14" t="str">
        <v/>
      </c>
      <c r="P41713" s="14" t="str">
        <f ca="1"/>
        <v>Low Cap</v>
      </c>
    </row>
    <row r="41714" spans="11:16">
      <c r="K41714" s="14" t="str">
        <v/>
      </c>
      <c r="L41714" s="14" t="str">
        <v/>
      </c>
      <c r="O41714" s="14" t="str">
        <v/>
      </c>
      <c r="P41714" s="14" t="str">
        <f ca="1"/>
        <v>Low Cap</v>
      </c>
    </row>
    <row r="41715" spans="11:16">
      <c r="K41715" s="14" t="str">
        <v/>
      </c>
      <c r="L41715" s="14" t="str">
        <v/>
      </c>
      <c r="O41715" s="14" t="str">
        <v/>
      </c>
      <c r="P41715" s="14" t="str">
        <f ca="1"/>
        <v>Low Cap</v>
      </c>
    </row>
    <row r="41716" spans="11:16">
      <c r="K41716" s="14" t="str">
        <v/>
      </c>
      <c r="L41716" s="14" t="str">
        <v/>
      </c>
      <c r="O41716" s="14" t="str">
        <v/>
      </c>
      <c r="P41716" s="14" t="str">
        <f ca="1"/>
        <v>Low Cap</v>
      </c>
    </row>
    <row r="41717" spans="11:16">
      <c r="K41717" s="14" t="str">
        <v/>
      </c>
      <c r="L41717" s="14" t="str">
        <v/>
      </c>
      <c r="O41717" s="14" t="str">
        <v/>
      </c>
      <c r="P41717" s="14" t="str">
        <f ca="1"/>
        <v>Low Cap</v>
      </c>
    </row>
    <row r="41718" spans="11:16">
      <c r="K41718" s="14" t="str">
        <v/>
      </c>
      <c r="L41718" s="14" t="str">
        <v/>
      </c>
      <c r="O41718" s="14" t="str">
        <v/>
      </c>
      <c r="P41718" s="14" t="str">
        <f ca="1"/>
        <v>Low Cap</v>
      </c>
    </row>
    <row r="41719" spans="11:16">
      <c r="K41719" s="14" t="str">
        <v/>
      </c>
      <c r="L41719" s="14" t="str">
        <v/>
      </c>
      <c r="O41719" s="14" t="str">
        <v/>
      </c>
      <c r="P41719" s="14" t="str">
        <f ca="1"/>
        <v>Low Cap</v>
      </c>
    </row>
    <row r="41720" spans="11:16">
      <c r="K41720" s="14" t="str">
        <v/>
      </c>
      <c r="L41720" s="14" t="str">
        <v/>
      </c>
      <c r="O41720" s="14" t="str">
        <v/>
      </c>
      <c r="P41720" s="14" t="str">
        <f ca="1"/>
        <v>Low Cap</v>
      </c>
    </row>
    <row r="41721" spans="11:16">
      <c r="K41721" s="14" t="str">
        <v/>
      </c>
      <c r="L41721" s="14" t="str">
        <v/>
      </c>
      <c r="O41721" s="14" t="str">
        <v/>
      </c>
      <c r="P41721" s="14" t="str">
        <f ca="1"/>
        <v>Low Cap</v>
      </c>
    </row>
    <row r="41722" spans="11:16">
      <c r="K41722" s="14" t="str">
        <v/>
      </c>
      <c r="L41722" s="14" t="str">
        <v/>
      </c>
      <c r="O41722" s="14" t="str">
        <v/>
      </c>
      <c r="P41722" s="14" t="str">
        <f ca="1"/>
        <v>Low Cap</v>
      </c>
    </row>
    <row r="41723" spans="11:16">
      <c r="K41723" s="14" t="str">
        <v/>
      </c>
      <c r="L41723" s="14" t="str">
        <v/>
      </c>
      <c r="O41723" s="14" t="str">
        <v/>
      </c>
      <c r="P41723" s="14" t="str">
        <f ca="1"/>
        <v>Low Cap</v>
      </c>
    </row>
    <row r="41724" spans="11:16">
      <c r="K41724" s="14" t="str">
        <v/>
      </c>
      <c r="L41724" s="14" t="str">
        <v/>
      </c>
      <c r="O41724" s="14" t="str">
        <v/>
      </c>
      <c r="P41724" s="14" t="str">
        <f ca="1"/>
        <v>Low Cap</v>
      </c>
    </row>
    <row r="41725" spans="11:16">
      <c r="K41725" s="14" t="str">
        <v/>
      </c>
      <c r="L41725" s="14" t="str">
        <v/>
      </c>
      <c r="O41725" s="14" t="str">
        <v/>
      </c>
      <c r="P41725" s="14" t="str">
        <f ca="1"/>
        <v>Low Cap</v>
      </c>
    </row>
    <row r="41726" spans="11:16">
      <c r="K41726" s="14" t="str">
        <v/>
      </c>
      <c r="L41726" s="14" t="str">
        <v/>
      </c>
      <c r="O41726" s="14" t="str">
        <v/>
      </c>
      <c r="P41726" s="14" t="str">
        <f ca="1"/>
        <v>Low Cap</v>
      </c>
    </row>
    <row r="41727" spans="11:16">
      <c r="K41727" s="14" t="str">
        <v/>
      </c>
      <c r="L41727" s="14" t="str">
        <v/>
      </c>
      <c r="O41727" s="14" t="str">
        <v/>
      </c>
      <c r="P41727" s="14" t="str">
        <f ca="1"/>
        <v>Low Cap</v>
      </c>
    </row>
    <row r="41728" spans="11:16">
      <c r="K41728" s="14" t="str">
        <v/>
      </c>
      <c r="L41728" s="14" t="str">
        <v/>
      </c>
      <c r="O41728" s="14" t="str">
        <v/>
      </c>
      <c r="P41728" s="14" t="str">
        <f ca="1"/>
        <v>Low Cap</v>
      </c>
    </row>
    <row r="41729" spans="11:16">
      <c r="K41729" s="14" t="str">
        <v/>
      </c>
      <c r="L41729" s="14" t="str">
        <v/>
      </c>
      <c r="O41729" s="14" t="str">
        <v/>
      </c>
      <c r="P41729" s="14" t="str">
        <f ca="1"/>
        <v>Low Cap</v>
      </c>
    </row>
    <row r="41730" spans="11:16">
      <c r="K41730" s="14" t="str">
        <v/>
      </c>
      <c r="L41730" s="14" t="str">
        <v/>
      </c>
      <c r="O41730" s="14" t="str">
        <v/>
      </c>
      <c r="P41730" s="14" t="str">
        <f ca="1"/>
        <v>Low Cap</v>
      </c>
    </row>
    <row r="41731" spans="11:16">
      <c r="K41731" s="14" t="str">
        <v/>
      </c>
      <c r="L41731" s="14" t="str">
        <v/>
      </c>
      <c r="O41731" s="14" t="str">
        <v/>
      </c>
      <c r="P41731" s="14" t="str">
        <f ca="1"/>
        <v>Low Cap</v>
      </c>
    </row>
    <row r="41732" spans="11:16">
      <c r="K41732" s="14" t="str">
        <v/>
      </c>
      <c r="L41732" s="14" t="str">
        <v/>
      </c>
      <c r="O41732" s="14" t="str">
        <v/>
      </c>
      <c r="P41732" s="14" t="str">
        <f ca="1"/>
        <v>Low Cap</v>
      </c>
    </row>
    <row r="41733" spans="11:16">
      <c r="K41733" s="14" t="str">
        <v/>
      </c>
      <c r="L41733" s="14" t="str">
        <v/>
      </c>
      <c r="O41733" s="14" t="str">
        <v/>
      </c>
      <c r="P41733" s="14" t="str">
        <f ca="1"/>
        <v>Low Cap</v>
      </c>
    </row>
    <row r="41734" spans="11:16">
      <c r="K41734" s="14" t="str">
        <v/>
      </c>
      <c r="L41734" s="14" t="str">
        <v/>
      </c>
      <c r="O41734" s="14" t="str">
        <v/>
      </c>
      <c r="P41734" s="14" t="str">
        <f ca="1"/>
        <v>Low Cap</v>
      </c>
    </row>
    <row r="41735" spans="11:16">
      <c r="K41735" s="14" t="str">
        <v/>
      </c>
      <c r="L41735" s="14" t="str">
        <v/>
      </c>
      <c r="O41735" s="14" t="str">
        <v/>
      </c>
      <c r="P41735" s="14" t="str">
        <f ca="1"/>
        <v>Low Cap</v>
      </c>
    </row>
    <row r="41736" spans="11:16">
      <c r="K41736" s="14" t="str">
        <v/>
      </c>
      <c r="L41736" s="14" t="str">
        <v/>
      </c>
      <c r="O41736" s="14" t="str">
        <v/>
      </c>
      <c r="P41736" s="14" t="str">
        <f ca="1"/>
        <v>Low Cap</v>
      </c>
    </row>
    <row r="41737" spans="11:16">
      <c r="K41737" s="14" t="str">
        <v/>
      </c>
      <c r="L41737" s="14" t="str">
        <v/>
      </c>
      <c r="O41737" s="14" t="str">
        <v/>
      </c>
      <c r="P41737" s="14" t="str">
        <f ca="1"/>
        <v>Low Cap</v>
      </c>
    </row>
    <row r="41738" spans="11:16">
      <c r="K41738" s="14" t="str">
        <v/>
      </c>
      <c r="L41738" s="14" t="str">
        <v/>
      </c>
      <c r="O41738" s="14" t="str">
        <v/>
      </c>
      <c r="P41738" s="14" t="str">
        <f ca="1"/>
        <v>Low Cap</v>
      </c>
    </row>
    <row r="41739" spans="11:16">
      <c r="K41739" s="14" t="str">
        <v/>
      </c>
      <c r="L41739" s="14" t="str">
        <v/>
      </c>
      <c r="O41739" s="14" t="str">
        <v/>
      </c>
      <c r="P41739" s="14" t="str">
        <f ca="1"/>
        <v>Low Cap</v>
      </c>
    </row>
    <row r="41740" spans="11:16">
      <c r="K41740" s="14" t="str">
        <v/>
      </c>
      <c r="L41740" s="14" t="str">
        <v/>
      </c>
      <c r="O41740" s="14" t="str">
        <v/>
      </c>
      <c r="P41740" s="14" t="str">
        <f ca="1"/>
        <v>Low Cap</v>
      </c>
    </row>
    <row r="41741" spans="11:16">
      <c r="K41741" s="14" t="str">
        <v/>
      </c>
      <c r="L41741" s="14" t="str">
        <v/>
      </c>
      <c r="O41741" s="14" t="str">
        <v/>
      </c>
      <c r="P41741" s="14" t="str">
        <f ca="1"/>
        <v>Low Cap</v>
      </c>
    </row>
    <row r="41742" spans="11:16">
      <c r="K41742" s="14" t="str">
        <v/>
      </c>
      <c r="L41742" s="14" t="str">
        <v/>
      </c>
      <c r="O41742" s="14" t="str">
        <v/>
      </c>
      <c r="P41742" s="14" t="str">
        <f ca="1"/>
        <v>Low Cap</v>
      </c>
    </row>
    <row r="41743" spans="11:16">
      <c r="K41743" s="14" t="str">
        <v/>
      </c>
      <c r="L41743" s="14" t="str">
        <v/>
      </c>
      <c r="O41743" s="14" t="str">
        <v/>
      </c>
      <c r="P41743" s="14" t="str">
        <f ca="1"/>
        <v>Low Cap</v>
      </c>
    </row>
    <row r="41744" spans="11:16">
      <c r="K41744" s="14" t="str">
        <v/>
      </c>
      <c r="L41744" s="14" t="str">
        <v/>
      </c>
      <c r="O41744" s="14" t="str">
        <v/>
      </c>
      <c r="P41744" s="14" t="str">
        <f ca="1"/>
        <v>Low Cap</v>
      </c>
    </row>
    <row r="41745" spans="11:16">
      <c r="K41745" s="14" t="str">
        <v/>
      </c>
      <c r="L41745" s="14" t="str">
        <v/>
      </c>
      <c r="O41745" s="14" t="str">
        <v/>
      </c>
      <c r="P41745" s="14" t="str">
        <f ca="1"/>
        <v>Low Cap</v>
      </c>
    </row>
    <row r="41746" spans="11:16">
      <c r="K41746" s="14" t="str">
        <v/>
      </c>
      <c r="L41746" s="14" t="str">
        <v/>
      </c>
      <c r="O41746" s="14" t="str">
        <v/>
      </c>
      <c r="P41746" s="14" t="str">
        <f ca="1"/>
        <v>Low Cap</v>
      </c>
    </row>
    <row r="41747" spans="11:16">
      <c r="K41747" s="14" t="str">
        <v/>
      </c>
      <c r="L41747" s="14" t="str">
        <v/>
      </c>
      <c r="O41747" s="14" t="str">
        <v/>
      </c>
      <c r="P41747" s="14" t="str">
        <f ca="1"/>
        <v>Low Cap</v>
      </c>
    </row>
    <row r="41748" spans="11:16">
      <c r="K41748" s="14" t="str">
        <v/>
      </c>
      <c r="L41748" s="14" t="str">
        <v/>
      </c>
      <c r="O41748" s="14" t="str">
        <v/>
      </c>
      <c r="P41748" s="14" t="str">
        <f ca="1"/>
        <v>Low Cap</v>
      </c>
    </row>
    <row r="41749" spans="11:16">
      <c r="K41749" s="14" t="str">
        <v/>
      </c>
      <c r="L41749" s="14" t="str">
        <v/>
      </c>
      <c r="O41749" s="14" t="str">
        <v/>
      </c>
      <c r="P41749" s="14" t="str">
        <f ca="1"/>
        <v>Low Cap</v>
      </c>
    </row>
    <row r="41750" spans="11:16">
      <c r="K41750" s="14" t="str">
        <v/>
      </c>
      <c r="L41750" s="14" t="str">
        <v/>
      </c>
      <c r="O41750" s="14" t="str">
        <v/>
      </c>
      <c r="P41750" s="14" t="str">
        <f ca="1"/>
        <v>Low Cap</v>
      </c>
    </row>
    <row r="41751" spans="11:16">
      <c r="K41751" s="14" t="str">
        <v/>
      </c>
      <c r="L41751" s="14" t="str">
        <v/>
      </c>
      <c r="O41751" s="14" t="str">
        <v/>
      </c>
      <c r="P41751" s="14" t="str">
        <f ca="1"/>
        <v>Low Cap</v>
      </c>
    </row>
    <row r="41752" spans="11:16">
      <c r="K41752" s="14" t="str">
        <v/>
      </c>
      <c r="L41752" s="14" t="str">
        <v/>
      </c>
      <c r="O41752" s="14" t="str">
        <v/>
      </c>
      <c r="P41752" s="14" t="str">
        <f ca="1"/>
        <v>Low Cap</v>
      </c>
    </row>
    <row r="41753" spans="11:16">
      <c r="K41753" s="14" t="str">
        <v/>
      </c>
      <c r="L41753" s="14" t="str">
        <v/>
      </c>
      <c r="O41753" s="14" t="str">
        <v/>
      </c>
      <c r="P41753" s="14" t="str">
        <f ca="1"/>
        <v>Low Cap</v>
      </c>
    </row>
    <row r="41754" spans="11:16">
      <c r="K41754" s="14" t="str">
        <v/>
      </c>
      <c r="L41754" s="14" t="str">
        <v/>
      </c>
      <c r="O41754" s="14" t="str">
        <v/>
      </c>
      <c r="P41754" s="14" t="str">
        <f ca="1"/>
        <v>Low Cap</v>
      </c>
    </row>
    <row r="41755" spans="11:16">
      <c r="K41755" s="14" t="str">
        <v/>
      </c>
      <c r="L41755" s="14" t="str">
        <v/>
      </c>
      <c r="O41755" s="14" t="str">
        <v/>
      </c>
      <c r="P41755" s="14" t="str">
        <f ca="1"/>
        <v>Low Cap</v>
      </c>
    </row>
    <row r="41756" spans="11:16">
      <c r="K41756" s="14" t="str">
        <v/>
      </c>
      <c r="L41756" s="14" t="str">
        <v/>
      </c>
      <c r="O41756" s="14" t="str">
        <v/>
      </c>
      <c r="P41756" s="14" t="str">
        <f ca="1"/>
        <v>Low Cap</v>
      </c>
    </row>
    <row r="41757" spans="11:16">
      <c r="K41757" s="14" t="str">
        <v/>
      </c>
      <c r="L41757" s="14" t="str">
        <v/>
      </c>
      <c r="O41757" s="14" t="str">
        <v/>
      </c>
      <c r="P41757" s="14" t="str">
        <f ca="1"/>
        <v>Low Cap</v>
      </c>
    </row>
    <row r="41758" spans="11:16">
      <c r="K41758" s="14" t="str">
        <v/>
      </c>
      <c r="L41758" s="14" t="str">
        <v/>
      </c>
      <c r="O41758" s="14" t="str">
        <v/>
      </c>
      <c r="P41758" s="14" t="str">
        <f ca="1"/>
        <v>Low Cap</v>
      </c>
    </row>
    <row r="41759" spans="11:16">
      <c r="K41759" s="14" t="str">
        <v/>
      </c>
      <c r="L41759" s="14" t="str">
        <v/>
      </c>
      <c r="O41759" s="14" t="str">
        <v/>
      </c>
      <c r="P41759" s="14" t="str">
        <f ca="1"/>
        <v>Low Cap</v>
      </c>
    </row>
    <row r="41760" spans="11:16">
      <c r="K41760" s="14" t="str">
        <v/>
      </c>
      <c r="L41760" s="14" t="str">
        <v/>
      </c>
      <c r="O41760" s="14" t="str">
        <v/>
      </c>
      <c r="P41760" s="14" t="str">
        <f ca="1"/>
        <v>Low Cap</v>
      </c>
    </row>
    <row r="41761" spans="11:16">
      <c r="K41761" s="14" t="str">
        <v/>
      </c>
      <c r="L41761" s="14" t="str">
        <v/>
      </c>
      <c r="O41761" s="14" t="str">
        <v/>
      </c>
      <c r="P41761" s="14" t="str">
        <f ca="1"/>
        <v>Low Cap</v>
      </c>
    </row>
    <row r="41762" spans="11:16">
      <c r="K41762" s="14" t="str">
        <v/>
      </c>
      <c r="L41762" s="14" t="str">
        <v/>
      </c>
      <c r="O41762" s="14" t="str">
        <v/>
      </c>
      <c r="P41762" s="14" t="str">
        <f ca="1"/>
        <v>Low Cap</v>
      </c>
    </row>
    <row r="41763" spans="11:16">
      <c r="K41763" s="14" t="str">
        <v/>
      </c>
      <c r="L41763" s="14" t="str">
        <v/>
      </c>
      <c r="O41763" s="14" t="str">
        <v/>
      </c>
      <c r="P41763" s="14" t="str">
        <f ca="1"/>
        <v>Low Cap</v>
      </c>
    </row>
    <row r="41764" spans="11:16">
      <c r="K41764" s="14" t="str">
        <v/>
      </c>
      <c r="L41764" s="14" t="str">
        <v/>
      </c>
      <c r="O41764" s="14" t="str">
        <v/>
      </c>
      <c r="P41764" s="14" t="str">
        <f ca="1"/>
        <v>Low Cap</v>
      </c>
    </row>
    <row r="41765" spans="11:16">
      <c r="K41765" s="14" t="str">
        <v/>
      </c>
      <c r="L41765" s="14" t="str">
        <v/>
      </c>
      <c r="O41765" s="14" t="str">
        <v/>
      </c>
      <c r="P41765" s="14" t="str">
        <f ca="1"/>
        <v>Low Cap</v>
      </c>
    </row>
    <row r="41766" spans="11:16">
      <c r="K41766" s="14" t="str">
        <v/>
      </c>
      <c r="L41766" s="14" t="str">
        <v/>
      </c>
      <c r="O41766" s="14" t="str">
        <v/>
      </c>
      <c r="P41766" s="14" t="str">
        <f ca="1"/>
        <v>Low Cap</v>
      </c>
    </row>
    <row r="41767" spans="11:16">
      <c r="K41767" s="14" t="str">
        <v/>
      </c>
      <c r="L41767" s="14" t="str">
        <v/>
      </c>
      <c r="O41767" s="14" t="str">
        <v/>
      </c>
      <c r="P41767" s="14" t="str">
        <f ca="1"/>
        <v>Low Cap</v>
      </c>
    </row>
    <row r="41768" spans="11:16">
      <c r="K41768" s="14" t="str">
        <v/>
      </c>
      <c r="L41768" s="14" t="str">
        <v/>
      </c>
      <c r="O41768" s="14" t="str">
        <v/>
      </c>
      <c r="P41768" s="14" t="str">
        <f ca="1"/>
        <v>Low Cap</v>
      </c>
    </row>
    <row r="41769" spans="11:16">
      <c r="K41769" s="14" t="str">
        <v/>
      </c>
      <c r="L41769" s="14" t="str">
        <v/>
      </c>
      <c r="O41769" s="14" t="str">
        <v/>
      </c>
      <c r="P41769" s="14" t="str">
        <f ca="1"/>
        <v>Low Cap</v>
      </c>
    </row>
    <row r="41770" spans="11:16">
      <c r="K41770" s="14" t="str">
        <v/>
      </c>
      <c r="L41770" s="14" t="str">
        <v/>
      </c>
      <c r="O41770" s="14" t="str">
        <v/>
      </c>
      <c r="P41770" s="14" t="str">
        <f ca="1"/>
        <v>Low Cap</v>
      </c>
    </row>
    <row r="41771" spans="11:16">
      <c r="K41771" s="14" t="str">
        <v/>
      </c>
      <c r="L41771" s="14" t="str">
        <v/>
      </c>
      <c r="O41771" s="14" t="str">
        <v/>
      </c>
      <c r="P41771" s="14" t="str">
        <f ca="1"/>
        <v>Low Cap</v>
      </c>
    </row>
    <row r="41772" spans="11:16">
      <c r="K41772" s="14" t="str">
        <v/>
      </c>
      <c r="L41772" s="14" t="str">
        <v/>
      </c>
      <c r="O41772" s="14" t="str">
        <v/>
      </c>
      <c r="P41772" s="14" t="str">
        <f ca="1"/>
        <v>Low Cap</v>
      </c>
    </row>
    <row r="41773" spans="11:16">
      <c r="K41773" s="14" t="str">
        <v/>
      </c>
      <c r="L41773" s="14" t="str">
        <v/>
      </c>
      <c r="O41773" s="14" t="str">
        <v/>
      </c>
      <c r="P41773" s="14" t="str">
        <f ca="1"/>
        <v>Low Cap</v>
      </c>
    </row>
    <row r="41774" spans="11:16">
      <c r="K41774" s="14" t="str">
        <v/>
      </c>
      <c r="L41774" s="14" t="str">
        <v/>
      </c>
      <c r="O41774" s="14" t="str">
        <v/>
      </c>
      <c r="P41774" s="14" t="str">
        <f ca="1"/>
        <v>Low Cap</v>
      </c>
    </row>
    <row r="41775" spans="11:16">
      <c r="K41775" s="14" t="str">
        <v/>
      </c>
      <c r="L41775" s="14" t="str">
        <v/>
      </c>
      <c r="O41775" s="14" t="str">
        <v/>
      </c>
      <c r="P41775" s="14" t="str">
        <f ca="1"/>
        <v>Low Cap</v>
      </c>
    </row>
    <row r="41776" spans="11:16">
      <c r="K41776" s="14" t="str">
        <v/>
      </c>
      <c r="L41776" s="14" t="str">
        <v/>
      </c>
      <c r="O41776" s="14" t="str">
        <v/>
      </c>
      <c r="P41776" s="14" t="str">
        <f ca="1"/>
        <v>Low Cap</v>
      </c>
    </row>
    <row r="41777" spans="11:16">
      <c r="K41777" s="14" t="str">
        <v/>
      </c>
      <c r="L41777" s="14" t="str">
        <v/>
      </c>
      <c r="O41777" s="14" t="str">
        <v/>
      </c>
      <c r="P41777" s="14" t="str">
        <f ca="1"/>
        <v>Low Cap</v>
      </c>
    </row>
    <row r="41778" spans="11:16">
      <c r="K41778" s="14" t="str">
        <v/>
      </c>
      <c r="L41778" s="14" t="str">
        <v/>
      </c>
      <c r="O41778" s="14" t="str">
        <v/>
      </c>
      <c r="P41778" s="14" t="str">
        <f ca="1"/>
        <v>Low Cap</v>
      </c>
    </row>
    <row r="41779" spans="11:16">
      <c r="K41779" s="14" t="str">
        <v/>
      </c>
      <c r="L41779" s="14" t="str">
        <v/>
      </c>
      <c r="O41779" s="14" t="str">
        <v/>
      </c>
      <c r="P41779" s="14" t="str">
        <f ca="1"/>
        <v>Low Cap</v>
      </c>
    </row>
    <row r="41780" spans="11:16">
      <c r="K41780" s="14" t="str">
        <v/>
      </c>
      <c r="L41780" s="14" t="str">
        <v/>
      </c>
      <c r="O41780" s="14" t="str">
        <v/>
      </c>
      <c r="P41780" s="14" t="str">
        <f ca="1"/>
        <v>Low Cap</v>
      </c>
    </row>
    <row r="41781" spans="11:16">
      <c r="K41781" s="14" t="str">
        <v/>
      </c>
      <c r="L41781" s="14" t="str">
        <v/>
      </c>
      <c r="O41781" s="14" t="str">
        <v/>
      </c>
      <c r="P41781" s="14" t="str">
        <f ca="1"/>
        <v>Low Cap</v>
      </c>
    </row>
    <row r="41782" spans="11:16">
      <c r="K41782" s="14" t="str">
        <v/>
      </c>
      <c r="L41782" s="14" t="str">
        <v/>
      </c>
      <c r="O41782" s="14" t="str">
        <v/>
      </c>
      <c r="P41782" s="14" t="str">
        <f ca="1"/>
        <v>Low Cap</v>
      </c>
    </row>
    <row r="41783" spans="11:16">
      <c r="K41783" s="14" t="str">
        <v/>
      </c>
      <c r="L41783" s="14" t="str">
        <v/>
      </c>
      <c r="O41783" s="14" t="str">
        <v/>
      </c>
      <c r="P41783" s="14" t="str">
        <f ca="1"/>
        <v>Low Cap</v>
      </c>
    </row>
    <row r="41784" spans="11:16">
      <c r="K41784" s="14" t="str">
        <v/>
      </c>
      <c r="L41784" s="14" t="str">
        <v/>
      </c>
      <c r="O41784" s="14" t="str">
        <v/>
      </c>
      <c r="P41784" s="14" t="str">
        <f ca="1"/>
        <v>Low Cap</v>
      </c>
    </row>
    <row r="41785" spans="11:16">
      <c r="K41785" s="14" t="str">
        <v/>
      </c>
      <c r="L41785" s="14" t="str">
        <v/>
      </c>
      <c r="O41785" s="14" t="str">
        <v/>
      </c>
      <c r="P41785" s="14" t="str">
        <f ca="1"/>
        <v>Low Cap</v>
      </c>
    </row>
    <row r="41786" spans="11:16">
      <c r="K41786" s="14" t="str">
        <v/>
      </c>
      <c r="L41786" s="14" t="str">
        <v/>
      </c>
      <c r="O41786" s="14" t="str">
        <v/>
      </c>
      <c r="P41786" s="14" t="str">
        <f ca="1"/>
        <v>Low Cap</v>
      </c>
    </row>
    <row r="41787" spans="11:16">
      <c r="K41787" s="14" t="str">
        <v/>
      </c>
      <c r="L41787" s="14" t="str">
        <v/>
      </c>
      <c r="O41787" s="14" t="str">
        <v/>
      </c>
      <c r="P41787" s="14" t="str">
        <f ca="1"/>
        <v>Low Cap</v>
      </c>
    </row>
    <row r="41788" spans="11:16">
      <c r="K41788" s="14" t="str">
        <v/>
      </c>
      <c r="L41788" s="14" t="str">
        <v/>
      </c>
      <c r="O41788" s="14" t="str">
        <v/>
      </c>
      <c r="P41788" s="14" t="str">
        <f ca="1"/>
        <v>Low Cap</v>
      </c>
    </row>
    <row r="41789" spans="11:16">
      <c r="K41789" s="14" t="str">
        <v/>
      </c>
      <c r="L41789" s="14" t="str">
        <v/>
      </c>
      <c r="O41789" s="14" t="str">
        <v/>
      </c>
      <c r="P41789" s="14" t="str">
        <f ca="1"/>
        <v>Low Cap</v>
      </c>
    </row>
    <row r="41790" spans="11:16">
      <c r="K41790" s="14" t="str">
        <v/>
      </c>
      <c r="L41790" s="14" t="str">
        <v/>
      </c>
      <c r="O41790" s="14" t="str">
        <v/>
      </c>
      <c r="P41790" s="14" t="str">
        <f ca="1"/>
        <v>Low Cap</v>
      </c>
    </row>
    <row r="41791" spans="11:16">
      <c r="K41791" s="14" t="str">
        <v/>
      </c>
      <c r="L41791" s="14" t="str">
        <v/>
      </c>
      <c r="O41791" s="14" t="str">
        <v/>
      </c>
      <c r="P41791" s="14" t="str">
        <f ca="1"/>
        <v>Low Cap</v>
      </c>
    </row>
    <row r="41792" spans="11:16">
      <c r="K41792" s="14" t="str">
        <v/>
      </c>
      <c r="L41792" s="14" t="str">
        <v/>
      </c>
      <c r="O41792" s="14" t="str">
        <v/>
      </c>
      <c r="P41792" s="14" t="str">
        <f ca="1"/>
        <v>Low Cap</v>
      </c>
    </row>
    <row r="41793" spans="11:16">
      <c r="K41793" s="14" t="str">
        <v/>
      </c>
      <c r="L41793" s="14" t="str">
        <v/>
      </c>
      <c r="O41793" s="14" t="str">
        <v/>
      </c>
      <c r="P41793" s="14" t="str">
        <f ca="1"/>
        <v>Low Cap</v>
      </c>
    </row>
    <row r="41794" spans="11:16">
      <c r="K41794" s="14" t="str">
        <v/>
      </c>
      <c r="L41794" s="14" t="str">
        <v/>
      </c>
      <c r="O41794" s="14" t="str">
        <v/>
      </c>
      <c r="P41794" s="14" t="str">
        <f ca="1"/>
        <v>Low Cap</v>
      </c>
    </row>
    <row r="41795" spans="11:16">
      <c r="K41795" s="14" t="str">
        <v/>
      </c>
      <c r="L41795" s="14" t="str">
        <v/>
      </c>
      <c r="O41795" s="14" t="str">
        <v/>
      </c>
      <c r="P41795" s="14" t="str">
        <f ca="1"/>
        <v>Low Cap</v>
      </c>
    </row>
    <row r="41796" spans="11:16">
      <c r="K41796" s="14" t="str">
        <v/>
      </c>
      <c r="L41796" s="14" t="str">
        <v/>
      </c>
      <c r="O41796" s="14" t="str">
        <v/>
      </c>
      <c r="P41796" s="14" t="str">
        <f ca="1"/>
        <v>Low Cap</v>
      </c>
    </row>
    <row r="41797" spans="11:16">
      <c r="K41797" s="14" t="str">
        <v/>
      </c>
      <c r="L41797" s="14" t="str">
        <v/>
      </c>
      <c r="O41797" s="14" t="str">
        <v/>
      </c>
      <c r="P41797" s="14" t="str">
        <f ca="1"/>
        <v>Low Cap</v>
      </c>
    </row>
    <row r="41798" spans="11:16">
      <c r="K41798" s="14" t="str">
        <v/>
      </c>
      <c r="L41798" s="14" t="str">
        <v/>
      </c>
      <c r="O41798" s="14" t="str">
        <v/>
      </c>
      <c r="P41798" s="14" t="str">
        <f ca="1"/>
        <v>Low Cap</v>
      </c>
    </row>
    <row r="41799" spans="11:16">
      <c r="K41799" s="14" t="str">
        <v/>
      </c>
      <c r="L41799" s="14" t="str">
        <v/>
      </c>
      <c r="O41799" s="14" t="str">
        <v/>
      </c>
      <c r="P41799" s="14" t="str">
        <f ca="1"/>
        <v>Low Cap</v>
      </c>
    </row>
    <row r="41800" spans="11:16">
      <c r="K41800" s="14" t="str">
        <v/>
      </c>
      <c r="L41800" s="14" t="str">
        <v/>
      </c>
      <c r="O41800" s="14" t="str">
        <v/>
      </c>
      <c r="P41800" s="14" t="str">
        <f ca="1"/>
        <v>Low Cap</v>
      </c>
    </row>
    <row r="41801" spans="11:16">
      <c r="K41801" s="14" t="str">
        <v/>
      </c>
      <c r="L41801" s="14" t="str">
        <v/>
      </c>
      <c r="O41801" s="14" t="str">
        <v/>
      </c>
      <c r="P41801" s="14" t="str">
        <f ca="1"/>
        <v>Low Cap</v>
      </c>
    </row>
    <row r="41802" spans="11:16">
      <c r="K41802" s="14" t="str">
        <v/>
      </c>
      <c r="L41802" s="14" t="str">
        <v/>
      </c>
      <c r="O41802" s="14" t="str">
        <v/>
      </c>
      <c r="P41802" s="14" t="str">
        <f ca="1"/>
        <v>Low Cap</v>
      </c>
    </row>
    <row r="41803" spans="11:16">
      <c r="K41803" s="14" t="str">
        <v/>
      </c>
      <c r="L41803" s="14" t="str">
        <v/>
      </c>
      <c r="O41803" s="14" t="str">
        <v/>
      </c>
      <c r="P41803" s="14" t="str">
        <f ca="1"/>
        <v>Low Cap</v>
      </c>
    </row>
    <row r="41804" spans="11:16">
      <c r="K41804" s="14" t="str">
        <v/>
      </c>
      <c r="L41804" s="14" t="str">
        <v/>
      </c>
      <c r="O41804" s="14" t="str">
        <v/>
      </c>
      <c r="P41804" s="14" t="str">
        <f ca="1"/>
        <v>Low Cap</v>
      </c>
    </row>
    <row r="41805" spans="11:16">
      <c r="K41805" s="14" t="str">
        <v/>
      </c>
      <c r="L41805" s="14" t="str">
        <v/>
      </c>
      <c r="O41805" s="14" t="str">
        <v/>
      </c>
      <c r="P41805" s="14" t="str">
        <f ca="1"/>
        <v>Low Cap</v>
      </c>
    </row>
    <row r="41806" spans="11:16">
      <c r="K41806" s="14" t="str">
        <v/>
      </c>
      <c r="L41806" s="14" t="str">
        <v/>
      </c>
      <c r="O41806" s="14" t="str">
        <v/>
      </c>
      <c r="P41806" s="14" t="str">
        <f ca="1"/>
        <v>Low Cap</v>
      </c>
    </row>
    <row r="41807" spans="11:16">
      <c r="K41807" s="14" t="str">
        <v/>
      </c>
      <c r="L41807" s="14" t="str">
        <v/>
      </c>
      <c r="O41807" s="14" t="str">
        <v/>
      </c>
      <c r="P41807" s="14" t="str">
        <f ca="1"/>
        <v>Low Cap</v>
      </c>
    </row>
    <row r="41808" spans="11:16">
      <c r="K41808" s="14" t="str">
        <v/>
      </c>
      <c r="L41808" s="14" t="str">
        <v/>
      </c>
      <c r="O41808" s="14" t="str">
        <v/>
      </c>
      <c r="P41808" s="14" t="str">
        <f ca="1"/>
        <v>Low Cap</v>
      </c>
    </row>
    <row r="41809" spans="11:16">
      <c r="K41809" s="14" t="str">
        <v/>
      </c>
      <c r="L41809" s="14" t="str">
        <v/>
      </c>
      <c r="O41809" s="14" t="str">
        <v/>
      </c>
      <c r="P41809" s="14" t="str">
        <f ca="1"/>
        <v>Low Cap</v>
      </c>
    </row>
    <row r="41810" spans="11:16">
      <c r="K41810" s="14" t="str">
        <v/>
      </c>
      <c r="L41810" s="14" t="str">
        <v/>
      </c>
      <c r="O41810" s="14" t="str">
        <v/>
      </c>
      <c r="P41810" s="14" t="str">
        <f ca="1"/>
        <v>Low Cap</v>
      </c>
    </row>
    <row r="41811" spans="11:16">
      <c r="K41811" s="14" t="str">
        <v/>
      </c>
      <c r="L41811" s="14" t="str">
        <v/>
      </c>
      <c r="O41811" s="14" t="str">
        <v/>
      </c>
      <c r="P41811" s="14" t="str">
        <f ca="1"/>
        <v>Low Cap</v>
      </c>
    </row>
    <row r="41812" spans="11:16">
      <c r="K41812" s="14" t="str">
        <v/>
      </c>
      <c r="L41812" s="14" t="str">
        <v/>
      </c>
      <c r="O41812" s="14" t="str">
        <v/>
      </c>
      <c r="P41812" s="14" t="str">
        <f ca="1"/>
        <v>Low Cap</v>
      </c>
    </row>
    <row r="41813" spans="11:16">
      <c r="K41813" s="14" t="str">
        <v/>
      </c>
      <c r="L41813" s="14" t="str">
        <v/>
      </c>
      <c r="O41813" s="14" t="str">
        <v/>
      </c>
      <c r="P41813" s="14" t="str">
        <f ca="1"/>
        <v>Low Cap</v>
      </c>
    </row>
    <row r="41814" spans="11:16">
      <c r="K41814" s="14" t="str">
        <v/>
      </c>
      <c r="L41814" s="14" t="str">
        <v/>
      </c>
      <c r="O41814" s="14" t="str">
        <v/>
      </c>
      <c r="P41814" s="14" t="str">
        <f ca="1"/>
        <v>Low Cap</v>
      </c>
    </row>
    <row r="41815" spans="11:16">
      <c r="K41815" s="14" t="str">
        <v/>
      </c>
      <c r="L41815" s="14" t="str">
        <v/>
      </c>
      <c r="O41815" s="14" t="str">
        <v/>
      </c>
      <c r="P41815" s="14" t="str">
        <f ca="1"/>
        <v>Low Cap</v>
      </c>
    </row>
    <row r="41816" spans="11:16">
      <c r="K41816" s="14" t="str">
        <v/>
      </c>
      <c r="L41816" s="14" t="str">
        <v/>
      </c>
      <c r="O41816" s="14" t="str">
        <v/>
      </c>
      <c r="P41816" s="14" t="str">
        <f ca="1"/>
        <v>Low Cap</v>
      </c>
    </row>
    <row r="41817" spans="11:16">
      <c r="K41817" s="14" t="str">
        <v/>
      </c>
      <c r="L41817" s="14" t="str">
        <v/>
      </c>
      <c r="O41817" s="14" t="str">
        <v/>
      </c>
      <c r="P41817" s="14" t="str">
        <f ca="1"/>
        <v>Low Cap</v>
      </c>
    </row>
    <row r="41818" spans="11:16">
      <c r="K41818" s="14" t="str">
        <v/>
      </c>
      <c r="L41818" s="14" t="str">
        <v/>
      </c>
      <c r="O41818" s="14" t="str">
        <v/>
      </c>
      <c r="P41818" s="14" t="str">
        <f ca="1"/>
        <v>Low Cap</v>
      </c>
    </row>
    <row r="41819" spans="11:16">
      <c r="K41819" s="14" t="str">
        <v/>
      </c>
      <c r="L41819" s="14" t="str">
        <v/>
      </c>
      <c r="O41819" s="14" t="str">
        <v/>
      </c>
      <c r="P41819" s="14" t="str">
        <f ca="1"/>
        <v>Low Cap</v>
      </c>
    </row>
    <row r="41820" spans="11:16">
      <c r="K41820" s="14" t="str">
        <v/>
      </c>
      <c r="L41820" s="14" t="str">
        <v/>
      </c>
      <c r="O41820" s="14" t="str">
        <v/>
      </c>
      <c r="P41820" s="14" t="str">
        <f ca="1"/>
        <v>Low Cap</v>
      </c>
    </row>
    <row r="41821" spans="11:16">
      <c r="K41821" s="14" t="str">
        <v/>
      </c>
      <c r="L41821" s="14" t="str">
        <v/>
      </c>
      <c r="O41821" s="14" t="str">
        <v/>
      </c>
      <c r="P41821" s="14" t="str">
        <f ca="1"/>
        <v>Low Cap</v>
      </c>
    </row>
    <row r="41822" spans="11:16">
      <c r="K41822" s="14" t="str">
        <v/>
      </c>
      <c r="L41822" s="14" t="str">
        <v/>
      </c>
      <c r="O41822" s="14" t="str">
        <v/>
      </c>
      <c r="P41822" s="14" t="str">
        <f ca="1"/>
        <v>Low Cap</v>
      </c>
    </row>
    <row r="41823" spans="11:16">
      <c r="K41823" s="14" t="str">
        <v/>
      </c>
      <c r="L41823" s="14" t="str">
        <v/>
      </c>
      <c r="O41823" s="14" t="str">
        <v/>
      </c>
      <c r="P41823" s="14" t="str">
        <f ca="1"/>
        <v>Low Cap</v>
      </c>
    </row>
    <row r="41824" spans="11:16">
      <c r="K41824" s="14" t="str">
        <v/>
      </c>
      <c r="L41824" s="14" t="str">
        <v/>
      </c>
      <c r="O41824" s="14" t="str">
        <v/>
      </c>
      <c r="P41824" s="14" t="str">
        <f ca="1"/>
        <v>Low Cap</v>
      </c>
    </row>
    <row r="41825" spans="11:16">
      <c r="K41825" s="14" t="str">
        <v/>
      </c>
      <c r="L41825" s="14" t="str">
        <v/>
      </c>
      <c r="O41825" s="14" t="str">
        <v/>
      </c>
      <c r="P41825" s="14" t="str">
        <f ca="1"/>
        <v>Low Cap</v>
      </c>
    </row>
    <row r="41826" spans="11:16">
      <c r="K41826" s="14" t="str">
        <v/>
      </c>
      <c r="L41826" s="14" t="str">
        <v/>
      </c>
      <c r="O41826" s="14" t="str">
        <v/>
      </c>
      <c r="P41826" s="14" t="str">
        <f ca="1"/>
        <v>Low Cap</v>
      </c>
    </row>
    <row r="41827" spans="11:16">
      <c r="K41827" s="14" t="str">
        <v/>
      </c>
      <c r="L41827" s="14" t="str">
        <v/>
      </c>
      <c r="O41827" s="14" t="str">
        <v/>
      </c>
      <c r="P41827" s="14" t="str">
        <f ca="1"/>
        <v>Low Cap</v>
      </c>
    </row>
    <row r="41828" spans="11:16">
      <c r="K41828" s="14" t="str">
        <v/>
      </c>
      <c r="L41828" s="14" t="str">
        <v/>
      </c>
      <c r="O41828" s="14" t="str">
        <v/>
      </c>
      <c r="P41828" s="14" t="str">
        <f ca="1"/>
        <v>Low Cap</v>
      </c>
    </row>
    <row r="41829" spans="11:16">
      <c r="K41829" s="14" t="str">
        <v/>
      </c>
      <c r="L41829" s="14" t="str">
        <v/>
      </c>
      <c r="O41829" s="14" t="str">
        <v/>
      </c>
      <c r="P41829" s="14" t="str">
        <f ca="1"/>
        <v>Low Cap</v>
      </c>
    </row>
    <row r="41830" spans="11:16">
      <c r="K41830" s="14" t="str">
        <v/>
      </c>
      <c r="L41830" s="14" t="str">
        <v/>
      </c>
      <c r="O41830" s="14" t="str">
        <v/>
      </c>
      <c r="P41830" s="14" t="str">
        <f ca="1"/>
        <v>Low Cap</v>
      </c>
    </row>
    <row r="41831" spans="11:16">
      <c r="K41831" s="14" t="str">
        <v/>
      </c>
      <c r="L41831" s="14" t="str">
        <v/>
      </c>
      <c r="O41831" s="14" t="str">
        <v/>
      </c>
      <c r="P41831" s="14" t="str">
        <f ca="1"/>
        <v>Low Cap</v>
      </c>
    </row>
    <row r="41832" spans="11:16">
      <c r="K41832" s="14" t="str">
        <v/>
      </c>
      <c r="L41832" s="14" t="str">
        <v/>
      </c>
      <c r="O41832" s="14" t="str">
        <v/>
      </c>
      <c r="P41832" s="14" t="str">
        <f ca="1"/>
        <v>Low Cap</v>
      </c>
    </row>
    <row r="41833" spans="11:16">
      <c r="K41833" s="14" t="str">
        <v/>
      </c>
      <c r="L41833" s="14" t="str">
        <v/>
      </c>
      <c r="O41833" s="14" t="str">
        <v/>
      </c>
      <c r="P41833" s="14" t="str">
        <f ca="1"/>
        <v>Low Cap</v>
      </c>
    </row>
    <row r="41834" spans="11:16">
      <c r="K41834" s="14" t="str">
        <v/>
      </c>
      <c r="L41834" s="14" t="str">
        <v/>
      </c>
      <c r="O41834" s="14" t="str">
        <v/>
      </c>
      <c r="P41834" s="14" t="str">
        <f ca="1"/>
        <v>Low Cap</v>
      </c>
    </row>
    <row r="41835" spans="11:16">
      <c r="K41835" s="14" t="str">
        <v/>
      </c>
      <c r="L41835" s="14" t="str">
        <v/>
      </c>
      <c r="O41835" s="14" t="str">
        <v/>
      </c>
      <c r="P41835" s="14" t="str">
        <f ca="1"/>
        <v>Low Cap</v>
      </c>
    </row>
    <row r="41836" spans="11:16">
      <c r="K41836" s="14" t="str">
        <v/>
      </c>
      <c r="L41836" s="14" t="str">
        <v/>
      </c>
      <c r="O41836" s="14" t="str">
        <v/>
      </c>
      <c r="P41836" s="14" t="str">
        <f ca="1"/>
        <v>Low Cap</v>
      </c>
    </row>
    <row r="41837" spans="11:16">
      <c r="K41837" s="14" t="str">
        <v/>
      </c>
      <c r="L41837" s="14" t="str">
        <v/>
      </c>
      <c r="O41837" s="14" t="str">
        <v/>
      </c>
      <c r="P41837" s="14" t="str">
        <f ca="1"/>
        <v>Low Cap</v>
      </c>
    </row>
    <row r="41838" spans="11:16">
      <c r="K41838" s="14" t="str">
        <v/>
      </c>
      <c r="L41838" s="14" t="str">
        <v/>
      </c>
      <c r="O41838" s="14" t="str">
        <v/>
      </c>
      <c r="P41838" s="14" t="str">
        <f ca="1"/>
        <v>Low Cap</v>
      </c>
    </row>
    <row r="41839" spans="11:16">
      <c r="K41839" s="14" t="str">
        <v/>
      </c>
      <c r="L41839" s="14" t="str">
        <v/>
      </c>
      <c r="O41839" s="14" t="str">
        <v/>
      </c>
      <c r="P41839" s="14" t="str">
        <f ca="1"/>
        <v>Low Cap</v>
      </c>
    </row>
    <row r="41840" spans="11:16">
      <c r="K41840" s="14" t="str">
        <v/>
      </c>
      <c r="L41840" s="14" t="str">
        <v/>
      </c>
      <c r="O41840" s="14" t="str">
        <v/>
      </c>
      <c r="P41840" s="14" t="str">
        <f ca="1"/>
        <v>Low Cap</v>
      </c>
    </row>
    <row r="41841" spans="11:16">
      <c r="K41841" s="14" t="str">
        <v/>
      </c>
      <c r="L41841" s="14" t="str">
        <v/>
      </c>
      <c r="O41841" s="14" t="str">
        <v/>
      </c>
      <c r="P41841" s="14" t="str">
        <f ca="1"/>
        <v>Low Cap</v>
      </c>
    </row>
    <row r="41842" spans="11:16">
      <c r="K41842" s="14" t="str">
        <v/>
      </c>
      <c r="L41842" s="14" t="str">
        <v/>
      </c>
      <c r="O41842" s="14" t="str">
        <v/>
      </c>
      <c r="P41842" s="14" t="str">
        <f ca="1"/>
        <v>Low Cap</v>
      </c>
    </row>
    <row r="41843" spans="11:16">
      <c r="K41843" s="14" t="str">
        <v/>
      </c>
      <c r="L41843" s="14" t="str">
        <v/>
      </c>
      <c r="O41843" s="14" t="str">
        <v/>
      </c>
      <c r="P41843" s="14" t="str">
        <f ca="1"/>
        <v>Low Cap</v>
      </c>
    </row>
    <row r="41844" spans="11:16">
      <c r="K41844" s="14" t="str">
        <v/>
      </c>
      <c r="L41844" s="14" t="str">
        <v/>
      </c>
      <c r="O41844" s="14" t="str">
        <v/>
      </c>
      <c r="P41844" s="14" t="str">
        <f ca="1"/>
        <v>Low Cap</v>
      </c>
    </row>
    <row r="41845" spans="11:16">
      <c r="K41845" s="14" t="str">
        <v/>
      </c>
      <c r="L41845" s="14" t="str">
        <v/>
      </c>
      <c r="O41845" s="14" t="str">
        <v/>
      </c>
      <c r="P41845" s="14" t="str">
        <f ca="1"/>
        <v>Low Cap</v>
      </c>
    </row>
    <row r="41846" spans="11:16">
      <c r="K41846" s="14" t="str">
        <v/>
      </c>
      <c r="L41846" s="14" t="str">
        <v/>
      </c>
      <c r="O41846" s="14" t="str">
        <v/>
      </c>
      <c r="P41846" s="14" t="str">
        <f ca="1"/>
        <v>Low Cap</v>
      </c>
    </row>
    <row r="41847" spans="11:16">
      <c r="K41847" s="14" t="str">
        <v/>
      </c>
      <c r="L41847" s="14" t="str">
        <v/>
      </c>
      <c r="O41847" s="14" t="str">
        <v/>
      </c>
      <c r="P41847" s="14" t="str">
        <f ca="1"/>
        <v>Low Cap</v>
      </c>
    </row>
    <row r="41848" spans="11:16">
      <c r="K41848" s="14" t="str">
        <v/>
      </c>
      <c r="L41848" s="14" t="str">
        <v/>
      </c>
      <c r="O41848" s="14" t="str">
        <v/>
      </c>
      <c r="P41848" s="14" t="str">
        <f ca="1"/>
        <v>Low Cap</v>
      </c>
    </row>
    <row r="41849" spans="11:16">
      <c r="K41849" s="14" t="str">
        <v/>
      </c>
      <c r="L41849" s="14" t="str">
        <v/>
      </c>
      <c r="O41849" s="14" t="str">
        <v/>
      </c>
      <c r="P41849" s="14" t="str">
        <f ca="1"/>
        <v>Low Cap</v>
      </c>
    </row>
    <row r="41850" spans="11:16">
      <c r="K41850" s="14" t="str">
        <v/>
      </c>
      <c r="L41850" s="14" t="str">
        <v/>
      </c>
      <c r="O41850" s="14" t="str">
        <v/>
      </c>
      <c r="P41850" s="14" t="str">
        <f ca="1"/>
        <v>Low Cap</v>
      </c>
    </row>
    <row r="41851" spans="11:16">
      <c r="K41851" s="14" t="str">
        <v/>
      </c>
      <c r="L41851" s="14" t="str">
        <v/>
      </c>
      <c r="O41851" s="14" t="str">
        <v/>
      </c>
      <c r="P41851" s="14" t="str">
        <f ca="1"/>
        <v>Low Cap</v>
      </c>
    </row>
    <row r="41852" spans="11:16">
      <c r="K41852" s="14" t="str">
        <v/>
      </c>
      <c r="L41852" s="14" t="str">
        <v/>
      </c>
      <c r="O41852" s="14" t="str">
        <v/>
      </c>
      <c r="P41852" s="14" t="str">
        <f ca="1"/>
        <v>Low Cap</v>
      </c>
    </row>
    <row r="41853" spans="11:16">
      <c r="K41853" s="14" t="str">
        <v/>
      </c>
      <c r="L41853" s="14" t="str">
        <v/>
      </c>
      <c r="O41853" s="14" t="str">
        <v/>
      </c>
      <c r="P41853" s="14" t="str">
        <f ca="1"/>
        <v>Low Cap</v>
      </c>
    </row>
    <row r="41854" spans="11:16">
      <c r="K41854" s="14" t="str">
        <v/>
      </c>
      <c r="L41854" s="14" t="str">
        <v/>
      </c>
      <c r="O41854" s="14" t="str">
        <v/>
      </c>
      <c r="P41854" s="14" t="str">
        <f ca="1"/>
        <v>Low Cap</v>
      </c>
    </row>
    <row r="41855" spans="11:16">
      <c r="K41855" s="14" t="str">
        <v/>
      </c>
      <c r="L41855" s="14" t="str">
        <v/>
      </c>
      <c r="O41855" s="14" t="str">
        <v/>
      </c>
      <c r="P41855" s="14" t="str">
        <f ca="1"/>
        <v>Low Cap</v>
      </c>
    </row>
    <row r="41856" spans="11:16">
      <c r="K41856" s="14" t="str">
        <v/>
      </c>
      <c r="L41856" s="14" t="str">
        <v/>
      </c>
      <c r="O41856" s="14" t="str">
        <v/>
      </c>
      <c r="P41856" s="14" t="str">
        <f ca="1"/>
        <v>Low Cap</v>
      </c>
    </row>
    <row r="41857" spans="11:16">
      <c r="K41857" s="14" t="str">
        <v/>
      </c>
      <c r="L41857" s="14" t="str">
        <v/>
      </c>
      <c r="O41857" s="14" t="str">
        <v/>
      </c>
      <c r="P41857" s="14" t="str">
        <f ca="1"/>
        <v>Low Cap</v>
      </c>
    </row>
    <row r="41858" spans="11:16">
      <c r="K41858" s="14" t="str">
        <v/>
      </c>
      <c r="L41858" s="14" t="str">
        <v/>
      </c>
      <c r="O41858" s="14" t="str">
        <v/>
      </c>
      <c r="P41858" s="14" t="str">
        <f ca="1"/>
        <v>Low Cap</v>
      </c>
    </row>
    <row r="41859" spans="11:16">
      <c r="K41859" s="14" t="str">
        <v/>
      </c>
      <c r="L41859" s="14" t="str">
        <v/>
      </c>
      <c r="O41859" s="14" t="str">
        <v/>
      </c>
      <c r="P41859" s="14" t="str">
        <f ca="1"/>
        <v>Low Cap</v>
      </c>
    </row>
    <row r="41860" spans="11:16">
      <c r="K41860" s="14" t="str">
        <v/>
      </c>
      <c r="L41860" s="14" t="str">
        <v/>
      </c>
      <c r="O41860" s="14" t="str">
        <v/>
      </c>
      <c r="P41860" s="14" t="str">
        <f ca="1"/>
        <v>Low Cap</v>
      </c>
    </row>
    <row r="41861" spans="11:16">
      <c r="K41861" s="14" t="str">
        <v/>
      </c>
      <c r="L41861" s="14" t="str">
        <v/>
      </c>
      <c r="O41861" s="14" t="str">
        <v/>
      </c>
      <c r="P41861" s="14" t="str">
        <f ca="1"/>
        <v>Low Cap</v>
      </c>
    </row>
    <row r="41862" spans="11:16">
      <c r="K41862" s="14" t="str">
        <v/>
      </c>
      <c r="L41862" s="14" t="str">
        <v/>
      </c>
      <c r="O41862" s="14" t="str">
        <v/>
      </c>
      <c r="P41862" s="14" t="str">
        <f ca="1"/>
        <v>Low Cap</v>
      </c>
    </row>
    <row r="41863" spans="11:16">
      <c r="K41863" s="14" t="str">
        <v/>
      </c>
      <c r="L41863" s="14" t="str">
        <v/>
      </c>
      <c r="O41863" s="14" t="str">
        <v/>
      </c>
      <c r="P41863" s="14" t="str">
        <f ca="1"/>
        <v>Low Cap</v>
      </c>
    </row>
    <row r="41864" spans="11:16">
      <c r="K41864" s="14" t="str">
        <v/>
      </c>
      <c r="L41864" s="14" t="str">
        <v/>
      </c>
      <c r="O41864" s="14" t="str">
        <v/>
      </c>
      <c r="P41864" s="14" t="str">
        <f ca="1"/>
        <v>Low Cap</v>
      </c>
    </row>
    <row r="41865" spans="11:16">
      <c r="K41865" s="14" t="str">
        <v/>
      </c>
      <c r="L41865" s="14" t="str">
        <v/>
      </c>
      <c r="O41865" s="14" t="str">
        <v/>
      </c>
      <c r="P41865" s="14" t="str">
        <f ca="1"/>
        <v>Low Cap</v>
      </c>
    </row>
    <row r="41866" spans="11:16">
      <c r="K41866" s="14" t="str">
        <v/>
      </c>
      <c r="L41866" s="14" t="str">
        <v/>
      </c>
      <c r="O41866" s="14" t="str">
        <v/>
      </c>
      <c r="P41866" s="14" t="str">
        <f ca="1"/>
        <v>Low Cap</v>
      </c>
    </row>
    <row r="41867" spans="11:16">
      <c r="K41867" s="14" t="str">
        <v/>
      </c>
      <c r="L41867" s="14" t="str">
        <v/>
      </c>
      <c r="O41867" s="14" t="str">
        <v/>
      </c>
      <c r="P41867" s="14" t="str">
        <f ca="1"/>
        <v>Low Cap</v>
      </c>
    </row>
    <row r="41868" spans="11:16">
      <c r="K41868" s="14" t="str">
        <v/>
      </c>
      <c r="L41868" s="14" t="str">
        <v/>
      </c>
      <c r="O41868" s="14" t="str">
        <v/>
      </c>
      <c r="P41868" s="14" t="str">
        <f ca="1"/>
        <v>Low Cap</v>
      </c>
    </row>
    <row r="41869" spans="11:16">
      <c r="K41869" s="14" t="str">
        <v/>
      </c>
      <c r="L41869" s="14" t="str">
        <v/>
      </c>
      <c r="O41869" s="14" t="str">
        <v/>
      </c>
      <c r="P41869" s="14" t="str">
        <f ca="1"/>
        <v>Low Cap</v>
      </c>
    </row>
    <row r="41870" spans="11:16">
      <c r="K41870" s="14" t="str">
        <v/>
      </c>
      <c r="L41870" s="14" t="str">
        <v/>
      </c>
      <c r="O41870" s="14" t="str">
        <v/>
      </c>
      <c r="P41870" s="14" t="str">
        <f ca="1"/>
        <v>Low Cap</v>
      </c>
    </row>
    <row r="41871" spans="11:16">
      <c r="K41871" s="14" t="str">
        <v/>
      </c>
      <c r="L41871" s="14" t="str">
        <v/>
      </c>
      <c r="O41871" s="14" t="str">
        <v/>
      </c>
      <c r="P41871" s="14" t="str">
        <f ca="1"/>
        <v>Low Cap</v>
      </c>
    </row>
    <row r="41872" spans="11:16">
      <c r="K41872" s="14" t="str">
        <v/>
      </c>
      <c r="L41872" s="14" t="str">
        <v/>
      </c>
      <c r="O41872" s="14" t="str">
        <v/>
      </c>
      <c r="P41872" s="14" t="str">
        <f ca="1"/>
        <v>Low Cap</v>
      </c>
    </row>
    <row r="41873" spans="11:16">
      <c r="K41873" s="14" t="str">
        <v/>
      </c>
      <c r="L41873" s="14" t="str">
        <v/>
      </c>
      <c r="O41873" s="14" t="str">
        <v/>
      </c>
      <c r="P41873" s="14" t="str">
        <f ca="1"/>
        <v>Low Cap</v>
      </c>
    </row>
    <row r="41874" spans="11:16">
      <c r="K41874" s="14" t="str">
        <v/>
      </c>
      <c r="L41874" s="14" t="str">
        <v/>
      </c>
      <c r="O41874" s="14" t="str">
        <v/>
      </c>
      <c r="P41874" s="14" t="str">
        <f ca="1"/>
        <v>Low Cap</v>
      </c>
    </row>
    <row r="41875" spans="11:16">
      <c r="K41875" s="14" t="str">
        <v/>
      </c>
      <c r="L41875" s="14" t="str">
        <v/>
      </c>
      <c r="O41875" s="14" t="str">
        <v/>
      </c>
      <c r="P41875" s="14" t="str">
        <f ca="1"/>
        <v>Low Cap</v>
      </c>
    </row>
    <row r="41876" spans="11:16">
      <c r="K41876" s="14" t="str">
        <v/>
      </c>
      <c r="L41876" s="14" t="str">
        <v/>
      </c>
      <c r="O41876" s="14" t="str">
        <v/>
      </c>
      <c r="P41876" s="14" t="str">
        <f ca="1"/>
        <v>Low Cap</v>
      </c>
    </row>
    <row r="41877" spans="11:16">
      <c r="K41877" s="14" t="str">
        <v/>
      </c>
      <c r="L41877" s="14" t="str">
        <v/>
      </c>
      <c r="O41877" s="14" t="str">
        <v/>
      </c>
      <c r="P41877" s="14" t="str">
        <f ca="1"/>
        <v>Low Cap</v>
      </c>
    </row>
    <row r="41878" spans="11:16">
      <c r="K41878" s="14" t="str">
        <v/>
      </c>
      <c r="L41878" s="14" t="str">
        <v/>
      </c>
      <c r="O41878" s="14" t="str">
        <v/>
      </c>
      <c r="P41878" s="14" t="str">
        <f ca="1"/>
        <v>Low Cap</v>
      </c>
    </row>
    <row r="41879" spans="11:16">
      <c r="K41879" s="14" t="str">
        <v/>
      </c>
      <c r="L41879" s="14" t="str">
        <v/>
      </c>
      <c r="O41879" s="14" t="str">
        <v/>
      </c>
      <c r="P41879" s="14" t="str">
        <f ca="1"/>
        <v>Low Cap</v>
      </c>
    </row>
    <row r="41880" spans="11:16">
      <c r="K41880" s="14" t="str">
        <v/>
      </c>
      <c r="L41880" s="14" t="str">
        <v/>
      </c>
      <c r="O41880" s="14" t="str">
        <v/>
      </c>
      <c r="P41880" s="14" t="str">
        <f ca="1"/>
        <v>Low Cap</v>
      </c>
    </row>
    <row r="41881" spans="11:16">
      <c r="K41881" s="14" t="str">
        <v/>
      </c>
      <c r="L41881" s="14" t="str">
        <v/>
      </c>
      <c r="O41881" s="14" t="str">
        <v/>
      </c>
      <c r="P41881" s="14" t="str">
        <f ca="1"/>
        <v>Low Cap</v>
      </c>
    </row>
    <row r="41882" spans="11:16">
      <c r="K41882" s="14" t="str">
        <v/>
      </c>
      <c r="L41882" s="14" t="str">
        <v/>
      </c>
      <c r="O41882" s="14" t="str">
        <v/>
      </c>
      <c r="P41882" s="14" t="str">
        <f ca="1"/>
        <v>Low Cap</v>
      </c>
    </row>
    <row r="41883" spans="11:16">
      <c r="K41883" s="14" t="str">
        <v/>
      </c>
      <c r="L41883" s="14" t="str">
        <v/>
      </c>
      <c r="O41883" s="14" t="str">
        <v/>
      </c>
      <c r="P41883" s="14" t="str">
        <f ca="1"/>
        <v>Low Cap</v>
      </c>
    </row>
    <row r="41884" spans="11:16">
      <c r="K41884" s="14" t="str">
        <v/>
      </c>
      <c r="L41884" s="14" t="str">
        <v/>
      </c>
      <c r="O41884" s="14" t="str">
        <v/>
      </c>
      <c r="P41884" s="14" t="str">
        <f ca="1"/>
        <v>Low Cap</v>
      </c>
    </row>
    <row r="41885" spans="11:16">
      <c r="K41885" s="14" t="str">
        <v/>
      </c>
      <c r="L41885" s="14" t="str">
        <v/>
      </c>
      <c r="O41885" s="14" t="str">
        <v/>
      </c>
      <c r="P41885" s="14" t="str">
        <f ca="1"/>
        <v>Low Cap</v>
      </c>
    </row>
    <row r="41886" spans="11:16">
      <c r="K41886" s="14" t="str">
        <v/>
      </c>
      <c r="L41886" s="14" t="str">
        <v/>
      </c>
      <c r="O41886" s="14" t="str">
        <v/>
      </c>
      <c r="P41886" s="14" t="str">
        <f ca="1"/>
        <v>Low Cap</v>
      </c>
    </row>
    <row r="41887" spans="11:16">
      <c r="K41887" s="14" t="str">
        <v/>
      </c>
      <c r="L41887" s="14" t="str">
        <v/>
      </c>
      <c r="O41887" s="14" t="str">
        <v/>
      </c>
      <c r="P41887" s="14" t="str">
        <f ca="1"/>
        <v>Low Cap</v>
      </c>
    </row>
    <row r="41888" spans="11:16">
      <c r="K41888" s="14" t="str">
        <v/>
      </c>
      <c r="L41888" s="14" t="str">
        <v/>
      </c>
      <c r="O41888" s="14" t="str">
        <v/>
      </c>
      <c r="P41888" s="14" t="str">
        <f ca="1"/>
        <v>Low Cap</v>
      </c>
    </row>
    <row r="41889" spans="11:16">
      <c r="K41889" s="14" t="str">
        <v/>
      </c>
      <c r="L41889" s="14" t="str">
        <v/>
      </c>
      <c r="O41889" s="14" t="str">
        <v/>
      </c>
      <c r="P41889" s="14" t="str">
        <f ca="1"/>
        <v>Low Cap</v>
      </c>
    </row>
    <row r="41890" spans="11:16">
      <c r="K41890" s="14" t="str">
        <v/>
      </c>
      <c r="L41890" s="14" t="str">
        <v/>
      </c>
      <c r="O41890" s="14" t="str">
        <v/>
      </c>
      <c r="P41890" s="14" t="str">
        <f ca="1"/>
        <v>Low Cap</v>
      </c>
    </row>
    <row r="41891" spans="11:16">
      <c r="K41891" s="14" t="str">
        <v/>
      </c>
      <c r="L41891" s="14" t="str">
        <v/>
      </c>
      <c r="O41891" s="14" t="str">
        <v/>
      </c>
      <c r="P41891" s="14" t="str">
        <f ca="1"/>
        <v>Low Cap</v>
      </c>
    </row>
    <row r="41892" spans="11:16">
      <c r="K41892" s="14" t="str">
        <v/>
      </c>
      <c r="L41892" s="14" t="str">
        <v/>
      </c>
      <c r="O41892" s="14" t="str">
        <v/>
      </c>
      <c r="P41892" s="14" t="str">
        <f ca="1"/>
        <v>Low Cap</v>
      </c>
    </row>
    <row r="41893" spans="11:16">
      <c r="K41893" s="14" t="str">
        <v/>
      </c>
      <c r="L41893" s="14" t="str">
        <v/>
      </c>
      <c r="O41893" s="14" t="str">
        <v/>
      </c>
      <c r="P41893" s="14" t="str">
        <f ca="1"/>
        <v>Low Cap</v>
      </c>
    </row>
    <row r="41894" spans="11:16">
      <c r="K41894" s="14" t="str">
        <v/>
      </c>
      <c r="L41894" s="14" t="str">
        <v/>
      </c>
      <c r="O41894" s="14" t="str">
        <v/>
      </c>
      <c r="P41894" s="14" t="str">
        <f ca="1"/>
        <v>Low Cap</v>
      </c>
    </row>
    <row r="41895" spans="11:16">
      <c r="K41895" s="14" t="str">
        <v/>
      </c>
      <c r="L41895" s="14" t="str">
        <v/>
      </c>
      <c r="O41895" s="14" t="str">
        <v/>
      </c>
      <c r="P41895" s="14" t="str">
        <f ca="1"/>
        <v>Low Cap</v>
      </c>
    </row>
    <row r="41896" spans="11:16">
      <c r="K41896" s="14" t="str">
        <v/>
      </c>
      <c r="L41896" s="14" t="str">
        <v/>
      </c>
      <c r="O41896" s="14" t="str">
        <v/>
      </c>
      <c r="P41896" s="14" t="str">
        <f ca="1"/>
        <v>Low Cap</v>
      </c>
    </row>
    <row r="41897" spans="11:16">
      <c r="K41897" s="14" t="str">
        <v/>
      </c>
      <c r="L41897" s="14" t="str">
        <v/>
      </c>
      <c r="O41897" s="14" t="str">
        <v/>
      </c>
      <c r="P41897" s="14" t="str">
        <f ca="1"/>
        <v>Low Cap</v>
      </c>
    </row>
    <row r="41898" spans="11:16">
      <c r="K41898" s="14" t="str">
        <v/>
      </c>
      <c r="L41898" s="14" t="str">
        <v/>
      </c>
      <c r="O41898" s="14" t="str">
        <v/>
      </c>
      <c r="P41898" s="14" t="str">
        <f ca="1"/>
        <v>Low Cap</v>
      </c>
    </row>
    <row r="41899" spans="11:16">
      <c r="K41899" s="14" t="str">
        <v/>
      </c>
      <c r="L41899" s="14" t="str">
        <v/>
      </c>
      <c r="O41899" s="14" t="str">
        <v/>
      </c>
      <c r="P41899" s="14" t="str">
        <f ca="1"/>
        <v>Low Cap</v>
      </c>
    </row>
    <row r="41900" spans="11:16">
      <c r="K41900" s="14" t="str">
        <v/>
      </c>
      <c r="L41900" s="14" t="str">
        <v/>
      </c>
      <c r="O41900" s="14" t="str">
        <v/>
      </c>
      <c r="P41900" s="14" t="str">
        <f ca="1"/>
        <v>Low Cap</v>
      </c>
    </row>
    <row r="41901" spans="11:16">
      <c r="K41901" s="14" t="str">
        <v/>
      </c>
      <c r="L41901" s="14" t="str">
        <v/>
      </c>
      <c r="O41901" s="14" t="str">
        <v/>
      </c>
      <c r="P41901" s="14" t="str">
        <f ca="1"/>
        <v>Low Cap</v>
      </c>
    </row>
    <row r="41902" spans="11:16">
      <c r="K41902" s="14" t="str">
        <v/>
      </c>
      <c r="L41902" s="14" t="str">
        <v/>
      </c>
      <c r="O41902" s="14" t="str">
        <v/>
      </c>
      <c r="P41902" s="14" t="str">
        <f ca="1"/>
        <v>Low Cap</v>
      </c>
    </row>
    <row r="41903" spans="11:16">
      <c r="K41903" s="14" t="str">
        <v/>
      </c>
      <c r="L41903" s="14" t="str">
        <v/>
      </c>
      <c r="O41903" s="14" t="str">
        <v/>
      </c>
      <c r="P41903" s="14" t="str">
        <f ca="1"/>
        <v>Low Cap</v>
      </c>
    </row>
    <row r="41904" spans="11:16">
      <c r="K41904" s="14" t="str">
        <v/>
      </c>
      <c r="L41904" s="14" t="str">
        <v/>
      </c>
      <c r="O41904" s="14" t="str">
        <v/>
      </c>
      <c r="P41904" s="14" t="str">
        <f ca="1"/>
        <v>Low Cap</v>
      </c>
    </row>
    <row r="41905" spans="11:16">
      <c r="K41905" s="14" t="str">
        <v/>
      </c>
      <c r="L41905" s="14" t="str">
        <v/>
      </c>
      <c r="O41905" s="14" t="str">
        <v/>
      </c>
      <c r="P41905" s="14" t="str">
        <f ca="1"/>
        <v>Low Cap</v>
      </c>
    </row>
    <row r="41906" spans="11:16">
      <c r="K41906" s="14" t="str">
        <v/>
      </c>
      <c r="L41906" s="14" t="str">
        <v/>
      </c>
      <c r="O41906" s="14" t="str">
        <v/>
      </c>
      <c r="P41906" s="14" t="str">
        <f ca="1"/>
        <v>Low Cap</v>
      </c>
    </row>
    <row r="41907" spans="11:16">
      <c r="K41907" s="14" t="str">
        <v/>
      </c>
      <c r="L41907" s="14" t="str">
        <v/>
      </c>
      <c r="O41907" s="14" t="str">
        <v/>
      </c>
      <c r="P41907" s="14" t="str">
        <f ca="1"/>
        <v>Low Cap</v>
      </c>
    </row>
    <row r="41908" spans="11:16">
      <c r="K41908" s="14" t="str">
        <v/>
      </c>
      <c r="L41908" s="14" t="str">
        <v/>
      </c>
      <c r="O41908" s="14" t="str">
        <v/>
      </c>
      <c r="P41908" s="14" t="str">
        <f ca="1"/>
        <v>Low Cap</v>
      </c>
    </row>
    <row r="41909" spans="11:16">
      <c r="K41909" s="14" t="str">
        <v/>
      </c>
      <c r="L41909" s="14" t="str">
        <v/>
      </c>
      <c r="O41909" s="14" t="str">
        <v/>
      </c>
      <c r="P41909" s="14" t="str">
        <f ca="1"/>
        <v>Low Cap</v>
      </c>
    </row>
    <row r="41910" spans="11:16">
      <c r="K41910" s="14" t="str">
        <v/>
      </c>
      <c r="L41910" s="14" t="str">
        <v/>
      </c>
      <c r="O41910" s="14" t="str">
        <v/>
      </c>
      <c r="P41910" s="14" t="str">
        <f ca="1"/>
        <v>Low Cap</v>
      </c>
    </row>
    <row r="41911" spans="11:16">
      <c r="K41911" s="14" t="str">
        <v/>
      </c>
      <c r="L41911" s="14" t="str">
        <v/>
      </c>
      <c r="O41911" s="14" t="str">
        <v/>
      </c>
      <c r="P41911" s="14" t="str">
        <f ca="1"/>
        <v>Low Cap</v>
      </c>
    </row>
    <row r="41912" spans="11:16">
      <c r="K41912" s="14" t="str">
        <v/>
      </c>
      <c r="L41912" s="14" t="str">
        <v/>
      </c>
      <c r="O41912" s="14" t="str">
        <v/>
      </c>
      <c r="P41912" s="14" t="str">
        <f ca="1"/>
        <v>Low Cap</v>
      </c>
    </row>
    <row r="41913" spans="11:16">
      <c r="K41913" s="14" t="str">
        <v/>
      </c>
      <c r="L41913" s="14" t="str">
        <v/>
      </c>
      <c r="O41913" s="14" t="str">
        <v/>
      </c>
      <c r="P41913" s="14" t="str">
        <f ca="1"/>
        <v>Low Cap</v>
      </c>
    </row>
    <row r="41914" spans="11:16">
      <c r="K41914" s="14" t="str">
        <v/>
      </c>
      <c r="L41914" s="14" t="str">
        <v/>
      </c>
      <c r="O41914" s="14" t="str">
        <v/>
      </c>
      <c r="P41914" s="14" t="str">
        <f ca="1"/>
        <v>Low Cap</v>
      </c>
    </row>
    <row r="41915" spans="11:16">
      <c r="K41915" s="14" t="str">
        <v/>
      </c>
      <c r="L41915" s="14" t="str">
        <v/>
      </c>
      <c r="O41915" s="14" t="str">
        <v/>
      </c>
      <c r="P41915" s="14" t="str">
        <f ca="1"/>
        <v>Low Cap</v>
      </c>
    </row>
    <row r="41916" spans="11:16">
      <c r="K41916" s="14" t="str">
        <v/>
      </c>
      <c r="L41916" s="14" t="str">
        <v/>
      </c>
      <c r="O41916" s="14" t="str">
        <v/>
      </c>
      <c r="P41916" s="14" t="str">
        <f ca="1"/>
        <v>Low Cap</v>
      </c>
    </row>
    <row r="41917" spans="11:16">
      <c r="K41917" s="14" t="str">
        <v/>
      </c>
      <c r="L41917" s="14" t="str">
        <v/>
      </c>
      <c r="O41917" s="14" t="str">
        <v/>
      </c>
      <c r="P41917" s="14" t="str">
        <f ca="1"/>
        <v>Low Cap</v>
      </c>
    </row>
    <row r="41918" spans="11:16">
      <c r="K41918" s="14" t="str">
        <v/>
      </c>
      <c r="L41918" s="14" t="str">
        <v/>
      </c>
      <c r="O41918" s="14" t="str">
        <v/>
      </c>
      <c r="P41918" s="14" t="str">
        <f ca="1"/>
        <v>Low Cap</v>
      </c>
    </row>
    <row r="41919" spans="11:16">
      <c r="K41919" s="14" t="str">
        <v/>
      </c>
      <c r="L41919" s="14" t="str">
        <v/>
      </c>
      <c r="O41919" s="14" t="str">
        <v/>
      </c>
      <c r="P41919" s="14" t="str">
        <f ca="1"/>
        <v>Low Cap</v>
      </c>
    </row>
    <row r="41920" spans="11:16">
      <c r="K41920" s="14" t="str">
        <v/>
      </c>
      <c r="L41920" s="14" t="str">
        <v/>
      </c>
      <c r="O41920" s="14" t="str">
        <v/>
      </c>
      <c r="P41920" s="14" t="str">
        <f ca="1"/>
        <v>Low Cap</v>
      </c>
    </row>
    <row r="41921" spans="11:16">
      <c r="K41921" s="14" t="str">
        <v/>
      </c>
      <c r="L41921" s="14" t="str">
        <v/>
      </c>
      <c r="O41921" s="14" t="str">
        <v/>
      </c>
      <c r="P41921" s="14" t="str">
        <f ca="1"/>
        <v>Low Cap</v>
      </c>
    </row>
    <row r="41922" spans="11:16">
      <c r="K41922" s="14" t="str">
        <v/>
      </c>
      <c r="L41922" s="14" t="str">
        <v/>
      </c>
      <c r="O41922" s="14" t="str">
        <v/>
      </c>
      <c r="P41922" s="14" t="str">
        <f ca="1"/>
        <v>Low Cap</v>
      </c>
    </row>
    <row r="41923" spans="11:16">
      <c r="K41923" s="14" t="str">
        <v/>
      </c>
      <c r="L41923" s="14" t="str">
        <v/>
      </c>
      <c r="O41923" s="14" t="str">
        <v/>
      </c>
      <c r="P41923" s="14" t="str">
        <f ca="1"/>
        <v>Low Cap</v>
      </c>
    </row>
    <row r="41924" spans="11:16">
      <c r="K41924" s="14" t="str">
        <v/>
      </c>
      <c r="L41924" s="14" t="str">
        <v/>
      </c>
      <c r="O41924" s="14" t="str">
        <v/>
      </c>
      <c r="P41924" s="14" t="str">
        <f ca="1"/>
        <v>Low Cap</v>
      </c>
    </row>
    <row r="41925" spans="11:16">
      <c r="K41925" s="14" t="str">
        <v/>
      </c>
      <c r="L41925" s="14" t="str">
        <v/>
      </c>
      <c r="O41925" s="14" t="str">
        <v/>
      </c>
      <c r="P41925" s="14" t="str">
        <f ca="1"/>
        <v>Low Cap</v>
      </c>
    </row>
    <row r="41926" spans="11:16">
      <c r="K41926" s="14" t="str">
        <v/>
      </c>
      <c r="L41926" s="14" t="str">
        <v/>
      </c>
      <c r="O41926" s="14" t="str">
        <v/>
      </c>
      <c r="P41926" s="14" t="str">
        <f ca="1"/>
        <v>Low Cap</v>
      </c>
    </row>
    <row r="41927" spans="11:16">
      <c r="K41927" s="14" t="str">
        <v/>
      </c>
      <c r="L41927" s="14" t="str">
        <v/>
      </c>
      <c r="O41927" s="14" t="str">
        <v/>
      </c>
      <c r="P41927" s="14" t="str">
        <f ca="1"/>
        <v>Low Cap</v>
      </c>
    </row>
    <row r="41928" spans="11:16">
      <c r="K41928" s="14" t="str">
        <v/>
      </c>
      <c r="L41928" s="14" t="str">
        <v/>
      </c>
      <c r="O41928" s="14" t="str">
        <v/>
      </c>
      <c r="P41928" s="14" t="str">
        <f ca="1"/>
        <v>Low Cap</v>
      </c>
    </row>
    <row r="41929" spans="11:16">
      <c r="K41929" s="14" t="str">
        <v/>
      </c>
      <c r="L41929" s="14" t="str">
        <v/>
      </c>
      <c r="O41929" s="14" t="str">
        <v/>
      </c>
      <c r="P41929" s="14" t="str">
        <f ca="1"/>
        <v>Low Cap</v>
      </c>
    </row>
    <row r="41930" spans="11:16">
      <c r="K41930" s="14" t="str">
        <v/>
      </c>
      <c r="L41930" s="14" t="str">
        <v/>
      </c>
      <c r="O41930" s="14" t="str">
        <v/>
      </c>
      <c r="P41930" s="14" t="str">
        <f ca="1"/>
        <v>Low Cap</v>
      </c>
    </row>
    <row r="41931" spans="11:16">
      <c r="K41931" s="14" t="str">
        <v/>
      </c>
      <c r="L41931" s="14" t="str">
        <v/>
      </c>
      <c r="O41931" s="14" t="str">
        <v/>
      </c>
      <c r="P41931" s="14" t="str">
        <f ca="1"/>
        <v>Low Cap</v>
      </c>
    </row>
    <row r="41932" spans="11:16">
      <c r="K41932" s="14" t="str">
        <v/>
      </c>
      <c r="L41932" s="14" t="str">
        <v/>
      </c>
      <c r="O41932" s="14" t="str">
        <v/>
      </c>
      <c r="P41932" s="14" t="str">
        <f ca="1"/>
        <v>Low Cap</v>
      </c>
    </row>
    <row r="41933" spans="11:16">
      <c r="K41933" s="14" t="str">
        <v/>
      </c>
      <c r="L41933" s="14" t="str">
        <v/>
      </c>
      <c r="O41933" s="14" t="str">
        <v/>
      </c>
      <c r="P41933" s="14" t="str">
        <f ca="1"/>
        <v>Low Cap</v>
      </c>
    </row>
    <row r="41934" spans="11:16">
      <c r="K41934" s="14" t="str">
        <v/>
      </c>
      <c r="L41934" s="14" t="str">
        <v/>
      </c>
      <c r="O41934" s="14" t="str">
        <v/>
      </c>
      <c r="P41934" s="14" t="str">
        <f ca="1"/>
        <v>Low Cap</v>
      </c>
    </row>
    <row r="41935" spans="11:16">
      <c r="K41935" s="14" t="str">
        <v/>
      </c>
      <c r="L41935" s="14" t="str">
        <v/>
      </c>
      <c r="O41935" s="14" t="str">
        <v/>
      </c>
      <c r="P41935" s="14" t="str">
        <f ca="1"/>
        <v>Low Cap</v>
      </c>
    </row>
    <row r="41936" spans="11:16">
      <c r="K41936" s="14" t="str">
        <v/>
      </c>
      <c r="L41936" s="14" t="str">
        <v/>
      </c>
      <c r="O41936" s="14" t="str">
        <v/>
      </c>
      <c r="P41936" s="14" t="str">
        <f ca="1"/>
        <v>Low Cap</v>
      </c>
    </row>
    <row r="41937" spans="11:16">
      <c r="K41937" s="14" t="str">
        <v/>
      </c>
      <c r="L41937" s="14" t="str">
        <v/>
      </c>
      <c r="O41937" s="14" t="str">
        <v/>
      </c>
      <c r="P41937" s="14" t="str">
        <f ca="1"/>
        <v>Low Cap</v>
      </c>
    </row>
    <row r="41938" spans="11:16">
      <c r="K41938" s="14" t="str">
        <v/>
      </c>
      <c r="L41938" s="14" t="str">
        <v/>
      </c>
      <c r="O41938" s="14" t="str">
        <v/>
      </c>
      <c r="P41938" s="14" t="str">
        <f ca="1"/>
        <v>Low Cap</v>
      </c>
    </row>
    <row r="41939" spans="11:16">
      <c r="K41939" s="14" t="str">
        <v/>
      </c>
      <c r="L41939" s="14" t="str">
        <v/>
      </c>
      <c r="O41939" s="14" t="str">
        <v/>
      </c>
      <c r="P41939" s="14" t="str">
        <f ca="1"/>
        <v>Low Cap</v>
      </c>
    </row>
    <row r="41940" spans="11:16">
      <c r="K41940" s="14" t="str">
        <v/>
      </c>
      <c r="L41940" s="14" t="str">
        <v/>
      </c>
      <c r="O41940" s="14" t="str">
        <v/>
      </c>
      <c r="P41940" s="14" t="str">
        <f ca="1"/>
        <v>Low Cap</v>
      </c>
    </row>
    <row r="41941" spans="11:16">
      <c r="K41941" s="14" t="str">
        <v/>
      </c>
      <c r="L41941" s="14" t="str">
        <v/>
      </c>
      <c r="O41941" s="14" t="str">
        <v/>
      </c>
      <c r="P41941" s="14" t="str">
        <f ca="1"/>
        <v>Low Cap</v>
      </c>
    </row>
    <row r="41942" spans="11:16">
      <c r="K41942" s="14" t="str">
        <v/>
      </c>
      <c r="L41942" s="14" t="str">
        <v/>
      </c>
      <c r="O41942" s="14" t="str">
        <v/>
      </c>
      <c r="P41942" s="14" t="str">
        <f ca="1"/>
        <v>Low Cap</v>
      </c>
    </row>
    <row r="41943" spans="11:16">
      <c r="K41943" s="14" t="str">
        <v/>
      </c>
      <c r="L41943" s="14" t="str">
        <v/>
      </c>
      <c r="O41943" s="14" t="str">
        <v/>
      </c>
      <c r="P41943" s="14" t="str">
        <f ca="1"/>
        <v>Low Cap</v>
      </c>
    </row>
    <row r="41944" spans="11:16">
      <c r="K41944" s="14" t="str">
        <v/>
      </c>
      <c r="L41944" s="14" t="str">
        <v/>
      </c>
      <c r="O41944" s="14" t="str">
        <v/>
      </c>
      <c r="P41944" s="14" t="str">
        <f ca="1"/>
        <v>Low Cap</v>
      </c>
    </row>
    <row r="41945" spans="11:16">
      <c r="K41945" s="14" t="str">
        <v/>
      </c>
      <c r="L41945" s="14" t="str">
        <v/>
      </c>
      <c r="O41945" s="14" t="str">
        <v/>
      </c>
      <c r="P41945" s="14" t="str">
        <f ca="1"/>
        <v>Low Cap</v>
      </c>
    </row>
    <row r="41946" spans="11:16">
      <c r="K41946" s="14" t="str">
        <v/>
      </c>
      <c r="L41946" s="14" t="str">
        <v/>
      </c>
      <c r="O41946" s="14" t="str">
        <v/>
      </c>
      <c r="P41946" s="14" t="str">
        <f ca="1"/>
        <v>Low Cap</v>
      </c>
    </row>
    <row r="41947" spans="11:16">
      <c r="K41947" s="14" t="str">
        <v/>
      </c>
      <c r="L41947" s="14" t="str">
        <v/>
      </c>
      <c r="O41947" s="14" t="str">
        <v/>
      </c>
      <c r="P41947" s="14" t="str">
        <f ca="1"/>
        <v>Low Cap</v>
      </c>
    </row>
    <row r="41948" spans="11:16">
      <c r="K41948" s="14" t="str">
        <v/>
      </c>
      <c r="L41948" s="14" t="str">
        <v/>
      </c>
      <c r="O41948" s="14" t="str">
        <v/>
      </c>
      <c r="P41948" s="14" t="str">
        <f ca="1"/>
        <v>Low Cap</v>
      </c>
    </row>
    <row r="41949" spans="11:16">
      <c r="K41949" s="14" t="str">
        <v/>
      </c>
      <c r="L41949" s="14" t="str">
        <v/>
      </c>
      <c r="O41949" s="14" t="str">
        <v/>
      </c>
      <c r="P41949" s="14" t="str">
        <f ca="1"/>
        <v>Low Cap</v>
      </c>
    </row>
    <row r="41950" spans="11:16">
      <c r="K41950" s="14" t="str">
        <v/>
      </c>
      <c r="L41950" s="14" t="str">
        <v/>
      </c>
      <c r="O41950" s="14" t="str">
        <v/>
      </c>
      <c r="P41950" s="14" t="str">
        <f ca="1"/>
        <v>Low Cap</v>
      </c>
    </row>
    <row r="41951" spans="11:16">
      <c r="K41951" s="14" t="str">
        <v/>
      </c>
      <c r="L41951" s="14" t="str">
        <v/>
      </c>
      <c r="O41951" s="14" t="str">
        <v/>
      </c>
      <c r="P41951" s="14" t="str">
        <f ca="1"/>
        <v>Low Cap</v>
      </c>
    </row>
    <row r="41952" spans="11:16">
      <c r="K41952" s="14" t="str">
        <v/>
      </c>
      <c r="L41952" s="14" t="str">
        <v/>
      </c>
      <c r="O41952" s="14" t="str">
        <v/>
      </c>
      <c r="P41952" s="14" t="str">
        <f ca="1"/>
        <v>Low Cap</v>
      </c>
    </row>
    <row r="41953" spans="11:16">
      <c r="K41953" s="14" t="str">
        <v/>
      </c>
      <c r="L41953" s="14" t="str">
        <v/>
      </c>
      <c r="O41953" s="14" t="str">
        <v/>
      </c>
      <c r="P41953" s="14" t="str">
        <f ca="1"/>
        <v>Low Cap</v>
      </c>
    </row>
    <row r="41954" spans="11:16">
      <c r="K41954" s="14" t="str">
        <v/>
      </c>
      <c r="L41954" s="14" t="str">
        <v/>
      </c>
      <c r="O41954" s="14" t="str">
        <v/>
      </c>
      <c r="P41954" s="14" t="str">
        <f ca="1"/>
        <v>Low Cap</v>
      </c>
    </row>
    <row r="41955" spans="11:16">
      <c r="K41955" s="14" t="str">
        <v/>
      </c>
      <c r="L41955" s="14" t="str">
        <v/>
      </c>
      <c r="O41955" s="14" t="str">
        <v/>
      </c>
      <c r="P41955" s="14" t="str">
        <f ca="1"/>
        <v>Low Cap</v>
      </c>
    </row>
    <row r="41956" spans="11:16">
      <c r="K41956" s="14" t="str">
        <v/>
      </c>
      <c r="L41956" s="14" t="str">
        <v/>
      </c>
      <c r="O41956" s="14" t="str">
        <v/>
      </c>
      <c r="P41956" s="14" t="str">
        <f ca="1"/>
        <v>Low Cap</v>
      </c>
    </row>
    <row r="41957" spans="11:16">
      <c r="K41957" s="14" t="str">
        <v/>
      </c>
      <c r="L41957" s="14" t="str">
        <v/>
      </c>
      <c r="O41957" s="14" t="str">
        <v/>
      </c>
      <c r="P41957" s="14" t="str">
        <f ca="1"/>
        <v>Low Cap</v>
      </c>
    </row>
    <row r="41958" spans="11:16">
      <c r="K41958" s="14" t="str">
        <v/>
      </c>
      <c r="L41958" s="14" t="str">
        <v/>
      </c>
      <c r="O41958" s="14" t="str">
        <v/>
      </c>
      <c r="P41958" s="14" t="str">
        <f ca="1"/>
        <v>Low Cap</v>
      </c>
    </row>
    <row r="41959" spans="11:16">
      <c r="K41959" s="14" t="str">
        <v/>
      </c>
      <c r="L41959" s="14" t="str">
        <v/>
      </c>
      <c r="O41959" s="14" t="str">
        <v/>
      </c>
      <c r="P41959" s="14" t="str">
        <f ca="1"/>
        <v>Low Cap</v>
      </c>
    </row>
    <row r="41960" spans="11:16">
      <c r="K41960" s="14" t="str">
        <v/>
      </c>
      <c r="L41960" s="14" t="str">
        <v/>
      </c>
      <c r="O41960" s="14" t="str">
        <v/>
      </c>
      <c r="P41960" s="14" t="str">
        <f ca="1"/>
        <v>Low Cap</v>
      </c>
    </row>
    <row r="41961" spans="11:16">
      <c r="K41961" s="14" t="str">
        <v/>
      </c>
      <c r="L41961" s="14" t="str">
        <v/>
      </c>
      <c r="O41961" s="14" t="str">
        <v/>
      </c>
      <c r="P41961" s="14" t="str">
        <f ca="1"/>
        <v>Low Cap</v>
      </c>
    </row>
    <row r="41962" spans="11:16">
      <c r="K41962" s="14" t="str">
        <v/>
      </c>
      <c r="L41962" s="14" t="str">
        <v/>
      </c>
      <c r="O41962" s="14" t="str">
        <v/>
      </c>
      <c r="P41962" s="14" t="str">
        <f ca="1"/>
        <v>Low Cap</v>
      </c>
    </row>
    <row r="41963" spans="11:16">
      <c r="K41963" s="14" t="str">
        <v/>
      </c>
      <c r="L41963" s="14" t="str">
        <v/>
      </c>
      <c r="O41963" s="14" t="str">
        <v/>
      </c>
      <c r="P41963" s="14" t="str">
        <f ca="1"/>
        <v>Low Cap</v>
      </c>
    </row>
    <row r="41964" spans="11:16">
      <c r="K41964" s="14" t="str">
        <v/>
      </c>
      <c r="L41964" s="14" t="str">
        <v/>
      </c>
      <c r="O41964" s="14" t="str">
        <v/>
      </c>
      <c r="P41964" s="14" t="str">
        <f ca="1"/>
        <v>Low Cap</v>
      </c>
    </row>
    <row r="41965" spans="11:16">
      <c r="K41965" s="14" t="str">
        <v/>
      </c>
      <c r="L41965" s="14" t="str">
        <v/>
      </c>
      <c r="O41965" s="14" t="str">
        <v/>
      </c>
      <c r="P41965" s="14" t="str">
        <f ca="1"/>
        <v>Low Cap</v>
      </c>
    </row>
    <row r="41966" spans="11:16">
      <c r="K41966" s="14" t="str">
        <v/>
      </c>
      <c r="L41966" s="14" t="str">
        <v/>
      </c>
      <c r="O41966" s="14" t="str">
        <v/>
      </c>
      <c r="P41966" s="14" t="str">
        <f ca="1"/>
        <v>Low Cap</v>
      </c>
    </row>
    <row r="41967" spans="11:16">
      <c r="K41967" s="14" t="str">
        <v/>
      </c>
      <c r="L41967" s="14" t="str">
        <v/>
      </c>
      <c r="O41967" s="14" t="str">
        <v/>
      </c>
      <c r="P41967" s="14" t="str">
        <f ca="1"/>
        <v>Low Cap</v>
      </c>
    </row>
    <row r="41968" spans="11:16">
      <c r="K41968" s="14" t="str">
        <v/>
      </c>
      <c r="L41968" s="14" t="str">
        <v/>
      </c>
      <c r="O41968" s="14" t="str">
        <v/>
      </c>
      <c r="P41968" s="14" t="str">
        <f ca="1"/>
        <v>Low Cap</v>
      </c>
    </row>
    <row r="41969" spans="11:16">
      <c r="K41969" s="14" t="str">
        <v/>
      </c>
      <c r="L41969" s="14" t="str">
        <v/>
      </c>
      <c r="O41969" s="14" t="str">
        <v/>
      </c>
      <c r="P41969" s="14" t="str">
        <f ca="1"/>
        <v>Low Cap</v>
      </c>
    </row>
    <row r="41970" spans="11:16">
      <c r="K41970" s="14" t="str">
        <v/>
      </c>
      <c r="L41970" s="14" t="str">
        <v/>
      </c>
      <c r="O41970" s="14" t="str">
        <v/>
      </c>
      <c r="P41970" s="14" t="str">
        <f ca="1"/>
        <v>Low Cap</v>
      </c>
    </row>
    <row r="41971" spans="11:16">
      <c r="K41971" s="14" t="str">
        <v/>
      </c>
      <c r="L41971" s="14" t="str">
        <v/>
      </c>
      <c r="O41971" s="14" t="str">
        <v/>
      </c>
      <c r="P41971" s="14" t="str">
        <f ca="1"/>
        <v>Low Cap</v>
      </c>
    </row>
    <row r="41972" spans="11:16">
      <c r="K41972" s="14" t="str">
        <v/>
      </c>
      <c r="L41972" s="14" t="str">
        <v/>
      </c>
      <c r="O41972" s="14" t="str">
        <v/>
      </c>
      <c r="P41972" s="14" t="str">
        <f ca="1"/>
        <v>Low Cap</v>
      </c>
    </row>
    <row r="41973" spans="11:16">
      <c r="K41973" s="14" t="str">
        <v/>
      </c>
      <c r="L41973" s="14" t="str">
        <v/>
      </c>
      <c r="O41973" s="14" t="str">
        <v/>
      </c>
      <c r="P41973" s="14" t="str">
        <f ca="1"/>
        <v>Low Cap</v>
      </c>
    </row>
    <row r="41974" spans="11:16">
      <c r="K41974" s="14" t="str">
        <v/>
      </c>
      <c r="L41974" s="14" t="str">
        <v/>
      </c>
      <c r="O41974" s="14" t="str">
        <v/>
      </c>
      <c r="P41974" s="14" t="str">
        <f ca="1"/>
        <v>Low Cap</v>
      </c>
    </row>
    <row r="41975" spans="11:16">
      <c r="K41975" s="14" t="str">
        <v/>
      </c>
      <c r="L41975" s="14" t="str">
        <v/>
      </c>
      <c r="O41975" s="14" t="str">
        <v/>
      </c>
      <c r="P41975" s="14" t="str">
        <f ca="1"/>
        <v>Low Cap</v>
      </c>
    </row>
    <row r="41976" spans="11:16">
      <c r="K41976" s="14" t="str">
        <v/>
      </c>
      <c r="L41976" s="14" t="str">
        <v/>
      </c>
      <c r="O41976" s="14" t="str">
        <v/>
      </c>
      <c r="P41976" s="14" t="str">
        <f ca="1"/>
        <v>Low Cap</v>
      </c>
    </row>
    <row r="41977" spans="11:16">
      <c r="K41977" s="14" t="str">
        <v/>
      </c>
      <c r="L41977" s="14" t="str">
        <v/>
      </c>
      <c r="O41977" s="14" t="str">
        <v/>
      </c>
      <c r="P41977" s="14" t="str">
        <f ca="1"/>
        <v>Low Cap</v>
      </c>
    </row>
    <row r="41978" spans="11:16">
      <c r="K41978" s="14" t="str">
        <v/>
      </c>
      <c r="L41978" s="14" t="str">
        <v/>
      </c>
      <c r="O41978" s="14" t="str">
        <v/>
      </c>
      <c r="P41978" s="14" t="str">
        <f ca="1"/>
        <v>Low Cap</v>
      </c>
    </row>
    <row r="41979" spans="11:16">
      <c r="K41979" s="14" t="str">
        <v/>
      </c>
      <c r="L41979" s="14" t="str">
        <v/>
      </c>
      <c r="O41979" s="14" t="str">
        <v/>
      </c>
      <c r="P41979" s="14" t="str">
        <f ca="1"/>
        <v>Low Cap</v>
      </c>
    </row>
    <row r="41980" spans="11:16">
      <c r="K41980" s="14" t="str">
        <v/>
      </c>
      <c r="L41980" s="14" t="str">
        <v/>
      </c>
      <c r="O41980" s="14" t="str">
        <v/>
      </c>
      <c r="P41980" s="14" t="str">
        <f ca="1"/>
        <v>Low Cap</v>
      </c>
    </row>
    <row r="41981" spans="11:16">
      <c r="K41981" s="14" t="str">
        <v/>
      </c>
      <c r="L41981" s="14" t="str">
        <v/>
      </c>
      <c r="O41981" s="14" t="str">
        <v/>
      </c>
      <c r="P41981" s="14" t="str">
        <f ca="1"/>
        <v>Low Cap</v>
      </c>
    </row>
    <row r="41982" spans="11:16">
      <c r="K41982" s="14" t="str">
        <v/>
      </c>
      <c r="L41982" s="14" t="str">
        <v/>
      </c>
      <c r="O41982" s="14" t="str">
        <v/>
      </c>
      <c r="P41982" s="14" t="str">
        <f ca="1"/>
        <v>Low Cap</v>
      </c>
    </row>
    <row r="41983" spans="11:16">
      <c r="K41983" s="14" t="str">
        <v/>
      </c>
      <c r="L41983" s="14" t="str">
        <v/>
      </c>
      <c r="O41983" s="14" t="str">
        <v/>
      </c>
      <c r="P41983" s="14" t="str">
        <f ca="1"/>
        <v>Low Cap</v>
      </c>
    </row>
    <row r="41984" spans="11:16">
      <c r="K41984" s="14" t="str">
        <v/>
      </c>
      <c r="L41984" s="14" t="str">
        <v/>
      </c>
      <c r="O41984" s="14" t="str">
        <v/>
      </c>
      <c r="P41984" s="14" t="str">
        <f ca="1"/>
        <v>Low Cap</v>
      </c>
    </row>
    <row r="41985" spans="11:16">
      <c r="K41985" s="14" t="str">
        <v/>
      </c>
      <c r="L41985" s="14" t="str">
        <v/>
      </c>
      <c r="O41985" s="14" t="str">
        <v/>
      </c>
      <c r="P41985" s="14" t="str">
        <f ca="1"/>
        <v>Low Cap</v>
      </c>
    </row>
    <row r="41986" spans="11:16">
      <c r="K41986" s="14" t="str">
        <v/>
      </c>
      <c r="L41986" s="14" t="str">
        <v/>
      </c>
      <c r="O41986" s="14" t="str">
        <v/>
      </c>
      <c r="P41986" s="14" t="str">
        <f ca="1"/>
        <v>Low Cap</v>
      </c>
    </row>
    <row r="41987" spans="11:16">
      <c r="K41987" s="14" t="str">
        <v/>
      </c>
      <c r="L41987" s="14" t="str">
        <v/>
      </c>
      <c r="O41987" s="14" t="str">
        <v/>
      </c>
      <c r="P41987" s="14" t="str">
        <f ca="1"/>
        <v>Low Cap</v>
      </c>
    </row>
    <row r="41988" spans="11:16">
      <c r="K41988" s="14" t="str">
        <v/>
      </c>
      <c r="L41988" s="14" t="str">
        <v/>
      </c>
      <c r="O41988" s="14" t="str">
        <v/>
      </c>
      <c r="P41988" s="14" t="str">
        <f ca="1"/>
        <v>Low Cap</v>
      </c>
    </row>
    <row r="41989" spans="11:16">
      <c r="K41989" s="14" t="str">
        <v/>
      </c>
      <c r="L41989" s="14" t="str">
        <v/>
      </c>
      <c r="O41989" s="14" t="str">
        <v/>
      </c>
      <c r="P41989" s="14" t="str">
        <f ca="1"/>
        <v>Low Cap</v>
      </c>
    </row>
    <row r="41990" spans="11:16">
      <c r="K41990" s="14" t="str">
        <v/>
      </c>
      <c r="L41990" s="14" t="str">
        <v/>
      </c>
      <c r="O41990" s="14" t="str">
        <v/>
      </c>
      <c r="P41990" s="14" t="str">
        <f ca="1"/>
        <v>Low Cap</v>
      </c>
    </row>
    <row r="41991" spans="11:16">
      <c r="K41991" s="14" t="str">
        <v/>
      </c>
      <c r="L41991" s="14" t="str">
        <v/>
      </c>
      <c r="O41991" s="14" t="str">
        <v/>
      </c>
      <c r="P41991" s="14" t="str">
        <f ca="1"/>
        <v>Low Cap</v>
      </c>
    </row>
    <row r="41992" spans="11:16">
      <c r="K41992" s="14" t="str">
        <v/>
      </c>
      <c r="L41992" s="14" t="str">
        <v/>
      </c>
      <c r="O41992" s="14" t="str">
        <v/>
      </c>
      <c r="P41992" s="14" t="str">
        <f ca="1"/>
        <v>Low Cap</v>
      </c>
    </row>
    <row r="41993" spans="11:16">
      <c r="K41993" s="14" t="str">
        <v/>
      </c>
      <c r="L41993" s="14" t="str">
        <v/>
      </c>
      <c r="O41993" s="14" t="str">
        <v/>
      </c>
      <c r="P41993" s="14" t="str">
        <f ca="1"/>
        <v>Low Cap</v>
      </c>
    </row>
    <row r="41994" spans="11:16">
      <c r="K41994" s="14" t="str">
        <v/>
      </c>
      <c r="L41994" s="14" t="str">
        <v/>
      </c>
      <c r="O41994" s="14" t="str">
        <v/>
      </c>
      <c r="P41994" s="14" t="str">
        <f ca="1"/>
        <v>Low Cap</v>
      </c>
    </row>
    <row r="41995" spans="11:16">
      <c r="K41995" s="14" t="str">
        <v/>
      </c>
      <c r="L41995" s="14" t="str">
        <v/>
      </c>
      <c r="O41995" s="14" t="str">
        <v/>
      </c>
      <c r="P41995" s="14" t="str">
        <f ca="1"/>
        <v>Low Cap</v>
      </c>
    </row>
    <row r="41996" spans="11:16">
      <c r="K41996" s="14" t="str">
        <v/>
      </c>
      <c r="L41996" s="14" t="str">
        <v/>
      </c>
      <c r="O41996" s="14" t="str">
        <v/>
      </c>
      <c r="P41996" s="14" t="str">
        <f ca="1"/>
        <v>Low Cap</v>
      </c>
    </row>
    <row r="41997" spans="11:16">
      <c r="K41997" s="14" t="str">
        <v/>
      </c>
      <c r="L41997" s="14" t="str">
        <v/>
      </c>
      <c r="O41997" s="14" t="str">
        <v/>
      </c>
      <c r="P41997" s="14" t="str">
        <f ca="1"/>
        <v>Low Cap</v>
      </c>
    </row>
    <row r="41998" spans="11:16">
      <c r="K41998" s="14" t="str">
        <v/>
      </c>
      <c r="L41998" s="14" t="str">
        <v/>
      </c>
      <c r="O41998" s="14" t="str">
        <v/>
      </c>
      <c r="P41998" s="14" t="str">
        <f ca="1"/>
        <v>Low Cap</v>
      </c>
    </row>
    <row r="41999" spans="11:16">
      <c r="K41999" s="14" t="str">
        <v/>
      </c>
      <c r="L41999" s="14" t="str">
        <v/>
      </c>
      <c r="O41999" s="14" t="str">
        <v/>
      </c>
      <c r="P41999" s="14" t="str">
        <f ca="1"/>
        <v>Low Cap</v>
      </c>
    </row>
    <row r="42000" spans="11:16">
      <c r="K42000" s="14" t="str">
        <v/>
      </c>
      <c r="L42000" s="14" t="str">
        <v/>
      </c>
      <c r="O42000" s="14" t="str">
        <v/>
      </c>
      <c r="P42000" s="14" t="str">
        <f ca="1"/>
        <v>Low Cap</v>
      </c>
    </row>
    <row r="42001" spans="11:16">
      <c r="K42001" s="14" t="str">
        <v/>
      </c>
      <c r="L42001" s="14" t="str">
        <v/>
      </c>
      <c r="O42001" s="14" t="str">
        <v/>
      </c>
      <c r="P42001" s="14" t="str">
        <f ca="1"/>
        <v>Low Cap</v>
      </c>
    </row>
    <row r="42002" spans="11:16">
      <c r="K42002" s="14" t="str">
        <v/>
      </c>
      <c r="L42002" s="14" t="str">
        <v/>
      </c>
      <c r="O42002" s="14" t="str">
        <v/>
      </c>
      <c r="P42002" s="14" t="str">
        <f ca="1"/>
        <v>Low Cap</v>
      </c>
    </row>
    <row r="42003" spans="11:16">
      <c r="K42003" s="14" t="str">
        <v/>
      </c>
      <c r="L42003" s="14" t="str">
        <v/>
      </c>
      <c r="O42003" s="14" t="str">
        <v/>
      </c>
      <c r="P42003" s="14" t="str">
        <f ca="1"/>
        <v>Low Cap</v>
      </c>
    </row>
    <row r="42004" spans="11:16">
      <c r="K42004" s="14" t="str">
        <v/>
      </c>
      <c r="L42004" s="14" t="str">
        <v/>
      </c>
      <c r="O42004" s="14" t="str">
        <v/>
      </c>
      <c r="P42004" s="14" t="str">
        <f ca="1"/>
        <v>Low Cap</v>
      </c>
    </row>
    <row r="42005" spans="11:16">
      <c r="K42005" s="14" t="str">
        <v/>
      </c>
      <c r="L42005" s="14" t="str">
        <v/>
      </c>
      <c r="O42005" s="14" t="str">
        <v/>
      </c>
      <c r="P42005" s="14" t="str">
        <f ca="1"/>
        <v>Low Cap</v>
      </c>
    </row>
    <row r="42006" spans="11:16">
      <c r="K42006" s="14" t="str">
        <v/>
      </c>
      <c r="L42006" s="14" t="str">
        <v/>
      </c>
      <c r="O42006" s="14" t="str">
        <v/>
      </c>
      <c r="P42006" s="14" t="str">
        <f ca="1"/>
        <v>Low Cap</v>
      </c>
    </row>
    <row r="42007" spans="11:16">
      <c r="K42007" s="14" t="str">
        <v/>
      </c>
      <c r="L42007" s="14" t="str">
        <v/>
      </c>
      <c r="O42007" s="14" t="str">
        <v/>
      </c>
      <c r="P42007" s="14" t="str">
        <f ca="1"/>
        <v>Low Cap</v>
      </c>
    </row>
    <row r="42008" spans="11:16">
      <c r="K42008" s="14" t="str">
        <v/>
      </c>
      <c r="L42008" s="14" t="str">
        <v/>
      </c>
      <c r="O42008" s="14" t="str">
        <v/>
      </c>
      <c r="P42008" s="14" t="str">
        <f ca="1"/>
        <v>Low Cap</v>
      </c>
    </row>
    <row r="42009" spans="11:16">
      <c r="K42009" s="14" t="str">
        <v/>
      </c>
      <c r="L42009" s="14" t="str">
        <v/>
      </c>
      <c r="O42009" s="14" t="str">
        <v/>
      </c>
      <c r="P42009" s="14" t="str">
        <f ca="1"/>
        <v>Low Cap</v>
      </c>
    </row>
    <row r="42010" spans="11:16">
      <c r="K42010" s="14" t="str">
        <v/>
      </c>
      <c r="L42010" s="14" t="str">
        <v/>
      </c>
      <c r="O42010" s="14" t="str">
        <v/>
      </c>
      <c r="P42010" s="14" t="str">
        <f ca="1"/>
        <v>Low Cap</v>
      </c>
    </row>
    <row r="42011" spans="11:16">
      <c r="K42011" s="14" t="str">
        <v/>
      </c>
      <c r="L42011" s="14" t="str">
        <v/>
      </c>
      <c r="O42011" s="14" t="str">
        <v/>
      </c>
      <c r="P42011" s="14" t="str">
        <f ca="1"/>
        <v>Low Cap</v>
      </c>
    </row>
    <row r="42012" spans="11:16">
      <c r="K42012" s="14" t="str">
        <v/>
      </c>
      <c r="L42012" s="14" t="str">
        <v/>
      </c>
      <c r="O42012" s="14" t="str">
        <v/>
      </c>
      <c r="P42012" s="14" t="str">
        <f ca="1"/>
        <v>Low Cap</v>
      </c>
    </row>
    <row r="42013" spans="11:16">
      <c r="K42013" s="14" t="str">
        <v/>
      </c>
      <c r="L42013" s="14" t="str">
        <v/>
      </c>
      <c r="O42013" s="14" t="str">
        <v/>
      </c>
      <c r="P42013" s="14" t="str">
        <f ca="1"/>
        <v>Low Cap</v>
      </c>
    </row>
    <row r="42014" spans="11:16">
      <c r="K42014" s="14" t="str">
        <v/>
      </c>
      <c r="L42014" s="14" t="str">
        <v/>
      </c>
      <c r="O42014" s="14" t="str">
        <v/>
      </c>
      <c r="P42014" s="14" t="str">
        <f ca="1"/>
        <v>Low Cap</v>
      </c>
    </row>
    <row r="42015" spans="11:16">
      <c r="K42015" s="14" t="str">
        <v/>
      </c>
      <c r="L42015" s="14" t="str">
        <v/>
      </c>
      <c r="O42015" s="14" t="str">
        <v/>
      </c>
      <c r="P42015" s="14" t="str">
        <f ca="1"/>
        <v>Low Cap</v>
      </c>
    </row>
    <row r="42016" spans="11:16">
      <c r="K42016" s="14" t="str">
        <v/>
      </c>
      <c r="L42016" s="14" t="str">
        <v/>
      </c>
      <c r="O42016" s="14" t="str">
        <v/>
      </c>
      <c r="P42016" s="14" t="str">
        <f ca="1"/>
        <v>Low Cap</v>
      </c>
    </row>
    <row r="42017" spans="11:16">
      <c r="K42017" s="14" t="str">
        <v/>
      </c>
      <c r="L42017" s="14" t="str">
        <v/>
      </c>
      <c r="O42017" s="14" t="str">
        <v/>
      </c>
      <c r="P42017" s="14" t="str">
        <f ca="1"/>
        <v>Low Cap</v>
      </c>
    </row>
    <row r="42018" spans="11:16">
      <c r="K42018" s="14" t="str">
        <v/>
      </c>
      <c r="L42018" s="14" t="str">
        <v/>
      </c>
      <c r="O42018" s="14" t="str">
        <v/>
      </c>
      <c r="P42018" s="14" t="str">
        <f ca="1"/>
        <v>Low Cap</v>
      </c>
    </row>
    <row r="42019" spans="11:16">
      <c r="K42019" s="14" t="str">
        <v/>
      </c>
      <c r="L42019" s="14" t="str">
        <v/>
      </c>
      <c r="O42019" s="14" t="str">
        <v/>
      </c>
      <c r="P42019" s="14" t="str">
        <f ca="1"/>
        <v>Low Cap</v>
      </c>
    </row>
    <row r="42020" spans="11:16">
      <c r="K42020" s="14" t="str">
        <v/>
      </c>
      <c r="L42020" s="14" t="str">
        <v/>
      </c>
      <c r="O42020" s="14" t="str">
        <v/>
      </c>
      <c r="P42020" s="14" t="str">
        <f ca="1"/>
        <v>Low Cap</v>
      </c>
    </row>
    <row r="42021" spans="11:16">
      <c r="K42021" s="14" t="str">
        <v/>
      </c>
      <c r="L42021" s="14" t="str">
        <v/>
      </c>
      <c r="O42021" s="14" t="str">
        <v/>
      </c>
      <c r="P42021" s="14" t="str">
        <f ca="1"/>
        <v>Low Cap</v>
      </c>
    </row>
    <row r="42022" spans="11:16">
      <c r="K42022" s="14" t="str">
        <v/>
      </c>
      <c r="L42022" s="14" t="str">
        <v/>
      </c>
      <c r="O42022" s="14" t="str">
        <v/>
      </c>
      <c r="P42022" s="14" t="str">
        <f ca="1"/>
        <v>Low Cap</v>
      </c>
    </row>
    <row r="42023" spans="11:16">
      <c r="K42023" s="14" t="str">
        <v/>
      </c>
      <c r="L42023" s="14" t="str">
        <v/>
      </c>
      <c r="O42023" s="14" t="str">
        <v/>
      </c>
      <c r="P42023" s="14" t="str">
        <f ca="1"/>
        <v>Low Cap</v>
      </c>
    </row>
    <row r="42024" spans="11:16">
      <c r="K42024" s="14" t="str">
        <v/>
      </c>
      <c r="L42024" s="14" t="str">
        <v/>
      </c>
      <c r="O42024" s="14" t="str">
        <v/>
      </c>
      <c r="P42024" s="14" t="str">
        <f ca="1"/>
        <v>Low Cap</v>
      </c>
    </row>
    <row r="42025" spans="11:16">
      <c r="K42025" s="14" t="str">
        <v/>
      </c>
      <c r="L42025" s="14" t="str">
        <v/>
      </c>
      <c r="O42025" s="14" t="str">
        <v/>
      </c>
      <c r="P42025" s="14" t="str">
        <f ca="1"/>
        <v>Low Cap</v>
      </c>
    </row>
    <row r="42026" spans="11:16">
      <c r="K42026" s="14" t="str">
        <v/>
      </c>
      <c r="L42026" s="14" t="str">
        <v/>
      </c>
      <c r="O42026" s="14" t="str">
        <v/>
      </c>
      <c r="P42026" s="14" t="str">
        <f ca="1"/>
        <v>Low Cap</v>
      </c>
    </row>
    <row r="42027" spans="11:16">
      <c r="K42027" s="14" t="str">
        <v/>
      </c>
      <c r="L42027" s="14" t="str">
        <v/>
      </c>
      <c r="O42027" s="14" t="str">
        <v/>
      </c>
      <c r="P42027" s="14" t="str">
        <f ca="1"/>
        <v>Low Cap</v>
      </c>
    </row>
    <row r="42028" spans="11:16">
      <c r="K42028" s="14" t="str">
        <v/>
      </c>
      <c r="L42028" s="14" t="str">
        <v/>
      </c>
      <c r="O42028" s="14" t="str">
        <v/>
      </c>
      <c r="P42028" s="14" t="str">
        <f ca="1"/>
        <v>Low Cap</v>
      </c>
    </row>
    <row r="42029" spans="11:16">
      <c r="K42029" s="14" t="str">
        <v/>
      </c>
      <c r="L42029" s="14" t="str">
        <v/>
      </c>
      <c r="O42029" s="14" t="str">
        <v/>
      </c>
      <c r="P42029" s="14" t="str">
        <f ca="1"/>
        <v>Low Cap</v>
      </c>
    </row>
    <row r="42030" spans="11:16">
      <c r="K42030" s="14" t="str">
        <v/>
      </c>
      <c r="L42030" s="14" t="str">
        <v/>
      </c>
      <c r="O42030" s="14" t="str">
        <v/>
      </c>
      <c r="P42030" s="14" t="str">
        <f ca="1"/>
        <v>Low Cap</v>
      </c>
    </row>
    <row r="42031" spans="11:16">
      <c r="K42031" s="14" t="str">
        <v/>
      </c>
      <c r="L42031" s="14" t="str">
        <v/>
      </c>
      <c r="O42031" s="14" t="str">
        <v/>
      </c>
      <c r="P42031" s="14" t="str">
        <f ca="1"/>
        <v>Low Cap</v>
      </c>
    </row>
    <row r="42032" spans="11:16">
      <c r="K42032" s="14" t="str">
        <v/>
      </c>
      <c r="L42032" s="14" t="str">
        <v/>
      </c>
      <c r="O42032" s="14" t="str">
        <v/>
      </c>
      <c r="P42032" s="14" t="str">
        <f ca="1"/>
        <v>Low Cap</v>
      </c>
    </row>
    <row r="42033" spans="11:16">
      <c r="K42033" s="14" t="str">
        <v/>
      </c>
      <c r="L42033" s="14" t="str">
        <v/>
      </c>
      <c r="O42033" s="14" t="str">
        <v/>
      </c>
      <c r="P42033" s="14" t="str">
        <f ca="1"/>
        <v>Low Cap</v>
      </c>
    </row>
    <row r="42034" spans="11:16">
      <c r="K42034" s="14" t="str">
        <v/>
      </c>
      <c r="L42034" s="14" t="str">
        <v/>
      </c>
      <c r="O42034" s="14" t="str">
        <v/>
      </c>
      <c r="P42034" s="14" t="str">
        <f ca="1"/>
        <v>Low Cap</v>
      </c>
    </row>
    <row r="42035" spans="11:16">
      <c r="K42035" s="14" t="str">
        <v/>
      </c>
      <c r="L42035" s="14" t="str">
        <v/>
      </c>
      <c r="O42035" s="14" t="str">
        <v/>
      </c>
      <c r="P42035" s="14" t="str">
        <f ca="1"/>
        <v>Low Cap</v>
      </c>
    </row>
    <row r="42036" spans="11:16">
      <c r="K42036" s="14" t="str">
        <v/>
      </c>
      <c r="L42036" s="14" t="str">
        <v/>
      </c>
      <c r="O42036" s="14" t="str">
        <v/>
      </c>
      <c r="P42036" s="14" t="str">
        <f ca="1"/>
        <v>Low Cap</v>
      </c>
    </row>
    <row r="42037" spans="11:16">
      <c r="K42037" s="14" t="str">
        <v/>
      </c>
      <c r="L42037" s="14" t="str">
        <v/>
      </c>
      <c r="O42037" s="14" t="str">
        <v/>
      </c>
      <c r="P42037" s="14" t="str">
        <f ca="1"/>
        <v>Low Cap</v>
      </c>
    </row>
    <row r="42038" spans="11:16">
      <c r="K42038" s="14" t="str">
        <v/>
      </c>
      <c r="L42038" s="14" t="str">
        <v/>
      </c>
      <c r="O42038" s="14" t="str">
        <v/>
      </c>
      <c r="P42038" s="14" t="str">
        <f ca="1"/>
        <v>Low Cap</v>
      </c>
    </row>
    <row r="42039" spans="11:16">
      <c r="K42039" s="14" t="str">
        <v/>
      </c>
      <c r="L42039" s="14" t="str">
        <v/>
      </c>
      <c r="O42039" s="14" t="str">
        <v/>
      </c>
      <c r="P42039" s="14" t="str">
        <f ca="1"/>
        <v>Low Cap</v>
      </c>
    </row>
    <row r="42040" spans="11:16">
      <c r="K42040" s="14" t="str">
        <v/>
      </c>
      <c r="L42040" s="14" t="str">
        <v/>
      </c>
      <c r="O42040" s="14" t="str">
        <v/>
      </c>
      <c r="P42040" s="14" t="str">
        <f ca="1"/>
        <v>Low Cap</v>
      </c>
    </row>
    <row r="42041" spans="11:16">
      <c r="K42041" s="14" t="str">
        <v/>
      </c>
      <c r="L42041" s="14" t="str">
        <v/>
      </c>
      <c r="O42041" s="14" t="str">
        <v/>
      </c>
      <c r="P42041" s="14" t="str">
        <f ca="1"/>
        <v>Low Cap</v>
      </c>
    </row>
    <row r="42042" spans="11:16">
      <c r="K42042" s="14" t="str">
        <v/>
      </c>
      <c r="L42042" s="14" t="str">
        <v/>
      </c>
      <c r="O42042" s="14" t="str">
        <v/>
      </c>
      <c r="P42042" s="14" t="str">
        <f ca="1"/>
        <v>Low Cap</v>
      </c>
    </row>
    <row r="42043" spans="11:16">
      <c r="K42043" s="14" t="str">
        <v/>
      </c>
      <c r="L42043" s="14" t="str">
        <v/>
      </c>
      <c r="O42043" s="14" t="str">
        <v/>
      </c>
      <c r="P42043" s="14" t="str">
        <f ca="1"/>
        <v>Low Cap</v>
      </c>
    </row>
    <row r="42044" spans="11:16">
      <c r="K42044" s="14" t="str">
        <v/>
      </c>
      <c r="L42044" s="14" t="str">
        <v/>
      </c>
      <c r="O42044" s="14" t="str">
        <v/>
      </c>
      <c r="P42044" s="14" t="str">
        <f ca="1"/>
        <v>Low Cap</v>
      </c>
    </row>
    <row r="42045" spans="11:16">
      <c r="K42045" s="14" t="str">
        <v/>
      </c>
      <c r="L42045" s="14" t="str">
        <v/>
      </c>
      <c r="O42045" s="14" t="str">
        <v/>
      </c>
      <c r="P42045" s="14" t="str">
        <f ca="1"/>
        <v>Low Cap</v>
      </c>
    </row>
    <row r="42046" spans="11:16">
      <c r="K42046" s="14" t="str">
        <v/>
      </c>
      <c r="L42046" s="14" t="str">
        <v/>
      </c>
      <c r="O42046" s="14" t="str">
        <v/>
      </c>
      <c r="P42046" s="14" t="str">
        <f ca="1"/>
        <v>Low Cap</v>
      </c>
    </row>
    <row r="42047" spans="11:16">
      <c r="K42047" s="14" t="str">
        <v/>
      </c>
      <c r="L42047" s="14" t="str">
        <v/>
      </c>
      <c r="O42047" s="14" t="str">
        <v/>
      </c>
      <c r="P42047" s="14" t="str">
        <f ca="1"/>
        <v>Low Cap</v>
      </c>
    </row>
    <row r="42048" spans="11:16">
      <c r="K42048" s="14" t="str">
        <v/>
      </c>
      <c r="L42048" s="14" t="str">
        <v/>
      </c>
      <c r="O42048" s="14" t="str">
        <v/>
      </c>
      <c r="P42048" s="14" t="str">
        <f ca="1"/>
        <v>Low Cap</v>
      </c>
    </row>
    <row r="42049" spans="11:16">
      <c r="K42049" s="14" t="str">
        <v/>
      </c>
      <c r="L42049" s="14" t="str">
        <v/>
      </c>
      <c r="O42049" s="14" t="str">
        <v/>
      </c>
      <c r="P42049" s="14" t="str">
        <f ca="1"/>
        <v>Low Cap</v>
      </c>
    </row>
    <row r="42050" spans="11:16">
      <c r="K42050" s="14" t="str">
        <v/>
      </c>
      <c r="L42050" s="14" t="str">
        <v/>
      </c>
      <c r="O42050" s="14" t="str">
        <v/>
      </c>
      <c r="P42050" s="14" t="str">
        <f ca="1"/>
        <v>Low Cap</v>
      </c>
    </row>
    <row r="42051" spans="11:16">
      <c r="K42051" s="14" t="str">
        <v/>
      </c>
      <c r="L42051" s="14" t="str">
        <v/>
      </c>
      <c r="O42051" s="14" t="str">
        <v/>
      </c>
      <c r="P42051" s="14" t="str">
        <f ca="1"/>
        <v>Low Cap</v>
      </c>
    </row>
    <row r="42052" spans="11:16">
      <c r="K42052" s="14" t="str">
        <v/>
      </c>
      <c r="L42052" s="14" t="str">
        <v/>
      </c>
      <c r="O42052" s="14" t="str">
        <v/>
      </c>
      <c r="P42052" s="14" t="str">
        <f ca="1"/>
        <v>Low Cap</v>
      </c>
    </row>
    <row r="42053" spans="11:16">
      <c r="K42053" s="14" t="str">
        <v/>
      </c>
      <c r="L42053" s="14" t="str">
        <v/>
      </c>
      <c r="O42053" s="14" t="str">
        <v/>
      </c>
      <c r="P42053" s="14" t="str">
        <f ca="1"/>
        <v>Low Cap</v>
      </c>
    </row>
    <row r="42054" spans="11:16">
      <c r="K42054" s="14" t="str">
        <v/>
      </c>
      <c r="L42054" s="14" t="str">
        <v/>
      </c>
      <c r="O42054" s="14" t="str">
        <v/>
      </c>
      <c r="P42054" s="14" t="str">
        <f ca="1"/>
        <v>Low Cap</v>
      </c>
    </row>
    <row r="42055" spans="11:16">
      <c r="K42055" s="14" t="str">
        <v/>
      </c>
      <c r="L42055" s="14" t="str">
        <v/>
      </c>
      <c r="O42055" s="14" t="str">
        <v/>
      </c>
      <c r="P42055" s="14" t="str">
        <f ca="1"/>
        <v>Low Cap</v>
      </c>
    </row>
    <row r="42056" spans="11:16">
      <c r="K42056" s="14" t="str">
        <v/>
      </c>
      <c r="L42056" s="14" t="str">
        <v/>
      </c>
      <c r="O42056" s="14" t="str">
        <v/>
      </c>
      <c r="P42056" s="14" t="str">
        <f ca="1"/>
        <v>Low Cap</v>
      </c>
    </row>
    <row r="42057" spans="11:16">
      <c r="K42057" s="14" t="str">
        <v/>
      </c>
      <c r="L42057" s="14" t="str">
        <v/>
      </c>
      <c r="O42057" s="14" t="str">
        <v/>
      </c>
      <c r="P42057" s="14" t="str">
        <f ca="1"/>
        <v>Low Cap</v>
      </c>
    </row>
    <row r="42058" spans="11:16">
      <c r="K42058" s="14" t="str">
        <v/>
      </c>
      <c r="L42058" s="14" t="str">
        <v/>
      </c>
      <c r="O42058" s="14" t="str">
        <v/>
      </c>
      <c r="P42058" s="14" t="str">
        <f ca="1"/>
        <v>Low Cap</v>
      </c>
    </row>
    <row r="42059" spans="11:16">
      <c r="K42059" s="14" t="str">
        <v/>
      </c>
      <c r="L42059" s="14" t="str">
        <v/>
      </c>
      <c r="O42059" s="14" t="str">
        <v/>
      </c>
      <c r="P42059" s="14" t="str">
        <f ca="1"/>
        <v>Low Cap</v>
      </c>
    </row>
    <row r="42060" spans="11:16">
      <c r="K42060" s="14" t="str">
        <v/>
      </c>
      <c r="L42060" s="14" t="str">
        <v/>
      </c>
      <c r="O42060" s="14" t="str">
        <v/>
      </c>
      <c r="P42060" s="14" t="str">
        <f ca="1"/>
        <v>Low Cap</v>
      </c>
    </row>
    <row r="42061" spans="11:16">
      <c r="K42061" s="14" t="str">
        <v/>
      </c>
      <c r="L42061" s="14" t="str">
        <v/>
      </c>
      <c r="O42061" s="14" t="str">
        <v/>
      </c>
      <c r="P42061" s="14" t="str">
        <f ca="1"/>
        <v>Low Cap</v>
      </c>
    </row>
    <row r="42062" spans="11:16">
      <c r="K42062" s="14" t="str">
        <v/>
      </c>
      <c r="L42062" s="14" t="str">
        <v/>
      </c>
      <c r="O42062" s="14" t="str">
        <v/>
      </c>
      <c r="P42062" s="14" t="str">
        <f ca="1"/>
        <v>Low Cap</v>
      </c>
    </row>
    <row r="42063" spans="11:16">
      <c r="K42063" s="14" t="str">
        <v/>
      </c>
      <c r="L42063" s="14" t="str">
        <v/>
      </c>
      <c r="O42063" s="14" t="str">
        <v/>
      </c>
      <c r="P42063" s="14" t="str">
        <f ca="1"/>
        <v>Low Cap</v>
      </c>
    </row>
    <row r="42064" spans="11:16">
      <c r="K42064" s="14" t="str">
        <v/>
      </c>
      <c r="L42064" s="14" t="str">
        <v/>
      </c>
      <c r="O42064" s="14" t="str">
        <v/>
      </c>
      <c r="P42064" s="14" t="str">
        <f ca="1"/>
        <v>Low Cap</v>
      </c>
    </row>
    <row r="42065" spans="11:16">
      <c r="K42065" s="14" t="str">
        <v/>
      </c>
      <c r="L42065" s="14" t="str">
        <v/>
      </c>
      <c r="O42065" s="14" t="str">
        <v/>
      </c>
      <c r="P42065" s="14" t="str">
        <f ca="1"/>
        <v>Low Cap</v>
      </c>
    </row>
    <row r="42066" spans="11:16">
      <c r="K42066" s="14" t="str">
        <v/>
      </c>
      <c r="L42066" s="14" t="str">
        <v/>
      </c>
      <c r="O42066" s="14" t="str">
        <v/>
      </c>
      <c r="P42066" s="14" t="str">
        <f ca="1"/>
        <v>Low Cap</v>
      </c>
    </row>
    <row r="42067" spans="11:16">
      <c r="K42067" s="14" t="str">
        <v/>
      </c>
      <c r="L42067" s="14" t="str">
        <v/>
      </c>
      <c r="O42067" s="14" t="str">
        <v/>
      </c>
      <c r="P42067" s="14" t="str">
        <f ca="1"/>
        <v>Low Cap</v>
      </c>
    </row>
    <row r="42068" spans="11:16">
      <c r="K42068" s="14" t="str">
        <v/>
      </c>
      <c r="L42068" s="14" t="str">
        <v/>
      </c>
      <c r="O42068" s="14" t="str">
        <v/>
      </c>
      <c r="P42068" s="14" t="str">
        <f ca="1"/>
        <v>Low Cap</v>
      </c>
    </row>
    <row r="42069" spans="11:16">
      <c r="K42069" s="14" t="str">
        <v/>
      </c>
      <c r="L42069" s="14" t="str">
        <v/>
      </c>
      <c r="O42069" s="14" t="str">
        <v/>
      </c>
      <c r="P42069" s="14" t="str">
        <f ca="1"/>
        <v>Low Cap</v>
      </c>
    </row>
    <row r="42070" spans="11:16">
      <c r="K42070" s="14" t="str">
        <v/>
      </c>
      <c r="L42070" s="14" t="str">
        <v/>
      </c>
      <c r="O42070" s="14" t="str">
        <v/>
      </c>
      <c r="P42070" s="14" t="str">
        <f ca="1"/>
        <v>Low Cap</v>
      </c>
    </row>
    <row r="42071" spans="11:16">
      <c r="K42071" s="14" t="str">
        <v/>
      </c>
      <c r="L42071" s="14" t="str">
        <v/>
      </c>
      <c r="O42071" s="14" t="str">
        <v/>
      </c>
      <c r="P42071" s="14" t="str">
        <f ca="1"/>
        <v>Low Cap</v>
      </c>
    </row>
    <row r="42072" spans="11:16">
      <c r="K42072" s="14" t="str">
        <v/>
      </c>
      <c r="L42072" s="14" t="str">
        <v/>
      </c>
      <c r="O42072" s="14" t="str">
        <v/>
      </c>
      <c r="P42072" s="14" t="str">
        <f ca="1"/>
        <v>Low Cap</v>
      </c>
    </row>
    <row r="42073" spans="11:16">
      <c r="K42073" s="14" t="str">
        <v/>
      </c>
      <c r="L42073" s="14" t="str">
        <v/>
      </c>
      <c r="O42073" s="14" t="str">
        <v/>
      </c>
      <c r="P42073" s="14" t="str">
        <f ca="1"/>
        <v>Low Cap</v>
      </c>
    </row>
    <row r="42074" spans="11:16">
      <c r="K42074" s="14" t="str">
        <v/>
      </c>
      <c r="L42074" s="14" t="str">
        <v/>
      </c>
      <c r="O42074" s="14" t="str">
        <v/>
      </c>
      <c r="P42074" s="14" t="str">
        <f ca="1"/>
        <v>Low Cap</v>
      </c>
    </row>
    <row r="42075" spans="11:16">
      <c r="K42075" s="14" t="str">
        <v/>
      </c>
      <c r="L42075" s="14" t="str">
        <v/>
      </c>
      <c r="O42075" s="14" t="str">
        <v/>
      </c>
      <c r="P42075" s="14" t="str">
        <f ca="1"/>
        <v>Low Cap</v>
      </c>
    </row>
    <row r="42076" spans="11:16">
      <c r="K42076" s="14" t="str">
        <v/>
      </c>
      <c r="L42076" s="14" t="str">
        <v/>
      </c>
      <c r="O42076" s="14" t="str">
        <v/>
      </c>
      <c r="P42076" s="14" t="str">
        <f ca="1"/>
        <v>Low Cap</v>
      </c>
    </row>
    <row r="42077" spans="11:16">
      <c r="K42077" s="14" t="str">
        <v/>
      </c>
      <c r="L42077" s="14" t="str">
        <v/>
      </c>
      <c r="O42077" s="14" t="str">
        <v/>
      </c>
      <c r="P42077" s="14" t="str">
        <f ca="1"/>
        <v>Low Cap</v>
      </c>
    </row>
    <row r="42078" spans="11:16">
      <c r="K42078" s="14" t="str">
        <v/>
      </c>
      <c r="L42078" s="14" t="str">
        <v/>
      </c>
      <c r="O42078" s="14" t="str">
        <v/>
      </c>
      <c r="P42078" s="14" t="str">
        <f ca="1"/>
        <v>Low Cap</v>
      </c>
    </row>
    <row r="42079" spans="11:16">
      <c r="K42079" s="14" t="str">
        <v/>
      </c>
      <c r="L42079" s="14" t="str">
        <v/>
      </c>
      <c r="O42079" s="14" t="str">
        <v/>
      </c>
      <c r="P42079" s="14" t="str">
        <f ca="1"/>
        <v>Low Cap</v>
      </c>
    </row>
    <row r="42080" spans="11:16">
      <c r="K42080" s="14" t="str">
        <v/>
      </c>
      <c r="L42080" s="14" t="str">
        <v/>
      </c>
      <c r="O42080" s="14" t="str">
        <v/>
      </c>
      <c r="P42080" s="14" t="str">
        <f ca="1"/>
        <v>Low Cap</v>
      </c>
    </row>
    <row r="42081" spans="11:16">
      <c r="K42081" s="14" t="str">
        <v/>
      </c>
      <c r="L42081" s="14" t="str">
        <v/>
      </c>
      <c r="O42081" s="14" t="str">
        <v/>
      </c>
      <c r="P42081" s="14" t="str">
        <f ca="1"/>
        <v>Low Cap</v>
      </c>
    </row>
    <row r="42082" spans="11:16">
      <c r="K42082" s="14" t="str">
        <v/>
      </c>
      <c r="L42082" s="14" t="str">
        <v/>
      </c>
      <c r="O42082" s="14" t="str">
        <v/>
      </c>
      <c r="P42082" s="14" t="str">
        <f ca="1"/>
        <v>Low Cap</v>
      </c>
    </row>
    <row r="42083" spans="11:16">
      <c r="K42083" s="14" t="str">
        <v/>
      </c>
      <c r="L42083" s="14" t="str">
        <v/>
      </c>
      <c r="O42083" s="14" t="str">
        <v/>
      </c>
      <c r="P42083" s="14" t="str">
        <f ca="1"/>
        <v>Low Cap</v>
      </c>
    </row>
    <row r="42084" spans="11:16">
      <c r="K42084" s="14" t="str">
        <v/>
      </c>
      <c r="L42084" s="14" t="str">
        <v/>
      </c>
      <c r="O42084" s="14" t="str">
        <v/>
      </c>
      <c r="P42084" s="14" t="str">
        <f ca="1"/>
        <v>Low Cap</v>
      </c>
    </row>
    <row r="42085" spans="11:16">
      <c r="K42085" s="14" t="str">
        <v/>
      </c>
      <c r="L42085" s="14" t="str">
        <v/>
      </c>
      <c r="O42085" s="14" t="str">
        <v/>
      </c>
      <c r="P42085" s="14" t="str">
        <f ca="1"/>
        <v>Low Cap</v>
      </c>
    </row>
    <row r="42086" spans="11:16">
      <c r="K42086" s="14" t="str">
        <v/>
      </c>
      <c r="L42086" s="14" t="str">
        <v/>
      </c>
      <c r="O42086" s="14" t="str">
        <v/>
      </c>
      <c r="P42086" s="14" t="str">
        <f ca="1"/>
        <v>Low Cap</v>
      </c>
    </row>
    <row r="42087" spans="11:16">
      <c r="K42087" s="14" t="str">
        <v/>
      </c>
      <c r="L42087" s="14" t="str">
        <v/>
      </c>
      <c r="O42087" s="14" t="str">
        <v/>
      </c>
      <c r="P42087" s="14" t="str">
        <f ca="1"/>
        <v>Low Cap</v>
      </c>
    </row>
    <row r="42088" spans="11:16">
      <c r="K42088" s="14" t="str">
        <v/>
      </c>
      <c r="L42088" s="14" t="str">
        <v/>
      </c>
      <c r="O42088" s="14" t="str">
        <v/>
      </c>
      <c r="P42088" s="14" t="str">
        <f ca="1"/>
        <v>Low Cap</v>
      </c>
    </row>
    <row r="42089" spans="11:16">
      <c r="K42089" s="14" t="str">
        <v/>
      </c>
      <c r="L42089" s="14" t="str">
        <v/>
      </c>
      <c r="O42089" s="14" t="str">
        <v/>
      </c>
      <c r="P42089" s="14" t="str">
        <f ca="1"/>
        <v>Low Cap</v>
      </c>
    </row>
    <row r="42090" spans="11:16">
      <c r="K42090" s="14" t="str">
        <v/>
      </c>
      <c r="L42090" s="14" t="str">
        <v/>
      </c>
      <c r="O42090" s="14" t="str">
        <v/>
      </c>
      <c r="P42090" s="14" t="str">
        <f ca="1"/>
        <v>Low Cap</v>
      </c>
    </row>
    <row r="42091" spans="11:16">
      <c r="K42091" s="14" t="str">
        <v/>
      </c>
      <c r="L42091" s="14" t="str">
        <v/>
      </c>
      <c r="O42091" s="14" t="str">
        <v/>
      </c>
      <c r="P42091" s="14" t="str">
        <f ca="1"/>
        <v>Low Cap</v>
      </c>
    </row>
    <row r="42092" spans="11:16">
      <c r="K42092" s="14" t="str">
        <v/>
      </c>
      <c r="L42092" s="14" t="str">
        <v/>
      </c>
      <c r="O42092" s="14" t="str">
        <v/>
      </c>
      <c r="P42092" s="14" t="str">
        <f ca="1"/>
        <v>Low Cap</v>
      </c>
    </row>
    <row r="42093" spans="11:16">
      <c r="K42093" s="14" t="str">
        <v/>
      </c>
      <c r="L42093" s="14" t="str">
        <v/>
      </c>
      <c r="O42093" s="14" t="str">
        <v/>
      </c>
      <c r="P42093" s="14" t="str">
        <f ca="1"/>
        <v>Low Cap</v>
      </c>
    </row>
    <row r="42094" spans="11:16">
      <c r="K42094" s="14" t="str">
        <v/>
      </c>
      <c r="L42094" s="14" t="str">
        <v/>
      </c>
      <c r="O42094" s="14" t="str">
        <v/>
      </c>
      <c r="P42094" s="14" t="str">
        <f ca="1"/>
        <v>Low Cap</v>
      </c>
    </row>
    <row r="42095" spans="11:16">
      <c r="K42095" s="14" t="str">
        <v/>
      </c>
      <c r="L42095" s="14" t="str">
        <v/>
      </c>
      <c r="O42095" s="14" t="str">
        <v/>
      </c>
      <c r="P42095" s="14" t="str">
        <f ca="1"/>
        <v>Low Cap</v>
      </c>
    </row>
    <row r="42096" spans="11:16">
      <c r="K42096" s="14" t="str">
        <v/>
      </c>
      <c r="L42096" s="14" t="str">
        <v/>
      </c>
      <c r="O42096" s="14" t="str">
        <v/>
      </c>
      <c r="P42096" s="14" t="str">
        <f ca="1"/>
        <v>Low Cap</v>
      </c>
    </row>
    <row r="42097" spans="11:16">
      <c r="K42097" s="14" t="str">
        <v/>
      </c>
      <c r="L42097" s="14" t="str">
        <v/>
      </c>
      <c r="O42097" s="14" t="str">
        <v/>
      </c>
      <c r="P42097" s="14" t="str">
        <f ca="1"/>
        <v>Low Cap</v>
      </c>
    </row>
    <row r="42098" spans="11:16">
      <c r="K42098" s="14" t="str">
        <v/>
      </c>
      <c r="L42098" s="14" t="str">
        <v/>
      </c>
      <c r="O42098" s="14" t="str">
        <v/>
      </c>
      <c r="P42098" s="14" t="str">
        <f ca="1"/>
        <v>Low Cap</v>
      </c>
    </row>
    <row r="42099" spans="11:16">
      <c r="K42099" s="14" t="str">
        <v/>
      </c>
      <c r="L42099" s="14" t="str">
        <v/>
      </c>
      <c r="O42099" s="14" t="str">
        <v/>
      </c>
      <c r="P42099" s="14" t="str">
        <f ca="1"/>
        <v>Low Cap</v>
      </c>
    </row>
    <row r="42100" spans="11:16">
      <c r="K42100" s="14" t="str">
        <v/>
      </c>
      <c r="L42100" s="14" t="str">
        <v/>
      </c>
      <c r="O42100" s="14" t="str">
        <v/>
      </c>
      <c r="P42100" s="14" t="str">
        <f ca="1"/>
        <v>Low Cap</v>
      </c>
    </row>
    <row r="42101" spans="11:16">
      <c r="K42101" s="14" t="str">
        <v/>
      </c>
      <c r="L42101" s="14" t="str">
        <v/>
      </c>
      <c r="O42101" s="14" t="str">
        <v/>
      </c>
      <c r="P42101" s="14" t="str">
        <f ca="1"/>
        <v>Low Cap</v>
      </c>
    </row>
    <row r="42102" spans="11:16">
      <c r="K42102" s="14" t="str">
        <v/>
      </c>
      <c r="L42102" s="14" t="str">
        <v/>
      </c>
      <c r="O42102" s="14" t="str">
        <v/>
      </c>
      <c r="P42102" s="14" t="str">
        <f ca="1"/>
        <v>Low Cap</v>
      </c>
    </row>
    <row r="42103" spans="11:16">
      <c r="K42103" s="14" t="str">
        <v/>
      </c>
      <c r="L42103" s="14" t="str">
        <v/>
      </c>
      <c r="O42103" s="14" t="str">
        <v/>
      </c>
      <c r="P42103" s="14" t="str">
        <f ca="1"/>
        <v>Low Cap</v>
      </c>
    </row>
    <row r="42104" spans="11:16">
      <c r="K42104" s="14" t="str">
        <v/>
      </c>
      <c r="L42104" s="14" t="str">
        <v/>
      </c>
      <c r="O42104" s="14" t="str">
        <v/>
      </c>
      <c r="P42104" s="14" t="str">
        <f ca="1"/>
        <v>Low Cap</v>
      </c>
    </row>
    <row r="42105" spans="11:16">
      <c r="K42105" s="14" t="str">
        <v/>
      </c>
      <c r="L42105" s="14" t="str">
        <v/>
      </c>
      <c r="O42105" s="14" t="str">
        <v/>
      </c>
      <c r="P42105" s="14" t="str">
        <f ca="1"/>
        <v>Low Cap</v>
      </c>
    </row>
    <row r="42106" spans="11:16">
      <c r="K42106" s="14" t="str">
        <v/>
      </c>
      <c r="L42106" s="14" t="str">
        <v/>
      </c>
      <c r="O42106" s="14" t="str">
        <v/>
      </c>
      <c r="P42106" s="14" t="str">
        <f ca="1"/>
        <v>Low Cap</v>
      </c>
    </row>
    <row r="42107" spans="11:16">
      <c r="K42107" s="14" t="str">
        <v/>
      </c>
      <c r="L42107" s="14" t="str">
        <v/>
      </c>
      <c r="O42107" s="14" t="str">
        <v/>
      </c>
      <c r="P42107" s="14" t="str">
        <f ca="1"/>
        <v>Low Cap</v>
      </c>
    </row>
    <row r="42108" spans="11:16">
      <c r="K42108" s="14" t="str">
        <v/>
      </c>
      <c r="L42108" s="14" t="str">
        <v/>
      </c>
      <c r="O42108" s="14" t="str">
        <v/>
      </c>
      <c r="P42108" s="14" t="str">
        <f ca="1"/>
        <v>Low Cap</v>
      </c>
    </row>
    <row r="42109" spans="11:16">
      <c r="K42109" s="14" t="str">
        <v/>
      </c>
      <c r="L42109" s="14" t="str">
        <v/>
      </c>
      <c r="O42109" s="14" t="str">
        <v/>
      </c>
      <c r="P42109" s="14" t="str">
        <f ca="1"/>
        <v>Low Cap</v>
      </c>
    </row>
    <row r="42110" spans="11:16">
      <c r="K42110" s="14" t="str">
        <v/>
      </c>
      <c r="L42110" s="14" t="str">
        <v/>
      </c>
      <c r="O42110" s="14" t="str">
        <v/>
      </c>
      <c r="P42110" s="14" t="str">
        <f ca="1"/>
        <v>Low Cap</v>
      </c>
    </row>
    <row r="42111" spans="11:16">
      <c r="K42111" s="14" t="str">
        <v/>
      </c>
      <c r="L42111" s="14" t="str">
        <v/>
      </c>
      <c r="O42111" s="14" t="str">
        <v/>
      </c>
      <c r="P42111" s="14" t="str">
        <f ca="1"/>
        <v>Low Cap</v>
      </c>
    </row>
    <row r="42112" spans="11:16">
      <c r="K42112" s="14" t="str">
        <v/>
      </c>
      <c r="L42112" s="14" t="str">
        <v/>
      </c>
      <c r="O42112" s="14" t="str">
        <v/>
      </c>
      <c r="P42112" s="14" t="str">
        <f ca="1"/>
        <v>Low Cap</v>
      </c>
    </row>
    <row r="42113" spans="11:16">
      <c r="K42113" s="14" t="str">
        <v/>
      </c>
      <c r="L42113" s="14" t="str">
        <v/>
      </c>
      <c r="O42113" s="14" t="str">
        <v/>
      </c>
      <c r="P42113" s="14" t="str">
        <f ca="1"/>
        <v>Low Cap</v>
      </c>
    </row>
    <row r="42114" spans="11:16">
      <c r="K42114" s="14" t="str">
        <v/>
      </c>
      <c r="L42114" s="14" t="str">
        <v/>
      </c>
      <c r="O42114" s="14" t="str">
        <v/>
      </c>
      <c r="P42114" s="14" t="str">
        <f ca="1"/>
        <v>Low Cap</v>
      </c>
    </row>
    <row r="42115" spans="11:16">
      <c r="K42115" s="14" t="str">
        <v/>
      </c>
      <c r="L42115" s="14" t="str">
        <v/>
      </c>
      <c r="O42115" s="14" t="str">
        <v/>
      </c>
      <c r="P42115" s="14" t="str">
        <f ca="1"/>
        <v>Low Cap</v>
      </c>
    </row>
    <row r="42116" spans="11:16">
      <c r="K42116" s="14" t="str">
        <v/>
      </c>
      <c r="L42116" s="14" t="str">
        <v/>
      </c>
      <c r="O42116" s="14" t="str">
        <v/>
      </c>
      <c r="P42116" s="14" t="str">
        <f ca="1"/>
        <v>Low Cap</v>
      </c>
    </row>
    <row r="42117" spans="11:16">
      <c r="K42117" s="14" t="str">
        <v/>
      </c>
      <c r="L42117" s="14" t="str">
        <v/>
      </c>
      <c r="O42117" s="14" t="str">
        <v/>
      </c>
      <c r="P42117" s="14" t="str">
        <f ca="1"/>
        <v>Low Cap</v>
      </c>
    </row>
    <row r="42118" spans="11:16">
      <c r="K42118" s="14" t="str">
        <v/>
      </c>
      <c r="L42118" s="14" t="str">
        <v/>
      </c>
      <c r="O42118" s="14" t="str">
        <v/>
      </c>
      <c r="P42118" s="14" t="str">
        <f ca="1"/>
        <v>Low Cap</v>
      </c>
    </row>
    <row r="42119" spans="11:16">
      <c r="K42119" s="14" t="str">
        <v/>
      </c>
      <c r="L42119" s="14" t="str">
        <v/>
      </c>
      <c r="O42119" s="14" t="str">
        <v/>
      </c>
      <c r="P42119" s="14" t="str">
        <f ca="1"/>
        <v>Low Cap</v>
      </c>
    </row>
    <row r="42120" spans="11:16">
      <c r="K42120" s="14" t="str">
        <v/>
      </c>
      <c r="L42120" s="14" t="str">
        <v/>
      </c>
      <c r="O42120" s="14" t="str">
        <v/>
      </c>
      <c r="P42120" s="14" t="str">
        <f ca="1"/>
        <v>Low Cap</v>
      </c>
    </row>
    <row r="42121" spans="11:16">
      <c r="K42121" s="14" t="str">
        <v/>
      </c>
      <c r="L42121" s="14" t="str">
        <v/>
      </c>
      <c r="O42121" s="14" t="str">
        <v/>
      </c>
      <c r="P42121" s="14" t="str">
        <f ca="1"/>
        <v>Low Cap</v>
      </c>
    </row>
    <row r="42122" spans="11:16">
      <c r="K42122" s="14" t="str">
        <v/>
      </c>
      <c r="L42122" s="14" t="str">
        <v/>
      </c>
      <c r="O42122" s="14" t="str">
        <v/>
      </c>
      <c r="P42122" s="14" t="str">
        <f ca="1"/>
        <v>Low Cap</v>
      </c>
    </row>
    <row r="42123" spans="11:16">
      <c r="K42123" s="14" t="str">
        <v/>
      </c>
      <c r="L42123" s="14" t="str">
        <v/>
      </c>
      <c r="O42123" s="14" t="str">
        <v/>
      </c>
      <c r="P42123" s="14" t="str">
        <f ca="1"/>
        <v>Low Cap</v>
      </c>
    </row>
    <row r="42124" spans="11:16">
      <c r="K42124" s="14" t="str">
        <v/>
      </c>
      <c r="L42124" s="14" t="str">
        <v/>
      </c>
      <c r="O42124" s="14" t="str">
        <v/>
      </c>
      <c r="P42124" s="14" t="str">
        <f ca="1"/>
        <v>Low Cap</v>
      </c>
    </row>
    <row r="42125" spans="11:16">
      <c r="K42125" s="14" t="str">
        <v/>
      </c>
      <c r="L42125" s="14" t="str">
        <v/>
      </c>
      <c r="O42125" s="14" t="str">
        <v/>
      </c>
      <c r="P42125" s="14" t="str">
        <f ca="1"/>
        <v>Low Cap</v>
      </c>
    </row>
    <row r="42126" spans="11:16">
      <c r="K42126" s="14" t="str">
        <v/>
      </c>
      <c r="L42126" s="14" t="str">
        <v/>
      </c>
      <c r="O42126" s="14" t="str">
        <v/>
      </c>
      <c r="P42126" s="14" t="str">
        <f ca="1"/>
        <v>Low Cap</v>
      </c>
    </row>
    <row r="42127" spans="11:16">
      <c r="K42127" s="14" t="str">
        <v/>
      </c>
      <c r="L42127" s="14" t="str">
        <v/>
      </c>
      <c r="O42127" s="14" t="str">
        <v/>
      </c>
      <c r="P42127" s="14" t="str">
        <f ca="1"/>
        <v>Low Cap</v>
      </c>
    </row>
    <row r="42128" spans="11:16">
      <c r="K42128" s="14" t="str">
        <v/>
      </c>
      <c r="L42128" s="14" t="str">
        <v/>
      </c>
      <c r="O42128" s="14" t="str">
        <v/>
      </c>
      <c r="P42128" s="14" t="str">
        <f ca="1"/>
        <v>Low Cap</v>
      </c>
    </row>
    <row r="42129" spans="11:16">
      <c r="K42129" s="14" t="str">
        <v/>
      </c>
      <c r="L42129" s="14" t="str">
        <v/>
      </c>
      <c r="O42129" s="14" t="str">
        <v/>
      </c>
      <c r="P42129" s="14" t="str">
        <f ca="1"/>
        <v>Low Cap</v>
      </c>
    </row>
    <row r="42130" spans="11:16">
      <c r="K42130" s="14" t="str">
        <v/>
      </c>
      <c r="L42130" s="14" t="str">
        <v/>
      </c>
      <c r="O42130" s="14" t="str">
        <v/>
      </c>
      <c r="P42130" s="14" t="str">
        <f ca="1"/>
        <v>Low Cap</v>
      </c>
    </row>
    <row r="42131" spans="11:16">
      <c r="K42131" s="14" t="str">
        <v/>
      </c>
      <c r="L42131" s="14" t="str">
        <v/>
      </c>
      <c r="O42131" s="14" t="str">
        <v/>
      </c>
      <c r="P42131" s="14" t="str">
        <f ca="1"/>
        <v>Low Cap</v>
      </c>
    </row>
    <row r="42132" spans="11:16">
      <c r="K42132" s="14" t="str">
        <v/>
      </c>
      <c r="L42132" s="14" t="str">
        <v/>
      </c>
      <c r="O42132" s="14" t="str">
        <v/>
      </c>
      <c r="P42132" s="14" t="str">
        <f ca="1"/>
        <v>Low Cap</v>
      </c>
    </row>
    <row r="42133" spans="11:16">
      <c r="K42133" s="14" t="str">
        <v/>
      </c>
      <c r="L42133" s="14" t="str">
        <v/>
      </c>
      <c r="O42133" s="14" t="str">
        <v/>
      </c>
      <c r="P42133" s="14" t="str">
        <f ca="1"/>
        <v>Low Cap</v>
      </c>
    </row>
    <row r="42134" spans="11:16">
      <c r="K42134" s="14" t="str">
        <v/>
      </c>
      <c r="L42134" s="14" t="str">
        <v/>
      </c>
      <c r="O42134" s="14" t="str">
        <v/>
      </c>
      <c r="P42134" s="14" t="str">
        <f ca="1"/>
        <v>Low Cap</v>
      </c>
    </row>
    <row r="42135" spans="11:16">
      <c r="K42135" s="14" t="str">
        <v/>
      </c>
      <c r="L42135" s="14" t="str">
        <v/>
      </c>
      <c r="O42135" s="14" t="str">
        <v/>
      </c>
      <c r="P42135" s="14" t="str">
        <f ca="1"/>
        <v>Low Cap</v>
      </c>
    </row>
    <row r="42136" spans="11:16">
      <c r="K42136" s="14" t="str">
        <v/>
      </c>
      <c r="L42136" s="14" t="str">
        <v/>
      </c>
      <c r="O42136" s="14" t="str">
        <v/>
      </c>
      <c r="P42136" s="14" t="str">
        <f ca="1"/>
        <v>Low Cap</v>
      </c>
    </row>
    <row r="42137" spans="11:16">
      <c r="K42137" s="14" t="str">
        <v/>
      </c>
      <c r="L42137" s="14" t="str">
        <v/>
      </c>
      <c r="O42137" s="14" t="str">
        <v/>
      </c>
      <c r="P42137" s="14" t="str">
        <f ca="1"/>
        <v>Low Cap</v>
      </c>
    </row>
    <row r="42138" spans="11:16">
      <c r="K42138" s="14" t="str">
        <v/>
      </c>
      <c r="L42138" s="14" t="str">
        <v/>
      </c>
      <c r="O42138" s="14" t="str">
        <v/>
      </c>
      <c r="P42138" s="14" t="str">
        <f ca="1"/>
        <v>Low Cap</v>
      </c>
    </row>
    <row r="42139" spans="11:16">
      <c r="K42139" s="14" t="str">
        <v/>
      </c>
      <c r="L42139" s="14" t="str">
        <v/>
      </c>
      <c r="O42139" s="14" t="str">
        <v/>
      </c>
      <c r="P42139" s="14" t="str">
        <f ca="1"/>
        <v>Low Cap</v>
      </c>
    </row>
    <row r="42140" spans="11:16">
      <c r="K42140" s="14" t="str">
        <v/>
      </c>
      <c r="L42140" s="14" t="str">
        <v/>
      </c>
      <c r="O42140" s="14" t="str">
        <v/>
      </c>
      <c r="P42140" s="14" t="str">
        <f ca="1"/>
        <v>Low Cap</v>
      </c>
    </row>
    <row r="42141" spans="11:16">
      <c r="K42141" s="14" t="str">
        <v/>
      </c>
      <c r="L42141" s="14" t="str">
        <v/>
      </c>
      <c r="O42141" s="14" t="str">
        <v/>
      </c>
      <c r="P42141" s="14" t="str">
        <f ca="1"/>
        <v>Low Cap</v>
      </c>
    </row>
    <row r="42142" spans="11:16">
      <c r="K42142" s="14" t="str">
        <v/>
      </c>
      <c r="L42142" s="14" t="str">
        <v/>
      </c>
      <c r="O42142" s="14" t="str">
        <v/>
      </c>
      <c r="P42142" s="14" t="str">
        <f ca="1"/>
        <v>Low Cap</v>
      </c>
    </row>
    <row r="42143" spans="11:16">
      <c r="K42143" s="14" t="str">
        <v/>
      </c>
      <c r="L42143" s="14" t="str">
        <v/>
      </c>
      <c r="O42143" s="14" t="str">
        <v/>
      </c>
      <c r="P42143" s="14" t="str">
        <f ca="1"/>
        <v>Low Cap</v>
      </c>
    </row>
    <row r="42144" spans="11:16">
      <c r="K42144" s="14" t="str">
        <v/>
      </c>
      <c r="L42144" s="14" t="str">
        <v/>
      </c>
      <c r="O42144" s="14" t="str">
        <v/>
      </c>
      <c r="P42144" s="14" t="str">
        <f ca="1"/>
        <v>Low Cap</v>
      </c>
    </row>
    <row r="42145" spans="11:16">
      <c r="K42145" s="14" t="str">
        <v/>
      </c>
      <c r="L42145" s="14" t="str">
        <v/>
      </c>
      <c r="O42145" s="14" t="str">
        <v/>
      </c>
      <c r="P42145" s="14" t="str">
        <f ca="1"/>
        <v>Low Cap</v>
      </c>
    </row>
    <row r="42146" spans="11:16">
      <c r="K42146" s="14" t="str">
        <v/>
      </c>
      <c r="L42146" s="14" t="str">
        <v/>
      </c>
      <c r="O42146" s="14" t="str">
        <v/>
      </c>
      <c r="P42146" s="14" t="str">
        <f ca="1"/>
        <v>Low Cap</v>
      </c>
    </row>
    <row r="42147" spans="11:16">
      <c r="K42147" s="14" t="str">
        <v/>
      </c>
      <c r="L42147" s="14" t="str">
        <v/>
      </c>
      <c r="O42147" s="14" t="str">
        <v/>
      </c>
      <c r="P42147" s="14" t="str">
        <f ca="1"/>
        <v>Low Cap</v>
      </c>
    </row>
    <row r="42148" spans="11:16">
      <c r="K42148" s="14" t="str">
        <v/>
      </c>
      <c r="L42148" s="14" t="str">
        <v/>
      </c>
      <c r="O42148" s="14" t="str">
        <v/>
      </c>
      <c r="P42148" s="14" t="str">
        <f ca="1"/>
        <v>Low Cap</v>
      </c>
    </row>
    <row r="42149" spans="11:16">
      <c r="K42149" s="14" t="str">
        <v/>
      </c>
      <c r="L42149" s="14" t="str">
        <v/>
      </c>
      <c r="O42149" s="14" t="str">
        <v/>
      </c>
      <c r="P42149" s="14" t="str">
        <f ca="1"/>
        <v>Low Cap</v>
      </c>
    </row>
    <row r="42150" spans="11:16">
      <c r="K42150" s="14" t="str">
        <v/>
      </c>
      <c r="L42150" s="14" t="str">
        <v/>
      </c>
      <c r="O42150" s="14" t="str">
        <v/>
      </c>
      <c r="P42150" s="14" t="str">
        <f ca="1"/>
        <v>Low Cap</v>
      </c>
    </row>
    <row r="42151" spans="11:16">
      <c r="K42151" s="14" t="str">
        <v/>
      </c>
      <c r="L42151" s="14" t="str">
        <v/>
      </c>
      <c r="O42151" s="14" t="str">
        <v/>
      </c>
      <c r="P42151" s="14" t="str">
        <f ca="1"/>
        <v>Low Cap</v>
      </c>
    </row>
    <row r="42152" spans="11:16">
      <c r="K42152" s="14" t="str">
        <v/>
      </c>
      <c r="L42152" s="14" t="str">
        <v/>
      </c>
      <c r="O42152" s="14" t="str">
        <v/>
      </c>
      <c r="P42152" s="14" t="str">
        <f ca="1"/>
        <v>Low Cap</v>
      </c>
    </row>
    <row r="42153" spans="11:16">
      <c r="K42153" s="14" t="str">
        <v/>
      </c>
      <c r="L42153" s="14" t="str">
        <v/>
      </c>
      <c r="O42153" s="14" t="str">
        <v/>
      </c>
      <c r="P42153" s="14" t="str">
        <f ca="1"/>
        <v>Low Cap</v>
      </c>
    </row>
    <row r="42154" spans="11:16">
      <c r="K42154" s="14" t="str">
        <v/>
      </c>
      <c r="L42154" s="14" t="str">
        <v/>
      </c>
      <c r="O42154" s="14" t="str">
        <v/>
      </c>
      <c r="P42154" s="14" t="str">
        <f ca="1"/>
        <v>Low Cap</v>
      </c>
    </row>
    <row r="42155" spans="11:16">
      <c r="K42155" s="14" t="str">
        <v/>
      </c>
      <c r="L42155" s="14" t="str">
        <v/>
      </c>
      <c r="O42155" s="14" t="str">
        <v/>
      </c>
      <c r="P42155" s="14" t="str">
        <f ca="1"/>
        <v>Low Cap</v>
      </c>
    </row>
    <row r="42156" spans="11:16">
      <c r="K42156" s="14" t="str">
        <v/>
      </c>
      <c r="L42156" s="14" t="str">
        <v/>
      </c>
      <c r="O42156" s="14" t="str">
        <v/>
      </c>
      <c r="P42156" s="14" t="str">
        <f ca="1"/>
        <v>Low Cap</v>
      </c>
    </row>
    <row r="42157" spans="11:16">
      <c r="K42157" s="14" t="str">
        <v/>
      </c>
      <c r="L42157" s="14" t="str">
        <v/>
      </c>
      <c r="O42157" s="14" t="str">
        <v/>
      </c>
      <c r="P42157" s="14" t="str">
        <f ca="1"/>
        <v>Low Cap</v>
      </c>
    </row>
    <row r="42158" spans="11:16">
      <c r="K42158" s="14" t="str">
        <v/>
      </c>
      <c r="L42158" s="14" t="str">
        <v/>
      </c>
      <c r="O42158" s="14" t="str">
        <v/>
      </c>
      <c r="P42158" s="14" t="str">
        <f ca="1"/>
        <v>Low Cap</v>
      </c>
    </row>
    <row r="42159" spans="11:16">
      <c r="K42159" s="14" t="str">
        <v/>
      </c>
      <c r="L42159" s="14" t="str">
        <v/>
      </c>
      <c r="O42159" s="14" t="str">
        <v/>
      </c>
      <c r="P42159" s="14" t="str">
        <f ca="1"/>
        <v>Low Cap</v>
      </c>
    </row>
    <row r="42160" spans="11:16">
      <c r="K42160" s="14" t="str">
        <v/>
      </c>
      <c r="L42160" s="14" t="str">
        <v/>
      </c>
      <c r="O42160" s="14" t="str">
        <v/>
      </c>
      <c r="P42160" s="14" t="str">
        <f ca="1"/>
        <v>Low Cap</v>
      </c>
    </row>
    <row r="42161" spans="11:16">
      <c r="K42161" s="14" t="str">
        <v/>
      </c>
      <c r="L42161" s="14" t="str">
        <v/>
      </c>
      <c r="O42161" s="14" t="str">
        <v/>
      </c>
      <c r="P42161" s="14" t="str">
        <f ca="1"/>
        <v>Low Cap</v>
      </c>
    </row>
    <row r="42162" spans="11:16">
      <c r="K42162" s="14" t="str">
        <v/>
      </c>
      <c r="L42162" s="14" t="str">
        <v/>
      </c>
      <c r="O42162" s="14" t="str">
        <v/>
      </c>
      <c r="P42162" s="14" t="str">
        <f ca="1"/>
        <v>Low Cap</v>
      </c>
    </row>
    <row r="42163" spans="11:16">
      <c r="K42163" s="14" t="str">
        <v/>
      </c>
      <c r="L42163" s="14" t="str">
        <v/>
      </c>
      <c r="O42163" s="14" t="str">
        <v/>
      </c>
      <c r="P42163" s="14" t="str">
        <f ca="1"/>
        <v>Low Cap</v>
      </c>
    </row>
    <row r="42164" spans="11:16">
      <c r="K42164" s="14" t="str">
        <v/>
      </c>
      <c r="L42164" s="14" t="str">
        <v/>
      </c>
      <c r="O42164" s="14" t="str">
        <v/>
      </c>
      <c r="P42164" s="14" t="str">
        <f ca="1"/>
        <v>Low Cap</v>
      </c>
    </row>
    <row r="42165" spans="11:16">
      <c r="K42165" s="14" t="str">
        <v/>
      </c>
      <c r="L42165" s="14" t="str">
        <v/>
      </c>
      <c r="O42165" s="14" t="str">
        <v/>
      </c>
      <c r="P42165" s="14" t="str">
        <f ca="1"/>
        <v>Low Cap</v>
      </c>
    </row>
    <row r="42166" spans="11:16">
      <c r="K42166" s="14" t="str">
        <v/>
      </c>
      <c r="L42166" s="14" t="str">
        <v/>
      </c>
      <c r="O42166" s="14" t="str">
        <v/>
      </c>
      <c r="P42166" s="14" t="str">
        <f ca="1"/>
        <v>Low Cap</v>
      </c>
    </row>
    <row r="42167" spans="11:16">
      <c r="K42167" s="14" t="str">
        <v/>
      </c>
      <c r="L42167" s="14" t="str">
        <v/>
      </c>
      <c r="O42167" s="14" t="str">
        <v/>
      </c>
      <c r="P42167" s="14" t="str">
        <f ca="1"/>
        <v>Low Cap</v>
      </c>
    </row>
    <row r="42168" spans="11:16">
      <c r="K42168" s="14" t="str">
        <v/>
      </c>
      <c r="L42168" s="14" t="str">
        <v/>
      </c>
      <c r="O42168" s="14" t="str">
        <v/>
      </c>
      <c r="P42168" s="14" t="str">
        <f ca="1"/>
        <v>Low Cap</v>
      </c>
    </row>
    <row r="42169" spans="11:16">
      <c r="K42169" s="14" t="str">
        <v/>
      </c>
      <c r="L42169" s="14" t="str">
        <v/>
      </c>
      <c r="O42169" s="14" t="str">
        <v/>
      </c>
      <c r="P42169" s="14" t="str">
        <f ca="1"/>
        <v>Low Cap</v>
      </c>
    </row>
    <row r="42170" spans="11:16">
      <c r="K42170" s="14" t="str">
        <v/>
      </c>
      <c r="L42170" s="14" t="str">
        <v/>
      </c>
      <c r="O42170" s="14" t="str">
        <v/>
      </c>
      <c r="P42170" s="14" t="str">
        <f ca="1"/>
        <v>Low Cap</v>
      </c>
    </row>
    <row r="42171" spans="11:16">
      <c r="K42171" s="14" t="str">
        <v/>
      </c>
      <c r="L42171" s="14" t="str">
        <v/>
      </c>
      <c r="O42171" s="14" t="str">
        <v/>
      </c>
      <c r="P42171" s="14" t="str">
        <f ca="1"/>
        <v>Low Cap</v>
      </c>
    </row>
    <row r="42172" spans="11:16">
      <c r="K42172" s="14" t="str">
        <v/>
      </c>
      <c r="L42172" s="14" t="str">
        <v/>
      </c>
      <c r="O42172" s="14" t="str">
        <v/>
      </c>
      <c r="P42172" s="14" t="str">
        <f ca="1"/>
        <v>Low Cap</v>
      </c>
    </row>
    <row r="42173" spans="11:16">
      <c r="K42173" s="14" t="str">
        <v/>
      </c>
      <c r="L42173" s="14" t="str">
        <v/>
      </c>
      <c r="O42173" s="14" t="str">
        <v/>
      </c>
      <c r="P42173" s="14" t="str">
        <f ca="1"/>
        <v>Low Cap</v>
      </c>
    </row>
    <row r="42174" spans="11:16">
      <c r="K42174" s="14" t="str">
        <v/>
      </c>
      <c r="L42174" s="14" t="str">
        <v/>
      </c>
      <c r="O42174" s="14" t="str">
        <v/>
      </c>
      <c r="P42174" s="14" t="str">
        <f ca="1"/>
        <v>Low Cap</v>
      </c>
    </row>
    <row r="42175" spans="11:16">
      <c r="K42175" s="14" t="str">
        <v/>
      </c>
      <c r="L42175" s="14" t="str">
        <v/>
      </c>
      <c r="O42175" s="14" t="str">
        <v/>
      </c>
      <c r="P42175" s="14" t="str">
        <f ca="1"/>
        <v>Low Cap</v>
      </c>
    </row>
    <row r="42176" spans="11:16">
      <c r="K42176" s="14" t="str">
        <v/>
      </c>
      <c r="L42176" s="14" t="str">
        <v/>
      </c>
      <c r="O42176" s="14" t="str">
        <v/>
      </c>
      <c r="P42176" s="14" t="str">
        <f ca="1"/>
        <v>Low Cap</v>
      </c>
    </row>
    <row r="42177" spans="11:16">
      <c r="K42177" s="14" t="str">
        <v/>
      </c>
      <c r="L42177" s="14" t="str">
        <v/>
      </c>
      <c r="O42177" s="14" t="str">
        <v/>
      </c>
      <c r="P42177" s="14" t="str">
        <f ca="1"/>
        <v>Low Cap</v>
      </c>
    </row>
    <row r="42178" spans="11:16">
      <c r="K42178" s="14" t="str">
        <v/>
      </c>
      <c r="L42178" s="14" t="str">
        <v/>
      </c>
      <c r="O42178" s="14" t="str">
        <v/>
      </c>
      <c r="P42178" s="14" t="str">
        <f ca="1"/>
        <v>Low Cap</v>
      </c>
    </row>
    <row r="42179" spans="11:16">
      <c r="K42179" s="14" t="str">
        <v/>
      </c>
      <c r="L42179" s="14" t="str">
        <v/>
      </c>
      <c r="O42179" s="14" t="str">
        <v/>
      </c>
      <c r="P42179" s="14" t="str">
        <f ca="1"/>
        <v>Low Cap</v>
      </c>
    </row>
    <row r="42180" spans="11:16">
      <c r="K42180" s="14" t="str">
        <v/>
      </c>
      <c r="L42180" s="14" t="str">
        <v/>
      </c>
      <c r="O42180" s="14" t="str">
        <v/>
      </c>
      <c r="P42180" s="14" t="str">
        <f ca="1"/>
        <v>Low Cap</v>
      </c>
    </row>
    <row r="42181" spans="11:16">
      <c r="K42181" s="14" t="str">
        <v/>
      </c>
      <c r="L42181" s="14" t="str">
        <v/>
      </c>
      <c r="O42181" s="14" t="str">
        <v/>
      </c>
      <c r="P42181" s="14" t="str">
        <f ca="1"/>
        <v>Low Cap</v>
      </c>
    </row>
    <row r="42182" spans="11:16">
      <c r="K42182" s="14" t="str">
        <v/>
      </c>
      <c r="L42182" s="14" t="str">
        <v/>
      </c>
      <c r="O42182" s="14" t="str">
        <v/>
      </c>
      <c r="P42182" s="14" t="str">
        <f ca="1"/>
        <v>Low Cap</v>
      </c>
    </row>
    <row r="42183" spans="11:16">
      <c r="K42183" s="14" t="str">
        <v/>
      </c>
      <c r="L42183" s="14" t="str">
        <v/>
      </c>
      <c r="O42183" s="14" t="str">
        <v/>
      </c>
      <c r="P42183" s="14" t="str">
        <f ca="1"/>
        <v>Low Cap</v>
      </c>
    </row>
    <row r="42184" spans="11:16">
      <c r="K42184" s="14" t="str">
        <v/>
      </c>
      <c r="L42184" s="14" t="str">
        <v/>
      </c>
      <c r="O42184" s="14" t="str">
        <v/>
      </c>
      <c r="P42184" s="14" t="str">
        <f ca="1"/>
        <v>Low Cap</v>
      </c>
    </row>
    <row r="42185" spans="11:16">
      <c r="K42185" s="14" t="str">
        <v/>
      </c>
      <c r="L42185" s="14" t="str">
        <v/>
      </c>
      <c r="O42185" s="14" t="str">
        <v/>
      </c>
      <c r="P42185" s="14" t="str">
        <f ca="1"/>
        <v>Low Cap</v>
      </c>
    </row>
    <row r="42186" spans="11:16">
      <c r="K42186" s="14" t="str">
        <v/>
      </c>
      <c r="L42186" s="14" t="str">
        <v/>
      </c>
      <c r="O42186" s="14" t="str">
        <v/>
      </c>
      <c r="P42186" s="14" t="str">
        <f ca="1"/>
        <v>Low Cap</v>
      </c>
    </row>
    <row r="42187" spans="11:16">
      <c r="K42187" s="14" t="str">
        <v/>
      </c>
      <c r="L42187" s="14" t="str">
        <v/>
      </c>
      <c r="O42187" s="14" t="str">
        <v/>
      </c>
      <c r="P42187" s="14" t="str">
        <f ca="1"/>
        <v>Low Cap</v>
      </c>
    </row>
    <row r="42188" spans="11:16">
      <c r="K42188" s="14" t="str">
        <v/>
      </c>
      <c r="L42188" s="14" t="str">
        <v/>
      </c>
      <c r="O42188" s="14" t="str">
        <v/>
      </c>
      <c r="P42188" s="14" t="str">
        <f ca="1"/>
        <v>Low Cap</v>
      </c>
    </row>
    <row r="42189" spans="11:16">
      <c r="K42189" s="14" t="str">
        <v/>
      </c>
      <c r="L42189" s="14" t="str">
        <v/>
      </c>
      <c r="O42189" s="14" t="str">
        <v/>
      </c>
      <c r="P42189" s="14" t="str">
        <f ca="1"/>
        <v>Low Cap</v>
      </c>
    </row>
    <row r="42190" spans="11:16">
      <c r="K42190" s="14" t="str">
        <v/>
      </c>
      <c r="L42190" s="14" t="str">
        <v/>
      </c>
      <c r="O42190" s="14" t="str">
        <v/>
      </c>
      <c r="P42190" s="14" t="str">
        <f ca="1"/>
        <v>Low Cap</v>
      </c>
    </row>
    <row r="42191" spans="11:16">
      <c r="K42191" s="14" t="str">
        <v/>
      </c>
      <c r="L42191" s="14" t="str">
        <v/>
      </c>
      <c r="O42191" s="14" t="str">
        <v/>
      </c>
      <c r="P42191" s="14" t="str">
        <f ca="1"/>
        <v>Low Cap</v>
      </c>
    </row>
    <row r="42192" spans="11:16">
      <c r="K42192" s="14" t="str">
        <v/>
      </c>
      <c r="L42192" s="14" t="str">
        <v/>
      </c>
      <c r="O42192" s="14" t="str">
        <v/>
      </c>
      <c r="P42192" s="14" t="str">
        <f ca="1"/>
        <v>Low Cap</v>
      </c>
    </row>
    <row r="42193" spans="11:16">
      <c r="K42193" s="14" t="str">
        <v/>
      </c>
      <c r="L42193" s="14" t="str">
        <v/>
      </c>
      <c r="O42193" s="14" t="str">
        <v/>
      </c>
      <c r="P42193" s="14" t="str">
        <f ca="1"/>
        <v>Low Cap</v>
      </c>
    </row>
    <row r="42194" spans="11:16">
      <c r="K42194" s="14" t="str">
        <v/>
      </c>
      <c r="L42194" s="14" t="str">
        <v/>
      </c>
      <c r="O42194" s="14" t="str">
        <v/>
      </c>
      <c r="P42194" s="14" t="str">
        <f ca="1"/>
        <v>Low Cap</v>
      </c>
    </row>
    <row r="42195" spans="11:16">
      <c r="K42195" s="14" t="str">
        <v/>
      </c>
      <c r="L42195" s="14" t="str">
        <v/>
      </c>
      <c r="O42195" s="14" t="str">
        <v/>
      </c>
      <c r="P42195" s="14" t="str">
        <f ca="1"/>
        <v>Low Cap</v>
      </c>
    </row>
    <row r="42196" spans="11:16">
      <c r="K42196" s="14" t="str">
        <v/>
      </c>
      <c r="L42196" s="14" t="str">
        <v/>
      </c>
      <c r="O42196" s="14" t="str">
        <v/>
      </c>
      <c r="P42196" s="14" t="str">
        <f ca="1"/>
        <v>Low Cap</v>
      </c>
    </row>
    <row r="42197" spans="11:16">
      <c r="K42197" s="14" t="str">
        <v/>
      </c>
      <c r="L42197" s="14" t="str">
        <v/>
      </c>
      <c r="O42197" s="14" t="str">
        <v/>
      </c>
      <c r="P42197" s="14" t="str">
        <f ca="1"/>
        <v>Low Cap</v>
      </c>
    </row>
    <row r="42198" spans="11:16">
      <c r="K42198" s="14" t="str">
        <v/>
      </c>
      <c r="L42198" s="14" t="str">
        <v/>
      </c>
      <c r="O42198" s="14" t="str">
        <v/>
      </c>
      <c r="P42198" s="14" t="str">
        <f ca="1"/>
        <v>Low Cap</v>
      </c>
    </row>
    <row r="42199" spans="11:16">
      <c r="K42199" s="14" t="str">
        <v/>
      </c>
      <c r="L42199" s="14" t="str">
        <v/>
      </c>
      <c r="O42199" s="14" t="str">
        <v/>
      </c>
      <c r="P42199" s="14" t="str">
        <f ca="1"/>
        <v>Low Cap</v>
      </c>
    </row>
    <row r="42200" spans="11:16">
      <c r="K42200" s="14" t="str">
        <v/>
      </c>
      <c r="L42200" s="14" t="str">
        <v/>
      </c>
      <c r="O42200" s="14" t="str">
        <v/>
      </c>
      <c r="P42200" s="14" t="str">
        <f ca="1"/>
        <v>Low Cap</v>
      </c>
    </row>
    <row r="42201" spans="11:16">
      <c r="K42201" s="14" t="str">
        <v/>
      </c>
      <c r="L42201" s="14" t="str">
        <v/>
      </c>
      <c r="O42201" s="14" t="str">
        <v/>
      </c>
      <c r="P42201" s="14" t="str">
        <f ca="1"/>
        <v>Low Cap</v>
      </c>
    </row>
    <row r="42202" spans="11:16">
      <c r="K42202" s="14" t="str">
        <v/>
      </c>
      <c r="L42202" s="14" t="str">
        <v/>
      </c>
      <c r="O42202" s="14" t="str">
        <v/>
      </c>
      <c r="P42202" s="14" t="str">
        <f ca="1"/>
        <v>Low Cap</v>
      </c>
    </row>
    <row r="42203" spans="11:16">
      <c r="K42203" s="14" t="str">
        <v/>
      </c>
      <c r="L42203" s="14" t="str">
        <v/>
      </c>
      <c r="O42203" s="14" t="str">
        <v/>
      </c>
      <c r="P42203" s="14" t="str">
        <f ca="1"/>
        <v>Low Cap</v>
      </c>
    </row>
    <row r="42204" spans="11:16">
      <c r="K42204" s="14" t="str">
        <v/>
      </c>
      <c r="L42204" s="14" t="str">
        <v/>
      </c>
      <c r="O42204" s="14" t="str">
        <v/>
      </c>
      <c r="P42204" s="14" t="str">
        <f ca="1"/>
        <v>Low Cap</v>
      </c>
    </row>
    <row r="42205" spans="11:16">
      <c r="K42205" s="14" t="str">
        <v/>
      </c>
      <c r="L42205" s="14" t="str">
        <v/>
      </c>
      <c r="O42205" s="14" t="str">
        <v/>
      </c>
      <c r="P42205" s="14" t="str">
        <f ca="1"/>
        <v>Low Cap</v>
      </c>
    </row>
    <row r="42206" spans="11:16">
      <c r="K42206" s="14" t="str">
        <v/>
      </c>
      <c r="L42206" s="14" t="str">
        <v/>
      </c>
      <c r="O42206" s="14" t="str">
        <v/>
      </c>
      <c r="P42206" s="14" t="str">
        <f ca="1"/>
        <v>Low Cap</v>
      </c>
    </row>
    <row r="42207" spans="11:16">
      <c r="K42207" s="14" t="str">
        <v/>
      </c>
      <c r="L42207" s="14" t="str">
        <v/>
      </c>
      <c r="O42207" s="14" t="str">
        <v/>
      </c>
      <c r="P42207" s="14" t="str">
        <f ca="1"/>
        <v>Low Cap</v>
      </c>
    </row>
    <row r="42208" spans="11:16">
      <c r="K42208" s="14" t="str">
        <v/>
      </c>
      <c r="L42208" s="14" t="str">
        <v/>
      </c>
      <c r="O42208" s="14" t="str">
        <v/>
      </c>
      <c r="P42208" s="14" t="str">
        <f ca="1"/>
        <v>Low Cap</v>
      </c>
    </row>
    <row r="42209" spans="11:16">
      <c r="K42209" s="14" t="str">
        <v/>
      </c>
      <c r="L42209" s="14" t="str">
        <v/>
      </c>
      <c r="O42209" s="14" t="str">
        <v/>
      </c>
      <c r="P42209" s="14" t="str">
        <f ca="1"/>
        <v>Low Cap</v>
      </c>
    </row>
    <row r="42210" spans="11:16">
      <c r="K42210" s="14" t="str">
        <v/>
      </c>
      <c r="L42210" s="14" t="str">
        <v/>
      </c>
      <c r="O42210" s="14" t="str">
        <v/>
      </c>
      <c r="P42210" s="14" t="str">
        <f ca="1"/>
        <v>Low Cap</v>
      </c>
    </row>
    <row r="42211" spans="11:16">
      <c r="K42211" s="14" t="str">
        <v/>
      </c>
      <c r="L42211" s="14" t="str">
        <v/>
      </c>
      <c r="O42211" s="14" t="str">
        <v/>
      </c>
      <c r="P42211" s="14" t="str">
        <f ca="1"/>
        <v>Low Cap</v>
      </c>
    </row>
    <row r="42212" spans="11:16">
      <c r="K42212" s="14" t="str">
        <v/>
      </c>
      <c r="L42212" s="14" t="str">
        <v/>
      </c>
      <c r="O42212" s="14" t="str">
        <v/>
      </c>
      <c r="P42212" s="14" t="str">
        <f ca="1"/>
        <v>Low Cap</v>
      </c>
    </row>
    <row r="42213" spans="11:16">
      <c r="K42213" s="14" t="str">
        <v/>
      </c>
      <c r="L42213" s="14" t="str">
        <v/>
      </c>
      <c r="O42213" s="14" t="str">
        <v/>
      </c>
      <c r="P42213" s="14" t="str">
        <f ca="1"/>
        <v>Low Cap</v>
      </c>
    </row>
    <row r="42214" spans="11:16">
      <c r="K42214" s="14" t="str">
        <v/>
      </c>
      <c r="L42214" s="14" t="str">
        <v/>
      </c>
      <c r="O42214" s="14" t="str">
        <v/>
      </c>
      <c r="P42214" s="14" t="str">
        <f ca="1"/>
        <v>Low Cap</v>
      </c>
    </row>
    <row r="42215" spans="11:16">
      <c r="K42215" s="14" t="str">
        <v/>
      </c>
      <c r="L42215" s="14" t="str">
        <v/>
      </c>
      <c r="O42215" s="14" t="str">
        <v/>
      </c>
      <c r="P42215" s="14" t="str">
        <f ca="1"/>
        <v>Low Cap</v>
      </c>
    </row>
    <row r="42216" spans="11:16">
      <c r="K42216" s="14" t="str">
        <v/>
      </c>
      <c r="L42216" s="14" t="str">
        <v/>
      </c>
      <c r="O42216" s="14" t="str">
        <v/>
      </c>
      <c r="P42216" s="14" t="str">
        <f ca="1"/>
        <v>Low Cap</v>
      </c>
    </row>
    <row r="42217" spans="11:16">
      <c r="K42217" s="14" t="str">
        <v/>
      </c>
      <c r="L42217" s="14" t="str">
        <v/>
      </c>
      <c r="O42217" s="14" t="str">
        <v/>
      </c>
      <c r="P42217" s="14" t="str">
        <f ca="1"/>
        <v>Low Cap</v>
      </c>
    </row>
    <row r="42218" spans="11:16">
      <c r="K42218" s="14" t="str">
        <v/>
      </c>
      <c r="L42218" s="14" t="str">
        <v/>
      </c>
      <c r="O42218" s="14" t="str">
        <v/>
      </c>
      <c r="P42218" s="14" t="str">
        <f ca="1"/>
        <v>Low Cap</v>
      </c>
    </row>
    <row r="42219" spans="11:16">
      <c r="K42219" s="14" t="str">
        <v/>
      </c>
      <c r="L42219" s="14" t="str">
        <v/>
      </c>
      <c r="O42219" s="14" t="str">
        <v/>
      </c>
      <c r="P42219" s="14" t="str">
        <f ca="1"/>
        <v>Low Cap</v>
      </c>
    </row>
    <row r="42220" spans="11:16">
      <c r="K42220" s="14" t="str">
        <v/>
      </c>
      <c r="L42220" s="14" t="str">
        <v/>
      </c>
      <c r="O42220" s="14" t="str">
        <v/>
      </c>
      <c r="P42220" s="14" t="str">
        <f ca="1"/>
        <v>Low Cap</v>
      </c>
    </row>
    <row r="42221" spans="11:16">
      <c r="K42221" s="14" t="str">
        <v/>
      </c>
      <c r="L42221" s="14" t="str">
        <v/>
      </c>
      <c r="O42221" s="14" t="str">
        <v/>
      </c>
      <c r="P42221" s="14" t="str">
        <f ca="1"/>
        <v>Low Cap</v>
      </c>
    </row>
    <row r="42222" spans="11:16">
      <c r="K42222" s="14" t="str">
        <v/>
      </c>
      <c r="L42222" s="14" t="str">
        <v/>
      </c>
      <c r="O42222" s="14" t="str">
        <v/>
      </c>
      <c r="P42222" s="14" t="str">
        <f ca="1"/>
        <v>Low Cap</v>
      </c>
    </row>
    <row r="42223" spans="11:16">
      <c r="K42223" s="14" t="str">
        <v/>
      </c>
      <c r="L42223" s="14" t="str">
        <v/>
      </c>
      <c r="O42223" s="14" t="str">
        <v/>
      </c>
      <c r="P42223" s="14" t="str">
        <f ca="1"/>
        <v>Low Cap</v>
      </c>
    </row>
    <row r="42224" spans="11:16">
      <c r="K42224" s="14" t="str">
        <v/>
      </c>
      <c r="L42224" s="14" t="str">
        <v/>
      </c>
      <c r="O42224" s="14" t="str">
        <v/>
      </c>
      <c r="P42224" s="14" t="str">
        <f ca="1"/>
        <v>Low Cap</v>
      </c>
    </row>
    <row r="42225" spans="11:16">
      <c r="K42225" s="14" t="str">
        <v/>
      </c>
      <c r="L42225" s="14" t="str">
        <v/>
      </c>
      <c r="O42225" s="14" t="str">
        <v/>
      </c>
      <c r="P42225" s="14" t="str">
        <f ca="1"/>
        <v>Low Cap</v>
      </c>
    </row>
    <row r="42226" spans="11:16">
      <c r="K42226" s="14" t="str">
        <v/>
      </c>
      <c r="L42226" s="14" t="str">
        <v/>
      </c>
      <c r="O42226" s="14" t="str">
        <v/>
      </c>
      <c r="P42226" s="14" t="str">
        <f ca="1"/>
        <v>Low Cap</v>
      </c>
    </row>
    <row r="42227" spans="11:16">
      <c r="K42227" s="14" t="str">
        <v/>
      </c>
      <c r="L42227" s="14" t="str">
        <v/>
      </c>
      <c r="O42227" s="14" t="str">
        <v/>
      </c>
      <c r="P42227" s="14" t="str">
        <f ca="1"/>
        <v>Low Cap</v>
      </c>
    </row>
    <row r="42228" spans="11:16">
      <c r="K42228" s="14" t="str">
        <v/>
      </c>
      <c r="L42228" s="14" t="str">
        <v/>
      </c>
      <c r="O42228" s="14" t="str">
        <v/>
      </c>
      <c r="P42228" s="14" t="str">
        <f ca="1"/>
        <v>Low Cap</v>
      </c>
    </row>
    <row r="42229" spans="11:16">
      <c r="K42229" s="14" t="str">
        <v/>
      </c>
      <c r="L42229" s="14" t="str">
        <v/>
      </c>
      <c r="O42229" s="14" t="str">
        <v/>
      </c>
      <c r="P42229" s="14" t="str">
        <f ca="1"/>
        <v>Low Cap</v>
      </c>
    </row>
    <row r="42230" spans="11:16">
      <c r="K42230" s="14" t="str">
        <v/>
      </c>
      <c r="L42230" s="14" t="str">
        <v/>
      </c>
      <c r="O42230" s="14" t="str">
        <v/>
      </c>
      <c r="P42230" s="14" t="str">
        <f ca="1"/>
        <v>Low Cap</v>
      </c>
    </row>
    <row r="42231" spans="11:16">
      <c r="K42231" s="14" t="str">
        <v/>
      </c>
      <c r="L42231" s="14" t="str">
        <v/>
      </c>
      <c r="O42231" s="14" t="str">
        <v/>
      </c>
      <c r="P42231" s="14" t="str">
        <f ca="1"/>
        <v>Low Cap</v>
      </c>
    </row>
    <row r="42232" spans="11:16">
      <c r="K42232" s="14" t="str">
        <v/>
      </c>
      <c r="L42232" s="14" t="str">
        <v/>
      </c>
      <c r="O42232" s="14" t="str">
        <v/>
      </c>
      <c r="P42232" s="14" t="str">
        <f ca="1"/>
        <v>Low Cap</v>
      </c>
    </row>
    <row r="42233" spans="11:16">
      <c r="K42233" s="14" t="str">
        <v/>
      </c>
      <c r="L42233" s="14" t="str">
        <v/>
      </c>
      <c r="O42233" s="14" t="str">
        <v/>
      </c>
      <c r="P42233" s="14" t="str">
        <f ca="1"/>
        <v>Low Cap</v>
      </c>
    </row>
    <row r="42234" spans="11:16">
      <c r="K42234" s="14" t="str">
        <v/>
      </c>
      <c r="L42234" s="14" t="str">
        <v/>
      </c>
      <c r="O42234" s="14" t="str">
        <v/>
      </c>
      <c r="P42234" s="14" t="str">
        <f ca="1"/>
        <v>Low Cap</v>
      </c>
    </row>
    <row r="42235" spans="11:16">
      <c r="K42235" s="14" t="str">
        <v/>
      </c>
      <c r="L42235" s="14" t="str">
        <v/>
      </c>
      <c r="O42235" s="14" t="str">
        <v/>
      </c>
      <c r="P42235" s="14" t="str">
        <f ca="1"/>
        <v>Low Cap</v>
      </c>
    </row>
    <row r="42236" spans="11:16">
      <c r="K42236" s="14" t="str">
        <v/>
      </c>
      <c r="L42236" s="14" t="str">
        <v/>
      </c>
      <c r="O42236" s="14" t="str">
        <v/>
      </c>
      <c r="P42236" s="14" t="str">
        <f ca="1"/>
        <v>Low Cap</v>
      </c>
    </row>
    <row r="42237" spans="11:16">
      <c r="K42237" s="14" t="str">
        <v/>
      </c>
      <c r="L42237" s="14" t="str">
        <v/>
      </c>
      <c r="O42237" s="14" t="str">
        <v/>
      </c>
      <c r="P42237" s="14" t="str">
        <f ca="1"/>
        <v>Low Cap</v>
      </c>
    </row>
    <row r="42238" spans="11:16">
      <c r="K42238" s="14" t="str">
        <v/>
      </c>
      <c r="L42238" s="14" t="str">
        <v/>
      </c>
      <c r="O42238" s="14" t="str">
        <v/>
      </c>
      <c r="P42238" s="14" t="str">
        <f ca="1"/>
        <v>Low Cap</v>
      </c>
    </row>
    <row r="42239" spans="11:16">
      <c r="K42239" s="14" t="str">
        <v/>
      </c>
      <c r="L42239" s="14" t="str">
        <v/>
      </c>
      <c r="O42239" s="14" t="str">
        <v/>
      </c>
      <c r="P42239" s="14" t="str">
        <f ca="1"/>
        <v>Low Cap</v>
      </c>
    </row>
    <row r="42240" spans="11:16">
      <c r="K42240" s="14" t="str">
        <v/>
      </c>
      <c r="L42240" s="14" t="str">
        <v/>
      </c>
      <c r="O42240" s="14" t="str">
        <v/>
      </c>
      <c r="P42240" s="14" t="str">
        <f ca="1"/>
        <v>Low Cap</v>
      </c>
    </row>
    <row r="42241" spans="11:16">
      <c r="K42241" s="14" t="str">
        <v/>
      </c>
      <c r="L42241" s="14" t="str">
        <v/>
      </c>
      <c r="O42241" s="14" t="str">
        <v/>
      </c>
      <c r="P42241" s="14" t="str">
        <f ca="1"/>
        <v>Low Cap</v>
      </c>
    </row>
    <row r="42242" spans="11:16">
      <c r="K42242" s="14" t="str">
        <v/>
      </c>
      <c r="L42242" s="14" t="str">
        <v/>
      </c>
      <c r="O42242" s="14" t="str">
        <v/>
      </c>
      <c r="P42242" s="14" t="str">
        <f ca="1"/>
        <v>Low Cap</v>
      </c>
    </row>
    <row r="42243" spans="11:16">
      <c r="K42243" s="14" t="str">
        <v/>
      </c>
      <c r="L42243" s="14" t="str">
        <v/>
      </c>
      <c r="O42243" s="14" t="str">
        <v/>
      </c>
      <c r="P42243" s="14" t="str">
        <f ca="1"/>
        <v>Low Cap</v>
      </c>
    </row>
    <row r="42244" spans="11:16">
      <c r="K42244" s="14" t="str">
        <v/>
      </c>
      <c r="L42244" s="14" t="str">
        <v/>
      </c>
      <c r="O42244" s="14" t="str">
        <v/>
      </c>
      <c r="P42244" s="14" t="str">
        <f ca="1"/>
        <v>Low Cap</v>
      </c>
    </row>
    <row r="42245" spans="11:16">
      <c r="K42245" s="14" t="str">
        <v/>
      </c>
      <c r="L42245" s="14" t="str">
        <v/>
      </c>
      <c r="O42245" s="14" t="str">
        <v/>
      </c>
      <c r="P42245" s="14" t="str">
        <f ca="1"/>
        <v>Low Cap</v>
      </c>
    </row>
    <row r="42246" spans="11:16">
      <c r="K42246" s="14" t="str">
        <v/>
      </c>
      <c r="L42246" s="14" t="str">
        <v/>
      </c>
      <c r="O42246" s="14" t="str">
        <v/>
      </c>
      <c r="P42246" s="14" t="str">
        <f ca="1"/>
        <v>Low Cap</v>
      </c>
    </row>
    <row r="42247" spans="11:16">
      <c r="K42247" s="14" t="str">
        <v/>
      </c>
      <c r="L42247" s="14" t="str">
        <v/>
      </c>
      <c r="O42247" s="14" t="str">
        <v/>
      </c>
      <c r="P42247" s="14" t="str">
        <f ca="1"/>
        <v>Low Cap</v>
      </c>
    </row>
    <row r="42248" spans="11:16">
      <c r="K42248" s="14" t="str">
        <v/>
      </c>
      <c r="L42248" s="14" t="str">
        <v/>
      </c>
      <c r="O42248" s="14" t="str">
        <v/>
      </c>
      <c r="P42248" s="14" t="str">
        <f ca="1"/>
        <v>Low Cap</v>
      </c>
    </row>
    <row r="42249" spans="11:16">
      <c r="K42249" s="14" t="str">
        <v/>
      </c>
      <c r="L42249" s="14" t="str">
        <v/>
      </c>
      <c r="O42249" s="14" t="str">
        <v/>
      </c>
      <c r="P42249" s="14" t="str">
        <f ca="1"/>
        <v>Low Cap</v>
      </c>
    </row>
    <row r="42250" spans="11:16">
      <c r="K42250" s="14" t="str">
        <v/>
      </c>
      <c r="L42250" s="14" t="str">
        <v/>
      </c>
      <c r="O42250" s="14" t="str">
        <v/>
      </c>
      <c r="P42250" s="14" t="str">
        <f ca="1"/>
        <v>Low Cap</v>
      </c>
    </row>
    <row r="42251" spans="11:16">
      <c r="K42251" s="14" t="str">
        <v/>
      </c>
      <c r="L42251" s="14" t="str">
        <v/>
      </c>
      <c r="O42251" s="14" t="str">
        <v/>
      </c>
      <c r="P42251" s="14" t="str">
        <f ca="1"/>
        <v>Low Cap</v>
      </c>
    </row>
    <row r="42252" spans="11:16">
      <c r="K42252" s="14" t="str">
        <v/>
      </c>
      <c r="L42252" s="14" t="str">
        <v/>
      </c>
      <c r="O42252" s="14" t="str">
        <v/>
      </c>
      <c r="P42252" s="14" t="str">
        <f ca="1"/>
        <v>Low Cap</v>
      </c>
    </row>
    <row r="42253" spans="11:16">
      <c r="K42253" s="14" t="str">
        <v/>
      </c>
      <c r="L42253" s="14" t="str">
        <v/>
      </c>
      <c r="O42253" s="14" t="str">
        <v/>
      </c>
      <c r="P42253" s="14" t="str">
        <f ca="1"/>
        <v>Low Cap</v>
      </c>
    </row>
    <row r="42254" spans="11:16">
      <c r="K42254" s="14" t="str">
        <v/>
      </c>
      <c r="L42254" s="14" t="str">
        <v/>
      </c>
      <c r="O42254" s="14" t="str">
        <v/>
      </c>
      <c r="P42254" s="14" t="str">
        <f ca="1"/>
        <v>Low Cap</v>
      </c>
    </row>
    <row r="42255" spans="11:16">
      <c r="K42255" s="14" t="str">
        <v/>
      </c>
      <c r="L42255" s="14" t="str">
        <v/>
      </c>
      <c r="O42255" s="14" t="str">
        <v/>
      </c>
      <c r="P42255" s="14" t="str">
        <f ca="1"/>
        <v>Low Cap</v>
      </c>
    </row>
    <row r="42256" spans="11:16">
      <c r="K42256" s="14" t="str">
        <v/>
      </c>
      <c r="L42256" s="14" t="str">
        <v/>
      </c>
      <c r="O42256" s="14" t="str">
        <v/>
      </c>
      <c r="P42256" s="14" t="str">
        <f ca="1"/>
        <v>Low Cap</v>
      </c>
    </row>
    <row r="42257" spans="11:16">
      <c r="K42257" s="14" t="str">
        <v/>
      </c>
      <c r="L42257" s="14" t="str">
        <v/>
      </c>
      <c r="O42257" s="14" t="str">
        <v/>
      </c>
      <c r="P42257" s="14" t="str">
        <f ca="1"/>
        <v>Low Cap</v>
      </c>
    </row>
    <row r="42258" spans="11:16">
      <c r="K42258" s="14" t="str">
        <v/>
      </c>
      <c r="L42258" s="14" t="str">
        <v/>
      </c>
      <c r="O42258" s="14" t="str">
        <v/>
      </c>
      <c r="P42258" s="14" t="str">
        <f ca="1"/>
        <v>Low Cap</v>
      </c>
    </row>
    <row r="42259" spans="11:16">
      <c r="K42259" s="14" t="str">
        <v/>
      </c>
      <c r="L42259" s="14" t="str">
        <v/>
      </c>
      <c r="O42259" s="14" t="str">
        <v/>
      </c>
      <c r="P42259" s="14" t="str">
        <f ca="1"/>
        <v>Low Cap</v>
      </c>
    </row>
    <row r="42260" spans="11:16">
      <c r="K42260" s="14" t="str">
        <v/>
      </c>
      <c r="L42260" s="14" t="str">
        <v/>
      </c>
      <c r="O42260" s="14" t="str">
        <v/>
      </c>
      <c r="P42260" s="14" t="str">
        <f ca="1"/>
        <v>Low Cap</v>
      </c>
    </row>
    <row r="42261" spans="11:16">
      <c r="K42261" s="14" t="str">
        <v/>
      </c>
      <c r="L42261" s="14" t="str">
        <v/>
      </c>
      <c r="O42261" s="14" t="str">
        <v/>
      </c>
      <c r="P42261" s="14" t="str">
        <f ca="1"/>
        <v>Low Cap</v>
      </c>
    </row>
    <row r="42262" spans="11:16">
      <c r="K42262" s="14" t="str">
        <v/>
      </c>
      <c r="L42262" s="14" t="str">
        <v/>
      </c>
      <c r="O42262" s="14" t="str">
        <v/>
      </c>
      <c r="P42262" s="14" t="str">
        <f ca="1"/>
        <v>Low Cap</v>
      </c>
    </row>
    <row r="42263" spans="11:16">
      <c r="K42263" s="14" t="str">
        <v/>
      </c>
      <c r="L42263" s="14" t="str">
        <v/>
      </c>
      <c r="O42263" s="14" t="str">
        <v/>
      </c>
      <c r="P42263" s="14" t="str">
        <f ca="1"/>
        <v>Low Cap</v>
      </c>
    </row>
    <row r="42264" spans="11:16">
      <c r="K42264" s="14" t="str">
        <v/>
      </c>
      <c r="L42264" s="14" t="str">
        <v/>
      </c>
      <c r="O42264" s="14" t="str">
        <v/>
      </c>
      <c r="P42264" s="14" t="str">
        <f ca="1"/>
        <v>Low Cap</v>
      </c>
    </row>
    <row r="42265" spans="11:16">
      <c r="K42265" s="14" t="str">
        <v/>
      </c>
      <c r="L42265" s="14" t="str">
        <v/>
      </c>
      <c r="O42265" s="14" t="str">
        <v/>
      </c>
      <c r="P42265" s="14" t="str">
        <f ca="1"/>
        <v>Low Cap</v>
      </c>
    </row>
    <row r="42266" spans="11:16">
      <c r="K42266" s="14" t="str">
        <v/>
      </c>
      <c r="L42266" s="14" t="str">
        <v/>
      </c>
      <c r="O42266" s="14" t="str">
        <v/>
      </c>
      <c r="P42266" s="14" t="str">
        <f ca="1"/>
        <v>Low Cap</v>
      </c>
    </row>
    <row r="42267" spans="11:16">
      <c r="K42267" s="14" t="str">
        <v/>
      </c>
      <c r="L42267" s="14" t="str">
        <v/>
      </c>
      <c r="O42267" s="14" t="str">
        <v/>
      </c>
      <c r="P42267" s="14" t="str">
        <f ca="1"/>
        <v>Low Cap</v>
      </c>
    </row>
    <row r="42268" spans="11:16">
      <c r="K42268" s="14" t="str">
        <v/>
      </c>
      <c r="L42268" s="14" t="str">
        <v/>
      </c>
      <c r="O42268" s="14" t="str">
        <v/>
      </c>
      <c r="P42268" s="14" t="str">
        <f ca="1"/>
        <v>Low Cap</v>
      </c>
    </row>
    <row r="42269" spans="11:16">
      <c r="K42269" s="14" t="str">
        <v/>
      </c>
      <c r="L42269" s="14" t="str">
        <v/>
      </c>
      <c r="O42269" s="14" t="str">
        <v/>
      </c>
      <c r="P42269" s="14" t="str">
        <f ca="1"/>
        <v>Low Cap</v>
      </c>
    </row>
    <row r="42270" spans="11:16">
      <c r="K42270" s="14" t="str">
        <v/>
      </c>
      <c r="L42270" s="14" t="str">
        <v/>
      </c>
      <c r="O42270" s="14" t="str">
        <v/>
      </c>
      <c r="P42270" s="14" t="str">
        <f ca="1"/>
        <v>Low Cap</v>
      </c>
    </row>
    <row r="42271" spans="11:16">
      <c r="K42271" s="14" t="str">
        <v/>
      </c>
      <c r="L42271" s="14" t="str">
        <v/>
      </c>
      <c r="O42271" s="14" t="str">
        <v/>
      </c>
      <c r="P42271" s="14" t="str">
        <f ca="1"/>
        <v>Low Cap</v>
      </c>
    </row>
    <row r="42272" spans="11:16">
      <c r="K42272" s="14" t="str">
        <v/>
      </c>
      <c r="L42272" s="14" t="str">
        <v/>
      </c>
      <c r="O42272" s="14" t="str">
        <v/>
      </c>
      <c r="P42272" s="14" t="str">
        <f ca="1"/>
        <v>Low Cap</v>
      </c>
    </row>
    <row r="42273" spans="11:16">
      <c r="K42273" s="14" t="str">
        <v/>
      </c>
      <c r="L42273" s="14" t="str">
        <v/>
      </c>
      <c r="O42273" s="14" t="str">
        <v/>
      </c>
      <c r="P42273" s="14" t="str">
        <f ca="1"/>
        <v>Low Cap</v>
      </c>
    </row>
    <row r="42274" spans="11:16">
      <c r="K42274" s="14" t="str">
        <v/>
      </c>
      <c r="L42274" s="14" t="str">
        <v/>
      </c>
      <c r="O42274" s="14" t="str">
        <v/>
      </c>
      <c r="P42274" s="14" t="str">
        <f ca="1"/>
        <v>Low Cap</v>
      </c>
    </row>
    <row r="42275" spans="11:16">
      <c r="K42275" s="14" t="str">
        <v/>
      </c>
      <c r="L42275" s="14" t="str">
        <v/>
      </c>
      <c r="O42275" s="14" t="str">
        <v/>
      </c>
      <c r="P42275" s="14" t="str">
        <f ca="1"/>
        <v>Low Cap</v>
      </c>
    </row>
    <row r="42276" spans="11:16">
      <c r="K42276" s="14" t="str">
        <v/>
      </c>
      <c r="L42276" s="14" t="str">
        <v/>
      </c>
      <c r="O42276" s="14" t="str">
        <v/>
      </c>
      <c r="P42276" s="14" t="str">
        <f ca="1"/>
        <v>Low Cap</v>
      </c>
    </row>
    <row r="42277" spans="11:16">
      <c r="K42277" s="14" t="str">
        <v/>
      </c>
      <c r="L42277" s="14" t="str">
        <v/>
      </c>
      <c r="O42277" s="14" t="str">
        <v/>
      </c>
      <c r="P42277" s="14" t="str">
        <f ca="1"/>
        <v>Low Cap</v>
      </c>
    </row>
    <row r="42278" spans="11:16">
      <c r="K42278" s="14" t="str">
        <v/>
      </c>
      <c r="L42278" s="14" t="str">
        <v/>
      </c>
      <c r="O42278" s="14" t="str">
        <v/>
      </c>
      <c r="P42278" s="14" t="str">
        <f ca="1"/>
        <v>Low Cap</v>
      </c>
    </row>
    <row r="42279" spans="11:16">
      <c r="K42279" s="14" t="str">
        <v/>
      </c>
      <c r="L42279" s="14" t="str">
        <v/>
      </c>
      <c r="O42279" s="14" t="str">
        <v/>
      </c>
      <c r="P42279" s="14" t="str">
        <f ca="1"/>
        <v>Low Cap</v>
      </c>
    </row>
    <row r="42280" spans="11:16">
      <c r="K42280" s="14" t="str">
        <v/>
      </c>
      <c r="L42280" s="14" t="str">
        <v/>
      </c>
      <c r="O42280" s="14" t="str">
        <v/>
      </c>
      <c r="P42280" s="14" t="str">
        <f ca="1"/>
        <v>Low Cap</v>
      </c>
    </row>
    <row r="42281" spans="11:16">
      <c r="K42281" s="14" t="str">
        <v/>
      </c>
      <c r="L42281" s="14" t="str">
        <v/>
      </c>
      <c r="O42281" s="14" t="str">
        <v/>
      </c>
      <c r="P42281" s="14" t="str">
        <f ca="1"/>
        <v>Low Cap</v>
      </c>
    </row>
    <row r="42282" spans="11:16">
      <c r="K42282" s="14" t="str">
        <v/>
      </c>
      <c r="L42282" s="14" t="str">
        <v/>
      </c>
      <c r="O42282" s="14" t="str">
        <v/>
      </c>
      <c r="P42282" s="14" t="str">
        <f ca="1"/>
        <v>Low Cap</v>
      </c>
    </row>
    <row r="42283" spans="11:16">
      <c r="K42283" s="14" t="str">
        <v/>
      </c>
      <c r="L42283" s="14" t="str">
        <v/>
      </c>
      <c r="O42283" s="14" t="str">
        <v/>
      </c>
      <c r="P42283" s="14" t="str">
        <f ca="1"/>
        <v>Low Cap</v>
      </c>
    </row>
    <row r="42284" spans="11:16">
      <c r="K42284" s="14" t="str">
        <v/>
      </c>
      <c r="L42284" s="14" t="str">
        <v/>
      </c>
      <c r="O42284" s="14" t="str">
        <v/>
      </c>
      <c r="P42284" s="14" t="str">
        <f ca="1"/>
        <v>Low Cap</v>
      </c>
    </row>
    <row r="42285" spans="11:16">
      <c r="K42285" s="14" t="str">
        <v/>
      </c>
      <c r="L42285" s="14" t="str">
        <v/>
      </c>
      <c r="O42285" s="14" t="str">
        <v/>
      </c>
      <c r="P42285" s="14" t="str">
        <f ca="1"/>
        <v>Low Cap</v>
      </c>
    </row>
    <row r="42286" spans="11:16">
      <c r="K42286" s="14" t="str">
        <v/>
      </c>
      <c r="L42286" s="14" t="str">
        <v/>
      </c>
      <c r="O42286" s="14" t="str">
        <v/>
      </c>
      <c r="P42286" s="14" t="str">
        <f ca="1"/>
        <v>Low Cap</v>
      </c>
    </row>
    <row r="42287" spans="11:16">
      <c r="K42287" s="14" t="str">
        <v/>
      </c>
      <c r="L42287" s="14" t="str">
        <v/>
      </c>
      <c r="O42287" s="14" t="str">
        <v/>
      </c>
      <c r="P42287" s="14" t="str">
        <f ca="1"/>
        <v>Low Cap</v>
      </c>
    </row>
    <row r="42288" spans="11:16">
      <c r="K42288" s="14" t="str">
        <v/>
      </c>
      <c r="L42288" s="14" t="str">
        <v/>
      </c>
      <c r="O42288" s="14" t="str">
        <v/>
      </c>
      <c r="P42288" s="14" t="str">
        <f ca="1"/>
        <v>Low Cap</v>
      </c>
    </row>
    <row r="42289" spans="11:16">
      <c r="K42289" s="14" t="str">
        <v/>
      </c>
      <c r="L42289" s="14" t="str">
        <v/>
      </c>
      <c r="O42289" s="14" t="str">
        <v/>
      </c>
      <c r="P42289" s="14" t="str">
        <f ca="1"/>
        <v>Low Cap</v>
      </c>
    </row>
    <row r="42290" spans="11:16">
      <c r="K42290" s="14" t="str">
        <v/>
      </c>
      <c r="L42290" s="14" t="str">
        <v/>
      </c>
      <c r="O42290" s="14" t="str">
        <v/>
      </c>
      <c r="P42290" s="14" t="str">
        <f ca="1"/>
        <v>Low Cap</v>
      </c>
    </row>
    <row r="42291" spans="11:16">
      <c r="K42291" s="14" t="str">
        <v/>
      </c>
      <c r="L42291" s="14" t="str">
        <v/>
      </c>
      <c r="O42291" s="14" t="str">
        <v/>
      </c>
      <c r="P42291" s="14" t="str">
        <f ca="1"/>
        <v>Low Cap</v>
      </c>
    </row>
    <row r="42292" spans="11:16">
      <c r="K42292" s="14" t="str">
        <v/>
      </c>
      <c r="L42292" s="14" t="str">
        <v/>
      </c>
      <c r="O42292" s="14" t="str">
        <v/>
      </c>
      <c r="P42292" s="14" t="str">
        <f ca="1"/>
        <v>Low Cap</v>
      </c>
    </row>
    <row r="42293" spans="11:16">
      <c r="K42293" s="14" t="str">
        <v/>
      </c>
      <c r="L42293" s="14" t="str">
        <v/>
      </c>
      <c r="O42293" s="14" t="str">
        <v/>
      </c>
      <c r="P42293" s="14" t="str">
        <f ca="1"/>
        <v>Low Cap</v>
      </c>
    </row>
    <row r="42294" spans="11:16">
      <c r="K42294" s="14" t="str">
        <v/>
      </c>
      <c r="L42294" s="14" t="str">
        <v/>
      </c>
      <c r="O42294" s="14" t="str">
        <v/>
      </c>
      <c r="P42294" s="14" t="str">
        <f ca="1"/>
        <v>Low Cap</v>
      </c>
    </row>
    <row r="42295" spans="11:16">
      <c r="K42295" s="14" t="str">
        <v/>
      </c>
      <c r="L42295" s="14" t="str">
        <v/>
      </c>
      <c r="O42295" s="14" t="str">
        <v/>
      </c>
      <c r="P42295" s="14" t="str">
        <f ca="1"/>
        <v>Low Cap</v>
      </c>
    </row>
    <row r="42296" spans="11:16">
      <c r="K42296" s="14" t="str">
        <v/>
      </c>
      <c r="L42296" s="14" t="str">
        <v/>
      </c>
      <c r="O42296" s="14" t="str">
        <v/>
      </c>
      <c r="P42296" s="14" t="str">
        <f ca="1"/>
        <v>Low Cap</v>
      </c>
    </row>
    <row r="42297" spans="11:16">
      <c r="K42297" s="14" t="str">
        <v/>
      </c>
      <c r="L42297" s="14" t="str">
        <v/>
      </c>
      <c r="O42297" s="14" t="str">
        <v/>
      </c>
      <c r="P42297" s="14" t="str">
        <f ca="1"/>
        <v>Low Cap</v>
      </c>
    </row>
    <row r="42298" spans="11:16">
      <c r="K42298" s="14" t="str">
        <v/>
      </c>
      <c r="L42298" s="14" t="str">
        <v/>
      </c>
      <c r="O42298" s="14" t="str">
        <v/>
      </c>
      <c r="P42298" s="14" t="str">
        <f ca="1"/>
        <v>Low Cap</v>
      </c>
    </row>
    <row r="42299" spans="11:16">
      <c r="K42299" s="14" t="str">
        <v/>
      </c>
      <c r="L42299" s="14" t="str">
        <v/>
      </c>
      <c r="O42299" s="14" t="str">
        <v/>
      </c>
      <c r="P42299" s="14" t="str">
        <f ca="1"/>
        <v>Low Cap</v>
      </c>
    </row>
    <row r="42300" spans="11:16">
      <c r="K42300" s="14" t="str">
        <v/>
      </c>
      <c r="L42300" s="14" t="str">
        <v/>
      </c>
      <c r="O42300" s="14" t="str">
        <v/>
      </c>
      <c r="P42300" s="14" t="str">
        <f ca="1"/>
        <v>Low Cap</v>
      </c>
    </row>
    <row r="42301" spans="11:16">
      <c r="K42301" s="14" t="str">
        <v/>
      </c>
      <c r="L42301" s="14" t="str">
        <v/>
      </c>
      <c r="O42301" s="14" t="str">
        <v/>
      </c>
      <c r="P42301" s="14" t="str">
        <f ca="1"/>
        <v>Low Cap</v>
      </c>
    </row>
    <row r="42302" spans="11:16">
      <c r="K42302" s="14" t="str">
        <v/>
      </c>
      <c r="L42302" s="14" t="str">
        <v/>
      </c>
      <c r="O42302" s="14" t="str">
        <v/>
      </c>
      <c r="P42302" s="14" t="str">
        <f ca="1"/>
        <v>Low Cap</v>
      </c>
    </row>
    <row r="42303" spans="11:16">
      <c r="K42303" s="14" t="str">
        <v/>
      </c>
      <c r="L42303" s="14" t="str">
        <v/>
      </c>
      <c r="O42303" s="14" t="str">
        <v/>
      </c>
      <c r="P42303" s="14" t="str">
        <f ca="1"/>
        <v>Low Cap</v>
      </c>
    </row>
    <row r="42304" spans="11:16">
      <c r="K42304" s="14" t="str">
        <v/>
      </c>
      <c r="L42304" s="14" t="str">
        <v/>
      </c>
      <c r="O42304" s="14" t="str">
        <v/>
      </c>
      <c r="P42304" s="14" t="str">
        <f ca="1"/>
        <v>Low Cap</v>
      </c>
    </row>
    <row r="42305" spans="11:16">
      <c r="K42305" s="14" t="str">
        <v/>
      </c>
      <c r="L42305" s="14" t="str">
        <v/>
      </c>
      <c r="O42305" s="14" t="str">
        <v/>
      </c>
      <c r="P42305" s="14" t="str">
        <f ca="1"/>
        <v>Low Cap</v>
      </c>
    </row>
    <row r="42306" spans="11:16">
      <c r="K42306" s="14" t="str">
        <v/>
      </c>
      <c r="L42306" s="14" t="str">
        <v/>
      </c>
      <c r="O42306" s="14" t="str">
        <v/>
      </c>
      <c r="P42306" s="14" t="str">
        <f ca="1"/>
        <v>Low Cap</v>
      </c>
    </row>
    <row r="42307" spans="11:16">
      <c r="K42307" s="14" t="str">
        <v/>
      </c>
      <c r="L42307" s="14" t="str">
        <v/>
      </c>
      <c r="O42307" s="14" t="str">
        <v/>
      </c>
      <c r="P42307" s="14" t="str">
        <f ca="1"/>
        <v>Low Cap</v>
      </c>
    </row>
    <row r="42308" spans="11:16">
      <c r="K42308" s="14" t="str">
        <v/>
      </c>
      <c r="L42308" s="14" t="str">
        <v/>
      </c>
      <c r="O42308" s="14" t="str">
        <v/>
      </c>
      <c r="P42308" s="14" t="str">
        <f ca="1"/>
        <v>Low Cap</v>
      </c>
    </row>
    <row r="42309" spans="11:16">
      <c r="K42309" s="14" t="str">
        <v/>
      </c>
      <c r="L42309" s="14" t="str">
        <v/>
      </c>
      <c r="O42309" s="14" t="str">
        <v/>
      </c>
      <c r="P42309" s="14" t="str">
        <f ca="1"/>
        <v>Low Cap</v>
      </c>
    </row>
    <row r="42310" spans="11:16">
      <c r="K42310" s="14" t="str">
        <v/>
      </c>
      <c r="L42310" s="14" t="str">
        <v/>
      </c>
      <c r="O42310" s="14" t="str">
        <v/>
      </c>
      <c r="P42310" s="14" t="str">
        <f ca="1"/>
        <v>Low Cap</v>
      </c>
    </row>
    <row r="42311" spans="11:16">
      <c r="K42311" s="14" t="str">
        <v/>
      </c>
      <c r="L42311" s="14" t="str">
        <v/>
      </c>
      <c r="O42311" s="14" t="str">
        <v/>
      </c>
      <c r="P42311" s="14" t="str">
        <f ca="1"/>
        <v>Low Cap</v>
      </c>
    </row>
    <row r="42312" spans="11:16">
      <c r="K42312" s="14" t="str">
        <v/>
      </c>
      <c r="L42312" s="14" t="str">
        <v/>
      </c>
      <c r="O42312" s="14" t="str">
        <v/>
      </c>
      <c r="P42312" s="14" t="str">
        <f ca="1"/>
        <v>Low Cap</v>
      </c>
    </row>
    <row r="42313" spans="11:16">
      <c r="K42313" s="14" t="str">
        <v/>
      </c>
      <c r="L42313" s="14" t="str">
        <v/>
      </c>
      <c r="O42313" s="14" t="str">
        <v/>
      </c>
      <c r="P42313" s="14" t="str">
        <f ca="1"/>
        <v>Low Cap</v>
      </c>
    </row>
    <row r="42314" spans="11:16">
      <c r="K42314" s="14" t="str">
        <v/>
      </c>
      <c r="L42314" s="14" t="str">
        <v/>
      </c>
      <c r="O42314" s="14" t="str">
        <v/>
      </c>
      <c r="P42314" s="14" t="str">
        <f ca="1"/>
        <v>Low Cap</v>
      </c>
    </row>
    <row r="42315" spans="11:16">
      <c r="K42315" s="14" t="str">
        <v/>
      </c>
      <c r="L42315" s="14" t="str">
        <v/>
      </c>
      <c r="O42315" s="14" t="str">
        <v/>
      </c>
      <c r="P42315" s="14" t="str">
        <f ca="1"/>
        <v>Low Cap</v>
      </c>
    </row>
    <row r="42316" spans="11:16">
      <c r="K42316" s="14" t="str">
        <v/>
      </c>
      <c r="L42316" s="14" t="str">
        <v/>
      </c>
      <c r="O42316" s="14" t="str">
        <v/>
      </c>
      <c r="P42316" s="14" t="str">
        <f ca="1"/>
        <v>Low Cap</v>
      </c>
    </row>
    <row r="42317" spans="11:16">
      <c r="K42317" s="14" t="str">
        <v/>
      </c>
      <c r="L42317" s="14" t="str">
        <v/>
      </c>
      <c r="O42317" s="14" t="str">
        <v/>
      </c>
      <c r="P42317" s="14" t="str">
        <f ca="1"/>
        <v>Low Cap</v>
      </c>
    </row>
    <row r="42318" spans="11:16">
      <c r="K42318" s="14" t="str">
        <v/>
      </c>
      <c r="L42318" s="14" t="str">
        <v/>
      </c>
      <c r="O42318" s="14" t="str">
        <v/>
      </c>
      <c r="P42318" s="14" t="str">
        <f ca="1"/>
        <v>Low Cap</v>
      </c>
    </row>
    <row r="42319" spans="11:16">
      <c r="K42319" s="14" t="str">
        <v/>
      </c>
      <c r="L42319" s="14" t="str">
        <v/>
      </c>
      <c r="O42319" s="14" t="str">
        <v/>
      </c>
      <c r="P42319" s="14" t="str">
        <f ca="1"/>
        <v>Low Cap</v>
      </c>
    </row>
    <row r="42320" spans="11:16">
      <c r="K42320" s="14" t="str">
        <v/>
      </c>
      <c r="L42320" s="14" t="str">
        <v/>
      </c>
      <c r="O42320" s="14" t="str">
        <v/>
      </c>
      <c r="P42320" s="14" t="str">
        <f ca="1"/>
        <v>Low Cap</v>
      </c>
    </row>
    <row r="42321" spans="11:16">
      <c r="K42321" s="14" t="str">
        <v/>
      </c>
      <c r="L42321" s="14" t="str">
        <v/>
      </c>
      <c r="O42321" s="14" t="str">
        <v/>
      </c>
      <c r="P42321" s="14" t="str">
        <f ca="1"/>
        <v>Low Cap</v>
      </c>
    </row>
    <row r="42322" spans="11:16">
      <c r="K42322" s="14" t="str">
        <v/>
      </c>
      <c r="L42322" s="14" t="str">
        <v/>
      </c>
      <c r="O42322" s="14" t="str">
        <v/>
      </c>
      <c r="P42322" s="14" t="str">
        <f ca="1"/>
        <v>Low Cap</v>
      </c>
    </row>
    <row r="42323" spans="11:16">
      <c r="K42323" s="14" t="str">
        <v/>
      </c>
      <c r="L42323" s="14" t="str">
        <v/>
      </c>
      <c r="O42323" s="14" t="str">
        <v/>
      </c>
      <c r="P42323" s="14" t="str">
        <f ca="1"/>
        <v>Low Cap</v>
      </c>
    </row>
    <row r="42324" spans="11:16">
      <c r="K42324" s="14" t="str">
        <v/>
      </c>
      <c r="L42324" s="14" t="str">
        <v/>
      </c>
      <c r="O42324" s="14" t="str">
        <v/>
      </c>
      <c r="P42324" s="14" t="str">
        <f ca="1"/>
        <v>Low Cap</v>
      </c>
    </row>
    <row r="42325" spans="11:16">
      <c r="K42325" s="14" t="str">
        <v/>
      </c>
      <c r="L42325" s="14" t="str">
        <v/>
      </c>
      <c r="O42325" s="14" t="str">
        <v/>
      </c>
      <c r="P42325" s="14" t="str">
        <f ca="1"/>
        <v>Low Cap</v>
      </c>
    </row>
    <row r="42326" spans="11:16">
      <c r="K42326" s="14" t="str">
        <v/>
      </c>
      <c r="L42326" s="14" t="str">
        <v/>
      </c>
      <c r="O42326" s="14" t="str">
        <v/>
      </c>
      <c r="P42326" s="14" t="str">
        <f ca="1"/>
        <v>Low Cap</v>
      </c>
    </row>
    <row r="42327" spans="11:16">
      <c r="K42327" s="14" t="str">
        <v/>
      </c>
      <c r="L42327" s="14" t="str">
        <v/>
      </c>
      <c r="O42327" s="14" t="str">
        <v/>
      </c>
      <c r="P42327" s="14" t="str">
        <f ca="1"/>
        <v>Low Cap</v>
      </c>
    </row>
    <row r="42328" spans="11:16">
      <c r="K42328" s="14" t="str">
        <v/>
      </c>
      <c r="L42328" s="14" t="str">
        <v/>
      </c>
      <c r="O42328" s="14" t="str">
        <v/>
      </c>
      <c r="P42328" s="14" t="str">
        <f ca="1"/>
        <v>Low Cap</v>
      </c>
    </row>
    <row r="42329" spans="11:16">
      <c r="K42329" s="14" t="str">
        <v/>
      </c>
      <c r="L42329" s="14" t="str">
        <v/>
      </c>
      <c r="O42329" s="14" t="str">
        <v/>
      </c>
      <c r="P42329" s="14" t="str">
        <f ca="1"/>
        <v>Low Cap</v>
      </c>
    </row>
    <row r="42330" spans="11:16">
      <c r="K42330" s="14" t="str">
        <v/>
      </c>
      <c r="L42330" s="14" t="str">
        <v/>
      </c>
      <c r="O42330" s="14" t="str">
        <v/>
      </c>
      <c r="P42330" s="14" t="str">
        <f ca="1"/>
        <v>Low Cap</v>
      </c>
    </row>
    <row r="42331" spans="11:16">
      <c r="K42331" s="14" t="str">
        <v/>
      </c>
      <c r="L42331" s="14" t="str">
        <v/>
      </c>
      <c r="O42331" s="14" t="str">
        <v/>
      </c>
      <c r="P42331" s="14" t="str">
        <f ca="1"/>
        <v>Low Cap</v>
      </c>
    </row>
    <row r="42332" spans="11:16">
      <c r="K42332" s="14" t="str">
        <v/>
      </c>
      <c r="L42332" s="14" t="str">
        <v/>
      </c>
      <c r="O42332" s="14" t="str">
        <v/>
      </c>
      <c r="P42332" s="14" t="str">
        <f ca="1"/>
        <v>Low Cap</v>
      </c>
    </row>
    <row r="42333" spans="11:16">
      <c r="K42333" s="14" t="str">
        <v/>
      </c>
      <c r="L42333" s="14" t="str">
        <v/>
      </c>
      <c r="O42333" s="14" t="str">
        <v/>
      </c>
      <c r="P42333" s="14" t="str">
        <f ca="1"/>
        <v>Low Cap</v>
      </c>
    </row>
    <row r="42334" spans="11:16">
      <c r="K42334" s="14" t="str">
        <v/>
      </c>
      <c r="L42334" s="14" t="str">
        <v/>
      </c>
      <c r="O42334" s="14" t="str">
        <v/>
      </c>
      <c r="P42334" s="14" t="str">
        <f ca="1"/>
        <v>Low Cap</v>
      </c>
    </row>
    <row r="42335" spans="11:16">
      <c r="K42335" s="14" t="str">
        <v/>
      </c>
      <c r="L42335" s="14" t="str">
        <v/>
      </c>
      <c r="O42335" s="14" t="str">
        <v/>
      </c>
      <c r="P42335" s="14" t="str">
        <f ca="1"/>
        <v>Low Cap</v>
      </c>
    </row>
    <row r="42336" spans="11:16">
      <c r="K42336" s="14" t="str">
        <v/>
      </c>
      <c r="L42336" s="14" t="str">
        <v/>
      </c>
      <c r="O42336" s="14" t="str">
        <v/>
      </c>
      <c r="P42336" s="14" t="str">
        <f ca="1"/>
        <v>Low Cap</v>
      </c>
    </row>
    <row r="42337" spans="11:16">
      <c r="K42337" s="14" t="str">
        <v/>
      </c>
      <c r="L42337" s="14" t="str">
        <v/>
      </c>
      <c r="O42337" s="14" t="str">
        <v/>
      </c>
      <c r="P42337" s="14" t="str">
        <f ca="1"/>
        <v>Low Cap</v>
      </c>
    </row>
    <row r="42338" spans="11:16">
      <c r="K42338" s="14" t="str">
        <v/>
      </c>
      <c r="L42338" s="14" t="str">
        <v/>
      </c>
      <c r="O42338" s="14" t="str">
        <v/>
      </c>
      <c r="P42338" s="14" t="str">
        <f ca="1"/>
        <v>Low Cap</v>
      </c>
    </row>
    <row r="42339" spans="11:16">
      <c r="K42339" s="14" t="str">
        <v/>
      </c>
      <c r="L42339" s="14" t="str">
        <v/>
      </c>
      <c r="O42339" s="14" t="str">
        <v/>
      </c>
      <c r="P42339" s="14" t="str">
        <f ca="1"/>
        <v>Low Cap</v>
      </c>
    </row>
    <row r="42340" spans="11:16">
      <c r="K42340" s="14" t="str">
        <v/>
      </c>
      <c r="L42340" s="14" t="str">
        <v/>
      </c>
      <c r="O42340" s="14" t="str">
        <v/>
      </c>
      <c r="P42340" s="14" t="str">
        <f ca="1"/>
        <v>Low Cap</v>
      </c>
    </row>
    <row r="42341" spans="11:16">
      <c r="K42341" s="14" t="str">
        <v/>
      </c>
      <c r="L42341" s="14" t="str">
        <v/>
      </c>
      <c r="O42341" s="14" t="str">
        <v/>
      </c>
      <c r="P42341" s="14" t="str">
        <f ca="1"/>
        <v>Low Cap</v>
      </c>
    </row>
    <row r="42342" spans="11:16">
      <c r="K42342" s="14" t="str">
        <v/>
      </c>
      <c r="L42342" s="14" t="str">
        <v/>
      </c>
      <c r="O42342" s="14" t="str">
        <v/>
      </c>
      <c r="P42342" s="14" t="str">
        <f ca="1"/>
        <v>Low Cap</v>
      </c>
    </row>
    <row r="42343" spans="11:16">
      <c r="K42343" s="14" t="str">
        <v/>
      </c>
      <c r="L42343" s="14" t="str">
        <v/>
      </c>
      <c r="O42343" s="14" t="str">
        <v/>
      </c>
      <c r="P42343" s="14" t="str">
        <f ca="1"/>
        <v>Low Cap</v>
      </c>
    </row>
    <row r="42344" spans="11:16">
      <c r="K42344" s="14" t="str">
        <v/>
      </c>
      <c r="L42344" s="14" t="str">
        <v/>
      </c>
      <c r="O42344" s="14" t="str">
        <v/>
      </c>
      <c r="P42344" s="14" t="str">
        <f ca="1"/>
        <v>Low Cap</v>
      </c>
    </row>
    <row r="42345" spans="11:16">
      <c r="K42345" s="14" t="str">
        <v/>
      </c>
      <c r="L42345" s="14" t="str">
        <v/>
      </c>
      <c r="O42345" s="14" t="str">
        <v/>
      </c>
      <c r="P42345" s="14" t="str">
        <f ca="1"/>
        <v>Low Cap</v>
      </c>
    </row>
    <row r="42346" spans="11:16">
      <c r="K42346" s="14" t="str">
        <v/>
      </c>
      <c r="L42346" s="14" t="str">
        <v/>
      </c>
      <c r="O42346" s="14" t="str">
        <v/>
      </c>
      <c r="P42346" s="14" t="str">
        <f ca="1"/>
        <v>Low Cap</v>
      </c>
    </row>
    <row r="42347" spans="11:16">
      <c r="K42347" s="14" t="str">
        <v/>
      </c>
      <c r="L42347" s="14" t="str">
        <v/>
      </c>
      <c r="O42347" s="14" t="str">
        <v/>
      </c>
      <c r="P42347" s="14" t="str">
        <f ca="1"/>
        <v>Low Cap</v>
      </c>
    </row>
    <row r="42348" spans="11:16">
      <c r="K42348" s="14" t="str">
        <v/>
      </c>
      <c r="L42348" s="14" t="str">
        <v/>
      </c>
      <c r="O42348" s="14" t="str">
        <v/>
      </c>
      <c r="P42348" s="14" t="str">
        <f ca="1"/>
        <v>Low Cap</v>
      </c>
    </row>
    <row r="42349" spans="11:16">
      <c r="K42349" s="14" t="str">
        <v/>
      </c>
      <c r="L42349" s="14" t="str">
        <v/>
      </c>
      <c r="O42349" s="14" t="str">
        <v/>
      </c>
      <c r="P42349" s="14" t="str">
        <f ca="1"/>
        <v>Low Cap</v>
      </c>
    </row>
    <row r="42350" spans="11:16">
      <c r="K42350" s="14" t="str">
        <v/>
      </c>
      <c r="L42350" s="14" t="str">
        <v/>
      </c>
      <c r="O42350" s="14" t="str">
        <v/>
      </c>
      <c r="P42350" s="14" t="str">
        <f ca="1"/>
        <v>Low Cap</v>
      </c>
    </row>
    <row r="42351" spans="11:16">
      <c r="K42351" s="14" t="str">
        <v/>
      </c>
      <c r="L42351" s="14" t="str">
        <v/>
      </c>
      <c r="O42351" s="14" t="str">
        <v/>
      </c>
      <c r="P42351" s="14" t="str">
        <f ca="1"/>
        <v>Low Cap</v>
      </c>
    </row>
    <row r="42352" spans="11:16">
      <c r="K42352" s="14" t="str">
        <v/>
      </c>
      <c r="L42352" s="14" t="str">
        <v/>
      </c>
      <c r="O42352" s="14" t="str">
        <v/>
      </c>
      <c r="P42352" s="14" t="str">
        <f ca="1"/>
        <v>Low Cap</v>
      </c>
    </row>
    <row r="42353" spans="11:16">
      <c r="K42353" s="14" t="str">
        <v/>
      </c>
      <c r="L42353" s="14" t="str">
        <v/>
      </c>
      <c r="O42353" s="14" t="str">
        <v/>
      </c>
      <c r="P42353" s="14" t="str">
        <f ca="1"/>
        <v>Low Cap</v>
      </c>
    </row>
    <row r="42354" spans="11:16">
      <c r="K42354" s="14" t="str">
        <v/>
      </c>
      <c r="L42354" s="14" t="str">
        <v/>
      </c>
      <c r="O42354" s="14" t="str">
        <v/>
      </c>
      <c r="P42354" s="14" t="str">
        <f ca="1"/>
        <v>Low Cap</v>
      </c>
    </row>
    <row r="42355" spans="11:16">
      <c r="K42355" s="14" t="str">
        <v/>
      </c>
      <c r="L42355" s="14" t="str">
        <v/>
      </c>
      <c r="O42355" s="14" t="str">
        <v/>
      </c>
      <c r="P42355" s="14" t="str">
        <f ca="1"/>
        <v>Low Cap</v>
      </c>
    </row>
    <row r="42356" spans="11:16">
      <c r="K42356" s="14" t="str">
        <v/>
      </c>
      <c r="L42356" s="14" t="str">
        <v/>
      </c>
      <c r="O42356" s="14" t="str">
        <v/>
      </c>
      <c r="P42356" s="14" t="str">
        <f ca="1"/>
        <v>Low Cap</v>
      </c>
    </row>
    <row r="42357" spans="11:16">
      <c r="K42357" s="14" t="str">
        <v/>
      </c>
      <c r="L42357" s="14" t="str">
        <v/>
      </c>
      <c r="O42357" s="14" t="str">
        <v/>
      </c>
      <c r="P42357" s="14" t="str">
        <f ca="1"/>
        <v>Low Cap</v>
      </c>
    </row>
    <row r="42358" spans="11:16">
      <c r="K42358" s="14" t="str">
        <v/>
      </c>
      <c r="L42358" s="14" t="str">
        <v/>
      </c>
      <c r="O42358" s="14" t="str">
        <v/>
      </c>
      <c r="P42358" s="14" t="str">
        <f ca="1"/>
        <v>Low Cap</v>
      </c>
    </row>
    <row r="42359" spans="11:16">
      <c r="K42359" s="14" t="str">
        <v/>
      </c>
      <c r="L42359" s="14" t="str">
        <v/>
      </c>
      <c r="O42359" s="14" t="str">
        <v/>
      </c>
      <c r="P42359" s="14" t="str">
        <f ca="1"/>
        <v>Low Cap</v>
      </c>
    </row>
    <row r="42360" spans="11:16">
      <c r="K42360" s="14" t="str">
        <v/>
      </c>
      <c r="L42360" s="14" t="str">
        <v/>
      </c>
      <c r="O42360" s="14" t="str">
        <v/>
      </c>
      <c r="P42360" s="14" t="str">
        <f ca="1"/>
        <v>Low Cap</v>
      </c>
    </row>
    <row r="42361" spans="11:16">
      <c r="K42361" s="14" t="str">
        <v/>
      </c>
      <c r="L42361" s="14" t="str">
        <v/>
      </c>
      <c r="O42361" s="14" t="str">
        <v/>
      </c>
      <c r="P42361" s="14" t="str">
        <f ca="1"/>
        <v>Low Cap</v>
      </c>
    </row>
    <row r="42362" spans="11:16">
      <c r="K42362" s="14" t="str">
        <v/>
      </c>
      <c r="L42362" s="14" t="str">
        <v/>
      </c>
      <c r="O42362" s="14" t="str">
        <v/>
      </c>
      <c r="P42362" s="14" t="str">
        <f ca="1"/>
        <v>Low Cap</v>
      </c>
    </row>
    <row r="42363" spans="11:16">
      <c r="K42363" s="14" t="str">
        <v/>
      </c>
      <c r="L42363" s="14" t="str">
        <v/>
      </c>
      <c r="O42363" s="14" t="str">
        <v/>
      </c>
      <c r="P42363" s="14" t="str">
        <f ca="1"/>
        <v>Low Cap</v>
      </c>
    </row>
    <row r="42364" spans="11:16">
      <c r="K42364" s="14" t="str">
        <v/>
      </c>
      <c r="L42364" s="14" t="str">
        <v/>
      </c>
      <c r="O42364" s="14" t="str">
        <v/>
      </c>
      <c r="P42364" s="14" t="str">
        <f ca="1"/>
        <v>Low Cap</v>
      </c>
    </row>
    <row r="42365" spans="11:16">
      <c r="K42365" s="14" t="str">
        <v/>
      </c>
      <c r="L42365" s="14" t="str">
        <v/>
      </c>
      <c r="O42365" s="14" t="str">
        <v/>
      </c>
      <c r="P42365" s="14" t="str">
        <f ca="1"/>
        <v>Low Cap</v>
      </c>
    </row>
    <row r="42366" spans="11:16">
      <c r="K42366" s="14" t="str">
        <v/>
      </c>
      <c r="L42366" s="14" t="str">
        <v/>
      </c>
      <c r="O42366" s="14" t="str">
        <v/>
      </c>
      <c r="P42366" s="14" t="str">
        <f ca="1"/>
        <v>Low Cap</v>
      </c>
    </row>
    <row r="42367" spans="11:16">
      <c r="K42367" s="14" t="str">
        <v/>
      </c>
      <c r="L42367" s="14" t="str">
        <v/>
      </c>
      <c r="O42367" s="14" t="str">
        <v/>
      </c>
      <c r="P42367" s="14" t="str">
        <f ca="1"/>
        <v>Low Cap</v>
      </c>
    </row>
    <row r="42368" spans="11:16">
      <c r="K42368" s="14" t="str">
        <v/>
      </c>
      <c r="L42368" s="14" t="str">
        <v/>
      </c>
      <c r="O42368" s="14" t="str">
        <v/>
      </c>
      <c r="P42368" s="14" t="str">
        <f ca="1"/>
        <v>Low Cap</v>
      </c>
    </row>
    <row r="42369" spans="11:16">
      <c r="K42369" s="14" t="str">
        <v/>
      </c>
      <c r="L42369" s="14" t="str">
        <v/>
      </c>
      <c r="O42369" s="14" t="str">
        <v/>
      </c>
      <c r="P42369" s="14" t="str">
        <f ca="1"/>
        <v>Low Cap</v>
      </c>
    </row>
    <row r="42370" spans="11:16">
      <c r="K42370" s="14" t="str">
        <v/>
      </c>
      <c r="L42370" s="14" t="str">
        <v/>
      </c>
      <c r="O42370" s="14" t="str">
        <v/>
      </c>
      <c r="P42370" s="14" t="str">
        <f ca="1"/>
        <v>Low Cap</v>
      </c>
    </row>
    <row r="42371" spans="11:16">
      <c r="K42371" s="14" t="str">
        <v/>
      </c>
      <c r="L42371" s="14" t="str">
        <v/>
      </c>
      <c r="O42371" s="14" t="str">
        <v/>
      </c>
      <c r="P42371" s="14" t="str">
        <f ca="1"/>
        <v>Low Cap</v>
      </c>
    </row>
    <row r="42372" spans="11:16">
      <c r="K42372" s="14" t="str">
        <v/>
      </c>
      <c r="L42372" s="14" t="str">
        <v/>
      </c>
      <c r="O42372" s="14" t="str">
        <v/>
      </c>
      <c r="P42372" s="14" t="str">
        <f ca="1"/>
        <v>Low Cap</v>
      </c>
    </row>
    <row r="42373" spans="11:16">
      <c r="K42373" s="14" t="str">
        <v/>
      </c>
      <c r="L42373" s="14" t="str">
        <v/>
      </c>
      <c r="O42373" s="14" t="str">
        <v/>
      </c>
      <c r="P42373" s="14" t="str">
        <f ca="1"/>
        <v>Low Cap</v>
      </c>
    </row>
    <row r="42374" spans="11:16">
      <c r="K42374" s="14" t="str">
        <v/>
      </c>
      <c r="L42374" s="14" t="str">
        <v/>
      </c>
      <c r="O42374" s="14" t="str">
        <v/>
      </c>
      <c r="P42374" s="14" t="str">
        <f ca="1"/>
        <v>Low Cap</v>
      </c>
    </row>
    <row r="42375" spans="11:16">
      <c r="K42375" s="14" t="str">
        <v/>
      </c>
      <c r="L42375" s="14" t="str">
        <v/>
      </c>
      <c r="O42375" s="14" t="str">
        <v/>
      </c>
      <c r="P42375" s="14" t="str">
        <f ca="1"/>
        <v>Low Cap</v>
      </c>
    </row>
    <row r="42376" spans="11:16">
      <c r="K42376" s="14" t="str">
        <v/>
      </c>
      <c r="L42376" s="14" t="str">
        <v/>
      </c>
      <c r="O42376" s="14" t="str">
        <v/>
      </c>
      <c r="P42376" s="14" t="str">
        <f ca="1"/>
        <v>Low Cap</v>
      </c>
    </row>
    <row r="42377" spans="11:16">
      <c r="K42377" s="14" t="str">
        <v/>
      </c>
      <c r="L42377" s="14" t="str">
        <v/>
      </c>
      <c r="O42377" s="14" t="str">
        <v/>
      </c>
      <c r="P42377" s="14" t="str">
        <f ca="1"/>
        <v>Low Cap</v>
      </c>
    </row>
    <row r="42378" spans="11:16">
      <c r="K42378" s="14" t="str">
        <v/>
      </c>
      <c r="L42378" s="14" t="str">
        <v/>
      </c>
      <c r="O42378" s="14" t="str">
        <v/>
      </c>
      <c r="P42378" s="14" t="str">
        <f ca="1"/>
        <v>Low Cap</v>
      </c>
    </row>
    <row r="42379" spans="11:16">
      <c r="K42379" s="14" t="str">
        <v/>
      </c>
      <c r="L42379" s="14" t="str">
        <v/>
      </c>
      <c r="O42379" s="14" t="str">
        <v/>
      </c>
      <c r="P42379" s="14" t="str">
        <f ca="1"/>
        <v>Low Cap</v>
      </c>
    </row>
    <row r="42380" spans="11:16">
      <c r="K42380" s="14" t="str">
        <v/>
      </c>
      <c r="L42380" s="14" t="str">
        <v/>
      </c>
      <c r="O42380" s="14" t="str">
        <v/>
      </c>
      <c r="P42380" s="14" t="str">
        <f ca="1"/>
        <v>Low Cap</v>
      </c>
    </row>
    <row r="42381" spans="11:16">
      <c r="K42381" s="14" t="str">
        <v/>
      </c>
      <c r="L42381" s="14" t="str">
        <v/>
      </c>
      <c r="O42381" s="14" t="str">
        <v/>
      </c>
      <c r="P42381" s="14" t="str">
        <f ca="1"/>
        <v>Low Cap</v>
      </c>
    </row>
    <row r="42382" spans="11:16">
      <c r="K42382" s="14" t="str">
        <v/>
      </c>
      <c r="L42382" s="14" t="str">
        <v/>
      </c>
      <c r="O42382" s="14" t="str">
        <v/>
      </c>
      <c r="P42382" s="14" t="str">
        <f ca="1"/>
        <v>Low Cap</v>
      </c>
    </row>
    <row r="42383" spans="11:16">
      <c r="K42383" s="14" t="str">
        <v/>
      </c>
      <c r="L42383" s="14" t="str">
        <v/>
      </c>
      <c r="O42383" s="14" t="str">
        <v/>
      </c>
      <c r="P42383" s="14" t="str">
        <f ca="1"/>
        <v>Low Cap</v>
      </c>
    </row>
    <row r="42384" spans="11:16">
      <c r="K42384" s="14" t="str">
        <v/>
      </c>
      <c r="L42384" s="14" t="str">
        <v/>
      </c>
      <c r="O42384" s="14" t="str">
        <v/>
      </c>
      <c r="P42384" s="14" t="str">
        <f ca="1"/>
        <v>Low Cap</v>
      </c>
    </row>
    <row r="42385" spans="11:16">
      <c r="K42385" s="14" t="str">
        <v/>
      </c>
      <c r="L42385" s="14" t="str">
        <v/>
      </c>
      <c r="O42385" s="14" t="str">
        <v/>
      </c>
      <c r="P42385" s="14" t="str">
        <f ca="1"/>
        <v>Low Cap</v>
      </c>
    </row>
    <row r="42386" spans="11:16">
      <c r="K42386" s="14" t="str">
        <v/>
      </c>
      <c r="L42386" s="14" t="str">
        <v/>
      </c>
      <c r="O42386" s="14" t="str">
        <v/>
      </c>
      <c r="P42386" s="14" t="str">
        <f ca="1"/>
        <v>Low Cap</v>
      </c>
    </row>
    <row r="42387" spans="11:16">
      <c r="K42387" s="14" t="str">
        <v/>
      </c>
      <c r="L42387" s="14" t="str">
        <v/>
      </c>
      <c r="O42387" s="14" t="str">
        <v/>
      </c>
      <c r="P42387" s="14" t="str">
        <f ca="1"/>
        <v>Low Cap</v>
      </c>
    </row>
    <row r="42388" spans="11:16">
      <c r="K42388" s="14" t="str">
        <v/>
      </c>
      <c r="L42388" s="14" t="str">
        <v/>
      </c>
      <c r="O42388" s="14" t="str">
        <v/>
      </c>
      <c r="P42388" s="14" t="str">
        <f ca="1"/>
        <v>Low Cap</v>
      </c>
    </row>
    <row r="42389" spans="11:16">
      <c r="K42389" s="14" t="str">
        <v/>
      </c>
      <c r="L42389" s="14" t="str">
        <v/>
      </c>
      <c r="O42389" s="14" t="str">
        <v/>
      </c>
      <c r="P42389" s="14" t="str">
        <f ca="1"/>
        <v>Low Cap</v>
      </c>
    </row>
    <row r="42390" spans="11:16">
      <c r="K42390" s="14" t="str">
        <v/>
      </c>
      <c r="L42390" s="14" t="str">
        <v/>
      </c>
      <c r="O42390" s="14" t="str">
        <v/>
      </c>
      <c r="P42390" s="14" t="str">
        <f ca="1"/>
        <v>Low Cap</v>
      </c>
    </row>
    <row r="42391" spans="11:16">
      <c r="K42391" s="14" t="str">
        <v/>
      </c>
      <c r="L42391" s="14" t="str">
        <v/>
      </c>
      <c r="O42391" s="14" t="str">
        <v/>
      </c>
      <c r="P42391" s="14" t="str">
        <f ca="1"/>
        <v>Low Cap</v>
      </c>
    </row>
    <row r="42392" spans="11:16">
      <c r="K42392" s="14" t="str">
        <v/>
      </c>
      <c r="L42392" s="14" t="str">
        <v/>
      </c>
      <c r="O42392" s="14" t="str">
        <v/>
      </c>
      <c r="P42392" s="14" t="str">
        <f ca="1"/>
        <v>Low Cap</v>
      </c>
    </row>
    <row r="42393" spans="11:16">
      <c r="K42393" s="14" t="str">
        <v/>
      </c>
      <c r="L42393" s="14" t="str">
        <v/>
      </c>
      <c r="O42393" s="14" t="str">
        <v/>
      </c>
      <c r="P42393" s="14" t="str">
        <f ca="1"/>
        <v>Low Cap</v>
      </c>
    </row>
    <row r="42394" spans="11:16">
      <c r="K42394" s="14" t="str">
        <v/>
      </c>
      <c r="L42394" s="14" t="str">
        <v/>
      </c>
      <c r="O42394" s="14" t="str">
        <v/>
      </c>
      <c r="P42394" s="14" t="str">
        <f ca="1"/>
        <v>Low Cap</v>
      </c>
    </row>
    <row r="42395" spans="11:16">
      <c r="K42395" s="14" t="str">
        <v/>
      </c>
      <c r="L42395" s="14" t="str">
        <v/>
      </c>
      <c r="O42395" s="14" t="str">
        <v/>
      </c>
      <c r="P42395" s="14" t="str">
        <f ca="1"/>
        <v>Low Cap</v>
      </c>
    </row>
    <row r="42396" spans="11:16">
      <c r="K42396" s="14" t="str">
        <v/>
      </c>
      <c r="L42396" s="14" t="str">
        <v/>
      </c>
      <c r="O42396" s="14" t="str">
        <v/>
      </c>
      <c r="P42396" s="14" t="str">
        <f ca="1"/>
        <v>Low Cap</v>
      </c>
    </row>
    <row r="42397" spans="11:16">
      <c r="K42397" s="14" t="str">
        <v/>
      </c>
      <c r="L42397" s="14" t="str">
        <v/>
      </c>
      <c r="O42397" s="14" t="str">
        <v/>
      </c>
      <c r="P42397" s="14" t="str">
        <f ca="1"/>
        <v>Low Cap</v>
      </c>
    </row>
    <row r="42398" spans="11:16">
      <c r="K42398" s="14" t="str">
        <v/>
      </c>
      <c r="L42398" s="14" t="str">
        <v/>
      </c>
      <c r="O42398" s="14" t="str">
        <v/>
      </c>
      <c r="P42398" s="14" t="str">
        <f ca="1"/>
        <v>Low Cap</v>
      </c>
    </row>
    <row r="42399" spans="11:16">
      <c r="K42399" s="14" t="str">
        <v/>
      </c>
      <c r="L42399" s="14" t="str">
        <v/>
      </c>
      <c r="O42399" s="14" t="str">
        <v/>
      </c>
      <c r="P42399" s="14" t="str">
        <f ca="1"/>
        <v>Low Cap</v>
      </c>
    </row>
    <row r="42400" spans="11:16">
      <c r="K42400" s="14" t="str">
        <v/>
      </c>
      <c r="L42400" s="14" t="str">
        <v/>
      </c>
      <c r="O42400" s="14" t="str">
        <v/>
      </c>
      <c r="P42400" s="14" t="str">
        <f ca="1"/>
        <v>Low Cap</v>
      </c>
    </row>
    <row r="42401" spans="11:16">
      <c r="K42401" s="14" t="str">
        <v/>
      </c>
      <c r="L42401" s="14" t="str">
        <v/>
      </c>
      <c r="O42401" s="14" t="str">
        <v/>
      </c>
      <c r="P42401" s="14" t="str">
        <f ca="1"/>
        <v>Low Cap</v>
      </c>
    </row>
    <row r="42402" spans="11:16">
      <c r="K42402" s="14" t="str">
        <v/>
      </c>
      <c r="L42402" s="14" t="str">
        <v/>
      </c>
      <c r="O42402" s="14" t="str">
        <v/>
      </c>
      <c r="P42402" s="14" t="str">
        <f ca="1"/>
        <v>Low Cap</v>
      </c>
    </row>
    <row r="42403" spans="11:16">
      <c r="K42403" s="14" t="str">
        <v/>
      </c>
      <c r="L42403" s="14" t="str">
        <v/>
      </c>
      <c r="O42403" s="14" t="str">
        <v/>
      </c>
      <c r="P42403" s="14" t="str">
        <f ca="1"/>
        <v>Low Cap</v>
      </c>
    </row>
    <row r="42404" spans="11:16">
      <c r="K42404" s="14" t="str">
        <v/>
      </c>
      <c r="L42404" s="14" t="str">
        <v/>
      </c>
      <c r="O42404" s="14" t="str">
        <v/>
      </c>
      <c r="P42404" s="14" t="str">
        <f ca="1"/>
        <v>Low Cap</v>
      </c>
    </row>
    <row r="42405" spans="11:16">
      <c r="K42405" s="14" t="str">
        <v/>
      </c>
      <c r="L42405" s="14" t="str">
        <v/>
      </c>
      <c r="O42405" s="14" t="str">
        <v/>
      </c>
      <c r="P42405" s="14" t="str">
        <f ca="1"/>
        <v>Low Cap</v>
      </c>
    </row>
    <row r="42406" spans="11:16">
      <c r="K42406" s="14" t="str">
        <v/>
      </c>
      <c r="L42406" s="14" t="str">
        <v/>
      </c>
      <c r="O42406" s="14" t="str">
        <v/>
      </c>
      <c r="P42406" s="14" t="str">
        <f ca="1"/>
        <v>Low Cap</v>
      </c>
    </row>
    <row r="42407" spans="11:16">
      <c r="K42407" s="14" t="str">
        <v/>
      </c>
      <c r="L42407" s="14" t="str">
        <v/>
      </c>
      <c r="O42407" s="14" t="str">
        <v/>
      </c>
      <c r="P42407" s="14" t="str">
        <f ca="1"/>
        <v>Low Cap</v>
      </c>
    </row>
    <row r="42408" spans="11:16">
      <c r="K42408" s="14" t="str">
        <v/>
      </c>
      <c r="L42408" s="14" t="str">
        <v/>
      </c>
      <c r="O42408" s="14" t="str">
        <v/>
      </c>
      <c r="P42408" s="14" t="str">
        <f ca="1"/>
        <v>Low Cap</v>
      </c>
    </row>
    <row r="42409" spans="11:16">
      <c r="K42409" s="14" t="str">
        <v/>
      </c>
      <c r="L42409" s="14" t="str">
        <v/>
      </c>
      <c r="O42409" s="14" t="str">
        <v/>
      </c>
      <c r="P42409" s="14" t="str">
        <f ca="1"/>
        <v>Low Cap</v>
      </c>
    </row>
    <row r="42410" spans="11:16">
      <c r="K42410" s="14" t="str">
        <v/>
      </c>
      <c r="L42410" s="14" t="str">
        <v/>
      </c>
      <c r="O42410" s="14" t="str">
        <v/>
      </c>
      <c r="P42410" s="14" t="str">
        <f ca="1"/>
        <v>Low Cap</v>
      </c>
    </row>
    <row r="42411" spans="11:16">
      <c r="K42411" s="14" t="str">
        <v/>
      </c>
      <c r="L42411" s="14" t="str">
        <v/>
      </c>
      <c r="O42411" s="14" t="str">
        <v/>
      </c>
      <c r="P42411" s="14" t="str">
        <f ca="1"/>
        <v>Low Cap</v>
      </c>
    </row>
    <row r="42412" spans="11:16">
      <c r="K42412" s="14" t="str">
        <v/>
      </c>
      <c r="L42412" s="14" t="str">
        <v/>
      </c>
      <c r="O42412" s="14" t="str">
        <v/>
      </c>
      <c r="P42412" s="14" t="str">
        <f ca="1"/>
        <v>Low Cap</v>
      </c>
    </row>
    <row r="42413" spans="11:16">
      <c r="K42413" s="14" t="str">
        <v/>
      </c>
      <c r="L42413" s="14" t="str">
        <v/>
      </c>
      <c r="O42413" s="14" t="str">
        <v/>
      </c>
      <c r="P42413" s="14" t="str">
        <f ca="1"/>
        <v>Low Cap</v>
      </c>
    </row>
    <row r="42414" spans="11:16">
      <c r="K42414" s="14" t="str">
        <v/>
      </c>
      <c r="L42414" s="14" t="str">
        <v/>
      </c>
      <c r="O42414" s="14" t="str">
        <v/>
      </c>
      <c r="P42414" s="14" t="str">
        <f ca="1"/>
        <v>Low Cap</v>
      </c>
    </row>
    <row r="42415" spans="11:16">
      <c r="K42415" s="14" t="str">
        <v/>
      </c>
      <c r="L42415" s="14" t="str">
        <v/>
      </c>
      <c r="O42415" s="14" t="str">
        <v/>
      </c>
      <c r="P42415" s="14" t="str">
        <f ca="1"/>
        <v>Low Cap</v>
      </c>
    </row>
    <row r="42416" spans="11:16">
      <c r="K42416" s="14" t="str">
        <v/>
      </c>
      <c r="L42416" s="14" t="str">
        <v/>
      </c>
      <c r="O42416" s="14" t="str">
        <v/>
      </c>
      <c r="P42416" s="14" t="str">
        <f ca="1"/>
        <v>Low Cap</v>
      </c>
    </row>
    <row r="42417" spans="11:16">
      <c r="K42417" s="14" t="str">
        <v/>
      </c>
      <c r="L42417" s="14" t="str">
        <v/>
      </c>
      <c r="O42417" s="14" t="str">
        <v/>
      </c>
      <c r="P42417" s="14" t="str">
        <f ca="1"/>
        <v>Low Cap</v>
      </c>
    </row>
    <row r="42418" spans="11:16">
      <c r="K42418" s="14" t="str">
        <v/>
      </c>
      <c r="L42418" s="14" t="str">
        <v/>
      </c>
      <c r="O42418" s="14" t="str">
        <v/>
      </c>
      <c r="P42418" s="14" t="str">
        <f ca="1"/>
        <v>Low Cap</v>
      </c>
    </row>
    <row r="42419" spans="11:16">
      <c r="K42419" s="14" t="str">
        <v/>
      </c>
      <c r="L42419" s="14" t="str">
        <v/>
      </c>
      <c r="O42419" s="14" t="str">
        <v/>
      </c>
      <c r="P42419" s="14" t="str">
        <f ca="1"/>
        <v>Low Cap</v>
      </c>
    </row>
    <row r="42420" spans="11:16">
      <c r="K42420" s="14" t="str">
        <v/>
      </c>
      <c r="L42420" s="14" t="str">
        <v/>
      </c>
      <c r="O42420" s="14" t="str">
        <v/>
      </c>
      <c r="P42420" s="14" t="str">
        <f ca="1"/>
        <v>Low Cap</v>
      </c>
    </row>
    <row r="42421" spans="11:16">
      <c r="K42421" s="14" t="str">
        <v/>
      </c>
      <c r="L42421" s="14" t="str">
        <v/>
      </c>
      <c r="O42421" s="14" t="str">
        <v/>
      </c>
      <c r="P42421" s="14" t="str">
        <f ca="1"/>
        <v>Low Cap</v>
      </c>
    </row>
    <row r="42422" spans="11:16">
      <c r="K42422" s="14" t="str">
        <v/>
      </c>
      <c r="L42422" s="14" t="str">
        <v/>
      </c>
      <c r="O42422" s="14" t="str">
        <v/>
      </c>
      <c r="P42422" s="14" t="str">
        <f ca="1"/>
        <v>Low Cap</v>
      </c>
    </row>
    <row r="42423" spans="11:16">
      <c r="K42423" s="14" t="str">
        <v/>
      </c>
      <c r="L42423" s="14" t="str">
        <v/>
      </c>
      <c r="O42423" s="14" t="str">
        <v/>
      </c>
      <c r="P42423" s="14" t="str">
        <f ca="1"/>
        <v>Low Cap</v>
      </c>
    </row>
    <row r="42424" spans="11:16">
      <c r="K42424" s="14" t="str">
        <v/>
      </c>
      <c r="L42424" s="14" t="str">
        <v/>
      </c>
      <c r="O42424" s="14" t="str">
        <v/>
      </c>
      <c r="P42424" s="14" t="str">
        <f ca="1"/>
        <v>Low Cap</v>
      </c>
    </row>
    <row r="42425" spans="11:16">
      <c r="K42425" s="14" t="str">
        <v/>
      </c>
      <c r="L42425" s="14" t="str">
        <v/>
      </c>
      <c r="O42425" s="14" t="str">
        <v/>
      </c>
      <c r="P42425" s="14" t="str">
        <f ca="1"/>
        <v>Low Cap</v>
      </c>
    </row>
    <row r="42426" spans="11:16">
      <c r="K42426" s="14" t="str">
        <v/>
      </c>
      <c r="L42426" s="14" t="str">
        <v/>
      </c>
      <c r="O42426" s="14" t="str">
        <v/>
      </c>
      <c r="P42426" s="14" t="str">
        <f ca="1"/>
        <v>Low Cap</v>
      </c>
    </row>
    <row r="42427" spans="11:16">
      <c r="K42427" s="14" t="str">
        <v/>
      </c>
      <c r="L42427" s="14" t="str">
        <v/>
      </c>
      <c r="O42427" s="14" t="str">
        <v/>
      </c>
      <c r="P42427" s="14" t="str">
        <f ca="1"/>
        <v>Low Cap</v>
      </c>
    </row>
    <row r="42428" spans="11:16">
      <c r="K42428" s="14" t="str">
        <v/>
      </c>
      <c r="L42428" s="14" t="str">
        <v/>
      </c>
      <c r="O42428" s="14" t="str">
        <v/>
      </c>
      <c r="P42428" s="14" t="str">
        <f ca="1"/>
        <v>Low Cap</v>
      </c>
    </row>
    <row r="42429" spans="11:16">
      <c r="K42429" s="14" t="str">
        <v/>
      </c>
      <c r="L42429" s="14" t="str">
        <v/>
      </c>
      <c r="O42429" s="14" t="str">
        <v/>
      </c>
      <c r="P42429" s="14" t="str">
        <f ca="1"/>
        <v>Low Cap</v>
      </c>
    </row>
    <row r="42430" spans="11:16">
      <c r="K42430" s="14" t="str">
        <v/>
      </c>
      <c r="L42430" s="14" t="str">
        <v/>
      </c>
      <c r="O42430" s="14" t="str">
        <v/>
      </c>
      <c r="P42430" s="14" t="str">
        <f ca="1"/>
        <v>Low Cap</v>
      </c>
    </row>
    <row r="42431" spans="11:16">
      <c r="K42431" s="14" t="str">
        <v/>
      </c>
      <c r="L42431" s="14" t="str">
        <v/>
      </c>
      <c r="O42431" s="14" t="str">
        <v/>
      </c>
      <c r="P42431" s="14" t="str">
        <f ca="1"/>
        <v>Low Cap</v>
      </c>
    </row>
    <row r="42432" spans="11:16">
      <c r="K42432" s="14" t="str">
        <v/>
      </c>
      <c r="L42432" s="14" t="str">
        <v/>
      </c>
      <c r="O42432" s="14" t="str">
        <v/>
      </c>
      <c r="P42432" s="14" t="str">
        <f ca="1"/>
        <v>Low Cap</v>
      </c>
    </row>
    <row r="42433" spans="11:16">
      <c r="K42433" s="14" t="str">
        <v/>
      </c>
      <c r="L42433" s="14" t="str">
        <v/>
      </c>
      <c r="O42433" s="14" t="str">
        <v/>
      </c>
      <c r="P42433" s="14" t="str">
        <f ca="1"/>
        <v>Low Cap</v>
      </c>
    </row>
    <row r="42434" spans="11:16">
      <c r="K42434" s="14" t="str">
        <v/>
      </c>
      <c r="L42434" s="14" t="str">
        <v/>
      </c>
      <c r="O42434" s="14" t="str">
        <v/>
      </c>
      <c r="P42434" s="14" t="str">
        <f ca="1"/>
        <v>Low Cap</v>
      </c>
    </row>
    <row r="42435" spans="11:16">
      <c r="K42435" s="14" t="str">
        <v/>
      </c>
      <c r="L42435" s="14" t="str">
        <v/>
      </c>
      <c r="O42435" s="14" t="str">
        <v/>
      </c>
      <c r="P42435" s="14" t="str">
        <f ca="1"/>
        <v>Low Cap</v>
      </c>
    </row>
    <row r="42436" spans="11:16">
      <c r="K42436" s="14" t="str">
        <v/>
      </c>
      <c r="L42436" s="14" t="str">
        <v/>
      </c>
      <c r="O42436" s="14" t="str">
        <v/>
      </c>
      <c r="P42436" s="14" t="str">
        <f ca="1"/>
        <v>Low Cap</v>
      </c>
    </row>
    <row r="42437" spans="11:16">
      <c r="K42437" s="14" t="str">
        <v/>
      </c>
      <c r="L42437" s="14" t="str">
        <v/>
      </c>
      <c r="O42437" s="14" t="str">
        <v/>
      </c>
      <c r="P42437" s="14" t="str">
        <f ca="1"/>
        <v>Low Cap</v>
      </c>
    </row>
    <row r="42438" spans="11:16">
      <c r="K42438" s="14" t="str">
        <v/>
      </c>
      <c r="L42438" s="14" t="str">
        <v/>
      </c>
      <c r="O42438" s="14" t="str">
        <v/>
      </c>
      <c r="P42438" s="14" t="str">
        <f ca="1"/>
        <v>Low Cap</v>
      </c>
    </row>
    <row r="42439" spans="11:16">
      <c r="K42439" s="14" t="str">
        <v/>
      </c>
      <c r="L42439" s="14" t="str">
        <v/>
      </c>
      <c r="O42439" s="14" t="str">
        <v/>
      </c>
      <c r="P42439" s="14" t="str">
        <f ca="1"/>
        <v>Low Cap</v>
      </c>
    </row>
    <row r="42440" spans="11:16">
      <c r="K42440" s="14" t="str">
        <v/>
      </c>
      <c r="L42440" s="14" t="str">
        <v/>
      </c>
      <c r="O42440" s="14" t="str">
        <v/>
      </c>
      <c r="P42440" s="14" t="str">
        <f ca="1"/>
        <v>Low Cap</v>
      </c>
    </row>
    <row r="42441" spans="11:16">
      <c r="K42441" s="14" t="str">
        <v/>
      </c>
      <c r="L42441" s="14" t="str">
        <v/>
      </c>
      <c r="O42441" s="14" t="str">
        <v/>
      </c>
      <c r="P42441" s="14" t="str">
        <f ca="1"/>
        <v>Low Cap</v>
      </c>
    </row>
    <row r="42442" spans="11:16">
      <c r="K42442" s="14" t="str">
        <v/>
      </c>
      <c r="L42442" s="14" t="str">
        <v/>
      </c>
      <c r="O42442" s="14" t="str">
        <v/>
      </c>
      <c r="P42442" s="14" t="str">
        <f ca="1"/>
        <v>Low Cap</v>
      </c>
    </row>
    <row r="42443" spans="11:16">
      <c r="K42443" s="14" t="str">
        <v/>
      </c>
      <c r="L42443" s="14" t="str">
        <v/>
      </c>
      <c r="O42443" s="14" t="str">
        <v/>
      </c>
      <c r="P42443" s="14" t="str">
        <f ca="1"/>
        <v>Low Cap</v>
      </c>
    </row>
    <row r="42444" spans="11:16">
      <c r="K42444" s="14" t="str">
        <v/>
      </c>
      <c r="L42444" s="14" t="str">
        <v/>
      </c>
      <c r="O42444" s="14" t="str">
        <v/>
      </c>
      <c r="P42444" s="14" t="str">
        <f ca="1"/>
        <v>Low Cap</v>
      </c>
    </row>
    <row r="42445" spans="11:16">
      <c r="K42445" s="14" t="str">
        <v/>
      </c>
      <c r="L42445" s="14" t="str">
        <v/>
      </c>
      <c r="O42445" s="14" t="str">
        <v/>
      </c>
      <c r="P42445" s="14" t="str">
        <f ca="1"/>
        <v>Low Cap</v>
      </c>
    </row>
    <row r="42446" spans="11:16">
      <c r="K42446" s="14" t="str">
        <v/>
      </c>
      <c r="L42446" s="14" t="str">
        <v/>
      </c>
      <c r="O42446" s="14" t="str">
        <v/>
      </c>
      <c r="P42446" s="14" t="str">
        <f ca="1"/>
        <v>Low Cap</v>
      </c>
    </row>
    <row r="42447" spans="11:16">
      <c r="K42447" s="14" t="str">
        <v/>
      </c>
      <c r="L42447" s="14" t="str">
        <v/>
      </c>
      <c r="O42447" s="14" t="str">
        <v/>
      </c>
      <c r="P42447" s="14" t="str">
        <f ca="1"/>
        <v>Low Cap</v>
      </c>
    </row>
    <row r="42448" spans="11:16">
      <c r="K42448" s="14" t="str">
        <v/>
      </c>
      <c r="L42448" s="14" t="str">
        <v/>
      </c>
      <c r="O42448" s="14" t="str">
        <v/>
      </c>
      <c r="P42448" s="14" t="str">
        <f ca="1"/>
        <v>Low Cap</v>
      </c>
    </row>
    <row r="42449" spans="11:16">
      <c r="K42449" s="14" t="str">
        <v/>
      </c>
      <c r="L42449" s="14" t="str">
        <v/>
      </c>
      <c r="O42449" s="14" t="str">
        <v/>
      </c>
      <c r="P42449" s="14" t="str">
        <f ca="1"/>
        <v>Low Cap</v>
      </c>
    </row>
    <row r="42450" spans="11:16">
      <c r="K42450" s="14" t="str">
        <v/>
      </c>
      <c r="L42450" s="14" t="str">
        <v/>
      </c>
      <c r="O42450" s="14" t="str">
        <v/>
      </c>
      <c r="P42450" s="14" t="str">
        <f ca="1"/>
        <v>Low Cap</v>
      </c>
    </row>
    <row r="42451" spans="11:16">
      <c r="K42451" s="14" t="str">
        <v/>
      </c>
      <c r="L42451" s="14" t="str">
        <v/>
      </c>
      <c r="O42451" s="14" t="str">
        <v/>
      </c>
      <c r="P42451" s="14" t="str">
        <f ca="1"/>
        <v>Low Cap</v>
      </c>
    </row>
    <row r="42452" spans="11:16">
      <c r="K42452" s="14" t="str">
        <v/>
      </c>
      <c r="L42452" s="14" t="str">
        <v/>
      </c>
      <c r="O42452" s="14" t="str">
        <v/>
      </c>
      <c r="P42452" s="14" t="str">
        <f ca="1"/>
        <v>Low Cap</v>
      </c>
    </row>
    <row r="42453" spans="11:16">
      <c r="K42453" s="14" t="str">
        <v/>
      </c>
      <c r="L42453" s="14" t="str">
        <v/>
      </c>
      <c r="O42453" s="14" t="str">
        <v/>
      </c>
      <c r="P42453" s="14" t="str">
        <f ca="1"/>
        <v>Low Cap</v>
      </c>
    </row>
    <row r="42454" spans="11:16">
      <c r="K42454" s="14" t="str">
        <v/>
      </c>
      <c r="L42454" s="14" t="str">
        <v/>
      </c>
      <c r="O42454" s="14" t="str">
        <v/>
      </c>
      <c r="P42454" s="14" t="str">
        <f ca="1"/>
        <v>Low Cap</v>
      </c>
    </row>
    <row r="42455" spans="11:16">
      <c r="K42455" s="14" t="str">
        <v/>
      </c>
      <c r="L42455" s="14" t="str">
        <v/>
      </c>
      <c r="O42455" s="14" t="str">
        <v/>
      </c>
      <c r="P42455" s="14" t="str">
        <f ca="1"/>
        <v>Low Cap</v>
      </c>
    </row>
    <row r="42456" spans="11:16">
      <c r="K42456" s="14" t="str">
        <v/>
      </c>
      <c r="L42456" s="14" t="str">
        <v/>
      </c>
      <c r="O42456" s="14" t="str">
        <v/>
      </c>
      <c r="P42456" s="14" t="str">
        <f ca="1"/>
        <v>Low Cap</v>
      </c>
    </row>
    <row r="42457" spans="11:16">
      <c r="K42457" s="14" t="str">
        <v/>
      </c>
      <c r="L42457" s="14" t="str">
        <v/>
      </c>
      <c r="O42457" s="14" t="str">
        <v/>
      </c>
      <c r="P42457" s="14" t="str">
        <f ca="1"/>
        <v>Low Cap</v>
      </c>
    </row>
    <row r="42458" spans="11:16">
      <c r="K42458" s="14" t="str">
        <v/>
      </c>
      <c r="L42458" s="14" t="str">
        <v/>
      </c>
      <c r="O42458" s="14" t="str">
        <v/>
      </c>
      <c r="P42458" s="14" t="str">
        <f ca="1"/>
        <v>Low Cap</v>
      </c>
    </row>
    <row r="42459" spans="11:16">
      <c r="K42459" s="14" t="str">
        <v/>
      </c>
      <c r="L42459" s="14" t="str">
        <v/>
      </c>
      <c r="O42459" s="14" t="str">
        <v/>
      </c>
      <c r="P42459" s="14" t="str">
        <f ca="1"/>
        <v>Low Cap</v>
      </c>
    </row>
    <row r="42460" spans="11:16">
      <c r="K42460" s="14" t="str">
        <v/>
      </c>
      <c r="L42460" s="14" t="str">
        <v/>
      </c>
      <c r="O42460" s="14" t="str">
        <v/>
      </c>
      <c r="P42460" s="14" t="str">
        <f ca="1"/>
        <v>Low Cap</v>
      </c>
    </row>
    <row r="42461" spans="11:16">
      <c r="K42461" s="14" t="str">
        <v/>
      </c>
      <c r="L42461" s="14" t="str">
        <v/>
      </c>
      <c r="O42461" s="14" t="str">
        <v/>
      </c>
      <c r="P42461" s="14" t="str">
        <f ca="1"/>
        <v>Low Cap</v>
      </c>
    </row>
    <row r="42462" spans="11:16">
      <c r="K42462" s="14" t="str">
        <v/>
      </c>
      <c r="L42462" s="14" t="str">
        <v/>
      </c>
      <c r="O42462" s="14" t="str">
        <v/>
      </c>
      <c r="P42462" s="14" t="str">
        <f ca="1"/>
        <v>Low Cap</v>
      </c>
    </row>
    <row r="42463" spans="11:16">
      <c r="K42463" s="14" t="str">
        <v/>
      </c>
      <c r="L42463" s="14" t="str">
        <v/>
      </c>
      <c r="O42463" s="14" t="str">
        <v/>
      </c>
      <c r="P42463" s="14" t="str">
        <f ca="1"/>
        <v>Low Cap</v>
      </c>
    </row>
    <row r="42464" spans="11:16">
      <c r="K42464" s="14" t="str">
        <v/>
      </c>
      <c r="L42464" s="14" t="str">
        <v/>
      </c>
      <c r="O42464" s="14" t="str">
        <v/>
      </c>
      <c r="P42464" s="14" t="str">
        <f ca="1"/>
        <v>Low Cap</v>
      </c>
    </row>
    <row r="42465" spans="11:16">
      <c r="K42465" s="14" t="str">
        <v/>
      </c>
      <c r="L42465" s="14" t="str">
        <v/>
      </c>
      <c r="O42465" s="14" t="str">
        <v/>
      </c>
      <c r="P42465" s="14" t="str">
        <f ca="1"/>
        <v>Low Cap</v>
      </c>
    </row>
    <row r="42466" spans="11:16">
      <c r="K42466" s="14" t="str">
        <v/>
      </c>
      <c r="L42466" s="14" t="str">
        <v/>
      </c>
      <c r="O42466" s="14" t="str">
        <v/>
      </c>
      <c r="P42466" s="14" t="str">
        <f ca="1"/>
        <v>Low Cap</v>
      </c>
    </row>
    <row r="42467" spans="11:16">
      <c r="K42467" s="14" t="str">
        <v/>
      </c>
      <c r="L42467" s="14" t="str">
        <v/>
      </c>
      <c r="O42467" s="14" t="str">
        <v/>
      </c>
      <c r="P42467" s="14" t="str">
        <f ca="1"/>
        <v>Low Cap</v>
      </c>
    </row>
    <row r="42468" spans="11:16">
      <c r="K42468" s="14" t="str">
        <v/>
      </c>
      <c r="L42468" s="14" t="str">
        <v/>
      </c>
      <c r="O42468" s="14" t="str">
        <v/>
      </c>
      <c r="P42468" s="14" t="str">
        <f ca="1"/>
        <v>Low Cap</v>
      </c>
    </row>
    <row r="42469" spans="11:16">
      <c r="K42469" s="14" t="str">
        <v/>
      </c>
      <c r="L42469" s="14" t="str">
        <v/>
      </c>
      <c r="O42469" s="14" t="str">
        <v/>
      </c>
      <c r="P42469" s="14" t="str">
        <f ca="1"/>
        <v>Low Cap</v>
      </c>
    </row>
    <row r="42470" spans="11:16">
      <c r="K42470" s="14" t="str">
        <v/>
      </c>
      <c r="L42470" s="14" t="str">
        <v/>
      </c>
      <c r="O42470" s="14" t="str">
        <v/>
      </c>
      <c r="P42470" s="14" t="str">
        <f ca="1"/>
        <v>Low Cap</v>
      </c>
    </row>
    <row r="42471" spans="11:16">
      <c r="K42471" s="14" t="str">
        <v/>
      </c>
      <c r="L42471" s="14" t="str">
        <v/>
      </c>
      <c r="O42471" s="14" t="str">
        <v/>
      </c>
      <c r="P42471" s="14" t="str">
        <f ca="1"/>
        <v>Low Cap</v>
      </c>
    </row>
    <row r="42472" spans="11:16">
      <c r="K42472" s="14" t="str">
        <v/>
      </c>
      <c r="L42472" s="14" t="str">
        <v/>
      </c>
      <c r="O42472" s="14" t="str">
        <v/>
      </c>
      <c r="P42472" s="14" t="str">
        <f ca="1"/>
        <v>Low Cap</v>
      </c>
    </row>
    <row r="42473" spans="11:16">
      <c r="K42473" s="14" t="str">
        <v/>
      </c>
      <c r="L42473" s="14" t="str">
        <v/>
      </c>
      <c r="O42473" s="14" t="str">
        <v/>
      </c>
      <c r="P42473" s="14" t="str">
        <f ca="1"/>
        <v>Low Cap</v>
      </c>
    </row>
    <row r="42474" spans="11:16">
      <c r="K42474" s="14" t="str">
        <v/>
      </c>
      <c r="L42474" s="14" t="str">
        <v/>
      </c>
      <c r="O42474" s="14" t="str">
        <v/>
      </c>
      <c r="P42474" s="14" t="str">
        <f ca="1"/>
        <v>Low Cap</v>
      </c>
    </row>
    <row r="42475" spans="11:16">
      <c r="K42475" s="14" t="str">
        <v/>
      </c>
      <c r="L42475" s="14" t="str">
        <v/>
      </c>
      <c r="O42475" s="14" t="str">
        <v/>
      </c>
      <c r="P42475" s="14" t="str">
        <f ca="1"/>
        <v>Low Cap</v>
      </c>
    </row>
    <row r="42476" spans="11:16">
      <c r="K42476" s="14" t="str">
        <v/>
      </c>
      <c r="L42476" s="14" t="str">
        <v/>
      </c>
      <c r="O42476" s="14" t="str">
        <v/>
      </c>
      <c r="P42476" s="14" t="str">
        <f ca="1"/>
        <v>Low Cap</v>
      </c>
    </row>
    <row r="42477" spans="11:16">
      <c r="K42477" s="14" t="str">
        <v/>
      </c>
      <c r="L42477" s="14" t="str">
        <v/>
      </c>
      <c r="O42477" s="14" t="str">
        <v/>
      </c>
      <c r="P42477" s="14" t="str">
        <f ca="1"/>
        <v>Low Cap</v>
      </c>
    </row>
    <row r="42478" spans="11:16">
      <c r="K42478" s="14" t="str">
        <v/>
      </c>
      <c r="L42478" s="14" t="str">
        <v/>
      </c>
      <c r="O42478" s="14" t="str">
        <v/>
      </c>
      <c r="P42478" s="14" t="str">
        <f ca="1"/>
        <v>Low Cap</v>
      </c>
    </row>
    <row r="42479" spans="11:16">
      <c r="K42479" s="14" t="str">
        <v/>
      </c>
      <c r="L42479" s="14" t="str">
        <v/>
      </c>
      <c r="O42479" s="14" t="str">
        <v/>
      </c>
      <c r="P42479" s="14" t="str">
        <f ca="1"/>
        <v>Low Cap</v>
      </c>
    </row>
    <row r="42480" spans="11:16">
      <c r="K42480" s="14" t="str">
        <v/>
      </c>
      <c r="L42480" s="14" t="str">
        <v/>
      </c>
      <c r="O42480" s="14" t="str">
        <v/>
      </c>
      <c r="P42480" s="14" t="str">
        <f ca="1"/>
        <v>Low Cap</v>
      </c>
    </row>
    <row r="42481" spans="11:16">
      <c r="K42481" s="14" t="str">
        <v/>
      </c>
      <c r="L42481" s="14" t="str">
        <v/>
      </c>
      <c r="O42481" s="14" t="str">
        <v/>
      </c>
      <c r="P42481" s="14" t="str">
        <f ca="1"/>
        <v>Low Cap</v>
      </c>
    </row>
    <row r="42482" spans="11:16">
      <c r="K42482" s="14" t="str">
        <v/>
      </c>
      <c r="L42482" s="14" t="str">
        <v/>
      </c>
      <c r="O42482" s="14" t="str">
        <v/>
      </c>
      <c r="P42482" s="14" t="str">
        <f ca="1"/>
        <v>Low Cap</v>
      </c>
    </row>
    <row r="42483" spans="11:16">
      <c r="K42483" s="14" t="str">
        <v/>
      </c>
      <c r="L42483" s="14" t="str">
        <v/>
      </c>
      <c r="O42483" s="14" t="str">
        <v/>
      </c>
      <c r="P42483" s="14" t="str">
        <f ca="1"/>
        <v>Low Cap</v>
      </c>
    </row>
    <row r="42484" spans="11:16">
      <c r="K42484" s="14" t="str">
        <v/>
      </c>
      <c r="L42484" s="14" t="str">
        <v/>
      </c>
      <c r="O42484" s="14" t="str">
        <v/>
      </c>
      <c r="P42484" s="14" t="str">
        <f ca="1"/>
        <v>Low Cap</v>
      </c>
    </row>
    <row r="42485" spans="11:16">
      <c r="K42485" s="14" t="str">
        <v/>
      </c>
      <c r="L42485" s="14" t="str">
        <v/>
      </c>
      <c r="O42485" s="14" t="str">
        <v/>
      </c>
      <c r="P42485" s="14" t="str">
        <f ca="1"/>
        <v>Low Cap</v>
      </c>
    </row>
    <row r="42486" spans="11:16">
      <c r="K42486" s="14" t="str">
        <v/>
      </c>
      <c r="L42486" s="14" t="str">
        <v/>
      </c>
      <c r="O42486" s="14" t="str">
        <v/>
      </c>
      <c r="P42486" s="14" t="str">
        <f ca="1"/>
        <v>Low Cap</v>
      </c>
    </row>
    <row r="42487" spans="11:16">
      <c r="K42487" s="14" t="str">
        <v/>
      </c>
      <c r="L42487" s="14" t="str">
        <v/>
      </c>
      <c r="O42487" s="14" t="str">
        <v/>
      </c>
      <c r="P42487" s="14" t="str">
        <f ca="1"/>
        <v>Low Cap</v>
      </c>
    </row>
    <row r="42488" spans="11:16">
      <c r="K42488" s="14" t="str">
        <v/>
      </c>
      <c r="L42488" s="14" t="str">
        <v/>
      </c>
      <c r="O42488" s="14" t="str">
        <v/>
      </c>
      <c r="P42488" s="14" t="str">
        <f ca="1"/>
        <v>Low Cap</v>
      </c>
    </row>
    <row r="42489" spans="11:16">
      <c r="K42489" s="14" t="str">
        <v/>
      </c>
      <c r="L42489" s="14" t="str">
        <v/>
      </c>
      <c r="O42489" s="14" t="str">
        <v/>
      </c>
      <c r="P42489" s="14" t="str">
        <f ca="1"/>
        <v>Low Cap</v>
      </c>
    </row>
    <row r="42490" spans="11:16">
      <c r="K42490" s="14" t="str">
        <v/>
      </c>
      <c r="L42490" s="14" t="str">
        <v/>
      </c>
      <c r="O42490" s="14" t="str">
        <v/>
      </c>
      <c r="P42490" s="14" t="str">
        <f ca="1"/>
        <v>Low Cap</v>
      </c>
    </row>
    <row r="42491" spans="11:16">
      <c r="K42491" s="14" t="str">
        <v/>
      </c>
      <c r="L42491" s="14" t="str">
        <v/>
      </c>
      <c r="O42491" s="14" t="str">
        <v/>
      </c>
      <c r="P42491" s="14" t="str">
        <f ca="1"/>
        <v>Low Cap</v>
      </c>
    </row>
    <row r="42492" spans="11:16">
      <c r="K42492" s="14" t="str">
        <v/>
      </c>
      <c r="L42492" s="14" t="str">
        <v/>
      </c>
      <c r="O42492" s="14" t="str">
        <v/>
      </c>
      <c r="P42492" s="14" t="str">
        <f ca="1"/>
        <v>Low Cap</v>
      </c>
    </row>
    <row r="42493" spans="11:16">
      <c r="K42493" s="14" t="str">
        <v/>
      </c>
      <c r="L42493" s="14" t="str">
        <v/>
      </c>
      <c r="O42493" s="14" t="str">
        <v/>
      </c>
      <c r="P42493" s="14" t="str">
        <f ca="1"/>
        <v>Low Cap</v>
      </c>
    </row>
    <row r="42494" spans="11:16">
      <c r="K42494" s="14" t="str">
        <v/>
      </c>
      <c r="L42494" s="14" t="str">
        <v/>
      </c>
      <c r="O42494" s="14" t="str">
        <v/>
      </c>
      <c r="P42494" s="14" t="str">
        <f ca="1"/>
        <v>Low Cap</v>
      </c>
    </row>
    <row r="42495" spans="11:16">
      <c r="K42495" s="14" t="str">
        <v/>
      </c>
      <c r="L42495" s="14" t="str">
        <v/>
      </c>
      <c r="O42495" s="14" t="str">
        <v/>
      </c>
      <c r="P42495" s="14" t="str">
        <f ca="1"/>
        <v>Low Cap</v>
      </c>
    </row>
    <row r="42496" spans="11:16">
      <c r="K42496" s="14" t="str">
        <v/>
      </c>
      <c r="L42496" s="14" t="str">
        <v/>
      </c>
      <c r="O42496" s="14" t="str">
        <v/>
      </c>
      <c r="P42496" s="14" t="str">
        <f ca="1"/>
        <v>Low Cap</v>
      </c>
    </row>
    <row r="42497" spans="11:16">
      <c r="K42497" s="14" t="str">
        <v/>
      </c>
      <c r="L42497" s="14" t="str">
        <v/>
      </c>
      <c r="O42497" s="14" t="str">
        <v/>
      </c>
      <c r="P42497" s="14" t="str">
        <f ca="1"/>
        <v>Low Cap</v>
      </c>
    </row>
    <row r="42498" spans="11:16">
      <c r="K42498" s="14" t="str">
        <v/>
      </c>
      <c r="L42498" s="14" t="str">
        <v/>
      </c>
      <c r="O42498" s="14" t="str">
        <v/>
      </c>
      <c r="P42498" s="14" t="str">
        <f ca="1"/>
        <v>Low Cap</v>
      </c>
    </row>
    <row r="42499" spans="11:16">
      <c r="K42499" s="14" t="str">
        <v/>
      </c>
      <c r="L42499" s="14" t="str">
        <v/>
      </c>
      <c r="O42499" s="14" t="str">
        <v/>
      </c>
      <c r="P42499" s="14" t="str">
        <f ca="1"/>
        <v>Low Cap</v>
      </c>
    </row>
    <row r="42500" spans="11:16">
      <c r="K42500" s="14" t="str">
        <v/>
      </c>
      <c r="L42500" s="14" t="str">
        <v/>
      </c>
      <c r="O42500" s="14" t="str">
        <v/>
      </c>
      <c r="P42500" s="14" t="str">
        <f ca="1"/>
        <v>Low Cap</v>
      </c>
    </row>
    <row r="42501" spans="11:16">
      <c r="K42501" s="14" t="str">
        <v/>
      </c>
      <c r="L42501" s="14" t="str">
        <v/>
      </c>
      <c r="O42501" s="14" t="str">
        <v/>
      </c>
      <c r="P42501" s="14" t="str">
        <f ca="1"/>
        <v>Low Cap</v>
      </c>
    </row>
    <row r="42502" spans="11:16">
      <c r="K42502" s="14" t="str">
        <v/>
      </c>
      <c r="L42502" s="14" t="str">
        <v/>
      </c>
      <c r="O42502" s="14" t="str">
        <v/>
      </c>
      <c r="P42502" s="14" t="str">
        <f ca="1"/>
        <v>Low Cap</v>
      </c>
    </row>
    <row r="42503" spans="11:16">
      <c r="K42503" s="14" t="str">
        <v/>
      </c>
      <c r="L42503" s="14" t="str">
        <v/>
      </c>
      <c r="O42503" s="14" t="str">
        <v/>
      </c>
      <c r="P42503" s="14" t="str">
        <f ca="1"/>
        <v>Low Cap</v>
      </c>
    </row>
    <row r="42504" spans="11:16">
      <c r="K42504" s="14" t="str">
        <v/>
      </c>
      <c r="L42504" s="14" t="str">
        <v/>
      </c>
      <c r="O42504" s="14" t="str">
        <v/>
      </c>
      <c r="P42504" s="14" t="str">
        <f ca="1"/>
        <v>Low Cap</v>
      </c>
    </row>
    <row r="42505" spans="11:16">
      <c r="K42505" s="14" t="str">
        <v/>
      </c>
      <c r="L42505" s="14" t="str">
        <v/>
      </c>
      <c r="O42505" s="14" t="str">
        <v/>
      </c>
      <c r="P42505" s="14" t="str">
        <f ca="1"/>
        <v>Low Cap</v>
      </c>
    </row>
    <row r="42506" spans="11:16">
      <c r="K42506" s="14" t="str">
        <v/>
      </c>
      <c r="L42506" s="14" t="str">
        <v/>
      </c>
      <c r="O42506" s="14" t="str">
        <v/>
      </c>
      <c r="P42506" s="14" t="str">
        <f ca="1"/>
        <v>Low Cap</v>
      </c>
    </row>
    <row r="42507" spans="11:16">
      <c r="K42507" s="14" t="str">
        <v/>
      </c>
      <c r="L42507" s="14" t="str">
        <v/>
      </c>
      <c r="O42507" s="14" t="str">
        <v/>
      </c>
      <c r="P42507" s="14" t="str">
        <f ca="1"/>
        <v>Low Cap</v>
      </c>
    </row>
    <row r="42508" spans="11:16">
      <c r="K42508" s="14" t="str">
        <v/>
      </c>
      <c r="L42508" s="14" t="str">
        <v/>
      </c>
      <c r="O42508" s="14" t="str">
        <v/>
      </c>
      <c r="P42508" s="14" t="str">
        <f ca="1"/>
        <v>Low Cap</v>
      </c>
    </row>
    <row r="42509" spans="11:16">
      <c r="K42509" s="14" t="str">
        <v/>
      </c>
      <c r="L42509" s="14" t="str">
        <v/>
      </c>
      <c r="O42509" s="14" t="str">
        <v/>
      </c>
      <c r="P42509" s="14" t="str">
        <f ca="1"/>
        <v>Low Cap</v>
      </c>
    </row>
    <row r="42510" spans="11:16">
      <c r="K42510" s="14" t="str">
        <v/>
      </c>
      <c r="L42510" s="14" t="str">
        <v/>
      </c>
      <c r="O42510" s="14" t="str">
        <v/>
      </c>
      <c r="P42510" s="14" t="str">
        <f ca="1"/>
        <v>Low Cap</v>
      </c>
    </row>
    <row r="42511" spans="11:16">
      <c r="K42511" s="14" t="str">
        <v/>
      </c>
      <c r="L42511" s="14" t="str">
        <v/>
      </c>
      <c r="O42511" s="14" t="str">
        <v/>
      </c>
      <c r="P42511" s="14" t="str">
        <f ca="1"/>
        <v>Low Cap</v>
      </c>
    </row>
    <row r="42512" spans="11:16">
      <c r="K42512" s="14" t="str">
        <v/>
      </c>
      <c r="L42512" s="14" t="str">
        <v/>
      </c>
      <c r="O42512" s="14" t="str">
        <v/>
      </c>
      <c r="P42512" s="14" t="str">
        <f ca="1"/>
        <v>Low Cap</v>
      </c>
    </row>
    <row r="42513" spans="11:16">
      <c r="K42513" s="14" t="str">
        <v/>
      </c>
      <c r="L42513" s="14" t="str">
        <v/>
      </c>
      <c r="O42513" s="14" t="str">
        <v/>
      </c>
      <c r="P42513" s="14" t="str">
        <f ca="1"/>
        <v>Low Cap</v>
      </c>
    </row>
    <row r="42514" spans="11:16">
      <c r="K42514" s="14" t="str">
        <v/>
      </c>
      <c r="L42514" s="14" t="str">
        <v/>
      </c>
      <c r="O42514" s="14" t="str">
        <v/>
      </c>
      <c r="P42514" s="14" t="str">
        <f ca="1"/>
        <v>Low Cap</v>
      </c>
    </row>
    <row r="42515" spans="11:16">
      <c r="K42515" s="14" t="str">
        <v/>
      </c>
      <c r="L42515" s="14" t="str">
        <v/>
      </c>
      <c r="O42515" s="14" t="str">
        <v/>
      </c>
      <c r="P42515" s="14" t="str">
        <f ca="1"/>
        <v>Low Cap</v>
      </c>
    </row>
    <row r="42516" spans="11:16">
      <c r="K42516" s="14" t="str">
        <v/>
      </c>
      <c r="L42516" s="14" t="str">
        <v/>
      </c>
      <c r="O42516" s="14" t="str">
        <v/>
      </c>
      <c r="P42516" s="14" t="str">
        <f ca="1"/>
        <v>Low Cap</v>
      </c>
    </row>
    <row r="42517" spans="11:16">
      <c r="K42517" s="14" t="str">
        <v/>
      </c>
      <c r="L42517" s="14" t="str">
        <v/>
      </c>
      <c r="O42517" s="14" t="str">
        <v/>
      </c>
      <c r="P42517" s="14" t="str">
        <f ca="1"/>
        <v>Low Cap</v>
      </c>
    </row>
    <row r="42518" spans="11:16">
      <c r="K42518" s="14" t="str">
        <v/>
      </c>
      <c r="L42518" s="14" t="str">
        <v/>
      </c>
      <c r="O42518" s="14" t="str">
        <v/>
      </c>
      <c r="P42518" s="14" t="str">
        <f ca="1"/>
        <v>Low Cap</v>
      </c>
    </row>
    <row r="42519" spans="11:16">
      <c r="K42519" s="14" t="str">
        <v/>
      </c>
      <c r="L42519" s="14" t="str">
        <v/>
      </c>
      <c r="O42519" s="14" t="str">
        <v/>
      </c>
      <c r="P42519" s="14" t="str">
        <f ca="1"/>
        <v>Low Cap</v>
      </c>
    </row>
    <row r="42520" spans="11:16">
      <c r="K42520" s="14" t="str">
        <v/>
      </c>
      <c r="L42520" s="14" t="str">
        <v/>
      </c>
      <c r="O42520" s="14" t="str">
        <v/>
      </c>
      <c r="P42520" s="14" t="str">
        <f ca="1"/>
        <v>Low Cap</v>
      </c>
    </row>
    <row r="42521" spans="11:16">
      <c r="K42521" s="14" t="str">
        <v/>
      </c>
      <c r="L42521" s="14" t="str">
        <v/>
      </c>
      <c r="O42521" s="14" t="str">
        <v/>
      </c>
      <c r="P42521" s="14" t="str">
        <f ca="1"/>
        <v>Low Cap</v>
      </c>
    </row>
    <row r="42522" spans="11:16">
      <c r="K42522" s="14" t="str">
        <v/>
      </c>
      <c r="L42522" s="14" t="str">
        <v/>
      </c>
      <c r="O42522" s="14" t="str">
        <v/>
      </c>
      <c r="P42522" s="14" t="str">
        <f ca="1"/>
        <v>Low Cap</v>
      </c>
    </row>
    <row r="42523" spans="11:16">
      <c r="K42523" s="14" t="str">
        <v/>
      </c>
      <c r="L42523" s="14" t="str">
        <v/>
      </c>
      <c r="O42523" s="14" t="str">
        <v/>
      </c>
      <c r="P42523" s="14" t="str">
        <f ca="1"/>
        <v>Low Cap</v>
      </c>
    </row>
    <row r="42524" spans="11:16">
      <c r="K42524" s="14" t="str">
        <v/>
      </c>
      <c r="L42524" s="14" t="str">
        <v/>
      </c>
      <c r="O42524" s="14" t="str">
        <v/>
      </c>
      <c r="P42524" s="14" t="str">
        <f ca="1"/>
        <v>Low Cap</v>
      </c>
    </row>
    <row r="42525" spans="11:16">
      <c r="K42525" s="14" t="str">
        <v/>
      </c>
      <c r="L42525" s="14" t="str">
        <v/>
      </c>
      <c r="O42525" s="14" t="str">
        <v/>
      </c>
      <c r="P42525" s="14" t="str">
        <f ca="1"/>
        <v>Low Cap</v>
      </c>
    </row>
    <row r="42526" spans="11:16">
      <c r="K42526" s="14" t="str">
        <v/>
      </c>
      <c r="L42526" s="14" t="str">
        <v/>
      </c>
      <c r="O42526" s="14" t="str">
        <v/>
      </c>
      <c r="P42526" s="14" t="str">
        <f ca="1"/>
        <v>Low Cap</v>
      </c>
    </row>
    <row r="42527" spans="11:16">
      <c r="K42527" s="14" t="str">
        <v/>
      </c>
      <c r="L42527" s="14" t="str">
        <v/>
      </c>
      <c r="O42527" s="14" t="str">
        <v/>
      </c>
      <c r="P42527" s="14" t="str">
        <f ca="1"/>
        <v>Low Cap</v>
      </c>
    </row>
    <row r="42528" spans="11:16">
      <c r="K42528" s="14" t="str">
        <v/>
      </c>
      <c r="L42528" s="14" t="str">
        <v/>
      </c>
      <c r="O42528" s="14" t="str">
        <v/>
      </c>
      <c r="P42528" s="14" t="str">
        <f ca="1"/>
        <v>Low Cap</v>
      </c>
    </row>
    <row r="42529" spans="11:16">
      <c r="K42529" s="14" t="str">
        <v/>
      </c>
      <c r="L42529" s="14" t="str">
        <v/>
      </c>
      <c r="O42529" s="14" t="str">
        <v/>
      </c>
      <c r="P42529" s="14" t="str">
        <f ca="1"/>
        <v>Low Cap</v>
      </c>
    </row>
    <row r="42530" spans="11:16">
      <c r="K42530" s="14" t="str">
        <v/>
      </c>
      <c r="L42530" s="14" t="str">
        <v/>
      </c>
      <c r="O42530" s="14" t="str">
        <v/>
      </c>
      <c r="P42530" s="14" t="str">
        <f ca="1"/>
        <v>Low Cap</v>
      </c>
    </row>
    <row r="42531" spans="11:16">
      <c r="K42531" s="14" t="str">
        <v/>
      </c>
      <c r="L42531" s="14" t="str">
        <v/>
      </c>
      <c r="O42531" s="14" t="str">
        <v/>
      </c>
      <c r="P42531" s="14" t="str">
        <f ca="1"/>
        <v>Low Cap</v>
      </c>
    </row>
    <row r="42532" spans="11:16">
      <c r="K42532" s="14" t="str">
        <v/>
      </c>
      <c r="L42532" s="14" t="str">
        <v/>
      </c>
      <c r="O42532" s="14" t="str">
        <v/>
      </c>
      <c r="P42532" s="14" t="str">
        <f ca="1"/>
        <v>Low Cap</v>
      </c>
    </row>
    <row r="42533" spans="11:16">
      <c r="K42533" s="14" t="str">
        <v/>
      </c>
      <c r="L42533" s="14" t="str">
        <v/>
      </c>
      <c r="O42533" s="14" t="str">
        <v/>
      </c>
      <c r="P42533" s="14" t="str">
        <f ca="1"/>
        <v>Low Cap</v>
      </c>
    </row>
    <row r="42534" spans="11:16">
      <c r="K42534" s="14" t="str">
        <v/>
      </c>
      <c r="L42534" s="14" t="str">
        <v/>
      </c>
      <c r="O42534" s="14" t="str">
        <v/>
      </c>
      <c r="P42534" s="14" t="str">
        <f ca="1"/>
        <v>Low Cap</v>
      </c>
    </row>
    <row r="42535" spans="11:16">
      <c r="K42535" s="14" t="str">
        <v/>
      </c>
      <c r="L42535" s="14" t="str">
        <v/>
      </c>
      <c r="O42535" s="14" t="str">
        <v/>
      </c>
      <c r="P42535" s="14" t="str">
        <f ca="1"/>
        <v>Low Cap</v>
      </c>
    </row>
    <row r="42536" spans="11:16">
      <c r="K42536" s="14" t="str">
        <v/>
      </c>
      <c r="L42536" s="14" t="str">
        <v/>
      </c>
      <c r="O42536" s="14" t="str">
        <v/>
      </c>
      <c r="P42536" s="14" t="str">
        <f ca="1"/>
        <v>Low Cap</v>
      </c>
    </row>
    <row r="42537" spans="11:16">
      <c r="K42537" s="14" t="str">
        <v/>
      </c>
      <c r="L42537" s="14" t="str">
        <v/>
      </c>
      <c r="O42537" s="14" t="str">
        <v/>
      </c>
      <c r="P42537" s="14" t="str">
        <f ca="1"/>
        <v>Low Cap</v>
      </c>
    </row>
    <row r="42538" spans="11:16">
      <c r="K42538" s="14" t="str">
        <v/>
      </c>
      <c r="L42538" s="14" t="str">
        <v/>
      </c>
      <c r="O42538" s="14" t="str">
        <v/>
      </c>
      <c r="P42538" s="14" t="str">
        <f ca="1"/>
        <v>Low Cap</v>
      </c>
    </row>
    <row r="42539" spans="11:16">
      <c r="K42539" s="14" t="str">
        <v/>
      </c>
      <c r="L42539" s="14" t="str">
        <v/>
      </c>
      <c r="O42539" s="14" t="str">
        <v/>
      </c>
      <c r="P42539" s="14" t="str">
        <f ca="1"/>
        <v>Low Cap</v>
      </c>
    </row>
    <row r="42540" spans="11:16">
      <c r="K42540" s="14" t="str">
        <v/>
      </c>
      <c r="L42540" s="14" t="str">
        <v/>
      </c>
      <c r="O42540" s="14" t="str">
        <v/>
      </c>
      <c r="P42540" s="14" t="str">
        <f ca="1"/>
        <v>Low Cap</v>
      </c>
    </row>
    <row r="42541" spans="11:16">
      <c r="K42541" s="14" t="str">
        <v/>
      </c>
      <c r="L42541" s="14" t="str">
        <v/>
      </c>
      <c r="O42541" s="14" t="str">
        <v/>
      </c>
      <c r="P42541" s="14" t="str">
        <f ca="1"/>
        <v>Low Cap</v>
      </c>
    </row>
    <row r="42542" spans="11:16">
      <c r="K42542" s="14" t="str">
        <v/>
      </c>
      <c r="L42542" s="14" t="str">
        <v/>
      </c>
      <c r="O42542" s="14" t="str">
        <v/>
      </c>
      <c r="P42542" s="14" t="str">
        <f ca="1"/>
        <v>Low Cap</v>
      </c>
    </row>
    <row r="42543" spans="11:16">
      <c r="K42543" s="14" t="str">
        <v/>
      </c>
      <c r="L42543" s="14" t="str">
        <v/>
      </c>
      <c r="O42543" s="14" t="str">
        <v/>
      </c>
      <c r="P42543" s="14" t="str">
        <f ca="1"/>
        <v>Low Cap</v>
      </c>
    </row>
    <row r="42544" spans="11:16">
      <c r="K42544" s="14" t="str">
        <v/>
      </c>
      <c r="L42544" s="14" t="str">
        <v/>
      </c>
      <c r="O42544" s="14" t="str">
        <v/>
      </c>
      <c r="P42544" s="14" t="str">
        <f ca="1"/>
        <v>Low Cap</v>
      </c>
    </row>
    <row r="42545" spans="11:16">
      <c r="K42545" s="14" t="str">
        <v/>
      </c>
      <c r="L42545" s="14" t="str">
        <v/>
      </c>
      <c r="O42545" s="14" t="str">
        <v/>
      </c>
      <c r="P42545" s="14" t="str">
        <f ca="1"/>
        <v>Low Cap</v>
      </c>
    </row>
    <row r="42546" spans="11:16">
      <c r="K42546" s="14" t="str">
        <v/>
      </c>
      <c r="L42546" s="14" t="str">
        <v/>
      </c>
      <c r="O42546" s="14" t="str">
        <v/>
      </c>
      <c r="P42546" s="14" t="str">
        <f ca="1"/>
        <v>Low Cap</v>
      </c>
    </row>
    <row r="42547" spans="11:16">
      <c r="K42547" s="14" t="str">
        <v/>
      </c>
      <c r="L42547" s="14" t="str">
        <v/>
      </c>
      <c r="O42547" s="14" t="str">
        <v/>
      </c>
      <c r="P42547" s="14" t="str">
        <f ca="1"/>
        <v>Low Cap</v>
      </c>
    </row>
    <row r="42548" spans="11:16">
      <c r="K42548" s="14" t="str">
        <v/>
      </c>
      <c r="L42548" s="14" t="str">
        <v/>
      </c>
      <c r="O42548" s="14" t="str">
        <v/>
      </c>
      <c r="P42548" s="14" t="str">
        <f ca="1"/>
        <v>Low Cap</v>
      </c>
    </row>
    <row r="42549" spans="11:16">
      <c r="K42549" s="14" t="str">
        <v/>
      </c>
      <c r="L42549" s="14" t="str">
        <v/>
      </c>
      <c r="O42549" s="14" t="str">
        <v/>
      </c>
      <c r="P42549" s="14" t="str">
        <f ca="1"/>
        <v>Low Cap</v>
      </c>
    </row>
    <row r="42550" spans="11:16">
      <c r="K42550" s="14" t="str">
        <v/>
      </c>
      <c r="L42550" s="14" t="str">
        <v/>
      </c>
      <c r="O42550" s="14" t="str">
        <v/>
      </c>
      <c r="P42550" s="14" t="str">
        <f ca="1"/>
        <v>Low Cap</v>
      </c>
    </row>
    <row r="42551" spans="11:16">
      <c r="K42551" s="14" t="str">
        <v/>
      </c>
      <c r="L42551" s="14" t="str">
        <v/>
      </c>
      <c r="O42551" s="14" t="str">
        <v/>
      </c>
      <c r="P42551" s="14" t="str">
        <f ca="1"/>
        <v>Low Cap</v>
      </c>
    </row>
    <row r="42552" spans="11:16">
      <c r="K42552" s="14" t="str">
        <v/>
      </c>
      <c r="L42552" s="14" t="str">
        <v/>
      </c>
      <c r="O42552" s="14" t="str">
        <v/>
      </c>
      <c r="P42552" s="14" t="str">
        <f ca="1"/>
        <v>Low Cap</v>
      </c>
    </row>
    <row r="42553" spans="11:16">
      <c r="K42553" s="14" t="str">
        <v/>
      </c>
      <c r="L42553" s="14" t="str">
        <v/>
      </c>
      <c r="O42553" s="14" t="str">
        <v/>
      </c>
      <c r="P42553" s="14" t="str">
        <f ca="1"/>
        <v>Low Cap</v>
      </c>
    </row>
    <row r="42554" spans="11:16">
      <c r="K42554" s="14" t="str">
        <v/>
      </c>
      <c r="L42554" s="14" t="str">
        <v/>
      </c>
      <c r="O42554" s="14" t="str">
        <v/>
      </c>
      <c r="P42554" s="14" t="str">
        <f ca="1"/>
        <v>Low Cap</v>
      </c>
    </row>
    <row r="42555" spans="11:16">
      <c r="K42555" s="14" t="str">
        <v/>
      </c>
      <c r="L42555" s="14" t="str">
        <v/>
      </c>
      <c r="O42555" s="14" t="str">
        <v/>
      </c>
      <c r="P42555" s="14" t="str">
        <f ca="1"/>
        <v>Low Cap</v>
      </c>
    </row>
    <row r="42556" spans="11:16">
      <c r="K42556" s="14" t="str">
        <v/>
      </c>
      <c r="L42556" s="14" t="str">
        <v/>
      </c>
      <c r="O42556" s="14" t="str">
        <v/>
      </c>
      <c r="P42556" s="14" t="str">
        <f ca="1"/>
        <v>Low Cap</v>
      </c>
    </row>
    <row r="42557" spans="11:16">
      <c r="K42557" s="14" t="str">
        <v/>
      </c>
      <c r="L42557" s="14" t="str">
        <v/>
      </c>
      <c r="O42557" s="14" t="str">
        <v/>
      </c>
      <c r="P42557" s="14" t="str">
        <f ca="1"/>
        <v>Low Cap</v>
      </c>
    </row>
    <row r="42558" spans="11:16">
      <c r="K42558" s="14" t="str">
        <v/>
      </c>
      <c r="L42558" s="14" t="str">
        <v/>
      </c>
      <c r="O42558" s="14" t="str">
        <v/>
      </c>
      <c r="P42558" s="14" t="str">
        <f ca="1"/>
        <v>Low Cap</v>
      </c>
    </row>
    <row r="42559" spans="11:16">
      <c r="K42559" s="14" t="str">
        <v/>
      </c>
      <c r="L42559" s="14" t="str">
        <v/>
      </c>
      <c r="O42559" s="14" t="str">
        <v/>
      </c>
      <c r="P42559" s="14" t="str">
        <f ca="1"/>
        <v>Low Cap</v>
      </c>
    </row>
    <row r="42560" spans="11:16">
      <c r="K42560" s="14" t="str">
        <v/>
      </c>
      <c r="L42560" s="14" t="str">
        <v/>
      </c>
      <c r="O42560" s="14" t="str">
        <v/>
      </c>
      <c r="P42560" s="14" t="str">
        <f ca="1"/>
        <v>Low Cap</v>
      </c>
    </row>
    <row r="42561" spans="11:16">
      <c r="K42561" s="14" t="str">
        <v/>
      </c>
      <c r="L42561" s="14" t="str">
        <v/>
      </c>
      <c r="O42561" s="14" t="str">
        <v/>
      </c>
      <c r="P42561" s="14" t="str">
        <f ca="1"/>
        <v>Low Cap</v>
      </c>
    </row>
    <row r="42562" spans="11:16">
      <c r="K42562" s="14" t="str">
        <v/>
      </c>
      <c r="L42562" s="14" t="str">
        <v/>
      </c>
      <c r="O42562" s="14" t="str">
        <v/>
      </c>
      <c r="P42562" s="14" t="str">
        <f ca="1"/>
        <v>Low Cap</v>
      </c>
    </row>
    <row r="42563" spans="11:16">
      <c r="K42563" s="14" t="str">
        <v/>
      </c>
      <c r="L42563" s="14" t="str">
        <v/>
      </c>
      <c r="O42563" s="14" t="str">
        <v/>
      </c>
      <c r="P42563" s="14" t="str">
        <f ca="1"/>
        <v>Low Cap</v>
      </c>
    </row>
    <row r="42564" spans="11:16">
      <c r="K42564" s="14" t="str">
        <v/>
      </c>
      <c r="L42564" s="14" t="str">
        <v/>
      </c>
      <c r="O42564" s="14" t="str">
        <v/>
      </c>
      <c r="P42564" s="14" t="str">
        <f ca="1"/>
        <v>Low Cap</v>
      </c>
    </row>
    <row r="42565" spans="11:16">
      <c r="K42565" s="14" t="str">
        <v/>
      </c>
      <c r="L42565" s="14" t="str">
        <v/>
      </c>
      <c r="O42565" s="14" t="str">
        <v/>
      </c>
      <c r="P42565" s="14" t="str">
        <f ca="1"/>
        <v>Low Cap</v>
      </c>
    </row>
    <row r="42566" spans="11:16">
      <c r="K42566" s="14" t="str">
        <v/>
      </c>
      <c r="L42566" s="14" t="str">
        <v/>
      </c>
      <c r="O42566" s="14" t="str">
        <v/>
      </c>
      <c r="P42566" s="14" t="str">
        <f ca="1"/>
        <v>Low Cap</v>
      </c>
    </row>
    <row r="42567" spans="11:16">
      <c r="K42567" s="14" t="str">
        <v/>
      </c>
      <c r="L42567" s="14" t="str">
        <v/>
      </c>
      <c r="O42567" s="14" t="str">
        <v/>
      </c>
      <c r="P42567" s="14" t="str">
        <f ca="1"/>
        <v>Low Cap</v>
      </c>
    </row>
    <row r="42568" spans="11:16">
      <c r="K42568" s="14" t="str">
        <v/>
      </c>
      <c r="L42568" s="14" t="str">
        <v/>
      </c>
      <c r="O42568" s="14" t="str">
        <v/>
      </c>
      <c r="P42568" s="14" t="str">
        <f ca="1"/>
        <v>Low Cap</v>
      </c>
    </row>
    <row r="42569" spans="11:16">
      <c r="K42569" s="14" t="str">
        <v/>
      </c>
      <c r="L42569" s="14" t="str">
        <v/>
      </c>
      <c r="O42569" s="14" t="str">
        <v/>
      </c>
      <c r="P42569" s="14" t="str">
        <f ca="1"/>
        <v>Low Cap</v>
      </c>
    </row>
    <row r="42570" spans="11:16">
      <c r="K42570" s="14" t="str">
        <v/>
      </c>
      <c r="L42570" s="14" t="str">
        <v/>
      </c>
      <c r="O42570" s="14" t="str">
        <v/>
      </c>
      <c r="P42570" s="14" t="str">
        <f ca="1"/>
        <v>Low Cap</v>
      </c>
    </row>
    <row r="42571" spans="11:16">
      <c r="K42571" s="14" t="str">
        <v/>
      </c>
      <c r="L42571" s="14" t="str">
        <v/>
      </c>
      <c r="O42571" s="14" t="str">
        <v/>
      </c>
      <c r="P42571" s="14" t="str">
        <f ca="1"/>
        <v>Low Cap</v>
      </c>
    </row>
    <row r="42572" spans="11:16">
      <c r="K42572" s="14" t="str">
        <v/>
      </c>
      <c r="L42572" s="14" t="str">
        <v/>
      </c>
      <c r="O42572" s="14" t="str">
        <v/>
      </c>
      <c r="P42572" s="14" t="str">
        <f ca="1"/>
        <v>Low Cap</v>
      </c>
    </row>
    <row r="42573" spans="11:16">
      <c r="K42573" s="14" t="str">
        <v/>
      </c>
      <c r="L42573" s="14" t="str">
        <v/>
      </c>
      <c r="O42573" s="14" t="str">
        <v/>
      </c>
      <c r="P42573" s="14" t="str">
        <f ca="1"/>
        <v>Low Cap</v>
      </c>
    </row>
    <row r="42574" spans="11:16">
      <c r="K42574" s="14" t="str">
        <v/>
      </c>
      <c r="L42574" s="14" t="str">
        <v/>
      </c>
      <c r="O42574" s="14" t="str">
        <v/>
      </c>
      <c r="P42574" s="14" t="str">
        <f ca="1"/>
        <v>Low Cap</v>
      </c>
    </row>
    <row r="42575" spans="11:16">
      <c r="K42575" s="14" t="str">
        <v/>
      </c>
      <c r="L42575" s="14" t="str">
        <v/>
      </c>
      <c r="O42575" s="14" t="str">
        <v/>
      </c>
      <c r="P42575" s="14" t="str">
        <f ca="1"/>
        <v>Low Cap</v>
      </c>
    </row>
    <row r="42576" spans="11:16">
      <c r="K42576" s="14" t="str">
        <v/>
      </c>
      <c r="L42576" s="14" t="str">
        <v/>
      </c>
      <c r="O42576" s="14" t="str">
        <v/>
      </c>
      <c r="P42576" s="14" t="str">
        <f ca="1"/>
        <v>Low Cap</v>
      </c>
    </row>
    <row r="42577" spans="11:16">
      <c r="K42577" s="14" t="str">
        <v/>
      </c>
      <c r="L42577" s="14" t="str">
        <v/>
      </c>
      <c r="O42577" s="14" t="str">
        <v/>
      </c>
      <c r="P42577" s="14" t="str">
        <f ca="1"/>
        <v>Low Cap</v>
      </c>
    </row>
    <row r="42578" spans="11:16">
      <c r="K42578" s="14" t="str">
        <v/>
      </c>
      <c r="L42578" s="14" t="str">
        <v/>
      </c>
      <c r="O42578" s="14" t="str">
        <v/>
      </c>
      <c r="P42578" s="14" t="str">
        <f ca="1"/>
        <v>Low Cap</v>
      </c>
    </row>
    <row r="42579" spans="11:16">
      <c r="K42579" s="14" t="str">
        <v/>
      </c>
      <c r="L42579" s="14" t="str">
        <v/>
      </c>
      <c r="O42579" s="14" t="str">
        <v/>
      </c>
      <c r="P42579" s="14" t="str">
        <f ca="1"/>
        <v>Low Cap</v>
      </c>
    </row>
    <row r="42580" spans="11:16">
      <c r="K42580" s="14" t="str">
        <v/>
      </c>
      <c r="L42580" s="14" t="str">
        <v/>
      </c>
      <c r="O42580" s="14" t="str">
        <v/>
      </c>
      <c r="P42580" s="14" t="str">
        <f ca="1"/>
        <v>Low Cap</v>
      </c>
    </row>
    <row r="42581" spans="11:16">
      <c r="K42581" s="14" t="str">
        <v/>
      </c>
      <c r="L42581" s="14" t="str">
        <v/>
      </c>
      <c r="O42581" s="14" t="str">
        <v/>
      </c>
      <c r="P42581" s="14" t="str">
        <f ca="1"/>
        <v>Low Cap</v>
      </c>
    </row>
    <row r="42582" spans="11:16">
      <c r="K42582" s="14" t="str">
        <v/>
      </c>
      <c r="L42582" s="14" t="str">
        <v/>
      </c>
      <c r="O42582" s="14" t="str">
        <v/>
      </c>
      <c r="P42582" s="14" t="str">
        <f ca="1"/>
        <v>Low Cap</v>
      </c>
    </row>
    <row r="42583" spans="11:16">
      <c r="K42583" s="14" t="str">
        <v/>
      </c>
      <c r="L42583" s="14" t="str">
        <v/>
      </c>
      <c r="O42583" s="14" t="str">
        <v/>
      </c>
      <c r="P42583" s="14" t="str">
        <f ca="1"/>
        <v>Low Cap</v>
      </c>
    </row>
    <row r="42584" spans="11:16">
      <c r="K42584" s="14" t="str">
        <v/>
      </c>
      <c r="L42584" s="14" t="str">
        <v/>
      </c>
      <c r="O42584" s="14" t="str">
        <v/>
      </c>
      <c r="P42584" s="14" t="str">
        <f ca="1"/>
        <v>Low Cap</v>
      </c>
    </row>
    <row r="42585" spans="11:16">
      <c r="K42585" s="14" t="str">
        <v/>
      </c>
      <c r="L42585" s="14" t="str">
        <v/>
      </c>
      <c r="O42585" s="14" t="str">
        <v/>
      </c>
      <c r="P42585" s="14" t="str">
        <f ca="1"/>
        <v>Low Cap</v>
      </c>
    </row>
    <row r="42586" spans="11:16">
      <c r="K42586" s="14" t="str">
        <v/>
      </c>
      <c r="L42586" s="14" t="str">
        <v/>
      </c>
      <c r="O42586" s="14" t="str">
        <v/>
      </c>
      <c r="P42586" s="14" t="str">
        <f ca="1"/>
        <v>Low Cap</v>
      </c>
    </row>
    <row r="42587" spans="11:16">
      <c r="K42587" s="14" t="str">
        <v/>
      </c>
      <c r="L42587" s="14" t="str">
        <v/>
      </c>
      <c r="O42587" s="14" t="str">
        <v/>
      </c>
      <c r="P42587" s="14" t="str">
        <f ca="1"/>
        <v>Low Cap</v>
      </c>
    </row>
    <row r="42588" spans="11:16">
      <c r="K42588" s="14" t="str">
        <v/>
      </c>
      <c r="L42588" s="14" t="str">
        <v/>
      </c>
      <c r="O42588" s="14" t="str">
        <v/>
      </c>
      <c r="P42588" s="14" t="str">
        <f ca="1"/>
        <v>Low Cap</v>
      </c>
    </row>
    <row r="42589" spans="11:16">
      <c r="K42589" s="14" t="str">
        <v/>
      </c>
      <c r="L42589" s="14" t="str">
        <v/>
      </c>
      <c r="O42589" s="14" t="str">
        <v/>
      </c>
      <c r="P42589" s="14" t="str">
        <f ca="1"/>
        <v>Low Cap</v>
      </c>
    </row>
    <row r="42590" spans="11:16">
      <c r="K42590" s="14" t="str">
        <v/>
      </c>
      <c r="L42590" s="14" t="str">
        <v/>
      </c>
      <c r="O42590" s="14" t="str">
        <v/>
      </c>
      <c r="P42590" s="14" t="str">
        <f ca="1"/>
        <v>Low Cap</v>
      </c>
    </row>
    <row r="42591" spans="11:16">
      <c r="K42591" s="14" t="str">
        <v/>
      </c>
      <c r="L42591" s="14" t="str">
        <v/>
      </c>
      <c r="O42591" s="14" t="str">
        <v/>
      </c>
      <c r="P42591" s="14" t="str">
        <f ca="1"/>
        <v>Low Cap</v>
      </c>
    </row>
    <row r="42592" spans="11:16">
      <c r="K42592" s="14" t="str">
        <v/>
      </c>
      <c r="L42592" s="14" t="str">
        <v/>
      </c>
      <c r="O42592" s="14" t="str">
        <v/>
      </c>
      <c r="P42592" s="14" t="str">
        <f ca="1"/>
        <v>Low Cap</v>
      </c>
    </row>
    <row r="42593" spans="11:16">
      <c r="K42593" s="14" t="str">
        <v/>
      </c>
      <c r="L42593" s="14" t="str">
        <v/>
      </c>
      <c r="O42593" s="14" t="str">
        <v/>
      </c>
      <c r="P42593" s="14" t="str">
        <f ca="1"/>
        <v>Low Cap</v>
      </c>
    </row>
    <row r="42594" spans="11:16">
      <c r="K42594" s="14" t="str">
        <v/>
      </c>
      <c r="L42594" s="14" t="str">
        <v/>
      </c>
      <c r="O42594" s="14" t="str">
        <v/>
      </c>
      <c r="P42594" s="14" t="str">
        <f ca="1"/>
        <v>Low Cap</v>
      </c>
    </row>
    <row r="42595" spans="11:16">
      <c r="K42595" s="14" t="str">
        <v/>
      </c>
      <c r="L42595" s="14" t="str">
        <v/>
      </c>
      <c r="O42595" s="14" t="str">
        <v/>
      </c>
      <c r="P42595" s="14" t="str">
        <f ca="1"/>
        <v>Low Cap</v>
      </c>
    </row>
    <row r="42596" spans="11:16">
      <c r="K42596" s="14" t="str">
        <v/>
      </c>
      <c r="L42596" s="14" t="str">
        <v/>
      </c>
      <c r="O42596" s="14" t="str">
        <v/>
      </c>
      <c r="P42596" s="14" t="str">
        <f ca="1"/>
        <v>Low Cap</v>
      </c>
    </row>
    <row r="42597" spans="11:16">
      <c r="K42597" s="14" t="str">
        <v/>
      </c>
      <c r="L42597" s="14" t="str">
        <v/>
      </c>
      <c r="O42597" s="14" t="str">
        <v/>
      </c>
      <c r="P42597" s="14" t="str">
        <f ca="1"/>
        <v>Low Cap</v>
      </c>
    </row>
    <row r="42598" spans="11:16">
      <c r="K42598" s="14" t="str">
        <v/>
      </c>
      <c r="L42598" s="14" t="str">
        <v/>
      </c>
      <c r="O42598" s="14" t="str">
        <v/>
      </c>
      <c r="P42598" s="14" t="str">
        <f ca="1"/>
        <v>Low Cap</v>
      </c>
    </row>
    <row r="42599" spans="11:16">
      <c r="K42599" s="14" t="str">
        <v/>
      </c>
      <c r="L42599" s="14" t="str">
        <v/>
      </c>
      <c r="O42599" s="14" t="str">
        <v/>
      </c>
      <c r="P42599" s="14" t="str">
        <f ca="1"/>
        <v>Low Cap</v>
      </c>
    </row>
    <row r="42600" spans="11:16">
      <c r="K42600" s="14" t="str">
        <v/>
      </c>
      <c r="L42600" s="14" t="str">
        <v/>
      </c>
      <c r="O42600" s="14" t="str">
        <v/>
      </c>
      <c r="P42600" s="14" t="str">
        <f ca="1"/>
        <v>Low Cap</v>
      </c>
    </row>
    <row r="42601" spans="11:16">
      <c r="K42601" s="14" t="str">
        <v/>
      </c>
      <c r="L42601" s="14" t="str">
        <v/>
      </c>
      <c r="O42601" s="14" t="str">
        <v/>
      </c>
      <c r="P42601" s="14" t="str">
        <f ca="1"/>
        <v>Low Cap</v>
      </c>
    </row>
    <row r="42602" spans="11:16">
      <c r="K42602" s="14" t="str">
        <v/>
      </c>
      <c r="L42602" s="14" t="str">
        <v/>
      </c>
      <c r="O42602" s="14" t="str">
        <v/>
      </c>
      <c r="P42602" s="14" t="str">
        <f ca="1"/>
        <v>Low Cap</v>
      </c>
    </row>
    <row r="42603" spans="11:16">
      <c r="K42603" s="14" t="str">
        <v/>
      </c>
      <c r="L42603" s="14" t="str">
        <v/>
      </c>
      <c r="O42603" s="14" t="str">
        <v/>
      </c>
      <c r="P42603" s="14" t="str">
        <f ca="1"/>
        <v>Low Cap</v>
      </c>
    </row>
    <row r="42604" spans="11:16">
      <c r="K42604" s="14" t="str">
        <v/>
      </c>
      <c r="L42604" s="14" t="str">
        <v/>
      </c>
      <c r="O42604" s="14" t="str">
        <v/>
      </c>
      <c r="P42604" s="14" t="str">
        <f ca="1"/>
        <v>Low Cap</v>
      </c>
    </row>
    <row r="42605" spans="11:16">
      <c r="K42605" s="14" t="str">
        <v/>
      </c>
      <c r="L42605" s="14" t="str">
        <v/>
      </c>
      <c r="O42605" s="14" t="str">
        <v/>
      </c>
      <c r="P42605" s="14" t="str">
        <f ca="1"/>
        <v>Low Cap</v>
      </c>
    </row>
    <row r="42606" spans="11:16">
      <c r="K42606" s="14" t="str">
        <v/>
      </c>
      <c r="L42606" s="14" t="str">
        <v/>
      </c>
      <c r="O42606" s="14" t="str">
        <v/>
      </c>
      <c r="P42606" s="14" t="str">
        <f ca="1"/>
        <v>Low Cap</v>
      </c>
    </row>
    <row r="42607" spans="11:16">
      <c r="K42607" s="14" t="str">
        <v/>
      </c>
      <c r="L42607" s="14" t="str">
        <v/>
      </c>
      <c r="O42607" s="14" t="str">
        <v/>
      </c>
      <c r="P42607" s="14" t="str">
        <f ca="1"/>
        <v>Low Cap</v>
      </c>
    </row>
    <row r="42608" spans="11:16">
      <c r="K42608" s="14" t="str">
        <v/>
      </c>
      <c r="L42608" s="14" t="str">
        <v/>
      </c>
      <c r="O42608" s="14" t="str">
        <v/>
      </c>
      <c r="P42608" s="14" t="str">
        <f ca="1"/>
        <v>Low Cap</v>
      </c>
    </row>
    <row r="42609" spans="11:16">
      <c r="K42609" s="14" t="str">
        <v/>
      </c>
      <c r="L42609" s="14" t="str">
        <v/>
      </c>
      <c r="O42609" s="14" t="str">
        <v/>
      </c>
      <c r="P42609" s="14" t="str">
        <f ca="1"/>
        <v>Low Cap</v>
      </c>
    </row>
    <row r="42610" spans="11:16">
      <c r="K42610" s="14" t="str">
        <v/>
      </c>
      <c r="L42610" s="14" t="str">
        <v/>
      </c>
      <c r="O42610" s="14" t="str">
        <v/>
      </c>
      <c r="P42610" s="14" t="str">
        <f ca="1"/>
        <v>Low Cap</v>
      </c>
    </row>
    <row r="42611" spans="11:16">
      <c r="K42611" s="14" t="str">
        <v/>
      </c>
      <c r="L42611" s="14" t="str">
        <v/>
      </c>
      <c r="O42611" s="14" t="str">
        <v/>
      </c>
      <c r="P42611" s="14" t="str">
        <f ca="1"/>
        <v>Low Cap</v>
      </c>
    </row>
    <row r="42612" spans="11:16">
      <c r="K42612" s="14" t="str">
        <v/>
      </c>
      <c r="L42612" s="14" t="str">
        <v/>
      </c>
      <c r="O42612" s="14" t="str">
        <v/>
      </c>
      <c r="P42612" s="14" t="str">
        <f ca="1"/>
        <v>Low Cap</v>
      </c>
    </row>
    <row r="42613" spans="11:16">
      <c r="K42613" s="14" t="str">
        <v/>
      </c>
      <c r="L42613" s="14" t="str">
        <v/>
      </c>
      <c r="O42613" s="14" t="str">
        <v/>
      </c>
      <c r="P42613" s="14" t="str">
        <f ca="1"/>
        <v>Low Cap</v>
      </c>
    </row>
    <row r="42614" spans="11:16">
      <c r="K42614" s="14" t="str">
        <v/>
      </c>
      <c r="L42614" s="14" t="str">
        <v/>
      </c>
      <c r="O42614" s="14" t="str">
        <v/>
      </c>
      <c r="P42614" s="14" t="str">
        <f ca="1"/>
        <v>Low Cap</v>
      </c>
    </row>
    <row r="42615" spans="11:16">
      <c r="K42615" s="14" t="str">
        <v/>
      </c>
      <c r="L42615" s="14" t="str">
        <v/>
      </c>
      <c r="O42615" s="14" t="str">
        <v/>
      </c>
      <c r="P42615" s="14" t="str">
        <f ca="1"/>
        <v>Low Cap</v>
      </c>
    </row>
    <row r="42616" spans="11:16">
      <c r="K42616" s="14" t="str">
        <v/>
      </c>
      <c r="L42616" s="14" t="str">
        <v/>
      </c>
      <c r="O42616" s="14" t="str">
        <v/>
      </c>
      <c r="P42616" s="14" t="str">
        <f ca="1"/>
        <v>Low Cap</v>
      </c>
    </row>
    <row r="42617" spans="11:16">
      <c r="K42617" s="14" t="str">
        <v/>
      </c>
      <c r="L42617" s="14" t="str">
        <v/>
      </c>
      <c r="O42617" s="14" t="str">
        <v/>
      </c>
      <c r="P42617" s="14" t="str">
        <f ca="1"/>
        <v>Low Cap</v>
      </c>
    </row>
    <row r="42618" spans="11:16">
      <c r="K42618" s="14" t="str">
        <v/>
      </c>
      <c r="L42618" s="14" t="str">
        <v/>
      </c>
      <c r="O42618" s="14" t="str">
        <v/>
      </c>
      <c r="P42618" s="14" t="str">
        <f ca="1"/>
        <v>Low Cap</v>
      </c>
    </row>
    <row r="42619" spans="11:16">
      <c r="K42619" s="14" t="str">
        <v/>
      </c>
      <c r="L42619" s="14" t="str">
        <v/>
      </c>
      <c r="O42619" s="14" t="str">
        <v/>
      </c>
      <c r="P42619" s="14" t="str">
        <f ca="1"/>
        <v>Low Cap</v>
      </c>
    </row>
    <row r="42620" spans="11:16">
      <c r="K42620" s="14" t="str">
        <v/>
      </c>
      <c r="L42620" s="14" t="str">
        <v/>
      </c>
      <c r="O42620" s="14" t="str">
        <v/>
      </c>
      <c r="P42620" s="14" t="str">
        <f ca="1"/>
        <v>Low Cap</v>
      </c>
    </row>
    <row r="42621" spans="11:16">
      <c r="K42621" s="14" t="str">
        <v/>
      </c>
      <c r="L42621" s="14" t="str">
        <v/>
      </c>
      <c r="O42621" s="14" t="str">
        <v/>
      </c>
      <c r="P42621" s="14" t="str">
        <f ca="1"/>
        <v>Low Cap</v>
      </c>
    </row>
    <row r="42622" spans="11:16">
      <c r="K42622" s="14" t="str">
        <v/>
      </c>
      <c r="L42622" s="14" t="str">
        <v/>
      </c>
      <c r="O42622" s="14" t="str">
        <v/>
      </c>
      <c r="P42622" s="14" t="str">
        <f ca="1"/>
        <v>Low Cap</v>
      </c>
    </row>
    <row r="42623" spans="11:16">
      <c r="K42623" s="14" t="str">
        <v/>
      </c>
      <c r="L42623" s="14" t="str">
        <v/>
      </c>
      <c r="O42623" s="14" t="str">
        <v/>
      </c>
      <c r="P42623" s="14" t="str">
        <f ca="1"/>
        <v>Low Cap</v>
      </c>
    </row>
    <row r="42624" spans="11:16">
      <c r="K42624" s="14" t="str">
        <v/>
      </c>
      <c r="L42624" s="14" t="str">
        <v/>
      </c>
      <c r="O42624" s="14" t="str">
        <v/>
      </c>
      <c r="P42624" s="14" t="str">
        <f ca="1"/>
        <v>Low Cap</v>
      </c>
    </row>
    <row r="42625" spans="11:16">
      <c r="K42625" s="14" t="str">
        <v/>
      </c>
      <c r="L42625" s="14" t="str">
        <v/>
      </c>
      <c r="O42625" s="14" t="str">
        <v/>
      </c>
      <c r="P42625" s="14" t="str">
        <f ca="1"/>
        <v>Low Cap</v>
      </c>
    </row>
    <row r="42626" spans="11:16">
      <c r="K42626" s="14" t="str">
        <v/>
      </c>
      <c r="L42626" s="14" t="str">
        <v/>
      </c>
      <c r="O42626" s="14" t="str">
        <v/>
      </c>
      <c r="P42626" s="14" t="str">
        <f ca="1"/>
        <v>Low Cap</v>
      </c>
    </row>
    <row r="42627" spans="11:16">
      <c r="K42627" s="14" t="str">
        <v/>
      </c>
      <c r="L42627" s="14" t="str">
        <v/>
      </c>
      <c r="O42627" s="14" t="str">
        <v/>
      </c>
      <c r="P42627" s="14" t="str">
        <f ca="1"/>
        <v>Low Cap</v>
      </c>
    </row>
    <row r="42628" spans="11:16">
      <c r="K42628" s="14" t="str">
        <v/>
      </c>
      <c r="L42628" s="14" t="str">
        <v/>
      </c>
      <c r="O42628" s="14" t="str">
        <v/>
      </c>
      <c r="P42628" s="14" t="str">
        <f ca="1"/>
        <v>Low Cap</v>
      </c>
    </row>
    <row r="42629" spans="11:16">
      <c r="K42629" s="14" t="str">
        <v/>
      </c>
      <c r="L42629" s="14" t="str">
        <v/>
      </c>
      <c r="O42629" s="14" t="str">
        <v/>
      </c>
      <c r="P42629" s="14" t="str">
        <f ca="1"/>
        <v>Low Cap</v>
      </c>
    </row>
    <row r="42630" spans="11:16">
      <c r="K42630" s="14" t="str">
        <v/>
      </c>
      <c r="L42630" s="14" t="str">
        <v/>
      </c>
      <c r="O42630" s="14" t="str">
        <v/>
      </c>
      <c r="P42630" s="14" t="str">
        <f ca="1"/>
        <v>Low Cap</v>
      </c>
    </row>
    <row r="42631" spans="11:16">
      <c r="K42631" s="14" t="str">
        <v/>
      </c>
      <c r="L42631" s="14" t="str">
        <v/>
      </c>
      <c r="O42631" s="14" t="str">
        <v/>
      </c>
      <c r="P42631" s="14" t="str">
        <f ca="1"/>
        <v>Low Cap</v>
      </c>
    </row>
    <row r="42632" spans="11:16">
      <c r="K42632" s="14" t="str">
        <v/>
      </c>
      <c r="L42632" s="14" t="str">
        <v/>
      </c>
      <c r="O42632" s="14" t="str">
        <v/>
      </c>
      <c r="P42632" s="14" t="str">
        <f ca="1"/>
        <v>Low Cap</v>
      </c>
    </row>
    <row r="42633" spans="11:16">
      <c r="K42633" s="14" t="str">
        <v/>
      </c>
      <c r="L42633" s="14" t="str">
        <v/>
      </c>
      <c r="O42633" s="14" t="str">
        <v/>
      </c>
      <c r="P42633" s="14" t="str">
        <f ca="1"/>
        <v>Low Cap</v>
      </c>
    </row>
    <row r="42634" spans="11:16">
      <c r="K42634" s="14" t="str">
        <v/>
      </c>
      <c r="L42634" s="14" t="str">
        <v/>
      </c>
      <c r="O42634" s="14" t="str">
        <v/>
      </c>
      <c r="P42634" s="14" t="str">
        <f ca="1"/>
        <v>Low Cap</v>
      </c>
    </row>
    <row r="42635" spans="11:16">
      <c r="K42635" s="14" t="str">
        <v/>
      </c>
      <c r="L42635" s="14" t="str">
        <v/>
      </c>
      <c r="O42635" s="14" t="str">
        <v/>
      </c>
      <c r="P42635" s="14" t="str">
        <f ca="1"/>
        <v>Low Cap</v>
      </c>
    </row>
    <row r="42636" spans="11:16">
      <c r="K42636" s="14" t="str">
        <v/>
      </c>
      <c r="L42636" s="14" t="str">
        <v/>
      </c>
      <c r="O42636" s="14" t="str">
        <v/>
      </c>
      <c r="P42636" s="14" t="str">
        <f ca="1"/>
        <v>Low Cap</v>
      </c>
    </row>
    <row r="42637" spans="11:16">
      <c r="K42637" s="14" t="str">
        <v/>
      </c>
      <c r="L42637" s="14" t="str">
        <v/>
      </c>
      <c r="O42637" s="14" t="str">
        <v/>
      </c>
      <c r="P42637" s="14" t="str">
        <f ca="1"/>
        <v>Low Cap</v>
      </c>
    </row>
    <row r="42638" spans="11:16">
      <c r="K42638" s="14" t="str">
        <v/>
      </c>
      <c r="L42638" s="14" t="str">
        <v/>
      </c>
      <c r="O42638" s="14" t="str">
        <v/>
      </c>
      <c r="P42638" s="14" t="str">
        <f ca="1"/>
        <v>Low Cap</v>
      </c>
    </row>
    <row r="42639" spans="11:16">
      <c r="K42639" s="14" t="str">
        <v/>
      </c>
      <c r="L42639" s="14" t="str">
        <v/>
      </c>
      <c r="O42639" s="14" t="str">
        <v/>
      </c>
      <c r="P42639" s="14" t="str">
        <f ca="1"/>
        <v>Low Cap</v>
      </c>
    </row>
    <row r="42640" spans="11:16">
      <c r="K42640" s="14" t="str">
        <v/>
      </c>
      <c r="L42640" s="14" t="str">
        <v/>
      </c>
      <c r="O42640" s="14" t="str">
        <v/>
      </c>
      <c r="P42640" s="14" t="str">
        <f ca="1"/>
        <v>Low Cap</v>
      </c>
    </row>
    <row r="42641" spans="11:16">
      <c r="K42641" s="14" t="str">
        <v/>
      </c>
      <c r="L42641" s="14" t="str">
        <v/>
      </c>
      <c r="O42641" s="14" t="str">
        <v/>
      </c>
      <c r="P42641" s="14" t="str">
        <f ca="1"/>
        <v>Low Cap</v>
      </c>
    </row>
    <row r="42642" spans="11:16">
      <c r="K42642" s="14" t="str">
        <v/>
      </c>
      <c r="L42642" s="14" t="str">
        <v/>
      </c>
      <c r="O42642" s="14" t="str">
        <v/>
      </c>
      <c r="P42642" s="14" t="str">
        <f ca="1"/>
        <v>Low Cap</v>
      </c>
    </row>
    <row r="42643" spans="11:16">
      <c r="K42643" s="14" t="str">
        <v/>
      </c>
      <c r="L42643" s="14" t="str">
        <v/>
      </c>
      <c r="O42643" s="14" t="str">
        <v/>
      </c>
      <c r="P42643" s="14" t="str">
        <f ca="1"/>
        <v>Low Cap</v>
      </c>
    </row>
    <row r="42644" spans="11:16">
      <c r="K42644" s="14" t="str">
        <v/>
      </c>
      <c r="L42644" s="14" t="str">
        <v/>
      </c>
      <c r="O42644" s="14" t="str">
        <v/>
      </c>
      <c r="P42644" s="14" t="str">
        <f ca="1"/>
        <v>Low Cap</v>
      </c>
    </row>
    <row r="42645" spans="11:16">
      <c r="K42645" s="14" t="str">
        <v/>
      </c>
      <c r="L42645" s="14" t="str">
        <v/>
      </c>
      <c r="O42645" s="14" t="str">
        <v/>
      </c>
      <c r="P42645" s="14" t="str">
        <f ca="1"/>
        <v>Low Cap</v>
      </c>
    </row>
    <row r="42646" spans="11:16">
      <c r="K42646" s="14" t="str">
        <v/>
      </c>
      <c r="L42646" s="14" t="str">
        <v/>
      </c>
      <c r="O42646" s="14" t="str">
        <v/>
      </c>
      <c r="P42646" s="14" t="str">
        <f ca="1"/>
        <v>Low Cap</v>
      </c>
    </row>
    <row r="42647" spans="11:16">
      <c r="K42647" s="14" t="str">
        <v/>
      </c>
      <c r="L42647" s="14" t="str">
        <v/>
      </c>
      <c r="O42647" s="14" t="str">
        <v/>
      </c>
      <c r="P42647" s="14" t="str">
        <f ca="1"/>
        <v>Low Cap</v>
      </c>
    </row>
    <row r="42648" spans="11:16">
      <c r="K42648" s="14" t="str">
        <v/>
      </c>
      <c r="L42648" s="14" t="str">
        <v/>
      </c>
      <c r="O42648" s="14" t="str">
        <v/>
      </c>
      <c r="P42648" s="14" t="str">
        <f ca="1"/>
        <v>Low Cap</v>
      </c>
    </row>
    <row r="42649" spans="11:16">
      <c r="K42649" s="14" t="str">
        <v/>
      </c>
      <c r="L42649" s="14" t="str">
        <v/>
      </c>
      <c r="O42649" s="14" t="str">
        <v/>
      </c>
      <c r="P42649" s="14" t="str">
        <f ca="1"/>
        <v>Low Cap</v>
      </c>
    </row>
    <row r="42650" spans="11:16">
      <c r="K42650" s="14" t="str">
        <v/>
      </c>
      <c r="L42650" s="14" t="str">
        <v/>
      </c>
      <c r="O42650" s="14" t="str">
        <v/>
      </c>
      <c r="P42650" s="14" t="str">
        <f ca="1"/>
        <v>Low Cap</v>
      </c>
    </row>
    <row r="42651" spans="11:16">
      <c r="K42651" s="14" t="str">
        <v/>
      </c>
      <c r="L42651" s="14" t="str">
        <v/>
      </c>
      <c r="O42651" s="14" t="str">
        <v/>
      </c>
      <c r="P42651" s="14" t="str">
        <f ca="1"/>
        <v>Low Cap</v>
      </c>
    </row>
    <row r="42652" spans="11:16">
      <c r="K42652" s="14" t="str">
        <v/>
      </c>
      <c r="L42652" s="14" t="str">
        <v/>
      </c>
      <c r="O42652" s="14" t="str">
        <v/>
      </c>
      <c r="P42652" s="14" t="str">
        <f ca="1"/>
        <v>Low Cap</v>
      </c>
    </row>
    <row r="42653" spans="11:16">
      <c r="K42653" s="14" t="str">
        <v/>
      </c>
      <c r="L42653" s="14" t="str">
        <v/>
      </c>
      <c r="O42653" s="14" t="str">
        <v/>
      </c>
      <c r="P42653" s="14" t="str">
        <f ca="1"/>
        <v>Low Cap</v>
      </c>
    </row>
    <row r="42654" spans="11:16">
      <c r="K42654" s="14" t="str">
        <v/>
      </c>
      <c r="L42654" s="14" t="str">
        <v/>
      </c>
      <c r="O42654" s="14" t="str">
        <v/>
      </c>
      <c r="P42654" s="14" t="str">
        <f ca="1"/>
        <v>Low Cap</v>
      </c>
    </row>
    <row r="42655" spans="11:16">
      <c r="K42655" s="14" t="str">
        <v/>
      </c>
      <c r="L42655" s="14" t="str">
        <v/>
      </c>
      <c r="O42655" s="14" t="str">
        <v/>
      </c>
      <c r="P42655" s="14" t="str">
        <f ca="1"/>
        <v>Low Cap</v>
      </c>
    </row>
    <row r="42656" spans="11:16">
      <c r="K42656" s="14" t="str">
        <v/>
      </c>
      <c r="L42656" s="14" t="str">
        <v/>
      </c>
      <c r="O42656" s="14" t="str">
        <v/>
      </c>
      <c r="P42656" s="14" t="str">
        <f ca="1"/>
        <v>Low Cap</v>
      </c>
    </row>
    <row r="42657" spans="11:16">
      <c r="K42657" s="14" t="str">
        <v/>
      </c>
      <c r="L42657" s="14" t="str">
        <v/>
      </c>
      <c r="O42657" s="14" t="str">
        <v/>
      </c>
      <c r="P42657" s="14" t="str">
        <f ca="1"/>
        <v>Low Cap</v>
      </c>
    </row>
    <row r="42658" spans="11:16">
      <c r="K42658" s="14" t="str">
        <v/>
      </c>
      <c r="L42658" s="14" t="str">
        <v/>
      </c>
      <c r="O42658" s="14" t="str">
        <v/>
      </c>
      <c r="P42658" s="14" t="str">
        <f ca="1"/>
        <v>Low Cap</v>
      </c>
    </row>
    <row r="42659" spans="11:16">
      <c r="K42659" s="14" t="str">
        <v/>
      </c>
      <c r="L42659" s="14" t="str">
        <v/>
      </c>
      <c r="O42659" s="14" t="str">
        <v/>
      </c>
      <c r="P42659" s="14" t="str">
        <f ca="1"/>
        <v>Low Cap</v>
      </c>
    </row>
    <row r="42660" spans="11:16">
      <c r="K42660" s="14" t="str">
        <v/>
      </c>
      <c r="L42660" s="14" t="str">
        <v/>
      </c>
      <c r="O42660" s="14" t="str">
        <v/>
      </c>
      <c r="P42660" s="14" t="str">
        <f ca="1"/>
        <v>Low Cap</v>
      </c>
    </row>
    <row r="42661" spans="11:16">
      <c r="K42661" s="14" t="str">
        <v/>
      </c>
      <c r="L42661" s="14" t="str">
        <v/>
      </c>
      <c r="O42661" s="14" t="str">
        <v/>
      </c>
      <c r="P42661" s="14" t="str">
        <f ca="1"/>
        <v>Low Cap</v>
      </c>
    </row>
    <row r="42662" spans="11:16">
      <c r="K42662" s="14" t="str">
        <v/>
      </c>
      <c r="L42662" s="14" t="str">
        <v/>
      </c>
      <c r="O42662" s="14" t="str">
        <v/>
      </c>
      <c r="P42662" s="14" t="str">
        <f ca="1"/>
        <v>Low Cap</v>
      </c>
    </row>
    <row r="42663" spans="11:16">
      <c r="K42663" s="14" t="str">
        <v/>
      </c>
      <c r="L42663" s="14" t="str">
        <v/>
      </c>
      <c r="O42663" s="14" t="str">
        <v/>
      </c>
      <c r="P42663" s="14" t="str">
        <f ca="1"/>
        <v>Low Cap</v>
      </c>
    </row>
    <row r="42664" spans="11:16">
      <c r="K42664" s="14" t="str">
        <v/>
      </c>
      <c r="L42664" s="14" t="str">
        <v/>
      </c>
      <c r="O42664" s="14" t="str">
        <v/>
      </c>
      <c r="P42664" s="14" t="str">
        <f ca="1"/>
        <v>Low Cap</v>
      </c>
    </row>
    <row r="42665" spans="11:16">
      <c r="K42665" s="14" t="str">
        <v/>
      </c>
      <c r="L42665" s="14" t="str">
        <v/>
      </c>
      <c r="O42665" s="14" t="str">
        <v/>
      </c>
      <c r="P42665" s="14" t="str">
        <f ca="1"/>
        <v>Low Cap</v>
      </c>
    </row>
    <row r="42666" spans="11:16">
      <c r="K42666" s="14" t="str">
        <v/>
      </c>
      <c r="L42666" s="14" t="str">
        <v/>
      </c>
      <c r="O42666" s="14" t="str">
        <v/>
      </c>
      <c r="P42666" s="14" t="str">
        <f ca="1"/>
        <v>Low Cap</v>
      </c>
    </row>
    <row r="42667" spans="11:16">
      <c r="K42667" s="14" t="str">
        <v/>
      </c>
      <c r="L42667" s="14" t="str">
        <v/>
      </c>
      <c r="O42667" s="14" t="str">
        <v/>
      </c>
      <c r="P42667" s="14" t="str">
        <f ca="1"/>
        <v>Low Cap</v>
      </c>
    </row>
    <row r="42668" spans="11:16">
      <c r="K42668" s="14" t="str">
        <v/>
      </c>
      <c r="L42668" s="14" t="str">
        <v/>
      </c>
      <c r="O42668" s="14" t="str">
        <v/>
      </c>
      <c r="P42668" s="14" t="str">
        <f ca="1"/>
        <v>Low Cap</v>
      </c>
    </row>
    <row r="42669" spans="11:16">
      <c r="K42669" s="14" t="str">
        <v/>
      </c>
      <c r="L42669" s="14" t="str">
        <v/>
      </c>
      <c r="O42669" s="14" t="str">
        <v/>
      </c>
      <c r="P42669" s="14" t="str">
        <f ca="1"/>
        <v>Low Cap</v>
      </c>
    </row>
    <row r="42670" spans="11:16">
      <c r="K42670" s="14" t="str">
        <v/>
      </c>
      <c r="L42670" s="14" t="str">
        <v/>
      </c>
      <c r="O42670" s="14" t="str">
        <v/>
      </c>
      <c r="P42670" s="14" t="str">
        <f ca="1"/>
        <v>Low Cap</v>
      </c>
    </row>
    <row r="42671" spans="11:16">
      <c r="K42671" s="14" t="str">
        <v/>
      </c>
      <c r="L42671" s="14" t="str">
        <v/>
      </c>
      <c r="O42671" s="14" t="str">
        <v/>
      </c>
      <c r="P42671" s="14" t="str">
        <f ca="1"/>
        <v>Low Cap</v>
      </c>
    </row>
    <row r="42672" spans="11:16">
      <c r="K42672" s="14" t="str">
        <v/>
      </c>
      <c r="L42672" s="14" t="str">
        <v/>
      </c>
      <c r="O42672" s="14" t="str">
        <v/>
      </c>
      <c r="P42672" s="14" t="str">
        <f ca="1"/>
        <v>Low Cap</v>
      </c>
    </row>
    <row r="42673" spans="11:16">
      <c r="K42673" s="14" t="str">
        <v/>
      </c>
      <c r="L42673" s="14" t="str">
        <v/>
      </c>
      <c r="O42673" s="14" t="str">
        <v/>
      </c>
      <c r="P42673" s="14" t="str">
        <f ca="1"/>
        <v>Low Cap</v>
      </c>
    </row>
    <row r="42674" spans="11:16">
      <c r="K42674" s="14" t="str">
        <v/>
      </c>
      <c r="L42674" s="14" t="str">
        <v/>
      </c>
      <c r="O42674" s="14" t="str">
        <v/>
      </c>
      <c r="P42674" s="14" t="str">
        <f ca="1"/>
        <v>Low Cap</v>
      </c>
    </row>
    <row r="42675" spans="11:16">
      <c r="K42675" s="14" t="str">
        <v/>
      </c>
      <c r="L42675" s="14" t="str">
        <v/>
      </c>
      <c r="O42675" s="14" t="str">
        <v/>
      </c>
      <c r="P42675" s="14" t="str">
        <f ca="1"/>
        <v>Low Cap</v>
      </c>
    </row>
    <row r="42676" spans="11:16">
      <c r="K42676" s="14" t="str">
        <v/>
      </c>
      <c r="L42676" s="14" t="str">
        <v/>
      </c>
      <c r="O42676" s="14" t="str">
        <v/>
      </c>
      <c r="P42676" s="14" t="str">
        <f ca="1"/>
        <v>Low Cap</v>
      </c>
    </row>
    <row r="42677" spans="11:16">
      <c r="K42677" s="14" t="str">
        <v/>
      </c>
      <c r="L42677" s="14" t="str">
        <v/>
      </c>
      <c r="O42677" s="14" t="str">
        <v/>
      </c>
      <c r="P42677" s="14" t="str">
        <f ca="1"/>
        <v>Low Cap</v>
      </c>
    </row>
    <row r="42678" spans="11:16">
      <c r="K42678" s="14" t="str">
        <v/>
      </c>
      <c r="L42678" s="14" t="str">
        <v/>
      </c>
      <c r="O42678" s="14" t="str">
        <v/>
      </c>
      <c r="P42678" s="14" t="str">
        <f ca="1"/>
        <v>Low Cap</v>
      </c>
    </row>
    <row r="42679" spans="11:16">
      <c r="K42679" s="14" t="str">
        <v/>
      </c>
      <c r="L42679" s="14" t="str">
        <v/>
      </c>
      <c r="O42679" s="14" t="str">
        <v/>
      </c>
      <c r="P42679" s="14" t="str">
        <f ca="1"/>
        <v>Low Cap</v>
      </c>
    </row>
    <row r="42680" spans="11:16">
      <c r="K42680" s="14" t="str">
        <v/>
      </c>
      <c r="L42680" s="14" t="str">
        <v/>
      </c>
      <c r="O42680" s="14" t="str">
        <v/>
      </c>
      <c r="P42680" s="14" t="str">
        <f ca="1"/>
        <v>Low Cap</v>
      </c>
    </row>
    <row r="42681" spans="11:16">
      <c r="K42681" s="14" t="str">
        <v/>
      </c>
      <c r="L42681" s="14" t="str">
        <v/>
      </c>
      <c r="O42681" s="14" t="str">
        <v/>
      </c>
      <c r="P42681" s="14" t="str">
        <f ca="1"/>
        <v>Low Cap</v>
      </c>
    </row>
    <row r="42682" spans="11:16">
      <c r="K42682" s="14" t="str">
        <v/>
      </c>
      <c r="L42682" s="14" t="str">
        <v/>
      </c>
      <c r="O42682" s="14" t="str">
        <v/>
      </c>
      <c r="P42682" s="14" t="str">
        <f ca="1"/>
        <v>Low Cap</v>
      </c>
    </row>
    <row r="42683" spans="11:16">
      <c r="K42683" s="14" t="str">
        <v/>
      </c>
      <c r="L42683" s="14" t="str">
        <v/>
      </c>
      <c r="O42683" s="14" t="str">
        <v/>
      </c>
      <c r="P42683" s="14" t="str">
        <f ca="1"/>
        <v>Low Cap</v>
      </c>
    </row>
    <row r="42684" spans="11:16">
      <c r="K42684" s="14" t="str">
        <v/>
      </c>
      <c r="L42684" s="14" t="str">
        <v/>
      </c>
      <c r="O42684" s="14" t="str">
        <v/>
      </c>
      <c r="P42684" s="14" t="str">
        <f ca="1"/>
        <v>Low Cap</v>
      </c>
    </row>
    <row r="42685" spans="11:16">
      <c r="K42685" s="14" t="str">
        <v/>
      </c>
      <c r="L42685" s="14" t="str">
        <v/>
      </c>
      <c r="O42685" s="14" t="str">
        <v/>
      </c>
      <c r="P42685" s="14" t="str">
        <f ca="1"/>
        <v>Low Cap</v>
      </c>
    </row>
    <row r="42686" spans="11:16">
      <c r="K42686" s="14" t="str">
        <v/>
      </c>
      <c r="L42686" s="14" t="str">
        <v/>
      </c>
      <c r="O42686" s="14" t="str">
        <v/>
      </c>
      <c r="P42686" s="14" t="str">
        <f ca="1"/>
        <v>Low Cap</v>
      </c>
    </row>
    <row r="42687" spans="11:16">
      <c r="K42687" s="14" t="str">
        <v/>
      </c>
      <c r="L42687" s="14" t="str">
        <v/>
      </c>
      <c r="O42687" s="14" t="str">
        <v/>
      </c>
      <c r="P42687" s="14" t="str">
        <f ca="1"/>
        <v>Low Cap</v>
      </c>
    </row>
    <row r="42688" spans="11:16">
      <c r="K42688" s="14" t="str">
        <v/>
      </c>
      <c r="L42688" s="14" t="str">
        <v/>
      </c>
      <c r="O42688" s="14" t="str">
        <v/>
      </c>
      <c r="P42688" s="14" t="str">
        <f ca="1"/>
        <v>Low Cap</v>
      </c>
    </row>
    <row r="42689" spans="11:16">
      <c r="K42689" s="14" t="str">
        <v/>
      </c>
      <c r="L42689" s="14" t="str">
        <v/>
      </c>
      <c r="O42689" s="14" t="str">
        <v/>
      </c>
      <c r="P42689" s="14" t="str">
        <f ca="1"/>
        <v>Low Cap</v>
      </c>
    </row>
    <row r="42690" spans="11:16">
      <c r="K42690" s="14" t="str">
        <v/>
      </c>
      <c r="L42690" s="14" t="str">
        <v/>
      </c>
      <c r="O42690" s="14" t="str">
        <v/>
      </c>
      <c r="P42690" s="14" t="str">
        <f ca="1"/>
        <v>Low Cap</v>
      </c>
    </row>
    <row r="42691" spans="11:16">
      <c r="K42691" s="14" t="str">
        <v/>
      </c>
      <c r="L42691" s="14" t="str">
        <v/>
      </c>
      <c r="O42691" s="14" t="str">
        <v/>
      </c>
      <c r="P42691" s="14" t="str">
        <f ca="1"/>
        <v>Low Cap</v>
      </c>
    </row>
    <row r="42692" spans="11:16">
      <c r="K42692" s="14" t="str">
        <v/>
      </c>
      <c r="L42692" s="14" t="str">
        <v/>
      </c>
      <c r="O42692" s="14" t="str">
        <v/>
      </c>
      <c r="P42692" s="14" t="str">
        <f ca="1"/>
        <v>Low Cap</v>
      </c>
    </row>
    <row r="42693" spans="11:16">
      <c r="K42693" s="14" t="str">
        <v/>
      </c>
      <c r="L42693" s="14" t="str">
        <v/>
      </c>
      <c r="O42693" s="14" t="str">
        <v/>
      </c>
      <c r="P42693" s="14" t="str">
        <f ca="1"/>
        <v>Low Cap</v>
      </c>
    </row>
    <row r="42694" spans="11:16">
      <c r="K42694" s="14" t="str">
        <v/>
      </c>
      <c r="L42694" s="14" t="str">
        <v/>
      </c>
      <c r="O42694" s="14" t="str">
        <v/>
      </c>
      <c r="P42694" s="14" t="str">
        <f ca="1"/>
        <v>Low Cap</v>
      </c>
    </row>
    <row r="42695" spans="11:16">
      <c r="K42695" s="14" t="str">
        <v/>
      </c>
      <c r="L42695" s="14" t="str">
        <v/>
      </c>
      <c r="O42695" s="14" t="str">
        <v/>
      </c>
      <c r="P42695" s="14" t="str">
        <f ca="1"/>
        <v>Low Cap</v>
      </c>
    </row>
    <row r="42696" spans="11:16">
      <c r="K42696" s="14" t="str">
        <v/>
      </c>
      <c r="L42696" s="14" t="str">
        <v/>
      </c>
      <c r="O42696" s="14" t="str">
        <v/>
      </c>
      <c r="P42696" s="14" t="str">
        <f ca="1"/>
        <v>Low Cap</v>
      </c>
    </row>
    <row r="42697" spans="11:16">
      <c r="K42697" s="14" t="str">
        <v/>
      </c>
      <c r="L42697" s="14" t="str">
        <v/>
      </c>
      <c r="O42697" s="14" t="str">
        <v/>
      </c>
      <c r="P42697" s="14" t="str">
        <f ca="1"/>
        <v>Low Cap</v>
      </c>
    </row>
    <row r="42698" spans="11:16">
      <c r="K42698" s="14" t="str">
        <v/>
      </c>
      <c r="L42698" s="14" t="str">
        <v/>
      </c>
      <c r="O42698" s="14" t="str">
        <v/>
      </c>
      <c r="P42698" s="14" t="str">
        <f ca="1"/>
        <v>Low Cap</v>
      </c>
    </row>
    <row r="42699" spans="11:16">
      <c r="K42699" s="14" t="str">
        <v/>
      </c>
      <c r="L42699" s="14" t="str">
        <v/>
      </c>
      <c r="O42699" s="14" t="str">
        <v/>
      </c>
      <c r="P42699" s="14" t="str">
        <f ca="1"/>
        <v>Low Cap</v>
      </c>
    </row>
    <row r="42700" spans="11:16">
      <c r="K42700" s="14" t="str">
        <v/>
      </c>
      <c r="L42700" s="14" t="str">
        <v/>
      </c>
      <c r="O42700" s="14" t="str">
        <v/>
      </c>
      <c r="P42700" s="14" t="str">
        <f ca="1"/>
        <v>Low Cap</v>
      </c>
    </row>
    <row r="42701" spans="11:16">
      <c r="K42701" s="14" t="str">
        <v/>
      </c>
      <c r="L42701" s="14" t="str">
        <v/>
      </c>
      <c r="O42701" s="14" t="str">
        <v/>
      </c>
      <c r="P42701" s="14" t="str">
        <f ca="1"/>
        <v>Low Cap</v>
      </c>
    </row>
    <row r="42702" spans="11:16">
      <c r="K42702" s="14" t="str">
        <v/>
      </c>
      <c r="L42702" s="14" t="str">
        <v/>
      </c>
      <c r="O42702" s="14" t="str">
        <v/>
      </c>
      <c r="P42702" s="14" t="str">
        <f ca="1"/>
        <v>Low Cap</v>
      </c>
    </row>
    <row r="42703" spans="11:16">
      <c r="K42703" s="14" t="str">
        <v/>
      </c>
      <c r="L42703" s="14" t="str">
        <v/>
      </c>
      <c r="O42703" s="14" t="str">
        <v/>
      </c>
      <c r="P42703" s="14" t="str">
        <f ca="1"/>
        <v>Low Cap</v>
      </c>
    </row>
    <row r="42704" spans="11:16">
      <c r="K42704" s="14" t="str">
        <v/>
      </c>
      <c r="L42704" s="14" t="str">
        <v/>
      </c>
      <c r="O42704" s="14" t="str">
        <v/>
      </c>
      <c r="P42704" s="14" t="str">
        <f ca="1"/>
        <v>Low Cap</v>
      </c>
    </row>
    <row r="42705" spans="11:16">
      <c r="K42705" s="14" t="str">
        <v/>
      </c>
      <c r="L42705" s="14" t="str">
        <v/>
      </c>
      <c r="O42705" s="14" t="str">
        <v/>
      </c>
      <c r="P42705" s="14" t="str">
        <f ca="1"/>
        <v>Low Cap</v>
      </c>
    </row>
    <row r="42706" spans="11:16">
      <c r="K42706" s="14" t="str">
        <v/>
      </c>
      <c r="L42706" s="14" t="str">
        <v/>
      </c>
      <c r="O42706" s="14" t="str">
        <v/>
      </c>
      <c r="P42706" s="14" t="str">
        <f ca="1"/>
        <v>Low Cap</v>
      </c>
    </row>
    <row r="42707" spans="11:16">
      <c r="K42707" s="14" t="str">
        <v/>
      </c>
      <c r="L42707" s="14" t="str">
        <v/>
      </c>
      <c r="O42707" s="14" t="str">
        <v/>
      </c>
      <c r="P42707" s="14" t="str">
        <f ca="1"/>
        <v>Low Cap</v>
      </c>
    </row>
    <row r="42708" spans="11:16">
      <c r="K42708" s="14" t="str">
        <v/>
      </c>
      <c r="L42708" s="14" t="str">
        <v/>
      </c>
      <c r="O42708" s="14" t="str">
        <v/>
      </c>
      <c r="P42708" s="14" t="str">
        <f ca="1"/>
        <v>Low Cap</v>
      </c>
    </row>
    <row r="42709" spans="11:16">
      <c r="K42709" s="14" t="str">
        <v/>
      </c>
      <c r="L42709" s="14" t="str">
        <v/>
      </c>
      <c r="O42709" s="14" t="str">
        <v/>
      </c>
      <c r="P42709" s="14" t="str">
        <f ca="1"/>
        <v>Low Cap</v>
      </c>
    </row>
    <row r="42710" spans="11:16">
      <c r="K42710" s="14" t="str">
        <v/>
      </c>
      <c r="L42710" s="14" t="str">
        <v/>
      </c>
      <c r="O42710" s="14" t="str">
        <v/>
      </c>
      <c r="P42710" s="14" t="str">
        <f ca="1"/>
        <v>Low Cap</v>
      </c>
    </row>
    <row r="42711" spans="11:16">
      <c r="K42711" s="14" t="str">
        <v/>
      </c>
      <c r="L42711" s="14" t="str">
        <v/>
      </c>
      <c r="O42711" s="14" t="str">
        <v/>
      </c>
      <c r="P42711" s="14" t="str">
        <f ca="1"/>
        <v>Low Cap</v>
      </c>
    </row>
    <row r="42712" spans="11:16">
      <c r="K42712" s="14" t="str">
        <v/>
      </c>
      <c r="L42712" s="14" t="str">
        <v/>
      </c>
      <c r="O42712" s="14" t="str">
        <v/>
      </c>
      <c r="P42712" s="14" t="str">
        <f ca="1"/>
        <v>Low Cap</v>
      </c>
    </row>
    <row r="42713" spans="11:16">
      <c r="K42713" s="14" t="str">
        <v/>
      </c>
      <c r="L42713" s="14" t="str">
        <v/>
      </c>
      <c r="O42713" s="14" t="str">
        <v/>
      </c>
      <c r="P42713" s="14" t="str">
        <f ca="1"/>
        <v>Low Cap</v>
      </c>
    </row>
    <row r="42714" spans="11:16">
      <c r="K42714" s="14" t="str">
        <v/>
      </c>
      <c r="L42714" s="14" t="str">
        <v/>
      </c>
      <c r="O42714" s="14" t="str">
        <v/>
      </c>
      <c r="P42714" s="14" t="str">
        <f ca="1"/>
        <v>Low Cap</v>
      </c>
    </row>
    <row r="42715" spans="11:16">
      <c r="K42715" s="14" t="str">
        <v/>
      </c>
      <c r="L42715" s="14" t="str">
        <v/>
      </c>
      <c r="O42715" s="14" t="str">
        <v/>
      </c>
      <c r="P42715" s="14" t="str">
        <f ca="1"/>
        <v>Low Cap</v>
      </c>
    </row>
    <row r="42716" spans="11:16">
      <c r="K42716" s="14" t="str">
        <v/>
      </c>
      <c r="L42716" s="14" t="str">
        <v/>
      </c>
      <c r="O42716" s="14" t="str">
        <v/>
      </c>
      <c r="P42716" s="14" t="str">
        <f ca="1"/>
        <v>Low Cap</v>
      </c>
    </row>
    <row r="42717" spans="11:16">
      <c r="K42717" s="14" t="str">
        <v/>
      </c>
      <c r="L42717" s="14" t="str">
        <v/>
      </c>
      <c r="O42717" s="14" t="str">
        <v/>
      </c>
      <c r="P42717" s="14" t="str">
        <f ca="1"/>
        <v>Low Cap</v>
      </c>
    </row>
    <row r="42718" spans="11:16">
      <c r="K42718" s="14" t="str">
        <v/>
      </c>
      <c r="L42718" s="14" t="str">
        <v/>
      </c>
      <c r="O42718" s="14" t="str">
        <v/>
      </c>
      <c r="P42718" s="14" t="str">
        <f ca="1"/>
        <v>Low Cap</v>
      </c>
    </row>
    <row r="42719" spans="11:16">
      <c r="K42719" s="14" t="str">
        <v/>
      </c>
      <c r="L42719" s="14" t="str">
        <v/>
      </c>
      <c r="O42719" s="14" t="str">
        <v/>
      </c>
      <c r="P42719" s="14" t="str">
        <f ca="1"/>
        <v>Low Cap</v>
      </c>
    </row>
    <row r="42720" spans="11:16">
      <c r="K42720" s="14" t="str">
        <v/>
      </c>
      <c r="L42720" s="14" t="str">
        <v/>
      </c>
      <c r="O42720" s="14" t="str">
        <v/>
      </c>
      <c r="P42720" s="14" t="str">
        <f ca="1"/>
        <v>Low Cap</v>
      </c>
    </row>
    <row r="42721" spans="11:16">
      <c r="K42721" s="14" t="str">
        <v/>
      </c>
      <c r="L42721" s="14" t="str">
        <v/>
      </c>
      <c r="O42721" s="14" t="str">
        <v/>
      </c>
      <c r="P42721" s="14" t="str">
        <f ca="1"/>
        <v>Low Cap</v>
      </c>
    </row>
    <row r="42722" spans="11:16">
      <c r="K42722" s="14" t="str">
        <v/>
      </c>
      <c r="L42722" s="14" t="str">
        <v/>
      </c>
      <c r="O42722" s="14" t="str">
        <v/>
      </c>
      <c r="P42722" s="14" t="str">
        <f ca="1"/>
        <v>Low Cap</v>
      </c>
    </row>
    <row r="42723" spans="11:16">
      <c r="K42723" s="14" t="str">
        <v/>
      </c>
      <c r="L42723" s="14" t="str">
        <v/>
      </c>
      <c r="O42723" s="14" t="str">
        <v/>
      </c>
      <c r="P42723" s="14" t="str">
        <f ca="1"/>
        <v>Low Cap</v>
      </c>
    </row>
    <row r="42724" spans="11:16">
      <c r="K42724" s="14" t="str">
        <v/>
      </c>
      <c r="L42724" s="14" t="str">
        <v/>
      </c>
      <c r="O42724" s="14" t="str">
        <v/>
      </c>
      <c r="P42724" s="14" t="str">
        <f ca="1"/>
        <v>Low Cap</v>
      </c>
    </row>
    <row r="42725" spans="11:16">
      <c r="K42725" s="14" t="str">
        <v/>
      </c>
      <c r="L42725" s="14" t="str">
        <v/>
      </c>
      <c r="O42725" s="14" t="str">
        <v/>
      </c>
      <c r="P42725" s="14" t="str">
        <f ca="1"/>
        <v>Low Cap</v>
      </c>
    </row>
    <row r="42726" spans="11:16">
      <c r="K42726" s="14" t="str">
        <v/>
      </c>
      <c r="L42726" s="14" t="str">
        <v/>
      </c>
      <c r="O42726" s="14" t="str">
        <v/>
      </c>
      <c r="P42726" s="14" t="str">
        <f ca="1"/>
        <v>Low Cap</v>
      </c>
    </row>
    <row r="42727" spans="11:16">
      <c r="K42727" s="14" t="str">
        <v/>
      </c>
      <c r="L42727" s="14" t="str">
        <v/>
      </c>
      <c r="O42727" s="14" t="str">
        <v/>
      </c>
      <c r="P42727" s="14" t="str">
        <f ca="1"/>
        <v>Low Cap</v>
      </c>
    </row>
    <row r="42728" spans="11:16">
      <c r="K42728" s="14" t="str">
        <v/>
      </c>
      <c r="L42728" s="14" t="str">
        <v/>
      </c>
      <c r="O42728" s="14" t="str">
        <v/>
      </c>
      <c r="P42728" s="14" t="str">
        <f ca="1"/>
        <v>Low Cap</v>
      </c>
    </row>
    <row r="42729" spans="11:16">
      <c r="K42729" s="14" t="str">
        <v/>
      </c>
      <c r="L42729" s="14" t="str">
        <v/>
      </c>
      <c r="O42729" s="14" t="str">
        <v/>
      </c>
      <c r="P42729" s="14" t="str">
        <f ca="1"/>
        <v>Low Cap</v>
      </c>
    </row>
    <row r="42730" spans="11:16">
      <c r="K42730" s="14" t="str">
        <v/>
      </c>
      <c r="L42730" s="14" t="str">
        <v/>
      </c>
      <c r="O42730" s="14" t="str">
        <v/>
      </c>
      <c r="P42730" s="14" t="str">
        <f ca="1"/>
        <v>Low Cap</v>
      </c>
    </row>
    <row r="42731" spans="11:16">
      <c r="K42731" s="14" t="str">
        <v/>
      </c>
      <c r="L42731" s="14" t="str">
        <v/>
      </c>
      <c r="O42731" s="14" t="str">
        <v/>
      </c>
      <c r="P42731" s="14" t="str">
        <f ca="1"/>
        <v>Low Cap</v>
      </c>
    </row>
    <row r="42732" spans="11:16">
      <c r="K42732" s="14" t="str">
        <v/>
      </c>
      <c r="L42732" s="14" t="str">
        <v/>
      </c>
      <c r="O42732" s="14" t="str">
        <v/>
      </c>
      <c r="P42732" s="14" t="str">
        <f ca="1"/>
        <v>Low Cap</v>
      </c>
    </row>
    <row r="42733" spans="11:16">
      <c r="K42733" s="14" t="str">
        <v/>
      </c>
      <c r="L42733" s="14" t="str">
        <v/>
      </c>
      <c r="O42733" s="14" t="str">
        <v/>
      </c>
      <c r="P42733" s="14" t="str">
        <f ca="1"/>
        <v>Low Cap</v>
      </c>
    </row>
    <row r="42734" spans="11:16">
      <c r="K42734" s="14" t="str">
        <v/>
      </c>
      <c r="L42734" s="14" t="str">
        <v/>
      </c>
      <c r="O42734" s="14" t="str">
        <v/>
      </c>
      <c r="P42734" s="14" t="str">
        <f ca="1"/>
        <v>Low Cap</v>
      </c>
    </row>
    <row r="42735" spans="11:16">
      <c r="K42735" s="14" t="str">
        <v/>
      </c>
      <c r="L42735" s="14" t="str">
        <v/>
      </c>
      <c r="O42735" s="14" t="str">
        <v/>
      </c>
      <c r="P42735" s="14" t="str">
        <f ca="1"/>
        <v>Low Cap</v>
      </c>
    </row>
    <row r="42736" spans="11:16">
      <c r="K42736" s="14" t="str">
        <v/>
      </c>
      <c r="L42736" s="14" t="str">
        <v/>
      </c>
      <c r="O42736" s="14" t="str">
        <v/>
      </c>
      <c r="P42736" s="14" t="str">
        <f ca="1"/>
        <v>Low Cap</v>
      </c>
    </row>
    <row r="42737" spans="11:16">
      <c r="K42737" s="14" t="str">
        <v/>
      </c>
      <c r="L42737" s="14" t="str">
        <v/>
      </c>
      <c r="O42737" s="14" t="str">
        <v/>
      </c>
      <c r="P42737" s="14" t="str">
        <f ca="1"/>
        <v>Low Cap</v>
      </c>
    </row>
    <row r="42738" spans="11:16">
      <c r="K42738" s="14" t="str">
        <v/>
      </c>
      <c r="L42738" s="14" t="str">
        <v/>
      </c>
      <c r="O42738" s="14" t="str">
        <v/>
      </c>
      <c r="P42738" s="14" t="str">
        <f ca="1"/>
        <v>Low Cap</v>
      </c>
    </row>
    <row r="42739" spans="11:16">
      <c r="K42739" s="14" t="str">
        <v/>
      </c>
      <c r="L42739" s="14" t="str">
        <v/>
      </c>
      <c r="O42739" s="14" t="str">
        <v/>
      </c>
      <c r="P42739" s="14" t="str">
        <f ca="1"/>
        <v>Low Cap</v>
      </c>
    </row>
    <row r="42740" spans="11:16">
      <c r="K42740" s="14" t="str">
        <v/>
      </c>
      <c r="L42740" s="14" t="str">
        <v/>
      </c>
      <c r="O42740" s="14" t="str">
        <v/>
      </c>
      <c r="P42740" s="14" t="str">
        <f ca="1"/>
        <v>Low Cap</v>
      </c>
    </row>
    <row r="42741" spans="11:16">
      <c r="K42741" s="14" t="str">
        <v/>
      </c>
      <c r="L42741" s="14" t="str">
        <v/>
      </c>
      <c r="O42741" s="14" t="str">
        <v/>
      </c>
      <c r="P42741" s="14" t="str">
        <f ca="1"/>
        <v>Low Cap</v>
      </c>
    </row>
    <row r="42742" spans="11:16">
      <c r="K42742" s="14" t="str">
        <v/>
      </c>
      <c r="L42742" s="14" t="str">
        <v/>
      </c>
      <c r="O42742" s="14" t="str">
        <v/>
      </c>
      <c r="P42742" s="14" t="str">
        <f ca="1"/>
        <v>Low Cap</v>
      </c>
    </row>
    <row r="42743" spans="11:16">
      <c r="K42743" s="14" t="str">
        <v/>
      </c>
      <c r="L42743" s="14" t="str">
        <v/>
      </c>
      <c r="O42743" s="14" t="str">
        <v/>
      </c>
      <c r="P42743" s="14" t="str">
        <f ca="1"/>
        <v>Low Cap</v>
      </c>
    </row>
    <row r="42744" spans="11:16">
      <c r="K42744" s="14" t="str">
        <v/>
      </c>
      <c r="L42744" s="14" t="str">
        <v/>
      </c>
      <c r="O42744" s="14" t="str">
        <v/>
      </c>
      <c r="P42744" s="14" t="str">
        <f ca="1"/>
        <v>Low Cap</v>
      </c>
    </row>
    <row r="42745" spans="11:16">
      <c r="K42745" s="14" t="str">
        <v/>
      </c>
      <c r="L42745" s="14" t="str">
        <v/>
      </c>
      <c r="O42745" s="14" t="str">
        <v/>
      </c>
      <c r="P42745" s="14" t="str">
        <f ca="1"/>
        <v>Low Cap</v>
      </c>
    </row>
    <row r="42746" spans="11:16">
      <c r="K42746" s="14" t="str">
        <v/>
      </c>
      <c r="L42746" s="14" t="str">
        <v/>
      </c>
      <c r="O42746" s="14" t="str">
        <v/>
      </c>
      <c r="P42746" s="14" t="str">
        <f ca="1"/>
        <v>Low Cap</v>
      </c>
    </row>
    <row r="42747" spans="11:16">
      <c r="K42747" s="14" t="str">
        <v/>
      </c>
      <c r="L42747" s="14" t="str">
        <v/>
      </c>
      <c r="O42747" s="14" t="str">
        <v/>
      </c>
      <c r="P42747" s="14" t="str">
        <f ca="1"/>
        <v>Low Cap</v>
      </c>
    </row>
    <row r="42748" spans="11:16">
      <c r="K42748" s="14" t="str">
        <v/>
      </c>
      <c r="L42748" s="14" t="str">
        <v/>
      </c>
      <c r="O42748" s="14" t="str">
        <v/>
      </c>
      <c r="P42748" s="14" t="str">
        <f ca="1"/>
        <v>Low Cap</v>
      </c>
    </row>
    <row r="42749" spans="11:16">
      <c r="K42749" s="14" t="str">
        <v/>
      </c>
      <c r="L42749" s="14" t="str">
        <v/>
      </c>
      <c r="O42749" s="14" t="str">
        <v/>
      </c>
      <c r="P42749" s="14" t="str">
        <f ca="1"/>
        <v>Low Cap</v>
      </c>
    </row>
    <row r="42750" spans="11:16">
      <c r="K42750" s="14" t="str">
        <v/>
      </c>
      <c r="L42750" s="14" t="str">
        <v/>
      </c>
      <c r="O42750" s="14" t="str">
        <v/>
      </c>
      <c r="P42750" s="14" t="str">
        <f ca="1"/>
        <v>Low Cap</v>
      </c>
    </row>
    <row r="42751" spans="11:16">
      <c r="K42751" s="14" t="str">
        <v/>
      </c>
      <c r="L42751" s="14" t="str">
        <v/>
      </c>
      <c r="O42751" s="14" t="str">
        <v/>
      </c>
      <c r="P42751" s="14" t="str">
        <f ca="1"/>
        <v>Low Cap</v>
      </c>
    </row>
    <row r="42752" spans="11:16">
      <c r="K42752" s="14" t="str">
        <v/>
      </c>
      <c r="L42752" s="14" t="str">
        <v/>
      </c>
      <c r="O42752" s="14" t="str">
        <v/>
      </c>
      <c r="P42752" s="14" t="str">
        <f ca="1"/>
        <v>Low Cap</v>
      </c>
    </row>
    <row r="42753" spans="11:16">
      <c r="K42753" s="14" t="str">
        <v/>
      </c>
      <c r="L42753" s="14" t="str">
        <v/>
      </c>
      <c r="O42753" s="14" t="str">
        <v/>
      </c>
      <c r="P42753" s="14" t="str">
        <f ca="1"/>
        <v>Low Cap</v>
      </c>
    </row>
    <row r="42754" spans="11:16">
      <c r="K42754" s="14" t="str">
        <v/>
      </c>
      <c r="L42754" s="14" t="str">
        <v/>
      </c>
      <c r="O42754" s="14" t="str">
        <v/>
      </c>
      <c r="P42754" s="14" t="str">
        <f ca="1"/>
        <v>Low Cap</v>
      </c>
    </row>
    <row r="42755" spans="11:16">
      <c r="K42755" s="14" t="str">
        <v/>
      </c>
      <c r="L42755" s="14" t="str">
        <v/>
      </c>
      <c r="O42755" s="14" t="str">
        <v/>
      </c>
      <c r="P42755" s="14" t="str">
        <f ca="1"/>
        <v>Low Cap</v>
      </c>
    </row>
    <row r="42756" spans="11:16">
      <c r="K42756" s="14" t="str">
        <v/>
      </c>
      <c r="L42756" s="14" t="str">
        <v/>
      </c>
      <c r="O42756" s="14" t="str">
        <v/>
      </c>
      <c r="P42756" s="14" t="str">
        <f ca="1"/>
        <v>Low Cap</v>
      </c>
    </row>
    <row r="42757" spans="11:16">
      <c r="K42757" s="14" t="str">
        <v/>
      </c>
      <c r="L42757" s="14" t="str">
        <v/>
      </c>
      <c r="O42757" s="14" t="str">
        <v/>
      </c>
      <c r="P42757" s="14" t="str">
        <f ca="1"/>
        <v>Low Cap</v>
      </c>
    </row>
    <row r="42758" spans="11:16">
      <c r="K42758" s="14" t="str">
        <v/>
      </c>
      <c r="L42758" s="14" t="str">
        <v/>
      </c>
      <c r="O42758" s="14" t="str">
        <v/>
      </c>
      <c r="P42758" s="14" t="str">
        <f ca="1"/>
        <v>Low Cap</v>
      </c>
    </row>
    <row r="42759" spans="11:16">
      <c r="K42759" s="14" t="str">
        <v/>
      </c>
      <c r="L42759" s="14" t="str">
        <v/>
      </c>
      <c r="O42759" s="14" t="str">
        <v/>
      </c>
      <c r="P42759" s="14" t="str">
        <f ca="1"/>
        <v>Low Cap</v>
      </c>
    </row>
    <row r="42760" spans="11:16">
      <c r="K42760" s="14" t="str">
        <v/>
      </c>
      <c r="L42760" s="14" t="str">
        <v/>
      </c>
      <c r="O42760" s="14" t="str">
        <v/>
      </c>
      <c r="P42760" s="14" t="str">
        <f ca="1"/>
        <v>Low Cap</v>
      </c>
    </row>
    <row r="42761" spans="11:16">
      <c r="K42761" s="14" t="str">
        <v/>
      </c>
      <c r="L42761" s="14" t="str">
        <v/>
      </c>
      <c r="O42761" s="14" t="str">
        <v/>
      </c>
      <c r="P42761" s="14" t="str">
        <f ca="1"/>
        <v>Low Cap</v>
      </c>
    </row>
    <row r="42762" spans="11:16">
      <c r="K42762" s="14" t="str">
        <v/>
      </c>
      <c r="L42762" s="14" t="str">
        <v/>
      </c>
      <c r="O42762" s="14" t="str">
        <v/>
      </c>
      <c r="P42762" s="14" t="str">
        <f ca="1"/>
        <v>Low Cap</v>
      </c>
    </row>
    <row r="42763" spans="11:16">
      <c r="K42763" s="14" t="str">
        <v/>
      </c>
      <c r="L42763" s="14" t="str">
        <v/>
      </c>
      <c r="O42763" s="14" t="str">
        <v/>
      </c>
      <c r="P42763" s="14" t="str">
        <f ca="1"/>
        <v>Low Cap</v>
      </c>
    </row>
    <row r="42764" spans="11:16">
      <c r="K42764" s="14" t="str">
        <v/>
      </c>
      <c r="L42764" s="14" t="str">
        <v/>
      </c>
      <c r="O42764" s="14" t="str">
        <v/>
      </c>
      <c r="P42764" s="14" t="str">
        <f ca="1"/>
        <v>Low Cap</v>
      </c>
    </row>
    <row r="42765" spans="11:16">
      <c r="K42765" s="14" t="str">
        <v/>
      </c>
      <c r="L42765" s="14" t="str">
        <v/>
      </c>
      <c r="O42765" s="14" t="str">
        <v/>
      </c>
      <c r="P42765" s="14" t="str">
        <f ca="1"/>
        <v>Low Cap</v>
      </c>
    </row>
    <row r="42766" spans="11:16">
      <c r="K42766" s="14" t="str">
        <v/>
      </c>
      <c r="L42766" s="14" t="str">
        <v/>
      </c>
      <c r="O42766" s="14" t="str">
        <v/>
      </c>
      <c r="P42766" s="14" t="str">
        <f ca="1"/>
        <v>Low Cap</v>
      </c>
    </row>
    <row r="42767" spans="11:16">
      <c r="K42767" s="14" t="str">
        <v/>
      </c>
      <c r="L42767" s="14" t="str">
        <v/>
      </c>
      <c r="O42767" s="14" t="str">
        <v/>
      </c>
      <c r="P42767" s="14" t="str">
        <f ca="1"/>
        <v>Low Cap</v>
      </c>
    </row>
    <row r="42768" spans="11:16">
      <c r="K42768" s="14" t="str">
        <v/>
      </c>
      <c r="L42768" s="14" t="str">
        <v/>
      </c>
      <c r="O42768" s="14" t="str">
        <v/>
      </c>
      <c r="P42768" s="14" t="str">
        <f ca="1"/>
        <v>Low Cap</v>
      </c>
    </row>
    <row r="42769" spans="11:16">
      <c r="K42769" s="14" t="str">
        <v/>
      </c>
      <c r="L42769" s="14" t="str">
        <v/>
      </c>
      <c r="O42769" s="14" t="str">
        <v/>
      </c>
      <c r="P42769" s="14" t="str">
        <f ca="1"/>
        <v>Low Cap</v>
      </c>
    </row>
    <row r="42770" spans="11:16">
      <c r="K42770" s="14" t="str">
        <v/>
      </c>
      <c r="L42770" s="14" t="str">
        <v/>
      </c>
      <c r="O42770" s="14" t="str">
        <v/>
      </c>
      <c r="P42770" s="14" t="str">
        <f ca="1"/>
        <v>Low Cap</v>
      </c>
    </row>
    <row r="42771" spans="11:16">
      <c r="K42771" s="14" t="str">
        <v/>
      </c>
      <c r="L42771" s="14" t="str">
        <v/>
      </c>
      <c r="O42771" s="14" t="str">
        <v/>
      </c>
      <c r="P42771" s="14" t="str">
        <f ca="1"/>
        <v>Low Cap</v>
      </c>
    </row>
    <row r="42772" spans="11:16">
      <c r="K42772" s="14" t="str">
        <v/>
      </c>
      <c r="L42772" s="14" t="str">
        <v/>
      </c>
      <c r="O42772" s="14" t="str">
        <v/>
      </c>
      <c r="P42772" s="14" t="str">
        <f ca="1"/>
        <v>Low Cap</v>
      </c>
    </row>
    <row r="42773" spans="11:16">
      <c r="K42773" s="14" t="str">
        <v/>
      </c>
      <c r="L42773" s="14" t="str">
        <v/>
      </c>
      <c r="O42773" s="14" t="str">
        <v/>
      </c>
      <c r="P42773" s="14" t="str">
        <f ca="1"/>
        <v>Low Cap</v>
      </c>
    </row>
    <row r="42774" spans="11:16">
      <c r="K42774" s="14" t="str">
        <v/>
      </c>
      <c r="L42774" s="14" t="str">
        <v/>
      </c>
      <c r="O42774" s="14" t="str">
        <v/>
      </c>
      <c r="P42774" s="14" t="str">
        <f ca="1"/>
        <v>Low Cap</v>
      </c>
    </row>
    <row r="42775" spans="11:16">
      <c r="K42775" s="14" t="str">
        <v/>
      </c>
      <c r="L42775" s="14" t="str">
        <v/>
      </c>
      <c r="O42775" s="14" t="str">
        <v/>
      </c>
      <c r="P42775" s="14" t="str">
        <f ca="1"/>
        <v>Low Cap</v>
      </c>
    </row>
    <row r="42776" spans="11:16">
      <c r="K42776" s="14" t="str">
        <v/>
      </c>
      <c r="L42776" s="14" t="str">
        <v/>
      </c>
      <c r="O42776" s="14" t="str">
        <v/>
      </c>
      <c r="P42776" s="14" t="str">
        <f ca="1"/>
        <v>Low Cap</v>
      </c>
    </row>
    <row r="42777" spans="11:16">
      <c r="K42777" s="14" t="str">
        <v/>
      </c>
      <c r="L42777" s="14" t="str">
        <v/>
      </c>
      <c r="O42777" s="14" t="str">
        <v/>
      </c>
      <c r="P42777" s="14" t="str">
        <f ca="1"/>
        <v>Low Cap</v>
      </c>
    </row>
    <row r="42778" spans="11:16">
      <c r="K42778" s="14" t="str">
        <v/>
      </c>
      <c r="L42778" s="14" t="str">
        <v/>
      </c>
      <c r="O42778" s="14" t="str">
        <v/>
      </c>
      <c r="P42778" s="14" t="str">
        <f ca="1"/>
        <v>Low Cap</v>
      </c>
    </row>
    <row r="42779" spans="11:16">
      <c r="K42779" s="14" t="str">
        <v/>
      </c>
      <c r="L42779" s="14" t="str">
        <v/>
      </c>
      <c r="O42779" s="14" t="str">
        <v/>
      </c>
      <c r="P42779" s="14" t="str">
        <f ca="1"/>
        <v>Low Cap</v>
      </c>
    </row>
    <row r="42780" spans="11:16">
      <c r="K42780" s="14" t="str">
        <v/>
      </c>
      <c r="L42780" s="14" t="str">
        <v/>
      </c>
      <c r="O42780" s="14" t="str">
        <v/>
      </c>
      <c r="P42780" s="14" t="str">
        <f ca="1"/>
        <v>Low Cap</v>
      </c>
    </row>
    <row r="42781" spans="11:16">
      <c r="K42781" s="14" t="str">
        <v/>
      </c>
      <c r="L42781" s="14" t="str">
        <v/>
      </c>
      <c r="O42781" s="14" t="str">
        <v/>
      </c>
      <c r="P42781" s="14" t="str">
        <f ca="1"/>
        <v>Low Cap</v>
      </c>
    </row>
    <row r="42782" spans="11:16">
      <c r="K42782" s="14" t="str">
        <v/>
      </c>
      <c r="L42782" s="14" t="str">
        <v/>
      </c>
      <c r="O42782" s="14" t="str">
        <v/>
      </c>
      <c r="P42782" s="14" t="str">
        <f ca="1"/>
        <v>Low Cap</v>
      </c>
    </row>
    <row r="42783" spans="11:16">
      <c r="K42783" s="14" t="str">
        <v/>
      </c>
      <c r="L42783" s="14" t="str">
        <v/>
      </c>
      <c r="O42783" s="14" t="str">
        <v/>
      </c>
      <c r="P42783" s="14" t="str">
        <f ca="1"/>
        <v>Low Cap</v>
      </c>
    </row>
    <row r="42784" spans="11:16">
      <c r="K42784" s="14" t="str">
        <v/>
      </c>
      <c r="L42784" s="14" t="str">
        <v/>
      </c>
      <c r="O42784" s="14" t="str">
        <v/>
      </c>
      <c r="P42784" s="14" t="str">
        <f ca="1"/>
        <v>Low Cap</v>
      </c>
    </row>
    <row r="42785" spans="11:16">
      <c r="K42785" s="14" t="str">
        <v/>
      </c>
      <c r="L42785" s="14" t="str">
        <v/>
      </c>
      <c r="O42785" s="14" t="str">
        <v/>
      </c>
      <c r="P42785" s="14" t="str">
        <f ca="1"/>
        <v>Low Cap</v>
      </c>
    </row>
    <row r="42786" spans="11:16">
      <c r="K42786" s="14" t="str">
        <v/>
      </c>
      <c r="L42786" s="14" t="str">
        <v/>
      </c>
      <c r="O42786" s="14" t="str">
        <v/>
      </c>
      <c r="P42786" s="14" t="str">
        <f ca="1"/>
        <v>Low Cap</v>
      </c>
    </row>
    <row r="42787" spans="11:16">
      <c r="K42787" s="14" t="str">
        <v/>
      </c>
      <c r="L42787" s="14" t="str">
        <v/>
      </c>
      <c r="O42787" s="14" t="str">
        <v/>
      </c>
      <c r="P42787" s="14" t="str">
        <f ca="1"/>
        <v>Low Cap</v>
      </c>
    </row>
    <row r="42788" spans="11:16">
      <c r="K42788" s="14" t="str">
        <v/>
      </c>
      <c r="L42788" s="14" t="str">
        <v/>
      </c>
      <c r="O42788" s="14" t="str">
        <v/>
      </c>
      <c r="P42788" s="14" t="str">
        <f ca="1"/>
        <v>Low Cap</v>
      </c>
    </row>
    <row r="42789" spans="11:16">
      <c r="K42789" s="14" t="str">
        <v/>
      </c>
      <c r="L42789" s="14" t="str">
        <v/>
      </c>
      <c r="O42789" s="14" t="str">
        <v/>
      </c>
      <c r="P42789" s="14" t="str">
        <f ca="1"/>
        <v>Low Cap</v>
      </c>
    </row>
    <row r="42790" spans="11:16">
      <c r="K42790" s="14" t="str">
        <v/>
      </c>
      <c r="L42790" s="14" t="str">
        <v/>
      </c>
      <c r="O42790" s="14" t="str">
        <v/>
      </c>
      <c r="P42790" s="14" t="str">
        <f ca="1"/>
        <v>Low Cap</v>
      </c>
    </row>
    <row r="42791" spans="11:16">
      <c r="K42791" s="14" t="str">
        <v/>
      </c>
      <c r="L42791" s="14" t="str">
        <v/>
      </c>
      <c r="O42791" s="14" t="str">
        <v/>
      </c>
      <c r="P42791" s="14" t="str">
        <f ca="1"/>
        <v>Low Cap</v>
      </c>
    </row>
    <row r="42792" spans="11:16">
      <c r="K42792" s="14" t="str">
        <v/>
      </c>
      <c r="L42792" s="14" t="str">
        <v/>
      </c>
      <c r="O42792" s="14" t="str">
        <v/>
      </c>
      <c r="P42792" s="14" t="str">
        <f ca="1"/>
        <v>Low Cap</v>
      </c>
    </row>
    <row r="42793" spans="11:16">
      <c r="K42793" s="14" t="str">
        <v/>
      </c>
      <c r="L42793" s="14" t="str">
        <v/>
      </c>
      <c r="O42793" s="14" t="str">
        <v/>
      </c>
      <c r="P42793" s="14" t="str">
        <f ca="1"/>
        <v>Low Cap</v>
      </c>
    </row>
    <row r="42794" spans="11:16">
      <c r="K42794" s="14" t="str">
        <v/>
      </c>
      <c r="L42794" s="14" t="str">
        <v/>
      </c>
      <c r="O42794" s="14" t="str">
        <v/>
      </c>
      <c r="P42794" s="14" t="str">
        <f ca="1"/>
        <v>Low Cap</v>
      </c>
    </row>
    <row r="42795" spans="11:16">
      <c r="K42795" s="14" t="str">
        <v/>
      </c>
      <c r="L42795" s="14" t="str">
        <v/>
      </c>
      <c r="O42795" s="14" t="str">
        <v/>
      </c>
      <c r="P42795" s="14" t="str">
        <f ca="1"/>
        <v>Low Cap</v>
      </c>
    </row>
    <row r="42796" spans="11:16">
      <c r="K42796" s="14" t="str">
        <v/>
      </c>
      <c r="L42796" s="14" t="str">
        <v/>
      </c>
      <c r="O42796" s="14" t="str">
        <v/>
      </c>
      <c r="P42796" s="14" t="str">
        <f ca="1"/>
        <v>Low Cap</v>
      </c>
    </row>
    <row r="42797" spans="11:16">
      <c r="K42797" s="14" t="str">
        <v/>
      </c>
      <c r="L42797" s="14" t="str">
        <v/>
      </c>
      <c r="O42797" s="14" t="str">
        <v/>
      </c>
      <c r="P42797" s="14" t="str">
        <f ca="1"/>
        <v>Low Cap</v>
      </c>
    </row>
    <row r="42798" spans="11:16">
      <c r="K42798" s="14" t="str">
        <v/>
      </c>
      <c r="L42798" s="14" t="str">
        <v/>
      </c>
      <c r="O42798" s="14" t="str">
        <v/>
      </c>
      <c r="P42798" s="14" t="str">
        <f ca="1"/>
        <v>Low Cap</v>
      </c>
    </row>
    <row r="42799" spans="11:16">
      <c r="K42799" s="14" t="str">
        <v/>
      </c>
      <c r="L42799" s="14" t="str">
        <v/>
      </c>
      <c r="O42799" s="14" t="str">
        <v/>
      </c>
      <c r="P42799" s="14" t="str">
        <f ca="1"/>
        <v>Low Cap</v>
      </c>
    </row>
    <row r="42800" spans="11:16">
      <c r="K42800" s="14" t="str">
        <v/>
      </c>
      <c r="L42800" s="14" t="str">
        <v/>
      </c>
      <c r="O42800" s="14" t="str">
        <v/>
      </c>
      <c r="P42800" s="14" t="str">
        <f ca="1"/>
        <v>Low Cap</v>
      </c>
    </row>
    <row r="42801" spans="11:16">
      <c r="K42801" s="14" t="str">
        <v/>
      </c>
      <c r="L42801" s="14" t="str">
        <v/>
      </c>
      <c r="O42801" s="14" t="str">
        <v/>
      </c>
      <c r="P42801" s="14" t="str">
        <f ca="1"/>
        <v>Low Cap</v>
      </c>
    </row>
    <row r="42802" spans="11:16">
      <c r="K42802" s="14" t="str">
        <v/>
      </c>
      <c r="L42802" s="14" t="str">
        <v/>
      </c>
      <c r="O42802" s="14" t="str">
        <v/>
      </c>
      <c r="P42802" s="14" t="str">
        <f ca="1"/>
        <v>Low Cap</v>
      </c>
    </row>
    <row r="42803" spans="11:16">
      <c r="K42803" s="14" t="str">
        <v/>
      </c>
      <c r="L42803" s="14" t="str">
        <v/>
      </c>
      <c r="O42803" s="14" t="str">
        <v/>
      </c>
      <c r="P42803" s="14" t="str">
        <f ca="1"/>
        <v>Low Cap</v>
      </c>
    </row>
    <row r="42804" spans="11:16">
      <c r="K42804" s="14" t="str">
        <v/>
      </c>
      <c r="L42804" s="14" t="str">
        <v/>
      </c>
      <c r="O42804" s="14" t="str">
        <v/>
      </c>
      <c r="P42804" s="14" t="str">
        <f ca="1"/>
        <v>Low Cap</v>
      </c>
    </row>
    <row r="42805" spans="11:16">
      <c r="K42805" s="14" t="str">
        <v/>
      </c>
      <c r="L42805" s="14" t="str">
        <v/>
      </c>
      <c r="O42805" s="14" t="str">
        <v/>
      </c>
      <c r="P42805" s="14" t="str">
        <f ca="1"/>
        <v>Low Cap</v>
      </c>
    </row>
    <row r="42806" spans="11:16">
      <c r="K42806" s="14" t="str">
        <v/>
      </c>
      <c r="L42806" s="14" t="str">
        <v/>
      </c>
      <c r="O42806" s="14" t="str">
        <v/>
      </c>
      <c r="P42806" s="14" t="str">
        <f ca="1"/>
        <v>Low Cap</v>
      </c>
    </row>
    <row r="42807" spans="11:16">
      <c r="K42807" s="14" t="str">
        <v/>
      </c>
      <c r="L42807" s="14" t="str">
        <v/>
      </c>
      <c r="O42807" s="14" t="str">
        <v/>
      </c>
      <c r="P42807" s="14" t="str">
        <f ca="1"/>
        <v>Low Cap</v>
      </c>
    </row>
    <row r="42808" spans="11:16">
      <c r="K42808" s="14" t="str">
        <v/>
      </c>
      <c r="L42808" s="14" t="str">
        <v/>
      </c>
      <c r="O42808" s="14" t="str">
        <v/>
      </c>
      <c r="P42808" s="14" t="str">
        <f ca="1"/>
        <v>Low Cap</v>
      </c>
    </row>
    <row r="42809" spans="11:16">
      <c r="K42809" s="14" t="str">
        <v/>
      </c>
      <c r="L42809" s="14" t="str">
        <v/>
      </c>
      <c r="O42809" s="14" t="str">
        <v/>
      </c>
      <c r="P42809" s="14" t="str">
        <f ca="1"/>
        <v>Low Cap</v>
      </c>
    </row>
    <row r="42810" spans="11:16">
      <c r="K42810" s="14" t="str">
        <v/>
      </c>
      <c r="L42810" s="14" t="str">
        <v/>
      </c>
      <c r="O42810" s="14" t="str">
        <v/>
      </c>
      <c r="P42810" s="14" t="str">
        <f ca="1"/>
        <v>Low Cap</v>
      </c>
    </row>
    <row r="42811" spans="11:16">
      <c r="K42811" s="14" t="str">
        <v/>
      </c>
      <c r="L42811" s="14" t="str">
        <v/>
      </c>
      <c r="O42811" s="14" t="str">
        <v/>
      </c>
      <c r="P42811" s="14" t="str">
        <f ca="1"/>
        <v>Low Cap</v>
      </c>
    </row>
    <row r="42812" spans="11:16">
      <c r="K42812" s="14" t="str">
        <v/>
      </c>
      <c r="L42812" s="14" t="str">
        <v/>
      </c>
      <c r="O42812" s="14" t="str">
        <v/>
      </c>
      <c r="P42812" s="14" t="str">
        <f ca="1"/>
        <v>Low Cap</v>
      </c>
    </row>
    <row r="42813" spans="11:16">
      <c r="K42813" s="14" t="str">
        <v/>
      </c>
      <c r="L42813" s="14" t="str">
        <v/>
      </c>
      <c r="O42813" s="14" t="str">
        <v/>
      </c>
      <c r="P42813" s="14" t="str">
        <f ca="1"/>
        <v>Low Cap</v>
      </c>
    </row>
    <row r="42814" spans="11:16">
      <c r="K42814" s="14" t="str">
        <v/>
      </c>
      <c r="L42814" s="14" t="str">
        <v/>
      </c>
      <c r="O42814" s="14" t="str">
        <v/>
      </c>
      <c r="P42814" s="14" t="str">
        <f ca="1"/>
        <v>Low Cap</v>
      </c>
    </row>
    <row r="42815" spans="11:16">
      <c r="K42815" s="14" t="str">
        <v/>
      </c>
      <c r="L42815" s="14" t="str">
        <v/>
      </c>
      <c r="O42815" s="14" t="str">
        <v/>
      </c>
      <c r="P42815" s="14" t="str">
        <f ca="1"/>
        <v>Low Cap</v>
      </c>
    </row>
    <row r="42816" spans="11:16">
      <c r="K42816" s="14" t="str">
        <v/>
      </c>
      <c r="L42816" s="14" t="str">
        <v/>
      </c>
      <c r="O42816" s="14" t="str">
        <v/>
      </c>
      <c r="P42816" s="14" t="str">
        <f ca="1"/>
        <v>Low Cap</v>
      </c>
    </row>
    <row r="42817" spans="11:16">
      <c r="K42817" s="14" t="str">
        <v/>
      </c>
      <c r="L42817" s="14" t="str">
        <v/>
      </c>
      <c r="O42817" s="14" t="str">
        <v/>
      </c>
      <c r="P42817" s="14" t="str">
        <f ca="1"/>
        <v>Low Cap</v>
      </c>
    </row>
    <row r="42818" spans="11:16">
      <c r="K42818" s="14" t="str">
        <v/>
      </c>
      <c r="L42818" s="14" t="str">
        <v/>
      </c>
      <c r="O42818" s="14" t="str">
        <v/>
      </c>
      <c r="P42818" s="14" t="str">
        <f ca="1"/>
        <v>Low Cap</v>
      </c>
    </row>
    <row r="42819" spans="11:16">
      <c r="K42819" s="14" t="str">
        <v/>
      </c>
      <c r="L42819" s="14" t="str">
        <v/>
      </c>
      <c r="O42819" s="14" t="str">
        <v/>
      </c>
      <c r="P42819" s="14" t="str">
        <f ca="1"/>
        <v>Low Cap</v>
      </c>
    </row>
    <row r="42820" spans="11:16">
      <c r="K42820" s="14" t="str">
        <v/>
      </c>
      <c r="L42820" s="14" t="str">
        <v/>
      </c>
      <c r="O42820" s="14" t="str">
        <v/>
      </c>
      <c r="P42820" s="14" t="str">
        <f ca="1"/>
        <v>Low Cap</v>
      </c>
    </row>
    <row r="42821" spans="11:16">
      <c r="K42821" s="14" t="str">
        <v/>
      </c>
      <c r="L42821" s="14" t="str">
        <v/>
      </c>
      <c r="O42821" s="14" t="str">
        <v/>
      </c>
      <c r="P42821" s="14" t="str">
        <f ca="1"/>
        <v>Low Cap</v>
      </c>
    </row>
    <row r="42822" spans="11:16">
      <c r="K42822" s="14" t="str">
        <v/>
      </c>
      <c r="L42822" s="14" t="str">
        <v/>
      </c>
      <c r="O42822" s="14" t="str">
        <v/>
      </c>
      <c r="P42822" s="14" t="str">
        <f ca="1"/>
        <v>Low Cap</v>
      </c>
    </row>
    <row r="42823" spans="11:16">
      <c r="K42823" s="14" t="str">
        <v/>
      </c>
      <c r="L42823" s="14" t="str">
        <v/>
      </c>
      <c r="O42823" s="14" t="str">
        <v/>
      </c>
      <c r="P42823" s="14" t="str">
        <f ca="1"/>
        <v>Low Cap</v>
      </c>
    </row>
    <row r="42824" spans="11:16">
      <c r="K42824" s="14" t="str">
        <v/>
      </c>
      <c r="L42824" s="14" t="str">
        <v/>
      </c>
      <c r="O42824" s="14" t="str">
        <v/>
      </c>
      <c r="P42824" s="14" t="str">
        <f ca="1"/>
        <v>Low Cap</v>
      </c>
    </row>
    <row r="42825" spans="11:16">
      <c r="K42825" s="14" t="str">
        <v/>
      </c>
      <c r="L42825" s="14" t="str">
        <v/>
      </c>
      <c r="O42825" s="14" t="str">
        <v/>
      </c>
      <c r="P42825" s="14" t="str">
        <f ca="1"/>
        <v>Low Cap</v>
      </c>
    </row>
    <row r="42826" spans="11:16">
      <c r="K42826" s="14" t="str">
        <v/>
      </c>
      <c r="L42826" s="14" t="str">
        <v/>
      </c>
      <c r="O42826" s="14" t="str">
        <v/>
      </c>
      <c r="P42826" s="14" t="str">
        <f ca="1"/>
        <v>Low Cap</v>
      </c>
    </row>
    <row r="42827" spans="11:16">
      <c r="K42827" s="14" t="str">
        <v/>
      </c>
      <c r="L42827" s="14" t="str">
        <v/>
      </c>
      <c r="O42827" s="14" t="str">
        <v/>
      </c>
      <c r="P42827" s="14" t="str">
        <f ca="1"/>
        <v>Low Cap</v>
      </c>
    </row>
    <row r="42828" spans="11:16">
      <c r="K42828" s="14" t="str">
        <v/>
      </c>
      <c r="L42828" s="14" t="str">
        <v/>
      </c>
      <c r="O42828" s="14" t="str">
        <v/>
      </c>
      <c r="P42828" s="14" t="str">
        <f ca="1"/>
        <v>Low Cap</v>
      </c>
    </row>
    <row r="42829" spans="11:16">
      <c r="K42829" s="14" t="str">
        <v/>
      </c>
      <c r="L42829" s="14" t="str">
        <v/>
      </c>
      <c r="O42829" s="14" t="str">
        <v/>
      </c>
      <c r="P42829" s="14" t="str">
        <f ca="1"/>
        <v>Low Cap</v>
      </c>
    </row>
    <row r="42830" spans="11:16">
      <c r="K42830" s="14" t="str">
        <v/>
      </c>
      <c r="L42830" s="14" t="str">
        <v/>
      </c>
      <c r="O42830" s="14" t="str">
        <v/>
      </c>
      <c r="P42830" s="14" t="str">
        <f ca="1"/>
        <v>Low Cap</v>
      </c>
    </row>
    <row r="42831" spans="11:16">
      <c r="K42831" s="14" t="str">
        <v/>
      </c>
      <c r="L42831" s="14" t="str">
        <v/>
      </c>
      <c r="O42831" s="14" t="str">
        <v/>
      </c>
      <c r="P42831" s="14" t="str">
        <f ca="1"/>
        <v>Low Cap</v>
      </c>
    </row>
    <row r="42832" spans="11:16">
      <c r="K42832" s="14" t="str">
        <v/>
      </c>
      <c r="L42832" s="14" t="str">
        <v/>
      </c>
      <c r="O42832" s="14" t="str">
        <v/>
      </c>
      <c r="P42832" s="14" t="str">
        <f ca="1"/>
        <v>Low Cap</v>
      </c>
    </row>
    <row r="42833" spans="11:16">
      <c r="K42833" s="14" t="str">
        <v/>
      </c>
      <c r="L42833" s="14" t="str">
        <v/>
      </c>
      <c r="O42833" s="14" t="str">
        <v/>
      </c>
      <c r="P42833" s="14" t="str">
        <f ca="1"/>
        <v>Low Cap</v>
      </c>
    </row>
    <row r="42834" spans="11:16">
      <c r="K42834" s="14" t="str">
        <v/>
      </c>
      <c r="L42834" s="14" t="str">
        <v/>
      </c>
      <c r="O42834" s="14" t="str">
        <v/>
      </c>
      <c r="P42834" s="14" t="str">
        <f ca="1"/>
        <v>Low Cap</v>
      </c>
    </row>
    <row r="42835" spans="11:16">
      <c r="K42835" s="14" t="str">
        <v/>
      </c>
      <c r="L42835" s="14" t="str">
        <v/>
      </c>
      <c r="O42835" s="14" t="str">
        <v/>
      </c>
      <c r="P42835" s="14" t="str">
        <f ca="1"/>
        <v>Low Cap</v>
      </c>
    </row>
    <row r="42836" spans="11:16">
      <c r="K42836" s="14" t="str">
        <v/>
      </c>
      <c r="L42836" s="14" t="str">
        <v/>
      </c>
      <c r="O42836" s="14" t="str">
        <v/>
      </c>
      <c r="P42836" s="14" t="str">
        <f ca="1"/>
        <v>Low Cap</v>
      </c>
    </row>
    <row r="42837" spans="11:16">
      <c r="K42837" s="14" t="str">
        <v/>
      </c>
      <c r="L42837" s="14" t="str">
        <v/>
      </c>
      <c r="O42837" s="14" t="str">
        <v/>
      </c>
      <c r="P42837" s="14" t="str">
        <f ca="1"/>
        <v>Low Cap</v>
      </c>
    </row>
    <row r="42838" spans="11:16">
      <c r="K42838" s="14" t="str">
        <v/>
      </c>
      <c r="L42838" s="14" t="str">
        <v/>
      </c>
      <c r="O42838" s="14" t="str">
        <v/>
      </c>
      <c r="P42838" s="14" t="str">
        <f ca="1"/>
        <v>Low Cap</v>
      </c>
    </row>
    <row r="42839" spans="11:16">
      <c r="K42839" s="14" t="str">
        <v/>
      </c>
      <c r="L42839" s="14" t="str">
        <v/>
      </c>
      <c r="O42839" s="14" t="str">
        <v/>
      </c>
      <c r="P42839" s="14" t="str">
        <f ca="1"/>
        <v>Low Cap</v>
      </c>
    </row>
    <row r="42840" spans="11:16">
      <c r="K42840" s="14" t="str">
        <v/>
      </c>
      <c r="L42840" s="14" t="str">
        <v/>
      </c>
      <c r="O42840" s="14" t="str">
        <v/>
      </c>
      <c r="P42840" s="14" t="str">
        <f ca="1"/>
        <v>Low Cap</v>
      </c>
    </row>
    <row r="42841" spans="11:16">
      <c r="K42841" s="14" t="str">
        <v/>
      </c>
      <c r="L42841" s="14" t="str">
        <v/>
      </c>
      <c r="O42841" s="14" t="str">
        <v/>
      </c>
      <c r="P42841" s="14" t="str">
        <f ca="1"/>
        <v>Low Cap</v>
      </c>
    </row>
    <row r="42842" spans="11:16">
      <c r="K42842" s="14" t="str">
        <v/>
      </c>
      <c r="L42842" s="14" t="str">
        <v/>
      </c>
      <c r="O42842" s="14" t="str">
        <v/>
      </c>
      <c r="P42842" s="14" t="str">
        <f ca="1"/>
        <v>Low Cap</v>
      </c>
    </row>
    <row r="42843" spans="11:16">
      <c r="K42843" s="14" t="str">
        <v/>
      </c>
      <c r="L42843" s="14" t="str">
        <v/>
      </c>
      <c r="O42843" s="14" t="str">
        <v/>
      </c>
      <c r="P42843" s="14" t="str">
        <f ca="1"/>
        <v>Low Cap</v>
      </c>
    </row>
    <row r="42844" spans="11:16">
      <c r="K42844" s="14" t="str">
        <v/>
      </c>
      <c r="L42844" s="14" t="str">
        <v/>
      </c>
      <c r="O42844" s="14" t="str">
        <v/>
      </c>
      <c r="P42844" s="14" t="str">
        <f ca="1"/>
        <v>Low Cap</v>
      </c>
    </row>
    <row r="42845" spans="11:16">
      <c r="K42845" s="14" t="str">
        <v/>
      </c>
      <c r="L42845" s="14" t="str">
        <v/>
      </c>
      <c r="O42845" s="14" t="str">
        <v/>
      </c>
      <c r="P42845" s="14" t="str">
        <f ca="1"/>
        <v>Low Cap</v>
      </c>
    </row>
    <row r="42846" spans="11:16">
      <c r="K42846" s="14" t="str">
        <v/>
      </c>
      <c r="L42846" s="14" t="str">
        <v/>
      </c>
      <c r="O42846" s="14" t="str">
        <v/>
      </c>
      <c r="P42846" s="14" t="str">
        <f ca="1"/>
        <v>Low Cap</v>
      </c>
    </row>
    <row r="42847" spans="11:16">
      <c r="K42847" s="14" t="str">
        <v/>
      </c>
      <c r="L42847" s="14" t="str">
        <v/>
      </c>
      <c r="O42847" s="14" t="str">
        <v/>
      </c>
      <c r="P42847" s="14" t="str">
        <f ca="1"/>
        <v>Low Cap</v>
      </c>
    </row>
    <row r="42848" spans="11:16">
      <c r="K42848" s="14" t="str">
        <v/>
      </c>
      <c r="L42848" s="14" t="str">
        <v/>
      </c>
      <c r="O42848" s="14" t="str">
        <v/>
      </c>
      <c r="P42848" s="14" t="str">
        <f ca="1"/>
        <v>Low Cap</v>
      </c>
    </row>
    <row r="42849" spans="11:16">
      <c r="K42849" s="14" t="str">
        <v/>
      </c>
      <c r="L42849" s="14" t="str">
        <v/>
      </c>
      <c r="O42849" s="14" t="str">
        <v/>
      </c>
      <c r="P42849" s="14" t="str">
        <f ca="1"/>
        <v>Low Cap</v>
      </c>
    </row>
    <row r="42850" spans="11:16">
      <c r="K42850" s="14" t="str">
        <v/>
      </c>
      <c r="L42850" s="14" t="str">
        <v/>
      </c>
      <c r="O42850" s="14" t="str">
        <v/>
      </c>
      <c r="P42850" s="14" t="str">
        <f ca="1"/>
        <v>Low Cap</v>
      </c>
    </row>
    <row r="42851" spans="11:16">
      <c r="K42851" s="14" t="str">
        <v/>
      </c>
      <c r="L42851" s="14" t="str">
        <v/>
      </c>
      <c r="O42851" s="14" t="str">
        <v/>
      </c>
      <c r="P42851" s="14" t="str">
        <f ca="1"/>
        <v>Low Cap</v>
      </c>
    </row>
    <row r="42852" spans="11:16">
      <c r="K42852" s="14" t="str">
        <v/>
      </c>
      <c r="L42852" s="14" t="str">
        <v/>
      </c>
      <c r="O42852" s="14" t="str">
        <v/>
      </c>
      <c r="P42852" s="14" t="str">
        <f ca="1"/>
        <v>Low Cap</v>
      </c>
    </row>
    <row r="42853" spans="11:16">
      <c r="K42853" s="14" t="str">
        <v/>
      </c>
      <c r="L42853" s="14" t="str">
        <v/>
      </c>
      <c r="O42853" s="14" t="str">
        <v/>
      </c>
      <c r="P42853" s="14" t="str">
        <f ca="1"/>
        <v>Low Cap</v>
      </c>
    </row>
    <row r="42854" spans="11:16">
      <c r="K42854" s="14" t="str">
        <v/>
      </c>
      <c r="L42854" s="14" t="str">
        <v/>
      </c>
      <c r="O42854" s="14" t="str">
        <v/>
      </c>
      <c r="P42854" s="14" t="str">
        <f ca="1"/>
        <v>Low Cap</v>
      </c>
    </row>
    <row r="42855" spans="11:16">
      <c r="K42855" s="14" t="str">
        <v/>
      </c>
      <c r="L42855" s="14" t="str">
        <v/>
      </c>
      <c r="O42855" s="14" t="str">
        <v/>
      </c>
      <c r="P42855" s="14" t="str">
        <f ca="1"/>
        <v>Low Cap</v>
      </c>
    </row>
    <row r="42856" spans="11:16">
      <c r="K42856" s="14" t="str">
        <v/>
      </c>
      <c r="L42856" s="14" t="str">
        <v/>
      </c>
      <c r="O42856" s="14" t="str">
        <v/>
      </c>
      <c r="P42856" s="14" t="str">
        <f ca="1"/>
        <v>Low Cap</v>
      </c>
    </row>
    <row r="42857" spans="11:16">
      <c r="K42857" s="14" t="str">
        <v/>
      </c>
      <c r="L42857" s="14" t="str">
        <v/>
      </c>
      <c r="O42857" s="14" t="str">
        <v/>
      </c>
      <c r="P42857" s="14" t="str">
        <f ca="1"/>
        <v>Low Cap</v>
      </c>
    </row>
    <row r="42858" spans="11:16">
      <c r="K42858" s="14" t="str">
        <v/>
      </c>
      <c r="L42858" s="14" t="str">
        <v/>
      </c>
      <c r="O42858" s="14" t="str">
        <v/>
      </c>
      <c r="P42858" s="14" t="str">
        <f ca="1"/>
        <v>Low Cap</v>
      </c>
    </row>
    <row r="42859" spans="11:16">
      <c r="K42859" s="14" t="str">
        <v/>
      </c>
      <c r="L42859" s="14" t="str">
        <v/>
      </c>
      <c r="O42859" s="14" t="str">
        <v/>
      </c>
      <c r="P42859" s="14" t="str">
        <f ca="1"/>
        <v>Low Cap</v>
      </c>
    </row>
    <row r="42860" spans="11:16">
      <c r="K42860" s="14" t="str">
        <v/>
      </c>
      <c r="L42860" s="14" t="str">
        <v/>
      </c>
      <c r="O42860" s="14" t="str">
        <v/>
      </c>
      <c r="P42860" s="14" t="str">
        <f ca="1"/>
        <v>Low Cap</v>
      </c>
    </row>
    <row r="42861" spans="11:16">
      <c r="K42861" s="14" t="str">
        <v/>
      </c>
      <c r="L42861" s="14" t="str">
        <v/>
      </c>
      <c r="O42861" s="14" t="str">
        <v/>
      </c>
      <c r="P42861" s="14" t="str">
        <f ca="1"/>
        <v>Low Cap</v>
      </c>
    </row>
    <row r="42862" spans="11:16">
      <c r="K42862" s="14" t="str">
        <v/>
      </c>
      <c r="L42862" s="14" t="str">
        <v/>
      </c>
      <c r="O42862" s="14" t="str">
        <v/>
      </c>
      <c r="P42862" s="14" t="str">
        <f ca="1"/>
        <v>Low Cap</v>
      </c>
    </row>
    <row r="42863" spans="11:16">
      <c r="K42863" s="14" t="str">
        <v/>
      </c>
      <c r="L42863" s="14" t="str">
        <v/>
      </c>
      <c r="O42863" s="14" t="str">
        <v/>
      </c>
      <c r="P42863" s="14" t="str">
        <f ca="1"/>
        <v>Low Cap</v>
      </c>
    </row>
    <row r="42864" spans="11:16">
      <c r="K42864" s="14" t="str">
        <v/>
      </c>
      <c r="L42864" s="14" t="str">
        <v/>
      </c>
      <c r="O42864" s="14" t="str">
        <v/>
      </c>
      <c r="P42864" s="14" t="str">
        <f ca="1"/>
        <v>Low Cap</v>
      </c>
    </row>
    <row r="42865" spans="11:16">
      <c r="K42865" s="14" t="str">
        <v/>
      </c>
      <c r="L42865" s="14" t="str">
        <v/>
      </c>
      <c r="O42865" s="14" t="str">
        <v/>
      </c>
      <c r="P42865" s="14" t="str">
        <f ca="1"/>
        <v>Low Cap</v>
      </c>
    </row>
    <row r="42866" spans="11:16">
      <c r="K42866" s="14" t="str">
        <v/>
      </c>
      <c r="L42866" s="14" t="str">
        <v/>
      </c>
      <c r="O42866" s="14" t="str">
        <v/>
      </c>
      <c r="P42866" s="14" t="str">
        <f ca="1"/>
        <v>Low Cap</v>
      </c>
    </row>
    <row r="42867" spans="11:16">
      <c r="K42867" s="14" t="str">
        <v/>
      </c>
      <c r="L42867" s="14" t="str">
        <v/>
      </c>
      <c r="O42867" s="14" t="str">
        <v/>
      </c>
      <c r="P42867" s="14" t="str">
        <f ca="1"/>
        <v>Low Cap</v>
      </c>
    </row>
    <row r="42868" spans="11:16">
      <c r="K42868" s="14" t="str">
        <v/>
      </c>
      <c r="L42868" s="14" t="str">
        <v/>
      </c>
      <c r="O42868" s="14" t="str">
        <v/>
      </c>
      <c r="P42868" s="14" t="str">
        <f ca="1"/>
        <v>Low Cap</v>
      </c>
    </row>
    <row r="42869" spans="11:16">
      <c r="K42869" s="14" t="str">
        <v/>
      </c>
      <c r="L42869" s="14" t="str">
        <v/>
      </c>
      <c r="O42869" s="14" t="str">
        <v/>
      </c>
      <c r="P42869" s="14" t="str">
        <f ca="1"/>
        <v>Low Cap</v>
      </c>
    </row>
    <row r="42870" spans="11:16">
      <c r="K42870" s="14" t="str">
        <v/>
      </c>
      <c r="L42870" s="14" t="str">
        <v/>
      </c>
      <c r="O42870" s="14" t="str">
        <v/>
      </c>
      <c r="P42870" s="14" t="str">
        <f ca="1"/>
        <v>Low Cap</v>
      </c>
    </row>
    <row r="42871" spans="11:16">
      <c r="K42871" s="14" t="str">
        <v/>
      </c>
      <c r="L42871" s="14" t="str">
        <v/>
      </c>
      <c r="O42871" s="14" t="str">
        <v/>
      </c>
      <c r="P42871" s="14" t="str">
        <f ca="1"/>
        <v>Low Cap</v>
      </c>
    </row>
    <row r="42872" spans="11:16">
      <c r="K42872" s="14" t="str">
        <v/>
      </c>
      <c r="L42872" s="14" t="str">
        <v/>
      </c>
      <c r="O42872" s="14" t="str">
        <v/>
      </c>
      <c r="P42872" s="14" t="str">
        <f ca="1"/>
        <v>Low Cap</v>
      </c>
    </row>
    <row r="42873" spans="11:16">
      <c r="K42873" s="14" t="str">
        <v/>
      </c>
      <c r="L42873" s="14" t="str">
        <v/>
      </c>
      <c r="O42873" s="14" t="str">
        <v/>
      </c>
      <c r="P42873" s="14" t="str">
        <f ca="1"/>
        <v>Low Cap</v>
      </c>
    </row>
    <row r="42874" spans="11:16">
      <c r="K42874" s="14" t="str">
        <v/>
      </c>
      <c r="L42874" s="14" t="str">
        <v/>
      </c>
      <c r="O42874" s="14" t="str">
        <v/>
      </c>
      <c r="P42874" s="14" t="str">
        <f ca="1"/>
        <v>Low Cap</v>
      </c>
    </row>
    <row r="42875" spans="11:16">
      <c r="K42875" s="14" t="str">
        <v/>
      </c>
      <c r="L42875" s="14" t="str">
        <v/>
      </c>
      <c r="O42875" s="14" t="str">
        <v/>
      </c>
      <c r="P42875" s="14" t="str">
        <f ca="1"/>
        <v>Low Cap</v>
      </c>
    </row>
    <row r="42876" spans="11:16">
      <c r="K42876" s="14" t="str">
        <v/>
      </c>
      <c r="L42876" s="14" t="str">
        <v/>
      </c>
      <c r="O42876" s="14" t="str">
        <v/>
      </c>
      <c r="P42876" s="14" t="str">
        <f ca="1"/>
        <v>Low Cap</v>
      </c>
    </row>
    <row r="42877" spans="11:16">
      <c r="K42877" s="14" t="str">
        <v/>
      </c>
      <c r="L42877" s="14" t="str">
        <v/>
      </c>
      <c r="O42877" s="14" t="str">
        <v/>
      </c>
      <c r="P42877" s="14" t="str">
        <f ca="1"/>
        <v>Low Cap</v>
      </c>
    </row>
    <row r="42878" spans="11:16">
      <c r="K42878" s="14" t="str">
        <v/>
      </c>
      <c r="L42878" s="14" t="str">
        <v/>
      </c>
      <c r="O42878" s="14" t="str">
        <v/>
      </c>
      <c r="P42878" s="14" t="str">
        <f ca="1"/>
        <v>Low Cap</v>
      </c>
    </row>
    <row r="42879" spans="11:16">
      <c r="K42879" s="14" t="str">
        <v/>
      </c>
      <c r="L42879" s="14" t="str">
        <v/>
      </c>
      <c r="O42879" s="14" t="str">
        <v/>
      </c>
      <c r="P42879" s="14" t="str">
        <f ca="1"/>
        <v>Low Cap</v>
      </c>
    </row>
    <row r="42880" spans="11:16">
      <c r="K42880" s="14" t="str">
        <v/>
      </c>
      <c r="L42880" s="14" t="str">
        <v/>
      </c>
      <c r="O42880" s="14" t="str">
        <v/>
      </c>
      <c r="P42880" s="14" t="str">
        <f ca="1"/>
        <v>Low Cap</v>
      </c>
    </row>
    <row r="42881" spans="11:16">
      <c r="K42881" s="14" t="str">
        <v/>
      </c>
      <c r="L42881" s="14" t="str">
        <v/>
      </c>
      <c r="O42881" s="14" t="str">
        <v/>
      </c>
      <c r="P42881" s="14" t="str">
        <f ca="1"/>
        <v>Low Cap</v>
      </c>
    </row>
    <row r="42882" spans="11:16">
      <c r="K42882" s="14" t="str">
        <v/>
      </c>
      <c r="L42882" s="14" t="str">
        <v/>
      </c>
      <c r="O42882" s="14" t="str">
        <v/>
      </c>
      <c r="P42882" s="14" t="str">
        <f ca="1"/>
        <v>Low Cap</v>
      </c>
    </row>
    <row r="42883" spans="11:16">
      <c r="K42883" s="14" t="str">
        <v/>
      </c>
      <c r="L42883" s="14" t="str">
        <v/>
      </c>
      <c r="O42883" s="14" t="str">
        <v/>
      </c>
      <c r="P42883" s="14" t="str">
        <f ca="1"/>
        <v>Low Cap</v>
      </c>
    </row>
    <row r="42884" spans="11:16">
      <c r="K42884" s="14" t="str">
        <v/>
      </c>
      <c r="L42884" s="14" t="str">
        <v/>
      </c>
      <c r="O42884" s="14" t="str">
        <v/>
      </c>
      <c r="P42884" s="14" t="str">
        <f ca="1"/>
        <v>Low Cap</v>
      </c>
    </row>
    <row r="42885" spans="11:16">
      <c r="K42885" s="14" t="str">
        <v/>
      </c>
      <c r="L42885" s="14" t="str">
        <v/>
      </c>
      <c r="O42885" s="14" t="str">
        <v/>
      </c>
      <c r="P42885" s="14" t="str">
        <f ca="1"/>
        <v>Low Cap</v>
      </c>
    </row>
    <row r="42886" spans="11:16">
      <c r="K42886" s="14" t="str">
        <v/>
      </c>
      <c r="L42886" s="14" t="str">
        <v/>
      </c>
      <c r="O42886" s="14" t="str">
        <v/>
      </c>
      <c r="P42886" s="14" t="str">
        <f ca="1"/>
        <v>Low Cap</v>
      </c>
    </row>
    <row r="42887" spans="11:16">
      <c r="K42887" s="14" t="str">
        <v/>
      </c>
      <c r="L42887" s="14" t="str">
        <v/>
      </c>
      <c r="O42887" s="14" t="str">
        <v/>
      </c>
      <c r="P42887" s="14" t="str">
        <f ca="1"/>
        <v>Low Cap</v>
      </c>
    </row>
    <row r="42888" spans="11:16">
      <c r="K42888" s="14" t="str">
        <v/>
      </c>
      <c r="L42888" s="14" t="str">
        <v/>
      </c>
      <c r="O42888" s="14" t="str">
        <v/>
      </c>
      <c r="P42888" s="14" t="str">
        <f ca="1"/>
        <v>Low Cap</v>
      </c>
    </row>
    <row r="42889" spans="11:16">
      <c r="K42889" s="14" t="str">
        <v/>
      </c>
      <c r="L42889" s="14" t="str">
        <v/>
      </c>
      <c r="O42889" s="14" t="str">
        <v/>
      </c>
      <c r="P42889" s="14" t="str">
        <f ca="1"/>
        <v>Low Cap</v>
      </c>
    </row>
    <row r="42890" spans="11:16">
      <c r="K42890" s="14" t="str">
        <v/>
      </c>
      <c r="L42890" s="14" t="str">
        <v/>
      </c>
      <c r="O42890" s="14" t="str">
        <v/>
      </c>
      <c r="P42890" s="14" t="str">
        <f ca="1"/>
        <v>Low Cap</v>
      </c>
    </row>
    <row r="42891" spans="11:16">
      <c r="K42891" s="14" t="str">
        <v/>
      </c>
      <c r="L42891" s="14" t="str">
        <v/>
      </c>
      <c r="O42891" s="14" t="str">
        <v/>
      </c>
      <c r="P42891" s="14" t="str">
        <f ca="1"/>
        <v>Low Cap</v>
      </c>
    </row>
    <row r="42892" spans="11:16">
      <c r="K42892" s="14" t="str">
        <v/>
      </c>
      <c r="L42892" s="14" t="str">
        <v/>
      </c>
      <c r="O42892" s="14" t="str">
        <v/>
      </c>
      <c r="P42892" s="14" t="str">
        <f ca="1"/>
        <v>Low Cap</v>
      </c>
    </row>
    <row r="42893" spans="11:16">
      <c r="K42893" s="14" t="str">
        <v/>
      </c>
      <c r="L42893" s="14" t="str">
        <v/>
      </c>
      <c r="O42893" s="14" t="str">
        <v/>
      </c>
      <c r="P42893" s="14" t="str">
        <f ca="1"/>
        <v>Low Cap</v>
      </c>
    </row>
    <row r="42894" spans="11:16">
      <c r="K42894" s="14" t="str">
        <v/>
      </c>
      <c r="L42894" s="14" t="str">
        <v/>
      </c>
      <c r="O42894" s="14" t="str">
        <v/>
      </c>
      <c r="P42894" s="14" t="str">
        <f ca="1"/>
        <v>Low Cap</v>
      </c>
    </row>
    <row r="42895" spans="11:16">
      <c r="K42895" s="14" t="str">
        <v/>
      </c>
      <c r="L42895" s="14" t="str">
        <v/>
      </c>
      <c r="O42895" s="14" t="str">
        <v/>
      </c>
      <c r="P42895" s="14" t="str">
        <f ca="1"/>
        <v>Low Cap</v>
      </c>
    </row>
    <row r="42896" spans="11:16">
      <c r="K42896" s="14" t="str">
        <v/>
      </c>
      <c r="L42896" s="14" t="str">
        <v/>
      </c>
      <c r="O42896" s="14" t="str">
        <v/>
      </c>
      <c r="P42896" s="14" t="str">
        <f ca="1"/>
        <v>Low Cap</v>
      </c>
    </row>
    <row r="42897" spans="11:16">
      <c r="K42897" s="14" t="str">
        <v/>
      </c>
      <c r="L42897" s="14" t="str">
        <v/>
      </c>
      <c r="O42897" s="14" t="str">
        <v/>
      </c>
      <c r="P42897" s="14" t="str">
        <f ca="1"/>
        <v>Low Cap</v>
      </c>
    </row>
    <row r="42898" spans="11:16">
      <c r="K42898" s="14" t="str">
        <v/>
      </c>
      <c r="L42898" s="14" t="str">
        <v/>
      </c>
      <c r="O42898" s="14" t="str">
        <v/>
      </c>
      <c r="P42898" s="14" t="str">
        <f ca="1"/>
        <v>Low Cap</v>
      </c>
    </row>
    <row r="42899" spans="11:16">
      <c r="K42899" s="14" t="str">
        <v/>
      </c>
      <c r="L42899" s="14" t="str">
        <v/>
      </c>
      <c r="O42899" s="14" t="str">
        <v/>
      </c>
      <c r="P42899" s="14" t="str">
        <f ca="1"/>
        <v>Low Cap</v>
      </c>
    </row>
    <row r="42900" spans="11:16">
      <c r="K42900" s="14" t="str">
        <v/>
      </c>
      <c r="L42900" s="14" t="str">
        <v/>
      </c>
      <c r="O42900" s="14" t="str">
        <v/>
      </c>
      <c r="P42900" s="14" t="str">
        <f ca="1"/>
        <v>Low Cap</v>
      </c>
    </row>
    <row r="42901" spans="11:16">
      <c r="K42901" s="14" t="str">
        <v/>
      </c>
      <c r="L42901" s="14" t="str">
        <v/>
      </c>
      <c r="O42901" s="14" t="str">
        <v/>
      </c>
      <c r="P42901" s="14" t="str">
        <f ca="1"/>
        <v>Low Cap</v>
      </c>
    </row>
    <row r="42902" spans="11:16">
      <c r="K42902" s="14" t="str">
        <v/>
      </c>
      <c r="L42902" s="14" t="str">
        <v/>
      </c>
      <c r="O42902" s="14" t="str">
        <v/>
      </c>
      <c r="P42902" s="14" t="str">
        <f ca="1"/>
        <v>Low Cap</v>
      </c>
    </row>
    <row r="42903" spans="11:16">
      <c r="K42903" s="14" t="str">
        <v/>
      </c>
      <c r="L42903" s="14" t="str">
        <v/>
      </c>
      <c r="O42903" s="14" t="str">
        <v/>
      </c>
      <c r="P42903" s="14" t="str">
        <f ca="1"/>
        <v>Low Cap</v>
      </c>
    </row>
    <row r="42904" spans="11:16">
      <c r="K42904" s="14" t="str">
        <v/>
      </c>
      <c r="L42904" s="14" t="str">
        <v/>
      </c>
      <c r="O42904" s="14" t="str">
        <v/>
      </c>
      <c r="P42904" s="14" t="str">
        <f ca="1"/>
        <v>Low Cap</v>
      </c>
    </row>
    <row r="42905" spans="11:16">
      <c r="K42905" s="14" t="str">
        <v/>
      </c>
      <c r="L42905" s="14" t="str">
        <v/>
      </c>
      <c r="O42905" s="14" t="str">
        <v/>
      </c>
      <c r="P42905" s="14" t="str">
        <f ca="1"/>
        <v>Low Cap</v>
      </c>
    </row>
    <row r="42906" spans="11:16">
      <c r="K42906" s="14" t="str">
        <v/>
      </c>
      <c r="L42906" s="14" t="str">
        <v/>
      </c>
      <c r="O42906" s="14" t="str">
        <v/>
      </c>
      <c r="P42906" s="14" t="str">
        <f ca="1"/>
        <v>Low Cap</v>
      </c>
    </row>
    <row r="42907" spans="11:16">
      <c r="K42907" s="14" t="str">
        <v/>
      </c>
      <c r="L42907" s="14" t="str">
        <v/>
      </c>
      <c r="O42907" s="14" t="str">
        <v/>
      </c>
      <c r="P42907" s="14" t="str">
        <f ca="1"/>
        <v>Low Cap</v>
      </c>
    </row>
    <row r="42908" spans="11:16">
      <c r="K42908" s="14" t="str">
        <v/>
      </c>
      <c r="L42908" s="14" t="str">
        <v/>
      </c>
      <c r="O42908" s="14" t="str">
        <v/>
      </c>
      <c r="P42908" s="14" t="str">
        <f ca="1"/>
        <v>Low Cap</v>
      </c>
    </row>
    <row r="42909" spans="11:16">
      <c r="K42909" s="14" t="str">
        <v/>
      </c>
      <c r="L42909" s="14" t="str">
        <v/>
      </c>
      <c r="O42909" s="14" t="str">
        <v/>
      </c>
      <c r="P42909" s="14" t="str">
        <f ca="1"/>
        <v>Low Cap</v>
      </c>
    </row>
    <row r="42910" spans="11:16">
      <c r="K42910" s="14" t="str">
        <v/>
      </c>
      <c r="L42910" s="14" t="str">
        <v/>
      </c>
      <c r="O42910" s="14" t="str">
        <v/>
      </c>
      <c r="P42910" s="14" t="str">
        <f ca="1"/>
        <v>Low Cap</v>
      </c>
    </row>
    <row r="42911" spans="11:16">
      <c r="K42911" s="14" t="str">
        <v/>
      </c>
      <c r="L42911" s="14" t="str">
        <v/>
      </c>
      <c r="O42911" s="14" t="str">
        <v/>
      </c>
      <c r="P42911" s="14" t="str">
        <f ca="1"/>
        <v>Low Cap</v>
      </c>
    </row>
    <row r="42912" spans="11:16">
      <c r="K42912" s="14" t="str">
        <v/>
      </c>
      <c r="L42912" s="14" t="str">
        <v/>
      </c>
      <c r="O42912" s="14" t="str">
        <v/>
      </c>
      <c r="P42912" s="14" t="str">
        <f ca="1"/>
        <v>Low Cap</v>
      </c>
    </row>
    <row r="42913" spans="11:16">
      <c r="K42913" s="14" t="str">
        <v/>
      </c>
      <c r="L42913" s="14" t="str">
        <v/>
      </c>
      <c r="O42913" s="14" t="str">
        <v/>
      </c>
      <c r="P42913" s="14" t="str">
        <f ca="1"/>
        <v>Low Cap</v>
      </c>
    </row>
    <row r="42914" spans="11:16">
      <c r="K42914" s="14" t="str">
        <v/>
      </c>
      <c r="L42914" s="14" t="str">
        <v/>
      </c>
      <c r="O42914" s="14" t="str">
        <v/>
      </c>
      <c r="P42914" s="14" t="str">
        <f ca="1"/>
        <v>Low Cap</v>
      </c>
    </row>
    <row r="42915" spans="11:16">
      <c r="K42915" s="14" t="str">
        <v/>
      </c>
      <c r="L42915" s="14" t="str">
        <v/>
      </c>
      <c r="O42915" s="14" t="str">
        <v/>
      </c>
      <c r="P42915" s="14" t="str">
        <f ca="1"/>
        <v>Low Cap</v>
      </c>
    </row>
    <row r="42916" spans="11:16">
      <c r="K42916" s="14" t="str">
        <v/>
      </c>
      <c r="L42916" s="14" t="str">
        <v/>
      </c>
      <c r="O42916" s="14" t="str">
        <v/>
      </c>
      <c r="P42916" s="14" t="str">
        <f ca="1"/>
        <v>Low Cap</v>
      </c>
    </row>
    <row r="42917" spans="11:16">
      <c r="K42917" s="14" t="str">
        <v/>
      </c>
      <c r="L42917" s="14" t="str">
        <v/>
      </c>
      <c r="O42917" s="14" t="str">
        <v/>
      </c>
      <c r="P42917" s="14" t="str">
        <f ca="1"/>
        <v>Low Cap</v>
      </c>
    </row>
    <row r="42918" spans="11:16">
      <c r="K42918" s="14" t="str">
        <v/>
      </c>
      <c r="L42918" s="14" t="str">
        <v/>
      </c>
      <c r="O42918" s="14" t="str">
        <v/>
      </c>
      <c r="P42918" s="14" t="str">
        <f ca="1"/>
        <v>Low Cap</v>
      </c>
    </row>
    <row r="42919" spans="11:16">
      <c r="K42919" s="14" t="str">
        <v/>
      </c>
      <c r="L42919" s="14" t="str">
        <v/>
      </c>
      <c r="O42919" s="14" t="str">
        <v/>
      </c>
      <c r="P42919" s="14" t="str">
        <f ca="1"/>
        <v>Low Cap</v>
      </c>
    </row>
    <row r="42920" spans="11:16">
      <c r="K42920" s="14" t="str">
        <v/>
      </c>
      <c r="L42920" s="14" t="str">
        <v/>
      </c>
      <c r="O42920" s="14" t="str">
        <v/>
      </c>
      <c r="P42920" s="14" t="str">
        <f ca="1"/>
        <v>Low Cap</v>
      </c>
    </row>
    <row r="42921" spans="11:16">
      <c r="K42921" s="14" t="str">
        <v/>
      </c>
      <c r="L42921" s="14" t="str">
        <v/>
      </c>
      <c r="O42921" s="14" t="str">
        <v/>
      </c>
      <c r="P42921" s="14" t="str">
        <f ca="1"/>
        <v>Low Cap</v>
      </c>
    </row>
    <row r="42922" spans="11:16">
      <c r="K42922" s="14" t="str">
        <v/>
      </c>
      <c r="L42922" s="14" t="str">
        <v/>
      </c>
      <c r="O42922" s="14" t="str">
        <v/>
      </c>
      <c r="P42922" s="14" t="str">
        <f ca="1"/>
        <v>Low Cap</v>
      </c>
    </row>
    <row r="42923" spans="11:16">
      <c r="K42923" s="14" t="str">
        <v/>
      </c>
      <c r="L42923" s="14" t="str">
        <v/>
      </c>
      <c r="O42923" s="14" t="str">
        <v/>
      </c>
      <c r="P42923" s="14" t="str">
        <f ca="1"/>
        <v>Low Cap</v>
      </c>
    </row>
    <row r="42924" spans="11:16">
      <c r="K42924" s="14" t="str">
        <v/>
      </c>
      <c r="L42924" s="14" t="str">
        <v/>
      </c>
      <c r="O42924" s="14" t="str">
        <v/>
      </c>
      <c r="P42924" s="14" t="str">
        <f ca="1"/>
        <v>Low Cap</v>
      </c>
    </row>
    <row r="42925" spans="11:16">
      <c r="K42925" s="14" t="str">
        <v/>
      </c>
      <c r="L42925" s="14" t="str">
        <v/>
      </c>
      <c r="O42925" s="14" t="str">
        <v/>
      </c>
      <c r="P42925" s="14" t="str">
        <f ca="1"/>
        <v>Low Cap</v>
      </c>
    </row>
    <row r="42926" spans="11:16">
      <c r="K42926" s="14" t="str">
        <v/>
      </c>
      <c r="L42926" s="14" t="str">
        <v/>
      </c>
      <c r="O42926" s="14" t="str">
        <v/>
      </c>
      <c r="P42926" s="14" t="str">
        <f ca="1"/>
        <v>Low Cap</v>
      </c>
    </row>
    <row r="42927" spans="11:16">
      <c r="K42927" s="14" t="str">
        <v/>
      </c>
      <c r="L42927" s="14" t="str">
        <v/>
      </c>
      <c r="O42927" s="14" t="str">
        <v/>
      </c>
      <c r="P42927" s="14" t="str">
        <f ca="1"/>
        <v>Low Cap</v>
      </c>
    </row>
    <row r="42928" spans="11:16">
      <c r="K42928" s="14" t="str">
        <v/>
      </c>
      <c r="L42928" s="14" t="str">
        <v/>
      </c>
      <c r="O42928" s="14" t="str">
        <v/>
      </c>
      <c r="P42928" s="14" t="str">
        <f ca="1"/>
        <v>Low Cap</v>
      </c>
    </row>
    <row r="42929" spans="11:16">
      <c r="K42929" s="14" t="str">
        <v/>
      </c>
      <c r="L42929" s="14" t="str">
        <v/>
      </c>
      <c r="O42929" s="14" t="str">
        <v/>
      </c>
      <c r="P42929" s="14" t="str">
        <f ca="1"/>
        <v>Low Cap</v>
      </c>
    </row>
    <row r="42930" spans="11:16">
      <c r="K42930" s="14" t="str">
        <v/>
      </c>
      <c r="L42930" s="14" t="str">
        <v/>
      </c>
      <c r="O42930" s="14" t="str">
        <v/>
      </c>
      <c r="P42930" s="14" t="str">
        <f ca="1"/>
        <v>Low Cap</v>
      </c>
    </row>
    <row r="42931" spans="11:16">
      <c r="K42931" s="14" t="str">
        <v/>
      </c>
      <c r="L42931" s="14" t="str">
        <v/>
      </c>
      <c r="O42931" s="14" t="str">
        <v/>
      </c>
      <c r="P42931" s="14" t="str">
        <f ca="1"/>
        <v>Low Cap</v>
      </c>
    </row>
    <row r="42932" spans="11:16">
      <c r="K42932" s="14" t="str">
        <v/>
      </c>
      <c r="L42932" s="14" t="str">
        <v/>
      </c>
      <c r="O42932" s="14" t="str">
        <v/>
      </c>
      <c r="P42932" s="14" t="str">
        <f ca="1"/>
        <v>Low Cap</v>
      </c>
    </row>
    <row r="42933" spans="11:16">
      <c r="K42933" s="14" t="str">
        <v/>
      </c>
      <c r="L42933" s="14" t="str">
        <v/>
      </c>
      <c r="O42933" s="14" t="str">
        <v/>
      </c>
      <c r="P42933" s="14" t="str">
        <f ca="1"/>
        <v>Low Cap</v>
      </c>
    </row>
    <row r="42934" spans="11:16">
      <c r="K42934" s="14" t="str">
        <v/>
      </c>
      <c r="L42934" s="14" t="str">
        <v/>
      </c>
      <c r="O42934" s="14" t="str">
        <v/>
      </c>
      <c r="P42934" s="14" t="str">
        <f ca="1"/>
        <v>Low Cap</v>
      </c>
    </row>
    <row r="42935" spans="11:16">
      <c r="K42935" s="14" t="str">
        <v/>
      </c>
      <c r="L42935" s="14" t="str">
        <v/>
      </c>
      <c r="O42935" s="14" t="str">
        <v/>
      </c>
      <c r="P42935" s="14" t="str">
        <f ca="1"/>
        <v>Low Cap</v>
      </c>
    </row>
    <row r="42936" spans="11:16">
      <c r="K42936" s="14" t="str">
        <v/>
      </c>
      <c r="L42936" s="14" t="str">
        <v/>
      </c>
      <c r="O42936" s="14" t="str">
        <v/>
      </c>
      <c r="P42936" s="14" t="str">
        <f ca="1"/>
        <v>Low Cap</v>
      </c>
    </row>
    <row r="42937" spans="11:16">
      <c r="K42937" s="14" t="str">
        <v/>
      </c>
      <c r="L42937" s="14" t="str">
        <v/>
      </c>
      <c r="O42937" s="14" t="str">
        <v/>
      </c>
      <c r="P42937" s="14" t="str">
        <f ca="1"/>
        <v>Low Cap</v>
      </c>
    </row>
    <row r="42938" spans="11:16">
      <c r="K42938" s="14" t="str">
        <v/>
      </c>
      <c r="L42938" s="14" t="str">
        <v/>
      </c>
      <c r="O42938" s="14" t="str">
        <v/>
      </c>
      <c r="P42938" s="14" t="str">
        <f ca="1"/>
        <v>Low Cap</v>
      </c>
    </row>
    <row r="42939" spans="11:16">
      <c r="K42939" s="14" t="str">
        <v/>
      </c>
      <c r="L42939" s="14" t="str">
        <v/>
      </c>
      <c r="O42939" s="14" t="str">
        <v/>
      </c>
      <c r="P42939" s="14" t="str">
        <f ca="1"/>
        <v>Low Cap</v>
      </c>
    </row>
    <row r="42940" spans="11:16">
      <c r="K42940" s="14" t="str">
        <v/>
      </c>
      <c r="L42940" s="14" t="str">
        <v/>
      </c>
      <c r="O42940" s="14" t="str">
        <v/>
      </c>
      <c r="P42940" s="14" t="str">
        <f ca="1"/>
        <v>Low Cap</v>
      </c>
    </row>
    <row r="42941" spans="11:16">
      <c r="K42941" s="14" t="str">
        <v/>
      </c>
      <c r="L42941" s="14" t="str">
        <v/>
      </c>
      <c r="O42941" s="14" t="str">
        <v/>
      </c>
      <c r="P42941" s="14" t="str">
        <f ca="1"/>
        <v>Low Cap</v>
      </c>
    </row>
    <row r="42942" spans="11:16">
      <c r="K42942" s="14" t="str">
        <v/>
      </c>
      <c r="L42942" s="14" t="str">
        <v/>
      </c>
      <c r="O42942" s="14" t="str">
        <v/>
      </c>
      <c r="P42942" s="14" t="str">
        <f ca="1"/>
        <v>Low Cap</v>
      </c>
    </row>
    <row r="42943" spans="11:16">
      <c r="K42943" s="14" t="str">
        <v/>
      </c>
      <c r="L42943" s="14" t="str">
        <v/>
      </c>
      <c r="O42943" s="14" t="str">
        <v/>
      </c>
      <c r="P42943" s="14" t="str">
        <f ca="1"/>
        <v>Low Cap</v>
      </c>
    </row>
    <row r="42944" spans="11:16">
      <c r="K42944" s="14" t="str">
        <v/>
      </c>
      <c r="L42944" s="14" t="str">
        <v/>
      </c>
      <c r="O42944" s="14" t="str">
        <v/>
      </c>
      <c r="P42944" s="14" t="str">
        <f ca="1"/>
        <v>Low Cap</v>
      </c>
    </row>
    <row r="42945" spans="11:16">
      <c r="K42945" s="14" t="str">
        <v/>
      </c>
      <c r="L42945" s="14" t="str">
        <v/>
      </c>
      <c r="O42945" s="14" t="str">
        <v/>
      </c>
      <c r="P42945" s="14" t="str">
        <f ca="1"/>
        <v>Low Cap</v>
      </c>
    </row>
    <row r="42946" spans="11:16">
      <c r="K42946" s="14" t="str">
        <v/>
      </c>
      <c r="L42946" s="14" t="str">
        <v/>
      </c>
      <c r="O42946" s="14" t="str">
        <v/>
      </c>
      <c r="P42946" s="14" t="str">
        <f ca="1"/>
        <v>Low Cap</v>
      </c>
    </row>
    <row r="42947" spans="11:16">
      <c r="K42947" s="14" t="str">
        <v/>
      </c>
      <c r="L42947" s="14" t="str">
        <v/>
      </c>
      <c r="O42947" s="14" t="str">
        <v/>
      </c>
      <c r="P42947" s="14" t="str">
        <f ca="1"/>
        <v>Low Cap</v>
      </c>
    </row>
    <row r="42948" spans="11:16">
      <c r="K42948" s="14" t="str">
        <v/>
      </c>
      <c r="L42948" s="14" t="str">
        <v/>
      </c>
      <c r="O42948" s="14" t="str">
        <v/>
      </c>
      <c r="P42948" s="14" t="str">
        <f ca="1"/>
        <v>Low Cap</v>
      </c>
    </row>
    <row r="42949" spans="11:16">
      <c r="K42949" s="14" t="str">
        <v/>
      </c>
      <c r="L42949" s="14" t="str">
        <v/>
      </c>
      <c r="O42949" s="14" t="str">
        <v/>
      </c>
      <c r="P42949" s="14" t="str">
        <f ca="1"/>
        <v>Low Cap</v>
      </c>
    </row>
    <row r="42950" spans="11:16">
      <c r="K42950" s="14" t="str">
        <v/>
      </c>
      <c r="L42950" s="14" t="str">
        <v/>
      </c>
      <c r="O42950" s="14" t="str">
        <v/>
      </c>
      <c r="P42950" s="14" t="str">
        <f ca="1"/>
        <v>Low Cap</v>
      </c>
    </row>
    <row r="42951" spans="11:16">
      <c r="K42951" s="14" t="str">
        <v/>
      </c>
      <c r="L42951" s="14" t="str">
        <v/>
      </c>
      <c r="O42951" s="14" t="str">
        <v/>
      </c>
      <c r="P42951" s="14" t="str">
        <f ca="1"/>
        <v>Low Cap</v>
      </c>
    </row>
    <row r="42952" spans="11:16">
      <c r="K42952" s="14" t="str">
        <v/>
      </c>
      <c r="L42952" s="14" t="str">
        <v/>
      </c>
      <c r="O42952" s="14" t="str">
        <v/>
      </c>
      <c r="P42952" s="14" t="str">
        <f ca="1"/>
        <v>Low Cap</v>
      </c>
    </row>
    <row r="42953" spans="11:16">
      <c r="K42953" s="14" t="str">
        <v/>
      </c>
      <c r="L42953" s="14" t="str">
        <v/>
      </c>
      <c r="O42953" s="14" t="str">
        <v/>
      </c>
      <c r="P42953" s="14" t="str">
        <f ca="1"/>
        <v>Low Cap</v>
      </c>
    </row>
    <row r="42954" spans="11:16">
      <c r="K42954" s="14" t="str">
        <v/>
      </c>
      <c r="L42954" s="14" t="str">
        <v/>
      </c>
      <c r="O42954" s="14" t="str">
        <v/>
      </c>
      <c r="P42954" s="14" t="str">
        <f ca="1"/>
        <v>Low Cap</v>
      </c>
    </row>
    <row r="42955" spans="11:16">
      <c r="K42955" s="14" t="str">
        <v/>
      </c>
      <c r="L42955" s="14" t="str">
        <v/>
      </c>
      <c r="O42955" s="14" t="str">
        <v/>
      </c>
      <c r="P42955" s="14" t="str">
        <f ca="1"/>
        <v>Low Cap</v>
      </c>
    </row>
    <row r="42956" spans="11:16">
      <c r="K42956" s="14" t="str">
        <v/>
      </c>
      <c r="L42956" s="14" t="str">
        <v/>
      </c>
      <c r="O42956" s="14" t="str">
        <v/>
      </c>
      <c r="P42956" s="14" t="str">
        <f ca="1"/>
        <v>Low Cap</v>
      </c>
    </row>
    <row r="42957" spans="11:16">
      <c r="K42957" s="14" t="str">
        <v/>
      </c>
      <c r="L42957" s="14" t="str">
        <v/>
      </c>
      <c r="O42957" s="14" t="str">
        <v/>
      </c>
      <c r="P42957" s="14" t="str">
        <f ca="1"/>
        <v>Low Cap</v>
      </c>
    </row>
    <row r="42958" spans="11:16">
      <c r="K42958" s="14" t="str">
        <v/>
      </c>
      <c r="L42958" s="14" t="str">
        <v/>
      </c>
      <c r="O42958" s="14" t="str">
        <v/>
      </c>
      <c r="P42958" s="14" t="str">
        <f ca="1"/>
        <v>Low Cap</v>
      </c>
    </row>
    <row r="42959" spans="11:16">
      <c r="K42959" s="14" t="str">
        <v/>
      </c>
      <c r="L42959" s="14" t="str">
        <v/>
      </c>
      <c r="O42959" s="14" t="str">
        <v/>
      </c>
      <c r="P42959" s="14" t="str">
        <f ca="1"/>
        <v>Low Cap</v>
      </c>
    </row>
    <row r="42960" spans="11:16">
      <c r="K42960" s="14" t="str">
        <v/>
      </c>
      <c r="L42960" s="14" t="str">
        <v/>
      </c>
      <c r="O42960" s="14" t="str">
        <v/>
      </c>
      <c r="P42960" s="14" t="str">
        <f ca="1"/>
        <v>Low Cap</v>
      </c>
    </row>
    <row r="42961" spans="11:16">
      <c r="K42961" s="14" t="str">
        <v/>
      </c>
      <c r="L42961" s="14" t="str">
        <v/>
      </c>
      <c r="O42961" s="14" t="str">
        <v/>
      </c>
      <c r="P42961" s="14" t="str">
        <f ca="1"/>
        <v>Low Cap</v>
      </c>
    </row>
    <row r="42962" spans="11:16">
      <c r="K42962" s="14" t="str">
        <v/>
      </c>
      <c r="L42962" s="14" t="str">
        <v/>
      </c>
      <c r="O42962" s="14" t="str">
        <v/>
      </c>
      <c r="P42962" s="14" t="str">
        <f ca="1"/>
        <v>Low Cap</v>
      </c>
    </row>
    <row r="42963" spans="11:16">
      <c r="K42963" s="14" t="str">
        <v/>
      </c>
      <c r="L42963" s="14" t="str">
        <v/>
      </c>
      <c r="O42963" s="14" t="str">
        <v/>
      </c>
      <c r="P42963" s="14" t="str">
        <f ca="1"/>
        <v>Low Cap</v>
      </c>
    </row>
    <row r="42964" spans="11:16">
      <c r="K42964" s="14" t="str">
        <v/>
      </c>
      <c r="L42964" s="14" t="str">
        <v/>
      </c>
      <c r="O42964" s="14" t="str">
        <v/>
      </c>
      <c r="P42964" s="14" t="str">
        <f ca="1"/>
        <v>Low Cap</v>
      </c>
    </row>
    <row r="42965" spans="11:16">
      <c r="K42965" s="14" t="str">
        <v/>
      </c>
      <c r="L42965" s="14" t="str">
        <v/>
      </c>
      <c r="O42965" s="14" t="str">
        <v/>
      </c>
      <c r="P42965" s="14" t="str">
        <f ca="1"/>
        <v>Low Cap</v>
      </c>
    </row>
    <row r="42966" spans="11:16">
      <c r="K42966" s="14" t="str">
        <v/>
      </c>
      <c r="L42966" s="14" t="str">
        <v/>
      </c>
      <c r="O42966" s="14" t="str">
        <v/>
      </c>
      <c r="P42966" s="14" t="str">
        <f ca="1"/>
        <v>Low Cap</v>
      </c>
    </row>
    <row r="42967" spans="11:16">
      <c r="K42967" s="14" t="str">
        <v/>
      </c>
      <c r="L42967" s="14" t="str">
        <v/>
      </c>
      <c r="O42967" s="14" t="str">
        <v/>
      </c>
      <c r="P42967" s="14" t="str">
        <f ca="1"/>
        <v>Low Cap</v>
      </c>
    </row>
    <row r="42968" spans="11:16">
      <c r="K42968" s="14" t="str">
        <v/>
      </c>
      <c r="L42968" s="14" t="str">
        <v/>
      </c>
      <c r="O42968" s="14" t="str">
        <v/>
      </c>
      <c r="P42968" s="14" t="str">
        <f ca="1"/>
        <v>Low Cap</v>
      </c>
    </row>
    <row r="42969" spans="11:16">
      <c r="K42969" s="14" t="str">
        <v/>
      </c>
      <c r="L42969" s="14" t="str">
        <v/>
      </c>
      <c r="O42969" s="14" t="str">
        <v/>
      </c>
      <c r="P42969" s="14" t="str">
        <f ca="1"/>
        <v>Low Cap</v>
      </c>
    </row>
    <row r="42970" spans="11:16">
      <c r="K42970" s="14" t="str">
        <v/>
      </c>
      <c r="L42970" s="14" t="str">
        <v/>
      </c>
      <c r="O42970" s="14" t="str">
        <v/>
      </c>
      <c r="P42970" s="14" t="str">
        <f ca="1"/>
        <v>Low Cap</v>
      </c>
    </row>
    <row r="42971" spans="11:16">
      <c r="K42971" s="14" t="str">
        <v/>
      </c>
      <c r="L42971" s="14" t="str">
        <v/>
      </c>
      <c r="O42971" s="14" t="str">
        <v/>
      </c>
      <c r="P42971" s="14" t="str">
        <f ca="1"/>
        <v>Low Cap</v>
      </c>
    </row>
    <row r="42972" spans="11:16">
      <c r="K42972" s="14" t="str">
        <v/>
      </c>
      <c r="L42972" s="14" t="str">
        <v/>
      </c>
      <c r="O42972" s="14" t="str">
        <v/>
      </c>
      <c r="P42972" s="14" t="str">
        <f ca="1"/>
        <v>Low Cap</v>
      </c>
    </row>
    <row r="42973" spans="11:16">
      <c r="K42973" s="14" t="str">
        <v/>
      </c>
      <c r="L42973" s="14" t="str">
        <v/>
      </c>
      <c r="O42973" s="14" t="str">
        <v/>
      </c>
      <c r="P42973" s="14" t="str">
        <f ca="1"/>
        <v>Low Cap</v>
      </c>
    </row>
    <row r="42974" spans="11:16">
      <c r="K42974" s="14" t="str">
        <v/>
      </c>
      <c r="L42974" s="14" t="str">
        <v/>
      </c>
      <c r="O42974" s="14" t="str">
        <v/>
      </c>
      <c r="P42974" s="14" t="str">
        <f ca="1"/>
        <v>Low Cap</v>
      </c>
    </row>
    <row r="42975" spans="11:16">
      <c r="K42975" s="14" t="str">
        <v/>
      </c>
      <c r="L42975" s="14" t="str">
        <v/>
      </c>
      <c r="O42975" s="14" t="str">
        <v/>
      </c>
      <c r="P42975" s="14" t="str">
        <f ca="1"/>
        <v>Low Cap</v>
      </c>
    </row>
    <row r="42976" spans="11:16">
      <c r="K42976" s="14" t="str">
        <v/>
      </c>
      <c r="L42976" s="14" t="str">
        <v/>
      </c>
      <c r="O42976" s="14" t="str">
        <v/>
      </c>
      <c r="P42976" s="14" t="str">
        <f ca="1"/>
        <v>Low Cap</v>
      </c>
    </row>
    <row r="42977" spans="11:16">
      <c r="K42977" s="14" t="str">
        <v/>
      </c>
      <c r="L42977" s="14" t="str">
        <v/>
      </c>
      <c r="O42977" s="14" t="str">
        <v/>
      </c>
      <c r="P42977" s="14" t="str">
        <f ca="1"/>
        <v>Low Cap</v>
      </c>
    </row>
    <row r="42978" spans="11:16">
      <c r="K42978" s="14" t="str">
        <v/>
      </c>
      <c r="L42978" s="14" t="str">
        <v/>
      </c>
      <c r="O42978" s="14" t="str">
        <v/>
      </c>
      <c r="P42978" s="14" t="str">
        <f ca="1"/>
        <v>Low Cap</v>
      </c>
    </row>
    <row r="42979" spans="11:16">
      <c r="K42979" s="14" t="str">
        <v/>
      </c>
      <c r="L42979" s="14" t="str">
        <v/>
      </c>
      <c r="O42979" s="14" t="str">
        <v/>
      </c>
      <c r="P42979" s="14" t="str">
        <f ca="1"/>
        <v>Low Cap</v>
      </c>
    </row>
    <row r="42980" spans="11:16">
      <c r="K42980" s="14" t="str">
        <v/>
      </c>
      <c r="L42980" s="14" t="str">
        <v/>
      </c>
      <c r="O42980" s="14" t="str">
        <v/>
      </c>
      <c r="P42980" s="14" t="str">
        <f ca="1"/>
        <v>Low Cap</v>
      </c>
    </row>
    <row r="42981" spans="11:16">
      <c r="K42981" s="14" t="str">
        <v/>
      </c>
      <c r="L42981" s="14" t="str">
        <v/>
      </c>
      <c r="O42981" s="14" t="str">
        <v/>
      </c>
      <c r="P42981" s="14" t="str">
        <f ca="1"/>
        <v>Low Cap</v>
      </c>
    </row>
    <row r="42982" spans="11:16">
      <c r="K42982" s="14" t="str">
        <v/>
      </c>
      <c r="L42982" s="14" t="str">
        <v/>
      </c>
      <c r="O42982" s="14" t="str">
        <v/>
      </c>
      <c r="P42982" s="14" t="str">
        <f ca="1"/>
        <v>Low Cap</v>
      </c>
    </row>
    <row r="42983" spans="11:16">
      <c r="K42983" s="14" t="str">
        <v/>
      </c>
      <c r="L42983" s="14" t="str">
        <v/>
      </c>
      <c r="O42983" s="14" t="str">
        <v/>
      </c>
      <c r="P42983" s="14" t="str">
        <f ca="1"/>
        <v>Low Cap</v>
      </c>
    </row>
    <row r="42984" spans="11:16">
      <c r="K42984" s="14" t="str">
        <v/>
      </c>
      <c r="L42984" s="14" t="str">
        <v/>
      </c>
      <c r="O42984" s="14" t="str">
        <v/>
      </c>
      <c r="P42984" s="14" t="str">
        <f ca="1"/>
        <v>Low Cap</v>
      </c>
    </row>
    <row r="42985" spans="11:16">
      <c r="K42985" s="14" t="str">
        <v/>
      </c>
      <c r="L42985" s="14" t="str">
        <v/>
      </c>
      <c r="O42985" s="14" t="str">
        <v/>
      </c>
      <c r="P42985" s="14" t="str">
        <f ca="1"/>
        <v>Low Cap</v>
      </c>
    </row>
    <row r="42986" spans="11:16">
      <c r="K42986" s="14" t="str">
        <v/>
      </c>
      <c r="L42986" s="14" t="str">
        <v/>
      </c>
      <c r="O42986" s="14" t="str">
        <v/>
      </c>
      <c r="P42986" s="14" t="str">
        <f ca="1"/>
        <v>Low Cap</v>
      </c>
    </row>
    <row r="42987" spans="11:16">
      <c r="K42987" s="14" t="str">
        <v/>
      </c>
      <c r="L42987" s="14" t="str">
        <v/>
      </c>
      <c r="O42987" s="14" t="str">
        <v/>
      </c>
      <c r="P42987" s="14" t="str">
        <f ca="1"/>
        <v>Low Cap</v>
      </c>
    </row>
    <row r="42988" spans="11:16">
      <c r="K42988" s="14" t="str">
        <v/>
      </c>
      <c r="L42988" s="14" t="str">
        <v/>
      </c>
      <c r="O42988" s="14" t="str">
        <v/>
      </c>
      <c r="P42988" s="14" t="str">
        <f ca="1"/>
        <v>Low Cap</v>
      </c>
    </row>
    <row r="42989" spans="11:16">
      <c r="K42989" s="14" t="str">
        <v/>
      </c>
      <c r="L42989" s="14" t="str">
        <v/>
      </c>
      <c r="O42989" s="14" t="str">
        <v/>
      </c>
      <c r="P42989" s="14" t="str">
        <f ca="1"/>
        <v>Low Cap</v>
      </c>
    </row>
    <row r="42990" spans="11:16">
      <c r="K42990" s="14" t="str">
        <v/>
      </c>
      <c r="L42990" s="14" t="str">
        <v/>
      </c>
      <c r="O42990" s="14" t="str">
        <v/>
      </c>
      <c r="P42990" s="14" t="str">
        <f ca="1"/>
        <v>Low Cap</v>
      </c>
    </row>
    <row r="42991" spans="11:16">
      <c r="K42991" s="14" t="str">
        <v/>
      </c>
      <c r="L42991" s="14" t="str">
        <v/>
      </c>
      <c r="O42991" s="14" t="str">
        <v/>
      </c>
      <c r="P42991" s="14" t="str">
        <f ca="1"/>
        <v>Low Cap</v>
      </c>
    </row>
    <row r="42992" spans="11:16">
      <c r="K42992" s="14" t="str">
        <v/>
      </c>
      <c r="L42992" s="14" t="str">
        <v/>
      </c>
      <c r="O42992" s="14" t="str">
        <v/>
      </c>
      <c r="P42992" s="14" t="str">
        <f ca="1"/>
        <v>Low Cap</v>
      </c>
    </row>
    <row r="42993" spans="11:16">
      <c r="K42993" s="14" t="str">
        <v/>
      </c>
      <c r="L42993" s="14" t="str">
        <v/>
      </c>
      <c r="O42993" s="14" t="str">
        <v/>
      </c>
      <c r="P42993" s="14" t="str">
        <f ca="1"/>
        <v>Low Cap</v>
      </c>
    </row>
    <row r="42994" spans="11:16">
      <c r="K42994" s="14" t="str">
        <v/>
      </c>
      <c r="L42994" s="14" t="str">
        <v/>
      </c>
      <c r="O42994" s="14" t="str">
        <v/>
      </c>
      <c r="P42994" s="14" t="str">
        <f ca="1"/>
        <v>Low Cap</v>
      </c>
    </row>
    <row r="42995" spans="11:16">
      <c r="K42995" s="14" t="str">
        <v/>
      </c>
      <c r="L42995" s="14" t="str">
        <v/>
      </c>
      <c r="O42995" s="14" t="str">
        <v/>
      </c>
      <c r="P42995" s="14" t="str">
        <f ca="1"/>
        <v>Low Cap</v>
      </c>
    </row>
    <row r="42996" spans="11:16">
      <c r="K42996" s="14" t="str">
        <v/>
      </c>
      <c r="L42996" s="14" t="str">
        <v/>
      </c>
      <c r="O42996" s="14" t="str">
        <v/>
      </c>
      <c r="P42996" s="14" t="str">
        <f ca="1"/>
        <v>Low Cap</v>
      </c>
    </row>
    <row r="42997" spans="11:16">
      <c r="K42997" s="14" t="str">
        <v/>
      </c>
      <c r="L42997" s="14" t="str">
        <v/>
      </c>
      <c r="O42997" s="14" t="str">
        <v/>
      </c>
      <c r="P42997" s="14" t="str">
        <f ca="1"/>
        <v>Low Cap</v>
      </c>
    </row>
    <row r="42998" spans="11:16">
      <c r="K42998" s="14" t="str">
        <v/>
      </c>
      <c r="L42998" s="14" t="str">
        <v/>
      </c>
      <c r="O42998" s="14" t="str">
        <v/>
      </c>
      <c r="P42998" s="14" t="str">
        <f ca="1"/>
        <v>Low Cap</v>
      </c>
    </row>
    <row r="42999" spans="11:16">
      <c r="K42999" s="14" t="str">
        <v/>
      </c>
      <c r="L42999" s="14" t="str">
        <v/>
      </c>
      <c r="O42999" s="14" t="str">
        <v/>
      </c>
      <c r="P42999" s="14" t="str">
        <f ca="1"/>
        <v>Low Cap</v>
      </c>
    </row>
    <row r="43000" spans="11:16">
      <c r="K43000" s="14" t="str">
        <v/>
      </c>
      <c r="L43000" s="14" t="str">
        <v/>
      </c>
      <c r="O43000" s="14" t="str">
        <v/>
      </c>
      <c r="P43000" s="14" t="str">
        <f ca="1"/>
        <v>Low Cap</v>
      </c>
    </row>
    <row r="43001" spans="11:16">
      <c r="K43001" s="14" t="str">
        <v/>
      </c>
      <c r="L43001" s="14" t="str">
        <v/>
      </c>
      <c r="O43001" s="14" t="str">
        <v/>
      </c>
      <c r="P43001" s="14" t="str">
        <f ca="1"/>
        <v>Low Cap</v>
      </c>
    </row>
    <row r="43002" spans="11:16">
      <c r="K43002" s="14" t="str">
        <v/>
      </c>
      <c r="L43002" s="14" t="str">
        <v/>
      </c>
      <c r="O43002" s="14" t="str">
        <v/>
      </c>
      <c r="P43002" s="14" t="str">
        <f ca="1"/>
        <v>Low Cap</v>
      </c>
    </row>
    <row r="43003" spans="11:16">
      <c r="K43003" s="14" t="str">
        <v/>
      </c>
      <c r="L43003" s="14" t="str">
        <v/>
      </c>
      <c r="O43003" s="14" t="str">
        <v/>
      </c>
      <c r="P43003" s="14" t="str">
        <f ca="1"/>
        <v>Low Cap</v>
      </c>
    </row>
    <row r="43004" spans="11:16">
      <c r="K43004" s="14" t="str">
        <v/>
      </c>
      <c r="L43004" s="14" t="str">
        <v/>
      </c>
      <c r="O43004" s="14" t="str">
        <v/>
      </c>
      <c r="P43004" s="14" t="str">
        <f ca="1"/>
        <v>Low Cap</v>
      </c>
    </row>
    <row r="43005" spans="11:16">
      <c r="K43005" s="14" t="str">
        <v/>
      </c>
      <c r="L43005" s="14" t="str">
        <v/>
      </c>
      <c r="O43005" s="14" t="str">
        <v/>
      </c>
      <c r="P43005" s="14" t="str">
        <f ca="1"/>
        <v>Low Cap</v>
      </c>
    </row>
    <row r="43006" spans="11:16">
      <c r="K43006" s="14" t="str">
        <v/>
      </c>
      <c r="L43006" s="14" t="str">
        <v/>
      </c>
      <c r="O43006" s="14" t="str">
        <v/>
      </c>
      <c r="P43006" s="14" t="str">
        <f ca="1"/>
        <v>Low Cap</v>
      </c>
    </row>
    <row r="43007" spans="11:16">
      <c r="K43007" s="14" t="str">
        <v/>
      </c>
      <c r="L43007" s="14" t="str">
        <v/>
      </c>
      <c r="O43007" s="14" t="str">
        <v/>
      </c>
      <c r="P43007" s="14" t="str">
        <f ca="1"/>
        <v>Low Cap</v>
      </c>
    </row>
    <row r="43008" spans="11:16">
      <c r="K43008" s="14" t="str">
        <v/>
      </c>
      <c r="L43008" s="14" t="str">
        <v/>
      </c>
      <c r="O43008" s="14" t="str">
        <v/>
      </c>
      <c r="P43008" s="14" t="str">
        <f ca="1"/>
        <v>Low Cap</v>
      </c>
    </row>
    <row r="43009" spans="11:16">
      <c r="K43009" s="14" t="str">
        <v/>
      </c>
      <c r="L43009" s="14" t="str">
        <v/>
      </c>
      <c r="O43009" s="14" t="str">
        <v/>
      </c>
      <c r="P43009" s="14" t="str">
        <f ca="1"/>
        <v>Low Cap</v>
      </c>
    </row>
    <row r="43010" spans="11:16">
      <c r="K43010" s="14" t="str">
        <v/>
      </c>
      <c r="L43010" s="14" t="str">
        <v/>
      </c>
      <c r="O43010" s="14" t="str">
        <v/>
      </c>
      <c r="P43010" s="14" t="str">
        <f ca="1"/>
        <v>Low Cap</v>
      </c>
    </row>
    <row r="43011" spans="11:16">
      <c r="K43011" s="14" t="str">
        <v/>
      </c>
      <c r="L43011" s="14" t="str">
        <v/>
      </c>
      <c r="O43011" s="14" t="str">
        <v/>
      </c>
      <c r="P43011" s="14" t="str">
        <f ca="1"/>
        <v>Low Cap</v>
      </c>
    </row>
    <row r="43012" spans="11:16">
      <c r="K43012" s="14" t="str">
        <v/>
      </c>
      <c r="L43012" s="14" t="str">
        <v/>
      </c>
      <c r="O43012" s="14" t="str">
        <v/>
      </c>
      <c r="P43012" s="14" t="str">
        <f ca="1"/>
        <v>Low Cap</v>
      </c>
    </row>
    <row r="43013" spans="11:16">
      <c r="K43013" s="14" t="str">
        <v/>
      </c>
      <c r="L43013" s="14" t="str">
        <v/>
      </c>
      <c r="O43013" s="14" t="str">
        <v/>
      </c>
      <c r="P43013" s="14" t="str">
        <f ca="1"/>
        <v>Low Cap</v>
      </c>
    </row>
    <row r="43014" spans="11:16">
      <c r="K43014" s="14" t="str">
        <v/>
      </c>
      <c r="L43014" s="14" t="str">
        <v/>
      </c>
      <c r="O43014" s="14" t="str">
        <v/>
      </c>
      <c r="P43014" s="14" t="str">
        <f ca="1"/>
        <v>Low Cap</v>
      </c>
    </row>
    <row r="43015" spans="11:16">
      <c r="K43015" s="14" t="str">
        <v/>
      </c>
      <c r="L43015" s="14" t="str">
        <v/>
      </c>
      <c r="O43015" s="14" t="str">
        <v/>
      </c>
      <c r="P43015" s="14" t="str">
        <f ca="1"/>
        <v>Low Cap</v>
      </c>
    </row>
    <row r="43016" spans="11:16">
      <c r="K43016" s="14" t="str">
        <v/>
      </c>
      <c r="L43016" s="14" t="str">
        <v/>
      </c>
      <c r="O43016" s="14" t="str">
        <v/>
      </c>
      <c r="P43016" s="14" t="str">
        <f ca="1"/>
        <v>Low Cap</v>
      </c>
    </row>
    <row r="43017" spans="11:16">
      <c r="K43017" s="14" t="str">
        <v/>
      </c>
      <c r="L43017" s="14" t="str">
        <v/>
      </c>
      <c r="O43017" s="14" t="str">
        <v/>
      </c>
      <c r="P43017" s="14" t="str">
        <f ca="1"/>
        <v>Low Cap</v>
      </c>
    </row>
    <row r="43018" spans="11:16">
      <c r="K43018" s="14" t="str">
        <v/>
      </c>
      <c r="L43018" s="14" t="str">
        <v/>
      </c>
      <c r="O43018" s="14" t="str">
        <v/>
      </c>
      <c r="P43018" s="14" t="str">
        <f ca="1"/>
        <v>Low Cap</v>
      </c>
    </row>
    <row r="43019" spans="11:16">
      <c r="K43019" s="14" t="str">
        <v/>
      </c>
      <c r="L43019" s="14" t="str">
        <v/>
      </c>
      <c r="O43019" s="14" t="str">
        <v/>
      </c>
      <c r="P43019" s="14" t="str">
        <f ca="1"/>
        <v>Low Cap</v>
      </c>
    </row>
    <row r="43020" spans="11:16">
      <c r="K43020" s="14" t="str">
        <v/>
      </c>
      <c r="L43020" s="14" t="str">
        <v/>
      </c>
      <c r="O43020" s="14" t="str">
        <v/>
      </c>
      <c r="P43020" s="14" t="str">
        <f ca="1"/>
        <v>Low Cap</v>
      </c>
    </row>
    <row r="43021" spans="11:16">
      <c r="K43021" s="14" t="str">
        <v/>
      </c>
      <c r="L43021" s="14" t="str">
        <v/>
      </c>
      <c r="O43021" s="14" t="str">
        <v/>
      </c>
      <c r="P43021" s="14" t="str">
        <f ca="1"/>
        <v>Low Cap</v>
      </c>
    </row>
    <row r="43022" spans="11:16">
      <c r="K43022" s="14" t="str">
        <v/>
      </c>
      <c r="L43022" s="14" t="str">
        <v/>
      </c>
      <c r="O43022" s="14" t="str">
        <v/>
      </c>
      <c r="P43022" s="14" t="str">
        <f ca="1"/>
        <v>Low Cap</v>
      </c>
    </row>
    <row r="43023" spans="11:16">
      <c r="K43023" s="14" t="str">
        <v/>
      </c>
      <c r="L43023" s="14" t="str">
        <v/>
      </c>
      <c r="O43023" s="14" t="str">
        <v/>
      </c>
      <c r="P43023" s="14" t="str">
        <f ca="1"/>
        <v>Low Cap</v>
      </c>
    </row>
    <row r="43024" spans="11:16">
      <c r="K43024" s="14" t="str">
        <v/>
      </c>
      <c r="L43024" s="14" t="str">
        <v/>
      </c>
      <c r="O43024" s="14" t="str">
        <v/>
      </c>
      <c r="P43024" s="14" t="str">
        <f ca="1"/>
        <v>Low Cap</v>
      </c>
    </row>
    <row r="43025" spans="11:16">
      <c r="K43025" s="14" t="str">
        <v/>
      </c>
      <c r="L43025" s="14" t="str">
        <v/>
      </c>
      <c r="O43025" s="14" t="str">
        <v/>
      </c>
      <c r="P43025" s="14" t="str">
        <f ca="1"/>
        <v>Low Cap</v>
      </c>
    </row>
    <row r="43026" spans="11:16">
      <c r="K43026" s="14" t="str">
        <v/>
      </c>
      <c r="L43026" s="14" t="str">
        <v/>
      </c>
      <c r="O43026" s="14" t="str">
        <v/>
      </c>
      <c r="P43026" s="14" t="str">
        <f ca="1"/>
        <v>Low Cap</v>
      </c>
    </row>
    <row r="43027" spans="11:16">
      <c r="K43027" s="14" t="str">
        <v/>
      </c>
      <c r="L43027" s="14" t="str">
        <v/>
      </c>
      <c r="O43027" s="14" t="str">
        <v/>
      </c>
      <c r="P43027" s="14" t="str">
        <f ca="1"/>
        <v>Low Cap</v>
      </c>
    </row>
    <row r="43028" spans="11:16">
      <c r="K43028" s="14" t="str">
        <v/>
      </c>
      <c r="L43028" s="14" t="str">
        <v/>
      </c>
      <c r="O43028" s="14" t="str">
        <v/>
      </c>
      <c r="P43028" s="14" t="str">
        <f ca="1"/>
        <v>Low Cap</v>
      </c>
    </row>
    <row r="43029" spans="11:16">
      <c r="K43029" s="14" t="str">
        <v/>
      </c>
      <c r="L43029" s="14" t="str">
        <v/>
      </c>
      <c r="O43029" s="14" t="str">
        <v/>
      </c>
      <c r="P43029" s="14" t="str">
        <f ca="1"/>
        <v>Low Cap</v>
      </c>
    </row>
    <row r="43030" spans="11:16">
      <c r="K43030" s="14" t="str">
        <v/>
      </c>
      <c r="L43030" s="14" t="str">
        <v/>
      </c>
      <c r="O43030" s="14" t="str">
        <v/>
      </c>
      <c r="P43030" s="14" t="str">
        <f ca="1"/>
        <v>Low Cap</v>
      </c>
    </row>
    <row r="43031" spans="11:16">
      <c r="K43031" s="14" t="str">
        <v/>
      </c>
      <c r="L43031" s="14" t="str">
        <v/>
      </c>
      <c r="O43031" s="14" t="str">
        <v/>
      </c>
      <c r="P43031" s="14" t="str">
        <f ca="1"/>
        <v>Low Cap</v>
      </c>
    </row>
    <row r="43032" spans="11:16">
      <c r="K43032" s="14" t="str">
        <v/>
      </c>
      <c r="L43032" s="14" t="str">
        <v/>
      </c>
      <c r="O43032" s="14" t="str">
        <v/>
      </c>
      <c r="P43032" s="14" t="str">
        <f ca="1"/>
        <v>Low Cap</v>
      </c>
    </row>
    <row r="43033" spans="11:16">
      <c r="K43033" s="14" t="str">
        <v/>
      </c>
      <c r="L43033" s="14" t="str">
        <v/>
      </c>
      <c r="O43033" s="14" t="str">
        <v/>
      </c>
      <c r="P43033" s="14" t="str">
        <f ca="1"/>
        <v>Low Cap</v>
      </c>
    </row>
    <row r="43034" spans="11:16">
      <c r="K43034" s="14" t="str">
        <v/>
      </c>
      <c r="L43034" s="14" t="str">
        <v/>
      </c>
      <c r="O43034" s="14" t="str">
        <v/>
      </c>
      <c r="P43034" s="14" t="str">
        <f ca="1"/>
        <v>Low Cap</v>
      </c>
    </row>
    <row r="43035" spans="11:16">
      <c r="K43035" s="14" t="str">
        <v/>
      </c>
      <c r="L43035" s="14" t="str">
        <v/>
      </c>
      <c r="O43035" s="14" t="str">
        <v/>
      </c>
      <c r="P43035" s="14" t="str">
        <f ca="1"/>
        <v>Low Cap</v>
      </c>
    </row>
    <row r="43036" spans="11:16">
      <c r="K43036" s="14" t="str">
        <v/>
      </c>
      <c r="L43036" s="14" t="str">
        <v/>
      </c>
      <c r="O43036" s="14" t="str">
        <v/>
      </c>
      <c r="P43036" s="14" t="str">
        <f ca="1"/>
        <v>Low Cap</v>
      </c>
    </row>
    <row r="43037" spans="11:16">
      <c r="K43037" s="14" t="str">
        <v/>
      </c>
      <c r="L43037" s="14" t="str">
        <v/>
      </c>
      <c r="O43037" s="14" t="str">
        <v/>
      </c>
      <c r="P43037" s="14" t="str">
        <f ca="1"/>
        <v>Low Cap</v>
      </c>
    </row>
    <row r="43038" spans="11:16">
      <c r="K43038" s="14" t="str">
        <v/>
      </c>
      <c r="L43038" s="14" t="str">
        <v/>
      </c>
      <c r="O43038" s="14" t="str">
        <v/>
      </c>
      <c r="P43038" s="14" t="str">
        <f ca="1"/>
        <v>Low Cap</v>
      </c>
    </row>
    <row r="43039" spans="11:16">
      <c r="K43039" s="14" t="str">
        <v/>
      </c>
      <c r="L43039" s="14" t="str">
        <v/>
      </c>
      <c r="O43039" s="14" t="str">
        <v/>
      </c>
      <c r="P43039" s="14" t="str">
        <f ca="1"/>
        <v>Low Cap</v>
      </c>
    </row>
    <row r="43040" spans="11:16">
      <c r="K43040" s="14" t="str">
        <v/>
      </c>
      <c r="L43040" s="14" t="str">
        <v/>
      </c>
      <c r="O43040" s="14" t="str">
        <v/>
      </c>
      <c r="P43040" s="14" t="str">
        <f ca="1"/>
        <v>Low Cap</v>
      </c>
    </row>
    <row r="43041" spans="11:16">
      <c r="K43041" s="14" t="str">
        <v/>
      </c>
      <c r="L43041" s="14" t="str">
        <v/>
      </c>
      <c r="O43041" s="14" t="str">
        <v/>
      </c>
      <c r="P43041" s="14" t="str">
        <f ca="1"/>
        <v>Low Cap</v>
      </c>
    </row>
    <row r="43042" spans="11:16">
      <c r="K43042" s="14" t="str">
        <v/>
      </c>
      <c r="L43042" s="14" t="str">
        <v/>
      </c>
      <c r="O43042" s="14" t="str">
        <v/>
      </c>
      <c r="P43042" s="14" t="str">
        <f ca="1"/>
        <v>Low Cap</v>
      </c>
    </row>
    <row r="43043" spans="11:16">
      <c r="K43043" s="14" t="str">
        <v/>
      </c>
      <c r="L43043" s="14" t="str">
        <v/>
      </c>
      <c r="O43043" s="14" t="str">
        <v/>
      </c>
      <c r="P43043" s="14" t="str">
        <f ca="1"/>
        <v>Low Cap</v>
      </c>
    </row>
    <row r="43044" spans="11:16">
      <c r="K43044" s="14" t="str">
        <v/>
      </c>
      <c r="L43044" s="14" t="str">
        <v/>
      </c>
      <c r="O43044" s="14" t="str">
        <v/>
      </c>
      <c r="P43044" s="14" t="str">
        <f ca="1"/>
        <v>Low Cap</v>
      </c>
    </row>
    <row r="43045" spans="11:16">
      <c r="K43045" s="14" t="str">
        <v/>
      </c>
      <c r="L43045" s="14" t="str">
        <v/>
      </c>
      <c r="O43045" s="14" t="str">
        <v/>
      </c>
      <c r="P43045" s="14" t="str">
        <f ca="1"/>
        <v>Low Cap</v>
      </c>
    </row>
    <row r="43046" spans="11:16">
      <c r="K43046" s="14" t="str">
        <v/>
      </c>
      <c r="L43046" s="14" t="str">
        <v/>
      </c>
      <c r="O43046" s="14" t="str">
        <v/>
      </c>
      <c r="P43046" s="14" t="str">
        <f ca="1"/>
        <v>Low Cap</v>
      </c>
    </row>
    <row r="43047" spans="11:16">
      <c r="K43047" s="14" t="str">
        <v/>
      </c>
      <c r="L43047" s="14" t="str">
        <v/>
      </c>
      <c r="O43047" s="14" t="str">
        <v/>
      </c>
      <c r="P43047" s="14" t="str">
        <f ca="1"/>
        <v>Low Cap</v>
      </c>
    </row>
    <row r="43048" spans="11:16">
      <c r="K43048" s="14" t="str">
        <v/>
      </c>
      <c r="L43048" s="14" t="str">
        <v/>
      </c>
      <c r="O43048" s="14" t="str">
        <v/>
      </c>
      <c r="P43048" s="14" t="str">
        <f ca="1"/>
        <v>Low Cap</v>
      </c>
    </row>
    <row r="43049" spans="11:16">
      <c r="K43049" s="14" t="str">
        <v/>
      </c>
      <c r="L43049" s="14" t="str">
        <v/>
      </c>
      <c r="O43049" s="14" t="str">
        <v/>
      </c>
      <c r="P43049" s="14" t="str">
        <f ca="1"/>
        <v>Low Cap</v>
      </c>
    </row>
    <row r="43050" spans="11:16">
      <c r="K43050" s="14" t="str">
        <v/>
      </c>
      <c r="L43050" s="14" t="str">
        <v/>
      </c>
      <c r="O43050" s="14" t="str">
        <v/>
      </c>
      <c r="P43050" s="14" t="str">
        <f ca="1"/>
        <v>Low Cap</v>
      </c>
    </row>
    <row r="43051" spans="11:16">
      <c r="K43051" s="14" t="str">
        <v/>
      </c>
      <c r="L43051" s="14" t="str">
        <v/>
      </c>
      <c r="O43051" s="14" t="str">
        <v/>
      </c>
      <c r="P43051" s="14" t="str">
        <f ca="1"/>
        <v>Low Cap</v>
      </c>
    </row>
    <row r="43052" spans="11:16">
      <c r="K43052" s="14" t="str">
        <v/>
      </c>
      <c r="L43052" s="14" t="str">
        <v/>
      </c>
      <c r="O43052" s="14" t="str">
        <v/>
      </c>
      <c r="P43052" s="14" t="str">
        <f ca="1"/>
        <v>Low Cap</v>
      </c>
    </row>
    <row r="43053" spans="11:16">
      <c r="K43053" s="14" t="str">
        <v/>
      </c>
      <c r="L43053" s="14" t="str">
        <v/>
      </c>
      <c r="O43053" s="14" t="str">
        <v/>
      </c>
      <c r="P43053" s="14" t="str">
        <f ca="1"/>
        <v>Low Cap</v>
      </c>
    </row>
    <row r="43054" spans="11:16">
      <c r="K43054" s="14" t="str">
        <v/>
      </c>
      <c r="L43054" s="14" t="str">
        <v/>
      </c>
      <c r="O43054" s="14" t="str">
        <v/>
      </c>
      <c r="P43054" s="14" t="str">
        <f ca="1"/>
        <v>Low Cap</v>
      </c>
    </row>
    <row r="43055" spans="11:16">
      <c r="K43055" s="14" t="str">
        <v/>
      </c>
      <c r="L43055" s="14" t="str">
        <v/>
      </c>
      <c r="O43055" s="14" t="str">
        <v/>
      </c>
      <c r="P43055" s="14" t="str">
        <f ca="1"/>
        <v>Low Cap</v>
      </c>
    </row>
    <row r="43056" spans="11:16">
      <c r="K43056" s="14" t="str">
        <v/>
      </c>
      <c r="L43056" s="14" t="str">
        <v/>
      </c>
      <c r="O43056" s="14" t="str">
        <v/>
      </c>
      <c r="P43056" s="14" t="str">
        <f ca="1"/>
        <v>Low Cap</v>
      </c>
    </row>
    <row r="43057" spans="11:16">
      <c r="K43057" s="14" t="str">
        <v/>
      </c>
      <c r="L43057" s="14" t="str">
        <v/>
      </c>
      <c r="O43057" s="14" t="str">
        <v/>
      </c>
      <c r="P43057" s="14" t="str">
        <f ca="1"/>
        <v>Low Cap</v>
      </c>
    </row>
    <row r="43058" spans="11:16">
      <c r="K43058" s="14" t="str">
        <v/>
      </c>
      <c r="L43058" s="14" t="str">
        <v/>
      </c>
      <c r="O43058" s="14" t="str">
        <v/>
      </c>
      <c r="P43058" s="14" t="str">
        <f ca="1"/>
        <v>Low Cap</v>
      </c>
    </row>
    <row r="43059" spans="11:16">
      <c r="K43059" s="14" t="str">
        <v/>
      </c>
      <c r="L43059" s="14" t="str">
        <v/>
      </c>
      <c r="O43059" s="14" t="str">
        <v/>
      </c>
      <c r="P43059" s="14" t="str">
        <f ca="1"/>
        <v>Low Cap</v>
      </c>
    </row>
    <row r="43060" spans="11:16">
      <c r="K43060" s="14" t="str">
        <v/>
      </c>
      <c r="L43060" s="14" t="str">
        <v/>
      </c>
      <c r="O43060" s="14" t="str">
        <v/>
      </c>
      <c r="P43060" s="14" t="str">
        <f ca="1"/>
        <v>Low Cap</v>
      </c>
    </row>
    <row r="43061" spans="11:16">
      <c r="K43061" s="14" t="str">
        <v/>
      </c>
      <c r="L43061" s="14" t="str">
        <v/>
      </c>
      <c r="O43061" s="14" t="str">
        <v/>
      </c>
      <c r="P43061" s="14" t="str">
        <f ca="1"/>
        <v>Low Cap</v>
      </c>
    </row>
    <row r="43062" spans="11:16">
      <c r="K43062" s="14" t="str">
        <v/>
      </c>
      <c r="L43062" s="14" t="str">
        <v/>
      </c>
      <c r="O43062" s="14" t="str">
        <v/>
      </c>
      <c r="P43062" s="14" t="str">
        <f ca="1"/>
        <v>Low Cap</v>
      </c>
    </row>
    <row r="43063" spans="11:16">
      <c r="K43063" s="14" t="str">
        <v/>
      </c>
      <c r="L43063" s="14" t="str">
        <v/>
      </c>
      <c r="O43063" s="14" t="str">
        <v/>
      </c>
      <c r="P43063" s="14" t="str">
        <f ca="1"/>
        <v>Low Cap</v>
      </c>
    </row>
    <row r="43064" spans="11:16">
      <c r="K43064" s="14" t="str">
        <v/>
      </c>
      <c r="L43064" s="14" t="str">
        <v/>
      </c>
      <c r="O43064" s="14" t="str">
        <v/>
      </c>
      <c r="P43064" s="14" t="str">
        <f ca="1"/>
        <v>Low Cap</v>
      </c>
    </row>
    <row r="43065" spans="11:16">
      <c r="K43065" s="14" t="str">
        <v/>
      </c>
      <c r="L43065" s="14" t="str">
        <v/>
      </c>
      <c r="O43065" s="14" t="str">
        <v/>
      </c>
      <c r="P43065" s="14" t="str">
        <f ca="1"/>
        <v>Low Cap</v>
      </c>
    </row>
    <row r="43066" spans="11:16">
      <c r="K43066" s="14" t="str">
        <v/>
      </c>
      <c r="L43066" s="14" t="str">
        <v/>
      </c>
      <c r="O43066" s="14" t="str">
        <v/>
      </c>
      <c r="P43066" s="14" t="str">
        <f ca="1"/>
        <v>Low Cap</v>
      </c>
    </row>
    <row r="43067" spans="11:16">
      <c r="K43067" s="14" t="str">
        <v/>
      </c>
      <c r="L43067" s="14" t="str">
        <v/>
      </c>
      <c r="O43067" s="14" t="str">
        <v/>
      </c>
      <c r="P43067" s="14" t="str">
        <f ca="1"/>
        <v>Low Cap</v>
      </c>
    </row>
    <row r="43068" spans="11:16">
      <c r="K43068" s="14" t="str">
        <v/>
      </c>
      <c r="L43068" s="14" t="str">
        <v/>
      </c>
      <c r="O43068" s="14" t="str">
        <v/>
      </c>
      <c r="P43068" s="14" t="str">
        <f ca="1"/>
        <v>Low Cap</v>
      </c>
    </row>
    <row r="43069" spans="11:16">
      <c r="K43069" s="14" t="str">
        <v/>
      </c>
      <c r="L43069" s="14" t="str">
        <v/>
      </c>
      <c r="O43069" s="14" t="str">
        <v/>
      </c>
      <c r="P43069" s="14" t="str">
        <f ca="1"/>
        <v>Low Cap</v>
      </c>
    </row>
    <row r="43070" spans="11:16">
      <c r="K43070" s="14" t="str">
        <v/>
      </c>
      <c r="L43070" s="14" t="str">
        <v/>
      </c>
      <c r="O43070" s="14" t="str">
        <v/>
      </c>
      <c r="P43070" s="14" t="str">
        <f ca="1"/>
        <v>Low Cap</v>
      </c>
    </row>
    <row r="43071" spans="11:16">
      <c r="K43071" s="14" t="str">
        <v/>
      </c>
      <c r="L43071" s="14" t="str">
        <v/>
      </c>
      <c r="O43071" s="14" t="str">
        <v/>
      </c>
      <c r="P43071" s="14" t="str">
        <f ca="1"/>
        <v>Low Cap</v>
      </c>
    </row>
    <row r="43072" spans="11:16">
      <c r="K43072" s="14" t="str">
        <v/>
      </c>
      <c r="L43072" s="14" t="str">
        <v/>
      </c>
      <c r="O43072" s="14" t="str">
        <v/>
      </c>
      <c r="P43072" s="14" t="str">
        <f ca="1"/>
        <v>Low Cap</v>
      </c>
    </row>
    <row r="43073" spans="11:16">
      <c r="K43073" s="14" t="str">
        <v/>
      </c>
      <c r="L43073" s="14" t="str">
        <v/>
      </c>
      <c r="O43073" s="14" t="str">
        <v/>
      </c>
      <c r="P43073" s="14" t="str">
        <f ca="1"/>
        <v>Low Cap</v>
      </c>
    </row>
    <row r="43074" spans="11:16">
      <c r="K43074" s="14" t="str">
        <v/>
      </c>
      <c r="L43074" s="14" t="str">
        <v/>
      </c>
      <c r="O43074" s="14" t="str">
        <v/>
      </c>
      <c r="P43074" s="14" t="str">
        <f ca="1"/>
        <v>Low Cap</v>
      </c>
    </row>
    <row r="43075" spans="11:16">
      <c r="K43075" s="14" t="str">
        <v/>
      </c>
      <c r="L43075" s="14" t="str">
        <v/>
      </c>
      <c r="O43075" s="14" t="str">
        <v/>
      </c>
      <c r="P43075" s="14" t="str">
        <f ca="1"/>
        <v>Low Cap</v>
      </c>
    </row>
    <row r="43076" spans="11:16">
      <c r="K43076" s="14" t="str">
        <v/>
      </c>
      <c r="L43076" s="14" t="str">
        <v/>
      </c>
      <c r="O43076" s="14" t="str">
        <v/>
      </c>
      <c r="P43076" s="14" t="str">
        <f ca="1"/>
        <v>Low Cap</v>
      </c>
    </row>
    <row r="43077" spans="11:16">
      <c r="K43077" s="14" t="str">
        <v/>
      </c>
      <c r="L43077" s="14" t="str">
        <v/>
      </c>
      <c r="O43077" s="14" t="str">
        <v/>
      </c>
      <c r="P43077" s="14" t="str">
        <f ca="1"/>
        <v>Low Cap</v>
      </c>
    </row>
    <row r="43078" spans="11:16">
      <c r="K43078" s="14" t="str">
        <v/>
      </c>
      <c r="L43078" s="14" t="str">
        <v/>
      </c>
      <c r="O43078" s="14" t="str">
        <v/>
      </c>
      <c r="P43078" s="14" t="str">
        <f ca="1"/>
        <v>Low Cap</v>
      </c>
    </row>
    <row r="43079" spans="11:16">
      <c r="K43079" s="14" t="str">
        <v/>
      </c>
      <c r="L43079" s="14" t="str">
        <v/>
      </c>
      <c r="O43079" s="14" t="str">
        <v/>
      </c>
      <c r="P43079" s="14" t="str">
        <f ca="1"/>
        <v>Low Cap</v>
      </c>
    </row>
    <row r="43080" spans="11:16">
      <c r="K43080" s="14" t="str">
        <v/>
      </c>
      <c r="L43080" s="14" t="str">
        <v/>
      </c>
      <c r="O43080" s="14" t="str">
        <v/>
      </c>
      <c r="P43080" s="14" t="str">
        <f ca="1"/>
        <v>Low Cap</v>
      </c>
    </row>
    <row r="43081" spans="11:16">
      <c r="K43081" s="14" t="str">
        <v/>
      </c>
      <c r="L43081" s="14" t="str">
        <v/>
      </c>
      <c r="O43081" s="14" t="str">
        <v/>
      </c>
      <c r="P43081" s="14" t="str">
        <f ca="1"/>
        <v>Low Cap</v>
      </c>
    </row>
    <row r="43082" spans="11:16">
      <c r="K43082" s="14" t="str">
        <v/>
      </c>
      <c r="L43082" s="14" t="str">
        <v/>
      </c>
      <c r="O43082" s="14" t="str">
        <v/>
      </c>
      <c r="P43082" s="14" t="str">
        <f ca="1"/>
        <v>Low Cap</v>
      </c>
    </row>
    <row r="43083" spans="11:16">
      <c r="K43083" s="14" t="str">
        <v/>
      </c>
      <c r="L43083" s="14" t="str">
        <v/>
      </c>
      <c r="O43083" s="14" t="str">
        <v/>
      </c>
      <c r="P43083" s="14" t="str">
        <f ca="1"/>
        <v>Low Cap</v>
      </c>
    </row>
    <row r="43084" spans="11:16">
      <c r="K43084" s="14" t="str">
        <v/>
      </c>
      <c r="L43084" s="14" t="str">
        <v/>
      </c>
      <c r="O43084" s="14" t="str">
        <v/>
      </c>
      <c r="P43084" s="14" t="str">
        <f ca="1"/>
        <v>Low Cap</v>
      </c>
    </row>
    <row r="43085" spans="11:16">
      <c r="K43085" s="14" t="str">
        <v/>
      </c>
      <c r="L43085" s="14" t="str">
        <v/>
      </c>
      <c r="O43085" s="14" t="str">
        <v/>
      </c>
      <c r="P43085" s="14" t="str">
        <f ca="1"/>
        <v>Low Cap</v>
      </c>
    </row>
    <row r="43086" spans="11:16">
      <c r="K43086" s="14" t="str">
        <v/>
      </c>
      <c r="L43086" s="14" t="str">
        <v/>
      </c>
      <c r="O43086" s="14" t="str">
        <v/>
      </c>
      <c r="P43086" s="14" t="str">
        <f ca="1"/>
        <v>Low Cap</v>
      </c>
    </row>
    <row r="43087" spans="11:16">
      <c r="K43087" s="14" t="str">
        <v/>
      </c>
      <c r="L43087" s="14" t="str">
        <v/>
      </c>
      <c r="O43087" s="14" t="str">
        <v/>
      </c>
      <c r="P43087" s="14" t="str">
        <f ca="1"/>
        <v>Low Cap</v>
      </c>
    </row>
    <row r="43088" spans="11:16">
      <c r="K43088" s="14" t="str">
        <v/>
      </c>
      <c r="L43088" s="14" t="str">
        <v/>
      </c>
      <c r="O43088" s="14" t="str">
        <v/>
      </c>
      <c r="P43088" s="14" t="str">
        <f ca="1"/>
        <v>Low Cap</v>
      </c>
    </row>
    <row r="43089" spans="11:16">
      <c r="K43089" s="14" t="str">
        <v/>
      </c>
      <c r="L43089" s="14" t="str">
        <v/>
      </c>
      <c r="O43089" s="14" t="str">
        <v/>
      </c>
      <c r="P43089" s="14" t="str">
        <f ca="1"/>
        <v>Low Cap</v>
      </c>
    </row>
    <row r="43090" spans="11:16">
      <c r="K43090" s="14" t="str">
        <v/>
      </c>
      <c r="L43090" s="14" t="str">
        <v/>
      </c>
      <c r="O43090" s="14" t="str">
        <v/>
      </c>
      <c r="P43090" s="14" t="str">
        <f ca="1"/>
        <v>Low Cap</v>
      </c>
    </row>
    <row r="43091" spans="11:16">
      <c r="K43091" s="14" t="str">
        <v/>
      </c>
      <c r="L43091" s="14" t="str">
        <v/>
      </c>
      <c r="O43091" s="14" t="str">
        <v/>
      </c>
      <c r="P43091" s="14" t="str">
        <f ca="1"/>
        <v>Low Cap</v>
      </c>
    </row>
    <row r="43092" spans="11:16">
      <c r="K43092" s="14" t="str">
        <v/>
      </c>
      <c r="L43092" s="14" t="str">
        <v/>
      </c>
      <c r="O43092" s="14" t="str">
        <v/>
      </c>
      <c r="P43092" s="14" t="str">
        <f ca="1"/>
        <v>Low Cap</v>
      </c>
    </row>
    <row r="43093" spans="11:16">
      <c r="K43093" s="14" t="str">
        <v/>
      </c>
      <c r="L43093" s="14" t="str">
        <v/>
      </c>
      <c r="O43093" s="14" t="str">
        <v/>
      </c>
      <c r="P43093" s="14" t="str">
        <f ca="1"/>
        <v>Low Cap</v>
      </c>
    </row>
    <row r="43094" spans="11:16">
      <c r="K43094" s="14" t="str">
        <v/>
      </c>
      <c r="L43094" s="14" t="str">
        <v/>
      </c>
      <c r="O43094" s="14" t="str">
        <v/>
      </c>
      <c r="P43094" s="14" t="str">
        <f ca="1"/>
        <v>Low Cap</v>
      </c>
    </row>
    <row r="43095" spans="11:16">
      <c r="K43095" s="14" t="str">
        <v/>
      </c>
      <c r="L43095" s="14" t="str">
        <v/>
      </c>
      <c r="O43095" s="14" t="str">
        <v/>
      </c>
      <c r="P43095" s="14" t="str">
        <f ca="1"/>
        <v>Low Cap</v>
      </c>
    </row>
    <row r="43096" spans="11:16">
      <c r="K43096" s="14" t="str">
        <v/>
      </c>
      <c r="L43096" s="14" t="str">
        <v/>
      </c>
      <c r="O43096" s="14" t="str">
        <v/>
      </c>
      <c r="P43096" s="14" t="str">
        <f ca="1"/>
        <v>Low Cap</v>
      </c>
    </row>
    <row r="43097" spans="11:16">
      <c r="K43097" s="14" t="str">
        <v/>
      </c>
      <c r="L43097" s="14" t="str">
        <v/>
      </c>
      <c r="O43097" s="14" t="str">
        <v/>
      </c>
      <c r="P43097" s="14" t="str">
        <f ca="1"/>
        <v>Low Cap</v>
      </c>
    </row>
    <row r="43098" spans="11:16">
      <c r="K43098" s="14" t="str">
        <v/>
      </c>
      <c r="L43098" s="14" t="str">
        <v/>
      </c>
      <c r="O43098" s="14" t="str">
        <v/>
      </c>
      <c r="P43098" s="14" t="str">
        <f ca="1"/>
        <v>Low Cap</v>
      </c>
    </row>
    <row r="43099" spans="11:16">
      <c r="K43099" s="14" t="str">
        <v/>
      </c>
      <c r="L43099" s="14" t="str">
        <v/>
      </c>
      <c r="O43099" s="14" t="str">
        <v/>
      </c>
      <c r="P43099" s="14" t="str">
        <f ca="1"/>
        <v>Low Cap</v>
      </c>
    </row>
    <row r="43100" spans="11:16">
      <c r="K43100" s="14" t="str">
        <v/>
      </c>
      <c r="L43100" s="14" t="str">
        <v/>
      </c>
      <c r="O43100" s="14" t="str">
        <v/>
      </c>
      <c r="P43100" s="14" t="str">
        <f ca="1"/>
        <v>Low Cap</v>
      </c>
    </row>
    <row r="43101" spans="11:16">
      <c r="K43101" s="14" t="str">
        <v/>
      </c>
      <c r="L43101" s="14" t="str">
        <v/>
      </c>
      <c r="O43101" s="14" t="str">
        <v/>
      </c>
      <c r="P43101" s="14" t="str">
        <f ca="1"/>
        <v>Low Cap</v>
      </c>
    </row>
    <row r="43102" spans="11:16">
      <c r="K43102" s="14" t="str">
        <v/>
      </c>
      <c r="L43102" s="14" t="str">
        <v/>
      </c>
      <c r="O43102" s="14" t="str">
        <v/>
      </c>
      <c r="P43102" s="14" t="str">
        <f ca="1"/>
        <v>Low Cap</v>
      </c>
    </row>
    <row r="43103" spans="11:16">
      <c r="K43103" s="14" t="str">
        <v/>
      </c>
      <c r="L43103" s="14" t="str">
        <v/>
      </c>
      <c r="O43103" s="14" t="str">
        <v/>
      </c>
      <c r="P43103" s="14" t="str">
        <f ca="1"/>
        <v>Low Cap</v>
      </c>
    </row>
    <row r="43104" spans="11:16">
      <c r="K43104" s="14" t="str">
        <v/>
      </c>
      <c r="L43104" s="14" t="str">
        <v/>
      </c>
      <c r="O43104" s="14" t="str">
        <v/>
      </c>
      <c r="P43104" s="14" t="str">
        <f ca="1"/>
        <v>Low Cap</v>
      </c>
    </row>
    <row r="43105" spans="11:16">
      <c r="K43105" s="14" t="str">
        <v/>
      </c>
      <c r="L43105" s="14" t="str">
        <v/>
      </c>
      <c r="O43105" s="14" t="str">
        <v/>
      </c>
      <c r="P43105" s="14" t="str">
        <f ca="1"/>
        <v>Low Cap</v>
      </c>
    </row>
    <row r="43106" spans="11:16">
      <c r="K43106" s="14" t="str">
        <v/>
      </c>
      <c r="L43106" s="14" t="str">
        <v/>
      </c>
      <c r="O43106" s="14" t="str">
        <v/>
      </c>
      <c r="P43106" s="14" t="str">
        <f ca="1"/>
        <v>Low Cap</v>
      </c>
    </row>
    <row r="43107" spans="11:16">
      <c r="K43107" s="14" t="str">
        <v/>
      </c>
      <c r="L43107" s="14" t="str">
        <v/>
      </c>
      <c r="O43107" s="14" t="str">
        <v/>
      </c>
      <c r="P43107" s="14" t="str">
        <f ca="1"/>
        <v>Low Cap</v>
      </c>
    </row>
    <row r="43108" spans="11:16">
      <c r="K43108" s="14" t="str">
        <v/>
      </c>
      <c r="L43108" s="14" t="str">
        <v/>
      </c>
      <c r="O43108" s="14" t="str">
        <v/>
      </c>
      <c r="P43108" s="14" t="str">
        <f ca="1"/>
        <v>Low Cap</v>
      </c>
    </row>
    <row r="43109" spans="11:16">
      <c r="K43109" s="14" t="str">
        <v/>
      </c>
      <c r="L43109" s="14" t="str">
        <v/>
      </c>
      <c r="O43109" s="14" t="str">
        <v/>
      </c>
      <c r="P43109" s="14" t="str">
        <f ca="1"/>
        <v>Low Cap</v>
      </c>
    </row>
    <row r="43110" spans="11:16">
      <c r="K43110" s="14" t="str">
        <v/>
      </c>
      <c r="L43110" s="14" t="str">
        <v/>
      </c>
      <c r="O43110" s="14" t="str">
        <v/>
      </c>
      <c r="P43110" s="14" t="str">
        <f ca="1"/>
        <v>Low Cap</v>
      </c>
    </row>
    <row r="43111" spans="11:16">
      <c r="K43111" s="14" t="str">
        <v/>
      </c>
      <c r="L43111" s="14" t="str">
        <v/>
      </c>
      <c r="O43111" s="14" t="str">
        <v/>
      </c>
      <c r="P43111" s="14" t="str">
        <f ca="1"/>
        <v>Low Cap</v>
      </c>
    </row>
    <row r="43112" spans="11:16">
      <c r="K43112" s="14" t="str">
        <v/>
      </c>
      <c r="L43112" s="14" t="str">
        <v/>
      </c>
      <c r="O43112" s="14" t="str">
        <v/>
      </c>
      <c r="P43112" s="14" t="str">
        <f ca="1"/>
        <v>Low Cap</v>
      </c>
    </row>
    <row r="43113" spans="11:16">
      <c r="K43113" s="14" t="str">
        <v/>
      </c>
      <c r="L43113" s="14" t="str">
        <v/>
      </c>
      <c r="O43113" s="14" t="str">
        <v/>
      </c>
      <c r="P43113" s="14" t="str">
        <f ca="1"/>
        <v>Low Cap</v>
      </c>
    </row>
    <row r="43114" spans="11:16">
      <c r="K43114" s="14" t="str">
        <v/>
      </c>
      <c r="L43114" s="14" t="str">
        <v/>
      </c>
      <c r="O43114" s="14" t="str">
        <v/>
      </c>
      <c r="P43114" s="14" t="str">
        <f ca="1"/>
        <v>Low Cap</v>
      </c>
    </row>
    <row r="43115" spans="11:16">
      <c r="K43115" s="14" t="str">
        <v/>
      </c>
      <c r="L43115" s="14" t="str">
        <v/>
      </c>
      <c r="O43115" s="14" t="str">
        <v/>
      </c>
      <c r="P43115" s="14" t="str">
        <f ca="1"/>
        <v>Low Cap</v>
      </c>
    </row>
    <row r="43116" spans="11:16">
      <c r="K43116" s="14" t="str">
        <v/>
      </c>
      <c r="L43116" s="14" t="str">
        <v/>
      </c>
      <c r="O43116" s="14" t="str">
        <v/>
      </c>
      <c r="P43116" s="14" t="str">
        <f ca="1"/>
        <v>Low Cap</v>
      </c>
    </row>
    <row r="43117" spans="11:16">
      <c r="K43117" s="14" t="str">
        <v/>
      </c>
      <c r="L43117" s="14" t="str">
        <v/>
      </c>
      <c r="O43117" s="14" t="str">
        <v/>
      </c>
      <c r="P43117" s="14" t="str">
        <f ca="1"/>
        <v>Low Cap</v>
      </c>
    </row>
    <row r="43118" spans="11:16">
      <c r="K43118" s="14" t="str">
        <v/>
      </c>
      <c r="L43118" s="14" t="str">
        <v/>
      </c>
      <c r="O43118" s="14" t="str">
        <v/>
      </c>
      <c r="P43118" s="14" t="str">
        <f ca="1"/>
        <v>Low Cap</v>
      </c>
    </row>
    <row r="43119" spans="11:16">
      <c r="K43119" s="14" t="str">
        <v/>
      </c>
      <c r="L43119" s="14" t="str">
        <v/>
      </c>
      <c r="O43119" s="14" t="str">
        <v/>
      </c>
      <c r="P43119" s="14" t="str">
        <f ca="1"/>
        <v>Low Cap</v>
      </c>
    </row>
    <row r="43120" spans="11:16">
      <c r="K43120" s="14" t="str">
        <v/>
      </c>
      <c r="L43120" s="14" t="str">
        <v/>
      </c>
      <c r="O43120" s="14" t="str">
        <v/>
      </c>
      <c r="P43120" s="14" t="str">
        <f ca="1"/>
        <v>Low Cap</v>
      </c>
    </row>
    <row r="43121" spans="11:16">
      <c r="K43121" s="14" t="str">
        <v/>
      </c>
      <c r="L43121" s="14" t="str">
        <v/>
      </c>
      <c r="O43121" s="14" t="str">
        <v/>
      </c>
      <c r="P43121" s="14" t="str">
        <f ca="1"/>
        <v>Low Cap</v>
      </c>
    </row>
    <row r="43122" spans="11:16">
      <c r="K43122" s="14" t="str">
        <v/>
      </c>
      <c r="L43122" s="14" t="str">
        <v/>
      </c>
      <c r="O43122" s="14" t="str">
        <v/>
      </c>
      <c r="P43122" s="14" t="str">
        <f ca="1"/>
        <v>Low Cap</v>
      </c>
    </row>
    <row r="43123" spans="11:16">
      <c r="K43123" s="14" t="str">
        <v/>
      </c>
      <c r="L43123" s="14" t="str">
        <v/>
      </c>
      <c r="O43123" s="14" t="str">
        <v/>
      </c>
      <c r="P43123" s="14" t="str">
        <f ca="1"/>
        <v>Low Cap</v>
      </c>
    </row>
    <row r="43124" spans="11:16">
      <c r="K43124" s="14" t="str">
        <v/>
      </c>
      <c r="L43124" s="14" t="str">
        <v/>
      </c>
      <c r="O43124" s="14" t="str">
        <v/>
      </c>
      <c r="P43124" s="14" t="str">
        <f ca="1"/>
        <v>Low Cap</v>
      </c>
    </row>
    <row r="43125" spans="11:16">
      <c r="K43125" s="14" t="str">
        <v/>
      </c>
      <c r="L43125" s="14" t="str">
        <v/>
      </c>
      <c r="O43125" s="14" t="str">
        <v/>
      </c>
      <c r="P43125" s="14" t="str">
        <f ca="1"/>
        <v>Low Cap</v>
      </c>
    </row>
    <row r="43126" spans="11:16">
      <c r="K43126" s="14" t="str">
        <v/>
      </c>
      <c r="L43126" s="14" t="str">
        <v/>
      </c>
      <c r="O43126" s="14" t="str">
        <v/>
      </c>
      <c r="P43126" s="14" t="str">
        <f ca="1"/>
        <v>Low Cap</v>
      </c>
    </row>
    <row r="43127" spans="11:16">
      <c r="K43127" s="14" t="str">
        <v/>
      </c>
      <c r="L43127" s="14" t="str">
        <v/>
      </c>
      <c r="O43127" s="14" t="str">
        <v/>
      </c>
      <c r="P43127" s="14" t="str">
        <f ca="1"/>
        <v>Low Cap</v>
      </c>
    </row>
    <row r="43128" spans="11:16">
      <c r="K43128" s="14" t="str">
        <v/>
      </c>
      <c r="L43128" s="14" t="str">
        <v/>
      </c>
      <c r="O43128" s="14" t="str">
        <v/>
      </c>
      <c r="P43128" s="14" t="str">
        <f ca="1"/>
        <v>Low Cap</v>
      </c>
    </row>
    <row r="43129" spans="11:16">
      <c r="K43129" s="14" t="str">
        <v/>
      </c>
      <c r="L43129" s="14" t="str">
        <v/>
      </c>
      <c r="O43129" s="14" t="str">
        <v/>
      </c>
      <c r="P43129" s="14" t="str">
        <f ca="1"/>
        <v>Low Cap</v>
      </c>
    </row>
    <row r="43130" spans="11:16">
      <c r="K43130" s="14" t="str">
        <v/>
      </c>
      <c r="L43130" s="14" t="str">
        <v/>
      </c>
      <c r="O43130" s="14" t="str">
        <v/>
      </c>
      <c r="P43130" s="14" t="str">
        <f ca="1"/>
        <v>Low Cap</v>
      </c>
    </row>
    <row r="43131" spans="11:16">
      <c r="K43131" s="14" t="str">
        <v/>
      </c>
      <c r="L43131" s="14" t="str">
        <v/>
      </c>
      <c r="O43131" s="14" t="str">
        <v/>
      </c>
      <c r="P43131" s="14" t="str">
        <f ca="1"/>
        <v>Low Cap</v>
      </c>
    </row>
    <row r="43132" spans="11:16">
      <c r="K43132" s="14" t="str">
        <v/>
      </c>
      <c r="L43132" s="14" t="str">
        <v/>
      </c>
      <c r="O43132" s="14" t="str">
        <v/>
      </c>
      <c r="P43132" s="14" t="str">
        <f ca="1"/>
        <v>Low Cap</v>
      </c>
    </row>
    <row r="43133" spans="11:16">
      <c r="K43133" s="14" t="str">
        <v/>
      </c>
      <c r="L43133" s="14" t="str">
        <v/>
      </c>
      <c r="O43133" s="14" t="str">
        <v/>
      </c>
      <c r="P43133" s="14" t="str">
        <f ca="1"/>
        <v>Low Cap</v>
      </c>
    </row>
    <row r="43134" spans="11:16">
      <c r="K43134" s="14" t="str">
        <v/>
      </c>
      <c r="L43134" s="14" t="str">
        <v/>
      </c>
      <c r="O43134" s="14" t="str">
        <v/>
      </c>
      <c r="P43134" s="14" t="str">
        <f ca="1"/>
        <v>Low Cap</v>
      </c>
    </row>
    <row r="43135" spans="11:16">
      <c r="K43135" s="14" t="str">
        <v/>
      </c>
      <c r="L43135" s="14" t="str">
        <v/>
      </c>
      <c r="O43135" s="14" t="str">
        <v/>
      </c>
      <c r="P43135" s="14" t="str">
        <f ca="1"/>
        <v>Low Cap</v>
      </c>
    </row>
    <row r="43136" spans="11:16">
      <c r="K43136" s="14" t="str">
        <v/>
      </c>
      <c r="L43136" s="14" t="str">
        <v/>
      </c>
      <c r="O43136" s="14" t="str">
        <v/>
      </c>
      <c r="P43136" s="14" t="str">
        <f ca="1"/>
        <v>Low Cap</v>
      </c>
    </row>
    <row r="43137" spans="11:16">
      <c r="K43137" s="14" t="str">
        <v/>
      </c>
      <c r="L43137" s="14" t="str">
        <v/>
      </c>
      <c r="O43137" s="14" t="str">
        <v/>
      </c>
      <c r="P43137" s="14" t="str">
        <f ca="1"/>
        <v>Low Cap</v>
      </c>
    </row>
    <row r="43138" spans="11:16">
      <c r="K43138" s="14" t="str">
        <v/>
      </c>
      <c r="L43138" s="14" t="str">
        <v/>
      </c>
      <c r="O43138" s="14" t="str">
        <v/>
      </c>
      <c r="P43138" s="14" t="str">
        <f ca="1"/>
        <v>Low Cap</v>
      </c>
    </row>
    <row r="43139" spans="11:16">
      <c r="K43139" s="14" t="str">
        <v/>
      </c>
      <c r="L43139" s="14" t="str">
        <v/>
      </c>
      <c r="O43139" s="14" t="str">
        <v/>
      </c>
      <c r="P43139" s="14" t="str">
        <f ca="1"/>
        <v>Low Cap</v>
      </c>
    </row>
    <row r="43140" spans="11:16">
      <c r="K43140" s="14" t="str">
        <v/>
      </c>
      <c r="L43140" s="14" t="str">
        <v/>
      </c>
      <c r="O43140" s="14" t="str">
        <v/>
      </c>
      <c r="P43140" s="14" t="str">
        <f ca="1"/>
        <v>Low Cap</v>
      </c>
    </row>
    <row r="43141" spans="11:16">
      <c r="K43141" s="14" t="str">
        <v/>
      </c>
      <c r="L43141" s="14" t="str">
        <v/>
      </c>
      <c r="O43141" s="14" t="str">
        <v/>
      </c>
      <c r="P43141" s="14" t="str">
        <f ca="1"/>
        <v>Low Cap</v>
      </c>
    </row>
    <row r="43142" spans="11:16">
      <c r="K43142" s="14" t="str">
        <v/>
      </c>
      <c r="L43142" s="14" t="str">
        <v/>
      </c>
      <c r="O43142" s="14" t="str">
        <v/>
      </c>
      <c r="P43142" s="14" t="str">
        <f ca="1"/>
        <v>Low Cap</v>
      </c>
    </row>
    <row r="43143" spans="11:16">
      <c r="K43143" s="14" t="str">
        <v/>
      </c>
      <c r="L43143" s="14" t="str">
        <v/>
      </c>
      <c r="O43143" s="14" t="str">
        <v/>
      </c>
      <c r="P43143" s="14" t="str">
        <f ca="1"/>
        <v>Low Cap</v>
      </c>
    </row>
    <row r="43144" spans="11:16">
      <c r="K43144" s="14" t="str">
        <v/>
      </c>
      <c r="L43144" s="14" t="str">
        <v/>
      </c>
      <c r="O43144" s="14" t="str">
        <v/>
      </c>
      <c r="P43144" s="14" t="str">
        <f ca="1"/>
        <v>Low Cap</v>
      </c>
    </row>
    <row r="43145" spans="11:16">
      <c r="K43145" s="14" t="str">
        <v/>
      </c>
      <c r="L43145" s="14" t="str">
        <v/>
      </c>
      <c r="O43145" s="14" t="str">
        <v/>
      </c>
      <c r="P43145" s="14" t="str">
        <f ca="1"/>
        <v>Low Cap</v>
      </c>
    </row>
    <row r="43146" spans="11:16">
      <c r="K43146" s="14" t="str">
        <v/>
      </c>
      <c r="L43146" s="14" t="str">
        <v/>
      </c>
      <c r="O43146" s="14" t="str">
        <v/>
      </c>
      <c r="P43146" s="14" t="str">
        <f ca="1"/>
        <v>Low Cap</v>
      </c>
    </row>
    <row r="43147" spans="11:16">
      <c r="K43147" s="14" t="str">
        <v/>
      </c>
      <c r="L43147" s="14" t="str">
        <v/>
      </c>
      <c r="O43147" s="14" t="str">
        <v/>
      </c>
      <c r="P43147" s="14" t="str">
        <f ca="1"/>
        <v>Low Cap</v>
      </c>
    </row>
    <row r="43148" spans="11:16">
      <c r="K43148" s="14" t="str">
        <v/>
      </c>
      <c r="L43148" s="14" t="str">
        <v/>
      </c>
      <c r="O43148" s="14" t="str">
        <v/>
      </c>
      <c r="P43148" s="14" t="str">
        <f ca="1"/>
        <v>Low Cap</v>
      </c>
    </row>
    <row r="43149" spans="11:16">
      <c r="K43149" s="14" t="str">
        <v/>
      </c>
      <c r="L43149" s="14" t="str">
        <v/>
      </c>
      <c r="O43149" s="14" t="str">
        <v/>
      </c>
      <c r="P43149" s="14" t="str">
        <f ca="1"/>
        <v>Low Cap</v>
      </c>
    </row>
    <row r="43150" spans="11:16">
      <c r="K43150" s="14" t="str">
        <v/>
      </c>
      <c r="L43150" s="14" t="str">
        <v/>
      </c>
      <c r="O43150" s="14" t="str">
        <v/>
      </c>
      <c r="P43150" s="14" t="str">
        <f ca="1"/>
        <v>Low Cap</v>
      </c>
    </row>
    <row r="43151" spans="11:16">
      <c r="K43151" s="14" t="str">
        <v/>
      </c>
      <c r="L43151" s="14" t="str">
        <v/>
      </c>
      <c r="O43151" s="14" t="str">
        <v/>
      </c>
      <c r="P43151" s="14" t="str">
        <f ca="1"/>
        <v>Low Cap</v>
      </c>
    </row>
    <row r="43152" spans="11:16">
      <c r="K43152" s="14" t="str">
        <v/>
      </c>
      <c r="L43152" s="14" t="str">
        <v/>
      </c>
      <c r="O43152" s="14" t="str">
        <v/>
      </c>
      <c r="P43152" s="14" t="str">
        <f ca="1"/>
        <v>Low Cap</v>
      </c>
    </row>
    <row r="43153" spans="11:16">
      <c r="K43153" s="14" t="str">
        <v/>
      </c>
      <c r="L43153" s="14" t="str">
        <v/>
      </c>
      <c r="O43153" s="14" t="str">
        <v/>
      </c>
      <c r="P43153" s="14" t="str">
        <f ca="1"/>
        <v>Low Cap</v>
      </c>
    </row>
    <row r="43154" spans="11:16">
      <c r="K43154" s="14" t="str">
        <v/>
      </c>
      <c r="L43154" s="14" t="str">
        <v/>
      </c>
      <c r="O43154" s="14" t="str">
        <v/>
      </c>
      <c r="P43154" s="14" t="str">
        <f ca="1"/>
        <v>Low Cap</v>
      </c>
    </row>
    <row r="43155" spans="11:16">
      <c r="K43155" s="14" t="str">
        <v/>
      </c>
      <c r="L43155" s="14" t="str">
        <v/>
      </c>
      <c r="O43155" s="14" t="str">
        <v/>
      </c>
      <c r="P43155" s="14" t="str">
        <f ca="1"/>
        <v>Low Cap</v>
      </c>
    </row>
    <row r="43156" spans="11:16">
      <c r="K43156" s="14" t="str">
        <v/>
      </c>
      <c r="L43156" s="14" t="str">
        <v/>
      </c>
      <c r="O43156" s="14" t="str">
        <v/>
      </c>
      <c r="P43156" s="14" t="str">
        <f ca="1"/>
        <v>Low Cap</v>
      </c>
    </row>
    <row r="43157" spans="11:16">
      <c r="K43157" s="14" t="str">
        <v/>
      </c>
      <c r="L43157" s="14" t="str">
        <v/>
      </c>
      <c r="O43157" s="14" t="str">
        <v/>
      </c>
      <c r="P43157" s="14" t="str">
        <f ca="1"/>
        <v>Low Cap</v>
      </c>
    </row>
    <row r="43158" spans="11:16">
      <c r="K43158" s="14" t="str">
        <v/>
      </c>
      <c r="L43158" s="14" t="str">
        <v/>
      </c>
      <c r="O43158" s="14" t="str">
        <v/>
      </c>
      <c r="P43158" s="14" t="str">
        <f ca="1"/>
        <v>Low Cap</v>
      </c>
    </row>
    <row r="43159" spans="11:16">
      <c r="K43159" s="14" t="str">
        <v/>
      </c>
      <c r="L43159" s="14" t="str">
        <v/>
      </c>
      <c r="O43159" s="14" t="str">
        <v/>
      </c>
      <c r="P43159" s="14" t="str">
        <f ca="1"/>
        <v>Low Cap</v>
      </c>
    </row>
    <row r="43160" spans="11:16">
      <c r="K43160" s="14" t="str">
        <v/>
      </c>
      <c r="L43160" s="14" t="str">
        <v/>
      </c>
      <c r="O43160" s="14" t="str">
        <v/>
      </c>
      <c r="P43160" s="14" t="str">
        <f ca="1"/>
        <v>Low Cap</v>
      </c>
    </row>
    <row r="43161" spans="11:16">
      <c r="K43161" s="14" t="str">
        <v/>
      </c>
      <c r="L43161" s="14" t="str">
        <v/>
      </c>
      <c r="O43161" s="14" t="str">
        <v/>
      </c>
      <c r="P43161" s="14" t="str">
        <f ca="1"/>
        <v>Low Cap</v>
      </c>
    </row>
    <row r="43162" spans="11:16">
      <c r="K43162" s="14" t="str">
        <v/>
      </c>
      <c r="L43162" s="14" t="str">
        <v/>
      </c>
      <c r="O43162" s="14" t="str">
        <v/>
      </c>
      <c r="P43162" s="14" t="str">
        <f ca="1"/>
        <v>Low Cap</v>
      </c>
    </row>
    <row r="43163" spans="11:16">
      <c r="K43163" s="14" t="str">
        <v/>
      </c>
      <c r="L43163" s="14" t="str">
        <v/>
      </c>
      <c r="O43163" s="14" t="str">
        <v/>
      </c>
      <c r="P43163" s="14" t="str">
        <f ca="1"/>
        <v>Low Cap</v>
      </c>
    </row>
    <row r="43164" spans="11:16">
      <c r="K43164" s="14" t="str">
        <v/>
      </c>
      <c r="L43164" s="14" t="str">
        <v/>
      </c>
      <c r="O43164" s="14" t="str">
        <v/>
      </c>
      <c r="P43164" s="14" t="str">
        <f ca="1"/>
        <v>Low Cap</v>
      </c>
    </row>
    <row r="43165" spans="11:16">
      <c r="K43165" s="14" t="str">
        <v/>
      </c>
      <c r="L43165" s="14" t="str">
        <v/>
      </c>
      <c r="O43165" s="14" t="str">
        <v/>
      </c>
      <c r="P43165" s="14" t="str">
        <f ca="1"/>
        <v>Low Cap</v>
      </c>
    </row>
    <row r="43166" spans="11:16">
      <c r="K43166" s="14" t="str">
        <v/>
      </c>
      <c r="L43166" s="14" t="str">
        <v/>
      </c>
      <c r="O43166" s="14" t="str">
        <v/>
      </c>
      <c r="P43166" s="14" t="str">
        <f ca="1"/>
        <v>Low Cap</v>
      </c>
    </row>
    <row r="43167" spans="11:16">
      <c r="K43167" s="14" t="str">
        <v/>
      </c>
      <c r="L43167" s="14" t="str">
        <v/>
      </c>
      <c r="O43167" s="14" t="str">
        <v/>
      </c>
      <c r="P43167" s="14" t="str">
        <f ca="1"/>
        <v>Low Cap</v>
      </c>
    </row>
    <row r="43168" spans="11:16">
      <c r="K43168" s="14" t="str">
        <v/>
      </c>
      <c r="L43168" s="14" t="str">
        <v/>
      </c>
      <c r="O43168" s="14" t="str">
        <v/>
      </c>
      <c r="P43168" s="14" t="str">
        <f ca="1"/>
        <v>Low Cap</v>
      </c>
    </row>
    <row r="43169" spans="11:16">
      <c r="K43169" s="14" t="str">
        <v/>
      </c>
      <c r="L43169" s="14" t="str">
        <v/>
      </c>
      <c r="O43169" s="14" t="str">
        <v/>
      </c>
      <c r="P43169" s="14" t="str">
        <f ca="1"/>
        <v>Low Cap</v>
      </c>
    </row>
    <row r="43170" spans="11:16">
      <c r="K43170" s="14" t="str">
        <v/>
      </c>
      <c r="L43170" s="14" t="str">
        <v/>
      </c>
      <c r="O43170" s="14" t="str">
        <v/>
      </c>
      <c r="P43170" s="14" t="str">
        <f ca="1"/>
        <v>Low Cap</v>
      </c>
    </row>
    <row r="43171" spans="11:16">
      <c r="K43171" s="14" t="str">
        <v/>
      </c>
      <c r="L43171" s="14" t="str">
        <v/>
      </c>
      <c r="O43171" s="14" t="str">
        <v/>
      </c>
      <c r="P43171" s="14" t="str">
        <f ca="1"/>
        <v>Low Cap</v>
      </c>
    </row>
    <row r="43172" spans="11:16">
      <c r="K43172" s="14" t="str">
        <v/>
      </c>
      <c r="L43172" s="14" t="str">
        <v/>
      </c>
      <c r="O43172" s="14" t="str">
        <v/>
      </c>
      <c r="P43172" s="14" t="str">
        <f ca="1"/>
        <v>Low Cap</v>
      </c>
    </row>
    <row r="43173" spans="11:16">
      <c r="K43173" s="14" t="str">
        <v/>
      </c>
      <c r="L43173" s="14" t="str">
        <v/>
      </c>
      <c r="O43173" s="14" t="str">
        <v/>
      </c>
      <c r="P43173" s="14" t="str">
        <f ca="1"/>
        <v>Low Cap</v>
      </c>
    </row>
    <row r="43174" spans="11:16">
      <c r="K43174" s="14" t="str">
        <v/>
      </c>
      <c r="L43174" s="14" t="str">
        <v/>
      </c>
      <c r="O43174" s="14" t="str">
        <v/>
      </c>
      <c r="P43174" s="14" t="str">
        <f ca="1"/>
        <v>Low Cap</v>
      </c>
    </row>
    <row r="43175" spans="11:16">
      <c r="K43175" s="14" t="str">
        <v/>
      </c>
      <c r="L43175" s="14" t="str">
        <v/>
      </c>
      <c r="O43175" s="14" t="str">
        <v/>
      </c>
      <c r="P43175" s="14" t="str">
        <f ca="1"/>
        <v>Low Cap</v>
      </c>
    </row>
    <row r="43176" spans="11:16">
      <c r="K43176" s="14" t="str">
        <v/>
      </c>
      <c r="L43176" s="14" t="str">
        <v/>
      </c>
      <c r="O43176" s="14" t="str">
        <v/>
      </c>
      <c r="P43176" s="14" t="str">
        <f ca="1"/>
        <v>Low Cap</v>
      </c>
    </row>
    <row r="43177" spans="11:16">
      <c r="K43177" s="14" t="str">
        <v/>
      </c>
      <c r="L43177" s="14" t="str">
        <v/>
      </c>
      <c r="O43177" s="14" t="str">
        <v/>
      </c>
      <c r="P43177" s="14" t="str">
        <f ca="1"/>
        <v>Low Cap</v>
      </c>
    </row>
    <row r="43178" spans="11:16">
      <c r="K43178" s="14" t="str">
        <v/>
      </c>
      <c r="L43178" s="14" t="str">
        <v/>
      </c>
      <c r="O43178" s="14" t="str">
        <v/>
      </c>
      <c r="P43178" s="14" t="str">
        <f ca="1"/>
        <v>Low Cap</v>
      </c>
    </row>
    <row r="43179" spans="11:16">
      <c r="K43179" s="14" t="str">
        <v/>
      </c>
      <c r="L43179" s="14" t="str">
        <v/>
      </c>
      <c r="O43179" s="14" t="str">
        <v/>
      </c>
      <c r="P43179" s="14" t="str">
        <f ca="1"/>
        <v>Low Cap</v>
      </c>
    </row>
    <row r="43180" spans="11:16">
      <c r="K43180" s="14" t="str">
        <v/>
      </c>
      <c r="L43180" s="14" t="str">
        <v/>
      </c>
      <c r="O43180" s="14" t="str">
        <v/>
      </c>
      <c r="P43180" s="14" t="str">
        <f ca="1"/>
        <v>Low Cap</v>
      </c>
    </row>
    <row r="43181" spans="11:16">
      <c r="K43181" s="14" t="str">
        <v/>
      </c>
      <c r="L43181" s="14" t="str">
        <v/>
      </c>
      <c r="O43181" s="14" t="str">
        <v/>
      </c>
      <c r="P43181" s="14" t="str">
        <f ca="1"/>
        <v>Low Cap</v>
      </c>
    </row>
    <row r="43182" spans="11:16">
      <c r="K43182" s="14" t="str">
        <v/>
      </c>
      <c r="L43182" s="14" t="str">
        <v/>
      </c>
      <c r="O43182" s="14" t="str">
        <v/>
      </c>
      <c r="P43182" s="14" t="str">
        <f ca="1"/>
        <v>Low Cap</v>
      </c>
    </row>
    <row r="43183" spans="11:16">
      <c r="K43183" s="14" t="str">
        <v/>
      </c>
      <c r="L43183" s="14" t="str">
        <v/>
      </c>
      <c r="O43183" s="14" t="str">
        <v/>
      </c>
      <c r="P43183" s="14" t="str">
        <f ca="1"/>
        <v>Low Cap</v>
      </c>
    </row>
    <row r="43184" spans="11:16">
      <c r="K43184" s="14" t="str">
        <v/>
      </c>
      <c r="L43184" s="14" t="str">
        <v/>
      </c>
      <c r="O43184" s="14" t="str">
        <v/>
      </c>
      <c r="P43184" s="14" t="str">
        <f ca="1"/>
        <v>Low Cap</v>
      </c>
    </row>
    <row r="43185" spans="11:16">
      <c r="K43185" s="14" t="str">
        <v/>
      </c>
      <c r="L43185" s="14" t="str">
        <v/>
      </c>
      <c r="O43185" s="14" t="str">
        <v/>
      </c>
      <c r="P43185" s="14" t="str">
        <f ca="1"/>
        <v>Low Cap</v>
      </c>
    </row>
    <row r="43186" spans="11:16">
      <c r="K43186" s="14" t="str">
        <v/>
      </c>
      <c r="L43186" s="14" t="str">
        <v/>
      </c>
      <c r="O43186" s="14" t="str">
        <v/>
      </c>
      <c r="P43186" s="14" t="str">
        <f ca="1"/>
        <v>Low Cap</v>
      </c>
    </row>
    <row r="43187" spans="11:16">
      <c r="K43187" s="14" t="str">
        <v/>
      </c>
      <c r="L43187" s="14" t="str">
        <v/>
      </c>
      <c r="O43187" s="14" t="str">
        <v/>
      </c>
      <c r="P43187" s="14" t="str">
        <f ca="1"/>
        <v>Low Cap</v>
      </c>
    </row>
    <row r="43188" spans="11:16">
      <c r="K43188" s="14" t="str">
        <v/>
      </c>
      <c r="L43188" s="14" t="str">
        <v/>
      </c>
      <c r="O43188" s="14" t="str">
        <v/>
      </c>
      <c r="P43188" s="14" t="str">
        <f ca="1"/>
        <v>Low Cap</v>
      </c>
    </row>
    <row r="43189" spans="11:16">
      <c r="K43189" s="14" t="str">
        <v/>
      </c>
      <c r="L43189" s="14" t="str">
        <v/>
      </c>
      <c r="O43189" s="14" t="str">
        <v/>
      </c>
      <c r="P43189" s="14" t="str">
        <f ca="1"/>
        <v>Low Cap</v>
      </c>
    </row>
    <row r="43190" spans="11:16">
      <c r="K43190" s="14" t="str">
        <v/>
      </c>
      <c r="L43190" s="14" t="str">
        <v/>
      </c>
      <c r="O43190" s="14" t="str">
        <v/>
      </c>
      <c r="P43190" s="14" t="str">
        <f ca="1"/>
        <v>Low Cap</v>
      </c>
    </row>
    <row r="43191" spans="11:16">
      <c r="K43191" s="14" t="str">
        <v/>
      </c>
      <c r="L43191" s="14" t="str">
        <v/>
      </c>
      <c r="O43191" s="14" t="str">
        <v/>
      </c>
      <c r="P43191" s="14" t="str">
        <f ca="1"/>
        <v>Low Cap</v>
      </c>
    </row>
    <row r="43192" spans="11:16">
      <c r="K43192" s="14" t="str">
        <v/>
      </c>
      <c r="L43192" s="14" t="str">
        <v/>
      </c>
      <c r="O43192" s="14" t="str">
        <v/>
      </c>
      <c r="P43192" s="14" t="str">
        <f ca="1"/>
        <v>Low Cap</v>
      </c>
    </row>
    <row r="43193" spans="11:16">
      <c r="K43193" s="14" t="str">
        <v/>
      </c>
      <c r="L43193" s="14" t="str">
        <v/>
      </c>
      <c r="O43193" s="14" t="str">
        <v/>
      </c>
      <c r="P43193" s="14" t="str">
        <f ca="1"/>
        <v>Low Cap</v>
      </c>
    </row>
    <row r="43194" spans="11:16">
      <c r="K43194" s="14" t="str">
        <v/>
      </c>
      <c r="L43194" s="14" t="str">
        <v/>
      </c>
      <c r="O43194" s="14" t="str">
        <v/>
      </c>
      <c r="P43194" s="14" t="str">
        <f ca="1"/>
        <v>Low Cap</v>
      </c>
    </row>
    <row r="43195" spans="11:16">
      <c r="K43195" s="14" t="str">
        <v/>
      </c>
      <c r="L43195" s="14" t="str">
        <v/>
      </c>
      <c r="O43195" s="14" t="str">
        <v/>
      </c>
      <c r="P43195" s="14" t="str">
        <f ca="1"/>
        <v>Low Cap</v>
      </c>
    </row>
    <row r="43196" spans="11:16">
      <c r="K43196" s="14" t="str">
        <v/>
      </c>
      <c r="L43196" s="14" t="str">
        <v/>
      </c>
      <c r="O43196" s="14" t="str">
        <v/>
      </c>
      <c r="P43196" s="14" t="str">
        <f ca="1"/>
        <v>Low Cap</v>
      </c>
    </row>
    <row r="43197" spans="11:16">
      <c r="K43197" s="14" t="str">
        <v/>
      </c>
      <c r="L43197" s="14" t="str">
        <v/>
      </c>
      <c r="O43197" s="14" t="str">
        <v/>
      </c>
      <c r="P43197" s="14" t="str">
        <f ca="1"/>
        <v>Low Cap</v>
      </c>
    </row>
    <row r="43198" spans="11:16">
      <c r="K43198" s="14" t="str">
        <v/>
      </c>
      <c r="L43198" s="14" t="str">
        <v/>
      </c>
      <c r="O43198" s="14" t="str">
        <v/>
      </c>
      <c r="P43198" s="14" t="str">
        <f ca="1"/>
        <v>Low Cap</v>
      </c>
    </row>
    <row r="43199" spans="11:16">
      <c r="K43199" s="14" t="str">
        <v/>
      </c>
      <c r="L43199" s="14" t="str">
        <v/>
      </c>
      <c r="O43199" s="14" t="str">
        <v/>
      </c>
      <c r="P43199" s="14" t="str">
        <f ca="1"/>
        <v>Low Cap</v>
      </c>
    </row>
    <row r="43200" spans="11:16">
      <c r="K43200" s="14" t="str">
        <v/>
      </c>
      <c r="L43200" s="14" t="str">
        <v/>
      </c>
      <c r="O43200" s="14" t="str">
        <v/>
      </c>
      <c r="P43200" s="14" t="str">
        <f ca="1"/>
        <v>Low Cap</v>
      </c>
    </row>
    <row r="43201" spans="11:16">
      <c r="K43201" s="14" t="str">
        <v/>
      </c>
      <c r="L43201" s="14" t="str">
        <v/>
      </c>
      <c r="O43201" s="14" t="str">
        <v/>
      </c>
      <c r="P43201" s="14" t="str">
        <f ca="1"/>
        <v>Low Cap</v>
      </c>
    </row>
    <row r="43202" spans="11:16">
      <c r="K43202" s="14" t="str">
        <v/>
      </c>
      <c r="L43202" s="14" t="str">
        <v/>
      </c>
      <c r="O43202" s="14" t="str">
        <v/>
      </c>
      <c r="P43202" s="14" t="str">
        <f ca="1"/>
        <v>Low Cap</v>
      </c>
    </row>
    <row r="43203" spans="11:16">
      <c r="K43203" s="14" t="str">
        <v/>
      </c>
      <c r="L43203" s="14" t="str">
        <v/>
      </c>
      <c r="O43203" s="14" t="str">
        <v/>
      </c>
      <c r="P43203" s="14" t="str">
        <f ca="1"/>
        <v>Low Cap</v>
      </c>
    </row>
    <row r="43204" spans="11:16">
      <c r="K43204" s="14" t="str">
        <v/>
      </c>
      <c r="L43204" s="14" t="str">
        <v/>
      </c>
      <c r="O43204" s="14" t="str">
        <v/>
      </c>
      <c r="P43204" s="14" t="str">
        <f ca="1"/>
        <v>Low Cap</v>
      </c>
    </row>
    <row r="43205" spans="11:16">
      <c r="K43205" s="14" t="str">
        <v/>
      </c>
      <c r="L43205" s="14" t="str">
        <v/>
      </c>
      <c r="O43205" s="14" t="str">
        <v/>
      </c>
      <c r="P43205" s="14" t="str">
        <f ca="1"/>
        <v>Low Cap</v>
      </c>
    </row>
    <row r="43206" spans="11:16">
      <c r="K43206" s="14" t="str">
        <v/>
      </c>
      <c r="L43206" s="14" t="str">
        <v/>
      </c>
      <c r="O43206" s="14" t="str">
        <v/>
      </c>
      <c r="P43206" s="14" t="str">
        <f ca="1"/>
        <v>Low Cap</v>
      </c>
    </row>
    <row r="43207" spans="11:16">
      <c r="K43207" s="14" t="str">
        <v/>
      </c>
      <c r="L43207" s="14" t="str">
        <v/>
      </c>
      <c r="O43207" s="14" t="str">
        <v/>
      </c>
      <c r="P43207" s="14" t="str">
        <f ca="1"/>
        <v>Low Cap</v>
      </c>
    </row>
    <row r="43208" spans="11:16">
      <c r="K43208" s="14" t="str">
        <v/>
      </c>
      <c r="L43208" s="14" t="str">
        <v/>
      </c>
      <c r="O43208" s="14" t="str">
        <v/>
      </c>
      <c r="P43208" s="14" t="str">
        <f ca="1"/>
        <v>Low Cap</v>
      </c>
    </row>
    <row r="43209" spans="11:16">
      <c r="K43209" s="14" t="str">
        <v/>
      </c>
      <c r="L43209" s="14" t="str">
        <v/>
      </c>
      <c r="O43209" s="14" t="str">
        <v/>
      </c>
      <c r="P43209" s="14" t="str">
        <f ca="1"/>
        <v>Low Cap</v>
      </c>
    </row>
    <row r="43210" spans="11:16">
      <c r="K43210" s="14" t="str">
        <v/>
      </c>
      <c r="L43210" s="14" t="str">
        <v/>
      </c>
      <c r="O43210" s="14" t="str">
        <v/>
      </c>
      <c r="P43210" s="14" t="str">
        <f ca="1"/>
        <v>Low Cap</v>
      </c>
    </row>
    <row r="43211" spans="11:16">
      <c r="K43211" s="14" t="str">
        <v/>
      </c>
      <c r="L43211" s="14" t="str">
        <v/>
      </c>
      <c r="O43211" s="14" t="str">
        <v/>
      </c>
      <c r="P43211" s="14" t="str">
        <f ca="1"/>
        <v>Low Cap</v>
      </c>
    </row>
    <row r="43212" spans="11:16">
      <c r="K43212" s="14" t="str">
        <v/>
      </c>
      <c r="L43212" s="14" t="str">
        <v/>
      </c>
      <c r="O43212" s="14" t="str">
        <v/>
      </c>
      <c r="P43212" s="14" t="str">
        <f ca="1"/>
        <v>Low Cap</v>
      </c>
    </row>
    <row r="43213" spans="11:16">
      <c r="K43213" s="14" t="str">
        <v/>
      </c>
      <c r="L43213" s="14" t="str">
        <v/>
      </c>
      <c r="O43213" s="14" t="str">
        <v/>
      </c>
      <c r="P43213" s="14" t="str">
        <f ca="1"/>
        <v>Low Cap</v>
      </c>
    </row>
    <row r="43214" spans="11:16">
      <c r="K43214" s="14" t="str">
        <v/>
      </c>
      <c r="L43214" s="14" t="str">
        <v/>
      </c>
      <c r="O43214" s="14" t="str">
        <v/>
      </c>
      <c r="P43214" s="14" t="str">
        <f ca="1"/>
        <v>Low Cap</v>
      </c>
    </row>
    <row r="43215" spans="11:16">
      <c r="K43215" s="14" t="str">
        <v/>
      </c>
      <c r="L43215" s="14" t="str">
        <v/>
      </c>
      <c r="O43215" s="14" t="str">
        <v/>
      </c>
      <c r="P43215" s="14" t="str">
        <f ca="1"/>
        <v>Low Cap</v>
      </c>
    </row>
    <row r="43216" spans="11:16">
      <c r="K43216" s="14" t="str">
        <v/>
      </c>
      <c r="L43216" s="14" t="str">
        <v/>
      </c>
      <c r="O43216" s="14" t="str">
        <v/>
      </c>
      <c r="P43216" s="14" t="str">
        <f ca="1"/>
        <v>Low Cap</v>
      </c>
    </row>
    <row r="43217" spans="11:16">
      <c r="K43217" s="14" t="str">
        <v/>
      </c>
      <c r="L43217" s="14" t="str">
        <v/>
      </c>
      <c r="O43217" s="14" t="str">
        <v/>
      </c>
      <c r="P43217" s="14" t="str">
        <f ca="1"/>
        <v>Low Cap</v>
      </c>
    </row>
    <row r="43218" spans="11:16">
      <c r="K43218" s="14" t="str">
        <v/>
      </c>
      <c r="L43218" s="14" t="str">
        <v/>
      </c>
      <c r="O43218" s="14" t="str">
        <v/>
      </c>
      <c r="P43218" s="14" t="str">
        <f ca="1"/>
        <v>Low Cap</v>
      </c>
    </row>
    <row r="43219" spans="11:16">
      <c r="K43219" s="14" t="str">
        <v/>
      </c>
      <c r="L43219" s="14" t="str">
        <v/>
      </c>
      <c r="O43219" s="14" t="str">
        <v/>
      </c>
      <c r="P43219" s="14" t="str">
        <f ca="1"/>
        <v>Low Cap</v>
      </c>
    </row>
    <row r="43220" spans="11:16">
      <c r="K43220" s="14" t="str">
        <v/>
      </c>
      <c r="L43220" s="14" t="str">
        <v/>
      </c>
      <c r="O43220" s="14" t="str">
        <v/>
      </c>
      <c r="P43220" s="14" t="str">
        <f ca="1"/>
        <v>Low Cap</v>
      </c>
    </row>
    <row r="43221" spans="11:16">
      <c r="K43221" s="14" t="str">
        <v/>
      </c>
      <c r="L43221" s="14" t="str">
        <v/>
      </c>
      <c r="O43221" s="14" t="str">
        <v/>
      </c>
      <c r="P43221" s="14" t="str">
        <f ca="1"/>
        <v>Low Cap</v>
      </c>
    </row>
    <row r="43222" spans="11:16">
      <c r="K43222" s="14" t="str">
        <v/>
      </c>
      <c r="L43222" s="14" t="str">
        <v/>
      </c>
      <c r="O43222" s="14" t="str">
        <v/>
      </c>
      <c r="P43222" s="14" t="str">
        <f ca="1"/>
        <v>Low Cap</v>
      </c>
    </row>
    <row r="43223" spans="11:16">
      <c r="K43223" s="14" t="str">
        <v/>
      </c>
      <c r="L43223" s="14" t="str">
        <v/>
      </c>
      <c r="O43223" s="14" t="str">
        <v/>
      </c>
      <c r="P43223" s="14" t="str">
        <f ca="1"/>
        <v>Low Cap</v>
      </c>
    </row>
    <row r="43224" spans="11:16">
      <c r="K43224" s="14" t="str">
        <v/>
      </c>
      <c r="L43224" s="14" t="str">
        <v/>
      </c>
      <c r="O43224" s="14" t="str">
        <v/>
      </c>
      <c r="P43224" s="14" t="str">
        <f ca="1"/>
        <v>Low Cap</v>
      </c>
    </row>
    <row r="43225" spans="11:16">
      <c r="K43225" s="14" t="str">
        <v/>
      </c>
      <c r="L43225" s="14" t="str">
        <v/>
      </c>
      <c r="O43225" s="14" t="str">
        <v/>
      </c>
      <c r="P43225" s="14" t="str">
        <f ca="1"/>
        <v>Low Cap</v>
      </c>
    </row>
    <row r="43226" spans="11:16">
      <c r="K43226" s="14" t="str">
        <v/>
      </c>
      <c r="L43226" s="14" t="str">
        <v/>
      </c>
      <c r="O43226" s="14" t="str">
        <v/>
      </c>
      <c r="P43226" s="14" t="str">
        <f ca="1"/>
        <v>Low Cap</v>
      </c>
    </row>
    <row r="43227" spans="11:16">
      <c r="K43227" s="14" t="str">
        <v/>
      </c>
      <c r="L43227" s="14" t="str">
        <v/>
      </c>
      <c r="O43227" s="14" t="str">
        <v/>
      </c>
      <c r="P43227" s="14" t="str">
        <f ca="1"/>
        <v>Low Cap</v>
      </c>
    </row>
    <row r="43228" spans="11:16">
      <c r="K43228" s="14" t="str">
        <v/>
      </c>
      <c r="L43228" s="14" t="str">
        <v/>
      </c>
      <c r="O43228" s="14" t="str">
        <v/>
      </c>
      <c r="P43228" s="14" t="str">
        <f ca="1"/>
        <v>Low Cap</v>
      </c>
    </row>
    <row r="43229" spans="11:16">
      <c r="K43229" s="14" t="str">
        <v/>
      </c>
      <c r="L43229" s="14" t="str">
        <v/>
      </c>
      <c r="O43229" s="14" t="str">
        <v/>
      </c>
      <c r="P43229" s="14" t="str">
        <f ca="1"/>
        <v>Low Cap</v>
      </c>
    </row>
    <row r="43230" spans="11:16">
      <c r="K43230" s="14" t="str">
        <v/>
      </c>
      <c r="L43230" s="14" t="str">
        <v/>
      </c>
      <c r="O43230" s="14" t="str">
        <v/>
      </c>
      <c r="P43230" s="14" t="str">
        <f ca="1"/>
        <v>Low Cap</v>
      </c>
    </row>
    <row r="43231" spans="11:16">
      <c r="K43231" s="14" t="str">
        <v/>
      </c>
      <c r="L43231" s="14" t="str">
        <v/>
      </c>
      <c r="O43231" s="14" t="str">
        <v/>
      </c>
      <c r="P43231" s="14" t="str">
        <f ca="1"/>
        <v>Low Cap</v>
      </c>
    </row>
    <row r="43232" spans="11:16">
      <c r="K43232" s="14" t="str">
        <v/>
      </c>
      <c r="L43232" s="14" t="str">
        <v/>
      </c>
      <c r="O43232" s="14" t="str">
        <v/>
      </c>
      <c r="P43232" s="14" t="str">
        <f ca="1"/>
        <v>Low Cap</v>
      </c>
    </row>
    <row r="43233" spans="11:16">
      <c r="K43233" s="14" t="str">
        <v/>
      </c>
      <c r="L43233" s="14" t="str">
        <v/>
      </c>
      <c r="O43233" s="14" t="str">
        <v/>
      </c>
      <c r="P43233" s="14" t="str">
        <f ca="1"/>
        <v>Low Cap</v>
      </c>
    </row>
    <row r="43234" spans="11:16">
      <c r="K43234" s="14" t="str">
        <v/>
      </c>
      <c r="L43234" s="14" t="str">
        <v/>
      </c>
      <c r="O43234" s="14" t="str">
        <v/>
      </c>
      <c r="P43234" s="14" t="str">
        <f ca="1"/>
        <v>Low Cap</v>
      </c>
    </row>
    <row r="43235" spans="11:16">
      <c r="K43235" s="14" t="str">
        <v/>
      </c>
      <c r="L43235" s="14" t="str">
        <v/>
      </c>
      <c r="O43235" s="14" t="str">
        <v/>
      </c>
      <c r="P43235" s="14" t="str">
        <f ca="1"/>
        <v>Low Cap</v>
      </c>
    </row>
    <row r="43236" spans="11:16">
      <c r="K43236" s="14" t="str">
        <v/>
      </c>
      <c r="L43236" s="14" t="str">
        <v/>
      </c>
      <c r="O43236" s="14" t="str">
        <v/>
      </c>
      <c r="P43236" s="14" t="str">
        <f ca="1"/>
        <v>Low Cap</v>
      </c>
    </row>
    <row r="43237" spans="11:16">
      <c r="K43237" s="14" t="str">
        <v/>
      </c>
      <c r="L43237" s="14" t="str">
        <v/>
      </c>
      <c r="O43237" s="14" t="str">
        <v/>
      </c>
      <c r="P43237" s="14" t="str">
        <f ca="1"/>
        <v>Low Cap</v>
      </c>
    </row>
    <row r="43238" spans="11:16">
      <c r="K43238" s="14" t="str">
        <v/>
      </c>
      <c r="L43238" s="14" t="str">
        <v/>
      </c>
      <c r="O43238" s="14" t="str">
        <v/>
      </c>
      <c r="P43238" s="14" t="str">
        <f ca="1"/>
        <v>Low Cap</v>
      </c>
    </row>
    <row r="43239" spans="11:16">
      <c r="K43239" s="14" t="str">
        <v/>
      </c>
      <c r="L43239" s="14" t="str">
        <v/>
      </c>
      <c r="O43239" s="14" t="str">
        <v/>
      </c>
      <c r="P43239" s="14" t="str">
        <f ca="1"/>
        <v>Low Cap</v>
      </c>
    </row>
    <row r="43240" spans="11:16">
      <c r="K43240" s="14" t="str">
        <v/>
      </c>
      <c r="L43240" s="14" t="str">
        <v/>
      </c>
      <c r="O43240" s="14" t="str">
        <v/>
      </c>
      <c r="P43240" s="14" t="str">
        <f ca="1"/>
        <v>Low Cap</v>
      </c>
    </row>
    <row r="43241" spans="11:16">
      <c r="K43241" s="14" t="str">
        <v/>
      </c>
      <c r="L43241" s="14" t="str">
        <v/>
      </c>
      <c r="O43241" s="14" t="str">
        <v/>
      </c>
      <c r="P43241" s="14" t="str">
        <f ca="1"/>
        <v>Low Cap</v>
      </c>
    </row>
    <row r="43242" spans="11:16">
      <c r="K43242" s="14" t="str">
        <v/>
      </c>
      <c r="L43242" s="14" t="str">
        <v/>
      </c>
      <c r="O43242" s="14" t="str">
        <v/>
      </c>
      <c r="P43242" s="14" t="str">
        <f ca="1"/>
        <v>Low Cap</v>
      </c>
    </row>
    <row r="43243" spans="11:16">
      <c r="K43243" s="14" t="str">
        <v/>
      </c>
      <c r="L43243" s="14" t="str">
        <v/>
      </c>
      <c r="O43243" s="14" t="str">
        <v/>
      </c>
      <c r="P43243" s="14" t="str">
        <f ca="1"/>
        <v>Low Cap</v>
      </c>
    </row>
    <row r="43244" spans="11:16">
      <c r="K43244" s="14" t="str">
        <v/>
      </c>
      <c r="L43244" s="14" t="str">
        <v/>
      </c>
      <c r="O43244" s="14" t="str">
        <v/>
      </c>
      <c r="P43244" s="14" t="str">
        <f ca="1"/>
        <v>Low Cap</v>
      </c>
    </row>
    <row r="43245" spans="11:16">
      <c r="K43245" s="14" t="str">
        <v/>
      </c>
      <c r="L43245" s="14" t="str">
        <v/>
      </c>
      <c r="O43245" s="14" t="str">
        <v/>
      </c>
      <c r="P43245" s="14" t="str">
        <f ca="1"/>
        <v>Low Cap</v>
      </c>
    </row>
    <row r="43246" spans="11:16">
      <c r="K43246" s="14" t="str">
        <v/>
      </c>
      <c r="L43246" s="14" t="str">
        <v/>
      </c>
      <c r="O43246" s="14" t="str">
        <v/>
      </c>
      <c r="P43246" s="14" t="str">
        <f ca="1"/>
        <v>Low Cap</v>
      </c>
    </row>
    <row r="43247" spans="11:16">
      <c r="K43247" s="14" t="str">
        <v/>
      </c>
      <c r="L43247" s="14" t="str">
        <v/>
      </c>
      <c r="O43247" s="14" t="str">
        <v/>
      </c>
      <c r="P43247" s="14" t="str">
        <f ca="1"/>
        <v>Low Cap</v>
      </c>
    </row>
    <row r="43248" spans="11:16">
      <c r="K43248" s="14" t="str">
        <v/>
      </c>
      <c r="L43248" s="14" t="str">
        <v/>
      </c>
      <c r="O43248" s="14" t="str">
        <v/>
      </c>
      <c r="P43248" s="14" t="str">
        <f ca="1"/>
        <v>Low Cap</v>
      </c>
    </row>
    <row r="43249" spans="11:16">
      <c r="K43249" s="14" t="str">
        <v/>
      </c>
      <c r="L43249" s="14" t="str">
        <v/>
      </c>
      <c r="O43249" s="14" t="str">
        <v/>
      </c>
      <c r="P43249" s="14" t="str">
        <f ca="1"/>
        <v>Low Cap</v>
      </c>
    </row>
    <row r="43250" spans="11:16">
      <c r="K43250" s="14" t="str">
        <v/>
      </c>
      <c r="L43250" s="14" t="str">
        <v/>
      </c>
      <c r="O43250" s="14" t="str">
        <v/>
      </c>
      <c r="P43250" s="14" t="str">
        <f ca="1"/>
        <v>Low Cap</v>
      </c>
    </row>
    <row r="43251" spans="11:16">
      <c r="K43251" s="14" t="str">
        <v/>
      </c>
      <c r="L43251" s="14" t="str">
        <v/>
      </c>
      <c r="O43251" s="14" t="str">
        <v/>
      </c>
      <c r="P43251" s="14" t="str">
        <f ca="1"/>
        <v>Low Cap</v>
      </c>
    </row>
    <row r="43252" spans="11:16">
      <c r="K43252" s="14" t="str">
        <v/>
      </c>
      <c r="L43252" s="14" t="str">
        <v/>
      </c>
      <c r="O43252" s="14" t="str">
        <v/>
      </c>
      <c r="P43252" s="14" t="str">
        <f ca="1"/>
        <v>Low Cap</v>
      </c>
    </row>
    <row r="43253" spans="11:16">
      <c r="K43253" s="14" t="str">
        <v/>
      </c>
      <c r="L43253" s="14" t="str">
        <v/>
      </c>
      <c r="O43253" s="14" t="str">
        <v/>
      </c>
      <c r="P43253" s="14" t="str">
        <f ca="1"/>
        <v>Low Cap</v>
      </c>
    </row>
    <row r="43254" spans="11:16">
      <c r="K43254" s="14" t="str">
        <v/>
      </c>
      <c r="L43254" s="14" t="str">
        <v/>
      </c>
      <c r="O43254" s="14" t="str">
        <v/>
      </c>
      <c r="P43254" s="14" t="str">
        <f ca="1"/>
        <v>Low Cap</v>
      </c>
    </row>
    <row r="43255" spans="11:16">
      <c r="K43255" s="14" t="str">
        <v/>
      </c>
      <c r="L43255" s="14" t="str">
        <v/>
      </c>
      <c r="O43255" s="14" t="str">
        <v/>
      </c>
      <c r="P43255" s="14" t="str">
        <f ca="1"/>
        <v>Low Cap</v>
      </c>
    </row>
    <row r="43256" spans="11:16">
      <c r="K43256" s="14" t="str">
        <v/>
      </c>
      <c r="L43256" s="14" t="str">
        <v/>
      </c>
      <c r="O43256" s="14" t="str">
        <v/>
      </c>
      <c r="P43256" s="14" t="str">
        <f ca="1"/>
        <v>Low Cap</v>
      </c>
    </row>
    <row r="43257" spans="11:16">
      <c r="K43257" s="14" t="str">
        <v/>
      </c>
      <c r="L43257" s="14" t="str">
        <v/>
      </c>
      <c r="O43257" s="14" t="str">
        <v/>
      </c>
      <c r="P43257" s="14" t="str">
        <f ca="1"/>
        <v>Low Cap</v>
      </c>
    </row>
    <row r="43258" spans="11:16">
      <c r="K43258" s="14" t="str">
        <v/>
      </c>
      <c r="L43258" s="14" t="str">
        <v/>
      </c>
      <c r="O43258" s="14" t="str">
        <v/>
      </c>
      <c r="P43258" s="14" t="str">
        <f ca="1"/>
        <v>Low Cap</v>
      </c>
    </row>
    <row r="43259" spans="11:16">
      <c r="K43259" s="14" t="str">
        <v/>
      </c>
      <c r="L43259" s="14" t="str">
        <v/>
      </c>
      <c r="O43259" s="14" t="str">
        <v/>
      </c>
      <c r="P43259" s="14" t="str">
        <f ca="1"/>
        <v>Low Cap</v>
      </c>
    </row>
    <row r="43260" spans="11:16">
      <c r="K43260" s="14" t="str">
        <v/>
      </c>
      <c r="L43260" s="14" t="str">
        <v/>
      </c>
      <c r="O43260" s="14" t="str">
        <v/>
      </c>
      <c r="P43260" s="14" t="str">
        <f ca="1"/>
        <v>Low Cap</v>
      </c>
    </row>
    <row r="43261" spans="11:16">
      <c r="K43261" s="14" t="str">
        <v/>
      </c>
      <c r="L43261" s="14" t="str">
        <v/>
      </c>
      <c r="O43261" s="14" t="str">
        <v/>
      </c>
      <c r="P43261" s="14" t="str">
        <f ca="1"/>
        <v>Low Cap</v>
      </c>
    </row>
    <row r="43262" spans="11:16">
      <c r="K43262" s="14" t="str">
        <v/>
      </c>
      <c r="L43262" s="14" t="str">
        <v/>
      </c>
      <c r="O43262" s="14" t="str">
        <v/>
      </c>
      <c r="P43262" s="14" t="str">
        <f ca="1"/>
        <v>Low Cap</v>
      </c>
    </row>
    <row r="43263" spans="11:16">
      <c r="K43263" s="14" t="str">
        <v/>
      </c>
      <c r="L43263" s="14" t="str">
        <v/>
      </c>
      <c r="O43263" s="14" t="str">
        <v/>
      </c>
      <c r="P43263" s="14" t="str">
        <f ca="1"/>
        <v>Low Cap</v>
      </c>
    </row>
    <row r="43264" spans="11:16">
      <c r="K43264" s="14" t="str">
        <v/>
      </c>
      <c r="L43264" s="14" t="str">
        <v/>
      </c>
      <c r="O43264" s="14" t="str">
        <v/>
      </c>
      <c r="P43264" s="14" t="str">
        <f ca="1"/>
        <v>Low Cap</v>
      </c>
    </row>
    <row r="43265" spans="11:16">
      <c r="K43265" s="14" t="str">
        <v/>
      </c>
      <c r="L43265" s="14" t="str">
        <v/>
      </c>
      <c r="O43265" s="14" t="str">
        <v/>
      </c>
      <c r="P43265" s="14" t="str">
        <f ca="1"/>
        <v>Low Cap</v>
      </c>
    </row>
    <row r="43266" spans="11:16">
      <c r="K43266" s="14" t="str">
        <v/>
      </c>
      <c r="L43266" s="14" t="str">
        <v/>
      </c>
      <c r="O43266" s="14" t="str">
        <v/>
      </c>
      <c r="P43266" s="14" t="str">
        <f ca="1"/>
        <v>Low Cap</v>
      </c>
    </row>
    <row r="43267" spans="11:16">
      <c r="K43267" s="14" t="str">
        <v/>
      </c>
      <c r="L43267" s="14" t="str">
        <v/>
      </c>
      <c r="O43267" s="14" t="str">
        <v/>
      </c>
      <c r="P43267" s="14" t="str">
        <f ca="1"/>
        <v>Low Cap</v>
      </c>
    </row>
    <row r="43268" spans="11:16">
      <c r="K43268" s="14" t="str">
        <v/>
      </c>
      <c r="L43268" s="14" t="str">
        <v/>
      </c>
      <c r="O43268" s="14" t="str">
        <v/>
      </c>
      <c r="P43268" s="14" t="str">
        <f ca="1"/>
        <v>Low Cap</v>
      </c>
    </row>
    <row r="43269" spans="11:16">
      <c r="K43269" s="14" t="str">
        <v/>
      </c>
      <c r="L43269" s="14" t="str">
        <v/>
      </c>
      <c r="O43269" s="14" t="str">
        <v/>
      </c>
      <c r="P43269" s="14" t="str">
        <f ca="1"/>
        <v>Low Cap</v>
      </c>
    </row>
    <row r="43270" spans="11:16">
      <c r="K43270" s="14" t="str">
        <v/>
      </c>
      <c r="L43270" s="14" t="str">
        <v/>
      </c>
      <c r="O43270" s="14" t="str">
        <v/>
      </c>
      <c r="P43270" s="14" t="str">
        <f ca="1"/>
        <v>Low Cap</v>
      </c>
    </row>
    <row r="43271" spans="11:16">
      <c r="K43271" s="14" t="str">
        <v/>
      </c>
      <c r="L43271" s="14" t="str">
        <v/>
      </c>
      <c r="O43271" s="14" t="str">
        <v/>
      </c>
      <c r="P43271" s="14" t="str">
        <f ca="1"/>
        <v>Low Cap</v>
      </c>
    </row>
    <row r="43272" spans="11:16">
      <c r="K43272" s="14" t="str">
        <v/>
      </c>
      <c r="L43272" s="14" t="str">
        <v/>
      </c>
      <c r="O43272" s="14" t="str">
        <v/>
      </c>
      <c r="P43272" s="14" t="str">
        <f ca="1"/>
        <v>Low Cap</v>
      </c>
    </row>
    <row r="43273" spans="11:16">
      <c r="K43273" s="14" t="str">
        <v/>
      </c>
      <c r="L43273" s="14" t="str">
        <v/>
      </c>
      <c r="O43273" s="14" t="str">
        <v/>
      </c>
      <c r="P43273" s="14" t="str">
        <f ca="1"/>
        <v>Low Cap</v>
      </c>
    </row>
    <row r="43274" spans="11:16">
      <c r="K43274" s="14" t="str">
        <v/>
      </c>
      <c r="L43274" s="14" t="str">
        <v/>
      </c>
      <c r="O43274" s="14" t="str">
        <v/>
      </c>
      <c r="P43274" s="14" t="str">
        <f ca="1"/>
        <v>Low Cap</v>
      </c>
    </row>
    <row r="43275" spans="11:16">
      <c r="K43275" s="14" t="str">
        <v/>
      </c>
      <c r="L43275" s="14" t="str">
        <v/>
      </c>
      <c r="O43275" s="14" t="str">
        <v/>
      </c>
      <c r="P43275" s="14" t="str">
        <f ca="1"/>
        <v>Low Cap</v>
      </c>
    </row>
    <row r="43276" spans="11:16">
      <c r="K43276" s="14" t="str">
        <v/>
      </c>
      <c r="L43276" s="14" t="str">
        <v/>
      </c>
      <c r="O43276" s="14" t="str">
        <v/>
      </c>
      <c r="P43276" s="14" t="str">
        <f ca="1"/>
        <v>Low Cap</v>
      </c>
    </row>
    <row r="43277" spans="11:16">
      <c r="K43277" s="14" t="str">
        <v/>
      </c>
      <c r="L43277" s="14" t="str">
        <v/>
      </c>
      <c r="O43277" s="14" t="str">
        <v/>
      </c>
      <c r="P43277" s="14" t="str">
        <f ca="1"/>
        <v>Low Cap</v>
      </c>
    </row>
    <row r="43278" spans="11:16">
      <c r="K43278" s="14" t="str">
        <v/>
      </c>
      <c r="L43278" s="14" t="str">
        <v/>
      </c>
      <c r="O43278" s="14" t="str">
        <v/>
      </c>
      <c r="P43278" s="14" t="str">
        <f ca="1"/>
        <v>Low Cap</v>
      </c>
    </row>
    <row r="43279" spans="11:16">
      <c r="K43279" s="14" t="str">
        <v/>
      </c>
      <c r="L43279" s="14" t="str">
        <v/>
      </c>
      <c r="O43279" s="14" t="str">
        <v/>
      </c>
      <c r="P43279" s="14" t="str">
        <f ca="1"/>
        <v>Low Cap</v>
      </c>
    </row>
    <row r="43280" spans="11:16">
      <c r="K43280" s="14" t="str">
        <v/>
      </c>
      <c r="L43280" s="14" t="str">
        <v/>
      </c>
      <c r="O43280" s="14" t="str">
        <v/>
      </c>
      <c r="P43280" s="14" t="str">
        <f ca="1"/>
        <v>Low Cap</v>
      </c>
    </row>
    <row r="43281" spans="11:16">
      <c r="K43281" s="14" t="str">
        <v/>
      </c>
      <c r="L43281" s="14" t="str">
        <v/>
      </c>
      <c r="O43281" s="14" t="str">
        <v/>
      </c>
      <c r="P43281" s="14" t="str">
        <f ca="1"/>
        <v>Low Cap</v>
      </c>
    </row>
    <row r="43282" spans="11:16">
      <c r="K43282" s="14" t="str">
        <v/>
      </c>
      <c r="L43282" s="14" t="str">
        <v/>
      </c>
      <c r="O43282" s="14" t="str">
        <v/>
      </c>
      <c r="P43282" s="14" t="str">
        <f ca="1"/>
        <v>Low Cap</v>
      </c>
    </row>
    <row r="43283" spans="11:16">
      <c r="K43283" s="14" t="str">
        <v/>
      </c>
      <c r="L43283" s="14" t="str">
        <v/>
      </c>
      <c r="O43283" s="14" t="str">
        <v/>
      </c>
      <c r="P43283" s="14" t="str">
        <f ca="1"/>
        <v>Low Cap</v>
      </c>
    </row>
    <row r="43284" spans="11:16">
      <c r="K43284" s="14" t="str">
        <v/>
      </c>
      <c r="L43284" s="14" t="str">
        <v/>
      </c>
      <c r="O43284" s="14" t="str">
        <v/>
      </c>
      <c r="P43284" s="14" t="str">
        <f ca="1"/>
        <v>Low Cap</v>
      </c>
    </row>
    <row r="43285" spans="11:16">
      <c r="K43285" s="14" t="str">
        <v/>
      </c>
      <c r="L43285" s="14" t="str">
        <v/>
      </c>
      <c r="O43285" s="14" t="str">
        <v/>
      </c>
      <c r="P43285" s="14" t="str">
        <f ca="1"/>
        <v>Low Cap</v>
      </c>
    </row>
    <row r="43286" spans="11:16">
      <c r="K43286" s="14" t="str">
        <v/>
      </c>
      <c r="L43286" s="14" t="str">
        <v/>
      </c>
      <c r="O43286" s="14" t="str">
        <v/>
      </c>
      <c r="P43286" s="14" t="str">
        <f ca="1"/>
        <v>Low Cap</v>
      </c>
    </row>
    <row r="43287" spans="11:16">
      <c r="K43287" s="14" t="str">
        <v/>
      </c>
      <c r="L43287" s="14" t="str">
        <v/>
      </c>
      <c r="O43287" s="14" t="str">
        <v/>
      </c>
      <c r="P43287" s="14" t="str">
        <f ca="1"/>
        <v>Low Cap</v>
      </c>
    </row>
    <row r="43288" spans="11:16">
      <c r="K43288" s="14" t="str">
        <v/>
      </c>
      <c r="L43288" s="14" t="str">
        <v/>
      </c>
      <c r="O43288" s="14" t="str">
        <v/>
      </c>
      <c r="P43288" s="14" t="str">
        <f ca="1"/>
        <v>Low Cap</v>
      </c>
    </row>
    <row r="43289" spans="11:16">
      <c r="K43289" s="14" t="str">
        <v/>
      </c>
      <c r="L43289" s="14" t="str">
        <v/>
      </c>
      <c r="O43289" s="14" t="str">
        <v/>
      </c>
      <c r="P43289" s="14" t="str">
        <f ca="1"/>
        <v>Low Cap</v>
      </c>
    </row>
    <row r="43290" spans="11:16">
      <c r="K43290" s="14" t="str">
        <v/>
      </c>
      <c r="L43290" s="14" t="str">
        <v/>
      </c>
      <c r="O43290" s="14" t="str">
        <v/>
      </c>
      <c r="P43290" s="14" t="str">
        <f ca="1"/>
        <v>Low Cap</v>
      </c>
    </row>
    <row r="43291" spans="11:16">
      <c r="K43291" s="14" t="str">
        <v/>
      </c>
      <c r="L43291" s="14" t="str">
        <v/>
      </c>
      <c r="O43291" s="14" t="str">
        <v/>
      </c>
      <c r="P43291" s="14" t="str">
        <f ca="1"/>
        <v>Low Cap</v>
      </c>
    </row>
    <row r="43292" spans="11:16">
      <c r="K43292" s="14" t="str">
        <v/>
      </c>
      <c r="L43292" s="14" t="str">
        <v/>
      </c>
      <c r="O43292" s="14" t="str">
        <v/>
      </c>
      <c r="P43292" s="14" t="str">
        <f ca="1"/>
        <v>Low Cap</v>
      </c>
    </row>
    <row r="43293" spans="11:16">
      <c r="K43293" s="14" t="str">
        <v/>
      </c>
      <c r="L43293" s="14" t="str">
        <v/>
      </c>
      <c r="O43293" s="14" t="str">
        <v/>
      </c>
      <c r="P43293" s="14" t="str">
        <f ca="1"/>
        <v>Low Cap</v>
      </c>
    </row>
    <row r="43294" spans="11:16">
      <c r="K43294" s="14" t="str">
        <v/>
      </c>
      <c r="L43294" s="14" t="str">
        <v/>
      </c>
      <c r="O43294" s="14" t="str">
        <v/>
      </c>
      <c r="P43294" s="14" t="str">
        <f ca="1"/>
        <v>Low Cap</v>
      </c>
    </row>
    <row r="43295" spans="11:16">
      <c r="K43295" s="14" t="str">
        <v/>
      </c>
      <c r="L43295" s="14" t="str">
        <v/>
      </c>
      <c r="O43295" s="14" t="str">
        <v/>
      </c>
      <c r="P43295" s="14" t="str">
        <f ca="1"/>
        <v>Low Cap</v>
      </c>
    </row>
    <row r="43296" spans="11:16">
      <c r="K43296" s="14" t="str">
        <v/>
      </c>
      <c r="L43296" s="14" t="str">
        <v/>
      </c>
      <c r="O43296" s="14" t="str">
        <v/>
      </c>
      <c r="P43296" s="14" t="str">
        <f ca="1"/>
        <v>Low Cap</v>
      </c>
    </row>
    <row r="43297" spans="11:16">
      <c r="K43297" s="14" t="str">
        <v/>
      </c>
      <c r="L43297" s="14" t="str">
        <v/>
      </c>
      <c r="O43297" s="14" t="str">
        <v/>
      </c>
      <c r="P43297" s="14" t="str">
        <f ca="1"/>
        <v>Low Cap</v>
      </c>
    </row>
    <row r="43298" spans="11:16">
      <c r="K43298" s="14" t="str">
        <v/>
      </c>
      <c r="L43298" s="14" t="str">
        <v/>
      </c>
      <c r="O43298" s="14" t="str">
        <v/>
      </c>
      <c r="P43298" s="14" t="str">
        <f ca="1"/>
        <v>Low Cap</v>
      </c>
    </row>
    <row r="43299" spans="11:16">
      <c r="K43299" s="14" t="str">
        <v/>
      </c>
      <c r="L43299" s="14" t="str">
        <v/>
      </c>
      <c r="O43299" s="14" t="str">
        <v/>
      </c>
      <c r="P43299" s="14" t="str">
        <f ca="1"/>
        <v>Low Cap</v>
      </c>
    </row>
    <row r="43300" spans="11:16">
      <c r="K43300" s="14" t="str">
        <v/>
      </c>
      <c r="L43300" s="14" t="str">
        <v/>
      </c>
      <c r="O43300" s="14" t="str">
        <v/>
      </c>
      <c r="P43300" s="14" t="str">
        <f ca="1"/>
        <v>Low Cap</v>
      </c>
    </row>
    <row r="43301" spans="11:16">
      <c r="K43301" s="14" t="str">
        <v/>
      </c>
      <c r="L43301" s="14" t="str">
        <v/>
      </c>
      <c r="O43301" s="14" t="str">
        <v/>
      </c>
      <c r="P43301" s="14" t="str">
        <f ca="1"/>
        <v>Low Cap</v>
      </c>
    </row>
    <row r="43302" spans="11:16">
      <c r="K43302" s="14" t="str">
        <v/>
      </c>
      <c r="L43302" s="14" t="str">
        <v/>
      </c>
      <c r="O43302" s="14" t="str">
        <v/>
      </c>
      <c r="P43302" s="14" t="str">
        <f ca="1"/>
        <v>Low Cap</v>
      </c>
    </row>
    <row r="43303" spans="11:16">
      <c r="K43303" s="14" t="str">
        <v/>
      </c>
      <c r="L43303" s="14" t="str">
        <v/>
      </c>
      <c r="O43303" s="14" t="str">
        <v/>
      </c>
      <c r="P43303" s="14" t="str">
        <f ca="1"/>
        <v>Low Cap</v>
      </c>
    </row>
    <row r="43304" spans="11:16">
      <c r="K43304" s="14" t="str">
        <v/>
      </c>
      <c r="L43304" s="14" t="str">
        <v/>
      </c>
      <c r="O43304" s="14" t="str">
        <v/>
      </c>
      <c r="P43304" s="14" t="str">
        <f ca="1"/>
        <v>Low Cap</v>
      </c>
    </row>
    <row r="43305" spans="11:16">
      <c r="K43305" s="14" t="str">
        <v/>
      </c>
      <c r="L43305" s="14" t="str">
        <v/>
      </c>
      <c r="O43305" s="14" t="str">
        <v/>
      </c>
      <c r="P43305" s="14" t="str">
        <f ca="1"/>
        <v>Low Cap</v>
      </c>
    </row>
    <row r="43306" spans="11:16">
      <c r="K43306" s="14" t="str">
        <v/>
      </c>
      <c r="L43306" s="14" t="str">
        <v/>
      </c>
      <c r="O43306" s="14" t="str">
        <v/>
      </c>
      <c r="P43306" s="14" t="str">
        <f ca="1"/>
        <v>Low Cap</v>
      </c>
    </row>
    <row r="43307" spans="11:16">
      <c r="K43307" s="14" t="str">
        <v/>
      </c>
      <c r="L43307" s="14" t="str">
        <v/>
      </c>
      <c r="O43307" s="14" t="str">
        <v/>
      </c>
      <c r="P43307" s="14" t="str">
        <f ca="1"/>
        <v>Low Cap</v>
      </c>
    </row>
    <row r="43308" spans="11:16">
      <c r="K43308" s="14" t="str">
        <v/>
      </c>
      <c r="L43308" s="14" t="str">
        <v/>
      </c>
      <c r="O43308" s="14" t="str">
        <v/>
      </c>
      <c r="P43308" s="14" t="str">
        <f ca="1"/>
        <v>Low Cap</v>
      </c>
    </row>
    <row r="43309" spans="11:16">
      <c r="K43309" s="14" t="str">
        <v/>
      </c>
      <c r="L43309" s="14" t="str">
        <v/>
      </c>
      <c r="O43309" s="14" t="str">
        <v/>
      </c>
      <c r="P43309" s="14" t="str">
        <f ca="1"/>
        <v>Low Cap</v>
      </c>
    </row>
    <row r="43310" spans="11:16">
      <c r="K43310" s="14" t="str">
        <v/>
      </c>
      <c r="L43310" s="14" t="str">
        <v/>
      </c>
      <c r="O43310" s="14" t="str">
        <v/>
      </c>
      <c r="P43310" s="14" t="str">
        <f ca="1"/>
        <v>Low Cap</v>
      </c>
    </row>
    <row r="43311" spans="11:16">
      <c r="K43311" s="14" t="str">
        <v/>
      </c>
      <c r="L43311" s="14" t="str">
        <v/>
      </c>
      <c r="O43311" s="14" t="str">
        <v/>
      </c>
      <c r="P43311" s="14" t="str">
        <f ca="1"/>
        <v>Low Cap</v>
      </c>
    </row>
    <row r="43312" spans="11:16">
      <c r="K43312" s="14" t="str">
        <v/>
      </c>
      <c r="L43312" s="14" t="str">
        <v/>
      </c>
      <c r="O43312" s="14" t="str">
        <v/>
      </c>
      <c r="P43312" s="14" t="str">
        <f ca="1"/>
        <v>Low Cap</v>
      </c>
    </row>
    <row r="43313" spans="11:16">
      <c r="K43313" s="14" t="str">
        <v/>
      </c>
      <c r="L43313" s="14" t="str">
        <v/>
      </c>
      <c r="O43313" s="14" t="str">
        <v/>
      </c>
      <c r="P43313" s="14" t="str">
        <f ca="1"/>
        <v>Low Cap</v>
      </c>
    </row>
    <row r="43314" spans="11:16">
      <c r="K43314" s="14" t="str">
        <v/>
      </c>
      <c r="L43314" s="14" t="str">
        <v/>
      </c>
      <c r="O43314" s="14" t="str">
        <v/>
      </c>
      <c r="P43314" s="14" t="str">
        <f ca="1"/>
        <v>Low Cap</v>
      </c>
    </row>
    <row r="43315" spans="11:16">
      <c r="K43315" s="14" t="str">
        <v/>
      </c>
      <c r="L43315" s="14" t="str">
        <v/>
      </c>
      <c r="O43315" s="14" t="str">
        <v/>
      </c>
      <c r="P43315" s="14" t="str">
        <f ca="1"/>
        <v>Low Cap</v>
      </c>
    </row>
    <row r="43316" spans="11:16">
      <c r="K43316" s="14" t="str">
        <v/>
      </c>
      <c r="L43316" s="14" t="str">
        <v/>
      </c>
      <c r="O43316" s="14" t="str">
        <v/>
      </c>
      <c r="P43316" s="14" t="str">
        <f ca="1"/>
        <v>Low Cap</v>
      </c>
    </row>
    <row r="43317" spans="11:16">
      <c r="K43317" s="14" t="str">
        <v/>
      </c>
      <c r="L43317" s="14" t="str">
        <v/>
      </c>
      <c r="O43317" s="14" t="str">
        <v/>
      </c>
      <c r="P43317" s="14" t="str">
        <f ca="1"/>
        <v>Low Cap</v>
      </c>
    </row>
    <row r="43318" spans="11:16">
      <c r="K43318" s="14" t="str">
        <v/>
      </c>
      <c r="L43318" s="14" t="str">
        <v/>
      </c>
      <c r="O43318" s="14" t="str">
        <v/>
      </c>
      <c r="P43318" s="14" t="str">
        <f ca="1"/>
        <v>Low Cap</v>
      </c>
    </row>
    <row r="43319" spans="11:16">
      <c r="K43319" s="14" t="str">
        <v/>
      </c>
      <c r="L43319" s="14" t="str">
        <v/>
      </c>
      <c r="O43319" s="14" t="str">
        <v/>
      </c>
      <c r="P43319" s="14" t="str">
        <f ca="1"/>
        <v>Low Cap</v>
      </c>
    </row>
    <row r="43320" spans="11:16">
      <c r="K43320" s="14" t="str">
        <v/>
      </c>
      <c r="L43320" s="14" t="str">
        <v/>
      </c>
      <c r="O43320" s="14" t="str">
        <v/>
      </c>
      <c r="P43320" s="14" t="str">
        <f ca="1"/>
        <v>Low Cap</v>
      </c>
    </row>
    <row r="43321" spans="11:16">
      <c r="K43321" s="14" t="str">
        <v/>
      </c>
      <c r="L43321" s="14" t="str">
        <v/>
      </c>
      <c r="O43321" s="14" t="str">
        <v/>
      </c>
      <c r="P43321" s="14" t="str">
        <f ca="1"/>
        <v>Low Cap</v>
      </c>
    </row>
    <row r="43322" spans="11:16">
      <c r="K43322" s="14" t="str">
        <v/>
      </c>
      <c r="L43322" s="14" t="str">
        <v/>
      </c>
      <c r="O43322" s="14" t="str">
        <v/>
      </c>
      <c r="P43322" s="14" t="str">
        <f ca="1"/>
        <v>Low Cap</v>
      </c>
    </row>
    <row r="43323" spans="11:16">
      <c r="K43323" s="14" t="str">
        <v/>
      </c>
      <c r="L43323" s="14" t="str">
        <v/>
      </c>
      <c r="O43323" s="14" t="str">
        <v/>
      </c>
      <c r="P43323" s="14" t="str">
        <f ca="1"/>
        <v>Low Cap</v>
      </c>
    </row>
    <row r="43324" spans="11:16">
      <c r="K43324" s="14" t="str">
        <v/>
      </c>
      <c r="L43324" s="14" t="str">
        <v/>
      </c>
      <c r="O43324" s="14" t="str">
        <v/>
      </c>
      <c r="P43324" s="14" t="str">
        <f ca="1"/>
        <v>Low Cap</v>
      </c>
    </row>
    <row r="43325" spans="11:16">
      <c r="K43325" s="14" t="str">
        <v/>
      </c>
      <c r="L43325" s="14" t="str">
        <v/>
      </c>
      <c r="O43325" s="14" t="str">
        <v/>
      </c>
      <c r="P43325" s="14" t="str">
        <f ca="1"/>
        <v>Low Cap</v>
      </c>
    </row>
    <row r="43326" spans="11:16">
      <c r="K43326" s="14" t="str">
        <v/>
      </c>
      <c r="L43326" s="14" t="str">
        <v/>
      </c>
      <c r="O43326" s="14" t="str">
        <v/>
      </c>
      <c r="P43326" s="14" t="str">
        <f ca="1"/>
        <v>Low Cap</v>
      </c>
    </row>
    <row r="43327" spans="11:16">
      <c r="K43327" s="14" t="str">
        <v/>
      </c>
      <c r="L43327" s="14" t="str">
        <v/>
      </c>
      <c r="O43327" s="14" t="str">
        <v/>
      </c>
      <c r="P43327" s="14" t="str">
        <f ca="1"/>
        <v>Low Cap</v>
      </c>
    </row>
    <row r="43328" spans="11:16">
      <c r="K43328" s="14" t="str">
        <v/>
      </c>
      <c r="L43328" s="14" t="str">
        <v/>
      </c>
      <c r="O43328" s="14" t="str">
        <v/>
      </c>
      <c r="P43328" s="14" t="str">
        <f ca="1"/>
        <v>Low Cap</v>
      </c>
    </row>
    <row r="43329" spans="11:16">
      <c r="K43329" s="14" t="str">
        <v/>
      </c>
      <c r="L43329" s="14" t="str">
        <v/>
      </c>
      <c r="O43329" s="14" t="str">
        <v/>
      </c>
      <c r="P43329" s="14" t="str">
        <f ca="1"/>
        <v>Low Cap</v>
      </c>
    </row>
    <row r="43330" spans="11:16">
      <c r="K43330" s="14" t="str">
        <v/>
      </c>
      <c r="L43330" s="14" t="str">
        <v/>
      </c>
      <c r="O43330" s="14" t="str">
        <v/>
      </c>
      <c r="P43330" s="14" t="str">
        <f ca="1"/>
        <v>Low Cap</v>
      </c>
    </row>
    <row r="43331" spans="11:16">
      <c r="K43331" s="14" t="str">
        <v/>
      </c>
      <c r="L43331" s="14" t="str">
        <v/>
      </c>
      <c r="O43331" s="14" t="str">
        <v/>
      </c>
      <c r="P43331" s="14" t="str">
        <f ca="1"/>
        <v>Low Cap</v>
      </c>
    </row>
    <row r="43332" spans="11:16">
      <c r="K43332" s="14" t="str">
        <v/>
      </c>
      <c r="L43332" s="14" t="str">
        <v/>
      </c>
      <c r="O43332" s="14" t="str">
        <v/>
      </c>
      <c r="P43332" s="14" t="str">
        <f ca="1"/>
        <v>Low Cap</v>
      </c>
    </row>
    <row r="43333" spans="11:16">
      <c r="K43333" s="14" t="str">
        <v/>
      </c>
      <c r="L43333" s="14" t="str">
        <v/>
      </c>
      <c r="O43333" s="14" t="str">
        <v/>
      </c>
      <c r="P43333" s="14" t="str">
        <f ca="1"/>
        <v>Low Cap</v>
      </c>
    </row>
    <row r="43334" spans="11:16">
      <c r="K43334" s="14" t="str">
        <v/>
      </c>
      <c r="L43334" s="14" t="str">
        <v/>
      </c>
      <c r="O43334" s="14" t="str">
        <v/>
      </c>
      <c r="P43334" s="14" t="str">
        <f ca="1"/>
        <v>Low Cap</v>
      </c>
    </row>
    <row r="43335" spans="11:16">
      <c r="K43335" s="14" t="str">
        <v/>
      </c>
      <c r="L43335" s="14" t="str">
        <v/>
      </c>
      <c r="O43335" s="14" t="str">
        <v/>
      </c>
      <c r="P43335" s="14" t="str">
        <f ca="1"/>
        <v>Low Cap</v>
      </c>
    </row>
    <row r="43336" spans="11:16">
      <c r="K43336" s="14" t="str">
        <v/>
      </c>
      <c r="L43336" s="14" t="str">
        <v/>
      </c>
      <c r="O43336" s="14" t="str">
        <v/>
      </c>
      <c r="P43336" s="14" t="str">
        <f ca="1"/>
        <v>Low Cap</v>
      </c>
    </row>
    <row r="43337" spans="11:16">
      <c r="K43337" s="14" t="str">
        <v/>
      </c>
      <c r="L43337" s="14" t="str">
        <v/>
      </c>
      <c r="O43337" s="14" t="str">
        <v/>
      </c>
      <c r="P43337" s="14" t="str">
        <f ca="1"/>
        <v>Low Cap</v>
      </c>
    </row>
    <row r="43338" spans="11:16">
      <c r="K43338" s="14" t="str">
        <v/>
      </c>
      <c r="L43338" s="14" t="str">
        <v/>
      </c>
      <c r="O43338" s="14" t="str">
        <v/>
      </c>
      <c r="P43338" s="14" t="str">
        <f ca="1"/>
        <v>Low Cap</v>
      </c>
    </row>
    <row r="43339" spans="11:16">
      <c r="K43339" s="14" t="str">
        <v/>
      </c>
      <c r="L43339" s="14" t="str">
        <v/>
      </c>
      <c r="O43339" s="14" t="str">
        <v/>
      </c>
      <c r="P43339" s="14" t="str">
        <f ca="1"/>
        <v>Low Cap</v>
      </c>
    </row>
    <row r="43340" spans="11:16">
      <c r="K43340" s="14" t="str">
        <v/>
      </c>
      <c r="L43340" s="14" t="str">
        <v/>
      </c>
      <c r="O43340" s="14" t="str">
        <v/>
      </c>
      <c r="P43340" s="14" t="str">
        <f ca="1"/>
        <v>Low Cap</v>
      </c>
    </row>
    <row r="43341" spans="11:16">
      <c r="K43341" s="14" t="str">
        <v/>
      </c>
      <c r="L43341" s="14" t="str">
        <v/>
      </c>
      <c r="O43341" s="14" t="str">
        <v/>
      </c>
      <c r="P43341" s="14" t="str">
        <f ca="1"/>
        <v>Low Cap</v>
      </c>
    </row>
    <row r="43342" spans="11:16">
      <c r="K43342" s="14" t="str">
        <v/>
      </c>
      <c r="L43342" s="14" t="str">
        <v/>
      </c>
      <c r="O43342" s="14" t="str">
        <v/>
      </c>
      <c r="P43342" s="14" t="str">
        <f ca="1"/>
        <v>Low Cap</v>
      </c>
    </row>
    <row r="43343" spans="11:16">
      <c r="K43343" s="14" t="str">
        <v/>
      </c>
      <c r="L43343" s="14" t="str">
        <v/>
      </c>
      <c r="O43343" s="14" t="str">
        <v/>
      </c>
      <c r="P43343" s="14" t="str">
        <f ca="1"/>
        <v>Low Cap</v>
      </c>
    </row>
    <row r="43344" spans="11:16">
      <c r="K43344" s="14" t="str">
        <v/>
      </c>
      <c r="L43344" s="14" t="str">
        <v/>
      </c>
      <c r="O43344" s="14" t="str">
        <v/>
      </c>
      <c r="P43344" s="14" t="str">
        <f ca="1"/>
        <v>Low Cap</v>
      </c>
    </row>
    <row r="43345" spans="11:16">
      <c r="K43345" s="14" t="str">
        <v/>
      </c>
      <c r="L43345" s="14" t="str">
        <v/>
      </c>
      <c r="O43345" s="14" t="str">
        <v/>
      </c>
      <c r="P43345" s="14" t="str">
        <f ca="1"/>
        <v>Low Cap</v>
      </c>
    </row>
    <row r="43346" spans="11:16">
      <c r="K43346" s="14" t="str">
        <v/>
      </c>
      <c r="L43346" s="14" t="str">
        <v/>
      </c>
      <c r="O43346" s="14" t="str">
        <v/>
      </c>
      <c r="P43346" s="14" t="str">
        <f ca="1"/>
        <v>Low Cap</v>
      </c>
    </row>
    <row r="43347" spans="11:16">
      <c r="K43347" s="14" t="str">
        <v/>
      </c>
      <c r="L43347" s="14" t="str">
        <v/>
      </c>
      <c r="O43347" s="14" t="str">
        <v/>
      </c>
      <c r="P43347" s="14" t="str">
        <f ca="1"/>
        <v>Low Cap</v>
      </c>
    </row>
    <row r="43348" spans="11:16">
      <c r="K43348" s="14" t="str">
        <v/>
      </c>
      <c r="L43348" s="14" t="str">
        <v/>
      </c>
      <c r="O43348" s="14" t="str">
        <v/>
      </c>
      <c r="P43348" s="14" t="str">
        <f ca="1"/>
        <v>Low Cap</v>
      </c>
    </row>
    <row r="43349" spans="11:16">
      <c r="K43349" s="14" t="str">
        <v/>
      </c>
      <c r="L43349" s="14" t="str">
        <v/>
      </c>
      <c r="O43349" s="14" t="str">
        <v/>
      </c>
      <c r="P43349" s="14" t="str">
        <f ca="1"/>
        <v>Low Cap</v>
      </c>
    </row>
    <row r="43350" spans="11:16">
      <c r="K43350" s="14" t="str">
        <v/>
      </c>
      <c r="L43350" s="14" t="str">
        <v/>
      </c>
      <c r="O43350" s="14" t="str">
        <v/>
      </c>
      <c r="P43350" s="14" t="str">
        <f ca="1"/>
        <v>Low Cap</v>
      </c>
    </row>
    <row r="43351" spans="11:16">
      <c r="K43351" s="14" t="str">
        <v/>
      </c>
      <c r="L43351" s="14" t="str">
        <v/>
      </c>
      <c r="O43351" s="14" t="str">
        <v/>
      </c>
      <c r="P43351" s="14" t="str">
        <f ca="1"/>
        <v>Low Cap</v>
      </c>
    </row>
    <row r="43352" spans="11:16">
      <c r="K43352" s="14" t="str">
        <v/>
      </c>
      <c r="L43352" s="14" t="str">
        <v/>
      </c>
      <c r="O43352" s="14" t="str">
        <v/>
      </c>
      <c r="P43352" s="14" t="str">
        <f ca="1"/>
        <v>Low Cap</v>
      </c>
    </row>
    <row r="43353" spans="11:16">
      <c r="K43353" s="14" t="str">
        <v/>
      </c>
      <c r="L43353" s="14" t="str">
        <v/>
      </c>
      <c r="O43353" s="14" t="str">
        <v/>
      </c>
      <c r="P43353" s="14" t="str">
        <f ca="1"/>
        <v>Low Cap</v>
      </c>
    </row>
    <row r="43354" spans="11:16">
      <c r="K43354" s="14" t="str">
        <v/>
      </c>
      <c r="L43354" s="14" t="str">
        <v/>
      </c>
      <c r="O43354" s="14" t="str">
        <v/>
      </c>
      <c r="P43354" s="14" t="str">
        <f ca="1"/>
        <v>Low Cap</v>
      </c>
    </row>
    <row r="43355" spans="11:16">
      <c r="K43355" s="14" t="str">
        <v/>
      </c>
      <c r="L43355" s="14" t="str">
        <v/>
      </c>
      <c r="O43355" s="14" t="str">
        <v/>
      </c>
      <c r="P43355" s="14" t="str">
        <f ca="1"/>
        <v>Low Cap</v>
      </c>
    </row>
    <row r="43356" spans="11:16">
      <c r="K43356" s="14" t="str">
        <v/>
      </c>
      <c r="L43356" s="14" t="str">
        <v/>
      </c>
      <c r="O43356" s="14" t="str">
        <v/>
      </c>
      <c r="P43356" s="14" t="str">
        <f ca="1"/>
        <v>Low Cap</v>
      </c>
    </row>
    <row r="43357" spans="11:16">
      <c r="K43357" s="14" t="str">
        <v/>
      </c>
      <c r="L43357" s="14" t="str">
        <v/>
      </c>
      <c r="O43357" s="14" t="str">
        <v/>
      </c>
      <c r="P43357" s="14" t="str">
        <f ca="1"/>
        <v>Low Cap</v>
      </c>
    </row>
    <row r="43358" spans="11:16">
      <c r="K43358" s="14" t="str">
        <v/>
      </c>
      <c r="L43358" s="14" t="str">
        <v/>
      </c>
      <c r="O43358" s="14" t="str">
        <v/>
      </c>
      <c r="P43358" s="14" t="str">
        <f ca="1"/>
        <v>Low Cap</v>
      </c>
    </row>
    <row r="43359" spans="11:16">
      <c r="K43359" s="14" t="str">
        <v/>
      </c>
      <c r="L43359" s="14" t="str">
        <v/>
      </c>
      <c r="O43359" s="14" t="str">
        <v/>
      </c>
      <c r="P43359" s="14" t="str">
        <f ca="1"/>
        <v>Low Cap</v>
      </c>
    </row>
    <row r="43360" spans="11:16">
      <c r="K43360" s="14" t="str">
        <v/>
      </c>
      <c r="L43360" s="14" t="str">
        <v/>
      </c>
      <c r="O43360" s="14" t="str">
        <v/>
      </c>
      <c r="P43360" s="14" t="str">
        <f ca="1"/>
        <v>Low Cap</v>
      </c>
    </row>
    <row r="43361" spans="11:16">
      <c r="K43361" s="14" t="str">
        <v/>
      </c>
      <c r="L43361" s="14" t="str">
        <v/>
      </c>
      <c r="O43361" s="14" t="str">
        <v/>
      </c>
      <c r="P43361" s="14" t="str">
        <f ca="1"/>
        <v>Low Cap</v>
      </c>
    </row>
    <row r="43362" spans="11:16">
      <c r="K43362" s="14" t="str">
        <v/>
      </c>
      <c r="L43362" s="14" t="str">
        <v/>
      </c>
      <c r="O43362" s="14" t="str">
        <v/>
      </c>
      <c r="P43362" s="14" t="str">
        <f ca="1"/>
        <v>Low Cap</v>
      </c>
    </row>
    <row r="43363" spans="11:16">
      <c r="K43363" s="14" t="str">
        <v/>
      </c>
      <c r="L43363" s="14" t="str">
        <v/>
      </c>
      <c r="O43363" s="14" t="str">
        <v/>
      </c>
      <c r="P43363" s="14" t="str">
        <f ca="1"/>
        <v>Low Cap</v>
      </c>
    </row>
    <row r="43364" spans="11:16">
      <c r="K43364" s="14" t="str">
        <v/>
      </c>
      <c r="L43364" s="14" t="str">
        <v/>
      </c>
      <c r="O43364" s="14" t="str">
        <v/>
      </c>
      <c r="P43364" s="14" t="str">
        <f ca="1"/>
        <v>Low Cap</v>
      </c>
    </row>
    <row r="43365" spans="11:16">
      <c r="K43365" s="14" t="str">
        <v/>
      </c>
      <c r="L43365" s="14" t="str">
        <v/>
      </c>
      <c r="O43365" s="14" t="str">
        <v/>
      </c>
      <c r="P43365" s="14" t="str">
        <f ca="1"/>
        <v>Low Cap</v>
      </c>
    </row>
    <row r="43366" spans="11:16">
      <c r="K43366" s="14" t="str">
        <v/>
      </c>
      <c r="L43366" s="14" t="str">
        <v/>
      </c>
      <c r="O43366" s="14" t="str">
        <v/>
      </c>
      <c r="P43366" s="14" t="str">
        <f ca="1"/>
        <v>Low Cap</v>
      </c>
    </row>
    <row r="43367" spans="11:16">
      <c r="K43367" s="14" t="str">
        <v/>
      </c>
      <c r="L43367" s="14" t="str">
        <v/>
      </c>
      <c r="O43367" s="14" t="str">
        <v/>
      </c>
      <c r="P43367" s="14" t="str">
        <f ca="1"/>
        <v>Low Cap</v>
      </c>
    </row>
    <row r="43368" spans="11:16">
      <c r="K43368" s="14" t="str">
        <v/>
      </c>
      <c r="L43368" s="14" t="str">
        <v/>
      </c>
      <c r="O43368" s="14" t="str">
        <v/>
      </c>
      <c r="P43368" s="14" t="str">
        <f ca="1"/>
        <v>Low Cap</v>
      </c>
    </row>
    <row r="43369" spans="11:16">
      <c r="K43369" s="14" t="str">
        <v/>
      </c>
      <c r="L43369" s="14" t="str">
        <v/>
      </c>
      <c r="O43369" s="14" t="str">
        <v/>
      </c>
      <c r="P43369" s="14" t="str">
        <f ca="1"/>
        <v>Low Cap</v>
      </c>
    </row>
    <row r="43370" spans="11:16">
      <c r="K43370" s="14" t="str">
        <v/>
      </c>
      <c r="L43370" s="14" t="str">
        <v/>
      </c>
      <c r="O43370" s="14" t="str">
        <v/>
      </c>
      <c r="P43370" s="14" t="str">
        <f ca="1"/>
        <v>Low Cap</v>
      </c>
    </row>
    <row r="43371" spans="11:16">
      <c r="K43371" s="14" t="str">
        <v/>
      </c>
      <c r="L43371" s="14" t="str">
        <v/>
      </c>
      <c r="O43371" s="14" t="str">
        <v/>
      </c>
      <c r="P43371" s="14" t="str">
        <f ca="1"/>
        <v>Low Cap</v>
      </c>
    </row>
    <row r="43372" spans="11:16">
      <c r="K43372" s="14" t="str">
        <v/>
      </c>
      <c r="L43372" s="14" t="str">
        <v/>
      </c>
      <c r="O43372" s="14" t="str">
        <v/>
      </c>
      <c r="P43372" s="14" t="str">
        <f ca="1"/>
        <v>Low Cap</v>
      </c>
    </row>
    <row r="43373" spans="11:16">
      <c r="K43373" s="14" t="str">
        <v/>
      </c>
      <c r="L43373" s="14" t="str">
        <v/>
      </c>
      <c r="O43373" s="14" t="str">
        <v/>
      </c>
      <c r="P43373" s="14" t="str">
        <f ca="1"/>
        <v>Low Cap</v>
      </c>
    </row>
    <row r="43374" spans="11:16">
      <c r="K43374" s="14" t="str">
        <v/>
      </c>
      <c r="L43374" s="14" t="str">
        <v/>
      </c>
      <c r="O43374" s="14" t="str">
        <v/>
      </c>
      <c r="P43374" s="14" t="str">
        <f ca="1"/>
        <v>Low Cap</v>
      </c>
    </row>
    <row r="43375" spans="11:16">
      <c r="K43375" s="14" t="str">
        <v/>
      </c>
      <c r="L43375" s="14" t="str">
        <v/>
      </c>
      <c r="O43375" s="14" t="str">
        <v/>
      </c>
      <c r="P43375" s="14" t="str">
        <f ca="1"/>
        <v>Low Cap</v>
      </c>
    </row>
    <row r="43376" spans="11:16">
      <c r="K43376" s="14" t="str">
        <v/>
      </c>
      <c r="L43376" s="14" t="str">
        <v/>
      </c>
      <c r="O43376" s="14" t="str">
        <v/>
      </c>
      <c r="P43376" s="14" t="str">
        <f ca="1"/>
        <v>Low Cap</v>
      </c>
    </row>
    <row r="43377" spans="11:16">
      <c r="K43377" s="14" t="str">
        <v/>
      </c>
      <c r="L43377" s="14" t="str">
        <v/>
      </c>
      <c r="O43377" s="14" t="str">
        <v/>
      </c>
      <c r="P43377" s="14" t="str">
        <f ca="1"/>
        <v>Low Cap</v>
      </c>
    </row>
    <row r="43378" spans="11:16">
      <c r="K43378" s="14" t="str">
        <v/>
      </c>
      <c r="L43378" s="14" t="str">
        <v/>
      </c>
      <c r="O43378" s="14" t="str">
        <v/>
      </c>
      <c r="P43378" s="14" t="str">
        <f ca="1"/>
        <v>Low Cap</v>
      </c>
    </row>
    <row r="43379" spans="11:16">
      <c r="K43379" s="14" t="str">
        <v/>
      </c>
      <c r="L43379" s="14" t="str">
        <v/>
      </c>
      <c r="O43379" s="14" t="str">
        <v/>
      </c>
      <c r="P43379" s="14" t="str">
        <f ca="1"/>
        <v>Low Cap</v>
      </c>
    </row>
    <row r="43380" spans="11:16">
      <c r="K43380" s="14" t="str">
        <v/>
      </c>
      <c r="L43380" s="14" t="str">
        <v/>
      </c>
      <c r="O43380" s="14" t="str">
        <v/>
      </c>
      <c r="P43380" s="14" t="str">
        <f ca="1"/>
        <v>Low Cap</v>
      </c>
    </row>
    <row r="43381" spans="11:16">
      <c r="K43381" s="14" t="str">
        <v/>
      </c>
      <c r="L43381" s="14" t="str">
        <v/>
      </c>
      <c r="O43381" s="14" t="str">
        <v/>
      </c>
      <c r="P43381" s="14" t="str">
        <f ca="1"/>
        <v>Low Cap</v>
      </c>
    </row>
    <row r="43382" spans="11:16">
      <c r="K43382" s="14" t="str">
        <v/>
      </c>
      <c r="L43382" s="14" t="str">
        <v/>
      </c>
      <c r="O43382" s="14" t="str">
        <v/>
      </c>
      <c r="P43382" s="14" t="str">
        <f ca="1"/>
        <v>Low Cap</v>
      </c>
    </row>
    <row r="43383" spans="11:16">
      <c r="K43383" s="14" t="str">
        <v/>
      </c>
      <c r="L43383" s="14" t="str">
        <v/>
      </c>
      <c r="O43383" s="14" t="str">
        <v/>
      </c>
      <c r="P43383" s="14" t="str">
        <f ca="1"/>
        <v>Low Cap</v>
      </c>
    </row>
    <row r="43384" spans="11:16">
      <c r="K43384" s="14" t="str">
        <v/>
      </c>
      <c r="L43384" s="14" t="str">
        <v/>
      </c>
      <c r="O43384" s="14" t="str">
        <v/>
      </c>
      <c r="P43384" s="14" t="str">
        <f ca="1"/>
        <v>Low Cap</v>
      </c>
    </row>
    <row r="43385" spans="11:16">
      <c r="K43385" s="14" t="str">
        <v/>
      </c>
      <c r="L43385" s="14" t="str">
        <v/>
      </c>
      <c r="O43385" s="14" t="str">
        <v/>
      </c>
      <c r="P43385" s="14" t="str">
        <f ca="1"/>
        <v>Low Cap</v>
      </c>
    </row>
    <row r="43386" spans="11:16">
      <c r="K43386" s="14" t="str">
        <v/>
      </c>
      <c r="L43386" s="14" t="str">
        <v/>
      </c>
      <c r="O43386" s="14" t="str">
        <v/>
      </c>
      <c r="P43386" s="14" t="str">
        <f ca="1"/>
        <v>Low Cap</v>
      </c>
    </row>
    <row r="43387" spans="11:16">
      <c r="K43387" s="14" t="str">
        <v/>
      </c>
      <c r="L43387" s="14" t="str">
        <v/>
      </c>
      <c r="O43387" s="14" t="str">
        <v/>
      </c>
      <c r="P43387" s="14" t="str">
        <f ca="1"/>
        <v>Low Cap</v>
      </c>
    </row>
    <row r="43388" spans="11:16">
      <c r="K43388" s="14" t="str">
        <v/>
      </c>
      <c r="L43388" s="14" t="str">
        <v/>
      </c>
      <c r="O43388" s="14" t="str">
        <v/>
      </c>
      <c r="P43388" s="14" t="str">
        <f ca="1"/>
        <v>Low Cap</v>
      </c>
    </row>
    <row r="43389" spans="11:16">
      <c r="K43389" s="14" t="str">
        <v/>
      </c>
      <c r="L43389" s="14" t="str">
        <v/>
      </c>
      <c r="O43389" s="14" t="str">
        <v/>
      </c>
      <c r="P43389" s="14" t="str">
        <f ca="1"/>
        <v>Low Cap</v>
      </c>
    </row>
    <row r="43390" spans="11:16">
      <c r="K43390" s="14" t="str">
        <v/>
      </c>
      <c r="L43390" s="14" t="str">
        <v/>
      </c>
      <c r="O43390" s="14" t="str">
        <v/>
      </c>
      <c r="P43390" s="14" t="str">
        <f ca="1"/>
        <v>Low Cap</v>
      </c>
    </row>
    <row r="43391" spans="11:16">
      <c r="K43391" s="14" t="str">
        <v/>
      </c>
      <c r="L43391" s="14" t="str">
        <v/>
      </c>
      <c r="O43391" s="14" t="str">
        <v/>
      </c>
      <c r="P43391" s="14" t="str">
        <f ca="1"/>
        <v>Low Cap</v>
      </c>
    </row>
    <row r="43392" spans="11:16">
      <c r="K43392" s="14" t="str">
        <v/>
      </c>
      <c r="L43392" s="14" t="str">
        <v/>
      </c>
      <c r="O43392" s="14" t="str">
        <v/>
      </c>
      <c r="P43392" s="14" t="str">
        <f ca="1"/>
        <v>Low Cap</v>
      </c>
    </row>
    <row r="43393" spans="11:16">
      <c r="K43393" s="14" t="str">
        <v/>
      </c>
      <c r="L43393" s="14" t="str">
        <v/>
      </c>
      <c r="O43393" s="14" t="str">
        <v/>
      </c>
      <c r="P43393" s="14" t="str">
        <f ca="1"/>
        <v>Low Cap</v>
      </c>
    </row>
    <row r="43394" spans="11:16">
      <c r="K43394" s="14" t="str">
        <v/>
      </c>
      <c r="L43394" s="14" t="str">
        <v/>
      </c>
      <c r="O43394" s="14" t="str">
        <v/>
      </c>
      <c r="P43394" s="14" t="str">
        <f ca="1"/>
        <v>Low Cap</v>
      </c>
    </row>
    <row r="43395" spans="11:16">
      <c r="K43395" s="14" t="str">
        <v/>
      </c>
      <c r="L43395" s="14" t="str">
        <v/>
      </c>
      <c r="O43395" s="14" t="str">
        <v/>
      </c>
      <c r="P43395" s="14" t="str">
        <f ca="1"/>
        <v>Low Cap</v>
      </c>
    </row>
    <row r="43396" spans="11:16">
      <c r="K43396" s="14" t="str">
        <v/>
      </c>
      <c r="L43396" s="14" t="str">
        <v/>
      </c>
      <c r="O43396" s="14" t="str">
        <v/>
      </c>
      <c r="P43396" s="14" t="str">
        <f ca="1"/>
        <v>Low Cap</v>
      </c>
    </row>
    <row r="43397" spans="11:16">
      <c r="K43397" s="14" t="str">
        <v/>
      </c>
      <c r="L43397" s="14" t="str">
        <v/>
      </c>
      <c r="O43397" s="14" t="str">
        <v/>
      </c>
      <c r="P43397" s="14" t="str">
        <f ca="1"/>
        <v>Low Cap</v>
      </c>
    </row>
    <row r="43398" spans="11:16">
      <c r="K43398" s="14" t="str">
        <v/>
      </c>
      <c r="L43398" s="14" t="str">
        <v/>
      </c>
      <c r="O43398" s="14" t="str">
        <v/>
      </c>
      <c r="P43398" s="14" t="str">
        <f ca="1"/>
        <v>Low Cap</v>
      </c>
    </row>
    <row r="43399" spans="11:16">
      <c r="K43399" s="14" t="str">
        <v/>
      </c>
      <c r="L43399" s="14" t="str">
        <v/>
      </c>
      <c r="O43399" s="14" t="str">
        <v/>
      </c>
      <c r="P43399" s="14" t="str">
        <f ca="1"/>
        <v>Low Cap</v>
      </c>
    </row>
    <row r="43400" spans="11:16">
      <c r="K43400" s="14" t="str">
        <v/>
      </c>
      <c r="L43400" s="14" t="str">
        <v/>
      </c>
      <c r="O43400" s="14" t="str">
        <v/>
      </c>
      <c r="P43400" s="14" t="str">
        <f ca="1"/>
        <v>Low Cap</v>
      </c>
    </row>
    <row r="43401" spans="11:16">
      <c r="K43401" s="14" t="str">
        <v/>
      </c>
      <c r="L43401" s="14" t="str">
        <v/>
      </c>
      <c r="O43401" s="14" t="str">
        <v/>
      </c>
      <c r="P43401" s="14" t="str">
        <f ca="1"/>
        <v>Low Cap</v>
      </c>
    </row>
    <row r="43402" spans="11:16">
      <c r="K43402" s="14" t="str">
        <v/>
      </c>
      <c r="L43402" s="14" t="str">
        <v/>
      </c>
      <c r="O43402" s="14" t="str">
        <v/>
      </c>
      <c r="P43402" s="14" t="str">
        <f ca="1"/>
        <v>Low Cap</v>
      </c>
    </row>
    <row r="43403" spans="11:16">
      <c r="K43403" s="14" t="str">
        <v/>
      </c>
      <c r="L43403" s="14" t="str">
        <v/>
      </c>
      <c r="O43403" s="14" t="str">
        <v/>
      </c>
      <c r="P43403" s="14" t="str">
        <f ca="1"/>
        <v>Low Cap</v>
      </c>
    </row>
    <row r="43404" spans="11:16">
      <c r="K43404" s="14" t="str">
        <v/>
      </c>
      <c r="L43404" s="14" t="str">
        <v/>
      </c>
      <c r="O43404" s="14" t="str">
        <v/>
      </c>
      <c r="P43404" s="14" t="str">
        <f ca="1"/>
        <v>Low Cap</v>
      </c>
    </row>
    <row r="43405" spans="11:16">
      <c r="K43405" s="14" t="str">
        <v/>
      </c>
      <c r="L43405" s="14" t="str">
        <v/>
      </c>
      <c r="O43405" s="14" t="str">
        <v/>
      </c>
      <c r="P43405" s="14" t="str">
        <f ca="1"/>
        <v>Low Cap</v>
      </c>
    </row>
    <row r="43406" spans="11:16">
      <c r="K43406" s="14" t="str">
        <v/>
      </c>
      <c r="L43406" s="14" t="str">
        <v/>
      </c>
      <c r="O43406" s="14" t="str">
        <v/>
      </c>
      <c r="P43406" s="14" t="str">
        <f ca="1"/>
        <v>Low Cap</v>
      </c>
    </row>
    <row r="43407" spans="11:16">
      <c r="K43407" s="14" t="str">
        <v/>
      </c>
      <c r="L43407" s="14" t="str">
        <v/>
      </c>
      <c r="O43407" s="14" t="str">
        <v/>
      </c>
      <c r="P43407" s="14" t="str">
        <f ca="1"/>
        <v>Low Cap</v>
      </c>
    </row>
    <row r="43408" spans="11:16">
      <c r="K43408" s="14" t="str">
        <v/>
      </c>
      <c r="L43408" s="14" t="str">
        <v/>
      </c>
      <c r="O43408" s="14" t="str">
        <v/>
      </c>
      <c r="P43408" s="14" t="str">
        <f ca="1"/>
        <v>Low Cap</v>
      </c>
    </row>
    <row r="43409" spans="11:16">
      <c r="K43409" s="14" t="str">
        <v/>
      </c>
      <c r="L43409" s="14" t="str">
        <v/>
      </c>
      <c r="O43409" s="14" t="str">
        <v/>
      </c>
      <c r="P43409" s="14" t="str">
        <f ca="1"/>
        <v>Low Cap</v>
      </c>
    </row>
    <row r="43410" spans="11:16">
      <c r="K43410" s="14" t="str">
        <v/>
      </c>
      <c r="L43410" s="14" t="str">
        <v/>
      </c>
      <c r="O43410" s="14" t="str">
        <v/>
      </c>
      <c r="P43410" s="14" t="str">
        <f ca="1"/>
        <v>Low Cap</v>
      </c>
    </row>
    <row r="43411" spans="11:16">
      <c r="K43411" s="14" t="str">
        <v/>
      </c>
      <c r="L43411" s="14" t="str">
        <v/>
      </c>
      <c r="O43411" s="14" t="str">
        <v/>
      </c>
      <c r="P43411" s="14" t="str">
        <f ca="1"/>
        <v>Low Cap</v>
      </c>
    </row>
    <row r="43412" spans="11:16">
      <c r="K43412" s="14" t="str">
        <v/>
      </c>
      <c r="L43412" s="14" t="str">
        <v/>
      </c>
      <c r="O43412" s="14" t="str">
        <v/>
      </c>
      <c r="P43412" s="14" t="str">
        <f ca="1"/>
        <v>Low Cap</v>
      </c>
    </row>
    <row r="43413" spans="11:16">
      <c r="K43413" s="14" t="str">
        <v/>
      </c>
      <c r="L43413" s="14" t="str">
        <v/>
      </c>
      <c r="O43413" s="14" t="str">
        <v/>
      </c>
      <c r="P43413" s="14" t="str">
        <f ca="1"/>
        <v>Low Cap</v>
      </c>
    </row>
    <row r="43414" spans="11:16">
      <c r="K43414" s="14" t="str">
        <v/>
      </c>
      <c r="L43414" s="14" t="str">
        <v/>
      </c>
      <c r="O43414" s="14" t="str">
        <v/>
      </c>
      <c r="P43414" s="14" t="str">
        <f ca="1"/>
        <v>Low Cap</v>
      </c>
    </row>
    <row r="43415" spans="11:16">
      <c r="K43415" s="14" t="str">
        <v/>
      </c>
      <c r="L43415" s="14" t="str">
        <v/>
      </c>
      <c r="O43415" s="14" t="str">
        <v/>
      </c>
      <c r="P43415" s="14" t="str">
        <f ca="1"/>
        <v>Low Cap</v>
      </c>
    </row>
    <row r="43416" spans="11:16">
      <c r="K43416" s="14" t="str">
        <v/>
      </c>
      <c r="L43416" s="14" t="str">
        <v/>
      </c>
      <c r="O43416" s="14" t="str">
        <v/>
      </c>
      <c r="P43416" s="14" t="str">
        <f ca="1"/>
        <v>Low Cap</v>
      </c>
    </row>
    <row r="43417" spans="11:16">
      <c r="K43417" s="14" t="str">
        <v/>
      </c>
      <c r="L43417" s="14" t="str">
        <v/>
      </c>
      <c r="O43417" s="14" t="str">
        <v/>
      </c>
      <c r="P43417" s="14" t="str">
        <f ca="1"/>
        <v>Low Cap</v>
      </c>
    </row>
    <row r="43418" spans="11:16">
      <c r="K43418" s="14" t="str">
        <v/>
      </c>
      <c r="L43418" s="14" t="str">
        <v/>
      </c>
      <c r="O43418" s="14" t="str">
        <v/>
      </c>
      <c r="P43418" s="14" t="str">
        <f ca="1"/>
        <v>Low Cap</v>
      </c>
    </row>
    <row r="43419" spans="11:16">
      <c r="K43419" s="14" t="str">
        <v/>
      </c>
      <c r="L43419" s="14" t="str">
        <v/>
      </c>
      <c r="O43419" s="14" t="str">
        <v/>
      </c>
      <c r="P43419" s="14" t="str">
        <f ca="1"/>
        <v>Low Cap</v>
      </c>
    </row>
    <row r="43420" spans="11:16">
      <c r="K43420" s="14" t="str">
        <v/>
      </c>
      <c r="L43420" s="14" t="str">
        <v/>
      </c>
      <c r="O43420" s="14" t="str">
        <v/>
      </c>
      <c r="P43420" s="14" t="str">
        <f ca="1"/>
        <v>Low Cap</v>
      </c>
    </row>
    <row r="43421" spans="11:16">
      <c r="K43421" s="14" t="str">
        <v/>
      </c>
      <c r="L43421" s="14" t="str">
        <v/>
      </c>
      <c r="O43421" s="14" t="str">
        <v/>
      </c>
      <c r="P43421" s="14" t="str">
        <f ca="1"/>
        <v>Low Cap</v>
      </c>
    </row>
    <row r="43422" spans="11:16">
      <c r="K43422" s="14" t="str">
        <v/>
      </c>
      <c r="L43422" s="14" t="str">
        <v/>
      </c>
      <c r="O43422" s="14" t="str">
        <v/>
      </c>
      <c r="P43422" s="14" t="str">
        <f ca="1"/>
        <v>Low Cap</v>
      </c>
    </row>
    <row r="43423" spans="11:16">
      <c r="K43423" s="14" t="str">
        <v/>
      </c>
      <c r="L43423" s="14" t="str">
        <v/>
      </c>
      <c r="O43423" s="14" t="str">
        <v/>
      </c>
      <c r="P43423" s="14" t="str">
        <f ca="1"/>
        <v>Low Cap</v>
      </c>
    </row>
    <row r="43424" spans="11:16">
      <c r="K43424" s="14" t="str">
        <v/>
      </c>
      <c r="L43424" s="14" t="str">
        <v/>
      </c>
      <c r="O43424" s="14" t="str">
        <v/>
      </c>
      <c r="P43424" s="14" t="str">
        <f ca="1"/>
        <v>Low Cap</v>
      </c>
    </row>
    <row r="43425" spans="11:16">
      <c r="K43425" s="14" t="str">
        <v/>
      </c>
      <c r="L43425" s="14" t="str">
        <v/>
      </c>
      <c r="O43425" s="14" t="str">
        <v/>
      </c>
      <c r="P43425" s="14" t="str">
        <f ca="1"/>
        <v>Low Cap</v>
      </c>
    </row>
    <row r="43426" spans="11:16">
      <c r="K43426" s="14" t="str">
        <v/>
      </c>
      <c r="L43426" s="14" t="str">
        <v/>
      </c>
      <c r="O43426" s="14" t="str">
        <v/>
      </c>
      <c r="P43426" s="14" t="str">
        <f ca="1"/>
        <v>Low Cap</v>
      </c>
    </row>
    <row r="43427" spans="11:16">
      <c r="K43427" s="14" t="str">
        <v/>
      </c>
      <c r="L43427" s="14" t="str">
        <v/>
      </c>
      <c r="O43427" s="14" t="str">
        <v/>
      </c>
      <c r="P43427" s="14" t="str">
        <f ca="1"/>
        <v>Low Cap</v>
      </c>
    </row>
    <row r="43428" spans="11:16">
      <c r="K43428" s="14" t="str">
        <v/>
      </c>
      <c r="L43428" s="14" t="str">
        <v/>
      </c>
      <c r="O43428" s="14" t="str">
        <v/>
      </c>
      <c r="P43428" s="14" t="str">
        <f ca="1"/>
        <v>Low Cap</v>
      </c>
    </row>
    <row r="43429" spans="11:16">
      <c r="K43429" s="14" t="str">
        <v/>
      </c>
      <c r="L43429" s="14" t="str">
        <v/>
      </c>
      <c r="O43429" s="14" t="str">
        <v/>
      </c>
      <c r="P43429" s="14" t="str">
        <f ca="1"/>
        <v>Low Cap</v>
      </c>
    </row>
    <row r="43430" spans="11:16">
      <c r="K43430" s="14" t="str">
        <v/>
      </c>
      <c r="L43430" s="14" t="str">
        <v/>
      </c>
      <c r="O43430" s="14" t="str">
        <v/>
      </c>
      <c r="P43430" s="14" t="str">
        <f ca="1"/>
        <v>Low Cap</v>
      </c>
    </row>
    <row r="43431" spans="11:16">
      <c r="K43431" s="14" t="str">
        <v/>
      </c>
      <c r="L43431" s="14" t="str">
        <v/>
      </c>
      <c r="O43431" s="14" t="str">
        <v/>
      </c>
      <c r="P43431" s="14" t="str">
        <f ca="1"/>
        <v>Low Cap</v>
      </c>
    </row>
    <row r="43432" spans="11:16">
      <c r="K43432" s="14" t="str">
        <v/>
      </c>
      <c r="L43432" s="14" t="str">
        <v/>
      </c>
      <c r="O43432" s="14" t="str">
        <v/>
      </c>
      <c r="P43432" s="14" t="str">
        <f ca="1"/>
        <v>Low Cap</v>
      </c>
    </row>
    <row r="43433" spans="11:16">
      <c r="K43433" s="14" t="str">
        <v/>
      </c>
      <c r="L43433" s="14" t="str">
        <v/>
      </c>
      <c r="O43433" s="14" t="str">
        <v/>
      </c>
      <c r="P43433" s="14" t="str">
        <f ca="1"/>
        <v>Low Cap</v>
      </c>
    </row>
    <row r="43434" spans="11:16">
      <c r="K43434" s="14" t="str">
        <v/>
      </c>
      <c r="L43434" s="14" t="str">
        <v/>
      </c>
      <c r="O43434" s="14" t="str">
        <v/>
      </c>
      <c r="P43434" s="14" t="str">
        <f ca="1"/>
        <v>Low Cap</v>
      </c>
    </row>
    <row r="43435" spans="11:16">
      <c r="K43435" s="14" t="str">
        <v/>
      </c>
      <c r="L43435" s="14" t="str">
        <v/>
      </c>
      <c r="O43435" s="14" t="str">
        <v/>
      </c>
      <c r="P43435" s="14" t="str">
        <f ca="1"/>
        <v>Low Cap</v>
      </c>
    </row>
    <row r="43436" spans="11:16">
      <c r="K43436" s="14" t="str">
        <v/>
      </c>
      <c r="L43436" s="14" t="str">
        <v/>
      </c>
      <c r="O43436" s="14" t="str">
        <v/>
      </c>
      <c r="P43436" s="14" t="str">
        <f ca="1"/>
        <v>Low Cap</v>
      </c>
    </row>
    <row r="43437" spans="11:16">
      <c r="K43437" s="14" t="str">
        <v/>
      </c>
      <c r="L43437" s="14" t="str">
        <v/>
      </c>
      <c r="O43437" s="14" t="str">
        <v/>
      </c>
      <c r="P43437" s="14" t="str">
        <f ca="1"/>
        <v>Low Cap</v>
      </c>
    </row>
    <row r="43438" spans="11:16">
      <c r="K43438" s="14" t="str">
        <v/>
      </c>
      <c r="L43438" s="14" t="str">
        <v/>
      </c>
      <c r="O43438" s="14" t="str">
        <v/>
      </c>
      <c r="P43438" s="14" t="str">
        <f ca="1"/>
        <v>Low Cap</v>
      </c>
    </row>
    <row r="43439" spans="11:16">
      <c r="K43439" s="14" t="str">
        <v/>
      </c>
      <c r="L43439" s="14" t="str">
        <v/>
      </c>
      <c r="O43439" s="14" t="str">
        <v/>
      </c>
      <c r="P43439" s="14" t="str">
        <f ca="1"/>
        <v>Low Cap</v>
      </c>
    </row>
    <row r="43440" spans="11:16">
      <c r="K43440" s="14" t="str">
        <v/>
      </c>
      <c r="L43440" s="14" t="str">
        <v/>
      </c>
      <c r="O43440" s="14" t="str">
        <v/>
      </c>
      <c r="P43440" s="14" t="str">
        <f ca="1"/>
        <v>Low Cap</v>
      </c>
    </row>
    <row r="43441" spans="11:16">
      <c r="K43441" s="14" t="str">
        <v/>
      </c>
      <c r="L43441" s="14" t="str">
        <v/>
      </c>
      <c r="O43441" s="14" t="str">
        <v/>
      </c>
      <c r="P43441" s="14" t="str">
        <f ca="1"/>
        <v>Low Cap</v>
      </c>
    </row>
    <row r="43442" spans="11:16">
      <c r="K43442" s="14" t="str">
        <v/>
      </c>
      <c r="L43442" s="14" t="str">
        <v/>
      </c>
      <c r="O43442" s="14" t="str">
        <v/>
      </c>
      <c r="P43442" s="14" t="str">
        <f ca="1"/>
        <v>Low Cap</v>
      </c>
    </row>
    <row r="43443" spans="11:16">
      <c r="K43443" s="14" t="str">
        <v/>
      </c>
      <c r="L43443" s="14" t="str">
        <v/>
      </c>
      <c r="O43443" s="14" t="str">
        <v/>
      </c>
      <c r="P43443" s="14" t="str">
        <f ca="1"/>
        <v>Low Cap</v>
      </c>
    </row>
    <row r="43444" spans="11:16">
      <c r="K43444" s="14" t="str">
        <v/>
      </c>
      <c r="L43444" s="14" t="str">
        <v/>
      </c>
      <c r="O43444" s="14" t="str">
        <v/>
      </c>
      <c r="P43444" s="14" t="str">
        <f ca="1"/>
        <v>Low Cap</v>
      </c>
    </row>
    <row r="43445" spans="11:16">
      <c r="K43445" s="14" t="str">
        <v/>
      </c>
      <c r="L43445" s="14" t="str">
        <v/>
      </c>
      <c r="O43445" s="14" t="str">
        <v/>
      </c>
      <c r="P43445" s="14" t="str">
        <f ca="1"/>
        <v>Low Cap</v>
      </c>
    </row>
    <row r="43446" spans="11:16">
      <c r="K43446" s="14" t="str">
        <v/>
      </c>
      <c r="L43446" s="14" t="str">
        <v/>
      </c>
      <c r="O43446" s="14" t="str">
        <v/>
      </c>
      <c r="P43446" s="14" t="str">
        <f ca="1"/>
        <v>Low Cap</v>
      </c>
    </row>
    <row r="43447" spans="11:16">
      <c r="K43447" s="14" t="str">
        <v/>
      </c>
      <c r="L43447" s="14" t="str">
        <v/>
      </c>
      <c r="O43447" s="14" t="str">
        <v/>
      </c>
      <c r="P43447" s="14" t="str">
        <f ca="1"/>
        <v>Low Cap</v>
      </c>
    </row>
    <row r="43448" spans="11:16">
      <c r="K43448" s="14" t="str">
        <v/>
      </c>
      <c r="L43448" s="14" t="str">
        <v/>
      </c>
      <c r="O43448" s="14" t="str">
        <v/>
      </c>
      <c r="P43448" s="14" t="str">
        <f ca="1"/>
        <v>Low Cap</v>
      </c>
    </row>
    <row r="43449" spans="11:16">
      <c r="K43449" s="14" t="str">
        <v/>
      </c>
      <c r="L43449" s="14" t="str">
        <v/>
      </c>
      <c r="O43449" s="14" t="str">
        <v/>
      </c>
      <c r="P43449" s="14" t="str">
        <f ca="1"/>
        <v>Low Cap</v>
      </c>
    </row>
    <row r="43450" spans="11:16">
      <c r="K43450" s="14" t="str">
        <v/>
      </c>
      <c r="L43450" s="14" t="str">
        <v/>
      </c>
      <c r="O43450" s="14" t="str">
        <v/>
      </c>
      <c r="P43450" s="14" t="str">
        <f ca="1"/>
        <v>Low Cap</v>
      </c>
    </row>
    <row r="43451" spans="11:16">
      <c r="K43451" s="14" t="str">
        <v/>
      </c>
      <c r="L43451" s="14" t="str">
        <v/>
      </c>
      <c r="O43451" s="14" t="str">
        <v/>
      </c>
      <c r="P43451" s="14" t="str">
        <f ca="1"/>
        <v>Low Cap</v>
      </c>
    </row>
    <row r="43452" spans="11:16">
      <c r="K43452" s="14" t="str">
        <v/>
      </c>
      <c r="L43452" s="14" t="str">
        <v/>
      </c>
      <c r="O43452" s="14" t="str">
        <v/>
      </c>
      <c r="P43452" s="14" t="str">
        <f ca="1"/>
        <v>Low Cap</v>
      </c>
    </row>
    <row r="43453" spans="11:16">
      <c r="K43453" s="14" t="str">
        <v/>
      </c>
      <c r="L43453" s="14" t="str">
        <v/>
      </c>
      <c r="O43453" s="14" t="str">
        <v/>
      </c>
      <c r="P43453" s="14" t="str">
        <f ca="1"/>
        <v>Low Cap</v>
      </c>
    </row>
    <row r="43454" spans="11:16">
      <c r="K43454" s="14" t="str">
        <v/>
      </c>
      <c r="L43454" s="14" t="str">
        <v/>
      </c>
      <c r="O43454" s="14" t="str">
        <v/>
      </c>
      <c r="P43454" s="14" t="str">
        <f ca="1"/>
        <v>Low Cap</v>
      </c>
    </row>
    <row r="43455" spans="11:16">
      <c r="K43455" s="14" t="str">
        <v/>
      </c>
      <c r="L43455" s="14" t="str">
        <v/>
      </c>
      <c r="O43455" s="14" t="str">
        <v/>
      </c>
      <c r="P43455" s="14" t="str">
        <f ca="1"/>
        <v>Low Cap</v>
      </c>
    </row>
    <row r="43456" spans="11:16">
      <c r="K43456" s="14" t="str">
        <v/>
      </c>
      <c r="L43456" s="14" t="str">
        <v/>
      </c>
      <c r="O43456" s="14" t="str">
        <v/>
      </c>
      <c r="P43456" s="14" t="str">
        <f ca="1"/>
        <v>Low Cap</v>
      </c>
    </row>
    <row r="43457" spans="11:16">
      <c r="K43457" s="14" t="str">
        <v/>
      </c>
      <c r="L43457" s="14" t="str">
        <v/>
      </c>
      <c r="O43457" s="14" t="str">
        <v/>
      </c>
      <c r="P43457" s="14" t="str">
        <f ca="1"/>
        <v>Low Cap</v>
      </c>
    </row>
    <row r="43458" spans="11:16">
      <c r="K43458" s="14" t="str">
        <v/>
      </c>
      <c r="L43458" s="14" t="str">
        <v/>
      </c>
      <c r="O43458" s="14" t="str">
        <v/>
      </c>
      <c r="P43458" s="14" t="str">
        <f ca="1"/>
        <v>Low Cap</v>
      </c>
    </row>
    <row r="43459" spans="11:16">
      <c r="K43459" s="14" t="str">
        <v/>
      </c>
      <c r="L43459" s="14" t="str">
        <v/>
      </c>
      <c r="O43459" s="14" t="str">
        <v/>
      </c>
      <c r="P43459" s="14" t="str">
        <f ca="1"/>
        <v>Low Cap</v>
      </c>
    </row>
    <row r="43460" spans="11:16">
      <c r="K43460" s="14" t="str">
        <v/>
      </c>
      <c r="L43460" s="14" t="str">
        <v/>
      </c>
      <c r="O43460" s="14" t="str">
        <v/>
      </c>
      <c r="P43460" s="14" t="str">
        <f ca="1"/>
        <v>Low Cap</v>
      </c>
    </row>
    <row r="43461" spans="11:16">
      <c r="K43461" s="14" t="str">
        <v/>
      </c>
      <c r="L43461" s="14" t="str">
        <v/>
      </c>
      <c r="O43461" s="14" t="str">
        <v/>
      </c>
      <c r="P43461" s="14" t="str">
        <f ca="1"/>
        <v>Low Cap</v>
      </c>
    </row>
    <row r="43462" spans="11:16">
      <c r="K43462" s="14" t="str">
        <v/>
      </c>
      <c r="L43462" s="14" t="str">
        <v/>
      </c>
      <c r="O43462" s="14" t="str">
        <v/>
      </c>
      <c r="P43462" s="14" t="str">
        <f ca="1"/>
        <v>Low Cap</v>
      </c>
    </row>
    <row r="43463" spans="11:16">
      <c r="K43463" s="14" t="str">
        <v/>
      </c>
      <c r="L43463" s="14" t="str">
        <v/>
      </c>
      <c r="O43463" s="14" t="str">
        <v/>
      </c>
      <c r="P43463" s="14" t="str">
        <f ca="1"/>
        <v>Low Cap</v>
      </c>
    </row>
    <row r="43464" spans="11:16">
      <c r="K43464" s="14" t="str">
        <v/>
      </c>
      <c r="L43464" s="14" t="str">
        <v/>
      </c>
      <c r="O43464" s="14" t="str">
        <v/>
      </c>
      <c r="P43464" s="14" t="str">
        <f ca="1"/>
        <v>Low Cap</v>
      </c>
    </row>
    <row r="43465" spans="11:16">
      <c r="K43465" s="14" t="str">
        <v/>
      </c>
      <c r="L43465" s="14" t="str">
        <v/>
      </c>
      <c r="O43465" s="14" t="str">
        <v/>
      </c>
      <c r="P43465" s="14" t="str">
        <f ca="1"/>
        <v>Low Cap</v>
      </c>
    </row>
    <row r="43466" spans="11:16">
      <c r="K43466" s="14" t="str">
        <v/>
      </c>
      <c r="L43466" s="14" t="str">
        <v/>
      </c>
      <c r="O43466" s="14" t="str">
        <v/>
      </c>
      <c r="P43466" s="14" t="str">
        <f ca="1"/>
        <v>Low Cap</v>
      </c>
    </row>
    <row r="43467" spans="11:16">
      <c r="K43467" s="14" t="str">
        <v/>
      </c>
      <c r="L43467" s="14" t="str">
        <v/>
      </c>
      <c r="O43467" s="14" t="str">
        <v/>
      </c>
      <c r="P43467" s="14" t="str">
        <f ca="1"/>
        <v>Low Cap</v>
      </c>
    </row>
    <row r="43468" spans="11:16">
      <c r="K43468" s="14" t="str">
        <v/>
      </c>
      <c r="L43468" s="14" t="str">
        <v/>
      </c>
      <c r="O43468" s="14" t="str">
        <v/>
      </c>
      <c r="P43468" s="14" t="str">
        <f ca="1"/>
        <v>Low Cap</v>
      </c>
    </row>
    <row r="43469" spans="11:16">
      <c r="K43469" s="14" t="str">
        <v/>
      </c>
      <c r="L43469" s="14" t="str">
        <v/>
      </c>
      <c r="O43469" s="14" t="str">
        <v/>
      </c>
      <c r="P43469" s="14" t="str">
        <f ca="1"/>
        <v>Low Cap</v>
      </c>
    </row>
    <row r="43470" spans="11:16">
      <c r="K43470" s="14" t="str">
        <v/>
      </c>
      <c r="L43470" s="14" t="str">
        <v/>
      </c>
      <c r="O43470" s="14" t="str">
        <v/>
      </c>
      <c r="P43470" s="14" t="str">
        <f ca="1"/>
        <v>Low Cap</v>
      </c>
    </row>
    <row r="43471" spans="11:16">
      <c r="K43471" s="14" t="str">
        <v/>
      </c>
      <c r="L43471" s="14" t="str">
        <v/>
      </c>
      <c r="O43471" s="14" t="str">
        <v/>
      </c>
      <c r="P43471" s="14" t="str">
        <f ca="1"/>
        <v>Low Cap</v>
      </c>
    </row>
    <row r="43472" spans="11:16">
      <c r="K43472" s="14" t="str">
        <v/>
      </c>
      <c r="L43472" s="14" t="str">
        <v/>
      </c>
      <c r="O43472" s="14" t="str">
        <v/>
      </c>
      <c r="P43472" s="14" t="str">
        <f ca="1"/>
        <v>Low Cap</v>
      </c>
    </row>
    <row r="43473" spans="11:16">
      <c r="K43473" s="14" t="str">
        <v/>
      </c>
      <c r="L43473" s="14" t="str">
        <v/>
      </c>
      <c r="O43473" s="14" t="str">
        <v/>
      </c>
      <c r="P43473" s="14" t="str">
        <f ca="1"/>
        <v>Low Cap</v>
      </c>
    </row>
    <row r="43474" spans="11:16">
      <c r="K43474" s="14" t="str">
        <v/>
      </c>
      <c r="L43474" s="14" t="str">
        <v/>
      </c>
      <c r="O43474" s="14" t="str">
        <v/>
      </c>
      <c r="P43474" s="14" t="str">
        <f ca="1"/>
        <v>Low Cap</v>
      </c>
    </row>
    <row r="43475" spans="11:16">
      <c r="K43475" s="14" t="str">
        <v/>
      </c>
      <c r="L43475" s="14" t="str">
        <v/>
      </c>
      <c r="O43475" s="14" t="str">
        <v/>
      </c>
      <c r="P43475" s="14" t="str">
        <f ca="1"/>
        <v>Low Cap</v>
      </c>
    </row>
    <row r="43476" spans="11:16">
      <c r="K43476" s="14" t="str">
        <v/>
      </c>
      <c r="L43476" s="14" t="str">
        <v/>
      </c>
      <c r="O43476" s="14" t="str">
        <v/>
      </c>
      <c r="P43476" s="14" t="str">
        <f ca="1"/>
        <v>Low Cap</v>
      </c>
    </row>
    <row r="43477" spans="11:16">
      <c r="K43477" s="14" t="str">
        <v/>
      </c>
      <c r="L43477" s="14" t="str">
        <v/>
      </c>
      <c r="O43477" s="14" t="str">
        <v/>
      </c>
      <c r="P43477" s="14" t="str">
        <f ca="1"/>
        <v>Low Cap</v>
      </c>
    </row>
    <row r="43478" spans="11:16">
      <c r="K43478" s="14" t="str">
        <v/>
      </c>
      <c r="L43478" s="14" t="str">
        <v/>
      </c>
      <c r="O43478" s="14" t="str">
        <v/>
      </c>
      <c r="P43478" s="14" t="str">
        <f ca="1"/>
        <v>Low Cap</v>
      </c>
    </row>
    <row r="43479" spans="11:16">
      <c r="K43479" s="14" t="str">
        <v/>
      </c>
      <c r="L43479" s="14" t="str">
        <v/>
      </c>
      <c r="O43479" s="14" t="str">
        <v/>
      </c>
      <c r="P43479" s="14" t="str">
        <f ca="1"/>
        <v>Low Cap</v>
      </c>
    </row>
    <row r="43480" spans="11:16">
      <c r="K43480" s="14" t="str">
        <v/>
      </c>
      <c r="L43480" s="14" t="str">
        <v/>
      </c>
      <c r="O43480" s="14" t="str">
        <v/>
      </c>
      <c r="P43480" s="14" t="str">
        <f ca="1"/>
        <v>Low Cap</v>
      </c>
    </row>
    <row r="43481" spans="11:16">
      <c r="K43481" s="14" t="str">
        <v/>
      </c>
      <c r="L43481" s="14" t="str">
        <v/>
      </c>
      <c r="O43481" s="14" t="str">
        <v/>
      </c>
      <c r="P43481" s="14" t="str">
        <f ca="1"/>
        <v>Low Cap</v>
      </c>
    </row>
    <row r="43482" spans="11:16">
      <c r="K43482" s="14" t="str">
        <v/>
      </c>
      <c r="L43482" s="14" t="str">
        <v/>
      </c>
      <c r="O43482" s="14" t="str">
        <v/>
      </c>
      <c r="P43482" s="14" t="str">
        <f ca="1"/>
        <v>Low Cap</v>
      </c>
    </row>
    <row r="43483" spans="11:16">
      <c r="K43483" s="14" t="str">
        <v/>
      </c>
      <c r="L43483" s="14" t="str">
        <v/>
      </c>
      <c r="O43483" s="14" t="str">
        <v/>
      </c>
      <c r="P43483" s="14" t="str">
        <f ca="1"/>
        <v>Low Cap</v>
      </c>
    </row>
    <row r="43484" spans="11:16">
      <c r="K43484" s="14" t="str">
        <v/>
      </c>
      <c r="L43484" s="14" t="str">
        <v/>
      </c>
      <c r="O43484" s="14" t="str">
        <v/>
      </c>
      <c r="P43484" s="14" t="str">
        <f ca="1"/>
        <v>Low Cap</v>
      </c>
    </row>
    <row r="43485" spans="11:16">
      <c r="K43485" s="14" t="str">
        <v/>
      </c>
      <c r="L43485" s="14" t="str">
        <v/>
      </c>
      <c r="O43485" s="14" t="str">
        <v/>
      </c>
      <c r="P43485" s="14" t="str">
        <f ca="1"/>
        <v>Low Cap</v>
      </c>
    </row>
    <row r="43486" spans="11:16">
      <c r="K43486" s="14" t="str">
        <v/>
      </c>
      <c r="L43486" s="14" t="str">
        <v/>
      </c>
      <c r="O43486" s="14" t="str">
        <v/>
      </c>
      <c r="P43486" s="14" t="str">
        <f ca="1"/>
        <v>Low Cap</v>
      </c>
    </row>
    <row r="43487" spans="11:16">
      <c r="K43487" s="14" t="str">
        <v/>
      </c>
      <c r="L43487" s="14" t="str">
        <v/>
      </c>
      <c r="O43487" s="14" t="str">
        <v/>
      </c>
      <c r="P43487" s="14" t="str">
        <f ca="1"/>
        <v>Low Cap</v>
      </c>
    </row>
    <row r="43488" spans="11:16">
      <c r="K43488" s="14" t="str">
        <v/>
      </c>
      <c r="L43488" s="14" t="str">
        <v/>
      </c>
      <c r="O43488" s="14" t="str">
        <v/>
      </c>
      <c r="P43488" s="14" t="str">
        <f ca="1"/>
        <v>Low Cap</v>
      </c>
    </row>
    <row r="43489" spans="11:16">
      <c r="K43489" s="14" t="str">
        <v/>
      </c>
      <c r="L43489" s="14" t="str">
        <v/>
      </c>
      <c r="O43489" s="14" t="str">
        <v/>
      </c>
      <c r="P43489" s="14" t="str">
        <f ca="1"/>
        <v>Low Cap</v>
      </c>
    </row>
    <row r="43490" spans="11:16">
      <c r="K43490" s="14" t="str">
        <v/>
      </c>
      <c r="L43490" s="14" t="str">
        <v/>
      </c>
      <c r="O43490" s="14" t="str">
        <v/>
      </c>
      <c r="P43490" s="14" t="str">
        <f ca="1"/>
        <v>Low Cap</v>
      </c>
    </row>
    <row r="43491" spans="11:16">
      <c r="K43491" s="14" t="str">
        <v/>
      </c>
      <c r="L43491" s="14" t="str">
        <v/>
      </c>
      <c r="O43491" s="14" t="str">
        <v/>
      </c>
      <c r="P43491" s="14" t="str">
        <f ca="1"/>
        <v>Low Cap</v>
      </c>
    </row>
    <row r="43492" spans="11:16">
      <c r="K43492" s="14" t="str">
        <v/>
      </c>
      <c r="L43492" s="14" t="str">
        <v/>
      </c>
      <c r="O43492" s="14" t="str">
        <v/>
      </c>
      <c r="P43492" s="14" t="str">
        <f ca="1"/>
        <v>Low Cap</v>
      </c>
    </row>
    <row r="43493" spans="11:16">
      <c r="K43493" s="14" t="str">
        <v/>
      </c>
      <c r="L43493" s="14" t="str">
        <v/>
      </c>
      <c r="O43493" s="14" t="str">
        <v/>
      </c>
      <c r="P43493" s="14" t="str">
        <f ca="1"/>
        <v>Low Cap</v>
      </c>
    </row>
    <row r="43494" spans="11:16">
      <c r="K43494" s="14" t="str">
        <v/>
      </c>
      <c r="L43494" s="14" t="str">
        <v/>
      </c>
      <c r="O43494" s="14" t="str">
        <v/>
      </c>
      <c r="P43494" s="14" t="str">
        <f ca="1"/>
        <v>Low Cap</v>
      </c>
    </row>
    <row r="43495" spans="11:16">
      <c r="K43495" s="14" t="str">
        <v/>
      </c>
      <c r="L43495" s="14" t="str">
        <v/>
      </c>
      <c r="O43495" s="14" t="str">
        <v/>
      </c>
      <c r="P43495" s="14" t="str">
        <f ca="1"/>
        <v>Low Cap</v>
      </c>
    </row>
    <row r="43496" spans="11:16">
      <c r="K43496" s="14" t="str">
        <v/>
      </c>
      <c r="L43496" s="14" t="str">
        <v/>
      </c>
      <c r="O43496" s="14" t="str">
        <v/>
      </c>
      <c r="P43496" s="14" t="str">
        <f ca="1"/>
        <v>Low Cap</v>
      </c>
    </row>
    <row r="43497" spans="11:16">
      <c r="K43497" s="14" t="str">
        <v/>
      </c>
      <c r="L43497" s="14" t="str">
        <v/>
      </c>
      <c r="O43497" s="14" t="str">
        <v/>
      </c>
      <c r="P43497" s="14" t="str">
        <f ca="1"/>
        <v>Low Cap</v>
      </c>
    </row>
    <row r="43498" spans="11:16">
      <c r="K43498" s="14" t="str">
        <v/>
      </c>
      <c r="L43498" s="14" t="str">
        <v/>
      </c>
      <c r="O43498" s="14" t="str">
        <v/>
      </c>
      <c r="P43498" s="14" t="str">
        <f ca="1"/>
        <v>Low Cap</v>
      </c>
    </row>
    <row r="43499" spans="11:16">
      <c r="K43499" s="14" t="str">
        <v/>
      </c>
      <c r="L43499" s="14" t="str">
        <v/>
      </c>
      <c r="O43499" s="14" t="str">
        <v/>
      </c>
      <c r="P43499" s="14" t="str">
        <f ca="1"/>
        <v>Low Cap</v>
      </c>
    </row>
    <row r="43500" spans="11:16">
      <c r="K43500" s="14" t="str">
        <v/>
      </c>
      <c r="L43500" s="14" t="str">
        <v/>
      </c>
      <c r="O43500" s="14" t="str">
        <v/>
      </c>
      <c r="P43500" s="14" t="str">
        <f ca="1"/>
        <v>Low Cap</v>
      </c>
    </row>
    <row r="43501" spans="11:16">
      <c r="K43501" s="14" t="str">
        <v/>
      </c>
      <c r="L43501" s="14" t="str">
        <v/>
      </c>
      <c r="O43501" s="14" t="str">
        <v/>
      </c>
      <c r="P43501" s="14" t="str">
        <f ca="1"/>
        <v>Low Cap</v>
      </c>
    </row>
    <row r="43502" spans="11:16">
      <c r="K43502" s="14" t="str">
        <v/>
      </c>
      <c r="L43502" s="14" t="str">
        <v/>
      </c>
      <c r="O43502" s="14" t="str">
        <v/>
      </c>
      <c r="P43502" s="14" t="str">
        <f ca="1"/>
        <v>Low Cap</v>
      </c>
    </row>
    <row r="43503" spans="11:16">
      <c r="K43503" s="14" t="str">
        <v/>
      </c>
      <c r="L43503" s="14" t="str">
        <v/>
      </c>
      <c r="O43503" s="14" t="str">
        <v/>
      </c>
      <c r="P43503" s="14" t="str">
        <f ca="1"/>
        <v>Low Cap</v>
      </c>
    </row>
    <row r="43504" spans="11:16">
      <c r="K43504" s="14" t="str">
        <v/>
      </c>
      <c r="L43504" s="14" t="str">
        <v/>
      </c>
      <c r="O43504" s="14" t="str">
        <v/>
      </c>
      <c r="P43504" s="14" t="str">
        <f ca="1"/>
        <v>Low Cap</v>
      </c>
    </row>
    <row r="43505" spans="11:16">
      <c r="K43505" s="14" t="str">
        <v/>
      </c>
      <c r="L43505" s="14" t="str">
        <v/>
      </c>
      <c r="O43505" s="14" t="str">
        <v/>
      </c>
      <c r="P43505" s="14" t="str">
        <f ca="1"/>
        <v>Low Cap</v>
      </c>
    </row>
    <row r="43506" spans="11:16">
      <c r="K43506" s="14" t="str">
        <v/>
      </c>
      <c r="L43506" s="14" t="str">
        <v/>
      </c>
      <c r="O43506" s="14" t="str">
        <v/>
      </c>
      <c r="P43506" s="14" t="str">
        <f ca="1"/>
        <v>Low Cap</v>
      </c>
    </row>
    <row r="43507" spans="11:16">
      <c r="K43507" s="14" t="str">
        <v/>
      </c>
      <c r="L43507" s="14" t="str">
        <v/>
      </c>
      <c r="O43507" s="14" t="str">
        <v/>
      </c>
      <c r="P43507" s="14" t="str">
        <f ca="1"/>
        <v>Low Cap</v>
      </c>
    </row>
    <row r="43508" spans="11:16">
      <c r="K43508" s="14" t="str">
        <v/>
      </c>
      <c r="L43508" s="14" t="str">
        <v/>
      </c>
      <c r="O43508" s="14" t="str">
        <v/>
      </c>
      <c r="P43508" s="14" t="str">
        <f ca="1"/>
        <v>Low Cap</v>
      </c>
    </row>
    <row r="43509" spans="11:16">
      <c r="K43509" s="14" t="str">
        <v/>
      </c>
      <c r="L43509" s="14" t="str">
        <v/>
      </c>
      <c r="O43509" s="14" t="str">
        <v/>
      </c>
      <c r="P43509" s="14" t="str">
        <f ca="1"/>
        <v>Low Cap</v>
      </c>
    </row>
    <row r="43510" spans="11:16">
      <c r="K43510" s="14" t="str">
        <v/>
      </c>
      <c r="L43510" s="14" t="str">
        <v/>
      </c>
      <c r="O43510" s="14" t="str">
        <v/>
      </c>
      <c r="P43510" s="14" t="str">
        <f ca="1"/>
        <v>Low Cap</v>
      </c>
    </row>
    <row r="43511" spans="11:16">
      <c r="K43511" s="14" t="str">
        <v/>
      </c>
      <c r="L43511" s="14" t="str">
        <v/>
      </c>
      <c r="O43511" s="14" t="str">
        <v/>
      </c>
      <c r="P43511" s="14" t="str">
        <f ca="1"/>
        <v>Low Cap</v>
      </c>
    </row>
    <row r="43512" spans="11:16">
      <c r="K43512" s="14" t="str">
        <v/>
      </c>
      <c r="L43512" s="14" t="str">
        <v/>
      </c>
      <c r="O43512" s="14" t="str">
        <v/>
      </c>
      <c r="P43512" s="14" t="str">
        <f ca="1"/>
        <v>Low Cap</v>
      </c>
    </row>
    <row r="43513" spans="11:16">
      <c r="K43513" s="14" t="str">
        <v/>
      </c>
      <c r="L43513" s="14" t="str">
        <v/>
      </c>
      <c r="O43513" s="14" t="str">
        <v/>
      </c>
      <c r="P43513" s="14" t="str">
        <f ca="1"/>
        <v>Low Cap</v>
      </c>
    </row>
    <row r="43514" spans="11:16">
      <c r="K43514" s="14" t="str">
        <v/>
      </c>
      <c r="L43514" s="14" t="str">
        <v/>
      </c>
      <c r="O43514" s="14" t="str">
        <v/>
      </c>
      <c r="P43514" s="14" t="str">
        <f ca="1"/>
        <v>Low Cap</v>
      </c>
    </row>
    <row r="43515" spans="11:16">
      <c r="K43515" s="14" t="str">
        <v/>
      </c>
      <c r="L43515" s="14" t="str">
        <v/>
      </c>
      <c r="O43515" s="14" t="str">
        <v/>
      </c>
      <c r="P43515" s="14" t="str">
        <f ca="1"/>
        <v>Low Cap</v>
      </c>
    </row>
    <row r="43516" spans="11:16">
      <c r="K43516" s="14" t="str">
        <v/>
      </c>
      <c r="L43516" s="14" t="str">
        <v/>
      </c>
      <c r="O43516" s="14" t="str">
        <v/>
      </c>
      <c r="P43516" s="14" t="str">
        <f ca="1"/>
        <v>Low Cap</v>
      </c>
    </row>
    <row r="43517" spans="11:16">
      <c r="K43517" s="14" t="str">
        <v/>
      </c>
      <c r="L43517" s="14" t="str">
        <v/>
      </c>
      <c r="O43517" s="14" t="str">
        <v/>
      </c>
      <c r="P43517" s="14" t="str">
        <f ca="1"/>
        <v>Low Cap</v>
      </c>
    </row>
    <row r="43518" spans="11:16">
      <c r="K43518" s="14" t="str">
        <v/>
      </c>
      <c r="L43518" s="14" t="str">
        <v/>
      </c>
      <c r="O43518" s="14" t="str">
        <v/>
      </c>
      <c r="P43518" s="14" t="str">
        <f ca="1"/>
        <v>Low Cap</v>
      </c>
    </row>
    <row r="43519" spans="11:16">
      <c r="K43519" s="14" t="str">
        <v/>
      </c>
      <c r="L43519" s="14" t="str">
        <v/>
      </c>
      <c r="O43519" s="14" t="str">
        <v/>
      </c>
      <c r="P43519" s="14" t="str">
        <f ca="1"/>
        <v>Low Cap</v>
      </c>
    </row>
    <row r="43520" spans="11:16">
      <c r="K43520" s="14" t="str">
        <v/>
      </c>
      <c r="L43520" s="14" t="str">
        <v/>
      </c>
      <c r="O43520" s="14" t="str">
        <v/>
      </c>
      <c r="P43520" s="14" t="str">
        <f ca="1"/>
        <v>Low Cap</v>
      </c>
    </row>
    <row r="43521" spans="11:16">
      <c r="K43521" s="14" t="str">
        <v/>
      </c>
      <c r="L43521" s="14" t="str">
        <v/>
      </c>
      <c r="O43521" s="14" t="str">
        <v/>
      </c>
      <c r="P43521" s="14" t="str">
        <f ca="1"/>
        <v>Low Cap</v>
      </c>
    </row>
    <row r="43522" spans="11:16">
      <c r="K43522" s="14" t="str">
        <v/>
      </c>
      <c r="L43522" s="14" t="str">
        <v/>
      </c>
      <c r="O43522" s="14" t="str">
        <v/>
      </c>
      <c r="P43522" s="14" t="str">
        <f ca="1"/>
        <v>Low Cap</v>
      </c>
    </row>
    <row r="43523" spans="11:16">
      <c r="K43523" s="14" t="str">
        <v/>
      </c>
      <c r="L43523" s="14" t="str">
        <v/>
      </c>
      <c r="O43523" s="14" t="str">
        <v/>
      </c>
      <c r="P43523" s="14" t="str">
        <f ca="1"/>
        <v>Low Cap</v>
      </c>
    </row>
    <row r="43524" spans="11:16">
      <c r="K43524" s="14" t="str">
        <v/>
      </c>
      <c r="L43524" s="14" t="str">
        <v/>
      </c>
      <c r="O43524" s="14" t="str">
        <v/>
      </c>
      <c r="P43524" s="14" t="str">
        <f ca="1"/>
        <v>Low Cap</v>
      </c>
    </row>
    <row r="43525" spans="11:16">
      <c r="K43525" s="14" t="str">
        <v/>
      </c>
      <c r="L43525" s="14" t="str">
        <v/>
      </c>
      <c r="O43525" s="14" t="str">
        <v/>
      </c>
      <c r="P43525" s="14" t="str">
        <f ca="1"/>
        <v>Low Cap</v>
      </c>
    </row>
    <row r="43526" spans="11:16">
      <c r="K43526" s="14" t="str">
        <v/>
      </c>
      <c r="L43526" s="14" t="str">
        <v/>
      </c>
      <c r="O43526" s="14" t="str">
        <v/>
      </c>
      <c r="P43526" s="14" t="str">
        <f ca="1"/>
        <v>Low Cap</v>
      </c>
    </row>
    <row r="43527" spans="11:16">
      <c r="K43527" s="14" t="str">
        <v/>
      </c>
      <c r="L43527" s="14" t="str">
        <v/>
      </c>
      <c r="O43527" s="14" t="str">
        <v/>
      </c>
      <c r="P43527" s="14" t="str">
        <f ca="1"/>
        <v>Low Cap</v>
      </c>
    </row>
    <row r="43528" spans="11:16">
      <c r="K43528" s="14" t="str">
        <v/>
      </c>
      <c r="L43528" s="14" t="str">
        <v/>
      </c>
      <c r="O43528" s="14" t="str">
        <v/>
      </c>
      <c r="P43528" s="14" t="str">
        <f ca="1"/>
        <v>Low Cap</v>
      </c>
    </row>
    <row r="43529" spans="11:16">
      <c r="K43529" s="14" t="str">
        <v/>
      </c>
      <c r="L43529" s="14" t="str">
        <v/>
      </c>
      <c r="O43529" s="14" t="str">
        <v/>
      </c>
      <c r="P43529" s="14" t="str">
        <f ca="1"/>
        <v>Low Cap</v>
      </c>
    </row>
    <row r="43530" spans="11:16">
      <c r="K43530" s="14" t="str">
        <v/>
      </c>
      <c r="L43530" s="14" t="str">
        <v/>
      </c>
      <c r="O43530" s="14" t="str">
        <v/>
      </c>
      <c r="P43530" s="14" t="str">
        <f ca="1"/>
        <v>Low Cap</v>
      </c>
    </row>
    <row r="43531" spans="11:16">
      <c r="K43531" s="14" t="str">
        <v/>
      </c>
      <c r="L43531" s="14" t="str">
        <v/>
      </c>
      <c r="O43531" s="14" t="str">
        <v/>
      </c>
      <c r="P43531" s="14" t="str">
        <f ca="1"/>
        <v>Low Cap</v>
      </c>
    </row>
    <row r="43532" spans="11:16">
      <c r="K43532" s="14" t="str">
        <v/>
      </c>
      <c r="L43532" s="14" t="str">
        <v/>
      </c>
      <c r="O43532" s="14" t="str">
        <v/>
      </c>
      <c r="P43532" s="14" t="str">
        <f ca="1"/>
        <v>Low Cap</v>
      </c>
    </row>
    <row r="43533" spans="11:16">
      <c r="K43533" s="14" t="str">
        <v/>
      </c>
      <c r="L43533" s="14" t="str">
        <v/>
      </c>
      <c r="O43533" s="14" t="str">
        <v/>
      </c>
      <c r="P43533" s="14" t="str">
        <f ca="1"/>
        <v>Low Cap</v>
      </c>
    </row>
    <row r="43534" spans="11:16">
      <c r="K43534" s="14" t="str">
        <v/>
      </c>
      <c r="L43534" s="14" t="str">
        <v/>
      </c>
      <c r="O43534" s="14" t="str">
        <v/>
      </c>
      <c r="P43534" s="14" t="str">
        <f ca="1"/>
        <v>Low Cap</v>
      </c>
    </row>
    <row r="43535" spans="11:16">
      <c r="K43535" s="14" t="str">
        <v/>
      </c>
      <c r="L43535" s="14" t="str">
        <v/>
      </c>
      <c r="O43535" s="14" t="str">
        <v/>
      </c>
      <c r="P43535" s="14" t="str">
        <f ca="1"/>
        <v>Low Cap</v>
      </c>
    </row>
    <row r="43536" spans="11:16">
      <c r="K43536" s="14" t="str">
        <v/>
      </c>
      <c r="L43536" s="14" t="str">
        <v/>
      </c>
      <c r="O43536" s="14" t="str">
        <v/>
      </c>
      <c r="P43536" s="14" t="str">
        <f ca="1"/>
        <v>Low Cap</v>
      </c>
    </row>
    <row r="43537" spans="11:16">
      <c r="K43537" s="14" t="str">
        <v/>
      </c>
      <c r="L43537" s="14" t="str">
        <v/>
      </c>
      <c r="O43537" s="14" t="str">
        <v/>
      </c>
      <c r="P43537" s="14" t="str">
        <f ca="1"/>
        <v>Low Cap</v>
      </c>
    </row>
    <row r="43538" spans="11:16">
      <c r="K43538" s="14" t="str">
        <v/>
      </c>
      <c r="L43538" s="14" t="str">
        <v/>
      </c>
      <c r="O43538" s="14" t="str">
        <v/>
      </c>
      <c r="P43538" s="14" t="str">
        <f ca="1"/>
        <v>Low Cap</v>
      </c>
    </row>
    <row r="43539" spans="11:16">
      <c r="K43539" s="14" t="str">
        <v/>
      </c>
      <c r="L43539" s="14" t="str">
        <v/>
      </c>
      <c r="O43539" s="14" t="str">
        <v/>
      </c>
      <c r="P43539" s="14" t="str">
        <f ca="1"/>
        <v>Low Cap</v>
      </c>
    </row>
    <row r="43540" spans="11:16">
      <c r="K43540" s="14" t="str">
        <v/>
      </c>
      <c r="L43540" s="14" t="str">
        <v/>
      </c>
      <c r="O43540" s="14" t="str">
        <v/>
      </c>
      <c r="P43540" s="14" t="str">
        <f ca="1"/>
        <v>Low Cap</v>
      </c>
    </row>
    <row r="43541" spans="11:16">
      <c r="K43541" s="14" t="str">
        <v/>
      </c>
      <c r="L43541" s="14" t="str">
        <v/>
      </c>
      <c r="O43541" s="14" t="str">
        <v/>
      </c>
      <c r="P43541" s="14" t="str">
        <f ca="1"/>
        <v>Low Cap</v>
      </c>
    </row>
    <row r="43542" spans="11:16">
      <c r="K43542" s="14" t="str">
        <v/>
      </c>
      <c r="L43542" s="14" t="str">
        <v/>
      </c>
      <c r="O43542" s="14" t="str">
        <v/>
      </c>
      <c r="P43542" s="14" t="str">
        <f ca="1"/>
        <v>Low Cap</v>
      </c>
    </row>
    <row r="43543" spans="11:16">
      <c r="K43543" s="14" t="str">
        <v/>
      </c>
      <c r="L43543" s="14" t="str">
        <v/>
      </c>
      <c r="O43543" s="14" t="str">
        <v/>
      </c>
      <c r="P43543" s="14" t="str">
        <f ca="1"/>
        <v>Low Cap</v>
      </c>
    </row>
    <row r="43544" spans="11:16">
      <c r="K43544" s="14" t="str">
        <v/>
      </c>
      <c r="L43544" s="14" t="str">
        <v/>
      </c>
      <c r="O43544" s="14" t="str">
        <v/>
      </c>
      <c r="P43544" s="14" t="str">
        <f ca="1"/>
        <v>Low Cap</v>
      </c>
    </row>
    <row r="43545" spans="11:16">
      <c r="K43545" s="14" t="str">
        <v/>
      </c>
      <c r="L43545" s="14" t="str">
        <v/>
      </c>
      <c r="O43545" s="14" t="str">
        <v/>
      </c>
      <c r="P43545" s="14" t="str">
        <f ca="1"/>
        <v>Low Cap</v>
      </c>
    </row>
    <row r="43546" spans="11:16">
      <c r="K43546" s="14" t="str">
        <v/>
      </c>
      <c r="L43546" s="14" t="str">
        <v/>
      </c>
      <c r="O43546" s="14" t="str">
        <v/>
      </c>
      <c r="P43546" s="14" t="str">
        <f ca="1"/>
        <v>Low Cap</v>
      </c>
    </row>
    <row r="43547" spans="11:16">
      <c r="K43547" s="14" t="str">
        <v/>
      </c>
      <c r="L43547" s="14" t="str">
        <v/>
      </c>
      <c r="O43547" s="14" t="str">
        <v/>
      </c>
      <c r="P43547" s="14" t="str">
        <f ca="1"/>
        <v>Low Cap</v>
      </c>
    </row>
    <row r="43548" spans="11:16">
      <c r="K43548" s="14" t="str">
        <v/>
      </c>
      <c r="L43548" s="14" t="str">
        <v/>
      </c>
      <c r="O43548" s="14" t="str">
        <v/>
      </c>
      <c r="P43548" s="14" t="str">
        <f ca="1"/>
        <v>Low Cap</v>
      </c>
    </row>
    <row r="43549" spans="11:16">
      <c r="K43549" s="14" t="str">
        <v/>
      </c>
      <c r="L43549" s="14" t="str">
        <v/>
      </c>
      <c r="O43549" s="14" t="str">
        <v/>
      </c>
      <c r="P43549" s="14" t="str">
        <f ca="1"/>
        <v>Low Cap</v>
      </c>
    </row>
    <row r="43550" spans="11:16">
      <c r="K43550" s="14" t="str">
        <v/>
      </c>
      <c r="L43550" s="14" t="str">
        <v/>
      </c>
      <c r="O43550" s="14" t="str">
        <v/>
      </c>
      <c r="P43550" s="14" t="str">
        <f ca="1"/>
        <v>Low Cap</v>
      </c>
    </row>
    <row r="43551" spans="11:16">
      <c r="K43551" s="14" t="str">
        <v/>
      </c>
      <c r="L43551" s="14" t="str">
        <v/>
      </c>
      <c r="O43551" s="14" t="str">
        <v/>
      </c>
      <c r="P43551" s="14" t="str">
        <f ca="1"/>
        <v>Low Cap</v>
      </c>
    </row>
    <row r="43552" spans="11:16">
      <c r="K43552" s="14" t="str">
        <v/>
      </c>
      <c r="L43552" s="14" t="str">
        <v/>
      </c>
      <c r="O43552" s="14" t="str">
        <v/>
      </c>
      <c r="P43552" s="14" t="str">
        <f ca="1"/>
        <v>Low Cap</v>
      </c>
    </row>
    <row r="43553" spans="11:16">
      <c r="K43553" s="14" t="str">
        <v/>
      </c>
      <c r="L43553" s="14" t="str">
        <v/>
      </c>
      <c r="O43553" s="14" t="str">
        <v/>
      </c>
      <c r="P43553" s="14" t="str">
        <f ca="1"/>
        <v>Low Cap</v>
      </c>
    </row>
    <row r="43554" spans="11:16">
      <c r="K43554" s="14" t="str">
        <v/>
      </c>
      <c r="L43554" s="14" t="str">
        <v/>
      </c>
      <c r="O43554" s="14" t="str">
        <v/>
      </c>
      <c r="P43554" s="14" t="str">
        <f ca="1"/>
        <v>Low Cap</v>
      </c>
    </row>
    <row r="43555" spans="11:16">
      <c r="K43555" s="14" t="str">
        <v/>
      </c>
      <c r="L43555" s="14" t="str">
        <v/>
      </c>
      <c r="O43555" s="14" t="str">
        <v/>
      </c>
      <c r="P43555" s="14" t="str">
        <f ca="1"/>
        <v>Low Cap</v>
      </c>
    </row>
    <row r="43556" spans="11:16">
      <c r="K43556" s="14" t="str">
        <v/>
      </c>
      <c r="L43556" s="14" t="str">
        <v/>
      </c>
      <c r="O43556" s="14" t="str">
        <v/>
      </c>
      <c r="P43556" s="14" t="str">
        <f ca="1"/>
        <v>Low Cap</v>
      </c>
    </row>
    <row r="43557" spans="11:16">
      <c r="K43557" s="14" t="str">
        <v/>
      </c>
      <c r="L43557" s="14" t="str">
        <v/>
      </c>
      <c r="O43557" s="14" t="str">
        <v/>
      </c>
      <c r="P43557" s="14" t="str">
        <f ca="1"/>
        <v>Low Cap</v>
      </c>
    </row>
    <row r="43558" spans="11:16">
      <c r="K43558" s="14" t="str">
        <v/>
      </c>
      <c r="L43558" s="14" t="str">
        <v/>
      </c>
      <c r="O43558" s="14" t="str">
        <v/>
      </c>
      <c r="P43558" s="14" t="str">
        <f ca="1"/>
        <v>Low Cap</v>
      </c>
    </row>
    <row r="43559" spans="11:16">
      <c r="K43559" s="14" t="str">
        <v/>
      </c>
      <c r="L43559" s="14" t="str">
        <v/>
      </c>
      <c r="O43559" s="14" t="str">
        <v/>
      </c>
      <c r="P43559" s="14" t="str">
        <f ca="1"/>
        <v>Low Cap</v>
      </c>
    </row>
    <row r="43560" spans="11:16">
      <c r="K43560" s="14" t="str">
        <v/>
      </c>
      <c r="L43560" s="14" t="str">
        <v/>
      </c>
      <c r="O43560" s="14" t="str">
        <v/>
      </c>
      <c r="P43560" s="14" t="str">
        <f ca="1"/>
        <v>Low Cap</v>
      </c>
    </row>
    <row r="43561" spans="11:16">
      <c r="K43561" s="14" t="str">
        <v/>
      </c>
      <c r="L43561" s="14" t="str">
        <v/>
      </c>
      <c r="O43561" s="14" t="str">
        <v/>
      </c>
      <c r="P43561" s="14" t="str">
        <f ca="1"/>
        <v>Low Cap</v>
      </c>
    </row>
    <row r="43562" spans="11:16">
      <c r="K43562" s="14" t="str">
        <v/>
      </c>
      <c r="L43562" s="14" t="str">
        <v/>
      </c>
      <c r="O43562" s="14" t="str">
        <v/>
      </c>
      <c r="P43562" s="14" t="str">
        <f ca="1"/>
        <v>Low Cap</v>
      </c>
    </row>
    <row r="43563" spans="11:16">
      <c r="K43563" s="14" t="str">
        <v/>
      </c>
      <c r="L43563" s="14" t="str">
        <v/>
      </c>
      <c r="O43563" s="14" t="str">
        <v/>
      </c>
      <c r="P43563" s="14" t="str">
        <f ca="1"/>
        <v>Low Cap</v>
      </c>
    </row>
    <row r="43564" spans="11:16">
      <c r="K43564" s="14" t="str">
        <v/>
      </c>
      <c r="L43564" s="14" t="str">
        <v/>
      </c>
      <c r="O43564" s="14" t="str">
        <v/>
      </c>
      <c r="P43564" s="14" t="str">
        <f ca="1"/>
        <v>Low Cap</v>
      </c>
    </row>
    <row r="43565" spans="11:16">
      <c r="K43565" s="14" t="str">
        <v/>
      </c>
      <c r="L43565" s="14" t="str">
        <v/>
      </c>
      <c r="O43565" s="14" t="str">
        <v/>
      </c>
      <c r="P43565" s="14" t="str">
        <f ca="1"/>
        <v>Low Cap</v>
      </c>
    </row>
    <row r="43566" spans="11:16">
      <c r="K43566" s="14" t="str">
        <v/>
      </c>
      <c r="L43566" s="14" t="str">
        <v/>
      </c>
      <c r="O43566" s="14" t="str">
        <v/>
      </c>
      <c r="P43566" s="14" t="str">
        <f ca="1"/>
        <v>Low Cap</v>
      </c>
    </row>
    <row r="43567" spans="11:16">
      <c r="K43567" s="14" t="str">
        <v/>
      </c>
      <c r="L43567" s="14" t="str">
        <v/>
      </c>
      <c r="O43567" s="14" t="str">
        <v/>
      </c>
      <c r="P43567" s="14" t="str">
        <f ca="1"/>
        <v>Low Cap</v>
      </c>
    </row>
    <row r="43568" spans="11:16">
      <c r="K43568" s="14" t="str">
        <v/>
      </c>
      <c r="L43568" s="14" t="str">
        <v/>
      </c>
      <c r="O43568" s="14" t="str">
        <v/>
      </c>
      <c r="P43568" s="14" t="str">
        <f ca="1"/>
        <v>Low Cap</v>
      </c>
    </row>
    <row r="43569" spans="11:16">
      <c r="K43569" s="14" t="str">
        <v/>
      </c>
      <c r="L43569" s="14" t="str">
        <v/>
      </c>
      <c r="O43569" s="14" t="str">
        <v/>
      </c>
      <c r="P43569" s="14" t="str">
        <f ca="1"/>
        <v>Low Cap</v>
      </c>
    </row>
    <row r="43570" spans="11:16">
      <c r="K43570" s="14" t="str">
        <v/>
      </c>
      <c r="L43570" s="14" t="str">
        <v/>
      </c>
      <c r="O43570" s="14" t="str">
        <v/>
      </c>
      <c r="P43570" s="14" t="str">
        <f ca="1"/>
        <v>Low Cap</v>
      </c>
    </row>
    <row r="43571" spans="11:16">
      <c r="K43571" s="14" t="str">
        <v/>
      </c>
      <c r="L43571" s="14" t="str">
        <v/>
      </c>
      <c r="O43571" s="14" t="str">
        <v/>
      </c>
      <c r="P43571" s="14" t="str">
        <f ca="1"/>
        <v>Low Cap</v>
      </c>
    </row>
    <row r="43572" spans="11:16">
      <c r="K43572" s="14" t="str">
        <v/>
      </c>
      <c r="L43572" s="14" t="str">
        <v/>
      </c>
      <c r="O43572" s="14" t="str">
        <v/>
      </c>
      <c r="P43572" s="14" t="str">
        <f ca="1"/>
        <v>Low Cap</v>
      </c>
    </row>
    <row r="43573" spans="11:16">
      <c r="K43573" s="14" t="str">
        <v/>
      </c>
      <c r="L43573" s="14" t="str">
        <v/>
      </c>
      <c r="O43573" s="14" t="str">
        <v/>
      </c>
      <c r="P43573" s="14" t="str">
        <f ca="1"/>
        <v>Low Cap</v>
      </c>
    </row>
    <row r="43574" spans="11:16">
      <c r="K43574" s="14" t="str">
        <v/>
      </c>
      <c r="L43574" s="14" t="str">
        <v/>
      </c>
      <c r="O43574" s="14" t="str">
        <v/>
      </c>
      <c r="P43574" s="14" t="str">
        <f ca="1"/>
        <v>Low Cap</v>
      </c>
    </row>
    <row r="43575" spans="11:16">
      <c r="K43575" s="14" t="str">
        <v/>
      </c>
      <c r="L43575" s="14" t="str">
        <v/>
      </c>
      <c r="O43575" s="14" t="str">
        <v/>
      </c>
      <c r="P43575" s="14" t="str">
        <f ca="1"/>
        <v>Low Cap</v>
      </c>
    </row>
    <row r="43576" spans="11:16">
      <c r="K43576" s="14" t="str">
        <v/>
      </c>
      <c r="L43576" s="14" t="str">
        <v/>
      </c>
      <c r="O43576" s="14" t="str">
        <v/>
      </c>
      <c r="P43576" s="14" t="str">
        <f ca="1"/>
        <v>Low Cap</v>
      </c>
    </row>
    <row r="43577" spans="11:16">
      <c r="K43577" s="14" t="str">
        <v/>
      </c>
      <c r="L43577" s="14" t="str">
        <v/>
      </c>
      <c r="O43577" s="14" t="str">
        <v/>
      </c>
      <c r="P43577" s="14" t="str">
        <f ca="1"/>
        <v>Low Cap</v>
      </c>
    </row>
    <row r="43578" spans="11:16">
      <c r="K43578" s="14" t="str">
        <v/>
      </c>
      <c r="L43578" s="14" t="str">
        <v/>
      </c>
      <c r="O43578" s="14" t="str">
        <v/>
      </c>
      <c r="P43578" s="14" t="str">
        <f ca="1"/>
        <v>Low Cap</v>
      </c>
    </row>
    <row r="43579" spans="11:16">
      <c r="K43579" s="14" t="str">
        <v/>
      </c>
      <c r="L43579" s="14" t="str">
        <v/>
      </c>
      <c r="O43579" s="14" t="str">
        <v/>
      </c>
      <c r="P43579" s="14" t="str">
        <f ca="1"/>
        <v>Low Cap</v>
      </c>
    </row>
    <row r="43580" spans="11:16">
      <c r="K43580" s="14" t="str">
        <v/>
      </c>
      <c r="L43580" s="14" t="str">
        <v/>
      </c>
      <c r="O43580" s="14" t="str">
        <v/>
      </c>
      <c r="P43580" s="14" t="str">
        <f ca="1"/>
        <v>Low Cap</v>
      </c>
    </row>
    <row r="43581" spans="11:16">
      <c r="K43581" s="14" t="str">
        <v/>
      </c>
      <c r="L43581" s="14" t="str">
        <v/>
      </c>
      <c r="O43581" s="14" t="str">
        <v/>
      </c>
      <c r="P43581" s="14" t="str">
        <f ca="1"/>
        <v>Low Cap</v>
      </c>
    </row>
    <row r="43582" spans="11:16">
      <c r="K43582" s="14" t="str">
        <v/>
      </c>
      <c r="L43582" s="14" t="str">
        <v/>
      </c>
      <c r="O43582" s="14" t="str">
        <v/>
      </c>
      <c r="P43582" s="14" t="str">
        <f ca="1"/>
        <v>Low Cap</v>
      </c>
    </row>
    <row r="43583" spans="11:16">
      <c r="K43583" s="14" t="str">
        <v/>
      </c>
      <c r="L43583" s="14" t="str">
        <v/>
      </c>
      <c r="O43583" s="14" t="str">
        <v/>
      </c>
      <c r="P43583" s="14" t="str">
        <f ca="1"/>
        <v>Low Cap</v>
      </c>
    </row>
    <row r="43584" spans="11:16">
      <c r="K43584" s="14" t="str">
        <v/>
      </c>
      <c r="L43584" s="14" t="str">
        <v/>
      </c>
      <c r="O43584" s="14" t="str">
        <v/>
      </c>
      <c r="P43584" s="14" t="str">
        <f ca="1"/>
        <v>Low Cap</v>
      </c>
    </row>
    <row r="43585" spans="11:16">
      <c r="K43585" s="14" t="str">
        <v/>
      </c>
      <c r="L43585" s="14" t="str">
        <v/>
      </c>
      <c r="O43585" s="14" t="str">
        <v/>
      </c>
      <c r="P43585" s="14" t="str">
        <f ca="1"/>
        <v>Low Cap</v>
      </c>
    </row>
    <row r="43586" spans="11:16">
      <c r="K43586" s="14" t="str">
        <v/>
      </c>
      <c r="L43586" s="14" t="str">
        <v/>
      </c>
      <c r="O43586" s="14" t="str">
        <v/>
      </c>
      <c r="P43586" s="14" t="str">
        <f ca="1"/>
        <v>Low Cap</v>
      </c>
    </row>
    <row r="43587" spans="11:16">
      <c r="K43587" s="14" t="str">
        <v/>
      </c>
      <c r="L43587" s="14" t="str">
        <v/>
      </c>
      <c r="O43587" s="14" t="str">
        <v/>
      </c>
      <c r="P43587" s="14" t="str">
        <f ca="1"/>
        <v>Low Cap</v>
      </c>
    </row>
    <row r="43588" spans="11:16">
      <c r="K43588" s="14" t="str">
        <v/>
      </c>
      <c r="L43588" s="14" t="str">
        <v/>
      </c>
      <c r="O43588" s="14" t="str">
        <v/>
      </c>
      <c r="P43588" s="14" t="str">
        <f ca="1"/>
        <v>Low Cap</v>
      </c>
    </row>
    <row r="43589" spans="11:16">
      <c r="K43589" s="14" t="str">
        <v/>
      </c>
      <c r="L43589" s="14" t="str">
        <v/>
      </c>
      <c r="O43589" s="14" t="str">
        <v/>
      </c>
      <c r="P43589" s="14" t="str">
        <f ca="1"/>
        <v>Low Cap</v>
      </c>
    </row>
    <row r="43590" spans="11:16">
      <c r="K43590" s="14" t="str">
        <v/>
      </c>
      <c r="L43590" s="14" t="str">
        <v/>
      </c>
      <c r="O43590" s="14" t="str">
        <v/>
      </c>
      <c r="P43590" s="14" t="str">
        <f ca="1"/>
        <v>Low Cap</v>
      </c>
    </row>
    <row r="43591" spans="11:16">
      <c r="K43591" s="14" t="str">
        <v/>
      </c>
      <c r="L43591" s="14" t="str">
        <v/>
      </c>
      <c r="O43591" s="14" t="str">
        <v/>
      </c>
      <c r="P43591" s="14" t="str">
        <f ca="1"/>
        <v>Low Cap</v>
      </c>
    </row>
    <row r="43592" spans="11:16">
      <c r="K43592" s="14" t="str">
        <v/>
      </c>
      <c r="L43592" s="14" t="str">
        <v/>
      </c>
      <c r="O43592" s="14" t="str">
        <v/>
      </c>
      <c r="P43592" s="14" t="str">
        <f ca="1"/>
        <v>Low Cap</v>
      </c>
    </row>
    <row r="43593" spans="11:16">
      <c r="K43593" s="14" t="str">
        <v/>
      </c>
      <c r="L43593" s="14" t="str">
        <v/>
      </c>
      <c r="O43593" s="14" t="str">
        <v/>
      </c>
      <c r="P43593" s="14" t="str">
        <f ca="1"/>
        <v>Low Cap</v>
      </c>
    </row>
    <row r="43594" spans="11:16">
      <c r="K43594" s="14" t="str">
        <v/>
      </c>
      <c r="L43594" s="14" t="str">
        <v/>
      </c>
      <c r="O43594" s="14" t="str">
        <v/>
      </c>
      <c r="P43594" s="14" t="str">
        <f ca="1"/>
        <v>Low Cap</v>
      </c>
    </row>
    <row r="43595" spans="11:16">
      <c r="K43595" s="14" t="str">
        <v/>
      </c>
      <c r="L43595" s="14" t="str">
        <v/>
      </c>
      <c r="O43595" s="14" t="str">
        <v/>
      </c>
      <c r="P43595" s="14" t="str">
        <f ca="1"/>
        <v>Low Cap</v>
      </c>
    </row>
    <row r="43596" spans="11:16">
      <c r="K43596" s="14" t="str">
        <v/>
      </c>
      <c r="L43596" s="14" t="str">
        <v/>
      </c>
      <c r="O43596" s="14" t="str">
        <v/>
      </c>
      <c r="P43596" s="14" t="str">
        <f ca="1"/>
        <v>Low Cap</v>
      </c>
    </row>
    <row r="43597" spans="11:16">
      <c r="K43597" s="14" t="str">
        <v/>
      </c>
      <c r="L43597" s="14" t="str">
        <v/>
      </c>
      <c r="O43597" s="14" t="str">
        <v/>
      </c>
      <c r="P43597" s="14" t="str">
        <f ca="1"/>
        <v>Low Cap</v>
      </c>
    </row>
    <row r="43598" spans="11:16">
      <c r="K43598" s="14" t="str">
        <v/>
      </c>
      <c r="L43598" s="14" t="str">
        <v/>
      </c>
      <c r="O43598" s="14" t="str">
        <v/>
      </c>
      <c r="P43598" s="14" t="str">
        <f ca="1"/>
        <v>Low Cap</v>
      </c>
    </row>
    <row r="43599" spans="11:16">
      <c r="K43599" s="14" t="str">
        <v/>
      </c>
      <c r="L43599" s="14" t="str">
        <v/>
      </c>
      <c r="O43599" s="14" t="str">
        <v/>
      </c>
      <c r="P43599" s="14" t="str">
        <f ca="1"/>
        <v>Low Cap</v>
      </c>
    </row>
    <row r="43600" spans="11:16">
      <c r="K43600" s="14" t="str">
        <v/>
      </c>
      <c r="L43600" s="14" t="str">
        <v/>
      </c>
      <c r="O43600" s="14" t="str">
        <v/>
      </c>
      <c r="P43600" s="14" t="str">
        <f ca="1"/>
        <v>Low Cap</v>
      </c>
    </row>
    <row r="43601" spans="11:16">
      <c r="K43601" s="14" t="str">
        <v/>
      </c>
      <c r="L43601" s="14" t="str">
        <v/>
      </c>
      <c r="O43601" s="14" t="str">
        <v/>
      </c>
      <c r="P43601" s="14" t="str">
        <f ca="1"/>
        <v>Low Cap</v>
      </c>
    </row>
    <row r="43602" spans="11:16">
      <c r="K43602" s="14" t="str">
        <v/>
      </c>
      <c r="L43602" s="14" t="str">
        <v/>
      </c>
      <c r="O43602" s="14" t="str">
        <v/>
      </c>
      <c r="P43602" s="14" t="str">
        <f ca="1"/>
        <v>Low Cap</v>
      </c>
    </row>
    <row r="43603" spans="11:16">
      <c r="K43603" s="14" t="str">
        <v/>
      </c>
      <c r="L43603" s="14" t="str">
        <v/>
      </c>
      <c r="O43603" s="14" t="str">
        <v/>
      </c>
      <c r="P43603" s="14" t="str">
        <f ca="1"/>
        <v>Low Cap</v>
      </c>
    </row>
    <row r="43604" spans="11:16">
      <c r="K43604" s="14" t="str">
        <v/>
      </c>
      <c r="L43604" s="14" t="str">
        <v/>
      </c>
      <c r="O43604" s="14" t="str">
        <v/>
      </c>
      <c r="P43604" s="14" t="str">
        <f ca="1"/>
        <v>Low Cap</v>
      </c>
    </row>
    <row r="43605" spans="11:16">
      <c r="K43605" s="14" t="str">
        <v/>
      </c>
      <c r="L43605" s="14" t="str">
        <v/>
      </c>
      <c r="O43605" s="14" t="str">
        <v/>
      </c>
      <c r="P43605" s="14" t="str">
        <f ca="1"/>
        <v>Low Cap</v>
      </c>
    </row>
    <row r="43606" spans="11:16">
      <c r="K43606" s="14" t="str">
        <v/>
      </c>
      <c r="L43606" s="14" t="str">
        <v/>
      </c>
      <c r="O43606" s="14" t="str">
        <v/>
      </c>
      <c r="P43606" s="14" t="str">
        <f ca="1"/>
        <v>Low Cap</v>
      </c>
    </row>
    <row r="43607" spans="11:16">
      <c r="K43607" s="14" t="str">
        <v/>
      </c>
      <c r="L43607" s="14" t="str">
        <v/>
      </c>
      <c r="O43607" s="14" t="str">
        <v/>
      </c>
      <c r="P43607" s="14" t="str">
        <f ca="1"/>
        <v>Low Cap</v>
      </c>
    </row>
    <row r="43608" spans="11:16">
      <c r="K43608" s="14" t="str">
        <v/>
      </c>
      <c r="L43608" s="14" t="str">
        <v/>
      </c>
      <c r="O43608" s="14" t="str">
        <v/>
      </c>
      <c r="P43608" s="14" t="str">
        <f ca="1"/>
        <v>Low Cap</v>
      </c>
    </row>
    <row r="43609" spans="11:16">
      <c r="K43609" s="14" t="str">
        <v/>
      </c>
      <c r="L43609" s="14" t="str">
        <v/>
      </c>
      <c r="O43609" s="14" t="str">
        <v/>
      </c>
      <c r="P43609" s="14" t="str">
        <f ca="1"/>
        <v>Low Cap</v>
      </c>
    </row>
    <row r="43610" spans="11:16">
      <c r="K43610" s="14" t="str">
        <v/>
      </c>
      <c r="L43610" s="14" t="str">
        <v/>
      </c>
      <c r="O43610" s="14" t="str">
        <v/>
      </c>
      <c r="P43610" s="14" t="str">
        <f ca="1"/>
        <v>Low Cap</v>
      </c>
    </row>
    <row r="43611" spans="11:16">
      <c r="K43611" s="14" t="str">
        <v/>
      </c>
      <c r="L43611" s="14" t="str">
        <v/>
      </c>
      <c r="O43611" s="14" t="str">
        <v/>
      </c>
      <c r="P43611" s="14" t="str">
        <f ca="1"/>
        <v>Low Cap</v>
      </c>
    </row>
    <row r="43612" spans="11:16">
      <c r="K43612" s="14" t="str">
        <v/>
      </c>
      <c r="L43612" s="14" t="str">
        <v/>
      </c>
      <c r="O43612" s="14" t="str">
        <v/>
      </c>
      <c r="P43612" s="14" t="str">
        <f ca="1"/>
        <v>Low Cap</v>
      </c>
    </row>
    <row r="43613" spans="11:16">
      <c r="K43613" s="14" t="str">
        <v/>
      </c>
      <c r="L43613" s="14" t="str">
        <v/>
      </c>
      <c r="O43613" s="14" t="str">
        <v/>
      </c>
      <c r="P43613" s="14" t="str">
        <f ca="1"/>
        <v>Low Cap</v>
      </c>
    </row>
    <row r="43614" spans="11:16">
      <c r="K43614" s="14" t="str">
        <v/>
      </c>
      <c r="L43614" s="14" t="str">
        <v/>
      </c>
      <c r="O43614" s="14" t="str">
        <v/>
      </c>
      <c r="P43614" s="14" t="str">
        <f ca="1"/>
        <v>Low Cap</v>
      </c>
    </row>
    <row r="43615" spans="11:16">
      <c r="K43615" s="14" t="str">
        <v/>
      </c>
      <c r="L43615" s="14" t="str">
        <v/>
      </c>
      <c r="O43615" s="14" t="str">
        <v/>
      </c>
      <c r="P43615" s="14" t="str">
        <f ca="1"/>
        <v>Low Cap</v>
      </c>
    </row>
    <row r="43616" spans="11:16">
      <c r="K43616" s="14" t="str">
        <v/>
      </c>
      <c r="L43616" s="14" t="str">
        <v/>
      </c>
      <c r="O43616" s="14" t="str">
        <v/>
      </c>
      <c r="P43616" s="14" t="str">
        <f ca="1"/>
        <v>Low Cap</v>
      </c>
    </row>
    <row r="43617" spans="11:16">
      <c r="K43617" s="14" t="str">
        <v/>
      </c>
      <c r="L43617" s="14" t="str">
        <v/>
      </c>
      <c r="O43617" s="14" t="str">
        <v/>
      </c>
      <c r="P43617" s="14" t="str">
        <f ca="1"/>
        <v>Low Cap</v>
      </c>
    </row>
    <row r="43618" spans="11:16">
      <c r="K43618" s="14" t="str">
        <v/>
      </c>
      <c r="L43618" s="14" t="str">
        <v/>
      </c>
      <c r="O43618" s="14" t="str">
        <v/>
      </c>
      <c r="P43618" s="14" t="str">
        <f ca="1"/>
        <v>Low Cap</v>
      </c>
    </row>
    <row r="43619" spans="11:16">
      <c r="K43619" s="14" t="str">
        <v/>
      </c>
      <c r="L43619" s="14" t="str">
        <v/>
      </c>
      <c r="O43619" s="14" t="str">
        <v/>
      </c>
      <c r="P43619" s="14" t="str">
        <f ca="1"/>
        <v>Low Cap</v>
      </c>
    </row>
    <row r="43620" spans="11:16">
      <c r="K43620" s="14" t="str">
        <v/>
      </c>
      <c r="L43620" s="14" t="str">
        <v/>
      </c>
      <c r="O43620" s="14" t="str">
        <v/>
      </c>
      <c r="P43620" s="14" t="str">
        <f ca="1"/>
        <v>Low Cap</v>
      </c>
    </row>
    <row r="43621" spans="11:16">
      <c r="K43621" s="14" t="str">
        <v/>
      </c>
      <c r="L43621" s="14" t="str">
        <v/>
      </c>
      <c r="O43621" s="14" t="str">
        <v/>
      </c>
      <c r="P43621" s="14" t="str">
        <f ca="1"/>
        <v>Low Cap</v>
      </c>
    </row>
    <row r="43622" spans="11:16">
      <c r="K43622" s="14" t="str">
        <v/>
      </c>
      <c r="L43622" s="14" t="str">
        <v/>
      </c>
      <c r="O43622" s="14" t="str">
        <v/>
      </c>
      <c r="P43622" s="14" t="str">
        <f ca="1"/>
        <v>Low Cap</v>
      </c>
    </row>
    <row r="43623" spans="11:16">
      <c r="K43623" s="14" t="str">
        <v/>
      </c>
      <c r="L43623" s="14" t="str">
        <v/>
      </c>
      <c r="O43623" s="14" t="str">
        <v/>
      </c>
      <c r="P43623" s="14" t="str">
        <f ca="1"/>
        <v>Low Cap</v>
      </c>
    </row>
    <row r="43624" spans="11:16">
      <c r="K43624" s="14" t="str">
        <v/>
      </c>
      <c r="L43624" s="14" t="str">
        <v/>
      </c>
      <c r="O43624" s="14" t="str">
        <v/>
      </c>
      <c r="P43624" s="14" t="str">
        <f ca="1"/>
        <v>Low Cap</v>
      </c>
    </row>
    <row r="43625" spans="11:16">
      <c r="K43625" s="14" t="str">
        <v/>
      </c>
      <c r="L43625" s="14" t="str">
        <v/>
      </c>
      <c r="O43625" s="14" t="str">
        <v/>
      </c>
      <c r="P43625" s="14" t="str">
        <f ca="1"/>
        <v>Low Cap</v>
      </c>
    </row>
    <row r="43626" spans="11:16">
      <c r="K43626" s="14" t="str">
        <v/>
      </c>
      <c r="L43626" s="14" t="str">
        <v/>
      </c>
      <c r="O43626" s="14" t="str">
        <v/>
      </c>
      <c r="P43626" s="14" t="str">
        <f ca="1"/>
        <v>Low Cap</v>
      </c>
    </row>
    <row r="43627" spans="11:16">
      <c r="K43627" s="14" t="str">
        <v/>
      </c>
      <c r="L43627" s="14" t="str">
        <v/>
      </c>
      <c r="O43627" s="14" t="str">
        <v/>
      </c>
      <c r="P43627" s="14" t="str">
        <f ca="1"/>
        <v>Low Cap</v>
      </c>
    </row>
    <row r="43628" spans="11:16">
      <c r="K43628" s="14" t="str">
        <v/>
      </c>
      <c r="L43628" s="14" t="str">
        <v/>
      </c>
      <c r="O43628" s="14" t="str">
        <v/>
      </c>
      <c r="P43628" s="14" t="str">
        <f ca="1"/>
        <v>Low Cap</v>
      </c>
    </row>
    <row r="43629" spans="11:16">
      <c r="K43629" s="14" t="str">
        <v/>
      </c>
      <c r="L43629" s="14" t="str">
        <v/>
      </c>
      <c r="O43629" s="14" t="str">
        <v/>
      </c>
      <c r="P43629" s="14" t="str">
        <f ca="1"/>
        <v>Low Cap</v>
      </c>
    </row>
    <row r="43630" spans="11:16">
      <c r="K43630" s="14" t="str">
        <v/>
      </c>
      <c r="L43630" s="14" t="str">
        <v/>
      </c>
      <c r="O43630" s="14" t="str">
        <v/>
      </c>
      <c r="P43630" s="14" t="str">
        <f ca="1"/>
        <v>Low Cap</v>
      </c>
    </row>
    <row r="43631" spans="11:16">
      <c r="K43631" s="14" t="str">
        <v/>
      </c>
      <c r="L43631" s="14" t="str">
        <v/>
      </c>
      <c r="O43631" s="14" t="str">
        <v/>
      </c>
      <c r="P43631" s="14" t="str">
        <f ca="1"/>
        <v>Low Cap</v>
      </c>
    </row>
    <row r="43632" spans="11:16">
      <c r="K43632" s="14" t="str">
        <v/>
      </c>
      <c r="L43632" s="14" t="str">
        <v/>
      </c>
      <c r="O43632" s="14" t="str">
        <v/>
      </c>
      <c r="P43632" s="14" t="str">
        <f ca="1"/>
        <v>Low Cap</v>
      </c>
    </row>
    <row r="43633" spans="11:16">
      <c r="K43633" s="14" t="str">
        <v/>
      </c>
      <c r="L43633" s="14" t="str">
        <v/>
      </c>
      <c r="O43633" s="14" t="str">
        <v/>
      </c>
      <c r="P43633" s="14" t="str">
        <f ca="1"/>
        <v>Low Cap</v>
      </c>
    </row>
    <row r="43634" spans="11:16">
      <c r="K43634" s="14" t="str">
        <v/>
      </c>
      <c r="L43634" s="14" t="str">
        <v/>
      </c>
      <c r="O43634" s="14" t="str">
        <v/>
      </c>
      <c r="P43634" s="14" t="str">
        <f ca="1"/>
        <v>Low Cap</v>
      </c>
    </row>
    <row r="43635" spans="11:16">
      <c r="K43635" s="14" t="str">
        <v/>
      </c>
      <c r="L43635" s="14" t="str">
        <v/>
      </c>
      <c r="O43635" s="14" t="str">
        <v/>
      </c>
      <c r="P43635" s="14" t="str">
        <f ca="1"/>
        <v>Low Cap</v>
      </c>
    </row>
    <row r="43636" spans="11:16">
      <c r="K43636" s="14" t="str">
        <v/>
      </c>
      <c r="L43636" s="14" t="str">
        <v/>
      </c>
      <c r="O43636" s="14" t="str">
        <v/>
      </c>
      <c r="P43636" s="14" t="str">
        <f ca="1"/>
        <v>Low Cap</v>
      </c>
    </row>
    <row r="43637" spans="11:16">
      <c r="K43637" s="14" t="str">
        <v/>
      </c>
      <c r="L43637" s="14" t="str">
        <v/>
      </c>
      <c r="O43637" s="14" t="str">
        <v/>
      </c>
      <c r="P43637" s="14" t="str">
        <f ca="1"/>
        <v>Low Cap</v>
      </c>
    </row>
    <row r="43638" spans="11:16">
      <c r="K43638" s="14" t="str">
        <v/>
      </c>
      <c r="L43638" s="14" t="str">
        <v/>
      </c>
      <c r="O43638" s="14" t="str">
        <v/>
      </c>
      <c r="P43638" s="14" t="str">
        <f ca="1"/>
        <v>Low Cap</v>
      </c>
    </row>
    <row r="43639" spans="11:16">
      <c r="K43639" s="14" t="str">
        <v/>
      </c>
      <c r="L43639" s="14" t="str">
        <v/>
      </c>
      <c r="O43639" s="14" t="str">
        <v/>
      </c>
      <c r="P43639" s="14" t="str">
        <f ca="1"/>
        <v>Low Cap</v>
      </c>
    </row>
    <row r="43640" spans="11:16">
      <c r="K43640" s="14" t="str">
        <v/>
      </c>
      <c r="L43640" s="14" t="str">
        <v/>
      </c>
      <c r="O43640" s="14" t="str">
        <v/>
      </c>
      <c r="P43640" s="14" t="str">
        <f ca="1"/>
        <v>Low Cap</v>
      </c>
    </row>
    <row r="43641" spans="11:16">
      <c r="K43641" s="14" t="str">
        <v/>
      </c>
      <c r="L43641" s="14" t="str">
        <v/>
      </c>
      <c r="O43641" s="14" t="str">
        <v/>
      </c>
      <c r="P43641" s="14" t="str">
        <f ca="1"/>
        <v>Low Cap</v>
      </c>
    </row>
    <row r="43642" spans="11:16">
      <c r="K43642" s="14" t="str">
        <v/>
      </c>
      <c r="L43642" s="14" t="str">
        <v/>
      </c>
      <c r="O43642" s="14" t="str">
        <v/>
      </c>
      <c r="P43642" s="14" t="str">
        <f ca="1"/>
        <v>Low Cap</v>
      </c>
    </row>
    <row r="43643" spans="11:16">
      <c r="K43643" s="14" t="str">
        <v/>
      </c>
      <c r="L43643" s="14" t="str">
        <v/>
      </c>
      <c r="O43643" s="14" t="str">
        <v/>
      </c>
      <c r="P43643" s="14" t="str">
        <f ca="1"/>
        <v>Low Cap</v>
      </c>
    </row>
    <row r="43644" spans="11:16">
      <c r="K43644" s="14" t="str">
        <v/>
      </c>
      <c r="L43644" s="14" t="str">
        <v/>
      </c>
      <c r="O43644" s="14" t="str">
        <v/>
      </c>
      <c r="P43644" s="14" t="str">
        <f ca="1"/>
        <v>Low Cap</v>
      </c>
    </row>
    <row r="43645" spans="11:16">
      <c r="K43645" s="14" t="str">
        <v/>
      </c>
      <c r="L43645" s="14" t="str">
        <v/>
      </c>
      <c r="O43645" s="14" t="str">
        <v/>
      </c>
      <c r="P43645" s="14" t="str">
        <f ca="1"/>
        <v>Low Cap</v>
      </c>
    </row>
    <row r="43646" spans="11:16">
      <c r="K43646" s="14" t="str">
        <v/>
      </c>
      <c r="L43646" s="14" t="str">
        <v/>
      </c>
      <c r="O43646" s="14" t="str">
        <v/>
      </c>
      <c r="P43646" s="14" t="str">
        <f ca="1"/>
        <v>Low Cap</v>
      </c>
    </row>
    <row r="43647" spans="11:16">
      <c r="K43647" s="14" t="str">
        <v/>
      </c>
      <c r="L43647" s="14" t="str">
        <v/>
      </c>
      <c r="O43647" s="14" t="str">
        <v/>
      </c>
      <c r="P43647" s="14" t="str">
        <f ca="1"/>
        <v>Low Cap</v>
      </c>
    </row>
    <row r="43648" spans="11:16">
      <c r="K43648" s="14" t="str">
        <v/>
      </c>
      <c r="L43648" s="14" t="str">
        <v/>
      </c>
      <c r="O43648" s="14" t="str">
        <v/>
      </c>
      <c r="P43648" s="14" t="str">
        <f ca="1"/>
        <v>Low Cap</v>
      </c>
    </row>
    <row r="43649" spans="11:16">
      <c r="K43649" s="14" t="str">
        <v/>
      </c>
      <c r="L43649" s="14" t="str">
        <v/>
      </c>
      <c r="O43649" s="14" t="str">
        <v/>
      </c>
      <c r="P43649" s="14" t="str">
        <f ca="1"/>
        <v>Low Cap</v>
      </c>
    </row>
    <row r="43650" spans="11:16">
      <c r="K43650" s="14" t="str">
        <v/>
      </c>
      <c r="L43650" s="14" t="str">
        <v/>
      </c>
      <c r="O43650" s="14" t="str">
        <v/>
      </c>
      <c r="P43650" s="14" t="str">
        <f ca="1"/>
        <v>Low Cap</v>
      </c>
    </row>
    <row r="43651" spans="11:16">
      <c r="K43651" s="14" t="str">
        <v/>
      </c>
      <c r="L43651" s="14" t="str">
        <v/>
      </c>
      <c r="O43651" s="14" t="str">
        <v/>
      </c>
      <c r="P43651" s="14" t="str">
        <f ca="1"/>
        <v>Low Cap</v>
      </c>
    </row>
    <row r="43652" spans="11:16">
      <c r="K43652" s="14" t="str">
        <v/>
      </c>
      <c r="L43652" s="14" t="str">
        <v/>
      </c>
      <c r="O43652" s="14" t="str">
        <v/>
      </c>
      <c r="P43652" s="14" t="str">
        <f ca="1"/>
        <v>Low Cap</v>
      </c>
    </row>
    <row r="43653" spans="11:16">
      <c r="K43653" s="14" t="str">
        <v/>
      </c>
      <c r="L43653" s="14" t="str">
        <v/>
      </c>
      <c r="O43653" s="14" t="str">
        <v/>
      </c>
      <c r="P43653" s="14" t="str">
        <f ca="1"/>
        <v>Low Cap</v>
      </c>
    </row>
    <row r="43654" spans="11:16">
      <c r="K43654" s="14" t="str">
        <v/>
      </c>
      <c r="L43654" s="14" t="str">
        <v/>
      </c>
      <c r="O43654" s="14" t="str">
        <v/>
      </c>
      <c r="P43654" s="14" t="str">
        <f ca="1"/>
        <v>Low Cap</v>
      </c>
    </row>
    <row r="43655" spans="11:16">
      <c r="K43655" s="14" t="str">
        <v/>
      </c>
      <c r="L43655" s="14" t="str">
        <v/>
      </c>
      <c r="O43655" s="14" t="str">
        <v/>
      </c>
      <c r="P43655" s="14" t="str">
        <f ca="1"/>
        <v>Low Cap</v>
      </c>
    </row>
    <row r="43656" spans="11:16">
      <c r="K43656" s="14" t="str">
        <v/>
      </c>
      <c r="L43656" s="14" t="str">
        <v/>
      </c>
      <c r="O43656" s="14" t="str">
        <v/>
      </c>
      <c r="P43656" s="14" t="str">
        <f ca="1"/>
        <v>Low Cap</v>
      </c>
    </row>
    <row r="43657" spans="11:16">
      <c r="K43657" s="14" t="str">
        <v/>
      </c>
      <c r="L43657" s="14" t="str">
        <v/>
      </c>
      <c r="O43657" s="14" t="str">
        <v/>
      </c>
      <c r="P43657" s="14" t="str">
        <f ca="1"/>
        <v>Low Cap</v>
      </c>
    </row>
    <row r="43658" spans="11:16">
      <c r="K43658" s="14" t="str">
        <v/>
      </c>
      <c r="L43658" s="14" t="str">
        <v/>
      </c>
      <c r="O43658" s="14" t="str">
        <v/>
      </c>
      <c r="P43658" s="14" t="str">
        <f ca="1"/>
        <v>Low Cap</v>
      </c>
    </row>
    <row r="43659" spans="11:16">
      <c r="K43659" s="14" t="str">
        <v/>
      </c>
      <c r="L43659" s="14" t="str">
        <v/>
      </c>
      <c r="O43659" s="14" t="str">
        <v/>
      </c>
      <c r="P43659" s="14" t="str">
        <f ca="1"/>
        <v>Low Cap</v>
      </c>
    </row>
    <row r="43660" spans="11:16">
      <c r="K43660" s="14" t="str">
        <v/>
      </c>
      <c r="L43660" s="14" t="str">
        <v/>
      </c>
      <c r="O43660" s="14" t="str">
        <v/>
      </c>
      <c r="P43660" s="14" t="str">
        <f ca="1"/>
        <v>Low Cap</v>
      </c>
    </row>
    <row r="43661" spans="11:16">
      <c r="K43661" s="14" t="str">
        <v/>
      </c>
      <c r="L43661" s="14" t="str">
        <v/>
      </c>
      <c r="O43661" s="14" t="str">
        <v/>
      </c>
      <c r="P43661" s="14" t="str">
        <f ca="1"/>
        <v>Low Cap</v>
      </c>
    </row>
    <row r="43662" spans="11:16">
      <c r="K43662" s="14" t="str">
        <v/>
      </c>
      <c r="L43662" s="14" t="str">
        <v/>
      </c>
      <c r="O43662" s="14" t="str">
        <v/>
      </c>
      <c r="P43662" s="14" t="str">
        <f ca="1"/>
        <v>Low Cap</v>
      </c>
    </row>
    <row r="43663" spans="11:16">
      <c r="K43663" s="14" t="str">
        <v/>
      </c>
      <c r="L43663" s="14" t="str">
        <v/>
      </c>
      <c r="O43663" s="14" t="str">
        <v/>
      </c>
      <c r="P43663" s="14" t="str">
        <f ca="1"/>
        <v>Low Cap</v>
      </c>
    </row>
    <row r="43664" spans="11:16">
      <c r="K43664" s="14" t="str">
        <v/>
      </c>
      <c r="L43664" s="14" t="str">
        <v/>
      </c>
      <c r="O43664" s="14" t="str">
        <v/>
      </c>
      <c r="P43664" s="14" t="str">
        <f ca="1"/>
        <v>Low Cap</v>
      </c>
    </row>
    <row r="43665" spans="11:16">
      <c r="K43665" s="14" t="str">
        <v/>
      </c>
      <c r="L43665" s="14" t="str">
        <v/>
      </c>
      <c r="O43665" s="14" t="str">
        <v/>
      </c>
      <c r="P43665" s="14" t="str">
        <f ca="1"/>
        <v>Low Cap</v>
      </c>
    </row>
    <row r="43666" spans="11:16">
      <c r="K43666" s="14" t="str">
        <v/>
      </c>
      <c r="L43666" s="14" t="str">
        <v/>
      </c>
      <c r="O43666" s="14" t="str">
        <v/>
      </c>
      <c r="P43666" s="14" t="str">
        <f ca="1"/>
        <v>Low Cap</v>
      </c>
    </row>
    <row r="43667" spans="11:16">
      <c r="K43667" s="14" t="str">
        <v/>
      </c>
      <c r="L43667" s="14" t="str">
        <v/>
      </c>
      <c r="O43667" s="14" t="str">
        <v/>
      </c>
      <c r="P43667" s="14" t="str">
        <f ca="1"/>
        <v>Low Cap</v>
      </c>
    </row>
    <row r="43668" spans="11:16">
      <c r="K43668" s="14" t="str">
        <v/>
      </c>
      <c r="L43668" s="14" t="str">
        <v/>
      </c>
      <c r="O43668" s="14" t="str">
        <v/>
      </c>
      <c r="P43668" s="14" t="str">
        <f ca="1"/>
        <v>Low Cap</v>
      </c>
    </row>
    <row r="43669" spans="11:16">
      <c r="K43669" s="14" t="str">
        <v/>
      </c>
      <c r="L43669" s="14" t="str">
        <v/>
      </c>
      <c r="O43669" s="14" t="str">
        <v/>
      </c>
      <c r="P43669" s="14" t="str">
        <f ca="1"/>
        <v>Low Cap</v>
      </c>
    </row>
    <row r="43670" spans="11:16">
      <c r="K43670" s="14" t="str">
        <v/>
      </c>
      <c r="L43670" s="14" t="str">
        <v/>
      </c>
      <c r="O43670" s="14" t="str">
        <v/>
      </c>
      <c r="P43670" s="14" t="str">
        <f ca="1"/>
        <v>Low Cap</v>
      </c>
    </row>
    <row r="43671" spans="11:16">
      <c r="K43671" s="14" t="str">
        <v/>
      </c>
      <c r="L43671" s="14" t="str">
        <v/>
      </c>
      <c r="O43671" s="14" t="str">
        <v/>
      </c>
      <c r="P43671" s="14" t="str">
        <f ca="1"/>
        <v>Low Cap</v>
      </c>
    </row>
    <row r="43672" spans="11:16">
      <c r="K43672" s="14" t="str">
        <v/>
      </c>
      <c r="L43672" s="14" t="str">
        <v/>
      </c>
      <c r="O43672" s="14" t="str">
        <v/>
      </c>
      <c r="P43672" s="14" t="str">
        <f ca="1"/>
        <v>Low Cap</v>
      </c>
    </row>
    <row r="43673" spans="11:16">
      <c r="K43673" s="14" t="str">
        <v/>
      </c>
      <c r="L43673" s="14" t="str">
        <v/>
      </c>
      <c r="O43673" s="14" t="str">
        <v/>
      </c>
      <c r="P43673" s="14" t="str">
        <f ca="1"/>
        <v>Low Cap</v>
      </c>
    </row>
    <row r="43674" spans="11:16">
      <c r="K43674" s="14" t="str">
        <v/>
      </c>
      <c r="L43674" s="14" t="str">
        <v/>
      </c>
      <c r="O43674" s="14" t="str">
        <v/>
      </c>
      <c r="P43674" s="14" t="str">
        <f ca="1"/>
        <v>Low Cap</v>
      </c>
    </row>
    <row r="43675" spans="11:16">
      <c r="K43675" s="14" t="str">
        <v/>
      </c>
      <c r="L43675" s="14" t="str">
        <v/>
      </c>
      <c r="O43675" s="14" t="str">
        <v/>
      </c>
      <c r="P43675" s="14" t="str">
        <f ca="1"/>
        <v>Low Cap</v>
      </c>
    </row>
    <row r="43676" spans="11:16">
      <c r="K43676" s="14" t="str">
        <v/>
      </c>
      <c r="L43676" s="14" t="str">
        <v/>
      </c>
      <c r="O43676" s="14" t="str">
        <v/>
      </c>
      <c r="P43676" s="14" t="str">
        <f ca="1"/>
        <v>Low Cap</v>
      </c>
    </row>
    <row r="43677" spans="11:16">
      <c r="K43677" s="14" t="str">
        <v/>
      </c>
      <c r="L43677" s="14" t="str">
        <v/>
      </c>
      <c r="O43677" s="14" t="str">
        <v/>
      </c>
      <c r="P43677" s="14" t="str">
        <f ca="1"/>
        <v>Low Cap</v>
      </c>
    </row>
    <row r="43678" spans="11:16">
      <c r="K43678" s="14" t="str">
        <v/>
      </c>
      <c r="L43678" s="14" t="str">
        <v/>
      </c>
      <c r="O43678" s="14" t="str">
        <v/>
      </c>
      <c r="P43678" s="14" t="str">
        <f ca="1"/>
        <v>Low Cap</v>
      </c>
    </row>
    <row r="43679" spans="11:16">
      <c r="K43679" s="14" t="str">
        <v/>
      </c>
      <c r="L43679" s="14" t="str">
        <v/>
      </c>
      <c r="O43679" s="14" t="str">
        <v/>
      </c>
      <c r="P43679" s="14" t="str">
        <f ca="1"/>
        <v>Low Cap</v>
      </c>
    </row>
    <row r="43680" spans="11:16">
      <c r="K43680" s="14" t="str">
        <v/>
      </c>
      <c r="L43680" s="14" t="str">
        <v/>
      </c>
      <c r="O43680" s="14" t="str">
        <v/>
      </c>
      <c r="P43680" s="14" t="str">
        <f ca="1"/>
        <v>Low Cap</v>
      </c>
    </row>
    <row r="43681" spans="11:16">
      <c r="K43681" s="14" t="str">
        <v/>
      </c>
      <c r="L43681" s="14" t="str">
        <v/>
      </c>
      <c r="O43681" s="14" t="str">
        <v/>
      </c>
      <c r="P43681" s="14" t="str">
        <f ca="1"/>
        <v>Low Cap</v>
      </c>
    </row>
    <row r="43682" spans="11:16">
      <c r="K43682" s="14" t="str">
        <v/>
      </c>
      <c r="L43682" s="14" t="str">
        <v/>
      </c>
      <c r="O43682" s="14" t="str">
        <v/>
      </c>
      <c r="P43682" s="14" t="str">
        <f ca="1"/>
        <v>Low Cap</v>
      </c>
    </row>
    <row r="43683" spans="11:16">
      <c r="K43683" s="14" t="str">
        <v/>
      </c>
      <c r="L43683" s="14" t="str">
        <v/>
      </c>
      <c r="O43683" s="14" t="str">
        <v/>
      </c>
      <c r="P43683" s="14" t="str">
        <f ca="1"/>
        <v>Low Cap</v>
      </c>
    </row>
    <row r="43684" spans="11:16">
      <c r="K43684" s="14" t="str">
        <v/>
      </c>
      <c r="L43684" s="14" t="str">
        <v/>
      </c>
      <c r="O43684" s="14" t="str">
        <v/>
      </c>
      <c r="P43684" s="14" t="str">
        <f ca="1"/>
        <v>Low Cap</v>
      </c>
    </row>
    <row r="43685" spans="11:16">
      <c r="K43685" s="14" t="str">
        <v/>
      </c>
      <c r="L43685" s="14" t="str">
        <v/>
      </c>
      <c r="O43685" s="14" t="str">
        <v/>
      </c>
      <c r="P43685" s="14" t="str">
        <f ca="1"/>
        <v>Low Cap</v>
      </c>
    </row>
    <row r="43686" spans="11:16">
      <c r="K43686" s="14" t="str">
        <v/>
      </c>
      <c r="L43686" s="14" t="str">
        <v/>
      </c>
      <c r="O43686" s="14" t="str">
        <v/>
      </c>
      <c r="P43686" s="14" t="str">
        <f ca="1"/>
        <v>Low Cap</v>
      </c>
    </row>
    <row r="43687" spans="11:16">
      <c r="K43687" s="14" t="str">
        <v/>
      </c>
      <c r="L43687" s="14" t="str">
        <v/>
      </c>
      <c r="O43687" s="14" t="str">
        <v/>
      </c>
      <c r="P43687" s="14" t="str">
        <f ca="1"/>
        <v>Low Cap</v>
      </c>
    </row>
    <row r="43688" spans="11:16">
      <c r="K43688" s="14" t="str">
        <v/>
      </c>
      <c r="L43688" s="14" t="str">
        <v/>
      </c>
      <c r="O43688" s="14" t="str">
        <v/>
      </c>
      <c r="P43688" s="14" t="str">
        <f ca="1"/>
        <v>Low Cap</v>
      </c>
    </row>
    <row r="43689" spans="11:16">
      <c r="K43689" s="14" t="str">
        <v/>
      </c>
      <c r="L43689" s="14" t="str">
        <v/>
      </c>
      <c r="O43689" s="14" t="str">
        <v/>
      </c>
      <c r="P43689" s="14" t="str">
        <f ca="1"/>
        <v>Low Cap</v>
      </c>
    </row>
    <row r="43690" spans="11:16">
      <c r="K43690" s="14" t="str">
        <v/>
      </c>
      <c r="L43690" s="14" t="str">
        <v/>
      </c>
      <c r="O43690" s="14" t="str">
        <v/>
      </c>
      <c r="P43690" s="14" t="str">
        <f ca="1"/>
        <v>Low Cap</v>
      </c>
    </row>
    <row r="43691" spans="11:16">
      <c r="K43691" s="14" t="str">
        <v/>
      </c>
      <c r="L43691" s="14" t="str">
        <v/>
      </c>
      <c r="O43691" s="14" t="str">
        <v/>
      </c>
      <c r="P43691" s="14" t="str">
        <f ca="1"/>
        <v>Low Cap</v>
      </c>
    </row>
    <row r="43692" spans="11:16">
      <c r="K43692" s="14" t="str">
        <v/>
      </c>
      <c r="L43692" s="14" t="str">
        <v/>
      </c>
      <c r="O43692" s="14" t="str">
        <v/>
      </c>
      <c r="P43692" s="14" t="str">
        <f ca="1"/>
        <v>Low Cap</v>
      </c>
    </row>
    <row r="43693" spans="11:16">
      <c r="K43693" s="14" t="str">
        <v/>
      </c>
      <c r="L43693" s="14" t="str">
        <v/>
      </c>
      <c r="O43693" s="14" t="str">
        <v/>
      </c>
      <c r="P43693" s="14" t="str">
        <f ca="1"/>
        <v>Low Cap</v>
      </c>
    </row>
    <row r="43694" spans="11:16">
      <c r="K43694" s="14" t="str">
        <v/>
      </c>
      <c r="L43694" s="14" t="str">
        <v/>
      </c>
      <c r="O43694" s="14" t="str">
        <v/>
      </c>
      <c r="P43694" s="14" t="str">
        <f ca="1"/>
        <v>Low Cap</v>
      </c>
    </row>
    <row r="43695" spans="11:16">
      <c r="K43695" s="14" t="str">
        <v/>
      </c>
      <c r="L43695" s="14" t="str">
        <v/>
      </c>
      <c r="O43695" s="14" t="str">
        <v/>
      </c>
      <c r="P43695" s="14" t="str">
        <f ca="1"/>
        <v>Low Cap</v>
      </c>
    </row>
    <row r="43696" spans="11:16">
      <c r="K43696" s="14" t="str">
        <v/>
      </c>
      <c r="L43696" s="14" t="str">
        <v/>
      </c>
      <c r="O43696" s="14" t="str">
        <v/>
      </c>
      <c r="P43696" s="14" t="str">
        <f ca="1"/>
        <v>Low Cap</v>
      </c>
    </row>
    <row r="43697" spans="11:16">
      <c r="K43697" s="14" t="str">
        <v/>
      </c>
      <c r="L43697" s="14" t="str">
        <v/>
      </c>
      <c r="O43697" s="14" t="str">
        <v/>
      </c>
      <c r="P43697" s="14" t="str">
        <f ca="1"/>
        <v>Low Cap</v>
      </c>
    </row>
    <row r="43698" spans="11:16">
      <c r="K43698" s="14" t="str">
        <v/>
      </c>
      <c r="L43698" s="14" t="str">
        <v/>
      </c>
      <c r="O43698" s="14" t="str">
        <v/>
      </c>
      <c r="P43698" s="14" t="str">
        <f ca="1"/>
        <v>Low Cap</v>
      </c>
    </row>
    <row r="43699" spans="11:16">
      <c r="K43699" s="14" t="str">
        <v/>
      </c>
      <c r="L43699" s="14" t="str">
        <v/>
      </c>
      <c r="O43699" s="14" t="str">
        <v/>
      </c>
      <c r="P43699" s="14" t="str">
        <f ca="1"/>
        <v>Low Cap</v>
      </c>
    </row>
    <row r="43700" spans="11:16">
      <c r="K43700" s="14" t="str">
        <v/>
      </c>
      <c r="L43700" s="14" t="str">
        <v/>
      </c>
      <c r="O43700" s="14" t="str">
        <v/>
      </c>
      <c r="P43700" s="14" t="str">
        <f ca="1"/>
        <v>Low Cap</v>
      </c>
    </row>
    <row r="43701" spans="11:16">
      <c r="K43701" s="14" t="str">
        <v/>
      </c>
      <c r="L43701" s="14" t="str">
        <v/>
      </c>
      <c r="O43701" s="14" t="str">
        <v/>
      </c>
      <c r="P43701" s="14" t="str">
        <f ca="1"/>
        <v>Low Cap</v>
      </c>
    </row>
    <row r="43702" spans="11:16">
      <c r="K43702" s="14" t="str">
        <v/>
      </c>
      <c r="L43702" s="14" t="str">
        <v/>
      </c>
      <c r="O43702" s="14" t="str">
        <v/>
      </c>
      <c r="P43702" s="14" t="str">
        <f ca="1"/>
        <v>Low Cap</v>
      </c>
    </row>
    <row r="43703" spans="11:16">
      <c r="K43703" s="14" t="str">
        <v/>
      </c>
      <c r="L43703" s="14" t="str">
        <v/>
      </c>
      <c r="O43703" s="14" t="str">
        <v/>
      </c>
      <c r="P43703" s="14" t="str">
        <f ca="1"/>
        <v>Low Cap</v>
      </c>
    </row>
    <row r="43704" spans="11:16">
      <c r="K43704" s="14" t="str">
        <v/>
      </c>
      <c r="L43704" s="14" t="str">
        <v/>
      </c>
      <c r="O43704" s="14" t="str">
        <v/>
      </c>
      <c r="P43704" s="14" t="str">
        <f ca="1"/>
        <v>Low Cap</v>
      </c>
    </row>
    <row r="43705" spans="11:16">
      <c r="K43705" s="14" t="str">
        <v/>
      </c>
      <c r="L43705" s="14" t="str">
        <v/>
      </c>
      <c r="O43705" s="14" t="str">
        <v/>
      </c>
      <c r="P43705" s="14" t="str">
        <f ca="1"/>
        <v>Low Cap</v>
      </c>
    </row>
    <row r="43706" spans="11:16">
      <c r="K43706" s="14" t="str">
        <v/>
      </c>
      <c r="L43706" s="14" t="str">
        <v/>
      </c>
      <c r="O43706" s="14" t="str">
        <v/>
      </c>
      <c r="P43706" s="14" t="str">
        <f ca="1"/>
        <v>Low Cap</v>
      </c>
    </row>
    <row r="43707" spans="11:16">
      <c r="K43707" s="14" t="str">
        <v/>
      </c>
      <c r="L43707" s="14" t="str">
        <v/>
      </c>
      <c r="O43707" s="14" t="str">
        <v/>
      </c>
      <c r="P43707" s="14" t="str">
        <f ca="1"/>
        <v>Low Cap</v>
      </c>
    </row>
    <row r="43708" spans="11:16">
      <c r="K43708" s="14" t="str">
        <v/>
      </c>
      <c r="L43708" s="14" t="str">
        <v/>
      </c>
      <c r="O43708" s="14" t="str">
        <v/>
      </c>
      <c r="P43708" s="14" t="str">
        <f ca="1"/>
        <v>Low Cap</v>
      </c>
    </row>
    <row r="43709" spans="11:16">
      <c r="K43709" s="14" t="str">
        <v/>
      </c>
      <c r="L43709" s="14" t="str">
        <v/>
      </c>
      <c r="O43709" s="14" t="str">
        <v/>
      </c>
      <c r="P43709" s="14" t="str">
        <f ca="1"/>
        <v>Low Cap</v>
      </c>
    </row>
    <row r="43710" spans="11:16">
      <c r="K43710" s="14" t="str">
        <v/>
      </c>
      <c r="L43710" s="14" t="str">
        <v/>
      </c>
      <c r="O43710" s="14" t="str">
        <v/>
      </c>
      <c r="P43710" s="14" t="str">
        <f ca="1"/>
        <v>Low Cap</v>
      </c>
    </row>
    <row r="43711" spans="11:16">
      <c r="K43711" s="14" t="str">
        <v/>
      </c>
      <c r="L43711" s="14" t="str">
        <v/>
      </c>
      <c r="O43711" s="14" t="str">
        <v/>
      </c>
      <c r="P43711" s="14" t="str">
        <f ca="1"/>
        <v>Low Cap</v>
      </c>
    </row>
    <row r="43712" spans="11:16">
      <c r="K43712" s="14" t="str">
        <v/>
      </c>
      <c r="L43712" s="14" t="str">
        <v/>
      </c>
      <c r="O43712" s="14" t="str">
        <v/>
      </c>
      <c r="P43712" s="14" t="str">
        <f ca="1"/>
        <v>Low Cap</v>
      </c>
    </row>
    <row r="43713" spans="11:16">
      <c r="K43713" s="14" t="str">
        <v/>
      </c>
      <c r="L43713" s="14" t="str">
        <v/>
      </c>
      <c r="O43713" s="14" t="str">
        <v/>
      </c>
      <c r="P43713" s="14" t="str">
        <f ca="1"/>
        <v>Low Cap</v>
      </c>
    </row>
    <row r="43714" spans="11:16">
      <c r="K43714" s="14" t="str">
        <v/>
      </c>
      <c r="L43714" s="14" t="str">
        <v/>
      </c>
      <c r="O43714" s="14" t="str">
        <v/>
      </c>
      <c r="P43714" s="14" t="str">
        <f ca="1"/>
        <v>Low Cap</v>
      </c>
    </row>
    <row r="43715" spans="11:16">
      <c r="K43715" s="14" t="str">
        <v/>
      </c>
      <c r="L43715" s="14" t="str">
        <v/>
      </c>
      <c r="O43715" s="14" t="str">
        <v/>
      </c>
      <c r="P43715" s="14" t="str">
        <f ca="1"/>
        <v>Low Cap</v>
      </c>
    </row>
    <row r="43716" spans="11:16">
      <c r="K43716" s="14" t="str">
        <v/>
      </c>
      <c r="L43716" s="14" t="str">
        <v/>
      </c>
      <c r="O43716" s="14" t="str">
        <v/>
      </c>
      <c r="P43716" s="14" t="str">
        <f ca="1"/>
        <v>Low Cap</v>
      </c>
    </row>
    <row r="43717" spans="11:16">
      <c r="K43717" s="14" t="str">
        <v/>
      </c>
      <c r="L43717" s="14" t="str">
        <v/>
      </c>
      <c r="O43717" s="14" t="str">
        <v/>
      </c>
      <c r="P43717" s="14" t="str">
        <f ca="1"/>
        <v>Low Cap</v>
      </c>
    </row>
    <row r="43718" spans="11:16">
      <c r="K43718" s="14" t="str">
        <v/>
      </c>
      <c r="L43718" s="14" t="str">
        <v/>
      </c>
      <c r="O43718" s="14" t="str">
        <v/>
      </c>
      <c r="P43718" s="14" t="str">
        <f ca="1"/>
        <v>Low Cap</v>
      </c>
    </row>
    <row r="43719" spans="11:16">
      <c r="K43719" s="14" t="str">
        <v/>
      </c>
      <c r="L43719" s="14" t="str">
        <v/>
      </c>
      <c r="O43719" s="14" t="str">
        <v/>
      </c>
      <c r="P43719" s="14" t="str">
        <f ca="1"/>
        <v>Low Cap</v>
      </c>
    </row>
    <row r="43720" spans="11:16">
      <c r="K43720" s="14" t="str">
        <v/>
      </c>
      <c r="L43720" s="14" t="str">
        <v/>
      </c>
      <c r="O43720" s="14" t="str">
        <v/>
      </c>
      <c r="P43720" s="14" t="str">
        <f ca="1"/>
        <v>Low Cap</v>
      </c>
    </row>
    <row r="43721" spans="11:16">
      <c r="K43721" s="14" t="str">
        <v/>
      </c>
      <c r="L43721" s="14" t="str">
        <v/>
      </c>
      <c r="O43721" s="14" t="str">
        <v/>
      </c>
      <c r="P43721" s="14" t="str">
        <f ca="1"/>
        <v>Low Cap</v>
      </c>
    </row>
    <row r="43722" spans="11:16">
      <c r="K43722" s="14" t="str">
        <v/>
      </c>
      <c r="L43722" s="14" t="str">
        <v/>
      </c>
      <c r="O43722" s="14" t="str">
        <v/>
      </c>
      <c r="P43722" s="14" t="str">
        <f ca="1"/>
        <v>Low Cap</v>
      </c>
    </row>
    <row r="43723" spans="11:16">
      <c r="K43723" s="14" t="str">
        <v/>
      </c>
      <c r="L43723" s="14" t="str">
        <v/>
      </c>
      <c r="O43723" s="14" t="str">
        <v/>
      </c>
      <c r="P43723" s="14" t="str">
        <f ca="1"/>
        <v>Low Cap</v>
      </c>
    </row>
    <row r="43724" spans="11:16">
      <c r="K43724" s="14" t="str">
        <v/>
      </c>
      <c r="L43724" s="14" t="str">
        <v/>
      </c>
      <c r="O43724" s="14" t="str">
        <v/>
      </c>
      <c r="P43724" s="14" t="str">
        <f ca="1"/>
        <v>Low Cap</v>
      </c>
    </row>
    <row r="43725" spans="11:16">
      <c r="K43725" s="14" t="str">
        <v/>
      </c>
      <c r="L43725" s="14" t="str">
        <v/>
      </c>
      <c r="O43725" s="14" t="str">
        <v/>
      </c>
      <c r="P43725" s="14" t="str">
        <f ca="1"/>
        <v>Low Cap</v>
      </c>
    </row>
    <row r="43726" spans="11:16">
      <c r="K43726" s="14" t="str">
        <v/>
      </c>
      <c r="L43726" s="14" t="str">
        <v/>
      </c>
      <c r="O43726" s="14" t="str">
        <v/>
      </c>
      <c r="P43726" s="14" t="str">
        <f ca="1"/>
        <v>Low Cap</v>
      </c>
    </row>
    <row r="43727" spans="11:16">
      <c r="K43727" s="14" t="str">
        <v/>
      </c>
      <c r="L43727" s="14" t="str">
        <v/>
      </c>
      <c r="O43727" s="14" t="str">
        <v/>
      </c>
      <c r="P43727" s="14" t="str">
        <f ca="1"/>
        <v>Low Cap</v>
      </c>
    </row>
    <row r="43728" spans="11:16">
      <c r="K43728" s="14" t="str">
        <v/>
      </c>
      <c r="L43728" s="14" t="str">
        <v/>
      </c>
      <c r="O43728" s="14" t="str">
        <v/>
      </c>
      <c r="P43728" s="14" t="str">
        <f ca="1"/>
        <v>Low Cap</v>
      </c>
    </row>
    <row r="43729" spans="11:16">
      <c r="K43729" s="14" t="str">
        <v/>
      </c>
      <c r="L43729" s="14" t="str">
        <v/>
      </c>
      <c r="O43729" s="14" t="str">
        <v/>
      </c>
      <c r="P43729" s="14" t="str">
        <f ca="1"/>
        <v>Low Cap</v>
      </c>
    </row>
    <row r="43730" spans="11:16">
      <c r="K43730" s="14" t="str">
        <v/>
      </c>
      <c r="L43730" s="14" t="str">
        <v/>
      </c>
      <c r="O43730" s="14" t="str">
        <v/>
      </c>
      <c r="P43730" s="14" t="str">
        <f ca="1"/>
        <v>Low Cap</v>
      </c>
    </row>
    <row r="43731" spans="11:16">
      <c r="K43731" s="14" t="str">
        <v/>
      </c>
      <c r="L43731" s="14" t="str">
        <v/>
      </c>
      <c r="O43731" s="14" t="str">
        <v/>
      </c>
      <c r="P43731" s="14" t="str">
        <f ca="1"/>
        <v>Low Cap</v>
      </c>
    </row>
    <row r="43732" spans="11:16">
      <c r="K43732" s="14" t="str">
        <v/>
      </c>
      <c r="L43732" s="14" t="str">
        <v/>
      </c>
      <c r="O43732" s="14" t="str">
        <v/>
      </c>
      <c r="P43732" s="14" t="str">
        <f ca="1"/>
        <v>Low Cap</v>
      </c>
    </row>
    <row r="43733" spans="11:16">
      <c r="K43733" s="14" t="str">
        <v/>
      </c>
      <c r="L43733" s="14" t="str">
        <v/>
      </c>
      <c r="O43733" s="14" t="str">
        <v/>
      </c>
      <c r="P43733" s="14" t="str">
        <f ca="1"/>
        <v>Low Cap</v>
      </c>
    </row>
    <row r="43734" spans="11:16">
      <c r="K43734" s="14" t="str">
        <v/>
      </c>
      <c r="L43734" s="14" t="str">
        <v/>
      </c>
      <c r="O43734" s="14" t="str">
        <v/>
      </c>
      <c r="P43734" s="14" t="str">
        <f ca="1"/>
        <v>Low Cap</v>
      </c>
    </row>
    <row r="43735" spans="11:16">
      <c r="K43735" s="14" t="str">
        <v/>
      </c>
      <c r="L43735" s="14" t="str">
        <v/>
      </c>
      <c r="O43735" s="14" t="str">
        <v/>
      </c>
      <c r="P43735" s="14" t="str">
        <f ca="1"/>
        <v>Low Cap</v>
      </c>
    </row>
    <row r="43736" spans="11:16">
      <c r="K43736" s="14" t="str">
        <v/>
      </c>
      <c r="L43736" s="14" t="str">
        <v/>
      </c>
      <c r="O43736" s="14" t="str">
        <v/>
      </c>
      <c r="P43736" s="14" t="str">
        <f ca="1"/>
        <v>Low Cap</v>
      </c>
    </row>
    <row r="43737" spans="11:16">
      <c r="K43737" s="14" t="str">
        <v/>
      </c>
      <c r="L43737" s="14" t="str">
        <v/>
      </c>
      <c r="O43737" s="14" t="str">
        <v/>
      </c>
      <c r="P43737" s="14" t="str">
        <f ca="1"/>
        <v>Low Cap</v>
      </c>
    </row>
    <row r="43738" spans="11:16">
      <c r="K43738" s="14" t="str">
        <v/>
      </c>
      <c r="L43738" s="14" t="str">
        <v/>
      </c>
      <c r="O43738" s="14" t="str">
        <v/>
      </c>
      <c r="P43738" s="14" t="str">
        <f ca="1"/>
        <v>Low Cap</v>
      </c>
    </row>
    <row r="43739" spans="11:16">
      <c r="K43739" s="14" t="str">
        <v/>
      </c>
      <c r="L43739" s="14" t="str">
        <v/>
      </c>
      <c r="O43739" s="14" t="str">
        <v/>
      </c>
      <c r="P43739" s="14" t="str">
        <f ca="1"/>
        <v>Low Cap</v>
      </c>
    </row>
    <row r="43740" spans="11:16">
      <c r="K43740" s="14" t="str">
        <v/>
      </c>
      <c r="L43740" s="14" t="str">
        <v/>
      </c>
      <c r="O43740" s="14" t="str">
        <v/>
      </c>
      <c r="P43740" s="14" t="str">
        <f ca="1"/>
        <v>Low Cap</v>
      </c>
    </row>
    <row r="43741" spans="11:16">
      <c r="K43741" s="14" t="str">
        <v/>
      </c>
      <c r="L43741" s="14" t="str">
        <v/>
      </c>
      <c r="O43741" s="14" t="str">
        <v/>
      </c>
      <c r="P43741" s="14" t="str">
        <f ca="1"/>
        <v>Low Cap</v>
      </c>
    </row>
    <row r="43742" spans="11:16">
      <c r="K43742" s="14" t="str">
        <v/>
      </c>
      <c r="L43742" s="14" t="str">
        <v/>
      </c>
      <c r="O43742" s="14" t="str">
        <v/>
      </c>
      <c r="P43742" s="14" t="str">
        <f ca="1"/>
        <v>Low Cap</v>
      </c>
    </row>
    <row r="43743" spans="11:16">
      <c r="K43743" s="14" t="str">
        <v/>
      </c>
      <c r="L43743" s="14" t="str">
        <v/>
      </c>
      <c r="O43743" s="14" t="str">
        <v/>
      </c>
      <c r="P43743" s="14" t="str">
        <f ca="1"/>
        <v>Low Cap</v>
      </c>
    </row>
    <row r="43744" spans="11:16">
      <c r="K43744" s="14" t="str">
        <v/>
      </c>
      <c r="L43744" s="14" t="str">
        <v/>
      </c>
      <c r="O43744" s="14" t="str">
        <v/>
      </c>
      <c r="P43744" s="14" t="str">
        <f ca="1"/>
        <v>Low Cap</v>
      </c>
    </row>
    <row r="43745" spans="11:16">
      <c r="K43745" s="14" t="str">
        <v/>
      </c>
      <c r="L43745" s="14" t="str">
        <v/>
      </c>
      <c r="O43745" s="14" t="str">
        <v/>
      </c>
      <c r="P43745" s="14" t="str">
        <f ca="1"/>
        <v>Low Cap</v>
      </c>
    </row>
    <row r="43746" spans="11:16">
      <c r="K43746" s="14" t="str">
        <v/>
      </c>
      <c r="L43746" s="14" t="str">
        <v/>
      </c>
      <c r="O43746" s="14" t="str">
        <v/>
      </c>
      <c r="P43746" s="14" t="str">
        <f ca="1"/>
        <v>Low Cap</v>
      </c>
    </row>
    <row r="43747" spans="11:16">
      <c r="K43747" s="14" t="str">
        <v/>
      </c>
      <c r="L43747" s="14" t="str">
        <v/>
      </c>
      <c r="O43747" s="14" t="str">
        <v/>
      </c>
      <c r="P43747" s="14" t="str">
        <f ca="1"/>
        <v>Low Cap</v>
      </c>
    </row>
    <row r="43748" spans="11:16">
      <c r="K43748" s="14" t="str">
        <v/>
      </c>
      <c r="L43748" s="14" t="str">
        <v/>
      </c>
      <c r="O43748" s="14" t="str">
        <v/>
      </c>
      <c r="P43748" s="14" t="str">
        <f ca="1"/>
        <v>Low Cap</v>
      </c>
    </row>
    <row r="43749" spans="11:16">
      <c r="K43749" s="14" t="str">
        <v/>
      </c>
      <c r="L43749" s="14" t="str">
        <v/>
      </c>
      <c r="O43749" s="14" t="str">
        <v/>
      </c>
      <c r="P43749" s="14" t="str">
        <f ca="1"/>
        <v>Low Cap</v>
      </c>
    </row>
    <row r="43750" spans="11:16">
      <c r="K43750" s="14" t="str">
        <v/>
      </c>
      <c r="L43750" s="14" t="str">
        <v/>
      </c>
      <c r="O43750" s="14" t="str">
        <v/>
      </c>
      <c r="P43750" s="14" t="str">
        <f ca="1"/>
        <v>Low Cap</v>
      </c>
    </row>
    <row r="43751" spans="11:16">
      <c r="K43751" s="14" t="str">
        <v/>
      </c>
      <c r="L43751" s="14" t="str">
        <v/>
      </c>
      <c r="O43751" s="14" t="str">
        <v/>
      </c>
      <c r="P43751" s="14" t="str">
        <f ca="1"/>
        <v>Low Cap</v>
      </c>
    </row>
    <row r="43752" spans="11:16">
      <c r="K43752" s="14" t="str">
        <v/>
      </c>
      <c r="L43752" s="14" t="str">
        <v/>
      </c>
      <c r="O43752" s="14" t="str">
        <v/>
      </c>
      <c r="P43752" s="14" t="str">
        <f ca="1"/>
        <v>Low Cap</v>
      </c>
    </row>
    <row r="43753" spans="11:16">
      <c r="K43753" s="14" t="str">
        <v/>
      </c>
      <c r="L43753" s="14" t="str">
        <v/>
      </c>
      <c r="O43753" s="14" t="str">
        <v/>
      </c>
      <c r="P43753" s="14" t="str">
        <f ca="1"/>
        <v>Low Cap</v>
      </c>
    </row>
    <row r="43754" spans="11:16">
      <c r="K43754" s="14" t="str">
        <v/>
      </c>
      <c r="L43754" s="14" t="str">
        <v/>
      </c>
      <c r="O43754" s="14" t="str">
        <v/>
      </c>
      <c r="P43754" s="14" t="str">
        <f ca="1"/>
        <v>Low Cap</v>
      </c>
    </row>
    <row r="43755" spans="11:16">
      <c r="K43755" s="14" t="str">
        <v/>
      </c>
      <c r="L43755" s="14" t="str">
        <v/>
      </c>
      <c r="O43755" s="14" t="str">
        <v/>
      </c>
      <c r="P43755" s="14" t="str">
        <f ca="1"/>
        <v>Low Cap</v>
      </c>
    </row>
    <row r="43756" spans="11:16">
      <c r="K43756" s="14" t="str">
        <v/>
      </c>
      <c r="L43756" s="14" t="str">
        <v/>
      </c>
      <c r="O43756" s="14" t="str">
        <v/>
      </c>
      <c r="P43756" s="14" t="str">
        <f ca="1"/>
        <v>Low Cap</v>
      </c>
    </row>
    <row r="43757" spans="11:16">
      <c r="K43757" s="14" t="str">
        <v/>
      </c>
      <c r="L43757" s="14" t="str">
        <v/>
      </c>
      <c r="O43757" s="14" t="str">
        <v/>
      </c>
      <c r="P43757" s="14" t="str">
        <f ca="1"/>
        <v>Low Cap</v>
      </c>
    </row>
    <row r="43758" spans="11:16">
      <c r="K43758" s="14" t="str">
        <v/>
      </c>
      <c r="L43758" s="14" t="str">
        <v/>
      </c>
      <c r="O43758" s="14" t="str">
        <v/>
      </c>
      <c r="P43758" s="14" t="str">
        <f ca="1"/>
        <v>Low Cap</v>
      </c>
    </row>
    <row r="43759" spans="11:16">
      <c r="K43759" s="14" t="str">
        <v/>
      </c>
      <c r="L43759" s="14" t="str">
        <v/>
      </c>
      <c r="O43759" s="14" t="str">
        <v/>
      </c>
      <c r="P43759" s="14" t="str">
        <f ca="1"/>
        <v>Low Cap</v>
      </c>
    </row>
    <row r="43760" spans="11:16">
      <c r="K43760" s="14" t="str">
        <v/>
      </c>
      <c r="L43760" s="14" t="str">
        <v/>
      </c>
      <c r="O43760" s="14" t="str">
        <v/>
      </c>
      <c r="P43760" s="14" t="str">
        <f ca="1"/>
        <v>Low Cap</v>
      </c>
    </row>
    <row r="43761" spans="11:16">
      <c r="K43761" s="14" t="str">
        <v/>
      </c>
      <c r="L43761" s="14" t="str">
        <v/>
      </c>
      <c r="O43761" s="14" t="str">
        <v/>
      </c>
      <c r="P43761" s="14" t="str">
        <f ca="1"/>
        <v>Low Cap</v>
      </c>
    </row>
    <row r="43762" spans="11:16">
      <c r="K43762" s="14" t="str">
        <v/>
      </c>
      <c r="L43762" s="14" t="str">
        <v/>
      </c>
      <c r="O43762" s="14" t="str">
        <v/>
      </c>
      <c r="P43762" s="14" t="str">
        <f ca="1"/>
        <v>Low Cap</v>
      </c>
    </row>
    <row r="43763" spans="11:16">
      <c r="K43763" s="14" t="str">
        <v/>
      </c>
      <c r="L43763" s="14" t="str">
        <v/>
      </c>
      <c r="O43763" s="14" t="str">
        <v/>
      </c>
      <c r="P43763" s="14" t="str">
        <f ca="1"/>
        <v>Low Cap</v>
      </c>
    </row>
    <row r="43764" spans="11:16">
      <c r="K43764" s="14" t="str">
        <v/>
      </c>
      <c r="L43764" s="14" t="str">
        <v/>
      </c>
      <c r="O43764" s="14" t="str">
        <v/>
      </c>
      <c r="P43764" s="14" t="str">
        <f ca="1"/>
        <v>Low Cap</v>
      </c>
    </row>
    <row r="43765" spans="11:16">
      <c r="K43765" s="14" t="str">
        <v/>
      </c>
      <c r="L43765" s="14" t="str">
        <v/>
      </c>
      <c r="O43765" s="14" t="str">
        <v/>
      </c>
      <c r="P43765" s="14" t="str">
        <f ca="1"/>
        <v>Low Cap</v>
      </c>
    </row>
    <row r="43766" spans="11:16">
      <c r="K43766" s="14" t="str">
        <v/>
      </c>
      <c r="L43766" s="14" t="str">
        <v/>
      </c>
      <c r="O43766" s="14" t="str">
        <v/>
      </c>
      <c r="P43766" s="14" t="str">
        <f ca="1"/>
        <v>Low Cap</v>
      </c>
    </row>
    <row r="43767" spans="11:16">
      <c r="K43767" s="14" t="str">
        <v/>
      </c>
      <c r="L43767" s="14" t="str">
        <v/>
      </c>
      <c r="O43767" s="14" t="str">
        <v/>
      </c>
      <c r="P43767" s="14" t="str">
        <f ca="1"/>
        <v>Low Cap</v>
      </c>
    </row>
    <row r="43768" spans="11:16">
      <c r="K43768" s="14" t="str">
        <v/>
      </c>
      <c r="L43768" s="14" t="str">
        <v/>
      </c>
      <c r="O43768" s="14" t="str">
        <v/>
      </c>
      <c r="P43768" s="14" t="str">
        <f ca="1"/>
        <v>Low Cap</v>
      </c>
    </row>
    <row r="43769" spans="11:16">
      <c r="K43769" s="14" t="str">
        <v/>
      </c>
      <c r="L43769" s="14" t="str">
        <v/>
      </c>
      <c r="O43769" s="14" t="str">
        <v/>
      </c>
      <c r="P43769" s="14" t="str">
        <f ca="1"/>
        <v>Low Cap</v>
      </c>
    </row>
    <row r="43770" spans="11:16">
      <c r="K43770" s="14" t="str">
        <v/>
      </c>
      <c r="L43770" s="14" t="str">
        <v/>
      </c>
      <c r="O43770" s="14" t="str">
        <v/>
      </c>
      <c r="P43770" s="14" t="str">
        <f ca="1"/>
        <v>Low Cap</v>
      </c>
    </row>
    <row r="43771" spans="11:16">
      <c r="K43771" s="14" t="str">
        <v/>
      </c>
      <c r="L43771" s="14" t="str">
        <v/>
      </c>
      <c r="O43771" s="14" t="str">
        <v/>
      </c>
      <c r="P43771" s="14" t="str">
        <f ca="1"/>
        <v>Low Cap</v>
      </c>
    </row>
    <row r="43772" spans="11:16">
      <c r="K43772" s="14" t="str">
        <v/>
      </c>
      <c r="L43772" s="14" t="str">
        <v/>
      </c>
      <c r="O43772" s="14" t="str">
        <v/>
      </c>
      <c r="P43772" s="14" t="str">
        <f ca="1"/>
        <v>Low Cap</v>
      </c>
    </row>
    <row r="43773" spans="11:16">
      <c r="K43773" s="14" t="str">
        <v/>
      </c>
      <c r="L43773" s="14" t="str">
        <v/>
      </c>
      <c r="O43773" s="14" t="str">
        <v/>
      </c>
      <c r="P43773" s="14" t="str">
        <f ca="1"/>
        <v>Low Cap</v>
      </c>
    </row>
    <row r="43774" spans="11:16">
      <c r="K43774" s="14" t="str">
        <v/>
      </c>
      <c r="L43774" s="14" t="str">
        <v/>
      </c>
      <c r="O43774" s="14" t="str">
        <v/>
      </c>
      <c r="P43774" s="14" t="str">
        <f ca="1"/>
        <v>Low Cap</v>
      </c>
    </row>
    <row r="43775" spans="11:16">
      <c r="K43775" s="14" t="str">
        <v/>
      </c>
      <c r="L43775" s="14" t="str">
        <v/>
      </c>
      <c r="O43775" s="14" t="str">
        <v/>
      </c>
      <c r="P43775" s="14" t="str">
        <f ca="1"/>
        <v>Low Cap</v>
      </c>
    </row>
    <row r="43776" spans="11:16">
      <c r="K43776" s="14" t="str">
        <v/>
      </c>
      <c r="L43776" s="14" t="str">
        <v/>
      </c>
      <c r="O43776" s="14" t="str">
        <v/>
      </c>
      <c r="P43776" s="14" t="str">
        <f ca="1"/>
        <v>Low Cap</v>
      </c>
    </row>
    <row r="43777" spans="11:16">
      <c r="K43777" s="14" t="str">
        <v/>
      </c>
      <c r="L43777" s="14" t="str">
        <v/>
      </c>
      <c r="O43777" s="14" t="str">
        <v/>
      </c>
      <c r="P43777" s="14" t="str">
        <f ca="1"/>
        <v>Low Cap</v>
      </c>
    </row>
    <row r="43778" spans="11:16">
      <c r="K43778" s="14" t="str">
        <v/>
      </c>
      <c r="L43778" s="14" t="str">
        <v/>
      </c>
      <c r="O43778" s="14" t="str">
        <v/>
      </c>
      <c r="P43778" s="14" t="str">
        <f ca="1"/>
        <v>Low Cap</v>
      </c>
    </row>
    <row r="43779" spans="11:16">
      <c r="K43779" s="14" t="str">
        <v/>
      </c>
      <c r="L43779" s="14" t="str">
        <v/>
      </c>
      <c r="O43779" s="14" t="str">
        <v/>
      </c>
      <c r="P43779" s="14" t="str">
        <f ca="1"/>
        <v>Low Cap</v>
      </c>
    </row>
    <row r="43780" spans="11:16">
      <c r="K43780" s="14" t="str">
        <v/>
      </c>
      <c r="L43780" s="14" t="str">
        <v/>
      </c>
      <c r="O43780" s="14" t="str">
        <v/>
      </c>
      <c r="P43780" s="14" t="str">
        <f ca="1"/>
        <v>Low Cap</v>
      </c>
    </row>
    <row r="43781" spans="11:16">
      <c r="K43781" s="14" t="str">
        <v/>
      </c>
      <c r="L43781" s="14" t="str">
        <v/>
      </c>
      <c r="O43781" s="14" t="str">
        <v/>
      </c>
      <c r="P43781" s="14" t="str">
        <f ca="1"/>
        <v>Low Cap</v>
      </c>
    </row>
    <row r="43782" spans="11:16">
      <c r="K43782" s="14" t="str">
        <v/>
      </c>
      <c r="L43782" s="14" t="str">
        <v/>
      </c>
      <c r="O43782" s="14" t="str">
        <v/>
      </c>
      <c r="P43782" s="14" t="str">
        <f ca="1"/>
        <v>Low Cap</v>
      </c>
    </row>
    <row r="43783" spans="11:16">
      <c r="K43783" s="14" t="str">
        <v/>
      </c>
      <c r="L43783" s="14" t="str">
        <v/>
      </c>
      <c r="O43783" s="14" t="str">
        <v/>
      </c>
      <c r="P43783" s="14" t="str">
        <f ca="1"/>
        <v>Low Cap</v>
      </c>
    </row>
    <row r="43784" spans="11:16">
      <c r="K43784" s="14" t="str">
        <v/>
      </c>
      <c r="L43784" s="14" t="str">
        <v/>
      </c>
      <c r="O43784" s="14" t="str">
        <v/>
      </c>
      <c r="P43784" s="14" t="str">
        <f ca="1"/>
        <v>Low Cap</v>
      </c>
    </row>
    <row r="43785" spans="11:16">
      <c r="K43785" s="14" t="str">
        <v/>
      </c>
      <c r="L43785" s="14" t="str">
        <v/>
      </c>
      <c r="O43785" s="14" t="str">
        <v/>
      </c>
      <c r="P43785" s="14" t="str">
        <f ca="1"/>
        <v>Low Cap</v>
      </c>
    </row>
    <row r="43786" spans="11:16">
      <c r="K43786" s="14" t="str">
        <v/>
      </c>
      <c r="L43786" s="14" t="str">
        <v/>
      </c>
      <c r="O43786" s="14" t="str">
        <v/>
      </c>
      <c r="P43786" s="14" t="str">
        <f ca="1"/>
        <v>Low Cap</v>
      </c>
    </row>
    <row r="43787" spans="11:16">
      <c r="K43787" s="14" t="str">
        <v/>
      </c>
      <c r="L43787" s="14" t="str">
        <v/>
      </c>
      <c r="O43787" s="14" t="str">
        <v/>
      </c>
      <c r="P43787" s="14" t="str">
        <f ca="1"/>
        <v>Low Cap</v>
      </c>
    </row>
    <row r="43788" spans="11:16">
      <c r="K43788" s="14" t="str">
        <v/>
      </c>
      <c r="L43788" s="14" t="str">
        <v/>
      </c>
      <c r="O43788" s="14" t="str">
        <v/>
      </c>
      <c r="P43788" s="14" t="str">
        <f ca="1"/>
        <v>Low Cap</v>
      </c>
    </row>
    <row r="43789" spans="11:16">
      <c r="K43789" s="14" t="str">
        <v/>
      </c>
      <c r="L43789" s="14" t="str">
        <v/>
      </c>
      <c r="O43789" s="14" t="str">
        <v/>
      </c>
      <c r="P43789" s="14" t="str">
        <f ca="1"/>
        <v>Low Cap</v>
      </c>
    </row>
    <row r="43790" spans="11:16">
      <c r="K43790" s="14" t="str">
        <v/>
      </c>
      <c r="L43790" s="14" t="str">
        <v/>
      </c>
      <c r="O43790" s="14" t="str">
        <v/>
      </c>
      <c r="P43790" s="14" t="str">
        <f ca="1"/>
        <v>Low Cap</v>
      </c>
    </row>
    <row r="43791" spans="11:16">
      <c r="K43791" s="14" t="str">
        <v/>
      </c>
      <c r="L43791" s="14" t="str">
        <v/>
      </c>
      <c r="O43791" s="14" t="str">
        <v/>
      </c>
      <c r="P43791" s="14" t="str">
        <f ca="1"/>
        <v>Low Cap</v>
      </c>
    </row>
    <row r="43792" spans="11:16">
      <c r="K43792" s="14" t="str">
        <v/>
      </c>
      <c r="L43792" s="14" t="str">
        <v/>
      </c>
      <c r="O43792" s="14" t="str">
        <v/>
      </c>
      <c r="P43792" s="14" t="str">
        <f ca="1"/>
        <v>Low Cap</v>
      </c>
    </row>
    <row r="43793" spans="11:16">
      <c r="K43793" s="14" t="str">
        <v/>
      </c>
      <c r="L43793" s="14" t="str">
        <v/>
      </c>
      <c r="O43793" s="14" t="str">
        <v/>
      </c>
      <c r="P43793" s="14" t="str">
        <f ca="1"/>
        <v>Low Cap</v>
      </c>
    </row>
    <row r="43794" spans="11:16">
      <c r="K43794" s="14" t="str">
        <v/>
      </c>
      <c r="L43794" s="14" t="str">
        <v/>
      </c>
      <c r="O43794" s="14" t="str">
        <v/>
      </c>
      <c r="P43794" s="14" t="str">
        <f ca="1"/>
        <v>Low Cap</v>
      </c>
    </row>
    <row r="43795" spans="11:16">
      <c r="K43795" s="14" t="str">
        <v/>
      </c>
      <c r="L43795" s="14" t="str">
        <v/>
      </c>
      <c r="O43795" s="14" t="str">
        <v/>
      </c>
      <c r="P43795" s="14" t="str">
        <f ca="1"/>
        <v>Low Cap</v>
      </c>
    </row>
    <row r="43796" spans="11:16">
      <c r="K43796" s="14" t="str">
        <v/>
      </c>
      <c r="L43796" s="14" t="str">
        <v/>
      </c>
      <c r="O43796" s="14" t="str">
        <v/>
      </c>
      <c r="P43796" s="14" t="str">
        <f ca="1"/>
        <v>Low Cap</v>
      </c>
    </row>
    <row r="43797" spans="11:16">
      <c r="K43797" s="14" t="str">
        <v/>
      </c>
      <c r="L43797" s="14" t="str">
        <v/>
      </c>
      <c r="O43797" s="14" t="str">
        <v/>
      </c>
      <c r="P43797" s="14" t="str">
        <f ca="1"/>
        <v>Low Cap</v>
      </c>
    </row>
    <row r="43798" spans="11:16">
      <c r="K43798" s="14" t="str">
        <v/>
      </c>
      <c r="L43798" s="14" t="str">
        <v/>
      </c>
      <c r="O43798" s="14" t="str">
        <v/>
      </c>
      <c r="P43798" s="14" t="str">
        <f ca="1"/>
        <v>Low Cap</v>
      </c>
    </row>
    <row r="43799" spans="11:16">
      <c r="K43799" s="14" t="str">
        <v/>
      </c>
      <c r="L43799" s="14" t="str">
        <v/>
      </c>
      <c r="O43799" s="14" t="str">
        <v/>
      </c>
      <c r="P43799" s="14" t="str">
        <f ca="1"/>
        <v>Low Cap</v>
      </c>
    </row>
    <row r="43800" spans="11:16">
      <c r="K43800" s="14" t="str">
        <v/>
      </c>
      <c r="L43800" s="14" t="str">
        <v/>
      </c>
      <c r="O43800" s="14" t="str">
        <v/>
      </c>
      <c r="P43800" s="14" t="str">
        <f ca="1"/>
        <v>Low Cap</v>
      </c>
    </row>
    <row r="43801" spans="11:16">
      <c r="K43801" s="14" t="str">
        <v/>
      </c>
      <c r="L43801" s="14" t="str">
        <v/>
      </c>
      <c r="O43801" s="14" t="str">
        <v/>
      </c>
      <c r="P43801" s="14" t="str">
        <f ca="1"/>
        <v>Low Cap</v>
      </c>
    </row>
    <row r="43802" spans="11:16">
      <c r="K43802" s="14" t="str">
        <v/>
      </c>
      <c r="L43802" s="14" t="str">
        <v/>
      </c>
      <c r="O43802" s="14" t="str">
        <v/>
      </c>
      <c r="P43802" s="14" t="str">
        <f ca="1"/>
        <v>Low Cap</v>
      </c>
    </row>
    <row r="43803" spans="11:16">
      <c r="K43803" s="14" t="str">
        <v/>
      </c>
      <c r="L43803" s="14" t="str">
        <v/>
      </c>
      <c r="O43803" s="14" t="str">
        <v/>
      </c>
      <c r="P43803" s="14" t="str">
        <f ca="1"/>
        <v>Low Cap</v>
      </c>
    </row>
    <row r="43804" spans="11:16">
      <c r="K43804" s="14" t="str">
        <v/>
      </c>
      <c r="L43804" s="14" t="str">
        <v/>
      </c>
      <c r="O43804" s="14" t="str">
        <v/>
      </c>
      <c r="P43804" s="14" t="str">
        <f ca="1"/>
        <v>Low Cap</v>
      </c>
    </row>
    <row r="43805" spans="11:16">
      <c r="K43805" s="14" t="str">
        <v/>
      </c>
      <c r="L43805" s="14" t="str">
        <v/>
      </c>
      <c r="O43805" s="14" t="str">
        <v/>
      </c>
      <c r="P43805" s="14" t="str">
        <f ca="1"/>
        <v>Low Cap</v>
      </c>
    </row>
    <row r="43806" spans="11:16">
      <c r="K43806" s="14" t="str">
        <v/>
      </c>
      <c r="L43806" s="14" t="str">
        <v/>
      </c>
      <c r="O43806" s="14" t="str">
        <v/>
      </c>
      <c r="P43806" s="14" t="str">
        <f ca="1"/>
        <v>Low Cap</v>
      </c>
    </row>
    <row r="43807" spans="11:16">
      <c r="K43807" s="14" t="str">
        <v/>
      </c>
      <c r="L43807" s="14" t="str">
        <v/>
      </c>
      <c r="O43807" s="14" t="str">
        <v/>
      </c>
      <c r="P43807" s="14" t="str">
        <f ca="1"/>
        <v>Low Cap</v>
      </c>
    </row>
    <row r="43808" spans="11:16">
      <c r="K43808" s="14" t="str">
        <v/>
      </c>
      <c r="L43808" s="14" t="str">
        <v/>
      </c>
      <c r="O43808" s="14" t="str">
        <v/>
      </c>
      <c r="P43808" s="14" t="str">
        <f ca="1"/>
        <v>Low Cap</v>
      </c>
    </row>
    <row r="43809" spans="11:16">
      <c r="K43809" s="14" t="str">
        <v/>
      </c>
      <c r="L43809" s="14" t="str">
        <v/>
      </c>
      <c r="O43809" s="14" t="str">
        <v/>
      </c>
      <c r="P43809" s="14" t="str">
        <f ca="1"/>
        <v>Low Cap</v>
      </c>
    </row>
    <row r="43810" spans="11:16">
      <c r="K43810" s="14" t="str">
        <v/>
      </c>
      <c r="L43810" s="14" t="str">
        <v/>
      </c>
      <c r="O43810" s="14" t="str">
        <v/>
      </c>
      <c r="P43810" s="14" t="str">
        <f ca="1"/>
        <v>Low Cap</v>
      </c>
    </row>
    <row r="43811" spans="11:16">
      <c r="K43811" s="14" t="str">
        <v/>
      </c>
      <c r="L43811" s="14" t="str">
        <v/>
      </c>
      <c r="O43811" s="14" t="str">
        <v/>
      </c>
      <c r="P43811" s="14" t="str">
        <f ca="1"/>
        <v>Low Cap</v>
      </c>
    </row>
    <row r="43812" spans="11:16">
      <c r="K43812" s="14" t="str">
        <v/>
      </c>
      <c r="L43812" s="14" t="str">
        <v/>
      </c>
      <c r="O43812" s="14" t="str">
        <v/>
      </c>
      <c r="P43812" s="14" t="str">
        <f ca="1"/>
        <v>Low Cap</v>
      </c>
    </row>
    <row r="43813" spans="11:16">
      <c r="K43813" s="14" t="str">
        <v/>
      </c>
      <c r="L43813" s="14" t="str">
        <v/>
      </c>
      <c r="O43813" s="14" t="str">
        <v/>
      </c>
      <c r="P43813" s="14" t="str">
        <f ca="1"/>
        <v>Low Cap</v>
      </c>
    </row>
    <row r="43814" spans="11:16">
      <c r="K43814" s="14" t="str">
        <v/>
      </c>
      <c r="L43814" s="14" t="str">
        <v/>
      </c>
      <c r="O43814" s="14" t="str">
        <v/>
      </c>
      <c r="P43814" s="14" t="str">
        <f ca="1"/>
        <v>Low Cap</v>
      </c>
    </row>
    <row r="43815" spans="11:16">
      <c r="K43815" s="14" t="str">
        <v/>
      </c>
      <c r="L43815" s="14" t="str">
        <v/>
      </c>
      <c r="O43815" s="14" t="str">
        <v/>
      </c>
      <c r="P43815" s="14" t="str">
        <f ca="1"/>
        <v>Low Cap</v>
      </c>
    </row>
    <row r="43816" spans="11:16">
      <c r="K43816" s="14" t="str">
        <v/>
      </c>
      <c r="L43816" s="14" t="str">
        <v/>
      </c>
      <c r="O43816" s="14" t="str">
        <v/>
      </c>
      <c r="P43816" s="14" t="str">
        <f ca="1"/>
        <v>Low Cap</v>
      </c>
    </row>
    <row r="43817" spans="11:16">
      <c r="K43817" s="14" t="str">
        <v/>
      </c>
      <c r="L43817" s="14" t="str">
        <v/>
      </c>
      <c r="O43817" s="14" t="str">
        <v/>
      </c>
      <c r="P43817" s="14" t="str">
        <f ca="1"/>
        <v>Low Cap</v>
      </c>
    </row>
    <row r="43818" spans="11:16">
      <c r="K43818" s="14" t="str">
        <v/>
      </c>
      <c r="L43818" s="14" t="str">
        <v/>
      </c>
      <c r="O43818" s="14" t="str">
        <v/>
      </c>
      <c r="P43818" s="14" t="str">
        <f ca="1"/>
        <v>Low Cap</v>
      </c>
    </row>
    <row r="43819" spans="11:16">
      <c r="K43819" s="14" t="str">
        <v/>
      </c>
      <c r="L43819" s="14" t="str">
        <v/>
      </c>
      <c r="O43819" s="14" t="str">
        <v/>
      </c>
      <c r="P43819" s="14" t="str">
        <f ca="1"/>
        <v>Low Cap</v>
      </c>
    </row>
    <row r="43820" spans="11:16">
      <c r="K43820" s="14" t="str">
        <v/>
      </c>
      <c r="L43820" s="14" t="str">
        <v/>
      </c>
      <c r="O43820" s="14" t="str">
        <v/>
      </c>
      <c r="P43820" s="14" t="str">
        <f ca="1"/>
        <v>Low Cap</v>
      </c>
    </row>
    <row r="43821" spans="11:16">
      <c r="K43821" s="14" t="str">
        <v/>
      </c>
      <c r="L43821" s="14" t="str">
        <v/>
      </c>
      <c r="O43821" s="14" t="str">
        <v/>
      </c>
      <c r="P43821" s="14" t="str">
        <f ca="1"/>
        <v>Low Cap</v>
      </c>
    </row>
    <row r="43822" spans="11:16">
      <c r="K43822" s="14" t="str">
        <v/>
      </c>
      <c r="L43822" s="14" t="str">
        <v/>
      </c>
      <c r="O43822" s="14" t="str">
        <v/>
      </c>
      <c r="P43822" s="14" t="str">
        <f ca="1"/>
        <v>Low Cap</v>
      </c>
    </row>
    <row r="43823" spans="11:16">
      <c r="K43823" s="14" t="str">
        <v/>
      </c>
      <c r="L43823" s="14" t="str">
        <v/>
      </c>
      <c r="O43823" s="14" t="str">
        <v/>
      </c>
      <c r="P43823" s="14" t="str">
        <f ca="1"/>
        <v>Low Cap</v>
      </c>
    </row>
    <row r="43824" spans="11:16">
      <c r="K43824" s="14" t="str">
        <v/>
      </c>
      <c r="L43824" s="14" t="str">
        <v/>
      </c>
      <c r="O43824" s="14" t="str">
        <v/>
      </c>
      <c r="P43824" s="14" t="str">
        <f ca="1"/>
        <v>Low Cap</v>
      </c>
    </row>
    <row r="43825" spans="11:16">
      <c r="K43825" s="14" t="str">
        <v/>
      </c>
      <c r="L43825" s="14" t="str">
        <v/>
      </c>
      <c r="O43825" s="14" t="str">
        <v/>
      </c>
      <c r="P43825" s="14" t="str">
        <f ca="1"/>
        <v>Low Cap</v>
      </c>
    </row>
    <row r="43826" spans="11:16">
      <c r="K43826" s="14" t="str">
        <v/>
      </c>
      <c r="L43826" s="14" t="str">
        <v/>
      </c>
      <c r="O43826" s="14" t="str">
        <v/>
      </c>
      <c r="P43826" s="14" t="str">
        <f ca="1"/>
        <v>Low Cap</v>
      </c>
    </row>
    <row r="43827" spans="11:16">
      <c r="K43827" s="14" t="str">
        <v/>
      </c>
      <c r="L43827" s="14" t="str">
        <v/>
      </c>
      <c r="O43827" s="14" t="str">
        <v/>
      </c>
      <c r="P43827" s="14" t="str">
        <f ca="1"/>
        <v>Low Cap</v>
      </c>
    </row>
    <row r="43828" spans="11:16">
      <c r="K43828" s="14" t="str">
        <v/>
      </c>
      <c r="L43828" s="14" t="str">
        <v/>
      </c>
      <c r="O43828" s="14" t="str">
        <v/>
      </c>
      <c r="P43828" s="14" t="str">
        <f ca="1"/>
        <v>Low Cap</v>
      </c>
    </row>
    <row r="43829" spans="11:16">
      <c r="K43829" s="14" t="str">
        <v/>
      </c>
      <c r="L43829" s="14" t="str">
        <v/>
      </c>
      <c r="O43829" s="14" t="str">
        <v/>
      </c>
      <c r="P43829" s="14" t="str">
        <f ca="1"/>
        <v>Low Cap</v>
      </c>
    </row>
    <row r="43830" spans="11:16">
      <c r="K43830" s="14" t="str">
        <v/>
      </c>
      <c r="L43830" s="14" t="str">
        <v/>
      </c>
      <c r="O43830" s="14" t="str">
        <v/>
      </c>
      <c r="P43830" s="14" t="str">
        <f ca="1"/>
        <v>Low Cap</v>
      </c>
    </row>
    <row r="43831" spans="11:16">
      <c r="K43831" s="14" t="str">
        <v/>
      </c>
      <c r="L43831" s="14" t="str">
        <v/>
      </c>
      <c r="O43831" s="14" t="str">
        <v/>
      </c>
      <c r="P43831" s="14" t="str">
        <f ca="1"/>
        <v>Low Cap</v>
      </c>
    </row>
    <row r="43832" spans="11:16">
      <c r="K43832" s="14" t="str">
        <v/>
      </c>
      <c r="L43832" s="14" t="str">
        <v/>
      </c>
      <c r="O43832" s="14" t="str">
        <v/>
      </c>
      <c r="P43832" s="14" t="str">
        <f ca="1"/>
        <v>Low Cap</v>
      </c>
    </row>
    <row r="43833" spans="11:16">
      <c r="K43833" s="14" t="str">
        <v/>
      </c>
      <c r="L43833" s="14" t="str">
        <v/>
      </c>
      <c r="O43833" s="14" t="str">
        <v/>
      </c>
      <c r="P43833" s="14" t="str">
        <f ca="1"/>
        <v>Low Cap</v>
      </c>
    </row>
    <row r="43834" spans="11:16">
      <c r="K43834" s="14" t="str">
        <v/>
      </c>
      <c r="L43834" s="14" t="str">
        <v/>
      </c>
      <c r="O43834" s="14" t="str">
        <v/>
      </c>
      <c r="P43834" s="14" t="str">
        <f ca="1"/>
        <v>Low Cap</v>
      </c>
    </row>
    <row r="43835" spans="11:16">
      <c r="K43835" s="14" t="str">
        <v/>
      </c>
      <c r="L43835" s="14" t="str">
        <v/>
      </c>
      <c r="O43835" s="14" t="str">
        <v/>
      </c>
      <c r="P43835" s="14" t="str">
        <f ca="1"/>
        <v>Low Cap</v>
      </c>
    </row>
    <row r="43836" spans="11:16">
      <c r="K43836" s="14" t="str">
        <v/>
      </c>
      <c r="L43836" s="14" t="str">
        <v/>
      </c>
      <c r="O43836" s="14" t="str">
        <v/>
      </c>
      <c r="P43836" s="14" t="str">
        <f ca="1"/>
        <v>Low Cap</v>
      </c>
    </row>
    <row r="43837" spans="11:16">
      <c r="K43837" s="14" t="str">
        <v/>
      </c>
      <c r="L43837" s="14" t="str">
        <v/>
      </c>
      <c r="O43837" s="14" t="str">
        <v/>
      </c>
      <c r="P43837" s="14" t="str">
        <f ca="1"/>
        <v>Low Cap</v>
      </c>
    </row>
    <row r="43838" spans="11:16">
      <c r="K43838" s="14" t="str">
        <v/>
      </c>
      <c r="L43838" s="14" t="str">
        <v/>
      </c>
      <c r="O43838" s="14" t="str">
        <v/>
      </c>
      <c r="P43838" s="14" t="str">
        <f ca="1"/>
        <v>Low Cap</v>
      </c>
    </row>
    <row r="43839" spans="11:16">
      <c r="K43839" s="14" t="str">
        <v/>
      </c>
      <c r="L43839" s="14" t="str">
        <v/>
      </c>
      <c r="O43839" s="14" t="str">
        <v/>
      </c>
      <c r="P43839" s="14" t="str">
        <f ca="1"/>
        <v>Low Cap</v>
      </c>
    </row>
    <row r="43840" spans="11:16">
      <c r="K43840" s="14" t="str">
        <v/>
      </c>
      <c r="L43840" s="14" t="str">
        <v/>
      </c>
      <c r="O43840" s="14" t="str">
        <v/>
      </c>
      <c r="P43840" s="14" t="str">
        <f ca="1"/>
        <v>Low Cap</v>
      </c>
    </row>
    <row r="43841" spans="11:16">
      <c r="K43841" s="14" t="str">
        <v/>
      </c>
      <c r="L43841" s="14" t="str">
        <v/>
      </c>
      <c r="O43841" s="14" t="str">
        <v/>
      </c>
      <c r="P43841" s="14" t="str">
        <f ca="1"/>
        <v>Low Cap</v>
      </c>
    </row>
    <row r="43842" spans="11:16">
      <c r="K43842" s="14" t="str">
        <v/>
      </c>
      <c r="L43842" s="14" t="str">
        <v/>
      </c>
      <c r="O43842" s="14" t="str">
        <v/>
      </c>
      <c r="P43842" s="14" t="str">
        <f ca="1"/>
        <v>Low Cap</v>
      </c>
    </row>
    <row r="43843" spans="11:16">
      <c r="K43843" s="14" t="str">
        <v/>
      </c>
      <c r="L43843" s="14" t="str">
        <v/>
      </c>
      <c r="O43843" s="14" t="str">
        <v/>
      </c>
      <c r="P43843" s="14" t="str">
        <f ca="1"/>
        <v>Low Cap</v>
      </c>
    </row>
    <row r="43844" spans="11:16">
      <c r="K43844" s="14" t="str">
        <v/>
      </c>
      <c r="L43844" s="14" t="str">
        <v/>
      </c>
      <c r="O43844" s="14" t="str">
        <v/>
      </c>
      <c r="P43844" s="14" t="str">
        <f ca="1"/>
        <v>Low Cap</v>
      </c>
    </row>
    <row r="43845" spans="11:16">
      <c r="K43845" s="14" t="str">
        <v/>
      </c>
      <c r="L43845" s="14" t="str">
        <v/>
      </c>
      <c r="O43845" s="14" t="str">
        <v/>
      </c>
      <c r="P43845" s="14" t="str">
        <f ca="1"/>
        <v>Low Cap</v>
      </c>
    </row>
    <row r="43846" spans="11:16">
      <c r="K43846" s="14" t="str">
        <v/>
      </c>
      <c r="L43846" s="14" t="str">
        <v/>
      </c>
      <c r="O43846" s="14" t="str">
        <v/>
      </c>
      <c r="P43846" s="14" t="str">
        <f ca="1"/>
        <v>Low Cap</v>
      </c>
    </row>
    <row r="43847" spans="11:16">
      <c r="K43847" s="14" t="str">
        <v/>
      </c>
      <c r="L43847" s="14" t="str">
        <v/>
      </c>
      <c r="O43847" s="14" t="str">
        <v/>
      </c>
      <c r="P43847" s="14" t="str">
        <f ca="1"/>
        <v>Low Cap</v>
      </c>
    </row>
    <row r="43848" spans="11:16">
      <c r="K43848" s="14" t="str">
        <v/>
      </c>
      <c r="L43848" s="14" t="str">
        <v/>
      </c>
      <c r="O43848" s="14" t="str">
        <v/>
      </c>
      <c r="P43848" s="14" t="str">
        <f ca="1"/>
        <v>Low Cap</v>
      </c>
    </row>
    <row r="43849" spans="11:16">
      <c r="K43849" s="14" t="str">
        <v/>
      </c>
      <c r="L43849" s="14" t="str">
        <v/>
      </c>
      <c r="O43849" s="14" t="str">
        <v/>
      </c>
      <c r="P43849" s="14" t="str">
        <f ca="1"/>
        <v>Low Cap</v>
      </c>
    </row>
    <row r="43850" spans="11:16">
      <c r="K43850" s="14" t="str">
        <v/>
      </c>
      <c r="L43850" s="14" t="str">
        <v/>
      </c>
      <c r="O43850" s="14" t="str">
        <v/>
      </c>
      <c r="P43850" s="14" t="str">
        <f ca="1"/>
        <v>Low Cap</v>
      </c>
    </row>
    <row r="43851" spans="11:16">
      <c r="K43851" s="14" t="str">
        <v/>
      </c>
      <c r="L43851" s="14" t="str">
        <v/>
      </c>
      <c r="O43851" s="14" t="str">
        <v/>
      </c>
      <c r="P43851" s="14" t="str">
        <f ca="1"/>
        <v>Low Cap</v>
      </c>
    </row>
    <row r="43852" spans="11:16">
      <c r="K43852" s="14" t="str">
        <v/>
      </c>
      <c r="L43852" s="14" t="str">
        <v/>
      </c>
      <c r="O43852" s="14" t="str">
        <v/>
      </c>
      <c r="P43852" s="14" t="str">
        <f ca="1"/>
        <v>Low Cap</v>
      </c>
    </row>
    <row r="43853" spans="11:16">
      <c r="K43853" s="14" t="str">
        <v/>
      </c>
      <c r="L43853" s="14" t="str">
        <v/>
      </c>
      <c r="O43853" s="14" t="str">
        <v/>
      </c>
      <c r="P43853" s="14" t="str">
        <f ca="1"/>
        <v>Low Cap</v>
      </c>
    </row>
    <row r="43854" spans="11:16">
      <c r="K43854" s="14" t="str">
        <v/>
      </c>
      <c r="L43854" s="14" t="str">
        <v/>
      </c>
      <c r="O43854" s="14" t="str">
        <v/>
      </c>
      <c r="P43854" s="14" t="str">
        <f ca="1"/>
        <v>Low Cap</v>
      </c>
    </row>
    <row r="43855" spans="11:16">
      <c r="K43855" s="14" t="str">
        <v/>
      </c>
      <c r="L43855" s="14" t="str">
        <v/>
      </c>
      <c r="O43855" s="14" t="str">
        <v/>
      </c>
      <c r="P43855" s="14" t="str">
        <f ca="1"/>
        <v>Low Cap</v>
      </c>
    </row>
    <row r="43856" spans="11:16">
      <c r="K43856" s="14" t="str">
        <v/>
      </c>
      <c r="L43856" s="14" t="str">
        <v/>
      </c>
      <c r="O43856" s="14" t="str">
        <v/>
      </c>
      <c r="P43856" s="14" t="str">
        <f ca="1"/>
        <v>Low Cap</v>
      </c>
    </row>
    <row r="43857" spans="11:16">
      <c r="K43857" s="14" t="str">
        <v/>
      </c>
      <c r="L43857" s="14" t="str">
        <v/>
      </c>
      <c r="O43857" s="14" t="str">
        <v/>
      </c>
      <c r="P43857" s="14" t="str">
        <f ca="1"/>
        <v>Low Cap</v>
      </c>
    </row>
    <row r="43858" spans="11:16">
      <c r="K43858" s="14" t="str">
        <v/>
      </c>
      <c r="L43858" s="14" t="str">
        <v/>
      </c>
      <c r="O43858" s="14" t="str">
        <v/>
      </c>
      <c r="P43858" s="14" t="str">
        <f ca="1"/>
        <v>Low Cap</v>
      </c>
    </row>
    <row r="43859" spans="11:16">
      <c r="K43859" s="14" t="str">
        <v/>
      </c>
      <c r="L43859" s="14" t="str">
        <v/>
      </c>
      <c r="O43859" s="14" t="str">
        <v/>
      </c>
      <c r="P43859" s="14" t="str">
        <f ca="1"/>
        <v>Low Cap</v>
      </c>
    </row>
    <row r="43860" spans="11:16">
      <c r="K43860" s="14" t="str">
        <v/>
      </c>
      <c r="L43860" s="14" t="str">
        <v/>
      </c>
      <c r="O43860" s="14" t="str">
        <v/>
      </c>
      <c r="P43860" s="14" t="str">
        <f ca="1"/>
        <v>Low Cap</v>
      </c>
    </row>
    <row r="43861" spans="11:16">
      <c r="K43861" s="14" t="str">
        <v/>
      </c>
      <c r="L43861" s="14" t="str">
        <v/>
      </c>
      <c r="O43861" s="14" t="str">
        <v/>
      </c>
      <c r="P43861" s="14" t="str">
        <f ca="1"/>
        <v>Low Cap</v>
      </c>
    </row>
    <row r="43862" spans="11:16">
      <c r="K43862" s="14" t="str">
        <v/>
      </c>
      <c r="L43862" s="14" t="str">
        <v/>
      </c>
      <c r="O43862" s="14" t="str">
        <v/>
      </c>
      <c r="P43862" s="14" t="str">
        <f ca="1"/>
        <v>Low Cap</v>
      </c>
    </row>
    <row r="43863" spans="11:16">
      <c r="K43863" s="14" t="str">
        <v/>
      </c>
      <c r="L43863" s="14" t="str">
        <v/>
      </c>
      <c r="O43863" s="14" t="str">
        <v/>
      </c>
      <c r="P43863" s="14" t="str">
        <f ca="1"/>
        <v>Low Cap</v>
      </c>
    </row>
    <row r="43864" spans="11:16">
      <c r="K43864" s="14" t="str">
        <v/>
      </c>
      <c r="L43864" s="14" t="str">
        <v/>
      </c>
      <c r="O43864" s="14" t="str">
        <v/>
      </c>
      <c r="P43864" s="14" t="str">
        <f ca="1"/>
        <v>Low Cap</v>
      </c>
    </row>
    <row r="43865" spans="11:16">
      <c r="K43865" s="14" t="str">
        <v/>
      </c>
      <c r="L43865" s="14" t="str">
        <v/>
      </c>
      <c r="O43865" s="14" t="str">
        <v/>
      </c>
      <c r="P43865" s="14" t="str">
        <f ca="1"/>
        <v>Low Cap</v>
      </c>
    </row>
    <row r="43866" spans="11:16">
      <c r="K43866" s="14" t="str">
        <v/>
      </c>
      <c r="L43866" s="14" t="str">
        <v/>
      </c>
      <c r="O43866" s="14" t="str">
        <v/>
      </c>
      <c r="P43866" s="14" t="str">
        <f ca="1"/>
        <v>Low Cap</v>
      </c>
    </row>
    <row r="43867" spans="11:16">
      <c r="K43867" s="14" t="str">
        <v/>
      </c>
      <c r="L43867" s="14" t="str">
        <v/>
      </c>
      <c r="O43867" s="14" t="str">
        <v/>
      </c>
      <c r="P43867" s="14" t="str">
        <f ca="1"/>
        <v>Low Cap</v>
      </c>
    </row>
    <row r="43868" spans="11:16">
      <c r="K43868" s="14" t="str">
        <v/>
      </c>
      <c r="L43868" s="14" t="str">
        <v/>
      </c>
      <c r="O43868" s="14" t="str">
        <v/>
      </c>
      <c r="P43868" s="14" t="str">
        <f ca="1"/>
        <v>Low Cap</v>
      </c>
    </row>
    <row r="43869" spans="11:16">
      <c r="K43869" s="14" t="str">
        <v/>
      </c>
      <c r="L43869" s="14" t="str">
        <v/>
      </c>
      <c r="O43869" s="14" t="str">
        <v/>
      </c>
      <c r="P43869" s="14" t="str">
        <f ca="1"/>
        <v>Low Cap</v>
      </c>
    </row>
    <row r="43870" spans="11:16">
      <c r="K43870" s="14" t="str">
        <v/>
      </c>
      <c r="L43870" s="14" t="str">
        <v/>
      </c>
      <c r="O43870" s="14" t="str">
        <v/>
      </c>
      <c r="P43870" s="14" t="str">
        <f ca="1"/>
        <v>Low Cap</v>
      </c>
    </row>
    <row r="43871" spans="11:16">
      <c r="K43871" s="14" t="str">
        <v/>
      </c>
      <c r="L43871" s="14" t="str">
        <v/>
      </c>
      <c r="O43871" s="14" t="str">
        <v/>
      </c>
      <c r="P43871" s="14" t="str">
        <f ca="1"/>
        <v>Low Cap</v>
      </c>
    </row>
    <row r="43872" spans="11:16">
      <c r="K43872" s="14" t="str">
        <v/>
      </c>
      <c r="L43872" s="14" t="str">
        <v/>
      </c>
      <c r="O43872" s="14" t="str">
        <v/>
      </c>
      <c r="P43872" s="14" t="str">
        <f ca="1"/>
        <v>Low Cap</v>
      </c>
    </row>
    <row r="43873" spans="11:16">
      <c r="K43873" s="14" t="str">
        <v/>
      </c>
      <c r="L43873" s="14" t="str">
        <v/>
      </c>
      <c r="O43873" s="14" t="str">
        <v/>
      </c>
      <c r="P43873" s="14" t="str">
        <f ca="1"/>
        <v>Low Cap</v>
      </c>
    </row>
    <row r="43874" spans="11:16">
      <c r="K43874" s="14" t="str">
        <v/>
      </c>
      <c r="L43874" s="14" t="str">
        <v/>
      </c>
      <c r="O43874" s="14" t="str">
        <v/>
      </c>
      <c r="P43874" s="14" t="str">
        <f ca="1"/>
        <v>Low Cap</v>
      </c>
    </row>
    <row r="43875" spans="11:16">
      <c r="K43875" s="14" t="str">
        <v/>
      </c>
      <c r="L43875" s="14" t="str">
        <v/>
      </c>
      <c r="O43875" s="14" t="str">
        <v/>
      </c>
      <c r="P43875" s="14" t="str">
        <f ca="1"/>
        <v>Low Cap</v>
      </c>
    </row>
    <row r="43876" spans="11:16">
      <c r="K43876" s="14" t="str">
        <v/>
      </c>
      <c r="L43876" s="14" t="str">
        <v/>
      </c>
      <c r="O43876" s="14" t="str">
        <v/>
      </c>
      <c r="P43876" s="14" t="str">
        <f ca="1"/>
        <v>Low Cap</v>
      </c>
    </row>
    <row r="43877" spans="11:16">
      <c r="K43877" s="14" t="str">
        <v/>
      </c>
      <c r="L43877" s="14" t="str">
        <v/>
      </c>
      <c r="O43877" s="14" t="str">
        <v/>
      </c>
      <c r="P43877" s="14" t="str">
        <f ca="1"/>
        <v>Low Cap</v>
      </c>
    </row>
    <row r="43878" spans="11:16">
      <c r="K43878" s="14" t="str">
        <v/>
      </c>
      <c r="L43878" s="14" t="str">
        <v/>
      </c>
      <c r="O43878" s="14" t="str">
        <v/>
      </c>
      <c r="P43878" s="14" t="str">
        <f ca="1"/>
        <v>Low Cap</v>
      </c>
    </row>
    <row r="43879" spans="11:16">
      <c r="K43879" s="14" t="str">
        <v/>
      </c>
      <c r="L43879" s="14" t="str">
        <v/>
      </c>
      <c r="O43879" s="14" t="str">
        <v/>
      </c>
      <c r="P43879" s="14" t="str">
        <f ca="1"/>
        <v>Low Cap</v>
      </c>
    </row>
    <row r="43880" spans="11:16">
      <c r="K43880" s="14" t="str">
        <v/>
      </c>
      <c r="L43880" s="14" t="str">
        <v/>
      </c>
      <c r="O43880" s="14" t="str">
        <v/>
      </c>
      <c r="P43880" s="14" t="str">
        <f ca="1"/>
        <v>Low Cap</v>
      </c>
    </row>
    <row r="43881" spans="11:16">
      <c r="K43881" s="14" t="str">
        <v/>
      </c>
      <c r="L43881" s="14" t="str">
        <v/>
      </c>
      <c r="O43881" s="14" t="str">
        <v/>
      </c>
      <c r="P43881" s="14" t="str">
        <f ca="1"/>
        <v>Low Cap</v>
      </c>
    </row>
    <row r="43882" spans="11:16">
      <c r="K43882" s="14" t="str">
        <v/>
      </c>
      <c r="L43882" s="14" t="str">
        <v/>
      </c>
      <c r="O43882" s="14" t="str">
        <v/>
      </c>
      <c r="P43882" s="14" t="str">
        <f ca="1"/>
        <v>Low Cap</v>
      </c>
    </row>
    <row r="43883" spans="11:16">
      <c r="K43883" s="14" t="str">
        <v/>
      </c>
      <c r="L43883" s="14" t="str">
        <v/>
      </c>
      <c r="O43883" s="14" t="str">
        <v/>
      </c>
      <c r="P43883" s="14" t="str">
        <f ca="1"/>
        <v>Low Cap</v>
      </c>
    </row>
    <row r="43884" spans="11:16">
      <c r="K43884" s="14" t="str">
        <v/>
      </c>
      <c r="L43884" s="14" t="str">
        <v/>
      </c>
      <c r="O43884" s="14" t="str">
        <v/>
      </c>
      <c r="P43884" s="14" t="str">
        <f ca="1"/>
        <v>Low Cap</v>
      </c>
    </row>
    <row r="43885" spans="11:16">
      <c r="K43885" s="14" t="str">
        <v/>
      </c>
      <c r="L43885" s="14" t="str">
        <v/>
      </c>
      <c r="O43885" s="14" t="str">
        <v/>
      </c>
      <c r="P43885" s="14" t="str">
        <f ca="1"/>
        <v>Low Cap</v>
      </c>
    </row>
    <row r="43886" spans="11:16">
      <c r="K43886" s="14" t="str">
        <v/>
      </c>
      <c r="L43886" s="14" t="str">
        <v/>
      </c>
      <c r="O43886" s="14" t="str">
        <v/>
      </c>
      <c r="P43886" s="14" t="str">
        <f ca="1"/>
        <v>Low Cap</v>
      </c>
    </row>
    <row r="43887" spans="11:16">
      <c r="K43887" s="14" t="str">
        <v/>
      </c>
      <c r="L43887" s="14" t="str">
        <v/>
      </c>
      <c r="O43887" s="14" t="str">
        <v/>
      </c>
      <c r="P43887" s="14" t="str">
        <f ca="1"/>
        <v>Low Cap</v>
      </c>
    </row>
    <row r="43888" spans="11:16">
      <c r="K43888" s="14" t="str">
        <v/>
      </c>
      <c r="L43888" s="14" t="str">
        <v/>
      </c>
      <c r="O43888" s="14" t="str">
        <v/>
      </c>
      <c r="P43888" s="14" t="str">
        <f ca="1"/>
        <v>Low Cap</v>
      </c>
    </row>
    <row r="43889" spans="11:16">
      <c r="K43889" s="14" t="str">
        <v/>
      </c>
      <c r="L43889" s="14" t="str">
        <v/>
      </c>
      <c r="O43889" s="14" t="str">
        <v/>
      </c>
      <c r="P43889" s="14" t="str">
        <f ca="1"/>
        <v>Low Cap</v>
      </c>
    </row>
    <row r="43890" spans="11:16">
      <c r="K43890" s="14" t="str">
        <v/>
      </c>
      <c r="L43890" s="14" t="str">
        <v/>
      </c>
      <c r="O43890" s="14" t="str">
        <v/>
      </c>
      <c r="P43890" s="14" t="str">
        <f ca="1"/>
        <v>Low Cap</v>
      </c>
    </row>
    <row r="43891" spans="11:16">
      <c r="K43891" s="14" t="str">
        <v/>
      </c>
      <c r="L43891" s="14" t="str">
        <v/>
      </c>
      <c r="O43891" s="14" t="str">
        <v/>
      </c>
      <c r="P43891" s="14" t="str">
        <f ca="1"/>
        <v>Low Cap</v>
      </c>
    </row>
    <row r="43892" spans="11:16">
      <c r="K43892" s="14" t="str">
        <v/>
      </c>
      <c r="L43892" s="14" t="str">
        <v/>
      </c>
      <c r="O43892" s="14" t="str">
        <v/>
      </c>
      <c r="P43892" s="14" t="str">
        <f ca="1"/>
        <v>Low Cap</v>
      </c>
    </row>
    <row r="43893" spans="11:16">
      <c r="K43893" s="14" t="str">
        <v/>
      </c>
      <c r="L43893" s="14" t="str">
        <v/>
      </c>
      <c r="O43893" s="14" t="str">
        <v/>
      </c>
      <c r="P43893" s="14" t="str">
        <f ca="1"/>
        <v>Low Cap</v>
      </c>
    </row>
    <row r="43894" spans="11:16">
      <c r="K43894" s="14" t="str">
        <v/>
      </c>
      <c r="L43894" s="14" t="str">
        <v/>
      </c>
      <c r="O43894" s="14" t="str">
        <v/>
      </c>
      <c r="P43894" s="14" t="str">
        <f ca="1"/>
        <v>Low Cap</v>
      </c>
    </row>
    <row r="43895" spans="11:16">
      <c r="K43895" s="14" t="str">
        <v/>
      </c>
      <c r="L43895" s="14" t="str">
        <v/>
      </c>
      <c r="O43895" s="14" t="str">
        <v/>
      </c>
      <c r="P43895" s="14" t="str">
        <f ca="1"/>
        <v>Low Cap</v>
      </c>
    </row>
    <row r="43896" spans="11:16">
      <c r="K43896" s="14" t="str">
        <v/>
      </c>
      <c r="L43896" s="14" t="str">
        <v/>
      </c>
      <c r="O43896" s="14" t="str">
        <v/>
      </c>
      <c r="P43896" s="14" t="str">
        <f ca="1"/>
        <v>Low Cap</v>
      </c>
    </row>
    <row r="43897" spans="11:16">
      <c r="K43897" s="14" t="str">
        <v/>
      </c>
      <c r="L43897" s="14" t="str">
        <v/>
      </c>
      <c r="O43897" s="14" t="str">
        <v/>
      </c>
      <c r="P43897" s="14" t="str">
        <f ca="1"/>
        <v>Low Cap</v>
      </c>
    </row>
    <row r="43898" spans="11:16">
      <c r="K43898" s="14" t="str">
        <v/>
      </c>
      <c r="L43898" s="14" t="str">
        <v/>
      </c>
      <c r="O43898" s="14" t="str">
        <v/>
      </c>
      <c r="P43898" s="14" t="str">
        <f ca="1"/>
        <v>Low Cap</v>
      </c>
    </row>
    <row r="43899" spans="11:16">
      <c r="K43899" s="14" t="str">
        <v/>
      </c>
      <c r="L43899" s="14" t="str">
        <v/>
      </c>
      <c r="O43899" s="14" t="str">
        <v/>
      </c>
      <c r="P43899" s="14" t="str">
        <f ca="1"/>
        <v>Low Cap</v>
      </c>
    </row>
    <row r="43900" spans="11:16">
      <c r="K43900" s="14" t="str">
        <v/>
      </c>
      <c r="L43900" s="14" t="str">
        <v/>
      </c>
      <c r="O43900" s="14" t="str">
        <v/>
      </c>
      <c r="P43900" s="14" t="str">
        <f ca="1"/>
        <v>Low Cap</v>
      </c>
    </row>
    <row r="43901" spans="11:16">
      <c r="K43901" s="14" t="str">
        <v/>
      </c>
      <c r="L43901" s="14" t="str">
        <v/>
      </c>
      <c r="O43901" s="14" t="str">
        <v/>
      </c>
      <c r="P43901" s="14" t="str">
        <f ca="1"/>
        <v>Low Cap</v>
      </c>
    </row>
    <row r="43902" spans="11:16">
      <c r="K43902" s="14" t="str">
        <v/>
      </c>
      <c r="L43902" s="14" t="str">
        <v/>
      </c>
      <c r="O43902" s="14" t="str">
        <v/>
      </c>
      <c r="P43902" s="14" t="str">
        <f ca="1"/>
        <v>Low Cap</v>
      </c>
    </row>
    <row r="43903" spans="11:16">
      <c r="K43903" s="14" t="str">
        <v/>
      </c>
      <c r="L43903" s="14" t="str">
        <v/>
      </c>
      <c r="O43903" s="14" t="str">
        <v/>
      </c>
      <c r="P43903" s="14" t="str">
        <f ca="1"/>
        <v>Low Cap</v>
      </c>
    </row>
    <row r="43904" spans="11:16">
      <c r="K43904" s="14" t="str">
        <v/>
      </c>
      <c r="L43904" s="14" t="str">
        <v/>
      </c>
      <c r="O43904" s="14" t="str">
        <v/>
      </c>
      <c r="P43904" s="14" t="str">
        <f ca="1"/>
        <v>Low Cap</v>
      </c>
    </row>
    <row r="43905" spans="11:16">
      <c r="K43905" s="14" t="str">
        <v/>
      </c>
      <c r="L43905" s="14" t="str">
        <v/>
      </c>
      <c r="O43905" s="14" t="str">
        <v/>
      </c>
      <c r="P43905" s="14" t="str">
        <f ca="1"/>
        <v>Low Cap</v>
      </c>
    </row>
    <row r="43906" spans="11:16">
      <c r="K43906" s="14" t="str">
        <v/>
      </c>
      <c r="L43906" s="14" t="str">
        <v/>
      </c>
      <c r="O43906" s="14" t="str">
        <v/>
      </c>
      <c r="P43906" s="14" t="str">
        <f ca="1"/>
        <v>Low Cap</v>
      </c>
    </row>
    <row r="43907" spans="11:16">
      <c r="K43907" s="14" t="str">
        <v/>
      </c>
      <c r="L43907" s="14" t="str">
        <v/>
      </c>
      <c r="O43907" s="14" t="str">
        <v/>
      </c>
      <c r="P43907" s="14" t="str">
        <f ca="1"/>
        <v>Low Cap</v>
      </c>
    </row>
    <row r="43908" spans="11:16">
      <c r="K43908" s="14" t="str">
        <v/>
      </c>
      <c r="L43908" s="14" t="str">
        <v/>
      </c>
      <c r="O43908" s="14" t="str">
        <v/>
      </c>
      <c r="P43908" s="14" t="str">
        <f ca="1"/>
        <v>Low Cap</v>
      </c>
    </row>
    <row r="43909" spans="11:16">
      <c r="K43909" s="14" t="str">
        <v/>
      </c>
      <c r="L43909" s="14" t="str">
        <v/>
      </c>
      <c r="O43909" s="14" t="str">
        <v/>
      </c>
      <c r="P43909" s="14" t="str">
        <f ca="1"/>
        <v>Low Cap</v>
      </c>
    </row>
    <row r="43910" spans="11:16">
      <c r="K43910" s="14" t="str">
        <v/>
      </c>
      <c r="L43910" s="14" t="str">
        <v/>
      </c>
      <c r="O43910" s="14" t="str">
        <v/>
      </c>
      <c r="P43910" s="14" t="str">
        <f ca="1"/>
        <v>Low Cap</v>
      </c>
    </row>
    <row r="43911" spans="11:16">
      <c r="K43911" s="14" t="str">
        <v/>
      </c>
      <c r="L43911" s="14" t="str">
        <v/>
      </c>
      <c r="O43911" s="14" t="str">
        <v/>
      </c>
      <c r="P43911" s="14" t="str">
        <f ca="1"/>
        <v>Low Cap</v>
      </c>
    </row>
    <row r="43912" spans="11:16">
      <c r="K43912" s="14" t="str">
        <v/>
      </c>
      <c r="L43912" s="14" t="str">
        <v/>
      </c>
      <c r="O43912" s="14" t="str">
        <v/>
      </c>
      <c r="P43912" s="14" t="str">
        <f ca="1"/>
        <v>Low Cap</v>
      </c>
    </row>
    <row r="43913" spans="11:16">
      <c r="K43913" s="14" t="str">
        <v/>
      </c>
      <c r="L43913" s="14" t="str">
        <v/>
      </c>
      <c r="O43913" s="14" t="str">
        <v/>
      </c>
      <c r="P43913" s="14" t="str">
        <f ca="1"/>
        <v>Low Cap</v>
      </c>
    </row>
    <row r="43914" spans="11:16">
      <c r="K43914" s="14" t="str">
        <v/>
      </c>
      <c r="L43914" s="14" t="str">
        <v/>
      </c>
      <c r="O43914" s="14" t="str">
        <v/>
      </c>
      <c r="P43914" s="14" t="str">
        <f ca="1"/>
        <v>Low Cap</v>
      </c>
    </row>
    <row r="43915" spans="11:16">
      <c r="K43915" s="14" t="str">
        <v/>
      </c>
      <c r="L43915" s="14" t="str">
        <v/>
      </c>
      <c r="O43915" s="14" t="str">
        <v/>
      </c>
      <c r="P43915" s="14" t="str">
        <f ca="1"/>
        <v>Low Cap</v>
      </c>
    </row>
    <row r="43916" spans="11:16">
      <c r="K43916" s="14" t="str">
        <v/>
      </c>
      <c r="L43916" s="14" t="str">
        <v/>
      </c>
      <c r="O43916" s="14" t="str">
        <v/>
      </c>
      <c r="P43916" s="14" t="str">
        <f ca="1"/>
        <v>Low Cap</v>
      </c>
    </row>
    <row r="43917" spans="11:16">
      <c r="K43917" s="14" t="str">
        <v/>
      </c>
      <c r="L43917" s="14" t="str">
        <v/>
      </c>
      <c r="O43917" s="14" t="str">
        <v/>
      </c>
      <c r="P43917" s="14" t="str">
        <f ca="1"/>
        <v>Low Cap</v>
      </c>
    </row>
    <row r="43918" spans="11:16">
      <c r="K43918" s="14" t="str">
        <v/>
      </c>
      <c r="L43918" s="14" t="str">
        <v/>
      </c>
      <c r="O43918" s="14" t="str">
        <v/>
      </c>
      <c r="P43918" s="14" t="str">
        <f ca="1"/>
        <v>Low Cap</v>
      </c>
    </row>
    <row r="43919" spans="11:16">
      <c r="K43919" s="14" t="str">
        <v/>
      </c>
      <c r="L43919" s="14" t="str">
        <v/>
      </c>
      <c r="O43919" s="14" t="str">
        <v/>
      </c>
      <c r="P43919" s="14" t="str">
        <f ca="1"/>
        <v>Low Cap</v>
      </c>
    </row>
    <row r="43920" spans="11:16">
      <c r="K43920" s="14" t="str">
        <v/>
      </c>
      <c r="L43920" s="14" t="str">
        <v/>
      </c>
      <c r="O43920" s="14" t="str">
        <v/>
      </c>
      <c r="P43920" s="14" t="str">
        <f ca="1"/>
        <v>Low Cap</v>
      </c>
    </row>
    <row r="43921" spans="11:16">
      <c r="K43921" s="14" t="str">
        <v/>
      </c>
      <c r="L43921" s="14" t="str">
        <v/>
      </c>
      <c r="O43921" s="14" t="str">
        <v/>
      </c>
      <c r="P43921" s="14" t="str">
        <f ca="1"/>
        <v>Low Cap</v>
      </c>
    </row>
    <row r="43922" spans="11:16">
      <c r="K43922" s="14" t="str">
        <v/>
      </c>
      <c r="L43922" s="14" t="str">
        <v/>
      </c>
      <c r="O43922" s="14" t="str">
        <v/>
      </c>
      <c r="P43922" s="14" t="str">
        <f ca="1"/>
        <v>Low Cap</v>
      </c>
    </row>
    <row r="43923" spans="11:16">
      <c r="K43923" s="14" t="str">
        <v/>
      </c>
      <c r="L43923" s="14" t="str">
        <v/>
      </c>
      <c r="O43923" s="14" t="str">
        <v/>
      </c>
      <c r="P43923" s="14" t="str">
        <f ca="1"/>
        <v>Low Cap</v>
      </c>
    </row>
    <row r="43924" spans="11:16">
      <c r="K43924" s="14" t="str">
        <v/>
      </c>
      <c r="L43924" s="14" t="str">
        <v/>
      </c>
      <c r="O43924" s="14" t="str">
        <v/>
      </c>
      <c r="P43924" s="14" t="str">
        <f ca="1"/>
        <v>Low Cap</v>
      </c>
    </row>
    <row r="43925" spans="11:16">
      <c r="K43925" s="14" t="str">
        <v/>
      </c>
      <c r="L43925" s="14" t="str">
        <v/>
      </c>
      <c r="O43925" s="14" t="str">
        <v/>
      </c>
      <c r="P43925" s="14" t="str">
        <f ca="1"/>
        <v>Low Cap</v>
      </c>
    </row>
    <row r="43926" spans="11:16">
      <c r="K43926" s="14" t="str">
        <v/>
      </c>
      <c r="L43926" s="14" t="str">
        <v/>
      </c>
      <c r="O43926" s="14" t="str">
        <v/>
      </c>
      <c r="P43926" s="14" t="str">
        <f ca="1"/>
        <v>Low Cap</v>
      </c>
    </row>
    <row r="43927" spans="11:16">
      <c r="K43927" s="14" t="str">
        <v/>
      </c>
      <c r="L43927" s="14" t="str">
        <v/>
      </c>
      <c r="O43927" s="14" t="str">
        <v/>
      </c>
      <c r="P43927" s="14" t="str">
        <f ca="1"/>
        <v>Low Cap</v>
      </c>
    </row>
    <row r="43928" spans="11:16">
      <c r="K43928" s="14" t="str">
        <v/>
      </c>
      <c r="L43928" s="14" t="str">
        <v/>
      </c>
      <c r="O43928" s="14" t="str">
        <v/>
      </c>
      <c r="P43928" s="14" t="str">
        <f ca="1"/>
        <v>Low Cap</v>
      </c>
    </row>
    <row r="43929" spans="11:16">
      <c r="K43929" s="14" t="str">
        <v/>
      </c>
      <c r="L43929" s="14" t="str">
        <v/>
      </c>
      <c r="O43929" s="14" t="str">
        <v/>
      </c>
      <c r="P43929" s="14" t="str">
        <f ca="1"/>
        <v>Low Cap</v>
      </c>
    </row>
    <row r="43930" spans="11:16">
      <c r="K43930" s="14" t="str">
        <v/>
      </c>
      <c r="L43930" s="14" t="str">
        <v/>
      </c>
      <c r="O43930" s="14" t="str">
        <v/>
      </c>
      <c r="P43930" s="14" t="str">
        <f ca="1"/>
        <v>Low Cap</v>
      </c>
    </row>
    <row r="43931" spans="11:16">
      <c r="K43931" s="14" t="str">
        <v/>
      </c>
      <c r="L43931" s="14" t="str">
        <v/>
      </c>
      <c r="O43931" s="14" t="str">
        <v/>
      </c>
      <c r="P43931" s="14" t="str">
        <f ca="1"/>
        <v>Low Cap</v>
      </c>
    </row>
    <row r="43932" spans="11:16">
      <c r="K43932" s="14" t="str">
        <v/>
      </c>
      <c r="L43932" s="14" t="str">
        <v/>
      </c>
      <c r="O43932" s="14" t="str">
        <v/>
      </c>
      <c r="P43932" s="14" t="str">
        <f ca="1"/>
        <v>Low Cap</v>
      </c>
    </row>
    <row r="43933" spans="11:16">
      <c r="K43933" s="14" t="str">
        <v/>
      </c>
      <c r="L43933" s="14" t="str">
        <v/>
      </c>
      <c r="O43933" s="14" t="str">
        <v/>
      </c>
      <c r="P43933" s="14" t="str">
        <f ca="1"/>
        <v>Low Cap</v>
      </c>
    </row>
    <row r="43934" spans="11:16">
      <c r="K43934" s="14" t="str">
        <v/>
      </c>
      <c r="L43934" s="14" t="str">
        <v/>
      </c>
      <c r="O43934" s="14" t="str">
        <v/>
      </c>
      <c r="P43934" s="14" t="str">
        <f ca="1"/>
        <v>Low Cap</v>
      </c>
    </row>
    <row r="43935" spans="11:16">
      <c r="K43935" s="14" t="str">
        <v/>
      </c>
      <c r="L43935" s="14" t="str">
        <v/>
      </c>
      <c r="O43935" s="14" t="str">
        <v/>
      </c>
      <c r="P43935" s="14" t="str">
        <f ca="1"/>
        <v>Low Cap</v>
      </c>
    </row>
    <row r="43936" spans="11:16">
      <c r="K43936" s="14" t="str">
        <v/>
      </c>
      <c r="L43936" s="14" t="str">
        <v/>
      </c>
      <c r="O43936" s="14" t="str">
        <v/>
      </c>
      <c r="P43936" s="14" t="str">
        <f ca="1"/>
        <v>Low Cap</v>
      </c>
    </row>
    <row r="43937" spans="11:16">
      <c r="K43937" s="14" t="str">
        <v/>
      </c>
      <c r="L43937" s="14" t="str">
        <v/>
      </c>
      <c r="O43937" s="14" t="str">
        <v/>
      </c>
      <c r="P43937" s="14" t="str">
        <f ca="1"/>
        <v>Low Cap</v>
      </c>
    </row>
    <row r="43938" spans="11:16">
      <c r="K43938" s="14" t="str">
        <v/>
      </c>
      <c r="L43938" s="14" t="str">
        <v/>
      </c>
      <c r="O43938" s="14" t="str">
        <v/>
      </c>
      <c r="P43938" s="14" t="str">
        <f ca="1"/>
        <v>Low Cap</v>
      </c>
    </row>
    <row r="43939" spans="11:16">
      <c r="K43939" s="14" t="str">
        <v/>
      </c>
      <c r="L43939" s="14" t="str">
        <v/>
      </c>
      <c r="O43939" s="14" t="str">
        <v/>
      </c>
      <c r="P43939" s="14" t="str">
        <f ca="1"/>
        <v>Low Cap</v>
      </c>
    </row>
    <row r="43940" spans="11:16">
      <c r="K43940" s="14" t="str">
        <v/>
      </c>
      <c r="L43940" s="14" t="str">
        <v/>
      </c>
      <c r="O43940" s="14" t="str">
        <v/>
      </c>
      <c r="P43940" s="14" t="str">
        <f ca="1"/>
        <v>Low Cap</v>
      </c>
    </row>
    <row r="43941" spans="11:16">
      <c r="K43941" s="14" t="str">
        <v/>
      </c>
      <c r="L43941" s="14" t="str">
        <v/>
      </c>
      <c r="O43941" s="14" t="str">
        <v/>
      </c>
      <c r="P43941" s="14" t="str">
        <f ca="1"/>
        <v>Low Cap</v>
      </c>
    </row>
    <row r="43942" spans="11:16">
      <c r="K43942" s="14" t="str">
        <v/>
      </c>
      <c r="L43942" s="14" t="str">
        <v/>
      </c>
      <c r="O43942" s="14" t="str">
        <v/>
      </c>
      <c r="P43942" s="14" t="str">
        <f ca="1"/>
        <v>Low Cap</v>
      </c>
    </row>
    <row r="43943" spans="11:16">
      <c r="K43943" s="14" t="str">
        <v/>
      </c>
      <c r="L43943" s="14" t="str">
        <v/>
      </c>
      <c r="O43943" s="14" t="str">
        <v/>
      </c>
      <c r="P43943" s="14" t="str">
        <f ca="1"/>
        <v>Low Cap</v>
      </c>
    </row>
    <row r="43944" spans="11:16">
      <c r="K43944" s="14" t="str">
        <v/>
      </c>
      <c r="L43944" s="14" t="str">
        <v/>
      </c>
      <c r="O43944" s="14" t="str">
        <v/>
      </c>
      <c r="P43944" s="14" t="str">
        <f ca="1"/>
        <v>Low Cap</v>
      </c>
    </row>
    <row r="43945" spans="11:16">
      <c r="K43945" s="14" t="str">
        <v/>
      </c>
      <c r="L43945" s="14" t="str">
        <v/>
      </c>
      <c r="O43945" s="14" t="str">
        <v/>
      </c>
      <c r="P43945" s="14" t="str">
        <f ca="1"/>
        <v>Low Cap</v>
      </c>
    </row>
    <row r="43946" spans="11:16">
      <c r="K43946" s="14" t="str">
        <v/>
      </c>
      <c r="L43946" s="14" t="str">
        <v/>
      </c>
      <c r="O43946" s="14" t="str">
        <v/>
      </c>
      <c r="P43946" s="14" t="str">
        <f ca="1"/>
        <v>Low Cap</v>
      </c>
    </row>
    <row r="43947" spans="11:16">
      <c r="K43947" s="14" t="str">
        <v/>
      </c>
      <c r="L43947" s="14" t="str">
        <v/>
      </c>
      <c r="O43947" s="14" t="str">
        <v/>
      </c>
      <c r="P43947" s="14" t="str">
        <f ca="1"/>
        <v>Low Cap</v>
      </c>
    </row>
    <row r="43948" spans="11:16">
      <c r="K43948" s="14" t="str">
        <v/>
      </c>
      <c r="L43948" s="14" t="str">
        <v/>
      </c>
      <c r="O43948" s="14" t="str">
        <v/>
      </c>
      <c r="P43948" s="14" t="str">
        <f ca="1"/>
        <v>Low Cap</v>
      </c>
    </row>
    <row r="43949" spans="11:16">
      <c r="K43949" s="14" t="str">
        <v/>
      </c>
      <c r="L43949" s="14" t="str">
        <v/>
      </c>
      <c r="O43949" s="14" t="str">
        <v/>
      </c>
      <c r="P43949" s="14" t="str">
        <f ca="1"/>
        <v>Low Cap</v>
      </c>
    </row>
    <row r="43950" spans="11:16">
      <c r="K43950" s="14" t="str">
        <v/>
      </c>
      <c r="L43950" s="14" t="str">
        <v/>
      </c>
      <c r="O43950" s="14" t="str">
        <v/>
      </c>
      <c r="P43950" s="14" t="str">
        <f ca="1"/>
        <v>Low Cap</v>
      </c>
    </row>
    <row r="43951" spans="11:16">
      <c r="K43951" s="14" t="str">
        <v/>
      </c>
      <c r="L43951" s="14" t="str">
        <v/>
      </c>
      <c r="O43951" s="14" t="str">
        <v/>
      </c>
      <c r="P43951" s="14" t="str">
        <f ca="1"/>
        <v>Low Cap</v>
      </c>
    </row>
    <row r="43952" spans="11:16">
      <c r="K43952" s="14" t="str">
        <v/>
      </c>
      <c r="L43952" s="14" t="str">
        <v/>
      </c>
      <c r="O43952" s="14" t="str">
        <v/>
      </c>
      <c r="P43952" s="14" t="str">
        <f ca="1"/>
        <v>Low Cap</v>
      </c>
    </row>
    <row r="43953" spans="11:16">
      <c r="K43953" s="14" t="str">
        <v/>
      </c>
      <c r="L43953" s="14" t="str">
        <v/>
      </c>
      <c r="O43953" s="14" t="str">
        <v/>
      </c>
      <c r="P43953" s="14" t="str">
        <f ca="1"/>
        <v>Low Cap</v>
      </c>
    </row>
    <row r="43954" spans="11:16">
      <c r="K43954" s="14" t="str">
        <v/>
      </c>
      <c r="L43954" s="14" t="str">
        <v/>
      </c>
      <c r="O43954" s="14" t="str">
        <v/>
      </c>
      <c r="P43954" s="14" t="str">
        <f ca="1"/>
        <v>Low Cap</v>
      </c>
    </row>
    <row r="43955" spans="11:16">
      <c r="K43955" s="14" t="str">
        <v/>
      </c>
      <c r="L43955" s="14" t="str">
        <v/>
      </c>
      <c r="O43955" s="14" t="str">
        <v/>
      </c>
      <c r="P43955" s="14" t="str">
        <f ca="1"/>
        <v>Low Cap</v>
      </c>
    </row>
    <row r="43956" spans="11:16">
      <c r="K43956" s="14" t="str">
        <v/>
      </c>
      <c r="L43956" s="14" t="str">
        <v/>
      </c>
      <c r="O43956" s="14" t="str">
        <v/>
      </c>
      <c r="P43956" s="14" t="str">
        <f ca="1"/>
        <v>Low Cap</v>
      </c>
    </row>
    <row r="43957" spans="11:16">
      <c r="K43957" s="14" t="str">
        <v/>
      </c>
      <c r="L43957" s="14" t="str">
        <v/>
      </c>
      <c r="O43957" s="14" t="str">
        <v/>
      </c>
      <c r="P43957" s="14" t="str">
        <f ca="1"/>
        <v>Low Cap</v>
      </c>
    </row>
    <row r="43958" spans="11:16">
      <c r="K43958" s="14" t="str">
        <v/>
      </c>
      <c r="L43958" s="14" t="str">
        <v/>
      </c>
      <c r="O43958" s="14" t="str">
        <v/>
      </c>
      <c r="P43958" s="14" t="str">
        <f ca="1"/>
        <v>Low Cap</v>
      </c>
    </row>
    <row r="43959" spans="11:16">
      <c r="K43959" s="14" t="str">
        <v/>
      </c>
      <c r="L43959" s="14" t="str">
        <v/>
      </c>
      <c r="O43959" s="14" t="str">
        <v/>
      </c>
      <c r="P43959" s="14" t="str">
        <f ca="1"/>
        <v>Low Cap</v>
      </c>
    </row>
    <row r="43960" spans="11:16">
      <c r="K43960" s="14" t="str">
        <v/>
      </c>
      <c r="L43960" s="14" t="str">
        <v/>
      </c>
      <c r="O43960" s="14" t="str">
        <v/>
      </c>
      <c r="P43960" s="14" t="str">
        <f ca="1"/>
        <v>Low Cap</v>
      </c>
    </row>
    <row r="43961" spans="11:16">
      <c r="K43961" s="14" t="str">
        <v/>
      </c>
      <c r="L43961" s="14" t="str">
        <v/>
      </c>
      <c r="O43961" s="14" t="str">
        <v/>
      </c>
      <c r="P43961" s="14" t="str">
        <f ca="1"/>
        <v>Low Cap</v>
      </c>
    </row>
    <row r="43962" spans="11:16">
      <c r="K43962" s="14" t="str">
        <v/>
      </c>
      <c r="L43962" s="14" t="str">
        <v/>
      </c>
      <c r="O43962" s="14" t="str">
        <v/>
      </c>
      <c r="P43962" s="14" t="str">
        <f ca="1"/>
        <v>Low Cap</v>
      </c>
    </row>
    <row r="43963" spans="11:16">
      <c r="K43963" s="14" t="str">
        <v/>
      </c>
      <c r="L43963" s="14" t="str">
        <v/>
      </c>
      <c r="O43963" s="14" t="str">
        <v/>
      </c>
      <c r="P43963" s="14" t="str">
        <f ca="1"/>
        <v>Low Cap</v>
      </c>
    </row>
    <row r="43964" spans="11:16">
      <c r="K43964" s="14" t="str">
        <v/>
      </c>
      <c r="L43964" s="14" t="str">
        <v/>
      </c>
      <c r="O43964" s="14" t="str">
        <v/>
      </c>
      <c r="P43964" s="14" t="str">
        <f ca="1"/>
        <v>Low Cap</v>
      </c>
    </row>
    <row r="43965" spans="11:16">
      <c r="K43965" s="14" t="str">
        <v/>
      </c>
      <c r="L43965" s="14" t="str">
        <v/>
      </c>
      <c r="O43965" s="14" t="str">
        <v/>
      </c>
      <c r="P43965" s="14" t="str">
        <f ca="1"/>
        <v>Low Cap</v>
      </c>
    </row>
    <row r="43966" spans="11:16">
      <c r="K43966" s="14" t="str">
        <v/>
      </c>
      <c r="L43966" s="14" t="str">
        <v/>
      </c>
      <c r="O43966" s="14" t="str">
        <v/>
      </c>
      <c r="P43966" s="14" t="str">
        <f ca="1"/>
        <v>Low Cap</v>
      </c>
    </row>
    <row r="43967" spans="11:16">
      <c r="K43967" s="14" t="str">
        <v/>
      </c>
      <c r="L43967" s="14" t="str">
        <v/>
      </c>
      <c r="O43967" s="14" t="str">
        <v/>
      </c>
      <c r="P43967" s="14" t="str">
        <f ca="1"/>
        <v>Low Cap</v>
      </c>
    </row>
    <row r="43968" spans="11:16">
      <c r="K43968" s="14" t="str">
        <v/>
      </c>
      <c r="L43968" s="14" t="str">
        <v/>
      </c>
      <c r="O43968" s="14" t="str">
        <v/>
      </c>
      <c r="P43968" s="14" t="str">
        <f ca="1"/>
        <v>Low Cap</v>
      </c>
    </row>
    <row r="43969" spans="11:16">
      <c r="K43969" s="14" t="str">
        <v/>
      </c>
      <c r="L43969" s="14" t="str">
        <v/>
      </c>
      <c r="O43969" s="14" t="str">
        <v/>
      </c>
      <c r="P43969" s="14" t="str">
        <f ca="1"/>
        <v>Low Cap</v>
      </c>
    </row>
    <row r="43970" spans="11:16">
      <c r="K43970" s="14" t="str">
        <v/>
      </c>
      <c r="L43970" s="14" t="str">
        <v/>
      </c>
      <c r="O43970" s="14" t="str">
        <v/>
      </c>
      <c r="P43970" s="14" t="str">
        <f ca="1"/>
        <v>Low Cap</v>
      </c>
    </row>
    <row r="43971" spans="11:16">
      <c r="K43971" s="14" t="str">
        <v/>
      </c>
      <c r="L43971" s="14" t="str">
        <v/>
      </c>
      <c r="O43971" s="14" t="str">
        <v/>
      </c>
      <c r="P43971" s="14" t="str">
        <f ca="1"/>
        <v>Low Cap</v>
      </c>
    </row>
    <row r="43972" spans="11:16">
      <c r="K43972" s="14" t="str">
        <v/>
      </c>
      <c r="L43972" s="14" t="str">
        <v/>
      </c>
      <c r="O43972" s="14" t="str">
        <v/>
      </c>
      <c r="P43972" s="14" t="str">
        <f ca="1"/>
        <v>Low Cap</v>
      </c>
    </row>
    <row r="43973" spans="11:16">
      <c r="K43973" s="14" t="str">
        <v/>
      </c>
      <c r="L43973" s="14" t="str">
        <v/>
      </c>
      <c r="O43973" s="14" t="str">
        <v/>
      </c>
      <c r="P43973" s="14" t="str">
        <f ca="1"/>
        <v>Low Cap</v>
      </c>
    </row>
    <row r="43974" spans="11:16">
      <c r="K43974" s="14" t="str">
        <v/>
      </c>
      <c r="L43974" s="14" t="str">
        <v/>
      </c>
      <c r="O43974" s="14" t="str">
        <v/>
      </c>
      <c r="P43974" s="14" t="str">
        <f ca="1"/>
        <v>Low Cap</v>
      </c>
    </row>
    <row r="43975" spans="11:16">
      <c r="K43975" s="14" t="str">
        <v/>
      </c>
      <c r="L43975" s="14" t="str">
        <v/>
      </c>
      <c r="O43975" s="14" t="str">
        <v/>
      </c>
      <c r="P43975" s="14" t="str">
        <f ca="1"/>
        <v>Low Cap</v>
      </c>
    </row>
    <row r="43976" spans="11:16">
      <c r="K43976" s="14" t="str">
        <v/>
      </c>
      <c r="L43976" s="14" t="str">
        <v/>
      </c>
      <c r="O43976" s="14" t="str">
        <v/>
      </c>
      <c r="P43976" s="14" t="str">
        <f ca="1"/>
        <v>Low Cap</v>
      </c>
    </row>
    <row r="43977" spans="11:16">
      <c r="K43977" s="14" t="str">
        <v/>
      </c>
      <c r="L43977" s="14" t="str">
        <v/>
      </c>
      <c r="O43977" s="14" t="str">
        <v/>
      </c>
      <c r="P43977" s="14" t="str">
        <f ca="1"/>
        <v>Low Cap</v>
      </c>
    </row>
    <row r="43978" spans="11:16">
      <c r="K43978" s="14" t="str">
        <v/>
      </c>
      <c r="L43978" s="14" t="str">
        <v/>
      </c>
      <c r="O43978" s="14" t="str">
        <v/>
      </c>
      <c r="P43978" s="14" t="str">
        <f ca="1"/>
        <v>Low Cap</v>
      </c>
    </row>
    <row r="43979" spans="11:16">
      <c r="K43979" s="14" t="str">
        <v/>
      </c>
      <c r="L43979" s="14" t="str">
        <v/>
      </c>
      <c r="O43979" s="14" t="str">
        <v/>
      </c>
      <c r="P43979" s="14" t="str">
        <f ca="1"/>
        <v>Low Cap</v>
      </c>
    </row>
    <row r="43980" spans="11:16">
      <c r="K43980" s="14" t="str">
        <v/>
      </c>
      <c r="L43980" s="14" t="str">
        <v/>
      </c>
      <c r="O43980" s="14" t="str">
        <v/>
      </c>
      <c r="P43980" s="14" t="str">
        <f ca="1"/>
        <v>Low Cap</v>
      </c>
    </row>
    <row r="43981" spans="11:16">
      <c r="K43981" s="14" t="str">
        <v/>
      </c>
      <c r="L43981" s="14" t="str">
        <v/>
      </c>
      <c r="O43981" s="14" t="str">
        <v/>
      </c>
      <c r="P43981" s="14" t="str">
        <f ca="1"/>
        <v>Low Cap</v>
      </c>
    </row>
    <row r="43982" spans="11:16">
      <c r="K43982" s="14" t="str">
        <v/>
      </c>
      <c r="L43982" s="14" t="str">
        <v/>
      </c>
      <c r="O43982" s="14" t="str">
        <v/>
      </c>
      <c r="P43982" s="14" t="str">
        <f ca="1"/>
        <v>Low Cap</v>
      </c>
    </row>
    <row r="43983" spans="11:16">
      <c r="K43983" s="14" t="str">
        <v/>
      </c>
      <c r="L43983" s="14" t="str">
        <v/>
      </c>
      <c r="O43983" s="14" t="str">
        <v/>
      </c>
      <c r="P43983" s="14" t="str">
        <f ca="1"/>
        <v>Low Cap</v>
      </c>
    </row>
    <row r="43984" spans="11:16">
      <c r="K43984" s="14" t="str">
        <v/>
      </c>
      <c r="L43984" s="14" t="str">
        <v/>
      </c>
      <c r="O43984" s="14" t="str">
        <v/>
      </c>
      <c r="P43984" s="14" t="str">
        <f ca="1"/>
        <v>Low Cap</v>
      </c>
    </row>
    <row r="43985" spans="11:16">
      <c r="K43985" s="14" t="str">
        <v/>
      </c>
      <c r="L43985" s="14" t="str">
        <v/>
      </c>
      <c r="O43985" s="14" t="str">
        <v/>
      </c>
      <c r="P43985" s="14" t="str">
        <f ca="1"/>
        <v>Low Cap</v>
      </c>
    </row>
    <row r="43986" spans="11:16">
      <c r="K43986" s="14" t="str">
        <v/>
      </c>
      <c r="L43986" s="14" t="str">
        <v/>
      </c>
      <c r="O43986" s="14" t="str">
        <v/>
      </c>
      <c r="P43986" s="14" t="str">
        <f ca="1"/>
        <v>Low Cap</v>
      </c>
    </row>
    <row r="43987" spans="11:16">
      <c r="K43987" s="14" t="str">
        <v/>
      </c>
      <c r="L43987" s="14" t="str">
        <v/>
      </c>
      <c r="O43987" s="14" t="str">
        <v/>
      </c>
      <c r="P43987" s="14" t="str">
        <f ca="1"/>
        <v>Low Cap</v>
      </c>
    </row>
    <row r="43988" spans="11:16">
      <c r="K43988" s="14" t="str">
        <v/>
      </c>
      <c r="L43988" s="14" t="str">
        <v/>
      </c>
      <c r="O43988" s="14" t="str">
        <v/>
      </c>
      <c r="P43988" s="14" t="str">
        <f ca="1"/>
        <v>Low Cap</v>
      </c>
    </row>
    <row r="43989" spans="11:16">
      <c r="K43989" s="14" t="str">
        <v/>
      </c>
      <c r="L43989" s="14" t="str">
        <v/>
      </c>
      <c r="O43989" s="14" t="str">
        <v/>
      </c>
      <c r="P43989" s="14" t="str">
        <f ca="1"/>
        <v>Low Cap</v>
      </c>
    </row>
    <row r="43990" spans="11:16">
      <c r="K43990" s="14" t="str">
        <v/>
      </c>
      <c r="L43990" s="14" t="str">
        <v/>
      </c>
      <c r="O43990" s="14" t="str">
        <v/>
      </c>
      <c r="P43990" s="14" t="str">
        <f ca="1"/>
        <v>Low Cap</v>
      </c>
    </row>
    <row r="43991" spans="11:16">
      <c r="K43991" s="14" t="str">
        <v/>
      </c>
      <c r="L43991" s="14" t="str">
        <v/>
      </c>
      <c r="O43991" s="14" t="str">
        <v/>
      </c>
      <c r="P43991" s="14" t="str">
        <f ca="1"/>
        <v>Low Cap</v>
      </c>
    </row>
    <row r="43992" spans="11:16">
      <c r="K43992" s="14" t="str">
        <v/>
      </c>
      <c r="L43992" s="14" t="str">
        <v/>
      </c>
      <c r="O43992" s="14" t="str">
        <v/>
      </c>
      <c r="P43992" s="14" t="str">
        <f ca="1"/>
        <v>Low Cap</v>
      </c>
    </row>
    <row r="43993" spans="11:16">
      <c r="K43993" s="14" t="str">
        <v/>
      </c>
      <c r="L43993" s="14" t="str">
        <v/>
      </c>
      <c r="O43993" s="14" t="str">
        <v/>
      </c>
      <c r="P43993" s="14" t="str">
        <f ca="1"/>
        <v>Low Cap</v>
      </c>
    </row>
    <row r="43994" spans="11:16">
      <c r="K43994" s="14" t="str">
        <v/>
      </c>
      <c r="L43994" s="14" t="str">
        <v/>
      </c>
      <c r="O43994" s="14" t="str">
        <v/>
      </c>
      <c r="P43994" s="14" t="str">
        <f ca="1"/>
        <v>Low Cap</v>
      </c>
    </row>
    <row r="43995" spans="11:16">
      <c r="K43995" s="14" t="str">
        <v/>
      </c>
      <c r="L43995" s="14" t="str">
        <v/>
      </c>
      <c r="O43995" s="14" t="str">
        <v/>
      </c>
      <c r="P43995" s="14" t="str">
        <f ca="1"/>
        <v>Low Cap</v>
      </c>
    </row>
    <row r="43996" spans="11:16">
      <c r="K43996" s="14" t="str">
        <v/>
      </c>
      <c r="L43996" s="14" t="str">
        <v/>
      </c>
      <c r="O43996" s="14" t="str">
        <v/>
      </c>
      <c r="P43996" s="14" t="str">
        <f ca="1"/>
        <v>Low Cap</v>
      </c>
    </row>
    <row r="43997" spans="11:16">
      <c r="K43997" s="14" t="str">
        <v/>
      </c>
      <c r="L43997" s="14" t="str">
        <v/>
      </c>
      <c r="O43997" s="14" t="str">
        <v/>
      </c>
      <c r="P43997" s="14" t="str">
        <f ca="1"/>
        <v>Low Cap</v>
      </c>
    </row>
    <row r="43998" spans="11:16">
      <c r="K43998" s="14" t="str">
        <v/>
      </c>
      <c r="L43998" s="14" t="str">
        <v/>
      </c>
      <c r="O43998" s="14" t="str">
        <v/>
      </c>
      <c r="P43998" s="14" t="str">
        <f ca="1"/>
        <v>Low Cap</v>
      </c>
    </row>
    <row r="43999" spans="11:16">
      <c r="K43999" s="14" t="str">
        <v/>
      </c>
      <c r="L43999" s="14" t="str">
        <v/>
      </c>
      <c r="O43999" s="14" t="str">
        <v/>
      </c>
      <c r="P43999" s="14" t="str">
        <f ca="1"/>
        <v>Low Cap</v>
      </c>
    </row>
    <row r="44000" spans="11:16">
      <c r="K44000" s="14" t="str">
        <v/>
      </c>
      <c r="L44000" s="14" t="str">
        <v/>
      </c>
      <c r="O44000" s="14" t="str">
        <v/>
      </c>
      <c r="P44000" s="14" t="str">
        <f ca="1"/>
        <v>Low Cap</v>
      </c>
    </row>
    <row r="44001" spans="11:16">
      <c r="K44001" s="14" t="str">
        <v/>
      </c>
      <c r="L44001" s="14" t="str">
        <v/>
      </c>
      <c r="O44001" s="14" t="str">
        <v/>
      </c>
      <c r="P44001" s="14" t="str">
        <f ca="1"/>
        <v>Low Cap</v>
      </c>
    </row>
    <row r="44002" spans="11:16">
      <c r="K44002" s="14" t="str">
        <v/>
      </c>
      <c r="L44002" s="14" t="str">
        <v/>
      </c>
      <c r="O44002" s="14" t="str">
        <v/>
      </c>
      <c r="P44002" s="14" t="str">
        <f ca="1"/>
        <v>Low Cap</v>
      </c>
    </row>
    <row r="44003" spans="11:16">
      <c r="K44003" s="14" t="str">
        <v/>
      </c>
      <c r="L44003" s="14" t="str">
        <v/>
      </c>
      <c r="O44003" s="14" t="str">
        <v/>
      </c>
      <c r="P44003" s="14" t="str">
        <f ca="1"/>
        <v>Low Cap</v>
      </c>
    </row>
    <row r="44004" spans="11:16">
      <c r="K44004" s="14" t="str">
        <v/>
      </c>
      <c r="L44004" s="14" t="str">
        <v/>
      </c>
      <c r="O44004" s="14" t="str">
        <v/>
      </c>
      <c r="P44004" s="14" t="str">
        <f ca="1"/>
        <v>Low Cap</v>
      </c>
    </row>
    <row r="44005" spans="11:16">
      <c r="K44005" s="14" t="str">
        <v/>
      </c>
      <c r="L44005" s="14" t="str">
        <v/>
      </c>
      <c r="O44005" s="14" t="str">
        <v/>
      </c>
      <c r="P44005" s="14" t="str">
        <f ca="1"/>
        <v>Low Cap</v>
      </c>
    </row>
    <row r="44006" spans="11:16">
      <c r="K44006" s="14" t="str">
        <v/>
      </c>
      <c r="L44006" s="14" t="str">
        <v/>
      </c>
      <c r="O44006" s="14" t="str">
        <v/>
      </c>
      <c r="P44006" s="14" t="str">
        <f ca="1"/>
        <v>Low Cap</v>
      </c>
    </row>
    <row r="44007" spans="11:16">
      <c r="K44007" s="14" t="str">
        <v/>
      </c>
      <c r="L44007" s="14" t="str">
        <v/>
      </c>
      <c r="O44007" s="14" t="str">
        <v/>
      </c>
      <c r="P44007" s="14" t="str">
        <f ca="1"/>
        <v>Low Cap</v>
      </c>
    </row>
    <row r="44008" spans="11:16">
      <c r="K44008" s="14" t="str">
        <v/>
      </c>
      <c r="L44008" s="14" t="str">
        <v/>
      </c>
      <c r="O44008" s="14" t="str">
        <v/>
      </c>
      <c r="P44008" s="14" t="str">
        <f ca="1"/>
        <v>Low Cap</v>
      </c>
    </row>
    <row r="44009" spans="11:16">
      <c r="K44009" s="14" t="str">
        <v/>
      </c>
      <c r="L44009" s="14" t="str">
        <v/>
      </c>
      <c r="O44009" s="14" t="str">
        <v/>
      </c>
      <c r="P44009" s="14" t="str">
        <f ca="1"/>
        <v>Low Cap</v>
      </c>
    </row>
    <row r="44010" spans="11:16">
      <c r="K44010" s="14" t="str">
        <v/>
      </c>
      <c r="L44010" s="14" t="str">
        <v/>
      </c>
      <c r="O44010" s="14" t="str">
        <v/>
      </c>
      <c r="P44010" s="14" t="str">
        <f ca="1"/>
        <v>Low Cap</v>
      </c>
    </row>
    <row r="44011" spans="11:16">
      <c r="K44011" s="14" t="str">
        <v/>
      </c>
      <c r="L44011" s="14" t="str">
        <v/>
      </c>
      <c r="O44011" s="14" t="str">
        <v/>
      </c>
      <c r="P44011" s="14" t="str">
        <f ca="1"/>
        <v>Low Cap</v>
      </c>
    </row>
    <row r="44012" spans="11:16">
      <c r="K44012" s="14" t="str">
        <v/>
      </c>
      <c r="L44012" s="14" t="str">
        <v/>
      </c>
      <c r="O44012" s="14" t="str">
        <v/>
      </c>
      <c r="P44012" s="14" t="str">
        <f ca="1"/>
        <v>Low Cap</v>
      </c>
    </row>
    <row r="44013" spans="11:16">
      <c r="K44013" s="14" t="str">
        <v/>
      </c>
      <c r="L44013" s="14" t="str">
        <v/>
      </c>
      <c r="O44013" s="14" t="str">
        <v/>
      </c>
      <c r="P44013" s="14" t="str">
        <f ca="1"/>
        <v>Low Cap</v>
      </c>
    </row>
    <row r="44014" spans="11:16">
      <c r="K44014" s="14" t="str">
        <v/>
      </c>
      <c r="L44014" s="14" t="str">
        <v/>
      </c>
      <c r="O44014" s="14" t="str">
        <v/>
      </c>
      <c r="P44014" s="14" t="str">
        <f ca="1"/>
        <v>Low Cap</v>
      </c>
    </row>
    <row r="44015" spans="11:16">
      <c r="K44015" s="14" t="str">
        <v/>
      </c>
      <c r="L44015" s="14" t="str">
        <v/>
      </c>
      <c r="O44015" s="14" t="str">
        <v/>
      </c>
      <c r="P44015" s="14" t="str">
        <f ca="1"/>
        <v>Low Cap</v>
      </c>
    </row>
    <row r="44016" spans="11:16">
      <c r="K44016" s="14" t="str">
        <v/>
      </c>
      <c r="L44016" s="14" t="str">
        <v/>
      </c>
      <c r="O44016" s="14" t="str">
        <v/>
      </c>
      <c r="P44016" s="14" t="str">
        <f ca="1"/>
        <v>Low Cap</v>
      </c>
    </row>
    <row r="44017" spans="11:16">
      <c r="K44017" s="14" t="str">
        <v/>
      </c>
      <c r="L44017" s="14" t="str">
        <v/>
      </c>
      <c r="O44017" s="14" t="str">
        <v/>
      </c>
      <c r="P44017" s="14" t="str">
        <f ca="1"/>
        <v>Low Cap</v>
      </c>
    </row>
    <row r="44018" spans="11:16">
      <c r="K44018" s="14" t="str">
        <v/>
      </c>
      <c r="L44018" s="14" t="str">
        <v/>
      </c>
      <c r="O44018" s="14" t="str">
        <v/>
      </c>
      <c r="P44018" s="14" t="str">
        <f ca="1"/>
        <v>Low Cap</v>
      </c>
    </row>
    <row r="44019" spans="11:16">
      <c r="K44019" s="14" t="str">
        <v/>
      </c>
      <c r="L44019" s="14" t="str">
        <v/>
      </c>
      <c r="O44019" s="14" t="str">
        <v/>
      </c>
      <c r="P44019" s="14" t="str">
        <f ca="1"/>
        <v>Low Cap</v>
      </c>
    </row>
    <row r="44020" spans="11:16">
      <c r="K44020" s="14" t="str">
        <v/>
      </c>
      <c r="L44020" s="14" t="str">
        <v/>
      </c>
      <c r="O44020" s="14" t="str">
        <v/>
      </c>
      <c r="P44020" s="14" t="str">
        <f ca="1"/>
        <v>Low Cap</v>
      </c>
    </row>
    <row r="44021" spans="11:16">
      <c r="K44021" s="14" t="str">
        <v/>
      </c>
      <c r="L44021" s="14" t="str">
        <v/>
      </c>
      <c r="O44021" s="14" t="str">
        <v/>
      </c>
      <c r="P44021" s="14" t="str">
        <f ca="1"/>
        <v>Low Cap</v>
      </c>
    </row>
    <row r="44022" spans="11:16">
      <c r="K44022" s="14" t="str">
        <v/>
      </c>
      <c r="L44022" s="14" t="str">
        <v/>
      </c>
      <c r="O44022" s="14" t="str">
        <v/>
      </c>
      <c r="P44022" s="14" t="str">
        <f ca="1"/>
        <v>Low Cap</v>
      </c>
    </row>
    <row r="44023" spans="11:16">
      <c r="K44023" s="14" t="str">
        <v/>
      </c>
      <c r="L44023" s="14" t="str">
        <v/>
      </c>
      <c r="O44023" s="14" t="str">
        <v/>
      </c>
      <c r="P44023" s="14" t="str">
        <f ca="1"/>
        <v>Low Cap</v>
      </c>
    </row>
    <row r="44024" spans="11:16">
      <c r="K44024" s="14" t="str">
        <v/>
      </c>
      <c r="L44024" s="14" t="str">
        <v/>
      </c>
      <c r="O44024" s="14" t="str">
        <v/>
      </c>
      <c r="P44024" s="14" t="str">
        <f ca="1"/>
        <v>Low Cap</v>
      </c>
    </row>
    <row r="44025" spans="11:16">
      <c r="K44025" s="14" t="str">
        <v/>
      </c>
      <c r="L44025" s="14" t="str">
        <v/>
      </c>
      <c r="O44025" s="14" t="str">
        <v/>
      </c>
      <c r="P44025" s="14" t="str">
        <f ca="1"/>
        <v>Low Cap</v>
      </c>
    </row>
    <row r="44026" spans="11:16">
      <c r="K44026" s="14" t="str">
        <v/>
      </c>
      <c r="L44026" s="14" t="str">
        <v/>
      </c>
      <c r="O44026" s="14" t="str">
        <v/>
      </c>
      <c r="P44026" s="14" t="str">
        <f ca="1"/>
        <v>Low Cap</v>
      </c>
    </row>
    <row r="44027" spans="11:16">
      <c r="K44027" s="14" t="str">
        <v/>
      </c>
      <c r="L44027" s="14" t="str">
        <v/>
      </c>
      <c r="O44027" s="14" t="str">
        <v/>
      </c>
      <c r="P44027" s="14" t="str">
        <f ca="1"/>
        <v>Low Cap</v>
      </c>
    </row>
    <row r="44028" spans="11:16">
      <c r="K44028" s="14" t="str">
        <v/>
      </c>
      <c r="L44028" s="14" t="str">
        <v/>
      </c>
      <c r="O44028" s="14" t="str">
        <v/>
      </c>
      <c r="P44028" s="14" t="str">
        <f ca="1"/>
        <v>Low Cap</v>
      </c>
    </row>
    <row r="44029" spans="11:16">
      <c r="K44029" s="14" t="str">
        <v/>
      </c>
      <c r="L44029" s="14" t="str">
        <v/>
      </c>
      <c r="O44029" s="14" t="str">
        <v/>
      </c>
      <c r="P44029" s="14" t="str">
        <f ca="1"/>
        <v>Low Cap</v>
      </c>
    </row>
    <row r="44030" spans="11:16">
      <c r="K44030" s="14" t="str">
        <v/>
      </c>
      <c r="L44030" s="14" t="str">
        <v/>
      </c>
      <c r="O44030" s="14" t="str">
        <v/>
      </c>
      <c r="P44030" s="14" t="str">
        <f ca="1"/>
        <v>Low Cap</v>
      </c>
    </row>
    <row r="44031" spans="11:16">
      <c r="K44031" s="14" t="str">
        <v/>
      </c>
      <c r="L44031" s="14" t="str">
        <v/>
      </c>
      <c r="O44031" s="14" t="str">
        <v/>
      </c>
      <c r="P44031" s="14" t="str">
        <f ca="1"/>
        <v>Low Cap</v>
      </c>
    </row>
    <row r="44032" spans="11:16">
      <c r="K44032" s="14" t="str">
        <v/>
      </c>
      <c r="L44032" s="14" t="str">
        <v/>
      </c>
      <c r="O44032" s="14" t="str">
        <v/>
      </c>
      <c r="P44032" s="14" t="str">
        <f ca="1"/>
        <v>Low Cap</v>
      </c>
    </row>
    <row r="44033" spans="11:16">
      <c r="K44033" s="14" t="str">
        <v/>
      </c>
      <c r="L44033" s="14" t="str">
        <v/>
      </c>
      <c r="O44033" s="14" t="str">
        <v/>
      </c>
      <c r="P44033" s="14" t="str">
        <f ca="1"/>
        <v>Low Cap</v>
      </c>
    </row>
    <row r="44034" spans="11:16">
      <c r="K44034" s="14" t="str">
        <v/>
      </c>
      <c r="L44034" s="14" t="str">
        <v/>
      </c>
      <c r="O44034" s="14" t="str">
        <v/>
      </c>
      <c r="P44034" s="14" t="str">
        <f ca="1"/>
        <v>Low Cap</v>
      </c>
    </row>
    <row r="44035" spans="11:16">
      <c r="K44035" s="14" t="str">
        <v/>
      </c>
      <c r="L44035" s="14" t="str">
        <v/>
      </c>
      <c r="O44035" s="14" t="str">
        <v/>
      </c>
      <c r="P44035" s="14" t="str">
        <f ca="1"/>
        <v>Low Cap</v>
      </c>
    </row>
    <row r="44036" spans="11:16">
      <c r="K44036" s="14" t="str">
        <v/>
      </c>
      <c r="L44036" s="14" t="str">
        <v/>
      </c>
      <c r="O44036" s="14" t="str">
        <v/>
      </c>
      <c r="P44036" s="14" t="str">
        <f ca="1"/>
        <v>Low Cap</v>
      </c>
    </row>
    <row r="44037" spans="11:16">
      <c r="K44037" s="14" t="str">
        <v/>
      </c>
      <c r="L44037" s="14" t="str">
        <v/>
      </c>
      <c r="O44037" s="14" t="str">
        <v/>
      </c>
      <c r="P44037" s="14" t="str">
        <f ca="1"/>
        <v>Low Cap</v>
      </c>
    </row>
    <row r="44038" spans="11:16">
      <c r="K44038" s="14" t="str">
        <v/>
      </c>
      <c r="L44038" s="14" t="str">
        <v/>
      </c>
      <c r="O44038" s="14" t="str">
        <v/>
      </c>
      <c r="P44038" s="14" t="str">
        <f ca="1"/>
        <v>Low Cap</v>
      </c>
    </row>
    <row r="44039" spans="11:16">
      <c r="K44039" s="14" t="str">
        <v/>
      </c>
      <c r="L44039" s="14" t="str">
        <v/>
      </c>
      <c r="O44039" s="14" t="str">
        <v/>
      </c>
      <c r="P44039" s="14" t="str">
        <f ca="1"/>
        <v>Low Cap</v>
      </c>
    </row>
    <row r="44040" spans="11:16">
      <c r="K44040" s="14" t="str">
        <v/>
      </c>
      <c r="L44040" s="14" t="str">
        <v/>
      </c>
      <c r="O44040" s="14" t="str">
        <v/>
      </c>
      <c r="P44040" s="14" t="str">
        <f ca="1"/>
        <v>Low Cap</v>
      </c>
    </row>
    <row r="44041" spans="11:16">
      <c r="K44041" s="14" t="str">
        <v/>
      </c>
      <c r="L44041" s="14" t="str">
        <v/>
      </c>
      <c r="O44041" s="14" t="str">
        <v/>
      </c>
      <c r="P44041" s="14" t="str">
        <f ca="1"/>
        <v>Low Cap</v>
      </c>
    </row>
    <row r="44042" spans="11:16">
      <c r="K44042" s="14" t="str">
        <v/>
      </c>
      <c r="L44042" s="14" t="str">
        <v/>
      </c>
      <c r="O44042" s="14" t="str">
        <v/>
      </c>
      <c r="P44042" s="14" t="str">
        <f ca="1"/>
        <v>Low Cap</v>
      </c>
    </row>
    <row r="44043" spans="11:16">
      <c r="K44043" s="14" t="str">
        <v/>
      </c>
      <c r="L44043" s="14" t="str">
        <v/>
      </c>
      <c r="O44043" s="14" t="str">
        <v/>
      </c>
      <c r="P44043" s="14" t="str">
        <f ca="1"/>
        <v>Low Cap</v>
      </c>
    </row>
    <row r="44044" spans="11:16">
      <c r="K44044" s="14" t="str">
        <v/>
      </c>
      <c r="L44044" s="14" t="str">
        <v/>
      </c>
      <c r="O44044" s="14" t="str">
        <v/>
      </c>
      <c r="P44044" s="14" t="str">
        <f ca="1"/>
        <v>Low Cap</v>
      </c>
    </row>
    <row r="44045" spans="11:16">
      <c r="K44045" s="14" t="str">
        <v/>
      </c>
      <c r="L44045" s="14" t="str">
        <v/>
      </c>
      <c r="O44045" s="14" t="str">
        <v/>
      </c>
      <c r="P44045" s="14" t="str">
        <f ca="1"/>
        <v>Low Cap</v>
      </c>
    </row>
    <row r="44046" spans="11:16">
      <c r="K44046" s="14" t="str">
        <v/>
      </c>
      <c r="L44046" s="14" t="str">
        <v/>
      </c>
      <c r="O44046" s="14" t="str">
        <v/>
      </c>
      <c r="P44046" s="14" t="str">
        <f ca="1"/>
        <v>Low Cap</v>
      </c>
    </row>
    <row r="44047" spans="11:16">
      <c r="K44047" s="14" t="str">
        <v/>
      </c>
      <c r="L44047" s="14" t="str">
        <v/>
      </c>
      <c r="O44047" s="14" t="str">
        <v/>
      </c>
      <c r="P44047" s="14" t="str">
        <f ca="1"/>
        <v>Low Cap</v>
      </c>
    </row>
    <row r="44048" spans="11:16">
      <c r="K44048" s="14" t="str">
        <v/>
      </c>
      <c r="L44048" s="14" t="str">
        <v/>
      </c>
      <c r="O44048" s="14" t="str">
        <v/>
      </c>
      <c r="P44048" s="14" t="str">
        <f ca="1"/>
        <v>Low Cap</v>
      </c>
    </row>
    <row r="44049" spans="11:16">
      <c r="K44049" s="14" t="str">
        <v/>
      </c>
      <c r="L44049" s="14" t="str">
        <v/>
      </c>
      <c r="O44049" s="14" t="str">
        <v/>
      </c>
      <c r="P44049" s="14" t="str">
        <f ca="1"/>
        <v>Low Cap</v>
      </c>
    </row>
    <row r="44050" spans="11:16">
      <c r="K44050" s="14" t="str">
        <v/>
      </c>
      <c r="L44050" s="14" t="str">
        <v/>
      </c>
      <c r="O44050" s="14" t="str">
        <v/>
      </c>
      <c r="P44050" s="14" t="str">
        <f ca="1"/>
        <v>Low Cap</v>
      </c>
    </row>
    <row r="44051" spans="11:16">
      <c r="K44051" s="14" t="str">
        <v/>
      </c>
      <c r="L44051" s="14" t="str">
        <v/>
      </c>
      <c r="O44051" s="14" t="str">
        <v/>
      </c>
      <c r="P44051" s="14" t="str">
        <f ca="1"/>
        <v>Low Cap</v>
      </c>
    </row>
    <row r="44052" spans="11:16">
      <c r="K44052" s="14" t="str">
        <v/>
      </c>
      <c r="L44052" s="14" t="str">
        <v/>
      </c>
      <c r="O44052" s="14" t="str">
        <v/>
      </c>
      <c r="P44052" s="14" t="str">
        <f ca="1"/>
        <v>Low Cap</v>
      </c>
    </row>
    <row r="44053" spans="11:16">
      <c r="K44053" s="14" t="str">
        <v/>
      </c>
      <c r="L44053" s="14" t="str">
        <v/>
      </c>
      <c r="O44053" s="14" t="str">
        <v/>
      </c>
      <c r="P44053" s="14" t="str">
        <f ca="1"/>
        <v>Low Cap</v>
      </c>
    </row>
    <row r="44054" spans="11:16">
      <c r="K44054" s="14" t="str">
        <v/>
      </c>
      <c r="L44054" s="14" t="str">
        <v/>
      </c>
      <c r="O44054" s="14" t="str">
        <v/>
      </c>
      <c r="P44054" s="14" t="str">
        <f ca="1"/>
        <v>Low Cap</v>
      </c>
    </row>
    <row r="44055" spans="11:16">
      <c r="K44055" s="14" t="str">
        <v/>
      </c>
      <c r="L44055" s="14" t="str">
        <v/>
      </c>
      <c r="O44055" s="14" t="str">
        <v/>
      </c>
      <c r="P44055" s="14" t="str">
        <f ca="1"/>
        <v>Low Cap</v>
      </c>
    </row>
    <row r="44056" spans="11:16">
      <c r="K44056" s="14" t="str">
        <v/>
      </c>
      <c r="L44056" s="14" t="str">
        <v/>
      </c>
      <c r="O44056" s="14" t="str">
        <v/>
      </c>
      <c r="P44056" s="14" t="str">
        <f ca="1"/>
        <v>Low Cap</v>
      </c>
    </row>
    <row r="44057" spans="11:16">
      <c r="K44057" s="14" t="str">
        <v/>
      </c>
      <c r="L44057" s="14" t="str">
        <v/>
      </c>
      <c r="O44057" s="14" t="str">
        <v/>
      </c>
      <c r="P44057" s="14" t="str">
        <f ca="1"/>
        <v>Low Cap</v>
      </c>
    </row>
    <row r="44058" spans="11:16">
      <c r="K44058" s="14" t="str">
        <v/>
      </c>
      <c r="L44058" s="14" t="str">
        <v/>
      </c>
      <c r="O44058" s="14" t="str">
        <v/>
      </c>
      <c r="P44058" s="14" t="str">
        <f ca="1"/>
        <v>Low Cap</v>
      </c>
    </row>
    <row r="44059" spans="11:16">
      <c r="K44059" s="14" t="str">
        <v/>
      </c>
      <c r="L44059" s="14" t="str">
        <v/>
      </c>
      <c r="O44059" s="14" t="str">
        <v/>
      </c>
      <c r="P44059" s="14" t="str">
        <f ca="1"/>
        <v>Low Cap</v>
      </c>
    </row>
    <row r="44060" spans="11:16">
      <c r="K44060" s="14" t="str">
        <v/>
      </c>
      <c r="L44060" s="14" t="str">
        <v/>
      </c>
      <c r="O44060" s="14" t="str">
        <v/>
      </c>
      <c r="P44060" s="14" t="str">
        <f ca="1"/>
        <v>Low Cap</v>
      </c>
    </row>
    <row r="44061" spans="11:16">
      <c r="K44061" s="14" t="str">
        <v/>
      </c>
      <c r="L44061" s="14" t="str">
        <v/>
      </c>
      <c r="O44061" s="14" t="str">
        <v/>
      </c>
      <c r="P44061" s="14" t="str">
        <f ca="1"/>
        <v>Low Cap</v>
      </c>
    </row>
    <row r="44062" spans="11:16">
      <c r="K44062" s="14" t="str">
        <v/>
      </c>
      <c r="L44062" s="14" t="str">
        <v/>
      </c>
      <c r="O44062" s="14" t="str">
        <v/>
      </c>
      <c r="P44062" s="14" t="str">
        <f ca="1"/>
        <v>Low Cap</v>
      </c>
    </row>
    <row r="44063" spans="11:16">
      <c r="K44063" s="14" t="str">
        <v/>
      </c>
      <c r="L44063" s="14" t="str">
        <v/>
      </c>
      <c r="O44063" s="14" t="str">
        <v/>
      </c>
      <c r="P44063" s="14" t="str">
        <f ca="1"/>
        <v>Low Cap</v>
      </c>
    </row>
    <row r="44064" spans="11:16">
      <c r="K44064" s="14" t="str">
        <v/>
      </c>
      <c r="L44064" s="14" t="str">
        <v/>
      </c>
      <c r="O44064" s="14" t="str">
        <v/>
      </c>
      <c r="P44064" s="14" t="str">
        <f ca="1"/>
        <v>Low Cap</v>
      </c>
    </row>
    <row r="44065" spans="11:16">
      <c r="K44065" s="14" t="str">
        <v/>
      </c>
      <c r="L44065" s="14" t="str">
        <v/>
      </c>
      <c r="O44065" s="14" t="str">
        <v/>
      </c>
      <c r="P44065" s="14" t="str">
        <f ca="1"/>
        <v>Low Cap</v>
      </c>
    </row>
    <row r="44066" spans="11:16">
      <c r="K44066" s="14" t="str">
        <v/>
      </c>
      <c r="L44066" s="14" t="str">
        <v/>
      </c>
      <c r="O44066" s="14" t="str">
        <v/>
      </c>
      <c r="P44066" s="14" t="str">
        <f ca="1"/>
        <v>Low Cap</v>
      </c>
    </row>
    <row r="44067" spans="11:16">
      <c r="K44067" s="14" t="str">
        <v/>
      </c>
      <c r="L44067" s="14" t="str">
        <v/>
      </c>
      <c r="O44067" s="14" t="str">
        <v/>
      </c>
      <c r="P44067" s="14" t="str">
        <f ca="1"/>
        <v>Low Cap</v>
      </c>
    </row>
    <row r="44068" spans="11:16">
      <c r="K44068" s="14" t="str">
        <v/>
      </c>
      <c r="L44068" s="14" t="str">
        <v/>
      </c>
      <c r="O44068" s="14" t="str">
        <v/>
      </c>
      <c r="P44068" s="14" t="str">
        <f ca="1"/>
        <v>Low Cap</v>
      </c>
    </row>
    <row r="44069" spans="11:16">
      <c r="K44069" s="14" t="str">
        <v/>
      </c>
      <c r="L44069" s="14" t="str">
        <v/>
      </c>
      <c r="O44069" s="14" t="str">
        <v/>
      </c>
      <c r="P44069" s="14" t="str">
        <f ca="1"/>
        <v>Low Cap</v>
      </c>
    </row>
    <row r="44070" spans="11:16">
      <c r="K44070" s="14" t="str">
        <v/>
      </c>
      <c r="L44070" s="14" t="str">
        <v/>
      </c>
      <c r="O44070" s="14" t="str">
        <v/>
      </c>
      <c r="P44070" s="14" t="str">
        <f ca="1"/>
        <v>Low Cap</v>
      </c>
    </row>
    <row r="44071" spans="11:16">
      <c r="K44071" s="14" t="str">
        <v/>
      </c>
      <c r="L44071" s="14" t="str">
        <v/>
      </c>
      <c r="O44071" s="14" t="str">
        <v/>
      </c>
      <c r="P44071" s="14" t="str">
        <f ca="1"/>
        <v>Low Cap</v>
      </c>
    </row>
    <row r="44072" spans="11:16">
      <c r="K44072" s="14" t="str">
        <v/>
      </c>
      <c r="L44072" s="14" t="str">
        <v/>
      </c>
      <c r="O44072" s="14" t="str">
        <v/>
      </c>
      <c r="P44072" s="14" t="str">
        <f ca="1"/>
        <v>Low Cap</v>
      </c>
    </row>
    <row r="44073" spans="11:16">
      <c r="K44073" s="14" t="str">
        <v/>
      </c>
      <c r="L44073" s="14" t="str">
        <v/>
      </c>
      <c r="O44073" s="14" t="str">
        <v/>
      </c>
      <c r="P44073" s="14" t="str">
        <f ca="1"/>
        <v>Low Cap</v>
      </c>
    </row>
    <row r="44074" spans="11:16">
      <c r="K44074" s="14" t="str">
        <v/>
      </c>
      <c r="L44074" s="14" t="str">
        <v/>
      </c>
      <c r="O44074" s="14" t="str">
        <v/>
      </c>
      <c r="P44074" s="14" t="str">
        <f ca="1"/>
        <v>Low Cap</v>
      </c>
    </row>
    <row r="44075" spans="11:16">
      <c r="K44075" s="14" t="str">
        <v/>
      </c>
      <c r="L44075" s="14" t="str">
        <v/>
      </c>
      <c r="O44075" s="14" t="str">
        <v/>
      </c>
      <c r="P44075" s="14" t="str">
        <f ca="1"/>
        <v>Low Cap</v>
      </c>
    </row>
    <row r="44076" spans="11:16">
      <c r="K44076" s="14" t="str">
        <v/>
      </c>
      <c r="L44076" s="14" t="str">
        <v/>
      </c>
      <c r="O44076" s="14" t="str">
        <v/>
      </c>
      <c r="P44076" s="14" t="str">
        <f ca="1"/>
        <v>Low Cap</v>
      </c>
    </row>
    <row r="44077" spans="11:16">
      <c r="K44077" s="14" t="str">
        <v/>
      </c>
      <c r="L44077" s="14" t="str">
        <v/>
      </c>
      <c r="O44077" s="14" t="str">
        <v/>
      </c>
      <c r="P44077" s="14" t="str">
        <f ca="1"/>
        <v>Low Cap</v>
      </c>
    </row>
    <row r="44078" spans="11:16">
      <c r="K44078" s="14" t="str">
        <v/>
      </c>
      <c r="L44078" s="14" t="str">
        <v/>
      </c>
      <c r="O44078" s="14" t="str">
        <v/>
      </c>
      <c r="P44078" s="14" t="str">
        <f ca="1"/>
        <v>Low Cap</v>
      </c>
    </row>
    <row r="44079" spans="11:16">
      <c r="K44079" s="14" t="str">
        <v/>
      </c>
      <c r="L44079" s="14" t="str">
        <v/>
      </c>
      <c r="O44079" s="14" t="str">
        <v/>
      </c>
      <c r="P44079" s="14" t="str">
        <f ca="1"/>
        <v>Low Cap</v>
      </c>
    </row>
    <row r="44080" spans="11:16">
      <c r="K44080" s="14" t="str">
        <v/>
      </c>
      <c r="L44080" s="14" t="str">
        <v/>
      </c>
      <c r="O44080" s="14" t="str">
        <v/>
      </c>
      <c r="P44080" s="14" t="str">
        <f ca="1"/>
        <v>Low Cap</v>
      </c>
    </row>
    <row r="44081" spans="11:16">
      <c r="K44081" s="14" t="str">
        <v/>
      </c>
      <c r="L44081" s="14" t="str">
        <v/>
      </c>
      <c r="O44081" s="14" t="str">
        <v/>
      </c>
      <c r="P44081" s="14" t="str">
        <f ca="1"/>
        <v>Low Cap</v>
      </c>
    </row>
    <row r="44082" spans="11:16">
      <c r="K44082" s="14" t="str">
        <v/>
      </c>
      <c r="L44082" s="14" t="str">
        <v/>
      </c>
      <c r="O44082" s="14" t="str">
        <v/>
      </c>
      <c r="P44082" s="14" t="str">
        <f ca="1"/>
        <v>Low Cap</v>
      </c>
    </row>
    <row r="44083" spans="11:16">
      <c r="K44083" s="14" t="str">
        <v/>
      </c>
      <c r="L44083" s="14" t="str">
        <v/>
      </c>
      <c r="O44083" s="14" t="str">
        <v/>
      </c>
      <c r="P44083" s="14" t="str">
        <f ca="1"/>
        <v>Low Cap</v>
      </c>
    </row>
    <row r="44084" spans="11:16">
      <c r="K44084" s="14" t="str">
        <v/>
      </c>
      <c r="L44084" s="14" t="str">
        <v/>
      </c>
      <c r="O44084" s="14" t="str">
        <v/>
      </c>
      <c r="P44084" s="14" t="str">
        <f ca="1"/>
        <v>Low Cap</v>
      </c>
    </row>
    <row r="44085" spans="11:16">
      <c r="K44085" s="14" t="str">
        <v/>
      </c>
      <c r="L44085" s="14" t="str">
        <v/>
      </c>
      <c r="O44085" s="14" t="str">
        <v/>
      </c>
      <c r="P44085" s="14" t="str">
        <f ca="1"/>
        <v>Low Cap</v>
      </c>
    </row>
    <row r="44086" spans="11:16">
      <c r="K44086" s="14" t="str">
        <v/>
      </c>
      <c r="L44086" s="14" t="str">
        <v/>
      </c>
      <c r="O44086" s="14" t="str">
        <v/>
      </c>
      <c r="P44086" s="14" t="str">
        <f ca="1"/>
        <v>Low Cap</v>
      </c>
    </row>
    <row r="44087" spans="11:16">
      <c r="K44087" s="14" t="str">
        <v/>
      </c>
      <c r="L44087" s="14" t="str">
        <v/>
      </c>
      <c r="O44087" s="14" t="str">
        <v/>
      </c>
      <c r="P44087" s="14" t="str">
        <f ca="1"/>
        <v>Low Cap</v>
      </c>
    </row>
    <row r="44088" spans="11:16">
      <c r="K44088" s="14" t="str">
        <v/>
      </c>
      <c r="L44088" s="14" t="str">
        <v/>
      </c>
      <c r="O44088" s="14" t="str">
        <v/>
      </c>
      <c r="P44088" s="14" t="str">
        <f ca="1"/>
        <v>Low Cap</v>
      </c>
    </row>
    <row r="44089" spans="11:16">
      <c r="K44089" s="14" t="str">
        <v/>
      </c>
      <c r="L44089" s="14" t="str">
        <v/>
      </c>
      <c r="O44089" s="14" t="str">
        <v/>
      </c>
      <c r="P44089" s="14" t="str">
        <f ca="1"/>
        <v>Low Cap</v>
      </c>
    </row>
    <row r="44090" spans="11:16">
      <c r="K44090" s="14" t="str">
        <v/>
      </c>
      <c r="L44090" s="14" t="str">
        <v/>
      </c>
      <c r="O44090" s="14" t="str">
        <v/>
      </c>
      <c r="P44090" s="14" t="str">
        <f ca="1"/>
        <v>Low Cap</v>
      </c>
    </row>
    <row r="44091" spans="11:16">
      <c r="K44091" s="14" t="str">
        <v/>
      </c>
      <c r="L44091" s="14" t="str">
        <v/>
      </c>
      <c r="O44091" s="14" t="str">
        <v/>
      </c>
      <c r="P44091" s="14" t="str">
        <f ca="1"/>
        <v>Low Cap</v>
      </c>
    </row>
    <row r="44092" spans="11:16">
      <c r="K44092" s="14" t="str">
        <v/>
      </c>
      <c r="L44092" s="14" t="str">
        <v/>
      </c>
      <c r="O44092" s="14" t="str">
        <v/>
      </c>
      <c r="P44092" s="14" t="str">
        <f ca="1"/>
        <v>Low Cap</v>
      </c>
    </row>
    <row r="44093" spans="11:16">
      <c r="K44093" s="14" t="str">
        <v/>
      </c>
      <c r="L44093" s="14" t="str">
        <v/>
      </c>
      <c r="O44093" s="14" t="str">
        <v/>
      </c>
      <c r="P44093" s="14" t="str">
        <f ca="1"/>
        <v>Low Cap</v>
      </c>
    </row>
    <row r="44094" spans="11:16">
      <c r="K44094" s="14" t="str">
        <v/>
      </c>
      <c r="L44094" s="14" t="str">
        <v/>
      </c>
      <c r="O44094" s="14" t="str">
        <v/>
      </c>
      <c r="P44094" s="14" t="str">
        <f ca="1"/>
        <v>Low Cap</v>
      </c>
    </row>
    <row r="44095" spans="11:16">
      <c r="K44095" s="14" t="str">
        <v/>
      </c>
      <c r="L44095" s="14" t="str">
        <v/>
      </c>
      <c r="O44095" s="14" t="str">
        <v/>
      </c>
      <c r="P44095" s="14" t="str">
        <f ca="1"/>
        <v>Low Cap</v>
      </c>
    </row>
    <row r="44096" spans="11:16">
      <c r="K44096" s="14" t="str">
        <v/>
      </c>
      <c r="L44096" s="14" t="str">
        <v/>
      </c>
      <c r="O44096" s="14" t="str">
        <v/>
      </c>
      <c r="P44096" s="14" t="str">
        <f ca="1"/>
        <v>Low Cap</v>
      </c>
    </row>
    <row r="44097" spans="11:16">
      <c r="K44097" s="14" t="str">
        <v/>
      </c>
      <c r="L44097" s="14" t="str">
        <v/>
      </c>
      <c r="O44097" s="14" t="str">
        <v/>
      </c>
      <c r="P44097" s="14" t="str">
        <f ca="1"/>
        <v>Low Cap</v>
      </c>
    </row>
    <row r="44098" spans="11:16">
      <c r="K44098" s="14" t="str">
        <v/>
      </c>
      <c r="L44098" s="14" t="str">
        <v/>
      </c>
      <c r="O44098" s="14" t="str">
        <v/>
      </c>
      <c r="P44098" s="14" t="str">
        <f ca="1"/>
        <v>Low Cap</v>
      </c>
    </row>
    <row r="44099" spans="11:16">
      <c r="K44099" s="14" t="str">
        <v/>
      </c>
      <c r="L44099" s="14" t="str">
        <v/>
      </c>
      <c r="O44099" s="14" t="str">
        <v/>
      </c>
      <c r="P44099" s="14" t="str">
        <f ca="1"/>
        <v>Low Cap</v>
      </c>
    </row>
    <row r="44100" spans="11:16">
      <c r="K44100" s="14" t="str">
        <v/>
      </c>
      <c r="L44100" s="14" t="str">
        <v/>
      </c>
      <c r="O44100" s="14" t="str">
        <v/>
      </c>
      <c r="P44100" s="14" t="str">
        <f ca="1"/>
        <v>Low Cap</v>
      </c>
    </row>
    <row r="44101" spans="11:16">
      <c r="K44101" s="14" t="str">
        <v/>
      </c>
      <c r="L44101" s="14" t="str">
        <v/>
      </c>
      <c r="O44101" s="14" t="str">
        <v/>
      </c>
      <c r="P44101" s="14" t="str">
        <f ca="1"/>
        <v>Low Cap</v>
      </c>
    </row>
    <row r="44102" spans="11:16">
      <c r="K44102" s="14" t="str">
        <v/>
      </c>
      <c r="L44102" s="14" t="str">
        <v/>
      </c>
      <c r="O44102" s="14" t="str">
        <v/>
      </c>
      <c r="P44102" s="14" t="str">
        <f ca="1"/>
        <v>Low Cap</v>
      </c>
    </row>
    <row r="44103" spans="11:16">
      <c r="K44103" s="14" t="str">
        <v/>
      </c>
      <c r="L44103" s="14" t="str">
        <v/>
      </c>
      <c r="O44103" s="14" t="str">
        <v/>
      </c>
      <c r="P44103" s="14" t="str">
        <f ca="1"/>
        <v>Low Cap</v>
      </c>
    </row>
    <row r="44104" spans="11:16">
      <c r="K44104" s="14" t="str">
        <v/>
      </c>
      <c r="L44104" s="14" t="str">
        <v/>
      </c>
      <c r="O44104" s="14" t="str">
        <v/>
      </c>
      <c r="P44104" s="14" t="str">
        <f ca="1"/>
        <v>Low Cap</v>
      </c>
    </row>
    <row r="44105" spans="11:16">
      <c r="K44105" s="14" t="str">
        <v/>
      </c>
      <c r="L44105" s="14" t="str">
        <v/>
      </c>
      <c r="O44105" s="14" t="str">
        <v/>
      </c>
      <c r="P44105" s="14" t="str">
        <f ca="1"/>
        <v>Low Cap</v>
      </c>
    </row>
    <row r="44106" spans="11:16">
      <c r="K44106" s="14" t="str">
        <v/>
      </c>
      <c r="L44106" s="14" t="str">
        <v/>
      </c>
      <c r="O44106" s="14" t="str">
        <v/>
      </c>
      <c r="P44106" s="14" t="str">
        <f ca="1"/>
        <v>Low Cap</v>
      </c>
    </row>
    <row r="44107" spans="11:16">
      <c r="K44107" s="14" t="str">
        <v/>
      </c>
      <c r="L44107" s="14" t="str">
        <v/>
      </c>
      <c r="O44107" s="14" t="str">
        <v/>
      </c>
      <c r="P44107" s="14" t="str">
        <f ca="1"/>
        <v>Low Cap</v>
      </c>
    </row>
    <row r="44108" spans="11:16">
      <c r="K44108" s="14" t="str">
        <v/>
      </c>
      <c r="L44108" s="14" t="str">
        <v/>
      </c>
      <c r="O44108" s="14" t="str">
        <v/>
      </c>
      <c r="P44108" s="14" t="str">
        <f ca="1"/>
        <v>Low Cap</v>
      </c>
    </row>
    <row r="44109" spans="11:16">
      <c r="K44109" s="14" t="str">
        <v/>
      </c>
      <c r="L44109" s="14" t="str">
        <v/>
      </c>
      <c r="O44109" s="14" t="str">
        <v/>
      </c>
      <c r="P44109" s="14" t="str">
        <f ca="1"/>
        <v>Low Cap</v>
      </c>
    </row>
    <row r="44110" spans="11:16">
      <c r="K44110" s="14" t="str">
        <v/>
      </c>
      <c r="L44110" s="14" t="str">
        <v/>
      </c>
      <c r="O44110" s="14" t="str">
        <v/>
      </c>
      <c r="P44110" s="14" t="str">
        <f ca="1"/>
        <v>Low Cap</v>
      </c>
    </row>
    <row r="44111" spans="11:16">
      <c r="K44111" s="14" t="str">
        <v/>
      </c>
      <c r="L44111" s="14" t="str">
        <v/>
      </c>
      <c r="O44111" s="14" t="str">
        <v/>
      </c>
      <c r="P44111" s="14" t="str">
        <f ca="1"/>
        <v>Low Cap</v>
      </c>
    </row>
    <row r="44112" spans="11:16">
      <c r="K44112" s="14" t="str">
        <v/>
      </c>
      <c r="L44112" s="14" t="str">
        <v/>
      </c>
      <c r="O44112" s="14" t="str">
        <v/>
      </c>
      <c r="P44112" s="14" t="str">
        <f ca="1"/>
        <v>Low Cap</v>
      </c>
    </row>
    <row r="44113" spans="11:16">
      <c r="K44113" s="14" t="str">
        <v/>
      </c>
      <c r="L44113" s="14" t="str">
        <v/>
      </c>
      <c r="O44113" s="14" t="str">
        <v/>
      </c>
      <c r="P44113" s="14" t="str">
        <f ca="1"/>
        <v>Low Cap</v>
      </c>
    </row>
    <row r="44114" spans="11:16">
      <c r="K44114" s="14" t="str">
        <v/>
      </c>
      <c r="L44114" s="14" t="str">
        <v/>
      </c>
      <c r="O44114" s="14" t="str">
        <v/>
      </c>
      <c r="P44114" s="14" t="str">
        <f ca="1"/>
        <v>Low Cap</v>
      </c>
    </row>
    <row r="44115" spans="11:16">
      <c r="K44115" s="14" t="str">
        <v/>
      </c>
      <c r="L44115" s="14" t="str">
        <v/>
      </c>
      <c r="O44115" s="14" t="str">
        <v/>
      </c>
      <c r="P44115" s="14" t="str">
        <f ca="1"/>
        <v>Low Cap</v>
      </c>
    </row>
    <row r="44116" spans="11:16">
      <c r="K44116" s="14" t="str">
        <v/>
      </c>
      <c r="L44116" s="14" t="str">
        <v/>
      </c>
      <c r="O44116" s="14" t="str">
        <v/>
      </c>
      <c r="P44116" s="14" t="str">
        <f ca="1"/>
        <v>Low Cap</v>
      </c>
    </row>
    <row r="44117" spans="11:16">
      <c r="K44117" s="14" t="str">
        <v/>
      </c>
      <c r="L44117" s="14" t="str">
        <v/>
      </c>
      <c r="O44117" s="14" t="str">
        <v/>
      </c>
      <c r="P44117" s="14" t="str">
        <f ca="1"/>
        <v>Low Cap</v>
      </c>
    </row>
    <row r="44118" spans="11:16">
      <c r="K44118" s="14" t="str">
        <v/>
      </c>
      <c r="L44118" s="14" t="str">
        <v/>
      </c>
      <c r="O44118" s="14" t="str">
        <v/>
      </c>
      <c r="P44118" s="14" t="str">
        <f ca="1"/>
        <v>Low Cap</v>
      </c>
    </row>
    <row r="44119" spans="11:16">
      <c r="K44119" s="14" t="str">
        <v/>
      </c>
      <c r="L44119" s="14" t="str">
        <v/>
      </c>
      <c r="O44119" s="14" t="str">
        <v/>
      </c>
      <c r="P44119" s="14" t="str">
        <f ca="1"/>
        <v>Low Cap</v>
      </c>
    </row>
    <row r="44120" spans="11:16">
      <c r="K44120" s="14" t="str">
        <v/>
      </c>
      <c r="L44120" s="14" t="str">
        <v/>
      </c>
      <c r="O44120" s="14" t="str">
        <v/>
      </c>
      <c r="P44120" s="14" t="str">
        <f ca="1"/>
        <v>Low Cap</v>
      </c>
    </row>
    <row r="44121" spans="11:16">
      <c r="K44121" s="14" t="str">
        <v/>
      </c>
      <c r="L44121" s="14" t="str">
        <v/>
      </c>
      <c r="O44121" s="14" t="str">
        <v/>
      </c>
      <c r="P44121" s="14" t="str">
        <f ca="1"/>
        <v>Low Cap</v>
      </c>
    </row>
    <row r="44122" spans="11:16">
      <c r="K44122" s="14" t="str">
        <v/>
      </c>
      <c r="L44122" s="14" t="str">
        <v/>
      </c>
      <c r="O44122" s="14" t="str">
        <v/>
      </c>
      <c r="P44122" s="14" t="str">
        <f ca="1"/>
        <v>Low Cap</v>
      </c>
    </row>
    <row r="44123" spans="11:16">
      <c r="K44123" s="14" t="str">
        <v/>
      </c>
      <c r="L44123" s="14" t="str">
        <v/>
      </c>
      <c r="O44123" s="14" t="str">
        <v/>
      </c>
      <c r="P44123" s="14" t="str">
        <f ca="1"/>
        <v>Low Cap</v>
      </c>
    </row>
    <row r="44124" spans="11:16">
      <c r="K44124" s="14" t="str">
        <v/>
      </c>
      <c r="L44124" s="14" t="str">
        <v/>
      </c>
      <c r="O44124" s="14" t="str">
        <v/>
      </c>
      <c r="P44124" s="14" t="str">
        <f ca="1"/>
        <v>Low Cap</v>
      </c>
    </row>
    <row r="44125" spans="11:16">
      <c r="K44125" s="14" t="str">
        <v/>
      </c>
      <c r="L44125" s="14" t="str">
        <v/>
      </c>
      <c r="O44125" s="14" t="str">
        <v/>
      </c>
      <c r="P44125" s="14" t="str">
        <f ca="1"/>
        <v>Low Cap</v>
      </c>
    </row>
    <row r="44126" spans="11:16">
      <c r="K44126" s="14" t="str">
        <v/>
      </c>
      <c r="L44126" s="14" t="str">
        <v/>
      </c>
      <c r="O44126" s="14" t="str">
        <v/>
      </c>
      <c r="P44126" s="14" t="str">
        <f ca="1"/>
        <v>Low Cap</v>
      </c>
    </row>
    <row r="44127" spans="11:16">
      <c r="K44127" s="14" t="str">
        <v/>
      </c>
      <c r="L44127" s="14" t="str">
        <v/>
      </c>
      <c r="O44127" s="14" t="str">
        <v/>
      </c>
      <c r="P44127" s="14" t="str">
        <f ca="1"/>
        <v>Low Cap</v>
      </c>
    </row>
    <row r="44128" spans="11:16">
      <c r="K44128" s="14" t="str">
        <v/>
      </c>
      <c r="L44128" s="14" t="str">
        <v/>
      </c>
      <c r="O44128" s="14" t="str">
        <v/>
      </c>
      <c r="P44128" s="14" t="str">
        <f ca="1"/>
        <v>Low Cap</v>
      </c>
    </row>
    <row r="44129" spans="11:16">
      <c r="K44129" s="14" t="str">
        <v/>
      </c>
      <c r="L44129" s="14" t="str">
        <v/>
      </c>
      <c r="O44129" s="14" t="str">
        <v/>
      </c>
      <c r="P44129" s="14" t="str">
        <f ca="1"/>
        <v>Low Cap</v>
      </c>
    </row>
    <row r="44130" spans="11:16">
      <c r="K44130" s="14" t="str">
        <v/>
      </c>
      <c r="L44130" s="14" t="str">
        <v/>
      </c>
      <c r="O44130" s="14" t="str">
        <v/>
      </c>
      <c r="P44130" s="14" t="str">
        <f ca="1"/>
        <v>Low Cap</v>
      </c>
    </row>
    <row r="44131" spans="11:16">
      <c r="K44131" s="14" t="str">
        <v/>
      </c>
      <c r="L44131" s="14" t="str">
        <v/>
      </c>
      <c r="O44131" s="14" t="str">
        <v/>
      </c>
      <c r="P44131" s="14" t="str">
        <f ca="1"/>
        <v>Low Cap</v>
      </c>
    </row>
    <row r="44132" spans="11:16">
      <c r="K44132" s="14" t="str">
        <v/>
      </c>
      <c r="L44132" s="14" t="str">
        <v/>
      </c>
      <c r="O44132" s="14" t="str">
        <v/>
      </c>
      <c r="P44132" s="14" t="str">
        <f ca="1"/>
        <v>Low Cap</v>
      </c>
    </row>
    <row r="44133" spans="11:16">
      <c r="K44133" s="14" t="str">
        <v/>
      </c>
      <c r="L44133" s="14" t="str">
        <v/>
      </c>
      <c r="O44133" s="14" t="str">
        <v/>
      </c>
      <c r="P44133" s="14" t="str">
        <f ca="1"/>
        <v>Low Cap</v>
      </c>
    </row>
    <row r="44134" spans="11:16">
      <c r="K44134" s="14" t="str">
        <v/>
      </c>
      <c r="L44134" s="14" t="str">
        <v/>
      </c>
      <c r="O44134" s="14" t="str">
        <v/>
      </c>
      <c r="P44134" s="14" t="str">
        <f ca="1"/>
        <v>Low Cap</v>
      </c>
    </row>
    <row r="44135" spans="11:16">
      <c r="K44135" s="14" t="str">
        <v/>
      </c>
      <c r="L44135" s="14" t="str">
        <v/>
      </c>
      <c r="O44135" s="14" t="str">
        <v/>
      </c>
      <c r="P44135" s="14" t="str">
        <f ca="1"/>
        <v>Low Cap</v>
      </c>
    </row>
    <row r="44136" spans="11:16">
      <c r="K44136" s="14" t="str">
        <v/>
      </c>
      <c r="L44136" s="14" t="str">
        <v/>
      </c>
      <c r="O44136" s="14" t="str">
        <v/>
      </c>
      <c r="P44136" s="14" t="str">
        <f ca="1"/>
        <v>Low Cap</v>
      </c>
    </row>
    <row r="44137" spans="11:16">
      <c r="K44137" s="14" t="str">
        <v/>
      </c>
      <c r="L44137" s="14" t="str">
        <v/>
      </c>
      <c r="O44137" s="14" t="str">
        <v/>
      </c>
      <c r="P44137" s="14" t="str">
        <f ca="1"/>
        <v>Low Cap</v>
      </c>
    </row>
    <row r="44138" spans="11:16">
      <c r="K44138" s="14" t="str">
        <v/>
      </c>
      <c r="L44138" s="14" t="str">
        <v/>
      </c>
      <c r="O44138" s="14" t="str">
        <v/>
      </c>
      <c r="P44138" s="14" t="str">
        <f ca="1"/>
        <v>Low Cap</v>
      </c>
    </row>
    <row r="44139" spans="11:16">
      <c r="K44139" s="14" t="str">
        <v/>
      </c>
      <c r="L44139" s="14" t="str">
        <v/>
      </c>
      <c r="O44139" s="14" t="str">
        <v/>
      </c>
      <c r="P44139" s="14" t="str">
        <f ca="1"/>
        <v>Low Cap</v>
      </c>
    </row>
    <row r="44140" spans="11:16">
      <c r="K44140" s="14" t="str">
        <v/>
      </c>
      <c r="L44140" s="14" t="str">
        <v/>
      </c>
      <c r="O44140" s="14" t="str">
        <v/>
      </c>
      <c r="P44140" s="14" t="str">
        <f ca="1"/>
        <v>Low Cap</v>
      </c>
    </row>
    <row r="44141" spans="11:16">
      <c r="K44141" s="14" t="str">
        <v/>
      </c>
      <c r="L44141" s="14" t="str">
        <v/>
      </c>
      <c r="O44141" s="14" t="str">
        <v/>
      </c>
      <c r="P44141" s="14" t="str">
        <f ca="1"/>
        <v>Low Cap</v>
      </c>
    </row>
    <row r="44142" spans="11:16">
      <c r="K44142" s="14" t="str">
        <v/>
      </c>
      <c r="L44142" s="14" t="str">
        <v/>
      </c>
      <c r="O44142" s="14" t="str">
        <v/>
      </c>
      <c r="P44142" s="14" t="str">
        <f ca="1"/>
        <v>Low Cap</v>
      </c>
    </row>
    <row r="44143" spans="11:16">
      <c r="K44143" s="14" t="str">
        <v/>
      </c>
      <c r="L44143" s="14" t="str">
        <v/>
      </c>
      <c r="O44143" s="14" t="str">
        <v/>
      </c>
      <c r="P44143" s="14" t="str">
        <f ca="1"/>
        <v>Low Cap</v>
      </c>
    </row>
    <row r="44144" spans="11:16">
      <c r="K44144" s="14" t="str">
        <v/>
      </c>
      <c r="L44144" s="14" t="str">
        <v/>
      </c>
      <c r="O44144" s="14" t="str">
        <v/>
      </c>
      <c r="P44144" s="14" t="str">
        <f ca="1"/>
        <v>Low Cap</v>
      </c>
    </row>
    <row r="44145" spans="11:16">
      <c r="K44145" s="14" t="str">
        <v/>
      </c>
      <c r="L44145" s="14" t="str">
        <v/>
      </c>
      <c r="O44145" s="14" t="str">
        <v/>
      </c>
      <c r="P44145" s="14" t="str">
        <f ca="1"/>
        <v>Low Cap</v>
      </c>
    </row>
    <row r="44146" spans="11:16">
      <c r="K44146" s="14" t="str">
        <v/>
      </c>
      <c r="L44146" s="14" t="str">
        <v/>
      </c>
      <c r="O44146" s="14" t="str">
        <v/>
      </c>
      <c r="P44146" s="14" t="str">
        <f ca="1"/>
        <v>Low Cap</v>
      </c>
    </row>
    <row r="44147" spans="11:16">
      <c r="K44147" s="14" t="str">
        <v/>
      </c>
      <c r="L44147" s="14" t="str">
        <v/>
      </c>
      <c r="O44147" s="14" t="str">
        <v/>
      </c>
      <c r="P44147" s="14" t="str">
        <f ca="1"/>
        <v>Low Cap</v>
      </c>
    </row>
    <row r="44148" spans="11:16">
      <c r="K44148" s="14" t="str">
        <v/>
      </c>
      <c r="L44148" s="14" t="str">
        <v/>
      </c>
      <c r="O44148" s="14" t="str">
        <v/>
      </c>
      <c r="P44148" s="14" t="str">
        <f ca="1"/>
        <v>Low Cap</v>
      </c>
    </row>
    <row r="44149" spans="11:16">
      <c r="K44149" s="14" t="str">
        <v/>
      </c>
      <c r="L44149" s="14" t="str">
        <v/>
      </c>
      <c r="O44149" s="14" t="str">
        <v/>
      </c>
      <c r="P44149" s="14" t="str">
        <f ca="1"/>
        <v>Low Cap</v>
      </c>
    </row>
    <row r="44150" spans="11:16">
      <c r="K44150" s="14" t="str">
        <v/>
      </c>
      <c r="L44150" s="14" t="str">
        <v/>
      </c>
      <c r="O44150" s="14" t="str">
        <v/>
      </c>
      <c r="P44150" s="14" t="str">
        <f ca="1"/>
        <v>Low Cap</v>
      </c>
    </row>
    <row r="44151" spans="11:16">
      <c r="K44151" s="14" t="str">
        <v/>
      </c>
      <c r="L44151" s="14" t="str">
        <v/>
      </c>
      <c r="O44151" s="14" t="str">
        <v/>
      </c>
      <c r="P44151" s="14" t="str">
        <f ca="1"/>
        <v>Low Cap</v>
      </c>
    </row>
    <row r="44152" spans="11:16">
      <c r="K44152" s="14" t="str">
        <v/>
      </c>
      <c r="L44152" s="14" t="str">
        <v/>
      </c>
      <c r="O44152" s="14" t="str">
        <v/>
      </c>
      <c r="P44152" s="14" t="str">
        <f ca="1"/>
        <v>Low Cap</v>
      </c>
    </row>
    <row r="44153" spans="11:16">
      <c r="K44153" s="14" t="str">
        <v/>
      </c>
      <c r="L44153" s="14" t="str">
        <v/>
      </c>
      <c r="O44153" s="14" t="str">
        <v/>
      </c>
      <c r="P44153" s="14" t="str">
        <f ca="1"/>
        <v>Low Cap</v>
      </c>
    </row>
    <row r="44154" spans="11:16">
      <c r="K44154" s="14" t="str">
        <v/>
      </c>
      <c r="L44154" s="14" t="str">
        <v/>
      </c>
      <c r="O44154" s="14" t="str">
        <v/>
      </c>
      <c r="P44154" s="14" t="str">
        <f ca="1"/>
        <v>Low Cap</v>
      </c>
    </row>
    <row r="44155" spans="11:16">
      <c r="K44155" s="14" t="str">
        <v/>
      </c>
      <c r="L44155" s="14" t="str">
        <v/>
      </c>
      <c r="O44155" s="14" t="str">
        <v/>
      </c>
      <c r="P44155" s="14" t="str">
        <f ca="1"/>
        <v>Low Cap</v>
      </c>
    </row>
    <row r="44156" spans="11:16">
      <c r="K44156" s="14" t="str">
        <v/>
      </c>
      <c r="L44156" s="14" t="str">
        <v/>
      </c>
      <c r="O44156" s="14" t="str">
        <v/>
      </c>
      <c r="P44156" s="14" t="str">
        <f ca="1"/>
        <v>Low Cap</v>
      </c>
    </row>
    <row r="44157" spans="11:16">
      <c r="K44157" s="14" t="str">
        <v/>
      </c>
      <c r="L44157" s="14" t="str">
        <v/>
      </c>
      <c r="O44157" s="14" t="str">
        <v/>
      </c>
      <c r="P44157" s="14" t="str">
        <f ca="1"/>
        <v>Low Cap</v>
      </c>
    </row>
    <row r="44158" spans="11:16">
      <c r="K44158" s="14" t="str">
        <v/>
      </c>
      <c r="L44158" s="14" t="str">
        <v/>
      </c>
      <c r="O44158" s="14" t="str">
        <v/>
      </c>
      <c r="P44158" s="14" t="str">
        <f ca="1"/>
        <v>Low Cap</v>
      </c>
    </row>
    <row r="44159" spans="11:16">
      <c r="K44159" s="14" t="str">
        <v/>
      </c>
      <c r="L44159" s="14" t="str">
        <v/>
      </c>
      <c r="O44159" s="14" t="str">
        <v/>
      </c>
      <c r="P44159" s="14" t="str">
        <f ca="1"/>
        <v>Low Cap</v>
      </c>
    </row>
    <row r="44160" spans="11:16">
      <c r="K44160" s="14" t="str">
        <v/>
      </c>
      <c r="L44160" s="14" t="str">
        <v/>
      </c>
      <c r="O44160" s="14" t="str">
        <v/>
      </c>
      <c r="P44160" s="14" t="str">
        <f ca="1"/>
        <v>Low Cap</v>
      </c>
    </row>
    <row r="44161" spans="11:16">
      <c r="K44161" s="14" t="str">
        <v/>
      </c>
      <c r="L44161" s="14" t="str">
        <v/>
      </c>
      <c r="O44161" s="14" t="str">
        <v/>
      </c>
      <c r="P44161" s="14" t="str">
        <f ca="1"/>
        <v>Low Cap</v>
      </c>
    </row>
    <row r="44162" spans="11:16">
      <c r="K44162" s="14" t="str">
        <v/>
      </c>
      <c r="L44162" s="14" t="str">
        <v/>
      </c>
      <c r="O44162" s="14" t="str">
        <v/>
      </c>
      <c r="P44162" s="14" t="str">
        <f ca="1"/>
        <v>Low Cap</v>
      </c>
    </row>
    <row r="44163" spans="11:16">
      <c r="K44163" s="14" t="str">
        <v/>
      </c>
      <c r="L44163" s="14" t="str">
        <v/>
      </c>
      <c r="O44163" s="14" t="str">
        <v/>
      </c>
      <c r="P44163" s="14" t="str">
        <f ca="1"/>
        <v>Low Cap</v>
      </c>
    </row>
    <row r="44164" spans="11:16">
      <c r="K44164" s="14" t="str">
        <v/>
      </c>
      <c r="L44164" s="14" t="str">
        <v/>
      </c>
      <c r="O44164" s="14" t="str">
        <v/>
      </c>
      <c r="P44164" s="14" t="str">
        <f ca="1"/>
        <v>Low Cap</v>
      </c>
    </row>
    <row r="44165" spans="11:16">
      <c r="K44165" s="14" t="str">
        <v/>
      </c>
      <c r="L44165" s="14" t="str">
        <v/>
      </c>
      <c r="O44165" s="14" t="str">
        <v/>
      </c>
      <c r="P44165" s="14" t="str">
        <f ca="1"/>
        <v>Low Cap</v>
      </c>
    </row>
    <row r="44166" spans="11:16">
      <c r="K44166" s="14" t="str">
        <v/>
      </c>
      <c r="L44166" s="14" t="str">
        <v/>
      </c>
      <c r="O44166" s="14" t="str">
        <v/>
      </c>
      <c r="P44166" s="14" t="str">
        <f ca="1"/>
        <v>Low Cap</v>
      </c>
    </row>
    <row r="44167" spans="11:16">
      <c r="K44167" s="14" t="str">
        <v/>
      </c>
      <c r="L44167" s="14" t="str">
        <v/>
      </c>
      <c r="O44167" s="14" t="str">
        <v/>
      </c>
      <c r="P44167" s="14" t="str">
        <f ca="1"/>
        <v>Low Cap</v>
      </c>
    </row>
    <row r="44168" spans="11:16">
      <c r="K44168" s="14" t="str">
        <v/>
      </c>
      <c r="L44168" s="14" t="str">
        <v/>
      </c>
      <c r="O44168" s="14" t="str">
        <v/>
      </c>
      <c r="P44168" s="14" t="str">
        <f ca="1"/>
        <v>Low Cap</v>
      </c>
    </row>
    <row r="44169" spans="11:16">
      <c r="K44169" s="14" t="str">
        <v/>
      </c>
      <c r="L44169" s="14" t="str">
        <v/>
      </c>
      <c r="O44169" s="14" t="str">
        <v/>
      </c>
      <c r="P44169" s="14" t="str">
        <f ca="1"/>
        <v>Low Cap</v>
      </c>
    </row>
    <row r="44170" spans="11:16">
      <c r="K44170" s="14" t="str">
        <v/>
      </c>
      <c r="L44170" s="14" t="str">
        <v/>
      </c>
      <c r="O44170" s="14" t="str">
        <v/>
      </c>
      <c r="P44170" s="14" t="str">
        <f ca="1"/>
        <v>Low Cap</v>
      </c>
    </row>
    <row r="44171" spans="11:16">
      <c r="K44171" s="14" t="str">
        <v/>
      </c>
      <c r="L44171" s="14" t="str">
        <v/>
      </c>
      <c r="O44171" s="14" t="str">
        <v/>
      </c>
      <c r="P44171" s="14" t="str">
        <f ca="1"/>
        <v>Low Cap</v>
      </c>
    </row>
    <row r="44172" spans="11:16">
      <c r="K44172" s="14" t="str">
        <v/>
      </c>
      <c r="L44172" s="14" t="str">
        <v/>
      </c>
      <c r="O44172" s="14" t="str">
        <v/>
      </c>
      <c r="P44172" s="14" t="str">
        <f ca="1"/>
        <v>Low Cap</v>
      </c>
    </row>
    <row r="44173" spans="11:16">
      <c r="K44173" s="14" t="str">
        <v/>
      </c>
      <c r="L44173" s="14" t="str">
        <v/>
      </c>
      <c r="O44173" s="14" t="str">
        <v/>
      </c>
      <c r="P44173" s="14" t="str">
        <f ca="1"/>
        <v>Low Cap</v>
      </c>
    </row>
    <row r="44174" spans="11:16">
      <c r="K44174" s="14" t="str">
        <v/>
      </c>
      <c r="L44174" s="14" t="str">
        <v/>
      </c>
      <c r="O44174" s="14" t="str">
        <v/>
      </c>
      <c r="P44174" s="14" t="str">
        <f ca="1"/>
        <v>Low Cap</v>
      </c>
    </row>
    <row r="44175" spans="11:16">
      <c r="K44175" s="14" t="str">
        <v/>
      </c>
      <c r="L44175" s="14" t="str">
        <v/>
      </c>
      <c r="O44175" s="14" t="str">
        <v/>
      </c>
      <c r="P44175" s="14" t="str">
        <f ca="1"/>
        <v>Low Cap</v>
      </c>
    </row>
    <row r="44176" spans="11:16">
      <c r="K44176" s="14" t="str">
        <v/>
      </c>
      <c r="L44176" s="14" t="str">
        <v/>
      </c>
      <c r="O44176" s="14" t="str">
        <v/>
      </c>
      <c r="P44176" s="14" t="str">
        <f ca="1"/>
        <v>Low Cap</v>
      </c>
    </row>
    <row r="44177" spans="11:16">
      <c r="K44177" s="14" t="str">
        <v/>
      </c>
      <c r="L44177" s="14" t="str">
        <v/>
      </c>
      <c r="O44177" s="14" t="str">
        <v/>
      </c>
      <c r="P44177" s="14" t="str">
        <f ca="1"/>
        <v>Low Cap</v>
      </c>
    </row>
    <row r="44178" spans="11:16">
      <c r="K44178" s="14" t="str">
        <v/>
      </c>
      <c r="L44178" s="14" t="str">
        <v/>
      </c>
      <c r="O44178" s="14" t="str">
        <v/>
      </c>
      <c r="P44178" s="14" t="str">
        <f ca="1"/>
        <v>Low Cap</v>
      </c>
    </row>
    <row r="44179" spans="11:16">
      <c r="K44179" s="14" t="str">
        <v/>
      </c>
      <c r="L44179" s="14" t="str">
        <v/>
      </c>
      <c r="O44179" s="14" t="str">
        <v/>
      </c>
      <c r="P44179" s="14" t="str">
        <f ca="1"/>
        <v>Low Cap</v>
      </c>
    </row>
    <row r="44180" spans="11:16">
      <c r="K44180" s="14" t="str">
        <v/>
      </c>
      <c r="L44180" s="14" t="str">
        <v/>
      </c>
      <c r="O44180" s="14" t="str">
        <v/>
      </c>
      <c r="P44180" s="14" t="str">
        <f ca="1"/>
        <v>Low Cap</v>
      </c>
    </row>
    <row r="44181" spans="11:16">
      <c r="K44181" s="14" t="str">
        <v/>
      </c>
      <c r="L44181" s="14" t="str">
        <v/>
      </c>
      <c r="O44181" s="14" t="str">
        <v/>
      </c>
      <c r="P44181" s="14" t="str">
        <f ca="1"/>
        <v>Low Cap</v>
      </c>
    </row>
    <row r="44182" spans="11:16">
      <c r="K44182" s="14" t="str">
        <v/>
      </c>
      <c r="L44182" s="14" t="str">
        <v/>
      </c>
      <c r="O44182" s="14" t="str">
        <v/>
      </c>
      <c r="P44182" s="14" t="str">
        <f ca="1"/>
        <v>Low Cap</v>
      </c>
    </row>
    <row r="44183" spans="11:16">
      <c r="K44183" s="14" t="str">
        <v/>
      </c>
      <c r="L44183" s="14" t="str">
        <v/>
      </c>
      <c r="O44183" s="14" t="str">
        <v/>
      </c>
      <c r="P44183" s="14" t="str">
        <f ca="1"/>
        <v>Low Cap</v>
      </c>
    </row>
    <row r="44184" spans="11:16">
      <c r="K44184" s="14" t="str">
        <v/>
      </c>
      <c r="L44184" s="14" t="str">
        <v/>
      </c>
      <c r="O44184" s="14" t="str">
        <v/>
      </c>
      <c r="P44184" s="14" t="str">
        <f ca="1"/>
        <v>Low Cap</v>
      </c>
    </row>
    <row r="44185" spans="11:16">
      <c r="K44185" s="14" t="str">
        <v/>
      </c>
      <c r="L44185" s="14" t="str">
        <v/>
      </c>
      <c r="O44185" s="14" t="str">
        <v/>
      </c>
      <c r="P44185" s="14" t="str">
        <f ca="1"/>
        <v>Low Cap</v>
      </c>
    </row>
    <row r="44186" spans="11:16">
      <c r="K44186" s="14" t="str">
        <v/>
      </c>
      <c r="L44186" s="14" t="str">
        <v/>
      </c>
      <c r="O44186" s="14" t="str">
        <v/>
      </c>
      <c r="P44186" s="14" t="str">
        <f ca="1"/>
        <v>Low Cap</v>
      </c>
    </row>
    <row r="44187" spans="11:16">
      <c r="K44187" s="14" t="str">
        <v/>
      </c>
      <c r="L44187" s="14" t="str">
        <v/>
      </c>
      <c r="O44187" s="14" t="str">
        <v/>
      </c>
      <c r="P44187" s="14" t="str">
        <f ca="1"/>
        <v>Low Cap</v>
      </c>
    </row>
    <row r="44188" spans="11:16">
      <c r="K44188" s="14" t="str">
        <v/>
      </c>
      <c r="L44188" s="14" t="str">
        <v/>
      </c>
      <c r="O44188" s="14" t="str">
        <v/>
      </c>
      <c r="P44188" s="14" t="str">
        <f ca="1"/>
        <v>Low Cap</v>
      </c>
    </row>
    <row r="44189" spans="11:16">
      <c r="K44189" s="14" t="str">
        <v/>
      </c>
      <c r="L44189" s="14" t="str">
        <v/>
      </c>
      <c r="O44189" s="14" t="str">
        <v/>
      </c>
      <c r="P44189" s="14" t="str">
        <f ca="1"/>
        <v>Low Cap</v>
      </c>
    </row>
    <row r="44190" spans="11:16">
      <c r="K44190" s="14" t="str">
        <v/>
      </c>
      <c r="L44190" s="14" t="str">
        <v/>
      </c>
      <c r="O44190" s="14" t="str">
        <v/>
      </c>
      <c r="P44190" s="14" t="str">
        <f ca="1"/>
        <v>Low Cap</v>
      </c>
    </row>
    <row r="44191" spans="11:16">
      <c r="K44191" s="14" t="str">
        <v/>
      </c>
      <c r="L44191" s="14" t="str">
        <v/>
      </c>
      <c r="O44191" s="14" t="str">
        <v/>
      </c>
      <c r="P44191" s="14" t="str">
        <f ca="1"/>
        <v>Low Cap</v>
      </c>
    </row>
    <row r="44192" spans="11:16">
      <c r="K44192" s="14" t="str">
        <v/>
      </c>
      <c r="L44192" s="14" t="str">
        <v/>
      </c>
      <c r="O44192" s="14" t="str">
        <v/>
      </c>
      <c r="P44192" s="14" t="str">
        <f ca="1"/>
        <v>Low Cap</v>
      </c>
    </row>
    <row r="44193" spans="11:16">
      <c r="K44193" s="14" t="str">
        <v/>
      </c>
      <c r="L44193" s="14" t="str">
        <v/>
      </c>
      <c r="O44193" s="14" t="str">
        <v/>
      </c>
      <c r="P44193" s="14" t="str">
        <f ca="1"/>
        <v>Low Cap</v>
      </c>
    </row>
    <row r="44194" spans="11:16">
      <c r="K44194" s="14" t="str">
        <v/>
      </c>
      <c r="L44194" s="14" t="str">
        <v/>
      </c>
      <c r="O44194" s="14" t="str">
        <v/>
      </c>
      <c r="P44194" s="14" t="str">
        <f ca="1"/>
        <v>Low Cap</v>
      </c>
    </row>
    <row r="44195" spans="11:16">
      <c r="K44195" s="14" t="str">
        <v/>
      </c>
      <c r="L44195" s="14" t="str">
        <v/>
      </c>
      <c r="O44195" s="14" t="str">
        <v/>
      </c>
      <c r="P44195" s="14" t="str">
        <f ca="1"/>
        <v>Low Cap</v>
      </c>
    </row>
    <row r="44196" spans="11:16">
      <c r="K44196" s="14" t="str">
        <v/>
      </c>
      <c r="L44196" s="14" t="str">
        <v/>
      </c>
      <c r="O44196" s="14" t="str">
        <v/>
      </c>
      <c r="P44196" s="14" t="str">
        <f ca="1"/>
        <v>Low Cap</v>
      </c>
    </row>
    <row r="44197" spans="11:16">
      <c r="K44197" s="14" t="str">
        <v/>
      </c>
      <c r="L44197" s="14" t="str">
        <v/>
      </c>
      <c r="O44197" s="14" t="str">
        <v/>
      </c>
      <c r="P44197" s="14" t="str">
        <f ca="1"/>
        <v>Low Cap</v>
      </c>
    </row>
    <row r="44198" spans="11:16">
      <c r="K44198" s="14" t="str">
        <v/>
      </c>
      <c r="L44198" s="14" t="str">
        <v/>
      </c>
      <c r="O44198" s="14" t="str">
        <v/>
      </c>
      <c r="P44198" s="14" t="str">
        <f ca="1"/>
        <v>Low Cap</v>
      </c>
    </row>
    <row r="44199" spans="11:16">
      <c r="K44199" s="14" t="str">
        <v/>
      </c>
      <c r="L44199" s="14" t="str">
        <v/>
      </c>
      <c r="O44199" s="14" t="str">
        <v/>
      </c>
      <c r="P44199" s="14" t="str">
        <f ca="1"/>
        <v>Low Cap</v>
      </c>
    </row>
    <row r="44200" spans="11:16">
      <c r="K44200" s="14" t="str">
        <v/>
      </c>
      <c r="L44200" s="14" t="str">
        <v/>
      </c>
      <c r="O44200" s="14" t="str">
        <v/>
      </c>
      <c r="P44200" s="14" t="str">
        <f ca="1"/>
        <v>Low Cap</v>
      </c>
    </row>
    <row r="44201" spans="11:16">
      <c r="K44201" s="14" t="str">
        <v/>
      </c>
      <c r="L44201" s="14" t="str">
        <v/>
      </c>
      <c r="O44201" s="14" t="str">
        <v/>
      </c>
      <c r="P44201" s="14" t="str">
        <f ca="1"/>
        <v>Low Cap</v>
      </c>
    </row>
    <row r="44202" spans="11:16">
      <c r="K44202" s="14" t="str">
        <v/>
      </c>
      <c r="L44202" s="14" t="str">
        <v/>
      </c>
      <c r="O44202" s="14" t="str">
        <v/>
      </c>
      <c r="P44202" s="14" t="str">
        <f ca="1"/>
        <v>Low Cap</v>
      </c>
    </row>
    <row r="44203" spans="11:16">
      <c r="K44203" s="14" t="str">
        <v/>
      </c>
      <c r="L44203" s="14" t="str">
        <v/>
      </c>
      <c r="O44203" s="14" t="str">
        <v/>
      </c>
      <c r="P44203" s="14" t="str">
        <f ca="1"/>
        <v>Low Cap</v>
      </c>
    </row>
    <row r="44204" spans="11:16">
      <c r="K44204" s="14" t="str">
        <v/>
      </c>
      <c r="L44204" s="14" t="str">
        <v/>
      </c>
      <c r="O44204" s="14" t="str">
        <v/>
      </c>
      <c r="P44204" s="14" t="str">
        <f ca="1"/>
        <v>Low Cap</v>
      </c>
    </row>
    <row r="44205" spans="11:16">
      <c r="K44205" s="14" t="str">
        <v/>
      </c>
      <c r="L44205" s="14" t="str">
        <v/>
      </c>
      <c r="O44205" s="14" t="str">
        <v/>
      </c>
      <c r="P44205" s="14" t="str">
        <f ca="1"/>
        <v>Low Cap</v>
      </c>
    </row>
    <row r="44206" spans="11:16">
      <c r="K44206" s="14" t="str">
        <v/>
      </c>
      <c r="L44206" s="14" t="str">
        <v/>
      </c>
      <c r="O44206" s="14" t="str">
        <v/>
      </c>
      <c r="P44206" s="14" t="str">
        <f ca="1"/>
        <v>Low Cap</v>
      </c>
    </row>
    <row r="44207" spans="11:16">
      <c r="K44207" s="14" t="str">
        <v/>
      </c>
      <c r="L44207" s="14" t="str">
        <v/>
      </c>
      <c r="O44207" s="14" t="str">
        <v/>
      </c>
      <c r="P44207" s="14" t="str">
        <f ca="1"/>
        <v>Low Cap</v>
      </c>
    </row>
    <row r="44208" spans="11:16">
      <c r="K44208" s="14" t="str">
        <v/>
      </c>
      <c r="L44208" s="14" t="str">
        <v/>
      </c>
      <c r="O44208" s="14" t="str">
        <v/>
      </c>
      <c r="P44208" s="14" t="str">
        <f ca="1"/>
        <v>Low Cap</v>
      </c>
    </row>
    <row r="44209" spans="11:16">
      <c r="K44209" s="14" t="str">
        <v/>
      </c>
      <c r="L44209" s="14" t="str">
        <v/>
      </c>
      <c r="O44209" s="14" t="str">
        <v/>
      </c>
      <c r="P44209" s="14" t="str">
        <f ca="1"/>
        <v>Low Cap</v>
      </c>
    </row>
    <row r="44210" spans="11:16">
      <c r="K44210" s="14" t="str">
        <v/>
      </c>
      <c r="L44210" s="14" t="str">
        <v/>
      </c>
      <c r="O44210" s="14" t="str">
        <v/>
      </c>
      <c r="P44210" s="14" t="str">
        <f ca="1"/>
        <v>Low Cap</v>
      </c>
    </row>
    <row r="44211" spans="11:16">
      <c r="K44211" s="14" t="str">
        <v/>
      </c>
      <c r="L44211" s="14" t="str">
        <v/>
      </c>
      <c r="O44211" s="14" t="str">
        <v/>
      </c>
      <c r="P44211" s="14" t="str">
        <f ca="1"/>
        <v>Low Cap</v>
      </c>
    </row>
    <row r="44212" spans="11:16">
      <c r="K44212" s="14" t="str">
        <v/>
      </c>
      <c r="L44212" s="14" t="str">
        <v/>
      </c>
      <c r="O44212" s="14" t="str">
        <v/>
      </c>
      <c r="P44212" s="14" t="str">
        <f ca="1"/>
        <v>Low Cap</v>
      </c>
    </row>
    <row r="44213" spans="11:16">
      <c r="K44213" s="14" t="str">
        <v/>
      </c>
      <c r="L44213" s="14" t="str">
        <v/>
      </c>
      <c r="O44213" s="14" t="str">
        <v/>
      </c>
      <c r="P44213" s="14" t="str">
        <f ca="1"/>
        <v>Low Cap</v>
      </c>
    </row>
    <row r="44214" spans="11:16">
      <c r="K44214" s="14" t="str">
        <v/>
      </c>
      <c r="L44214" s="14" t="str">
        <v/>
      </c>
      <c r="O44214" s="14" t="str">
        <v/>
      </c>
      <c r="P44214" s="14" t="str">
        <f ca="1"/>
        <v>Low Cap</v>
      </c>
    </row>
    <row r="44215" spans="11:16">
      <c r="K44215" s="14" t="str">
        <v/>
      </c>
      <c r="L44215" s="14" t="str">
        <v/>
      </c>
      <c r="O44215" s="14" t="str">
        <v/>
      </c>
      <c r="P44215" s="14" t="str">
        <f ca="1"/>
        <v>Low Cap</v>
      </c>
    </row>
    <row r="44216" spans="11:16">
      <c r="K44216" s="14" t="str">
        <v/>
      </c>
      <c r="L44216" s="14" t="str">
        <v/>
      </c>
      <c r="O44216" s="14" t="str">
        <v/>
      </c>
      <c r="P44216" s="14" t="str">
        <f ca="1"/>
        <v>Low Cap</v>
      </c>
    </row>
    <row r="44217" spans="11:16">
      <c r="K44217" s="14" t="str">
        <v/>
      </c>
      <c r="L44217" s="14" t="str">
        <v/>
      </c>
      <c r="O44217" s="14" t="str">
        <v/>
      </c>
      <c r="P44217" s="14" t="str">
        <f ca="1"/>
        <v>Low Cap</v>
      </c>
    </row>
    <row r="44218" spans="11:16">
      <c r="K44218" s="14" t="str">
        <v/>
      </c>
      <c r="L44218" s="14" t="str">
        <v/>
      </c>
      <c r="O44218" s="14" t="str">
        <v/>
      </c>
      <c r="P44218" s="14" t="str">
        <f ca="1"/>
        <v>Low Cap</v>
      </c>
    </row>
    <row r="44219" spans="11:16">
      <c r="K44219" s="14" t="str">
        <v/>
      </c>
      <c r="L44219" s="14" t="str">
        <v/>
      </c>
      <c r="O44219" s="14" t="str">
        <v/>
      </c>
      <c r="P44219" s="14" t="str">
        <f ca="1"/>
        <v>Low Cap</v>
      </c>
    </row>
    <row r="44220" spans="11:16">
      <c r="K44220" s="14" t="str">
        <v/>
      </c>
      <c r="L44220" s="14" t="str">
        <v/>
      </c>
      <c r="O44220" s="14" t="str">
        <v/>
      </c>
      <c r="P44220" s="14" t="str">
        <f ca="1"/>
        <v>Low Cap</v>
      </c>
    </row>
    <row r="44221" spans="11:16">
      <c r="K44221" s="14" t="str">
        <v/>
      </c>
      <c r="L44221" s="14" t="str">
        <v/>
      </c>
      <c r="O44221" s="14" t="str">
        <v/>
      </c>
      <c r="P44221" s="14" t="str">
        <f ca="1"/>
        <v>Low Cap</v>
      </c>
    </row>
    <row r="44222" spans="11:16">
      <c r="K44222" s="14" t="str">
        <v/>
      </c>
      <c r="L44222" s="14" t="str">
        <v/>
      </c>
      <c r="O44222" s="14" t="str">
        <v/>
      </c>
      <c r="P44222" s="14" t="str">
        <f ca="1"/>
        <v>Low Cap</v>
      </c>
    </row>
    <row r="44223" spans="11:16">
      <c r="K44223" s="14" t="str">
        <v/>
      </c>
      <c r="L44223" s="14" t="str">
        <v/>
      </c>
      <c r="O44223" s="14" t="str">
        <v/>
      </c>
      <c r="P44223" s="14" t="str">
        <f ca="1"/>
        <v>Low Cap</v>
      </c>
    </row>
    <row r="44224" spans="11:16">
      <c r="K44224" s="14" t="str">
        <v/>
      </c>
      <c r="L44224" s="14" t="str">
        <v/>
      </c>
      <c r="O44224" s="14" t="str">
        <v/>
      </c>
      <c r="P44224" s="14" t="str">
        <f ca="1"/>
        <v>Low Cap</v>
      </c>
    </row>
    <row r="44225" spans="11:16">
      <c r="K44225" s="14" t="str">
        <v/>
      </c>
      <c r="L44225" s="14" t="str">
        <v/>
      </c>
      <c r="O44225" s="14" t="str">
        <v/>
      </c>
      <c r="P44225" s="14" t="str">
        <f ca="1"/>
        <v>Low Cap</v>
      </c>
    </row>
    <row r="44226" spans="11:16">
      <c r="K44226" s="14" t="str">
        <v/>
      </c>
      <c r="L44226" s="14" t="str">
        <v/>
      </c>
      <c r="O44226" s="14" t="str">
        <v/>
      </c>
      <c r="P44226" s="14" t="str">
        <f ca="1"/>
        <v>Low Cap</v>
      </c>
    </row>
    <row r="44227" spans="11:16">
      <c r="K44227" s="14" t="str">
        <v/>
      </c>
      <c r="L44227" s="14" t="str">
        <v/>
      </c>
      <c r="O44227" s="14" t="str">
        <v/>
      </c>
      <c r="P44227" s="14" t="str">
        <f ca="1"/>
        <v>Low Cap</v>
      </c>
    </row>
    <row r="44228" spans="11:16">
      <c r="K44228" s="14" t="str">
        <v/>
      </c>
      <c r="L44228" s="14" t="str">
        <v/>
      </c>
      <c r="O44228" s="14" t="str">
        <v/>
      </c>
      <c r="P44228" s="14" t="str">
        <f ca="1"/>
        <v>Low Cap</v>
      </c>
    </row>
    <row r="44229" spans="11:16">
      <c r="K44229" s="14" t="str">
        <v/>
      </c>
      <c r="L44229" s="14" t="str">
        <v/>
      </c>
      <c r="O44229" s="14" t="str">
        <v/>
      </c>
      <c r="P44229" s="14" t="str">
        <f ca="1"/>
        <v>Low Cap</v>
      </c>
    </row>
    <row r="44230" spans="11:16">
      <c r="K44230" s="14" t="str">
        <v/>
      </c>
      <c r="L44230" s="14" t="str">
        <v/>
      </c>
      <c r="O44230" s="14" t="str">
        <v/>
      </c>
      <c r="P44230" s="14" t="str">
        <f ca="1"/>
        <v>Low Cap</v>
      </c>
    </row>
    <row r="44231" spans="11:16">
      <c r="K44231" s="14" t="str">
        <v/>
      </c>
      <c r="L44231" s="14" t="str">
        <v/>
      </c>
      <c r="O44231" s="14" t="str">
        <v/>
      </c>
      <c r="P44231" s="14" t="str">
        <f ca="1"/>
        <v>Low Cap</v>
      </c>
    </row>
    <row r="44232" spans="11:16">
      <c r="K44232" s="14" t="str">
        <v/>
      </c>
      <c r="L44232" s="14" t="str">
        <v/>
      </c>
      <c r="O44232" s="14" t="str">
        <v/>
      </c>
      <c r="P44232" s="14" t="str">
        <f ca="1"/>
        <v>Low Cap</v>
      </c>
    </row>
    <row r="44233" spans="11:16">
      <c r="K44233" s="14" t="str">
        <v/>
      </c>
      <c r="L44233" s="14" t="str">
        <v/>
      </c>
      <c r="O44233" s="14" t="str">
        <v/>
      </c>
      <c r="P44233" s="14" t="str">
        <f ca="1"/>
        <v>Low Cap</v>
      </c>
    </row>
    <row r="44234" spans="11:16">
      <c r="K44234" s="14" t="str">
        <v/>
      </c>
      <c r="L44234" s="14" t="str">
        <v/>
      </c>
      <c r="O44234" s="14" t="str">
        <v/>
      </c>
      <c r="P44234" s="14" t="str">
        <f ca="1"/>
        <v>Low Cap</v>
      </c>
    </row>
    <row r="44235" spans="11:16">
      <c r="K44235" s="14" t="str">
        <v/>
      </c>
      <c r="L44235" s="14" t="str">
        <v/>
      </c>
      <c r="O44235" s="14" t="str">
        <v/>
      </c>
      <c r="P44235" s="14" t="str">
        <f ca="1"/>
        <v>Low Cap</v>
      </c>
    </row>
    <row r="44236" spans="11:16">
      <c r="K44236" s="14" t="str">
        <v/>
      </c>
      <c r="L44236" s="14" t="str">
        <v/>
      </c>
      <c r="O44236" s="14" t="str">
        <v/>
      </c>
      <c r="P44236" s="14" t="str">
        <f ca="1"/>
        <v>Low Cap</v>
      </c>
    </row>
    <row r="44237" spans="11:16">
      <c r="K44237" s="14" t="str">
        <v/>
      </c>
      <c r="L44237" s="14" t="str">
        <v/>
      </c>
      <c r="O44237" s="14" t="str">
        <v/>
      </c>
      <c r="P44237" s="14" t="str">
        <f ca="1"/>
        <v>Low Cap</v>
      </c>
    </row>
    <row r="44238" spans="11:16">
      <c r="K44238" s="14" t="str">
        <v/>
      </c>
      <c r="L44238" s="14" t="str">
        <v/>
      </c>
      <c r="O44238" s="14" t="str">
        <v/>
      </c>
      <c r="P44238" s="14" t="str">
        <f ca="1"/>
        <v>Low Cap</v>
      </c>
    </row>
    <row r="44239" spans="11:16">
      <c r="K44239" s="14" t="str">
        <v/>
      </c>
      <c r="L44239" s="14" t="str">
        <v/>
      </c>
      <c r="O44239" s="14" t="str">
        <v/>
      </c>
      <c r="P44239" s="14" t="str">
        <f ca="1"/>
        <v>Low Cap</v>
      </c>
    </row>
    <row r="44240" spans="11:16">
      <c r="K44240" s="14" t="str">
        <v/>
      </c>
      <c r="L44240" s="14" t="str">
        <v/>
      </c>
      <c r="O44240" s="14" t="str">
        <v/>
      </c>
      <c r="P44240" s="14" t="str">
        <f ca="1"/>
        <v>Low Cap</v>
      </c>
    </row>
    <row r="44241" spans="11:16">
      <c r="K44241" s="14" t="str">
        <v/>
      </c>
      <c r="L44241" s="14" t="str">
        <v/>
      </c>
      <c r="O44241" s="14" t="str">
        <v/>
      </c>
      <c r="P44241" s="14" t="str">
        <f ca="1"/>
        <v>Low Cap</v>
      </c>
    </row>
    <row r="44242" spans="11:16">
      <c r="K44242" s="14" t="str">
        <v/>
      </c>
      <c r="L44242" s="14" t="str">
        <v/>
      </c>
      <c r="O44242" s="14" t="str">
        <v/>
      </c>
      <c r="P44242" s="14" t="str">
        <f ca="1"/>
        <v>Low Cap</v>
      </c>
    </row>
    <row r="44243" spans="11:16">
      <c r="K44243" s="14" t="str">
        <v/>
      </c>
      <c r="L44243" s="14" t="str">
        <v/>
      </c>
      <c r="O44243" s="14" t="str">
        <v/>
      </c>
      <c r="P44243" s="14" t="str">
        <f ca="1"/>
        <v>Low Cap</v>
      </c>
    </row>
    <row r="44244" spans="11:16">
      <c r="K44244" s="14" t="str">
        <v/>
      </c>
      <c r="L44244" s="14" t="str">
        <v/>
      </c>
      <c r="O44244" s="14" t="str">
        <v/>
      </c>
      <c r="P44244" s="14" t="str">
        <f ca="1"/>
        <v>Low Cap</v>
      </c>
    </row>
    <row r="44245" spans="11:16">
      <c r="K44245" s="14" t="str">
        <v/>
      </c>
      <c r="L44245" s="14" t="str">
        <v/>
      </c>
      <c r="O44245" s="14" t="str">
        <v/>
      </c>
      <c r="P44245" s="14" t="str">
        <f ca="1"/>
        <v>Low Cap</v>
      </c>
    </row>
    <row r="44246" spans="11:16">
      <c r="K44246" s="14" t="str">
        <v/>
      </c>
      <c r="L44246" s="14" t="str">
        <v/>
      </c>
      <c r="O44246" s="14" t="str">
        <v/>
      </c>
      <c r="P44246" s="14" t="str">
        <f ca="1"/>
        <v>Low Cap</v>
      </c>
    </row>
    <row r="44247" spans="11:16">
      <c r="K44247" s="14" t="str">
        <v/>
      </c>
      <c r="L44247" s="14" t="str">
        <v/>
      </c>
      <c r="O44247" s="14" t="str">
        <v/>
      </c>
      <c r="P44247" s="14" t="str">
        <f ca="1"/>
        <v>Low Cap</v>
      </c>
    </row>
    <row r="44248" spans="11:16">
      <c r="K44248" s="14" t="str">
        <v/>
      </c>
      <c r="L44248" s="14" t="str">
        <v/>
      </c>
      <c r="O44248" s="14" t="str">
        <v/>
      </c>
      <c r="P44248" s="14" t="str">
        <f ca="1"/>
        <v>Low Cap</v>
      </c>
    </row>
    <row r="44249" spans="11:16">
      <c r="K44249" s="14" t="str">
        <v/>
      </c>
      <c r="L44249" s="14" t="str">
        <v/>
      </c>
      <c r="O44249" s="14" t="str">
        <v/>
      </c>
      <c r="P44249" s="14" t="str">
        <f ca="1"/>
        <v>Low Cap</v>
      </c>
    </row>
    <row r="44250" spans="11:16">
      <c r="K44250" s="14" t="str">
        <v/>
      </c>
      <c r="L44250" s="14" t="str">
        <v/>
      </c>
      <c r="O44250" s="14" t="str">
        <v/>
      </c>
      <c r="P44250" s="14" t="str">
        <f ca="1"/>
        <v>Low Cap</v>
      </c>
    </row>
    <row r="44251" spans="11:16">
      <c r="K44251" s="14" t="str">
        <v/>
      </c>
      <c r="L44251" s="14" t="str">
        <v/>
      </c>
      <c r="O44251" s="14" t="str">
        <v/>
      </c>
      <c r="P44251" s="14" t="str">
        <f ca="1"/>
        <v>Low Cap</v>
      </c>
    </row>
    <row r="44252" spans="11:16">
      <c r="K44252" s="14" t="str">
        <v/>
      </c>
      <c r="L44252" s="14" t="str">
        <v/>
      </c>
      <c r="O44252" s="14" t="str">
        <v/>
      </c>
      <c r="P44252" s="14" t="str">
        <f ca="1"/>
        <v>Low Cap</v>
      </c>
    </row>
    <row r="44253" spans="11:16">
      <c r="K44253" s="14" t="str">
        <v/>
      </c>
      <c r="L44253" s="14" t="str">
        <v/>
      </c>
      <c r="O44253" s="14" t="str">
        <v/>
      </c>
      <c r="P44253" s="14" t="str">
        <f ca="1"/>
        <v>Low Cap</v>
      </c>
    </row>
    <row r="44254" spans="11:16">
      <c r="K44254" s="14" t="str">
        <v/>
      </c>
      <c r="L44254" s="14" t="str">
        <v/>
      </c>
      <c r="O44254" s="14" t="str">
        <v/>
      </c>
      <c r="P44254" s="14" t="str">
        <f ca="1"/>
        <v>Low Cap</v>
      </c>
    </row>
    <row r="44255" spans="11:16">
      <c r="K44255" s="14" t="str">
        <v/>
      </c>
      <c r="L44255" s="14" t="str">
        <v/>
      </c>
      <c r="O44255" s="14" t="str">
        <v/>
      </c>
      <c r="P44255" s="14" t="str">
        <f ca="1"/>
        <v>Low Cap</v>
      </c>
    </row>
    <row r="44256" spans="11:16">
      <c r="K44256" s="14" t="str">
        <v/>
      </c>
      <c r="L44256" s="14" t="str">
        <v/>
      </c>
      <c r="O44256" s="14" t="str">
        <v/>
      </c>
      <c r="P44256" s="14" t="str">
        <f ca="1"/>
        <v>Low Cap</v>
      </c>
    </row>
    <row r="44257" spans="11:16">
      <c r="K44257" s="14" t="str">
        <v/>
      </c>
      <c r="L44257" s="14" t="str">
        <v/>
      </c>
      <c r="O44257" s="14" t="str">
        <v/>
      </c>
      <c r="P44257" s="14" t="str">
        <f ca="1"/>
        <v>Low Cap</v>
      </c>
    </row>
    <row r="44258" spans="11:16">
      <c r="K44258" s="14" t="str">
        <v/>
      </c>
      <c r="L44258" s="14" t="str">
        <v/>
      </c>
      <c r="O44258" s="14" t="str">
        <v/>
      </c>
      <c r="P44258" s="14" t="str">
        <f ca="1"/>
        <v>Low Cap</v>
      </c>
    </row>
    <row r="44259" spans="11:16">
      <c r="K44259" s="14" t="str">
        <v/>
      </c>
      <c r="L44259" s="14" t="str">
        <v/>
      </c>
      <c r="O44259" s="14" t="str">
        <v/>
      </c>
      <c r="P44259" s="14" t="str">
        <f ca="1"/>
        <v>Low Cap</v>
      </c>
    </row>
    <row r="44260" spans="11:16">
      <c r="K44260" s="14" t="str">
        <v/>
      </c>
      <c r="L44260" s="14" t="str">
        <v/>
      </c>
      <c r="O44260" s="14" t="str">
        <v/>
      </c>
      <c r="P44260" s="14" t="str">
        <f ca="1"/>
        <v>Low Cap</v>
      </c>
    </row>
    <row r="44261" spans="11:16">
      <c r="K44261" s="14" t="str">
        <v/>
      </c>
      <c r="L44261" s="14" t="str">
        <v/>
      </c>
      <c r="O44261" s="14" t="str">
        <v/>
      </c>
      <c r="P44261" s="14" t="str">
        <f ca="1"/>
        <v>Low Cap</v>
      </c>
    </row>
    <row r="44262" spans="11:16">
      <c r="K44262" s="14" t="str">
        <v/>
      </c>
      <c r="L44262" s="14" t="str">
        <v/>
      </c>
      <c r="O44262" s="14" t="str">
        <v/>
      </c>
      <c r="P44262" s="14" t="str">
        <f ca="1"/>
        <v>Low Cap</v>
      </c>
    </row>
    <row r="44263" spans="11:16">
      <c r="K44263" s="14" t="str">
        <v/>
      </c>
      <c r="L44263" s="14" t="str">
        <v/>
      </c>
      <c r="O44263" s="14" t="str">
        <v/>
      </c>
      <c r="P44263" s="14" t="str">
        <f ca="1"/>
        <v>Low Cap</v>
      </c>
    </row>
    <row r="44264" spans="11:16">
      <c r="K44264" s="14" t="str">
        <v/>
      </c>
      <c r="L44264" s="14" t="str">
        <v/>
      </c>
      <c r="O44264" s="14" t="str">
        <v/>
      </c>
      <c r="P44264" s="14" t="str">
        <f ca="1"/>
        <v>Low Cap</v>
      </c>
    </row>
    <row r="44265" spans="11:16">
      <c r="K44265" s="14" t="str">
        <v/>
      </c>
      <c r="L44265" s="14" t="str">
        <v/>
      </c>
      <c r="O44265" s="14" t="str">
        <v/>
      </c>
      <c r="P44265" s="14" t="str">
        <f ca="1"/>
        <v>Low Cap</v>
      </c>
    </row>
    <row r="44266" spans="11:16">
      <c r="K44266" s="14" t="str">
        <v/>
      </c>
      <c r="L44266" s="14" t="str">
        <v/>
      </c>
      <c r="O44266" s="14" t="str">
        <v/>
      </c>
      <c r="P44266" s="14" t="str">
        <f ca="1"/>
        <v>Low Cap</v>
      </c>
    </row>
    <row r="44267" spans="11:16">
      <c r="K44267" s="14" t="str">
        <v/>
      </c>
      <c r="L44267" s="14" t="str">
        <v/>
      </c>
      <c r="O44267" s="14" t="str">
        <v/>
      </c>
      <c r="P44267" s="14" t="str">
        <f ca="1"/>
        <v>Low Cap</v>
      </c>
    </row>
    <row r="44268" spans="11:16">
      <c r="K44268" s="14" t="str">
        <v/>
      </c>
      <c r="L44268" s="14" t="str">
        <v/>
      </c>
      <c r="O44268" s="14" t="str">
        <v/>
      </c>
      <c r="P44268" s="14" t="str">
        <f ca="1"/>
        <v>Low Cap</v>
      </c>
    </row>
    <row r="44269" spans="11:16">
      <c r="K44269" s="14" t="str">
        <v/>
      </c>
      <c r="L44269" s="14" t="str">
        <v/>
      </c>
      <c r="O44269" s="14" t="str">
        <v/>
      </c>
      <c r="P44269" s="14" t="str">
        <f ca="1"/>
        <v>Low Cap</v>
      </c>
    </row>
    <row r="44270" spans="11:16">
      <c r="K44270" s="14" t="str">
        <v/>
      </c>
      <c r="L44270" s="14" t="str">
        <v/>
      </c>
      <c r="O44270" s="14" t="str">
        <v/>
      </c>
      <c r="P44270" s="14" t="str">
        <f ca="1"/>
        <v>Low Cap</v>
      </c>
    </row>
    <row r="44271" spans="11:16">
      <c r="K44271" s="14" t="str">
        <v/>
      </c>
      <c r="L44271" s="14" t="str">
        <v/>
      </c>
      <c r="O44271" s="14" t="str">
        <v/>
      </c>
      <c r="P44271" s="14" t="str">
        <f ca="1"/>
        <v>Low Cap</v>
      </c>
    </row>
    <row r="44272" spans="11:16">
      <c r="K44272" s="14" t="str">
        <v/>
      </c>
      <c r="L44272" s="14" t="str">
        <v/>
      </c>
      <c r="O44272" s="14" t="str">
        <v/>
      </c>
      <c r="P44272" s="14" t="str">
        <f ca="1"/>
        <v>Low Cap</v>
      </c>
    </row>
    <row r="44273" spans="11:16">
      <c r="K44273" s="14" t="str">
        <v/>
      </c>
      <c r="L44273" s="14" t="str">
        <v/>
      </c>
      <c r="O44273" s="14" t="str">
        <v/>
      </c>
      <c r="P44273" s="14" t="str">
        <f ca="1"/>
        <v>Low Cap</v>
      </c>
    </row>
    <row r="44274" spans="11:16">
      <c r="K44274" s="14" t="str">
        <v/>
      </c>
      <c r="L44274" s="14" t="str">
        <v/>
      </c>
      <c r="O44274" s="14" t="str">
        <v/>
      </c>
      <c r="P44274" s="14" t="str">
        <f ca="1"/>
        <v>Low Cap</v>
      </c>
    </row>
    <row r="44275" spans="11:16">
      <c r="K44275" s="14" t="str">
        <v/>
      </c>
      <c r="L44275" s="14" t="str">
        <v/>
      </c>
      <c r="O44275" s="14" t="str">
        <v/>
      </c>
      <c r="P44275" s="14" t="str">
        <f ca="1"/>
        <v>Low Cap</v>
      </c>
    </row>
    <row r="44276" spans="11:16">
      <c r="K44276" s="14" t="str">
        <v/>
      </c>
      <c r="L44276" s="14" t="str">
        <v/>
      </c>
      <c r="O44276" s="14" t="str">
        <v/>
      </c>
      <c r="P44276" s="14" t="str">
        <f ca="1"/>
        <v>Low Cap</v>
      </c>
    </row>
    <row r="44277" spans="11:16">
      <c r="K44277" s="14" t="str">
        <v/>
      </c>
      <c r="L44277" s="14" t="str">
        <v/>
      </c>
      <c r="O44277" s="14" t="str">
        <v/>
      </c>
      <c r="P44277" s="14" t="str">
        <f ca="1"/>
        <v>Low Cap</v>
      </c>
    </row>
    <row r="44278" spans="11:16">
      <c r="K44278" s="14" t="str">
        <v/>
      </c>
      <c r="L44278" s="14" t="str">
        <v/>
      </c>
      <c r="O44278" s="14" t="str">
        <v/>
      </c>
      <c r="P44278" s="14" t="str">
        <f ca="1"/>
        <v>Low Cap</v>
      </c>
    </row>
    <row r="44279" spans="11:16">
      <c r="K44279" s="14" t="str">
        <v/>
      </c>
      <c r="L44279" s="14" t="str">
        <v/>
      </c>
      <c r="O44279" s="14" t="str">
        <v/>
      </c>
      <c r="P44279" s="14" t="str">
        <f ca="1"/>
        <v>Low Cap</v>
      </c>
    </row>
    <row r="44280" spans="11:16">
      <c r="K44280" s="14" t="str">
        <v/>
      </c>
      <c r="L44280" s="14" t="str">
        <v/>
      </c>
      <c r="O44280" s="14" t="str">
        <v/>
      </c>
      <c r="P44280" s="14" t="str">
        <f ca="1"/>
        <v>Low Cap</v>
      </c>
    </row>
    <row r="44281" spans="11:16">
      <c r="K44281" s="14" t="str">
        <v/>
      </c>
      <c r="L44281" s="14" t="str">
        <v/>
      </c>
      <c r="O44281" s="14" t="str">
        <v/>
      </c>
      <c r="P44281" s="14" t="str">
        <f ca="1"/>
        <v>Low Cap</v>
      </c>
    </row>
    <row r="44282" spans="11:16">
      <c r="K44282" s="14" t="str">
        <v/>
      </c>
      <c r="L44282" s="14" t="str">
        <v/>
      </c>
      <c r="O44282" s="14" t="str">
        <v/>
      </c>
      <c r="P44282" s="14" t="str">
        <f ca="1"/>
        <v>Low Cap</v>
      </c>
    </row>
    <row r="44283" spans="11:16">
      <c r="K44283" s="14" t="str">
        <v/>
      </c>
      <c r="L44283" s="14" t="str">
        <v/>
      </c>
      <c r="O44283" s="14" t="str">
        <v/>
      </c>
      <c r="P44283" s="14" t="str">
        <f ca="1"/>
        <v>Low Cap</v>
      </c>
    </row>
    <row r="44284" spans="11:16">
      <c r="K44284" s="14" t="str">
        <v/>
      </c>
      <c r="L44284" s="14" t="str">
        <v/>
      </c>
      <c r="O44284" s="14" t="str">
        <v/>
      </c>
      <c r="P44284" s="14" t="str">
        <f ca="1"/>
        <v>Low Cap</v>
      </c>
    </row>
    <row r="44285" spans="11:16">
      <c r="K44285" s="14" t="str">
        <v/>
      </c>
      <c r="L44285" s="14" t="str">
        <v/>
      </c>
      <c r="O44285" s="14" t="str">
        <v/>
      </c>
      <c r="P44285" s="14" t="str">
        <f ca="1"/>
        <v>Low Cap</v>
      </c>
    </row>
    <row r="44286" spans="11:16">
      <c r="K44286" s="14" t="str">
        <v/>
      </c>
      <c r="L44286" s="14" t="str">
        <v/>
      </c>
      <c r="O44286" s="14" t="str">
        <v/>
      </c>
      <c r="P44286" s="14" t="str">
        <f ca="1"/>
        <v>Low Cap</v>
      </c>
    </row>
    <row r="44287" spans="11:16">
      <c r="K44287" s="14" t="str">
        <v/>
      </c>
      <c r="L44287" s="14" t="str">
        <v/>
      </c>
      <c r="O44287" s="14" t="str">
        <v/>
      </c>
      <c r="P44287" s="14" t="str">
        <f ca="1"/>
        <v>Low Cap</v>
      </c>
    </row>
    <row r="44288" spans="11:16">
      <c r="K44288" s="14" t="str">
        <v/>
      </c>
      <c r="L44288" s="14" t="str">
        <v/>
      </c>
      <c r="O44288" s="14" t="str">
        <v/>
      </c>
      <c r="P44288" s="14" t="str">
        <f ca="1"/>
        <v>Low Cap</v>
      </c>
    </row>
    <row r="44289" spans="11:16">
      <c r="K44289" s="14" t="str">
        <v/>
      </c>
      <c r="L44289" s="14" t="str">
        <v/>
      </c>
      <c r="O44289" s="14" t="str">
        <v/>
      </c>
      <c r="P44289" s="14" t="str">
        <f ca="1"/>
        <v>Low Cap</v>
      </c>
    </row>
    <row r="44290" spans="11:16">
      <c r="K44290" s="14" t="str">
        <v/>
      </c>
      <c r="L44290" s="14" t="str">
        <v/>
      </c>
      <c r="O44290" s="14" t="str">
        <v/>
      </c>
      <c r="P44290" s="14" t="str">
        <f ca="1"/>
        <v>Low Cap</v>
      </c>
    </row>
    <row r="44291" spans="11:16">
      <c r="K44291" s="14" t="str">
        <v/>
      </c>
      <c r="L44291" s="14" t="str">
        <v/>
      </c>
      <c r="O44291" s="14" t="str">
        <v/>
      </c>
      <c r="P44291" s="14" t="str">
        <f ca="1"/>
        <v>Low Cap</v>
      </c>
    </row>
    <row r="44292" spans="11:16">
      <c r="K44292" s="14" t="str">
        <v/>
      </c>
      <c r="L44292" s="14" t="str">
        <v/>
      </c>
      <c r="O44292" s="14" t="str">
        <v/>
      </c>
      <c r="P44292" s="14" t="str">
        <f ca="1"/>
        <v>Low Cap</v>
      </c>
    </row>
    <row r="44293" spans="11:16">
      <c r="K44293" s="14" t="str">
        <v/>
      </c>
      <c r="L44293" s="14" t="str">
        <v/>
      </c>
      <c r="O44293" s="14" t="str">
        <v/>
      </c>
      <c r="P44293" s="14" t="str">
        <f ca="1"/>
        <v>Low Cap</v>
      </c>
    </row>
    <row r="44294" spans="11:16">
      <c r="K44294" s="14" t="str">
        <v/>
      </c>
      <c r="L44294" s="14" t="str">
        <v/>
      </c>
      <c r="O44294" s="14" t="str">
        <v/>
      </c>
      <c r="P44294" s="14" t="str">
        <f ca="1"/>
        <v>Low Cap</v>
      </c>
    </row>
    <row r="44295" spans="11:16">
      <c r="K44295" s="14" t="str">
        <v/>
      </c>
      <c r="L44295" s="14" t="str">
        <v/>
      </c>
      <c r="O44295" s="14" t="str">
        <v/>
      </c>
      <c r="P44295" s="14" t="str">
        <f ca="1"/>
        <v>Low Cap</v>
      </c>
    </row>
    <row r="44296" spans="11:16">
      <c r="K44296" s="14" t="str">
        <v/>
      </c>
      <c r="L44296" s="14" t="str">
        <v/>
      </c>
      <c r="O44296" s="14" t="str">
        <v/>
      </c>
      <c r="P44296" s="14" t="str">
        <f ca="1"/>
        <v>Low Cap</v>
      </c>
    </row>
    <row r="44297" spans="11:16">
      <c r="K44297" s="14" t="str">
        <v/>
      </c>
      <c r="L44297" s="14" t="str">
        <v/>
      </c>
      <c r="O44297" s="14" t="str">
        <v/>
      </c>
      <c r="P44297" s="14" t="str">
        <f ca="1"/>
        <v>Low Cap</v>
      </c>
    </row>
    <row r="44298" spans="11:16">
      <c r="K44298" s="14" t="str">
        <v/>
      </c>
      <c r="L44298" s="14" t="str">
        <v/>
      </c>
      <c r="O44298" s="14" t="str">
        <v/>
      </c>
      <c r="P44298" s="14" t="str">
        <f ca="1"/>
        <v>Low Cap</v>
      </c>
    </row>
    <row r="44299" spans="11:16">
      <c r="K44299" s="14" t="str">
        <v/>
      </c>
      <c r="L44299" s="14" t="str">
        <v/>
      </c>
      <c r="O44299" s="14" t="str">
        <v/>
      </c>
      <c r="P44299" s="14" t="str">
        <f ca="1"/>
        <v>Low Cap</v>
      </c>
    </row>
    <row r="44300" spans="11:16">
      <c r="K44300" s="14" t="str">
        <v/>
      </c>
      <c r="L44300" s="14" t="str">
        <v/>
      </c>
      <c r="O44300" s="14" t="str">
        <v/>
      </c>
      <c r="P44300" s="14" t="str">
        <f ca="1"/>
        <v>Low Cap</v>
      </c>
    </row>
    <row r="44301" spans="11:16">
      <c r="K44301" s="14" t="str">
        <v/>
      </c>
      <c r="L44301" s="14" t="str">
        <v/>
      </c>
      <c r="O44301" s="14" t="str">
        <v/>
      </c>
      <c r="P44301" s="14" t="str">
        <f ca="1"/>
        <v>Low Cap</v>
      </c>
    </row>
    <row r="44302" spans="11:16">
      <c r="K44302" s="14" t="str">
        <v/>
      </c>
      <c r="L44302" s="14" t="str">
        <v/>
      </c>
      <c r="O44302" s="14" t="str">
        <v/>
      </c>
      <c r="P44302" s="14" t="str">
        <f ca="1"/>
        <v>Low Cap</v>
      </c>
    </row>
    <row r="44303" spans="11:16">
      <c r="K44303" s="14" t="str">
        <v/>
      </c>
      <c r="L44303" s="14" t="str">
        <v/>
      </c>
      <c r="O44303" s="14" t="str">
        <v/>
      </c>
      <c r="P44303" s="14" t="str">
        <f ca="1"/>
        <v>Low Cap</v>
      </c>
    </row>
    <row r="44304" spans="11:16">
      <c r="K44304" s="14" t="str">
        <v/>
      </c>
      <c r="L44304" s="14" t="str">
        <v/>
      </c>
      <c r="O44304" s="14" t="str">
        <v/>
      </c>
      <c r="P44304" s="14" t="str">
        <f ca="1"/>
        <v>Low Cap</v>
      </c>
    </row>
    <row r="44305" spans="11:16">
      <c r="K44305" s="14" t="str">
        <v/>
      </c>
      <c r="L44305" s="14" t="str">
        <v/>
      </c>
      <c r="O44305" s="14" t="str">
        <v/>
      </c>
      <c r="P44305" s="14" t="str">
        <f ca="1"/>
        <v>Low Cap</v>
      </c>
    </row>
    <row r="44306" spans="11:16">
      <c r="K44306" s="14" t="str">
        <v/>
      </c>
      <c r="L44306" s="14" t="str">
        <v/>
      </c>
      <c r="O44306" s="14" t="str">
        <v/>
      </c>
      <c r="P44306" s="14" t="str">
        <f ca="1"/>
        <v>Low Cap</v>
      </c>
    </row>
    <row r="44307" spans="11:16">
      <c r="K44307" s="14" t="str">
        <v/>
      </c>
      <c r="L44307" s="14" t="str">
        <v/>
      </c>
      <c r="O44307" s="14" t="str">
        <v/>
      </c>
      <c r="P44307" s="14" t="str">
        <f ca="1"/>
        <v>Low Cap</v>
      </c>
    </row>
    <row r="44308" spans="11:16">
      <c r="K44308" s="14" t="str">
        <v/>
      </c>
      <c r="L44308" s="14" t="str">
        <v/>
      </c>
      <c r="O44308" s="14" t="str">
        <v/>
      </c>
      <c r="P44308" s="14" t="str">
        <f ca="1"/>
        <v>Low Cap</v>
      </c>
    </row>
    <row r="44309" spans="11:16">
      <c r="K44309" s="14" t="str">
        <v/>
      </c>
      <c r="L44309" s="14" t="str">
        <v/>
      </c>
      <c r="O44309" s="14" t="str">
        <v/>
      </c>
      <c r="P44309" s="14" t="str">
        <f ca="1"/>
        <v>Low Cap</v>
      </c>
    </row>
    <row r="44310" spans="11:16">
      <c r="K44310" s="14" t="str">
        <v/>
      </c>
      <c r="L44310" s="14" t="str">
        <v/>
      </c>
      <c r="O44310" s="14" t="str">
        <v/>
      </c>
      <c r="P44310" s="14" t="str">
        <f ca="1"/>
        <v>Low Cap</v>
      </c>
    </row>
    <row r="44311" spans="11:16">
      <c r="K44311" s="14" t="str">
        <v/>
      </c>
      <c r="L44311" s="14" t="str">
        <v/>
      </c>
      <c r="O44311" s="14" t="str">
        <v/>
      </c>
      <c r="P44311" s="14" t="str">
        <f ca="1"/>
        <v>Low Cap</v>
      </c>
    </row>
    <row r="44312" spans="11:16">
      <c r="K44312" s="14" t="str">
        <v/>
      </c>
      <c r="L44312" s="14" t="str">
        <v/>
      </c>
      <c r="O44312" s="14" t="str">
        <v/>
      </c>
      <c r="P44312" s="14" t="str">
        <f ca="1"/>
        <v>Low Cap</v>
      </c>
    </row>
    <row r="44313" spans="11:16">
      <c r="K44313" s="14" t="str">
        <v/>
      </c>
      <c r="L44313" s="14" t="str">
        <v/>
      </c>
      <c r="O44313" s="14" t="str">
        <v/>
      </c>
      <c r="P44313" s="14" t="str">
        <f ca="1"/>
        <v>Low Cap</v>
      </c>
    </row>
    <row r="44314" spans="11:16">
      <c r="K44314" s="14" t="str">
        <v/>
      </c>
      <c r="L44314" s="14" t="str">
        <v/>
      </c>
      <c r="O44314" s="14" t="str">
        <v/>
      </c>
      <c r="P44314" s="14" t="str">
        <f ca="1"/>
        <v>Low Cap</v>
      </c>
    </row>
    <row r="44315" spans="11:16">
      <c r="K44315" s="14" t="str">
        <v/>
      </c>
      <c r="L44315" s="14" t="str">
        <v/>
      </c>
      <c r="O44315" s="14" t="str">
        <v/>
      </c>
      <c r="P44315" s="14" t="str">
        <f ca="1"/>
        <v>Low Cap</v>
      </c>
    </row>
    <row r="44316" spans="11:16">
      <c r="K44316" s="14" t="str">
        <v/>
      </c>
      <c r="L44316" s="14" t="str">
        <v/>
      </c>
      <c r="O44316" s="14" t="str">
        <v/>
      </c>
      <c r="P44316" s="14" t="str">
        <f ca="1"/>
        <v>Low Cap</v>
      </c>
    </row>
    <row r="44317" spans="11:16">
      <c r="K44317" s="14" t="str">
        <v/>
      </c>
      <c r="L44317" s="14" t="str">
        <v/>
      </c>
      <c r="O44317" s="14" t="str">
        <v/>
      </c>
      <c r="P44317" s="14" t="str">
        <f ca="1"/>
        <v>Low Cap</v>
      </c>
    </row>
    <row r="44318" spans="11:16">
      <c r="K44318" s="14" t="str">
        <v/>
      </c>
      <c r="L44318" s="14" t="str">
        <v/>
      </c>
      <c r="O44318" s="14" t="str">
        <v/>
      </c>
      <c r="P44318" s="14" t="str">
        <f ca="1"/>
        <v>Low Cap</v>
      </c>
    </row>
    <row r="44319" spans="11:16">
      <c r="K44319" s="14" t="str">
        <v/>
      </c>
      <c r="L44319" s="14" t="str">
        <v/>
      </c>
      <c r="O44319" s="14" t="str">
        <v/>
      </c>
      <c r="P44319" s="14" t="str">
        <f ca="1"/>
        <v>Low Cap</v>
      </c>
    </row>
    <row r="44320" spans="11:16">
      <c r="K44320" s="14" t="str">
        <v/>
      </c>
      <c r="L44320" s="14" t="str">
        <v/>
      </c>
      <c r="O44320" s="14" t="str">
        <v/>
      </c>
      <c r="P44320" s="14" t="str">
        <f ca="1"/>
        <v>Low Cap</v>
      </c>
    </row>
    <row r="44321" spans="11:16">
      <c r="K44321" s="14" t="str">
        <v/>
      </c>
      <c r="L44321" s="14" t="str">
        <v/>
      </c>
      <c r="O44321" s="14" t="str">
        <v/>
      </c>
      <c r="P44321" s="14" t="str">
        <f ca="1"/>
        <v>Low Cap</v>
      </c>
    </row>
    <row r="44322" spans="11:16">
      <c r="K44322" s="14" t="str">
        <v/>
      </c>
      <c r="L44322" s="14" t="str">
        <v/>
      </c>
      <c r="O44322" s="14" t="str">
        <v/>
      </c>
      <c r="P44322" s="14" t="str">
        <f ca="1"/>
        <v>Low Cap</v>
      </c>
    </row>
    <row r="44323" spans="11:16">
      <c r="K44323" s="14" t="str">
        <v/>
      </c>
      <c r="L44323" s="14" t="str">
        <v/>
      </c>
      <c r="O44323" s="14" t="str">
        <v/>
      </c>
      <c r="P44323" s="14" t="str">
        <f ca="1"/>
        <v>Low Cap</v>
      </c>
    </row>
    <row r="44324" spans="11:16">
      <c r="K44324" s="14" t="str">
        <v/>
      </c>
      <c r="L44324" s="14" t="str">
        <v/>
      </c>
      <c r="O44324" s="14" t="str">
        <v/>
      </c>
      <c r="P44324" s="14" t="str">
        <f ca="1"/>
        <v>Low Cap</v>
      </c>
    </row>
    <row r="44325" spans="11:16">
      <c r="K44325" s="14" t="str">
        <v/>
      </c>
      <c r="L44325" s="14" t="str">
        <v/>
      </c>
      <c r="O44325" s="14" t="str">
        <v/>
      </c>
      <c r="P44325" s="14" t="str">
        <f ca="1"/>
        <v>Low Cap</v>
      </c>
    </row>
    <row r="44326" spans="11:16">
      <c r="K44326" s="14" t="str">
        <v/>
      </c>
      <c r="L44326" s="14" t="str">
        <v/>
      </c>
      <c r="O44326" s="14" t="str">
        <v/>
      </c>
      <c r="P44326" s="14" t="str">
        <f ca="1"/>
        <v>Low Cap</v>
      </c>
    </row>
    <row r="44327" spans="11:16">
      <c r="K44327" s="14" t="str">
        <v/>
      </c>
      <c r="L44327" s="14" t="str">
        <v/>
      </c>
      <c r="O44327" s="14" t="str">
        <v/>
      </c>
      <c r="P44327" s="14" t="str">
        <f ca="1"/>
        <v>Low Cap</v>
      </c>
    </row>
    <row r="44328" spans="11:16">
      <c r="K44328" s="14" t="str">
        <v/>
      </c>
      <c r="L44328" s="14" t="str">
        <v/>
      </c>
      <c r="O44328" s="14" t="str">
        <v/>
      </c>
      <c r="P44328" s="14" t="str">
        <f ca="1"/>
        <v>Low Cap</v>
      </c>
    </row>
    <row r="44329" spans="11:16">
      <c r="K44329" s="14" t="str">
        <v/>
      </c>
      <c r="L44329" s="14" t="str">
        <v/>
      </c>
      <c r="O44329" s="14" t="str">
        <v/>
      </c>
      <c r="P44329" s="14" t="str">
        <f ca="1"/>
        <v>Low Cap</v>
      </c>
    </row>
    <row r="44330" spans="11:16">
      <c r="K44330" s="14" t="str">
        <v/>
      </c>
      <c r="L44330" s="14" t="str">
        <v/>
      </c>
      <c r="O44330" s="14" t="str">
        <v/>
      </c>
      <c r="P44330" s="14" t="str">
        <f ca="1"/>
        <v>Low Cap</v>
      </c>
    </row>
    <row r="44331" spans="11:16">
      <c r="K44331" s="14" t="str">
        <v/>
      </c>
      <c r="L44331" s="14" t="str">
        <v/>
      </c>
      <c r="O44331" s="14" t="str">
        <v/>
      </c>
      <c r="P44331" s="14" t="str">
        <f ca="1"/>
        <v>Low Cap</v>
      </c>
    </row>
    <row r="44332" spans="11:16">
      <c r="K44332" s="14" t="str">
        <v/>
      </c>
      <c r="L44332" s="14" t="str">
        <v/>
      </c>
      <c r="O44332" s="14" t="str">
        <v/>
      </c>
      <c r="P44332" s="14" t="str">
        <f ca="1"/>
        <v>Low Cap</v>
      </c>
    </row>
    <row r="44333" spans="11:16">
      <c r="K44333" s="14" t="str">
        <v/>
      </c>
      <c r="L44333" s="14" t="str">
        <v/>
      </c>
      <c r="O44333" s="14" t="str">
        <v/>
      </c>
      <c r="P44333" s="14" t="str">
        <f ca="1"/>
        <v>Low Cap</v>
      </c>
    </row>
    <row r="44334" spans="11:16">
      <c r="K44334" s="14" t="str">
        <v/>
      </c>
      <c r="L44334" s="14" t="str">
        <v/>
      </c>
      <c r="O44334" s="14" t="str">
        <v/>
      </c>
      <c r="P44334" s="14" t="str">
        <f ca="1"/>
        <v>Low Cap</v>
      </c>
    </row>
    <row r="44335" spans="11:16">
      <c r="K44335" s="14" t="str">
        <v/>
      </c>
      <c r="L44335" s="14" t="str">
        <v/>
      </c>
      <c r="O44335" s="14" t="str">
        <v/>
      </c>
      <c r="P44335" s="14" t="str">
        <f ca="1"/>
        <v>Low Cap</v>
      </c>
    </row>
    <row r="44336" spans="11:16">
      <c r="K44336" s="14" t="str">
        <v/>
      </c>
      <c r="L44336" s="14" t="str">
        <v/>
      </c>
      <c r="O44336" s="14" t="str">
        <v/>
      </c>
      <c r="P44336" s="14" t="str">
        <f ca="1"/>
        <v>Low Cap</v>
      </c>
    </row>
    <row r="44337" spans="11:16">
      <c r="K44337" s="14" t="str">
        <v/>
      </c>
      <c r="L44337" s="14" t="str">
        <v/>
      </c>
      <c r="O44337" s="14" t="str">
        <v/>
      </c>
      <c r="P44337" s="14" t="str">
        <f ca="1"/>
        <v>Low Cap</v>
      </c>
    </row>
    <row r="44338" spans="11:16">
      <c r="K44338" s="14" t="str">
        <v/>
      </c>
      <c r="L44338" s="14" t="str">
        <v/>
      </c>
      <c r="O44338" s="14" t="str">
        <v/>
      </c>
      <c r="P44338" s="14" t="str">
        <f ca="1"/>
        <v>Low Cap</v>
      </c>
    </row>
    <row r="44339" spans="11:16">
      <c r="K44339" s="14" t="str">
        <v/>
      </c>
      <c r="L44339" s="14" t="str">
        <v/>
      </c>
      <c r="O44339" s="14" t="str">
        <v/>
      </c>
      <c r="P44339" s="14" t="str">
        <f ca="1"/>
        <v>Low Cap</v>
      </c>
    </row>
    <row r="44340" spans="11:16">
      <c r="K44340" s="14" t="str">
        <v/>
      </c>
      <c r="L44340" s="14" t="str">
        <v/>
      </c>
      <c r="O44340" s="14" t="str">
        <v/>
      </c>
      <c r="P44340" s="14" t="str">
        <f ca="1"/>
        <v>Low Cap</v>
      </c>
    </row>
    <row r="44341" spans="11:16">
      <c r="K44341" s="14" t="str">
        <v/>
      </c>
      <c r="L44341" s="14" t="str">
        <v/>
      </c>
      <c r="O44341" s="14" t="str">
        <v/>
      </c>
      <c r="P44341" s="14" t="str">
        <f ca="1"/>
        <v>Low Cap</v>
      </c>
    </row>
    <row r="44342" spans="11:16">
      <c r="K44342" s="14" t="str">
        <v/>
      </c>
      <c r="L44342" s="14" t="str">
        <v/>
      </c>
      <c r="O44342" s="14" t="str">
        <v/>
      </c>
      <c r="P44342" s="14" t="str">
        <f ca="1"/>
        <v>Low Cap</v>
      </c>
    </row>
    <row r="44343" spans="11:16">
      <c r="K44343" s="14" t="str">
        <v/>
      </c>
      <c r="L44343" s="14" t="str">
        <v/>
      </c>
      <c r="O44343" s="14" t="str">
        <v/>
      </c>
      <c r="P44343" s="14" t="str">
        <f ca="1"/>
        <v>Low Cap</v>
      </c>
    </row>
    <row r="44344" spans="11:16">
      <c r="K44344" s="14" t="str">
        <v/>
      </c>
      <c r="L44344" s="14" t="str">
        <v/>
      </c>
      <c r="O44344" s="14" t="str">
        <v/>
      </c>
      <c r="P44344" s="14" t="str">
        <f ca="1"/>
        <v>Low Cap</v>
      </c>
    </row>
    <row r="44345" spans="11:16">
      <c r="K44345" s="14" t="str">
        <v/>
      </c>
      <c r="L44345" s="14" t="str">
        <v/>
      </c>
      <c r="O44345" s="14" t="str">
        <v/>
      </c>
      <c r="P44345" s="14" t="str">
        <f ca="1"/>
        <v>Low Cap</v>
      </c>
    </row>
    <row r="44346" spans="11:16">
      <c r="K44346" s="14" t="str">
        <v/>
      </c>
      <c r="L44346" s="14" t="str">
        <v/>
      </c>
      <c r="O44346" s="14" t="str">
        <v/>
      </c>
      <c r="P44346" s="14" t="str">
        <f ca="1"/>
        <v>Low Cap</v>
      </c>
    </row>
    <row r="44347" spans="11:16">
      <c r="K44347" s="14" t="str">
        <v/>
      </c>
      <c r="L44347" s="14" t="str">
        <v/>
      </c>
      <c r="O44347" s="14" t="str">
        <v/>
      </c>
      <c r="P44347" s="14" t="str">
        <f ca="1"/>
        <v>Low Cap</v>
      </c>
    </row>
    <row r="44348" spans="11:16">
      <c r="K44348" s="14" t="str">
        <v/>
      </c>
      <c r="L44348" s="14" t="str">
        <v/>
      </c>
      <c r="O44348" s="14" t="str">
        <v/>
      </c>
      <c r="P44348" s="14" t="str">
        <f ca="1"/>
        <v>Low Cap</v>
      </c>
    </row>
    <row r="44349" spans="11:16">
      <c r="K44349" s="14" t="str">
        <v/>
      </c>
      <c r="L44349" s="14" t="str">
        <v/>
      </c>
      <c r="O44349" s="14" t="str">
        <v/>
      </c>
      <c r="P44349" s="14" t="str">
        <f ca="1"/>
        <v>Low Cap</v>
      </c>
    </row>
    <row r="44350" spans="11:16">
      <c r="K44350" s="14" t="str">
        <v/>
      </c>
      <c r="L44350" s="14" t="str">
        <v/>
      </c>
      <c r="O44350" s="14" t="str">
        <v/>
      </c>
      <c r="P44350" s="14" t="str">
        <f ca="1"/>
        <v>Low Cap</v>
      </c>
    </row>
    <row r="44351" spans="11:16">
      <c r="K44351" s="14" t="str">
        <v/>
      </c>
      <c r="L44351" s="14" t="str">
        <v/>
      </c>
      <c r="O44351" s="14" t="str">
        <v/>
      </c>
      <c r="P44351" s="14" t="str">
        <f ca="1"/>
        <v>Low Cap</v>
      </c>
    </row>
    <row r="44352" spans="11:16">
      <c r="K44352" s="14" t="str">
        <v/>
      </c>
      <c r="L44352" s="14" t="str">
        <v/>
      </c>
      <c r="O44352" s="14" t="str">
        <v/>
      </c>
      <c r="P44352" s="14" t="str">
        <f ca="1"/>
        <v>Low Cap</v>
      </c>
    </row>
    <row r="44353" spans="11:16">
      <c r="K44353" s="14" t="str">
        <v/>
      </c>
      <c r="L44353" s="14" t="str">
        <v/>
      </c>
      <c r="O44353" s="14" t="str">
        <v/>
      </c>
      <c r="P44353" s="14" t="str">
        <f ca="1"/>
        <v>Low Cap</v>
      </c>
    </row>
    <row r="44354" spans="11:16">
      <c r="K44354" s="14" t="str">
        <v/>
      </c>
      <c r="L44354" s="14" t="str">
        <v/>
      </c>
      <c r="O44354" s="14" t="str">
        <v/>
      </c>
      <c r="P44354" s="14" t="str">
        <f ca="1"/>
        <v>Low Cap</v>
      </c>
    </row>
    <row r="44355" spans="11:16">
      <c r="K44355" s="14" t="str">
        <v/>
      </c>
      <c r="L44355" s="14" t="str">
        <v/>
      </c>
      <c r="O44355" s="14" t="str">
        <v/>
      </c>
      <c r="P44355" s="14" t="str">
        <f ca="1"/>
        <v>Low Cap</v>
      </c>
    </row>
    <row r="44356" spans="11:16">
      <c r="K44356" s="14" t="str">
        <v/>
      </c>
      <c r="L44356" s="14" t="str">
        <v/>
      </c>
      <c r="O44356" s="14" t="str">
        <v/>
      </c>
      <c r="P44356" s="14" t="str">
        <f ca="1"/>
        <v>Low Cap</v>
      </c>
    </row>
    <row r="44357" spans="11:16">
      <c r="K44357" s="14" t="str">
        <v/>
      </c>
      <c r="L44357" s="14" t="str">
        <v/>
      </c>
      <c r="O44357" s="14" t="str">
        <v/>
      </c>
      <c r="P44357" s="14" t="str">
        <f ca="1"/>
        <v>Low Cap</v>
      </c>
    </row>
    <row r="44358" spans="11:16">
      <c r="K44358" s="14" t="str">
        <v/>
      </c>
      <c r="L44358" s="14" t="str">
        <v/>
      </c>
      <c r="O44358" s="14" t="str">
        <v/>
      </c>
      <c r="P44358" s="14" t="str">
        <f ca="1"/>
        <v>Low Cap</v>
      </c>
    </row>
    <row r="44359" spans="11:16">
      <c r="K44359" s="14" t="str">
        <v/>
      </c>
      <c r="L44359" s="14" t="str">
        <v/>
      </c>
      <c r="O44359" s="14" t="str">
        <v/>
      </c>
      <c r="P44359" s="14" t="str">
        <f ca="1"/>
        <v>Low Cap</v>
      </c>
    </row>
    <row r="44360" spans="11:16">
      <c r="K44360" s="14" t="str">
        <v/>
      </c>
      <c r="L44360" s="14" t="str">
        <v/>
      </c>
      <c r="O44360" s="14" t="str">
        <v/>
      </c>
      <c r="P44360" s="14" t="str">
        <f ca="1"/>
        <v>Low Cap</v>
      </c>
    </row>
    <row r="44361" spans="11:16">
      <c r="K44361" s="14" t="str">
        <v/>
      </c>
      <c r="L44361" s="14" t="str">
        <v/>
      </c>
      <c r="O44361" s="14" t="str">
        <v/>
      </c>
      <c r="P44361" s="14" t="str">
        <f ca="1"/>
        <v>Low Cap</v>
      </c>
    </row>
    <row r="44362" spans="11:16">
      <c r="K44362" s="14" t="str">
        <v/>
      </c>
      <c r="L44362" s="14" t="str">
        <v/>
      </c>
      <c r="O44362" s="14" t="str">
        <v/>
      </c>
      <c r="P44362" s="14" t="str">
        <f ca="1"/>
        <v>Low Cap</v>
      </c>
    </row>
    <row r="44363" spans="11:16">
      <c r="K44363" s="14" t="str">
        <v/>
      </c>
      <c r="L44363" s="14" t="str">
        <v/>
      </c>
      <c r="O44363" s="14" t="str">
        <v/>
      </c>
      <c r="P44363" s="14" t="str">
        <f ca="1"/>
        <v>Low Cap</v>
      </c>
    </row>
    <row r="44364" spans="11:16">
      <c r="K44364" s="14" t="str">
        <v/>
      </c>
      <c r="L44364" s="14" t="str">
        <v/>
      </c>
      <c r="O44364" s="14" t="str">
        <v/>
      </c>
      <c r="P44364" s="14" t="str">
        <f ca="1"/>
        <v>Low Cap</v>
      </c>
    </row>
    <row r="44365" spans="11:16">
      <c r="K44365" s="14" t="str">
        <v/>
      </c>
      <c r="L44365" s="14" t="str">
        <v/>
      </c>
      <c r="O44365" s="14" t="str">
        <v/>
      </c>
      <c r="P44365" s="14" t="str">
        <f ca="1"/>
        <v>Low Cap</v>
      </c>
    </row>
    <row r="44366" spans="11:16">
      <c r="K44366" s="14" t="str">
        <v/>
      </c>
      <c r="L44366" s="14" t="str">
        <v/>
      </c>
      <c r="O44366" s="14" t="str">
        <v/>
      </c>
      <c r="P44366" s="14" t="str">
        <f ca="1"/>
        <v>Low Cap</v>
      </c>
    </row>
    <row r="44367" spans="11:16">
      <c r="K44367" s="14" t="str">
        <v/>
      </c>
      <c r="L44367" s="14" t="str">
        <v/>
      </c>
      <c r="O44367" s="14" t="str">
        <v/>
      </c>
      <c r="P44367" s="14" t="str">
        <f ca="1"/>
        <v>Low Cap</v>
      </c>
    </row>
    <row r="44368" spans="11:16">
      <c r="K44368" s="14" t="str">
        <v/>
      </c>
      <c r="L44368" s="14" t="str">
        <v/>
      </c>
      <c r="O44368" s="14" t="str">
        <v/>
      </c>
      <c r="P44368" s="14" t="str">
        <f ca="1"/>
        <v>Low Cap</v>
      </c>
    </row>
    <row r="44369" spans="11:16">
      <c r="K44369" s="14" t="str">
        <v/>
      </c>
      <c r="L44369" s="14" t="str">
        <v/>
      </c>
      <c r="O44369" s="14" t="str">
        <v/>
      </c>
      <c r="P44369" s="14" t="str">
        <f ca="1"/>
        <v>Low Cap</v>
      </c>
    </row>
    <row r="44370" spans="11:16">
      <c r="K44370" s="14" t="str">
        <v/>
      </c>
      <c r="L44370" s="14" t="str">
        <v/>
      </c>
      <c r="O44370" s="14" t="str">
        <v/>
      </c>
      <c r="P44370" s="14" t="str">
        <f ca="1"/>
        <v>Low Cap</v>
      </c>
    </row>
    <row r="44371" spans="11:16">
      <c r="K44371" s="14" t="str">
        <v/>
      </c>
      <c r="L44371" s="14" t="str">
        <v/>
      </c>
      <c r="O44371" s="14" t="str">
        <v/>
      </c>
      <c r="P44371" s="14" t="str">
        <f ca="1"/>
        <v>Low Cap</v>
      </c>
    </row>
    <row r="44372" spans="11:16">
      <c r="K44372" s="14" t="str">
        <v/>
      </c>
      <c r="L44372" s="14" t="str">
        <v/>
      </c>
      <c r="O44372" s="14" t="str">
        <v/>
      </c>
      <c r="P44372" s="14" t="str">
        <f ca="1"/>
        <v>Low Cap</v>
      </c>
    </row>
    <row r="44373" spans="11:16">
      <c r="K44373" s="14" t="str">
        <v/>
      </c>
      <c r="L44373" s="14" t="str">
        <v/>
      </c>
      <c r="O44373" s="14" t="str">
        <v/>
      </c>
      <c r="P44373" s="14" t="str">
        <f ca="1"/>
        <v>Low Cap</v>
      </c>
    </row>
    <row r="44374" spans="11:16">
      <c r="K44374" s="14" t="str">
        <v/>
      </c>
      <c r="L44374" s="14" t="str">
        <v/>
      </c>
      <c r="O44374" s="14" t="str">
        <v/>
      </c>
      <c r="P44374" s="14" t="str">
        <f ca="1"/>
        <v>Low Cap</v>
      </c>
    </row>
    <row r="44375" spans="11:16">
      <c r="K44375" s="14" t="str">
        <v/>
      </c>
      <c r="L44375" s="14" t="str">
        <v/>
      </c>
      <c r="O44375" s="14" t="str">
        <v/>
      </c>
      <c r="P44375" s="14" t="str">
        <f ca="1"/>
        <v>Low Cap</v>
      </c>
    </row>
    <row r="44376" spans="11:16">
      <c r="K44376" s="14" t="str">
        <v/>
      </c>
      <c r="L44376" s="14" t="str">
        <v/>
      </c>
      <c r="O44376" s="14" t="str">
        <v/>
      </c>
      <c r="P44376" s="14" t="str">
        <f ca="1"/>
        <v>Low Cap</v>
      </c>
    </row>
    <row r="44377" spans="11:16">
      <c r="K44377" s="14" t="str">
        <v/>
      </c>
      <c r="L44377" s="14" t="str">
        <v/>
      </c>
      <c r="O44377" s="14" t="str">
        <v/>
      </c>
      <c r="P44377" s="14" t="str">
        <f ca="1"/>
        <v>Low Cap</v>
      </c>
    </row>
    <row r="44378" spans="11:16">
      <c r="K44378" s="14" t="str">
        <v/>
      </c>
      <c r="L44378" s="14" t="str">
        <v/>
      </c>
      <c r="O44378" s="14" t="str">
        <v/>
      </c>
      <c r="P44378" s="14" t="str">
        <f ca="1"/>
        <v>Low Cap</v>
      </c>
    </row>
    <row r="44379" spans="11:16">
      <c r="K44379" s="14" t="str">
        <v/>
      </c>
      <c r="L44379" s="14" t="str">
        <v/>
      </c>
      <c r="O44379" s="14" t="str">
        <v/>
      </c>
      <c r="P44379" s="14" t="str">
        <f ca="1"/>
        <v>Low Cap</v>
      </c>
    </row>
    <row r="44380" spans="11:16">
      <c r="K44380" s="14" t="str">
        <v/>
      </c>
      <c r="L44380" s="14" t="str">
        <v/>
      </c>
      <c r="O44380" s="14" t="str">
        <v/>
      </c>
      <c r="P44380" s="14" t="str">
        <f ca="1"/>
        <v>Low Cap</v>
      </c>
    </row>
    <row r="44381" spans="11:16">
      <c r="K44381" s="14" t="str">
        <v/>
      </c>
      <c r="L44381" s="14" t="str">
        <v/>
      </c>
      <c r="O44381" s="14" t="str">
        <v/>
      </c>
      <c r="P44381" s="14" t="str">
        <f ca="1"/>
        <v>Low Cap</v>
      </c>
    </row>
    <row r="44382" spans="11:16">
      <c r="K44382" s="14" t="str">
        <v/>
      </c>
      <c r="L44382" s="14" t="str">
        <v/>
      </c>
      <c r="O44382" s="14" t="str">
        <v/>
      </c>
      <c r="P44382" s="14" t="str">
        <f ca="1"/>
        <v>Low Cap</v>
      </c>
    </row>
    <row r="44383" spans="11:16">
      <c r="K44383" s="14" t="str">
        <v/>
      </c>
      <c r="L44383" s="14" t="str">
        <v/>
      </c>
      <c r="O44383" s="14" t="str">
        <v/>
      </c>
      <c r="P44383" s="14" t="str">
        <f ca="1"/>
        <v>Low Cap</v>
      </c>
    </row>
    <row r="44384" spans="11:16">
      <c r="K44384" s="14" t="str">
        <v/>
      </c>
      <c r="L44384" s="14" t="str">
        <v/>
      </c>
      <c r="O44384" s="14" t="str">
        <v/>
      </c>
      <c r="P44384" s="14" t="str">
        <f ca="1"/>
        <v>Low Cap</v>
      </c>
    </row>
    <row r="44385" spans="11:16">
      <c r="K44385" s="14" t="str">
        <v/>
      </c>
      <c r="L44385" s="14" t="str">
        <v/>
      </c>
      <c r="O44385" s="14" t="str">
        <v/>
      </c>
      <c r="P44385" s="14" t="str">
        <f ca="1"/>
        <v>Low Cap</v>
      </c>
    </row>
    <row r="44386" spans="11:16">
      <c r="K44386" s="14" t="str">
        <v/>
      </c>
      <c r="L44386" s="14" t="str">
        <v/>
      </c>
      <c r="O44386" s="14" t="str">
        <v/>
      </c>
      <c r="P44386" s="14" t="str">
        <f ca="1"/>
        <v>Low Cap</v>
      </c>
    </row>
    <row r="44387" spans="11:16">
      <c r="K44387" s="14" t="str">
        <v/>
      </c>
      <c r="L44387" s="14" t="str">
        <v/>
      </c>
      <c r="O44387" s="14" t="str">
        <v/>
      </c>
      <c r="P44387" s="14" t="str">
        <f ca="1"/>
        <v>Low Cap</v>
      </c>
    </row>
    <row r="44388" spans="11:16">
      <c r="K44388" s="14" t="str">
        <v/>
      </c>
      <c r="L44388" s="14" t="str">
        <v/>
      </c>
      <c r="O44388" s="14" t="str">
        <v/>
      </c>
      <c r="P44388" s="14" t="str">
        <f ca="1"/>
        <v>Low Cap</v>
      </c>
    </row>
    <row r="44389" spans="11:16">
      <c r="K44389" s="14" t="str">
        <v/>
      </c>
      <c r="L44389" s="14" t="str">
        <v/>
      </c>
      <c r="O44389" s="14" t="str">
        <v/>
      </c>
      <c r="P44389" s="14" t="str">
        <f ca="1"/>
        <v>Low Cap</v>
      </c>
    </row>
    <row r="44390" spans="11:16">
      <c r="K44390" s="14" t="str">
        <v/>
      </c>
      <c r="L44390" s="14" t="str">
        <v/>
      </c>
      <c r="O44390" s="14" t="str">
        <v/>
      </c>
      <c r="P44390" s="14" t="str">
        <f ca="1"/>
        <v>Low Cap</v>
      </c>
    </row>
    <row r="44391" spans="11:16">
      <c r="K44391" s="14" t="str">
        <v/>
      </c>
      <c r="L44391" s="14" t="str">
        <v/>
      </c>
      <c r="O44391" s="14" t="str">
        <v/>
      </c>
      <c r="P44391" s="14" t="str">
        <f ca="1"/>
        <v>Low Cap</v>
      </c>
    </row>
    <row r="44392" spans="11:16">
      <c r="K44392" s="14" t="str">
        <v/>
      </c>
      <c r="L44392" s="14" t="str">
        <v/>
      </c>
      <c r="O44392" s="14" t="str">
        <v/>
      </c>
      <c r="P44392" s="14" t="str">
        <f ca="1"/>
        <v>Low Cap</v>
      </c>
    </row>
    <row r="44393" spans="11:16">
      <c r="K44393" s="14" t="str">
        <v/>
      </c>
      <c r="L44393" s="14" t="str">
        <v/>
      </c>
      <c r="O44393" s="14" t="str">
        <v/>
      </c>
      <c r="P44393" s="14" t="str">
        <f ca="1"/>
        <v>Low Cap</v>
      </c>
    </row>
    <row r="44394" spans="11:16">
      <c r="K44394" s="14" t="str">
        <v/>
      </c>
      <c r="L44394" s="14" t="str">
        <v/>
      </c>
      <c r="O44394" s="14" t="str">
        <v/>
      </c>
      <c r="P44394" s="14" t="str">
        <f ca="1"/>
        <v>Low Cap</v>
      </c>
    </row>
    <row r="44395" spans="11:16">
      <c r="K44395" s="14" t="str">
        <v/>
      </c>
      <c r="L44395" s="14" t="str">
        <v/>
      </c>
      <c r="O44395" s="14" t="str">
        <v/>
      </c>
      <c r="P44395" s="14" t="str">
        <f ca="1"/>
        <v>Low Cap</v>
      </c>
    </row>
    <row r="44396" spans="11:16">
      <c r="K44396" s="14" t="str">
        <v/>
      </c>
      <c r="L44396" s="14" t="str">
        <v/>
      </c>
      <c r="O44396" s="14" t="str">
        <v/>
      </c>
      <c r="P44396" s="14" t="str">
        <f ca="1"/>
        <v>Low Cap</v>
      </c>
    </row>
    <row r="44397" spans="11:16">
      <c r="K44397" s="14" t="str">
        <v/>
      </c>
      <c r="L44397" s="14" t="str">
        <v/>
      </c>
      <c r="O44397" s="14" t="str">
        <v/>
      </c>
      <c r="P44397" s="14" t="str">
        <f ca="1"/>
        <v>Low Cap</v>
      </c>
    </row>
    <row r="44398" spans="11:16">
      <c r="K44398" s="14" t="str">
        <v/>
      </c>
      <c r="L44398" s="14" t="str">
        <v/>
      </c>
      <c r="O44398" s="14" t="str">
        <v/>
      </c>
      <c r="P44398" s="14" t="str">
        <f ca="1"/>
        <v>Low Cap</v>
      </c>
    </row>
    <row r="44399" spans="11:16">
      <c r="K44399" s="14" t="str">
        <v/>
      </c>
      <c r="L44399" s="14" t="str">
        <v/>
      </c>
      <c r="O44399" s="14" t="str">
        <v/>
      </c>
      <c r="P44399" s="14" t="str">
        <f ca="1"/>
        <v>Low Cap</v>
      </c>
    </row>
    <row r="44400" spans="11:16">
      <c r="K44400" s="14" t="str">
        <v/>
      </c>
      <c r="L44400" s="14" t="str">
        <v/>
      </c>
      <c r="O44400" s="14" t="str">
        <v/>
      </c>
      <c r="P44400" s="14" t="str">
        <f ca="1"/>
        <v>Low Cap</v>
      </c>
    </row>
    <row r="44401" spans="11:16">
      <c r="K44401" s="14" t="str">
        <v/>
      </c>
      <c r="L44401" s="14" t="str">
        <v/>
      </c>
      <c r="O44401" s="14" t="str">
        <v/>
      </c>
      <c r="P44401" s="14" t="str">
        <f ca="1"/>
        <v>Low Cap</v>
      </c>
    </row>
    <row r="44402" spans="11:16">
      <c r="K44402" s="14" t="str">
        <v/>
      </c>
      <c r="L44402" s="14" t="str">
        <v/>
      </c>
      <c r="O44402" s="14" t="str">
        <v/>
      </c>
      <c r="P44402" s="14" t="str">
        <f ca="1"/>
        <v>Low Cap</v>
      </c>
    </row>
    <row r="44403" spans="11:16">
      <c r="K44403" s="14" t="str">
        <v/>
      </c>
      <c r="L44403" s="14" t="str">
        <v/>
      </c>
      <c r="O44403" s="14" t="str">
        <v/>
      </c>
      <c r="P44403" s="14" t="str">
        <f ca="1"/>
        <v>Low Cap</v>
      </c>
    </row>
    <row r="44404" spans="11:16">
      <c r="K44404" s="14" t="str">
        <v/>
      </c>
      <c r="L44404" s="14" t="str">
        <v/>
      </c>
      <c r="O44404" s="14" t="str">
        <v/>
      </c>
      <c r="P44404" s="14" t="str">
        <f ca="1"/>
        <v>Low Cap</v>
      </c>
    </row>
    <row r="44405" spans="11:16">
      <c r="K44405" s="14" t="str">
        <v/>
      </c>
      <c r="L44405" s="14" t="str">
        <v/>
      </c>
      <c r="O44405" s="14" t="str">
        <v/>
      </c>
      <c r="P44405" s="14" t="str">
        <f ca="1"/>
        <v>Low Cap</v>
      </c>
    </row>
    <row r="44406" spans="11:16">
      <c r="K44406" s="14" t="str">
        <v/>
      </c>
      <c r="L44406" s="14" t="str">
        <v/>
      </c>
      <c r="O44406" s="14" t="str">
        <v/>
      </c>
      <c r="P44406" s="14" t="str">
        <f ca="1"/>
        <v>Low Cap</v>
      </c>
    </row>
    <row r="44407" spans="11:16">
      <c r="K44407" s="14" t="str">
        <v/>
      </c>
      <c r="L44407" s="14" t="str">
        <v/>
      </c>
      <c r="O44407" s="14" t="str">
        <v/>
      </c>
      <c r="P44407" s="14" t="str">
        <f ca="1"/>
        <v>Low Cap</v>
      </c>
    </row>
    <row r="44408" spans="11:16">
      <c r="K44408" s="14" t="str">
        <v/>
      </c>
      <c r="L44408" s="14" t="str">
        <v/>
      </c>
      <c r="O44408" s="14" t="str">
        <v/>
      </c>
      <c r="P44408" s="14" t="str">
        <f ca="1"/>
        <v>Low Cap</v>
      </c>
    </row>
    <row r="44409" spans="11:16">
      <c r="K44409" s="14" t="str">
        <v/>
      </c>
      <c r="L44409" s="14" t="str">
        <v/>
      </c>
      <c r="O44409" s="14" t="str">
        <v/>
      </c>
      <c r="P44409" s="14" t="str">
        <f ca="1"/>
        <v>Low Cap</v>
      </c>
    </row>
    <row r="44410" spans="11:16">
      <c r="K44410" s="14" t="str">
        <v/>
      </c>
      <c r="L44410" s="14" t="str">
        <v/>
      </c>
      <c r="O44410" s="14" t="str">
        <v/>
      </c>
      <c r="P44410" s="14" t="str">
        <f ca="1"/>
        <v>Low Cap</v>
      </c>
    </row>
    <row r="44411" spans="11:16">
      <c r="K44411" s="14" t="str">
        <v/>
      </c>
      <c r="L44411" s="14" t="str">
        <v/>
      </c>
      <c r="O44411" s="14" t="str">
        <v/>
      </c>
      <c r="P44411" s="14" t="str">
        <f ca="1"/>
        <v>Low Cap</v>
      </c>
    </row>
    <row r="44412" spans="11:16">
      <c r="K44412" s="14" t="str">
        <v/>
      </c>
      <c r="L44412" s="14" t="str">
        <v/>
      </c>
      <c r="O44412" s="14" t="str">
        <v/>
      </c>
      <c r="P44412" s="14" t="str">
        <f ca="1"/>
        <v>Low Cap</v>
      </c>
    </row>
    <row r="44413" spans="11:16">
      <c r="K44413" s="14" t="str">
        <v/>
      </c>
      <c r="L44413" s="14" t="str">
        <v/>
      </c>
      <c r="O44413" s="14" t="str">
        <v/>
      </c>
      <c r="P44413" s="14" t="str">
        <f ca="1"/>
        <v>Low Cap</v>
      </c>
    </row>
    <row r="44414" spans="11:16">
      <c r="K44414" s="14" t="str">
        <v/>
      </c>
      <c r="L44414" s="14" t="str">
        <v/>
      </c>
      <c r="O44414" s="14" t="str">
        <v/>
      </c>
      <c r="P44414" s="14" t="str">
        <f ca="1"/>
        <v>Low Cap</v>
      </c>
    </row>
    <row r="44415" spans="11:16">
      <c r="K44415" s="14" t="str">
        <v/>
      </c>
      <c r="L44415" s="14" t="str">
        <v/>
      </c>
      <c r="O44415" s="14" t="str">
        <v/>
      </c>
      <c r="P44415" s="14" t="str">
        <f ca="1"/>
        <v>Low Cap</v>
      </c>
    </row>
    <row r="44416" spans="11:16">
      <c r="K44416" s="14" t="str">
        <v/>
      </c>
      <c r="L44416" s="14" t="str">
        <v/>
      </c>
      <c r="O44416" s="14" t="str">
        <v/>
      </c>
      <c r="P44416" s="14" t="str">
        <f ca="1"/>
        <v>Low Cap</v>
      </c>
    </row>
    <row r="44417" spans="11:16">
      <c r="K44417" s="14" t="str">
        <v/>
      </c>
      <c r="L44417" s="14" t="str">
        <v/>
      </c>
      <c r="O44417" s="14" t="str">
        <v/>
      </c>
      <c r="P44417" s="14" t="str">
        <f ca="1"/>
        <v>Low Cap</v>
      </c>
    </row>
    <row r="44418" spans="11:16">
      <c r="K44418" s="14" t="str">
        <v/>
      </c>
      <c r="L44418" s="14" t="str">
        <v/>
      </c>
      <c r="O44418" s="14" t="str">
        <v/>
      </c>
      <c r="P44418" s="14" t="str">
        <f ca="1"/>
        <v>Low Cap</v>
      </c>
    </row>
    <row r="44419" spans="11:16">
      <c r="K44419" s="14" t="str">
        <v/>
      </c>
      <c r="L44419" s="14" t="str">
        <v/>
      </c>
      <c r="O44419" s="14" t="str">
        <v/>
      </c>
      <c r="P44419" s="14" t="str">
        <f ca="1"/>
        <v>Low Cap</v>
      </c>
    </row>
    <row r="44420" spans="11:16">
      <c r="K44420" s="14" t="str">
        <v/>
      </c>
      <c r="L44420" s="14" t="str">
        <v/>
      </c>
      <c r="O44420" s="14" t="str">
        <v/>
      </c>
      <c r="P44420" s="14" t="str">
        <f ca="1"/>
        <v>Low Cap</v>
      </c>
    </row>
    <row r="44421" spans="11:16">
      <c r="K44421" s="14" t="str">
        <v/>
      </c>
      <c r="L44421" s="14" t="str">
        <v/>
      </c>
      <c r="O44421" s="14" t="str">
        <v/>
      </c>
      <c r="P44421" s="14" t="str">
        <f ca="1"/>
        <v>Low Cap</v>
      </c>
    </row>
    <row r="44422" spans="11:16">
      <c r="K44422" s="14" t="str">
        <v/>
      </c>
      <c r="L44422" s="14" t="str">
        <v/>
      </c>
      <c r="O44422" s="14" t="str">
        <v/>
      </c>
      <c r="P44422" s="14" t="str">
        <f ca="1"/>
        <v>Low Cap</v>
      </c>
    </row>
    <row r="44423" spans="11:16">
      <c r="K44423" s="14" t="str">
        <v/>
      </c>
      <c r="L44423" s="14" t="str">
        <v/>
      </c>
      <c r="O44423" s="14" t="str">
        <v/>
      </c>
      <c r="P44423" s="14" t="str">
        <f ca="1"/>
        <v>Low Cap</v>
      </c>
    </row>
    <row r="44424" spans="11:16">
      <c r="K44424" s="14" t="str">
        <v/>
      </c>
      <c r="L44424" s="14" t="str">
        <v/>
      </c>
      <c r="O44424" s="14" t="str">
        <v/>
      </c>
      <c r="P44424" s="14" t="str">
        <f ca="1"/>
        <v>Low Cap</v>
      </c>
    </row>
    <row r="44425" spans="11:16">
      <c r="K44425" s="14" t="str">
        <v/>
      </c>
      <c r="L44425" s="14" t="str">
        <v/>
      </c>
      <c r="O44425" s="14" t="str">
        <v/>
      </c>
      <c r="P44425" s="14" t="str">
        <f ca="1"/>
        <v>Low Cap</v>
      </c>
    </row>
    <row r="44426" spans="11:16">
      <c r="K44426" s="14" t="str">
        <v/>
      </c>
      <c r="L44426" s="14" t="str">
        <v/>
      </c>
      <c r="O44426" s="14" t="str">
        <v/>
      </c>
      <c r="P44426" s="14" t="str">
        <f ca="1"/>
        <v>Low Cap</v>
      </c>
    </row>
    <row r="44427" spans="11:16">
      <c r="K44427" s="14" t="str">
        <v/>
      </c>
      <c r="L44427" s="14" t="str">
        <v/>
      </c>
      <c r="O44427" s="14" t="str">
        <v/>
      </c>
      <c r="P44427" s="14" t="str">
        <f ca="1"/>
        <v>Low Cap</v>
      </c>
    </row>
    <row r="44428" spans="11:16">
      <c r="K44428" s="14" t="str">
        <v/>
      </c>
      <c r="L44428" s="14" t="str">
        <v/>
      </c>
      <c r="O44428" s="14" t="str">
        <v/>
      </c>
      <c r="P44428" s="14" t="str">
        <f ca="1"/>
        <v>Low Cap</v>
      </c>
    </row>
    <row r="44429" spans="11:16">
      <c r="K44429" s="14" t="str">
        <v/>
      </c>
      <c r="L44429" s="14" t="str">
        <v/>
      </c>
      <c r="O44429" s="14" t="str">
        <v/>
      </c>
      <c r="P44429" s="14" t="str">
        <f ca="1"/>
        <v>Low Cap</v>
      </c>
    </row>
    <row r="44430" spans="11:16">
      <c r="K44430" s="14" t="str">
        <v/>
      </c>
      <c r="L44430" s="14" t="str">
        <v/>
      </c>
      <c r="O44430" s="14" t="str">
        <v/>
      </c>
      <c r="P44430" s="14" t="str">
        <f ca="1"/>
        <v>Low Cap</v>
      </c>
    </row>
    <row r="44431" spans="11:16">
      <c r="K44431" s="14" t="str">
        <v/>
      </c>
      <c r="L44431" s="14" t="str">
        <v/>
      </c>
      <c r="O44431" s="14" t="str">
        <v/>
      </c>
      <c r="P44431" s="14" t="str">
        <f ca="1"/>
        <v>Low Cap</v>
      </c>
    </row>
    <row r="44432" spans="11:16">
      <c r="K44432" s="14" t="str">
        <v/>
      </c>
      <c r="L44432" s="14" t="str">
        <v/>
      </c>
      <c r="O44432" s="14" t="str">
        <v/>
      </c>
      <c r="P44432" s="14" t="str">
        <f ca="1"/>
        <v>Low Cap</v>
      </c>
    </row>
    <row r="44433" spans="11:16">
      <c r="K44433" s="14" t="str">
        <v/>
      </c>
      <c r="L44433" s="14" t="str">
        <v/>
      </c>
      <c r="O44433" s="14" t="str">
        <v/>
      </c>
      <c r="P44433" s="14" t="str">
        <f ca="1"/>
        <v>Low Cap</v>
      </c>
    </row>
    <row r="44434" spans="11:16">
      <c r="K44434" s="14" t="str">
        <v/>
      </c>
      <c r="L44434" s="14" t="str">
        <v/>
      </c>
      <c r="O44434" s="14" t="str">
        <v/>
      </c>
      <c r="P44434" s="14" t="str">
        <f ca="1"/>
        <v>Low Cap</v>
      </c>
    </row>
    <row r="44435" spans="11:16">
      <c r="K44435" s="14" t="str">
        <v/>
      </c>
      <c r="L44435" s="14" t="str">
        <v/>
      </c>
      <c r="O44435" s="14" t="str">
        <v/>
      </c>
      <c r="P44435" s="14" t="str">
        <f ca="1"/>
        <v>Low Cap</v>
      </c>
    </row>
    <row r="44436" spans="11:16">
      <c r="K44436" s="14" t="str">
        <v/>
      </c>
      <c r="L44436" s="14" t="str">
        <v/>
      </c>
      <c r="O44436" s="14" t="str">
        <v/>
      </c>
      <c r="P44436" s="14" t="str">
        <f ca="1"/>
        <v>Low Cap</v>
      </c>
    </row>
    <row r="44437" spans="11:16">
      <c r="K44437" s="14" t="str">
        <v/>
      </c>
      <c r="L44437" s="14" t="str">
        <v/>
      </c>
      <c r="O44437" s="14" t="str">
        <v/>
      </c>
      <c r="P44437" s="14" t="str">
        <f ca="1"/>
        <v>Low Cap</v>
      </c>
    </row>
    <row r="44438" spans="11:16">
      <c r="K44438" s="14" t="str">
        <v/>
      </c>
      <c r="L44438" s="14" t="str">
        <v/>
      </c>
      <c r="O44438" s="14" t="str">
        <v/>
      </c>
      <c r="P44438" s="14" t="str">
        <f ca="1"/>
        <v>Low Cap</v>
      </c>
    </row>
    <row r="44439" spans="11:16">
      <c r="K44439" s="14" t="str">
        <v/>
      </c>
      <c r="L44439" s="14" t="str">
        <v/>
      </c>
      <c r="O44439" s="14" t="str">
        <v/>
      </c>
      <c r="P44439" s="14" t="str">
        <f ca="1"/>
        <v>Low Cap</v>
      </c>
    </row>
    <row r="44440" spans="11:16">
      <c r="K44440" s="14" t="str">
        <v/>
      </c>
      <c r="L44440" s="14" t="str">
        <v/>
      </c>
      <c r="O44440" s="14" t="str">
        <v/>
      </c>
      <c r="P44440" s="14" t="str">
        <f ca="1"/>
        <v>Low Cap</v>
      </c>
    </row>
    <row r="44441" spans="11:16">
      <c r="K44441" s="14" t="str">
        <v/>
      </c>
      <c r="L44441" s="14" t="str">
        <v/>
      </c>
      <c r="O44441" s="14" t="str">
        <v/>
      </c>
      <c r="P44441" s="14" t="str">
        <f ca="1"/>
        <v>Low Cap</v>
      </c>
    </row>
    <row r="44442" spans="11:16">
      <c r="K44442" s="14" t="str">
        <v/>
      </c>
      <c r="L44442" s="14" t="str">
        <v/>
      </c>
      <c r="O44442" s="14" t="str">
        <v/>
      </c>
      <c r="P44442" s="14" t="str">
        <f ca="1"/>
        <v>Low Cap</v>
      </c>
    </row>
    <row r="44443" spans="11:16">
      <c r="K44443" s="14" t="str">
        <v/>
      </c>
      <c r="L44443" s="14" t="str">
        <v/>
      </c>
      <c r="O44443" s="14" t="str">
        <v/>
      </c>
      <c r="P44443" s="14" t="str">
        <f ca="1"/>
        <v>Low Cap</v>
      </c>
    </row>
    <row r="44444" spans="11:16">
      <c r="K44444" s="14" t="str">
        <v/>
      </c>
      <c r="L44444" s="14" t="str">
        <v/>
      </c>
      <c r="O44444" s="14" t="str">
        <v/>
      </c>
      <c r="P44444" s="14" t="str">
        <f ca="1"/>
        <v>Low Cap</v>
      </c>
    </row>
    <row r="44445" spans="11:16">
      <c r="K44445" s="14" t="str">
        <v/>
      </c>
      <c r="L44445" s="14" t="str">
        <v/>
      </c>
      <c r="O44445" s="14" t="str">
        <v/>
      </c>
      <c r="P44445" s="14" t="str">
        <f ca="1"/>
        <v>Low Cap</v>
      </c>
    </row>
    <row r="44446" spans="11:16">
      <c r="K44446" s="14" t="str">
        <v/>
      </c>
      <c r="L44446" s="14" t="str">
        <v/>
      </c>
      <c r="O44446" s="14" t="str">
        <v/>
      </c>
      <c r="P44446" s="14" t="str">
        <f ca="1"/>
        <v>Low Cap</v>
      </c>
    </row>
    <row r="44447" spans="11:16">
      <c r="K44447" s="14" t="str">
        <v/>
      </c>
      <c r="L44447" s="14" t="str">
        <v/>
      </c>
      <c r="O44447" s="14" t="str">
        <v/>
      </c>
      <c r="P44447" s="14" t="str">
        <f ca="1"/>
        <v>Low Cap</v>
      </c>
    </row>
    <row r="44448" spans="11:16">
      <c r="K44448" s="14" t="str">
        <v/>
      </c>
      <c r="L44448" s="14" t="str">
        <v/>
      </c>
      <c r="O44448" s="14" t="str">
        <v/>
      </c>
      <c r="P44448" s="14" t="str">
        <f ca="1"/>
        <v>Low Cap</v>
      </c>
    </row>
    <row r="44449" spans="11:16">
      <c r="K44449" s="14" t="str">
        <v/>
      </c>
      <c r="L44449" s="14" t="str">
        <v/>
      </c>
      <c r="O44449" s="14" t="str">
        <v/>
      </c>
      <c r="P44449" s="14" t="str">
        <f ca="1"/>
        <v>Low Cap</v>
      </c>
    </row>
    <row r="44450" spans="11:16">
      <c r="K44450" s="14" t="str">
        <v/>
      </c>
      <c r="L44450" s="14" t="str">
        <v/>
      </c>
      <c r="O44450" s="14" t="str">
        <v/>
      </c>
      <c r="P44450" s="14" t="str">
        <f ca="1"/>
        <v>Low Cap</v>
      </c>
    </row>
    <row r="44451" spans="11:16">
      <c r="K44451" s="14" t="str">
        <v/>
      </c>
      <c r="L44451" s="14" t="str">
        <v/>
      </c>
      <c r="O44451" s="14" t="str">
        <v/>
      </c>
      <c r="P44451" s="14" t="str">
        <f ca="1"/>
        <v>Low Cap</v>
      </c>
    </row>
    <row r="44452" spans="11:16">
      <c r="K44452" s="14" t="str">
        <v/>
      </c>
      <c r="L44452" s="14" t="str">
        <v/>
      </c>
      <c r="O44452" s="14" t="str">
        <v/>
      </c>
      <c r="P44452" s="14" t="str">
        <f ca="1"/>
        <v>Low Cap</v>
      </c>
    </row>
    <row r="44453" spans="11:16">
      <c r="K44453" s="14" t="str">
        <v/>
      </c>
      <c r="L44453" s="14" t="str">
        <v/>
      </c>
      <c r="O44453" s="14" t="str">
        <v/>
      </c>
      <c r="P44453" s="14" t="str">
        <f ca="1"/>
        <v>Low Cap</v>
      </c>
    </row>
    <row r="44454" spans="11:16">
      <c r="K44454" s="14" t="str">
        <v/>
      </c>
      <c r="L44454" s="14" t="str">
        <v/>
      </c>
      <c r="O44454" s="14" t="str">
        <v/>
      </c>
      <c r="P44454" s="14" t="str">
        <f ca="1"/>
        <v>Low Cap</v>
      </c>
    </row>
    <row r="44455" spans="11:16">
      <c r="K44455" s="14" t="str">
        <v/>
      </c>
      <c r="L44455" s="14" t="str">
        <v/>
      </c>
      <c r="O44455" s="14" t="str">
        <v/>
      </c>
      <c r="P44455" s="14" t="str">
        <f ca="1"/>
        <v>Low Cap</v>
      </c>
    </row>
    <row r="44456" spans="11:16">
      <c r="K44456" s="14" t="str">
        <v/>
      </c>
      <c r="L44456" s="14" t="str">
        <v/>
      </c>
      <c r="O44456" s="14" t="str">
        <v/>
      </c>
      <c r="P44456" s="14" t="str">
        <f ca="1"/>
        <v>Low Cap</v>
      </c>
    </row>
    <row r="44457" spans="11:16">
      <c r="K44457" s="14" t="str">
        <v/>
      </c>
      <c r="L44457" s="14" t="str">
        <v/>
      </c>
      <c r="O44457" s="14" t="str">
        <v/>
      </c>
      <c r="P44457" s="14" t="str">
        <f ca="1"/>
        <v>Low Cap</v>
      </c>
    </row>
    <row r="44458" spans="11:16">
      <c r="K44458" s="14" t="str">
        <v/>
      </c>
      <c r="L44458" s="14" t="str">
        <v/>
      </c>
      <c r="O44458" s="14" t="str">
        <v/>
      </c>
      <c r="P44458" s="14" t="str">
        <f ca="1"/>
        <v>Low Cap</v>
      </c>
    </row>
    <row r="44459" spans="11:16">
      <c r="K44459" s="14" t="str">
        <v/>
      </c>
      <c r="L44459" s="14" t="str">
        <v/>
      </c>
      <c r="O44459" s="14" t="str">
        <v/>
      </c>
      <c r="P44459" s="14" t="str">
        <f ca="1"/>
        <v>Low Cap</v>
      </c>
    </row>
    <row r="44460" spans="11:16">
      <c r="K44460" s="14" t="str">
        <v/>
      </c>
      <c r="L44460" s="14" t="str">
        <v/>
      </c>
      <c r="O44460" s="14" t="str">
        <v/>
      </c>
      <c r="P44460" s="14" t="str">
        <f ca="1"/>
        <v>Low Cap</v>
      </c>
    </row>
    <row r="44461" spans="11:16">
      <c r="K44461" s="14" t="str">
        <v/>
      </c>
      <c r="L44461" s="14" t="str">
        <v/>
      </c>
      <c r="O44461" s="14" t="str">
        <v/>
      </c>
      <c r="P44461" s="14" t="str">
        <f ca="1"/>
        <v>Low Cap</v>
      </c>
    </row>
    <row r="44462" spans="11:16">
      <c r="K44462" s="14" t="str">
        <v/>
      </c>
      <c r="L44462" s="14" t="str">
        <v/>
      </c>
      <c r="O44462" s="14" t="str">
        <v/>
      </c>
      <c r="P44462" s="14" t="str">
        <f ca="1"/>
        <v>Low Cap</v>
      </c>
    </row>
    <row r="44463" spans="11:16">
      <c r="K44463" s="14" t="str">
        <v/>
      </c>
      <c r="L44463" s="14" t="str">
        <v/>
      </c>
      <c r="O44463" s="14" t="str">
        <v/>
      </c>
      <c r="P44463" s="14" t="str">
        <f ca="1"/>
        <v>Low Cap</v>
      </c>
    </row>
    <row r="44464" spans="11:16">
      <c r="K44464" s="14" t="str">
        <v/>
      </c>
      <c r="L44464" s="14" t="str">
        <v/>
      </c>
      <c r="O44464" s="14" t="str">
        <v/>
      </c>
      <c r="P44464" s="14" t="str">
        <f ca="1"/>
        <v>Low Cap</v>
      </c>
    </row>
    <row r="44465" spans="11:16">
      <c r="K44465" s="14" t="str">
        <v/>
      </c>
      <c r="L44465" s="14" t="str">
        <v/>
      </c>
      <c r="O44465" s="14" t="str">
        <v/>
      </c>
      <c r="P44465" s="14" t="str">
        <f ca="1"/>
        <v>Low Cap</v>
      </c>
    </row>
    <row r="44466" spans="11:16">
      <c r="K44466" s="14" t="str">
        <v/>
      </c>
      <c r="L44466" s="14" t="str">
        <v/>
      </c>
      <c r="O44466" s="14" t="str">
        <v/>
      </c>
      <c r="P44466" s="14" t="str">
        <f ca="1"/>
        <v>Low Cap</v>
      </c>
    </row>
    <row r="44467" spans="11:16">
      <c r="K44467" s="14" t="str">
        <v/>
      </c>
      <c r="L44467" s="14" t="str">
        <v/>
      </c>
      <c r="O44467" s="14" t="str">
        <v/>
      </c>
      <c r="P44467" s="14" t="str">
        <f ca="1"/>
        <v>Low Cap</v>
      </c>
    </row>
    <row r="44468" spans="11:16">
      <c r="K44468" s="14" t="str">
        <v/>
      </c>
      <c r="L44468" s="14" t="str">
        <v/>
      </c>
      <c r="O44468" s="14" t="str">
        <v/>
      </c>
      <c r="P44468" s="14" t="str">
        <f ca="1"/>
        <v>Low Cap</v>
      </c>
    </row>
    <row r="44469" spans="11:16">
      <c r="K44469" s="14" t="str">
        <v/>
      </c>
      <c r="L44469" s="14" t="str">
        <v/>
      </c>
      <c r="O44469" s="14" t="str">
        <v/>
      </c>
      <c r="P44469" s="14" t="str">
        <f ca="1"/>
        <v>Low Cap</v>
      </c>
    </row>
    <row r="44470" spans="11:16">
      <c r="K44470" s="14" t="str">
        <v/>
      </c>
      <c r="L44470" s="14" t="str">
        <v/>
      </c>
      <c r="O44470" s="14" t="str">
        <v/>
      </c>
      <c r="P44470" s="14" t="str">
        <f ca="1"/>
        <v>Low Cap</v>
      </c>
    </row>
    <row r="44471" spans="11:16">
      <c r="K44471" s="14" t="str">
        <v/>
      </c>
      <c r="L44471" s="14" t="str">
        <v/>
      </c>
      <c r="O44471" s="14" t="str">
        <v/>
      </c>
      <c r="P44471" s="14" t="str">
        <f ca="1"/>
        <v>Low Cap</v>
      </c>
    </row>
    <row r="44472" spans="11:16">
      <c r="K44472" s="14" t="str">
        <v/>
      </c>
      <c r="L44472" s="14" t="str">
        <v/>
      </c>
      <c r="O44472" s="14" t="str">
        <v/>
      </c>
      <c r="P44472" s="14" t="str">
        <f ca="1"/>
        <v>Low Cap</v>
      </c>
    </row>
    <row r="44473" spans="11:16">
      <c r="K44473" s="14" t="str">
        <v/>
      </c>
      <c r="L44473" s="14" t="str">
        <v/>
      </c>
      <c r="O44473" s="14" t="str">
        <v/>
      </c>
      <c r="P44473" s="14" t="str">
        <f ca="1"/>
        <v>Low Cap</v>
      </c>
    </row>
    <row r="44474" spans="11:16">
      <c r="K44474" s="14" t="str">
        <v/>
      </c>
      <c r="L44474" s="14" t="str">
        <v/>
      </c>
      <c r="O44474" s="14" t="str">
        <v/>
      </c>
      <c r="P44474" s="14" t="str">
        <f ca="1"/>
        <v>Low Cap</v>
      </c>
    </row>
    <row r="44475" spans="11:16">
      <c r="K44475" s="14" t="str">
        <v/>
      </c>
      <c r="L44475" s="14" t="str">
        <v/>
      </c>
      <c r="O44475" s="14" t="str">
        <v/>
      </c>
      <c r="P44475" s="14" t="str">
        <f ca="1"/>
        <v>Low Cap</v>
      </c>
    </row>
    <row r="44476" spans="11:16">
      <c r="K44476" s="14" t="str">
        <v/>
      </c>
      <c r="L44476" s="14" t="str">
        <v/>
      </c>
      <c r="O44476" s="14" t="str">
        <v/>
      </c>
      <c r="P44476" s="14" t="str">
        <f ca="1"/>
        <v>Low Cap</v>
      </c>
    </row>
    <row r="44477" spans="11:16">
      <c r="K44477" s="14" t="str">
        <v/>
      </c>
      <c r="L44477" s="14" t="str">
        <v/>
      </c>
      <c r="O44477" s="14" t="str">
        <v/>
      </c>
      <c r="P44477" s="14" t="str">
        <f ca="1"/>
        <v>Low Cap</v>
      </c>
    </row>
    <row r="44478" spans="11:16">
      <c r="K44478" s="14" t="str">
        <v/>
      </c>
      <c r="L44478" s="14" t="str">
        <v/>
      </c>
      <c r="O44478" s="14" t="str">
        <v/>
      </c>
      <c r="P44478" s="14" t="str">
        <f ca="1"/>
        <v>Low Cap</v>
      </c>
    </row>
    <row r="44479" spans="11:16">
      <c r="K44479" s="14" t="str">
        <v/>
      </c>
      <c r="L44479" s="14" t="str">
        <v/>
      </c>
      <c r="O44479" s="14" t="str">
        <v/>
      </c>
      <c r="P44479" s="14" t="str">
        <f ca="1"/>
        <v>Low Cap</v>
      </c>
    </row>
    <row r="44480" spans="11:16">
      <c r="K44480" s="14" t="str">
        <v/>
      </c>
      <c r="L44480" s="14" t="str">
        <v/>
      </c>
      <c r="O44480" s="14" t="str">
        <v/>
      </c>
      <c r="P44480" s="14" t="str">
        <f ca="1"/>
        <v>Low Cap</v>
      </c>
    </row>
    <row r="44481" spans="11:16">
      <c r="K44481" s="14" t="str">
        <v/>
      </c>
      <c r="L44481" s="14" t="str">
        <v/>
      </c>
      <c r="O44481" s="14" t="str">
        <v/>
      </c>
      <c r="P44481" s="14" t="str">
        <f ca="1"/>
        <v>Low Cap</v>
      </c>
    </row>
    <row r="44482" spans="11:16">
      <c r="K44482" s="14" t="str">
        <v/>
      </c>
      <c r="L44482" s="14" t="str">
        <v/>
      </c>
      <c r="O44482" s="14" t="str">
        <v/>
      </c>
      <c r="P44482" s="14" t="str">
        <f ca="1"/>
        <v>Low Cap</v>
      </c>
    </row>
    <row r="44483" spans="11:16">
      <c r="K44483" s="14" t="str">
        <v/>
      </c>
      <c r="L44483" s="14" t="str">
        <v/>
      </c>
      <c r="O44483" s="14" t="str">
        <v/>
      </c>
      <c r="P44483" s="14" t="str">
        <f ca="1"/>
        <v>Low Cap</v>
      </c>
    </row>
    <row r="44484" spans="11:16">
      <c r="K44484" s="14" t="str">
        <v/>
      </c>
      <c r="L44484" s="14" t="str">
        <v/>
      </c>
      <c r="O44484" s="14" t="str">
        <v/>
      </c>
      <c r="P44484" s="14" t="str">
        <f ca="1"/>
        <v>Low Cap</v>
      </c>
    </row>
    <row r="44485" spans="11:16">
      <c r="K44485" s="14" t="str">
        <v/>
      </c>
      <c r="L44485" s="14" t="str">
        <v/>
      </c>
      <c r="O44485" s="14" t="str">
        <v/>
      </c>
      <c r="P44485" s="14" t="str">
        <f ca="1"/>
        <v>Low Cap</v>
      </c>
    </row>
    <row r="44486" spans="11:16">
      <c r="K44486" s="14" t="str">
        <v/>
      </c>
      <c r="L44486" s="14" t="str">
        <v/>
      </c>
      <c r="O44486" s="14" t="str">
        <v/>
      </c>
      <c r="P44486" s="14" t="str">
        <f ca="1"/>
        <v>Low Cap</v>
      </c>
    </row>
    <row r="44487" spans="11:16">
      <c r="K44487" s="14" t="str">
        <v/>
      </c>
      <c r="L44487" s="14" t="str">
        <v/>
      </c>
      <c r="O44487" s="14" t="str">
        <v/>
      </c>
      <c r="P44487" s="14" t="str">
        <f ca="1"/>
        <v>Low Cap</v>
      </c>
    </row>
    <row r="44488" spans="11:16">
      <c r="K44488" s="14" t="str">
        <v/>
      </c>
      <c r="L44488" s="14" t="str">
        <v/>
      </c>
      <c r="O44488" s="14" t="str">
        <v/>
      </c>
      <c r="P44488" s="14" t="str">
        <f ca="1"/>
        <v>Low Cap</v>
      </c>
    </row>
    <row r="44489" spans="11:16">
      <c r="K44489" s="14" t="str">
        <v/>
      </c>
      <c r="L44489" s="14" t="str">
        <v/>
      </c>
      <c r="O44489" s="14" t="str">
        <v/>
      </c>
      <c r="P44489" s="14" t="str">
        <f ca="1"/>
        <v>Low Cap</v>
      </c>
    </row>
    <row r="44490" spans="11:16">
      <c r="K44490" s="14" t="str">
        <v/>
      </c>
      <c r="L44490" s="14" t="str">
        <v/>
      </c>
      <c r="O44490" s="14" t="str">
        <v/>
      </c>
      <c r="P44490" s="14" t="str">
        <f ca="1"/>
        <v>Low Cap</v>
      </c>
    </row>
    <row r="44491" spans="11:16">
      <c r="K44491" s="14" t="str">
        <v/>
      </c>
      <c r="L44491" s="14" t="str">
        <v/>
      </c>
      <c r="O44491" s="14" t="str">
        <v/>
      </c>
      <c r="P44491" s="14" t="str">
        <f ca="1"/>
        <v>Low Cap</v>
      </c>
    </row>
    <row r="44492" spans="11:16">
      <c r="K44492" s="14" t="str">
        <v/>
      </c>
      <c r="L44492" s="14" t="str">
        <v/>
      </c>
      <c r="O44492" s="14" t="str">
        <v/>
      </c>
      <c r="P44492" s="14" t="str">
        <f ca="1"/>
        <v>Low Cap</v>
      </c>
    </row>
    <row r="44493" spans="11:16">
      <c r="K44493" s="14" t="str">
        <v/>
      </c>
      <c r="L44493" s="14" t="str">
        <v/>
      </c>
      <c r="O44493" s="14" t="str">
        <v/>
      </c>
      <c r="P44493" s="14" t="str">
        <f ca="1"/>
        <v>Low Cap</v>
      </c>
    </row>
    <row r="44494" spans="11:16">
      <c r="K44494" s="14" t="str">
        <v/>
      </c>
      <c r="L44494" s="14" t="str">
        <v/>
      </c>
      <c r="O44494" s="14" t="str">
        <v/>
      </c>
      <c r="P44494" s="14" t="str">
        <f ca="1"/>
        <v>Low Cap</v>
      </c>
    </row>
    <row r="44495" spans="11:16">
      <c r="K44495" s="14" t="str">
        <v/>
      </c>
      <c r="L44495" s="14" t="str">
        <v/>
      </c>
      <c r="O44495" s="14" t="str">
        <v/>
      </c>
      <c r="P44495" s="14" t="str">
        <f ca="1"/>
        <v>Low Cap</v>
      </c>
    </row>
    <row r="44496" spans="11:16">
      <c r="K44496" s="14" t="str">
        <v/>
      </c>
      <c r="L44496" s="14" t="str">
        <v/>
      </c>
      <c r="O44496" s="14" t="str">
        <v/>
      </c>
      <c r="P44496" s="14" t="str">
        <f ca="1"/>
        <v>Low Cap</v>
      </c>
    </row>
    <row r="44497" spans="11:16">
      <c r="K44497" s="14" t="str">
        <v/>
      </c>
      <c r="L44497" s="14" t="str">
        <v/>
      </c>
      <c r="O44497" s="14" t="str">
        <v/>
      </c>
      <c r="P44497" s="14" t="str">
        <f ca="1"/>
        <v>Low Cap</v>
      </c>
    </row>
    <row r="44498" spans="11:16">
      <c r="K44498" s="14" t="str">
        <v/>
      </c>
      <c r="L44498" s="14" t="str">
        <v/>
      </c>
      <c r="O44498" s="14" t="str">
        <v/>
      </c>
      <c r="P44498" s="14" t="str">
        <f ca="1"/>
        <v>Low Cap</v>
      </c>
    </row>
    <row r="44499" spans="11:16">
      <c r="K44499" s="14" t="str">
        <v/>
      </c>
      <c r="L44499" s="14" t="str">
        <v/>
      </c>
      <c r="O44499" s="14" t="str">
        <v/>
      </c>
      <c r="P44499" s="14" t="str">
        <f ca="1"/>
        <v>Low Cap</v>
      </c>
    </row>
    <row r="44500" spans="11:16">
      <c r="K44500" s="14" t="str">
        <v/>
      </c>
      <c r="L44500" s="14" t="str">
        <v/>
      </c>
      <c r="O44500" s="14" t="str">
        <v/>
      </c>
      <c r="P44500" s="14" t="str">
        <f ca="1"/>
        <v>Low Cap</v>
      </c>
    </row>
    <row r="44501" spans="11:16">
      <c r="K44501" s="14" t="str">
        <v/>
      </c>
      <c r="L44501" s="14" t="str">
        <v/>
      </c>
      <c r="O44501" s="14" t="str">
        <v/>
      </c>
      <c r="P44501" s="14" t="str">
        <f ca="1"/>
        <v>Low Cap</v>
      </c>
    </row>
    <row r="44502" spans="11:16">
      <c r="K44502" s="14" t="str">
        <v/>
      </c>
      <c r="L44502" s="14" t="str">
        <v/>
      </c>
      <c r="O44502" s="14" t="str">
        <v/>
      </c>
      <c r="P44502" s="14" t="str">
        <f ca="1"/>
        <v>Low Cap</v>
      </c>
    </row>
    <row r="44503" spans="11:16">
      <c r="K44503" s="14" t="str">
        <v/>
      </c>
      <c r="L44503" s="14" t="str">
        <v/>
      </c>
      <c r="O44503" s="14" t="str">
        <v/>
      </c>
      <c r="P44503" s="14" t="str">
        <f ca="1"/>
        <v>Low Cap</v>
      </c>
    </row>
    <row r="44504" spans="11:16">
      <c r="K44504" s="14" t="str">
        <v/>
      </c>
      <c r="L44504" s="14" t="str">
        <v/>
      </c>
      <c r="O44504" s="14" t="str">
        <v/>
      </c>
      <c r="P44504" s="14" t="str">
        <f ca="1"/>
        <v>Low Cap</v>
      </c>
    </row>
    <row r="44505" spans="11:16">
      <c r="K44505" s="14" t="str">
        <v/>
      </c>
      <c r="L44505" s="14" t="str">
        <v/>
      </c>
      <c r="O44505" s="14" t="str">
        <v/>
      </c>
      <c r="P44505" s="14" t="str">
        <f ca="1"/>
        <v>Low Cap</v>
      </c>
    </row>
    <row r="44506" spans="11:16">
      <c r="K44506" s="14" t="str">
        <v/>
      </c>
      <c r="L44506" s="14" t="str">
        <v/>
      </c>
      <c r="O44506" s="14" t="str">
        <v/>
      </c>
      <c r="P44506" s="14" t="str">
        <f ca="1"/>
        <v>Low Cap</v>
      </c>
    </row>
    <row r="44507" spans="11:16">
      <c r="K44507" s="14" t="str">
        <v/>
      </c>
      <c r="L44507" s="14" t="str">
        <v/>
      </c>
      <c r="O44507" s="14" t="str">
        <v/>
      </c>
      <c r="P44507" s="14" t="str">
        <f ca="1"/>
        <v>Low Cap</v>
      </c>
    </row>
    <row r="44508" spans="11:16">
      <c r="K44508" s="14" t="str">
        <v/>
      </c>
      <c r="L44508" s="14" t="str">
        <v/>
      </c>
      <c r="O44508" s="14" t="str">
        <v/>
      </c>
      <c r="P44508" s="14" t="str">
        <f ca="1"/>
        <v>Low Cap</v>
      </c>
    </row>
    <row r="44509" spans="11:16">
      <c r="K44509" s="14" t="str">
        <v/>
      </c>
      <c r="L44509" s="14" t="str">
        <v/>
      </c>
      <c r="O44509" s="14" t="str">
        <v/>
      </c>
      <c r="P44509" s="14" t="str">
        <f ca="1"/>
        <v>Low Cap</v>
      </c>
    </row>
    <row r="44510" spans="11:16">
      <c r="K44510" s="14" t="str">
        <v/>
      </c>
      <c r="L44510" s="14" t="str">
        <v/>
      </c>
      <c r="O44510" s="14" t="str">
        <v/>
      </c>
      <c r="P44510" s="14" t="str">
        <f ca="1"/>
        <v>Low Cap</v>
      </c>
    </row>
    <row r="44511" spans="11:16">
      <c r="K44511" s="14" t="str">
        <v/>
      </c>
      <c r="L44511" s="14" t="str">
        <v/>
      </c>
      <c r="O44511" s="14" t="str">
        <v/>
      </c>
      <c r="P44511" s="14" t="str">
        <f ca="1"/>
        <v>Low Cap</v>
      </c>
    </row>
    <row r="44512" spans="11:16">
      <c r="K44512" s="14" t="str">
        <v/>
      </c>
      <c r="L44512" s="14" t="str">
        <v/>
      </c>
      <c r="O44512" s="14" t="str">
        <v/>
      </c>
      <c r="P44512" s="14" t="str">
        <f ca="1"/>
        <v>Low Cap</v>
      </c>
    </row>
    <row r="44513" spans="11:16">
      <c r="K44513" s="14" t="str">
        <v/>
      </c>
      <c r="L44513" s="14" t="str">
        <v/>
      </c>
      <c r="O44513" s="14" t="str">
        <v/>
      </c>
      <c r="P44513" s="14" t="str">
        <f ca="1"/>
        <v>Low Cap</v>
      </c>
    </row>
    <row r="44514" spans="11:16">
      <c r="K44514" s="14" t="str">
        <v/>
      </c>
      <c r="L44514" s="14" t="str">
        <v/>
      </c>
      <c r="O44514" s="14" t="str">
        <v/>
      </c>
      <c r="P44514" s="14" t="str">
        <f ca="1"/>
        <v>Low Cap</v>
      </c>
    </row>
    <row r="44515" spans="11:16">
      <c r="K44515" s="14" t="str">
        <v/>
      </c>
      <c r="L44515" s="14" t="str">
        <v/>
      </c>
      <c r="O44515" s="14" t="str">
        <v/>
      </c>
      <c r="P44515" s="14" t="str">
        <f ca="1"/>
        <v>Low Cap</v>
      </c>
    </row>
    <row r="44516" spans="11:16">
      <c r="K44516" s="14" t="str">
        <v/>
      </c>
      <c r="L44516" s="14" t="str">
        <v/>
      </c>
      <c r="O44516" s="14" t="str">
        <v/>
      </c>
      <c r="P44516" s="14" t="str">
        <f ca="1"/>
        <v>Low Cap</v>
      </c>
    </row>
    <row r="44517" spans="11:16">
      <c r="K44517" s="14" t="str">
        <v/>
      </c>
      <c r="L44517" s="14" t="str">
        <v/>
      </c>
      <c r="O44517" s="14" t="str">
        <v/>
      </c>
      <c r="P44517" s="14" t="str">
        <f ca="1"/>
        <v>Low Cap</v>
      </c>
    </row>
    <row r="44518" spans="11:16">
      <c r="K44518" s="14" t="str">
        <v/>
      </c>
      <c r="L44518" s="14" t="str">
        <v/>
      </c>
      <c r="O44518" s="14" t="str">
        <v/>
      </c>
      <c r="P44518" s="14" t="str">
        <f ca="1"/>
        <v>Low Cap</v>
      </c>
    </row>
    <row r="44519" spans="11:16">
      <c r="K44519" s="14" t="str">
        <v/>
      </c>
      <c r="L44519" s="14" t="str">
        <v/>
      </c>
      <c r="O44519" s="14" t="str">
        <v/>
      </c>
      <c r="P44519" s="14" t="str">
        <f ca="1"/>
        <v>Low Cap</v>
      </c>
    </row>
    <row r="44520" spans="11:16">
      <c r="K44520" s="14" t="str">
        <v/>
      </c>
      <c r="L44520" s="14" t="str">
        <v/>
      </c>
      <c r="O44520" s="14" t="str">
        <v/>
      </c>
      <c r="P44520" s="14" t="str">
        <f ca="1"/>
        <v>Low Cap</v>
      </c>
    </row>
    <row r="44521" spans="11:16">
      <c r="K44521" s="14" t="str">
        <v/>
      </c>
      <c r="L44521" s="14" t="str">
        <v/>
      </c>
      <c r="O44521" s="14" t="str">
        <v/>
      </c>
      <c r="P44521" s="14" t="str">
        <f ca="1"/>
        <v>Low Cap</v>
      </c>
    </row>
    <row r="44522" spans="11:16">
      <c r="K44522" s="14" t="str">
        <v/>
      </c>
      <c r="L44522" s="14" t="str">
        <v/>
      </c>
      <c r="O44522" s="14" t="str">
        <v/>
      </c>
      <c r="P44522" s="14" t="str">
        <f ca="1"/>
        <v>Low Cap</v>
      </c>
    </row>
    <row r="44523" spans="11:16">
      <c r="K44523" s="14" t="str">
        <v/>
      </c>
      <c r="L44523" s="14" t="str">
        <v/>
      </c>
      <c r="O44523" s="14" t="str">
        <v/>
      </c>
      <c r="P44523" s="14" t="str">
        <f ca="1"/>
        <v>Low Cap</v>
      </c>
    </row>
    <row r="44524" spans="11:16">
      <c r="K44524" s="14" t="str">
        <v/>
      </c>
      <c r="L44524" s="14" t="str">
        <v/>
      </c>
      <c r="O44524" s="14" t="str">
        <v/>
      </c>
      <c r="P44524" s="14" t="str">
        <f ca="1"/>
        <v>Low Cap</v>
      </c>
    </row>
    <row r="44525" spans="11:16">
      <c r="K44525" s="14" t="str">
        <v/>
      </c>
      <c r="L44525" s="14" t="str">
        <v/>
      </c>
      <c r="O44525" s="14" t="str">
        <v/>
      </c>
      <c r="P44525" s="14" t="str">
        <f ca="1"/>
        <v>Low Cap</v>
      </c>
    </row>
    <row r="44526" spans="11:16">
      <c r="K44526" s="14" t="str">
        <v/>
      </c>
      <c r="L44526" s="14" t="str">
        <v/>
      </c>
      <c r="O44526" s="14" t="str">
        <v/>
      </c>
      <c r="P44526" s="14" t="str">
        <f ca="1"/>
        <v>Low Cap</v>
      </c>
    </row>
    <row r="44527" spans="11:16">
      <c r="K44527" s="14" t="str">
        <v/>
      </c>
      <c r="L44527" s="14" t="str">
        <v/>
      </c>
      <c r="O44527" s="14" t="str">
        <v/>
      </c>
      <c r="P44527" s="14" t="str">
        <f ca="1"/>
        <v>Low Cap</v>
      </c>
    </row>
    <row r="44528" spans="11:16">
      <c r="K44528" s="14" t="str">
        <v/>
      </c>
      <c r="L44528" s="14" t="str">
        <v/>
      </c>
      <c r="O44528" s="14" t="str">
        <v/>
      </c>
      <c r="P44528" s="14" t="str">
        <f ca="1"/>
        <v>Low Cap</v>
      </c>
    </row>
    <row r="44529" spans="11:16">
      <c r="K44529" s="14" t="str">
        <v/>
      </c>
      <c r="L44529" s="14" t="str">
        <v/>
      </c>
      <c r="O44529" s="14" t="str">
        <v/>
      </c>
      <c r="P44529" s="14" t="str">
        <f ca="1"/>
        <v>Low Cap</v>
      </c>
    </row>
    <row r="44530" spans="11:16">
      <c r="K44530" s="14" t="str">
        <v/>
      </c>
      <c r="L44530" s="14" t="str">
        <v/>
      </c>
      <c r="O44530" s="14" t="str">
        <v/>
      </c>
      <c r="P44530" s="14" t="str">
        <f ca="1"/>
        <v>Low Cap</v>
      </c>
    </row>
    <row r="44531" spans="11:16">
      <c r="K44531" s="14" t="str">
        <v/>
      </c>
      <c r="L44531" s="14" t="str">
        <v/>
      </c>
      <c r="O44531" s="14" t="str">
        <v/>
      </c>
      <c r="P44531" s="14" t="str">
        <f ca="1"/>
        <v>Low Cap</v>
      </c>
    </row>
    <row r="44532" spans="11:16">
      <c r="K44532" s="14" t="str">
        <v/>
      </c>
      <c r="L44532" s="14" t="str">
        <v/>
      </c>
      <c r="O44532" s="14" t="str">
        <v/>
      </c>
      <c r="P44532" s="14" t="str">
        <f ca="1"/>
        <v>Low Cap</v>
      </c>
    </row>
    <row r="44533" spans="11:16">
      <c r="K44533" s="14" t="str">
        <v/>
      </c>
      <c r="L44533" s="14" t="str">
        <v/>
      </c>
      <c r="O44533" s="14" t="str">
        <v/>
      </c>
      <c r="P44533" s="14" t="str">
        <f ca="1"/>
        <v>Low Cap</v>
      </c>
    </row>
    <row r="44534" spans="11:16">
      <c r="K44534" s="14" t="str">
        <v/>
      </c>
      <c r="L44534" s="14" t="str">
        <v/>
      </c>
      <c r="O44534" s="14" t="str">
        <v/>
      </c>
      <c r="P44534" s="14" t="str">
        <f ca="1"/>
        <v>Low Cap</v>
      </c>
    </row>
    <row r="44535" spans="11:16">
      <c r="K44535" s="14" t="str">
        <v/>
      </c>
      <c r="L44535" s="14" t="str">
        <v/>
      </c>
      <c r="O44535" s="14" t="str">
        <v/>
      </c>
      <c r="P44535" s="14" t="str">
        <f ca="1"/>
        <v>Low Cap</v>
      </c>
    </row>
    <row r="44536" spans="11:16">
      <c r="K44536" s="14" t="str">
        <v/>
      </c>
      <c r="L44536" s="14" t="str">
        <v/>
      </c>
      <c r="O44536" s="14" t="str">
        <v/>
      </c>
      <c r="P44536" s="14" t="str">
        <f ca="1"/>
        <v>Low Cap</v>
      </c>
    </row>
    <row r="44537" spans="11:16">
      <c r="K44537" s="14" t="str">
        <v/>
      </c>
      <c r="L44537" s="14" t="str">
        <v/>
      </c>
      <c r="O44537" s="14" t="str">
        <v/>
      </c>
      <c r="P44537" s="14" t="str">
        <f ca="1"/>
        <v>Low Cap</v>
      </c>
    </row>
    <row r="44538" spans="11:16">
      <c r="K44538" s="14" t="str">
        <v/>
      </c>
      <c r="L44538" s="14" t="str">
        <v/>
      </c>
      <c r="O44538" s="14" t="str">
        <v/>
      </c>
      <c r="P44538" s="14" t="str">
        <f ca="1"/>
        <v>Low Cap</v>
      </c>
    </row>
    <row r="44539" spans="11:16">
      <c r="K44539" s="14" t="str">
        <v/>
      </c>
      <c r="L44539" s="14" t="str">
        <v/>
      </c>
      <c r="O44539" s="14" t="str">
        <v/>
      </c>
      <c r="P44539" s="14" t="str">
        <f ca="1"/>
        <v>Low Cap</v>
      </c>
    </row>
    <row r="44540" spans="11:16">
      <c r="K44540" s="14" t="str">
        <v/>
      </c>
      <c r="L44540" s="14" t="str">
        <v/>
      </c>
      <c r="O44540" s="14" t="str">
        <v/>
      </c>
      <c r="P44540" s="14" t="str">
        <f ca="1"/>
        <v>Low Cap</v>
      </c>
    </row>
    <row r="44541" spans="11:16">
      <c r="K44541" s="14" t="str">
        <v/>
      </c>
      <c r="L44541" s="14" t="str">
        <v/>
      </c>
      <c r="O44541" s="14" t="str">
        <v/>
      </c>
      <c r="P44541" s="14" t="str">
        <f ca="1"/>
        <v>Low Cap</v>
      </c>
    </row>
    <row r="44542" spans="11:16">
      <c r="K44542" s="14" t="str">
        <v/>
      </c>
      <c r="L44542" s="14" t="str">
        <v/>
      </c>
      <c r="O44542" s="14" t="str">
        <v/>
      </c>
      <c r="P44542" s="14" t="str">
        <f ca="1"/>
        <v>Low Cap</v>
      </c>
    </row>
    <row r="44543" spans="11:16">
      <c r="K44543" s="14" t="str">
        <v/>
      </c>
      <c r="L44543" s="14" t="str">
        <v/>
      </c>
      <c r="O44543" s="14" t="str">
        <v/>
      </c>
      <c r="P44543" s="14" t="str">
        <f ca="1"/>
        <v>Low Cap</v>
      </c>
    </row>
    <row r="44544" spans="11:16">
      <c r="K44544" s="14" t="str">
        <v/>
      </c>
      <c r="L44544" s="14" t="str">
        <v/>
      </c>
      <c r="O44544" s="14" t="str">
        <v/>
      </c>
      <c r="P44544" s="14" t="str">
        <f ca="1"/>
        <v>Low Cap</v>
      </c>
    </row>
    <row r="44545" spans="11:16">
      <c r="K44545" s="14" t="str">
        <v/>
      </c>
      <c r="L44545" s="14" t="str">
        <v/>
      </c>
      <c r="O44545" s="14" t="str">
        <v/>
      </c>
      <c r="P44545" s="14" t="str">
        <f ca="1"/>
        <v>Low Cap</v>
      </c>
    </row>
    <row r="44546" spans="11:16">
      <c r="K44546" s="14" t="str">
        <v/>
      </c>
      <c r="L44546" s="14" t="str">
        <v/>
      </c>
      <c r="O44546" s="14" t="str">
        <v/>
      </c>
      <c r="P44546" s="14" t="str">
        <f ca="1"/>
        <v>Low Cap</v>
      </c>
    </row>
    <row r="44547" spans="11:16">
      <c r="K44547" s="14" t="str">
        <v/>
      </c>
      <c r="L44547" s="14" t="str">
        <v/>
      </c>
      <c r="O44547" s="14" t="str">
        <v/>
      </c>
      <c r="P44547" s="14" t="str">
        <f ca="1"/>
        <v>Low Cap</v>
      </c>
    </row>
    <row r="44548" spans="11:16">
      <c r="K44548" s="14" t="str">
        <v/>
      </c>
      <c r="L44548" s="14" t="str">
        <v/>
      </c>
      <c r="O44548" s="14" t="str">
        <v/>
      </c>
      <c r="P44548" s="14" t="str">
        <f ca="1"/>
        <v>Low Cap</v>
      </c>
    </row>
    <row r="44549" spans="11:16">
      <c r="K44549" s="14" t="str">
        <v/>
      </c>
      <c r="L44549" s="14" t="str">
        <v/>
      </c>
      <c r="O44549" s="14" t="str">
        <v/>
      </c>
      <c r="P44549" s="14" t="str">
        <f ca="1"/>
        <v>Low Cap</v>
      </c>
    </row>
    <row r="44550" spans="11:16">
      <c r="K44550" s="14" t="str">
        <v/>
      </c>
      <c r="L44550" s="14" t="str">
        <v/>
      </c>
      <c r="O44550" s="14" t="str">
        <v/>
      </c>
      <c r="P44550" s="14" t="str">
        <f ca="1"/>
        <v>Low Cap</v>
      </c>
    </row>
    <row r="44551" spans="11:16">
      <c r="K44551" s="14" t="str">
        <v/>
      </c>
      <c r="L44551" s="14" t="str">
        <v/>
      </c>
      <c r="O44551" s="14" t="str">
        <v/>
      </c>
      <c r="P44551" s="14" t="str">
        <f ca="1"/>
        <v>Low Cap</v>
      </c>
    </row>
    <row r="44552" spans="11:16">
      <c r="K44552" s="14" t="str">
        <v/>
      </c>
      <c r="L44552" s="14" t="str">
        <v/>
      </c>
      <c r="O44552" s="14" t="str">
        <v/>
      </c>
      <c r="P44552" s="14" t="str">
        <f ca="1"/>
        <v>Low Cap</v>
      </c>
    </row>
    <row r="44553" spans="11:16">
      <c r="K44553" s="14" t="str">
        <v/>
      </c>
      <c r="L44553" s="14" t="str">
        <v/>
      </c>
      <c r="O44553" s="14" t="str">
        <v/>
      </c>
      <c r="P44553" s="14" t="str">
        <f ca="1"/>
        <v>Low Cap</v>
      </c>
    </row>
    <row r="44554" spans="11:16">
      <c r="K44554" s="14" t="str">
        <v/>
      </c>
      <c r="L44554" s="14" t="str">
        <v/>
      </c>
      <c r="O44554" s="14" t="str">
        <v/>
      </c>
      <c r="P44554" s="14" t="str">
        <f ca="1"/>
        <v>Low Cap</v>
      </c>
    </row>
    <row r="44555" spans="11:16">
      <c r="K44555" s="14" t="str">
        <v/>
      </c>
      <c r="L44555" s="14" t="str">
        <v/>
      </c>
      <c r="O44555" s="14" t="str">
        <v/>
      </c>
      <c r="P44555" s="14" t="str">
        <f ca="1"/>
        <v>Low Cap</v>
      </c>
    </row>
    <row r="44556" spans="11:16">
      <c r="K44556" s="14" t="str">
        <v/>
      </c>
      <c r="L44556" s="14" t="str">
        <v/>
      </c>
      <c r="O44556" s="14" t="str">
        <v/>
      </c>
      <c r="P44556" s="14" t="str">
        <f ca="1"/>
        <v>Low Cap</v>
      </c>
    </row>
    <row r="44557" spans="11:16">
      <c r="K44557" s="14" t="str">
        <v/>
      </c>
      <c r="L44557" s="14" t="str">
        <v/>
      </c>
      <c r="O44557" s="14" t="str">
        <v/>
      </c>
      <c r="P44557" s="14" t="str">
        <f ca="1"/>
        <v>Low Cap</v>
      </c>
    </row>
    <row r="44558" spans="11:16">
      <c r="K44558" s="14" t="str">
        <v/>
      </c>
      <c r="L44558" s="14" t="str">
        <v/>
      </c>
      <c r="O44558" s="14" t="str">
        <v/>
      </c>
      <c r="P44558" s="14" t="str">
        <f ca="1"/>
        <v>Low Cap</v>
      </c>
    </row>
    <row r="44559" spans="11:16">
      <c r="K44559" s="14" t="str">
        <v/>
      </c>
      <c r="L44559" s="14" t="str">
        <v/>
      </c>
      <c r="O44559" s="14" t="str">
        <v/>
      </c>
      <c r="P44559" s="14" t="str">
        <f ca="1"/>
        <v>Low Cap</v>
      </c>
    </row>
    <row r="44560" spans="11:16">
      <c r="K44560" s="14" t="str">
        <v/>
      </c>
      <c r="L44560" s="14" t="str">
        <v/>
      </c>
      <c r="O44560" s="14" t="str">
        <v/>
      </c>
      <c r="P44560" s="14" t="str">
        <f ca="1"/>
        <v>Low Cap</v>
      </c>
    </row>
    <row r="44561" spans="11:16">
      <c r="K44561" s="14" t="str">
        <v/>
      </c>
      <c r="L44561" s="14" t="str">
        <v/>
      </c>
      <c r="O44561" s="14" t="str">
        <v/>
      </c>
      <c r="P44561" s="14" t="str">
        <f ca="1"/>
        <v>Low Cap</v>
      </c>
    </row>
    <row r="44562" spans="11:16">
      <c r="K44562" s="14" t="str">
        <v/>
      </c>
      <c r="L44562" s="14" t="str">
        <v/>
      </c>
      <c r="O44562" s="14" t="str">
        <v/>
      </c>
      <c r="P44562" s="14" t="str">
        <f ca="1"/>
        <v>Low Cap</v>
      </c>
    </row>
    <row r="44563" spans="11:16">
      <c r="K44563" s="14" t="str">
        <v/>
      </c>
      <c r="L44563" s="14" t="str">
        <v/>
      </c>
      <c r="O44563" s="14" t="str">
        <v/>
      </c>
      <c r="P44563" s="14" t="str">
        <f ca="1"/>
        <v>Low Cap</v>
      </c>
    </row>
    <row r="44564" spans="11:16">
      <c r="K44564" s="14" t="str">
        <v/>
      </c>
      <c r="L44564" s="14" t="str">
        <v/>
      </c>
      <c r="O44564" s="14" t="str">
        <v/>
      </c>
      <c r="P44564" s="14" t="str">
        <f ca="1"/>
        <v>Low Cap</v>
      </c>
    </row>
    <row r="44565" spans="11:16">
      <c r="K44565" s="14" t="str">
        <v/>
      </c>
      <c r="L44565" s="14" t="str">
        <v/>
      </c>
      <c r="O44565" s="14" t="str">
        <v/>
      </c>
      <c r="P44565" s="14" t="str">
        <f ca="1"/>
        <v>Low Cap</v>
      </c>
    </row>
    <row r="44566" spans="11:16">
      <c r="K44566" s="14" t="str">
        <v/>
      </c>
      <c r="L44566" s="14" t="str">
        <v/>
      </c>
      <c r="O44566" s="14" t="str">
        <v/>
      </c>
      <c r="P44566" s="14" t="str">
        <f ca="1"/>
        <v>Low Cap</v>
      </c>
    </row>
    <row r="44567" spans="11:16">
      <c r="K44567" s="14" t="str">
        <v/>
      </c>
      <c r="L44567" s="14" t="str">
        <v/>
      </c>
      <c r="O44567" s="14" t="str">
        <v/>
      </c>
      <c r="P44567" s="14" t="str">
        <f ca="1"/>
        <v>Low Cap</v>
      </c>
    </row>
    <row r="44568" spans="11:16">
      <c r="K44568" s="14" t="str">
        <v/>
      </c>
      <c r="L44568" s="14" t="str">
        <v/>
      </c>
      <c r="O44568" s="14" t="str">
        <v/>
      </c>
      <c r="P44568" s="14" t="str">
        <f ca="1"/>
        <v>Low Cap</v>
      </c>
    </row>
    <row r="44569" spans="11:16">
      <c r="K44569" s="14" t="str">
        <v/>
      </c>
      <c r="L44569" s="14" t="str">
        <v/>
      </c>
      <c r="O44569" s="14" t="str">
        <v/>
      </c>
      <c r="P44569" s="14" t="str">
        <f ca="1"/>
        <v>Low Cap</v>
      </c>
    </row>
    <row r="44570" spans="11:16">
      <c r="K44570" s="14" t="str">
        <v/>
      </c>
      <c r="L44570" s="14" t="str">
        <v/>
      </c>
      <c r="O44570" s="14" t="str">
        <v/>
      </c>
      <c r="P44570" s="14" t="str">
        <f ca="1"/>
        <v>Low Cap</v>
      </c>
    </row>
    <row r="44571" spans="11:16">
      <c r="K44571" s="14" t="str">
        <v/>
      </c>
      <c r="L44571" s="14" t="str">
        <v/>
      </c>
      <c r="O44571" s="14" t="str">
        <v/>
      </c>
      <c r="P44571" s="14" t="str">
        <f ca="1"/>
        <v>Low Cap</v>
      </c>
    </row>
    <row r="44572" spans="11:16">
      <c r="K44572" s="14" t="str">
        <v/>
      </c>
      <c r="L44572" s="14" t="str">
        <v/>
      </c>
      <c r="O44572" s="14" t="str">
        <v/>
      </c>
      <c r="P44572" s="14" t="str">
        <f ca="1"/>
        <v>Low Cap</v>
      </c>
    </row>
    <row r="44573" spans="11:16">
      <c r="K44573" s="14" t="str">
        <v/>
      </c>
      <c r="L44573" s="14" t="str">
        <v/>
      </c>
      <c r="O44573" s="14" t="str">
        <v/>
      </c>
      <c r="P44573" s="14" t="str">
        <f ca="1"/>
        <v>Low Cap</v>
      </c>
    </row>
    <row r="44574" spans="11:16">
      <c r="K44574" s="14" t="str">
        <v/>
      </c>
      <c r="L44574" s="14" t="str">
        <v/>
      </c>
      <c r="O44574" s="14" t="str">
        <v/>
      </c>
      <c r="P44574" s="14" t="str">
        <f ca="1"/>
        <v>Low Cap</v>
      </c>
    </row>
    <row r="44575" spans="11:16">
      <c r="K44575" s="14" t="str">
        <v/>
      </c>
      <c r="L44575" s="14" t="str">
        <v/>
      </c>
      <c r="O44575" s="14" t="str">
        <v/>
      </c>
      <c r="P44575" s="14" t="str">
        <f ca="1"/>
        <v>Low Cap</v>
      </c>
    </row>
    <row r="44576" spans="11:16">
      <c r="K44576" s="14" t="str">
        <v/>
      </c>
      <c r="L44576" s="14" t="str">
        <v/>
      </c>
      <c r="O44576" s="14" t="str">
        <v/>
      </c>
      <c r="P44576" s="14" t="str">
        <f ca="1"/>
        <v>Low Cap</v>
      </c>
    </row>
    <row r="44577" spans="11:16">
      <c r="K44577" s="14" t="str">
        <v/>
      </c>
      <c r="L44577" s="14" t="str">
        <v/>
      </c>
      <c r="O44577" s="14" t="str">
        <v/>
      </c>
      <c r="P44577" s="14" t="str">
        <f ca="1"/>
        <v>Low Cap</v>
      </c>
    </row>
    <row r="44578" spans="11:16">
      <c r="K44578" s="14" t="str">
        <v/>
      </c>
      <c r="L44578" s="14" t="str">
        <v/>
      </c>
      <c r="O44578" s="14" t="str">
        <v/>
      </c>
      <c r="P44578" s="14" t="str">
        <f ca="1"/>
        <v>Low Cap</v>
      </c>
    </row>
    <row r="44579" spans="11:16">
      <c r="K44579" s="14" t="str">
        <v/>
      </c>
      <c r="L44579" s="14" t="str">
        <v/>
      </c>
      <c r="O44579" s="14" t="str">
        <v/>
      </c>
      <c r="P44579" s="14" t="str">
        <f ca="1"/>
        <v>Low Cap</v>
      </c>
    </row>
    <row r="44580" spans="11:16">
      <c r="K44580" s="14" t="str">
        <v/>
      </c>
      <c r="L44580" s="14" t="str">
        <v/>
      </c>
      <c r="O44580" s="14" t="str">
        <v/>
      </c>
      <c r="P44580" s="14" t="str">
        <f ca="1"/>
        <v>Low Cap</v>
      </c>
    </row>
    <row r="44581" spans="11:16">
      <c r="K44581" s="14" t="str">
        <v/>
      </c>
      <c r="L44581" s="14" t="str">
        <v/>
      </c>
      <c r="O44581" s="14" t="str">
        <v/>
      </c>
      <c r="P44581" s="14" t="str">
        <f ca="1"/>
        <v>Low Cap</v>
      </c>
    </row>
    <row r="44582" spans="11:16">
      <c r="K44582" s="14" t="str">
        <v/>
      </c>
      <c r="L44582" s="14" t="str">
        <v/>
      </c>
      <c r="O44582" s="14" t="str">
        <v/>
      </c>
      <c r="P44582" s="14" t="str">
        <f ca="1"/>
        <v>Low Cap</v>
      </c>
    </row>
    <row r="44583" spans="11:16">
      <c r="K44583" s="14" t="str">
        <v/>
      </c>
      <c r="L44583" s="14" t="str">
        <v/>
      </c>
      <c r="O44583" s="14" t="str">
        <v/>
      </c>
      <c r="P44583" s="14" t="str">
        <f ca="1"/>
        <v>Low Cap</v>
      </c>
    </row>
    <row r="44584" spans="11:16">
      <c r="K44584" s="14" t="str">
        <v/>
      </c>
      <c r="L44584" s="14" t="str">
        <v/>
      </c>
      <c r="O44584" s="14" t="str">
        <v/>
      </c>
      <c r="P44584" s="14" t="str">
        <f ca="1"/>
        <v>Low Cap</v>
      </c>
    </row>
    <row r="44585" spans="11:16">
      <c r="K44585" s="14" t="str">
        <v/>
      </c>
      <c r="L44585" s="14" t="str">
        <v/>
      </c>
      <c r="O44585" s="14" t="str">
        <v/>
      </c>
      <c r="P44585" s="14" t="str">
        <f ca="1"/>
        <v>Low Cap</v>
      </c>
    </row>
    <row r="44586" spans="11:16">
      <c r="K44586" s="14" t="str">
        <v/>
      </c>
      <c r="L44586" s="14" t="str">
        <v/>
      </c>
      <c r="O44586" s="14" t="str">
        <v/>
      </c>
      <c r="P44586" s="14" t="str">
        <f ca="1"/>
        <v>Low Cap</v>
      </c>
    </row>
    <row r="44587" spans="11:16">
      <c r="K44587" s="14" t="str">
        <v/>
      </c>
      <c r="L44587" s="14" t="str">
        <v/>
      </c>
      <c r="O44587" s="14" t="str">
        <v/>
      </c>
      <c r="P44587" s="14" t="str">
        <f ca="1"/>
        <v>Low Cap</v>
      </c>
    </row>
    <row r="44588" spans="11:16">
      <c r="K44588" s="14" t="str">
        <v/>
      </c>
      <c r="L44588" s="14" t="str">
        <v/>
      </c>
      <c r="O44588" s="14" t="str">
        <v/>
      </c>
      <c r="P44588" s="14" t="str">
        <f ca="1"/>
        <v>Low Cap</v>
      </c>
    </row>
    <row r="44589" spans="11:16">
      <c r="K44589" s="14" t="str">
        <v/>
      </c>
      <c r="L44589" s="14" t="str">
        <v/>
      </c>
      <c r="O44589" s="14" t="str">
        <v/>
      </c>
      <c r="P44589" s="14" t="str">
        <f ca="1"/>
        <v>Low Cap</v>
      </c>
    </row>
    <row r="44590" spans="11:16">
      <c r="K44590" s="14" t="str">
        <v/>
      </c>
      <c r="L44590" s="14" t="str">
        <v/>
      </c>
      <c r="O44590" s="14" t="str">
        <v/>
      </c>
      <c r="P44590" s="14" t="str">
        <f ca="1"/>
        <v>Low Cap</v>
      </c>
    </row>
    <row r="44591" spans="11:16">
      <c r="K44591" s="14" t="str">
        <v/>
      </c>
      <c r="L44591" s="14" t="str">
        <v/>
      </c>
      <c r="O44591" s="14" t="str">
        <v/>
      </c>
      <c r="P44591" s="14" t="str">
        <f ca="1"/>
        <v>Low Cap</v>
      </c>
    </row>
    <row r="44592" spans="11:16">
      <c r="K44592" s="14" t="str">
        <v/>
      </c>
      <c r="L44592" s="14" t="str">
        <v/>
      </c>
      <c r="O44592" s="14" t="str">
        <v/>
      </c>
      <c r="P44592" s="14" t="str">
        <f ca="1"/>
        <v>Low Cap</v>
      </c>
    </row>
    <row r="44593" spans="11:16">
      <c r="K44593" s="14" t="str">
        <v/>
      </c>
      <c r="L44593" s="14" t="str">
        <v/>
      </c>
      <c r="O44593" s="14" t="str">
        <v/>
      </c>
      <c r="P44593" s="14" t="str">
        <f ca="1"/>
        <v>Low Cap</v>
      </c>
    </row>
    <row r="44594" spans="11:16">
      <c r="K44594" s="14" t="str">
        <v/>
      </c>
      <c r="L44594" s="14" t="str">
        <v/>
      </c>
      <c r="O44594" s="14" t="str">
        <v/>
      </c>
      <c r="P44594" s="14" t="str">
        <f ca="1"/>
        <v>Low Cap</v>
      </c>
    </row>
    <row r="44595" spans="11:16">
      <c r="K44595" s="14" t="str">
        <v/>
      </c>
      <c r="L44595" s="14" t="str">
        <v/>
      </c>
      <c r="O44595" s="14" t="str">
        <v/>
      </c>
      <c r="P44595" s="14" t="str">
        <f ca="1"/>
        <v>Low Cap</v>
      </c>
    </row>
    <row r="44596" spans="11:16">
      <c r="K44596" s="14" t="str">
        <v/>
      </c>
      <c r="L44596" s="14" t="str">
        <v/>
      </c>
      <c r="O44596" s="14" t="str">
        <v/>
      </c>
      <c r="P44596" s="14" t="str">
        <f ca="1"/>
        <v>Low Cap</v>
      </c>
    </row>
    <row r="44597" spans="11:16">
      <c r="K44597" s="14" t="str">
        <v/>
      </c>
      <c r="L44597" s="14" t="str">
        <v/>
      </c>
      <c r="O44597" s="14" t="str">
        <v/>
      </c>
      <c r="P44597" s="14" t="str">
        <f ca="1"/>
        <v>Low Cap</v>
      </c>
    </row>
    <row r="44598" spans="11:16">
      <c r="K44598" s="14" t="str">
        <v/>
      </c>
      <c r="L44598" s="14" t="str">
        <v/>
      </c>
      <c r="O44598" s="14" t="str">
        <v/>
      </c>
      <c r="P44598" s="14" t="str">
        <f ca="1"/>
        <v>Low Cap</v>
      </c>
    </row>
    <row r="44599" spans="11:16">
      <c r="K44599" s="14" t="str">
        <v/>
      </c>
      <c r="L44599" s="14" t="str">
        <v/>
      </c>
      <c r="O44599" s="14" t="str">
        <v/>
      </c>
      <c r="P44599" s="14" t="str">
        <f ca="1"/>
        <v>Low Cap</v>
      </c>
    </row>
    <row r="44600" spans="11:16">
      <c r="K44600" s="14" t="str">
        <v/>
      </c>
      <c r="L44600" s="14" t="str">
        <v/>
      </c>
      <c r="O44600" s="14" t="str">
        <v/>
      </c>
      <c r="P44600" s="14" t="str">
        <f ca="1"/>
        <v>Low Cap</v>
      </c>
    </row>
    <row r="44601" spans="11:16">
      <c r="K44601" s="14" t="str">
        <v/>
      </c>
      <c r="L44601" s="14" t="str">
        <v/>
      </c>
      <c r="O44601" s="14" t="str">
        <v/>
      </c>
      <c r="P44601" s="14" t="str">
        <f ca="1"/>
        <v>Low Cap</v>
      </c>
    </row>
    <row r="44602" spans="11:16">
      <c r="K44602" s="14" t="str">
        <v/>
      </c>
      <c r="L44602" s="14" t="str">
        <v/>
      </c>
      <c r="O44602" s="14" t="str">
        <v/>
      </c>
      <c r="P44602" s="14" t="str">
        <f ca="1"/>
        <v>Low Cap</v>
      </c>
    </row>
    <row r="44603" spans="11:16">
      <c r="K44603" s="14" t="str">
        <v/>
      </c>
      <c r="L44603" s="14" t="str">
        <v/>
      </c>
      <c r="O44603" s="14" t="str">
        <v/>
      </c>
      <c r="P44603" s="14" t="str">
        <f ca="1"/>
        <v>Low Cap</v>
      </c>
    </row>
    <row r="44604" spans="11:16">
      <c r="K44604" s="14" t="str">
        <v/>
      </c>
      <c r="L44604" s="14" t="str">
        <v/>
      </c>
      <c r="O44604" s="14" t="str">
        <v/>
      </c>
      <c r="P44604" s="14" t="str">
        <f ca="1"/>
        <v>Low Cap</v>
      </c>
    </row>
    <row r="44605" spans="11:16">
      <c r="K44605" s="14" t="str">
        <v/>
      </c>
      <c r="L44605" s="14" t="str">
        <v/>
      </c>
      <c r="O44605" s="14" t="str">
        <v/>
      </c>
      <c r="P44605" s="14" t="str">
        <f ca="1"/>
        <v>Low Cap</v>
      </c>
    </row>
    <row r="44606" spans="11:16">
      <c r="K44606" s="14" t="str">
        <v/>
      </c>
      <c r="L44606" s="14" t="str">
        <v/>
      </c>
      <c r="O44606" s="14" t="str">
        <v/>
      </c>
      <c r="P44606" s="14" t="str">
        <f ca="1"/>
        <v>Low Cap</v>
      </c>
    </row>
    <row r="44607" spans="11:16">
      <c r="K44607" s="14" t="str">
        <v/>
      </c>
      <c r="L44607" s="14" t="str">
        <v/>
      </c>
      <c r="O44607" s="14" t="str">
        <v/>
      </c>
      <c r="P44607" s="14" t="str">
        <f ca="1"/>
        <v>Low Cap</v>
      </c>
    </row>
    <row r="44608" spans="11:16">
      <c r="K44608" s="14" t="str">
        <v/>
      </c>
      <c r="L44608" s="14" t="str">
        <v/>
      </c>
      <c r="O44608" s="14" t="str">
        <v/>
      </c>
      <c r="P44608" s="14" t="str">
        <f ca="1"/>
        <v>Low Cap</v>
      </c>
    </row>
    <row r="44609" spans="11:16">
      <c r="K44609" s="14" t="str">
        <v/>
      </c>
      <c r="L44609" s="14" t="str">
        <v/>
      </c>
      <c r="O44609" s="14" t="str">
        <v/>
      </c>
      <c r="P44609" s="14" t="str">
        <f ca="1"/>
        <v>Low Cap</v>
      </c>
    </row>
    <row r="44610" spans="11:16">
      <c r="K44610" s="14" t="str">
        <v/>
      </c>
      <c r="L44610" s="14" t="str">
        <v/>
      </c>
      <c r="O44610" s="14" t="str">
        <v/>
      </c>
      <c r="P44610" s="14" t="str">
        <f ca="1"/>
        <v>Low Cap</v>
      </c>
    </row>
    <row r="44611" spans="11:16">
      <c r="K44611" s="14" t="str">
        <v/>
      </c>
      <c r="L44611" s="14" t="str">
        <v/>
      </c>
      <c r="O44611" s="14" t="str">
        <v/>
      </c>
      <c r="P44611" s="14" t="str">
        <f ca="1"/>
        <v>Low Cap</v>
      </c>
    </row>
    <row r="44612" spans="11:16">
      <c r="K44612" s="14" t="str">
        <v/>
      </c>
      <c r="L44612" s="14" t="str">
        <v/>
      </c>
      <c r="O44612" s="14" t="str">
        <v/>
      </c>
      <c r="P44612" s="14" t="str">
        <f ca="1"/>
        <v>Low Cap</v>
      </c>
    </row>
    <row r="44613" spans="11:16">
      <c r="K44613" s="14" t="str">
        <v/>
      </c>
      <c r="L44613" s="14" t="str">
        <v/>
      </c>
      <c r="O44613" s="14" t="str">
        <v/>
      </c>
      <c r="P44613" s="14" t="str">
        <f ca="1"/>
        <v>Low Cap</v>
      </c>
    </row>
    <row r="44614" spans="11:16">
      <c r="K44614" s="14" t="str">
        <v/>
      </c>
      <c r="L44614" s="14" t="str">
        <v/>
      </c>
      <c r="O44614" s="14" t="str">
        <v/>
      </c>
      <c r="P44614" s="14" t="str">
        <f ca="1"/>
        <v>Low Cap</v>
      </c>
    </row>
    <row r="44615" spans="11:16">
      <c r="K44615" s="14" t="str">
        <v/>
      </c>
      <c r="L44615" s="14" t="str">
        <v/>
      </c>
      <c r="O44615" s="14" t="str">
        <v/>
      </c>
      <c r="P44615" s="14" t="str">
        <f ca="1"/>
        <v>Low Cap</v>
      </c>
    </row>
    <row r="44616" spans="11:16">
      <c r="K44616" s="14" t="str">
        <v/>
      </c>
      <c r="L44616" s="14" t="str">
        <v/>
      </c>
      <c r="O44616" s="14" t="str">
        <v/>
      </c>
      <c r="P44616" s="14" t="str">
        <f ca="1"/>
        <v>Low Cap</v>
      </c>
    </row>
    <row r="44617" spans="11:16">
      <c r="K44617" s="14" t="str">
        <v/>
      </c>
      <c r="L44617" s="14" t="str">
        <v/>
      </c>
      <c r="O44617" s="14" t="str">
        <v/>
      </c>
      <c r="P44617" s="14" t="str">
        <f ca="1"/>
        <v>Low Cap</v>
      </c>
    </row>
    <row r="44618" spans="11:16">
      <c r="K44618" s="14" t="str">
        <v/>
      </c>
      <c r="L44618" s="14" t="str">
        <v/>
      </c>
      <c r="O44618" s="14" t="str">
        <v/>
      </c>
      <c r="P44618" s="14" t="str">
        <f ca="1"/>
        <v>Low Cap</v>
      </c>
    </row>
    <row r="44619" spans="11:16">
      <c r="K44619" s="14" t="str">
        <v/>
      </c>
      <c r="L44619" s="14" t="str">
        <v/>
      </c>
      <c r="O44619" s="14" t="str">
        <v/>
      </c>
      <c r="P44619" s="14" t="str">
        <f ca="1"/>
        <v>Low Cap</v>
      </c>
    </row>
    <row r="44620" spans="11:16">
      <c r="K44620" s="14" t="str">
        <v/>
      </c>
      <c r="L44620" s="14" t="str">
        <v/>
      </c>
      <c r="O44620" s="14" t="str">
        <v/>
      </c>
      <c r="P44620" s="14" t="str">
        <f ca="1"/>
        <v>Low Cap</v>
      </c>
    </row>
    <row r="44621" spans="11:16">
      <c r="K44621" s="14" t="str">
        <v/>
      </c>
      <c r="L44621" s="14" t="str">
        <v/>
      </c>
      <c r="O44621" s="14" t="str">
        <v/>
      </c>
      <c r="P44621" s="14" t="str">
        <f ca="1"/>
        <v>Low Cap</v>
      </c>
    </row>
    <row r="44622" spans="11:16">
      <c r="K44622" s="14" t="str">
        <v/>
      </c>
      <c r="L44622" s="14" t="str">
        <v/>
      </c>
      <c r="O44622" s="14" t="str">
        <v/>
      </c>
      <c r="P44622" s="14" t="str">
        <f ca="1"/>
        <v>Low Cap</v>
      </c>
    </row>
    <row r="44623" spans="11:16">
      <c r="K44623" s="14" t="str">
        <v/>
      </c>
      <c r="L44623" s="14" t="str">
        <v/>
      </c>
      <c r="O44623" s="14" t="str">
        <v/>
      </c>
      <c r="P44623" s="14" t="str">
        <f ca="1"/>
        <v>Low Cap</v>
      </c>
    </row>
    <row r="44624" spans="11:16">
      <c r="K44624" s="14" t="str">
        <v/>
      </c>
      <c r="L44624" s="14" t="str">
        <v/>
      </c>
      <c r="O44624" s="14" t="str">
        <v/>
      </c>
      <c r="P44624" s="14" t="str">
        <f ca="1"/>
        <v>Low Cap</v>
      </c>
    </row>
    <row r="44625" spans="11:16">
      <c r="K44625" s="14" t="str">
        <v/>
      </c>
      <c r="L44625" s="14" t="str">
        <v/>
      </c>
      <c r="O44625" s="14" t="str">
        <v/>
      </c>
      <c r="P44625" s="14" t="str">
        <f ca="1"/>
        <v>Low Cap</v>
      </c>
    </row>
    <row r="44626" spans="11:16">
      <c r="K44626" s="14" t="str">
        <v/>
      </c>
      <c r="L44626" s="14" t="str">
        <v/>
      </c>
      <c r="O44626" s="14" t="str">
        <v/>
      </c>
      <c r="P44626" s="14" t="str">
        <f ca="1"/>
        <v>Low Cap</v>
      </c>
    </row>
    <row r="44627" spans="11:16">
      <c r="K44627" s="14" t="str">
        <v/>
      </c>
      <c r="L44627" s="14" t="str">
        <v/>
      </c>
      <c r="O44627" s="14" t="str">
        <v/>
      </c>
      <c r="P44627" s="14" t="str">
        <f ca="1"/>
        <v>Low Cap</v>
      </c>
    </row>
    <row r="44628" spans="11:16">
      <c r="K44628" s="14" t="str">
        <v/>
      </c>
      <c r="L44628" s="14" t="str">
        <v/>
      </c>
      <c r="O44628" s="14" t="str">
        <v/>
      </c>
      <c r="P44628" s="14" t="str">
        <f ca="1"/>
        <v>Low Cap</v>
      </c>
    </row>
    <row r="44629" spans="11:16">
      <c r="K44629" s="14" t="str">
        <v/>
      </c>
      <c r="L44629" s="14" t="str">
        <v/>
      </c>
      <c r="O44629" s="14" t="str">
        <v/>
      </c>
      <c r="P44629" s="14" t="str">
        <f ca="1"/>
        <v>Low Cap</v>
      </c>
    </row>
    <row r="44630" spans="11:16">
      <c r="K44630" s="14" t="str">
        <v/>
      </c>
      <c r="L44630" s="14" t="str">
        <v/>
      </c>
      <c r="O44630" s="14" t="str">
        <v/>
      </c>
      <c r="P44630" s="14" t="str">
        <f ca="1"/>
        <v>Low Cap</v>
      </c>
    </row>
    <row r="44631" spans="11:16">
      <c r="K44631" s="14" t="str">
        <v/>
      </c>
      <c r="L44631" s="14" t="str">
        <v/>
      </c>
      <c r="O44631" s="14" t="str">
        <v/>
      </c>
      <c r="P44631" s="14" t="str">
        <f ca="1"/>
        <v>Low Cap</v>
      </c>
    </row>
    <row r="44632" spans="11:16">
      <c r="K44632" s="14" t="str">
        <v/>
      </c>
      <c r="L44632" s="14" t="str">
        <v/>
      </c>
      <c r="O44632" s="14" t="str">
        <v/>
      </c>
      <c r="P44632" s="14" t="str">
        <f ca="1"/>
        <v>Low Cap</v>
      </c>
    </row>
    <row r="44633" spans="11:16">
      <c r="K44633" s="14" t="str">
        <v/>
      </c>
      <c r="L44633" s="14" t="str">
        <v/>
      </c>
      <c r="O44633" s="14" t="str">
        <v/>
      </c>
      <c r="P44633" s="14" t="str">
        <f ca="1"/>
        <v>Low Cap</v>
      </c>
    </row>
    <row r="44634" spans="11:16">
      <c r="K44634" s="14" t="str">
        <v/>
      </c>
      <c r="L44634" s="14" t="str">
        <v/>
      </c>
      <c r="O44634" s="14" t="str">
        <v/>
      </c>
      <c r="P44634" s="14" t="str">
        <f ca="1"/>
        <v>Low Cap</v>
      </c>
    </row>
    <row r="44635" spans="11:16">
      <c r="K44635" s="14" t="str">
        <v/>
      </c>
      <c r="L44635" s="14" t="str">
        <v/>
      </c>
      <c r="O44635" s="14" t="str">
        <v/>
      </c>
      <c r="P44635" s="14" t="str">
        <f ca="1"/>
        <v>Low Cap</v>
      </c>
    </row>
    <row r="44636" spans="11:16">
      <c r="K44636" s="14" t="str">
        <v/>
      </c>
      <c r="L44636" s="14" t="str">
        <v/>
      </c>
      <c r="O44636" s="14" t="str">
        <v/>
      </c>
      <c r="P44636" s="14" t="str">
        <f ca="1"/>
        <v>Low Cap</v>
      </c>
    </row>
    <row r="44637" spans="11:16">
      <c r="K44637" s="14" t="str">
        <v/>
      </c>
      <c r="L44637" s="14" t="str">
        <v/>
      </c>
      <c r="O44637" s="14" t="str">
        <v/>
      </c>
      <c r="P44637" s="14" t="str">
        <f ca="1"/>
        <v>Low Cap</v>
      </c>
    </row>
    <row r="44638" spans="11:16">
      <c r="K44638" s="14" t="str">
        <v/>
      </c>
      <c r="L44638" s="14" t="str">
        <v/>
      </c>
      <c r="O44638" s="14" t="str">
        <v/>
      </c>
      <c r="P44638" s="14" t="str">
        <f ca="1"/>
        <v>Low Cap</v>
      </c>
    </row>
    <row r="44639" spans="11:16">
      <c r="K44639" s="14" t="str">
        <v/>
      </c>
      <c r="L44639" s="14" t="str">
        <v/>
      </c>
      <c r="O44639" s="14" t="str">
        <v/>
      </c>
      <c r="P44639" s="14" t="str">
        <f ca="1"/>
        <v>Low Cap</v>
      </c>
    </row>
    <row r="44640" spans="11:16">
      <c r="K44640" s="14" t="str">
        <v/>
      </c>
      <c r="L44640" s="14" t="str">
        <v/>
      </c>
      <c r="O44640" s="14" t="str">
        <v/>
      </c>
      <c r="P44640" s="14" t="str">
        <f ca="1"/>
        <v>Low Cap</v>
      </c>
    </row>
    <row r="44641" spans="11:16">
      <c r="K44641" s="14" t="str">
        <v/>
      </c>
      <c r="L44641" s="14" t="str">
        <v/>
      </c>
      <c r="O44641" s="14" t="str">
        <v/>
      </c>
      <c r="P44641" s="14" t="str">
        <f ca="1"/>
        <v>Low Cap</v>
      </c>
    </row>
    <row r="44642" spans="11:16">
      <c r="K44642" s="14" t="str">
        <v/>
      </c>
      <c r="L44642" s="14" t="str">
        <v/>
      </c>
      <c r="O44642" s="14" t="str">
        <v/>
      </c>
      <c r="P44642" s="14" t="str">
        <f ca="1"/>
        <v>Low Cap</v>
      </c>
    </row>
    <row r="44643" spans="11:16">
      <c r="K44643" s="14" t="str">
        <v/>
      </c>
      <c r="L44643" s="14" t="str">
        <v/>
      </c>
      <c r="O44643" s="14" t="str">
        <v/>
      </c>
      <c r="P44643" s="14" t="str">
        <f ca="1"/>
        <v>Low Cap</v>
      </c>
    </row>
    <row r="44644" spans="11:16">
      <c r="K44644" s="14" t="str">
        <v/>
      </c>
      <c r="L44644" s="14" t="str">
        <v/>
      </c>
      <c r="O44644" s="14" t="str">
        <v/>
      </c>
      <c r="P44644" s="14" t="str">
        <f ca="1"/>
        <v>Low Cap</v>
      </c>
    </row>
    <row r="44645" spans="11:16">
      <c r="K44645" s="14" t="str">
        <v/>
      </c>
      <c r="L44645" s="14" t="str">
        <v/>
      </c>
      <c r="O44645" s="14" t="str">
        <v/>
      </c>
      <c r="P44645" s="14" t="str">
        <f ca="1"/>
        <v>Low Cap</v>
      </c>
    </row>
    <row r="44646" spans="11:16">
      <c r="K44646" s="14" t="str">
        <v/>
      </c>
      <c r="L44646" s="14" t="str">
        <v/>
      </c>
      <c r="O44646" s="14" t="str">
        <v/>
      </c>
      <c r="P44646" s="14" t="str">
        <f ca="1"/>
        <v>Low Cap</v>
      </c>
    </row>
    <row r="44647" spans="11:16">
      <c r="K44647" s="14" t="str">
        <v/>
      </c>
      <c r="L44647" s="14" t="str">
        <v/>
      </c>
      <c r="O44647" s="14" t="str">
        <v/>
      </c>
      <c r="P44647" s="14" t="str">
        <f ca="1"/>
        <v>Low Cap</v>
      </c>
    </row>
    <row r="44648" spans="11:16">
      <c r="K44648" s="14" t="str">
        <v/>
      </c>
      <c r="L44648" s="14" t="str">
        <v/>
      </c>
      <c r="O44648" s="14" t="str">
        <v/>
      </c>
      <c r="P44648" s="14" t="str">
        <f ca="1"/>
        <v>Low Cap</v>
      </c>
    </row>
    <row r="44649" spans="11:16">
      <c r="K44649" s="14" t="str">
        <v/>
      </c>
      <c r="L44649" s="14" t="str">
        <v/>
      </c>
      <c r="O44649" s="14" t="str">
        <v/>
      </c>
      <c r="P44649" s="14" t="str">
        <f ca="1"/>
        <v>Low Cap</v>
      </c>
    </row>
    <row r="44650" spans="11:16">
      <c r="K44650" s="14" t="str">
        <v/>
      </c>
      <c r="L44650" s="14" t="str">
        <v/>
      </c>
      <c r="O44650" s="14" t="str">
        <v/>
      </c>
      <c r="P44650" s="14" t="str">
        <f ca="1"/>
        <v>Low Cap</v>
      </c>
    </row>
    <row r="44651" spans="11:16">
      <c r="K44651" s="14" t="str">
        <v/>
      </c>
      <c r="L44651" s="14" t="str">
        <v/>
      </c>
      <c r="O44651" s="14" t="str">
        <v/>
      </c>
      <c r="P44651" s="14" t="str">
        <f ca="1"/>
        <v>Low Cap</v>
      </c>
    </row>
    <row r="44652" spans="11:16">
      <c r="K44652" s="14" t="str">
        <v/>
      </c>
      <c r="L44652" s="14" t="str">
        <v/>
      </c>
      <c r="O44652" s="14" t="str">
        <v/>
      </c>
      <c r="P44652" s="14" t="str">
        <f ca="1"/>
        <v>Low Cap</v>
      </c>
    </row>
    <row r="44653" spans="11:16">
      <c r="K44653" s="14" t="str">
        <v/>
      </c>
      <c r="L44653" s="14" t="str">
        <v/>
      </c>
      <c r="O44653" s="14" t="str">
        <v/>
      </c>
      <c r="P44653" s="14" t="str">
        <f ca="1"/>
        <v>Low Cap</v>
      </c>
    </row>
    <row r="44654" spans="11:16">
      <c r="K44654" s="14" t="str">
        <v/>
      </c>
      <c r="L44654" s="14" t="str">
        <v/>
      </c>
      <c r="O44654" s="14" t="str">
        <v/>
      </c>
      <c r="P44654" s="14" t="str">
        <f ca="1"/>
        <v>Low Cap</v>
      </c>
    </row>
    <row r="44655" spans="11:16">
      <c r="K44655" s="14" t="str">
        <v/>
      </c>
      <c r="L44655" s="14" t="str">
        <v/>
      </c>
      <c r="O44655" s="14" t="str">
        <v/>
      </c>
      <c r="P44655" s="14" t="str">
        <f ca="1"/>
        <v>Low Cap</v>
      </c>
    </row>
    <row r="44656" spans="11:16">
      <c r="K44656" s="14" t="str">
        <v/>
      </c>
      <c r="L44656" s="14" t="str">
        <v/>
      </c>
      <c r="O44656" s="14" t="str">
        <v/>
      </c>
      <c r="P44656" s="14" t="str">
        <f ca="1"/>
        <v>Low Cap</v>
      </c>
    </row>
    <row r="44657" spans="11:16">
      <c r="K44657" s="14" t="str">
        <v/>
      </c>
      <c r="L44657" s="14" t="str">
        <v/>
      </c>
      <c r="O44657" s="14" t="str">
        <v/>
      </c>
      <c r="P44657" s="14" t="str">
        <f ca="1"/>
        <v>Low Cap</v>
      </c>
    </row>
    <row r="44658" spans="11:16">
      <c r="K44658" s="14" t="str">
        <v/>
      </c>
      <c r="L44658" s="14" t="str">
        <v/>
      </c>
      <c r="O44658" s="14" t="str">
        <v/>
      </c>
      <c r="P44658" s="14" t="str">
        <f ca="1"/>
        <v>Low Cap</v>
      </c>
    </row>
    <row r="44659" spans="11:16">
      <c r="K44659" s="14" t="str">
        <v/>
      </c>
      <c r="L44659" s="14" t="str">
        <v/>
      </c>
      <c r="O44659" s="14" t="str">
        <v/>
      </c>
      <c r="P44659" s="14" t="str">
        <f ca="1"/>
        <v>Low Cap</v>
      </c>
    </row>
    <row r="44660" spans="11:16">
      <c r="K44660" s="14" t="str">
        <v/>
      </c>
      <c r="L44660" s="14" t="str">
        <v/>
      </c>
      <c r="O44660" s="14" t="str">
        <v/>
      </c>
      <c r="P44660" s="14" t="str">
        <f ca="1"/>
        <v>Low Cap</v>
      </c>
    </row>
    <row r="44661" spans="11:16">
      <c r="K44661" s="14" t="str">
        <v/>
      </c>
      <c r="L44661" s="14" t="str">
        <v/>
      </c>
      <c r="O44661" s="14" t="str">
        <v/>
      </c>
      <c r="P44661" s="14" t="str">
        <f ca="1"/>
        <v>Low Cap</v>
      </c>
    </row>
    <row r="44662" spans="11:16">
      <c r="K44662" s="14" t="str">
        <v/>
      </c>
      <c r="L44662" s="14" t="str">
        <v/>
      </c>
      <c r="O44662" s="14" t="str">
        <v/>
      </c>
      <c r="P44662" s="14" t="str">
        <f ca="1"/>
        <v>Low Cap</v>
      </c>
    </row>
    <row r="44663" spans="11:16">
      <c r="K44663" s="14" t="str">
        <v/>
      </c>
      <c r="L44663" s="14" t="str">
        <v/>
      </c>
      <c r="O44663" s="14" t="str">
        <v/>
      </c>
      <c r="P44663" s="14" t="str">
        <f ca="1"/>
        <v>Low Cap</v>
      </c>
    </row>
    <row r="44664" spans="11:16">
      <c r="K44664" s="14" t="str">
        <v/>
      </c>
      <c r="L44664" s="14" t="str">
        <v/>
      </c>
      <c r="O44664" s="14" t="str">
        <v/>
      </c>
      <c r="P44664" s="14" t="str">
        <f ca="1"/>
        <v>Low Cap</v>
      </c>
    </row>
    <row r="44665" spans="11:16">
      <c r="K44665" s="14" t="str">
        <v/>
      </c>
      <c r="L44665" s="14" t="str">
        <v/>
      </c>
      <c r="O44665" s="14" t="str">
        <v/>
      </c>
      <c r="P44665" s="14" t="str">
        <f ca="1"/>
        <v>Low Cap</v>
      </c>
    </row>
    <row r="44666" spans="11:16">
      <c r="K44666" s="14" t="str">
        <v/>
      </c>
      <c r="L44666" s="14" t="str">
        <v/>
      </c>
      <c r="O44666" s="14" t="str">
        <v/>
      </c>
      <c r="P44666" s="14" t="str">
        <f ca="1"/>
        <v>Low Cap</v>
      </c>
    </row>
    <row r="44667" spans="11:16">
      <c r="K44667" s="14" t="str">
        <v/>
      </c>
      <c r="L44667" s="14" t="str">
        <v/>
      </c>
      <c r="O44667" s="14" t="str">
        <v/>
      </c>
      <c r="P44667" s="14" t="str">
        <f ca="1"/>
        <v>Low Cap</v>
      </c>
    </row>
    <row r="44668" spans="11:16">
      <c r="K44668" s="14" t="str">
        <v/>
      </c>
      <c r="L44668" s="14" t="str">
        <v/>
      </c>
      <c r="O44668" s="14" t="str">
        <v/>
      </c>
      <c r="P44668" s="14" t="str">
        <f ca="1"/>
        <v>Low Cap</v>
      </c>
    </row>
    <row r="44669" spans="11:16">
      <c r="K44669" s="14" t="str">
        <v/>
      </c>
      <c r="L44669" s="14" t="str">
        <v/>
      </c>
      <c r="O44669" s="14" t="str">
        <v/>
      </c>
      <c r="P44669" s="14" t="str">
        <f ca="1"/>
        <v>Low Cap</v>
      </c>
    </row>
    <row r="44670" spans="11:16">
      <c r="K44670" s="14" t="str">
        <v/>
      </c>
      <c r="L44670" s="14" t="str">
        <v/>
      </c>
      <c r="O44670" s="14" t="str">
        <v/>
      </c>
      <c r="P44670" s="14" t="str">
        <f ca="1"/>
        <v>Low Cap</v>
      </c>
    </row>
    <row r="44671" spans="11:16">
      <c r="K44671" s="14" t="str">
        <v/>
      </c>
      <c r="L44671" s="14" t="str">
        <v/>
      </c>
      <c r="O44671" s="14" t="str">
        <v/>
      </c>
      <c r="P44671" s="14" t="str">
        <f ca="1"/>
        <v>Low Cap</v>
      </c>
    </row>
    <row r="44672" spans="11:16">
      <c r="K44672" s="14" t="str">
        <v/>
      </c>
      <c r="L44672" s="14" t="str">
        <v/>
      </c>
      <c r="O44672" s="14" t="str">
        <v/>
      </c>
      <c r="P44672" s="14" t="str">
        <f ca="1"/>
        <v>Low Cap</v>
      </c>
    </row>
    <row r="44673" spans="11:16">
      <c r="K44673" s="14" t="str">
        <v/>
      </c>
      <c r="L44673" s="14" t="str">
        <v/>
      </c>
      <c r="O44673" s="14" t="str">
        <v/>
      </c>
      <c r="P44673" s="14" t="str">
        <f ca="1"/>
        <v>Low Cap</v>
      </c>
    </row>
    <row r="44674" spans="11:16">
      <c r="K44674" s="14" t="str">
        <v/>
      </c>
      <c r="L44674" s="14" t="str">
        <v/>
      </c>
      <c r="O44674" s="14" t="str">
        <v/>
      </c>
      <c r="P44674" s="14" t="str">
        <f ca="1"/>
        <v>Low Cap</v>
      </c>
    </row>
    <row r="44675" spans="11:16">
      <c r="K44675" s="14" t="str">
        <v/>
      </c>
      <c r="L44675" s="14" t="str">
        <v/>
      </c>
      <c r="O44675" s="14" t="str">
        <v/>
      </c>
      <c r="P44675" s="14" t="str">
        <f ca="1"/>
        <v>Low Cap</v>
      </c>
    </row>
    <row r="44676" spans="11:16">
      <c r="K44676" s="14" t="str">
        <v/>
      </c>
      <c r="L44676" s="14" t="str">
        <v/>
      </c>
      <c r="O44676" s="14" t="str">
        <v/>
      </c>
      <c r="P44676" s="14" t="str">
        <f ca="1"/>
        <v>Low Cap</v>
      </c>
    </row>
    <row r="44677" spans="11:16">
      <c r="K44677" s="14" t="str">
        <v/>
      </c>
      <c r="L44677" s="14" t="str">
        <v/>
      </c>
      <c r="O44677" s="14" t="str">
        <v/>
      </c>
      <c r="P44677" s="14" t="str">
        <f ca="1"/>
        <v>Low Cap</v>
      </c>
    </row>
    <row r="44678" spans="11:16">
      <c r="K44678" s="14" t="str">
        <v/>
      </c>
      <c r="L44678" s="14" t="str">
        <v/>
      </c>
      <c r="O44678" s="14" t="str">
        <v/>
      </c>
      <c r="P44678" s="14" t="str">
        <f ca="1"/>
        <v>Low Cap</v>
      </c>
    </row>
    <row r="44679" spans="11:16">
      <c r="K44679" s="14" t="str">
        <v/>
      </c>
      <c r="L44679" s="14" t="str">
        <v/>
      </c>
      <c r="O44679" s="14" t="str">
        <v/>
      </c>
      <c r="P44679" s="14" t="str">
        <f ca="1"/>
        <v>Low Cap</v>
      </c>
    </row>
    <row r="44680" spans="11:16">
      <c r="K44680" s="14" t="str">
        <v/>
      </c>
      <c r="L44680" s="14" t="str">
        <v/>
      </c>
      <c r="O44680" s="14" t="str">
        <v/>
      </c>
      <c r="P44680" s="14" t="str">
        <f ca="1"/>
        <v>Low Cap</v>
      </c>
    </row>
    <row r="44681" spans="11:16">
      <c r="K44681" s="14" t="str">
        <v/>
      </c>
      <c r="L44681" s="14" t="str">
        <v/>
      </c>
      <c r="O44681" s="14" t="str">
        <v/>
      </c>
      <c r="P44681" s="14" t="str">
        <f ca="1"/>
        <v>Low Cap</v>
      </c>
    </row>
    <row r="44682" spans="11:16">
      <c r="K44682" s="14" t="str">
        <v/>
      </c>
      <c r="L44682" s="14" t="str">
        <v/>
      </c>
      <c r="O44682" s="14" t="str">
        <v/>
      </c>
      <c r="P44682" s="14" t="str">
        <f ca="1"/>
        <v>Low Cap</v>
      </c>
    </row>
    <row r="44683" spans="11:16">
      <c r="K44683" s="14" t="str">
        <v/>
      </c>
      <c r="L44683" s="14" t="str">
        <v/>
      </c>
      <c r="O44683" s="14" t="str">
        <v/>
      </c>
      <c r="P44683" s="14" t="str">
        <f ca="1"/>
        <v>Low Cap</v>
      </c>
    </row>
    <row r="44684" spans="11:16">
      <c r="K44684" s="14" t="str">
        <v/>
      </c>
      <c r="L44684" s="14" t="str">
        <v/>
      </c>
      <c r="O44684" s="14" t="str">
        <v/>
      </c>
      <c r="P44684" s="14" t="str">
        <f ca="1"/>
        <v>Low Cap</v>
      </c>
    </row>
    <row r="44685" spans="11:16">
      <c r="K44685" s="14" t="str">
        <v/>
      </c>
      <c r="L44685" s="14" t="str">
        <v/>
      </c>
      <c r="O44685" s="14" t="str">
        <v/>
      </c>
      <c r="P44685" s="14" t="str">
        <f ca="1"/>
        <v>Low Cap</v>
      </c>
    </row>
    <row r="44686" spans="11:16">
      <c r="K44686" s="14" t="str">
        <v/>
      </c>
      <c r="L44686" s="14" t="str">
        <v/>
      </c>
      <c r="O44686" s="14" t="str">
        <v/>
      </c>
      <c r="P44686" s="14" t="str">
        <f ca="1"/>
        <v>Low Cap</v>
      </c>
    </row>
    <row r="44687" spans="11:16">
      <c r="K44687" s="14" t="str">
        <v/>
      </c>
      <c r="L44687" s="14" t="str">
        <v/>
      </c>
      <c r="O44687" s="14" t="str">
        <v/>
      </c>
      <c r="P44687" s="14" t="str">
        <f ca="1"/>
        <v>Low Cap</v>
      </c>
    </row>
    <row r="44688" spans="11:16">
      <c r="K44688" s="14" t="str">
        <v/>
      </c>
      <c r="L44688" s="14" t="str">
        <v/>
      </c>
      <c r="O44688" s="14" t="str">
        <v/>
      </c>
      <c r="P44688" s="14" t="str">
        <f ca="1"/>
        <v>Low Cap</v>
      </c>
    </row>
    <row r="44689" spans="11:16">
      <c r="K44689" s="14" t="str">
        <v/>
      </c>
      <c r="L44689" s="14" t="str">
        <v/>
      </c>
      <c r="O44689" s="14" t="str">
        <v/>
      </c>
      <c r="P44689" s="14" t="str">
        <f ca="1"/>
        <v>Low Cap</v>
      </c>
    </row>
    <row r="44690" spans="11:16">
      <c r="K44690" s="14" t="str">
        <v/>
      </c>
      <c r="L44690" s="14" t="str">
        <v/>
      </c>
      <c r="O44690" s="14" t="str">
        <v/>
      </c>
      <c r="P44690" s="14" t="str">
        <f ca="1"/>
        <v>Low Cap</v>
      </c>
    </row>
    <row r="44691" spans="11:16">
      <c r="K44691" s="14" t="str">
        <v/>
      </c>
      <c r="L44691" s="14" t="str">
        <v/>
      </c>
      <c r="O44691" s="14" t="str">
        <v/>
      </c>
      <c r="P44691" s="14" t="str">
        <f ca="1"/>
        <v>Low Cap</v>
      </c>
    </row>
    <row r="44692" spans="11:16">
      <c r="K44692" s="14" t="str">
        <v/>
      </c>
      <c r="L44692" s="14" t="str">
        <v/>
      </c>
      <c r="O44692" s="14" t="str">
        <v/>
      </c>
      <c r="P44692" s="14" t="str">
        <f ca="1"/>
        <v>Low Cap</v>
      </c>
    </row>
    <row r="44693" spans="11:16">
      <c r="K44693" s="14" t="str">
        <v/>
      </c>
      <c r="L44693" s="14" t="str">
        <v/>
      </c>
      <c r="O44693" s="14" t="str">
        <v/>
      </c>
      <c r="P44693" s="14" t="str">
        <f ca="1"/>
        <v>Low Cap</v>
      </c>
    </row>
    <row r="44694" spans="11:16">
      <c r="K44694" s="14" t="str">
        <v/>
      </c>
      <c r="L44694" s="14" t="str">
        <v/>
      </c>
      <c r="O44694" s="14" t="str">
        <v/>
      </c>
      <c r="P44694" s="14" t="str">
        <f ca="1"/>
        <v>Low Cap</v>
      </c>
    </row>
    <row r="44695" spans="11:16">
      <c r="K44695" s="14" t="str">
        <v/>
      </c>
      <c r="L44695" s="14" t="str">
        <v/>
      </c>
      <c r="O44695" s="14" t="str">
        <v/>
      </c>
      <c r="P44695" s="14" t="str">
        <f ca="1"/>
        <v>Low Cap</v>
      </c>
    </row>
    <row r="44696" spans="11:16">
      <c r="K44696" s="14" t="str">
        <v/>
      </c>
      <c r="L44696" s="14" t="str">
        <v/>
      </c>
      <c r="O44696" s="14" t="str">
        <v/>
      </c>
      <c r="P44696" s="14" t="str">
        <f ca="1"/>
        <v>Low Cap</v>
      </c>
    </row>
    <row r="44697" spans="11:16">
      <c r="K44697" s="14" t="str">
        <v/>
      </c>
      <c r="L44697" s="14" t="str">
        <v/>
      </c>
      <c r="O44697" s="14" t="str">
        <v/>
      </c>
      <c r="P44697" s="14" t="str">
        <f ca="1"/>
        <v>Low Cap</v>
      </c>
    </row>
    <row r="44698" spans="11:16">
      <c r="K44698" s="14" t="str">
        <v/>
      </c>
      <c r="L44698" s="14" t="str">
        <v/>
      </c>
      <c r="O44698" s="14" t="str">
        <v/>
      </c>
      <c r="P44698" s="14" t="str">
        <f ca="1"/>
        <v>Low Cap</v>
      </c>
    </row>
    <row r="44699" spans="11:16">
      <c r="K44699" s="14" t="str">
        <v/>
      </c>
      <c r="L44699" s="14" t="str">
        <v/>
      </c>
      <c r="O44699" s="14" t="str">
        <v/>
      </c>
      <c r="P44699" s="14" t="str">
        <f ca="1"/>
        <v>Low Cap</v>
      </c>
    </row>
    <row r="44700" spans="11:16">
      <c r="K44700" s="14" t="str">
        <v/>
      </c>
      <c r="L44700" s="14" t="str">
        <v/>
      </c>
      <c r="O44700" s="14" t="str">
        <v/>
      </c>
      <c r="P44700" s="14" t="str">
        <f ca="1"/>
        <v>Low Cap</v>
      </c>
    </row>
    <row r="44701" spans="11:16">
      <c r="K44701" s="14" t="str">
        <v/>
      </c>
      <c r="L44701" s="14" t="str">
        <v/>
      </c>
      <c r="O44701" s="14" t="str">
        <v/>
      </c>
      <c r="P44701" s="14" t="str">
        <f ca="1"/>
        <v>Low Cap</v>
      </c>
    </row>
    <row r="44702" spans="11:16">
      <c r="K44702" s="14" t="str">
        <v/>
      </c>
      <c r="L44702" s="14" t="str">
        <v/>
      </c>
      <c r="O44702" s="14" t="str">
        <v/>
      </c>
      <c r="P44702" s="14" t="str">
        <f ca="1"/>
        <v>Low Cap</v>
      </c>
    </row>
    <row r="44703" spans="11:16">
      <c r="K44703" s="14" t="str">
        <v/>
      </c>
      <c r="L44703" s="14" t="str">
        <v/>
      </c>
      <c r="O44703" s="14" t="str">
        <v/>
      </c>
      <c r="P44703" s="14" t="str">
        <f ca="1"/>
        <v>Low Cap</v>
      </c>
    </row>
    <row r="44704" spans="11:16">
      <c r="K44704" s="14" t="str">
        <v/>
      </c>
      <c r="L44704" s="14" t="str">
        <v/>
      </c>
      <c r="O44704" s="14" t="str">
        <v/>
      </c>
      <c r="P44704" s="14" t="str">
        <f ca="1"/>
        <v>Low Cap</v>
      </c>
    </row>
    <row r="44705" spans="11:16">
      <c r="K44705" s="14" t="str">
        <v/>
      </c>
      <c r="L44705" s="14" t="str">
        <v/>
      </c>
      <c r="O44705" s="14" t="str">
        <v/>
      </c>
      <c r="P44705" s="14" t="str">
        <f ca="1"/>
        <v>Low Cap</v>
      </c>
    </row>
    <row r="44706" spans="11:16">
      <c r="K44706" s="14" t="str">
        <v/>
      </c>
      <c r="L44706" s="14" t="str">
        <v/>
      </c>
      <c r="O44706" s="14" t="str">
        <v/>
      </c>
      <c r="P44706" s="14" t="str">
        <f ca="1"/>
        <v>Low Cap</v>
      </c>
    </row>
    <row r="44707" spans="11:16">
      <c r="K44707" s="14" t="str">
        <v/>
      </c>
      <c r="L44707" s="14" t="str">
        <v/>
      </c>
      <c r="O44707" s="14" t="str">
        <v/>
      </c>
      <c r="P44707" s="14" t="str">
        <f ca="1"/>
        <v>Low Cap</v>
      </c>
    </row>
    <row r="44708" spans="11:16">
      <c r="K44708" s="14" t="str">
        <v/>
      </c>
      <c r="L44708" s="14" t="str">
        <v/>
      </c>
      <c r="O44708" s="14" t="str">
        <v/>
      </c>
      <c r="P44708" s="14" t="str">
        <f ca="1"/>
        <v>Low Cap</v>
      </c>
    </row>
    <row r="44709" spans="11:16">
      <c r="K44709" s="14" t="str">
        <v/>
      </c>
      <c r="L44709" s="14" t="str">
        <v/>
      </c>
      <c r="O44709" s="14" t="str">
        <v/>
      </c>
      <c r="P44709" s="14" t="str">
        <f ca="1"/>
        <v>Low Cap</v>
      </c>
    </row>
    <row r="44710" spans="11:16">
      <c r="K44710" s="14" t="str">
        <v/>
      </c>
      <c r="L44710" s="14" t="str">
        <v/>
      </c>
      <c r="O44710" s="14" t="str">
        <v/>
      </c>
      <c r="P44710" s="14" t="str">
        <f ca="1"/>
        <v>Low Cap</v>
      </c>
    </row>
    <row r="44711" spans="11:16">
      <c r="K44711" s="14" t="str">
        <v/>
      </c>
      <c r="L44711" s="14" t="str">
        <v/>
      </c>
      <c r="O44711" s="14" t="str">
        <v/>
      </c>
      <c r="P44711" s="14" t="str">
        <f ca="1"/>
        <v>Low Cap</v>
      </c>
    </row>
    <row r="44712" spans="11:16">
      <c r="K44712" s="14" t="str">
        <v/>
      </c>
      <c r="L44712" s="14" t="str">
        <v/>
      </c>
      <c r="O44712" s="14" t="str">
        <v/>
      </c>
      <c r="P44712" s="14" t="str">
        <f ca="1"/>
        <v>Low Cap</v>
      </c>
    </row>
    <row r="44713" spans="11:16">
      <c r="K44713" s="14" t="str">
        <v/>
      </c>
      <c r="L44713" s="14" t="str">
        <v/>
      </c>
      <c r="O44713" s="14" t="str">
        <v/>
      </c>
      <c r="P44713" s="14" t="str">
        <f ca="1"/>
        <v>Low Cap</v>
      </c>
    </row>
    <row r="44714" spans="11:16">
      <c r="K44714" s="14" t="str">
        <v/>
      </c>
      <c r="L44714" s="14" t="str">
        <v/>
      </c>
      <c r="O44714" s="14" t="str">
        <v/>
      </c>
      <c r="P44714" s="14" t="str">
        <f ca="1"/>
        <v>Low Cap</v>
      </c>
    </row>
    <row r="44715" spans="11:16">
      <c r="K44715" s="14" t="str">
        <v/>
      </c>
      <c r="L44715" s="14" t="str">
        <v/>
      </c>
      <c r="O44715" s="14" t="str">
        <v/>
      </c>
      <c r="P44715" s="14" t="str">
        <f ca="1"/>
        <v>Low Cap</v>
      </c>
    </row>
    <row r="44716" spans="11:16">
      <c r="K44716" s="14" t="str">
        <v/>
      </c>
      <c r="L44716" s="14" t="str">
        <v/>
      </c>
      <c r="O44716" s="14" t="str">
        <v/>
      </c>
      <c r="P44716" s="14" t="str">
        <f ca="1"/>
        <v>Low Cap</v>
      </c>
    </row>
    <row r="44717" spans="11:16">
      <c r="K44717" s="14" t="str">
        <v/>
      </c>
      <c r="L44717" s="14" t="str">
        <v/>
      </c>
      <c r="O44717" s="14" t="str">
        <v/>
      </c>
      <c r="P44717" s="14" t="str">
        <f ca="1"/>
        <v>Low Cap</v>
      </c>
    </row>
    <row r="44718" spans="11:16">
      <c r="K44718" s="14" t="str">
        <v/>
      </c>
      <c r="L44718" s="14" t="str">
        <v/>
      </c>
      <c r="O44718" s="14" t="str">
        <v/>
      </c>
      <c r="P44718" s="14" t="str">
        <f ca="1"/>
        <v>Low Cap</v>
      </c>
    </row>
    <row r="44719" spans="11:16">
      <c r="K44719" s="14" t="str">
        <v/>
      </c>
      <c r="L44719" s="14" t="str">
        <v/>
      </c>
      <c r="O44719" s="14" t="str">
        <v/>
      </c>
      <c r="P44719" s="14" t="str">
        <f ca="1"/>
        <v>Low Cap</v>
      </c>
    </row>
    <row r="44720" spans="11:16">
      <c r="K44720" s="14" t="str">
        <v/>
      </c>
      <c r="L44720" s="14" t="str">
        <v/>
      </c>
      <c r="O44720" s="14" t="str">
        <v/>
      </c>
      <c r="P44720" s="14" t="str">
        <f ca="1"/>
        <v>Low Cap</v>
      </c>
    </row>
    <row r="44721" spans="11:16">
      <c r="K44721" s="14" t="str">
        <v/>
      </c>
      <c r="L44721" s="14" t="str">
        <v/>
      </c>
      <c r="O44721" s="14" t="str">
        <v/>
      </c>
      <c r="P44721" s="14" t="str">
        <f ca="1"/>
        <v>Low Cap</v>
      </c>
    </row>
    <row r="44722" spans="11:16">
      <c r="K44722" s="14" t="str">
        <v/>
      </c>
      <c r="L44722" s="14" t="str">
        <v/>
      </c>
      <c r="O44722" s="14" t="str">
        <v/>
      </c>
      <c r="P44722" s="14" t="str">
        <f ca="1"/>
        <v>Low Cap</v>
      </c>
    </row>
    <row r="44723" spans="11:16">
      <c r="K44723" s="14" t="str">
        <v/>
      </c>
      <c r="L44723" s="14" t="str">
        <v/>
      </c>
      <c r="O44723" s="14" t="str">
        <v/>
      </c>
      <c r="P44723" s="14" t="str">
        <f ca="1"/>
        <v>Low Cap</v>
      </c>
    </row>
    <row r="44724" spans="11:16">
      <c r="K44724" s="14" t="str">
        <v/>
      </c>
      <c r="L44724" s="14" t="str">
        <v/>
      </c>
      <c r="O44724" s="14" t="str">
        <v/>
      </c>
      <c r="P44724" s="14" t="str">
        <f ca="1"/>
        <v>Low Cap</v>
      </c>
    </row>
    <row r="44725" spans="11:16">
      <c r="K44725" s="14" t="str">
        <v/>
      </c>
      <c r="L44725" s="14" t="str">
        <v/>
      </c>
      <c r="O44725" s="14" t="str">
        <v/>
      </c>
      <c r="P44725" s="14" t="str">
        <f ca="1"/>
        <v>Low Cap</v>
      </c>
    </row>
    <row r="44726" spans="11:16">
      <c r="K44726" s="14" t="str">
        <v/>
      </c>
      <c r="L44726" s="14" t="str">
        <v/>
      </c>
      <c r="O44726" s="14" t="str">
        <v/>
      </c>
      <c r="P44726" s="14" t="str">
        <f ca="1"/>
        <v>Low Cap</v>
      </c>
    </row>
    <row r="44727" spans="11:16">
      <c r="K44727" s="14" t="str">
        <v/>
      </c>
      <c r="L44727" s="14" t="str">
        <v/>
      </c>
      <c r="O44727" s="14" t="str">
        <v/>
      </c>
      <c r="P44727" s="14" t="str">
        <f ca="1"/>
        <v>Low Cap</v>
      </c>
    </row>
    <row r="44728" spans="11:16">
      <c r="K44728" s="14" t="str">
        <v/>
      </c>
      <c r="L44728" s="14" t="str">
        <v/>
      </c>
      <c r="O44728" s="14" t="str">
        <v/>
      </c>
      <c r="P44728" s="14" t="str">
        <f ca="1"/>
        <v>Low Cap</v>
      </c>
    </row>
    <row r="44729" spans="11:16">
      <c r="K44729" s="14" t="str">
        <v/>
      </c>
      <c r="L44729" s="14" t="str">
        <v/>
      </c>
      <c r="O44729" s="14" t="str">
        <v/>
      </c>
      <c r="P44729" s="14" t="str">
        <f ca="1"/>
        <v>Low Cap</v>
      </c>
    </row>
    <row r="44730" spans="11:16">
      <c r="K44730" s="14" t="str">
        <v/>
      </c>
      <c r="L44730" s="14" t="str">
        <v/>
      </c>
      <c r="O44730" s="14" t="str">
        <v/>
      </c>
      <c r="P44730" s="14" t="str">
        <f ca="1"/>
        <v>Low Cap</v>
      </c>
    </row>
    <row r="44731" spans="11:16">
      <c r="K44731" s="14" t="str">
        <v/>
      </c>
      <c r="L44731" s="14" t="str">
        <v/>
      </c>
      <c r="O44731" s="14" t="str">
        <v/>
      </c>
      <c r="P44731" s="14" t="str">
        <f ca="1"/>
        <v>Low Cap</v>
      </c>
    </row>
    <row r="44732" spans="11:16">
      <c r="K44732" s="14" t="str">
        <v/>
      </c>
      <c r="L44732" s="14" t="str">
        <v/>
      </c>
      <c r="O44732" s="14" t="str">
        <v/>
      </c>
      <c r="P44732" s="14" t="str">
        <f ca="1"/>
        <v>Low Cap</v>
      </c>
    </row>
    <row r="44733" spans="11:16">
      <c r="K44733" s="14" t="str">
        <v/>
      </c>
      <c r="L44733" s="14" t="str">
        <v/>
      </c>
      <c r="O44733" s="14" t="str">
        <v/>
      </c>
      <c r="P44733" s="14" t="str">
        <f ca="1"/>
        <v>Low Cap</v>
      </c>
    </row>
    <row r="44734" spans="11:16">
      <c r="K44734" s="14" t="str">
        <v/>
      </c>
      <c r="L44734" s="14" t="str">
        <v/>
      </c>
      <c r="O44734" s="14" t="str">
        <v/>
      </c>
      <c r="P44734" s="14" t="str">
        <f ca="1"/>
        <v>Low Cap</v>
      </c>
    </row>
    <row r="44735" spans="11:16">
      <c r="K44735" s="14" t="str">
        <v/>
      </c>
      <c r="L44735" s="14" t="str">
        <v/>
      </c>
      <c r="O44735" s="14" t="str">
        <v/>
      </c>
      <c r="P44735" s="14" t="str">
        <f ca="1"/>
        <v>Low Cap</v>
      </c>
    </row>
    <row r="44736" spans="11:16">
      <c r="K44736" s="14" t="str">
        <v/>
      </c>
      <c r="L44736" s="14" t="str">
        <v/>
      </c>
      <c r="O44736" s="14" t="str">
        <v/>
      </c>
      <c r="P44736" s="14" t="str">
        <f ca="1"/>
        <v>Low Cap</v>
      </c>
    </row>
    <row r="44737" spans="11:16">
      <c r="K44737" s="14" t="str">
        <v/>
      </c>
      <c r="L44737" s="14" t="str">
        <v/>
      </c>
      <c r="O44737" s="14" t="str">
        <v/>
      </c>
      <c r="P44737" s="14" t="str">
        <f ca="1"/>
        <v>Low Cap</v>
      </c>
    </row>
    <row r="44738" spans="11:16">
      <c r="K44738" s="14" t="str">
        <v/>
      </c>
      <c r="L44738" s="14" t="str">
        <v/>
      </c>
      <c r="O44738" s="14" t="str">
        <v/>
      </c>
      <c r="P44738" s="14" t="str">
        <f ca="1"/>
        <v>Low Cap</v>
      </c>
    </row>
    <row r="44739" spans="11:16">
      <c r="K44739" s="14" t="str">
        <v/>
      </c>
      <c r="L44739" s="14" t="str">
        <v/>
      </c>
      <c r="O44739" s="14" t="str">
        <v/>
      </c>
      <c r="P44739" s="14" t="str">
        <f ca="1"/>
        <v>Low Cap</v>
      </c>
    </row>
    <row r="44740" spans="11:16">
      <c r="K44740" s="14" t="str">
        <v/>
      </c>
      <c r="L44740" s="14" t="str">
        <v/>
      </c>
      <c r="O44740" s="14" t="str">
        <v/>
      </c>
      <c r="P44740" s="14" t="str">
        <f ca="1"/>
        <v>Low Cap</v>
      </c>
    </row>
    <row r="44741" spans="11:16">
      <c r="K44741" s="14" t="str">
        <v/>
      </c>
      <c r="L44741" s="14" t="str">
        <v/>
      </c>
      <c r="O44741" s="14" t="str">
        <v/>
      </c>
      <c r="P44741" s="14" t="str">
        <f ca="1"/>
        <v>Low Cap</v>
      </c>
    </row>
    <row r="44742" spans="11:16">
      <c r="K44742" s="14" t="str">
        <v/>
      </c>
      <c r="L44742" s="14" t="str">
        <v/>
      </c>
      <c r="O44742" s="14" t="str">
        <v/>
      </c>
      <c r="P44742" s="14" t="str">
        <f ca="1"/>
        <v>Low Cap</v>
      </c>
    </row>
    <row r="44743" spans="11:16">
      <c r="K44743" s="14" t="str">
        <v/>
      </c>
      <c r="L44743" s="14" t="str">
        <v/>
      </c>
      <c r="O44743" s="14" t="str">
        <v/>
      </c>
      <c r="P44743" s="14" t="str">
        <f ca="1"/>
        <v>Low Cap</v>
      </c>
    </row>
    <row r="44744" spans="11:16">
      <c r="K44744" s="14" t="str">
        <v/>
      </c>
      <c r="L44744" s="14" t="str">
        <v/>
      </c>
      <c r="O44744" s="14" t="str">
        <v/>
      </c>
      <c r="P44744" s="14" t="str">
        <f ca="1"/>
        <v>Low Cap</v>
      </c>
    </row>
    <row r="44745" spans="11:16">
      <c r="K44745" s="14" t="str">
        <v/>
      </c>
      <c r="L44745" s="14" t="str">
        <v/>
      </c>
      <c r="O44745" s="14" t="str">
        <v/>
      </c>
      <c r="P44745" s="14" t="str">
        <f ca="1"/>
        <v>Low Cap</v>
      </c>
    </row>
    <row r="44746" spans="11:16">
      <c r="K44746" s="14" t="str">
        <v/>
      </c>
      <c r="L44746" s="14" t="str">
        <v/>
      </c>
      <c r="O44746" s="14" t="str">
        <v/>
      </c>
      <c r="P44746" s="14" t="str">
        <f ca="1"/>
        <v>Low Cap</v>
      </c>
    </row>
    <row r="44747" spans="11:16">
      <c r="K44747" s="14" t="str">
        <v/>
      </c>
      <c r="L44747" s="14" t="str">
        <v/>
      </c>
      <c r="O44747" s="14" t="str">
        <v/>
      </c>
      <c r="P44747" s="14" t="str">
        <f ca="1"/>
        <v>Low Cap</v>
      </c>
    </row>
    <row r="44748" spans="11:16">
      <c r="K44748" s="14" t="str">
        <v/>
      </c>
      <c r="L44748" s="14" t="str">
        <v/>
      </c>
      <c r="O44748" s="14" t="str">
        <v/>
      </c>
      <c r="P44748" s="14" t="str">
        <f ca="1"/>
        <v>Low Cap</v>
      </c>
    </row>
    <row r="44749" spans="11:16">
      <c r="K44749" s="14" t="str">
        <v/>
      </c>
      <c r="L44749" s="14" t="str">
        <v/>
      </c>
      <c r="O44749" s="14" t="str">
        <v/>
      </c>
      <c r="P44749" s="14" t="str">
        <f ca="1"/>
        <v>Low Cap</v>
      </c>
    </row>
    <row r="44750" spans="11:16">
      <c r="K44750" s="14" t="str">
        <v/>
      </c>
      <c r="L44750" s="14" t="str">
        <v/>
      </c>
      <c r="O44750" s="14" t="str">
        <v/>
      </c>
      <c r="P44750" s="14" t="str">
        <f ca="1"/>
        <v>Low Cap</v>
      </c>
    </row>
    <row r="44751" spans="11:16">
      <c r="K44751" s="14" t="str">
        <v/>
      </c>
      <c r="L44751" s="14" t="str">
        <v/>
      </c>
      <c r="O44751" s="14" t="str">
        <v/>
      </c>
      <c r="P44751" s="14" t="str">
        <f ca="1"/>
        <v>Low Cap</v>
      </c>
    </row>
    <row r="44752" spans="11:16">
      <c r="K44752" s="14" t="str">
        <v/>
      </c>
      <c r="L44752" s="14" t="str">
        <v/>
      </c>
      <c r="O44752" s="14" t="str">
        <v/>
      </c>
      <c r="P44752" s="14" t="str">
        <f ca="1"/>
        <v>Low Cap</v>
      </c>
    </row>
    <row r="44753" spans="11:16">
      <c r="K44753" s="14" t="str">
        <v/>
      </c>
      <c r="L44753" s="14" t="str">
        <v/>
      </c>
      <c r="O44753" s="14" t="str">
        <v/>
      </c>
      <c r="P44753" s="14" t="str">
        <f ca="1"/>
        <v>Low Cap</v>
      </c>
    </row>
    <row r="44754" spans="11:16">
      <c r="K44754" s="14" t="str">
        <v/>
      </c>
      <c r="L44754" s="14" t="str">
        <v/>
      </c>
      <c r="O44754" s="14" t="str">
        <v/>
      </c>
      <c r="P44754" s="14" t="str">
        <f ca="1"/>
        <v>Low Cap</v>
      </c>
    </row>
    <row r="44755" spans="11:16">
      <c r="K44755" s="14" t="str">
        <v/>
      </c>
      <c r="L44755" s="14" t="str">
        <v/>
      </c>
      <c r="O44755" s="14" t="str">
        <v/>
      </c>
      <c r="P44755" s="14" t="str">
        <f ca="1"/>
        <v>Low Cap</v>
      </c>
    </row>
    <row r="44756" spans="11:16">
      <c r="K44756" s="14" t="str">
        <v/>
      </c>
      <c r="L44756" s="14" t="str">
        <v/>
      </c>
      <c r="O44756" s="14" t="str">
        <v/>
      </c>
      <c r="P44756" s="14" t="str">
        <f ca="1"/>
        <v>Low Cap</v>
      </c>
    </row>
    <row r="44757" spans="11:16">
      <c r="K44757" s="14" t="str">
        <v/>
      </c>
      <c r="L44757" s="14" t="str">
        <v/>
      </c>
      <c r="O44757" s="14" t="str">
        <v/>
      </c>
      <c r="P44757" s="14" t="str">
        <f ca="1"/>
        <v>Low Cap</v>
      </c>
    </row>
    <row r="44758" spans="11:16">
      <c r="K44758" s="14" t="str">
        <v/>
      </c>
      <c r="L44758" s="14" t="str">
        <v/>
      </c>
      <c r="O44758" s="14" t="str">
        <v/>
      </c>
      <c r="P44758" s="14" t="str">
        <f ca="1"/>
        <v>Low Cap</v>
      </c>
    </row>
    <row r="44759" spans="11:16">
      <c r="K44759" s="14" t="str">
        <v/>
      </c>
      <c r="L44759" s="14" t="str">
        <v/>
      </c>
      <c r="O44759" s="14" t="str">
        <v/>
      </c>
      <c r="P44759" s="14" t="str">
        <f ca="1"/>
        <v>Low Cap</v>
      </c>
    </row>
    <row r="44760" spans="11:16">
      <c r="K44760" s="14" t="str">
        <v/>
      </c>
      <c r="L44760" s="14" t="str">
        <v/>
      </c>
      <c r="O44760" s="14" t="str">
        <v/>
      </c>
      <c r="P44760" s="14" t="str">
        <f ca="1"/>
        <v>Low Cap</v>
      </c>
    </row>
    <row r="44761" spans="11:16">
      <c r="K44761" s="14" t="str">
        <v/>
      </c>
      <c r="L44761" s="14" t="str">
        <v/>
      </c>
      <c r="O44761" s="14" t="str">
        <v/>
      </c>
      <c r="P44761" s="14" t="str">
        <f ca="1"/>
        <v>Low Cap</v>
      </c>
    </row>
    <row r="44762" spans="11:16">
      <c r="K44762" s="14" t="str">
        <v/>
      </c>
      <c r="L44762" s="14" t="str">
        <v/>
      </c>
      <c r="O44762" s="14" t="str">
        <v/>
      </c>
      <c r="P44762" s="14" t="str">
        <f ca="1"/>
        <v>Low Cap</v>
      </c>
    </row>
    <row r="44763" spans="11:16">
      <c r="K44763" s="14" t="str">
        <v/>
      </c>
      <c r="L44763" s="14" t="str">
        <v/>
      </c>
      <c r="O44763" s="14" t="str">
        <v/>
      </c>
      <c r="P44763" s="14" t="str">
        <f ca="1"/>
        <v>Low Cap</v>
      </c>
    </row>
    <row r="44764" spans="11:16">
      <c r="K44764" s="14" t="str">
        <v/>
      </c>
      <c r="L44764" s="14" t="str">
        <v/>
      </c>
      <c r="O44764" s="14" t="str">
        <v/>
      </c>
      <c r="P44764" s="14" t="str">
        <f ca="1"/>
        <v>Low Cap</v>
      </c>
    </row>
    <row r="44765" spans="11:16">
      <c r="K44765" s="14" t="str">
        <v/>
      </c>
      <c r="L44765" s="14" t="str">
        <v/>
      </c>
      <c r="O44765" s="14" t="str">
        <v/>
      </c>
      <c r="P44765" s="14" t="str">
        <f ca="1"/>
        <v>Low Cap</v>
      </c>
    </row>
    <row r="44766" spans="11:16">
      <c r="K44766" s="14" t="str">
        <v/>
      </c>
      <c r="L44766" s="14" t="str">
        <v/>
      </c>
      <c r="O44766" s="14" t="str">
        <v/>
      </c>
      <c r="P44766" s="14" t="str">
        <f ca="1"/>
        <v>Low Cap</v>
      </c>
    </row>
    <row r="44767" spans="11:16">
      <c r="K44767" s="14" t="str">
        <v/>
      </c>
      <c r="L44767" s="14" t="str">
        <v/>
      </c>
      <c r="O44767" s="14" t="str">
        <v/>
      </c>
      <c r="P44767" s="14" t="str">
        <f ca="1"/>
        <v>Low Cap</v>
      </c>
    </row>
    <row r="44768" spans="11:16">
      <c r="K44768" s="14" t="str">
        <v/>
      </c>
      <c r="L44768" s="14" t="str">
        <v/>
      </c>
      <c r="O44768" s="14" t="str">
        <v/>
      </c>
      <c r="P44768" s="14" t="str">
        <f ca="1"/>
        <v>Low Cap</v>
      </c>
    </row>
    <row r="44769" spans="11:16">
      <c r="K44769" s="14" t="str">
        <v/>
      </c>
      <c r="L44769" s="14" t="str">
        <v/>
      </c>
      <c r="O44769" s="14" t="str">
        <v/>
      </c>
      <c r="P44769" s="14" t="str">
        <f ca="1"/>
        <v>Low Cap</v>
      </c>
    </row>
    <row r="44770" spans="11:16">
      <c r="K44770" s="14" t="str">
        <v/>
      </c>
      <c r="L44770" s="14" t="str">
        <v/>
      </c>
      <c r="O44770" s="14" t="str">
        <v/>
      </c>
      <c r="P44770" s="14" t="str">
        <f ca="1"/>
        <v>Low Cap</v>
      </c>
    </row>
    <row r="44771" spans="11:16">
      <c r="K44771" s="14" t="str">
        <v/>
      </c>
      <c r="L44771" s="14" t="str">
        <v/>
      </c>
      <c r="O44771" s="14" t="str">
        <v/>
      </c>
      <c r="P44771" s="14" t="str">
        <f ca="1"/>
        <v>Low Cap</v>
      </c>
    </row>
    <row r="44772" spans="11:16">
      <c r="K44772" s="14" t="str">
        <v/>
      </c>
      <c r="L44772" s="14" t="str">
        <v/>
      </c>
      <c r="O44772" s="14" t="str">
        <v/>
      </c>
      <c r="P44772" s="14" t="str">
        <f ca="1"/>
        <v>Low Cap</v>
      </c>
    </row>
    <row r="44773" spans="11:16">
      <c r="K44773" s="14" t="str">
        <v/>
      </c>
      <c r="L44773" s="14" t="str">
        <v/>
      </c>
      <c r="O44773" s="14" t="str">
        <v/>
      </c>
      <c r="P44773" s="14" t="str">
        <f ca="1"/>
        <v>Low Cap</v>
      </c>
    </row>
    <row r="44774" spans="11:16">
      <c r="K44774" s="14" t="str">
        <v/>
      </c>
      <c r="L44774" s="14" t="str">
        <v/>
      </c>
      <c r="O44774" s="14" t="str">
        <v/>
      </c>
      <c r="P44774" s="14" t="str">
        <f ca="1"/>
        <v>Low Cap</v>
      </c>
    </row>
    <row r="44775" spans="11:16">
      <c r="K44775" s="14" t="str">
        <v/>
      </c>
      <c r="L44775" s="14" t="str">
        <v/>
      </c>
      <c r="O44775" s="14" t="str">
        <v/>
      </c>
      <c r="P44775" s="14" t="str">
        <f ca="1"/>
        <v>Low Cap</v>
      </c>
    </row>
    <row r="44776" spans="11:16">
      <c r="K44776" s="14" t="str">
        <v/>
      </c>
      <c r="L44776" s="14" t="str">
        <v/>
      </c>
      <c r="O44776" s="14" t="str">
        <v/>
      </c>
      <c r="P44776" s="14" t="str">
        <f ca="1"/>
        <v>Low Cap</v>
      </c>
    </row>
    <row r="44777" spans="11:16">
      <c r="K44777" s="14" t="str">
        <v/>
      </c>
      <c r="L44777" s="14" t="str">
        <v/>
      </c>
      <c r="O44777" s="14" t="str">
        <v/>
      </c>
      <c r="P44777" s="14" t="str">
        <f ca="1"/>
        <v>Low Cap</v>
      </c>
    </row>
    <row r="44778" spans="11:16">
      <c r="K44778" s="14" t="str">
        <v/>
      </c>
      <c r="L44778" s="14" t="str">
        <v/>
      </c>
      <c r="O44778" s="14" t="str">
        <v/>
      </c>
      <c r="P44778" s="14" t="str">
        <f ca="1"/>
        <v>Low Cap</v>
      </c>
    </row>
    <row r="44779" spans="11:16">
      <c r="K44779" s="14" t="str">
        <v/>
      </c>
      <c r="L44779" s="14" t="str">
        <v/>
      </c>
      <c r="O44779" s="14" t="str">
        <v/>
      </c>
      <c r="P44779" s="14" t="str">
        <f ca="1"/>
        <v>Low Cap</v>
      </c>
    </row>
    <row r="44780" spans="11:16">
      <c r="K44780" s="14" t="str">
        <v/>
      </c>
      <c r="L44780" s="14" t="str">
        <v/>
      </c>
      <c r="O44780" s="14" t="str">
        <v/>
      </c>
      <c r="P44780" s="14" t="str">
        <f ca="1"/>
        <v>Low Cap</v>
      </c>
    </row>
    <row r="44781" spans="11:16">
      <c r="K44781" s="14" t="str">
        <v/>
      </c>
      <c r="L44781" s="14" t="str">
        <v/>
      </c>
      <c r="O44781" s="14" t="str">
        <v/>
      </c>
      <c r="P44781" s="14" t="str">
        <f ca="1"/>
        <v>Low Cap</v>
      </c>
    </row>
    <row r="44782" spans="11:16">
      <c r="K44782" s="14" t="str">
        <v/>
      </c>
      <c r="L44782" s="14" t="str">
        <v/>
      </c>
      <c r="O44782" s="14" t="str">
        <v/>
      </c>
      <c r="P44782" s="14" t="str">
        <f ca="1"/>
        <v>Low Cap</v>
      </c>
    </row>
    <row r="44783" spans="11:16">
      <c r="K44783" s="14" t="str">
        <v/>
      </c>
      <c r="L44783" s="14" t="str">
        <v/>
      </c>
      <c r="O44783" s="14" t="str">
        <v/>
      </c>
      <c r="P44783" s="14" t="str">
        <f ca="1"/>
        <v>Low Cap</v>
      </c>
    </row>
    <row r="44784" spans="11:16">
      <c r="K44784" s="14" t="str">
        <v/>
      </c>
      <c r="L44784" s="14" t="str">
        <v/>
      </c>
      <c r="O44784" s="14" t="str">
        <v/>
      </c>
      <c r="P44784" s="14" t="str">
        <f ca="1"/>
        <v>Low Cap</v>
      </c>
    </row>
    <row r="44785" spans="11:16">
      <c r="K44785" s="14" t="str">
        <v/>
      </c>
      <c r="L44785" s="14" t="str">
        <v/>
      </c>
      <c r="O44785" s="14" t="str">
        <v/>
      </c>
      <c r="P44785" s="14" t="str">
        <f ca="1"/>
        <v>Low Cap</v>
      </c>
    </row>
    <row r="44786" spans="11:16">
      <c r="K44786" s="14" t="str">
        <v/>
      </c>
      <c r="L44786" s="14" t="str">
        <v/>
      </c>
      <c r="O44786" s="14" t="str">
        <v/>
      </c>
      <c r="P44786" s="14" t="str">
        <f ca="1"/>
        <v>Low Cap</v>
      </c>
    </row>
    <row r="44787" spans="11:16">
      <c r="K44787" s="14" t="str">
        <v/>
      </c>
      <c r="L44787" s="14" t="str">
        <v/>
      </c>
      <c r="O44787" s="14" t="str">
        <v/>
      </c>
      <c r="P44787" s="14" t="str">
        <f ca="1"/>
        <v>Low Cap</v>
      </c>
    </row>
    <row r="44788" spans="11:16">
      <c r="K44788" s="14" t="str">
        <v/>
      </c>
      <c r="L44788" s="14" t="str">
        <v/>
      </c>
      <c r="O44788" s="14" t="str">
        <v/>
      </c>
      <c r="P44788" s="14" t="str">
        <f ca="1"/>
        <v>Low Cap</v>
      </c>
    </row>
    <row r="44789" spans="11:16">
      <c r="K44789" s="14" t="str">
        <v/>
      </c>
      <c r="L44789" s="14" t="str">
        <v/>
      </c>
      <c r="O44789" s="14" t="str">
        <v/>
      </c>
      <c r="P44789" s="14" t="str">
        <f ca="1"/>
        <v>Low Cap</v>
      </c>
    </row>
    <row r="44790" spans="11:16">
      <c r="K44790" s="14" t="str">
        <v/>
      </c>
      <c r="L44790" s="14" t="str">
        <v/>
      </c>
      <c r="O44790" s="14" t="str">
        <v/>
      </c>
      <c r="P44790" s="14" t="str">
        <f ca="1"/>
        <v>Low Cap</v>
      </c>
    </row>
    <row r="44791" spans="11:16">
      <c r="K44791" s="14" t="str">
        <v/>
      </c>
      <c r="L44791" s="14" t="str">
        <v/>
      </c>
      <c r="O44791" s="14" t="str">
        <v/>
      </c>
      <c r="P44791" s="14" t="str">
        <f ca="1"/>
        <v>Low Cap</v>
      </c>
    </row>
    <row r="44792" spans="11:16">
      <c r="K44792" s="14" t="str">
        <v/>
      </c>
      <c r="L44792" s="14" t="str">
        <v/>
      </c>
      <c r="O44792" s="14" t="str">
        <v/>
      </c>
      <c r="P44792" s="14" t="str">
        <f ca="1"/>
        <v>Low Cap</v>
      </c>
    </row>
    <row r="44793" spans="11:16">
      <c r="K44793" s="14" t="str">
        <v/>
      </c>
      <c r="L44793" s="14" t="str">
        <v/>
      </c>
      <c r="O44793" s="14" t="str">
        <v/>
      </c>
      <c r="P44793" s="14" t="str">
        <f ca="1"/>
        <v>Low Cap</v>
      </c>
    </row>
    <row r="44794" spans="11:16">
      <c r="K44794" s="14" t="str">
        <v/>
      </c>
      <c r="L44794" s="14" t="str">
        <v/>
      </c>
      <c r="O44794" s="14" t="str">
        <v/>
      </c>
      <c r="P44794" s="14" t="str">
        <f ca="1"/>
        <v>Low Cap</v>
      </c>
    </row>
    <row r="44795" spans="11:16">
      <c r="K44795" s="14" t="str">
        <v/>
      </c>
      <c r="L44795" s="14" t="str">
        <v/>
      </c>
      <c r="O44795" s="14" t="str">
        <v/>
      </c>
      <c r="P44795" s="14" t="str">
        <f ca="1"/>
        <v>Low Cap</v>
      </c>
    </row>
    <row r="44796" spans="11:16">
      <c r="K44796" s="14" t="str">
        <v/>
      </c>
      <c r="L44796" s="14" t="str">
        <v/>
      </c>
      <c r="O44796" s="14" t="str">
        <v/>
      </c>
      <c r="P44796" s="14" t="str">
        <f ca="1"/>
        <v>Low Cap</v>
      </c>
    </row>
    <row r="44797" spans="11:16">
      <c r="K44797" s="14" t="str">
        <v/>
      </c>
      <c r="L44797" s="14" t="str">
        <v/>
      </c>
      <c r="O44797" s="14" t="str">
        <v/>
      </c>
      <c r="P44797" s="14" t="str">
        <f ca="1"/>
        <v>Low Cap</v>
      </c>
    </row>
    <row r="44798" spans="11:16">
      <c r="K44798" s="14" t="str">
        <v/>
      </c>
      <c r="L44798" s="14" t="str">
        <v/>
      </c>
      <c r="O44798" s="14" t="str">
        <v/>
      </c>
      <c r="P44798" s="14" t="str">
        <f ca="1"/>
        <v>Low Cap</v>
      </c>
    </row>
    <row r="44799" spans="11:16">
      <c r="K44799" s="14" t="str">
        <v/>
      </c>
      <c r="L44799" s="14" t="str">
        <v/>
      </c>
      <c r="O44799" s="14" t="str">
        <v/>
      </c>
      <c r="P44799" s="14" t="str">
        <f ca="1"/>
        <v>Low Cap</v>
      </c>
    </row>
    <row r="44800" spans="11:16">
      <c r="K44800" s="14" t="str">
        <v/>
      </c>
      <c r="L44800" s="14" t="str">
        <v/>
      </c>
      <c r="O44800" s="14" t="str">
        <v/>
      </c>
      <c r="P44800" s="14" t="str">
        <f ca="1"/>
        <v>Low Cap</v>
      </c>
    </row>
    <row r="44801" spans="11:16">
      <c r="K44801" s="14" t="str">
        <v/>
      </c>
      <c r="L44801" s="14" t="str">
        <v/>
      </c>
      <c r="O44801" s="14" t="str">
        <v/>
      </c>
      <c r="P44801" s="14" t="str">
        <f ca="1"/>
        <v>Low Cap</v>
      </c>
    </row>
    <row r="44802" spans="11:16">
      <c r="K44802" s="14" t="str">
        <v/>
      </c>
      <c r="L44802" s="14" t="str">
        <v/>
      </c>
      <c r="O44802" s="14" t="str">
        <v/>
      </c>
      <c r="P44802" s="14" t="str">
        <f ca="1"/>
        <v>Low Cap</v>
      </c>
    </row>
    <row r="44803" spans="11:16">
      <c r="K44803" s="14" t="str">
        <v/>
      </c>
      <c r="L44803" s="14" t="str">
        <v/>
      </c>
      <c r="O44803" s="14" t="str">
        <v/>
      </c>
      <c r="P44803" s="14" t="str">
        <f ca="1"/>
        <v>Low Cap</v>
      </c>
    </row>
    <row r="44804" spans="11:16">
      <c r="K44804" s="14" t="str">
        <v/>
      </c>
      <c r="L44804" s="14" t="str">
        <v/>
      </c>
      <c r="O44804" s="14" t="str">
        <v/>
      </c>
      <c r="P44804" s="14" t="str">
        <f ca="1"/>
        <v>Low Cap</v>
      </c>
    </row>
    <row r="44805" spans="11:16">
      <c r="K44805" s="14" t="str">
        <v/>
      </c>
      <c r="L44805" s="14" t="str">
        <v/>
      </c>
      <c r="O44805" s="14" t="str">
        <v/>
      </c>
      <c r="P44805" s="14" t="str">
        <f ca="1"/>
        <v>Low Cap</v>
      </c>
    </row>
    <row r="44806" spans="11:16">
      <c r="K44806" s="14" t="str">
        <v/>
      </c>
      <c r="L44806" s="14" t="str">
        <v/>
      </c>
      <c r="O44806" s="14" t="str">
        <v/>
      </c>
      <c r="P44806" s="14" t="str">
        <f ca="1"/>
        <v>Low Cap</v>
      </c>
    </row>
    <row r="44807" spans="11:16">
      <c r="K44807" s="14" t="str">
        <v/>
      </c>
      <c r="L44807" s="14" t="str">
        <v/>
      </c>
      <c r="O44807" s="14" t="str">
        <v/>
      </c>
      <c r="P44807" s="14" t="str">
        <f ca="1"/>
        <v>Low Cap</v>
      </c>
    </row>
    <row r="44808" spans="11:16">
      <c r="K44808" s="14" t="str">
        <v/>
      </c>
      <c r="L44808" s="14" t="str">
        <v/>
      </c>
      <c r="O44808" s="14" t="str">
        <v/>
      </c>
      <c r="P44808" s="14" t="str">
        <f ca="1"/>
        <v>Low Cap</v>
      </c>
    </row>
    <row r="44809" spans="11:16">
      <c r="K44809" s="14" t="str">
        <v/>
      </c>
      <c r="L44809" s="14" t="str">
        <v/>
      </c>
      <c r="O44809" s="14" t="str">
        <v/>
      </c>
      <c r="P44809" s="14" t="str">
        <f ca="1"/>
        <v>Low Cap</v>
      </c>
    </row>
    <row r="44810" spans="11:16">
      <c r="K44810" s="14" t="str">
        <v/>
      </c>
      <c r="L44810" s="14" t="str">
        <v/>
      </c>
      <c r="O44810" s="14" t="str">
        <v/>
      </c>
      <c r="P44810" s="14" t="str">
        <f ca="1"/>
        <v>Low Cap</v>
      </c>
    </row>
    <row r="44811" spans="11:16">
      <c r="K44811" s="14" t="str">
        <v/>
      </c>
      <c r="L44811" s="14" t="str">
        <v/>
      </c>
      <c r="O44811" s="14" t="str">
        <v/>
      </c>
      <c r="P44811" s="14" t="str">
        <f ca="1"/>
        <v>Low Cap</v>
      </c>
    </row>
    <row r="44812" spans="11:16">
      <c r="K44812" s="14" t="str">
        <v/>
      </c>
      <c r="L44812" s="14" t="str">
        <v/>
      </c>
      <c r="O44812" s="14" t="str">
        <v/>
      </c>
      <c r="P44812" s="14" t="str">
        <f ca="1"/>
        <v>Low Cap</v>
      </c>
    </row>
    <row r="44813" spans="11:16">
      <c r="K44813" s="14" t="str">
        <v/>
      </c>
      <c r="L44813" s="14" t="str">
        <v/>
      </c>
      <c r="O44813" s="14" t="str">
        <v/>
      </c>
      <c r="P44813" s="14" t="str">
        <f ca="1"/>
        <v>Low Cap</v>
      </c>
    </row>
    <row r="44814" spans="11:16">
      <c r="K44814" s="14" t="str">
        <v/>
      </c>
      <c r="L44814" s="14" t="str">
        <v/>
      </c>
      <c r="O44814" s="14" t="str">
        <v/>
      </c>
      <c r="P44814" s="14" t="str">
        <f ca="1"/>
        <v>Low Cap</v>
      </c>
    </row>
    <row r="44815" spans="11:16">
      <c r="K44815" s="14" t="str">
        <v/>
      </c>
      <c r="L44815" s="14" t="str">
        <v/>
      </c>
      <c r="O44815" s="14" t="str">
        <v/>
      </c>
      <c r="P44815" s="14" t="str">
        <f ca="1"/>
        <v>Low Cap</v>
      </c>
    </row>
    <row r="44816" spans="11:16">
      <c r="K44816" s="14" t="str">
        <v/>
      </c>
      <c r="L44816" s="14" t="str">
        <v/>
      </c>
      <c r="O44816" s="14" t="str">
        <v/>
      </c>
      <c r="P44816" s="14" t="str">
        <f ca="1"/>
        <v>Low Cap</v>
      </c>
    </row>
    <row r="44817" spans="11:16">
      <c r="K44817" s="14" t="str">
        <v/>
      </c>
      <c r="L44817" s="14" t="str">
        <v/>
      </c>
      <c r="O44817" s="14" t="str">
        <v/>
      </c>
      <c r="P44817" s="14" t="str">
        <f ca="1"/>
        <v>Low Cap</v>
      </c>
    </row>
    <row r="44818" spans="11:16">
      <c r="K44818" s="14" t="str">
        <v/>
      </c>
      <c r="L44818" s="14" t="str">
        <v/>
      </c>
      <c r="O44818" s="14" t="str">
        <v/>
      </c>
      <c r="P44818" s="14" t="str">
        <f ca="1"/>
        <v>Low Cap</v>
      </c>
    </row>
    <row r="44819" spans="11:16">
      <c r="K44819" s="14" t="str">
        <v/>
      </c>
      <c r="L44819" s="14" t="str">
        <v/>
      </c>
      <c r="O44819" s="14" t="str">
        <v/>
      </c>
      <c r="P44819" s="14" t="str">
        <f ca="1"/>
        <v>Low Cap</v>
      </c>
    </row>
    <row r="44820" spans="11:16">
      <c r="K44820" s="14" t="str">
        <v/>
      </c>
      <c r="L44820" s="14" t="str">
        <v/>
      </c>
      <c r="O44820" s="14" t="str">
        <v/>
      </c>
      <c r="P44820" s="14" t="str">
        <f ca="1"/>
        <v>Low Cap</v>
      </c>
    </row>
    <row r="44821" spans="11:16">
      <c r="K44821" s="14" t="str">
        <v/>
      </c>
      <c r="L44821" s="14" t="str">
        <v/>
      </c>
      <c r="O44821" s="14" t="str">
        <v/>
      </c>
      <c r="P44821" s="14" t="str">
        <f ca="1"/>
        <v>Low Cap</v>
      </c>
    </row>
    <row r="44822" spans="11:16">
      <c r="K44822" s="14" t="str">
        <v/>
      </c>
      <c r="L44822" s="14" t="str">
        <v/>
      </c>
      <c r="O44822" s="14" t="str">
        <v/>
      </c>
      <c r="P44822" s="14" t="str">
        <f ca="1"/>
        <v>Low Cap</v>
      </c>
    </row>
    <row r="44823" spans="11:16">
      <c r="K44823" s="14" t="str">
        <v/>
      </c>
      <c r="L44823" s="14" t="str">
        <v/>
      </c>
      <c r="O44823" s="14" t="str">
        <v/>
      </c>
      <c r="P44823" s="14" t="str">
        <f ca="1"/>
        <v>Low Cap</v>
      </c>
    </row>
    <row r="44824" spans="11:16">
      <c r="K44824" s="14" t="str">
        <v/>
      </c>
      <c r="L44824" s="14" t="str">
        <v/>
      </c>
      <c r="O44824" s="14" t="str">
        <v/>
      </c>
      <c r="P44824" s="14" t="str">
        <f ca="1"/>
        <v>Low Cap</v>
      </c>
    </row>
    <row r="44825" spans="11:16">
      <c r="K44825" s="14" t="str">
        <v/>
      </c>
      <c r="L44825" s="14" t="str">
        <v/>
      </c>
      <c r="O44825" s="14" t="str">
        <v/>
      </c>
      <c r="P44825" s="14" t="str">
        <f ca="1"/>
        <v>Low Cap</v>
      </c>
    </row>
    <row r="44826" spans="11:16">
      <c r="K44826" s="14" t="str">
        <v/>
      </c>
      <c r="L44826" s="14" t="str">
        <v/>
      </c>
      <c r="O44826" s="14" t="str">
        <v/>
      </c>
      <c r="P44826" s="14" t="str">
        <f ca="1"/>
        <v>Low Cap</v>
      </c>
    </row>
    <row r="44827" spans="11:16">
      <c r="K44827" s="14" t="str">
        <v/>
      </c>
      <c r="L44827" s="14" t="str">
        <v/>
      </c>
      <c r="O44827" s="14" t="str">
        <v/>
      </c>
      <c r="P44827" s="14" t="str">
        <f ca="1"/>
        <v>Low Cap</v>
      </c>
    </row>
    <row r="44828" spans="11:16">
      <c r="K44828" s="14" t="str">
        <v/>
      </c>
      <c r="L44828" s="14" t="str">
        <v/>
      </c>
      <c r="O44828" s="14" t="str">
        <v/>
      </c>
      <c r="P44828" s="14" t="str">
        <f ca="1"/>
        <v>Low Cap</v>
      </c>
    </row>
    <row r="44829" spans="11:16">
      <c r="K44829" s="14" t="str">
        <v/>
      </c>
      <c r="L44829" s="14" t="str">
        <v/>
      </c>
      <c r="O44829" s="14" t="str">
        <v/>
      </c>
      <c r="P44829" s="14" t="str">
        <f ca="1"/>
        <v>Low Cap</v>
      </c>
    </row>
    <row r="44830" spans="11:16">
      <c r="K44830" s="14" t="str">
        <v/>
      </c>
      <c r="L44830" s="14" t="str">
        <v/>
      </c>
      <c r="O44830" s="14" t="str">
        <v/>
      </c>
      <c r="P44830" s="14" t="str">
        <f ca="1"/>
        <v>Low Cap</v>
      </c>
    </row>
    <row r="44831" spans="11:16">
      <c r="K44831" s="14" t="str">
        <v/>
      </c>
      <c r="L44831" s="14" t="str">
        <v/>
      </c>
      <c r="O44831" s="14" t="str">
        <v/>
      </c>
      <c r="P44831" s="14" t="str">
        <f ca="1"/>
        <v>Low Cap</v>
      </c>
    </row>
    <row r="44832" spans="11:16">
      <c r="K44832" s="14" t="str">
        <v/>
      </c>
      <c r="L44832" s="14" t="str">
        <v/>
      </c>
      <c r="O44832" s="14" t="str">
        <v/>
      </c>
      <c r="P44832" s="14" t="str">
        <f ca="1"/>
        <v>Low Cap</v>
      </c>
    </row>
    <row r="44833" spans="11:16">
      <c r="K44833" s="14" t="str">
        <v/>
      </c>
      <c r="L44833" s="14" t="str">
        <v/>
      </c>
      <c r="O44833" s="14" t="str">
        <v/>
      </c>
      <c r="P44833" s="14" t="str">
        <f ca="1"/>
        <v>Low Cap</v>
      </c>
    </row>
    <row r="44834" spans="11:16">
      <c r="K44834" s="14" t="str">
        <v/>
      </c>
      <c r="L44834" s="14" t="str">
        <v/>
      </c>
      <c r="O44834" s="14" t="str">
        <v/>
      </c>
      <c r="P44834" s="14" t="str">
        <f ca="1"/>
        <v>Low Cap</v>
      </c>
    </row>
    <row r="44835" spans="11:16">
      <c r="K44835" s="14" t="str">
        <v/>
      </c>
      <c r="L44835" s="14" t="str">
        <v/>
      </c>
      <c r="O44835" s="14" t="str">
        <v/>
      </c>
      <c r="P44835" s="14" t="str">
        <f ca="1"/>
        <v>Low Cap</v>
      </c>
    </row>
    <row r="44836" spans="11:16">
      <c r="K44836" s="14" t="str">
        <v/>
      </c>
      <c r="L44836" s="14" t="str">
        <v/>
      </c>
      <c r="O44836" s="14" t="str">
        <v/>
      </c>
      <c r="P44836" s="14" t="str">
        <f ca="1"/>
        <v>Low Cap</v>
      </c>
    </row>
    <row r="44837" spans="11:16">
      <c r="K44837" s="14" t="str">
        <v/>
      </c>
      <c r="L44837" s="14" t="str">
        <v/>
      </c>
      <c r="O44837" s="14" t="str">
        <v/>
      </c>
      <c r="P44837" s="14" t="str">
        <f ca="1"/>
        <v>Low Cap</v>
      </c>
    </row>
    <row r="44838" spans="11:16">
      <c r="K44838" s="14" t="str">
        <v/>
      </c>
      <c r="L44838" s="14" t="str">
        <v/>
      </c>
      <c r="O44838" s="14" t="str">
        <v/>
      </c>
      <c r="P44838" s="14" t="str">
        <f ca="1"/>
        <v>Low Cap</v>
      </c>
    </row>
    <row r="44839" spans="11:16">
      <c r="K44839" s="14" t="str">
        <v/>
      </c>
      <c r="L44839" s="14" t="str">
        <v/>
      </c>
      <c r="O44839" s="14" t="str">
        <v/>
      </c>
      <c r="P44839" s="14" t="str">
        <f ca="1"/>
        <v>Low Cap</v>
      </c>
    </row>
    <row r="44840" spans="11:16">
      <c r="K44840" s="14" t="str">
        <v/>
      </c>
      <c r="L44840" s="14" t="str">
        <v/>
      </c>
      <c r="O44840" s="14" t="str">
        <v/>
      </c>
      <c r="P44840" s="14" t="str">
        <f ca="1"/>
        <v>Low Cap</v>
      </c>
    </row>
    <row r="44841" spans="11:16">
      <c r="K44841" s="14" t="str">
        <v/>
      </c>
      <c r="L44841" s="14" t="str">
        <v/>
      </c>
      <c r="O44841" s="14" t="str">
        <v/>
      </c>
      <c r="P44841" s="14" t="str">
        <f ca="1"/>
        <v>Low Cap</v>
      </c>
    </row>
    <row r="44842" spans="11:16">
      <c r="K44842" s="14" t="str">
        <v/>
      </c>
      <c r="L44842" s="14" t="str">
        <v/>
      </c>
      <c r="O44842" s="14" t="str">
        <v/>
      </c>
      <c r="P44842" s="14" t="str">
        <f ca="1"/>
        <v>Low Cap</v>
      </c>
    </row>
    <row r="44843" spans="11:16">
      <c r="K44843" s="14" t="str">
        <v/>
      </c>
      <c r="L44843" s="14" t="str">
        <v/>
      </c>
      <c r="O44843" s="14" t="str">
        <v/>
      </c>
      <c r="P44843" s="14" t="str">
        <f ca="1"/>
        <v>Low Cap</v>
      </c>
    </row>
    <row r="44844" spans="11:16">
      <c r="K44844" s="14" t="str">
        <v/>
      </c>
      <c r="L44844" s="14" t="str">
        <v/>
      </c>
      <c r="O44844" s="14" t="str">
        <v/>
      </c>
      <c r="P44844" s="14" t="str">
        <f ca="1"/>
        <v>Low Cap</v>
      </c>
    </row>
    <row r="44845" spans="11:16">
      <c r="K44845" s="14" t="str">
        <v/>
      </c>
      <c r="L44845" s="14" t="str">
        <v/>
      </c>
      <c r="O44845" s="14" t="str">
        <v/>
      </c>
      <c r="P44845" s="14" t="str">
        <f ca="1"/>
        <v>Low Cap</v>
      </c>
    </row>
    <row r="44846" spans="11:16">
      <c r="K44846" s="14" t="str">
        <v/>
      </c>
      <c r="L44846" s="14" t="str">
        <v/>
      </c>
      <c r="O44846" s="14" t="str">
        <v/>
      </c>
      <c r="P44846" s="14" t="str">
        <f ca="1"/>
        <v>Low Cap</v>
      </c>
    </row>
    <row r="44847" spans="11:16">
      <c r="K44847" s="14" t="str">
        <v/>
      </c>
      <c r="L44847" s="14" t="str">
        <v/>
      </c>
      <c r="O44847" s="14" t="str">
        <v/>
      </c>
      <c r="P44847" s="14" t="str">
        <f ca="1"/>
        <v>Low Cap</v>
      </c>
    </row>
    <row r="44848" spans="11:16">
      <c r="K44848" s="14" t="str">
        <v/>
      </c>
      <c r="L44848" s="14" t="str">
        <v/>
      </c>
      <c r="O44848" s="14" t="str">
        <v/>
      </c>
      <c r="P44848" s="14" t="str">
        <f ca="1"/>
        <v>Low Cap</v>
      </c>
    </row>
    <row r="44849" spans="11:16">
      <c r="K44849" s="14" t="str">
        <v/>
      </c>
      <c r="L44849" s="14" t="str">
        <v/>
      </c>
      <c r="O44849" s="14" t="str">
        <v/>
      </c>
      <c r="P44849" s="14" t="str">
        <f ca="1"/>
        <v>Low Cap</v>
      </c>
    </row>
    <row r="44850" spans="11:16">
      <c r="K44850" s="14" t="str">
        <v/>
      </c>
      <c r="L44850" s="14" t="str">
        <v/>
      </c>
      <c r="O44850" s="14" t="str">
        <v/>
      </c>
      <c r="P44850" s="14" t="str">
        <f ca="1"/>
        <v>Low Cap</v>
      </c>
    </row>
    <row r="44851" spans="11:16">
      <c r="K44851" s="14" t="str">
        <v/>
      </c>
      <c r="L44851" s="14" t="str">
        <v/>
      </c>
      <c r="O44851" s="14" t="str">
        <v/>
      </c>
      <c r="P44851" s="14" t="str">
        <f ca="1"/>
        <v>Low Cap</v>
      </c>
    </row>
    <row r="44852" spans="11:16">
      <c r="K44852" s="14" t="str">
        <v/>
      </c>
      <c r="L44852" s="14" t="str">
        <v/>
      </c>
      <c r="O44852" s="14" t="str">
        <v/>
      </c>
      <c r="P44852" s="14" t="str">
        <f ca="1"/>
        <v>Low Cap</v>
      </c>
    </row>
    <row r="44853" spans="11:16">
      <c r="K44853" s="14" t="str">
        <v/>
      </c>
      <c r="L44853" s="14" t="str">
        <v/>
      </c>
      <c r="O44853" s="14" t="str">
        <v/>
      </c>
      <c r="P44853" s="14" t="str">
        <f ca="1"/>
        <v>Low Cap</v>
      </c>
    </row>
    <row r="44854" spans="11:16">
      <c r="K44854" s="14" t="str">
        <v/>
      </c>
      <c r="L44854" s="14" t="str">
        <v/>
      </c>
      <c r="O44854" s="14" t="str">
        <v/>
      </c>
      <c r="P44854" s="14" t="str">
        <f ca="1"/>
        <v>Low Cap</v>
      </c>
    </row>
    <row r="44855" spans="11:16">
      <c r="K44855" s="14" t="str">
        <v/>
      </c>
      <c r="L44855" s="14" t="str">
        <v/>
      </c>
      <c r="O44855" s="14" t="str">
        <v/>
      </c>
      <c r="P44855" s="14" t="str">
        <f ca="1"/>
        <v>Low Cap</v>
      </c>
    </row>
    <row r="44856" spans="11:16">
      <c r="K44856" s="14" t="str">
        <v/>
      </c>
      <c r="L44856" s="14" t="str">
        <v/>
      </c>
      <c r="O44856" s="14" t="str">
        <v/>
      </c>
      <c r="P44856" s="14" t="str">
        <f ca="1"/>
        <v>Low Cap</v>
      </c>
    </row>
    <row r="44857" spans="11:16">
      <c r="K44857" s="14" t="str">
        <v/>
      </c>
      <c r="L44857" s="14" t="str">
        <v/>
      </c>
      <c r="O44857" s="14" t="str">
        <v/>
      </c>
      <c r="P44857" s="14" t="str">
        <f ca="1"/>
        <v>Low Cap</v>
      </c>
    </row>
    <row r="44858" spans="11:16">
      <c r="K44858" s="14" t="str">
        <v/>
      </c>
      <c r="L44858" s="14" t="str">
        <v/>
      </c>
      <c r="O44858" s="14" t="str">
        <v/>
      </c>
      <c r="P44858" s="14" t="str">
        <f ca="1"/>
        <v>Low Cap</v>
      </c>
    </row>
    <row r="44859" spans="11:16">
      <c r="K44859" s="14" t="str">
        <v/>
      </c>
      <c r="L44859" s="14" t="str">
        <v/>
      </c>
      <c r="O44859" s="14" t="str">
        <v/>
      </c>
      <c r="P44859" s="14" t="str">
        <f ca="1"/>
        <v>Low Cap</v>
      </c>
    </row>
    <row r="44860" spans="11:16">
      <c r="K44860" s="14" t="str">
        <v/>
      </c>
      <c r="L44860" s="14" t="str">
        <v/>
      </c>
      <c r="O44860" s="14" t="str">
        <v/>
      </c>
      <c r="P44860" s="14" t="str">
        <f ca="1"/>
        <v>Low Cap</v>
      </c>
    </row>
    <row r="44861" spans="11:16">
      <c r="K44861" s="14" t="str">
        <v/>
      </c>
      <c r="L44861" s="14" t="str">
        <v/>
      </c>
      <c r="O44861" s="14" t="str">
        <v/>
      </c>
      <c r="P44861" s="14" t="str">
        <f ca="1"/>
        <v>Low Cap</v>
      </c>
    </row>
    <row r="44862" spans="11:16">
      <c r="K44862" s="14" t="str">
        <v/>
      </c>
      <c r="L44862" s="14" t="str">
        <v/>
      </c>
      <c r="O44862" s="14" t="str">
        <v/>
      </c>
      <c r="P44862" s="14" t="str">
        <f ca="1"/>
        <v>Low Cap</v>
      </c>
    </row>
    <row r="44863" spans="11:16">
      <c r="K44863" s="14" t="str">
        <v/>
      </c>
      <c r="L44863" s="14" t="str">
        <v/>
      </c>
      <c r="O44863" s="14" t="str">
        <v/>
      </c>
      <c r="P44863" s="14" t="str">
        <f ca="1"/>
        <v>Low Cap</v>
      </c>
    </row>
    <row r="44864" spans="11:16">
      <c r="K44864" s="14" t="str">
        <v/>
      </c>
      <c r="L44864" s="14" t="str">
        <v/>
      </c>
      <c r="O44864" s="14" t="str">
        <v/>
      </c>
      <c r="P44864" s="14" t="str">
        <f ca="1"/>
        <v>Low Cap</v>
      </c>
    </row>
    <row r="44865" spans="11:16">
      <c r="K44865" s="14" t="str">
        <v/>
      </c>
      <c r="L44865" s="14" t="str">
        <v/>
      </c>
      <c r="O44865" s="14" t="str">
        <v/>
      </c>
      <c r="P44865" s="14" t="str">
        <f ca="1"/>
        <v>Low Cap</v>
      </c>
    </row>
    <row r="44866" spans="11:16">
      <c r="K44866" s="14" t="str">
        <v/>
      </c>
      <c r="L44866" s="14" t="str">
        <v/>
      </c>
      <c r="O44866" s="14" t="str">
        <v/>
      </c>
      <c r="P44866" s="14" t="str">
        <f ca="1"/>
        <v>Low Cap</v>
      </c>
    </row>
    <row r="44867" spans="11:16">
      <c r="K44867" s="14" t="str">
        <v/>
      </c>
      <c r="L44867" s="14" t="str">
        <v/>
      </c>
      <c r="O44867" s="14" t="str">
        <v/>
      </c>
      <c r="P44867" s="14" t="str">
        <f ca="1"/>
        <v>Low Cap</v>
      </c>
    </row>
    <row r="44868" spans="11:16">
      <c r="K44868" s="14" t="str">
        <v/>
      </c>
      <c r="L44868" s="14" t="str">
        <v/>
      </c>
      <c r="O44868" s="14" t="str">
        <v/>
      </c>
      <c r="P44868" s="14" t="str">
        <f ca="1"/>
        <v>Low Cap</v>
      </c>
    </row>
    <row r="44869" spans="11:16">
      <c r="K44869" s="14" t="str">
        <v/>
      </c>
      <c r="L44869" s="14" t="str">
        <v/>
      </c>
      <c r="O44869" s="14" t="str">
        <v/>
      </c>
      <c r="P44869" s="14" t="str">
        <f ca="1"/>
        <v>Low Cap</v>
      </c>
    </row>
    <row r="44870" spans="11:16">
      <c r="K44870" s="14" t="str">
        <v/>
      </c>
      <c r="L44870" s="14" t="str">
        <v/>
      </c>
      <c r="O44870" s="14" t="str">
        <v/>
      </c>
      <c r="P44870" s="14" t="str">
        <f ca="1"/>
        <v>Low Cap</v>
      </c>
    </row>
    <row r="44871" spans="11:16">
      <c r="K44871" s="14" t="str">
        <v/>
      </c>
      <c r="L44871" s="14" t="str">
        <v/>
      </c>
      <c r="O44871" s="14" t="str">
        <v/>
      </c>
      <c r="P44871" s="14" t="str">
        <f ca="1"/>
        <v>Low Cap</v>
      </c>
    </row>
    <row r="44872" spans="11:16">
      <c r="K44872" s="14" t="str">
        <v/>
      </c>
      <c r="L44872" s="14" t="str">
        <v/>
      </c>
      <c r="O44872" s="14" t="str">
        <v/>
      </c>
      <c r="P44872" s="14" t="str">
        <f ca="1"/>
        <v>Low Cap</v>
      </c>
    </row>
    <row r="44873" spans="11:16">
      <c r="K44873" s="14" t="str">
        <v/>
      </c>
      <c r="L44873" s="14" t="str">
        <v/>
      </c>
      <c r="O44873" s="14" t="str">
        <v/>
      </c>
      <c r="P44873" s="14" t="str">
        <f ca="1"/>
        <v>Low Cap</v>
      </c>
    </row>
    <row r="44874" spans="11:16">
      <c r="K44874" s="14" t="str">
        <v/>
      </c>
      <c r="L44874" s="14" t="str">
        <v/>
      </c>
      <c r="O44874" s="14" t="str">
        <v/>
      </c>
      <c r="P44874" s="14" t="str">
        <f ca="1"/>
        <v>Low Cap</v>
      </c>
    </row>
    <row r="44875" spans="11:16">
      <c r="K44875" s="14" t="str">
        <v/>
      </c>
      <c r="L44875" s="14" t="str">
        <v/>
      </c>
      <c r="O44875" s="14" t="str">
        <v/>
      </c>
      <c r="P44875" s="14" t="str">
        <f ca="1"/>
        <v>Low Cap</v>
      </c>
    </row>
    <row r="44876" spans="11:16">
      <c r="K44876" s="14" t="str">
        <v/>
      </c>
      <c r="L44876" s="14" t="str">
        <v/>
      </c>
      <c r="O44876" s="14" t="str">
        <v/>
      </c>
      <c r="P44876" s="14" t="str">
        <f ca="1"/>
        <v>Low Cap</v>
      </c>
    </row>
    <row r="44877" spans="11:16">
      <c r="K44877" s="14" t="str">
        <v/>
      </c>
      <c r="L44877" s="14" t="str">
        <v/>
      </c>
      <c r="O44877" s="14" t="str">
        <v/>
      </c>
      <c r="P44877" s="14" t="str">
        <f ca="1"/>
        <v>Low Cap</v>
      </c>
    </row>
    <row r="44878" spans="11:16">
      <c r="K44878" s="14" t="str">
        <v/>
      </c>
      <c r="L44878" s="14" t="str">
        <v/>
      </c>
      <c r="O44878" s="14" t="str">
        <v/>
      </c>
      <c r="P44878" s="14" t="str">
        <f ca="1"/>
        <v>Low Cap</v>
      </c>
    </row>
    <row r="44879" spans="11:16">
      <c r="K44879" s="14" t="str">
        <v/>
      </c>
      <c r="L44879" s="14" t="str">
        <v/>
      </c>
      <c r="O44879" s="14" t="str">
        <v/>
      </c>
      <c r="P44879" s="14" t="str">
        <f ca="1"/>
        <v>Low Cap</v>
      </c>
    </row>
    <row r="44880" spans="11:16">
      <c r="K44880" s="14" t="str">
        <v/>
      </c>
      <c r="L44880" s="14" t="str">
        <v/>
      </c>
      <c r="O44880" s="14" t="str">
        <v/>
      </c>
      <c r="P44880" s="14" t="str">
        <f ca="1"/>
        <v>Low Cap</v>
      </c>
    </row>
    <row r="44881" spans="11:16">
      <c r="K44881" s="14" t="str">
        <v/>
      </c>
      <c r="L44881" s="14" t="str">
        <v/>
      </c>
      <c r="O44881" s="14" t="str">
        <v/>
      </c>
      <c r="P44881" s="14" t="str">
        <f ca="1"/>
        <v>Low Cap</v>
      </c>
    </row>
    <row r="44882" spans="11:16">
      <c r="K44882" s="14" t="str">
        <v/>
      </c>
      <c r="L44882" s="14" t="str">
        <v/>
      </c>
      <c r="O44882" s="14" t="str">
        <v/>
      </c>
      <c r="P44882" s="14" t="str">
        <f ca="1"/>
        <v>Low Cap</v>
      </c>
    </row>
    <row r="44883" spans="11:16">
      <c r="K44883" s="14" t="str">
        <v/>
      </c>
      <c r="L44883" s="14" t="str">
        <v/>
      </c>
      <c r="O44883" s="14" t="str">
        <v/>
      </c>
      <c r="P44883" s="14" t="str">
        <f ca="1"/>
        <v>Low Cap</v>
      </c>
    </row>
    <row r="44884" spans="11:16">
      <c r="K44884" s="14" t="str">
        <v/>
      </c>
      <c r="L44884" s="14" t="str">
        <v/>
      </c>
      <c r="O44884" s="14" t="str">
        <v/>
      </c>
      <c r="P44884" s="14" t="str">
        <f ca="1"/>
        <v>Low Cap</v>
      </c>
    </row>
    <row r="44885" spans="11:16">
      <c r="K44885" s="14" t="str">
        <v/>
      </c>
      <c r="L44885" s="14" t="str">
        <v/>
      </c>
      <c r="O44885" s="14" t="str">
        <v/>
      </c>
      <c r="P44885" s="14" t="str">
        <f ca="1"/>
        <v>Low Cap</v>
      </c>
    </row>
    <row r="44886" spans="11:16">
      <c r="K44886" s="14" t="str">
        <v/>
      </c>
      <c r="L44886" s="14" t="str">
        <v/>
      </c>
      <c r="O44886" s="14" t="str">
        <v/>
      </c>
      <c r="P44886" s="14" t="str">
        <f ca="1"/>
        <v>Low Cap</v>
      </c>
    </row>
    <row r="44887" spans="11:16">
      <c r="K44887" s="14" t="str">
        <v/>
      </c>
      <c r="L44887" s="14" t="str">
        <v/>
      </c>
      <c r="O44887" s="14" t="str">
        <v/>
      </c>
      <c r="P44887" s="14" t="str">
        <f ca="1"/>
        <v>Low Cap</v>
      </c>
    </row>
    <row r="44888" spans="11:16">
      <c r="K44888" s="14" t="str">
        <v/>
      </c>
      <c r="L44888" s="14" t="str">
        <v/>
      </c>
      <c r="O44888" s="14" t="str">
        <v/>
      </c>
      <c r="P44888" s="14" t="str">
        <f ca="1"/>
        <v>Low Cap</v>
      </c>
    </row>
    <row r="44889" spans="11:16">
      <c r="K44889" s="14" t="str">
        <v/>
      </c>
      <c r="L44889" s="14" t="str">
        <v/>
      </c>
      <c r="O44889" s="14" t="str">
        <v/>
      </c>
      <c r="P44889" s="14" t="str">
        <f ca="1"/>
        <v>Low Cap</v>
      </c>
    </row>
    <row r="44890" spans="11:16">
      <c r="K44890" s="14" t="str">
        <v/>
      </c>
      <c r="L44890" s="14" t="str">
        <v/>
      </c>
      <c r="O44890" s="14" t="str">
        <v/>
      </c>
      <c r="P44890" s="14" t="str">
        <f ca="1"/>
        <v>Low Cap</v>
      </c>
    </row>
    <row r="44891" spans="11:16">
      <c r="K44891" s="14" t="str">
        <v/>
      </c>
      <c r="L44891" s="14" t="str">
        <v/>
      </c>
      <c r="O44891" s="14" t="str">
        <v/>
      </c>
      <c r="P44891" s="14" t="str">
        <f ca="1"/>
        <v>Low Cap</v>
      </c>
    </row>
    <row r="44892" spans="11:16">
      <c r="K44892" s="14" t="str">
        <v/>
      </c>
      <c r="L44892" s="14" t="str">
        <v/>
      </c>
      <c r="O44892" s="14" t="str">
        <v/>
      </c>
      <c r="P44892" s="14" t="str">
        <f ca="1"/>
        <v>Low Cap</v>
      </c>
    </row>
    <row r="44893" spans="11:16">
      <c r="K44893" s="14" t="str">
        <v/>
      </c>
      <c r="L44893" s="14" t="str">
        <v/>
      </c>
      <c r="O44893" s="14" t="str">
        <v/>
      </c>
      <c r="P44893" s="14" t="str">
        <f ca="1"/>
        <v>Low Cap</v>
      </c>
    </row>
    <row r="44894" spans="11:16">
      <c r="K44894" s="14" t="str">
        <v/>
      </c>
      <c r="L44894" s="14" t="str">
        <v/>
      </c>
      <c r="O44894" s="14" t="str">
        <v/>
      </c>
      <c r="P44894" s="14" t="str">
        <f ca="1"/>
        <v>Low Cap</v>
      </c>
    </row>
    <row r="44895" spans="11:16">
      <c r="K44895" s="14" t="str">
        <v/>
      </c>
      <c r="L44895" s="14" t="str">
        <v/>
      </c>
      <c r="O44895" s="14" t="str">
        <v/>
      </c>
      <c r="P44895" s="14" t="str">
        <f ca="1"/>
        <v>Low Cap</v>
      </c>
    </row>
    <row r="44896" spans="11:16">
      <c r="K44896" s="14" t="str">
        <v/>
      </c>
      <c r="L44896" s="14" t="str">
        <v/>
      </c>
      <c r="O44896" s="14" t="str">
        <v/>
      </c>
      <c r="P44896" s="14" t="str">
        <f ca="1"/>
        <v>Low Cap</v>
      </c>
    </row>
    <row r="44897" spans="11:16">
      <c r="K44897" s="14" t="str">
        <v/>
      </c>
      <c r="L44897" s="14" t="str">
        <v/>
      </c>
      <c r="O44897" s="14" t="str">
        <v/>
      </c>
      <c r="P44897" s="14" t="str">
        <f ca="1"/>
        <v>Low Cap</v>
      </c>
    </row>
    <row r="44898" spans="11:16">
      <c r="K44898" s="14" t="str">
        <v/>
      </c>
      <c r="L44898" s="14" t="str">
        <v/>
      </c>
      <c r="O44898" s="14" t="str">
        <v/>
      </c>
      <c r="P44898" s="14" t="str">
        <f ca="1"/>
        <v>Low Cap</v>
      </c>
    </row>
    <row r="44899" spans="11:16">
      <c r="K44899" s="14" t="str">
        <v/>
      </c>
      <c r="L44899" s="14" t="str">
        <v/>
      </c>
      <c r="O44899" s="14" t="str">
        <v/>
      </c>
      <c r="P44899" s="14" t="str">
        <f ca="1"/>
        <v>Low Cap</v>
      </c>
    </row>
    <row r="44900" spans="11:16">
      <c r="K44900" s="14" t="str">
        <v/>
      </c>
      <c r="L44900" s="14" t="str">
        <v/>
      </c>
      <c r="O44900" s="14" t="str">
        <v/>
      </c>
      <c r="P44900" s="14" t="str">
        <f ca="1"/>
        <v>Low Cap</v>
      </c>
    </row>
    <row r="44901" spans="11:16">
      <c r="K44901" s="14" t="str">
        <v/>
      </c>
      <c r="L44901" s="14" t="str">
        <v/>
      </c>
      <c r="O44901" s="14" t="str">
        <v/>
      </c>
      <c r="P44901" s="14" t="str">
        <f ca="1"/>
        <v>Low Cap</v>
      </c>
    </row>
    <row r="44902" spans="11:16">
      <c r="K44902" s="14" t="str">
        <v/>
      </c>
      <c r="L44902" s="14" t="str">
        <v/>
      </c>
      <c r="O44902" s="14" t="str">
        <v/>
      </c>
      <c r="P44902" s="14" t="str">
        <f ca="1"/>
        <v>Low Cap</v>
      </c>
    </row>
    <row r="44903" spans="11:16">
      <c r="K44903" s="14" t="str">
        <v/>
      </c>
      <c r="L44903" s="14" t="str">
        <v/>
      </c>
      <c r="O44903" s="14" t="str">
        <v/>
      </c>
      <c r="P44903" s="14" t="str">
        <f ca="1"/>
        <v>Low Cap</v>
      </c>
    </row>
    <row r="44904" spans="11:16">
      <c r="K44904" s="14" t="str">
        <v/>
      </c>
      <c r="L44904" s="14" t="str">
        <v/>
      </c>
      <c r="O44904" s="14" t="str">
        <v/>
      </c>
      <c r="P44904" s="14" t="str">
        <f ca="1"/>
        <v>Low Cap</v>
      </c>
    </row>
    <row r="44905" spans="11:16">
      <c r="K44905" s="14" t="str">
        <v/>
      </c>
      <c r="L44905" s="14" t="str">
        <v/>
      </c>
      <c r="O44905" s="14" t="str">
        <v/>
      </c>
      <c r="P44905" s="14" t="str">
        <f ca="1"/>
        <v>Low Cap</v>
      </c>
    </row>
    <row r="44906" spans="11:16">
      <c r="K44906" s="14" t="str">
        <v/>
      </c>
      <c r="L44906" s="14" t="str">
        <v/>
      </c>
      <c r="O44906" s="14" t="str">
        <v/>
      </c>
      <c r="P44906" s="14" t="str">
        <f ca="1"/>
        <v>Low Cap</v>
      </c>
    </row>
    <row r="44907" spans="11:16">
      <c r="K44907" s="14" t="str">
        <v/>
      </c>
      <c r="L44907" s="14" t="str">
        <v/>
      </c>
      <c r="O44907" s="14" t="str">
        <v/>
      </c>
      <c r="P44907" s="14" t="str">
        <f ca="1"/>
        <v>Low Cap</v>
      </c>
    </row>
    <row r="44908" spans="11:16">
      <c r="K44908" s="14" t="str">
        <v/>
      </c>
      <c r="L44908" s="14" t="str">
        <v/>
      </c>
      <c r="O44908" s="14" t="str">
        <v/>
      </c>
      <c r="P44908" s="14" t="str">
        <f ca="1"/>
        <v>Low Cap</v>
      </c>
    </row>
    <row r="44909" spans="11:16">
      <c r="K44909" s="14" t="str">
        <v/>
      </c>
      <c r="L44909" s="14" t="str">
        <v/>
      </c>
      <c r="O44909" s="14" t="str">
        <v/>
      </c>
      <c r="P44909" s="14" t="str">
        <f ca="1"/>
        <v>Low Cap</v>
      </c>
    </row>
    <row r="44910" spans="11:16">
      <c r="K44910" s="14" t="str">
        <v/>
      </c>
      <c r="L44910" s="14" t="str">
        <v/>
      </c>
      <c r="O44910" s="14" t="str">
        <v/>
      </c>
      <c r="P44910" s="14" t="str">
        <f ca="1"/>
        <v>Low Cap</v>
      </c>
    </row>
    <row r="44911" spans="11:16">
      <c r="K44911" s="14" t="str">
        <v/>
      </c>
      <c r="L44911" s="14" t="str">
        <v/>
      </c>
      <c r="O44911" s="14" t="str">
        <v/>
      </c>
      <c r="P44911" s="14" t="str">
        <f ca="1"/>
        <v>Low Cap</v>
      </c>
    </row>
    <row r="44912" spans="11:16">
      <c r="K44912" s="14" t="str">
        <v/>
      </c>
      <c r="L44912" s="14" t="str">
        <v/>
      </c>
      <c r="O44912" s="14" t="str">
        <v/>
      </c>
      <c r="P44912" s="14" t="str">
        <f ca="1"/>
        <v>Low Cap</v>
      </c>
    </row>
    <row r="44913" spans="11:16">
      <c r="K44913" s="14" t="str">
        <v/>
      </c>
      <c r="L44913" s="14" t="str">
        <v/>
      </c>
      <c r="O44913" s="14" t="str">
        <v/>
      </c>
      <c r="P44913" s="14" t="str">
        <f ca="1"/>
        <v>Low Cap</v>
      </c>
    </row>
    <row r="44914" spans="11:16">
      <c r="K44914" s="14" t="str">
        <v/>
      </c>
      <c r="L44914" s="14" t="str">
        <v/>
      </c>
      <c r="O44914" s="14" t="str">
        <v/>
      </c>
      <c r="P44914" s="14" t="str">
        <f ca="1"/>
        <v>Low Cap</v>
      </c>
    </row>
    <row r="44915" spans="11:16">
      <c r="K44915" s="14" t="str">
        <v/>
      </c>
      <c r="L44915" s="14" t="str">
        <v/>
      </c>
      <c r="O44915" s="14" t="str">
        <v/>
      </c>
      <c r="P44915" s="14" t="str">
        <f ca="1"/>
        <v>Low Cap</v>
      </c>
    </row>
    <row r="44916" spans="11:16">
      <c r="K44916" s="14" t="str">
        <v/>
      </c>
      <c r="L44916" s="14" t="str">
        <v/>
      </c>
      <c r="O44916" s="14" t="str">
        <v/>
      </c>
      <c r="P44916" s="14" t="str">
        <f ca="1"/>
        <v>Low Cap</v>
      </c>
    </row>
    <row r="44917" spans="11:16">
      <c r="K44917" s="14" t="str">
        <v/>
      </c>
      <c r="L44917" s="14" t="str">
        <v/>
      </c>
      <c r="O44917" s="14" t="str">
        <v/>
      </c>
      <c r="P44917" s="14" t="str">
        <f ca="1"/>
        <v>Low Cap</v>
      </c>
    </row>
    <row r="44918" spans="11:16">
      <c r="K44918" s="14" t="str">
        <v/>
      </c>
      <c r="L44918" s="14" t="str">
        <v/>
      </c>
      <c r="O44918" s="14" t="str">
        <v/>
      </c>
      <c r="P44918" s="14" t="str">
        <f ca="1"/>
        <v>Low Cap</v>
      </c>
    </row>
    <row r="44919" spans="11:16">
      <c r="K44919" s="14" t="str">
        <v/>
      </c>
      <c r="L44919" s="14" t="str">
        <v/>
      </c>
      <c r="O44919" s="14" t="str">
        <v/>
      </c>
      <c r="P44919" s="14" t="str">
        <f ca="1"/>
        <v>Low Cap</v>
      </c>
    </row>
    <row r="44920" spans="11:16">
      <c r="K44920" s="14" t="str">
        <v/>
      </c>
      <c r="L44920" s="14" t="str">
        <v/>
      </c>
      <c r="O44920" s="14" t="str">
        <v/>
      </c>
      <c r="P44920" s="14" t="str">
        <f ca="1"/>
        <v>Low Cap</v>
      </c>
    </row>
    <row r="44921" spans="11:16">
      <c r="K44921" s="14" t="str">
        <v/>
      </c>
      <c r="L44921" s="14" t="str">
        <v/>
      </c>
      <c r="O44921" s="14" t="str">
        <v/>
      </c>
      <c r="P44921" s="14" t="str">
        <f ca="1"/>
        <v>Low Cap</v>
      </c>
    </row>
    <row r="44922" spans="11:16">
      <c r="K44922" s="14" t="str">
        <v/>
      </c>
      <c r="L44922" s="14" t="str">
        <v/>
      </c>
      <c r="O44922" s="14" t="str">
        <v/>
      </c>
      <c r="P44922" s="14" t="str">
        <f ca="1"/>
        <v>Low Cap</v>
      </c>
    </row>
    <row r="44923" spans="11:16">
      <c r="K44923" s="14" t="str">
        <v/>
      </c>
      <c r="L44923" s="14" t="str">
        <v/>
      </c>
      <c r="O44923" s="14" t="str">
        <v/>
      </c>
      <c r="P44923" s="14" t="str">
        <f ca="1"/>
        <v>Low Cap</v>
      </c>
    </row>
    <row r="44924" spans="11:16">
      <c r="K44924" s="14" t="str">
        <v/>
      </c>
      <c r="L44924" s="14" t="str">
        <v/>
      </c>
      <c r="O44924" s="14" t="str">
        <v/>
      </c>
      <c r="P44924" s="14" t="str">
        <f ca="1"/>
        <v>Low Cap</v>
      </c>
    </row>
    <row r="44925" spans="11:16">
      <c r="K44925" s="14" t="str">
        <v/>
      </c>
      <c r="L44925" s="14" t="str">
        <v/>
      </c>
      <c r="O44925" s="14" t="str">
        <v/>
      </c>
      <c r="P44925" s="14" t="str">
        <f ca="1"/>
        <v>Low Cap</v>
      </c>
    </row>
    <row r="44926" spans="11:16">
      <c r="K44926" s="14" t="str">
        <v/>
      </c>
      <c r="L44926" s="14" t="str">
        <v/>
      </c>
      <c r="O44926" s="14" t="str">
        <v/>
      </c>
      <c r="P44926" s="14" t="str">
        <f ca="1"/>
        <v>Low Cap</v>
      </c>
    </row>
    <row r="44927" spans="11:16">
      <c r="K44927" s="14" t="str">
        <v/>
      </c>
      <c r="L44927" s="14" t="str">
        <v/>
      </c>
      <c r="O44927" s="14" t="str">
        <v/>
      </c>
      <c r="P44927" s="14" t="str">
        <f ca="1"/>
        <v>Low Cap</v>
      </c>
    </row>
    <row r="44928" spans="11:16">
      <c r="K44928" s="14" t="str">
        <v/>
      </c>
      <c r="L44928" s="14" t="str">
        <v/>
      </c>
      <c r="O44928" s="14" t="str">
        <v/>
      </c>
      <c r="P44928" s="14" t="str">
        <f ca="1"/>
        <v>Low Cap</v>
      </c>
    </row>
    <row r="44929" spans="11:16">
      <c r="K44929" s="14" t="str">
        <v/>
      </c>
      <c r="L44929" s="14" t="str">
        <v/>
      </c>
      <c r="O44929" s="14" t="str">
        <v/>
      </c>
      <c r="P44929" s="14" t="str">
        <f ca="1"/>
        <v>Low Cap</v>
      </c>
    </row>
    <row r="44930" spans="11:16">
      <c r="K44930" s="14" t="str">
        <v/>
      </c>
      <c r="L44930" s="14" t="str">
        <v/>
      </c>
      <c r="O44930" s="14" t="str">
        <v/>
      </c>
      <c r="P44930" s="14" t="str">
        <f ca="1"/>
        <v>Low Cap</v>
      </c>
    </row>
    <row r="44931" spans="11:16">
      <c r="K44931" s="14" t="str">
        <v/>
      </c>
      <c r="L44931" s="14" t="str">
        <v/>
      </c>
      <c r="O44931" s="14" t="str">
        <v/>
      </c>
      <c r="P44931" s="14" t="str">
        <f ca="1"/>
        <v>Low Cap</v>
      </c>
    </row>
    <row r="44932" spans="11:16">
      <c r="K44932" s="14" t="str">
        <v/>
      </c>
      <c r="L44932" s="14" t="str">
        <v/>
      </c>
      <c r="O44932" s="14" t="str">
        <v/>
      </c>
      <c r="P44932" s="14" t="str">
        <f ca="1"/>
        <v>Low Cap</v>
      </c>
    </row>
    <row r="44933" spans="11:16">
      <c r="K44933" s="14" t="str">
        <v/>
      </c>
      <c r="L44933" s="14" t="str">
        <v/>
      </c>
      <c r="O44933" s="14" t="str">
        <v/>
      </c>
      <c r="P44933" s="14" t="str">
        <f ca="1"/>
        <v>Low Cap</v>
      </c>
    </row>
    <row r="44934" spans="11:16">
      <c r="K44934" s="14" t="str">
        <v/>
      </c>
      <c r="L44934" s="14" t="str">
        <v/>
      </c>
      <c r="O44934" s="14" t="str">
        <v/>
      </c>
      <c r="P44934" s="14" t="str">
        <f ca="1"/>
        <v>Low Cap</v>
      </c>
    </row>
    <row r="44935" spans="11:16">
      <c r="K44935" s="14" t="str">
        <v/>
      </c>
      <c r="L44935" s="14" t="str">
        <v/>
      </c>
      <c r="O44935" s="14" t="str">
        <v/>
      </c>
      <c r="P44935" s="14" t="str">
        <f ca="1"/>
        <v>Low Cap</v>
      </c>
    </row>
    <row r="44936" spans="11:16">
      <c r="K44936" s="14" t="str">
        <v/>
      </c>
      <c r="L44936" s="14" t="str">
        <v/>
      </c>
      <c r="O44936" s="14" t="str">
        <v/>
      </c>
      <c r="P44936" s="14" t="str">
        <f ca="1"/>
        <v>Low Cap</v>
      </c>
    </row>
    <row r="44937" spans="11:16">
      <c r="K44937" s="14" t="str">
        <v/>
      </c>
      <c r="L44937" s="14" t="str">
        <v/>
      </c>
      <c r="O44937" s="14" t="str">
        <v/>
      </c>
      <c r="P44937" s="14" t="str">
        <f ca="1"/>
        <v>Low Cap</v>
      </c>
    </row>
    <row r="44938" spans="11:16">
      <c r="K44938" s="14" t="str">
        <v/>
      </c>
      <c r="L44938" s="14" t="str">
        <v/>
      </c>
      <c r="O44938" s="14" t="str">
        <v/>
      </c>
      <c r="P44938" s="14" t="str">
        <f ca="1"/>
        <v>Low Cap</v>
      </c>
    </row>
    <row r="44939" spans="11:16">
      <c r="K44939" s="14" t="str">
        <v/>
      </c>
      <c r="L44939" s="14" t="str">
        <v/>
      </c>
      <c r="O44939" s="14" t="str">
        <v/>
      </c>
      <c r="P44939" s="14" t="str">
        <f ca="1"/>
        <v>Low Cap</v>
      </c>
    </row>
    <row r="44940" spans="11:16">
      <c r="K44940" s="14" t="str">
        <v/>
      </c>
      <c r="L44940" s="14" t="str">
        <v/>
      </c>
      <c r="O44940" s="14" t="str">
        <v/>
      </c>
      <c r="P44940" s="14" t="str">
        <f ca="1"/>
        <v>Low Cap</v>
      </c>
    </row>
    <row r="44941" spans="11:16">
      <c r="K44941" s="14" t="str">
        <v/>
      </c>
      <c r="L44941" s="14" t="str">
        <v/>
      </c>
      <c r="O44941" s="14" t="str">
        <v/>
      </c>
      <c r="P44941" s="14" t="str">
        <f ca="1"/>
        <v>Low Cap</v>
      </c>
    </row>
    <row r="44942" spans="11:16">
      <c r="K44942" s="14" t="str">
        <v/>
      </c>
      <c r="L44942" s="14" t="str">
        <v/>
      </c>
      <c r="O44942" s="14" t="str">
        <v/>
      </c>
      <c r="P44942" s="14" t="str">
        <f ca="1"/>
        <v>Low Cap</v>
      </c>
    </row>
    <row r="44943" spans="11:16">
      <c r="K44943" s="14" t="str">
        <v/>
      </c>
      <c r="L44943" s="14" t="str">
        <v/>
      </c>
      <c r="O44943" s="14" t="str">
        <v/>
      </c>
      <c r="P44943" s="14" t="str">
        <f ca="1"/>
        <v>Low Cap</v>
      </c>
    </row>
    <row r="44944" spans="11:16">
      <c r="K44944" s="14" t="str">
        <v/>
      </c>
      <c r="L44944" s="14" t="str">
        <v/>
      </c>
      <c r="O44944" s="14" t="str">
        <v/>
      </c>
      <c r="P44944" s="14" t="str">
        <f ca="1"/>
        <v>Low Cap</v>
      </c>
    </row>
    <row r="44945" spans="11:16">
      <c r="K44945" s="14" t="str">
        <v/>
      </c>
      <c r="L44945" s="14" t="str">
        <v/>
      </c>
      <c r="O44945" s="14" t="str">
        <v/>
      </c>
      <c r="P44945" s="14" t="str">
        <f ca="1"/>
        <v>Low Cap</v>
      </c>
    </row>
    <row r="44946" spans="11:16">
      <c r="K44946" s="14" t="str">
        <v/>
      </c>
      <c r="L44946" s="14" t="str">
        <v/>
      </c>
      <c r="O44946" s="14" t="str">
        <v/>
      </c>
      <c r="P44946" s="14" t="str">
        <f ca="1"/>
        <v>Low Cap</v>
      </c>
    </row>
    <row r="44947" spans="11:16">
      <c r="K44947" s="14" t="str">
        <v/>
      </c>
      <c r="L44947" s="14" t="str">
        <v/>
      </c>
      <c r="O44947" s="14" t="str">
        <v/>
      </c>
      <c r="P44947" s="14" t="str">
        <f ca="1"/>
        <v>Low Cap</v>
      </c>
    </row>
    <row r="44948" spans="11:16">
      <c r="K44948" s="14" t="str">
        <v/>
      </c>
      <c r="L44948" s="14" t="str">
        <v/>
      </c>
      <c r="O44948" s="14" t="str">
        <v/>
      </c>
      <c r="P44948" s="14" t="str">
        <f ca="1"/>
        <v>Low Cap</v>
      </c>
    </row>
    <row r="44949" spans="11:16">
      <c r="K44949" s="14" t="str">
        <v/>
      </c>
      <c r="L44949" s="14" t="str">
        <v/>
      </c>
      <c r="O44949" s="14" t="str">
        <v/>
      </c>
      <c r="P44949" s="14" t="str">
        <f ca="1"/>
        <v>Low Cap</v>
      </c>
    </row>
    <row r="44950" spans="11:16">
      <c r="K44950" s="14" t="str">
        <v/>
      </c>
      <c r="L44950" s="14" t="str">
        <v/>
      </c>
      <c r="O44950" s="14" t="str">
        <v/>
      </c>
      <c r="P44950" s="14" t="str">
        <f ca="1"/>
        <v>Low Cap</v>
      </c>
    </row>
    <row r="44951" spans="11:16">
      <c r="K44951" s="14" t="str">
        <v/>
      </c>
      <c r="L44951" s="14" t="str">
        <v/>
      </c>
      <c r="O44951" s="14" t="str">
        <v/>
      </c>
      <c r="P44951" s="14" t="str">
        <f ca="1"/>
        <v>Low Cap</v>
      </c>
    </row>
    <row r="44952" spans="11:16">
      <c r="K44952" s="14" t="str">
        <v/>
      </c>
      <c r="L44952" s="14" t="str">
        <v/>
      </c>
      <c r="O44952" s="14" t="str">
        <v/>
      </c>
      <c r="P44952" s="14" t="str">
        <f ca="1"/>
        <v>Low Cap</v>
      </c>
    </row>
    <row r="44953" spans="11:16">
      <c r="K44953" s="14" t="str">
        <v/>
      </c>
      <c r="L44953" s="14" t="str">
        <v/>
      </c>
      <c r="O44953" s="14" t="str">
        <v/>
      </c>
      <c r="P44953" s="14" t="str">
        <f ca="1"/>
        <v>Low Cap</v>
      </c>
    </row>
    <row r="44954" spans="11:16">
      <c r="K44954" s="14" t="str">
        <v/>
      </c>
      <c r="L44954" s="14" t="str">
        <v/>
      </c>
      <c r="O44954" s="14" t="str">
        <v/>
      </c>
      <c r="P44954" s="14" t="str">
        <f ca="1"/>
        <v>Low Cap</v>
      </c>
    </row>
    <row r="44955" spans="11:16">
      <c r="K44955" s="14" t="str">
        <v/>
      </c>
      <c r="L44955" s="14" t="str">
        <v/>
      </c>
      <c r="O44955" s="14" t="str">
        <v/>
      </c>
      <c r="P44955" s="14" t="str">
        <f ca="1"/>
        <v>Low Cap</v>
      </c>
    </row>
    <row r="44956" spans="11:16">
      <c r="K44956" s="14" t="str">
        <v/>
      </c>
      <c r="L44956" s="14" t="str">
        <v/>
      </c>
      <c r="O44956" s="14" t="str">
        <v/>
      </c>
      <c r="P44956" s="14" t="str">
        <f ca="1"/>
        <v>Low Cap</v>
      </c>
    </row>
    <row r="44957" spans="11:16">
      <c r="K44957" s="14" t="str">
        <v/>
      </c>
      <c r="L44957" s="14" t="str">
        <v/>
      </c>
      <c r="O44957" s="14" t="str">
        <v/>
      </c>
      <c r="P44957" s="14" t="str">
        <f ca="1"/>
        <v>Low Cap</v>
      </c>
    </row>
    <row r="44958" spans="11:16">
      <c r="K44958" s="14" t="str">
        <v/>
      </c>
      <c r="L44958" s="14" t="str">
        <v/>
      </c>
      <c r="O44958" s="14" t="str">
        <v/>
      </c>
      <c r="P44958" s="14" t="str">
        <f ca="1"/>
        <v>Low Cap</v>
      </c>
    </row>
    <row r="44959" spans="11:16">
      <c r="K44959" s="14" t="str">
        <v/>
      </c>
      <c r="L44959" s="14" t="str">
        <v/>
      </c>
      <c r="O44959" s="14" t="str">
        <v/>
      </c>
      <c r="P44959" s="14" t="str">
        <f ca="1"/>
        <v>Low Cap</v>
      </c>
    </row>
    <row r="44960" spans="11:16">
      <c r="K44960" s="14" t="str">
        <v/>
      </c>
      <c r="L44960" s="14" t="str">
        <v/>
      </c>
      <c r="O44960" s="14" t="str">
        <v/>
      </c>
      <c r="P44960" s="14" t="str">
        <f ca="1"/>
        <v>Low Cap</v>
      </c>
    </row>
    <row r="44961" spans="11:16">
      <c r="K44961" s="14" t="str">
        <v/>
      </c>
      <c r="L44961" s="14" t="str">
        <v/>
      </c>
      <c r="O44961" s="14" t="str">
        <v/>
      </c>
      <c r="P44961" s="14" t="str">
        <f ca="1"/>
        <v>Low Cap</v>
      </c>
    </row>
    <row r="44962" spans="11:16">
      <c r="K44962" s="14" t="str">
        <v/>
      </c>
      <c r="L44962" s="14" t="str">
        <v/>
      </c>
      <c r="O44962" s="14" t="str">
        <v/>
      </c>
      <c r="P44962" s="14" t="str">
        <f ca="1"/>
        <v>Low Cap</v>
      </c>
    </row>
    <row r="44963" spans="11:16">
      <c r="K44963" s="14" t="str">
        <v/>
      </c>
      <c r="L44963" s="14" t="str">
        <v/>
      </c>
      <c r="O44963" s="14" t="str">
        <v/>
      </c>
      <c r="P44963" s="14" t="str">
        <f ca="1"/>
        <v>Low Cap</v>
      </c>
    </row>
    <row r="44964" spans="11:16">
      <c r="K44964" s="14" t="str">
        <v/>
      </c>
      <c r="L44964" s="14" t="str">
        <v/>
      </c>
      <c r="O44964" s="14" t="str">
        <v/>
      </c>
      <c r="P44964" s="14" t="str">
        <f ca="1"/>
        <v>Low Cap</v>
      </c>
    </row>
    <row r="44965" spans="11:16">
      <c r="K44965" s="14" t="str">
        <v/>
      </c>
      <c r="L44965" s="14" t="str">
        <v/>
      </c>
      <c r="O44965" s="14" t="str">
        <v/>
      </c>
      <c r="P44965" s="14" t="str">
        <f ca="1"/>
        <v>Low Cap</v>
      </c>
    </row>
    <row r="44966" spans="11:16">
      <c r="K44966" s="14" t="str">
        <v/>
      </c>
      <c r="L44966" s="14" t="str">
        <v/>
      </c>
      <c r="O44966" s="14" t="str">
        <v/>
      </c>
      <c r="P44966" s="14" t="str">
        <f ca="1"/>
        <v>Low Cap</v>
      </c>
    </row>
    <row r="44967" spans="11:16">
      <c r="K44967" s="14" t="str">
        <v/>
      </c>
      <c r="L44967" s="14" t="str">
        <v/>
      </c>
      <c r="O44967" s="14" t="str">
        <v/>
      </c>
      <c r="P44967" s="14" t="str">
        <f ca="1"/>
        <v>Low Cap</v>
      </c>
    </row>
    <row r="44968" spans="11:16">
      <c r="K44968" s="14" t="str">
        <v/>
      </c>
      <c r="L44968" s="14" t="str">
        <v/>
      </c>
      <c r="O44968" s="14" t="str">
        <v/>
      </c>
      <c r="P44968" s="14" t="str">
        <f ca="1"/>
        <v>Low Cap</v>
      </c>
    </row>
    <row r="44969" spans="11:16">
      <c r="K44969" s="14" t="str">
        <v/>
      </c>
      <c r="L44969" s="14" t="str">
        <v/>
      </c>
      <c r="O44969" s="14" t="str">
        <v/>
      </c>
      <c r="P44969" s="14" t="str">
        <f ca="1"/>
        <v>Low Cap</v>
      </c>
    </row>
    <row r="44970" spans="11:16">
      <c r="K44970" s="14" t="str">
        <v/>
      </c>
      <c r="L44970" s="14" t="str">
        <v/>
      </c>
      <c r="O44970" s="14" t="str">
        <v/>
      </c>
      <c r="P44970" s="14" t="str">
        <f ca="1"/>
        <v>Low Cap</v>
      </c>
    </row>
    <row r="44971" spans="11:16">
      <c r="K44971" s="14" t="str">
        <v/>
      </c>
      <c r="L44971" s="14" t="str">
        <v/>
      </c>
      <c r="O44971" s="14" t="str">
        <v/>
      </c>
      <c r="P44971" s="14" t="str">
        <f ca="1"/>
        <v>Low Cap</v>
      </c>
    </row>
    <row r="44972" spans="11:16">
      <c r="K44972" s="14" t="str">
        <v/>
      </c>
      <c r="L44972" s="14" t="str">
        <v/>
      </c>
      <c r="O44972" s="14" t="str">
        <v/>
      </c>
      <c r="P44972" s="14" t="str">
        <f ca="1"/>
        <v>Low Cap</v>
      </c>
    </row>
    <row r="44973" spans="11:16">
      <c r="K44973" s="14" t="str">
        <v/>
      </c>
      <c r="L44973" s="14" t="str">
        <v/>
      </c>
      <c r="O44973" s="14" t="str">
        <v/>
      </c>
      <c r="P44973" s="14" t="str">
        <f ca="1"/>
        <v>Low Cap</v>
      </c>
    </row>
    <row r="44974" spans="11:16">
      <c r="K44974" s="14" t="str">
        <v/>
      </c>
      <c r="L44974" s="14" t="str">
        <v/>
      </c>
      <c r="O44974" s="14" t="str">
        <v/>
      </c>
      <c r="P44974" s="14" t="str">
        <f ca="1"/>
        <v>Low Cap</v>
      </c>
    </row>
    <row r="44975" spans="11:16">
      <c r="K44975" s="14" t="str">
        <v/>
      </c>
      <c r="L44975" s="14" t="str">
        <v/>
      </c>
      <c r="O44975" s="14" t="str">
        <v/>
      </c>
      <c r="P44975" s="14" t="str">
        <f ca="1"/>
        <v>Low Cap</v>
      </c>
    </row>
    <row r="44976" spans="11:16">
      <c r="K44976" s="14" t="str">
        <v/>
      </c>
      <c r="L44976" s="14" t="str">
        <v/>
      </c>
      <c r="O44976" s="14" t="str">
        <v/>
      </c>
      <c r="P44976" s="14" t="str">
        <f ca="1"/>
        <v>Low Cap</v>
      </c>
    </row>
    <row r="44977" spans="11:16">
      <c r="K44977" s="14" t="str">
        <v/>
      </c>
      <c r="L44977" s="14" t="str">
        <v/>
      </c>
      <c r="O44977" s="14" t="str">
        <v/>
      </c>
      <c r="P44977" s="14" t="str">
        <f ca="1"/>
        <v>Low Cap</v>
      </c>
    </row>
    <row r="44978" spans="11:16">
      <c r="K44978" s="14" t="str">
        <v/>
      </c>
      <c r="L44978" s="14" t="str">
        <v/>
      </c>
      <c r="O44978" s="14" t="str">
        <v/>
      </c>
      <c r="P44978" s="14" t="str">
        <f ca="1"/>
        <v>Low Cap</v>
      </c>
    </row>
    <row r="44979" spans="11:16">
      <c r="K44979" s="14" t="str">
        <v/>
      </c>
      <c r="L44979" s="14" t="str">
        <v/>
      </c>
      <c r="O44979" s="14" t="str">
        <v/>
      </c>
      <c r="P44979" s="14" t="str">
        <f ca="1"/>
        <v>Low Cap</v>
      </c>
    </row>
    <row r="44980" spans="11:16">
      <c r="K44980" s="14" t="str">
        <v/>
      </c>
      <c r="L44980" s="14" t="str">
        <v/>
      </c>
      <c r="O44980" s="14" t="str">
        <v/>
      </c>
      <c r="P44980" s="14" t="str">
        <f ca="1"/>
        <v>Low Cap</v>
      </c>
    </row>
    <row r="44981" spans="11:16">
      <c r="K44981" s="14" t="str">
        <v/>
      </c>
      <c r="L44981" s="14" t="str">
        <v/>
      </c>
      <c r="O44981" s="14" t="str">
        <v/>
      </c>
      <c r="P44981" s="14" t="str">
        <f ca="1"/>
        <v>Low Cap</v>
      </c>
    </row>
    <row r="44982" spans="11:16">
      <c r="K44982" s="14" t="str">
        <v/>
      </c>
      <c r="L44982" s="14" t="str">
        <v/>
      </c>
      <c r="O44982" s="14" t="str">
        <v/>
      </c>
      <c r="P44982" s="14" t="str">
        <f ca="1"/>
        <v>Low Cap</v>
      </c>
    </row>
    <row r="44983" spans="11:16">
      <c r="K44983" s="14" t="str">
        <v/>
      </c>
      <c r="L44983" s="14" t="str">
        <v/>
      </c>
      <c r="O44983" s="14" t="str">
        <v/>
      </c>
      <c r="P44983" s="14" t="str">
        <f ca="1"/>
        <v>Low Cap</v>
      </c>
    </row>
    <row r="44984" spans="11:16">
      <c r="K44984" s="14" t="str">
        <v/>
      </c>
      <c r="L44984" s="14" t="str">
        <v/>
      </c>
      <c r="O44984" s="14" t="str">
        <v/>
      </c>
      <c r="P44984" s="14" t="str">
        <f ca="1"/>
        <v>Low Cap</v>
      </c>
    </row>
    <row r="44985" spans="11:16">
      <c r="K44985" s="14" t="str">
        <v/>
      </c>
      <c r="L44985" s="14" t="str">
        <v/>
      </c>
      <c r="O44985" s="14" t="str">
        <v/>
      </c>
      <c r="P44985" s="14" t="str">
        <f ca="1"/>
        <v>Low Cap</v>
      </c>
    </row>
    <row r="44986" spans="11:16">
      <c r="K44986" s="14" t="str">
        <v/>
      </c>
      <c r="L44986" s="14" t="str">
        <v/>
      </c>
      <c r="O44986" s="14" t="str">
        <v/>
      </c>
      <c r="P44986" s="14" t="str">
        <f ca="1"/>
        <v>Low Cap</v>
      </c>
    </row>
    <row r="44987" spans="11:16">
      <c r="K44987" s="14" t="str">
        <v/>
      </c>
      <c r="L44987" s="14" t="str">
        <v/>
      </c>
      <c r="O44987" s="14" t="str">
        <v/>
      </c>
      <c r="P44987" s="14" t="str">
        <f ca="1"/>
        <v>Low Cap</v>
      </c>
    </row>
    <row r="44988" spans="11:16">
      <c r="K44988" s="14" t="str">
        <v/>
      </c>
      <c r="L44988" s="14" t="str">
        <v/>
      </c>
      <c r="O44988" s="14" t="str">
        <v/>
      </c>
      <c r="P44988" s="14" t="str">
        <f ca="1"/>
        <v>Low Cap</v>
      </c>
    </row>
    <row r="44989" spans="11:16">
      <c r="K44989" s="14" t="str">
        <v/>
      </c>
      <c r="L44989" s="14" t="str">
        <v/>
      </c>
      <c r="O44989" s="14" t="str">
        <v/>
      </c>
      <c r="P44989" s="14" t="str">
        <f ca="1"/>
        <v>Low Cap</v>
      </c>
    </row>
    <row r="44990" spans="11:16">
      <c r="K44990" s="14" t="str">
        <v/>
      </c>
      <c r="L44990" s="14" t="str">
        <v/>
      </c>
      <c r="O44990" s="14" t="str">
        <v/>
      </c>
      <c r="P44990" s="14" t="str">
        <f ca="1"/>
        <v>Low Cap</v>
      </c>
    </row>
    <row r="44991" spans="11:16">
      <c r="K44991" s="14" t="str">
        <v/>
      </c>
      <c r="L44991" s="14" t="str">
        <v/>
      </c>
      <c r="O44991" s="14" t="str">
        <v/>
      </c>
      <c r="P44991" s="14" t="str">
        <f ca="1"/>
        <v>Low Cap</v>
      </c>
    </row>
    <row r="44992" spans="11:16">
      <c r="K44992" s="14" t="str">
        <v/>
      </c>
      <c r="L44992" s="14" t="str">
        <v/>
      </c>
      <c r="O44992" s="14" t="str">
        <v/>
      </c>
      <c r="P44992" s="14" t="str">
        <f ca="1"/>
        <v>Low Cap</v>
      </c>
    </row>
    <row r="44993" spans="11:16">
      <c r="K44993" s="14" t="str">
        <v/>
      </c>
      <c r="L44993" s="14" t="str">
        <v/>
      </c>
      <c r="O44993" s="14" t="str">
        <v/>
      </c>
      <c r="P44993" s="14" t="str">
        <f ca="1"/>
        <v>Low Cap</v>
      </c>
    </row>
    <row r="44994" spans="11:16">
      <c r="K44994" s="14" t="str">
        <v/>
      </c>
      <c r="L44994" s="14" t="str">
        <v/>
      </c>
      <c r="O44994" s="14" t="str">
        <v/>
      </c>
      <c r="P44994" s="14" t="str">
        <f ca="1"/>
        <v>Low Cap</v>
      </c>
    </row>
    <row r="44995" spans="11:16">
      <c r="K44995" s="14" t="str">
        <v/>
      </c>
      <c r="L44995" s="14" t="str">
        <v/>
      </c>
      <c r="O44995" s="14" t="str">
        <v/>
      </c>
      <c r="P44995" s="14" t="str">
        <f ca="1"/>
        <v>Low Cap</v>
      </c>
    </row>
    <row r="44996" spans="11:16">
      <c r="K44996" s="14" t="str">
        <v/>
      </c>
      <c r="L44996" s="14" t="str">
        <v/>
      </c>
      <c r="O44996" s="14" t="str">
        <v/>
      </c>
      <c r="P44996" s="14" t="str">
        <f ca="1"/>
        <v>Low Cap</v>
      </c>
    </row>
    <row r="44997" spans="11:16">
      <c r="K44997" s="14" t="str">
        <v/>
      </c>
      <c r="L44997" s="14" t="str">
        <v/>
      </c>
      <c r="O44997" s="14" t="str">
        <v/>
      </c>
      <c r="P44997" s="14" t="str">
        <f ca="1"/>
        <v>Low Cap</v>
      </c>
    </row>
    <row r="44998" spans="11:16">
      <c r="K44998" s="14" t="str">
        <v/>
      </c>
      <c r="L44998" s="14" t="str">
        <v/>
      </c>
      <c r="O44998" s="14" t="str">
        <v/>
      </c>
      <c r="P44998" s="14" t="str">
        <f ca="1"/>
        <v>Low Cap</v>
      </c>
    </row>
    <row r="44999" spans="11:16">
      <c r="K44999" s="14" t="str">
        <v/>
      </c>
      <c r="L44999" s="14" t="str">
        <v/>
      </c>
      <c r="O44999" s="14" t="str">
        <v/>
      </c>
      <c r="P44999" s="14" t="str">
        <f ca="1"/>
        <v>Low Cap</v>
      </c>
    </row>
    <row r="45000" spans="11:16">
      <c r="K45000" s="14" t="str">
        <v/>
      </c>
      <c r="L45000" s="14" t="str">
        <v/>
      </c>
      <c r="O45000" s="14" t="str">
        <v/>
      </c>
      <c r="P45000" s="14" t="str">
        <f ca="1"/>
        <v>Low Cap</v>
      </c>
    </row>
    <row r="45001" spans="11:16">
      <c r="K45001" s="14" t="str">
        <v/>
      </c>
      <c r="L45001" s="14" t="str">
        <v/>
      </c>
      <c r="O45001" s="14" t="str">
        <v/>
      </c>
      <c r="P45001" s="14" t="str">
        <f ca="1"/>
        <v>Low Cap</v>
      </c>
    </row>
    <row r="45002" spans="11:16">
      <c r="K45002" s="14" t="str">
        <v/>
      </c>
      <c r="L45002" s="14" t="str">
        <v/>
      </c>
      <c r="O45002" s="14" t="str">
        <v/>
      </c>
      <c r="P45002" s="14" t="str">
        <f ca="1"/>
        <v>Low Cap</v>
      </c>
    </row>
    <row r="45003" spans="11:16">
      <c r="K45003" s="14" t="str">
        <v/>
      </c>
      <c r="L45003" s="14" t="str">
        <v/>
      </c>
      <c r="O45003" s="14" t="str">
        <v/>
      </c>
      <c r="P45003" s="14" t="str">
        <f ca="1"/>
        <v>Low Cap</v>
      </c>
    </row>
    <row r="45004" spans="11:16">
      <c r="K45004" s="14" t="str">
        <v/>
      </c>
      <c r="L45004" s="14" t="str">
        <v/>
      </c>
      <c r="O45004" s="14" t="str">
        <v/>
      </c>
      <c r="P45004" s="14" t="str">
        <f ca="1"/>
        <v>Low Cap</v>
      </c>
    </row>
    <row r="45005" spans="11:16">
      <c r="K45005" s="14" t="str">
        <v/>
      </c>
      <c r="L45005" s="14" t="str">
        <v/>
      </c>
      <c r="O45005" s="14" t="str">
        <v/>
      </c>
      <c r="P45005" s="14" t="str">
        <f ca="1"/>
        <v>Low Cap</v>
      </c>
    </row>
    <row r="45006" spans="11:16">
      <c r="K45006" s="14" t="str">
        <v/>
      </c>
      <c r="L45006" s="14" t="str">
        <v/>
      </c>
      <c r="O45006" s="14" t="str">
        <v/>
      </c>
      <c r="P45006" s="14" t="str">
        <f ca="1"/>
        <v>Low Cap</v>
      </c>
    </row>
    <row r="45007" spans="11:16">
      <c r="K45007" s="14" t="str">
        <v/>
      </c>
      <c r="L45007" s="14" t="str">
        <v/>
      </c>
      <c r="O45007" s="14" t="str">
        <v/>
      </c>
      <c r="P45007" s="14" t="str">
        <f ca="1"/>
        <v>Low Cap</v>
      </c>
    </row>
    <row r="45008" spans="11:16">
      <c r="K45008" s="14" t="str">
        <v/>
      </c>
      <c r="L45008" s="14" t="str">
        <v/>
      </c>
      <c r="O45008" s="14" t="str">
        <v/>
      </c>
      <c r="P45008" s="14" t="str">
        <f ca="1"/>
        <v>Low Cap</v>
      </c>
    </row>
    <row r="45009" spans="11:16">
      <c r="K45009" s="14" t="str">
        <v/>
      </c>
      <c r="L45009" s="14" t="str">
        <v/>
      </c>
      <c r="O45009" s="14" t="str">
        <v/>
      </c>
      <c r="P45009" s="14" t="str">
        <f ca="1"/>
        <v>Low Cap</v>
      </c>
    </row>
    <row r="45010" spans="11:16">
      <c r="K45010" s="14" t="str">
        <v/>
      </c>
      <c r="L45010" s="14" t="str">
        <v/>
      </c>
      <c r="O45010" s="14" t="str">
        <v/>
      </c>
      <c r="P45010" s="14" t="str">
        <f ca="1"/>
        <v>Low Cap</v>
      </c>
    </row>
    <row r="45011" spans="11:16">
      <c r="K45011" s="14" t="str">
        <v/>
      </c>
      <c r="L45011" s="14" t="str">
        <v/>
      </c>
      <c r="O45011" s="14" t="str">
        <v/>
      </c>
      <c r="P45011" s="14" t="str">
        <f ca="1"/>
        <v>Low Cap</v>
      </c>
    </row>
    <row r="45012" spans="11:16">
      <c r="K45012" s="14" t="str">
        <v/>
      </c>
      <c r="L45012" s="14" t="str">
        <v/>
      </c>
      <c r="O45012" s="14" t="str">
        <v/>
      </c>
      <c r="P45012" s="14" t="str">
        <f ca="1"/>
        <v>Low Cap</v>
      </c>
    </row>
    <row r="45013" spans="11:16">
      <c r="K45013" s="14" t="str">
        <v/>
      </c>
      <c r="L45013" s="14" t="str">
        <v/>
      </c>
      <c r="O45013" s="14" t="str">
        <v/>
      </c>
      <c r="P45013" s="14" t="str">
        <f ca="1"/>
        <v>Low Cap</v>
      </c>
    </row>
    <row r="45014" spans="11:16">
      <c r="K45014" s="14" t="str">
        <v/>
      </c>
      <c r="L45014" s="14" t="str">
        <v/>
      </c>
      <c r="O45014" s="14" t="str">
        <v/>
      </c>
      <c r="P45014" s="14" t="str">
        <f ca="1"/>
        <v>Low Cap</v>
      </c>
    </row>
    <row r="45015" spans="11:16">
      <c r="K45015" s="14" t="str">
        <v/>
      </c>
      <c r="L45015" s="14" t="str">
        <v/>
      </c>
      <c r="O45015" s="14" t="str">
        <v/>
      </c>
      <c r="P45015" s="14" t="str">
        <f ca="1"/>
        <v>Low Cap</v>
      </c>
    </row>
    <row r="45016" spans="11:16">
      <c r="K45016" s="14" t="str">
        <v/>
      </c>
      <c r="L45016" s="14" t="str">
        <v/>
      </c>
      <c r="O45016" s="14" t="str">
        <v/>
      </c>
      <c r="P45016" s="14" t="str">
        <f ca="1"/>
        <v>Low Cap</v>
      </c>
    </row>
    <row r="45017" spans="11:16">
      <c r="K45017" s="14" t="str">
        <v/>
      </c>
      <c r="L45017" s="14" t="str">
        <v/>
      </c>
      <c r="O45017" s="14" t="str">
        <v/>
      </c>
      <c r="P45017" s="14" t="str">
        <f ca="1"/>
        <v>Low Cap</v>
      </c>
    </row>
    <row r="45018" spans="11:16">
      <c r="K45018" s="14" t="str">
        <v/>
      </c>
      <c r="L45018" s="14" t="str">
        <v/>
      </c>
      <c r="O45018" s="14" t="str">
        <v/>
      </c>
      <c r="P45018" s="14" t="str">
        <f ca="1"/>
        <v>Low Cap</v>
      </c>
    </row>
    <row r="45019" spans="11:16">
      <c r="K45019" s="14" t="str">
        <v/>
      </c>
      <c r="L45019" s="14" t="str">
        <v/>
      </c>
      <c r="O45019" s="14" t="str">
        <v/>
      </c>
      <c r="P45019" s="14" t="str">
        <f ca="1"/>
        <v>Low Cap</v>
      </c>
    </row>
    <row r="45020" spans="11:16">
      <c r="K45020" s="14" t="str">
        <v/>
      </c>
      <c r="L45020" s="14" t="str">
        <v/>
      </c>
      <c r="O45020" s="14" t="str">
        <v/>
      </c>
      <c r="P45020" s="14" t="str">
        <f ca="1"/>
        <v>Low Cap</v>
      </c>
    </row>
    <row r="45021" spans="11:16">
      <c r="K45021" s="14" t="str">
        <v/>
      </c>
      <c r="L45021" s="14" t="str">
        <v/>
      </c>
      <c r="O45021" s="14" t="str">
        <v/>
      </c>
      <c r="P45021" s="14" t="str">
        <f ca="1"/>
        <v>Low Cap</v>
      </c>
    </row>
    <row r="45022" spans="11:16">
      <c r="K45022" s="14" t="str">
        <v/>
      </c>
      <c r="L45022" s="14" t="str">
        <v/>
      </c>
      <c r="O45022" s="14" t="str">
        <v/>
      </c>
      <c r="P45022" s="14" t="str">
        <f ca="1"/>
        <v>Low Cap</v>
      </c>
    </row>
    <row r="45023" spans="11:16">
      <c r="K45023" s="14" t="str">
        <v/>
      </c>
      <c r="L45023" s="14" t="str">
        <v/>
      </c>
      <c r="O45023" s="14" t="str">
        <v/>
      </c>
      <c r="P45023" s="14" t="str">
        <f ca="1"/>
        <v>Low Cap</v>
      </c>
    </row>
    <row r="45024" spans="11:16">
      <c r="K45024" s="14" t="str">
        <v/>
      </c>
      <c r="L45024" s="14" t="str">
        <v/>
      </c>
      <c r="O45024" s="14" t="str">
        <v/>
      </c>
      <c r="P45024" s="14" t="str">
        <f ca="1"/>
        <v>Low Cap</v>
      </c>
    </row>
    <row r="45025" spans="11:16">
      <c r="K45025" s="14" t="str">
        <v/>
      </c>
      <c r="L45025" s="14" t="str">
        <v/>
      </c>
      <c r="O45025" s="14" t="str">
        <v/>
      </c>
      <c r="P45025" s="14" t="str">
        <f ca="1"/>
        <v>Low Cap</v>
      </c>
    </row>
    <row r="45026" spans="11:16">
      <c r="K45026" s="14" t="str">
        <v/>
      </c>
      <c r="L45026" s="14" t="str">
        <v/>
      </c>
      <c r="O45026" s="14" t="str">
        <v/>
      </c>
      <c r="P45026" s="14" t="str">
        <f ca="1"/>
        <v>Low Cap</v>
      </c>
    </row>
    <row r="45027" spans="11:16">
      <c r="K45027" s="14" t="str">
        <v/>
      </c>
      <c r="L45027" s="14" t="str">
        <v/>
      </c>
      <c r="O45027" s="14" t="str">
        <v/>
      </c>
      <c r="P45027" s="14" t="str">
        <f ca="1"/>
        <v>Low Cap</v>
      </c>
    </row>
    <row r="45028" spans="11:16">
      <c r="K45028" s="14" t="str">
        <v/>
      </c>
      <c r="L45028" s="14" t="str">
        <v/>
      </c>
      <c r="O45028" s="14" t="str">
        <v/>
      </c>
      <c r="P45028" s="14" t="str">
        <f ca="1"/>
        <v>Low Cap</v>
      </c>
    </row>
    <row r="45029" spans="11:16">
      <c r="K45029" s="14" t="str">
        <v/>
      </c>
      <c r="L45029" s="14" t="str">
        <v/>
      </c>
      <c r="O45029" s="14" t="str">
        <v/>
      </c>
      <c r="P45029" s="14" t="str">
        <f ca="1"/>
        <v>Low Cap</v>
      </c>
    </row>
    <row r="45030" spans="11:16">
      <c r="K45030" s="14" t="str">
        <v/>
      </c>
      <c r="L45030" s="14" t="str">
        <v/>
      </c>
      <c r="O45030" s="14" t="str">
        <v/>
      </c>
      <c r="P45030" s="14" t="str">
        <f ca="1"/>
        <v>Low Cap</v>
      </c>
    </row>
    <row r="45031" spans="11:16">
      <c r="K45031" s="14" t="str">
        <v/>
      </c>
      <c r="L45031" s="14" t="str">
        <v/>
      </c>
      <c r="O45031" s="14" t="str">
        <v/>
      </c>
      <c r="P45031" s="14" t="str">
        <f ca="1"/>
        <v>Low Cap</v>
      </c>
    </row>
    <row r="45032" spans="11:16">
      <c r="K45032" s="14" t="str">
        <v/>
      </c>
      <c r="L45032" s="14" t="str">
        <v/>
      </c>
      <c r="O45032" s="14" t="str">
        <v/>
      </c>
      <c r="P45032" s="14" t="str">
        <f ca="1"/>
        <v>Low Cap</v>
      </c>
    </row>
    <row r="45033" spans="11:16">
      <c r="K45033" s="14" t="str">
        <v/>
      </c>
      <c r="L45033" s="14" t="str">
        <v/>
      </c>
      <c r="O45033" s="14" t="str">
        <v/>
      </c>
      <c r="P45033" s="14" t="str">
        <f ca="1"/>
        <v>Low Cap</v>
      </c>
    </row>
    <row r="45034" spans="11:16">
      <c r="K45034" s="14" t="str">
        <v/>
      </c>
      <c r="L45034" s="14" t="str">
        <v/>
      </c>
      <c r="O45034" s="14" t="str">
        <v/>
      </c>
      <c r="P45034" s="14" t="str">
        <f ca="1"/>
        <v>Low Cap</v>
      </c>
    </row>
    <row r="45035" spans="11:16">
      <c r="K45035" s="14" t="str">
        <v/>
      </c>
      <c r="L45035" s="14" t="str">
        <v/>
      </c>
      <c r="O45035" s="14" t="str">
        <v/>
      </c>
      <c r="P45035" s="14" t="str">
        <f ca="1"/>
        <v>Low Cap</v>
      </c>
    </row>
    <row r="45036" spans="11:16">
      <c r="K45036" s="14" t="str">
        <v/>
      </c>
      <c r="L45036" s="14" t="str">
        <v/>
      </c>
      <c r="O45036" s="14" t="str">
        <v/>
      </c>
      <c r="P45036" s="14" t="str">
        <f ca="1"/>
        <v>Low Cap</v>
      </c>
    </row>
    <row r="45037" spans="11:16">
      <c r="K45037" s="14" t="str">
        <v/>
      </c>
      <c r="L45037" s="14" t="str">
        <v/>
      </c>
      <c r="O45037" s="14" t="str">
        <v/>
      </c>
      <c r="P45037" s="14" t="str">
        <f ca="1"/>
        <v>Low Cap</v>
      </c>
    </row>
    <row r="45038" spans="11:16">
      <c r="K45038" s="14" t="str">
        <v/>
      </c>
      <c r="L45038" s="14" t="str">
        <v/>
      </c>
      <c r="O45038" s="14" t="str">
        <v/>
      </c>
      <c r="P45038" s="14" t="str">
        <f ca="1"/>
        <v>Low Cap</v>
      </c>
    </row>
    <row r="45039" spans="11:16">
      <c r="K45039" s="14" t="str">
        <v/>
      </c>
      <c r="L45039" s="14" t="str">
        <v/>
      </c>
      <c r="O45039" s="14" t="str">
        <v/>
      </c>
      <c r="P45039" s="14" t="str">
        <f ca="1"/>
        <v>Low Cap</v>
      </c>
    </row>
    <row r="45040" spans="11:16">
      <c r="K45040" s="14" t="str">
        <v/>
      </c>
      <c r="L45040" s="14" t="str">
        <v/>
      </c>
      <c r="O45040" s="14" t="str">
        <v/>
      </c>
      <c r="P45040" s="14" t="str">
        <f ca="1"/>
        <v>Low Cap</v>
      </c>
    </row>
    <row r="45041" spans="11:16">
      <c r="K45041" s="14" t="str">
        <v/>
      </c>
      <c r="L45041" s="14" t="str">
        <v/>
      </c>
      <c r="O45041" s="14" t="str">
        <v/>
      </c>
      <c r="P45041" s="14" t="str">
        <f ca="1"/>
        <v>Low Cap</v>
      </c>
    </row>
    <row r="45042" spans="11:16">
      <c r="K45042" s="14" t="str">
        <v/>
      </c>
      <c r="L45042" s="14" t="str">
        <v/>
      </c>
      <c r="O45042" s="14" t="str">
        <v/>
      </c>
      <c r="P45042" s="14" t="str">
        <f ca="1"/>
        <v>Low Cap</v>
      </c>
    </row>
    <row r="45043" spans="11:16">
      <c r="K45043" s="14" t="str">
        <v/>
      </c>
      <c r="L45043" s="14" t="str">
        <v/>
      </c>
      <c r="O45043" s="14" t="str">
        <v/>
      </c>
      <c r="P45043" s="14" t="str">
        <f ca="1"/>
        <v>Low Cap</v>
      </c>
    </row>
    <row r="45044" spans="11:16">
      <c r="K45044" s="14" t="str">
        <v/>
      </c>
      <c r="L45044" s="14" t="str">
        <v/>
      </c>
      <c r="O45044" s="14" t="str">
        <v/>
      </c>
      <c r="P45044" s="14" t="str">
        <f ca="1"/>
        <v>Low Cap</v>
      </c>
    </row>
    <row r="45045" spans="11:16">
      <c r="K45045" s="14" t="str">
        <v/>
      </c>
      <c r="L45045" s="14" t="str">
        <v/>
      </c>
      <c r="O45045" s="14" t="str">
        <v/>
      </c>
      <c r="P45045" s="14" t="str">
        <f ca="1"/>
        <v>Low Cap</v>
      </c>
    </row>
    <row r="45046" spans="11:16">
      <c r="K45046" s="14" t="str">
        <v/>
      </c>
      <c r="L45046" s="14" t="str">
        <v/>
      </c>
      <c r="O45046" s="14" t="str">
        <v/>
      </c>
      <c r="P45046" s="14" t="str">
        <f ca="1"/>
        <v>Low Cap</v>
      </c>
    </row>
    <row r="45047" spans="11:16">
      <c r="K45047" s="14" t="str">
        <v/>
      </c>
      <c r="L45047" s="14" t="str">
        <v/>
      </c>
      <c r="O45047" s="14" t="str">
        <v/>
      </c>
      <c r="P45047" s="14" t="str">
        <f ca="1"/>
        <v>Low Cap</v>
      </c>
    </row>
    <row r="45048" spans="11:16">
      <c r="K45048" s="14" t="str">
        <v/>
      </c>
      <c r="L45048" s="14" t="str">
        <v/>
      </c>
      <c r="O45048" s="14" t="str">
        <v/>
      </c>
      <c r="P45048" s="14" t="str">
        <f ca="1"/>
        <v>Low Cap</v>
      </c>
    </row>
    <row r="45049" spans="11:16">
      <c r="K45049" s="14" t="str">
        <v/>
      </c>
      <c r="L45049" s="14" t="str">
        <v/>
      </c>
      <c r="O45049" s="14" t="str">
        <v/>
      </c>
      <c r="P45049" s="14" t="str">
        <f ca="1"/>
        <v>Low Cap</v>
      </c>
    </row>
    <row r="45050" spans="11:16">
      <c r="K45050" s="14" t="str">
        <v/>
      </c>
      <c r="L45050" s="14" t="str">
        <v/>
      </c>
      <c r="O45050" s="14" t="str">
        <v/>
      </c>
      <c r="P45050" s="14" t="str">
        <f ca="1"/>
        <v>Low Cap</v>
      </c>
    </row>
    <row r="45051" spans="11:16">
      <c r="K45051" s="14" t="str">
        <v/>
      </c>
      <c r="L45051" s="14" t="str">
        <v/>
      </c>
      <c r="O45051" s="14" t="str">
        <v/>
      </c>
      <c r="P45051" s="14" t="str">
        <f ca="1"/>
        <v>Low Cap</v>
      </c>
    </row>
    <row r="45052" spans="11:16">
      <c r="K45052" s="14" t="str">
        <v/>
      </c>
      <c r="L45052" s="14" t="str">
        <v/>
      </c>
      <c r="O45052" s="14" t="str">
        <v/>
      </c>
      <c r="P45052" s="14" t="str">
        <f ca="1"/>
        <v>Low Cap</v>
      </c>
    </row>
    <row r="45053" spans="11:16">
      <c r="K45053" s="14" t="str">
        <v/>
      </c>
      <c r="L45053" s="14" t="str">
        <v/>
      </c>
      <c r="O45053" s="14" t="str">
        <v/>
      </c>
      <c r="P45053" s="14" t="str">
        <f ca="1"/>
        <v>Low Cap</v>
      </c>
    </row>
    <row r="45054" spans="11:16">
      <c r="K45054" s="14" t="str">
        <v/>
      </c>
      <c r="L45054" s="14" t="str">
        <v/>
      </c>
      <c r="O45054" s="14" t="str">
        <v/>
      </c>
      <c r="P45054" s="14" t="str">
        <f ca="1"/>
        <v>Low Cap</v>
      </c>
    </row>
    <row r="45055" spans="11:16">
      <c r="K45055" s="14" t="str">
        <v/>
      </c>
      <c r="L45055" s="14" t="str">
        <v/>
      </c>
      <c r="O45055" s="14" t="str">
        <v/>
      </c>
      <c r="P45055" s="14" t="str">
        <f ca="1"/>
        <v>Low Cap</v>
      </c>
    </row>
    <row r="45056" spans="11:16">
      <c r="K45056" s="14" t="str">
        <v/>
      </c>
      <c r="L45056" s="14" t="str">
        <v/>
      </c>
      <c r="O45056" s="14" t="str">
        <v/>
      </c>
      <c r="P45056" s="14" t="str">
        <f ca="1"/>
        <v>Low Cap</v>
      </c>
    </row>
    <row r="45057" spans="11:16">
      <c r="K45057" s="14" t="str">
        <v/>
      </c>
      <c r="L45057" s="14" t="str">
        <v/>
      </c>
      <c r="O45057" s="14" t="str">
        <v/>
      </c>
      <c r="P45057" s="14" t="str">
        <f ca="1"/>
        <v>Low Cap</v>
      </c>
    </row>
    <row r="45058" spans="11:16">
      <c r="K45058" s="14" t="str">
        <v/>
      </c>
      <c r="L45058" s="14" t="str">
        <v/>
      </c>
      <c r="O45058" s="14" t="str">
        <v/>
      </c>
      <c r="P45058" s="14" t="str">
        <f ca="1"/>
        <v>Low Cap</v>
      </c>
    </row>
    <row r="45059" spans="11:16">
      <c r="K45059" s="14" t="str">
        <v/>
      </c>
      <c r="L45059" s="14" t="str">
        <v/>
      </c>
      <c r="O45059" s="14" t="str">
        <v/>
      </c>
      <c r="P45059" s="14" t="str">
        <f ca="1"/>
        <v>Low Cap</v>
      </c>
    </row>
    <row r="45060" spans="11:16">
      <c r="K45060" s="14" t="str">
        <v/>
      </c>
      <c r="L45060" s="14" t="str">
        <v/>
      </c>
      <c r="O45060" s="14" t="str">
        <v/>
      </c>
      <c r="P45060" s="14" t="str">
        <f ca="1"/>
        <v>Low Cap</v>
      </c>
    </row>
    <row r="45061" spans="11:16">
      <c r="K45061" s="14" t="str">
        <v/>
      </c>
      <c r="L45061" s="14" t="str">
        <v/>
      </c>
      <c r="O45061" s="14" t="str">
        <v/>
      </c>
      <c r="P45061" s="14" t="str">
        <f ca="1"/>
        <v>Low Cap</v>
      </c>
    </row>
    <row r="45062" spans="11:16">
      <c r="K45062" s="14" t="str">
        <v/>
      </c>
      <c r="L45062" s="14" t="str">
        <v/>
      </c>
      <c r="O45062" s="14" t="str">
        <v/>
      </c>
      <c r="P45062" s="14" t="str">
        <f ca="1"/>
        <v>Low Cap</v>
      </c>
    </row>
    <row r="45063" spans="11:16">
      <c r="K45063" s="14" t="str">
        <v/>
      </c>
      <c r="L45063" s="14" t="str">
        <v/>
      </c>
      <c r="O45063" s="14" t="str">
        <v/>
      </c>
      <c r="P45063" s="14" t="str">
        <f ca="1"/>
        <v>Low Cap</v>
      </c>
    </row>
    <row r="45064" spans="11:16">
      <c r="K45064" s="14" t="str">
        <v/>
      </c>
      <c r="L45064" s="14" t="str">
        <v/>
      </c>
      <c r="O45064" s="14" t="str">
        <v/>
      </c>
      <c r="P45064" s="14" t="str">
        <f ca="1"/>
        <v>Low Cap</v>
      </c>
    </row>
    <row r="45065" spans="11:16">
      <c r="K45065" s="14" t="str">
        <v/>
      </c>
      <c r="L45065" s="14" t="str">
        <v/>
      </c>
      <c r="O45065" s="14" t="str">
        <v/>
      </c>
      <c r="P45065" s="14" t="str">
        <f ca="1"/>
        <v>Low Cap</v>
      </c>
    </row>
    <row r="45066" spans="11:16">
      <c r="K45066" s="14" t="str">
        <v/>
      </c>
      <c r="L45066" s="14" t="str">
        <v/>
      </c>
      <c r="O45066" s="14" t="str">
        <v/>
      </c>
      <c r="P45066" s="14" t="str">
        <f ca="1"/>
        <v>Low Cap</v>
      </c>
    </row>
    <row r="45067" spans="11:16">
      <c r="K45067" s="14" t="str">
        <v/>
      </c>
      <c r="L45067" s="14" t="str">
        <v/>
      </c>
      <c r="O45067" s="14" t="str">
        <v/>
      </c>
      <c r="P45067" s="14" t="str">
        <f ca="1"/>
        <v>Low Cap</v>
      </c>
    </row>
    <row r="45068" spans="11:16">
      <c r="K45068" s="14" t="str">
        <v/>
      </c>
      <c r="L45068" s="14" t="str">
        <v/>
      </c>
      <c r="O45068" s="14" t="str">
        <v/>
      </c>
      <c r="P45068" s="14" t="str">
        <f ca="1"/>
        <v>Low Cap</v>
      </c>
    </row>
    <row r="45069" spans="11:16">
      <c r="K45069" s="14" t="str">
        <v/>
      </c>
      <c r="L45069" s="14" t="str">
        <v/>
      </c>
      <c r="O45069" s="14" t="str">
        <v/>
      </c>
      <c r="P45069" s="14" t="str">
        <f ca="1"/>
        <v>Low Cap</v>
      </c>
    </row>
    <row r="45070" spans="11:16">
      <c r="K45070" s="14" t="str">
        <v/>
      </c>
      <c r="L45070" s="14" t="str">
        <v/>
      </c>
      <c r="O45070" s="14" t="str">
        <v/>
      </c>
      <c r="P45070" s="14" t="str">
        <f ca="1"/>
        <v>Low Cap</v>
      </c>
    </row>
    <row r="45071" spans="11:16">
      <c r="K45071" s="14" t="str">
        <v/>
      </c>
      <c r="L45071" s="14" t="str">
        <v/>
      </c>
      <c r="O45071" s="14" t="str">
        <v/>
      </c>
      <c r="P45071" s="14" t="str">
        <f ca="1"/>
        <v>Low Cap</v>
      </c>
    </row>
    <row r="45072" spans="11:16">
      <c r="K45072" s="14" t="str">
        <v/>
      </c>
      <c r="L45072" s="14" t="str">
        <v/>
      </c>
      <c r="O45072" s="14" t="str">
        <v/>
      </c>
      <c r="P45072" s="14" t="str">
        <f ca="1"/>
        <v>Low Cap</v>
      </c>
    </row>
    <row r="45073" spans="11:16">
      <c r="K45073" s="14" t="str">
        <v/>
      </c>
      <c r="L45073" s="14" t="str">
        <v/>
      </c>
      <c r="O45073" s="14" t="str">
        <v/>
      </c>
      <c r="P45073" s="14" t="str">
        <f ca="1"/>
        <v>Low Cap</v>
      </c>
    </row>
    <row r="45074" spans="11:16">
      <c r="K45074" s="14" t="str">
        <v/>
      </c>
      <c r="L45074" s="14" t="str">
        <v/>
      </c>
      <c r="O45074" s="14" t="str">
        <v/>
      </c>
      <c r="P45074" s="14" t="str">
        <f ca="1"/>
        <v>Low Cap</v>
      </c>
    </row>
    <row r="45075" spans="11:16">
      <c r="K45075" s="14" t="str">
        <v/>
      </c>
      <c r="L45075" s="14" t="str">
        <v/>
      </c>
      <c r="O45075" s="14" t="str">
        <v/>
      </c>
      <c r="P45075" s="14" t="str">
        <f ca="1"/>
        <v>Low Cap</v>
      </c>
    </row>
    <row r="45076" spans="11:16">
      <c r="K45076" s="14" t="str">
        <v/>
      </c>
      <c r="L45076" s="14" t="str">
        <v/>
      </c>
      <c r="O45076" s="14" t="str">
        <v/>
      </c>
      <c r="P45076" s="14" t="str">
        <f ca="1"/>
        <v>Low Cap</v>
      </c>
    </row>
    <row r="45077" spans="11:16">
      <c r="K45077" s="14" t="str">
        <v/>
      </c>
      <c r="L45077" s="14" t="str">
        <v/>
      </c>
      <c r="O45077" s="14" t="str">
        <v/>
      </c>
      <c r="P45077" s="14" t="str">
        <f ca="1"/>
        <v>Low Cap</v>
      </c>
    </row>
    <row r="45078" spans="11:16">
      <c r="K45078" s="14" t="str">
        <v/>
      </c>
      <c r="L45078" s="14" t="str">
        <v/>
      </c>
      <c r="O45078" s="14" t="str">
        <v/>
      </c>
      <c r="P45078" s="14" t="str">
        <f ca="1"/>
        <v>Low Cap</v>
      </c>
    </row>
    <row r="45079" spans="11:16">
      <c r="K45079" s="14" t="str">
        <v/>
      </c>
      <c r="L45079" s="14" t="str">
        <v/>
      </c>
      <c r="O45079" s="14" t="str">
        <v/>
      </c>
      <c r="P45079" s="14" t="str">
        <f ca="1"/>
        <v>Low Cap</v>
      </c>
    </row>
    <row r="45080" spans="11:16">
      <c r="K45080" s="14" t="str">
        <v/>
      </c>
      <c r="L45080" s="14" t="str">
        <v/>
      </c>
      <c r="O45080" s="14" t="str">
        <v/>
      </c>
      <c r="P45080" s="14" t="str">
        <f ca="1"/>
        <v>Low Cap</v>
      </c>
    </row>
    <row r="45081" spans="11:16">
      <c r="K45081" s="14" t="str">
        <v/>
      </c>
      <c r="L45081" s="14" t="str">
        <v/>
      </c>
      <c r="O45081" s="14" t="str">
        <v/>
      </c>
      <c r="P45081" s="14" t="str">
        <f ca="1"/>
        <v>Low Cap</v>
      </c>
    </row>
    <row r="45082" spans="11:16">
      <c r="K45082" s="14" t="str">
        <v/>
      </c>
      <c r="L45082" s="14" t="str">
        <v/>
      </c>
      <c r="O45082" s="14" t="str">
        <v/>
      </c>
      <c r="P45082" s="14" t="str">
        <f ca="1"/>
        <v>Low Cap</v>
      </c>
    </row>
    <row r="45083" spans="11:16">
      <c r="K45083" s="14" t="str">
        <v/>
      </c>
      <c r="L45083" s="14" t="str">
        <v/>
      </c>
      <c r="O45083" s="14" t="str">
        <v/>
      </c>
      <c r="P45083" s="14" t="str">
        <f ca="1"/>
        <v>Low Cap</v>
      </c>
    </row>
    <row r="45084" spans="11:16">
      <c r="K45084" s="14" t="str">
        <v/>
      </c>
      <c r="L45084" s="14" t="str">
        <v/>
      </c>
      <c r="O45084" s="14" t="str">
        <v/>
      </c>
      <c r="P45084" s="14" t="str">
        <f ca="1"/>
        <v>Low Cap</v>
      </c>
    </row>
    <row r="45085" spans="11:16">
      <c r="K45085" s="14" t="str">
        <v/>
      </c>
      <c r="L45085" s="14" t="str">
        <v/>
      </c>
      <c r="O45085" s="14" t="str">
        <v/>
      </c>
      <c r="P45085" s="14" t="str">
        <f ca="1"/>
        <v>Low Cap</v>
      </c>
    </row>
    <row r="45086" spans="11:16">
      <c r="K45086" s="14" t="str">
        <v/>
      </c>
      <c r="L45086" s="14" t="str">
        <v/>
      </c>
      <c r="O45086" s="14" t="str">
        <v/>
      </c>
      <c r="P45086" s="14" t="str">
        <f ca="1"/>
        <v>Low Cap</v>
      </c>
    </row>
    <row r="45087" spans="11:16">
      <c r="K45087" s="14" t="str">
        <v/>
      </c>
      <c r="L45087" s="14" t="str">
        <v/>
      </c>
      <c r="O45087" s="14" t="str">
        <v/>
      </c>
      <c r="P45087" s="14" t="str">
        <f ca="1"/>
        <v>Low Cap</v>
      </c>
    </row>
    <row r="45088" spans="11:16">
      <c r="K45088" s="14" t="str">
        <v/>
      </c>
      <c r="L45088" s="14" t="str">
        <v/>
      </c>
      <c r="O45088" s="14" t="str">
        <v/>
      </c>
      <c r="P45088" s="14" t="str">
        <f ca="1"/>
        <v>Low Cap</v>
      </c>
    </row>
    <row r="45089" spans="11:16">
      <c r="K45089" s="14" t="str">
        <v/>
      </c>
      <c r="L45089" s="14" t="str">
        <v/>
      </c>
      <c r="O45089" s="14" t="str">
        <v/>
      </c>
      <c r="P45089" s="14" t="str">
        <f ca="1"/>
        <v>Low Cap</v>
      </c>
    </row>
    <row r="45090" spans="11:16">
      <c r="K45090" s="14" t="str">
        <v/>
      </c>
      <c r="L45090" s="14" t="str">
        <v/>
      </c>
      <c r="O45090" s="14" t="str">
        <v/>
      </c>
      <c r="P45090" s="14" t="str">
        <f ca="1"/>
        <v>Low Cap</v>
      </c>
    </row>
    <row r="45091" spans="11:16">
      <c r="K45091" s="14" t="str">
        <v/>
      </c>
      <c r="L45091" s="14" t="str">
        <v/>
      </c>
      <c r="O45091" s="14" t="str">
        <v/>
      </c>
      <c r="P45091" s="14" t="str">
        <f ca="1"/>
        <v>Low Cap</v>
      </c>
    </row>
    <row r="45092" spans="11:16">
      <c r="K45092" s="14" t="str">
        <v/>
      </c>
      <c r="L45092" s="14" t="str">
        <v/>
      </c>
      <c r="O45092" s="14" t="str">
        <v/>
      </c>
      <c r="P45092" s="14" t="str">
        <f ca="1"/>
        <v>Low Cap</v>
      </c>
    </row>
    <row r="45093" spans="11:16">
      <c r="K45093" s="14" t="str">
        <v/>
      </c>
      <c r="L45093" s="14" t="str">
        <v/>
      </c>
      <c r="O45093" s="14" t="str">
        <v/>
      </c>
      <c r="P45093" s="14" t="str">
        <f ca="1"/>
        <v>Low Cap</v>
      </c>
    </row>
    <row r="45094" spans="11:16">
      <c r="K45094" s="14" t="str">
        <v/>
      </c>
      <c r="L45094" s="14" t="str">
        <v/>
      </c>
      <c r="O45094" s="14" t="str">
        <v/>
      </c>
      <c r="P45094" s="14" t="str">
        <f ca="1"/>
        <v>Low Cap</v>
      </c>
    </row>
    <row r="45095" spans="11:16">
      <c r="K45095" s="14" t="str">
        <v/>
      </c>
      <c r="L45095" s="14" t="str">
        <v/>
      </c>
      <c r="O45095" s="14" t="str">
        <v/>
      </c>
      <c r="P45095" s="14" t="str">
        <f ca="1"/>
        <v>Low Cap</v>
      </c>
    </row>
    <row r="45096" spans="11:16">
      <c r="K45096" s="14" t="str">
        <v/>
      </c>
      <c r="L45096" s="14" t="str">
        <v/>
      </c>
      <c r="O45096" s="14" t="str">
        <v/>
      </c>
      <c r="P45096" s="14" t="str">
        <f ca="1"/>
        <v>Low Cap</v>
      </c>
    </row>
    <row r="45097" spans="11:16">
      <c r="K45097" s="14" t="str">
        <v/>
      </c>
      <c r="L45097" s="14" t="str">
        <v/>
      </c>
      <c r="O45097" s="14" t="str">
        <v/>
      </c>
      <c r="P45097" s="14" t="str">
        <f ca="1"/>
        <v>Low Cap</v>
      </c>
    </row>
    <row r="45098" spans="11:16">
      <c r="K45098" s="14" t="str">
        <v/>
      </c>
      <c r="L45098" s="14" t="str">
        <v/>
      </c>
      <c r="O45098" s="14" t="str">
        <v/>
      </c>
      <c r="P45098" s="14" t="str">
        <f ca="1"/>
        <v>Low Cap</v>
      </c>
    </row>
    <row r="45099" spans="11:16">
      <c r="K45099" s="14" t="str">
        <v/>
      </c>
      <c r="L45099" s="14" t="str">
        <v/>
      </c>
      <c r="O45099" s="14" t="str">
        <v/>
      </c>
      <c r="P45099" s="14" t="str">
        <f ca="1"/>
        <v>Low Cap</v>
      </c>
    </row>
    <row r="45100" spans="11:16">
      <c r="K45100" s="14" t="str">
        <v/>
      </c>
      <c r="L45100" s="14" t="str">
        <v/>
      </c>
      <c r="O45100" s="14" t="str">
        <v/>
      </c>
      <c r="P45100" s="14" t="str">
        <f ca="1"/>
        <v>Low Cap</v>
      </c>
    </row>
    <row r="45101" spans="11:16">
      <c r="K45101" s="14" t="str">
        <v/>
      </c>
      <c r="L45101" s="14" t="str">
        <v/>
      </c>
      <c r="O45101" s="14" t="str">
        <v/>
      </c>
      <c r="P45101" s="14" t="str">
        <f ca="1"/>
        <v>Low Cap</v>
      </c>
    </row>
    <row r="45102" spans="11:16">
      <c r="K45102" s="14" t="str">
        <v/>
      </c>
      <c r="L45102" s="14" t="str">
        <v/>
      </c>
      <c r="O45102" s="14" t="str">
        <v/>
      </c>
      <c r="P45102" s="14" t="str">
        <f ca="1"/>
        <v>Low Cap</v>
      </c>
    </row>
    <row r="45103" spans="11:16">
      <c r="K45103" s="14" t="str">
        <v/>
      </c>
      <c r="L45103" s="14" t="str">
        <v/>
      </c>
      <c r="O45103" s="14" t="str">
        <v/>
      </c>
      <c r="P45103" s="14" t="str">
        <f ca="1"/>
        <v>Low Cap</v>
      </c>
    </row>
    <row r="45104" spans="11:16">
      <c r="K45104" s="14" t="str">
        <v/>
      </c>
      <c r="L45104" s="14" t="str">
        <v/>
      </c>
      <c r="O45104" s="14" t="str">
        <v/>
      </c>
      <c r="P45104" s="14" t="str">
        <f ca="1"/>
        <v>Low Cap</v>
      </c>
    </row>
    <row r="45105" spans="11:16">
      <c r="K45105" s="14" t="str">
        <v/>
      </c>
      <c r="L45105" s="14" t="str">
        <v/>
      </c>
      <c r="O45105" s="14" t="str">
        <v/>
      </c>
      <c r="P45105" s="14" t="str">
        <f ca="1"/>
        <v>Low Cap</v>
      </c>
    </row>
    <row r="45106" spans="11:16">
      <c r="K45106" s="14" t="str">
        <v/>
      </c>
      <c r="L45106" s="14" t="str">
        <v/>
      </c>
      <c r="O45106" s="14" t="str">
        <v/>
      </c>
      <c r="P45106" s="14" t="str">
        <f ca="1"/>
        <v>Low Cap</v>
      </c>
    </row>
    <row r="45107" spans="11:16">
      <c r="K45107" s="14" t="str">
        <v/>
      </c>
      <c r="L45107" s="14" t="str">
        <v/>
      </c>
      <c r="O45107" s="14" t="str">
        <v/>
      </c>
      <c r="P45107" s="14" t="str">
        <f ca="1"/>
        <v>Low Cap</v>
      </c>
    </row>
    <row r="45108" spans="11:16">
      <c r="K45108" s="14" t="str">
        <v/>
      </c>
      <c r="L45108" s="14" t="str">
        <v/>
      </c>
      <c r="O45108" s="14" t="str">
        <v/>
      </c>
      <c r="P45108" s="14" t="str">
        <f ca="1"/>
        <v>Low Cap</v>
      </c>
    </row>
    <row r="45109" spans="11:16">
      <c r="K45109" s="14" t="str">
        <v/>
      </c>
      <c r="L45109" s="14" t="str">
        <v/>
      </c>
      <c r="O45109" s="14" t="str">
        <v/>
      </c>
      <c r="P45109" s="14" t="str">
        <f ca="1"/>
        <v>Low Cap</v>
      </c>
    </row>
    <row r="45110" spans="11:16">
      <c r="K45110" s="14" t="str">
        <v/>
      </c>
      <c r="L45110" s="14" t="str">
        <v/>
      </c>
      <c r="O45110" s="14" t="str">
        <v/>
      </c>
      <c r="P45110" s="14" t="str">
        <f ca="1"/>
        <v>Low Cap</v>
      </c>
    </row>
    <row r="45111" spans="11:16">
      <c r="K45111" s="14" t="str">
        <v/>
      </c>
      <c r="L45111" s="14" t="str">
        <v/>
      </c>
      <c r="O45111" s="14" t="str">
        <v/>
      </c>
      <c r="P45111" s="14" t="str">
        <f ca="1"/>
        <v>Low Cap</v>
      </c>
    </row>
    <row r="45112" spans="11:16">
      <c r="K45112" s="14" t="str">
        <v/>
      </c>
      <c r="L45112" s="14" t="str">
        <v/>
      </c>
      <c r="O45112" s="14" t="str">
        <v/>
      </c>
      <c r="P45112" s="14" t="str">
        <f ca="1"/>
        <v>Low Cap</v>
      </c>
    </row>
    <row r="45113" spans="11:16">
      <c r="K45113" s="14" t="str">
        <v/>
      </c>
      <c r="L45113" s="14" t="str">
        <v/>
      </c>
      <c r="O45113" s="14" t="str">
        <v/>
      </c>
      <c r="P45113" s="14" t="str">
        <f ca="1"/>
        <v>Low Cap</v>
      </c>
    </row>
    <row r="45114" spans="11:16">
      <c r="K45114" s="14" t="str">
        <v/>
      </c>
      <c r="L45114" s="14" t="str">
        <v/>
      </c>
      <c r="O45114" s="14" t="str">
        <v/>
      </c>
      <c r="P45114" s="14" t="str">
        <f ca="1"/>
        <v>Low Cap</v>
      </c>
    </row>
    <row r="45115" spans="11:16">
      <c r="K45115" s="14" t="str">
        <v/>
      </c>
      <c r="L45115" s="14" t="str">
        <v/>
      </c>
      <c r="O45115" s="14" t="str">
        <v/>
      </c>
      <c r="P45115" s="14" t="str">
        <f ca="1"/>
        <v>Low Cap</v>
      </c>
    </row>
    <row r="45116" spans="11:16">
      <c r="K45116" s="14" t="str">
        <v/>
      </c>
      <c r="L45116" s="14" t="str">
        <v/>
      </c>
      <c r="O45116" s="14" t="str">
        <v/>
      </c>
      <c r="P45116" s="14" t="str">
        <f ca="1"/>
        <v>Low Cap</v>
      </c>
    </row>
    <row r="45117" spans="11:16">
      <c r="K45117" s="14" t="str">
        <v/>
      </c>
      <c r="L45117" s="14" t="str">
        <v/>
      </c>
      <c r="O45117" s="14" t="str">
        <v/>
      </c>
      <c r="P45117" s="14" t="str">
        <f ca="1"/>
        <v>Low Cap</v>
      </c>
    </row>
    <row r="45118" spans="11:16">
      <c r="K45118" s="14" t="str">
        <v/>
      </c>
      <c r="L45118" s="14" t="str">
        <v/>
      </c>
      <c r="O45118" s="14" t="str">
        <v/>
      </c>
      <c r="P45118" s="14" t="str">
        <f ca="1"/>
        <v>Low Cap</v>
      </c>
    </row>
    <row r="45119" spans="11:16">
      <c r="K45119" s="14" t="str">
        <v/>
      </c>
      <c r="L45119" s="14" t="str">
        <v/>
      </c>
      <c r="O45119" s="14" t="str">
        <v/>
      </c>
      <c r="P45119" s="14" t="str">
        <f ca="1"/>
        <v>Low Cap</v>
      </c>
    </row>
    <row r="45120" spans="11:16">
      <c r="K45120" s="14" t="str">
        <v/>
      </c>
      <c r="L45120" s="14" t="str">
        <v/>
      </c>
      <c r="O45120" s="14" t="str">
        <v/>
      </c>
      <c r="P45120" s="14" t="str">
        <f ca="1"/>
        <v>Low Cap</v>
      </c>
    </row>
    <row r="45121" spans="11:16">
      <c r="K45121" s="14" t="str">
        <v/>
      </c>
      <c r="L45121" s="14" t="str">
        <v/>
      </c>
      <c r="O45121" s="14" t="str">
        <v/>
      </c>
      <c r="P45121" s="14" t="str">
        <f ca="1"/>
        <v>Low Cap</v>
      </c>
    </row>
    <row r="45122" spans="11:16">
      <c r="K45122" s="14" t="str">
        <v/>
      </c>
      <c r="L45122" s="14" t="str">
        <v/>
      </c>
      <c r="O45122" s="14" t="str">
        <v/>
      </c>
      <c r="P45122" s="14" t="str">
        <f ca="1"/>
        <v>Low Cap</v>
      </c>
    </row>
    <row r="45123" spans="11:16">
      <c r="K45123" s="14" t="str">
        <v/>
      </c>
      <c r="L45123" s="14" t="str">
        <v/>
      </c>
      <c r="O45123" s="14" t="str">
        <v/>
      </c>
      <c r="P45123" s="14" t="str">
        <f ca="1"/>
        <v>Low Cap</v>
      </c>
    </row>
    <row r="45124" spans="11:16">
      <c r="K45124" s="14" t="str">
        <v/>
      </c>
      <c r="L45124" s="14" t="str">
        <v/>
      </c>
      <c r="O45124" s="14" t="str">
        <v/>
      </c>
      <c r="P45124" s="14" t="str">
        <f ca="1"/>
        <v>Low Cap</v>
      </c>
    </row>
    <row r="45125" spans="11:16">
      <c r="K45125" s="14" t="str">
        <v/>
      </c>
      <c r="L45125" s="14" t="str">
        <v/>
      </c>
      <c r="O45125" s="14" t="str">
        <v/>
      </c>
      <c r="P45125" s="14" t="str">
        <f ca="1"/>
        <v>Low Cap</v>
      </c>
    </row>
    <row r="45126" spans="11:16">
      <c r="K45126" s="14" t="str">
        <v/>
      </c>
      <c r="L45126" s="14" t="str">
        <v/>
      </c>
      <c r="O45126" s="14" t="str">
        <v/>
      </c>
      <c r="P45126" s="14" t="str">
        <f ca="1"/>
        <v>Low Cap</v>
      </c>
    </row>
    <row r="45127" spans="11:16">
      <c r="K45127" s="14" t="str">
        <v/>
      </c>
      <c r="L45127" s="14" t="str">
        <v/>
      </c>
      <c r="O45127" s="14" t="str">
        <v/>
      </c>
      <c r="P45127" s="14" t="str">
        <f ca="1"/>
        <v>Low Cap</v>
      </c>
    </row>
    <row r="45128" spans="11:16">
      <c r="K45128" s="14" t="str">
        <v/>
      </c>
      <c r="L45128" s="14" t="str">
        <v/>
      </c>
      <c r="O45128" s="14" t="str">
        <v/>
      </c>
      <c r="P45128" s="14" t="str">
        <f ca="1"/>
        <v>Low Cap</v>
      </c>
    </row>
    <row r="45129" spans="11:16">
      <c r="K45129" s="14" t="str">
        <v/>
      </c>
      <c r="L45129" s="14" t="str">
        <v/>
      </c>
      <c r="O45129" s="14" t="str">
        <v/>
      </c>
      <c r="P45129" s="14" t="str">
        <f ca="1"/>
        <v>Low Cap</v>
      </c>
    </row>
    <row r="45130" spans="11:16">
      <c r="K45130" s="14" t="str">
        <v/>
      </c>
      <c r="L45130" s="14" t="str">
        <v/>
      </c>
      <c r="O45130" s="14" t="str">
        <v/>
      </c>
      <c r="P45130" s="14" t="str">
        <f ca="1"/>
        <v>Low Cap</v>
      </c>
    </row>
    <row r="45131" spans="11:16">
      <c r="K45131" s="14" t="str">
        <v/>
      </c>
      <c r="L45131" s="14" t="str">
        <v/>
      </c>
      <c r="O45131" s="14" t="str">
        <v/>
      </c>
      <c r="P45131" s="14" t="str">
        <f ca="1"/>
        <v>Low Cap</v>
      </c>
    </row>
    <row r="45132" spans="11:16">
      <c r="K45132" s="14" t="str">
        <v/>
      </c>
      <c r="L45132" s="14" t="str">
        <v/>
      </c>
      <c r="O45132" s="14" t="str">
        <v/>
      </c>
      <c r="P45132" s="14" t="str">
        <f ca="1"/>
        <v>Low Cap</v>
      </c>
    </row>
    <row r="45133" spans="11:16">
      <c r="K45133" s="14" t="str">
        <v/>
      </c>
      <c r="L45133" s="14" t="str">
        <v/>
      </c>
      <c r="O45133" s="14" t="str">
        <v/>
      </c>
      <c r="P45133" s="14" t="str">
        <f ca="1"/>
        <v>Low Cap</v>
      </c>
    </row>
    <row r="45134" spans="11:16">
      <c r="K45134" s="14" t="str">
        <v/>
      </c>
      <c r="L45134" s="14" t="str">
        <v/>
      </c>
      <c r="O45134" s="14" t="str">
        <v/>
      </c>
      <c r="P45134" s="14" t="str">
        <f ca="1"/>
        <v>Low Cap</v>
      </c>
    </row>
    <row r="45135" spans="11:16">
      <c r="K45135" s="14" t="str">
        <v/>
      </c>
      <c r="L45135" s="14" t="str">
        <v/>
      </c>
      <c r="O45135" s="14" t="str">
        <v/>
      </c>
      <c r="P45135" s="14" t="str">
        <f ca="1"/>
        <v>Low Cap</v>
      </c>
    </row>
    <row r="45136" spans="11:16">
      <c r="K45136" s="14" t="str">
        <v/>
      </c>
      <c r="L45136" s="14" t="str">
        <v/>
      </c>
      <c r="O45136" s="14" t="str">
        <v/>
      </c>
      <c r="P45136" s="14" t="str">
        <f ca="1"/>
        <v>Low Cap</v>
      </c>
    </row>
    <row r="45137" spans="11:16">
      <c r="K45137" s="14" t="str">
        <v/>
      </c>
      <c r="L45137" s="14" t="str">
        <v/>
      </c>
      <c r="O45137" s="14" t="str">
        <v/>
      </c>
      <c r="P45137" s="14" t="str">
        <f ca="1"/>
        <v>Low Cap</v>
      </c>
    </row>
    <row r="45138" spans="11:16">
      <c r="K45138" s="14" t="str">
        <v/>
      </c>
      <c r="L45138" s="14" t="str">
        <v/>
      </c>
      <c r="O45138" s="14" t="str">
        <v/>
      </c>
      <c r="P45138" s="14" t="str">
        <f ca="1"/>
        <v>Low Cap</v>
      </c>
    </row>
    <row r="45139" spans="11:16">
      <c r="K45139" s="14" t="str">
        <v/>
      </c>
      <c r="L45139" s="14" t="str">
        <v/>
      </c>
      <c r="O45139" s="14" t="str">
        <v/>
      </c>
      <c r="P45139" s="14" t="str">
        <f ca="1"/>
        <v>Low Cap</v>
      </c>
    </row>
    <row r="45140" spans="11:16">
      <c r="K45140" s="14" t="str">
        <v/>
      </c>
      <c r="L45140" s="14" t="str">
        <v/>
      </c>
      <c r="O45140" s="14" t="str">
        <v/>
      </c>
      <c r="P45140" s="14" t="str">
        <f ca="1"/>
        <v>Low Cap</v>
      </c>
    </row>
    <row r="45141" spans="11:16">
      <c r="K45141" s="14" t="str">
        <v/>
      </c>
      <c r="L45141" s="14" t="str">
        <v/>
      </c>
      <c r="O45141" s="14" t="str">
        <v/>
      </c>
      <c r="P45141" s="14" t="str">
        <f ca="1"/>
        <v>Low Cap</v>
      </c>
    </row>
    <row r="45142" spans="11:16">
      <c r="K45142" s="14" t="str">
        <v/>
      </c>
      <c r="L45142" s="14" t="str">
        <v/>
      </c>
      <c r="O45142" s="14" t="str">
        <v/>
      </c>
      <c r="P45142" s="14" t="str">
        <f ca="1"/>
        <v>Low Cap</v>
      </c>
    </row>
    <row r="45143" spans="11:16">
      <c r="K45143" s="14" t="str">
        <v/>
      </c>
      <c r="L45143" s="14" t="str">
        <v/>
      </c>
      <c r="O45143" s="14" t="str">
        <v/>
      </c>
      <c r="P45143" s="14" t="str">
        <f ca="1"/>
        <v>Low Cap</v>
      </c>
    </row>
    <row r="45144" spans="11:16">
      <c r="K45144" s="14" t="str">
        <v/>
      </c>
      <c r="L45144" s="14" t="str">
        <v/>
      </c>
      <c r="O45144" s="14" t="str">
        <v/>
      </c>
      <c r="P45144" s="14" t="str">
        <f ca="1"/>
        <v>Low Cap</v>
      </c>
    </row>
    <row r="45145" spans="11:16">
      <c r="K45145" s="14" t="str">
        <v/>
      </c>
      <c r="L45145" s="14" t="str">
        <v/>
      </c>
      <c r="O45145" s="14" t="str">
        <v/>
      </c>
      <c r="P45145" s="14" t="str">
        <f ca="1"/>
        <v>Low Cap</v>
      </c>
    </row>
    <row r="45146" spans="11:16">
      <c r="K45146" s="14" t="str">
        <v/>
      </c>
      <c r="L45146" s="14" t="str">
        <v/>
      </c>
      <c r="O45146" s="14" t="str">
        <v/>
      </c>
      <c r="P45146" s="14" t="str">
        <f ca="1"/>
        <v>Low Cap</v>
      </c>
    </row>
    <row r="45147" spans="11:16">
      <c r="K45147" s="14" t="str">
        <v/>
      </c>
      <c r="L45147" s="14" t="str">
        <v/>
      </c>
      <c r="O45147" s="14" t="str">
        <v/>
      </c>
      <c r="P45147" s="14" t="str">
        <f ca="1"/>
        <v>Low Cap</v>
      </c>
    </row>
    <row r="45148" spans="11:16">
      <c r="K45148" s="14" t="str">
        <v/>
      </c>
      <c r="L45148" s="14" t="str">
        <v/>
      </c>
      <c r="O45148" s="14" t="str">
        <v/>
      </c>
      <c r="P45148" s="14" t="str">
        <f ca="1"/>
        <v>Low Cap</v>
      </c>
    </row>
    <row r="45149" spans="11:16">
      <c r="K45149" s="14" t="str">
        <v/>
      </c>
      <c r="L45149" s="14" t="str">
        <v/>
      </c>
      <c r="O45149" s="14" t="str">
        <v/>
      </c>
      <c r="P45149" s="14" t="str">
        <f ca="1"/>
        <v>Low Cap</v>
      </c>
    </row>
    <row r="45150" spans="11:16">
      <c r="K45150" s="14" t="str">
        <v/>
      </c>
      <c r="L45150" s="14" t="str">
        <v/>
      </c>
      <c r="O45150" s="14" t="str">
        <v/>
      </c>
      <c r="P45150" s="14" t="str">
        <f ca="1"/>
        <v>Low Cap</v>
      </c>
    </row>
    <row r="45151" spans="11:16">
      <c r="K45151" s="14" t="str">
        <v/>
      </c>
      <c r="L45151" s="14" t="str">
        <v/>
      </c>
      <c r="O45151" s="14" t="str">
        <v/>
      </c>
      <c r="P45151" s="14" t="str">
        <f ca="1"/>
        <v>Low Cap</v>
      </c>
    </row>
    <row r="45152" spans="11:16">
      <c r="K45152" s="14" t="str">
        <v/>
      </c>
      <c r="L45152" s="14" t="str">
        <v/>
      </c>
      <c r="O45152" s="14" t="str">
        <v/>
      </c>
      <c r="P45152" s="14" t="str">
        <f ca="1"/>
        <v>Low Cap</v>
      </c>
    </row>
    <row r="45153" spans="11:16">
      <c r="K45153" s="14" t="str">
        <v/>
      </c>
      <c r="L45153" s="14" t="str">
        <v/>
      </c>
      <c r="O45153" s="14" t="str">
        <v/>
      </c>
      <c r="P45153" s="14" t="str">
        <f ca="1"/>
        <v>Low Cap</v>
      </c>
    </row>
    <row r="45154" spans="11:16">
      <c r="K45154" s="14" t="str">
        <v/>
      </c>
      <c r="L45154" s="14" t="str">
        <v/>
      </c>
      <c r="O45154" s="14" t="str">
        <v/>
      </c>
      <c r="P45154" s="14" t="str">
        <f ca="1"/>
        <v>Low Cap</v>
      </c>
    </row>
    <row r="45155" spans="11:16">
      <c r="K45155" s="14" t="str">
        <v/>
      </c>
      <c r="L45155" s="14" t="str">
        <v/>
      </c>
      <c r="O45155" s="14" t="str">
        <v/>
      </c>
      <c r="P45155" s="14" t="str">
        <f ca="1"/>
        <v>Low Cap</v>
      </c>
    </row>
    <row r="45156" spans="11:16">
      <c r="K45156" s="14" t="str">
        <v/>
      </c>
      <c r="L45156" s="14" t="str">
        <v/>
      </c>
      <c r="O45156" s="14" t="str">
        <v/>
      </c>
      <c r="P45156" s="14" t="str">
        <f ca="1"/>
        <v>Low Cap</v>
      </c>
    </row>
    <row r="45157" spans="11:16">
      <c r="K45157" s="14" t="str">
        <v/>
      </c>
      <c r="L45157" s="14" t="str">
        <v/>
      </c>
      <c r="O45157" s="14" t="str">
        <v/>
      </c>
      <c r="P45157" s="14" t="str">
        <f ca="1"/>
        <v>Low Cap</v>
      </c>
    </row>
    <row r="45158" spans="11:16">
      <c r="K45158" s="14" t="str">
        <v/>
      </c>
      <c r="L45158" s="14" t="str">
        <v/>
      </c>
      <c r="O45158" s="14" t="str">
        <v/>
      </c>
      <c r="P45158" s="14" t="str">
        <f ca="1"/>
        <v>Low Cap</v>
      </c>
    </row>
    <row r="45159" spans="11:16">
      <c r="K45159" s="14" t="str">
        <v/>
      </c>
      <c r="L45159" s="14" t="str">
        <v/>
      </c>
      <c r="O45159" s="14" t="str">
        <v/>
      </c>
      <c r="P45159" s="14" t="str">
        <f ca="1"/>
        <v>Low Cap</v>
      </c>
    </row>
    <row r="45160" spans="11:16">
      <c r="K45160" s="14" t="str">
        <v/>
      </c>
      <c r="L45160" s="14" t="str">
        <v/>
      </c>
      <c r="O45160" s="14" t="str">
        <v/>
      </c>
      <c r="P45160" s="14" t="str">
        <f ca="1"/>
        <v>Low Cap</v>
      </c>
    </row>
    <row r="45161" spans="11:16">
      <c r="K45161" s="14" t="str">
        <v/>
      </c>
      <c r="L45161" s="14" t="str">
        <v/>
      </c>
      <c r="O45161" s="14" t="str">
        <v/>
      </c>
      <c r="P45161" s="14" t="str">
        <f ca="1"/>
        <v>Low Cap</v>
      </c>
    </row>
    <row r="45162" spans="11:16">
      <c r="K45162" s="14" t="str">
        <v/>
      </c>
      <c r="L45162" s="14" t="str">
        <v/>
      </c>
      <c r="O45162" s="14" t="str">
        <v/>
      </c>
      <c r="P45162" s="14" t="str">
        <f ca="1"/>
        <v>Low Cap</v>
      </c>
    </row>
    <row r="45163" spans="11:16">
      <c r="K45163" s="14" t="str">
        <v/>
      </c>
      <c r="L45163" s="14" t="str">
        <v/>
      </c>
      <c r="O45163" s="14" t="str">
        <v/>
      </c>
      <c r="P45163" s="14" t="str">
        <f ca="1"/>
        <v>Low Cap</v>
      </c>
    </row>
    <row r="45164" spans="11:16">
      <c r="K45164" s="14" t="str">
        <v/>
      </c>
      <c r="L45164" s="14" t="str">
        <v/>
      </c>
      <c r="O45164" s="14" t="str">
        <v/>
      </c>
      <c r="P45164" s="14" t="str">
        <f ca="1"/>
        <v>Low Cap</v>
      </c>
    </row>
    <row r="45165" spans="11:16">
      <c r="K45165" s="14" t="str">
        <v/>
      </c>
      <c r="L45165" s="14" t="str">
        <v/>
      </c>
      <c r="O45165" s="14" t="str">
        <v/>
      </c>
      <c r="P45165" s="14" t="str">
        <f ca="1"/>
        <v>Low Cap</v>
      </c>
    </row>
    <row r="45166" spans="11:16">
      <c r="K45166" s="14" t="str">
        <v/>
      </c>
      <c r="L45166" s="14" t="str">
        <v/>
      </c>
      <c r="O45166" s="14" t="str">
        <v/>
      </c>
      <c r="P45166" s="14" t="str">
        <f ca="1"/>
        <v>Low Cap</v>
      </c>
    </row>
    <row r="45167" spans="11:16">
      <c r="K45167" s="14" t="str">
        <v/>
      </c>
      <c r="L45167" s="14" t="str">
        <v/>
      </c>
      <c r="O45167" s="14" t="str">
        <v/>
      </c>
      <c r="P45167" s="14" t="str">
        <f ca="1"/>
        <v>Low Cap</v>
      </c>
    </row>
    <row r="45168" spans="11:16">
      <c r="K45168" s="14" t="str">
        <v/>
      </c>
      <c r="L45168" s="14" t="str">
        <v/>
      </c>
      <c r="O45168" s="14" t="str">
        <v/>
      </c>
      <c r="P45168" s="14" t="str">
        <f ca="1"/>
        <v>Low Cap</v>
      </c>
    </row>
    <row r="45169" spans="11:16">
      <c r="K45169" s="14" t="str">
        <v/>
      </c>
      <c r="L45169" s="14" t="str">
        <v/>
      </c>
      <c r="O45169" s="14" t="str">
        <v/>
      </c>
      <c r="P45169" s="14" t="str">
        <f ca="1"/>
        <v>Low Cap</v>
      </c>
    </row>
    <row r="45170" spans="11:16">
      <c r="K45170" s="14" t="str">
        <v/>
      </c>
      <c r="L45170" s="14" t="str">
        <v/>
      </c>
      <c r="O45170" s="14" t="str">
        <v/>
      </c>
      <c r="P45170" s="14" t="str">
        <f ca="1"/>
        <v>Low Cap</v>
      </c>
    </row>
    <row r="45171" spans="11:16">
      <c r="K45171" s="14" t="str">
        <v/>
      </c>
      <c r="L45171" s="14" t="str">
        <v/>
      </c>
      <c r="O45171" s="14" t="str">
        <v/>
      </c>
      <c r="P45171" s="14" t="str">
        <f ca="1"/>
        <v>Low Cap</v>
      </c>
    </row>
    <row r="45172" spans="11:16">
      <c r="K45172" s="14" t="str">
        <v/>
      </c>
      <c r="L45172" s="14" t="str">
        <v/>
      </c>
      <c r="O45172" s="14" t="str">
        <v/>
      </c>
      <c r="P45172" s="14" t="str">
        <f ca="1"/>
        <v>Low Cap</v>
      </c>
    </row>
    <row r="45173" spans="11:16">
      <c r="K45173" s="14" t="str">
        <v/>
      </c>
      <c r="L45173" s="14" t="str">
        <v/>
      </c>
      <c r="O45173" s="14" t="str">
        <v/>
      </c>
      <c r="P45173" s="14" t="str">
        <f ca="1"/>
        <v>Low Cap</v>
      </c>
    </row>
    <row r="45174" spans="11:16">
      <c r="K45174" s="14" t="str">
        <v/>
      </c>
      <c r="L45174" s="14" t="str">
        <v/>
      </c>
      <c r="O45174" s="14" t="str">
        <v/>
      </c>
      <c r="P45174" s="14" t="str">
        <f ca="1"/>
        <v>Low Cap</v>
      </c>
    </row>
    <row r="45175" spans="11:16">
      <c r="K45175" s="14" t="str">
        <v/>
      </c>
      <c r="L45175" s="14" t="str">
        <v/>
      </c>
      <c r="O45175" s="14" t="str">
        <v/>
      </c>
      <c r="P45175" s="14" t="str">
        <f ca="1"/>
        <v>Low Cap</v>
      </c>
    </row>
    <row r="45176" spans="11:16">
      <c r="K45176" s="14" t="str">
        <v/>
      </c>
      <c r="L45176" s="14" t="str">
        <v/>
      </c>
      <c r="O45176" s="14" t="str">
        <v/>
      </c>
      <c r="P45176" s="14" t="str">
        <f ca="1"/>
        <v>Low Cap</v>
      </c>
    </row>
    <row r="45177" spans="11:16">
      <c r="K45177" s="14" t="str">
        <v/>
      </c>
      <c r="L45177" s="14" t="str">
        <v/>
      </c>
      <c r="O45177" s="14" t="str">
        <v/>
      </c>
      <c r="P45177" s="14" t="str">
        <f ca="1"/>
        <v>Low Cap</v>
      </c>
    </row>
    <row r="45178" spans="11:16">
      <c r="K45178" s="14" t="str">
        <v/>
      </c>
      <c r="L45178" s="14" t="str">
        <v/>
      </c>
      <c r="O45178" s="14" t="str">
        <v/>
      </c>
      <c r="P45178" s="14" t="str">
        <f ca="1"/>
        <v>Low Cap</v>
      </c>
    </row>
    <row r="45179" spans="11:16">
      <c r="K45179" s="14" t="str">
        <v/>
      </c>
      <c r="L45179" s="14" t="str">
        <v/>
      </c>
      <c r="O45179" s="14" t="str">
        <v/>
      </c>
      <c r="P45179" s="14" t="str">
        <f ca="1"/>
        <v>Low Cap</v>
      </c>
    </row>
    <row r="45180" spans="11:16">
      <c r="K45180" s="14" t="str">
        <v/>
      </c>
      <c r="L45180" s="14" t="str">
        <v/>
      </c>
      <c r="O45180" s="14" t="str">
        <v/>
      </c>
      <c r="P45180" s="14" t="str">
        <f ca="1"/>
        <v>Low Cap</v>
      </c>
    </row>
    <row r="45181" spans="11:16">
      <c r="K45181" s="14" t="str">
        <v/>
      </c>
      <c r="L45181" s="14" t="str">
        <v/>
      </c>
      <c r="O45181" s="14" t="str">
        <v/>
      </c>
      <c r="P45181" s="14" t="str">
        <f ca="1"/>
        <v>Low Cap</v>
      </c>
    </row>
    <row r="45182" spans="11:16">
      <c r="K45182" s="14" t="str">
        <v/>
      </c>
      <c r="L45182" s="14" t="str">
        <v/>
      </c>
      <c r="O45182" s="14" t="str">
        <v/>
      </c>
      <c r="P45182" s="14" t="str">
        <f ca="1"/>
        <v>Low Cap</v>
      </c>
    </row>
    <row r="45183" spans="11:16">
      <c r="K45183" s="14" t="str">
        <v/>
      </c>
      <c r="L45183" s="14" t="str">
        <v/>
      </c>
      <c r="O45183" s="14" t="str">
        <v/>
      </c>
      <c r="P45183" s="14" t="str">
        <f ca="1"/>
        <v>Low Cap</v>
      </c>
    </row>
    <row r="45184" spans="11:16">
      <c r="K45184" s="14" t="str">
        <v/>
      </c>
      <c r="L45184" s="14" t="str">
        <v/>
      </c>
      <c r="O45184" s="14" t="str">
        <v/>
      </c>
      <c r="P45184" s="14" t="str">
        <f ca="1"/>
        <v>Low Cap</v>
      </c>
    </row>
    <row r="45185" spans="11:16">
      <c r="K45185" s="14" t="str">
        <v/>
      </c>
      <c r="L45185" s="14" t="str">
        <v/>
      </c>
      <c r="O45185" s="14" t="str">
        <v/>
      </c>
      <c r="P45185" s="14" t="str">
        <f ca="1"/>
        <v>Low Cap</v>
      </c>
    </row>
    <row r="45186" spans="11:16">
      <c r="K45186" s="14" t="str">
        <v/>
      </c>
      <c r="L45186" s="14" t="str">
        <v/>
      </c>
      <c r="O45186" s="14" t="str">
        <v/>
      </c>
      <c r="P45186" s="14" t="str">
        <f ca="1"/>
        <v>Low Cap</v>
      </c>
    </row>
    <row r="45187" spans="11:16">
      <c r="K45187" s="14" t="str">
        <v/>
      </c>
      <c r="L45187" s="14" t="str">
        <v/>
      </c>
      <c r="O45187" s="14" t="str">
        <v/>
      </c>
      <c r="P45187" s="14" t="str">
        <f ca="1"/>
        <v>Low Cap</v>
      </c>
    </row>
    <row r="45188" spans="11:16">
      <c r="K45188" s="14" t="str">
        <v/>
      </c>
      <c r="L45188" s="14" t="str">
        <v/>
      </c>
      <c r="O45188" s="14" t="str">
        <v/>
      </c>
      <c r="P45188" s="14" t="str">
        <f ca="1"/>
        <v>Low Cap</v>
      </c>
    </row>
    <row r="45189" spans="11:16">
      <c r="K45189" s="14" t="str">
        <v/>
      </c>
      <c r="L45189" s="14" t="str">
        <v/>
      </c>
      <c r="O45189" s="14" t="str">
        <v/>
      </c>
      <c r="P45189" s="14" t="str">
        <f ca="1"/>
        <v>Low Cap</v>
      </c>
    </row>
    <row r="45190" spans="11:16">
      <c r="K45190" s="14" t="str">
        <v/>
      </c>
      <c r="L45190" s="14" t="str">
        <v/>
      </c>
      <c r="O45190" s="14" t="str">
        <v/>
      </c>
      <c r="P45190" s="14" t="str">
        <f ca="1"/>
        <v>Low Cap</v>
      </c>
    </row>
    <row r="45191" spans="11:16">
      <c r="K45191" s="14" t="str">
        <v/>
      </c>
      <c r="L45191" s="14" t="str">
        <v/>
      </c>
      <c r="O45191" s="14" t="str">
        <v/>
      </c>
      <c r="P45191" s="14" t="str">
        <f ca="1"/>
        <v>Low Cap</v>
      </c>
    </row>
    <row r="45192" spans="11:16">
      <c r="K45192" s="14" t="str">
        <v/>
      </c>
      <c r="L45192" s="14" t="str">
        <v/>
      </c>
      <c r="O45192" s="14" t="str">
        <v/>
      </c>
      <c r="P45192" s="14" t="str">
        <f ca="1"/>
        <v>Low Cap</v>
      </c>
    </row>
    <row r="45193" spans="11:16">
      <c r="K45193" s="14" t="str">
        <v/>
      </c>
      <c r="L45193" s="14" t="str">
        <v/>
      </c>
      <c r="O45193" s="14" t="str">
        <v/>
      </c>
      <c r="P45193" s="14" t="str">
        <f ca="1"/>
        <v>Low Cap</v>
      </c>
    </row>
    <row r="45194" spans="11:16">
      <c r="K45194" s="14" t="str">
        <v/>
      </c>
      <c r="L45194" s="14" t="str">
        <v/>
      </c>
      <c r="O45194" s="14" t="str">
        <v/>
      </c>
      <c r="P45194" s="14" t="str">
        <f ca="1"/>
        <v>Low Cap</v>
      </c>
    </row>
    <row r="45195" spans="11:16">
      <c r="K45195" s="14" t="str">
        <v/>
      </c>
      <c r="L45195" s="14" t="str">
        <v/>
      </c>
      <c r="O45195" s="14" t="str">
        <v/>
      </c>
      <c r="P45195" s="14" t="str">
        <f ca="1"/>
        <v>Low Cap</v>
      </c>
    </row>
    <row r="45196" spans="11:16">
      <c r="K45196" s="14" t="str">
        <v/>
      </c>
      <c r="L45196" s="14" t="str">
        <v/>
      </c>
      <c r="O45196" s="14" t="str">
        <v/>
      </c>
      <c r="P45196" s="14" t="str">
        <f ca="1"/>
        <v>Low Cap</v>
      </c>
    </row>
    <row r="45197" spans="11:16">
      <c r="K45197" s="14" t="str">
        <v/>
      </c>
      <c r="L45197" s="14" t="str">
        <v/>
      </c>
      <c r="O45197" s="14" t="str">
        <v/>
      </c>
      <c r="P45197" s="14" t="str">
        <f ca="1"/>
        <v>Low Cap</v>
      </c>
    </row>
    <row r="45198" spans="11:16">
      <c r="K45198" s="14" t="str">
        <v/>
      </c>
      <c r="L45198" s="14" t="str">
        <v/>
      </c>
      <c r="O45198" s="14" t="str">
        <v/>
      </c>
      <c r="P45198" s="14" t="str">
        <f ca="1"/>
        <v>Low Cap</v>
      </c>
    </row>
    <row r="45199" spans="11:16">
      <c r="K45199" s="14" t="str">
        <v/>
      </c>
      <c r="L45199" s="14" t="str">
        <v/>
      </c>
      <c r="O45199" s="14" t="str">
        <v/>
      </c>
      <c r="P45199" s="14" t="str">
        <f ca="1"/>
        <v>Low Cap</v>
      </c>
    </row>
    <row r="45200" spans="11:16">
      <c r="K45200" s="14" t="str">
        <v/>
      </c>
      <c r="L45200" s="14" t="str">
        <v/>
      </c>
      <c r="O45200" s="14" t="str">
        <v/>
      </c>
      <c r="P45200" s="14" t="str">
        <f ca="1"/>
        <v>Low Cap</v>
      </c>
    </row>
    <row r="45201" spans="11:16">
      <c r="K45201" s="14" t="str">
        <v/>
      </c>
      <c r="L45201" s="14" t="str">
        <v/>
      </c>
      <c r="O45201" s="14" t="str">
        <v/>
      </c>
      <c r="P45201" s="14" t="str">
        <f ca="1"/>
        <v>Low Cap</v>
      </c>
    </row>
    <row r="45202" spans="11:16">
      <c r="K45202" s="14" t="str">
        <v/>
      </c>
      <c r="L45202" s="14" t="str">
        <v/>
      </c>
      <c r="O45202" s="14" t="str">
        <v/>
      </c>
      <c r="P45202" s="14" t="str">
        <f ca="1"/>
        <v>Low Cap</v>
      </c>
    </row>
    <row r="45203" spans="11:16">
      <c r="K45203" s="14" t="str">
        <v/>
      </c>
      <c r="L45203" s="14" t="str">
        <v/>
      </c>
      <c r="O45203" s="14" t="str">
        <v/>
      </c>
      <c r="P45203" s="14" t="str">
        <f ca="1"/>
        <v>Low Cap</v>
      </c>
    </row>
    <row r="45204" spans="11:16">
      <c r="K45204" s="14" t="str">
        <v/>
      </c>
      <c r="L45204" s="14" t="str">
        <v/>
      </c>
      <c r="O45204" s="14" t="str">
        <v/>
      </c>
      <c r="P45204" s="14" t="str">
        <f ca="1"/>
        <v>Low Cap</v>
      </c>
    </row>
    <row r="45205" spans="11:16">
      <c r="K45205" s="14" t="str">
        <v/>
      </c>
      <c r="L45205" s="14" t="str">
        <v/>
      </c>
      <c r="O45205" s="14" t="str">
        <v/>
      </c>
      <c r="P45205" s="14" t="str">
        <f ca="1"/>
        <v>Low Cap</v>
      </c>
    </row>
    <row r="45206" spans="11:16">
      <c r="K45206" s="14" t="str">
        <v/>
      </c>
      <c r="L45206" s="14" t="str">
        <v/>
      </c>
      <c r="O45206" s="14" t="str">
        <v/>
      </c>
      <c r="P45206" s="14" t="str">
        <f ca="1"/>
        <v>Low Cap</v>
      </c>
    </row>
    <row r="45207" spans="11:16">
      <c r="K45207" s="14" t="str">
        <v/>
      </c>
      <c r="L45207" s="14" t="str">
        <v/>
      </c>
      <c r="O45207" s="14" t="str">
        <v/>
      </c>
      <c r="P45207" s="14" t="str">
        <f ca="1"/>
        <v>Low Cap</v>
      </c>
    </row>
    <row r="45208" spans="11:16">
      <c r="K45208" s="14" t="str">
        <v/>
      </c>
      <c r="L45208" s="14" t="str">
        <v/>
      </c>
      <c r="O45208" s="14" t="str">
        <v/>
      </c>
      <c r="P45208" s="14" t="str">
        <f ca="1"/>
        <v>Low Cap</v>
      </c>
    </row>
    <row r="45209" spans="11:16">
      <c r="K45209" s="14" t="str">
        <v/>
      </c>
      <c r="L45209" s="14" t="str">
        <v/>
      </c>
      <c r="O45209" s="14" t="str">
        <v/>
      </c>
      <c r="P45209" s="14" t="str">
        <f ca="1"/>
        <v>Low Cap</v>
      </c>
    </row>
    <row r="45210" spans="11:16">
      <c r="K45210" s="14" t="str">
        <v/>
      </c>
      <c r="L45210" s="14" t="str">
        <v/>
      </c>
      <c r="O45210" s="14" t="str">
        <v/>
      </c>
      <c r="P45210" s="14" t="str">
        <f ca="1"/>
        <v>Low Cap</v>
      </c>
    </row>
    <row r="45211" spans="11:16">
      <c r="K45211" s="14" t="str">
        <v/>
      </c>
      <c r="L45211" s="14" t="str">
        <v/>
      </c>
      <c r="O45211" s="14" t="str">
        <v/>
      </c>
      <c r="P45211" s="14" t="str">
        <f ca="1"/>
        <v>Low Cap</v>
      </c>
    </row>
    <row r="45212" spans="11:16">
      <c r="K45212" s="14" t="str">
        <v/>
      </c>
      <c r="L45212" s="14" t="str">
        <v/>
      </c>
      <c r="O45212" s="14" t="str">
        <v/>
      </c>
      <c r="P45212" s="14" t="str">
        <f ca="1"/>
        <v>Low Cap</v>
      </c>
    </row>
    <row r="45213" spans="11:16">
      <c r="K45213" s="14" t="str">
        <v/>
      </c>
      <c r="L45213" s="14" t="str">
        <v/>
      </c>
      <c r="O45213" s="14" t="str">
        <v/>
      </c>
      <c r="P45213" s="14" t="str">
        <f ca="1"/>
        <v>Low Cap</v>
      </c>
    </row>
    <row r="45214" spans="11:16">
      <c r="K45214" s="14" t="str">
        <v/>
      </c>
      <c r="L45214" s="14" t="str">
        <v/>
      </c>
      <c r="O45214" s="14" t="str">
        <v/>
      </c>
      <c r="P45214" s="14" t="str">
        <f ca="1"/>
        <v>Low Cap</v>
      </c>
    </row>
    <row r="45215" spans="11:16">
      <c r="K45215" s="14" t="str">
        <v/>
      </c>
      <c r="L45215" s="14" t="str">
        <v/>
      </c>
      <c r="O45215" s="14" t="str">
        <v/>
      </c>
      <c r="P45215" s="14" t="str">
        <f ca="1"/>
        <v>Low Cap</v>
      </c>
    </row>
    <row r="45216" spans="11:16">
      <c r="K45216" s="14" t="str">
        <v/>
      </c>
      <c r="L45216" s="14" t="str">
        <v/>
      </c>
      <c r="O45216" s="14" t="str">
        <v/>
      </c>
      <c r="P45216" s="14" t="str">
        <f ca="1"/>
        <v>Low Cap</v>
      </c>
    </row>
    <row r="45217" spans="11:16">
      <c r="K45217" s="14" t="str">
        <v/>
      </c>
      <c r="L45217" s="14" t="str">
        <v/>
      </c>
      <c r="O45217" s="14" t="str">
        <v/>
      </c>
      <c r="P45217" s="14" t="str">
        <f ca="1"/>
        <v>Low Cap</v>
      </c>
    </row>
    <row r="45218" spans="11:16">
      <c r="K45218" s="14" t="str">
        <v/>
      </c>
      <c r="L45218" s="14" t="str">
        <v/>
      </c>
      <c r="O45218" s="14" t="str">
        <v/>
      </c>
      <c r="P45218" s="14" t="str">
        <f ca="1"/>
        <v>Low Cap</v>
      </c>
    </row>
    <row r="45219" spans="11:16">
      <c r="K45219" s="14" t="str">
        <v/>
      </c>
      <c r="L45219" s="14" t="str">
        <v/>
      </c>
      <c r="O45219" s="14" t="str">
        <v/>
      </c>
      <c r="P45219" s="14" t="str">
        <f ca="1"/>
        <v>Low Cap</v>
      </c>
    </row>
    <row r="45220" spans="11:16">
      <c r="K45220" s="14" t="str">
        <v/>
      </c>
      <c r="L45220" s="14" t="str">
        <v/>
      </c>
      <c r="O45220" s="14" t="str">
        <v/>
      </c>
      <c r="P45220" s="14" t="str">
        <f ca="1"/>
        <v>Low Cap</v>
      </c>
    </row>
    <row r="45221" spans="11:16">
      <c r="K45221" s="14" t="str">
        <v/>
      </c>
      <c r="L45221" s="14" t="str">
        <v/>
      </c>
      <c r="O45221" s="14" t="str">
        <v/>
      </c>
      <c r="P45221" s="14" t="str">
        <f ca="1"/>
        <v>Low Cap</v>
      </c>
    </row>
    <row r="45222" spans="11:16">
      <c r="K45222" s="14" t="str">
        <v/>
      </c>
      <c r="L45222" s="14" t="str">
        <v/>
      </c>
      <c r="O45222" s="14" t="str">
        <v/>
      </c>
      <c r="P45222" s="14" t="str">
        <f ca="1"/>
        <v>Low Cap</v>
      </c>
    </row>
    <row r="45223" spans="11:16">
      <c r="K45223" s="14" t="str">
        <v/>
      </c>
      <c r="L45223" s="14" t="str">
        <v/>
      </c>
      <c r="O45223" s="14" t="str">
        <v/>
      </c>
      <c r="P45223" s="14" t="str">
        <f ca="1"/>
        <v>Low Cap</v>
      </c>
    </row>
    <row r="45224" spans="11:16">
      <c r="K45224" s="14" t="str">
        <v/>
      </c>
      <c r="L45224" s="14" t="str">
        <v/>
      </c>
      <c r="O45224" s="14" t="str">
        <v/>
      </c>
      <c r="P45224" s="14" t="str">
        <f ca="1"/>
        <v>Low Cap</v>
      </c>
    </row>
    <row r="45225" spans="11:16">
      <c r="K45225" s="14" t="str">
        <v/>
      </c>
      <c r="L45225" s="14" t="str">
        <v/>
      </c>
      <c r="O45225" s="14" t="str">
        <v/>
      </c>
      <c r="P45225" s="14" t="str">
        <f ca="1"/>
        <v>Low Cap</v>
      </c>
    </row>
    <row r="45226" spans="11:16">
      <c r="K45226" s="14" t="str">
        <v/>
      </c>
      <c r="L45226" s="14" t="str">
        <v/>
      </c>
      <c r="O45226" s="14" t="str">
        <v/>
      </c>
      <c r="P45226" s="14" t="str">
        <f ca="1"/>
        <v>Low Cap</v>
      </c>
    </row>
    <row r="45227" spans="11:16">
      <c r="K45227" s="14" t="str">
        <v/>
      </c>
      <c r="L45227" s="14" t="str">
        <v/>
      </c>
      <c r="O45227" s="14" t="str">
        <v/>
      </c>
      <c r="P45227" s="14" t="str">
        <f ca="1"/>
        <v>Low Cap</v>
      </c>
    </row>
    <row r="45228" spans="11:16">
      <c r="K45228" s="14" t="str">
        <v/>
      </c>
      <c r="L45228" s="14" t="str">
        <v/>
      </c>
      <c r="O45228" s="14" t="str">
        <v/>
      </c>
      <c r="P45228" s="14" t="str">
        <f ca="1"/>
        <v>Low Cap</v>
      </c>
    </row>
    <row r="45229" spans="11:16">
      <c r="K45229" s="14" t="str">
        <v/>
      </c>
      <c r="L45229" s="14" t="str">
        <v/>
      </c>
      <c r="O45229" s="14" t="str">
        <v/>
      </c>
      <c r="P45229" s="14" t="str">
        <f ca="1"/>
        <v>Low Cap</v>
      </c>
    </row>
    <row r="45230" spans="11:16">
      <c r="K45230" s="14" t="str">
        <v/>
      </c>
      <c r="L45230" s="14" t="str">
        <v/>
      </c>
      <c r="O45230" s="14" t="str">
        <v/>
      </c>
      <c r="P45230" s="14" t="str">
        <f ca="1"/>
        <v>Low Cap</v>
      </c>
    </row>
    <row r="45231" spans="11:16">
      <c r="K45231" s="14" t="str">
        <v/>
      </c>
      <c r="L45231" s="14" t="str">
        <v/>
      </c>
      <c r="O45231" s="14" t="str">
        <v/>
      </c>
      <c r="P45231" s="14" t="str">
        <f ca="1"/>
        <v>Low Cap</v>
      </c>
    </row>
    <row r="45232" spans="11:16">
      <c r="K45232" s="14" t="str">
        <v/>
      </c>
      <c r="L45232" s="14" t="str">
        <v/>
      </c>
      <c r="O45232" s="14" t="str">
        <v/>
      </c>
      <c r="P45232" s="14" t="str">
        <f ca="1"/>
        <v>Low Cap</v>
      </c>
    </row>
    <row r="45233" spans="11:16">
      <c r="K45233" s="14" t="str">
        <v/>
      </c>
      <c r="L45233" s="14" t="str">
        <v/>
      </c>
      <c r="O45233" s="14" t="str">
        <v/>
      </c>
      <c r="P45233" s="14" t="str">
        <f ca="1"/>
        <v>Low Cap</v>
      </c>
    </row>
    <row r="45234" spans="11:16">
      <c r="K45234" s="14" t="str">
        <v/>
      </c>
      <c r="L45234" s="14" t="str">
        <v/>
      </c>
      <c r="O45234" s="14" t="str">
        <v/>
      </c>
      <c r="P45234" s="14" t="str">
        <f ca="1"/>
        <v>Low Cap</v>
      </c>
    </row>
    <row r="45235" spans="11:16">
      <c r="K45235" s="14" t="str">
        <v/>
      </c>
      <c r="L45235" s="14" t="str">
        <v/>
      </c>
      <c r="O45235" s="14" t="str">
        <v/>
      </c>
      <c r="P45235" s="14" t="str">
        <f ca="1"/>
        <v>Low Cap</v>
      </c>
    </row>
    <row r="45236" spans="11:16">
      <c r="K45236" s="14" t="str">
        <v/>
      </c>
      <c r="L45236" s="14" t="str">
        <v/>
      </c>
      <c r="O45236" s="14" t="str">
        <v/>
      </c>
      <c r="P45236" s="14" t="str">
        <f ca="1"/>
        <v>Low Cap</v>
      </c>
    </row>
    <row r="45237" spans="11:16">
      <c r="K45237" s="14" t="str">
        <v/>
      </c>
      <c r="L45237" s="14" t="str">
        <v/>
      </c>
      <c r="O45237" s="14" t="str">
        <v/>
      </c>
      <c r="P45237" s="14" t="str">
        <f ca="1"/>
        <v>Low Cap</v>
      </c>
    </row>
    <row r="45238" spans="11:16">
      <c r="K45238" s="14" t="str">
        <v/>
      </c>
      <c r="L45238" s="14" t="str">
        <v/>
      </c>
      <c r="O45238" s="14" t="str">
        <v/>
      </c>
      <c r="P45238" s="14" t="str">
        <f ca="1"/>
        <v>Low Cap</v>
      </c>
    </row>
    <row r="45239" spans="11:16">
      <c r="K45239" s="14" t="str">
        <v/>
      </c>
      <c r="L45239" s="14" t="str">
        <v/>
      </c>
      <c r="O45239" s="14" t="str">
        <v/>
      </c>
      <c r="P45239" s="14" t="str">
        <f ca="1"/>
        <v>Low Cap</v>
      </c>
    </row>
    <row r="45240" spans="11:16">
      <c r="K45240" s="14" t="str">
        <v/>
      </c>
      <c r="L45240" s="14" t="str">
        <v/>
      </c>
      <c r="O45240" s="14" t="str">
        <v/>
      </c>
      <c r="P45240" s="14" t="str">
        <f ca="1"/>
        <v>Low Cap</v>
      </c>
    </row>
    <row r="45241" spans="11:16">
      <c r="K45241" s="14" t="str">
        <v/>
      </c>
      <c r="L45241" s="14" t="str">
        <v/>
      </c>
      <c r="O45241" s="14" t="str">
        <v/>
      </c>
      <c r="P45241" s="14" t="str">
        <f ca="1"/>
        <v>Low Cap</v>
      </c>
    </row>
    <row r="45242" spans="11:16">
      <c r="K45242" s="14" t="str">
        <v/>
      </c>
      <c r="L45242" s="14" t="str">
        <v/>
      </c>
      <c r="O45242" s="14" t="str">
        <v/>
      </c>
      <c r="P45242" s="14" t="str">
        <f ca="1"/>
        <v>Low Cap</v>
      </c>
    </row>
    <row r="45243" spans="11:16">
      <c r="K45243" s="14" t="str">
        <v/>
      </c>
      <c r="L45243" s="14" t="str">
        <v/>
      </c>
      <c r="O45243" s="14" t="str">
        <v/>
      </c>
      <c r="P45243" s="14" t="str">
        <f ca="1"/>
        <v>Low Cap</v>
      </c>
    </row>
    <row r="45244" spans="11:16">
      <c r="K45244" s="14" t="str">
        <v/>
      </c>
      <c r="L45244" s="14" t="str">
        <v/>
      </c>
      <c r="O45244" s="14" t="str">
        <v/>
      </c>
      <c r="P45244" s="14" t="str">
        <f ca="1"/>
        <v>Low Cap</v>
      </c>
    </row>
    <row r="45245" spans="11:16">
      <c r="K45245" s="14" t="str">
        <v/>
      </c>
      <c r="L45245" s="14" t="str">
        <v/>
      </c>
      <c r="O45245" s="14" t="str">
        <v/>
      </c>
      <c r="P45245" s="14" t="str">
        <f ca="1"/>
        <v>Low Cap</v>
      </c>
    </row>
    <row r="45246" spans="11:16">
      <c r="K45246" s="14" t="str">
        <v/>
      </c>
      <c r="L45246" s="14" t="str">
        <v/>
      </c>
      <c r="O45246" s="14" t="str">
        <v/>
      </c>
      <c r="P45246" s="14" t="str">
        <f ca="1"/>
        <v>Low Cap</v>
      </c>
    </row>
    <row r="45247" spans="11:16">
      <c r="K45247" s="14" t="str">
        <v/>
      </c>
      <c r="L45247" s="14" t="str">
        <v/>
      </c>
      <c r="O45247" s="14" t="str">
        <v/>
      </c>
      <c r="P45247" s="14" t="str">
        <f ca="1"/>
        <v>Low Cap</v>
      </c>
    </row>
    <row r="45248" spans="11:16">
      <c r="K45248" s="14" t="str">
        <v/>
      </c>
      <c r="L45248" s="14" t="str">
        <v/>
      </c>
      <c r="O45248" s="14" t="str">
        <v/>
      </c>
      <c r="P45248" s="14" t="str">
        <f ca="1"/>
        <v>Low Cap</v>
      </c>
    </row>
    <row r="45249" spans="11:16">
      <c r="K45249" s="14" t="str">
        <v/>
      </c>
      <c r="L45249" s="14" t="str">
        <v/>
      </c>
      <c r="O45249" s="14" t="str">
        <v/>
      </c>
      <c r="P45249" s="14" t="str">
        <f ca="1"/>
        <v>Low Cap</v>
      </c>
    </row>
    <row r="45250" spans="11:16">
      <c r="K45250" s="14" t="str">
        <v/>
      </c>
      <c r="L45250" s="14" t="str">
        <v/>
      </c>
      <c r="O45250" s="14" t="str">
        <v/>
      </c>
      <c r="P45250" s="14" t="str">
        <f ca="1"/>
        <v>Low Cap</v>
      </c>
    </row>
    <row r="45251" spans="11:16">
      <c r="K45251" s="14" t="str">
        <v/>
      </c>
      <c r="L45251" s="14" t="str">
        <v/>
      </c>
      <c r="O45251" s="14" t="str">
        <v/>
      </c>
      <c r="P45251" s="14" t="str">
        <f ca="1"/>
        <v>Low Cap</v>
      </c>
    </row>
    <row r="45252" spans="11:16">
      <c r="K45252" s="14" t="str">
        <v/>
      </c>
      <c r="L45252" s="14" t="str">
        <v/>
      </c>
      <c r="O45252" s="14" t="str">
        <v/>
      </c>
      <c r="P45252" s="14" t="str">
        <f ca="1"/>
        <v>Low Cap</v>
      </c>
    </row>
    <row r="45253" spans="11:16">
      <c r="K45253" s="14" t="str">
        <v/>
      </c>
      <c r="L45253" s="14" t="str">
        <v/>
      </c>
      <c r="O45253" s="14" t="str">
        <v/>
      </c>
      <c r="P45253" s="14" t="str">
        <f ca="1"/>
        <v>Low Cap</v>
      </c>
    </row>
    <row r="45254" spans="11:16">
      <c r="K45254" s="14" t="str">
        <v/>
      </c>
      <c r="L45254" s="14" t="str">
        <v/>
      </c>
      <c r="O45254" s="14" t="str">
        <v/>
      </c>
      <c r="P45254" s="14" t="str">
        <f ca="1"/>
        <v>Low Cap</v>
      </c>
    </row>
    <row r="45255" spans="11:16">
      <c r="K45255" s="14" t="str">
        <v/>
      </c>
      <c r="L45255" s="14" t="str">
        <v/>
      </c>
      <c r="O45255" s="14" t="str">
        <v/>
      </c>
      <c r="P45255" s="14" t="str">
        <f ca="1"/>
        <v>Low Cap</v>
      </c>
    </row>
    <row r="45256" spans="11:16">
      <c r="K45256" s="14" t="str">
        <v/>
      </c>
      <c r="L45256" s="14" t="str">
        <v/>
      </c>
      <c r="O45256" s="14" t="str">
        <v/>
      </c>
      <c r="P45256" s="14" t="str">
        <f ca="1"/>
        <v>Low Cap</v>
      </c>
    </row>
    <row r="45257" spans="11:16">
      <c r="K45257" s="14" t="str">
        <v/>
      </c>
      <c r="L45257" s="14" t="str">
        <v/>
      </c>
      <c r="O45257" s="14" t="str">
        <v/>
      </c>
      <c r="P45257" s="14" t="str">
        <f ca="1"/>
        <v>Low Cap</v>
      </c>
    </row>
    <row r="45258" spans="11:16">
      <c r="K45258" s="14" t="str">
        <v/>
      </c>
      <c r="L45258" s="14" t="str">
        <v/>
      </c>
      <c r="O45258" s="14" t="str">
        <v/>
      </c>
      <c r="P45258" s="14" t="str">
        <f ca="1"/>
        <v>Low Cap</v>
      </c>
    </row>
    <row r="45259" spans="11:16">
      <c r="K45259" s="14" t="str">
        <v/>
      </c>
      <c r="L45259" s="14" t="str">
        <v/>
      </c>
      <c r="O45259" s="14" t="str">
        <v/>
      </c>
      <c r="P45259" s="14" t="str">
        <f ca="1"/>
        <v>Low Cap</v>
      </c>
    </row>
    <row r="45260" spans="11:16">
      <c r="K45260" s="14" t="str">
        <v/>
      </c>
      <c r="L45260" s="14" t="str">
        <v/>
      </c>
      <c r="O45260" s="14" t="str">
        <v/>
      </c>
      <c r="P45260" s="14" t="str">
        <f ca="1"/>
        <v>Low Cap</v>
      </c>
    </row>
    <row r="45261" spans="11:16">
      <c r="K45261" s="14" t="str">
        <v/>
      </c>
      <c r="L45261" s="14" t="str">
        <v/>
      </c>
      <c r="O45261" s="14" t="str">
        <v/>
      </c>
      <c r="P45261" s="14" t="str">
        <f ca="1"/>
        <v>Low Cap</v>
      </c>
    </row>
    <row r="45262" spans="11:16">
      <c r="K45262" s="14" t="str">
        <v/>
      </c>
      <c r="L45262" s="14" t="str">
        <v/>
      </c>
      <c r="O45262" s="14" t="str">
        <v/>
      </c>
      <c r="P45262" s="14" t="str">
        <f ca="1"/>
        <v>Low Cap</v>
      </c>
    </row>
    <row r="45263" spans="11:16">
      <c r="K45263" s="14" t="str">
        <v/>
      </c>
      <c r="L45263" s="14" t="str">
        <v/>
      </c>
      <c r="O45263" s="14" t="str">
        <v/>
      </c>
      <c r="P45263" s="14" t="str">
        <f ca="1"/>
        <v>Low Cap</v>
      </c>
    </row>
    <row r="45264" spans="11:16">
      <c r="K45264" s="14" t="str">
        <v/>
      </c>
      <c r="L45264" s="14" t="str">
        <v/>
      </c>
      <c r="O45264" s="14" t="str">
        <v/>
      </c>
      <c r="P45264" s="14" t="str">
        <f ca="1"/>
        <v>Low Cap</v>
      </c>
    </row>
    <row r="45265" spans="11:16">
      <c r="K45265" s="14" t="str">
        <v/>
      </c>
      <c r="L45265" s="14" t="str">
        <v/>
      </c>
      <c r="O45265" s="14" t="str">
        <v/>
      </c>
      <c r="P45265" s="14" t="str">
        <f ca="1"/>
        <v>Low Cap</v>
      </c>
    </row>
    <row r="45266" spans="11:16">
      <c r="K45266" s="14" t="str">
        <v/>
      </c>
      <c r="L45266" s="14" t="str">
        <v/>
      </c>
      <c r="O45266" s="14" t="str">
        <v/>
      </c>
      <c r="P45266" s="14" t="str">
        <f ca="1"/>
        <v>Low Cap</v>
      </c>
    </row>
    <row r="45267" spans="11:16">
      <c r="K45267" s="14" t="str">
        <v/>
      </c>
      <c r="L45267" s="14" t="str">
        <v/>
      </c>
      <c r="O45267" s="14" t="str">
        <v/>
      </c>
      <c r="P45267" s="14" t="str">
        <f ca="1"/>
        <v>Low Cap</v>
      </c>
    </row>
    <row r="45268" spans="11:16">
      <c r="K45268" s="14" t="str">
        <v/>
      </c>
      <c r="L45268" s="14" t="str">
        <v/>
      </c>
      <c r="O45268" s="14" t="str">
        <v/>
      </c>
      <c r="P45268" s="14" t="str">
        <f ca="1"/>
        <v>Low Cap</v>
      </c>
    </row>
    <row r="45269" spans="11:16">
      <c r="K45269" s="14" t="str">
        <v/>
      </c>
      <c r="L45269" s="14" t="str">
        <v/>
      </c>
      <c r="O45269" s="14" t="str">
        <v/>
      </c>
      <c r="P45269" s="14" t="str">
        <f ca="1"/>
        <v>Low Cap</v>
      </c>
    </row>
    <row r="45270" spans="11:16">
      <c r="K45270" s="14" t="str">
        <v/>
      </c>
      <c r="L45270" s="14" t="str">
        <v/>
      </c>
      <c r="O45270" s="14" t="str">
        <v/>
      </c>
      <c r="P45270" s="14" t="str">
        <f ca="1"/>
        <v>Low Cap</v>
      </c>
    </row>
    <row r="45271" spans="11:16">
      <c r="K45271" s="14" t="str">
        <v/>
      </c>
      <c r="L45271" s="14" t="str">
        <v/>
      </c>
      <c r="O45271" s="14" t="str">
        <v/>
      </c>
      <c r="P45271" s="14" t="str">
        <f ca="1"/>
        <v>Low Cap</v>
      </c>
    </row>
    <row r="45272" spans="11:16">
      <c r="K45272" s="14" t="str">
        <v/>
      </c>
      <c r="L45272" s="14" t="str">
        <v/>
      </c>
      <c r="O45272" s="14" t="str">
        <v/>
      </c>
      <c r="P45272" s="14" t="str">
        <f ca="1"/>
        <v>Low Cap</v>
      </c>
    </row>
    <row r="45273" spans="11:16">
      <c r="K45273" s="14" t="str">
        <v/>
      </c>
      <c r="L45273" s="14" t="str">
        <v/>
      </c>
      <c r="O45273" s="14" t="str">
        <v/>
      </c>
      <c r="P45273" s="14" t="str">
        <f ca="1"/>
        <v>Low Cap</v>
      </c>
    </row>
    <row r="45274" spans="11:16">
      <c r="K45274" s="14" t="str">
        <v/>
      </c>
      <c r="L45274" s="14" t="str">
        <v/>
      </c>
      <c r="O45274" s="14" t="str">
        <v/>
      </c>
      <c r="P45274" s="14" t="str">
        <f ca="1"/>
        <v>Low Cap</v>
      </c>
    </row>
    <row r="45275" spans="11:16">
      <c r="K45275" s="14" t="str">
        <v/>
      </c>
      <c r="L45275" s="14" t="str">
        <v/>
      </c>
      <c r="O45275" s="14" t="str">
        <v/>
      </c>
      <c r="P45275" s="14" t="str">
        <f ca="1"/>
        <v>Low Cap</v>
      </c>
    </row>
    <row r="45276" spans="11:16">
      <c r="K45276" s="14" t="str">
        <v/>
      </c>
      <c r="L45276" s="14" t="str">
        <v/>
      </c>
      <c r="O45276" s="14" t="str">
        <v/>
      </c>
      <c r="P45276" s="14" t="str">
        <f ca="1"/>
        <v>Low Cap</v>
      </c>
    </row>
    <row r="45277" spans="11:16">
      <c r="K45277" s="14" t="str">
        <v/>
      </c>
      <c r="L45277" s="14" t="str">
        <v/>
      </c>
      <c r="O45277" s="14" t="str">
        <v/>
      </c>
      <c r="P45277" s="14" t="str">
        <f ca="1"/>
        <v>Low Cap</v>
      </c>
    </row>
    <row r="45278" spans="11:16">
      <c r="K45278" s="14" t="str">
        <v/>
      </c>
      <c r="L45278" s="14" t="str">
        <v/>
      </c>
      <c r="O45278" s="14" t="str">
        <v/>
      </c>
      <c r="P45278" s="14" t="str">
        <f ca="1"/>
        <v>Low Cap</v>
      </c>
    </row>
    <row r="45279" spans="11:16">
      <c r="K45279" s="14" t="str">
        <v/>
      </c>
      <c r="L45279" s="14" t="str">
        <v/>
      </c>
      <c r="O45279" s="14" t="str">
        <v/>
      </c>
      <c r="P45279" s="14" t="str">
        <f ca="1"/>
        <v>Low Cap</v>
      </c>
    </row>
    <row r="45280" spans="11:16">
      <c r="K45280" s="14" t="str">
        <v/>
      </c>
      <c r="L45280" s="14" t="str">
        <v/>
      </c>
      <c r="O45280" s="14" t="str">
        <v/>
      </c>
      <c r="P45280" s="14" t="str">
        <f ca="1"/>
        <v>Low Cap</v>
      </c>
    </row>
    <row r="45281" spans="11:16">
      <c r="K45281" s="14" t="str">
        <v/>
      </c>
      <c r="L45281" s="14" t="str">
        <v/>
      </c>
      <c r="O45281" s="14" t="str">
        <v/>
      </c>
      <c r="P45281" s="14" t="str">
        <f ca="1"/>
        <v>Low Cap</v>
      </c>
    </row>
    <row r="45282" spans="11:16">
      <c r="K45282" s="14" t="str">
        <v/>
      </c>
      <c r="L45282" s="14" t="str">
        <v/>
      </c>
      <c r="O45282" s="14" t="str">
        <v/>
      </c>
      <c r="P45282" s="14" t="str">
        <f ca="1"/>
        <v>Low Cap</v>
      </c>
    </row>
    <row r="45283" spans="11:16">
      <c r="K45283" s="14" t="str">
        <v/>
      </c>
      <c r="L45283" s="14" t="str">
        <v/>
      </c>
      <c r="O45283" s="14" t="str">
        <v/>
      </c>
      <c r="P45283" s="14" t="str">
        <f ca="1"/>
        <v>Low Cap</v>
      </c>
    </row>
    <row r="45284" spans="11:16">
      <c r="K45284" s="14" t="str">
        <v/>
      </c>
      <c r="L45284" s="14" t="str">
        <v/>
      </c>
      <c r="O45284" s="14" t="str">
        <v/>
      </c>
      <c r="P45284" s="14" t="str">
        <f ca="1"/>
        <v>Low Cap</v>
      </c>
    </row>
    <row r="45285" spans="11:16">
      <c r="K45285" s="14" t="str">
        <v/>
      </c>
      <c r="L45285" s="14" t="str">
        <v/>
      </c>
      <c r="O45285" s="14" t="str">
        <v/>
      </c>
      <c r="P45285" s="14" t="str">
        <f ca="1"/>
        <v>Low Cap</v>
      </c>
    </row>
    <row r="45286" spans="11:16">
      <c r="K45286" s="14" t="str">
        <v/>
      </c>
      <c r="L45286" s="14" t="str">
        <v/>
      </c>
      <c r="O45286" s="14" t="str">
        <v/>
      </c>
      <c r="P45286" s="14" t="str">
        <f ca="1"/>
        <v>Low Cap</v>
      </c>
    </row>
    <row r="45287" spans="11:16">
      <c r="K45287" s="14" t="str">
        <v/>
      </c>
      <c r="L45287" s="14" t="str">
        <v/>
      </c>
      <c r="O45287" s="14" t="str">
        <v/>
      </c>
      <c r="P45287" s="14" t="str">
        <f ca="1"/>
        <v>Low Cap</v>
      </c>
    </row>
    <row r="45288" spans="11:16">
      <c r="K45288" s="14" t="str">
        <v/>
      </c>
      <c r="L45288" s="14" t="str">
        <v/>
      </c>
      <c r="O45288" s="14" t="str">
        <v/>
      </c>
      <c r="P45288" s="14" t="str">
        <f ca="1"/>
        <v>Low Cap</v>
      </c>
    </row>
    <row r="45289" spans="11:16">
      <c r="K45289" s="14" t="str">
        <v/>
      </c>
      <c r="L45289" s="14" t="str">
        <v/>
      </c>
      <c r="O45289" s="14" t="str">
        <v/>
      </c>
      <c r="P45289" s="14" t="str">
        <f ca="1"/>
        <v>Low Cap</v>
      </c>
    </row>
    <row r="45290" spans="11:16">
      <c r="K45290" s="14" t="str">
        <v/>
      </c>
      <c r="L45290" s="14" t="str">
        <v/>
      </c>
      <c r="O45290" s="14" t="str">
        <v/>
      </c>
      <c r="P45290" s="14" t="str">
        <f ca="1"/>
        <v>Low Cap</v>
      </c>
    </row>
    <row r="45291" spans="11:16">
      <c r="K45291" s="14" t="str">
        <v/>
      </c>
      <c r="L45291" s="14" t="str">
        <v/>
      </c>
      <c r="O45291" s="14" t="str">
        <v/>
      </c>
      <c r="P45291" s="14" t="str">
        <f ca="1"/>
        <v>Low Cap</v>
      </c>
    </row>
    <row r="45292" spans="11:16">
      <c r="K45292" s="14" t="str">
        <v/>
      </c>
      <c r="L45292" s="14" t="str">
        <v/>
      </c>
      <c r="O45292" s="14" t="str">
        <v/>
      </c>
      <c r="P45292" s="14" t="str">
        <f ca="1"/>
        <v>Low Cap</v>
      </c>
    </row>
    <row r="45293" spans="11:16">
      <c r="K45293" s="14" t="str">
        <v/>
      </c>
      <c r="L45293" s="14" t="str">
        <v/>
      </c>
      <c r="O45293" s="14" t="str">
        <v/>
      </c>
      <c r="P45293" s="14" t="str">
        <f ca="1"/>
        <v>Low Cap</v>
      </c>
    </row>
    <row r="45294" spans="11:16">
      <c r="K45294" s="14" t="str">
        <v/>
      </c>
      <c r="L45294" s="14" t="str">
        <v/>
      </c>
      <c r="O45294" s="14" t="str">
        <v/>
      </c>
      <c r="P45294" s="14" t="str">
        <f ca="1"/>
        <v>Low Cap</v>
      </c>
    </row>
    <row r="45295" spans="11:16">
      <c r="K45295" s="14" t="str">
        <v/>
      </c>
      <c r="L45295" s="14" t="str">
        <v/>
      </c>
      <c r="O45295" s="14" t="str">
        <v/>
      </c>
      <c r="P45295" s="14" t="str">
        <f ca="1"/>
        <v>Low Cap</v>
      </c>
    </row>
    <row r="45296" spans="11:16">
      <c r="K45296" s="14" t="str">
        <v/>
      </c>
      <c r="L45296" s="14" t="str">
        <v/>
      </c>
      <c r="O45296" s="14" t="str">
        <v/>
      </c>
      <c r="P45296" s="14" t="str">
        <f ca="1"/>
        <v>Low Cap</v>
      </c>
    </row>
    <row r="45297" spans="11:16">
      <c r="K45297" s="14" t="str">
        <v/>
      </c>
      <c r="L45297" s="14" t="str">
        <v/>
      </c>
      <c r="O45297" s="14" t="str">
        <v/>
      </c>
      <c r="P45297" s="14" t="str">
        <f ca="1"/>
        <v>Low Cap</v>
      </c>
    </row>
    <row r="45298" spans="11:16">
      <c r="K45298" s="14" t="str">
        <v/>
      </c>
      <c r="L45298" s="14" t="str">
        <v/>
      </c>
      <c r="O45298" s="14" t="str">
        <v/>
      </c>
      <c r="P45298" s="14" t="str">
        <f ca="1"/>
        <v>Low Cap</v>
      </c>
    </row>
    <row r="45299" spans="11:16">
      <c r="K45299" s="14" t="str">
        <v/>
      </c>
      <c r="L45299" s="14" t="str">
        <v/>
      </c>
      <c r="O45299" s="14" t="str">
        <v/>
      </c>
      <c r="P45299" s="14" t="str">
        <f ca="1"/>
        <v>Low Cap</v>
      </c>
    </row>
    <row r="45300" spans="11:16">
      <c r="K45300" s="14" t="str">
        <v/>
      </c>
      <c r="L45300" s="14" t="str">
        <v/>
      </c>
      <c r="O45300" s="14" t="str">
        <v/>
      </c>
      <c r="P45300" s="14" t="str">
        <f ca="1"/>
        <v>Low Cap</v>
      </c>
    </row>
    <row r="45301" spans="11:16">
      <c r="K45301" s="14" t="str">
        <v/>
      </c>
      <c r="L45301" s="14" t="str">
        <v/>
      </c>
      <c r="O45301" s="14" t="str">
        <v/>
      </c>
      <c r="P45301" s="14" t="str">
        <f ca="1"/>
        <v>Low Cap</v>
      </c>
    </row>
    <row r="45302" spans="11:16">
      <c r="K45302" s="14" t="str">
        <v/>
      </c>
      <c r="L45302" s="14" t="str">
        <v/>
      </c>
      <c r="O45302" s="14" t="str">
        <v/>
      </c>
      <c r="P45302" s="14" t="str">
        <f ca="1"/>
        <v>Low Cap</v>
      </c>
    </row>
    <row r="45303" spans="11:16">
      <c r="K45303" s="14" t="str">
        <v/>
      </c>
      <c r="L45303" s="14" t="str">
        <v/>
      </c>
      <c r="O45303" s="14" t="str">
        <v/>
      </c>
      <c r="P45303" s="14" t="str">
        <f ca="1"/>
        <v>Low Cap</v>
      </c>
    </row>
    <row r="45304" spans="11:16">
      <c r="K45304" s="14" t="str">
        <v/>
      </c>
      <c r="L45304" s="14" t="str">
        <v/>
      </c>
      <c r="O45304" s="14" t="str">
        <v/>
      </c>
      <c r="P45304" s="14" t="str">
        <f ca="1"/>
        <v>Low Cap</v>
      </c>
    </row>
    <row r="45305" spans="11:16">
      <c r="K45305" s="14" t="str">
        <v/>
      </c>
      <c r="L45305" s="14" t="str">
        <v/>
      </c>
      <c r="O45305" s="14" t="str">
        <v/>
      </c>
      <c r="P45305" s="14" t="str">
        <f ca="1"/>
        <v>Low Cap</v>
      </c>
    </row>
    <row r="45306" spans="11:16">
      <c r="K45306" s="14" t="str">
        <v/>
      </c>
      <c r="L45306" s="14" t="str">
        <v/>
      </c>
      <c r="O45306" s="14" t="str">
        <v/>
      </c>
      <c r="P45306" s="14" t="str">
        <f ca="1"/>
        <v>Low Cap</v>
      </c>
    </row>
    <row r="45307" spans="11:16">
      <c r="K45307" s="14" t="str">
        <v/>
      </c>
      <c r="L45307" s="14" t="str">
        <v/>
      </c>
      <c r="O45307" s="14" t="str">
        <v/>
      </c>
      <c r="P45307" s="14" t="str">
        <f ca="1"/>
        <v>Low Cap</v>
      </c>
    </row>
    <row r="45308" spans="11:16">
      <c r="K45308" s="14" t="str">
        <v/>
      </c>
      <c r="L45308" s="14" t="str">
        <v/>
      </c>
      <c r="O45308" s="14" t="str">
        <v/>
      </c>
      <c r="P45308" s="14" t="str">
        <f ca="1"/>
        <v>Low Cap</v>
      </c>
    </row>
    <row r="45309" spans="11:16">
      <c r="K45309" s="14" t="str">
        <v/>
      </c>
      <c r="L45309" s="14" t="str">
        <v/>
      </c>
      <c r="O45309" s="14" t="str">
        <v/>
      </c>
      <c r="P45309" s="14" t="str">
        <f ca="1"/>
        <v>Low Cap</v>
      </c>
    </row>
    <row r="45310" spans="11:16">
      <c r="K45310" s="14" t="str">
        <v/>
      </c>
      <c r="L45310" s="14" t="str">
        <v/>
      </c>
      <c r="O45310" s="14" t="str">
        <v/>
      </c>
      <c r="P45310" s="14" t="str">
        <f ca="1"/>
        <v>Low Cap</v>
      </c>
    </row>
    <row r="45311" spans="11:16">
      <c r="K45311" s="14" t="str">
        <v/>
      </c>
      <c r="L45311" s="14" t="str">
        <v/>
      </c>
      <c r="O45311" s="14" t="str">
        <v/>
      </c>
      <c r="P45311" s="14" t="str">
        <f ca="1"/>
        <v>Low Cap</v>
      </c>
    </row>
    <row r="45312" spans="11:16">
      <c r="K45312" s="14" t="str">
        <v/>
      </c>
      <c r="L45312" s="14" t="str">
        <v/>
      </c>
      <c r="O45312" s="14" t="str">
        <v/>
      </c>
      <c r="P45312" s="14" t="str">
        <f ca="1"/>
        <v>Low Cap</v>
      </c>
    </row>
    <row r="45313" spans="11:16">
      <c r="K45313" s="14" t="str">
        <v/>
      </c>
      <c r="L45313" s="14" t="str">
        <v/>
      </c>
      <c r="O45313" s="14" t="str">
        <v/>
      </c>
      <c r="P45313" s="14" t="str">
        <f ca="1"/>
        <v>Low Cap</v>
      </c>
    </row>
    <row r="45314" spans="11:16">
      <c r="K45314" s="14" t="str">
        <v/>
      </c>
      <c r="L45314" s="14" t="str">
        <v/>
      </c>
      <c r="O45314" s="14" t="str">
        <v/>
      </c>
      <c r="P45314" s="14" t="str">
        <f ca="1"/>
        <v>Low Cap</v>
      </c>
    </row>
    <row r="45315" spans="11:16">
      <c r="K45315" s="14" t="str">
        <v/>
      </c>
      <c r="L45315" s="14" t="str">
        <v/>
      </c>
      <c r="O45315" s="14" t="str">
        <v/>
      </c>
      <c r="P45315" s="14" t="str">
        <f ca="1"/>
        <v>Low Cap</v>
      </c>
    </row>
    <row r="45316" spans="11:16">
      <c r="K45316" s="14" t="str">
        <v/>
      </c>
      <c r="L45316" s="14" t="str">
        <v/>
      </c>
      <c r="O45316" s="14" t="str">
        <v/>
      </c>
      <c r="P45316" s="14" t="str">
        <f ca="1"/>
        <v>Low Cap</v>
      </c>
    </row>
    <row r="45317" spans="11:16">
      <c r="K45317" s="14" t="str">
        <v/>
      </c>
      <c r="L45317" s="14" t="str">
        <v/>
      </c>
      <c r="O45317" s="14" t="str">
        <v/>
      </c>
      <c r="P45317" s="14" t="str">
        <f ca="1"/>
        <v>Low Cap</v>
      </c>
    </row>
    <row r="45318" spans="11:16">
      <c r="K45318" s="14" t="str">
        <v/>
      </c>
      <c r="L45318" s="14" t="str">
        <v/>
      </c>
      <c r="O45318" s="14" t="str">
        <v/>
      </c>
      <c r="P45318" s="14" t="str">
        <f ca="1"/>
        <v>Low Cap</v>
      </c>
    </row>
    <row r="45319" spans="11:16">
      <c r="K45319" s="14" t="str">
        <v/>
      </c>
      <c r="L45319" s="14" t="str">
        <v/>
      </c>
      <c r="O45319" s="14" t="str">
        <v/>
      </c>
      <c r="P45319" s="14" t="str">
        <f ca="1"/>
        <v>Low Cap</v>
      </c>
    </row>
    <row r="45320" spans="11:16">
      <c r="K45320" s="14" t="str">
        <v/>
      </c>
      <c r="L45320" s="14" t="str">
        <v/>
      </c>
      <c r="O45320" s="14" t="str">
        <v/>
      </c>
      <c r="P45320" s="14" t="str">
        <f ca="1"/>
        <v>Low Cap</v>
      </c>
    </row>
    <row r="45321" spans="11:16">
      <c r="K45321" s="14" t="str">
        <v/>
      </c>
      <c r="L45321" s="14" t="str">
        <v/>
      </c>
      <c r="O45321" s="14" t="str">
        <v/>
      </c>
      <c r="P45321" s="14" t="str">
        <f ca="1"/>
        <v>Low Cap</v>
      </c>
    </row>
    <row r="45322" spans="11:16">
      <c r="K45322" s="14" t="str">
        <v/>
      </c>
      <c r="L45322" s="14" t="str">
        <v/>
      </c>
      <c r="O45322" s="14" t="str">
        <v/>
      </c>
      <c r="P45322" s="14" t="str">
        <f ca="1"/>
        <v>Low Cap</v>
      </c>
    </row>
    <row r="45323" spans="11:16">
      <c r="K45323" s="14" t="str">
        <v/>
      </c>
      <c r="L45323" s="14" t="str">
        <v/>
      </c>
      <c r="O45323" s="14" t="str">
        <v/>
      </c>
      <c r="P45323" s="14" t="str">
        <f ca="1"/>
        <v>Low Cap</v>
      </c>
    </row>
    <row r="45324" spans="11:16">
      <c r="K45324" s="14" t="str">
        <v/>
      </c>
      <c r="L45324" s="14" t="str">
        <v/>
      </c>
      <c r="O45324" s="14" t="str">
        <v/>
      </c>
      <c r="P45324" s="14" t="str">
        <f ca="1"/>
        <v>Low Cap</v>
      </c>
    </row>
    <row r="45325" spans="11:16">
      <c r="K45325" s="14" t="str">
        <v/>
      </c>
      <c r="L45325" s="14" t="str">
        <v/>
      </c>
      <c r="O45325" s="14" t="str">
        <v/>
      </c>
      <c r="P45325" s="14" t="str">
        <f ca="1"/>
        <v>Low Cap</v>
      </c>
    </row>
    <row r="45326" spans="11:16">
      <c r="K45326" s="14" t="str">
        <v/>
      </c>
      <c r="L45326" s="14" t="str">
        <v/>
      </c>
      <c r="O45326" s="14" t="str">
        <v/>
      </c>
      <c r="P45326" s="14" t="str">
        <f ca="1"/>
        <v>Low Cap</v>
      </c>
    </row>
    <row r="45327" spans="11:16">
      <c r="K45327" s="14" t="str">
        <v/>
      </c>
      <c r="L45327" s="14" t="str">
        <v/>
      </c>
      <c r="O45327" s="14" t="str">
        <v/>
      </c>
      <c r="P45327" s="14" t="str">
        <f ca="1"/>
        <v>Low Cap</v>
      </c>
    </row>
    <row r="45328" spans="11:16">
      <c r="K45328" s="14" t="str">
        <v/>
      </c>
      <c r="L45328" s="14" t="str">
        <v/>
      </c>
      <c r="O45328" s="14" t="str">
        <v/>
      </c>
      <c r="P45328" s="14" t="str">
        <f ca="1"/>
        <v>Low Cap</v>
      </c>
    </row>
    <row r="45329" spans="11:16">
      <c r="K45329" s="14" t="str">
        <v/>
      </c>
      <c r="L45329" s="14" t="str">
        <v/>
      </c>
      <c r="O45329" s="14" t="str">
        <v/>
      </c>
      <c r="P45329" s="14" t="str">
        <f ca="1"/>
        <v>Low Cap</v>
      </c>
    </row>
    <row r="45330" spans="11:16">
      <c r="K45330" s="14" t="str">
        <v/>
      </c>
      <c r="L45330" s="14" t="str">
        <v/>
      </c>
      <c r="O45330" s="14" t="str">
        <v/>
      </c>
      <c r="P45330" s="14" t="str">
        <f ca="1"/>
        <v>Low Cap</v>
      </c>
    </row>
    <row r="45331" spans="11:16">
      <c r="K45331" s="14" t="str">
        <v/>
      </c>
      <c r="L45331" s="14" t="str">
        <v/>
      </c>
      <c r="O45331" s="14" t="str">
        <v/>
      </c>
      <c r="P45331" s="14" t="str">
        <f ca="1"/>
        <v>Low Cap</v>
      </c>
    </row>
    <row r="45332" spans="11:16">
      <c r="K45332" s="14" t="str">
        <v/>
      </c>
      <c r="L45332" s="14" t="str">
        <v/>
      </c>
      <c r="O45332" s="14" t="str">
        <v/>
      </c>
      <c r="P45332" s="14" t="str">
        <f ca="1"/>
        <v>Low Cap</v>
      </c>
    </row>
    <row r="45333" spans="11:16">
      <c r="K45333" s="14" t="str">
        <v/>
      </c>
      <c r="L45333" s="14" t="str">
        <v/>
      </c>
      <c r="O45333" s="14" t="str">
        <v/>
      </c>
      <c r="P45333" s="14" t="str">
        <f ca="1"/>
        <v>Low Cap</v>
      </c>
    </row>
    <row r="45334" spans="11:16">
      <c r="K45334" s="14" t="str">
        <v/>
      </c>
      <c r="L45334" s="14" t="str">
        <v/>
      </c>
      <c r="O45334" s="14" t="str">
        <v/>
      </c>
      <c r="P45334" s="14" t="str">
        <f ca="1"/>
        <v>Low Cap</v>
      </c>
    </row>
    <row r="45335" spans="11:16">
      <c r="K45335" s="14" t="str">
        <v/>
      </c>
      <c r="L45335" s="14" t="str">
        <v/>
      </c>
      <c r="O45335" s="14" t="str">
        <v/>
      </c>
      <c r="P45335" s="14" t="str">
        <f ca="1"/>
        <v>Low Cap</v>
      </c>
    </row>
    <row r="45336" spans="11:16">
      <c r="K45336" s="14" t="str">
        <v/>
      </c>
      <c r="L45336" s="14" t="str">
        <v/>
      </c>
      <c r="O45336" s="14" t="str">
        <v/>
      </c>
      <c r="P45336" s="14" t="str">
        <f ca="1"/>
        <v>Low Cap</v>
      </c>
    </row>
    <row r="45337" spans="11:16">
      <c r="K45337" s="14" t="str">
        <v/>
      </c>
      <c r="L45337" s="14" t="str">
        <v/>
      </c>
      <c r="O45337" s="14" t="str">
        <v/>
      </c>
      <c r="P45337" s="14" t="str">
        <f ca="1"/>
        <v>Low Cap</v>
      </c>
    </row>
    <row r="45338" spans="11:16">
      <c r="K45338" s="14" t="str">
        <v/>
      </c>
      <c r="L45338" s="14" t="str">
        <v/>
      </c>
      <c r="O45338" s="14" t="str">
        <v/>
      </c>
      <c r="P45338" s="14" t="str">
        <f ca="1"/>
        <v>Low Cap</v>
      </c>
    </row>
    <row r="45339" spans="11:16">
      <c r="K45339" s="14" t="str">
        <v/>
      </c>
      <c r="L45339" s="14" t="str">
        <v/>
      </c>
      <c r="O45339" s="14" t="str">
        <v/>
      </c>
      <c r="P45339" s="14" t="str">
        <f ca="1"/>
        <v>Low Cap</v>
      </c>
    </row>
    <row r="45340" spans="11:16">
      <c r="K45340" s="14" t="str">
        <v/>
      </c>
      <c r="L45340" s="14" t="str">
        <v/>
      </c>
      <c r="O45340" s="14" t="str">
        <v/>
      </c>
      <c r="P45340" s="14" t="str">
        <f ca="1"/>
        <v>Low Cap</v>
      </c>
    </row>
    <row r="45341" spans="11:16">
      <c r="K45341" s="14" t="str">
        <v/>
      </c>
      <c r="L45341" s="14" t="str">
        <v/>
      </c>
      <c r="O45341" s="14" t="str">
        <v/>
      </c>
      <c r="P45341" s="14" t="str">
        <f ca="1"/>
        <v>Low Cap</v>
      </c>
    </row>
    <row r="45342" spans="11:16">
      <c r="K45342" s="14" t="str">
        <v/>
      </c>
      <c r="L45342" s="14" t="str">
        <v/>
      </c>
      <c r="O45342" s="14" t="str">
        <v/>
      </c>
      <c r="P45342" s="14" t="str">
        <f ca="1"/>
        <v>Low Cap</v>
      </c>
    </row>
    <row r="45343" spans="11:16">
      <c r="K45343" s="14" t="str">
        <v/>
      </c>
      <c r="L45343" s="14" t="str">
        <v/>
      </c>
      <c r="O45343" s="14" t="str">
        <v/>
      </c>
      <c r="P45343" s="14" t="str">
        <f ca="1"/>
        <v>Low Cap</v>
      </c>
    </row>
    <row r="45344" spans="11:16">
      <c r="K45344" s="14" t="str">
        <v/>
      </c>
      <c r="L45344" s="14" t="str">
        <v/>
      </c>
      <c r="O45344" s="14" t="str">
        <v/>
      </c>
      <c r="P45344" s="14" t="str">
        <f ca="1"/>
        <v>Low Cap</v>
      </c>
    </row>
    <row r="45345" spans="11:16">
      <c r="K45345" s="14" t="str">
        <v/>
      </c>
      <c r="L45345" s="14" t="str">
        <v/>
      </c>
      <c r="O45345" s="14" t="str">
        <v/>
      </c>
      <c r="P45345" s="14" t="str">
        <f ca="1"/>
        <v>Low Cap</v>
      </c>
    </row>
    <row r="45346" spans="11:16">
      <c r="K45346" s="14" t="str">
        <v/>
      </c>
      <c r="L45346" s="14" t="str">
        <v/>
      </c>
      <c r="O45346" s="14" t="str">
        <v/>
      </c>
      <c r="P45346" s="14" t="str">
        <f ca="1"/>
        <v>Low Cap</v>
      </c>
    </row>
    <row r="45347" spans="11:16">
      <c r="K45347" s="14" t="str">
        <v/>
      </c>
      <c r="L45347" s="14" t="str">
        <v/>
      </c>
      <c r="O45347" s="14" t="str">
        <v/>
      </c>
      <c r="P45347" s="14" t="str">
        <f ca="1"/>
        <v>Low Cap</v>
      </c>
    </row>
    <row r="45348" spans="11:16">
      <c r="K45348" s="14" t="str">
        <v/>
      </c>
      <c r="L45348" s="14" t="str">
        <v/>
      </c>
      <c r="O45348" s="14" t="str">
        <v/>
      </c>
      <c r="P45348" s="14" t="str">
        <f ca="1"/>
        <v>Low Cap</v>
      </c>
    </row>
    <row r="45349" spans="11:16">
      <c r="K45349" s="14" t="str">
        <v/>
      </c>
      <c r="L45349" s="14" t="str">
        <v/>
      </c>
      <c r="O45349" s="14" t="str">
        <v/>
      </c>
      <c r="P45349" s="14" t="str">
        <f ca="1"/>
        <v>Low Cap</v>
      </c>
    </row>
    <row r="45350" spans="11:16">
      <c r="K45350" s="14" t="str">
        <v/>
      </c>
      <c r="L45350" s="14" t="str">
        <v/>
      </c>
      <c r="O45350" s="14" t="str">
        <v/>
      </c>
      <c r="P45350" s="14" t="str">
        <f ca="1"/>
        <v>Low Cap</v>
      </c>
    </row>
    <row r="45351" spans="11:16">
      <c r="K45351" s="14" t="str">
        <v/>
      </c>
      <c r="L45351" s="14" t="str">
        <v/>
      </c>
      <c r="O45351" s="14" t="str">
        <v/>
      </c>
      <c r="P45351" s="14" t="str">
        <f ca="1"/>
        <v>Low Cap</v>
      </c>
    </row>
    <row r="45352" spans="11:16">
      <c r="K45352" s="14" t="str">
        <v/>
      </c>
      <c r="L45352" s="14" t="str">
        <v/>
      </c>
      <c r="O45352" s="14" t="str">
        <v/>
      </c>
      <c r="P45352" s="14" t="str">
        <f ca="1"/>
        <v>Low Cap</v>
      </c>
    </row>
    <row r="45353" spans="11:16">
      <c r="K45353" s="14" t="str">
        <v/>
      </c>
      <c r="L45353" s="14" t="str">
        <v/>
      </c>
      <c r="O45353" s="14" t="str">
        <v/>
      </c>
      <c r="P45353" s="14" t="str">
        <f ca="1"/>
        <v>Low Cap</v>
      </c>
    </row>
    <row r="45354" spans="11:16">
      <c r="K45354" s="14" t="str">
        <v/>
      </c>
      <c r="L45354" s="14" t="str">
        <v/>
      </c>
      <c r="O45354" s="14" t="str">
        <v/>
      </c>
      <c r="P45354" s="14" t="str">
        <f ca="1"/>
        <v>Low Cap</v>
      </c>
    </row>
    <row r="45355" spans="11:16">
      <c r="K45355" s="14" t="str">
        <v/>
      </c>
      <c r="L45355" s="14" t="str">
        <v/>
      </c>
      <c r="O45355" s="14" t="str">
        <v/>
      </c>
      <c r="P45355" s="14" t="str">
        <f ca="1"/>
        <v>Low Cap</v>
      </c>
    </row>
    <row r="45356" spans="11:16">
      <c r="K45356" s="14" t="str">
        <v/>
      </c>
      <c r="L45356" s="14" t="str">
        <v/>
      </c>
      <c r="O45356" s="14" t="str">
        <v/>
      </c>
      <c r="P45356" s="14" t="str">
        <f ca="1"/>
        <v>Low Cap</v>
      </c>
    </row>
    <row r="45357" spans="11:16">
      <c r="K45357" s="14" t="str">
        <v/>
      </c>
      <c r="L45357" s="14" t="str">
        <v/>
      </c>
      <c r="O45357" s="14" t="str">
        <v/>
      </c>
      <c r="P45357" s="14" t="str">
        <f ca="1"/>
        <v>Low Cap</v>
      </c>
    </row>
    <row r="45358" spans="11:16">
      <c r="K45358" s="14" t="str">
        <v/>
      </c>
      <c r="L45358" s="14" t="str">
        <v/>
      </c>
      <c r="O45358" s="14" t="str">
        <v/>
      </c>
      <c r="P45358" s="14" t="str">
        <f ca="1"/>
        <v>Low Cap</v>
      </c>
    </row>
    <row r="45359" spans="11:16">
      <c r="K45359" s="14" t="str">
        <v/>
      </c>
      <c r="L45359" s="14" t="str">
        <v/>
      </c>
      <c r="O45359" s="14" t="str">
        <v/>
      </c>
      <c r="P45359" s="14" t="str">
        <f ca="1"/>
        <v>Low Cap</v>
      </c>
    </row>
    <row r="45360" spans="11:16">
      <c r="K45360" s="14" t="str">
        <v/>
      </c>
      <c r="L45360" s="14" t="str">
        <v/>
      </c>
      <c r="O45360" s="14" t="str">
        <v/>
      </c>
      <c r="P45360" s="14" t="str">
        <f ca="1"/>
        <v>Low Cap</v>
      </c>
    </row>
    <row r="45361" spans="11:16">
      <c r="K45361" s="14" t="str">
        <v/>
      </c>
      <c r="L45361" s="14" t="str">
        <v/>
      </c>
      <c r="O45361" s="14" t="str">
        <v/>
      </c>
      <c r="P45361" s="14" t="str">
        <f ca="1"/>
        <v>Low Cap</v>
      </c>
    </row>
    <row r="45362" spans="11:16">
      <c r="K45362" s="14" t="str">
        <v/>
      </c>
      <c r="L45362" s="14" t="str">
        <v/>
      </c>
      <c r="O45362" s="14" t="str">
        <v/>
      </c>
      <c r="P45362" s="14" t="str">
        <f ca="1"/>
        <v>Low Cap</v>
      </c>
    </row>
    <row r="45363" spans="11:16">
      <c r="K45363" s="14" t="str">
        <v/>
      </c>
      <c r="L45363" s="14" t="str">
        <v/>
      </c>
      <c r="O45363" s="14" t="str">
        <v/>
      </c>
      <c r="P45363" s="14" t="str">
        <f ca="1"/>
        <v>Low Cap</v>
      </c>
    </row>
    <row r="45364" spans="11:16">
      <c r="K45364" s="14" t="str">
        <v/>
      </c>
      <c r="L45364" s="14" t="str">
        <v/>
      </c>
      <c r="O45364" s="14" t="str">
        <v/>
      </c>
      <c r="P45364" s="14" t="str">
        <f ca="1"/>
        <v>Low Cap</v>
      </c>
    </row>
    <row r="45365" spans="11:16">
      <c r="K45365" s="14" t="str">
        <v/>
      </c>
      <c r="L45365" s="14" t="str">
        <v/>
      </c>
      <c r="O45365" s="14" t="str">
        <v/>
      </c>
      <c r="P45365" s="14" t="str">
        <f ca="1"/>
        <v>Low Cap</v>
      </c>
    </row>
    <row r="45366" spans="11:16">
      <c r="K45366" s="14" t="str">
        <v/>
      </c>
      <c r="L45366" s="14" t="str">
        <v/>
      </c>
      <c r="O45366" s="14" t="str">
        <v/>
      </c>
      <c r="P45366" s="14" t="str">
        <f ca="1"/>
        <v>Low Cap</v>
      </c>
    </row>
    <row r="45367" spans="11:16">
      <c r="K45367" s="14" t="str">
        <v/>
      </c>
      <c r="L45367" s="14" t="str">
        <v/>
      </c>
      <c r="O45367" s="14" t="str">
        <v/>
      </c>
      <c r="P45367" s="14" t="str">
        <f ca="1"/>
        <v>Low Cap</v>
      </c>
    </row>
    <row r="45368" spans="11:16">
      <c r="K45368" s="14" t="str">
        <v/>
      </c>
      <c r="L45368" s="14" t="str">
        <v/>
      </c>
      <c r="O45368" s="14" t="str">
        <v/>
      </c>
      <c r="P45368" s="14" t="str">
        <f ca="1"/>
        <v>Low Cap</v>
      </c>
    </row>
    <row r="45369" spans="11:16">
      <c r="K45369" s="14" t="str">
        <v/>
      </c>
      <c r="L45369" s="14" t="str">
        <v/>
      </c>
      <c r="O45369" s="14" t="str">
        <v/>
      </c>
      <c r="P45369" s="14" t="str">
        <f ca="1"/>
        <v>Low Cap</v>
      </c>
    </row>
    <row r="45370" spans="11:16">
      <c r="K45370" s="14" t="str">
        <v/>
      </c>
      <c r="L45370" s="14" t="str">
        <v/>
      </c>
      <c r="O45370" s="14" t="str">
        <v/>
      </c>
      <c r="P45370" s="14" t="str">
        <f ca="1"/>
        <v>Low Cap</v>
      </c>
    </row>
    <row r="45371" spans="11:16">
      <c r="K45371" s="14" t="str">
        <v/>
      </c>
      <c r="L45371" s="14" t="str">
        <v/>
      </c>
      <c r="O45371" s="14" t="str">
        <v/>
      </c>
      <c r="P45371" s="14" t="str">
        <f ca="1"/>
        <v>Low Cap</v>
      </c>
    </row>
    <row r="45372" spans="11:16">
      <c r="K45372" s="14" t="str">
        <v/>
      </c>
      <c r="L45372" s="14" t="str">
        <v/>
      </c>
      <c r="O45372" s="14" t="str">
        <v/>
      </c>
      <c r="P45372" s="14" t="str">
        <f ca="1"/>
        <v>Low Cap</v>
      </c>
    </row>
    <row r="45373" spans="11:16">
      <c r="K45373" s="14" t="str">
        <v/>
      </c>
      <c r="L45373" s="14" t="str">
        <v/>
      </c>
      <c r="O45373" s="14" t="str">
        <v/>
      </c>
      <c r="P45373" s="14" t="str">
        <f ca="1"/>
        <v>Low Cap</v>
      </c>
    </row>
    <row r="45374" spans="11:16">
      <c r="K45374" s="14" t="str">
        <v/>
      </c>
      <c r="L45374" s="14" t="str">
        <v/>
      </c>
      <c r="O45374" s="14" t="str">
        <v/>
      </c>
      <c r="P45374" s="14" t="str">
        <f ca="1"/>
        <v>Low Cap</v>
      </c>
    </row>
    <row r="45375" spans="11:16">
      <c r="K45375" s="14" t="str">
        <v/>
      </c>
      <c r="L45375" s="14" t="str">
        <v/>
      </c>
      <c r="O45375" s="14" t="str">
        <v/>
      </c>
      <c r="P45375" s="14" t="str">
        <f ca="1"/>
        <v>Low Cap</v>
      </c>
    </row>
    <row r="45376" spans="11:16">
      <c r="K45376" s="14" t="str">
        <v/>
      </c>
      <c r="L45376" s="14" t="str">
        <v/>
      </c>
      <c r="O45376" s="14" t="str">
        <v/>
      </c>
      <c r="P45376" s="14" t="str">
        <f ca="1"/>
        <v>Low Cap</v>
      </c>
    </row>
    <row r="45377" spans="11:16">
      <c r="K45377" s="14" t="str">
        <v/>
      </c>
      <c r="L45377" s="14" t="str">
        <v/>
      </c>
      <c r="O45377" s="14" t="str">
        <v/>
      </c>
      <c r="P45377" s="14" t="str">
        <f ca="1"/>
        <v>Low Cap</v>
      </c>
    </row>
    <row r="45378" spans="11:16">
      <c r="K45378" s="14" t="str">
        <v/>
      </c>
      <c r="L45378" s="14" t="str">
        <v/>
      </c>
      <c r="O45378" s="14" t="str">
        <v/>
      </c>
      <c r="P45378" s="14" t="str">
        <f ca="1"/>
        <v>Low Cap</v>
      </c>
    </row>
    <row r="45379" spans="11:16">
      <c r="K45379" s="14" t="str">
        <v/>
      </c>
      <c r="L45379" s="14" t="str">
        <v/>
      </c>
      <c r="O45379" s="14" t="str">
        <v/>
      </c>
      <c r="P45379" s="14" t="str">
        <f ca="1"/>
        <v>Low Cap</v>
      </c>
    </row>
    <row r="45380" spans="11:16">
      <c r="K45380" s="14" t="str">
        <v/>
      </c>
      <c r="L45380" s="14" t="str">
        <v/>
      </c>
      <c r="O45380" s="14" t="str">
        <v/>
      </c>
      <c r="P45380" s="14" t="str">
        <f ca="1"/>
        <v>Low Cap</v>
      </c>
    </row>
    <row r="45381" spans="11:16">
      <c r="K45381" s="14" t="str">
        <v/>
      </c>
      <c r="L45381" s="14" t="str">
        <v/>
      </c>
      <c r="O45381" s="14" t="str">
        <v/>
      </c>
      <c r="P45381" s="14" t="str">
        <f ca="1"/>
        <v>Low Cap</v>
      </c>
    </row>
    <row r="45382" spans="11:16">
      <c r="K45382" s="14" t="str">
        <v/>
      </c>
      <c r="L45382" s="14" t="str">
        <v/>
      </c>
      <c r="O45382" s="14" t="str">
        <v/>
      </c>
      <c r="P45382" s="14" t="str">
        <f ca="1"/>
        <v>Low Cap</v>
      </c>
    </row>
    <row r="45383" spans="11:16">
      <c r="K45383" s="14" t="str">
        <v/>
      </c>
      <c r="L45383" s="14" t="str">
        <v/>
      </c>
      <c r="O45383" s="14" t="str">
        <v/>
      </c>
      <c r="P45383" s="14" t="str">
        <f ca="1"/>
        <v>Low Cap</v>
      </c>
    </row>
    <row r="45384" spans="11:16">
      <c r="K45384" s="14" t="str">
        <v/>
      </c>
      <c r="L45384" s="14" t="str">
        <v/>
      </c>
      <c r="O45384" s="14" t="str">
        <v/>
      </c>
      <c r="P45384" s="14" t="str">
        <f ca="1"/>
        <v>Low Cap</v>
      </c>
    </row>
    <row r="45385" spans="11:16">
      <c r="K45385" s="14" t="str">
        <v/>
      </c>
      <c r="L45385" s="14" t="str">
        <v/>
      </c>
      <c r="O45385" s="14" t="str">
        <v/>
      </c>
      <c r="P45385" s="14" t="str">
        <f ca="1"/>
        <v>Low Cap</v>
      </c>
    </row>
    <row r="45386" spans="11:16">
      <c r="K45386" s="14" t="str">
        <v/>
      </c>
      <c r="L45386" s="14" t="str">
        <v/>
      </c>
      <c r="O45386" s="14" t="str">
        <v/>
      </c>
      <c r="P45386" s="14" t="str">
        <f ca="1"/>
        <v>Low Cap</v>
      </c>
    </row>
    <row r="45387" spans="11:16">
      <c r="K45387" s="14" t="str">
        <v/>
      </c>
      <c r="L45387" s="14" t="str">
        <v/>
      </c>
      <c r="O45387" s="14" t="str">
        <v/>
      </c>
      <c r="P45387" s="14" t="str">
        <f ca="1"/>
        <v>Low Cap</v>
      </c>
    </row>
    <row r="45388" spans="11:16">
      <c r="K45388" s="14" t="str">
        <v/>
      </c>
      <c r="L45388" s="14" t="str">
        <v/>
      </c>
      <c r="O45388" s="14" t="str">
        <v/>
      </c>
      <c r="P45388" s="14" t="str">
        <f ca="1"/>
        <v>Low Cap</v>
      </c>
    </row>
    <row r="45389" spans="11:16">
      <c r="K45389" s="14" t="str">
        <v/>
      </c>
      <c r="L45389" s="14" t="str">
        <v/>
      </c>
      <c r="O45389" s="14" t="str">
        <v/>
      </c>
      <c r="P45389" s="14" t="str">
        <f ca="1"/>
        <v>Low Cap</v>
      </c>
    </row>
    <row r="45390" spans="11:16">
      <c r="K45390" s="14" t="str">
        <v/>
      </c>
      <c r="L45390" s="14" t="str">
        <v/>
      </c>
      <c r="O45390" s="14" t="str">
        <v/>
      </c>
      <c r="P45390" s="14" t="str">
        <f ca="1"/>
        <v>Low Cap</v>
      </c>
    </row>
    <row r="45391" spans="11:16">
      <c r="K45391" s="14" t="str">
        <v/>
      </c>
      <c r="L45391" s="14" t="str">
        <v/>
      </c>
      <c r="O45391" s="14" t="str">
        <v/>
      </c>
      <c r="P45391" s="14" t="str">
        <f ca="1"/>
        <v>Low Cap</v>
      </c>
    </row>
    <row r="45392" spans="11:16">
      <c r="K45392" s="14" t="str">
        <v/>
      </c>
      <c r="L45392" s="14" t="str">
        <v/>
      </c>
      <c r="O45392" s="14" t="str">
        <v/>
      </c>
      <c r="P45392" s="14" t="str">
        <f ca="1"/>
        <v>Low Cap</v>
      </c>
    </row>
    <row r="45393" spans="11:16">
      <c r="K45393" s="14" t="str">
        <v/>
      </c>
      <c r="L45393" s="14" t="str">
        <v/>
      </c>
      <c r="O45393" s="14" t="str">
        <v/>
      </c>
      <c r="P45393" s="14" t="str">
        <f ca="1"/>
        <v>Low Cap</v>
      </c>
    </row>
    <row r="45394" spans="11:16">
      <c r="K45394" s="14" t="str">
        <v/>
      </c>
      <c r="L45394" s="14" t="str">
        <v/>
      </c>
      <c r="O45394" s="14" t="str">
        <v/>
      </c>
      <c r="P45394" s="14" t="str">
        <f ca="1"/>
        <v>Low Cap</v>
      </c>
    </row>
    <row r="45395" spans="11:16">
      <c r="K45395" s="14" t="str">
        <v/>
      </c>
      <c r="L45395" s="14" t="str">
        <v/>
      </c>
      <c r="O45395" s="14" t="str">
        <v/>
      </c>
      <c r="P45395" s="14" t="str">
        <f ca="1"/>
        <v>Low Cap</v>
      </c>
    </row>
    <row r="45396" spans="11:16">
      <c r="K45396" s="14" t="str">
        <v/>
      </c>
      <c r="L45396" s="14" t="str">
        <v/>
      </c>
      <c r="O45396" s="14" t="str">
        <v/>
      </c>
      <c r="P45396" s="14" t="str">
        <f ca="1"/>
        <v>Low Cap</v>
      </c>
    </row>
    <row r="45397" spans="11:16">
      <c r="K45397" s="14" t="str">
        <v/>
      </c>
      <c r="L45397" s="14" t="str">
        <v/>
      </c>
      <c r="O45397" s="14" t="str">
        <v/>
      </c>
      <c r="P45397" s="14" t="str">
        <f ca="1"/>
        <v>Low Cap</v>
      </c>
    </row>
    <row r="45398" spans="11:16">
      <c r="K45398" s="14" t="str">
        <v/>
      </c>
      <c r="L45398" s="14" t="str">
        <v/>
      </c>
      <c r="O45398" s="14" t="str">
        <v/>
      </c>
      <c r="P45398" s="14" t="str">
        <f ca="1"/>
        <v>Low Cap</v>
      </c>
    </row>
    <row r="45399" spans="11:16">
      <c r="K45399" s="14" t="str">
        <v/>
      </c>
      <c r="L45399" s="14" t="str">
        <v/>
      </c>
      <c r="O45399" s="14" t="str">
        <v/>
      </c>
      <c r="P45399" s="14" t="str">
        <f ca="1"/>
        <v>Low Cap</v>
      </c>
    </row>
    <row r="45400" spans="11:16">
      <c r="K45400" s="14" t="str">
        <v/>
      </c>
      <c r="L45400" s="14" t="str">
        <v/>
      </c>
      <c r="O45400" s="14" t="str">
        <v/>
      </c>
      <c r="P45400" s="14" t="str">
        <f ca="1"/>
        <v>Low Cap</v>
      </c>
    </row>
    <row r="45401" spans="11:16">
      <c r="K45401" s="14" t="str">
        <v/>
      </c>
      <c r="L45401" s="14" t="str">
        <v/>
      </c>
      <c r="O45401" s="14" t="str">
        <v/>
      </c>
      <c r="P45401" s="14" t="str">
        <f ca="1"/>
        <v>Low Cap</v>
      </c>
    </row>
    <row r="45402" spans="11:16">
      <c r="K45402" s="14" t="str">
        <v/>
      </c>
      <c r="L45402" s="14" t="str">
        <v/>
      </c>
      <c r="O45402" s="14" t="str">
        <v/>
      </c>
      <c r="P45402" s="14" t="str">
        <f ca="1"/>
        <v>Low Cap</v>
      </c>
    </row>
    <row r="45403" spans="11:16">
      <c r="K45403" s="14" t="str">
        <v/>
      </c>
      <c r="L45403" s="14" t="str">
        <v/>
      </c>
      <c r="O45403" s="14" t="str">
        <v/>
      </c>
      <c r="P45403" s="14" t="str">
        <f ca="1"/>
        <v>Low Cap</v>
      </c>
    </row>
    <row r="45404" spans="11:16">
      <c r="K45404" s="14" t="str">
        <v/>
      </c>
      <c r="L45404" s="14" t="str">
        <v/>
      </c>
      <c r="O45404" s="14" t="str">
        <v/>
      </c>
      <c r="P45404" s="14" t="str">
        <f ca="1"/>
        <v>Low Cap</v>
      </c>
    </row>
    <row r="45405" spans="11:16">
      <c r="K45405" s="14" t="str">
        <v/>
      </c>
      <c r="L45405" s="14" t="str">
        <v/>
      </c>
      <c r="O45405" s="14" t="str">
        <v/>
      </c>
      <c r="P45405" s="14" t="str">
        <f ca="1"/>
        <v>Low Cap</v>
      </c>
    </row>
    <row r="45406" spans="11:16">
      <c r="K45406" s="14" t="str">
        <v/>
      </c>
      <c r="L45406" s="14" t="str">
        <v/>
      </c>
      <c r="O45406" s="14" t="str">
        <v/>
      </c>
      <c r="P45406" s="14" t="str">
        <f ca="1"/>
        <v>Low Cap</v>
      </c>
    </row>
    <row r="45407" spans="11:16">
      <c r="K45407" s="14" t="str">
        <v/>
      </c>
      <c r="L45407" s="14" t="str">
        <v/>
      </c>
      <c r="O45407" s="14" t="str">
        <v/>
      </c>
      <c r="P45407" s="14" t="str">
        <f ca="1"/>
        <v>Low Cap</v>
      </c>
    </row>
    <row r="45408" spans="11:16">
      <c r="K45408" s="14" t="str">
        <v/>
      </c>
      <c r="L45408" s="14" t="str">
        <v/>
      </c>
      <c r="O45408" s="14" t="str">
        <v/>
      </c>
      <c r="P45408" s="14" t="str">
        <f ca="1"/>
        <v>Low Cap</v>
      </c>
    </row>
    <row r="45409" spans="11:16">
      <c r="K45409" s="14" t="str">
        <v/>
      </c>
      <c r="L45409" s="14" t="str">
        <v/>
      </c>
      <c r="O45409" s="14" t="str">
        <v/>
      </c>
      <c r="P45409" s="14" t="str">
        <f ca="1"/>
        <v>Low Cap</v>
      </c>
    </row>
    <row r="45410" spans="11:16">
      <c r="K45410" s="14" t="str">
        <v/>
      </c>
      <c r="L45410" s="14" t="str">
        <v/>
      </c>
      <c r="O45410" s="14" t="str">
        <v/>
      </c>
      <c r="P45410" s="14" t="str">
        <f ca="1"/>
        <v>Low Cap</v>
      </c>
    </row>
    <row r="45411" spans="11:16">
      <c r="K45411" s="14" t="str">
        <v/>
      </c>
      <c r="L45411" s="14" t="str">
        <v/>
      </c>
      <c r="O45411" s="14" t="str">
        <v/>
      </c>
      <c r="P45411" s="14" t="str">
        <f ca="1"/>
        <v>Low Cap</v>
      </c>
    </row>
    <row r="45412" spans="11:16">
      <c r="K45412" s="14" t="str">
        <v/>
      </c>
      <c r="L45412" s="14" t="str">
        <v/>
      </c>
      <c r="O45412" s="14" t="str">
        <v/>
      </c>
      <c r="P45412" s="14" t="str">
        <f ca="1"/>
        <v>Low Cap</v>
      </c>
    </row>
    <row r="45413" spans="11:16">
      <c r="K45413" s="14" t="str">
        <v/>
      </c>
      <c r="L45413" s="14" t="str">
        <v/>
      </c>
      <c r="O45413" s="14" t="str">
        <v/>
      </c>
      <c r="P45413" s="14" t="str">
        <f ca="1"/>
        <v>Low Cap</v>
      </c>
    </row>
    <row r="45414" spans="11:16">
      <c r="K45414" s="14" t="str">
        <v/>
      </c>
      <c r="L45414" s="14" t="str">
        <v/>
      </c>
      <c r="O45414" s="14" t="str">
        <v/>
      </c>
      <c r="P45414" s="14" t="str">
        <f ca="1"/>
        <v>Low Cap</v>
      </c>
    </row>
    <row r="45415" spans="11:16">
      <c r="K45415" s="14" t="str">
        <v/>
      </c>
      <c r="L45415" s="14" t="str">
        <v/>
      </c>
      <c r="O45415" s="14" t="str">
        <v/>
      </c>
      <c r="P45415" s="14" t="str">
        <f ca="1"/>
        <v>Low Cap</v>
      </c>
    </row>
    <row r="45416" spans="11:16">
      <c r="K45416" s="14" t="str">
        <v/>
      </c>
      <c r="L45416" s="14" t="str">
        <v/>
      </c>
      <c r="O45416" s="14" t="str">
        <v/>
      </c>
      <c r="P45416" s="14" t="str">
        <f ca="1"/>
        <v>Low Cap</v>
      </c>
    </row>
    <row r="45417" spans="11:16">
      <c r="K45417" s="14" t="str">
        <v/>
      </c>
      <c r="L45417" s="14" t="str">
        <v/>
      </c>
      <c r="O45417" s="14" t="str">
        <v/>
      </c>
      <c r="P45417" s="14" t="str">
        <f ca="1"/>
        <v>Low Cap</v>
      </c>
    </row>
    <row r="45418" spans="11:16">
      <c r="K45418" s="14" t="str">
        <v/>
      </c>
      <c r="L45418" s="14" t="str">
        <v/>
      </c>
      <c r="O45418" s="14" t="str">
        <v/>
      </c>
      <c r="P45418" s="14" t="str">
        <f ca="1"/>
        <v>Low Cap</v>
      </c>
    </row>
    <row r="45419" spans="11:16">
      <c r="K45419" s="14" t="str">
        <v/>
      </c>
      <c r="L45419" s="14" t="str">
        <v/>
      </c>
      <c r="O45419" s="14" t="str">
        <v/>
      </c>
      <c r="P45419" s="14" t="str">
        <f ca="1"/>
        <v>Low Cap</v>
      </c>
    </row>
    <row r="45420" spans="11:16">
      <c r="K45420" s="14" t="str">
        <v/>
      </c>
      <c r="L45420" s="14" t="str">
        <v/>
      </c>
      <c r="O45420" s="14" t="str">
        <v/>
      </c>
      <c r="P45420" s="14" t="str">
        <f ca="1"/>
        <v>Low Cap</v>
      </c>
    </row>
    <row r="45421" spans="11:16">
      <c r="K45421" s="14" t="str">
        <v/>
      </c>
      <c r="L45421" s="14" t="str">
        <v/>
      </c>
      <c r="O45421" s="14" t="str">
        <v/>
      </c>
      <c r="P45421" s="14" t="str">
        <f ca="1"/>
        <v>Low Cap</v>
      </c>
    </row>
    <row r="45422" spans="11:16">
      <c r="K45422" s="14" t="str">
        <v/>
      </c>
      <c r="L45422" s="14" t="str">
        <v/>
      </c>
      <c r="O45422" s="14" t="str">
        <v/>
      </c>
      <c r="P45422" s="14" t="str">
        <f ca="1"/>
        <v>Low Cap</v>
      </c>
    </row>
    <row r="45423" spans="11:16">
      <c r="K45423" s="14" t="str">
        <v/>
      </c>
      <c r="L45423" s="14" t="str">
        <v/>
      </c>
      <c r="O45423" s="14" t="str">
        <v/>
      </c>
      <c r="P45423" s="14" t="str">
        <f ca="1"/>
        <v>Low Cap</v>
      </c>
    </row>
    <row r="45424" spans="11:16">
      <c r="K45424" s="14" t="str">
        <v/>
      </c>
      <c r="L45424" s="14" t="str">
        <v/>
      </c>
      <c r="O45424" s="14" t="str">
        <v/>
      </c>
      <c r="P45424" s="14" t="str">
        <f ca="1"/>
        <v>Low Cap</v>
      </c>
    </row>
    <row r="45425" spans="11:16">
      <c r="K45425" s="14" t="str">
        <v/>
      </c>
      <c r="L45425" s="14" t="str">
        <v/>
      </c>
      <c r="O45425" s="14" t="str">
        <v/>
      </c>
      <c r="P45425" s="14" t="str">
        <f ca="1"/>
        <v>Low Cap</v>
      </c>
    </row>
    <row r="45426" spans="11:16">
      <c r="K45426" s="14" t="str">
        <v/>
      </c>
      <c r="L45426" s="14" t="str">
        <v/>
      </c>
      <c r="O45426" s="14" t="str">
        <v/>
      </c>
      <c r="P45426" s="14" t="str">
        <f ca="1"/>
        <v>Low Cap</v>
      </c>
    </row>
    <row r="45427" spans="11:16">
      <c r="K45427" s="14" t="str">
        <v/>
      </c>
      <c r="L45427" s="14" t="str">
        <v/>
      </c>
      <c r="O45427" s="14" t="str">
        <v/>
      </c>
      <c r="P45427" s="14" t="str">
        <f ca="1"/>
        <v>Low Cap</v>
      </c>
    </row>
    <row r="45428" spans="11:16">
      <c r="K45428" s="14" t="str">
        <v/>
      </c>
      <c r="L45428" s="14" t="str">
        <v/>
      </c>
      <c r="O45428" s="14" t="str">
        <v/>
      </c>
      <c r="P45428" s="14" t="str">
        <f ca="1"/>
        <v>Low Cap</v>
      </c>
    </row>
    <row r="45429" spans="11:16">
      <c r="K45429" s="14" t="str">
        <v/>
      </c>
      <c r="L45429" s="14" t="str">
        <v/>
      </c>
      <c r="O45429" s="14" t="str">
        <v/>
      </c>
      <c r="P45429" s="14" t="str">
        <f ca="1"/>
        <v>Low Cap</v>
      </c>
    </row>
    <row r="45430" spans="11:16">
      <c r="K45430" s="14" t="str">
        <v/>
      </c>
      <c r="L45430" s="14" t="str">
        <v/>
      </c>
      <c r="O45430" s="14" t="str">
        <v/>
      </c>
      <c r="P45430" s="14" t="str">
        <f ca="1"/>
        <v>Low Cap</v>
      </c>
    </row>
    <row r="45431" spans="11:16">
      <c r="K45431" s="14" t="str">
        <v/>
      </c>
      <c r="L45431" s="14" t="str">
        <v/>
      </c>
      <c r="O45431" s="14" t="str">
        <v/>
      </c>
      <c r="P45431" s="14" t="str">
        <f ca="1"/>
        <v>Low Cap</v>
      </c>
    </row>
    <row r="45432" spans="11:16">
      <c r="K45432" s="14" t="str">
        <v/>
      </c>
      <c r="L45432" s="14" t="str">
        <v/>
      </c>
      <c r="O45432" s="14" t="str">
        <v/>
      </c>
      <c r="P45432" s="14" t="str">
        <f ca="1"/>
        <v>Low Cap</v>
      </c>
    </row>
    <row r="45433" spans="11:16">
      <c r="K45433" s="14" t="str">
        <v/>
      </c>
      <c r="L45433" s="14" t="str">
        <v/>
      </c>
      <c r="O45433" s="14" t="str">
        <v/>
      </c>
      <c r="P45433" s="14" t="str">
        <f ca="1"/>
        <v>Low Cap</v>
      </c>
    </row>
    <row r="45434" spans="11:16">
      <c r="K45434" s="14" t="str">
        <v/>
      </c>
      <c r="L45434" s="14" t="str">
        <v/>
      </c>
      <c r="O45434" s="14" t="str">
        <v/>
      </c>
      <c r="P45434" s="14" t="str">
        <f ca="1"/>
        <v>Low Cap</v>
      </c>
    </row>
    <row r="45435" spans="11:16">
      <c r="K45435" s="14" t="str">
        <v/>
      </c>
      <c r="L45435" s="14" t="str">
        <v/>
      </c>
      <c r="O45435" s="14" t="str">
        <v/>
      </c>
      <c r="P45435" s="14" t="str">
        <f ca="1"/>
        <v>Low Cap</v>
      </c>
    </row>
    <row r="45436" spans="11:16">
      <c r="K45436" s="14" t="str">
        <v/>
      </c>
      <c r="L45436" s="14" t="str">
        <v/>
      </c>
      <c r="O45436" s="14" t="str">
        <v/>
      </c>
      <c r="P45436" s="14" t="str">
        <f ca="1"/>
        <v>Low Cap</v>
      </c>
    </row>
    <row r="45437" spans="11:16">
      <c r="K45437" s="14" t="str">
        <v/>
      </c>
      <c r="L45437" s="14" t="str">
        <v/>
      </c>
      <c r="O45437" s="14" t="str">
        <v/>
      </c>
      <c r="P45437" s="14" t="str">
        <f ca="1"/>
        <v>Low Cap</v>
      </c>
    </row>
    <row r="45438" spans="11:16">
      <c r="K45438" s="14" t="str">
        <v/>
      </c>
      <c r="L45438" s="14" t="str">
        <v/>
      </c>
      <c r="O45438" s="14" t="str">
        <v/>
      </c>
      <c r="P45438" s="14" t="str">
        <f ca="1"/>
        <v>Low Cap</v>
      </c>
    </row>
    <row r="45439" spans="11:16">
      <c r="K45439" s="14" t="str">
        <v/>
      </c>
      <c r="L45439" s="14" t="str">
        <v/>
      </c>
      <c r="O45439" s="14" t="str">
        <v/>
      </c>
      <c r="P45439" s="14" t="str">
        <f ca="1"/>
        <v>Low Cap</v>
      </c>
    </row>
    <row r="45440" spans="11:16">
      <c r="K45440" s="14" t="str">
        <v/>
      </c>
      <c r="L45440" s="14" t="str">
        <v/>
      </c>
      <c r="O45440" s="14" t="str">
        <v/>
      </c>
      <c r="P45440" s="14" t="str">
        <f ca="1"/>
        <v>Low Cap</v>
      </c>
    </row>
    <row r="45441" spans="11:16">
      <c r="K45441" s="14" t="str">
        <v/>
      </c>
      <c r="L45441" s="14" t="str">
        <v/>
      </c>
      <c r="O45441" s="14" t="str">
        <v/>
      </c>
      <c r="P45441" s="14" t="str">
        <f ca="1"/>
        <v>Low Cap</v>
      </c>
    </row>
    <row r="45442" spans="11:16">
      <c r="K45442" s="14" t="str">
        <v/>
      </c>
      <c r="L45442" s="14" t="str">
        <v/>
      </c>
      <c r="O45442" s="14" t="str">
        <v/>
      </c>
      <c r="P45442" s="14" t="str">
        <f ca="1"/>
        <v>Low Cap</v>
      </c>
    </row>
    <row r="45443" spans="11:16">
      <c r="K45443" s="14" t="str">
        <v/>
      </c>
      <c r="L45443" s="14" t="str">
        <v/>
      </c>
      <c r="O45443" s="14" t="str">
        <v/>
      </c>
      <c r="P45443" s="14" t="str">
        <f ca="1"/>
        <v>Low Cap</v>
      </c>
    </row>
    <row r="45444" spans="11:16">
      <c r="K45444" s="14" t="str">
        <v/>
      </c>
      <c r="L45444" s="14" t="str">
        <v/>
      </c>
      <c r="O45444" s="14" t="str">
        <v/>
      </c>
      <c r="P45444" s="14" t="str">
        <f ca="1"/>
        <v>Low Cap</v>
      </c>
    </row>
    <row r="45445" spans="11:16">
      <c r="K45445" s="14" t="str">
        <v/>
      </c>
      <c r="L45445" s="14" t="str">
        <v/>
      </c>
      <c r="O45445" s="14" t="str">
        <v/>
      </c>
      <c r="P45445" s="14" t="str">
        <f ca="1"/>
        <v>Low Cap</v>
      </c>
    </row>
    <row r="45446" spans="11:16">
      <c r="K45446" s="14" t="str">
        <v/>
      </c>
      <c r="L45446" s="14" t="str">
        <v/>
      </c>
      <c r="O45446" s="14" t="str">
        <v/>
      </c>
      <c r="P45446" s="14" t="str">
        <f ca="1"/>
        <v>Low Cap</v>
      </c>
    </row>
    <row r="45447" spans="11:16">
      <c r="K45447" s="14" t="str">
        <v/>
      </c>
      <c r="L45447" s="14" t="str">
        <v/>
      </c>
      <c r="O45447" s="14" t="str">
        <v/>
      </c>
      <c r="P45447" s="14" t="str">
        <f ca="1"/>
        <v>Low Cap</v>
      </c>
    </row>
    <row r="45448" spans="11:16">
      <c r="K45448" s="14" t="str">
        <v/>
      </c>
      <c r="L45448" s="14" t="str">
        <v/>
      </c>
      <c r="O45448" s="14" t="str">
        <v/>
      </c>
      <c r="P45448" s="14" t="str">
        <f ca="1"/>
        <v>Low Cap</v>
      </c>
    </row>
    <row r="45449" spans="11:16">
      <c r="K45449" s="14" t="str">
        <v/>
      </c>
      <c r="L45449" s="14" t="str">
        <v/>
      </c>
      <c r="O45449" s="14" t="str">
        <v/>
      </c>
      <c r="P45449" s="14" t="str">
        <f ca="1"/>
        <v>Low Cap</v>
      </c>
    </row>
    <row r="45450" spans="11:16">
      <c r="K45450" s="14" t="str">
        <v/>
      </c>
      <c r="L45450" s="14" t="str">
        <v/>
      </c>
      <c r="O45450" s="14" t="str">
        <v/>
      </c>
      <c r="P45450" s="14" t="str">
        <f ca="1"/>
        <v>Low Cap</v>
      </c>
    </row>
    <row r="45451" spans="11:16">
      <c r="K45451" s="14" t="str">
        <v/>
      </c>
      <c r="L45451" s="14" t="str">
        <v/>
      </c>
      <c r="O45451" s="14" t="str">
        <v/>
      </c>
      <c r="P45451" s="14" t="str">
        <f ca="1"/>
        <v>Low Cap</v>
      </c>
    </row>
    <row r="45452" spans="11:16">
      <c r="K45452" s="14" t="str">
        <v/>
      </c>
      <c r="L45452" s="14" t="str">
        <v/>
      </c>
      <c r="O45452" s="14" t="str">
        <v/>
      </c>
      <c r="P45452" s="14" t="str">
        <f ca="1"/>
        <v>Low Cap</v>
      </c>
    </row>
    <row r="45453" spans="11:16">
      <c r="K45453" s="14" t="str">
        <v/>
      </c>
      <c r="L45453" s="14" t="str">
        <v/>
      </c>
      <c r="O45453" s="14" t="str">
        <v/>
      </c>
      <c r="P45453" s="14" t="str">
        <f ca="1"/>
        <v>Low Cap</v>
      </c>
    </row>
    <row r="45454" spans="11:16">
      <c r="K45454" s="14" t="str">
        <v/>
      </c>
      <c r="L45454" s="14" t="str">
        <v/>
      </c>
      <c r="O45454" s="14" t="str">
        <v/>
      </c>
      <c r="P45454" s="14" t="str">
        <f ca="1"/>
        <v>Low Cap</v>
      </c>
    </row>
    <row r="45455" spans="11:16">
      <c r="K45455" s="14" t="str">
        <v/>
      </c>
      <c r="L45455" s="14" t="str">
        <v/>
      </c>
      <c r="O45455" s="14" t="str">
        <v/>
      </c>
      <c r="P45455" s="14" t="str">
        <f ca="1"/>
        <v>Low Cap</v>
      </c>
    </row>
    <row r="45456" spans="11:16">
      <c r="K45456" s="14" t="str">
        <v/>
      </c>
      <c r="L45456" s="14" t="str">
        <v/>
      </c>
      <c r="O45456" s="14" t="str">
        <v/>
      </c>
      <c r="P45456" s="14" t="str">
        <f ca="1"/>
        <v>Low Cap</v>
      </c>
    </row>
    <row r="45457" spans="11:16">
      <c r="K45457" s="14" t="str">
        <v/>
      </c>
      <c r="L45457" s="14" t="str">
        <v/>
      </c>
      <c r="O45457" s="14" t="str">
        <v/>
      </c>
      <c r="P45457" s="14" t="str">
        <f ca="1"/>
        <v>Low Cap</v>
      </c>
    </row>
    <row r="45458" spans="11:16">
      <c r="K45458" s="14" t="str">
        <v/>
      </c>
      <c r="L45458" s="14" t="str">
        <v/>
      </c>
      <c r="O45458" s="14" t="str">
        <v/>
      </c>
      <c r="P45458" s="14" t="str">
        <f ca="1"/>
        <v>Low Cap</v>
      </c>
    </row>
    <row r="45459" spans="11:16">
      <c r="K45459" s="14" t="str">
        <v/>
      </c>
      <c r="L45459" s="14" t="str">
        <v/>
      </c>
      <c r="O45459" s="14" t="str">
        <v/>
      </c>
      <c r="P45459" s="14" t="str">
        <f ca="1"/>
        <v>Low Cap</v>
      </c>
    </row>
    <row r="45460" spans="11:16">
      <c r="K45460" s="14" t="str">
        <v/>
      </c>
      <c r="L45460" s="14" t="str">
        <v/>
      </c>
      <c r="O45460" s="14" t="str">
        <v/>
      </c>
      <c r="P45460" s="14" t="str">
        <f ca="1"/>
        <v>Low Cap</v>
      </c>
    </row>
    <row r="45461" spans="11:16">
      <c r="K45461" s="14" t="str">
        <v/>
      </c>
      <c r="L45461" s="14" t="str">
        <v/>
      </c>
      <c r="O45461" s="14" t="str">
        <v/>
      </c>
      <c r="P45461" s="14" t="str">
        <f ca="1"/>
        <v>Low Cap</v>
      </c>
    </row>
    <row r="45462" spans="11:16">
      <c r="K45462" s="14" t="str">
        <v/>
      </c>
      <c r="L45462" s="14" t="str">
        <v/>
      </c>
      <c r="O45462" s="14" t="str">
        <v/>
      </c>
      <c r="P45462" s="14" t="str">
        <f ca="1"/>
        <v>Low Cap</v>
      </c>
    </row>
    <row r="45463" spans="11:16">
      <c r="K45463" s="14" t="str">
        <v/>
      </c>
      <c r="L45463" s="14" t="str">
        <v/>
      </c>
      <c r="O45463" s="14" t="str">
        <v/>
      </c>
      <c r="P45463" s="14" t="str">
        <f ca="1"/>
        <v>Low Cap</v>
      </c>
    </row>
    <row r="45464" spans="11:16">
      <c r="K45464" s="14" t="str">
        <v/>
      </c>
      <c r="L45464" s="14" t="str">
        <v/>
      </c>
      <c r="O45464" s="14" t="str">
        <v/>
      </c>
      <c r="P45464" s="14" t="str">
        <f ca="1"/>
        <v>Low Cap</v>
      </c>
    </row>
    <row r="45465" spans="11:16">
      <c r="K45465" s="14" t="str">
        <v/>
      </c>
      <c r="L45465" s="14" t="str">
        <v/>
      </c>
      <c r="O45465" s="14" t="str">
        <v/>
      </c>
      <c r="P45465" s="14" t="str">
        <f ca="1"/>
        <v>Low Cap</v>
      </c>
    </row>
    <row r="45466" spans="11:16">
      <c r="K45466" s="14" t="str">
        <v/>
      </c>
      <c r="L45466" s="14" t="str">
        <v/>
      </c>
      <c r="O45466" s="14" t="str">
        <v/>
      </c>
      <c r="P45466" s="14" t="str">
        <f ca="1"/>
        <v>Low Cap</v>
      </c>
    </row>
    <row r="45467" spans="11:16">
      <c r="K45467" s="14" t="str">
        <v/>
      </c>
      <c r="L45467" s="14" t="str">
        <v/>
      </c>
      <c r="O45467" s="14" t="str">
        <v/>
      </c>
      <c r="P45467" s="14" t="str">
        <f ca="1"/>
        <v>Low Cap</v>
      </c>
    </row>
    <row r="45468" spans="11:16">
      <c r="K45468" s="14" t="str">
        <v/>
      </c>
      <c r="L45468" s="14" t="str">
        <v/>
      </c>
      <c r="O45468" s="14" t="str">
        <v/>
      </c>
      <c r="P45468" s="14" t="str">
        <f ca="1"/>
        <v>Low Cap</v>
      </c>
    </row>
    <row r="45469" spans="11:16">
      <c r="K45469" s="14" t="str">
        <v/>
      </c>
      <c r="L45469" s="14" t="str">
        <v/>
      </c>
      <c r="O45469" s="14" t="str">
        <v/>
      </c>
      <c r="P45469" s="14" t="str">
        <f ca="1"/>
        <v>Low Cap</v>
      </c>
    </row>
    <row r="45470" spans="11:16">
      <c r="K45470" s="14" t="str">
        <v/>
      </c>
      <c r="L45470" s="14" t="str">
        <v/>
      </c>
      <c r="O45470" s="14" t="str">
        <v/>
      </c>
      <c r="P45470" s="14" t="str">
        <f ca="1"/>
        <v>Low Cap</v>
      </c>
    </row>
    <row r="45471" spans="11:16">
      <c r="K45471" s="14" t="str">
        <v/>
      </c>
      <c r="L45471" s="14" t="str">
        <v/>
      </c>
      <c r="O45471" s="14" t="str">
        <v/>
      </c>
      <c r="P45471" s="14" t="str">
        <f ca="1"/>
        <v>Low Cap</v>
      </c>
    </row>
    <row r="45472" spans="11:16">
      <c r="K45472" s="14" t="str">
        <v/>
      </c>
      <c r="L45472" s="14" t="str">
        <v/>
      </c>
      <c r="O45472" s="14" t="str">
        <v/>
      </c>
      <c r="P45472" s="14" t="str">
        <f ca="1"/>
        <v>Low Cap</v>
      </c>
    </row>
    <row r="45473" spans="11:16">
      <c r="K45473" s="14" t="str">
        <v/>
      </c>
      <c r="L45473" s="14" t="str">
        <v/>
      </c>
      <c r="O45473" s="14" t="str">
        <v/>
      </c>
      <c r="P45473" s="14" t="str">
        <f ca="1"/>
        <v>Low Cap</v>
      </c>
    </row>
    <row r="45474" spans="11:16">
      <c r="K45474" s="14" t="str">
        <v/>
      </c>
      <c r="L45474" s="14" t="str">
        <v/>
      </c>
      <c r="O45474" s="14" t="str">
        <v/>
      </c>
      <c r="P45474" s="14" t="str">
        <f ca="1"/>
        <v>Low Cap</v>
      </c>
    </row>
    <row r="45475" spans="11:16">
      <c r="K45475" s="14" t="str">
        <v/>
      </c>
      <c r="L45475" s="14" t="str">
        <v/>
      </c>
      <c r="O45475" s="14" t="str">
        <v/>
      </c>
      <c r="P45475" s="14" t="str">
        <f ca="1"/>
        <v>Low Cap</v>
      </c>
    </row>
    <row r="45476" spans="11:16">
      <c r="K45476" s="14" t="str">
        <v/>
      </c>
      <c r="L45476" s="14" t="str">
        <v/>
      </c>
      <c r="O45476" s="14" t="str">
        <v/>
      </c>
      <c r="P45476" s="14" t="str">
        <f ca="1"/>
        <v>Low Cap</v>
      </c>
    </row>
    <row r="45477" spans="11:16">
      <c r="K45477" s="14" t="str">
        <v/>
      </c>
      <c r="L45477" s="14" t="str">
        <v/>
      </c>
      <c r="O45477" s="14" t="str">
        <v/>
      </c>
      <c r="P45477" s="14" t="str">
        <f ca="1"/>
        <v>Low Cap</v>
      </c>
    </row>
    <row r="45478" spans="11:16">
      <c r="K45478" s="14" t="str">
        <v/>
      </c>
      <c r="L45478" s="14" t="str">
        <v/>
      </c>
      <c r="O45478" s="14" t="str">
        <v/>
      </c>
      <c r="P45478" s="14" t="str">
        <f ca="1"/>
        <v>Low Cap</v>
      </c>
    </row>
    <row r="45479" spans="11:16">
      <c r="K45479" s="14" t="str">
        <v/>
      </c>
      <c r="L45479" s="14" t="str">
        <v/>
      </c>
      <c r="O45479" s="14" t="str">
        <v/>
      </c>
      <c r="P45479" s="14" t="str">
        <f ca="1"/>
        <v>Low Cap</v>
      </c>
    </row>
    <row r="45480" spans="11:16">
      <c r="K45480" s="14" t="str">
        <v/>
      </c>
      <c r="L45480" s="14" t="str">
        <v/>
      </c>
      <c r="O45480" s="14" t="str">
        <v/>
      </c>
      <c r="P45480" s="14" t="str">
        <f ca="1"/>
        <v>Low Cap</v>
      </c>
    </row>
    <row r="45481" spans="11:16">
      <c r="K45481" s="14" t="str">
        <v/>
      </c>
      <c r="L45481" s="14" t="str">
        <v/>
      </c>
      <c r="O45481" s="14" t="str">
        <v/>
      </c>
      <c r="P45481" s="14" t="str">
        <f ca="1"/>
        <v>Low Cap</v>
      </c>
    </row>
    <row r="45482" spans="11:16">
      <c r="K45482" s="14" t="str">
        <v/>
      </c>
      <c r="L45482" s="14" t="str">
        <v/>
      </c>
      <c r="O45482" s="14" t="str">
        <v/>
      </c>
      <c r="P45482" s="14" t="str">
        <f ca="1"/>
        <v>Low Cap</v>
      </c>
    </row>
    <row r="45483" spans="11:16">
      <c r="K45483" s="14" t="str">
        <v/>
      </c>
      <c r="L45483" s="14" t="str">
        <v/>
      </c>
      <c r="O45483" s="14" t="str">
        <v/>
      </c>
      <c r="P45483" s="14" t="str">
        <f ca="1"/>
        <v>Low Cap</v>
      </c>
    </row>
    <row r="45484" spans="11:16">
      <c r="K45484" s="14" t="str">
        <v/>
      </c>
      <c r="L45484" s="14" t="str">
        <v/>
      </c>
      <c r="O45484" s="14" t="str">
        <v/>
      </c>
      <c r="P45484" s="14" t="str">
        <f ca="1"/>
        <v>Low Cap</v>
      </c>
    </row>
    <row r="45485" spans="11:16">
      <c r="K45485" s="14" t="str">
        <v/>
      </c>
      <c r="L45485" s="14" t="str">
        <v/>
      </c>
      <c r="O45485" s="14" t="str">
        <v/>
      </c>
      <c r="P45485" s="14" t="str">
        <f ca="1"/>
        <v>Low Cap</v>
      </c>
    </row>
    <row r="45486" spans="11:16">
      <c r="K45486" s="14" t="str">
        <v/>
      </c>
      <c r="L45486" s="14" t="str">
        <v/>
      </c>
      <c r="O45486" s="14" t="str">
        <v/>
      </c>
      <c r="P45486" s="14" t="str">
        <f ca="1"/>
        <v>Low Cap</v>
      </c>
    </row>
    <row r="45487" spans="11:16">
      <c r="K45487" s="14" t="str">
        <v/>
      </c>
      <c r="L45487" s="14" t="str">
        <v/>
      </c>
      <c r="O45487" s="14" t="str">
        <v/>
      </c>
      <c r="P45487" s="14" t="str">
        <f ca="1"/>
        <v>Low Cap</v>
      </c>
    </row>
    <row r="45488" spans="11:16">
      <c r="K45488" s="14" t="str">
        <v/>
      </c>
      <c r="L45488" s="14" t="str">
        <v/>
      </c>
      <c r="O45488" s="14" t="str">
        <v/>
      </c>
      <c r="P45488" s="14" t="str">
        <f ca="1"/>
        <v>Low Cap</v>
      </c>
    </row>
    <row r="45489" spans="11:16">
      <c r="K45489" s="14" t="str">
        <v/>
      </c>
      <c r="L45489" s="14" t="str">
        <v/>
      </c>
      <c r="O45489" s="14" t="str">
        <v/>
      </c>
      <c r="P45489" s="14" t="str">
        <f ca="1"/>
        <v>Low Cap</v>
      </c>
    </row>
    <row r="45490" spans="11:16">
      <c r="K45490" s="14" t="str">
        <v/>
      </c>
      <c r="L45490" s="14" t="str">
        <v/>
      </c>
      <c r="O45490" s="14" t="str">
        <v/>
      </c>
      <c r="P45490" s="14" t="str">
        <f ca="1"/>
        <v>Low Cap</v>
      </c>
    </row>
    <row r="45491" spans="11:16">
      <c r="K45491" s="14" t="str">
        <v/>
      </c>
      <c r="L45491" s="14" t="str">
        <v/>
      </c>
      <c r="O45491" s="14" t="str">
        <v/>
      </c>
      <c r="P45491" s="14" t="str">
        <f ca="1"/>
        <v>Low Cap</v>
      </c>
    </row>
    <row r="45492" spans="11:16">
      <c r="K45492" s="14" t="str">
        <v/>
      </c>
      <c r="L45492" s="14" t="str">
        <v/>
      </c>
      <c r="O45492" s="14" t="str">
        <v/>
      </c>
      <c r="P45492" s="14" t="str">
        <f ca="1"/>
        <v>Low Cap</v>
      </c>
    </row>
    <row r="45493" spans="11:16">
      <c r="K45493" s="14" t="str">
        <v/>
      </c>
      <c r="L45493" s="14" t="str">
        <v/>
      </c>
      <c r="O45493" s="14" t="str">
        <v/>
      </c>
      <c r="P45493" s="14" t="str">
        <f ca="1"/>
        <v>Low Cap</v>
      </c>
    </row>
    <row r="45494" spans="11:16">
      <c r="K45494" s="14" t="str">
        <v/>
      </c>
      <c r="L45494" s="14" t="str">
        <v/>
      </c>
      <c r="O45494" s="14" t="str">
        <v/>
      </c>
      <c r="P45494" s="14" t="str">
        <f ca="1"/>
        <v>Low Cap</v>
      </c>
    </row>
    <row r="45495" spans="11:16">
      <c r="K45495" s="14" t="str">
        <v/>
      </c>
      <c r="L45495" s="14" t="str">
        <v/>
      </c>
      <c r="O45495" s="14" t="str">
        <v/>
      </c>
      <c r="P45495" s="14" t="str">
        <f ca="1"/>
        <v>Low Cap</v>
      </c>
    </row>
    <row r="45496" spans="11:16">
      <c r="K45496" s="14" t="str">
        <v/>
      </c>
      <c r="L45496" s="14" t="str">
        <v/>
      </c>
      <c r="O45496" s="14" t="str">
        <v/>
      </c>
      <c r="P45496" s="14" t="str">
        <f ca="1"/>
        <v>Low Cap</v>
      </c>
    </row>
    <row r="45497" spans="11:16">
      <c r="K45497" s="14" t="str">
        <v/>
      </c>
      <c r="L45497" s="14" t="str">
        <v/>
      </c>
      <c r="O45497" s="14" t="str">
        <v/>
      </c>
      <c r="P45497" s="14" t="str">
        <f ca="1"/>
        <v>Low Cap</v>
      </c>
    </row>
    <row r="45498" spans="11:16">
      <c r="K45498" s="14" t="str">
        <v/>
      </c>
      <c r="L45498" s="14" t="str">
        <v/>
      </c>
      <c r="O45498" s="14" t="str">
        <v/>
      </c>
      <c r="P45498" s="14" t="str">
        <f ca="1"/>
        <v>Low Cap</v>
      </c>
    </row>
    <row r="45499" spans="11:16">
      <c r="K45499" s="14" t="str">
        <v/>
      </c>
      <c r="L45499" s="14" t="str">
        <v/>
      </c>
      <c r="O45499" s="14" t="str">
        <v/>
      </c>
      <c r="P45499" s="14" t="str">
        <f ca="1"/>
        <v>Low Cap</v>
      </c>
    </row>
    <row r="45500" spans="11:16">
      <c r="K45500" s="14" t="str">
        <v/>
      </c>
      <c r="L45500" s="14" t="str">
        <v/>
      </c>
      <c r="O45500" s="14" t="str">
        <v/>
      </c>
      <c r="P45500" s="14" t="str">
        <f ca="1"/>
        <v>Low Cap</v>
      </c>
    </row>
    <row r="45501" spans="11:16">
      <c r="K45501" s="14" t="str">
        <v/>
      </c>
      <c r="L45501" s="14" t="str">
        <v/>
      </c>
      <c r="O45501" s="14" t="str">
        <v/>
      </c>
      <c r="P45501" s="14" t="str">
        <f ca="1"/>
        <v>Low Cap</v>
      </c>
    </row>
    <row r="45502" spans="11:16">
      <c r="K45502" s="14" t="str">
        <v/>
      </c>
      <c r="L45502" s="14" t="str">
        <v/>
      </c>
      <c r="O45502" s="14" t="str">
        <v/>
      </c>
      <c r="P45502" s="14" t="str">
        <f ca="1"/>
        <v>Low Cap</v>
      </c>
    </row>
    <row r="45503" spans="11:16">
      <c r="K45503" s="14" t="str">
        <v/>
      </c>
      <c r="L45503" s="14" t="str">
        <v/>
      </c>
      <c r="O45503" s="14" t="str">
        <v/>
      </c>
      <c r="P45503" s="14" t="str">
        <f ca="1"/>
        <v>Low Cap</v>
      </c>
    </row>
    <row r="45504" spans="11:16">
      <c r="K45504" s="14" t="str">
        <v/>
      </c>
      <c r="L45504" s="14" t="str">
        <v/>
      </c>
      <c r="O45504" s="14" t="str">
        <v/>
      </c>
      <c r="P45504" s="14" t="str">
        <f ca="1"/>
        <v>Low Cap</v>
      </c>
    </row>
    <row r="45505" spans="11:16">
      <c r="K45505" s="14" t="str">
        <v/>
      </c>
      <c r="L45505" s="14" t="str">
        <v/>
      </c>
      <c r="O45505" s="14" t="str">
        <v/>
      </c>
      <c r="P45505" s="14" t="str">
        <f ca="1"/>
        <v>Low Cap</v>
      </c>
    </row>
    <row r="45506" spans="11:16">
      <c r="K45506" s="14" t="str">
        <v/>
      </c>
      <c r="L45506" s="14" t="str">
        <v/>
      </c>
      <c r="O45506" s="14" t="str">
        <v/>
      </c>
      <c r="P45506" s="14" t="str">
        <f ca="1"/>
        <v>Low Cap</v>
      </c>
    </row>
    <row r="45507" spans="11:16">
      <c r="K45507" s="14" t="str">
        <v/>
      </c>
      <c r="L45507" s="14" t="str">
        <v/>
      </c>
      <c r="O45507" s="14" t="str">
        <v/>
      </c>
      <c r="P45507" s="14" t="str">
        <f ca="1"/>
        <v>Low Cap</v>
      </c>
    </row>
    <row r="45508" spans="11:16">
      <c r="K45508" s="14" t="str">
        <v/>
      </c>
      <c r="L45508" s="14" t="str">
        <v/>
      </c>
      <c r="O45508" s="14" t="str">
        <v/>
      </c>
      <c r="P45508" s="14" t="str">
        <f ca="1"/>
        <v>Low Cap</v>
      </c>
    </row>
    <row r="45509" spans="11:16">
      <c r="K45509" s="14" t="str">
        <v/>
      </c>
      <c r="L45509" s="14" t="str">
        <v/>
      </c>
      <c r="O45509" s="14" t="str">
        <v/>
      </c>
      <c r="P45509" s="14" t="str">
        <f ca="1"/>
        <v>Low Cap</v>
      </c>
    </row>
    <row r="45510" spans="11:16">
      <c r="K45510" s="14" t="str">
        <v/>
      </c>
      <c r="L45510" s="14" t="str">
        <v/>
      </c>
      <c r="O45510" s="14" t="str">
        <v/>
      </c>
      <c r="P45510" s="14" t="str">
        <f ca="1"/>
        <v>Low Cap</v>
      </c>
    </row>
    <row r="45511" spans="11:16">
      <c r="K45511" s="14" t="str">
        <v/>
      </c>
      <c r="L45511" s="14" t="str">
        <v/>
      </c>
      <c r="O45511" s="14" t="str">
        <v/>
      </c>
      <c r="P45511" s="14" t="str">
        <f ca="1"/>
        <v>Low Cap</v>
      </c>
    </row>
    <row r="45512" spans="11:16">
      <c r="K45512" s="14" t="str">
        <v/>
      </c>
      <c r="L45512" s="14" t="str">
        <v/>
      </c>
      <c r="O45512" s="14" t="str">
        <v/>
      </c>
      <c r="P45512" s="14" t="str">
        <f ca="1"/>
        <v>Low Cap</v>
      </c>
    </row>
    <row r="45513" spans="11:16">
      <c r="K45513" s="14" t="str">
        <v/>
      </c>
      <c r="L45513" s="14" t="str">
        <v/>
      </c>
      <c r="O45513" s="14" t="str">
        <v/>
      </c>
      <c r="P45513" s="14" t="str">
        <f ca="1"/>
        <v>Low Cap</v>
      </c>
    </row>
    <row r="45514" spans="11:16">
      <c r="K45514" s="14" t="str">
        <v/>
      </c>
      <c r="L45514" s="14" t="str">
        <v/>
      </c>
      <c r="O45514" s="14" t="str">
        <v/>
      </c>
      <c r="P45514" s="14" t="str">
        <f ca="1"/>
        <v>Low Cap</v>
      </c>
    </row>
    <row r="45515" spans="11:16">
      <c r="K45515" s="14" t="str">
        <v/>
      </c>
      <c r="L45515" s="14" t="str">
        <v/>
      </c>
      <c r="O45515" s="14" t="str">
        <v/>
      </c>
      <c r="P45515" s="14" t="str">
        <f ca="1"/>
        <v>Low Cap</v>
      </c>
    </row>
    <row r="45516" spans="11:16">
      <c r="K45516" s="14" t="str">
        <v/>
      </c>
      <c r="L45516" s="14" t="str">
        <v/>
      </c>
      <c r="O45516" s="14" t="str">
        <v/>
      </c>
      <c r="P45516" s="14" t="str">
        <f ca="1"/>
        <v>Low Cap</v>
      </c>
    </row>
    <row r="45517" spans="11:16">
      <c r="K45517" s="14" t="str">
        <v/>
      </c>
      <c r="L45517" s="14" t="str">
        <v/>
      </c>
      <c r="O45517" s="14" t="str">
        <v/>
      </c>
      <c r="P45517" s="14" t="str">
        <f ca="1"/>
        <v>Low Cap</v>
      </c>
    </row>
    <row r="45518" spans="11:16">
      <c r="K45518" s="14" t="str">
        <v/>
      </c>
      <c r="L45518" s="14" t="str">
        <v/>
      </c>
      <c r="O45518" s="14" t="str">
        <v/>
      </c>
      <c r="P45518" s="14" t="str">
        <f ca="1"/>
        <v>Low Cap</v>
      </c>
    </row>
    <row r="45519" spans="11:16">
      <c r="K45519" s="14" t="str">
        <v/>
      </c>
      <c r="L45519" s="14" t="str">
        <v/>
      </c>
      <c r="O45519" s="14" t="str">
        <v/>
      </c>
      <c r="P45519" s="14" t="str">
        <f ca="1"/>
        <v>Low Cap</v>
      </c>
    </row>
    <row r="45520" spans="11:16">
      <c r="K45520" s="14" t="str">
        <v/>
      </c>
      <c r="L45520" s="14" t="str">
        <v/>
      </c>
      <c r="O45520" s="14" t="str">
        <v/>
      </c>
      <c r="P45520" s="14" t="str">
        <f ca="1"/>
        <v>Low Cap</v>
      </c>
    </row>
    <row r="45521" spans="11:16">
      <c r="K45521" s="14" t="str">
        <v/>
      </c>
      <c r="L45521" s="14" t="str">
        <v/>
      </c>
      <c r="O45521" s="14" t="str">
        <v/>
      </c>
      <c r="P45521" s="14" t="str">
        <f ca="1"/>
        <v>Low Cap</v>
      </c>
    </row>
    <row r="45522" spans="11:16">
      <c r="K45522" s="14" t="str">
        <v/>
      </c>
      <c r="L45522" s="14" t="str">
        <v/>
      </c>
      <c r="O45522" s="14" t="str">
        <v/>
      </c>
      <c r="P45522" s="14" t="str">
        <f ca="1"/>
        <v>Low Cap</v>
      </c>
    </row>
    <row r="45523" spans="11:16">
      <c r="K45523" s="14" t="str">
        <v/>
      </c>
      <c r="L45523" s="14" t="str">
        <v/>
      </c>
      <c r="O45523" s="14" t="str">
        <v/>
      </c>
      <c r="P45523" s="14" t="str">
        <f ca="1"/>
        <v>Low Cap</v>
      </c>
    </row>
    <row r="45524" spans="11:16">
      <c r="K45524" s="14" t="str">
        <v/>
      </c>
      <c r="L45524" s="14" t="str">
        <v/>
      </c>
      <c r="O45524" s="14" t="str">
        <v/>
      </c>
      <c r="P45524" s="14" t="str">
        <f ca="1"/>
        <v>Low Cap</v>
      </c>
    </row>
    <row r="45525" spans="11:16">
      <c r="K45525" s="14" t="str">
        <v/>
      </c>
      <c r="L45525" s="14" t="str">
        <v/>
      </c>
      <c r="O45525" s="14" t="str">
        <v/>
      </c>
      <c r="P45525" s="14" t="str">
        <f ca="1"/>
        <v>Low Cap</v>
      </c>
    </row>
    <row r="45526" spans="11:16">
      <c r="K45526" s="14" t="str">
        <v/>
      </c>
      <c r="L45526" s="14" t="str">
        <v/>
      </c>
      <c r="O45526" s="14" t="str">
        <v/>
      </c>
      <c r="P45526" s="14" t="str">
        <f ca="1"/>
        <v>Low Cap</v>
      </c>
    </row>
    <row r="45527" spans="11:16">
      <c r="K45527" s="14" t="str">
        <v/>
      </c>
      <c r="L45527" s="14" t="str">
        <v/>
      </c>
      <c r="O45527" s="14" t="str">
        <v/>
      </c>
      <c r="P45527" s="14" t="str">
        <f ca="1"/>
        <v>Low Cap</v>
      </c>
    </row>
    <row r="45528" spans="11:16">
      <c r="K45528" s="14" t="str">
        <v/>
      </c>
      <c r="L45528" s="14" t="str">
        <v/>
      </c>
      <c r="O45528" s="14" t="str">
        <v/>
      </c>
      <c r="P45528" s="14" t="str">
        <f ca="1"/>
        <v>Low Cap</v>
      </c>
    </row>
    <row r="45529" spans="11:16">
      <c r="K45529" s="14" t="str">
        <v/>
      </c>
      <c r="L45529" s="14" t="str">
        <v/>
      </c>
      <c r="O45529" s="14" t="str">
        <v/>
      </c>
      <c r="P45529" s="14" t="str">
        <f ca="1"/>
        <v>Low Cap</v>
      </c>
    </row>
    <row r="45530" spans="11:16">
      <c r="K45530" s="14" t="str">
        <v/>
      </c>
      <c r="L45530" s="14" t="str">
        <v/>
      </c>
      <c r="O45530" s="14" t="str">
        <v/>
      </c>
      <c r="P45530" s="14" t="str">
        <f ca="1"/>
        <v>Low Cap</v>
      </c>
    </row>
    <row r="45531" spans="11:16">
      <c r="K45531" s="14" t="str">
        <v/>
      </c>
      <c r="L45531" s="14" t="str">
        <v/>
      </c>
      <c r="O45531" s="14" t="str">
        <v/>
      </c>
      <c r="P45531" s="14" t="str">
        <f ca="1"/>
        <v>Low Cap</v>
      </c>
    </row>
    <row r="45532" spans="11:16">
      <c r="K45532" s="14" t="str">
        <v/>
      </c>
      <c r="L45532" s="14" t="str">
        <v/>
      </c>
      <c r="O45532" s="14" t="str">
        <v/>
      </c>
      <c r="P45532" s="14" t="str">
        <f ca="1"/>
        <v>Low Cap</v>
      </c>
    </row>
    <row r="45533" spans="11:16">
      <c r="K45533" s="14" t="str">
        <v/>
      </c>
      <c r="L45533" s="14" t="str">
        <v/>
      </c>
      <c r="O45533" s="14" t="str">
        <v/>
      </c>
      <c r="P45533" s="14" t="str">
        <f ca="1"/>
        <v>Low Cap</v>
      </c>
    </row>
    <row r="45534" spans="11:16">
      <c r="K45534" s="14" t="str">
        <v/>
      </c>
      <c r="L45534" s="14" t="str">
        <v/>
      </c>
      <c r="O45534" s="14" t="str">
        <v/>
      </c>
      <c r="P45534" s="14" t="str">
        <f ca="1"/>
        <v>Low Cap</v>
      </c>
    </row>
    <row r="45535" spans="11:16">
      <c r="K45535" s="14" t="str">
        <v/>
      </c>
      <c r="L45535" s="14" t="str">
        <v/>
      </c>
      <c r="O45535" s="14" t="str">
        <v/>
      </c>
      <c r="P45535" s="14" t="str">
        <f ca="1"/>
        <v>Low Cap</v>
      </c>
    </row>
    <row r="45536" spans="11:16">
      <c r="K45536" s="14" t="str">
        <v/>
      </c>
      <c r="L45536" s="14" t="str">
        <v/>
      </c>
      <c r="O45536" s="14" t="str">
        <v/>
      </c>
      <c r="P45536" s="14" t="str">
        <f ca="1"/>
        <v>Low Cap</v>
      </c>
    </row>
    <row r="45537" spans="11:16">
      <c r="K45537" s="14" t="str">
        <v/>
      </c>
      <c r="L45537" s="14" t="str">
        <v/>
      </c>
      <c r="O45537" s="14" t="str">
        <v/>
      </c>
      <c r="P45537" s="14" t="str">
        <f ca="1"/>
        <v>Low Cap</v>
      </c>
    </row>
    <row r="45538" spans="11:16">
      <c r="K45538" s="14" t="str">
        <v/>
      </c>
      <c r="L45538" s="14" t="str">
        <v/>
      </c>
      <c r="O45538" s="14" t="str">
        <v/>
      </c>
      <c r="P45538" s="14" t="str">
        <f ca="1"/>
        <v>Low Cap</v>
      </c>
    </row>
    <row r="45539" spans="11:16">
      <c r="K45539" s="14" t="str">
        <v/>
      </c>
      <c r="L45539" s="14" t="str">
        <v/>
      </c>
      <c r="O45539" s="14" t="str">
        <v/>
      </c>
      <c r="P45539" s="14" t="str">
        <f ca="1"/>
        <v>Low Cap</v>
      </c>
    </row>
    <row r="45540" spans="11:16">
      <c r="K45540" s="14" t="str">
        <v/>
      </c>
      <c r="L45540" s="14" t="str">
        <v/>
      </c>
      <c r="O45540" s="14" t="str">
        <v/>
      </c>
      <c r="P45540" s="14" t="str">
        <f ca="1"/>
        <v>Low Cap</v>
      </c>
    </row>
    <row r="45541" spans="11:16">
      <c r="K45541" s="14" t="str">
        <v/>
      </c>
      <c r="L45541" s="14" t="str">
        <v/>
      </c>
      <c r="O45541" s="14" t="str">
        <v/>
      </c>
      <c r="P45541" s="14" t="str">
        <f ca="1"/>
        <v>Low Cap</v>
      </c>
    </row>
    <row r="45542" spans="11:16">
      <c r="K45542" s="14" t="str">
        <v/>
      </c>
      <c r="L45542" s="14" t="str">
        <v/>
      </c>
      <c r="O45542" s="14" t="str">
        <v/>
      </c>
      <c r="P45542" s="14" t="str">
        <f ca="1"/>
        <v>Low Cap</v>
      </c>
    </row>
    <row r="45543" spans="11:16">
      <c r="K45543" s="14" t="str">
        <v/>
      </c>
      <c r="L45543" s="14" t="str">
        <v/>
      </c>
      <c r="O45543" s="14" t="str">
        <v/>
      </c>
      <c r="P45543" s="14" t="str">
        <f ca="1"/>
        <v>Low Cap</v>
      </c>
    </row>
    <row r="45544" spans="11:16">
      <c r="K45544" s="14" t="str">
        <v/>
      </c>
      <c r="L45544" s="14" t="str">
        <v/>
      </c>
      <c r="O45544" s="14" t="str">
        <v/>
      </c>
      <c r="P45544" s="14" t="str">
        <f ca="1"/>
        <v>Low Cap</v>
      </c>
    </row>
    <row r="45545" spans="11:16">
      <c r="K45545" s="14" t="str">
        <v/>
      </c>
      <c r="L45545" s="14" t="str">
        <v/>
      </c>
      <c r="O45545" s="14" t="str">
        <v/>
      </c>
      <c r="P45545" s="14" t="str">
        <f ca="1"/>
        <v>Low Cap</v>
      </c>
    </row>
    <row r="45546" spans="11:16">
      <c r="K45546" s="14" t="str">
        <v/>
      </c>
      <c r="L45546" s="14" t="str">
        <v/>
      </c>
      <c r="O45546" s="14" t="str">
        <v/>
      </c>
      <c r="P45546" s="14" t="str">
        <f ca="1"/>
        <v>Low Cap</v>
      </c>
    </row>
    <row r="45547" spans="11:16">
      <c r="K45547" s="14" t="str">
        <v/>
      </c>
      <c r="L45547" s="14" t="str">
        <v/>
      </c>
      <c r="O45547" s="14" t="str">
        <v/>
      </c>
      <c r="P45547" s="14" t="str">
        <f ca="1"/>
        <v>Low Cap</v>
      </c>
    </row>
    <row r="45548" spans="11:16">
      <c r="K45548" s="14" t="str">
        <v/>
      </c>
      <c r="L45548" s="14" t="str">
        <v/>
      </c>
      <c r="O45548" s="14" t="str">
        <v/>
      </c>
      <c r="P45548" s="14" t="str">
        <f ca="1"/>
        <v>Low Cap</v>
      </c>
    </row>
    <row r="45549" spans="11:16">
      <c r="K45549" s="14" t="str">
        <v/>
      </c>
      <c r="L45549" s="14" t="str">
        <v/>
      </c>
      <c r="O45549" s="14" t="str">
        <v/>
      </c>
      <c r="P45549" s="14" t="str">
        <f ca="1"/>
        <v>Low Cap</v>
      </c>
    </row>
    <row r="45550" spans="11:16">
      <c r="K45550" s="14" t="str">
        <v/>
      </c>
      <c r="L45550" s="14" t="str">
        <v/>
      </c>
      <c r="O45550" s="14" t="str">
        <v/>
      </c>
      <c r="P45550" s="14" t="str">
        <f ca="1"/>
        <v>Low Cap</v>
      </c>
    </row>
    <row r="45551" spans="11:16">
      <c r="K45551" s="14" t="str">
        <v/>
      </c>
      <c r="L45551" s="14" t="str">
        <v/>
      </c>
      <c r="O45551" s="14" t="str">
        <v/>
      </c>
      <c r="P45551" s="14" t="str">
        <f ca="1"/>
        <v>Low Cap</v>
      </c>
    </row>
    <row r="45552" spans="11:16">
      <c r="K45552" s="14" t="str">
        <v/>
      </c>
      <c r="L45552" s="14" t="str">
        <v/>
      </c>
      <c r="O45552" s="14" t="str">
        <v/>
      </c>
      <c r="P45552" s="14" t="str">
        <f ca="1"/>
        <v>Low Cap</v>
      </c>
    </row>
    <row r="45553" spans="11:16">
      <c r="K45553" s="14" t="str">
        <v/>
      </c>
      <c r="L45553" s="14" t="str">
        <v/>
      </c>
      <c r="O45553" s="14" t="str">
        <v/>
      </c>
      <c r="P45553" s="14" t="str">
        <f ca="1"/>
        <v>Low Cap</v>
      </c>
    </row>
    <row r="45554" spans="11:16">
      <c r="K45554" s="14" t="str">
        <v/>
      </c>
      <c r="L45554" s="14" t="str">
        <v/>
      </c>
      <c r="O45554" s="14" t="str">
        <v/>
      </c>
      <c r="P45554" s="14" t="str">
        <f ca="1"/>
        <v>Low Cap</v>
      </c>
    </row>
    <row r="45555" spans="11:16">
      <c r="K45555" s="14" t="str">
        <v/>
      </c>
      <c r="L45555" s="14" t="str">
        <v/>
      </c>
      <c r="O45555" s="14" t="str">
        <v/>
      </c>
      <c r="P45555" s="14" t="str">
        <f ca="1"/>
        <v>Low Cap</v>
      </c>
    </row>
    <row r="45556" spans="11:16">
      <c r="K45556" s="14" t="str">
        <v/>
      </c>
      <c r="L45556" s="14" t="str">
        <v/>
      </c>
      <c r="O45556" s="14" t="str">
        <v/>
      </c>
      <c r="P45556" s="14" t="str">
        <f ca="1"/>
        <v>Low Cap</v>
      </c>
    </row>
    <row r="45557" spans="11:16">
      <c r="K45557" s="14" t="str">
        <v/>
      </c>
      <c r="L45557" s="14" t="str">
        <v/>
      </c>
      <c r="O45557" s="14" t="str">
        <v/>
      </c>
      <c r="P45557" s="14" t="str">
        <f ca="1"/>
        <v>Low Cap</v>
      </c>
    </row>
    <row r="45558" spans="11:16">
      <c r="K45558" s="14" t="str">
        <v/>
      </c>
      <c r="L45558" s="14" t="str">
        <v/>
      </c>
      <c r="O45558" s="14" t="str">
        <v/>
      </c>
      <c r="P45558" s="14" t="str">
        <f ca="1"/>
        <v>Low Cap</v>
      </c>
    </row>
    <row r="45559" spans="11:16">
      <c r="K45559" s="14" t="str">
        <v/>
      </c>
      <c r="L45559" s="14" t="str">
        <v/>
      </c>
      <c r="O45559" s="14" t="str">
        <v/>
      </c>
      <c r="P45559" s="14" t="str">
        <f ca="1"/>
        <v>Low Cap</v>
      </c>
    </row>
    <row r="45560" spans="11:16">
      <c r="K45560" s="14" t="str">
        <v/>
      </c>
      <c r="L45560" s="14" t="str">
        <v/>
      </c>
      <c r="O45560" s="14" t="str">
        <v/>
      </c>
      <c r="P45560" s="14" t="str">
        <f ca="1"/>
        <v>Low Cap</v>
      </c>
    </row>
    <row r="45561" spans="11:16">
      <c r="K45561" s="14" t="str">
        <v/>
      </c>
      <c r="L45561" s="14" t="str">
        <v/>
      </c>
      <c r="O45561" s="14" t="str">
        <v/>
      </c>
      <c r="P45561" s="14" t="str">
        <f ca="1"/>
        <v>Low Cap</v>
      </c>
    </row>
    <row r="45562" spans="11:16">
      <c r="K45562" s="14" t="str">
        <v/>
      </c>
      <c r="L45562" s="14" t="str">
        <v/>
      </c>
      <c r="O45562" s="14" t="str">
        <v/>
      </c>
      <c r="P45562" s="14" t="str">
        <f ca="1"/>
        <v>Low Cap</v>
      </c>
    </row>
    <row r="45563" spans="11:16">
      <c r="K45563" s="14" t="str">
        <v/>
      </c>
      <c r="L45563" s="14" t="str">
        <v/>
      </c>
      <c r="O45563" s="14" t="str">
        <v/>
      </c>
      <c r="P45563" s="14" t="str">
        <f ca="1"/>
        <v>Low Cap</v>
      </c>
    </row>
    <row r="45564" spans="11:16">
      <c r="K45564" s="14" t="str">
        <v/>
      </c>
      <c r="L45564" s="14" t="str">
        <v/>
      </c>
      <c r="O45564" s="14" t="str">
        <v/>
      </c>
      <c r="P45564" s="14" t="str">
        <f ca="1"/>
        <v>Low Cap</v>
      </c>
    </row>
    <row r="45565" spans="11:16">
      <c r="K45565" s="14" t="str">
        <v/>
      </c>
      <c r="L45565" s="14" t="str">
        <v/>
      </c>
      <c r="O45565" s="14" t="str">
        <v/>
      </c>
      <c r="P45565" s="14" t="str">
        <f ca="1"/>
        <v>Low Cap</v>
      </c>
    </row>
    <row r="45566" spans="11:16">
      <c r="K45566" s="14" t="str">
        <v/>
      </c>
      <c r="L45566" s="14" t="str">
        <v/>
      </c>
      <c r="O45566" s="14" t="str">
        <v/>
      </c>
      <c r="P45566" s="14" t="str">
        <f ca="1"/>
        <v>Low Cap</v>
      </c>
    </row>
    <row r="45567" spans="11:16">
      <c r="K45567" s="14" t="str">
        <v/>
      </c>
      <c r="L45567" s="14" t="str">
        <v/>
      </c>
      <c r="O45567" s="14" t="str">
        <v/>
      </c>
      <c r="P45567" s="14" t="str">
        <f ca="1"/>
        <v>Low Cap</v>
      </c>
    </row>
    <row r="45568" spans="11:16">
      <c r="K45568" s="14" t="str">
        <v/>
      </c>
      <c r="L45568" s="14" t="str">
        <v/>
      </c>
      <c r="O45568" s="14" t="str">
        <v/>
      </c>
      <c r="P45568" s="14" t="str">
        <f ca="1"/>
        <v>Low Cap</v>
      </c>
    </row>
    <row r="45569" spans="11:16">
      <c r="K45569" s="14" t="str">
        <v/>
      </c>
      <c r="L45569" s="14" t="str">
        <v/>
      </c>
      <c r="O45569" s="14" t="str">
        <v/>
      </c>
      <c r="P45569" s="14" t="str">
        <f ca="1"/>
        <v>Low Cap</v>
      </c>
    </row>
    <row r="45570" spans="11:16">
      <c r="K45570" s="14" t="str">
        <v/>
      </c>
      <c r="L45570" s="14" t="str">
        <v/>
      </c>
      <c r="O45570" s="14" t="str">
        <v/>
      </c>
      <c r="P45570" s="14" t="str">
        <f ca="1"/>
        <v>Low Cap</v>
      </c>
    </row>
    <row r="45571" spans="11:16">
      <c r="K45571" s="14" t="str">
        <v/>
      </c>
      <c r="L45571" s="14" t="str">
        <v/>
      </c>
      <c r="O45571" s="14" t="str">
        <v/>
      </c>
      <c r="P45571" s="14" t="str">
        <f ca="1"/>
        <v>Low Cap</v>
      </c>
    </row>
    <row r="45572" spans="11:16">
      <c r="K45572" s="14" t="str">
        <v/>
      </c>
      <c r="L45572" s="14" t="str">
        <v/>
      </c>
      <c r="O45572" s="14" t="str">
        <v/>
      </c>
      <c r="P45572" s="14" t="str">
        <f ca="1"/>
        <v>Low Cap</v>
      </c>
    </row>
    <row r="45573" spans="11:16">
      <c r="K45573" s="14" t="str">
        <v/>
      </c>
      <c r="L45573" s="14" t="str">
        <v/>
      </c>
      <c r="O45573" s="14" t="str">
        <v/>
      </c>
      <c r="P45573" s="14" t="str">
        <f ca="1"/>
        <v>Low Cap</v>
      </c>
    </row>
    <row r="45574" spans="11:16">
      <c r="K45574" s="14" t="str">
        <v/>
      </c>
      <c r="L45574" s="14" t="str">
        <v/>
      </c>
      <c r="O45574" s="14" t="str">
        <v/>
      </c>
      <c r="P45574" s="14" t="str">
        <f ca="1"/>
        <v>Low Cap</v>
      </c>
    </row>
    <row r="45575" spans="11:16">
      <c r="K45575" s="14" t="str">
        <v/>
      </c>
      <c r="L45575" s="14" t="str">
        <v/>
      </c>
      <c r="O45575" s="14" t="str">
        <v/>
      </c>
      <c r="P45575" s="14" t="str">
        <f ca="1"/>
        <v>Low Cap</v>
      </c>
    </row>
    <row r="45576" spans="11:16">
      <c r="K45576" s="14" t="str">
        <v/>
      </c>
      <c r="L45576" s="14" t="str">
        <v/>
      </c>
      <c r="O45576" s="14" t="str">
        <v/>
      </c>
      <c r="P45576" s="14" t="str">
        <f ca="1"/>
        <v>Low Cap</v>
      </c>
    </row>
    <row r="45577" spans="11:16">
      <c r="K45577" s="14" t="str">
        <v/>
      </c>
      <c r="L45577" s="14" t="str">
        <v/>
      </c>
      <c r="O45577" s="14" t="str">
        <v/>
      </c>
      <c r="P45577" s="14" t="str">
        <f ca="1"/>
        <v>Low Cap</v>
      </c>
    </row>
    <row r="45578" spans="11:16">
      <c r="K45578" s="14" t="str">
        <v/>
      </c>
      <c r="L45578" s="14" t="str">
        <v/>
      </c>
      <c r="O45578" s="14" t="str">
        <v/>
      </c>
      <c r="P45578" s="14" t="str">
        <f ca="1"/>
        <v>Low Cap</v>
      </c>
    </row>
    <row r="45579" spans="11:16">
      <c r="K45579" s="14" t="str">
        <v/>
      </c>
      <c r="L45579" s="14" t="str">
        <v/>
      </c>
      <c r="O45579" s="14" t="str">
        <v/>
      </c>
      <c r="P45579" s="14" t="str">
        <f ca="1"/>
        <v>Low Cap</v>
      </c>
    </row>
    <row r="45580" spans="11:16">
      <c r="K45580" s="14" t="str">
        <v/>
      </c>
      <c r="L45580" s="14" t="str">
        <v/>
      </c>
      <c r="O45580" s="14" t="str">
        <v/>
      </c>
      <c r="P45580" s="14" t="str">
        <f ca="1"/>
        <v>Low Cap</v>
      </c>
    </row>
    <row r="45581" spans="11:16">
      <c r="K45581" s="14" t="str">
        <v/>
      </c>
      <c r="L45581" s="14" t="str">
        <v/>
      </c>
      <c r="O45581" s="14" t="str">
        <v/>
      </c>
      <c r="P45581" s="14" t="str">
        <f ca="1"/>
        <v>Low Cap</v>
      </c>
    </row>
    <row r="45582" spans="11:16">
      <c r="K45582" s="14" t="str">
        <v/>
      </c>
      <c r="L45582" s="14" t="str">
        <v/>
      </c>
      <c r="O45582" s="14" t="str">
        <v/>
      </c>
      <c r="P45582" s="14" t="str">
        <f ca="1"/>
        <v>Low Cap</v>
      </c>
    </row>
    <row r="45583" spans="11:16">
      <c r="K45583" s="14" t="str">
        <v/>
      </c>
      <c r="L45583" s="14" t="str">
        <v/>
      </c>
      <c r="O45583" s="14" t="str">
        <v/>
      </c>
      <c r="P45583" s="14" t="str">
        <f ca="1"/>
        <v>Low Cap</v>
      </c>
    </row>
    <row r="45584" spans="11:16">
      <c r="K45584" s="14" t="str">
        <v/>
      </c>
      <c r="L45584" s="14" t="str">
        <v/>
      </c>
      <c r="O45584" s="14" t="str">
        <v/>
      </c>
      <c r="P45584" s="14" t="str">
        <f ca="1"/>
        <v>Low Cap</v>
      </c>
    </row>
    <row r="45585" spans="11:16">
      <c r="K45585" s="14" t="str">
        <v/>
      </c>
      <c r="L45585" s="14" t="str">
        <v/>
      </c>
      <c r="O45585" s="14" t="str">
        <v/>
      </c>
      <c r="P45585" s="14" t="str">
        <f ca="1"/>
        <v>Low Cap</v>
      </c>
    </row>
    <row r="45586" spans="11:16">
      <c r="K45586" s="14" t="str">
        <v/>
      </c>
      <c r="L45586" s="14" t="str">
        <v/>
      </c>
      <c r="O45586" s="14" t="str">
        <v/>
      </c>
      <c r="P45586" s="14" t="str">
        <f ca="1"/>
        <v>Low Cap</v>
      </c>
    </row>
    <row r="45587" spans="11:16">
      <c r="K45587" s="14" t="str">
        <v/>
      </c>
      <c r="L45587" s="14" t="str">
        <v/>
      </c>
      <c r="O45587" s="14" t="str">
        <v/>
      </c>
      <c r="P45587" s="14" t="str">
        <f ca="1"/>
        <v>Low Cap</v>
      </c>
    </row>
    <row r="45588" spans="11:16">
      <c r="K45588" s="14" t="str">
        <v/>
      </c>
      <c r="L45588" s="14" t="str">
        <v/>
      </c>
      <c r="O45588" s="14" t="str">
        <v/>
      </c>
      <c r="P45588" s="14" t="str">
        <f ca="1"/>
        <v>Low Cap</v>
      </c>
    </row>
    <row r="45589" spans="11:16">
      <c r="K45589" s="14" t="str">
        <v/>
      </c>
      <c r="L45589" s="14" t="str">
        <v/>
      </c>
      <c r="O45589" s="14" t="str">
        <v/>
      </c>
      <c r="P45589" s="14" t="str">
        <f ca="1"/>
        <v>Low Cap</v>
      </c>
    </row>
    <row r="45590" spans="11:16">
      <c r="K45590" s="14" t="str">
        <v/>
      </c>
      <c r="L45590" s="14" t="str">
        <v/>
      </c>
      <c r="O45590" s="14" t="str">
        <v/>
      </c>
      <c r="P45590" s="14" t="str">
        <f ca="1"/>
        <v>Low Cap</v>
      </c>
    </row>
    <row r="45591" spans="11:16">
      <c r="K45591" s="14" t="str">
        <v/>
      </c>
      <c r="L45591" s="14" t="str">
        <v/>
      </c>
      <c r="O45591" s="14" t="str">
        <v/>
      </c>
      <c r="P45591" s="14" t="str">
        <f ca="1"/>
        <v>Low Cap</v>
      </c>
    </row>
    <row r="45592" spans="11:16">
      <c r="K45592" s="14" t="str">
        <v/>
      </c>
      <c r="L45592" s="14" t="str">
        <v/>
      </c>
      <c r="O45592" s="14" t="str">
        <v/>
      </c>
      <c r="P45592" s="14" t="str">
        <f ca="1"/>
        <v>Low Cap</v>
      </c>
    </row>
    <row r="45593" spans="11:16">
      <c r="K45593" s="14" t="str">
        <v/>
      </c>
      <c r="L45593" s="14" t="str">
        <v/>
      </c>
      <c r="O45593" s="14" t="str">
        <v/>
      </c>
      <c r="P45593" s="14" t="str">
        <f ca="1"/>
        <v>Low Cap</v>
      </c>
    </row>
    <row r="45594" spans="11:16">
      <c r="K45594" s="14" t="str">
        <v/>
      </c>
      <c r="L45594" s="14" t="str">
        <v/>
      </c>
      <c r="O45594" s="14" t="str">
        <v/>
      </c>
      <c r="P45594" s="14" t="str">
        <f ca="1"/>
        <v>Low Cap</v>
      </c>
    </row>
    <row r="45595" spans="11:16">
      <c r="K45595" s="14" t="str">
        <v/>
      </c>
      <c r="L45595" s="14" t="str">
        <v/>
      </c>
      <c r="O45595" s="14" t="str">
        <v/>
      </c>
      <c r="P45595" s="14" t="str">
        <f ca="1"/>
        <v>Low Cap</v>
      </c>
    </row>
    <row r="45596" spans="11:16">
      <c r="K45596" s="14" t="str">
        <v/>
      </c>
      <c r="L45596" s="14" t="str">
        <v/>
      </c>
      <c r="O45596" s="14" t="str">
        <v/>
      </c>
      <c r="P45596" s="14" t="str">
        <f ca="1"/>
        <v>Low Cap</v>
      </c>
    </row>
    <row r="45597" spans="11:16">
      <c r="K45597" s="14" t="str">
        <v/>
      </c>
      <c r="L45597" s="14" t="str">
        <v/>
      </c>
      <c r="O45597" s="14" t="str">
        <v/>
      </c>
      <c r="P45597" s="14" t="str">
        <f ca="1"/>
        <v>Low Cap</v>
      </c>
    </row>
    <row r="45598" spans="11:16">
      <c r="K45598" s="14" t="str">
        <v/>
      </c>
      <c r="L45598" s="14" t="str">
        <v/>
      </c>
      <c r="O45598" s="14" t="str">
        <v/>
      </c>
      <c r="P45598" s="14" t="str">
        <f ca="1"/>
        <v>Low Cap</v>
      </c>
    </row>
    <row r="45599" spans="11:16">
      <c r="K45599" s="14" t="str">
        <v/>
      </c>
      <c r="L45599" s="14" t="str">
        <v/>
      </c>
      <c r="O45599" s="14" t="str">
        <v/>
      </c>
      <c r="P45599" s="14" t="str">
        <f ca="1"/>
        <v>Low Cap</v>
      </c>
    </row>
    <row r="45600" spans="11:16">
      <c r="K45600" s="14" t="str">
        <v/>
      </c>
      <c r="L45600" s="14" t="str">
        <v/>
      </c>
      <c r="O45600" s="14" t="str">
        <v/>
      </c>
      <c r="P45600" s="14" t="str">
        <f ca="1"/>
        <v>Low Cap</v>
      </c>
    </row>
    <row r="45601" spans="11:16">
      <c r="K45601" s="14" t="str">
        <v/>
      </c>
      <c r="L45601" s="14" t="str">
        <v/>
      </c>
      <c r="O45601" s="14" t="str">
        <v/>
      </c>
      <c r="P45601" s="14" t="str">
        <f ca="1"/>
        <v>Low Cap</v>
      </c>
    </row>
    <row r="45602" spans="11:16">
      <c r="K45602" s="14" t="str">
        <v/>
      </c>
      <c r="L45602" s="14" t="str">
        <v/>
      </c>
      <c r="O45602" s="14" t="str">
        <v/>
      </c>
      <c r="P45602" s="14" t="str">
        <f ca="1"/>
        <v>Low Cap</v>
      </c>
    </row>
    <row r="45603" spans="11:16">
      <c r="K45603" s="14" t="str">
        <v/>
      </c>
      <c r="L45603" s="14" t="str">
        <v/>
      </c>
      <c r="O45603" s="14" t="str">
        <v/>
      </c>
      <c r="P45603" s="14" t="str">
        <f ca="1"/>
        <v>Low Cap</v>
      </c>
    </row>
    <row r="45604" spans="11:16">
      <c r="K45604" s="14" t="str">
        <v/>
      </c>
      <c r="L45604" s="14" t="str">
        <v/>
      </c>
      <c r="O45604" s="14" t="str">
        <v/>
      </c>
      <c r="P45604" s="14" t="str">
        <f ca="1"/>
        <v>Low Cap</v>
      </c>
    </row>
    <row r="45605" spans="11:16">
      <c r="K45605" s="14" t="str">
        <v/>
      </c>
      <c r="L45605" s="14" t="str">
        <v/>
      </c>
      <c r="O45605" s="14" t="str">
        <v/>
      </c>
      <c r="P45605" s="14" t="str">
        <f ca="1"/>
        <v>Low Cap</v>
      </c>
    </row>
    <row r="45606" spans="11:16">
      <c r="K45606" s="14" t="str">
        <v/>
      </c>
      <c r="L45606" s="14" t="str">
        <v/>
      </c>
      <c r="O45606" s="14" t="str">
        <v/>
      </c>
      <c r="P45606" s="14" t="str">
        <f ca="1"/>
        <v>Low Cap</v>
      </c>
    </row>
    <row r="45607" spans="11:16">
      <c r="K45607" s="14" t="str">
        <v/>
      </c>
      <c r="L45607" s="14" t="str">
        <v/>
      </c>
      <c r="O45607" s="14" t="str">
        <v/>
      </c>
      <c r="P45607" s="14" t="str">
        <f ca="1"/>
        <v>Low Cap</v>
      </c>
    </row>
    <row r="45608" spans="11:16">
      <c r="K45608" s="14" t="str">
        <v/>
      </c>
      <c r="L45608" s="14" t="str">
        <v/>
      </c>
      <c r="O45608" s="14" t="str">
        <v/>
      </c>
      <c r="P45608" s="14" t="str">
        <f ca="1"/>
        <v>Low Cap</v>
      </c>
    </row>
    <row r="45609" spans="11:16">
      <c r="K45609" s="14" t="str">
        <v/>
      </c>
      <c r="L45609" s="14" t="str">
        <v/>
      </c>
      <c r="O45609" s="14" t="str">
        <v/>
      </c>
      <c r="P45609" s="14" t="str">
        <f ca="1"/>
        <v>Low Cap</v>
      </c>
    </row>
    <row r="45610" spans="11:16">
      <c r="K45610" s="14" t="str">
        <v/>
      </c>
      <c r="L45610" s="14" t="str">
        <v/>
      </c>
      <c r="O45610" s="14" t="str">
        <v/>
      </c>
      <c r="P45610" s="14" t="str">
        <f ca="1"/>
        <v>Low Cap</v>
      </c>
    </row>
    <row r="45611" spans="11:16">
      <c r="K45611" s="14" t="str">
        <v/>
      </c>
      <c r="L45611" s="14" t="str">
        <v/>
      </c>
      <c r="O45611" s="14" t="str">
        <v/>
      </c>
      <c r="P45611" s="14" t="str">
        <f ca="1"/>
        <v>Low Cap</v>
      </c>
    </row>
    <row r="45612" spans="11:16">
      <c r="K45612" s="14" t="str">
        <v/>
      </c>
      <c r="L45612" s="14" t="str">
        <v/>
      </c>
      <c r="O45612" s="14" t="str">
        <v/>
      </c>
      <c r="P45612" s="14" t="str">
        <f ca="1"/>
        <v>Low Cap</v>
      </c>
    </row>
    <row r="45613" spans="11:16">
      <c r="K45613" s="14" t="str">
        <v/>
      </c>
      <c r="L45613" s="14" t="str">
        <v/>
      </c>
      <c r="O45613" s="14" t="str">
        <v/>
      </c>
      <c r="P45613" s="14" t="str">
        <f ca="1"/>
        <v>Low Cap</v>
      </c>
    </row>
    <row r="45614" spans="11:16">
      <c r="K45614" s="14" t="str">
        <v/>
      </c>
      <c r="L45614" s="14" t="str">
        <v/>
      </c>
      <c r="O45614" s="14" t="str">
        <v/>
      </c>
      <c r="P45614" s="14" t="str">
        <f ca="1"/>
        <v>Low Cap</v>
      </c>
    </row>
    <row r="45615" spans="11:16">
      <c r="K45615" s="14" t="str">
        <v/>
      </c>
      <c r="L45615" s="14" t="str">
        <v/>
      </c>
      <c r="O45615" s="14" t="str">
        <v/>
      </c>
      <c r="P45615" s="14" t="str">
        <f ca="1"/>
        <v>Low Cap</v>
      </c>
    </row>
    <row r="45616" spans="11:16">
      <c r="K45616" s="14" t="str">
        <v/>
      </c>
      <c r="L45616" s="14" t="str">
        <v/>
      </c>
      <c r="O45616" s="14" t="str">
        <v/>
      </c>
      <c r="P45616" s="14" t="str">
        <f ca="1"/>
        <v>Low Cap</v>
      </c>
    </row>
    <row r="45617" spans="11:16">
      <c r="K45617" s="14" t="str">
        <v/>
      </c>
      <c r="L45617" s="14" t="str">
        <v/>
      </c>
      <c r="O45617" s="14" t="str">
        <v/>
      </c>
      <c r="P45617" s="14" t="str">
        <f ca="1"/>
        <v>Low Cap</v>
      </c>
    </row>
    <row r="45618" spans="11:16">
      <c r="K45618" s="14" t="str">
        <v/>
      </c>
      <c r="L45618" s="14" t="str">
        <v/>
      </c>
      <c r="O45618" s="14" t="str">
        <v/>
      </c>
      <c r="P45618" s="14" t="str">
        <f ca="1"/>
        <v>Low Cap</v>
      </c>
    </row>
    <row r="45619" spans="11:16">
      <c r="K45619" s="14" t="str">
        <v/>
      </c>
      <c r="L45619" s="14" t="str">
        <v/>
      </c>
      <c r="O45619" s="14" t="str">
        <v/>
      </c>
      <c r="P45619" s="14" t="str">
        <f ca="1"/>
        <v>Low Cap</v>
      </c>
    </row>
    <row r="45620" spans="11:16">
      <c r="K45620" s="14" t="str">
        <v/>
      </c>
      <c r="L45620" s="14" t="str">
        <v/>
      </c>
      <c r="O45620" s="14" t="str">
        <v/>
      </c>
      <c r="P45620" s="14" t="str">
        <f ca="1"/>
        <v>Low Cap</v>
      </c>
    </row>
    <row r="45621" spans="11:16">
      <c r="K45621" s="14" t="str">
        <v/>
      </c>
      <c r="L45621" s="14" t="str">
        <v/>
      </c>
      <c r="O45621" s="14" t="str">
        <v/>
      </c>
      <c r="P45621" s="14" t="str">
        <f ca="1"/>
        <v>Low Cap</v>
      </c>
    </row>
    <row r="45622" spans="11:16">
      <c r="K45622" s="14" t="str">
        <v/>
      </c>
      <c r="L45622" s="14" t="str">
        <v/>
      </c>
      <c r="O45622" s="14" t="str">
        <v/>
      </c>
      <c r="P45622" s="14" t="str">
        <f ca="1"/>
        <v>Low Cap</v>
      </c>
    </row>
    <row r="45623" spans="11:16">
      <c r="K45623" s="14" t="str">
        <v/>
      </c>
      <c r="L45623" s="14" t="str">
        <v/>
      </c>
      <c r="O45623" s="14" t="str">
        <v/>
      </c>
      <c r="P45623" s="14" t="str">
        <f ca="1"/>
        <v>Low Cap</v>
      </c>
    </row>
    <row r="45624" spans="11:16">
      <c r="K45624" s="14" t="str">
        <v/>
      </c>
      <c r="L45624" s="14" t="str">
        <v/>
      </c>
      <c r="O45624" s="14" t="str">
        <v/>
      </c>
      <c r="P45624" s="14" t="str">
        <f ca="1"/>
        <v>Low Cap</v>
      </c>
    </row>
    <row r="45625" spans="11:16">
      <c r="K45625" s="14" t="str">
        <v/>
      </c>
      <c r="L45625" s="14" t="str">
        <v/>
      </c>
      <c r="O45625" s="14" t="str">
        <v/>
      </c>
      <c r="P45625" s="14" t="str">
        <f ca="1"/>
        <v>Low Cap</v>
      </c>
    </row>
    <row r="45626" spans="11:16">
      <c r="K45626" s="14" t="str">
        <v/>
      </c>
      <c r="L45626" s="14" t="str">
        <v/>
      </c>
      <c r="O45626" s="14" t="str">
        <v/>
      </c>
      <c r="P45626" s="14" t="str">
        <f ca="1"/>
        <v>Low Cap</v>
      </c>
    </row>
    <row r="45627" spans="11:16">
      <c r="K45627" s="14" t="str">
        <v/>
      </c>
      <c r="L45627" s="14" t="str">
        <v/>
      </c>
      <c r="O45627" s="14" t="str">
        <v/>
      </c>
      <c r="P45627" s="14" t="str">
        <f ca="1"/>
        <v>Low Cap</v>
      </c>
    </row>
    <row r="45628" spans="11:16">
      <c r="K45628" s="14" t="str">
        <v/>
      </c>
      <c r="L45628" s="14" t="str">
        <v/>
      </c>
      <c r="O45628" s="14" t="str">
        <v/>
      </c>
      <c r="P45628" s="14" t="str">
        <f ca="1"/>
        <v>Low Cap</v>
      </c>
    </row>
    <row r="45629" spans="11:16">
      <c r="K45629" s="14" t="str">
        <v/>
      </c>
      <c r="L45629" s="14" t="str">
        <v/>
      </c>
      <c r="O45629" s="14" t="str">
        <v/>
      </c>
      <c r="P45629" s="14" t="str">
        <f ca="1"/>
        <v>Low Cap</v>
      </c>
    </row>
    <row r="45630" spans="11:16">
      <c r="K45630" s="14" t="str">
        <v/>
      </c>
      <c r="L45630" s="14" t="str">
        <v/>
      </c>
      <c r="O45630" s="14" t="str">
        <v/>
      </c>
      <c r="P45630" s="14" t="str">
        <f ca="1"/>
        <v>Low Cap</v>
      </c>
    </row>
    <row r="45631" spans="11:16">
      <c r="K45631" s="14" t="str">
        <v/>
      </c>
      <c r="L45631" s="14" t="str">
        <v/>
      </c>
      <c r="O45631" s="14" t="str">
        <v/>
      </c>
      <c r="P45631" s="14" t="str">
        <f ca="1"/>
        <v>Low Cap</v>
      </c>
    </row>
    <row r="45632" spans="11:16">
      <c r="K45632" s="14" t="str">
        <v/>
      </c>
      <c r="L45632" s="14" t="str">
        <v/>
      </c>
      <c r="O45632" s="14" t="str">
        <v/>
      </c>
      <c r="P45632" s="14" t="str">
        <f ca="1"/>
        <v>Low Cap</v>
      </c>
    </row>
    <row r="45633" spans="11:16">
      <c r="K45633" s="14" t="str">
        <v/>
      </c>
      <c r="L45633" s="14" t="str">
        <v/>
      </c>
      <c r="O45633" s="14" t="str">
        <v/>
      </c>
      <c r="P45633" s="14" t="str">
        <f ca="1"/>
        <v>Low Cap</v>
      </c>
    </row>
    <row r="45634" spans="11:16">
      <c r="K45634" s="14" t="str">
        <v/>
      </c>
      <c r="L45634" s="14" t="str">
        <v/>
      </c>
      <c r="O45634" s="14" t="str">
        <v/>
      </c>
      <c r="P45634" s="14" t="str">
        <f ca="1"/>
        <v>Low Cap</v>
      </c>
    </row>
    <row r="45635" spans="11:16">
      <c r="K45635" s="14" t="str">
        <v/>
      </c>
      <c r="L45635" s="14" t="str">
        <v/>
      </c>
      <c r="O45635" s="14" t="str">
        <v/>
      </c>
      <c r="P45635" s="14" t="str">
        <f ca="1"/>
        <v>Low Cap</v>
      </c>
    </row>
    <row r="45636" spans="11:16">
      <c r="K45636" s="14" t="str">
        <v/>
      </c>
      <c r="L45636" s="14" t="str">
        <v/>
      </c>
      <c r="O45636" s="14" t="str">
        <v/>
      </c>
      <c r="P45636" s="14" t="str">
        <f ca="1"/>
        <v>Low Cap</v>
      </c>
    </row>
    <row r="45637" spans="11:16">
      <c r="K45637" s="14" t="str">
        <v/>
      </c>
      <c r="L45637" s="14" t="str">
        <v/>
      </c>
      <c r="O45637" s="14" t="str">
        <v/>
      </c>
      <c r="P45637" s="14" t="str">
        <f ca="1"/>
        <v>Low Cap</v>
      </c>
    </row>
    <row r="45638" spans="11:16">
      <c r="K45638" s="14" t="str">
        <v/>
      </c>
      <c r="L45638" s="14" t="str">
        <v/>
      </c>
      <c r="O45638" s="14" t="str">
        <v/>
      </c>
      <c r="P45638" s="14" t="str">
        <f ca="1"/>
        <v>Low Cap</v>
      </c>
    </row>
    <row r="45639" spans="11:16">
      <c r="K45639" s="14" t="str">
        <v/>
      </c>
      <c r="L45639" s="14" t="str">
        <v/>
      </c>
      <c r="O45639" s="14" t="str">
        <v/>
      </c>
      <c r="P45639" s="14" t="str">
        <f ca="1"/>
        <v>Low Cap</v>
      </c>
    </row>
    <row r="45640" spans="11:16">
      <c r="K45640" s="14" t="str">
        <v/>
      </c>
      <c r="L45640" s="14" t="str">
        <v/>
      </c>
      <c r="O45640" s="14" t="str">
        <v/>
      </c>
      <c r="P45640" s="14" t="str">
        <f ca="1"/>
        <v>Low Cap</v>
      </c>
    </row>
    <row r="45641" spans="11:16">
      <c r="K45641" s="14" t="str">
        <v/>
      </c>
      <c r="L45641" s="14" t="str">
        <v/>
      </c>
      <c r="O45641" s="14" t="str">
        <v/>
      </c>
      <c r="P45641" s="14" t="str">
        <f ca="1"/>
        <v>Low Cap</v>
      </c>
    </row>
    <row r="45642" spans="11:16">
      <c r="K45642" s="14" t="str">
        <v/>
      </c>
      <c r="L45642" s="14" t="str">
        <v/>
      </c>
      <c r="O45642" s="14" t="str">
        <v/>
      </c>
      <c r="P45642" s="14" t="str">
        <f ca="1"/>
        <v>Low Cap</v>
      </c>
    </row>
    <row r="45643" spans="11:16">
      <c r="K45643" s="14" t="str">
        <v/>
      </c>
      <c r="L45643" s="14" t="str">
        <v/>
      </c>
      <c r="O45643" s="14" t="str">
        <v/>
      </c>
      <c r="P45643" s="14" t="str">
        <f ca="1"/>
        <v>Low Cap</v>
      </c>
    </row>
    <row r="45644" spans="11:16">
      <c r="K45644" s="14" t="str">
        <v/>
      </c>
      <c r="L45644" s="14" t="str">
        <v/>
      </c>
      <c r="O45644" s="14" t="str">
        <v/>
      </c>
      <c r="P45644" s="14" t="str">
        <f ca="1"/>
        <v>Low Cap</v>
      </c>
    </row>
    <row r="45645" spans="11:16">
      <c r="K45645" s="14" t="str">
        <v/>
      </c>
      <c r="L45645" s="14" t="str">
        <v/>
      </c>
      <c r="O45645" s="14" t="str">
        <v/>
      </c>
      <c r="P45645" s="14" t="str">
        <f ca="1"/>
        <v>Low Cap</v>
      </c>
    </row>
    <row r="45646" spans="11:16">
      <c r="K45646" s="14" t="str">
        <v/>
      </c>
      <c r="L45646" s="14" t="str">
        <v/>
      </c>
      <c r="O45646" s="14" t="str">
        <v/>
      </c>
      <c r="P45646" s="14" t="str">
        <f ca="1"/>
        <v>Low Cap</v>
      </c>
    </row>
    <row r="45647" spans="11:16">
      <c r="K45647" s="14" t="str">
        <v/>
      </c>
      <c r="L45647" s="14" t="str">
        <v/>
      </c>
      <c r="O45647" s="14" t="str">
        <v/>
      </c>
      <c r="P45647" s="14" t="str">
        <f ca="1"/>
        <v>Low Cap</v>
      </c>
    </row>
    <row r="45648" spans="11:16">
      <c r="K45648" s="14" t="str">
        <v/>
      </c>
      <c r="L45648" s="14" t="str">
        <v/>
      </c>
      <c r="O45648" s="14" t="str">
        <v/>
      </c>
      <c r="P45648" s="14" t="str">
        <f ca="1"/>
        <v>Low Cap</v>
      </c>
    </row>
    <row r="45649" spans="11:16">
      <c r="K45649" s="14" t="str">
        <v/>
      </c>
      <c r="L45649" s="14" t="str">
        <v/>
      </c>
      <c r="O45649" s="14" t="str">
        <v/>
      </c>
      <c r="P45649" s="14" t="str">
        <f ca="1"/>
        <v>Low Cap</v>
      </c>
    </row>
    <row r="45650" spans="11:16">
      <c r="K45650" s="14" t="str">
        <v/>
      </c>
      <c r="L45650" s="14" t="str">
        <v/>
      </c>
      <c r="O45650" s="14" t="str">
        <v/>
      </c>
      <c r="P45650" s="14" t="str">
        <f ca="1"/>
        <v>Low Cap</v>
      </c>
    </row>
    <row r="45651" spans="11:16">
      <c r="K45651" s="14" t="str">
        <v/>
      </c>
      <c r="L45651" s="14" t="str">
        <v/>
      </c>
      <c r="O45651" s="14" t="str">
        <v/>
      </c>
      <c r="P45651" s="14" t="str">
        <f ca="1"/>
        <v>Low Cap</v>
      </c>
    </row>
    <row r="45652" spans="11:16">
      <c r="K45652" s="14" t="str">
        <v/>
      </c>
      <c r="L45652" s="14" t="str">
        <v/>
      </c>
      <c r="O45652" s="14" t="str">
        <v/>
      </c>
      <c r="P45652" s="14" t="str">
        <f ca="1"/>
        <v>Low Cap</v>
      </c>
    </row>
    <row r="45653" spans="11:16">
      <c r="K45653" s="14" t="str">
        <v/>
      </c>
      <c r="L45653" s="14" t="str">
        <v/>
      </c>
      <c r="O45653" s="14" t="str">
        <v/>
      </c>
      <c r="P45653" s="14" t="str">
        <f ca="1"/>
        <v>Low Cap</v>
      </c>
    </row>
    <row r="45654" spans="11:16">
      <c r="K45654" s="14" t="str">
        <v/>
      </c>
      <c r="L45654" s="14" t="str">
        <v/>
      </c>
      <c r="O45654" s="14" t="str">
        <v/>
      </c>
      <c r="P45654" s="14" t="str">
        <f ca="1"/>
        <v>Low Cap</v>
      </c>
    </row>
    <row r="45655" spans="11:16">
      <c r="K45655" s="14" t="str">
        <v/>
      </c>
      <c r="L45655" s="14" t="str">
        <v/>
      </c>
      <c r="O45655" s="14" t="str">
        <v/>
      </c>
      <c r="P45655" s="14" t="str">
        <f ca="1"/>
        <v>Low Cap</v>
      </c>
    </row>
    <row r="45656" spans="11:16">
      <c r="K45656" s="14" t="str">
        <v/>
      </c>
      <c r="L45656" s="14" t="str">
        <v/>
      </c>
      <c r="O45656" s="14" t="str">
        <v/>
      </c>
      <c r="P45656" s="14" t="str">
        <f ca="1"/>
        <v>Low Cap</v>
      </c>
    </row>
    <row r="45657" spans="11:16">
      <c r="K45657" s="14" t="str">
        <v/>
      </c>
      <c r="L45657" s="14" t="str">
        <v/>
      </c>
      <c r="O45657" s="14" t="str">
        <v/>
      </c>
      <c r="P45657" s="14" t="str">
        <f ca="1"/>
        <v>Low Cap</v>
      </c>
    </row>
    <row r="45658" spans="11:16">
      <c r="K45658" s="14" t="str">
        <v/>
      </c>
      <c r="L45658" s="14" t="str">
        <v/>
      </c>
      <c r="O45658" s="14" t="str">
        <v/>
      </c>
      <c r="P45658" s="14" t="str">
        <f ca="1"/>
        <v>Low Cap</v>
      </c>
    </row>
    <row r="45659" spans="11:16">
      <c r="K45659" s="14" t="str">
        <v/>
      </c>
      <c r="L45659" s="14" t="str">
        <v/>
      </c>
      <c r="O45659" s="14" t="str">
        <v/>
      </c>
      <c r="P45659" s="14" t="str">
        <f ca="1"/>
        <v>Low Cap</v>
      </c>
    </row>
    <row r="45660" spans="11:16">
      <c r="K45660" s="14" t="str">
        <v/>
      </c>
      <c r="L45660" s="14" t="str">
        <v/>
      </c>
      <c r="O45660" s="14" t="str">
        <v/>
      </c>
      <c r="P45660" s="14" t="str">
        <f ca="1"/>
        <v>Low Cap</v>
      </c>
    </row>
    <row r="45661" spans="11:16">
      <c r="K45661" s="14" t="str">
        <v/>
      </c>
      <c r="L45661" s="14" t="str">
        <v/>
      </c>
      <c r="O45661" s="14" t="str">
        <v/>
      </c>
      <c r="P45661" s="14" t="str">
        <f ca="1"/>
        <v>Low Cap</v>
      </c>
    </row>
    <row r="45662" spans="11:16">
      <c r="K45662" s="14" t="str">
        <v/>
      </c>
      <c r="L45662" s="14" t="str">
        <v/>
      </c>
      <c r="O45662" s="14" t="str">
        <v/>
      </c>
      <c r="P45662" s="14" t="str">
        <f ca="1"/>
        <v>Low Cap</v>
      </c>
    </row>
    <row r="45663" spans="11:16">
      <c r="K45663" s="14" t="str">
        <v/>
      </c>
      <c r="L45663" s="14" t="str">
        <v/>
      </c>
      <c r="O45663" s="14" t="str">
        <v/>
      </c>
      <c r="P45663" s="14" t="str">
        <f ca="1"/>
        <v>Low Cap</v>
      </c>
    </row>
    <row r="45664" spans="11:16">
      <c r="K45664" s="14" t="str">
        <v/>
      </c>
      <c r="L45664" s="14" t="str">
        <v/>
      </c>
      <c r="O45664" s="14" t="str">
        <v/>
      </c>
      <c r="P45664" s="14" t="str">
        <f ca="1"/>
        <v>Low Cap</v>
      </c>
    </row>
    <row r="45665" spans="11:16">
      <c r="K45665" s="14" t="str">
        <v/>
      </c>
      <c r="L45665" s="14" t="str">
        <v/>
      </c>
      <c r="O45665" s="14" t="str">
        <v/>
      </c>
      <c r="P45665" s="14" t="str">
        <f ca="1"/>
        <v>Low Cap</v>
      </c>
    </row>
    <row r="45666" spans="11:16">
      <c r="K45666" s="14" t="str">
        <v/>
      </c>
      <c r="L45666" s="14" t="str">
        <v/>
      </c>
      <c r="O45666" s="14" t="str">
        <v/>
      </c>
      <c r="P45666" s="14" t="str">
        <f ca="1"/>
        <v>Low Cap</v>
      </c>
    </row>
    <row r="45667" spans="11:16">
      <c r="K45667" s="14" t="str">
        <v/>
      </c>
      <c r="L45667" s="14" t="str">
        <v/>
      </c>
      <c r="O45667" s="14" t="str">
        <v/>
      </c>
      <c r="P45667" s="14" t="str">
        <f ca="1"/>
        <v>Low Cap</v>
      </c>
    </row>
    <row r="45668" spans="11:16">
      <c r="K45668" s="14" t="str">
        <v/>
      </c>
      <c r="L45668" s="14" t="str">
        <v/>
      </c>
      <c r="O45668" s="14" t="str">
        <v/>
      </c>
      <c r="P45668" s="14" t="str">
        <f ca="1"/>
        <v>Low Cap</v>
      </c>
    </row>
    <row r="45669" spans="11:16">
      <c r="K45669" s="14" t="str">
        <v/>
      </c>
      <c r="L45669" s="14" t="str">
        <v/>
      </c>
      <c r="O45669" s="14" t="str">
        <v/>
      </c>
      <c r="P45669" s="14" t="str">
        <f ca="1"/>
        <v>Low Cap</v>
      </c>
    </row>
    <row r="45670" spans="11:16">
      <c r="K45670" s="14" t="str">
        <v/>
      </c>
      <c r="L45670" s="14" t="str">
        <v/>
      </c>
      <c r="O45670" s="14" t="str">
        <v/>
      </c>
      <c r="P45670" s="14" t="str">
        <f ca="1"/>
        <v>Low Cap</v>
      </c>
    </row>
    <row r="45671" spans="11:16">
      <c r="K45671" s="14" t="str">
        <v/>
      </c>
      <c r="L45671" s="14" t="str">
        <v/>
      </c>
      <c r="O45671" s="14" t="str">
        <v/>
      </c>
      <c r="P45671" s="14" t="str">
        <f ca="1"/>
        <v>Low Cap</v>
      </c>
    </row>
    <row r="45672" spans="11:16">
      <c r="K45672" s="14" t="str">
        <v/>
      </c>
      <c r="L45672" s="14" t="str">
        <v/>
      </c>
      <c r="O45672" s="14" t="str">
        <v/>
      </c>
      <c r="P45672" s="14" t="str">
        <f ca="1"/>
        <v>Low Cap</v>
      </c>
    </row>
    <row r="45673" spans="11:16">
      <c r="K45673" s="14" t="str">
        <v/>
      </c>
      <c r="L45673" s="14" t="str">
        <v/>
      </c>
      <c r="O45673" s="14" t="str">
        <v/>
      </c>
      <c r="P45673" s="14" t="str">
        <f ca="1"/>
        <v>Low Cap</v>
      </c>
    </row>
    <row r="45674" spans="11:16">
      <c r="K45674" s="14" t="str">
        <v/>
      </c>
      <c r="L45674" s="14" t="str">
        <v/>
      </c>
      <c r="O45674" s="14" t="str">
        <v/>
      </c>
      <c r="P45674" s="14" t="str">
        <f ca="1"/>
        <v>Low Cap</v>
      </c>
    </row>
    <row r="45675" spans="11:16">
      <c r="K45675" s="14" t="str">
        <v/>
      </c>
      <c r="L45675" s="14" t="str">
        <v/>
      </c>
      <c r="O45675" s="14" t="str">
        <v/>
      </c>
      <c r="P45675" s="14" t="str">
        <f ca="1"/>
        <v>Low Cap</v>
      </c>
    </row>
    <row r="45676" spans="11:16">
      <c r="K45676" s="14" t="str">
        <v/>
      </c>
      <c r="L45676" s="14" t="str">
        <v/>
      </c>
      <c r="O45676" s="14" t="str">
        <v/>
      </c>
      <c r="P45676" s="14" t="str">
        <f ca="1"/>
        <v>Low Cap</v>
      </c>
    </row>
    <row r="45677" spans="11:16">
      <c r="K45677" s="14" t="str">
        <v/>
      </c>
      <c r="L45677" s="14" t="str">
        <v/>
      </c>
      <c r="O45677" s="14" t="str">
        <v/>
      </c>
      <c r="P45677" s="14" t="str">
        <f ca="1"/>
        <v>Low Cap</v>
      </c>
    </row>
    <row r="45678" spans="11:16">
      <c r="K45678" s="14" t="str">
        <v/>
      </c>
      <c r="L45678" s="14" t="str">
        <v/>
      </c>
      <c r="O45678" s="14" t="str">
        <v/>
      </c>
      <c r="P45678" s="14" t="str">
        <f ca="1"/>
        <v>Low Cap</v>
      </c>
    </row>
    <row r="45679" spans="11:16">
      <c r="K45679" s="14" t="str">
        <v/>
      </c>
      <c r="L45679" s="14" t="str">
        <v/>
      </c>
      <c r="O45679" s="14" t="str">
        <v/>
      </c>
      <c r="P45679" s="14" t="str">
        <f ca="1"/>
        <v>Low Cap</v>
      </c>
    </row>
    <row r="45680" spans="11:16">
      <c r="K45680" s="14" t="str">
        <v/>
      </c>
      <c r="L45680" s="14" t="str">
        <v/>
      </c>
      <c r="O45680" s="14" t="str">
        <v/>
      </c>
      <c r="P45680" s="14" t="str">
        <f ca="1"/>
        <v>Low Cap</v>
      </c>
    </row>
    <row r="45681" spans="11:16">
      <c r="K45681" s="14" t="str">
        <v/>
      </c>
      <c r="L45681" s="14" t="str">
        <v/>
      </c>
      <c r="O45681" s="14" t="str">
        <v/>
      </c>
      <c r="P45681" s="14" t="str">
        <f ca="1"/>
        <v>Low Cap</v>
      </c>
    </row>
    <row r="45682" spans="11:16">
      <c r="K45682" s="14" t="str">
        <v/>
      </c>
      <c r="L45682" s="14" t="str">
        <v/>
      </c>
      <c r="O45682" s="14" t="str">
        <v/>
      </c>
      <c r="P45682" s="14" t="str">
        <f ca="1"/>
        <v>Low Cap</v>
      </c>
    </row>
    <row r="45683" spans="11:16">
      <c r="K45683" s="14" t="str">
        <v/>
      </c>
      <c r="L45683" s="14" t="str">
        <v/>
      </c>
      <c r="O45683" s="14" t="str">
        <v/>
      </c>
      <c r="P45683" s="14" t="str">
        <f ca="1"/>
        <v>Low Cap</v>
      </c>
    </row>
    <row r="45684" spans="11:16">
      <c r="K45684" s="14" t="str">
        <v/>
      </c>
      <c r="L45684" s="14" t="str">
        <v/>
      </c>
      <c r="O45684" s="14" t="str">
        <v/>
      </c>
      <c r="P45684" s="14" t="str">
        <f ca="1"/>
        <v>Low Cap</v>
      </c>
    </row>
    <row r="45685" spans="11:16">
      <c r="K45685" s="14" t="str">
        <v/>
      </c>
      <c r="L45685" s="14" t="str">
        <v/>
      </c>
      <c r="O45685" s="14" t="str">
        <v/>
      </c>
      <c r="P45685" s="14" t="str">
        <f ca="1"/>
        <v>Low Cap</v>
      </c>
    </row>
    <row r="45686" spans="11:16">
      <c r="K45686" s="14" t="str">
        <v/>
      </c>
      <c r="L45686" s="14" t="str">
        <v/>
      </c>
      <c r="O45686" s="14" t="str">
        <v/>
      </c>
      <c r="P45686" s="14" t="str">
        <f ca="1"/>
        <v>Low Cap</v>
      </c>
    </row>
    <row r="45687" spans="11:16">
      <c r="K45687" s="14" t="str">
        <v/>
      </c>
      <c r="L45687" s="14" t="str">
        <v/>
      </c>
      <c r="O45687" s="14" t="str">
        <v/>
      </c>
      <c r="P45687" s="14" t="str">
        <f ca="1"/>
        <v>Low Cap</v>
      </c>
    </row>
    <row r="45688" spans="11:16">
      <c r="K45688" s="14" t="str">
        <v/>
      </c>
      <c r="L45688" s="14" t="str">
        <v/>
      </c>
      <c r="O45688" s="14" t="str">
        <v/>
      </c>
      <c r="P45688" s="14" t="str">
        <f ca="1"/>
        <v>Low Cap</v>
      </c>
    </row>
    <row r="45689" spans="11:16">
      <c r="K45689" s="14" t="str">
        <v/>
      </c>
      <c r="L45689" s="14" t="str">
        <v/>
      </c>
      <c r="O45689" s="14" t="str">
        <v/>
      </c>
      <c r="P45689" s="14" t="str">
        <f ca="1"/>
        <v>Low Cap</v>
      </c>
    </row>
    <row r="45690" spans="11:16">
      <c r="K45690" s="14" t="str">
        <v/>
      </c>
      <c r="L45690" s="14" t="str">
        <v/>
      </c>
      <c r="O45690" s="14" t="str">
        <v/>
      </c>
      <c r="P45690" s="14" t="str">
        <f ca="1"/>
        <v>Low Cap</v>
      </c>
    </row>
    <row r="45691" spans="11:16">
      <c r="K45691" s="14" t="str">
        <v/>
      </c>
      <c r="L45691" s="14" t="str">
        <v/>
      </c>
      <c r="O45691" s="14" t="str">
        <v/>
      </c>
      <c r="P45691" s="14" t="str">
        <f ca="1"/>
        <v>Low Cap</v>
      </c>
    </row>
    <row r="45692" spans="11:16">
      <c r="K45692" s="14" t="str">
        <v/>
      </c>
      <c r="L45692" s="14" t="str">
        <v/>
      </c>
      <c r="O45692" s="14" t="str">
        <v/>
      </c>
      <c r="P45692" s="14" t="str">
        <f ca="1"/>
        <v>Low Cap</v>
      </c>
    </row>
    <row r="45693" spans="11:16">
      <c r="K45693" s="14" t="str">
        <v/>
      </c>
      <c r="L45693" s="14" t="str">
        <v/>
      </c>
      <c r="O45693" s="14" t="str">
        <v/>
      </c>
      <c r="P45693" s="14" t="str">
        <f ca="1"/>
        <v>Low Cap</v>
      </c>
    </row>
    <row r="45694" spans="11:16">
      <c r="K45694" s="14" t="str">
        <v/>
      </c>
      <c r="L45694" s="14" t="str">
        <v/>
      </c>
      <c r="O45694" s="14" t="str">
        <v/>
      </c>
      <c r="P45694" s="14" t="str">
        <f ca="1"/>
        <v>Low Cap</v>
      </c>
    </row>
    <row r="45695" spans="11:16">
      <c r="K45695" s="14" t="str">
        <v/>
      </c>
      <c r="L45695" s="14" t="str">
        <v/>
      </c>
      <c r="O45695" s="14" t="str">
        <v/>
      </c>
      <c r="P45695" s="14" t="str">
        <f ca="1"/>
        <v>Low Cap</v>
      </c>
    </row>
    <row r="45696" spans="11:16">
      <c r="K45696" s="14" t="str">
        <v/>
      </c>
      <c r="L45696" s="14" t="str">
        <v/>
      </c>
      <c r="O45696" s="14" t="str">
        <v/>
      </c>
      <c r="P45696" s="14" t="str">
        <f ca="1"/>
        <v>Low Cap</v>
      </c>
    </row>
    <row r="45697" spans="11:16">
      <c r="K45697" s="14" t="str">
        <v/>
      </c>
      <c r="L45697" s="14" t="str">
        <v/>
      </c>
      <c r="O45697" s="14" t="str">
        <v/>
      </c>
      <c r="P45697" s="14" t="str">
        <f ca="1"/>
        <v>Low Cap</v>
      </c>
    </row>
    <row r="45698" spans="11:16">
      <c r="K45698" s="14" t="str">
        <v/>
      </c>
      <c r="L45698" s="14" t="str">
        <v/>
      </c>
      <c r="O45698" s="14" t="str">
        <v/>
      </c>
      <c r="P45698" s="14" t="str">
        <f ca="1"/>
        <v>Low Cap</v>
      </c>
    </row>
    <row r="45699" spans="11:16">
      <c r="K45699" s="14" t="str">
        <v/>
      </c>
      <c r="L45699" s="14" t="str">
        <v/>
      </c>
      <c r="O45699" s="14" t="str">
        <v/>
      </c>
      <c r="P45699" s="14" t="str">
        <f ca="1"/>
        <v>Low Cap</v>
      </c>
    </row>
    <row r="45700" spans="11:16">
      <c r="K45700" s="14" t="str">
        <v/>
      </c>
      <c r="L45700" s="14" t="str">
        <v/>
      </c>
      <c r="O45700" s="14" t="str">
        <v/>
      </c>
      <c r="P45700" s="14" t="str">
        <f ca="1"/>
        <v>Low Cap</v>
      </c>
    </row>
    <row r="45701" spans="11:16">
      <c r="K45701" s="14" t="str">
        <v/>
      </c>
      <c r="L45701" s="14" t="str">
        <v/>
      </c>
      <c r="O45701" s="14" t="str">
        <v/>
      </c>
      <c r="P45701" s="14" t="str">
        <f ca="1"/>
        <v>Low Cap</v>
      </c>
    </row>
    <row r="45702" spans="11:16">
      <c r="K45702" s="14" t="str">
        <v/>
      </c>
      <c r="L45702" s="14" t="str">
        <v/>
      </c>
      <c r="O45702" s="14" t="str">
        <v/>
      </c>
      <c r="P45702" s="14" t="str">
        <f ca="1"/>
        <v>Low Cap</v>
      </c>
    </row>
    <row r="45703" spans="11:16">
      <c r="K45703" s="14" t="str">
        <v/>
      </c>
      <c r="L45703" s="14" t="str">
        <v/>
      </c>
      <c r="O45703" s="14" t="str">
        <v/>
      </c>
      <c r="P45703" s="14" t="str">
        <f ca="1"/>
        <v>Low Cap</v>
      </c>
    </row>
    <row r="45704" spans="11:16">
      <c r="K45704" s="14" t="str">
        <v/>
      </c>
      <c r="L45704" s="14" t="str">
        <v/>
      </c>
      <c r="O45704" s="14" t="str">
        <v/>
      </c>
      <c r="P45704" s="14" t="str">
        <f ca="1"/>
        <v>Low Cap</v>
      </c>
    </row>
    <row r="45705" spans="11:16">
      <c r="K45705" s="14" t="str">
        <v/>
      </c>
      <c r="L45705" s="14" t="str">
        <v/>
      </c>
      <c r="O45705" s="14" t="str">
        <v/>
      </c>
      <c r="P45705" s="14" t="str">
        <f ca="1"/>
        <v>Low Cap</v>
      </c>
    </row>
    <row r="45706" spans="11:16">
      <c r="K45706" s="14" t="str">
        <v/>
      </c>
      <c r="L45706" s="14" t="str">
        <v/>
      </c>
      <c r="O45706" s="14" t="str">
        <v/>
      </c>
      <c r="P45706" s="14" t="str">
        <f ca="1"/>
        <v>Low Cap</v>
      </c>
    </row>
    <row r="45707" spans="11:16">
      <c r="K45707" s="14" t="str">
        <v/>
      </c>
      <c r="L45707" s="14" t="str">
        <v/>
      </c>
      <c r="O45707" s="14" t="str">
        <v/>
      </c>
      <c r="P45707" s="14" t="str">
        <f ca="1"/>
        <v>Low Cap</v>
      </c>
    </row>
    <row r="45708" spans="11:16">
      <c r="K45708" s="14" t="str">
        <v/>
      </c>
      <c r="L45708" s="14" t="str">
        <v/>
      </c>
      <c r="O45708" s="14" t="str">
        <v/>
      </c>
      <c r="P45708" s="14" t="str">
        <f ca="1"/>
        <v>Low Cap</v>
      </c>
    </row>
    <row r="45709" spans="11:16">
      <c r="K45709" s="14" t="str">
        <v/>
      </c>
      <c r="L45709" s="14" t="str">
        <v/>
      </c>
      <c r="O45709" s="14" t="str">
        <v/>
      </c>
      <c r="P45709" s="14" t="str">
        <f ca="1"/>
        <v>Low Cap</v>
      </c>
    </row>
    <row r="45710" spans="11:16">
      <c r="K45710" s="14" t="str">
        <v/>
      </c>
      <c r="L45710" s="14" t="str">
        <v/>
      </c>
      <c r="O45710" s="14" t="str">
        <v/>
      </c>
      <c r="P45710" s="14" t="str">
        <f ca="1"/>
        <v>Low Cap</v>
      </c>
    </row>
    <row r="45711" spans="11:16">
      <c r="K45711" s="14" t="str">
        <v/>
      </c>
      <c r="L45711" s="14" t="str">
        <v/>
      </c>
      <c r="O45711" s="14" t="str">
        <v/>
      </c>
      <c r="P45711" s="14" t="str">
        <f ca="1"/>
        <v>Low Cap</v>
      </c>
    </row>
    <row r="45712" spans="11:16">
      <c r="K45712" s="14" t="str">
        <v/>
      </c>
      <c r="L45712" s="14" t="str">
        <v/>
      </c>
      <c r="O45712" s="14" t="str">
        <v/>
      </c>
      <c r="P45712" s="14" t="str">
        <f ca="1"/>
        <v>Low Cap</v>
      </c>
    </row>
    <row r="45713" spans="11:16">
      <c r="K45713" s="14" t="str">
        <v/>
      </c>
      <c r="L45713" s="14" t="str">
        <v/>
      </c>
      <c r="O45713" s="14" t="str">
        <v/>
      </c>
      <c r="P45713" s="14" t="str">
        <f ca="1"/>
        <v>Low Cap</v>
      </c>
    </row>
    <row r="45714" spans="11:16">
      <c r="K45714" s="14" t="str">
        <v/>
      </c>
      <c r="L45714" s="14" t="str">
        <v/>
      </c>
      <c r="O45714" s="14" t="str">
        <v/>
      </c>
      <c r="P45714" s="14" t="str">
        <f ca="1"/>
        <v>Low Cap</v>
      </c>
    </row>
    <row r="45715" spans="11:16">
      <c r="K45715" s="14" t="str">
        <v/>
      </c>
      <c r="L45715" s="14" t="str">
        <v/>
      </c>
      <c r="O45715" s="14" t="str">
        <v/>
      </c>
      <c r="P45715" s="14" t="str">
        <f ca="1"/>
        <v>Low Cap</v>
      </c>
    </row>
    <row r="45716" spans="11:16">
      <c r="K45716" s="14" t="str">
        <v/>
      </c>
      <c r="L45716" s="14" t="str">
        <v/>
      </c>
      <c r="O45716" s="14" t="str">
        <v/>
      </c>
      <c r="P45716" s="14" t="str">
        <f ca="1"/>
        <v>Low Cap</v>
      </c>
    </row>
    <row r="45717" spans="11:16">
      <c r="K45717" s="14" t="str">
        <v/>
      </c>
      <c r="L45717" s="14" t="str">
        <v/>
      </c>
      <c r="O45717" s="14" t="str">
        <v/>
      </c>
      <c r="P45717" s="14" t="str">
        <f ca="1"/>
        <v>Low Cap</v>
      </c>
    </row>
    <row r="45718" spans="11:16">
      <c r="K45718" s="14" t="str">
        <v/>
      </c>
      <c r="L45718" s="14" t="str">
        <v/>
      </c>
      <c r="O45718" s="14" t="str">
        <v/>
      </c>
      <c r="P45718" s="14" t="str">
        <f ca="1"/>
        <v>Low Cap</v>
      </c>
    </row>
    <row r="45719" spans="11:16">
      <c r="K45719" s="14" t="str">
        <v/>
      </c>
      <c r="L45719" s="14" t="str">
        <v/>
      </c>
      <c r="O45719" s="14" t="str">
        <v/>
      </c>
      <c r="P45719" s="14" t="str">
        <f ca="1"/>
        <v>Low Cap</v>
      </c>
    </row>
    <row r="45720" spans="11:16">
      <c r="K45720" s="14" t="str">
        <v/>
      </c>
      <c r="L45720" s="14" t="str">
        <v/>
      </c>
      <c r="O45720" s="14" t="str">
        <v/>
      </c>
      <c r="P45720" s="14" t="str">
        <f ca="1"/>
        <v>Low Cap</v>
      </c>
    </row>
    <row r="45721" spans="11:16">
      <c r="K45721" s="14" t="str">
        <v/>
      </c>
      <c r="L45721" s="14" t="str">
        <v/>
      </c>
      <c r="O45721" s="14" t="str">
        <v/>
      </c>
      <c r="P45721" s="14" t="str">
        <f ca="1"/>
        <v>Low Cap</v>
      </c>
    </row>
    <row r="45722" spans="11:16">
      <c r="K45722" s="14" t="str">
        <v/>
      </c>
      <c r="L45722" s="14" t="str">
        <v/>
      </c>
      <c r="O45722" s="14" t="str">
        <v/>
      </c>
      <c r="P45722" s="14" t="str">
        <f ca="1"/>
        <v>Low Cap</v>
      </c>
    </row>
    <row r="45723" spans="11:16">
      <c r="K45723" s="14" t="str">
        <v/>
      </c>
      <c r="L45723" s="14" t="str">
        <v/>
      </c>
      <c r="O45723" s="14" t="str">
        <v/>
      </c>
      <c r="P45723" s="14" t="str">
        <f ca="1"/>
        <v>Low Cap</v>
      </c>
    </row>
    <row r="45724" spans="11:16">
      <c r="K45724" s="14" t="str">
        <v/>
      </c>
      <c r="L45724" s="14" t="str">
        <v/>
      </c>
      <c r="O45724" s="14" t="str">
        <v/>
      </c>
      <c r="P45724" s="14" t="str">
        <f ca="1"/>
        <v>Low Cap</v>
      </c>
    </row>
    <row r="45725" spans="11:16">
      <c r="K45725" s="14" t="str">
        <v/>
      </c>
      <c r="L45725" s="14" t="str">
        <v/>
      </c>
      <c r="O45725" s="14" t="str">
        <v/>
      </c>
      <c r="P45725" s="14" t="str">
        <f ca="1"/>
        <v>Low Cap</v>
      </c>
    </row>
    <row r="45726" spans="11:16">
      <c r="K45726" s="14" t="str">
        <v/>
      </c>
      <c r="L45726" s="14" t="str">
        <v/>
      </c>
      <c r="O45726" s="14" t="str">
        <v/>
      </c>
      <c r="P45726" s="14" t="str">
        <f ca="1"/>
        <v>Low Cap</v>
      </c>
    </row>
    <row r="45727" spans="11:16">
      <c r="K45727" s="14" t="str">
        <v/>
      </c>
      <c r="L45727" s="14" t="str">
        <v/>
      </c>
      <c r="O45727" s="14" t="str">
        <v/>
      </c>
      <c r="P45727" s="14" t="str">
        <f ca="1"/>
        <v>Low Cap</v>
      </c>
    </row>
    <row r="45728" spans="11:16">
      <c r="K45728" s="14" t="str">
        <v/>
      </c>
      <c r="L45728" s="14" t="str">
        <v/>
      </c>
      <c r="O45728" s="14" t="str">
        <v/>
      </c>
      <c r="P45728" s="14" t="str">
        <f ca="1"/>
        <v>Low Cap</v>
      </c>
    </row>
    <row r="45729" spans="11:16">
      <c r="K45729" s="14" t="str">
        <v/>
      </c>
      <c r="L45729" s="14" t="str">
        <v/>
      </c>
      <c r="O45729" s="14" t="str">
        <v/>
      </c>
      <c r="P45729" s="14" t="str">
        <f ca="1"/>
        <v>Low Cap</v>
      </c>
    </row>
    <row r="45730" spans="11:16">
      <c r="K45730" s="14" t="str">
        <v/>
      </c>
      <c r="L45730" s="14" t="str">
        <v/>
      </c>
      <c r="O45730" s="14" t="str">
        <v/>
      </c>
      <c r="P45730" s="14" t="str">
        <f ca="1"/>
        <v>Low Cap</v>
      </c>
    </row>
    <row r="45731" spans="11:16">
      <c r="K45731" s="14" t="str">
        <v/>
      </c>
      <c r="L45731" s="14" t="str">
        <v/>
      </c>
      <c r="O45731" s="14" t="str">
        <v/>
      </c>
      <c r="P45731" s="14" t="str">
        <f ca="1"/>
        <v>Low Cap</v>
      </c>
    </row>
    <row r="45732" spans="11:16">
      <c r="K45732" s="14" t="str">
        <v/>
      </c>
      <c r="L45732" s="14" t="str">
        <v/>
      </c>
      <c r="O45732" s="14" t="str">
        <v/>
      </c>
      <c r="P45732" s="14" t="str">
        <f ca="1"/>
        <v>Low Cap</v>
      </c>
    </row>
    <row r="45733" spans="11:16">
      <c r="K45733" s="14" t="str">
        <v/>
      </c>
      <c r="L45733" s="14" t="str">
        <v/>
      </c>
      <c r="O45733" s="14" t="str">
        <v/>
      </c>
      <c r="P45733" s="14" t="str">
        <f ca="1"/>
        <v>Low Cap</v>
      </c>
    </row>
    <row r="45734" spans="11:16">
      <c r="K45734" s="14" t="str">
        <v/>
      </c>
      <c r="L45734" s="14" t="str">
        <v/>
      </c>
      <c r="O45734" s="14" t="str">
        <v/>
      </c>
      <c r="P45734" s="14" t="str">
        <f ca="1"/>
        <v>Low Cap</v>
      </c>
    </row>
    <row r="45735" spans="11:16">
      <c r="K45735" s="14" t="str">
        <v/>
      </c>
      <c r="L45735" s="14" t="str">
        <v/>
      </c>
      <c r="O45735" s="14" t="str">
        <v/>
      </c>
      <c r="P45735" s="14" t="str">
        <f ca="1"/>
        <v>Low Cap</v>
      </c>
    </row>
    <row r="45736" spans="11:16">
      <c r="K45736" s="14" t="str">
        <v/>
      </c>
      <c r="L45736" s="14" t="str">
        <v/>
      </c>
      <c r="O45736" s="14" t="str">
        <v/>
      </c>
      <c r="P45736" s="14" t="str">
        <f ca="1"/>
        <v>Low Cap</v>
      </c>
    </row>
    <row r="45737" spans="11:16">
      <c r="K45737" s="14" t="str">
        <v/>
      </c>
      <c r="L45737" s="14" t="str">
        <v/>
      </c>
      <c r="O45737" s="14" t="str">
        <v/>
      </c>
      <c r="P45737" s="14" t="str">
        <f ca="1"/>
        <v>Low Cap</v>
      </c>
    </row>
    <row r="45738" spans="11:16">
      <c r="K45738" s="14" t="str">
        <v/>
      </c>
      <c r="L45738" s="14" t="str">
        <v/>
      </c>
      <c r="O45738" s="14" t="str">
        <v/>
      </c>
      <c r="P45738" s="14" t="str">
        <f ca="1"/>
        <v>Low Cap</v>
      </c>
    </row>
    <row r="45739" spans="11:16">
      <c r="K45739" s="14" t="str">
        <v/>
      </c>
      <c r="L45739" s="14" t="str">
        <v/>
      </c>
      <c r="O45739" s="14" t="str">
        <v/>
      </c>
      <c r="P45739" s="14" t="str">
        <f ca="1"/>
        <v>Low Cap</v>
      </c>
    </row>
    <row r="45740" spans="11:16">
      <c r="K45740" s="14" t="str">
        <v/>
      </c>
      <c r="L45740" s="14" t="str">
        <v/>
      </c>
      <c r="O45740" s="14" t="str">
        <v/>
      </c>
      <c r="P45740" s="14" t="str">
        <f ca="1"/>
        <v>Low Cap</v>
      </c>
    </row>
    <row r="45741" spans="11:16">
      <c r="K45741" s="14" t="str">
        <v/>
      </c>
      <c r="L45741" s="14" t="str">
        <v/>
      </c>
      <c r="O45741" s="14" t="str">
        <v/>
      </c>
      <c r="P45741" s="14" t="str">
        <f ca="1"/>
        <v>Low Cap</v>
      </c>
    </row>
    <row r="45742" spans="11:16">
      <c r="K45742" s="14" t="str">
        <v/>
      </c>
      <c r="L45742" s="14" t="str">
        <v/>
      </c>
      <c r="O45742" s="14" t="str">
        <v/>
      </c>
      <c r="P45742" s="14" t="str">
        <f ca="1"/>
        <v>Low Cap</v>
      </c>
    </row>
    <row r="45743" spans="11:16">
      <c r="K45743" s="14" t="str">
        <v/>
      </c>
      <c r="L45743" s="14" t="str">
        <v/>
      </c>
      <c r="O45743" s="14" t="str">
        <v/>
      </c>
      <c r="P45743" s="14" t="str">
        <f ca="1"/>
        <v>Low Cap</v>
      </c>
    </row>
    <row r="45744" spans="11:16">
      <c r="K45744" s="14" t="str">
        <v/>
      </c>
      <c r="L45744" s="14" t="str">
        <v/>
      </c>
      <c r="O45744" s="14" t="str">
        <v/>
      </c>
      <c r="P45744" s="14" t="str">
        <f ca="1"/>
        <v>Low Cap</v>
      </c>
    </row>
    <row r="45745" spans="11:16">
      <c r="K45745" s="14" t="str">
        <v/>
      </c>
      <c r="L45745" s="14" t="str">
        <v/>
      </c>
      <c r="O45745" s="14" t="str">
        <v/>
      </c>
      <c r="P45745" s="14" t="str">
        <f ca="1"/>
        <v>Low Cap</v>
      </c>
    </row>
    <row r="45746" spans="11:16">
      <c r="K45746" s="14" t="str">
        <v/>
      </c>
      <c r="L45746" s="14" t="str">
        <v/>
      </c>
      <c r="O45746" s="14" t="str">
        <v/>
      </c>
      <c r="P45746" s="14" t="str">
        <f ca="1"/>
        <v>Low Cap</v>
      </c>
    </row>
    <row r="45747" spans="11:16">
      <c r="K45747" s="14" t="str">
        <v/>
      </c>
      <c r="L45747" s="14" t="str">
        <v/>
      </c>
      <c r="O45747" s="14" t="str">
        <v/>
      </c>
      <c r="P45747" s="14" t="str">
        <f ca="1"/>
        <v>Low Cap</v>
      </c>
    </row>
    <row r="45748" spans="11:16">
      <c r="K45748" s="14" t="str">
        <v/>
      </c>
      <c r="L45748" s="14" t="str">
        <v/>
      </c>
      <c r="O45748" s="14" t="str">
        <v/>
      </c>
      <c r="P45748" s="14" t="str">
        <f ca="1"/>
        <v>Low Cap</v>
      </c>
    </row>
    <row r="45749" spans="11:16">
      <c r="K45749" s="14" t="str">
        <v/>
      </c>
      <c r="L45749" s="14" t="str">
        <v/>
      </c>
      <c r="O45749" s="14" t="str">
        <v/>
      </c>
      <c r="P45749" s="14" t="str">
        <f ca="1"/>
        <v>Low Cap</v>
      </c>
    </row>
    <row r="45750" spans="11:16">
      <c r="K45750" s="14" t="str">
        <v/>
      </c>
      <c r="L45750" s="14" t="str">
        <v/>
      </c>
      <c r="O45750" s="14" t="str">
        <v/>
      </c>
      <c r="P45750" s="14" t="str">
        <f ca="1"/>
        <v>Low Cap</v>
      </c>
    </row>
    <row r="45751" spans="11:16">
      <c r="K45751" s="14" t="str">
        <v/>
      </c>
      <c r="L45751" s="14" t="str">
        <v/>
      </c>
      <c r="O45751" s="14" t="str">
        <v/>
      </c>
      <c r="P45751" s="14" t="str">
        <f ca="1"/>
        <v>Low Cap</v>
      </c>
    </row>
    <row r="45752" spans="11:16">
      <c r="K45752" s="14" t="str">
        <v/>
      </c>
      <c r="L45752" s="14" t="str">
        <v/>
      </c>
      <c r="O45752" s="14" t="str">
        <v/>
      </c>
      <c r="P45752" s="14" t="str">
        <f ca="1"/>
        <v>Low Cap</v>
      </c>
    </row>
    <row r="45753" spans="11:16">
      <c r="K45753" s="14" t="str">
        <v/>
      </c>
      <c r="L45753" s="14" t="str">
        <v/>
      </c>
      <c r="O45753" s="14" t="str">
        <v/>
      </c>
      <c r="P45753" s="14" t="str">
        <f ca="1"/>
        <v>Low Cap</v>
      </c>
    </row>
    <row r="45754" spans="11:16">
      <c r="K45754" s="14" t="str">
        <v/>
      </c>
      <c r="L45754" s="14" t="str">
        <v/>
      </c>
      <c r="O45754" s="14" t="str">
        <v/>
      </c>
      <c r="P45754" s="14" t="str">
        <f ca="1"/>
        <v>Low Cap</v>
      </c>
    </row>
    <row r="45755" spans="11:16">
      <c r="K45755" s="14" t="str">
        <v/>
      </c>
      <c r="L45755" s="14" t="str">
        <v/>
      </c>
      <c r="O45755" s="14" t="str">
        <v/>
      </c>
      <c r="P45755" s="14" t="str">
        <f ca="1"/>
        <v>Low Cap</v>
      </c>
    </row>
    <row r="45756" spans="11:16">
      <c r="K45756" s="14" t="str">
        <v/>
      </c>
      <c r="L45756" s="14" t="str">
        <v/>
      </c>
      <c r="O45756" s="14" t="str">
        <v/>
      </c>
      <c r="P45756" s="14" t="str">
        <f ca="1"/>
        <v>Low Cap</v>
      </c>
    </row>
    <row r="45757" spans="11:16">
      <c r="K45757" s="14" t="str">
        <v/>
      </c>
      <c r="L45757" s="14" t="str">
        <v/>
      </c>
      <c r="O45757" s="14" t="str">
        <v/>
      </c>
      <c r="P45757" s="14" t="str">
        <f ca="1"/>
        <v>Low Cap</v>
      </c>
    </row>
    <row r="45758" spans="11:16">
      <c r="K45758" s="14" t="str">
        <v/>
      </c>
      <c r="L45758" s="14" t="str">
        <v/>
      </c>
      <c r="O45758" s="14" t="str">
        <v/>
      </c>
      <c r="P45758" s="14" t="str">
        <f ca="1"/>
        <v>Low Cap</v>
      </c>
    </row>
    <row r="45759" spans="11:16">
      <c r="K45759" s="14" t="str">
        <v/>
      </c>
      <c r="L45759" s="14" t="str">
        <v/>
      </c>
      <c r="O45759" s="14" t="str">
        <v/>
      </c>
      <c r="P45759" s="14" t="str">
        <f ca="1"/>
        <v>Low Cap</v>
      </c>
    </row>
    <row r="45760" spans="11:16">
      <c r="K45760" s="14" t="str">
        <v/>
      </c>
      <c r="L45760" s="14" t="str">
        <v/>
      </c>
      <c r="O45760" s="14" t="str">
        <v/>
      </c>
      <c r="P45760" s="14" t="str">
        <f ca="1"/>
        <v>Low Cap</v>
      </c>
    </row>
    <row r="45761" spans="11:16">
      <c r="K45761" s="14" t="str">
        <v/>
      </c>
      <c r="L45761" s="14" t="str">
        <v/>
      </c>
      <c r="O45761" s="14" t="str">
        <v/>
      </c>
      <c r="P45761" s="14" t="str">
        <f ca="1"/>
        <v>Low Cap</v>
      </c>
    </row>
    <row r="45762" spans="11:16">
      <c r="K45762" s="14" t="str">
        <v/>
      </c>
      <c r="L45762" s="14" t="str">
        <v/>
      </c>
      <c r="O45762" s="14" t="str">
        <v/>
      </c>
      <c r="P45762" s="14" t="str">
        <f ca="1"/>
        <v>Low Cap</v>
      </c>
    </row>
    <row r="45763" spans="11:16">
      <c r="K45763" s="14" t="str">
        <v/>
      </c>
      <c r="L45763" s="14" t="str">
        <v/>
      </c>
      <c r="O45763" s="14" t="str">
        <v/>
      </c>
      <c r="P45763" s="14" t="str">
        <f ca="1"/>
        <v>Low Cap</v>
      </c>
    </row>
    <row r="45764" spans="11:16">
      <c r="K45764" s="14" t="str">
        <v/>
      </c>
      <c r="L45764" s="14" t="str">
        <v/>
      </c>
      <c r="O45764" s="14" t="str">
        <v/>
      </c>
      <c r="P45764" s="14" t="str">
        <f ca="1"/>
        <v>Low Cap</v>
      </c>
    </row>
    <row r="45765" spans="11:16">
      <c r="K45765" s="14" t="str">
        <v/>
      </c>
      <c r="L45765" s="14" t="str">
        <v/>
      </c>
      <c r="O45765" s="14" t="str">
        <v/>
      </c>
      <c r="P45765" s="14" t="str">
        <f ca="1"/>
        <v>Low Cap</v>
      </c>
    </row>
    <row r="45766" spans="11:16">
      <c r="K45766" s="14" t="str">
        <v/>
      </c>
      <c r="L45766" s="14" t="str">
        <v/>
      </c>
      <c r="O45766" s="14" t="str">
        <v/>
      </c>
      <c r="P45766" s="14" t="str">
        <f ca="1"/>
        <v>Low Cap</v>
      </c>
    </row>
    <row r="45767" spans="11:16">
      <c r="K45767" s="14" t="str">
        <v/>
      </c>
      <c r="L45767" s="14" t="str">
        <v/>
      </c>
      <c r="O45767" s="14" t="str">
        <v/>
      </c>
      <c r="P45767" s="14" t="str">
        <f ca="1"/>
        <v>Low Cap</v>
      </c>
    </row>
    <row r="45768" spans="11:16">
      <c r="K45768" s="14" t="str">
        <v/>
      </c>
      <c r="L45768" s="14" t="str">
        <v/>
      </c>
      <c r="O45768" s="14" t="str">
        <v/>
      </c>
      <c r="P45768" s="14" t="str">
        <f ca="1"/>
        <v>Low Cap</v>
      </c>
    </row>
    <row r="45769" spans="11:16">
      <c r="K45769" s="14" t="str">
        <v/>
      </c>
      <c r="L45769" s="14" t="str">
        <v/>
      </c>
      <c r="O45769" s="14" t="str">
        <v/>
      </c>
      <c r="P45769" s="14" t="str">
        <f ca="1"/>
        <v>Low Cap</v>
      </c>
    </row>
    <row r="45770" spans="11:16">
      <c r="K45770" s="14" t="str">
        <v/>
      </c>
      <c r="L45770" s="14" t="str">
        <v/>
      </c>
      <c r="O45770" s="14" t="str">
        <v/>
      </c>
      <c r="P45770" s="14" t="str">
        <f ca="1"/>
        <v>Low Cap</v>
      </c>
    </row>
    <row r="45771" spans="11:16">
      <c r="K45771" s="14" t="str">
        <v/>
      </c>
      <c r="L45771" s="14" t="str">
        <v/>
      </c>
      <c r="O45771" s="14" t="str">
        <v/>
      </c>
      <c r="P45771" s="14" t="str">
        <f ca="1"/>
        <v>Low Cap</v>
      </c>
    </row>
    <row r="45772" spans="11:16">
      <c r="K45772" s="14" t="str">
        <v/>
      </c>
      <c r="L45772" s="14" t="str">
        <v/>
      </c>
      <c r="O45772" s="14" t="str">
        <v/>
      </c>
      <c r="P45772" s="14" t="str">
        <f ca="1"/>
        <v>Low Cap</v>
      </c>
    </row>
    <row r="45773" spans="11:16">
      <c r="K45773" s="14" t="str">
        <v/>
      </c>
      <c r="L45773" s="14" t="str">
        <v/>
      </c>
      <c r="O45773" s="14" t="str">
        <v/>
      </c>
      <c r="P45773" s="14" t="str">
        <f ca="1"/>
        <v>Low Cap</v>
      </c>
    </row>
    <row r="45774" spans="11:16">
      <c r="K45774" s="14" t="str">
        <v/>
      </c>
      <c r="L45774" s="14" t="str">
        <v/>
      </c>
      <c r="O45774" s="14" t="str">
        <v/>
      </c>
      <c r="P45774" s="14" t="str">
        <f ca="1"/>
        <v>Low Cap</v>
      </c>
    </row>
    <row r="45775" spans="11:16">
      <c r="K45775" s="14" t="str">
        <v/>
      </c>
      <c r="L45775" s="14" t="str">
        <v/>
      </c>
      <c r="O45775" s="14" t="str">
        <v/>
      </c>
      <c r="P45775" s="14" t="str">
        <f ca="1"/>
        <v>Low Cap</v>
      </c>
    </row>
    <row r="45776" spans="11:16">
      <c r="K45776" s="14" t="str">
        <v/>
      </c>
      <c r="L45776" s="14" t="str">
        <v/>
      </c>
      <c r="O45776" s="14" t="str">
        <v/>
      </c>
      <c r="P45776" s="14" t="str">
        <f ca="1"/>
        <v>Low Cap</v>
      </c>
    </row>
    <row r="45777" spans="11:16">
      <c r="K45777" s="14" t="str">
        <v/>
      </c>
      <c r="L45777" s="14" t="str">
        <v/>
      </c>
      <c r="O45777" s="14" t="str">
        <v/>
      </c>
      <c r="P45777" s="14" t="str">
        <f ca="1"/>
        <v>Low Cap</v>
      </c>
    </row>
    <row r="45778" spans="11:16">
      <c r="K45778" s="14" t="str">
        <v/>
      </c>
      <c r="L45778" s="14" t="str">
        <v/>
      </c>
      <c r="O45778" s="14" t="str">
        <v/>
      </c>
      <c r="P45778" s="14" t="str">
        <f ca="1"/>
        <v>Low Cap</v>
      </c>
    </row>
    <row r="45779" spans="11:16">
      <c r="K45779" s="14" t="str">
        <v/>
      </c>
      <c r="L45779" s="14" t="str">
        <v/>
      </c>
      <c r="O45779" s="14" t="str">
        <v/>
      </c>
      <c r="P45779" s="14" t="str">
        <f ca="1"/>
        <v>Low Cap</v>
      </c>
    </row>
    <row r="45780" spans="11:16">
      <c r="K45780" s="14" t="str">
        <v/>
      </c>
      <c r="L45780" s="14" t="str">
        <v/>
      </c>
      <c r="O45780" s="14" t="str">
        <v/>
      </c>
      <c r="P45780" s="14" t="str">
        <f ca="1"/>
        <v>Low Cap</v>
      </c>
    </row>
    <row r="45781" spans="11:16">
      <c r="K45781" s="14" t="str">
        <v/>
      </c>
      <c r="L45781" s="14" t="str">
        <v/>
      </c>
      <c r="O45781" s="14" t="str">
        <v/>
      </c>
      <c r="P45781" s="14" t="str">
        <f ca="1"/>
        <v>Low Cap</v>
      </c>
    </row>
    <row r="45782" spans="11:16">
      <c r="K45782" s="14" t="str">
        <v/>
      </c>
      <c r="L45782" s="14" t="str">
        <v/>
      </c>
      <c r="O45782" s="14" t="str">
        <v/>
      </c>
      <c r="P45782" s="14" t="str">
        <f ca="1"/>
        <v>Low Cap</v>
      </c>
    </row>
    <row r="45783" spans="11:16">
      <c r="K45783" s="14" t="str">
        <v/>
      </c>
      <c r="L45783" s="14" t="str">
        <v/>
      </c>
      <c r="O45783" s="14" t="str">
        <v/>
      </c>
      <c r="P45783" s="14" t="str">
        <f ca="1"/>
        <v>Low Cap</v>
      </c>
    </row>
    <row r="45784" spans="11:16">
      <c r="K45784" s="14" t="str">
        <v/>
      </c>
      <c r="L45784" s="14" t="str">
        <v/>
      </c>
      <c r="O45784" s="14" t="str">
        <v/>
      </c>
      <c r="P45784" s="14" t="str">
        <f ca="1"/>
        <v>Low Cap</v>
      </c>
    </row>
    <row r="45785" spans="11:16">
      <c r="K45785" s="14" t="str">
        <v/>
      </c>
      <c r="L45785" s="14" t="str">
        <v/>
      </c>
      <c r="O45785" s="14" t="str">
        <v/>
      </c>
      <c r="P45785" s="14" t="str">
        <f ca="1"/>
        <v>Low Cap</v>
      </c>
    </row>
    <row r="45786" spans="11:16">
      <c r="K45786" s="14" t="str">
        <v/>
      </c>
      <c r="L45786" s="14" t="str">
        <v/>
      </c>
      <c r="O45786" s="14" t="str">
        <v/>
      </c>
      <c r="P45786" s="14" t="str">
        <f ca="1"/>
        <v>Low Cap</v>
      </c>
    </row>
    <row r="45787" spans="11:16">
      <c r="K45787" s="14" t="str">
        <v/>
      </c>
      <c r="L45787" s="14" t="str">
        <v/>
      </c>
      <c r="O45787" s="14" t="str">
        <v/>
      </c>
      <c r="P45787" s="14" t="str">
        <f ca="1"/>
        <v>Low Cap</v>
      </c>
    </row>
    <row r="45788" spans="11:16">
      <c r="K45788" s="14" t="str">
        <v/>
      </c>
      <c r="L45788" s="14" t="str">
        <v/>
      </c>
      <c r="O45788" s="14" t="str">
        <v/>
      </c>
      <c r="P45788" s="14" t="str">
        <f ca="1"/>
        <v>Low Cap</v>
      </c>
    </row>
    <row r="45789" spans="11:16">
      <c r="K45789" s="14" t="str">
        <v/>
      </c>
      <c r="L45789" s="14" t="str">
        <v/>
      </c>
      <c r="O45789" s="14" t="str">
        <v/>
      </c>
      <c r="P45789" s="14" t="str">
        <f ca="1"/>
        <v>Low Cap</v>
      </c>
    </row>
    <row r="45790" spans="11:16">
      <c r="K45790" s="14" t="str">
        <v/>
      </c>
      <c r="L45790" s="14" t="str">
        <v/>
      </c>
      <c r="O45790" s="14" t="str">
        <v/>
      </c>
      <c r="P45790" s="14" t="str">
        <f ca="1"/>
        <v>Low Cap</v>
      </c>
    </row>
    <row r="45791" spans="11:16">
      <c r="K45791" s="14" t="str">
        <v/>
      </c>
      <c r="L45791" s="14" t="str">
        <v/>
      </c>
      <c r="O45791" s="14" t="str">
        <v/>
      </c>
      <c r="P45791" s="14" t="str">
        <f ca="1"/>
        <v>Low Cap</v>
      </c>
    </row>
    <row r="45792" spans="11:16">
      <c r="K45792" s="14" t="str">
        <v/>
      </c>
      <c r="L45792" s="14" t="str">
        <v/>
      </c>
      <c r="O45792" s="14" t="str">
        <v/>
      </c>
      <c r="P45792" s="14" t="str">
        <f ca="1"/>
        <v>Low Cap</v>
      </c>
    </row>
    <row r="45793" spans="11:16">
      <c r="K45793" s="14" t="str">
        <v/>
      </c>
      <c r="L45793" s="14" t="str">
        <v/>
      </c>
      <c r="O45793" s="14" t="str">
        <v/>
      </c>
      <c r="P45793" s="14" t="str">
        <f ca="1"/>
        <v>Low Cap</v>
      </c>
    </row>
    <row r="45794" spans="11:16">
      <c r="K45794" s="14" t="str">
        <v/>
      </c>
      <c r="L45794" s="14" t="str">
        <v/>
      </c>
      <c r="O45794" s="14" t="str">
        <v/>
      </c>
      <c r="P45794" s="14" t="str">
        <f ca="1"/>
        <v>Low Cap</v>
      </c>
    </row>
    <row r="45795" spans="11:16">
      <c r="K45795" s="14" t="str">
        <v/>
      </c>
      <c r="L45795" s="14" t="str">
        <v/>
      </c>
      <c r="O45795" s="14" t="str">
        <v/>
      </c>
      <c r="P45795" s="14" t="str">
        <f ca="1"/>
        <v>Low Cap</v>
      </c>
    </row>
    <row r="45796" spans="11:16">
      <c r="K45796" s="14" t="str">
        <v/>
      </c>
      <c r="L45796" s="14" t="str">
        <v/>
      </c>
      <c r="O45796" s="14" t="str">
        <v/>
      </c>
      <c r="P45796" s="14" t="str">
        <f ca="1"/>
        <v>Low Cap</v>
      </c>
    </row>
    <row r="45797" spans="11:16">
      <c r="K45797" s="14" t="str">
        <v/>
      </c>
      <c r="L45797" s="14" t="str">
        <v/>
      </c>
      <c r="O45797" s="14" t="str">
        <v/>
      </c>
      <c r="P45797" s="14" t="str">
        <f ca="1"/>
        <v>Low Cap</v>
      </c>
    </row>
    <row r="45798" spans="11:16">
      <c r="K45798" s="14" t="str">
        <v/>
      </c>
      <c r="L45798" s="14" t="str">
        <v/>
      </c>
      <c r="O45798" s="14" t="str">
        <v/>
      </c>
      <c r="P45798" s="14" t="str">
        <f ca="1"/>
        <v>Low Cap</v>
      </c>
    </row>
    <row r="45799" spans="11:16">
      <c r="K45799" s="14" t="str">
        <v/>
      </c>
      <c r="L45799" s="14" t="str">
        <v/>
      </c>
      <c r="O45799" s="14" t="str">
        <v/>
      </c>
      <c r="P45799" s="14" t="str">
        <f ca="1"/>
        <v>Low Cap</v>
      </c>
    </row>
    <row r="45800" spans="11:16">
      <c r="K45800" s="14" t="str">
        <v/>
      </c>
      <c r="L45800" s="14" t="str">
        <v/>
      </c>
      <c r="O45800" s="14" t="str">
        <v/>
      </c>
      <c r="P45800" s="14" t="str">
        <f ca="1"/>
        <v>Low Cap</v>
      </c>
    </row>
    <row r="45801" spans="11:16">
      <c r="K45801" s="14" t="str">
        <v/>
      </c>
      <c r="L45801" s="14" t="str">
        <v/>
      </c>
      <c r="O45801" s="14" t="str">
        <v/>
      </c>
      <c r="P45801" s="14" t="str">
        <f ca="1"/>
        <v>Low Cap</v>
      </c>
    </row>
    <row r="45802" spans="11:16">
      <c r="K45802" s="14" t="str">
        <v/>
      </c>
      <c r="L45802" s="14" t="str">
        <v/>
      </c>
      <c r="O45802" s="14" t="str">
        <v/>
      </c>
      <c r="P45802" s="14" t="str">
        <f ca="1"/>
        <v>Low Cap</v>
      </c>
    </row>
    <row r="45803" spans="11:16">
      <c r="K45803" s="14" t="str">
        <v/>
      </c>
      <c r="L45803" s="14" t="str">
        <v/>
      </c>
      <c r="O45803" s="14" t="str">
        <v/>
      </c>
      <c r="P45803" s="14" t="str">
        <f ca="1"/>
        <v>Low Cap</v>
      </c>
    </row>
    <row r="45804" spans="11:16">
      <c r="K45804" s="14" t="str">
        <v/>
      </c>
      <c r="L45804" s="14" t="str">
        <v/>
      </c>
      <c r="O45804" s="14" t="str">
        <v/>
      </c>
      <c r="P45804" s="14" t="str">
        <f ca="1"/>
        <v>Low Cap</v>
      </c>
    </row>
    <row r="45805" spans="11:16">
      <c r="K45805" s="14" t="str">
        <v/>
      </c>
      <c r="L45805" s="14" t="str">
        <v/>
      </c>
      <c r="O45805" s="14" t="str">
        <v/>
      </c>
      <c r="P45805" s="14" t="str">
        <f ca="1"/>
        <v>Low Cap</v>
      </c>
    </row>
    <row r="45806" spans="11:16">
      <c r="K45806" s="14" t="str">
        <v/>
      </c>
      <c r="L45806" s="14" t="str">
        <v/>
      </c>
      <c r="O45806" s="14" t="str">
        <v/>
      </c>
      <c r="P45806" s="14" t="str">
        <f ca="1"/>
        <v>Low Cap</v>
      </c>
    </row>
    <row r="45807" spans="11:16">
      <c r="K45807" s="14" t="str">
        <v/>
      </c>
      <c r="L45807" s="14" t="str">
        <v/>
      </c>
      <c r="O45807" s="14" t="str">
        <v/>
      </c>
      <c r="P45807" s="14" t="str">
        <f ca="1"/>
        <v>Low Cap</v>
      </c>
    </row>
    <row r="45808" spans="11:16">
      <c r="K45808" s="14" t="str">
        <v/>
      </c>
      <c r="L45808" s="14" t="str">
        <v/>
      </c>
      <c r="O45808" s="14" t="str">
        <v/>
      </c>
      <c r="P45808" s="14" t="str">
        <f ca="1"/>
        <v>Low Cap</v>
      </c>
    </row>
    <row r="45809" spans="11:16">
      <c r="K45809" s="14" t="str">
        <v/>
      </c>
      <c r="L45809" s="14" t="str">
        <v/>
      </c>
      <c r="O45809" s="14" t="str">
        <v/>
      </c>
      <c r="P45809" s="14" t="str">
        <f ca="1"/>
        <v>Low Cap</v>
      </c>
    </row>
    <row r="45810" spans="11:16">
      <c r="K45810" s="14" t="str">
        <v/>
      </c>
      <c r="L45810" s="14" t="str">
        <v/>
      </c>
      <c r="O45810" s="14" t="str">
        <v/>
      </c>
      <c r="P45810" s="14" t="str">
        <f ca="1"/>
        <v>Low Cap</v>
      </c>
    </row>
    <row r="45811" spans="11:16">
      <c r="K45811" s="14" t="str">
        <v/>
      </c>
      <c r="L45811" s="14" t="str">
        <v/>
      </c>
      <c r="O45811" s="14" t="str">
        <v/>
      </c>
      <c r="P45811" s="14" t="str">
        <f ca="1"/>
        <v>Low Cap</v>
      </c>
    </row>
    <row r="45812" spans="11:16">
      <c r="K45812" s="14" t="str">
        <v/>
      </c>
      <c r="L45812" s="14" t="str">
        <v/>
      </c>
      <c r="O45812" s="14" t="str">
        <v/>
      </c>
      <c r="P45812" s="14" t="str">
        <f ca="1"/>
        <v>Low Cap</v>
      </c>
    </row>
    <row r="45813" spans="11:16">
      <c r="K45813" s="14" t="str">
        <v/>
      </c>
      <c r="L45813" s="14" t="str">
        <v/>
      </c>
      <c r="O45813" s="14" t="str">
        <v/>
      </c>
      <c r="P45813" s="14" t="str">
        <f ca="1"/>
        <v>Low Cap</v>
      </c>
    </row>
    <row r="45814" spans="11:16">
      <c r="K45814" s="14" t="str">
        <v/>
      </c>
      <c r="L45814" s="14" t="str">
        <v/>
      </c>
      <c r="O45814" s="14" t="str">
        <v/>
      </c>
      <c r="P45814" s="14" t="str">
        <f ca="1"/>
        <v>Low Cap</v>
      </c>
    </row>
    <row r="45815" spans="11:16">
      <c r="K45815" s="14" t="str">
        <v/>
      </c>
      <c r="L45815" s="14" t="str">
        <v/>
      </c>
      <c r="O45815" s="14" t="str">
        <v/>
      </c>
      <c r="P45815" s="14" t="str">
        <f ca="1"/>
        <v>Low Cap</v>
      </c>
    </row>
    <row r="45816" spans="11:16">
      <c r="K45816" s="14" t="str">
        <v/>
      </c>
      <c r="L45816" s="14" t="str">
        <v/>
      </c>
      <c r="O45816" s="14" t="str">
        <v/>
      </c>
      <c r="P45816" s="14" t="str">
        <f ca="1"/>
        <v>Low Cap</v>
      </c>
    </row>
    <row r="45817" spans="11:16">
      <c r="K45817" s="14" t="str">
        <v/>
      </c>
      <c r="L45817" s="14" t="str">
        <v/>
      </c>
      <c r="O45817" s="14" t="str">
        <v/>
      </c>
      <c r="P45817" s="14" t="str">
        <f ca="1"/>
        <v>Low Cap</v>
      </c>
    </row>
    <row r="45818" spans="11:16">
      <c r="K45818" s="14" t="str">
        <v/>
      </c>
      <c r="L45818" s="14" t="str">
        <v/>
      </c>
      <c r="O45818" s="14" t="str">
        <v/>
      </c>
      <c r="P45818" s="14" t="str">
        <f ca="1"/>
        <v>Low Cap</v>
      </c>
    </row>
    <row r="45819" spans="11:16">
      <c r="K45819" s="14" t="str">
        <v/>
      </c>
      <c r="L45819" s="14" t="str">
        <v/>
      </c>
      <c r="O45819" s="14" t="str">
        <v/>
      </c>
      <c r="P45819" s="14" t="str">
        <f ca="1"/>
        <v>Low Cap</v>
      </c>
    </row>
    <row r="45820" spans="11:16">
      <c r="K45820" s="14" t="str">
        <v/>
      </c>
      <c r="L45820" s="14" t="str">
        <v/>
      </c>
      <c r="O45820" s="14" t="str">
        <v/>
      </c>
      <c r="P45820" s="14" t="str">
        <f ca="1"/>
        <v>Low Cap</v>
      </c>
    </row>
    <row r="45821" spans="11:16">
      <c r="K45821" s="14" t="str">
        <v/>
      </c>
      <c r="L45821" s="14" t="str">
        <v/>
      </c>
      <c r="O45821" s="14" t="str">
        <v/>
      </c>
      <c r="P45821" s="14" t="str">
        <f ca="1"/>
        <v>Low Cap</v>
      </c>
    </row>
    <row r="45822" spans="11:16">
      <c r="K45822" s="14" t="str">
        <v/>
      </c>
      <c r="L45822" s="14" t="str">
        <v/>
      </c>
      <c r="O45822" s="14" t="str">
        <v/>
      </c>
      <c r="P45822" s="14" t="str">
        <f ca="1"/>
        <v>Low Cap</v>
      </c>
    </row>
    <row r="45823" spans="11:16">
      <c r="K45823" s="14" t="str">
        <v/>
      </c>
      <c r="L45823" s="14" t="str">
        <v/>
      </c>
      <c r="O45823" s="14" t="str">
        <v/>
      </c>
      <c r="P45823" s="14" t="str">
        <f ca="1"/>
        <v>Low Cap</v>
      </c>
    </row>
    <row r="45824" spans="11:16">
      <c r="K45824" s="14" t="str">
        <v/>
      </c>
      <c r="L45824" s="14" t="str">
        <v/>
      </c>
      <c r="O45824" s="14" t="str">
        <v/>
      </c>
      <c r="P45824" s="14" t="str">
        <f ca="1"/>
        <v>Low Cap</v>
      </c>
    </row>
    <row r="45825" spans="11:16">
      <c r="K45825" s="14" t="str">
        <v/>
      </c>
      <c r="L45825" s="14" t="str">
        <v/>
      </c>
      <c r="O45825" s="14" t="str">
        <v/>
      </c>
      <c r="P45825" s="14" t="str">
        <f ca="1"/>
        <v>Low Cap</v>
      </c>
    </row>
    <row r="45826" spans="11:16">
      <c r="K45826" s="14" t="str">
        <v/>
      </c>
      <c r="L45826" s="14" t="str">
        <v/>
      </c>
      <c r="O45826" s="14" t="str">
        <v/>
      </c>
      <c r="P45826" s="14" t="str">
        <f ca="1"/>
        <v>Low Cap</v>
      </c>
    </row>
    <row r="45827" spans="11:16">
      <c r="K45827" s="14" t="str">
        <v/>
      </c>
      <c r="L45827" s="14" t="str">
        <v/>
      </c>
      <c r="O45827" s="14" t="str">
        <v/>
      </c>
      <c r="P45827" s="14" t="str">
        <f ca="1"/>
        <v>Low Cap</v>
      </c>
    </row>
    <row r="45828" spans="11:16">
      <c r="K45828" s="14" t="str">
        <v/>
      </c>
      <c r="L45828" s="14" t="str">
        <v/>
      </c>
      <c r="O45828" s="14" t="str">
        <v/>
      </c>
      <c r="P45828" s="14" t="str">
        <f ca="1"/>
        <v>Low Cap</v>
      </c>
    </row>
    <row r="45829" spans="11:16">
      <c r="K45829" s="14" t="str">
        <v/>
      </c>
      <c r="L45829" s="14" t="str">
        <v/>
      </c>
      <c r="O45829" s="14" t="str">
        <v/>
      </c>
      <c r="P45829" s="14" t="str">
        <f ca="1"/>
        <v>Low Cap</v>
      </c>
    </row>
    <row r="45830" spans="11:16">
      <c r="K45830" s="14" t="str">
        <v/>
      </c>
      <c r="L45830" s="14" t="str">
        <v/>
      </c>
      <c r="O45830" s="14" t="str">
        <v/>
      </c>
      <c r="P45830" s="14" t="str">
        <f ca="1"/>
        <v>Low Cap</v>
      </c>
    </row>
    <row r="45831" spans="11:16">
      <c r="K45831" s="14" t="str">
        <v/>
      </c>
      <c r="L45831" s="14" t="str">
        <v/>
      </c>
      <c r="O45831" s="14" t="str">
        <v/>
      </c>
      <c r="P45831" s="14" t="str">
        <f ca="1"/>
        <v>Low Cap</v>
      </c>
    </row>
    <row r="45832" spans="11:16">
      <c r="K45832" s="14" t="str">
        <v/>
      </c>
      <c r="L45832" s="14" t="str">
        <v/>
      </c>
      <c r="O45832" s="14" t="str">
        <v/>
      </c>
      <c r="P45832" s="14" t="str">
        <f ca="1"/>
        <v>Low Cap</v>
      </c>
    </row>
    <row r="45833" spans="11:16">
      <c r="K45833" s="14" t="str">
        <v/>
      </c>
      <c r="L45833" s="14" t="str">
        <v/>
      </c>
      <c r="O45833" s="14" t="str">
        <v/>
      </c>
      <c r="P45833" s="14" t="str">
        <f ca="1"/>
        <v>Low Cap</v>
      </c>
    </row>
    <row r="45834" spans="11:16">
      <c r="K45834" s="14" t="str">
        <v/>
      </c>
      <c r="L45834" s="14" t="str">
        <v/>
      </c>
      <c r="O45834" s="14" t="str">
        <v/>
      </c>
      <c r="P45834" s="14" t="str">
        <f ca="1"/>
        <v>Low Cap</v>
      </c>
    </row>
    <row r="45835" spans="11:16">
      <c r="K45835" s="14" t="str">
        <v/>
      </c>
      <c r="L45835" s="14" t="str">
        <v/>
      </c>
      <c r="O45835" s="14" t="str">
        <v/>
      </c>
      <c r="P45835" s="14" t="str">
        <f ca="1"/>
        <v>Low Cap</v>
      </c>
    </row>
    <row r="45836" spans="11:16">
      <c r="K45836" s="14" t="str">
        <v/>
      </c>
      <c r="L45836" s="14" t="str">
        <v/>
      </c>
      <c r="O45836" s="14" t="str">
        <v/>
      </c>
      <c r="P45836" s="14" t="str">
        <f ca="1"/>
        <v>Low Cap</v>
      </c>
    </row>
    <row r="45837" spans="11:16">
      <c r="K45837" s="14" t="str">
        <v/>
      </c>
      <c r="L45837" s="14" t="str">
        <v/>
      </c>
      <c r="O45837" s="14" t="str">
        <v/>
      </c>
      <c r="P45837" s="14" t="str">
        <f ca="1"/>
        <v>Low Cap</v>
      </c>
    </row>
    <row r="45838" spans="11:16">
      <c r="K45838" s="14" t="str">
        <v/>
      </c>
      <c r="L45838" s="14" t="str">
        <v/>
      </c>
      <c r="O45838" s="14" t="str">
        <v/>
      </c>
      <c r="P45838" s="14" t="str">
        <f ca="1"/>
        <v>Low Cap</v>
      </c>
    </row>
    <row r="45839" spans="11:16">
      <c r="K45839" s="14" t="str">
        <v/>
      </c>
      <c r="L45839" s="14" t="str">
        <v/>
      </c>
      <c r="O45839" s="14" t="str">
        <v/>
      </c>
      <c r="P45839" s="14" t="str">
        <f ca="1"/>
        <v>Low Cap</v>
      </c>
    </row>
    <row r="45840" spans="11:16">
      <c r="K45840" s="14" t="str">
        <v/>
      </c>
      <c r="L45840" s="14" t="str">
        <v/>
      </c>
      <c r="O45840" s="14" t="str">
        <v/>
      </c>
      <c r="P45840" s="14" t="str">
        <f ca="1"/>
        <v>Low Cap</v>
      </c>
    </row>
    <row r="45841" spans="11:16">
      <c r="K45841" s="14" t="str">
        <v/>
      </c>
      <c r="L45841" s="14" t="str">
        <v/>
      </c>
      <c r="O45841" s="14" t="str">
        <v/>
      </c>
      <c r="P45841" s="14" t="str">
        <f ca="1"/>
        <v>Low Cap</v>
      </c>
    </row>
    <row r="45842" spans="11:16">
      <c r="K45842" s="14" t="str">
        <v/>
      </c>
      <c r="L45842" s="14" t="str">
        <v/>
      </c>
      <c r="O45842" s="14" t="str">
        <v/>
      </c>
      <c r="P45842" s="14" t="str">
        <f ca="1"/>
        <v>Low Cap</v>
      </c>
    </row>
    <row r="45843" spans="11:16">
      <c r="K45843" s="14" t="str">
        <v/>
      </c>
      <c r="L45843" s="14" t="str">
        <v/>
      </c>
      <c r="O45843" s="14" t="str">
        <v/>
      </c>
      <c r="P45843" s="14" t="str">
        <f ca="1"/>
        <v>Low Cap</v>
      </c>
    </row>
    <row r="45844" spans="11:16">
      <c r="K45844" s="14" t="str">
        <v/>
      </c>
      <c r="L45844" s="14" t="str">
        <v/>
      </c>
      <c r="O45844" s="14" t="str">
        <v/>
      </c>
      <c r="P45844" s="14" t="str">
        <f ca="1"/>
        <v>Low Cap</v>
      </c>
    </row>
    <row r="45845" spans="11:16">
      <c r="K45845" s="14" t="str">
        <v/>
      </c>
      <c r="L45845" s="14" t="str">
        <v/>
      </c>
      <c r="O45845" s="14" t="str">
        <v/>
      </c>
      <c r="P45845" s="14" t="str">
        <f ca="1"/>
        <v>Low Cap</v>
      </c>
    </row>
    <row r="45846" spans="11:16">
      <c r="K45846" s="14" t="str">
        <v/>
      </c>
      <c r="L45846" s="14" t="str">
        <v/>
      </c>
      <c r="O45846" s="14" t="str">
        <v/>
      </c>
      <c r="P45846" s="14" t="str">
        <f ca="1"/>
        <v>Low Cap</v>
      </c>
    </row>
    <row r="45847" spans="11:16">
      <c r="K45847" s="14" t="str">
        <v/>
      </c>
      <c r="L45847" s="14" t="str">
        <v/>
      </c>
      <c r="O45847" s="14" t="str">
        <v/>
      </c>
      <c r="P45847" s="14" t="str">
        <f ca="1"/>
        <v>Low Cap</v>
      </c>
    </row>
    <row r="45848" spans="11:16">
      <c r="K45848" s="14" t="str">
        <v/>
      </c>
      <c r="L45848" s="14" t="str">
        <v/>
      </c>
      <c r="O45848" s="14" t="str">
        <v/>
      </c>
      <c r="P45848" s="14" t="str">
        <f ca="1"/>
        <v>Low Cap</v>
      </c>
    </row>
    <row r="45849" spans="11:16">
      <c r="K45849" s="14" t="str">
        <v/>
      </c>
      <c r="L45849" s="14" t="str">
        <v/>
      </c>
      <c r="O45849" s="14" t="str">
        <v/>
      </c>
      <c r="P45849" s="14" t="str">
        <f ca="1"/>
        <v>Low Cap</v>
      </c>
    </row>
    <row r="45850" spans="11:16">
      <c r="K45850" s="14" t="str">
        <v/>
      </c>
      <c r="L45850" s="14" t="str">
        <v/>
      </c>
      <c r="O45850" s="14" t="str">
        <v/>
      </c>
      <c r="P45850" s="14" t="str">
        <f ca="1"/>
        <v>Low Cap</v>
      </c>
    </row>
    <row r="45851" spans="11:16">
      <c r="K45851" s="14" t="str">
        <v/>
      </c>
      <c r="L45851" s="14" t="str">
        <v/>
      </c>
      <c r="O45851" s="14" t="str">
        <v/>
      </c>
      <c r="P45851" s="14" t="str">
        <f ca="1"/>
        <v>Low Cap</v>
      </c>
    </row>
    <row r="45852" spans="11:16">
      <c r="K45852" s="14" t="str">
        <v/>
      </c>
      <c r="L45852" s="14" t="str">
        <v/>
      </c>
      <c r="O45852" s="14" t="str">
        <v/>
      </c>
      <c r="P45852" s="14" t="str">
        <f ca="1"/>
        <v>Low Cap</v>
      </c>
    </row>
    <row r="45853" spans="11:16">
      <c r="K45853" s="14" t="str">
        <v/>
      </c>
      <c r="L45853" s="14" t="str">
        <v/>
      </c>
      <c r="O45853" s="14" t="str">
        <v/>
      </c>
      <c r="P45853" s="14" t="str">
        <f ca="1"/>
        <v>Low Cap</v>
      </c>
    </row>
    <row r="45854" spans="11:16">
      <c r="K45854" s="14" t="str">
        <v/>
      </c>
      <c r="L45854" s="14" t="str">
        <v/>
      </c>
      <c r="O45854" s="14" t="str">
        <v/>
      </c>
      <c r="P45854" s="14" t="str">
        <f ca="1"/>
        <v>Low Cap</v>
      </c>
    </row>
    <row r="45855" spans="11:16">
      <c r="K45855" s="14" t="str">
        <v/>
      </c>
      <c r="L45855" s="14" t="str">
        <v/>
      </c>
      <c r="O45855" s="14" t="str">
        <v/>
      </c>
      <c r="P45855" s="14" t="str">
        <f ca="1"/>
        <v>Low Cap</v>
      </c>
    </row>
    <row r="45856" spans="11:16">
      <c r="K45856" s="14" t="str">
        <v/>
      </c>
      <c r="L45856" s="14" t="str">
        <v/>
      </c>
      <c r="O45856" s="14" t="str">
        <v/>
      </c>
      <c r="P45856" s="14" t="str">
        <f ca="1"/>
        <v>Low Cap</v>
      </c>
    </row>
    <row r="45857" spans="11:16">
      <c r="K45857" s="14" t="str">
        <v/>
      </c>
      <c r="L45857" s="14" t="str">
        <v/>
      </c>
      <c r="O45857" s="14" t="str">
        <v/>
      </c>
      <c r="P45857" s="14" t="str">
        <f ca="1"/>
        <v>Low Cap</v>
      </c>
    </row>
    <row r="45858" spans="11:16">
      <c r="K45858" s="14" t="str">
        <v/>
      </c>
      <c r="L45858" s="14" t="str">
        <v/>
      </c>
      <c r="O45858" s="14" t="str">
        <v/>
      </c>
      <c r="P45858" s="14" t="str">
        <f ca="1"/>
        <v>Low Cap</v>
      </c>
    </row>
    <row r="45859" spans="11:16">
      <c r="K45859" s="14" t="str">
        <v/>
      </c>
      <c r="L45859" s="14" t="str">
        <v/>
      </c>
      <c r="O45859" s="14" t="str">
        <v/>
      </c>
      <c r="P45859" s="14" t="str">
        <f ca="1"/>
        <v>Low Cap</v>
      </c>
    </row>
    <row r="45860" spans="11:16">
      <c r="K45860" s="14" t="str">
        <v/>
      </c>
      <c r="L45860" s="14" t="str">
        <v/>
      </c>
      <c r="O45860" s="14" t="str">
        <v/>
      </c>
      <c r="P45860" s="14" t="str">
        <f ca="1"/>
        <v>Low Cap</v>
      </c>
    </row>
    <row r="45861" spans="11:16">
      <c r="K45861" s="14" t="str">
        <v/>
      </c>
      <c r="L45861" s="14" t="str">
        <v/>
      </c>
      <c r="O45861" s="14" t="str">
        <v/>
      </c>
      <c r="P45861" s="14" t="str">
        <f ca="1"/>
        <v>Low Cap</v>
      </c>
    </row>
    <row r="45862" spans="11:16">
      <c r="K45862" s="14" t="str">
        <v/>
      </c>
      <c r="L45862" s="14" t="str">
        <v/>
      </c>
      <c r="O45862" s="14" t="str">
        <v/>
      </c>
      <c r="P45862" s="14" t="str">
        <f ca="1"/>
        <v>Low Cap</v>
      </c>
    </row>
    <row r="45863" spans="11:16">
      <c r="K45863" s="14" t="str">
        <v/>
      </c>
      <c r="L45863" s="14" t="str">
        <v/>
      </c>
      <c r="O45863" s="14" t="str">
        <v/>
      </c>
      <c r="P45863" s="14" t="str">
        <f ca="1"/>
        <v>Low Cap</v>
      </c>
    </row>
    <row r="45864" spans="11:16">
      <c r="K45864" s="14" t="str">
        <v/>
      </c>
      <c r="L45864" s="14" t="str">
        <v/>
      </c>
      <c r="O45864" s="14" t="str">
        <v/>
      </c>
      <c r="P45864" s="14" t="str">
        <f ca="1"/>
        <v>Low Cap</v>
      </c>
    </row>
    <row r="45865" spans="11:16">
      <c r="K45865" s="14" t="str">
        <v/>
      </c>
      <c r="L45865" s="14" t="str">
        <v/>
      </c>
      <c r="O45865" s="14" t="str">
        <v/>
      </c>
      <c r="P45865" s="14" t="str">
        <f ca="1"/>
        <v>Low Cap</v>
      </c>
    </row>
    <row r="45866" spans="11:16">
      <c r="K45866" s="14" t="str">
        <v/>
      </c>
      <c r="L45866" s="14" t="str">
        <v/>
      </c>
      <c r="O45866" s="14" t="str">
        <v/>
      </c>
      <c r="P45866" s="14" t="str">
        <f ca="1"/>
        <v>Low Cap</v>
      </c>
    </row>
    <row r="45867" spans="11:16">
      <c r="K45867" s="14" t="str">
        <v/>
      </c>
      <c r="L45867" s="14" t="str">
        <v/>
      </c>
      <c r="O45867" s="14" t="str">
        <v/>
      </c>
      <c r="P45867" s="14" t="str">
        <f ca="1"/>
        <v>Low Cap</v>
      </c>
    </row>
    <row r="45868" spans="11:16">
      <c r="K45868" s="14" t="str">
        <v/>
      </c>
      <c r="L45868" s="14" t="str">
        <v/>
      </c>
      <c r="O45868" s="14" t="str">
        <v/>
      </c>
      <c r="P45868" s="14" t="str">
        <f ca="1"/>
        <v>Low Cap</v>
      </c>
    </row>
    <row r="45869" spans="11:16">
      <c r="K45869" s="14" t="str">
        <v/>
      </c>
      <c r="L45869" s="14" t="str">
        <v/>
      </c>
      <c r="O45869" s="14" t="str">
        <v/>
      </c>
      <c r="P45869" s="14" t="str">
        <f ca="1"/>
        <v>Low Cap</v>
      </c>
    </row>
    <row r="45870" spans="11:16">
      <c r="K45870" s="14" t="str">
        <v/>
      </c>
      <c r="L45870" s="14" t="str">
        <v/>
      </c>
      <c r="O45870" s="14" t="str">
        <v/>
      </c>
      <c r="P45870" s="14" t="str">
        <f ca="1"/>
        <v>Low Cap</v>
      </c>
    </row>
    <row r="45871" spans="11:16">
      <c r="K45871" s="14" t="str">
        <v/>
      </c>
      <c r="L45871" s="14" t="str">
        <v/>
      </c>
      <c r="O45871" s="14" t="str">
        <v/>
      </c>
      <c r="P45871" s="14" t="str">
        <f ca="1"/>
        <v>Low Cap</v>
      </c>
    </row>
    <row r="45872" spans="11:16">
      <c r="K45872" s="14" t="str">
        <v/>
      </c>
      <c r="L45872" s="14" t="str">
        <v/>
      </c>
      <c r="O45872" s="14" t="str">
        <v/>
      </c>
      <c r="P45872" s="14" t="str">
        <f ca="1"/>
        <v>Low Cap</v>
      </c>
    </row>
    <row r="45873" spans="11:16">
      <c r="K45873" s="14" t="str">
        <v/>
      </c>
      <c r="L45873" s="14" t="str">
        <v/>
      </c>
      <c r="O45873" s="14" t="str">
        <v/>
      </c>
      <c r="P45873" s="14" t="str">
        <f ca="1"/>
        <v>Low Cap</v>
      </c>
    </row>
    <row r="45874" spans="11:16">
      <c r="K45874" s="14" t="str">
        <v/>
      </c>
      <c r="L45874" s="14" t="str">
        <v/>
      </c>
      <c r="O45874" s="14" t="str">
        <v/>
      </c>
      <c r="P45874" s="14" t="str">
        <f ca="1"/>
        <v>Low Cap</v>
      </c>
    </row>
    <row r="45875" spans="11:16">
      <c r="K45875" s="14" t="str">
        <v/>
      </c>
      <c r="L45875" s="14" t="str">
        <v/>
      </c>
      <c r="O45875" s="14" t="str">
        <v/>
      </c>
      <c r="P45875" s="14" t="str">
        <f ca="1"/>
        <v>Low Cap</v>
      </c>
    </row>
    <row r="45876" spans="11:16">
      <c r="K45876" s="14" t="str">
        <v/>
      </c>
      <c r="L45876" s="14" t="str">
        <v/>
      </c>
      <c r="O45876" s="14" t="str">
        <v/>
      </c>
      <c r="P45876" s="14" t="str">
        <f ca="1"/>
        <v>Low Cap</v>
      </c>
    </row>
    <row r="45877" spans="11:16">
      <c r="K45877" s="14" t="str">
        <v/>
      </c>
      <c r="L45877" s="14" t="str">
        <v/>
      </c>
      <c r="O45877" s="14" t="str">
        <v/>
      </c>
      <c r="P45877" s="14" t="str">
        <f ca="1"/>
        <v>Low Cap</v>
      </c>
    </row>
    <row r="45878" spans="11:16">
      <c r="K45878" s="14" t="str">
        <v/>
      </c>
      <c r="L45878" s="14" t="str">
        <v/>
      </c>
      <c r="O45878" s="14" t="str">
        <v/>
      </c>
      <c r="P45878" s="14" t="str">
        <f ca="1"/>
        <v>Low Cap</v>
      </c>
    </row>
    <row r="45879" spans="11:16">
      <c r="K45879" s="14" t="str">
        <v/>
      </c>
      <c r="L45879" s="14" t="str">
        <v/>
      </c>
      <c r="O45879" s="14" t="str">
        <v/>
      </c>
      <c r="P45879" s="14" t="str">
        <f ca="1"/>
        <v>Low Cap</v>
      </c>
    </row>
    <row r="45880" spans="11:16">
      <c r="K45880" s="14" t="str">
        <v/>
      </c>
      <c r="L45880" s="14" t="str">
        <v/>
      </c>
      <c r="O45880" s="14" t="str">
        <v/>
      </c>
      <c r="P45880" s="14" t="str">
        <f ca="1"/>
        <v>Low Cap</v>
      </c>
    </row>
    <row r="45881" spans="11:16">
      <c r="K45881" s="14" t="str">
        <v/>
      </c>
      <c r="L45881" s="14" t="str">
        <v/>
      </c>
      <c r="O45881" s="14" t="str">
        <v/>
      </c>
      <c r="P45881" s="14" t="str">
        <f ca="1"/>
        <v>Low Cap</v>
      </c>
    </row>
    <row r="45882" spans="11:16">
      <c r="K45882" s="14" t="str">
        <v/>
      </c>
      <c r="L45882" s="14" t="str">
        <v/>
      </c>
      <c r="O45882" s="14" t="str">
        <v/>
      </c>
      <c r="P45882" s="14" t="str">
        <f ca="1"/>
        <v>Low Cap</v>
      </c>
    </row>
    <row r="45883" spans="11:16">
      <c r="K45883" s="14" t="str">
        <v/>
      </c>
      <c r="L45883" s="14" t="str">
        <v/>
      </c>
      <c r="O45883" s="14" t="str">
        <v/>
      </c>
      <c r="P45883" s="14" t="str">
        <f ca="1"/>
        <v>Low Cap</v>
      </c>
    </row>
    <row r="45884" spans="11:16">
      <c r="K45884" s="14" t="str">
        <v/>
      </c>
      <c r="L45884" s="14" t="str">
        <v/>
      </c>
      <c r="O45884" s="14" t="str">
        <v/>
      </c>
      <c r="P45884" s="14" t="str">
        <f ca="1"/>
        <v>Low Cap</v>
      </c>
    </row>
    <row r="45885" spans="11:16">
      <c r="K45885" s="14" t="str">
        <v/>
      </c>
      <c r="L45885" s="14" t="str">
        <v/>
      </c>
      <c r="O45885" s="14" t="str">
        <v/>
      </c>
      <c r="P45885" s="14" t="str">
        <f ca="1"/>
        <v>Low Cap</v>
      </c>
    </row>
    <row r="45886" spans="11:16">
      <c r="K45886" s="14" t="str">
        <v/>
      </c>
      <c r="L45886" s="14" t="str">
        <v/>
      </c>
      <c r="O45886" s="14" t="str">
        <v/>
      </c>
      <c r="P45886" s="14" t="str">
        <f ca="1"/>
        <v>Low Cap</v>
      </c>
    </row>
    <row r="45887" spans="11:16">
      <c r="K45887" s="14" t="str">
        <v/>
      </c>
      <c r="L45887" s="14" t="str">
        <v/>
      </c>
      <c r="O45887" s="14" t="str">
        <v/>
      </c>
      <c r="P45887" s="14" t="str">
        <f ca="1"/>
        <v>Low Cap</v>
      </c>
    </row>
    <row r="45888" spans="11:16">
      <c r="K45888" s="14" t="str">
        <v/>
      </c>
      <c r="L45888" s="14" t="str">
        <v/>
      </c>
      <c r="O45888" s="14" t="str">
        <v/>
      </c>
      <c r="P45888" s="14" t="str">
        <f ca="1"/>
        <v>Low Cap</v>
      </c>
    </row>
    <row r="45889" spans="11:16">
      <c r="K45889" s="14" t="str">
        <v/>
      </c>
      <c r="L45889" s="14" t="str">
        <v/>
      </c>
      <c r="O45889" s="14" t="str">
        <v/>
      </c>
      <c r="P45889" s="14" t="str">
        <f ca="1"/>
        <v>Low Cap</v>
      </c>
    </row>
    <row r="45890" spans="11:16">
      <c r="K45890" s="14" t="str">
        <v/>
      </c>
      <c r="L45890" s="14" t="str">
        <v/>
      </c>
      <c r="O45890" s="14" t="str">
        <v/>
      </c>
      <c r="P45890" s="14" t="str">
        <f ca="1"/>
        <v>Low Cap</v>
      </c>
    </row>
    <row r="45891" spans="11:16">
      <c r="K45891" s="14" t="str">
        <v/>
      </c>
      <c r="L45891" s="14" t="str">
        <v/>
      </c>
      <c r="O45891" s="14" t="str">
        <v/>
      </c>
      <c r="P45891" s="14" t="str">
        <f ca="1"/>
        <v>Low Cap</v>
      </c>
    </row>
    <row r="45892" spans="11:16">
      <c r="K45892" s="14" t="str">
        <v/>
      </c>
      <c r="L45892" s="14" t="str">
        <v/>
      </c>
      <c r="O45892" s="14" t="str">
        <v/>
      </c>
      <c r="P45892" s="14" t="str">
        <f ca="1"/>
        <v>Low Cap</v>
      </c>
    </row>
    <row r="45893" spans="11:16">
      <c r="K45893" s="14" t="str">
        <v/>
      </c>
      <c r="L45893" s="14" t="str">
        <v/>
      </c>
      <c r="O45893" s="14" t="str">
        <v/>
      </c>
      <c r="P45893" s="14" t="str">
        <f ca="1"/>
        <v>Low Cap</v>
      </c>
    </row>
    <row r="45894" spans="11:16">
      <c r="K45894" s="14" t="str">
        <v/>
      </c>
      <c r="L45894" s="14" t="str">
        <v/>
      </c>
      <c r="O45894" s="14" t="str">
        <v/>
      </c>
      <c r="P45894" s="14" t="str">
        <f ca="1"/>
        <v>Low Cap</v>
      </c>
    </row>
    <row r="45895" spans="11:16">
      <c r="K45895" s="14" t="str">
        <v/>
      </c>
      <c r="L45895" s="14" t="str">
        <v/>
      </c>
      <c r="O45895" s="14" t="str">
        <v/>
      </c>
      <c r="P45895" s="14" t="str">
        <f ca="1"/>
        <v>Low Cap</v>
      </c>
    </row>
    <row r="45896" spans="11:16">
      <c r="K45896" s="14" t="str">
        <v/>
      </c>
      <c r="L45896" s="14" t="str">
        <v/>
      </c>
      <c r="O45896" s="14" t="str">
        <v/>
      </c>
      <c r="P45896" s="14" t="str">
        <f ca="1"/>
        <v>Low Cap</v>
      </c>
    </row>
    <row r="45897" spans="11:16">
      <c r="K45897" s="14" t="str">
        <v/>
      </c>
      <c r="L45897" s="14" t="str">
        <v/>
      </c>
      <c r="O45897" s="14" t="str">
        <v/>
      </c>
      <c r="P45897" s="14" t="str">
        <f ca="1"/>
        <v>Low Cap</v>
      </c>
    </row>
    <row r="45898" spans="11:16">
      <c r="K45898" s="14" t="str">
        <v/>
      </c>
      <c r="L45898" s="14" t="str">
        <v/>
      </c>
      <c r="O45898" s="14" t="str">
        <v/>
      </c>
      <c r="P45898" s="14" t="str">
        <f ca="1"/>
        <v>Low Cap</v>
      </c>
    </row>
    <row r="45899" spans="11:16">
      <c r="K45899" s="14" t="str">
        <v/>
      </c>
      <c r="L45899" s="14" t="str">
        <v/>
      </c>
      <c r="O45899" s="14" t="str">
        <v/>
      </c>
      <c r="P45899" s="14" t="str">
        <f ca="1"/>
        <v>Low Cap</v>
      </c>
    </row>
    <row r="45900" spans="11:16">
      <c r="K45900" s="14" t="str">
        <v/>
      </c>
      <c r="L45900" s="14" t="str">
        <v/>
      </c>
      <c r="O45900" s="14" t="str">
        <v/>
      </c>
      <c r="P45900" s="14" t="str">
        <f ca="1"/>
        <v>Low Cap</v>
      </c>
    </row>
    <row r="45901" spans="11:16">
      <c r="K45901" s="14" t="str">
        <v/>
      </c>
      <c r="L45901" s="14" t="str">
        <v/>
      </c>
      <c r="O45901" s="14" t="str">
        <v/>
      </c>
      <c r="P45901" s="14" t="str">
        <f ca="1"/>
        <v>Low Cap</v>
      </c>
    </row>
    <row r="45902" spans="11:16">
      <c r="K45902" s="14" t="str">
        <v/>
      </c>
      <c r="L45902" s="14" t="str">
        <v/>
      </c>
      <c r="O45902" s="14" t="str">
        <v/>
      </c>
      <c r="P45902" s="14" t="str">
        <f ca="1"/>
        <v>Low Cap</v>
      </c>
    </row>
    <row r="45903" spans="11:16">
      <c r="K45903" s="14" t="str">
        <v/>
      </c>
      <c r="L45903" s="14" t="str">
        <v/>
      </c>
      <c r="O45903" s="14" t="str">
        <v/>
      </c>
      <c r="P45903" s="14" t="str">
        <f ca="1"/>
        <v>Low Cap</v>
      </c>
    </row>
    <row r="45904" spans="11:16">
      <c r="K45904" s="14" t="str">
        <v/>
      </c>
      <c r="L45904" s="14" t="str">
        <v/>
      </c>
      <c r="O45904" s="14" t="str">
        <v/>
      </c>
      <c r="P45904" s="14" t="str">
        <f ca="1"/>
        <v>Low Cap</v>
      </c>
    </row>
    <row r="45905" spans="11:16">
      <c r="K45905" s="14" t="str">
        <v/>
      </c>
      <c r="L45905" s="14" t="str">
        <v/>
      </c>
      <c r="O45905" s="14" t="str">
        <v/>
      </c>
      <c r="P45905" s="14" t="str">
        <f ca="1"/>
        <v>Low Cap</v>
      </c>
    </row>
    <row r="45906" spans="11:16">
      <c r="K45906" s="14" t="str">
        <v/>
      </c>
      <c r="L45906" s="14" t="str">
        <v/>
      </c>
      <c r="O45906" s="14" t="str">
        <v/>
      </c>
      <c r="P45906" s="14" t="str">
        <f ca="1"/>
        <v>Low Cap</v>
      </c>
    </row>
    <row r="45907" spans="11:16">
      <c r="K45907" s="14" t="str">
        <v/>
      </c>
      <c r="L45907" s="14" t="str">
        <v/>
      </c>
      <c r="O45907" s="14" t="str">
        <v/>
      </c>
      <c r="P45907" s="14" t="str">
        <f ca="1"/>
        <v>Low Cap</v>
      </c>
    </row>
    <row r="45908" spans="11:16">
      <c r="K45908" s="14" t="str">
        <v/>
      </c>
      <c r="L45908" s="14" t="str">
        <v/>
      </c>
      <c r="O45908" s="14" t="str">
        <v/>
      </c>
      <c r="P45908" s="14" t="str">
        <f ca="1"/>
        <v>Low Cap</v>
      </c>
    </row>
    <row r="45909" spans="11:16">
      <c r="K45909" s="14" t="str">
        <v/>
      </c>
      <c r="L45909" s="14" t="str">
        <v/>
      </c>
      <c r="O45909" s="14" t="str">
        <v/>
      </c>
      <c r="P45909" s="14" t="str">
        <f ca="1"/>
        <v>Low Cap</v>
      </c>
    </row>
    <row r="45910" spans="11:16">
      <c r="K45910" s="14" t="str">
        <v/>
      </c>
      <c r="L45910" s="14" t="str">
        <v/>
      </c>
      <c r="O45910" s="14" t="str">
        <v/>
      </c>
      <c r="P45910" s="14" t="str">
        <f ca="1"/>
        <v>Low Cap</v>
      </c>
    </row>
    <row r="45911" spans="11:16">
      <c r="K45911" s="14" t="str">
        <v/>
      </c>
      <c r="L45911" s="14" t="str">
        <v/>
      </c>
      <c r="O45911" s="14" t="str">
        <v/>
      </c>
      <c r="P45911" s="14" t="str">
        <f ca="1"/>
        <v>Low Cap</v>
      </c>
    </row>
    <row r="45912" spans="11:16">
      <c r="K45912" s="14" t="str">
        <v/>
      </c>
      <c r="L45912" s="14" t="str">
        <v/>
      </c>
      <c r="O45912" s="14" t="str">
        <v/>
      </c>
      <c r="P45912" s="14" t="str">
        <f ca="1"/>
        <v>Low Cap</v>
      </c>
    </row>
    <row r="45913" spans="11:16">
      <c r="K45913" s="14" t="str">
        <v/>
      </c>
      <c r="L45913" s="14" t="str">
        <v/>
      </c>
      <c r="O45913" s="14" t="str">
        <v/>
      </c>
      <c r="P45913" s="14" t="str">
        <f ca="1"/>
        <v>Low Cap</v>
      </c>
    </row>
    <row r="45914" spans="11:16">
      <c r="K45914" s="14" t="str">
        <v/>
      </c>
      <c r="L45914" s="14" t="str">
        <v/>
      </c>
      <c r="O45914" s="14" t="str">
        <v/>
      </c>
      <c r="P45914" s="14" t="str">
        <f ca="1"/>
        <v>Low Cap</v>
      </c>
    </row>
    <row r="45915" spans="11:16">
      <c r="K45915" s="14" t="str">
        <v/>
      </c>
      <c r="L45915" s="14" t="str">
        <v/>
      </c>
      <c r="O45915" s="14" t="str">
        <v/>
      </c>
      <c r="P45915" s="14" t="str">
        <f ca="1"/>
        <v>Low Cap</v>
      </c>
    </row>
    <row r="45916" spans="11:16">
      <c r="K45916" s="14" t="str">
        <v/>
      </c>
      <c r="L45916" s="14" t="str">
        <v/>
      </c>
      <c r="O45916" s="14" t="str">
        <v/>
      </c>
      <c r="P45916" s="14" t="str">
        <f ca="1"/>
        <v>Low Cap</v>
      </c>
    </row>
    <row r="45917" spans="11:16">
      <c r="K45917" s="14" t="str">
        <v/>
      </c>
      <c r="L45917" s="14" t="str">
        <v/>
      </c>
      <c r="O45917" s="14" t="str">
        <v/>
      </c>
      <c r="P45917" s="14" t="str">
        <f ca="1"/>
        <v>Low Cap</v>
      </c>
    </row>
    <row r="45918" spans="11:16">
      <c r="K45918" s="14" t="str">
        <v/>
      </c>
      <c r="L45918" s="14" t="str">
        <v/>
      </c>
      <c r="O45918" s="14" t="str">
        <v/>
      </c>
      <c r="P45918" s="14" t="str">
        <f ca="1"/>
        <v>Low Cap</v>
      </c>
    </row>
    <row r="45919" spans="11:16">
      <c r="K45919" s="14" t="str">
        <v/>
      </c>
      <c r="L45919" s="14" t="str">
        <v/>
      </c>
      <c r="O45919" s="14" t="str">
        <v/>
      </c>
      <c r="P45919" s="14" t="str">
        <f ca="1"/>
        <v>Low Cap</v>
      </c>
    </row>
    <row r="45920" spans="11:16">
      <c r="K45920" s="14" t="str">
        <v/>
      </c>
      <c r="L45920" s="14" t="str">
        <v/>
      </c>
      <c r="O45920" s="14" t="str">
        <v/>
      </c>
      <c r="P45920" s="14" t="str">
        <f ca="1"/>
        <v>Low Cap</v>
      </c>
    </row>
    <row r="45921" spans="11:16">
      <c r="K45921" s="14" t="str">
        <v/>
      </c>
      <c r="L45921" s="14" t="str">
        <v/>
      </c>
      <c r="O45921" s="14" t="str">
        <v/>
      </c>
      <c r="P45921" s="14" t="str">
        <f ca="1"/>
        <v>Low Cap</v>
      </c>
    </row>
    <row r="45922" spans="11:16">
      <c r="K45922" s="14" t="str">
        <v/>
      </c>
      <c r="L45922" s="14" t="str">
        <v/>
      </c>
      <c r="O45922" s="14" t="str">
        <v/>
      </c>
      <c r="P45922" s="14" t="str">
        <f ca="1"/>
        <v>Low Cap</v>
      </c>
    </row>
    <row r="45923" spans="11:16">
      <c r="K45923" s="14" t="str">
        <v/>
      </c>
      <c r="L45923" s="14" t="str">
        <v/>
      </c>
      <c r="O45923" s="14" t="str">
        <v/>
      </c>
      <c r="P45923" s="14" t="str">
        <f ca="1"/>
        <v>Low Cap</v>
      </c>
    </row>
    <row r="45924" spans="11:16">
      <c r="K45924" s="14" t="str">
        <v/>
      </c>
      <c r="L45924" s="14" t="str">
        <v/>
      </c>
      <c r="O45924" s="14" t="str">
        <v/>
      </c>
      <c r="P45924" s="14" t="str">
        <f ca="1"/>
        <v>Low Cap</v>
      </c>
    </row>
    <row r="45925" spans="11:16">
      <c r="K45925" s="14" t="str">
        <v/>
      </c>
      <c r="L45925" s="14" t="str">
        <v/>
      </c>
      <c r="O45925" s="14" t="str">
        <v/>
      </c>
      <c r="P45925" s="14" t="str">
        <f ca="1"/>
        <v>Low Cap</v>
      </c>
    </row>
    <row r="45926" spans="11:16">
      <c r="K45926" s="14" t="str">
        <v/>
      </c>
      <c r="L45926" s="14" t="str">
        <v/>
      </c>
      <c r="O45926" s="14" t="str">
        <v/>
      </c>
      <c r="P45926" s="14" t="str">
        <f ca="1"/>
        <v>Low Cap</v>
      </c>
    </row>
    <row r="45927" spans="11:16">
      <c r="K45927" s="14" t="str">
        <v/>
      </c>
      <c r="L45927" s="14" t="str">
        <v/>
      </c>
      <c r="O45927" s="14" t="str">
        <v/>
      </c>
      <c r="P45927" s="14" t="str">
        <f ca="1"/>
        <v>Low Cap</v>
      </c>
    </row>
    <row r="45928" spans="11:16">
      <c r="K45928" s="14" t="str">
        <v/>
      </c>
      <c r="L45928" s="14" t="str">
        <v/>
      </c>
      <c r="O45928" s="14" t="str">
        <v/>
      </c>
      <c r="P45928" s="14" t="str">
        <f ca="1"/>
        <v>Low Cap</v>
      </c>
    </row>
    <row r="45929" spans="11:16">
      <c r="K45929" s="14" t="str">
        <v/>
      </c>
      <c r="L45929" s="14" t="str">
        <v/>
      </c>
      <c r="O45929" s="14" t="str">
        <v/>
      </c>
      <c r="P45929" s="14" t="str">
        <f ca="1"/>
        <v>Low Cap</v>
      </c>
    </row>
    <row r="45930" spans="11:16">
      <c r="K45930" s="14" t="str">
        <v/>
      </c>
      <c r="L45930" s="14" t="str">
        <v/>
      </c>
      <c r="O45930" s="14" t="str">
        <v/>
      </c>
      <c r="P45930" s="14" t="str">
        <f ca="1"/>
        <v>Low Cap</v>
      </c>
    </row>
    <row r="45931" spans="11:16">
      <c r="K45931" s="14" t="str">
        <v/>
      </c>
      <c r="L45931" s="14" t="str">
        <v/>
      </c>
      <c r="O45931" s="14" t="str">
        <v/>
      </c>
      <c r="P45931" s="14" t="str">
        <f ca="1"/>
        <v>Low Cap</v>
      </c>
    </row>
    <row r="45932" spans="11:16">
      <c r="K45932" s="14" t="str">
        <v/>
      </c>
      <c r="L45932" s="14" t="str">
        <v/>
      </c>
      <c r="O45932" s="14" t="str">
        <v/>
      </c>
      <c r="P45932" s="14" t="str">
        <f ca="1"/>
        <v>Low Cap</v>
      </c>
    </row>
    <row r="45933" spans="11:16">
      <c r="K45933" s="14" t="str">
        <v/>
      </c>
      <c r="L45933" s="14" t="str">
        <v/>
      </c>
      <c r="O45933" s="14" t="str">
        <v/>
      </c>
      <c r="P45933" s="14" t="str">
        <f ca="1"/>
        <v>Low Cap</v>
      </c>
    </row>
    <row r="45934" spans="11:16">
      <c r="K45934" s="14" t="str">
        <v/>
      </c>
      <c r="L45934" s="14" t="str">
        <v/>
      </c>
      <c r="O45934" s="14" t="str">
        <v/>
      </c>
      <c r="P45934" s="14" t="str">
        <f ca="1"/>
        <v>Low Cap</v>
      </c>
    </row>
    <row r="45935" spans="11:16">
      <c r="K45935" s="14" t="str">
        <v/>
      </c>
      <c r="L45935" s="14" t="str">
        <v/>
      </c>
      <c r="O45935" s="14" t="str">
        <v/>
      </c>
      <c r="P45935" s="14" t="str">
        <f ca="1"/>
        <v>Low Cap</v>
      </c>
    </row>
    <row r="45936" spans="11:16">
      <c r="K45936" s="14" t="str">
        <v/>
      </c>
      <c r="L45936" s="14" t="str">
        <v/>
      </c>
      <c r="O45936" s="14" t="str">
        <v/>
      </c>
      <c r="P45936" s="14" t="str">
        <f ca="1"/>
        <v>Low Cap</v>
      </c>
    </row>
    <row r="45937" spans="11:16">
      <c r="K45937" s="14" t="str">
        <v/>
      </c>
      <c r="L45937" s="14" t="str">
        <v/>
      </c>
      <c r="O45937" s="14" t="str">
        <v/>
      </c>
      <c r="P45937" s="14" t="str">
        <f ca="1"/>
        <v>Low Cap</v>
      </c>
    </row>
    <row r="45938" spans="11:16">
      <c r="K45938" s="14" t="str">
        <v/>
      </c>
      <c r="L45938" s="14" t="str">
        <v/>
      </c>
      <c r="O45938" s="14" t="str">
        <v/>
      </c>
      <c r="P45938" s="14" t="str">
        <f ca="1"/>
        <v>Low Cap</v>
      </c>
    </row>
    <row r="45939" spans="11:16">
      <c r="K45939" s="14" t="str">
        <v/>
      </c>
      <c r="L45939" s="14" t="str">
        <v/>
      </c>
      <c r="O45939" s="14" t="str">
        <v/>
      </c>
      <c r="P45939" s="14" t="str">
        <f ca="1"/>
        <v>Low Cap</v>
      </c>
    </row>
    <row r="45940" spans="11:16">
      <c r="K45940" s="14" t="str">
        <v/>
      </c>
      <c r="L45940" s="14" t="str">
        <v/>
      </c>
      <c r="O45940" s="14" t="str">
        <v/>
      </c>
      <c r="P45940" s="14" t="str">
        <f ca="1"/>
        <v>Low Cap</v>
      </c>
    </row>
    <row r="45941" spans="11:16">
      <c r="K45941" s="14" t="str">
        <v/>
      </c>
      <c r="L45941" s="14" t="str">
        <v/>
      </c>
      <c r="O45941" s="14" t="str">
        <v/>
      </c>
      <c r="P45941" s="14" t="str">
        <f ca="1"/>
        <v>Low Cap</v>
      </c>
    </row>
    <row r="45942" spans="11:16">
      <c r="K45942" s="14" t="str">
        <v/>
      </c>
      <c r="L45942" s="14" t="str">
        <v/>
      </c>
      <c r="O45942" s="14" t="str">
        <v/>
      </c>
      <c r="P45942" s="14" t="str">
        <f ca="1"/>
        <v>Low Cap</v>
      </c>
    </row>
    <row r="45943" spans="11:16">
      <c r="K45943" s="14" t="str">
        <v/>
      </c>
      <c r="L45943" s="14" t="str">
        <v/>
      </c>
      <c r="O45943" s="14" t="str">
        <v/>
      </c>
      <c r="P45943" s="14" t="str">
        <f ca="1"/>
        <v>Low Cap</v>
      </c>
    </row>
    <row r="45944" spans="11:16">
      <c r="K45944" s="14" t="str">
        <v/>
      </c>
      <c r="L45944" s="14" t="str">
        <v/>
      </c>
      <c r="O45944" s="14" t="str">
        <v/>
      </c>
      <c r="P45944" s="14" t="str">
        <f ca="1"/>
        <v>Low Cap</v>
      </c>
    </row>
    <row r="45945" spans="11:16">
      <c r="K45945" s="14" t="str">
        <v/>
      </c>
      <c r="L45945" s="14" t="str">
        <v/>
      </c>
      <c r="O45945" s="14" t="str">
        <v/>
      </c>
      <c r="P45945" s="14" t="str">
        <f ca="1"/>
        <v>Low Cap</v>
      </c>
    </row>
    <row r="45946" spans="11:16">
      <c r="K45946" s="14" t="str">
        <v/>
      </c>
      <c r="L45946" s="14" t="str">
        <v/>
      </c>
      <c r="O45946" s="14" t="str">
        <v/>
      </c>
      <c r="P45946" s="14" t="str">
        <f ca="1"/>
        <v>Low Cap</v>
      </c>
    </row>
    <row r="45947" spans="11:16">
      <c r="K45947" s="14" t="str">
        <v/>
      </c>
      <c r="L45947" s="14" t="str">
        <v/>
      </c>
      <c r="O45947" s="14" t="str">
        <v/>
      </c>
      <c r="P45947" s="14" t="str">
        <f ca="1"/>
        <v>Low Cap</v>
      </c>
    </row>
    <row r="45948" spans="11:16">
      <c r="K45948" s="14" t="str">
        <v/>
      </c>
      <c r="L45948" s="14" t="str">
        <v/>
      </c>
      <c r="O45948" s="14" t="str">
        <v/>
      </c>
      <c r="P45948" s="14" t="str">
        <f ca="1"/>
        <v>Low Cap</v>
      </c>
    </row>
    <row r="45949" spans="11:16">
      <c r="K45949" s="14" t="str">
        <v/>
      </c>
      <c r="L45949" s="14" t="str">
        <v/>
      </c>
      <c r="O45949" s="14" t="str">
        <v/>
      </c>
      <c r="P45949" s="14" t="str">
        <f ca="1"/>
        <v>Low Cap</v>
      </c>
    </row>
    <row r="45950" spans="11:16">
      <c r="K45950" s="14" t="str">
        <v/>
      </c>
      <c r="L45950" s="14" t="str">
        <v/>
      </c>
      <c r="O45950" s="14" t="str">
        <v/>
      </c>
      <c r="P45950" s="14" t="str">
        <f ca="1"/>
        <v>Low Cap</v>
      </c>
    </row>
    <row r="45951" spans="11:16">
      <c r="K45951" s="14" t="str">
        <v/>
      </c>
      <c r="L45951" s="14" t="str">
        <v/>
      </c>
      <c r="O45951" s="14" t="str">
        <v/>
      </c>
      <c r="P45951" s="14" t="str">
        <f ca="1"/>
        <v>Low Cap</v>
      </c>
    </row>
    <row r="45952" spans="11:16">
      <c r="K45952" s="14" t="str">
        <v/>
      </c>
      <c r="L45952" s="14" t="str">
        <v/>
      </c>
      <c r="O45952" s="14" t="str">
        <v/>
      </c>
      <c r="P45952" s="14" t="str">
        <f ca="1"/>
        <v>Low Cap</v>
      </c>
    </row>
    <row r="45953" spans="11:16">
      <c r="K45953" s="14" t="str">
        <v/>
      </c>
      <c r="L45953" s="14" t="str">
        <v/>
      </c>
      <c r="O45953" s="14" t="str">
        <v/>
      </c>
      <c r="P45953" s="14" t="str">
        <f ca="1"/>
        <v>Low Cap</v>
      </c>
    </row>
    <row r="45954" spans="11:16">
      <c r="K45954" s="14" t="str">
        <v/>
      </c>
      <c r="L45954" s="14" t="str">
        <v/>
      </c>
      <c r="O45954" s="14" t="str">
        <v/>
      </c>
      <c r="P45954" s="14" t="str">
        <f ca="1"/>
        <v>Low Cap</v>
      </c>
    </row>
    <row r="45955" spans="11:16">
      <c r="K45955" s="14" t="str">
        <v/>
      </c>
      <c r="L45955" s="14" t="str">
        <v/>
      </c>
      <c r="O45955" s="14" t="str">
        <v/>
      </c>
      <c r="P45955" s="14" t="str">
        <f ca="1"/>
        <v>Low Cap</v>
      </c>
    </row>
    <row r="45956" spans="11:16">
      <c r="K45956" s="14" t="str">
        <v/>
      </c>
      <c r="L45956" s="14" t="str">
        <v/>
      </c>
      <c r="O45956" s="14" t="str">
        <v/>
      </c>
      <c r="P45956" s="14" t="str">
        <f ca="1"/>
        <v>Low Cap</v>
      </c>
    </row>
    <row r="45957" spans="11:16">
      <c r="K45957" s="14" t="str">
        <v/>
      </c>
      <c r="L45957" s="14" t="str">
        <v/>
      </c>
      <c r="O45957" s="14" t="str">
        <v/>
      </c>
      <c r="P45957" s="14" t="str">
        <f ca="1"/>
        <v>Low Cap</v>
      </c>
    </row>
    <row r="45958" spans="11:16">
      <c r="K45958" s="14" t="str">
        <v/>
      </c>
      <c r="L45958" s="14" t="str">
        <v/>
      </c>
      <c r="O45958" s="14" t="str">
        <v/>
      </c>
      <c r="P45958" s="14" t="str">
        <f ca="1"/>
        <v>Low Cap</v>
      </c>
    </row>
    <row r="45959" spans="11:16">
      <c r="K45959" s="14" t="str">
        <v/>
      </c>
      <c r="L45959" s="14" t="str">
        <v/>
      </c>
      <c r="O45959" s="14" t="str">
        <v/>
      </c>
      <c r="P45959" s="14" t="str">
        <f ca="1"/>
        <v>Low Cap</v>
      </c>
    </row>
    <row r="45960" spans="11:16">
      <c r="K45960" s="14" t="str">
        <v/>
      </c>
      <c r="L45960" s="14" t="str">
        <v/>
      </c>
      <c r="O45960" s="14" t="str">
        <v/>
      </c>
      <c r="P45960" s="14" t="str">
        <f ca="1"/>
        <v>Low Cap</v>
      </c>
    </row>
    <row r="45961" spans="11:16">
      <c r="K45961" s="14" t="str">
        <v/>
      </c>
      <c r="L45961" s="14" t="str">
        <v/>
      </c>
      <c r="O45961" s="14" t="str">
        <v/>
      </c>
      <c r="P45961" s="14" t="str">
        <f ca="1"/>
        <v>Low Cap</v>
      </c>
    </row>
    <row r="45962" spans="11:16">
      <c r="K45962" s="14" t="str">
        <v/>
      </c>
      <c r="L45962" s="14" t="str">
        <v/>
      </c>
      <c r="O45962" s="14" t="str">
        <v/>
      </c>
      <c r="P45962" s="14" t="str">
        <f ca="1"/>
        <v>Low Cap</v>
      </c>
    </row>
    <row r="45963" spans="11:16">
      <c r="K45963" s="14" t="str">
        <v/>
      </c>
      <c r="L45963" s="14" t="str">
        <v/>
      </c>
      <c r="O45963" s="14" t="str">
        <v/>
      </c>
      <c r="P45963" s="14" t="str">
        <f ca="1"/>
        <v>Low Cap</v>
      </c>
    </row>
    <row r="45964" spans="11:16">
      <c r="K45964" s="14" t="str">
        <v/>
      </c>
      <c r="L45964" s="14" t="str">
        <v/>
      </c>
      <c r="O45964" s="14" t="str">
        <v/>
      </c>
      <c r="P45964" s="14" t="str">
        <f ca="1"/>
        <v>Low Cap</v>
      </c>
    </row>
    <row r="45965" spans="11:16">
      <c r="K45965" s="14" t="str">
        <v/>
      </c>
      <c r="L45965" s="14" t="str">
        <v/>
      </c>
      <c r="O45965" s="14" t="str">
        <v/>
      </c>
      <c r="P45965" s="14" t="str">
        <f ca="1"/>
        <v>Low Cap</v>
      </c>
    </row>
    <row r="45966" spans="11:16">
      <c r="K45966" s="14" t="str">
        <v/>
      </c>
      <c r="L45966" s="14" t="str">
        <v/>
      </c>
      <c r="O45966" s="14" t="str">
        <v/>
      </c>
      <c r="P45966" s="14" t="str">
        <f ca="1"/>
        <v>Low Cap</v>
      </c>
    </row>
    <row r="45967" spans="11:16">
      <c r="K45967" s="14" t="str">
        <v/>
      </c>
      <c r="L45967" s="14" t="str">
        <v/>
      </c>
      <c r="O45967" s="14" t="str">
        <v/>
      </c>
      <c r="P45967" s="14" t="str">
        <f ca="1"/>
        <v>Low Cap</v>
      </c>
    </row>
    <row r="45968" spans="11:16">
      <c r="K45968" s="14" t="str">
        <v/>
      </c>
      <c r="L45968" s="14" t="str">
        <v/>
      </c>
      <c r="O45968" s="14" t="str">
        <v/>
      </c>
      <c r="P45968" s="14" t="str">
        <f ca="1"/>
        <v>Low Cap</v>
      </c>
    </row>
    <row r="45969" spans="11:16">
      <c r="K45969" s="14" t="str">
        <v/>
      </c>
      <c r="L45969" s="14" t="str">
        <v/>
      </c>
      <c r="O45969" s="14" t="str">
        <v/>
      </c>
      <c r="P45969" s="14" t="str">
        <f ca="1"/>
        <v>Low Cap</v>
      </c>
    </row>
    <row r="45970" spans="11:16">
      <c r="K45970" s="14" t="str">
        <v/>
      </c>
      <c r="L45970" s="14" t="str">
        <v/>
      </c>
      <c r="O45970" s="14" t="str">
        <v/>
      </c>
      <c r="P45970" s="14" t="str">
        <f ca="1"/>
        <v>Low Cap</v>
      </c>
    </row>
    <row r="45971" spans="11:16">
      <c r="K45971" s="14" t="str">
        <v/>
      </c>
      <c r="L45971" s="14" t="str">
        <v/>
      </c>
      <c r="O45971" s="14" t="str">
        <v/>
      </c>
      <c r="P45971" s="14" t="str">
        <f ca="1"/>
        <v>Low Cap</v>
      </c>
    </row>
    <row r="45972" spans="11:16">
      <c r="K45972" s="14" t="str">
        <v/>
      </c>
      <c r="L45972" s="14" t="str">
        <v/>
      </c>
      <c r="O45972" s="14" t="str">
        <v/>
      </c>
      <c r="P45972" s="14" t="str">
        <f ca="1"/>
        <v>Low Cap</v>
      </c>
    </row>
    <row r="45973" spans="11:16">
      <c r="K45973" s="14" t="str">
        <v/>
      </c>
      <c r="L45973" s="14" t="str">
        <v/>
      </c>
      <c r="O45973" s="14" t="str">
        <v/>
      </c>
      <c r="P45973" s="14" t="str">
        <f ca="1"/>
        <v>Low Cap</v>
      </c>
    </row>
    <row r="45974" spans="11:16">
      <c r="K45974" s="14" t="str">
        <v/>
      </c>
      <c r="L45974" s="14" t="str">
        <v/>
      </c>
      <c r="O45974" s="14" t="str">
        <v/>
      </c>
      <c r="P45974" s="14" t="str">
        <f ca="1"/>
        <v>Low Cap</v>
      </c>
    </row>
    <row r="45975" spans="11:16">
      <c r="K45975" s="14" t="str">
        <v/>
      </c>
      <c r="L45975" s="14" t="str">
        <v/>
      </c>
      <c r="O45975" s="14" t="str">
        <v/>
      </c>
      <c r="P45975" s="14" t="str">
        <f ca="1"/>
        <v>Low Cap</v>
      </c>
    </row>
    <row r="45976" spans="11:16">
      <c r="K45976" s="14" t="str">
        <v/>
      </c>
      <c r="L45976" s="14" t="str">
        <v/>
      </c>
      <c r="O45976" s="14" t="str">
        <v/>
      </c>
      <c r="P45976" s="14" t="str">
        <f ca="1"/>
        <v>Low Cap</v>
      </c>
    </row>
    <row r="45977" spans="11:16">
      <c r="K45977" s="14" t="str">
        <v/>
      </c>
      <c r="L45977" s="14" t="str">
        <v/>
      </c>
      <c r="O45977" s="14" t="str">
        <v/>
      </c>
      <c r="P45977" s="14" t="str">
        <f ca="1"/>
        <v>Low Cap</v>
      </c>
    </row>
    <row r="45978" spans="11:16">
      <c r="K45978" s="14" t="str">
        <v/>
      </c>
      <c r="L45978" s="14" t="str">
        <v/>
      </c>
      <c r="O45978" s="14" t="str">
        <v/>
      </c>
      <c r="P45978" s="14" t="str">
        <f ca="1"/>
        <v>Low Cap</v>
      </c>
    </row>
    <row r="45979" spans="11:16">
      <c r="K45979" s="14" t="str">
        <v/>
      </c>
      <c r="L45979" s="14" t="str">
        <v/>
      </c>
      <c r="O45979" s="14" t="str">
        <v/>
      </c>
      <c r="P45979" s="14" t="str">
        <f ca="1"/>
        <v>Low Cap</v>
      </c>
    </row>
    <row r="45980" spans="11:16">
      <c r="K45980" s="14" t="str">
        <v/>
      </c>
      <c r="L45980" s="14" t="str">
        <v/>
      </c>
      <c r="O45980" s="14" t="str">
        <v/>
      </c>
      <c r="P45980" s="14" t="str">
        <f ca="1"/>
        <v>Low Cap</v>
      </c>
    </row>
    <row r="45981" spans="11:16">
      <c r="K45981" s="14" t="str">
        <v/>
      </c>
      <c r="L45981" s="14" t="str">
        <v/>
      </c>
      <c r="O45981" s="14" t="str">
        <v/>
      </c>
      <c r="P45981" s="14" t="str">
        <f ca="1"/>
        <v>Low Cap</v>
      </c>
    </row>
    <row r="45982" spans="11:16">
      <c r="K45982" s="14" t="str">
        <v/>
      </c>
      <c r="L45982" s="14" t="str">
        <v/>
      </c>
      <c r="O45982" s="14" t="str">
        <v/>
      </c>
      <c r="P45982" s="14" t="str">
        <f ca="1"/>
        <v>Low Cap</v>
      </c>
    </row>
    <row r="45983" spans="11:16">
      <c r="K45983" s="14" t="str">
        <v/>
      </c>
      <c r="L45983" s="14" t="str">
        <v/>
      </c>
      <c r="O45983" s="14" t="str">
        <v/>
      </c>
      <c r="P45983" s="14" t="str">
        <f ca="1"/>
        <v>Low Cap</v>
      </c>
    </row>
    <row r="45984" spans="11:16">
      <c r="K45984" s="14" t="str">
        <v/>
      </c>
      <c r="L45984" s="14" t="str">
        <v/>
      </c>
      <c r="O45984" s="14" t="str">
        <v/>
      </c>
      <c r="P45984" s="14" t="str">
        <f ca="1"/>
        <v>Low Cap</v>
      </c>
    </row>
    <row r="45985" spans="11:16">
      <c r="K45985" s="14" t="str">
        <v/>
      </c>
      <c r="L45985" s="14" t="str">
        <v/>
      </c>
      <c r="O45985" s="14" t="str">
        <v/>
      </c>
      <c r="P45985" s="14" t="str">
        <f ca="1"/>
        <v>Low Cap</v>
      </c>
    </row>
    <row r="45986" spans="11:16">
      <c r="K45986" s="14" t="str">
        <v/>
      </c>
      <c r="L45986" s="14" t="str">
        <v/>
      </c>
      <c r="O45986" s="14" t="str">
        <v/>
      </c>
      <c r="P45986" s="14" t="str">
        <f ca="1"/>
        <v>Low Cap</v>
      </c>
    </row>
    <row r="45987" spans="11:16">
      <c r="K45987" s="14" t="str">
        <v/>
      </c>
      <c r="L45987" s="14" t="str">
        <v/>
      </c>
      <c r="O45987" s="14" t="str">
        <v/>
      </c>
      <c r="P45987" s="14" t="str">
        <f ca="1"/>
        <v>Low Cap</v>
      </c>
    </row>
    <row r="45988" spans="11:16">
      <c r="K45988" s="14" t="str">
        <v/>
      </c>
      <c r="L45988" s="14" t="str">
        <v/>
      </c>
      <c r="O45988" s="14" t="str">
        <v/>
      </c>
      <c r="P45988" s="14" t="str">
        <f ca="1"/>
        <v>Low Cap</v>
      </c>
    </row>
    <row r="45989" spans="11:16">
      <c r="K45989" s="14" t="str">
        <v/>
      </c>
      <c r="L45989" s="14" t="str">
        <v/>
      </c>
      <c r="O45989" s="14" t="str">
        <v/>
      </c>
      <c r="P45989" s="14" t="str">
        <f ca="1"/>
        <v>Low Cap</v>
      </c>
    </row>
    <row r="45990" spans="11:16">
      <c r="K45990" s="14" t="str">
        <v/>
      </c>
      <c r="L45990" s="14" t="str">
        <v/>
      </c>
      <c r="O45990" s="14" t="str">
        <v/>
      </c>
      <c r="P45990" s="14" t="str">
        <f ca="1"/>
        <v>Low Cap</v>
      </c>
    </row>
    <row r="45991" spans="11:16">
      <c r="K45991" s="14" t="str">
        <v/>
      </c>
      <c r="L45991" s="14" t="str">
        <v/>
      </c>
      <c r="O45991" s="14" t="str">
        <v/>
      </c>
      <c r="P45991" s="14" t="str">
        <f ca="1"/>
        <v>Low Cap</v>
      </c>
    </row>
    <row r="45992" spans="11:16">
      <c r="K45992" s="14" t="str">
        <v/>
      </c>
      <c r="L45992" s="14" t="str">
        <v/>
      </c>
      <c r="O45992" s="14" t="str">
        <v/>
      </c>
      <c r="P45992" s="14" t="str">
        <f ca="1"/>
        <v>Low Cap</v>
      </c>
    </row>
    <row r="45993" spans="11:16">
      <c r="K45993" s="14" t="str">
        <v/>
      </c>
      <c r="L45993" s="14" t="str">
        <v/>
      </c>
      <c r="O45993" s="14" t="str">
        <v/>
      </c>
      <c r="P45993" s="14" t="str">
        <f ca="1"/>
        <v>Low Cap</v>
      </c>
    </row>
    <row r="45994" spans="11:16">
      <c r="K45994" s="14" t="str">
        <v/>
      </c>
      <c r="L45994" s="14" t="str">
        <v/>
      </c>
      <c r="O45994" s="14" t="str">
        <v/>
      </c>
      <c r="P45994" s="14" t="str">
        <f ca="1"/>
        <v>Low Cap</v>
      </c>
    </row>
    <row r="45995" spans="11:16">
      <c r="K45995" s="14" t="str">
        <v/>
      </c>
      <c r="L45995" s="14" t="str">
        <v/>
      </c>
      <c r="O45995" s="14" t="str">
        <v/>
      </c>
      <c r="P45995" s="14" t="str">
        <f ca="1"/>
        <v>Low Cap</v>
      </c>
    </row>
    <row r="45996" spans="11:16">
      <c r="K45996" s="14" t="str">
        <v/>
      </c>
      <c r="L45996" s="14" t="str">
        <v/>
      </c>
      <c r="O45996" s="14" t="str">
        <v/>
      </c>
      <c r="P45996" s="14" t="str">
        <f ca="1"/>
        <v>Low Cap</v>
      </c>
    </row>
    <row r="45997" spans="11:16">
      <c r="K45997" s="14" t="str">
        <v/>
      </c>
      <c r="L45997" s="14" t="str">
        <v/>
      </c>
      <c r="O45997" s="14" t="str">
        <v/>
      </c>
      <c r="P45997" s="14" t="str">
        <f ca="1"/>
        <v>Low Cap</v>
      </c>
    </row>
    <row r="45998" spans="11:16">
      <c r="K45998" s="14" t="str">
        <v/>
      </c>
      <c r="L45998" s="14" t="str">
        <v/>
      </c>
      <c r="O45998" s="14" t="str">
        <v/>
      </c>
      <c r="P45998" s="14" t="str">
        <f ca="1"/>
        <v>Low Cap</v>
      </c>
    </row>
    <row r="45999" spans="11:16">
      <c r="K45999" s="14" t="str">
        <v/>
      </c>
      <c r="L45999" s="14" t="str">
        <v/>
      </c>
      <c r="O45999" s="14" t="str">
        <v/>
      </c>
      <c r="P45999" s="14" t="str">
        <f ca="1"/>
        <v>Low Cap</v>
      </c>
    </row>
    <row r="46000" spans="11:16">
      <c r="K46000" s="14" t="str">
        <v/>
      </c>
      <c r="L46000" s="14" t="str">
        <v/>
      </c>
      <c r="O46000" s="14" t="str">
        <v/>
      </c>
      <c r="P46000" s="14" t="str">
        <f ca="1"/>
        <v>Low Cap</v>
      </c>
    </row>
    <row r="46001" spans="11:16">
      <c r="K46001" s="14" t="str">
        <v/>
      </c>
      <c r="L46001" s="14" t="str">
        <v/>
      </c>
      <c r="O46001" s="14" t="str">
        <v/>
      </c>
      <c r="P46001" s="14" t="str">
        <f ca="1"/>
        <v>Low Cap</v>
      </c>
    </row>
    <row r="46002" spans="11:16">
      <c r="K46002" s="14" t="str">
        <v/>
      </c>
      <c r="L46002" s="14" t="str">
        <v/>
      </c>
      <c r="O46002" s="14" t="str">
        <v/>
      </c>
      <c r="P46002" s="14" t="str">
        <f ca="1"/>
        <v>Low Cap</v>
      </c>
    </row>
    <row r="46003" spans="11:16">
      <c r="K46003" s="14" t="str">
        <v/>
      </c>
      <c r="L46003" s="14" t="str">
        <v/>
      </c>
      <c r="O46003" s="14" t="str">
        <v/>
      </c>
      <c r="P46003" s="14" t="str">
        <f ca="1"/>
        <v>Low Cap</v>
      </c>
    </row>
    <row r="46004" spans="11:16">
      <c r="K46004" s="14" t="str">
        <v/>
      </c>
      <c r="L46004" s="14" t="str">
        <v/>
      </c>
      <c r="O46004" s="14" t="str">
        <v/>
      </c>
      <c r="P46004" s="14" t="str">
        <f ca="1"/>
        <v>Low Cap</v>
      </c>
    </row>
    <row r="46005" spans="11:16">
      <c r="K46005" s="14" t="str">
        <v/>
      </c>
      <c r="L46005" s="14" t="str">
        <v/>
      </c>
      <c r="O46005" s="14" t="str">
        <v/>
      </c>
      <c r="P46005" s="14" t="str">
        <f ca="1"/>
        <v>Low Cap</v>
      </c>
    </row>
    <row r="46006" spans="11:16">
      <c r="K46006" s="14" t="str">
        <v/>
      </c>
      <c r="L46006" s="14" t="str">
        <v/>
      </c>
      <c r="O46006" s="14" t="str">
        <v/>
      </c>
      <c r="P46006" s="14" t="str">
        <f ca="1"/>
        <v>Low Cap</v>
      </c>
    </row>
    <row r="46007" spans="11:16">
      <c r="K46007" s="14" t="str">
        <v/>
      </c>
      <c r="L46007" s="14" t="str">
        <v/>
      </c>
      <c r="O46007" s="14" t="str">
        <v/>
      </c>
      <c r="P46007" s="14" t="str">
        <f ca="1"/>
        <v>Low Cap</v>
      </c>
    </row>
    <row r="46008" spans="11:16">
      <c r="K46008" s="14" t="str">
        <v/>
      </c>
      <c r="L46008" s="14" t="str">
        <v/>
      </c>
      <c r="O46008" s="14" t="str">
        <v/>
      </c>
      <c r="P46008" s="14" t="str">
        <f ca="1"/>
        <v>Low Cap</v>
      </c>
    </row>
    <row r="46009" spans="11:16">
      <c r="K46009" s="14" t="str">
        <v/>
      </c>
      <c r="L46009" s="14" t="str">
        <v/>
      </c>
      <c r="O46009" s="14" t="str">
        <v/>
      </c>
      <c r="P46009" s="14" t="str">
        <f ca="1"/>
        <v>Low Cap</v>
      </c>
    </row>
    <row r="46010" spans="11:16">
      <c r="K46010" s="14" t="str">
        <v/>
      </c>
      <c r="L46010" s="14" t="str">
        <v/>
      </c>
      <c r="O46010" s="14" t="str">
        <v/>
      </c>
      <c r="P46010" s="14" t="str">
        <f ca="1"/>
        <v>Low Cap</v>
      </c>
    </row>
    <row r="46011" spans="11:16">
      <c r="K46011" s="14" t="str">
        <v/>
      </c>
      <c r="L46011" s="14" t="str">
        <v/>
      </c>
      <c r="O46011" s="14" t="str">
        <v/>
      </c>
      <c r="P46011" s="14" t="str">
        <f ca="1"/>
        <v>Low Cap</v>
      </c>
    </row>
    <row r="46012" spans="11:16">
      <c r="K46012" s="14" t="str">
        <v/>
      </c>
      <c r="L46012" s="14" t="str">
        <v/>
      </c>
      <c r="O46012" s="14" t="str">
        <v/>
      </c>
      <c r="P46012" s="14" t="str">
        <f ca="1"/>
        <v>Low Cap</v>
      </c>
    </row>
    <row r="46013" spans="11:16">
      <c r="K46013" s="14" t="str">
        <v/>
      </c>
      <c r="L46013" s="14" t="str">
        <v/>
      </c>
      <c r="O46013" s="14" t="str">
        <v/>
      </c>
      <c r="P46013" s="14" t="str">
        <f ca="1"/>
        <v>Low Cap</v>
      </c>
    </row>
    <row r="46014" spans="11:16">
      <c r="K46014" s="14" t="str">
        <v/>
      </c>
      <c r="L46014" s="14" t="str">
        <v/>
      </c>
      <c r="O46014" s="14" t="str">
        <v/>
      </c>
      <c r="P46014" s="14" t="str">
        <f ca="1"/>
        <v>Low Cap</v>
      </c>
    </row>
    <row r="46015" spans="11:16">
      <c r="K46015" s="14" t="str">
        <v/>
      </c>
      <c r="L46015" s="14" t="str">
        <v/>
      </c>
      <c r="O46015" s="14" t="str">
        <v/>
      </c>
      <c r="P46015" s="14" t="str">
        <f ca="1"/>
        <v>Low Cap</v>
      </c>
    </row>
    <row r="46016" spans="11:16">
      <c r="K46016" s="14" t="str">
        <v/>
      </c>
      <c r="L46016" s="14" t="str">
        <v/>
      </c>
      <c r="O46016" s="14" t="str">
        <v/>
      </c>
      <c r="P46016" s="14" t="str">
        <f ca="1"/>
        <v>Low Cap</v>
      </c>
    </row>
    <row r="46017" spans="11:16">
      <c r="K46017" s="14" t="str">
        <v/>
      </c>
      <c r="L46017" s="14" t="str">
        <v/>
      </c>
      <c r="O46017" s="14" t="str">
        <v/>
      </c>
      <c r="P46017" s="14" t="str">
        <f ca="1"/>
        <v>Low Cap</v>
      </c>
    </row>
    <row r="46018" spans="11:16">
      <c r="K46018" s="14" t="str">
        <v/>
      </c>
      <c r="L46018" s="14" t="str">
        <v/>
      </c>
      <c r="O46018" s="14" t="str">
        <v/>
      </c>
      <c r="P46018" s="14" t="str">
        <f ca="1"/>
        <v>Low Cap</v>
      </c>
    </row>
    <row r="46019" spans="11:16">
      <c r="K46019" s="14" t="str">
        <v/>
      </c>
      <c r="L46019" s="14" t="str">
        <v/>
      </c>
      <c r="O46019" s="14" t="str">
        <v/>
      </c>
      <c r="P46019" s="14" t="str">
        <f ca="1"/>
        <v>Low Cap</v>
      </c>
    </row>
    <row r="46020" spans="11:16">
      <c r="K46020" s="14" t="str">
        <v/>
      </c>
      <c r="L46020" s="14" t="str">
        <v/>
      </c>
      <c r="O46020" s="14" t="str">
        <v/>
      </c>
      <c r="P46020" s="14" t="str">
        <f ca="1"/>
        <v>Low Cap</v>
      </c>
    </row>
    <row r="46021" spans="11:16">
      <c r="K46021" s="14" t="str">
        <v/>
      </c>
      <c r="L46021" s="14" t="str">
        <v/>
      </c>
      <c r="O46021" s="14" t="str">
        <v/>
      </c>
      <c r="P46021" s="14" t="str">
        <f ca="1"/>
        <v>Low Cap</v>
      </c>
    </row>
    <row r="46022" spans="11:16">
      <c r="K46022" s="14" t="str">
        <v/>
      </c>
      <c r="L46022" s="14" t="str">
        <v/>
      </c>
      <c r="O46022" s="14" t="str">
        <v/>
      </c>
      <c r="P46022" s="14" t="str">
        <f ca="1"/>
        <v>Low Cap</v>
      </c>
    </row>
    <row r="46023" spans="11:16">
      <c r="K46023" s="14" t="str">
        <v/>
      </c>
      <c r="L46023" s="14" t="str">
        <v/>
      </c>
      <c r="O46023" s="14" t="str">
        <v/>
      </c>
      <c r="P46023" s="14" t="str">
        <f ca="1"/>
        <v>Low Cap</v>
      </c>
    </row>
    <row r="46024" spans="11:16">
      <c r="K46024" s="14" t="str">
        <v/>
      </c>
      <c r="L46024" s="14" t="str">
        <v/>
      </c>
      <c r="O46024" s="14" t="str">
        <v/>
      </c>
      <c r="P46024" s="14" t="str">
        <f ca="1"/>
        <v>Low Cap</v>
      </c>
    </row>
    <row r="46025" spans="11:16">
      <c r="K46025" s="14" t="str">
        <v/>
      </c>
      <c r="L46025" s="14" t="str">
        <v/>
      </c>
      <c r="O46025" s="14" t="str">
        <v/>
      </c>
      <c r="P46025" s="14" t="str">
        <f ca="1"/>
        <v>Low Cap</v>
      </c>
    </row>
    <row r="46026" spans="11:16">
      <c r="K46026" s="14" t="str">
        <v/>
      </c>
      <c r="L46026" s="14" t="str">
        <v/>
      </c>
      <c r="O46026" s="14" t="str">
        <v/>
      </c>
      <c r="P46026" s="14" t="str">
        <f ca="1"/>
        <v>Low Cap</v>
      </c>
    </row>
    <row r="46027" spans="11:16">
      <c r="K46027" s="14" t="str">
        <v/>
      </c>
      <c r="L46027" s="14" t="str">
        <v/>
      </c>
      <c r="O46027" s="14" t="str">
        <v/>
      </c>
      <c r="P46027" s="14" t="str">
        <f ca="1"/>
        <v>Low Cap</v>
      </c>
    </row>
    <row r="46028" spans="11:16">
      <c r="K46028" s="14" t="str">
        <v/>
      </c>
      <c r="L46028" s="14" t="str">
        <v/>
      </c>
      <c r="O46028" s="14" t="str">
        <v/>
      </c>
      <c r="P46028" s="14" t="str">
        <f ca="1"/>
        <v>Low Cap</v>
      </c>
    </row>
    <row r="46029" spans="11:16">
      <c r="K46029" s="14" t="str">
        <v/>
      </c>
      <c r="L46029" s="14" t="str">
        <v/>
      </c>
      <c r="O46029" s="14" t="str">
        <v/>
      </c>
      <c r="P46029" s="14" t="str">
        <f ca="1"/>
        <v>Low Cap</v>
      </c>
    </row>
    <row r="46030" spans="11:16">
      <c r="K46030" s="14" t="str">
        <v/>
      </c>
      <c r="L46030" s="14" t="str">
        <v/>
      </c>
      <c r="O46030" s="14" t="str">
        <v/>
      </c>
      <c r="P46030" s="14" t="str">
        <f ca="1"/>
        <v>Low Cap</v>
      </c>
    </row>
    <row r="46031" spans="11:16">
      <c r="K46031" s="14" t="str">
        <v/>
      </c>
      <c r="L46031" s="14" t="str">
        <v/>
      </c>
      <c r="O46031" s="14" t="str">
        <v/>
      </c>
      <c r="P46031" s="14" t="str">
        <f ca="1"/>
        <v>Low Cap</v>
      </c>
    </row>
    <row r="46032" spans="11:16">
      <c r="K46032" s="14" t="str">
        <v/>
      </c>
      <c r="L46032" s="14" t="str">
        <v/>
      </c>
      <c r="O46032" s="14" t="str">
        <v/>
      </c>
      <c r="P46032" s="14" t="str">
        <f ca="1"/>
        <v>Low Cap</v>
      </c>
    </row>
    <row r="46033" spans="11:16">
      <c r="K46033" s="14" t="str">
        <v/>
      </c>
      <c r="L46033" s="14" t="str">
        <v/>
      </c>
      <c r="O46033" s="14" t="str">
        <v/>
      </c>
      <c r="P46033" s="14" t="str">
        <f ca="1"/>
        <v>Low Cap</v>
      </c>
    </row>
    <row r="46034" spans="11:16">
      <c r="K46034" s="14" t="str">
        <v/>
      </c>
      <c r="L46034" s="14" t="str">
        <v/>
      </c>
      <c r="O46034" s="14" t="str">
        <v/>
      </c>
      <c r="P46034" s="14" t="str">
        <f ca="1"/>
        <v>Low Cap</v>
      </c>
    </row>
    <row r="46035" spans="11:16">
      <c r="K46035" s="14" t="str">
        <v/>
      </c>
      <c r="L46035" s="14" t="str">
        <v/>
      </c>
      <c r="O46035" s="14" t="str">
        <v/>
      </c>
      <c r="P46035" s="14" t="str">
        <f ca="1"/>
        <v>Low Cap</v>
      </c>
    </row>
    <row r="46036" spans="11:16">
      <c r="K46036" s="14" t="str">
        <v/>
      </c>
      <c r="L46036" s="14" t="str">
        <v/>
      </c>
      <c r="O46036" s="14" t="str">
        <v/>
      </c>
      <c r="P46036" s="14" t="str">
        <f ca="1"/>
        <v>Low Cap</v>
      </c>
    </row>
    <row r="46037" spans="11:16">
      <c r="K46037" s="14" t="str">
        <v/>
      </c>
      <c r="L46037" s="14" t="str">
        <v/>
      </c>
      <c r="O46037" s="14" t="str">
        <v/>
      </c>
      <c r="P46037" s="14" t="str">
        <f ca="1"/>
        <v>Low Cap</v>
      </c>
    </row>
    <row r="46038" spans="11:16">
      <c r="K46038" s="14" t="str">
        <v/>
      </c>
      <c r="L46038" s="14" t="str">
        <v/>
      </c>
      <c r="O46038" s="14" t="str">
        <v/>
      </c>
      <c r="P46038" s="14" t="str">
        <f ca="1"/>
        <v>Low Cap</v>
      </c>
    </row>
    <row r="46039" spans="11:16">
      <c r="K46039" s="14" t="str">
        <v/>
      </c>
      <c r="L46039" s="14" t="str">
        <v/>
      </c>
      <c r="O46039" s="14" t="str">
        <v/>
      </c>
      <c r="P46039" s="14" t="str">
        <f ca="1"/>
        <v>Low Cap</v>
      </c>
    </row>
    <row r="46040" spans="11:16">
      <c r="K46040" s="14" t="str">
        <v/>
      </c>
      <c r="L46040" s="14" t="str">
        <v/>
      </c>
      <c r="O46040" s="14" t="str">
        <v/>
      </c>
      <c r="P46040" s="14" t="str">
        <f ca="1"/>
        <v>Low Cap</v>
      </c>
    </row>
    <row r="46041" spans="11:16">
      <c r="K46041" s="14" t="str">
        <v/>
      </c>
      <c r="L46041" s="14" t="str">
        <v/>
      </c>
      <c r="O46041" s="14" t="str">
        <v/>
      </c>
      <c r="P46041" s="14" t="str">
        <f ca="1"/>
        <v>Low Cap</v>
      </c>
    </row>
    <row r="46042" spans="11:16">
      <c r="K46042" s="14" t="str">
        <v/>
      </c>
      <c r="L46042" s="14" t="str">
        <v/>
      </c>
      <c r="O46042" s="14" t="str">
        <v/>
      </c>
      <c r="P46042" s="14" t="str">
        <f ca="1"/>
        <v>Low Cap</v>
      </c>
    </row>
    <row r="46043" spans="11:16">
      <c r="K46043" s="14" t="str">
        <v/>
      </c>
      <c r="L46043" s="14" t="str">
        <v/>
      </c>
      <c r="O46043" s="14" t="str">
        <v/>
      </c>
      <c r="P46043" s="14" t="str">
        <f ca="1"/>
        <v>Low Cap</v>
      </c>
    </row>
    <row r="46044" spans="11:16">
      <c r="K46044" s="14" t="str">
        <v/>
      </c>
      <c r="L46044" s="14" t="str">
        <v/>
      </c>
      <c r="O46044" s="14" t="str">
        <v/>
      </c>
      <c r="P46044" s="14" t="str">
        <f ca="1"/>
        <v>Low Cap</v>
      </c>
    </row>
    <row r="46045" spans="11:16">
      <c r="K46045" s="14" t="str">
        <v/>
      </c>
      <c r="L46045" s="14" t="str">
        <v/>
      </c>
      <c r="O46045" s="14" t="str">
        <v/>
      </c>
      <c r="P46045" s="14" t="str">
        <f ca="1"/>
        <v>Low Cap</v>
      </c>
    </row>
    <row r="46046" spans="11:16">
      <c r="K46046" s="14" t="str">
        <v/>
      </c>
      <c r="L46046" s="14" t="str">
        <v/>
      </c>
      <c r="O46046" s="14" t="str">
        <v/>
      </c>
      <c r="P46046" s="14" t="str">
        <f ca="1"/>
        <v>Low Cap</v>
      </c>
    </row>
    <row r="46047" spans="11:16">
      <c r="K46047" s="14" t="str">
        <v/>
      </c>
      <c r="L46047" s="14" t="str">
        <v/>
      </c>
      <c r="O46047" s="14" t="str">
        <v/>
      </c>
      <c r="P46047" s="14" t="str">
        <f ca="1"/>
        <v>Low Cap</v>
      </c>
    </row>
    <row r="46048" spans="11:16">
      <c r="K46048" s="14" t="str">
        <v/>
      </c>
      <c r="L46048" s="14" t="str">
        <v/>
      </c>
      <c r="O46048" s="14" t="str">
        <v/>
      </c>
      <c r="P46048" s="14" t="str">
        <f ca="1"/>
        <v>Low Cap</v>
      </c>
    </row>
    <row r="46049" spans="11:16">
      <c r="K46049" s="14" t="str">
        <v/>
      </c>
      <c r="L46049" s="14" t="str">
        <v/>
      </c>
      <c r="O46049" s="14" t="str">
        <v/>
      </c>
      <c r="P46049" s="14" t="str">
        <f ca="1"/>
        <v>Low Cap</v>
      </c>
    </row>
    <row r="46050" spans="11:16">
      <c r="K46050" s="14" t="str">
        <v/>
      </c>
      <c r="L46050" s="14" t="str">
        <v/>
      </c>
      <c r="O46050" s="14" t="str">
        <v/>
      </c>
      <c r="P46050" s="14" t="str">
        <f ca="1"/>
        <v>Low Cap</v>
      </c>
    </row>
    <row r="46051" spans="11:16">
      <c r="K46051" s="14" t="str">
        <v/>
      </c>
      <c r="L46051" s="14" t="str">
        <v/>
      </c>
      <c r="O46051" s="14" t="str">
        <v/>
      </c>
      <c r="P46051" s="14" t="str">
        <f ca="1"/>
        <v>Low Cap</v>
      </c>
    </row>
    <row r="46052" spans="11:16">
      <c r="K46052" s="14" t="str">
        <v/>
      </c>
      <c r="L46052" s="14" t="str">
        <v/>
      </c>
      <c r="O46052" s="14" t="str">
        <v/>
      </c>
      <c r="P46052" s="14" t="str">
        <f ca="1"/>
        <v>Low Cap</v>
      </c>
    </row>
    <row r="46053" spans="11:16">
      <c r="K46053" s="14" t="str">
        <v/>
      </c>
      <c r="L46053" s="14" t="str">
        <v/>
      </c>
      <c r="O46053" s="14" t="str">
        <v/>
      </c>
      <c r="P46053" s="14" t="str">
        <f ca="1"/>
        <v>Low Cap</v>
      </c>
    </row>
    <row r="46054" spans="11:16">
      <c r="K46054" s="14" t="str">
        <v/>
      </c>
      <c r="L46054" s="14" t="str">
        <v/>
      </c>
      <c r="O46054" s="14" t="str">
        <v/>
      </c>
      <c r="P46054" s="14" t="str">
        <f ca="1"/>
        <v>Low Cap</v>
      </c>
    </row>
    <row r="46055" spans="11:16">
      <c r="K46055" s="14" t="str">
        <v/>
      </c>
      <c r="L46055" s="14" t="str">
        <v/>
      </c>
      <c r="O46055" s="14" t="str">
        <v/>
      </c>
      <c r="P46055" s="14" t="str">
        <f ca="1"/>
        <v>Low Cap</v>
      </c>
    </row>
    <row r="46056" spans="11:16">
      <c r="K46056" s="14" t="str">
        <v/>
      </c>
      <c r="L46056" s="14" t="str">
        <v/>
      </c>
      <c r="O46056" s="14" t="str">
        <v/>
      </c>
      <c r="P46056" s="14" t="str">
        <f ca="1"/>
        <v>Low Cap</v>
      </c>
    </row>
    <row r="46057" spans="11:16">
      <c r="K46057" s="14" t="str">
        <v/>
      </c>
      <c r="L46057" s="14" t="str">
        <v/>
      </c>
      <c r="O46057" s="14" t="str">
        <v/>
      </c>
      <c r="P46057" s="14" t="str">
        <f ca="1"/>
        <v>Low Cap</v>
      </c>
    </row>
    <row r="46058" spans="11:16">
      <c r="K46058" s="14" t="str">
        <v/>
      </c>
      <c r="L46058" s="14" t="str">
        <v/>
      </c>
      <c r="O46058" s="14" t="str">
        <v/>
      </c>
      <c r="P46058" s="14" t="str">
        <f ca="1"/>
        <v>Low Cap</v>
      </c>
    </row>
    <row r="46059" spans="11:16">
      <c r="K46059" s="14" t="str">
        <v/>
      </c>
      <c r="L46059" s="14" t="str">
        <v/>
      </c>
      <c r="O46059" s="14" t="str">
        <v/>
      </c>
      <c r="P46059" s="14" t="str">
        <f ca="1"/>
        <v>Low Cap</v>
      </c>
    </row>
    <row r="46060" spans="11:16">
      <c r="K46060" s="14" t="str">
        <v/>
      </c>
      <c r="L46060" s="14" t="str">
        <v/>
      </c>
      <c r="O46060" s="14" t="str">
        <v/>
      </c>
      <c r="P46060" s="14" t="str">
        <f ca="1"/>
        <v>Low Cap</v>
      </c>
    </row>
    <row r="46061" spans="11:16">
      <c r="K46061" s="14" t="str">
        <v/>
      </c>
      <c r="L46061" s="14" t="str">
        <v/>
      </c>
      <c r="O46061" s="14" t="str">
        <v/>
      </c>
      <c r="P46061" s="14" t="str">
        <f ca="1"/>
        <v>Low Cap</v>
      </c>
    </row>
    <row r="46062" spans="11:16">
      <c r="K46062" s="14" t="str">
        <v/>
      </c>
      <c r="L46062" s="14" t="str">
        <v/>
      </c>
      <c r="O46062" s="14" t="str">
        <v/>
      </c>
      <c r="P46062" s="14" t="str">
        <f ca="1"/>
        <v>Low Cap</v>
      </c>
    </row>
    <row r="46063" spans="11:16">
      <c r="K46063" s="14" t="str">
        <v/>
      </c>
      <c r="L46063" s="14" t="str">
        <v/>
      </c>
      <c r="O46063" s="14" t="str">
        <v/>
      </c>
      <c r="P46063" s="14" t="str">
        <f ca="1"/>
        <v>Low Cap</v>
      </c>
    </row>
    <row r="46064" spans="11:16">
      <c r="K46064" s="14" t="str">
        <v/>
      </c>
      <c r="L46064" s="14" t="str">
        <v/>
      </c>
      <c r="O46064" s="14" t="str">
        <v/>
      </c>
      <c r="P46064" s="14" t="str">
        <f ca="1"/>
        <v>Low Cap</v>
      </c>
    </row>
    <row r="46065" spans="11:16">
      <c r="K46065" s="14" t="str">
        <v/>
      </c>
      <c r="L46065" s="14" t="str">
        <v/>
      </c>
      <c r="O46065" s="14" t="str">
        <v/>
      </c>
      <c r="P46065" s="14" t="str">
        <f ca="1"/>
        <v>Low Cap</v>
      </c>
    </row>
    <row r="46066" spans="11:16">
      <c r="K46066" s="14" t="str">
        <v/>
      </c>
      <c r="L46066" s="14" t="str">
        <v/>
      </c>
      <c r="O46066" s="14" t="str">
        <v/>
      </c>
      <c r="P46066" s="14" t="str">
        <f ca="1"/>
        <v>Low Cap</v>
      </c>
    </row>
    <row r="46067" spans="11:16">
      <c r="K46067" s="14" t="str">
        <v/>
      </c>
      <c r="L46067" s="14" t="str">
        <v/>
      </c>
      <c r="O46067" s="14" t="str">
        <v/>
      </c>
      <c r="P46067" s="14" t="str">
        <f ca="1"/>
        <v>Low Cap</v>
      </c>
    </row>
    <row r="46068" spans="11:16">
      <c r="K46068" s="14" t="str">
        <v/>
      </c>
      <c r="L46068" s="14" t="str">
        <v/>
      </c>
      <c r="O46068" s="14" t="str">
        <v/>
      </c>
      <c r="P46068" s="14" t="str">
        <f ca="1"/>
        <v>Low Cap</v>
      </c>
    </row>
    <row r="46069" spans="11:16">
      <c r="K46069" s="14" t="str">
        <v/>
      </c>
      <c r="L46069" s="14" t="str">
        <v/>
      </c>
      <c r="O46069" s="14" t="str">
        <v/>
      </c>
      <c r="P46069" s="14" t="str">
        <f ca="1"/>
        <v>Low Cap</v>
      </c>
    </row>
    <row r="46070" spans="11:16">
      <c r="K46070" s="14" t="str">
        <v/>
      </c>
      <c r="L46070" s="14" t="str">
        <v/>
      </c>
      <c r="O46070" s="14" t="str">
        <v/>
      </c>
      <c r="P46070" s="14" t="str">
        <f ca="1"/>
        <v>Low Cap</v>
      </c>
    </row>
    <row r="46071" spans="11:16">
      <c r="K46071" s="14" t="str">
        <v/>
      </c>
      <c r="L46071" s="14" t="str">
        <v/>
      </c>
      <c r="O46071" s="14" t="str">
        <v/>
      </c>
      <c r="P46071" s="14" t="str">
        <f ca="1"/>
        <v>Low Cap</v>
      </c>
    </row>
    <row r="46072" spans="11:16">
      <c r="K46072" s="14" t="str">
        <v/>
      </c>
      <c r="L46072" s="14" t="str">
        <v/>
      </c>
      <c r="O46072" s="14" t="str">
        <v/>
      </c>
      <c r="P46072" s="14" t="str">
        <f ca="1"/>
        <v>Low Cap</v>
      </c>
    </row>
    <row r="46073" spans="11:16">
      <c r="K46073" s="14" t="str">
        <v/>
      </c>
      <c r="L46073" s="14" t="str">
        <v/>
      </c>
      <c r="O46073" s="14" t="str">
        <v/>
      </c>
      <c r="P46073" s="14" t="str">
        <f ca="1"/>
        <v>Low Cap</v>
      </c>
    </row>
    <row r="46074" spans="11:16">
      <c r="K46074" s="14" t="str">
        <v/>
      </c>
      <c r="L46074" s="14" t="str">
        <v/>
      </c>
      <c r="O46074" s="14" t="str">
        <v/>
      </c>
      <c r="P46074" s="14" t="str">
        <f ca="1"/>
        <v>Low Cap</v>
      </c>
    </row>
    <row r="46075" spans="11:16">
      <c r="K46075" s="14" t="str">
        <v/>
      </c>
      <c r="L46075" s="14" t="str">
        <v/>
      </c>
      <c r="O46075" s="14" t="str">
        <v/>
      </c>
      <c r="P46075" s="14" t="str">
        <f ca="1"/>
        <v>Low Cap</v>
      </c>
    </row>
    <row r="46076" spans="11:16">
      <c r="K46076" s="14" t="str">
        <v/>
      </c>
      <c r="L46076" s="14" t="str">
        <v/>
      </c>
      <c r="O46076" s="14" t="str">
        <v/>
      </c>
      <c r="P46076" s="14" t="str">
        <f ca="1"/>
        <v>Low Cap</v>
      </c>
    </row>
    <row r="46077" spans="11:16">
      <c r="K46077" s="14" t="str">
        <v/>
      </c>
      <c r="L46077" s="14" t="str">
        <v/>
      </c>
      <c r="O46077" s="14" t="str">
        <v/>
      </c>
      <c r="P46077" s="14" t="str">
        <f ca="1"/>
        <v>Low Cap</v>
      </c>
    </row>
    <row r="46078" spans="11:16">
      <c r="K46078" s="14" t="str">
        <v/>
      </c>
      <c r="L46078" s="14" t="str">
        <v/>
      </c>
      <c r="O46078" s="14" t="str">
        <v/>
      </c>
      <c r="P46078" s="14" t="str">
        <f ca="1"/>
        <v>Low Cap</v>
      </c>
    </row>
    <row r="46079" spans="11:16">
      <c r="K46079" s="14" t="str">
        <v/>
      </c>
      <c r="L46079" s="14" t="str">
        <v/>
      </c>
      <c r="O46079" s="14" t="str">
        <v/>
      </c>
      <c r="P46079" s="14" t="str">
        <f ca="1"/>
        <v>Low Cap</v>
      </c>
    </row>
    <row r="46080" spans="11:16">
      <c r="K46080" s="14" t="str">
        <v/>
      </c>
      <c r="L46080" s="14" t="str">
        <v/>
      </c>
      <c r="O46080" s="14" t="str">
        <v/>
      </c>
      <c r="P46080" s="14" t="str">
        <f ca="1"/>
        <v>Low Cap</v>
      </c>
    </row>
    <row r="46081" spans="11:16">
      <c r="K46081" s="14" t="str">
        <v/>
      </c>
      <c r="L46081" s="14" t="str">
        <v/>
      </c>
      <c r="O46081" s="14" t="str">
        <v/>
      </c>
      <c r="P46081" s="14" t="str">
        <f ca="1"/>
        <v>Low Cap</v>
      </c>
    </row>
    <row r="46082" spans="11:16">
      <c r="K46082" s="14" t="str">
        <v/>
      </c>
      <c r="L46082" s="14" t="str">
        <v/>
      </c>
      <c r="O46082" s="14" t="str">
        <v/>
      </c>
      <c r="P46082" s="14" t="str">
        <f ca="1"/>
        <v>Low Cap</v>
      </c>
    </row>
    <row r="46083" spans="11:16">
      <c r="K46083" s="14" t="str">
        <v/>
      </c>
      <c r="L46083" s="14" t="str">
        <v/>
      </c>
      <c r="O46083" s="14" t="str">
        <v/>
      </c>
      <c r="P46083" s="14" t="str">
        <f ca="1"/>
        <v>Low Cap</v>
      </c>
    </row>
    <row r="46084" spans="11:16">
      <c r="K46084" s="14" t="str">
        <v/>
      </c>
      <c r="L46084" s="14" t="str">
        <v/>
      </c>
      <c r="O46084" s="14" t="str">
        <v/>
      </c>
      <c r="P46084" s="14" t="str">
        <f ca="1"/>
        <v>Low Cap</v>
      </c>
    </row>
    <row r="46085" spans="11:16">
      <c r="K46085" s="14" t="str">
        <v/>
      </c>
      <c r="L46085" s="14" t="str">
        <v/>
      </c>
      <c r="O46085" s="14" t="str">
        <v/>
      </c>
      <c r="P46085" s="14" t="str">
        <f ca="1"/>
        <v>Low Cap</v>
      </c>
    </row>
    <row r="46086" spans="11:16">
      <c r="K46086" s="14" t="str">
        <v/>
      </c>
      <c r="L46086" s="14" t="str">
        <v/>
      </c>
      <c r="O46086" s="14" t="str">
        <v/>
      </c>
      <c r="P46086" s="14" t="str">
        <f ca="1"/>
        <v>Low Cap</v>
      </c>
    </row>
    <row r="46087" spans="11:16">
      <c r="K46087" s="14" t="str">
        <v/>
      </c>
      <c r="L46087" s="14" t="str">
        <v/>
      </c>
      <c r="O46087" s="14" t="str">
        <v/>
      </c>
      <c r="P46087" s="14" t="str">
        <f ca="1"/>
        <v>Low Cap</v>
      </c>
    </row>
    <row r="46088" spans="11:16">
      <c r="K46088" s="14" t="str">
        <v/>
      </c>
      <c r="L46088" s="14" t="str">
        <v/>
      </c>
      <c r="O46088" s="14" t="str">
        <v/>
      </c>
      <c r="P46088" s="14" t="str">
        <f ca="1"/>
        <v>Low Cap</v>
      </c>
    </row>
    <row r="46089" spans="11:16">
      <c r="K46089" s="14" t="str">
        <v/>
      </c>
      <c r="L46089" s="14" t="str">
        <v/>
      </c>
      <c r="O46089" s="14" t="str">
        <v/>
      </c>
      <c r="P46089" s="14" t="str">
        <f ca="1"/>
        <v>Low Cap</v>
      </c>
    </row>
    <row r="46090" spans="11:16">
      <c r="K46090" s="14" t="str">
        <v/>
      </c>
      <c r="L46090" s="14" t="str">
        <v/>
      </c>
      <c r="O46090" s="14" t="str">
        <v/>
      </c>
      <c r="P46090" s="14" t="str">
        <f ca="1"/>
        <v>Low Cap</v>
      </c>
    </row>
    <row r="46091" spans="11:16">
      <c r="K46091" s="14" t="str">
        <v/>
      </c>
      <c r="L46091" s="14" t="str">
        <v/>
      </c>
      <c r="O46091" s="14" t="str">
        <v/>
      </c>
      <c r="P46091" s="14" t="str">
        <f ca="1"/>
        <v>Low Cap</v>
      </c>
    </row>
    <row r="46092" spans="11:16">
      <c r="K46092" s="14" t="str">
        <v/>
      </c>
      <c r="L46092" s="14" t="str">
        <v/>
      </c>
      <c r="O46092" s="14" t="str">
        <v/>
      </c>
      <c r="P46092" s="14" t="str">
        <f ca="1"/>
        <v>Low Cap</v>
      </c>
    </row>
    <row r="46093" spans="11:16">
      <c r="K46093" s="14" t="str">
        <v/>
      </c>
      <c r="L46093" s="14" t="str">
        <v/>
      </c>
      <c r="O46093" s="14" t="str">
        <v/>
      </c>
      <c r="P46093" s="14" t="str">
        <f ca="1"/>
        <v>Low Cap</v>
      </c>
    </row>
    <row r="46094" spans="11:16">
      <c r="K46094" s="14" t="str">
        <v/>
      </c>
      <c r="L46094" s="14" t="str">
        <v/>
      </c>
      <c r="O46094" s="14" t="str">
        <v/>
      </c>
      <c r="P46094" s="14" t="str">
        <f ca="1"/>
        <v>Low Cap</v>
      </c>
    </row>
    <row r="46095" spans="11:16">
      <c r="K46095" s="14" t="str">
        <v/>
      </c>
      <c r="L46095" s="14" t="str">
        <v/>
      </c>
      <c r="O46095" s="14" t="str">
        <v/>
      </c>
      <c r="P46095" s="14" t="str">
        <f ca="1"/>
        <v>Low Cap</v>
      </c>
    </row>
    <row r="46096" spans="11:16">
      <c r="K46096" s="14" t="str">
        <v/>
      </c>
      <c r="L46096" s="14" t="str">
        <v/>
      </c>
      <c r="O46096" s="14" t="str">
        <v/>
      </c>
      <c r="P46096" s="14" t="str">
        <f ca="1"/>
        <v>Low Cap</v>
      </c>
    </row>
    <row r="46097" spans="11:16">
      <c r="K46097" s="14" t="str">
        <v/>
      </c>
      <c r="L46097" s="14" t="str">
        <v/>
      </c>
      <c r="O46097" s="14" t="str">
        <v/>
      </c>
      <c r="P46097" s="14" t="str">
        <f ca="1"/>
        <v>Low Cap</v>
      </c>
    </row>
    <row r="46098" spans="11:16">
      <c r="K46098" s="14" t="str">
        <v/>
      </c>
      <c r="L46098" s="14" t="str">
        <v/>
      </c>
      <c r="O46098" s="14" t="str">
        <v/>
      </c>
      <c r="P46098" s="14" t="str">
        <f ca="1"/>
        <v>Low Cap</v>
      </c>
    </row>
    <row r="46099" spans="11:16">
      <c r="K46099" s="14" t="str">
        <v/>
      </c>
      <c r="L46099" s="14" t="str">
        <v/>
      </c>
      <c r="O46099" s="14" t="str">
        <v/>
      </c>
      <c r="P46099" s="14" t="str">
        <f ca="1"/>
        <v>Low Cap</v>
      </c>
    </row>
    <row r="46100" spans="11:16">
      <c r="K46100" s="14" t="str">
        <v/>
      </c>
      <c r="L46100" s="14" t="str">
        <v/>
      </c>
      <c r="O46100" s="14" t="str">
        <v/>
      </c>
      <c r="P46100" s="14" t="str">
        <f ca="1"/>
        <v>Low Cap</v>
      </c>
    </row>
    <row r="46101" spans="11:16">
      <c r="K46101" s="14" t="str">
        <v/>
      </c>
      <c r="L46101" s="14" t="str">
        <v/>
      </c>
      <c r="O46101" s="14" t="str">
        <v/>
      </c>
      <c r="P46101" s="14" t="str">
        <f ca="1"/>
        <v>Low Cap</v>
      </c>
    </row>
    <row r="46102" spans="11:16">
      <c r="K46102" s="14" t="str">
        <v/>
      </c>
      <c r="L46102" s="14" t="str">
        <v/>
      </c>
      <c r="O46102" s="14" t="str">
        <v/>
      </c>
      <c r="P46102" s="14" t="str">
        <f ca="1"/>
        <v>Low Cap</v>
      </c>
    </row>
    <row r="46103" spans="11:16">
      <c r="K46103" s="14" t="str">
        <v/>
      </c>
      <c r="L46103" s="14" t="str">
        <v/>
      </c>
      <c r="O46103" s="14" t="str">
        <v/>
      </c>
      <c r="P46103" s="14" t="str">
        <f ca="1"/>
        <v>Low Cap</v>
      </c>
    </row>
    <row r="46104" spans="11:16">
      <c r="K46104" s="14" t="str">
        <v/>
      </c>
      <c r="L46104" s="14" t="str">
        <v/>
      </c>
      <c r="O46104" s="14" t="str">
        <v/>
      </c>
      <c r="P46104" s="14" t="str">
        <f ca="1"/>
        <v>Low Cap</v>
      </c>
    </row>
    <row r="46105" spans="11:16">
      <c r="K46105" s="14" t="str">
        <v/>
      </c>
      <c r="L46105" s="14" t="str">
        <v/>
      </c>
      <c r="O46105" s="14" t="str">
        <v/>
      </c>
      <c r="P46105" s="14" t="str">
        <f ca="1"/>
        <v>Low Cap</v>
      </c>
    </row>
    <row r="46106" spans="11:16">
      <c r="K46106" s="14" t="str">
        <v/>
      </c>
      <c r="L46106" s="14" t="str">
        <v/>
      </c>
      <c r="O46106" s="14" t="str">
        <v/>
      </c>
      <c r="P46106" s="14" t="str">
        <f ca="1"/>
        <v>Low Cap</v>
      </c>
    </row>
    <row r="46107" spans="11:16">
      <c r="K46107" s="14" t="str">
        <v/>
      </c>
      <c r="L46107" s="14" t="str">
        <v/>
      </c>
      <c r="O46107" s="14" t="str">
        <v/>
      </c>
      <c r="P46107" s="14" t="str">
        <f ca="1"/>
        <v>Low Cap</v>
      </c>
    </row>
    <row r="46108" spans="11:16">
      <c r="K46108" s="14" t="str">
        <v/>
      </c>
      <c r="L46108" s="14" t="str">
        <v/>
      </c>
      <c r="O46108" s="14" t="str">
        <v/>
      </c>
      <c r="P46108" s="14" t="str">
        <f ca="1"/>
        <v>Low Cap</v>
      </c>
    </row>
    <row r="46109" spans="11:16">
      <c r="K46109" s="14" t="str">
        <v/>
      </c>
      <c r="L46109" s="14" t="str">
        <v/>
      </c>
      <c r="O46109" s="14" t="str">
        <v/>
      </c>
      <c r="P46109" s="14" t="str">
        <f ca="1"/>
        <v>Low Cap</v>
      </c>
    </row>
    <row r="46110" spans="11:16">
      <c r="K46110" s="14" t="str">
        <v/>
      </c>
      <c r="L46110" s="14" t="str">
        <v/>
      </c>
      <c r="O46110" s="14" t="str">
        <v/>
      </c>
      <c r="P46110" s="14" t="str">
        <f ca="1"/>
        <v>Low Cap</v>
      </c>
    </row>
    <row r="46111" spans="11:16">
      <c r="K46111" s="14" t="str">
        <v/>
      </c>
      <c r="L46111" s="14" t="str">
        <v/>
      </c>
      <c r="O46111" s="14" t="str">
        <v/>
      </c>
      <c r="P46111" s="14" t="str">
        <f ca="1"/>
        <v>Low Cap</v>
      </c>
    </row>
    <row r="46112" spans="11:16">
      <c r="K46112" s="14" t="str">
        <v/>
      </c>
      <c r="L46112" s="14" t="str">
        <v/>
      </c>
      <c r="O46112" s="14" t="str">
        <v/>
      </c>
      <c r="P46112" s="14" t="str">
        <f ca="1"/>
        <v>Low Cap</v>
      </c>
    </row>
    <row r="46113" spans="11:16">
      <c r="K46113" s="14" t="str">
        <v/>
      </c>
      <c r="L46113" s="14" t="str">
        <v/>
      </c>
      <c r="O46113" s="14" t="str">
        <v/>
      </c>
      <c r="P46113" s="14" t="str">
        <f ca="1"/>
        <v>Low Cap</v>
      </c>
    </row>
    <row r="46114" spans="11:16">
      <c r="K46114" s="14" t="str">
        <v/>
      </c>
      <c r="L46114" s="14" t="str">
        <v/>
      </c>
      <c r="O46114" s="14" t="str">
        <v/>
      </c>
      <c r="P46114" s="14" t="str">
        <f ca="1"/>
        <v>Low Cap</v>
      </c>
    </row>
    <row r="46115" spans="11:16">
      <c r="K46115" s="14" t="str">
        <v/>
      </c>
      <c r="L46115" s="14" t="str">
        <v/>
      </c>
      <c r="O46115" s="14" t="str">
        <v/>
      </c>
      <c r="P46115" s="14" t="str">
        <f ca="1"/>
        <v>Low Cap</v>
      </c>
    </row>
    <row r="46116" spans="11:16">
      <c r="K46116" s="14" t="str">
        <v/>
      </c>
      <c r="L46116" s="14" t="str">
        <v/>
      </c>
      <c r="O46116" s="14" t="str">
        <v/>
      </c>
      <c r="P46116" s="14" t="str">
        <f ca="1"/>
        <v>Low Cap</v>
      </c>
    </row>
    <row r="46117" spans="11:16">
      <c r="K46117" s="14" t="str">
        <v/>
      </c>
      <c r="L46117" s="14" t="str">
        <v/>
      </c>
      <c r="O46117" s="14" t="str">
        <v/>
      </c>
      <c r="P46117" s="14" t="str">
        <f ca="1"/>
        <v>Low Cap</v>
      </c>
    </row>
    <row r="46118" spans="11:16">
      <c r="K46118" s="14" t="str">
        <v/>
      </c>
      <c r="L46118" s="14" t="str">
        <v/>
      </c>
      <c r="O46118" s="14" t="str">
        <v/>
      </c>
      <c r="P46118" s="14" t="str">
        <f ca="1"/>
        <v>Low Cap</v>
      </c>
    </row>
    <row r="46119" spans="11:16">
      <c r="K46119" s="14" t="str">
        <v/>
      </c>
      <c r="L46119" s="14" t="str">
        <v/>
      </c>
      <c r="O46119" s="14" t="str">
        <v/>
      </c>
      <c r="P46119" s="14" t="str">
        <f ca="1"/>
        <v>Low Cap</v>
      </c>
    </row>
    <row r="46120" spans="11:16">
      <c r="K46120" s="14" t="str">
        <v/>
      </c>
      <c r="L46120" s="14" t="str">
        <v/>
      </c>
      <c r="O46120" s="14" t="str">
        <v/>
      </c>
      <c r="P46120" s="14" t="str">
        <f ca="1"/>
        <v>Low Cap</v>
      </c>
    </row>
    <row r="46121" spans="11:16">
      <c r="K46121" s="14" t="str">
        <v/>
      </c>
      <c r="L46121" s="14" t="str">
        <v/>
      </c>
      <c r="O46121" s="14" t="str">
        <v/>
      </c>
      <c r="P46121" s="14" t="str">
        <f ca="1"/>
        <v>Low Cap</v>
      </c>
    </row>
    <row r="46122" spans="11:16">
      <c r="K46122" s="14" t="str">
        <v/>
      </c>
      <c r="L46122" s="14" t="str">
        <v/>
      </c>
      <c r="O46122" s="14" t="str">
        <v/>
      </c>
      <c r="P46122" s="14" t="str">
        <f ca="1"/>
        <v>Low Cap</v>
      </c>
    </row>
    <row r="46123" spans="11:16">
      <c r="K46123" s="14" t="str">
        <v/>
      </c>
      <c r="L46123" s="14" t="str">
        <v/>
      </c>
      <c r="O46123" s="14" t="str">
        <v/>
      </c>
      <c r="P46123" s="14" t="str">
        <f ca="1"/>
        <v>Low Cap</v>
      </c>
    </row>
    <row r="46124" spans="11:16">
      <c r="K46124" s="14" t="str">
        <v/>
      </c>
      <c r="L46124" s="14" t="str">
        <v/>
      </c>
      <c r="O46124" s="14" t="str">
        <v/>
      </c>
      <c r="P46124" s="14" t="str">
        <f ca="1"/>
        <v>Low Cap</v>
      </c>
    </row>
    <row r="46125" spans="11:16">
      <c r="K46125" s="14" t="str">
        <v/>
      </c>
      <c r="L46125" s="14" t="str">
        <v/>
      </c>
      <c r="O46125" s="14" t="str">
        <v/>
      </c>
      <c r="P46125" s="14" t="str">
        <f ca="1"/>
        <v>Low Cap</v>
      </c>
    </row>
    <row r="46126" spans="11:16">
      <c r="K46126" s="14" t="str">
        <v/>
      </c>
      <c r="L46126" s="14" t="str">
        <v/>
      </c>
      <c r="O46126" s="14" t="str">
        <v/>
      </c>
      <c r="P46126" s="14" t="str">
        <f ca="1"/>
        <v>Low Cap</v>
      </c>
    </row>
    <row r="46127" spans="11:16">
      <c r="K46127" s="14" t="str">
        <v/>
      </c>
      <c r="L46127" s="14" t="str">
        <v/>
      </c>
      <c r="O46127" s="14" t="str">
        <v/>
      </c>
      <c r="P46127" s="14" t="str">
        <f ca="1"/>
        <v>Low Cap</v>
      </c>
    </row>
    <row r="46128" spans="11:16">
      <c r="K46128" s="14" t="str">
        <v/>
      </c>
      <c r="L46128" s="14" t="str">
        <v/>
      </c>
      <c r="O46128" s="14" t="str">
        <v/>
      </c>
      <c r="P46128" s="14" t="str">
        <f ca="1"/>
        <v>Low Cap</v>
      </c>
    </row>
    <row r="46129" spans="11:16">
      <c r="K46129" s="14" t="str">
        <v/>
      </c>
      <c r="L46129" s="14" t="str">
        <v/>
      </c>
      <c r="O46129" s="14" t="str">
        <v/>
      </c>
      <c r="P46129" s="14" t="str">
        <f ca="1"/>
        <v>Low Cap</v>
      </c>
    </row>
    <row r="46130" spans="11:16">
      <c r="K46130" s="14" t="str">
        <v/>
      </c>
      <c r="L46130" s="14" t="str">
        <v/>
      </c>
      <c r="O46130" s="14" t="str">
        <v/>
      </c>
      <c r="P46130" s="14" t="str">
        <f ca="1"/>
        <v>Low Cap</v>
      </c>
    </row>
    <row r="46131" spans="11:16">
      <c r="K46131" s="14" t="str">
        <v/>
      </c>
      <c r="L46131" s="14" t="str">
        <v/>
      </c>
      <c r="O46131" s="14" t="str">
        <v/>
      </c>
      <c r="P46131" s="14" t="str">
        <f ca="1"/>
        <v>Low Cap</v>
      </c>
    </row>
    <row r="46132" spans="11:16">
      <c r="K46132" s="14" t="str">
        <v/>
      </c>
      <c r="L46132" s="14" t="str">
        <v/>
      </c>
      <c r="O46132" s="14" t="str">
        <v/>
      </c>
      <c r="P46132" s="14" t="str">
        <f ca="1"/>
        <v>Low Cap</v>
      </c>
    </row>
    <row r="46133" spans="11:16">
      <c r="K46133" s="14" t="str">
        <v/>
      </c>
      <c r="L46133" s="14" t="str">
        <v/>
      </c>
      <c r="O46133" s="14" t="str">
        <v/>
      </c>
      <c r="P46133" s="14" t="str">
        <f ca="1"/>
        <v>Low Cap</v>
      </c>
    </row>
    <row r="46134" spans="11:16">
      <c r="K46134" s="14" t="str">
        <v/>
      </c>
      <c r="L46134" s="14" t="str">
        <v/>
      </c>
      <c r="O46134" s="14" t="str">
        <v/>
      </c>
      <c r="P46134" s="14" t="str">
        <f ca="1"/>
        <v>Low Cap</v>
      </c>
    </row>
    <row r="46135" spans="11:16">
      <c r="K46135" s="14" t="str">
        <v/>
      </c>
      <c r="L46135" s="14" t="str">
        <v/>
      </c>
      <c r="O46135" s="14" t="str">
        <v/>
      </c>
      <c r="P46135" s="14" t="str">
        <f ca="1"/>
        <v>Low Cap</v>
      </c>
    </row>
    <row r="46136" spans="11:16">
      <c r="K46136" s="14" t="str">
        <v/>
      </c>
      <c r="L46136" s="14" t="str">
        <v/>
      </c>
      <c r="O46136" s="14" t="str">
        <v/>
      </c>
      <c r="P46136" s="14" t="str">
        <f ca="1"/>
        <v>Low Cap</v>
      </c>
    </row>
    <row r="46137" spans="11:16">
      <c r="K46137" s="14" t="str">
        <v/>
      </c>
      <c r="L46137" s="14" t="str">
        <v/>
      </c>
      <c r="O46137" s="14" t="str">
        <v/>
      </c>
      <c r="P46137" s="14" t="str">
        <f ca="1"/>
        <v>Low Cap</v>
      </c>
    </row>
    <row r="46138" spans="11:16">
      <c r="K46138" s="14" t="str">
        <v/>
      </c>
      <c r="L46138" s="14" t="str">
        <v/>
      </c>
      <c r="O46138" s="14" t="str">
        <v/>
      </c>
      <c r="P46138" s="14" t="str">
        <f ca="1"/>
        <v>Low Cap</v>
      </c>
    </row>
    <row r="46139" spans="11:16">
      <c r="K46139" s="14" t="str">
        <v/>
      </c>
      <c r="L46139" s="14" t="str">
        <v/>
      </c>
      <c r="O46139" s="14" t="str">
        <v/>
      </c>
      <c r="P46139" s="14" t="str">
        <f ca="1"/>
        <v>Low Cap</v>
      </c>
    </row>
    <row r="46140" spans="11:16">
      <c r="K46140" s="14" t="str">
        <v/>
      </c>
      <c r="L46140" s="14" t="str">
        <v/>
      </c>
      <c r="O46140" s="14" t="str">
        <v/>
      </c>
      <c r="P46140" s="14" t="str">
        <f ca="1"/>
        <v>Low Cap</v>
      </c>
    </row>
    <row r="46141" spans="11:16">
      <c r="K46141" s="14" t="str">
        <v/>
      </c>
      <c r="L46141" s="14" t="str">
        <v/>
      </c>
      <c r="O46141" s="14" t="str">
        <v/>
      </c>
      <c r="P46141" s="14" t="str">
        <f ca="1"/>
        <v>Low Cap</v>
      </c>
    </row>
    <row r="46142" spans="11:16">
      <c r="K46142" s="14" t="str">
        <v/>
      </c>
      <c r="L46142" s="14" t="str">
        <v/>
      </c>
      <c r="O46142" s="14" t="str">
        <v/>
      </c>
      <c r="P46142" s="14" t="str">
        <f ca="1"/>
        <v>Low Cap</v>
      </c>
    </row>
    <row r="46143" spans="11:16">
      <c r="K46143" s="14" t="str">
        <v/>
      </c>
      <c r="L46143" s="14" t="str">
        <v/>
      </c>
      <c r="O46143" s="14" t="str">
        <v/>
      </c>
      <c r="P46143" s="14" t="str">
        <f ca="1"/>
        <v>Low Cap</v>
      </c>
    </row>
    <row r="46144" spans="11:16">
      <c r="K46144" s="14" t="str">
        <v/>
      </c>
      <c r="L46144" s="14" t="str">
        <v/>
      </c>
      <c r="O46144" s="14" t="str">
        <v/>
      </c>
      <c r="P46144" s="14" t="str">
        <f ca="1"/>
        <v>Low Cap</v>
      </c>
    </row>
    <row r="46145" spans="11:16">
      <c r="K46145" s="14" t="str">
        <v/>
      </c>
      <c r="L46145" s="14" t="str">
        <v/>
      </c>
      <c r="O46145" s="14" t="str">
        <v/>
      </c>
      <c r="P46145" s="14" t="str">
        <f ca="1"/>
        <v>Low Cap</v>
      </c>
    </row>
    <row r="46146" spans="11:16">
      <c r="K46146" s="14" t="str">
        <v/>
      </c>
      <c r="L46146" s="14" t="str">
        <v/>
      </c>
      <c r="O46146" s="14" t="str">
        <v/>
      </c>
      <c r="P46146" s="14" t="str">
        <f ca="1"/>
        <v>Low Cap</v>
      </c>
    </row>
    <row r="46147" spans="11:16">
      <c r="K46147" s="14" t="str">
        <v/>
      </c>
      <c r="L46147" s="14" t="str">
        <v/>
      </c>
      <c r="O46147" s="14" t="str">
        <v/>
      </c>
      <c r="P46147" s="14" t="str">
        <f ca="1"/>
        <v>Low Cap</v>
      </c>
    </row>
    <row r="46148" spans="11:16">
      <c r="K46148" s="14" t="str">
        <v/>
      </c>
      <c r="L46148" s="14" t="str">
        <v/>
      </c>
      <c r="O46148" s="14" t="str">
        <v/>
      </c>
      <c r="P46148" s="14" t="str">
        <f ca="1"/>
        <v>Low Cap</v>
      </c>
    </row>
    <row r="46149" spans="11:16">
      <c r="K46149" s="14" t="str">
        <v/>
      </c>
      <c r="L46149" s="14" t="str">
        <v/>
      </c>
      <c r="O46149" s="14" t="str">
        <v/>
      </c>
      <c r="P46149" s="14" t="str">
        <f ca="1"/>
        <v>Low Cap</v>
      </c>
    </row>
    <row r="46150" spans="11:16">
      <c r="K46150" s="14" t="str">
        <v/>
      </c>
      <c r="L46150" s="14" t="str">
        <v/>
      </c>
      <c r="O46150" s="14" t="str">
        <v/>
      </c>
      <c r="P46150" s="14" t="str">
        <f ca="1"/>
        <v>Low Cap</v>
      </c>
    </row>
    <row r="46151" spans="11:16">
      <c r="K46151" s="14" t="str">
        <v/>
      </c>
      <c r="L46151" s="14" t="str">
        <v/>
      </c>
      <c r="O46151" s="14" t="str">
        <v/>
      </c>
      <c r="P46151" s="14" t="str">
        <f ca="1"/>
        <v>Low Cap</v>
      </c>
    </row>
    <row r="46152" spans="11:16">
      <c r="K46152" s="14" t="str">
        <v/>
      </c>
      <c r="L46152" s="14" t="str">
        <v/>
      </c>
      <c r="O46152" s="14" t="str">
        <v/>
      </c>
      <c r="P46152" s="14" t="str">
        <f ca="1"/>
        <v>Low Cap</v>
      </c>
    </row>
    <row r="46153" spans="11:16">
      <c r="K46153" s="14" t="str">
        <v/>
      </c>
      <c r="L46153" s="14" t="str">
        <v/>
      </c>
      <c r="O46153" s="14" t="str">
        <v/>
      </c>
      <c r="P46153" s="14" t="str">
        <f ca="1"/>
        <v>Low Cap</v>
      </c>
    </row>
    <row r="46154" spans="11:16">
      <c r="K46154" s="14" t="str">
        <v/>
      </c>
      <c r="L46154" s="14" t="str">
        <v/>
      </c>
      <c r="O46154" s="14" t="str">
        <v/>
      </c>
      <c r="P46154" s="14" t="str">
        <f ca="1"/>
        <v>Low Cap</v>
      </c>
    </row>
    <row r="46155" spans="11:16">
      <c r="K46155" s="14" t="str">
        <v/>
      </c>
      <c r="L46155" s="14" t="str">
        <v/>
      </c>
      <c r="O46155" s="14" t="str">
        <v/>
      </c>
      <c r="P46155" s="14" t="str">
        <f ca="1"/>
        <v>Low Cap</v>
      </c>
    </row>
    <row r="46156" spans="11:16">
      <c r="K46156" s="14" t="str">
        <v/>
      </c>
      <c r="L46156" s="14" t="str">
        <v/>
      </c>
      <c r="O46156" s="14" t="str">
        <v/>
      </c>
      <c r="P46156" s="14" t="str">
        <f ca="1"/>
        <v>Low Cap</v>
      </c>
    </row>
    <row r="46157" spans="11:16">
      <c r="K46157" s="14" t="str">
        <v/>
      </c>
      <c r="L46157" s="14" t="str">
        <v/>
      </c>
      <c r="O46157" s="14" t="str">
        <v/>
      </c>
      <c r="P46157" s="14" t="str">
        <f ca="1"/>
        <v>Low Cap</v>
      </c>
    </row>
    <row r="46158" spans="11:16">
      <c r="K46158" s="14" t="str">
        <v/>
      </c>
      <c r="L46158" s="14" t="str">
        <v/>
      </c>
      <c r="O46158" s="14" t="str">
        <v/>
      </c>
      <c r="P46158" s="14" t="str">
        <f ca="1"/>
        <v>Low Cap</v>
      </c>
    </row>
    <row r="46159" spans="11:16">
      <c r="K46159" s="14" t="str">
        <v/>
      </c>
      <c r="L46159" s="14" t="str">
        <v/>
      </c>
      <c r="O46159" s="14" t="str">
        <v/>
      </c>
      <c r="P46159" s="14" t="str">
        <f ca="1"/>
        <v>Low Cap</v>
      </c>
    </row>
    <row r="46160" spans="11:16">
      <c r="K46160" s="14" t="str">
        <v/>
      </c>
      <c r="L46160" s="14" t="str">
        <v/>
      </c>
      <c r="O46160" s="14" t="str">
        <v/>
      </c>
      <c r="P46160" s="14" t="str">
        <f ca="1"/>
        <v>Low Cap</v>
      </c>
    </row>
    <row r="46161" spans="11:16">
      <c r="K46161" s="14" t="str">
        <v/>
      </c>
      <c r="L46161" s="14" t="str">
        <v/>
      </c>
      <c r="O46161" s="14" t="str">
        <v/>
      </c>
      <c r="P46161" s="14" t="str">
        <f ca="1"/>
        <v>Low Cap</v>
      </c>
    </row>
    <row r="46162" spans="11:16">
      <c r="K46162" s="14" t="str">
        <v/>
      </c>
      <c r="L46162" s="14" t="str">
        <v/>
      </c>
      <c r="O46162" s="14" t="str">
        <v/>
      </c>
      <c r="P46162" s="14" t="str">
        <f ca="1"/>
        <v>Low Cap</v>
      </c>
    </row>
    <row r="46163" spans="11:16">
      <c r="K46163" s="14" t="str">
        <v/>
      </c>
      <c r="L46163" s="14" t="str">
        <v/>
      </c>
      <c r="O46163" s="14" t="str">
        <v/>
      </c>
      <c r="P46163" s="14" t="str">
        <f ca="1"/>
        <v>Low Cap</v>
      </c>
    </row>
    <row r="46164" spans="11:16">
      <c r="K46164" s="14" t="str">
        <v/>
      </c>
      <c r="L46164" s="14" t="str">
        <v/>
      </c>
      <c r="O46164" s="14" t="str">
        <v/>
      </c>
      <c r="P46164" s="14" t="str">
        <f ca="1"/>
        <v>Low Cap</v>
      </c>
    </row>
    <row r="46165" spans="11:16">
      <c r="K46165" s="14" t="str">
        <v/>
      </c>
      <c r="L46165" s="14" t="str">
        <v/>
      </c>
      <c r="O46165" s="14" t="str">
        <v/>
      </c>
      <c r="P46165" s="14" t="str">
        <f ca="1"/>
        <v>Low Cap</v>
      </c>
    </row>
    <row r="46166" spans="11:16">
      <c r="K46166" s="14" t="str">
        <v/>
      </c>
      <c r="L46166" s="14" t="str">
        <v/>
      </c>
      <c r="O46166" s="14" t="str">
        <v/>
      </c>
      <c r="P46166" s="14" t="str">
        <f ca="1"/>
        <v>Low Cap</v>
      </c>
    </row>
    <row r="46167" spans="11:16">
      <c r="K46167" s="14" t="str">
        <v/>
      </c>
      <c r="L46167" s="14" t="str">
        <v/>
      </c>
      <c r="O46167" s="14" t="str">
        <v/>
      </c>
      <c r="P46167" s="14" t="str">
        <f ca="1"/>
        <v>Low Cap</v>
      </c>
    </row>
    <row r="46168" spans="11:16">
      <c r="K46168" s="14" t="str">
        <v/>
      </c>
      <c r="L46168" s="14" t="str">
        <v/>
      </c>
      <c r="O46168" s="14" t="str">
        <v/>
      </c>
      <c r="P46168" s="14" t="str">
        <f ca="1"/>
        <v>Low Cap</v>
      </c>
    </row>
    <row r="46169" spans="11:16">
      <c r="K46169" s="14" t="str">
        <v/>
      </c>
      <c r="L46169" s="14" t="str">
        <v/>
      </c>
      <c r="O46169" s="14" t="str">
        <v/>
      </c>
      <c r="P46169" s="14" t="str">
        <f ca="1"/>
        <v>Low Cap</v>
      </c>
    </row>
    <row r="46170" spans="11:16">
      <c r="K46170" s="14" t="str">
        <v/>
      </c>
      <c r="L46170" s="14" t="str">
        <v/>
      </c>
      <c r="O46170" s="14" t="str">
        <v/>
      </c>
      <c r="P46170" s="14" t="str">
        <f ca="1"/>
        <v>Low Cap</v>
      </c>
    </row>
    <row r="46171" spans="11:16">
      <c r="K46171" s="14" t="str">
        <v/>
      </c>
      <c r="L46171" s="14" t="str">
        <v/>
      </c>
      <c r="O46171" s="14" t="str">
        <v/>
      </c>
      <c r="P46171" s="14" t="str">
        <f ca="1"/>
        <v>Low Cap</v>
      </c>
    </row>
    <row r="46172" spans="11:16">
      <c r="K46172" s="14" t="str">
        <v/>
      </c>
      <c r="L46172" s="14" t="str">
        <v/>
      </c>
      <c r="O46172" s="14" t="str">
        <v/>
      </c>
      <c r="P46172" s="14" t="str">
        <f ca="1"/>
        <v>Low Cap</v>
      </c>
    </row>
    <row r="46173" spans="11:16">
      <c r="K46173" s="14" t="str">
        <v/>
      </c>
      <c r="L46173" s="14" t="str">
        <v/>
      </c>
      <c r="O46173" s="14" t="str">
        <v/>
      </c>
      <c r="P46173" s="14" t="str">
        <f ca="1"/>
        <v>Low Cap</v>
      </c>
    </row>
    <row r="46174" spans="11:16">
      <c r="K46174" s="14" t="str">
        <v/>
      </c>
      <c r="L46174" s="14" t="str">
        <v/>
      </c>
      <c r="O46174" s="14" t="str">
        <v/>
      </c>
      <c r="P46174" s="14" t="str">
        <f ca="1"/>
        <v>Low Cap</v>
      </c>
    </row>
    <row r="46175" spans="11:16">
      <c r="K46175" s="14" t="str">
        <v/>
      </c>
      <c r="L46175" s="14" t="str">
        <v/>
      </c>
      <c r="O46175" s="14" t="str">
        <v/>
      </c>
      <c r="P46175" s="14" t="str">
        <f ca="1"/>
        <v>Low Cap</v>
      </c>
    </row>
    <row r="46176" spans="11:16">
      <c r="K46176" s="14" t="str">
        <v/>
      </c>
      <c r="L46176" s="14" t="str">
        <v/>
      </c>
      <c r="O46176" s="14" t="str">
        <v/>
      </c>
      <c r="P46176" s="14" t="str">
        <f ca="1"/>
        <v>Low Cap</v>
      </c>
    </row>
    <row r="46177" spans="11:16">
      <c r="K46177" s="14" t="str">
        <v/>
      </c>
      <c r="L46177" s="14" t="str">
        <v/>
      </c>
      <c r="O46177" s="14" t="str">
        <v/>
      </c>
      <c r="P46177" s="14" t="str">
        <f ca="1"/>
        <v>Low Cap</v>
      </c>
    </row>
    <row r="46178" spans="11:16">
      <c r="K46178" s="14" t="str">
        <v/>
      </c>
      <c r="L46178" s="14" t="str">
        <v/>
      </c>
      <c r="O46178" s="14" t="str">
        <v/>
      </c>
      <c r="P46178" s="14" t="str">
        <f ca="1"/>
        <v>Low Cap</v>
      </c>
    </row>
    <row r="46179" spans="11:16">
      <c r="K46179" s="14" t="str">
        <v/>
      </c>
      <c r="L46179" s="14" t="str">
        <v/>
      </c>
      <c r="O46179" s="14" t="str">
        <v/>
      </c>
      <c r="P46179" s="14" t="str">
        <f ca="1"/>
        <v>Low Cap</v>
      </c>
    </row>
    <row r="46180" spans="11:16">
      <c r="K46180" s="14" t="str">
        <v/>
      </c>
      <c r="L46180" s="14" t="str">
        <v/>
      </c>
      <c r="O46180" s="14" t="str">
        <v/>
      </c>
      <c r="P46180" s="14" t="str">
        <f ca="1"/>
        <v>Low Cap</v>
      </c>
    </row>
    <row r="46181" spans="11:16">
      <c r="K46181" s="14" t="str">
        <v/>
      </c>
      <c r="L46181" s="14" t="str">
        <v/>
      </c>
      <c r="O46181" s="14" t="str">
        <v/>
      </c>
      <c r="P46181" s="14" t="str">
        <f ca="1"/>
        <v>Low Cap</v>
      </c>
    </row>
    <row r="46182" spans="11:16">
      <c r="K46182" s="14" t="str">
        <v/>
      </c>
      <c r="L46182" s="14" t="str">
        <v/>
      </c>
      <c r="O46182" s="14" t="str">
        <v/>
      </c>
      <c r="P46182" s="14" t="str">
        <f ca="1"/>
        <v>Low Cap</v>
      </c>
    </row>
    <row r="46183" spans="11:16">
      <c r="K46183" s="14" t="str">
        <v/>
      </c>
      <c r="L46183" s="14" t="str">
        <v/>
      </c>
      <c r="O46183" s="14" t="str">
        <v/>
      </c>
      <c r="P46183" s="14" t="str">
        <f ca="1"/>
        <v>Low Cap</v>
      </c>
    </row>
    <row r="46184" spans="11:16">
      <c r="K46184" s="14" t="str">
        <v/>
      </c>
      <c r="L46184" s="14" t="str">
        <v/>
      </c>
      <c r="O46184" s="14" t="str">
        <v/>
      </c>
      <c r="P46184" s="14" t="str">
        <f ca="1"/>
        <v>Low Cap</v>
      </c>
    </row>
    <row r="46185" spans="11:16">
      <c r="K46185" s="14" t="str">
        <v/>
      </c>
      <c r="L46185" s="14" t="str">
        <v/>
      </c>
      <c r="O46185" s="14" t="str">
        <v/>
      </c>
      <c r="P46185" s="14" t="str">
        <f ca="1"/>
        <v>Low Cap</v>
      </c>
    </row>
    <row r="46186" spans="11:16">
      <c r="K46186" s="14" t="str">
        <v/>
      </c>
      <c r="L46186" s="14" t="str">
        <v/>
      </c>
      <c r="O46186" s="14" t="str">
        <v/>
      </c>
      <c r="P46186" s="14" t="str">
        <f ca="1"/>
        <v>Low Cap</v>
      </c>
    </row>
    <row r="46187" spans="11:16">
      <c r="K46187" s="14" t="str">
        <v/>
      </c>
      <c r="L46187" s="14" t="str">
        <v/>
      </c>
      <c r="O46187" s="14" t="str">
        <v/>
      </c>
      <c r="P46187" s="14" t="str">
        <f ca="1"/>
        <v>Low Cap</v>
      </c>
    </row>
    <row r="46188" spans="11:16">
      <c r="K46188" s="14" t="str">
        <v/>
      </c>
      <c r="L46188" s="14" t="str">
        <v/>
      </c>
      <c r="O46188" s="14" t="str">
        <v/>
      </c>
      <c r="P46188" s="14" t="str">
        <f ca="1"/>
        <v>Low Cap</v>
      </c>
    </row>
    <row r="46189" spans="11:16">
      <c r="K46189" s="14" t="str">
        <v/>
      </c>
      <c r="L46189" s="14" t="str">
        <v/>
      </c>
      <c r="O46189" s="14" t="str">
        <v/>
      </c>
      <c r="P46189" s="14" t="str">
        <f ca="1"/>
        <v>Low Cap</v>
      </c>
    </row>
    <row r="46190" spans="11:16">
      <c r="K46190" s="14" t="str">
        <v/>
      </c>
      <c r="L46190" s="14" t="str">
        <v/>
      </c>
      <c r="O46190" s="14" t="str">
        <v/>
      </c>
      <c r="P46190" s="14" t="str">
        <f ca="1"/>
        <v>Low Cap</v>
      </c>
    </row>
    <row r="46191" spans="11:16">
      <c r="K46191" s="14" t="str">
        <v/>
      </c>
      <c r="L46191" s="14" t="str">
        <v/>
      </c>
      <c r="O46191" s="14" t="str">
        <v/>
      </c>
      <c r="P46191" s="14" t="str">
        <f ca="1"/>
        <v>Low Cap</v>
      </c>
    </row>
    <row r="46192" spans="11:16">
      <c r="K46192" s="14" t="str">
        <v/>
      </c>
      <c r="L46192" s="14" t="str">
        <v/>
      </c>
      <c r="O46192" s="14" t="str">
        <v/>
      </c>
      <c r="P46192" s="14" t="str">
        <f ca="1"/>
        <v>Low Cap</v>
      </c>
    </row>
    <row r="46193" spans="11:16">
      <c r="K46193" s="14" t="str">
        <v/>
      </c>
      <c r="L46193" s="14" t="str">
        <v/>
      </c>
      <c r="O46193" s="14" t="str">
        <v/>
      </c>
      <c r="P46193" s="14" t="str">
        <f ca="1"/>
        <v>Low Cap</v>
      </c>
    </row>
    <row r="46194" spans="11:16">
      <c r="K46194" s="14" t="str">
        <v/>
      </c>
      <c r="L46194" s="14" t="str">
        <v/>
      </c>
      <c r="O46194" s="14" t="str">
        <v/>
      </c>
      <c r="P46194" s="14" t="str">
        <f ca="1"/>
        <v>Low Cap</v>
      </c>
    </row>
    <row r="46195" spans="11:16">
      <c r="K46195" s="14" t="str">
        <v/>
      </c>
      <c r="L46195" s="14" t="str">
        <v/>
      </c>
      <c r="O46195" s="14" t="str">
        <v/>
      </c>
      <c r="P46195" s="14" t="str">
        <f ca="1"/>
        <v>Low Cap</v>
      </c>
    </row>
    <row r="46196" spans="11:16">
      <c r="K46196" s="14" t="str">
        <v/>
      </c>
      <c r="L46196" s="14" t="str">
        <v/>
      </c>
      <c r="O46196" s="14" t="str">
        <v/>
      </c>
      <c r="P46196" s="14" t="str">
        <f ca="1"/>
        <v>Low Cap</v>
      </c>
    </row>
    <row r="46197" spans="11:16">
      <c r="K46197" s="14" t="str">
        <v/>
      </c>
      <c r="L46197" s="14" t="str">
        <v/>
      </c>
      <c r="O46197" s="14" t="str">
        <v/>
      </c>
      <c r="P46197" s="14" t="str">
        <f ca="1"/>
        <v>Low Cap</v>
      </c>
    </row>
    <row r="46198" spans="11:16">
      <c r="K46198" s="14" t="str">
        <v/>
      </c>
      <c r="L46198" s="14" t="str">
        <v/>
      </c>
      <c r="O46198" s="14" t="str">
        <v/>
      </c>
      <c r="P46198" s="14" t="str">
        <f ca="1"/>
        <v>Low Cap</v>
      </c>
    </row>
    <row r="46199" spans="11:16">
      <c r="K46199" s="14" t="str">
        <v/>
      </c>
      <c r="L46199" s="14" t="str">
        <v/>
      </c>
      <c r="O46199" s="14" t="str">
        <v/>
      </c>
      <c r="P46199" s="14" t="str">
        <f ca="1"/>
        <v>Low Cap</v>
      </c>
    </row>
    <row r="46200" spans="11:16">
      <c r="K46200" s="14" t="str">
        <v/>
      </c>
      <c r="L46200" s="14" t="str">
        <v/>
      </c>
      <c r="O46200" s="14" t="str">
        <v/>
      </c>
      <c r="P46200" s="14" t="str">
        <f ca="1"/>
        <v>Low Cap</v>
      </c>
    </row>
    <row r="46201" spans="11:16">
      <c r="K46201" s="14" t="str">
        <v/>
      </c>
      <c r="L46201" s="14" t="str">
        <v/>
      </c>
      <c r="O46201" s="14" t="str">
        <v/>
      </c>
      <c r="P46201" s="14" t="str">
        <f ca="1"/>
        <v>Low Cap</v>
      </c>
    </row>
    <row r="46202" spans="11:16">
      <c r="K46202" s="14" t="str">
        <v/>
      </c>
      <c r="L46202" s="14" t="str">
        <v/>
      </c>
      <c r="O46202" s="14" t="str">
        <v/>
      </c>
      <c r="P46202" s="14" t="str">
        <f ca="1"/>
        <v>Low Cap</v>
      </c>
    </row>
    <row r="46203" spans="11:16">
      <c r="K46203" s="14" t="str">
        <v/>
      </c>
      <c r="L46203" s="14" t="str">
        <v/>
      </c>
      <c r="O46203" s="14" t="str">
        <v/>
      </c>
      <c r="P46203" s="14" t="str">
        <f ca="1"/>
        <v>Low Cap</v>
      </c>
    </row>
    <row r="46204" spans="11:16">
      <c r="K46204" s="14" t="str">
        <v/>
      </c>
      <c r="L46204" s="14" t="str">
        <v/>
      </c>
      <c r="O46204" s="14" t="str">
        <v/>
      </c>
      <c r="P46204" s="14" t="str">
        <f ca="1"/>
        <v>Low Cap</v>
      </c>
    </row>
    <row r="46205" spans="11:16">
      <c r="K46205" s="14" t="str">
        <v/>
      </c>
      <c r="L46205" s="14" t="str">
        <v/>
      </c>
      <c r="O46205" s="14" t="str">
        <v/>
      </c>
      <c r="P46205" s="14" t="str">
        <f ca="1"/>
        <v>Low Cap</v>
      </c>
    </row>
    <row r="46206" spans="11:16">
      <c r="K46206" s="14" t="str">
        <v/>
      </c>
      <c r="L46206" s="14" t="str">
        <v/>
      </c>
      <c r="O46206" s="14" t="str">
        <v/>
      </c>
      <c r="P46206" s="14" t="str">
        <f ca="1"/>
        <v>Low Cap</v>
      </c>
    </row>
    <row r="46207" spans="11:16">
      <c r="K46207" s="14" t="str">
        <v/>
      </c>
      <c r="L46207" s="14" t="str">
        <v/>
      </c>
      <c r="O46207" s="14" t="str">
        <v/>
      </c>
      <c r="P46207" s="14" t="str">
        <f ca="1"/>
        <v>Low Cap</v>
      </c>
    </row>
    <row r="46208" spans="11:16">
      <c r="K46208" s="14" t="str">
        <v/>
      </c>
      <c r="L46208" s="14" t="str">
        <v/>
      </c>
      <c r="O46208" s="14" t="str">
        <v/>
      </c>
      <c r="P46208" s="14" t="str">
        <f ca="1"/>
        <v>Low Cap</v>
      </c>
    </row>
    <row r="46209" spans="11:16">
      <c r="K46209" s="14" t="str">
        <v/>
      </c>
      <c r="L46209" s="14" t="str">
        <v/>
      </c>
      <c r="O46209" s="14" t="str">
        <v/>
      </c>
      <c r="P46209" s="14" t="str">
        <f ca="1"/>
        <v>Low Cap</v>
      </c>
    </row>
    <row r="46210" spans="11:16">
      <c r="K46210" s="14" t="str">
        <v/>
      </c>
      <c r="L46210" s="14" t="str">
        <v/>
      </c>
      <c r="O46210" s="14" t="str">
        <v/>
      </c>
      <c r="P46210" s="14" t="str">
        <f ca="1"/>
        <v>Low Cap</v>
      </c>
    </row>
    <row r="46211" spans="11:16">
      <c r="K46211" s="14" t="str">
        <v/>
      </c>
      <c r="L46211" s="14" t="str">
        <v/>
      </c>
      <c r="O46211" s="14" t="str">
        <v/>
      </c>
      <c r="P46211" s="14" t="str">
        <f ca="1"/>
        <v>Low Cap</v>
      </c>
    </row>
    <row r="46212" spans="11:16">
      <c r="K46212" s="14" t="str">
        <v/>
      </c>
      <c r="L46212" s="14" t="str">
        <v/>
      </c>
      <c r="O46212" s="14" t="str">
        <v/>
      </c>
      <c r="P46212" s="14" t="str">
        <f ca="1"/>
        <v>Low Cap</v>
      </c>
    </row>
    <row r="46213" spans="11:16">
      <c r="K46213" s="14" t="str">
        <v/>
      </c>
      <c r="L46213" s="14" t="str">
        <v/>
      </c>
      <c r="O46213" s="14" t="str">
        <v/>
      </c>
      <c r="P46213" s="14" t="str">
        <f ca="1"/>
        <v>Low Cap</v>
      </c>
    </row>
    <row r="46214" spans="11:16">
      <c r="K46214" s="14" t="str">
        <v/>
      </c>
      <c r="L46214" s="14" t="str">
        <v/>
      </c>
      <c r="O46214" s="14" t="str">
        <v/>
      </c>
      <c r="P46214" s="14" t="str">
        <f ca="1"/>
        <v>Low Cap</v>
      </c>
    </row>
    <row r="46215" spans="11:16">
      <c r="K46215" s="14" t="str">
        <v/>
      </c>
      <c r="L46215" s="14" t="str">
        <v/>
      </c>
      <c r="O46215" s="14" t="str">
        <v/>
      </c>
      <c r="P46215" s="14" t="str">
        <f ca="1"/>
        <v>Low Cap</v>
      </c>
    </row>
    <row r="46216" spans="11:16">
      <c r="K46216" s="14" t="str">
        <v/>
      </c>
      <c r="L46216" s="14" t="str">
        <v/>
      </c>
      <c r="O46216" s="14" t="str">
        <v/>
      </c>
      <c r="P46216" s="14" t="str">
        <f ca="1"/>
        <v>Low Cap</v>
      </c>
    </row>
    <row r="46217" spans="11:16">
      <c r="K46217" s="14" t="str">
        <v/>
      </c>
      <c r="L46217" s="14" t="str">
        <v/>
      </c>
      <c r="O46217" s="14" t="str">
        <v/>
      </c>
      <c r="P46217" s="14" t="str">
        <f ca="1"/>
        <v>Low Cap</v>
      </c>
    </row>
    <row r="46218" spans="11:16">
      <c r="K46218" s="14" t="str">
        <v/>
      </c>
      <c r="L46218" s="14" t="str">
        <v/>
      </c>
      <c r="O46218" s="14" t="str">
        <v/>
      </c>
      <c r="P46218" s="14" t="str">
        <f ca="1"/>
        <v>Low Cap</v>
      </c>
    </row>
    <row r="46219" spans="11:16">
      <c r="K46219" s="14" t="str">
        <v/>
      </c>
      <c r="L46219" s="14" t="str">
        <v/>
      </c>
      <c r="O46219" s="14" t="str">
        <v/>
      </c>
      <c r="P46219" s="14" t="str">
        <f ca="1"/>
        <v>Low Cap</v>
      </c>
    </row>
    <row r="46220" spans="11:16">
      <c r="K46220" s="14" t="str">
        <v/>
      </c>
      <c r="L46220" s="14" t="str">
        <v/>
      </c>
      <c r="O46220" s="14" t="str">
        <v/>
      </c>
      <c r="P46220" s="14" t="str">
        <f ca="1"/>
        <v>Low Cap</v>
      </c>
    </row>
    <row r="46221" spans="11:16">
      <c r="K46221" s="14" t="str">
        <v/>
      </c>
      <c r="L46221" s="14" t="str">
        <v/>
      </c>
      <c r="O46221" s="14" t="str">
        <v/>
      </c>
      <c r="P46221" s="14" t="str">
        <f ca="1"/>
        <v>Low Cap</v>
      </c>
    </row>
    <row r="46222" spans="11:16">
      <c r="K46222" s="14" t="str">
        <v/>
      </c>
      <c r="L46222" s="14" t="str">
        <v/>
      </c>
      <c r="O46222" s="14" t="str">
        <v/>
      </c>
      <c r="P46222" s="14" t="str">
        <f ca="1"/>
        <v>Low Cap</v>
      </c>
    </row>
    <row r="46223" spans="11:16">
      <c r="K46223" s="14" t="str">
        <v/>
      </c>
      <c r="L46223" s="14" t="str">
        <v/>
      </c>
      <c r="O46223" s="14" t="str">
        <v/>
      </c>
      <c r="P46223" s="14" t="str">
        <f ca="1"/>
        <v>Low Cap</v>
      </c>
    </row>
    <row r="46224" spans="11:16">
      <c r="K46224" s="14" t="str">
        <v/>
      </c>
      <c r="L46224" s="14" t="str">
        <v/>
      </c>
      <c r="O46224" s="14" t="str">
        <v/>
      </c>
      <c r="P46224" s="14" t="str">
        <f ca="1"/>
        <v>Low Cap</v>
      </c>
    </row>
    <row r="46225" spans="11:16">
      <c r="K46225" s="14" t="str">
        <v/>
      </c>
      <c r="L46225" s="14" t="str">
        <v/>
      </c>
      <c r="O46225" s="14" t="str">
        <v/>
      </c>
      <c r="P46225" s="14" t="str">
        <f ca="1"/>
        <v>Low Cap</v>
      </c>
    </row>
    <row r="46226" spans="11:16">
      <c r="K46226" s="14" t="str">
        <v/>
      </c>
      <c r="L46226" s="14" t="str">
        <v/>
      </c>
      <c r="O46226" s="14" t="str">
        <v/>
      </c>
      <c r="P46226" s="14" t="str">
        <f ca="1"/>
        <v>Low Cap</v>
      </c>
    </row>
    <row r="46227" spans="11:16">
      <c r="K46227" s="14" t="str">
        <v/>
      </c>
      <c r="L46227" s="14" t="str">
        <v/>
      </c>
      <c r="O46227" s="14" t="str">
        <v/>
      </c>
      <c r="P46227" s="14" t="str">
        <f ca="1"/>
        <v>Low Cap</v>
      </c>
    </row>
    <row r="46228" spans="11:16">
      <c r="K46228" s="14" t="str">
        <v/>
      </c>
      <c r="L46228" s="14" t="str">
        <v/>
      </c>
      <c r="O46228" s="14" t="str">
        <v/>
      </c>
      <c r="P46228" s="14" t="str">
        <f ca="1"/>
        <v>Low Cap</v>
      </c>
    </row>
    <row r="46229" spans="11:16">
      <c r="K46229" s="14" t="str">
        <v/>
      </c>
      <c r="L46229" s="14" t="str">
        <v/>
      </c>
      <c r="O46229" s="14" t="str">
        <v/>
      </c>
      <c r="P46229" s="14" t="str">
        <f ca="1"/>
        <v>Low Cap</v>
      </c>
    </row>
    <row r="46230" spans="11:16">
      <c r="K46230" s="14" t="str">
        <v/>
      </c>
      <c r="L46230" s="14" t="str">
        <v/>
      </c>
      <c r="O46230" s="14" t="str">
        <v/>
      </c>
      <c r="P46230" s="14" t="str">
        <f ca="1"/>
        <v>Low Cap</v>
      </c>
    </row>
    <row r="46231" spans="11:16">
      <c r="K46231" s="14" t="str">
        <v/>
      </c>
      <c r="L46231" s="14" t="str">
        <v/>
      </c>
      <c r="O46231" s="14" t="str">
        <v/>
      </c>
      <c r="P46231" s="14" t="str">
        <f ca="1"/>
        <v>Low Cap</v>
      </c>
    </row>
    <row r="46232" spans="11:16">
      <c r="K46232" s="14" t="str">
        <v/>
      </c>
      <c r="L46232" s="14" t="str">
        <v/>
      </c>
      <c r="O46232" s="14" t="str">
        <v/>
      </c>
      <c r="P46232" s="14" t="str">
        <f ca="1"/>
        <v>Low Cap</v>
      </c>
    </row>
    <row r="46233" spans="11:16">
      <c r="K46233" s="14" t="str">
        <v/>
      </c>
      <c r="L46233" s="14" t="str">
        <v/>
      </c>
      <c r="O46233" s="14" t="str">
        <v/>
      </c>
      <c r="P46233" s="14" t="str">
        <f ca="1"/>
        <v>Low Cap</v>
      </c>
    </row>
    <row r="46234" spans="11:16">
      <c r="K46234" s="14" t="str">
        <v/>
      </c>
      <c r="L46234" s="14" t="str">
        <v/>
      </c>
      <c r="O46234" s="14" t="str">
        <v/>
      </c>
      <c r="P46234" s="14" t="str">
        <f ca="1"/>
        <v>Low Cap</v>
      </c>
    </row>
    <row r="46235" spans="11:16">
      <c r="K46235" s="14" t="str">
        <v/>
      </c>
      <c r="L46235" s="14" t="str">
        <v/>
      </c>
      <c r="O46235" s="14" t="str">
        <v/>
      </c>
      <c r="P46235" s="14" t="str">
        <f ca="1"/>
        <v>Low Cap</v>
      </c>
    </row>
    <row r="46236" spans="11:16">
      <c r="K46236" s="14" t="str">
        <v/>
      </c>
      <c r="L46236" s="14" t="str">
        <v/>
      </c>
      <c r="O46236" s="14" t="str">
        <v/>
      </c>
      <c r="P46236" s="14" t="str">
        <f ca="1"/>
        <v>Low Cap</v>
      </c>
    </row>
    <row r="46237" spans="11:16">
      <c r="K46237" s="14" t="str">
        <v/>
      </c>
      <c r="L46237" s="14" t="str">
        <v/>
      </c>
      <c r="O46237" s="14" t="str">
        <v/>
      </c>
      <c r="P46237" s="14" t="str">
        <f ca="1"/>
        <v>Low Cap</v>
      </c>
    </row>
    <row r="46238" spans="11:16">
      <c r="K46238" s="14" t="str">
        <v/>
      </c>
      <c r="L46238" s="14" t="str">
        <v/>
      </c>
      <c r="O46238" s="14" t="str">
        <v/>
      </c>
      <c r="P46238" s="14" t="str">
        <f ca="1"/>
        <v>Low Cap</v>
      </c>
    </row>
    <row r="46239" spans="11:16">
      <c r="K46239" s="14" t="str">
        <v/>
      </c>
      <c r="L46239" s="14" t="str">
        <v/>
      </c>
      <c r="O46239" s="14" t="str">
        <v/>
      </c>
      <c r="P46239" s="14" t="str">
        <f ca="1"/>
        <v>Low Cap</v>
      </c>
    </row>
    <row r="46240" spans="11:16">
      <c r="K46240" s="14" t="str">
        <v/>
      </c>
      <c r="L46240" s="14" t="str">
        <v/>
      </c>
      <c r="O46240" s="14" t="str">
        <v/>
      </c>
      <c r="P46240" s="14" t="str">
        <f ca="1"/>
        <v>Low Cap</v>
      </c>
    </row>
    <row r="46241" spans="11:16">
      <c r="K46241" s="14" t="str">
        <v/>
      </c>
      <c r="L46241" s="14" t="str">
        <v/>
      </c>
      <c r="O46241" s="14" t="str">
        <v/>
      </c>
      <c r="P46241" s="14" t="str">
        <f ca="1"/>
        <v>Low Cap</v>
      </c>
    </row>
    <row r="46242" spans="11:16">
      <c r="K46242" s="14" t="str">
        <v/>
      </c>
      <c r="L46242" s="14" t="str">
        <v/>
      </c>
      <c r="O46242" s="14" t="str">
        <v/>
      </c>
      <c r="P46242" s="14" t="str">
        <f ca="1"/>
        <v>Low Cap</v>
      </c>
    </row>
    <row r="46243" spans="11:16">
      <c r="K46243" s="14" t="str">
        <v/>
      </c>
      <c r="L46243" s="14" t="str">
        <v/>
      </c>
      <c r="O46243" s="14" t="str">
        <v/>
      </c>
      <c r="P46243" s="14" t="str">
        <f ca="1"/>
        <v>Low Cap</v>
      </c>
    </row>
    <row r="46244" spans="11:16">
      <c r="K46244" s="14" t="str">
        <v/>
      </c>
      <c r="L46244" s="14" t="str">
        <v/>
      </c>
      <c r="O46244" s="14" t="str">
        <v/>
      </c>
      <c r="P46244" s="14" t="str">
        <f ca="1"/>
        <v>Low Cap</v>
      </c>
    </row>
    <row r="46245" spans="11:16">
      <c r="K46245" s="14" t="str">
        <v/>
      </c>
      <c r="L46245" s="14" t="str">
        <v/>
      </c>
      <c r="O46245" s="14" t="str">
        <v/>
      </c>
      <c r="P46245" s="14" t="str">
        <f ca="1"/>
        <v>Low Cap</v>
      </c>
    </row>
    <row r="46246" spans="11:16">
      <c r="K46246" s="14" t="str">
        <v/>
      </c>
      <c r="L46246" s="14" t="str">
        <v/>
      </c>
      <c r="O46246" s="14" t="str">
        <v/>
      </c>
      <c r="P46246" s="14" t="str">
        <f ca="1"/>
        <v>Low Cap</v>
      </c>
    </row>
    <row r="46247" spans="11:16">
      <c r="K46247" s="14" t="str">
        <v/>
      </c>
      <c r="L46247" s="14" t="str">
        <v/>
      </c>
      <c r="O46247" s="14" t="str">
        <v/>
      </c>
      <c r="P46247" s="14" t="str">
        <f ca="1"/>
        <v>Low Cap</v>
      </c>
    </row>
    <row r="46248" spans="11:16">
      <c r="K46248" s="14" t="str">
        <v/>
      </c>
      <c r="L46248" s="14" t="str">
        <v/>
      </c>
      <c r="O46248" s="14" t="str">
        <v/>
      </c>
      <c r="P46248" s="14" t="str">
        <f ca="1"/>
        <v>Low Cap</v>
      </c>
    </row>
    <row r="46249" spans="11:16">
      <c r="K46249" s="14" t="str">
        <v/>
      </c>
      <c r="L46249" s="14" t="str">
        <v/>
      </c>
      <c r="O46249" s="14" t="str">
        <v/>
      </c>
      <c r="P46249" s="14" t="str">
        <f ca="1"/>
        <v>Low Cap</v>
      </c>
    </row>
    <row r="46250" spans="11:16">
      <c r="K46250" s="14" t="str">
        <v/>
      </c>
      <c r="L46250" s="14" t="str">
        <v/>
      </c>
      <c r="O46250" s="14" t="str">
        <v/>
      </c>
      <c r="P46250" s="14" t="str">
        <f ca="1"/>
        <v>Low Cap</v>
      </c>
    </row>
    <row r="46251" spans="11:16">
      <c r="K46251" s="14" t="str">
        <v/>
      </c>
      <c r="L46251" s="14" t="str">
        <v/>
      </c>
      <c r="O46251" s="14" t="str">
        <v/>
      </c>
      <c r="P46251" s="14" t="str">
        <f ca="1"/>
        <v>Low Cap</v>
      </c>
    </row>
    <row r="46252" spans="11:16">
      <c r="K46252" s="14" t="str">
        <v/>
      </c>
      <c r="L46252" s="14" t="str">
        <v/>
      </c>
      <c r="O46252" s="14" t="str">
        <v/>
      </c>
      <c r="P46252" s="14" t="str">
        <f ca="1"/>
        <v>Low Cap</v>
      </c>
    </row>
    <row r="46253" spans="11:16">
      <c r="K46253" s="14" t="str">
        <v/>
      </c>
      <c r="L46253" s="14" t="str">
        <v/>
      </c>
      <c r="O46253" s="14" t="str">
        <v/>
      </c>
      <c r="P46253" s="14" t="str">
        <f ca="1"/>
        <v>Low Cap</v>
      </c>
    </row>
    <row r="46254" spans="11:16">
      <c r="K46254" s="14" t="str">
        <v/>
      </c>
      <c r="L46254" s="14" t="str">
        <v/>
      </c>
      <c r="O46254" s="14" t="str">
        <v/>
      </c>
      <c r="P46254" s="14" t="str">
        <f ca="1"/>
        <v>Low Cap</v>
      </c>
    </row>
    <row r="46255" spans="11:16">
      <c r="K46255" s="14" t="str">
        <v/>
      </c>
      <c r="L46255" s="14" t="str">
        <v/>
      </c>
      <c r="O46255" s="14" t="str">
        <v/>
      </c>
      <c r="P46255" s="14" t="str">
        <f ca="1"/>
        <v>Low Cap</v>
      </c>
    </row>
    <row r="46256" spans="11:16">
      <c r="K46256" s="14" t="str">
        <v/>
      </c>
      <c r="L46256" s="14" t="str">
        <v/>
      </c>
      <c r="O46256" s="14" t="str">
        <v/>
      </c>
      <c r="P46256" s="14" t="str">
        <f ca="1"/>
        <v>Low Cap</v>
      </c>
    </row>
    <row r="46257" spans="11:16">
      <c r="K46257" s="14" t="str">
        <v/>
      </c>
      <c r="L46257" s="14" t="str">
        <v/>
      </c>
      <c r="O46257" s="14" t="str">
        <v/>
      </c>
      <c r="P46257" s="14" t="str">
        <f ca="1"/>
        <v>Low Cap</v>
      </c>
    </row>
    <row r="46258" spans="11:16">
      <c r="K46258" s="14" t="str">
        <v/>
      </c>
      <c r="L46258" s="14" t="str">
        <v/>
      </c>
      <c r="O46258" s="14" t="str">
        <v/>
      </c>
      <c r="P46258" s="14" t="str">
        <f ca="1"/>
        <v>Low Cap</v>
      </c>
    </row>
    <row r="46259" spans="11:16">
      <c r="K46259" s="14" t="str">
        <v/>
      </c>
      <c r="L46259" s="14" t="str">
        <v/>
      </c>
      <c r="O46259" s="14" t="str">
        <v/>
      </c>
      <c r="P46259" s="14" t="str">
        <f ca="1"/>
        <v>Low Cap</v>
      </c>
    </row>
    <row r="46260" spans="11:16">
      <c r="K46260" s="14" t="str">
        <v/>
      </c>
      <c r="L46260" s="14" t="str">
        <v/>
      </c>
      <c r="O46260" s="14" t="str">
        <v/>
      </c>
      <c r="P46260" s="14" t="str">
        <f ca="1"/>
        <v>Low Cap</v>
      </c>
    </row>
    <row r="46261" spans="11:16">
      <c r="K46261" s="14" t="str">
        <v/>
      </c>
      <c r="L46261" s="14" t="str">
        <v/>
      </c>
      <c r="O46261" s="14" t="str">
        <v/>
      </c>
      <c r="P46261" s="14" t="str">
        <f ca="1"/>
        <v>Low Cap</v>
      </c>
    </row>
    <row r="46262" spans="11:16">
      <c r="K46262" s="14" t="str">
        <v/>
      </c>
      <c r="L46262" s="14" t="str">
        <v/>
      </c>
      <c r="O46262" s="14" t="str">
        <v/>
      </c>
      <c r="P46262" s="14" t="str">
        <f ca="1"/>
        <v>Low Cap</v>
      </c>
    </row>
    <row r="46263" spans="11:16">
      <c r="K46263" s="14" t="str">
        <v/>
      </c>
      <c r="L46263" s="14" t="str">
        <v/>
      </c>
      <c r="O46263" s="14" t="str">
        <v/>
      </c>
      <c r="P46263" s="14" t="str">
        <f ca="1"/>
        <v>Low Cap</v>
      </c>
    </row>
    <row r="46264" spans="11:16">
      <c r="K46264" s="14" t="str">
        <v/>
      </c>
      <c r="L46264" s="14" t="str">
        <v/>
      </c>
      <c r="O46264" s="14" t="str">
        <v/>
      </c>
      <c r="P46264" s="14" t="str">
        <f ca="1"/>
        <v>Low Cap</v>
      </c>
    </row>
    <row r="46265" spans="11:16">
      <c r="K46265" s="14" t="str">
        <v/>
      </c>
      <c r="L46265" s="14" t="str">
        <v/>
      </c>
      <c r="O46265" s="14" t="str">
        <v/>
      </c>
      <c r="P46265" s="14" t="str">
        <f ca="1"/>
        <v>Low Cap</v>
      </c>
    </row>
    <row r="46266" spans="11:16">
      <c r="K46266" s="14" t="str">
        <v/>
      </c>
      <c r="L46266" s="14" t="str">
        <v/>
      </c>
      <c r="O46266" s="14" t="str">
        <v/>
      </c>
      <c r="P46266" s="14" t="str">
        <f ca="1"/>
        <v>Low Cap</v>
      </c>
    </row>
    <row r="46267" spans="11:16">
      <c r="K46267" s="14" t="str">
        <v/>
      </c>
      <c r="L46267" s="14" t="str">
        <v/>
      </c>
      <c r="O46267" s="14" t="str">
        <v/>
      </c>
      <c r="P46267" s="14" t="str">
        <f ca="1"/>
        <v>Low Cap</v>
      </c>
    </row>
    <row r="46268" spans="11:16">
      <c r="K46268" s="14" t="str">
        <v/>
      </c>
      <c r="L46268" s="14" t="str">
        <v/>
      </c>
      <c r="O46268" s="14" t="str">
        <v/>
      </c>
      <c r="P46268" s="14" t="str">
        <f ca="1"/>
        <v>Low Cap</v>
      </c>
    </row>
    <row r="46269" spans="11:16">
      <c r="K46269" s="14" t="str">
        <v/>
      </c>
      <c r="L46269" s="14" t="str">
        <v/>
      </c>
      <c r="O46269" s="14" t="str">
        <v/>
      </c>
      <c r="P46269" s="14" t="str">
        <f ca="1"/>
        <v>Low Cap</v>
      </c>
    </row>
    <row r="46270" spans="11:16">
      <c r="K46270" s="14" t="str">
        <v/>
      </c>
      <c r="L46270" s="14" t="str">
        <v/>
      </c>
      <c r="O46270" s="14" t="str">
        <v/>
      </c>
      <c r="P46270" s="14" t="str">
        <f ca="1"/>
        <v>Low Cap</v>
      </c>
    </row>
    <row r="46271" spans="11:16">
      <c r="K46271" s="14" t="str">
        <v/>
      </c>
      <c r="L46271" s="14" t="str">
        <v/>
      </c>
      <c r="O46271" s="14" t="str">
        <v/>
      </c>
      <c r="P46271" s="14" t="str">
        <f ca="1"/>
        <v>Low Cap</v>
      </c>
    </row>
    <row r="46272" spans="11:16">
      <c r="K46272" s="14" t="str">
        <v/>
      </c>
      <c r="L46272" s="14" t="str">
        <v/>
      </c>
      <c r="O46272" s="14" t="str">
        <v/>
      </c>
      <c r="P46272" s="14" t="str">
        <f ca="1"/>
        <v>Low Cap</v>
      </c>
    </row>
    <row r="46273" spans="11:16">
      <c r="K46273" s="14" t="str">
        <v/>
      </c>
      <c r="L46273" s="14" t="str">
        <v/>
      </c>
      <c r="O46273" s="14" t="str">
        <v/>
      </c>
      <c r="P46273" s="14" t="str">
        <f ca="1"/>
        <v>Low Cap</v>
      </c>
    </row>
    <row r="46274" spans="11:16">
      <c r="K46274" s="14" t="str">
        <v/>
      </c>
      <c r="L46274" s="14" t="str">
        <v/>
      </c>
      <c r="O46274" s="14" t="str">
        <v/>
      </c>
      <c r="P46274" s="14" t="str">
        <f ca="1"/>
        <v>Low Cap</v>
      </c>
    </row>
    <row r="46275" spans="11:16">
      <c r="K46275" s="14" t="str">
        <v/>
      </c>
      <c r="L46275" s="14" t="str">
        <v/>
      </c>
      <c r="O46275" s="14" t="str">
        <v/>
      </c>
      <c r="P46275" s="14" t="str">
        <f ca="1"/>
        <v>Low Cap</v>
      </c>
    </row>
    <row r="46276" spans="11:16">
      <c r="K46276" s="14" t="str">
        <v/>
      </c>
      <c r="L46276" s="14" t="str">
        <v/>
      </c>
      <c r="O46276" s="14" t="str">
        <v/>
      </c>
      <c r="P46276" s="14" t="str">
        <f ca="1"/>
        <v>Low Cap</v>
      </c>
    </row>
    <row r="46277" spans="11:16">
      <c r="K46277" s="14" t="str">
        <v/>
      </c>
      <c r="L46277" s="14" t="str">
        <v/>
      </c>
      <c r="O46277" s="14" t="str">
        <v/>
      </c>
      <c r="P46277" s="14" t="str">
        <f ca="1"/>
        <v>Low Cap</v>
      </c>
    </row>
    <row r="46278" spans="11:16">
      <c r="K46278" s="14" t="str">
        <v/>
      </c>
      <c r="L46278" s="14" t="str">
        <v/>
      </c>
      <c r="O46278" s="14" t="str">
        <v/>
      </c>
      <c r="P46278" s="14" t="str">
        <f ca="1"/>
        <v>Low Cap</v>
      </c>
    </row>
    <row r="46279" spans="11:16">
      <c r="K46279" s="14" t="str">
        <v/>
      </c>
      <c r="L46279" s="14" t="str">
        <v/>
      </c>
      <c r="O46279" s="14" t="str">
        <v/>
      </c>
      <c r="P46279" s="14" t="str">
        <f ca="1"/>
        <v>Low Cap</v>
      </c>
    </row>
    <row r="46280" spans="11:16">
      <c r="K46280" s="14" t="str">
        <v/>
      </c>
      <c r="L46280" s="14" t="str">
        <v/>
      </c>
      <c r="O46280" s="14" t="str">
        <v/>
      </c>
      <c r="P46280" s="14" t="str">
        <f ca="1"/>
        <v>Low Cap</v>
      </c>
    </row>
    <row r="46281" spans="11:16">
      <c r="K46281" s="14" t="str">
        <v/>
      </c>
      <c r="L46281" s="14" t="str">
        <v/>
      </c>
      <c r="O46281" s="14" t="str">
        <v/>
      </c>
      <c r="P46281" s="14" t="str">
        <f ca="1"/>
        <v>Low Cap</v>
      </c>
    </row>
    <row r="46282" spans="11:16">
      <c r="K46282" s="14" t="str">
        <v/>
      </c>
      <c r="L46282" s="14" t="str">
        <v/>
      </c>
      <c r="O46282" s="14" t="str">
        <v/>
      </c>
      <c r="P46282" s="14" t="str">
        <f ca="1"/>
        <v>Low Cap</v>
      </c>
    </row>
    <row r="46283" spans="11:16">
      <c r="K46283" s="14" t="str">
        <v/>
      </c>
      <c r="L46283" s="14" t="str">
        <v/>
      </c>
      <c r="O46283" s="14" t="str">
        <v/>
      </c>
      <c r="P46283" s="14" t="str">
        <f ca="1"/>
        <v>Low Cap</v>
      </c>
    </row>
    <row r="46284" spans="11:16">
      <c r="K46284" s="14" t="str">
        <v/>
      </c>
      <c r="L46284" s="14" t="str">
        <v/>
      </c>
      <c r="O46284" s="14" t="str">
        <v/>
      </c>
      <c r="P46284" s="14" t="str">
        <f ca="1"/>
        <v>Low Cap</v>
      </c>
    </row>
    <row r="46285" spans="11:16">
      <c r="K46285" s="14" t="str">
        <v/>
      </c>
      <c r="L46285" s="14" t="str">
        <v/>
      </c>
      <c r="O46285" s="14" t="str">
        <v/>
      </c>
      <c r="P46285" s="14" t="str">
        <f ca="1"/>
        <v>Low Cap</v>
      </c>
    </row>
    <row r="46286" spans="11:16">
      <c r="K46286" s="14" t="str">
        <v/>
      </c>
      <c r="L46286" s="14" t="str">
        <v/>
      </c>
      <c r="O46286" s="14" t="str">
        <v/>
      </c>
      <c r="P46286" s="14" t="str">
        <f ca="1"/>
        <v>Low Cap</v>
      </c>
    </row>
    <row r="46287" spans="11:16">
      <c r="K46287" s="14" t="str">
        <v/>
      </c>
      <c r="L46287" s="14" t="str">
        <v/>
      </c>
      <c r="O46287" s="14" t="str">
        <v/>
      </c>
      <c r="P46287" s="14" t="str">
        <f ca="1"/>
        <v>Low Cap</v>
      </c>
    </row>
    <row r="46288" spans="11:16">
      <c r="K46288" s="14" t="str">
        <v/>
      </c>
      <c r="L46288" s="14" t="str">
        <v/>
      </c>
      <c r="O46288" s="14" t="str">
        <v/>
      </c>
      <c r="P46288" s="14" t="str">
        <f ca="1"/>
        <v>Low Cap</v>
      </c>
    </row>
    <row r="46289" spans="11:16">
      <c r="K46289" s="14" t="str">
        <v/>
      </c>
      <c r="L46289" s="14" t="str">
        <v/>
      </c>
      <c r="O46289" s="14" t="str">
        <v/>
      </c>
      <c r="P46289" s="14" t="str">
        <f ca="1"/>
        <v>Low Cap</v>
      </c>
    </row>
    <row r="46290" spans="11:16">
      <c r="K46290" s="14" t="str">
        <v/>
      </c>
      <c r="L46290" s="14" t="str">
        <v/>
      </c>
      <c r="O46290" s="14" t="str">
        <v/>
      </c>
      <c r="P46290" s="14" t="str">
        <f ca="1"/>
        <v>Low Cap</v>
      </c>
    </row>
    <row r="46291" spans="11:16">
      <c r="K46291" s="14" t="str">
        <v/>
      </c>
      <c r="L46291" s="14" t="str">
        <v/>
      </c>
      <c r="O46291" s="14" t="str">
        <v/>
      </c>
      <c r="P46291" s="14" t="str">
        <f ca="1"/>
        <v>Low Cap</v>
      </c>
    </row>
    <row r="46292" spans="11:16">
      <c r="K46292" s="14" t="str">
        <v/>
      </c>
      <c r="L46292" s="14" t="str">
        <v/>
      </c>
      <c r="O46292" s="14" t="str">
        <v/>
      </c>
      <c r="P46292" s="14" t="str">
        <f ca="1"/>
        <v>Low Cap</v>
      </c>
    </row>
    <row r="46293" spans="11:16">
      <c r="K46293" s="14" t="str">
        <v/>
      </c>
      <c r="L46293" s="14" t="str">
        <v/>
      </c>
      <c r="O46293" s="14" t="str">
        <v/>
      </c>
      <c r="P46293" s="14" t="str">
        <f ca="1"/>
        <v>Low Cap</v>
      </c>
    </row>
    <row r="46294" spans="11:16">
      <c r="K46294" s="14" t="str">
        <v/>
      </c>
      <c r="L46294" s="14" t="str">
        <v/>
      </c>
      <c r="O46294" s="14" t="str">
        <v/>
      </c>
      <c r="P46294" s="14" t="str">
        <f ca="1"/>
        <v>Low Cap</v>
      </c>
    </row>
    <row r="46295" spans="11:16">
      <c r="K46295" s="14" t="str">
        <v/>
      </c>
      <c r="L46295" s="14" t="str">
        <v/>
      </c>
      <c r="O46295" s="14" t="str">
        <v/>
      </c>
      <c r="P46295" s="14" t="str">
        <f ca="1"/>
        <v>Low Cap</v>
      </c>
    </row>
    <row r="46296" spans="11:16">
      <c r="K46296" s="14" t="str">
        <v/>
      </c>
      <c r="L46296" s="14" t="str">
        <v/>
      </c>
      <c r="O46296" s="14" t="str">
        <v/>
      </c>
      <c r="P46296" s="14" t="str">
        <f ca="1"/>
        <v>Low Cap</v>
      </c>
    </row>
    <row r="46297" spans="11:16">
      <c r="K46297" s="14" t="str">
        <v/>
      </c>
      <c r="L46297" s="14" t="str">
        <v/>
      </c>
      <c r="O46297" s="14" t="str">
        <v/>
      </c>
      <c r="P46297" s="14" t="str">
        <f ca="1"/>
        <v>Low Cap</v>
      </c>
    </row>
    <row r="46298" spans="11:16">
      <c r="K46298" s="14" t="str">
        <v/>
      </c>
      <c r="L46298" s="14" t="str">
        <v/>
      </c>
      <c r="O46298" s="14" t="str">
        <v/>
      </c>
      <c r="P46298" s="14" t="str">
        <f ca="1"/>
        <v>Low Cap</v>
      </c>
    </row>
    <row r="46299" spans="11:16">
      <c r="K46299" s="14" t="str">
        <v/>
      </c>
      <c r="L46299" s="14" t="str">
        <v/>
      </c>
      <c r="O46299" s="14" t="str">
        <v/>
      </c>
      <c r="P46299" s="14" t="str">
        <f ca="1"/>
        <v>Low Cap</v>
      </c>
    </row>
    <row r="46300" spans="11:16">
      <c r="K46300" s="14" t="str">
        <v/>
      </c>
      <c r="L46300" s="14" t="str">
        <v/>
      </c>
      <c r="O46300" s="14" t="str">
        <v/>
      </c>
      <c r="P46300" s="14" t="str">
        <f ca="1"/>
        <v>Low Cap</v>
      </c>
    </row>
    <row r="46301" spans="11:16">
      <c r="K46301" s="14" t="str">
        <v/>
      </c>
      <c r="L46301" s="14" t="str">
        <v/>
      </c>
      <c r="O46301" s="14" t="str">
        <v/>
      </c>
      <c r="P46301" s="14" t="str">
        <f ca="1"/>
        <v>Low Cap</v>
      </c>
    </row>
    <row r="46302" spans="11:16">
      <c r="K46302" s="14" t="str">
        <v/>
      </c>
      <c r="L46302" s="14" t="str">
        <v/>
      </c>
      <c r="O46302" s="14" t="str">
        <v/>
      </c>
      <c r="P46302" s="14" t="str">
        <f ca="1"/>
        <v>Low Cap</v>
      </c>
    </row>
    <row r="46303" spans="11:16">
      <c r="K46303" s="14" t="str">
        <v/>
      </c>
      <c r="L46303" s="14" t="str">
        <v/>
      </c>
      <c r="O46303" s="14" t="str">
        <v/>
      </c>
      <c r="P46303" s="14" t="str">
        <f ca="1"/>
        <v>Low Cap</v>
      </c>
    </row>
    <row r="46304" spans="11:16">
      <c r="K46304" s="14" t="str">
        <v/>
      </c>
      <c r="L46304" s="14" t="str">
        <v/>
      </c>
      <c r="O46304" s="14" t="str">
        <v/>
      </c>
      <c r="P46304" s="14" t="str">
        <f ca="1"/>
        <v>Low Cap</v>
      </c>
    </row>
    <row r="46305" spans="11:16">
      <c r="K46305" s="14" t="str">
        <v/>
      </c>
      <c r="L46305" s="14" t="str">
        <v/>
      </c>
      <c r="O46305" s="14" t="str">
        <v/>
      </c>
      <c r="P46305" s="14" t="str">
        <f ca="1"/>
        <v>Low Cap</v>
      </c>
    </row>
    <row r="46306" spans="11:16">
      <c r="K46306" s="14" t="str">
        <v/>
      </c>
      <c r="L46306" s="14" t="str">
        <v/>
      </c>
      <c r="O46306" s="14" t="str">
        <v/>
      </c>
      <c r="P46306" s="14" t="str">
        <f ca="1"/>
        <v>Low Cap</v>
      </c>
    </row>
    <row r="46307" spans="11:16">
      <c r="K46307" s="14" t="str">
        <v/>
      </c>
      <c r="L46307" s="14" t="str">
        <v/>
      </c>
      <c r="O46307" s="14" t="str">
        <v/>
      </c>
      <c r="P46307" s="14" t="str">
        <f ca="1"/>
        <v>Low Cap</v>
      </c>
    </row>
    <row r="46308" spans="11:16">
      <c r="K46308" s="14" t="str">
        <v/>
      </c>
      <c r="L46308" s="14" t="str">
        <v/>
      </c>
      <c r="O46308" s="14" t="str">
        <v/>
      </c>
      <c r="P46308" s="14" t="str">
        <f ca="1"/>
        <v>Low Cap</v>
      </c>
    </row>
    <row r="46309" spans="11:16">
      <c r="K46309" s="14" t="str">
        <v/>
      </c>
      <c r="L46309" s="14" t="str">
        <v/>
      </c>
      <c r="O46309" s="14" t="str">
        <v/>
      </c>
      <c r="P46309" s="14" t="str">
        <f ca="1"/>
        <v>Low Cap</v>
      </c>
    </row>
    <row r="46310" spans="11:16">
      <c r="K46310" s="14" t="str">
        <v/>
      </c>
      <c r="L46310" s="14" t="str">
        <v/>
      </c>
      <c r="O46310" s="14" t="str">
        <v/>
      </c>
      <c r="P46310" s="14" t="str">
        <f ca="1"/>
        <v>Low Cap</v>
      </c>
    </row>
    <row r="46311" spans="11:16">
      <c r="K46311" s="14" t="str">
        <v/>
      </c>
      <c r="L46311" s="14" t="str">
        <v/>
      </c>
      <c r="O46311" s="14" t="str">
        <v/>
      </c>
      <c r="P46311" s="14" t="str">
        <f ca="1"/>
        <v>Low Cap</v>
      </c>
    </row>
    <row r="46312" spans="11:16">
      <c r="K46312" s="14" t="str">
        <v/>
      </c>
      <c r="L46312" s="14" t="str">
        <v/>
      </c>
      <c r="O46312" s="14" t="str">
        <v/>
      </c>
      <c r="P46312" s="14" t="str">
        <f ca="1"/>
        <v>Low Cap</v>
      </c>
    </row>
    <row r="46313" spans="11:16">
      <c r="K46313" s="14" t="str">
        <v/>
      </c>
      <c r="L46313" s="14" t="str">
        <v/>
      </c>
      <c r="O46313" s="14" t="str">
        <v/>
      </c>
      <c r="P46313" s="14" t="str">
        <f ca="1"/>
        <v>Low Cap</v>
      </c>
    </row>
    <row r="46314" spans="11:16">
      <c r="K46314" s="14" t="str">
        <v/>
      </c>
      <c r="L46314" s="14" t="str">
        <v/>
      </c>
      <c r="O46314" s="14" t="str">
        <v/>
      </c>
      <c r="P46314" s="14" t="str">
        <f ca="1"/>
        <v>Low Cap</v>
      </c>
    </row>
    <row r="46315" spans="11:16">
      <c r="K46315" s="14" t="str">
        <v/>
      </c>
      <c r="L46315" s="14" t="str">
        <v/>
      </c>
      <c r="O46315" s="14" t="str">
        <v/>
      </c>
      <c r="P46315" s="14" t="str">
        <f ca="1"/>
        <v>Low Cap</v>
      </c>
    </row>
    <row r="46316" spans="11:16">
      <c r="K46316" s="14" t="str">
        <v/>
      </c>
      <c r="L46316" s="14" t="str">
        <v/>
      </c>
      <c r="O46316" s="14" t="str">
        <v/>
      </c>
      <c r="P46316" s="14" t="str">
        <f ca="1"/>
        <v>Low Cap</v>
      </c>
    </row>
    <row r="46317" spans="11:16">
      <c r="K46317" s="14" t="str">
        <v/>
      </c>
      <c r="L46317" s="14" t="str">
        <v/>
      </c>
      <c r="O46317" s="14" t="str">
        <v/>
      </c>
      <c r="P46317" s="14" t="str">
        <f ca="1"/>
        <v>Low Cap</v>
      </c>
    </row>
    <row r="46318" spans="11:16">
      <c r="K46318" s="14" t="str">
        <v/>
      </c>
      <c r="L46318" s="14" t="str">
        <v/>
      </c>
      <c r="O46318" s="14" t="str">
        <v/>
      </c>
      <c r="P46318" s="14" t="str">
        <f ca="1"/>
        <v>Low Cap</v>
      </c>
    </row>
    <row r="46319" spans="11:16">
      <c r="K46319" s="14" t="str">
        <v/>
      </c>
      <c r="L46319" s="14" t="str">
        <v/>
      </c>
      <c r="O46319" s="14" t="str">
        <v/>
      </c>
      <c r="P46319" s="14" t="str">
        <f ca="1"/>
        <v>Low Cap</v>
      </c>
    </row>
    <row r="46320" spans="11:16">
      <c r="K46320" s="14" t="str">
        <v/>
      </c>
      <c r="L46320" s="14" t="str">
        <v/>
      </c>
      <c r="O46320" s="14" t="str">
        <v/>
      </c>
      <c r="P46320" s="14" t="str">
        <f ca="1"/>
        <v>Low Cap</v>
      </c>
    </row>
    <row r="46321" spans="11:16">
      <c r="K46321" s="14" t="str">
        <v/>
      </c>
      <c r="L46321" s="14" t="str">
        <v/>
      </c>
      <c r="O46321" s="14" t="str">
        <v/>
      </c>
      <c r="P46321" s="14" t="str">
        <f ca="1"/>
        <v>Low Cap</v>
      </c>
    </row>
    <row r="46322" spans="11:16">
      <c r="K46322" s="14" t="str">
        <v/>
      </c>
      <c r="L46322" s="14" t="str">
        <v/>
      </c>
      <c r="O46322" s="14" t="str">
        <v/>
      </c>
      <c r="P46322" s="14" t="str">
        <f ca="1"/>
        <v>Low Cap</v>
      </c>
    </row>
    <row r="46323" spans="11:16">
      <c r="K46323" s="14" t="str">
        <v/>
      </c>
      <c r="L46323" s="14" t="str">
        <v/>
      </c>
      <c r="O46323" s="14" t="str">
        <v/>
      </c>
      <c r="P46323" s="14" t="str">
        <f ca="1"/>
        <v>Low Cap</v>
      </c>
    </row>
    <row r="46324" spans="11:16">
      <c r="K46324" s="14" t="str">
        <v/>
      </c>
      <c r="L46324" s="14" t="str">
        <v/>
      </c>
      <c r="O46324" s="14" t="str">
        <v/>
      </c>
      <c r="P46324" s="14" t="str">
        <f ca="1"/>
        <v>Low Cap</v>
      </c>
    </row>
    <row r="46325" spans="11:16">
      <c r="K46325" s="14" t="str">
        <v/>
      </c>
      <c r="L46325" s="14" t="str">
        <v/>
      </c>
      <c r="O46325" s="14" t="str">
        <v/>
      </c>
      <c r="P46325" s="14" t="str">
        <f ca="1"/>
        <v>Low Cap</v>
      </c>
    </row>
    <row r="46326" spans="11:16">
      <c r="K46326" s="14" t="str">
        <v/>
      </c>
      <c r="L46326" s="14" t="str">
        <v/>
      </c>
      <c r="O46326" s="14" t="str">
        <v/>
      </c>
      <c r="P46326" s="14" t="str">
        <f ca="1"/>
        <v>Low Cap</v>
      </c>
    </row>
    <row r="46327" spans="11:16">
      <c r="K46327" s="14" t="str">
        <v/>
      </c>
      <c r="L46327" s="14" t="str">
        <v/>
      </c>
      <c r="O46327" s="14" t="str">
        <v/>
      </c>
      <c r="P46327" s="14" t="str">
        <f ca="1"/>
        <v>Low Cap</v>
      </c>
    </row>
    <row r="46328" spans="11:16">
      <c r="K46328" s="14" t="str">
        <v/>
      </c>
      <c r="L46328" s="14" t="str">
        <v/>
      </c>
      <c r="O46328" s="14" t="str">
        <v/>
      </c>
      <c r="P46328" s="14" t="str">
        <f ca="1"/>
        <v>Low Cap</v>
      </c>
    </row>
    <row r="46329" spans="11:16">
      <c r="K46329" s="14" t="str">
        <v/>
      </c>
      <c r="L46329" s="14" t="str">
        <v/>
      </c>
      <c r="O46329" s="14" t="str">
        <v/>
      </c>
      <c r="P46329" s="14" t="str">
        <f ca="1"/>
        <v>Low Cap</v>
      </c>
    </row>
    <row r="46330" spans="11:16">
      <c r="K46330" s="14" t="str">
        <v/>
      </c>
      <c r="L46330" s="14" t="str">
        <v/>
      </c>
      <c r="O46330" s="14" t="str">
        <v/>
      </c>
      <c r="P46330" s="14" t="str">
        <f ca="1"/>
        <v>Low Cap</v>
      </c>
    </row>
    <row r="46331" spans="11:16">
      <c r="K46331" s="14" t="str">
        <v/>
      </c>
      <c r="L46331" s="14" t="str">
        <v/>
      </c>
      <c r="O46331" s="14" t="str">
        <v/>
      </c>
      <c r="P46331" s="14" t="str">
        <f ca="1"/>
        <v>Low Cap</v>
      </c>
    </row>
    <row r="46332" spans="11:16">
      <c r="K46332" s="14" t="str">
        <v/>
      </c>
      <c r="L46332" s="14" t="str">
        <v/>
      </c>
      <c r="O46332" s="14" t="str">
        <v/>
      </c>
      <c r="P46332" s="14" t="str">
        <f ca="1"/>
        <v>Low Cap</v>
      </c>
    </row>
    <row r="46333" spans="11:16">
      <c r="K46333" s="14" t="str">
        <v/>
      </c>
      <c r="L46333" s="14" t="str">
        <v/>
      </c>
      <c r="O46333" s="14" t="str">
        <v/>
      </c>
      <c r="P46333" s="14" t="str">
        <f ca="1"/>
        <v>Low Cap</v>
      </c>
    </row>
    <row r="46334" spans="11:16">
      <c r="K46334" s="14" t="str">
        <v/>
      </c>
      <c r="L46334" s="14" t="str">
        <v/>
      </c>
      <c r="O46334" s="14" t="str">
        <v/>
      </c>
      <c r="P46334" s="14" t="str">
        <f ca="1"/>
        <v>Low Cap</v>
      </c>
    </row>
    <row r="46335" spans="11:16">
      <c r="K46335" s="14" t="str">
        <v/>
      </c>
      <c r="L46335" s="14" t="str">
        <v/>
      </c>
      <c r="O46335" s="14" t="str">
        <v/>
      </c>
      <c r="P46335" s="14" t="str">
        <f ca="1"/>
        <v>Low Cap</v>
      </c>
    </row>
    <row r="46336" spans="11:16">
      <c r="K46336" s="14" t="str">
        <v/>
      </c>
      <c r="L46336" s="14" t="str">
        <v/>
      </c>
      <c r="O46336" s="14" t="str">
        <v/>
      </c>
      <c r="P46336" s="14" t="str">
        <f ca="1"/>
        <v>Low Cap</v>
      </c>
    </row>
    <row r="46337" spans="11:16">
      <c r="K46337" s="14" t="str">
        <v/>
      </c>
      <c r="L46337" s="14" t="str">
        <v/>
      </c>
      <c r="O46337" s="14" t="str">
        <v/>
      </c>
      <c r="P46337" s="14" t="str">
        <f ca="1"/>
        <v>Low Cap</v>
      </c>
    </row>
    <row r="46338" spans="11:16">
      <c r="K46338" s="14" t="str">
        <v/>
      </c>
      <c r="L46338" s="14" t="str">
        <v/>
      </c>
      <c r="O46338" s="14" t="str">
        <v/>
      </c>
      <c r="P46338" s="14" t="str">
        <f ca="1"/>
        <v>Low Cap</v>
      </c>
    </row>
    <row r="46339" spans="11:16">
      <c r="K46339" s="14" t="str">
        <v/>
      </c>
      <c r="L46339" s="14" t="str">
        <v/>
      </c>
      <c r="O46339" s="14" t="str">
        <v/>
      </c>
      <c r="P46339" s="14" t="str">
        <f ca="1"/>
        <v>Low Cap</v>
      </c>
    </row>
    <row r="46340" spans="11:16">
      <c r="K46340" s="14" t="str">
        <v/>
      </c>
      <c r="L46340" s="14" t="str">
        <v/>
      </c>
      <c r="O46340" s="14" t="str">
        <v/>
      </c>
      <c r="P46340" s="14" t="str">
        <f ca="1"/>
        <v>Low Cap</v>
      </c>
    </row>
    <row r="46341" spans="11:16">
      <c r="K46341" s="14" t="str">
        <v/>
      </c>
      <c r="L46341" s="14" t="str">
        <v/>
      </c>
      <c r="O46341" s="14" t="str">
        <v/>
      </c>
      <c r="P46341" s="14" t="str">
        <f ca="1"/>
        <v>Low Cap</v>
      </c>
    </row>
    <row r="46342" spans="11:16">
      <c r="K46342" s="14" t="str">
        <v/>
      </c>
      <c r="L46342" s="14" t="str">
        <v/>
      </c>
      <c r="O46342" s="14" t="str">
        <v/>
      </c>
      <c r="P46342" s="14" t="str">
        <f ca="1"/>
        <v>Low Cap</v>
      </c>
    </row>
    <row r="46343" spans="11:16">
      <c r="K46343" s="14" t="str">
        <v/>
      </c>
      <c r="L46343" s="14" t="str">
        <v/>
      </c>
      <c r="O46343" s="14" t="str">
        <v/>
      </c>
      <c r="P46343" s="14" t="str">
        <f ca="1"/>
        <v>Low Cap</v>
      </c>
    </row>
    <row r="46344" spans="11:16">
      <c r="K46344" s="14" t="str">
        <v/>
      </c>
      <c r="L46344" s="14" t="str">
        <v/>
      </c>
      <c r="O46344" s="14" t="str">
        <v/>
      </c>
      <c r="P46344" s="14" t="str">
        <f ca="1"/>
        <v>Low Cap</v>
      </c>
    </row>
    <row r="46345" spans="11:16">
      <c r="K46345" s="14" t="str">
        <v/>
      </c>
      <c r="L46345" s="14" t="str">
        <v/>
      </c>
      <c r="O46345" s="14" t="str">
        <v/>
      </c>
      <c r="P46345" s="14" t="str">
        <f ca="1"/>
        <v>Low Cap</v>
      </c>
    </row>
    <row r="46346" spans="11:16">
      <c r="K46346" s="14" t="str">
        <v/>
      </c>
      <c r="L46346" s="14" t="str">
        <v/>
      </c>
      <c r="O46346" s="14" t="str">
        <v/>
      </c>
      <c r="P46346" s="14" t="str">
        <f ca="1"/>
        <v>Low Cap</v>
      </c>
    </row>
    <row r="46347" spans="11:16">
      <c r="K46347" s="14" t="str">
        <v/>
      </c>
      <c r="L46347" s="14" t="str">
        <v/>
      </c>
      <c r="O46347" s="14" t="str">
        <v/>
      </c>
      <c r="P46347" s="14" t="str">
        <f ca="1"/>
        <v>Low Cap</v>
      </c>
    </row>
    <row r="46348" spans="11:16">
      <c r="K46348" s="14" t="str">
        <v/>
      </c>
      <c r="L46348" s="14" t="str">
        <v/>
      </c>
      <c r="O46348" s="14" t="str">
        <v/>
      </c>
      <c r="P46348" s="14" t="str">
        <f ca="1"/>
        <v>Low Cap</v>
      </c>
    </row>
    <row r="46349" spans="11:16">
      <c r="K46349" s="14" t="str">
        <v/>
      </c>
      <c r="L46349" s="14" t="str">
        <v/>
      </c>
      <c r="O46349" s="14" t="str">
        <v/>
      </c>
      <c r="P46349" s="14" t="str">
        <f ca="1"/>
        <v>Low Cap</v>
      </c>
    </row>
    <row r="46350" spans="11:16">
      <c r="K46350" s="14" t="str">
        <v/>
      </c>
      <c r="L46350" s="14" t="str">
        <v/>
      </c>
      <c r="O46350" s="14" t="str">
        <v/>
      </c>
      <c r="P46350" s="14" t="str">
        <f ca="1"/>
        <v>Low Cap</v>
      </c>
    </row>
    <row r="46351" spans="11:16">
      <c r="K46351" s="14" t="str">
        <v/>
      </c>
      <c r="L46351" s="14" t="str">
        <v/>
      </c>
      <c r="O46351" s="14" t="str">
        <v/>
      </c>
      <c r="P46351" s="14" t="str">
        <f ca="1"/>
        <v>Low Cap</v>
      </c>
    </row>
    <row r="46352" spans="11:16">
      <c r="K46352" s="14" t="str">
        <v/>
      </c>
      <c r="L46352" s="14" t="str">
        <v/>
      </c>
      <c r="O46352" s="14" t="str">
        <v/>
      </c>
      <c r="P46352" s="14" t="str">
        <f ca="1"/>
        <v>Low Cap</v>
      </c>
    </row>
    <row r="46353" spans="11:16">
      <c r="K46353" s="14" t="str">
        <v/>
      </c>
      <c r="L46353" s="14" t="str">
        <v/>
      </c>
      <c r="O46353" s="14" t="str">
        <v/>
      </c>
      <c r="P46353" s="14" t="str">
        <f ca="1"/>
        <v>Low Cap</v>
      </c>
    </row>
    <row r="46354" spans="11:16">
      <c r="K46354" s="14" t="str">
        <v/>
      </c>
      <c r="L46354" s="14" t="str">
        <v/>
      </c>
      <c r="O46354" s="14" t="str">
        <v/>
      </c>
      <c r="P46354" s="14" t="str">
        <f ca="1"/>
        <v>Low Cap</v>
      </c>
    </row>
    <row r="46355" spans="11:16">
      <c r="K46355" s="14" t="str">
        <v/>
      </c>
      <c r="L46355" s="14" t="str">
        <v/>
      </c>
      <c r="O46355" s="14" t="str">
        <v/>
      </c>
      <c r="P46355" s="14" t="str">
        <f ca="1"/>
        <v>Low Cap</v>
      </c>
    </row>
    <row r="46356" spans="11:16">
      <c r="K46356" s="14" t="str">
        <v/>
      </c>
      <c r="L46356" s="14" t="str">
        <v/>
      </c>
      <c r="O46356" s="14" t="str">
        <v/>
      </c>
      <c r="P46356" s="14" t="str">
        <f ca="1"/>
        <v>Low Cap</v>
      </c>
    </row>
    <row r="46357" spans="11:16">
      <c r="K46357" s="14" t="str">
        <v/>
      </c>
      <c r="L46357" s="14" t="str">
        <v/>
      </c>
      <c r="O46357" s="14" t="str">
        <v/>
      </c>
      <c r="P46357" s="14" t="str">
        <f ca="1"/>
        <v>Low Cap</v>
      </c>
    </row>
    <row r="46358" spans="11:16">
      <c r="K46358" s="14" t="str">
        <v/>
      </c>
      <c r="L46358" s="14" t="str">
        <v/>
      </c>
      <c r="O46358" s="14" t="str">
        <v/>
      </c>
      <c r="P46358" s="14" t="str">
        <f ca="1"/>
        <v>Low Cap</v>
      </c>
    </row>
    <row r="46359" spans="11:16">
      <c r="K46359" s="14" t="str">
        <v/>
      </c>
      <c r="L46359" s="14" t="str">
        <v/>
      </c>
      <c r="O46359" s="14" t="str">
        <v/>
      </c>
      <c r="P46359" s="14" t="str">
        <f ca="1"/>
        <v>Low Cap</v>
      </c>
    </row>
    <row r="46360" spans="11:16">
      <c r="K46360" s="14" t="str">
        <v/>
      </c>
      <c r="L46360" s="14" t="str">
        <v/>
      </c>
      <c r="O46360" s="14" t="str">
        <v/>
      </c>
      <c r="P46360" s="14" t="str">
        <f ca="1"/>
        <v>Low Cap</v>
      </c>
    </row>
    <row r="46361" spans="11:16">
      <c r="K46361" s="14" t="str">
        <v/>
      </c>
      <c r="L46361" s="14" t="str">
        <v/>
      </c>
      <c r="O46361" s="14" t="str">
        <v/>
      </c>
      <c r="P46361" s="14" t="str">
        <f ca="1"/>
        <v>Low Cap</v>
      </c>
    </row>
    <row r="46362" spans="11:16">
      <c r="K46362" s="14" t="str">
        <v/>
      </c>
      <c r="L46362" s="14" t="str">
        <v/>
      </c>
      <c r="O46362" s="14" t="str">
        <v/>
      </c>
      <c r="P46362" s="14" t="str">
        <f ca="1"/>
        <v>Low Cap</v>
      </c>
    </row>
    <row r="46363" spans="11:16">
      <c r="K46363" s="14" t="str">
        <v/>
      </c>
      <c r="L46363" s="14" t="str">
        <v/>
      </c>
      <c r="O46363" s="14" t="str">
        <v/>
      </c>
      <c r="P46363" s="14" t="str">
        <f ca="1"/>
        <v>Low Cap</v>
      </c>
    </row>
    <row r="46364" spans="11:16">
      <c r="K46364" s="14" t="str">
        <v/>
      </c>
      <c r="L46364" s="14" t="str">
        <v/>
      </c>
      <c r="O46364" s="14" t="str">
        <v/>
      </c>
      <c r="P46364" s="14" t="str">
        <f ca="1"/>
        <v>Low Cap</v>
      </c>
    </row>
    <row r="46365" spans="11:16">
      <c r="K46365" s="14" t="str">
        <v/>
      </c>
      <c r="L46365" s="14" t="str">
        <v/>
      </c>
      <c r="O46365" s="14" t="str">
        <v/>
      </c>
      <c r="P46365" s="14" t="str">
        <f ca="1"/>
        <v>Low Cap</v>
      </c>
    </row>
    <row r="46366" spans="11:16">
      <c r="K46366" s="14" t="str">
        <v/>
      </c>
      <c r="L46366" s="14" t="str">
        <v/>
      </c>
      <c r="O46366" s="14" t="str">
        <v/>
      </c>
      <c r="P46366" s="14" t="str">
        <f ca="1"/>
        <v>Low Cap</v>
      </c>
    </row>
    <row r="46367" spans="11:16">
      <c r="K46367" s="14" t="str">
        <v/>
      </c>
      <c r="L46367" s="14" t="str">
        <v/>
      </c>
      <c r="O46367" s="14" t="str">
        <v/>
      </c>
      <c r="P46367" s="14" t="str">
        <f ca="1"/>
        <v>Low Cap</v>
      </c>
    </row>
    <row r="46368" spans="11:16">
      <c r="K46368" s="14" t="str">
        <v/>
      </c>
      <c r="L46368" s="14" t="str">
        <v/>
      </c>
      <c r="O46368" s="14" t="str">
        <v/>
      </c>
      <c r="P46368" s="14" t="str">
        <f ca="1"/>
        <v>Low Cap</v>
      </c>
    </row>
    <row r="46369" spans="11:16">
      <c r="K46369" s="14" t="str">
        <v/>
      </c>
      <c r="L46369" s="14" t="str">
        <v/>
      </c>
      <c r="O46369" s="14" t="str">
        <v/>
      </c>
      <c r="P46369" s="14" t="str">
        <f ca="1"/>
        <v>Low Cap</v>
      </c>
    </row>
    <row r="46370" spans="11:16">
      <c r="K46370" s="14" t="str">
        <v/>
      </c>
      <c r="L46370" s="14" t="str">
        <v/>
      </c>
      <c r="O46370" s="14" t="str">
        <v/>
      </c>
      <c r="P46370" s="14" t="str">
        <f ca="1"/>
        <v>Low Cap</v>
      </c>
    </row>
    <row r="46371" spans="11:16">
      <c r="K46371" s="14" t="str">
        <v/>
      </c>
      <c r="L46371" s="14" t="str">
        <v/>
      </c>
      <c r="O46371" s="14" t="str">
        <v/>
      </c>
      <c r="P46371" s="14" t="str">
        <f ca="1"/>
        <v>Low Cap</v>
      </c>
    </row>
    <row r="46372" spans="11:16">
      <c r="K46372" s="14" t="str">
        <v/>
      </c>
      <c r="L46372" s="14" t="str">
        <v/>
      </c>
      <c r="O46372" s="14" t="str">
        <v/>
      </c>
      <c r="P46372" s="14" t="str">
        <f ca="1"/>
        <v>Low Cap</v>
      </c>
    </row>
    <row r="46373" spans="11:16">
      <c r="K46373" s="14" t="str">
        <v/>
      </c>
      <c r="L46373" s="14" t="str">
        <v/>
      </c>
      <c r="O46373" s="14" t="str">
        <v/>
      </c>
      <c r="P46373" s="14" t="str">
        <f ca="1"/>
        <v>Low Cap</v>
      </c>
    </row>
    <row r="46374" spans="11:16">
      <c r="K46374" s="14" t="str">
        <v/>
      </c>
      <c r="L46374" s="14" t="str">
        <v/>
      </c>
      <c r="O46374" s="14" t="str">
        <v/>
      </c>
      <c r="P46374" s="14" t="str">
        <f ca="1"/>
        <v>Low Cap</v>
      </c>
    </row>
    <row r="46375" spans="11:16">
      <c r="K46375" s="14" t="str">
        <v/>
      </c>
      <c r="L46375" s="14" t="str">
        <v/>
      </c>
      <c r="O46375" s="14" t="str">
        <v/>
      </c>
      <c r="P46375" s="14" t="str">
        <f ca="1"/>
        <v>Low Cap</v>
      </c>
    </row>
    <row r="46376" spans="11:16">
      <c r="K46376" s="14" t="str">
        <v/>
      </c>
      <c r="L46376" s="14" t="str">
        <v/>
      </c>
      <c r="O46376" s="14" t="str">
        <v/>
      </c>
      <c r="P46376" s="14" t="str">
        <f ca="1"/>
        <v>Low Cap</v>
      </c>
    </row>
    <row r="46377" spans="11:16">
      <c r="K46377" s="14" t="str">
        <v/>
      </c>
      <c r="L46377" s="14" t="str">
        <v/>
      </c>
      <c r="O46377" s="14" t="str">
        <v/>
      </c>
      <c r="P46377" s="14" t="str">
        <f ca="1"/>
        <v>Low Cap</v>
      </c>
    </row>
    <row r="46378" spans="11:16">
      <c r="K46378" s="14" t="str">
        <v/>
      </c>
      <c r="L46378" s="14" t="str">
        <v/>
      </c>
      <c r="O46378" s="14" t="str">
        <v/>
      </c>
      <c r="P46378" s="14" t="str">
        <f ca="1"/>
        <v>Low Cap</v>
      </c>
    </row>
    <row r="46379" spans="11:16">
      <c r="K46379" s="14" t="str">
        <v/>
      </c>
      <c r="L46379" s="14" t="str">
        <v/>
      </c>
      <c r="O46379" s="14" t="str">
        <v/>
      </c>
      <c r="P46379" s="14" t="str">
        <f ca="1"/>
        <v>Low Cap</v>
      </c>
    </row>
    <row r="46380" spans="11:16">
      <c r="K46380" s="14" t="str">
        <v/>
      </c>
      <c r="L46380" s="14" t="str">
        <v/>
      </c>
      <c r="O46380" s="14" t="str">
        <v/>
      </c>
      <c r="P46380" s="14" t="str">
        <f ca="1"/>
        <v>Low Cap</v>
      </c>
    </row>
    <row r="46381" spans="11:16">
      <c r="K46381" s="14" t="str">
        <v/>
      </c>
      <c r="L46381" s="14" t="str">
        <v/>
      </c>
      <c r="O46381" s="14" t="str">
        <v/>
      </c>
      <c r="P46381" s="14" t="str">
        <f ca="1"/>
        <v>Low Cap</v>
      </c>
    </row>
    <row r="46382" spans="11:16">
      <c r="K46382" s="14" t="str">
        <v/>
      </c>
      <c r="L46382" s="14" t="str">
        <v/>
      </c>
      <c r="O46382" s="14" t="str">
        <v/>
      </c>
      <c r="P46382" s="14" t="str">
        <f ca="1"/>
        <v>Low Cap</v>
      </c>
    </row>
    <row r="46383" spans="11:16">
      <c r="K46383" s="14" t="str">
        <v/>
      </c>
      <c r="L46383" s="14" t="str">
        <v/>
      </c>
      <c r="O46383" s="14" t="str">
        <v/>
      </c>
      <c r="P46383" s="14" t="str">
        <f ca="1"/>
        <v>Low Cap</v>
      </c>
    </row>
    <row r="46384" spans="11:16">
      <c r="K46384" s="14" t="str">
        <v/>
      </c>
      <c r="L46384" s="14" t="str">
        <v/>
      </c>
      <c r="O46384" s="14" t="str">
        <v/>
      </c>
      <c r="P46384" s="14" t="str">
        <f ca="1"/>
        <v>Low Cap</v>
      </c>
    </row>
    <row r="46385" spans="11:16">
      <c r="K46385" s="14" t="str">
        <v/>
      </c>
      <c r="L46385" s="14" t="str">
        <v/>
      </c>
      <c r="O46385" s="14" t="str">
        <v/>
      </c>
      <c r="P46385" s="14" t="str">
        <f ca="1"/>
        <v>Low Cap</v>
      </c>
    </row>
    <row r="46386" spans="11:16">
      <c r="K46386" s="14" t="str">
        <v/>
      </c>
      <c r="L46386" s="14" t="str">
        <v/>
      </c>
      <c r="O46386" s="14" t="str">
        <v/>
      </c>
      <c r="P46386" s="14" t="str">
        <f ca="1"/>
        <v>Low Cap</v>
      </c>
    </row>
    <row r="46387" spans="11:16">
      <c r="K46387" s="14" t="str">
        <v/>
      </c>
      <c r="L46387" s="14" t="str">
        <v/>
      </c>
      <c r="O46387" s="14" t="str">
        <v/>
      </c>
      <c r="P46387" s="14" t="str">
        <f ca="1"/>
        <v>Low Cap</v>
      </c>
    </row>
    <row r="46388" spans="11:16">
      <c r="K46388" s="14" t="str">
        <v/>
      </c>
      <c r="L46388" s="14" t="str">
        <v/>
      </c>
      <c r="O46388" s="14" t="str">
        <v/>
      </c>
      <c r="P46388" s="14" t="str">
        <f ca="1"/>
        <v>Low Cap</v>
      </c>
    </row>
    <row r="46389" spans="11:16">
      <c r="K46389" s="14" t="str">
        <v/>
      </c>
      <c r="L46389" s="14" t="str">
        <v/>
      </c>
      <c r="O46389" s="14" t="str">
        <v/>
      </c>
      <c r="P46389" s="14" t="str">
        <f ca="1"/>
        <v>Low Cap</v>
      </c>
    </row>
    <row r="46390" spans="11:16">
      <c r="K46390" s="14" t="str">
        <v/>
      </c>
      <c r="L46390" s="14" t="str">
        <v/>
      </c>
      <c r="O46390" s="14" t="str">
        <v/>
      </c>
      <c r="P46390" s="14" t="str">
        <f ca="1"/>
        <v>Low Cap</v>
      </c>
    </row>
    <row r="46391" spans="11:16">
      <c r="K46391" s="14" t="str">
        <v/>
      </c>
      <c r="L46391" s="14" t="str">
        <v/>
      </c>
      <c r="O46391" s="14" t="str">
        <v/>
      </c>
      <c r="P46391" s="14" t="str">
        <f ca="1"/>
        <v>Low Cap</v>
      </c>
    </row>
    <row r="46392" spans="11:16">
      <c r="K46392" s="14" t="str">
        <v/>
      </c>
      <c r="L46392" s="14" t="str">
        <v/>
      </c>
      <c r="O46392" s="14" t="str">
        <v/>
      </c>
      <c r="P46392" s="14" t="str">
        <f ca="1"/>
        <v>Low Cap</v>
      </c>
    </row>
    <row r="46393" spans="11:16">
      <c r="K46393" s="14" t="str">
        <v/>
      </c>
      <c r="L46393" s="14" t="str">
        <v/>
      </c>
      <c r="O46393" s="14" t="str">
        <v/>
      </c>
      <c r="P46393" s="14" t="str">
        <f ca="1"/>
        <v>Low Cap</v>
      </c>
    </row>
    <row r="46394" spans="11:16">
      <c r="K46394" s="14" t="str">
        <v/>
      </c>
      <c r="L46394" s="14" t="str">
        <v/>
      </c>
      <c r="O46394" s="14" t="str">
        <v/>
      </c>
      <c r="P46394" s="14" t="str">
        <f ca="1"/>
        <v>Low Cap</v>
      </c>
    </row>
    <row r="46395" spans="11:16">
      <c r="K46395" s="14" t="str">
        <v/>
      </c>
      <c r="L46395" s="14" t="str">
        <v/>
      </c>
      <c r="O46395" s="14" t="str">
        <v/>
      </c>
      <c r="P46395" s="14" t="str">
        <f ca="1"/>
        <v>Low Cap</v>
      </c>
    </row>
    <row r="46396" spans="11:16">
      <c r="K46396" s="14" t="str">
        <v/>
      </c>
      <c r="L46396" s="14" t="str">
        <v/>
      </c>
      <c r="O46396" s="14" t="str">
        <v/>
      </c>
      <c r="P46396" s="14" t="str">
        <f ca="1"/>
        <v>Low Cap</v>
      </c>
    </row>
    <row r="46397" spans="11:16">
      <c r="K46397" s="14" t="str">
        <v/>
      </c>
      <c r="L46397" s="14" t="str">
        <v/>
      </c>
      <c r="O46397" s="14" t="str">
        <v/>
      </c>
      <c r="P46397" s="14" t="str">
        <f ca="1"/>
        <v>Low Cap</v>
      </c>
    </row>
    <row r="46398" spans="11:16">
      <c r="K46398" s="14" t="str">
        <v/>
      </c>
      <c r="L46398" s="14" t="str">
        <v/>
      </c>
      <c r="O46398" s="14" t="str">
        <v/>
      </c>
      <c r="P46398" s="14" t="str">
        <f ca="1"/>
        <v>Low Cap</v>
      </c>
    </row>
    <row r="46399" spans="11:16">
      <c r="K46399" s="14" t="str">
        <v/>
      </c>
      <c r="L46399" s="14" t="str">
        <v/>
      </c>
      <c r="O46399" s="14" t="str">
        <v/>
      </c>
      <c r="P46399" s="14" t="str">
        <f ca="1"/>
        <v>Low Cap</v>
      </c>
    </row>
    <row r="46400" spans="11:16">
      <c r="K46400" s="14" t="str">
        <v/>
      </c>
      <c r="L46400" s="14" t="str">
        <v/>
      </c>
      <c r="O46400" s="14" t="str">
        <v/>
      </c>
      <c r="P46400" s="14" t="str">
        <f ca="1"/>
        <v>Low Cap</v>
      </c>
    </row>
    <row r="46401" spans="11:16">
      <c r="K46401" s="14" t="str">
        <v/>
      </c>
      <c r="L46401" s="14" t="str">
        <v/>
      </c>
      <c r="O46401" s="14" t="str">
        <v/>
      </c>
      <c r="P46401" s="14" t="str">
        <f ca="1"/>
        <v>Low Cap</v>
      </c>
    </row>
    <row r="46402" spans="11:16">
      <c r="K46402" s="14" t="str">
        <v/>
      </c>
      <c r="L46402" s="14" t="str">
        <v/>
      </c>
      <c r="O46402" s="14" t="str">
        <v/>
      </c>
      <c r="P46402" s="14" t="str">
        <f ca="1"/>
        <v>Low Cap</v>
      </c>
    </row>
    <row r="46403" spans="11:16">
      <c r="K46403" s="14" t="str">
        <v/>
      </c>
      <c r="L46403" s="14" t="str">
        <v/>
      </c>
      <c r="O46403" s="14" t="str">
        <v/>
      </c>
      <c r="P46403" s="14" t="str">
        <f ca="1"/>
        <v>Low Cap</v>
      </c>
    </row>
    <row r="46404" spans="11:16">
      <c r="K46404" s="14" t="str">
        <v/>
      </c>
      <c r="L46404" s="14" t="str">
        <v/>
      </c>
      <c r="O46404" s="14" t="str">
        <v/>
      </c>
      <c r="P46404" s="14" t="str">
        <f ca="1"/>
        <v>Low Cap</v>
      </c>
    </row>
    <row r="46405" spans="11:16">
      <c r="K46405" s="14" t="str">
        <v/>
      </c>
      <c r="L46405" s="14" t="str">
        <v/>
      </c>
      <c r="O46405" s="14" t="str">
        <v/>
      </c>
      <c r="P46405" s="14" t="str">
        <f ca="1"/>
        <v>Low Cap</v>
      </c>
    </row>
    <row r="46406" spans="11:16">
      <c r="K46406" s="14" t="str">
        <v/>
      </c>
      <c r="L46406" s="14" t="str">
        <v/>
      </c>
      <c r="O46406" s="14" t="str">
        <v/>
      </c>
      <c r="P46406" s="14" t="str">
        <f ca="1"/>
        <v>Low Cap</v>
      </c>
    </row>
    <row r="46407" spans="11:16">
      <c r="K46407" s="14" t="str">
        <v/>
      </c>
      <c r="L46407" s="14" t="str">
        <v/>
      </c>
      <c r="O46407" s="14" t="str">
        <v/>
      </c>
      <c r="P46407" s="14" t="str">
        <f ca="1"/>
        <v>Low Cap</v>
      </c>
    </row>
    <row r="46408" spans="11:16">
      <c r="K46408" s="14" t="str">
        <v/>
      </c>
      <c r="L46408" s="14" t="str">
        <v/>
      </c>
      <c r="O46408" s="14" t="str">
        <v/>
      </c>
      <c r="P46408" s="14" t="str">
        <f ca="1"/>
        <v>Low Cap</v>
      </c>
    </row>
    <row r="46409" spans="11:16">
      <c r="K46409" s="14" t="str">
        <v/>
      </c>
      <c r="L46409" s="14" t="str">
        <v/>
      </c>
      <c r="O46409" s="14" t="str">
        <v/>
      </c>
      <c r="P46409" s="14" t="str">
        <f ca="1"/>
        <v>Low Cap</v>
      </c>
    </row>
    <row r="46410" spans="11:16">
      <c r="K46410" s="14" t="str">
        <v/>
      </c>
      <c r="L46410" s="14" t="str">
        <v/>
      </c>
      <c r="O46410" s="14" t="str">
        <v/>
      </c>
      <c r="P46410" s="14" t="str">
        <f ca="1"/>
        <v>Low Cap</v>
      </c>
    </row>
    <row r="46411" spans="11:16">
      <c r="K46411" s="14" t="str">
        <v/>
      </c>
      <c r="L46411" s="14" t="str">
        <v/>
      </c>
      <c r="O46411" s="14" t="str">
        <v/>
      </c>
      <c r="P46411" s="14" t="str">
        <f ca="1"/>
        <v>Low Cap</v>
      </c>
    </row>
    <row r="46412" spans="11:16">
      <c r="K46412" s="14" t="str">
        <v/>
      </c>
      <c r="L46412" s="14" t="str">
        <v/>
      </c>
      <c r="O46412" s="14" t="str">
        <v/>
      </c>
      <c r="P46412" s="14" t="str">
        <f ca="1"/>
        <v>Low Cap</v>
      </c>
    </row>
    <row r="46413" spans="11:16">
      <c r="K46413" s="14" t="str">
        <v/>
      </c>
      <c r="L46413" s="14" t="str">
        <v/>
      </c>
      <c r="O46413" s="14" t="str">
        <v/>
      </c>
      <c r="P46413" s="14" t="str">
        <f ca="1"/>
        <v>Low Cap</v>
      </c>
    </row>
    <row r="46414" spans="11:16">
      <c r="K46414" s="14" t="str">
        <v/>
      </c>
      <c r="L46414" s="14" t="str">
        <v/>
      </c>
      <c r="O46414" s="14" t="str">
        <v/>
      </c>
      <c r="P46414" s="14" t="str">
        <f ca="1"/>
        <v>Low Cap</v>
      </c>
    </row>
    <row r="46415" spans="11:16">
      <c r="K46415" s="14" t="str">
        <v/>
      </c>
      <c r="L46415" s="14" t="str">
        <v/>
      </c>
      <c r="O46415" s="14" t="str">
        <v/>
      </c>
      <c r="P46415" s="14" t="str">
        <f ca="1"/>
        <v>Low Cap</v>
      </c>
    </row>
    <row r="46416" spans="11:16">
      <c r="K46416" s="14" t="str">
        <v/>
      </c>
      <c r="L46416" s="14" t="str">
        <v/>
      </c>
      <c r="O46416" s="14" t="str">
        <v/>
      </c>
      <c r="P46416" s="14" t="str">
        <f ca="1"/>
        <v>Low Cap</v>
      </c>
    </row>
    <row r="46417" spans="11:16">
      <c r="K46417" s="14" t="str">
        <v/>
      </c>
      <c r="L46417" s="14" t="str">
        <v/>
      </c>
      <c r="O46417" s="14" t="str">
        <v/>
      </c>
      <c r="P46417" s="14" t="str">
        <f ca="1"/>
        <v>Low Cap</v>
      </c>
    </row>
    <row r="46418" spans="11:16">
      <c r="K46418" s="14" t="str">
        <v/>
      </c>
      <c r="L46418" s="14" t="str">
        <v/>
      </c>
      <c r="O46418" s="14" t="str">
        <v/>
      </c>
      <c r="P46418" s="14" t="str">
        <f ca="1"/>
        <v>Low Cap</v>
      </c>
    </row>
    <row r="46419" spans="11:16">
      <c r="K46419" s="14" t="str">
        <v/>
      </c>
      <c r="L46419" s="14" t="str">
        <v/>
      </c>
      <c r="O46419" s="14" t="str">
        <v/>
      </c>
      <c r="P46419" s="14" t="str">
        <f ca="1"/>
        <v>Low Cap</v>
      </c>
    </row>
    <row r="46420" spans="11:16">
      <c r="K46420" s="14" t="str">
        <v/>
      </c>
      <c r="L46420" s="14" t="str">
        <v/>
      </c>
      <c r="O46420" s="14" t="str">
        <v/>
      </c>
      <c r="P46420" s="14" t="str">
        <f ca="1"/>
        <v>Low Cap</v>
      </c>
    </row>
    <row r="46421" spans="11:16">
      <c r="K46421" s="14" t="str">
        <v/>
      </c>
      <c r="L46421" s="14" t="str">
        <v/>
      </c>
      <c r="O46421" s="14" t="str">
        <v/>
      </c>
      <c r="P46421" s="14" t="str">
        <f ca="1"/>
        <v>Low Cap</v>
      </c>
    </row>
    <row r="46422" spans="11:16">
      <c r="K46422" s="14" t="str">
        <v/>
      </c>
      <c r="L46422" s="14" t="str">
        <v/>
      </c>
      <c r="O46422" s="14" t="str">
        <v/>
      </c>
      <c r="P46422" s="14" t="str">
        <f ca="1"/>
        <v>Low Cap</v>
      </c>
    </row>
    <row r="46423" spans="11:16">
      <c r="K46423" s="14" t="str">
        <v/>
      </c>
      <c r="L46423" s="14" t="str">
        <v/>
      </c>
      <c r="O46423" s="14" t="str">
        <v/>
      </c>
      <c r="P46423" s="14" t="str">
        <f ca="1"/>
        <v>Low Cap</v>
      </c>
    </row>
    <row r="46424" spans="11:16">
      <c r="K46424" s="14" t="str">
        <v/>
      </c>
      <c r="L46424" s="14" t="str">
        <v/>
      </c>
      <c r="O46424" s="14" t="str">
        <v/>
      </c>
      <c r="P46424" s="14" t="str">
        <f ca="1"/>
        <v>Low Cap</v>
      </c>
    </row>
    <row r="46425" spans="11:16">
      <c r="K46425" s="14" t="str">
        <v/>
      </c>
      <c r="L46425" s="14" t="str">
        <v/>
      </c>
      <c r="O46425" s="14" t="str">
        <v/>
      </c>
      <c r="P46425" s="14" t="str">
        <f ca="1"/>
        <v>Low Cap</v>
      </c>
    </row>
    <row r="46426" spans="11:16">
      <c r="K46426" s="14" t="str">
        <v/>
      </c>
      <c r="L46426" s="14" t="str">
        <v/>
      </c>
      <c r="O46426" s="14" t="str">
        <v/>
      </c>
      <c r="P46426" s="14" t="str">
        <f ca="1"/>
        <v>Low Cap</v>
      </c>
    </row>
    <row r="46427" spans="11:16">
      <c r="K46427" s="14" t="str">
        <v/>
      </c>
      <c r="L46427" s="14" t="str">
        <v/>
      </c>
      <c r="O46427" s="14" t="str">
        <v/>
      </c>
      <c r="P46427" s="14" t="str">
        <f ca="1"/>
        <v>Low Cap</v>
      </c>
    </row>
    <row r="46428" spans="11:16">
      <c r="K46428" s="14" t="str">
        <v/>
      </c>
      <c r="L46428" s="14" t="str">
        <v/>
      </c>
      <c r="O46428" s="14" t="str">
        <v/>
      </c>
      <c r="P46428" s="14" t="str">
        <f ca="1"/>
        <v>Low Cap</v>
      </c>
    </row>
    <row r="46429" spans="11:16">
      <c r="K46429" s="14" t="str">
        <v/>
      </c>
      <c r="L46429" s="14" t="str">
        <v/>
      </c>
      <c r="O46429" s="14" t="str">
        <v/>
      </c>
      <c r="P46429" s="14" t="str">
        <f ca="1"/>
        <v>Low Cap</v>
      </c>
    </row>
    <row r="46430" spans="11:16">
      <c r="K46430" s="14" t="str">
        <v/>
      </c>
      <c r="L46430" s="14" t="str">
        <v/>
      </c>
      <c r="O46430" s="14" t="str">
        <v/>
      </c>
      <c r="P46430" s="14" t="str">
        <f ca="1"/>
        <v>Low Cap</v>
      </c>
    </row>
    <row r="46431" spans="11:16">
      <c r="K46431" s="14" t="str">
        <v/>
      </c>
      <c r="L46431" s="14" t="str">
        <v/>
      </c>
      <c r="O46431" s="14" t="str">
        <v/>
      </c>
      <c r="P46431" s="14" t="str">
        <f ca="1"/>
        <v>Low Cap</v>
      </c>
    </row>
    <row r="46432" spans="11:16">
      <c r="K46432" s="14" t="str">
        <v/>
      </c>
      <c r="L46432" s="14" t="str">
        <v/>
      </c>
      <c r="O46432" s="14" t="str">
        <v/>
      </c>
      <c r="P46432" s="14" t="str">
        <f ca="1"/>
        <v>Low Cap</v>
      </c>
    </row>
    <row r="46433" spans="11:16">
      <c r="K46433" s="14" t="str">
        <v/>
      </c>
      <c r="L46433" s="14" t="str">
        <v/>
      </c>
      <c r="O46433" s="14" t="str">
        <v/>
      </c>
      <c r="P46433" s="14" t="str">
        <f ca="1"/>
        <v>Low Cap</v>
      </c>
    </row>
    <row r="46434" spans="11:16">
      <c r="K46434" s="14" t="str">
        <v/>
      </c>
      <c r="L46434" s="14" t="str">
        <v/>
      </c>
      <c r="O46434" s="14" t="str">
        <v/>
      </c>
      <c r="P46434" s="14" t="str">
        <f ca="1"/>
        <v>Low Cap</v>
      </c>
    </row>
    <row r="46435" spans="11:16">
      <c r="K46435" s="14" t="str">
        <v/>
      </c>
      <c r="L46435" s="14" t="str">
        <v/>
      </c>
      <c r="O46435" s="14" t="str">
        <v/>
      </c>
      <c r="P46435" s="14" t="str">
        <f ca="1"/>
        <v>Low Cap</v>
      </c>
    </row>
    <row r="46436" spans="11:16">
      <c r="K46436" s="14" t="str">
        <v/>
      </c>
      <c r="L46436" s="14" t="str">
        <v/>
      </c>
      <c r="O46436" s="14" t="str">
        <v/>
      </c>
      <c r="P46436" s="14" t="str">
        <f ca="1"/>
        <v>Low Cap</v>
      </c>
    </row>
    <row r="46437" spans="11:16">
      <c r="K46437" s="14" t="str">
        <v/>
      </c>
      <c r="L46437" s="14" t="str">
        <v/>
      </c>
      <c r="O46437" s="14" t="str">
        <v/>
      </c>
      <c r="P46437" s="14" t="str">
        <f ca="1"/>
        <v>Low Cap</v>
      </c>
    </row>
    <row r="46438" spans="11:16">
      <c r="K46438" s="14" t="str">
        <v/>
      </c>
      <c r="L46438" s="14" t="str">
        <v/>
      </c>
      <c r="O46438" s="14" t="str">
        <v/>
      </c>
      <c r="P46438" s="14" t="str">
        <f ca="1"/>
        <v>Low Cap</v>
      </c>
    </row>
    <row r="46439" spans="11:16">
      <c r="K46439" s="14" t="str">
        <v/>
      </c>
      <c r="L46439" s="14" t="str">
        <v/>
      </c>
      <c r="O46439" s="14" t="str">
        <v/>
      </c>
      <c r="P46439" s="14" t="str">
        <f ca="1"/>
        <v>Low Cap</v>
      </c>
    </row>
    <row r="46440" spans="11:16">
      <c r="K46440" s="14" t="str">
        <v/>
      </c>
      <c r="L46440" s="14" t="str">
        <v/>
      </c>
      <c r="O46440" s="14" t="str">
        <v/>
      </c>
      <c r="P46440" s="14" t="str">
        <f ca="1"/>
        <v>Low Cap</v>
      </c>
    </row>
    <row r="46441" spans="11:16">
      <c r="K46441" s="14" t="str">
        <v/>
      </c>
      <c r="L46441" s="14" t="str">
        <v/>
      </c>
      <c r="O46441" s="14" t="str">
        <v/>
      </c>
      <c r="P46441" s="14" t="str">
        <f ca="1"/>
        <v>Low Cap</v>
      </c>
    </row>
    <row r="46442" spans="11:16">
      <c r="K46442" s="14" t="str">
        <v/>
      </c>
      <c r="L46442" s="14" t="str">
        <v/>
      </c>
      <c r="O46442" s="14" t="str">
        <v/>
      </c>
      <c r="P46442" s="14" t="str">
        <f ca="1"/>
        <v>Low Cap</v>
      </c>
    </row>
    <row r="46443" spans="11:16">
      <c r="K46443" s="14" t="str">
        <v/>
      </c>
      <c r="L46443" s="14" t="str">
        <v/>
      </c>
      <c r="O46443" s="14" t="str">
        <v/>
      </c>
      <c r="P46443" s="14" t="str">
        <f ca="1"/>
        <v>Low Cap</v>
      </c>
    </row>
    <row r="46444" spans="11:16">
      <c r="K46444" s="14" t="str">
        <v/>
      </c>
      <c r="L46444" s="14" t="str">
        <v/>
      </c>
      <c r="O46444" s="14" t="str">
        <v/>
      </c>
      <c r="P46444" s="14" t="str">
        <f ca="1"/>
        <v>Low Cap</v>
      </c>
    </row>
    <row r="46445" spans="11:16">
      <c r="K46445" s="14" t="str">
        <v/>
      </c>
      <c r="L46445" s="14" t="str">
        <v/>
      </c>
      <c r="O46445" s="14" t="str">
        <v/>
      </c>
      <c r="P46445" s="14" t="str">
        <f ca="1"/>
        <v>Low Cap</v>
      </c>
    </row>
    <row r="46446" spans="11:16">
      <c r="K46446" s="14" t="str">
        <v/>
      </c>
      <c r="L46446" s="14" t="str">
        <v/>
      </c>
      <c r="O46446" s="14" t="str">
        <v/>
      </c>
      <c r="P46446" s="14" t="str">
        <f ca="1"/>
        <v>Low Cap</v>
      </c>
    </row>
    <row r="46447" spans="11:16">
      <c r="K46447" s="14" t="str">
        <v/>
      </c>
      <c r="L46447" s="14" t="str">
        <v/>
      </c>
      <c r="O46447" s="14" t="str">
        <v/>
      </c>
      <c r="P46447" s="14" t="str">
        <f ca="1"/>
        <v>Low Cap</v>
      </c>
    </row>
    <row r="46448" spans="11:16">
      <c r="K46448" s="14" t="str">
        <v/>
      </c>
      <c r="L46448" s="14" t="str">
        <v/>
      </c>
      <c r="O46448" s="14" t="str">
        <v/>
      </c>
      <c r="P46448" s="14" t="str">
        <f ca="1"/>
        <v>Low Cap</v>
      </c>
    </row>
    <row r="46449" spans="11:16">
      <c r="K46449" s="14" t="str">
        <v/>
      </c>
      <c r="L46449" s="14" t="str">
        <v/>
      </c>
      <c r="O46449" s="14" t="str">
        <v/>
      </c>
      <c r="P46449" s="14" t="str">
        <f ca="1"/>
        <v>Low Cap</v>
      </c>
    </row>
    <row r="46450" spans="11:16">
      <c r="K46450" s="14" t="str">
        <v/>
      </c>
      <c r="L46450" s="14" t="str">
        <v/>
      </c>
      <c r="O46450" s="14" t="str">
        <v/>
      </c>
      <c r="P46450" s="14" t="str">
        <f ca="1"/>
        <v>Low Cap</v>
      </c>
    </row>
    <row r="46451" spans="11:16">
      <c r="K46451" s="14" t="str">
        <v/>
      </c>
      <c r="L46451" s="14" t="str">
        <v/>
      </c>
      <c r="O46451" s="14" t="str">
        <v/>
      </c>
      <c r="P46451" s="14" t="str">
        <f ca="1"/>
        <v>Low Cap</v>
      </c>
    </row>
    <row r="46452" spans="11:16">
      <c r="K46452" s="14" t="str">
        <v/>
      </c>
      <c r="L46452" s="14" t="str">
        <v/>
      </c>
      <c r="O46452" s="14" t="str">
        <v/>
      </c>
      <c r="P46452" s="14" t="str">
        <f ca="1"/>
        <v>Low Cap</v>
      </c>
    </row>
    <row r="46453" spans="11:16">
      <c r="K46453" s="14" t="str">
        <v/>
      </c>
      <c r="L46453" s="14" t="str">
        <v/>
      </c>
      <c r="O46453" s="14" t="str">
        <v/>
      </c>
      <c r="P46453" s="14" t="str">
        <f ca="1"/>
        <v>Low Cap</v>
      </c>
    </row>
    <row r="46454" spans="11:16">
      <c r="K46454" s="14" t="str">
        <v/>
      </c>
      <c r="L46454" s="14" t="str">
        <v/>
      </c>
      <c r="O46454" s="14" t="str">
        <v/>
      </c>
      <c r="P46454" s="14" t="str">
        <f ca="1"/>
        <v>Low Cap</v>
      </c>
    </row>
    <row r="46455" spans="11:16">
      <c r="K46455" s="14" t="str">
        <v/>
      </c>
      <c r="L46455" s="14" t="str">
        <v/>
      </c>
      <c r="O46455" s="14" t="str">
        <v/>
      </c>
      <c r="P46455" s="14" t="str">
        <f ca="1"/>
        <v>Low Cap</v>
      </c>
    </row>
    <row r="46456" spans="11:16">
      <c r="K46456" s="14" t="str">
        <v/>
      </c>
      <c r="L46456" s="14" t="str">
        <v/>
      </c>
      <c r="O46456" s="14" t="str">
        <v/>
      </c>
      <c r="P46456" s="14" t="str">
        <f ca="1"/>
        <v>Low Cap</v>
      </c>
    </row>
    <row r="46457" spans="11:16">
      <c r="K46457" s="14" t="str">
        <v/>
      </c>
      <c r="L46457" s="14" t="str">
        <v/>
      </c>
      <c r="O46457" s="14" t="str">
        <v/>
      </c>
      <c r="P46457" s="14" t="str">
        <f ca="1"/>
        <v>Low Cap</v>
      </c>
    </row>
    <row r="46458" spans="11:16">
      <c r="K46458" s="14" t="str">
        <v/>
      </c>
      <c r="L46458" s="14" t="str">
        <v/>
      </c>
      <c r="O46458" s="14" t="str">
        <v/>
      </c>
      <c r="P46458" s="14" t="str">
        <f ca="1"/>
        <v>Low Cap</v>
      </c>
    </row>
    <row r="46459" spans="11:16">
      <c r="K46459" s="14" t="str">
        <v/>
      </c>
      <c r="L46459" s="14" t="str">
        <v/>
      </c>
      <c r="O46459" s="14" t="str">
        <v/>
      </c>
      <c r="P46459" s="14" t="str">
        <f ca="1"/>
        <v>Low Cap</v>
      </c>
    </row>
    <row r="46460" spans="11:16">
      <c r="K46460" s="14" t="str">
        <v/>
      </c>
      <c r="L46460" s="14" t="str">
        <v/>
      </c>
      <c r="O46460" s="14" t="str">
        <v/>
      </c>
      <c r="P46460" s="14" t="str">
        <f ca="1"/>
        <v>Low Cap</v>
      </c>
    </row>
    <row r="46461" spans="11:16">
      <c r="K46461" s="14" t="str">
        <v/>
      </c>
      <c r="L46461" s="14" t="str">
        <v/>
      </c>
      <c r="O46461" s="14" t="str">
        <v/>
      </c>
      <c r="P46461" s="14" t="str">
        <f ca="1"/>
        <v>Low Cap</v>
      </c>
    </row>
    <row r="46462" spans="11:16">
      <c r="K46462" s="14" t="str">
        <v/>
      </c>
      <c r="L46462" s="14" t="str">
        <v/>
      </c>
      <c r="O46462" s="14" t="str">
        <v/>
      </c>
      <c r="P46462" s="14" t="str">
        <f ca="1"/>
        <v>Low Cap</v>
      </c>
    </row>
    <row r="46463" spans="11:16">
      <c r="K46463" s="14" t="str">
        <v/>
      </c>
      <c r="L46463" s="14" t="str">
        <v/>
      </c>
      <c r="O46463" s="14" t="str">
        <v/>
      </c>
      <c r="P46463" s="14" t="str">
        <f ca="1"/>
        <v>Low Cap</v>
      </c>
    </row>
    <row r="46464" spans="11:16">
      <c r="K46464" s="14" t="str">
        <v/>
      </c>
      <c r="L46464" s="14" t="str">
        <v/>
      </c>
      <c r="O46464" s="14" t="str">
        <v/>
      </c>
      <c r="P46464" s="14" t="str">
        <f ca="1"/>
        <v>Low Cap</v>
      </c>
    </row>
    <row r="46465" spans="11:16">
      <c r="K46465" s="14" t="str">
        <v/>
      </c>
      <c r="L46465" s="14" t="str">
        <v/>
      </c>
      <c r="O46465" s="14" t="str">
        <v/>
      </c>
      <c r="P46465" s="14" t="str">
        <f ca="1"/>
        <v>Low Cap</v>
      </c>
    </row>
    <row r="46466" spans="11:16">
      <c r="K46466" s="14" t="str">
        <v/>
      </c>
      <c r="L46466" s="14" t="str">
        <v/>
      </c>
      <c r="O46466" s="14" t="str">
        <v/>
      </c>
      <c r="P46466" s="14" t="str">
        <f ca="1"/>
        <v>Low Cap</v>
      </c>
    </row>
    <row r="46467" spans="11:16">
      <c r="K46467" s="14" t="str">
        <v/>
      </c>
      <c r="L46467" s="14" t="str">
        <v/>
      </c>
      <c r="O46467" s="14" t="str">
        <v/>
      </c>
      <c r="P46467" s="14" t="str">
        <f ca="1"/>
        <v>Low Cap</v>
      </c>
    </row>
    <row r="46468" spans="11:16">
      <c r="K46468" s="14" t="str">
        <v/>
      </c>
      <c r="L46468" s="14" t="str">
        <v/>
      </c>
      <c r="O46468" s="14" t="str">
        <v/>
      </c>
      <c r="P46468" s="14" t="str">
        <f ca="1"/>
        <v>Low Cap</v>
      </c>
    </row>
    <row r="46469" spans="11:16">
      <c r="K46469" s="14" t="str">
        <v/>
      </c>
      <c r="L46469" s="14" t="str">
        <v/>
      </c>
      <c r="O46469" s="14" t="str">
        <v/>
      </c>
      <c r="P46469" s="14" t="str">
        <f ca="1"/>
        <v>Low Cap</v>
      </c>
    </row>
    <row r="46470" spans="11:16">
      <c r="K46470" s="14" t="str">
        <v/>
      </c>
      <c r="L46470" s="14" t="str">
        <v/>
      </c>
      <c r="O46470" s="14" t="str">
        <v/>
      </c>
      <c r="P46470" s="14" t="str">
        <f ca="1"/>
        <v>Low Cap</v>
      </c>
    </row>
    <row r="46471" spans="11:16">
      <c r="K46471" s="14" t="str">
        <v/>
      </c>
      <c r="L46471" s="14" t="str">
        <v/>
      </c>
      <c r="O46471" s="14" t="str">
        <v/>
      </c>
      <c r="P46471" s="14" t="str">
        <f ca="1"/>
        <v>Low Cap</v>
      </c>
    </row>
    <row r="46472" spans="11:16">
      <c r="K46472" s="14" t="str">
        <v/>
      </c>
      <c r="L46472" s="14" t="str">
        <v/>
      </c>
      <c r="O46472" s="14" t="str">
        <v/>
      </c>
      <c r="P46472" s="14" t="str">
        <f ca="1"/>
        <v>Low Cap</v>
      </c>
    </row>
    <row r="46473" spans="11:16">
      <c r="K46473" s="14" t="str">
        <v/>
      </c>
      <c r="L46473" s="14" t="str">
        <v/>
      </c>
      <c r="O46473" s="14" t="str">
        <v/>
      </c>
      <c r="P46473" s="14" t="str">
        <f ca="1"/>
        <v>Low Cap</v>
      </c>
    </row>
    <row r="46474" spans="11:16">
      <c r="K46474" s="14" t="str">
        <v/>
      </c>
      <c r="L46474" s="14" t="str">
        <v/>
      </c>
      <c r="O46474" s="14" t="str">
        <v/>
      </c>
      <c r="P46474" s="14" t="str">
        <f ca="1"/>
        <v>Low Cap</v>
      </c>
    </row>
    <row r="46475" spans="11:16">
      <c r="K46475" s="14" t="str">
        <v/>
      </c>
      <c r="L46475" s="14" t="str">
        <v/>
      </c>
      <c r="O46475" s="14" t="str">
        <v/>
      </c>
      <c r="P46475" s="14" t="str">
        <f ca="1"/>
        <v>Low Cap</v>
      </c>
    </row>
    <row r="46476" spans="11:16">
      <c r="K46476" s="14" t="str">
        <v/>
      </c>
      <c r="L46476" s="14" t="str">
        <v/>
      </c>
      <c r="O46476" s="14" t="str">
        <v/>
      </c>
      <c r="P46476" s="14" t="str">
        <f ca="1"/>
        <v>Low Cap</v>
      </c>
    </row>
    <row r="46477" spans="11:16">
      <c r="K46477" s="14" t="str">
        <v/>
      </c>
      <c r="L46477" s="14" t="str">
        <v/>
      </c>
      <c r="O46477" s="14" t="str">
        <v/>
      </c>
      <c r="P46477" s="14" t="str">
        <f ca="1"/>
        <v>Low Cap</v>
      </c>
    </row>
    <row r="46478" spans="11:16">
      <c r="K46478" s="14" t="str">
        <v/>
      </c>
      <c r="L46478" s="14" t="str">
        <v/>
      </c>
      <c r="O46478" s="14" t="str">
        <v/>
      </c>
      <c r="P46478" s="14" t="str">
        <f ca="1"/>
        <v>Low Cap</v>
      </c>
    </row>
    <row r="46479" spans="11:16">
      <c r="K46479" s="14" t="str">
        <v/>
      </c>
      <c r="L46479" s="14" t="str">
        <v/>
      </c>
      <c r="O46479" s="14" t="str">
        <v/>
      </c>
      <c r="P46479" s="14" t="str">
        <f ca="1"/>
        <v>Low Cap</v>
      </c>
    </row>
    <row r="46480" spans="11:16">
      <c r="K46480" s="14" t="str">
        <v/>
      </c>
      <c r="L46480" s="14" t="str">
        <v/>
      </c>
      <c r="O46480" s="14" t="str">
        <v/>
      </c>
      <c r="P46480" s="14" t="str">
        <f ca="1"/>
        <v>Low Cap</v>
      </c>
    </row>
    <row r="46481" spans="11:16">
      <c r="K46481" s="14" t="str">
        <v/>
      </c>
      <c r="L46481" s="14" t="str">
        <v/>
      </c>
      <c r="O46481" s="14" t="str">
        <v/>
      </c>
      <c r="P46481" s="14" t="str">
        <f ca="1"/>
        <v>Low Cap</v>
      </c>
    </row>
    <row r="46482" spans="11:16">
      <c r="K46482" s="14" t="str">
        <v/>
      </c>
      <c r="L46482" s="14" t="str">
        <v/>
      </c>
      <c r="O46482" s="14" t="str">
        <v/>
      </c>
      <c r="P46482" s="14" t="str">
        <f ca="1"/>
        <v>Low Cap</v>
      </c>
    </row>
    <row r="46483" spans="11:16">
      <c r="K46483" s="14" t="str">
        <v/>
      </c>
      <c r="L46483" s="14" t="str">
        <v/>
      </c>
      <c r="O46483" s="14" t="str">
        <v/>
      </c>
      <c r="P46483" s="14" t="str">
        <f ca="1"/>
        <v>Low Cap</v>
      </c>
    </row>
    <row r="46484" spans="11:16">
      <c r="K46484" s="14" t="str">
        <v/>
      </c>
      <c r="L46484" s="14" t="str">
        <v/>
      </c>
      <c r="O46484" s="14" t="str">
        <v/>
      </c>
      <c r="P46484" s="14" t="str">
        <f ca="1"/>
        <v>Low Cap</v>
      </c>
    </row>
    <row r="46485" spans="11:16">
      <c r="K46485" s="14" t="str">
        <v/>
      </c>
      <c r="L46485" s="14" t="str">
        <v/>
      </c>
      <c r="O46485" s="14" t="str">
        <v/>
      </c>
      <c r="P46485" s="14" t="str">
        <f ca="1"/>
        <v>Low Cap</v>
      </c>
    </row>
    <row r="46486" spans="11:16">
      <c r="K46486" s="14" t="str">
        <v/>
      </c>
      <c r="L46486" s="14" t="str">
        <v/>
      </c>
      <c r="O46486" s="14" t="str">
        <v/>
      </c>
      <c r="P46486" s="14" t="str">
        <f ca="1"/>
        <v>Low Cap</v>
      </c>
    </row>
    <row r="46487" spans="11:16">
      <c r="K46487" s="14" t="str">
        <v/>
      </c>
      <c r="L46487" s="14" t="str">
        <v/>
      </c>
      <c r="O46487" s="14" t="str">
        <v/>
      </c>
      <c r="P46487" s="14" t="str">
        <f ca="1"/>
        <v>Low Cap</v>
      </c>
    </row>
    <row r="46488" spans="11:16">
      <c r="K46488" s="14" t="str">
        <v/>
      </c>
      <c r="L46488" s="14" t="str">
        <v/>
      </c>
      <c r="O46488" s="14" t="str">
        <v/>
      </c>
      <c r="P46488" s="14" t="str">
        <f ca="1"/>
        <v>Low Cap</v>
      </c>
    </row>
    <row r="46489" spans="11:16">
      <c r="K46489" s="14" t="str">
        <v/>
      </c>
      <c r="L46489" s="14" t="str">
        <v/>
      </c>
      <c r="O46489" s="14" t="str">
        <v/>
      </c>
      <c r="P46489" s="14" t="str">
        <f ca="1"/>
        <v>Low Cap</v>
      </c>
    </row>
    <row r="46490" spans="11:16">
      <c r="K46490" s="14" t="str">
        <v/>
      </c>
      <c r="L46490" s="14" t="str">
        <v/>
      </c>
      <c r="O46490" s="14" t="str">
        <v/>
      </c>
      <c r="P46490" s="14" t="str">
        <f ca="1"/>
        <v>Low Cap</v>
      </c>
    </row>
    <row r="46491" spans="11:16">
      <c r="K46491" s="14" t="str">
        <v/>
      </c>
      <c r="L46491" s="14" t="str">
        <v/>
      </c>
      <c r="O46491" s="14" t="str">
        <v/>
      </c>
      <c r="P46491" s="14" t="str">
        <f ca="1"/>
        <v>Low Cap</v>
      </c>
    </row>
    <row r="46492" spans="11:16">
      <c r="K46492" s="14" t="str">
        <v/>
      </c>
      <c r="L46492" s="14" t="str">
        <v/>
      </c>
      <c r="O46492" s="14" t="str">
        <v/>
      </c>
      <c r="P46492" s="14" t="str">
        <f ca="1"/>
        <v>Low Cap</v>
      </c>
    </row>
    <row r="46493" spans="11:16">
      <c r="K46493" s="14" t="str">
        <v/>
      </c>
      <c r="L46493" s="14" t="str">
        <v/>
      </c>
      <c r="O46493" s="14" t="str">
        <v/>
      </c>
      <c r="P46493" s="14" t="str">
        <f ca="1"/>
        <v>Low Cap</v>
      </c>
    </row>
    <row r="46494" spans="11:16">
      <c r="K46494" s="14" t="str">
        <v/>
      </c>
      <c r="L46494" s="14" t="str">
        <v/>
      </c>
      <c r="O46494" s="14" t="str">
        <v/>
      </c>
      <c r="P46494" s="14" t="str">
        <f ca="1"/>
        <v>Low Cap</v>
      </c>
    </row>
    <row r="46495" spans="11:16">
      <c r="K46495" s="14" t="str">
        <v/>
      </c>
      <c r="L46495" s="14" t="str">
        <v/>
      </c>
      <c r="O46495" s="14" t="str">
        <v/>
      </c>
      <c r="P46495" s="14" t="str">
        <f ca="1"/>
        <v>Low Cap</v>
      </c>
    </row>
    <row r="46496" spans="11:16">
      <c r="K46496" s="14" t="str">
        <v/>
      </c>
      <c r="L46496" s="14" t="str">
        <v/>
      </c>
      <c r="O46496" s="14" t="str">
        <v/>
      </c>
      <c r="P46496" s="14" t="str">
        <f ca="1"/>
        <v>Low Cap</v>
      </c>
    </row>
    <row r="46497" spans="11:16">
      <c r="K46497" s="14" t="str">
        <v/>
      </c>
      <c r="L46497" s="14" t="str">
        <v/>
      </c>
      <c r="O46497" s="14" t="str">
        <v/>
      </c>
      <c r="P46497" s="14" t="str">
        <f ca="1"/>
        <v>Low Cap</v>
      </c>
    </row>
    <row r="46498" spans="11:16">
      <c r="K46498" s="14" t="str">
        <v/>
      </c>
      <c r="L46498" s="14" t="str">
        <v/>
      </c>
      <c r="O46498" s="14" t="str">
        <v/>
      </c>
      <c r="P46498" s="14" t="str">
        <f ca="1"/>
        <v>Low Cap</v>
      </c>
    </row>
    <row r="46499" spans="11:16">
      <c r="K46499" s="14" t="str">
        <v/>
      </c>
      <c r="L46499" s="14" t="str">
        <v/>
      </c>
      <c r="O46499" s="14" t="str">
        <v/>
      </c>
      <c r="P46499" s="14" t="str">
        <f ca="1"/>
        <v>Low Cap</v>
      </c>
    </row>
    <row r="46500" spans="11:16">
      <c r="K46500" s="14" t="str">
        <v/>
      </c>
      <c r="L46500" s="14" t="str">
        <v/>
      </c>
      <c r="O46500" s="14" t="str">
        <v/>
      </c>
      <c r="P46500" s="14" t="str">
        <f ca="1"/>
        <v>Low Cap</v>
      </c>
    </row>
    <row r="46501" spans="11:16">
      <c r="K46501" s="14" t="str">
        <v/>
      </c>
      <c r="L46501" s="14" t="str">
        <v/>
      </c>
      <c r="O46501" s="14" t="str">
        <v/>
      </c>
      <c r="P46501" s="14" t="str">
        <f ca="1"/>
        <v>Low Cap</v>
      </c>
    </row>
    <row r="46502" spans="11:16">
      <c r="K46502" s="14" t="str">
        <v/>
      </c>
      <c r="L46502" s="14" t="str">
        <v/>
      </c>
      <c r="O46502" s="14" t="str">
        <v/>
      </c>
      <c r="P46502" s="14" t="str">
        <f ca="1"/>
        <v>Low Cap</v>
      </c>
    </row>
    <row r="46503" spans="11:16">
      <c r="K46503" s="14" t="str">
        <v/>
      </c>
      <c r="L46503" s="14" t="str">
        <v/>
      </c>
      <c r="O46503" s="14" t="str">
        <v/>
      </c>
      <c r="P46503" s="14" t="str">
        <f ca="1"/>
        <v>Low Cap</v>
      </c>
    </row>
    <row r="46504" spans="11:16">
      <c r="K46504" s="14" t="str">
        <v/>
      </c>
      <c r="L46504" s="14" t="str">
        <v/>
      </c>
      <c r="O46504" s="14" t="str">
        <v/>
      </c>
      <c r="P46504" s="14" t="str">
        <f ca="1"/>
        <v>Low Cap</v>
      </c>
    </row>
    <row r="46505" spans="11:16">
      <c r="K46505" s="14" t="str">
        <v/>
      </c>
      <c r="L46505" s="14" t="str">
        <v/>
      </c>
      <c r="O46505" s="14" t="str">
        <v/>
      </c>
      <c r="P46505" s="14" t="str">
        <f ca="1"/>
        <v>Low Cap</v>
      </c>
    </row>
    <row r="46506" spans="11:16">
      <c r="K46506" s="14" t="str">
        <v/>
      </c>
      <c r="L46506" s="14" t="str">
        <v/>
      </c>
      <c r="O46506" s="14" t="str">
        <v/>
      </c>
      <c r="P46506" s="14" t="str">
        <f ca="1"/>
        <v>Low Cap</v>
      </c>
    </row>
    <row r="46507" spans="11:16">
      <c r="K46507" s="14" t="str">
        <v/>
      </c>
      <c r="L46507" s="14" t="str">
        <v/>
      </c>
      <c r="O46507" s="14" t="str">
        <v/>
      </c>
      <c r="P46507" s="14" t="str">
        <f ca="1"/>
        <v>Low Cap</v>
      </c>
    </row>
    <row r="46508" spans="11:16">
      <c r="K46508" s="14" t="str">
        <v/>
      </c>
      <c r="L46508" s="14" t="str">
        <v/>
      </c>
      <c r="O46508" s="14" t="str">
        <v/>
      </c>
      <c r="P46508" s="14" t="str">
        <f ca="1"/>
        <v>Low Cap</v>
      </c>
    </row>
    <row r="46509" spans="11:16">
      <c r="K46509" s="14" t="str">
        <v/>
      </c>
      <c r="L46509" s="14" t="str">
        <v/>
      </c>
      <c r="O46509" s="14" t="str">
        <v/>
      </c>
      <c r="P46509" s="14" t="str">
        <f ca="1"/>
        <v>Low Cap</v>
      </c>
    </row>
    <row r="46510" spans="11:16">
      <c r="K46510" s="14" t="str">
        <v/>
      </c>
      <c r="L46510" s="14" t="str">
        <v/>
      </c>
      <c r="O46510" s="14" t="str">
        <v/>
      </c>
      <c r="P46510" s="14" t="str">
        <f ca="1"/>
        <v>Low Cap</v>
      </c>
    </row>
    <row r="46511" spans="11:16">
      <c r="K46511" s="14" t="str">
        <v/>
      </c>
      <c r="L46511" s="14" t="str">
        <v/>
      </c>
      <c r="O46511" s="14" t="str">
        <v/>
      </c>
      <c r="P46511" s="14" t="str">
        <f ca="1"/>
        <v>Low Cap</v>
      </c>
    </row>
    <row r="46512" spans="11:16">
      <c r="K46512" s="14" t="str">
        <v/>
      </c>
      <c r="L46512" s="14" t="str">
        <v/>
      </c>
      <c r="O46512" s="14" t="str">
        <v/>
      </c>
      <c r="P46512" s="14" t="str">
        <f ca="1"/>
        <v>Low Cap</v>
      </c>
    </row>
    <row r="46513" spans="11:16">
      <c r="K46513" s="14" t="str">
        <v/>
      </c>
      <c r="L46513" s="14" t="str">
        <v/>
      </c>
      <c r="O46513" s="14" t="str">
        <v/>
      </c>
      <c r="P46513" s="14" t="str">
        <f ca="1"/>
        <v>Low Cap</v>
      </c>
    </row>
    <row r="46514" spans="11:16">
      <c r="K46514" s="14" t="str">
        <v/>
      </c>
      <c r="L46514" s="14" t="str">
        <v/>
      </c>
      <c r="O46514" s="14" t="str">
        <v/>
      </c>
      <c r="P46514" s="14" t="str">
        <f ca="1"/>
        <v>Low Cap</v>
      </c>
    </row>
    <row r="46515" spans="11:16">
      <c r="K46515" s="14" t="str">
        <v/>
      </c>
      <c r="L46515" s="14" t="str">
        <v/>
      </c>
      <c r="O46515" s="14" t="str">
        <v/>
      </c>
      <c r="P46515" s="14" t="str">
        <f ca="1"/>
        <v>Low Cap</v>
      </c>
    </row>
    <row r="46516" spans="11:16">
      <c r="K46516" s="14" t="str">
        <v/>
      </c>
      <c r="L46516" s="14" t="str">
        <v/>
      </c>
      <c r="O46516" s="14" t="str">
        <v/>
      </c>
      <c r="P46516" s="14" t="str">
        <f ca="1"/>
        <v>Low Cap</v>
      </c>
    </row>
    <row r="46517" spans="11:16">
      <c r="K46517" s="14" t="str">
        <v/>
      </c>
      <c r="L46517" s="14" t="str">
        <v/>
      </c>
      <c r="O46517" s="14" t="str">
        <v/>
      </c>
      <c r="P46517" s="14" t="str">
        <f ca="1"/>
        <v>Low Cap</v>
      </c>
    </row>
    <row r="46518" spans="11:16">
      <c r="K46518" s="14" t="str">
        <v/>
      </c>
      <c r="L46518" s="14" t="str">
        <v/>
      </c>
      <c r="O46518" s="14" t="str">
        <v/>
      </c>
      <c r="P46518" s="14" t="str">
        <f ca="1"/>
        <v>Low Cap</v>
      </c>
    </row>
    <row r="46519" spans="11:16">
      <c r="K46519" s="14" t="str">
        <v/>
      </c>
      <c r="L46519" s="14" t="str">
        <v/>
      </c>
      <c r="O46519" s="14" t="str">
        <v/>
      </c>
      <c r="P46519" s="14" t="str">
        <f ca="1"/>
        <v>Low Cap</v>
      </c>
    </row>
    <row r="46520" spans="11:16">
      <c r="K46520" s="14" t="str">
        <v/>
      </c>
      <c r="L46520" s="14" t="str">
        <v/>
      </c>
      <c r="O46520" s="14" t="str">
        <v/>
      </c>
      <c r="P46520" s="14" t="str">
        <f ca="1"/>
        <v>Low Cap</v>
      </c>
    </row>
    <row r="46521" spans="11:16">
      <c r="K46521" s="14" t="str">
        <v/>
      </c>
      <c r="L46521" s="14" t="str">
        <v/>
      </c>
      <c r="O46521" s="14" t="str">
        <v/>
      </c>
      <c r="P46521" s="14" t="str">
        <f ca="1"/>
        <v>Low Cap</v>
      </c>
    </row>
    <row r="46522" spans="11:16">
      <c r="K46522" s="14" t="str">
        <v/>
      </c>
      <c r="L46522" s="14" t="str">
        <v/>
      </c>
      <c r="O46522" s="14" t="str">
        <v/>
      </c>
      <c r="P46522" s="14" t="str">
        <f ca="1"/>
        <v>Low Cap</v>
      </c>
    </row>
    <row r="46523" spans="11:16">
      <c r="K46523" s="14" t="str">
        <v/>
      </c>
      <c r="L46523" s="14" t="str">
        <v/>
      </c>
      <c r="O46523" s="14" t="str">
        <v/>
      </c>
      <c r="P46523" s="14" t="str">
        <f ca="1"/>
        <v>Low Cap</v>
      </c>
    </row>
    <row r="46524" spans="11:16">
      <c r="K46524" s="14" t="str">
        <v/>
      </c>
      <c r="L46524" s="14" t="str">
        <v/>
      </c>
      <c r="O46524" s="14" t="str">
        <v/>
      </c>
      <c r="P46524" s="14" t="str">
        <f ca="1"/>
        <v>Low Cap</v>
      </c>
    </row>
    <row r="46525" spans="11:16">
      <c r="K46525" s="14" t="str">
        <v/>
      </c>
      <c r="L46525" s="14" t="str">
        <v/>
      </c>
      <c r="O46525" s="14" t="str">
        <v/>
      </c>
      <c r="P46525" s="14" t="str">
        <f ca="1"/>
        <v>Low Cap</v>
      </c>
    </row>
    <row r="46526" spans="11:16">
      <c r="K46526" s="14" t="str">
        <v/>
      </c>
      <c r="L46526" s="14" t="str">
        <v/>
      </c>
      <c r="O46526" s="14" t="str">
        <v/>
      </c>
      <c r="P46526" s="14" t="str">
        <f ca="1"/>
        <v>Low Cap</v>
      </c>
    </row>
    <row r="46527" spans="11:16">
      <c r="K46527" s="14" t="str">
        <v/>
      </c>
      <c r="L46527" s="14" t="str">
        <v/>
      </c>
      <c r="O46527" s="14" t="str">
        <v/>
      </c>
      <c r="P46527" s="14" t="str">
        <f ca="1"/>
        <v>Low Cap</v>
      </c>
    </row>
    <row r="46528" spans="11:16">
      <c r="K46528" s="14" t="str">
        <v/>
      </c>
      <c r="L46528" s="14" t="str">
        <v/>
      </c>
      <c r="O46528" s="14" t="str">
        <v/>
      </c>
      <c r="P46528" s="14" t="str">
        <f ca="1"/>
        <v>Low Cap</v>
      </c>
    </row>
    <row r="46529" spans="11:16">
      <c r="K46529" s="14" t="str">
        <v/>
      </c>
      <c r="L46529" s="14" t="str">
        <v/>
      </c>
      <c r="O46529" s="14" t="str">
        <v/>
      </c>
      <c r="P46529" s="14" t="str">
        <f ca="1"/>
        <v>Low Cap</v>
      </c>
    </row>
    <row r="46530" spans="11:16">
      <c r="K46530" s="14" t="str">
        <v/>
      </c>
      <c r="L46530" s="14" t="str">
        <v/>
      </c>
      <c r="O46530" s="14" t="str">
        <v/>
      </c>
      <c r="P46530" s="14" t="str">
        <f ca="1"/>
        <v>Low Cap</v>
      </c>
    </row>
    <row r="46531" spans="11:16">
      <c r="K46531" s="14" t="str">
        <v/>
      </c>
      <c r="L46531" s="14" t="str">
        <v/>
      </c>
      <c r="O46531" s="14" t="str">
        <v/>
      </c>
      <c r="P46531" s="14" t="str">
        <f ca="1"/>
        <v>Low Cap</v>
      </c>
    </row>
    <row r="46532" spans="11:16">
      <c r="K46532" s="14" t="str">
        <v/>
      </c>
      <c r="L46532" s="14" t="str">
        <v/>
      </c>
      <c r="O46532" s="14" t="str">
        <v/>
      </c>
      <c r="P46532" s="14" t="str">
        <f ca="1"/>
        <v>Low Cap</v>
      </c>
    </row>
    <row r="46533" spans="11:16">
      <c r="K46533" s="14" t="str">
        <v/>
      </c>
      <c r="L46533" s="14" t="str">
        <v/>
      </c>
      <c r="O46533" s="14" t="str">
        <v/>
      </c>
      <c r="P46533" s="14" t="str">
        <f ca="1"/>
        <v>Low Cap</v>
      </c>
    </row>
    <row r="46534" spans="11:16">
      <c r="K46534" s="14" t="str">
        <v/>
      </c>
      <c r="L46534" s="14" t="str">
        <v/>
      </c>
      <c r="O46534" s="14" t="str">
        <v/>
      </c>
      <c r="P46534" s="14" t="str">
        <f ca="1"/>
        <v>Low Cap</v>
      </c>
    </row>
    <row r="46535" spans="11:16">
      <c r="K46535" s="14" t="str">
        <v/>
      </c>
      <c r="L46535" s="14" t="str">
        <v/>
      </c>
      <c r="O46535" s="14" t="str">
        <v/>
      </c>
      <c r="P46535" s="14" t="str">
        <f ca="1"/>
        <v>Low Cap</v>
      </c>
    </row>
    <row r="46536" spans="11:16">
      <c r="K46536" s="14" t="str">
        <v/>
      </c>
      <c r="L46536" s="14" t="str">
        <v/>
      </c>
      <c r="O46536" s="14" t="str">
        <v/>
      </c>
      <c r="P46536" s="14" t="str">
        <f ca="1"/>
        <v>Low Cap</v>
      </c>
    </row>
    <row r="46537" spans="11:16">
      <c r="K46537" s="14" t="str">
        <v/>
      </c>
      <c r="L46537" s="14" t="str">
        <v/>
      </c>
      <c r="O46537" s="14" t="str">
        <v/>
      </c>
      <c r="P46537" s="14" t="str">
        <f ca="1"/>
        <v>Low Cap</v>
      </c>
    </row>
    <row r="46538" spans="11:16">
      <c r="K46538" s="14" t="str">
        <v/>
      </c>
      <c r="L46538" s="14" t="str">
        <v/>
      </c>
      <c r="O46538" s="14" t="str">
        <v/>
      </c>
      <c r="P46538" s="14" t="str">
        <f ca="1"/>
        <v>Low Cap</v>
      </c>
    </row>
    <row r="46539" spans="11:16">
      <c r="K46539" s="14" t="str">
        <v/>
      </c>
      <c r="L46539" s="14" t="str">
        <v/>
      </c>
      <c r="O46539" s="14" t="str">
        <v/>
      </c>
      <c r="P46539" s="14" t="str">
        <f ca="1"/>
        <v>Low Cap</v>
      </c>
    </row>
    <row r="46540" spans="11:16">
      <c r="K46540" s="14" t="str">
        <v/>
      </c>
      <c r="L46540" s="14" t="str">
        <v/>
      </c>
      <c r="O46540" s="14" t="str">
        <v/>
      </c>
      <c r="P46540" s="14" t="str">
        <f ca="1"/>
        <v>Low Cap</v>
      </c>
    </row>
    <row r="46541" spans="11:16">
      <c r="K46541" s="14" t="str">
        <v/>
      </c>
      <c r="L46541" s="14" t="str">
        <v/>
      </c>
      <c r="O46541" s="14" t="str">
        <v/>
      </c>
      <c r="P46541" s="14" t="str">
        <f ca="1"/>
        <v>Low Cap</v>
      </c>
    </row>
    <row r="46542" spans="11:16">
      <c r="K46542" s="14" t="str">
        <v/>
      </c>
      <c r="L46542" s="14" t="str">
        <v/>
      </c>
      <c r="O46542" s="14" t="str">
        <v/>
      </c>
      <c r="P46542" s="14" t="str">
        <f ca="1"/>
        <v>Low Cap</v>
      </c>
    </row>
    <row r="46543" spans="11:16">
      <c r="K46543" s="14" t="str">
        <v/>
      </c>
      <c r="L46543" s="14" t="str">
        <v/>
      </c>
      <c r="O46543" s="14" t="str">
        <v/>
      </c>
      <c r="P46543" s="14" t="str">
        <f ca="1"/>
        <v>Low Cap</v>
      </c>
    </row>
    <row r="46544" spans="11:16">
      <c r="K46544" s="14" t="str">
        <v/>
      </c>
      <c r="L46544" s="14" t="str">
        <v/>
      </c>
      <c r="O46544" s="14" t="str">
        <v/>
      </c>
      <c r="P46544" s="14" t="str">
        <f ca="1"/>
        <v>Low Cap</v>
      </c>
    </row>
    <row r="46545" spans="11:16">
      <c r="K46545" s="14" t="str">
        <v/>
      </c>
      <c r="L46545" s="14" t="str">
        <v/>
      </c>
      <c r="O46545" s="14" t="str">
        <v/>
      </c>
      <c r="P46545" s="14" t="str">
        <f ca="1"/>
        <v>Low Cap</v>
      </c>
    </row>
    <row r="46546" spans="11:16">
      <c r="K46546" s="14" t="str">
        <v/>
      </c>
      <c r="L46546" s="14" t="str">
        <v/>
      </c>
      <c r="O46546" s="14" t="str">
        <v/>
      </c>
      <c r="P46546" s="14" t="str">
        <f ca="1"/>
        <v>Low Cap</v>
      </c>
    </row>
    <row r="46547" spans="11:16">
      <c r="K46547" s="14" t="str">
        <v/>
      </c>
      <c r="L46547" s="14" t="str">
        <v/>
      </c>
      <c r="O46547" s="14" t="str">
        <v/>
      </c>
      <c r="P46547" s="14" t="str">
        <f ca="1"/>
        <v>Low Cap</v>
      </c>
    </row>
    <row r="46548" spans="11:16">
      <c r="K46548" s="14" t="str">
        <v/>
      </c>
      <c r="L46548" s="14" t="str">
        <v/>
      </c>
      <c r="O46548" s="14" t="str">
        <v/>
      </c>
      <c r="P46548" s="14" t="str">
        <f ca="1"/>
        <v>Low Cap</v>
      </c>
    </row>
    <row r="46549" spans="11:16">
      <c r="K46549" s="14" t="str">
        <v/>
      </c>
      <c r="L46549" s="14" t="str">
        <v/>
      </c>
      <c r="O46549" s="14" t="str">
        <v/>
      </c>
      <c r="P46549" s="14" t="str">
        <f ca="1"/>
        <v>Low Cap</v>
      </c>
    </row>
    <row r="46550" spans="11:16">
      <c r="K46550" s="14" t="str">
        <v/>
      </c>
      <c r="L46550" s="14" t="str">
        <v/>
      </c>
      <c r="O46550" s="14" t="str">
        <v/>
      </c>
      <c r="P46550" s="14" t="str">
        <f ca="1"/>
        <v>Low Cap</v>
      </c>
    </row>
    <row r="46551" spans="11:16">
      <c r="K46551" s="14" t="str">
        <v/>
      </c>
      <c r="L46551" s="14" t="str">
        <v/>
      </c>
      <c r="O46551" s="14" t="str">
        <v/>
      </c>
      <c r="P46551" s="14" t="str">
        <f ca="1"/>
        <v>Low Cap</v>
      </c>
    </row>
    <row r="46552" spans="11:16">
      <c r="K46552" s="14" t="str">
        <v/>
      </c>
      <c r="L46552" s="14" t="str">
        <v/>
      </c>
      <c r="O46552" s="14" t="str">
        <v/>
      </c>
      <c r="P46552" s="14" t="str">
        <f ca="1"/>
        <v>Low Cap</v>
      </c>
    </row>
    <row r="46553" spans="11:16">
      <c r="K46553" s="14" t="str">
        <v/>
      </c>
      <c r="L46553" s="14" t="str">
        <v/>
      </c>
      <c r="O46553" s="14" t="str">
        <v/>
      </c>
      <c r="P46553" s="14" t="str">
        <f ca="1"/>
        <v>Low Cap</v>
      </c>
    </row>
    <row r="46554" spans="11:16">
      <c r="K46554" s="14" t="str">
        <v/>
      </c>
      <c r="L46554" s="14" t="str">
        <v/>
      </c>
      <c r="O46554" s="14" t="str">
        <v/>
      </c>
      <c r="P46554" s="14" t="str">
        <f ca="1"/>
        <v>Low Cap</v>
      </c>
    </row>
    <row r="46555" spans="11:16">
      <c r="K46555" s="14" t="str">
        <v/>
      </c>
      <c r="L46555" s="14" t="str">
        <v/>
      </c>
      <c r="O46555" s="14" t="str">
        <v/>
      </c>
      <c r="P46555" s="14" t="str">
        <f ca="1"/>
        <v>Low Cap</v>
      </c>
    </row>
    <row r="46556" spans="11:16">
      <c r="K46556" s="14" t="str">
        <v/>
      </c>
      <c r="L46556" s="14" t="str">
        <v/>
      </c>
      <c r="O46556" s="14" t="str">
        <v/>
      </c>
      <c r="P46556" s="14" t="str">
        <f ca="1"/>
        <v>Low Cap</v>
      </c>
    </row>
    <row r="46557" spans="11:16">
      <c r="K46557" s="14" t="str">
        <v/>
      </c>
      <c r="L46557" s="14" t="str">
        <v/>
      </c>
      <c r="O46557" s="14" t="str">
        <v/>
      </c>
      <c r="P46557" s="14" t="str">
        <f ca="1"/>
        <v>Low Cap</v>
      </c>
    </row>
    <row r="46558" spans="11:16">
      <c r="K46558" s="14" t="str">
        <v/>
      </c>
      <c r="L46558" s="14" t="str">
        <v/>
      </c>
      <c r="O46558" s="14" t="str">
        <v/>
      </c>
      <c r="P46558" s="14" t="str">
        <f ca="1"/>
        <v>Low Cap</v>
      </c>
    </row>
    <row r="46559" spans="11:16">
      <c r="K46559" s="14" t="str">
        <v/>
      </c>
      <c r="L46559" s="14" t="str">
        <v/>
      </c>
      <c r="O46559" s="14" t="str">
        <v/>
      </c>
      <c r="P46559" s="14" t="str">
        <f ca="1"/>
        <v>Low Cap</v>
      </c>
    </row>
    <row r="46560" spans="11:16">
      <c r="K46560" s="14" t="str">
        <v/>
      </c>
      <c r="L46560" s="14" t="str">
        <v/>
      </c>
      <c r="O46560" s="14" t="str">
        <v/>
      </c>
      <c r="P46560" s="14" t="str">
        <f ca="1"/>
        <v>Low Cap</v>
      </c>
    </row>
    <row r="46561" spans="11:16">
      <c r="K46561" s="14" t="str">
        <v/>
      </c>
      <c r="L46561" s="14" t="str">
        <v/>
      </c>
      <c r="O46561" s="14" t="str">
        <v/>
      </c>
      <c r="P46561" s="14" t="str">
        <f ca="1"/>
        <v>Low Cap</v>
      </c>
    </row>
    <row r="46562" spans="11:16">
      <c r="K46562" s="14" t="str">
        <v/>
      </c>
      <c r="L46562" s="14" t="str">
        <v/>
      </c>
      <c r="O46562" s="14" t="str">
        <v/>
      </c>
      <c r="P46562" s="14" t="str">
        <f ca="1"/>
        <v>Low Cap</v>
      </c>
    </row>
    <row r="46563" spans="11:16">
      <c r="K46563" s="14" t="str">
        <v/>
      </c>
      <c r="L46563" s="14" t="str">
        <v/>
      </c>
      <c r="O46563" s="14" t="str">
        <v/>
      </c>
      <c r="P46563" s="14" t="str">
        <f ca="1"/>
        <v>Low Cap</v>
      </c>
    </row>
    <row r="46564" spans="11:16">
      <c r="K46564" s="14" t="str">
        <v/>
      </c>
      <c r="L46564" s="14" t="str">
        <v/>
      </c>
      <c r="O46564" s="14" t="str">
        <v/>
      </c>
      <c r="P46564" s="14" t="str">
        <f ca="1"/>
        <v>Low Cap</v>
      </c>
    </row>
    <row r="46565" spans="11:16">
      <c r="K46565" s="14" t="str">
        <v/>
      </c>
      <c r="L46565" s="14" t="str">
        <v/>
      </c>
      <c r="O46565" s="14" t="str">
        <v/>
      </c>
      <c r="P46565" s="14" t="str">
        <f ca="1"/>
        <v>Low Cap</v>
      </c>
    </row>
    <row r="46566" spans="11:16">
      <c r="K46566" s="14" t="str">
        <v/>
      </c>
      <c r="L46566" s="14" t="str">
        <v/>
      </c>
      <c r="O46566" s="14" t="str">
        <v/>
      </c>
      <c r="P46566" s="14" t="str">
        <f ca="1"/>
        <v>Low Cap</v>
      </c>
    </row>
    <row r="46567" spans="11:16">
      <c r="K46567" s="14" t="str">
        <v/>
      </c>
      <c r="L46567" s="14" t="str">
        <v/>
      </c>
      <c r="O46567" s="14" t="str">
        <v/>
      </c>
      <c r="P46567" s="14" t="str">
        <f ca="1"/>
        <v>Low Cap</v>
      </c>
    </row>
    <row r="46568" spans="11:16">
      <c r="K46568" s="14" t="str">
        <v/>
      </c>
      <c r="L46568" s="14" t="str">
        <v/>
      </c>
      <c r="O46568" s="14" t="str">
        <v/>
      </c>
      <c r="P46568" s="14" t="str">
        <f ca="1"/>
        <v>Low Cap</v>
      </c>
    </row>
    <row r="46569" spans="11:16">
      <c r="K46569" s="14" t="str">
        <v/>
      </c>
      <c r="L46569" s="14" t="str">
        <v/>
      </c>
      <c r="O46569" s="14" t="str">
        <v/>
      </c>
      <c r="P46569" s="14" t="str">
        <f ca="1"/>
        <v>Low Cap</v>
      </c>
    </row>
    <row r="46570" spans="11:16">
      <c r="K46570" s="14" t="str">
        <v/>
      </c>
      <c r="L46570" s="14" t="str">
        <v/>
      </c>
      <c r="O46570" s="14" t="str">
        <v/>
      </c>
      <c r="P46570" s="14" t="str">
        <f ca="1"/>
        <v>Low Cap</v>
      </c>
    </row>
    <row r="46571" spans="11:16">
      <c r="K46571" s="14" t="str">
        <v/>
      </c>
      <c r="L46571" s="14" t="str">
        <v/>
      </c>
      <c r="O46571" s="14" t="str">
        <v/>
      </c>
      <c r="P46571" s="14" t="str">
        <f ca="1"/>
        <v>Low Cap</v>
      </c>
    </row>
    <row r="46572" spans="11:16">
      <c r="K46572" s="14" t="str">
        <v/>
      </c>
      <c r="L46572" s="14" t="str">
        <v/>
      </c>
      <c r="O46572" s="14" t="str">
        <v/>
      </c>
      <c r="P46572" s="14" t="str">
        <f ca="1"/>
        <v>Low Cap</v>
      </c>
    </row>
    <row r="46573" spans="11:16">
      <c r="K46573" s="14" t="str">
        <v/>
      </c>
      <c r="L46573" s="14" t="str">
        <v/>
      </c>
      <c r="O46573" s="14" t="str">
        <v/>
      </c>
      <c r="P46573" s="14" t="str">
        <f ca="1"/>
        <v>Low Cap</v>
      </c>
    </row>
    <row r="46574" spans="11:16">
      <c r="K46574" s="14" t="str">
        <v/>
      </c>
      <c r="L46574" s="14" t="str">
        <v/>
      </c>
      <c r="O46574" s="14" t="str">
        <v/>
      </c>
      <c r="P46574" s="14" t="str">
        <f ca="1"/>
        <v>Low Cap</v>
      </c>
    </row>
    <row r="46575" spans="11:16">
      <c r="K46575" s="14" t="str">
        <v/>
      </c>
      <c r="L46575" s="14" t="str">
        <v/>
      </c>
      <c r="O46575" s="14" t="str">
        <v/>
      </c>
      <c r="P46575" s="14" t="str">
        <f ca="1"/>
        <v>Low Cap</v>
      </c>
    </row>
    <row r="46576" spans="11:16">
      <c r="K46576" s="14" t="str">
        <v/>
      </c>
      <c r="L46576" s="14" t="str">
        <v/>
      </c>
      <c r="O46576" s="14" t="str">
        <v/>
      </c>
      <c r="P46576" s="14" t="str">
        <f ca="1"/>
        <v>Low Cap</v>
      </c>
    </row>
    <row r="46577" spans="11:16">
      <c r="K46577" s="14" t="str">
        <v/>
      </c>
      <c r="L46577" s="14" t="str">
        <v/>
      </c>
      <c r="O46577" s="14" t="str">
        <v/>
      </c>
      <c r="P46577" s="14" t="str">
        <f ca="1"/>
        <v>Low Cap</v>
      </c>
    </row>
    <row r="46578" spans="11:16">
      <c r="K46578" s="14" t="str">
        <v/>
      </c>
      <c r="L46578" s="14" t="str">
        <v/>
      </c>
      <c r="O46578" s="14" t="str">
        <v/>
      </c>
      <c r="P46578" s="14" t="str">
        <f ca="1"/>
        <v>Low Cap</v>
      </c>
    </row>
    <row r="46579" spans="11:16">
      <c r="K46579" s="14" t="str">
        <v/>
      </c>
      <c r="L46579" s="14" t="str">
        <v/>
      </c>
      <c r="O46579" s="14" t="str">
        <v/>
      </c>
      <c r="P46579" s="14" t="str">
        <f ca="1"/>
        <v>Low Cap</v>
      </c>
    </row>
    <row r="46580" spans="11:16">
      <c r="K46580" s="14" t="str">
        <v/>
      </c>
      <c r="L46580" s="14" t="str">
        <v/>
      </c>
      <c r="O46580" s="14" t="str">
        <v/>
      </c>
      <c r="P46580" s="14" t="str">
        <f ca="1"/>
        <v>Low Cap</v>
      </c>
    </row>
    <row r="46581" spans="11:16">
      <c r="K46581" s="14" t="str">
        <v/>
      </c>
      <c r="L46581" s="14" t="str">
        <v/>
      </c>
      <c r="O46581" s="14" t="str">
        <v/>
      </c>
      <c r="P46581" s="14" t="str">
        <f ca="1"/>
        <v>Low Cap</v>
      </c>
    </row>
    <row r="46582" spans="11:16">
      <c r="K46582" s="14" t="str">
        <v/>
      </c>
      <c r="L46582" s="14" t="str">
        <v/>
      </c>
      <c r="O46582" s="14" t="str">
        <v/>
      </c>
      <c r="P46582" s="14" t="str">
        <f ca="1"/>
        <v>Low Cap</v>
      </c>
    </row>
    <row r="46583" spans="11:16">
      <c r="K46583" s="14" t="str">
        <v/>
      </c>
      <c r="L46583" s="14" t="str">
        <v/>
      </c>
      <c r="O46583" s="14" t="str">
        <v/>
      </c>
      <c r="P46583" s="14" t="str">
        <f ca="1"/>
        <v>Low Cap</v>
      </c>
    </row>
    <row r="46584" spans="11:16">
      <c r="K46584" s="14" t="str">
        <v/>
      </c>
      <c r="L46584" s="14" t="str">
        <v/>
      </c>
      <c r="O46584" s="14" t="str">
        <v/>
      </c>
      <c r="P46584" s="14" t="str">
        <f ca="1"/>
        <v>Low Cap</v>
      </c>
    </row>
    <row r="46585" spans="11:16">
      <c r="K46585" s="14" t="str">
        <v/>
      </c>
      <c r="L46585" s="14" t="str">
        <v/>
      </c>
      <c r="O46585" s="14" t="str">
        <v/>
      </c>
      <c r="P46585" s="14" t="str">
        <f ca="1"/>
        <v>Low Cap</v>
      </c>
    </row>
    <row r="46586" spans="11:16">
      <c r="K46586" s="14" t="str">
        <v/>
      </c>
      <c r="L46586" s="14" t="str">
        <v/>
      </c>
      <c r="O46586" s="14" t="str">
        <v/>
      </c>
      <c r="P46586" s="14" t="str">
        <f ca="1"/>
        <v>Low Cap</v>
      </c>
    </row>
    <row r="46587" spans="11:16">
      <c r="K46587" s="14" t="str">
        <v/>
      </c>
      <c r="L46587" s="14" t="str">
        <v/>
      </c>
      <c r="O46587" s="14" t="str">
        <v/>
      </c>
      <c r="P46587" s="14" t="str">
        <f ca="1"/>
        <v>Low Cap</v>
      </c>
    </row>
    <row r="46588" spans="11:16">
      <c r="K46588" s="14" t="str">
        <v/>
      </c>
      <c r="L46588" s="14" t="str">
        <v/>
      </c>
      <c r="O46588" s="14" t="str">
        <v/>
      </c>
      <c r="P46588" s="14" t="str">
        <f ca="1"/>
        <v>Low Cap</v>
      </c>
    </row>
    <row r="46589" spans="11:16">
      <c r="K46589" s="14" t="str">
        <v/>
      </c>
      <c r="L46589" s="14" t="str">
        <v/>
      </c>
      <c r="O46589" s="14" t="str">
        <v/>
      </c>
      <c r="P46589" s="14" t="str">
        <f ca="1"/>
        <v>Low Cap</v>
      </c>
    </row>
    <row r="46590" spans="11:16">
      <c r="K46590" s="14" t="str">
        <v/>
      </c>
      <c r="L46590" s="14" t="str">
        <v/>
      </c>
      <c r="O46590" s="14" t="str">
        <v/>
      </c>
      <c r="P46590" s="14" t="str">
        <f ca="1"/>
        <v>Low Cap</v>
      </c>
    </row>
    <row r="46591" spans="11:16">
      <c r="K46591" s="14" t="str">
        <v/>
      </c>
      <c r="L46591" s="14" t="str">
        <v/>
      </c>
      <c r="O46591" s="14" t="str">
        <v/>
      </c>
      <c r="P46591" s="14" t="str">
        <f ca="1"/>
        <v>Low Cap</v>
      </c>
    </row>
    <row r="46592" spans="11:16">
      <c r="K46592" s="14" t="str">
        <v/>
      </c>
      <c r="L46592" s="14" t="str">
        <v/>
      </c>
      <c r="O46592" s="14" t="str">
        <v/>
      </c>
      <c r="P46592" s="14" t="str">
        <f ca="1"/>
        <v>Low Cap</v>
      </c>
    </row>
    <row r="46593" spans="11:16">
      <c r="K46593" s="14" t="str">
        <v/>
      </c>
      <c r="L46593" s="14" t="str">
        <v/>
      </c>
      <c r="O46593" s="14" t="str">
        <v/>
      </c>
      <c r="P46593" s="14" t="str">
        <f ca="1"/>
        <v>Low Cap</v>
      </c>
    </row>
    <row r="46594" spans="11:16">
      <c r="K46594" s="14" t="str">
        <v/>
      </c>
      <c r="L46594" s="14" t="str">
        <v/>
      </c>
      <c r="O46594" s="14" t="str">
        <v/>
      </c>
      <c r="P46594" s="14" t="str">
        <f ca="1"/>
        <v>Low Cap</v>
      </c>
    </row>
    <row r="46595" spans="11:16">
      <c r="K46595" s="14" t="str">
        <v/>
      </c>
      <c r="L46595" s="14" t="str">
        <v/>
      </c>
      <c r="O46595" s="14" t="str">
        <v/>
      </c>
      <c r="P46595" s="14" t="str">
        <f ca="1"/>
        <v>Low Cap</v>
      </c>
    </row>
    <row r="46596" spans="11:16">
      <c r="K46596" s="14" t="str">
        <v/>
      </c>
      <c r="L46596" s="14" t="str">
        <v/>
      </c>
      <c r="O46596" s="14" t="str">
        <v/>
      </c>
      <c r="P46596" s="14" t="str">
        <f ca="1"/>
        <v>Low Cap</v>
      </c>
    </row>
    <row r="46597" spans="11:16">
      <c r="K46597" s="14" t="str">
        <v/>
      </c>
      <c r="L46597" s="14" t="str">
        <v/>
      </c>
      <c r="O46597" s="14" t="str">
        <v/>
      </c>
      <c r="P46597" s="14" t="str">
        <f ca="1"/>
        <v>Low Cap</v>
      </c>
    </row>
    <row r="46598" spans="11:16">
      <c r="K46598" s="14" t="str">
        <v/>
      </c>
      <c r="L46598" s="14" t="str">
        <v/>
      </c>
      <c r="O46598" s="14" t="str">
        <v/>
      </c>
      <c r="P46598" s="14" t="str">
        <f ca="1"/>
        <v>Low Cap</v>
      </c>
    </row>
    <row r="46599" spans="11:16">
      <c r="K46599" s="14" t="str">
        <v/>
      </c>
      <c r="L46599" s="14" t="str">
        <v/>
      </c>
      <c r="O46599" s="14" t="str">
        <v/>
      </c>
      <c r="P46599" s="14" t="str">
        <f ca="1"/>
        <v>Low Cap</v>
      </c>
    </row>
    <row r="46600" spans="11:16">
      <c r="K46600" s="14" t="str">
        <v/>
      </c>
      <c r="L46600" s="14" t="str">
        <v/>
      </c>
      <c r="O46600" s="14" t="str">
        <v/>
      </c>
      <c r="P46600" s="14" t="str">
        <f ca="1"/>
        <v>Low Cap</v>
      </c>
    </row>
    <row r="46601" spans="11:16">
      <c r="K46601" s="14" t="str">
        <v/>
      </c>
      <c r="L46601" s="14" t="str">
        <v/>
      </c>
      <c r="O46601" s="14" t="str">
        <v/>
      </c>
      <c r="P46601" s="14" t="str">
        <f ca="1"/>
        <v>Low Cap</v>
      </c>
    </row>
    <row r="46602" spans="11:16">
      <c r="K46602" s="14" t="str">
        <v/>
      </c>
      <c r="L46602" s="14" t="str">
        <v/>
      </c>
      <c r="O46602" s="14" t="str">
        <v/>
      </c>
      <c r="P46602" s="14" t="str">
        <f ca="1"/>
        <v>Low Cap</v>
      </c>
    </row>
    <row r="46603" spans="11:16">
      <c r="K46603" s="14" t="str">
        <v/>
      </c>
      <c r="L46603" s="14" t="str">
        <v/>
      </c>
      <c r="O46603" s="14" t="str">
        <v/>
      </c>
      <c r="P46603" s="14" t="str">
        <f ca="1"/>
        <v>Low Cap</v>
      </c>
    </row>
    <row r="46604" spans="11:16">
      <c r="K46604" s="14" t="str">
        <v/>
      </c>
      <c r="L46604" s="14" t="str">
        <v/>
      </c>
      <c r="O46604" s="14" t="str">
        <v/>
      </c>
      <c r="P46604" s="14" t="str">
        <f ca="1"/>
        <v>Low Cap</v>
      </c>
    </row>
    <row r="46605" spans="11:16">
      <c r="K46605" s="14" t="str">
        <v/>
      </c>
      <c r="L46605" s="14" t="str">
        <v/>
      </c>
      <c r="O46605" s="14" t="str">
        <v/>
      </c>
      <c r="P46605" s="14" t="str">
        <f ca="1"/>
        <v>Low Cap</v>
      </c>
    </row>
    <row r="46606" spans="11:16">
      <c r="K46606" s="14" t="str">
        <v/>
      </c>
      <c r="L46606" s="14" t="str">
        <v/>
      </c>
      <c r="O46606" s="14" t="str">
        <v/>
      </c>
      <c r="P46606" s="14" t="str">
        <f ca="1"/>
        <v>Low Cap</v>
      </c>
    </row>
    <row r="46607" spans="11:16">
      <c r="K46607" s="14" t="str">
        <v/>
      </c>
      <c r="L46607" s="14" t="str">
        <v/>
      </c>
      <c r="O46607" s="14" t="str">
        <v/>
      </c>
      <c r="P46607" s="14" t="str">
        <f ca="1"/>
        <v>Low Cap</v>
      </c>
    </row>
    <row r="46608" spans="11:16">
      <c r="K46608" s="14" t="str">
        <v/>
      </c>
      <c r="L46608" s="14" t="str">
        <v/>
      </c>
      <c r="O46608" s="14" t="str">
        <v/>
      </c>
      <c r="P46608" s="14" t="str">
        <f ca="1"/>
        <v>Low Cap</v>
      </c>
    </row>
    <row r="46609" spans="11:16">
      <c r="K46609" s="14" t="str">
        <v/>
      </c>
      <c r="L46609" s="14" t="str">
        <v/>
      </c>
      <c r="O46609" s="14" t="str">
        <v/>
      </c>
      <c r="P46609" s="14" t="str">
        <f ca="1"/>
        <v>Low Cap</v>
      </c>
    </row>
    <row r="46610" spans="11:16">
      <c r="K46610" s="14" t="str">
        <v/>
      </c>
      <c r="L46610" s="14" t="str">
        <v/>
      </c>
      <c r="O46610" s="14" t="str">
        <v/>
      </c>
      <c r="P46610" s="14" t="str">
        <f ca="1"/>
        <v>Low Cap</v>
      </c>
    </row>
    <row r="46611" spans="11:16">
      <c r="K46611" s="14" t="str">
        <v/>
      </c>
      <c r="L46611" s="14" t="str">
        <v/>
      </c>
      <c r="O46611" s="14" t="str">
        <v/>
      </c>
      <c r="P46611" s="14" t="str">
        <f ca="1"/>
        <v>Low Cap</v>
      </c>
    </row>
    <row r="46612" spans="11:16">
      <c r="K46612" s="14" t="str">
        <v/>
      </c>
      <c r="L46612" s="14" t="str">
        <v/>
      </c>
      <c r="O46612" s="14" t="str">
        <v/>
      </c>
      <c r="P46612" s="14" t="str">
        <f ca="1"/>
        <v>Low Cap</v>
      </c>
    </row>
    <row r="46613" spans="11:16">
      <c r="K46613" s="14" t="str">
        <v/>
      </c>
      <c r="L46613" s="14" t="str">
        <v/>
      </c>
      <c r="O46613" s="14" t="str">
        <v/>
      </c>
      <c r="P46613" s="14" t="str">
        <f ca="1"/>
        <v>Low Cap</v>
      </c>
    </row>
    <row r="46614" spans="11:16">
      <c r="K46614" s="14" t="str">
        <v/>
      </c>
      <c r="L46614" s="14" t="str">
        <v/>
      </c>
      <c r="O46614" s="14" t="str">
        <v/>
      </c>
      <c r="P46614" s="14" t="str">
        <f ca="1"/>
        <v>Low Cap</v>
      </c>
    </row>
    <row r="46615" spans="11:16">
      <c r="K46615" s="14" t="str">
        <v/>
      </c>
      <c r="L46615" s="14" t="str">
        <v/>
      </c>
      <c r="O46615" s="14" t="str">
        <v/>
      </c>
      <c r="P46615" s="14" t="str">
        <f ca="1"/>
        <v>Low Cap</v>
      </c>
    </row>
    <row r="46616" spans="11:16">
      <c r="K46616" s="14" t="str">
        <v/>
      </c>
      <c r="L46616" s="14" t="str">
        <v/>
      </c>
      <c r="O46616" s="14" t="str">
        <v/>
      </c>
      <c r="P46616" s="14" t="str">
        <f ca="1"/>
        <v>Low Cap</v>
      </c>
    </row>
    <row r="46617" spans="11:16">
      <c r="K46617" s="14" t="str">
        <v/>
      </c>
      <c r="L46617" s="14" t="str">
        <v/>
      </c>
      <c r="O46617" s="14" t="str">
        <v/>
      </c>
      <c r="P46617" s="14" t="str">
        <f ca="1"/>
        <v>Low Cap</v>
      </c>
    </row>
    <row r="46618" spans="11:16">
      <c r="K46618" s="14" t="str">
        <v/>
      </c>
      <c r="L46618" s="14" t="str">
        <v/>
      </c>
      <c r="O46618" s="14" t="str">
        <v/>
      </c>
      <c r="P46618" s="14" t="str">
        <f ca="1"/>
        <v>Low Cap</v>
      </c>
    </row>
    <row r="46619" spans="11:16">
      <c r="K46619" s="14" t="str">
        <v/>
      </c>
      <c r="L46619" s="14" t="str">
        <v/>
      </c>
      <c r="O46619" s="14" t="str">
        <v/>
      </c>
      <c r="P46619" s="14" t="str">
        <f ca="1"/>
        <v>Low Cap</v>
      </c>
    </row>
    <row r="46620" spans="11:16">
      <c r="K46620" s="14" t="str">
        <v/>
      </c>
      <c r="L46620" s="14" t="str">
        <v/>
      </c>
      <c r="O46620" s="14" t="str">
        <v/>
      </c>
      <c r="P46620" s="14" t="str">
        <f ca="1"/>
        <v>Low Cap</v>
      </c>
    </row>
    <row r="46621" spans="11:16">
      <c r="K46621" s="14" t="str">
        <v/>
      </c>
      <c r="L46621" s="14" t="str">
        <v/>
      </c>
      <c r="O46621" s="14" t="str">
        <v/>
      </c>
      <c r="P46621" s="14" t="str">
        <f ca="1"/>
        <v>Low Cap</v>
      </c>
    </row>
    <row r="46622" spans="11:16">
      <c r="K46622" s="14" t="str">
        <v/>
      </c>
      <c r="L46622" s="14" t="str">
        <v/>
      </c>
      <c r="O46622" s="14" t="str">
        <v/>
      </c>
      <c r="P46622" s="14" t="str">
        <f ca="1"/>
        <v>Low Cap</v>
      </c>
    </row>
    <row r="46623" spans="11:16">
      <c r="K46623" s="14" t="str">
        <v/>
      </c>
      <c r="L46623" s="14" t="str">
        <v/>
      </c>
      <c r="O46623" s="14" t="str">
        <v/>
      </c>
      <c r="P46623" s="14" t="str">
        <f ca="1"/>
        <v>Low Cap</v>
      </c>
    </row>
    <row r="46624" spans="11:16">
      <c r="K46624" s="14" t="str">
        <v/>
      </c>
      <c r="L46624" s="14" t="str">
        <v/>
      </c>
      <c r="O46624" s="14" t="str">
        <v/>
      </c>
      <c r="P46624" s="14" t="str">
        <f ca="1"/>
        <v>Low Cap</v>
      </c>
    </row>
    <row r="46625" spans="11:16">
      <c r="K46625" s="14" t="str">
        <v/>
      </c>
      <c r="L46625" s="14" t="str">
        <v/>
      </c>
      <c r="O46625" s="14" t="str">
        <v/>
      </c>
      <c r="P46625" s="14" t="str">
        <f ca="1"/>
        <v>Low Cap</v>
      </c>
    </row>
    <row r="46626" spans="11:16">
      <c r="K46626" s="14" t="str">
        <v/>
      </c>
      <c r="L46626" s="14" t="str">
        <v/>
      </c>
      <c r="O46626" s="14" t="str">
        <v/>
      </c>
      <c r="P46626" s="14" t="str">
        <f ca="1"/>
        <v>Low Cap</v>
      </c>
    </row>
    <row r="46627" spans="11:16">
      <c r="K46627" s="14" t="str">
        <v/>
      </c>
      <c r="L46627" s="14" t="str">
        <v/>
      </c>
      <c r="O46627" s="14" t="str">
        <v/>
      </c>
      <c r="P46627" s="14" t="str">
        <f ca="1"/>
        <v>Low Cap</v>
      </c>
    </row>
    <row r="46628" spans="11:16">
      <c r="K46628" s="14" t="str">
        <v/>
      </c>
      <c r="L46628" s="14" t="str">
        <v/>
      </c>
      <c r="O46628" s="14" t="str">
        <v/>
      </c>
      <c r="P46628" s="14" t="str">
        <f ca="1"/>
        <v>Low Cap</v>
      </c>
    </row>
    <row r="46629" spans="11:16">
      <c r="K46629" s="14" t="str">
        <v/>
      </c>
      <c r="L46629" s="14" t="str">
        <v/>
      </c>
      <c r="O46629" s="14" t="str">
        <v/>
      </c>
      <c r="P46629" s="14" t="str">
        <f ca="1"/>
        <v>Low Cap</v>
      </c>
    </row>
    <row r="46630" spans="11:16">
      <c r="K46630" s="14" t="str">
        <v/>
      </c>
      <c r="L46630" s="14" t="str">
        <v/>
      </c>
      <c r="O46630" s="14" t="str">
        <v/>
      </c>
      <c r="P46630" s="14" t="str">
        <f ca="1"/>
        <v>Low Cap</v>
      </c>
    </row>
    <row r="46631" spans="11:16">
      <c r="K46631" s="14" t="str">
        <v/>
      </c>
      <c r="L46631" s="14" t="str">
        <v/>
      </c>
      <c r="O46631" s="14" t="str">
        <v/>
      </c>
      <c r="P46631" s="14" t="str">
        <f ca="1"/>
        <v>Low Cap</v>
      </c>
    </row>
    <row r="46632" spans="11:16">
      <c r="K46632" s="14" t="str">
        <v/>
      </c>
      <c r="L46632" s="14" t="str">
        <v/>
      </c>
      <c r="O46632" s="14" t="str">
        <v/>
      </c>
      <c r="P46632" s="14" t="str">
        <f ca="1"/>
        <v>Low Cap</v>
      </c>
    </row>
    <row r="46633" spans="11:16">
      <c r="K46633" s="14" t="str">
        <v/>
      </c>
      <c r="L46633" s="14" t="str">
        <v/>
      </c>
      <c r="O46633" s="14" t="str">
        <v/>
      </c>
      <c r="P46633" s="14" t="str">
        <f ca="1"/>
        <v>Low Cap</v>
      </c>
    </row>
    <row r="46634" spans="11:16">
      <c r="K46634" s="14" t="str">
        <v/>
      </c>
      <c r="L46634" s="14" t="str">
        <v/>
      </c>
      <c r="O46634" s="14" t="str">
        <v/>
      </c>
      <c r="P46634" s="14" t="str">
        <f ca="1"/>
        <v>Low Cap</v>
      </c>
    </row>
    <row r="46635" spans="11:16">
      <c r="K46635" s="14" t="str">
        <v/>
      </c>
      <c r="L46635" s="14" t="str">
        <v/>
      </c>
      <c r="O46635" s="14" t="str">
        <v/>
      </c>
      <c r="P46635" s="14" t="str">
        <f ca="1"/>
        <v>Low Cap</v>
      </c>
    </row>
    <row r="46636" spans="11:16">
      <c r="K46636" s="14" t="str">
        <v/>
      </c>
      <c r="L46636" s="14" t="str">
        <v/>
      </c>
      <c r="O46636" s="14" t="str">
        <v/>
      </c>
      <c r="P46636" s="14" t="str">
        <f ca="1"/>
        <v>Low Cap</v>
      </c>
    </row>
    <row r="46637" spans="11:16">
      <c r="K46637" s="14" t="str">
        <v/>
      </c>
      <c r="L46637" s="14" t="str">
        <v/>
      </c>
      <c r="O46637" s="14" t="str">
        <v/>
      </c>
      <c r="P46637" s="14" t="str">
        <f ca="1"/>
        <v>Low Cap</v>
      </c>
    </row>
    <row r="46638" spans="11:16">
      <c r="K46638" s="14" t="str">
        <v/>
      </c>
      <c r="L46638" s="14" t="str">
        <v/>
      </c>
      <c r="O46638" s="14" t="str">
        <v/>
      </c>
      <c r="P46638" s="14" t="str">
        <f ca="1"/>
        <v>Low Cap</v>
      </c>
    </row>
    <row r="46639" spans="11:16">
      <c r="K46639" s="14" t="str">
        <v/>
      </c>
      <c r="L46639" s="14" t="str">
        <v/>
      </c>
      <c r="O46639" s="14" t="str">
        <v/>
      </c>
      <c r="P46639" s="14" t="str">
        <f ca="1"/>
        <v>Low Cap</v>
      </c>
    </row>
    <row r="46640" spans="11:16">
      <c r="K46640" s="14" t="str">
        <v/>
      </c>
      <c r="L46640" s="14" t="str">
        <v/>
      </c>
      <c r="O46640" s="14" t="str">
        <v/>
      </c>
      <c r="P46640" s="14" t="str">
        <f ca="1"/>
        <v>Low Cap</v>
      </c>
    </row>
    <row r="46641" spans="11:16">
      <c r="K46641" s="14" t="str">
        <v/>
      </c>
      <c r="L46641" s="14" t="str">
        <v/>
      </c>
      <c r="O46641" s="14" t="str">
        <v/>
      </c>
      <c r="P46641" s="14" t="str">
        <f ca="1"/>
        <v>Low Cap</v>
      </c>
    </row>
    <row r="46642" spans="11:16">
      <c r="K46642" s="14" t="str">
        <v/>
      </c>
      <c r="L46642" s="14" t="str">
        <v/>
      </c>
      <c r="O46642" s="14" t="str">
        <v/>
      </c>
      <c r="P46642" s="14" t="str">
        <f ca="1"/>
        <v>Low Cap</v>
      </c>
    </row>
    <row r="46643" spans="11:16">
      <c r="K46643" s="14" t="str">
        <v/>
      </c>
      <c r="L46643" s="14" t="str">
        <v/>
      </c>
      <c r="O46643" s="14" t="str">
        <v/>
      </c>
      <c r="P46643" s="14" t="str">
        <f ca="1"/>
        <v>Low Cap</v>
      </c>
    </row>
    <row r="46644" spans="11:16">
      <c r="K46644" s="14" t="str">
        <v/>
      </c>
      <c r="L46644" s="14" t="str">
        <v/>
      </c>
      <c r="O46644" s="14" t="str">
        <v/>
      </c>
      <c r="P46644" s="14" t="str">
        <f ca="1"/>
        <v>Low Cap</v>
      </c>
    </row>
    <row r="46645" spans="11:16">
      <c r="K46645" s="14" t="str">
        <v/>
      </c>
      <c r="L46645" s="14" t="str">
        <v/>
      </c>
      <c r="O46645" s="14" t="str">
        <v/>
      </c>
      <c r="P46645" s="14" t="str">
        <f ca="1"/>
        <v>Low Cap</v>
      </c>
    </row>
    <row r="46646" spans="11:16">
      <c r="K46646" s="14" t="str">
        <v/>
      </c>
      <c r="L46646" s="14" t="str">
        <v/>
      </c>
      <c r="O46646" s="14" t="str">
        <v/>
      </c>
      <c r="P46646" s="14" t="str">
        <f ca="1"/>
        <v>Low Cap</v>
      </c>
    </row>
    <row r="46647" spans="11:16">
      <c r="K46647" s="14" t="str">
        <v/>
      </c>
      <c r="L46647" s="14" t="str">
        <v/>
      </c>
      <c r="O46647" s="14" t="str">
        <v/>
      </c>
      <c r="P46647" s="14" t="str">
        <f ca="1"/>
        <v>Low Cap</v>
      </c>
    </row>
    <row r="46648" spans="11:16">
      <c r="K46648" s="14" t="str">
        <v/>
      </c>
      <c r="L46648" s="14" t="str">
        <v/>
      </c>
      <c r="O46648" s="14" t="str">
        <v/>
      </c>
      <c r="P46648" s="14" t="str">
        <f ca="1"/>
        <v>Low Cap</v>
      </c>
    </row>
    <row r="46649" spans="11:16">
      <c r="K46649" s="14" t="str">
        <v/>
      </c>
      <c r="L46649" s="14" t="str">
        <v/>
      </c>
      <c r="O46649" s="14" t="str">
        <v/>
      </c>
      <c r="P46649" s="14" t="str">
        <f ca="1"/>
        <v>Low Cap</v>
      </c>
    </row>
    <row r="46650" spans="11:16">
      <c r="K46650" s="14" t="str">
        <v/>
      </c>
      <c r="L46650" s="14" t="str">
        <v/>
      </c>
      <c r="O46650" s="14" t="str">
        <v/>
      </c>
      <c r="P46650" s="14" t="str">
        <f ca="1"/>
        <v>Low Cap</v>
      </c>
    </row>
    <row r="46651" spans="11:16">
      <c r="K46651" s="14" t="str">
        <v/>
      </c>
      <c r="L46651" s="14" t="str">
        <v/>
      </c>
      <c r="O46651" s="14" t="str">
        <v/>
      </c>
      <c r="P46651" s="14" t="str">
        <f ca="1"/>
        <v>Low Cap</v>
      </c>
    </row>
    <row r="46652" spans="11:16">
      <c r="K46652" s="14" t="str">
        <v/>
      </c>
      <c r="L46652" s="14" t="str">
        <v/>
      </c>
      <c r="O46652" s="14" t="str">
        <v/>
      </c>
      <c r="P46652" s="14" t="str">
        <f ca="1"/>
        <v>Low Cap</v>
      </c>
    </row>
    <row r="46653" spans="11:16">
      <c r="K46653" s="14" t="str">
        <v/>
      </c>
      <c r="L46653" s="14" t="str">
        <v/>
      </c>
      <c r="O46653" s="14" t="str">
        <v/>
      </c>
      <c r="P46653" s="14" t="str">
        <f ca="1"/>
        <v>Low Cap</v>
      </c>
    </row>
    <row r="46654" spans="11:16">
      <c r="K46654" s="14" t="str">
        <v/>
      </c>
      <c r="L46654" s="14" t="str">
        <v/>
      </c>
      <c r="O46654" s="14" t="str">
        <v/>
      </c>
      <c r="P46654" s="14" t="str">
        <f ca="1"/>
        <v>Low Cap</v>
      </c>
    </row>
    <row r="46655" spans="11:16">
      <c r="K46655" s="14" t="str">
        <v/>
      </c>
      <c r="L46655" s="14" t="str">
        <v/>
      </c>
      <c r="O46655" s="14" t="str">
        <v/>
      </c>
      <c r="P46655" s="14" t="str">
        <f ca="1"/>
        <v>Low Cap</v>
      </c>
    </row>
    <row r="46656" spans="11:16">
      <c r="K46656" s="14" t="str">
        <v/>
      </c>
      <c r="L46656" s="14" t="str">
        <v/>
      </c>
      <c r="O46656" s="14" t="str">
        <v/>
      </c>
      <c r="P46656" s="14" t="str">
        <f ca="1"/>
        <v>Low Cap</v>
      </c>
    </row>
    <row r="46657" spans="11:16">
      <c r="K46657" s="14" t="str">
        <v/>
      </c>
      <c r="L46657" s="14" t="str">
        <v/>
      </c>
      <c r="O46657" s="14" t="str">
        <v/>
      </c>
      <c r="P46657" s="14" t="str">
        <f ca="1"/>
        <v>Low Cap</v>
      </c>
    </row>
    <row r="46658" spans="11:16">
      <c r="K46658" s="14" t="str">
        <v/>
      </c>
      <c r="L46658" s="14" t="str">
        <v/>
      </c>
      <c r="O46658" s="14" t="str">
        <v/>
      </c>
      <c r="P46658" s="14" t="str">
        <f ca="1"/>
        <v>Low Cap</v>
      </c>
    </row>
    <row r="46659" spans="11:16">
      <c r="K46659" s="14" t="str">
        <v/>
      </c>
      <c r="L46659" s="14" t="str">
        <v/>
      </c>
      <c r="O46659" s="14" t="str">
        <v/>
      </c>
      <c r="P46659" s="14" t="str">
        <f ca="1"/>
        <v>Low Cap</v>
      </c>
    </row>
    <row r="46660" spans="11:16">
      <c r="K46660" s="14" t="str">
        <v/>
      </c>
      <c r="L46660" s="14" t="str">
        <v/>
      </c>
      <c r="O46660" s="14" t="str">
        <v/>
      </c>
      <c r="P46660" s="14" t="str">
        <f ca="1"/>
        <v>Low Cap</v>
      </c>
    </row>
    <row r="46661" spans="11:16">
      <c r="K46661" s="14" t="str">
        <v/>
      </c>
      <c r="L46661" s="14" t="str">
        <v/>
      </c>
      <c r="O46661" s="14" t="str">
        <v/>
      </c>
      <c r="P46661" s="14" t="str">
        <f ca="1"/>
        <v>Low Cap</v>
      </c>
    </row>
    <row r="46662" spans="11:16">
      <c r="K46662" s="14" t="str">
        <v/>
      </c>
      <c r="L46662" s="14" t="str">
        <v/>
      </c>
      <c r="O46662" s="14" t="str">
        <v/>
      </c>
      <c r="P46662" s="14" t="str">
        <f ca="1"/>
        <v>Low Cap</v>
      </c>
    </row>
    <row r="46663" spans="11:16">
      <c r="K46663" s="14" t="str">
        <v/>
      </c>
      <c r="L46663" s="14" t="str">
        <v/>
      </c>
      <c r="O46663" s="14" t="str">
        <v/>
      </c>
      <c r="P46663" s="14" t="str">
        <f ca="1"/>
        <v>Low Cap</v>
      </c>
    </row>
    <row r="46664" spans="11:16">
      <c r="K46664" s="14" t="str">
        <v/>
      </c>
      <c r="L46664" s="14" t="str">
        <v/>
      </c>
      <c r="O46664" s="14" t="str">
        <v/>
      </c>
      <c r="P46664" s="14" t="str">
        <f ca="1"/>
        <v>Low Cap</v>
      </c>
    </row>
    <row r="46665" spans="11:16">
      <c r="K46665" s="14" t="str">
        <v/>
      </c>
      <c r="L46665" s="14" t="str">
        <v/>
      </c>
      <c r="O46665" s="14" t="str">
        <v/>
      </c>
      <c r="P46665" s="14" t="str">
        <f ca="1"/>
        <v>Low Cap</v>
      </c>
    </row>
    <row r="46666" spans="11:16">
      <c r="K46666" s="14" t="str">
        <v/>
      </c>
      <c r="L46666" s="14" t="str">
        <v/>
      </c>
      <c r="O46666" s="14" t="str">
        <v/>
      </c>
      <c r="P46666" s="14" t="str">
        <f ca="1"/>
        <v>Low Cap</v>
      </c>
    </row>
    <row r="46667" spans="11:16">
      <c r="K46667" s="14" t="str">
        <v/>
      </c>
      <c r="L46667" s="14" t="str">
        <v/>
      </c>
      <c r="O46667" s="14" t="str">
        <v/>
      </c>
      <c r="P46667" s="14" t="str">
        <f ca="1"/>
        <v>Low Cap</v>
      </c>
    </row>
    <row r="46668" spans="11:16">
      <c r="K46668" s="14" t="str">
        <v/>
      </c>
      <c r="L46668" s="14" t="str">
        <v/>
      </c>
      <c r="O46668" s="14" t="str">
        <v/>
      </c>
      <c r="P46668" s="14" t="str">
        <f ca="1"/>
        <v>Low Cap</v>
      </c>
    </row>
    <row r="46669" spans="11:16">
      <c r="K46669" s="14" t="str">
        <v/>
      </c>
      <c r="L46669" s="14" t="str">
        <v/>
      </c>
      <c r="O46669" s="14" t="str">
        <v/>
      </c>
      <c r="P46669" s="14" t="str">
        <f ca="1"/>
        <v>Low Cap</v>
      </c>
    </row>
    <row r="46670" spans="11:16">
      <c r="K46670" s="14" t="str">
        <v/>
      </c>
      <c r="L46670" s="14" t="str">
        <v/>
      </c>
      <c r="O46670" s="14" t="str">
        <v/>
      </c>
      <c r="P46670" s="14" t="str">
        <f ca="1"/>
        <v>Low Cap</v>
      </c>
    </row>
    <row r="46671" spans="11:16">
      <c r="K46671" s="14" t="str">
        <v/>
      </c>
      <c r="L46671" s="14" t="str">
        <v/>
      </c>
      <c r="O46671" s="14" t="str">
        <v/>
      </c>
      <c r="P46671" s="14" t="str">
        <f ca="1"/>
        <v>Low Cap</v>
      </c>
    </row>
    <row r="46672" spans="11:16">
      <c r="K46672" s="14" t="str">
        <v/>
      </c>
      <c r="L46672" s="14" t="str">
        <v/>
      </c>
      <c r="O46672" s="14" t="str">
        <v/>
      </c>
      <c r="P46672" s="14" t="str">
        <f ca="1"/>
        <v>Low Cap</v>
      </c>
    </row>
    <row r="46673" spans="11:16">
      <c r="K46673" s="14" t="str">
        <v/>
      </c>
      <c r="L46673" s="14" t="str">
        <v/>
      </c>
      <c r="O46673" s="14" t="str">
        <v/>
      </c>
      <c r="P46673" s="14" t="str">
        <f ca="1"/>
        <v>Low Cap</v>
      </c>
    </row>
    <row r="46674" spans="11:16">
      <c r="K46674" s="14" t="str">
        <v/>
      </c>
      <c r="L46674" s="14" t="str">
        <v/>
      </c>
      <c r="O46674" s="14" t="str">
        <v/>
      </c>
      <c r="P46674" s="14" t="str">
        <f ca="1"/>
        <v>Low Cap</v>
      </c>
    </row>
    <row r="46675" spans="11:16">
      <c r="K46675" s="14" t="str">
        <v/>
      </c>
      <c r="L46675" s="14" t="str">
        <v/>
      </c>
      <c r="O46675" s="14" t="str">
        <v/>
      </c>
      <c r="P46675" s="14" t="str">
        <f ca="1"/>
        <v>Low Cap</v>
      </c>
    </row>
    <row r="46676" spans="11:16">
      <c r="K46676" s="14" t="str">
        <v/>
      </c>
      <c r="L46676" s="14" t="str">
        <v/>
      </c>
      <c r="O46676" s="14" t="str">
        <v/>
      </c>
      <c r="P46676" s="14" t="str">
        <f ca="1"/>
        <v>Low Cap</v>
      </c>
    </row>
    <row r="46677" spans="11:16">
      <c r="K46677" s="14" t="str">
        <v/>
      </c>
      <c r="L46677" s="14" t="str">
        <v/>
      </c>
      <c r="O46677" s="14" t="str">
        <v/>
      </c>
      <c r="P46677" s="14" t="str">
        <f ca="1"/>
        <v>Low Cap</v>
      </c>
    </row>
    <row r="46678" spans="11:16">
      <c r="K46678" s="14" t="str">
        <v/>
      </c>
      <c r="L46678" s="14" t="str">
        <v/>
      </c>
      <c r="O46678" s="14" t="str">
        <v/>
      </c>
      <c r="P46678" s="14" t="str">
        <f ca="1"/>
        <v>Low Cap</v>
      </c>
    </row>
    <row r="46679" spans="11:16">
      <c r="K46679" s="14" t="str">
        <v/>
      </c>
      <c r="L46679" s="14" t="str">
        <v/>
      </c>
      <c r="O46679" s="14" t="str">
        <v/>
      </c>
      <c r="P46679" s="14" t="str">
        <f ca="1"/>
        <v>Low Cap</v>
      </c>
    </row>
    <row r="46680" spans="11:16">
      <c r="K46680" s="14" t="str">
        <v/>
      </c>
      <c r="L46680" s="14" t="str">
        <v/>
      </c>
      <c r="O46680" s="14" t="str">
        <v/>
      </c>
      <c r="P46680" s="14" t="str">
        <f ca="1"/>
        <v>Low Cap</v>
      </c>
    </row>
    <row r="46681" spans="11:16">
      <c r="K46681" s="14" t="str">
        <v/>
      </c>
      <c r="L46681" s="14" t="str">
        <v/>
      </c>
      <c r="O46681" s="14" t="str">
        <v/>
      </c>
      <c r="P46681" s="14" t="str">
        <f ca="1"/>
        <v>Low Cap</v>
      </c>
    </row>
    <row r="46682" spans="11:16">
      <c r="K46682" s="14" t="str">
        <v/>
      </c>
      <c r="L46682" s="14" t="str">
        <v/>
      </c>
      <c r="O46682" s="14" t="str">
        <v/>
      </c>
      <c r="P46682" s="14" t="str">
        <f ca="1"/>
        <v>Low Cap</v>
      </c>
    </row>
    <row r="46683" spans="11:16">
      <c r="K46683" s="14" t="str">
        <v/>
      </c>
      <c r="L46683" s="14" t="str">
        <v/>
      </c>
      <c r="O46683" s="14" t="str">
        <v/>
      </c>
      <c r="P46683" s="14" t="str">
        <f ca="1"/>
        <v>Low Cap</v>
      </c>
    </row>
    <row r="46684" spans="11:16">
      <c r="K46684" s="14" t="str">
        <v/>
      </c>
      <c r="L46684" s="14" t="str">
        <v/>
      </c>
      <c r="O46684" s="14" t="str">
        <v/>
      </c>
      <c r="P46684" s="14" t="str">
        <f ca="1"/>
        <v>Low Cap</v>
      </c>
    </row>
    <row r="46685" spans="11:16">
      <c r="K46685" s="14" t="str">
        <v/>
      </c>
      <c r="L46685" s="14" t="str">
        <v/>
      </c>
      <c r="O46685" s="14" t="str">
        <v/>
      </c>
      <c r="P46685" s="14" t="str">
        <f ca="1"/>
        <v>Low Cap</v>
      </c>
    </row>
    <row r="46686" spans="11:16">
      <c r="K46686" s="14" t="str">
        <v/>
      </c>
      <c r="L46686" s="14" t="str">
        <v/>
      </c>
      <c r="O46686" s="14" t="str">
        <v/>
      </c>
      <c r="P46686" s="14" t="str">
        <f ca="1"/>
        <v>Low Cap</v>
      </c>
    </row>
    <row r="46687" spans="11:16">
      <c r="K46687" s="14" t="str">
        <v/>
      </c>
      <c r="L46687" s="14" t="str">
        <v/>
      </c>
      <c r="O46687" s="14" t="str">
        <v/>
      </c>
      <c r="P46687" s="14" t="str">
        <f ca="1"/>
        <v>Low Cap</v>
      </c>
    </row>
    <row r="46688" spans="11:16">
      <c r="K46688" s="14" t="str">
        <v/>
      </c>
      <c r="L46688" s="14" t="str">
        <v/>
      </c>
      <c r="O46688" s="14" t="str">
        <v/>
      </c>
      <c r="P46688" s="14" t="str">
        <f ca="1"/>
        <v>Low Cap</v>
      </c>
    </row>
    <row r="46689" spans="11:16">
      <c r="K46689" s="14" t="str">
        <v/>
      </c>
      <c r="L46689" s="14" t="str">
        <v/>
      </c>
      <c r="O46689" s="14" t="str">
        <v/>
      </c>
      <c r="P46689" s="14" t="str">
        <f ca="1"/>
        <v>Low Cap</v>
      </c>
    </row>
    <row r="46690" spans="11:16">
      <c r="K46690" s="14" t="str">
        <v/>
      </c>
      <c r="L46690" s="14" t="str">
        <v/>
      </c>
      <c r="O46690" s="14" t="str">
        <v/>
      </c>
      <c r="P46690" s="14" t="str">
        <f ca="1"/>
        <v>Low Cap</v>
      </c>
    </row>
    <row r="46691" spans="11:16">
      <c r="K46691" s="14" t="str">
        <v/>
      </c>
      <c r="L46691" s="14" t="str">
        <v/>
      </c>
      <c r="O46691" s="14" t="str">
        <v/>
      </c>
      <c r="P46691" s="14" t="str">
        <f ca="1"/>
        <v>Low Cap</v>
      </c>
    </row>
    <row r="46692" spans="11:16">
      <c r="K46692" s="14" t="str">
        <v/>
      </c>
      <c r="L46692" s="14" t="str">
        <v/>
      </c>
      <c r="O46692" s="14" t="str">
        <v/>
      </c>
      <c r="P46692" s="14" t="str">
        <f ca="1"/>
        <v>Low Cap</v>
      </c>
    </row>
    <row r="46693" spans="11:16">
      <c r="K46693" s="14" t="str">
        <v/>
      </c>
      <c r="L46693" s="14" t="str">
        <v/>
      </c>
      <c r="O46693" s="14" t="str">
        <v/>
      </c>
      <c r="P46693" s="14" t="str">
        <f ca="1"/>
        <v>Low Cap</v>
      </c>
    </row>
    <row r="46694" spans="11:16">
      <c r="K46694" s="14" t="str">
        <v/>
      </c>
      <c r="L46694" s="14" t="str">
        <v/>
      </c>
      <c r="O46694" s="14" t="str">
        <v/>
      </c>
      <c r="P46694" s="14" t="str">
        <f ca="1"/>
        <v>Low Cap</v>
      </c>
    </row>
    <row r="46695" spans="11:16">
      <c r="K46695" s="14" t="str">
        <v/>
      </c>
      <c r="L46695" s="14" t="str">
        <v/>
      </c>
      <c r="O46695" s="14" t="str">
        <v/>
      </c>
      <c r="P46695" s="14" t="str">
        <f ca="1"/>
        <v>Low Cap</v>
      </c>
    </row>
    <row r="46696" spans="11:16">
      <c r="K46696" s="14" t="str">
        <v/>
      </c>
      <c r="L46696" s="14" t="str">
        <v/>
      </c>
      <c r="O46696" s="14" t="str">
        <v/>
      </c>
      <c r="P46696" s="14" t="str">
        <f ca="1"/>
        <v>Low Cap</v>
      </c>
    </row>
    <row r="46697" spans="11:16">
      <c r="K46697" s="14" t="str">
        <v/>
      </c>
      <c r="L46697" s="14" t="str">
        <v/>
      </c>
      <c r="O46697" s="14" t="str">
        <v/>
      </c>
      <c r="P46697" s="14" t="str">
        <f ca="1"/>
        <v>Low Cap</v>
      </c>
    </row>
    <row r="46698" spans="11:16">
      <c r="K46698" s="14" t="str">
        <v/>
      </c>
      <c r="L46698" s="14" t="str">
        <v/>
      </c>
      <c r="O46698" s="14" t="str">
        <v/>
      </c>
      <c r="P46698" s="14" t="str">
        <f ca="1"/>
        <v>Low Cap</v>
      </c>
    </row>
    <row r="46699" spans="11:16">
      <c r="K46699" s="14" t="str">
        <v/>
      </c>
      <c r="L46699" s="14" t="str">
        <v/>
      </c>
      <c r="O46699" s="14" t="str">
        <v/>
      </c>
      <c r="P46699" s="14" t="str">
        <f ca="1"/>
        <v>Low Cap</v>
      </c>
    </row>
    <row r="46700" spans="11:16">
      <c r="K46700" s="14" t="str">
        <v/>
      </c>
      <c r="L46700" s="14" t="str">
        <v/>
      </c>
      <c r="O46700" s="14" t="str">
        <v/>
      </c>
      <c r="P46700" s="14" t="str">
        <f ca="1"/>
        <v>Low Cap</v>
      </c>
    </row>
    <row r="46701" spans="11:16">
      <c r="K46701" s="14" t="str">
        <v/>
      </c>
      <c r="L46701" s="14" t="str">
        <v/>
      </c>
      <c r="O46701" s="14" t="str">
        <v/>
      </c>
      <c r="P46701" s="14" t="str">
        <f ca="1"/>
        <v>Low Cap</v>
      </c>
    </row>
    <row r="46702" spans="11:16">
      <c r="K46702" s="14" t="str">
        <v/>
      </c>
      <c r="L46702" s="14" t="str">
        <v/>
      </c>
      <c r="O46702" s="14" t="str">
        <v/>
      </c>
      <c r="P46702" s="14" t="str">
        <f ca="1"/>
        <v>Low Cap</v>
      </c>
    </row>
    <row r="46703" spans="11:16">
      <c r="K46703" s="14" t="str">
        <v/>
      </c>
      <c r="L46703" s="14" t="str">
        <v/>
      </c>
      <c r="O46703" s="14" t="str">
        <v/>
      </c>
      <c r="P46703" s="14" t="str">
        <f ca="1"/>
        <v>Low Cap</v>
      </c>
    </row>
    <row r="46704" spans="11:16">
      <c r="K46704" s="14" t="str">
        <v/>
      </c>
      <c r="L46704" s="14" t="str">
        <v/>
      </c>
      <c r="O46704" s="14" t="str">
        <v/>
      </c>
      <c r="P46704" s="14" t="str">
        <f ca="1"/>
        <v>Low Cap</v>
      </c>
    </row>
    <row r="46705" spans="11:16">
      <c r="K46705" s="14" t="str">
        <v/>
      </c>
      <c r="L46705" s="14" t="str">
        <v/>
      </c>
      <c r="O46705" s="14" t="str">
        <v/>
      </c>
      <c r="P46705" s="14" t="str">
        <f ca="1"/>
        <v>Low Cap</v>
      </c>
    </row>
    <row r="46706" spans="11:16">
      <c r="K46706" s="14" t="str">
        <v/>
      </c>
      <c r="L46706" s="14" t="str">
        <v/>
      </c>
      <c r="O46706" s="14" t="str">
        <v/>
      </c>
      <c r="P46706" s="14" t="str">
        <f ca="1"/>
        <v>Low Cap</v>
      </c>
    </row>
    <row r="46707" spans="11:16">
      <c r="K46707" s="14" t="str">
        <v/>
      </c>
      <c r="L46707" s="14" t="str">
        <v/>
      </c>
      <c r="O46707" s="14" t="str">
        <v/>
      </c>
      <c r="P46707" s="14" t="str">
        <f ca="1"/>
        <v>Low Cap</v>
      </c>
    </row>
    <row r="46708" spans="11:16">
      <c r="K46708" s="14" t="str">
        <v/>
      </c>
      <c r="L46708" s="14" t="str">
        <v/>
      </c>
      <c r="O46708" s="14" t="str">
        <v/>
      </c>
      <c r="P46708" s="14" t="str">
        <f ca="1"/>
        <v>Low Cap</v>
      </c>
    </row>
    <row r="46709" spans="11:16">
      <c r="K46709" s="14" t="str">
        <v/>
      </c>
      <c r="L46709" s="14" t="str">
        <v/>
      </c>
      <c r="O46709" s="14" t="str">
        <v/>
      </c>
      <c r="P46709" s="14" t="str">
        <f ca="1"/>
        <v>Low Cap</v>
      </c>
    </row>
    <row r="46710" spans="11:16">
      <c r="K46710" s="14" t="str">
        <v/>
      </c>
      <c r="L46710" s="14" t="str">
        <v/>
      </c>
      <c r="O46710" s="14" t="str">
        <v/>
      </c>
      <c r="P46710" s="14" t="str">
        <f ca="1"/>
        <v>Low Cap</v>
      </c>
    </row>
    <row r="46711" spans="11:16">
      <c r="K46711" s="14" t="str">
        <v/>
      </c>
      <c r="L46711" s="14" t="str">
        <v/>
      </c>
      <c r="O46711" s="14" t="str">
        <v/>
      </c>
      <c r="P46711" s="14" t="str">
        <f ca="1"/>
        <v>Low Cap</v>
      </c>
    </row>
    <row r="46712" spans="11:16">
      <c r="K46712" s="14" t="str">
        <v/>
      </c>
      <c r="L46712" s="14" t="str">
        <v/>
      </c>
      <c r="O46712" s="14" t="str">
        <v/>
      </c>
      <c r="P46712" s="14" t="str">
        <f ca="1"/>
        <v>Low Cap</v>
      </c>
    </row>
    <row r="46713" spans="11:16">
      <c r="K46713" s="14" t="str">
        <v/>
      </c>
      <c r="L46713" s="14" t="str">
        <v/>
      </c>
      <c r="O46713" s="14" t="str">
        <v/>
      </c>
      <c r="P46713" s="14" t="str">
        <f ca="1"/>
        <v>Low Cap</v>
      </c>
    </row>
    <row r="46714" spans="11:16">
      <c r="K46714" s="14" t="str">
        <v/>
      </c>
      <c r="L46714" s="14" t="str">
        <v/>
      </c>
      <c r="O46714" s="14" t="str">
        <v/>
      </c>
      <c r="P46714" s="14" t="str">
        <f ca="1"/>
        <v>Low Cap</v>
      </c>
    </row>
    <row r="46715" spans="11:16">
      <c r="K46715" s="14" t="str">
        <v/>
      </c>
      <c r="L46715" s="14" t="str">
        <v/>
      </c>
      <c r="O46715" s="14" t="str">
        <v/>
      </c>
      <c r="P46715" s="14" t="str">
        <f ca="1"/>
        <v>Low Cap</v>
      </c>
    </row>
    <row r="46716" spans="11:16">
      <c r="K46716" s="14" t="str">
        <v/>
      </c>
      <c r="L46716" s="14" t="str">
        <v/>
      </c>
      <c r="O46716" s="14" t="str">
        <v/>
      </c>
      <c r="P46716" s="14" t="str">
        <f ca="1"/>
        <v>Low Cap</v>
      </c>
    </row>
    <row r="46717" spans="11:16">
      <c r="K46717" s="14" t="str">
        <v/>
      </c>
      <c r="L46717" s="14" t="str">
        <v/>
      </c>
      <c r="O46717" s="14" t="str">
        <v/>
      </c>
      <c r="P46717" s="14" t="str">
        <f ca="1"/>
        <v>Low Cap</v>
      </c>
    </row>
    <row r="46718" spans="11:16">
      <c r="K46718" s="14" t="str">
        <v/>
      </c>
      <c r="L46718" s="14" t="str">
        <v/>
      </c>
      <c r="O46718" s="14" t="str">
        <v/>
      </c>
      <c r="P46718" s="14" t="str">
        <f ca="1"/>
        <v>Low Cap</v>
      </c>
    </row>
    <row r="46719" spans="11:16">
      <c r="K46719" s="14" t="str">
        <v/>
      </c>
      <c r="L46719" s="14" t="str">
        <v/>
      </c>
      <c r="O46719" s="14" t="str">
        <v/>
      </c>
      <c r="P46719" s="14" t="str">
        <f ca="1"/>
        <v>Low Cap</v>
      </c>
    </row>
    <row r="46720" spans="11:16">
      <c r="K46720" s="14" t="str">
        <v/>
      </c>
      <c r="L46720" s="14" t="str">
        <v/>
      </c>
      <c r="O46720" s="14" t="str">
        <v/>
      </c>
      <c r="P46720" s="14" t="str">
        <f ca="1"/>
        <v>Low Cap</v>
      </c>
    </row>
    <row r="46721" spans="11:16">
      <c r="K46721" s="14" t="str">
        <v/>
      </c>
      <c r="L46721" s="14" t="str">
        <v/>
      </c>
      <c r="O46721" s="14" t="str">
        <v/>
      </c>
      <c r="P46721" s="14" t="str">
        <f ca="1"/>
        <v>Low Cap</v>
      </c>
    </row>
    <row r="46722" spans="11:16">
      <c r="K46722" s="14" t="str">
        <v/>
      </c>
      <c r="L46722" s="14" t="str">
        <v/>
      </c>
      <c r="O46722" s="14" t="str">
        <v/>
      </c>
      <c r="P46722" s="14" t="str">
        <f ca="1"/>
        <v>Low Cap</v>
      </c>
    </row>
    <row r="46723" spans="11:16">
      <c r="K46723" s="14" t="str">
        <v/>
      </c>
      <c r="L46723" s="14" t="str">
        <v/>
      </c>
      <c r="O46723" s="14" t="str">
        <v/>
      </c>
      <c r="P46723" s="14" t="str">
        <f ca="1"/>
        <v>Low Cap</v>
      </c>
    </row>
    <row r="46724" spans="11:16">
      <c r="K46724" s="14" t="str">
        <v/>
      </c>
      <c r="L46724" s="14" t="str">
        <v/>
      </c>
      <c r="O46724" s="14" t="str">
        <v/>
      </c>
      <c r="P46724" s="14" t="str">
        <f ca="1"/>
        <v>Low Cap</v>
      </c>
    </row>
    <row r="46725" spans="11:16">
      <c r="K46725" s="14" t="str">
        <v/>
      </c>
      <c r="L46725" s="14" t="str">
        <v/>
      </c>
      <c r="O46725" s="14" t="str">
        <v/>
      </c>
      <c r="P46725" s="14" t="str">
        <f ca="1"/>
        <v>Low Cap</v>
      </c>
    </row>
    <row r="46726" spans="11:16">
      <c r="K46726" s="14" t="str">
        <v/>
      </c>
      <c r="L46726" s="14" t="str">
        <v/>
      </c>
      <c r="O46726" s="14" t="str">
        <v/>
      </c>
      <c r="P46726" s="14" t="str">
        <f ca="1"/>
        <v>Low Cap</v>
      </c>
    </row>
    <row r="46727" spans="11:16">
      <c r="K46727" s="14" t="str">
        <v/>
      </c>
      <c r="L46727" s="14" t="str">
        <v/>
      </c>
      <c r="O46727" s="14" t="str">
        <v/>
      </c>
      <c r="P46727" s="14" t="str">
        <f ca="1"/>
        <v>Low Cap</v>
      </c>
    </row>
    <row r="46728" spans="11:16">
      <c r="K46728" s="14" t="str">
        <v/>
      </c>
      <c r="L46728" s="14" t="str">
        <v/>
      </c>
      <c r="O46728" s="14" t="str">
        <v/>
      </c>
      <c r="P46728" s="14" t="str">
        <f ca="1"/>
        <v>Low Cap</v>
      </c>
    </row>
    <row r="46729" spans="11:16">
      <c r="K46729" s="14" t="str">
        <v/>
      </c>
      <c r="L46729" s="14" t="str">
        <v/>
      </c>
      <c r="O46729" s="14" t="str">
        <v/>
      </c>
      <c r="P46729" s="14" t="str">
        <f ca="1"/>
        <v>Low Cap</v>
      </c>
    </row>
    <row r="46730" spans="11:16">
      <c r="K46730" s="14" t="str">
        <v/>
      </c>
      <c r="L46730" s="14" t="str">
        <v/>
      </c>
      <c r="O46730" s="14" t="str">
        <v/>
      </c>
      <c r="P46730" s="14" t="str">
        <f ca="1"/>
        <v>Low Cap</v>
      </c>
    </row>
    <row r="46731" spans="11:16">
      <c r="K46731" s="14" t="str">
        <v/>
      </c>
      <c r="L46731" s="14" t="str">
        <v/>
      </c>
      <c r="O46731" s="14" t="str">
        <v/>
      </c>
      <c r="P46731" s="14" t="str">
        <f ca="1"/>
        <v>Low Cap</v>
      </c>
    </row>
    <row r="46732" spans="11:16">
      <c r="K46732" s="14" t="str">
        <v/>
      </c>
      <c r="L46732" s="14" t="str">
        <v/>
      </c>
      <c r="O46732" s="14" t="str">
        <v/>
      </c>
      <c r="P46732" s="14" t="str">
        <f ca="1"/>
        <v>Low Cap</v>
      </c>
    </row>
    <row r="46733" spans="11:16">
      <c r="K46733" s="14" t="str">
        <v/>
      </c>
      <c r="L46733" s="14" t="str">
        <v/>
      </c>
      <c r="O46733" s="14" t="str">
        <v/>
      </c>
      <c r="P46733" s="14" t="str">
        <f ca="1"/>
        <v>Low Cap</v>
      </c>
    </row>
    <row r="46734" spans="11:16">
      <c r="K46734" s="14" t="str">
        <v/>
      </c>
      <c r="L46734" s="14" t="str">
        <v/>
      </c>
      <c r="O46734" s="14" t="str">
        <v/>
      </c>
      <c r="P46734" s="14" t="str">
        <f ca="1"/>
        <v>Low Cap</v>
      </c>
    </row>
    <row r="46735" spans="11:16">
      <c r="K46735" s="14" t="str">
        <v/>
      </c>
      <c r="L46735" s="14" t="str">
        <v/>
      </c>
      <c r="O46735" s="14" t="str">
        <v/>
      </c>
      <c r="P46735" s="14" t="str">
        <f ca="1"/>
        <v>Low Cap</v>
      </c>
    </row>
    <row r="46736" spans="11:16">
      <c r="K46736" s="14" t="str">
        <v/>
      </c>
      <c r="L46736" s="14" t="str">
        <v/>
      </c>
      <c r="O46736" s="14" t="str">
        <v/>
      </c>
      <c r="P46736" s="14" t="str">
        <f ca="1"/>
        <v>Low Cap</v>
      </c>
    </row>
    <row r="46737" spans="11:16">
      <c r="K46737" s="14" t="str">
        <v/>
      </c>
      <c r="L46737" s="14" t="str">
        <v/>
      </c>
      <c r="O46737" s="14" t="str">
        <v/>
      </c>
      <c r="P46737" s="14" t="str">
        <f ca="1"/>
        <v>Low Cap</v>
      </c>
    </row>
    <row r="46738" spans="11:16">
      <c r="K46738" s="14" t="str">
        <v/>
      </c>
      <c r="L46738" s="14" t="str">
        <v/>
      </c>
      <c r="O46738" s="14" t="str">
        <v/>
      </c>
      <c r="P46738" s="14" t="str">
        <f ca="1"/>
        <v>Low Cap</v>
      </c>
    </row>
    <row r="46739" spans="11:16">
      <c r="K46739" s="14" t="str">
        <v/>
      </c>
      <c r="L46739" s="14" t="str">
        <v/>
      </c>
      <c r="O46739" s="14" t="str">
        <v/>
      </c>
      <c r="P46739" s="14" t="str">
        <f ca="1"/>
        <v>Low Cap</v>
      </c>
    </row>
    <row r="46740" spans="11:16">
      <c r="K46740" s="14" t="str">
        <v/>
      </c>
      <c r="L46740" s="14" t="str">
        <v/>
      </c>
      <c r="O46740" s="14" t="str">
        <v/>
      </c>
      <c r="P46740" s="14" t="str">
        <f ca="1"/>
        <v>Low Cap</v>
      </c>
    </row>
    <row r="46741" spans="11:16">
      <c r="K46741" s="14" t="str">
        <v/>
      </c>
      <c r="L46741" s="14" t="str">
        <v/>
      </c>
      <c r="O46741" s="14" t="str">
        <v/>
      </c>
      <c r="P46741" s="14" t="str">
        <f ca="1"/>
        <v>Low Cap</v>
      </c>
    </row>
    <row r="46742" spans="11:16">
      <c r="K46742" s="14" t="str">
        <v/>
      </c>
      <c r="L46742" s="14" t="str">
        <v/>
      </c>
      <c r="O46742" s="14" t="str">
        <v/>
      </c>
      <c r="P46742" s="14" t="str">
        <f ca="1"/>
        <v>Low Cap</v>
      </c>
    </row>
    <row r="46743" spans="11:16">
      <c r="K46743" s="14" t="str">
        <v/>
      </c>
      <c r="L46743" s="14" t="str">
        <v/>
      </c>
      <c r="O46743" s="14" t="str">
        <v/>
      </c>
      <c r="P46743" s="14" t="str">
        <f ca="1"/>
        <v>Low Cap</v>
      </c>
    </row>
    <row r="46744" spans="11:16">
      <c r="K46744" s="14" t="str">
        <v/>
      </c>
      <c r="L46744" s="14" t="str">
        <v/>
      </c>
      <c r="O46744" s="14" t="str">
        <v/>
      </c>
      <c r="P46744" s="14" t="str">
        <f ca="1"/>
        <v>Low Cap</v>
      </c>
    </row>
    <row r="46745" spans="11:16">
      <c r="K46745" s="14" t="str">
        <v/>
      </c>
      <c r="L46745" s="14" t="str">
        <v/>
      </c>
      <c r="O46745" s="14" t="str">
        <v/>
      </c>
      <c r="P46745" s="14" t="str">
        <f ca="1"/>
        <v>Low Cap</v>
      </c>
    </row>
    <row r="46746" spans="11:16">
      <c r="K46746" s="14" t="str">
        <v/>
      </c>
      <c r="L46746" s="14" t="str">
        <v/>
      </c>
      <c r="O46746" s="14" t="str">
        <v/>
      </c>
      <c r="P46746" s="14" t="str">
        <f ca="1"/>
        <v>Low Cap</v>
      </c>
    </row>
    <row r="46747" spans="11:16">
      <c r="K46747" s="14" t="str">
        <v/>
      </c>
      <c r="L46747" s="14" t="str">
        <v/>
      </c>
      <c r="O46747" s="14" t="str">
        <v/>
      </c>
      <c r="P46747" s="14" t="str">
        <f ca="1"/>
        <v>Low Cap</v>
      </c>
    </row>
    <row r="46748" spans="11:16">
      <c r="K46748" s="14" t="str">
        <v/>
      </c>
      <c r="L46748" s="14" t="str">
        <v/>
      </c>
      <c r="O46748" s="14" t="str">
        <v/>
      </c>
      <c r="P46748" s="14" t="str">
        <f ca="1"/>
        <v>Low Cap</v>
      </c>
    </row>
    <row r="46749" spans="11:16">
      <c r="K46749" s="14" t="str">
        <v/>
      </c>
      <c r="L46749" s="14" t="str">
        <v/>
      </c>
      <c r="O46749" s="14" t="str">
        <v/>
      </c>
      <c r="P46749" s="14" t="str">
        <f ca="1"/>
        <v>Low Cap</v>
      </c>
    </row>
    <row r="46750" spans="11:16">
      <c r="K46750" s="14" t="str">
        <v/>
      </c>
      <c r="L46750" s="14" t="str">
        <v/>
      </c>
      <c r="O46750" s="14" t="str">
        <v/>
      </c>
      <c r="P46750" s="14" t="str">
        <f ca="1"/>
        <v>Low Cap</v>
      </c>
    </row>
    <row r="46751" spans="11:16">
      <c r="K46751" s="14" t="str">
        <v/>
      </c>
      <c r="L46751" s="14" t="str">
        <v/>
      </c>
      <c r="O46751" s="14" t="str">
        <v/>
      </c>
      <c r="P46751" s="14" t="str">
        <f ca="1"/>
        <v>Low Cap</v>
      </c>
    </row>
    <row r="46752" spans="11:16">
      <c r="K46752" s="14" t="str">
        <v/>
      </c>
      <c r="L46752" s="14" t="str">
        <v/>
      </c>
      <c r="O46752" s="14" t="str">
        <v/>
      </c>
      <c r="P46752" s="14" t="str">
        <f ca="1"/>
        <v>Low Cap</v>
      </c>
    </row>
    <row r="46753" spans="11:16">
      <c r="K46753" s="14" t="str">
        <v/>
      </c>
      <c r="L46753" s="14" t="str">
        <v/>
      </c>
      <c r="O46753" s="14" t="str">
        <v/>
      </c>
      <c r="P46753" s="14" t="str">
        <f ca="1"/>
        <v>Low Cap</v>
      </c>
    </row>
    <row r="46754" spans="11:16">
      <c r="K46754" s="14" t="str">
        <v/>
      </c>
      <c r="L46754" s="14" t="str">
        <v/>
      </c>
      <c r="O46754" s="14" t="str">
        <v/>
      </c>
      <c r="P46754" s="14" t="str">
        <f ca="1"/>
        <v>Low Cap</v>
      </c>
    </row>
    <row r="46755" spans="11:16">
      <c r="K46755" s="14" t="str">
        <v/>
      </c>
      <c r="L46755" s="14" t="str">
        <v/>
      </c>
      <c r="O46755" s="14" t="str">
        <v/>
      </c>
      <c r="P46755" s="14" t="str">
        <f ca="1"/>
        <v>Low Cap</v>
      </c>
    </row>
    <row r="46756" spans="11:16">
      <c r="K46756" s="14" t="str">
        <v/>
      </c>
      <c r="L46756" s="14" t="str">
        <v/>
      </c>
      <c r="O46756" s="14" t="str">
        <v/>
      </c>
      <c r="P46756" s="14" t="str">
        <f ca="1"/>
        <v>Low Cap</v>
      </c>
    </row>
    <row r="46757" spans="11:16">
      <c r="K46757" s="14" t="str">
        <v/>
      </c>
      <c r="L46757" s="14" t="str">
        <v/>
      </c>
      <c r="O46757" s="14" t="str">
        <v/>
      </c>
      <c r="P46757" s="14" t="str">
        <f ca="1"/>
        <v>Low Cap</v>
      </c>
    </row>
    <row r="46758" spans="11:16">
      <c r="K46758" s="14" t="str">
        <v/>
      </c>
      <c r="L46758" s="14" t="str">
        <v/>
      </c>
      <c r="O46758" s="14" t="str">
        <v/>
      </c>
      <c r="P46758" s="14" t="str">
        <f ca="1"/>
        <v>Low Cap</v>
      </c>
    </row>
    <row r="46759" spans="11:16">
      <c r="K46759" s="14" t="str">
        <v/>
      </c>
      <c r="L46759" s="14" t="str">
        <v/>
      </c>
      <c r="O46759" s="14" t="str">
        <v/>
      </c>
      <c r="P46759" s="14" t="str">
        <f ca="1"/>
        <v>Low Cap</v>
      </c>
    </row>
    <row r="46760" spans="11:16">
      <c r="K46760" s="14" t="str">
        <v/>
      </c>
      <c r="L46760" s="14" t="str">
        <v/>
      </c>
      <c r="O46760" s="14" t="str">
        <v/>
      </c>
      <c r="P46760" s="14" t="str">
        <f ca="1"/>
        <v>Low Cap</v>
      </c>
    </row>
    <row r="46761" spans="11:16">
      <c r="K46761" s="14" t="str">
        <v/>
      </c>
      <c r="L46761" s="14" t="str">
        <v/>
      </c>
      <c r="O46761" s="14" t="str">
        <v/>
      </c>
      <c r="P46761" s="14" t="str">
        <f ca="1"/>
        <v>Low Cap</v>
      </c>
    </row>
    <row r="46762" spans="11:16">
      <c r="K46762" s="14" t="str">
        <v/>
      </c>
      <c r="L46762" s="14" t="str">
        <v/>
      </c>
      <c r="O46762" s="14" t="str">
        <v/>
      </c>
      <c r="P46762" s="14" t="str">
        <f ca="1"/>
        <v>Low Cap</v>
      </c>
    </row>
    <row r="46763" spans="11:16">
      <c r="K46763" s="14" t="str">
        <v/>
      </c>
      <c r="L46763" s="14" t="str">
        <v/>
      </c>
      <c r="O46763" s="14" t="str">
        <v/>
      </c>
      <c r="P46763" s="14" t="str">
        <f ca="1"/>
        <v>Low Cap</v>
      </c>
    </row>
    <row r="46764" spans="11:16">
      <c r="K46764" s="14" t="str">
        <v/>
      </c>
      <c r="L46764" s="14" t="str">
        <v/>
      </c>
      <c r="O46764" s="14" t="str">
        <v/>
      </c>
      <c r="P46764" s="14" t="str">
        <f ca="1"/>
        <v>Low Cap</v>
      </c>
    </row>
    <row r="46765" spans="11:16">
      <c r="K46765" s="14" t="str">
        <v/>
      </c>
      <c r="L46765" s="14" t="str">
        <v/>
      </c>
      <c r="O46765" s="14" t="str">
        <v/>
      </c>
      <c r="P46765" s="14" t="str">
        <f ca="1"/>
        <v>Low Cap</v>
      </c>
    </row>
    <row r="46766" spans="11:16">
      <c r="K46766" s="14" t="str">
        <v/>
      </c>
      <c r="L46766" s="14" t="str">
        <v/>
      </c>
      <c r="O46766" s="14" t="str">
        <v/>
      </c>
      <c r="P46766" s="14" t="str">
        <f ca="1"/>
        <v>Low Cap</v>
      </c>
    </row>
    <row r="46767" spans="11:16">
      <c r="K46767" s="14" t="str">
        <v/>
      </c>
      <c r="L46767" s="14" t="str">
        <v/>
      </c>
      <c r="O46767" s="14" t="str">
        <v/>
      </c>
      <c r="P46767" s="14" t="str">
        <f ca="1"/>
        <v>Low Cap</v>
      </c>
    </row>
    <row r="46768" spans="11:16">
      <c r="K46768" s="14" t="str">
        <v/>
      </c>
      <c r="L46768" s="14" t="str">
        <v/>
      </c>
      <c r="O46768" s="14" t="str">
        <v/>
      </c>
      <c r="P46768" s="14" t="str">
        <f ca="1"/>
        <v>Low Cap</v>
      </c>
    </row>
    <row r="46769" spans="11:16">
      <c r="K46769" s="14" t="str">
        <v/>
      </c>
      <c r="L46769" s="14" t="str">
        <v/>
      </c>
      <c r="O46769" s="14" t="str">
        <v/>
      </c>
      <c r="P46769" s="14" t="str">
        <f ca="1"/>
        <v>Low Cap</v>
      </c>
    </row>
    <row r="46770" spans="11:16">
      <c r="K46770" s="14" t="str">
        <v/>
      </c>
      <c r="L46770" s="14" t="str">
        <v/>
      </c>
      <c r="O46770" s="14" t="str">
        <v/>
      </c>
      <c r="P46770" s="14" t="str">
        <f ca="1"/>
        <v>Low Cap</v>
      </c>
    </row>
    <row r="46771" spans="11:16">
      <c r="K46771" s="14" t="str">
        <v/>
      </c>
      <c r="L46771" s="14" t="str">
        <v/>
      </c>
      <c r="O46771" s="14" t="str">
        <v/>
      </c>
      <c r="P46771" s="14" t="str">
        <f ca="1"/>
        <v>Low Cap</v>
      </c>
    </row>
    <row r="46772" spans="11:16">
      <c r="K46772" s="14" t="str">
        <v/>
      </c>
      <c r="L46772" s="14" t="str">
        <v/>
      </c>
      <c r="O46772" s="14" t="str">
        <v/>
      </c>
      <c r="P46772" s="14" t="str">
        <f ca="1"/>
        <v>Low Cap</v>
      </c>
    </row>
    <row r="46773" spans="11:16">
      <c r="K46773" s="14" t="str">
        <v/>
      </c>
      <c r="L46773" s="14" t="str">
        <v/>
      </c>
      <c r="O46773" s="14" t="str">
        <v/>
      </c>
      <c r="P46773" s="14" t="str">
        <f ca="1"/>
        <v>Low Cap</v>
      </c>
    </row>
    <row r="46774" spans="11:16">
      <c r="K46774" s="14" t="str">
        <v/>
      </c>
      <c r="L46774" s="14" t="str">
        <v/>
      </c>
      <c r="O46774" s="14" t="str">
        <v/>
      </c>
      <c r="P46774" s="14" t="str">
        <f ca="1"/>
        <v>Low Cap</v>
      </c>
    </row>
    <row r="46775" spans="11:16">
      <c r="K46775" s="14" t="str">
        <v/>
      </c>
      <c r="L46775" s="14" t="str">
        <v/>
      </c>
      <c r="O46775" s="14" t="str">
        <v/>
      </c>
      <c r="P46775" s="14" t="str">
        <f ca="1"/>
        <v>Low Cap</v>
      </c>
    </row>
    <row r="46776" spans="11:16">
      <c r="K46776" s="14" t="str">
        <v/>
      </c>
      <c r="L46776" s="14" t="str">
        <v/>
      </c>
      <c r="O46776" s="14" t="str">
        <v/>
      </c>
      <c r="P46776" s="14" t="str">
        <f ca="1"/>
        <v>Low Cap</v>
      </c>
    </row>
    <row r="46777" spans="11:16">
      <c r="K46777" s="14" t="str">
        <v/>
      </c>
      <c r="L46777" s="14" t="str">
        <v/>
      </c>
      <c r="O46777" s="14" t="str">
        <v/>
      </c>
      <c r="P46777" s="14" t="str">
        <f ca="1"/>
        <v>Low Cap</v>
      </c>
    </row>
    <row r="46778" spans="11:16">
      <c r="K46778" s="14" t="str">
        <v/>
      </c>
      <c r="L46778" s="14" t="str">
        <v/>
      </c>
      <c r="O46778" s="14" t="str">
        <v/>
      </c>
      <c r="P46778" s="14" t="str">
        <f ca="1"/>
        <v>Low Cap</v>
      </c>
    </row>
    <row r="46779" spans="11:16">
      <c r="K46779" s="14" t="str">
        <v/>
      </c>
      <c r="L46779" s="14" t="str">
        <v/>
      </c>
      <c r="O46779" s="14" t="str">
        <v/>
      </c>
      <c r="P46779" s="14" t="str">
        <f ca="1"/>
        <v>Low Cap</v>
      </c>
    </row>
    <row r="46780" spans="11:16">
      <c r="K46780" s="14" t="str">
        <v/>
      </c>
      <c r="L46780" s="14" t="str">
        <v/>
      </c>
      <c r="O46780" s="14" t="str">
        <v/>
      </c>
      <c r="P46780" s="14" t="str">
        <f ca="1"/>
        <v>Low Cap</v>
      </c>
    </row>
    <row r="46781" spans="11:16">
      <c r="K46781" s="14" t="str">
        <v/>
      </c>
      <c r="L46781" s="14" t="str">
        <v/>
      </c>
      <c r="O46781" s="14" t="str">
        <v/>
      </c>
      <c r="P46781" s="14" t="str">
        <f ca="1"/>
        <v>Low Cap</v>
      </c>
    </row>
    <row r="46782" spans="11:16">
      <c r="K46782" s="14" t="str">
        <v/>
      </c>
      <c r="L46782" s="14" t="str">
        <v/>
      </c>
      <c r="O46782" s="14" t="str">
        <v/>
      </c>
      <c r="P46782" s="14" t="str">
        <f ca="1"/>
        <v>Low Cap</v>
      </c>
    </row>
    <row r="46783" spans="11:16">
      <c r="K46783" s="14" t="str">
        <v/>
      </c>
      <c r="L46783" s="14" t="str">
        <v/>
      </c>
      <c r="O46783" s="14" t="str">
        <v/>
      </c>
      <c r="P46783" s="14" t="str">
        <f ca="1"/>
        <v>Low Cap</v>
      </c>
    </row>
    <row r="46784" spans="11:16">
      <c r="K46784" s="14" t="str">
        <v/>
      </c>
      <c r="L46784" s="14" t="str">
        <v/>
      </c>
      <c r="O46784" s="14" t="str">
        <v/>
      </c>
      <c r="P46784" s="14" t="str">
        <f ca="1"/>
        <v>Low Cap</v>
      </c>
    </row>
    <row r="46785" spans="11:16">
      <c r="K46785" s="14" t="str">
        <v/>
      </c>
      <c r="L46785" s="14" t="str">
        <v/>
      </c>
      <c r="O46785" s="14" t="str">
        <v/>
      </c>
      <c r="P46785" s="14" t="str">
        <f ca="1"/>
        <v>Low Cap</v>
      </c>
    </row>
    <row r="46786" spans="11:16">
      <c r="K46786" s="14" t="str">
        <v/>
      </c>
      <c r="L46786" s="14" t="str">
        <v/>
      </c>
      <c r="O46786" s="14" t="str">
        <v/>
      </c>
      <c r="P46786" s="14" t="str">
        <f ca="1"/>
        <v>Low Cap</v>
      </c>
    </row>
    <row r="46787" spans="11:16">
      <c r="K46787" s="14" t="str">
        <v/>
      </c>
      <c r="L46787" s="14" t="str">
        <v/>
      </c>
      <c r="O46787" s="14" t="str">
        <v/>
      </c>
      <c r="P46787" s="14" t="str">
        <f ca="1"/>
        <v>Low Cap</v>
      </c>
    </row>
    <row r="46788" spans="11:16">
      <c r="K46788" s="14" t="str">
        <v/>
      </c>
      <c r="L46788" s="14" t="str">
        <v/>
      </c>
      <c r="O46788" s="14" t="str">
        <v/>
      </c>
      <c r="P46788" s="14" t="str">
        <f ca="1"/>
        <v>Low Cap</v>
      </c>
    </row>
    <row r="46789" spans="11:16">
      <c r="K46789" s="14" t="str">
        <v/>
      </c>
      <c r="L46789" s="14" t="str">
        <v/>
      </c>
      <c r="O46789" s="14" t="str">
        <v/>
      </c>
      <c r="P46789" s="14" t="str">
        <f ca="1"/>
        <v>Low Cap</v>
      </c>
    </row>
    <row r="46790" spans="11:16">
      <c r="K46790" s="14" t="str">
        <v/>
      </c>
      <c r="L46790" s="14" t="str">
        <v/>
      </c>
      <c r="O46790" s="14" t="str">
        <v/>
      </c>
      <c r="P46790" s="14" t="str">
        <f ca="1"/>
        <v>Low Cap</v>
      </c>
    </row>
    <row r="46791" spans="11:16">
      <c r="K46791" s="14" t="str">
        <v/>
      </c>
      <c r="L46791" s="14" t="str">
        <v/>
      </c>
      <c r="O46791" s="14" t="str">
        <v/>
      </c>
      <c r="P46791" s="14" t="str">
        <f ca="1"/>
        <v>Low Cap</v>
      </c>
    </row>
    <row r="46792" spans="11:16">
      <c r="K46792" s="14" t="str">
        <v/>
      </c>
      <c r="L46792" s="14" t="str">
        <v/>
      </c>
      <c r="O46792" s="14" t="str">
        <v/>
      </c>
      <c r="P46792" s="14" t="str">
        <f ca="1"/>
        <v>Low Cap</v>
      </c>
    </row>
    <row r="46793" spans="11:16">
      <c r="K46793" s="14" t="str">
        <v/>
      </c>
      <c r="L46793" s="14" t="str">
        <v/>
      </c>
      <c r="O46793" s="14" t="str">
        <v/>
      </c>
      <c r="P46793" s="14" t="str">
        <f ca="1"/>
        <v>Low Cap</v>
      </c>
    </row>
    <row r="46794" spans="11:16">
      <c r="K46794" s="14" t="str">
        <v/>
      </c>
      <c r="L46794" s="14" t="str">
        <v/>
      </c>
      <c r="O46794" s="14" t="str">
        <v/>
      </c>
      <c r="P46794" s="14" t="str">
        <f ca="1"/>
        <v>Low Cap</v>
      </c>
    </row>
    <row r="46795" spans="11:16">
      <c r="K46795" s="14" t="str">
        <v/>
      </c>
      <c r="L46795" s="14" t="str">
        <v/>
      </c>
      <c r="O46795" s="14" t="str">
        <v/>
      </c>
      <c r="P46795" s="14" t="str">
        <f ca="1"/>
        <v>Low Cap</v>
      </c>
    </row>
    <row r="46796" spans="11:16">
      <c r="K46796" s="14" t="str">
        <v/>
      </c>
      <c r="L46796" s="14" t="str">
        <v/>
      </c>
      <c r="O46796" s="14" t="str">
        <v/>
      </c>
      <c r="P46796" s="14" t="str">
        <f ca="1"/>
        <v>Low Cap</v>
      </c>
    </row>
    <row r="46797" spans="11:16">
      <c r="K46797" s="14" t="str">
        <v/>
      </c>
      <c r="L46797" s="14" t="str">
        <v/>
      </c>
      <c r="O46797" s="14" t="str">
        <v/>
      </c>
      <c r="P46797" s="14" t="str">
        <f ca="1"/>
        <v>Low Cap</v>
      </c>
    </row>
    <row r="46798" spans="11:16">
      <c r="K46798" s="14" t="str">
        <v/>
      </c>
      <c r="L46798" s="14" t="str">
        <v/>
      </c>
      <c r="O46798" s="14" t="str">
        <v/>
      </c>
      <c r="P46798" s="14" t="str">
        <f ca="1"/>
        <v>Low Cap</v>
      </c>
    </row>
    <row r="46799" spans="11:16">
      <c r="K46799" s="14" t="str">
        <v/>
      </c>
      <c r="L46799" s="14" t="str">
        <v/>
      </c>
      <c r="O46799" s="14" t="str">
        <v/>
      </c>
      <c r="P46799" s="14" t="str">
        <f ca="1"/>
        <v>Low Cap</v>
      </c>
    </row>
    <row r="46800" spans="11:16">
      <c r="K46800" s="14" t="str">
        <v/>
      </c>
      <c r="L46800" s="14" t="str">
        <v/>
      </c>
      <c r="O46800" s="14" t="str">
        <v/>
      </c>
      <c r="P46800" s="14" t="str">
        <f ca="1"/>
        <v>Low Cap</v>
      </c>
    </row>
    <row r="46801" spans="11:16">
      <c r="K46801" s="14" t="str">
        <v/>
      </c>
      <c r="L46801" s="14" t="str">
        <v/>
      </c>
      <c r="O46801" s="14" t="str">
        <v/>
      </c>
      <c r="P46801" s="14" t="str">
        <f ca="1"/>
        <v>Low Cap</v>
      </c>
    </row>
    <row r="46802" spans="11:16">
      <c r="K46802" s="14" t="str">
        <v/>
      </c>
      <c r="L46802" s="14" t="str">
        <v/>
      </c>
      <c r="O46802" s="14" t="str">
        <v/>
      </c>
      <c r="P46802" s="14" t="str">
        <f ca="1"/>
        <v>Low Cap</v>
      </c>
    </row>
    <row r="46803" spans="11:16">
      <c r="K46803" s="14" t="str">
        <v/>
      </c>
      <c r="L46803" s="14" t="str">
        <v/>
      </c>
      <c r="O46803" s="14" t="str">
        <v/>
      </c>
      <c r="P46803" s="14" t="str">
        <f ca="1"/>
        <v>Low Cap</v>
      </c>
    </row>
    <row r="46804" spans="11:16">
      <c r="K46804" s="14" t="str">
        <v/>
      </c>
      <c r="L46804" s="14" t="str">
        <v/>
      </c>
      <c r="O46804" s="14" t="str">
        <v/>
      </c>
      <c r="P46804" s="14" t="str">
        <f ca="1"/>
        <v>Low Cap</v>
      </c>
    </row>
    <row r="46805" spans="11:16">
      <c r="K46805" s="14" t="str">
        <v/>
      </c>
      <c r="L46805" s="14" t="str">
        <v/>
      </c>
      <c r="O46805" s="14" t="str">
        <v/>
      </c>
      <c r="P46805" s="14" t="str">
        <f ca="1"/>
        <v>Low Cap</v>
      </c>
    </row>
    <row r="46806" spans="11:16">
      <c r="K46806" s="14" t="str">
        <v/>
      </c>
      <c r="L46806" s="14" t="str">
        <v/>
      </c>
      <c r="O46806" s="14" t="str">
        <v/>
      </c>
      <c r="P46806" s="14" t="str">
        <f ca="1"/>
        <v>Low Cap</v>
      </c>
    </row>
    <row r="46807" spans="11:16">
      <c r="K46807" s="14" t="str">
        <v/>
      </c>
      <c r="L46807" s="14" t="str">
        <v/>
      </c>
      <c r="O46807" s="14" t="str">
        <v/>
      </c>
      <c r="P46807" s="14" t="str">
        <f ca="1"/>
        <v>Low Cap</v>
      </c>
    </row>
    <row r="46808" spans="11:16">
      <c r="K46808" s="14" t="str">
        <v/>
      </c>
      <c r="L46808" s="14" t="str">
        <v/>
      </c>
      <c r="O46808" s="14" t="str">
        <v/>
      </c>
      <c r="P46808" s="14" t="str">
        <f ca="1"/>
        <v>Low Cap</v>
      </c>
    </row>
    <row r="46809" spans="11:16">
      <c r="K46809" s="14" t="str">
        <v/>
      </c>
      <c r="L46809" s="14" t="str">
        <v/>
      </c>
      <c r="O46809" s="14" t="str">
        <v/>
      </c>
      <c r="P46809" s="14" t="str">
        <f ca="1"/>
        <v>Low Cap</v>
      </c>
    </row>
    <row r="46810" spans="11:16">
      <c r="K46810" s="14" t="str">
        <v/>
      </c>
      <c r="L46810" s="14" t="str">
        <v/>
      </c>
      <c r="O46810" s="14" t="str">
        <v/>
      </c>
      <c r="P46810" s="14" t="str">
        <f ca="1"/>
        <v>Low Cap</v>
      </c>
    </row>
    <row r="46811" spans="11:16">
      <c r="K46811" s="14" t="str">
        <v/>
      </c>
      <c r="L46811" s="14" t="str">
        <v/>
      </c>
      <c r="O46811" s="14" t="str">
        <v/>
      </c>
      <c r="P46811" s="14" t="str">
        <f ca="1"/>
        <v>Low Cap</v>
      </c>
    </row>
    <row r="46812" spans="11:16">
      <c r="K46812" s="14" t="str">
        <v/>
      </c>
      <c r="L46812" s="14" t="str">
        <v/>
      </c>
      <c r="O46812" s="14" t="str">
        <v/>
      </c>
      <c r="P46812" s="14" t="str">
        <f ca="1"/>
        <v>Low Cap</v>
      </c>
    </row>
    <row r="46813" spans="11:16">
      <c r="K46813" s="14" t="str">
        <v/>
      </c>
      <c r="L46813" s="14" t="str">
        <v/>
      </c>
      <c r="O46813" s="14" t="str">
        <v/>
      </c>
      <c r="P46813" s="14" t="str">
        <f ca="1"/>
        <v>Low Cap</v>
      </c>
    </row>
    <row r="46814" spans="11:16">
      <c r="K46814" s="14" t="str">
        <v/>
      </c>
      <c r="L46814" s="14" t="str">
        <v/>
      </c>
      <c r="O46814" s="14" t="str">
        <v/>
      </c>
      <c r="P46814" s="14" t="str">
        <f ca="1"/>
        <v>Low Cap</v>
      </c>
    </row>
    <row r="46815" spans="11:16">
      <c r="K46815" s="14" t="str">
        <v/>
      </c>
      <c r="L46815" s="14" t="str">
        <v/>
      </c>
      <c r="O46815" s="14" t="str">
        <v/>
      </c>
      <c r="P46815" s="14" t="str">
        <f ca="1"/>
        <v>Low Cap</v>
      </c>
    </row>
    <row r="46816" spans="11:16">
      <c r="K46816" s="14" t="str">
        <v/>
      </c>
      <c r="L46816" s="14" t="str">
        <v/>
      </c>
      <c r="O46816" s="14" t="str">
        <v/>
      </c>
      <c r="P46816" s="14" t="str">
        <f ca="1"/>
        <v>Low Cap</v>
      </c>
    </row>
    <row r="46817" spans="11:16">
      <c r="K46817" s="14" t="str">
        <v/>
      </c>
      <c r="L46817" s="14" t="str">
        <v/>
      </c>
      <c r="O46817" s="14" t="str">
        <v/>
      </c>
      <c r="P46817" s="14" t="str">
        <f ca="1"/>
        <v>Low Cap</v>
      </c>
    </row>
    <row r="46818" spans="11:16">
      <c r="K46818" s="14" t="str">
        <v/>
      </c>
      <c r="L46818" s="14" t="str">
        <v/>
      </c>
      <c r="O46818" s="14" t="str">
        <v/>
      </c>
      <c r="P46818" s="14" t="str">
        <f ca="1"/>
        <v>Low Cap</v>
      </c>
    </row>
    <row r="46819" spans="11:16">
      <c r="K46819" s="14" t="str">
        <v/>
      </c>
      <c r="L46819" s="14" t="str">
        <v/>
      </c>
      <c r="O46819" s="14" t="str">
        <v/>
      </c>
      <c r="P46819" s="14" t="str">
        <f ca="1"/>
        <v>Low Cap</v>
      </c>
    </row>
    <row r="46820" spans="11:16">
      <c r="K46820" s="14" t="str">
        <v/>
      </c>
      <c r="L46820" s="14" t="str">
        <v/>
      </c>
      <c r="O46820" s="14" t="str">
        <v/>
      </c>
      <c r="P46820" s="14" t="str">
        <f ca="1"/>
        <v>Low Cap</v>
      </c>
    </row>
    <row r="46821" spans="11:16">
      <c r="K46821" s="14" t="str">
        <v/>
      </c>
      <c r="L46821" s="14" t="str">
        <v/>
      </c>
      <c r="O46821" s="14" t="str">
        <v/>
      </c>
      <c r="P46821" s="14" t="str">
        <f ca="1"/>
        <v>Low Cap</v>
      </c>
    </row>
    <row r="46822" spans="11:16">
      <c r="K46822" s="14" t="str">
        <v/>
      </c>
      <c r="L46822" s="14" t="str">
        <v/>
      </c>
      <c r="O46822" s="14" t="str">
        <v/>
      </c>
      <c r="P46822" s="14" t="str">
        <f ca="1"/>
        <v>Low Cap</v>
      </c>
    </row>
    <row r="46823" spans="11:16">
      <c r="K46823" s="14" t="str">
        <v/>
      </c>
      <c r="L46823" s="14" t="str">
        <v/>
      </c>
      <c r="O46823" s="14" t="str">
        <v/>
      </c>
      <c r="P46823" s="14" t="str">
        <f ca="1"/>
        <v>Low Cap</v>
      </c>
    </row>
    <row r="46824" spans="11:16">
      <c r="K46824" s="14" t="str">
        <v/>
      </c>
      <c r="L46824" s="14" t="str">
        <v/>
      </c>
      <c r="O46824" s="14" t="str">
        <v/>
      </c>
      <c r="P46824" s="14" t="str">
        <f ca="1"/>
        <v>Low Cap</v>
      </c>
    </row>
    <row r="46825" spans="11:16">
      <c r="K46825" s="14" t="str">
        <v/>
      </c>
      <c r="L46825" s="14" t="str">
        <v/>
      </c>
      <c r="O46825" s="14" t="str">
        <v/>
      </c>
      <c r="P46825" s="14" t="str">
        <f ca="1"/>
        <v>Low Cap</v>
      </c>
    </row>
    <row r="46826" spans="11:16">
      <c r="K46826" s="14" t="str">
        <v/>
      </c>
      <c r="L46826" s="14" t="str">
        <v/>
      </c>
      <c r="O46826" s="14" t="str">
        <v/>
      </c>
      <c r="P46826" s="14" t="str">
        <f ca="1"/>
        <v>Low Cap</v>
      </c>
    </row>
    <row r="46827" spans="11:16">
      <c r="K46827" s="14" t="str">
        <v/>
      </c>
      <c r="L46827" s="14" t="str">
        <v/>
      </c>
      <c r="O46827" s="14" t="str">
        <v/>
      </c>
      <c r="P46827" s="14" t="str">
        <f ca="1"/>
        <v>Low Cap</v>
      </c>
    </row>
    <row r="46828" spans="11:16">
      <c r="K46828" s="14" t="str">
        <v/>
      </c>
      <c r="L46828" s="14" t="str">
        <v/>
      </c>
      <c r="O46828" s="14" t="str">
        <v/>
      </c>
      <c r="P46828" s="14" t="str">
        <f ca="1"/>
        <v>Low Cap</v>
      </c>
    </row>
    <row r="46829" spans="11:16">
      <c r="K46829" s="14" t="str">
        <v/>
      </c>
      <c r="L46829" s="14" t="str">
        <v/>
      </c>
      <c r="O46829" s="14" t="str">
        <v/>
      </c>
      <c r="P46829" s="14" t="str">
        <f ca="1"/>
        <v>Low Cap</v>
      </c>
    </row>
    <row r="46830" spans="11:16">
      <c r="K46830" s="14" t="str">
        <v/>
      </c>
      <c r="L46830" s="14" t="str">
        <v/>
      </c>
      <c r="O46830" s="14" t="str">
        <v/>
      </c>
      <c r="P46830" s="14" t="str">
        <f ca="1"/>
        <v>Low Cap</v>
      </c>
    </row>
    <row r="46831" spans="11:16">
      <c r="K46831" s="14" t="str">
        <v/>
      </c>
      <c r="L46831" s="14" t="str">
        <v/>
      </c>
      <c r="O46831" s="14" t="str">
        <v/>
      </c>
      <c r="P46831" s="14" t="str">
        <f ca="1"/>
        <v>Low Cap</v>
      </c>
    </row>
    <row r="46832" spans="11:16">
      <c r="K46832" s="14" t="str">
        <v/>
      </c>
      <c r="L46832" s="14" t="str">
        <v/>
      </c>
      <c r="O46832" s="14" t="str">
        <v/>
      </c>
      <c r="P46832" s="14" t="str">
        <f ca="1"/>
        <v>Low Cap</v>
      </c>
    </row>
    <row r="46833" spans="11:16">
      <c r="K46833" s="14" t="str">
        <v/>
      </c>
      <c r="L46833" s="14" t="str">
        <v/>
      </c>
      <c r="O46833" s="14" t="str">
        <v/>
      </c>
      <c r="P46833" s="14" t="str">
        <f ca="1"/>
        <v>Low Cap</v>
      </c>
    </row>
    <row r="46834" spans="11:16">
      <c r="K46834" s="14" t="str">
        <v/>
      </c>
      <c r="L46834" s="14" t="str">
        <v/>
      </c>
      <c r="O46834" s="14" t="str">
        <v/>
      </c>
      <c r="P46834" s="14" t="str">
        <f ca="1"/>
        <v>Low Cap</v>
      </c>
    </row>
    <row r="46835" spans="11:16">
      <c r="K46835" s="14" t="str">
        <v/>
      </c>
      <c r="L46835" s="14" t="str">
        <v/>
      </c>
      <c r="O46835" s="14" t="str">
        <v/>
      </c>
      <c r="P46835" s="14" t="str">
        <f ca="1"/>
        <v>Low Cap</v>
      </c>
    </row>
    <row r="46836" spans="11:16">
      <c r="K46836" s="14" t="str">
        <v/>
      </c>
      <c r="L46836" s="14" t="str">
        <v/>
      </c>
      <c r="O46836" s="14" t="str">
        <v/>
      </c>
      <c r="P46836" s="14" t="str">
        <f ca="1"/>
        <v>Low Cap</v>
      </c>
    </row>
    <row r="46837" spans="11:16">
      <c r="K46837" s="14" t="str">
        <v/>
      </c>
      <c r="L46837" s="14" t="str">
        <v/>
      </c>
      <c r="O46837" s="14" t="str">
        <v/>
      </c>
      <c r="P46837" s="14" t="str">
        <f ca="1"/>
        <v>Low Cap</v>
      </c>
    </row>
    <row r="46838" spans="11:16">
      <c r="K46838" s="14" t="str">
        <v/>
      </c>
      <c r="L46838" s="14" t="str">
        <v/>
      </c>
      <c r="O46838" s="14" t="str">
        <v/>
      </c>
      <c r="P46838" s="14" t="str">
        <f ca="1"/>
        <v>Low Cap</v>
      </c>
    </row>
    <row r="46839" spans="11:16">
      <c r="K46839" s="14" t="str">
        <v/>
      </c>
      <c r="L46839" s="14" t="str">
        <v/>
      </c>
      <c r="O46839" s="14" t="str">
        <v/>
      </c>
      <c r="P46839" s="14" t="str">
        <f ca="1"/>
        <v>Low Cap</v>
      </c>
    </row>
    <row r="46840" spans="11:16">
      <c r="K46840" s="14" t="str">
        <v/>
      </c>
      <c r="L46840" s="14" t="str">
        <v/>
      </c>
      <c r="O46840" s="14" t="str">
        <v/>
      </c>
      <c r="P46840" s="14" t="str">
        <f ca="1"/>
        <v>Low Cap</v>
      </c>
    </row>
    <row r="46841" spans="11:16">
      <c r="K46841" s="14" t="str">
        <v/>
      </c>
      <c r="L46841" s="14" t="str">
        <v/>
      </c>
      <c r="O46841" s="14" t="str">
        <v/>
      </c>
      <c r="P46841" s="14" t="str">
        <f ca="1"/>
        <v>Low Cap</v>
      </c>
    </row>
    <row r="46842" spans="11:16">
      <c r="K46842" s="14" t="str">
        <v/>
      </c>
      <c r="L46842" s="14" t="str">
        <v/>
      </c>
      <c r="O46842" s="14" t="str">
        <v/>
      </c>
      <c r="P46842" s="14" t="str">
        <f ca="1"/>
        <v>Low Cap</v>
      </c>
    </row>
    <row r="46843" spans="11:16">
      <c r="K46843" s="14" t="str">
        <v/>
      </c>
      <c r="L46843" s="14" t="str">
        <v/>
      </c>
      <c r="O46843" s="14" t="str">
        <v/>
      </c>
      <c r="P46843" s="14" t="str">
        <f ca="1"/>
        <v>Low Cap</v>
      </c>
    </row>
    <row r="46844" spans="11:16">
      <c r="K46844" s="14" t="str">
        <v/>
      </c>
      <c r="L46844" s="14" t="str">
        <v/>
      </c>
      <c r="O46844" s="14" t="str">
        <v/>
      </c>
      <c r="P46844" s="14" t="str">
        <f ca="1"/>
        <v>Low Cap</v>
      </c>
    </row>
    <row r="46845" spans="11:16">
      <c r="K46845" s="14" t="str">
        <v/>
      </c>
      <c r="L46845" s="14" t="str">
        <v/>
      </c>
      <c r="O46845" s="14" t="str">
        <v/>
      </c>
      <c r="P46845" s="14" t="str">
        <f ca="1"/>
        <v>Low Cap</v>
      </c>
    </row>
    <row r="46846" spans="11:16">
      <c r="K46846" s="14" t="str">
        <v/>
      </c>
      <c r="L46846" s="14" t="str">
        <v/>
      </c>
      <c r="O46846" s="14" t="str">
        <v/>
      </c>
      <c r="P46846" s="14" t="str">
        <f ca="1"/>
        <v>Low Cap</v>
      </c>
    </row>
    <row r="46847" spans="11:16">
      <c r="K46847" s="14" t="str">
        <v/>
      </c>
      <c r="L46847" s="14" t="str">
        <v/>
      </c>
      <c r="O46847" s="14" t="str">
        <v/>
      </c>
      <c r="P46847" s="14" t="str">
        <f ca="1"/>
        <v>Low Cap</v>
      </c>
    </row>
    <row r="46848" spans="11:16">
      <c r="K46848" s="14" t="str">
        <v/>
      </c>
      <c r="L46848" s="14" t="str">
        <v/>
      </c>
      <c r="O46848" s="14" t="str">
        <v/>
      </c>
      <c r="P46848" s="14" t="str">
        <f ca="1"/>
        <v>Low Cap</v>
      </c>
    </row>
    <row r="46849" spans="11:16">
      <c r="K46849" s="14" t="str">
        <v/>
      </c>
      <c r="L46849" s="14" t="str">
        <v/>
      </c>
      <c r="O46849" s="14" t="str">
        <v/>
      </c>
      <c r="P46849" s="14" t="str">
        <f ca="1"/>
        <v>Low Cap</v>
      </c>
    </row>
    <row r="46850" spans="11:16">
      <c r="K46850" s="14" t="str">
        <v/>
      </c>
      <c r="L46850" s="14" t="str">
        <v/>
      </c>
      <c r="O46850" s="14" t="str">
        <v/>
      </c>
      <c r="P46850" s="14" t="str">
        <f ca="1"/>
        <v>Low Cap</v>
      </c>
    </row>
    <row r="46851" spans="11:16">
      <c r="K46851" s="14" t="str">
        <v/>
      </c>
      <c r="L46851" s="14" t="str">
        <v/>
      </c>
      <c r="O46851" s="14" t="str">
        <v/>
      </c>
      <c r="P46851" s="14" t="str">
        <f ca="1"/>
        <v>Low Cap</v>
      </c>
    </row>
    <row r="46852" spans="11:16">
      <c r="K46852" s="14" t="str">
        <v/>
      </c>
      <c r="L46852" s="14" t="str">
        <v/>
      </c>
      <c r="O46852" s="14" t="str">
        <v/>
      </c>
      <c r="P46852" s="14" t="str">
        <f ca="1"/>
        <v>Low Cap</v>
      </c>
    </row>
    <row r="46853" spans="11:16">
      <c r="K46853" s="14" t="str">
        <v/>
      </c>
      <c r="L46853" s="14" t="str">
        <v/>
      </c>
      <c r="O46853" s="14" t="str">
        <v/>
      </c>
      <c r="P46853" s="14" t="str">
        <f ca="1"/>
        <v>Low Cap</v>
      </c>
    </row>
    <row r="46854" spans="11:16">
      <c r="K46854" s="14" t="str">
        <v/>
      </c>
      <c r="L46854" s="14" t="str">
        <v/>
      </c>
      <c r="O46854" s="14" t="str">
        <v/>
      </c>
      <c r="P46854" s="14" t="str">
        <f ca="1"/>
        <v>Low Cap</v>
      </c>
    </row>
    <row r="46855" spans="11:16">
      <c r="K46855" s="14" t="str">
        <v/>
      </c>
      <c r="L46855" s="14" t="str">
        <v/>
      </c>
      <c r="O46855" s="14" t="str">
        <v/>
      </c>
      <c r="P46855" s="14" t="str">
        <f ca="1"/>
        <v>Low Cap</v>
      </c>
    </row>
    <row r="46856" spans="11:16">
      <c r="K46856" s="14" t="str">
        <v/>
      </c>
      <c r="L46856" s="14" t="str">
        <v/>
      </c>
      <c r="O46856" s="14" t="str">
        <v/>
      </c>
      <c r="P46856" s="14" t="str">
        <f ca="1"/>
        <v>Low Cap</v>
      </c>
    </row>
    <row r="46857" spans="11:16">
      <c r="K46857" s="14" t="str">
        <v/>
      </c>
      <c r="L46857" s="14" t="str">
        <v/>
      </c>
      <c r="O46857" s="14" t="str">
        <v/>
      </c>
      <c r="P46857" s="14" t="str">
        <f ca="1"/>
        <v>Low Cap</v>
      </c>
    </row>
    <row r="46858" spans="11:16">
      <c r="K46858" s="14" t="str">
        <v/>
      </c>
      <c r="L46858" s="14" t="str">
        <v/>
      </c>
      <c r="O46858" s="14" t="str">
        <v/>
      </c>
      <c r="P46858" s="14" t="str">
        <f ca="1"/>
        <v>Low Cap</v>
      </c>
    </row>
    <row r="46859" spans="11:16">
      <c r="K46859" s="14" t="str">
        <v/>
      </c>
      <c r="L46859" s="14" t="str">
        <v/>
      </c>
      <c r="O46859" s="14" t="str">
        <v/>
      </c>
      <c r="P46859" s="14" t="str">
        <f ca="1"/>
        <v>Low Cap</v>
      </c>
    </row>
    <row r="46860" spans="11:16">
      <c r="K46860" s="14" t="str">
        <v/>
      </c>
      <c r="L46860" s="14" t="str">
        <v/>
      </c>
      <c r="O46860" s="14" t="str">
        <v/>
      </c>
      <c r="P46860" s="14" t="str">
        <f ca="1"/>
        <v>Low Cap</v>
      </c>
    </row>
    <row r="46861" spans="11:16">
      <c r="K46861" s="14" t="str">
        <v/>
      </c>
      <c r="L46861" s="14" t="str">
        <v/>
      </c>
      <c r="O46861" s="14" t="str">
        <v/>
      </c>
      <c r="P46861" s="14" t="str">
        <f ca="1"/>
        <v>Low Cap</v>
      </c>
    </row>
    <row r="46862" spans="11:16">
      <c r="K46862" s="14" t="str">
        <v/>
      </c>
      <c r="L46862" s="14" t="str">
        <v/>
      </c>
      <c r="O46862" s="14" t="str">
        <v/>
      </c>
      <c r="P46862" s="14" t="str">
        <f ca="1"/>
        <v>Low Cap</v>
      </c>
    </row>
    <row r="46863" spans="11:16">
      <c r="K46863" s="14" t="str">
        <v/>
      </c>
      <c r="L46863" s="14" t="str">
        <v/>
      </c>
      <c r="O46863" s="14" t="str">
        <v/>
      </c>
      <c r="P46863" s="14" t="str">
        <f ca="1"/>
        <v>Low Cap</v>
      </c>
    </row>
    <row r="46864" spans="11:16">
      <c r="K46864" s="14" t="str">
        <v/>
      </c>
      <c r="L46864" s="14" t="str">
        <v/>
      </c>
      <c r="O46864" s="14" t="str">
        <v/>
      </c>
      <c r="P46864" s="14" t="str">
        <f ca="1"/>
        <v>Low Cap</v>
      </c>
    </row>
    <row r="46865" spans="11:16">
      <c r="K46865" s="14" t="str">
        <v/>
      </c>
      <c r="L46865" s="14" t="str">
        <v/>
      </c>
      <c r="O46865" s="14" t="str">
        <v/>
      </c>
      <c r="P46865" s="14" t="str">
        <f ca="1"/>
        <v>Low Cap</v>
      </c>
    </row>
    <row r="46866" spans="11:16">
      <c r="K46866" s="14" t="str">
        <v/>
      </c>
      <c r="L46866" s="14" t="str">
        <v/>
      </c>
      <c r="O46866" s="14" t="str">
        <v/>
      </c>
      <c r="P46866" s="14" t="str">
        <f ca="1"/>
        <v>Low Cap</v>
      </c>
    </row>
    <row r="46867" spans="11:16">
      <c r="K46867" s="14" t="str">
        <v/>
      </c>
      <c r="L46867" s="14" t="str">
        <v/>
      </c>
      <c r="O46867" s="14" t="str">
        <v/>
      </c>
      <c r="P46867" s="14" t="str">
        <f ca="1"/>
        <v>Low Cap</v>
      </c>
    </row>
    <row r="46868" spans="11:16">
      <c r="K46868" s="14" t="str">
        <v/>
      </c>
      <c r="L46868" s="14" t="str">
        <v/>
      </c>
      <c r="O46868" s="14" t="str">
        <v/>
      </c>
      <c r="P46868" s="14" t="str">
        <f ca="1"/>
        <v>Low Cap</v>
      </c>
    </row>
    <row r="46869" spans="11:16">
      <c r="K46869" s="14" t="str">
        <v/>
      </c>
      <c r="L46869" s="14" t="str">
        <v/>
      </c>
      <c r="O46869" s="14" t="str">
        <v/>
      </c>
      <c r="P46869" s="14" t="str">
        <f ca="1"/>
        <v>Low Cap</v>
      </c>
    </row>
    <row r="46870" spans="11:16">
      <c r="K46870" s="14" t="str">
        <v/>
      </c>
      <c r="L46870" s="14" t="str">
        <v/>
      </c>
      <c r="O46870" s="14" t="str">
        <v/>
      </c>
      <c r="P46870" s="14" t="str">
        <f ca="1"/>
        <v>Low Cap</v>
      </c>
    </row>
    <row r="46871" spans="11:16">
      <c r="K46871" s="14" t="str">
        <v/>
      </c>
      <c r="L46871" s="14" t="str">
        <v/>
      </c>
      <c r="O46871" s="14" t="str">
        <v/>
      </c>
      <c r="P46871" s="14" t="str">
        <f ca="1"/>
        <v>Low Cap</v>
      </c>
    </row>
    <row r="46872" spans="11:16">
      <c r="K46872" s="14" t="str">
        <v/>
      </c>
      <c r="L46872" s="14" t="str">
        <v/>
      </c>
      <c r="O46872" s="14" t="str">
        <v/>
      </c>
      <c r="P46872" s="14" t="str">
        <f ca="1"/>
        <v>Low Cap</v>
      </c>
    </row>
    <row r="46873" spans="11:16">
      <c r="K46873" s="14" t="str">
        <v/>
      </c>
      <c r="L46873" s="14" t="str">
        <v/>
      </c>
      <c r="O46873" s="14" t="str">
        <v/>
      </c>
      <c r="P46873" s="14" t="str">
        <f ca="1"/>
        <v>Low Cap</v>
      </c>
    </row>
    <row r="46874" spans="11:16">
      <c r="K46874" s="14" t="str">
        <v/>
      </c>
      <c r="L46874" s="14" t="str">
        <v/>
      </c>
      <c r="O46874" s="14" t="str">
        <v/>
      </c>
      <c r="P46874" s="14" t="str">
        <f ca="1"/>
        <v>Low Cap</v>
      </c>
    </row>
    <row r="46875" spans="11:16">
      <c r="K46875" s="14" t="str">
        <v/>
      </c>
      <c r="L46875" s="14" t="str">
        <v/>
      </c>
      <c r="O46875" s="14" t="str">
        <v/>
      </c>
      <c r="P46875" s="14" t="str">
        <f ca="1"/>
        <v>Low Cap</v>
      </c>
    </row>
    <row r="46876" spans="11:16">
      <c r="K46876" s="14" t="str">
        <v/>
      </c>
      <c r="L46876" s="14" t="str">
        <v/>
      </c>
      <c r="O46876" s="14" t="str">
        <v/>
      </c>
      <c r="P46876" s="14" t="str">
        <f ca="1"/>
        <v>Low Cap</v>
      </c>
    </row>
    <row r="46877" spans="11:16">
      <c r="K46877" s="14" t="str">
        <v/>
      </c>
      <c r="L46877" s="14" t="str">
        <v/>
      </c>
      <c r="O46877" s="14" t="str">
        <v/>
      </c>
      <c r="P46877" s="14" t="str">
        <f ca="1"/>
        <v>Low Cap</v>
      </c>
    </row>
    <row r="46878" spans="11:16">
      <c r="K46878" s="14" t="str">
        <v/>
      </c>
      <c r="L46878" s="14" t="str">
        <v/>
      </c>
      <c r="O46878" s="14" t="str">
        <v/>
      </c>
      <c r="P46878" s="14" t="str">
        <f ca="1"/>
        <v>Low Cap</v>
      </c>
    </row>
    <row r="46879" spans="11:16">
      <c r="K46879" s="14" t="str">
        <v/>
      </c>
      <c r="L46879" s="14" t="str">
        <v/>
      </c>
      <c r="O46879" s="14" t="str">
        <v/>
      </c>
      <c r="P46879" s="14" t="str">
        <f ca="1"/>
        <v>Low Cap</v>
      </c>
    </row>
    <row r="46880" spans="11:16">
      <c r="K46880" s="14" t="str">
        <v/>
      </c>
      <c r="L46880" s="14" t="str">
        <v/>
      </c>
      <c r="O46880" s="14" t="str">
        <v/>
      </c>
      <c r="P46880" s="14" t="str">
        <f ca="1"/>
        <v>Low Cap</v>
      </c>
    </row>
    <row r="46881" spans="11:16">
      <c r="K46881" s="14" t="str">
        <v/>
      </c>
      <c r="L46881" s="14" t="str">
        <v/>
      </c>
      <c r="O46881" s="14" t="str">
        <v/>
      </c>
      <c r="P46881" s="14" t="str">
        <f ca="1"/>
        <v>Low Cap</v>
      </c>
    </row>
    <row r="46882" spans="11:16">
      <c r="K46882" s="14" t="str">
        <v/>
      </c>
      <c r="L46882" s="14" t="str">
        <v/>
      </c>
      <c r="O46882" s="14" t="str">
        <v/>
      </c>
      <c r="P46882" s="14" t="str">
        <f ca="1"/>
        <v>Low Cap</v>
      </c>
    </row>
    <row r="46883" spans="11:16">
      <c r="K46883" s="14" t="str">
        <v/>
      </c>
      <c r="L46883" s="14" t="str">
        <v/>
      </c>
      <c r="O46883" s="14" t="str">
        <v/>
      </c>
      <c r="P46883" s="14" t="str">
        <f ca="1"/>
        <v>Low Cap</v>
      </c>
    </row>
    <row r="46884" spans="11:16">
      <c r="K46884" s="14" t="str">
        <v/>
      </c>
      <c r="L46884" s="14" t="str">
        <v/>
      </c>
      <c r="O46884" s="14" t="str">
        <v/>
      </c>
      <c r="P46884" s="14" t="str">
        <f ca="1"/>
        <v>Low Cap</v>
      </c>
    </row>
    <row r="46885" spans="11:16">
      <c r="K46885" s="14" t="str">
        <v/>
      </c>
      <c r="L46885" s="14" t="str">
        <v/>
      </c>
      <c r="O46885" s="14" t="str">
        <v/>
      </c>
      <c r="P46885" s="14" t="str">
        <f ca="1"/>
        <v>Low Cap</v>
      </c>
    </row>
    <row r="46886" spans="11:16">
      <c r="K46886" s="14" t="str">
        <v/>
      </c>
      <c r="L46886" s="14" t="str">
        <v/>
      </c>
      <c r="O46886" s="14" t="str">
        <v/>
      </c>
      <c r="P46886" s="14" t="str">
        <f ca="1"/>
        <v>Low Cap</v>
      </c>
    </row>
    <row r="46887" spans="11:16">
      <c r="K46887" s="14" t="str">
        <v/>
      </c>
      <c r="L46887" s="14" t="str">
        <v/>
      </c>
      <c r="O46887" s="14" t="str">
        <v/>
      </c>
      <c r="P46887" s="14" t="str">
        <f ca="1"/>
        <v>Low Cap</v>
      </c>
    </row>
    <row r="46888" spans="11:16">
      <c r="K46888" s="14" t="str">
        <v/>
      </c>
      <c r="L46888" s="14" t="str">
        <v/>
      </c>
      <c r="O46888" s="14" t="str">
        <v/>
      </c>
      <c r="P46888" s="14" t="str">
        <f ca="1"/>
        <v>Low Cap</v>
      </c>
    </row>
    <row r="46889" spans="11:16">
      <c r="K46889" s="14" t="str">
        <v/>
      </c>
      <c r="L46889" s="14" t="str">
        <v/>
      </c>
      <c r="O46889" s="14" t="str">
        <v/>
      </c>
      <c r="P46889" s="14" t="str">
        <f ca="1"/>
        <v>Low Cap</v>
      </c>
    </row>
    <row r="46890" spans="11:16">
      <c r="K46890" s="14" t="str">
        <v/>
      </c>
      <c r="L46890" s="14" t="str">
        <v/>
      </c>
      <c r="O46890" s="14" t="str">
        <v/>
      </c>
      <c r="P46890" s="14" t="str">
        <f ca="1"/>
        <v>Low Cap</v>
      </c>
    </row>
    <row r="46891" spans="11:16">
      <c r="K46891" s="14" t="str">
        <v/>
      </c>
      <c r="L46891" s="14" t="str">
        <v/>
      </c>
      <c r="O46891" s="14" t="str">
        <v/>
      </c>
      <c r="P46891" s="14" t="str">
        <f ca="1"/>
        <v>Low Cap</v>
      </c>
    </row>
    <row r="46892" spans="11:16">
      <c r="K46892" s="14" t="str">
        <v/>
      </c>
      <c r="L46892" s="14" t="str">
        <v/>
      </c>
      <c r="O46892" s="14" t="str">
        <v/>
      </c>
      <c r="P46892" s="14" t="str">
        <f ca="1"/>
        <v>Low Cap</v>
      </c>
    </row>
    <row r="46893" spans="11:16">
      <c r="K46893" s="14" t="str">
        <v/>
      </c>
      <c r="L46893" s="14" t="str">
        <v/>
      </c>
      <c r="O46893" s="14" t="str">
        <v/>
      </c>
      <c r="P46893" s="14" t="str">
        <f ca="1"/>
        <v>Low Cap</v>
      </c>
    </row>
    <row r="46894" spans="11:16">
      <c r="K46894" s="14" t="str">
        <v/>
      </c>
      <c r="L46894" s="14" t="str">
        <v/>
      </c>
      <c r="O46894" s="14" t="str">
        <v/>
      </c>
      <c r="P46894" s="14" t="str">
        <f ca="1"/>
        <v>Low Cap</v>
      </c>
    </row>
    <row r="46895" spans="11:16">
      <c r="K46895" s="14" t="str">
        <v/>
      </c>
      <c r="L46895" s="14" t="str">
        <v/>
      </c>
      <c r="O46895" s="14" t="str">
        <v/>
      </c>
      <c r="P46895" s="14" t="str">
        <f ca="1"/>
        <v>Low Cap</v>
      </c>
    </row>
    <row r="46896" spans="11:16">
      <c r="K46896" s="14" t="str">
        <v/>
      </c>
      <c r="L46896" s="14" t="str">
        <v/>
      </c>
      <c r="O46896" s="14" t="str">
        <v/>
      </c>
      <c r="P46896" s="14" t="str">
        <f ca="1"/>
        <v>Low Cap</v>
      </c>
    </row>
    <row r="46897" spans="11:16">
      <c r="K46897" s="14" t="str">
        <v/>
      </c>
      <c r="L46897" s="14" t="str">
        <v/>
      </c>
      <c r="O46897" s="14" t="str">
        <v/>
      </c>
      <c r="P46897" s="14" t="str">
        <f ca="1"/>
        <v>Low Cap</v>
      </c>
    </row>
    <row r="46898" spans="11:16">
      <c r="K46898" s="14" t="str">
        <v/>
      </c>
      <c r="L46898" s="14" t="str">
        <v/>
      </c>
      <c r="O46898" s="14" t="str">
        <v/>
      </c>
      <c r="P46898" s="14" t="str">
        <f ca="1"/>
        <v>Low Cap</v>
      </c>
    </row>
    <row r="46899" spans="11:16">
      <c r="K46899" s="14" t="str">
        <v/>
      </c>
      <c r="L46899" s="14" t="str">
        <v/>
      </c>
      <c r="O46899" s="14" t="str">
        <v/>
      </c>
      <c r="P46899" s="14" t="str">
        <f ca="1"/>
        <v>Low Cap</v>
      </c>
    </row>
    <row r="46900" spans="11:16">
      <c r="K46900" s="14" t="str">
        <v/>
      </c>
      <c r="L46900" s="14" t="str">
        <v/>
      </c>
      <c r="O46900" s="14" t="str">
        <v/>
      </c>
      <c r="P46900" s="14" t="str">
        <f ca="1"/>
        <v>Low Cap</v>
      </c>
    </row>
    <row r="46901" spans="11:16">
      <c r="K46901" s="14" t="str">
        <v/>
      </c>
      <c r="L46901" s="14" t="str">
        <v/>
      </c>
      <c r="O46901" s="14" t="str">
        <v/>
      </c>
      <c r="P46901" s="14" t="str">
        <f ca="1"/>
        <v>Low Cap</v>
      </c>
    </row>
    <row r="46902" spans="11:16">
      <c r="K46902" s="14" t="str">
        <v/>
      </c>
      <c r="L46902" s="14" t="str">
        <v/>
      </c>
      <c r="O46902" s="14" t="str">
        <v/>
      </c>
      <c r="P46902" s="14" t="str">
        <f ca="1"/>
        <v>Low Cap</v>
      </c>
    </row>
    <row r="46903" spans="11:16">
      <c r="K46903" s="14" t="str">
        <v/>
      </c>
      <c r="L46903" s="14" t="str">
        <v/>
      </c>
      <c r="O46903" s="14" t="str">
        <v/>
      </c>
      <c r="P46903" s="14" t="str">
        <f ca="1"/>
        <v>Low Cap</v>
      </c>
    </row>
    <row r="46904" spans="11:16">
      <c r="K46904" s="14" t="str">
        <v/>
      </c>
      <c r="L46904" s="14" t="str">
        <v/>
      </c>
      <c r="O46904" s="14" t="str">
        <v/>
      </c>
      <c r="P46904" s="14" t="str">
        <f ca="1"/>
        <v>Low Cap</v>
      </c>
    </row>
    <row r="46905" spans="11:16">
      <c r="K46905" s="14" t="str">
        <v/>
      </c>
      <c r="L46905" s="14" t="str">
        <v/>
      </c>
      <c r="O46905" s="14" t="str">
        <v/>
      </c>
      <c r="P46905" s="14" t="str">
        <f ca="1"/>
        <v>Low Cap</v>
      </c>
    </row>
    <row r="46906" spans="11:16">
      <c r="K46906" s="14" t="str">
        <v/>
      </c>
      <c r="L46906" s="14" t="str">
        <v/>
      </c>
      <c r="O46906" s="14" t="str">
        <v/>
      </c>
      <c r="P46906" s="14" t="str">
        <f ca="1"/>
        <v>Low Cap</v>
      </c>
    </row>
    <row r="46907" spans="11:16">
      <c r="K46907" s="14" t="str">
        <v/>
      </c>
      <c r="L46907" s="14" t="str">
        <v/>
      </c>
      <c r="O46907" s="14" t="str">
        <v/>
      </c>
      <c r="P46907" s="14" t="str">
        <f ca="1"/>
        <v>Low Cap</v>
      </c>
    </row>
    <row r="46908" spans="11:16">
      <c r="K46908" s="14" t="str">
        <v/>
      </c>
      <c r="L46908" s="14" t="str">
        <v/>
      </c>
      <c r="O46908" s="14" t="str">
        <v/>
      </c>
      <c r="P46908" s="14" t="str">
        <f ca="1"/>
        <v>Low Cap</v>
      </c>
    </row>
    <row r="46909" spans="11:16">
      <c r="K46909" s="14" t="str">
        <v/>
      </c>
      <c r="L46909" s="14" t="str">
        <v/>
      </c>
      <c r="O46909" s="14" t="str">
        <v/>
      </c>
      <c r="P46909" s="14" t="str">
        <f ca="1"/>
        <v>Low Cap</v>
      </c>
    </row>
    <row r="46910" spans="11:16">
      <c r="K46910" s="14" t="str">
        <v/>
      </c>
      <c r="L46910" s="14" t="str">
        <v/>
      </c>
      <c r="O46910" s="14" t="str">
        <v/>
      </c>
      <c r="P46910" s="14" t="str">
        <f ca="1"/>
        <v>Low Cap</v>
      </c>
    </row>
    <row r="46911" spans="11:16">
      <c r="K46911" s="14" t="str">
        <v/>
      </c>
      <c r="L46911" s="14" t="str">
        <v/>
      </c>
      <c r="O46911" s="14" t="str">
        <v/>
      </c>
      <c r="P46911" s="14" t="str">
        <f ca="1"/>
        <v>Low Cap</v>
      </c>
    </row>
    <row r="46912" spans="11:16">
      <c r="K46912" s="14" t="str">
        <v/>
      </c>
      <c r="L46912" s="14" t="str">
        <v/>
      </c>
      <c r="O46912" s="14" t="str">
        <v/>
      </c>
      <c r="P46912" s="14" t="str">
        <f ca="1"/>
        <v>Low Cap</v>
      </c>
    </row>
    <row r="46913" spans="11:16">
      <c r="K46913" s="14" t="str">
        <v/>
      </c>
      <c r="L46913" s="14" t="str">
        <v/>
      </c>
      <c r="O46913" s="14" t="str">
        <v/>
      </c>
      <c r="P46913" s="14" t="str">
        <f ca="1"/>
        <v>Low Cap</v>
      </c>
    </row>
    <row r="46914" spans="11:16">
      <c r="K46914" s="14" t="str">
        <v/>
      </c>
      <c r="L46914" s="14" t="str">
        <v/>
      </c>
      <c r="O46914" s="14" t="str">
        <v/>
      </c>
      <c r="P46914" s="14" t="str">
        <f ca="1"/>
        <v>Low Cap</v>
      </c>
    </row>
    <row r="46915" spans="11:16">
      <c r="K46915" s="14" t="str">
        <v/>
      </c>
      <c r="L46915" s="14" t="str">
        <v/>
      </c>
      <c r="O46915" s="14" t="str">
        <v/>
      </c>
      <c r="P46915" s="14" t="str">
        <f ca="1"/>
        <v>Low Cap</v>
      </c>
    </row>
    <row r="46916" spans="11:16">
      <c r="K46916" s="14" t="str">
        <v/>
      </c>
      <c r="L46916" s="14" t="str">
        <v/>
      </c>
      <c r="O46916" s="14" t="str">
        <v/>
      </c>
      <c r="P46916" s="14" t="str">
        <f ca="1"/>
        <v>Low Cap</v>
      </c>
    </row>
    <row r="46917" spans="11:16">
      <c r="K46917" s="14" t="str">
        <v/>
      </c>
      <c r="L46917" s="14" t="str">
        <v/>
      </c>
      <c r="O46917" s="14" t="str">
        <v/>
      </c>
      <c r="P46917" s="14" t="str">
        <f ca="1"/>
        <v>Low Cap</v>
      </c>
    </row>
    <row r="46918" spans="11:16">
      <c r="K46918" s="14" t="str">
        <v/>
      </c>
      <c r="L46918" s="14" t="str">
        <v/>
      </c>
      <c r="O46918" s="14" t="str">
        <v/>
      </c>
      <c r="P46918" s="14" t="str">
        <f ca="1"/>
        <v>Low Cap</v>
      </c>
    </row>
    <row r="46919" spans="11:16">
      <c r="K46919" s="14" t="str">
        <v/>
      </c>
      <c r="L46919" s="14" t="str">
        <v/>
      </c>
      <c r="O46919" s="14" t="str">
        <v/>
      </c>
      <c r="P46919" s="14" t="str">
        <f ca="1"/>
        <v>Low Cap</v>
      </c>
    </row>
    <row r="46920" spans="11:16">
      <c r="K46920" s="14" t="str">
        <v/>
      </c>
      <c r="L46920" s="14" t="str">
        <v/>
      </c>
      <c r="O46920" s="14" t="str">
        <v/>
      </c>
      <c r="P46920" s="14" t="str">
        <f ca="1"/>
        <v>Low Cap</v>
      </c>
    </row>
    <row r="46921" spans="11:16">
      <c r="K46921" s="14" t="str">
        <v/>
      </c>
      <c r="L46921" s="14" t="str">
        <v/>
      </c>
      <c r="O46921" s="14" t="str">
        <v/>
      </c>
      <c r="P46921" s="14" t="str">
        <f ca="1"/>
        <v>Low Cap</v>
      </c>
    </row>
    <row r="46922" spans="11:16">
      <c r="K46922" s="14" t="str">
        <v/>
      </c>
      <c r="L46922" s="14" t="str">
        <v/>
      </c>
      <c r="O46922" s="14" t="str">
        <v/>
      </c>
      <c r="P46922" s="14" t="str">
        <f ca="1"/>
        <v>Low Cap</v>
      </c>
    </row>
    <row r="46923" spans="11:16">
      <c r="K46923" s="14" t="str">
        <v/>
      </c>
      <c r="L46923" s="14" t="str">
        <v/>
      </c>
      <c r="O46923" s="14" t="str">
        <v/>
      </c>
      <c r="P46923" s="14" t="str">
        <f ca="1"/>
        <v>Low Cap</v>
      </c>
    </row>
    <row r="46924" spans="11:16">
      <c r="K46924" s="14" t="str">
        <v/>
      </c>
      <c r="L46924" s="14" t="str">
        <v/>
      </c>
      <c r="O46924" s="14" t="str">
        <v/>
      </c>
      <c r="P46924" s="14" t="str">
        <f ca="1"/>
        <v>Low Cap</v>
      </c>
    </row>
    <row r="46925" spans="11:16">
      <c r="K46925" s="14" t="str">
        <v/>
      </c>
      <c r="L46925" s="14" t="str">
        <v/>
      </c>
      <c r="O46925" s="14" t="str">
        <v/>
      </c>
      <c r="P46925" s="14" t="str">
        <f ca="1"/>
        <v>Low Cap</v>
      </c>
    </row>
    <row r="46926" spans="11:16">
      <c r="K46926" s="14" t="str">
        <v/>
      </c>
      <c r="L46926" s="14" t="str">
        <v/>
      </c>
      <c r="O46926" s="14" t="str">
        <v/>
      </c>
      <c r="P46926" s="14" t="str">
        <f ca="1"/>
        <v>Low Cap</v>
      </c>
    </row>
    <row r="46927" spans="11:16">
      <c r="K46927" s="14" t="str">
        <v/>
      </c>
      <c r="L46927" s="14" t="str">
        <v/>
      </c>
      <c r="O46927" s="14" t="str">
        <v/>
      </c>
      <c r="P46927" s="14" t="str">
        <f ca="1"/>
        <v>Low Cap</v>
      </c>
    </row>
    <row r="46928" spans="11:16">
      <c r="K46928" s="14" t="str">
        <v/>
      </c>
      <c r="L46928" s="14" t="str">
        <v/>
      </c>
      <c r="O46928" s="14" t="str">
        <v/>
      </c>
      <c r="P46928" s="14" t="str">
        <f ca="1"/>
        <v>Low Cap</v>
      </c>
    </row>
    <row r="46929" spans="11:16">
      <c r="K46929" s="14" t="str">
        <v/>
      </c>
      <c r="L46929" s="14" t="str">
        <v/>
      </c>
      <c r="O46929" s="14" t="str">
        <v/>
      </c>
      <c r="P46929" s="14" t="str">
        <f ca="1"/>
        <v>Low Cap</v>
      </c>
    </row>
    <row r="46930" spans="11:16">
      <c r="K46930" s="14" t="str">
        <v/>
      </c>
      <c r="L46930" s="14" t="str">
        <v/>
      </c>
      <c r="O46930" s="14" t="str">
        <v/>
      </c>
      <c r="P46930" s="14" t="str">
        <f ca="1"/>
        <v>Low Cap</v>
      </c>
    </row>
    <row r="46931" spans="11:16">
      <c r="K46931" s="14" t="str">
        <v/>
      </c>
      <c r="L46931" s="14" t="str">
        <v/>
      </c>
      <c r="O46931" s="14" t="str">
        <v/>
      </c>
      <c r="P46931" s="14" t="str">
        <f ca="1"/>
        <v>Low Cap</v>
      </c>
    </row>
    <row r="46932" spans="11:16">
      <c r="K46932" s="14" t="str">
        <v/>
      </c>
      <c r="L46932" s="14" t="str">
        <v/>
      </c>
      <c r="O46932" s="14" t="str">
        <v/>
      </c>
      <c r="P46932" s="14" t="str">
        <f ca="1"/>
        <v>Low Cap</v>
      </c>
    </row>
    <row r="46933" spans="11:16">
      <c r="K46933" s="14" t="str">
        <v/>
      </c>
      <c r="L46933" s="14" t="str">
        <v/>
      </c>
      <c r="O46933" s="14" t="str">
        <v/>
      </c>
      <c r="P46933" s="14" t="str">
        <f ca="1"/>
        <v>Low Cap</v>
      </c>
    </row>
    <row r="46934" spans="11:16">
      <c r="K46934" s="14" t="str">
        <v/>
      </c>
      <c r="L46934" s="14" t="str">
        <v/>
      </c>
      <c r="O46934" s="14" t="str">
        <v/>
      </c>
      <c r="P46934" s="14" t="str">
        <f ca="1"/>
        <v>Low Cap</v>
      </c>
    </row>
    <row r="46935" spans="11:16">
      <c r="K46935" s="14" t="str">
        <v/>
      </c>
      <c r="L46935" s="14" t="str">
        <v/>
      </c>
      <c r="O46935" s="14" t="str">
        <v/>
      </c>
      <c r="P46935" s="14" t="str">
        <f ca="1"/>
        <v>Low Cap</v>
      </c>
    </row>
    <row r="46936" spans="11:16">
      <c r="K46936" s="14" t="str">
        <v/>
      </c>
      <c r="L46936" s="14" t="str">
        <v/>
      </c>
      <c r="O46936" s="14" t="str">
        <v/>
      </c>
      <c r="P46936" s="14" t="str">
        <f ca="1"/>
        <v>Low Cap</v>
      </c>
    </row>
    <row r="46937" spans="11:16">
      <c r="K46937" s="14" t="str">
        <v/>
      </c>
      <c r="L46937" s="14" t="str">
        <v/>
      </c>
      <c r="O46937" s="14" t="str">
        <v/>
      </c>
      <c r="P46937" s="14" t="str">
        <f ca="1"/>
        <v>Low Cap</v>
      </c>
    </row>
    <row r="46938" spans="11:16">
      <c r="K46938" s="14" t="str">
        <v/>
      </c>
      <c r="L46938" s="14" t="str">
        <v/>
      </c>
      <c r="O46938" s="14" t="str">
        <v/>
      </c>
      <c r="P46938" s="14" t="str">
        <f ca="1"/>
        <v>Low Cap</v>
      </c>
    </row>
    <row r="46939" spans="11:16">
      <c r="K46939" s="14" t="str">
        <v/>
      </c>
      <c r="L46939" s="14" t="str">
        <v/>
      </c>
      <c r="O46939" s="14" t="str">
        <v/>
      </c>
      <c r="P46939" s="14" t="str">
        <f ca="1"/>
        <v>Low Cap</v>
      </c>
    </row>
    <row r="46940" spans="11:16">
      <c r="K46940" s="14" t="str">
        <v/>
      </c>
      <c r="L46940" s="14" t="str">
        <v/>
      </c>
      <c r="O46940" s="14" t="str">
        <v/>
      </c>
      <c r="P46940" s="14" t="str">
        <f ca="1"/>
        <v>Low Cap</v>
      </c>
    </row>
    <row r="46941" spans="11:16">
      <c r="K46941" s="14" t="str">
        <v/>
      </c>
      <c r="L46941" s="14" t="str">
        <v/>
      </c>
      <c r="O46941" s="14" t="str">
        <v/>
      </c>
      <c r="P46941" s="14" t="str">
        <f ca="1"/>
        <v>Low Cap</v>
      </c>
    </row>
    <row r="46942" spans="11:16">
      <c r="K46942" s="14" t="str">
        <v/>
      </c>
      <c r="L46942" s="14" t="str">
        <v/>
      </c>
      <c r="O46942" s="14" t="str">
        <v/>
      </c>
      <c r="P46942" s="14" t="str">
        <f ca="1"/>
        <v>Low Cap</v>
      </c>
    </row>
    <row r="46943" spans="11:16">
      <c r="K46943" s="14" t="str">
        <v/>
      </c>
      <c r="L46943" s="14" t="str">
        <v/>
      </c>
      <c r="O46943" s="14" t="str">
        <v/>
      </c>
      <c r="P46943" s="14" t="str">
        <f ca="1"/>
        <v>Low Cap</v>
      </c>
    </row>
    <row r="46944" spans="11:16">
      <c r="K46944" s="14" t="str">
        <v/>
      </c>
      <c r="L46944" s="14" t="str">
        <v/>
      </c>
      <c r="O46944" s="14" t="str">
        <v/>
      </c>
      <c r="P46944" s="14" t="str">
        <f ca="1"/>
        <v>Low Cap</v>
      </c>
    </row>
    <row r="46945" spans="11:16">
      <c r="K46945" s="14" t="str">
        <v/>
      </c>
      <c r="L46945" s="14" t="str">
        <v/>
      </c>
      <c r="O46945" s="14" t="str">
        <v/>
      </c>
      <c r="P46945" s="14" t="str">
        <f ca="1"/>
        <v>Low Cap</v>
      </c>
    </row>
    <row r="46946" spans="11:16">
      <c r="K46946" s="14" t="str">
        <v/>
      </c>
      <c r="L46946" s="14" t="str">
        <v/>
      </c>
      <c r="O46946" s="14" t="str">
        <v/>
      </c>
      <c r="P46946" s="14" t="str">
        <f ca="1"/>
        <v>Low Cap</v>
      </c>
    </row>
    <row r="46947" spans="11:16">
      <c r="K46947" s="14" t="str">
        <v/>
      </c>
      <c r="L46947" s="14" t="str">
        <v/>
      </c>
      <c r="O46947" s="14" t="str">
        <v/>
      </c>
      <c r="P46947" s="14" t="str">
        <f ca="1"/>
        <v>Low Cap</v>
      </c>
    </row>
    <row r="46948" spans="11:16">
      <c r="K46948" s="14" t="str">
        <v/>
      </c>
      <c r="L46948" s="14" t="str">
        <v/>
      </c>
      <c r="O46948" s="14" t="str">
        <v/>
      </c>
      <c r="P46948" s="14" t="str">
        <f ca="1"/>
        <v>Low Cap</v>
      </c>
    </row>
    <row r="46949" spans="11:16">
      <c r="K46949" s="14" t="str">
        <v/>
      </c>
      <c r="L46949" s="14" t="str">
        <v/>
      </c>
      <c r="O46949" s="14" t="str">
        <v/>
      </c>
      <c r="P46949" s="14" t="str">
        <f ca="1"/>
        <v>Low Cap</v>
      </c>
    </row>
    <row r="46950" spans="11:16">
      <c r="K46950" s="14" t="str">
        <v/>
      </c>
      <c r="L46950" s="14" t="str">
        <v/>
      </c>
      <c r="O46950" s="14" t="str">
        <v/>
      </c>
      <c r="P46950" s="14" t="str">
        <f ca="1"/>
        <v>Low Cap</v>
      </c>
    </row>
    <row r="46951" spans="11:16">
      <c r="K46951" s="14" t="str">
        <v/>
      </c>
      <c r="L46951" s="14" t="str">
        <v/>
      </c>
      <c r="O46951" s="14" t="str">
        <v/>
      </c>
      <c r="P46951" s="14" t="str">
        <f ca="1"/>
        <v>Low Cap</v>
      </c>
    </row>
    <row r="46952" spans="11:16">
      <c r="K46952" s="14" t="str">
        <v/>
      </c>
      <c r="L46952" s="14" t="str">
        <v/>
      </c>
      <c r="O46952" s="14" t="str">
        <v/>
      </c>
      <c r="P46952" s="14" t="str">
        <f ca="1"/>
        <v>Low Cap</v>
      </c>
    </row>
    <row r="46953" spans="11:16">
      <c r="K46953" s="14" t="str">
        <v/>
      </c>
      <c r="L46953" s="14" t="str">
        <v/>
      </c>
      <c r="O46953" s="14" t="str">
        <v/>
      </c>
      <c r="P46953" s="14" t="str">
        <f ca="1"/>
        <v>Low Cap</v>
      </c>
    </row>
    <row r="46954" spans="11:16">
      <c r="K46954" s="14" t="str">
        <v/>
      </c>
      <c r="L46954" s="14" t="str">
        <v/>
      </c>
      <c r="O46954" s="14" t="str">
        <v/>
      </c>
      <c r="P46954" s="14" t="str">
        <f ca="1"/>
        <v>Low Cap</v>
      </c>
    </row>
    <row r="46955" spans="11:16">
      <c r="K46955" s="14" t="str">
        <v/>
      </c>
      <c r="L46955" s="14" t="str">
        <v/>
      </c>
      <c r="O46955" s="14" t="str">
        <v/>
      </c>
      <c r="P46955" s="14" t="str">
        <f ca="1"/>
        <v>Low Cap</v>
      </c>
    </row>
    <row r="46956" spans="11:16">
      <c r="K46956" s="14" t="str">
        <v/>
      </c>
      <c r="L46956" s="14" t="str">
        <v/>
      </c>
      <c r="O46956" s="14" t="str">
        <v/>
      </c>
      <c r="P46956" s="14" t="str">
        <f ca="1"/>
        <v>Low Cap</v>
      </c>
    </row>
    <row r="46957" spans="11:16">
      <c r="K46957" s="14" t="str">
        <v/>
      </c>
      <c r="L46957" s="14" t="str">
        <v/>
      </c>
      <c r="O46957" s="14" t="str">
        <v/>
      </c>
      <c r="P46957" s="14" t="str">
        <f ca="1"/>
        <v>Low Cap</v>
      </c>
    </row>
    <row r="46958" spans="11:16">
      <c r="K46958" s="14" t="str">
        <v/>
      </c>
      <c r="L46958" s="14" t="str">
        <v/>
      </c>
      <c r="O46958" s="14" t="str">
        <v/>
      </c>
      <c r="P46958" s="14" t="str">
        <f ca="1"/>
        <v>Low Cap</v>
      </c>
    </row>
    <row r="46959" spans="11:16">
      <c r="K46959" s="14" t="str">
        <v/>
      </c>
      <c r="L46959" s="14" t="str">
        <v/>
      </c>
      <c r="O46959" s="14" t="str">
        <v/>
      </c>
      <c r="P46959" s="14" t="str">
        <f ca="1"/>
        <v>Low Cap</v>
      </c>
    </row>
    <row r="46960" spans="11:16">
      <c r="K46960" s="14" t="str">
        <v/>
      </c>
      <c r="L46960" s="14" t="str">
        <v/>
      </c>
      <c r="O46960" s="14" t="str">
        <v/>
      </c>
      <c r="P46960" s="14" t="str">
        <f ca="1"/>
        <v>Low Cap</v>
      </c>
    </row>
    <row r="46961" spans="11:16">
      <c r="K46961" s="14" t="str">
        <v/>
      </c>
      <c r="L46961" s="14" t="str">
        <v/>
      </c>
      <c r="O46961" s="14" t="str">
        <v/>
      </c>
      <c r="P46961" s="14" t="str">
        <f ca="1"/>
        <v>Low Cap</v>
      </c>
    </row>
    <row r="46962" spans="11:16">
      <c r="K46962" s="14" t="str">
        <v/>
      </c>
      <c r="L46962" s="14" t="str">
        <v/>
      </c>
      <c r="O46962" s="14" t="str">
        <v/>
      </c>
      <c r="P46962" s="14" t="str">
        <f ca="1"/>
        <v>Low Cap</v>
      </c>
    </row>
    <row r="46963" spans="11:16">
      <c r="K46963" s="14" t="str">
        <v/>
      </c>
      <c r="L46963" s="14" t="str">
        <v/>
      </c>
      <c r="O46963" s="14" t="str">
        <v/>
      </c>
      <c r="P46963" s="14" t="str">
        <f ca="1"/>
        <v>Low Cap</v>
      </c>
    </row>
    <row r="46964" spans="11:16">
      <c r="K46964" s="14" t="str">
        <v/>
      </c>
      <c r="L46964" s="14" t="str">
        <v/>
      </c>
      <c r="O46964" s="14" t="str">
        <v/>
      </c>
      <c r="P46964" s="14" t="str">
        <f ca="1"/>
        <v>Low Cap</v>
      </c>
    </row>
    <row r="46965" spans="11:16">
      <c r="K46965" s="14" t="str">
        <v/>
      </c>
      <c r="L46965" s="14" t="str">
        <v/>
      </c>
      <c r="O46965" s="14" t="str">
        <v/>
      </c>
      <c r="P46965" s="14" t="str">
        <f ca="1"/>
        <v>Low Cap</v>
      </c>
    </row>
    <row r="46966" spans="11:16">
      <c r="K46966" s="14" t="str">
        <v/>
      </c>
      <c r="L46966" s="14" t="str">
        <v/>
      </c>
      <c r="O46966" s="14" t="str">
        <v/>
      </c>
      <c r="P46966" s="14" t="str">
        <f ca="1"/>
        <v>Low Cap</v>
      </c>
    </row>
    <row r="46967" spans="11:16">
      <c r="K46967" s="14" t="str">
        <v/>
      </c>
      <c r="L46967" s="14" t="str">
        <v/>
      </c>
      <c r="O46967" s="14" t="str">
        <v/>
      </c>
      <c r="P46967" s="14" t="str">
        <f ca="1"/>
        <v>Low Cap</v>
      </c>
    </row>
    <row r="46968" spans="11:16">
      <c r="K46968" s="14" t="str">
        <v/>
      </c>
      <c r="L46968" s="14" t="str">
        <v/>
      </c>
      <c r="O46968" s="14" t="str">
        <v/>
      </c>
      <c r="P46968" s="14" t="str">
        <f ca="1"/>
        <v>Low Cap</v>
      </c>
    </row>
    <row r="46969" spans="11:16">
      <c r="K46969" s="14" t="str">
        <v/>
      </c>
      <c r="L46969" s="14" t="str">
        <v/>
      </c>
      <c r="O46969" s="14" t="str">
        <v/>
      </c>
      <c r="P46969" s="14" t="str">
        <f ca="1"/>
        <v>Low Cap</v>
      </c>
    </row>
    <row r="46970" spans="11:16">
      <c r="K46970" s="14" t="str">
        <v/>
      </c>
      <c r="L46970" s="14" t="str">
        <v/>
      </c>
      <c r="O46970" s="14" t="str">
        <v/>
      </c>
      <c r="P46970" s="14" t="str">
        <f ca="1"/>
        <v>Low Cap</v>
      </c>
    </row>
    <row r="46971" spans="11:16">
      <c r="K46971" s="14" t="str">
        <v/>
      </c>
      <c r="L46971" s="14" t="str">
        <v/>
      </c>
      <c r="O46971" s="14" t="str">
        <v/>
      </c>
      <c r="P46971" s="14" t="str">
        <f ca="1"/>
        <v>Low Cap</v>
      </c>
    </row>
    <row r="46972" spans="11:16">
      <c r="K46972" s="14" t="str">
        <v/>
      </c>
      <c r="L46972" s="14" t="str">
        <v/>
      </c>
      <c r="O46972" s="14" t="str">
        <v/>
      </c>
      <c r="P46972" s="14" t="str">
        <f ca="1"/>
        <v>Low Cap</v>
      </c>
    </row>
    <row r="46973" spans="11:16">
      <c r="K46973" s="14" t="str">
        <v/>
      </c>
      <c r="L46973" s="14" t="str">
        <v/>
      </c>
      <c r="O46973" s="14" t="str">
        <v/>
      </c>
      <c r="P46973" s="14" t="str">
        <f ca="1"/>
        <v>Low Cap</v>
      </c>
    </row>
    <row r="46974" spans="11:16">
      <c r="K46974" s="14" t="str">
        <v/>
      </c>
      <c r="L46974" s="14" t="str">
        <v/>
      </c>
      <c r="O46974" s="14" t="str">
        <v/>
      </c>
      <c r="P46974" s="14" t="str">
        <f ca="1"/>
        <v>Low Cap</v>
      </c>
    </row>
    <row r="46975" spans="11:16">
      <c r="K46975" s="14" t="str">
        <v/>
      </c>
      <c r="L46975" s="14" t="str">
        <v/>
      </c>
      <c r="O46975" s="14" t="str">
        <v/>
      </c>
      <c r="P46975" s="14" t="str">
        <f ca="1"/>
        <v>Low Cap</v>
      </c>
    </row>
    <row r="46976" spans="11:16">
      <c r="K46976" s="14" t="str">
        <v/>
      </c>
      <c r="L46976" s="14" t="str">
        <v/>
      </c>
      <c r="O46976" s="14" t="str">
        <v/>
      </c>
      <c r="P46976" s="14" t="str">
        <f ca="1"/>
        <v>Low Cap</v>
      </c>
    </row>
    <row r="46977" spans="11:16">
      <c r="K46977" s="14" t="str">
        <v/>
      </c>
      <c r="L46977" s="14" t="str">
        <v/>
      </c>
      <c r="O46977" s="14" t="str">
        <v/>
      </c>
      <c r="P46977" s="14" t="str">
        <f ca="1"/>
        <v>Low Cap</v>
      </c>
    </row>
    <row r="46978" spans="11:16">
      <c r="K46978" s="14" t="str">
        <v/>
      </c>
      <c r="L46978" s="14" t="str">
        <v/>
      </c>
      <c r="O46978" s="14" t="str">
        <v/>
      </c>
      <c r="P46978" s="14" t="str">
        <f ca="1"/>
        <v>Low Cap</v>
      </c>
    </row>
    <row r="46979" spans="11:16">
      <c r="K46979" s="14" t="str">
        <v/>
      </c>
      <c r="L46979" s="14" t="str">
        <v/>
      </c>
      <c r="O46979" s="14" t="str">
        <v/>
      </c>
      <c r="P46979" s="14" t="str">
        <f ca="1"/>
        <v>Low Cap</v>
      </c>
    </row>
    <row r="46980" spans="11:16">
      <c r="K46980" s="14" t="str">
        <v/>
      </c>
      <c r="L46980" s="14" t="str">
        <v/>
      </c>
      <c r="O46980" s="14" t="str">
        <v/>
      </c>
      <c r="P46980" s="14" t="str">
        <f ca="1"/>
        <v>Low Cap</v>
      </c>
    </row>
    <row r="46981" spans="11:16">
      <c r="K46981" s="14" t="str">
        <v/>
      </c>
      <c r="L46981" s="14" t="str">
        <v/>
      </c>
      <c r="O46981" s="14" t="str">
        <v/>
      </c>
      <c r="P46981" s="14" t="str">
        <f ca="1"/>
        <v>Low Cap</v>
      </c>
    </row>
    <row r="46982" spans="11:16">
      <c r="K46982" s="14" t="str">
        <v/>
      </c>
      <c r="L46982" s="14" t="str">
        <v/>
      </c>
      <c r="O46982" s="14" t="str">
        <v/>
      </c>
      <c r="P46982" s="14" t="str">
        <f ca="1"/>
        <v>Low Cap</v>
      </c>
    </row>
    <row r="46983" spans="11:16">
      <c r="K46983" s="14" t="str">
        <v/>
      </c>
      <c r="L46983" s="14" t="str">
        <v/>
      </c>
      <c r="O46983" s="14" t="str">
        <v/>
      </c>
      <c r="P46983" s="14" t="str">
        <f ca="1"/>
        <v>Low Cap</v>
      </c>
    </row>
    <row r="46984" spans="11:16">
      <c r="K46984" s="14" t="str">
        <v/>
      </c>
      <c r="L46984" s="14" t="str">
        <v/>
      </c>
      <c r="O46984" s="14" t="str">
        <v/>
      </c>
      <c r="P46984" s="14" t="str">
        <f ca="1"/>
        <v>Low Cap</v>
      </c>
    </row>
    <row r="46985" spans="11:16">
      <c r="K46985" s="14" t="str">
        <v/>
      </c>
      <c r="L46985" s="14" t="str">
        <v/>
      </c>
      <c r="O46985" s="14" t="str">
        <v/>
      </c>
      <c r="P46985" s="14" t="str">
        <f ca="1"/>
        <v>Low Cap</v>
      </c>
    </row>
    <row r="46986" spans="11:16">
      <c r="K46986" s="14" t="str">
        <v/>
      </c>
      <c r="L46986" s="14" t="str">
        <v/>
      </c>
      <c r="O46986" s="14" t="str">
        <v/>
      </c>
      <c r="P46986" s="14" t="str">
        <f ca="1"/>
        <v>Low Cap</v>
      </c>
    </row>
    <row r="46987" spans="11:16">
      <c r="K46987" s="14" t="str">
        <v/>
      </c>
      <c r="L46987" s="14" t="str">
        <v/>
      </c>
      <c r="O46987" s="14" t="str">
        <v/>
      </c>
      <c r="P46987" s="14" t="str">
        <f ca="1"/>
        <v>Low Cap</v>
      </c>
    </row>
    <row r="46988" spans="11:16">
      <c r="K46988" s="14" t="str">
        <v/>
      </c>
      <c r="L46988" s="14" t="str">
        <v/>
      </c>
      <c r="O46988" s="14" t="str">
        <v/>
      </c>
      <c r="P46988" s="14" t="str">
        <f ca="1"/>
        <v>Low Cap</v>
      </c>
    </row>
    <row r="46989" spans="11:16">
      <c r="K46989" s="14" t="str">
        <v/>
      </c>
      <c r="L46989" s="14" t="str">
        <v/>
      </c>
      <c r="O46989" s="14" t="str">
        <v/>
      </c>
      <c r="P46989" s="14" t="str">
        <f ca="1"/>
        <v>Low Cap</v>
      </c>
    </row>
    <row r="46990" spans="11:16">
      <c r="K46990" s="14" t="str">
        <v/>
      </c>
      <c r="L46990" s="14" t="str">
        <v/>
      </c>
      <c r="O46990" s="14" t="str">
        <v/>
      </c>
      <c r="P46990" s="14" t="str">
        <f ca="1"/>
        <v>Low Cap</v>
      </c>
    </row>
    <row r="46991" spans="11:16">
      <c r="K46991" s="14" t="str">
        <v/>
      </c>
      <c r="L46991" s="14" t="str">
        <v/>
      </c>
      <c r="O46991" s="14" t="str">
        <v/>
      </c>
      <c r="P46991" s="14" t="str">
        <f ca="1"/>
        <v>Low Cap</v>
      </c>
    </row>
    <row r="46992" spans="11:16">
      <c r="K46992" s="14" t="str">
        <v/>
      </c>
      <c r="L46992" s="14" t="str">
        <v/>
      </c>
      <c r="O46992" s="14" t="str">
        <v/>
      </c>
      <c r="P46992" s="14" t="str">
        <f ca="1"/>
        <v>Low Cap</v>
      </c>
    </row>
    <row r="46993" spans="11:16">
      <c r="K46993" s="14" t="str">
        <v/>
      </c>
      <c r="L46993" s="14" t="str">
        <v/>
      </c>
      <c r="O46993" s="14" t="str">
        <v/>
      </c>
      <c r="P46993" s="14" t="str">
        <f ca="1"/>
        <v>Low Cap</v>
      </c>
    </row>
    <row r="46994" spans="11:16">
      <c r="K46994" s="14" t="str">
        <v/>
      </c>
      <c r="L46994" s="14" t="str">
        <v/>
      </c>
      <c r="O46994" s="14" t="str">
        <v/>
      </c>
      <c r="P46994" s="14" t="str">
        <f ca="1"/>
        <v>Low Cap</v>
      </c>
    </row>
    <row r="46995" spans="11:16">
      <c r="K46995" s="14" t="str">
        <v/>
      </c>
      <c r="L46995" s="14" t="str">
        <v/>
      </c>
      <c r="O46995" s="14" t="str">
        <v/>
      </c>
      <c r="P46995" s="14" t="str">
        <f ca="1"/>
        <v>Low Cap</v>
      </c>
    </row>
    <row r="46996" spans="11:16">
      <c r="K46996" s="14" t="str">
        <v/>
      </c>
      <c r="L46996" s="14" t="str">
        <v/>
      </c>
      <c r="O46996" s="14" t="str">
        <v/>
      </c>
      <c r="P46996" s="14" t="str">
        <f ca="1"/>
        <v>Low Cap</v>
      </c>
    </row>
    <row r="46997" spans="11:16">
      <c r="K46997" s="14" t="str">
        <v/>
      </c>
      <c r="L46997" s="14" t="str">
        <v/>
      </c>
      <c r="O46997" s="14" t="str">
        <v/>
      </c>
      <c r="P46997" s="14" t="str">
        <f ca="1"/>
        <v>Low Cap</v>
      </c>
    </row>
    <row r="46998" spans="11:16">
      <c r="K46998" s="14" t="str">
        <v/>
      </c>
      <c r="L46998" s="14" t="str">
        <v/>
      </c>
      <c r="O46998" s="14" t="str">
        <v/>
      </c>
      <c r="P46998" s="14" t="str">
        <f ca="1"/>
        <v>Low Cap</v>
      </c>
    </row>
    <row r="46999" spans="11:16">
      <c r="K46999" s="14" t="str">
        <v/>
      </c>
      <c r="L46999" s="14" t="str">
        <v/>
      </c>
      <c r="O46999" s="14" t="str">
        <v/>
      </c>
      <c r="P46999" s="14" t="str">
        <f ca="1"/>
        <v>Low Cap</v>
      </c>
    </row>
    <row r="47000" spans="11:16">
      <c r="K47000" s="14" t="str">
        <v/>
      </c>
      <c r="L47000" s="14" t="str">
        <v/>
      </c>
      <c r="O47000" s="14" t="str">
        <v/>
      </c>
      <c r="P47000" s="14" t="str">
        <f ca="1"/>
        <v>Low Cap</v>
      </c>
    </row>
    <row r="47001" spans="11:16">
      <c r="K47001" s="14" t="str">
        <v/>
      </c>
      <c r="L47001" s="14" t="str">
        <v/>
      </c>
      <c r="O47001" s="14" t="str">
        <v/>
      </c>
      <c r="P47001" s="14" t="str">
        <f ca="1"/>
        <v>Low Cap</v>
      </c>
    </row>
    <row r="47002" spans="11:16">
      <c r="K47002" s="14" t="str">
        <v/>
      </c>
      <c r="L47002" s="14" t="str">
        <v/>
      </c>
      <c r="O47002" s="14" t="str">
        <v/>
      </c>
      <c r="P47002" s="14" t="str">
        <f ca="1"/>
        <v>Low Cap</v>
      </c>
    </row>
    <row r="47003" spans="11:16">
      <c r="K47003" s="14" t="str">
        <v/>
      </c>
      <c r="L47003" s="14" t="str">
        <v/>
      </c>
      <c r="O47003" s="14" t="str">
        <v/>
      </c>
      <c r="P47003" s="14" t="str">
        <f ca="1"/>
        <v>Low Cap</v>
      </c>
    </row>
    <row r="47004" spans="11:16">
      <c r="K47004" s="14" t="str">
        <v/>
      </c>
      <c r="L47004" s="14" t="str">
        <v/>
      </c>
      <c r="O47004" s="14" t="str">
        <v/>
      </c>
      <c r="P47004" s="14" t="str">
        <f ca="1"/>
        <v>Low Cap</v>
      </c>
    </row>
    <row r="47005" spans="11:16">
      <c r="K47005" s="14" t="str">
        <v/>
      </c>
      <c r="L47005" s="14" t="str">
        <v/>
      </c>
      <c r="O47005" s="14" t="str">
        <v/>
      </c>
      <c r="P47005" s="14" t="str">
        <f ca="1"/>
        <v>Low Cap</v>
      </c>
    </row>
    <row r="47006" spans="11:16">
      <c r="K47006" s="14" t="str">
        <v/>
      </c>
      <c r="L47006" s="14" t="str">
        <v/>
      </c>
      <c r="O47006" s="14" t="str">
        <v/>
      </c>
      <c r="P47006" s="14" t="str">
        <f ca="1"/>
        <v>Low Cap</v>
      </c>
    </row>
    <row r="47007" spans="11:16">
      <c r="K47007" s="14" t="str">
        <v/>
      </c>
      <c r="L47007" s="14" t="str">
        <v/>
      </c>
      <c r="O47007" s="14" t="str">
        <v/>
      </c>
      <c r="P47007" s="14" t="str">
        <f ca="1"/>
        <v>Low Cap</v>
      </c>
    </row>
    <row r="47008" spans="11:16">
      <c r="K47008" s="14" t="str">
        <v/>
      </c>
      <c r="L47008" s="14" t="str">
        <v/>
      </c>
      <c r="O47008" s="14" t="str">
        <v/>
      </c>
      <c r="P47008" s="14" t="str">
        <f ca="1"/>
        <v>Low Cap</v>
      </c>
    </row>
    <row r="47009" spans="11:16">
      <c r="K47009" s="14" t="str">
        <v/>
      </c>
      <c r="L47009" s="14" t="str">
        <v/>
      </c>
      <c r="O47009" s="14" t="str">
        <v/>
      </c>
      <c r="P47009" s="14" t="str">
        <f ca="1"/>
        <v>Low Cap</v>
      </c>
    </row>
    <row r="47010" spans="11:16">
      <c r="K47010" s="14" t="str">
        <v/>
      </c>
      <c r="L47010" s="14" t="str">
        <v/>
      </c>
      <c r="O47010" s="14" t="str">
        <v/>
      </c>
      <c r="P47010" s="14" t="str">
        <f ca="1"/>
        <v>Low Cap</v>
      </c>
    </row>
    <row r="47011" spans="11:16">
      <c r="K47011" s="14" t="str">
        <v/>
      </c>
      <c r="L47011" s="14" t="str">
        <v/>
      </c>
      <c r="O47011" s="14" t="str">
        <v/>
      </c>
      <c r="P47011" s="14" t="str">
        <f ca="1"/>
        <v>Low Cap</v>
      </c>
    </row>
    <row r="47012" spans="11:16">
      <c r="K47012" s="14" t="str">
        <v/>
      </c>
      <c r="L47012" s="14" t="str">
        <v/>
      </c>
      <c r="O47012" s="14" t="str">
        <v/>
      </c>
      <c r="P47012" s="14" t="str">
        <f ca="1"/>
        <v>Low Cap</v>
      </c>
    </row>
    <row r="47013" spans="11:16">
      <c r="K47013" s="14" t="str">
        <v/>
      </c>
      <c r="L47013" s="14" t="str">
        <v/>
      </c>
      <c r="O47013" s="14" t="str">
        <v/>
      </c>
      <c r="P47013" s="14" t="str">
        <f ca="1"/>
        <v>Low Cap</v>
      </c>
    </row>
    <row r="47014" spans="11:16">
      <c r="K47014" s="14" t="str">
        <v/>
      </c>
      <c r="L47014" s="14" t="str">
        <v/>
      </c>
      <c r="O47014" s="14" t="str">
        <v/>
      </c>
      <c r="P47014" s="14" t="str">
        <f ca="1"/>
        <v>Low Cap</v>
      </c>
    </row>
    <row r="47015" spans="11:16">
      <c r="K47015" s="14" t="str">
        <v/>
      </c>
      <c r="L47015" s="14" t="str">
        <v/>
      </c>
      <c r="O47015" s="14" t="str">
        <v/>
      </c>
      <c r="P47015" s="14" t="str">
        <f ca="1"/>
        <v>Low Cap</v>
      </c>
    </row>
    <row r="47016" spans="11:16">
      <c r="K47016" s="14" t="str">
        <v/>
      </c>
      <c r="L47016" s="14" t="str">
        <v/>
      </c>
      <c r="O47016" s="14" t="str">
        <v/>
      </c>
      <c r="P47016" s="14" t="str">
        <f ca="1"/>
        <v>Low Cap</v>
      </c>
    </row>
    <row r="47017" spans="11:16">
      <c r="K47017" s="14" t="str">
        <v/>
      </c>
      <c r="L47017" s="14" t="str">
        <v/>
      </c>
      <c r="O47017" s="14" t="str">
        <v/>
      </c>
      <c r="P47017" s="14" t="str">
        <f ca="1"/>
        <v>Low Cap</v>
      </c>
    </row>
    <row r="47018" spans="11:16">
      <c r="K47018" s="14" t="str">
        <v/>
      </c>
      <c r="L47018" s="14" t="str">
        <v/>
      </c>
      <c r="O47018" s="14" t="str">
        <v/>
      </c>
      <c r="P47018" s="14" t="str">
        <f ca="1"/>
        <v>Low Cap</v>
      </c>
    </row>
    <row r="47019" spans="11:16">
      <c r="K47019" s="14" t="str">
        <v/>
      </c>
      <c r="L47019" s="14" t="str">
        <v/>
      </c>
      <c r="O47019" s="14" t="str">
        <v/>
      </c>
      <c r="P47019" s="14" t="str">
        <f ca="1"/>
        <v>Low Cap</v>
      </c>
    </row>
    <row r="47020" spans="11:16">
      <c r="K47020" s="14" t="str">
        <v/>
      </c>
      <c r="L47020" s="14" t="str">
        <v/>
      </c>
      <c r="O47020" s="14" t="str">
        <v/>
      </c>
      <c r="P47020" s="14" t="str">
        <f ca="1"/>
        <v>Low Cap</v>
      </c>
    </row>
    <row r="47021" spans="11:16">
      <c r="K47021" s="14" t="str">
        <v/>
      </c>
      <c r="L47021" s="14" t="str">
        <v/>
      </c>
      <c r="O47021" s="14" t="str">
        <v/>
      </c>
      <c r="P47021" s="14" t="str">
        <f ca="1"/>
        <v>Low Cap</v>
      </c>
    </row>
    <row r="47022" spans="11:16">
      <c r="K47022" s="14" t="str">
        <v/>
      </c>
      <c r="L47022" s="14" t="str">
        <v/>
      </c>
      <c r="O47022" s="14" t="str">
        <v/>
      </c>
      <c r="P47022" s="14" t="str">
        <f ca="1"/>
        <v>Low Cap</v>
      </c>
    </row>
    <row r="47023" spans="11:16">
      <c r="K47023" s="14" t="str">
        <v/>
      </c>
      <c r="L47023" s="14" t="str">
        <v/>
      </c>
      <c r="O47023" s="14" t="str">
        <v/>
      </c>
      <c r="P47023" s="14" t="str">
        <f ca="1"/>
        <v>Low Cap</v>
      </c>
    </row>
    <row r="47024" spans="11:16">
      <c r="K47024" s="14" t="str">
        <v/>
      </c>
      <c r="L47024" s="14" t="str">
        <v/>
      </c>
      <c r="O47024" s="14" t="str">
        <v/>
      </c>
      <c r="P47024" s="14" t="str">
        <f ca="1"/>
        <v>Low Cap</v>
      </c>
    </row>
    <row r="47025" spans="11:16">
      <c r="K47025" s="14" t="str">
        <v/>
      </c>
      <c r="L47025" s="14" t="str">
        <v/>
      </c>
      <c r="O47025" s="14" t="str">
        <v/>
      </c>
      <c r="P47025" s="14" t="str">
        <f ca="1"/>
        <v>Low Cap</v>
      </c>
    </row>
    <row r="47026" spans="11:16">
      <c r="K47026" s="14" t="str">
        <v/>
      </c>
      <c r="L47026" s="14" t="str">
        <v/>
      </c>
      <c r="O47026" s="14" t="str">
        <v/>
      </c>
      <c r="P47026" s="14" t="str">
        <f ca="1"/>
        <v>Low Cap</v>
      </c>
    </row>
    <row r="47027" spans="11:16">
      <c r="K47027" s="14" t="str">
        <v/>
      </c>
      <c r="L47027" s="14" t="str">
        <v/>
      </c>
      <c r="O47027" s="14" t="str">
        <v/>
      </c>
      <c r="P47027" s="14" t="str">
        <f ca="1"/>
        <v>Low Cap</v>
      </c>
    </row>
    <row r="47028" spans="11:16">
      <c r="K47028" s="14" t="str">
        <v/>
      </c>
      <c r="L47028" s="14" t="str">
        <v/>
      </c>
      <c r="O47028" s="14" t="str">
        <v/>
      </c>
      <c r="P47028" s="14" t="str">
        <f ca="1"/>
        <v>Low Cap</v>
      </c>
    </row>
    <row r="47029" spans="11:16">
      <c r="K47029" s="14" t="str">
        <v/>
      </c>
      <c r="L47029" s="14" t="str">
        <v/>
      </c>
      <c r="O47029" s="14" t="str">
        <v/>
      </c>
      <c r="P47029" s="14" t="str">
        <f ca="1"/>
        <v>Low Cap</v>
      </c>
    </row>
    <row r="47030" spans="11:16">
      <c r="K47030" s="14" t="str">
        <v/>
      </c>
      <c r="L47030" s="14" t="str">
        <v/>
      </c>
      <c r="O47030" s="14" t="str">
        <v/>
      </c>
      <c r="P47030" s="14" t="str">
        <f ca="1"/>
        <v>Low Cap</v>
      </c>
    </row>
    <row r="47031" spans="11:16">
      <c r="K47031" s="14" t="str">
        <v/>
      </c>
      <c r="L47031" s="14" t="str">
        <v/>
      </c>
      <c r="O47031" s="14" t="str">
        <v/>
      </c>
      <c r="P47031" s="14" t="str">
        <f ca="1"/>
        <v>Low Cap</v>
      </c>
    </row>
    <row r="47032" spans="11:16">
      <c r="K47032" s="14" t="str">
        <v/>
      </c>
      <c r="L47032" s="14" t="str">
        <v/>
      </c>
      <c r="O47032" s="14" t="str">
        <v/>
      </c>
      <c r="P47032" s="14" t="str">
        <f ca="1"/>
        <v>Low Cap</v>
      </c>
    </row>
    <row r="47033" spans="11:16">
      <c r="K47033" s="14" t="str">
        <v/>
      </c>
      <c r="L47033" s="14" t="str">
        <v/>
      </c>
      <c r="O47033" s="14" t="str">
        <v/>
      </c>
      <c r="P47033" s="14" t="str">
        <f ca="1"/>
        <v>Low Cap</v>
      </c>
    </row>
    <row r="47034" spans="11:16">
      <c r="K47034" s="14" t="str">
        <v/>
      </c>
      <c r="L47034" s="14" t="str">
        <v/>
      </c>
      <c r="O47034" s="14" t="str">
        <v/>
      </c>
      <c r="P47034" s="14" t="str">
        <f ca="1"/>
        <v>Low Cap</v>
      </c>
    </row>
    <row r="47035" spans="11:16">
      <c r="K47035" s="14" t="str">
        <v/>
      </c>
      <c r="L47035" s="14" t="str">
        <v/>
      </c>
      <c r="O47035" s="14" t="str">
        <v/>
      </c>
      <c r="P47035" s="14" t="str">
        <f ca="1"/>
        <v>Low Cap</v>
      </c>
    </row>
    <row r="47036" spans="11:16">
      <c r="K47036" s="14" t="str">
        <v/>
      </c>
      <c r="L47036" s="14" t="str">
        <v/>
      </c>
      <c r="O47036" s="14" t="str">
        <v/>
      </c>
      <c r="P47036" s="14" t="str">
        <f ca="1"/>
        <v>Low Cap</v>
      </c>
    </row>
    <row r="47037" spans="11:16">
      <c r="K47037" s="14" t="str">
        <v/>
      </c>
      <c r="L47037" s="14" t="str">
        <v/>
      </c>
      <c r="O47037" s="14" t="str">
        <v/>
      </c>
      <c r="P47037" s="14" t="str">
        <f ca="1"/>
        <v>Low Cap</v>
      </c>
    </row>
    <row r="47038" spans="11:16">
      <c r="K47038" s="14" t="str">
        <v/>
      </c>
      <c r="L47038" s="14" t="str">
        <v/>
      </c>
      <c r="O47038" s="14" t="str">
        <v/>
      </c>
      <c r="P47038" s="14" t="str">
        <f ca="1"/>
        <v>Low Cap</v>
      </c>
    </row>
    <row r="47039" spans="11:16">
      <c r="K47039" s="14" t="str">
        <v/>
      </c>
      <c r="L47039" s="14" t="str">
        <v/>
      </c>
      <c r="O47039" s="14" t="str">
        <v/>
      </c>
      <c r="P47039" s="14" t="str">
        <f ca="1"/>
        <v>Low Cap</v>
      </c>
    </row>
    <row r="47040" spans="11:16">
      <c r="K47040" s="14" t="str">
        <v/>
      </c>
      <c r="L47040" s="14" t="str">
        <v/>
      </c>
      <c r="O47040" s="14" t="str">
        <v/>
      </c>
      <c r="P47040" s="14" t="str">
        <f ca="1"/>
        <v>Low Cap</v>
      </c>
    </row>
    <row r="47041" spans="11:16">
      <c r="K47041" s="14" t="str">
        <v/>
      </c>
      <c r="L47041" s="14" t="str">
        <v/>
      </c>
      <c r="O47041" s="14" t="str">
        <v/>
      </c>
      <c r="P47041" s="14" t="str">
        <f ca="1"/>
        <v>Low Cap</v>
      </c>
    </row>
    <row r="47042" spans="11:16">
      <c r="K47042" s="14" t="str">
        <v/>
      </c>
      <c r="L47042" s="14" t="str">
        <v/>
      </c>
      <c r="O47042" s="14" t="str">
        <v/>
      </c>
      <c r="P47042" s="14" t="str">
        <f ca="1"/>
        <v>Low Cap</v>
      </c>
    </row>
    <row r="47043" spans="11:16">
      <c r="K47043" s="14" t="str">
        <v/>
      </c>
      <c r="L47043" s="14" t="str">
        <v/>
      </c>
      <c r="O47043" s="14" t="str">
        <v/>
      </c>
      <c r="P47043" s="14" t="str">
        <f ca="1"/>
        <v>Low Cap</v>
      </c>
    </row>
    <row r="47044" spans="11:16">
      <c r="K47044" s="14" t="str">
        <v/>
      </c>
      <c r="L47044" s="14" t="str">
        <v/>
      </c>
      <c r="O47044" s="14" t="str">
        <v/>
      </c>
      <c r="P47044" s="14" t="str">
        <f ca="1"/>
        <v>Low Cap</v>
      </c>
    </row>
    <row r="47045" spans="11:16">
      <c r="K47045" s="14" t="str">
        <v/>
      </c>
      <c r="L47045" s="14" t="str">
        <v/>
      </c>
      <c r="O47045" s="14" t="str">
        <v/>
      </c>
      <c r="P47045" s="14" t="str">
        <f ca="1"/>
        <v>Low Cap</v>
      </c>
    </row>
    <row r="47046" spans="11:16">
      <c r="K47046" s="14" t="str">
        <v/>
      </c>
      <c r="L47046" s="14" t="str">
        <v/>
      </c>
      <c r="O47046" s="14" t="str">
        <v/>
      </c>
      <c r="P47046" s="14" t="str">
        <f ca="1"/>
        <v>Low Cap</v>
      </c>
    </row>
    <row r="47047" spans="11:16">
      <c r="K47047" s="14" t="str">
        <v/>
      </c>
      <c r="L47047" s="14" t="str">
        <v/>
      </c>
      <c r="O47047" s="14" t="str">
        <v/>
      </c>
      <c r="P47047" s="14" t="str">
        <f ca="1"/>
        <v>Low Cap</v>
      </c>
    </row>
    <row r="47048" spans="11:16">
      <c r="K47048" s="14" t="str">
        <v/>
      </c>
      <c r="L47048" s="14" t="str">
        <v/>
      </c>
      <c r="O47048" s="14" t="str">
        <v/>
      </c>
      <c r="P47048" s="14" t="str">
        <f ca="1"/>
        <v>Low Cap</v>
      </c>
    </row>
    <row r="47049" spans="11:16">
      <c r="K47049" s="14" t="str">
        <v/>
      </c>
      <c r="L47049" s="14" t="str">
        <v/>
      </c>
      <c r="O47049" s="14" t="str">
        <v/>
      </c>
      <c r="P47049" s="14" t="str">
        <f ca="1"/>
        <v>Low Cap</v>
      </c>
    </row>
    <row r="47050" spans="11:16">
      <c r="K47050" s="14" t="str">
        <v/>
      </c>
      <c r="L47050" s="14" t="str">
        <v/>
      </c>
      <c r="O47050" s="14" t="str">
        <v/>
      </c>
      <c r="P47050" s="14" t="str">
        <f ca="1"/>
        <v>Low Cap</v>
      </c>
    </row>
    <row r="47051" spans="11:16">
      <c r="K47051" s="14" t="str">
        <v/>
      </c>
      <c r="L47051" s="14" t="str">
        <v/>
      </c>
      <c r="O47051" s="14" t="str">
        <v/>
      </c>
      <c r="P47051" s="14" t="str">
        <f ca="1"/>
        <v>Low Cap</v>
      </c>
    </row>
    <row r="47052" spans="11:16">
      <c r="K47052" s="14" t="str">
        <v/>
      </c>
      <c r="L47052" s="14" t="str">
        <v/>
      </c>
      <c r="O47052" s="14" t="str">
        <v/>
      </c>
      <c r="P47052" s="14" t="str">
        <f ca="1"/>
        <v>Low Cap</v>
      </c>
    </row>
    <row r="47053" spans="11:16">
      <c r="K47053" s="14" t="str">
        <v/>
      </c>
      <c r="L47053" s="14" t="str">
        <v/>
      </c>
      <c r="O47053" s="14" t="str">
        <v/>
      </c>
      <c r="P47053" s="14" t="str">
        <f ca="1"/>
        <v>Low Cap</v>
      </c>
    </row>
    <row r="47054" spans="11:16">
      <c r="K47054" s="14" t="str">
        <v/>
      </c>
      <c r="L47054" s="14" t="str">
        <v/>
      </c>
      <c r="O47054" s="14" t="str">
        <v/>
      </c>
      <c r="P47054" s="14" t="str">
        <f ca="1"/>
        <v>Low Cap</v>
      </c>
    </row>
    <row r="47055" spans="11:16">
      <c r="K47055" s="14" t="str">
        <v/>
      </c>
      <c r="L47055" s="14" t="str">
        <v/>
      </c>
      <c r="O47055" s="14" t="str">
        <v/>
      </c>
      <c r="P47055" s="14" t="str">
        <f ca="1"/>
        <v>Low Cap</v>
      </c>
    </row>
    <row r="47056" spans="11:16">
      <c r="K47056" s="14" t="str">
        <v/>
      </c>
      <c r="L47056" s="14" t="str">
        <v/>
      </c>
      <c r="O47056" s="14" t="str">
        <v/>
      </c>
      <c r="P47056" s="14" t="str">
        <f ca="1"/>
        <v>Low Cap</v>
      </c>
    </row>
    <row r="47057" spans="11:16">
      <c r="K47057" s="14" t="str">
        <v/>
      </c>
      <c r="L47057" s="14" t="str">
        <v/>
      </c>
      <c r="O47057" s="14" t="str">
        <v/>
      </c>
      <c r="P47057" s="14" t="str">
        <f ca="1"/>
        <v>Low Cap</v>
      </c>
    </row>
    <row r="47058" spans="11:16">
      <c r="K47058" s="14" t="str">
        <v/>
      </c>
      <c r="L47058" s="14" t="str">
        <v/>
      </c>
      <c r="O47058" s="14" t="str">
        <v/>
      </c>
      <c r="P47058" s="14" t="str">
        <f ca="1"/>
        <v>Low Cap</v>
      </c>
    </row>
    <row r="47059" spans="11:16">
      <c r="K47059" s="14" t="str">
        <v/>
      </c>
      <c r="L47059" s="14" t="str">
        <v/>
      </c>
      <c r="O47059" s="14" t="str">
        <v/>
      </c>
      <c r="P47059" s="14" t="str">
        <f ca="1"/>
        <v>Low Cap</v>
      </c>
    </row>
    <row r="47060" spans="11:16">
      <c r="K47060" s="14" t="str">
        <v/>
      </c>
      <c r="L47060" s="14" t="str">
        <v/>
      </c>
      <c r="O47060" s="14" t="str">
        <v/>
      </c>
      <c r="P47060" s="14" t="str">
        <f ca="1"/>
        <v>Low Cap</v>
      </c>
    </row>
    <row r="47061" spans="11:16">
      <c r="K47061" s="14" t="str">
        <v/>
      </c>
      <c r="L47061" s="14" t="str">
        <v/>
      </c>
      <c r="O47061" s="14" t="str">
        <v/>
      </c>
      <c r="P47061" s="14" t="str">
        <f ca="1"/>
        <v>Low Cap</v>
      </c>
    </row>
    <row r="47062" spans="11:16">
      <c r="K47062" s="14" t="str">
        <v/>
      </c>
      <c r="L47062" s="14" t="str">
        <v/>
      </c>
      <c r="O47062" s="14" t="str">
        <v/>
      </c>
      <c r="P47062" s="14" t="str">
        <f ca="1"/>
        <v>Low Cap</v>
      </c>
    </row>
    <row r="47063" spans="11:16">
      <c r="K47063" s="14" t="str">
        <v/>
      </c>
      <c r="L47063" s="14" t="str">
        <v/>
      </c>
      <c r="O47063" s="14" t="str">
        <v/>
      </c>
      <c r="P47063" s="14" t="str">
        <f ca="1"/>
        <v>Low Cap</v>
      </c>
    </row>
    <row r="47064" spans="11:16">
      <c r="K47064" s="14" t="str">
        <v/>
      </c>
      <c r="L47064" s="14" t="str">
        <v/>
      </c>
      <c r="O47064" s="14" t="str">
        <v/>
      </c>
      <c r="P47064" s="14" t="str">
        <f ca="1"/>
        <v>Low Cap</v>
      </c>
    </row>
    <row r="47065" spans="11:16">
      <c r="K47065" s="14" t="str">
        <v/>
      </c>
      <c r="L47065" s="14" t="str">
        <v/>
      </c>
      <c r="O47065" s="14" t="str">
        <v/>
      </c>
      <c r="P47065" s="14" t="str">
        <f ca="1"/>
        <v>Low Cap</v>
      </c>
    </row>
    <row r="47066" spans="11:16">
      <c r="K47066" s="14" t="str">
        <v/>
      </c>
      <c r="L47066" s="14" t="str">
        <v/>
      </c>
      <c r="O47066" s="14" t="str">
        <v/>
      </c>
      <c r="P47066" s="14" t="str">
        <f ca="1"/>
        <v>Low Cap</v>
      </c>
    </row>
    <row r="47067" spans="11:16">
      <c r="K47067" s="14" t="str">
        <v/>
      </c>
      <c r="L47067" s="14" t="str">
        <v/>
      </c>
      <c r="O47067" s="14" t="str">
        <v/>
      </c>
      <c r="P47067" s="14" t="str">
        <f ca="1"/>
        <v>Low Cap</v>
      </c>
    </row>
    <row r="47068" spans="11:16">
      <c r="K47068" s="14" t="str">
        <v/>
      </c>
      <c r="L47068" s="14" t="str">
        <v/>
      </c>
      <c r="O47068" s="14" t="str">
        <v/>
      </c>
      <c r="P47068" s="14" t="str">
        <f ca="1"/>
        <v>Low Cap</v>
      </c>
    </row>
    <row r="47069" spans="11:16">
      <c r="K47069" s="14" t="str">
        <v/>
      </c>
      <c r="L47069" s="14" t="str">
        <v/>
      </c>
      <c r="O47069" s="14" t="str">
        <v/>
      </c>
      <c r="P47069" s="14" t="str">
        <f ca="1"/>
        <v>Low Cap</v>
      </c>
    </row>
    <row r="47070" spans="11:16">
      <c r="K47070" s="14" t="str">
        <v/>
      </c>
      <c r="L47070" s="14" t="str">
        <v/>
      </c>
      <c r="O47070" s="14" t="str">
        <v/>
      </c>
      <c r="P47070" s="14" t="str">
        <f ca="1"/>
        <v>Low Cap</v>
      </c>
    </row>
    <row r="47071" spans="11:16">
      <c r="K47071" s="14" t="str">
        <v/>
      </c>
      <c r="L47071" s="14" t="str">
        <v/>
      </c>
      <c r="O47071" s="14" t="str">
        <v/>
      </c>
      <c r="P47071" s="14" t="str">
        <f ca="1"/>
        <v>Low Cap</v>
      </c>
    </row>
    <row r="47072" spans="11:16">
      <c r="K47072" s="14" t="str">
        <v/>
      </c>
      <c r="L47072" s="14" t="str">
        <v/>
      </c>
      <c r="O47072" s="14" t="str">
        <v/>
      </c>
      <c r="P47072" s="14" t="str">
        <f ca="1"/>
        <v>Low Cap</v>
      </c>
    </row>
    <row r="47073" spans="11:16">
      <c r="K47073" s="14" t="str">
        <v/>
      </c>
      <c r="L47073" s="14" t="str">
        <v/>
      </c>
      <c r="O47073" s="14" t="str">
        <v/>
      </c>
      <c r="P47073" s="14" t="str">
        <f ca="1"/>
        <v>Low Cap</v>
      </c>
    </row>
    <row r="47074" spans="11:16">
      <c r="K47074" s="14" t="str">
        <v/>
      </c>
      <c r="L47074" s="14" t="str">
        <v/>
      </c>
      <c r="O47074" s="14" t="str">
        <v/>
      </c>
      <c r="P47074" s="14" t="str">
        <f ca="1"/>
        <v>Low Cap</v>
      </c>
    </row>
    <row r="47075" spans="11:16">
      <c r="K47075" s="14" t="str">
        <v/>
      </c>
      <c r="L47075" s="14" t="str">
        <v/>
      </c>
      <c r="O47075" s="14" t="str">
        <v/>
      </c>
      <c r="P47075" s="14" t="str">
        <f ca="1"/>
        <v>Low Cap</v>
      </c>
    </row>
    <row r="47076" spans="11:16">
      <c r="K47076" s="14" t="str">
        <v/>
      </c>
      <c r="L47076" s="14" t="str">
        <v/>
      </c>
      <c r="O47076" s="14" t="str">
        <v/>
      </c>
      <c r="P47076" s="14" t="str">
        <f ca="1"/>
        <v>Low Cap</v>
      </c>
    </row>
    <row r="47077" spans="11:16">
      <c r="K47077" s="14" t="str">
        <v/>
      </c>
      <c r="L47077" s="14" t="str">
        <v/>
      </c>
      <c r="O47077" s="14" t="str">
        <v/>
      </c>
      <c r="P47077" s="14" t="str">
        <f ca="1"/>
        <v>Low Cap</v>
      </c>
    </row>
    <row r="47078" spans="11:16">
      <c r="K47078" s="14" t="str">
        <v/>
      </c>
      <c r="L47078" s="14" t="str">
        <v/>
      </c>
      <c r="O47078" s="14" t="str">
        <v/>
      </c>
      <c r="P47078" s="14" t="str">
        <f ca="1"/>
        <v>Low Cap</v>
      </c>
    </row>
    <row r="47079" spans="11:16">
      <c r="K47079" s="14" t="str">
        <v/>
      </c>
      <c r="L47079" s="14" t="str">
        <v/>
      </c>
      <c r="O47079" s="14" t="str">
        <v/>
      </c>
      <c r="P47079" s="14" t="str">
        <f ca="1"/>
        <v>Low Cap</v>
      </c>
    </row>
    <row r="47080" spans="11:16">
      <c r="K47080" s="14" t="str">
        <v/>
      </c>
      <c r="L47080" s="14" t="str">
        <v/>
      </c>
      <c r="O47080" s="14" t="str">
        <v/>
      </c>
      <c r="P47080" s="14" t="str">
        <f ca="1"/>
        <v>Low Cap</v>
      </c>
    </row>
    <row r="47081" spans="11:16">
      <c r="K47081" s="14" t="str">
        <v/>
      </c>
      <c r="L47081" s="14" t="str">
        <v/>
      </c>
      <c r="O47081" s="14" t="str">
        <v/>
      </c>
      <c r="P47081" s="14" t="str">
        <f ca="1"/>
        <v>Low Cap</v>
      </c>
    </row>
    <row r="47082" spans="11:16">
      <c r="K47082" s="14" t="str">
        <v/>
      </c>
      <c r="L47082" s="14" t="str">
        <v/>
      </c>
      <c r="O47082" s="14" t="str">
        <v/>
      </c>
      <c r="P47082" s="14" t="str">
        <f ca="1"/>
        <v>Low Cap</v>
      </c>
    </row>
    <row r="47083" spans="11:16">
      <c r="K47083" s="14" t="str">
        <v/>
      </c>
      <c r="L47083" s="14" t="str">
        <v/>
      </c>
      <c r="O47083" s="14" t="str">
        <v/>
      </c>
      <c r="P47083" s="14" t="str">
        <f ca="1"/>
        <v>Low Cap</v>
      </c>
    </row>
    <row r="47084" spans="11:16">
      <c r="K47084" s="14" t="str">
        <v/>
      </c>
      <c r="L47084" s="14" t="str">
        <v/>
      </c>
      <c r="O47084" s="14" t="str">
        <v/>
      </c>
      <c r="P47084" s="14" t="str">
        <f ca="1"/>
        <v>Low Cap</v>
      </c>
    </row>
    <row r="47085" spans="11:16">
      <c r="K47085" s="14" t="str">
        <v/>
      </c>
      <c r="L47085" s="14" t="str">
        <v/>
      </c>
      <c r="O47085" s="14" t="str">
        <v/>
      </c>
      <c r="P47085" s="14" t="str">
        <f ca="1"/>
        <v>Low Cap</v>
      </c>
    </row>
    <row r="47086" spans="11:16">
      <c r="K47086" s="14" t="str">
        <v/>
      </c>
      <c r="L47086" s="14" t="str">
        <v/>
      </c>
      <c r="O47086" s="14" t="str">
        <v/>
      </c>
      <c r="P47086" s="14" t="str">
        <f ca="1"/>
        <v>Low Cap</v>
      </c>
    </row>
    <row r="47087" spans="11:16">
      <c r="K47087" s="14" t="str">
        <v/>
      </c>
      <c r="L47087" s="14" t="str">
        <v/>
      </c>
      <c r="O47087" s="14" t="str">
        <v/>
      </c>
      <c r="P47087" s="14" t="str">
        <f ca="1"/>
        <v>Low Cap</v>
      </c>
    </row>
    <row r="47088" spans="11:16">
      <c r="K47088" s="14" t="str">
        <v/>
      </c>
      <c r="L47088" s="14" t="str">
        <v/>
      </c>
      <c r="O47088" s="14" t="str">
        <v/>
      </c>
      <c r="P47088" s="14" t="str">
        <f ca="1"/>
        <v>Low Cap</v>
      </c>
    </row>
    <row r="47089" spans="11:16">
      <c r="K47089" s="14" t="str">
        <v/>
      </c>
      <c r="L47089" s="14" t="str">
        <v/>
      </c>
      <c r="O47089" s="14" t="str">
        <v/>
      </c>
      <c r="P47089" s="14" t="str">
        <f ca="1"/>
        <v>Low Cap</v>
      </c>
    </row>
    <row r="47090" spans="11:16">
      <c r="K47090" s="14" t="str">
        <v/>
      </c>
      <c r="L47090" s="14" t="str">
        <v/>
      </c>
      <c r="O47090" s="14" t="str">
        <v/>
      </c>
      <c r="P47090" s="14" t="str">
        <f ca="1"/>
        <v>Low Cap</v>
      </c>
    </row>
    <row r="47091" spans="11:16">
      <c r="K47091" s="14" t="str">
        <v/>
      </c>
      <c r="L47091" s="14" t="str">
        <v/>
      </c>
      <c r="O47091" s="14" t="str">
        <v/>
      </c>
      <c r="P47091" s="14" t="str">
        <f ca="1"/>
        <v>Low Cap</v>
      </c>
    </row>
    <row r="47092" spans="11:16">
      <c r="K47092" s="14" t="str">
        <v/>
      </c>
      <c r="L47092" s="14" t="str">
        <v/>
      </c>
      <c r="O47092" s="14" t="str">
        <v/>
      </c>
      <c r="P47092" s="14" t="str">
        <f ca="1"/>
        <v>Low Cap</v>
      </c>
    </row>
    <row r="47093" spans="11:16">
      <c r="K47093" s="14" t="str">
        <v/>
      </c>
      <c r="L47093" s="14" t="str">
        <v/>
      </c>
      <c r="O47093" s="14" t="str">
        <v/>
      </c>
      <c r="P47093" s="14" t="str">
        <f ca="1"/>
        <v>Low Cap</v>
      </c>
    </row>
    <row r="47094" spans="11:16">
      <c r="K47094" s="14" t="str">
        <v/>
      </c>
      <c r="L47094" s="14" t="str">
        <v/>
      </c>
      <c r="O47094" s="14" t="str">
        <v/>
      </c>
      <c r="P47094" s="14" t="str">
        <f ca="1"/>
        <v>Low Cap</v>
      </c>
    </row>
    <row r="47095" spans="11:16">
      <c r="K47095" s="14" t="str">
        <v/>
      </c>
      <c r="L47095" s="14" t="str">
        <v/>
      </c>
      <c r="O47095" s="14" t="str">
        <v/>
      </c>
      <c r="P47095" s="14" t="str">
        <f ca="1"/>
        <v>Low Cap</v>
      </c>
    </row>
    <row r="47096" spans="11:16">
      <c r="K47096" s="14" t="str">
        <v/>
      </c>
      <c r="L47096" s="14" t="str">
        <v/>
      </c>
      <c r="O47096" s="14" t="str">
        <v/>
      </c>
      <c r="P47096" s="14" t="str">
        <f ca="1"/>
        <v>Low Cap</v>
      </c>
    </row>
    <row r="47097" spans="11:16">
      <c r="K47097" s="14" t="str">
        <v/>
      </c>
      <c r="L47097" s="14" t="str">
        <v/>
      </c>
      <c r="O47097" s="14" t="str">
        <v/>
      </c>
      <c r="P47097" s="14" t="str">
        <f ca="1"/>
        <v>Low Cap</v>
      </c>
    </row>
    <row r="47098" spans="11:16">
      <c r="K47098" s="14" t="str">
        <v/>
      </c>
      <c r="L47098" s="14" t="str">
        <v/>
      </c>
      <c r="O47098" s="14" t="str">
        <v/>
      </c>
      <c r="P47098" s="14" t="str">
        <f ca="1"/>
        <v>Low Cap</v>
      </c>
    </row>
    <row r="47099" spans="11:16">
      <c r="K47099" s="14" t="str">
        <v/>
      </c>
      <c r="L47099" s="14" t="str">
        <v/>
      </c>
      <c r="O47099" s="14" t="str">
        <v/>
      </c>
      <c r="P47099" s="14" t="str">
        <f ca="1"/>
        <v>Low Cap</v>
      </c>
    </row>
    <row r="47100" spans="11:16">
      <c r="K47100" s="14" t="str">
        <v/>
      </c>
      <c r="L47100" s="14" t="str">
        <v/>
      </c>
      <c r="O47100" s="14" t="str">
        <v/>
      </c>
      <c r="P47100" s="14" t="str">
        <f ca="1"/>
        <v>Low Cap</v>
      </c>
    </row>
    <row r="47101" spans="11:16">
      <c r="K47101" s="14" t="str">
        <v/>
      </c>
      <c r="L47101" s="14" t="str">
        <v/>
      </c>
      <c r="O47101" s="14" t="str">
        <v/>
      </c>
      <c r="P47101" s="14" t="str">
        <f ca="1"/>
        <v>Low Cap</v>
      </c>
    </row>
    <row r="47102" spans="11:16">
      <c r="K47102" s="14" t="str">
        <v/>
      </c>
      <c r="L47102" s="14" t="str">
        <v/>
      </c>
      <c r="O47102" s="14" t="str">
        <v/>
      </c>
      <c r="P47102" s="14" t="str">
        <f ca="1"/>
        <v>Low Cap</v>
      </c>
    </row>
    <row r="47103" spans="11:16">
      <c r="K47103" s="14" t="str">
        <v/>
      </c>
      <c r="L47103" s="14" t="str">
        <v/>
      </c>
      <c r="O47103" s="14" t="str">
        <v/>
      </c>
      <c r="P47103" s="14" t="str">
        <f ca="1"/>
        <v>Low Cap</v>
      </c>
    </row>
    <row r="47104" spans="11:16">
      <c r="K47104" s="14" t="str">
        <v/>
      </c>
      <c r="L47104" s="14" t="str">
        <v/>
      </c>
      <c r="O47104" s="14" t="str">
        <v/>
      </c>
      <c r="P47104" s="14" t="str">
        <f ca="1"/>
        <v>Low Cap</v>
      </c>
    </row>
    <row r="47105" spans="11:16">
      <c r="K47105" s="14" t="str">
        <v/>
      </c>
      <c r="L47105" s="14" t="str">
        <v/>
      </c>
      <c r="O47105" s="14" t="str">
        <v/>
      </c>
      <c r="P47105" s="14" t="str">
        <f ca="1"/>
        <v>Low Cap</v>
      </c>
    </row>
    <row r="47106" spans="11:16">
      <c r="K47106" s="14" t="str">
        <v/>
      </c>
      <c r="L47106" s="14" t="str">
        <v/>
      </c>
      <c r="O47106" s="14" t="str">
        <v/>
      </c>
      <c r="P47106" s="14" t="str">
        <f ca="1"/>
        <v>Low Cap</v>
      </c>
    </row>
    <row r="47107" spans="11:16">
      <c r="K47107" s="14" t="str">
        <v/>
      </c>
      <c r="L47107" s="14" t="str">
        <v/>
      </c>
      <c r="O47107" s="14" t="str">
        <v/>
      </c>
      <c r="P47107" s="14" t="str">
        <f ca="1"/>
        <v>Low Cap</v>
      </c>
    </row>
    <row r="47108" spans="11:16">
      <c r="K47108" s="14" t="str">
        <v/>
      </c>
      <c r="L47108" s="14" t="str">
        <v/>
      </c>
      <c r="O47108" s="14" t="str">
        <v/>
      </c>
      <c r="P47108" s="14" t="str">
        <f ca="1"/>
        <v>Low Cap</v>
      </c>
    </row>
    <row r="47109" spans="11:16">
      <c r="K47109" s="14" t="str">
        <v/>
      </c>
      <c r="L47109" s="14" t="str">
        <v/>
      </c>
      <c r="O47109" s="14" t="str">
        <v/>
      </c>
      <c r="P47109" s="14" t="str">
        <f ca="1"/>
        <v>Low Cap</v>
      </c>
    </row>
    <row r="47110" spans="11:16">
      <c r="K47110" s="14" t="str">
        <v/>
      </c>
      <c r="L47110" s="14" t="str">
        <v/>
      </c>
      <c r="O47110" s="14" t="str">
        <v/>
      </c>
      <c r="P47110" s="14" t="str">
        <f ca="1"/>
        <v>Low Cap</v>
      </c>
    </row>
    <row r="47111" spans="11:16">
      <c r="K47111" s="14" t="str">
        <v/>
      </c>
      <c r="L47111" s="14" t="str">
        <v/>
      </c>
      <c r="O47111" s="14" t="str">
        <v/>
      </c>
      <c r="P47111" s="14" t="str">
        <f ca="1"/>
        <v>Low Cap</v>
      </c>
    </row>
    <row r="47112" spans="11:16">
      <c r="K47112" s="14" t="str">
        <v/>
      </c>
      <c r="L47112" s="14" t="str">
        <v/>
      </c>
      <c r="O47112" s="14" t="str">
        <v/>
      </c>
      <c r="P47112" s="14" t="str">
        <f ca="1"/>
        <v>Low Cap</v>
      </c>
    </row>
    <row r="47113" spans="11:16">
      <c r="K47113" s="14" t="str">
        <v/>
      </c>
      <c r="L47113" s="14" t="str">
        <v/>
      </c>
      <c r="O47113" s="14" t="str">
        <v/>
      </c>
      <c r="P47113" s="14" t="str">
        <f ca="1"/>
        <v>Low Cap</v>
      </c>
    </row>
    <row r="47114" spans="11:16">
      <c r="K47114" s="14" t="str">
        <v/>
      </c>
      <c r="L47114" s="14" t="str">
        <v/>
      </c>
      <c r="O47114" s="14" t="str">
        <v/>
      </c>
      <c r="P47114" s="14" t="str">
        <f ca="1"/>
        <v>Low Cap</v>
      </c>
    </row>
    <row r="47115" spans="11:16">
      <c r="K47115" s="14" t="str">
        <v/>
      </c>
      <c r="L47115" s="14" t="str">
        <v/>
      </c>
      <c r="O47115" s="14" t="str">
        <v/>
      </c>
      <c r="P47115" s="14" t="str">
        <f ca="1"/>
        <v>Low Cap</v>
      </c>
    </row>
    <row r="47116" spans="11:16">
      <c r="K47116" s="14" t="str">
        <v/>
      </c>
      <c r="L47116" s="14" t="str">
        <v/>
      </c>
      <c r="O47116" s="14" t="str">
        <v/>
      </c>
      <c r="P47116" s="14" t="str">
        <f ca="1"/>
        <v>Low Cap</v>
      </c>
    </row>
    <row r="47117" spans="11:16">
      <c r="K47117" s="14" t="str">
        <v/>
      </c>
      <c r="L47117" s="14" t="str">
        <v/>
      </c>
      <c r="O47117" s="14" t="str">
        <v/>
      </c>
      <c r="P47117" s="14" t="str">
        <f ca="1"/>
        <v>Low Cap</v>
      </c>
    </row>
    <row r="47118" spans="11:16">
      <c r="K47118" s="14" t="str">
        <v/>
      </c>
      <c r="L47118" s="14" t="str">
        <v/>
      </c>
      <c r="O47118" s="14" t="str">
        <v/>
      </c>
      <c r="P47118" s="14" t="str">
        <f ca="1"/>
        <v>Low Cap</v>
      </c>
    </row>
    <row r="47119" spans="11:16">
      <c r="K47119" s="14" t="str">
        <v/>
      </c>
      <c r="L47119" s="14" t="str">
        <v/>
      </c>
      <c r="O47119" s="14" t="str">
        <v/>
      </c>
      <c r="P47119" s="14" t="str">
        <f ca="1"/>
        <v>Low Cap</v>
      </c>
    </row>
    <row r="47120" spans="11:16">
      <c r="K47120" s="14" t="str">
        <v/>
      </c>
      <c r="L47120" s="14" t="str">
        <v/>
      </c>
      <c r="O47120" s="14" t="str">
        <v/>
      </c>
      <c r="P47120" s="14" t="str">
        <f ca="1"/>
        <v>Low Cap</v>
      </c>
    </row>
    <row r="47121" spans="11:16">
      <c r="K47121" s="14" t="str">
        <v/>
      </c>
      <c r="L47121" s="14" t="str">
        <v/>
      </c>
      <c r="O47121" s="14" t="str">
        <v/>
      </c>
      <c r="P47121" s="14" t="str">
        <f ca="1"/>
        <v>Low Cap</v>
      </c>
    </row>
    <row r="47122" spans="11:16">
      <c r="K47122" s="14" t="str">
        <v/>
      </c>
      <c r="L47122" s="14" t="str">
        <v/>
      </c>
      <c r="O47122" s="14" t="str">
        <v/>
      </c>
      <c r="P47122" s="14" t="str">
        <f ca="1"/>
        <v>Low Cap</v>
      </c>
    </row>
    <row r="47123" spans="11:16">
      <c r="K47123" s="14" t="str">
        <v/>
      </c>
      <c r="L47123" s="14" t="str">
        <v/>
      </c>
      <c r="O47123" s="14" t="str">
        <v/>
      </c>
      <c r="P47123" s="14" t="str">
        <f ca="1"/>
        <v>Low Cap</v>
      </c>
    </row>
    <row r="47124" spans="11:16">
      <c r="K47124" s="14" t="str">
        <v/>
      </c>
      <c r="L47124" s="14" t="str">
        <v/>
      </c>
      <c r="O47124" s="14" t="str">
        <v/>
      </c>
      <c r="P47124" s="14" t="str">
        <f ca="1"/>
        <v>Low Cap</v>
      </c>
    </row>
    <row r="47125" spans="11:16">
      <c r="K47125" s="14" t="str">
        <v/>
      </c>
      <c r="L47125" s="14" t="str">
        <v/>
      </c>
      <c r="O47125" s="14" t="str">
        <v/>
      </c>
      <c r="P47125" s="14" t="str">
        <f ca="1"/>
        <v>Low Cap</v>
      </c>
    </row>
    <row r="47126" spans="11:16">
      <c r="K47126" s="14" t="str">
        <v/>
      </c>
      <c r="L47126" s="14" t="str">
        <v/>
      </c>
      <c r="O47126" s="14" t="str">
        <v/>
      </c>
      <c r="P47126" s="14" t="str">
        <f ca="1"/>
        <v>Low Cap</v>
      </c>
    </row>
    <row r="47127" spans="11:16">
      <c r="K47127" s="14" t="str">
        <v/>
      </c>
      <c r="L47127" s="14" t="str">
        <v/>
      </c>
      <c r="O47127" s="14" t="str">
        <v/>
      </c>
      <c r="P47127" s="14" t="str">
        <f ca="1"/>
        <v>Low Cap</v>
      </c>
    </row>
    <row r="47128" spans="11:16">
      <c r="K47128" s="14" t="str">
        <v/>
      </c>
      <c r="L47128" s="14" t="str">
        <v/>
      </c>
      <c r="O47128" s="14" t="str">
        <v/>
      </c>
      <c r="P47128" s="14" t="str">
        <f ca="1"/>
        <v>Low Cap</v>
      </c>
    </row>
    <row r="47129" spans="11:16">
      <c r="K47129" s="14" t="str">
        <v/>
      </c>
      <c r="L47129" s="14" t="str">
        <v/>
      </c>
      <c r="O47129" s="14" t="str">
        <v/>
      </c>
      <c r="P47129" s="14" t="str">
        <f ca="1"/>
        <v>Low Cap</v>
      </c>
    </row>
    <row r="47130" spans="11:16">
      <c r="K47130" s="14" t="str">
        <v/>
      </c>
      <c r="L47130" s="14" t="str">
        <v/>
      </c>
      <c r="O47130" s="14" t="str">
        <v/>
      </c>
      <c r="P47130" s="14" t="str">
        <f ca="1"/>
        <v>Low Cap</v>
      </c>
    </row>
    <row r="47131" spans="11:16">
      <c r="K47131" s="14" t="str">
        <v/>
      </c>
      <c r="L47131" s="14" t="str">
        <v/>
      </c>
      <c r="O47131" s="14" t="str">
        <v/>
      </c>
      <c r="P47131" s="14" t="str">
        <f ca="1"/>
        <v>Low Cap</v>
      </c>
    </row>
    <row r="47132" spans="11:16">
      <c r="K47132" s="14" t="str">
        <v/>
      </c>
      <c r="L47132" s="14" t="str">
        <v/>
      </c>
      <c r="O47132" s="14" t="str">
        <v/>
      </c>
      <c r="P47132" s="14" t="str">
        <f ca="1"/>
        <v>Low Cap</v>
      </c>
    </row>
    <row r="47133" spans="11:16">
      <c r="K47133" s="14" t="str">
        <v/>
      </c>
      <c r="L47133" s="14" t="str">
        <v/>
      </c>
      <c r="O47133" s="14" t="str">
        <v/>
      </c>
      <c r="P47133" s="14" t="str">
        <f ca="1"/>
        <v>Low Cap</v>
      </c>
    </row>
    <row r="47134" spans="11:16">
      <c r="K47134" s="14" t="str">
        <v/>
      </c>
      <c r="L47134" s="14" t="str">
        <v/>
      </c>
      <c r="O47134" s="14" t="str">
        <v/>
      </c>
      <c r="P47134" s="14" t="str">
        <f ca="1"/>
        <v>Low Cap</v>
      </c>
    </row>
    <row r="47135" spans="11:16">
      <c r="K47135" s="14" t="str">
        <v/>
      </c>
      <c r="L47135" s="14" t="str">
        <v/>
      </c>
      <c r="O47135" s="14" t="str">
        <v/>
      </c>
      <c r="P47135" s="14" t="str">
        <f ca="1"/>
        <v>Low Cap</v>
      </c>
    </row>
    <row r="47136" spans="11:16">
      <c r="K47136" s="14" t="str">
        <v/>
      </c>
      <c r="L47136" s="14" t="str">
        <v/>
      </c>
      <c r="O47136" s="14" t="str">
        <v/>
      </c>
      <c r="P47136" s="14" t="str">
        <f ca="1"/>
        <v>Low Cap</v>
      </c>
    </row>
    <row r="47137" spans="11:16">
      <c r="K47137" s="14" t="str">
        <v/>
      </c>
      <c r="L47137" s="14" t="str">
        <v/>
      </c>
      <c r="O47137" s="14" t="str">
        <v/>
      </c>
      <c r="P47137" s="14" t="str">
        <f ca="1"/>
        <v>Low Cap</v>
      </c>
    </row>
    <row r="47138" spans="11:16">
      <c r="K47138" s="14" t="str">
        <v/>
      </c>
      <c r="L47138" s="14" t="str">
        <v/>
      </c>
      <c r="O47138" s="14" t="str">
        <v/>
      </c>
      <c r="P47138" s="14" t="str">
        <f ca="1"/>
        <v>Low Cap</v>
      </c>
    </row>
    <row r="47139" spans="11:16">
      <c r="K47139" s="14" t="str">
        <v/>
      </c>
      <c r="L47139" s="14" t="str">
        <v/>
      </c>
      <c r="O47139" s="14" t="str">
        <v/>
      </c>
      <c r="P47139" s="14" t="str">
        <f ca="1"/>
        <v>Low Cap</v>
      </c>
    </row>
    <row r="47140" spans="11:16">
      <c r="K47140" s="14" t="str">
        <v/>
      </c>
      <c r="L47140" s="14" t="str">
        <v/>
      </c>
      <c r="O47140" s="14" t="str">
        <v/>
      </c>
      <c r="P47140" s="14" t="str">
        <f ca="1"/>
        <v>Low Cap</v>
      </c>
    </row>
    <row r="47141" spans="11:16">
      <c r="K47141" s="14" t="str">
        <v/>
      </c>
      <c r="L47141" s="14" t="str">
        <v/>
      </c>
      <c r="O47141" s="14" t="str">
        <v/>
      </c>
      <c r="P47141" s="14" t="str">
        <f ca="1"/>
        <v>Low Cap</v>
      </c>
    </row>
    <row r="47142" spans="11:16">
      <c r="K47142" s="14" t="str">
        <v/>
      </c>
      <c r="L47142" s="14" t="str">
        <v/>
      </c>
      <c r="O47142" s="14" t="str">
        <v/>
      </c>
      <c r="P47142" s="14" t="str">
        <f ca="1"/>
        <v>Low Cap</v>
      </c>
    </row>
    <row r="47143" spans="11:16">
      <c r="K47143" s="14" t="str">
        <v/>
      </c>
      <c r="L47143" s="14" t="str">
        <v/>
      </c>
      <c r="O47143" s="14" t="str">
        <v/>
      </c>
      <c r="P47143" s="14" t="str">
        <f ca="1"/>
        <v>Low Cap</v>
      </c>
    </row>
    <row r="47144" spans="11:16">
      <c r="K47144" s="14" t="str">
        <v/>
      </c>
      <c r="L47144" s="14" t="str">
        <v/>
      </c>
      <c r="O47144" s="14" t="str">
        <v/>
      </c>
      <c r="P47144" s="14" t="str">
        <f ca="1"/>
        <v>Low Cap</v>
      </c>
    </row>
    <row r="47145" spans="11:16">
      <c r="K47145" s="14" t="str">
        <v/>
      </c>
      <c r="L47145" s="14" t="str">
        <v/>
      </c>
      <c r="O47145" s="14" t="str">
        <v/>
      </c>
      <c r="P47145" s="14" t="str">
        <f ca="1"/>
        <v>Low Cap</v>
      </c>
    </row>
    <row r="47146" spans="11:16">
      <c r="K47146" s="14" t="str">
        <v/>
      </c>
      <c r="L47146" s="14" t="str">
        <v/>
      </c>
      <c r="O47146" s="14" t="str">
        <v/>
      </c>
      <c r="P47146" s="14" t="str">
        <f ca="1"/>
        <v>Low Cap</v>
      </c>
    </row>
    <row r="47147" spans="11:16">
      <c r="K47147" s="14" t="str">
        <v/>
      </c>
      <c r="L47147" s="14" t="str">
        <v/>
      </c>
      <c r="O47147" s="14" t="str">
        <v/>
      </c>
      <c r="P47147" s="14" t="str">
        <f ca="1"/>
        <v>Low Cap</v>
      </c>
    </row>
    <row r="47148" spans="11:16">
      <c r="K47148" s="14" t="str">
        <v/>
      </c>
      <c r="L47148" s="14" t="str">
        <v/>
      </c>
      <c r="O47148" s="14" t="str">
        <v/>
      </c>
      <c r="P47148" s="14" t="str">
        <f ca="1"/>
        <v>Low Cap</v>
      </c>
    </row>
    <row r="47149" spans="11:16">
      <c r="K47149" s="14" t="str">
        <v/>
      </c>
      <c r="L47149" s="14" t="str">
        <v/>
      </c>
      <c r="O47149" s="14" t="str">
        <v/>
      </c>
      <c r="P47149" s="14" t="str">
        <f ca="1"/>
        <v>Low Cap</v>
      </c>
    </row>
    <row r="47150" spans="11:16">
      <c r="K47150" s="14" t="str">
        <v/>
      </c>
      <c r="L47150" s="14" t="str">
        <v/>
      </c>
      <c r="O47150" s="14" t="str">
        <v/>
      </c>
      <c r="P47150" s="14" t="str">
        <f ca="1"/>
        <v>Low Cap</v>
      </c>
    </row>
    <row r="47151" spans="11:16">
      <c r="K47151" s="14" t="str">
        <v/>
      </c>
      <c r="L47151" s="14" t="str">
        <v/>
      </c>
      <c r="O47151" s="14" t="str">
        <v/>
      </c>
      <c r="P47151" s="14" t="str">
        <f ca="1"/>
        <v>Low Cap</v>
      </c>
    </row>
    <row r="47152" spans="11:16">
      <c r="K47152" s="14" t="str">
        <v/>
      </c>
      <c r="L47152" s="14" t="str">
        <v/>
      </c>
      <c r="O47152" s="14" t="str">
        <v/>
      </c>
      <c r="P47152" s="14" t="str">
        <f ca="1"/>
        <v>Low Cap</v>
      </c>
    </row>
    <row r="47153" spans="11:16">
      <c r="K47153" s="14" t="str">
        <v/>
      </c>
      <c r="L47153" s="14" t="str">
        <v/>
      </c>
      <c r="O47153" s="14" t="str">
        <v/>
      </c>
      <c r="P47153" s="14" t="str">
        <f ca="1"/>
        <v>Low Cap</v>
      </c>
    </row>
    <row r="47154" spans="11:16">
      <c r="K47154" s="14" t="str">
        <v/>
      </c>
      <c r="L47154" s="14" t="str">
        <v/>
      </c>
      <c r="O47154" s="14" t="str">
        <v/>
      </c>
      <c r="P47154" s="14" t="str">
        <f ca="1"/>
        <v>Low Cap</v>
      </c>
    </row>
    <row r="47155" spans="11:16">
      <c r="K47155" s="14" t="str">
        <v/>
      </c>
      <c r="L47155" s="14" t="str">
        <v/>
      </c>
      <c r="O47155" s="14" t="str">
        <v/>
      </c>
      <c r="P47155" s="14" t="str">
        <f ca="1"/>
        <v>Low Cap</v>
      </c>
    </row>
    <row r="47156" spans="11:16">
      <c r="K47156" s="14" t="str">
        <v/>
      </c>
      <c r="L47156" s="14" t="str">
        <v/>
      </c>
      <c r="O47156" s="14" t="str">
        <v/>
      </c>
      <c r="P47156" s="14" t="str">
        <f ca="1"/>
        <v>Low Cap</v>
      </c>
    </row>
    <row r="47157" spans="11:16">
      <c r="K47157" s="14" t="str">
        <v/>
      </c>
      <c r="L47157" s="14" t="str">
        <v/>
      </c>
      <c r="O47157" s="14" t="str">
        <v/>
      </c>
      <c r="P47157" s="14" t="str">
        <f ca="1"/>
        <v>Low Cap</v>
      </c>
    </row>
    <row r="47158" spans="11:16">
      <c r="K47158" s="14" t="str">
        <v/>
      </c>
      <c r="L47158" s="14" t="str">
        <v/>
      </c>
      <c r="O47158" s="14" t="str">
        <v/>
      </c>
      <c r="P47158" s="14" t="str">
        <f ca="1"/>
        <v>Low Cap</v>
      </c>
    </row>
    <row r="47159" spans="11:16">
      <c r="K47159" s="14" t="str">
        <v/>
      </c>
      <c r="L47159" s="14" t="str">
        <v/>
      </c>
      <c r="O47159" s="14" t="str">
        <v/>
      </c>
      <c r="P47159" s="14" t="str">
        <f ca="1"/>
        <v>Low Cap</v>
      </c>
    </row>
    <row r="47160" spans="11:16">
      <c r="K47160" s="14" t="str">
        <v/>
      </c>
      <c r="L47160" s="14" t="str">
        <v/>
      </c>
      <c r="O47160" s="14" t="str">
        <v/>
      </c>
      <c r="P47160" s="14" t="str">
        <f ca="1"/>
        <v>Low Cap</v>
      </c>
    </row>
    <row r="47161" spans="11:16">
      <c r="K47161" s="14" t="str">
        <v/>
      </c>
      <c r="L47161" s="14" t="str">
        <v/>
      </c>
      <c r="O47161" s="14" t="str">
        <v/>
      </c>
      <c r="P47161" s="14" t="str">
        <f ca="1"/>
        <v>Low Cap</v>
      </c>
    </row>
    <row r="47162" spans="11:16">
      <c r="K47162" s="14" t="str">
        <v/>
      </c>
      <c r="L47162" s="14" t="str">
        <v/>
      </c>
      <c r="O47162" s="14" t="str">
        <v/>
      </c>
      <c r="P47162" s="14" t="str">
        <f ca="1"/>
        <v>Low Cap</v>
      </c>
    </row>
    <row r="47163" spans="11:16">
      <c r="K47163" s="14" t="str">
        <v/>
      </c>
      <c r="L47163" s="14" t="str">
        <v/>
      </c>
      <c r="O47163" s="14" t="str">
        <v/>
      </c>
      <c r="P47163" s="14" t="str">
        <f ca="1"/>
        <v>Low Cap</v>
      </c>
    </row>
    <row r="47164" spans="11:16">
      <c r="K47164" s="14" t="str">
        <v/>
      </c>
      <c r="L47164" s="14" t="str">
        <v/>
      </c>
      <c r="O47164" s="14" t="str">
        <v/>
      </c>
      <c r="P47164" s="14" t="str">
        <f ca="1"/>
        <v>Low Cap</v>
      </c>
    </row>
    <row r="47165" spans="11:16">
      <c r="K47165" s="14" t="str">
        <v/>
      </c>
      <c r="L47165" s="14" t="str">
        <v/>
      </c>
      <c r="O47165" s="14" t="str">
        <v/>
      </c>
      <c r="P47165" s="14" t="str">
        <f ca="1"/>
        <v>Low Cap</v>
      </c>
    </row>
    <row r="47166" spans="11:16">
      <c r="K47166" s="14" t="str">
        <v/>
      </c>
      <c r="L47166" s="14" t="str">
        <v/>
      </c>
      <c r="O47166" s="14" t="str">
        <v/>
      </c>
      <c r="P47166" s="14" t="str">
        <f ca="1"/>
        <v>Low Cap</v>
      </c>
    </row>
    <row r="47167" spans="11:16">
      <c r="K47167" s="14" t="str">
        <v/>
      </c>
      <c r="L47167" s="14" t="str">
        <v/>
      </c>
      <c r="O47167" s="14" t="str">
        <v/>
      </c>
      <c r="P47167" s="14" t="str">
        <f ca="1"/>
        <v>Low Cap</v>
      </c>
    </row>
    <row r="47168" spans="11:16">
      <c r="K47168" s="14" t="str">
        <v/>
      </c>
      <c r="L47168" s="14" t="str">
        <v/>
      </c>
      <c r="O47168" s="14" t="str">
        <v/>
      </c>
      <c r="P47168" s="14" t="str">
        <f ca="1"/>
        <v>Low Cap</v>
      </c>
    </row>
    <row r="47169" spans="11:16">
      <c r="K47169" s="14" t="str">
        <v/>
      </c>
      <c r="L47169" s="14" t="str">
        <v/>
      </c>
      <c r="O47169" s="14" t="str">
        <v/>
      </c>
      <c r="P47169" s="14" t="str">
        <f ca="1"/>
        <v>Low Cap</v>
      </c>
    </row>
    <row r="47170" spans="11:16">
      <c r="K47170" s="14" t="str">
        <v/>
      </c>
      <c r="L47170" s="14" t="str">
        <v/>
      </c>
      <c r="O47170" s="14" t="str">
        <v/>
      </c>
      <c r="P47170" s="14" t="str">
        <f ca="1"/>
        <v>Low Cap</v>
      </c>
    </row>
    <row r="47171" spans="11:16">
      <c r="K47171" s="14" t="str">
        <v/>
      </c>
      <c r="L47171" s="14" t="str">
        <v/>
      </c>
      <c r="O47171" s="14" t="str">
        <v/>
      </c>
      <c r="P47171" s="14" t="str">
        <f ca="1"/>
        <v>Low Cap</v>
      </c>
    </row>
    <row r="47172" spans="11:16">
      <c r="K47172" s="14" t="str">
        <v/>
      </c>
      <c r="L47172" s="14" t="str">
        <v/>
      </c>
      <c r="O47172" s="14" t="str">
        <v/>
      </c>
      <c r="P47172" s="14" t="str">
        <f ca="1"/>
        <v>Low Cap</v>
      </c>
    </row>
    <row r="47173" spans="11:16">
      <c r="K47173" s="14" t="str">
        <v/>
      </c>
      <c r="L47173" s="14" t="str">
        <v/>
      </c>
      <c r="O47173" s="14" t="str">
        <v/>
      </c>
      <c r="P47173" s="14" t="str">
        <f ca="1"/>
        <v>Low Cap</v>
      </c>
    </row>
    <row r="47174" spans="11:16">
      <c r="K47174" s="14" t="str">
        <v/>
      </c>
      <c r="L47174" s="14" t="str">
        <v/>
      </c>
      <c r="O47174" s="14" t="str">
        <v/>
      </c>
      <c r="P47174" s="14" t="str">
        <f ca="1"/>
        <v>Low Cap</v>
      </c>
    </row>
    <row r="47175" spans="11:16">
      <c r="K47175" s="14" t="str">
        <v/>
      </c>
      <c r="L47175" s="14" t="str">
        <v/>
      </c>
      <c r="O47175" s="14" t="str">
        <v/>
      </c>
      <c r="P47175" s="14" t="str">
        <f ca="1"/>
        <v>Low Cap</v>
      </c>
    </row>
    <row r="47176" spans="11:16">
      <c r="K47176" s="14" t="str">
        <v/>
      </c>
      <c r="L47176" s="14" t="str">
        <v/>
      </c>
      <c r="O47176" s="14" t="str">
        <v/>
      </c>
      <c r="P47176" s="14" t="str">
        <f ca="1"/>
        <v>Low Cap</v>
      </c>
    </row>
    <row r="47177" spans="11:16">
      <c r="K47177" s="14" t="str">
        <v/>
      </c>
      <c r="L47177" s="14" t="str">
        <v/>
      </c>
      <c r="O47177" s="14" t="str">
        <v/>
      </c>
      <c r="P47177" s="14" t="str">
        <f ca="1"/>
        <v>Low Cap</v>
      </c>
    </row>
    <row r="47178" spans="11:16">
      <c r="K47178" s="14" t="str">
        <v/>
      </c>
      <c r="L47178" s="14" t="str">
        <v/>
      </c>
      <c r="O47178" s="14" t="str">
        <v/>
      </c>
      <c r="P47178" s="14" t="str">
        <f ca="1"/>
        <v>Low Cap</v>
      </c>
    </row>
    <row r="47179" spans="11:16">
      <c r="K47179" s="14" t="str">
        <v/>
      </c>
      <c r="L47179" s="14" t="str">
        <v/>
      </c>
      <c r="O47179" s="14" t="str">
        <v/>
      </c>
      <c r="P47179" s="14" t="str">
        <f ca="1"/>
        <v>Low Cap</v>
      </c>
    </row>
    <row r="47180" spans="11:16">
      <c r="K47180" s="14" t="str">
        <v/>
      </c>
      <c r="L47180" s="14" t="str">
        <v/>
      </c>
      <c r="O47180" s="14" t="str">
        <v/>
      </c>
      <c r="P47180" s="14" t="str">
        <f ca="1"/>
        <v>Low Cap</v>
      </c>
    </row>
    <row r="47181" spans="11:16">
      <c r="K47181" s="14" t="str">
        <v/>
      </c>
      <c r="L47181" s="14" t="str">
        <v/>
      </c>
      <c r="O47181" s="14" t="str">
        <v/>
      </c>
      <c r="P47181" s="14" t="str">
        <f ca="1"/>
        <v>Low Cap</v>
      </c>
    </row>
    <row r="47182" spans="11:16">
      <c r="K47182" s="14" t="str">
        <v/>
      </c>
      <c r="L47182" s="14" t="str">
        <v/>
      </c>
      <c r="O47182" s="14" t="str">
        <v/>
      </c>
      <c r="P47182" s="14" t="str">
        <f ca="1"/>
        <v>Low Cap</v>
      </c>
    </row>
    <row r="47183" spans="11:16">
      <c r="K47183" s="14" t="str">
        <v/>
      </c>
      <c r="L47183" s="14" t="str">
        <v/>
      </c>
      <c r="O47183" s="14" t="str">
        <v/>
      </c>
      <c r="P47183" s="14" t="str">
        <f ca="1"/>
        <v>Low Cap</v>
      </c>
    </row>
    <row r="47184" spans="11:16">
      <c r="K47184" s="14" t="str">
        <v/>
      </c>
      <c r="L47184" s="14" t="str">
        <v/>
      </c>
      <c r="O47184" s="14" t="str">
        <v/>
      </c>
      <c r="P47184" s="14" t="str">
        <f ca="1"/>
        <v>Low Cap</v>
      </c>
    </row>
    <row r="47185" spans="11:16">
      <c r="K47185" s="14" t="str">
        <v/>
      </c>
      <c r="L47185" s="14" t="str">
        <v/>
      </c>
      <c r="O47185" s="14" t="str">
        <v/>
      </c>
      <c r="P47185" s="14" t="str">
        <f ca="1"/>
        <v>Low Cap</v>
      </c>
    </row>
    <row r="47186" spans="11:16">
      <c r="K47186" s="14" t="str">
        <v/>
      </c>
      <c r="L47186" s="14" t="str">
        <v/>
      </c>
      <c r="O47186" s="14" t="str">
        <v/>
      </c>
      <c r="P47186" s="14" t="str">
        <f ca="1"/>
        <v>Low Cap</v>
      </c>
    </row>
    <row r="47187" spans="11:16">
      <c r="K47187" s="14" t="str">
        <v/>
      </c>
      <c r="L47187" s="14" t="str">
        <v/>
      </c>
      <c r="O47187" s="14" t="str">
        <v/>
      </c>
      <c r="P47187" s="14" t="str">
        <f ca="1"/>
        <v>Low Cap</v>
      </c>
    </row>
    <row r="47188" spans="11:16">
      <c r="K47188" s="14" t="str">
        <v/>
      </c>
      <c r="L47188" s="14" t="str">
        <v/>
      </c>
      <c r="O47188" s="14" t="str">
        <v/>
      </c>
      <c r="P47188" s="14" t="str">
        <f ca="1"/>
        <v>Low Cap</v>
      </c>
    </row>
    <row r="47189" spans="11:16">
      <c r="K47189" s="14" t="str">
        <v/>
      </c>
      <c r="L47189" s="14" t="str">
        <v/>
      </c>
      <c r="O47189" s="14" t="str">
        <v/>
      </c>
      <c r="P47189" s="14" t="str">
        <f ca="1"/>
        <v>Low Cap</v>
      </c>
    </row>
    <row r="47190" spans="11:16">
      <c r="K47190" s="14" t="str">
        <v/>
      </c>
      <c r="L47190" s="14" t="str">
        <v/>
      </c>
      <c r="O47190" s="14" t="str">
        <v/>
      </c>
      <c r="P47190" s="14" t="str">
        <f ca="1"/>
        <v>Low Cap</v>
      </c>
    </row>
    <row r="47191" spans="11:16">
      <c r="K47191" s="14" t="str">
        <v/>
      </c>
      <c r="L47191" s="14" t="str">
        <v/>
      </c>
      <c r="O47191" s="14" t="str">
        <v/>
      </c>
      <c r="P47191" s="14" t="str">
        <f ca="1"/>
        <v>Low Cap</v>
      </c>
    </row>
    <row r="47192" spans="11:16">
      <c r="K47192" s="14" t="str">
        <v/>
      </c>
      <c r="L47192" s="14" t="str">
        <v/>
      </c>
      <c r="O47192" s="14" t="str">
        <v/>
      </c>
      <c r="P47192" s="14" t="str">
        <f ca="1"/>
        <v>Low Cap</v>
      </c>
    </row>
    <row r="47193" spans="11:16">
      <c r="K47193" s="14" t="str">
        <v/>
      </c>
      <c r="L47193" s="14" t="str">
        <v/>
      </c>
      <c r="O47193" s="14" t="str">
        <v/>
      </c>
      <c r="P47193" s="14" t="str">
        <f ca="1"/>
        <v>Low Cap</v>
      </c>
    </row>
    <row r="47194" spans="11:16">
      <c r="K47194" s="14" t="str">
        <v/>
      </c>
      <c r="L47194" s="14" t="str">
        <v/>
      </c>
      <c r="O47194" s="14" t="str">
        <v/>
      </c>
      <c r="P47194" s="14" t="str">
        <f ca="1"/>
        <v>Low Cap</v>
      </c>
    </row>
    <row r="47195" spans="11:16">
      <c r="K47195" s="14" t="str">
        <v/>
      </c>
      <c r="L47195" s="14" t="str">
        <v/>
      </c>
      <c r="O47195" s="14" t="str">
        <v/>
      </c>
      <c r="P47195" s="14" t="str">
        <f ca="1"/>
        <v>Low Cap</v>
      </c>
    </row>
    <row r="47196" spans="11:16">
      <c r="K47196" s="14" t="str">
        <v/>
      </c>
      <c r="L47196" s="14" t="str">
        <v/>
      </c>
      <c r="O47196" s="14" t="str">
        <v/>
      </c>
      <c r="P47196" s="14" t="str">
        <f ca="1"/>
        <v>Low Cap</v>
      </c>
    </row>
    <row r="47197" spans="11:16">
      <c r="K47197" s="14" t="str">
        <v/>
      </c>
      <c r="L47197" s="14" t="str">
        <v/>
      </c>
      <c r="O47197" s="14" t="str">
        <v/>
      </c>
      <c r="P47197" s="14" t="str">
        <f ca="1"/>
        <v>Low Cap</v>
      </c>
    </row>
    <row r="47198" spans="11:16">
      <c r="K47198" s="14" t="str">
        <v/>
      </c>
      <c r="L47198" s="14" t="str">
        <v/>
      </c>
      <c r="O47198" s="14" t="str">
        <v/>
      </c>
      <c r="P47198" s="14" t="str">
        <f ca="1"/>
        <v>Low Cap</v>
      </c>
    </row>
    <row r="47199" spans="11:16">
      <c r="K47199" s="14" t="str">
        <v/>
      </c>
      <c r="L47199" s="14" t="str">
        <v/>
      </c>
      <c r="O47199" s="14" t="str">
        <v/>
      </c>
      <c r="P47199" s="14" t="str">
        <f ca="1"/>
        <v>Low Cap</v>
      </c>
    </row>
    <row r="47200" spans="11:16">
      <c r="K47200" s="14" t="str">
        <v/>
      </c>
      <c r="L47200" s="14" t="str">
        <v/>
      </c>
      <c r="O47200" s="14" t="str">
        <v/>
      </c>
      <c r="P47200" s="14" t="str">
        <f ca="1"/>
        <v>Low Cap</v>
      </c>
    </row>
    <row r="47201" spans="11:16">
      <c r="K47201" s="14" t="str">
        <v/>
      </c>
      <c r="L47201" s="14" t="str">
        <v/>
      </c>
      <c r="O47201" s="14" t="str">
        <v/>
      </c>
      <c r="P47201" s="14" t="str">
        <f ca="1"/>
        <v>Low Cap</v>
      </c>
    </row>
    <row r="47202" spans="11:16">
      <c r="K47202" s="14" t="str">
        <v/>
      </c>
      <c r="L47202" s="14" t="str">
        <v/>
      </c>
      <c r="O47202" s="14" t="str">
        <v/>
      </c>
      <c r="P47202" s="14" t="str">
        <f ca="1"/>
        <v>Low Cap</v>
      </c>
    </row>
    <row r="47203" spans="11:16">
      <c r="K47203" s="14" t="str">
        <v/>
      </c>
      <c r="L47203" s="14" t="str">
        <v/>
      </c>
      <c r="O47203" s="14" t="str">
        <v/>
      </c>
      <c r="P47203" s="14" t="str">
        <f ca="1"/>
        <v>Low Cap</v>
      </c>
    </row>
    <row r="47204" spans="11:16">
      <c r="K47204" s="14" t="str">
        <v/>
      </c>
      <c r="L47204" s="14" t="str">
        <v/>
      </c>
      <c r="O47204" s="14" t="str">
        <v/>
      </c>
      <c r="P47204" s="14" t="str">
        <f ca="1"/>
        <v>Low Cap</v>
      </c>
    </row>
    <row r="47205" spans="11:16">
      <c r="K47205" s="14" t="str">
        <v/>
      </c>
      <c r="L47205" s="14" t="str">
        <v/>
      </c>
      <c r="O47205" s="14" t="str">
        <v/>
      </c>
      <c r="P47205" s="14" t="str">
        <f ca="1"/>
        <v>Low Cap</v>
      </c>
    </row>
    <row r="47206" spans="11:16">
      <c r="K47206" s="14" t="str">
        <v/>
      </c>
      <c r="L47206" s="14" t="str">
        <v/>
      </c>
      <c r="O47206" s="14" t="str">
        <v/>
      </c>
      <c r="P47206" s="14" t="str">
        <f ca="1"/>
        <v>Low Cap</v>
      </c>
    </row>
    <row r="47207" spans="11:16">
      <c r="K47207" s="14" t="str">
        <v/>
      </c>
      <c r="L47207" s="14" t="str">
        <v/>
      </c>
      <c r="O47207" s="14" t="str">
        <v/>
      </c>
      <c r="P47207" s="14" t="str">
        <f ca="1"/>
        <v>Low Cap</v>
      </c>
    </row>
    <row r="47208" spans="11:16">
      <c r="K47208" s="14" t="str">
        <v/>
      </c>
      <c r="L47208" s="14" t="str">
        <v/>
      </c>
      <c r="O47208" s="14" t="str">
        <v/>
      </c>
      <c r="P47208" s="14" t="str">
        <f ca="1"/>
        <v>Low Cap</v>
      </c>
    </row>
    <row r="47209" spans="11:16">
      <c r="K47209" s="14" t="str">
        <v/>
      </c>
      <c r="L47209" s="14" t="str">
        <v/>
      </c>
      <c r="O47209" s="14" t="str">
        <v/>
      </c>
      <c r="P47209" s="14" t="str">
        <f ca="1"/>
        <v>Low Cap</v>
      </c>
    </row>
    <row r="47210" spans="11:16">
      <c r="K47210" s="14" t="str">
        <v/>
      </c>
      <c r="L47210" s="14" t="str">
        <v/>
      </c>
      <c r="O47210" s="14" t="str">
        <v/>
      </c>
      <c r="P47210" s="14" t="str">
        <f ca="1"/>
        <v>Low Cap</v>
      </c>
    </row>
    <row r="47211" spans="11:16">
      <c r="K47211" s="14" t="str">
        <v/>
      </c>
      <c r="L47211" s="14" t="str">
        <v/>
      </c>
      <c r="O47211" s="14" t="str">
        <v/>
      </c>
      <c r="P47211" s="14" t="str">
        <f ca="1"/>
        <v>Low Cap</v>
      </c>
    </row>
    <row r="47212" spans="11:16">
      <c r="K47212" s="14" t="str">
        <v/>
      </c>
      <c r="L47212" s="14" t="str">
        <v/>
      </c>
      <c r="O47212" s="14" t="str">
        <v/>
      </c>
      <c r="P47212" s="14" t="str">
        <f ca="1"/>
        <v>Low Cap</v>
      </c>
    </row>
    <row r="47213" spans="11:16">
      <c r="K47213" s="14" t="str">
        <v/>
      </c>
      <c r="L47213" s="14" t="str">
        <v/>
      </c>
      <c r="O47213" s="14" t="str">
        <v/>
      </c>
      <c r="P47213" s="14" t="str">
        <f ca="1"/>
        <v>Low Cap</v>
      </c>
    </row>
    <row r="47214" spans="11:16">
      <c r="K47214" s="14" t="str">
        <v/>
      </c>
      <c r="L47214" s="14" t="str">
        <v/>
      </c>
      <c r="O47214" s="14" t="str">
        <v/>
      </c>
      <c r="P47214" s="14" t="str">
        <f ca="1"/>
        <v>Low Cap</v>
      </c>
    </row>
    <row r="47215" spans="11:16">
      <c r="K47215" s="14" t="str">
        <v/>
      </c>
      <c r="L47215" s="14" t="str">
        <v/>
      </c>
      <c r="O47215" s="14" t="str">
        <v/>
      </c>
      <c r="P47215" s="14" t="str">
        <f ca="1"/>
        <v>Low Cap</v>
      </c>
    </row>
    <row r="47216" spans="11:16">
      <c r="K47216" s="14" t="str">
        <v/>
      </c>
      <c r="L47216" s="14" t="str">
        <v/>
      </c>
      <c r="O47216" s="14" t="str">
        <v/>
      </c>
      <c r="P47216" s="14" t="str">
        <f ca="1"/>
        <v>Low Cap</v>
      </c>
    </row>
    <row r="47217" spans="11:16">
      <c r="K47217" s="14" t="str">
        <v/>
      </c>
      <c r="L47217" s="14" t="str">
        <v/>
      </c>
      <c r="O47217" s="14" t="str">
        <v/>
      </c>
      <c r="P47217" s="14" t="str">
        <f ca="1"/>
        <v>Low Cap</v>
      </c>
    </row>
    <row r="47218" spans="11:16">
      <c r="K47218" s="14" t="str">
        <v/>
      </c>
      <c r="L47218" s="14" t="str">
        <v/>
      </c>
      <c r="O47218" s="14" t="str">
        <v/>
      </c>
      <c r="P47218" s="14" t="str">
        <f ca="1"/>
        <v>Low Cap</v>
      </c>
    </row>
    <row r="47219" spans="11:16">
      <c r="K47219" s="14" t="str">
        <v/>
      </c>
      <c r="L47219" s="14" t="str">
        <v/>
      </c>
      <c r="O47219" s="14" t="str">
        <v/>
      </c>
      <c r="P47219" s="14" t="str">
        <f ca="1"/>
        <v>Low Cap</v>
      </c>
    </row>
    <row r="47220" spans="11:16">
      <c r="K47220" s="14" t="str">
        <v/>
      </c>
      <c r="L47220" s="14" t="str">
        <v/>
      </c>
      <c r="O47220" s="14" t="str">
        <v/>
      </c>
      <c r="P47220" s="14" t="str">
        <f ca="1"/>
        <v>Low Cap</v>
      </c>
    </row>
    <row r="47221" spans="11:16">
      <c r="K47221" s="14" t="str">
        <v/>
      </c>
      <c r="L47221" s="14" t="str">
        <v/>
      </c>
      <c r="O47221" s="14" t="str">
        <v/>
      </c>
      <c r="P47221" s="14" t="str">
        <f ca="1"/>
        <v>Low Cap</v>
      </c>
    </row>
    <row r="47222" spans="11:16">
      <c r="K47222" s="14" t="str">
        <v/>
      </c>
      <c r="L47222" s="14" t="str">
        <v/>
      </c>
      <c r="O47222" s="14" t="str">
        <v/>
      </c>
      <c r="P47222" s="14" t="str">
        <f ca="1"/>
        <v>Low Cap</v>
      </c>
    </row>
    <row r="47223" spans="11:16">
      <c r="K47223" s="14" t="str">
        <v/>
      </c>
      <c r="L47223" s="14" t="str">
        <v/>
      </c>
      <c r="O47223" s="14" t="str">
        <v/>
      </c>
      <c r="P47223" s="14" t="str">
        <f ca="1"/>
        <v>Low Cap</v>
      </c>
    </row>
    <row r="47224" spans="11:16">
      <c r="K47224" s="14" t="str">
        <v/>
      </c>
      <c r="L47224" s="14" t="str">
        <v/>
      </c>
      <c r="O47224" s="14" t="str">
        <v/>
      </c>
      <c r="P47224" s="14" t="str">
        <f ca="1"/>
        <v>Low Cap</v>
      </c>
    </row>
    <row r="47225" spans="11:16">
      <c r="K47225" s="14" t="str">
        <v/>
      </c>
      <c r="L47225" s="14" t="str">
        <v/>
      </c>
      <c r="O47225" s="14" t="str">
        <v/>
      </c>
      <c r="P47225" s="14" t="str">
        <f ca="1"/>
        <v>Low Cap</v>
      </c>
    </row>
    <row r="47226" spans="11:16">
      <c r="K47226" s="14" t="str">
        <v/>
      </c>
      <c r="L47226" s="14" t="str">
        <v/>
      </c>
      <c r="O47226" s="14" t="str">
        <v/>
      </c>
      <c r="P47226" s="14" t="str">
        <f ca="1"/>
        <v>Low Cap</v>
      </c>
    </row>
    <row r="47227" spans="11:16">
      <c r="K47227" s="14" t="str">
        <v/>
      </c>
      <c r="L47227" s="14" t="str">
        <v/>
      </c>
      <c r="O47227" s="14" t="str">
        <v/>
      </c>
      <c r="P47227" s="14" t="str">
        <f ca="1"/>
        <v>Low Cap</v>
      </c>
    </row>
    <row r="47228" spans="11:16">
      <c r="K47228" s="14" t="str">
        <v/>
      </c>
      <c r="L47228" s="14" t="str">
        <v/>
      </c>
      <c r="O47228" s="14" t="str">
        <v/>
      </c>
      <c r="P47228" s="14" t="str">
        <f ca="1"/>
        <v>Low Cap</v>
      </c>
    </row>
    <row r="47229" spans="11:16">
      <c r="K47229" s="14" t="str">
        <v/>
      </c>
      <c r="L47229" s="14" t="str">
        <v/>
      </c>
      <c r="O47229" s="14" t="str">
        <v/>
      </c>
      <c r="P47229" s="14" t="str">
        <f ca="1"/>
        <v>Low Cap</v>
      </c>
    </row>
    <row r="47230" spans="11:16">
      <c r="K47230" s="14" t="str">
        <v/>
      </c>
      <c r="L47230" s="14" t="str">
        <v/>
      </c>
      <c r="O47230" s="14" t="str">
        <v/>
      </c>
      <c r="P47230" s="14" t="str">
        <f ca="1"/>
        <v>Low Cap</v>
      </c>
    </row>
    <row r="47231" spans="11:16">
      <c r="K47231" s="14" t="str">
        <v/>
      </c>
      <c r="L47231" s="14" t="str">
        <v/>
      </c>
      <c r="O47231" s="14" t="str">
        <v/>
      </c>
      <c r="P47231" s="14" t="str">
        <f ca="1"/>
        <v>Low Cap</v>
      </c>
    </row>
    <row r="47232" spans="11:16">
      <c r="K47232" s="14" t="str">
        <v/>
      </c>
      <c r="L47232" s="14" t="str">
        <v/>
      </c>
      <c r="O47232" s="14" t="str">
        <v/>
      </c>
      <c r="P47232" s="14" t="str">
        <f ca="1"/>
        <v>Low Cap</v>
      </c>
    </row>
    <row r="47233" spans="11:16">
      <c r="K47233" s="14" t="str">
        <v/>
      </c>
      <c r="L47233" s="14" t="str">
        <v/>
      </c>
      <c r="O47233" s="14" t="str">
        <v/>
      </c>
      <c r="P47233" s="14" t="str">
        <f ca="1"/>
        <v>Low Cap</v>
      </c>
    </row>
    <row r="47234" spans="11:16">
      <c r="K47234" s="14" t="str">
        <v/>
      </c>
      <c r="L47234" s="14" t="str">
        <v/>
      </c>
      <c r="O47234" s="14" t="str">
        <v/>
      </c>
      <c r="P47234" s="14" t="str">
        <f ca="1"/>
        <v>Low Cap</v>
      </c>
    </row>
    <row r="47235" spans="11:16">
      <c r="K47235" s="14" t="str">
        <v/>
      </c>
      <c r="L47235" s="14" t="str">
        <v/>
      </c>
      <c r="O47235" s="14" t="str">
        <v/>
      </c>
      <c r="P47235" s="14" t="str">
        <f ca="1"/>
        <v>Low Cap</v>
      </c>
    </row>
    <row r="47236" spans="11:16">
      <c r="K47236" s="14" t="str">
        <v/>
      </c>
      <c r="L47236" s="14" t="str">
        <v/>
      </c>
      <c r="O47236" s="14" t="str">
        <v/>
      </c>
      <c r="P47236" s="14" t="str">
        <f ca="1"/>
        <v>Low Cap</v>
      </c>
    </row>
    <row r="47237" spans="11:16">
      <c r="K47237" s="14" t="str">
        <v/>
      </c>
      <c r="L47237" s="14" t="str">
        <v/>
      </c>
      <c r="O47237" s="14" t="str">
        <v/>
      </c>
      <c r="P47237" s="14" t="str">
        <f ca="1"/>
        <v>Low Cap</v>
      </c>
    </row>
    <row r="47238" spans="11:16">
      <c r="K47238" s="14" t="str">
        <v/>
      </c>
      <c r="L47238" s="14" t="str">
        <v/>
      </c>
      <c r="O47238" s="14" t="str">
        <v/>
      </c>
      <c r="P47238" s="14" t="str">
        <f ca="1"/>
        <v>Low Cap</v>
      </c>
    </row>
    <row r="47239" spans="11:16">
      <c r="K47239" s="14" t="str">
        <v/>
      </c>
      <c r="L47239" s="14" t="str">
        <v/>
      </c>
      <c r="O47239" s="14" t="str">
        <v/>
      </c>
      <c r="P47239" s="14" t="str">
        <f ca="1"/>
        <v>Low Cap</v>
      </c>
    </row>
    <row r="47240" spans="11:16">
      <c r="K47240" s="14" t="str">
        <v/>
      </c>
      <c r="L47240" s="14" t="str">
        <v/>
      </c>
      <c r="O47240" s="14" t="str">
        <v/>
      </c>
      <c r="P47240" s="14" t="str">
        <f ca="1"/>
        <v>Low Cap</v>
      </c>
    </row>
    <row r="47241" spans="11:16">
      <c r="K47241" s="14" t="str">
        <v/>
      </c>
      <c r="L47241" s="14" t="str">
        <v/>
      </c>
      <c r="O47241" s="14" t="str">
        <v/>
      </c>
      <c r="P47241" s="14" t="str">
        <f ca="1"/>
        <v>Low Cap</v>
      </c>
    </row>
    <row r="47242" spans="11:16">
      <c r="K47242" s="14" t="str">
        <v/>
      </c>
      <c r="L47242" s="14" t="str">
        <v/>
      </c>
      <c r="O47242" s="14" t="str">
        <v/>
      </c>
      <c r="P47242" s="14" t="str">
        <f ca="1"/>
        <v>Low Cap</v>
      </c>
    </row>
    <row r="47243" spans="11:16">
      <c r="K47243" s="14" t="str">
        <v/>
      </c>
      <c r="L47243" s="14" t="str">
        <v/>
      </c>
      <c r="O47243" s="14" t="str">
        <v/>
      </c>
      <c r="P47243" s="14" t="str">
        <f ca="1"/>
        <v>Low Cap</v>
      </c>
    </row>
    <row r="47244" spans="11:16">
      <c r="K47244" s="14" t="str">
        <v/>
      </c>
      <c r="L47244" s="14" t="str">
        <v/>
      </c>
      <c r="O47244" s="14" t="str">
        <v/>
      </c>
      <c r="P47244" s="14" t="str">
        <f ca="1"/>
        <v>Low Cap</v>
      </c>
    </row>
    <row r="47245" spans="11:16">
      <c r="K47245" s="14" t="str">
        <v/>
      </c>
      <c r="L47245" s="14" t="str">
        <v/>
      </c>
      <c r="O47245" s="14" t="str">
        <v/>
      </c>
      <c r="P47245" s="14" t="str">
        <f ca="1"/>
        <v>Low Cap</v>
      </c>
    </row>
    <row r="47246" spans="11:16">
      <c r="K47246" s="14" t="str">
        <v/>
      </c>
      <c r="L47246" s="14" t="str">
        <v/>
      </c>
      <c r="O47246" s="14" t="str">
        <v/>
      </c>
      <c r="P47246" s="14" t="str">
        <f ca="1"/>
        <v>Low Cap</v>
      </c>
    </row>
    <row r="47247" spans="11:16">
      <c r="K47247" s="14" t="str">
        <v/>
      </c>
      <c r="L47247" s="14" t="str">
        <v/>
      </c>
      <c r="O47247" s="14" t="str">
        <v/>
      </c>
      <c r="P47247" s="14" t="str">
        <f ca="1"/>
        <v>Low Cap</v>
      </c>
    </row>
    <row r="47248" spans="11:16">
      <c r="K47248" s="14" t="str">
        <v/>
      </c>
      <c r="L47248" s="14" t="str">
        <v/>
      </c>
      <c r="O47248" s="14" t="str">
        <v/>
      </c>
      <c r="P47248" s="14" t="str">
        <f ca="1"/>
        <v>Low Cap</v>
      </c>
    </row>
    <row r="47249" spans="11:16">
      <c r="K47249" s="14" t="str">
        <v/>
      </c>
      <c r="L47249" s="14" t="str">
        <v/>
      </c>
      <c r="O47249" s="14" t="str">
        <v/>
      </c>
      <c r="P47249" s="14" t="str">
        <f ca="1"/>
        <v>Low Cap</v>
      </c>
    </row>
    <row r="47250" spans="11:16">
      <c r="K47250" s="14" t="str">
        <v/>
      </c>
      <c r="L47250" s="14" t="str">
        <v/>
      </c>
      <c r="O47250" s="14" t="str">
        <v/>
      </c>
      <c r="P47250" s="14" t="str">
        <f ca="1"/>
        <v>Low Cap</v>
      </c>
    </row>
    <row r="47251" spans="11:16">
      <c r="K47251" s="14" t="str">
        <v/>
      </c>
      <c r="L47251" s="14" t="str">
        <v/>
      </c>
      <c r="O47251" s="14" t="str">
        <v/>
      </c>
      <c r="P47251" s="14" t="str">
        <f ca="1"/>
        <v>Low Cap</v>
      </c>
    </row>
    <row r="47252" spans="11:16">
      <c r="K47252" s="14" t="str">
        <v/>
      </c>
      <c r="L47252" s="14" t="str">
        <v/>
      </c>
      <c r="O47252" s="14" t="str">
        <v/>
      </c>
      <c r="P47252" s="14" t="str">
        <f ca="1"/>
        <v>Low Cap</v>
      </c>
    </row>
    <row r="47253" spans="11:16">
      <c r="K47253" s="14" t="str">
        <v/>
      </c>
      <c r="L47253" s="14" t="str">
        <v/>
      </c>
      <c r="O47253" s="14" t="str">
        <v/>
      </c>
      <c r="P47253" s="14" t="str">
        <f ca="1"/>
        <v>Low Cap</v>
      </c>
    </row>
    <row r="47254" spans="11:16">
      <c r="K47254" s="14" t="str">
        <v/>
      </c>
      <c r="L47254" s="14" t="str">
        <v/>
      </c>
      <c r="O47254" s="14" t="str">
        <v/>
      </c>
      <c r="P47254" s="14" t="str">
        <f ca="1"/>
        <v>Low Cap</v>
      </c>
    </row>
    <row r="47255" spans="11:16">
      <c r="K47255" s="14" t="str">
        <v/>
      </c>
      <c r="L47255" s="14" t="str">
        <v/>
      </c>
      <c r="O47255" s="14" t="str">
        <v/>
      </c>
      <c r="P47255" s="14" t="str">
        <f ca="1"/>
        <v>Low Cap</v>
      </c>
    </row>
    <row r="47256" spans="11:16">
      <c r="K47256" s="14" t="str">
        <v/>
      </c>
      <c r="L47256" s="14" t="str">
        <v/>
      </c>
      <c r="O47256" s="14" t="str">
        <v/>
      </c>
      <c r="P47256" s="14" t="str">
        <f ca="1"/>
        <v>Low Cap</v>
      </c>
    </row>
    <row r="47257" spans="11:16">
      <c r="K47257" s="14" t="str">
        <v/>
      </c>
      <c r="L47257" s="14" t="str">
        <v/>
      </c>
      <c r="O47257" s="14" t="str">
        <v/>
      </c>
      <c r="P47257" s="14" t="str">
        <f ca="1"/>
        <v>Low Cap</v>
      </c>
    </row>
    <row r="47258" spans="11:16">
      <c r="K47258" s="14" t="str">
        <v/>
      </c>
      <c r="L47258" s="14" t="str">
        <v/>
      </c>
      <c r="O47258" s="14" t="str">
        <v/>
      </c>
      <c r="P47258" s="14" t="str">
        <f ca="1"/>
        <v>Low Cap</v>
      </c>
    </row>
    <row r="47259" spans="11:16">
      <c r="K47259" s="14" t="str">
        <v/>
      </c>
      <c r="L47259" s="14" t="str">
        <v/>
      </c>
      <c r="O47259" s="14" t="str">
        <v/>
      </c>
      <c r="P47259" s="14" t="str">
        <f ca="1"/>
        <v>Low Cap</v>
      </c>
    </row>
    <row r="47260" spans="11:16">
      <c r="K47260" s="14" t="str">
        <v/>
      </c>
      <c r="L47260" s="14" t="str">
        <v/>
      </c>
      <c r="O47260" s="14" t="str">
        <v/>
      </c>
      <c r="P47260" s="14" t="str">
        <f ca="1"/>
        <v>Low Cap</v>
      </c>
    </row>
    <row r="47261" spans="11:16">
      <c r="K47261" s="14" t="str">
        <v/>
      </c>
      <c r="L47261" s="14" t="str">
        <v/>
      </c>
      <c r="O47261" s="14" t="str">
        <v/>
      </c>
      <c r="P47261" s="14" t="str">
        <f ca="1"/>
        <v>Low Cap</v>
      </c>
    </row>
    <row r="47262" spans="11:16">
      <c r="K47262" s="14" t="str">
        <v/>
      </c>
      <c r="L47262" s="14" t="str">
        <v/>
      </c>
      <c r="O47262" s="14" t="str">
        <v/>
      </c>
      <c r="P47262" s="14" t="str">
        <f ca="1"/>
        <v>Low Cap</v>
      </c>
    </row>
    <row r="47263" spans="11:16">
      <c r="K47263" s="14" t="str">
        <v/>
      </c>
      <c r="L47263" s="14" t="str">
        <v/>
      </c>
      <c r="O47263" s="14" t="str">
        <v/>
      </c>
      <c r="P47263" s="14" t="str">
        <f ca="1"/>
        <v>Low Cap</v>
      </c>
    </row>
    <row r="47264" spans="11:16">
      <c r="K47264" s="14" t="str">
        <v/>
      </c>
      <c r="L47264" s="14" t="str">
        <v/>
      </c>
      <c r="O47264" s="14" t="str">
        <v/>
      </c>
      <c r="P47264" s="14" t="str">
        <f ca="1"/>
        <v>Low Cap</v>
      </c>
    </row>
    <row r="47265" spans="11:16">
      <c r="K47265" s="14" t="str">
        <v/>
      </c>
      <c r="L47265" s="14" t="str">
        <v/>
      </c>
      <c r="O47265" s="14" t="str">
        <v/>
      </c>
      <c r="P47265" s="14" t="str">
        <f ca="1"/>
        <v>Low Cap</v>
      </c>
    </row>
    <row r="47266" spans="11:16">
      <c r="K47266" s="14" t="str">
        <v/>
      </c>
      <c r="L47266" s="14" t="str">
        <v/>
      </c>
      <c r="O47266" s="14" t="str">
        <v/>
      </c>
      <c r="P47266" s="14" t="str">
        <f ca="1"/>
        <v>Low Cap</v>
      </c>
    </row>
    <row r="47267" spans="11:16">
      <c r="K47267" s="14" t="str">
        <v/>
      </c>
      <c r="L47267" s="14" t="str">
        <v/>
      </c>
      <c r="O47267" s="14" t="str">
        <v/>
      </c>
      <c r="P47267" s="14" t="str">
        <f ca="1"/>
        <v>Low Cap</v>
      </c>
    </row>
    <row r="47268" spans="11:16">
      <c r="K47268" s="14" t="str">
        <v/>
      </c>
      <c r="L47268" s="14" t="str">
        <v/>
      </c>
      <c r="O47268" s="14" t="str">
        <v/>
      </c>
      <c r="P47268" s="14" t="str">
        <f ca="1"/>
        <v>Low Cap</v>
      </c>
    </row>
    <row r="47269" spans="11:16">
      <c r="K47269" s="14" t="str">
        <v/>
      </c>
      <c r="L47269" s="14" t="str">
        <v/>
      </c>
      <c r="O47269" s="14" t="str">
        <v/>
      </c>
      <c r="P47269" s="14" t="str">
        <f ca="1"/>
        <v>Low Cap</v>
      </c>
    </row>
    <row r="47270" spans="11:16">
      <c r="K47270" s="14" t="str">
        <v/>
      </c>
      <c r="L47270" s="14" t="str">
        <v/>
      </c>
      <c r="O47270" s="14" t="str">
        <v/>
      </c>
      <c r="P47270" s="14" t="str">
        <f ca="1"/>
        <v>Low Cap</v>
      </c>
    </row>
    <row r="47271" spans="11:16">
      <c r="K47271" s="14" t="str">
        <v/>
      </c>
      <c r="L47271" s="14" t="str">
        <v/>
      </c>
      <c r="O47271" s="14" t="str">
        <v/>
      </c>
      <c r="P47271" s="14" t="str">
        <f ca="1"/>
        <v>Low Cap</v>
      </c>
    </row>
    <row r="47272" spans="11:16">
      <c r="K47272" s="14" t="str">
        <v/>
      </c>
      <c r="L47272" s="14" t="str">
        <v/>
      </c>
      <c r="O47272" s="14" t="str">
        <v/>
      </c>
      <c r="P47272" s="14" t="str">
        <f ca="1"/>
        <v>Low Cap</v>
      </c>
    </row>
    <row r="47273" spans="11:16">
      <c r="K47273" s="14" t="str">
        <v/>
      </c>
      <c r="L47273" s="14" t="str">
        <v/>
      </c>
      <c r="O47273" s="14" t="str">
        <v/>
      </c>
      <c r="P47273" s="14" t="str">
        <f ca="1"/>
        <v>Low Cap</v>
      </c>
    </row>
    <row r="47274" spans="11:16">
      <c r="K47274" s="14" t="str">
        <v/>
      </c>
      <c r="L47274" s="14" t="str">
        <v/>
      </c>
      <c r="O47274" s="14" t="str">
        <v/>
      </c>
      <c r="P47274" s="14" t="str">
        <f ca="1"/>
        <v>Low Cap</v>
      </c>
    </row>
    <row r="47275" spans="11:16">
      <c r="K47275" s="14" t="str">
        <v/>
      </c>
      <c r="L47275" s="14" t="str">
        <v/>
      </c>
      <c r="O47275" s="14" t="str">
        <v/>
      </c>
      <c r="P47275" s="14" t="str">
        <f ca="1"/>
        <v>Low Cap</v>
      </c>
    </row>
    <row r="47276" spans="11:16">
      <c r="K47276" s="14" t="str">
        <v/>
      </c>
      <c r="L47276" s="14" t="str">
        <v/>
      </c>
      <c r="O47276" s="14" t="str">
        <v/>
      </c>
      <c r="P47276" s="14" t="str">
        <f ca="1"/>
        <v>Low Cap</v>
      </c>
    </row>
    <row r="47277" spans="11:16">
      <c r="K47277" s="14" t="str">
        <v/>
      </c>
      <c r="L47277" s="14" t="str">
        <v/>
      </c>
      <c r="O47277" s="14" t="str">
        <v/>
      </c>
      <c r="P47277" s="14" t="str">
        <f ca="1"/>
        <v>Low Cap</v>
      </c>
    </row>
    <row r="47278" spans="11:16">
      <c r="K47278" s="14" t="str">
        <v/>
      </c>
      <c r="L47278" s="14" t="str">
        <v/>
      </c>
      <c r="O47278" s="14" t="str">
        <v/>
      </c>
      <c r="P47278" s="14" t="str">
        <f ca="1"/>
        <v>Low Cap</v>
      </c>
    </row>
    <row r="47279" spans="11:16">
      <c r="K47279" s="14" t="str">
        <v/>
      </c>
      <c r="L47279" s="14" t="str">
        <v/>
      </c>
      <c r="O47279" s="14" t="str">
        <v/>
      </c>
      <c r="P47279" s="14" t="str">
        <f ca="1"/>
        <v>Low Cap</v>
      </c>
    </row>
    <row r="47280" spans="11:16">
      <c r="K47280" s="14" t="str">
        <v/>
      </c>
      <c r="L47280" s="14" t="str">
        <v/>
      </c>
      <c r="O47280" s="14" t="str">
        <v/>
      </c>
      <c r="P47280" s="14" t="str">
        <f ca="1"/>
        <v>Low Cap</v>
      </c>
    </row>
    <row r="47281" spans="11:16">
      <c r="K47281" s="14" t="str">
        <v/>
      </c>
      <c r="L47281" s="14" t="str">
        <v/>
      </c>
      <c r="O47281" s="14" t="str">
        <v/>
      </c>
      <c r="P47281" s="14" t="str">
        <f ca="1"/>
        <v>Low Cap</v>
      </c>
    </row>
    <row r="47282" spans="11:16">
      <c r="K47282" s="14" t="str">
        <v/>
      </c>
      <c r="L47282" s="14" t="str">
        <v/>
      </c>
      <c r="O47282" s="14" t="str">
        <v/>
      </c>
      <c r="P47282" s="14" t="str">
        <f ca="1"/>
        <v>Low Cap</v>
      </c>
    </row>
    <row r="47283" spans="11:16">
      <c r="K47283" s="14" t="str">
        <v/>
      </c>
      <c r="L47283" s="14" t="str">
        <v/>
      </c>
      <c r="O47283" s="14" t="str">
        <v/>
      </c>
      <c r="P47283" s="14" t="str">
        <f ca="1"/>
        <v>Low Cap</v>
      </c>
    </row>
    <row r="47284" spans="11:16">
      <c r="K47284" s="14" t="str">
        <v/>
      </c>
      <c r="L47284" s="14" t="str">
        <v/>
      </c>
      <c r="O47284" s="14" t="str">
        <v/>
      </c>
      <c r="P47284" s="14" t="str">
        <f ca="1"/>
        <v>Low Cap</v>
      </c>
    </row>
    <row r="47285" spans="11:16">
      <c r="K47285" s="14" t="str">
        <v/>
      </c>
      <c r="L47285" s="14" t="str">
        <v/>
      </c>
      <c r="O47285" s="14" t="str">
        <v/>
      </c>
      <c r="P47285" s="14" t="str">
        <f ca="1"/>
        <v>Low Cap</v>
      </c>
    </row>
    <row r="47286" spans="11:16">
      <c r="K47286" s="14" t="str">
        <v/>
      </c>
      <c r="L47286" s="14" t="str">
        <v/>
      </c>
      <c r="O47286" s="14" t="str">
        <v/>
      </c>
      <c r="P47286" s="14" t="str">
        <f ca="1"/>
        <v>Low Cap</v>
      </c>
    </row>
    <row r="47287" spans="11:16">
      <c r="K47287" s="14" t="str">
        <v/>
      </c>
      <c r="L47287" s="14" t="str">
        <v/>
      </c>
      <c r="O47287" s="14" t="str">
        <v/>
      </c>
      <c r="P47287" s="14" t="str">
        <f ca="1"/>
        <v>Low Cap</v>
      </c>
    </row>
    <row r="47288" spans="11:16">
      <c r="K47288" s="14" t="str">
        <v/>
      </c>
      <c r="L47288" s="14" t="str">
        <v/>
      </c>
      <c r="O47288" s="14" t="str">
        <v/>
      </c>
      <c r="P47288" s="14" t="str">
        <f ca="1"/>
        <v>Low Cap</v>
      </c>
    </row>
    <row r="47289" spans="11:16">
      <c r="K47289" s="14" t="str">
        <v/>
      </c>
      <c r="L47289" s="14" t="str">
        <v/>
      </c>
      <c r="O47289" s="14" t="str">
        <v/>
      </c>
      <c r="P47289" s="14" t="str">
        <f ca="1"/>
        <v>Low Cap</v>
      </c>
    </row>
    <row r="47290" spans="11:16">
      <c r="K47290" s="14" t="str">
        <v/>
      </c>
      <c r="L47290" s="14" t="str">
        <v/>
      </c>
      <c r="O47290" s="14" t="str">
        <v/>
      </c>
      <c r="P47290" s="14" t="str">
        <f ca="1"/>
        <v>Low Cap</v>
      </c>
    </row>
    <row r="47291" spans="11:16">
      <c r="K47291" s="14" t="str">
        <v/>
      </c>
      <c r="L47291" s="14" t="str">
        <v/>
      </c>
      <c r="O47291" s="14" t="str">
        <v/>
      </c>
      <c r="P47291" s="14" t="str">
        <f ca="1"/>
        <v>Low Cap</v>
      </c>
    </row>
    <row r="47292" spans="11:16">
      <c r="K47292" s="14" t="str">
        <v/>
      </c>
      <c r="L47292" s="14" t="str">
        <v/>
      </c>
      <c r="O47292" s="14" t="str">
        <v/>
      </c>
      <c r="P47292" s="14" t="str">
        <f ca="1"/>
        <v>Low Cap</v>
      </c>
    </row>
    <row r="47293" spans="11:16">
      <c r="K47293" s="14" t="str">
        <v/>
      </c>
      <c r="L47293" s="14" t="str">
        <v/>
      </c>
      <c r="O47293" s="14" t="str">
        <v/>
      </c>
      <c r="P47293" s="14" t="str">
        <f ca="1"/>
        <v>Low Cap</v>
      </c>
    </row>
    <row r="47294" spans="11:16">
      <c r="K47294" s="14" t="str">
        <v/>
      </c>
      <c r="L47294" s="14" t="str">
        <v/>
      </c>
      <c r="O47294" s="14" t="str">
        <v/>
      </c>
      <c r="P47294" s="14" t="str">
        <f ca="1"/>
        <v>Low Cap</v>
      </c>
    </row>
    <row r="47295" spans="11:16">
      <c r="K47295" s="14" t="str">
        <v/>
      </c>
      <c r="L47295" s="14" t="str">
        <v/>
      </c>
      <c r="O47295" s="14" t="str">
        <v/>
      </c>
      <c r="P47295" s="14" t="str">
        <f ca="1"/>
        <v>Low Cap</v>
      </c>
    </row>
    <row r="47296" spans="11:16">
      <c r="K47296" s="14" t="str">
        <v/>
      </c>
      <c r="L47296" s="14" t="str">
        <v/>
      </c>
      <c r="O47296" s="14" t="str">
        <v/>
      </c>
      <c r="P47296" s="14" t="str">
        <f ca="1"/>
        <v>Low Cap</v>
      </c>
    </row>
    <row r="47297" spans="11:16">
      <c r="K47297" s="14" t="str">
        <v/>
      </c>
      <c r="L47297" s="14" t="str">
        <v/>
      </c>
      <c r="O47297" s="14" t="str">
        <v/>
      </c>
      <c r="P47297" s="14" t="str">
        <f ca="1"/>
        <v>Low Cap</v>
      </c>
    </row>
    <row r="47298" spans="11:16">
      <c r="K47298" s="14" t="str">
        <v/>
      </c>
      <c r="L47298" s="14" t="str">
        <v/>
      </c>
      <c r="O47298" s="14" t="str">
        <v/>
      </c>
      <c r="P47298" s="14" t="str">
        <f ca="1"/>
        <v>Low Cap</v>
      </c>
    </row>
    <row r="47299" spans="11:16">
      <c r="K47299" s="14" t="str">
        <v/>
      </c>
      <c r="L47299" s="14" t="str">
        <v/>
      </c>
      <c r="O47299" s="14" t="str">
        <v/>
      </c>
      <c r="P47299" s="14" t="str">
        <f ca="1"/>
        <v>Low Cap</v>
      </c>
    </row>
    <row r="47300" spans="11:16">
      <c r="K47300" s="14" t="str">
        <v/>
      </c>
      <c r="L47300" s="14" t="str">
        <v/>
      </c>
      <c r="O47300" s="14" t="str">
        <v/>
      </c>
      <c r="P47300" s="14" t="str">
        <f ca="1"/>
        <v>Low Cap</v>
      </c>
    </row>
    <row r="47301" spans="11:16">
      <c r="K47301" s="14" t="str">
        <v/>
      </c>
      <c r="L47301" s="14" t="str">
        <v/>
      </c>
      <c r="O47301" s="14" t="str">
        <v/>
      </c>
      <c r="P47301" s="14" t="str">
        <f ca="1"/>
        <v>Low Cap</v>
      </c>
    </row>
    <row r="47302" spans="11:16">
      <c r="K47302" s="14" t="str">
        <v/>
      </c>
      <c r="L47302" s="14" t="str">
        <v/>
      </c>
      <c r="O47302" s="14" t="str">
        <v/>
      </c>
      <c r="P47302" s="14" t="str">
        <f ca="1"/>
        <v>Low Cap</v>
      </c>
    </row>
    <row r="47303" spans="11:16">
      <c r="K47303" s="14" t="str">
        <v/>
      </c>
      <c r="L47303" s="14" t="str">
        <v/>
      </c>
      <c r="O47303" s="14" t="str">
        <v/>
      </c>
      <c r="P47303" s="14" t="str">
        <f ca="1"/>
        <v>Low Cap</v>
      </c>
    </row>
    <row r="47304" spans="11:16">
      <c r="K47304" s="14" t="str">
        <v/>
      </c>
      <c r="L47304" s="14" t="str">
        <v/>
      </c>
      <c r="O47304" s="14" t="str">
        <v/>
      </c>
      <c r="P47304" s="14" t="str">
        <f ca="1"/>
        <v>Low Cap</v>
      </c>
    </row>
    <row r="47305" spans="11:16">
      <c r="K47305" s="14" t="str">
        <v/>
      </c>
      <c r="L47305" s="14" t="str">
        <v/>
      </c>
      <c r="O47305" s="14" t="str">
        <v/>
      </c>
      <c r="P47305" s="14" t="str">
        <f ca="1"/>
        <v>Low Cap</v>
      </c>
    </row>
    <row r="47306" spans="11:16">
      <c r="K47306" s="14" t="str">
        <v/>
      </c>
      <c r="L47306" s="14" t="str">
        <v/>
      </c>
      <c r="O47306" s="14" t="str">
        <v/>
      </c>
      <c r="P47306" s="14" t="str">
        <f ca="1"/>
        <v>Low Cap</v>
      </c>
    </row>
    <row r="47307" spans="11:16">
      <c r="K47307" s="14" t="str">
        <v/>
      </c>
      <c r="L47307" s="14" t="str">
        <v/>
      </c>
      <c r="O47307" s="14" t="str">
        <v/>
      </c>
      <c r="P47307" s="14" t="str">
        <f ca="1"/>
        <v>Low Cap</v>
      </c>
    </row>
    <row r="47308" spans="11:16">
      <c r="K47308" s="14" t="str">
        <v/>
      </c>
      <c r="L47308" s="14" t="str">
        <v/>
      </c>
      <c r="O47308" s="14" t="str">
        <v/>
      </c>
      <c r="P47308" s="14" t="str">
        <f ca="1"/>
        <v>Low Cap</v>
      </c>
    </row>
    <row r="47309" spans="11:16">
      <c r="K47309" s="14" t="str">
        <v/>
      </c>
      <c r="L47309" s="14" t="str">
        <v/>
      </c>
      <c r="O47309" s="14" t="str">
        <v/>
      </c>
      <c r="P47309" s="14" t="str">
        <f ca="1"/>
        <v>Low Cap</v>
      </c>
    </row>
    <row r="47310" spans="11:16">
      <c r="K47310" s="14" t="str">
        <v/>
      </c>
      <c r="L47310" s="14" t="str">
        <v/>
      </c>
      <c r="O47310" s="14" t="str">
        <v/>
      </c>
      <c r="P47310" s="14" t="str">
        <f ca="1"/>
        <v>Low Cap</v>
      </c>
    </row>
    <row r="47311" spans="11:16">
      <c r="K47311" s="14" t="str">
        <v/>
      </c>
      <c r="L47311" s="14" t="str">
        <v/>
      </c>
      <c r="O47311" s="14" t="str">
        <v/>
      </c>
      <c r="P47311" s="14" t="str">
        <f ca="1"/>
        <v>Low Cap</v>
      </c>
    </row>
    <row r="47312" spans="11:16">
      <c r="K47312" s="14" t="str">
        <v/>
      </c>
      <c r="L47312" s="14" t="str">
        <v/>
      </c>
      <c r="O47312" s="14" t="str">
        <v/>
      </c>
      <c r="P47312" s="14" t="str">
        <f ca="1"/>
        <v>Low Cap</v>
      </c>
    </row>
    <row r="47313" spans="11:16">
      <c r="K47313" s="14" t="str">
        <v/>
      </c>
      <c r="L47313" s="14" t="str">
        <v/>
      </c>
      <c r="O47313" s="14" t="str">
        <v/>
      </c>
      <c r="P47313" s="14" t="str">
        <f ca="1"/>
        <v>Low Cap</v>
      </c>
    </row>
    <row r="47314" spans="11:16">
      <c r="K47314" s="14" t="str">
        <v/>
      </c>
      <c r="L47314" s="14" t="str">
        <v/>
      </c>
      <c r="O47314" s="14" t="str">
        <v/>
      </c>
      <c r="P47314" s="14" t="str">
        <f ca="1"/>
        <v>Low Cap</v>
      </c>
    </row>
    <row r="47315" spans="11:16">
      <c r="K47315" s="14" t="str">
        <v/>
      </c>
      <c r="L47315" s="14" t="str">
        <v/>
      </c>
      <c r="O47315" s="14" t="str">
        <v/>
      </c>
      <c r="P47315" s="14" t="str">
        <f ca="1"/>
        <v>Low Cap</v>
      </c>
    </row>
    <row r="47316" spans="11:16">
      <c r="K47316" s="14" t="str">
        <v/>
      </c>
      <c r="L47316" s="14" t="str">
        <v/>
      </c>
      <c r="O47316" s="14" t="str">
        <v/>
      </c>
      <c r="P47316" s="14" t="str">
        <f ca="1"/>
        <v>Low Cap</v>
      </c>
    </row>
    <row r="47317" spans="11:16">
      <c r="K47317" s="14" t="str">
        <v/>
      </c>
      <c r="L47317" s="14" t="str">
        <v/>
      </c>
      <c r="O47317" s="14" t="str">
        <v/>
      </c>
      <c r="P47317" s="14" t="str">
        <f ca="1"/>
        <v>Low Cap</v>
      </c>
    </row>
    <row r="47318" spans="11:16">
      <c r="K47318" s="14" t="str">
        <v/>
      </c>
      <c r="L47318" s="14" t="str">
        <v/>
      </c>
      <c r="O47318" s="14" t="str">
        <v/>
      </c>
      <c r="P47318" s="14" t="str">
        <f ca="1"/>
        <v>Low Cap</v>
      </c>
    </row>
    <row r="47319" spans="11:16">
      <c r="K47319" s="14" t="str">
        <v/>
      </c>
      <c r="L47319" s="14" t="str">
        <v/>
      </c>
      <c r="O47319" s="14" t="str">
        <v/>
      </c>
      <c r="P47319" s="14" t="str">
        <f ca="1"/>
        <v>Low Cap</v>
      </c>
    </row>
    <row r="47320" spans="11:16">
      <c r="K47320" s="14" t="str">
        <v/>
      </c>
      <c r="L47320" s="14" t="str">
        <v/>
      </c>
      <c r="O47320" s="14" t="str">
        <v/>
      </c>
      <c r="P47320" s="14" t="str">
        <f ca="1"/>
        <v>Low Cap</v>
      </c>
    </row>
    <row r="47321" spans="11:16">
      <c r="K47321" s="14" t="str">
        <v/>
      </c>
      <c r="L47321" s="14" t="str">
        <v/>
      </c>
      <c r="O47321" s="14" t="str">
        <v/>
      </c>
      <c r="P47321" s="14" t="str">
        <f ca="1"/>
        <v>Low Cap</v>
      </c>
    </row>
    <row r="47322" spans="11:16">
      <c r="K47322" s="14" t="str">
        <v/>
      </c>
      <c r="L47322" s="14" t="str">
        <v/>
      </c>
      <c r="O47322" s="14" t="str">
        <v/>
      </c>
      <c r="P47322" s="14" t="str">
        <f ca="1"/>
        <v>Low Cap</v>
      </c>
    </row>
    <row r="47323" spans="11:16">
      <c r="K47323" s="14" t="str">
        <v/>
      </c>
      <c r="L47323" s="14" t="str">
        <v/>
      </c>
      <c r="O47323" s="14" t="str">
        <v/>
      </c>
      <c r="P47323" s="14" t="str">
        <f ca="1"/>
        <v>Low Cap</v>
      </c>
    </row>
    <row r="47324" spans="11:16">
      <c r="K47324" s="14" t="str">
        <v/>
      </c>
      <c r="L47324" s="14" t="str">
        <v/>
      </c>
      <c r="O47324" s="14" t="str">
        <v/>
      </c>
      <c r="P47324" s="14" t="str">
        <f ca="1"/>
        <v>Low Cap</v>
      </c>
    </row>
    <row r="47325" spans="11:16">
      <c r="K47325" s="14" t="str">
        <v/>
      </c>
      <c r="L47325" s="14" t="str">
        <v/>
      </c>
      <c r="O47325" s="14" t="str">
        <v/>
      </c>
      <c r="P47325" s="14" t="str">
        <f ca="1"/>
        <v>Low Cap</v>
      </c>
    </row>
    <row r="47326" spans="11:16">
      <c r="K47326" s="14" t="str">
        <v/>
      </c>
      <c r="L47326" s="14" t="str">
        <v/>
      </c>
      <c r="O47326" s="14" t="str">
        <v/>
      </c>
      <c r="P47326" s="14" t="str">
        <f ca="1"/>
        <v>Low Cap</v>
      </c>
    </row>
    <row r="47327" spans="11:16">
      <c r="K47327" s="14" t="str">
        <v/>
      </c>
      <c r="L47327" s="14" t="str">
        <v/>
      </c>
      <c r="O47327" s="14" t="str">
        <v/>
      </c>
      <c r="P47327" s="14" t="str">
        <f ca="1"/>
        <v>Low Cap</v>
      </c>
    </row>
    <row r="47328" spans="11:16">
      <c r="K47328" s="14" t="str">
        <v/>
      </c>
      <c r="L47328" s="14" t="str">
        <v/>
      </c>
      <c r="O47328" s="14" t="str">
        <v/>
      </c>
      <c r="P47328" s="14" t="str">
        <f ca="1"/>
        <v>Low Cap</v>
      </c>
    </row>
    <row r="47329" spans="11:16">
      <c r="K47329" s="14" t="str">
        <v/>
      </c>
      <c r="L47329" s="14" t="str">
        <v/>
      </c>
      <c r="O47329" s="14" t="str">
        <v/>
      </c>
      <c r="P47329" s="14" t="str">
        <f ca="1"/>
        <v>Low Cap</v>
      </c>
    </row>
    <row r="47330" spans="11:16">
      <c r="K47330" s="14" t="str">
        <v/>
      </c>
      <c r="L47330" s="14" t="str">
        <v/>
      </c>
      <c r="O47330" s="14" t="str">
        <v/>
      </c>
      <c r="P47330" s="14" t="str">
        <f ca="1"/>
        <v>Low Cap</v>
      </c>
    </row>
    <row r="47331" spans="11:16">
      <c r="K47331" s="14" t="str">
        <v/>
      </c>
      <c r="L47331" s="14" t="str">
        <v/>
      </c>
      <c r="O47331" s="14" t="str">
        <v/>
      </c>
      <c r="P47331" s="14" t="str">
        <f ca="1"/>
        <v>Low Cap</v>
      </c>
    </row>
    <row r="47332" spans="11:16">
      <c r="K47332" s="14" t="str">
        <v/>
      </c>
      <c r="L47332" s="14" t="str">
        <v/>
      </c>
      <c r="O47332" s="14" t="str">
        <v/>
      </c>
      <c r="P47332" s="14" t="str">
        <f ca="1"/>
        <v>Low Cap</v>
      </c>
    </row>
    <row r="47333" spans="11:16">
      <c r="K47333" s="14" t="str">
        <v/>
      </c>
      <c r="L47333" s="14" t="str">
        <v/>
      </c>
      <c r="O47333" s="14" t="str">
        <v/>
      </c>
      <c r="P47333" s="14" t="str">
        <f ca="1"/>
        <v>Low Cap</v>
      </c>
    </row>
    <row r="47334" spans="11:16">
      <c r="K47334" s="14" t="str">
        <v/>
      </c>
      <c r="L47334" s="14" t="str">
        <v/>
      </c>
      <c r="O47334" s="14" t="str">
        <v/>
      </c>
      <c r="P47334" s="14" t="str">
        <f ca="1"/>
        <v>Low Cap</v>
      </c>
    </row>
    <row r="47335" spans="11:16">
      <c r="K47335" s="14" t="str">
        <v/>
      </c>
      <c r="L47335" s="14" t="str">
        <v/>
      </c>
      <c r="O47335" s="14" t="str">
        <v/>
      </c>
      <c r="P47335" s="14" t="str">
        <f ca="1"/>
        <v>Low Cap</v>
      </c>
    </row>
    <row r="47336" spans="11:16">
      <c r="K47336" s="14" t="str">
        <v/>
      </c>
      <c r="L47336" s="14" t="str">
        <v/>
      </c>
      <c r="O47336" s="14" t="str">
        <v/>
      </c>
      <c r="P47336" s="14" t="str">
        <f ca="1"/>
        <v>Low Cap</v>
      </c>
    </row>
    <row r="47337" spans="11:16">
      <c r="K47337" s="14" t="str">
        <v/>
      </c>
      <c r="L47337" s="14" t="str">
        <v/>
      </c>
      <c r="O47337" s="14" t="str">
        <v/>
      </c>
      <c r="P47337" s="14" t="str">
        <f ca="1"/>
        <v>Low Cap</v>
      </c>
    </row>
    <row r="47338" spans="11:16">
      <c r="K47338" s="14" t="str">
        <v/>
      </c>
      <c r="L47338" s="14" t="str">
        <v/>
      </c>
      <c r="O47338" s="14" t="str">
        <v/>
      </c>
      <c r="P47338" s="14" t="str">
        <f ca="1"/>
        <v>Low Cap</v>
      </c>
    </row>
    <row r="47339" spans="11:16">
      <c r="K47339" s="14" t="str">
        <v/>
      </c>
      <c r="L47339" s="14" t="str">
        <v/>
      </c>
      <c r="O47339" s="14" t="str">
        <v/>
      </c>
      <c r="P47339" s="14" t="str">
        <f ca="1"/>
        <v>Low Cap</v>
      </c>
    </row>
    <row r="47340" spans="11:16">
      <c r="K47340" s="14" t="str">
        <v/>
      </c>
      <c r="L47340" s="14" t="str">
        <v/>
      </c>
      <c r="O47340" s="14" t="str">
        <v/>
      </c>
      <c r="P47340" s="14" t="str">
        <f ca="1"/>
        <v>Low Cap</v>
      </c>
    </row>
    <row r="47341" spans="11:16">
      <c r="K47341" s="14" t="str">
        <v/>
      </c>
      <c r="L47341" s="14" t="str">
        <v/>
      </c>
      <c r="O47341" s="14" t="str">
        <v/>
      </c>
      <c r="P47341" s="14" t="str">
        <f ca="1"/>
        <v>Low Cap</v>
      </c>
    </row>
    <row r="47342" spans="11:16">
      <c r="K47342" s="14" t="str">
        <v/>
      </c>
      <c r="L47342" s="14" t="str">
        <v/>
      </c>
      <c r="O47342" s="14" t="str">
        <v/>
      </c>
      <c r="P47342" s="14" t="str">
        <f ca="1"/>
        <v>Low Cap</v>
      </c>
    </row>
    <row r="47343" spans="11:16">
      <c r="K47343" s="14" t="str">
        <v/>
      </c>
      <c r="L47343" s="14" t="str">
        <v/>
      </c>
      <c r="O47343" s="14" t="str">
        <v/>
      </c>
      <c r="P47343" s="14" t="str">
        <f ca="1"/>
        <v>Low Cap</v>
      </c>
    </row>
    <row r="47344" spans="11:16">
      <c r="K47344" s="14" t="str">
        <v/>
      </c>
      <c r="L47344" s="14" t="str">
        <v/>
      </c>
      <c r="O47344" s="14" t="str">
        <v/>
      </c>
      <c r="P47344" s="14" t="str">
        <f ca="1"/>
        <v>Low Cap</v>
      </c>
    </row>
    <row r="47345" spans="11:16">
      <c r="K47345" s="14" t="str">
        <v/>
      </c>
      <c r="L47345" s="14" t="str">
        <v/>
      </c>
      <c r="O47345" s="14" t="str">
        <v/>
      </c>
      <c r="P47345" s="14" t="str">
        <f ca="1"/>
        <v>Low Cap</v>
      </c>
    </row>
    <row r="47346" spans="11:16">
      <c r="K47346" s="14" t="str">
        <v/>
      </c>
      <c r="L47346" s="14" t="str">
        <v/>
      </c>
      <c r="O47346" s="14" t="str">
        <v/>
      </c>
      <c r="P47346" s="14" t="str">
        <f ca="1"/>
        <v>Low Cap</v>
      </c>
    </row>
    <row r="47347" spans="11:16">
      <c r="K47347" s="14" t="str">
        <v/>
      </c>
      <c r="L47347" s="14" t="str">
        <v/>
      </c>
      <c r="O47347" s="14" t="str">
        <v/>
      </c>
      <c r="P47347" s="14" t="str">
        <f ca="1"/>
        <v>Low Cap</v>
      </c>
    </row>
    <row r="47348" spans="11:16">
      <c r="K47348" s="14" t="str">
        <v/>
      </c>
      <c r="L47348" s="14" t="str">
        <v/>
      </c>
      <c r="O47348" s="14" t="str">
        <v/>
      </c>
      <c r="P47348" s="14" t="str">
        <f ca="1"/>
        <v>Low Cap</v>
      </c>
    </row>
    <row r="47349" spans="11:16">
      <c r="K47349" s="14" t="str">
        <v/>
      </c>
      <c r="L47349" s="14" t="str">
        <v/>
      </c>
      <c r="O47349" s="14" t="str">
        <v/>
      </c>
      <c r="P47349" s="14" t="str">
        <f ca="1"/>
        <v>Low Cap</v>
      </c>
    </row>
    <row r="47350" spans="11:16">
      <c r="K47350" s="14" t="str">
        <v/>
      </c>
      <c r="L47350" s="14" t="str">
        <v/>
      </c>
      <c r="O47350" s="14" t="str">
        <v/>
      </c>
      <c r="P47350" s="14" t="str">
        <f ca="1"/>
        <v>Low Cap</v>
      </c>
    </row>
    <row r="47351" spans="11:16">
      <c r="K47351" s="14" t="str">
        <v/>
      </c>
      <c r="L47351" s="14" t="str">
        <v/>
      </c>
      <c r="O47351" s="14" t="str">
        <v/>
      </c>
      <c r="P47351" s="14" t="str">
        <f ca="1"/>
        <v>Low Cap</v>
      </c>
    </row>
    <row r="47352" spans="11:16">
      <c r="K47352" s="14" t="str">
        <v/>
      </c>
      <c r="L47352" s="14" t="str">
        <v/>
      </c>
      <c r="O47352" s="14" t="str">
        <v/>
      </c>
      <c r="P47352" s="14" t="str">
        <f ca="1"/>
        <v>Low Cap</v>
      </c>
    </row>
    <row r="47353" spans="11:16">
      <c r="K47353" s="14" t="str">
        <v/>
      </c>
      <c r="L47353" s="14" t="str">
        <v/>
      </c>
      <c r="O47353" s="14" t="str">
        <v/>
      </c>
      <c r="P47353" s="14" t="str">
        <f ca="1"/>
        <v>Low Cap</v>
      </c>
    </row>
    <row r="47354" spans="11:16">
      <c r="K47354" s="14" t="str">
        <v/>
      </c>
      <c r="L47354" s="14" t="str">
        <v/>
      </c>
      <c r="O47354" s="14" t="str">
        <v/>
      </c>
      <c r="P47354" s="14" t="str">
        <f ca="1"/>
        <v>Low Cap</v>
      </c>
    </row>
    <row r="47355" spans="11:16">
      <c r="K47355" s="14" t="str">
        <v/>
      </c>
      <c r="L47355" s="14" t="str">
        <v/>
      </c>
      <c r="O47355" s="14" t="str">
        <v/>
      </c>
      <c r="P47355" s="14" t="str">
        <f ca="1"/>
        <v>Low Cap</v>
      </c>
    </row>
    <row r="47356" spans="11:16">
      <c r="K47356" s="14" t="str">
        <v/>
      </c>
      <c r="L47356" s="14" t="str">
        <v/>
      </c>
      <c r="O47356" s="14" t="str">
        <v/>
      </c>
      <c r="P47356" s="14" t="str">
        <f ca="1"/>
        <v>Low Cap</v>
      </c>
    </row>
    <row r="47357" spans="11:16">
      <c r="K47357" s="14" t="str">
        <v/>
      </c>
      <c r="L47357" s="14" t="str">
        <v/>
      </c>
      <c r="O47357" s="14" t="str">
        <v/>
      </c>
      <c r="P47357" s="14" t="str">
        <f ca="1"/>
        <v>Low Cap</v>
      </c>
    </row>
    <row r="47358" spans="11:16">
      <c r="K47358" s="14" t="str">
        <v/>
      </c>
      <c r="L47358" s="14" t="str">
        <v/>
      </c>
      <c r="O47358" s="14" t="str">
        <v/>
      </c>
      <c r="P47358" s="14" t="str">
        <f ca="1"/>
        <v>Low Cap</v>
      </c>
    </row>
    <row r="47359" spans="11:16">
      <c r="K47359" s="14" t="str">
        <v/>
      </c>
      <c r="L47359" s="14" t="str">
        <v/>
      </c>
      <c r="O47359" s="14" t="str">
        <v/>
      </c>
      <c r="P47359" s="14" t="str">
        <f ca="1"/>
        <v>Low Cap</v>
      </c>
    </row>
    <row r="47360" spans="11:16">
      <c r="K47360" s="14" t="str">
        <v/>
      </c>
      <c r="L47360" s="14" t="str">
        <v/>
      </c>
      <c r="O47360" s="14" t="str">
        <v/>
      </c>
      <c r="P47360" s="14" t="str">
        <f ca="1"/>
        <v>Low Cap</v>
      </c>
    </row>
    <row r="47361" spans="11:16">
      <c r="K47361" s="14" t="str">
        <v/>
      </c>
      <c r="L47361" s="14" t="str">
        <v/>
      </c>
      <c r="O47361" s="14" t="str">
        <v/>
      </c>
      <c r="P47361" s="14" t="str">
        <f ca="1"/>
        <v>Low Cap</v>
      </c>
    </row>
    <row r="47362" spans="11:16">
      <c r="K47362" s="14" t="str">
        <v/>
      </c>
      <c r="L47362" s="14" t="str">
        <v/>
      </c>
      <c r="O47362" s="14" t="str">
        <v/>
      </c>
      <c r="P47362" s="14" t="str">
        <f ca="1"/>
        <v>Low Cap</v>
      </c>
    </row>
    <row r="47363" spans="11:16">
      <c r="K47363" s="14" t="str">
        <v/>
      </c>
      <c r="L47363" s="14" t="str">
        <v/>
      </c>
      <c r="O47363" s="14" t="str">
        <v/>
      </c>
      <c r="P47363" s="14" t="str">
        <f ca="1"/>
        <v>Low Cap</v>
      </c>
    </row>
    <row r="47364" spans="11:16">
      <c r="K47364" s="14" t="str">
        <v/>
      </c>
      <c r="L47364" s="14" t="str">
        <v/>
      </c>
      <c r="O47364" s="14" t="str">
        <v/>
      </c>
      <c r="P47364" s="14" t="str">
        <f ca="1"/>
        <v>Low Cap</v>
      </c>
    </row>
    <row r="47365" spans="11:16">
      <c r="K47365" s="14" t="str">
        <v/>
      </c>
      <c r="L47365" s="14" t="str">
        <v/>
      </c>
      <c r="O47365" s="14" t="str">
        <v/>
      </c>
      <c r="P47365" s="14" t="str">
        <f ca="1"/>
        <v>Low Cap</v>
      </c>
    </row>
    <row r="47366" spans="11:16">
      <c r="K47366" s="14" t="str">
        <v/>
      </c>
      <c r="L47366" s="14" t="str">
        <v/>
      </c>
      <c r="O47366" s="14" t="str">
        <v/>
      </c>
      <c r="P47366" s="14" t="str">
        <f ca="1"/>
        <v>Low Cap</v>
      </c>
    </row>
    <row r="47367" spans="11:16">
      <c r="K47367" s="14" t="str">
        <v/>
      </c>
      <c r="L47367" s="14" t="str">
        <v/>
      </c>
      <c r="O47367" s="14" t="str">
        <v/>
      </c>
      <c r="P47367" s="14" t="str">
        <f ca="1"/>
        <v>Low Cap</v>
      </c>
    </row>
    <row r="47368" spans="11:16">
      <c r="K47368" s="14" t="str">
        <v/>
      </c>
      <c r="L47368" s="14" t="str">
        <v/>
      </c>
      <c r="O47368" s="14" t="str">
        <v/>
      </c>
      <c r="P47368" s="14" t="str">
        <f ca="1"/>
        <v>Low Cap</v>
      </c>
    </row>
    <row r="47369" spans="11:16">
      <c r="K47369" s="14" t="str">
        <v/>
      </c>
      <c r="L47369" s="14" t="str">
        <v/>
      </c>
      <c r="O47369" s="14" t="str">
        <v/>
      </c>
      <c r="P47369" s="14" t="str">
        <f ca="1"/>
        <v>Low Cap</v>
      </c>
    </row>
    <row r="47370" spans="11:16">
      <c r="K47370" s="14" t="str">
        <v/>
      </c>
      <c r="L47370" s="14" t="str">
        <v/>
      </c>
      <c r="O47370" s="14" t="str">
        <v/>
      </c>
      <c r="P47370" s="14" t="str">
        <f ca="1"/>
        <v>Low Cap</v>
      </c>
    </row>
    <row r="47371" spans="11:16">
      <c r="K47371" s="14" t="str">
        <v/>
      </c>
      <c r="L47371" s="14" t="str">
        <v/>
      </c>
      <c r="O47371" s="14" t="str">
        <v/>
      </c>
      <c r="P47371" s="14" t="str">
        <f ca="1"/>
        <v>Low Cap</v>
      </c>
    </row>
    <row r="47372" spans="11:16">
      <c r="K47372" s="14" t="str">
        <v/>
      </c>
      <c r="L47372" s="14" t="str">
        <v/>
      </c>
      <c r="O47372" s="14" t="str">
        <v/>
      </c>
      <c r="P47372" s="14" t="str">
        <f ca="1"/>
        <v>Low Cap</v>
      </c>
    </row>
    <row r="47373" spans="11:16">
      <c r="K47373" s="14" t="str">
        <v/>
      </c>
      <c r="L47373" s="14" t="str">
        <v/>
      </c>
      <c r="O47373" s="14" t="str">
        <v/>
      </c>
      <c r="P47373" s="14" t="str">
        <f ca="1"/>
        <v>Low Cap</v>
      </c>
    </row>
    <row r="47374" spans="11:16">
      <c r="K47374" s="14" t="str">
        <v/>
      </c>
      <c r="L47374" s="14" t="str">
        <v/>
      </c>
      <c r="O47374" s="14" t="str">
        <v/>
      </c>
      <c r="P47374" s="14" t="str">
        <f ca="1"/>
        <v>Low Cap</v>
      </c>
    </row>
    <row r="47375" spans="11:16">
      <c r="K47375" s="14" t="str">
        <v/>
      </c>
      <c r="L47375" s="14" t="str">
        <v/>
      </c>
      <c r="O47375" s="14" t="str">
        <v/>
      </c>
      <c r="P47375" s="14" t="str">
        <f ca="1"/>
        <v>Low Cap</v>
      </c>
    </row>
    <row r="47376" spans="11:16">
      <c r="K47376" s="14" t="str">
        <v/>
      </c>
      <c r="L47376" s="14" t="str">
        <v/>
      </c>
      <c r="O47376" s="14" t="str">
        <v/>
      </c>
      <c r="P47376" s="14" t="str">
        <f ca="1"/>
        <v>Low Cap</v>
      </c>
    </row>
    <row r="47377" spans="11:16">
      <c r="K47377" s="14" t="str">
        <v/>
      </c>
      <c r="L47377" s="14" t="str">
        <v/>
      </c>
      <c r="O47377" s="14" t="str">
        <v/>
      </c>
      <c r="P47377" s="14" t="str">
        <f ca="1"/>
        <v>Low Cap</v>
      </c>
    </row>
    <row r="47378" spans="11:16">
      <c r="K47378" s="14" t="str">
        <v/>
      </c>
      <c r="L47378" s="14" t="str">
        <v/>
      </c>
      <c r="O47378" s="14" t="str">
        <v/>
      </c>
      <c r="P47378" s="14" t="str">
        <f ca="1"/>
        <v>Low Cap</v>
      </c>
    </row>
    <row r="47379" spans="11:16">
      <c r="K47379" s="14" t="str">
        <v/>
      </c>
      <c r="L47379" s="14" t="str">
        <v/>
      </c>
      <c r="O47379" s="14" t="str">
        <v/>
      </c>
      <c r="P47379" s="14" t="str">
        <f ca="1"/>
        <v>Low Cap</v>
      </c>
    </row>
    <row r="47380" spans="11:16">
      <c r="K47380" s="14" t="str">
        <v/>
      </c>
      <c r="L47380" s="14" t="str">
        <v/>
      </c>
      <c r="O47380" s="14" t="str">
        <v/>
      </c>
      <c r="P47380" s="14" t="str">
        <f ca="1"/>
        <v>Low Cap</v>
      </c>
    </row>
    <row r="47381" spans="11:16">
      <c r="K47381" s="14" t="str">
        <v/>
      </c>
      <c r="L47381" s="14" t="str">
        <v/>
      </c>
      <c r="O47381" s="14" t="str">
        <v/>
      </c>
      <c r="P47381" s="14" t="str">
        <f ca="1"/>
        <v>Low Cap</v>
      </c>
    </row>
    <row r="47382" spans="11:16">
      <c r="K47382" s="14" t="str">
        <v/>
      </c>
      <c r="L47382" s="14" t="str">
        <v/>
      </c>
      <c r="O47382" s="14" t="str">
        <v/>
      </c>
      <c r="P47382" s="14" t="str">
        <f ca="1"/>
        <v>Low Cap</v>
      </c>
    </row>
    <row r="47383" spans="11:16">
      <c r="K47383" s="14" t="str">
        <v/>
      </c>
      <c r="L47383" s="14" t="str">
        <v/>
      </c>
      <c r="O47383" s="14" t="str">
        <v/>
      </c>
      <c r="P47383" s="14" t="str">
        <f ca="1"/>
        <v>Low Cap</v>
      </c>
    </row>
    <row r="47384" spans="11:16">
      <c r="K47384" s="14" t="str">
        <v/>
      </c>
      <c r="L47384" s="14" t="str">
        <v/>
      </c>
      <c r="O47384" s="14" t="str">
        <v/>
      </c>
      <c r="P47384" s="14" t="str">
        <f ca="1"/>
        <v>Low Cap</v>
      </c>
    </row>
    <row r="47385" spans="11:16">
      <c r="K47385" s="14" t="str">
        <v/>
      </c>
      <c r="L47385" s="14" t="str">
        <v/>
      </c>
      <c r="O47385" s="14" t="str">
        <v/>
      </c>
      <c r="P47385" s="14" t="str">
        <f ca="1"/>
        <v>Low Cap</v>
      </c>
    </row>
    <row r="47386" spans="11:16">
      <c r="K47386" s="14" t="str">
        <v/>
      </c>
      <c r="L47386" s="14" t="str">
        <v/>
      </c>
      <c r="O47386" s="14" t="str">
        <v/>
      </c>
      <c r="P47386" s="14" t="str">
        <f ca="1"/>
        <v>Low Cap</v>
      </c>
    </row>
    <row r="47387" spans="11:16">
      <c r="K47387" s="14" t="str">
        <v/>
      </c>
      <c r="L47387" s="14" t="str">
        <v/>
      </c>
      <c r="O47387" s="14" t="str">
        <v/>
      </c>
      <c r="P47387" s="14" t="str">
        <f ca="1"/>
        <v>Low Cap</v>
      </c>
    </row>
    <row r="47388" spans="11:16">
      <c r="K47388" s="14" t="str">
        <v/>
      </c>
      <c r="L47388" s="14" t="str">
        <v/>
      </c>
      <c r="O47388" s="14" t="str">
        <v/>
      </c>
      <c r="P47388" s="14" t="str">
        <f ca="1"/>
        <v>Low Cap</v>
      </c>
    </row>
    <row r="47389" spans="11:16">
      <c r="K47389" s="14" t="str">
        <v/>
      </c>
      <c r="L47389" s="14" t="str">
        <v/>
      </c>
      <c r="O47389" s="14" t="str">
        <v/>
      </c>
      <c r="P47389" s="14" t="str">
        <f ca="1"/>
        <v>Low Cap</v>
      </c>
    </row>
    <row r="47390" spans="11:16">
      <c r="K47390" s="14" t="str">
        <v/>
      </c>
      <c r="L47390" s="14" t="str">
        <v/>
      </c>
      <c r="O47390" s="14" t="str">
        <v/>
      </c>
      <c r="P47390" s="14" t="str">
        <f ca="1"/>
        <v>Low Cap</v>
      </c>
    </row>
    <row r="47391" spans="11:16">
      <c r="K47391" s="14" t="str">
        <v/>
      </c>
      <c r="L47391" s="14" t="str">
        <v/>
      </c>
      <c r="O47391" s="14" t="str">
        <v/>
      </c>
      <c r="P47391" s="14" t="str">
        <f ca="1"/>
        <v>Low Cap</v>
      </c>
    </row>
    <row r="47392" spans="11:16">
      <c r="K47392" s="14" t="str">
        <v/>
      </c>
      <c r="L47392" s="14" t="str">
        <v/>
      </c>
      <c r="O47392" s="14" t="str">
        <v/>
      </c>
      <c r="P47392" s="14" t="str">
        <f ca="1"/>
        <v>Low Cap</v>
      </c>
    </row>
    <row r="47393" spans="11:16">
      <c r="K47393" s="14" t="str">
        <v/>
      </c>
      <c r="L47393" s="14" t="str">
        <v/>
      </c>
      <c r="O47393" s="14" t="str">
        <v/>
      </c>
      <c r="P47393" s="14" t="str">
        <f ca="1"/>
        <v>Low Cap</v>
      </c>
    </row>
    <row r="47394" spans="11:16">
      <c r="K47394" s="14" t="str">
        <v/>
      </c>
      <c r="L47394" s="14" t="str">
        <v/>
      </c>
      <c r="O47394" s="14" t="str">
        <v/>
      </c>
      <c r="P47394" s="14" t="str">
        <f ca="1"/>
        <v>Low Cap</v>
      </c>
    </row>
    <row r="47395" spans="11:16">
      <c r="K47395" s="14" t="str">
        <v/>
      </c>
      <c r="L47395" s="14" t="str">
        <v/>
      </c>
      <c r="O47395" s="14" t="str">
        <v/>
      </c>
      <c r="P47395" s="14" t="str">
        <f ca="1"/>
        <v>Low Cap</v>
      </c>
    </row>
    <row r="47396" spans="11:16">
      <c r="K47396" s="14" t="str">
        <v/>
      </c>
      <c r="L47396" s="14" t="str">
        <v/>
      </c>
      <c r="O47396" s="14" t="str">
        <v/>
      </c>
      <c r="P47396" s="14" t="str">
        <f ca="1"/>
        <v>Low Cap</v>
      </c>
    </row>
    <row r="47397" spans="11:16">
      <c r="K47397" s="14" t="str">
        <v/>
      </c>
      <c r="L47397" s="14" t="str">
        <v/>
      </c>
      <c r="O47397" s="14" t="str">
        <v/>
      </c>
      <c r="P47397" s="14" t="str">
        <f ca="1"/>
        <v>Low Cap</v>
      </c>
    </row>
    <row r="47398" spans="11:16">
      <c r="K47398" s="14" t="str">
        <v/>
      </c>
      <c r="L47398" s="14" t="str">
        <v/>
      </c>
      <c r="O47398" s="14" t="str">
        <v/>
      </c>
      <c r="P47398" s="14" t="str">
        <f ca="1"/>
        <v>Low Cap</v>
      </c>
    </row>
    <row r="47399" spans="11:16">
      <c r="K47399" s="14" t="str">
        <v/>
      </c>
      <c r="L47399" s="14" t="str">
        <v/>
      </c>
      <c r="O47399" s="14" t="str">
        <v/>
      </c>
      <c r="P47399" s="14" t="str">
        <f ca="1"/>
        <v>Low Cap</v>
      </c>
    </row>
    <row r="47400" spans="11:16">
      <c r="K47400" s="14" t="str">
        <v/>
      </c>
      <c r="L47400" s="14" t="str">
        <v/>
      </c>
      <c r="O47400" s="14" t="str">
        <v/>
      </c>
      <c r="P47400" s="14" t="str">
        <f ca="1"/>
        <v>Low Cap</v>
      </c>
    </row>
    <row r="47401" spans="11:16">
      <c r="K47401" s="14" t="str">
        <v/>
      </c>
      <c r="L47401" s="14" t="str">
        <v/>
      </c>
      <c r="O47401" s="14" t="str">
        <v/>
      </c>
      <c r="P47401" s="14" t="str">
        <f ca="1"/>
        <v>Low Cap</v>
      </c>
    </row>
    <row r="47402" spans="11:16">
      <c r="K47402" s="14" t="str">
        <v/>
      </c>
      <c r="L47402" s="14" t="str">
        <v/>
      </c>
      <c r="O47402" s="14" t="str">
        <v/>
      </c>
      <c r="P47402" s="14" t="str">
        <f ca="1"/>
        <v>Low Cap</v>
      </c>
    </row>
    <row r="47403" spans="11:16">
      <c r="K47403" s="14" t="str">
        <v/>
      </c>
      <c r="L47403" s="14" t="str">
        <v/>
      </c>
      <c r="O47403" s="14" t="str">
        <v/>
      </c>
      <c r="P47403" s="14" t="str">
        <f ca="1"/>
        <v>Low Cap</v>
      </c>
    </row>
    <row r="47404" spans="11:16">
      <c r="K47404" s="14" t="str">
        <v/>
      </c>
      <c r="L47404" s="14" t="str">
        <v/>
      </c>
      <c r="O47404" s="14" t="str">
        <v/>
      </c>
      <c r="P47404" s="14" t="str">
        <f ca="1"/>
        <v>Low Cap</v>
      </c>
    </row>
    <row r="47405" spans="11:16">
      <c r="K47405" s="14" t="str">
        <v/>
      </c>
      <c r="L47405" s="14" t="str">
        <v/>
      </c>
      <c r="O47405" s="14" t="str">
        <v/>
      </c>
      <c r="P47405" s="14" t="str">
        <f ca="1"/>
        <v>Low Cap</v>
      </c>
    </row>
    <row r="47406" spans="11:16">
      <c r="K47406" s="14" t="str">
        <v/>
      </c>
      <c r="L47406" s="14" t="str">
        <v/>
      </c>
      <c r="O47406" s="14" t="str">
        <v/>
      </c>
      <c r="P47406" s="14" t="str">
        <f ca="1"/>
        <v>Low Cap</v>
      </c>
    </row>
    <row r="47407" spans="11:16">
      <c r="K47407" s="14" t="str">
        <v/>
      </c>
      <c r="L47407" s="14" t="str">
        <v/>
      </c>
      <c r="O47407" s="14" t="str">
        <v/>
      </c>
      <c r="P47407" s="14" t="str">
        <f ca="1"/>
        <v>Low Cap</v>
      </c>
    </row>
    <row r="47408" spans="11:16">
      <c r="K47408" s="14" t="str">
        <v/>
      </c>
      <c r="L47408" s="14" t="str">
        <v/>
      </c>
      <c r="O47408" s="14" t="str">
        <v/>
      </c>
      <c r="P47408" s="14" t="str">
        <f ca="1"/>
        <v>Low Cap</v>
      </c>
    </row>
    <row r="47409" spans="11:16">
      <c r="K47409" s="14" t="str">
        <v/>
      </c>
      <c r="L47409" s="14" t="str">
        <v/>
      </c>
      <c r="O47409" s="14" t="str">
        <v/>
      </c>
      <c r="P47409" s="14" t="str">
        <f ca="1"/>
        <v>Low Cap</v>
      </c>
    </row>
    <row r="47410" spans="11:16">
      <c r="K47410" s="14" t="str">
        <v/>
      </c>
      <c r="L47410" s="14" t="str">
        <v/>
      </c>
      <c r="O47410" s="14" t="str">
        <v/>
      </c>
      <c r="P47410" s="14" t="str">
        <f ca="1"/>
        <v>Low Cap</v>
      </c>
    </row>
    <row r="47411" spans="11:16">
      <c r="K47411" s="14" t="str">
        <v/>
      </c>
      <c r="L47411" s="14" t="str">
        <v/>
      </c>
      <c r="O47411" s="14" t="str">
        <v/>
      </c>
      <c r="P47411" s="14" t="str">
        <f ca="1"/>
        <v>Low Cap</v>
      </c>
    </row>
    <row r="47412" spans="11:16">
      <c r="K47412" s="14" t="str">
        <v/>
      </c>
      <c r="L47412" s="14" t="str">
        <v/>
      </c>
      <c r="O47412" s="14" t="str">
        <v/>
      </c>
      <c r="P47412" s="14" t="str">
        <f ca="1"/>
        <v>Low Cap</v>
      </c>
    </row>
    <row r="47413" spans="11:16">
      <c r="K47413" s="14" t="str">
        <v/>
      </c>
      <c r="L47413" s="14" t="str">
        <v/>
      </c>
      <c r="O47413" s="14" t="str">
        <v/>
      </c>
      <c r="P47413" s="14" t="str">
        <f ca="1"/>
        <v>Low Cap</v>
      </c>
    </row>
    <row r="47414" spans="11:16">
      <c r="K47414" s="14" t="str">
        <v/>
      </c>
      <c r="L47414" s="14" t="str">
        <v/>
      </c>
      <c r="O47414" s="14" t="str">
        <v/>
      </c>
      <c r="P47414" s="14" t="str">
        <f ca="1"/>
        <v>Low Cap</v>
      </c>
    </row>
    <row r="47415" spans="11:16">
      <c r="K47415" s="14" t="str">
        <v/>
      </c>
      <c r="L47415" s="14" t="str">
        <v/>
      </c>
      <c r="O47415" s="14" t="str">
        <v/>
      </c>
      <c r="P47415" s="14" t="str">
        <f ca="1"/>
        <v>Low Cap</v>
      </c>
    </row>
    <row r="47416" spans="11:16">
      <c r="K47416" s="14" t="str">
        <v/>
      </c>
      <c r="L47416" s="14" t="str">
        <v/>
      </c>
      <c r="O47416" s="14" t="str">
        <v/>
      </c>
      <c r="P47416" s="14" t="str">
        <f ca="1"/>
        <v>Low Cap</v>
      </c>
    </row>
    <row r="47417" spans="11:16">
      <c r="K47417" s="14" t="str">
        <v/>
      </c>
      <c r="L47417" s="14" t="str">
        <v/>
      </c>
      <c r="O47417" s="14" t="str">
        <v/>
      </c>
      <c r="P47417" s="14" t="str">
        <f ca="1"/>
        <v>Low Cap</v>
      </c>
    </row>
    <row r="47418" spans="11:16">
      <c r="K47418" s="14" t="str">
        <v/>
      </c>
      <c r="L47418" s="14" t="str">
        <v/>
      </c>
      <c r="O47418" s="14" t="str">
        <v/>
      </c>
      <c r="P47418" s="14" t="str">
        <f ca="1"/>
        <v>Low Cap</v>
      </c>
    </row>
    <row r="47419" spans="11:16">
      <c r="K47419" s="14" t="str">
        <v/>
      </c>
      <c r="L47419" s="14" t="str">
        <v/>
      </c>
      <c r="O47419" s="14" t="str">
        <v/>
      </c>
      <c r="P47419" s="14" t="str">
        <f ca="1"/>
        <v>Low Cap</v>
      </c>
    </row>
    <row r="47420" spans="11:16">
      <c r="K47420" s="14" t="str">
        <v/>
      </c>
      <c r="L47420" s="14" t="str">
        <v/>
      </c>
      <c r="O47420" s="14" t="str">
        <v/>
      </c>
      <c r="P47420" s="14" t="str">
        <f ca="1"/>
        <v>Low Cap</v>
      </c>
    </row>
    <row r="47421" spans="11:16">
      <c r="K47421" s="14" t="str">
        <v/>
      </c>
      <c r="L47421" s="14" t="str">
        <v/>
      </c>
      <c r="O47421" s="14" t="str">
        <v/>
      </c>
      <c r="P47421" s="14" t="str">
        <f ca="1"/>
        <v>Low Cap</v>
      </c>
    </row>
    <row r="47422" spans="11:16">
      <c r="K47422" s="14" t="str">
        <v/>
      </c>
      <c r="L47422" s="14" t="str">
        <v/>
      </c>
      <c r="O47422" s="14" t="str">
        <v/>
      </c>
      <c r="P47422" s="14" t="str">
        <f ca="1"/>
        <v>Low Cap</v>
      </c>
    </row>
    <row r="47423" spans="11:16">
      <c r="K47423" s="14" t="str">
        <v/>
      </c>
      <c r="L47423" s="14" t="str">
        <v/>
      </c>
      <c r="O47423" s="14" t="str">
        <v/>
      </c>
      <c r="P47423" s="14" t="str">
        <f ca="1"/>
        <v>Low Cap</v>
      </c>
    </row>
    <row r="47424" spans="11:16">
      <c r="K47424" s="14" t="str">
        <v/>
      </c>
      <c r="L47424" s="14" t="str">
        <v/>
      </c>
      <c r="O47424" s="14" t="str">
        <v/>
      </c>
      <c r="P47424" s="14" t="str">
        <f ca="1"/>
        <v>Low Cap</v>
      </c>
    </row>
    <row r="47425" spans="11:16">
      <c r="K47425" s="14" t="str">
        <v/>
      </c>
      <c r="L47425" s="14" t="str">
        <v/>
      </c>
      <c r="O47425" s="14" t="str">
        <v/>
      </c>
      <c r="P47425" s="14" t="str">
        <f ca="1"/>
        <v>Low Cap</v>
      </c>
    </row>
    <row r="47426" spans="11:16">
      <c r="K47426" s="14" t="str">
        <v/>
      </c>
      <c r="L47426" s="14" t="str">
        <v/>
      </c>
      <c r="O47426" s="14" t="str">
        <v/>
      </c>
      <c r="P47426" s="14" t="str">
        <f ca="1"/>
        <v>Low Cap</v>
      </c>
    </row>
    <row r="47427" spans="11:16">
      <c r="K47427" s="14" t="str">
        <v/>
      </c>
      <c r="L47427" s="14" t="str">
        <v/>
      </c>
      <c r="O47427" s="14" t="str">
        <v/>
      </c>
      <c r="P47427" s="14" t="str">
        <f ca="1"/>
        <v>Low Cap</v>
      </c>
    </row>
    <row r="47428" spans="11:16">
      <c r="K47428" s="14" t="str">
        <v/>
      </c>
      <c r="L47428" s="14" t="str">
        <v/>
      </c>
      <c r="O47428" s="14" t="str">
        <v/>
      </c>
      <c r="P47428" s="14" t="str">
        <f ca="1"/>
        <v>Low Cap</v>
      </c>
    </row>
    <row r="47429" spans="11:16">
      <c r="K47429" s="14" t="str">
        <v/>
      </c>
      <c r="L47429" s="14" t="str">
        <v/>
      </c>
      <c r="O47429" s="14" t="str">
        <v/>
      </c>
      <c r="P47429" s="14" t="str">
        <f ca="1"/>
        <v>Low Cap</v>
      </c>
    </row>
    <row r="47430" spans="11:16">
      <c r="K47430" s="14" t="str">
        <v/>
      </c>
      <c r="L47430" s="14" t="str">
        <v/>
      </c>
      <c r="O47430" s="14" t="str">
        <v/>
      </c>
      <c r="P47430" s="14" t="str">
        <f ca="1"/>
        <v>Low Cap</v>
      </c>
    </row>
    <row r="47431" spans="11:16">
      <c r="K47431" s="14" t="str">
        <v/>
      </c>
      <c r="L47431" s="14" t="str">
        <v/>
      </c>
      <c r="O47431" s="14" t="str">
        <v/>
      </c>
      <c r="P47431" s="14" t="str">
        <f ca="1"/>
        <v>Low Cap</v>
      </c>
    </row>
    <row r="47432" spans="11:16">
      <c r="K47432" s="14" t="str">
        <v/>
      </c>
      <c r="L47432" s="14" t="str">
        <v/>
      </c>
      <c r="O47432" s="14" t="str">
        <v/>
      </c>
      <c r="P47432" s="14" t="str">
        <f ca="1"/>
        <v>Low Cap</v>
      </c>
    </row>
    <row r="47433" spans="11:16">
      <c r="K47433" s="14" t="str">
        <v/>
      </c>
      <c r="L47433" s="14" t="str">
        <v/>
      </c>
      <c r="O47433" s="14" t="str">
        <v/>
      </c>
      <c r="P47433" s="14" t="str">
        <f ca="1"/>
        <v>Low Cap</v>
      </c>
    </row>
    <row r="47434" spans="11:16">
      <c r="K47434" s="14" t="str">
        <v/>
      </c>
      <c r="L47434" s="14" t="str">
        <v/>
      </c>
      <c r="O47434" s="14" t="str">
        <v/>
      </c>
      <c r="P47434" s="14" t="str">
        <f ca="1"/>
        <v>Low Cap</v>
      </c>
    </row>
    <row r="47435" spans="11:16">
      <c r="K47435" s="14" t="str">
        <v/>
      </c>
      <c r="L47435" s="14" t="str">
        <v/>
      </c>
      <c r="O47435" s="14" t="str">
        <v/>
      </c>
      <c r="P47435" s="14" t="str">
        <f ca="1"/>
        <v>Low Cap</v>
      </c>
    </row>
    <row r="47436" spans="11:16">
      <c r="K47436" s="14" t="str">
        <v/>
      </c>
      <c r="L47436" s="14" t="str">
        <v/>
      </c>
      <c r="O47436" s="14" t="str">
        <v/>
      </c>
      <c r="P47436" s="14" t="str">
        <f ca="1"/>
        <v>Low Cap</v>
      </c>
    </row>
    <row r="47437" spans="11:16">
      <c r="K47437" s="14" t="str">
        <v/>
      </c>
      <c r="L47437" s="14" t="str">
        <v/>
      </c>
      <c r="O47437" s="14" t="str">
        <v/>
      </c>
      <c r="P47437" s="14" t="str">
        <f ca="1"/>
        <v>Low Cap</v>
      </c>
    </row>
    <row r="47438" spans="11:16">
      <c r="K47438" s="14" t="str">
        <v/>
      </c>
      <c r="L47438" s="14" t="str">
        <v/>
      </c>
      <c r="O47438" s="14" t="str">
        <v/>
      </c>
      <c r="P47438" s="14" t="str">
        <f ca="1"/>
        <v>Low Cap</v>
      </c>
    </row>
    <row r="47439" spans="11:16">
      <c r="K47439" s="14" t="str">
        <v/>
      </c>
      <c r="L47439" s="14" t="str">
        <v/>
      </c>
      <c r="O47439" s="14" t="str">
        <v/>
      </c>
      <c r="P47439" s="14" t="str">
        <f ca="1"/>
        <v>Low Cap</v>
      </c>
    </row>
    <row r="47440" spans="11:16">
      <c r="K47440" s="14" t="str">
        <v/>
      </c>
      <c r="L47440" s="14" t="str">
        <v/>
      </c>
      <c r="O47440" s="14" t="str">
        <v/>
      </c>
      <c r="P47440" s="14" t="str">
        <f ca="1"/>
        <v>Low Cap</v>
      </c>
    </row>
    <row r="47441" spans="11:16">
      <c r="K47441" s="14" t="str">
        <v/>
      </c>
      <c r="L47441" s="14" t="str">
        <v/>
      </c>
      <c r="O47441" s="14" t="str">
        <v/>
      </c>
      <c r="P47441" s="14" t="str">
        <f ca="1"/>
        <v>Low Cap</v>
      </c>
    </row>
    <row r="47442" spans="11:16">
      <c r="K47442" s="14" t="str">
        <v/>
      </c>
      <c r="L47442" s="14" t="str">
        <v/>
      </c>
      <c r="O47442" s="14" t="str">
        <v/>
      </c>
      <c r="P47442" s="14" t="str">
        <f ca="1"/>
        <v>Low Cap</v>
      </c>
    </row>
    <row r="47443" spans="11:16">
      <c r="K47443" s="14" t="str">
        <v/>
      </c>
      <c r="L47443" s="14" t="str">
        <v/>
      </c>
      <c r="O47443" s="14" t="str">
        <v/>
      </c>
      <c r="P47443" s="14" t="str">
        <f ca="1"/>
        <v>Low Cap</v>
      </c>
    </row>
    <row r="47444" spans="11:16">
      <c r="K47444" s="14" t="str">
        <v/>
      </c>
      <c r="L47444" s="14" t="str">
        <v/>
      </c>
      <c r="O47444" s="14" t="str">
        <v/>
      </c>
      <c r="P47444" s="14" t="str">
        <f ca="1"/>
        <v>Low Cap</v>
      </c>
    </row>
    <row r="47445" spans="11:16">
      <c r="K47445" s="14" t="str">
        <v/>
      </c>
      <c r="L47445" s="14" t="str">
        <v/>
      </c>
      <c r="O47445" s="14" t="str">
        <v/>
      </c>
      <c r="P47445" s="14" t="str">
        <f ca="1"/>
        <v>Low Cap</v>
      </c>
    </row>
    <row r="47446" spans="11:16">
      <c r="K47446" s="14" t="str">
        <v/>
      </c>
      <c r="L47446" s="14" t="str">
        <v/>
      </c>
      <c r="O47446" s="14" t="str">
        <v/>
      </c>
      <c r="P47446" s="14" t="str">
        <f ca="1"/>
        <v>Low Cap</v>
      </c>
    </row>
    <row r="47447" spans="11:16">
      <c r="K47447" s="14" t="str">
        <v/>
      </c>
      <c r="L47447" s="14" t="str">
        <v/>
      </c>
      <c r="O47447" s="14" t="str">
        <v/>
      </c>
      <c r="P47447" s="14" t="str">
        <f ca="1"/>
        <v>Low Cap</v>
      </c>
    </row>
    <row r="47448" spans="11:16">
      <c r="K47448" s="14" t="str">
        <v/>
      </c>
      <c r="L47448" s="14" t="str">
        <v/>
      </c>
      <c r="O47448" s="14" t="str">
        <v/>
      </c>
      <c r="P47448" s="14" t="str">
        <f ca="1"/>
        <v>Low Cap</v>
      </c>
    </row>
    <row r="47449" spans="11:16">
      <c r="K47449" s="14" t="str">
        <v/>
      </c>
      <c r="L47449" s="14" t="str">
        <v/>
      </c>
      <c r="O47449" s="14" t="str">
        <v/>
      </c>
      <c r="P47449" s="14" t="str">
        <f ca="1"/>
        <v>Low Cap</v>
      </c>
    </row>
    <row r="47450" spans="11:16">
      <c r="K47450" s="14" t="str">
        <v/>
      </c>
      <c r="L47450" s="14" t="str">
        <v/>
      </c>
      <c r="O47450" s="14" t="str">
        <v/>
      </c>
      <c r="P47450" s="14" t="str">
        <f ca="1"/>
        <v>Low Cap</v>
      </c>
    </row>
    <row r="47451" spans="11:16">
      <c r="K47451" s="14" t="str">
        <v/>
      </c>
      <c r="L47451" s="14" t="str">
        <v/>
      </c>
      <c r="O47451" s="14" t="str">
        <v/>
      </c>
      <c r="P47451" s="14" t="str">
        <f ca="1"/>
        <v>Low Cap</v>
      </c>
    </row>
    <row r="47452" spans="11:16">
      <c r="K47452" s="14" t="str">
        <v/>
      </c>
      <c r="L47452" s="14" t="str">
        <v/>
      </c>
      <c r="O47452" s="14" t="str">
        <v/>
      </c>
      <c r="P47452" s="14" t="str">
        <f ca="1"/>
        <v>Low Cap</v>
      </c>
    </row>
    <row r="47453" spans="11:16">
      <c r="K47453" s="14" t="str">
        <v/>
      </c>
      <c r="L47453" s="14" t="str">
        <v/>
      </c>
      <c r="O47453" s="14" t="str">
        <v/>
      </c>
      <c r="P47453" s="14" t="str">
        <f ca="1"/>
        <v>Low Cap</v>
      </c>
    </row>
    <row r="47454" spans="11:16">
      <c r="K47454" s="14" t="str">
        <v/>
      </c>
      <c r="L47454" s="14" t="str">
        <v/>
      </c>
      <c r="O47454" s="14" t="str">
        <v/>
      </c>
      <c r="P47454" s="14" t="str">
        <f ca="1"/>
        <v>Low Cap</v>
      </c>
    </row>
    <row r="47455" spans="11:16">
      <c r="K47455" s="14" t="str">
        <v/>
      </c>
      <c r="L47455" s="14" t="str">
        <v/>
      </c>
      <c r="O47455" s="14" t="str">
        <v/>
      </c>
      <c r="P47455" s="14" t="str">
        <f ca="1"/>
        <v>Low Cap</v>
      </c>
    </row>
    <row r="47456" spans="11:16">
      <c r="K47456" s="14" t="str">
        <v/>
      </c>
      <c r="L47456" s="14" t="str">
        <v/>
      </c>
      <c r="O47456" s="14" t="str">
        <v/>
      </c>
      <c r="P47456" s="14" t="str">
        <f ca="1"/>
        <v>Low Cap</v>
      </c>
    </row>
    <row r="47457" spans="11:16">
      <c r="K47457" s="14" t="str">
        <v/>
      </c>
      <c r="L47457" s="14" t="str">
        <v/>
      </c>
      <c r="O47457" s="14" t="str">
        <v/>
      </c>
      <c r="P47457" s="14" t="str">
        <f ca="1"/>
        <v>Low Cap</v>
      </c>
    </row>
    <row r="47458" spans="11:16">
      <c r="K47458" s="14" t="str">
        <v/>
      </c>
      <c r="L47458" s="14" t="str">
        <v/>
      </c>
      <c r="O47458" s="14" t="str">
        <v/>
      </c>
      <c r="P47458" s="14" t="str">
        <f ca="1"/>
        <v>Low Cap</v>
      </c>
    </row>
    <row r="47459" spans="11:16">
      <c r="K47459" s="14" t="str">
        <v/>
      </c>
      <c r="L47459" s="14" t="str">
        <v/>
      </c>
      <c r="O47459" s="14" t="str">
        <v/>
      </c>
      <c r="P47459" s="14" t="str">
        <f ca="1"/>
        <v>Low Cap</v>
      </c>
    </row>
    <row r="47460" spans="11:16">
      <c r="K47460" s="14" t="str">
        <v/>
      </c>
      <c r="L47460" s="14" t="str">
        <v/>
      </c>
      <c r="O47460" s="14" t="str">
        <v/>
      </c>
      <c r="P47460" s="14" t="str">
        <f ca="1"/>
        <v>Low Cap</v>
      </c>
    </row>
    <row r="47461" spans="11:16">
      <c r="K47461" s="14" t="str">
        <v/>
      </c>
      <c r="L47461" s="14" t="str">
        <v/>
      </c>
      <c r="O47461" s="14" t="str">
        <v/>
      </c>
      <c r="P47461" s="14" t="str">
        <f ca="1"/>
        <v>Low Cap</v>
      </c>
    </row>
    <row r="47462" spans="11:16">
      <c r="K47462" s="14" t="str">
        <v/>
      </c>
      <c r="L47462" s="14" t="str">
        <v/>
      </c>
      <c r="O47462" s="14" t="str">
        <v/>
      </c>
      <c r="P47462" s="14" t="str">
        <f ca="1"/>
        <v>Low Cap</v>
      </c>
    </row>
    <row r="47463" spans="11:16">
      <c r="K47463" s="14" t="str">
        <v/>
      </c>
      <c r="L47463" s="14" t="str">
        <v/>
      </c>
      <c r="O47463" s="14" t="str">
        <v/>
      </c>
      <c r="P47463" s="14" t="str">
        <f ca="1"/>
        <v>Low Cap</v>
      </c>
    </row>
    <row r="47464" spans="11:16">
      <c r="K47464" s="14" t="str">
        <v/>
      </c>
      <c r="L47464" s="14" t="str">
        <v/>
      </c>
      <c r="O47464" s="14" t="str">
        <v/>
      </c>
      <c r="P47464" s="14" t="str">
        <f ca="1"/>
        <v>Low Cap</v>
      </c>
    </row>
    <row r="47465" spans="11:16">
      <c r="K47465" s="14" t="str">
        <v/>
      </c>
      <c r="L47465" s="14" t="str">
        <v/>
      </c>
      <c r="O47465" s="14" t="str">
        <v/>
      </c>
      <c r="P47465" s="14" t="str">
        <f ca="1"/>
        <v>Low Cap</v>
      </c>
    </row>
    <row r="47466" spans="11:16">
      <c r="K47466" s="14" t="str">
        <v/>
      </c>
      <c r="L47466" s="14" t="str">
        <v/>
      </c>
      <c r="O47466" s="14" t="str">
        <v/>
      </c>
      <c r="P47466" s="14" t="str">
        <f ca="1"/>
        <v>Low Cap</v>
      </c>
    </row>
    <row r="47467" spans="11:16">
      <c r="K47467" s="14" t="str">
        <v/>
      </c>
      <c r="L47467" s="14" t="str">
        <v/>
      </c>
      <c r="O47467" s="14" t="str">
        <v/>
      </c>
      <c r="P47467" s="14" t="str">
        <f ca="1"/>
        <v>Low Cap</v>
      </c>
    </row>
    <row r="47468" spans="11:16">
      <c r="K47468" s="14" t="str">
        <v/>
      </c>
      <c r="L47468" s="14" t="str">
        <v/>
      </c>
      <c r="O47468" s="14" t="str">
        <v/>
      </c>
      <c r="P47468" s="14" t="str">
        <f ca="1"/>
        <v>Low Cap</v>
      </c>
    </row>
    <row r="47469" spans="11:16">
      <c r="K47469" s="14" t="str">
        <v/>
      </c>
      <c r="L47469" s="14" t="str">
        <v/>
      </c>
      <c r="O47469" s="14" t="str">
        <v/>
      </c>
      <c r="P47469" s="14" t="str">
        <f ca="1"/>
        <v>Low Cap</v>
      </c>
    </row>
    <row r="47470" spans="11:16">
      <c r="K47470" s="14" t="str">
        <v/>
      </c>
      <c r="L47470" s="14" t="str">
        <v/>
      </c>
      <c r="O47470" s="14" t="str">
        <v/>
      </c>
      <c r="P47470" s="14" t="str">
        <f ca="1"/>
        <v>Low Cap</v>
      </c>
    </row>
    <row r="47471" spans="11:16">
      <c r="K47471" s="14" t="str">
        <v/>
      </c>
      <c r="L47471" s="14" t="str">
        <v/>
      </c>
      <c r="O47471" s="14" t="str">
        <v/>
      </c>
      <c r="P47471" s="14" t="str">
        <f ca="1"/>
        <v>Low Cap</v>
      </c>
    </row>
    <row r="47472" spans="11:16">
      <c r="K47472" s="14" t="str">
        <v/>
      </c>
      <c r="L47472" s="14" t="str">
        <v/>
      </c>
      <c r="O47472" s="14" t="str">
        <v/>
      </c>
      <c r="P47472" s="14" t="str">
        <f ca="1"/>
        <v>Low Cap</v>
      </c>
    </row>
    <row r="47473" spans="11:16">
      <c r="K47473" s="14" t="str">
        <v/>
      </c>
      <c r="L47473" s="14" t="str">
        <v/>
      </c>
      <c r="O47473" s="14" t="str">
        <v/>
      </c>
      <c r="P47473" s="14" t="str">
        <f ca="1"/>
        <v>Low Cap</v>
      </c>
    </row>
    <row r="47474" spans="11:16">
      <c r="K47474" s="14" t="str">
        <v/>
      </c>
      <c r="L47474" s="14" t="str">
        <v/>
      </c>
      <c r="O47474" s="14" t="str">
        <v/>
      </c>
      <c r="P47474" s="14" t="str">
        <f ca="1"/>
        <v>Low Cap</v>
      </c>
    </row>
    <row r="47475" spans="11:16">
      <c r="K47475" s="14" t="str">
        <v/>
      </c>
      <c r="L47475" s="14" t="str">
        <v/>
      </c>
      <c r="O47475" s="14" t="str">
        <v/>
      </c>
      <c r="P47475" s="14" t="str">
        <f ca="1"/>
        <v>Low Cap</v>
      </c>
    </row>
    <row r="47476" spans="11:16">
      <c r="K47476" s="14" t="str">
        <v/>
      </c>
      <c r="L47476" s="14" t="str">
        <v/>
      </c>
      <c r="O47476" s="14" t="str">
        <v/>
      </c>
      <c r="P47476" s="14" t="str">
        <f ca="1"/>
        <v>Low Cap</v>
      </c>
    </row>
    <row r="47477" spans="11:16">
      <c r="K47477" s="14" t="str">
        <v/>
      </c>
      <c r="L47477" s="14" t="str">
        <v/>
      </c>
      <c r="O47477" s="14" t="str">
        <v/>
      </c>
      <c r="P47477" s="14" t="str">
        <f ca="1"/>
        <v>Low Cap</v>
      </c>
    </row>
    <row r="47478" spans="11:16">
      <c r="K47478" s="14" t="str">
        <v/>
      </c>
      <c r="L47478" s="14" t="str">
        <v/>
      </c>
      <c r="O47478" s="14" t="str">
        <v/>
      </c>
      <c r="P47478" s="14" t="str">
        <f ca="1"/>
        <v>Low Cap</v>
      </c>
    </row>
    <row r="47479" spans="11:16">
      <c r="K47479" s="14" t="str">
        <v/>
      </c>
      <c r="L47479" s="14" t="str">
        <v/>
      </c>
      <c r="O47479" s="14" t="str">
        <v/>
      </c>
      <c r="P47479" s="14" t="str">
        <f ca="1"/>
        <v>Low Cap</v>
      </c>
    </row>
    <row r="47480" spans="11:16">
      <c r="K47480" s="14" t="str">
        <v/>
      </c>
      <c r="L47480" s="14" t="str">
        <v/>
      </c>
      <c r="O47480" s="14" t="str">
        <v/>
      </c>
      <c r="P47480" s="14" t="str">
        <f ca="1"/>
        <v>Low Cap</v>
      </c>
    </row>
    <row r="47481" spans="11:16">
      <c r="K47481" s="14" t="str">
        <v/>
      </c>
      <c r="L47481" s="14" t="str">
        <v/>
      </c>
      <c r="O47481" s="14" t="str">
        <v/>
      </c>
      <c r="P47481" s="14" t="str">
        <f ca="1"/>
        <v>Low Cap</v>
      </c>
    </row>
    <row r="47482" spans="11:16">
      <c r="K47482" s="14" t="str">
        <v/>
      </c>
      <c r="L47482" s="14" t="str">
        <v/>
      </c>
      <c r="O47482" s="14" t="str">
        <v/>
      </c>
      <c r="P47482" s="14" t="str">
        <f ca="1"/>
        <v>Low Cap</v>
      </c>
    </row>
    <row r="47483" spans="11:16">
      <c r="K47483" s="14" t="str">
        <v/>
      </c>
      <c r="L47483" s="14" t="str">
        <v/>
      </c>
      <c r="O47483" s="14" t="str">
        <v/>
      </c>
      <c r="P47483" s="14" t="str">
        <f ca="1"/>
        <v>Low Cap</v>
      </c>
    </row>
    <row r="47484" spans="11:16">
      <c r="K47484" s="14" t="str">
        <v/>
      </c>
      <c r="L47484" s="14" t="str">
        <v/>
      </c>
      <c r="O47484" s="14" t="str">
        <v/>
      </c>
      <c r="P47484" s="14" t="str">
        <f ca="1"/>
        <v>Low Cap</v>
      </c>
    </row>
    <row r="47485" spans="11:16">
      <c r="K47485" s="14" t="str">
        <v/>
      </c>
      <c r="L47485" s="14" t="str">
        <v/>
      </c>
      <c r="O47485" s="14" t="str">
        <v/>
      </c>
      <c r="P47485" s="14" t="str">
        <f ca="1"/>
        <v>Low Cap</v>
      </c>
    </row>
    <row r="47486" spans="11:16">
      <c r="K47486" s="14" t="str">
        <v/>
      </c>
      <c r="L47486" s="14" t="str">
        <v/>
      </c>
      <c r="O47486" s="14" t="str">
        <v/>
      </c>
      <c r="P47486" s="14" t="str">
        <f ca="1"/>
        <v>Low Cap</v>
      </c>
    </row>
    <row r="47487" spans="11:16">
      <c r="K47487" s="14" t="str">
        <v/>
      </c>
      <c r="L47487" s="14" t="str">
        <v/>
      </c>
      <c r="O47487" s="14" t="str">
        <v/>
      </c>
      <c r="P47487" s="14" t="str">
        <f ca="1"/>
        <v>Low Cap</v>
      </c>
    </row>
    <row r="47488" spans="11:16">
      <c r="K47488" s="14" t="str">
        <v/>
      </c>
      <c r="L47488" s="14" t="str">
        <v/>
      </c>
      <c r="O47488" s="14" t="str">
        <v/>
      </c>
      <c r="P47488" s="14" t="str">
        <f ca="1"/>
        <v>Low Cap</v>
      </c>
    </row>
    <row r="47489" spans="11:16">
      <c r="K47489" s="14" t="str">
        <v/>
      </c>
      <c r="L47489" s="14" t="str">
        <v/>
      </c>
      <c r="O47489" s="14" t="str">
        <v/>
      </c>
      <c r="P47489" s="14" t="str">
        <f ca="1"/>
        <v>Low Cap</v>
      </c>
    </row>
    <row r="47490" spans="11:16">
      <c r="K47490" s="14" t="str">
        <v/>
      </c>
      <c r="L47490" s="14" t="str">
        <v/>
      </c>
      <c r="O47490" s="14" t="str">
        <v/>
      </c>
      <c r="P47490" s="14" t="str">
        <f ca="1"/>
        <v>Low Cap</v>
      </c>
    </row>
    <row r="47491" spans="11:16">
      <c r="K47491" s="14" t="str">
        <v/>
      </c>
      <c r="L47491" s="14" t="str">
        <v/>
      </c>
      <c r="O47491" s="14" t="str">
        <v/>
      </c>
      <c r="P47491" s="14" t="str">
        <f ca="1"/>
        <v>Low Cap</v>
      </c>
    </row>
    <row r="47492" spans="11:16">
      <c r="K47492" s="14" t="str">
        <v/>
      </c>
      <c r="L47492" s="14" t="str">
        <v/>
      </c>
      <c r="O47492" s="14" t="str">
        <v/>
      </c>
      <c r="P47492" s="14" t="str">
        <f ca="1"/>
        <v>Low Cap</v>
      </c>
    </row>
    <row r="47493" spans="11:16">
      <c r="K47493" s="14" t="str">
        <v/>
      </c>
      <c r="L47493" s="14" t="str">
        <v/>
      </c>
      <c r="O47493" s="14" t="str">
        <v/>
      </c>
      <c r="P47493" s="14" t="str">
        <f ca="1"/>
        <v>Low Cap</v>
      </c>
    </row>
    <row r="47494" spans="11:16">
      <c r="K47494" s="14" t="str">
        <v/>
      </c>
      <c r="L47494" s="14" t="str">
        <v/>
      </c>
      <c r="O47494" s="14" t="str">
        <v/>
      </c>
      <c r="P47494" s="14" t="str">
        <f ca="1"/>
        <v>Low Cap</v>
      </c>
    </row>
    <row r="47495" spans="11:16">
      <c r="K47495" s="14" t="str">
        <v/>
      </c>
      <c r="L47495" s="14" t="str">
        <v/>
      </c>
      <c r="O47495" s="14" t="str">
        <v/>
      </c>
      <c r="P47495" s="14" t="str">
        <f ca="1"/>
        <v>Low Cap</v>
      </c>
    </row>
    <row r="47496" spans="11:16">
      <c r="K47496" s="14" t="str">
        <v/>
      </c>
      <c r="L47496" s="14" t="str">
        <v/>
      </c>
      <c r="O47496" s="14" t="str">
        <v/>
      </c>
      <c r="P47496" s="14" t="str">
        <f ca="1"/>
        <v>Low Cap</v>
      </c>
    </row>
    <row r="47497" spans="11:16">
      <c r="K47497" s="14" t="str">
        <v/>
      </c>
      <c r="L47497" s="14" t="str">
        <v/>
      </c>
      <c r="O47497" s="14" t="str">
        <v/>
      </c>
      <c r="P47497" s="14" t="str">
        <f ca="1"/>
        <v>Low Cap</v>
      </c>
    </row>
    <row r="47498" spans="11:16">
      <c r="K47498" s="14" t="str">
        <v/>
      </c>
      <c r="L47498" s="14" t="str">
        <v/>
      </c>
      <c r="O47498" s="14" t="str">
        <v/>
      </c>
      <c r="P47498" s="14" t="str">
        <f ca="1"/>
        <v>Low Cap</v>
      </c>
    </row>
    <row r="47499" spans="11:16">
      <c r="K47499" s="14" t="str">
        <v/>
      </c>
      <c r="L47499" s="14" t="str">
        <v/>
      </c>
      <c r="O47499" s="14" t="str">
        <v/>
      </c>
      <c r="P47499" s="14" t="str">
        <f ca="1"/>
        <v>Low Cap</v>
      </c>
    </row>
    <row r="47500" spans="11:16">
      <c r="K47500" s="14" t="str">
        <v/>
      </c>
      <c r="L47500" s="14" t="str">
        <v/>
      </c>
      <c r="O47500" s="14" t="str">
        <v/>
      </c>
      <c r="P47500" s="14" t="str">
        <f ca="1"/>
        <v>Low Cap</v>
      </c>
    </row>
    <row r="47501" spans="11:16">
      <c r="K47501" s="14" t="str">
        <v/>
      </c>
      <c r="L47501" s="14" t="str">
        <v/>
      </c>
      <c r="O47501" s="14" t="str">
        <v/>
      </c>
      <c r="P47501" s="14" t="str">
        <f ca="1"/>
        <v>Low Cap</v>
      </c>
    </row>
    <row r="47502" spans="11:16">
      <c r="K47502" s="14" t="str">
        <v/>
      </c>
      <c r="L47502" s="14" t="str">
        <v/>
      </c>
      <c r="O47502" s="14" t="str">
        <v/>
      </c>
      <c r="P47502" s="14" t="str">
        <f ca="1"/>
        <v>Low Cap</v>
      </c>
    </row>
    <row r="47503" spans="11:16">
      <c r="K47503" s="14" t="str">
        <v/>
      </c>
      <c r="L47503" s="14" t="str">
        <v/>
      </c>
      <c r="O47503" s="14" t="str">
        <v/>
      </c>
      <c r="P47503" s="14" t="str">
        <f ca="1"/>
        <v>Low Cap</v>
      </c>
    </row>
    <row r="47504" spans="11:16">
      <c r="K47504" s="14" t="str">
        <v/>
      </c>
      <c r="L47504" s="14" t="str">
        <v/>
      </c>
      <c r="O47504" s="14" t="str">
        <v/>
      </c>
      <c r="P47504" s="14" t="str">
        <f ca="1"/>
        <v>Low Cap</v>
      </c>
    </row>
    <row r="47505" spans="11:16">
      <c r="K47505" s="14" t="str">
        <v/>
      </c>
      <c r="L47505" s="14" t="str">
        <v/>
      </c>
      <c r="O47505" s="14" t="str">
        <v/>
      </c>
      <c r="P47505" s="14" t="str">
        <f ca="1"/>
        <v>Low Cap</v>
      </c>
    </row>
    <row r="47506" spans="11:16">
      <c r="K47506" s="14" t="str">
        <v/>
      </c>
      <c r="L47506" s="14" t="str">
        <v/>
      </c>
      <c r="O47506" s="14" t="str">
        <v/>
      </c>
      <c r="P47506" s="14" t="str">
        <f ca="1"/>
        <v>Low Cap</v>
      </c>
    </row>
    <row r="47507" spans="11:16">
      <c r="K47507" s="14" t="str">
        <v/>
      </c>
      <c r="L47507" s="14" t="str">
        <v/>
      </c>
      <c r="O47507" s="14" t="str">
        <v/>
      </c>
      <c r="P47507" s="14" t="str">
        <f ca="1"/>
        <v>Low Cap</v>
      </c>
    </row>
    <row r="47508" spans="11:16">
      <c r="K47508" s="14" t="str">
        <v/>
      </c>
      <c r="L47508" s="14" t="str">
        <v/>
      </c>
      <c r="O47508" s="14" t="str">
        <v/>
      </c>
      <c r="P47508" s="14" t="str">
        <f ca="1"/>
        <v>Low Cap</v>
      </c>
    </row>
    <row r="47509" spans="11:16">
      <c r="K47509" s="14" t="str">
        <v/>
      </c>
      <c r="L47509" s="14" t="str">
        <v/>
      </c>
      <c r="O47509" s="14" t="str">
        <v/>
      </c>
      <c r="P47509" s="14" t="str">
        <f ca="1"/>
        <v>Low Cap</v>
      </c>
    </row>
    <row r="47510" spans="11:16">
      <c r="K47510" s="14" t="str">
        <v/>
      </c>
      <c r="L47510" s="14" t="str">
        <v/>
      </c>
      <c r="O47510" s="14" t="str">
        <v/>
      </c>
      <c r="P47510" s="14" t="str">
        <f ca="1"/>
        <v>Low Cap</v>
      </c>
    </row>
    <row r="47511" spans="11:16">
      <c r="K47511" s="14" t="str">
        <v/>
      </c>
      <c r="L47511" s="14" t="str">
        <v/>
      </c>
      <c r="O47511" s="14" t="str">
        <v/>
      </c>
      <c r="P47511" s="14" t="str">
        <f ca="1"/>
        <v>Low Cap</v>
      </c>
    </row>
    <row r="47512" spans="11:16">
      <c r="K47512" s="14" t="str">
        <v/>
      </c>
      <c r="L47512" s="14" t="str">
        <v/>
      </c>
      <c r="O47512" s="14" t="str">
        <v/>
      </c>
      <c r="P47512" s="14" t="str">
        <f ca="1"/>
        <v>Low Cap</v>
      </c>
    </row>
    <row r="47513" spans="11:16">
      <c r="K47513" s="14" t="str">
        <v/>
      </c>
      <c r="L47513" s="14" t="str">
        <v/>
      </c>
      <c r="O47513" s="14" t="str">
        <v/>
      </c>
      <c r="P47513" s="14" t="str">
        <f ca="1"/>
        <v>Low Cap</v>
      </c>
    </row>
    <row r="47514" spans="11:16">
      <c r="K47514" s="14" t="str">
        <v/>
      </c>
      <c r="L47514" s="14" t="str">
        <v/>
      </c>
      <c r="O47514" s="14" t="str">
        <v/>
      </c>
      <c r="P47514" s="14" t="str">
        <f ca="1"/>
        <v>Low Cap</v>
      </c>
    </row>
    <row r="47515" spans="11:16">
      <c r="K47515" s="14" t="str">
        <v/>
      </c>
      <c r="L47515" s="14" t="str">
        <v/>
      </c>
      <c r="O47515" s="14" t="str">
        <v/>
      </c>
      <c r="P47515" s="14" t="str">
        <f ca="1"/>
        <v>Low Cap</v>
      </c>
    </row>
    <row r="47516" spans="11:16">
      <c r="K47516" s="14" t="str">
        <v/>
      </c>
      <c r="L47516" s="14" t="str">
        <v/>
      </c>
      <c r="O47516" s="14" t="str">
        <v/>
      </c>
      <c r="P47516" s="14" t="str">
        <f ca="1"/>
        <v>Low Cap</v>
      </c>
    </row>
    <row r="47517" spans="11:16">
      <c r="K47517" s="14" t="str">
        <v/>
      </c>
      <c r="L47517" s="14" t="str">
        <v/>
      </c>
      <c r="O47517" s="14" t="str">
        <v/>
      </c>
      <c r="P47517" s="14" t="str">
        <f ca="1"/>
        <v>Low Cap</v>
      </c>
    </row>
    <row r="47518" spans="11:16">
      <c r="K47518" s="14" t="str">
        <v/>
      </c>
      <c r="L47518" s="14" t="str">
        <v/>
      </c>
      <c r="O47518" s="14" t="str">
        <v/>
      </c>
      <c r="P47518" s="14" t="str">
        <f ca="1"/>
        <v>Low Cap</v>
      </c>
    </row>
    <row r="47519" spans="11:16">
      <c r="K47519" s="14" t="str">
        <v/>
      </c>
      <c r="L47519" s="14" t="str">
        <v/>
      </c>
      <c r="O47519" s="14" t="str">
        <v/>
      </c>
      <c r="P47519" s="14" t="str">
        <f ca="1"/>
        <v>Low Cap</v>
      </c>
    </row>
    <row r="47520" spans="11:16">
      <c r="K47520" s="14" t="str">
        <v/>
      </c>
      <c r="L47520" s="14" t="str">
        <v/>
      </c>
      <c r="O47520" s="14" t="str">
        <v/>
      </c>
      <c r="P47520" s="14" t="str">
        <f ca="1"/>
        <v>Low Cap</v>
      </c>
    </row>
    <row r="47521" spans="11:16">
      <c r="K47521" s="14" t="str">
        <v/>
      </c>
      <c r="L47521" s="14" t="str">
        <v/>
      </c>
      <c r="O47521" s="14" t="str">
        <v/>
      </c>
      <c r="P47521" s="14" t="str">
        <f ca="1"/>
        <v>Low Cap</v>
      </c>
    </row>
    <row r="47522" spans="11:16">
      <c r="K47522" s="14" t="str">
        <v/>
      </c>
      <c r="L47522" s="14" t="str">
        <v/>
      </c>
      <c r="O47522" s="14" t="str">
        <v/>
      </c>
      <c r="P47522" s="14" t="str">
        <f ca="1"/>
        <v>Low Cap</v>
      </c>
    </row>
    <row r="47523" spans="11:16">
      <c r="K47523" s="14" t="str">
        <v/>
      </c>
      <c r="L47523" s="14" t="str">
        <v/>
      </c>
      <c r="O47523" s="14" t="str">
        <v/>
      </c>
      <c r="P47523" s="14" t="str">
        <f ca="1"/>
        <v>Low Cap</v>
      </c>
    </row>
    <row r="47524" spans="11:16">
      <c r="K47524" s="14" t="str">
        <v/>
      </c>
      <c r="L47524" s="14" t="str">
        <v/>
      </c>
      <c r="O47524" s="14" t="str">
        <v/>
      </c>
      <c r="P47524" s="14" t="str">
        <f ca="1"/>
        <v>Low Cap</v>
      </c>
    </row>
    <row r="47525" spans="11:16">
      <c r="K47525" s="14" t="str">
        <v/>
      </c>
      <c r="L47525" s="14" t="str">
        <v/>
      </c>
      <c r="O47525" s="14" t="str">
        <v/>
      </c>
      <c r="P47525" s="14" t="str">
        <f ca="1"/>
        <v>Low Cap</v>
      </c>
    </row>
    <row r="47526" spans="11:16">
      <c r="K47526" s="14" t="str">
        <v/>
      </c>
      <c r="L47526" s="14" t="str">
        <v/>
      </c>
      <c r="O47526" s="14" t="str">
        <v/>
      </c>
      <c r="P47526" s="14" t="str">
        <f ca="1"/>
        <v>Low Cap</v>
      </c>
    </row>
    <row r="47527" spans="11:16">
      <c r="K47527" s="14" t="str">
        <v/>
      </c>
      <c r="L47527" s="14" t="str">
        <v/>
      </c>
      <c r="O47527" s="14" t="str">
        <v/>
      </c>
      <c r="P47527" s="14" t="str">
        <f ca="1"/>
        <v>Low Cap</v>
      </c>
    </row>
    <row r="47528" spans="11:16">
      <c r="K47528" s="14" t="str">
        <v/>
      </c>
      <c r="L47528" s="14" t="str">
        <v/>
      </c>
      <c r="O47528" s="14" t="str">
        <v/>
      </c>
      <c r="P47528" s="14" t="str">
        <f ca="1"/>
        <v>Low Cap</v>
      </c>
    </row>
    <row r="47529" spans="11:16">
      <c r="K47529" s="14" t="str">
        <v/>
      </c>
      <c r="L47529" s="14" t="str">
        <v/>
      </c>
      <c r="O47529" s="14" t="str">
        <v/>
      </c>
      <c r="P47529" s="14" t="str">
        <f ca="1"/>
        <v>Low Cap</v>
      </c>
    </row>
    <row r="47530" spans="11:16">
      <c r="K47530" s="14" t="str">
        <v/>
      </c>
      <c r="L47530" s="14" t="str">
        <v/>
      </c>
      <c r="O47530" s="14" t="str">
        <v/>
      </c>
      <c r="P47530" s="14" t="str">
        <f ca="1"/>
        <v>Low Cap</v>
      </c>
    </row>
    <row r="47531" spans="11:16">
      <c r="K47531" s="14" t="str">
        <v/>
      </c>
      <c r="L47531" s="14" t="str">
        <v/>
      </c>
      <c r="O47531" s="14" t="str">
        <v/>
      </c>
      <c r="P47531" s="14" t="str">
        <f ca="1"/>
        <v>Low Cap</v>
      </c>
    </row>
    <row r="47532" spans="11:16">
      <c r="K47532" s="14" t="str">
        <v/>
      </c>
      <c r="L47532" s="14" t="str">
        <v/>
      </c>
      <c r="O47532" s="14" t="str">
        <v/>
      </c>
      <c r="P47532" s="14" t="str">
        <f ca="1"/>
        <v>Low Cap</v>
      </c>
    </row>
    <row r="47533" spans="11:16">
      <c r="K47533" s="14" t="str">
        <v/>
      </c>
      <c r="L47533" s="14" t="str">
        <v/>
      </c>
      <c r="O47533" s="14" t="str">
        <v/>
      </c>
      <c r="P47533" s="14" t="str">
        <f ca="1"/>
        <v>Low Cap</v>
      </c>
    </row>
    <row r="47534" spans="11:16">
      <c r="K47534" s="14" t="str">
        <v/>
      </c>
      <c r="L47534" s="14" t="str">
        <v/>
      </c>
      <c r="O47534" s="14" t="str">
        <v/>
      </c>
      <c r="P47534" s="14" t="str">
        <f ca="1"/>
        <v>Low Cap</v>
      </c>
    </row>
    <row r="47535" spans="11:16">
      <c r="K47535" s="14" t="str">
        <v/>
      </c>
      <c r="L47535" s="14" t="str">
        <v/>
      </c>
      <c r="O47535" s="14" t="str">
        <v/>
      </c>
      <c r="P47535" s="14" t="str">
        <f ca="1"/>
        <v>Low Cap</v>
      </c>
    </row>
    <row r="47536" spans="11:16">
      <c r="K47536" s="14" t="str">
        <v/>
      </c>
      <c r="L47536" s="14" t="str">
        <v/>
      </c>
      <c r="O47536" s="14" t="str">
        <v/>
      </c>
      <c r="P47536" s="14" t="str">
        <f ca="1"/>
        <v>Low Cap</v>
      </c>
    </row>
    <row r="47537" spans="11:16">
      <c r="K47537" s="14" t="str">
        <v/>
      </c>
      <c r="L47537" s="14" t="str">
        <v/>
      </c>
      <c r="O47537" s="14" t="str">
        <v/>
      </c>
      <c r="P47537" s="14" t="str">
        <f ca="1"/>
        <v>Low Cap</v>
      </c>
    </row>
    <row r="47538" spans="11:16">
      <c r="K47538" s="14" t="str">
        <v/>
      </c>
      <c r="L47538" s="14" t="str">
        <v/>
      </c>
      <c r="O47538" s="14" t="str">
        <v/>
      </c>
      <c r="P47538" s="14" t="str">
        <f ca="1"/>
        <v>Low Cap</v>
      </c>
    </row>
    <row r="47539" spans="11:16">
      <c r="K47539" s="14" t="str">
        <v/>
      </c>
      <c r="L47539" s="14" t="str">
        <v/>
      </c>
      <c r="O47539" s="14" t="str">
        <v/>
      </c>
      <c r="P47539" s="14" t="str">
        <f ca="1"/>
        <v>Low Cap</v>
      </c>
    </row>
    <row r="47540" spans="11:16">
      <c r="K47540" s="14" t="str">
        <v/>
      </c>
      <c r="L47540" s="14" t="str">
        <v/>
      </c>
      <c r="O47540" s="14" t="str">
        <v/>
      </c>
      <c r="P47540" s="14" t="str">
        <f ca="1"/>
        <v>Low Cap</v>
      </c>
    </row>
    <row r="47541" spans="11:16">
      <c r="K47541" s="14" t="str">
        <v/>
      </c>
      <c r="L47541" s="14" t="str">
        <v/>
      </c>
      <c r="O47541" s="14" t="str">
        <v/>
      </c>
      <c r="P47541" s="14" t="str">
        <f ca="1"/>
        <v>Low Cap</v>
      </c>
    </row>
    <row r="47542" spans="11:16">
      <c r="K47542" s="14" t="str">
        <v/>
      </c>
      <c r="L47542" s="14" t="str">
        <v/>
      </c>
      <c r="O47542" s="14" t="str">
        <v/>
      </c>
      <c r="P47542" s="14" t="str">
        <f ca="1"/>
        <v>Low Cap</v>
      </c>
    </row>
    <row r="47543" spans="11:16">
      <c r="K47543" s="14" t="str">
        <v/>
      </c>
      <c r="L47543" s="14" t="str">
        <v/>
      </c>
      <c r="O47543" s="14" t="str">
        <v/>
      </c>
      <c r="P47543" s="14" t="str">
        <f ca="1"/>
        <v>Low Cap</v>
      </c>
    </row>
    <row r="47544" spans="11:16">
      <c r="K47544" s="14" t="str">
        <v/>
      </c>
      <c r="L47544" s="14" t="str">
        <v/>
      </c>
      <c r="O47544" s="14" t="str">
        <v/>
      </c>
      <c r="P47544" s="14" t="str">
        <f ca="1"/>
        <v>Low Cap</v>
      </c>
    </row>
    <row r="47545" spans="11:16">
      <c r="K47545" s="14" t="str">
        <v/>
      </c>
      <c r="L47545" s="14" t="str">
        <v/>
      </c>
      <c r="O47545" s="14" t="str">
        <v/>
      </c>
      <c r="P47545" s="14" t="str">
        <f ca="1"/>
        <v>Low Cap</v>
      </c>
    </row>
    <row r="47546" spans="11:16">
      <c r="K47546" s="14" t="str">
        <v/>
      </c>
      <c r="L47546" s="14" t="str">
        <v/>
      </c>
      <c r="O47546" s="14" t="str">
        <v/>
      </c>
      <c r="P47546" s="14" t="str">
        <f ca="1"/>
        <v>Low Cap</v>
      </c>
    </row>
    <row r="47547" spans="11:16">
      <c r="K47547" s="14" t="str">
        <v/>
      </c>
      <c r="L47547" s="14" t="str">
        <v/>
      </c>
      <c r="O47547" s="14" t="str">
        <v/>
      </c>
      <c r="P47547" s="14" t="str">
        <f ca="1"/>
        <v>Low Cap</v>
      </c>
    </row>
    <row r="47548" spans="11:16">
      <c r="K47548" s="14" t="str">
        <v/>
      </c>
      <c r="L47548" s="14" t="str">
        <v/>
      </c>
      <c r="O47548" s="14" t="str">
        <v/>
      </c>
      <c r="P47548" s="14" t="str">
        <f ca="1"/>
        <v>Low Cap</v>
      </c>
    </row>
    <row r="47549" spans="11:16">
      <c r="K47549" s="14" t="str">
        <v/>
      </c>
      <c r="L47549" s="14" t="str">
        <v/>
      </c>
      <c r="O47549" s="14" t="str">
        <v/>
      </c>
      <c r="P47549" s="14" t="str">
        <f ca="1"/>
        <v>Low Cap</v>
      </c>
    </row>
    <row r="47550" spans="11:16">
      <c r="K47550" s="14" t="str">
        <v/>
      </c>
      <c r="L47550" s="14" t="str">
        <v/>
      </c>
      <c r="O47550" s="14" t="str">
        <v/>
      </c>
      <c r="P47550" s="14" t="str">
        <f ca="1"/>
        <v>Low Cap</v>
      </c>
    </row>
    <row r="47551" spans="11:16">
      <c r="K47551" s="14" t="str">
        <v/>
      </c>
      <c r="L47551" s="14" t="str">
        <v/>
      </c>
      <c r="O47551" s="14" t="str">
        <v/>
      </c>
      <c r="P47551" s="14" t="str">
        <f ca="1"/>
        <v>Low Cap</v>
      </c>
    </row>
    <row r="47552" spans="11:16">
      <c r="K47552" s="14" t="str">
        <v/>
      </c>
      <c r="L47552" s="14" t="str">
        <v/>
      </c>
      <c r="O47552" s="14" t="str">
        <v/>
      </c>
      <c r="P47552" s="14" t="str">
        <f ca="1"/>
        <v>Low Cap</v>
      </c>
    </row>
    <row r="47553" spans="11:16">
      <c r="K47553" s="14" t="str">
        <v/>
      </c>
      <c r="L47553" s="14" t="str">
        <v/>
      </c>
      <c r="O47553" s="14" t="str">
        <v/>
      </c>
      <c r="P47553" s="14" t="str">
        <f ca="1"/>
        <v>Low Cap</v>
      </c>
    </row>
    <row r="47554" spans="11:16">
      <c r="K47554" s="14" t="str">
        <v/>
      </c>
      <c r="L47554" s="14" t="str">
        <v/>
      </c>
      <c r="O47554" s="14" t="str">
        <v/>
      </c>
      <c r="P47554" s="14" t="str">
        <f ca="1"/>
        <v>Low Cap</v>
      </c>
    </row>
    <row r="47555" spans="11:16">
      <c r="K47555" s="14" t="str">
        <v/>
      </c>
      <c r="L47555" s="14" t="str">
        <v/>
      </c>
      <c r="O47555" s="14" t="str">
        <v/>
      </c>
      <c r="P47555" s="14" t="str">
        <f ca="1"/>
        <v>Low Cap</v>
      </c>
    </row>
    <row r="47556" spans="11:16">
      <c r="K47556" s="14" t="str">
        <v/>
      </c>
      <c r="L47556" s="14" t="str">
        <v/>
      </c>
      <c r="O47556" s="14" t="str">
        <v/>
      </c>
      <c r="P47556" s="14" t="str">
        <f ca="1"/>
        <v>Low Cap</v>
      </c>
    </row>
    <row r="47557" spans="11:16">
      <c r="K47557" s="14" t="str">
        <v/>
      </c>
      <c r="L47557" s="14" t="str">
        <v/>
      </c>
      <c r="O47557" s="14" t="str">
        <v/>
      </c>
      <c r="P47557" s="14" t="str">
        <f ca="1"/>
        <v>Low Cap</v>
      </c>
    </row>
    <row r="47558" spans="11:16">
      <c r="K47558" s="14" t="str">
        <v/>
      </c>
      <c r="L47558" s="14" t="str">
        <v/>
      </c>
      <c r="O47558" s="14" t="str">
        <v/>
      </c>
      <c r="P47558" s="14" t="str">
        <f ca="1"/>
        <v>Low Cap</v>
      </c>
    </row>
    <row r="47559" spans="11:16">
      <c r="K47559" s="14" t="str">
        <v/>
      </c>
      <c r="L47559" s="14" t="str">
        <v/>
      </c>
      <c r="O47559" s="14" t="str">
        <v/>
      </c>
      <c r="P47559" s="14" t="str">
        <f ca="1"/>
        <v>Low Cap</v>
      </c>
    </row>
    <row r="47560" spans="11:16">
      <c r="K47560" s="14" t="str">
        <v/>
      </c>
      <c r="L47560" s="14" t="str">
        <v/>
      </c>
      <c r="O47560" s="14" t="str">
        <v/>
      </c>
      <c r="P47560" s="14" t="str">
        <f ca="1"/>
        <v>Low Cap</v>
      </c>
    </row>
    <row r="47561" spans="11:16">
      <c r="K47561" s="14" t="str">
        <v/>
      </c>
      <c r="L47561" s="14" t="str">
        <v/>
      </c>
      <c r="O47561" s="14" t="str">
        <v/>
      </c>
      <c r="P47561" s="14" t="str">
        <f ca="1"/>
        <v>Low Cap</v>
      </c>
    </row>
    <row r="47562" spans="11:16">
      <c r="K47562" s="14" t="str">
        <v/>
      </c>
      <c r="L47562" s="14" t="str">
        <v/>
      </c>
      <c r="O47562" s="14" t="str">
        <v/>
      </c>
      <c r="P47562" s="14" t="str">
        <f ca="1"/>
        <v>Low Cap</v>
      </c>
    </row>
    <row r="47563" spans="11:16">
      <c r="K47563" s="14" t="str">
        <v/>
      </c>
      <c r="L47563" s="14" t="str">
        <v/>
      </c>
      <c r="O47563" s="14" t="str">
        <v/>
      </c>
      <c r="P47563" s="14" t="str">
        <f ca="1"/>
        <v>Low Cap</v>
      </c>
    </row>
    <row r="47564" spans="11:16">
      <c r="K47564" s="14" t="str">
        <v/>
      </c>
      <c r="L47564" s="14" t="str">
        <v/>
      </c>
      <c r="O47564" s="14" t="str">
        <v/>
      </c>
      <c r="P47564" s="14" t="str">
        <f ca="1"/>
        <v>Low Cap</v>
      </c>
    </row>
    <row r="47565" spans="11:16">
      <c r="K47565" s="14" t="str">
        <v/>
      </c>
      <c r="L47565" s="14" t="str">
        <v/>
      </c>
      <c r="O47565" s="14" t="str">
        <v/>
      </c>
      <c r="P47565" s="14" t="str">
        <f ca="1"/>
        <v>Low Cap</v>
      </c>
    </row>
    <row r="47566" spans="11:16">
      <c r="K47566" s="14" t="str">
        <v/>
      </c>
      <c r="L47566" s="14" t="str">
        <v/>
      </c>
      <c r="O47566" s="14" t="str">
        <v/>
      </c>
      <c r="P47566" s="14" t="str">
        <f ca="1"/>
        <v>Low Cap</v>
      </c>
    </row>
    <row r="47567" spans="11:16">
      <c r="K47567" s="14" t="str">
        <v/>
      </c>
      <c r="L47567" s="14" t="str">
        <v/>
      </c>
      <c r="O47567" s="14" t="str">
        <v/>
      </c>
      <c r="P47567" s="14" t="str">
        <f ca="1"/>
        <v>Low Cap</v>
      </c>
    </row>
    <row r="47568" spans="11:16">
      <c r="K47568" s="14" t="str">
        <v/>
      </c>
      <c r="L47568" s="14" t="str">
        <v/>
      </c>
      <c r="O47568" s="14" t="str">
        <v/>
      </c>
      <c r="P47568" s="14" t="str">
        <f ca="1"/>
        <v>Low Cap</v>
      </c>
    </row>
    <row r="47569" spans="11:16">
      <c r="K47569" s="14" t="str">
        <v/>
      </c>
      <c r="L47569" s="14" t="str">
        <v/>
      </c>
      <c r="O47569" s="14" t="str">
        <v/>
      </c>
      <c r="P47569" s="14" t="str">
        <f ca="1"/>
        <v>Low Cap</v>
      </c>
    </row>
    <row r="47570" spans="11:16">
      <c r="K47570" s="14" t="str">
        <v/>
      </c>
      <c r="L47570" s="14" t="str">
        <v/>
      </c>
      <c r="O47570" s="14" t="str">
        <v/>
      </c>
      <c r="P47570" s="14" t="str">
        <f ca="1"/>
        <v>Low Cap</v>
      </c>
    </row>
    <row r="47571" spans="11:16">
      <c r="K47571" s="14" t="str">
        <v/>
      </c>
      <c r="L47571" s="14" t="str">
        <v/>
      </c>
      <c r="O47571" s="14" t="str">
        <v/>
      </c>
      <c r="P47571" s="14" t="str">
        <f ca="1"/>
        <v>Low Cap</v>
      </c>
    </row>
    <row r="47572" spans="11:16">
      <c r="K47572" s="14" t="str">
        <v/>
      </c>
      <c r="L47572" s="14" t="str">
        <v/>
      </c>
      <c r="O47572" s="14" t="str">
        <v/>
      </c>
      <c r="P47572" s="14" t="str">
        <f ca="1"/>
        <v>Low Cap</v>
      </c>
    </row>
    <row r="47573" spans="11:16">
      <c r="K47573" s="14" t="str">
        <v/>
      </c>
      <c r="L47573" s="14" t="str">
        <v/>
      </c>
      <c r="O47573" s="14" t="str">
        <v/>
      </c>
      <c r="P47573" s="14" t="str">
        <f ca="1"/>
        <v>Low Cap</v>
      </c>
    </row>
    <row r="47574" spans="11:16">
      <c r="K47574" s="14" t="str">
        <v/>
      </c>
      <c r="L47574" s="14" t="str">
        <v/>
      </c>
      <c r="O47574" s="14" t="str">
        <v/>
      </c>
      <c r="P47574" s="14" t="str">
        <f ca="1"/>
        <v>Low Cap</v>
      </c>
    </row>
    <row r="47575" spans="11:16">
      <c r="K47575" s="14" t="str">
        <v/>
      </c>
      <c r="L47575" s="14" t="str">
        <v/>
      </c>
      <c r="O47575" s="14" t="str">
        <v/>
      </c>
      <c r="P47575" s="14" t="str">
        <f ca="1"/>
        <v>Low Cap</v>
      </c>
    </row>
    <row r="47576" spans="11:16">
      <c r="K47576" s="14" t="str">
        <v/>
      </c>
      <c r="L47576" s="14" t="str">
        <v/>
      </c>
      <c r="O47576" s="14" t="str">
        <v/>
      </c>
      <c r="P47576" s="14" t="str">
        <f ca="1"/>
        <v>Low Cap</v>
      </c>
    </row>
    <row r="47577" spans="11:16">
      <c r="K47577" s="14" t="str">
        <v/>
      </c>
      <c r="L47577" s="14" t="str">
        <v/>
      </c>
      <c r="O47577" s="14" t="str">
        <v/>
      </c>
      <c r="P47577" s="14" t="str">
        <f ca="1"/>
        <v>Low Cap</v>
      </c>
    </row>
    <row r="47578" spans="11:16">
      <c r="K47578" s="14" t="str">
        <v/>
      </c>
      <c r="L47578" s="14" t="str">
        <v/>
      </c>
      <c r="O47578" s="14" t="str">
        <v/>
      </c>
      <c r="P47578" s="14" t="str">
        <f ca="1"/>
        <v>Low Cap</v>
      </c>
    </row>
    <row r="47579" spans="11:16">
      <c r="K47579" s="14" t="str">
        <v/>
      </c>
      <c r="L47579" s="14" t="str">
        <v/>
      </c>
      <c r="O47579" s="14" t="str">
        <v/>
      </c>
      <c r="P47579" s="14" t="str">
        <f ca="1"/>
        <v>Low Cap</v>
      </c>
    </row>
    <row r="47580" spans="11:16">
      <c r="K47580" s="14" t="str">
        <v/>
      </c>
      <c r="L47580" s="14" t="str">
        <v/>
      </c>
      <c r="O47580" s="14" t="str">
        <v/>
      </c>
      <c r="P47580" s="14" t="str">
        <f ca="1"/>
        <v>Low Cap</v>
      </c>
    </row>
    <row r="47581" spans="11:16">
      <c r="K47581" s="14" t="str">
        <v/>
      </c>
      <c r="L47581" s="14" t="str">
        <v/>
      </c>
      <c r="O47581" s="14" t="str">
        <v/>
      </c>
      <c r="P47581" s="14" t="str">
        <f ca="1"/>
        <v>Low Cap</v>
      </c>
    </row>
    <row r="47582" spans="11:16">
      <c r="K47582" s="14" t="str">
        <v/>
      </c>
      <c r="L47582" s="14" t="str">
        <v/>
      </c>
      <c r="O47582" s="14" t="str">
        <v/>
      </c>
      <c r="P47582" s="14" t="str">
        <f ca="1"/>
        <v>Low Cap</v>
      </c>
    </row>
    <row r="47583" spans="11:16">
      <c r="K47583" s="14" t="str">
        <v/>
      </c>
      <c r="L47583" s="14" t="str">
        <v/>
      </c>
      <c r="O47583" s="14" t="str">
        <v/>
      </c>
      <c r="P47583" s="14" t="str">
        <f ca="1"/>
        <v>Low Cap</v>
      </c>
    </row>
    <row r="47584" spans="11:16">
      <c r="K47584" s="14" t="str">
        <v/>
      </c>
      <c r="L47584" s="14" t="str">
        <v/>
      </c>
      <c r="O47584" s="14" t="str">
        <v/>
      </c>
      <c r="P47584" s="14" t="str">
        <f ca="1"/>
        <v>Low Cap</v>
      </c>
    </row>
    <row r="47585" spans="11:16">
      <c r="K47585" s="14" t="str">
        <v/>
      </c>
      <c r="L47585" s="14" t="str">
        <v/>
      </c>
      <c r="O47585" s="14" t="str">
        <v/>
      </c>
      <c r="P47585" s="14" t="str">
        <f ca="1"/>
        <v>Low Cap</v>
      </c>
    </row>
    <row r="47586" spans="11:16">
      <c r="K47586" s="14" t="str">
        <v/>
      </c>
      <c r="L47586" s="14" t="str">
        <v/>
      </c>
      <c r="O47586" s="14" t="str">
        <v/>
      </c>
      <c r="P47586" s="14" t="str">
        <f ca="1"/>
        <v>Low Cap</v>
      </c>
    </row>
    <row r="47587" spans="11:16">
      <c r="K47587" s="14" t="str">
        <v/>
      </c>
      <c r="L47587" s="14" t="str">
        <v/>
      </c>
      <c r="O47587" s="14" t="str">
        <v/>
      </c>
      <c r="P47587" s="14" t="str">
        <f ca="1"/>
        <v>Low Cap</v>
      </c>
    </row>
    <row r="47588" spans="11:16">
      <c r="K47588" s="14" t="str">
        <v/>
      </c>
      <c r="L47588" s="14" t="str">
        <v/>
      </c>
      <c r="O47588" s="14" t="str">
        <v/>
      </c>
      <c r="P47588" s="14" t="str">
        <f ca="1"/>
        <v>Low Cap</v>
      </c>
    </row>
    <row r="47589" spans="11:16">
      <c r="K47589" s="14" t="str">
        <v/>
      </c>
      <c r="L47589" s="14" t="str">
        <v/>
      </c>
      <c r="O47589" s="14" t="str">
        <v/>
      </c>
      <c r="P47589" s="14" t="str">
        <f ca="1"/>
        <v>Low Cap</v>
      </c>
    </row>
    <row r="47590" spans="11:16">
      <c r="K47590" s="14" t="str">
        <v/>
      </c>
      <c r="L47590" s="14" t="str">
        <v/>
      </c>
      <c r="O47590" s="14" t="str">
        <v/>
      </c>
      <c r="P47590" s="14" t="str">
        <f ca="1"/>
        <v>Low Cap</v>
      </c>
    </row>
    <row r="47591" spans="11:16">
      <c r="K47591" s="14" t="str">
        <v/>
      </c>
      <c r="L47591" s="14" t="str">
        <v/>
      </c>
      <c r="O47591" s="14" t="str">
        <v/>
      </c>
      <c r="P47591" s="14" t="str">
        <f ca="1"/>
        <v>Low Cap</v>
      </c>
    </row>
    <row r="47592" spans="11:16">
      <c r="K47592" s="14" t="str">
        <v/>
      </c>
      <c r="L47592" s="14" t="str">
        <v/>
      </c>
      <c r="O47592" s="14" t="str">
        <v/>
      </c>
      <c r="P47592" s="14" t="str">
        <f ca="1"/>
        <v>Low Cap</v>
      </c>
    </row>
    <row r="47593" spans="11:16">
      <c r="K47593" s="14" t="str">
        <v/>
      </c>
      <c r="L47593" s="14" t="str">
        <v/>
      </c>
      <c r="O47593" s="14" t="str">
        <v/>
      </c>
      <c r="P47593" s="14" t="str">
        <f ca="1"/>
        <v>Low Cap</v>
      </c>
    </row>
    <row r="47594" spans="11:16">
      <c r="K47594" s="14" t="str">
        <v/>
      </c>
      <c r="L47594" s="14" t="str">
        <v/>
      </c>
      <c r="O47594" s="14" t="str">
        <v/>
      </c>
      <c r="P47594" s="14" t="str">
        <f ca="1"/>
        <v>Low Cap</v>
      </c>
    </row>
    <row r="47595" spans="11:16">
      <c r="K47595" s="14" t="str">
        <v/>
      </c>
      <c r="L47595" s="14" t="str">
        <v/>
      </c>
      <c r="O47595" s="14" t="str">
        <v/>
      </c>
      <c r="P47595" s="14" t="str">
        <f ca="1"/>
        <v>Low Cap</v>
      </c>
    </row>
    <row r="47596" spans="11:16">
      <c r="K47596" s="14" t="str">
        <v/>
      </c>
      <c r="L47596" s="14" t="str">
        <v/>
      </c>
      <c r="O47596" s="14" t="str">
        <v/>
      </c>
      <c r="P47596" s="14" t="str">
        <f ca="1"/>
        <v>Low Cap</v>
      </c>
    </row>
    <row r="47597" spans="11:16">
      <c r="K47597" s="14" t="str">
        <v/>
      </c>
      <c r="L47597" s="14" t="str">
        <v/>
      </c>
      <c r="O47597" s="14" t="str">
        <v/>
      </c>
      <c r="P47597" s="14" t="str">
        <f ca="1"/>
        <v>Low Cap</v>
      </c>
    </row>
    <row r="47598" spans="11:16">
      <c r="K47598" s="14" t="str">
        <v/>
      </c>
      <c r="L47598" s="14" t="str">
        <v/>
      </c>
      <c r="O47598" s="14" t="str">
        <v/>
      </c>
      <c r="P47598" s="14" t="str">
        <f ca="1"/>
        <v>Low Cap</v>
      </c>
    </row>
    <row r="47599" spans="11:16">
      <c r="K47599" s="14" t="str">
        <v/>
      </c>
      <c r="L47599" s="14" t="str">
        <v/>
      </c>
      <c r="O47599" s="14" t="str">
        <v/>
      </c>
      <c r="P47599" s="14" t="str">
        <f ca="1"/>
        <v>Low Cap</v>
      </c>
    </row>
    <row r="47600" spans="11:16">
      <c r="K47600" s="14" t="str">
        <v/>
      </c>
      <c r="L47600" s="14" t="str">
        <v/>
      </c>
      <c r="O47600" s="14" t="str">
        <v/>
      </c>
      <c r="P47600" s="14" t="str">
        <f ca="1"/>
        <v>Low Cap</v>
      </c>
    </row>
    <row r="47601" spans="11:16">
      <c r="K47601" s="14" t="str">
        <v/>
      </c>
      <c r="L47601" s="14" t="str">
        <v/>
      </c>
      <c r="O47601" s="14" t="str">
        <v/>
      </c>
      <c r="P47601" s="14" t="str">
        <f ca="1"/>
        <v>Low Cap</v>
      </c>
    </row>
    <row r="47602" spans="11:16">
      <c r="K47602" s="14" t="str">
        <v/>
      </c>
      <c r="L47602" s="14" t="str">
        <v/>
      </c>
      <c r="O47602" s="14" t="str">
        <v/>
      </c>
      <c r="P47602" s="14" t="str">
        <f ca="1"/>
        <v>Low Cap</v>
      </c>
    </row>
    <row r="47603" spans="11:16">
      <c r="K47603" s="14" t="str">
        <v/>
      </c>
      <c r="L47603" s="14" t="str">
        <v/>
      </c>
      <c r="O47603" s="14" t="str">
        <v/>
      </c>
      <c r="P47603" s="14" t="str">
        <f ca="1"/>
        <v>Low Cap</v>
      </c>
    </row>
    <row r="47604" spans="11:16">
      <c r="K47604" s="14" t="str">
        <v/>
      </c>
      <c r="L47604" s="14" t="str">
        <v/>
      </c>
      <c r="O47604" s="14" t="str">
        <v/>
      </c>
      <c r="P47604" s="14" t="str">
        <f ca="1"/>
        <v>Low Cap</v>
      </c>
    </row>
    <row r="47605" spans="11:16">
      <c r="K47605" s="14" t="str">
        <v/>
      </c>
      <c r="L47605" s="14" t="str">
        <v/>
      </c>
      <c r="O47605" s="14" t="str">
        <v/>
      </c>
      <c r="P47605" s="14" t="str">
        <f ca="1"/>
        <v>Low Cap</v>
      </c>
    </row>
    <row r="47606" spans="11:16">
      <c r="K47606" s="14" t="str">
        <v/>
      </c>
      <c r="L47606" s="14" t="str">
        <v/>
      </c>
      <c r="O47606" s="14" t="str">
        <v/>
      </c>
      <c r="P47606" s="14" t="str">
        <f ca="1"/>
        <v>Low Cap</v>
      </c>
    </row>
    <row r="47607" spans="11:16">
      <c r="K47607" s="14" t="str">
        <v/>
      </c>
      <c r="L47607" s="14" t="str">
        <v/>
      </c>
      <c r="O47607" s="14" t="str">
        <v/>
      </c>
      <c r="P47607" s="14" t="str">
        <f ca="1"/>
        <v>Low Cap</v>
      </c>
    </row>
    <row r="47608" spans="11:16">
      <c r="K47608" s="14" t="str">
        <v/>
      </c>
      <c r="L47608" s="14" t="str">
        <v/>
      </c>
      <c r="O47608" s="14" t="str">
        <v/>
      </c>
      <c r="P47608" s="14" t="str">
        <f ca="1"/>
        <v>Low Cap</v>
      </c>
    </row>
    <row r="47609" spans="11:16">
      <c r="K47609" s="14" t="str">
        <v/>
      </c>
      <c r="L47609" s="14" t="str">
        <v/>
      </c>
      <c r="O47609" s="14" t="str">
        <v/>
      </c>
      <c r="P47609" s="14" t="str">
        <f ca="1"/>
        <v>Low Cap</v>
      </c>
    </row>
    <row r="47610" spans="11:16">
      <c r="K47610" s="14" t="str">
        <v/>
      </c>
      <c r="L47610" s="14" t="str">
        <v/>
      </c>
      <c r="O47610" s="14" t="str">
        <v/>
      </c>
      <c r="P47610" s="14" t="str">
        <f ca="1"/>
        <v>Low Cap</v>
      </c>
    </row>
    <row r="47611" spans="11:16">
      <c r="K47611" s="14" t="str">
        <v/>
      </c>
      <c r="L47611" s="14" t="str">
        <v/>
      </c>
      <c r="O47611" s="14" t="str">
        <v/>
      </c>
      <c r="P47611" s="14" t="str">
        <f ca="1"/>
        <v>Low Cap</v>
      </c>
    </row>
    <row r="47612" spans="11:16">
      <c r="K47612" s="14" t="str">
        <v/>
      </c>
      <c r="L47612" s="14" t="str">
        <v/>
      </c>
      <c r="O47612" s="14" t="str">
        <v/>
      </c>
      <c r="P47612" s="14" t="str">
        <f ca="1"/>
        <v>Low Cap</v>
      </c>
    </row>
    <row r="47613" spans="11:16">
      <c r="K47613" s="14" t="str">
        <v/>
      </c>
      <c r="L47613" s="14" t="str">
        <v/>
      </c>
      <c r="O47613" s="14" t="str">
        <v/>
      </c>
      <c r="P47613" s="14" t="str">
        <f ca="1"/>
        <v>Low Cap</v>
      </c>
    </row>
    <row r="47614" spans="11:16">
      <c r="K47614" s="14" t="str">
        <v/>
      </c>
      <c r="L47614" s="14" t="str">
        <v/>
      </c>
      <c r="O47614" s="14" t="str">
        <v/>
      </c>
      <c r="P47614" s="14" t="str">
        <f ca="1"/>
        <v>Low Cap</v>
      </c>
    </row>
    <row r="47615" spans="11:16">
      <c r="K47615" s="14" t="str">
        <v/>
      </c>
      <c r="L47615" s="14" t="str">
        <v/>
      </c>
      <c r="O47615" s="14" t="str">
        <v/>
      </c>
      <c r="P47615" s="14" t="str">
        <f ca="1"/>
        <v>Low Cap</v>
      </c>
    </row>
    <row r="47616" spans="11:16">
      <c r="K47616" s="14" t="str">
        <v/>
      </c>
      <c r="L47616" s="14" t="str">
        <v/>
      </c>
      <c r="O47616" s="14" t="str">
        <v/>
      </c>
      <c r="P47616" s="14" t="str">
        <f ca="1"/>
        <v>Low Cap</v>
      </c>
    </row>
    <row r="47617" spans="11:16">
      <c r="K47617" s="14" t="str">
        <v/>
      </c>
      <c r="L47617" s="14" t="str">
        <v/>
      </c>
      <c r="O47617" s="14" t="str">
        <v/>
      </c>
      <c r="P47617" s="14" t="str">
        <f ca="1"/>
        <v>Low Cap</v>
      </c>
    </row>
    <row r="47618" spans="11:16">
      <c r="K47618" s="14" t="str">
        <v/>
      </c>
      <c r="L47618" s="14" t="str">
        <v/>
      </c>
      <c r="O47618" s="14" t="str">
        <v/>
      </c>
      <c r="P47618" s="14" t="str">
        <f ca="1"/>
        <v>Low Cap</v>
      </c>
    </row>
    <row r="47619" spans="11:16">
      <c r="K47619" s="14" t="str">
        <v/>
      </c>
      <c r="L47619" s="14" t="str">
        <v/>
      </c>
      <c r="O47619" s="14" t="str">
        <v/>
      </c>
      <c r="P47619" s="14" t="str">
        <f ca="1"/>
        <v>Low Cap</v>
      </c>
    </row>
    <row r="47620" spans="11:16">
      <c r="K47620" s="14" t="str">
        <v/>
      </c>
      <c r="L47620" s="14" t="str">
        <v/>
      </c>
      <c r="O47620" s="14" t="str">
        <v/>
      </c>
      <c r="P47620" s="14" t="str">
        <f ca="1"/>
        <v>Low Cap</v>
      </c>
    </row>
    <row r="47621" spans="11:16">
      <c r="K47621" s="14" t="str">
        <v/>
      </c>
      <c r="L47621" s="14" t="str">
        <v/>
      </c>
      <c r="O47621" s="14" t="str">
        <v/>
      </c>
      <c r="P47621" s="14" t="str">
        <f ca="1"/>
        <v>Low Cap</v>
      </c>
    </row>
    <row r="47622" spans="11:16">
      <c r="K47622" s="14" t="str">
        <v/>
      </c>
      <c r="L47622" s="14" t="str">
        <v/>
      </c>
      <c r="O47622" s="14" t="str">
        <v/>
      </c>
      <c r="P47622" s="14" t="str">
        <f ca="1"/>
        <v>Low Cap</v>
      </c>
    </row>
    <row r="47623" spans="11:16">
      <c r="K47623" s="14" t="str">
        <v/>
      </c>
      <c r="L47623" s="14" t="str">
        <v/>
      </c>
      <c r="O47623" s="14" t="str">
        <v/>
      </c>
      <c r="P47623" s="14" t="str">
        <f ca="1"/>
        <v>Low Cap</v>
      </c>
    </row>
    <row r="47624" spans="11:16">
      <c r="K47624" s="14" t="str">
        <v/>
      </c>
      <c r="L47624" s="14" t="str">
        <v/>
      </c>
      <c r="O47624" s="14" t="str">
        <v/>
      </c>
      <c r="P47624" s="14" t="str">
        <f ca="1"/>
        <v>Low Cap</v>
      </c>
    </row>
    <row r="47625" spans="11:16">
      <c r="K47625" s="14" t="str">
        <v/>
      </c>
      <c r="L47625" s="14" t="str">
        <v/>
      </c>
      <c r="O47625" s="14" t="str">
        <v/>
      </c>
      <c r="P47625" s="14" t="str">
        <f ca="1"/>
        <v>Low Cap</v>
      </c>
    </row>
    <row r="47626" spans="11:16">
      <c r="K47626" s="14" t="str">
        <v/>
      </c>
      <c r="L47626" s="14" t="str">
        <v/>
      </c>
      <c r="O47626" s="14" t="str">
        <v/>
      </c>
      <c r="P47626" s="14" t="str">
        <f ca="1"/>
        <v>Low Cap</v>
      </c>
    </row>
    <row r="47627" spans="11:16">
      <c r="K47627" s="14" t="str">
        <v/>
      </c>
      <c r="L47627" s="14" t="str">
        <v/>
      </c>
      <c r="O47627" s="14" t="str">
        <v/>
      </c>
      <c r="P47627" s="14" t="str">
        <f ca="1"/>
        <v>Low Cap</v>
      </c>
    </row>
    <row r="47628" spans="11:16">
      <c r="K47628" s="14" t="str">
        <v/>
      </c>
      <c r="L47628" s="14" t="str">
        <v/>
      </c>
      <c r="O47628" s="14" t="str">
        <v/>
      </c>
      <c r="P47628" s="14" t="str">
        <f ca="1"/>
        <v>Low Cap</v>
      </c>
    </row>
    <row r="47629" spans="11:16">
      <c r="K47629" s="14" t="str">
        <v/>
      </c>
      <c r="L47629" s="14" t="str">
        <v/>
      </c>
      <c r="O47629" s="14" t="str">
        <v/>
      </c>
      <c r="P47629" s="14" t="str">
        <f ca="1"/>
        <v>Low Cap</v>
      </c>
    </row>
    <row r="47630" spans="11:16">
      <c r="K47630" s="14" t="str">
        <v/>
      </c>
      <c r="L47630" s="14" t="str">
        <v/>
      </c>
      <c r="O47630" s="14" t="str">
        <v/>
      </c>
      <c r="P47630" s="14" t="str">
        <f ca="1"/>
        <v>Low Cap</v>
      </c>
    </row>
    <row r="47631" spans="11:16">
      <c r="K47631" s="14" t="str">
        <v/>
      </c>
      <c r="L47631" s="14" t="str">
        <v/>
      </c>
      <c r="O47631" s="14" t="str">
        <v/>
      </c>
      <c r="P47631" s="14" t="str">
        <f ca="1"/>
        <v>Low Cap</v>
      </c>
    </row>
    <row r="47632" spans="11:16">
      <c r="K47632" s="14" t="str">
        <v/>
      </c>
      <c r="L47632" s="14" t="str">
        <v/>
      </c>
      <c r="O47632" s="14" t="str">
        <v/>
      </c>
      <c r="P47632" s="14" t="str">
        <f ca="1"/>
        <v>Low Cap</v>
      </c>
    </row>
    <row r="47633" spans="11:16">
      <c r="K47633" s="14" t="str">
        <v/>
      </c>
      <c r="L47633" s="14" t="str">
        <v/>
      </c>
      <c r="O47633" s="14" t="str">
        <v/>
      </c>
      <c r="P47633" s="14" t="str">
        <f ca="1"/>
        <v>Low Cap</v>
      </c>
    </row>
    <row r="47634" spans="11:16">
      <c r="K47634" s="14" t="str">
        <v/>
      </c>
      <c r="L47634" s="14" t="str">
        <v/>
      </c>
      <c r="O47634" s="14" t="str">
        <v/>
      </c>
      <c r="P47634" s="14" t="str">
        <f ca="1"/>
        <v>Low Cap</v>
      </c>
    </row>
    <row r="47635" spans="11:16">
      <c r="K47635" s="14" t="str">
        <v/>
      </c>
      <c r="L47635" s="14" t="str">
        <v/>
      </c>
      <c r="O47635" s="14" t="str">
        <v/>
      </c>
      <c r="P47635" s="14" t="str">
        <f ca="1"/>
        <v>Low Cap</v>
      </c>
    </row>
    <row r="47636" spans="11:16">
      <c r="K47636" s="14" t="str">
        <v/>
      </c>
      <c r="L47636" s="14" t="str">
        <v/>
      </c>
      <c r="O47636" s="14" t="str">
        <v/>
      </c>
      <c r="P47636" s="14" t="str">
        <f ca="1"/>
        <v>Low Cap</v>
      </c>
    </row>
    <row r="47637" spans="11:16">
      <c r="K47637" s="14" t="str">
        <v/>
      </c>
      <c r="L47637" s="14" t="str">
        <v/>
      </c>
      <c r="O47637" s="14" t="str">
        <v/>
      </c>
      <c r="P47637" s="14" t="str">
        <f ca="1"/>
        <v>Low Cap</v>
      </c>
    </row>
    <row r="47638" spans="11:16">
      <c r="K47638" s="14" t="str">
        <v/>
      </c>
      <c r="L47638" s="14" t="str">
        <v/>
      </c>
      <c r="O47638" s="14" t="str">
        <v/>
      </c>
      <c r="P47638" s="14" t="str">
        <f ca="1"/>
        <v>Low Cap</v>
      </c>
    </row>
    <row r="47639" spans="11:16">
      <c r="K47639" s="14" t="str">
        <v/>
      </c>
      <c r="L47639" s="14" t="str">
        <v/>
      </c>
      <c r="O47639" s="14" t="str">
        <v/>
      </c>
      <c r="P47639" s="14" t="str">
        <f ca="1"/>
        <v>Low Cap</v>
      </c>
    </row>
    <row r="47640" spans="11:16">
      <c r="K47640" s="14" t="str">
        <v/>
      </c>
      <c r="L47640" s="14" t="str">
        <v/>
      </c>
      <c r="O47640" s="14" t="str">
        <v/>
      </c>
      <c r="P47640" s="14" t="str">
        <f ca="1"/>
        <v>Low Cap</v>
      </c>
    </row>
    <row r="47641" spans="11:16">
      <c r="K47641" s="14" t="str">
        <v/>
      </c>
      <c r="L47641" s="14" t="str">
        <v/>
      </c>
      <c r="O47641" s="14" t="str">
        <v/>
      </c>
      <c r="P47641" s="14" t="str">
        <f ca="1"/>
        <v>Low Cap</v>
      </c>
    </row>
    <row r="47642" spans="11:16">
      <c r="K47642" s="14" t="str">
        <v/>
      </c>
      <c r="L47642" s="14" t="str">
        <v/>
      </c>
      <c r="O47642" s="14" t="str">
        <v/>
      </c>
      <c r="P47642" s="14" t="str">
        <f ca="1"/>
        <v>Low Cap</v>
      </c>
    </row>
    <row r="47643" spans="11:16">
      <c r="K47643" s="14" t="str">
        <v/>
      </c>
      <c r="L47643" s="14" t="str">
        <v/>
      </c>
      <c r="O47643" s="14" t="str">
        <v/>
      </c>
      <c r="P47643" s="14" t="str">
        <f ca="1"/>
        <v>Low Cap</v>
      </c>
    </row>
    <row r="47644" spans="11:16">
      <c r="K47644" s="14" t="str">
        <v/>
      </c>
      <c r="L47644" s="14" t="str">
        <v/>
      </c>
      <c r="O47644" s="14" t="str">
        <v/>
      </c>
      <c r="P47644" s="14" t="str">
        <f ca="1"/>
        <v>Low Cap</v>
      </c>
    </row>
    <row r="47645" spans="11:16">
      <c r="K47645" s="14" t="str">
        <v/>
      </c>
      <c r="L47645" s="14" t="str">
        <v/>
      </c>
      <c r="O47645" s="14" t="str">
        <v/>
      </c>
      <c r="P47645" s="14" t="str">
        <f ca="1"/>
        <v>Low Cap</v>
      </c>
    </row>
    <row r="47646" spans="11:16">
      <c r="K47646" s="14" t="str">
        <v/>
      </c>
      <c r="L47646" s="14" t="str">
        <v/>
      </c>
      <c r="O47646" s="14" t="str">
        <v/>
      </c>
      <c r="P47646" s="14" t="str">
        <f ca="1"/>
        <v>Low Cap</v>
      </c>
    </row>
    <row r="47647" spans="11:16">
      <c r="K47647" s="14" t="str">
        <v/>
      </c>
      <c r="L47647" s="14" t="str">
        <v/>
      </c>
      <c r="O47647" s="14" t="str">
        <v/>
      </c>
      <c r="P47647" s="14" t="str">
        <f ca="1"/>
        <v>Low Cap</v>
      </c>
    </row>
    <row r="47648" spans="11:16">
      <c r="K47648" s="14" t="str">
        <v/>
      </c>
      <c r="L47648" s="14" t="str">
        <v/>
      </c>
      <c r="O47648" s="14" t="str">
        <v/>
      </c>
      <c r="P47648" s="14" t="str">
        <f ca="1"/>
        <v>Low Cap</v>
      </c>
    </row>
    <row r="47649" spans="11:16">
      <c r="K47649" s="14" t="str">
        <v/>
      </c>
      <c r="L47649" s="14" t="str">
        <v/>
      </c>
      <c r="O47649" s="14" t="str">
        <v/>
      </c>
      <c r="P47649" s="14" t="str">
        <f ca="1"/>
        <v>Low Cap</v>
      </c>
    </row>
    <row r="47650" spans="11:16">
      <c r="K47650" s="14" t="str">
        <v/>
      </c>
      <c r="L47650" s="14" t="str">
        <v/>
      </c>
      <c r="O47650" s="14" t="str">
        <v/>
      </c>
      <c r="P47650" s="14" t="str">
        <f ca="1"/>
        <v>Low Cap</v>
      </c>
    </row>
    <row r="47651" spans="11:16">
      <c r="K47651" s="14" t="str">
        <v/>
      </c>
      <c r="L47651" s="14" t="str">
        <v/>
      </c>
      <c r="O47651" s="14" t="str">
        <v/>
      </c>
      <c r="P47651" s="14" t="str">
        <f ca="1"/>
        <v>Low Cap</v>
      </c>
    </row>
    <row r="47652" spans="11:16">
      <c r="K47652" s="14" t="str">
        <v/>
      </c>
      <c r="L47652" s="14" t="str">
        <v/>
      </c>
      <c r="O47652" s="14" t="str">
        <v/>
      </c>
      <c r="P47652" s="14" t="str">
        <f ca="1"/>
        <v>Low Cap</v>
      </c>
    </row>
    <row r="47653" spans="11:16">
      <c r="K47653" s="14" t="str">
        <v/>
      </c>
      <c r="L47653" s="14" t="str">
        <v/>
      </c>
      <c r="O47653" s="14" t="str">
        <v/>
      </c>
      <c r="P47653" s="14" t="str">
        <f ca="1"/>
        <v>Low Cap</v>
      </c>
    </row>
    <row r="47654" spans="11:16">
      <c r="K47654" s="14" t="str">
        <v/>
      </c>
      <c r="L47654" s="14" t="str">
        <v/>
      </c>
      <c r="O47654" s="14" t="str">
        <v/>
      </c>
      <c r="P47654" s="14" t="str">
        <f ca="1"/>
        <v>Low Cap</v>
      </c>
    </row>
    <row r="47655" spans="11:16">
      <c r="K47655" s="14" t="str">
        <v/>
      </c>
      <c r="L47655" s="14" t="str">
        <v/>
      </c>
      <c r="O47655" s="14" t="str">
        <v/>
      </c>
      <c r="P47655" s="14" t="str">
        <f ca="1"/>
        <v>Low Cap</v>
      </c>
    </row>
    <row r="47656" spans="11:16">
      <c r="K47656" s="14" t="str">
        <v/>
      </c>
      <c r="L47656" s="14" t="str">
        <v/>
      </c>
      <c r="O47656" s="14" t="str">
        <v/>
      </c>
      <c r="P47656" s="14" t="str">
        <f ca="1"/>
        <v>Low Cap</v>
      </c>
    </row>
    <row r="47657" spans="11:16">
      <c r="K47657" s="14" t="str">
        <v/>
      </c>
      <c r="L47657" s="14" t="str">
        <v/>
      </c>
      <c r="O47657" s="14" t="str">
        <v/>
      </c>
      <c r="P47657" s="14" t="str">
        <f ca="1"/>
        <v>Low Cap</v>
      </c>
    </row>
    <row r="47658" spans="11:16">
      <c r="K47658" s="14" t="str">
        <v/>
      </c>
      <c r="L47658" s="14" t="str">
        <v/>
      </c>
      <c r="O47658" s="14" t="str">
        <v/>
      </c>
      <c r="P47658" s="14" t="str">
        <f ca="1"/>
        <v>Low Cap</v>
      </c>
    </row>
    <row r="47659" spans="11:16">
      <c r="K47659" s="14" t="str">
        <v/>
      </c>
      <c r="L47659" s="14" t="str">
        <v/>
      </c>
      <c r="O47659" s="14" t="str">
        <v/>
      </c>
      <c r="P47659" s="14" t="str">
        <f ca="1"/>
        <v>Low Cap</v>
      </c>
    </row>
    <row r="47660" spans="11:16">
      <c r="K47660" s="14" t="str">
        <v/>
      </c>
      <c r="L47660" s="14" t="str">
        <v/>
      </c>
      <c r="O47660" s="14" t="str">
        <v/>
      </c>
      <c r="P47660" s="14" t="str">
        <f ca="1"/>
        <v>Low Cap</v>
      </c>
    </row>
    <row r="47661" spans="11:16">
      <c r="K47661" s="14" t="str">
        <v/>
      </c>
      <c r="L47661" s="14" t="str">
        <v/>
      </c>
      <c r="O47661" s="14" t="str">
        <v/>
      </c>
      <c r="P47661" s="14" t="str">
        <f ca="1"/>
        <v>Low Cap</v>
      </c>
    </row>
    <row r="47662" spans="11:16">
      <c r="K47662" s="14" t="str">
        <v/>
      </c>
      <c r="L47662" s="14" t="str">
        <v/>
      </c>
      <c r="O47662" s="14" t="str">
        <v/>
      </c>
      <c r="P47662" s="14" t="str">
        <f ca="1"/>
        <v>Low Cap</v>
      </c>
    </row>
    <row r="47663" spans="11:16">
      <c r="K47663" s="14" t="str">
        <v/>
      </c>
      <c r="L47663" s="14" t="str">
        <v/>
      </c>
      <c r="O47663" s="14" t="str">
        <v/>
      </c>
      <c r="P47663" s="14" t="str">
        <f ca="1"/>
        <v>Low Cap</v>
      </c>
    </row>
    <row r="47664" spans="11:16">
      <c r="K47664" s="14" t="str">
        <v/>
      </c>
      <c r="L47664" s="14" t="str">
        <v/>
      </c>
      <c r="O47664" s="14" t="str">
        <v/>
      </c>
      <c r="P47664" s="14" t="str">
        <f ca="1"/>
        <v>Low Cap</v>
      </c>
    </row>
    <row r="47665" spans="11:16">
      <c r="K47665" s="14" t="str">
        <v/>
      </c>
      <c r="L47665" s="14" t="str">
        <v/>
      </c>
      <c r="O47665" s="14" t="str">
        <v/>
      </c>
      <c r="P47665" s="14" t="str">
        <f ca="1"/>
        <v>Low Cap</v>
      </c>
    </row>
    <row r="47666" spans="11:16">
      <c r="K47666" s="14" t="str">
        <v/>
      </c>
      <c r="L47666" s="14" t="str">
        <v/>
      </c>
      <c r="O47666" s="14" t="str">
        <v/>
      </c>
      <c r="P47666" s="14" t="str">
        <f ca="1"/>
        <v>Low Cap</v>
      </c>
    </row>
    <row r="47667" spans="11:16">
      <c r="K47667" s="14" t="str">
        <v/>
      </c>
      <c r="L47667" s="14" t="str">
        <v/>
      </c>
      <c r="O47667" s="14" t="str">
        <v/>
      </c>
      <c r="P47667" s="14" t="str">
        <f ca="1"/>
        <v>Low Cap</v>
      </c>
    </row>
    <row r="47668" spans="11:16">
      <c r="K47668" s="14" t="str">
        <v/>
      </c>
      <c r="L47668" s="14" t="str">
        <v/>
      </c>
      <c r="O47668" s="14" t="str">
        <v/>
      </c>
      <c r="P47668" s="14" t="str">
        <f ca="1"/>
        <v>Low Cap</v>
      </c>
    </row>
    <row r="47669" spans="11:16">
      <c r="K47669" s="14" t="str">
        <v/>
      </c>
      <c r="L47669" s="14" t="str">
        <v/>
      </c>
      <c r="O47669" s="14" t="str">
        <v/>
      </c>
      <c r="P47669" s="14" t="str">
        <f ca="1"/>
        <v>Low Cap</v>
      </c>
    </row>
    <row r="47670" spans="11:16">
      <c r="K47670" s="14" t="str">
        <v/>
      </c>
      <c r="L47670" s="14" t="str">
        <v/>
      </c>
      <c r="O47670" s="14" t="str">
        <v/>
      </c>
      <c r="P47670" s="14" t="str">
        <f ca="1"/>
        <v>Low Cap</v>
      </c>
    </row>
    <row r="47671" spans="11:16">
      <c r="K47671" s="14" t="str">
        <v/>
      </c>
      <c r="L47671" s="14" t="str">
        <v/>
      </c>
      <c r="O47671" s="14" t="str">
        <v/>
      </c>
      <c r="P47671" s="14" t="str">
        <f ca="1"/>
        <v>Low Cap</v>
      </c>
    </row>
    <row r="47672" spans="11:16">
      <c r="K47672" s="14" t="str">
        <v/>
      </c>
      <c r="L47672" s="14" t="str">
        <v/>
      </c>
      <c r="O47672" s="14" t="str">
        <v/>
      </c>
      <c r="P47672" s="14" t="str">
        <f ca="1"/>
        <v>Low Cap</v>
      </c>
    </row>
    <row r="47673" spans="11:16">
      <c r="K47673" s="14" t="str">
        <v/>
      </c>
      <c r="L47673" s="14" t="str">
        <v/>
      </c>
      <c r="O47673" s="14" t="str">
        <v/>
      </c>
      <c r="P47673" s="14" t="str">
        <f ca="1"/>
        <v>Low Cap</v>
      </c>
    </row>
    <row r="47674" spans="11:16">
      <c r="K47674" s="14" t="str">
        <v/>
      </c>
      <c r="L47674" s="14" t="str">
        <v/>
      </c>
      <c r="O47674" s="14" t="str">
        <v/>
      </c>
      <c r="P47674" s="14" t="str">
        <f ca="1"/>
        <v>Low Cap</v>
      </c>
    </row>
    <row r="47675" spans="11:16">
      <c r="K47675" s="14" t="str">
        <v/>
      </c>
      <c r="L47675" s="14" t="str">
        <v/>
      </c>
      <c r="O47675" s="14" t="str">
        <v/>
      </c>
      <c r="P47675" s="14" t="str">
        <f ca="1"/>
        <v>Low Cap</v>
      </c>
    </row>
    <row r="47676" spans="11:16">
      <c r="K47676" s="14" t="str">
        <v/>
      </c>
      <c r="L47676" s="14" t="str">
        <v/>
      </c>
      <c r="O47676" s="14" t="str">
        <v/>
      </c>
      <c r="P47676" s="14" t="str">
        <f ca="1"/>
        <v>Low Cap</v>
      </c>
    </row>
    <row r="47677" spans="11:16">
      <c r="K47677" s="14" t="str">
        <v/>
      </c>
      <c r="L47677" s="14" t="str">
        <v/>
      </c>
      <c r="O47677" s="14" t="str">
        <v/>
      </c>
      <c r="P47677" s="14" t="str">
        <f ca="1"/>
        <v>Low Cap</v>
      </c>
    </row>
    <row r="47678" spans="11:16">
      <c r="K47678" s="14" t="str">
        <v/>
      </c>
      <c r="L47678" s="14" t="str">
        <v/>
      </c>
      <c r="O47678" s="14" t="str">
        <v/>
      </c>
      <c r="P47678" s="14" t="str">
        <f ca="1"/>
        <v>Low Cap</v>
      </c>
    </row>
    <row r="47679" spans="11:16">
      <c r="K47679" s="14" t="str">
        <v/>
      </c>
      <c r="L47679" s="14" t="str">
        <v/>
      </c>
      <c r="O47679" s="14" t="str">
        <v/>
      </c>
      <c r="P47679" s="14" t="str">
        <f ca="1"/>
        <v>Low Cap</v>
      </c>
    </row>
    <row r="47680" spans="11:16">
      <c r="K47680" s="14" t="str">
        <v/>
      </c>
      <c r="L47680" s="14" t="str">
        <v/>
      </c>
      <c r="O47680" s="14" t="str">
        <v/>
      </c>
      <c r="P47680" s="14" t="str">
        <f ca="1"/>
        <v>Low Cap</v>
      </c>
    </row>
    <row r="47681" spans="11:16">
      <c r="K47681" s="14" t="str">
        <v/>
      </c>
      <c r="L47681" s="14" t="str">
        <v/>
      </c>
      <c r="O47681" s="14" t="str">
        <v/>
      </c>
      <c r="P47681" s="14" t="str">
        <f ca="1"/>
        <v>Low Cap</v>
      </c>
    </row>
    <row r="47682" spans="11:16">
      <c r="K47682" s="14" t="str">
        <v/>
      </c>
      <c r="L47682" s="14" t="str">
        <v/>
      </c>
      <c r="O47682" s="14" t="str">
        <v/>
      </c>
      <c r="P47682" s="14" t="str">
        <f ca="1"/>
        <v>Low Cap</v>
      </c>
    </row>
    <row r="47683" spans="11:16">
      <c r="K47683" s="14" t="str">
        <v/>
      </c>
      <c r="L47683" s="14" t="str">
        <v/>
      </c>
      <c r="O47683" s="14" t="str">
        <v/>
      </c>
      <c r="P47683" s="14" t="str">
        <f ca="1"/>
        <v>Low Cap</v>
      </c>
    </row>
    <row r="47684" spans="11:16">
      <c r="K47684" s="14" t="str">
        <v/>
      </c>
      <c r="L47684" s="14" t="str">
        <v/>
      </c>
      <c r="O47684" s="14" t="str">
        <v/>
      </c>
      <c r="P47684" s="14" t="str">
        <f ca="1"/>
        <v>Low Cap</v>
      </c>
    </row>
    <row r="47685" spans="11:16">
      <c r="K47685" s="14" t="str">
        <v/>
      </c>
      <c r="L47685" s="14" t="str">
        <v/>
      </c>
      <c r="O47685" s="14" t="str">
        <v/>
      </c>
      <c r="P47685" s="14" t="str">
        <f ca="1"/>
        <v>Low Cap</v>
      </c>
    </row>
    <row r="47686" spans="11:16">
      <c r="K47686" s="14" t="str">
        <v/>
      </c>
      <c r="L47686" s="14" t="str">
        <v/>
      </c>
      <c r="O47686" s="14" t="str">
        <v/>
      </c>
      <c r="P47686" s="14" t="str">
        <f ca="1"/>
        <v>Low Cap</v>
      </c>
    </row>
    <row r="47687" spans="11:16">
      <c r="K47687" s="14" t="str">
        <v/>
      </c>
      <c r="L47687" s="14" t="str">
        <v/>
      </c>
      <c r="O47687" s="14" t="str">
        <v/>
      </c>
      <c r="P47687" s="14" t="str">
        <f ca="1"/>
        <v>Low Cap</v>
      </c>
    </row>
    <row r="47688" spans="11:16">
      <c r="K47688" s="14" t="str">
        <v/>
      </c>
      <c r="L47688" s="14" t="str">
        <v/>
      </c>
      <c r="O47688" s="14" t="str">
        <v/>
      </c>
      <c r="P47688" s="14" t="str">
        <f ca="1"/>
        <v>Low Cap</v>
      </c>
    </row>
    <row r="47689" spans="11:16">
      <c r="K47689" s="14" t="str">
        <v/>
      </c>
      <c r="L47689" s="14" t="str">
        <v/>
      </c>
      <c r="O47689" s="14" t="str">
        <v/>
      </c>
      <c r="P47689" s="14" t="str">
        <f ca="1"/>
        <v>Low Cap</v>
      </c>
    </row>
    <row r="47690" spans="11:16">
      <c r="K47690" s="14" t="str">
        <v/>
      </c>
      <c r="L47690" s="14" t="str">
        <v/>
      </c>
      <c r="O47690" s="14" t="str">
        <v/>
      </c>
      <c r="P47690" s="14" t="str">
        <f ca="1"/>
        <v>Low Cap</v>
      </c>
    </row>
    <row r="47691" spans="11:16">
      <c r="K47691" s="14" t="str">
        <v/>
      </c>
      <c r="L47691" s="14" t="str">
        <v/>
      </c>
      <c r="O47691" s="14" t="str">
        <v/>
      </c>
      <c r="P47691" s="14" t="str">
        <f ca="1"/>
        <v>Low Cap</v>
      </c>
    </row>
    <row r="47692" spans="11:16">
      <c r="K47692" s="14" t="str">
        <v/>
      </c>
      <c r="L47692" s="14" t="str">
        <v/>
      </c>
      <c r="O47692" s="14" t="str">
        <v/>
      </c>
      <c r="P47692" s="14" t="str">
        <f ca="1"/>
        <v>Low Cap</v>
      </c>
    </row>
    <row r="47693" spans="11:16">
      <c r="K47693" s="14" t="str">
        <v/>
      </c>
      <c r="L47693" s="14" t="str">
        <v/>
      </c>
      <c r="O47693" s="14" t="str">
        <v/>
      </c>
      <c r="P47693" s="14" t="str">
        <f ca="1"/>
        <v>Low Cap</v>
      </c>
    </row>
    <row r="47694" spans="11:16">
      <c r="K47694" s="14" t="str">
        <v/>
      </c>
      <c r="L47694" s="14" t="str">
        <v/>
      </c>
      <c r="O47694" s="14" t="str">
        <v/>
      </c>
      <c r="P47694" s="14" t="str">
        <f ca="1"/>
        <v>Low Cap</v>
      </c>
    </row>
    <row r="47695" spans="11:16">
      <c r="K47695" s="14" t="str">
        <v/>
      </c>
      <c r="L47695" s="14" t="str">
        <v/>
      </c>
      <c r="O47695" s="14" t="str">
        <v/>
      </c>
      <c r="P47695" s="14" t="str">
        <f ca="1"/>
        <v>Low Cap</v>
      </c>
    </row>
    <row r="47696" spans="11:16">
      <c r="K47696" s="14" t="str">
        <v/>
      </c>
      <c r="L47696" s="14" t="str">
        <v/>
      </c>
      <c r="O47696" s="14" t="str">
        <v/>
      </c>
      <c r="P47696" s="14" t="str">
        <f ca="1"/>
        <v>Low Cap</v>
      </c>
    </row>
    <row r="47697" spans="11:16">
      <c r="K47697" s="14" t="str">
        <v/>
      </c>
      <c r="L47697" s="14" t="str">
        <v/>
      </c>
      <c r="O47697" s="14" t="str">
        <v/>
      </c>
      <c r="P47697" s="14" t="str">
        <f ca="1"/>
        <v>Low Cap</v>
      </c>
    </row>
    <row r="47698" spans="11:16">
      <c r="K47698" s="14" t="str">
        <v/>
      </c>
      <c r="L47698" s="14" t="str">
        <v/>
      </c>
      <c r="O47698" s="14" t="str">
        <v/>
      </c>
      <c r="P47698" s="14" t="str">
        <f ca="1"/>
        <v>Low Cap</v>
      </c>
    </row>
    <row r="47699" spans="11:16">
      <c r="K47699" s="14" t="str">
        <v/>
      </c>
      <c r="L47699" s="14" t="str">
        <v/>
      </c>
      <c r="O47699" s="14" t="str">
        <v/>
      </c>
      <c r="P47699" s="14" t="str">
        <f ca="1"/>
        <v>Low Cap</v>
      </c>
    </row>
    <row r="47700" spans="11:16">
      <c r="K47700" s="14" t="str">
        <v/>
      </c>
      <c r="L47700" s="14" t="str">
        <v/>
      </c>
      <c r="O47700" s="14" t="str">
        <v/>
      </c>
      <c r="P47700" s="14" t="str">
        <f ca="1"/>
        <v>Low Cap</v>
      </c>
    </row>
    <row r="47701" spans="11:16">
      <c r="K47701" s="14" t="str">
        <v/>
      </c>
      <c r="L47701" s="14" t="str">
        <v/>
      </c>
      <c r="O47701" s="14" t="str">
        <v/>
      </c>
      <c r="P47701" s="14" t="str">
        <f ca="1"/>
        <v>Low Cap</v>
      </c>
    </row>
    <row r="47702" spans="11:16">
      <c r="K47702" s="14" t="str">
        <v/>
      </c>
      <c r="L47702" s="14" t="str">
        <v/>
      </c>
      <c r="O47702" s="14" t="str">
        <v/>
      </c>
      <c r="P47702" s="14" t="str">
        <f ca="1"/>
        <v>Low Cap</v>
      </c>
    </row>
    <row r="47703" spans="11:16">
      <c r="K47703" s="14" t="str">
        <v/>
      </c>
      <c r="L47703" s="14" t="str">
        <v/>
      </c>
      <c r="O47703" s="14" t="str">
        <v/>
      </c>
      <c r="P47703" s="14" t="str">
        <f ca="1"/>
        <v>Low Cap</v>
      </c>
    </row>
    <row r="47704" spans="11:16">
      <c r="K47704" s="14" t="str">
        <v/>
      </c>
      <c r="L47704" s="14" t="str">
        <v/>
      </c>
      <c r="O47704" s="14" t="str">
        <v/>
      </c>
      <c r="P47704" s="14" t="str">
        <f ca="1"/>
        <v>Low Cap</v>
      </c>
    </row>
    <row r="47705" spans="11:16">
      <c r="K47705" s="14" t="str">
        <v/>
      </c>
      <c r="L47705" s="14" t="str">
        <v/>
      </c>
      <c r="O47705" s="14" t="str">
        <v/>
      </c>
      <c r="P47705" s="14" t="str">
        <f ca="1"/>
        <v>Low Cap</v>
      </c>
    </row>
    <row r="47706" spans="11:16">
      <c r="K47706" s="14" t="str">
        <v/>
      </c>
      <c r="L47706" s="14" t="str">
        <v/>
      </c>
      <c r="O47706" s="14" t="str">
        <v/>
      </c>
      <c r="P47706" s="14" t="str">
        <f ca="1"/>
        <v>Low Cap</v>
      </c>
    </row>
    <row r="47707" spans="11:16">
      <c r="K47707" s="14" t="str">
        <v/>
      </c>
      <c r="L47707" s="14" t="str">
        <v/>
      </c>
      <c r="O47707" s="14" t="str">
        <v/>
      </c>
      <c r="P47707" s="14" t="str">
        <f ca="1"/>
        <v>Low Cap</v>
      </c>
    </row>
    <row r="47708" spans="11:16">
      <c r="K47708" s="14" t="str">
        <v/>
      </c>
      <c r="L47708" s="14" t="str">
        <v/>
      </c>
      <c r="O47708" s="14" t="str">
        <v/>
      </c>
      <c r="P47708" s="14" t="str">
        <f ca="1"/>
        <v>Low Cap</v>
      </c>
    </row>
    <row r="47709" spans="11:16">
      <c r="K47709" s="14" t="str">
        <v/>
      </c>
      <c r="L47709" s="14" t="str">
        <v/>
      </c>
      <c r="O47709" s="14" t="str">
        <v/>
      </c>
      <c r="P47709" s="14" t="str">
        <f ca="1"/>
        <v>Low Cap</v>
      </c>
    </row>
    <row r="47710" spans="11:16">
      <c r="K47710" s="14" t="str">
        <v/>
      </c>
      <c r="L47710" s="14" t="str">
        <v/>
      </c>
      <c r="O47710" s="14" t="str">
        <v/>
      </c>
      <c r="P47710" s="14" t="str">
        <f ca="1"/>
        <v>Low Cap</v>
      </c>
    </row>
    <row r="47711" spans="11:16">
      <c r="K47711" s="14" t="str">
        <v/>
      </c>
      <c r="L47711" s="14" t="str">
        <v/>
      </c>
      <c r="O47711" s="14" t="str">
        <v/>
      </c>
      <c r="P47711" s="14" t="str">
        <f ca="1"/>
        <v>Low Cap</v>
      </c>
    </row>
    <row r="47712" spans="11:16">
      <c r="K47712" s="14" t="str">
        <v/>
      </c>
      <c r="L47712" s="14" t="str">
        <v/>
      </c>
      <c r="O47712" s="14" t="str">
        <v/>
      </c>
      <c r="P47712" s="14" t="str">
        <f ca="1"/>
        <v>Low Cap</v>
      </c>
    </row>
    <row r="47713" spans="11:16">
      <c r="K47713" s="14" t="str">
        <v/>
      </c>
      <c r="L47713" s="14" t="str">
        <v/>
      </c>
      <c r="O47713" s="14" t="str">
        <v/>
      </c>
      <c r="P47713" s="14" t="str">
        <f ca="1"/>
        <v>Low Cap</v>
      </c>
    </row>
    <row r="47714" spans="11:16">
      <c r="K47714" s="14" t="str">
        <v/>
      </c>
      <c r="L47714" s="14" t="str">
        <v/>
      </c>
      <c r="O47714" s="14" t="str">
        <v/>
      </c>
      <c r="P47714" s="14" t="str">
        <f ca="1"/>
        <v>Low Cap</v>
      </c>
    </row>
    <row r="47715" spans="11:16">
      <c r="K47715" s="14" t="str">
        <v/>
      </c>
      <c r="L47715" s="14" t="str">
        <v/>
      </c>
      <c r="O47715" s="14" t="str">
        <v/>
      </c>
      <c r="P47715" s="14" t="str">
        <f ca="1"/>
        <v>Low Cap</v>
      </c>
    </row>
    <row r="47716" spans="11:16">
      <c r="K47716" s="14" t="str">
        <v/>
      </c>
      <c r="L47716" s="14" t="str">
        <v/>
      </c>
      <c r="O47716" s="14" t="str">
        <v/>
      </c>
      <c r="P47716" s="14" t="str">
        <f ca="1"/>
        <v>Low Cap</v>
      </c>
    </row>
    <row r="47717" spans="11:16">
      <c r="K47717" s="14" t="str">
        <v/>
      </c>
      <c r="L47717" s="14" t="str">
        <v/>
      </c>
      <c r="O47717" s="14" t="str">
        <v/>
      </c>
      <c r="P47717" s="14" t="str">
        <f ca="1"/>
        <v>Low Cap</v>
      </c>
    </row>
    <row r="47718" spans="11:16">
      <c r="K47718" s="14" t="str">
        <v/>
      </c>
      <c r="L47718" s="14" t="str">
        <v/>
      </c>
      <c r="O47718" s="14" t="str">
        <v/>
      </c>
      <c r="P47718" s="14" t="str">
        <f ca="1"/>
        <v>Low Cap</v>
      </c>
    </row>
    <row r="47719" spans="11:16">
      <c r="K47719" s="14" t="str">
        <v/>
      </c>
      <c r="L47719" s="14" t="str">
        <v/>
      </c>
      <c r="O47719" s="14" t="str">
        <v/>
      </c>
      <c r="P47719" s="14" t="str">
        <f ca="1"/>
        <v>Low Cap</v>
      </c>
    </row>
    <row r="47720" spans="11:16">
      <c r="K47720" s="14" t="str">
        <v/>
      </c>
      <c r="L47720" s="14" t="str">
        <v/>
      </c>
      <c r="O47720" s="14" t="str">
        <v/>
      </c>
      <c r="P47720" s="14" t="str">
        <f ca="1"/>
        <v>Low Cap</v>
      </c>
    </row>
    <row r="47721" spans="11:16">
      <c r="K47721" s="14" t="str">
        <v/>
      </c>
      <c r="L47721" s="14" t="str">
        <v/>
      </c>
      <c r="O47721" s="14" t="str">
        <v/>
      </c>
      <c r="P47721" s="14" t="str">
        <f ca="1"/>
        <v>Low Cap</v>
      </c>
    </row>
    <row r="47722" spans="11:16">
      <c r="K47722" s="14" t="str">
        <v/>
      </c>
      <c r="L47722" s="14" t="str">
        <v/>
      </c>
      <c r="O47722" s="14" t="str">
        <v/>
      </c>
      <c r="P47722" s="14" t="str">
        <f ca="1"/>
        <v>Low Cap</v>
      </c>
    </row>
    <row r="47723" spans="11:16">
      <c r="K47723" s="14" t="str">
        <v/>
      </c>
      <c r="L47723" s="14" t="str">
        <v/>
      </c>
      <c r="O47723" s="14" t="str">
        <v/>
      </c>
      <c r="P47723" s="14" t="str">
        <f ca="1"/>
        <v>Low Cap</v>
      </c>
    </row>
    <row r="47724" spans="11:16">
      <c r="K47724" s="14" t="str">
        <v/>
      </c>
      <c r="L47724" s="14" t="str">
        <v/>
      </c>
      <c r="O47724" s="14" t="str">
        <v/>
      </c>
      <c r="P47724" s="14" t="str">
        <f ca="1"/>
        <v>Low Cap</v>
      </c>
    </row>
    <row r="47725" spans="11:16">
      <c r="K47725" s="14" t="str">
        <v/>
      </c>
      <c r="L47725" s="14" t="str">
        <v/>
      </c>
      <c r="O47725" s="14" t="str">
        <v/>
      </c>
      <c r="P47725" s="14" t="str">
        <f ca="1"/>
        <v>Low Cap</v>
      </c>
    </row>
    <row r="47726" spans="11:16">
      <c r="K47726" s="14" t="str">
        <v/>
      </c>
      <c r="L47726" s="14" t="str">
        <v/>
      </c>
      <c r="O47726" s="14" t="str">
        <v/>
      </c>
      <c r="P47726" s="14" t="str">
        <f ca="1"/>
        <v>Low Cap</v>
      </c>
    </row>
    <row r="47727" spans="11:16">
      <c r="K47727" s="14" t="str">
        <v/>
      </c>
      <c r="L47727" s="14" t="str">
        <v/>
      </c>
      <c r="O47727" s="14" t="str">
        <v/>
      </c>
      <c r="P47727" s="14" t="str">
        <f ca="1"/>
        <v>Low Cap</v>
      </c>
    </row>
    <row r="47728" spans="11:16">
      <c r="K47728" s="14" t="str">
        <v/>
      </c>
      <c r="L47728" s="14" t="str">
        <v/>
      </c>
      <c r="O47728" s="14" t="str">
        <v/>
      </c>
      <c r="P47728" s="14" t="str">
        <f ca="1"/>
        <v>Low Cap</v>
      </c>
    </row>
    <row r="47729" spans="11:16">
      <c r="K47729" s="14" t="str">
        <v/>
      </c>
      <c r="L47729" s="14" t="str">
        <v/>
      </c>
      <c r="O47729" s="14" t="str">
        <v/>
      </c>
      <c r="P47729" s="14" t="str">
        <f ca="1"/>
        <v>Low Cap</v>
      </c>
    </row>
    <row r="47730" spans="11:16">
      <c r="K47730" s="14" t="str">
        <v/>
      </c>
      <c r="L47730" s="14" t="str">
        <v/>
      </c>
      <c r="O47730" s="14" t="str">
        <v/>
      </c>
      <c r="P47730" s="14" t="str">
        <f ca="1"/>
        <v>Low Cap</v>
      </c>
    </row>
    <row r="47731" spans="11:16">
      <c r="K47731" s="14" t="str">
        <v/>
      </c>
      <c r="L47731" s="14" t="str">
        <v/>
      </c>
      <c r="O47731" s="14" t="str">
        <v/>
      </c>
      <c r="P47731" s="14" t="str">
        <f ca="1"/>
        <v>Low Cap</v>
      </c>
    </row>
    <row r="47732" spans="11:16">
      <c r="K47732" s="14" t="str">
        <v/>
      </c>
      <c r="L47732" s="14" t="str">
        <v/>
      </c>
      <c r="O47732" s="14" t="str">
        <v/>
      </c>
      <c r="P47732" s="14" t="str">
        <f ca="1"/>
        <v>Low Cap</v>
      </c>
    </row>
    <row r="47733" spans="11:16">
      <c r="K47733" s="14" t="str">
        <v/>
      </c>
      <c r="L47733" s="14" t="str">
        <v/>
      </c>
      <c r="O47733" s="14" t="str">
        <v/>
      </c>
      <c r="P47733" s="14" t="str">
        <f ca="1"/>
        <v>Low Cap</v>
      </c>
    </row>
    <row r="47734" spans="11:16">
      <c r="K47734" s="14" t="str">
        <v/>
      </c>
      <c r="L47734" s="14" t="str">
        <v/>
      </c>
      <c r="O47734" s="14" t="str">
        <v/>
      </c>
      <c r="P47734" s="14" t="str">
        <f ca="1"/>
        <v>Low Cap</v>
      </c>
    </row>
    <row r="47735" spans="11:16">
      <c r="K47735" s="14" t="str">
        <v/>
      </c>
      <c r="L47735" s="14" t="str">
        <v/>
      </c>
      <c r="O47735" s="14" t="str">
        <v/>
      </c>
      <c r="P47735" s="14" t="str">
        <f ca="1"/>
        <v>Low Cap</v>
      </c>
    </row>
    <row r="47736" spans="11:16">
      <c r="K47736" s="14" t="str">
        <v/>
      </c>
      <c r="L47736" s="14" t="str">
        <v/>
      </c>
      <c r="O47736" s="14" t="str">
        <v/>
      </c>
      <c r="P47736" s="14" t="str">
        <f ca="1"/>
        <v>Low Cap</v>
      </c>
    </row>
    <row r="47737" spans="11:16">
      <c r="K47737" s="14" t="str">
        <v/>
      </c>
      <c r="L47737" s="14" t="str">
        <v/>
      </c>
      <c r="O47737" s="14" t="str">
        <v/>
      </c>
      <c r="P47737" s="14" t="str">
        <f ca="1"/>
        <v>Low Cap</v>
      </c>
    </row>
    <row r="47738" spans="11:16">
      <c r="K47738" s="14" t="str">
        <v/>
      </c>
      <c r="L47738" s="14" t="str">
        <v/>
      </c>
      <c r="O47738" s="14" t="str">
        <v/>
      </c>
      <c r="P47738" s="14" t="str">
        <f ca="1"/>
        <v>Low Cap</v>
      </c>
    </row>
    <row r="47739" spans="11:16">
      <c r="K47739" s="14" t="str">
        <v/>
      </c>
      <c r="L47739" s="14" t="str">
        <v/>
      </c>
      <c r="O47739" s="14" t="str">
        <v/>
      </c>
      <c r="P47739" s="14" t="str">
        <f ca="1"/>
        <v>Low Cap</v>
      </c>
    </row>
    <row r="47740" spans="11:16">
      <c r="K47740" s="14" t="str">
        <v/>
      </c>
      <c r="L47740" s="14" t="str">
        <v/>
      </c>
      <c r="O47740" s="14" t="str">
        <v/>
      </c>
      <c r="P47740" s="14" t="str">
        <f ca="1"/>
        <v>Low Cap</v>
      </c>
    </row>
    <row r="47741" spans="11:16">
      <c r="K47741" s="14" t="str">
        <v/>
      </c>
      <c r="L47741" s="14" t="str">
        <v/>
      </c>
      <c r="O47741" s="14" t="str">
        <v/>
      </c>
      <c r="P47741" s="14" t="str">
        <f ca="1"/>
        <v>Low Cap</v>
      </c>
    </row>
    <row r="47742" spans="11:16">
      <c r="K47742" s="14" t="str">
        <v/>
      </c>
      <c r="L47742" s="14" t="str">
        <v/>
      </c>
      <c r="O47742" s="14" t="str">
        <v/>
      </c>
      <c r="P47742" s="14" t="str">
        <f ca="1"/>
        <v>Low Cap</v>
      </c>
    </row>
    <row r="47743" spans="11:16">
      <c r="K47743" s="14" t="str">
        <v/>
      </c>
      <c r="L47743" s="14" t="str">
        <v/>
      </c>
      <c r="O47743" s="14" t="str">
        <v/>
      </c>
      <c r="P47743" s="14" t="str">
        <f ca="1"/>
        <v>Low Cap</v>
      </c>
    </row>
    <row r="47744" spans="11:16">
      <c r="K47744" s="14" t="str">
        <v/>
      </c>
      <c r="L47744" s="14" t="str">
        <v/>
      </c>
      <c r="O47744" s="14" t="str">
        <v/>
      </c>
      <c r="P47744" s="14" t="str">
        <f ca="1"/>
        <v>Low Cap</v>
      </c>
    </row>
    <row r="47745" spans="11:16">
      <c r="K47745" s="14" t="str">
        <v/>
      </c>
      <c r="L47745" s="14" t="str">
        <v/>
      </c>
      <c r="O47745" s="14" t="str">
        <v/>
      </c>
      <c r="P47745" s="14" t="str">
        <f ca="1"/>
        <v>Low Cap</v>
      </c>
    </row>
    <row r="47746" spans="11:16">
      <c r="K47746" s="14" t="str">
        <v/>
      </c>
      <c r="L47746" s="14" t="str">
        <v/>
      </c>
      <c r="O47746" s="14" t="str">
        <v/>
      </c>
      <c r="P47746" s="14" t="str">
        <f ca="1"/>
        <v>Low Cap</v>
      </c>
    </row>
    <row r="47747" spans="11:16">
      <c r="K47747" s="14" t="str">
        <v/>
      </c>
      <c r="L47747" s="14" t="str">
        <v/>
      </c>
      <c r="O47747" s="14" t="str">
        <v/>
      </c>
      <c r="P47747" s="14" t="str">
        <f ca="1"/>
        <v>Low Cap</v>
      </c>
    </row>
    <row r="47748" spans="11:16">
      <c r="K47748" s="14" t="str">
        <v/>
      </c>
      <c r="L47748" s="14" t="str">
        <v/>
      </c>
      <c r="O47748" s="14" t="str">
        <v/>
      </c>
      <c r="P47748" s="14" t="str">
        <f ca="1"/>
        <v>Low Cap</v>
      </c>
    </row>
    <row r="47749" spans="11:16">
      <c r="K47749" s="14" t="str">
        <v/>
      </c>
      <c r="L47749" s="14" t="str">
        <v/>
      </c>
      <c r="O47749" s="14" t="str">
        <v/>
      </c>
      <c r="P47749" s="14" t="str">
        <f ca="1"/>
        <v>Low Cap</v>
      </c>
    </row>
    <row r="47750" spans="11:16">
      <c r="K47750" s="14" t="str">
        <v/>
      </c>
      <c r="L47750" s="14" t="str">
        <v/>
      </c>
      <c r="O47750" s="14" t="str">
        <v/>
      </c>
      <c r="P47750" s="14" t="str">
        <f ca="1"/>
        <v>Low Cap</v>
      </c>
    </row>
    <row r="47751" spans="11:16">
      <c r="K47751" s="14" t="str">
        <v/>
      </c>
      <c r="L47751" s="14" t="str">
        <v/>
      </c>
      <c r="O47751" s="14" t="str">
        <v/>
      </c>
      <c r="P47751" s="14" t="str">
        <f ca="1"/>
        <v>Low Cap</v>
      </c>
    </row>
    <row r="47752" spans="11:16">
      <c r="K47752" s="14" t="str">
        <v/>
      </c>
      <c r="L47752" s="14" t="str">
        <v/>
      </c>
      <c r="O47752" s="14" t="str">
        <v/>
      </c>
      <c r="P47752" s="14" t="str">
        <f ca="1"/>
        <v>Low Cap</v>
      </c>
    </row>
    <row r="47753" spans="11:16">
      <c r="K47753" s="14" t="str">
        <v/>
      </c>
      <c r="L47753" s="14" t="str">
        <v/>
      </c>
      <c r="O47753" s="14" t="str">
        <v/>
      </c>
      <c r="P47753" s="14" t="str">
        <f ca="1"/>
        <v>Low Cap</v>
      </c>
    </row>
    <row r="47754" spans="11:16">
      <c r="K47754" s="14" t="str">
        <v/>
      </c>
      <c r="L47754" s="14" t="str">
        <v/>
      </c>
      <c r="O47754" s="14" t="str">
        <v/>
      </c>
      <c r="P47754" s="14" t="str">
        <f ca="1"/>
        <v>Low Cap</v>
      </c>
    </row>
    <row r="47755" spans="11:16">
      <c r="K47755" s="14" t="str">
        <v/>
      </c>
      <c r="L47755" s="14" t="str">
        <v/>
      </c>
      <c r="O47755" s="14" t="str">
        <v/>
      </c>
      <c r="P47755" s="14" t="str">
        <f ca="1"/>
        <v>Low Cap</v>
      </c>
    </row>
    <row r="47756" spans="11:16">
      <c r="K47756" s="14" t="str">
        <v/>
      </c>
      <c r="L47756" s="14" t="str">
        <v/>
      </c>
      <c r="O47756" s="14" t="str">
        <v/>
      </c>
      <c r="P47756" s="14" t="str">
        <f ca="1"/>
        <v>Low Cap</v>
      </c>
    </row>
    <row r="47757" spans="11:16">
      <c r="K47757" s="14" t="str">
        <v/>
      </c>
      <c r="L47757" s="14" t="str">
        <v/>
      </c>
      <c r="O47757" s="14" t="str">
        <v/>
      </c>
      <c r="P47757" s="14" t="str">
        <f ca="1"/>
        <v>Low Cap</v>
      </c>
    </row>
    <row r="47758" spans="11:16">
      <c r="K47758" s="14" t="str">
        <v/>
      </c>
      <c r="L47758" s="14" t="str">
        <v/>
      </c>
      <c r="O47758" s="14" t="str">
        <v/>
      </c>
      <c r="P47758" s="14" t="str">
        <f ca="1"/>
        <v>Low Cap</v>
      </c>
    </row>
    <row r="47759" spans="11:16">
      <c r="K47759" s="14" t="str">
        <v/>
      </c>
      <c r="L47759" s="14" t="str">
        <v/>
      </c>
      <c r="O47759" s="14" t="str">
        <v/>
      </c>
      <c r="P47759" s="14" t="str">
        <f ca="1"/>
        <v>Low Cap</v>
      </c>
    </row>
    <row r="47760" spans="11:16">
      <c r="K47760" s="14" t="str">
        <v/>
      </c>
      <c r="L47760" s="14" t="str">
        <v/>
      </c>
      <c r="O47760" s="14" t="str">
        <v/>
      </c>
      <c r="P47760" s="14" t="str">
        <f ca="1"/>
        <v>Low Cap</v>
      </c>
    </row>
    <row r="47761" spans="11:16">
      <c r="K47761" s="14" t="str">
        <v/>
      </c>
      <c r="L47761" s="14" t="str">
        <v/>
      </c>
      <c r="O47761" s="14" t="str">
        <v/>
      </c>
      <c r="P47761" s="14" t="str">
        <f ca="1"/>
        <v>Low Cap</v>
      </c>
    </row>
    <row r="47762" spans="11:16">
      <c r="K47762" s="14" t="str">
        <v/>
      </c>
      <c r="L47762" s="14" t="str">
        <v/>
      </c>
      <c r="O47762" s="14" t="str">
        <v/>
      </c>
      <c r="P47762" s="14" t="str">
        <f ca="1"/>
        <v>Low Cap</v>
      </c>
    </row>
    <row r="47763" spans="11:16">
      <c r="K47763" s="14" t="str">
        <v/>
      </c>
      <c r="L47763" s="14" t="str">
        <v/>
      </c>
      <c r="O47763" s="14" t="str">
        <v/>
      </c>
      <c r="P47763" s="14" t="str">
        <f ca="1"/>
        <v>Low Cap</v>
      </c>
    </row>
    <row r="47764" spans="11:16">
      <c r="K47764" s="14" t="str">
        <v/>
      </c>
      <c r="L47764" s="14" t="str">
        <v/>
      </c>
      <c r="O47764" s="14" t="str">
        <v/>
      </c>
      <c r="P47764" s="14" t="str">
        <f ca="1"/>
        <v>Low Cap</v>
      </c>
    </row>
    <row r="47765" spans="11:16">
      <c r="K47765" s="14" t="str">
        <v/>
      </c>
      <c r="L47765" s="14" t="str">
        <v/>
      </c>
      <c r="O47765" s="14" t="str">
        <v/>
      </c>
      <c r="P47765" s="14" t="str">
        <f ca="1"/>
        <v>Low Cap</v>
      </c>
    </row>
    <row r="47766" spans="11:16">
      <c r="K47766" s="14" t="str">
        <v/>
      </c>
      <c r="L47766" s="14" t="str">
        <v/>
      </c>
      <c r="O47766" s="14" t="str">
        <v/>
      </c>
      <c r="P47766" s="14" t="str">
        <f ca="1"/>
        <v>Low Cap</v>
      </c>
    </row>
    <row r="47767" spans="11:16">
      <c r="K47767" s="14" t="str">
        <v/>
      </c>
      <c r="L47767" s="14" t="str">
        <v/>
      </c>
      <c r="O47767" s="14" t="str">
        <v/>
      </c>
      <c r="P47767" s="14" t="str">
        <f ca="1"/>
        <v>Low Cap</v>
      </c>
    </row>
    <row r="47768" spans="11:16">
      <c r="K47768" s="14" t="str">
        <v/>
      </c>
      <c r="L47768" s="14" t="str">
        <v/>
      </c>
      <c r="O47768" s="14" t="str">
        <v/>
      </c>
      <c r="P47768" s="14" t="str">
        <f ca="1"/>
        <v>Low Cap</v>
      </c>
    </row>
    <row r="47769" spans="11:16">
      <c r="K47769" s="14" t="str">
        <v/>
      </c>
      <c r="L47769" s="14" t="str">
        <v/>
      </c>
      <c r="O47769" s="14" t="str">
        <v/>
      </c>
      <c r="P47769" s="14" t="str">
        <f ca="1"/>
        <v>Low Cap</v>
      </c>
    </row>
    <row r="47770" spans="11:16">
      <c r="K47770" s="14" t="str">
        <v/>
      </c>
      <c r="L47770" s="14" t="str">
        <v/>
      </c>
      <c r="O47770" s="14" t="str">
        <v/>
      </c>
      <c r="P47770" s="14" t="str">
        <f ca="1"/>
        <v>Low Cap</v>
      </c>
    </row>
    <row r="47771" spans="11:16">
      <c r="K47771" s="14" t="str">
        <v/>
      </c>
      <c r="L47771" s="14" t="str">
        <v/>
      </c>
      <c r="O47771" s="14" t="str">
        <v/>
      </c>
      <c r="P47771" s="14" t="str">
        <f ca="1"/>
        <v>Low Cap</v>
      </c>
    </row>
    <row r="47772" spans="11:16">
      <c r="K47772" s="14" t="str">
        <v/>
      </c>
      <c r="L47772" s="14" t="str">
        <v/>
      </c>
      <c r="O47772" s="14" t="str">
        <v/>
      </c>
      <c r="P47772" s="14" t="str">
        <f ca="1"/>
        <v>Low Cap</v>
      </c>
    </row>
    <row r="47773" spans="11:16">
      <c r="K47773" s="14" t="str">
        <v/>
      </c>
      <c r="L47773" s="14" t="str">
        <v/>
      </c>
      <c r="O47773" s="14" t="str">
        <v/>
      </c>
      <c r="P47773" s="14" t="str">
        <f ca="1"/>
        <v>Low Cap</v>
      </c>
    </row>
    <row r="47774" spans="11:16">
      <c r="K47774" s="14" t="str">
        <v/>
      </c>
      <c r="L47774" s="14" t="str">
        <v/>
      </c>
      <c r="O47774" s="14" t="str">
        <v/>
      </c>
      <c r="P47774" s="14" t="str">
        <f ca="1"/>
        <v>Low Cap</v>
      </c>
    </row>
    <row r="47775" spans="11:16">
      <c r="K47775" s="14" t="str">
        <v/>
      </c>
      <c r="L47775" s="14" t="str">
        <v/>
      </c>
      <c r="O47775" s="14" t="str">
        <v/>
      </c>
      <c r="P47775" s="14" t="str">
        <f ca="1"/>
        <v>Low Cap</v>
      </c>
    </row>
    <row r="47776" spans="11:16">
      <c r="K47776" s="14" t="str">
        <v/>
      </c>
      <c r="L47776" s="14" t="str">
        <v/>
      </c>
      <c r="O47776" s="14" t="str">
        <v/>
      </c>
      <c r="P47776" s="14" t="str">
        <f ca="1"/>
        <v>Low Cap</v>
      </c>
    </row>
    <row r="47777" spans="11:16">
      <c r="K47777" s="14" t="str">
        <v/>
      </c>
      <c r="L47777" s="14" t="str">
        <v/>
      </c>
      <c r="O47777" s="14" t="str">
        <v/>
      </c>
      <c r="P47777" s="14" t="str">
        <f ca="1"/>
        <v>Low Cap</v>
      </c>
    </row>
    <row r="47778" spans="11:16">
      <c r="K47778" s="14" t="str">
        <v/>
      </c>
      <c r="L47778" s="14" t="str">
        <v/>
      </c>
      <c r="O47778" s="14" t="str">
        <v/>
      </c>
      <c r="P47778" s="14" t="str">
        <f ca="1"/>
        <v>Low Cap</v>
      </c>
    </row>
    <row r="47779" spans="11:16">
      <c r="K47779" s="14" t="str">
        <v/>
      </c>
      <c r="L47779" s="14" t="str">
        <v/>
      </c>
      <c r="O47779" s="14" t="str">
        <v/>
      </c>
      <c r="P47779" s="14" t="str">
        <f ca="1"/>
        <v>Low Cap</v>
      </c>
    </row>
    <row r="47780" spans="11:16">
      <c r="K47780" s="14" t="str">
        <v/>
      </c>
      <c r="L47780" s="14" t="str">
        <v/>
      </c>
      <c r="O47780" s="14" t="str">
        <v/>
      </c>
      <c r="P47780" s="14" t="str">
        <f ca="1"/>
        <v>Low Cap</v>
      </c>
    </row>
    <row r="47781" spans="11:16">
      <c r="K47781" s="14" t="str">
        <v/>
      </c>
      <c r="L47781" s="14" t="str">
        <v/>
      </c>
      <c r="O47781" s="14" t="str">
        <v/>
      </c>
      <c r="P47781" s="14" t="str">
        <f ca="1"/>
        <v>Low Cap</v>
      </c>
    </row>
    <row r="47782" spans="11:16">
      <c r="K47782" s="14" t="str">
        <v/>
      </c>
      <c r="L47782" s="14" t="str">
        <v/>
      </c>
      <c r="O47782" s="14" t="str">
        <v/>
      </c>
      <c r="P47782" s="14" t="str">
        <f ca="1"/>
        <v>Low Cap</v>
      </c>
    </row>
    <row r="47783" spans="11:16">
      <c r="K47783" s="14" t="str">
        <v/>
      </c>
      <c r="L47783" s="14" t="str">
        <v/>
      </c>
      <c r="O47783" s="14" t="str">
        <v/>
      </c>
      <c r="P47783" s="14" t="str">
        <f ca="1"/>
        <v>Low Cap</v>
      </c>
    </row>
    <row r="47784" spans="11:16">
      <c r="K47784" s="14" t="str">
        <v/>
      </c>
      <c r="L47784" s="14" t="str">
        <v/>
      </c>
      <c r="O47784" s="14" t="str">
        <v/>
      </c>
      <c r="P47784" s="14" t="str">
        <f ca="1"/>
        <v>Low Cap</v>
      </c>
    </row>
    <row r="47785" spans="11:16">
      <c r="K47785" s="14" t="str">
        <v/>
      </c>
      <c r="L47785" s="14" t="str">
        <v/>
      </c>
      <c r="O47785" s="14" t="str">
        <v/>
      </c>
      <c r="P47785" s="14" t="str">
        <f ca="1"/>
        <v>Low Cap</v>
      </c>
    </row>
    <row r="47786" spans="11:16">
      <c r="K47786" s="14" t="str">
        <v/>
      </c>
      <c r="L47786" s="14" t="str">
        <v/>
      </c>
      <c r="O47786" s="14" t="str">
        <v/>
      </c>
      <c r="P47786" s="14" t="str">
        <f ca="1"/>
        <v>Low Cap</v>
      </c>
    </row>
    <row r="47787" spans="11:16">
      <c r="K47787" s="14" t="str">
        <v/>
      </c>
      <c r="L47787" s="14" t="str">
        <v/>
      </c>
      <c r="O47787" s="14" t="str">
        <v/>
      </c>
      <c r="P47787" s="14" t="str">
        <f ca="1"/>
        <v>Low Cap</v>
      </c>
    </row>
    <row r="47788" spans="11:16">
      <c r="K47788" s="14" t="str">
        <v/>
      </c>
      <c r="L47788" s="14" t="str">
        <v/>
      </c>
      <c r="O47788" s="14" t="str">
        <v/>
      </c>
      <c r="P47788" s="14" t="str">
        <f ca="1"/>
        <v>Low Cap</v>
      </c>
    </row>
    <row r="47789" spans="11:16">
      <c r="K47789" s="14" t="str">
        <v/>
      </c>
      <c r="L47789" s="14" t="str">
        <v/>
      </c>
      <c r="O47789" s="14" t="str">
        <v/>
      </c>
      <c r="P47789" s="14" t="str">
        <f ca="1"/>
        <v>Low Cap</v>
      </c>
    </row>
    <row r="47790" spans="11:16">
      <c r="K47790" s="14" t="str">
        <v/>
      </c>
      <c r="L47790" s="14" t="str">
        <v/>
      </c>
      <c r="O47790" s="14" t="str">
        <v/>
      </c>
      <c r="P47790" s="14" t="str">
        <f ca="1"/>
        <v>Low Cap</v>
      </c>
    </row>
    <row r="47791" spans="11:16">
      <c r="K47791" s="14" t="str">
        <v/>
      </c>
      <c r="L47791" s="14" t="str">
        <v/>
      </c>
      <c r="O47791" s="14" t="str">
        <v/>
      </c>
      <c r="P47791" s="14" t="str">
        <f ca="1"/>
        <v>Low Cap</v>
      </c>
    </row>
    <row r="47792" spans="11:16">
      <c r="K47792" s="14" t="str">
        <v/>
      </c>
      <c r="L47792" s="14" t="str">
        <v/>
      </c>
      <c r="O47792" s="14" t="str">
        <v/>
      </c>
      <c r="P47792" s="14" t="str">
        <f ca="1"/>
        <v>Low Cap</v>
      </c>
    </row>
    <row r="47793" spans="11:16">
      <c r="K47793" s="14" t="str">
        <v/>
      </c>
      <c r="L47793" s="14" t="str">
        <v/>
      </c>
      <c r="O47793" s="14" t="str">
        <v/>
      </c>
      <c r="P47793" s="14" t="str">
        <f ca="1"/>
        <v>Low Cap</v>
      </c>
    </row>
    <row r="47794" spans="11:16">
      <c r="K47794" s="14" t="str">
        <v/>
      </c>
      <c r="L47794" s="14" t="str">
        <v/>
      </c>
      <c r="O47794" s="14" t="str">
        <v/>
      </c>
      <c r="P47794" s="14" t="str">
        <f ca="1"/>
        <v>Low Cap</v>
      </c>
    </row>
    <row r="47795" spans="11:16">
      <c r="K47795" s="14" t="str">
        <v/>
      </c>
      <c r="L47795" s="14" t="str">
        <v/>
      </c>
      <c r="O47795" s="14" t="str">
        <v/>
      </c>
      <c r="P47795" s="14" t="str">
        <f ca="1"/>
        <v>Low Cap</v>
      </c>
    </row>
    <row r="47796" spans="11:16">
      <c r="K47796" s="14" t="str">
        <v/>
      </c>
      <c r="L47796" s="14" t="str">
        <v/>
      </c>
      <c r="O47796" s="14" t="str">
        <v/>
      </c>
      <c r="P47796" s="14" t="str">
        <f ca="1"/>
        <v>Low Cap</v>
      </c>
    </row>
    <row r="47797" spans="11:16">
      <c r="K47797" s="14" t="str">
        <v/>
      </c>
      <c r="L47797" s="14" t="str">
        <v/>
      </c>
      <c r="O47797" s="14" t="str">
        <v/>
      </c>
      <c r="P47797" s="14" t="str">
        <f ca="1"/>
        <v>Low Cap</v>
      </c>
    </row>
    <row r="47798" spans="11:16">
      <c r="K47798" s="14" t="str">
        <v/>
      </c>
      <c r="L47798" s="14" t="str">
        <v/>
      </c>
      <c r="O47798" s="14" t="str">
        <v/>
      </c>
      <c r="P47798" s="14" t="str">
        <f ca="1"/>
        <v>Low Cap</v>
      </c>
    </row>
    <row r="47799" spans="11:16">
      <c r="K47799" s="14" t="str">
        <v/>
      </c>
      <c r="L47799" s="14" t="str">
        <v/>
      </c>
      <c r="O47799" s="14" t="str">
        <v/>
      </c>
      <c r="P47799" s="14" t="str">
        <f ca="1"/>
        <v>Low Cap</v>
      </c>
    </row>
    <row r="47800" spans="11:16">
      <c r="K47800" s="14" t="str">
        <v/>
      </c>
      <c r="L47800" s="14" t="str">
        <v/>
      </c>
      <c r="O47800" s="14" t="str">
        <v/>
      </c>
      <c r="P47800" s="14" t="str">
        <f ca="1"/>
        <v>Low Cap</v>
      </c>
    </row>
    <row r="47801" spans="11:16">
      <c r="K47801" s="14" t="str">
        <v/>
      </c>
      <c r="L47801" s="14" t="str">
        <v/>
      </c>
      <c r="O47801" s="14" t="str">
        <v/>
      </c>
      <c r="P47801" s="14" t="str">
        <f ca="1"/>
        <v>Low Cap</v>
      </c>
    </row>
    <row r="47802" spans="11:16">
      <c r="K47802" s="14" t="str">
        <v/>
      </c>
      <c r="L47802" s="14" t="str">
        <v/>
      </c>
      <c r="O47802" s="14" t="str">
        <v/>
      </c>
      <c r="P47802" s="14" t="str">
        <f ca="1"/>
        <v>Low Cap</v>
      </c>
    </row>
    <row r="47803" spans="11:16">
      <c r="K47803" s="14" t="str">
        <v/>
      </c>
      <c r="L47803" s="14" t="str">
        <v/>
      </c>
      <c r="O47803" s="14" t="str">
        <v/>
      </c>
      <c r="P47803" s="14" t="str">
        <f ca="1"/>
        <v>Low Cap</v>
      </c>
    </row>
    <row r="47804" spans="11:16">
      <c r="K47804" s="14" t="str">
        <v/>
      </c>
      <c r="L47804" s="14" t="str">
        <v/>
      </c>
      <c r="O47804" s="14" t="str">
        <v/>
      </c>
      <c r="P47804" s="14" t="str">
        <f ca="1"/>
        <v>Low Cap</v>
      </c>
    </row>
    <row r="47805" spans="11:16">
      <c r="K47805" s="14" t="str">
        <v/>
      </c>
      <c r="L47805" s="14" t="str">
        <v/>
      </c>
      <c r="O47805" s="14" t="str">
        <v/>
      </c>
      <c r="P47805" s="14" t="str">
        <f ca="1"/>
        <v>Low Cap</v>
      </c>
    </row>
    <row r="47806" spans="11:16">
      <c r="K47806" s="14" t="str">
        <v/>
      </c>
      <c r="L47806" s="14" t="str">
        <v/>
      </c>
      <c r="O47806" s="14" t="str">
        <v/>
      </c>
      <c r="P47806" s="14" t="str">
        <f ca="1"/>
        <v>Low Cap</v>
      </c>
    </row>
    <row r="47807" spans="11:16">
      <c r="K47807" s="14" t="str">
        <v/>
      </c>
      <c r="L47807" s="14" t="str">
        <v/>
      </c>
      <c r="O47807" s="14" t="str">
        <v/>
      </c>
      <c r="P47807" s="14" t="str">
        <f ca="1"/>
        <v>Low Cap</v>
      </c>
    </row>
    <row r="47808" spans="11:16">
      <c r="K47808" s="14" t="str">
        <v/>
      </c>
      <c r="L47808" s="14" t="str">
        <v/>
      </c>
      <c r="O47808" s="14" t="str">
        <v/>
      </c>
      <c r="P47808" s="14" t="str">
        <f ca="1"/>
        <v>Low Cap</v>
      </c>
    </row>
    <row r="47809" spans="11:16">
      <c r="K47809" s="14" t="str">
        <v/>
      </c>
      <c r="L47809" s="14" t="str">
        <v/>
      </c>
      <c r="O47809" s="14" t="str">
        <v/>
      </c>
      <c r="P47809" s="14" t="str">
        <f ca="1"/>
        <v>Low Cap</v>
      </c>
    </row>
    <row r="47810" spans="11:16">
      <c r="K47810" s="14" t="str">
        <v/>
      </c>
      <c r="L47810" s="14" t="str">
        <v/>
      </c>
      <c r="O47810" s="14" t="str">
        <v/>
      </c>
      <c r="P47810" s="14" t="str">
        <f ca="1"/>
        <v>Low Cap</v>
      </c>
    </row>
    <row r="47811" spans="11:16">
      <c r="K47811" s="14" t="str">
        <v/>
      </c>
      <c r="L47811" s="14" t="str">
        <v/>
      </c>
      <c r="O47811" s="14" t="str">
        <v/>
      </c>
      <c r="P47811" s="14" t="str">
        <f ca="1"/>
        <v>Low Cap</v>
      </c>
    </row>
    <row r="47812" spans="11:16">
      <c r="K47812" s="14" t="str">
        <v/>
      </c>
      <c r="L47812" s="14" t="str">
        <v/>
      </c>
      <c r="O47812" s="14" t="str">
        <v/>
      </c>
      <c r="P47812" s="14" t="str">
        <f ca="1"/>
        <v>Low Cap</v>
      </c>
    </row>
    <row r="47813" spans="11:16">
      <c r="K47813" s="14" t="str">
        <v/>
      </c>
      <c r="L47813" s="14" t="str">
        <v/>
      </c>
      <c r="O47813" s="14" t="str">
        <v/>
      </c>
      <c r="P47813" s="14" t="str">
        <f ca="1"/>
        <v>Low Cap</v>
      </c>
    </row>
    <row r="47814" spans="11:16">
      <c r="K47814" s="14" t="str">
        <v/>
      </c>
      <c r="L47814" s="14" t="str">
        <v/>
      </c>
      <c r="O47814" s="14" t="str">
        <v/>
      </c>
      <c r="P47814" s="14" t="str">
        <f ca="1"/>
        <v>Low Cap</v>
      </c>
    </row>
    <row r="47815" spans="11:16">
      <c r="K47815" s="14" t="str">
        <v/>
      </c>
      <c r="L47815" s="14" t="str">
        <v/>
      </c>
      <c r="O47815" s="14" t="str">
        <v/>
      </c>
      <c r="P47815" s="14" t="str">
        <f ca="1"/>
        <v>Low Cap</v>
      </c>
    </row>
    <row r="47816" spans="11:16">
      <c r="K47816" s="14" t="str">
        <v/>
      </c>
      <c r="L47816" s="14" t="str">
        <v/>
      </c>
      <c r="O47816" s="14" t="str">
        <v/>
      </c>
      <c r="P47816" s="14" t="str">
        <f ca="1"/>
        <v>Low Cap</v>
      </c>
    </row>
    <row r="47817" spans="11:16">
      <c r="K47817" s="14" t="str">
        <v/>
      </c>
      <c r="L47817" s="14" t="str">
        <v/>
      </c>
      <c r="O47817" s="14" t="str">
        <v/>
      </c>
      <c r="P47817" s="14" t="str">
        <f ca="1"/>
        <v>Low Cap</v>
      </c>
    </row>
    <row r="47818" spans="11:16">
      <c r="K47818" s="14" t="str">
        <v/>
      </c>
      <c r="L47818" s="14" t="str">
        <v/>
      </c>
      <c r="O47818" s="14" t="str">
        <v/>
      </c>
      <c r="P47818" s="14" t="str">
        <f ca="1"/>
        <v>Low Cap</v>
      </c>
    </row>
    <row r="47819" spans="11:16">
      <c r="K47819" s="14" t="str">
        <v/>
      </c>
      <c r="L47819" s="14" t="str">
        <v/>
      </c>
      <c r="O47819" s="14" t="str">
        <v/>
      </c>
      <c r="P47819" s="14" t="str">
        <f ca="1"/>
        <v>Low Cap</v>
      </c>
    </row>
    <row r="47820" spans="11:16">
      <c r="K47820" s="14" t="str">
        <v/>
      </c>
      <c r="L47820" s="14" t="str">
        <v/>
      </c>
      <c r="O47820" s="14" t="str">
        <v/>
      </c>
      <c r="P47820" s="14" t="str">
        <f ca="1"/>
        <v>Low Cap</v>
      </c>
    </row>
    <row r="47821" spans="11:16">
      <c r="K47821" s="14" t="str">
        <v/>
      </c>
      <c r="L47821" s="14" t="str">
        <v/>
      </c>
      <c r="O47821" s="14" t="str">
        <v/>
      </c>
      <c r="P47821" s="14" t="str">
        <f ca="1"/>
        <v>Low Cap</v>
      </c>
    </row>
    <row r="47822" spans="11:16">
      <c r="K47822" s="14" t="str">
        <v/>
      </c>
      <c r="L47822" s="14" t="str">
        <v/>
      </c>
      <c r="O47822" s="14" t="str">
        <v/>
      </c>
      <c r="P47822" s="14" t="str">
        <f ca="1"/>
        <v>Low Cap</v>
      </c>
    </row>
    <row r="47823" spans="11:16">
      <c r="K47823" s="14" t="str">
        <v/>
      </c>
      <c r="L47823" s="14" t="str">
        <v/>
      </c>
      <c r="O47823" s="14" t="str">
        <v/>
      </c>
      <c r="P47823" s="14" t="str">
        <f ca="1"/>
        <v>Low Cap</v>
      </c>
    </row>
    <row r="47824" spans="11:16">
      <c r="K47824" s="14" t="str">
        <v/>
      </c>
      <c r="L47824" s="14" t="str">
        <v/>
      </c>
      <c r="O47824" s="14" t="str">
        <v/>
      </c>
      <c r="P47824" s="14" t="str">
        <f ca="1"/>
        <v>Low Cap</v>
      </c>
    </row>
    <row r="47825" spans="11:16">
      <c r="K47825" s="14" t="str">
        <v/>
      </c>
      <c r="L47825" s="14" t="str">
        <v/>
      </c>
      <c r="O47825" s="14" t="str">
        <v/>
      </c>
      <c r="P47825" s="14" t="str">
        <f ca="1"/>
        <v>Low Cap</v>
      </c>
    </row>
    <row r="47826" spans="11:16">
      <c r="K47826" s="14" t="str">
        <v/>
      </c>
      <c r="L47826" s="14" t="str">
        <v/>
      </c>
      <c r="O47826" s="14" t="str">
        <v/>
      </c>
      <c r="P47826" s="14" t="str">
        <f ca="1"/>
        <v>Low Cap</v>
      </c>
    </row>
    <row r="47827" spans="11:16">
      <c r="K47827" s="14" t="str">
        <v/>
      </c>
      <c r="L47827" s="14" t="str">
        <v/>
      </c>
      <c r="O47827" s="14" t="str">
        <v/>
      </c>
      <c r="P47827" s="14" t="str">
        <f ca="1"/>
        <v>Low Cap</v>
      </c>
    </row>
    <row r="47828" spans="11:16">
      <c r="K47828" s="14" t="str">
        <v/>
      </c>
      <c r="L47828" s="14" t="str">
        <v/>
      </c>
      <c r="O47828" s="14" t="str">
        <v/>
      </c>
      <c r="P47828" s="14" t="str">
        <f ca="1"/>
        <v>Low Cap</v>
      </c>
    </row>
    <row r="47829" spans="11:16">
      <c r="K47829" s="14" t="str">
        <v/>
      </c>
      <c r="L47829" s="14" t="str">
        <v/>
      </c>
      <c r="O47829" s="14" t="str">
        <v/>
      </c>
      <c r="P47829" s="14" t="str">
        <f ca="1"/>
        <v>Low Cap</v>
      </c>
    </row>
    <row r="47830" spans="11:16">
      <c r="K47830" s="14" t="str">
        <v/>
      </c>
      <c r="L47830" s="14" t="str">
        <v/>
      </c>
      <c r="O47830" s="14" t="str">
        <v/>
      </c>
      <c r="P47830" s="14" t="str">
        <f ca="1"/>
        <v>Low Cap</v>
      </c>
    </row>
    <row r="47831" spans="11:16">
      <c r="K47831" s="14" t="str">
        <v/>
      </c>
      <c r="L47831" s="14" t="str">
        <v/>
      </c>
      <c r="O47831" s="14" t="str">
        <v/>
      </c>
      <c r="P47831" s="14" t="str">
        <f ca="1"/>
        <v>Low Cap</v>
      </c>
    </row>
    <row r="47832" spans="11:16">
      <c r="K47832" s="14" t="str">
        <v/>
      </c>
      <c r="L47832" s="14" t="str">
        <v/>
      </c>
      <c r="O47832" s="14" t="str">
        <v/>
      </c>
      <c r="P47832" s="14" t="str">
        <f ca="1"/>
        <v>Low Cap</v>
      </c>
    </row>
    <row r="47833" spans="11:16">
      <c r="K47833" s="14" t="str">
        <v/>
      </c>
      <c r="L47833" s="14" t="str">
        <v/>
      </c>
      <c r="O47833" s="14" t="str">
        <v/>
      </c>
      <c r="P47833" s="14" t="str">
        <f ca="1"/>
        <v>Low Cap</v>
      </c>
    </row>
    <row r="47834" spans="11:16">
      <c r="K47834" s="14" t="str">
        <v/>
      </c>
      <c r="L47834" s="14" t="str">
        <v/>
      </c>
      <c r="O47834" s="14" t="str">
        <v/>
      </c>
      <c r="P47834" s="14" t="str">
        <f ca="1"/>
        <v>Low Cap</v>
      </c>
    </row>
    <row r="47835" spans="11:16">
      <c r="K47835" s="14" t="str">
        <v/>
      </c>
      <c r="L47835" s="14" t="str">
        <v/>
      </c>
      <c r="O47835" s="14" t="str">
        <v/>
      </c>
      <c r="P47835" s="14" t="str">
        <f ca="1"/>
        <v>Low Cap</v>
      </c>
    </row>
    <row r="47836" spans="11:16">
      <c r="K47836" s="14" t="str">
        <v/>
      </c>
      <c r="L47836" s="14" t="str">
        <v/>
      </c>
      <c r="O47836" s="14" t="str">
        <v/>
      </c>
      <c r="P47836" s="14" t="str">
        <f ca="1"/>
        <v>Low Cap</v>
      </c>
    </row>
    <row r="47837" spans="11:16">
      <c r="K47837" s="14" t="str">
        <v/>
      </c>
      <c r="L47837" s="14" t="str">
        <v/>
      </c>
      <c r="O47837" s="14" t="str">
        <v/>
      </c>
      <c r="P47837" s="14" t="str">
        <f ca="1"/>
        <v>Low Cap</v>
      </c>
    </row>
    <row r="47838" spans="11:16">
      <c r="K47838" s="14" t="str">
        <v/>
      </c>
      <c r="L47838" s="14" t="str">
        <v/>
      </c>
      <c r="O47838" s="14" t="str">
        <v/>
      </c>
      <c r="P47838" s="14" t="str">
        <f ca="1"/>
        <v>Low Cap</v>
      </c>
    </row>
    <row r="47839" spans="11:16">
      <c r="K47839" s="14" t="str">
        <v/>
      </c>
      <c r="L47839" s="14" t="str">
        <v/>
      </c>
      <c r="O47839" s="14" t="str">
        <v/>
      </c>
      <c r="P47839" s="14" t="str">
        <f ca="1"/>
        <v>Low Cap</v>
      </c>
    </row>
    <row r="47840" spans="11:16">
      <c r="K47840" s="14" t="str">
        <v/>
      </c>
      <c r="L47840" s="14" t="str">
        <v/>
      </c>
      <c r="O47840" s="14" t="str">
        <v/>
      </c>
      <c r="P47840" s="14" t="str">
        <f ca="1"/>
        <v>Low Cap</v>
      </c>
    </row>
    <row r="47841" spans="11:16">
      <c r="K47841" s="14" t="str">
        <v/>
      </c>
      <c r="L47841" s="14" t="str">
        <v/>
      </c>
      <c r="O47841" s="14" t="str">
        <v/>
      </c>
      <c r="P47841" s="14" t="str">
        <f ca="1"/>
        <v>Low Cap</v>
      </c>
    </row>
    <row r="47842" spans="11:16">
      <c r="K47842" s="14" t="str">
        <v/>
      </c>
      <c r="L47842" s="14" t="str">
        <v/>
      </c>
      <c r="O47842" s="14" t="str">
        <v/>
      </c>
      <c r="P47842" s="14" t="str">
        <f ca="1"/>
        <v>Low Cap</v>
      </c>
    </row>
    <row r="47843" spans="11:16">
      <c r="K47843" s="14" t="str">
        <v/>
      </c>
      <c r="L47843" s="14" t="str">
        <v/>
      </c>
      <c r="O47843" s="14" t="str">
        <v/>
      </c>
      <c r="P47843" s="14" t="str">
        <f ca="1"/>
        <v>Low Cap</v>
      </c>
    </row>
    <row r="47844" spans="11:16">
      <c r="K47844" s="14" t="str">
        <v/>
      </c>
      <c r="L47844" s="14" t="str">
        <v/>
      </c>
      <c r="O47844" s="14" t="str">
        <v/>
      </c>
      <c r="P47844" s="14" t="str">
        <f ca="1"/>
        <v>Low Cap</v>
      </c>
    </row>
    <row r="47845" spans="11:16">
      <c r="K47845" s="14" t="str">
        <v/>
      </c>
      <c r="L47845" s="14" t="str">
        <v/>
      </c>
      <c r="O47845" s="14" t="str">
        <v/>
      </c>
      <c r="P47845" s="14" t="str">
        <f ca="1"/>
        <v>Low Cap</v>
      </c>
    </row>
    <row r="47846" spans="11:16">
      <c r="K47846" s="14" t="str">
        <v/>
      </c>
      <c r="L47846" s="14" t="str">
        <v/>
      </c>
      <c r="O47846" s="14" t="str">
        <v/>
      </c>
      <c r="P47846" s="14" t="str">
        <f ca="1"/>
        <v>Low Cap</v>
      </c>
    </row>
    <row r="47847" spans="11:16">
      <c r="K47847" s="14" t="str">
        <v/>
      </c>
      <c r="L47847" s="14" t="str">
        <v/>
      </c>
      <c r="O47847" s="14" t="str">
        <v/>
      </c>
      <c r="P47847" s="14" t="str">
        <f ca="1"/>
        <v>Low Cap</v>
      </c>
    </row>
    <row r="47848" spans="11:16">
      <c r="K47848" s="14" t="str">
        <v/>
      </c>
      <c r="L47848" s="14" t="str">
        <v/>
      </c>
      <c r="O47848" s="14" t="str">
        <v/>
      </c>
      <c r="P47848" s="14" t="str">
        <f ca="1"/>
        <v>Low Cap</v>
      </c>
    </row>
    <row r="47849" spans="11:16">
      <c r="K47849" s="14" t="str">
        <v/>
      </c>
      <c r="L47849" s="14" t="str">
        <v/>
      </c>
      <c r="O47849" s="14" t="str">
        <v/>
      </c>
      <c r="P47849" s="14" t="str">
        <f ca="1"/>
        <v>Low Cap</v>
      </c>
    </row>
    <row r="47850" spans="11:16">
      <c r="K47850" s="14" t="str">
        <v/>
      </c>
      <c r="L47850" s="14" t="str">
        <v/>
      </c>
      <c r="O47850" s="14" t="str">
        <v/>
      </c>
      <c r="P47850" s="14" t="str">
        <f ca="1"/>
        <v>Low Cap</v>
      </c>
    </row>
    <row r="47851" spans="11:16">
      <c r="K47851" s="14" t="str">
        <v/>
      </c>
      <c r="L47851" s="14" t="str">
        <v/>
      </c>
      <c r="O47851" s="14" t="str">
        <v/>
      </c>
      <c r="P47851" s="14" t="str">
        <f ca="1"/>
        <v>Low Cap</v>
      </c>
    </row>
    <row r="47852" spans="11:16">
      <c r="K47852" s="14" t="str">
        <v/>
      </c>
      <c r="L47852" s="14" t="str">
        <v/>
      </c>
      <c r="O47852" s="14" t="str">
        <v/>
      </c>
      <c r="P47852" s="14" t="str">
        <f ca="1"/>
        <v>Low Cap</v>
      </c>
    </row>
    <row r="47853" spans="11:16">
      <c r="K47853" s="14" t="str">
        <v/>
      </c>
      <c r="L47853" s="14" t="str">
        <v/>
      </c>
      <c r="O47853" s="14" t="str">
        <v/>
      </c>
      <c r="P47853" s="14" t="str">
        <f ca="1"/>
        <v>Low Cap</v>
      </c>
    </row>
    <row r="47854" spans="11:16">
      <c r="K47854" s="14" t="str">
        <v/>
      </c>
      <c r="L47854" s="14" t="str">
        <v/>
      </c>
      <c r="O47854" s="14" t="str">
        <v/>
      </c>
      <c r="P47854" s="14" t="str">
        <f ca="1"/>
        <v>Low Cap</v>
      </c>
    </row>
    <row r="47855" spans="11:16">
      <c r="K47855" s="14" t="str">
        <v/>
      </c>
      <c r="L47855" s="14" t="str">
        <v/>
      </c>
      <c r="O47855" s="14" t="str">
        <v/>
      </c>
      <c r="P47855" s="14" t="str">
        <f ca="1"/>
        <v>Low Cap</v>
      </c>
    </row>
    <row r="47856" spans="11:16">
      <c r="K47856" s="14" t="str">
        <v/>
      </c>
      <c r="L47856" s="14" t="str">
        <v/>
      </c>
      <c r="O47856" s="14" t="str">
        <v/>
      </c>
      <c r="P47856" s="14" t="str">
        <f ca="1"/>
        <v>Low Cap</v>
      </c>
    </row>
    <row r="47857" spans="11:16">
      <c r="K47857" s="14" t="str">
        <v/>
      </c>
      <c r="L47857" s="14" t="str">
        <v/>
      </c>
      <c r="O47857" s="14" t="str">
        <v/>
      </c>
      <c r="P47857" s="14" t="str">
        <f ca="1"/>
        <v>Low Cap</v>
      </c>
    </row>
    <row r="47858" spans="11:16">
      <c r="K47858" s="14" t="str">
        <v/>
      </c>
      <c r="L47858" s="14" t="str">
        <v/>
      </c>
      <c r="O47858" s="14" t="str">
        <v/>
      </c>
      <c r="P47858" s="14" t="str">
        <f ca="1"/>
        <v>Low Cap</v>
      </c>
    </row>
    <row r="47859" spans="11:16">
      <c r="K47859" s="14" t="str">
        <v/>
      </c>
      <c r="L47859" s="14" t="str">
        <v/>
      </c>
      <c r="O47859" s="14" t="str">
        <v/>
      </c>
      <c r="P47859" s="14" t="str">
        <f ca="1"/>
        <v>Low Cap</v>
      </c>
    </row>
    <row r="47860" spans="11:16">
      <c r="K47860" s="14" t="str">
        <v/>
      </c>
      <c r="L47860" s="14" t="str">
        <v/>
      </c>
      <c r="O47860" s="14" t="str">
        <v/>
      </c>
      <c r="P47860" s="14" t="str">
        <f ca="1"/>
        <v>Low Cap</v>
      </c>
    </row>
    <row r="47861" spans="11:16">
      <c r="K47861" s="14" t="str">
        <v/>
      </c>
      <c r="L47861" s="14" t="str">
        <v/>
      </c>
      <c r="O47861" s="14" t="str">
        <v/>
      </c>
      <c r="P47861" s="14" t="str">
        <f ca="1"/>
        <v>Low Cap</v>
      </c>
    </row>
    <row r="47862" spans="11:16">
      <c r="K47862" s="14" t="str">
        <v/>
      </c>
      <c r="L47862" s="14" t="str">
        <v/>
      </c>
      <c r="O47862" s="14" t="str">
        <v/>
      </c>
      <c r="P47862" s="14" t="str">
        <f ca="1"/>
        <v>Low Cap</v>
      </c>
    </row>
    <row r="47863" spans="11:16">
      <c r="K47863" s="14" t="str">
        <v/>
      </c>
      <c r="L47863" s="14" t="str">
        <v/>
      </c>
      <c r="O47863" s="14" t="str">
        <v/>
      </c>
      <c r="P47863" s="14" t="str">
        <f ca="1"/>
        <v>Low Cap</v>
      </c>
    </row>
    <row r="47864" spans="11:16">
      <c r="K47864" s="14" t="str">
        <v/>
      </c>
      <c r="L47864" s="14" t="str">
        <v/>
      </c>
      <c r="O47864" s="14" t="str">
        <v/>
      </c>
      <c r="P47864" s="14" t="str">
        <f ca="1"/>
        <v>Low Cap</v>
      </c>
    </row>
    <row r="47865" spans="11:16">
      <c r="K47865" s="14" t="str">
        <v/>
      </c>
      <c r="L47865" s="14" t="str">
        <v/>
      </c>
      <c r="O47865" s="14" t="str">
        <v/>
      </c>
      <c r="P47865" s="14" t="str">
        <f ca="1"/>
        <v>Low Cap</v>
      </c>
    </row>
    <row r="47866" spans="11:16">
      <c r="K47866" s="14" t="str">
        <v/>
      </c>
      <c r="L47866" s="14" t="str">
        <v/>
      </c>
      <c r="O47866" s="14" t="str">
        <v/>
      </c>
      <c r="P47866" s="14" t="str">
        <f ca="1"/>
        <v>Low Cap</v>
      </c>
    </row>
    <row r="47867" spans="11:16">
      <c r="K47867" s="14" t="str">
        <v/>
      </c>
      <c r="L47867" s="14" t="str">
        <v/>
      </c>
      <c r="O47867" s="14" t="str">
        <v/>
      </c>
      <c r="P47867" s="14" t="str">
        <f ca="1"/>
        <v>Low Cap</v>
      </c>
    </row>
    <row r="47868" spans="11:16">
      <c r="K47868" s="14" t="str">
        <v/>
      </c>
      <c r="L47868" s="14" t="str">
        <v/>
      </c>
      <c r="O47868" s="14" t="str">
        <v/>
      </c>
      <c r="P47868" s="14" t="str">
        <f ca="1"/>
        <v>Low Cap</v>
      </c>
    </row>
    <row r="47869" spans="11:16">
      <c r="K47869" s="14" t="str">
        <v/>
      </c>
      <c r="L47869" s="14" t="str">
        <v/>
      </c>
      <c r="O47869" s="14" t="str">
        <v/>
      </c>
      <c r="P47869" s="14" t="str">
        <f ca="1"/>
        <v>Low Cap</v>
      </c>
    </row>
    <row r="47870" spans="11:16">
      <c r="K47870" s="14" t="str">
        <v/>
      </c>
      <c r="L47870" s="14" t="str">
        <v/>
      </c>
      <c r="O47870" s="14" t="str">
        <v/>
      </c>
      <c r="P47870" s="14" t="str">
        <f ca="1"/>
        <v>Low Cap</v>
      </c>
    </row>
    <row r="47871" spans="11:16">
      <c r="K47871" s="14" t="str">
        <v/>
      </c>
      <c r="L47871" s="14" t="str">
        <v/>
      </c>
      <c r="O47871" s="14" t="str">
        <v/>
      </c>
      <c r="P47871" s="14" t="str">
        <f ca="1"/>
        <v>Low Cap</v>
      </c>
    </row>
    <row r="47872" spans="11:16">
      <c r="K47872" s="14" t="str">
        <v/>
      </c>
      <c r="L47872" s="14" t="str">
        <v/>
      </c>
      <c r="O47872" s="14" t="str">
        <v/>
      </c>
      <c r="P47872" s="14" t="str">
        <f ca="1"/>
        <v>Low Cap</v>
      </c>
    </row>
    <row r="47873" spans="11:16">
      <c r="K47873" s="14" t="str">
        <v/>
      </c>
      <c r="L47873" s="14" t="str">
        <v/>
      </c>
      <c r="O47873" s="14" t="str">
        <v/>
      </c>
      <c r="P47873" s="14" t="str">
        <f ca="1"/>
        <v>Low Cap</v>
      </c>
    </row>
    <row r="47874" spans="11:16">
      <c r="K47874" s="14" t="str">
        <v/>
      </c>
      <c r="L47874" s="14" t="str">
        <v/>
      </c>
      <c r="O47874" s="14" t="str">
        <v/>
      </c>
      <c r="P47874" s="14" t="str">
        <f ca="1"/>
        <v>Low Cap</v>
      </c>
    </row>
    <row r="47875" spans="11:16">
      <c r="K47875" s="14" t="str">
        <v/>
      </c>
      <c r="L47875" s="14" t="str">
        <v/>
      </c>
      <c r="O47875" s="14" t="str">
        <v/>
      </c>
      <c r="P47875" s="14" t="str">
        <f ca="1"/>
        <v>Low Cap</v>
      </c>
    </row>
    <row r="47876" spans="11:16">
      <c r="K47876" s="14" t="str">
        <v/>
      </c>
      <c r="L47876" s="14" t="str">
        <v/>
      </c>
      <c r="O47876" s="14" t="str">
        <v/>
      </c>
      <c r="P47876" s="14" t="str">
        <f ca="1"/>
        <v>Low Cap</v>
      </c>
    </row>
    <row r="47877" spans="11:16">
      <c r="K47877" s="14" t="str">
        <v/>
      </c>
      <c r="L47877" s="14" t="str">
        <v/>
      </c>
      <c r="O47877" s="14" t="str">
        <v/>
      </c>
      <c r="P47877" s="14" t="str">
        <f ca="1"/>
        <v>Low Cap</v>
      </c>
    </row>
    <row r="47878" spans="11:16">
      <c r="K47878" s="14" t="str">
        <v/>
      </c>
      <c r="L47878" s="14" t="str">
        <v/>
      </c>
      <c r="O47878" s="14" t="str">
        <v/>
      </c>
      <c r="P47878" s="14" t="str">
        <f ca="1"/>
        <v>Low Cap</v>
      </c>
    </row>
    <row r="47879" spans="11:16">
      <c r="K47879" s="14" t="str">
        <v/>
      </c>
      <c r="L47879" s="14" t="str">
        <v/>
      </c>
      <c r="O47879" s="14" t="str">
        <v/>
      </c>
      <c r="P47879" s="14" t="str">
        <f ca="1"/>
        <v>Low Cap</v>
      </c>
    </row>
    <row r="47880" spans="11:16">
      <c r="K47880" s="14" t="str">
        <v/>
      </c>
      <c r="L47880" s="14" t="str">
        <v/>
      </c>
      <c r="O47880" s="14" t="str">
        <v/>
      </c>
      <c r="P47880" s="14" t="str">
        <f ca="1"/>
        <v>Low Cap</v>
      </c>
    </row>
    <row r="47881" spans="11:16">
      <c r="K47881" s="14" t="str">
        <v/>
      </c>
      <c r="L47881" s="14" t="str">
        <v/>
      </c>
      <c r="O47881" s="14" t="str">
        <v/>
      </c>
      <c r="P47881" s="14" t="str">
        <f ca="1"/>
        <v>Low Cap</v>
      </c>
    </row>
    <row r="47882" spans="11:16">
      <c r="K47882" s="14" t="str">
        <v/>
      </c>
      <c r="L47882" s="14" t="str">
        <v/>
      </c>
      <c r="O47882" s="14" t="str">
        <v/>
      </c>
      <c r="P47882" s="14" t="str">
        <f ca="1"/>
        <v>Low Cap</v>
      </c>
    </row>
    <row r="47883" spans="11:16">
      <c r="K47883" s="14" t="str">
        <v/>
      </c>
      <c r="L47883" s="14" t="str">
        <v/>
      </c>
      <c r="O47883" s="14" t="str">
        <v/>
      </c>
      <c r="P47883" s="14" t="str">
        <f ca="1"/>
        <v>Low Cap</v>
      </c>
    </row>
    <row r="47884" spans="11:16">
      <c r="K47884" s="14" t="str">
        <v/>
      </c>
      <c r="L47884" s="14" t="str">
        <v/>
      </c>
      <c r="O47884" s="14" t="str">
        <v/>
      </c>
      <c r="P47884" s="14" t="str">
        <f ca="1"/>
        <v>Low Cap</v>
      </c>
    </row>
    <row r="47885" spans="11:16">
      <c r="K47885" s="14" t="str">
        <v/>
      </c>
      <c r="L47885" s="14" t="str">
        <v/>
      </c>
      <c r="O47885" s="14" t="str">
        <v/>
      </c>
      <c r="P47885" s="14" t="str">
        <f ca="1"/>
        <v>Low Cap</v>
      </c>
    </row>
    <row r="47886" spans="11:16">
      <c r="K47886" s="14" t="str">
        <v/>
      </c>
      <c r="L47886" s="14" t="str">
        <v/>
      </c>
      <c r="O47886" s="14" t="str">
        <v/>
      </c>
      <c r="P47886" s="14" t="str">
        <f ca="1"/>
        <v>Low Cap</v>
      </c>
    </row>
    <row r="47887" spans="11:16">
      <c r="K47887" s="14" t="str">
        <v/>
      </c>
      <c r="L47887" s="14" t="str">
        <v/>
      </c>
      <c r="O47887" s="14" t="str">
        <v/>
      </c>
      <c r="P47887" s="14" t="str">
        <f ca="1"/>
        <v>Low Cap</v>
      </c>
    </row>
    <row r="47888" spans="11:16">
      <c r="K47888" s="14" t="str">
        <v/>
      </c>
      <c r="L47888" s="14" t="str">
        <v/>
      </c>
      <c r="O47888" s="14" t="str">
        <v/>
      </c>
      <c r="P47888" s="14" t="str">
        <f ca="1"/>
        <v>Low Cap</v>
      </c>
    </row>
    <row r="47889" spans="11:16">
      <c r="K47889" s="14" t="str">
        <v/>
      </c>
      <c r="L47889" s="14" t="str">
        <v/>
      </c>
      <c r="O47889" s="14" t="str">
        <v/>
      </c>
      <c r="P47889" s="14" t="str">
        <f ca="1"/>
        <v>Low Cap</v>
      </c>
    </row>
    <row r="47890" spans="11:16">
      <c r="K47890" s="14" t="str">
        <v/>
      </c>
      <c r="L47890" s="14" t="str">
        <v/>
      </c>
      <c r="O47890" s="14" t="str">
        <v/>
      </c>
      <c r="P47890" s="14" t="str">
        <f ca="1"/>
        <v>Low Cap</v>
      </c>
    </row>
    <row r="47891" spans="11:16">
      <c r="K47891" s="14" t="str">
        <v/>
      </c>
      <c r="L47891" s="14" t="str">
        <v/>
      </c>
      <c r="O47891" s="14" t="str">
        <v/>
      </c>
      <c r="P47891" s="14" t="str">
        <f ca="1"/>
        <v>Low Cap</v>
      </c>
    </row>
    <row r="47892" spans="11:16">
      <c r="K47892" s="14" t="str">
        <v/>
      </c>
      <c r="L47892" s="14" t="str">
        <v/>
      </c>
      <c r="O47892" s="14" t="str">
        <v/>
      </c>
      <c r="P47892" s="14" t="str">
        <f ca="1"/>
        <v>Low Cap</v>
      </c>
    </row>
    <row r="47893" spans="11:16">
      <c r="K47893" s="14" t="str">
        <v/>
      </c>
      <c r="L47893" s="14" t="str">
        <v/>
      </c>
      <c r="O47893" s="14" t="str">
        <v/>
      </c>
      <c r="P47893" s="14" t="str">
        <f ca="1"/>
        <v>Low Cap</v>
      </c>
    </row>
    <row r="47894" spans="11:16">
      <c r="K47894" s="14" t="str">
        <v/>
      </c>
      <c r="L47894" s="14" t="str">
        <v/>
      </c>
      <c r="O47894" s="14" t="str">
        <v/>
      </c>
      <c r="P47894" s="14" t="str">
        <f ca="1"/>
        <v>Low Cap</v>
      </c>
    </row>
    <row r="47895" spans="11:16">
      <c r="K47895" s="14" t="str">
        <v/>
      </c>
      <c r="L47895" s="14" t="str">
        <v/>
      </c>
      <c r="O47895" s="14" t="str">
        <v/>
      </c>
      <c r="P47895" s="14" t="str">
        <f ca="1"/>
        <v>Low Cap</v>
      </c>
    </row>
    <row r="47896" spans="11:16">
      <c r="K47896" s="14" t="str">
        <v/>
      </c>
      <c r="L47896" s="14" t="str">
        <v/>
      </c>
      <c r="O47896" s="14" t="str">
        <v/>
      </c>
      <c r="P47896" s="14" t="str">
        <f ca="1"/>
        <v>Low Cap</v>
      </c>
    </row>
    <row r="47897" spans="11:16">
      <c r="K47897" s="14" t="str">
        <v/>
      </c>
      <c r="L47897" s="14" t="str">
        <v/>
      </c>
      <c r="O47897" s="14" t="str">
        <v/>
      </c>
      <c r="P47897" s="14" t="str">
        <f ca="1"/>
        <v>Low Cap</v>
      </c>
    </row>
    <row r="47898" spans="11:16">
      <c r="K47898" s="14" t="str">
        <v/>
      </c>
      <c r="L47898" s="14" t="str">
        <v/>
      </c>
      <c r="O47898" s="14" t="str">
        <v/>
      </c>
      <c r="P47898" s="14" t="str">
        <f ca="1"/>
        <v>Low Cap</v>
      </c>
    </row>
    <row r="47899" spans="11:16">
      <c r="K47899" s="14" t="str">
        <v/>
      </c>
      <c r="L47899" s="14" t="str">
        <v/>
      </c>
      <c r="O47899" s="14" t="str">
        <v/>
      </c>
      <c r="P47899" s="14" t="str">
        <f ca="1"/>
        <v>Low Cap</v>
      </c>
    </row>
    <row r="47900" spans="11:16">
      <c r="K47900" s="14" t="str">
        <v/>
      </c>
      <c r="L47900" s="14" t="str">
        <v/>
      </c>
      <c r="O47900" s="14" t="str">
        <v/>
      </c>
      <c r="P47900" s="14" t="str">
        <f ca="1"/>
        <v>Low Cap</v>
      </c>
    </row>
    <row r="47901" spans="11:16">
      <c r="K47901" s="14" t="str">
        <v/>
      </c>
      <c r="L47901" s="14" t="str">
        <v/>
      </c>
      <c r="O47901" s="14" t="str">
        <v/>
      </c>
      <c r="P47901" s="14" t="str">
        <f ca="1"/>
        <v>Low Cap</v>
      </c>
    </row>
    <row r="47902" spans="11:16">
      <c r="K47902" s="14" t="str">
        <v/>
      </c>
      <c r="L47902" s="14" t="str">
        <v/>
      </c>
      <c r="O47902" s="14" t="str">
        <v/>
      </c>
      <c r="P47902" s="14" t="str">
        <f ca="1"/>
        <v>Low Cap</v>
      </c>
    </row>
    <row r="47903" spans="11:16">
      <c r="K47903" s="14" t="str">
        <v/>
      </c>
      <c r="L47903" s="14" t="str">
        <v/>
      </c>
      <c r="O47903" s="14" t="str">
        <v/>
      </c>
      <c r="P47903" s="14" t="str">
        <f ca="1"/>
        <v>Low Cap</v>
      </c>
    </row>
    <row r="47904" spans="11:16">
      <c r="K47904" s="14" t="str">
        <v/>
      </c>
      <c r="L47904" s="14" t="str">
        <v/>
      </c>
      <c r="O47904" s="14" t="str">
        <v/>
      </c>
      <c r="P47904" s="14" t="str">
        <f ca="1"/>
        <v>Low Cap</v>
      </c>
    </row>
    <row r="47905" spans="11:16">
      <c r="K47905" s="14" t="str">
        <v/>
      </c>
      <c r="L47905" s="14" t="str">
        <v/>
      </c>
      <c r="O47905" s="14" t="str">
        <v/>
      </c>
      <c r="P47905" s="14" t="str">
        <f ca="1"/>
        <v>Low Cap</v>
      </c>
    </row>
    <row r="47906" spans="11:16">
      <c r="K47906" s="14" t="str">
        <v/>
      </c>
      <c r="L47906" s="14" t="str">
        <v/>
      </c>
      <c r="O47906" s="14" t="str">
        <v/>
      </c>
      <c r="P47906" s="14" t="str">
        <f ca="1"/>
        <v>Low Cap</v>
      </c>
    </row>
    <row r="47907" spans="11:16">
      <c r="K47907" s="14" t="str">
        <v/>
      </c>
      <c r="L47907" s="14" t="str">
        <v/>
      </c>
      <c r="O47907" s="14" t="str">
        <v/>
      </c>
      <c r="P47907" s="14" t="str">
        <f ca="1"/>
        <v>Low Cap</v>
      </c>
    </row>
    <row r="47908" spans="11:16">
      <c r="K47908" s="14" t="str">
        <v/>
      </c>
      <c r="L47908" s="14" t="str">
        <v/>
      </c>
      <c r="O47908" s="14" t="str">
        <v/>
      </c>
      <c r="P47908" s="14" t="str">
        <f ca="1"/>
        <v>Low Cap</v>
      </c>
    </row>
    <row r="47909" spans="11:16">
      <c r="K47909" s="14" t="str">
        <v/>
      </c>
      <c r="L47909" s="14" t="str">
        <v/>
      </c>
      <c r="O47909" s="14" t="str">
        <v/>
      </c>
      <c r="P47909" s="14" t="str">
        <f ca="1"/>
        <v>Low Cap</v>
      </c>
    </row>
    <row r="47910" spans="11:16">
      <c r="K47910" s="14" t="str">
        <v/>
      </c>
      <c r="L47910" s="14" t="str">
        <v/>
      </c>
      <c r="O47910" s="14" t="str">
        <v/>
      </c>
      <c r="P47910" s="14" t="str">
        <f ca="1"/>
        <v>Low Cap</v>
      </c>
    </row>
    <row r="47911" spans="11:16">
      <c r="K47911" s="14" t="str">
        <v/>
      </c>
      <c r="L47911" s="14" t="str">
        <v/>
      </c>
      <c r="O47911" s="14" t="str">
        <v/>
      </c>
      <c r="P47911" s="14" t="str">
        <f ca="1"/>
        <v>Low Cap</v>
      </c>
    </row>
    <row r="47912" spans="11:16">
      <c r="K47912" s="14" t="str">
        <v/>
      </c>
      <c r="L47912" s="14" t="str">
        <v/>
      </c>
      <c r="O47912" s="14" t="str">
        <v/>
      </c>
      <c r="P47912" s="14" t="str">
        <f ca="1"/>
        <v>Low Cap</v>
      </c>
    </row>
    <row r="47913" spans="11:16">
      <c r="K47913" s="14" t="str">
        <v/>
      </c>
      <c r="L47913" s="14" t="str">
        <v/>
      </c>
      <c r="O47913" s="14" t="str">
        <v/>
      </c>
      <c r="P47913" s="14" t="str">
        <f ca="1"/>
        <v>Low Cap</v>
      </c>
    </row>
    <row r="47914" spans="11:16">
      <c r="K47914" s="14" t="str">
        <v/>
      </c>
      <c r="L47914" s="14" t="str">
        <v/>
      </c>
      <c r="O47914" s="14" t="str">
        <v/>
      </c>
      <c r="P47914" s="14" t="str">
        <f ca="1"/>
        <v>Low Cap</v>
      </c>
    </row>
    <row r="47915" spans="11:16">
      <c r="K47915" s="14" t="str">
        <v/>
      </c>
      <c r="L47915" s="14" t="str">
        <v/>
      </c>
      <c r="O47915" s="14" t="str">
        <v/>
      </c>
      <c r="P47915" s="14" t="str">
        <f ca="1"/>
        <v>Low Cap</v>
      </c>
    </row>
    <row r="47916" spans="11:16">
      <c r="K47916" s="14" t="str">
        <v/>
      </c>
      <c r="L47916" s="14" t="str">
        <v/>
      </c>
      <c r="O47916" s="14" t="str">
        <v/>
      </c>
      <c r="P47916" s="14" t="str">
        <f ca="1"/>
        <v>Low Cap</v>
      </c>
    </row>
    <row r="47917" spans="11:16">
      <c r="K47917" s="14" t="str">
        <v/>
      </c>
      <c r="L47917" s="14" t="str">
        <v/>
      </c>
      <c r="O47917" s="14" t="str">
        <v/>
      </c>
      <c r="P47917" s="14" t="str">
        <f ca="1"/>
        <v>Low Cap</v>
      </c>
    </row>
    <row r="47918" spans="11:16">
      <c r="K47918" s="14" t="str">
        <v/>
      </c>
      <c r="L47918" s="14" t="str">
        <v/>
      </c>
      <c r="O47918" s="14" t="str">
        <v/>
      </c>
      <c r="P47918" s="14" t="str">
        <f ca="1"/>
        <v>Low Cap</v>
      </c>
    </row>
    <row r="47919" spans="11:16">
      <c r="K47919" s="14" t="str">
        <v/>
      </c>
      <c r="L47919" s="14" t="str">
        <v/>
      </c>
      <c r="O47919" s="14" t="str">
        <v/>
      </c>
      <c r="P47919" s="14" t="str">
        <f ca="1"/>
        <v>Low Cap</v>
      </c>
    </row>
    <row r="47920" spans="11:16">
      <c r="K47920" s="14" t="str">
        <v/>
      </c>
      <c r="L47920" s="14" t="str">
        <v/>
      </c>
      <c r="O47920" s="14" t="str">
        <v/>
      </c>
      <c r="P47920" s="14" t="str">
        <f ca="1"/>
        <v>Low Cap</v>
      </c>
    </row>
    <row r="47921" spans="11:16">
      <c r="K47921" s="14" t="str">
        <v/>
      </c>
      <c r="L47921" s="14" t="str">
        <v/>
      </c>
      <c r="O47921" s="14" t="str">
        <v/>
      </c>
      <c r="P47921" s="14" t="str">
        <f ca="1"/>
        <v>Low Cap</v>
      </c>
    </row>
    <row r="47922" spans="11:16">
      <c r="K47922" s="14" t="str">
        <v/>
      </c>
      <c r="L47922" s="14" t="str">
        <v/>
      </c>
      <c r="O47922" s="14" t="str">
        <v/>
      </c>
      <c r="P47922" s="14" t="str">
        <f ca="1"/>
        <v>Low Cap</v>
      </c>
    </row>
    <row r="47923" spans="11:16">
      <c r="K47923" s="14" t="str">
        <v/>
      </c>
      <c r="L47923" s="14" t="str">
        <v/>
      </c>
      <c r="O47923" s="14" t="str">
        <v/>
      </c>
      <c r="P47923" s="14" t="str">
        <f ca="1"/>
        <v>Low Cap</v>
      </c>
    </row>
    <row r="47924" spans="11:16">
      <c r="K47924" s="14" t="str">
        <v/>
      </c>
      <c r="L47924" s="14" t="str">
        <v/>
      </c>
      <c r="O47924" s="14" t="str">
        <v/>
      </c>
      <c r="P47924" s="14" t="str">
        <f ca="1"/>
        <v>Low Cap</v>
      </c>
    </row>
    <row r="47925" spans="11:16">
      <c r="K47925" s="14" t="str">
        <v/>
      </c>
      <c r="L47925" s="14" t="str">
        <v/>
      </c>
      <c r="O47925" s="14" t="str">
        <v/>
      </c>
      <c r="P47925" s="14" t="str">
        <f ca="1"/>
        <v>Low Cap</v>
      </c>
    </row>
    <row r="47926" spans="11:16">
      <c r="K47926" s="14" t="str">
        <v/>
      </c>
      <c r="L47926" s="14" t="str">
        <v/>
      </c>
      <c r="O47926" s="14" t="str">
        <v/>
      </c>
      <c r="P47926" s="14" t="str">
        <f ca="1"/>
        <v>Low Cap</v>
      </c>
    </row>
    <row r="47927" spans="11:16">
      <c r="K47927" s="14" t="str">
        <v/>
      </c>
      <c r="L47927" s="14" t="str">
        <v/>
      </c>
      <c r="O47927" s="14" t="str">
        <v/>
      </c>
      <c r="P47927" s="14" t="str">
        <f ca="1"/>
        <v>Low Cap</v>
      </c>
    </row>
    <row r="47928" spans="11:16">
      <c r="K47928" s="14" t="str">
        <v/>
      </c>
      <c r="L47928" s="14" t="str">
        <v/>
      </c>
      <c r="O47928" s="14" t="str">
        <v/>
      </c>
      <c r="P47928" s="14" t="str">
        <f ca="1"/>
        <v>Low Cap</v>
      </c>
    </row>
    <row r="47929" spans="11:16">
      <c r="K47929" s="14" t="str">
        <v/>
      </c>
      <c r="L47929" s="14" t="str">
        <v/>
      </c>
      <c r="O47929" s="14" t="str">
        <v/>
      </c>
      <c r="P47929" s="14" t="str">
        <f ca="1"/>
        <v>Low Cap</v>
      </c>
    </row>
    <row r="47930" spans="11:16">
      <c r="K47930" s="14" t="str">
        <v/>
      </c>
      <c r="L47930" s="14" t="str">
        <v/>
      </c>
      <c r="O47930" s="14" t="str">
        <v/>
      </c>
      <c r="P47930" s="14" t="str">
        <f ca="1"/>
        <v>Low Cap</v>
      </c>
    </row>
    <row r="47931" spans="11:16">
      <c r="K47931" s="14" t="str">
        <v/>
      </c>
      <c r="L47931" s="14" t="str">
        <v/>
      </c>
      <c r="O47931" s="14" t="str">
        <v/>
      </c>
      <c r="P47931" s="14" t="str">
        <f ca="1"/>
        <v>Low Cap</v>
      </c>
    </row>
    <row r="47932" spans="11:16">
      <c r="K47932" s="14" t="str">
        <v/>
      </c>
      <c r="L47932" s="14" t="str">
        <v/>
      </c>
      <c r="O47932" s="14" t="str">
        <v/>
      </c>
      <c r="P47932" s="14" t="str">
        <f ca="1"/>
        <v>Low Cap</v>
      </c>
    </row>
    <row r="47933" spans="11:16">
      <c r="K47933" s="14" t="str">
        <v/>
      </c>
      <c r="L47933" s="14" t="str">
        <v/>
      </c>
      <c r="O47933" s="14" t="str">
        <v/>
      </c>
      <c r="P47933" s="14" t="str">
        <f ca="1"/>
        <v>Low Cap</v>
      </c>
    </row>
    <row r="47934" spans="11:16">
      <c r="K47934" s="14" t="str">
        <v/>
      </c>
      <c r="L47934" s="14" t="str">
        <v/>
      </c>
      <c r="O47934" s="14" t="str">
        <v/>
      </c>
      <c r="P47934" s="14" t="str">
        <f ca="1"/>
        <v>Low Cap</v>
      </c>
    </row>
    <row r="47935" spans="11:16">
      <c r="K47935" s="14" t="str">
        <v/>
      </c>
      <c r="L47935" s="14" t="str">
        <v/>
      </c>
      <c r="O47935" s="14" t="str">
        <v/>
      </c>
      <c r="P47935" s="14" t="str">
        <f ca="1"/>
        <v>Low Cap</v>
      </c>
    </row>
    <row r="47936" spans="11:16">
      <c r="K47936" s="14" t="str">
        <v/>
      </c>
      <c r="L47936" s="14" t="str">
        <v/>
      </c>
      <c r="O47936" s="14" t="str">
        <v/>
      </c>
      <c r="P47936" s="14" t="str">
        <f ca="1"/>
        <v>Low Cap</v>
      </c>
    </row>
    <row r="47937" spans="11:16">
      <c r="K47937" s="14" t="str">
        <v/>
      </c>
      <c r="L47937" s="14" t="str">
        <v/>
      </c>
      <c r="O47937" s="14" t="str">
        <v/>
      </c>
      <c r="P47937" s="14" t="str">
        <f ca="1"/>
        <v>Low Cap</v>
      </c>
    </row>
    <row r="47938" spans="11:16">
      <c r="K47938" s="14" t="str">
        <v/>
      </c>
      <c r="L47938" s="14" t="str">
        <v/>
      </c>
      <c r="O47938" s="14" t="str">
        <v/>
      </c>
      <c r="P47938" s="14" t="str">
        <f ca="1"/>
        <v>Low Cap</v>
      </c>
    </row>
    <row r="47939" spans="11:16">
      <c r="K47939" s="14" t="str">
        <v/>
      </c>
      <c r="L47939" s="14" t="str">
        <v/>
      </c>
      <c r="O47939" s="14" t="str">
        <v/>
      </c>
      <c r="P47939" s="14" t="str">
        <f ca="1"/>
        <v>Low Cap</v>
      </c>
    </row>
    <row r="47940" spans="11:16">
      <c r="K47940" s="14" t="str">
        <v/>
      </c>
      <c r="L47940" s="14" t="str">
        <v/>
      </c>
      <c r="O47940" s="14" t="str">
        <v/>
      </c>
      <c r="P47940" s="14" t="str">
        <f ca="1"/>
        <v>Low Cap</v>
      </c>
    </row>
    <row r="47941" spans="11:16">
      <c r="K47941" s="14" t="str">
        <v/>
      </c>
      <c r="L47941" s="14" t="str">
        <v/>
      </c>
      <c r="O47941" s="14" t="str">
        <v/>
      </c>
      <c r="P47941" s="14" t="str">
        <f ca="1"/>
        <v>Low Cap</v>
      </c>
    </row>
    <row r="47942" spans="11:16">
      <c r="K47942" s="14" t="str">
        <v/>
      </c>
      <c r="L47942" s="14" t="str">
        <v/>
      </c>
      <c r="O47942" s="14" t="str">
        <v/>
      </c>
      <c r="P47942" s="14" t="str">
        <f ca="1"/>
        <v>Low Cap</v>
      </c>
    </row>
    <row r="47943" spans="11:16">
      <c r="K47943" s="14" t="str">
        <v/>
      </c>
      <c r="L47943" s="14" t="str">
        <v/>
      </c>
      <c r="O47943" s="14" t="str">
        <v/>
      </c>
      <c r="P47943" s="14" t="str">
        <f ca="1"/>
        <v>Low Cap</v>
      </c>
    </row>
    <row r="47944" spans="11:16">
      <c r="K47944" s="14" t="str">
        <v/>
      </c>
      <c r="L47944" s="14" t="str">
        <v/>
      </c>
      <c r="O47944" s="14" t="str">
        <v/>
      </c>
      <c r="P47944" s="14" t="str">
        <f ca="1"/>
        <v>Low Cap</v>
      </c>
    </row>
    <row r="47945" spans="11:16">
      <c r="K47945" s="14" t="str">
        <v/>
      </c>
      <c r="L47945" s="14" t="str">
        <v/>
      </c>
      <c r="O47945" s="14" t="str">
        <v/>
      </c>
      <c r="P47945" s="14" t="str">
        <f ca="1"/>
        <v>Low Cap</v>
      </c>
    </row>
    <row r="47946" spans="11:16">
      <c r="K47946" s="14" t="str">
        <v/>
      </c>
      <c r="L47946" s="14" t="str">
        <v/>
      </c>
      <c r="O47946" s="14" t="str">
        <v/>
      </c>
      <c r="P47946" s="14" t="str">
        <f ca="1"/>
        <v>Low Cap</v>
      </c>
    </row>
    <row r="47947" spans="11:16">
      <c r="K47947" s="14" t="str">
        <v/>
      </c>
      <c r="L47947" s="14" t="str">
        <v/>
      </c>
      <c r="O47947" s="14" t="str">
        <v/>
      </c>
      <c r="P47947" s="14" t="str">
        <f ca="1"/>
        <v>Low Cap</v>
      </c>
    </row>
    <row r="47948" spans="11:16">
      <c r="K47948" s="14" t="str">
        <v/>
      </c>
      <c r="L47948" s="14" t="str">
        <v/>
      </c>
      <c r="O47948" s="14" t="str">
        <v/>
      </c>
      <c r="P47948" s="14" t="str">
        <f ca="1"/>
        <v>Low Cap</v>
      </c>
    </row>
    <row r="47949" spans="11:16">
      <c r="K47949" s="14" t="str">
        <v/>
      </c>
      <c r="L47949" s="14" t="str">
        <v/>
      </c>
      <c r="O47949" s="14" t="str">
        <v/>
      </c>
      <c r="P47949" s="14" t="str">
        <f ca="1"/>
        <v>Low Cap</v>
      </c>
    </row>
    <row r="47950" spans="11:16">
      <c r="K47950" s="14" t="str">
        <v/>
      </c>
      <c r="L47950" s="14" t="str">
        <v/>
      </c>
      <c r="O47950" s="14" t="str">
        <v/>
      </c>
      <c r="P47950" s="14" t="str">
        <f ca="1"/>
        <v>Low Cap</v>
      </c>
    </row>
    <row r="47951" spans="11:16">
      <c r="K47951" s="14" t="str">
        <v/>
      </c>
      <c r="L47951" s="14" t="str">
        <v/>
      </c>
      <c r="O47951" s="14" t="str">
        <v/>
      </c>
      <c r="P47951" s="14" t="str">
        <f ca="1"/>
        <v>Low Cap</v>
      </c>
    </row>
    <row r="47952" spans="11:16">
      <c r="K47952" s="14" t="str">
        <v/>
      </c>
      <c r="L47952" s="14" t="str">
        <v/>
      </c>
      <c r="O47952" s="14" t="str">
        <v/>
      </c>
      <c r="P47952" s="14" t="str">
        <f ca="1"/>
        <v>Low Cap</v>
      </c>
    </row>
    <row r="47953" spans="11:16">
      <c r="K47953" s="14" t="str">
        <v/>
      </c>
      <c r="L47953" s="14" t="str">
        <v/>
      </c>
      <c r="O47953" s="14" t="str">
        <v/>
      </c>
      <c r="P47953" s="14" t="str">
        <f ca="1"/>
        <v>Low Cap</v>
      </c>
    </row>
    <row r="47954" spans="11:16">
      <c r="K47954" s="14" t="str">
        <v/>
      </c>
      <c r="L47954" s="14" t="str">
        <v/>
      </c>
      <c r="O47954" s="14" t="str">
        <v/>
      </c>
      <c r="P47954" s="14" t="str">
        <f ca="1"/>
        <v>Low Cap</v>
      </c>
    </row>
    <row r="47955" spans="11:16">
      <c r="K47955" s="14" t="str">
        <v/>
      </c>
      <c r="L47955" s="14" t="str">
        <v/>
      </c>
      <c r="O47955" s="14" t="str">
        <v/>
      </c>
      <c r="P47955" s="14" t="str">
        <f ca="1"/>
        <v>Low Cap</v>
      </c>
    </row>
    <row r="47956" spans="11:16">
      <c r="K47956" s="14" t="str">
        <v/>
      </c>
      <c r="L47956" s="14" t="str">
        <v/>
      </c>
      <c r="O47956" s="14" t="str">
        <v/>
      </c>
      <c r="P47956" s="14" t="str">
        <f ca="1"/>
        <v>Low Cap</v>
      </c>
    </row>
    <row r="47957" spans="11:16">
      <c r="K47957" s="14" t="str">
        <v/>
      </c>
      <c r="L47957" s="14" t="str">
        <v/>
      </c>
      <c r="O47957" s="14" t="str">
        <v/>
      </c>
      <c r="P47957" s="14" t="str">
        <f ca="1"/>
        <v>Low Cap</v>
      </c>
    </row>
    <row r="47958" spans="11:16">
      <c r="K47958" s="14" t="str">
        <v/>
      </c>
      <c r="L47958" s="14" t="str">
        <v/>
      </c>
      <c r="O47958" s="14" t="str">
        <v/>
      </c>
      <c r="P47958" s="14" t="str">
        <f ca="1"/>
        <v>Low Cap</v>
      </c>
    </row>
    <row r="47959" spans="11:16">
      <c r="K47959" s="14" t="str">
        <v/>
      </c>
      <c r="L47959" s="14" t="str">
        <v/>
      </c>
      <c r="O47959" s="14" t="str">
        <v/>
      </c>
      <c r="P47959" s="14" t="str">
        <f ca="1"/>
        <v>Low Cap</v>
      </c>
    </row>
    <row r="47960" spans="11:16">
      <c r="K47960" s="14" t="str">
        <v/>
      </c>
      <c r="L47960" s="14" t="str">
        <v/>
      </c>
      <c r="O47960" s="14" t="str">
        <v/>
      </c>
      <c r="P47960" s="14" t="str">
        <f ca="1"/>
        <v>Low Cap</v>
      </c>
    </row>
    <row r="47961" spans="11:16">
      <c r="K47961" s="14" t="str">
        <v/>
      </c>
      <c r="L47961" s="14" t="str">
        <v/>
      </c>
      <c r="O47961" s="14" t="str">
        <v/>
      </c>
      <c r="P47961" s="14" t="str">
        <f ca="1"/>
        <v>Low Cap</v>
      </c>
    </row>
    <row r="47962" spans="11:16">
      <c r="K47962" s="14" t="str">
        <v/>
      </c>
      <c r="L47962" s="14" t="str">
        <v/>
      </c>
      <c r="O47962" s="14" t="str">
        <v/>
      </c>
      <c r="P47962" s="14" t="str">
        <f ca="1"/>
        <v>Low Cap</v>
      </c>
    </row>
    <row r="47963" spans="11:16">
      <c r="K47963" s="14" t="str">
        <v/>
      </c>
      <c r="L47963" s="14" t="str">
        <v/>
      </c>
      <c r="O47963" s="14" t="str">
        <v/>
      </c>
      <c r="P47963" s="14" t="str">
        <f ca="1"/>
        <v>Low Cap</v>
      </c>
    </row>
    <row r="47964" spans="11:16">
      <c r="K47964" s="14" t="str">
        <v/>
      </c>
      <c r="L47964" s="14" t="str">
        <v/>
      </c>
      <c r="O47964" s="14" t="str">
        <v/>
      </c>
      <c r="P47964" s="14" t="str">
        <f ca="1"/>
        <v>Low Cap</v>
      </c>
    </row>
    <row r="47965" spans="11:16">
      <c r="K47965" s="14" t="str">
        <v/>
      </c>
      <c r="L47965" s="14" t="str">
        <v/>
      </c>
      <c r="O47965" s="14" t="str">
        <v/>
      </c>
      <c r="P47965" s="14" t="str">
        <f ca="1"/>
        <v>Low Cap</v>
      </c>
    </row>
    <row r="47966" spans="11:16">
      <c r="K47966" s="14" t="str">
        <v/>
      </c>
      <c r="L47966" s="14" t="str">
        <v/>
      </c>
      <c r="O47966" s="14" t="str">
        <v/>
      </c>
      <c r="P47966" s="14" t="str">
        <f ca="1"/>
        <v>Low Cap</v>
      </c>
    </row>
    <row r="47967" spans="11:16">
      <c r="K47967" s="14" t="str">
        <v/>
      </c>
      <c r="L47967" s="14" t="str">
        <v/>
      </c>
      <c r="O47967" s="14" t="str">
        <v/>
      </c>
      <c r="P47967" s="14" t="str">
        <f ca="1"/>
        <v>Low Cap</v>
      </c>
    </row>
    <row r="47968" spans="11:16">
      <c r="K47968" s="14" t="str">
        <v/>
      </c>
      <c r="L47968" s="14" t="str">
        <v/>
      </c>
      <c r="O47968" s="14" t="str">
        <v/>
      </c>
      <c r="P47968" s="14" t="str">
        <f ca="1"/>
        <v>Low Cap</v>
      </c>
    </row>
    <row r="47969" spans="11:16">
      <c r="K47969" s="14" t="str">
        <v/>
      </c>
      <c r="L47969" s="14" t="str">
        <v/>
      </c>
      <c r="O47969" s="14" t="str">
        <v/>
      </c>
      <c r="P47969" s="14" t="str">
        <f ca="1"/>
        <v>Low Cap</v>
      </c>
    </row>
    <row r="47970" spans="11:16">
      <c r="K47970" s="14" t="str">
        <v/>
      </c>
      <c r="L47970" s="14" t="str">
        <v/>
      </c>
      <c r="O47970" s="14" t="str">
        <v/>
      </c>
      <c r="P47970" s="14" t="str">
        <f ca="1"/>
        <v>Low Cap</v>
      </c>
    </row>
    <row r="47971" spans="11:16">
      <c r="K47971" s="14" t="str">
        <v/>
      </c>
      <c r="L47971" s="14" t="str">
        <v/>
      </c>
      <c r="O47971" s="14" t="str">
        <v/>
      </c>
      <c r="P47971" s="14" t="str">
        <f ca="1"/>
        <v>Low Cap</v>
      </c>
    </row>
    <row r="47972" spans="11:16">
      <c r="K47972" s="14" t="str">
        <v/>
      </c>
      <c r="L47972" s="14" t="str">
        <v/>
      </c>
      <c r="O47972" s="14" t="str">
        <v/>
      </c>
      <c r="P47972" s="14" t="str">
        <f ca="1"/>
        <v>Low Cap</v>
      </c>
    </row>
    <row r="47973" spans="11:16">
      <c r="K47973" s="14" t="str">
        <v/>
      </c>
      <c r="L47973" s="14" t="str">
        <v/>
      </c>
      <c r="O47973" s="14" t="str">
        <v/>
      </c>
      <c r="P47973" s="14" t="str">
        <f ca="1"/>
        <v>Low Cap</v>
      </c>
    </row>
    <row r="47974" spans="11:16">
      <c r="K47974" s="14" t="str">
        <v/>
      </c>
      <c r="L47974" s="14" t="str">
        <v/>
      </c>
      <c r="O47974" s="14" t="str">
        <v/>
      </c>
      <c r="P47974" s="14" t="str">
        <f ca="1"/>
        <v>Low Cap</v>
      </c>
    </row>
    <row r="47975" spans="11:16">
      <c r="K47975" s="14" t="str">
        <v/>
      </c>
      <c r="L47975" s="14" t="str">
        <v/>
      </c>
      <c r="O47975" s="14" t="str">
        <v/>
      </c>
      <c r="P47975" s="14" t="str">
        <f ca="1"/>
        <v>Low Cap</v>
      </c>
    </row>
    <row r="47976" spans="11:16">
      <c r="K47976" s="14" t="str">
        <v/>
      </c>
      <c r="L47976" s="14" t="str">
        <v/>
      </c>
      <c r="O47976" s="14" t="str">
        <v/>
      </c>
      <c r="P47976" s="14" t="str">
        <f ca="1"/>
        <v>Low Cap</v>
      </c>
    </row>
    <row r="47977" spans="11:16">
      <c r="K47977" s="14" t="str">
        <v/>
      </c>
      <c r="L47977" s="14" t="str">
        <v/>
      </c>
      <c r="O47977" s="14" t="str">
        <v/>
      </c>
      <c r="P47977" s="14" t="str">
        <f ca="1"/>
        <v>Low Cap</v>
      </c>
    </row>
    <row r="47978" spans="11:16">
      <c r="K47978" s="14" t="str">
        <v/>
      </c>
      <c r="L47978" s="14" t="str">
        <v/>
      </c>
      <c r="O47978" s="14" t="str">
        <v/>
      </c>
      <c r="P47978" s="14" t="str">
        <f ca="1"/>
        <v>Low Cap</v>
      </c>
    </row>
    <row r="47979" spans="11:16">
      <c r="K47979" s="14" t="str">
        <v/>
      </c>
      <c r="L47979" s="14" t="str">
        <v/>
      </c>
      <c r="O47979" s="14" t="str">
        <v/>
      </c>
      <c r="P47979" s="14" t="str">
        <f ca="1"/>
        <v>Low Cap</v>
      </c>
    </row>
    <row r="47980" spans="11:16">
      <c r="K47980" s="14" t="str">
        <v/>
      </c>
      <c r="L47980" s="14" t="str">
        <v/>
      </c>
      <c r="O47980" s="14" t="str">
        <v/>
      </c>
      <c r="P47980" s="14" t="str">
        <f ca="1"/>
        <v>Low Cap</v>
      </c>
    </row>
    <row r="47981" spans="11:16">
      <c r="K47981" s="14" t="str">
        <v/>
      </c>
      <c r="L47981" s="14" t="str">
        <v/>
      </c>
      <c r="O47981" s="14" t="str">
        <v/>
      </c>
      <c r="P47981" s="14" t="str">
        <f ca="1"/>
        <v>Low Cap</v>
      </c>
    </row>
    <row r="47982" spans="11:16">
      <c r="K47982" s="14" t="str">
        <v/>
      </c>
      <c r="L47982" s="14" t="str">
        <v/>
      </c>
      <c r="O47982" s="14" t="str">
        <v/>
      </c>
      <c r="P47982" s="14" t="str">
        <f ca="1"/>
        <v>Low Cap</v>
      </c>
    </row>
    <row r="47983" spans="11:16">
      <c r="K47983" s="14" t="str">
        <v/>
      </c>
      <c r="L47983" s="14" t="str">
        <v/>
      </c>
      <c r="O47983" s="14" t="str">
        <v/>
      </c>
      <c r="P47983" s="14" t="str">
        <f ca="1"/>
        <v>Low Cap</v>
      </c>
    </row>
    <row r="47984" spans="11:16">
      <c r="K47984" s="14" t="str">
        <v/>
      </c>
      <c r="L47984" s="14" t="str">
        <v/>
      </c>
      <c r="O47984" s="14" t="str">
        <v/>
      </c>
      <c r="P47984" s="14" t="str">
        <f ca="1"/>
        <v>Low Cap</v>
      </c>
    </row>
    <row r="47985" spans="11:16">
      <c r="K47985" s="14" t="str">
        <v/>
      </c>
      <c r="L47985" s="14" t="str">
        <v/>
      </c>
      <c r="O47985" s="14" t="str">
        <v/>
      </c>
      <c r="P47985" s="14" t="str">
        <f ca="1"/>
        <v>Low Cap</v>
      </c>
    </row>
    <row r="47986" spans="11:16">
      <c r="K47986" s="14" t="str">
        <v/>
      </c>
      <c r="L47986" s="14" t="str">
        <v/>
      </c>
      <c r="O47986" s="14" t="str">
        <v/>
      </c>
      <c r="P47986" s="14" t="str">
        <f ca="1"/>
        <v>Low Cap</v>
      </c>
    </row>
    <row r="47987" spans="11:16">
      <c r="K47987" s="14" t="str">
        <v/>
      </c>
      <c r="L47987" s="14" t="str">
        <v/>
      </c>
      <c r="O47987" s="14" t="str">
        <v/>
      </c>
      <c r="P47987" s="14" t="str">
        <f ca="1"/>
        <v>Low Cap</v>
      </c>
    </row>
    <row r="47988" spans="11:16">
      <c r="K47988" s="14" t="str">
        <v/>
      </c>
      <c r="L47988" s="14" t="str">
        <v/>
      </c>
      <c r="O47988" s="14" t="str">
        <v/>
      </c>
      <c r="P47988" s="14" t="str">
        <f ca="1"/>
        <v>Low Cap</v>
      </c>
    </row>
    <row r="47989" spans="11:16">
      <c r="K47989" s="14" t="str">
        <v/>
      </c>
      <c r="L47989" s="14" t="str">
        <v/>
      </c>
      <c r="O47989" s="14" t="str">
        <v/>
      </c>
      <c r="P47989" s="14" t="str">
        <f ca="1"/>
        <v>Low Cap</v>
      </c>
    </row>
    <row r="47990" spans="11:16">
      <c r="K47990" s="14" t="str">
        <v/>
      </c>
      <c r="L47990" s="14" t="str">
        <v/>
      </c>
      <c r="O47990" s="14" t="str">
        <v/>
      </c>
      <c r="P47990" s="14" t="str">
        <f ca="1"/>
        <v>Low Cap</v>
      </c>
    </row>
    <row r="47991" spans="11:16">
      <c r="K47991" s="14" t="str">
        <v/>
      </c>
      <c r="L47991" s="14" t="str">
        <v/>
      </c>
      <c r="O47991" s="14" t="str">
        <v/>
      </c>
      <c r="P47991" s="14" t="str">
        <f ca="1"/>
        <v>Low Cap</v>
      </c>
    </row>
    <row r="47992" spans="11:16">
      <c r="K47992" s="14" t="str">
        <v/>
      </c>
      <c r="L47992" s="14" t="str">
        <v/>
      </c>
      <c r="O47992" s="14" t="str">
        <v/>
      </c>
      <c r="P47992" s="14" t="str">
        <f ca="1"/>
        <v>Low Cap</v>
      </c>
    </row>
    <row r="47993" spans="11:16">
      <c r="K47993" s="14" t="str">
        <v/>
      </c>
      <c r="L47993" s="14" t="str">
        <v/>
      </c>
      <c r="O47993" s="14" t="str">
        <v/>
      </c>
      <c r="P47993" s="14" t="str">
        <f ca="1"/>
        <v>Low Cap</v>
      </c>
    </row>
    <row r="47994" spans="11:16">
      <c r="K47994" s="14" t="str">
        <v/>
      </c>
      <c r="L47994" s="14" t="str">
        <v/>
      </c>
      <c r="O47994" s="14" t="str">
        <v/>
      </c>
      <c r="P47994" s="14" t="str">
        <f ca="1"/>
        <v>Low Cap</v>
      </c>
    </row>
    <row r="47995" spans="11:16">
      <c r="K47995" s="14" t="str">
        <v/>
      </c>
      <c r="L47995" s="14" t="str">
        <v/>
      </c>
      <c r="O47995" s="14" t="str">
        <v/>
      </c>
      <c r="P47995" s="14" t="str">
        <f ca="1"/>
        <v>Low Cap</v>
      </c>
    </row>
    <row r="47996" spans="11:16">
      <c r="K47996" s="14" t="str">
        <v/>
      </c>
      <c r="L47996" s="14" t="str">
        <v/>
      </c>
      <c r="O47996" s="14" t="str">
        <v/>
      </c>
      <c r="P47996" s="14" t="str">
        <f ca="1"/>
        <v>Low Cap</v>
      </c>
    </row>
    <row r="47997" spans="11:16">
      <c r="K47997" s="14" t="str">
        <v/>
      </c>
      <c r="L47997" s="14" t="str">
        <v/>
      </c>
      <c r="O47997" s="14" t="str">
        <v/>
      </c>
      <c r="P47997" s="14" t="str">
        <f ca="1"/>
        <v>Low Cap</v>
      </c>
    </row>
    <row r="47998" spans="11:16">
      <c r="K47998" s="14" t="str">
        <v/>
      </c>
      <c r="L47998" s="14" t="str">
        <v/>
      </c>
      <c r="O47998" s="14" t="str">
        <v/>
      </c>
      <c r="P47998" s="14" t="str">
        <f ca="1"/>
        <v>Low Cap</v>
      </c>
    </row>
    <row r="47999" spans="11:16">
      <c r="K47999" s="14" t="str">
        <v/>
      </c>
      <c r="L47999" s="14" t="str">
        <v/>
      </c>
      <c r="O47999" s="14" t="str">
        <v/>
      </c>
      <c r="P47999" s="14" t="str">
        <f ca="1"/>
        <v>Low Cap</v>
      </c>
    </row>
    <row r="48000" spans="11:16">
      <c r="K48000" s="14" t="str">
        <v/>
      </c>
      <c r="L48000" s="14" t="str">
        <v/>
      </c>
      <c r="O48000" s="14" t="str">
        <v/>
      </c>
      <c r="P48000" s="14" t="str">
        <f ca="1"/>
        <v>Low Cap</v>
      </c>
    </row>
    <row r="48001" spans="11:16">
      <c r="K48001" s="14" t="str">
        <v/>
      </c>
      <c r="L48001" s="14" t="str">
        <v/>
      </c>
      <c r="O48001" s="14" t="str">
        <v/>
      </c>
      <c r="P48001" s="14" t="str">
        <f ca="1"/>
        <v>Low Cap</v>
      </c>
    </row>
    <row r="48002" spans="11:16">
      <c r="K48002" s="14" t="str">
        <v/>
      </c>
      <c r="L48002" s="14" t="str">
        <v/>
      </c>
      <c r="O48002" s="14" t="str">
        <v/>
      </c>
      <c r="P48002" s="14" t="str">
        <f ca="1"/>
        <v>Low Cap</v>
      </c>
    </row>
    <row r="48003" spans="11:16">
      <c r="K48003" s="14" t="str">
        <v/>
      </c>
      <c r="L48003" s="14" t="str">
        <v/>
      </c>
      <c r="O48003" s="14" t="str">
        <v/>
      </c>
      <c r="P48003" s="14" t="str">
        <f ca="1"/>
        <v>Low Cap</v>
      </c>
    </row>
    <row r="48004" spans="11:16">
      <c r="K48004" s="14" t="str">
        <v/>
      </c>
      <c r="L48004" s="14" t="str">
        <v/>
      </c>
      <c r="O48004" s="14" t="str">
        <v/>
      </c>
      <c r="P48004" s="14" t="str">
        <f ca="1"/>
        <v>Low Cap</v>
      </c>
    </row>
    <row r="48005" spans="11:16">
      <c r="K48005" s="14" t="str">
        <v/>
      </c>
      <c r="L48005" s="14" t="str">
        <v/>
      </c>
      <c r="O48005" s="14" t="str">
        <v/>
      </c>
      <c r="P48005" s="14" t="str">
        <f ca="1"/>
        <v>Low Cap</v>
      </c>
    </row>
    <row r="48006" spans="11:16">
      <c r="K48006" s="14" t="str">
        <v/>
      </c>
      <c r="L48006" s="14" t="str">
        <v/>
      </c>
      <c r="O48006" s="14" t="str">
        <v/>
      </c>
      <c r="P48006" s="14" t="str">
        <f ca="1"/>
        <v>Low Cap</v>
      </c>
    </row>
    <row r="48007" spans="11:16">
      <c r="K48007" s="14" t="str">
        <v/>
      </c>
      <c r="L48007" s="14" t="str">
        <v/>
      </c>
      <c r="O48007" s="14" t="str">
        <v/>
      </c>
      <c r="P48007" s="14" t="str">
        <f ca="1"/>
        <v>Low Cap</v>
      </c>
    </row>
    <row r="48008" spans="11:16">
      <c r="K48008" s="14" t="str">
        <v/>
      </c>
      <c r="L48008" s="14" t="str">
        <v/>
      </c>
      <c r="O48008" s="14" t="str">
        <v/>
      </c>
      <c r="P48008" s="14" t="str">
        <f ca="1"/>
        <v>Low Cap</v>
      </c>
    </row>
    <row r="48009" spans="11:16">
      <c r="K48009" s="14" t="str">
        <v/>
      </c>
      <c r="L48009" s="14" t="str">
        <v/>
      </c>
      <c r="O48009" s="14" t="str">
        <v/>
      </c>
      <c r="P48009" s="14" t="str">
        <f ca="1"/>
        <v>Low Cap</v>
      </c>
    </row>
    <row r="48010" spans="11:16">
      <c r="K48010" s="14" t="str">
        <v/>
      </c>
      <c r="L48010" s="14" t="str">
        <v/>
      </c>
      <c r="O48010" s="14" t="str">
        <v/>
      </c>
      <c r="P48010" s="14" t="str">
        <f ca="1"/>
        <v>Low Cap</v>
      </c>
    </row>
    <row r="48011" spans="11:16">
      <c r="K48011" s="14" t="str">
        <v/>
      </c>
      <c r="L48011" s="14" t="str">
        <v/>
      </c>
      <c r="O48011" s="14" t="str">
        <v/>
      </c>
      <c r="P48011" s="14" t="str">
        <f ca="1"/>
        <v>Low Cap</v>
      </c>
    </row>
    <row r="48012" spans="11:16">
      <c r="K48012" s="14" t="str">
        <v/>
      </c>
      <c r="L48012" s="14" t="str">
        <v/>
      </c>
      <c r="O48012" s="14" t="str">
        <v/>
      </c>
      <c r="P48012" s="14" t="str">
        <f ca="1"/>
        <v>Low Cap</v>
      </c>
    </row>
    <row r="48013" spans="11:16">
      <c r="K48013" s="14" t="str">
        <v/>
      </c>
      <c r="L48013" s="14" t="str">
        <v/>
      </c>
      <c r="O48013" s="14" t="str">
        <v/>
      </c>
      <c r="P48013" s="14" t="str">
        <f ca="1"/>
        <v>Low Cap</v>
      </c>
    </row>
    <row r="48014" spans="11:16">
      <c r="K48014" s="14" t="str">
        <v/>
      </c>
      <c r="L48014" s="14" t="str">
        <v/>
      </c>
      <c r="O48014" s="14" t="str">
        <v/>
      </c>
      <c r="P48014" s="14" t="str">
        <f ca="1"/>
        <v>Low Cap</v>
      </c>
    </row>
    <row r="48015" spans="11:16">
      <c r="K48015" s="14" t="str">
        <v/>
      </c>
      <c r="L48015" s="14" t="str">
        <v/>
      </c>
      <c r="O48015" s="14" t="str">
        <v/>
      </c>
      <c r="P48015" s="14" t="str">
        <f ca="1"/>
        <v>Low Cap</v>
      </c>
    </row>
    <row r="48016" spans="11:16">
      <c r="K48016" s="14" t="str">
        <v/>
      </c>
      <c r="L48016" s="14" t="str">
        <v/>
      </c>
      <c r="O48016" s="14" t="str">
        <v/>
      </c>
      <c r="P48016" s="14" t="str">
        <f ca="1"/>
        <v>Low Cap</v>
      </c>
    </row>
    <row r="48017" spans="11:16">
      <c r="K48017" s="14" t="str">
        <v/>
      </c>
      <c r="L48017" s="14" t="str">
        <v/>
      </c>
      <c r="O48017" s="14" t="str">
        <v/>
      </c>
      <c r="P48017" s="14" t="str">
        <f ca="1"/>
        <v>Low Cap</v>
      </c>
    </row>
    <row r="48018" spans="11:16">
      <c r="K48018" s="14" t="str">
        <v/>
      </c>
      <c r="L48018" s="14" t="str">
        <v/>
      </c>
      <c r="O48018" s="14" t="str">
        <v/>
      </c>
      <c r="P48018" s="14" t="str">
        <f ca="1"/>
        <v>Low Cap</v>
      </c>
    </row>
    <row r="48019" spans="11:16">
      <c r="K48019" s="14" t="str">
        <v/>
      </c>
      <c r="L48019" s="14" t="str">
        <v/>
      </c>
      <c r="O48019" s="14" t="str">
        <v/>
      </c>
      <c r="P48019" s="14" t="str">
        <f ca="1"/>
        <v>Low Cap</v>
      </c>
    </row>
    <row r="48020" spans="11:16">
      <c r="K48020" s="14" t="str">
        <v/>
      </c>
      <c r="L48020" s="14" t="str">
        <v/>
      </c>
      <c r="O48020" s="14" t="str">
        <v/>
      </c>
      <c r="P48020" s="14" t="str">
        <f ca="1"/>
        <v>Low Cap</v>
      </c>
    </row>
    <row r="48021" spans="11:16">
      <c r="K48021" s="14" t="str">
        <v/>
      </c>
      <c r="L48021" s="14" t="str">
        <v/>
      </c>
      <c r="O48021" s="14" t="str">
        <v/>
      </c>
      <c r="P48021" s="14" t="str">
        <f ca="1"/>
        <v>Low Cap</v>
      </c>
    </row>
    <row r="48022" spans="11:16">
      <c r="K48022" s="14" t="str">
        <v/>
      </c>
      <c r="L48022" s="14" t="str">
        <v/>
      </c>
      <c r="O48022" s="14" t="str">
        <v/>
      </c>
      <c r="P48022" s="14" t="str">
        <f ca="1"/>
        <v>Low Cap</v>
      </c>
    </row>
    <row r="48023" spans="11:16">
      <c r="K48023" s="14" t="str">
        <v/>
      </c>
      <c r="L48023" s="14" t="str">
        <v/>
      </c>
      <c r="O48023" s="14" t="str">
        <v/>
      </c>
      <c r="P48023" s="14" t="str">
        <f ca="1"/>
        <v>Low Cap</v>
      </c>
    </row>
    <row r="48024" spans="11:16">
      <c r="K48024" s="14" t="str">
        <v/>
      </c>
      <c r="L48024" s="14" t="str">
        <v/>
      </c>
      <c r="O48024" s="14" t="str">
        <v/>
      </c>
      <c r="P48024" s="14" t="str">
        <f ca="1"/>
        <v>Low Cap</v>
      </c>
    </row>
    <row r="48025" spans="11:16">
      <c r="K48025" s="14" t="str">
        <v/>
      </c>
      <c r="L48025" s="14" t="str">
        <v/>
      </c>
      <c r="O48025" s="14" t="str">
        <v/>
      </c>
      <c r="P48025" s="14" t="str">
        <f ca="1"/>
        <v>Low Cap</v>
      </c>
    </row>
    <row r="48026" spans="11:16">
      <c r="K48026" s="14" t="str">
        <v/>
      </c>
      <c r="L48026" s="14" t="str">
        <v/>
      </c>
      <c r="O48026" s="14" t="str">
        <v/>
      </c>
      <c r="P48026" s="14" t="str">
        <f ca="1"/>
        <v>Low Cap</v>
      </c>
    </row>
    <row r="48027" spans="11:16">
      <c r="K48027" s="14" t="str">
        <v/>
      </c>
      <c r="L48027" s="14" t="str">
        <v/>
      </c>
      <c r="O48027" s="14" t="str">
        <v/>
      </c>
      <c r="P48027" s="14" t="str">
        <f ca="1"/>
        <v>Low Cap</v>
      </c>
    </row>
    <row r="48028" spans="11:16">
      <c r="K48028" s="14" t="str">
        <v/>
      </c>
      <c r="L48028" s="14" t="str">
        <v/>
      </c>
      <c r="O48028" s="14" t="str">
        <v/>
      </c>
      <c r="P48028" s="14" t="str">
        <f ca="1"/>
        <v>Low Cap</v>
      </c>
    </row>
    <row r="48029" spans="11:16">
      <c r="K48029" s="14" t="str">
        <v/>
      </c>
      <c r="L48029" s="14" t="str">
        <v/>
      </c>
      <c r="O48029" s="14" t="str">
        <v/>
      </c>
      <c r="P48029" s="14" t="str">
        <f ca="1"/>
        <v>Low Cap</v>
      </c>
    </row>
    <row r="48030" spans="11:16">
      <c r="K48030" s="14" t="str">
        <v/>
      </c>
      <c r="L48030" s="14" t="str">
        <v/>
      </c>
      <c r="O48030" s="14" t="str">
        <v/>
      </c>
      <c r="P48030" s="14" t="str">
        <f ca="1"/>
        <v>Low Cap</v>
      </c>
    </row>
    <row r="48031" spans="11:16">
      <c r="K48031" s="14" t="str">
        <v/>
      </c>
      <c r="L48031" s="14" t="str">
        <v/>
      </c>
      <c r="O48031" s="14" t="str">
        <v/>
      </c>
      <c r="P48031" s="14" t="str">
        <f ca="1"/>
        <v>Low Cap</v>
      </c>
    </row>
    <row r="48032" spans="11:16">
      <c r="K48032" s="14" t="str">
        <v/>
      </c>
      <c r="L48032" s="14" t="str">
        <v/>
      </c>
      <c r="O48032" s="14" t="str">
        <v/>
      </c>
      <c r="P48032" s="14" t="str">
        <f ca="1"/>
        <v>Low Cap</v>
      </c>
    </row>
    <row r="48033" spans="11:16">
      <c r="K48033" s="14" t="str">
        <v/>
      </c>
      <c r="L48033" s="14" t="str">
        <v/>
      </c>
      <c r="O48033" s="14" t="str">
        <v/>
      </c>
      <c r="P48033" s="14" t="str">
        <f ca="1"/>
        <v>Low Cap</v>
      </c>
    </row>
    <row r="48034" spans="11:16">
      <c r="K48034" s="14" t="str">
        <v/>
      </c>
      <c r="L48034" s="14" t="str">
        <v/>
      </c>
      <c r="O48034" s="14" t="str">
        <v/>
      </c>
      <c r="P48034" s="14" t="str">
        <f ca="1"/>
        <v>Low Cap</v>
      </c>
    </row>
    <row r="48035" spans="11:16">
      <c r="K48035" s="14" t="str">
        <v/>
      </c>
      <c r="L48035" s="14" t="str">
        <v/>
      </c>
      <c r="O48035" s="14" t="str">
        <v/>
      </c>
      <c r="P48035" s="14" t="str">
        <f ca="1"/>
        <v>Low Cap</v>
      </c>
    </row>
    <row r="48036" spans="11:16">
      <c r="K48036" s="14" t="str">
        <v/>
      </c>
      <c r="L48036" s="14" t="str">
        <v/>
      </c>
      <c r="O48036" s="14" t="str">
        <v/>
      </c>
      <c r="P48036" s="14" t="str">
        <f ca="1"/>
        <v>Low Cap</v>
      </c>
    </row>
    <row r="48037" spans="11:16">
      <c r="K48037" s="14" t="str">
        <v/>
      </c>
      <c r="L48037" s="14" t="str">
        <v/>
      </c>
      <c r="O48037" s="14" t="str">
        <v/>
      </c>
      <c r="P48037" s="14" t="str">
        <f ca="1"/>
        <v>Low Cap</v>
      </c>
    </row>
    <row r="48038" spans="11:16">
      <c r="K48038" s="14" t="str">
        <v/>
      </c>
      <c r="L48038" s="14" t="str">
        <v/>
      </c>
      <c r="O48038" s="14" t="str">
        <v/>
      </c>
      <c r="P48038" s="14" t="str">
        <f ca="1"/>
        <v>Low Cap</v>
      </c>
    </row>
    <row r="48039" spans="11:16">
      <c r="K48039" s="14" t="str">
        <v/>
      </c>
      <c r="L48039" s="14" t="str">
        <v/>
      </c>
      <c r="O48039" s="14" t="str">
        <v/>
      </c>
      <c r="P48039" s="14" t="str">
        <f ca="1"/>
        <v>Low Cap</v>
      </c>
    </row>
    <row r="48040" spans="11:16">
      <c r="K48040" s="14" t="str">
        <v/>
      </c>
      <c r="L48040" s="14" t="str">
        <v/>
      </c>
      <c r="O48040" s="14" t="str">
        <v/>
      </c>
      <c r="P48040" s="14" t="str">
        <f ca="1"/>
        <v>Low Cap</v>
      </c>
    </row>
    <row r="48041" spans="11:16">
      <c r="K48041" s="14" t="str">
        <v/>
      </c>
      <c r="L48041" s="14" t="str">
        <v/>
      </c>
      <c r="O48041" s="14" t="str">
        <v/>
      </c>
      <c r="P48041" s="14" t="str">
        <f ca="1"/>
        <v>Low Cap</v>
      </c>
    </row>
    <row r="48042" spans="11:16">
      <c r="K48042" s="14" t="str">
        <v/>
      </c>
      <c r="L48042" s="14" t="str">
        <v/>
      </c>
      <c r="O48042" s="14" t="str">
        <v/>
      </c>
      <c r="P48042" s="14" t="str">
        <f ca="1"/>
        <v>Low Cap</v>
      </c>
    </row>
    <row r="48043" spans="11:16">
      <c r="K48043" s="14" t="str">
        <v/>
      </c>
      <c r="L48043" s="14" t="str">
        <v/>
      </c>
      <c r="O48043" s="14" t="str">
        <v/>
      </c>
      <c r="P48043" s="14" t="str">
        <f ca="1"/>
        <v>Low Cap</v>
      </c>
    </row>
    <row r="48044" spans="11:16">
      <c r="K48044" s="14" t="str">
        <v/>
      </c>
      <c r="L48044" s="14" t="str">
        <v/>
      </c>
      <c r="O48044" s="14" t="str">
        <v/>
      </c>
      <c r="P48044" s="14" t="str">
        <f ca="1"/>
        <v>Low Cap</v>
      </c>
    </row>
    <row r="48045" spans="11:16">
      <c r="K48045" s="14" t="str">
        <v/>
      </c>
      <c r="L48045" s="14" t="str">
        <v/>
      </c>
      <c r="O48045" s="14" t="str">
        <v/>
      </c>
      <c r="P48045" s="14" t="str">
        <f ca="1"/>
        <v>Low Cap</v>
      </c>
    </row>
    <row r="48046" spans="11:16">
      <c r="K48046" s="14" t="str">
        <v/>
      </c>
      <c r="L48046" s="14" t="str">
        <v/>
      </c>
      <c r="O48046" s="14" t="str">
        <v/>
      </c>
      <c r="P48046" s="14" t="str">
        <f ca="1"/>
        <v>Low Cap</v>
      </c>
    </row>
    <row r="48047" spans="11:16">
      <c r="K48047" s="14" t="str">
        <v/>
      </c>
      <c r="L48047" s="14" t="str">
        <v/>
      </c>
      <c r="O48047" s="14" t="str">
        <v/>
      </c>
      <c r="P48047" s="14" t="str">
        <f ca="1"/>
        <v>Low Cap</v>
      </c>
    </row>
    <row r="48048" spans="11:16">
      <c r="K48048" s="14" t="str">
        <v/>
      </c>
      <c r="L48048" s="14" t="str">
        <v/>
      </c>
      <c r="O48048" s="14" t="str">
        <v/>
      </c>
      <c r="P48048" s="14" t="str">
        <f ca="1"/>
        <v>Low Cap</v>
      </c>
    </row>
    <row r="48049" spans="11:16">
      <c r="K48049" s="14" t="str">
        <v/>
      </c>
      <c r="L48049" s="14" t="str">
        <v/>
      </c>
      <c r="O48049" s="14" t="str">
        <v/>
      </c>
      <c r="P48049" s="14" t="str">
        <f ca="1"/>
        <v>Low Cap</v>
      </c>
    </row>
    <row r="48050" spans="11:16">
      <c r="K48050" s="14" t="str">
        <v/>
      </c>
      <c r="L48050" s="14" t="str">
        <v/>
      </c>
      <c r="O48050" s="14" t="str">
        <v/>
      </c>
      <c r="P48050" s="14" t="str">
        <f ca="1"/>
        <v>Low Cap</v>
      </c>
    </row>
    <row r="48051" spans="11:16">
      <c r="K48051" s="14" t="str">
        <v/>
      </c>
      <c r="L48051" s="14" t="str">
        <v/>
      </c>
      <c r="O48051" s="14" t="str">
        <v/>
      </c>
      <c r="P48051" s="14" t="str">
        <f ca="1"/>
        <v>Low Cap</v>
      </c>
    </row>
    <row r="48052" spans="11:16">
      <c r="K48052" s="14" t="str">
        <v/>
      </c>
      <c r="L48052" s="14" t="str">
        <v/>
      </c>
      <c r="O48052" s="14" t="str">
        <v/>
      </c>
      <c r="P48052" s="14" t="str">
        <f ca="1"/>
        <v>Low Cap</v>
      </c>
    </row>
    <row r="48053" spans="11:16">
      <c r="K48053" s="14" t="str">
        <v/>
      </c>
      <c r="L48053" s="14" t="str">
        <v/>
      </c>
      <c r="O48053" s="14" t="str">
        <v/>
      </c>
      <c r="P48053" s="14" t="str">
        <f ca="1"/>
        <v>Low Cap</v>
      </c>
    </row>
    <row r="48054" spans="11:16">
      <c r="K48054" s="14" t="str">
        <v/>
      </c>
      <c r="L48054" s="14" t="str">
        <v/>
      </c>
      <c r="O48054" s="14" t="str">
        <v/>
      </c>
      <c r="P48054" s="14" t="str">
        <f ca="1"/>
        <v>Low Cap</v>
      </c>
    </row>
    <row r="48055" spans="11:16">
      <c r="K48055" s="14" t="str">
        <v/>
      </c>
      <c r="L48055" s="14" t="str">
        <v/>
      </c>
      <c r="O48055" s="14" t="str">
        <v/>
      </c>
      <c r="P48055" s="14" t="str">
        <f ca="1"/>
        <v>Low Cap</v>
      </c>
    </row>
    <row r="48056" spans="11:16">
      <c r="K48056" s="14" t="str">
        <v/>
      </c>
      <c r="L48056" s="14" t="str">
        <v/>
      </c>
      <c r="O48056" s="14" t="str">
        <v/>
      </c>
      <c r="P48056" s="14" t="str">
        <f ca="1"/>
        <v>Low Cap</v>
      </c>
    </row>
    <row r="48057" spans="11:16">
      <c r="K48057" s="14" t="str">
        <v/>
      </c>
      <c r="L48057" s="14" t="str">
        <v/>
      </c>
      <c r="O48057" s="14" t="str">
        <v/>
      </c>
      <c r="P48057" s="14" t="str">
        <f ca="1"/>
        <v>Low Cap</v>
      </c>
    </row>
    <row r="48058" spans="11:16">
      <c r="K48058" s="14" t="str">
        <v/>
      </c>
      <c r="L48058" s="14" t="str">
        <v/>
      </c>
      <c r="O48058" s="14" t="str">
        <v/>
      </c>
      <c r="P48058" s="14" t="str">
        <f ca="1"/>
        <v>Low Cap</v>
      </c>
    </row>
    <row r="48059" spans="11:16">
      <c r="K48059" s="14" t="str">
        <v/>
      </c>
      <c r="L48059" s="14" t="str">
        <v/>
      </c>
      <c r="O48059" s="14" t="str">
        <v/>
      </c>
      <c r="P48059" s="14" t="str">
        <f ca="1"/>
        <v>Low Cap</v>
      </c>
    </row>
    <row r="48060" spans="11:16">
      <c r="K48060" s="14" t="str">
        <v/>
      </c>
      <c r="L48060" s="14" t="str">
        <v/>
      </c>
      <c r="O48060" s="14" t="str">
        <v/>
      </c>
      <c r="P48060" s="14" t="str">
        <f ca="1"/>
        <v>Low Cap</v>
      </c>
    </row>
    <row r="48061" spans="11:16">
      <c r="K48061" s="14" t="str">
        <v/>
      </c>
      <c r="L48061" s="14" t="str">
        <v/>
      </c>
      <c r="O48061" s="14" t="str">
        <v/>
      </c>
      <c r="P48061" s="14" t="str">
        <f ca="1"/>
        <v>Low Cap</v>
      </c>
    </row>
    <row r="48062" spans="11:16">
      <c r="K48062" s="14" t="str">
        <v/>
      </c>
      <c r="L48062" s="14" t="str">
        <v/>
      </c>
      <c r="O48062" s="14" t="str">
        <v/>
      </c>
      <c r="P48062" s="14" t="str">
        <f ca="1"/>
        <v>Low Cap</v>
      </c>
    </row>
    <row r="48063" spans="11:16">
      <c r="K48063" s="14" t="str">
        <v/>
      </c>
      <c r="L48063" s="14" t="str">
        <v/>
      </c>
      <c r="O48063" s="14" t="str">
        <v/>
      </c>
      <c r="P48063" s="14" t="str">
        <f ca="1"/>
        <v>Low Cap</v>
      </c>
    </row>
    <row r="48064" spans="11:16">
      <c r="K48064" s="14" t="str">
        <v/>
      </c>
      <c r="L48064" s="14" t="str">
        <v/>
      </c>
      <c r="O48064" s="14" t="str">
        <v/>
      </c>
      <c r="P48064" s="14" t="str">
        <f ca="1"/>
        <v>Low Cap</v>
      </c>
    </row>
    <row r="48065" spans="11:16">
      <c r="K48065" s="14" t="str">
        <v/>
      </c>
      <c r="L48065" s="14" t="str">
        <v/>
      </c>
      <c r="O48065" s="14" t="str">
        <v/>
      </c>
      <c r="P48065" s="14" t="str">
        <f ca="1"/>
        <v>Low Cap</v>
      </c>
    </row>
    <row r="48066" spans="11:16">
      <c r="K48066" s="14" t="str">
        <v/>
      </c>
      <c r="L48066" s="14" t="str">
        <v/>
      </c>
      <c r="O48066" s="14" t="str">
        <v/>
      </c>
      <c r="P48066" s="14" t="str">
        <f ca="1"/>
        <v>Low Cap</v>
      </c>
    </row>
    <row r="48067" spans="11:16">
      <c r="K48067" s="14" t="str">
        <v/>
      </c>
      <c r="L48067" s="14" t="str">
        <v/>
      </c>
      <c r="O48067" s="14" t="str">
        <v/>
      </c>
      <c r="P48067" s="14" t="str">
        <f ca="1"/>
        <v>Low Cap</v>
      </c>
    </row>
    <row r="48068" spans="11:16">
      <c r="K48068" s="14" t="str">
        <v/>
      </c>
      <c r="L48068" s="14" t="str">
        <v/>
      </c>
      <c r="O48068" s="14" t="str">
        <v/>
      </c>
      <c r="P48068" s="14" t="str">
        <f ca="1"/>
        <v>Low Cap</v>
      </c>
    </row>
    <row r="48069" spans="11:16">
      <c r="K48069" s="14" t="str">
        <v/>
      </c>
      <c r="L48069" s="14" t="str">
        <v/>
      </c>
      <c r="O48069" s="14" t="str">
        <v/>
      </c>
      <c r="P48069" s="14" t="str">
        <f ca="1"/>
        <v>Low Cap</v>
      </c>
    </row>
    <row r="48070" spans="11:16">
      <c r="K48070" s="14" t="str">
        <v/>
      </c>
      <c r="L48070" s="14" t="str">
        <v/>
      </c>
      <c r="O48070" s="14" t="str">
        <v/>
      </c>
      <c r="P48070" s="14" t="str">
        <f ca="1"/>
        <v>Low Cap</v>
      </c>
    </row>
    <row r="48071" spans="11:16">
      <c r="K48071" s="14" t="str">
        <v/>
      </c>
      <c r="L48071" s="14" t="str">
        <v/>
      </c>
      <c r="O48071" s="14" t="str">
        <v/>
      </c>
      <c r="P48071" s="14" t="str">
        <f ca="1"/>
        <v>Low Cap</v>
      </c>
    </row>
    <row r="48072" spans="11:16">
      <c r="K48072" s="14" t="str">
        <v/>
      </c>
      <c r="L48072" s="14" t="str">
        <v/>
      </c>
      <c r="O48072" s="14" t="str">
        <v/>
      </c>
      <c r="P48072" s="14" t="str">
        <f ca="1"/>
        <v>Low Cap</v>
      </c>
    </row>
    <row r="48073" spans="11:16">
      <c r="K48073" s="14" t="str">
        <v/>
      </c>
      <c r="L48073" s="14" t="str">
        <v/>
      </c>
      <c r="O48073" s="14" t="str">
        <v/>
      </c>
      <c r="P48073" s="14" t="str">
        <f ca="1"/>
        <v>Low Cap</v>
      </c>
    </row>
    <row r="48074" spans="11:16">
      <c r="K48074" s="14" t="str">
        <v/>
      </c>
      <c r="L48074" s="14" t="str">
        <v/>
      </c>
      <c r="O48074" s="14" t="str">
        <v/>
      </c>
      <c r="P48074" s="14" t="str">
        <f ca="1"/>
        <v>Low Cap</v>
      </c>
    </row>
    <row r="48075" spans="11:16">
      <c r="K48075" s="14" t="str">
        <v/>
      </c>
      <c r="L48075" s="14" t="str">
        <v/>
      </c>
      <c r="O48075" s="14" t="str">
        <v/>
      </c>
      <c r="P48075" s="14" t="str">
        <f ca="1"/>
        <v>Low Cap</v>
      </c>
    </row>
    <row r="48076" spans="11:16">
      <c r="K48076" s="14" t="str">
        <v/>
      </c>
      <c r="L48076" s="14" t="str">
        <v/>
      </c>
      <c r="O48076" s="14" t="str">
        <v/>
      </c>
      <c r="P48076" s="14" t="str">
        <f ca="1"/>
        <v>Low Cap</v>
      </c>
    </row>
    <row r="48077" spans="11:16">
      <c r="K48077" s="14" t="str">
        <v/>
      </c>
      <c r="L48077" s="14" t="str">
        <v/>
      </c>
      <c r="O48077" s="14" t="str">
        <v/>
      </c>
      <c r="P48077" s="14" t="str">
        <f ca="1"/>
        <v>Low Cap</v>
      </c>
    </row>
    <row r="48078" spans="11:16">
      <c r="K48078" s="14" t="str">
        <v/>
      </c>
      <c r="L48078" s="14" t="str">
        <v/>
      </c>
      <c r="O48078" s="14" t="str">
        <v/>
      </c>
      <c r="P48078" s="14" t="str">
        <f ca="1"/>
        <v>Low Cap</v>
      </c>
    </row>
    <row r="48079" spans="11:16">
      <c r="K48079" s="14" t="str">
        <v/>
      </c>
      <c r="L48079" s="14" t="str">
        <v/>
      </c>
      <c r="O48079" s="14" t="str">
        <v/>
      </c>
      <c r="P48079" s="14" t="str">
        <f ca="1"/>
        <v>Low Cap</v>
      </c>
    </row>
    <row r="48080" spans="11:16">
      <c r="K48080" s="14" t="str">
        <v/>
      </c>
      <c r="L48080" s="14" t="str">
        <v/>
      </c>
      <c r="O48080" s="14" t="str">
        <v/>
      </c>
      <c r="P48080" s="14" t="str">
        <f ca="1"/>
        <v>Low Cap</v>
      </c>
    </row>
    <row r="48081" spans="11:16">
      <c r="K48081" s="14" t="str">
        <v/>
      </c>
      <c r="L48081" s="14" t="str">
        <v/>
      </c>
      <c r="O48081" s="14" t="str">
        <v/>
      </c>
      <c r="P48081" s="14" t="str">
        <f ca="1"/>
        <v>Low Cap</v>
      </c>
    </row>
    <row r="48082" spans="11:16">
      <c r="K48082" s="14" t="str">
        <v/>
      </c>
      <c r="L48082" s="14" t="str">
        <v/>
      </c>
      <c r="O48082" s="14" t="str">
        <v/>
      </c>
      <c r="P48082" s="14" t="str">
        <f ca="1"/>
        <v>Low Cap</v>
      </c>
    </row>
    <row r="48083" spans="11:16">
      <c r="K48083" s="14" t="str">
        <v/>
      </c>
      <c r="L48083" s="14" t="str">
        <v/>
      </c>
      <c r="O48083" s="14" t="str">
        <v/>
      </c>
      <c r="P48083" s="14" t="str">
        <f ca="1"/>
        <v>Low Cap</v>
      </c>
    </row>
    <row r="48084" spans="11:16">
      <c r="K48084" s="14" t="str">
        <v/>
      </c>
      <c r="L48084" s="14" t="str">
        <v/>
      </c>
      <c r="O48084" s="14" t="str">
        <v/>
      </c>
      <c r="P48084" s="14" t="str">
        <f ca="1"/>
        <v>Low Cap</v>
      </c>
    </row>
    <row r="48085" spans="11:16">
      <c r="K48085" s="14" t="str">
        <v/>
      </c>
      <c r="L48085" s="14" t="str">
        <v/>
      </c>
      <c r="O48085" s="14" t="str">
        <v/>
      </c>
      <c r="P48085" s="14" t="str">
        <f ca="1"/>
        <v>Low Cap</v>
      </c>
    </row>
    <row r="48086" spans="11:16">
      <c r="K48086" s="14" t="str">
        <v/>
      </c>
      <c r="L48086" s="14" t="str">
        <v/>
      </c>
      <c r="O48086" s="14" t="str">
        <v/>
      </c>
      <c r="P48086" s="14" t="str">
        <f ca="1"/>
        <v>Low Cap</v>
      </c>
    </row>
    <row r="48087" spans="11:16">
      <c r="K48087" s="14" t="str">
        <v/>
      </c>
      <c r="L48087" s="14" t="str">
        <v/>
      </c>
      <c r="O48087" s="14" t="str">
        <v/>
      </c>
      <c r="P48087" s="14" t="str">
        <f ca="1"/>
        <v>Low Cap</v>
      </c>
    </row>
    <row r="48088" spans="11:16">
      <c r="K48088" s="14" t="str">
        <v/>
      </c>
      <c r="L48088" s="14" t="str">
        <v/>
      </c>
      <c r="O48088" s="14" t="str">
        <v/>
      </c>
      <c r="P48088" s="14" t="str">
        <f ca="1"/>
        <v>Low Cap</v>
      </c>
    </row>
    <row r="48089" spans="11:16">
      <c r="K48089" s="14" t="str">
        <v/>
      </c>
      <c r="L48089" s="14" t="str">
        <v/>
      </c>
      <c r="O48089" s="14" t="str">
        <v/>
      </c>
      <c r="P48089" s="14" t="str">
        <f ca="1"/>
        <v>Low Cap</v>
      </c>
    </row>
    <row r="48090" spans="11:16">
      <c r="K48090" s="14" t="str">
        <v/>
      </c>
      <c r="L48090" s="14" t="str">
        <v/>
      </c>
      <c r="O48090" s="14" t="str">
        <v/>
      </c>
      <c r="P48090" s="14" t="str">
        <f ca="1"/>
        <v>Low Cap</v>
      </c>
    </row>
    <row r="48091" spans="11:16">
      <c r="K48091" s="14" t="str">
        <v/>
      </c>
      <c r="L48091" s="14" t="str">
        <v/>
      </c>
      <c r="O48091" s="14" t="str">
        <v/>
      </c>
      <c r="P48091" s="14" t="str">
        <f ca="1"/>
        <v>Low Cap</v>
      </c>
    </row>
    <row r="48092" spans="11:16">
      <c r="K48092" s="14" t="str">
        <v/>
      </c>
      <c r="L48092" s="14" t="str">
        <v/>
      </c>
      <c r="O48092" s="14" t="str">
        <v/>
      </c>
      <c r="P48092" s="14" t="str">
        <f ca="1"/>
        <v>Low Cap</v>
      </c>
    </row>
    <row r="48093" spans="11:16">
      <c r="K48093" s="14" t="str">
        <v/>
      </c>
      <c r="L48093" s="14" t="str">
        <v/>
      </c>
      <c r="O48093" s="14" t="str">
        <v/>
      </c>
      <c r="P48093" s="14" t="str">
        <f ca="1"/>
        <v>Low Cap</v>
      </c>
    </row>
    <row r="48094" spans="11:16">
      <c r="K48094" s="14" t="str">
        <v/>
      </c>
      <c r="L48094" s="14" t="str">
        <v/>
      </c>
      <c r="O48094" s="14" t="str">
        <v/>
      </c>
      <c r="P48094" s="14" t="str">
        <f ca="1"/>
        <v>Low Cap</v>
      </c>
    </row>
    <row r="48095" spans="11:16">
      <c r="K48095" s="14" t="str">
        <v/>
      </c>
      <c r="L48095" s="14" t="str">
        <v/>
      </c>
      <c r="O48095" s="14" t="str">
        <v/>
      </c>
      <c r="P48095" s="14" t="str">
        <f ca="1"/>
        <v>Low Cap</v>
      </c>
    </row>
    <row r="48096" spans="11:16">
      <c r="K48096" s="14" t="str">
        <v/>
      </c>
      <c r="L48096" s="14" t="str">
        <v/>
      </c>
      <c r="O48096" s="14" t="str">
        <v/>
      </c>
      <c r="P48096" s="14" t="str">
        <f ca="1"/>
        <v>Low Cap</v>
      </c>
    </row>
    <row r="48097" spans="11:16">
      <c r="K48097" s="14" t="str">
        <v/>
      </c>
      <c r="L48097" s="14" t="str">
        <v/>
      </c>
      <c r="O48097" s="14" t="str">
        <v/>
      </c>
      <c r="P48097" s="14" t="str">
        <f ca="1"/>
        <v>Low Cap</v>
      </c>
    </row>
    <row r="48098" spans="11:16">
      <c r="K48098" s="14" t="str">
        <v/>
      </c>
      <c r="L48098" s="14" t="str">
        <v/>
      </c>
      <c r="O48098" s="14" t="str">
        <v/>
      </c>
      <c r="P48098" s="14" t="str">
        <f ca="1"/>
        <v>Low Cap</v>
      </c>
    </row>
    <row r="48099" spans="11:16">
      <c r="K48099" s="14" t="str">
        <v/>
      </c>
      <c r="L48099" s="14" t="str">
        <v/>
      </c>
      <c r="O48099" s="14" t="str">
        <v/>
      </c>
      <c r="P48099" s="14" t="str">
        <f ca="1"/>
        <v>Low Cap</v>
      </c>
    </row>
    <row r="48100" spans="11:16">
      <c r="K48100" s="14" t="str">
        <v/>
      </c>
      <c r="L48100" s="14" t="str">
        <v/>
      </c>
      <c r="O48100" s="14" t="str">
        <v/>
      </c>
      <c r="P48100" s="14" t="str">
        <f ca="1"/>
        <v>Low Cap</v>
      </c>
    </row>
    <row r="48101" spans="11:16">
      <c r="K48101" s="14" t="str">
        <v/>
      </c>
      <c r="L48101" s="14" t="str">
        <v/>
      </c>
      <c r="O48101" s="14" t="str">
        <v/>
      </c>
      <c r="P48101" s="14" t="str">
        <f ca="1"/>
        <v>Low Cap</v>
      </c>
    </row>
    <row r="48102" spans="11:16">
      <c r="K48102" s="14" t="str">
        <v/>
      </c>
      <c r="L48102" s="14" t="str">
        <v/>
      </c>
      <c r="O48102" s="14" t="str">
        <v/>
      </c>
      <c r="P48102" s="14" t="str">
        <f ca="1"/>
        <v>Low Cap</v>
      </c>
    </row>
    <row r="48103" spans="11:16">
      <c r="K48103" s="14" t="str">
        <v/>
      </c>
      <c r="L48103" s="14" t="str">
        <v/>
      </c>
      <c r="O48103" s="14" t="str">
        <v/>
      </c>
      <c r="P48103" s="14" t="str">
        <f ca="1"/>
        <v>Low Cap</v>
      </c>
    </row>
    <row r="48104" spans="11:16">
      <c r="K48104" s="14" t="str">
        <v/>
      </c>
      <c r="L48104" s="14" t="str">
        <v/>
      </c>
      <c r="O48104" s="14" t="str">
        <v/>
      </c>
      <c r="P48104" s="14" t="str">
        <f ca="1"/>
        <v>Low Cap</v>
      </c>
    </row>
    <row r="48105" spans="11:16">
      <c r="K48105" s="14" t="str">
        <v/>
      </c>
      <c r="L48105" s="14" t="str">
        <v/>
      </c>
      <c r="O48105" s="14" t="str">
        <v/>
      </c>
      <c r="P48105" s="14" t="str">
        <f ca="1"/>
        <v>Low Cap</v>
      </c>
    </row>
    <row r="48106" spans="11:16">
      <c r="K48106" s="14" t="str">
        <v/>
      </c>
      <c r="L48106" s="14" t="str">
        <v/>
      </c>
      <c r="O48106" s="14" t="str">
        <v/>
      </c>
      <c r="P48106" s="14" t="str">
        <f ca="1"/>
        <v>Low Cap</v>
      </c>
    </row>
    <row r="48107" spans="11:16">
      <c r="K48107" s="14" t="str">
        <v/>
      </c>
      <c r="L48107" s="14" t="str">
        <v/>
      </c>
      <c r="O48107" s="14" t="str">
        <v/>
      </c>
      <c r="P48107" s="14" t="str">
        <f ca="1"/>
        <v>Low Cap</v>
      </c>
    </row>
    <row r="48108" spans="11:16">
      <c r="K48108" s="14" t="str">
        <v/>
      </c>
      <c r="L48108" s="14" t="str">
        <v/>
      </c>
      <c r="O48108" s="14" t="str">
        <v/>
      </c>
      <c r="P48108" s="14" t="str">
        <f ca="1"/>
        <v>Low Cap</v>
      </c>
    </row>
    <row r="48109" spans="11:16">
      <c r="K48109" s="14" t="str">
        <v/>
      </c>
      <c r="L48109" s="14" t="str">
        <v/>
      </c>
      <c r="O48109" s="14" t="str">
        <v/>
      </c>
      <c r="P48109" s="14" t="str">
        <f ca="1"/>
        <v>Low Cap</v>
      </c>
    </row>
    <row r="48110" spans="11:16">
      <c r="K48110" s="14" t="str">
        <v/>
      </c>
      <c r="L48110" s="14" t="str">
        <v/>
      </c>
      <c r="O48110" s="14" t="str">
        <v/>
      </c>
      <c r="P48110" s="14" t="str">
        <f ca="1"/>
        <v>Low Cap</v>
      </c>
    </row>
    <row r="48111" spans="11:16">
      <c r="K48111" s="14" t="str">
        <v/>
      </c>
      <c r="L48111" s="14" t="str">
        <v/>
      </c>
      <c r="O48111" s="14" t="str">
        <v/>
      </c>
      <c r="P48111" s="14" t="str">
        <f ca="1"/>
        <v>Low Cap</v>
      </c>
    </row>
    <row r="48112" spans="11:16">
      <c r="K48112" s="14" t="str">
        <v/>
      </c>
      <c r="L48112" s="14" t="str">
        <v/>
      </c>
      <c r="O48112" s="14" t="str">
        <v/>
      </c>
      <c r="P48112" s="14" t="str">
        <f ca="1"/>
        <v>Low Cap</v>
      </c>
    </row>
    <row r="48113" spans="11:16">
      <c r="K48113" s="14" t="str">
        <v/>
      </c>
      <c r="L48113" s="14" t="str">
        <v/>
      </c>
      <c r="O48113" s="14" t="str">
        <v/>
      </c>
      <c r="P48113" s="14" t="str">
        <f ca="1"/>
        <v>Low Cap</v>
      </c>
    </row>
    <row r="48114" spans="11:16">
      <c r="K48114" s="14" t="str">
        <v/>
      </c>
      <c r="L48114" s="14" t="str">
        <v/>
      </c>
      <c r="O48114" s="14" t="str">
        <v/>
      </c>
      <c r="P48114" s="14" t="str">
        <f ca="1"/>
        <v>Low Cap</v>
      </c>
    </row>
    <row r="48115" spans="11:16">
      <c r="K48115" s="14" t="str">
        <v/>
      </c>
      <c r="L48115" s="14" t="str">
        <v/>
      </c>
      <c r="O48115" s="14" t="str">
        <v/>
      </c>
      <c r="P48115" s="14" t="str">
        <f ca="1"/>
        <v>Low Cap</v>
      </c>
    </row>
    <row r="48116" spans="11:16">
      <c r="K48116" s="14" t="str">
        <v/>
      </c>
      <c r="L48116" s="14" t="str">
        <v/>
      </c>
      <c r="O48116" s="14" t="str">
        <v/>
      </c>
      <c r="P48116" s="14" t="str">
        <f ca="1"/>
        <v>Low Cap</v>
      </c>
    </row>
    <row r="48117" spans="11:16">
      <c r="K48117" s="14" t="str">
        <v/>
      </c>
      <c r="L48117" s="14" t="str">
        <v/>
      </c>
      <c r="O48117" s="14" t="str">
        <v/>
      </c>
      <c r="P48117" s="14" t="str">
        <f ca="1"/>
        <v>Low Cap</v>
      </c>
    </row>
    <row r="48118" spans="11:16">
      <c r="K48118" s="14" t="str">
        <v/>
      </c>
      <c r="L48118" s="14" t="str">
        <v/>
      </c>
      <c r="O48118" s="14" t="str">
        <v/>
      </c>
      <c r="P48118" s="14" t="str">
        <f ca="1"/>
        <v>Low Cap</v>
      </c>
    </row>
    <row r="48119" spans="11:16">
      <c r="K48119" s="14" t="str">
        <v/>
      </c>
      <c r="L48119" s="14" t="str">
        <v/>
      </c>
      <c r="O48119" s="14" t="str">
        <v/>
      </c>
      <c r="P48119" s="14" t="str">
        <f ca="1"/>
        <v>Low Cap</v>
      </c>
    </row>
    <row r="48120" spans="11:16">
      <c r="K48120" s="14" t="str">
        <v/>
      </c>
      <c r="L48120" s="14" t="str">
        <v/>
      </c>
      <c r="O48120" s="14" t="str">
        <v/>
      </c>
      <c r="P48120" s="14" t="str">
        <f ca="1"/>
        <v>Low Cap</v>
      </c>
    </row>
    <row r="48121" spans="11:16">
      <c r="K48121" s="14" t="str">
        <v/>
      </c>
      <c r="L48121" s="14" t="str">
        <v/>
      </c>
      <c r="O48121" s="14" t="str">
        <v/>
      </c>
      <c r="P48121" s="14" t="str">
        <f ca="1"/>
        <v>Low Cap</v>
      </c>
    </row>
    <row r="48122" spans="11:16">
      <c r="K48122" s="14" t="str">
        <v/>
      </c>
      <c r="L48122" s="14" t="str">
        <v/>
      </c>
      <c r="O48122" s="14" t="str">
        <v/>
      </c>
      <c r="P48122" s="14" t="str">
        <f ca="1"/>
        <v>Low Cap</v>
      </c>
    </row>
    <row r="48123" spans="11:16">
      <c r="K48123" s="14" t="str">
        <v/>
      </c>
      <c r="L48123" s="14" t="str">
        <v/>
      </c>
      <c r="O48123" s="14" t="str">
        <v/>
      </c>
      <c r="P48123" s="14" t="str">
        <f ca="1"/>
        <v>Low Cap</v>
      </c>
    </row>
    <row r="48124" spans="11:16">
      <c r="K48124" s="14" t="str">
        <v/>
      </c>
      <c r="L48124" s="14" t="str">
        <v/>
      </c>
      <c r="O48124" s="14" t="str">
        <v/>
      </c>
      <c r="P48124" s="14" t="str">
        <f ca="1"/>
        <v>Low Cap</v>
      </c>
    </row>
    <row r="48125" spans="11:16">
      <c r="K48125" s="14" t="str">
        <v/>
      </c>
      <c r="L48125" s="14" t="str">
        <v/>
      </c>
      <c r="O48125" s="14" t="str">
        <v/>
      </c>
      <c r="P48125" s="14" t="str">
        <f ca="1"/>
        <v>Low Cap</v>
      </c>
    </row>
    <row r="48126" spans="11:16">
      <c r="K48126" s="14" t="str">
        <v/>
      </c>
      <c r="L48126" s="14" t="str">
        <v/>
      </c>
      <c r="O48126" s="14" t="str">
        <v/>
      </c>
      <c r="P48126" s="14" t="str">
        <f ca="1"/>
        <v>Low Cap</v>
      </c>
    </row>
    <row r="48127" spans="11:16">
      <c r="K48127" s="14" t="str">
        <v/>
      </c>
      <c r="L48127" s="14" t="str">
        <v/>
      </c>
      <c r="O48127" s="14" t="str">
        <v/>
      </c>
      <c r="P48127" s="14" t="str">
        <f ca="1"/>
        <v>Low Cap</v>
      </c>
    </row>
    <row r="48128" spans="11:16">
      <c r="K48128" s="14" t="str">
        <v/>
      </c>
      <c r="L48128" s="14" t="str">
        <v/>
      </c>
      <c r="O48128" s="14" t="str">
        <v/>
      </c>
      <c r="P48128" s="14" t="str">
        <f ca="1"/>
        <v>Low Cap</v>
      </c>
    </row>
    <row r="48129" spans="11:16">
      <c r="K48129" s="14" t="str">
        <v/>
      </c>
      <c r="L48129" s="14" t="str">
        <v/>
      </c>
      <c r="O48129" s="14" t="str">
        <v/>
      </c>
      <c r="P48129" s="14" t="str">
        <f ca="1"/>
        <v>Low Cap</v>
      </c>
    </row>
    <row r="48130" spans="11:16">
      <c r="K48130" s="14" t="str">
        <v/>
      </c>
      <c r="L48130" s="14" t="str">
        <v/>
      </c>
      <c r="O48130" s="14" t="str">
        <v/>
      </c>
      <c r="P48130" s="14" t="str">
        <f ca="1"/>
        <v>Low Cap</v>
      </c>
    </row>
    <row r="48131" spans="11:16">
      <c r="K48131" s="14" t="str">
        <v/>
      </c>
      <c r="L48131" s="14" t="str">
        <v/>
      </c>
      <c r="O48131" s="14" t="str">
        <v/>
      </c>
      <c r="P48131" s="14" t="str">
        <f ca="1"/>
        <v>Low Cap</v>
      </c>
    </row>
    <row r="48132" spans="11:16">
      <c r="K48132" s="14" t="str">
        <v/>
      </c>
      <c r="L48132" s="14" t="str">
        <v/>
      </c>
      <c r="O48132" s="14" t="str">
        <v/>
      </c>
      <c r="P48132" s="14" t="str">
        <f ca="1"/>
        <v>Low Cap</v>
      </c>
    </row>
    <row r="48133" spans="11:16">
      <c r="K48133" s="14" t="str">
        <v/>
      </c>
      <c r="L48133" s="14" t="str">
        <v/>
      </c>
      <c r="O48133" s="14" t="str">
        <v/>
      </c>
      <c r="P48133" s="14" t="str">
        <f ca="1"/>
        <v>Low Cap</v>
      </c>
    </row>
    <row r="48134" spans="11:16">
      <c r="K48134" s="14" t="str">
        <v/>
      </c>
      <c r="L48134" s="14" t="str">
        <v/>
      </c>
      <c r="O48134" s="14" t="str">
        <v/>
      </c>
      <c r="P48134" s="14" t="str">
        <f ca="1"/>
        <v>Low Cap</v>
      </c>
    </row>
    <row r="48135" spans="11:16">
      <c r="K48135" s="14" t="str">
        <v/>
      </c>
      <c r="L48135" s="14" t="str">
        <v/>
      </c>
      <c r="O48135" s="14" t="str">
        <v/>
      </c>
      <c r="P48135" s="14" t="str">
        <f ca="1"/>
        <v>Low Cap</v>
      </c>
    </row>
    <row r="48136" spans="11:16">
      <c r="K48136" s="14" t="str">
        <v/>
      </c>
      <c r="L48136" s="14" t="str">
        <v/>
      </c>
      <c r="O48136" s="14" t="str">
        <v/>
      </c>
      <c r="P48136" s="14" t="str">
        <f ca="1"/>
        <v>Low Cap</v>
      </c>
    </row>
    <row r="48137" spans="11:16">
      <c r="K48137" s="14" t="str">
        <v/>
      </c>
      <c r="L48137" s="14" t="str">
        <v/>
      </c>
      <c r="O48137" s="14" t="str">
        <v/>
      </c>
      <c r="P48137" s="14" t="str">
        <f ca="1"/>
        <v>Low Cap</v>
      </c>
    </row>
    <row r="48138" spans="11:16">
      <c r="K48138" s="14" t="str">
        <v/>
      </c>
      <c r="L48138" s="14" t="str">
        <v/>
      </c>
      <c r="O48138" s="14" t="str">
        <v/>
      </c>
      <c r="P48138" s="14" t="str">
        <f ca="1"/>
        <v>Low Cap</v>
      </c>
    </row>
    <row r="48139" spans="11:16">
      <c r="K48139" s="14" t="str">
        <v/>
      </c>
      <c r="L48139" s="14" t="str">
        <v/>
      </c>
      <c r="O48139" s="14" t="str">
        <v/>
      </c>
      <c r="P48139" s="14" t="str">
        <f ca="1"/>
        <v>Low Cap</v>
      </c>
    </row>
    <row r="48140" spans="11:16">
      <c r="K48140" s="14" t="str">
        <v/>
      </c>
      <c r="L48140" s="14" t="str">
        <v/>
      </c>
      <c r="O48140" s="14" t="str">
        <v/>
      </c>
      <c r="P48140" s="14" t="str">
        <f ca="1"/>
        <v>Low Cap</v>
      </c>
    </row>
    <row r="48141" spans="11:16">
      <c r="K48141" s="14" t="str">
        <v/>
      </c>
      <c r="L48141" s="14" t="str">
        <v/>
      </c>
      <c r="O48141" s="14" t="str">
        <v/>
      </c>
      <c r="P48141" s="14" t="str">
        <f ca="1"/>
        <v>Low Cap</v>
      </c>
    </row>
    <row r="48142" spans="11:16">
      <c r="K48142" s="14" t="str">
        <v/>
      </c>
      <c r="L48142" s="14" t="str">
        <v/>
      </c>
      <c r="O48142" s="14" t="str">
        <v/>
      </c>
      <c r="P48142" s="14" t="str">
        <f ca="1"/>
        <v>Low Cap</v>
      </c>
    </row>
    <row r="48143" spans="11:16">
      <c r="K48143" s="14" t="str">
        <v/>
      </c>
      <c r="L48143" s="14" t="str">
        <v/>
      </c>
      <c r="O48143" s="14" t="str">
        <v/>
      </c>
      <c r="P48143" s="14" t="str">
        <f ca="1"/>
        <v>Low Cap</v>
      </c>
    </row>
    <row r="48144" spans="11:16">
      <c r="K48144" s="14" t="str">
        <v/>
      </c>
      <c r="L48144" s="14" t="str">
        <v/>
      </c>
      <c r="O48144" s="14" t="str">
        <v/>
      </c>
      <c r="P48144" s="14" t="str">
        <f ca="1"/>
        <v>Low Cap</v>
      </c>
    </row>
    <row r="48145" spans="11:16">
      <c r="K48145" s="14" t="str">
        <v/>
      </c>
      <c r="L48145" s="14" t="str">
        <v/>
      </c>
      <c r="O48145" s="14" t="str">
        <v/>
      </c>
      <c r="P48145" s="14" t="str">
        <f ca="1"/>
        <v>Low Cap</v>
      </c>
    </row>
    <row r="48146" spans="11:16">
      <c r="K48146" s="14" t="str">
        <v/>
      </c>
      <c r="L48146" s="14" t="str">
        <v/>
      </c>
      <c r="O48146" s="14" t="str">
        <v/>
      </c>
      <c r="P48146" s="14" t="str">
        <f ca="1"/>
        <v>Low Cap</v>
      </c>
    </row>
    <row r="48147" spans="11:16">
      <c r="K48147" s="14" t="str">
        <v/>
      </c>
      <c r="L48147" s="14" t="str">
        <v/>
      </c>
      <c r="O48147" s="14" t="str">
        <v/>
      </c>
      <c r="P48147" s="14" t="str">
        <f ca="1"/>
        <v>Low Cap</v>
      </c>
    </row>
    <row r="48148" spans="11:16">
      <c r="K48148" s="14" t="str">
        <v/>
      </c>
      <c r="L48148" s="14" t="str">
        <v/>
      </c>
      <c r="O48148" s="14" t="str">
        <v/>
      </c>
      <c r="P48148" s="14" t="str">
        <f ca="1"/>
        <v>Low Cap</v>
      </c>
    </row>
    <row r="48149" spans="11:16">
      <c r="K48149" s="14" t="str">
        <v/>
      </c>
      <c r="L48149" s="14" t="str">
        <v/>
      </c>
      <c r="O48149" s="14" t="str">
        <v/>
      </c>
      <c r="P48149" s="14" t="str">
        <f ca="1"/>
        <v>Low Cap</v>
      </c>
    </row>
    <row r="48150" spans="11:16">
      <c r="K48150" s="14" t="str">
        <v/>
      </c>
      <c r="L48150" s="14" t="str">
        <v/>
      </c>
      <c r="O48150" s="14" t="str">
        <v/>
      </c>
      <c r="P48150" s="14" t="str">
        <f ca="1"/>
        <v>Low Cap</v>
      </c>
    </row>
    <row r="48151" spans="11:16">
      <c r="K48151" s="14" t="str">
        <v/>
      </c>
      <c r="L48151" s="14" t="str">
        <v/>
      </c>
      <c r="O48151" s="14" t="str">
        <v/>
      </c>
      <c r="P48151" s="14" t="str">
        <f ca="1"/>
        <v>Low Cap</v>
      </c>
    </row>
    <row r="48152" spans="11:16">
      <c r="K48152" s="14" t="str">
        <v/>
      </c>
      <c r="L48152" s="14" t="str">
        <v/>
      </c>
      <c r="O48152" s="14" t="str">
        <v/>
      </c>
      <c r="P48152" s="14" t="str">
        <f ca="1"/>
        <v>Low Cap</v>
      </c>
    </row>
    <row r="48153" spans="11:16">
      <c r="K48153" s="14" t="str">
        <v/>
      </c>
      <c r="L48153" s="14" t="str">
        <v/>
      </c>
      <c r="O48153" s="14" t="str">
        <v/>
      </c>
      <c r="P48153" s="14" t="str">
        <f ca="1"/>
        <v>Low Cap</v>
      </c>
    </row>
    <row r="48154" spans="11:16">
      <c r="K48154" s="14" t="str">
        <v/>
      </c>
      <c r="L48154" s="14" t="str">
        <v/>
      </c>
      <c r="O48154" s="14" t="str">
        <v/>
      </c>
      <c r="P48154" s="14" t="str">
        <f ca="1"/>
        <v>Low Cap</v>
      </c>
    </row>
    <row r="48155" spans="11:16">
      <c r="K48155" s="14" t="str">
        <v/>
      </c>
      <c r="L48155" s="14" t="str">
        <v/>
      </c>
      <c r="O48155" s="14" t="str">
        <v/>
      </c>
      <c r="P48155" s="14" t="str">
        <f ca="1"/>
        <v>Low Cap</v>
      </c>
    </row>
    <row r="48156" spans="11:16">
      <c r="K48156" s="14" t="str">
        <v/>
      </c>
      <c r="L48156" s="14" t="str">
        <v/>
      </c>
      <c r="O48156" s="14" t="str">
        <v/>
      </c>
      <c r="P48156" s="14" t="str">
        <f ca="1"/>
        <v>Low Cap</v>
      </c>
    </row>
    <row r="48157" spans="11:16">
      <c r="K48157" s="14" t="str">
        <v/>
      </c>
      <c r="L48157" s="14" t="str">
        <v/>
      </c>
      <c r="O48157" s="14" t="str">
        <v/>
      </c>
      <c r="P48157" s="14" t="str">
        <f ca="1"/>
        <v>Low Cap</v>
      </c>
    </row>
    <row r="48158" spans="11:16">
      <c r="K48158" s="14" t="str">
        <v/>
      </c>
      <c r="L48158" s="14" t="str">
        <v/>
      </c>
      <c r="O48158" s="14" t="str">
        <v/>
      </c>
      <c r="P48158" s="14" t="str">
        <f ca="1"/>
        <v>Low Cap</v>
      </c>
    </row>
    <row r="48159" spans="11:16">
      <c r="K48159" s="14" t="str">
        <v/>
      </c>
      <c r="L48159" s="14" t="str">
        <v/>
      </c>
      <c r="O48159" s="14" t="str">
        <v/>
      </c>
      <c r="P48159" s="14" t="str">
        <f ca="1"/>
        <v>Low Cap</v>
      </c>
    </row>
    <row r="48160" spans="11:16">
      <c r="K48160" s="14" t="str">
        <v/>
      </c>
      <c r="L48160" s="14" t="str">
        <v/>
      </c>
      <c r="O48160" s="14" t="str">
        <v/>
      </c>
      <c r="P48160" s="14" t="str">
        <f ca="1"/>
        <v>Low Cap</v>
      </c>
    </row>
    <row r="48161" spans="11:16">
      <c r="K48161" s="14" t="str">
        <v/>
      </c>
      <c r="L48161" s="14" t="str">
        <v/>
      </c>
      <c r="O48161" s="14" t="str">
        <v/>
      </c>
      <c r="P48161" s="14" t="str">
        <f ca="1"/>
        <v>Low Cap</v>
      </c>
    </row>
    <row r="48162" spans="11:16">
      <c r="K48162" s="14" t="str">
        <v/>
      </c>
      <c r="L48162" s="14" t="str">
        <v/>
      </c>
      <c r="O48162" s="14" t="str">
        <v/>
      </c>
      <c r="P48162" s="14" t="str">
        <f ca="1"/>
        <v>Low Cap</v>
      </c>
    </row>
    <row r="48163" spans="11:16">
      <c r="K48163" s="14" t="str">
        <v/>
      </c>
      <c r="L48163" s="14" t="str">
        <v/>
      </c>
      <c r="O48163" s="14" t="str">
        <v/>
      </c>
      <c r="P48163" s="14" t="str">
        <f ca="1"/>
        <v>Low Cap</v>
      </c>
    </row>
    <row r="48164" spans="11:16">
      <c r="K48164" s="14" t="str">
        <v/>
      </c>
      <c r="L48164" s="14" t="str">
        <v/>
      </c>
      <c r="O48164" s="14" t="str">
        <v/>
      </c>
      <c r="P48164" s="14" t="str">
        <f ca="1"/>
        <v>Low Cap</v>
      </c>
    </row>
    <row r="48165" spans="11:16">
      <c r="K48165" s="14" t="str">
        <v/>
      </c>
      <c r="L48165" s="14" t="str">
        <v/>
      </c>
      <c r="O48165" s="14" t="str">
        <v/>
      </c>
      <c r="P48165" s="14" t="str">
        <f ca="1"/>
        <v>Low Cap</v>
      </c>
    </row>
    <row r="48166" spans="11:16">
      <c r="K48166" s="14" t="str">
        <v/>
      </c>
      <c r="L48166" s="14" t="str">
        <v/>
      </c>
      <c r="O48166" s="14" t="str">
        <v/>
      </c>
      <c r="P48166" s="14" t="str">
        <f ca="1"/>
        <v>Low Cap</v>
      </c>
    </row>
    <row r="48167" spans="11:16">
      <c r="K48167" s="14" t="str">
        <v/>
      </c>
      <c r="L48167" s="14" t="str">
        <v/>
      </c>
      <c r="O48167" s="14" t="str">
        <v/>
      </c>
      <c r="P48167" s="14" t="str">
        <f ca="1"/>
        <v>Low Cap</v>
      </c>
    </row>
    <row r="48168" spans="11:16">
      <c r="K48168" s="14" t="str">
        <v/>
      </c>
      <c r="L48168" s="14" t="str">
        <v/>
      </c>
      <c r="O48168" s="14" t="str">
        <v/>
      </c>
      <c r="P48168" s="14" t="str">
        <f ca="1"/>
        <v>Low Cap</v>
      </c>
    </row>
    <row r="48169" spans="11:16">
      <c r="K48169" s="14" t="str">
        <v/>
      </c>
      <c r="L48169" s="14" t="str">
        <v/>
      </c>
      <c r="O48169" s="14" t="str">
        <v/>
      </c>
      <c r="P48169" s="14" t="str">
        <f ca="1"/>
        <v>Low Cap</v>
      </c>
    </row>
    <row r="48170" spans="11:16">
      <c r="K48170" s="14" t="str">
        <v/>
      </c>
      <c r="L48170" s="14" t="str">
        <v/>
      </c>
      <c r="O48170" s="14" t="str">
        <v/>
      </c>
      <c r="P48170" s="14" t="str">
        <f ca="1"/>
        <v>Low Cap</v>
      </c>
    </row>
    <row r="48171" spans="11:16">
      <c r="K48171" s="14" t="str">
        <v/>
      </c>
      <c r="L48171" s="14" t="str">
        <v/>
      </c>
      <c r="O48171" s="14" t="str">
        <v/>
      </c>
      <c r="P48171" s="14" t="str">
        <f ca="1"/>
        <v>Low Cap</v>
      </c>
    </row>
    <row r="48172" spans="11:16">
      <c r="K48172" s="14" t="str">
        <v/>
      </c>
      <c r="L48172" s="14" t="str">
        <v/>
      </c>
      <c r="O48172" s="14" t="str">
        <v/>
      </c>
      <c r="P48172" s="14" t="str">
        <f ca="1"/>
        <v>Low Cap</v>
      </c>
    </row>
    <row r="48173" spans="11:16">
      <c r="K48173" s="14" t="str">
        <v/>
      </c>
      <c r="L48173" s="14" t="str">
        <v/>
      </c>
      <c r="O48173" s="14" t="str">
        <v/>
      </c>
      <c r="P48173" s="14" t="str">
        <f ca="1"/>
        <v>Low Cap</v>
      </c>
    </row>
    <row r="48174" spans="11:16">
      <c r="K48174" s="14" t="str">
        <v/>
      </c>
      <c r="L48174" s="14" t="str">
        <v/>
      </c>
      <c r="O48174" s="14" t="str">
        <v/>
      </c>
      <c r="P48174" s="14" t="str">
        <f ca="1"/>
        <v>Low Cap</v>
      </c>
    </row>
    <row r="48175" spans="11:16">
      <c r="K48175" s="14" t="str">
        <v/>
      </c>
      <c r="L48175" s="14" t="str">
        <v/>
      </c>
      <c r="O48175" s="14" t="str">
        <v/>
      </c>
      <c r="P48175" s="14" t="str">
        <f ca="1"/>
        <v>Low Cap</v>
      </c>
    </row>
    <row r="48176" spans="11:16">
      <c r="K48176" s="14" t="str">
        <v/>
      </c>
      <c r="L48176" s="14" t="str">
        <v/>
      </c>
      <c r="O48176" s="14" t="str">
        <v/>
      </c>
      <c r="P48176" s="14" t="str">
        <f ca="1"/>
        <v>Low Cap</v>
      </c>
    </row>
    <row r="48177" spans="11:16">
      <c r="K48177" s="14" t="str">
        <v/>
      </c>
      <c r="L48177" s="14" t="str">
        <v/>
      </c>
      <c r="O48177" s="14" t="str">
        <v/>
      </c>
      <c r="P48177" s="14" t="str">
        <f ca="1"/>
        <v>Low Cap</v>
      </c>
    </row>
    <row r="48178" spans="11:16">
      <c r="K48178" s="14" t="str">
        <v/>
      </c>
      <c r="L48178" s="14" t="str">
        <v/>
      </c>
      <c r="O48178" s="14" t="str">
        <v/>
      </c>
      <c r="P48178" s="14" t="str">
        <f ca="1"/>
        <v>Low Cap</v>
      </c>
    </row>
    <row r="48179" spans="11:16">
      <c r="K48179" s="14" t="str">
        <v/>
      </c>
      <c r="L48179" s="14" t="str">
        <v/>
      </c>
      <c r="O48179" s="14" t="str">
        <v/>
      </c>
      <c r="P48179" s="14" t="str">
        <f ca="1"/>
        <v>Low Cap</v>
      </c>
    </row>
    <row r="48180" spans="11:16">
      <c r="K48180" s="14" t="str">
        <v/>
      </c>
      <c r="L48180" s="14" t="str">
        <v/>
      </c>
      <c r="O48180" s="14" t="str">
        <v/>
      </c>
      <c r="P48180" s="14" t="str">
        <f ca="1"/>
        <v>Low Cap</v>
      </c>
    </row>
    <row r="48181" spans="11:16">
      <c r="K48181" s="14" t="str">
        <v/>
      </c>
      <c r="L48181" s="14" t="str">
        <v/>
      </c>
      <c r="O48181" s="14" t="str">
        <v/>
      </c>
      <c r="P48181" s="14" t="str">
        <f ca="1"/>
        <v>Low Cap</v>
      </c>
    </row>
    <row r="48182" spans="11:16">
      <c r="K48182" s="14" t="str">
        <v/>
      </c>
      <c r="L48182" s="14" t="str">
        <v/>
      </c>
      <c r="O48182" s="14" t="str">
        <v/>
      </c>
      <c r="P48182" s="14" t="str">
        <f ca="1"/>
        <v>Low Cap</v>
      </c>
    </row>
    <row r="48183" spans="11:16">
      <c r="K48183" s="14" t="str">
        <v/>
      </c>
      <c r="L48183" s="14" t="str">
        <v/>
      </c>
      <c r="O48183" s="14" t="str">
        <v/>
      </c>
      <c r="P48183" s="14" t="str">
        <f ca="1"/>
        <v>Low Cap</v>
      </c>
    </row>
    <row r="48184" spans="11:16">
      <c r="K48184" s="14" t="str">
        <v/>
      </c>
      <c r="L48184" s="14" t="str">
        <v/>
      </c>
      <c r="O48184" s="14" t="str">
        <v/>
      </c>
      <c r="P48184" s="14" t="str">
        <f ca="1"/>
        <v>Low Cap</v>
      </c>
    </row>
    <row r="48185" spans="11:16">
      <c r="K48185" s="14" t="str">
        <v/>
      </c>
      <c r="L48185" s="14" t="str">
        <v/>
      </c>
      <c r="O48185" s="14" t="str">
        <v/>
      </c>
      <c r="P48185" s="14" t="str">
        <f ca="1"/>
        <v>Low Cap</v>
      </c>
    </row>
    <row r="48186" spans="11:16">
      <c r="K48186" s="14" t="str">
        <v/>
      </c>
      <c r="L48186" s="14" t="str">
        <v/>
      </c>
      <c r="O48186" s="14" t="str">
        <v/>
      </c>
      <c r="P48186" s="14" t="str">
        <f ca="1"/>
        <v>Low Cap</v>
      </c>
    </row>
    <row r="48187" spans="11:16">
      <c r="K48187" s="14" t="str">
        <v/>
      </c>
      <c r="L48187" s="14" t="str">
        <v/>
      </c>
      <c r="O48187" s="14" t="str">
        <v/>
      </c>
      <c r="P48187" s="14" t="str">
        <f ca="1"/>
        <v>Low Cap</v>
      </c>
    </row>
    <row r="48188" spans="11:16">
      <c r="K48188" s="14" t="str">
        <v/>
      </c>
      <c r="L48188" s="14" t="str">
        <v/>
      </c>
      <c r="O48188" s="14" t="str">
        <v/>
      </c>
      <c r="P48188" s="14" t="str">
        <f ca="1"/>
        <v>Low Cap</v>
      </c>
    </row>
    <row r="48189" spans="11:16">
      <c r="K48189" s="14" t="str">
        <v/>
      </c>
      <c r="L48189" s="14" t="str">
        <v/>
      </c>
      <c r="O48189" s="14" t="str">
        <v/>
      </c>
      <c r="P48189" s="14" t="str">
        <f ca="1"/>
        <v>Low Cap</v>
      </c>
    </row>
    <row r="48190" spans="11:16">
      <c r="K48190" s="14" t="str">
        <v/>
      </c>
      <c r="L48190" s="14" t="str">
        <v/>
      </c>
      <c r="O48190" s="14" t="str">
        <v/>
      </c>
      <c r="P48190" s="14" t="str">
        <f ca="1"/>
        <v>Low Cap</v>
      </c>
    </row>
    <row r="48191" spans="11:16">
      <c r="K48191" s="14" t="str">
        <v/>
      </c>
      <c r="L48191" s="14" t="str">
        <v/>
      </c>
      <c r="O48191" s="14" t="str">
        <v/>
      </c>
      <c r="P48191" s="14" t="str">
        <f ca="1"/>
        <v>Low Cap</v>
      </c>
    </row>
    <row r="48192" spans="11:16">
      <c r="K48192" s="14" t="str">
        <v/>
      </c>
      <c r="L48192" s="14" t="str">
        <v/>
      </c>
      <c r="O48192" s="14" t="str">
        <v/>
      </c>
      <c r="P48192" s="14" t="str">
        <f ca="1"/>
        <v>Low Cap</v>
      </c>
    </row>
    <row r="48193" spans="11:16">
      <c r="K48193" s="14" t="str">
        <v/>
      </c>
      <c r="L48193" s="14" t="str">
        <v/>
      </c>
      <c r="O48193" s="14" t="str">
        <v/>
      </c>
      <c r="P48193" s="14" t="str">
        <f ca="1"/>
        <v>Low Cap</v>
      </c>
    </row>
    <row r="48194" spans="11:16">
      <c r="K48194" s="14" t="str">
        <v/>
      </c>
      <c r="L48194" s="14" t="str">
        <v/>
      </c>
      <c r="O48194" s="14" t="str">
        <v/>
      </c>
      <c r="P48194" s="14" t="str">
        <f ca="1"/>
        <v>Low Cap</v>
      </c>
    </row>
    <row r="48195" spans="11:16">
      <c r="K48195" s="14" t="str">
        <v/>
      </c>
      <c r="L48195" s="14" t="str">
        <v/>
      </c>
      <c r="O48195" s="14" t="str">
        <v/>
      </c>
      <c r="P48195" s="14" t="str">
        <f ca="1"/>
        <v>Low Cap</v>
      </c>
    </row>
    <row r="48196" spans="11:16">
      <c r="K48196" s="14" t="str">
        <v/>
      </c>
      <c r="L48196" s="14" t="str">
        <v/>
      </c>
      <c r="O48196" s="14" t="str">
        <v/>
      </c>
      <c r="P48196" s="14" t="str">
        <f ca="1"/>
        <v>Low Cap</v>
      </c>
    </row>
    <row r="48197" spans="11:16">
      <c r="K48197" s="14" t="str">
        <v/>
      </c>
      <c r="L48197" s="14" t="str">
        <v/>
      </c>
      <c r="O48197" s="14" t="str">
        <v/>
      </c>
      <c r="P48197" s="14" t="str">
        <f ca="1"/>
        <v>Low Cap</v>
      </c>
    </row>
    <row r="48198" spans="11:16">
      <c r="K48198" s="14" t="str">
        <v/>
      </c>
      <c r="L48198" s="14" t="str">
        <v/>
      </c>
      <c r="O48198" s="14" t="str">
        <v/>
      </c>
      <c r="P48198" s="14" t="str">
        <f ca="1"/>
        <v>Low Cap</v>
      </c>
    </row>
    <row r="48199" spans="11:16">
      <c r="K48199" s="14" t="str">
        <v/>
      </c>
      <c r="L48199" s="14" t="str">
        <v/>
      </c>
      <c r="O48199" s="14" t="str">
        <v/>
      </c>
      <c r="P48199" s="14" t="str">
        <f ca="1"/>
        <v>Low Cap</v>
      </c>
    </row>
    <row r="48200" spans="11:16">
      <c r="K48200" s="14" t="str">
        <v/>
      </c>
      <c r="L48200" s="14" t="str">
        <v/>
      </c>
      <c r="O48200" s="14" t="str">
        <v/>
      </c>
      <c r="P48200" s="14" t="str">
        <f ca="1"/>
        <v>Low Cap</v>
      </c>
    </row>
    <row r="48201" spans="11:16">
      <c r="K48201" s="14" t="str">
        <v/>
      </c>
      <c r="L48201" s="14" t="str">
        <v/>
      </c>
      <c r="O48201" s="14" t="str">
        <v/>
      </c>
      <c r="P48201" s="14" t="str">
        <f ca="1"/>
        <v>Low Cap</v>
      </c>
    </row>
    <row r="48202" spans="11:16">
      <c r="K48202" s="14" t="str">
        <v/>
      </c>
      <c r="L48202" s="14" t="str">
        <v/>
      </c>
      <c r="O48202" s="14" t="str">
        <v/>
      </c>
      <c r="P48202" s="14" t="str">
        <f ca="1"/>
        <v>Low Cap</v>
      </c>
    </row>
    <row r="48203" spans="11:16">
      <c r="K48203" s="14" t="str">
        <v/>
      </c>
      <c r="L48203" s="14" t="str">
        <v/>
      </c>
      <c r="O48203" s="14" t="str">
        <v/>
      </c>
      <c r="P48203" s="14" t="str">
        <f ca="1"/>
        <v>Low Cap</v>
      </c>
    </row>
    <row r="48204" spans="11:16">
      <c r="K48204" s="14" t="str">
        <v/>
      </c>
      <c r="L48204" s="14" t="str">
        <v/>
      </c>
      <c r="O48204" s="14" t="str">
        <v/>
      </c>
      <c r="P48204" s="14" t="str">
        <f ca="1"/>
        <v>Low Cap</v>
      </c>
    </row>
    <row r="48205" spans="11:16">
      <c r="K48205" s="14" t="str">
        <v/>
      </c>
      <c r="L48205" s="14" t="str">
        <v/>
      </c>
      <c r="O48205" s="14" t="str">
        <v/>
      </c>
      <c r="P48205" s="14" t="str">
        <f ca="1"/>
        <v>Low Cap</v>
      </c>
    </row>
    <row r="48206" spans="11:16">
      <c r="K48206" s="14" t="str">
        <v/>
      </c>
      <c r="L48206" s="14" t="str">
        <v/>
      </c>
      <c r="O48206" s="14" t="str">
        <v/>
      </c>
      <c r="P48206" s="14" t="str">
        <f ca="1"/>
        <v>Low Cap</v>
      </c>
    </row>
    <row r="48207" spans="11:16">
      <c r="K48207" s="14" t="str">
        <v/>
      </c>
      <c r="L48207" s="14" t="str">
        <v/>
      </c>
      <c r="O48207" s="14" t="str">
        <v/>
      </c>
      <c r="P48207" s="14" t="str">
        <f ca="1"/>
        <v>Low Cap</v>
      </c>
    </row>
    <row r="48208" spans="11:16">
      <c r="K48208" s="14" t="str">
        <v/>
      </c>
      <c r="L48208" s="14" t="str">
        <v/>
      </c>
      <c r="O48208" s="14" t="str">
        <v/>
      </c>
      <c r="P48208" s="14" t="str">
        <f ca="1"/>
        <v>Low Cap</v>
      </c>
    </row>
    <row r="48209" spans="11:16">
      <c r="K48209" s="14" t="str">
        <v/>
      </c>
      <c r="L48209" s="14" t="str">
        <v/>
      </c>
      <c r="O48209" s="14" t="str">
        <v/>
      </c>
      <c r="P48209" s="14" t="str">
        <f ca="1"/>
        <v>Low Cap</v>
      </c>
    </row>
    <row r="48210" spans="11:16">
      <c r="K48210" s="14" t="str">
        <v/>
      </c>
      <c r="L48210" s="14" t="str">
        <v/>
      </c>
      <c r="O48210" s="14" t="str">
        <v/>
      </c>
      <c r="P48210" s="14" t="str">
        <f ca="1"/>
        <v>Low Cap</v>
      </c>
    </row>
    <row r="48211" spans="11:16">
      <c r="K48211" s="14" t="str">
        <v/>
      </c>
      <c r="L48211" s="14" t="str">
        <v/>
      </c>
      <c r="O48211" s="14" t="str">
        <v/>
      </c>
      <c r="P48211" s="14" t="str">
        <f ca="1"/>
        <v>Low Cap</v>
      </c>
    </row>
    <row r="48212" spans="11:16">
      <c r="K48212" s="14" t="str">
        <v/>
      </c>
      <c r="L48212" s="14" t="str">
        <v/>
      </c>
      <c r="O48212" s="14" t="str">
        <v/>
      </c>
      <c r="P48212" s="14" t="str">
        <f ca="1"/>
        <v>Low Cap</v>
      </c>
    </row>
    <row r="48213" spans="11:16">
      <c r="K48213" s="14" t="str">
        <v/>
      </c>
      <c r="L48213" s="14" t="str">
        <v/>
      </c>
      <c r="O48213" s="14" t="str">
        <v/>
      </c>
      <c r="P48213" s="14" t="str">
        <f ca="1"/>
        <v>Low Cap</v>
      </c>
    </row>
    <row r="48214" spans="11:16">
      <c r="K48214" s="14" t="str">
        <v/>
      </c>
      <c r="L48214" s="14" t="str">
        <v/>
      </c>
      <c r="O48214" s="14" t="str">
        <v/>
      </c>
      <c r="P48214" s="14" t="str">
        <f ca="1"/>
        <v>Low Cap</v>
      </c>
    </row>
    <row r="48215" spans="11:16">
      <c r="K48215" s="14" t="str">
        <v/>
      </c>
      <c r="L48215" s="14" t="str">
        <v/>
      </c>
      <c r="O48215" s="14" t="str">
        <v/>
      </c>
      <c r="P48215" s="14" t="str">
        <f ca="1"/>
        <v>Low Cap</v>
      </c>
    </row>
    <row r="48216" spans="11:16">
      <c r="K48216" s="14" t="str">
        <v/>
      </c>
      <c r="L48216" s="14" t="str">
        <v/>
      </c>
      <c r="O48216" s="14" t="str">
        <v/>
      </c>
      <c r="P48216" s="14" t="str">
        <f ca="1"/>
        <v>Low Cap</v>
      </c>
    </row>
    <row r="48217" spans="11:16">
      <c r="K48217" s="14" t="str">
        <v/>
      </c>
      <c r="L48217" s="14" t="str">
        <v/>
      </c>
      <c r="O48217" s="14" t="str">
        <v/>
      </c>
      <c r="P48217" s="14" t="str">
        <f ca="1"/>
        <v>Low Cap</v>
      </c>
    </row>
    <row r="48218" spans="11:16">
      <c r="K48218" s="14" t="str">
        <v/>
      </c>
      <c r="L48218" s="14" t="str">
        <v/>
      </c>
      <c r="O48218" s="14" t="str">
        <v/>
      </c>
      <c r="P48218" s="14" t="str">
        <f ca="1"/>
        <v>Low Cap</v>
      </c>
    </row>
    <row r="48219" spans="11:16">
      <c r="K48219" s="14" t="str">
        <v/>
      </c>
      <c r="L48219" s="14" t="str">
        <v/>
      </c>
      <c r="O48219" s="14" t="str">
        <v/>
      </c>
      <c r="P48219" s="14" t="str">
        <f ca="1"/>
        <v>Low Cap</v>
      </c>
    </row>
    <row r="48220" spans="11:16">
      <c r="K48220" s="14" t="str">
        <v/>
      </c>
      <c r="L48220" s="14" t="str">
        <v/>
      </c>
      <c r="O48220" s="14" t="str">
        <v/>
      </c>
      <c r="P48220" s="14" t="str">
        <f ca="1"/>
        <v>Low Cap</v>
      </c>
    </row>
    <row r="48221" spans="11:16">
      <c r="K48221" s="14" t="str">
        <v/>
      </c>
      <c r="L48221" s="14" t="str">
        <v/>
      </c>
      <c r="O48221" s="14" t="str">
        <v/>
      </c>
      <c r="P48221" s="14" t="str">
        <f ca="1"/>
        <v>Low Cap</v>
      </c>
    </row>
    <row r="48222" spans="11:16">
      <c r="K48222" s="14" t="str">
        <v/>
      </c>
      <c r="L48222" s="14" t="str">
        <v/>
      </c>
      <c r="O48222" s="14" t="str">
        <v/>
      </c>
      <c r="P48222" s="14" t="str">
        <f ca="1"/>
        <v>Low Cap</v>
      </c>
    </row>
    <row r="48223" spans="11:16">
      <c r="K48223" s="14" t="str">
        <v/>
      </c>
      <c r="L48223" s="14" t="str">
        <v/>
      </c>
      <c r="O48223" s="14" t="str">
        <v/>
      </c>
      <c r="P48223" s="14" t="str">
        <f ca="1"/>
        <v>Low Cap</v>
      </c>
    </row>
    <row r="48224" spans="11:16">
      <c r="K48224" s="14" t="str">
        <v/>
      </c>
      <c r="L48224" s="14" t="str">
        <v/>
      </c>
      <c r="O48224" s="14" t="str">
        <v/>
      </c>
      <c r="P48224" s="14" t="str">
        <f ca="1"/>
        <v>Low Cap</v>
      </c>
    </row>
    <row r="48225" spans="11:16">
      <c r="K48225" s="14" t="str">
        <v/>
      </c>
      <c r="L48225" s="14" t="str">
        <v/>
      </c>
      <c r="O48225" s="14" t="str">
        <v/>
      </c>
      <c r="P48225" s="14" t="str">
        <f ca="1"/>
        <v>Low Cap</v>
      </c>
    </row>
    <row r="48226" spans="11:16">
      <c r="K48226" s="14" t="str">
        <v/>
      </c>
      <c r="L48226" s="14" t="str">
        <v/>
      </c>
      <c r="O48226" s="14" t="str">
        <v/>
      </c>
      <c r="P48226" s="14" t="str">
        <f ca="1"/>
        <v>Low Cap</v>
      </c>
    </row>
    <row r="48227" spans="11:16">
      <c r="K48227" s="14" t="str">
        <v/>
      </c>
      <c r="L48227" s="14" t="str">
        <v/>
      </c>
      <c r="O48227" s="14" t="str">
        <v/>
      </c>
      <c r="P48227" s="14" t="str">
        <f ca="1"/>
        <v>Low Cap</v>
      </c>
    </row>
    <row r="48228" spans="11:16">
      <c r="K48228" s="14" t="str">
        <v/>
      </c>
      <c r="L48228" s="14" t="str">
        <v/>
      </c>
      <c r="O48228" s="14" t="str">
        <v/>
      </c>
      <c r="P48228" s="14" t="str">
        <f ca="1"/>
        <v>Low Cap</v>
      </c>
    </row>
    <row r="48229" spans="11:16">
      <c r="K48229" s="14" t="str">
        <v/>
      </c>
      <c r="L48229" s="14" t="str">
        <v/>
      </c>
      <c r="O48229" s="14" t="str">
        <v/>
      </c>
      <c r="P48229" s="14" t="str">
        <f ca="1"/>
        <v>Low Cap</v>
      </c>
    </row>
    <row r="48230" spans="11:16">
      <c r="K48230" s="14" t="str">
        <v/>
      </c>
      <c r="L48230" s="14" t="str">
        <v/>
      </c>
      <c r="O48230" s="14" t="str">
        <v/>
      </c>
      <c r="P48230" s="14" t="str">
        <f ca="1"/>
        <v>Low Cap</v>
      </c>
    </row>
    <row r="48231" spans="11:16">
      <c r="K48231" s="14" t="str">
        <v/>
      </c>
      <c r="L48231" s="14" t="str">
        <v/>
      </c>
      <c r="O48231" s="14" t="str">
        <v/>
      </c>
      <c r="P48231" s="14" t="str">
        <f ca="1"/>
        <v>Low Cap</v>
      </c>
    </row>
    <row r="48232" spans="11:16">
      <c r="K48232" s="14" t="str">
        <v/>
      </c>
      <c r="L48232" s="14" t="str">
        <v/>
      </c>
      <c r="O48232" s="14" t="str">
        <v/>
      </c>
      <c r="P48232" s="14" t="str">
        <f ca="1"/>
        <v>Low Cap</v>
      </c>
    </row>
    <row r="48233" spans="11:16">
      <c r="K48233" s="14" t="str">
        <v/>
      </c>
      <c r="L48233" s="14" t="str">
        <v/>
      </c>
      <c r="O48233" s="14" t="str">
        <v/>
      </c>
      <c r="P48233" s="14" t="str">
        <f ca="1"/>
        <v>Low Cap</v>
      </c>
    </row>
    <row r="48234" spans="11:16">
      <c r="K48234" s="14" t="str">
        <v/>
      </c>
      <c r="L48234" s="14" t="str">
        <v/>
      </c>
      <c r="O48234" s="14" t="str">
        <v/>
      </c>
      <c r="P48234" s="14" t="str">
        <f ca="1"/>
        <v>Low Cap</v>
      </c>
    </row>
    <row r="48235" spans="11:16">
      <c r="K48235" s="14" t="str">
        <v/>
      </c>
      <c r="L48235" s="14" t="str">
        <v/>
      </c>
      <c r="O48235" s="14" t="str">
        <v/>
      </c>
      <c r="P48235" s="14" t="str">
        <f ca="1"/>
        <v>Low Cap</v>
      </c>
    </row>
    <row r="48236" spans="11:16">
      <c r="K48236" s="14" t="str">
        <v/>
      </c>
      <c r="L48236" s="14" t="str">
        <v/>
      </c>
      <c r="O48236" s="14" t="str">
        <v/>
      </c>
      <c r="P48236" s="14" t="str">
        <f ca="1"/>
        <v>Low Cap</v>
      </c>
    </row>
    <row r="48237" spans="11:16">
      <c r="K48237" s="14" t="str">
        <v/>
      </c>
      <c r="L48237" s="14" t="str">
        <v/>
      </c>
      <c r="O48237" s="14" t="str">
        <v/>
      </c>
      <c r="P48237" s="14" t="str">
        <f ca="1"/>
        <v>Low Cap</v>
      </c>
    </row>
    <row r="48238" spans="11:16">
      <c r="K48238" s="14" t="str">
        <v/>
      </c>
      <c r="L48238" s="14" t="str">
        <v/>
      </c>
      <c r="O48238" s="14" t="str">
        <v/>
      </c>
      <c r="P48238" s="14" t="str">
        <f ca="1"/>
        <v>Low Cap</v>
      </c>
    </row>
    <row r="48239" spans="11:16">
      <c r="K48239" s="14" t="str">
        <v/>
      </c>
      <c r="L48239" s="14" t="str">
        <v/>
      </c>
      <c r="O48239" s="14" t="str">
        <v/>
      </c>
      <c r="P48239" s="14" t="str">
        <f ca="1"/>
        <v>Low Cap</v>
      </c>
    </row>
    <row r="48240" spans="11:16">
      <c r="K48240" s="14" t="str">
        <v/>
      </c>
      <c r="L48240" s="14" t="str">
        <v/>
      </c>
      <c r="O48240" s="14" t="str">
        <v/>
      </c>
      <c r="P48240" s="14" t="str">
        <f ca="1"/>
        <v>Low Cap</v>
      </c>
    </row>
    <row r="48241" spans="11:16">
      <c r="K48241" s="14" t="str">
        <v/>
      </c>
      <c r="L48241" s="14" t="str">
        <v/>
      </c>
      <c r="O48241" s="14" t="str">
        <v/>
      </c>
      <c r="P48241" s="14" t="str">
        <f ca="1"/>
        <v>Low Cap</v>
      </c>
    </row>
    <row r="48242" spans="11:16">
      <c r="K48242" s="14" t="str">
        <v/>
      </c>
      <c r="L48242" s="14" t="str">
        <v/>
      </c>
      <c r="O48242" s="14" t="str">
        <v/>
      </c>
      <c r="P48242" s="14" t="str">
        <f ca="1"/>
        <v>Low Cap</v>
      </c>
    </row>
    <row r="48243" spans="11:16">
      <c r="K48243" s="14" t="str">
        <v/>
      </c>
      <c r="L48243" s="14" t="str">
        <v/>
      </c>
      <c r="O48243" s="14" t="str">
        <v/>
      </c>
      <c r="P48243" s="14" t="str">
        <f ca="1"/>
        <v>Low Cap</v>
      </c>
    </row>
    <row r="48244" spans="11:16">
      <c r="K48244" s="14" t="str">
        <v/>
      </c>
      <c r="L48244" s="14" t="str">
        <v/>
      </c>
      <c r="O48244" s="14" t="str">
        <v/>
      </c>
      <c r="P48244" s="14" t="str">
        <f ca="1"/>
        <v>Low Cap</v>
      </c>
    </row>
    <row r="48245" spans="11:16">
      <c r="K48245" s="14" t="str">
        <v/>
      </c>
      <c r="L48245" s="14" t="str">
        <v/>
      </c>
      <c r="O48245" s="14" t="str">
        <v/>
      </c>
      <c r="P48245" s="14" t="str">
        <f ca="1"/>
        <v>Low Cap</v>
      </c>
    </row>
    <row r="48246" spans="11:16">
      <c r="K48246" s="14" t="str">
        <v/>
      </c>
      <c r="L48246" s="14" t="str">
        <v/>
      </c>
      <c r="O48246" s="14" t="str">
        <v/>
      </c>
      <c r="P48246" s="14" t="str">
        <f ca="1"/>
        <v>Low Cap</v>
      </c>
    </row>
    <row r="48247" spans="11:16">
      <c r="K48247" s="14" t="str">
        <v/>
      </c>
      <c r="L48247" s="14" t="str">
        <v/>
      </c>
      <c r="O48247" s="14" t="str">
        <v/>
      </c>
      <c r="P48247" s="14" t="str">
        <f ca="1"/>
        <v>Low Cap</v>
      </c>
    </row>
    <row r="48248" spans="11:16">
      <c r="K48248" s="14" t="str">
        <v/>
      </c>
      <c r="L48248" s="14" t="str">
        <v/>
      </c>
      <c r="O48248" s="14" t="str">
        <v/>
      </c>
      <c r="P48248" s="14" t="str">
        <f ca="1"/>
        <v>Low Cap</v>
      </c>
    </row>
    <row r="48249" spans="11:16">
      <c r="K48249" s="14" t="str">
        <v/>
      </c>
      <c r="L48249" s="14" t="str">
        <v/>
      </c>
      <c r="O48249" s="14" t="str">
        <v/>
      </c>
      <c r="P48249" s="14" t="str">
        <f ca="1"/>
        <v>Low Cap</v>
      </c>
    </row>
    <row r="48250" spans="11:16">
      <c r="K48250" s="14" t="str">
        <v/>
      </c>
      <c r="L48250" s="14" t="str">
        <v/>
      </c>
      <c r="O48250" s="14" t="str">
        <v/>
      </c>
      <c r="P48250" s="14" t="str">
        <f ca="1"/>
        <v>Low Cap</v>
      </c>
    </row>
    <row r="48251" spans="11:16">
      <c r="K48251" s="14" t="str">
        <v/>
      </c>
      <c r="L48251" s="14" t="str">
        <v/>
      </c>
      <c r="O48251" s="14" t="str">
        <v/>
      </c>
      <c r="P48251" s="14" t="str">
        <f ca="1"/>
        <v>Low Cap</v>
      </c>
    </row>
    <row r="48252" spans="11:16">
      <c r="K48252" s="14" t="str">
        <v/>
      </c>
      <c r="L48252" s="14" t="str">
        <v/>
      </c>
      <c r="O48252" s="14" t="str">
        <v/>
      </c>
      <c r="P48252" s="14" t="str">
        <f ca="1"/>
        <v>Low Cap</v>
      </c>
    </row>
    <row r="48253" spans="11:16">
      <c r="K48253" s="14" t="str">
        <v/>
      </c>
      <c r="L48253" s="14" t="str">
        <v/>
      </c>
      <c r="O48253" s="14" t="str">
        <v/>
      </c>
      <c r="P48253" s="14" t="str">
        <f ca="1"/>
        <v>Low Cap</v>
      </c>
    </row>
    <row r="48254" spans="11:16">
      <c r="K48254" s="14" t="str">
        <v/>
      </c>
      <c r="L48254" s="14" t="str">
        <v/>
      </c>
      <c r="O48254" s="14" t="str">
        <v/>
      </c>
      <c r="P48254" s="14" t="str">
        <f ca="1"/>
        <v>Low Cap</v>
      </c>
    </row>
    <row r="48255" spans="11:16">
      <c r="K48255" s="14" t="str">
        <v/>
      </c>
      <c r="L48255" s="14" t="str">
        <v/>
      </c>
      <c r="O48255" s="14" t="str">
        <v/>
      </c>
      <c r="P48255" s="14" t="str">
        <f ca="1"/>
        <v>Low Cap</v>
      </c>
    </row>
    <row r="48256" spans="11:16">
      <c r="K48256" s="14" t="str">
        <v/>
      </c>
      <c r="L48256" s="14" t="str">
        <v/>
      </c>
      <c r="O48256" s="14" t="str">
        <v/>
      </c>
      <c r="P48256" s="14" t="str">
        <f ca="1"/>
        <v>Low Cap</v>
      </c>
    </row>
    <row r="48257" spans="11:16">
      <c r="K48257" s="14" t="str">
        <v/>
      </c>
      <c r="L48257" s="14" t="str">
        <v/>
      </c>
      <c r="O48257" s="14" t="str">
        <v/>
      </c>
      <c r="P48257" s="14" t="str">
        <f ca="1"/>
        <v>Low Cap</v>
      </c>
    </row>
    <row r="48258" spans="11:16">
      <c r="K48258" s="14" t="str">
        <v/>
      </c>
      <c r="L48258" s="14" t="str">
        <v/>
      </c>
      <c r="O48258" s="14" t="str">
        <v/>
      </c>
      <c r="P48258" s="14" t="str">
        <f ca="1"/>
        <v>Low Cap</v>
      </c>
    </row>
    <row r="48259" spans="11:16">
      <c r="K48259" s="14" t="str">
        <v/>
      </c>
      <c r="L48259" s="14" t="str">
        <v/>
      </c>
      <c r="O48259" s="14" t="str">
        <v/>
      </c>
      <c r="P48259" s="14" t="str">
        <f ca="1"/>
        <v>Low Cap</v>
      </c>
    </row>
    <row r="48260" spans="11:16">
      <c r="K48260" s="14" t="str">
        <v/>
      </c>
      <c r="L48260" s="14" t="str">
        <v/>
      </c>
      <c r="O48260" s="14" t="str">
        <v/>
      </c>
      <c r="P48260" s="14" t="str">
        <f ca="1"/>
        <v>Low Cap</v>
      </c>
    </row>
    <row r="48261" spans="11:16">
      <c r="K48261" s="14" t="str">
        <v/>
      </c>
      <c r="L48261" s="14" t="str">
        <v/>
      </c>
      <c r="O48261" s="14" t="str">
        <v/>
      </c>
      <c r="P48261" s="14" t="str">
        <f ca="1"/>
        <v>Low Cap</v>
      </c>
    </row>
    <row r="48262" spans="11:16">
      <c r="K48262" s="14" t="str">
        <v/>
      </c>
      <c r="L48262" s="14" t="str">
        <v/>
      </c>
      <c r="O48262" s="14" t="str">
        <v/>
      </c>
      <c r="P48262" s="14" t="str">
        <f ca="1"/>
        <v>Low Cap</v>
      </c>
    </row>
    <row r="48263" spans="11:16">
      <c r="K48263" s="14" t="str">
        <v/>
      </c>
      <c r="L48263" s="14" t="str">
        <v/>
      </c>
      <c r="O48263" s="14" t="str">
        <v/>
      </c>
      <c r="P48263" s="14" t="str">
        <f ca="1"/>
        <v>Low Cap</v>
      </c>
    </row>
    <row r="48264" spans="11:16">
      <c r="K48264" s="14" t="str">
        <v/>
      </c>
      <c r="L48264" s="14" t="str">
        <v/>
      </c>
      <c r="O48264" s="14" t="str">
        <v/>
      </c>
      <c r="P48264" s="14" t="str">
        <f ca="1"/>
        <v>Low Cap</v>
      </c>
    </row>
    <row r="48265" spans="11:16">
      <c r="K48265" s="14" t="str">
        <v/>
      </c>
      <c r="L48265" s="14" t="str">
        <v/>
      </c>
      <c r="O48265" s="14" t="str">
        <v/>
      </c>
      <c r="P48265" s="14" t="str">
        <f ca="1"/>
        <v>Low Cap</v>
      </c>
    </row>
    <row r="48266" spans="11:16">
      <c r="K48266" s="14" t="str">
        <v/>
      </c>
      <c r="L48266" s="14" t="str">
        <v/>
      </c>
      <c r="O48266" s="14" t="str">
        <v/>
      </c>
      <c r="P48266" s="14" t="str">
        <f ca="1"/>
        <v>Low Cap</v>
      </c>
    </row>
    <row r="48267" spans="11:16">
      <c r="K48267" s="14" t="str">
        <v/>
      </c>
      <c r="L48267" s="14" t="str">
        <v/>
      </c>
      <c r="O48267" s="14" t="str">
        <v/>
      </c>
      <c r="P48267" s="14" t="str">
        <f ca="1"/>
        <v>Low Cap</v>
      </c>
    </row>
    <row r="48268" spans="11:16">
      <c r="K48268" s="14" t="str">
        <v/>
      </c>
      <c r="L48268" s="14" t="str">
        <v/>
      </c>
      <c r="O48268" s="14" t="str">
        <v/>
      </c>
      <c r="P48268" s="14" t="str">
        <f ca="1"/>
        <v>Low Cap</v>
      </c>
    </row>
    <row r="48269" spans="11:16">
      <c r="K48269" s="14" t="str">
        <v/>
      </c>
      <c r="L48269" s="14" t="str">
        <v/>
      </c>
      <c r="O48269" s="14" t="str">
        <v/>
      </c>
      <c r="P48269" s="14" t="str">
        <f ca="1"/>
        <v>Low Cap</v>
      </c>
    </row>
    <row r="48270" spans="11:16">
      <c r="K48270" s="14" t="str">
        <v/>
      </c>
      <c r="L48270" s="14" t="str">
        <v/>
      </c>
      <c r="O48270" s="14" t="str">
        <v/>
      </c>
      <c r="P48270" s="14" t="str">
        <f ca="1"/>
        <v>Low Cap</v>
      </c>
    </row>
    <row r="48271" spans="11:16">
      <c r="K48271" s="14" t="str">
        <v/>
      </c>
      <c r="L48271" s="14" t="str">
        <v/>
      </c>
      <c r="O48271" s="14" t="str">
        <v/>
      </c>
      <c r="P48271" s="14" t="str">
        <f ca="1"/>
        <v>Low Cap</v>
      </c>
    </row>
    <row r="48272" spans="11:16">
      <c r="K48272" s="14" t="str">
        <v/>
      </c>
      <c r="L48272" s="14" t="str">
        <v/>
      </c>
      <c r="O48272" s="14" t="str">
        <v/>
      </c>
      <c r="P48272" s="14" t="str">
        <f ca="1"/>
        <v>Low Cap</v>
      </c>
    </row>
    <row r="48273" spans="11:16">
      <c r="K48273" s="14" t="str">
        <v/>
      </c>
      <c r="L48273" s="14" t="str">
        <v/>
      </c>
      <c r="O48273" s="14" t="str">
        <v/>
      </c>
      <c r="P48273" s="14" t="str">
        <f ca="1"/>
        <v>Low Cap</v>
      </c>
    </row>
    <row r="48274" spans="11:16">
      <c r="K48274" s="14" t="str">
        <v/>
      </c>
      <c r="L48274" s="14" t="str">
        <v/>
      </c>
      <c r="O48274" s="14" t="str">
        <v/>
      </c>
      <c r="P48274" s="14" t="str">
        <f ca="1"/>
        <v>Low Cap</v>
      </c>
    </row>
    <row r="48275" spans="11:16">
      <c r="K48275" s="14" t="str">
        <v/>
      </c>
      <c r="L48275" s="14" t="str">
        <v/>
      </c>
      <c r="O48275" s="14" t="str">
        <v/>
      </c>
      <c r="P48275" s="14" t="str">
        <f ca="1"/>
        <v>Low Cap</v>
      </c>
    </row>
    <row r="48276" spans="11:16">
      <c r="K48276" s="14" t="str">
        <v/>
      </c>
      <c r="L48276" s="14" t="str">
        <v/>
      </c>
      <c r="O48276" s="14" t="str">
        <v/>
      </c>
      <c r="P48276" s="14" t="str">
        <f ca="1"/>
        <v>Low Cap</v>
      </c>
    </row>
    <row r="48277" spans="11:16">
      <c r="K48277" s="14" t="str">
        <v/>
      </c>
      <c r="L48277" s="14" t="str">
        <v/>
      </c>
      <c r="O48277" s="14" t="str">
        <v/>
      </c>
      <c r="P48277" s="14" t="str">
        <f ca="1"/>
        <v>Low Cap</v>
      </c>
    </row>
    <row r="48278" spans="11:16">
      <c r="K48278" s="14" t="str">
        <v/>
      </c>
      <c r="L48278" s="14" t="str">
        <v/>
      </c>
      <c r="O48278" s="14" t="str">
        <v/>
      </c>
      <c r="P48278" s="14" t="str">
        <f ca="1"/>
        <v>Low Cap</v>
      </c>
    </row>
    <row r="48279" spans="11:16">
      <c r="K48279" s="14" t="str">
        <v/>
      </c>
      <c r="L48279" s="14" t="str">
        <v/>
      </c>
      <c r="O48279" s="14" t="str">
        <v/>
      </c>
      <c r="P48279" s="14" t="str">
        <f ca="1"/>
        <v>Low Cap</v>
      </c>
    </row>
    <row r="48280" spans="11:16">
      <c r="K48280" s="14" t="str">
        <v/>
      </c>
      <c r="L48280" s="14" t="str">
        <v/>
      </c>
      <c r="O48280" s="14" t="str">
        <v/>
      </c>
      <c r="P48280" s="14" t="str">
        <f ca="1"/>
        <v>Low Cap</v>
      </c>
    </row>
    <row r="48281" spans="11:16">
      <c r="K48281" s="14" t="str">
        <v/>
      </c>
      <c r="L48281" s="14" t="str">
        <v/>
      </c>
      <c r="O48281" s="14" t="str">
        <v/>
      </c>
      <c r="P48281" s="14" t="str">
        <f ca="1"/>
        <v>Low Cap</v>
      </c>
    </row>
    <row r="48282" spans="11:16">
      <c r="K48282" s="14" t="str">
        <v/>
      </c>
      <c r="L48282" s="14" t="str">
        <v/>
      </c>
      <c r="O48282" s="14" t="str">
        <v/>
      </c>
      <c r="P48282" s="14" t="str">
        <f ca="1"/>
        <v>Low Cap</v>
      </c>
    </row>
    <row r="48283" spans="11:16">
      <c r="K48283" s="14" t="str">
        <v/>
      </c>
      <c r="L48283" s="14" t="str">
        <v/>
      </c>
      <c r="O48283" s="14" t="str">
        <v/>
      </c>
      <c r="P48283" s="14" t="str">
        <f ca="1"/>
        <v>Low Cap</v>
      </c>
    </row>
    <row r="48284" spans="11:16">
      <c r="K48284" s="14" t="str">
        <v/>
      </c>
      <c r="L48284" s="14" t="str">
        <v/>
      </c>
      <c r="O48284" s="14" t="str">
        <v/>
      </c>
      <c r="P48284" s="14" t="str">
        <f ca="1"/>
        <v>Low Cap</v>
      </c>
    </row>
    <row r="48285" spans="11:16">
      <c r="K48285" s="14" t="str">
        <v/>
      </c>
      <c r="L48285" s="14" t="str">
        <v/>
      </c>
      <c r="O48285" s="14" t="str">
        <v/>
      </c>
      <c r="P48285" s="14" t="str">
        <f ca="1"/>
        <v>Low Cap</v>
      </c>
    </row>
    <row r="48286" spans="11:16">
      <c r="K48286" s="14" t="str">
        <v/>
      </c>
      <c r="L48286" s="14" t="str">
        <v/>
      </c>
      <c r="O48286" s="14" t="str">
        <v/>
      </c>
      <c r="P48286" s="14" t="str">
        <f ca="1"/>
        <v>Low Cap</v>
      </c>
    </row>
    <row r="48287" spans="11:16">
      <c r="K48287" s="14" t="str">
        <v/>
      </c>
      <c r="L48287" s="14" t="str">
        <v/>
      </c>
      <c r="O48287" s="14" t="str">
        <v/>
      </c>
      <c r="P48287" s="14" t="str">
        <f ca="1"/>
        <v>Low Cap</v>
      </c>
    </row>
    <row r="48288" spans="11:16">
      <c r="K48288" s="14" t="str">
        <v/>
      </c>
      <c r="L48288" s="14" t="str">
        <v/>
      </c>
      <c r="O48288" s="14" t="str">
        <v/>
      </c>
      <c r="P48288" s="14" t="str">
        <f ca="1"/>
        <v>Low Cap</v>
      </c>
    </row>
    <row r="48289" spans="11:16">
      <c r="K48289" s="14" t="str">
        <v/>
      </c>
      <c r="L48289" s="14" t="str">
        <v/>
      </c>
      <c r="O48289" s="14" t="str">
        <v/>
      </c>
      <c r="P48289" s="14" t="str">
        <f ca="1"/>
        <v>Low Cap</v>
      </c>
    </row>
    <row r="48290" spans="11:16">
      <c r="K48290" s="14" t="str">
        <v/>
      </c>
      <c r="L48290" s="14" t="str">
        <v/>
      </c>
      <c r="O48290" s="14" t="str">
        <v/>
      </c>
      <c r="P48290" s="14" t="str">
        <f ca="1"/>
        <v>Low Cap</v>
      </c>
    </row>
    <row r="48291" spans="11:16">
      <c r="K48291" s="14" t="str">
        <v/>
      </c>
      <c r="L48291" s="14" t="str">
        <v/>
      </c>
      <c r="O48291" s="14" t="str">
        <v/>
      </c>
      <c r="P48291" s="14" t="str">
        <f ca="1"/>
        <v>Low Cap</v>
      </c>
    </row>
    <row r="48292" spans="11:16">
      <c r="K48292" s="14" t="str">
        <v/>
      </c>
      <c r="L48292" s="14" t="str">
        <v/>
      </c>
      <c r="O48292" s="14" t="str">
        <v/>
      </c>
      <c r="P48292" s="14" t="str">
        <f ca="1"/>
        <v>Low Cap</v>
      </c>
    </row>
    <row r="48293" spans="11:16">
      <c r="K48293" s="14" t="str">
        <v/>
      </c>
      <c r="L48293" s="14" t="str">
        <v/>
      </c>
      <c r="O48293" s="14" t="str">
        <v/>
      </c>
      <c r="P48293" s="14" t="str">
        <f ca="1"/>
        <v>Low Cap</v>
      </c>
    </row>
    <row r="48294" spans="11:16">
      <c r="K48294" s="14" t="str">
        <v/>
      </c>
      <c r="L48294" s="14" t="str">
        <v/>
      </c>
      <c r="O48294" s="14" t="str">
        <v/>
      </c>
      <c r="P48294" s="14" t="str">
        <f ca="1"/>
        <v>Low Cap</v>
      </c>
    </row>
    <row r="48295" spans="11:16">
      <c r="K48295" s="14" t="str">
        <v/>
      </c>
      <c r="L48295" s="14" t="str">
        <v/>
      </c>
      <c r="O48295" s="14" t="str">
        <v/>
      </c>
      <c r="P48295" s="14" t="str">
        <f ca="1"/>
        <v>Low Cap</v>
      </c>
    </row>
    <row r="48296" spans="11:16">
      <c r="K48296" s="14" t="str">
        <v/>
      </c>
      <c r="L48296" s="14" t="str">
        <v/>
      </c>
      <c r="O48296" s="14" t="str">
        <v/>
      </c>
      <c r="P48296" s="14" t="str">
        <f ca="1"/>
        <v>Low Cap</v>
      </c>
    </row>
    <row r="48297" spans="11:16">
      <c r="K48297" s="14" t="str">
        <v/>
      </c>
      <c r="L48297" s="14" t="str">
        <v/>
      </c>
      <c r="O48297" s="14" t="str">
        <v/>
      </c>
      <c r="P48297" s="14" t="str">
        <f ca="1"/>
        <v>Low Cap</v>
      </c>
    </row>
    <row r="48298" spans="11:16">
      <c r="K48298" s="14" t="str">
        <v/>
      </c>
      <c r="L48298" s="14" t="str">
        <v/>
      </c>
      <c r="O48298" s="14" t="str">
        <v/>
      </c>
      <c r="P48298" s="14" t="str">
        <f ca="1"/>
        <v>Low Cap</v>
      </c>
    </row>
    <row r="48299" spans="11:16">
      <c r="K48299" s="14" t="str">
        <v/>
      </c>
      <c r="L48299" s="14" t="str">
        <v/>
      </c>
      <c r="O48299" s="14" t="str">
        <v/>
      </c>
      <c r="P48299" s="14" t="str">
        <f ca="1"/>
        <v>Low Cap</v>
      </c>
    </row>
    <row r="48300" spans="11:16">
      <c r="K48300" s="14" t="str">
        <v/>
      </c>
      <c r="L48300" s="14" t="str">
        <v/>
      </c>
      <c r="O48300" s="14" t="str">
        <v/>
      </c>
      <c r="P48300" s="14" t="str">
        <f ca="1"/>
        <v>Low Cap</v>
      </c>
    </row>
    <row r="48301" spans="11:16">
      <c r="K48301" s="14" t="str">
        <v/>
      </c>
      <c r="L48301" s="14" t="str">
        <v/>
      </c>
      <c r="O48301" s="14" t="str">
        <v/>
      </c>
      <c r="P48301" s="14" t="str">
        <f ca="1"/>
        <v>Low Cap</v>
      </c>
    </row>
    <row r="48302" spans="11:16">
      <c r="K48302" s="14" t="str">
        <v/>
      </c>
      <c r="L48302" s="14" t="str">
        <v/>
      </c>
      <c r="O48302" s="14" t="str">
        <v/>
      </c>
      <c r="P48302" s="14" t="str">
        <f ca="1"/>
        <v>Low Cap</v>
      </c>
    </row>
    <row r="48303" spans="11:16">
      <c r="K48303" s="14" t="str">
        <v/>
      </c>
      <c r="L48303" s="14" t="str">
        <v/>
      </c>
      <c r="O48303" s="14" t="str">
        <v/>
      </c>
      <c r="P48303" s="14" t="str">
        <f ca="1"/>
        <v>Low Cap</v>
      </c>
    </row>
    <row r="48304" spans="11:16">
      <c r="K48304" s="14" t="str">
        <v/>
      </c>
      <c r="L48304" s="14" t="str">
        <v/>
      </c>
      <c r="O48304" s="14" t="str">
        <v/>
      </c>
      <c r="P48304" s="14" t="str">
        <f ca="1"/>
        <v>Low Cap</v>
      </c>
    </row>
    <row r="48305" spans="11:16">
      <c r="K48305" s="14" t="str">
        <v/>
      </c>
      <c r="L48305" s="14" t="str">
        <v/>
      </c>
      <c r="O48305" s="14" t="str">
        <v/>
      </c>
      <c r="P48305" s="14" t="str">
        <f ca="1"/>
        <v>Low Cap</v>
      </c>
    </row>
    <row r="48306" spans="11:16">
      <c r="K48306" s="14" t="str">
        <v/>
      </c>
      <c r="L48306" s="14" t="str">
        <v/>
      </c>
      <c r="O48306" s="14" t="str">
        <v/>
      </c>
      <c r="P48306" s="14" t="str">
        <f ca="1"/>
        <v>Low Cap</v>
      </c>
    </row>
    <row r="48307" spans="11:16">
      <c r="K48307" s="14" t="str">
        <v/>
      </c>
      <c r="L48307" s="14" t="str">
        <v/>
      </c>
      <c r="O48307" s="14" t="str">
        <v/>
      </c>
      <c r="P48307" s="14" t="str">
        <f ca="1"/>
        <v>Low Cap</v>
      </c>
    </row>
    <row r="48308" spans="11:16">
      <c r="K48308" s="14" t="str">
        <v/>
      </c>
      <c r="L48308" s="14" t="str">
        <v/>
      </c>
      <c r="O48308" s="14" t="str">
        <v/>
      </c>
      <c r="P48308" s="14" t="str">
        <f ca="1"/>
        <v>Low Cap</v>
      </c>
    </row>
    <row r="48309" spans="11:16">
      <c r="K48309" s="14" t="str">
        <v/>
      </c>
      <c r="L48309" s="14" t="str">
        <v/>
      </c>
      <c r="O48309" s="14" t="str">
        <v/>
      </c>
      <c r="P48309" s="14" t="str">
        <f ca="1"/>
        <v>Low Cap</v>
      </c>
    </row>
    <row r="48310" spans="11:16">
      <c r="K48310" s="14" t="str">
        <v/>
      </c>
      <c r="L48310" s="14" t="str">
        <v/>
      </c>
      <c r="O48310" s="14" t="str">
        <v/>
      </c>
      <c r="P48310" s="14" t="str">
        <f ca="1"/>
        <v>Low Cap</v>
      </c>
    </row>
    <row r="48311" spans="11:16">
      <c r="K48311" s="14" t="str">
        <v/>
      </c>
      <c r="L48311" s="14" t="str">
        <v/>
      </c>
      <c r="O48311" s="14" t="str">
        <v/>
      </c>
      <c r="P48311" s="14" t="str">
        <f ca="1"/>
        <v>Low Cap</v>
      </c>
    </row>
    <row r="48312" spans="11:16">
      <c r="K48312" s="14" t="str">
        <v/>
      </c>
      <c r="L48312" s="14" t="str">
        <v/>
      </c>
      <c r="O48312" s="14" t="str">
        <v/>
      </c>
      <c r="P48312" s="14" t="str">
        <f ca="1"/>
        <v>Low Cap</v>
      </c>
    </row>
    <row r="48313" spans="11:16">
      <c r="K48313" s="14" t="str">
        <v/>
      </c>
      <c r="L48313" s="14" t="str">
        <v/>
      </c>
      <c r="O48313" s="14" t="str">
        <v/>
      </c>
      <c r="P48313" s="14" t="str">
        <f ca="1"/>
        <v>Low Cap</v>
      </c>
    </row>
    <row r="48314" spans="11:16">
      <c r="K48314" s="14" t="str">
        <v/>
      </c>
      <c r="L48314" s="14" t="str">
        <v/>
      </c>
      <c r="O48314" s="14" t="str">
        <v/>
      </c>
      <c r="P48314" s="14" t="str">
        <f ca="1"/>
        <v>Low Cap</v>
      </c>
    </row>
    <row r="48315" spans="11:16">
      <c r="K48315" s="14" t="str">
        <v/>
      </c>
      <c r="L48315" s="14" t="str">
        <v/>
      </c>
      <c r="O48315" s="14" t="str">
        <v/>
      </c>
      <c r="P48315" s="14" t="str">
        <f ca="1"/>
        <v>Low Cap</v>
      </c>
    </row>
    <row r="48316" spans="11:16">
      <c r="K48316" s="14" t="str">
        <v/>
      </c>
      <c r="L48316" s="14" t="str">
        <v/>
      </c>
      <c r="O48316" s="14" t="str">
        <v/>
      </c>
      <c r="P48316" s="14" t="str">
        <f ca="1"/>
        <v>Low Cap</v>
      </c>
    </row>
    <row r="48317" spans="11:16">
      <c r="K48317" s="14" t="str">
        <v/>
      </c>
      <c r="L48317" s="14" t="str">
        <v/>
      </c>
      <c r="O48317" s="14" t="str">
        <v/>
      </c>
      <c r="P48317" s="14" t="str">
        <f ca="1"/>
        <v>Low Cap</v>
      </c>
    </row>
    <row r="48318" spans="11:16">
      <c r="K48318" s="14" t="str">
        <v/>
      </c>
      <c r="L48318" s="14" t="str">
        <v/>
      </c>
      <c r="O48318" s="14" t="str">
        <v/>
      </c>
      <c r="P48318" s="14" t="str">
        <f ca="1"/>
        <v>Low Cap</v>
      </c>
    </row>
    <row r="48319" spans="11:16">
      <c r="K48319" s="14" t="str">
        <v/>
      </c>
      <c r="L48319" s="14" t="str">
        <v/>
      </c>
      <c r="O48319" s="14" t="str">
        <v/>
      </c>
      <c r="P48319" s="14" t="str">
        <f ca="1"/>
        <v>Low Cap</v>
      </c>
    </row>
    <row r="48320" spans="11:16">
      <c r="K48320" s="14" t="str">
        <v/>
      </c>
      <c r="L48320" s="14" t="str">
        <v/>
      </c>
      <c r="O48320" s="14" t="str">
        <v/>
      </c>
      <c r="P48320" s="14" t="str">
        <f ca="1"/>
        <v>Low Cap</v>
      </c>
    </row>
    <row r="48321" spans="11:16">
      <c r="K48321" s="14" t="str">
        <v/>
      </c>
      <c r="L48321" s="14" t="str">
        <v/>
      </c>
      <c r="O48321" s="14" t="str">
        <v/>
      </c>
      <c r="P48321" s="14" t="str">
        <f ca="1"/>
        <v>Low Cap</v>
      </c>
    </row>
    <row r="48322" spans="11:16">
      <c r="K48322" s="14" t="str">
        <v/>
      </c>
      <c r="L48322" s="14" t="str">
        <v/>
      </c>
      <c r="O48322" s="14" t="str">
        <v/>
      </c>
      <c r="P48322" s="14" t="str">
        <f ca="1"/>
        <v>Low Cap</v>
      </c>
    </row>
    <row r="48323" spans="11:16">
      <c r="K48323" s="14" t="str">
        <v/>
      </c>
      <c r="L48323" s="14" t="str">
        <v/>
      </c>
      <c r="O48323" s="14" t="str">
        <v/>
      </c>
      <c r="P48323" s="14" t="str">
        <f ca="1"/>
        <v>Low Cap</v>
      </c>
    </row>
    <row r="48324" spans="11:16">
      <c r="K48324" s="14" t="str">
        <v/>
      </c>
      <c r="L48324" s="14" t="str">
        <v/>
      </c>
      <c r="O48324" s="14" t="str">
        <v/>
      </c>
      <c r="P48324" s="14" t="str">
        <f ca="1"/>
        <v>Low Cap</v>
      </c>
    </row>
    <row r="48325" spans="11:16">
      <c r="K48325" s="14" t="str">
        <v/>
      </c>
      <c r="L48325" s="14" t="str">
        <v/>
      </c>
      <c r="O48325" s="14" t="str">
        <v/>
      </c>
      <c r="P48325" s="14" t="str">
        <f ca="1"/>
        <v>Low Cap</v>
      </c>
    </row>
    <row r="48326" spans="11:16">
      <c r="K48326" s="14" t="str">
        <v/>
      </c>
      <c r="L48326" s="14" t="str">
        <v/>
      </c>
      <c r="O48326" s="14" t="str">
        <v/>
      </c>
      <c r="P48326" s="14" t="str">
        <f ca="1"/>
        <v>Low Cap</v>
      </c>
    </row>
    <row r="48327" spans="11:16">
      <c r="K48327" s="14" t="str">
        <v/>
      </c>
      <c r="L48327" s="14" t="str">
        <v/>
      </c>
      <c r="O48327" s="14" t="str">
        <v/>
      </c>
      <c r="P48327" s="14" t="str">
        <f ca="1"/>
        <v>Low Cap</v>
      </c>
    </row>
    <row r="48328" spans="11:16">
      <c r="K48328" s="14" t="str">
        <v/>
      </c>
      <c r="L48328" s="14" t="str">
        <v/>
      </c>
      <c r="O48328" s="14" t="str">
        <v/>
      </c>
      <c r="P48328" s="14" t="str">
        <f ca="1"/>
        <v>Low Cap</v>
      </c>
    </row>
    <row r="48329" spans="11:16">
      <c r="K48329" s="14" t="str">
        <v/>
      </c>
      <c r="L48329" s="14" t="str">
        <v/>
      </c>
      <c r="O48329" s="14" t="str">
        <v/>
      </c>
      <c r="P48329" s="14" t="str">
        <f ca="1"/>
        <v>Low Cap</v>
      </c>
    </row>
    <row r="48330" spans="11:16">
      <c r="K48330" s="14" t="str">
        <v/>
      </c>
      <c r="L48330" s="14" t="str">
        <v/>
      </c>
      <c r="O48330" s="14" t="str">
        <v/>
      </c>
      <c r="P48330" s="14" t="str">
        <f ca="1"/>
        <v>Low Cap</v>
      </c>
    </row>
    <row r="48331" spans="11:16">
      <c r="K48331" s="14" t="str">
        <v/>
      </c>
      <c r="L48331" s="14" t="str">
        <v/>
      </c>
      <c r="O48331" s="14" t="str">
        <v/>
      </c>
      <c r="P48331" s="14" t="str">
        <f ca="1"/>
        <v>Low Cap</v>
      </c>
    </row>
    <row r="48332" spans="11:16">
      <c r="K48332" s="14" t="str">
        <v/>
      </c>
      <c r="L48332" s="14" t="str">
        <v/>
      </c>
      <c r="O48332" s="14" t="str">
        <v/>
      </c>
      <c r="P48332" s="14" t="str">
        <f ca="1"/>
        <v>Low Cap</v>
      </c>
    </row>
    <row r="48333" spans="11:16">
      <c r="K48333" s="14" t="str">
        <v/>
      </c>
      <c r="L48333" s="14" t="str">
        <v/>
      </c>
      <c r="O48333" s="14" t="str">
        <v/>
      </c>
      <c r="P48333" s="14" t="str">
        <f ca="1"/>
        <v>Low Cap</v>
      </c>
    </row>
    <row r="48334" spans="11:16">
      <c r="K48334" s="14" t="str">
        <v/>
      </c>
      <c r="L48334" s="14" t="str">
        <v/>
      </c>
      <c r="O48334" s="14" t="str">
        <v/>
      </c>
      <c r="P48334" s="14" t="str">
        <f ca="1"/>
        <v>Low Cap</v>
      </c>
    </row>
    <row r="48335" spans="11:16">
      <c r="K48335" s="14" t="str">
        <v/>
      </c>
      <c r="L48335" s="14" t="str">
        <v/>
      </c>
      <c r="O48335" s="14" t="str">
        <v/>
      </c>
      <c r="P48335" s="14" t="str">
        <f ca="1"/>
        <v>Low Cap</v>
      </c>
    </row>
    <row r="48336" spans="11:16">
      <c r="K48336" s="14" t="str">
        <v/>
      </c>
      <c r="L48336" s="14" t="str">
        <v/>
      </c>
      <c r="O48336" s="14" t="str">
        <v/>
      </c>
      <c r="P48336" s="14" t="str">
        <f ca="1"/>
        <v>Low Cap</v>
      </c>
    </row>
    <row r="48337" spans="11:16">
      <c r="K48337" s="14" t="str">
        <v/>
      </c>
      <c r="L48337" s="14" t="str">
        <v/>
      </c>
      <c r="O48337" s="14" t="str">
        <v/>
      </c>
      <c r="P48337" s="14" t="str">
        <f ca="1"/>
        <v>Low Cap</v>
      </c>
    </row>
    <row r="48338" spans="11:16">
      <c r="K48338" s="14" t="str">
        <v/>
      </c>
      <c r="L48338" s="14" t="str">
        <v/>
      </c>
      <c r="O48338" s="14" t="str">
        <v/>
      </c>
      <c r="P48338" s="14" t="str">
        <f ca="1"/>
        <v>Low Cap</v>
      </c>
    </row>
    <row r="48339" spans="11:16">
      <c r="K48339" s="14" t="str">
        <v/>
      </c>
      <c r="L48339" s="14" t="str">
        <v/>
      </c>
      <c r="O48339" s="14" t="str">
        <v/>
      </c>
      <c r="P48339" s="14" t="str">
        <f ca="1"/>
        <v>Low Cap</v>
      </c>
    </row>
    <row r="48340" spans="11:16">
      <c r="K48340" s="14" t="str">
        <v/>
      </c>
      <c r="L48340" s="14" t="str">
        <v/>
      </c>
      <c r="O48340" s="14" t="str">
        <v/>
      </c>
      <c r="P48340" s="14" t="str">
        <f ca="1"/>
        <v>Low Cap</v>
      </c>
    </row>
    <row r="48341" spans="11:16">
      <c r="K48341" s="14" t="str">
        <v/>
      </c>
      <c r="L48341" s="14" t="str">
        <v/>
      </c>
      <c r="O48341" s="14" t="str">
        <v/>
      </c>
      <c r="P48341" s="14" t="str">
        <f ca="1"/>
        <v>Low Cap</v>
      </c>
    </row>
    <row r="48342" spans="11:16">
      <c r="K48342" s="14" t="str">
        <v/>
      </c>
      <c r="L48342" s="14" t="str">
        <v/>
      </c>
      <c r="O48342" s="14" t="str">
        <v/>
      </c>
      <c r="P48342" s="14" t="str">
        <f ca="1"/>
        <v>Low Cap</v>
      </c>
    </row>
    <row r="48343" spans="11:16">
      <c r="K48343" s="14" t="str">
        <v/>
      </c>
      <c r="L48343" s="14" t="str">
        <v/>
      </c>
      <c r="O48343" s="14" t="str">
        <v/>
      </c>
      <c r="P48343" s="14" t="str">
        <f ca="1"/>
        <v>Low Cap</v>
      </c>
    </row>
    <row r="48344" spans="11:16">
      <c r="K48344" s="14" t="str">
        <v/>
      </c>
      <c r="L48344" s="14" t="str">
        <v/>
      </c>
      <c r="O48344" s="14" t="str">
        <v/>
      </c>
      <c r="P48344" s="14" t="str">
        <f ca="1"/>
        <v>Low Cap</v>
      </c>
    </row>
    <row r="48345" spans="11:16">
      <c r="K48345" s="14" t="str">
        <v/>
      </c>
      <c r="L48345" s="14" t="str">
        <v/>
      </c>
      <c r="O48345" s="14" t="str">
        <v/>
      </c>
      <c r="P48345" s="14" t="str">
        <f ca="1"/>
        <v>Low Cap</v>
      </c>
    </row>
    <row r="48346" spans="11:16">
      <c r="K48346" s="14" t="str">
        <v/>
      </c>
      <c r="L48346" s="14" t="str">
        <v/>
      </c>
      <c r="O48346" s="14" t="str">
        <v/>
      </c>
      <c r="P48346" s="14" t="str">
        <f ca="1"/>
        <v>Low Cap</v>
      </c>
    </row>
    <row r="48347" spans="11:16">
      <c r="K48347" s="14" t="str">
        <v/>
      </c>
      <c r="L48347" s="14" t="str">
        <v/>
      </c>
      <c r="O48347" s="14" t="str">
        <v/>
      </c>
      <c r="P48347" s="14" t="str">
        <f ca="1"/>
        <v>Low Cap</v>
      </c>
    </row>
    <row r="48348" spans="11:16">
      <c r="K48348" s="14" t="str">
        <v/>
      </c>
      <c r="L48348" s="14" t="str">
        <v/>
      </c>
      <c r="O48348" s="14" t="str">
        <v/>
      </c>
      <c r="P48348" s="14" t="str">
        <f ca="1"/>
        <v>Low Cap</v>
      </c>
    </row>
    <row r="48349" spans="11:16">
      <c r="K48349" s="14" t="str">
        <v/>
      </c>
      <c r="L48349" s="14" t="str">
        <v/>
      </c>
      <c r="O48349" s="14" t="str">
        <v/>
      </c>
      <c r="P48349" s="14" t="str">
        <f ca="1"/>
        <v>Low Cap</v>
      </c>
    </row>
    <row r="48350" spans="11:16">
      <c r="K48350" s="14" t="str">
        <v/>
      </c>
      <c r="L48350" s="14" t="str">
        <v/>
      </c>
      <c r="O48350" s="14" t="str">
        <v/>
      </c>
      <c r="P48350" s="14" t="str">
        <f ca="1"/>
        <v>Low Cap</v>
      </c>
    </row>
    <row r="48351" spans="11:16">
      <c r="K48351" s="14" t="str">
        <v/>
      </c>
      <c r="L48351" s="14" t="str">
        <v/>
      </c>
      <c r="O48351" s="14" t="str">
        <v/>
      </c>
      <c r="P48351" s="14" t="str">
        <f ca="1"/>
        <v>Low Cap</v>
      </c>
    </row>
    <row r="48352" spans="11:16">
      <c r="K48352" s="14" t="str">
        <v/>
      </c>
      <c r="L48352" s="14" t="str">
        <v/>
      </c>
      <c r="O48352" s="14" t="str">
        <v/>
      </c>
      <c r="P48352" s="14" t="str">
        <f ca="1"/>
        <v>Low Cap</v>
      </c>
    </row>
    <row r="48353" spans="11:16">
      <c r="K48353" s="14" t="str">
        <v/>
      </c>
      <c r="L48353" s="14" t="str">
        <v/>
      </c>
      <c r="O48353" s="14" t="str">
        <v/>
      </c>
      <c r="P48353" s="14" t="str">
        <f ca="1"/>
        <v>Low Cap</v>
      </c>
    </row>
    <row r="48354" spans="11:16">
      <c r="K48354" s="14" t="str">
        <v/>
      </c>
      <c r="L48354" s="14" t="str">
        <v/>
      </c>
      <c r="O48354" s="14" t="str">
        <v/>
      </c>
      <c r="P48354" s="14" t="str">
        <f ca="1"/>
        <v>Low Cap</v>
      </c>
    </row>
    <row r="48355" spans="11:16">
      <c r="K48355" s="14" t="str">
        <v/>
      </c>
      <c r="L48355" s="14" t="str">
        <v/>
      </c>
      <c r="O48355" s="14" t="str">
        <v/>
      </c>
      <c r="P48355" s="14" t="str">
        <f ca="1"/>
        <v>Low Cap</v>
      </c>
    </row>
    <row r="48356" spans="11:16">
      <c r="K48356" s="14" t="str">
        <v/>
      </c>
      <c r="L48356" s="14" t="str">
        <v/>
      </c>
      <c r="O48356" s="14" t="str">
        <v/>
      </c>
      <c r="P48356" s="14" t="str">
        <f ca="1"/>
        <v>Low Cap</v>
      </c>
    </row>
    <row r="48357" spans="11:16">
      <c r="K48357" s="14" t="str">
        <v/>
      </c>
      <c r="L48357" s="14" t="str">
        <v/>
      </c>
      <c r="O48357" s="14" t="str">
        <v/>
      </c>
      <c r="P48357" s="14" t="str">
        <f ca="1"/>
        <v>Low Cap</v>
      </c>
    </row>
    <row r="48358" spans="11:16">
      <c r="K48358" s="14" t="str">
        <v/>
      </c>
      <c r="L48358" s="14" t="str">
        <v/>
      </c>
      <c r="O48358" s="14" t="str">
        <v/>
      </c>
      <c r="P48358" s="14" t="str">
        <f ca="1"/>
        <v>Low Cap</v>
      </c>
    </row>
    <row r="48359" spans="11:16">
      <c r="K48359" s="14" t="str">
        <v/>
      </c>
      <c r="L48359" s="14" t="str">
        <v/>
      </c>
      <c r="O48359" s="14" t="str">
        <v/>
      </c>
      <c r="P48359" s="14" t="str">
        <f ca="1"/>
        <v>Low Cap</v>
      </c>
    </row>
    <row r="48360" spans="11:16">
      <c r="K48360" s="14" t="str">
        <v/>
      </c>
      <c r="L48360" s="14" t="str">
        <v/>
      </c>
      <c r="O48360" s="14" t="str">
        <v/>
      </c>
      <c r="P48360" s="14" t="str">
        <f ca="1"/>
        <v>Low Cap</v>
      </c>
    </row>
    <row r="48361" spans="11:16">
      <c r="K48361" s="14" t="str">
        <v/>
      </c>
      <c r="L48361" s="14" t="str">
        <v/>
      </c>
      <c r="O48361" s="14" t="str">
        <v/>
      </c>
      <c r="P48361" s="14" t="str">
        <f ca="1"/>
        <v>Low Cap</v>
      </c>
    </row>
    <row r="48362" spans="11:16">
      <c r="K48362" s="14" t="str">
        <v/>
      </c>
      <c r="L48362" s="14" t="str">
        <v/>
      </c>
      <c r="O48362" s="14" t="str">
        <v/>
      </c>
      <c r="P48362" s="14" t="str">
        <f ca="1"/>
        <v>Low Cap</v>
      </c>
    </row>
    <row r="48363" spans="11:16">
      <c r="K48363" s="14" t="str">
        <v/>
      </c>
      <c r="L48363" s="14" t="str">
        <v/>
      </c>
      <c r="O48363" s="14" t="str">
        <v/>
      </c>
      <c r="P48363" s="14" t="str">
        <f ca="1"/>
        <v>Low Cap</v>
      </c>
    </row>
    <row r="48364" spans="11:16">
      <c r="K48364" s="14" t="str">
        <v/>
      </c>
      <c r="L48364" s="14" t="str">
        <v/>
      </c>
      <c r="O48364" s="14" t="str">
        <v/>
      </c>
      <c r="P48364" s="14" t="str">
        <f ca="1"/>
        <v>Low Cap</v>
      </c>
    </row>
    <row r="48365" spans="11:16">
      <c r="K48365" s="14" t="str">
        <v/>
      </c>
      <c r="L48365" s="14" t="str">
        <v/>
      </c>
      <c r="O48365" s="14" t="str">
        <v/>
      </c>
      <c r="P48365" s="14" t="str">
        <f ca="1"/>
        <v>Low Cap</v>
      </c>
    </row>
    <row r="48366" spans="11:16">
      <c r="K48366" s="14" t="str">
        <v/>
      </c>
      <c r="L48366" s="14" t="str">
        <v/>
      </c>
      <c r="O48366" s="14" t="str">
        <v/>
      </c>
      <c r="P48366" s="14" t="str">
        <f ca="1"/>
        <v>Low Cap</v>
      </c>
    </row>
    <row r="48367" spans="11:16">
      <c r="K48367" s="14" t="str">
        <v/>
      </c>
      <c r="L48367" s="14" t="str">
        <v/>
      </c>
      <c r="O48367" s="14" t="str">
        <v/>
      </c>
      <c r="P48367" s="14" t="str">
        <f ca="1"/>
        <v>Low Cap</v>
      </c>
    </row>
    <row r="48368" spans="11:16">
      <c r="K48368" s="14" t="str">
        <v/>
      </c>
      <c r="L48368" s="14" t="str">
        <v/>
      </c>
      <c r="O48368" s="14" t="str">
        <v/>
      </c>
      <c r="P48368" s="14" t="str">
        <f ca="1"/>
        <v>Low Cap</v>
      </c>
    </row>
    <row r="48369" spans="11:16">
      <c r="K48369" s="14" t="str">
        <v/>
      </c>
      <c r="L48369" s="14" t="str">
        <v/>
      </c>
      <c r="O48369" s="14" t="str">
        <v/>
      </c>
      <c r="P48369" s="14" t="str">
        <f ca="1"/>
        <v>Low Cap</v>
      </c>
    </row>
    <row r="48370" spans="11:16">
      <c r="K48370" s="14" t="str">
        <v/>
      </c>
      <c r="L48370" s="14" t="str">
        <v/>
      </c>
      <c r="O48370" s="14" t="str">
        <v/>
      </c>
      <c r="P48370" s="14" t="str">
        <f ca="1"/>
        <v>Low Cap</v>
      </c>
    </row>
    <row r="48371" spans="11:16">
      <c r="K48371" s="14" t="str">
        <v/>
      </c>
      <c r="L48371" s="14" t="str">
        <v/>
      </c>
      <c r="O48371" s="14" t="str">
        <v/>
      </c>
      <c r="P48371" s="14" t="str">
        <f ca="1"/>
        <v>Low Cap</v>
      </c>
    </row>
    <row r="48372" spans="11:16">
      <c r="K48372" s="14" t="str">
        <v/>
      </c>
      <c r="L48372" s="14" t="str">
        <v/>
      </c>
      <c r="O48372" s="14" t="str">
        <v/>
      </c>
      <c r="P48372" s="14" t="str">
        <f ca="1"/>
        <v>Low Cap</v>
      </c>
    </row>
    <row r="48373" spans="11:16">
      <c r="K48373" s="14" t="str">
        <v/>
      </c>
      <c r="L48373" s="14" t="str">
        <v/>
      </c>
      <c r="O48373" s="14" t="str">
        <v/>
      </c>
      <c r="P48373" s="14" t="str">
        <f ca="1"/>
        <v>Low Cap</v>
      </c>
    </row>
    <row r="48374" spans="11:16">
      <c r="K48374" s="14" t="str">
        <v/>
      </c>
      <c r="L48374" s="14" t="str">
        <v/>
      </c>
      <c r="O48374" s="14" t="str">
        <v/>
      </c>
      <c r="P48374" s="14" t="str">
        <f ca="1"/>
        <v>Low Cap</v>
      </c>
    </row>
    <row r="48375" spans="11:16">
      <c r="K48375" s="14" t="str">
        <v/>
      </c>
      <c r="L48375" s="14" t="str">
        <v/>
      </c>
      <c r="O48375" s="14" t="str">
        <v/>
      </c>
      <c r="P48375" s="14" t="str">
        <f ca="1"/>
        <v>Low Cap</v>
      </c>
    </row>
    <row r="48376" spans="11:16">
      <c r="K48376" s="14" t="str">
        <v/>
      </c>
      <c r="L48376" s="14" t="str">
        <v/>
      </c>
      <c r="O48376" s="14" t="str">
        <v/>
      </c>
      <c r="P48376" s="14" t="str">
        <f ca="1"/>
        <v>Low Cap</v>
      </c>
    </row>
    <row r="48377" spans="11:16">
      <c r="K48377" s="14" t="str">
        <v/>
      </c>
      <c r="L48377" s="14" t="str">
        <v/>
      </c>
      <c r="O48377" s="14" t="str">
        <v/>
      </c>
      <c r="P48377" s="14" t="str">
        <f ca="1"/>
        <v>Low Cap</v>
      </c>
    </row>
    <row r="48378" spans="11:16">
      <c r="K48378" s="14" t="str">
        <v/>
      </c>
      <c r="L48378" s="14" t="str">
        <v/>
      </c>
      <c r="O48378" s="14" t="str">
        <v/>
      </c>
      <c r="P48378" s="14" t="str">
        <f ca="1"/>
        <v>Low Cap</v>
      </c>
    </row>
    <row r="48379" spans="11:16">
      <c r="K48379" s="14" t="str">
        <v/>
      </c>
      <c r="L48379" s="14" t="str">
        <v/>
      </c>
      <c r="O48379" s="14" t="str">
        <v/>
      </c>
      <c r="P48379" s="14" t="str">
        <f ca="1"/>
        <v>Low Cap</v>
      </c>
    </row>
    <row r="48380" spans="11:16">
      <c r="K48380" s="14" t="str">
        <v/>
      </c>
      <c r="L48380" s="14" t="str">
        <v/>
      </c>
      <c r="O48380" s="14" t="str">
        <v/>
      </c>
      <c r="P48380" s="14" t="str">
        <f ca="1"/>
        <v>Low Cap</v>
      </c>
    </row>
    <row r="48381" spans="11:16">
      <c r="K48381" s="14" t="str">
        <v/>
      </c>
      <c r="L48381" s="14" t="str">
        <v/>
      </c>
      <c r="O48381" s="14" t="str">
        <v/>
      </c>
      <c r="P48381" s="14" t="str">
        <f ca="1"/>
        <v>Low Cap</v>
      </c>
    </row>
    <row r="48382" spans="11:16">
      <c r="K48382" s="14" t="str">
        <v/>
      </c>
      <c r="L48382" s="14" t="str">
        <v/>
      </c>
      <c r="O48382" s="14" t="str">
        <v/>
      </c>
      <c r="P48382" s="14" t="str">
        <f ca="1"/>
        <v>Low Cap</v>
      </c>
    </row>
    <row r="48383" spans="11:16">
      <c r="K48383" s="14" t="str">
        <v/>
      </c>
      <c r="L48383" s="14" t="str">
        <v/>
      </c>
      <c r="O48383" s="14" t="str">
        <v/>
      </c>
      <c r="P48383" s="14" t="str">
        <f ca="1"/>
        <v>Low Cap</v>
      </c>
    </row>
    <row r="48384" spans="11:16">
      <c r="K48384" s="14" t="str">
        <v/>
      </c>
      <c r="L48384" s="14" t="str">
        <v/>
      </c>
      <c r="O48384" s="14" t="str">
        <v/>
      </c>
      <c r="P48384" s="14" t="str">
        <f ca="1"/>
        <v>Low Cap</v>
      </c>
    </row>
    <row r="48385" spans="11:16">
      <c r="K48385" s="14" t="str">
        <v/>
      </c>
      <c r="L48385" s="14" t="str">
        <v/>
      </c>
      <c r="O48385" s="14" t="str">
        <v/>
      </c>
      <c r="P48385" s="14" t="str">
        <f ca="1"/>
        <v>Low Cap</v>
      </c>
    </row>
    <row r="48386" spans="11:16">
      <c r="K48386" s="14" t="str">
        <v/>
      </c>
      <c r="L48386" s="14" t="str">
        <v/>
      </c>
      <c r="O48386" s="14" t="str">
        <v/>
      </c>
      <c r="P48386" s="14" t="str">
        <f ca="1"/>
        <v>Low Cap</v>
      </c>
    </row>
    <row r="48387" spans="11:16">
      <c r="K48387" s="14" t="str">
        <v/>
      </c>
      <c r="L48387" s="14" t="str">
        <v/>
      </c>
      <c r="O48387" s="14" t="str">
        <v/>
      </c>
      <c r="P48387" s="14" t="str">
        <f ca="1"/>
        <v>Low Cap</v>
      </c>
    </row>
    <row r="48388" spans="11:16">
      <c r="K48388" s="14" t="str">
        <v/>
      </c>
      <c r="L48388" s="14" t="str">
        <v/>
      </c>
      <c r="O48388" s="14" t="str">
        <v/>
      </c>
      <c r="P48388" s="14" t="str">
        <f ca="1"/>
        <v>Low Cap</v>
      </c>
    </row>
    <row r="48389" spans="11:16">
      <c r="K48389" s="14" t="str">
        <v/>
      </c>
      <c r="L48389" s="14" t="str">
        <v/>
      </c>
      <c r="O48389" s="14" t="str">
        <v/>
      </c>
      <c r="P48389" s="14" t="str">
        <f ca="1"/>
        <v>Low Cap</v>
      </c>
    </row>
    <row r="48390" spans="11:16">
      <c r="K48390" s="14" t="str">
        <v/>
      </c>
      <c r="L48390" s="14" t="str">
        <v/>
      </c>
      <c r="O48390" s="14" t="str">
        <v/>
      </c>
      <c r="P48390" s="14" t="str">
        <f ca="1"/>
        <v>Low Cap</v>
      </c>
    </row>
    <row r="48391" spans="11:16">
      <c r="K48391" s="14" t="str">
        <v/>
      </c>
      <c r="L48391" s="14" t="str">
        <v/>
      </c>
      <c r="O48391" s="14" t="str">
        <v/>
      </c>
      <c r="P48391" s="14" t="str">
        <f ca="1"/>
        <v>Low Cap</v>
      </c>
    </row>
    <row r="48392" spans="11:16">
      <c r="K48392" s="14" t="str">
        <v/>
      </c>
      <c r="L48392" s="14" t="str">
        <v/>
      </c>
      <c r="O48392" s="14" t="str">
        <v/>
      </c>
      <c r="P48392" s="14" t="str">
        <f ca="1"/>
        <v>Low Cap</v>
      </c>
    </row>
    <row r="48393" spans="11:16">
      <c r="K48393" s="14" t="str">
        <v/>
      </c>
      <c r="L48393" s="14" t="str">
        <v/>
      </c>
      <c r="O48393" s="14" t="str">
        <v/>
      </c>
      <c r="P48393" s="14" t="str">
        <f ca="1"/>
        <v>Low Cap</v>
      </c>
    </row>
    <row r="48394" spans="11:16">
      <c r="K48394" s="14" t="str">
        <v/>
      </c>
      <c r="L48394" s="14" t="str">
        <v/>
      </c>
      <c r="O48394" s="14" t="str">
        <v/>
      </c>
      <c r="P48394" s="14" t="str">
        <f ca="1"/>
        <v>Low Cap</v>
      </c>
    </row>
    <row r="48395" spans="11:16">
      <c r="K48395" s="14" t="str">
        <v/>
      </c>
      <c r="L48395" s="14" t="str">
        <v/>
      </c>
      <c r="O48395" s="14" t="str">
        <v/>
      </c>
      <c r="P48395" s="14" t="str">
        <f ca="1"/>
        <v>Low Cap</v>
      </c>
    </row>
    <row r="48396" spans="11:16">
      <c r="K48396" s="14" t="str">
        <v/>
      </c>
      <c r="L48396" s="14" t="str">
        <v/>
      </c>
      <c r="O48396" s="14" t="str">
        <v/>
      </c>
      <c r="P48396" s="14" t="str">
        <f ca="1"/>
        <v>Low Cap</v>
      </c>
    </row>
    <row r="48397" spans="11:16">
      <c r="K48397" s="14" t="str">
        <v/>
      </c>
      <c r="L48397" s="14" t="str">
        <v/>
      </c>
      <c r="O48397" s="14" t="str">
        <v/>
      </c>
      <c r="P48397" s="14" t="str">
        <f ca="1"/>
        <v>Low Cap</v>
      </c>
    </row>
    <row r="48398" spans="11:16">
      <c r="K48398" s="14" t="str">
        <v/>
      </c>
      <c r="L48398" s="14" t="str">
        <v/>
      </c>
      <c r="O48398" s="14" t="str">
        <v/>
      </c>
      <c r="P48398" s="14" t="str">
        <f ca="1"/>
        <v>Low Cap</v>
      </c>
    </row>
    <row r="48399" spans="11:16">
      <c r="K48399" s="14" t="str">
        <v/>
      </c>
      <c r="L48399" s="14" t="str">
        <v/>
      </c>
      <c r="O48399" s="14" t="str">
        <v/>
      </c>
      <c r="P48399" s="14" t="str">
        <f ca="1"/>
        <v>Low Cap</v>
      </c>
    </row>
    <row r="48400" spans="11:16">
      <c r="K48400" s="14" t="str">
        <v/>
      </c>
      <c r="L48400" s="14" t="str">
        <v/>
      </c>
      <c r="O48400" s="14" t="str">
        <v/>
      </c>
      <c r="P48400" s="14" t="str">
        <f ca="1"/>
        <v>Low Cap</v>
      </c>
    </row>
    <row r="48401" spans="11:16">
      <c r="K48401" s="14" t="str">
        <v/>
      </c>
      <c r="L48401" s="14" t="str">
        <v/>
      </c>
      <c r="O48401" s="14" t="str">
        <v/>
      </c>
      <c r="P48401" s="14" t="str">
        <f ca="1"/>
        <v>Low Cap</v>
      </c>
    </row>
    <row r="48402" spans="11:16">
      <c r="K48402" s="14" t="str">
        <v/>
      </c>
      <c r="L48402" s="14" t="str">
        <v/>
      </c>
      <c r="O48402" s="14" t="str">
        <v/>
      </c>
      <c r="P48402" s="14" t="str">
        <f ca="1"/>
        <v>Low Cap</v>
      </c>
    </row>
    <row r="48403" spans="11:16">
      <c r="K48403" s="14" t="str">
        <v/>
      </c>
      <c r="L48403" s="14" t="str">
        <v/>
      </c>
      <c r="O48403" s="14" t="str">
        <v/>
      </c>
      <c r="P48403" s="14" t="str">
        <f ca="1"/>
        <v>Low Cap</v>
      </c>
    </row>
    <row r="48404" spans="11:16">
      <c r="K48404" s="14" t="str">
        <v/>
      </c>
      <c r="L48404" s="14" t="str">
        <v/>
      </c>
      <c r="O48404" s="14" t="str">
        <v/>
      </c>
      <c r="P48404" s="14" t="str">
        <f ca="1"/>
        <v>Low Cap</v>
      </c>
    </row>
    <row r="48405" spans="11:16">
      <c r="K48405" s="14" t="str">
        <v/>
      </c>
      <c r="L48405" s="14" t="str">
        <v/>
      </c>
      <c r="O48405" s="14" t="str">
        <v/>
      </c>
      <c r="P48405" s="14" t="str">
        <f ca="1"/>
        <v>Low Cap</v>
      </c>
    </row>
    <row r="48406" spans="11:16">
      <c r="K48406" s="14" t="str">
        <v/>
      </c>
      <c r="L48406" s="14" t="str">
        <v/>
      </c>
      <c r="O48406" s="14" t="str">
        <v/>
      </c>
      <c r="P48406" s="14" t="str">
        <f ca="1"/>
        <v>Low Cap</v>
      </c>
    </row>
    <row r="48407" spans="11:16">
      <c r="K48407" s="14" t="str">
        <v/>
      </c>
      <c r="L48407" s="14" t="str">
        <v/>
      </c>
      <c r="O48407" s="14" t="str">
        <v/>
      </c>
      <c r="P48407" s="14" t="str">
        <f ca="1"/>
        <v>Low Cap</v>
      </c>
    </row>
    <row r="48408" spans="11:16">
      <c r="K48408" s="14" t="str">
        <v/>
      </c>
      <c r="L48408" s="14" t="str">
        <v/>
      </c>
      <c r="O48408" s="14" t="str">
        <v/>
      </c>
      <c r="P48408" s="14" t="str">
        <f ca="1"/>
        <v>Low Cap</v>
      </c>
    </row>
    <row r="48409" spans="11:16">
      <c r="K48409" s="14" t="str">
        <v/>
      </c>
      <c r="L48409" s="14" t="str">
        <v/>
      </c>
      <c r="O48409" s="14" t="str">
        <v/>
      </c>
      <c r="P48409" s="14" t="str">
        <f ca="1"/>
        <v>Low Cap</v>
      </c>
    </row>
    <row r="48410" spans="11:16">
      <c r="K48410" s="14" t="str">
        <v/>
      </c>
      <c r="L48410" s="14" t="str">
        <v/>
      </c>
      <c r="O48410" s="14" t="str">
        <v/>
      </c>
      <c r="P48410" s="14" t="str">
        <f ca="1"/>
        <v>Low Cap</v>
      </c>
    </row>
    <row r="48411" spans="11:16">
      <c r="K48411" s="14" t="str">
        <v/>
      </c>
      <c r="L48411" s="14" t="str">
        <v/>
      </c>
      <c r="O48411" s="14" t="str">
        <v/>
      </c>
      <c r="P48411" s="14" t="str">
        <f ca="1"/>
        <v>Low Cap</v>
      </c>
    </row>
    <row r="48412" spans="11:16">
      <c r="K48412" s="14" t="str">
        <v/>
      </c>
      <c r="L48412" s="14" t="str">
        <v/>
      </c>
      <c r="O48412" s="14" t="str">
        <v/>
      </c>
      <c r="P48412" s="14" t="str">
        <f ca="1"/>
        <v>Low Cap</v>
      </c>
    </row>
    <row r="48413" spans="11:16">
      <c r="K48413" s="14" t="str">
        <v/>
      </c>
      <c r="L48413" s="14" t="str">
        <v/>
      </c>
      <c r="O48413" s="14" t="str">
        <v/>
      </c>
      <c r="P48413" s="14" t="str">
        <f ca="1"/>
        <v>Low Cap</v>
      </c>
    </row>
    <row r="48414" spans="11:16">
      <c r="K48414" s="14" t="str">
        <v/>
      </c>
      <c r="L48414" s="14" t="str">
        <v/>
      </c>
      <c r="O48414" s="14" t="str">
        <v/>
      </c>
      <c r="P48414" s="14" t="str">
        <f ca="1"/>
        <v>Low Cap</v>
      </c>
    </row>
    <row r="48415" spans="11:16">
      <c r="K48415" s="14" t="str">
        <v/>
      </c>
      <c r="L48415" s="14" t="str">
        <v/>
      </c>
      <c r="O48415" s="14" t="str">
        <v/>
      </c>
      <c r="P48415" s="14" t="str">
        <f ca="1"/>
        <v>Low Cap</v>
      </c>
    </row>
    <row r="48416" spans="11:16">
      <c r="K48416" s="14" t="str">
        <v/>
      </c>
      <c r="L48416" s="14" t="str">
        <v/>
      </c>
      <c r="O48416" s="14" t="str">
        <v/>
      </c>
      <c r="P48416" s="14" t="str">
        <f ca="1"/>
        <v>Low Cap</v>
      </c>
    </row>
    <row r="48417" spans="11:16">
      <c r="K48417" s="14" t="str">
        <v/>
      </c>
      <c r="L48417" s="14" t="str">
        <v/>
      </c>
      <c r="O48417" s="14" t="str">
        <v/>
      </c>
      <c r="P48417" s="14" t="str">
        <f ca="1"/>
        <v>Low Cap</v>
      </c>
    </row>
    <row r="48418" spans="11:16">
      <c r="K48418" s="14" t="str">
        <v/>
      </c>
      <c r="L48418" s="14" t="str">
        <v/>
      </c>
      <c r="O48418" s="14" t="str">
        <v/>
      </c>
      <c r="P48418" s="14" t="str">
        <f ca="1"/>
        <v>Low Cap</v>
      </c>
    </row>
    <row r="48419" spans="11:16">
      <c r="K48419" s="14" t="str">
        <v/>
      </c>
      <c r="L48419" s="14" t="str">
        <v/>
      </c>
      <c r="O48419" s="14" t="str">
        <v/>
      </c>
      <c r="P48419" s="14" t="str">
        <f ca="1"/>
        <v>Low Cap</v>
      </c>
    </row>
    <row r="48420" spans="11:16">
      <c r="K48420" s="14" t="str">
        <v/>
      </c>
      <c r="L48420" s="14" t="str">
        <v/>
      </c>
      <c r="O48420" s="14" t="str">
        <v/>
      </c>
      <c r="P48420" s="14" t="str">
        <f ca="1"/>
        <v>Low Cap</v>
      </c>
    </row>
    <row r="48421" spans="11:16">
      <c r="K48421" s="14" t="str">
        <v/>
      </c>
      <c r="L48421" s="14" t="str">
        <v/>
      </c>
      <c r="O48421" s="14" t="str">
        <v/>
      </c>
      <c r="P48421" s="14" t="str">
        <f ca="1"/>
        <v>Low Cap</v>
      </c>
    </row>
    <row r="48422" spans="11:16">
      <c r="K48422" s="14" t="str">
        <v/>
      </c>
      <c r="L48422" s="14" t="str">
        <v/>
      </c>
      <c r="O48422" s="14" t="str">
        <v/>
      </c>
      <c r="P48422" s="14" t="str">
        <f ca="1"/>
        <v>Low Cap</v>
      </c>
    </row>
    <row r="48423" spans="11:16">
      <c r="K48423" s="14" t="str">
        <v/>
      </c>
      <c r="L48423" s="14" t="str">
        <v/>
      </c>
      <c r="O48423" s="14" t="str">
        <v/>
      </c>
      <c r="P48423" s="14" t="str">
        <f ca="1"/>
        <v>Low Cap</v>
      </c>
    </row>
    <row r="48424" spans="11:16">
      <c r="K48424" s="14" t="str">
        <v/>
      </c>
      <c r="L48424" s="14" t="str">
        <v/>
      </c>
      <c r="O48424" s="14" t="str">
        <v/>
      </c>
      <c r="P48424" s="14" t="str">
        <f ca="1"/>
        <v>Low Cap</v>
      </c>
    </row>
    <row r="48425" spans="11:16">
      <c r="K48425" s="14" t="str">
        <v/>
      </c>
      <c r="L48425" s="14" t="str">
        <v/>
      </c>
      <c r="O48425" s="14" t="str">
        <v/>
      </c>
      <c r="P48425" s="14" t="str">
        <f ca="1"/>
        <v>Low Cap</v>
      </c>
    </row>
    <row r="48426" spans="11:16">
      <c r="K48426" s="14" t="str">
        <v/>
      </c>
      <c r="L48426" s="14" t="str">
        <v/>
      </c>
      <c r="O48426" s="14" t="str">
        <v/>
      </c>
      <c r="P48426" s="14" t="str">
        <f ca="1"/>
        <v>Low Cap</v>
      </c>
    </row>
    <row r="48427" spans="11:16">
      <c r="K48427" s="14" t="str">
        <v/>
      </c>
      <c r="L48427" s="14" t="str">
        <v/>
      </c>
      <c r="O48427" s="14" t="str">
        <v/>
      </c>
      <c r="P48427" s="14" t="str">
        <f ca="1"/>
        <v>Low Cap</v>
      </c>
    </row>
    <row r="48428" spans="11:16">
      <c r="K48428" s="14" t="str">
        <v/>
      </c>
      <c r="L48428" s="14" t="str">
        <v/>
      </c>
      <c r="O48428" s="14" t="str">
        <v/>
      </c>
      <c r="P48428" s="14" t="str">
        <f ca="1"/>
        <v>Low Cap</v>
      </c>
    </row>
    <row r="48429" spans="11:16">
      <c r="K48429" s="14" t="str">
        <v/>
      </c>
      <c r="L48429" s="14" t="str">
        <v/>
      </c>
      <c r="O48429" s="14" t="str">
        <v/>
      </c>
      <c r="P48429" s="14" t="str">
        <f ca="1"/>
        <v>Low Cap</v>
      </c>
    </row>
    <row r="48430" spans="11:16">
      <c r="K48430" s="14" t="str">
        <v/>
      </c>
      <c r="L48430" s="14" t="str">
        <v/>
      </c>
      <c r="O48430" s="14" t="str">
        <v/>
      </c>
      <c r="P48430" s="14" t="str">
        <f ca="1"/>
        <v>Low Cap</v>
      </c>
    </row>
    <row r="48431" spans="11:16">
      <c r="K48431" s="14" t="str">
        <v/>
      </c>
      <c r="L48431" s="14" t="str">
        <v/>
      </c>
      <c r="O48431" s="14" t="str">
        <v/>
      </c>
      <c r="P48431" s="14" t="str">
        <f ca="1"/>
        <v>Low Cap</v>
      </c>
    </row>
    <row r="48432" spans="11:16">
      <c r="K48432" s="14" t="str">
        <v/>
      </c>
      <c r="L48432" s="14" t="str">
        <v/>
      </c>
      <c r="O48432" s="14" t="str">
        <v/>
      </c>
      <c r="P48432" s="14" t="str">
        <f ca="1"/>
        <v>Low Cap</v>
      </c>
    </row>
    <row r="48433" spans="11:16">
      <c r="K48433" s="14" t="str">
        <v/>
      </c>
      <c r="L48433" s="14" t="str">
        <v/>
      </c>
      <c r="O48433" s="14" t="str">
        <v/>
      </c>
      <c r="P48433" s="14" t="str">
        <f ca="1"/>
        <v>Low Cap</v>
      </c>
    </row>
    <row r="48434" spans="11:16">
      <c r="K48434" s="14" t="str">
        <v/>
      </c>
      <c r="L48434" s="14" t="str">
        <v/>
      </c>
      <c r="O48434" s="14" t="str">
        <v/>
      </c>
      <c r="P48434" s="14" t="str">
        <f ca="1"/>
        <v>Low Cap</v>
      </c>
    </row>
    <row r="48435" spans="11:16">
      <c r="K48435" s="14" t="str">
        <v/>
      </c>
      <c r="L48435" s="14" t="str">
        <v/>
      </c>
      <c r="O48435" s="14" t="str">
        <v/>
      </c>
      <c r="P48435" s="14" t="str">
        <f ca="1"/>
        <v>Low Cap</v>
      </c>
    </row>
    <row r="48436" spans="11:16">
      <c r="K48436" s="14" t="str">
        <v/>
      </c>
      <c r="L48436" s="14" t="str">
        <v/>
      </c>
      <c r="O48436" s="14" t="str">
        <v/>
      </c>
      <c r="P48436" s="14" t="str">
        <f ca="1"/>
        <v>Low Cap</v>
      </c>
    </row>
    <row r="48437" spans="11:16">
      <c r="K48437" s="14" t="str">
        <v/>
      </c>
      <c r="L48437" s="14" t="str">
        <v/>
      </c>
      <c r="O48437" s="14" t="str">
        <v/>
      </c>
      <c r="P48437" s="14" t="str">
        <f ca="1"/>
        <v>Low Cap</v>
      </c>
    </row>
    <row r="48438" spans="11:16">
      <c r="K48438" s="14" t="str">
        <v/>
      </c>
      <c r="L48438" s="14" t="str">
        <v/>
      </c>
      <c r="O48438" s="14" t="str">
        <v/>
      </c>
      <c r="P48438" s="14" t="str">
        <f ca="1"/>
        <v>Low Cap</v>
      </c>
    </row>
    <row r="48439" spans="11:16">
      <c r="K48439" s="14" t="str">
        <v/>
      </c>
      <c r="L48439" s="14" t="str">
        <v/>
      </c>
      <c r="O48439" s="14" t="str">
        <v/>
      </c>
      <c r="P48439" s="14" t="str">
        <f ca="1"/>
        <v>Low Cap</v>
      </c>
    </row>
    <row r="48440" spans="11:16">
      <c r="K48440" s="14" t="str">
        <v/>
      </c>
      <c r="L48440" s="14" t="str">
        <v/>
      </c>
      <c r="O48440" s="14" t="str">
        <v/>
      </c>
      <c r="P48440" s="14" t="str">
        <f ca="1"/>
        <v>Low Cap</v>
      </c>
    </row>
    <row r="48441" spans="11:16">
      <c r="K48441" s="14" t="str">
        <v/>
      </c>
      <c r="L48441" s="14" t="str">
        <v/>
      </c>
      <c r="O48441" s="14" t="str">
        <v/>
      </c>
      <c r="P48441" s="14" t="str">
        <f ca="1"/>
        <v>Low Cap</v>
      </c>
    </row>
    <row r="48442" spans="11:16">
      <c r="K48442" s="14" t="str">
        <v/>
      </c>
      <c r="L48442" s="14" t="str">
        <v/>
      </c>
      <c r="O48442" s="14" t="str">
        <v/>
      </c>
      <c r="P48442" s="14" t="str">
        <f ca="1"/>
        <v>Low Cap</v>
      </c>
    </row>
    <row r="48443" spans="11:16">
      <c r="K48443" s="14" t="str">
        <v/>
      </c>
      <c r="L48443" s="14" t="str">
        <v/>
      </c>
      <c r="O48443" s="14" t="str">
        <v/>
      </c>
      <c r="P48443" s="14" t="str">
        <f ca="1"/>
        <v>Low Cap</v>
      </c>
    </row>
    <row r="48444" spans="11:16">
      <c r="K48444" s="14" t="str">
        <v/>
      </c>
      <c r="L48444" s="14" t="str">
        <v/>
      </c>
      <c r="O48444" s="14" t="str">
        <v/>
      </c>
      <c r="P48444" s="14" t="str">
        <f ca="1"/>
        <v>Low Cap</v>
      </c>
    </row>
    <row r="48445" spans="11:16">
      <c r="K48445" s="14" t="str">
        <v/>
      </c>
      <c r="L48445" s="14" t="str">
        <v/>
      </c>
      <c r="O48445" s="14" t="str">
        <v/>
      </c>
      <c r="P48445" s="14" t="str">
        <f ca="1"/>
        <v>Low Cap</v>
      </c>
    </row>
    <row r="48446" spans="11:16">
      <c r="K48446" s="14" t="str">
        <v/>
      </c>
      <c r="L48446" s="14" t="str">
        <v/>
      </c>
      <c r="O48446" s="14" t="str">
        <v/>
      </c>
      <c r="P48446" s="14" t="str">
        <f ca="1"/>
        <v>Low Cap</v>
      </c>
    </row>
    <row r="48447" spans="11:16">
      <c r="K48447" s="14" t="str">
        <v/>
      </c>
      <c r="L48447" s="14" t="str">
        <v/>
      </c>
      <c r="O48447" s="14" t="str">
        <v/>
      </c>
      <c r="P48447" s="14" t="str">
        <f ca="1"/>
        <v>Low Cap</v>
      </c>
    </row>
    <row r="48448" spans="11:16">
      <c r="K48448" s="14" t="str">
        <v/>
      </c>
      <c r="L48448" s="14" t="str">
        <v/>
      </c>
      <c r="O48448" s="14" t="str">
        <v/>
      </c>
      <c r="P48448" s="14" t="str">
        <f ca="1"/>
        <v>Low Cap</v>
      </c>
    </row>
    <row r="48449" spans="11:16">
      <c r="K48449" s="14" t="str">
        <v/>
      </c>
      <c r="L48449" s="14" t="str">
        <v/>
      </c>
      <c r="O48449" s="14" t="str">
        <v/>
      </c>
      <c r="P48449" s="14" t="str">
        <f ca="1"/>
        <v>Low Cap</v>
      </c>
    </row>
    <row r="48450" spans="11:16">
      <c r="K48450" s="14" t="str">
        <v/>
      </c>
      <c r="L48450" s="14" t="str">
        <v/>
      </c>
      <c r="O48450" s="14" t="str">
        <v/>
      </c>
      <c r="P48450" s="14" t="str">
        <f ca="1"/>
        <v>Low Cap</v>
      </c>
    </row>
    <row r="48451" spans="11:16">
      <c r="K48451" s="14" t="str">
        <v/>
      </c>
      <c r="L48451" s="14" t="str">
        <v/>
      </c>
      <c r="O48451" s="14" t="str">
        <v/>
      </c>
      <c r="P48451" s="14" t="str">
        <f ca="1"/>
        <v>Low Cap</v>
      </c>
    </row>
    <row r="48452" spans="11:16">
      <c r="K48452" s="14" t="str">
        <v/>
      </c>
      <c r="L48452" s="14" t="str">
        <v/>
      </c>
      <c r="O48452" s="14" t="str">
        <v/>
      </c>
      <c r="P48452" s="14" t="str">
        <f ca="1"/>
        <v>Low Cap</v>
      </c>
    </row>
    <row r="48453" spans="11:16">
      <c r="K48453" s="14" t="str">
        <v/>
      </c>
      <c r="L48453" s="14" t="str">
        <v/>
      </c>
      <c r="O48453" s="14" t="str">
        <v/>
      </c>
      <c r="P48453" s="14" t="str">
        <f ca="1"/>
        <v>Low Cap</v>
      </c>
    </row>
    <row r="48454" spans="11:16">
      <c r="K48454" s="14" t="str">
        <v/>
      </c>
      <c r="L48454" s="14" t="str">
        <v/>
      </c>
      <c r="O48454" s="14" t="str">
        <v/>
      </c>
      <c r="P48454" s="14" t="str">
        <f ca="1"/>
        <v>Low Cap</v>
      </c>
    </row>
    <row r="48455" spans="11:16">
      <c r="K48455" s="14" t="str">
        <v/>
      </c>
      <c r="L48455" s="14" t="str">
        <v/>
      </c>
      <c r="O48455" s="14" t="str">
        <v/>
      </c>
      <c r="P48455" s="14" t="str">
        <f ca="1"/>
        <v>Low Cap</v>
      </c>
    </row>
    <row r="48456" spans="11:16">
      <c r="K48456" s="14" t="str">
        <v/>
      </c>
      <c r="L48456" s="14" t="str">
        <v/>
      </c>
      <c r="O48456" s="14" t="str">
        <v/>
      </c>
      <c r="P48456" s="14" t="str">
        <f ca="1"/>
        <v>Low Cap</v>
      </c>
    </row>
    <row r="48457" spans="11:16">
      <c r="K48457" s="14" t="str">
        <v/>
      </c>
      <c r="L48457" s="14" t="str">
        <v/>
      </c>
      <c r="O48457" s="14" t="str">
        <v/>
      </c>
      <c r="P48457" s="14" t="str">
        <f ca="1"/>
        <v>Low Cap</v>
      </c>
    </row>
    <row r="48458" spans="11:16">
      <c r="K48458" s="14" t="str">
        <v/>
      </c>
      <c r="L48458" s="14" t="str">
        <v/>
      </c>
      <c r="O48458" s="14" t="str">
        <v/>
      </c>
      <c r="P48458" s="14" t="str">
        <f ca="1"/>
        <v>Low Cap</v>
      </c>
    </row>
    <row r="48459" spans="11:16">
      <c r="K48459" s="14" t="str">
        <v/>
      </c>
      <c r="L48459" s="14" t="str">
        <v/>
      </c>
      <c r="O48459" s="14" t="str">
        <v/>
      </c>
      <c r="P48459" s="14" t="str">
        <f ca="1"/>
        <v>Low Cap</v>
      </c>
    </row>
    <row r="48460" spans="11:16">
      <c r="K48460" s="14" t="str">
        <v/>
      </c>
      <c r="L48460" s="14" t="str">
        <v/>
      </c>
      <c r="O48460" s="14" t="str">
        <v/>
      </c>
      <c r="P48460" s="14" t="str">
        <f ca="1"/>
        <v>Low Cap</v>
      </c>
    </row>
    <row r="48461" spans="11:16">
      <c r="K48461" s="14" t="str">
        <v/>
      </c>
      <c r="L48461" s="14" t="str">
        <v/>
      </c>
      <c r="O48461" s="14" t="str">
        <v/>
      </c>
      <c r="P48461" s="14" t="str">
        <f ca="1"/>
        <v>Low Cap</v>
      </c>
    </row>
    <row r="48462" spans="11:16">
      <c r="K48462" s="14" t="str">
        <v/>
      </c>
      <c r="L48462" s="14" t="str">
        <v/>
      </c>
      <c r="O48462" s="14" t="str">
        <v/>
      </c>
      <c r="P48462" s="14" t="str">
        <f ca="1"/>
        <v>Low Cap</v>
      </c>
    </row>
    <row r="48463" spans="11:16">
      <c r="K48463" s="14" t="str">
        <v/>
      </c>
      <c r="L48463" s="14" t="str">
        <v/>
      </c>
      <c r="O48463" s="14" t="str">
        <v/>
      </c>
      <c r="P48463" s="14" t="str">
        <f ca="1"/>
        <v>Low Cap</v>
      </c>
    </row>
    <row r="48464" spans="11:16">
      <c r="K48464" s="14" t="str">
        <v/>
      </c>
      <c r="L48464" s="14" t="str">
        <v/>
      </c>
      <c r="O48464" s="14" t="str">
        <v/>
      </c>
      <c r="P48464" s="14" t="str">
        <f ca="1"/>
        <v>Low Cap</v>
      </c>
    </row>
    <row r="48465" spans="11:16">
      <c r="K48465" s="14" t="str">
        <v/>
      </c>
      <c r="L48465" s="14" t="str">
        <v/>
      </c>
      <c r="O48465" s="14" t="str">
        <v/>
      </c>
      <c r="P48465" s="14" t="str">
        <f ca="1"/>
        <v>Low Cap</v>
      </c>
    </row>
    <row r="48466" spans="11:16">
      <c r="K48466" s="14" t="str">
        <v/>
      </c>
      <c r="L48466" s="14" t="str">
        <v/>
      </c>
      <c r="O48466" s="14" t="str">
        <v/>
      </c>
      <c r="P48466" s="14" t="str">
        <f ca="1"/>
        <v>Low Cap</v>
      </c>
    </row>
    <row r="48467" spans="11:16">
      <c r="K48467" s="14" t="str">
        <v/>
      </c>
      <c r="L48467" s="14" t="str">
        <v/>
      </c>
      <c r="O48467" s="14" t="str">
        <v/>
      </c>
      <c r="P48467" s="14" t="str">
        <f ca="1"/>
        <v>Low Cap</v>
      </c>
    </row>
    <row r="48468" spans="11:16">
      <c r="K48468" s="14" t="str">
        <v/>
      </c>
      <c r="L48468" s="14" t="str">
        <v/>
      </c>
      <c r="O48468" s="14" t="str">
        <v/>
      </c>
      <c r="P48468" s="14" t="str">
        <f ca="1"/>
        <v>Low Cap</v>
      </c>
    </row>
    <row r="48469" spans="11:16">
      <c r="K48469" s="14" t="str">
        <v/>
      </c>
      <c r="L48469" s="14" t="str">
        <v/>
      </c>
      <c r="O48469" s="14" t="str">
        <v/>
      </c>
      <c r="P48469" s="14" t="str">
        <f ca="1"/>
        <v>Low Cap</v>
      </c>
    </row>
    <row r="48470" spans="11:16">
      <c r="K48470" s="14" t="str">
        <v/>
      </c>
      <c r="L48470" s="14" t="str">
        <v/>
      </c>
      <c r="O48470" s="14" t="str">
        <v/>
      </c>
      <c r="P48470" s="14" t="str">
        <f ca="1"/>
        <v>Low Cap</v>
      </c>
    </row>
    <row r="48471" spans="11:16">
      <c r="K48471" s="14" t="str">
        <v/>
      </c>
      <c r="L48471" s="14" t="str">
        <v/>
      </c>
      <c r="O48471" s="14" t="str">
        <v/>
      </c>
      <c r="P48471" s="14" t="str">
        <f ca="1"/>
        <v>Low Cap</v>
      </c>
    </row>
    <row r="48472" spans="11:16">
      <c r="K48472" s="14" t="str">
        <v/>
      </c>
      <c r="L48472" s="14" t="str">
        <v/>
      </c>
      <c r="O48472" s="14" t="str">
        <v/>
      </c>
      <c r="P48472" s="14" t="str">
        <f ca="1"/>
        <v>Low Cap</v>
      </c>
    </row>
    <row r="48473" spans="11:16">
      <c r="K48473" s="14" t="str">
        <v/>
      </c>
      <c r="L48473" s="14" t="str">
        <v/>
      </c>
      <c r="O48473" s="14" t="str">
        <v/>
      </c>
      <c r="P48473" s="14" t="str">
        <f ca="1"/>
        <v>Low Cap</v>
      </c>
    </row>
    <row r="48474" spans="11:16">
      <c r="K48474" s="14" t="str">
        <v/>
      </c>
      <c r="L48474" s="14" t="str">
        <v/>
      </c>
      <c r="O48474" s="14" t="str">
        <v/>
      </c>
      <c r="P48474" s="14" t="str">
        <f ca="1"/>
        <v>Low Cap</v>
      </c>
    </row>
    <row r="48475" spans="11:16">
      <c r="K48475" s="14" t="str">
        <v/>
      </c>
      <c r="L48475" s="14" t="str">
        <v/>
      </c>
      <c r="O48475" s="14" t="str">
        <v/>
      </c>
      <c r="P48475" s="14" t="str">
        <f ca="1"/>
        <v>Low Cap</v>
      </c>
    </row>
    <row r="48476" spans="11:16">
      <c r="K48476" s="14" t="str">
        <v/>
      </c>
      <c r="L48476" s="14" t="str">
        <v/>
      </c>
      <c r="O48476" s="14" t="str">
        <v/>
      </c>
      <c r="P48476" s="14" t="str">
        <f ca="1"/>
        <v>Low Cap</v>
      </c>
    </row>
    <row r="48477" spans="11:16">
      <c r="K48477" s="14" t="str">
        <v/>
      </c>
      <c r="L48477" s="14" t="str">
        <v/>
      </c>
      <c r="O48477" s="14" t="str">
        <v/>
      </c>
      <c r="P48477" s="14" t="str">
        <f ca="1"/>
        <v>Low Cap</v>
      </c>
    </row>
    <row r="48478" spans="11:16">
      <c r="K48478" s="14" t="str">
        <v/>
      </c>
      <c r="L48478" s="14" t="str">
        <v/>
      </c>
      <c r="O48478" s="14" t="str">
        <v/>
      </c>
      <c r="P48478" s="14" t="str">
        <f ca="1"/>
        <v>Low Cap</v>
      </c>
    </row>
    <row r="48479" spans="11:16">
      <c r="K48479" s="14" t="str">
        <v/>
      </c>
      <c r="L48479" s="14" t="str">
        <v/>
      </c>
      <c r="O48479" s="14" t="str">
        <v/>
      </c>
      <c r="P48479" s="14" t="str">
        <f ca="1"/>
        <v>Low Cap</v>
      </c>
    </row>
    <row r="48480" spans="11:16">
      <c r="K48480" s="14" t="str">
        <v/>
      </c>
      <c r="L48480" s="14" t="str">
        <v/>
      </c>
      <c r="O48480" s="14" t="str">
        <v/>
      </c>
      <c r="P48480" s="14" t="str">
        <f ca="1"/>
        <v>Low Cap</v>
      </c>
    </row>
    <row r="48481" spans="11:16">
      <c r="K48481" s="14" t="str">
        <v/>
      </c>
      <c r="L48481" s="14" t="str">
        <v/>
      </c>
      <c r="O48481" s="14" t="str">
        <v/>
      </c>
      <c r="P48481" s="14" t="str">
        <f ca="1"/>
        <v>Low Cap</v>
      </c>
    </row>
    <row r="48482" spans="11:16">
      <c r="K48482" s="14" t="str">
        <v/>
      </c>
      <c r="L48482" s="14" t="str">
        <v/>
      </c>
      <c r="O48482" s="14" t="str">
        <v/>
      </c>
      <c r="P48482" s="14" t="str">
        <f ca="1"/>
        <v>Low Cap</v>
      </c>
    </row>
    <row r="48483" spans="11:16">
      <c r="K48483" s="14" t="str">
        <v/>
      </c>
      <c r="L48483" s="14" t="str">
        <v/>
      </c>
      <c r="O48483" s="14" t="str">
        <v/>
      </c>
      <c r="P48483" s="14" t="str">
        <f ca="1"/>
        <v>Low Cap</v>
      </c>
    </row>
    <row r="48484" spans="11:16">
      <c r="K48484" s="14" t="str">
        <v/>
      </c>
      <c r="L48484" s="14" t="str">
        <v/>
      </c>
      <c r="O48484" s="14" t="str">
        <v/>
      </c>
      <c r="P48484" s="14" t="str">
        <f ca="1"/>
        <v>Low Cap</v>
      </c>
    </row>
    <row r="48485" spans="11:16">
      <c r="K48485" s="14" t="str">
        <v/>
      </c>
      <c r="L48485" s="14" t="str">
        <v/>
      </c>
      <c r="O48485" s="14" t="str">
        <v/>
      </c>
      <c r="P48485" s="14" t="str">
        <f ca="1"/>
        <v>Low Cap</v>
      </c>
    </row>
    <row r="48486" spans="11:16">
      <c r="K48486" s="14" t="str">
        <v/>
      </c>
      <c r="L48486" s="14" t="str">
        <v/>
      </c>
      <c r="O48486" s="14" t="str">
        <v/>
      </c>
      <c r="P48486" s="14" t="str">
        <f ca="1"/>
        <v>Low Cap</v>
      </c>
    </row>
    <row r="48487" spans="11:16">
      <c r="K48487" s="14" t="str">
        <v/>
      </c>
      <c r="L48487" s="14" t="str">
        <v/>
      </c>
      <c r="O48487" s="14" t="str">
        <v/>
      </c>
      <c r="P48487" s="14" t="str">
        <f ca="1"/>
        <v>Low Cap</v>
      </c>
    </row>
    <row r="48488" spans="11:16">
      <c r="K48488" s="14" t="str">
        <v/>
      </c>
      <c r="L48488" s="14" t="str">
        <v/>
      </c>
      <c r="O48488" s="14" t="str">
        <v/>
      </c>
      <c r="P48488" s="14" t="str">
        <f ca="1"/>
        <v>Low Cap</v>
      </c>
    </row>
    <row r="48489" spans="11:16">
      <c r="K48489" s="14" t="str">
        <v/>
      </c>
      <c r="L48489" s="14" t="str">
        <v/>
      </c>
      <c r="O48489" s="14" t="str">
        <v/>
      </c>
      <c r="P48489" s="14" t="str">
        <f ca="1"/>
        <v>Low Cap</v>
      </c>
    </row>
    <row r="48490" spans="11:16">
      <c r="K48490" s="14" t="str">
        <v/>
      </c>
      <c r="L48490" s="14" t="str">
        <v/>
      </c>
      <c r="O48490" s="14" t="str">
        <v/>
      </c>
      <c r="P48490" s="14" t="str">
        <f ca="1"/>
        <v>Low Cap</v>
      </c>
    </row>
    <row r="48491" spans="11:16">
      <c r="K48491" s="14" t="str">
        <v/>
      </c>
      <c r="L48491" s="14" t="str">
        <v/>
      </c>
      <c r="O48491" s="14" t="str">
        <v/>
      </c>
      <c r="P48491" s="14" t="str">
        <f ca="1"/>
        <v>Low Cap</v>
      </c>
    </row>
    <row r="48492" spans="11:16">
      <c r="K48492" s="14" t="str">
        <v/>
      </c>
      <c r="L48492" s="14" t="str">
        <v/>
      </c>
      <c r="O48492" s="14" t="str">
        <v/>
      </c>
      <c r="P48492" s="14" t="str">
        <f ca="1"/>
        <v>Low Cap</v>
      </c>
    </row>
    <row r="48493" spans="11:16">
      <c r="K48493" s="14" t="str">
        <v/>
      </c>
      <c r="L48493" s="14" t="str">
        <v/>
      </c>
      <c r="O48493" s="14" t="str">
        <v/>
      </c>
      <c r="P48493" s="14" t="str">
        <f ca="1"/>
        <v>Low Cap</v>
      </c>
    </row>
    <row r="48494" spans="11:16">
      <c r="K48494" s="14" t="str">
        <v/>
      </c>
      <c r="L48494" s="14" t="str">
        <v/>
      </c>
      <c r="O48494" s="14" t="str">
        <v/>
      </c>
      <c r="P48494" s="14" t="str">
        <f ca="1"/>
        <v>Low Cap</v>
      </c>
    </row>
    <row r="48495" spans="11:16">
      <c r="K48495" s="14" t="str">
        <v/>
      </c>
      <c r="L48495" s="14" t="str">
        <v/>
      </c>
      <c r="O48495" s="14" t="str">
        <v/>
      </c>
      <c r="P48495" s="14" t="str">
        <f ca="1"/>
        <v>Low Cap</v>
      </c>
    </row>
    <row r="48496" spans="11:16">
      <c r="K48496" s="14" t="str">
        <v/>
      </c>
      <c r="L48496" s="14" t="str">
        <v/>
      </c>
      <c r="O48496" s="14" t="str">
        <v/>
      </c>
      <c r="P48496" s="14" t="str">
        <f ca="1"/>
        <v>Low Cap</v>
      </c>
    </row>
    <row r="48497" spans="11:16">
      <c r="K48497" s="14" t="str">
        <v/>
      </c>
      <c r="L48497" s="14" t="str">
        <v/>
      </c>
      <c r="O48497" s="14" t="str">
        <v/>
      </c>
      <c r="P48497" s="14" t="str">
        <f ca="1"/>
        <v>Low Cap</v>
      </c>
    </row>
    <row r="48498" spans="11:16">
      <c r="K48498" s="14" t="str">
        <v/>
      </c>
      <c r="L48498" s="14" t="str">
        <v/>
      </c>
      <c r="O48498" s="14" t="str">
        <v/>
      </c>
      <c r="P48498" s="14" t="str">
        <f ca="1"/>
        <v>Low Cap</v>
      </c>
    </row>
    <row r="48499" spans="11:16">
      <c r="K48499" s="14" t="str">
        <v/>
      </c>
      <c r="L48499" s="14" t="str">
        <v/>
      </c>
      <c r="O48499" s="14" t="str">
        <v/>
      </c>
      <c r="P48499" s="14" t="str">
        <f ca="1"/>
        <v>Low Cap</v>
      </c>
    </row>
    <row r="48500" spans="11:16">
      <c r="K48500" s="14" t="str">
        <v/>
      </c>
      <c r="L48500" s="14" t="str">
        <v/>
      </c>
      <c r="O48500" s="14" t="str">
        <v/>
      </c>
      <c r="P48500" s="14" t="str">
        <f ca="1"/>
        <v>Low Cap</v>
      </c>
    </row>
    <row r="48501" spans="11:16">
      <c r="K48501" s="14" t="str">
        <v/>
      </c>
      <c r="L48501" s="14" t="str">
        <v/>
      </c>
      <c r="O48501" s="14" t="str">
        <v/>
      </c>
      <c r="P48501" s="14" t="str">
        <f ca="1"/>
        <v>Low Cap</v>
      </c>
    </row>
    <row r="48502" spans="11:16">
      <c r="K48502" s="14" t="str">
        <v/>
      </c>
      <c r="L48502" s="14" t="str">
        <v/>
      </c>
      <c r="O48502" s="14" t="str">
        <v/>
      </c>
      <c r="P48502" s="14" t="str">
        <f ca="1"/>
        <v>Low Cap</v>
      </c>
    </row>
    <row r="48503" spans="11:16">
      <c r="K48503" s="14" t="str">
        <v/>
      </c>
      <c r="L48503" s="14" t="str">
        <v/>
      </c>
      <c r="O48503" s="14" t="str">
        <v/>
      </c>
      <c r="P48503" s="14" t="str">
        <f ca="1"/>
        <v>Low Cap</v>
      </c>
    </row>
    <row r="48504" spans="11:16">
      <c r="K48504" s="14" t="str">
        <v/>
      </c>
      <c r="L48504" s="14" t="str">
        <v/>
      </c>
      <c r="O48504" s="14" t="str">
        <v/>
      </c>
      <c r="P48504" s="14" t="str">
        <f ca="1"/>
        <v>Low Cap</v>
      </c>
    </row>
    <row r="48505" spans="11:16">
      <c r="K48505" s="14" t="str">
        <v/>
      </c>
      <c r="L48505" s="14" t="str">
        <v/>
      </c>
      <c r="O48505" s="14" t="str">
        <v/>
      </c>
      <c r="P48505" s="14" t="str">
        <f ca="1"/>
        <v>Low Cap</v>
      </c>
    </row>
    <row r="48506" spans="11:16">
      <c r="K48506" s="14" t="str">
        <v/>
      </c>
      <c r="L48506" s="14" t="str">
        <v/>
      </c>
      <c r="O48506" s="14" t="str">
        <v/>
      </c>
      <c r="P48506" s="14" t="str">
        <f ca="1"/>
        <v>Low Cap</v>
      </c>
    </row>
    <row r="48507" spans="11:16">
      <c r="K48507" s="14" t="str">
        <v/>
      </c>
      <c r="L48507" s="14" t="str">
        <v/>
      </c>
      <c r="O48507" s="14" t="str">
        <v/>
      </c>
      <c r="P48507" s="14" t="str">
        <f ca="1"/>
        <v>Low Cap</v>
      </c>
    </row>
    <row r="48508" spans="11:16">
      <c r="K48508" s="14" t="str">
        <v/>
      </c>
      <c r="L48508" s="14" t="str">
        <v/>
      </c>
      <c r="O48508" s="14" t="str">
        <v/>
      </c>
      <c r="P48508" s="14" t="str">
        <f ca="1"/>
        <v>Low Cap</v>
      </c>
    </row>
    <row r="48509" spans="11:16">
      <c r="K48509" s="14" t="str">
        <v/>
      </c>
      <c r="L48509" s="14" t="str">
        <v/>
      </c>
      <c r="O48509" s="14" t="str">
        <v/>
      </c>
      <c r="P48509" s="14" t="str">
        <f ca="1"/>
        <v>Low Cap</v>
      </c>
    </row>
    <row r="48510" spans="11:16">
      <c r="K48510" s="14" t="str">
        <v/>
      </c>
      <c r="L48510" s="14" t="str">
        <v/>
      </c>
      <c r="O48510" s="14" t="str">
        <v/>
      </c>
      <c r="P48510" s="14" t="str">
        <f ca="1"/>
        <v>Low Cap</v>
      </c>
    </row>
    <row r="48511" spans="11:16">
      <c r="K48511" s="14" t="str">
        <v/>
      </c>
      <c r="L48511" s="14" t="str">
        <v/>
      </c>
      <c r="O48511" s="14" t="str">
        <v/>
      </c>
      <c r="P48511" s="14" t="str">
        <f ca="1"/>
        <v>Low Cap</v>
      </c>
    </row>
    <row r="48512" spans="11:16">
      <c r="K48512" s="14" t="str">
        <v/>
      </c>
      <c r="L48512" s="14" t="str">
        <v/>
      </c>
      <c r="O48512" s="14" t="str">
        <v/>
      </c>
      <c r="P48512" s="14" t="str">
        <f ca="1"/>
        <v>Low Cap</v>
      </c>
    </row>
    <row r="48513" spans="11:16">
      <c r="K48513" s="14" t="str">
        <v/>
      </c>
      <c r="L48513" s="14" t="str">
        <v/>
      </c>
      <c r="O48513" s="14" t="str">
        <v/>
      </c>
      <c r="P48513" s="14" t="str">
        <f ca="1"/>
        <v>Low Cap</v>
      </c>
    </row>
    <row r="48514" spans="11:16">
      <c r="K48514" s="14" t="str">
        <v/>
      </c>
      <c r="L48514" s="14" t="str">
        <v/>
      </c>
      <c r="O48514" s="14" t="str">
        <v/>
      </c>
      <c r="P48514" s="14" t="str">
        <f ca="1"/>
        <v>Low Cap</v>
      </c>
    </row>
    <row r="48515" spans="11:16">
      <c r="K48515" s="14" t="str">
        <v/>
      </c>
      <c r="L48515" s="14" t="str">
        <v/>
      </c>
      <c r="O48515" s="14" t="str">
        <v/>
      </c>
      <c r="P48515" s="14" t="str">
        <f ca="1"/>
        <v>Low Cap</v>
      </c>
    </row>
    <row r="48516" spans="11:16">
      <c r="K48516" s="14" t="str">
        <v/>
      </c>
      <c r="L48516" s="14" t="str">
        <v/>
      </c>
      <c r="O48516" s="14" t="str">
        <v/>
      </c>
      <c r="P48516" s="14" t="str">
        <f ca="1"/>
        <v>Low Cap</v>
      </c>
    </row>
    <row r="48517" spans="11:16">
      <c r="K48517" s="14" t="str">
        <v/>
      </c>
      <c r="L48517" s="14" t="str">
        <v/>
      </c>
      <c r="O48517" s="14" t="str">
        <v/>
      </c>
      <c r="P48517" s="14" t="str">
        <f ca="1"/>
        <v>Low Cap</v>
      </c>
    </row>
    <row r="48518" spans="11:16">
      <c r="K48518" s="14" t="str">
        <v/>
      </c>
      <c r="L48518" s="14" t="str">
        <v/>
      </c>
      <c r="O48518" s="14" t="str">
        <v/>
      </c>
      <c r="P48518" s="14" t="str">
        <f ca="1"/>
        <v>Low Cap</v>
      </c>
    </row>
    <row r="48519" spans="11:16">
      <c r="K48519" s="14" t="str">
        <v/>
      </c>
      <c r="L48519" s="14" t="str">
        <v/>
      </c>
      <c r="O48519" s="14" t="str">
        <v/>
      </c>
      <c r="P48519" s="14" t="str">
        <f ca="1"/>
        <v>Low Cap</v>
      </c>
    </row>
    <row r="48520" spans="11:16">
      <c r="K48520" s="14" t="str">
        <v/>
      </c>
      <c r="L48520" s="14" t="str">
        <v/>
      </c>
      <c r="O48520" s="14" t="str">
        <v/>
      </c>
      <c r="P48520" s="14" t="str">
        <f ca="1"/>
        <v>Low Cap</v>
      </c>
    </row>
    <row r="48521" spans="11:16">
      <c r="K48521" s="14" t="str">
        <v/>
      </c>
      <c r="L48521" s="14" t="str">
        <v/>
      </c>
      <c r="O48521" s="14" t="str">
        <v/>
      </c>
      <c r="P48521" s="14" t="str">
        <f ca="1"/>
        <v>Low Cap</v>
      </c>
    </row>
    <row r="48522" spans="11:16">
      <c r="K48522" s="14" t="str">
        <v/>
      </c>
      <c r="L48522" s="14" t="str">
        <v/>
      </c>
      <c r="O48522" s="14" t="str">
        <v/>
      </c>
      <c r="P48522" s="14" t="str">
        <f ca="1"/>
        <v>Low Cap</v>
      </c>
    </row>
    <row r="48523" spans="11:16">
      <c r="K48523" s="14" t="str">
        <v/>
      </c>
      <c r="L48523" s="14" t="str">
        <v/>
      </c>
      <c r="O48523" s="14" t="str">
        <v/>
      </c>
      <c r="P48523" s="14" t="str">
        <f ca="1"/>
        <v>Low Cap</v>
      </c>
    </row>
    <row r="48524" spans="11:16">
      <c r="K48524" s="14" t="str">
        <v/>
      </c>
      <c r="L48524" s="14" t="str">
        <v/>
      </c>
      <c r="O48524" s="14" t="str">
        <v/>
      </c>
      <c r="P48524" s="14" t="str">
        <f ca="1"/>
        <v>Low Cap</v>
      </c>
    </row>
    <row r="48525" spans="11:16">
      <c r="K48525" s="14" t="str">
        <v/>
      </c>
      <c r="L48525" s="14" t="str">
        <v/>
      </c>
      <c r="O48525" s="14" t="str">
        <v/>
      </c>
      <c r="P48525" s="14" t="str">
        <f ca="1"/>
        <v>Low Cap</v>
      </c>
    </row>
    <row r="48526" spans="11:16">
      <c r="K48526" s="14" t="str">
        <v/>
      </c>
      <c r="L48526" s="14" t="str">
        <v/>
      </c>
      <c r="O48526" s="14" t="str">
        <v/>
      </c>
      <c r="P48526" s="14" t="str">
        <f ca="1"/>
        <v>Low Cap</v>
      </c>
    </row>
    <row r="48527" spans="11:16">
      <c r="K48527" s="14" t="str">
        <v/>
      </c>
      <c r="L48527" s="14" t="str">
        <v/>
      </c>
      <c r="O48527" s="14" t="str">
        <v/>
      </c>
      <c r="P48527" s="14" t="str">
        <f ca="1"/>
        <v>Low Cap</v>
      </c>
    </row>
    <row r="48528" spans="11:16">
      <c r="K48528" s="14" t="str">
        <v/>
      </c>
      <c r="L48528" s="14" t="str">
        <v/>
      </c>
      <c r="O48528" s="14" t="str">
        <v/>
      </c>
      <c r="P48528" s="14" t="str">
        <f ca="1"/>
        <v>Low Cap</v>
      </c>
    </row>
    <row r="48529" spans="11:16">
      <c r="K48529" s="14" t="str">
        <v/>
      </c>
      <c r="L48529" s="14" t="str">
        <v/>
      </c>
      <c r="O48529" s="14" t="str">
        <v/>
      </c>
      <c r="P48529" s="14" t="str">
        <f ca="1"/>
        <v>Low Cap</v>
      </c>
    </row>
    <row r="48530" spans="11:16">
      <c r="K48530" s="14" t="str">
        <v/>
      </c>
      <c r="L48530" s="14" t="str">
        <v/>
      </c>
      <c r="O48530" s="14" t="str">
        <v/>
      </c>
      <c r="P48530" s="14" t="str">
        <f ca="1"/>
        <v>Low Cap</v>
      </c>
    </row>
    <row r="48531" spans="11:16">
      <c r="K48531" s="14" t="str">
        <v/>
      </c>
      <c r="L48531" s="14" t="str">
        <v/>
      </c>
      <c r="O48531" s="14" t="str">
        <v/>
      </c>
      <c r="P48531" s="14" t="str">
        <f ca="1"/>
        <v>Low Cap</v>
      </c>
    </row>
    <row r="48532" spans="11:16">
      <c r="K48532" s="14" t="str">
        <v/>
      </c>
      <c r="L48532" s="14" t="str">
        <v/>
      </c>
      <c r="O48532" s="14" t="str">
        <v/>
      </c>
      <c r="P48532" s="14" t="str">
        <f ca="1"/>
        <v>Low Cap</v>
      </c>
    </row>
    <row r="48533" spans="11:16">
      <c r="K48533" s="14" t="str">
        <v/>
      </c>
      <c r="L48533" s="14" t="str">
        <v/>
      </c>
      <c r="O48533" s="14" t="str">
        <v/>
      </c>
      <c r="P48533" s="14" t="str">
        <f ca="1"/>
        <v>Low Cap</v>
      </c>
    </row>
    <row r="48534" spans="11:16">
      <c r="K48534" s="14" t="str">
        <v/>
      </c>
      <c r="L48534" s="14" t="str">
        <v/>
      </c>
      <c r="O48534" s="14" t="str">
        <v/>
      </c>
      <c r="P48534" s="14" t="str">
        <f ca="1"/>
        <v>Low Cap</v>
      </c>
    </row>
    <row r="48535" spans="11:16">
      <c r="K48535" s="14" t="str">
        <v/>
      </c>
      <c r="L48535" s="14" t="str">
        <v/>
      </c>
      <c r="O48535" s="14" t="str">
        <v/>
      </c>
      <c r="P48535" s="14" t="str">
        <f ca="1"/>
        <v>Low Cap</v>
      </c>
    </row>
    <row r="48536" spans="11:16">
      <c r="K48536" s="14" t="str">
        <v/>
      </c>
      <c r="L48536" s="14" t="str">
        <v/>
      </c>
      <c r="O48536" s="14" t="str">
        <v/>
      </c>
      <c r="P48536" s="14" t="str">
        <f ca="1"/>
        <v>Low Cap</v>
      </c>
    </row>
    <row r="48537" spans="11:16">
      <c r="K48537" s="14" t="str">
        <v/>
      </c>
      <c r="L48537" s="14" t="str">
        <v/>
      </c>
      <c r="O48537" s="14" t="str">
        <v/>
      </c>
      <c r="P48537" s="14" t="str">
        <f ca="1"/>
        <v>Low Cap</v>
      </c>
    </row>
    <row r="48538" spans="11:16">
      <c r="K48538" s="14" t="str">
        <v/>
      </c>
      <c r="L48538" s="14" t="str">
        <v/>
      </c>
      <c r="O48538" s="14" t="str">
        <v/>
      </c>
      <c r="P48538" s="14" t="str">
        <f ca="1"/>
        <v>Low Cap</v>
      </c>
    </row>
    <row r="48539" spans="11:16">
      <c r="K48539" s="14" t="str">
        <v/>
      </c>
      <c r="L48539" s="14" t="str">
        <v/>
      </c>
      <c r="O48539" s="14" t="str">
        <v/>
      </c>
      <c r="P48539" s="14" t="str">
        <f ca="1"/>
        <v>Low Cap</v>
      </c>
    </row>
    <row r="48540" spans="11:16">
      <c r="K48540" s="14" t="str">
        <v/>
      </c>
      <c r="L48540" s="14" t="str">
        <v/>
      </c>
      <c r="O48540" s="14" t="str">
        <v/>
      </c>
      <c r="P48540" s="14" t="str">
        <f ca="1"/>
        <v>Low Cap</v>
      </c>
    </row>
    <row r="48541" spans="11:16">
      <c r="K48541" s="14" t="str">
        <v/>
      </c>
      <c r="L48541" s="14" t="str">
        <v/>
      </c>
      <c r="O48541" s="14" t="str">
        <v/>
      </c>
      <c r="P48541" s="14" t="str">
        <f ca="1"/>
        <v>Low Cap</v>
      </c>
    </row>
    <row r="48542" spans="11:16">
      <c r="K48542" s="14" t="str">
        <v/>
      </c>
      <c r="L48542" s="14" t="str">
        <v/>
      </c>
      <c r="O48542" s="14" t="str">
        <v/>
      </c>
      <c r="P48542" s="14" t="str">
        <f ca="1"/>
        <v>Low Cap</v>
      </c>
    </row>
    <row r="48543" spans="11:16">
      <c r="K48543" s="14" t="str">
        <v/>
      </c>
      <c r="L48543" s="14" t="str">
        <v/>
      </c>
      <c r="O48543" s="14" t="str">
        <v/>
      </c>
      <c r="P48543" s="14" t="str">
        <f ca="1"/>
        <v>Low Cap</v>
      </c>
    </row>
    <row r="48544" spans="11:16">
      <c r="K48544" s="14" t="str">
        <v/>
      </c>
      <c r="L48544" s="14" t="str">
        <v/>
      </c>
      <c r="O48544" s="14" t="str">
        <v/>
      </c>
      <c r="P48544" s="14" t="str">
        <f ca="1"/>
        <v>Low Cap</v>
      </c>
    </row>
    <row r="48545" spans="11:16">
      <c r="K48545" s="14" t="str">
        <v/>
      </c>
      <c r="L48545" s="14" t="str">
        <v/>
      </c>
      <c r="O48545" s="14" t="str">
        <v/>
      </c>
      <c r="P48545" s="14" t="str">
        <f ca="1"/>
        <v>Low Cap</v>
      </c>
    </row>
    <row r="48546" spans="11:16">
      <c r="K48546" s="14" t="str">
        <v/>
      </c>
      <c r="L48546" s="14" t="str">
        <v/>
      </c>
      <c r="O48546" s="14" t="str">
        <v/>
      </c>
      <c r="P48546" s="14" t="str">
        <f ca="1"/>
        <v>Low Cap</v>
      </c>
    </row>
    <row r="48547" spans="11:16">
      <c r="K48547" s="14" t="str">
        <v/>
      </c>
      <c r="L48547" s="14" t="str">
        <v/>
      </c>
      <c r="O48547" s="14" t="str">
        <v/>
      </c>
      <c r="P48547" s="14" t="str">
        <f ca="1"/>
        <v>Low Cap</v>
      </c>
    </row>
    <row r="48548" spans="11:16">
      <c r="K48548" s="14" t="str">
        <v/>
      </c>
      <c r="L48548" s="14" t="str">
        <v/>
      </c>
      <c r="O48548" s="14" t="str">
        <v/>
      </c>
      <c r="P48548" s="14" t="str">
        <f ca="1"/>
        <v>Low Cap</v>
      </c>
    </row>
    <row r="48549" spans="11:16">
      <c r="K48549" s="14" t="str">
        <v/>
      </c>
      <c r="L48549" s="14" t="str">
        <v/>
      </c>
      <c r="O48549" s="14" t="str">
        <v/>
      </c>
      <c r="P48549" s="14" t="str">
        <f ca="1"/>
        <v>Low Cap</v>
      </c>
    </row>
    <row r="48550" spans="11:16">
      <c r="K48550" s="14" t="str">
        <v/>
      </c>
      <c r="L48550" s="14" t="str">
        <v/>
      </c>
      <c r="O48550" s="14" t="str">
        <v/>
      </c>
      <c r="P48550" s="14" t="str">
        <f ca="1"/>
        <v>Low Cap</v>
      </c>
    </row>
    <row r="48551" spans="11:16">
      <c r="K48551" s="14" t="str">
        <v/>
      </c>
      <c r="L48551" s="14" t="str">
        <v/>
      </c>
      <c r="O48551" s="14" t="str">
        <v/>
      </c>
      <c r="P48551" s="14" t="str">
        <f ca="1"/>
        <v>Low Cap</v>
      </c>
    </row>
    <row r="48552" spans="11:16">
      <c r="K48552" s="14" t="str">
        <v/>
      </c>
      <c r="L48552" s="14" t="str">
        <v/>
      </c>
      <c r="O48552" s="14" t="str">
        <v/>
      </c>
      <c r="P48552" s="14" t="str">
        <f ca="1"/>
        <v>Low Cap</v>
      </c>
    </row>
    <row r="48553" spans="11:16">
      <c r="K48553" s="14" t="str">
        <v/>
      </c>
      <c r="L48553" s="14" t="str">
        <v/>
      </c>
      <c r="O48553" s="14" t="str">
        <v/>
      </c>
      <c r="P48553" s="14" t="str">
        <f ca="1"/>
        <v>Low Cap</v>
      </c>
    </row>
    <row r="48554" spans="11:16">
      <c r="K48554" s="14" t="str">
        <v/>
      </c>
      <c r="L48554" s="14" t="str">
        <v/>
      </c>
      <c r="O48554" s="14" t="str">
        <v/>
      </c>
      <c r="P48554" s="14" t="str">
        <f ca="1"/>
        <v>Low Cap</v>
      </c>
    </row>
    <row r="48555" spans="11:16">
      <c r="K48555" s="14" t="str">
        <v/>
      </c>
      <c r="L48555" s="14" t="str">
        <v/>
      </c>
      <c r="O48555" s="14" t="str">
        <v/>
      </c>
      <c r="P48555" s="14" t="str">
        <f ca="1"/>
        <v>Low Cap</v>
      </c>
    </row>
    <row r="48556" spans="11:16">
      <c r="K48556" s="14" t="str">
        <v/>
      </c>
      <c r="L48556" s="14" t="str">
        <v/>
      </c>
      <c r="O48556" s="14" t="str">
        <v/>
      </c>
      <c r="P48556" s="14" t="str">
        <f ca="1"/>
        <v>Low Cap</v>
      </c>
    </row>
    <row r="48557" spans="11:16">
      <c r="K48557" s="14" t="str">
        <v/>
      </c>
      <c r="L48557" s="14" t="str">
        <v/>
      </c>
      <c r="O48557" s="14" t="str">
        <v/>
      </c>
      <c r="P48557" s="14" t="str">
        <f ca="1"/>
        <v>Low Cap</v>
      </c>
    </row>
    <row r="48558" spans="11:16">
      <c r="K48558" s="14" t="str">
        <v/>
      </c>
      <c r="L48558" s="14" t="str">
        <v/>
      </c>
      <c r="O48558" s="14" t="str">
        <v/>
      </c>
      <c r="P48558" s="14" t="str">
        <f ca="1"/>
        <v>Low Cap</v>
      </c>
    </row>
    <row r="48559" spans="11:16">
      <c r="K48559" s="14" t="str">
        <v/>
      </c>
      <c r="L48559" s="14" t="str">
        <v/>
      </c>
      <c r="O48559" s="14" t="str">
        <v/>
      </c>
      <c r="P48559" s="14" t="str">
        <f ca="1"/>
        <v>Low Cap</v>
      </c>
    </row>
    <row r="48560" spans="11:16">
      <c r="K48560" s="14" t="str">
        <v/>
      </c>
      <c r="L48560" s="14" t="str">
        <v/>
      </c>
      <c r="O48560" s="14" t="str">
        <v/>
      </c>
      <c r="P48560" s="14" t="str">
        <f ca="1"/>
        <v>Low Cap</v>
      </c>
    </row>
    <row r="48561" spans="11:16">
      <c r="K48561" s="14" t="str">
        <v/>
      </c>
      <c r="L48561" s="14" t="str">
        <v/>
      </c>
      <c r="O48561" s="14" t="str">
        <v/>
      </c>
      <c r="P48561" s="14" t="str">
        <f ca="1"/>
        <v>Low Cap</v>
      </c>
    </row>
    <row r="48562" spans="11:16">
      <c r="K48562" s="14" t="str">
        <v/>
      </c>
      <c r="L48562" s="14" t="str">
        <v/>
      </c>
      <c r="O48562" s="14" t="str">
        <v/>
      </c>
      <c r="P48562" s="14" t="str">
        <f ca="1"/>
        <v>Low Cap</v>
      </c>
    </row>
    <row r="48563" spans="11:16">
      <c r="K48563" s="14" t="str">
        <v/>
      </c>
      <c r="L48563" s="14" t="str">
        <v/>
      </c>
      <c r="O48563" s="14" t="str">
        <v/>
      </c>
      <c r="P48563" s="14" t="str">
        <f ca="1"/>
        <v>Low Cap</v>
      </c>
    </row>
    <row r="48564" spans="11:16">
      <c r="K48564" s="14" t="str">
        <v/>
      </c>
      <c r="L48564" s="14" t="str">
        <v/>
      </c>
      <c r="O48564" s="14" t="str">
        <v/>
      </c>
      <c r="P48564" s="14" t="str">
        <f ca="1"/>
        <v>Low Cap</v>
      </c>
    </row>
    <row r="48565" spans="11:16">
      <c r="K48565" s="14" t="str">
        <v/>
      </c>
      <c r="L48565" s="14" t="str">
        <v/>
      </c>
      <c r="O48565" s="14" t="str">
        <v/>
      </c>
      <c r="P48565" s="14" t="str">
        <f ca="1"/>
        <v>Low Cap</v>
      </c>
    </row>
    <row r="48566" spans="11:16">
      <c r="K48566" s="14" t="str">
        <v/>
      </c>
      <c r="L48566" s="14" t="str">
        <v/>
      </c>
      <c r="O48566" s="14" t="str">
        <v/>
      </c>
      <c r="P48566" s="14" t="str">
        <f ca="1"/>
        <v>Low Cap</v>
      </c>
    </row>
    <row r="48567" spans="11:16">
      <c r="K48567" s="14" t="str">
        <v/>
      </c>
      <c r="L48567" s="14" t="str">
        <v/>
      </c>
      <c r="O48567" s="14" t="str">
        <v/>
      </c>
      <c r="P48567" s="14" t="str">
        <f ca="1"/>
        <v>Low Cap</v>
      </c>
    </row>
    <row r="48568" spans="11:16">
      <c r="K48568" s="14" t="str">
        <v/>
      </c>
      <c r="L48568" s="14" t="str">
        <v/>
      </c>
      <c r="O48568" s="14" t="str">
        <v/>
      </c>
      <c r="P48568" s="14" t="str">
        <f ca="1"/>
        <v>Low Cap</v>
      </c>
    </row>
    <row r="48569" spans="11:16">
      <c r="K48569" s="14" t="str">
        <v/>
      </c>
      <c r="L48569" s="14" t="str">
        <v/>
      </c>
      <c r="O48569" s="14" t="str">
        <v/>
      </c>
      <c r="P48569" s="14" t="str">
        <f ca="1"/>
        <v>Low Cap</v>
      </c>
    </row>
    <row r="48570" spans="11:16">
      <c r="K48570" s="14" t="str">
        <v/>
      </c>
      <c r="L48570" s="14" t="str">
        <v/>
      </c>
      <c r="O48570" s="14" t="str">
        <v/>
      </c>
      <c r="P48570" s="14" t="str">
        <f ca="1"/>
        <v>Low Cap</v>
      </c>
    </row>
    <row r="48571" spans="11:16">
      <c r="K48571" s="14" t="str">
        <v/>
      </c>
      <c r="L48571" s="14" t="str">
        <v/>
      </c>
      <c r="O48571" s="14" t="str">
        <v/>
      </c>
      <c r="P48571" s="14" t="str">
        <f ca="1"/>
        <v>Low Cap</v>
      </c>
    </row>
    <row r="48572" spans="11:16">
      <c r="K48572" s="14" t="str">
        <v/>
      </c>
      <c r="L48572" s="14" t="str">
        <v/>
      </c>
      <c r="O48572" s="14" t="str">
        <v/>
      </c>
      <c r="P48572" s="14" t="str">
        <f ca="1"/>
        <v>Low Cap</v>
      </c>
    </row>
    <row r="48573" spans="11:16">
      <c r="K48573" s="14" t="str">
        <v/>
      </c>
      <c r="L48573" s="14" t="str">
        <v/>
      </c>
      <c r="O48573" s="14" t="str">
        <v/>
      </c>
      <c r="P48573" s="14" t="str">
        <f ca="1"/>
        <v>Low Cap</v>
      </c>
    </row>
    <row r="48574" spans="11:16">
      <c r="K48574" s="14" t="str">
        <v/>
      </c>
      <c r="L48574" s="14" t="str">
        <v/>
      </c>
      <c r="O48574" s="14" t="str">
        <v/>
      </c>
      <c r="P48574" s="14" t="str">
        <f ca="1"/>
        <v>Low Cap</v>
      </c>
    </row>
    <row r="48575" spans="11:16">
      <c r="K48575" s="14" t="str">
        <v/>
      </c>
      <c r="L48575" s="14" t="str">
        <v/>
      </c>
      <c r="O48575" s="14" t="str">
        <v/>
      </c>
      <c r="P48575" s="14" t="str">
        <f ca="1"/>
        <v>Low Cap</v>
      </c>
    </row>
    <row r="48576" spans="11:16">
      <c r="K48576" s="14" t="str">
        <v/>
      </c>
      <c r="L48576" s="14" t="str">
        <v/>
      </c>
      <c r="O48576" s="14" t="str">
        <v/>
      </c>
      <c r="P48576" s="14" t="str">
        <f ca="1"/>
        <v>Low Cap</v>
      </c>
    </row>
    <row r="48577" spans="11:16">
      <c r="K48577" s="14" t="str">
        <v/>
      </c>
      <c r="L48577" s="14" t="str">
        <v/>
      </c>
      <c r="O48577" s="14" t="str">
        <v/>
      </c>
      <c r="P48577" s="14" t="str">
        <f ca="1"/>
        <v>Low Cap</v>
      </c>
    </row>
    <row r="48578" spans="11:16">
      <c r="K48578" s="14" t="str">
        <v/>
      </c>
      <c r="L48578" s="14" t="str">
        <v/>
      </c>
      <c r="O48578" s="14" t="str">
        <v/>
      </c>
      <c r="P48578" s="14" t="str">
        <f ca="1"/>
        <v>Low Cap</v>
      </c>
    </row>
    <row r="48579" spans="11:16">
      <c r="K48579" s="14" t="str">
        <v/>
      </c>
      <c r="L48579" s="14" t="str">
        <v/>
      </c>
      <c r="O48579" s="14" t="str">
        <v/>
      </c>
      <c r="P48579" s="14" t="str">
        <f ca="1"/>
        <v>Low Cap</v>
      </c>
    </row>
    <row r="48580" spans="11:16">
      <c r="K48580" s="14" t="str">
        <v/>
      </c>
      <c r="L48580" s="14" t="str">
        <v/>
      </c>
      <c r="O48580" s="14" t="str">
        <v/>
      </c>
      <c r="P48580" s="14" t="str">
        <f ca="1"/>
        <v>Low Cap</v>
      </c>
    </row>
    <row r="48581" spans="11:16">
      <c r="K48581" s="14" t="str">
        <v/>
      </c>
      <c r="L48581" s="14" t="str">
        <v/>
      </c>
      <c r="O48581" s="14" t="str">
        <v/>
      </c>
      <c r="P48581" s="14" t="str">
        <f ca="1"/>
        <v>Low Cap</v>
      </c>
    </row>
    <row r="48582" spans="11:16">
      <c r="K48582" s="14" t="str">
        <v/>
      </c>
      <c r="L48582" s="14" t="str">
        <v/>
      </c>
      <c r="O48582" s="14" t="str">
        <v/>
      </c>
      <c r="P48582" s="14" t="str">
        <f ca="1"/>
        <v>Low Cap</v>
      </c>
    </row>
    <row r="48583" spans="11:16">
      <c r="K48583" s="14" t="str">
        <v/>
      </c>
      <c r="L48583" s="14" t="str">
        <v/>
      </c>
      <c r="O48583" s="14" t="str">
        <v/>
      </c>
      <c r="P48583" s="14" t="str">
        <f ca="1"/>
        <v>Low Cap</v>
      </c>
    </row>
    <row r="48584" spans="11:16">
      <c r="K48584" s="14" t="str">
        <v/>
      </c>
      <c r="L48584" s="14" t="str">
        <v/>
      </c>
      <c r="O48584" s="14" t="str">
        <v/>
      </c>
      <c r="P48584" s="14" t="str">
        <f ca="1"/>
        <v>Low Cap</v>
      </c>
    </row>
    <row r="48585" spans="11:16">
      <c r="K48585" s="14" t="str">
        <v/>
      </c>
      <c r="L48585" s="14" t="str">
        <v/>
      </c>
      <c r="O48585" s="14" t="str">
        <v/>
      </c>
      <c r="P48585" s="14" t="str">
        <f ca="1"/>
        <v>Low Cap</v>
      </c>
    </row>
    <row r="48586" spans="11:16">
      <c r="K48586" s="14" t="str">
        <v/>
      </c>
      <c r="L48586" s="14" t="str">
        <v/>
      </c>
      <c r="O48586" s="14" t="str">
        <v/>
      </c>
      <c r="P48586" s="14" t="str">
        <f ca="1"/>
        <v>Low Cap</v>
      </c>
    </row>
    <row r="48587" spans="11:16">
      <c r="K48587" s="14" t="str">
        <v/>
      </c>
      <c r="L48587" s="14" t="str">
        <v/>
      </c>
      <c r="O48587" s="14" t="str">
        <v/>
      </c>
      <c r="P48587" s="14" t="str">
        <f ca="1"/>
        <v>Low Cap</v>
      </c>
    </row>
    <row r="48588" spans="11:16">
      <c r="K48588" s="14" t="str">
        <v/>
      </c>
      <c r="L48588" s="14" t="str">
        <v/>
      </c>
      <c r="O48588" s="14" t="str">
        <v/>
      </c>
      <c r="P48588" s="14" t="str">
        <f ca="1"/>
        <v>Low Cap</v>
      </c>
    </row>
    <row r="48589" spans="11:16">
      <c r="K48589" s="14" t="str">
        <v/>
      </c>
      <c r="L48589" s="14" t="str">
        <v/>
      </c>
      <c r="O48589" s="14" t="str">
        <v/>
      </c>
      <c r="P48589" s="14" t="str">
        <f ca="1"/>
        <v>Low Cap</v>
      </c>
    </row>
    <row r="48590" spans="11:16">
      <c r="K48590" s="14" t="str">
        <v/>
      </c>
      <c r="L48590" s="14" t="str">
        <v/>
      </c>
      <c r="O48590" s="14" t="str">
        <v/>
      </c>
      <c r="P48590" s="14" t="str">
        <f ca="1"/>
        <v>Low Cap</v>
      </c>
    </row>
    <row r="48591" spans="11:16">
      <c r="K48591" s="14" t="str">
        <v/>
      </c>
      <c r="L48591" s="14" t="str">
        <v/>
      </c>
      <c r="O48591" s="14" t="str">
        <v/>
      </c>
      <c r="P48591" s="14" t="str">
        <f ca="1"/>
        <v>Low Cap</v>
      </c>
    </row>
    <row r="48592" spans="11:16">
      <c r="K48592" s="14" t="str">
        <v/>
      </c>
      <c r="L48592" s="14" t="str">
        <v/>
      </c>
      <c r="O48592" s="14" t="str">
        <v/>
      </c>
      <c r="P48592" s="14" t="str">
        <f ca="1"/>
        <v>Low Cap</v>
      </c>
    </row>
    <row r="48593" spans="11:16">
      <c r="K48593" s="14" t="str">
        <v/>
      </c>
      <c r="L48593" s="14" t="str">
        <v/>
      </c>
      <c r="O48593" s="14" t="str">
        <v/>
      </c>
      <c r="P48593" s="14" t="str">
        <f ca="1"/>
        <v>Low Cap</v>
      </c>
    </row>
    <row r="48594" spans="11:16">
      <c r="K48594" s="14" t="str">
        <v/>
      </c>
      <c r="L48594" s="14" t="str">
        <v/>
      </c>
      <c r="O48594" s="14" t="str">
        <v/>
      </c>
      <c r="P48594" s="14" t="str">
        <f ca="1"/>
        <v>Low Cap</v>
      </c>
    </row>
    <row r="48595" spans="11:16">
      <c r="K48595" s="14" t="str">
        <v/>
      </c>
      <c r="L48595" s="14" t="str">
        <v/>
      </c>
      <c r="O48595" s="14" t="str">
        <v/>
      </c>
      <c r="P48595" s="14" t="str">
        <f ca="1"/>
        <v>Low Cap</v>
      </c>
    </row>
    <row r="48596" spans="11:16">
      <c r="K48596" s="14" t="str">
        <v/>
      </c>
      <c r="L48596" s="14" t="str">
        <v/>
      </c>
      <c r="O48596" s="14" t="str">
        <v/>
      </c>
      <c r="P48596" s="14" t="str">
        <f ca="1"/>
        <v>Low Cap</v>
      </c>
    </row>
    <row r="48597" spans="11:16">
      <c r="K48597" s="14" t="str">
        <v/>
      </c>
      <c r="L48597" s="14" t="str">
        <v/>
      </c>
      <c r="O48597" s="14" t="str">
        <v/>
      </c>
      <c r="P48597" s="14" t="str">
        <f ca="1"/>
        <v>Low Cap</v>
      </c>
    </row>
    <row r="48598" spans="11:16">
      <c r="K48598" s="14" t="str">
        <v/>
      </c>
      <c r="L48598" s="14" t="str">
        <v/>
      </c>
      <c r="O48598" s="14" t="str">
        <v/>
      </c>
      <c r="P48598" s="14" t="str">
        <f ca="1"/>
        <v>Low Cap</v>
      </c>
    </row>
    <row r="48599" spans="11:16">
      <c r="K48599" s="14" t="str">
        <v/>
      </c>
      <c r="L48599" s="14" t="str">
        <v/>
      </c>
      <c r="O48599" s="14" t="str">
        <v/>
      </c>
      <c r="P48599" s="14" t="str">
        <f ca="1"/>
        <v>Low Cap</v>
      </c>
    </row>
    <row r="48600" spans="11:16">
      <c r="K48600" s="14" t="str">
        <v/>
      </c>
      <c r="L48600" s="14" t="str">
        <v/>
      </c>
      <c r="O48600" s="14" t="str">
        <v/>
      </c>
      <c r="P48600" s="14" t="str">
        <f ca="1"/>
        <v>Low Cap</v>
      </c>
    </row>
    <row r="48601" spans="11:16">
      <c r="K48601" s="14" t="str">
        <v/>
      </c>
      <c r="L48601" s="14" t="str">
        <v/>
      </c>
      <c r="O48601" s="14" t="str">
        <v/>
      </c>
      <c r="P48601" s="14" t="str">
        <f ca="1"/>
        <v>Low Cap</v>
      </c>
    </row>
    <row r="48602" spans="11:16">
      <c r="K48602" s="14" t="str">
        <v/>
      </c>
      <c r="L48602" s="14" t="str">
        <v/>
      </c>
      <c r="O48602" s="14" t="str">
        <v/>
      </c>
      <c r="P48602" s="14" t="str">
        <f ca="1"/>
        <v>Low Cap</v>
      </c>
    </row>
    <row r="48603" spans="11:16">
      <c r="K48603" s="14" t="str">
        <v/>
      </c>
      <c r="L48603" s="14" t="str">
        <v/>
      </c>
      <c r="O48603" s="14" t="str">
        <v/>
      </c>
      <c r="P48603" s="14" t="str">
        <f ca="1"/>
        <v>Low Cap</v>
      </c>
    </row>
    <row r="48604" spans="11:16">
      <c r="K48604" s="14" t="str">
        <v/>
      </c>
      <c r="L48604" s="14" t="str">
        <v/>
      </c>
      <c r="O48604" s="14" t="str">
        <v/>
      </c>
      <c r="P48604" s="14" t="str">
        <f ca="1"/>
        <v>Low Cap</v>
      </c>
    </row>
    <row r="48605" spans="11:16">
      <c r="K48605" s="14" t="str">
        <v/>
      </c>
      <c r="L48605" s="14" t="str">
        <v/>
      </c>
      <c r="O48605" s="14" t="str">
        <v/>
      </c>
      <c r="P48605" s="14" t="str">
        <f ca="1"/>
        <v>Low Cap</v>
      </c>
    </row>
    <row r="48606" spans="11:16">
      <c r="K48606" s="14" t="str">
        <v/>
      </c>
      <c r="L48606" s="14" t="str">
        <v/>
      </c>
      <c r="O48606" s="14" t="str">
        <v/>
      </c>
      <c r="P48606" s="14" t="str">
        <f ca="1"/>
        <v>Low Cap</v>
      </c>
    </row>
    <row r="48607" spans="11:16">
      <c r="K48607" s="14" t="str">
        <v/>
      </c>
      <c r="L48607" s="14" t="str">
        <v/>
      </c>
      <c r="O48607" s="14" t="str">
        <v/>
      </c>
      <c r="P48607" s="14" t="str">
        <f ca="1"/>
        <v>Low Cap</v>
      </c>
    </row>
    <row r="48608" spans="11:16">
      <c r="K48608" s="14" t="str">
        <v/>
      </c>
      <c r="L48608" s="14" t="str">
        <v/>
      </c>
      <c r="O48608" s="14" t="str">
        <v/>
      </c>
      <c r="P48608" s="14" t="str">
        <f ca="1"/>
        <v>Low Cap</v>
      </c>
    </row>
    <row r="48609" spans="11:16">
      <c r="K48609" s="14" t="str">
        <v/>
      </c>
      <c r="L48609" s="14" t="str">
        <v/>
      </c>
      <c r="O48609" s="14" t="str">
        <v/>
      </c>
      <c r="P48609" s="14" t="str">
        <f ca="1"/>
        <v>Low Cap</v>
      </c>
    </row>
    <row r="48610" spans="11:16">
      <c r="K48610" s="14" t="str">
        <v/>
      </c>
      <c r="L48610" s="14" t="str">
        <v/>
      </c>
      <c r="O48610" s="14" t="str">
        <v/>
      </c>
      <c r="P48610" s="14" t="str">
        <f ca="1"/>
        <v>Low Cap</v>
      </c>
    </row>
    <row r="48611" spans="11:16">
      <c r="K48611" s="14" t="str">
        <v/>
      </c>
      <c r="L48611" s="14" t="str">
        <v/>
      </c>
      <c r="O48611" s="14" t="str">
        <v/>
      </c>
      <c r="P48611" s="14" t="str">
        <f ca="1"/>
        <v>Low Cap</v>
      </c>
    </row>
    <row r="48612" spans="11:16">
      <c r="K48612" s="14" t="str">
        <v/>
      </c>
      <c r="L48612" s="14" t="str">
        <v/>
      </c>
      <c r="O48612" s="14" t="str">
        <v/>
      </c>
      <c r="P48612" s="14" t="str">
        <f ca="1"/>
        <v>Low Cap</v>
      </c>
    </row>
    <row r="48613" spans="11:16">
      <c r="K48613" s="14" t="str">
        <v/>
      </c>
      <c r="L48613" s="14" t="str">
        <v/>
      </c>
      <c r="O48613" s="14" t="str">
        <v/>
      </c>
      <c r="P48613" s="14" t="str">
        <f ca="1"/>
        <v>Low Cap</v>
      </c>
    </row>
    <row r="48614" spans="11:16">
      <c r="K48614" s="14" t="str">
        <v/>
      </c>
      <c r="L48614" s="14" t="str">
        <v/>
      </c>
      <c r="O48614" s="14" t="str">
        <v/>
      </c>
      <c r="P48614" s="14" t="str">
        <f ca="1"/>
        <v>Low Cap</v>
      </c>
    </row>
    <row r="48615" spans="11:16">
      <c r="K48615" s="14" t="str">
        <v/>
      </c>
      <c r="L48615" s="14" t="str">
        <v/>
      </c>
      <c r="O48615" s="14" t="str">
        <v/>
      </c>
      <c r="P48615" s="14" t="str">
        <f ca="1"/>
        <v>Low Cap</v>
      </c>
    </row>
    <row r="48616" spans="11:16">
      <c r="K48616" s="14" t="str">
        <v/>
      </c>
      <c r="L48616" s="14" t="str">
        <v/>
      </c>
      <c r="O48616" s="14" t="str">
        <v/>
      </c>
      <c r="P48616" s="14" t="str">
        <f ca="1"/>
        <v>Low Cap</v>
      </c>
    </row>
    <row r="48617" spans="11:16">
      <c r="K48617" s="14" t="str">
        <v/>
      </c>
      <c r="L48617" s="14" t="str">
        <v/>
      </c>
      <c r="O48617" s="14" t="str">
        <v/>
      </c>
      <c r="P48617" s="14" t="str">
        <f ca="1"/>
        <v>Low Cap</v>
      </c>
    </row>
    <row r="48618" spans="11:16">
      <c r="K48618" s="14" t="str">
        <v/>
      </c>
      <c r="L48618" s="14" t="str">
        <v/>
      </c>
      <c r="O48618" s="14" t="str">
        <v/>
      </c>
      <c r="P48618" s="14" t="str">
        <f ca="1"/>
        <v>Low Cap</v>
      </c>
    </row>
    <row r="48619" spans="11:16">
      <c r="K48619" s="14" t="str">
        <v/>
      </c>
      <c r="L48619" s="14" t="str">
        <v/>
      </c>
      <c r="O48619" s="14" t="str">
        <v/>
      </c>
      <c r="P48619" s="14" t="str">
        <f ca="1"/>
        <v>Low Cap</v>
      </c>
    </row>
    <row r="48620" spans="11:16">
      <c r="K48620" s="14" t="str">
        <v/>
      </c>
      <c r="L48620" s="14" t="str">
        <v/>
      </c>
      <c r="O48620" s="14" t="str">
        <v/>
      </c>
      <c r="P48620" s="14" t="str">
        <f ca="1"/>
        <v>Low Cap</v>
      </c>
    </row>
    <row r="48621" spans="11:16">
      <c r="K48621" s="14" t="str">
        <v/>
      </c>
      <c r="L48621" s="14" t="str">
        <v/>
      </c>
      <c r="O48621" s="14" t="str">
        <v/>
      </c>
      <c r="P48621" s="14" t="str">
        <f ca="1"/>
        <v>Low Cap</v>
      </c>
    </row>
    <row r="48622" spans="11:16">
      <c r="K48622" s="14" t="str">
        <v/>
      </c>
      <c r="L48622" s="14" t="str">
        <v/>
      </c>
      <c r="O48622" s="14" t="str">
        <v/>
      </c>
      <c r="P48622" s="14" t="str">
        <f ca="1"/>
        <v>Low Cap</v>
      </c>
    </row>
    <row r="48623" spans="11:16">
      <c r="K48623" s="14" t="str">
        <v/>
      </c>
      <c r="L48623" s="14" t="str">
        <v/>
      </c>
      <c r="O48623" s="14" t="str">
        <v/>
      </c>
      <c r="P48623" s="14" t="str">
        <f ca="1"/>
        <v>Low Cap</v>
      </c>
    </row>
    <row r="48624" spans="11:16">
      <c r="K48624" s="14" t="str">
        <v/>
      </c>
      <c r="L48624" s="14" t="str">
        <v/>
      </c>
      <c r="O48624" s="14" t="str">
        <v/>
      </c>
      <c r="P48624" s="14" t="str">
        <f ca="1"/>
        <v>Low Cap</v>
      </c>
    </row>
    <row r="48625" spans="11:16">
      <c r="K48625" s="14" t="str">
        <v/>
      </c>
      <c r="L48625" s="14" t="str">
        <v/>
      </c>
      <c r="O48625" s="14" t="str">
        <v/>
      </c>
      <c r="P48625" s="14" t="str">
        <f ca="1"/>
        <v>Low Cap</v>
      </c>
    </row>
    <row r="48626" spans="11:16">
      <c r="K48626" s="14" t="str">
        <v/>
      </c>
      <c r="L48626" s="14" t="str">
        <v/>
      </c>
      <c r="O48626" s="14" t="str">
        <v/>
      </c>
      <c r="P48626" s="14" t="str">
        <f ca="1"/>
        <v>Low Cap</v>
      </c>
    </row>
    <row r="48627" spans="11:16">
      <c r="K48627" s="14" t="str">
        <v/>
      </c>
      <c r="L48627" s="14" t="str">
        <v/>
      </c>
      <c r="O48627" s="14" t="str">
        <v/>
      </c>
      <c r="P48627" s="14" t="str">
        <f ca="1"/>
        <v>Low Cap</v>
      </c>
    </row>
    <row r="48628" spans="11:16">
      <c r="K48628" s="14" t="str">
        <v/>
      </c>
      <c r="L48628" s="14" t="str">
        <v/>
      </c>
      <c r="O48628" s="14" t="str">
        <v/>
      </c>
      <c r="P48628" s="14" t="str">
        <f ca="1"/>
        <v>Low Cap</v>
      </c>
    </row>
    <row r="48629" spans="11:16">
      <c r="K48629" s="14" t="str">
        <v/>
      </c>
      <c r="L48629" s="14" t="str">
        <v/>
      </c>
      <c r="O48629" s="14" t="str">
        <v/>
      </c>
      <c r="P48629" s="14" t="str">
        <f ca="1"/>
        <v>Low Cap</v>
      </c>
    </row>
    <row r="48630" spans="11:16">
      <c r="K48630" s="14" t="str">
        <v/>
      </c>
      <c r="L48630" s="14" t="str">
        <v/>
      </c>
      <c r="O48630" s="14" t="str">
        <v/>
      </c>
      <c r="P48630" s="14" t="str">
        <f ca="1"/>
        <v>Low Cap</v>
      </c>
    </row>
    <row r="48631" spans="11:16">
      <c r="K48631" s="14" t="str">
        <v/>
      </c>
      <c r="L48631" s="14" t="str">
        <v/>
      </c>
      <c r="O48631" s="14" t="str">
        <v/>
      </c>
      <c r="P48631" s="14" t="str">
        <f ca="1"/>
        <v>Low Cap</v>
      </c>
    </row>
    <row r="48632" spans="11:16">
      <c r="K48632" s="14" t="str">
        <v/>
      </c>
      <c r="L48632" s="14" t="str">
        <v/>
      </c>
      <c r="O48632" s="14" t="str">
        <v/>
      </c>
      <c r="P48632" s="14" t="str">
        <f ca="1"/>
        <v>Low Cap</v>
      </c>
    </row>
    <row r="48633" spans="11:16">
      <c r="K48633" s="14" t="str">
        <v/>
      </c>
      <c r="L48633" s="14" t="str">
        <v/>
      </c>
      <c r="O48633" s="14" t="str">
        <v/>
      </c>
      <c r="P48633" s="14" t="str">
        <f ca="1"/>
        <v>Low Cap</v>
      </c>
    </row>
    <row r="48634" spans="11:16">
      <c r="K48634" s="14" t="str">
        <v/>
      </c>
      <c r="L48634" s="14" t="str">
        <v/>
      </c>
      <c r="O48634" s="14" t="str">
        <v/>
      </c>
      <c r="P48634" s="14" t="str">
        <f ca="1"/>
        <v>Low Cap</v>
      </c>
    </row>
    <row r="48635" spans="11:16">
      <c r="K48635" s="14" t="str">
        <v/>
      </c>
      <c r="L48635" s="14" t="str">
        <v/>
      </c>
      <c r="O48635" s="14" t="str">
        <v/>
      </c>
      <c r="P48635" s="14" t="str">
        <f ca="1"/>
        <v>Low Cap</v>
      </c>
    </row>
    <row r="48636" spans="11:16">
      <c r="K48636" s="14" t="str">
        <v/>
      </c>
      <c r="L48636" s="14" t="str">
        <v/>
      </c>
      <c r="O48636" s="14" t="str">
        <v/>
      </c>
      <c r="P48636" s="14" t="str">
        <f ca="1"/>
        <v>Low Cap</v>
      </c>
    </row>
    <row r="48637" spans="11:16">
      <c r="K48637" s="14" t="str">
        <v/>
      </c>
      <c r="L48637" s="14" t="str">
        <v/>
      </c>
      <c r="O48637" s="14" t="str">
        <v/>
      </c>
      <c r="P48637" s="14" t="str">
        <f ca="1"/>
        <v>Low Cap</v>
      </c>
    </row>
    <row r="48638" spans="11:16">
      <c r="K48638" s="14" t="str">
        <v/>
      </c>
      <c r="L48638" s="14" t="str">
        <v/>
      </c>
      <c r="O48638" s="14" t="str">
        <v/>
      </c>
      <c r="P48638" s="14" t="str">
        <f ca="1"/>
        <v>Low Cap</v>
      </c>
    </row>
    <row r="48639" spans="11:16">
      <c r="K48639" s="14" t="str">
        <v/>
      </c>
      <c r="L48639" s="14" t="str">
        <v/>
      </c>
      <c r="O48639" s="14" t="str">
        <v/>
      </c>
      <c r="P48639" s="14" t="str">
        <f ca="1"/>
        <v>Low Cap</v>
      </c>
    </row>
    <row r="48640" spans="11:16">
      <c r="K48640" s="14" t="str">
        <v/>
      </c>
      <c r="L48640" s="14" t="str">
        <v/>
      </c>
      <c r="O48640" s="14" t="str">
        <v/>
      </c>
      <c r="P48640" s="14" t="str">
        <f ca="1"/>
        <v>Low Cap</v>
      </c>
    </row>
    <row r="48641" spans="11:16">
      <c r="K48641" s="14" t="str">
        <v/>
      </c>
      <c r="L48641" s="14" t="str">
        <v/>
      </c>
      <c r="O48641" s="14" t="str">
        <v/>
      </c>
      <c r="P48641" s="14" t="str">
        <f ca="1"/>
        <v>Low Cap</v>
      </c>
    </row>
    <row r="48642" spans="11:16">
      <c r="K48642" s="14" t="str">
        <v/>
      </c>
      <c r="L48642" s="14" t="str">
        <v/>
      </c>
      <c r="O48642" s="14" t="str">
        <v/>
      </c>
      <c r="P48642" s="14" t="str">
        <f ca="1"/>
        <v>Low Cap</v>
      </c>
    </row>
    <row r="48643" spans="11:16">
      <c r="K48643" s="14" t="str">
        <v/>
      </c>
      <c r="L48643" s="14" t="str">
        <v/>
      </c>
      <c r="O48643" s="14" t="str">
        <v/>
      </c>
      <c r="P48643" s="14" t="str">
        <f ca="1"/>
        <v>Low Cap</v>
      </c>
    </row>
    <row r="48644" spans="11:16">
      <c r="K48644" s="14" t="str">
        <v/>
      </c>
      <c r="L48644" s="14" t="str">
        <v/>
      </c>
      <c r="O48644" s="14" t="str">
        <v/>
      </c>
      <c r="P48644" s="14" t="str">
        <f ca="1"/>
        <v>Low Cap</v>
      </c>
    </row>
    <row r="48645" spans="11:16">
      <c r="K48645" s="14" t="str">
        <v/>
      </c>
      <c r="L48645" s="14" t="str">
        <v/>
      </c>
      <c r="O48645" s="14" t="str">
        <v/>
      </c>
      <c r="P48645" s="14" t="str">
        <f ca="1"/>
        <v>Low Cap</v>
      </c>
    </row>
    <row r="48646" spans="11:16">
      <c r="K48646" s="14" t="str">
        <v/>
      </c>
      <c r="L48646" s="14" t="str">
        <v/>
      </c>
      <c r="O48646" s="14" t="str">
        <v/>
      </c>
      <c r="P48646" s="14" t="str">
        <f ca="1"/>
        <v>Low Cap</v>
      </c>
    </row>
    <row r="48647" spans="11:16">
      <c r="K48647" s="14" t="str">
        <v/>
      </c>
      <c r="L48647" s="14" t="str">
        <v/>
      </c>
      <c r="O48647" s="14" t="str">
        <v/>
      </c>
      <c r="P48647" s="14" t="str">
        <f ca="1"/>
        <v>Low Cap</v>
      </c>
    </row>
    <row r="48648" spans="11:16">
      <c r="K48648" s="14" t="str">
        <v/>
      </c>
      <c r="L48648" s="14" t="str">
        <v/>
      </c>
      <c r="O48648" s="14" t="str">
        <v/>
      </c>
      <c r="P48648" s="14" t="str">
        <f ca="1"/>
        <v>Low Cap</v>
      </c>
    </row>
    <row r="48649" spans="11:16">
      <c r="K48649" s="14" t="str">
        <v/>
      </c>
      <c r="L48649" s="14" t="str">
        <v/>
      </c>
      <c r="O48649" s="14" t="str">
        <v/>
      </c>
      <c r="P48649" s="14" t="str">
        <f ca="1"/>
        <v>Low Cap</v>
      </c>
    </row>
    <row r="48650" spans="11:16">
      <c r="K48650" s="14" t="str">
        <v/>
      </c>
      <c r="L48650" s="14" t="str">
        <v/>
      </c>
      <c r="O48650" s="14" t="str">
        <v/>
      </c>
      <c r="P48650" s="14" t="str">
        <f ca="1"/>
        <v>Low Cap</v>
      </c>
    </row>
    <row r="48651" spans="11:16">
      <c r="K48651" s="14" t="str">
        <v/>
      </c>
      <c r="L48651" s="14" t="str">
        <v/>
      </c>
      <c r="O48651" s="14" t="str">
        <v/>
      </c>
      <c r="P48651" s="14" t="str">
        <f ca="1"/>
        <v>Low Cap</v>
      </c>
    </row>
    <row r="48652" spans="11:16">
      <c r="K48652" s="14" t="str">
        <v/>
      </c>
      <c r="L48652" s="14" t="str">
        <v/>
      </c>
      <c r="O48652" s="14" t="str">
        <v/>
      </c>
      <c r="P48652" s="14" t="str">
        <f ca="1"/>
        <v>Low Cap</v>
      </c>
    </row>
    <row r="48653" spans="11:16">
      <c r="K48653" s="14" t="str">
        <v/>
      </c>
      <c r="L48653" s="14" t="str">
        <v/>
      </c>
      <c r="O48653" s="14" t="str">
        <v/>
      </c>
      <c r="P48653" s="14" t="str">
        <f ca="1"/>
        <v>Low Cap</v>
      </c>
    </row>
    <row r="48654" spans="11:16">
      <c r="K48654" s="14" t="str">
        <v/>
      </c>
      <c r="L48654" s="14" t="str">
        <v/>
      </c>
      <c r="O48654" s="14" t="str">
        <v/>
      </c>
      <c r="P48654" s="14" t="str">
        <f ca="1"/>
        <v>Low Cap</v>
      </c>
    </row>
    <row r="48655" spans="11:16">
      <c r="K48655" s="14" t="str">
        <v/>
      </c>
      <c r="L48655" s="14" t="str">
        <v/>
      </c>
      <c r="O48655" s="14" t="str">
        <v/>
      </c>
      <c r="P48655" s="14" t="str">
        <f ca="1"/>
        <v>Low Cap</v>
      </c>
    </row>
    <row r="48656" spans="11:16">
      <c r="K48656" s="14" t="str">
        <v/>
      </c>
      <c r="L48656" s="14" t="str">
        <v/>
      </c>
      <c r="O48656" s="14" t="str">
        <v/>
      </c>
      <c r="P48656" s="14" t="str">
        <f ca="1"/>
        <v>Low Cap</v>
      </c>
    </row>
    <row r="48657" spans="11:16">
      <c r="K48657" s="14" t="str">
        <v/>
      </c>
      <c r="L48657" s="14" t="str">
        <v/>
      </c>
      <c r="O48657" s="14" t="str">
        <v/>
      </c>
      <c r="P48657" s="14" t="str">
        <f ca="1"/>
        <v>Low Cap</v>
      </c>
    </row>
    <row r="48658" spans="11:16">
      <c r="K48658" s="14" t="str">
        <v/>
      </c>
      <c r="L48658" s="14" t="str">
        <v/>
      </c>
      <c r="O48658" s="14" t="str">
        <v/>
      </c>
      <c r="P48658" s="14" t="str">
        <f ca="1"/>
        <v>Low Cap</v>
      </c>
    </row>
    <row r="48659" spans="11:16">
      <c r="K48659" s="14" t="str">
        <v/>
      </c>
      <c r="L48659" s="14" t="str">
        <v/>
      </c>
      <c r="O48659" s="14" t="str">
        <v/>
      </c>
      <c r="P48659" s="14" t="str">
        <f ca="1"/>
        <v>Low Cap</v>
      </c>
    </row>
    <row r="48660" spans="11:16">
      <c r="K48660" s="14" t="str">
        <v/>
      </c>
      <c r="L48660" s="14" t="str">
        <v/>
      </c>
      <c r="O48660" s="14" t="str">
        <v/>
      </c>
      <c r="P48660" s="14" t="str">
        <f ca="1"/>
        <v>Low Cap</v>
      </c>
    </row>
    <row r="48661" spans="11:16">
      <c r="K48661" s="14" t="str">
        <v/>
      </c>
      <c r="L48661" s="14" t="str">
        <v/>
      </c>
      <c r="O48661" s="14" t="str">
        <v/>
      </c>
      <c r="P48661" s="14" t="str">
        <f ca="1"/>
        <v>Low Cap</v>
      </c>
    </row>
    <row r="48662" spans="11:16">
      <c r="K48662" s="14" t="str">
        <v/>
      </c>
      <c r="L48662" s="14" t="str">
        <v/>
      </c>
      <c r="O48662" s="14" t="str">
        <v/>
      </c>
      <c r="P48662" s="14" t="str">
        <f ca="1"/>
        <v>Low Cap</v>
      </c>
    </row>
    <row r="48663" spans="11:16">
      <c r="K48663" s="14" t="str">
        <v/>
      </c>
      <c r="L48663" s="14" t="str">
        <v/>
      </c>
      <c r="O48663" s="14" t="str">
        <v/>
      </c>
      <c r="P48663" s="14" t="str">
        <f ca="1"/>
        <v>Low Cap</v>
      </c>
    </row>
    <row r="48664" spans="11:16">
      <c r="K48664" s="14" t="str">
        <v/>
      </c>
      <c r="L48664" s="14" t="str">
        <v/>
      </c>
      <c r="O48664" s="14" t="str">
        <v/>
      </c>
      <c r="P48664" s="14" t="str">
        <f ca="1"/>
        <v>Low Cap</v>
      </c>
    </row>
    <row r="48665" spans="11:16">
      <c r="K48665" s="14" t="str">
        <v/>
      </c>
      <c r="L48665" s="14" t="str">
        <v/>
      </c>
      <c r="O48665" s="14" t="str">
        <v/>
      </c>
      <c r="P48665" s="14" t="str">
        <f ca="1"/>
        <v>Low Cap</v>
      </c>
    </row>
    <row r="48666" spans="11:16">
      <c r="K48666" s="14" t="str">
        <v/>
      </c>
      <c r="L48666" s="14" t="str">
        <v/>
      </c>
      <c r="O48666" s="14" t="str">
        <v/>
      </c>
      <c r="P48666" s="14" t="str">
        <f ca="1"/>
        <v>Low Cap</v>
      </c>
    </row>
    <row r="48667" spans="11:16">
      <c r="K48667" s="14" t="str">
        <v/>
      </c>
      <c r="L48667" s="14" t="str">
        <v/>
      </c>
      <c r="O48667" s="14" t="str">
        <v/>
      </c>
      <c r="P48667" s="14" t="str">
        <f ca="1"/>
        <v>Low Cap</v>
      </c>
    </row>
    <row r="48668" spans="11:16">
      <c r="K48668" s="14" t="str">
        <v/>
      </c>
      <c r="L48668" s="14" t="str">
        <v/>
      </c>
      <c r="O48668" s="14" t="str">
        <v/>
      </c>
      <c r="P48668" s="14" t="str">
        <f ca="1"/>
        <v>Low Cap</v>
      </c>
    </row>
    <row r="48669" spans="11:16">
      <c r="K48669" s="14" t="str">
        <v/>
      </c>
      <c r="L48669" s="14" t="str">
        <v/>
      </c>
      <c r="O48669" s="14" t="str">
        <v/>
      </c>
      <c r="P48669" s="14" t="str">
        <f ca="1"/>
        <v>Low Cap</v>
      </c>
    </row>
    <row r="48670" spans="11:16">
      <c r="K48670" s="14" t="str">
        <v/>
      </c>
      <c r="L48670" s="14" t="str">
        <v/>
      </c>
      <c r="O48670" s="14" t="str">
        <v/>
      </c>
      <c r="P48670" s="14" t="str">
        <f ca="1"/>
        <v>Low Cap</v>
      </c>
    </row>
    <row r="48671" spans="11:16">
      <c r="K48671" s="14" t="str">
        <v/>
      </c>
      <c r="L48671" s="14" t="str">
        <v/>
      </c>
      <c r="O48671" s="14" t="str">
        <v/>
      </c>
      <c r="P48671" s="14" t="str">
        <f ca="1"/>
        <v>Low Cap</v>
      </c>
    </row>
    <row r="48672" spans="11:16">
      <c r="K48672" s="14" t="str">
        <v/>
      </c>
      <c r="L48672" s="14" t="str">
        <v/>
      </c>
      <c r="O48672" s="14" t="str">
        <v/>
      </c>
      <c r="P48672" s="14" t="str">
        <f ca="1"/>
        <v>Low Cap</v>
      </c>
    </row>
    <row r="48673" spans="11:16">
      <c r="K48673" s="14" t="str">
        <v/>
      </c>
      <c r="L48673" s="14" t="str">
        <v/>
      </c>
      <c r="O48673" s="14" t="str">
        <v/>
      </c>
      <c r="P48673" s="14" t="str">
        <f ca="1"/>
        <v>Low Cap</v>
      </c>
    </row>
    <row r="48674" spans="11:16">
      <c r="K48674" s="14" t="str">
        <v/>
      </c>
      <c r="L48674" s="14" t="str">
        <v/>
      </c>
      <c r="O48674" s="14" t="str">
        <v/>
      </c>
      <c r="P48674" s="14" t="str">
        <f ca="1"/>
        <v>Low Cap</v>
      </c>
    </row>
    <row r="48675" spans="11:16">
      <c r="K48675" s="14" t="str">
        <v/>
      </c>
      <c r="L48675" s="14" t="str">
        <v/>
      </c>
      <c r="O48675" s="14" t="str">
        <v/>
      </c>
      <c r="P48675" s="14" t="str">
        <f ca="1"/>
        <v>Low Cap</v>
      </c>
    </row>
    <row r="48676" spans="11:16">
      <c r="K48676" s="14" t="str">
        <v/>
      </c>
      <c r="L48676" s="14" t="str">
        <v/>
      </c>
      <c r="O48676" s="14" t="str">
        <v/>
      </c>
      <c r="P48676" s="14" t="str">
        <f ca="1"/>
        <v>Low Cap</v>
      </c>
    </row>
    <row r="48677" spans="11:16">
      <c r="K48677" s="14" t="str">
        <v/>
      </c>
      <c r="L48677" s="14" t="str">
        <v/>
      </c>
      <c r="O48677" s="14" t="str">
        <v/>
      </c>
      <c r="P48677" s="14" t="str">
        <f ca="1"/>
        <v>Low Cap</v>
      </c>
    </row>
    <row r="48678" spans="11:16">
      <c r="K48678" s="14" t="str">
        <v/>
      </c>
      <c r="L48678" s="14" t="str">
        <v/>
      </c>
      <c r="O48678" s="14" t="str">
        <v/>
      </c>
      <c r="P48678" s="14" t="str">
        <f ca="1"/>
        <v>Low Cap</v>
      </c>
    </row>
    <row r="48679" spans="11:16">
      <c r="K48679" s="14" t="str">
        <v/>
      </c>
      <c r="L48679" s="14" t="str">
        <v/>
      </c>
      <c r="O48679" s="14" t="str">
        <v/>
      </c>
      <c r="P48679" s="14" t="str">
        <f ca="1"/>
        <v>Low Cap</v>
      </c>
    </row>
    <row r="48680" spans="11:16">
      <c r="K48680" s="14" t="str">
        <v/>
      </c>
      <c r="L48680" s="14" t="str">
        <v/>
      </c>
      <c r="O48680" s="14" t="str">
        <v/>
      </c>
      <c r="P48680" s="14" t="str">
        <f ca="1"/>
        <v>Low Cap</v>
      </c>
    </row>
    <row r="48681" spans="11:16">
      <c r="K48681" s="14" t="str">
        <v/>
      </c>
      <c r="L48681" s="14" t="str">
        <v/>
      </c>
      <c r="O48681" s="14" t="str">
        <v/>
      </c>
      <c r="P48681" s="14" t="str">
        <f ca="1"/>
        <v>Low Cap</v>
      </c>
    </row>
    <row r="48682" spans="11:16">
      <c r="K48682" s="14" t="str">
        <v/>
      </c>
      <c r="L48682" s="14" t="str">
        <v/>
      </c>
      <c r="O48682" s="14" t="str">
        <v/>
      </c>
      <c r="P48682" s="14" t="str">
        <f ca="1"/>
        <v>Low Cap</v>
      </c>
    </row>
    <row r="48683" spans="11:16">
      <c r="K48683" s="14" t="str">
        <v/>
      </c>
      <c r="L48683" s="14" t="str">
        <v/>
      </c>
      <c r="O48683" s="14" t="str">
        <v/>
      </c>
      <c r="P48683" s="14" t="str">
        <f ca="1"/>
        <v>Low Cap</v>
      </c>
    </row>
    <row r="48684" spans="11:16">
      <c r="K48684" s="14" t="str">
        <v/>
      </c>
      <c r="L48684" s="14" t="str">
        <v/>
      </c>
      <c r="O48684" s="14" t="str">
        <v/>
      </c>
      <c r="P48684" s="14" t="str">
        <f ca="1"/>
        <v>Low Cap</v>
      </c>
    </row>
    <row r="48685" spans="11:16">
      <c r="K48685" s="14" t="str">
        <v/>
      </c>
      <c r="L48685" s="14" t="str">
        <v/>
      </c>
      <c r="O48685" s="14" t="str">
        <v/>
      </c>
      <c r="P48685" s="14" t="str">
        <f ca="1"/>
        <v>Low Cap</v>
      </c>
    </row>
    <row r="48686" spans="11:16">
      <c r="K48686" s="14" t="str">
        <v/>
      </c>
      <c r="L48686" s="14" t="str">
        <v/>
      </c>
      <c r="O48686" s="14" t="str">
        <v/>
      </c>
      <c r="P48686" s="14" t="str">
        <f ca="1"/>
        <v>Low Cap</v>
      </c>
    </row>
    <row r="48687" spans="11:16">
      <c r="K48687" s="14" t="str">
        <v/>
      </c>
      <c r="L48687" s="14" t="str">
        <v/>
      </c>
      <c r="O48687" s="14" t="str">
        <v/>
      </c>
      <c r="P48687" s="14" t="str">
        <f ca="1"/>
        <v>Low Cap</v>
      </c>
    </row>
    <row r="48688" spans="11:16">
      <c r="K48688" s="14" t="str">
        <v/>
      </c>
      <c r="L48688" s="14" t="str">
        <v/>
      </c>
      <c r="O48688" s="14" t="str">
        <v/>
      </c>
      <c r="P48688" s="14" t="str">
        <f ca="1"/>
        <v>Low Cap</v>
      </c>
    </row>
    <row r="48689" spans="11:16">
      <c r="K48689" s="14" t="str">
        <v/>
      </c>
      <c r="L48689" s="14" t="str">
        <v/>
      </c>
      <c r="O48689" s="14" t="str">
        <v/>
      </c>
      <c r="P48689" s="14" t="str">
        <f ca="1"/>
        <v>Low Cap</v>
      </c>
    </row>
    <row r="48690" spans="11:16">
      <c r="K48690" s="14" t="str">
        <v/>
      </c>
      <c r="L48690" s="14" t="str">
        <v/>
      </c>
      <c r="O48690" s="14" t="str">
        <v/>
      </c>
      <c r="P48690" s="14" t="str">
        <f ca="1"/>
        <v>Low Cap</v>
      </c>
    </row>
    <row r="48691" spans="11:16">
      <c r="K48691" s="14" t="str">
        <v/>
      </c>
      <c r="L48691" s="14" t="str">
        <v/>
      </c>
      <c r="O48691" s="14" t="str">
        <v/>
      </c>
      <c r="P48691" s="14" t="str">
        <f ca="1"/>
        <v>Low Cap</v>
      </c>
    </row>
    <row r="48692" spans="11:16">
      <c r="K48692" s="14" t="str">
        <v/>
      </c>
      <c r="L48692" s="14" t="str">
        <v/>
      </c>
      <c r="O48692" s="14" t="str">
        <v/>
      </c>
      <c r="P48692" s="14" t="str">
        <f ca="1"/>
        <v>Low Cap</v>
      </c>
    </row>
    <row r="48693" spans="11:16">
      <c r="K48693" s="14" t="str">
        <v/>
      </c>
      <c r="L48693" s="14" t="str">
        <v/>
      </c>
      <c r="O48693" s="14" t="str">
        <v/>
      </c>
      <c r="P48693" s="14" t="str">
        <f ca="1"/>
        <v>Low Cap</v>
      </c>
    </row>
    <row r="48694" spans="11:16">
      <c r="K48694" s="14" t="str">
        <v/>
      </c>
      <c r="L48694" s="14" t="str">
        <v/>
      </c>
      <c r="O48694" s="14" t="str">
        <v/>
      </c>
      <c r="P48694" s="14" t="str">
        <f ca="1"/>
        <v>Low Cap</v>
      </c>
    </row>
    <row r="48695" spans="11:16">
      <c r="K48695" s="14" t="str">
        <v/>
      </c>
      <c r="L48695" s="14" t="str">
        <v/>
      </c>
      <c r="O48695" s="14" t="str">
        <v/>
      </c>
      <c r="P48695" s="14" t="str">
        <f ca="1"/>
        <v>Low Cap</v>
      </c>
    </row>
    <row r="48696" spans="11:16">
      <c r="K48696" s="14" t="str">
        <v/>
      </c>
      <c r="L48696" s="14" t="str">
        <v/>
      </c>
      <c r="O48696" s="14" t="str">
        <v/>
      </c>
      <c r="P48696" s="14" t="str">
        <f ca="1"/>
        <v>Low Cap</v>
      </c>
    </row>
    <row r="48697" spans="11:16">
      <c r="K48697" s="14" t="str">
        <v/>
      </c>
      <c r="L48697" s="14" t="str">
        <v/>
      </c>
      <c r="O48697" s="14" t="str">
        <v/>
      </c>
      <c r="P48697" s="14" t="str">
        <f ca="1"/>
        <v>Low Cap</v>
      </c>
    </row>
    <row r="48698" spans="11:16">
      <c r="K48698" s="14" t="str">
        <v/>
      </c>
      <c r="L48698" s="14" t="str">
        <v/>
      </c>
      <c r="O48698" s="14" t="str">
        <v/>
      </c>
      <c r="P48698" s="14" t="str">
        <f ca="1"/>
        <v>Low Cap</v>
      </c>
    </row>
    <row r="48699" spans="11:16">
      <c r="K48699" s="14" t="str">
        <v/>
      </c>
      <c r="L48699" s="14" t="str">
        <v/>
      </c>
      <c r="O48699" s="14" t="str">
        <v/>
      </c>
      <c r="P48699" s="14" t="str">
        <f ca="1"/>
        <v>Low Cap</v>
      </c>
    </row>
    <row r="48700" spans="11:16">
      <c r="K48700" s="14" t="str">
        <v/>
      </c>
      <c r="L48700" s="14" t="str">
        <v/>
      </c>
      <c r="O48700" s="14" t="str">
        <v/>
      </c>
      <c r="P48700" s="14" t="str">
        <f ca="1"/>
        <v>Low Cap</v>
      </c>
    </row>
    <row r="48701" spans="11:16">
      <c r="K48701" s="14" t="str">
        <v/>
      </c>
      <c r="L48701" s="14" t="str">
        <v/>
      </c>
      <c r="O48701" s="14" t="str">
        <v/>
      </c>
      <c r="P48701" s="14" t="str">
        <f ca="1"/>
        <v>Low Cap</v>
      </c>
    </row>
    <row r="48702" spans="11:16">
      <c r="K48702" s="14" t="str">
        <v/>
      </c>
      <c r="L48702" s="14" t="str">
        <v/>
      </c>
      <c r="O48702" s="14" t="str">
        <v/>
      </c>
      <c r="P48702" s="14" t="str">
        <f ca="1"/>
        <v>Low Cap</v>
      </c>
    </row>
    <row r="48703" spans="11:16">
      <c r="K48703" s="14" t="str">
        <v/>
      </c>
      <c r="L48703" s="14" t="str">
        <v/>
      </c>
      <c r="O48703" s="14" t="str">
        <v/>
      </c>
      <c r="P48703" s="14" t="str">
        <f ca="1"/>
        <v>Low Cap</v>
      </c>
    </row>
    <row r="48704" spans="11:16">
      <c r="K48704" s="14" t="str">
        <v/>
      </c>
      <c r="L48704" s="14" t="str">
        <v/>
      </c>
      <c r="O48704" s="14" t="str">
        <v/>
      </c>
      <c r="P48704" s="14" t="str">
        <f ca="1"/>
        <v>Low Cap</v>
      </c>
    </row>
    <row r="48705" spans="11:16">
      <c r="K48705" s="14" t="str">
        <v/>
      </c>
      <c r="L48705" s="14" t="str">
        <v/>
      </c>
      <c r="O48705" s="14" t="str">
        <v/>
      </c>
      <c r="P48705" s="14" t="str">
        <f ca="1"/>
        <v>Low Cap</v>
      </c>
    </row>
    <row r="48706" spans="11:16">
      <c r="K48706" s="14" t="str">
        <v/>
      </c>
      <c r="L48706" s="14" t="str">
        <v/>
      </c>
      <c r="O48706" s="14" t="str">
        <v/>
      </c>
      <c r="P48706" s="14" t="str">
        <f ca="1"/>
        <v>Low Cap</v>
      </c>
    </row>
    <row r="48707" spans="11:16">
      <c r="K48707" s="14" t="str">
        <v/>
      </c>
      <c r="L48707" s="14" t="str">
        <v/>
      </c>
      <c r="O48707" s="14" t="str">
        <v/>
      </c>
      <c r="P48707" s="14" t="str">
        <f ca="1"/>
        <v>Low Cap</v>
      </c>
    </row>
    <row r="48708" spans="11:16">
      <c r="K48708" s="14" t="str">
        <v/>
      </c>
      <c r="L48708" s="14" t="str">
        <v/>
      </c>
      <c r="O48708" s="14" t="str">
        <v/>
      </c>
      <c r="P48708" s="14" t="str">
        <f ca="1"/>
        <v>Low Cap</v>
      </c>
    </row>
    <row r="48709" spans="11:16">
      <c r="K48709" s="14" t="str">
        <v/>
      </c>
      <c r="L48709" s="14" t="str">
        <v/>
      </c>
      <c r="O48709" s="14" t="str">
        <v/>
      </c>
      <c r="P48709" s="14" t="str">
        <f ca="1"/>
        <v>Low Cap</v>
      </c>
    </row>
    <row r="48710" spans="11:16">
      <c r="K48710" s="14" t="str">
        <v/>
      </c>
      <c r="L48710" s="14" t="str">
        <v/>
      </c>
      <c r="O48710" s="14" t="str">
        <v/>
      </c>
      <c r="P48710" s="14" t="str">
        <f ca="1"/>
        <v>Low Cap</v>
      </c>
    </row>
    <row r="48711" spans="11:16">
      <c r="K48711" s="14" t="str">
        <v/>
      </c>
      <c r="L48711" s="14" t="str">
        <v/>
      </c>
      <c r="O48711" s="14" t="str">
        <v/>
      </c>
      <c r="P48711" s="14" t="str">
        <f ca="1"/>
        <v>Low Cap</v>
      </c>
    </row>
    <row r="48712" spans="11:16">
      <c r="K48712" s="14" t="str">
        <v/>
      </c>
      <c r="L48712" s="14" t="str">
        <v/>
      </c>
      <c r="O48712" s="14" t="str">
        <v/>
      </c>
      <c r="P48712" s="14" t="str">
        <f ca="1"/>
        <v>Low Cap</v>
      </c>
    </row>
    <row r="48713" spans="11:16">
      <c r="K48713" s="14" t="str">
        <v/>
      </c>
      <c r="L48713" s="14" t="str">
        <v/>
      </c>
      <c r="O48713" s="14" t="str">
        <v/>
      </c>
      <c r="P48713" s="14" t="str">
        <f ca="1"/>
        <v>Low Cap</v>
      </c>
    </row>
    <row r="48714" spans="11:16">
      <c r="K48714" s="14" t="str">
        <v/>
      </c>
      <c r="L48714" s="14" t="str">
        <v/>
      </c>
      <c r="O48714" s="14" t="str">
        <v/>
      </c>
      <c r="P48714" s="14" t="str">
        <f ca="1"/>
        <v>Low Cap</v>
      </c>
    </row>
    <row r="48715" spans="11:16">
      <c r="K48715" s="14" t="str">
        <v/>
      </c>
      <c r="L48715" s="14" t="str">
        <v/>
      </c>
      <c r="O48715" s="14" t="str">
        <v/>
      </c>
      <c r="P48715" s="14" t="str">
        <f ca="1"/>
        <v>Low Cap</v>
      </c>
    </row>
    <row r="48716" spans="11:16">
      <c r="K48716" s="14" t="str">
        <v/>
      </c>
      <c r="L48716" s="14" t="str">
        <v/>
      </c>
      <c r="O48716" s="14" t="str">
        <v/>
      </c>
      <c r="P48716" s="14" t="str">
        <f ca="1"/>
        <v>Low Cap</v>
      </c>
    </row>
    <row r="48717" spans="11:16">
      <c r="K48717" s="14" t="str">
        <v/>
      </c>
      <c r="L48717" s="14" t="str">
        <v/>
      </c>
      <c r="O48717" s="14" t="str">
        <v/>
      </c>
      <c r="P48717" s="14" t="str">
        <f ca="1"/>
        <v>Low Cap</v>
      </c>
    </row>
    <row r="48718" spans="11:16">
      <c r="K48718" s="14" t="str">
        <v/>
      </c>
      <c r="L48718" s="14" t="str">
        <v/>
      </c>
      <c r="O48718" s="14" t="str">
        <v/>
      </c>
      <c r="P48718" s="14" t="str">
        <f ca="1"/>
        <v>Low Cap</v>
      </c>
    </row>
    <row r="48719" spans="11:16">
      <c r="K48719" s="14" t="str">
        <v/>
      </c>
      <c r="L48719" s="14" t="str">
        <v/>
      </c>
      <c r="O48719" s="14" t="str">
        <v/>
      </c>
      <c r="P48719" s="14" t="str">
        <f ca="1"/>
        <v>Low Cap</v>
      </c>
    </row>
    <row r="48720" spans="11:16">
      <c r="K48720" s="14" t="str">
        <v/>
      </c>
      <c r="L48720" s="14" t="str">
        <v/>
      </c>
      <c r="O48720" s="14" t="str">
        <v/>
      </c>
      <c r="P48720" s="14" t="str">
        <f ca="1"/>
        <v>Low Cap</v>
      </c>
    </row>
    <row r="48721" spans="11:16">
      <c r="K48721" s="14" t="str">
        <v/>
      </c>
      <c r="L48721" s="14" t="str">
        <v/>
      </c>
      <c r="O48721" s="14" t="str">
        <v/>
      </c>
      <c r="P48721" s="14" t="str">
        <f ca="1"/>
        <v>Low Cap</v>
      </c>
    </row>
    <row r="48722" spans="11:16">
      <c r="K48722" s="14" t="str">
        <v/>
      </c>
      <c r="L48722" s="14" t="str">
        <v/>
      </c>
      <c r="O48722" s="14" t="str">
        <v/>
      </c>
      <c r="P48722" s="14" t="str">
        <f ca="1"/>
        <v>Low Cap</v>
      </c>
    </row>
    <row r="48723" spans="11:16">
      <c r="K48723" s="14" t="str">
        <v/>
      </c>
      <c r="L48723" s="14" t="str">
        <v/>
      </c>
      <c r="O48723" s="14" t="str">
        <v/>
      </c>
      <c r="P48723" s="14" t="str">
        <f ca="1"/>
        <v>Low Cap</v>
      </c>
    </row>
    <row r="48724" spans="11:16">
      <c r="K48724" s="14" t="str">
        <v/>
      </c>
      <c r="L48724" s="14" t="str">
        <v/>
      </c>
      <c r="O48724" s="14" t="str">
        <v/>
      </c>
      <c r="P48724" s="14" t="str">
        <f ca="1"/>
        <v>Low Cap</v>
      </c>
    </row>
    <row r="48725" spans="11:16">
      <c r="K48725" s="14" t="str">
        <v/>
      </c>
      <c r="L48725" s="14" t="str">
        <v/>
      </c>
      <c r="O48725" s="14" t="str">
        <v/>
      </c>
      <c r="P48725" s="14" t="str">
        <f ca="1"/>
        <v>Low Cap</v>
      </c>
    </row>
    <row r="48726" spans="11:16">
      <c r="K48726" s="14" t="str">
        <v/>
      </c>
      <c r="L48726" s="14" t="str">
        <v/>
      </c>
      <c r="O48726" s="14" t="str">
        <v/>
      </c>
      <c r="P48726" s="14" t="str">
        <f ca="1"/>
        <v>Low Cap</v>
      </c>
    </row>
    <row r="48727" spans="11:16">
      <c r="K48727" s="14" t="str">
        <v/>
      </c>
      <c r="L48727" s="14" t="str">
        <v/>
      </c>
      <c r="O48727" s="14" t="str">
        <v/>
      </c>
      <c r="P48727" s="14" t="str">
        <f ca="1"/>
        <v>Low Cap</v>
      </c>
    </row>
    <row r="48728" spans="11:16">
      <c r="K48728" s="14" t="str">
        <v/>
      </c>
      <c r="L48728" s="14" t="str">
        <v/>
      </c>
      <c r="O48728" s="14" t="str">
        <v/>
      </c>
      <c r="P48728" s="14" t="str">
        <f ca="1"/>
        <v>Low Cap</v>
      </c>
    </row>
    <row r="48729" spans="11:16">
      <c r="K48729" s="14" t="str">
        <v/>
      </c>
      <c r="L48729" s="14" t="str">
        <v/>
      </c>
      <c r="O48729" s="14" t="str">
        <v/>
      </c>
      <c r="P48729" s="14" t="str">
        <f ca="1"/>
        <v>Low Cap</v>
      </c>
    </row>
    <row r="48730" spans="11:16">
      <c r="K48730" s="14" t="str">
        <v/>
      </c>
      <c r="L48730" s="14" t="str">
        <v/>
      </c>
      <c r="O48730" s="14" t="str">
        <v/>
      </c>
      <c r="P48730" s="14" t="str">
        <f ca="1"/>
        <v>Low Cap</v>
      </c>
    </row>
    <row r="48731" spans="11:16">
      <c r="K48731" s="14" t="str">
        <v/>
      </c>
      <c r="L48731" s="14" t="str">
        <v/>
      </c>
      <c r="O48731" s="14" t="str">
        <v/>
      </c>
      <c r="P48731" s="14" t="str">
        <f ca="1"/>
        <v>Low Cap</v>
      </c>
    </row>
    <row r="48732" spans="11:16">
      <c r="K48732" s="14" t="str">
        <v/>
      </c>
      <c r="L48732" s="14" t="str">
        <v/>
      </c>
      <c r="O48732" s="14" t="str">
        <v/>
      </c>
      <c r="P48732" s="14" t="str">
        <f ca="1"/>
        <v>Low Cap</v>
      </c>
    </row>
    <row r="48733" spans="11:16">
      <c r="K48733" s="14" t="str">
        <v/>
      </c>
      <c r="L48733" s="14" t="str">
        <v/>
      </c>
      <c r="O48733" s="14" t="str">
        <v/>
      </c>
      <c r="P48733" s="14" t="str">
        <f ca="1"/>
        <v>Low Cap</v>
      </c>
    </row>
    <row r="48734" spans="11:16">
      <c r="K48734" s="14" t="str">
        <v/>
      </c>
      <c r="L48734" s="14" t="str">
        <v/>
      </c>
      <c r="O48734" s="14" t="str">
        <v/>
      </c>
      <c r="P48734" s="14" t="str">
        <f ca="1"/>
        <v>Low Cap</v>
      </c>
    </row>
    <row r="48735" spans="11:16">
      <c r="K48735" s="14" t="str">
        <v/>
      </c>
      <c r="L48735" s="14" t="str">
        <v/>
      </c>
      <c r="O48735" s="14" t="str">
        <v/>
      </c>
      <c r="P48735" s="14" t="str">
        <f ca="1"/>
        <v>Low Cap</v>
      </c>
    </row>
    <row r="48736" spans="11:16">
      <c r="K48736" s="14" t="str">
        <v/>
      </c>
      <c r="L48736" s="14" t="str">
        <v/>
      </c>
      <c r="O48736" s="14" t="str">
        <v/>
      </c>
      <c r="P48736" s="14" t="str">
        <f ca="1"/>
        <v>Low Cap</v>
      </c>
    </row>
    <row r="48737" spans="11:16">
      <c r="K48737" s="14" t="str">
        <v/>
      </c>
      <c r="L48737" s="14" t="str">
        <v/>
      </c>
      <c r="O48737" s="14" t="str">
        <v/>
      </c>
      <c r="P48737" s="14" t="str">
        <f ca="1"/>
        <v>Low Cap</v>
      </c>
    </row>
    <row r="48738" spans="11:16">
      <c r="K48738" s="14" t="str">
        <v/>
      </c>
      <c r="L48738" s="14" t="str">
        <v/>
      </c>
      <c r="O48738" s="14" t="str">
        <v/>
      </c>
      <c r="P48738" s="14" t="str">
        <f ca="1"/>
        <v>Low Cap</v>
      </c>
    </row>
    <row r="48739" spans="11:16">
      <c r="K48739" s="14" t="str">
        <v/>
      </c>
      <c r="L48739" s="14" t="str">
        <v/>
      </c>
      <c r="O48739" s="14" t="str">
        <v/>
      </c>
      <c r="P48739" s="14" t="str">
        <f ca="1"/>
        <v>Low Cap</v>
      </c>
    </row>
    <row r="48740" spans="11:16">
      <c r="K48740" s="14" t="str">
        <v/>
      </c>
      <c r="L48740" s="14" t="str">
        <v/>
      </c>
      <c r="O48740" s="14" t="str">
        <v/>
      </c>
      <c r="P48740" s="14" t="str">
        <f ca="1"/>
        <v>Low Cap</v>
      </c>
    </row>
    <row r="48741" spans="11:16">
      <c r="K48741" s="14" t="str">
        <v/>
      </c>
      <c r="L48741" s="14" t="str">
        <v/>
      </c>
      <c r="O48741" s="14" t="str">
        <v/>
      </c>
      <c r="P48741" s="14" t="str">
        <f ca="1"/>
        <v>Low Cap</v>
      </c>
    </row>
    <row r="48742" spans="11:16">
      <c r="K48742" s="14" t="str">
        <v/>
      </c>
      <c r="L48742" s="14" t="str">
        <v/>
      </c>
      <c r="O48742" s="14" t="str">
        <v/>
      </c>
      <c r="P48742" s="14" t="str">
        <f ca="1"/>
        <v>Low Cap</v>
      </c>
    </row>
    <row r="48743" spans="11:16">
      <c r="K48743" s="14" t="str">
        <v/>
      </c>
      <c r="L48743" s="14" t="str">
        <v/>
      </c>
      <c r="O48743" s="14" t="str">
        <v/>
      </c>
      <c r="P48743" s="14" t="str">
        <f ca="1"/>
        <v>Low Cap</v>
      </c>
    </row>
    <row r="48744" spans="11:16">
      <c r="K48744" s="14" t="str">
        <v/>
      </c>
      <c r="L48744" s="14" t="str">
        <v/>
      </c>
      <c r="O48744" s="14" t="str">
        <v/>
      </c>
      <c r="P48744" s="14" t="str">
        <f ca="1"/>
        <v>Low Cap</v>
      </c>
    </row>
    <row r="48745" spans="11:16">
      <c r="K48745" s="14" t="str">
        <v/>
      </c>
      <c r="L48745" s="14" t="str">
        <v/>
      </c>
      <c r="O48745" s="14" t="str">
        <v/>
      </c>
      <c r="P48745" s="14" t="str">
        <f ca="1"/>
        <v>Low Cap</v>
      </c>
    </row>
    <row r="48746" spans="11:16">
      <c r="K48746" s="14" t="str">
        <v/>
      </c>
      <c r="L48746" s="14" t="str">
        <v/>
      </c>
      <c r="O48746" s="14" t="str">
        <v/>
      </c>
      <c r="P48746" s="14" t="str">
        <f ca="1"/>
        <v>Low Cap</v>
      </c>
    </row>
    <row r="48747" spans="11:16">
      <c r="K48747" s="14" t="str">
        <v/>
      </c>
      <c r="L48747" s="14" t="str">
        <v/>
      </c>
      <c r="O48747" s="14" t="str">
        <v/>
      </c>
      <c r="P48747" s="14" t="str">
        <f ca="1"/>
        <v>Low Cap</v>
      </c>
    </row>
    <row r="48748" spans="11:16">
      <c r="K48748" s="14" t="str">
        <v/>
      </c>
      <c r="L48748" s="14" t="str">
        <v/>
      </c>
      <c r="O48748" s="14" t="str">
        <v/>
      </c>
      <c r="P48748" s="14" t="str">
        <f ca="1"/>
        <v>Low Cap</v>
      </c>
    </row>
    <row r="48749" spans="11:16">
      <c r="K48749" s="14" t="str">
        <v/>
      </c>
      <c r="L48749" s="14" t="str">
        <v/>
      </c>
      <c r="O48749" s="14" t="str">
        <v/>
      </c>
      <c r="P48749" s="14" t="str">
        <f ca="1"/>
        <v>Low Cap</v>
      </c>
    </row>
    <row r="48750" spans="11:16">
      <c r="K48750" s="14" t="str">
        <v/>
      </c>
      <c r="L48750" s="14" t="str">
        <v/>
      </c>
      <c r="O48750" s="14" t="str">
        <v/>
      </c>
      <c r="P48750" s="14" t="str">
        <f ca="1"/>
        <v>Low Cap</v>
      </c>
    </row>
    <row r="48751" spans="11:16">
      <c r="K48751" s="14" t="str">
        <v/>
      </c>
      <c r="L48751" s="14" t="str">
        <v/>
      </c>
      <c r="O48751" s="14" t="str">
        <v/>
      </c>
      <c r="P48751" s="14" t="str">
        <f ca="1"/>
        <v>Low Cap</v>
      </c>
    </row>
    <row r="48752" spans="11:16">
      <c r="K48752" s="14" t="str">
        <v/>
      </c>
      <c r="L48752" s="14" t="str">
        <v/>
      </c>
      <c r="O48752" s="14" t="str">
        <v/>
      </c>
      <c r="P48752" s="14" t="str">
        <f ca="1"/>
        <v>Low Cap</v>
      </c>
    </row>
    <row r="48753" spans="11:16">
      <c r="K48753" s="14" t="str">
        <v/>
      </c>
      <c r="L48753" s="14" t="str">
        <v/>
      </c>
      <c r="O48753" s="14" t="str">
        <v/>
      </c>
      <c r="P48753" s="14" t="str">
        <f ca="1"/>
        <v>Low Cap</v>
      </c>
    </row>
    <row r="48754" spans="11:16">
      <c r="K48754" s="14" t="str">
        <v/>
      </c>
      <c r="L48754" s="14" t="str">
        <v/>
      </c>
      <c r="O48754" s="14" t="str">
        <v/>
      </c>
      <c r="P48754" s="14" t="str">
        <f ca="1"/>
        <v>Low Cap</v>
      </c>
    </row>
    <row r="48755" spans="11:16">
      <c r="K48755" s="14" t="str">
        <v/>
      </c>
      <c r="L48755" s="14" t="str">
        <v/>
      </c>
      <c r="O48755" s="14" t="str">
        <v/>
      </c>
      <c r="P48755" s="14" t="str">
        <f ca="1"/>
        <v>Low Cap</v>
      </c>
    </row>
    <row r="48756" spans="11:16">
      <c r="K48756" s="14" t="str">
        <v/>
      </c>
      <c r="L48756" s="14" t="str">
        <v/>
      </c>
      <c r="O48756" s="14" t="str">
        <v/>
      </c>
      <c r="P48756" s="14" t="str">
        <f ca="1"/>
        <v>Low Cap</v>
      </c>
    </row>
    <row r="48757" spans="11:16">
      <c r="K48757" s="14" t="str">
        <v/>
      </c>
      <c r="L48757" s="14" t="str">
        <v/>
      </c>
      <c r="O48757" s="14" t="str">
        <v/>
      </c>
      <c r="P48757" s="14" t="str">
        <f ca="1"/>
        <v>Low Cap</v>
      </c>
    </row>
    <row r="48758" spans="11:16">
      <c r="K48758" s="14" t="str">
        <v/>
      </c>
      <c r="L48758" s="14" t="str">
        <v/>
      </c>
      <c r="O48758" s="14" t="str">
        <v/>
      </c>
      <c r="P48758" s="14" t="str">
        <f ca="1"/>
        <v>Low Cap</v>
      </c>
    </row>
    <row r="48759" spans="11:16">
      <c r="K48759" s="14" t="str">
        <v/>
      </c>
      <c r="L48759" s="14" t="str">
        <v/>
      </c>
      <c r="O48759" s="14" t="str">
        <v/>
      </c>
      <c r="P48759" s="14" t="str">
        <f ca="1"/>
        <v>Low Cap</v>
      </c>
    </row>
    <row r="48760" spans="11:16">
      <c r="K48760" s="14" t="str">
        <v/>
      </c>
      <c r="L48760" s="14" t="str">
        <v/>
      </c>
      <c r="O48760" s="14" t="str">
        <v/>
      </c>
      <c r="P48760" s="14" t="str">
        <f ca="1"/>
        <v>Low Cap</v>
      </c>
    </row>
    <row r="48761" spans="11:16">
      <c r="K48761" s="14" t="str">
        <v/>
      </c>
      <c r="L48761" s="14" t="str">
        <v/>
      </c>
      <c r="O48761" s="14" t="str">
        <v/>
      </c>
      <c r="P48761" s="14" t="str">
        <f ca="1"/>
        <v>Low Cap</v>
      </c>
    </row>
    <row r="48762" spans="11:16">
      <c r="K48762" s="14" t="str">
        <v/>
      </c>
      <c r="L48762" s="14" t="str">
        <v/>
      </c>
      <c r="O48762" s="14" t="str">
        <v/>
      </c>
      <c r="P48762" s="14" t="str">
        <f ca="1"/>
        <v>Low Cap</v>
      </c>
    </row>
    <row r="48763" spans="11:16">
      <c r="K48763" s="14" t="str">
        <v/>
      </c>
      <c r="L48763" s="14" t="str">
        <v/>
      </c>
      <c r="O48763" s="14" t="str">
        <v/>
      </c>
      <c r="P48763" s="14" t="str">
        <f ca="1"/>
        <v>Low Cap</v>
      </c>
    </row>
    <row r="48764" spans="11:16">
      <c r="K48764" s="14" t="str">
        <v/>
      </c>
      <c r="L48764" s="14" t="str">
        <v/>
      </c>
      <c r="O48764" s="14" t="str">
        <v/>
      </c>
      <c r="P48764" s="14" t="str">
        <f ca="1"/>
        <v>Low Cap</v>
      </c>
    </row>
    <row r="48765" spans="11:16">
      <c r="K48765" s="14" t="str">
        <v/>
      </c>
      <c r="L48765" s="14" t="str">
        <v/>
      </c>
      <c r="O48765" s="14" t="str">
        <v/>
      </c>
      <c r="P48765" s="14" t="str">
        <f ca="1"/>
        <v>Low Cap</v>
      </c>
    </row>
    <row r="48766" spans="11:16">
      <c r="K48766" s="14" t="str">
        <v/>
      </c>
      <c r="L48766" s="14" t="str">
        <v/>
      </c>
      <c r="O48766" s="14" t="str">
        <v/>
      </c>
      <c r="P48766" s="14" t="str">
        <f ca="1"/>
        <v>Low Cap</v>
      </c>
    </row>
    <row r="48767" spans="11:16">
      <c r="K48767" s="14" t="str">
        <v/>
      </c>
      <c r="L48767" s="14" t="str">
        <v/>
      </c>
      <c r="O48767" s="14" t="str">
        <v/>
      </c>
      <c r="P48767" s="14" t="str">
        <f ca="1"/>
        <v>Low Cap</v>
      </c>
    </row>
    <row r="48768" spans="11:16">
      <c r="K48768" s="14" t="str">
        <v/>
      </c>
      <c r="L48768" s="14" t="str">
        <v/>
      </c>
      <c r="O48768" s="14" t="str">
        <v/>
      </c>
      <c r="P48768" s="14" t="str">
        <f ca="1"/>
        <v>Low Cap</v>
      </c>
    </row>
    <row r="48769" spans="11:16">
      <c r="K48769" s="14" t="str">
        <v/>
      </c>
      <c r="L48769" s="14" t="str">
        <v/>
      </c>
      <c r="O48769" s="14" t="str">
        <v/>
      </c>
      <c r="P48769" s="14" t="str">
        <f ca="1"/>
        <v>Low Cap</v>
      </c>
    </row>
    <row r="48770" spans="11:16">
      <c r="K48770" s="14" t="str">
        <v/>
      </c>
      <c r="L48770" s="14" t="str">
        <v/>
      </c>
      <c r="O48770" s="14" t="str">
        <v/>
      </c>
      <c r="P48770" s="14" t="str">
        <f ca="1"/>
        <v>Low Cap</v>
      </c>
    </row>
    <row r="48771" spans="11:16">
      <c r="K48771" s="14" t="str">
        <v/>
      </c>
      <c r="L48771" s="14" t="str">
        <v/>
      </c>
      <c r="O48771" s="14" t="str">
        <v/>
      </c>
      <c r="P48771" s="14" t="str">
        <f ca="1"/>
        <v>Low Cap</v>
      </c>
    </row>
    <row r="48772" spans="11:16">
      <c r="K48772" s="14" t="str">
        <v/>
      </c>
      <c r="L48772" s="14" t="str">
        <v/>
      </c>
      <c r="O48772" s="14" t="str">
        <v/>
      </c>
      <c r="P48772" s="14" t="str">
        <f ca="1"/>
        <v>Low Cap</v>
      </c>
    </row>
    <row r="48773" spans="11:16">
      <c r="K48773" s="14" t="str">
        <v/>
      </c>
      <c r="L48773" s="14" t="str">
        <v/>
      </c>
      <c r="O48773" s="14" t="str">
        <v/>
      </c>
      <c r="P48773" s="14" t="str">
        <f ca="1"/>
        <v>Low Cap</v>
      </c>
    </row>
    <row r="48774" spans="11:16">
      <c r="K48774" s="14" t="str">
        <v/>
      </c>
      <c r="L48774" s="14" t="str">
        <v/>
      </c>
      <c r="O48774" s="14" t="str">
        <v/>
      </c>
      <c r="P48774" s="14" t="str">
        <f ca="1"/>
        <v>Low Cap</v>
      </c>
    </row>
    <row r="48775" spans="11:16">
      <c r="K48775" s="14" t="str">
        <v/>
      </c>
      <c r="L48775" s="14" t="str">
        <v/>
      </c>
      <c r="O48775" s="14" t="str">
        <v/>
      </c>
      <c r="P48775" s="14" t="str">
        <f ca="1"/>
        <v>Low Cap</v>
      </c>
    </row>
    <row r="48776" spans="11:16">
      <c r="K48776" s="14" t="str">
        <v/>
      </c>
      <c r="L48776" s="14" t="str">
        <v/>
      </c>
      <c r="O48776" s="14" t="str">
        <v/>
      </c>
      <c r="P48776" s="14" t="str">
        <f ca="1"/>
        <v>Low Cap</v>
      </c>
    </row>
    <row r="48777" spans="11:16">
      <c r="K48777" s="14" t="str">
        <v/>
      </c>
      <c r="L48777" s="14" t="str">
        <v/>
      </c>
      <c r="O48777" s="14" t="str">
        <v/>
      </c>
      <c r="P48777" s="14" t="str">
        <f ca="1"/>
        <v>Low Cap</v>
      </c>
    </row>
    <row r="48778" spans="11:16">
      <c r="K48778" s="14" t="str">
        <v/>
      </c>
      <c r="L48778" s="14" t="str">
        <v/>
      </c>
      <c r="O48778" s="14" t="str">
        <v/>
      </c>
      <c r="P48778" s="14" t="str">
        <f ca="1"/>
        <v>Low Cap</v>
      </c>
    </row>
    <row r="48779" spans="11:16">
      <c r="K48779" s="14" t="str">
        <v/>
      </c>
      <c r="L48779" s="14" t="str">
        <v/>
      </c>
      <c r="O48779" s="14" t="str">
        <v/>
      </c>
      <c r="P48779" s="14" t="str">
        <f ca="1"/>
        <v>Low Cap</v>
      </c>
    </row>
    <row r="48780" spans="11:16">
      <c r="K48780" s="14" t="str">
        <v/>
      </c>
      <c r="L48780" s="14" t="str">
        <v/>
      </c>
      <c r="O48780" s="14" t="str">
        <v/>
      </c>
      <c r="P48780" s="14" t="str">
        <f ca="1"/>
        <v>Low Cap</v>
      </c>
    </row>
    <row r="48781" spans="11:16">
      <c r="K48781" s="14" t="str">
        <v/>
      </c>
      <c r="L48781" s="14" t="str">
        <v/>
      </c>
      <c r="O48781" s="14" t="str">
        <v/>
      </c>
      <c r="P48781" s="14" t="str">
        <f ca="1"/>
        <v>Low Cap</v>
      </c>
    </row>
    <row r="48782" spans="11:16">
      <c r="K48782" s="14" t="str">
        <v/>
      </c>
      <c r="L48782" s="14" t="str">
        <v/>
      </c>
      <c r="O48782" s="14" t="str">
        <v/>
      </c>
      <c r="P48782" s="14" t="str">
        <f ca="1"/>
        <v>Low Cap</v>
      </c>
    </row>
    <row r="48783" spans="11:16">
      <c r="K48783" s="14" t="str">
        <v/>
      </c>
      <c r="L48783" s="14" t="str">
        <v/>
      </c>
      <c r="O48783" s="14" t="str">
        <v/>
      </c>
      <c r="P48783" s="14" t="str">
        <f ca="1"/>
        <v>Low Cap</v>
      </c>
    </row>
    <row r="48784" spans="11:16">
      <c r="K48784" s="14" t="str">
        <v/>
      </c>
      <c r="L48784" s="14" t="str">
        <v/>
      </c>
      <c r="O48784" s="14" t="str">
        <v/>
      </c>
      <c r="P48784" s="14" t="str">
        <f ca="1"/>
        <v>Low Cap</v>
      </c>
    </row>
    <row r="48785" spans="11:16">
      <c r="K48785" s="14" t="str">
        <v/>
      </c>
      <c r="L48785" s="14" t="str">
        <v/>
      </c>
      <c r="O48785" s="14" t="str">
        <v/>
      </c>
      <c r="P48785" s="14" t="str">
        <f ca="1"/>
        <v>Low Cap</v>
      </c>
    </row>
    <row r="48786" spans="11:16">
      <c r="K48786" s="14" t="str">
        <v/>
      </c>
      <c r="L48786" s="14" t="str">
        <v/>
      </c>
      <c r="O48786" s="14" t="str">
        <v/>
      </c>
      <c r="P48786" s="14" t="str">
        <f ca="1"/>
        <v>Low Cap</v>
      </c>
    </row>
    <row r="48787" spans="11:16">
      <c r="K48787" s="14" t="str">
        <v/>
      </c>
      <c r="L48787" s="14" t="str">
        <v/>
      </c>
      <c r="O48787" s="14" t="str">
        <v/>
      </c>
      <c r="P48787" s="14" t="str">
        <f ca="1"/>
        <v>Low Cap</v>
      </c>
    </row>
    <row r="48788" spans="11:16">
      <c r="K48788" s="14" t="str">
        <v/>
      </c>
      <c r="L48788" s="14" t="str">
        <v/>
      </c>
      <c r="O48788" s="14" t="str">
        <v/>
      </c>
      <c r="P48788" s="14" t="str">
        <f ca="1"/>
        <v>Low Cap</v>
      </c>
    </row>
    <row r="48789" spans="11:16">
      <c r="K48789" s="14" t="str">
        <v/>
      </c>
      <c r="L48789" s="14" t="str">
        <v/>
      </c>
      <c r="O48789" s="14" t="str">
        <v/>
      </c>
      <c r="P48789" s="14" t="str">
        <f ca="1"/>
        <v>Low Cap</v>
      </c>
    </row>
    <row r="48790" spans="11:16">
      <c r="K48790" s="14" t="str">
        <v/>
      </c>
      <c r="L48790" s="14" t="str">
        <v/>
      </c>
      <c r="O48790" s="14" t="str">
        <v/>
      </c>
      <c r="P48790" s="14" t="str">
        <f ca="1"/>
        <v>Low Cap</v>
      </c>
    </row>
    <row r="48791" spans="11:16">
      <c r="K48791" s="14" t="str">
        <v/>
      </c>
      <c r="L48791" s="14" t="str">
        <v/>
      </c>
      <c r="O48791" s="14" t="str">
        <v/>
      </c>
      <c r="P48791" s="14" t="str">
        <f ca="1"/>
        <v>Low Cap</v>
      </c>
    </row>
    <row r="48792" spans="11:16">
      <c r="K48792" s="14" t="str">
        <v/>
      </c>
      <c r="L48792" s="14" t="str">
        <v/>
      </c>
      <c r="O48792" s="14" t="str">
        <v/>
      </c>
      <c r="P48792" s="14" t="str">
        <f ca="1"/>
        <v>Low Cap</v>
      </c>
    </row>
    <row r="48793" spans="11:16">
      <c r="K48793" s="14" t="str">
        <v/>
      </c>
      <c r="L48793" s="14" t="str">
        <v/>
      </c>
      <c r="O48793" s="14" t="str">
        <v/>
      </c>
      <c r="P48793" s="14" t="str">
        <f ca="1"/>
        <v>Low Cap</v>
      </c>
    </row>
    <row r="48794" spans="11:16">
      <c r="K48794" s="14" t="str">
        <v/>
      </c>
      <c r="L48794" s="14" t="str">
        <v/>
      </c>
      <c r="O48794" s="14" t="str">
        <v/>
      </c>
      <c r="P48794" s="14" t="str">
        <f ca="1"/>
        <v>Low Cap</v>
      </c>
    </row>
    <row r="48795" spans="11:16">
      <c r="K48795" s="14" t="str">
        <v/>
      </c>
      <c r="L48795" s="14" t="str">
        <v/>
      </c>
      <c r="O48795" s="14" t="str">
        <v/>
      </c>
      <c r="P48795" s="14" t="str">
        <f ca="1"/>
        <v>Low Cap</v>
      </c>
    </row>
    <row r="48796" spans="11:16">
      <c r="K48796" s="14" t="str">
        <v/>
      </c>
      <c r="L48796" s="14" t="str">
        <v/>
      </c>
      <c r="O48796" s="14" t="str">
        <v/>
      </c>
      <c r="P48796" s="14" t="str">
        <f ca="1"/>
        <v>Low Cap</v>
      </c>
    </row>
    <row r="48797" spans="11:16">
      <c r="K48797" s="14" t="str">
        <v/>
      </c>
      <c r="L48797" s="14" t="str">
        <v/>
      </c>
      <c r="O48797" s="14" t="str">
        <v/>
      </c>
      <c r="P48797" s="14" t="str">
        <f ca="1"/>
        <v>Low Cap</v>
      </c>
    </row>
    <row r="48798" spans="11:16">
      <c r="K48798" s="14" t="str">
        <v/>
      </c>
      <c r="L48798" s="14" t="str">
        <v/>
      </c>
      <c r="O48798" s="14" t="str">
        <v/>
      </c>
      <c r="P48798" s="14" t="str">
        <f ca="1"/>
        <v>Low Cap</v>
      </c>
    </row>
    <row r="48799" spans="11:16">
      <c r="K48799" s="14" t="str">
        <v/>
      </c>
      <c r="L48799" s="14" t="str">
        <v/>
      </c>
      <c r="O48799" s="14" t="str">
        <v/>
      </c>
      <c r="P48799" s="14" t="str">
        <f ca="1"/>
        <v>Low Cap</v>
      </c>
    </row>
    <row r="48800" spans="11:16">
      <c r="K48800" s="14" t="str">
        <v/>
      </c>
      <c r="L48800" s="14" t="str">
        <v/>
      </c>
      <c r="O48800" s="14" t="str">
        <v/>
      </c>
      <c r="P48800" s="14" t="str">
        <f ca="1"/>
        <v>Low Cap</v>
      </c>
    </row>
    <row r="48801" spans="11:16">
      <c r="K48801" s="14" t="str">
        <v/>
      </c>
      <c r="L48801" s="14" t="str">
        <v/>
      </c>
      <c r="O48801" s="14" t="str">
        <v/>
      </c>
      <c r="P48801" s="14" t="str">
        <f ca="1"/>
        <v>Low Cap</v>
      </c>
    </row>
    <row r="48802" spans="11:16">
      <c r="K48802" s="14" t="str">
        <v/>
      </c>
      <c r="L48802" s="14" t="str">
        <v/>
      </c>
      <c r="O48802" s="14" t="str">
        <v/>
      </c>
      <c r="P48802" s="14" t="str">
        <f ca="1"/>
        <v>Low Cap</v>
      </c>
    </row>
    <row r="48803" spans="11:16">
      <c r="K48803" s="14" t="str">
        <v/>
      </c>
      <c r="L48803" s="14" t="str">
        <v/>
      </c>
      <c r="O48803" s="14" t="str">
        <v/>
      </c>
      <c r="P48803" s="14" t="str">
        <f ca="1"/>
        <v>Low Cap</v>
      </c>
    </row>
    <row r="48804" spans="11:16">
      <c r="K48804" s="14" t="str">
        <v/>
      </c>
      <c r="L48804" s="14" t="str">
        <v/>
      </c>
      <c r="O48804" s="14" t="str">
        <v/>
      </c>
      <c r="P48804" s="14" t="str">
        <f ca="1"/>
        <v>Low Cap</v>
      </c>
    </row>
    <row r="48805" spans="11:16">
      <c r="K48805" s="14" t="str">
        <v/>
      </c>
      <c r="L48805" s="14" t="str">
        <v/>
      </c>
      <c r="O48805" s="14" t="str">
        <v/>
      </c>
      <c r="P48805" s="14" t="str">
        <f ca="1"/>
        <v>Low Cap</v>
      </c>
    </row>
    <row r="48806" spans="11:16">
      <c r="K48806" s="14" t="str">
        <v/>
      </c>
      <c r="L48806" s="14" t="str">
        <v/>
      </c>
      <c r="O48806" s="14" t="str">
        <v/>
      </c>
      <c r="P48806" s="14" t="str">
        <f ca="1"/>
        <v>Low Cap</v>
      </c>
    </row>
    <row r="48807" spans="11:16">
      <c r="K48807" s="14" t="str">
        <v/>
      </c>
      <c r="L48807" s="14" t="str">
        <v/>
      </c>
      <c r="O48807" s="14" t="str">
        <v/>
      </c>
      <c r="P48807" s="14" t="str">
        <f ca="1"/>
        <v>Low Cap</v>
      </c>
    </row>
    <row r="48808" spans="11:16">
      <c r="K48808" s="14" t="str">
        <v/>
      </c>
      <c r="L48808" s="14" t="str">
        <v/>
      </c>
      <c r="O48808" s="14" t="str">
        <v/>
      </c>
      <c r="P48808" s="14" t="str">
        <f ca="1"/>
        <v>Low Cap</v>
      </c>
    </row>
    <row r="48809" spans="11:16">
      <c r="K48809" s="14" t="str">
        <v/>
      </c>
      <c r="L48809" s="14" t="str">
        <v/>
      </c>
      <c r="O48809" s="14" t="str">
        <v/>
      </c>
      <c r="P48809" s="14" t="str">
        <f ca="1"/>
        <v>Low Cap</v>
      </c>
    </row>
    <row r="48810" spans="11:16">
      <c r="K48810" s="14" t="str">
        <v/>
      </c>
      <c r="L48810" s="14" t="str">
        <v/>
      </c>
      <c r="O48810" s="14" t="str">
        <v/>
      </c>
      <c r="P48810" s="14" t="str">
        <f ca="1"/>
        <v>Low Cap</v>
      </c>
    </row>
    <row r="48811" spans="11:16">
      <c r="K48811" s="14" t="str">
        <v/>
      </c>
      <c r="L48811" s="14" t="str">
        <v/>
      </c>
      <c r="O48811" s="14" t="str">
        <v/>
      </c>
      <c r="P48811" s="14" t="str">
        <f ca="1"/>
        <v>Low Cap</v>
      </c>
    </row>
    <row r="48812" spans="11:16">
      <c r="K48812" s="14" t="str">
        <v/>
      </c>
      <c r="L48812" s="14" t="str">
        <v/>
      </c>
      <c r="O48812" s="14" t="str">
        <v/>
      </c>
      <c r="P48812" s="14" t="str">
        <f ca="1"/>
        <v>Low Cap</v>
      </c>
    </row>
    <row r="48813" spans="11:16">
      <c r="K48813" s="14" t="str">
        <v/>
      </c>
      <c r="L48813" s="14" t="str">
        <v/>
      </c>
      <c r="O48813" s="14" t="str">
        <v/>
      </c>
      <c r="P48813" s="14" t="str">
        <f ca="1"/>
        <v>Low Cap</v>
      </c>
    </row>
    <row r="48814" spans="11:16">
      <c r="K48814" s="14" t="str">
        <v/>
      </c>
      <c r="L48814" s="14" t="str">
        <v/>
      </c>
      <c r="O48814" s="14" t="str">
        <v/>
      </c>
      <c r="P48814" s="14" t="str">
        <f ca="1"/>
        <v>Low Cap</v>
      </c>
    </row>
    <row r="48815" spans="11:16">
      <c r="K48815" s="14" t="str">
        <v/>
      </c>
      <c r="L48815" s="14" t="str">
        <v/>
      </c>
      <c r="O48815" s="14" t="str">
        <v/>
      </c>
      <c r="P48815" s="14" t="str">
        <f ca="1"/>
        <v>Low Cap</v>
      </c>
    </row>
    <row r="48816" spans="11:16">
      <c r="K48816" s="14" t="str">
        <v/>
      </c>
      <c r="L48816" s="14" t="str">
        <v/>
      </c>
      <c r="O48816" s="14" t="str">
        <v/>
      </c>
      <c r="P48816" s="14" t="str">
        <f ca="1"/>
        <v>Low Cap</v>
      </c>
    </row>
    <row r="48817" spans="11:16">
      <c r="K48817" s="14" t="str">
        <v/>
      </c>
      <c r="L48817" s="14" t="str">
        <v/>
      </c>
      <c r="O48817" s="14" t="str">
        <v/>
      </c>
      <c r="P48817" s="14" t="str">
        <f ca="1"/>
        <v>Low Cap</v>
      </c>
    </row>
    <row r="48818" spans="11:16">
      <c r="K48818" s="14" t="str">
        <v/>
      </c>
      <c r="L48818" s="14" t="str">
        <v/>
      </c>
      <c r="O48818" s="14" t="str">
        <v/>
      </c>
      <c r="P48818" s="14" t="str">
        <f ca="1"/>
        <v>Low Cap</v>
      </c>
    </row>
    <row r="48819" spans="11:16">
      <c r="K48819" s="14" t="str">
        <v/>
      </c>
      <c r="L48819" s="14" t="str">
        <v/>
      </c>
      <c r="O48819" s="14" t="str">
        <v/>
      </c>
      <c r="P48819" s="14" t="str">
        <f ca="1"/>
        <v>Low Cap</v>
      </c>
    </row>
    <row r="48820" spans="11:16">
      <c r="K48820" s="14" t="str">
        <v/>
      </c>
      <c r="L48820" s="14" t="str">
        <v/>
      </c>
      <c r="O48820" s="14" t="str">
        <v/>
      </c>
      <c r="P48820" s="14" t="str">
        <f ca="1"/>
        <v>Low Cap</v>
      </c>
    </row>
    <row r="48821" spans="11:16">
      <c r="K48821" s="14" t="str">
        <v/>
      </c>
      <c r="L48821" s="14" t="str">
        <v/>
      </c>
      <c r="O48821" s="14" t="str">
        <v/>
      </c>
      <c r="P48821" s="14" t="str">
        <f ca="1"/>
        <v>Low Cap</v>
      </c>
    </row>
    <row r="48822" spans="11:16">
      <c r="K48822" s="14" t="str">
        <v/>
      </c>
      <c r="L48822" s="14" t="str">
        <v/>
      </c>
      <c r="O48822" s="14" t="str">
        <v/>
      </c>
      <c r="P48822" s="14" t="str">
        <f ca="1"/>
        <v>Low Cap</v>
      </c>
    </row>
    <row r="48823" spans="11:16">
      <c r="K48823" s="14" t="str">
        <v/>
      </c>
      <c r="L48823" s="14" t="str">
        <v/>
      </c>
      <c r="O48823" s="14" t="str">
        <v/>
      </c>
      <c r="P48823" s="14" t="str">
        <f ca="1"/>
        <v>Low Cap</v>
      </c>
    </row>
    <row r="48824" spans="11:16">
      <c r="K48824" s="14" t="str">
        <v/>
      </c>
      <c r="L48824" s="14" t="str">
        <v/>
      </c>
      <c r="O48824" s="14" t="str">
        <v/>
      </c>
      <c r="P48824" s="14" t="str">
        <f ca="1"/>
        <v>Low Cap</v>
      </c>
    </row>
    <row r="48825" spans="11:16">
      <c r="K48825" s="14" t="str">
        <v/>
      </c>
      <c r="L48825" s="14" t="str">
        <v/>
      </c>
      <c r="O48825" s="14" t="str">
        <v/>
      </c>
      <c r="P48825" s="14" t="str">
        <f ca="1"/>
        <v>Low Cap</v>
      </c>
    </row>
    <row r="48826" spans="11:16">
      <c r="K48826" s="14" t="str">
        <v/>
      </c>
      <c r="L48826" s="14" t="str">
        <v/>
      </c>
      <c r="O48826" s="14" t="str">
        <v/>
      </c>
      <c r="P48826" s="14" t="str">
        <f ca="1"/>
        <v>Low Cap</v>
      </c>
    </row>
    <row r="48827" spans="11:16">
      <c r="K48827" s="14" t="str">
        <v/>
      </c>
      <c r="L48827" s="14" t="str">
        <v/>
      </c>
      <c r="O48827" s="14" t="str">
        <v/>
      </c>
      <c r="P48827" s="14" t="str">
        <f ca="1"/>
        <v>Low Cap</v>
      </c>
    </row>
    <row r="48828" spans="11:16">
      <c r="K48828" s="14" t="str">
        <v/>
      </c>
      <c r="L48828" s="14" t="str">
        <v/>
      </c>
      <c r="O48828" s="14" t="str">
        <v/>
      </c>
      <c r="P48828" s="14" t="str">
        <f ca="1"/>
        <v>Low Cap</v>
      </c>
    </row>
    <row r="48829" spans="11:16">
      <c r="K48829" s="14" t="str">
        <v/>
      </c>
      <c r="L48829" s="14" t="str">
        <v/>
      </c>
      <c r="O48829" s="14" t="str">
        <v/>
      </c>
      <c r="P48829" s="14" t="str">
        <f ca="1"/>
        <v>Low Cap</v>
      </c>
    </row>
    <row r="48830" spans="11:16">
      <c r="K48830" s="14" t="str">
        <v/>
      </c>
      <c r="L48830" s="14" t="str">
        <v/>
      </c>
      <c r="O48830" s="14" t="str">
        <v/>
      </c>
      <c r="P48830" s="14" t="str">
        <f ca="1"/>
        <v>Low Cap</v>
      </c>
    </row>
    <row r="48831" spans="11:16">
      <c r="K48831" s="14" t="str">
        <v/>
      </c>
      <c r="L48831" s="14" t="str">
        <v/>
      </c>
      <c r="O48831" s="14" t="str">
        <v/>
      </c>
      <c r="P48831" s="14" t="str">
        <f ca="1"/>
        <v>Low Cap</v>
      </c>
    </row>
    <row r="48832" spans="11:16">
      <c r="K48832" s="14" t="str">
        <v/>
      </c>
      <c r="L48832" s="14" t="str">
        <v/>
      </c>
      <c r="O48832" s="14" t="str">
        <v/>
      </c>
      <c r="P48832" s="14" t="str">
        <f ca="1"/>
        <v>Low Cap</v>
      </c>
    </row>
    <row r="48833" spans="11:16">
      <c r="K48833" s="14" t="str">
        <v/>
      </c>
      <c r="L48833" s="14" t="str">
        <v/>
      </c>
      <c r="O48833" s="14" t="str">
        <v/>
      </c>
      <c r="P48833" s="14" t="str">
        <f ca="1"/>
        <v>Low Cap</v>
      </c>
    </row>
    <row r="48834" spans="11:16">
      <c r="K48834" s="14" t="str">
        <v/>
      </c>
      <c r="L48834" s="14" t="str">
        <v/>
      </c>
      <c r="O48834" s="14" t="str">
        <v/>
      </c>
      <c r="P48834" s="14" t="str">
        <f ca="1"/>
        <v>Low Cap</v>
      </c>
    </row>
    <row r="48835" spans="11:16">
      <c r="K48835" s="14" t="str">
        <v/>
      </c>
      <c r="L48835" s="14" t="str">
        <v/>
      </c>
      <c r="O48835" s="14" t="str">
        <v/>
      </c>
      <c r="P48835" s="14" t="str">
        <f ca="1"/>
        <v>Low Cap</v>
      </c>
    </row>
    <row r="48836" spans="11:16">
      <c r="K48836" s="14" t="str">
        <v/>
      </c>
      <c r="L48836" s="14" t="str">
        <v/>
      </c>
      <c r="O48836" s="14" t="str">
        <v/>
      </c>
      <c r="P48836" s="14" t="str">
        <f ca="1"/>
        <v>Low Cap</v>
      </c>
    </row>
    <row r="48837" spans="11:16">
      <c r="K48837" s="14" t="str">
        <v/>
      </c>
      <c r="L48837" s="14" t="str">
        <v/>
      </c>
      <c r="O48837" s="14" t="str">
        <v/>
      </c>
      <c r="P48837" s="14" t="str">
        <f ca="1"/>
        <v>Low Cap</v>
      </c>
    </row>
    <row r="48838" spans="11:16">
      <c r="K48838" s="14" t="str">
        <v/>
      </c>
      <c r="L48838" s="14" t="str">
        <v/>
      </c>
      <c r="O48838" s="14" t="str">
        <v/>
      </c>
      <c r="P48838" s="14" t="str">
        <f ca="1"/>
        <v>Low Cap</v>
      </c>
    </row>
    <row r="48839" spans="11:16">
      <c r="K48839" s="14" t="str">
        <v/>
      </c>
      <c r="L48839" s="14" t="str">
        <v/>
      </c>
      <c r="O48839" s="14" t="str">
        <v/>
      </c>
      <c r="P48839" s="14" t="str">
        <f ca="1"/>
        <v>Low Cap</v>
      </c>
    </row>
    <row r="48840" spans="11:16">
      <c r="K48840" s="14" t="str">
        <v/>
      </c>
      <c r="L48840" s="14" t="str">
        <v/>
      </c>
      <c r="O48840" s="14" t="str">
        <v/>
      </c>
      <c r="P48840" s="14" t="str">
        <f ca="1"/>
        <v>Low Cap</v>
      </c>
    </row>
    <row r="48841" spans="11:16">
      <c r="K48841" s="14" t="str">
        <v/>
      </c>
      <c r="L48841" s="14" t="str">
        <v/>
      </c>
      <c r="O48841" s="14" t="str">
        <v/>
      </c>
      <c r="P48841" s="14" t="str">
        <f ca="1"/>
        <v>Low Cap</v>
      </c>
    </row>
    <row r="48842" spans="11:16">
      <c r="K48842" s="14" t="str">
        <v/>
      </c>
      <c r="L48842" s="14" t="str">
        <v/>
      </c>
      <c r="O48842" s="14" t="str">
        <v/>
      </c>
      <c r="P48842" s="14" t="str">
        <f ca="1"/>
        <v>Low Cap</v>
      </c>
    </row>
    <row r="48843" spans="11:16">
      <c r="K48843" s="14" t="str">
        <v/>
      </c>
      <c r="L48843" s="14" t="str">
        <v/>
      </c>
      <c r="O48843" s="14" t="str">
        <v/>
      </c>
      <c r="P48843" s="14" t="str">
        <f ca="1"/>
        <v>Low Cap</v>
      </c>
    </row>
    <row r="48844" spans="11:16">
      <c r="K48844" s="14" t="str">
        <v/>
      </c>
      <c r="L48844" s="14" t="str">
        <v/>
      </c>
      <c r="O48844" s="14" t="str">
        <v/>
      </c>
      <c r="P48844" s="14" t="str">
        <f ca="1"/>
        <v>Low Cap</v>
      </c>
    </row>
    <row r="48845" spans="11:16">
      <c r="K48845" s="14" t="str">
        <v/>
      </c>
      <c r="L48845" s="14" t="str">
        <v/>
      </c>
      <c r="O48845" s="14" t="str">
        <v/>
      </c>
      <c r="P48845" s="14" t="str">
        <f ca="1"/>
        <v>Low Cap</v>
      </c>
    </row>
    <row r="48846" spans="11:16">
      <c r="K48846" s="14" t="str">
        <v/>
      </c>
      <c r="L48846" s="14" t="str">
        <v/>
      </c>
      <c r="O48846" s="14" t="str">
        <v/>
      </c>
      <c r="P48846" s="14" t="str">
        <f ca="1"/>
        <v>Low Cap</v>
      </c>
    </row>
    <row r="48847" spans="11:16">
      <c r="K48847" s="14" t="str">
        <v/>
      </c>
      <c r="L48847" s="14" t="str">
        <v/>
      </c>
      <c r="O48847" s="14" t="str">
        <v/>
      </c>
      <c r="P48847" s="14" t="str">
        <f ca="1"/>
        <v>Low Cap</v>
      </c>
    </row>
    <row r="48848" spans="11:16">
      <c r="K48848" s="14" t="str">
        <v/>
      </c>
      <c r="L48848" s="14" t="str">
        <v/>
      </c>
      <c r="O48848" s="14" t="str">
        <v/>
      </c>
      <c r="P48848" s="14" t="str">
        <f ca="1"/>
        <v>Low Cap</v>
      </c>
    </row>
    <row r="48849" spans="11:16">
      <c r="K48849" s="14" t="str">
        <v/>
      </c>
      <c r="L48849" s="14" t="str">
        <v/>
      </c>
      <c r="O48849" s="14" t="str">
        <v/>
      </c>
      <c r="P48849" s="14" t="str">
        <f ca="1"/>
        <v>Low Cap</v>
      </c>
    </row>
    <row r="48850" spans="11:16">
      <c r="K48850" s="14" t="str">
        <v/>
      </c>
      <c r="L48850" s="14" t="str">
        <v/>
      </c>
      <c r="O48850" s="14" t="str">
        <v/>
      </c>
      <c r="P48850" s="14" t="str">
        <f ca="1"/>
        <v>Low Cap</v>
      </c>
    </row>
    <row r="48851" spans="11:16">
      <c r="K48851" s="14" t="str">
        <v/>
      </c>
      <c r="L48851" s="14" t="str">
        <v/>
      </c>
      <c r="O48851" s="14" t="str">
        <v/>
      </c>
      <c r="P48851" s="14" t="str">
        <f ca="1"/>
        <v>Low Cap</v>
      </c>
    </row>
    <row r="48852" spans="11:16">
      <c r="K48852" s="14" t="str">
        <v/>
      </c>
      <c r="L48852" s="14" t="str">
        <v/>
      </c>
      <c r="O48852" s="14" t="str">
        <v/>
      </c>
      <c r="P48852" s="14" t="str">
        <f ca="1"/>
        <v>Low Cap</v>
      </c>
    </row>
    <row r="48853" spans="11:16">
      <c r="K48853" s="14" t="str">
        <v/>
      </c>
      <c r="L48853" s="14" t="str">
        <v/>
      </c>
      <c r="O48853" s="14" t="str">
        <v/>
      </c>
      <c r="P48853" s="14" t="str">
        <f ca="1"/>
        <v>Low Cap</v>
      </c>
    </row>
    <row r="48854" spans="11:16">
      <c r="K48854" s="14" t="str">
        <v/>
      </c>
      <c r="L48854" s="14" t="str">
        <v/>
      </c>
      <c r="O48854" s="14" t="str">
        <v/>
      </c>
      <c r="P48854" s="14" t="str">
        <f ca="1"/>
        <v>Low Cap</v>
      </c>
    </row>
    <row r="48855" spans="11:16">
      <c r="K48855" s="14" t="str">
        <v/>
      </c>
      <c r="L48855" s="14" t="str">
        <v/>
      </c>
      <c r="O48855" s="14" t="str">
        <v/>
      </c>
      <c r="P48855" s="14" t="str">
        <f ca="1"/>
        <v>Low Cap</v>
      </c>
    </row>
    <row r="48856" spans="11:16">
      <c r="K48856" s="14" t="str">
        <v/>
      </c>
      <c r="L48856" s="14" t="str">
        <v/>
      </c>
      <c r="O48856" s="14" t="str">
        <v/>
      </c>
      <c r="P48856" s="14" t="str">
        <f ca="1"/>
        <v>Low Cap</v>
      </c>
    </row>
    <row r="48857" spans="11:16">
      <c r="K48857" s="14" t="str">
        <v/>
      </c>
      <c r="L48857" s="14" t="str">
        <v/>
      </c>
      <c r="O48857" s="14" t="str">
        <v/>
      </c>
      <c r="P48857" s="14" t="str">
        <f ca="1"/>
        <v>Low Cap</v>
      </c>
    </row>
    <row r="48858" spans="11:16">
      <c r="K48858" s="14" t="str">
        <v/>
      </c>
      <c r="L48858" s="14" t="str">
        <v/>
      </c>
      <c r="O48858" s="14" t="str">
        <v/>
      </c>
      <c r="P48858" s="14" t="str">
        <f ca="1"/>
        <v>Low Cap</v>
      </c>
    </row>
    <row r="48859" spans="11:16">
      <c r="K48859" s="14" t="str">
        <v/>
      </c>
      <c r="L48859" s="14" t="str">
        <v/>
      </c>
      <c r="O48859" s="14" t="str">
        <v/>
      </c>
      <c r="P48859" s="14" t="str">
        <f ca="1"/>
        <v>Low Cap</v>
      </c>
    </row>
    <row r="48860" spans="11:16">
      <c r="K48860" s="14" t="str">
        <v/>
      </c>
      <c r="L48860" s="14" t="str">
        <v/>
      </c>
      <c r="O48860" s="14" t="str">
        <v/>
      </c>
      <c r="P48860" s="14" t="str">
        <f ca="1"/>
        <v>Low Cap</v>
      </c>
    </row>
    <row r="48861" spans="11:16">
      <c r="K48861" s="14" t="str">
        <v/>
      </c>
      <c r="L48861" s="14" t="str">
        <v/>
      </c>
      <c r="O48861" s="14" t="str">
        <v/>
      </c>
      <c r="P48861" s="14" t="str">
        <f ca="1"/>
        <v>Low Cap</v>
      </c>
    </row>
    <row r="48862" spans="11:16">
      <c r="K48862" s="14" t="str">
        <v/>
      </c>
      <c r="L48862" s="14" t="str">
        <v/>
      </c>
      <c r="O48862" s="14" t="str">
        <v/>
      </c>
      <c r="P48862" s="14" t="str">
        <f ca="1"/>
        <v>Low Cap</v>
      </c>
    </row>
    <row r="48863" spans="11:16">
      <c r="K48863" s="14" t="str">
        <v/>
      </c>
      <c r="L48863" s="14" t="str">
        <v/>
      </c>
      <c r="O48863" s="14" t="str">
        <v/>
      </c>
      <c r="P48863" s="14" t="str">
        <f ca="1"/>
        <v>Low Cap</v>
      </c>
    </row>
    <row r="48864" spans="11:16">
      <c r="K48864" s="14" t="str">
        <v/>
      </c>
      <c r="L48864" s="14" t="str">
        <v/>
      </c>
      <c r="O48864" s="14" t="str">
        <v/>
      </c>
      <c r="P48864" s="14" t="str">
        <f ca="1"/>
        <v>Low Cap</v>
      </c>
    </row>
    <row r="48865" spans="11:16">
      <c r="K48865" s="14" t="str">
        <v/>
      </c>
      <c r="L48865" s="14" t="str">
        <v/>
      </c>
      <c r="O48865" s="14" t="str">
        <v/>
      </c>
      <c r="P48865" s="14" t="str">
        <f ca="1"/>
        <v>Low Cap</v>
      </c>
    </row>
    <row r="48866" spans="11:16">
      <c r="K48866" s="14" t="str">
        <v/>
      </c>
      <c r="L48866" s="14" t="str">
        <v/>
      </c>
      <c r="O48866" s="14" t="str">
        <v/>
      </c>
      <c r="P48866" s="14" t="str">
        <f ca="1"/>
        <v>Low Cap</v>
      </c>
    </row>
    <row r="48867" spans="11:16">
      <c r="K48867" s="14" t="str">
        <v/>
      </c>
      <c r="L48867" s="14" t="str">
        <v/>
      </c>
      <c r="O48867" s="14" t="str">
        <v/>
      </c>
      <c r="P48867" s="14" t="str">
        <f ca="1"/>
        <v>Low Cap</v>
      </c>
    </row>
    <row r="48868" spans="11:16">
      <c r="K48868" s="14" t="str">
        <v/>
      </c>
      <c r="L48868" s="14" t="str">
        <v/>
      </c>
      <c r="O48868" s="14" t="str">
        <v/>
      </c>
      <c r="P48868" s="14" t="str">
        <f ca="1"/>
        <v>Low Cap</v>
      </c>
    </row>
    <row r="48869" spans="11:16">
      <c r="K48869" s="14" t="str">
        <v/>
      </c>
      <c r="L48869" s="14" t="str">
        <v/>
      </c>
      <c r="O48869" s="14" t="str">
        <v/>
      </c>
      <c r="P48869" s="14" t="str">
        <f ca="1"/>
        <v>Low Cap</v>
      </c>
    </row>
    <row r="48870" spans="11:16">
      <c r="K48870" s="14" t="str">
        <v/>
      </c>
      <c r="L48870" s="14" t="str">
        <v/>
      </c>
      <c r="O48870" s="14" t="str">
        <v/>
      </c>
      <c r="P48870" s="14" t="str">
        <f ca="1"/>
        <v>Low Cap</v>
      </c>
    </row>
    <row r="48871" spans="11:16">
      <c r="K48871" s="14" t="str">
        <v/>
      </c>
      <c r="L48871" s="14" t="str">
        <v/>
      </c>
      <c r="O48871" s="14" t="str">
        <v/>
      </c>
      <c r="P48871" s="14" t="str">
        <f ca="1"/>
        <v>Low Cap</v>
      </c>
    </row>
    <row r="48872" spans="11:16">
      <c r="K48872" s="14" t="str">
        <v/>
      </c>
      <c r="L48872" s="14" t="str">
        <v/>
      </c>
      <c r="O48872" s="14" t="str">
        <v/>
      </c>
      <c r="P48872" s="14" t="str">
        <f ca="1"/>
        <v>Low Cap</v>
      </c>
    </row>
    <row r="48873" spans="11:16">
      <c r="K48873" s="14" t="str">
        <v/>
      </c>
      <c r="L48873" s="14" t="str">
        <v/>
      </c>
      <c r="O48873" s="14" t="str">
        <v/>
      </c>
      <c r="P48873" s="14" t="str">
        <f ca="1"/>
        <v>Low Cap</v>
      </c>
    </row>
    <row r="48874" spans="11:16">
      <c r="K48874" s="14" t="str">
        <v/>
      </c>
      <c r="L48874" s="14" t="str">
        <v/>
      </c>
      <c r="O48874" s="14" t="str">
        <v/>
      </c>
      <c r="P48874" s="14" t="str">
        <f ca="1"/>
        <v>Low Cap</v>
      </c>
    </row>
    <row r="48875" spans="11:16">
      <c r="K48875" s="14" t="str">
        <v/>
      </c>
      <c r="L48875" s="14" t="str">
        <v/>
      </c>
      <c r="O48875" s="14" t="str">
        <v/>
      </c>
      <c r="P48875" s="14" t="str">
        <f ca="1"/>
        <v>Low Cap</v>
      </c>
    </row>
    <row r="48876" spans="11:16">
      <c r="K48876" s="14" t="str">
        <v/>
      </c>
      <c r="L48876" s="14" t="str">
        <v/>
      </c>
      <c r="O48876" s="14" t="str">
        <v/>
      </c>
      <c r="P48876" s="14" t="str">
        <f ca="1"/>
        <v>Low Cap</v>
      </c>
    </row>
    <row r="48877" spans="11:16">
      <c r="K48877" s="14" t="str">
        <v/>
      </c>
      <c r="L48877" s="14" t="str">
        <v/>
      </c>
      <c r="O48877" s="14" t="str">
        <v/>
      </c>
      <c r="P48877" s="14" t="str">
        <f ca="1"/>
        <v>Low Cap</v>
      </c>
    </row>
    <row r="48878" spans="11:16">
      <c r="K48878" s="14" t="str">
        <v/>
      </c>
      <c r="L48878" s="14" t="str">
        <v/>
      </c>
      <c r="O48878" s="14" t="str">
        <v/>
      </c>
      <c r="P48878" s="14" t="str">
        <f ca="1"/>
        <v>Low Cap</v>
      </c>
    </row>
    <row r="48879" spans="11:16">
      <c r="K48879" s="14" t="str">
        <v/>
      </c>
      <c r="L48879" s="14" t="str">
        <v/>
      </c>
      <c r="O48879" s="14" t="str">
        <v/>
      </c>
      <c r="P48879" s="14" t="str">
        <f ca="1"/>
        <v>Low Cap</v>
      </c>
    </row>
    <row r="48880" spans="11:16">
      <c r="K48880" s="14" t="str">
        <v/>
      </c>
      <c r="L48880" s="14" t="str">
        <v/>
      </c>
      <c r="O48880" s="14" t="str">
        <v/>
      </c>
      <c r="P48880" s="14" t="str">
        <f ca="1"/>
        <v>Low Cap</v>
      </c>
    </row>
    <row r="48881" spans="11:16">
      <c r="K48881" s="14" t="str">
        <v/>
      </c>
      <c r="L48881" s="14" t="str">
        <v/>
      </c>
      <c r="O48881" s="14" t="str">
        <v/>
      </c>
      <c r="P48881" s="14" t="str">
        <f ca="1"/>
        <v>Low Cap</v>
      </c>
    </row>
    <row r="48882" spans="11:16">
      <c r="K48882" s="14" t="str">
        <v/>
      </c>
      <c r="L48882" s="14" t="str">
        <v/>
      </c>
      <c r="O48882" s="14" t="str">
        <v/>
      </c>
      <c r="P48882" s="14" t="str">
        <f ca="1"/>
        <v>Low Cap</v>
      </c>
    </row>
    <row r="48883" spans="11:16">
      <c r="K48883" s="14" t="str">
        <v/>
      </c>
      <c r="L48883" s="14" t="str">
        <v/>
      </c>
      <c r="O48883" s="14" t="str">
        <v/>
      </c>
      <c r="P48883" s="14" t="str">
        <f ca="1"/>
        <v>Low Cap</v>
      </c>
    </row>
    <row r="48884" spans="11:16">
      <c r="K48884" s="14" t="str">
        <v/>
      </c>
      <c r="L48884" s="14" t="str">
        <v/>
      </c>
      <c r="O48884" s="14" t="str">
        <v/>
      </c>
      <c r="P48884" s="14" t="str">
        <f ca="1"/>
        <v>Low Cap</v>
      </c>
    </row>
    <row r="48885" spans="11:16">
      <c r="K48885" s="14" t="str">
        <v/>
      </c>
      <c r="L48885" s="14" t="str">
        <v/>
      </c>
      <c r="O48885" s="14" t="str">
        <v/>
      </c>
      <c r="P48885" s="14" t="str">
        <f ca="1"/>
        <v>Low Cap</v>
      </c>
    </row>
    <row r="48886" spans="11:16">
      <c r="K48886" s="14" t="str">
        <v/>
      </c>
      <c r="L48886" s="14" t="str">
        <v/>
      </c>
      <c r="O48886" s="14" t="str">
        <v/>
      </c>
      <c r="P48886" s="14" t="str">
        <f ca="1"/>
        <v>Low Cap</v>
      </c>
    </row>
    <row r="48887" spans="11:16">
      <c r="K48887" s="14" t="str">
        <v/>
      </c>
      <c r="L48887" s="14" t="str">
        <v/>
      </c>
      <c r="O48887" s="14" t="str">
        <v/>
      </c>
      <c r="P48887" s="14" t="str">
        <f ca="1"/>
        <v>Low Cap</v>
      </c>
    </row>
    <row r="48888" spans="11:16">
      <c r="K48888" s="14" t="str">
        <v/>
      </c>
      <c r="L48888" s="14" t="str">
        <v/>
      </c>
      <c r="O48888" s="14" t="str">
        <v/>
      </c>
      <c r="P48888" s="14" t="str">
        <f ca="1"/>
        <v>Low Cap</v>
      </c>
    </row>
    <row r="48889" spans="11:16">
      <c r="K48889" s="14" t="str">
        <v/>
      </c>
      <c r="L48889" s="14" t="str">
        <v/>
      </c>
      <c r="O48889" s="14" t="str">
        <v/>
      </c>
      <c r="P48889" s="14" t="str">
        <f ca="1"/>
        <v>Low Cap</v>
      </c>
    </row>
    <row r="48890" spans="11:16">
      <c r="K48890" s="14" t="str">
        <v/>
      </c>
      <c r="L48890" s="14" t="str">
        <v/>
      </c>
      <c r="O48890" s="14" t="str">
        <v/>
      </c>
      <c r="P48890" s="14" t="str">
        <f ca="1"/>
        <v>Low Cap</v>
      </c>
    </row>
    <row r="48891" spans="11:16">
      <c r="K48891" s="14" t="str">
        <v/>
      </c>
      <c r="L48891" s="14" t="str">
        <v/>
      </c>
      <c r="O48891" s="14" t="str">
        <v/>
      </c>
      <c r="P48891" s="14" t="str">
        <f ca="1"/>
        <v>Low Cap</v>
      </c>
    </row>
    <row r="48892" spans="11:16">
      <c r="K48892" s="14" t="str">
        <v/>
      </c>
      <c r="L48892" s="14" t="str">
        <v/>
      </c>
      <c r="O48892" s="14" t="str">
        <v/>
      </c>
      <c r="P48892" s="14" t="str">
        <f ca="1"/>
        <v>Low Cap</v>
      </c>
    </row>
    <row r="48893" spans="11:16">
      <c r="K48893" s="14" t="str">
        <v/>
      </c>
      <c r="L48893" s="14" t="str">
        <v/>
      </c>
      <c r="O48893" s="14" t="str">
        <v/>
      </c>
      <c r="P48893" s="14" t="str">
        <f ca="1"/>
        <v>Low Cap</v>
      </c>
    </row>
    <row r="48894" spans="11:16">
      <c r="K48894" s="14" t="str">
        <v/>
      </c>
      <c r="L48894" s="14" t="str">
        <v/>
      </c>
      <c r="O48894" s="14" t="str">
        <v/>
      </c>
      <c r="P48894" s="14" t="str">
        <f ca="1"/>
        <v>Low Cap</v>
      </c>
    </row>
    <row r="48895" spans="11:16">
      <c r="K48895" s="14" t="str">
        <v/>
      </c>
      <c r="L48895" s="14" t="str">
        <v/>
      </c>
      <c r="O48895" s="14" t="str">
        <v/>
      </c>
      <c r="P48895" s="14" t="str">
        <f ca="1"/>
        <v>Low Cap</v>
      </c>
    </row>
    <row r="48896" spans="11:16">
      <c r="K48896" s="14" t="str">
        <v/>
      </c>
      <c r="L48896" s="14" t="str">
        <v/>
      </c>
      <c r="O48896" s="14" t="str">
        <v/>
      </c>
      <c r="P48896" s="14" t="str">
        <f ca="1"/>
        <v>Low Cap</v>
      </c>
    </row>
    <row r="48897" spans="11:16">
      <c r="K48897" s="14" t="str">
        <v/>
      </c>
      <c r="L48897" s="14" t="str">
        <v/>
      </c>
      <c r="O48897" s="14" t="str">
        <v/>
      </c>
      <c r="P48897" s="14" t="str">
        <f ca="1"/>
        <v>Low Cap</v>
      </c>
    </row>
    <row r="48898" spans="11:16">
      <c r="K48898" s="14" t="str">
        <v/>
      </c>
      <c r="L48898" s="14" t="str">
        <v/>
      </c>
      <c r="O48898" s="14" t="str">
        <v/>
      </c>
      <c r="P48898" s="14" t="str">
        <f ca="1"/>
        <v>Low Cap</v>
      </c>
    </row>
    <row r="48899" spans="11:16">
      <c r="K48899" s="14" t="str">
        <v/>
      </c>
      <c r="L48899" s="14" t="str">
        <v/>
      </c>
      <c r="O48899" s="14" t="str">
        <v/>
      </c>
      <c r="P48899" s="14" t="str">
        <f ca="1"/>
        <v>Low Cap</v>
      </c>
    </row>
    <row r="48900" spans="11:16">
      <c r="K48900" s="14" t="str">
        <v/>
      </c>
      <c r="L48900" s="14" t="str">
        <v/>
      </c>
      <c r="O48900" s="14" t="str">
        <v/>
      </c>
      <c r="P48900" s="14" t="str">
        <f ca="1"/>
        <v>Low Cap</v>
      </c>
    </row>
    <row r="48901" spans="11:16">
      <c r="K48901" s="14" t="str">
        <v/>
      </c>
      <c r="L48901" s="14" t="str">
        <v/>
      </c>
      <c r="O48901" s="14" t="str">
        <v/>
      </c>
      <c r="P48901" s="14" t="str">
        <f ca="1"/>
        <v>Low Cap</v>
      </c>
    </row>
    <row r="48902" spans="11:16">
      <c r="K48902" s="14" t="str">
        <v/>
      </c>
      <c r="L48902" s="14" t="str">
        <v/>
      </c>
      <c r="O48902" s="14" t="str">
        <v/>
      </c>
      <c r="P48902" s="14" t="str">
        <f ca="1"/>
        <v>Low Cap</v>
      </c>
    </row>
    <row r="48903" spans="11:16">
      <c r="K48903" s="14" t="str">
        <v/>
      </c>
      <c r="L48903" s="14" t="str">
        <v/>
      </c>
      <c r="O48903" s="14" t="str">
        <v/>
      </c>
      <c r="P48903" s="14" t="str">
        <f ca="1"/>
        <v>Low Cap</v>
      </c>
    </row>
    <row r="48904" spans="11:16">
      <c r="K48904" s="14" t="str">
        <v/>
      </c>
      <c r="L48904" s="14" t="str">
        <v/>
      </c>
      <c r="O48904" s="14" t="str">
        <v/>
      </c>
      <c r="P48904" s="14" t="str">
        <f ca="1"/>
        <v>Low Cap</v>
      </c>
    </row>
    <row r="48905" spans="11:16">
      <c r="K48905" s="14" t="str">
        <v/>
      </c>
      <c r="L48905" s="14" t="str">
        <v/>
      </c>
      <c r="O48905" s="14" t="str">
        <v/>
      </c>
      <c r="P48905" s="14" t="str">
        <f ca="1"/>
        <v>Low Cap</v>
      </c>
    </row>
    <row r="48906" spans="11:16">
      <c r="K48906" s="14" t="str">
        <v/>
      </c>
      <c r="L48906" s="14" t="str">
        <v/>
      </c>
      <c r="O48906" s="14" t="str">
        <v/>
      </c>
      <c r="P48906" s="14" t="str">
        <f ca="1"/>
        <v>Low Cap</v>
      </c>
    </row>
    <row r="48907" spans="11:16">
      <c r="K48907" s="14" t="str">
        <v/>
      </c>
      <c r="L48907" s="14" t="str">
        <v/>
      </c>
      <c r="O48907" s="14" t="str">
        <v/>
      </c>
      <c r="P48907" s="14" t="str">
        <f ca="1"/>
        <v>Low Cap</v>
      </c>
    </row>
    <row r="48908" spans="11:16">
      <c r="K48908" s="14" t="str">
        <v/>
      </c>
      <c r="L48908" s="14" t="str">
        <v/>
      </c>
      <c r="O48908" s="14" t="str">
        <v/>
      </c>
      <c r="P48908" s="14" t="str">
        <f ca="1"/>
        <v>Low Cap</v>
      </c>
    </row>
    <row r="48909" spans="11:16">
      <c r="K48909" s="14" t="str">
        <v/>
      </c>
      <c r="L48909" s="14" t="str">
        <v/>
      </c>
      <c r="O48909" s="14" t="str">
        <v/>
      </c>
      <c r="P48909" s="14" t="str">
        <f ca="1"/>
        <v>Low Cap</v>
      </c>
    </row>
    <row r="48910" spans="11:16">
      <c r="K48910" s="14" t="str">
        <v/>
      </c>
      <c r="L48910" s="14" t="str">
        <v/>
      </c>
      <c r="O48910" s="14" t="str">
        <v/>
      </c>
      <c r="P48910" s="14" t="str">
        <f ca="1"/>
        <v>Low Cap</v>
      </c>
    </row>
    <row r="48911" spans="11:16">
      <c r="K48911" s="14" t="str">
        <v/>
      </c>
      <c r="L48911" s="14" t="str">
        <v/>
      </c>
      <c r="O48911" s="14" t="str">
        <v/>
      </c>
      <c r="P48911" s="14" t="str">
        <f ca="1"/>
        <v>Low Cap</v>
      </c>
    </row>
    <row r="48912" spans="11:16">
      <c r="K48912" s="14" t="str">
        <v/>
      </c>
      <c r="L48912" s="14" t="str">
        <v/>
      </c>
      <c r="O48912" s="14" t="str">
        <v/>
      </c>
      <c r="P48912" s="14" t="str">
        <f ca="1"/>
        <v>Low Cap</v>
      </c>
    </row>
    <row r="48913" spans="11:16">
      <c r="K48913" s="14" t="str">
        <v/>
      </c>
      <c r="L48913" s="14" t="str">
        <v/>
      </c>
      <c r="O48913" s="14" t="str">
        <v/>
      </c>
      <c r="P48913" s="14" t="str">
        <f ca="1"/>
        <v>Low Cap</v>
      </c>
    </row>
    <row r="48914" spans="11:16">
      <c r="K48914" s="14" t="str">
        <v/>
      </c>
      <c r="L48914" s="14" t="str">
        <v/>
      </c>
      <c r="O48914" s="14" t="str">
        <v/>
      </c>
      <c r="P48914" s="14" t="str">
        <f ca="1"/>
        <v>Low Cap</v>
      </c>
    </row>
    <row r="48915" spans="11:16">
      <c r="K48915" s="14" t="str">
        <v/>
      </c>
      <c r="L48915" s="14" t="str">
        <v/>
      </c>
      <c r="O48915" s="14" t="str">
        <v/>
      </c>
      <c r="P48915" s="14" t="str">
        <f ca="1"/>
        <v>Low Cap</v>
      </c>
    </row>
    <row r="48916" spans="11:16">
      <c r="K48916" s="14" t="str">
        <v/>
      </c>
      <c r="L48916" s="14" t="str">
        <v/>
      </c>
      <c r="O48916" s="14" t="str">
        <v/>
      </c>
      <c r="P48916" s="14" t="str">
        <f ca="1"/>
        <v>Low Cap</v>
      </c>
    </row>
    <row r="48917" spans="11:16">
      <c r="K48917" s="14" t="str">
        <v/>
      </c>
      <c r="L48917" s="14" t="str">
        <v/>
      </c>
      <c r="O48917" s="14" t="str">
        <v/>
      </c>
      <c r="P48917" s="14" t="str">
        <f ca="1"/>
        <v>Low Cap</v>
      </c>
    </row>
    <row r="48918" spans="11:16">
      <c r="K48918" s="14" t="str">
        <v/>
      </c>
      <c r="L48918" s="14" t="str">
        <v/>
      </c>
      <c r="O48918" s="14" t="str">
        <v/>
      </c>
      <c r="P48918" s="14" t="str">
        <f ca="1"/>
        <v>Low Cap</v>
      </c>
    </row>
    <row r="48919" spans="11:16">
      <c r="K48919" s="14" t="str">
        <v/>
      </c>
      <c r="L48919" s="14" t="str">
        <v/>
      </c>
      <c r="O48919" s="14" t="str">
        <v/>
      </c>
      <c r="P48919" s="14" t="str">
        <f ca="1"/>
        <v>Low Cap</v>
      </c>
    </row>
    <row r="48920" spans="11:16">
      <c r="K48920" s="14" t="str">
        <v/>
      </c>
      <c r="L48920" s="14" t="str">
        <v/>
      </c>
      <c r="O48920" s="14" t="str">
        <v/>
      </c>
      <c r="P48920" s="14" t="str">
        <f ca="1"/>
        <v>Low Cap</v>
      </c>
    </row>
    <row r="48921" spans="11:16">
      <c r="K48921" s="14" t="str">
        <v/>
      </c>
      <c r="L48921" s="14" t="str">
        <v/>
      </c>
      <c r="O48921" s="14" t="str">
        <v/>
      </c>
      <c r="P48921" s="14" t="str">
        <f ca="1"/>
        <v>Low Cap</v>
      </c>
    </row>
    <row r="48922" spans="11:16">
      <c r="K48922" s="14" t="str">
        <v/>
      </c>
      <c r="L48922" s="14" t="str">
        <v/>
      </c>
      <c r="O48922" s="14" t="str">
        <v/>
      </c>
      <c r="P48922" s="14" t="str">
        <f ca="1"/>
        <v>Low Cap</v>
      </c>
    </row>
    <row r="48923" spans="11:16">
      <c r="K48923" s="14" t="str">
        <v/>
      </c>
      <c r="L48923" s="14" t="str">
        <v/>
      </c>
      <c r="O48923" s="14" t="str">
        <v/>
      </c>
      <c r="P48923" s="14" t="str">
        <f ca="1"/>
        <v>Low Cap</v>
      </c>
    </row>
    <row r="48924" spans="11:16">
      <c r="K48924" s="14" t="str">
        <v/>
      </c>
      <c r="L48924" s="14" t="str">
        <v/>
      </c>
      <c r="O48924" s="14" t="str">
        <v/>
      </c>
      <c r="P48924" s="14" t="str">
        <f ca="1"/>
        <v>Low Cap</v>
      </c>
    </row>
    <row r="48925" spans="11:16">
      <c r="K48925" s="14" t="str">
        <v/>
      </c>
      <c r="L48925" s="14" t="str">
        <v/>
      </c>
      <c r="O48925" s="14" t="str">
        <v/>
      </c>
      <c r="P48925" s="14" t="str">
        <f ca="1"/>
        <v>Low Cap</v>
      </c>
    </row>
    <row r="48926" spans="11:16">
      <c r="K48926" s="14" t="str">
        <v/>
      </c>
      <c r="L48926" s="14" t="str">
        <v/>
      </c>
      <c r="O48926" s="14" t="str">
        <v/>
      </c>
      <c r="P48926" s="14" t="str">
        <f ca="1"/>
        <v>Low Cap</v>
      </c>
    </row>
    <row r="48927" spans="11:16">
      <c r="K48927" s="14" t="str">
        <v/>
      </c>
      <c r="L48927" s="14" t="str">
        <v/>
      </c>
      <c r="O48927" s="14" t="str">
        <v/>
      </c>
      <c r="P48927" s="14" t="str">
        <f ca="1"/>
        <v>Low Cap</v>
      </c>
    </row>
    <row r="48928" spans="11:16">
      <c r="K48928" s="14" t="str">
        <v/>
      </c>
      <c r="L48928" s="14" t="str">
        <v/>
      </c>
      <c r="O48928" s="14" t="str">
        <v/>
      </c>
      <c r="P48928" s="14" t="str">
        <f ca="1"/>
        <v>Low Cap</v>
      </c>
    </row>
    <row r="48929" spans="11:16">
      <c r="K48929" s="14" t="str">
        <v/>
      </c>
      <c r="L48929" s="14" t="str">
        <v/>
      </c>
      <c r="O48929" s="14" t="str">
        <v/>
      </c>
      <c r="P48929" s="14" t="str">
        <f ca="1"/>
        <v>Low Cap</v>
      </c>
    </row>
    <row r="48930" spans="11:16">
      <c r="K48930" s="14" t="str">
        <v/>
      </c>
      <c r="L48930" s="14" t="str">
        <v/>
      </c>
      <c r="O48930" s="14" t="str">
        <v/>
      </c>
      <c r="P48930" s="14" t="str">
        <f ca="1"/>
        <v>Low Cap</v>
      </c>
    </row>
    <row r="48931" spans="11:16">
      <c r="K48931" s="14" t="str">
        <v/>
      </c>
      <c r="L48931" s="14" t="str">
        <v/>
      </c>
      <c r="O48931" s="14" t="str">
        <v/>
      </c>
      <c r="P48931" s="14" t="str">
        <f ca="1"/>
        <v>Low Cap</v>
      </c>
    </row>
    <row r="48932" spans="11:16">
      <c r="K48932" s="14" t="str">
        <v/>
      </c>
      <c r="L48932" s="14" t="str">
        <v/>
      </c>
      <c r="O48932" s="14" t="str">
        <v/>
      </c>
      <c r="P48932" s="14" t="str">
        <f ca="1"/>
        <v>Low Cap</v>
      </c>
    </row>
    <row r="48933" spans="11:16">
      <c r="K48933" s="14" t="str">
        <v/>
      </c>
      <c r="L48933" s="14" t="str">
        <v/>
      </c>
      <c r="O48933" s="14" t="str">
        <v/>
      </c>
      <c r="P48933" s="14" t="str">
        <f ca="1"/>
        <v>Low Cap</v>
      </c>
    </row>
    <row r="48934" spans="11:16">
      <c r="K48934" s="14" t="str">
        <v/>
      </c>
      <c r="L48934" s="14" t="str">
        <v/>
      </c>
      <c r="O48934" s="14" t="str">
        <v/>
      </c>
      <c r="P48934" s="14" t="str">
        <f ca="1"/>
        <v>Low Cap</v>
      </c>
    </row>
    <row r="48935" spans="11:16">
      <c r="K48935" s="14" t="str">
        <v/>
      </c>
      <c r="L48935" s="14" t="str">
        <v/>
      </c>
      <c r="O48935" s="14" t="str">
        <v/>
      </c>
      <c r="P48935" s="14" t="str">
        <f ca="1"/>
        <v>Low Cap</v>
      </c>
    </row>
    <row r="48936" spans="11:16">
      <c r="K48936" s="14" t="str">
        <v/>
      </c>
      <c r="L48936" s="14" t="str">
        <v/>
      </c>
      <c r="O48936" s="14" t="str">
        <v/>
      </c>
      <c r="P48936" s="14" t="str">
        <f ca="1"/>
        <v>Low Cap</v>
      </c>
    </row>
    <row r="48937" spans="11:16">
      <c r="K48937" s="14" t="str">
        <v/>
      </c>
      <c r="L48937" s="14" t="str">
        <v/>
      </c>
      <c r="O48937" s="14" t="str">
        <v/>
      </c>
      <c r="P48937" s="14" t="str">
        <f ca="1"/>
        <v>Low Cap</v>
      </c>
    </row>
    <row r="48938" spans="11:16">
      <c r="K48938" s="14" t="str">
        <v/>
      </c>
      <c r="L48938" s="14" t="str">
        <v/>
      </c>
      <c r="O48938" s="14" t="str">
        <v/>
      </c>
      <c r="P48938" s="14" t="str">
        <f ca="1"/>
        <v>Low Cap</v>
      </c>
    </row>
    <row r="48939" spans="11:16">
      <c r="K48939" s="14" t="str">
        <v/>
      </c>
      <c r="L48939" s="14" t="str">
        <v/>
      </c>
      <c r="O48939" s="14" t="str">
        <v/>
      </c>
      <c r="P48939" s="14" t="str">
        <f ca="1"/>
        <v>Low Cap</v>
      </c>
    </row>
    <row r="48940" spans="11:16">
      <c r="K48940" s="14" t="str">
        <v/>
      </c>
      <c r="L48940" s="14" t="str">
        <v/>
      </c>
      <c r="O48940" s="14" t="str">
        <v/>
      </c>
      <c r="P48940" s="14" t="str">
        <f ca="1"/>
        <v>Low Cap</v>
      </c>
    </row>
    <row r="48941" spans="11:16">
      <c r="K48941" s="14" t="str">
        <v/>
      </c>
      <c r="L48941" s="14" t="str">
        <v/>
      </c>
      <c r="O48941" s="14" t="str">
        <v/>
      </c>
      <c r="P48941" s="14" t="str">
        <f ca="1"/>
        <v>Low Cap</v>
      </c>
    </row>
    <row r="48942" spans="11:16">
      <c r="K48942" s="14" t="str">
        <v/>
      </c>
      <c r="L48942" s="14" t="str">
        <v/>
      </c>
      <c r="O48942" s="14" t="str">
        <v/>
      </c>
      <c r="P48942" s="14" t="str">
        <f ca="1"/>
        <v>Low Cap</v>
      </c>
    </row>
    <row r="48943" spans="11:16">
      <c r="K48943" s="14" t="str">
        <v/>
      </c>
      <c r="L48943" s="14" t="str">
        <v/>
      </c>
      <c r="O48943" s="14" t="str">
        <v/>
      </c>
      <c r="P48943" s="14" t="str">
        <f ca="1"/>
        <v>Low Cap</v>
      </c>
    </row>
    <row r="48944" spans="11:16">
      <c r="K48944" s="14" t="str">
        <v/>
      </c>
      <c r="L48944" s="14" t="str">
        <v/>
      </c>
      <c r="O48944" s="14" t="str">
        <v/>
      </c>
      <c r="P48944" s="14" t="str">
        <f ca="1"/>
        <v>Low Cap</v>
      </c>
    </row>
    <row r="48945" spans="11:16">
      <c r="K48945" s="14" t="str">
        <v/>
      </c>
      <c r="L48945" s="14" t="str">
        <v/>
      </c>
      <c r="O48945" s="14" t="str">
        <v/>
      </c>
      <c r="P48945" s="14" t="str">
        <f ca="1"/>
        <v>Low Cap</v>
      </c>
    </row>
    <row r="48946" spans="11:16">
      <c r="K48946" s="14" t="str">
        <v/>
      </c>
      <c r="L48946" s="14" t="str">
        <v/>
      </c>
      <c r="O48946" s="14" t="str">
        <v/>
      </c>
      <c r="P48946" s="14" t="str">
        <f ca="1"/>
        <v>Low Cap</v>
      </c>
    </row>
    <row r="48947" spans="11:16">
      <c r="K48947" s="14" t="str">
        <v/>
      </c>
      <c r="L48947" s="14" t="str">
        <v/>
      </c>
      <c r="O48947" s="14" t="str">
        <v/>
      </c>
      <c r="P48947" s="14" t="str">
        <f ca="1"/>
        <v>Low Cap</v>
      </c>
    </row>
    <row r="48948" spans="11:16">
      <c r="K48948" s="14" t="str">
        <v/>
      </c>
      <c r="L48948" s="14" t="str">
        <v/>
      </c>
      <c r="O48948" s="14" t="str">
        <v/>
      </c>
      <c r="P48948" s="14" t="str">
        <f ca="1"/>
        <v>Low Cap</v>
      </c>
    </row>
    <row r="48949" spans="11:16">
      <c r="K48949" s="14" t="str">
        <v/>
      </c>
      <c r="L48949" s="14" t="str">
        <v/>
      </c>
      <c r="O48949" s="14" t="str">
        <v/>
      </c>
      <c r="P48949" s="14" t="str">
        <f ca="1"/>
        <v>Low Cap</v>
      </c>
    </row>
    <row r="48950" spans="11:16">
      <c r="K48950" s="14" t="str">
        <v/>
      </c>
      <c r="L48950" s="14" t="str">
        <v/>
      </c>
      <c r="O48950" s="14" t="str">
        <v/>
      </c>
      <c r="P48950" s="14" t="str">
        <f ca="1"/>
        <v>Low Cap</v>
      </c>
    </row>
    <row r="48951" spans="11:16">
      <c r="K48951" s="14" t="str">
        <v/>
      </c>
      <c r="L48951" s="14" t="str">
        <v/>
      </c>
      <c r="O48951" s="14" t="str">
        <v/>
      </c>
      <c r="P48951" s="14" t="str">
        <f ca="1"/>
        <v>Low Cap</v>
      </c>
    </row>
    <row r="48952" spans="11:16">
      <c r="K48952" s="14" t="str">
        <v/>
      </c>
      <c r="L48952" s="14" t="str">
        <v/>
      </c>
      <c r="O48952" s="14" t="str">
        <v/>
      </c>
      <c r="P48952" s="14" t="str">
        <f ca="1"/>
        <v>Low Cap</v>
      </c>
    </row>
    <row r="48953" spans="11:16">
      <c r="K48953" s="14" t="str">
        <v/>
      </c>
      <c r="L48953" s="14" t="str">
        <v/>
      </c>
      <c r="O48953" s="14" t="str">
        <v/>
      </c>
      <c r="P48953" s="14" t="str">
        <f ca="1"/>
        <v>Low Cap</v>
      </c>
    </row>
    <row r="48954" spans="11:16">
      <c r="K48954" s="14" t="str">
        <v/>
      </c>
      <c r="L48954" s="14" t="str">
        <v/>
      </c>
      <c r="O48954" s="14" t="str">
        <v/>
      </c>
      <c r="P48954" s="14" t="str">
        <f ca="1"/>
        <v>Low Cap</v>
      </c>
    </row>
    <row r="48955" spans="11:16">
      <c r="K48955" s="14" t="str">
        <v/>
      </c>
      <c r="L48955" s="14" t="str">
        <v/>
      </c>
      <c r="O48955" s="14" t="str">
        <v/>
      </c>
      <c r="P48955" s="14" t="str">
        <f ca="1"/>
        <v>Low Cap</v>
      </c>
    </row>
    <row r="48956" spans="11:16">
      <c r="K48956" s="14" t="str">
        <v/>
      </c>
      <c r="L48956" s="14" t="str">
        <v/>
      </c>
      <c r="O48956" s="14" t="str">
        <v/>
      </c>
      <c r="P48956" s="14" t="str">
        <f ca="1"/>
        <v>Low Cap</v>
      </c>
    </row>
    <row r="48957" spans="11:16">
      <c r="K48957" s="14" t="str">
        <v/>
      </c>
      <c r="L48957" s="14" t="str">
        <v/>
      </c>
      <c r="O48957" s="14" t="str">
        <v/>
      </c>
      <c r="P48957" s="14" t="str">
        <f ca="1"/>
        <v>Low Cap</v>
      </c>
    </row>
    <row r="48958" spans="11:16">
      <c r="K48958" s="14" t="str">
        <v/>
      </c>
      <c r="L48958" s="14" t="str">
        <v/>
      </c>
      <c r="O48958" s="14" t="str">
        <v/>
      </c>
      <c r="P48958" s="14" t="str">
        <f ca="1"/>
        <v>Low Cap</v>
      </c>
    </row>
    <row r="48959" spans="11:16">
      <c r="K48959" s="14" t="str">
        <v/>
      </c>
      <c r="L48959" s="14" t="str">
        <v/>
      </c>
      <c r="O48959" s="14" t="str">
        <v/>
      </c>
      <c r="P48959" s="14" t="str">
        <f ca="1"/>
        <v>Low Cap</v>
      </c>
    </row>
    <row r="48960" spans="11:16">
      <c r="K48960" s="14" t="str">
        <v/>
      </c>
      <c r="L48960" s="14" t="str">
        <v/>
      </c>
      <c r="O48960" s="14" t="str">
        <v/>
      </c>
      <c r="P48960" s="14" t="str">
        <f ca="1"/>
        <v>Low Cap</v>
      </c>
    </row>
    <row r="48961" spans="11:16">
      <c r="K48961" s="14" t="str">
        <v/>
      </c>
      <c r="L48961" s="14" t="str">
        <v/>
      </c>
      <c r="O48961" s="14" t="str">
        <v/>
      </c>
      <c r="P48961" s="14" t="str">
        <f ca="1"/>
        <v>Low Cap</v>
      </c>
    </row>
    <row r="48962" spans="11:16">
      <c r="K48962" s="14" t="str">
        <v/>
      </c>
      <c r="L48962" s="14" t="str">
        <v/>
      </c>
      <c r="O48962" s="14" t="str">
        <v/>
      </c>
      <c r="P48962" s="14" t="str">
        <f ca="1"/>
        <v>Low Cap</v>
      </c>
    </row>
    <row r="48963" spans="11:16">
      <c r="K48963" s="14" t="str">
        <v/>
      </c>
      <c r="L48963" s="14" t="str">
        <v/>
      </c>
      <c r="O48963" s="14" t="str">
        <v/>
      </c>
      <c r="P48963" s="14" t="str">
        <f ca="1"/>
        <v>Low Cap</v>
      </c>
    </row>
    <row r="48964" spans="11:16">
      <c r="K48964" s="14" t="str">
        <v/>
      </c>
      <c r="L48964" s="14" t="str">
        <v/>
      </c>
      <c r="O48964" s="14" t="str">
        <v/>
      </c>
      <c r="P48964" s="14" t="str">
        <f ca="1"/>
        <v>Low Cap</v>
      </c>
    </row>
    <row r="48965" spans="11:16">
      <c r="K48965" s="14" t="str">
        <v/>
      </c>
      <c r="L48965" s="14" t="str">
        <v/>
      </c>
      <c r="O48965" s="14" t="str">
        <v/>
      </c>
      <c r="P48965" s="14" t="str">
        <f ca="1"/>
        <v>Low Cap</v>
      </c>
    </row>
    <row r="48966" spans="11:16">
      <c r="K48966" s="14" t="str">
        <v/>
      </c>
      <c r="L48966" s="14" t="str">
        <v/>
      </c>
      <c r="O48966" s="14" t="str">
        <v/>
      </c>
      <c r="P48966" s="14" t="str">
        <f ca="1"/>
        <v>Low Cap</v>
      </c>
    </row>
    <row r="48967" spans="11:16">
      <c r="K48967" s="14" t="str">
        <v/>
      </c>
      <c r="L48967" s="14" t="str">
        <v/>
      </c>
      <c r="O48967" s="14" t="str">
        <v/>
      </c>
      <c r="P48967" s="14" t="str">
        <f ca="1"/>
        <v>Low Cap</v>
      </c>
    </row>
    <row r="48968" spans="11:16">
      <c r="K48968" s="14" t="str">
        <v/>
      </c>
      <c r="L48968" s="14" t="str">
        <v/>
      </c>
      <c r="O48968" s="14" t="str">
        <v/>
      </c>
      <c r="P48968" s="14" t="str">
        <f ca="1"/>
        <v>Low Cap</v>
      </c>
    </row>
    <row r="48969" spans="11:16">
      <c r="K48969" s="14" t="str">
        <v/>
      </c>
      <c r="L48969" s="14" t="str">
        <v/>
      </c>
      <c r="O48969" s="14" t="str">
        <v/>
      </c>
      <c r="P48969" s="14" t="str">
        <f ca="1"/>
        <v>Low Cap</v>
      </c>
    </row>
    <row r="48970" spans="11:16">
      <c r="K48970" s="14" t="str">
        <v/>
      </c>
      <c r="L48970" s="14" t="str">
        <v/>
      </c>
      <c r="O48970" s="14" t="str">
        <v/>
      </c>
      <c r="P48970" s="14" t="str">
        <f ca="1"/>
        <v>Low Cap</v>
      </c>
    </row>
    <row r="48971" spans="11:16">
      <c r="K48971" s="14" t="str">
        <v/>
      </c>
      <c r="L48971" s="14" t="str">
        <v/>
      </c>
      <c r="O48971" s="14" t="str">
        <v/>
      </c>
      <c r="P48971" s="14" t="str">
        <f ca="1"/>
        <v>Low Cap</v>
      </c>
    </row>
    <row r="48972" spans="11:16">
      <c r="K48972" s="14" t="str">
        <v/>
      </c>
      <c r="L48972" s="14" t="str">
        <v/>
      </c>
      <c r="O48972" s="14" t="str">
        <v/>
      </c>
      <c r="P48972" s="14" t="str">
        <f ca="1"/>
        <v>Low Cap</v>
      </c>
    </row>
    <row r="48973" spans="11:16">
      <c r="K48973" s="14" t="str">
        <v/>
      </c>
      <c r="L48973" s="14" t="str">
        <v/>
      </c>
      <c r="O48973" s="14" t="str">
        <v/>
      </c>
      <c r="P48973" s="14" t="str">
        <f ca="1"/>
        <v>Low Cap</v>
      </c>
    </row>
    <row r="48974" spans="11:16">
      <c r="K48974" s="14" t="str">
        <v/>
      </c>
      <c r="L48974" s="14" t="str">
        <v/>
      </c>
      <c r="O48974" s="14" t="str">
        <v/>
      </c>
      <c r="P48974" s="14" t="str">
        <f ca="1"/>
        <v>Low Cap</v>
      </c>
    </row>
    <row r="48975" spans="11:16">
      <c r="K48975" s="14" t="str">
        <v/>
      </c>
      <c r="L48975" s="14" t="str">
        <v/>
      </c>
      <c r="O48975" s="14" t="str">
        <v/>
      </c>
      <c r="P48975" s="14" t="str">
        <f ca="1"/>
        <v>Low Cap</v>
      </c>
    </row>
    <row r="48976" spans="11:16">
      <c r="K48976" s="14" t="str">
        <v/>
      </c>
      <c r="L48976" s="14" t="str">
        <v/>
      </c>
      <c r="O48976" s="14" t="str">
        <v/>
      </c>
      <c r="P48976" s="14" t="str">
        <f ca="1"/>
        <v>Low Cap</v>
      </c>
    </row>
    <row r="48977" spans="11:16">
      <c r="K48977" s="14" t="str">
        <v/>
      </c>
      <c r="L48977" s="14" t="str">
        <v/>
      </c>
      <c r="O48977" s="14" t="str">
        <v/>
      </c>
      <c r="P48977" s="14" t="str">
        <f ca="1"/>
        <v>Low Cap</v>
      </c>
    </row>
    <row r="48978" spans="11:16">
      <c r="K48978" s="14" t="str">
        <v/>
      </c>
      <c r="L48978" s="14" t="str">
        <v/>
      </c>
      <c r="O48978" s="14" t="str">
        <v/>
      </c>
      <c r="P48978" s="14" t="str">
        <f ca="1"/>
        <v>Low Cap</v>
      </c>
    </row>
    <row r="48979" spans="11:16">
      <c r="K48979" s="14" t="str">
        <v/>
      </c>
      <c r="L48979" s="14" t="str">
        <v/>
      </c>
      <c r="O48979" s="14" t="str">
        <v/>
      </c>
      <c r="P48979" s="14" t="str">
        <f ca="1"/>
        <v>Low Cap</v>
      </c>
    </row>
    <row r="48980" spans="11:16">
      <c r="K48980" s="14" t="str">
        <v/>
      </c>
      <c r="L48980" s="14" t="str">
        <v/>
      </c>
      <c r="O48980" s="14" t="str">
        <v/>
      </c>
      <c r="P48980" s="14" t="str">
        <f ca="1"/>
        <v>Low Cap</v>
      </c>
    </row>
    <row r="48981" spans="11:16">
      <c r="K48981" s="14" t="str">
        <v/>
      </c>
      <c r="L48981" s="14" t="str">
        <v/>
      </c>
      <c r="O48981" s="14" t="str">
        <v/>
      </c>
      <c r="P48981" s="14" t="str">
        <f ca="1"/>
        <v>Low Cap</v>
      </c>
    </row>
    <row r="48982" spans="11:16">
      <c r="K48982" s="14" t="str">
        <v/>
      </c>
      <c r="L48982" s="14" t="str">
        <v/>
      </c>
      <c r="O48982" s="14" t="str">
        <v/>
      </c>
      <c r="P48982" s="14" t="str">
        <f ca="1"/>
        <v>Low Cap</v>
      </c>
    </row>
    <row r="48983" spans="11:16">
      <c r="K48983" s="14" t="str">
        <v/>
      </c>
      <c r="L48983" s="14" t="str">
        <v/>
      </c>
      <c r="O48983" s="14" t="str">
        <v/>
      </c>
      <c r="P48983" s="14" t="str">
        <f ca="1"/>
        <v>Low Cap</v>
      </c>
    </row>
    <row r="48984" spans="11:16">
      <c r="K48984" s="14" t="str">
        <v/>
      </c>
      <c r="L48984" s="14" t="str">
        <v/>
      </c>
      <c r="O48984" s="14" t="str">
        <v/>
      </c>
      <c r="P48984" s="14" t="str">
        <f ca="1"/>
        <v>Low Cap</v>
      </c>
    </row>
    <row r="48985" spans="11:16">
      <c r="K48985" s="14" t="str">
        <v/>
      </c>
      <c r="L48985" s="14" t="str">
        <v/>
      </c>
      <c r="O48985" s="14" t="str">
        <v/>
      </c>
      <c r="P48985" s="14" t="str">
        <f ca="1"/>
        <v>Low Cap</v>
      </c>
    </row>
    <row r="48986" spans="11:16">
      <c r="K48986" s="14" t="str">
        <v/>
      </c>
      <c r="L48986" s="14" t="str">
        <v/>
      </c>
      <c r="O48986" s="14" t="str">
        <v/>
      </c>
      <c r="P48986" s="14" t="str">
        <f ca="1"/>
        <v>Low Cap</v>
      </c>
    </row>
    <row r="48987" spans="11:16">
      <c r="K48987" s="14" t="str">
        <v/>
      </c>
      <c r="L48987" s="14" t="str">
        <v/>
      </c>
      <c r="O48987" s="14" t="str">
        <v/>
      </c>
      <c r="P48987" s="14" t="str">
        <f ca="1"/>
        <v>Low Cap</v>
      </c>
    </row>
    <row r="48988" spans="11:16">
      <c r="K48988" s="14" t="str">
        <v/>
      </c>
      <c r="L48988" s="14" t="str">
        <v/>
      </c>
      <c r="O48988" s="14" t="str">
        <v/>
      </c>
      <c r="P48988" s="14" t="str">
        <f ca="1"/>
        <v>Low Cap</v>
      </c>
    </row>
    <row r="48989" spans="11:16">
      <c r="K48989" s="14" t="str">
        <v/>
      </c>
      <c r="L48989" s="14" t="str">
        <v/>
      </c>
      <c r="O48989" s="14" t="str">
        <v/>
      </c>
      <c r="P48989" s="14" t="str">
        <f ca="1"/>
        <v>Low Cap</v>
      </c>
    </row>
    <row r="48990" spans="11:16">
      <c r="K48990" s="14" t="str">
        <v/>
      </c>
      <c r="L48990" s="14" t="str">
        <v/>
      </c>
      <c r="O48990" s="14" t="str">
        <v/>
      </c>
      <c r="P48990" s="14" t="str">
        <f ca="1"/>
        <v>Low Cap</v>
      </c>
    </row>
    <row r="48991" spans="11:16">
      <c r="K48991" s="14" t="str">
        <v/>
      </c>
      <c r="L48991" s="14" t="str">
        <v/>
      </c>
      <c r="O48991" s="14" t="str">
        <v/>
      </c>
      <c r="P48991" s="14" t="str">
        <f ca="1"/>
        <v>Low Cap</v>
      </c>
    </row>
    <row r="48992" spans="11:16">
      <c r="K48992" s="14" t="str">
        <v/>
      </c>
      <c r="L48992" s="14" t="str">
        <v/>
      </c>
      <c r="O48992" s="14" t="str">
        <v/>
      </c>
      <c r="P48992" s="14" t="str">
        <f ca="1"/>
        <v>Low Cap</v>
      </c>
    </row>
    <row r="48993" spans="11:16">
      <c r="K48993" s="14" t="str">
        <v/>
      </c>
      <c r="L48993" s="14" t="str">
        <v/>
      </c>
      <c r="O48993" s="14" t="str">
        <v/>
      </c>
      <c r="P48993" s="14" t="str">
        <f ca="1"/>
        <v>Low Cap</v>
      </c>
    </row>
    <row r="48994" spans="11:16">
      <c r="K48994" s="14" t="str">
        <v/>
      </c>
      <c r="L48994" s="14" t="str">
        <v/>
      </c>
      <c r="O48994" s="14" t="str">
        <v/>
      </c>
      <c r="P48994" s="14" t="str">
        <f ca="1"/>
        <v>Low Cap</v>
      </c>
    </row>
    <row r="48995" spans="11:16">
      <c r="K48995" s="14" t="str">
        <v/>
      </c>
      <c r="L48995" s="14" t="str">
        <v/>
      </c>
      <c r="O48995" s="14" t="str">
        <v/>
      </c>
      <c r="P48995" s="14" t="str">
        <f ca="1"/>
        <v>Low Cap</v>
      </c>
    </row>
    <row r="48996" spans="11:16">
      <c r="K48996" s="14" t="str">
        <v/>
      </c>
      <c r="L48996" s="14" t="str">
        <v/>
      </c>
      <c r="O48996" s="14" t="str">
        <v/>
      </c>
      <c r="P48996" s="14" t="str">
        <f ca="1"/>
        <v>Low Cap</v>
      </c>
    </row>
    <row r="48997" spans="11:16">
      <c r="K48997" s="14" t="str">
        <v/>
      </c>
      <c r="L48997" s="14" t="str">
        <v/>
      </c>
      <c r="O48997" s="14" t="str">
        <v/>
      </c>
      <c r="P48997" s="14" t="str">
        <f ca="1"/>
        <v>Low Cap</v>
      </c>
    </row>
    <row r="48998" spans="11:16">
      <c r="K48998" s="14" t="str">
        <v/>
      </c>
      <c r="L48998" s="14" t="str">
        <v/>
      </c>
      <c r="O48998" s="14" t="str">
        <v/>
      </c>
      <c r="P48998" s="14" t="str">
        <f ca="1"/>
        <v>Low Cap</v>
      </c>
    </row>
    <row r="48999" spans="11:16">
      <c r="K48999" s="14" t="str">
        <v/>
      </c>
      <c r="L48999" s="14" t="str">
        <v/>
      </c>
      <c r="O48999" s="14" t="str">
        <v/>
      </c>
      <c r="P48999" s="14" t="str">
        <f ca="1"/>
        <v>Low Cap</v>
      </c>
    </row>
    <row r="49000" spans="11:16">
      <c r="K49000" s="14" t="str">
        <v/>
      </c>
      <c r="L49000" s="14" t="str">
        <v/>
      </c>
      <c r="O49000" s="14" t="str">
        <v/>
      </c>
      <c r="P49000" s="14" t="str">
        <f ca="1"/>
        <v>Low Cap</v>
      </c>
    </row>
    <row r="49001" spans="11:16">
      <c r="K49001" s="14" t="str">
        <v/>
      </c>
      <c r="L49001" s="14" t="str">
        <v/>
      </c>
      <c r="O49001" s="14" t="str">
        <v/>
      </c>
      <c r="P49001" s="14" t="str">
        <f ca="1"/>
        <v>Low Cap</v>
      </c>
    </row>
    <row r="49002" spans="11:16">
      <c r="K49002" s="14" t="str">
        <v/>
      </c>
      <c r="L49002" s="14" t="str">
        <v/>
      </c>
      <c r="O49002" s="14" t="str">
        <v/>
      </c>
      <c r="P49002" s="14" t="str">
        <f ca="1"/>
        <v>Low Cap</v>
      </c>
    </row>
    <row r="49003" spans="11:16">
      <c r="K49003" s="14" t="str">
        <v/>
      </c>
      <c r="L49003" s="14" t="str">
        <v/>
      </c>
      <c r="O49003" s="14" t="str">
        <v/>
      </c>
      <c r="P49003" s="14" t="str">
        <f ca="1"/>
        <v>Low Cap</v>
      </c>
    </row>
    <row r="49004" spans="11:16">
      <c r="K49004" s="14" t="str">
        <v/>
      </c>
      <c r="L49004" s="14" t="str">
        <v/>
      </c>
      <c r="O49004" s="14" t="str">
        <v/>
      </c>
      <c r="P49004" s="14" t="str">
        <f ca="1"/>
        <v>Low Cap</v>
      </c>
    </row>
    <row r="49005" spans="11:16">
      <c r="K49005" s="14" t="str">
        <v/>
      </c>
      <c r="L49005" s="14" t="str">
        <v/>
      </c>
      <c r="O49005" s="14" t="str">
        <v/>
      </c>
      <c r="P49005" s="14" t="str">
        <f ca="1"/>
        <v>Low Cap</v>
      </c>
    </row>
    <row r="49006" spans="11:16">
      <c r="K49006" s="14" t="str">
        <v/>
      </c>
      <c r="L49006" s="14" t="str">
        <v/>
      </c>
      <c r="O49006" s="14" t="str">
        <v/>
      </c>
      <c r="P49006" s="14" t="str">
        <f ca="1"/>
        <v>Low Cap</v>
      </c>
    </row>
    <row r="49007" spans="11:16">
      <c r="K49007" s="14" t="str">
        <v/>
      </c>
      <c r="L49007" s="14" t="str">
        <v/>
      </c>
      <c r="O49007" s="14" t="str">
        <v/>
      </c>
      <c r="P49007" s="14" t="str">
        <f ca="1"/>
        <v>Low Cap</v>
      </c>
    </row>
    <row r="49008" spans="11:16">
      <c r="K49008" s="14" t="str">
        <v/>
      </c>
      <c r="L49008" s="14" t="str">
        <v/>
      </c>
      <c r="O49008" s="14" t="str">
        <v/>
      </c>
      <c r="P49008" s="14" t="str">
        <f ca="1"/>
        <v>Low Cap</v>
      </c>
    </row>
    <row r="49009" spans="11:16">
      <c r="K49009" s="14" t="str">
        <v/>
      </c>
      <c r="L49009" s="14" t="str">
        <v/>
      </c>
      <c r="O49009" s="14" t="str">
        <v/>
      </c>
      <c r="P49009" s="14" t="str">
        <f ca="1"/>
        <v>Low Cap</v>
      </c>
    </row>
    <row r="49010" spans="11:16">
      <c r="K49010" s="14" t="str">
        <v/>
      </c>
      <c r="L49010" s="14" t="str">
        <v/>
      </c>
      <c r="O49010" s="14" t="str">
        <v/>
      </c>
      <c r="P49010" s="14" t="str">
        <f ca="1"/>
        <v>Low Cap</v>
      </c>
    </row>
    <row r="49011" spans="11:16">
      <c r="K49011" s="14" t="str">
        <v/>
      </c>
      <c r="L49011" s="14" t="str">
        <v/>
      </c>
      <c r="O49011" s="14" t="str">
        <v/>
      </c>
      <c r="P49011" s="14" t="str">
        <f ca="1"/>
        <v>Low Cap</v>
      </c>
    </row>
    <row r="49012" spans="11:16">
      <c r="K49012" s="14" t="str">
        <v/>
      </c>
      <c r="L49012" s="14" t="str">
        <v/>
      </c>
      <c r="O49012" s="14" t="str">
        <v/>
      </c>
      <c r="P49012" s="14" t="str">
        <f ca="1"/>
        <v>Low Cap</v>
      </c>
    </row>
    <row r="49013" spans="11:16">
      <c r="K49013" s="14" t="str">
        <v/>
      </c>
      <c r="L49013" s="14" t="str">
        <v/>
      </c>
      <c r="O49013" s="14" t="str">
        <v/>
      </c>
      <c r="P49013" s="14" t="str">
        <f ca="1"/>
        <v>Low Cap</v>
      </c>
    </row>
    <row r="49014" spans="11:16">
      <c r="K49014" s="14" t="str">
        <v/>
      </c>
      <c r="L49014" s="14" t="str">
        <v/>
      </c>
      <c r="O49014" s="14" t="str">
        <v/>
      </c>
      <c r="P49014" s="14" t="str">
        <f ca="1"/>
        <v>Low Cap</v>
      </c>
    </row>
    <row r="49015" spans="11:16">
      <c r="K49015" s="14" t="str">
        <v/>
      </c>
      <c r="L49015" s="14" t="str">
        <v/>
      </c>
      <c r="O49015" s="14" t="str">
        <v/>
      </c>
      <c r="P49015" s="14" t="str">
        <f ca="1"/>
        <v>Low Cap</v>
      </c>
    </row>
    <row r="49016" spans="11:16">
      <c r="K49016" s="14" t="str">
        <v/>
      </c>
      <c r="L49016" s="14" t="str">
        <v/>
      </c>
      <c r="O49016" s="14" t="str">
        <v/>
      </c>
      <c r="P49016" s="14" t="str">
        <f ca="1"/>
        <v>Low Cap</v>
      </c>
    </row>
    <row r="49017" spans="11:16">
      <c r="K49017" s="14" t="str">
        <v/>
      </c>
      <c r="L49017" s="14" t="str">
        <v/>
      </c>
      <c r="O49017" s="14" t="str">
        <v/>
      </c>
      <c r="P49017" s="14" t="str">
        <f ca="1"/>
        <v>Low Cap</v>
      </c>
    </row>
    <row r="49018" spans="11:16">
      <c r="K49018" s="14" t="str">
        <v/>
      </c>
      <c r="L49018" s="14" t="str">
        <v/>
      </c>
      <c r="O49018" s="14" t="str">
        <v/>
      </c>
      <c r="P49018" s="14" t="str">
        <f ca="1"/>
        <v>Low Cap</v>
      </c>
    </row>
    <row r="49019" spans="11:16">
      <c r="K49019" s="14" t="str">
        <v/>
      </c>
      <c r="L49019" s="14" t="str">
        <v/>
      </c>
      <c r="O49019" s="14" t="str">
        <v/>
      </c>
      <c r="P49019" s="14" t="str">
        <f ca="1"/>
        <v>Low Cap</v>
      </c>
    </row>
    <row r="49020" spans="11:16">
      <c r="K49020" s="14" t="str">
        <v/>
      </c>
      <c r="L49020" s="14" t="str">
        <v/>
      </c>
      <c r="O49020" s="14" t="str">
        <v/>
      </c>
      <c r="P49020" s="14" t="str">
        <f ca="1"/>
        <v>Low Cap</v>
      </c>
    </row>
    <row r="49021" spans="11:16">
      <c r="K49021" s="14" t="str">
        <v/>
      </c>
      <c r="L49021" s="14" t="str">
        <v/>
      </c>
      <c r="O49021" s="14" t="str">
        <v/>
      </c>
      <c r="P49021" s="14" t="str">
        <f ca="1"/>
        <v>Low Cap</v>
      </c>
    </row>
    <row r="49022" spans="11:16">
      <c r="K49022" s="14" t="str">
        <v/>
      </c>
      <c r="L49022" s="14" t="str">
        <v/>
      </c>
      <c r="O49022" s="14" t="str">
        <v/>
      </c>
      <c r="P49022" s="14" t="str">
        <f ca="1"/>
        <v>Low Cap</v>
      </c>
    </row>
    <row r="49023" spans="11:16">
      <c r="K49023" s="14" t="str">
        <v/>
      </c>
      <c r="L49023" s="14" t="str">
        <v/>
      </c>
      <c r="O49023" s="14" t="str">
        <v/>
      </c>
      <c r="P49023" s="14" t="str">
        <f ca="1"/>
        <v>Low Cap</v>
      </c>
    </row>
    <row r="49024" spans="11:16">
      <c r="K49024" s="14" t="str">
        <v/>
      </c>
      <c r="L49024" s="14" t="str">
        <v/>
      </c>
      <c r="O49024" s="14" t="str">
        <v/>
      </c>
      <c r="P49024" s="14" t="str">
        <f ca="1"/>
        <v>Low Cap</v>
      </c>
    </row>
    <row r="49025" spans="11:16">
      <c r="K49025" s="14" t="str">
        <v/>
      </c>
      <c r="L49025" s="14" t="str">
        <v/>
      </c>
      <c r="O49025" s="14" t="str">
        <v/>
      </c>
      <c r="P49025" s="14" t="str">
        <f ca="1"/>
        <v>Low Cap</v>
      </c>
    </row>
    <row r="49026" spans="11:16">
      <c r="K49026" s="14" t="str">
        <v/>
      </c>
      <c r="L49026" s="14" t="str">
        <v/>
      </c>
      <c r="O49026" s="14" t="str">
        <v/>
      </c>
      <c r="P49026" s="14" t="str">
        <f ca="1"/>
        <v>Low Cap</v>
      </c>
    </row>
    <row r="49027" spans="11:16">
      <c r="K49027" s="14" t="str">
        <v/>
      </c>
      <c r="L49027" s="14" t="str">
        <v/>
      </c>
      <c r="O49027" s="14" t="str">
        <v/>
      </c>
      <c r="P49027" s="14" t="str">
        <f ca="1"/>
        <v>Low Cap</v>
      </c>
    </row>
    <row r="49028" spans="11:16">
      <c r="K49028" s="14" t="str">
        <v/>
      </c>
      <c r="L49028" s="14" t="str">
        <v/>
      </c>
      <c r="O49028" s="14" t="str">
        <v/>
      </c>
      <c r="P49028" s="14" t="str">
        <f ca="1"/>
        <v>Low Cap</v>
      </c>
    </row>
    <row r="49029" spans="11:16">
      <c r="K49029" s="14" t="str">
        <v/>
      </c>
      <c r="L49029" s="14" t="str">
        <v/>
      </c>
      <c r="O49029" s="14" t="str">
        <v/>
      </c>
      <c r="P49029" s="14" t="str">
        <f ca="1"/>
        <v>Low Cap</v>
      </c>
    </row>
    <row r="49030" spans="11:16">
      <c r="K49030" s="14" t="str">
        <v/>
      </c>
      <c r="L49030" s="14" t="str">
        <v/>
      </c>
      <c r="O49030" s="14" t="str">
        <v/>
      </c>
      <c r="P49030" s="14" t="str">
        <f ca="1"/>
        <v>Low Cap</v>
      </c>
    </row>
    <row r="49031" spans="11:16">
      <c r="K49031" s="14" t="str">
        <v/>
      </c>
      <c r="L49031" s="14" t="str">
        <v/>
      </c>
      <c r="O49031" s="14" t="str">
        <v/>
      </c>
      <c r="P49031" s="14" t="str">
        <f ca="1"/>
        <v>Low Cap</v>
      </c>
    </row>
    <row r="49032" spans="11:16">
      <c r="K49032" s="14" t="str">
        <v/>
      </c>
      <c r="L49032" s="14" t="str">
        <v/>
      </c>
      <c r="O49032" s="14" t="str">
        <v/>
      </c>
      <c r="P49032" s="14" t="str">
        <f ca="1"/>
        <v>Low Cap</v>
      </c>
    </row>
    <row r="49033" spans="11:16">
      <c r="K49033" s="14" t="str">
        <v/>
      </c>
      <c r="L49033" s="14" t="str">
        <v/>
      </c>
      <c r="O49033" s="14" t="str">
        <v/>
      </c>
      <c r="P49033" s="14" t="str">
        <f ca="1"/>
        <v>Low Cap</v>
      </c>
    </row>
    <row r="49034" spans="11:16">
      <c r="K49034" s="14" t="str">
        <v/>
      </c>
      <c r="L49034" s="14" t="str">
        <v/>
      </c>
      <c r="O49034" s="14" t="str">
        <v/>
      </c>
      <c r="P49034" s="14" t="str">
        <f ca="1"/>
        <v>Low Cap</v>
      </c>
    </row>
    <row r="49035" spans="11:16">
      <c r="K49035" s="14" t="str">
        <v/>
      </c>
      <c r="L49035" s="14" t="str">
        <v/>
      </c>
      <c r="O49035" s="14" t="str">
        <v/>
      </c>
      <c r="P49035" s="14" t="str">
        <f ca="1"/>
        <v>Low Cap</v>
      </c>
    </row>
    <row r="49036" spans="11:16">
      <c r="K49036" s="14" t="str">
        <v/>
      </c>
      <c r="L49036" s="14" t="str">
        <v/>
      </c>
      <c r="O49036" s="14" t="str">
        <v/>
      </c>
      <c r="P49036" s="14" t="str">
        <f ca="1"/>
        <v>Low Cap</v>
      </c>
    </row>
    <row r="49037" spans="11:16">
      <c r="K49037" s="14" t="str">
        <v/>
      </c>
      <c r="L49037" s="14" t="str">
        <v/>
      </c>
      <c r="O49037" s="14" t="str">
        <v/>
      </c>
      <c r="P49037" s="14" t="str">
        <f ca="1"/>
        <v>Low Cap</v>
      </c>
    </row>
    <row r="49038" spans="11:16">
      <c r="K49038" s="14" t="str">
        <v/>
      </c>
      <c r="L49038" s="14" t="str">
        <v/>
      </c>
      <c r="O49038" s="14" t="str">
        <v/>
      </c>
      <c r="P49038" s="14" t="str">
        <f ca="1"/>
        <v>Low Cap</v>
      </c>
    </row>
    <row r="49039" spans="11:16">
      <c r="K49039" s="14" t="str">
        <v/>
      </c>
      <c r="L49039" s="14" t="str">
        <v/>
      </c>
      <c r="O49039" s="14" t="str">
        <v/>
      </c>
      <c r="P49039" s="14" t="str">
        <f ca="1"/>
        <v>Low Cap</v>
      </c>
    </row>
    <row r="49040" spans="11:16">
      <c r="K49040" s="14" t="str">
        <v/>
      </c>
      <c r="L49040" s="14" t="str">
        <v/>
      </c>
      <c r="O49040" s="14" t="str">
        <v/>
      </c>
      <c r="P49040" s="14" t="str">
        <f ca="1"/>
        <v>Low Cap</v>
      </c>
    </row>
    <row r="49041" spans="11:16">
      <c r="K49041" s="14" t="str">
        <v/>
      </c>
      <c r="L49041" s="14" t="str">
        <v/>
      </c>
      <c r="O49041" s="14" t="str">
        <v/>
      </c>
      <c r="P49041" s="14" t="str">
        <f ca="1"/>
        <v>Low Cap</v>
      </c>
    </row>
    <row r="49042" spans="11:16">
      <c r="K49042" s="14" t="str">
        <v/>
      </c>
      <c r="L49042" s="14" t="str">
        <v/>
      </c>
      <c r="O49042" s="14" t="str">
        <v/>
      </c>
      <c r="P49042" s="14" t="str">
        <f ca="1"/>
        <v>Low Cap</v>
      </c>
    </row>
    <row r="49043" spans="11:16">
      <c r="K49043" s="14" t="str">
        <v/>
      </c>
      <c r="L49043" s="14" t="str">
        <v/>
      </c>
      <c r="O49043" s="14" t="str">
        <v/>
      </c>
      <c r="P49043" s="14" t="str">
        <f ca="1"/>
        <v>Low Cap</v>
      </c>
    </row>
    <row r="49044" spans="11:16">
      <c r="K49044" s="14" t="str">
        <v/>
      </c>
      <c r="L49044" s="14" t="str">
        <v/>
      </c>
      <c r="O49044" s="14" t="str">
        <v/>
      </c>
      <c r="P49044" s="14" t="str">
        <f ca="1"/>
        <v>Low Cap</v>
      </c>
    </row>
    <row r="49045" spans="11:16">
      <c r="K49045" s="14" t="str">
        <v/>
      </c>
      <c r="L49045" s="14" t="str">
        <v/>
      </c>
      <c r="O49045" s="14" t="str">
        <v/>
      </c>
      <c r="P49045" s="14" t="str">
        <f ca="1"/>
        <v>Low Cap</v>
      </c>
    </row>
    <row r="49046" spans="11:16">
      <c r="K49046" s="14" t="str">
        <v/>
      </c>
      <c r="L49046" s="14" t="str">
        <v/>
      </c>
      <c r="O49046" s="14" t="str">
        <v/>
      </c>
      <c r="P49046" s="14" t="str">
        <f ca="1"/>
        <v>Low Cap</v>
      </c>
    </row>
    <row r="49047" spans="11:16">
      <c r="K49047" s="14" t="str">
        <v/>
      </c>
      <c r="L49047" s="14" t="str">
        <v/>
      </c>
      <c r="O49047" s="14" t="str">
        <v/>
      </c>
      <c r="P49047" s="14" t="str">
        <f ca="1"/>
        <v>Low Cap</v>
      </c>
    </row>
    <row r="49048" spans="11:16">
      <c r="K49048" s="14" t="str">
        <v/>
      </c>
      <c r="L49048" s="14" t="str">
        <v/>
      </c>
      <c r="O49048" s="14" t="str">
        <v/>
      </c>
      <c r="P49048" s="14" t="str">
        <f ca="1"/>
        <v>Low Cap</v>
      </c>
    </row>
    <row r="49049" spans="11:16">
      <c r="K49049" s="14" t="str">
        <v/>
      </c>
      <c r="L49049" s="14" t="str">
        <v/>
      </c>
      <c r="O49049" s="14" t="str">
        <v/>
      </c>
      <c r="P49049" s="14" t="str">
        <f ca="1"/>
        <v>Low Cap</v>
      </c>
    </row>
    <row r="49050" spans="11:16">
      <c r="K49050" s="14" t="str">
        <v/>
      </c>
      <c r="L49050" s="14" t="str">
        <v/>
      </c>
      <c r="O49050" s="14" t="str">
        <v/>
      </c>
      <c r="P49050" s="14" t="str">
        <f ca="1"/>
        <v>Low Cap</v>
      </c>
    </row>
    <row r="49051" spans="11:16">
      <c r="K49051" s="14" t="str">
        <v/>
      </c>
      <c r="L49051" s="14" t="str">
        <v/>
      </c>
      <c r="O49051" s="14" t="str">
        <v/>
      </c>
      <c r="P49051" s="14" t="str">
        <f ca="1"/>
        <v>Low Cap</v>
      </c>
    </row>
    <row r="49052" spans="11:16">
      <c r="K49052" s="14" t="str">
        <v/>
      </c>
      <c r="L49052" s="14" t="str">
        <v/>
      </c>
      <c r="O49052" s="14" t="str">
        <v/>
      </c>
      <c r="P49052" s="14" t="str">
        <f ca="1"/>
        <v>Low Cap</v>
      </c>
    </row>
    <row r="49053" spans="11:16">
      <c r="K49053" s="14" t="str">
        <v/>
      </c>
      <c r="L49053" s="14" t="str">
        <v/>
      </c>
      <c r="O49053" s="14" t="str">
        <v/>
      </c>
      <c r="P49053" s="14" t="str">
        <f ca="1"/>
        <v>Low Cap</v>
      </c>
    </row>
    <row r="49054" spans="11:16">
      <c r="K49054" s="14" t="str">
        <v/>
      </c>
      <c r="L49054" s="14" t="str">
        <v/>
      </c>
      <c r="O49054" s="14" t="str">
        <v/>
      </c>
      <c r="P49054" s="14" t="str">
        <f ca="1"/>
        <v>Low Cap</v>
      </c>
    </row>
    <row r="49055" spans="11:16">
      <c r="K49055" s="14" t="str">
        <v/>
      </c>
      <c r="L49055" s="14" t="str">
        <v/>
      </c>
      <c r="O49055" s="14" t="str">
        <v/>
      </c>
      <c r="P49055" s="14" t="str">
        <f ca="1"/>
        <v>Low Cap</v>
      </c>
    </row>
    <row r="49056" spans="11:16">
      <c r="K49056" s="14" t="str">
        <v/>
      </c>
      <c r="L49056" s="14" t="str">
        <v/>
      </c>
      <c r="O49056" s="14" t="str">
        <v/>
      </c>
      <c r="P49056" s="14" t="str">
        <f ca="1"/>
        <v>Low Cap</v>
      </c>
    </row>
    <row r="49057" spans="11:16">
      <c r="K49057" s="14" t="str">
        <v/>
      </c>
      <c r="L49057" s="14" t="str">
        <v/>
      </c>
      <c r="O49057" s="14" t="str">
        <v/>
      </c>
      <c r="P49057" s="14" t="str">
        <f ca="1"/>
        <v>Low Cap</v>
      </c>
    </row>
    <row r="49058" spans="11:16">
      <c r="K49058" s="14" t="str">
        <v/>
      </c>
      <c r="L49058" s="14" t="str">
        <v/>
      </c>
      <c r="O49058" s="14" t="str">
        <v/>
      </c>
      <c r="P49058" s="14" t="str">
        <f ca="1"/>
        <v>Low Cap</v>
      </c>
    </row>
    <row r="49059" spans="11:16">
      <c r="K49059" s="14" t="str">
        <v/>
      </c>
      <c r="L49059" s="14" t="str">
        <v/>
      </c>
      <c r="O49059" s="14" t="str">
        <v/>
      </c>
      <c r="P49059" s="14" t="str">
        <f ca="1"/>
        <v>Low Cap</v>
      </c>
    </row>
    <row r="49060" spans="11:16">
      <c r="K49060" s="14" t="str">
        <v/>
      </c>
      <c r="L49060" s="14" t="str">
        <v/>
      </c>
      <c r="O49060" s="14" t="str">
        <v/>
      </c>
      <c r="P49060" s="14" t="str">
        <f ca="1"/>
        <v>Low Cap</v>
      </c>
    </row>
    <row r="49061" spans="11:16">
      <c r="K49061" s="14" t="str">
        <v/>
      </c>
      <c r="L49061" s="14" t="str">
        <v/>
      </c>
      <c r="O49061" s="14" t="str">
        <v/>
      </c>
      <c r="P49061" s="14" t="str">
        <f ca="1"/>
        <v>Low Cap</v>
      </c>
    </row>
    <row r="49062" spans="11:16">
      <c r="K49062" s="14" t="str">
        <v/>
      </c>
      <c r="L49062" s="14" t="str">
        <v/>
      </c>
      <c r="O49062" s="14" t="str">
        <v/>
      </c>
      <c r="P49062" s="14" t="str">
        <f ca="1"/>
        <v>Low Cap</v>
      </c>
    </row>
    <row r="49063" spans="11:16">
      <c r="K49063" s="14" t="str">
        <v/>
      </c>
      <c r="L49063" s="14" t="str">
        <v/>
      </c>
      <c r="O49063" s="14" t="str">
        <v/>
      </c>
      <c r="P49063" s="14" t="str">
        <f ca="1"/>
        <v>Low Cap</v>
      </c>
    </row>
    <row r="49064" spans="11:16">
      <c r="K49064" s="14" t="str">
        <v/>
      </c>
      <c r="L49064" s="14" t="str">
        <v/>
      </c>
      <c r="O49064" s="14" t="str">
        <v/>
      </c>
      <c r="P49064" s="14" t="str">
        <f ca="1"/>
        <v>Low Cap</v>
      </c>
    </row>
    <row r="49065" spans="11:16">
      <c r="K49065" s="14" t="str">
        <v/>
      </c>
      <c r="L49065" s="14" t="str">
        <v/>
      </c>
      <c r="O49065" s="14" t="str">
        <v/>
      </c>
      <c r="P49065" s="14" t="str">
        <f ca="1"/>
        <v>Low Cap</v>
      </c>
    </row>
    <row r="49066" spans="11:16">
      <c r="K49066" s="14" t="str">
        <v/>
      </c>
      <c r="L49066" s="14" t="str">
        <v/>
      </c>
      <c r="O49066" s="14" t="str">
        <v/>
      </c>
      <c r="P49066" s="14" t="str">
        <f ca="1"/>
        <v>Low Cap</v>
      </c>
    </row>
    <row r="49067" spans="11:16">
      <c r="K49067" s="14" t="str">
        <v/>
      </c>
      <c r="L49067" s="14" t="str">
        <v/>
      </c>
      <c r="O49067" s="14" t="str">
        <v/>
      </c>
      <c r="P49067" s="14" t="str">
        <f ca="1"/>
        <v>Low Cap</v>
      </c>
    </row>
    <row r="49068" spans="11:16">
      <c r="K49068" s="14" t="str">
        <v/>
      </c>
      <c r="L49068" s="14" t="str">
        <v/>
      </c>
      <c r="O49068" s="14" t="str">
        <v/>
      </c>
      <c r="P49068" s="14" t="str">
        <f ca="1"/>
        <v>Low Cap</v>
      </c>
    </row>
    <row r="49069" spans="11:16">
      <c r="K49069" s="14" t="str">
        <v/>
      </c>
      <c r="L49069" s="14" t="str">
        <v/>
      </c>
      <c r="O49069" s="14" t="str">
        <v/>
      </c>
      <c r="P49069" s="14" t="str">
        <f ca="1"/>
        <v>Low Cap</v>
      </c>
    </row>
    <row r="49070" spans="11:16">
      <c r="K49070" s="14" t="str">
        <v/>
      </c>
      <c r="L49070" s="14" t="str">
        <v/>
      </c>
      <c r="O49070" s="14" t="str">
        <v/>
      </c>
      <c r="P49070" s="14" t="str">
        <f ca="1"/>
        <v>Low Cap</v>
      </c>
    </row>
    <row r="49071" spans="11:16">
      <c r="K49071" s="14" t="str">
        <v/>
      </c>
      <c r="L49071" s="14" t="str">
        <v/>
      </c>
      <c r="O49071" s="14" t="str">
        <v/>
      </c>
      <c r="P49071" s="14" t="str">
        <f ca="1"/>
        <v>Low Cap</v>
      </c>
    </row>
    <row r="49072" spans="11:16">
      <c r="K49072" s="14" t="str">
        <v/>
      </c>
      <c r="L49072" s="14" t="str">
        <v/>
      </c>
      <c r="O49072" s="14" t="str">
        <v/>
      </c>
      <c r="P49072" s="14" t="str">
        <f ca="1"/>
        <v>Low Cap</v>
      </c>
    </row>
    <row r="49073" spans="11:16">
      <c r="K49073" s="14" t="str">
        <v/>
      </c>
      <c r="L49073" s="14" t="str">
        <v/>
      </c>
      <c r="O49073" s="14" t="str">
        <v/>
      </c>
      <c r="P49073" s="14" t="str">
        <f ca="1"/>
        <v>Low Cap</v>
      </c>
    </row>
    <row r="49074" spans="11:16">
      <c r="K49074" s="14" t="str">
        <v/>
      </c>
      <c r="L49074" s="14" t="str">
        <v/>
      </c>
      <c r="O49074" s="14" t="str">
        <v/>
      </c>
      <c r="P49074" s="14" t="str">
        <f ca="1"/>
        <v>Low Cap</v>
      </c>
    </row>
    <row r="49075" spans="11:16">
      <c r="K49075" s="14" t="str">
        <v/>
      </c>
      <c r="L49075" s="14" t="str">
        <v/>
      </c>
      <c r="O49075" s="14" t="str">
        <v/>
      </c>
      <c r="P49075" s="14" t="str">
        <f ca="1"/>
        <v>Low Cap</v>
      </c>
    </row>
    <row r="49076" spans="11:16">
      <c r="K49076" s="14" t="str">
        <v/>
      </c>
      <c r="L49076" s="14" t="str">
        <v/>
      </c>
      <c r="O49076" s="14" t="str">
        <v/>
      </c>
      <c r="P49076" s="14" t="str">
        <f ca="1"/>
        <v>Low Cap</v>
      </c>
    </row>
    <row r="49077" spans="11:16">
      <c r="K49077" s="14" t="str">
        <v/>
      </c>
      <c r="L49077" s="14" t="str">
        <v/>
      </c>
      <c r="O49077" s="14" t="str">
        <v/>
      </c>
      <c r="P49077" s="14" t="str">
        <f ca="1"/>
        <v>Low Cap</v>
      </c>
    </row>
    <row r="49078" spans="11:16">
      <c r="K49078" s="14" t="str">
        <v/>
      </c>
      <c r="L49078" s="14" t="str">
        <v/>
      </c>
      <c r="O49078" s="14" t="str">
        <v/>
      </c>
      <c r="P49078" s="14" t="str">
        <f ca="1"/>
        <v>Low Cap</v>
      </c>
    </row>
    <row r="49079" spans="11:16">
      <c r="K49079" s="14" t="str">
        <v/>
      </c>
      <c r="L49079" s="14" t="str">
        <v/>
      </c>
      <c r="O49079" s="14" t="str">
        <v/>
      </c>
      <c r="P49079" s="14" t="str">
        <f ca="1"/>
        <v>Low Cap</v>
      </c>
    </row>
    <row r="49080" spans="11:16">
      <c r="K49080" s="14" t="str">
        <v/>
      </c>
      <c r="L49080" s="14" t="str">
        <v/>
      </c>
      <c r="O49080" s="14" t="str">
        <v/>
      </c>
      <c r="P49080" s="14" t="str">
        <f ca="1"/>
        <v>Low Cap</v>
      </c>
    </row>
    <row r="49081" spans="11:16">
      <c r="K49081" s="14" t="str">
        <v/>
      </c>
      <c r="L49081" s="14" t="str">
        <v/>
      </c>
      <c r="O49081" s="14" t="str">
        <v/>
      </c>
      <c r="P49081" s="14" t="str">
        <f ca="1"/>
        <v>Low Cap</v>
      </c>
    </row>
    <row r="49082" spans="11:16">
      <c r="K49082" s="14" t="str">
        <v/>
      </c>
      <c r="L49082" s="14" t="str">
        <v/>
      </c>
      <c r="O49082" s="14" t="str">
        <v/>
      </c>
      <c r="P49082" s="14" t="str">
        <f ca="1"/>
        <v>Low Cap</v>
      </c>
    </row>
    <row r="49083" spans="11:16">
      <c r="K49083" s="14" t="str">
        <v/>
      </c>
      <c r="L49083" s="14" t="str">
        <v/>
      </c>
      <c r="O49083" s="14" t="str">
        <v/>
      </c>
      <c r="P49083" s="14" t="str">
        <f ca="1"/>
        <v>Low Cap</v>
      </c>
    </row>
    <row r="49084" spans="11:16">
      <c r="K49084" s="14" t="str">
        <v/>
      </c>
      <c r="L49084" s="14" t="str">
        <v/>
      </c>
      <c r="O49084" s="14" t="str">
        <v/>
      </c>
      <c r="P49084" s="14" t="str">
        <f ca="1"/>
        <v>Low Cap</v>
      </c>
    </row>
    <row r="49085" spans="11:16">
      <c r="K49085" s="14" t="str">
        <v/>
      </c>
      <c r="L49085" s="14" t="str">
        <v/>
      </c>
      <c r="O49085" s="14" t="str">
        <v/>
      </c>
      <c r="P49085" s="14" t="str">
        <f ca="1"/>
        <v>Low Cap</v>
      </c>
    </row>
    <row r="49086" spans="11:16">
      <c r="K49086" s="14" t="str">
        <v/>
      </c>
      <c r="L49086" s="14" t="str">
        <v/>
      </c>
      <c r="O49086" s="14" t="str">
        <v/>
      </c>
      <c r="P49086" s="14" t="str">
        <f ca="1"/>
        <v>Low Cap</v>
      </c>
    </row>
    <row r="49087" spans="11:16">
      <c r="K49087" s="14" t="str">
        <v/>
      </c>
      <c r="L49087" s="14" t="str">
        <v/>
      </c>
      <c r="O49087" s="14" t="str">
        <v/>
      </c>
      <c r="P49087" s="14" t="str">
        <f ca="1"/>
        <v>Low Cap</v>
      </c>
    </row>
    <row r="49088" spans="11:16">
      <c r="K49088" s="14" t="str">
        <v/>
      </c>
      <c r="L49088" s="14" t="str">
        <v/>
      </c>
      <c r="O49088" s="14" t="str">
        <v/>
      </c>
      <c r="P49088" s="14" t="str">
        <f ca="1"/>
        <v>Low Cap</v>
      </c>
    </row>
    <row r="49089" spans="11:16">
      <c r="K49089" s="14" t="str">
        <v/>
      </c>
      <c r="L49089" s="14" t="str">
        <v/>
      </c>
      <c r="O49089" s="14" t="str">
        <v/>
      </c>
      <c r="P49089" s="14" t="str">
        <f ca="1"/>
        <v>Low Cap</v>
      </c>
    </row>
    <row r="49090" spans="11:16">
      <c r="K49090" s="14" t="str">
        <v/>
      </c>
      <c r="L49090" s="14" t="str">
        <v/>
      </c>
      <c r="O49090" s="14" t="str">
        <v/>
      </c>
      <c r="P49090" s="14" t="str">
        <f ca="1"/>
        <v>Low Cap</v>
      </c>
    </row>
    <row r="49091" spans="11:16">
      <c r="K49091" s="14" t="str">
        <v/>
      </c>
      <c r="L49091" s="14" t="str">
        <v/>
      </c>
      <c r="O49091" s="14" t="str">
        <v/>
      </c>
      <c r="P49091" s="14" t="str">
        <f ca="1"/>
        <v>Low Cap</v>
      </c>
    </row>
    <row r="49092" spans="11:16">
      <c r="K49092" s="14" t="str">
        <v/>
      </c>
      <c r="L49092" s="14" t="str">
        <v/>
      </c>
      <c r="O49092" s="14" t="str">
        <v/>
      </c>
      <c r="P49092" s="14" t="str">
        <f ca="1"/>
        <v>Low Cap</v>
      </c>
    </row>
    <row r="49093" spans="11:16">
      <c r="K49093" s="14" t="str">
        <v/>
      </c>
      <c r="L49093" s="14" t="str">
        <v/>
      </c>
      <c r="O49093" s="14" t="str">
        <v/>
      </c>
      <c r="P49093" s="14" t="str">
        <f ca="1"/>
        <v>Low Cap</v>
      </c>
    </row>
    <row r="49094" spans="11:16">
      <c r="K49094" s="14" t="str">
        <v/>
      </c>
      <c r="L49094" s="14" t="str">
        <v/>
      </c>
      <c r="O49094" s="14" t="str">
        <v/>
      </c>
      <c r="P49094" s="14" t="str">
        <f ca="1"/>
        <v>Low Cap</v>
      </c>
    </row>
    <row r="49095" spans="11:16">
      <c r="K49095" s="14" t="str">
        <v/>
      </c>
      <c r="L49095" s="14" t="str">
        <v/>
      </c>
      <c r="O49095" s="14" t="str">
        <v/>
      </c>
      <c r="P49095" s="14" t="str">
        <f ca="1"/>
        <v>Low Cap</v>
      </c>
    </row>
    <row r="49096" spans="11:16">
      <c r="K49096" s="14" t="str">
        <v/>
      </c>
      <c r="L49096" s="14" t="str">
        <v/>
      </c>
      <c r="O49096" s="14" t="str">
        <v/>
      </c>
      <c r="P49096" s="14" t="str">
        <f ca="1"/>
        <v>Low Cap</v>
      </c>
    </row>
    <row r="49097" spans="11:16">
      <c r="K49097" s="14" t="str">
        <v/>
      </c>
      <c r="L49097" s="14" t="str">
        <v/>
      </c>
      <c r="O49097" s="14" t="str">
        <v/>
      </c>
      <c r="P49097" s="14" t="str">
        <f ca="1"/>
        <v>Low Cap</v>
      </c>
    </row>
    <row r="49098" spans="11:16">
      <c r="K49098" s="14" t="str">
        <v/>
      </c>
      <c r="L49098" s="14" t="str">
        <v/>
      </c>
      <c r="O49098" s="14" t="str">
        <v/>
      </c>
      <c r="P49098" s="14" t="str">
        <f ca="1"/>
        <v>Low Cap</v>
      </c>
    </row>
    <row r="49099" spans="11:16">
      <c r="K49099" s="14" t="str">
        <v/>
      </c>
      <c r="L49099" s="14" t="str">
        <v/>
      </c>
      <c r="O49099" s="14" t="str">
        <v/>
      </c>
      <c r="P49099" s="14" t="str">
        <f ca="1"/>
        <v>Low Cap</v>
      </c>
    </row>
    <row r="49100" spans="11:16">
      <c r="K49100" s="14" t="str">
        <v/>
      </c>
      <c r="L49100" s="14" t="str">
        <v/>
      </c>
      <c r="O49100" s="14" t="str">
        <v/>
      </c>
      <c r="P49100" s="14" t="str">
        <f ca="1"/>
        <v>Low Cap</v>
      </c>
    </row>
    <row r="49101" spans="11:16">
      <c r="K49101" s="14" t="str">
        <v/>
      </c>
      <c r="L49101" s="14" t="str">
        <v/>
      </c>
      <c r="O49101" s="14" t="str">
        <v/>
      </c>
      <c r="P49101" s="14" t="str">
        <f ca="1"/>
        <v>Low Cap</v>
      </c>
    </row>
    <row r="49102" spans="11:16">
      <c r="K49102" s="14" t="str">
        <v/>
      </c>
      <c r="L49102" s="14" t="str">
        <v/>
      </c>
      <c r="O49102" s="14" t="str">
        <v/>
      </c>
      <c r="P49102" s="14" t="str">
        <f ca="1"/>
        <v>Low Cap</v>
      </c>
    </row>
    <row r="49103" spans="11:16">
      <c r="K49103" s="14" t="str">
        <v/>
      </c>
      <c r="L49103" s="14" t="str">
        <v/>
      </c>
      <c r="O49103" s="14" t="str">
        <v/>
      </c>
      <c r="P49103" s="14" t="str">
        <f ca="1"/>
        <v>Low Cap</v>
      </c>
    </row>
    <row r="49104" spans="11:16">
      <c r="K49104" s="14" t="str">
        <v/>
      </c>
      <c r="L49104" s="14" t="str">
        <v/>
      </c>
      <c r="O49104" s="14" t="str">
        <v/>
      </c>
      <c r="P49104" s="14" t="str">
        <f ca="1"/>
        <v>Low Cap</v>
      </c>
    </row>
    <row r="49105" spans="11:16">
      <c r="K49105" s="14" t="str">
        <v/>
      </c>
      <c r="L49105" s="14" t="str">
        <v/>
      </c>
      <c r="O49105" s="14" t="str">
        <v/>
      </c>
      <c r="P49105" s="14" t="str">
        <f ca="1"/>
        <v>Low Cap</v>
      </c>
    </row>
    <row r="49106" spans="11:16">
      <c r="K49106" s="14" t="str">
        <v/>
      </c>
      <c r="L49106" s="14" t="str">
        <v/>
      </c>
      <c r="O49106" s="14" t="str">
        <v/>
      </c>
      <c r="P49106" s="14" t="str">
        <f ca="1"/>
        <v>Low Cap</v>
      </c>
    </row>
    <row r="49107" spans="11:16">
      <c r="K49107" s="14" t="str">
        <v/>
      </c>
      <c r="L49107" s="14" t="str">
        <v/>
      </c>
      <c r="O49107" s="14" t="str">
        <v/>
      </c>
      <c r="P49107" s="14" t="str">
        <f ca="1"/>
        <v>Low Cap</v>
      </c>
    </row>
    <row r="49108" spans="11:16">
      <c r="K49108" s="14" t="str">
        <v/>
      </c>
      <c r="L49108" s="14" t="str">
        <v/>
      </c>
      <c r="O49108" s="14" t="str">
        <v/>
      </c>
      <c r="P49108" s="14" t="str">
        <f ca="1"/>
        <v>Low Cap</v>
      </c>
    </row>
    <row r="49109" spans="11:16">
      <c r="K49109" s="14" t="str">
        <v/>
      </c>
      <c r="L49109" s="14" t="str">
        <v/>
      </c>
      <c r="O49109" s="14" t="str">
        <v/>
      </c>
      <c r="P49109" s="14" t="str">
        <f ca="1"/>
        <v>Low Cap</v>
      </c>
    </row>
    <row r="49110" spans="11:16">
      <c r="K49110" s="14" t="str">
        <v/>
      </c>
      <c r="L49110" s="14" t="str">
        <v/>
      </c>
      <c r="O49110" s="14" t="str">
        <v/>
      </c>
      <c r="P49110" s="14" t="str">
        <f ca="1"/>
        <v>Low Cap</v>
      </c>
    </row>
    <row r="49111" spans="11:16">
      <c r="K49111" s="14" t="str">
        <v/>
      </c>
      <c r="L49111" s="14" t="str">
        <v/>
      </c>
      <c r="O49111" s="14" t="str">
        <v/>
      </c>
      <c r="P49111" s="14" t="str">
        <f ca="1"/>
        <v>Low Cap</v>
      </c>
    </row>
    <row r="49112" spans="11:16">
      <c r="K49112" s="14" t="str">
        <v/>
      </c>
      <c r="L49112" s="14" t="str">
        <v/>
      </c>
      <c r="O49112" s="14" t="str">
        <v/>
      </c>
      <c r="P49112" s="14" t="str">
        <f ca="1"/>
        <v>Low Cap</v>
      </c>
    </row>
    <row r="49113" spans="11:16">
      <c r="K49113" s="14" t="str">
        <v/>
      </c>
      <c r="L49113" s="14" t="str">
        <v/>
      </c>
      <c r="O49113" s="14" t="str">
        <v/>
      </c>
      <c r="P49113" s="14" t="str">
        <f ca="1"/>
        <v>Low Cap</v>
      </c>
    </row>
    <row r="49114" spans="11:16">
      <c r="K49114" s="14" t="str">
        <v/>
      </c>
      <c r="L49114" s="14" t="str">
        <v/>
      </c>
      <c r="O49114" s="14" t="str">
        <v/>
      </c>
      <c r="P49114" s="14" t="str">
        <f ca="1"/>
        <v>Low Cap</v>
      </c>
    </row>
    <row r="49115" spans="11:16">
      <c r="K49115" s="14" t="str">
        <v/>
      </c>
      <c r="L49115" s="14" t="str">
        <v/>
      </c>
      <c r="O49115" s="14" t="str">
        <v/>
      </c>
      <c r="P49115" s="14" t="str">
        <f ca="1"/>
        <v>Low Cap</v>
      </c>
    </row>
    <row r="49116" spans="11:16">
      <c r="K49116" s="14" t="str">
        <v/>
      </c>
      <c r="L49116" s="14" t="str">
        <v/>
      </c>
      <c r="O49116" s="14" t="str">
        <v/>
      </c>
      <c r="P49116" s="14" t="str">
        <f ca="1"/>
        <v>Low Cap</v>
      </c>
    </row>
    <row r="49117" spans="11:16">
      <c r="K49117" s="14" t="str">
        <v/>
      </c>
      <c r="L49117" s="14" t="str">
        <v/>
      </c>
      <c r="O49117" s="14" t="str">
        <v/>
      </c>
      <c r="P49117" s="14" t="str">
        <f ca="1"/>
        <v>Low Cap</v>
      </c>
    </row>
    <row r="49118" spans="11:16">
      <c r="K49118" s="14" t="str">
        <v/>
      </c>
      <c r="L49118" s="14" t="str">
        <v/>
      </c>
      <c r="O49118" s="14" t="str">
        <v/>
      </c>
      <c r="P49118" s="14" t="str">
        <f ca="1"/>
        <v>Low Cap</v>
      </c>
    </row>
    <row r="49119" spans="11:16">
      <c r="K49119" s="14" t="str">
        <v/>
      </c>
      <c r="L49119" s="14" t="str">
        <v/>
      </c>
      <c r="O49119" s="14" t="str">
        <v/>
      </c>
      <c r="P49119" s="14" t="str">
        <f ca="1"/>
        <v>Low Cap</v>
      </c>
    </row>
    <row r="49120" spans="11:16">
      <c r="K49120" s="14" t="str">
        <v/>
      </c>
      <c r="L49120" s="14" t="str">
        <v/>
      </c>
      <c r="O49120" s="14" t="str">
        <v/>
      </c>
      <c r="P49120" s="14" t="str">
        <f ca="1"/>
        <v>Low Cap</v>
      </c>
    </row>
    <row r="49121" spans="11:16">
      <c r="K49121" s="14" t="str">
        <v/>
      </c>
      <c r="L49121" s="14" t="str">
        <v/>
      </c>
      <c r="O49121" s="14" t="str">
        <v/>
      </c>
      <c r="P49121" s="14" t="str">
        <f ca="1"/>
        <v>Low Cap</v>
      </c>
    </row>
    <row r="49122" spans="11:16">
      <c r="K49122" s="14" t="str">
        <v/>
      </c>
      <c r="L49122" s="14" t="str">
        <v/>
      </c>
      <c r="O49122" s="14" t="str">
        <v/>
      </c>
      <c r="P49122" s="14" t="str">
        <f ca="1"/>
        <v>Low Cap</v>
      </c>
    </row>
    <row r="49123" spans="11:16">
      <c r="K49123" s="14" t="str">
        <v/>
      </c>
      <c r="L49123" s="14" t="str">
        <v/>
      </c>
      <c r="O49123" s="14" t="str">
        <v/>
      </c>
      <c r="P49123" s="14" t="str">
        <f ca="1"/>
        <v>Low Cap</v>
      </c>
    </row>
    <row r="49124" spans="11:16">
      <c r="K49124" s="14" t="str">
        <v/>
      </c>
      <c r="L49124" s="14" t="str">
        <v/>
      </c>
      <c r="O49124" s="14" t="str">
        <v/>
      </c>
      <c r="P49124" s="14" t="str">
        <f ca="1"/>
        <v>Low Cap</v>
      </c>
    </row>
    <row r="49125" spans="11:16">
      <c r="K49125" s="14" t="str">
        <v/>
      </c>
      <c r="L49125" s="14" t="str">
        <v/>
      </c>
      <c r="O49125" s="14" t="str">
        <v/>
      </c>
      <c r="P49125" s="14" t="str">
        <f ca="1"/>
        <v>Low Cap</v>
      </c>
    </row>
    <row r="49126" spans="11:16">
      <c r="K49126" s="14" t="str">
        <v/>
      </c>
      <c r="L49126" s="14" t="str">
        <v/>
      </c>
      <c r="O49126" s="14" t="str">
        <v/>
      </c>
      <c r="P49126" s="14" t="str">
        <f ca="1"/>
        <v>Low Cap</v>
      </c>
    </row>
    <row r="49127" spans="11:16">
      <c r="K49127" s="14" t="str">
        <v/>
      </c>
      <c r="L49127" s="14" t="str">
        <v/>
      </c>
      <c r="O49127" s="14" t="str">
        <v/>
      </c>
      <c r="P49127" s="14" t="str">
        <f ca="1"/>
        <v>Low Cap</v>
      </c>
    </row>
    <row r="49128" spans="11:16">
      <c r="K49128" s="14" t="str">
        <v/>
      </c>
      <c r="L49128" s="14" t="str">
        <v/>
      </c>
      <c r="O49128" s="14" t="str">
        <v/>
      </c>
      <c r="P49128" s="14" t="str">
        <f ca="1"/>
        <v>Low Cap</v>
      </c>
    </row>
    <row r="49129" spans="11:16">
      <c r="K49129" s="14" t="str">
        <v/>
      </c>
      <c r="L49129" s="14" t="str">
        <v/>
      </c>
      <c r="O49129" s="14" t="str">
        <v/>
      </c>
      <c r="P49129" s="14" t="str">
        <f ca="1"/>
        <v>Low Cap</v>
      </c>
    </row>
    <row r="49130" spans="11:16">
      <c r="K49130" s="14" t="str">
        <v/>
      </c>
      <c r="L49130" s="14" t="str">
        <v/>
      </c>
      <c r="O49130" s="14" t="str">
        <v/>
      </c>
      <c r="P49130" s="14" t="str">
        <f ca="1"/>
        <v>Low Cap</v>
      </c>
    </row>
    <row r="49131" spans="11:16">
      <c r="K49131" s="14" t="str">
        <v/>
      </c>
      <c r="L49131" s="14" t="str">
        <v/>
      </c>
      <c r="O49131" s="14" t="str">
        <v/>
      </c>
      <c r="P49131" s="14" t="str">
        <f ca="1"/>
        <v>Low Cap</v>
      </c>
    </row>
    <row r="49132" spans="11:16">
      <c r="K49132" s="14" t="str">
        <v/>
      </c>
      <c r="L49132" s="14" t="str">
        <v/>
      </c>
      <c r="O49132" s="14" t="str">
        <v/>
      </c>
      <c r="P49132" s="14" t="str">
        <f ca="1"/>
        <v>Low Cap</v>
      </c>
    </row>
    <row r="49133" spans="11:16">
      <c r="K49133" s="14" t="str">
        <v/>
      </c>
      <c r="L49133" s="14" t="str">
        <v/>
      </c>
      <c r="O49133" s="14" t="str">
        <v/>
      </c>
      <c r="P49133" s="14" t="str">
        <f ca="1"/>
        <v>Low Cap</v>
      </c>
    </row>
    <row r="49134" spans="11:16">
      <c r="K49134" s="14" t="str">
        <v/>
      </c>
      <c r="L49134" s="14" t="str">
        <v/>
      </c>
      <c r="O49134" s="14" t="str">
        <v/>
      </c>
      <c r="P49134" s="14" t="str">
        <f ca="1"/>
        <v>Low Cap</v>
      </c>
    </row>
    <row r="49135" spans="11:16">
      <c r="K49135" s="14" t="str">
        <v/>
      </c>
      <c r="L49135" s="14" t="str">
        <v/>
      </c>
      <c r="O49135" s="14" t="str">
        <v/>
      </c>
      <c r="P49135" s="14" t="str">
        <f ca="1"/>
        <v>Low Cap</v>
      </c>
    </row>
    <row r="49136" spans="11:16">
      <c r="K49136" s="14" t="str">
        <v/>
      </c>
      <c r="L49136" s="14" t="str">
        <v/>
      </c>
      <c r="O49136" s="14" t="str">
        <v/>
      </c>
      <c r="P49136" s="14" t="str">
        <f ca="1"/>
        <v>Low Cap</v>
      </c>
    </row>
    <row r="49137" spans="11:16">
      <c r="K49137" s="14" t="str">
        <v/>
      </c>
      <c r="L49137" s="14" t="str">
        <v/>
      </c>
      <c r="O49137" s="14" t="str">
        <v/>
      </c>
      <c r="P49137" s="14" t="str">
        <f ca="1"/>
        <v>Low Cap</v>
      </c>
    </row>
    <row r="49138" spans="11:16">
      <c r="K49138" s="14" t="str">
        <v/>
      </c>
      <c r="L49138" s="14" t="str">
        <v/>
      </c>
      <c r="O49138" s="14" t="str">
        <v/>
      </c>
      <c r="P49138" s="14" t="str">
        <f ca="1"/>
        <v>Low Cap</v>
      </c>
    </row>
    <row r="49139" spans="11:16">
      <c r="K49139" s="14" t="str">
        <v/>
      </c>
      <c r="L49139" s="14" t="str">
        <v/>
      </c>
      <c r="O49139" s="14" t="str">
        <v/>
      </c>
      <c r="P49139" s="14" t="str">
        <f ca="1"/>
        <v>Low Cap</v>
      </c>
    </row>
    <row r="49140" spans="11:16">
      <c r="K49140" s="14" t="str">
        <v/>
      </c>
      <c r="L49140" s="14" t="str">
        <v/>
      </c>
      <c r="O49140" s="14" t="str">
        <v/>
      </c>
      <c r="P49140" s="14" t="str">
        <f ca="1"/>
        <v>Low Cap</v>
      </c>
    </row>
    <row r="49141" spans="11:16">
      <c r="K49141" s="14" t="str">
        <v/>
      </c>
      <c r="L49141" s="14" t="str">
        <v/>
      </c>
      <c r="O49141" s="14" t="str">
        <v/>
      </c>
      <c r="P49141" s="14" t="str">
        <f ca="1"/>
        <v>Low Cap</v>
      </c>
    </row>
    <row r="49142" spans="11:16">
      <c r="K49142" s="14" t="str">
        <v/>
      </c>
      <c r="L49142" s="14" t="str">
        <v/>
      </c>
      <c r="O49142" s="14" t="str">
        <v/>
      </c>
      <c r="P49142" s="14" t="str">
        <f ca="1"/>
        <v>Low Cap</v>
      </c>
    </row>
    <row r="49143" spans="11:16">
      <c r="K49143" s="14" t="str">
        <v/>
      </c>
      <c r="L49143" s="14" t="str">
        <v/>
      </c>
      <c r="O49143" s="14" t="str">
        <v/>
      </c>
      <c r="P49143" s="14" t="str">
        <f ca="1"/>
        <v>Low Cap</v>
      </c>
    </row>
    <row r="49144" spans="11:16">
      <c r="K49144" s="14" t="str">
        <v/>
      </c>
      <c r="L49144" s="14" t="str">
        <v/>
      </c>
      <c r="O49144" s="14" t="str">
        <v/>
      </c>
      <c r="P49144" s="14" t="str">
        <f ca="1"/>
        <v>Low Cap</v>
      </c>
    </row>
    <row r="49145" spans="11:16">
      <c r="K49145" s="14" t="str">
        <v/>
      </c>
      <c r="L49145" s="14" t="str">
        <v/>
      </c>
      <c r="O49145" s="14" t="str">
        <v/>
      </c>
      <c r="P49145" s="14" t="str">
        <f ca="1"/>
        <v>Low Cap</v>
      </c>
    </row>
    <row r="49146" spans="11:16">
      <c r="K49146" s="14" t="str">
        <v/>
      </c>
      <c r="L49146" s="14" t="str">
        <v/>
      </c>
      <c r="O49146" s="14" t="str">
        <v/>
      </c>
      <c r="P49146" s="14" t="str">
        <f ca="1"/>
        <v>Low Cap</v>
      </c>
    </row>
    <row r="49147" spans="11:16">
      <c r="K49147" s="14" t="str">
        <v/>
      </c>
      <c r="L49147" s="14" t="str">
        <v/>
      </c>
      <c r="O49147" s="14" t="str">
        <v/>
      </c>
      <c r="P49147" s="14" t="str">
        <f ca="1"/>
        <v>Low Cap</v>
      </c>
    </row>
    <row r="49148" spans="11:16">
      <c r="K49148" s="14" t="str">
        <v/>
      </c>
      <c r="L49148" s="14" t="str">
        <v/>
      </c>
      <c r="O49148" s="14" t="str">
        <v/>
      </c>
      <c r="P49148" s="14" t="str">
        <f ca="1"/>
        <v>Low Cap</v>
      </c>
    </row>
    <row r="49149" spans="11:16">
      <c r="K49149" s="14" t="str">
        <v/>
      </c>
      <c r="L49149" s="14" t="str">
        <v/>
      </c>
      <c r="O49149" s="14" t="str">
        <v/>
      </c>
      <c r="P49149" s="14" t="str">
        <f ca="1"/>
        <v>Low Cap</v>
      </c>
    </row>
    <row r="49150" spans="11:16">
      <c r="K49150" s="14" t="str">
        <v/>
      </c>
      <c r="L49150" s="14" t="str">
        <v/>
      </c>
      <c r="O49150" s="14" t="str">
        <v/>
      </c>
      <c r="P49150" s="14" t="str">
        <f ca="1"/>
        <v>Low Cap</v>
      </c>
    </row>
    <row r="49151" spans="11:16">
      <c r="K49151" s="14" t="str">
        <v/>
      </c>
      <c r="L49151" s="14" t="str">
        <v/>
      </c>
      <c r="O49151" s="14" t="str">
        <v/>
      </c>
      <c r="P49151" s="14" t="str">
        <f ca="1"/>
        <v>Low Cap</v>
      </c>
    </row>
    <row r="49152" spans="11:16">
      <c r="K49152" s="14" t="str">
        <v/>
      </c>
      <c r="L49152" s="14" t="str">
        <v/>
      </c>
      <c r="O49152" s="14" t="str">
        <v/>
      </c>
      <c r="P49152" s="14" t="str">
        <f ca="1"/>
        <v>Low Cap</v>
      </c>
    </row>
    <row r="49153" spans="11:16">
      <c r="K49153" s="14" t="str">
        <v/>
      </c>
      <c r="L49153" s="14" t="str">
        <v/>
      </c>
      <c r="O49153" s="14" t="str">
        <v/>
      </c>
      <c r="P49153" s="14" t="str">
        <f ca="1"/>
        <v>Low Cap</v>
      </c>
    </row>
    <row r="49154" spans="11:16">
      <c r="K49154" s="14" t="str">
        <v/>
      </c>
      <c r="L49154" s="14" t="str">
        <v/>
      </c>
      <c r="O49154" s="14" t="str">
        <v/>
      </c>
      <c r="P49154" s="14" t="str">
        <f ca="1"/>
        <v>Low Cap</v>
      </c>
    </row>
    <row r="49155" spans="11:16">
      <c r="K49155" s="14" t="str">
        <v/>
      </c>
      <c r="L49155" s="14" t="str">
        <v/>
      </c>
      <c r="O49155" s="14" t="str">
        <v/>
      </c>
      <c r="P49155" s="14" t="str">
        <f ca="1"/>
        <v>Low Cap</v>
      </c>
    </row>
    <row r="49156" spans="11:16">
      <c r="K49156" s="14" t="str">
        <v/>
      </c>
      <c r="L49156" s="14" t="str">
        <v/>
      </c>
      <c r="O49156" s="14" t="str">
        <v/>
      </c>
      <c r="P49156" s="14" t="str">
        <f ca="1"/>
        <v>Low Cap</v>
      </c>
    </row>
    <row r="49157" spans="11:16">
      <c r="K49157" s="14" t="str">
        <v/>
      </c>
      <c r="L49157" s="14" t="str">
        <v/>
      </c>
      <c r="O49157" s="14" t="str">
        <v/>
      </c>
      <c r="P49157" s="14" t="str">
        <f ca="1"/>
        <v>Low Cap</v>
      </c>
    </row>
    <row r="49158" spans="11:16">
      <c r="K49158" s="14" t="str">
        <v/>
      </c>
      <c r="L49158" s="14" t="str">
        <v/>
      </c>
      <c r="O49158" s="14" t="str">
        <v/>
      </c>
      <c r="P49158" s="14" t="str">
        <f ca="1"/>
        <v>Low Cap</v>
      </c>
    </row>
    <row r="49159" spans="11:16">
      <c r="K49159" s="14" t="str">
        <v/>
      </c>
      <c r="L49159" s="14" t="str">
        <v/>
      </c>
      <c r="O49159" s="14" t="str">
        <v/>
      </c>
      <c r="P49159" s="14" t="str">
        <f ca="1"/>
        <v>Low Cap</v>
      </c>
    </row>
    <row r="49160" spans="11:16">
      <c r="K49160" s="14" t="str">
        <v/>
      </c>
      <c r="L49160" s="14" t="str">
        <v/>
      </c>
      <c r="O49160" s="14" t="str">
        <v/>
      </c>
      <c r="P49160" s="14" t="str">
        <f ca="1"/>
        <v>Low Cap</v>
      </c>
    </row>
    <row r="49161" spans="11:16">
      <c r="K49161" s="14" t="str">
        <v/>
      </c>
      <c r="L49161" s="14" t="str">
        <v/>
      </c>
      <c r="O49161" s="14" t="str">
        <v/>
      </c>
      <c r="P49161" s="14" t="str">
        <f ca="1"/>
        <v>Low Cap</v>
      </c>
    </row>
    <row r="49162" spans="11:16">
      <c r="K49162" s="14" t="str">
        <v/>
      </c>
      <c r="L49162" s="14" t="str">
        <v/>
      </c>
      <c r="O49162" s="14" t="str">
        <v/>
      </c>
      <c r="P49162" s="14" t="str">
        <f ca="1"/>
        <v>Low Cap</v>
      </c>
    </row>
    <row r="49163" spans="11:16">
      <c r="K49163" s="14" t="str">
        <v/>
      </c>
      <c r="L49163" s="14" t="str">
        <v/>
      </c>
      <c r="O49163" s="14" t="str">
        <v/>
      </c>
      <c r="P49163" s="14" t="str">
        <f ca="1"/>
        <v>Low Cap</v>
      </c>
    </row>
    <row r="49164" spans="11:16">
      <c r="K49164" s="14" t="str">
        <v/>
      </c>
      <c r="L49164" s="14" t="str">
        <v/>
      </c>
      <c r="O49164" s="14" t="str">
        <v/>
      </c>
      <c r="P49164" s="14" t="str">
        <f ca="1"/>
        <v>Low Cap</v>
      </c>
    </row>
    <row r="49165" spans="11:16">
      <c r="K49165" s="14" t="str">
        <v/>
      </c>
      <c r="L49165" s="14" t="str">
        <v/>
      </c>
      <c r="O49165" s="14" t="str">
        <v/>
      </c>
      <c r="P49165" s="14" t="str">
        <f ca="1"/>
        <v>Low Cap</v>
      </c>
    </row>
    <row r="49166" spans="11:16">
      <c r="K49166" s="14" t="str">
        <v/>
      </c>
      <c r="L49166" s="14" t="str">
        <v/>
      </c>
      <c r="O49166" s="14" t="str">
        <v/>
      </c>
      <c r="P49166" s="14" t="str">
        <f ca="1"/>
        <v>Low Cap</v>
      </c>
    </row>
    <row r="49167" spans="11:16">
      <c r="K49167" s="14" t="str">
        <v/>
      </c>
      <c r="L49167" s="14" t="str">
        <v/>
      </c>
      <c r="O49167" s="14" t="str">
        <v/>
      </c>
      <c r="P49167" s="14" t="str">
        <f ca="1"/>
        <v>Low Cap</v>
      </c>
    </row>
    <row r="49168" spans="11:16">
      <c r="K49168" s="14" t="str">
        <v/>
      </c>
      <c r="L49168" s="14" t="str">
        <v/>
      </c>
      <c r="O49168" s="14" t="str">
        <v/>
      </c>
      <c r="P49168" s="14" t="str">
        <f ca="1"/>
        <v>Low Cap</v>
      </c>
    </row>
    <row r="49169" spans="11:16">
      <c r="K49169" s="14" t="str">
        <v/>
      </c>
      <c r="L49169" s="14" t="str">
        <v/>
      </c>
      <c r="O49169" s="14" t="str">
        <v/>
      </c>
      <c r="P49169" s="14" t="str">
        <f ca="1"/>
        <v>Low Cap</v>
      </c>
    </row>
    <row r="49170" spans="11:16">
      <c r="K49170" s="14" t="str">
        <v/>
      </c>
      <c r="L49170" s="14" t="str">
        <v/>
      </c>
      <c r="O49170" s="14" t="str">
        <v/>
      </c>
      <c r="P49170" s="14" t="str">
        <f ca="1"/>
        <v>Low Cap</v>
      </c>
    </row>
    <row r="49171" spans="11:16">
      <c r="K49171" s="14" t="str">
        <v/>
      </c>
      <c r="L49171" s="14" t="str">
        <v/>
      </c>
      <c r="O49171" s="14" t="str">
        <v/>
      </c>
      <c r="P49171" s="14" t="str">
        <f ca="1"/>
        <v>Low Cap</v>
      </c>
    </row>
    <row r="49172" spans="11:16">
      <c r="K49172" s="14" t="str">
        <v/>
      </c>
      <c r="L49172" s="14" t="str">
        <v/>
      </c>
      <c r="O49172" s="14" t="str">
        <v/>
      </c>
      <c r="P49172" s="14" t="str">
        <f ca="1"/>
        <v>Low Cap</v>
      </c>
    </row>
    <row r="49173" spans="11:16">
      <c r="K49173" s="14" t="str">
        <v/>
      </c>
      <c r="L49173" s="14" t="str">
        <v/>
      </c>
      <c r="O49173" s="14" t="str">
        <v/>
      </c>
      <c r="P49173" s="14" t="str">
        <f ca="1"/>
        <v>Low Cap</v>
      </c>
    </row>
    <row r="49174" spans="11:16">
      <c r="K49174" s="14" t="str">
        <v/>
      </c>
      <c r="L49174" s="14" t="str">
        <v/>
      </c>
      <c r="O49174" s="14" t="str">
        <v/>
      </c>
      <c r="P49174" s="14" t="str">
        <f ca="1"/>
        <v>Low Cap</v>
      </c>
    </row>
    <row r="49175" spans="11:16">
      <c r="K49175" s="14" t="str">
        <v/>
      </c>
      <c r="L49175" s="14" t="str">
        <v/>
      </c>
      <c r="O49175" s="14" t="str">
        <v/>
      </c>
      <c r="P49175" s="14" t="str">
        <f ca="1"/>
        <v>Low Cap</v>
      </c>
    </row>
    <row r="49176" spans="11:16">
      <c r="K49176" s="14" t="str">
        <v/>
      </c>
      <c r="L49176" s="14" t="str">
        <v/>
      </c>
      <c r="O49176" s="14" t="str">
        <v/>
      </c>
      <c r="P49176" s="14" t="str">
        <f ca="1"/>
        <v>Low Cap</v>
      </c>
    </row>
    <row r="49177" spans="11:16">
      <c r="K49177" s="14" t="str">
        <v/>
      </c>
      <c r="L49177" s="14" t="str">
        <v/>
      </c>
      <c r="O49177" s="14" t="str">
        <v/>
      </c>
      <c r="P49177" s="14" t="str">
        <f ca="1"/>
        <v>Low Cap</v>
      </c>
    </row>
    <row r="49178" spans="11:16">
      <c r="K49178" s="14" t="str">
        <v/>
      </c>
      <c r="L49178" s="14" t="str">
        <v/>
      </c>
      <c r="O49178" s="14" t="str">
        <v/>
      </c>
      <c r="P49178" s="14" t="str">
        <f ca="1"/>
        <v>Low Cap</v>
      </c>
    </row>
    <row r="49179" spans="11:16">
      <c r="K49179" s="14" t="str">
        <v/>
      </c>
      <c r="L49179" s="14" t="str">
        <v/>
      </c>
      <c r="O49179" s="14" t="str">
        <v/>
      </c>
      <c r="P49179" s="14" t="str">
        <f ca="1"/>
        <v>Low Cap</v>
      </c>
    </row>
    <row r="49180" spans="11:16">
      <c r="K49180" s="14" t="str">
        <v/>
      </c>
      <c r="L49180" s="14" t="str">
        <v/>
      </c>
      <c r="O49180" s="14" t="str">
        <v/>
      </c>
      <c r="P49180" s="14" t="str">
        <f ca="1"/>
        <v>Low Cap</v>
      </c>
    </row>
    <row r="49181" spans="11:16">
      <c r="K49181" s="14" t="str">
        <v/>
      </c>
      <c r="L49181" s="14" t="str">
        <v/>
      </c>
      <c r="O49181" s="14" t="str">
        <v/>
      </c>
      <c r="P49181" s="14" t="str">
        <f ca="1"/>
        <v>Low Cap</v>
      </c>
    </row>
    <row r="49182" spans="11:16">
      <c r="K49182" s="14" t="str">
        <v/>
      </c>
      <c r="L49182" s="14" t="str">
        <v/>
      </c>
      <c r="O49182" s="14" t="str">
        <v/>
      </c>
      <c r="P49182" s="14" t="str">
        <f ca="1"/>
        <v>Low Cap</v>
      </c>
    </row>
    <row r="49183" spans="11:16">
      <c r="K49183" s="14" t="str">
        <v/>
      </c>
      <c r="L49183" s="14" t="str">
        <v/>
      </c>
      <c r="O49183" s="14" t="str">
        <v/>
      </c>
      <c r="P49183" s="14" t="str">
        <f ca="1"/>
        <v>Low Cap</v>
      </c>
    </row>
    <row r="49184" spans="11:16">
      <c r="K49184" s="14" t="str">
        <v/>
      </c>
      <c r="L49184" s="14" t="str">
        <v/>
      </c>
      <c r="O49184" s="14" t="str">
        <v/>
      </c>
      <c r="P49184" s="14" t="str">
        <f ca="1"/>
        <v>Low Cap</v>
      </c>
    </row>
    <row r="49185" spans="11:16">
      <c r="K49185" s="14" t="str">
        <v/>
      </c>
      <c r="L49185" s="14" t="str">
        <v/>
      </c>
      <c r="O49185" s="14" t="str">
        <v/>
      </c>
      <c r="P49185" s="14" t="str">
        <f ca="1"/>
        <v>Low Cap</v>
      </c>
    </row>
    <row r="49186" spans="11:16">
      <c r="K49186" s="14" t="str">
        <v/>
      </c>
      <c r="L49186" s="14" t="str">
        <v/>
      </c>
      <c r="O49186" s="14" t="str">
        <v/>
      </c>
      <c r="P49186" s="14" t="str">
        <f ca="1"/>
        <v>Low Cap</v>
      </c>
    </row>
    <row r="49187" spans="11:16">
      <c r="K49187" s="14" t="str">
        <v/>
      </c>
      <c r="L49187" s="14" t="str">
        <v/>
      </c>
      <c r="O49187" s="14" t="str">
        <v/>
      </c>
      <c r="P49187" s="14" t="str">
        <f ca="1"/>
        <v>Low Cap</v>
      </c>
    </row>
    <row r="49188" spans="11:16">
      <c r="K49188" s="14" t="str">
        <v/>
      </c>
      <c r="L49188" s="14" t="str">
        <v/>
      </c>
      <c r="O49188" s="14" t="str">
        <v/>
      </c>
      <c r="P49188" s="14" t="str">
        <f ca="1"/>
        <v>Low Cap</v>
      </c>
    </row>
    <row r="49189" spans="11:16">
      <c r="K49189" s="14" t="str">
        <v/>
      </c>
      <c r="L49189" s="14" t="str">
        <v/>
      </c>
      <c r="O49189" s="14" t="str">
        <v/>
      </c>
      <c r="P49189" s="14" t="str">
        <f ca="1"/>
        <v>Low Cap</v>
      </c>
    </row>
    <row r="49190" spans="11:16">
      <c r="K49190" s="14" t="str">
        <v/>
      </c>
      <c r="L49190" s="14" t="str">
        <v/>
      </c>
      <c r="O49190" s="14" t="str">
        <v/>
      </c>
      <c r="P49190" s="14" t="str">
        <f ca="1"/>
        <v>Low Cap</v>
      </c>
    </row>
    <row r="49191" spans="11:16">
      <c r="K49191" s="14" t="str">
        <v/>
      </c>
      <c r="L49191" s="14" t="str">
        <v/>
      </c>
      <c r="O49191" s="14" t="str">
        <v/>
      </c>
      <c r="P49191" s="14" t="str">
        <f ca="1"/>
        <v>Low Cap</v>
      </c>
    </row>
    <row r="49192" spans="11:16">
      <c r="K49192" s="14" t="str">
        <v/>
      </c>
      <c r="L49192" s="14" t="str">
        <v/>
      </c>
      <c r="O49192" s="14" t="str">
        <v/>
      </c>
      <c r="P49192" s="14" t="str">
        <f ca="1"/>
        <v>Low Cap</v>
      </c>
    </row>
    <row r="49193" spans="11:16">
      <c r="K49193" s="14" t="str">
        <v/>
      </c>
      <c r="L49193" s="14" t="str">
        <v/>
      </c>
      <c r="O49193" s="14" t="str">
        <v/>
      </c>
      <c r="P49193" s="14" t="str">
        <f ca="1"/>
        <v>Low Cap</v>
      </c>
    </row>
    <row r="49194" spans="11:16">
      <c r="K49194" s="14" t="str">
        <v/>
      </c>
      <c r="L49194" s="14" t="str">
        <v/>
      </c>
      <c r="O49194" s="14" t="str">
        <v/>
      </c>
      <c r="P49194" s="14" t="str">
        <f ca="1"/>
        <v>Low Cap</v>
      </c>
    </row>
    <row r="49195" spans="11:16">
      <c r="K49195" s="14" t="str">
        <v/>
      </c>
      <c r="L49195" s="14" t="str">
        <v/>
      </c>
      <c r="O49195" s="14" t="str">
        <v/>
      </c>
      <c r="P49195" s="14" t="str">
        <f ca="1"/>
        <v>Low Cap</v>
      </c>
    </row>
    <row r="49196" spans="11:16">
      <c r="K49196" s="14" t="str">
        <v/>
      </c>
      <c r="L49196" s="14" t="str">
        <v/>
      </c>
      <c r="O49196" s="14" t="str">
        <v/>
      </c>
      <c r="P49196" s="14" t="str">
        <f ca="1"/>
        <v>Low Cap</v>
      </c>
    </row>
    <row r="49197" spans="11:16">
      <c r="K49197" s="14" t="str">
        <v/>
      </c>
      <c r="L49197" s="14" t="str">
        <v/>
      </c>
      <c r="O49197" s="14" t="str">
        <v/>
      </c>
      <c r="P49197" s="14" t="str">
        <f ca="1"/>
        <v>Low Cap</v>
      </c>
    </row>
    <row r="49198" spans="11:16">
      <c r="K49198" s="14" t="str">
        <v/>
      </c>
      <c r="L49198" s="14" t="str">
        <v/>
      </c>
      <c r="O49198" s="14" t="str">
        <v/>
      </c>
      <c r="P49198" s="14" t="str">
        <f ca="1"/>
        <v>Low Cap</v>
      </c>
    </row>
    <row r="49199" spans="11:16">
      <c r="K49199" s="14" t="str">
        <v/>
      </c>
      <c r="L49199" s="14" t="str">
        <v/>
      </c>
      <c r="O49199" s="14" t="str">
        <v/>
      </c>
      <c r="P49199" s="14" t="str">
        <f ca="1"/>
        <v>Low Cap</v>
      </c>
    </row>
    <row r="49200" spans="11:16">
      <c r="K49200" s="14" t="str">
        <v/>
      </c>
      <c r="L49200" s="14" t="str">
        <v/>
      </c>
      <c r="O49200" s="14" t="str">
        <v/>
      </c>
      <c r="P49200" s="14" t="str">
        <f ca="1"/>
        <v>Low Cap</v>
      </c>
    </row>
    <row r="49201" spans="11:16">
      <c r="K49201" s="14" t="str">
        <v/>
      </c>
      <c r="L49201" s="14" t="str">
        <v/>
      </c>
      <c r="O49201" s="14" t="str">
        <v/>
      </c>
      <c r="P49201" s="14" t="str">
        <f ca="1"/>
        <v>Low Cap</v>
      </c>
    </row>
    <row r="49202" spans="11:16">
      <c r="K49202" s="14" t="str">
        <v/>
      </c>
      <c r="L49202" s="14" t="str">
        <v/>
      </c>
      <c r="O49202" s="14" t="str">
        <v/>
      </c>
      <c r="P49202" s="14" t="str">
        <f ca="1"/>
        <v>Low Cap</v>
      </c>
    </row>
    <row r="49203" spans="11:16">
      <c r="K49203" s="14" t="str">
        <v/>
      </c>
      <c r="L49203" s="14" t="str">
        <v/>
      </c>
      <c r="O49203" s="14" t="str">
        <v/>
      </c>
      <c r="P49203" s="14" t="str">
        <f ca="1"/>
        <v>Low Cap</v>
      </c>
    </row>
    <row r="49204" spans="11:16">
      <c r="K49204" s="14" t="str">
        <v/>
      </c>
      <c r="L49204" s="14" t="str">
        <v/>
      </c>
      <c r="O49204" s="14" t="str">
        <v/>
      </c>
      <c r="P49204" s="14" t="str">
        <f ca="1"/>
        <v>Low Cap</v>
      </c>
    </row>
    <row r="49205" spans="11:16">
      <c r="K49205" s="14" t="str">
        <v/>
      </c>
      <c r="L49205" s="14" t="str">
        <v/>
      </c>
      <c r="O49205" s="14" t="str">
        <v/>
      </c>
      <c r="P49205" s="14" t="str">
        <f ca="1"/>
        <v>Low Cap</v>
      </c>
    </row>
    <row r="49206" spans="11:16">
      <c r="K49206" s="14" t="str">
        <v/>
      </c>
      <c r="L49206" s="14" t="str">
        <v/>
      </c>
      <c r="O49206" s="14" t="str">
        <v/>
      </c>
      <c r="P49206" s="14" t="str">
        <f ca="1"/>
        <v>Low Cap</v>
      </c>
    </row>
    <row r="49207" spans="11:16">
      <c r="K49207" s="14" t="str">
        <v/>
      </c>
      <c r="L49207" s="14" t="str">
        <v/>
      </c>
      <c r="O49207" s="14" t="str">
        <v/>
      </c>
      <c r="P49207" s="14" t="str">
        <f ca="1"/>
        <v>Low Cap</v>
      </c>
    </row>
    <row r="49208" spans="11:16">
      <c r="K49208" s="14" t="str">
        <v/>
      </c>
      <c r="L49208" s="14" t="str">
        <v/>
      </c>
      <c r="O49208" s="14" t="str">
        <v/>
      </c>
      <c r="P49208" s="14" t="str">
        <f ca="1"/>
        <v>Low Cap</v>
      </c>
    </row>
    <row r="49209" spans="11:16">
      <c r="K49209" s="14" t="str">
        <v/>
      </c>
      <c r="L49209" s="14" t="str">
        <v/>
      </c>
      <c r="O49209" s="14" t="str">
        <v/>
      </c>
      <c r="P49209" s="14" t="str">
        <f ca="1"/>
        <v>Low Cap</v>
      </c>
    </row>
    <row r="49210" spans="11:16">
      <c r="K49210" s="14" t="str">
        <v/>
      </c>
      <c r="L49210" s="14" t="str">
        <v/>
      </c>
      <c r="O49210" s="14" t="str">
        <v/>
      </c>
      <c r="P49210" s="14" t="str">
        <f ca="1"/>
        <v>Low Cap</v>
      </c>
    </row>
    <row r="49211" spans="11:16">
      <c r="K49211" s="14" t="str">
        <v/>
      </c>
      <c r="L49211" s="14" t="str">
        <v/>
      </c>
      <c r="O49211" s="14" t="str">
        <v/>
      </c>
      <c r="P49211" s="14" t="str">
        <f ca="1"/>
        <v>Low Cap</v>
      </c>
    </row>
    <row r="49212" spans="11:16">
      <c r="K49212" s="14" t="str">
        <v/>
      </c>
      <c r="L49212" s="14" t="str">
        <v/>
      </c>
      <c r="O49212" s="14" t="str">
        <v/>
      </c>
      <c r="P49212" s="14" t="str">
        <f ca="1"/>
        <v>Low Cap</v>
      </c>
    </row>
    <row r="49213" spans="11:16">
      <c r="K49213" s="14" t="str">
        <v/>
      </c>
      <c r="L49213" s="14" t="str">
        <v/>
      </c>
      <c r="O49213" s="14" t="str">
        <v/>
      </c>
      <c r="P49213" s="14" t="str">
        <f ca="1"/>
        <v>Low Cap</v>
      </c>
    </row>
    <row r="49214" spans="11:16">
      <c r="K49214" s="14" t="str">
        <v/>
      </c>
      <c r="L49214" s="14" t="str">
        <v/>
      </c>
      <c r="O49214" s="14" t="str">
        <v/>
      </c>
      <c r="P49214" s="14" t="str">
        <f ca="1"/>
        <v>Low Cap</v>
      </c>
    </row>
    <row r="49215" spans="11:16">
      <c r="K49215" s="14" t="str">
        <v/>
      </c>
      <c r="L49215" s="14" t="str">
        <v/>
      </c>
      <c r="O49215" s="14" t="str">
        <v/>
      </c>
      <c r="P49215" s="14" t="str">
        <f ca="1"/>
        <v>Low Cap</v>
      </c>
    </row>
    <row r="49216" spans="11:16">
      <c r="K49216" s="14" t="str">
        <v/>
      </c>
      <c r="L49216" s="14" t="str">
        <v/>
      </c>
      <c r="O49216" s="14" t="str">
        <v/>
      </c>
      <c r="P49216" s="14" t="str">
        <f ca="1"/>
        <v>Low Cap</v>
      </c>
    </row>
    <row r="49217" spans="11:16">
      <c r="K49217" s="14" t="str">
        <v/>
      </c>
      <c r="L49217" s="14" t="str">
        <v/>
      </c>
      <c r="O49217" s="14" t="str">
        <v/>
      </c>
      <c r="P49217" s="14" t="str">
        <f ca="1"/>
        <v>Low Cap</v>
      </c>
    </row>
    <row r="49218" spans="11:16">
      <c r="K49218" s="14" t="str">
        <v/>
      </c>
      <c r="L49218" s="14" t="str">
        <v/>
      </c>
      <c r="O49218" s="14" t="str">
        <v/>
      </c>
      <c r="P49218" s="14" t="str">
        <f ca="1"/>
        <v>Low Cap</v>
      </c>
    </row>
    <row r="49219" spans="11:16">
      <c r="K49219" s="14" t="str">
        <v/>
      </c>
      <c r="L49219" s="14" t="str">
        <v/>
      </c>
      <c r="O49219" s="14" t="str">
        <v/>
      </c>
      <c r="P49219" s="14" t="str">
        <f ca="1"/>
        <v>Low Cap</v>
      </c>
    </row>
    <row r="49220" spans="11:16">
      <c r="K49220" s="14" t="str">
        <v/>
      </c>
      <c r="L49220" s="14" t="str">
        <v/>
      </c>
      <c r="O49220" s="14" t="str">
        <v/>
      </c>
      <c r="P49220" s="14" t="str">
        <f ca="1"/>
        <v>Low Cap</v>
      </c>
    </row>
    <row r="49221" spans="11:16">
      <c r="K49221" s="14" t="str">
        <v/>
      </c>
      <c r="L49221" s="14" t="str">
        <v/>
      </c>
      <c r="O49221" s="14" t="str">
        <v/>
      </c>
      <c r="P49221" s="14" t="str">
        <f ca="1"/>
        <v>Low Cap</v>
      </c>
    </row>
    <row r="49222" spans="11:16">
      <c r="K49222" s="14" t="str">
        <v/>
      </c>
      <c r="L49222" s="14" t="str">
        <v/>
      </c>
      <c r="O49222" s="14" t="str">
        <v/>
      </c>
      <c r="P49222" s="14" t="str">
        <f ca="1"/>
        <v>Low Cap</v>
      </c>
    </row>
    <row r="49223" spans="11:16">
      <c r="K49223" s="14" t="str">
        <v/>
      </c>
      <c r="L49223" s="14" t="str">
        <v/>
      </c>
      <c r="O49223" s="14" t="str">
        <v/>
      </c>
      <c r="P49223" s="14" t="str">
        <f ca="1"/>
        <v>Low Cap</v>
      </c>
    </row>
    <row r="49224" spans="11:16">
      <c r="K49224" s="14" t="str">
        <v/>
      </c>
      <c r="L49224" s="14" t="str">
        <v/>
      </c>
      <c r="O49224" s="14" t="str">
        <v/>
      </c>
      <c r="P49224" s="14" t="str">
        <f ca="1"/>
        <v>Low Cap</v>
      </c>
    </row>
    <row r="49225" spans="11:16">
      <c r="K49225" s="14" t="str">
        <v/>
      </c>
      <c r="L49225" s="14" t="str">
        <v/>
      </c>
      <c r="O49225" s="14" t="str">
        <v/>
      </c>
      <c r="P49225" s="14" t="str">
        <f ca="1"/>
        <v>Low Cap</v>
      </c>
    </row>
    <row r="49226" spans="11:16">
      <c r="K49226" s="14" t="str">
        <v/>
      </c>
      <c r="L49226" s="14" t="str">
        <v/>
      </c>
      <c r="O49226" s="14" t="str">
        <v/>
      </c>
      <c r="P49226" s="14" t="str">
        <f ca="1"/>
        <v>Low Cap</v>
      </c>
    </row>
    <row r="49227" spans="11:16">
      <c r="K49227" s="14" t="str">
        <v/>
      </c>
      <c r="L49227" s="14" t="str">
        <v/>
      </c>
      <c r="O49227" s="14" t="str">
        <v/>
      </c>
      <c r="P49227" s="14" t="str">
        <f ca="1"/>
        <v>Low Cap</v>
      </c>
    </row>
    <row r="49228" spans="11:16">
      <c r="K49228" s="14" t="str">
        <v/>
      </c>
      <c r="L49228" s="14" t="str">
        <v/>
      </c>
      <c r="O49228" s="14" t="str">
        <v/>
      </c>
      <c r="P49228" s="14" t="str">
        <f ca="1"/>
        <v>Low Cap</v>
      </c>
    </row>
    <row r="49229" spans="11:16">
      <c r="K49229" s="14" t="str">
        <v/>
      </c>
      <c r="L49229" s="14" t="str">
        <v/>
      </c>
      <c r="O49229" s="14" t="str">
        <v/>
      </c>
      <c r="P49229" s="14" t="str">
        <f ca="1"/>
        <v>Low Cap</v>
      </c>
    </row>
    <row r="49230" spans="11:16">
      <c r="K49230" s="14" t="str">
        <v/>
      </c>
      <c r="L49230" s="14" t="str">
        <v/>
      </c>
      <c r="O49230" s="14" t="str">
        <v/>
      </c>
      <c r="P49230" s="14" t="str">
        <f ca="1"/>
        <v>Low Cap</v>
      </c>
    </row>
    <row r="49231" spans="11:16">
      <c r="K49231" s="14" t="str">
        <v/>
      </c>
      <c r="L49231" s="14" t="str">
        <v/>
      </c>
      <c r="O49231" s="14" t="str">
        <v/>
      </c>
      <c r="P49231" s="14" t="str">
        <f ca="1"/>
        <v>Low Cap</v>
      </c>
    </row>
    <row r="49232" spans="11:16">
      <c r="K49232" s="14" t="str">
        <v/>
      </c>
      <c r="L49232" s="14" t="str">
        <v/>
      </c>
      <c r="O49232" s="14" t="str">
        <v/>
      </c>
      <c r="P49232" s="14" t="str">
        <f ca="1"/>
        <v>Low Cap</v>
      </c>
    </row>
    <row r="49233" spans="11:16">
      <c r="K49233" s="14" t="str">
        <v/>
      </c>
      <c r="L49233" s="14" t="str">
        <v/>
      </c>
      <c r="O49233" s="14" t="str">
        <v/>
      </c>
      <c r="P49233" s="14" t="str">
        <f ca="1"/>
        <v>Low Cap</v>
      </c>
    </row>
    <row r="49234" spans="11:16">
      <c r="K49234" s="14" t="str">
        <v/>
      </c>
      <c r="L49234" s="14" t="str">
        <v/>
      </c>
      <c r="O49234" s="14" t="str">
        <v/>
      </c>
      <c r="P49234" s="14" t="str">
        <f ca="1"/>
        <v>Low Cap</v>
      </c>
    </row>
    <row r="49235" spans="11:16">
      <c r="K49235" s="14" t="str">
        <v/>
      </c>
      <c r="L49235" s="14" t="str">
        <v/>
      </c>
      <c r="O49235" s="14" t="str">
        <v/>
      </c>
      <c r="P49235" s="14" t="str">
        <f ca="1"/>
        <v>Low Cap</v>
      </c>
    </row>
    <row r="49236" spans="11:16">
      <c r="K49236" s="14" t="str">
        <v/>
      </c>
      <c r="L49236" s="14" t="str">
        <v/>
      </c>
      <c r="O49236" s="14" t="str">
        <v/>
      </c>
      <c r="P49236" s="14" t="str">
        <f ca="1"/>
        <v>Low Cap</v>
      </c>
    </row>
    <row r="49237" spans="11:16">
      <c r="K49237" s="14" t="str">
        <v/>
      </c>
      <c r="L49237" s="14" t="str">
        <v/>
      </c>
      <c r="O49237" s="14" t="str">
        <v/>
      </c>
      <c r="P49237" s="14" t="str">
        <f ca="1"/>
        <v>Low Cap</v>
      </c>
    </row>
    <row r="49238" spans="11:16">
      <c r="K49238" s="14" t="str">
        <v/>
      </c>
      <c r="L49238" s="14" t="str">
        <v/>
      </c>
      <c r="O49238" s="14" t="str">
        <v/>
      </c>
      <c r="P49238" s="14" t="str">
        <f ca="1"/>
        <v>Low Cap</v>
      </c>
    </row>
    <row r="49239" spans="11:16">
      <c r="K49239" s="14" t="str">
        <v/>
      </c>
      <c r="L49239" s="14" t="str">
        <v/>
      </c>
      <c r="O49239" s="14" t="str">
        <v/>
      </c>
      <c r="P49239" s="14" t="str">
        <f ca="1"/>
        <v>Low Cap</v>
      </c>
    </row>
    <row r="49240" spans="11:16">
      <c r="K49240" s="14" t="str">
        <v/>
      </c>
      <c r="L49240" s="14" t="str">
        <v/>
      </c>
      <c r="O49240" s="14" t="str">
        <v/>
      </c>
      <c r="P49240" s="14" t="str">
        <f ca="1"/>
        <v>Low Cap</v>
      </c>
    </row>
    <row r="49241" spans="11:16">
      <c r="K49241" s="14" t="str">
        <v/>
      </c>
      <c r="L49241" s="14" t="str">
        <v/>
      </c>
      <c r="O49241" s="14" t="str">
        <v/>
      </c>
      <c r="P49241" s="14" t="str">
        <f ca="1"/>
        <v>Low Cap</v>
      </c>
    </row>
    <row r="49242" spans="11:16">
      <c r="K49242" s="14" t="str">
        <v/>
      </c>
      <c r="L49242" s="14" t="str">
        <v/>
      </c>
      <c r="O49242" s="14" t="str">
        <v/>
      </c>
      <c r="P49242" s="14" t="str">
        <f ca="1"/>
        <v>Low Cap</v>
      </c>
    </row>
    <row r="49243" spans="11:16">
      <c r="K49243" s="14" t="str">
        <v/>
      </c>
      <c r="L49243" s="14" t="str">
        <v/>
      </c>
      <c r="O49243" s="14" t="str">
        <v/>
      </c>
      <c r="P49243" s="14" t="str">
        <f ca="1"/>
        <v>Low Cap</v>
      </c>
    </row>
    <row r="49244" spans="11:16">
      <c r="K49244" s="14" t="str">
        <v/>
      </c>
      <c r="L49244" s="14" t="str">
        <v/>
      </c>
      <c r="O49244" s="14" t="str">
        <v/>
      </c>
      <c r="P49244" s="14" t="str">
        <f ca="1"/>
        <v>Low Cap</v>
      </c>
    </row>
    <row r="49245" spans="11:16">
      <c r="K49245" s="14" t="str">
        <v/>
      </c>
      <c r="L49245" s="14" t="str">
        <v/>
      </c>
      <c r="O49245" s="14" t="str">
        <v/>
      </c>
      <c r="P49245" s="14" t="str">
        <f ca="1"/>
        <v>Low Cap</v>
      </c>
    </row>
    <row r="49246" spans="11:16">
      <c r="K49246" s="14" t="str">
        <v/>
      </c>
      <c r="L49246" s="14" t="str">
        <v/>
      </c>
      <c r="O49246" s="14" t="str">
        <v/>
      </c>
      <c r="P49246" s="14" t="str">
        <f ca="1"/>
        <v>Low Cap</v>
      </c>
    </row>
    <row r="49247" spans="11:16">
      <c r="K49247" s="14" t="str">
        <v/>
      </c>
      <c r="L49247" s="14" t="str">
        <v/>
      </c>
      <c r="O49247" s="14" t="str">
        <v/>
      </c>
      <c r="P49247" s="14" t="str">
        <f ca="1"/>
        <v>Low Cap</v>
      </c>
    </row>
    <row r="49248" spans="11:16">
      <c r="K49248" s="14" t="str">
        <v/>
      </c>
      <c r="L49248" s="14" t="str">
        <v/>
      </c>
      <c r="O49248" s="14" t="str">
        <v/>
      </c>
      <c r="P49248" s="14" t="str">
        <f ca="1"/>
        <v>Low Cap</v>
      </c>
    </row>
    <row r="49249" spans="11:16">
      <c r="K49249" s="14" t="str">
        <v/>
      </c>
      <c r="L49249" s="14" t="str">
        <v/>
      </c>
      <c r="O49249" s="14" t="str">
        <v/>
      </c>
      <c r="P49249" s="14" t="str">
        <f ca="1"/>
        <v>Low Cap</v>
      </c>
    </row>
    <row r="49250" spans="11:16">
      <c r="K49250" s="14" t="str">
        <v/>
      </c>
      <c r="L49250" s="14" t="str">
        <v/>
      </c>
      <c r="O49250" s="14" t="str">
        <v/>
      </c>
      <c r="P49250" s="14" t="str">
        <f ca="1"/>
        <v>Low Cap</v>
      </c>
    </row>
    <row r="49251" spans="11:16">
      <c r="K49251" s="14" t="str">
        <v/>
      </c>
      <c r="L49251" s="14" t="str">
        <v/>
      </c>
      <c r="O49251" s="14" t="str">
        <v/>
      </c>
      <c r="P49251" s="14" t="str">
        <f ca="1"/>
        <v>Low Cap</v>
      </c>
    </row>
    <row r="49252" spans="11:16">
      <c r="K49252" s="14" t="str">
        <v/>
      </c>
      <c r="L49252" s="14" t="str">
        <v/>
      </c>
      <c r="O49252" s="14" t="str">
        <v/>
      </c>
      <c r="P49252" s="14" t="str">
        <f ca="1"/>
        <v>Low Cap</v>
      </c>
    </row>
    <row r="49253" spans="11:16">
      <c r="K49253" s="14" t="str">
        <v/>
      </c>
      <c r="L49253" s="14" t="str">
        <v/>
      </c>
      <c r="O49253" s="14" t="str">
        <v/>
      </c>
      <c r="P49253" s="14" t="str">
        <f ca="1"/>
        <v>Low Cap</v>
      </c>
    </row>
    <row r="49254" spans="11:16">
      <c r="K49254" s="14" t="str">
        <v/>
      </c>
      <c r="L49254" s="14" t="str">
        <v/>
      </c>
      <c r="O49254" s="14" t="str">
        <v/>
      </c>
      <c r="P49254" s="14" t="str">
        <f ca="1"/>
        <v>Low Cap</v>
      </c>
    </row>
    <row r="49255" spans="11:16">
      <c r="K49255" s="14" t="str">
        <v/>
      </c>
      <c r="L49255" s="14" t="str">
        <v/>
      </c>
      <c r="O49255" s="14" t="str">
        <v/>
      </c>
      <c r="P49255" s="14" t="str">
        <f ca="1"/>
        <v>Low Cap</v>
      </c>
    </row>
    <row r="49256" spans="11:16">
      <c r="K49256" s="14" t="str">
        <v/>
      </c>
      <c r="L49256" s="14" t="str">
        <v/>
      </c>
      <c r="O49256" s="14" t="str">
        <v/>
      </c>
      <c r="P49256" s="14" t="str">
        <f ca="1"/>
        <v>Low Cap</v>
      </c>
    </row>
    <row r="49257" spans="11:16">
      <c r="K49257" s="14" t="str">
        <v/>
      </c>
      <c r="L49257" s="14" t="str">
        <v/>
      </c>
      <c r="O49257" s="14" t="str">
        <v/>
      </c>
      <c r="P49257" s="14" t="str">
        <f ca="1"/>
        <v>Low Cap</v>
      </c>
    </row>
    <row r="49258" spans="11:16">
      <c r="K49258" s="14" t="str">
        <v/>
      </c>
      <c r="L49258" s="14" t="str">
        <v/>
      </c>
      <c r="O49258" s="14" t="str">
        <v/>
      </c>
      <c r="P49258" s="14" t="str">
        <f ca="1"/>
        <v>Low Cap</v>
      </c>
    </row>
    <row r="49259" spans="11:16">
      <c r="K49259" s="14" t="str">
        <v/>
      </c>
      <c r="L49259" s="14" t="str">
        <v/>
      </c>
      <c r="O49259" s="14" t="str">
        <v/>
      </c>
      <c r="P49259" s="14" t="str">
        <f ca="1"/>
        <v>Low Cap</v>
      </c>
    </row>
    <row r="49260" spans="11:16">
      <c r="K49260" s="14" t="str">
        <v/>
      </c>
      <c r="L49260" s="14" t="str">
        <v/>
      </c>
      <c r="O49260" s="14" t="str">
        <v/>
      </c>
      <c r="P49260" s="14" t="str">
        <f ca="1"/>
        <v>Low Cap</v>
      </c>
    </row>
    <row r="49261" spans="11:16">
      <c r="K49261" s="14" t="str">
        <v/>
      </c>
      <c r="L49261" s="14" t="str">
        <v/>
      </c>
      <c r="O49261" s="14" t="str">
        <v/>
      </c>
      <c r="P49261" s="14" t="str">
        <f ca="1"/>
        <v>Low Cap</v>
      </c>
    </row>
    <row r="49262" spans="11:16">
      <c r="K49262" s="14" t="str">
        <v/>
      </c>
      <c r="L49262" s="14" t="str">
        <v/>
      </c>
      <c r="O49262" s="14" t="str">
        <v/>
      </c>
      <c r="P49262" s="14" t="str">
        <f ca="1"/>
        <v>Low Cap</v>
      </c>
    </row>
    <row r="49263" spans="11:16">
      <c r="K49263" s="14" t="str">
        <v/>
      </c>
      <c r="L49263" s="14" t="str">
        <v/>
      </c>
      <c r="O49263" s="14" t="str">
        <v/>
      </c>
      <c r="P49263" s="14" t="str">
        <f ca="1"/>
        <v>Low Cap</v>
      </c>
    </row>
    <row r="49264" spans="11:16">
      <c r="K49264" s="14" t="str">
        <v/>
      </c>
      <c r="L49264" s="14" t="str">
        <v/>
      </c>
      <c r="O49264" s="14" t="str">
        <v/>
      </c>
      <c r="P49264" s="14" t="str">
        <f ca="1"/>
        <v>Low Cap</v>
      </c>
    </row>
    <row r="49265" spans="11:16">
      <c r="K49265" s="14" t="str">
        <v/>
      </c>
      <c r="L49265" s="14" t="str">
        <v/>
      </c>
      <c r="O49265" s="14" t="str">
        <v/>
      </c>
      <c r="P49265" s="14" t="str">
        <f ca="1"/>
        <v>Low Cap</v>
      </c>
    </row>
    <row r="49266" spans="11:16">
      <c r="K49266" s="14" t="str">
        <v/>
      </c>
      <c r="L49266" s="14" t="str">
        <v/>
      </c>
      <c r="O49266" s="14" t="str">
        <v/>
      </c>
      <c r="P49266" s="14" t="str">
        <f ca="1"/>
        <v>Low Cap</v>
      </c>
    </row>
    <row r="49267" spans="11:16">
      <c r="K49267" s="14" t="str">
        <v/>
      </c>
      <c r="L49267" s="14" t="str">
        <v/>
      </c>
      <c r="O49267" s="14" t="str">
        <v/>
      </c>
      <c r="P49267" s="14" t="str">
        <f ca="1"/>
        <v>Low Cap</v>
      </c>
    </row>
    <row r="49268" spans="11:16">
      <c r="K49268" s="14" t="str">
        <v/>
      </c>
      <c r="L49268" s="14" t="str">
        <v/>
      </c>
      <c r="O49268" s="14" t="str">
        <v/>
      </c>
      <c r="P49268" s="14" t="str">
        <f ca="1"/>
        <v>Low Cap</v>
      </c>
    </row>
    <row r="49269" spans="11:16">
      <c r="K49269" s="14" t="str">
        <v/>
      </c>
      <c r="L49269" s="14" t="str">
        <v/>
      </c>
      <c r="O49269" s="14" t="str">
        <v/>
      </c>
      <c r="P49269" s="14" t="str">
        <f ca="1"/>
        <v>Low Cap</v>
      </c>
    </row>
    <row r="49270" spans="11:16">
      <c r="K49270" s="14" t="str">
        <v/>
      </c>
      <c r="L49270" s="14" t="str">
        <v/>
      </c>
      <c r="O49270" s="14" t="str">
        <v/>
      </c>
      <c r="P49270" s="14" t="str">
        <f ca="1"/>
        <v>Low Cap</v>
      </c>
    </row>
    <row r="49271" spans="11:16">
      <c r="K49271" s="14" t="str">
        <v/>
      </c>
      <c r="L49271" s="14" t="str">
        <v/>
      </c>
      <c r="O49271" s="14" t="str">
        <v/>
      </c>
      <c r="P49271" s="14" t="str">
        <f ca="1"/>
        <v>Low Cap</v>
      </c>
    </row>
    <row r="49272" spans="11:16">
      <c r="K49272" s="14" t="str">
        <v/>
      </c>
      <c r="L49272" s="14" t="str">
        <v/>
      </c>
      <c r="O49272" s="14" t="str">
        <v/>
      </c>
      <c r="P49272" s="14" t="str">
        <f ca="1"/>
        <v>Low Cap</v>
      </c>
    </row>
    <row r="49273" spans="11:16">
      <c r="K49273" s="14" t="str">
        <v/>
      </c>
      <c r="L49273" s="14" t="str">
        <v/>
      </c>
      <c r="O49273" s="14" t="str">
        <v/>
      </c>
      <c r="P49273" s="14" t="str">
        <f ca="1"/>
        <v>Low Cap</v>
      </c>
    </row>
    <row r="49274" spans="11:16">
      <c r="K49274" s="14" t="str">
        <v/>
      </c>
      <c r="L49274" s="14" t="str">
        <v/>
      </c>
      <c r="O49274" s="14" t="str">
        <v/>
      </c>
      <c r="P49274" s="14" t="str">
        <f ca="1"/>
        <v>Low Cap</v>
      </c>
    </row>
    <row r="49275" spans="11:16">
      <c r="K49275" s="14" t="str">
        <v/>
      </c>
      <c r="L49275" s="14" t="str">
        <v/>
      </c>
      <c r="O49275" s="14" t="str">
        <v/>
      </c>
      <c r="P49275" s="14" t="str">
        <f ca="1"/>
        <v>Low Cap</v>
      </c>
    </row>
    <row r="49276" spans="11:16">
      <c r="K49276" s="14" t="str">
        <v/>
      </c>
      <c r="L49276" s="14" t="str">
        <v/>
      </c>
      <c r="O49276" s="14" t="str">
        <v/>
      </c>
      <c r="P49276" s="14" t="str">
        <f ca="1"/>
        <v>Low Cap</v>
      </c>
    </row>
    <row r="49277" spans="11:16">
      <c r="K49277" s="14" t="str">
        <v/>
      </c>
      <c r="L49277" s="14" t="str">
        <v/>
      </c>
      <c r="O49277" s="14" t="str">
        <v/>
      </c>
      <c r="P49277" s="14" t="str">
        <f ca="1"/>
        <v>Low Cap</v>
      </c>
    </row>
    <row r="49278" spans="11:16">
      <c r="K49278" s="14" t="str">
        <v/>
      </c>
      <c r="L49278" s="14" t="str">
        <v/>
      </c>
      <c r="O49278" s="14" t="str">
        <v/>
      </c>
      <c r="P49278" s="14" t="str">
        <f ca="1"/>
        <v>Low Cap</v>
      </c>
    </row>
    <row r="49279" spans="11:16">
      <c r="K49279" s="14" t="str">
        <v/>
      </c>
      <c r="L49279" s="14" t="str">
        <v/>
      </c>
      <c r="O49279" s="14" t="str">
        <v/>
      </c>
      <c r="P49279" s="14" t="str">
        <f ca="1"/>
        <v>Low Cap</v>
      </c>
    </row>
    <row r="49280" spans="11:16">
      <c r="K49280" s="14" t="str">
        <v/>
      </c>
      <c r="L49280" s="14" t="str">
        <v/>
      </c>
      <c r="O49280" s="14" t="str">
        <v/>
      </c>
      <c r="P49280" s="14" t="str">
        <f ca="1"/>
        <v>Low Cap</v>
      </c>
    </row>
    <row r="49281" spans="11:16">
      <c r="K49281" s="14" t="str">
        <v/>
      </c>
      <c r="L49281" s="14" t="str">
        <v/>
      </c>
      <c r="O49281" s="14" t="str">
        <v/>
      </c>
      <c r="P49281" s="14" t="str">
        <f ca="1"/>
        <v>Low Cap</v>
      </c>
    </row>
    <row r="49282" spans="11:16">
      <c r="K49282" s="14" t="str">
        <v/>
      </c>
      <c r="L49282" s="14" t="str">
        <v/>
      </c>
      <c r="O49282" s="14" t="str">
        <v/>
      </c>
      <c r="P49282" s="14" t="str">
        <f ca="1"/>
        <v>Low Cap</v>
      </c>
    </row>
    <row r="49283" spans="11:16">
      <c r="K49283" s="14" t="str">
        <v/>
      </c>
      <c r="L49283" s="14" t="str">
        <v/>
      </c>
      <c r="O49283" s="14" t="str">
        <v/>
      </c>
      <c r="P49283" s="14" t="str">
        <f ca="1"/>
        <v>Low Cap</v>
      </c>
    </row>
    <row r="49284" spans="11:16">
      <c r="K49284" s="14" t="str">
        <v/>
      </c>
      <c r="L49284" s="14" t="str">
        <v/>
      </c>
      <c r="O49284" s="14" t="str">
        <v/>
      </c>
      <c r="P49284" s="14" t="str">
        <f ca="1"/>
        <v>Low Cap</v>
      </c>
    </row>
    <row r="49285" spans="11:16">
      <c r="K49285" s="14" t="str">
        <v/>
      </c>
      <c r="L49285" s="14" t="str">
        <v/>
      </c>
      <c r="O49285" s="14" t="str">
        <v/>
      </c>
      <c r="P49285" s="14" t="str">
        <f ca="1"/>
        <v>Low Cap</v>
      </c>
    </row>
    <row r="49286" spans="11:16">
      <c r="K49286" s="14" t="str">
        <v/>
      </c>
      <c r="L49286" s="14" t="str">
        <v/>
      </c>
      <c r="O49286" s="14" t="str">
        <v/>
      </c>
      <c r="P49286" s="14" t="str">
        <f ca="1"/>
        <v>Low Cap</v>
      </c>
    </row>
    <row r="49287" spans="11:16">
      <c r="K49287" s="14" t="str">
        <v/>
      </c>
      <c r="L49287" s="14" t="str">
        <v/>
      </c>
      <c r="O49287" s="14" t="str">
        <v/>
      </c>
      <c r="P49287" s="14" t="str">
        <f ca="1"/>
        <v>Low Cap</v>
      </c>
    </row>
    <row r="49288" spans="11:16">
      <c r="K49288" s="14" t="str">
        <v/>
      </c>
      <c r="L49288" s="14" t="str">
        <v/>
      </c>
      <c r="O49288" s="14" t="str">
        <v/>
      </c>
      <c r="P49288" s="14" t="str">
        <f ca="1"/>
        <v>Low Cap</v>
      </c>
    </row>
    <row r="49289" spans="11:16">
      <c r="K49289" s="14" t="str">
        <v/>
      </c>
      <c r="L49289" s="14" t="str">
        <v/>
      </c>
      <c r="O49289" s="14" t="str">
        <v/>
      </c>
      <c r="P49289" s="14" t="str">
        <f ca="1"/>
        <v>Low Cap</v>
      </c>
    </row>
    <row r="49290" spans="11:16">
      <c r="K49290" s="14" t="str">
        <v/>
      </c>
      <c r="L49290" s="14" t="str">
        <v/>
      </c>
      <c r="O49290" s="14" t="str">
        <v/>
      </c>
      <c r="P49290" s="14" t="str">
        <f ca="1"/>
        <v>Low Cap</v>
      </c>
    </row>
    <row r="49291" spans="11:16">
      <c r="K49291" s="14" t="str">
        <v/>
      </c>
      <c r="L49291" s="14" t="str">
        <v/>
      </c>
      <c r="O49291" s="14" t="str">
        <v/>
      </c>
      <c r="P49291" s="14" t="str">
        <f ca="1"/>
        <v>Low Cap</v>
      </c>
    </row>
    <row r="49292" spans="11:16">
      <c r="K49292" s="14" t="str">
        <v/>
      </c>
      <c r="L49292" s="14" t="str">
        <v/>
      </c>
      <c r="O49292" s="14" t="str">
        <v/>
      </c>
      <c r="P49292" s="14" t="str">
        <f ca="1"/>
        <v>Low Cap</v>
      </c>
    </row>
    <row r="49293" spans="11:16">
      <c r="K49293" s="14" t="str">
        <v/>
      </c>
      <c r="L49293" s="14" t="str">
        <v/>
      </c>
      <c r="O49293" s="14" t="str">
        <v/>
      </c>
      <c r="P49293" s="14" t="str">
        <f ca="1"/>
        <v>Low Cap</v>
      </c>
    </row>
    <row r="49294" spans="11:16">
      <c r="K49294" s="14" t="str">
        <v/>
      </c>
      <c r="L49294" s="14" t="str">
        <v/>
      </c>
      <c r="O49294" s="14" t="str">
        <v/>
      </c>
      <c r="P49294" s="14" t="str">
        <f ca="1"/>
        <v>Low Cap</v>
      </c>
    </row>
    <row r="49295" spans="11:16">
      <c r="K49295" s="14" t="str">
        <v/>
      </c>
      <c r="L49295" s="14" t="str">
        <v/>
      </c>
      <c r="O49295" s="14" t="str">
        <v/>
      </c>
      <c r="P49295" s="14" t="str">
        <f ca="1"/>
        <v>Low Cap</v>
      </c>
    </row>
    <row r="49296" spans="11:16">
      <c r="K49296" s="14" t="str">
        <v/>
      </c>
      <c r="L49296" s="14" t="str">
        <v/>
      </c>
      <c r="O49296" s="14" t="str">
        <v/>
      </c>
      <c r="P49296" s="14" t="str">
        <f ca="1"/>
        <v>Low Cap</v>
      </c>
    </row>
    <row r="49297" spans="11:16">
      <c r="K49297" s="14" t="str">
        <v/>
      </c>
      <c r="L49297" s="14" t="str">
        <v/>
      </c>
      <c r="O49297" s="14" t="str">
        <v/>
      </c>
      <c r="P49297" s="14" t="str">
        <f ca="1"/>
        <v>Low Cap</v>
      </c>
    </row>
    <row r="49298" spans="11:16">
      <c r="K49298" s="14" t="str">
        <v/>
      </c>
      <c r="L49298" s="14" t="str">
        <v/>
      </c>
      <c r="O49298" s="14" t="str">
        <v/>
      </c>
      <c r="P49298" s="14" t="str">
        <f ca="1"/>
        <v>Low Cap</v>
      </c>
    </row>
    <row r="49299" spans="11:16">
      <c r="K49299" s="14" t="str">
        <v/>
      </c>
      <c r="L49299" s="14" t="str">
        <v/>
      </c>
      <c r="O49299" s="14" t="str">
        <v/>
      </c>
      <c r="P49299" s="14" t="str">
        <f ca="1"/>
        <v>Low Cap</v>
      </c>
    </row>
    <row r="49300" spans="11:16">
      <c r="K49300" s="14" t="str">
        <v/>
      </c>
      <c r="L49300" s="14" t="str">
        <v/>
      </c>
      <c r="O49300" s="14" t="str">
        <v/>
      </c>
      <c r="P49300" s="14" t="str">
        <f ca="1"/>
        <v>Low Cap</v>
      </c>
    </row>
    <row r="49301" spans="11:16">
      <c r="K49301" s="14" t="str">
        <v/>
      </c>
      <c r="L49301" s="14" t="str">
        <v/>
      </c>
      <c r="O49301" s="14" t="str">
        <v/>
      </c>
      <c r="P49301" s="14" t="str">
        <f ca="1"/>
        <v>Low Cap</v>
      </c>
    </row>
    <row r="49302" spans="11:16">
      <c r="K49302" s="14" t="str">
        <v/>
      </c>
      <c r="L49302" s="14" t="str">
        <v/>
      </c>
      <c r="O49302" s="14" t="str">
        <v/>
      </c>
      <c r="P49302" s="14" t="str">
        <f ca="1"/>
        <v>Low Cap</v>
      </c>
    </row>
    <row r="49303" spans="11:16">
      <c r="K49303" s="14" t="str">
        <v/>
      </c>
      <c r="L49303" s="14" t="str">
        <v/>
      </c>
      <c r="O49303" s="14" t="str">
        <v/>
      </c>
      <c r="P49303" s="14" t="str">
        <f ca="1"/>
        <v>Low Cap</v>
      </c>
    </row>
    <row r="49304" spans="11:16">
      <c r="K49304" s="14" t="str">
        <v/>
      </c>
      <c r="L49304" s="14" t="str">
        <v/>
      </c>
      <c r="O49304" s="14" t="str">
        <v/>
      </c>
      <c r="P49304" s="14" t="str">
        <f ca="1"/>
        <v>Low Cap</v>
      </c>
    </row>
    <row r="49305" spans="11:16">
      <c r="K49305" s="14" t="str">
        <v/>
      </c>
      <c r="L49305" s="14" t="str">
        <v/>
      </c>
      <c r="O49305" s="14" t="str">
        <v/>
      </c>
      <c r="P49305" s="14" t="str">
        <f ca="1"/>
        <v>Low Cap</v>
      </c>
    </row>
    <row r="49306" spans="11:16">
      <c r="K49306" s="14" t="str">
        <v/>
      </c>
      <c r="L49306" s="14" t="str">
        <v/>
      </c>
      <c r="O49306" s="14" t="str">
        <v/>
      </c>
      <c r="P49306" s="14" t="str">
        <f ca="1"/>
        <v>Low Cap</v>
      </c>
    </row>
    <row r="49307" spans="11:16">
      <c r="K49307" s="14" t="str">
        <v/>
      </c>
      <c r="L49307" s="14" t="str">
        <v/>
      </c>
      <c r="O49307" s="14" t="str">
        <v/>
      </c>
      <c r="P49307" s="14" t="str">
        <f ca="1"/>
        <v>Low Cap</v>
      </c>
    </row>
    <row r="49308" spans="11:16">
      <c r="K49308" s="14" t="str">
        <v/>
      </c>
      <c r="L49308" s="14" t="str">
        <v/>
      </c>
      <c r="O49308" s="14" t="str">
        <v/>
      </c>
      <c r="P49308" s="14" t="str">
        <f ca="1"/>
        <v>Low Cap</v>
      </c>
    </row>
    <row r="49309" spans="11:16">
      <c r="K49309" s="14" t="str">
        <v/>
      </c>
      <c r="L49309" s="14" t="str">
        <v/>
      </c>
      <c r="O49309" s="14" t="str">
        <v/>
      </c>
      <c r="P49309" s="14" t="str">
        <f ca="1"/>
        <v>Low Cap</v>
      </c>
    </row>
    <row r="49310" spans="11:16">
      <c r="K49310" s="14" t="str">
        <v/>
      </c>
      <c r="L49310" s="14" t="str">
        <v/>
      </c>
      <c r="O49310" s="14" t="str">
        <v/>
      </c>
      <c r="P49310" s="14" t="str">
        <f ca="1"/>
        <v>Low Cap</v>
      </c>
    </row>
    <row r="49311" spans="11:16">
      <c r="K49311" s="14" t="str">
        <v/>
      </c>
      <c r="L49311" s="14" t="str">
        <v/>
      </c>
      <c r="O49311" s="14" t="str">
        <v/>
      </c>
      <c r="P49311" s="14" t="str">
        <f ca="1"/>
        <v>Low Cap</v>
      </c>
    </row>
    <row r="49312" spans="11:16">
      <c r="K49312" s="14" t="str">
        <v/>
      </c>
      <c r="L49312" s="14" t="str">
        <v/>
      </c>
      <c r="O49312" s="14" t="str">
        <v/>
      </c>
      <c r="P49312" s="14" t="str">
        <f ca="1"/>
        <v>Low Cap</v>
      </c>
    </row>
    <row r="49313" spans="11:16">
      <c r="K49313" s="14" t="str">
        <v/>
      </c>
      <c r="L49313" s="14" t="str">
        <v/>
      </c>
      <c r="O49313" s="14" t="str">
        <v/>
      </c>
      <c r="P49313" s="14" t="str">
        <f ca="1"/>
        <v>Low Cap</v>
      </c>
    </row>
    <row r="49314" spans="11:16">
      <c r="K49314" s="14" t="str">
        <v/>
      </c>
      <c r="L49314" s="14" t="str">
        <v/>
      </c>
      <c r="O49314" s="14" t="str">
        <v/>
      </c>
      <c r="P49314" s="14" t="str">
        <f ca="1"/>
        <v>Low Cap</v>
      </c>
    </row>
    <row r="49315" spans="11:16">
      <c r="K49315" s="14" t="str">
        <v/>
      </c>
      <c r="L49315" s="14" t="str">
        <v/>
      </c>
      <c r="O49315" s="14" t="str">
        <v/>
      </c>
      <c r="P49315" s="14" t="str">
        <f ca="1"/>
        <v>Low Cap</v>
      </c>
    </row>
    <row r="49316" spans="11:16">
      <c r="K49316" s="14" t="str">
        <v/>
      </c>
      <c r="L49316" s="14" t="str">
        <v/>
      </c>
      <c r="O49316" s="14" t="str">
        <v/>
      </c>
      <c r="P49316" s="14" t="str">
        <f ca="1"/>
        <v>Low Cap</v>
      </c>
    </row>
    <row r="49317" spans="11:16">
      <c r="K49317" s="14" t="str">
        <v/>
      </c>
      <c r="L49317" s="14" t="str">
        <v/>
      </c>
      <c r="O49317" s="14" t="str">
        <v/>
      </c>
      <c r="P49317" s="14" t="str">
        <f ca="1"/>
        <v>Low Cap</v>
      </c>
    </row>
    <row r="49318" spans="11:16">
      <c r="K49318" s="14" t="str">
        <v/>
      </c>
      <c r="L49318" s="14" t="str">
        <v/>
      </c>
      <c r="O49318" s="14" t="str">
        <v/>
      </c>
      <c r="P49318" s="14" t="str">
        <f ca="1"/>
        <v>Low Cap</v>
      </c>
    </row>
    <row r="49319" spans="11:16">
      <c r="K49319" s="14" t="str">
        <v/>
      </c>
      <c r="L49319" s="14" t="str">
        <v/>
      </c>
      <c r="O49319" s="14" t="str">
        <v/>
      </c>
      <c r="P49319" s="14" t="str">
        <f ca="1"/>
        <v>Low Cap</v>
      </c>
    </row>
    <row r="49320" spans="11:16">
      <c r="K49320" s="14" t="str">
        <v/>
      </c>
      <c r="L49320" s="14" t="str">
        <v/>
      </c>
      <c r="O49320" s="14" t="str">
        <v/>
      </c>
      <c r="P49320" s="14" t="str">
        <f ca="1"/>
        <v>Low Cap</v>
      </c>
    </row>
    <row r="49321" spans="11:16">
      <c r="K49321" s="14" t="str">
        <v/>
      </c>
      <c r="L49321" s="14" t="str">
        <v/>
      </c>
      <c r="O49321" s="14" t="str">
        <v/>
      </c>
      <c r="P49321" s="14" t="str">
        <f ca="1"/>
        <v>Low Cap</v>
      </c>
    </row>
    <row r="49322" spans="11:16">
      <c r="K49322" s="14" t="str">
        <v/>
      </c>
      <c r="L49322" s="14" t="str">
        <v/>
      </c>
      <c r="O49322" s="14" t="str">
        <v/>
      </c>
      <c r="P49322" s="14" t="str">
        <f ca="1"/>
        <v>Low Cap</v>
      </c>
    </row>
    <row r="49323" spans="11:16">
      <c r="K49323" s="14" t="str">
        <v/>
      </c>
      <c r="L49323" s="14" t="str">
        <v/>
      </c>
      <c r="O49323" s="14" t="str">
        <v/>
      </c>
      <c r="P49323" s="14" t="str">
        <f ca="1"/>
        <v>Low Cap</v>
      </c>
    </row>
    <row r="49324" spans="11:16">
      <c r="K49324" s="14" t="str">
        <v/>
      </c>
      <c r="L49324" s="14" t="str">
        <v/>
      </c>
      <c r="O49324" s="14" t="str">
        <v/>
      </c>
      <c r="P49324" s="14" t="str">
        <f ca="1"/>
        <v>Low Cap</v>
      </c>
    </row>
    <row r="49325" spans="11:16">
      <c r="K49325" s="14" t="str">
        <v/>
      </c>
      <c r="L49325" s="14" t="str">
        <v/>
      </c>
      <c r="O49325" s="14" t="str">
        <v/>
      </c>
      <c r="P49325" s="14" t="str">
        <f ca="1"/>
        <v>Low Cap</v>
      </c>
    </row>
    <row r="49326" spans="11:16">
      <c r="K49326" s="14" t="str">
        <v/>
      </c>
      <c r="L49326" s="14" t="str">
        <v/>
      </c>
      <c r="O49326" s="14" t="str">
        <v/>
      </c>
      <c r="P49326" s="14" t="str">
        <f ca="1"/>
        <v>Low Cap</v>
      </c>
    </row>
    <row r="49327" spans="11:16">
      <c r="K49327" s="14" t="str">
        <v/>
      </c>
      <c r="L49327" s="14" t="str">
        <v/>
      </c>
      <c r="O49327" s="14" t="str">
        <v/>
      </c>
      <c r="P49327" s="14" t="str">
        <f ca="1"/>
        <v>Low Cap</v>
      </c>
    </row>
    <row r="49328" spans="11:16">
      <c r="K49328" s="14" t="str">
        <v/>
      </c>
      <c r="L49328" s="14" t="str">
        <v/>
      </c>
      <c r="O49328" s="14" t="str">
        <v/>
      </c>
      <c r="P49328" s="14" t="str">
        <f ca="1"/>
        <v>Low Cap</v>
      </c>
    </row>
    <row r="49329" spans="11:16">
      <c r="K49329" s="14" t="str">
        <v/>
      </c>
      <c r="L49329" s="14" t="str">
        <v/>
      </c>
      <c r="O49329" s="14" t="str">
        <v/>
      </c>
      <c r="P49329" s="14" t="str">
        <f ca="1"/>
        <v>Low Cap</v>
      </c>
    </row>
    <row r="49330" spans="11:16">
      <c r="K49330" s="14" t="str">
        <v/>
      </c>
      <c r="L49330" s="14" t="str">
        <v/>
      </c>
      <c r="O49330" s="14" t="str">
        <v/>
      </c>
      <c r="P49330" s="14" t="str">
        <f ca="1"/>
        <v>Low Cap</v>
      </c>
    </row>
    <row r="49331" spans="11:16">
      <c r="K49331" s="14" t="str">
        <v/>
      </c>
      <c r="L49331" s="14" t="str">
        <v/>
      </c>
      <c r="O49331" s="14" t="str">
        <v/>
      </c>
      <c r="P49331" s="14" t="str">
        <f ca="1"/>
        <v>Low Cap</v>
      </c>
    </row>
    <row r="49332" spans="11:16">
      <c r="K49332" s="14" t="str">
        <v/>
      </c>
      <c r="L49332" s="14" t="str">
        <v/>
      </c>
      <c r="O49332" s="14" t="str">
        <v/>
      </c>
      <c r="P49332" s="14" t="str">
        <f ca="1"/>
        <v>Low Cap</v>
      </c>
    </row>
    <row r="49333" spans="11:16">
      <c r="K49333" s="14" t="str">
        <v/>
      </c>
      <c r="L49333" s="14" t="str">
        <v/>
      </c>
      <c r="O49333" s="14" t="str">
        <v/>
      </c>
      <c r="P49333" s="14" t="str">
        <f ca="1"/>
        <v>Low Cap</v>
      </c>
    </row>
    <row r="49334" spans="11:16">
      <c r="K49334" s="14" t="str">
        <v/>
      </c>
      <c r="L49334" s="14" t="str">
        <v/>
      </c>
      <c r="O49334" s="14" t="str">
        <v/>
      </c>
      <c r="P49334" s="14" t="str">
        <f ca="1"/>
        <v>Low Cap</v>
      </c>
    </row>
    <row r="49335" spans="11:16">
      <c r="K49335" s="14" t="str">
        <v/>
      </c>
      <c r="L49335" s="14" t="str">
        <v/>
      </c>
      <c r="O49335" s="14" t="str">
        <v/>
      </c>
      <c r="P49335" s="14" t="str">
        <f ca="1"/>
        <v>Low Cap</v>
      </c>
    </row>
    <row r="49336" spans="11:16">
      <c r="K49336" s="14" t="str">
        <v/>
      </c>
      <c r="L49336" s="14" t="str">
        <v/>
      </c>
      <c r="O49336" s="14" t="str">
        <v/>
      </c>
      <c r="P49336" s="14" t="str">
        <f ca="1"/>
        <v>Low Cap</v>
      </c>
    </row>
    <row r="49337" spans="11:16">
      <c r="K49337" s="14" t="str">
        <v/>
      </c>
      <c r="L49337" s="14" t="str">
        <v/>
      </c>
      <c r="O49337" s="14" t="str">
        <v/>
      </c>
      <c r="P49337" s="14" t="str">
        <f ca="1"/>
        <v>Low Cap</v>
      </c>
    </row>
    <row r="49338" spans="11:16">
      <c r="K49338" s="14" t="str">
        <v/>
      </c>
      <c r="L49338" s="14" t="str">
        <v/>
      </c>
      <c r="O49338" s="14" t="str">
        <v/>
      </c>
      <c r="P49338" s="14" t="str">
        <f ca="1"/>
        <v>Low Cap</v>
      </c>
    </row>
    <row r="49339" spans="11:16">
      <c r="K49339" s="14" t="str">
        <v/>
      </c>
      <c r="L49339" s="14" t="str">
        <v/>
      </c>
      <c r="O49339" s="14" t="str">
        <v/>
      </c>
      <c r="P49339" s="14" t="str">
        <f ca="1"/>
        <v>Low Cap</v>
      </c>
    </row>
    <row r="49340" spans="11:16">
      <c r="K49340" s="14" t="str">
        <v/>
      </c>
      <c r="L49340" s="14" t="str">
        <v/>
      </c>
      <c r="O49340" s="14" t="str">
        <v/>
      </c>
      <c r="P49340" s="14" t="str">
        <f ca="1"/>
        <v>Low Cap</v>
      </c>
    </row>
    <row r="49341" spans="11:16">
      <c r="K49341" s="14" t="str">
        <v/>
      </c>
      <c r="L49341" s="14" t="str">
        <v/>
      </c>
      <c r="O49341" s="14" t="str">
        <v/>
      </c>
      <c r="P49341" s="14" t="str">
        <f ca="1"/>
        <v>Low Cap</v>
      </c>
    </row>
    <row r="49342" spans="11:16">
      <c r="K49342" s="14" t="str">
        <v/>
      </c>
      <c r="L49342" s="14" t="str">
        <v/>
      </c>
      <c r="O49342" s="14" t="str">
        <v/>
      </c>
      <c r="P49342" s="14" t="str">
        <f ca="1"/>
        <v>Low Cap</v>
      </c>
    </row>
    <row r="49343" spans="11:16">
      <c r="K49343" s="14" t="str">
        <v/>
      </c>
      <c r="L49343" s="14" t="str">
        <v/>
      </c>
      <c r="O49343" s="14" t="str">
        <v/>
      </c>
      <c r="P49343" s="14" t="str">
        <f ca="1"/>
        <v>Low Cap</v>
      </c>
    </row>
    <row r="49344" spans="11:16">
      <c r="K49344" s="14" t="str">
        <v/>
      </c>
      <c r="L49344" s="14" t="str">
        <v/>
      </c>
      <c r="O49344" s="14" t="str">
        <v/>
      </c>
      <c r="P49344" s="14" t="str">
        <f ca="1"/>
        <v>Low Cap</v>
      </c>
    </row>
    <row r="49345" spans="11:16">
      <c r="K49345" s="14" t="str">
        <v/>
      </c>
      <c r="L49345" s="14" t="str">
        <v/>
      </c>
      <c r="O49345" s="14" t="str">
        <v/>
      </c>
      <c r="P49345" s="14" t="str">
        <f ca="1"/>
        <v>Low Cap</v>
      </c>
    </row>
    <row r="49346" spans="11:16">
      <c r="K49346" s="14" t="str">
        <v/>
      </c>
      <c r="L49346" s="14" t="str">
        <v/>
      </c>
      <c r="O49346" s="14" t="str">
        <v/>
      </c>
      <c r="P49346" s="14" t="str">
        <f ca="1"/>
        <v>Low Cap</v>
      </c>
    </row>
    <row r="49347" spans="11:16">
      <c r="K49347" s="14" t="str">
        <v/>
      </c>
      <c r="L49347" s="14" t="str">
        <v/>
      </c>
      <c r="O49347" s="14" t="str">
        <v/>
      </c>
      <c r="P49347" s="14" t="str">
        <f ca="1"/>
        <v>Low Cap</v>
      </c>
    </row>
    <row r="49348" spans="11:16">
      <c r="K49348" s="14" t="str">
        <v/>
      </c>
      <c r="L49348" s="14" t="str">
        <v/>
      </c>
      <c r="O49348" s="14" t="str">
        <v/>
      </c>
      <c r="P49348" s="14" t="str">
        <f ca="1"/>
        <v>Low Cap</v>
      </c>
    </row>
    <row r="49349" spans="11:16">
      <c r="K49349" s="14" t="str">
        <v/>
      </c>
      <c r="L49349" s="14" t="str">
        <v/>
      </c>
      <c r="O49349" s="14" t="str">
        <v/>
      </c>
      <c r="P49349" s="14" t="str">
        <f ca="1"/>
        <v>Low Cap</v>
      </c>
    </row>
    <row r="49350" spans="11:16">
      <c r="K49350" s="14" t="str">
        <v/>
      </c>
      <c r="L49350" s="14" t="str">
        <v/>
      </c>
      <c r="O49350" s="14" t="str">
        <v/>
      </c>
      <c r="P49350" s="14" t="str">
        <f ca="1"/>
        <v>Low Cap</v>
      </c>
    </row>
    <row r="49351" spans="11:16">
      <c r="K49351" s="14" t="str">
        <v/>
      </c>
      <c r="L49351" s="14" t="str">
        <v/>
      </c>
      <c r="O49351" s="14" t="str">
        <v/>
      </c>
      <c r="P49351" s="14" t="str">
        <f ca="1"/>
        <v>Low Cap</v>
      </c>
    </row>
    <row r="49352" spans="11:16">
      <c r="K49352" s="14" t="str">
        <v/>
      </c>
      <c r="L49352" s="14" t="str">
        <v/>
      </c>
      <c r="O49352" s="14" t="str">
        <v/>
      </c>
      <c r="P49352" s="14" t="str">
        <f ca="1"/>
        <v>Low Cap</v>
      </c>
    </row>
    <row r="49353" spans="11:16">
      <c r="K49353" s="14" t="str">
        <v/>
      </c>
      <c r="L49353" s="14" t="str">
        <v/>
      </c>
      <c r="O49353" s="14" t="str">
        <v/>
      </c>
      <c r="P49353" s="14" t="str">
        <f ca="1"/>
        <v>Low Cap</v>
      </c>
    </row>
    <row r="49354" spans="11:16">
      <c r="K49354" s="14" t="str">
        <v/>
      </c>
      <c r="L49354" s="14" t="str">
        <v/>
      </c>
      <c r="O49354" s="14" t="str">
        <v/>
      </c>
      <c r="P49354" s="14" t="str">
        <f ca="1"/>
        <v>Low Cap</v>
      </c>
    </row>
    <row r="49355" spans="11:16">
      <c r="K49355" s="14" t="str">
        <v/>
      </c>
      <c r="L49355" s="14" t="str">
        <v/>
      </c>
      <c r="O49355" s="14" t="str">
        <v/>
      </c>
      <c r="P49355" s="14" t="str">
        <f ca="1"/>
        <v>Low Cap</v>
      </c>
    </row>
    <row r="49356" spans="11:16">
      <c r="K49356" s="14" t="str">
        <v/>
      </c>
      <c r="L49356" s="14" t="str">
        <v/>
      </c>
      <c r="O49356" s="14" t="str">
        <v/>
      </c>
      <c r="P49356" s="14" t="str">
        <f ca="1"/>
        <v>Low Cap</v>
      </c>
    </row>
    <row r="49357" spans="11:16">
      <c r="K49357" s="14" t="str">
        <v/>
      </c>
      <c r="L49357" s="14" t="str">
        <v/>
      </c>
      <c r="O49357" s="14" t="str">
        <v/>
      </c>
      <c r="P49357" s="14" t="str">
        <f ca="1"/>
        <v>Low Cap</v>
      </c>
    </row>
    <row r="49358" spans="11:16">
      <c r="K49358" s="14" t="str">
        <v/>
      </c>
      <c r="L49358" s="14" t="str">
        <v/>
      </c>
      <c r="O49358" s="14" t="str">
        <v/>
      </c>
      <c r="P49358" s="14" t="str">
        <f ca="1"/>
        <v>Low Cap</v>
      </c>
    </row>
    <row r="49359" spans="11:16">
      <c r="K49359" s="14" t="str">
        <v/>
      </c>
      <c r="L49359" s="14" t="str">
        <v/>
      </c>
      <c r="O49359" s="14" t="str">
        <v/>
      </c>
      <c r="P49359" s="14" t="str">
        <f ca="1"/>
        <v>Low Cap</v>
      </c>
    </row>
    <row r="49360" spans="11:16">
      <c r="K49360" s="14" t="str">
        <v/>
      </c>
      <c r="L49360" s="14" t="str">
        <v/>
      </c>
      <c r="O49360" s="14" t="str">
        <v/>
      </c>
      <c r="P49360" s="14" t="str">
        <f ca="1"/>
        <v>Low Cap</v>
      </c>
    </row>
    <row r="49361" spans="11:16">
      <c r="K49361" s="14" t="str">
        <v/>
      </c>
      <c r="L49361" s="14" t="str">
        <v/>
      </c>
      <c r="O49361" s="14" t="str">
        <v/>
      </c>
      <c r="P49361" s="14" t="str">
        <f ca="1"/>
        <v>Low Cap</v>
      </c>
    </row>
    <row r="49362" spans="11:16">
      <c r="K49362" s="14" t="str">
        <v/>
      </c>
      <c r="L49362" s="14" t="str">
        <v/>
      </c>
      <c r="O49362" s="14" t="str">
        <v/>
      </c>
      <c r="P49362" s="14" t="str">
        <f ca="1"/>
        <v>Low Cap</v>
      </c>
    </row>
    <row r="49363" spans="11:16">
      <c r="K49363" s="14" t="str">
        <v/>
      </c>
      <c r="L49363" s="14" t="str">
        <v/>
      </c>
      <c r="O49363" s="14" t="str">
        <v/>
      </c>
      <c r="P49363" s="14" t="str">
        <f ca="1"/>
        <v>Low Cap</v>
      </c>
    </row>
    <row r="49364" spans="11:16">
      <c r="K49364" s="14" t="str">
        <v/>
      </c>
      <c r="L49364" s="14" t="str">
        <v/>
      </c>
      <c r="O49364" s="14" t="str">
        <v/>
      </c>
      <c r="P49364" s="14" t="str">
        <f ca="1"/>
        <v>Low Cap</v>
      </c>
    </row>
    <row r="49365" spans="11:16">
      <c r="K49365" s="14" t="str">
        <v/>
      </c>
      <c r="L49365" s="14" t="str">
        <v/>
      </c>
      <c r="O49365" s="14" t="str">
        <v/>
      </c>
      <c r="P49365" s="14" t="str">
        <f ca="1"/>
        <v>Low Cap</v>
      </c>
    </row>
    <row r="49366" spans="11:16">
      <c r="K49366" s="14" t="str">
        <v/>
      </c>
      <c r="L49366" s="14" t="str">
        <v/>
      </c>
      <c r="O49366" s="14" t="str">
        <v/>
      </c>
      <c r="P49366" s="14" t="str">
        <f ca="1"/>
        <v>Low Cap</v>
      </c>
    </row>
    <row r="49367" spans="11:16">
      <c r="K49367" s="14" t="str">
        <v/>
      </c>
      <c r="L49367" s="14" t="str">
        <v/>
      </c>
      <c r="O49367" s="14" t="str">
        <v/>
      </c>
      <c r="P49367" s="14" t="str">
        <f ca="1"/>
        <v>Low Cap</v>
      </c>
    </row>
    <row r="49368" spans="11:16">
      <c r="K49368" s="14" t="str">
        <v/>
      </c>
      <c r="L49368" s="14" t="str">
        <v/>
      </c>
      <c r="O49368" s="14" t="str">
        <v/>
      </c>
      <c r="P49368" s="14" t="str">
        <f ca="1"/>
        <v>Low Cap</v>
      </c>
    </row>
    <row r="49369" spans="11:16">
      <c r="K49369" s="14" t="str">
        <v/>
      </c>
      <c r="L49369" s="14" t="str">
        <v/>
      </c>
      <c r="O49369" s="14" t="str">
        <v/>
      </c>
      <c r="P49369" s="14" t="str">
        <f ca="1"/>
        <v>Low Cap</v>
      </c>
    </row>
    <row r="49370" spans="11:16">
      <c r="K49370" s="14" t="str">
        <v/>
      </c>
      <c r="L49370" s="14" t="str">
        <v/>
      </c>
      <c r="O49370" s="14" t="str">
        <v/>
      </c>
      <c r="P49370" s="14" t="str">
        <f ca="1"/>
        <v>Low Cap</v>
      </c>
    </row>
    <row r="49371" spans="11:16">
      <c r="K49371" s="14" t="str">
        <v/>
      </c>
      <c r="L49371" s="14" t="str">
        <v/>
      </c>
      <c r="O49371" s="14" t="str">
        <v/>
      </c>
      <c r="P49371" s="14" t="str">
        <f ca="1"/>
        <v>Low Cap</v>
      </c>
    </row>
    <row r="49372" spans="11:16">
      <c r="K49372" s="14" t="str">
        <v/>
      </c>
      <c r="L49372" s="14" t="str">
        <v/>
      </c>
      <c r="O49372" s="14" t="str">
        <v/>
      </c>
      <c r="P49372" s="14" t="str">
        <f ca="1"/>
        <v>Low Cap</v>
      </c>
    </row>
    <row r="49373" spans="11:16">
      <c r="K49373" s="14" t="str">
        <v/>
      </c>
      <c r="L49373" s="14" t="str">
        <v/>
      </c>
      <c r="O49373" s="14" t="str">
        <v/>
      </c>
      <c r="P49373" s="14" t="str">
        <f ca="1"/>
        <v>Low Cap</v>
      </c>
    </row>
    <row r="49374" spans="11:16">
      <c r="K49374" s="14" t="str">
        <v/>
      </c>
      <c r="L49374" s="14" t="str">
        <v/>
      </c>
      <c r="O49374" s="14" t="str">
        <v/>
      </c>
      <c r="P49374" s="14" t="str">
        <f ca="1"/>
        <v>Low Cap</v>
      </c>
    </row>
    <row r="49375" spans="11:16">
      <c r="K49375" s="14" t="str">
        <v/>
      </c>
      <c r="L49375" s="14" t="str">
        <v/>
      </c>
      <c r="O49375" s="14" t="str">
        <v/>
      </c>
      <c r="P49375" s="14" t="str">
        <f ca="1"/>
        <v>Low Cap</v>
      </c>
    </row>
    <row r="49376" spans="11:16">
      <c r="K49376" s="14" t="str">
        <v/>
      </c>
      <c r="L49376" s="14" t="str">
        <v/>
      </c>
      <c r="O49376" s="14" t="str">
        <v/>
      </c>
      <c r="P49376" s="14" t="str">
        <f ca="1"/>
        <v>Low Cap</v>
      </c>
    </row>
    <row r="49377" spans="11:16">
      <c r="K49377" s="14" t="str">
        <v/>
      </c>
      <c r="L49377" s="14" t="str">
        <v/>
      </c>
      <c r="O49377" s="14" t="str">
        <v/>
      </c>
      <c r="P49377" s="14" t="str">
        <f ca="1"/>
        <v>Low Cap</v>
      </c>
    </row>
    <row r="49378" spans="11:16">
      <c r="K49378" s="14" t="str">
        <v/>
      </c>
      <c r="L49378" s="14" t="str">
        <v/>
      </c>
      <c r="O49378" s="14" t="str">
        <v/>
      </c>
      <c r="P49378" s="14" t="str">
        <f ca="1"/>
        <v>Low Cap</v>
      </c>
    </row>
    <row r="49379" spans="11:16">
      <c r="K49379" s="14" t="str">
        <v/>
      </c>
      <c r="L49379" s="14" t="str">
        <v/>
      </c>
      <c r="O49379" s="14" t="str">
        <v/>
      </c>
      <c r="P49379" s="14" t="str">
        <f ca="1"/>
        <v>Low Cap</v>
      </c>
    </row>
    <row r="49380" spans="11:16">
      <c r="K49380" s="14" t="str">
        <v/>
      </c>
      <c r="L49380" s="14" t="str">
        <v/>
      </c>
      <c r="O49380" s="14" t="str">
        <v/>
      </c>
      <c r="P49380" s="14" t="str">
        <f ca="1"/>
        <v>Low Cap</v>
      </c>
    </row>
    <row r="49381" spans="11:16">
      <c r="K49381" s="14" t="str">
        <v/>
      </c>
      <c r="L49381" s="14" t="str">
        <v/>
      </c>
      <c r="O49381" s="14" t="str">
        <v/>
      </c>
      <c r="P49381" s="14" t="str">
        <f ca="1"/>
        <v>Low Cap</v>
      </c>
    </row>
    <row r="49382" spans="11:16">
      <c r="K49382" s="14" t="str">
        <v/>
      </c>
      <c r="L49382" s="14" t="str">
        <v/>
      </c>
      <c r="O49382" s="14" t="str">
        <v/>
      </c>
      <c r="P49382" s="14" t="str">
        <f ca="1"/>
        <v>Low Cap</v>
      </c>
    </row>
    <row r="49383" spans="11:16">
      <c r="K49383" s="14" t="str">
        <v/>
      </c>
      <c r="L49383" s="14" t="str">
        <v/>
      </c>
      <c r="O49383" s="14" t="str">
        <v/>
      </c>
      <c r="P49383" s="14" t="str">
        <f ca="1"/>
        <v>Low Cap</v>
      </c>
    </row>
    <row r="49384" spans="11:16">
      <c r="K49384" s="14" t="str">
        <v/>
      </c>
      <c r="L49384" s="14" t="str">
        <v/>
      </c>
      <c r="O49384" s="14" t="str">
        <v/>
      </c>
      <c r="P49384" s="14" t="str">
        <f ca="1"/>
        <v>Low Cap</v>
      </c>
    </row>
    <row r="49385" spans="11:16">
      <c r="K49385" s="14" t="str">
        <v/>
      </c>
      <c r="L49385" s="14" t="str">
        <v/>
      </c>
      <c r="O49385" s="14" t="str">
        <v/>
      </c>
      <c r="P49385" s="14" t="str">
        <f ca="1"/>
        <v>Low Cap</v>
      </c>
    </row>
    <row r="49386" spans="11:16">
      <c r="K49386" s="14" t="str">
        <v/>
      </c>
      <c r="L49386" s="14" t="str">
        <v/>
      </c>
      <c r="O49386" s="14" t="str">
        <v/>
      </c>
      <c r="P49386" s="14" t="str">
        <f ca="1"/>
        <v>Low Cap</v>
      </c>
    </row>
    <row r="49387" spans="11:16">
      <c r="K49387" s="14" t="str">
        <v/>
      </c>
      <c r="L49387" s="14" t="str">
        <v/>
      </c>
      <c r="O49387" s="14" t="str">
        <v/>
      </c>
      <c r="P49387" s="14" t="str">
        <f ca="1"/>
        <v>Low Cap</v>
      </c>
    </row>
    <row r="49388" spans="11:16">
      <c r="K49388" s="14" t="str">
        <v/>
      </c>
      <c r="L49388" s="14" t="str">
        <v/>
      </c>
      <c r="O49388" s="14" t="str">
        <v/>
      </c>
      <c r="P49388" s="14" t="str">
        <f ca="1"/>
        <v>Low Cap</v>
      </c>
    </row>
    <row r="49389" spans="11:16">
      <c r="K49389" s="14" t="str">
        <v/>
      </c>
      <c r="L49389" s="14" t="str">
        <v/>
      </c>
      <c r="O49389" s="14" t="str">
        <v/>
      </c>
      <c r="P49389" s="14" t="str">
        <f ca="1"/>
        <v>Low Cap</v>
      </c>
    </row>
    <row r="49390" spans="11:16">
      <c r="K49390" s="14" t="str">
        <v/>
      </c>
      <c r="L49390" s="14" t="str">
        <v/>
      </c>
      <c r="O49390" s="14" t="str">
        <v/>
      </c>
      <c r="P49390" s="14" t="str">
        <f ca="1"/>
        <v>Low Cap</v>
      </c>
    </row>
    <row r="49391" spans="11:16">
      <c r="K49391" s="14" t="str">
        <v/>
      </c>
      <c r="L49391" s="14" t="str">
        <v/>
      </c>
      <c r="O49391" s="14" t="str">
        <v/>
      </c>
      <c r="P49391" s="14" t="str">
        <f ca="1"/>
        <v>Low Cap</v>
      </c>
    </row>
    <row r="49392" spans="11:16">
      <c r="K49392" s="14" t="str">
        <v/>
      </c>
      <c r="L49392" s="14" t="str">
        <v/>
      </c>
      <c r="O49392" s="14" t="str">
        <v/>
      </c>
      <c r="P49392" s="14" t="str">
        <f ca="1"/>
        <v>Low Cap</v>
      </c>
    </row>
    <row r="49393" spans="11:16">
      <c r="K49393" s="14" t="str">
        <v/>
      </c>
      <c r="L49393" s="14" t="str">
        <v/>
      </c>
      <c r="O49393" s="14" t="str">
        <v/>
      </c>
      <c r="P49393" s="14" t="str">
        <f ca="1"/>
        <v>Low Cap</v>
      </c>
    </row>
    <row r="49394" spans="11:16">
      <c r="K49394" s="14" t="str">
        <v/>
      </c>
      <c r="L49394" s="14" t="str">
        <v/>
      </c>
      <c r="O49394" s="14" t="str">
        <v/>
      </c>
      <c r="P49394" s="14" t="str">
        <f ca="1"/>
        <v>Low Cap</v>
      </c>
    </row>
    <row r="49395" spans="11:16">
      <c r="K49395" s="14" t="str">
        <v/>
      </c>
      <c r="L49395" s="14" t="str">
        <v/>
      </c>
      <c r="O49395" s="14" t="str">
        <v/>
      </c>
      <c r="P49395" s="14" t="str">
        <f ca="1"/>
        <v>Low Cap</v>
      </c>
    </row>
    <row r="49396" spans="11:16">
      <c r="K49396" s="14" t="str">
        <v/>
      </c>
      <c r="L49396" s="14" t="str">
        <v/>
      </c>
      <c r="O49396" s="14" t="str">
        <v/>
      </c>
      <c r="P49396" s="14" t="str">
        <f ca="1"/>
        <v>Low Cap</v>
      </c>
    </row>
    <row r="49397" spans="11:16">
      <c r="K49397" s="14" t="str">
        <v/>
      </c>
      <c r="L49397" s="14" t="str">
        <v/>
      </c>
      <c r="O49397" s="14" t="str">
        <v/>
      </c>
      <c r="P49397" s="14" t="str">
        <f ca="1"/>
        <v>Low Cap</v>
      </c>
    </row>
    <row r="49398" spans="11:16">
      <c r="K49398" s="14" t="str">
        <v/>
      </c>
      <c r="L49398" s="14" t="str">
        <v/>
      </c>
      <c r="O49398" s="14" t="str">
        <v/>
      </c>
      <c r="P49398" s="14" t="str">
        <f ca="1"/>
        <v>Low Cap</v>
      </c>
    </row>
    <row r="49399" spans="11:16">
      <c r="K49399" s="14" t="str">
        <v/>
      </c>
      <c r="L49399" s="14" t="str">
        <v/>
      </c>
      <c r="O49399" s="14" t="str">
        <v/>
      </c>
      <c r="P49399" s="14" t="str">
        <f ca="1"/>
        <v>Low Cap</v>
      </c>
    </row>
    <row r="49400" spans="11:16">
      <c r="K49400" s="14" t="str">
        <v/>
      </c>
      <c r="L49400" s="14" t="str">
        <v/>
      </c>
      <c r="O49400" s="14" t="str">
        <v/>
      </c>
      <c r="P49400" s="14" t="str">
        <f ca="1"/>
        <v>Low Cap</v>
      </c>
    </row>
    <row r="49401" spans="11:16">
      <c r="K49401" s="14" t="str">
        <v/>
      </c>
      <c r="L49401" s="14" t="str">
        <v/>
      </c>
      <c r="O49401" s="14" t="str">
        <v/>
      </c>
      <c r="P49401" s="14" t="str">
        <f ca="1"/>
        <v>Low Cap</v>
      </c>
    </row>
    <row r="49402" spans="11:16">
      <c r="K49402" s="14" t="str">
        <v/>
      </c>
      <c r="L49402" s="14" t="str">
        <v/>
      </c>
      <c r="O49402" s="14" t="str">
        <v/>
      </c>
      <c r="P49402" s="14" t="str">
        <f ca="1"/>
        <v>Low Cap</v>
      </c>
    </row>
    <row r="49403" spans="11:16">
      <c r="K49403" s="14" t="str">
        <v/>
      </c>
      <c r="L49403" s="14" t="str">
        <v/>
      </c>
      <c r="O49403" s="14" t="str">
        <v/>
      </c>
      <c r="P49403" s="14" t="str">
        <f ca="1"/>
        <v>Low Cap</v>
      </c>
    </row>
    <row r="49404" spans="11:16">
      <c r="K49404" s="14" t="str">
        <v/>
      </c>
      <c r="L49404" s="14" t="str">
        <v/>
      </c>
      <c r="O49404" s="14" t="str">
        <v/>
      </c>
      <c r="P49404" s="14" t="str">
        <f ca="1"/>
        <v>Low Cap</v>
      </c>
    </row>
    <row r="49405" spans="11:16">
      <c r="K49405" s="14" t="str">
        <v/>
      </c>
      <c r="L49405" s="14" t="str">
        <v/>
      </c>
      <c r="O49405" s="14" t="str">
        <v/>
      </c>
      <c r="P49405" s="14" t="str">
        <f ca="1"/>
        <v>Low Cap</v>
      </c>
    </row>
    <row r="49406" spans="11:16">
      <c r="K49406" s="14" t="str">
        <v/>
      </c>
      <c r="L49406" s="14" t="str">
        <v/>
      </c>
      <c r="O49406" s="14" t="str">
        <v/>
      </c>
      <c r="P49406" s="14" t="str">
        <f ca="1"/>
        <v>Low Cap</v>
      </c>
    </row>
    <row r="49407" spans="11:16">
      <c r="K49407" s="14" t="str">
        <v/>
      </c>
      <c r="L49407" s="14" t="str">
        <v/>
      </c>
      <c r="O49407" s="14" t="str">
        <v/>
      </c>
      <c r="P49407" s="14" t="str">
        <f ca="1"/>
        <v>Low Cap</v>
      </c>
    </row>
    <row r="49408" spans="11:16">
      <c r="K49408" s="14" t="str">
        <v/>
      </c>
      <c r="L49408" s="14" t="str">
        <v/>
      </c>
      <c r="O49408" s="14" t="str">
        <v/>
      </c>
      <c r="P49408" s="14" t="str">
        <f ca="1"/>
        <v>Low Cap</v>
      </c>
    </row>
    <row r="49409" spans="11:16">
      <c r="K49409" s="14" t="str">
        <v/>
      </c>
      <c r="L49409" s="14" t="str">
        <v/>
      </c>
      <c r="O49409" s="14" t="str">
        <v/>
      </c>
      <c r="P49409" s="14" t="str">
        <f ca="1"/>
        <v>Low Cap</v>
      </c>
    </row>
    <row r="49410" spans="11:16">
      <c r="K49410" s="14" t="str">
        <v/>
      </c>
      <c r="L49410" s="14" t="str">
        <v/>
      </c>
      <c r="O49410" s="14" t="str">
        <v/>
      </c>
      <c r="P49410" s="14" t="str">
        <f ca="1"/>
        <v>Low Cap</v>
      </c>
    </row>
    <row r="49411" spans="11:16">
      <c r="K49411" s="14" t="str">
        <v/>
      </c>
      <c r="L49411" s="14" t="str">
        <v/>
      </c>
      <c r="O49411" s="14" t="str">
        <v/>
      </c>
      <c r="P49411" s="14" t="str">
        <f ca="1"/>
        <v>Low Cap</v>
      </c>
    </row>
    <row r="49412" spans="11:16">
      <c r="K49412" s="14" t="str">
        <v/>
      </c>
      <c r="L49412" s="14" t="str">
        <v/>
      </c>
      <c r="O49412" s="14" t="str">
        <v/>
      </c>
      <c r="P49412" s="14" t="str">
        <f ca="1"/>
        <v>Low Cap</v>
      </c>
    </row>
    <row r="49413" spans="11:16">
      <c r="K49413" s="14" t="str">
        <v/>
      </c>
      <c r="L49413" s="14" t="str">
        <v/>
      </c>
      <c r="O49413" s="14" t="str">
        <v/>
      </c>
      <c r="P49413" s="14" t="str">
        <f ca="1"/>
        <v>Low Cap</v>
      </c>
    </row>
    <row r="49414" spans="11:16">
      <c r="K49414" s="14" t="str">
        <v/>
      </c>
      <c r="L49414" s="14" t="str">
        <v/>
      </c>
      <c r="O49414" s="14" t="str">
        <v/>
      </c>
      <c r="P49414" s="14" t="str">
        <f ca="1"/>
        <v>Low Cap</v>
      </c>
    </row>
    <row r="49415" spans="11:16">
      <c r="K49415" s="14" t="str">
        <v/>
      </c>
      <c r="L49415" s="14" t="str">
        <v/>
      </c>
      <c r="O49415" s="14" t="str">
        <v/>
      </c>
      <c r="P49415" s="14" t="str">
        <f ca="1"/>
        <v>Low Cap</v>
      </c>
    </row>
    <row r="49416" spans="11:16">
      <c r="K49416" s="14" t="str">
        <v/>
      </c>
      <c r="L49416" s="14" t="str">
        <v/>
      </c>
      <c r="O49416" s="14" t="str">
        <v/>
      </c>
      <c r="P49416" s="14" t="str">
        <f ca="1"/>
        <v>Low Cap</v>
      </c>
    </row>
    <row r="49417" spans="11:16">
      <c r="K49417" s="14" t="str">
        <v/>
      </c>
      <c r="L49417" s="14" t="str">
        <v/>
      </c>
      <c r="O49417" s="14" t="str">
        <v/>
      </c>
      <c r="P49417" s="14" t="str">
        <f ca="1"/>
        <v>Low Cap</v>
      </c>
    </row>
    <row r="49418" spans="11:16">
      <c r="K49418" s="14" t="str">
        <v/>
      </c>
      <c r="L49418" s="14" t="str">
        <v/>
      </c>
      <c r="O49418" s="14" t="str">
        <v/>
      </c>
      <c r="P49418" s="14" t="str">
        <f ca="1"/>
        <v>Low Cap</v>
      </c>
    </row>
    <row r="49419" spans="11:16">
      <c r="K49419" s="14" t="str">
        <v/>
      </c>
      <c r="L49419" s="14" t="str">
        <v/>
      </c>
      <c r="O49419" s="14" t="str">
        <v/>
      </c>
      <c r="P49419" s="14" t="str">
        <f ca="1"/>
        <v>Low Cap</v>
      </c>
    </row>
    <row r="49420" spans="11:16">
      <c r="K49420" s="14" t="str">
        <v/>
      </c>
      <c r="L49420" s="14" t="str">
        <v/>
      </c>
      <c r="O49420" s="14" t="str">
        <v/>
      </c>
      <c r="P49420" s="14" t="str">
        <f ca="1"/>
        <v>Low Cap</v>
      </c>
    </row>
    <row r="49421" spans="11:16">
      <c r="K49421" s="14" t="str">
        <v/>
      </c>
      <c r="L49421" s="14" t="str">
        <v/>
      </c>
      <c r="O49421" s="14" t="str">
        <v/>
      </c>
      <c r="P49421" s="14" t="str">
        <f ca="1"/>
        <v>Low Cap</v>
      </c>
    </row>
    <row r="49422" spans="11:16">
      <c r="K49422" s="14" t="str">
        <v/>
      </c>
      <c r="L49422" s="14" t="str">
        <v/>
      </c>
      <c r="O49422" s="14" t="str">
        <v/>
      </c>
      <c r="P49422" s="14" t="str">
        <f ca="1"/>
        <v>Low Cap</v>
      </c>
    </row>
    <row r="49423" spans="11:16">
      <c r="K49423" s="14" t="str">
        <v/>
      </c>
      <c r="L49423" s="14" t="str">
        <v/>
      </c>
      <c r="O49423" s="14" t="str">
        <v/>
      </c>
      <c r="P49423" s="14" t="str">
        <f ca="1"/>
        <v>Low Cap</v>
      </c>
    </row>
    <row r="49424" spans="11:16">
      <c r="K49424" s="14" t="str">
        <v/>
      </c>
      <c r="L49424" s="14" t="str">
        <v/>
      </c>
      <c r="O49424" s="14" t="str">
        <v/>
      </c>
      <c r="P49424" s="14" t="str">
        <f ca="1"/>
        <v>Low Cap</v>
      </c>
    </row>
    <row r="49425" spans="11:16">
      <c r="K49425" s="14" t="str">
        <v/>
      </c>
      <c r="L49425" s="14" t="str">
        <v/>
      </c>
      <c r="O49425" s="14" t="str">
        <v/>
      </c>
      <c r="P49425" s="14" t="str">
        <f ca="1"/>
        <v>Low Cap</v>
      </c>
    </row>
    <row r="49426" spans="11:16">
      <c r="K49426" s="14" t="str">
        <v/>
      </c>
      <c r="L49426" s="14" t="str">
        <v/>
      </c>
      <c r="O49426" s="14" t="str">
        <v/>
      </c>
      <c r="P49426" s="14" t="str">
        <f ca="1"/>
        <v>Low Cap</v>
      </c>
    </row>
    <row r="49427" spans="11:16">
      <c r="K49427" s="14" t="str">
        <v/>
      </c>
      <c r="L49427" s="14" t="str">
        <v/>
      </c>
      <c r="O49427" s="14" t="str">
        <v/>
      </c>
      <c r="P49427" s="14" t="str">
        <f ca="1"/>
        <v>Low Cap</v>
      </c>
    </row>
    <row r="49428" spans="11:16">
      <c r="K49428" s="14" t="str">
        <v/>
      </c>
      <c r="L49428" s="14" t="str">
        <v/>
      </c>
      <c r="O49428" s="14" t="str">
        <v/>
      </c>
      <c r="P49428" s="14" t="str">
        <f ca="1"/>
        <v>Low Cap</v>
      </c>
    </row>
    <row r="49429" spans="11:16">
      <c r="K49429" s="14" t="str">
        <v/>
      </c>
      <c r="L49429" s="14" t="str">
        <v/>
      </c>
      <c r="O49429" s="14" t="str">
        <v/>
      </c>
      <c r="P49429" s="14" t="str">
        <f ca="1"/>
        <v>Low Cap</v>
      </c>
    </row>
    <row r="49430" spans="11:16">
      <c r="K49430" s="14" t="str">
        <v/>
      </c>
      <c r="L49430" s="14" t="str">
        <v/>
      </c>
      <c r="O49430" s="14" t="str">
        <v/>
      </c>
      <c r="P49430" s="14" t="str">
        <f ca="1"/>
        <v>Low Cap</v>
      </c>
    </row>
    <row r="49431" spans="11:16">
      <c r="K49431" s="14" t="str">
        <v/>
      </c>
      <c r="L49431" s="14" t="str">
        <v/>
      </c>
      <c r="O49431" s="14" t="str">
        <v/>
      </c>
      <c r="P49431" s="14" t="str">
        <f ca="1"/>
        <v>Low Cap</v>
      </c>
    </row>
    <row r="49432" spans="11:16">
      <c r="K49432" s="14" t="str">
        <v/>
      </c>
      <c r="L49432" s="14" t="str">
        <v/>
      </c>
      <c r="O49432" s="14" t="str">
        <v/>
      </c>
      <c r="P49432" s="14" t="str">
        <f ca="1"/>
        <v>Low Cap</v>
      </c>
    </row>
    <row r="49433" spans="11:16">
      <c r="K49433" s="14" t="str">
        <v/>
      </c>
      <c r="L49433" s="14" t="str">
        <v/>
      </c>
      <c r="O49433" s="14" t="str">
        <v/>
      </c>
      <c r="P49433" s="14" t="str">
        <f ca="1"/>
        <v>Low Cap</v>
      </c>
    </row>
    <row r="49434" spans="11:16">
      <c r="K49434" s="14" t="str">
        <v/>
      </c>
      <c r="L49434" s="14" t="str">
        <v/>
      </c>
      <c r="O49434" s="14" t="str">
        <v/>
      </c>
      <c r="P49434" s="14" t="str">
        <f ca="1"/>
        <v>Low Cap</v>
      </c>
    </row>
    <row r="49435" spans="11:16">
      <c r="K49435" s="14" t="str">
        <v/>
      </c>
      <c r="L49435" s="14" t="str">
        <v/>
      </c>
      <c r="O49435" s="14" t="str">
        <v/>
      </c>
      <c r="P49435" s="14" t="str">
        <f ca="1"/>
        <v>Low Cap</v>
      </c>
    </row>
    <row r="49436" spans="11:16">
      <c r="K49436" s="14" t="str">
        <v/>
      </c>
      <c r="L49436" s="14" t="str">
        <v/>
      </c>
      <c r="O49436" s="14" t="str">
        <v/>
      </c>
      <c r="P49436" s="14" t="str">
        <f ca="1"/>
        <v>Low Cap</v>
      </c>
    </row>
    <row r="49437" spans="11:16">
      <c r="K49437" s="14" t="str">
        <v/>
      </c>
      <c r="L49437" s="14" t="str">
        <v/>
      </c>
      <c r="O49437" s="14" t="str">
        <v/>
      </c>
      <c r="P49437" s="14" t="str">
        <f ca="1"/>
        <v>Low Cap</v>
      </c>
    </row>
    <row r="49438" spans="11:16">
      <c r="K49438" s="14" t="str">
        <v/>
      </c>
      <c r="L49438" s="14" t="str">
        <v/>
      </c>
      <c r="O49438" s="14" t="str">
        <v/>
      </c>
      <c r="P49438" s="14" t="str">
        <f ca="1"/>
        <v>Low Cap</v>
      </c>
    </row>
    <row r="49439" spans="11:16">
      <c r="K49439" s="14" t="str">
        <v/>
      </c>
      <c r="L49439" s="14" t="str">
        <v/>
      </c>
      <c r="O49439" s="14" t="str">
        <v/>
      </c>
      <c r="P49439" s="14" t="str">
        <f ca="1"/>
        <v>Low Cap</v>
      </c>
    </row>
    <row r="49440" spans="11:16">
      <c r="K49440" s="14" t="str">
        <v/>
      </c>
      <c r="L49440" s="14" t="str">
        <v/>
      </c>
      <c r="O49440" s="14" t="str">
        <v/>
      </c>
      <c r="P49440" s="14" t="str">
        <f ca="1"/>
        <v>Low Cap</v>
      </c>
    </row>
    <row r="49441" spans="11:16">
      <c r="K49441" s="14" t="str">
        <v/>
      </c>
      <c r="L49441" s="14" t="str">
        <v/>
      </c>
      <c r="O49441" s="14" t="str">
        <v/>
      </c>
      <c r="P49441" s="14" t="str">
        <f ca="1"/>
        <v>Low Cap</v>
      </c>
    </row>
    <row r="49442" spans="11:16">
      <c r="K49442" s="14" t="str">
        <v/>
      </c>
      <c r="L49442" s="14" t="str">
        <v/>
      </c>
      <c r="O49442" s="14" t="str">
        <v/>
      </c>
      <c r="P49442" s="14" t="str">
        <f ca="1"/>
        <v>Low Cap</v>
      </c>
    </row>
    <row r="49443" spans="11:16">
      <c r="K49443" s="14" t="str">
        <v/>
      </c>
      <c r="L49443" s="14" t="str">
        <v/>
      </c>
      <c r="O49443" s="14" t="str">
        <v/>
      </c>
      <c r="P49443" s="14" t="str">
        <f ca="1"/>
        <v>Low Cap</v>
      </c>
    </row>
    <row r="49444" spans="11:16">
      <c r="K49444" s="14" t="str">
        <v/>
      </c>
      <c r="L49444" s="14" t="str">
        <v/>
      </c>
      <c r="O49444" s="14" t="str">
        <v/>
      </c>
      <c r="P49444" s="14" t="str">
        <f ca="1"/>
        <v>Low Cap</v>
      </c>
    </row>
    <row r="49445" spans="11:16">
      <c r="K49445" s="14" t="str">
        <v/>
      </c>
      <c r="L49445" s="14" t="str">
        <v/>
      </c>
      <c r="O49445" s="14" t="str">
        <v/>
      </c>
      <c r="P49445" s="14" t="str">
        <f ca="1"/>
        <v>Low Cap</v>
      </c>
    </row>
    <row r="49446" spans="11:16">
      <c r="K49446" s="14" t="str">
        <v/>
      </c>
      <c r="L49446" s="14" t="str">
        <v/>
      </c>
      <c r="O49446" s="14" t="str">
        <v/>
      </c>
      <c r="P49446" s="14" t="str">
        <f ca="1"/>
        <v>Low Cap</v>
      </c>
    </row>
    <row r="49447" spans="11:16">
      <c r="K49447" s="14" t="str">
        <v/>
      </c>
      <c r="L49447" s="14" t="str">
        <v/>
      </c>
      <c r="O49447" s="14" t="str">
        <v/>
      </c>
      <c r="P49447" s="14" t="str">
        <f ca="1"/>
        <v>Low Cap</v>
      </c>
    </row>
    <row r="49448" spans="11:16">
      <c r="K49448" s="14" t="str">
        <v/>
      </c>
      <c r="L49448" s="14" t="str">
        <v/>
      </c>
      <c r="O49448" s="14" t="str">
        <v/>
      </c>
      <c r="P49448" s="14" t="str">
        <f ca="1"/>
        <v>Low Cap</v>
      </c>
    </row>
    <row r="49449" spans="11:16">
      <c r="K49449" s="14" t="str">
        <v/>
      </c>
      <c r="L49449" s="14" t="str">
        <v/>
      </c>
      <c r="O49449" s="14" t="str">
        <v/>
      </c>
      <c r="P49449" s="14" t="str">
        <f ca="1"/>
        <v>Low Cap</v>
      </c>
    </row>
    <row r="49450" spans="11:16">
      <c r="K49450" s="14" t="str">
        <v/>
      </c>
      <c r="L49450" s="14" t="str">
        <v/>
      </c>
      <c r="O49450" s="14" t="str">
        <v/>
      </c>
      <c r="P49450" s="14" t="str">
        <f ca="1"/>
        <v>Low Cap</v>
      </c>
    </row>
    <row r="49451" spans="11:16">
      <c r="K49451" s="14" t="str">
        <v/>
      </c>
      <c r="L49451" s="14" t="str">
        <v/>
      </c>
      <c r="O49451" s="14" t="str">
        <v/>
      </c>
      <c r="P49451" s="14" t="str">
        <f ca="1"/>
        <v>Low Cap</v>
      </c>
    </row>
    <row r="49452" spans="11:16">
      <c r="K49452" s="14" t="str">
        <v/>
      </c>
      <c r="L49452" s="14" t="str">
        <v/>
      </c>
      <c r="O49452" s="14" t="str">
        <v/>
      </c>
      <c r="P49452" s="14" t="str">
        <f ca="1"/>
        <v>Low Cap</v>
      </c>
    </row>
    <row r="49453" spans="11:16">
      <c r="K49453" s="14" t="str">
        <v/>
      </c>
      <c r="L49453" s="14" t="str">
        <v/>
      </c>
      <c r="O49453" s="14" t="str">
        <v/>
      </c>
      <c r="P49453" s="14" t="str">
        <f ca="1"/>
        <v>Low Cap</v>
      </c>
    </row>
    <row r="49454" spans="11:16">
      <c r="K49454" s="14" t="str">
        <v/>
      </c>
      <c r="L49454" s="14" t="str">
        <v/>
      </c>
      <c r="O49454" s="14" t="str">
        <v/>
      </c>
      <c r="P49454" s="14" t="str">
        <f ca="1"/>
        <v>Low Cap</v>
      </c>
    </row>
    <row r="49455" spans="11:16">
      <c r="K49455" s="14" t="str">
        <v/>
      </c>
      <c r="L49455" s="14" t="str">
        <v/>
      </c>
      <c r="O49455" s="14" t="str">
        <v/>
      </c>
      <c r="P49455" s="14" t="str">
        <f ca="1"/>
        <v>Low Cap</v>
      </c>
    </row>
    <row r="49456" spans="11:16">
      <c r="K49456" s="14" t="str">
        <v/>
      </c>
      <c r="L49456" s="14" t="str">
        <v/>
      </c>
      <c r="O49456" s="14" t="str">
        <v/>
      </c>
      <c r="P49456" s="14" t="str">
        <f ca="1"/>
        <v>Low Cap</v>
      </c>
    </row>
    <row r="49457" spans="11:16">
      <c r="K49457" s="14" t="str">
        <v/>
      </c>
      <c r="L49457" s="14" t="str">
        <v/>
      </c>
      <c r="O49457" s="14" t="str">
        <v/>
      </c>
      <c r="P49457" s="14" t="str">
        <f ca="1"/>
        <v>Low Cap</v>
      </c>
    </row>
    <row r="49458" spans="11:16">
      <c r="K49458" s="14" t="str">
        <v/>
      </c>
      <c r="L49458" s="14" t="str">
        <v/>
      </c>
      <c r="O49458" s="14" t="str">
        <v/>
      </c>
      <c r="P49458" s="14" t="str">
        <f ca="1"/>
        <v>Low Cap</v>
      </c>
    </row>
    <row r="49459" spans="11:16">
      <c r="K49459" s="14" t="str">
        <v/>
      </c>
      <c r="L49459" s="14" t="str">
        <v/>
      </c>
      <c r="O49459" s="14" t="str">
        <v/>
      </c>
      <c r="P49459" s="14" t="str">
        <f ca="1"/>
        <v>Low Cap</v>
      </c>
    </row>
    <row r="49460" spans="11:16">
      <c r="K49460" s="14" t="str">
        <v/>
      </c>
      <c r="L49460" s="14" t="str">
        <v/>
      </c>
      <c r="O49460" s="14" t="str">
        <v/>
      </c>
      <c r="P49460" s="14" t="str">
        <f ca="1"/>
        <v>Low Cap</v>
      </c>
    </row>
    <row r="49461" spans="11:16">
      <c r="K49461" s="14" t="str">
        <v/>
      </c>
      <c r="L49461" s="14" t="str">
        <v/>
      </c>
      <c r="O49461" s="14" t="str">
        <v/>
      </c>
      <c r="P49461" s="14" t="str">
        <f ca="1"/>
        <v>Low Cap</v>
      </c>
    </row>
    <row r="49462" spans="11:16">
      <c r="K49462" s="14" t="str">
        <v/>
      </c>
      <c r="L49462" s="14" t="str">
        <v/>
      </c>
      <c r="O49462" s="14" t="str">
        <v/>
      </c>
      <c r="P49462" s="14" t="str">
        <f ca="1"/>
        <v>Low Cap</v>
      </c>
    </row>
    <row r="49463" spans="11:16">
      <c r="K49463" s="14" t="str">
        <v/>
      </c>
      <c r="L49463" s="14" t="str">
        <v/>
      </c>
      <c r="O49463" s="14" t="str">
        <v/>
      </c>
      <c r="P49463" s="14" t="str">
        <f ca="1"/>
        <v>Low Cap</v>
      </c>
    </row>
    <row r="49464" spans="11:16">
      <c r="K49464" s="14" t="str">
        <v/>
      </c>
      <c r="L49464" s="14" t="str">
        <v/>
      </c>
      <c r="O49464" s="14" t="str">
        <v/>
      </c>
      <c r="P49464" s="14" t="str">
        <f ca="1"/>
        <v>Low Cap</v>
      </c>
    </row>
    <row r="49465" spans="11:16">
      <c r="K49465" s="14" t="str">
        <v/>
      </c>
      <c r="L49465" s="14" t="str">
        <v/>
      </c>
      <c r="O49465" s="14" t="str">
        <v/>
      </c>
      <c r="P49465" s="14" t="str">
        <f ca="1"/>
        <v>Low Cap</v>
      </c>
    </row>
    <row r="49466" spans="11:16">
      <c r="K49466" s="14" t="str">
        <v/>
      </c>
      <c r="L49466" s="14" t="str">
        <v/>
      </c>
      <c r="O49466" s="14" t="str">
        <v/>
      </c>
      <c r="P49466" s="14" t="str">
        <f ca="1"/>
        <v>Low Cap</v>
      </c>
    </row>
    <row r="49467" spans="11:16">
      <c r="K49467" s="14" t="str">
        <v/>
      </c>
      <c r="L49467" s="14" t="str">
        <v/>
      </c>
      <c r="O49467" s="14" t="str">
        <v/>
      </c>
      <c r="P49467" s="14" t="str">
        <f ca="1"/>
        <v>Low Cap</v>
      </c>
    </row>
    <row r="49468" spans="11:16">
      <c r="K49468" s="14" t="str">
        <v/>
      </c>
      <c r="L49468" s="14" t="str">
        <v/>
      </c>
      <c r="O49468" s="14" t="str">
        <v/>
      </c>
      <c r="P49468" s="14" t="str">
        <f ca="1"/>
        <v>Low Cap</v>
      </c>
    </row>
    <row r="49469" spans="11:16">
      <c r="K49469" s="14" t="str">
        <v/>
      </c>
      <c r="L49469" s="14" t="str">
        <v/>
      </c>
      <c r="O49469" s="14" t="str">
        <v/>
      </c>
      <c r="P49469" s="14" t="str">
        <f ca="1"/>
        <v>Low Cap</v>
      </c>
    </row>
    <row r="49470" spans="11:16">
      <c r="K49470" s="14" t="str">
        <v/>
      </c>
      <c r="L49470" s="14" t="str">
        <v/>
      </c>
      <c r="O49470" s="14" t="str">
        <v/>
      </c>
      <c r="P49470" s="14" t="str">
        <f ca="1"/>
        <v>Low Cap</v>
      </c>
    </row>
    <row r="49471" spans="11:16">
      <c r="K49471" s="14" t="str">
        <v/>
      </c>
      <c r="L49471" s="14" t="str">
        <v/>
      </c>
      <c r="O49471" s="14" t="str">
        <v/>
      </c>
      <c r="P49471" s="14" t="str">
        <f ca="1"/>
        <v>Low Cap</v>
      </c>
    </row>
    <row r="49472" spans="11:16">
      <c r="K49472" s="14" t="str">
        <v/>
      </c>
      <c r="L49472" s="14" t="str">
        <v/>
      </c>
      <c r="O49472" s="14" t="str">
        <v/>
      </c>
      <c r="P49472" s="14" t="str">
        <f ca="1"/>
        <v>Low Cap</v>
      </c>
    </row>
    <row r="49473" spans="11:16">
      <c r="K49473" s="14" t="str">
        <v/>
      </c>
      <c r="L49473" s="14" t="str">
        <v/>
      </c>
      <c r="O49473" s="14" t="str">
        <v/>
      </c>
      <c r="P49473" s="14" t="str">
        <f ca="1"/>
        <v>Low Cap</v>
      </c>
    </row>
    <row r="49474" spans="11:16">
      <c r="K49474" s="14" t="str">
        <v/>
      </c>
      <c r="L49474" s="14" t="str">
        <v/>
      </c>
      <c r="O49474" s="14" t="str">
        <v/>
      </c>
      <c r="P49474" s="14" t="str">
        <f ca="1"/>
        <v>Low Cap</v>
      </c>
    </row>
    <row r="49475" spans="11:16">
      <c r="K49475" s="14" t="str">
        <v/>
      </c>
      <c r="L49475" s="14" t="str">
        <v/>
      </c>
      <c r="O49475" s="14" t="str">
        <v/>
      </c>
      <c r="P49475" s="14" t="str">
        <f ca="1"/>
        <v>Low Cap</v>
      </c>
    </row>
    <row r="49476" spans="11:16">
      <c r="K49476" s="14" t="str">
        <v/>
      </c>
      <c r="L49476" s="14" t="str">
        <v/>
      </c>
      <c r="O49476" s="14" t="str">
        <v/>
      </c>
      <c r="P49476" s="14" t="str">
        <f ca="1"/>
        <v>Low Cap</v>
      </c>
    </row>
    <row r="49477" spans="11:16">
      <c r="K49477" s="14" t="str">
        <v/>
      </c>
      <c r="L49477" s="14" t="str">
        <v/>
      </c>
      <c r="O49477" s="14" t="str">
        <v/>
      </c>
      <c r="P49477" s="14" t="str">
        <f ca="1"/>
        <v>Low Cap</v>
      </c>
    </row>
    <row r="49478" spans="11:16">
      <c r="K49478" s="14" t="str">
        <v/>
      </c>
      <c r="L49478" s="14" t="str">
        <v/>
      </c>
      <c r="O49478" s="14" t="str">
        <v/>
      </c>
      <c r="P49478" s="14" t="str">
        <f ca="1"/>
        <v>Low Cap</v>
      </c>
    </row>
    <row r="49479" spans="11:16">
      <c r="K49479" s="14" t="str">
        <v/>
      </c>
      <c r="L49479" s="14" t="str">
        <v/>
      </c>
      <c r="O49479" s="14" t="str">
        <v/>
      </c>
      <c r="P49479" s="14" t="str">
        <f ca="1"/>
        <v>Low Cap</v>
      </c>
    </row>
    <row r="49480" spans="11:16">
      <c r="K49480" s="14" t="str">
        <v/>
      </c>
      <c r="L49480" s="14" t="str">
        <v/>
      </c>
      <c r="O49480" s="14" t="str">
        <v/>
      </c>
      <c r="P49480" s="14" t="str">
        <f ca="1"/>
        <v>Low Cap</v>
      </c>
    </row>
    <row r="49481" spans="11:16">
      <c r="K49481" s="14" t="str">
        <v/>
      </c>
      <c r="L49481" s="14" t="str">
        <v/>
      </c>
      <c r="O49481" s="14" t="str">
        <v/>
      </c>
      <c r="P49481" s="14" t="str">
        <f ca="1"/>
        <v>Low Cap</v>
      </c>
    </row>
    <row r="49482" spans="11:16">
      <c r="K49482" s="14" t="str">
        <v/>
      </c>
      <c r="L49482" s="14" t="str">
        <v/>
      </c>
      <c r="O49482" s="14" t="str">
        <v/>
      </c>
      <c r="P49482" s="14" t="str">
        <f ca="1"/>
        <v>Low Cap</v>
      </c>
    </row>
    <row r="49483" spans="11:16">
      <c r="K49483" s="14" t="str">
        <v/>
      </c>
      <c r="L49483" s="14" t="str">
        <v/>
      </c>
      <c r="O49483" s="14" t="str">
        <v/>
      </c>
      <c r="P49483" s="14" t="str">
        <f ca="1"/>
        <v>Low Cap</v>
      </c>
    </row>
    <row r="49484" spans="11:16">
      <c r="K49484" s="14" t="str">
        <v/>
      </c>
      <c r="L49484" s="14" t="str">
        <v/>
      </c>
      <c r="O49484" s="14" t="str">
        <v/>
      </c>
      <c r="P49484" s="14" t="str">
        <f ca="1"/>
        <v>Low Cap</v>
      </c>
    </row>
    <row r="49485" spans="11:16">
      <c r="K49485" s="14" t="str">
        <v/>
      </c>
      <c r="L49485" s="14" t="str">
        <v/>
      </c>
      <c r="O49485" s="14" t="str">
        <v/>
      </c>
      <c r="P49485" s="14" t="str">
        <f ca="1"/>
        <v>Low Cap</v>
      </c>
    </row>
    <row r="49486" spans="11:16">
      <c r="K49486" s="14" t="str">
        <v/>
      </c>
      <c r="L49486" s="14" t="str">
        <v/>
      </c>
      <c r="O49486" s="14" t="str">
        <v/>
      </c>
      <c r="P49486" s="14" t="str">
        <f ca="1"/>
        <v>Low Cap</v>
      </c>
    </row>
    <row r="49487" spans="11:16">
      <c r="K49487" s="14" t="str">
        <v/>
      </c>
      <c r="L49487" s="14" t="str">
        <v/>
      </c>
      <c r="O49487" s="14" t="str">
        <v/>
      </c>
      <c r="P49487" s="14" t="str">
        <f ca="1"/>
        <v>Low Cap</v>
      </c>
    </row>
    <row r="49488" spans="11:16">
      <c r="K49488" s="14" t="str">
        <v/>
      </c>
      <c r="L49488" s="14" t="str">
        <v/>
      </c>
      <c r="O49488" s="14" t="str">
        <v/>
      </c>
      <c r="P49488" s="14" t="str">
        <f ca="1"/>
        <v>Low Cap</v>
      </c>
    </row>
    <row r="49489" spans="11:16">
      <c r="K49489" s="14" t="str">
        <v/>
      </c>
      <c r="L49489" s="14" t="str">
        <v/>
      </c>
      <c r="O49489" s="14" t="str">
        <v/>
      </c>
      <c r="P49489" s="14" t="str">
        <f ca="1"/>
        <v>Low Cap</v>
      </c>
    </row>
    <row r="49490" spans="11:16">
      <c r="K49490" s="14" t="str">
        <v/>
      </c>
      <c r="L49490" s="14" t="str">
        <v/>
      </c>
      <c r="O49490" s="14" t="str">
        <v/>
      </c>
      <c r="P49490" s="14" t="str">
        <f ca="1"/>
        <v>Low Cap</v>
      </c>
    </row>
    <row r="49491" spans="11:16">
      <c r="K49491" s="14" t="str">
        <v/>
      </c>
      <c r="L49491" s="14" t="str">
        <v/>
      </c>
      <c r="O49491" s="14" t="str">
        <v/>
      </c>
      <c r="P49491" s="14" t="str">
        <f ca="1"/>
        <v>Low Cap</v>
      </c>
    </row>
    <row r="49492" spans="11:16">
      <c r="K49492" s="14" t="str">
        <v/>
      </c>
      <c r="L49492" s="14" t="str">
        <v/>
      </c>
      <c r="O49492" s="14" t="str">
        <v/>
      </c>
      <c r="P49492" s="14" t="str">
        <f ca="1"/>
        <v>Low Cap</v>
      </c>
    </row>
    <row r="49493" spans="11:16">
      <c r="K49493" s="14" t="str">
        <v/>
      </c>
      <c r="L49493" s="14" t="str">
        <v/>
      </c>
      <c r="O49493" s="14" t="str">
        <v/>
      </c>
      <c r="P49493" s="14" t="str">
        <f ca="1"/>
        <v>Low Cap</v>
      </c>
    </row>
    <row r="49494" spans="11:16">
      <c r="K49494" s="14" t="str">
        <v/>
      </c>
      <c r="L49494" s="14" t="str">
        <v/>
      </c>
      <c r="O49494" s="14" t="str">
        <v/>
      </c>
      <c r="P49494" s="14" t="str">
        <f ca="1"/>
        <v>Low Cap</v>
      </c>
    </row>
    <row r="49495" spans="11:16">
      <c r="K49495" s="14" t="str">
        <v/>
      </c>
      <c r="L49495" s="14" t="str">
        <v/>
      </c>
      <c r="O49495" s="14" t="str">
        <v/>
      </c>
      <c r="P49495" s="14" t="str">
        <f ca="1"/>
        <v>Low Cap</v>
      </c>
    </row>
    <row r="49496" spans="11:16">
      <c r="K49496" s="14" t="str">
        <v/>
      </c>
      <c r="L49496" s="14" t="str">
        <v/>
      </c>
      <c r="O49496" s="14" t="str">
        <v/>
      </c>
      <c r="P49496" s="14" t="str">
        <f ca="1"/>
        <v>Low Cap</v>
      </c>
    </row>
    <row r="49497" spans="11:16">
      <c r="K49497" s="14" t="str">
        <v/>
      </c>
      <c r="L49497" s="14" t="str">
        <v/>
      </c>
      <c r="O49497" s="14" t="str">
        <v/>
      </c>
      <c r="P49497" s="14" t="str">
        <f ca="1"/>
        <v>Low Cap</v>
      </c>
    </row>
    <row r="49498" spans="11:16">
      <c r="K49498" s="14" t="str">
        <v/>
      </c>
      <c r="L49498" s="14" t="str">
        <v/>
      </c>
      <c r="O49498" s="14" t="str">
        <v/>
      </c>
      <c r="P49498" s="14" t="str">
        <f ca="1"/>
        <v>Low Cap</v>
      </c>
    </row>
    <row r="49499" spans="11:16">
      <c r="K49499" s="14" t="str">
        <v/>
      </c>
      <c r="L49499" s="14" t="str">
        <v/>
      </c>
      <c r="O49499" s="14" t="str">
        <v/>
      </c>
      <c r="P49499" s="14" t="str">
        <f ca="1"/>
        <v>Low Cap</v>
      </c>
    </row>
    <row r="49500" spans="11:16">
      <c r="K49500" s="14" t="str">
        <v/>
      </c>
      <c r="L49500" s="14" t="str">
        <v/>
      </c>
      <c r="O49500" s="14" t="str">
        <v/>
      </c>
      <c r="P49500" s="14" t="str">
        <f ca="1"/>
        <v>Low Cap</v>
      </c>
    </row>
    <row r="49501" spans="11:16">
      <c r="K49501" s="14" t="str">
        <v/>
      </c>
      <c r="L49501" s="14" t="str">
        <v/>
      </c>
      <c r="O49501" s="14" t="str">
        <v/>
      </c>
      <c r="P49501" s="14" t="str">
        <f ca="1"/>
        <v>Low Cap</v>
      </c>
    </row>
    <row r="49502" spans="11:16">
      <c r="K49502" s="14" t="str">
        <v/>
      </c>
      <c r="L49502" s="14" t="str">
        <v/>
      </c>
      <c r="O49502" s="14" t="str">
        <v/>
      </c>
      <c r="P49502" s="14" t="str">
        <f ca="1"/>
        <v>Low Cap</v>
      </c>
    </row>
    <row r="49503" spans="11:16">
      <c r="K49503" s="14" t="str">
        <v/>
      </c>
      <c r="L49503" s="14" t="str">
        <v/>
      </c>
      <c r="O49503" s="14" t="str">
        <v/>
      </c>
      <c r="P49503" s="14" t="str">
        <f ca="1"/>
        <v>Low Cap</v>
      </c>
    </row>
    <row r="49504" spans="11:16">
      <c r="K49504" s="14" t="str">
        <v/>
      </c>
      <c r="L49504" s="14" t="str">
        <v/>
      </c>
      <c r="O49504" s="14" t="str">
        <v/>
      </c>
      <c r="P49504" s="14" t="str">
        <f ca="1"/>
        <v>Low Cap</v>
      </c>
    </row>
    <row r="49505" spans="11:16">
      <c r="K49505" s="14" t="str">
        <v/>
      </c>
      <c r="L49505" s="14" t="str">
        <v/>
      </c>
      <c r="O49505" s="14" t="str">
        <v/>
      </c>
      <c r="P49505" s="14" t="str">
        <f ca="1"/>
        <v>Low Cap</v>
      </c>
    </row>
    <row r="49506" spans="11:16">
      <c r="K49506" s="14" t="str">
        <v/>
      </c>
      <c r="L49506" s="14" t="str">
        <v/>
      </c>
      <c r="O49506" s="14" t="str">
        <v/>
      </c>
      <c r="P49506" s="14" t="str">
        <f ca="1"/>
        <v>Low Cap</v>
      </c>
    </row>
    <row r="49507" spans="11:16">
      <c r="K49507" s="14" t="str">
        <v/>
      </c>
      <c r="L49507" s="14" t="str">
        <v/>
      </c>
      <c r="O49507" s="14" t="str">
        <v/>
      </c>
      <c r="P49507" s="14" t="str">
        <f ca="1"/>
        <v>Low Cap</v>
      </c>
    </row>
    <row r="49508" spans="11:16">
      <c r="K49508" s="14" t="str">
        <v/>
      </c>
      <c r="L49508" s="14" t="str">
        <v/>
      </c>
      <c r="O49508" s="14" t="str">
        <v/>
      </c>
      <c r="P49508" s="14" t="str">
        <f ca="1"/>
        <v>Low Cap</v>
      </c>
    </row>
    <row r="49509" spans="11:16">
      <c r="K49509" s="14" t="str">
        <v/>
      </c>
      <c r="L49509" s="14" t="str">
        <v/>
      </c>
      <c r="O49509" s="14" t="str">
        <v/>
      </c>
      <c r="P49509" s="14" t="str">
        <f ca="1"/>
        <v>Low Cap</v>
      </c>
    </row>
    <row r="49510" spans="11:16">
      <c r="K49510" s="14" t="str">
        <v/>
      </c>
      <c r="L49510" s="14" t="str">
        <v/>
      </c>
      <c r="O49510" s="14" t="str">
        <v/>
      </c>
      <c r="P49510" s="14" t="str">
        <f ca="1"/>
        <v>Low Cap</v>
      </c>
    </row>
    <row r="49511" spans="11:16">
      <c r="K49511" s="14" t="str">
        <v/>
      </c>
      <c r="L49511" s="14" t="str">
        <v/>
      </c>
      <c r="O49511" s="14" t="str">
        <v/>
      </c>
      <c r="P49511" s="14" t="str">
        <f ca="1"/>
        <v>Low Cap</v>
      </c>
    </row>
    <row r="49512" spans="11:16">
      <c r="K49512" s="14" t="str">
        <v/>
      </c>
      <c r="L49512" s="14" t="str">
        <v/>
      </c>
      <c r="O49512" s="14" t="str">
        <v/>
      </c>
      <c r="P49512" s="14" t="str">
        <f ca="1"/>
        <v>Low Cap</v>
      </c>
    </row>
    <row r="49513" spans="11:16">
      <c r="K49513" s="14" t="str">
        <v/>
      </c>
      <c r="L49513" s="14" t="str">
        <v/>
      </c>
      <c r="O49513" s="14" t="str">
        <v/>
      </c>
      <c r="P49513" s="14" t="str">
        <f ca="1"/>
        <v>Low Cap</v>
      </c>
    </row>
    <row r="49514" spans="11:16">
      <c r="K49514" s="14" t="str">
        <v/>
      </c>
      <c r="L49514" s="14" t="str">
        <v/>
      </c>
      <c r="O49514" s="14" t="str">
        <v/>
      </c>
      <c r="P49514" s="14" t="str">
        <f ca="1"/>
        <v>Low Cap</v>
      </c>
    </row>
    <row r="49515" spans="11:16">
      <c r="K49515" s="14" t="str">
        <v/>
      </c>
      <c r="L49515" s="14" t="str">
        <v/>
      </c>
      <c r="O49515" s="14" t="str">
        <v/>
      </c>
      <c r="P49515" s="14" t="str">
        <f ca="1"/>
        <v>Low Cap</v>
      </c>
    </row>
    <row r="49516" spans="11:16">
      <c r="K49516" s="14" t="str">
        <v/>
      </c>
      <c r="L49516" s="14" t="str">
        <v/>
      </c>
      <c r="O49516" s="14" t="str">
        <v/>
      </c>
      <c r="P49516" s="14" t="str">
        <f ca="1"/>
        <v>Low Cap</v>
      </c>
    </row>
    <row r="49517" spans="11:16">
      <c r="K49517" s="14" t="str">
        <v/>
      </c>
      <c r="L49517" s="14" t="str">
        <v/>
      </c>
      <c r="O49517" s="14" t="str">
        <v/>
      </c>
      <c r="P49517" s="14" t="str">
        <f ca="1"/>
        <v>Low Cap</v>
      </c>
    </row>
    <row r="49518" spans="11:16">
      <c r="K49518" s="14" t="str">
        <v/>
      </c>
      <c r="L49518" s="14" t="str">
        <v/>
      </c>
      <c r="O49518" s="14" t="str">
        <v/>
      </c>
      <c r="P49518" s="14" t="str">
        <f ca="1"/>
        <v>Low Cap</v>
      </c>
    </row>
    <row r="49519" spans="11:16">
      <c r="K49519" s="14" t="str">
        <v/>
      </c>
      <c r="L49519" s="14" t="str">
        <v/>
      </c>
      <c r="O49519" s="14" t="str">
        <v/>
      </c>
      <c r="P49519" s="14" t="str">
        <f ca="1"/>
        <v>Low Cap</v>
      </c>
    </row>
    <row r="49520" spans="11:16">
      <c r="K49520" s="14" t="str">
        <v/>
      </c>
      <c r="L49520" s="14" t="str">
        <v/>
      </c>
      <c r="O49520" s="14" t="str">
        <v/>
      </c>
      <c r="P49520" s="14" t="str">
        <f ca="1"/>
        <v>Low Cap</v>
      </c>
    </row>
    <row r="49521" spans="11:16">
      <c r="K49521" s="14" t="str">
        <v/>
      </c>
      <c r="L49521" s="14" t="str">
        <v/>
      </c>
      <c r="O49521" s="14" t="str">
        <v/>
      </c>
      <c r="P49521" s="14" t="str">
        <f ca="1"/>
        <v>Low Cap</v>
      </c>
    </row>
    <row r="49522" spans="11:16">
      <c r="K49522" s="14" t="str">
        <v/>
      </c>
      <c r="L49522" s="14" t="str">
        <v/>
      </c>
      <c r="O49522" s="14" t="str">
        <v/>
      </c>
      <c r="P49522" s="14" t="str">
        <f ca="1"/>
        <v>Low Cap</v>
      </c>
    </row>
    <row r="49523" spans="11:16">
      <c r="K49523" s="14" t="str">
        <v/>
      </c>
      <c r="L49523" s="14" t="str">
        <v/>
      </c>
      <c r="O49523" s="14" t="str">
        <v/>
      </c>
      <c r="P49523" s="14" t="str">
        <f ca="1"/>
        <v>Low Cap</v>
      </c>
    </row>
    <row r="49524" spans="11:16">
      <c r="K49524" s="14" t="str">
        <v/>
      </c>
      <c r="L49524" s="14" t="str">
        <v/>
      </c>
      <c r="O49524" s="14" t="str">
        <v/>
      </c>
      <c r="P49524" s="14" t="str">
        <f ca="1"/>
        <v>Low Cap</v>
      </c>
    </row>
    <row r="49525" spans="11:16">
      <c r="K49525" s="14" t="str">
        <v/>
      </c>
      <c r="L49525" s="14" t="str">
        <v/>
      </c>
      <c r="O49525" s="14" t="str">
        <v/>
      </c>
      <c r="P49525" s="14" t="str">
        <f ca="1"/>
        <v>Low Cap</v>
      </c>
    </row>
    <row r="49526" spans="11:16">
      <c r="K49526" s="14" t="str">
        <v/>
      </c>
      <c r="L49526" s="14" t="str">
        <v/>
      </c>
      <c r="O49526" s="14" t="str">
        <v/>
      </c>
      <c r="P49526" s="14" t="str">
        <f ca="1"/>
        <v>Low Cap</v>
      </c>
    </row>
    <row r="49527" spans="11:16">
      <c r="K49527" s="14" t="str">
        <v/>
      </c>
      <c r="L49527" s="14" t="str">
        <v/>
      </c>
      <c r="O49527" s="14" t="str">
        <v/>
      </c>
      <c r="P49527" s="14" t="str">
        <f ca="1"/>
        <v>Low Cap</v>
      </c>
    </row>
    <row r="49528" spans="11:16">
      <c r="K49528" s="14" t="str">
        <v/>
      </c>
      <c r="L49528" s="14" t="str">
        <v/>
      </c>
      <c r="O49528" s="14" t="str">
        <v/>
      </c>
      <c r="P49528" s="14" t="str">
        <f ca="1"/>
        <v>Low Cap</v>
      </c>
    </row>
    <row r="49529" spans="11:16">
      <c r="K49529" s="14" t="str">
        <v/>
      </c>
      <c r="L49529" s="14" t="str">
        <v/>
      </c>
      <c r="O49529" s="14" t="str">
        <v/>
      </c>
      <c r="P49529" s="14" t="str">
        <f ca="1"/>
        <v>Low Cap</v>
      </c>
    </row>
    <row r="49530" spans="11:16">
      <c r="K49530" s="14" t="str">
        <v/>
      </c>
      <c r="L49530" s="14" t="str">
        <v/>
      </c>
      <c r="O49530" s="14" t="str">
        <v/>
      </c>
      <c r="P49530" s="14" t="str">
        <f ca="1"/>
        <v>Low Cap</v>
      </c>
    </row>
    <row r="49531" spans="11:16">
      <c r="K49531" s="14" t="str">
        <v/>
      </c>
      <c r="L49531" s="14" t="str">
        <v/>
      </c>
      <c r="O49531" s="14" t="str">
        <v/>
      </c>
      <c r="P49531" s="14" t="str">
        <f ca="1"/>
        <v>Low Cap</v>
      </c>
    </row>
    <row r="49532" spans="11:16">
      <c r="K49532" s="14" t="str">
        <v/>
      </c>
      <c r="L49532" s="14" t="str">
        <v/>
      </c>
      <c r="O49532" s="14" t="str">
        <v/>
      </c>
      <c r="P49532" s="14" t="str">
        <f ca="1"/>
        <v>Low Cap</v>
      </c>
    </row>
    <row r="49533" spans="11:16">
      <c r="K49533" s="14" t="str">
        <v/>
      </c>
      <c r="L49533" s="14" t="str">
        <v/>
      </c>
      <c r="O49533" s="14" t="str">
        <v/>
      </c>
      <c r="P49533" s="14" t="str">
        <f ca="1"/>
        <v>Low Cap</v>
      </c>
    </row>
    <row r="49534" spans="11:16">
      <c r="K49534" s="14" t="str">
        <v/>
      </c>
      <c r="L49534" s="14" t="str">
        <v/>
      </c>
      <c r="O49534" s="14" t="str">
        <v/>
      </c>
      <c r="P49534" s="14" t="str">
        <f ca="1"/>
        <v>Low Cap</v>
      </c>
    </row>
    <row r="49535" spans="11:16">
      <c r="K49535" s="14" t="str">
        <v/>
      </c>
      <c r="L49535" s="14" t="str">
        <v/>
      </c>
      <c r="O49535" s="14" t="str">
        <v/>
      </c>
      <c r="P49535" s="14" t="str">
        <f ca="1"/>
        <v>Low Cap</v>
      </c>
    </row>
    <row r="49536" spans="11:16">
      <c r="K49536" s="14" t="str">
        <v/>
      </c>
      <c r="L49536" s="14" t="str">
        <v/>
      </c>
      <c r="O49536" s="14" t="str">
        <v/>
      </c>
      <c r="P49536" s="14" t="str">
        <f ca="1"/>
        <v>Low Cap</v>
      </c>
    </row>
    <row r="49537" spans="11:16">
      <c r="K49537" s="14" t="str">
        <v/>
      </c>
      <c r="L49537" s="14" t="str">
        <v/>
      </c>
      <c r="O49537" s="14" t="str">
        <v/>
      </c>
      <c r="P49537" s="14" t="str">
        <f ca="1"/>
        <v>Low Cap</v>
      </c>
    </row>
    <row r="49538" spans="11:16">
      <c r="K49538" s="14" t="str">
        <v/>
      </c>
      <c r="L49538" s="14" t="str">
        <v/>
      </c>
      <c r="O49538" s="14" t="str">
        <v/>
      </c>
      <c r="P49538" s="14" t="str">
        <f ca="1"/>
        <v>Low Cap</v>
      </c>
    </row>
    <row r="49539" spans="11:16">
      <c r="K49539" s="14" t="str">
        <v/>
      </c>
      <c r="L49539" s="14" t="str">
        <v/>
      </c>
      <c r="O49539" s="14" t="str">
        <v/>
      </c>
      <c r="P49539" s="14" t="str">
        <f ca="1"/>
        <v>Low Cap</v>
      </c>
    </row>
    <row r="49540" spans="11:16">
      <c r="K49540" s="14" t="str">
        <v/>
      </c>
      <c r="L49540" s="14" t="str">
        <v/>
      </c>
      <c r="O49540" s="14" t="str">
        <v/>
      </c>
      <c r="P49540" s="14" t="str">
        <f ca="1"/>
        <v>Low Cap</v>
      </c>
    </row>
    <row r="49541" spans="11:16">
      <c r="K49541" s="14" t="str">
        <v/>
      </c>
      <c r="L49541" s="14" t="str">
        <v/>
      </c>
      <c r="O49541" s="14" t="str">
        <v/>
      </c>
      <c r="P49541" s="14" t="str">
        <f ca="1"/>
        <v>Low Cap</v>
      </c>
    </row>
    <row r="49542" spans="11:16">
      <c r="K49542" s="14" t="str">
        <v/>
      </c>
      <c r="L49542" s="14" t="str">
        <v/>
      </c>
      <c r="O49542" s="14" t="str">
        <v/>
      </c>
      <c r="P49542" s="14" t="str">
        <f ca="1"/>
        <v>Low Cap</v>
      </c>
    </row>
    <row r="49543" spans="11:16">
      <c r="K49543" s="14" t="str">
        <v/>
      </c>
      <c r="L49543" s="14" t="str">
        <v/>
      </c>
      <c r="O49543" s="14" t="str">
        <v/>
      </c>
      <c r="P49543" s="14" t="str">
        <f ca="1"/>
        <v>Low Cap</v>
      </c>
    </row>
    <row r="49544" spans="11:16">
      <c r="K49544" s="14" t="str">
        <v/>
      </c>
      <c r="L49544" s="14" t="str">
        <v/>
      </c>
      <c r="O49544" s="14" t="str">
        <v/>
      </c>
      <c r="P49544" s="14" t="str">
        <f ca="1"/>
        <v>Low Cap</v>
      </c>
    </row>
    <row r="49545" spans="11:16">
      <c r="K49545" s="14" t="str">
        <v/>
      </c>
      <c r="L49545" s="14" t="str">
        <v/>
      </c>
      <c r="O49545" s="14" t="str">
        <v/>
      </c>
      <c r="P49545" s="14" t="str">
        <f ca="1"/>
        <v>Low Cap</v>
      </c>
    </row>
    <row r="49546" spans="11:16">
      <c r="K49546" s="14" t="str">
        <v/>
      </c>
      <c r="L49546" s="14" t="str">
        <v/>
      </c>
      <c r="O49546" s="14" t="str">
        <v/>
      </c>
      <c r="P49546" s="14" t="str">
        <f ca="1"/>
        <v>Low Cap</v>
      </c>
    </row>
    <row r="49547" spans="11:16">
      <c r="K49547" s="14" t="str">
        <v/>
      </c>
      <c r="L49547" s="14" t="str">
        <v/>
      </c>
      <c r="O49547" s="14" t="str">
        <v/>
      </c>
      <c r="P49547" s="14" t="str">
        <f ca="1"/>
        <v>Low Cap</v>
      </c>
    </row>
    <row r="49548" spans="11:16">
      <c r="K49548" s="14" t="str">
        <v/>
      </c>
      <c r="L49548" s="14" t="str">
        <v/>
      </c>
      <c r="O49548" s="14" t="str">
        <v/>
      </c>
      <c r="P49548" s="14" t="str">
        <f ca="1"/>
        <v>Low Cap</v>
      </c>
    </row>
    <row r="49549" spans="11:16">
      <c r="K49549" s="14" t="str">
        <v/>
      </c>
      <c r="L49549" s="14" t="str">
        <v/>
      </c>
      <c r="O49549" s="14" t="str">
        <v/>
      </c>
      <c r="P49549" s="14" t="str">
        <f ca="1"/>
        <v>Low Cap</v>
      </c>
    </row>
    <row r="49550" spans="11:16">
      <c r="K49550" s="14" t="str">
        <v/>
      </c>
      <c r="L49550" s="14" t="str">
        <v/>
      </c>
      <c r="O49550" s="14" t="str">
        <v/>
      </c>
      <c r="P49550" s="14" t="str">
        <f ca="1"/>
        <v>Low Cap</v>
      </c>
    </row>
    <row r="49551" spans="11:16">
      <c r="K49551" s="14" t="str">
        <v/>
      </c>
      <c r="L49551" s="14" t="str">
        <v/>
      </c>
      <c r="O49551" s="14" t="str">
        <v/>
      </c>
      <c r="P49551" s="14" t="str">
        <f ca="1"/>
        <v>Low Cap</v>
      </c>
    </row>
    <row r="49552" spans="11:16">
      <c r="K49552" s="14" t="str">
        <v/>
      </c>
      <c r="L49552" s="14" t="str">
        <v/>
      </c>
      <c r="O49552" s="14" t="str">
        <v/>
      </c>
      <c r="P49552" s="14" t="str">
        <f ca="1"/>
        <v>Low Cap</v>
      </c>
    </row>
    <row r="49553" spans="11:16">
      <c r="K49553" s="14" t="str">
        <v/>
      </c>
      <c r="L49553" s="14" t="str">
        <v/>
      </c>
      <c r="O49553" s="14" t="str">
        <v/>
      </c>
      <c r="P49553" s="14" t="str">
        <f ca="1"/>
        <v>Low Cap</v>
      </c>
    </row>
    <row r="49554" spans="11:16">
      <c r="K49554" s="14" t="str">
        <v/>
      </c>
      <c r="L49554" s="14" t="str">
        <v/>
      </c>
      <c r="O49554" s="14" t="str">
        <v/>
      </c>
      <c r="P49554" s="14" t="str">
        <f ca="1"/>
        <v>Low Cap</v>
      </c>
    </row>
    <row r="49555" spans="11:16">
      <c r="K49555" s="14" t="str">
        <v/>
      </c>
      <c r="L49555" s="14" t="str">
        <v/>
      </c>
      <c r="O49555" s="14" t="str">
        <v/>
      </c>
      <c r="P49555" s="14" t="str">
        <f ca="1"/>
        <v>Low Cap</v>
      </c>
    </row>
    <row r="49556" spans="11:16">
      <c r="K49556" s="14" t="str">
        <v/>
      </c>
      <c r="L49556" s="14" t="str">
        <v/>
      </c>
      <c r="O49556" s="14" t="str">
        <v/>
      </c>
      <c r="P49556" s="14" t="str">
        <f ca="1"/>
        <v>Low Cap</v>
      </c>
    </row>
    <row r="49557" spans="11:16">
      <c r="K49557" s="14" t="str">
        <v/>
      </c>
      <c r="L49557" s="14" t="str">
        <v/>
      </c>
      <c r="O49557" s="14" t="str">
        <v/>
      </c>
      <c r="P49557" s="14" t="str">
        <f ca="1"/>
        <v>Low Cap</v>
      </c>
    </row>
    <row r="49558" spans="11:16">
      <c r="K49558" s="14" t="str">
        <v/>
      </c>
      <c r="L49558" s="14" t="str">
        <v/>
      </c>
      <c r="O49558" s="14" t="str">
        <v/>
      </c>
      <c r="P49558" s="14" t="str">
        <f ca="1"/>
        <v>Low Cap</v>
      </c>
    </row>
    <row r="49559" spans="11:16">
      <c r="K49559" s="14" t="str">
        <v/>
      </c>
      <c r="L49559" s="14" t="str">
        <v/>
      </c>
      <c r="O49559" s="14" t="str">
        <v/>
      </c>
      <c r="P49559" s="14" t="str">
        <f ca="1"/>
        <v>Low Cap</v>
      </c>
    </row>
    <row r="49560" spans="11:16">
      <c r="K49560" s="14" t="str">
        <v/>
      </c>
      <c r="L49560" s="14" t="str">
        <v/>
      </c>
      <c r="O49560" s="14" t="str">
        <v/>
      </c>
      <c r="P49560" s="14" t="str">
        <f ca="1"/>
        <v>Low Cap</v>
      </c>
    </row>
    <row r="49561" spans="11:16">
      <c r="K49561" s="14" t="str">
        <v/>
      </c>
      <c r="L49561" s="14" t="str">
        <v/>
      </c>
      <c r="O49561" s="14" t="str">
        <v/>
      </c>
      <c r="P49561" s="14" t="str">
        <f ca="1"/>
        <v>Low Cap</v>
      </c>
    </row>
    <row r="49562" spans="11:16">
      <c r="K49562" s="14" t="str">
        <v/>
      </c>
      <c r="L49562" s="14" t="str">
        <v/>
      </c>
      <c r="O49562" s="14" t="str">
        <v/>
      </c>
      <c r="P49562" s="14" t="str">
        <f ca="1"/>
        <v>Low Cap</v>
      </c>
    </row>
    <row r="49563" spans="11:16">
      <c r="K49563" s="14" t="str">
        <v/>
      </c>
      <c r="L49563" s="14" t="str">
        <v/>
      </c>
      <c r="O49563" s="14" t="str">
        <v/>
      </c>
      <c r="P49563" s="14" t="str">
        <f ca="1"/>
        <v>Low Cap</v>
      </c>
    </row>
    <row r="49564" spans="11:16">
      <c r="K49564" s="14" t="str">
        <v/>
      </c>
      <c r="L49564" s="14" t="str">
        <v/>
      </c>
      <c r="O49564" s="14" t="str">
        <v/>
      </c>
      <c r="P49564" s="14" t="str">
        <f ca="1"/>
        <v>Low Cap</v>
      </c>
    </row>
    <row r="49565" spans="11:16">
      <c r="K49565" s="14" t="str">
        <v/>
      </c>
      <c r="L49565" s="14" t="str">
        <v/>
      </c>
      <c r="O49565" s="14" t="str">
        <v/>
      </c>
      <c r="P49565" s="14" t="str">
        <f ca="1"/>
        <v>Low Cap</v>
      </c>
    </row>
    <row r="49566" spans="11:16">
      <c r="K49566" s="14" t="str">
        <v/>
      </c>
      <c r="L49566" s="14" t="str">
        <v/>
      </c>
      <c r="O49566" s="14" t="str">
        <v/>
      </c>
      <c r="P49566" s="14" t="str">
        <f ca="1"/>
        <v>Low Cap</v>
      </c>
    </row>
    <row r="49567" spans="11:16">
      <c r="K49567" s="14" t="str">
        <v/>
      </c>
      <c r="L49567" s="14" t="str">
        <v/>
      </c>
      <c r="O49567" s="14" t="str">
        <v/>
      </c>
      <c r="P49567" s="14" t="str">
        <f ca="1"/>
        <v>Low Cap</v>
      </c>
    </row>
    <row r="49568" spans="11:16">
      <c r="K49568" s="14" t="str">
        <v/>
      </c>
      <c r="L49568" s="14" t="str">
        <v/>
      </c>
      <c r="O49568" s="14" t="str">
        <v/>
      </c>
      <c r="P49568" s="14" t="str">
        <f ca="1"/>
        <v>Low Cap</v>
      </c>
    </row>
    <row r="49569" spans="11:16">
      <c r="K49569" s="14" t="str">
        <v/>
      </c>
      <c r="L49569" s="14" t="str">
        <v/>
      </c>
      <c r="O49569" s="14" t="str">
        <v/>
      </c>
      <c r="P49569" s="14" t="str">
        <f ca="1"/>
        <v>Low Cap</v>
      </c>
    </row>
    <row r="49570" spans="11:16">
      <c r="K49570" s="14" t="str">
        <v/>
      </c>
      <c r="L49570" s="14" t="str">
        <v/>
      </c>
      <c r="O49570" s="14" t="str">
        <v/>
      </c>
      <c r="P49570" s="14" t="str">
        <f ca="1"/>
        <v>Low Cap</v>
      </c>
    </row>
    <row r="49571" spans="11:16">
      <c r="K49571" s="14" t="str">
        <v/>
      </c>
      <c r="L49571" s="14" t="str">
        <v/>
      </c>
      <c r="O49571" s="14" t="str">
        <v/>
      </c>
      <c r="P49571" s="14" t="str">
        <f ca="1"/>
        <v>Low Cap</v>
      </c>
    </row>
    <row r="49572" spans="11:16">
      <c r="K49572" s="14" t="str">
        <v/>
      </c>
      <c r="L49572" s="14" t="str">
        <v/>
      </c>
      <c r="O49572" s="14" t="str">
        <v/>
      </c>
      <c r="P49572" s="14" t="str">
        <f ca="1"/>
        <v>Low Cap</v>
      </c>
    </row>
    <row r="49573" spans="11:16">
      <c r="K49573" s="14" t="str">
        <v/>
      </c>
      <c r="L49573" s="14" t="str">
        <v/>
      </c>
      <c r="O49573" s="14" t="str">
        <v/>
      </c>
      <c r="P49573" s="14" t="str">
        <f ca="1"/>
        <v>Low Cap</v>
      </c>
    </row>
    <row r="49574" spans="11:16">
      <c r="K49574" s="14" t="str">
        <v/>
      </c>
      <c r="L49574" s="14" t="str">
        <v/>
      </c>
      <c r="O49574" s="14" t="str">
        <v/>
      </c>
      <c r="P49574" s="14" t="str">
        <f ca="1"/>
        <v>Low Cap</v>
      </c>
    </row>
    <row r="49575" spans="11:16">
      <c r="K49575" s="14" t="str">
        <v/>
      </c>
      <c r="L49575" s="14" t="str">
        <v/>
      </c>
      <c r="O49575" s="14" t="str">
        <v/>
      </c>
      <c r="P49575" s="14" t="str">
        <f ca="1"/>
        <v>Low Cap</v>
      </c>
    </row>
    <row r="49576" spans="11:16">
      <c r="K49576" s="14" t="str">
        <v/>
      </c>
      <c r="L49576" s="14" t="str">
        <v/>
      </c>
      <c r="O49576" s="14" t="str">
        <v/>
      </c>
      <c r="P49576" s="14" t="str">
        <f ca="1"/>
        <v>Low Cap</v>
      </c>
    </row>
    <row r="49577" spans="11:16">
      <c r="K49577" s="14" t="str">
        <v/>
      </c>
      <c r="L49577" s="14" t="str">
        <v/>
      </c>
      <c r="O49577" s="14" t="str">
        <v/>
      </c>
      <c r="P49577" s="14" t="str">
        <f ca="1"/>
        <v>Low Cap</v>
      </c>
    </row>
    <row r="49578" spans="11:16">
      <c r="K49578" s="14" t="str">
        <v/>
      </c>
      <c r="L49578" s="14" t="str">
        <v/>
      </c>
      <c r="O49578" s="14" t="str">
        <v/>
      </c>
      <c r="P49578" s="14" t="str">
        <f ca="1"/>
        <v>Low Cap</v>
      </c>
    </row>
    <row r="49579" spans="11:16">
      <c r="K49579" s="14" t="str">
        <v/>
      </c>
      <c r="L49579" s="14" t="str">
        <v/>
      </c>
      <c r="O49579" s="14" t="str">
        <v/>
      </c>
      <c r="P49579" s="14" t="str">
        <f ca="1"/>
        <v>Low Cap</v>
      </c>
    </row>
    <row r="49580" spans="11:16">
      <c r="K49580" s="14" t="str">
        <v/>
      </c>
      <c r="L49580" s="14" t="str">
        <v/>
      </c>
      <c r="O49580" s="14" t="str">
        <v/>
      </c>
      <c r="P49580" s="14" t="str">
        <f ca="1"/>
        <v>Low Cap</v>
      </c>
    </row>
    <row r="49581" spans="11:16">
      <c r="K49581" s="14" t="str">
        <v/>
      </c>
      <c r="L49581" s="14" t="str">
        <v/>
      </c>
      <c r="O49581" s="14" t="str">
        <v/>
      </c>
      <c r="P49581" s="14" t="str">
        <f ca="1"/>
        <v>Low Cap</v>
      </c>
    </row>
    <row r="49582" spans="11:16">
      <c r="K49582" s="14" t="str">
        <v/>
      </c>
      <c r="L49582" s="14" t="str">
        <v/>
      </c>
      <c r="O49582" s="14" t="str">
        <v/>
      </c>
      <c r="P49582" s="14" t="str">
        <f ca="1"/>
        <v>Low Cap</v>
      </c>
    </row>
    <row r="49583" spans="11:16">
      <c r="K49583" s="14" t="str">
        <v/>
      </c>
      <c r="L49583" s="14" t="str">
        <v/>
      </c>
      <c r="O49583" s="14" t="str">
        <v/>
      </c>
      <c r="P49583" s="14" t="str">
        <f ca="1"/>
        <v>Low Cap</v>
      </c>
    </row>
    <row r="49584" spans="11:16">
      <c r="K49584" s="14" t="str">
        <v/>
      </c>
      <c r="L49584" s="14" t="str">
        <v/>
      </c>
      <c r="O49584" s="14" t="str">
        <v/>
      </c>
      <c r="P49584" s="14" t="str">
        <f ca="1"/>
        <v>Low Cap</v>
      </c>
    </row>
    <row r="49585" spans="11:16">
      <c r="K49585" s="14" t="str">
        <v/>
      </c>
      <c r="L49585" s="14" t="str">
        <v/>
      </c>
      <c r="O49585" s="14" t="str">
        <v/>
      </c>
      <c r="P49585" s="14" t="str">
        <f ca="1"/>
        <v>Low Cap</v>
      </c>
    </row>
    <row r="49586" spans="11:16">
      <c r="K49586" s="14" t="str">
        <v/>
      </c>
      <c r="L49586" s="14" t="str">
        <v/>
      </c>
      <c r="O49586" s="14" t="str">
        <v/>
      </c>
      <c r="P49586" s="14" t="str">
        <f ca="1"/>
        <v>Low Cap</v>
      </c>
    </row>
    <row r="49587" spans="11:16">
      <c r="K49587" s="14" t="str">
        <v/>
      </c>
      <c r="L49587" s="14" t="str">
        <v/>
      </c>
      <c r="O49587" s="14" t="str">
        <v/>
      </c>
      <c r="P49587" s="14" t="str">
        <f ca="1"/>
        <v>Low Cap</v>
      </c>
    </row>
    <row r="49588" spans="11:16">
      <c r="K49588" s="14" t="str">
        <v/>
      </c>
      <c r="L49588" s="14" t="str">
        <v/>
      </c>
      <c r="O49588" s="14" t="str">
        <v/>
      </c>
      <c r="P49588" s="14" t="str">
        <f ca="1"/>
        <v>Low Cap</v>
      </c>
    </row>
    <row r="49589" spans="11:16">
      <c r="K49589" s="14" t="str">
        <v/>
      </c>
      <c r="L49589" s="14" t="str">
        <v/>
      </c>
      <c r="O49589" s="14" t="str">
        <v/>
      </c>
      <c r="P49589" s="14" t="str">
        <f ca="1"/>
        <v>Low Cap</v>
      </c>
    </row>
    <row r="49590" spans="11:16">
      <c r="K49590" s="14" t="str">
        <v/>
      </c>
      <c r="L49590" s="14" t="str">
        <v/>
      </c>
      <c r="O49590" s="14" t="str">
        <v/>
      </c>
      <c r="P49590" s="14" t="str">
        <f ca="1"/>
        <v>Low Cap</v>
      </c>
    </row>
    <row r="49591" spans="11:16">
      <c r="K49591" s="14" t="str">
        <v/>
      </c>
      <c r="L49591" s="14" t="str">
        <v/>
      </c>
      <c r="O49591" s="14" t="str">
        <v/>
      </c>
      <c r="P49591" s="14" t="str">
        <f ca="1"/>
        <v>Low Cap</v>
      </c>
    </row>
    <row r="49592" spans="11:16">
      <c r="K49592" s="14" t="str">
        <v/>
      </c>
      <c r="L49592" s="14" t="str">
        <v/>
      </c>
      <c r="O49592" s="14" t="str">
        <v/>
      </c>
      <c r="P49592" s="14" t="str">
        <f ca="1"/>
        <v>Low Cap</v>
      </c>
    </row>
    <row r="49593" spans="11:16">
      <c r="K49593" s="14" t="str">
        <v/>
      </c>
      <c r="L49593" s="14" t="str">
        <v/>
      </c>
      <c r="O49593" s="14" t="str">
        <v/>
      </c>
      <c r="P49593" s="14" t="str">
        <f ca="1"/>
        <v>Low Cap</v>
      </c>
    </row>
    <row r="49594" spans="11:16">
      <c r="K49594" s="14" t="str">
        <v/>
      </c>
      <c r="L49594" s="14" t="str">
        <v/>
      </c>
      <c r="O49594" s="14" t="str">
        <v/>
      </c>
      <c r="P49594" s="14" t="str">
        <f ca="1"/>
        <v>Low Cap</v>
      </c>
    </row>
    <row r="49595" spans="11:16">
      <c r="K49595" s="14" t="str">
        <v/>
      </c>
      <c r="L49595" s="14" t="str">
        <v/>
      </c>
      <c r="O49595" s="14" t="str">
        <v/>
      </c>
      <c r="P49595" s="14" t="str">
        <f ca="1"/>
        <v>Low Cap</v>
      </c>
    </row>
    <row r="49596" spans="11:16">
      <c r="K49596" s="14" t="str">
        <v/>
      </c>
      <c r="L49596" s="14" t="str">
        <v/>
      </c>
      <c r="O49596" s="14" t="str">
        <v/>
      </c>
      <c r="P49596" s="14" t="str">
        <f ca="1"/>
        <v>Low Cap</v>
      </c>
    </row>
    <row r="49597" spans="11:16">
      <c r="K49597" s="14" t="str">
        <v/>
      </c>
      <c r="L49597" s="14" t="str">
        <v/>
      </c>
      <c r="O49597" s="14" t="str">
        <v/>
      </c>
      <c r="P49597" s="14" t="str">
        <f ca="1"/>
        <v>Low Cap</v>
      </c>
    </row>
    <row r="49598" spans="11:16">
      <c r="K49598" s="14" t="str">
        <v/>
      </c>
      <c r="L49598" s="14" t="str">
        <v/>
      </c>
      <c r="O49598" s="14" t="str">
        <v/>
      </c>
      <c r="P49598" s="14" t="str">
        <f ca="1"/>
        <v>Low Cap</v>
      </c>
    </row>
    <row r="49599" spans="11:16">
      <c r="K49599" s="14" t="str">
        <v/>
      </c>
      <c r="L49599" s="14" t="str">
        <v/>
      </c>
      <c r="O49599" s="14" t="str">
        <v/>
      </c>
      <c r="P49599" s="14" t="str">
        <f ca="1"/>
        <v>Low Cap</v>
      </c>
    </row>
    <row r="49600" spans="11:16">
      <c r="K49600" s="14" t="str">
        <v/>
      </c>
      <c r="L49600" s="14" t="str">
        <v/>
      </c>
      <c r="O49600" s="14" t="str">
        <v/>
      </c>
      <c r="P49600" s="14" t="str">
        <f ca="1"/>
        <v>Low Cap</v>
      </c>
    </row>
    <row r="49601" spans="11:16">
      <c r="K49601" s="14" t="str">
        <v/>
      </c>
      <c r="L49601" s="14" t="str">
        <v/>
      </c>
      <c r="O49601" s="14" t="str">
        <v/>
      </c>
      <c r="P49601" s="14" t="str">
        <f ca="1"/>
        <v>Low Cap</v>
      </c>
    </row>
    <row r="49602" spans="11:16">
      <c r="K49602" s="14" t="str">
        <v/>
      </c>
      <c r="L49602" s="14" t="str">
        <v/>
      </c>
      <c r="O49602" s="14" t="str">
        <v/>
      </c>
      <c r="P49602" s="14" t="str">
        <f ca="1"/>
        <v>Low Cap</v>
      </c>
    </row>
    <row r="49603" spans="11:16">
      <c r="K49603" s="14" t="str">
        <v/>
      </c>
      <c r="L49603" s="14" t="str">
        <v/>
      </c>
      <c r="O49603" s="14" t="str">
        <v/>
      </c>
      <c r="P49603" s="14" t="str">
        <f ca="1"/>
        <v>Low Cap</v>
      </c>
    </row>
    <row r="49604" spans="11:16">
      <c r="K49604" s="14" t="str">
        <v/>
      </c>
      <c r="L49604" s="14" t="str">
        <v/>
      </c>
      <c r="O49604" s="14" t="str">
        <v/>
      </c>
      <c r="P49604" s="14" t="str">
        <f ca="1"/>
        <v>Low Cap</v>
      </c>
    </row>
    <row r="49605" spans="11:16">
      <c r="K49605" s="14" t="str">
        <v/>
      </c>
      <c r="L49605" s="14" t="str">
        <v/>
      </c>
      <c r="O49605" s="14" t="str">
        <v/>
      </c>
      <c r="P49605" s="14" t="str">
        <f ca="1"/>
        <v>Low Cap</v>
      </c>
    </row>
    <row r="49606" spans="11:16">
      <c r="K49606" s="14" t="str">
        <v/>
      </c>
      <c r="L49606" s="14" t="str">
        <v/>
      </c>
      <c r="O49606" s="14" t="str">
        <v/>
      </c>
      <c r="P49606" s="14" t="str">
        <f ca="1"/>
        <v>Low Cap</v>
      </c>
    </row>
    <row r="49607" spans="11:16">
      <c r="K49607" s="14" t="str">
        <v/>
      </c>
      <c r="L49607" s="14" t="str">
        <v/>
      </c>
      <c r="O49607" s="14" t="str">
        <v/>
      </c>
      <c r="P49607" s="14" t="str">
        <f ca="1"/>
        <v>Low Cap</v>
      </c>
    </row>
    <row r="49608" spans="11:16">
      <c r="K49608" s="14" t="str">
        <v/>
      </c>
      <c r="L49608" s="14" t="str">
        <v/>
      </c>
      <c r="O49608" s="14" t="str">
        <v/>
      </c>
      <c r="P49608" s="14" t="str">
        <f ca="1"/>
        <v>Low Cap</v>
      </c>
    </row>
    <row r="49609" spans="11:16">
      <c r="K49609" s="14" t="str">
        <v/>
      </c>
      <c r="L49609" s="14" t="str">
        <v/>
      </c>
      <c r="O49609" s="14" t="str">
        <v/>
      </c>
      <c r="P49609" s="14" t="str">
        <f ca="1"/>
        <v>Low Cap</v>
      </c>
    </row>
    <row r="49610" spans="11:16">
      <c r="K49610" s="14" t="str">
        <v/>
      </c>
      <c r="L49610" s="14" t="str">
        <v/>
      </c>
      <c r="O49610" s="14" t="str">
        <v/>
      </c>
      <c r="P49610" s="14" t="str">
        <f ca="1"/>
        <v>Low Cap</v>
      </c>
    </row>
    <row r="49611" spans="11:16">
      <c r="K49611" s="14" t="str">
        <v/>
      </c>
      <c r="L49611" s="14" t="str">
        <v/>
      </c>
      <c r="O49611" s="14" t="str">
        <v/>
      </c>
      <c r="P49611" s="14" t="str">
        <f ca="1"/>
        <v>Low Cap</v>
      </c>
    </row>
    <row r="49612" spans="11:16">
      <c r="K49612" s="14" t="str">
        <v/>
      </c>
      <c r="L49612" s="14" t="str">
        <v/>
      </c>
      <c r="O49612" s="14" t="str">
        <v/>
      </c>
      <c r="P49612" s="14" t="str">
        <f ca="1"/>
        <v>Low Cap</v>
      </c>
    </row>
    <row r="49613" spans="11:16">
      <c r="K49613" s="14" t="str">
        <v/>
      </c>
      <c r="L49613" s="14" t="str">
        <v/>
      </c>
      <c r="O49613" s="14" t="str">
        <v/>
      </c>
      <c r="P49613" s="14" t="str">
        <f ca="1"/>
        <v>Low Cap</v>
      </c>
    </row>
    <row r="49614" spans="11:16">
      <c r="K49614" s="14" t="str">
        <v/>
      </c>
      <c r="L49614" s="14" t="str">
        <v/>
      </c>
      <c r="O49614" s="14" t="str">
        <v/>
      </c>
      <c r="P49614" s="14" t="str">
        <f ca="1"/>
        <v>Low Cap</v>
      </c>
    </row>
    <row r="49615" spans="11:16">
      <c r="K49615" s="14" t="str">
        <v/>
      </c>
      <c r="L49615" s="14" t="str">
        <v/>
      </c>
      <c r="O49615" s="14" t="str">
        <v/>
      </c>
      <c r="P49615" s="14" t="str">
        <f ca="1"/>
        <v>Low Cap</v>
      </c>
    </row>
    <row r="49616" spans="11:16">
      <c r="K49616" s="14" t="str">
        <v/>
      </c>
      <c r="L49616" s="14" t="str">
        <v/>
      </c>
      <c r="O49616" s="14" t="str">
        <v/>
      </c>
      <c r="P49616" s="14" t="str">
        <f ca="1"/>
        <v>Low Cap</v>
      </c>
    </row>
    <row r="49617" spans="11:16">
      <c r="K49617" s="14" t="str">
        <v/>
      </c>
      <c r="L49617" s="14" t="str">
        <v/>
      </c>
      <c r="O49617" s="14" t="str">
        <v/>
      </c>
      <c r="P49617" s="14" t="str">
        <f ca="1"/>
        <v>Low Cap</v>
      </c>
    </row>
    <row r="49618" spans="11:16">
      <c r="K49618" s="14" t="str">
        <v/>
      </c>
      <c r="L49618" s="14" t="str">
        <v/>
      </c>
      <c r="O49618" s="14" t="str">
        <v/>
      </c>
      <c r="P49618" s="14" t="str">
        <f ca="1"/>
        <v>Low Cap</v>
      </c>
    </row>
    <row r="49619" spans="11:16">
      <c r="K49619" s="14" t="str">
        <v/>
      </c>
      <c r="L49619" s="14" t="str">
        <v/>
      </c>
      <c r="O49619" s="14" t="str">
        <v/>
      </c>
      <c r="P49619" s="14" t="str">
        <f ca="1"/>
        <v>Low Cap</v>
      </c>
    </row>
    <row r="49620" spans="11:16">
      <c r="K49620" s="14" t="str">
        <v/>
      </c>
      <c r="L49620" s="14" t="str">
        <v/>
      </c>
      <c r="O49620" s="14" t="str">
        <v/>
      </c>
      <c r="P49620" s="14" t="str">
        <f ca="1"/>
        <v>Low Cap</v>
      </c>
    </row>
    <row r="49621" spans="11:16">
      <c r="K49621" s="14" t="str">
        <v/>
      </c>
      <c r="L49621" s="14" t="str">
        <v/>
      </c>
      <c r="O49621" s="14" t="str">
        <v/>
      </c>
      <c r="P49621" s="14" t="str">
        <f ca="1"/>
        <v>Low Cap</v>
      </c>
    </row>
    <row r="49622" spans="11:16">
      <c r="K49622" s="14" t="str">
        <v/>
      </c>
      <c r="L49622" s="14" t="str">
        <v/>
      </c>
      <c r="O49622" s="14" t="str">
        <v/>
      </c>
      <c r="P49622" s="14" t="str">
        <f ca="1"/>
        <v>Low Cap</v>
      </c>
    </row>
    <row r="49623" spans="11:16">
      <c r="K49623" s="14" t="str">
        <v/>
      </c>
      <c r="L49623" s="14" t="str">
        <v/>
      </c>
      <c r="O49623" s="14" t="str">
        <v/>
      </c>
      <c r="P49623" s="14" t="str">
        <f ca="1"/>
        <v>Low Cap</v>
      </c>
    </row>
    <row r="49624" spans="11:16">
      <c r="K49624" s="14" t="str">
        <v/>
      </c>
      <c r="L49624" s="14" t="str">
        <v/>
      </c>
      <c r="O49624" s="14" t="str">
        <v/>
      </c>
      <c r="P49624" s="14" t="str">
        <f ca="1"/>
        <v>Low Cap</v>
      </c>
    </row>
    <row r="49625" spans="11:16">
      <c r="K49625" s="14" t="str">
        <v/>
      </c>
      <c r="L49625" s="14" t="str">
        <v/>
      </c>
      <c r="O49625" s="14" t="str">
        <v/>
      </c>
      <c r="P49625" s="14" t="str">
        <f ca="1"/>
        <v>Low Cap</v>
      </c>
    </row>
    <row r="49626" spans="11:16">
      <c r="K49626" s="14" t="str">
        <v/>
      </c>
      <c r="L49626" s="14" t="str">
        <v/>
      </c>
      <c r="O49626" s="14" t="str">
        <v/>
      </c>
      <c r="P49626" s="14" t="str">
        <f ca="1"/>
        <v>Low Cap</v>
      </c>
    </row>
    <row r="49627" spans="11:16">
      <c r="K49627" s="14" t="str">
        <v/>
      </c>
      <c r="L49627" s="14" t="str">
        <v/>
      </c>
      <c r="O49627" s="14" t="str">
        <v/>
      </c>
      <c r="P49627" s="14" t="str">
        <f ca="1"/>
        <v>Low Cap</v>
      </c>
    </row>
    <row r="49628" spans="11:16">
      <c r="K49628" s="14" t="str">
        <v/>
      </c>
      <c r="L49628" s="14" t="str">
        <v/>
      </c>
      <c r="O49628" s="14" t="str">
        <v/>
      </c>
      <c r="P49628" s="14" t="str">
        <f ca="1"/>
        <v>Low Cap</v>
      </c>
    </row>
    <row r="49629" spans="11:16">
      <c r="K49629" s="14" t="str">
        <v/>
      </c>
      <c r="L49629" s="14" t="str">
        <v/>
      </c>
      <c r="O49629" s="14" t="str">
        <v/>
      </c>
      <c r="P49629" s="14" t="str">
        <f ca="1"/>
        <v>Low Cap</v>
      </c>
    </row>
    <row r="49630" spans="11:16">
      <c r="K49630" s="14" t="str">
        <v/>
      </c>
      <c r="L49630" s="14" t="str">
        <v/>
      </c>
      <c r="O49630" s="14" t="str">
        <v/>
      </c>
      <c r="P49630" s="14" t="str">
        <f ca="1"/>
        <v>Low Cap</v>
      </c>
    </row>
    <row r="49631" spans="11:16">
      <c r="K49631" s="14" t="str">
        <v/>
      </c>
      <c r="L49631" s="14" t="str">
        <v/>
      </c>
      <c r="O49631" s="14" t="str">
        <v/>
      </c>
      <c r="P49631" s="14" t="str">
        <f ca="1"/>
        <v>Low Cap</v>
      </c>
    </row>
    <row r="49632" spans="11:16">
      <c r="K49632" s="14" t="str">
        <v/>
      </c>
      <c r="L49632" s="14" t="str">
        <v/>
      </c>
      <c r="O49632" s="14" t="str">
        <v/>
      </c>
      <c r="P49632" s="14" t="str">
        <f ca="1"/>
        <v>Low Cap</v>
      </c>
    </row>
    <row r="49633" spans="11:16">
      <c r="K49633" s="14" t="str">
        <v/>
      </c>
      <c r="L49633" s="14" t="str">
        <v/>
      </c>
      <c r="O49633" s="14" t="str">
        <v/>
      </c>
      <c r="P49633" s="14" t="str">
        <f ca="1"/>
        <v>Low Cap</v>
      </c>
    </row>
    <row r="49634" spans="11:16">
      <c r="K49634" s="14" t="str">
        <v/>
      </c>
      <c r="L49634" s="14" t="str">
        <v/>
      </c>
      <c r="O49634" s="14" t="str">
        <v/>
      </c>
      <c r="P49634" s="14" t="str">
        <f ca="1"/>
        <v>Low Cap</v>
      </c>
    </row>
    <row r="49635" spans="11:16">
      <c r="K49635" s="14" t="str">
        <v/>
      </c>
      <c r="L49635" s="14" t="str">
        <v/>
      </c>
      <c r="O49635" s="14" t="str">
        <v/>
      </c>
      <c r="P49635" s="14" t="str">
        <f ca="1"/>
        <v>Low Cap</v>
      </c>
    </row>
    <row r="49636" spans="11:16">
      <c r="K49636" s="14" t="str">
        <v/>
      </c>
      <c r="L49636" s="14" t="str">
        <v/>
      </c>
      <c r="O49636" s="14" t="str">
        <v/>
      </c>
      <c r="P49636" s="14" t="str">
        <f ca="1"/>
        <v>Low Cap</v>
      </c>
    </row>
    <row r="49637" spans="11:16">
      <c r="K49637" s="14" t="str">
        <v/>
      </c>
      <c r="L49637" s="14" t="str">
        <v/>
      </c>
      <c r="O49637" s="14" t="str">
        <v/>
      </c>
      <c r="P49637" s="14" t="str">
        <f ca="1"/>
        <v>Low Cap</v>
      </c>
    </row>
    <row r="49638" spans="11:16">
      <c r="K49638" s="14" t="str">
        <v/>
      </c>
      <c r="L49638" s="14" t="str">
        <v/>
      </c>
      <c r="O49638" s="14" t="str">
        <v/>
      </c>
      <c r="P49638" s="14" t="str">
        <f ca="1"/>
        <v>Low Cap</v>
      </c>
    </row>
    <row r="49639" spans="11:16">
      <c r="K49639" s="14" t="str">
        <v/>
      </c>
      <c r="L49639" s="14" t="str">
        <v/>
      </c>
      <c r="O49639" s="14" t="str">
        <v/>
      </c>
      <c r="P49639" s="14" t="str">
        <f ca="1"/>
        <v>Low Cap</v>
      </c>
    </row>
    <row r="49640" spans="11:16">
      <c r="K49640" s="14" t="str">
        <v/>
      </c>
      <c r="L49640" s="14" t="str">
        <v/>
      </c>
      <c r="O49640" s="14" t="str">
        <v/>
      </c>
      <c r="P49640" s="14" t="str">
        <f ca="1"/>
        <v>Low Cap</v>
      </c>
    </row>
    <row r="49641" spans="11:16">
      <c r="K49641" s="14" t="str">
        <v/>
      </c>
      <c r="L49641" s="14" t="str">
        <v/>
      </c>
      <c r="O49641" s="14" t="str">
        <v/>
      </c>
      <c r="P49641" s="14" t="str">
        <f ca="1"/>
        <v>Low Cap</v>
      </c>
    </row>
    <row r="49642" spans="11:16">
      <c r="K49642" s="14" t="str">
        <v/>
      </c>
      <c r="L49642" s="14" t="str">
        <v/>
      </c>
      <c r="O49642" s="14" t="str">
        <v/>
      </c>
      <c r="P49642" s="14" t="str">
        <f ca="1"/>
        <v>Low Cap</v>
      </c>
    </row>
    <row r="49643" spans="11:16">
      <c r="K49643" s="14" t="str">
        <v/>
      </c>
      <c r="L49643" s="14" t="str">
        <v/>
      </c>
      <c r="O49643" s="14" t="str">
        <v/>
      </c>
      <c r="P49643" s="14" t="str">
        <f ca="1"/>
        <v>Low Cap</v>
      </c>
    </row>
    <row r="49644" spans="11:16">
      <c r="K49644" s="14" t="str">
        <v/>
      </c>
      <c r="L49644" s="14" t="str">
        <v/>
      </c>
      <c r="O49644" s="14" t="str">
        <v/>
      </c>
      <c r="P49644" s="14" t="str">
        <f ca="1"/>
        <v>Low Cap</v>
      </c>
    </row>
    <row r="49645" spans="11:16">
      <c r="K49645" s="14" t="str">
        <v/>
      </c>
      <c r="L49645" s="14" t="str">
        <v/>
      </c>
      <c r="O49645" s="14" t="str">
        <v/>
      </c>
      <c r="P49645" s="14" t="str">
        <f ca="1"/>
        <v>Low Cap</v>
      </c>
    </row>
    <row r="49646" spans="11:16">
      <c r="K49646" s="14" t="str">
        <v/>
      </c>
      <c r="L49646" s="14" t="str">
        <v/>
      </c>
      <c r="O49646" s="14" t="str">
        <v/>
      </c>
      <c r="P49646" s="14" t="str">
        <f ca="1"/>
        <v>Low Cap</v>
      </c>
    </row>
    <row r="49647" spans="11:16">
      <c r="K49647" s="14" t="str">
        <v/>
      </c>
      <c r="L49647" s="14" t="str">
        <v/>
      </c>
      <c r="O49647" s="14" t="str">
        <v/>
      </c>
      <c r="P49647" s="14" t="str">
        <f ca="1"/>
        <v>Low Cap</v>
      </c>
    </row>
    <row r="49648" spans="11:16">
      <c r="K49648" s="14" t="str">
        <v/>
      </c>
      <c r="L49648" s="14" t="str">
        <v/>
      </c>
      <c r="O49648" s="14" t="str">
        <v/>
      </c>
      <c r="P49648" s="14" t="str">
        <f ca="1"/>
        <v>Low Cap</v>
      </c>
    </row>
    <row r="49649" spans="11:16">
      <c r="K49649" s="14" t="str">
        <v/>
      </c>
      <c r="L49649" s="14" t="str">
        <v/>
      </c>
      <c r="O49649" s="14" t="str">
        <v/>
      </c>
      <c r="P49649" s="14" t="str">
        <f ca="1"/>
        <v>Low Cap</v>
      </c>
    </row>
    <row r="49650" spans="11:16">
      <c r="K49650" s="14" t="str">
        <v/>
      </c>
      <c r="L49650" s="14" t="str">
        <v/>
      </c>
      <c r="O49650" s="14" t="str">
        <v/>
      </c>
      <c r="P49650" s="14" t="str">
        <f ca="1"/>
        <v>Low Cap</v>
      </c>
    </row>
    <row r="49651" spans="11:16">
      <c r="K49651" s="14" t="str">
        <v/>
      </c>
      <c r="L49651" s="14" t="str">
        <v/>
      </c>
      <c r="O49651" s="14" t="str">
        <v/>
      </c>
      <c r="P49651" s="14" t="str">
        <f ca="1"/>
        <v>Low Cap</v>
      </c>
    </row>
    <row r="49652" spans="11:16">
      <c r="K49652" s="14" t="str">
        <v/>
      </c>
      <c r="L49652" s="14" t="str">
        <v/>
      </c>
      <c r="O49652" s="14" t="str">
        <v/>
      </c>
      <c r="P49652" s="14" t="str">
        <f ca="1"/>
        <v>Low Cap</v>
      </c>
    </row>
    <row r="49653" spans="11:16">
      <c r="K49653" s="14" t="str">
        <v/>
      </c>
      <c r="L49653" s="14" t="str">
        <v/>
      </c>
      <c r="O49653" s="14" t="str">
        <v/>
      </c>
      <c r="P49653" s="14" t="str">
        <f ca="1"/>
        <v>Low Cap</v>
      </c>
    </row>
    <row r="49654" spans="11:16">
      <c r="K49654" s="14" t="str">
        <v/>
      </c>
      <c r="L49654" s="14" t="str">
        <v/>
      </c>
      <c r="O49654" s="14" t="str">
        <v/>
      </c>
      <c r="P49654" s="14" t="str">
        <f ca="1"/>
        <v>Low Cap</v>
      </c>
    </row>
    <row r="49655" spans="11:16">
      <c r="K49655" s="14" t="str">
        <v/>
      </c>
      <c r="L49655" s="14" t="str">
        <v/>
      </c>
      <c r="O49655" s="14" t="str">
        <v/>
      </c>
      <c r="P49655" s="14" t="str">
        <f ca="1"/>
        <v>Low Cap</v>
      </c>
    </row>
    <row r="49656" spans="11:16">
      <c r="K49656" s="14" t="str">
        <v/>
      </c>
      <c r="L49656" s="14" t="str">
        <v/>
      </c>
      <c r="O49656" s="14" t="str">
        <v/>
      </c>
      <c r="P49656" s="14" t="str">
        <f ca="1"/>
        <v>Low Cap</v>
      </c>
    </row>
    <row r="49657" spans="11:16">
      <c r="K49657" s="14" t="str">
        <v/>
      </c>
      <c r="L49657" s="14" t="str">
        <v/>
      </c>
      <c r="O49657" s="14" t="str">
        <v/>
      </c>
      <c r="P49657" s="14" t="str">
        <f ca="1"/>
        <v>Low Cap</v>
      </c>
    </row>
    <row r="49658" spans="11:16">
      <c r="K49658" s="14" t="str">
        <v/>
      </c>
      <c r="L49658" s="14" t="str">
        <v/>
      </c>
      <c r="O49658" s="14" t="str">
        <v/>
      </c>
      <c r="P49658" s="14" t="str">
        <f ca="1"/>
        <v>Low Cap</v>
      </c>
    </row>
    <row r="49659" spans="11:16">
      <c r="K49659" s="14" t="str">
        <v/>
      </c>
      <c r="L49659" s="14" t="str">
        <v/>
      </c>
      <c r="O49659" s="14" t="str">
        <v/>
      </c>
      <c r="P49659" s="14" t="str">
        <f ca="1"/>
        <v>Low Cap</v>
      </c>
    </row>
    <row r="49660" spans="11:16">
      <c r="K49660" s="14" t="str">
        <v/>
      </c>
      <c r="L49660" s="14" t="str">
        <v/>
      </c>
      <c r="O49660" s="14" t="str">
        <v/>
      </c>
      <c r="P49660" s="14" t="str">
        <f ca="1"/>
        <v>Low Cap</v>
      </c>
    </row>
    <row r="49661" spans="11:16">
      <c r="K49661" s="14" t="str">
        <v/>
      </c>
      <c r="L49661" s="14" t="str">
        <v/>
      </c>
      <c r="O49661" s="14" t="str">
        <v/>
      </c>
      <c r="P49661" s="14" t="str">
        <f ca="1"/>
        <v>Low Cap</v>
      </c>
    </row>
    <row r="49662" spans="11:16">
      <c r="K49662" s="14" t="str">
        <v/>
      </c>
      <c r="L49662" s="14" t="str">
        <v/>
      </c>
      <c r="O49662" s="14" t="str">
        <v/>
      </c>
      <c r="P49662" s="14" t="str">
        <f ca="1"/>
        <v>Low Cap</v>
      </c>
    </row>
    <row r="49663" spans="11:16">
      <c r="K49663" s="14" t="str">
        <v/>
      </c>
      <c r="L49663" s="14" t="str">
        <v/>
      </c>
      <c r="O49663" s="14" t="str">
        <v/>
      </c>
      <c r="P49663" s="14" t="str">
        <f ca="1"/>
        <v>Low Cap</v>
      </c>
    </row>
    <row r="49664" spans="11:16">
      <c r="K49664" s="14" t="str">
        <v/>
      </c>
      <c r="L49664" s="14" t="str">
        <v/>
      </c>
      <c r="O49664" s="14" t="str">
        <v/>
      </c>
      <c r="P49664" s="14" t="str">
        <f ca="1"/>
        <v>Low Cap</v>
      </c>
    </row>
    <row r="49665" spans="11:16">
      <c r="K49665" s="14" t="str">
        <v/>
      </c>
      <c r="L49665" s="14" t="str">
        <v/>
      </c>
      <c r="O49665" s="14" t="str">
        <v/>
      </c>
      <c r="P49665" s="14" t="str">
        <f ca="1"/>
        <v>Low Cap</v>
      </c>
    </row>
    <row r="49666" spans="11:16">
      <c r="K49666" s="14" t="str">
        <v/>
      </c>
      <c r="L49666" s="14" t="str">
        <v/>
      </c>
      <c r="O49666" s="14" t="str">
        <v/>
      </c>
      <c r="P49666" s="14" t="str">
        <f ca="1"/>
        <v>Low Cap</v>
      </c>
    </row>
    <row r="49667" spans="11:16">
      <c r="K49667" s="14" t="str">
        <v/>
      </c>
      <c r="L49667" s="14" t="str">
        <v/>
      </c>
      <c r="O49667" s="14" t="str">
        <v/>
      </c>
      <c r="P49667" s="14" t="str">
        <f ca="1"/>
        <v>Low Cap</v>
      </c>
    </row>
    <row r="49668" spans="11:16">
      <c r="K49668" s="14" t="str">
        <v/>
      </c>
      <c r="L49668" s="14" t="str">
        <v/>
      </c>
      <c r="O49668" s="14" t="str">
        <v/>
      </c>
      <c r="P49668" s="14" t="str">
        <f ca="1"/>
        <v>Low Cap</v>
      </c>
    </row>
    <row r="49669" spans="11:16">
      <c r="K49669" s="14" t="str">
        <v/>
      </c>
      <c r="L49669" s="14" t="str">
        <v/>
      </c>
      <c r="O49669" s="14" t="str">
        <v/>
      </c>
      <c r="P49669" s="14" t="str">
        <f ca="1"/>
        <v>Low Cap</v>
      </c>
    </row>
    <row r="49670" spans="11:16">
      <c r="K49670" s="14" t="str">
        <v/>
      </c>
      <c r="L49670" s="14" t="str">
        <v/>
      </c>
      <c r="O49670" s="14" t="str">
        <v/>
      </c>
      <c r="P49670" s="14" t="str">
        <f ca="1"/>
        <v>Low Cap</v>
      </c>
    </row>
    <row r="49671" spans="11:16">
      <c r="K49671" s="14" t="str">
        <v/>
      </c>
      <c r="L49671" s="14" t="str">
        <v/>
      </c>
      <c r="O49671" s="14" t="str">
        <v/>
      </c>
      <c r="P49671" s="14" t="str">
        <f ca="1"/>
        <v>Low Cap</v>
      </c>
    </row>
    <row r="49672" spans="11:16">
      <c r="K49672" s="14" t="str">
        <v/>
      </c>
      <c r="L49672" s="14" t="str">
        <v/>
      </c>
      <c r="O49672" s="14" t="str">
        <v/>
      </c>
      <c r="P49672" s="14" t="str">
        <f ca="1"/>
        <v>Low Cap</v>
      </c>
    </row>
    <row r="49673" spans="11:16">
      <c r="K49673" s="14" t="str">
        <v/>
      </c>
      <c r="L49673" s="14" t="str">
        <v/>
      </c>
      <c r="O49673" s="14" t="str">
        <v/>
      </c>
      <c r="P49673" s="14" t="str">
        <f ca="1"/>
        <v>Low Cap</v>
      </c>
    </row>
    <row r="49674" spans="11:16">
      <c r="K49674" s="14" t="str">
        <v/>
      </c>
      <c r="L49674" s="14" t="str">
        <v/>
      </c>
      <c r="O49674" s="14" t="str">
        <v/>
      </c>
      <c r="P49674" s="14" t="str">
        <f ca="1"/>
        <v>Low Cap</v>
      </c>
    </row>
    <row r="49675" spans="11:16">
      <c r="K49675" s="14" t="str">
        <v/>
      </c>
      <c r="L49675" s="14" t="str">
        <v/>
      </c>
      <c r="O49675" s="14" t="str">
        <v/>
      </c>
      <c r="P49675" s="14" t="str">
        <f ca="1"/>
        <v>Low Cap</v>
      </c>
    </row>
    <row r="49676" spans="11:16">
      <c r="K49676" s="14" t="str">
        <v/>
      </c>
      <c r="L49676" s="14" t="str">
        <v/>
      </c>
      <c r="O49676" s="14" t="str">
        <v/>
      </c>
      <c r="P49676" s="14" t="str">
        <f ca="1"/>
        <v>Low Cap</v>
      </c>
    </row>
    <row r="49677" spans="11:16">
      <c r="K49677" s="14" t="str">
        <v/>
      </c>
      <c r="L49677" s="14" t="str">
        <v/>
      </c>
      <c r="O49677" s="14" t="str">
        <v/>
      </c>
      <c r="P49677" s="14" t="str">
        <f ca="1"/>
        <v>Low Cap</v>
      </c>
    </row>
    <row r="49678" spans="11:16">
      <c r="K49678" s="14" t="str">
        <v/>
      </c>
      <c r="L49678" s="14" t="str">
        <v/>
      </c>
      <c r="O49678" s="14" t="str">
        <v/>
      </c>
      <c r="P49678" s="14" t="str">
        <f ca="1"/>
        <v>Low Cap</v>
      </c>
    </row>
    <row r="49679" spans="11:16">
      <c r="K49679" s="14" t="str">
        <v/>
      </c>
      <c r="L49679" s="14" t="str">
        <v/>
      </c>
      <c r="O49679" s="14" t="str">
        <v/>
      </c>
      <c r="P49679" s="14" t="str">
        <f ca="1"/>
        <v>Low Cap</v>
      </c>
    </row>
    <row r="49680" spans="11:16">
      <c r="K49680" s="14" t="str">
        <v/>
      </c>
      <c r="L49680" s="14" t="str">
        <v/>
      </c>
      <c r="O49680" s="14" t="str">
        <v/>
      </c>
      <c r="P49680" s="14" t="str">
        <f ca="1"/>
        <v>Low Cap</v>
      </c>
    </row>
    <row r="49681" spans="11:16">
      <c r="K49681" s="14" t="str">
        <v/>
      </c>
      <c r="L49681" s="14" t="str">
        <v/>
      </c>
      <c r="O49681" s="14" t="str">
        <v/>
      </c>
      <c r="P49681" s="14" t="str">
        <f ca="1"/>
        <v>Low Cap</v>
      </c>
    </row>
    <row r="49682" spans="11:16">
      <c r="K49682" s="14" t="str">
        <v/>
      </c>
      <c r="L49682" s="14" t="str">
        <v/>
      </c>
      <c r="O49682" s="14" t="str">
        <v/>
      </c>
      <c r="P49682" s="14" t="str">
        <f ca="1"/>
        <v>Low Cap</v>
      </c>
    </row>
    <row r="49683" spans="11:16">
      <c r="K49683" s="14" t="str">
        <v/>
      </c>
      <c r="L49683" s="14" t="str">
        <v/>
      </c>
      <c r="O49683" s="14" t="str">
        <v/>
      </c>
      <c r="P49683" s="14" t="str">
        <f ca="1"/>
        <v>Low Cap</v>
      </c>
    </row>
    <row r="49684" spans="11:16">
      <c r="K49684" s="14" t="str">
        <v/>
      </c>
      <c r="L49684" s="14" t="str">
        <v/>
      </c>
      <c r="O49684" s="14" t="str">
        <v/>
      </c>
      <c r="P49684" s="14" t="str">
        <f ca="1"/>
        <v>Low Cap</v>
      </c>
    </row>
    <row r="49685" spans="11:16">
      <c r="K49685" s="14" t="str">
        <v/>
      </c>
      <c r="L49685" s="14" t="str">
        <v/>
      </c>
      <c r="O49685" s="14" t="str">
        <v/>
      </c>
      <c r="P49685" s="14" t="str">
        <f ca="1"/>
        <v>Low Cap</v>
      </c>
    </row>
    <row r="49686" spans="11:16">
      <c r="K49686" s="14" t="str">
        <v/>
      </c>
      <c r="L49686" s="14" t="str">
        <v/>
      </c>
      <c r="O49686" s="14" t="str">
        <v/>
      </c>
      <c r="P49686" s="14" t="str">
        <f ca="1"/>
        <v>Low Cap</v>
      </c>
    </row>
    <row r="49687" spans="11:16">
      <c r="K49687" s="14" t="str">
        <v/>
      </c>
      <c r="L49687" s="14" t="str">
        <v/>
      </c>
      <c r="O49687" s="14" t="str">
        <v/>
      </c>
      <c r="P49687" s="14" t="str">
        <f ca="1"/>
        <v>Low Cap</v>
      </c>
    </row>
    <row r="49688" spans="11:16">
      <c r="K49688" s="14" t="str">
        <v/>
      </c>
      <c r="L49688" s="14" t="str">
        <v/>
      </c>
      <c r="O49688" s="14" t="str">
        <v/>
      </c>
      <c r="P49688" s="14" t="str">
        <f ca="1"/>
        <v>Low Cap</v>
      </c>
    </row>
    <row r="49689" spans="11:16">
      <c r="K49689" s="14" t="str">
        <v/>
      </c>
      <c r="L49689" s="14" t="str">
        <v/>
      </c>
      <c r="O49689" s="14" t="str">
        <v/>
      </c>
      <c r="P49689" s="14" t="str">
        <f ca="1"/>
        <v>Low Cap</v>
      </c>
    </row>
    <row r="49690" spans="11:16">
      <c r="K49690" s="14" t="str">
        <v/>
      </c>
      <c r="L49690" s="14" t="str">
        <v/>
      </c>
      <c r="O49690" s="14" t="str">
        <v/>
      </c>
      <c r="P49690" s="14" t="str">
        <f ca="1"/>
        <v>Low Cap</v>
      </c>
    </row>
    <row r="49691" spans="11:16">
      <c r="K49691" s="14" t="str">
        <v/>
      </c>
      <c r="L49691" s="14" t="str">
        <v/>
      </c>
      <c r="O49691" s="14" t="str">
        <v/>
      </c>
      <c r="P49691" s="14" t="str">
        <f ca="1"/>
        <v>Low Cap</v>
      </c>
    </row>
    <row r="49692" spans="11:16">
      <c r="K49692" s="14" t="str">
        <v/>
      </c>
      <c r="L49692" s="14" t="str">
        <v/>
      </c>
      <c r="O49692" s="14" t="str">
        <v/>
      </c>
      <c r="P49692" s="14" t="str">
        <f ca="1"/>
        <v>Low Cap</v>
      </c>
    </row>
    <row r="49693" spans="11:16">
      <c r="K49693" s="14" t="str">
        <v/>
      </c>
      <c r="L49693" s="14" t="str">
        <v/>
      </c>
      <c r="O49693" s="14" t="str">
        <v/>
      </c>
      <c r="P49693" s="14" t="str">
        <f ca="1"/>
        <v>Low Cap</v>
      </c>
    </row>
    <row r="49694" spans="11:16">
      <c r="K49694" s="14" t="str">
        <v/>
      </c>
      <c r="L49694" s="14" t="str">
        <v/>
      </c>
      <c r="O49694" s="14" t="str">
        <v/>
      </c>
      <c r="P49694" s="14" t="str">
        <f ca="1"/>
        <v>Low Cap</v>
      </c>
    </row>
    <row r="49695" spans="11:16">
      <c r="K49695" s="14" t="str">
        <v/>
      </c>
      <c r="L49695" s="14" t="str">
        <v/>
      </c>
      <c r="O49695" s="14" t="str">
        <v/>
      </c>
      <c r="P49695" s="14" t="str">
        <f ca="1"/>
        <v>Low Cap</v>
      </c>
    </row>
    <row r="49696" spans="11:16">
      <c r="K49696" s="14" t="str">
        <v/>
      </c>
      <c r="L49696" s="14" t="str">
        <v/>
      </c>
      <c r="O49696" s="14" t="str">
        <v/>
      </c>
      <c r="P49696" s="14" t="str">
        <f ca="1"/>
        <v>Low Cap</v>
      </c>
    </row>
    <row r="49697" spans="11:16">
      <c r="K49697" s="14" t="str">
        <v/>
      </c>
      <c r="L49697" s="14" t="str">
        <v/>
      </c>
      <c r="O49697" s="14" t="str">
        <v/>
      </c>
      <c r="P49697" s="14" t="str">
        <f ca="1"/>
        <v>Low Cap</v>
      </c>
    </row>
    <row r="49698" spans="11:16">
      <c r="K49698" s="14" t="str">
        <v/>
      </c>
      <c r="L49698" s="14" t="str">
        <v/>
      </c>
      <c r="O49698" s="14" t="str">
        <v/>
      </c>
      <c r="P49698" s="14" t="str">
        <f ca="1"/>
        <v>Low Cap</v>
      </c>
    </row>
    <row r="49699" spans="11:16">
      <c r="K49699" s="14" t="str">
        <v/>
      </c>
      <c r="L49699" s="14" t="str">
        <v/>
      </c>
      <c r="O49699" s="14" t="str">
        <v/>
      </c>
      <c r="P49699" s="14" t="str">
        <f ca="1"/>
        <v>Low Cap</v>
      </c>
    </row>
    <row r="49700" spans="11:16">
      <c r="K49700" s="14" t="str">
        <v/>
      </c>
      <c r="L49700" s="14" t="str">
        <v/>
      </c>
      <c r="O49700" s="14" t="str">
        <v/>
      </c>
      <c r="P49700" s="14" t="str">
        <f ca="1"/>
        <v>Low Cap</v>
      </c>
    </row>
    <row r="49701" spans="11:16">
      <c r="K49701" s="14" t="str">
        <v/>
      </c>
      <c r="L49701" s="14" t="str">
        <v/>
      </c>
      <c r="O49701" s="14" t="str">
        <v/>
      </c>
      <c r="P49701" s="14" t="str">
        <f ca="1"/>
        <v>Low Cap</v>
      </c>
    </row>
    <row r="49702" spans="11:16">
      <c r="K49702" s="14" t="str">
        <v/>
      </c>
      <c r="L49702" s="14" t="str">
        <v/>
      </c>
      <c r="O49702" s="14" t="str">
        <v/>
      </c>
      <c r="P49702" s="14" t="str">
        <f ca="1"/>
        <v>Low Cap</v>
      </c>
    </row>
    <row r="49703" spans="11:16">
      <c r="K49703" s="14" t="str">
        <v/>
      </c>
      <c r="L49703" s="14" t="str">
        <v/>
      </c>
      <c r="O49703" s="14" t="str">
        <v/>
      </c>
      <c r="P49703" s="14" t="str">
        <f ca="1"/>
        <v>Low Cap</v>
      </c>
    </row>
    <row r="49704" spans="11:16">
      <c r="K49704" s="14" t="str">
        <v/>
      </c>
      <c r="L49704" s="14" t="str">
        <v/>
      </c>
      <c r="O49704" s="14" t="str">
        <v/>
      </c>
      <c r="P49704" s="14" t="str">
        <f ca="1"/>
        <v>Low Cap</v>
      </c>
    </row>
    <row r="49705" spans="11:16">
      <c r="K49705" s="14" t="str">
        <v/>
      </c>
      <c r="L49705" s="14" t="str">
        <v/>
      </c>
      <c r="O49705" s="14" t="str">
        <v/>
      </c>
      <c r="P49705" s="14" t="str">
        <f ca="1"/>
        <v>Low Cap</v>
      </c>
    </row>
    <row r="49706" spans="11:16">
      <c r="K49706" s="14" t="str">
        <v/>
      </c>
      <c r="L49706" s="14" t="str">
        <v/>
      </c>
      <c r="O49706" s="14" t="str">
        <v/>
      </c>
      <c r="P49706" s="14" t="str">
        <f ca="1"/>
        <v>Low Cap</v>
      </c>
    </row>
    <row r="49707" spans="11:16">
      <c r="K49707" s="14" t="str">
        <v/>
      </c>
      <c r="L49707" s="14" t="str">
        <v/>
      </c>
      <c r="O49707" s="14" t="str">
        <v/>
      </c>
      <c r="P49707" s="14" t="str">
        <f ca="1"/>
        <v>Low Cap</v>
      </c>
    </row>
    <row r="49708" spans="11:16">
      <c r="K49708" s="14" t="str">
        <v/>
      </c>
      <c r="L49708" s="14" t="str">
        <v/>
      </c>
      <c r="O49708" s="14" t="str">
        <v/>
      </c>
      <c r="P49708" s="14" t="str">
        <f ca="1"/>
        <v>Low Cap</v>
      </c>
    </row>
    <row r="49709" spans="11:16">
      <c r="K49709" s="14" t="str">
        <v/>
      </c>
      <c r="L49709" s="14" t="str">
        <v/>
      </c>
      <c r="O49709" s="14" t="str">
        <v/>
      </c>
      <c r="P49709" s="14" t="str">
        <f ca="1"/>
        <v>Low Cap</v>
      </c>
    </row>
    <row r="49710" spans="11:16">
      <c r="K49710" s="14" t="str">
        <v/>
      </c>
      <c r="L49710" s="14" t="str">
        <v/>
      </c>
      <c r="O49710" s="14" t="str">
        <v/>
      </c>
      <c r="P49710" s="14" t="str">
        <f ca="1"/>
        <v>Low Cap</v>
      </c>
    </row>
    <row r="49711" spans="11:16">
      <c r="K49711" s="14" t="str">
        <v/>
      </c>
      <c r="L49711" s="14" t="str">
        <v/>
      </c>
      <c r="O49711" s="14" t="str">
        <v/>
      </c>
      <c r="P49711" s="14" t="str">
        <f ca="1"/>
        <v>Low Cap</v>
      </c>
    </row>
    <row r="49712" spans="11:16">
      <c r="K49712" s="14" t="str">
        <v/>
      </c>
      <c r="L49712" s="14" t="str">
        <v/>
      </c>
      <c r="O49712" s="14" t="str">
        <v/>
      </c>
      <c r="P49712" s="14" t="str">
        <f ca="1"/>
        <v>Low Cap</v>
      </c>
    </row>
    <row r="49713" spans="11:16">
      <c r="K49713" s="14" t="str">
        <v/>
      </c>
      <c r="L49713" s="14" t="str">
        <v/>
      </c>
      <c r="O49713" s="14" t="str">
        <v/>
      </c>
      <c r="P49713" s="14" t="str">
        <f ca="1"/>
        <v>Low Cap</v>
      </c>
    </row>
    <row r="49714" spans="11:16">
      <c r="K49714" s="14" t="str">
        <v/>
      </c>
      <c r="L49714" s="14" t="str">
        <v/>
      </c>
      <c r="O49714" s="14" t="str">
        <v/>
      </c>
      <c r="P49714" s="14" t="str">
        <f ca="1"/>
        <v>Low Cap</v>
      </c>
    </row>
    <row r="49715" spans="11:16">
      <c r="K49715" s="14" t="str">
        <v/>
      </c>
      <c r="L49715" s="14" t="str">
        <v/>
      </c>
      <c r="O49715" s="14" t="str">
        <v/>
      </c>
      <c r="P49715" s="14" t="str">
        <f ca="1"/>
        <v>Low Cap</v>
      </c>
    </row>
    <row r="49716" spans="11:16">
      <c r="K49716" s="14" t="str">
        <v/>
      </c>
      <c r="L49716" s="14" t="str">
        <v/>
      </c>
      <c r="O49716" s="14" t="str">
        <v/>
      </c>
      <c r="P49716" s="14" t="str">
        <f ca="1"/>
        <v>Low Cap</v>
      </c>
    </row>
    <row r="49717" spans="11:16">
      <c r="K49717" s="14" t="str">
        <v/>
      </c>
      <c r="L49717" s="14" t="str">
        <v/>
      </c>
      <c r="O49717" s="14" t="str">
        <v/>
      </c>
      <c r="P49717" s="14" t="str">
        <f ca="1"/>
        <v>Low Cap</v>
      </c>
    </row>
    <row r="49718" spans="11:16">
      <c r="K49718" s="14" t="str">
        <v/>
      </c>
      <c r="L49718" s="14" t="str">
        <v/>
      </c>
      <c r="O49718" s="14" t="str">
        <v/>
      </c>
      <c r="P49718" s="14" t="str">
        <f ca="1"/>
        <v>Low Cap</v>
      </c>
    </row>
    <row r="49719" spans="11:16">
      <c r="K49719" s="14" t="str">
        <v/>
      </c>
      <c r="L49719" s="14" t="str">
        <v/>
      </c>
      <c r="O49719" s="14" t="str">
        <v/>
      </c>
      <c r="P49719" s="14" t="str">
        <f ca="1"/>
        <v>Low Cap</v>
      </c>
    </row>
    <row r="49720" spans="11:16">
      <c r="K49720" s="14" t="str">
        <v/>
      </c>
      <c r="L49720" s="14" t="str">
        <v/>
      </c>
      <c r="O49720" s="14" t="str">
        <v/>
      </c>
      <c r="P49720" s="14" t="str">
        <f ca="1"/>
        <v>Low Cap</v>
      </c>
    </row>
    <row r="49721" spans="11:16">
      <c r="K49721" s="14" t="str">
        <v/>
      </c>
      <c r="L49721" s="14" t="str">
        <v/>
      </c>
      <c r="O49721" s="14" t="str">
        <v/>
      </c>
      <c r="P49721" s="14" t="str">
        <f ca="1"/>
        <v>Low Cap</v>
      </c>
    </row>
    <row r="49722" spans="11:16">
      <c r="K49722" s="14" t="str">
        <v/>
      </c>
      <c r="L49722" s="14" t="str">
        <v/>
      </c>
      <c r="O49722" s="14" t="str">
        <v/>
      </c>
      <c r="P49722" s="14" t="str">
        <f ca="1"/>
        <v>Low Cap</v>
      </c>
    </row>
    <row r="49723" spans="11:16">
      <c r="K49723" s="14" t="str">
        <v/>
      </c>
      <c r="L49723" s="14" t="str">
        <v/>
      </c>
      <c r="O49723" s="14" t="str">
        <v/>
      </c>
      <c r="P49723" s="14" t="str">
        <f ca="1"/>
        <v>Low Cap</v>
      </c>
    </row>
    <row r="49724" spans="11:16">
      <c r="K49724" s="14" t="str">
        <v/>
      </c>
      <c r="L49724" s="14" t="str">
        <v/>
      </c>
      <c r="O49724" s="14" t="str">
        <v/>
      </c>
      <c r="P49724" s="14" t="str">
        <f ca="1"/>
        <v>Low Cap</v>
      </c>
    </row>
    <row r="49725" spans="11:16">
      <c r="K49725" s="14" t="str">
        <v/>
      </c>
      <c r="L49725" s="14" t="str">
        <v/>
      </c>
      <c r="O49725" s="14" t="str">
        <v/>
      </c>
      <c r="P49725" s="14" t="str">
        <f ca="1"/>
        <v>Low Cap</v>
      </c>
    </row>
    <row r="49726" spans="11:16">
      <c r="K49726" s="14" t="str">
        <v/>
      </c>
      <c r="L49726" s="14" t="str">
        <v/>
      </c>
      <c r="O49726" s="14" t="str">
        <v/>
      </c>
      <c r="P49726" s="14" t="str">
        <f ca="1"/>
        <v>Low Cap</v>
      </c>
    </row>
    <row r="49727" spans="11:16">
      <c r="K49727" s="14" t="str">
        <v/>
      </c>
      <c r="L49727" s="14" t="str">
        <v/>
      </c>
      <c r="O49727" s="14" t="str">
        <v/>
      </c>
      <c r="P49727" s="14" t="str">
        <f ca="1"/>
        <v>Low Cap</v>
      </c>
    </row>
    <row r="49728" spans="11:16">
      <c r="K49728" s="14" t="str">
        <v/>
      </c>
      <c r="L49728" s="14" t="str">
        <v/>
      </c>
      <c r="O49728" s="14" t="str">
        <v/>
      </c>
      <c r="P49728" s="14" t="str">
        <f ca="1"/>
        <v>Low Cap</v>
      </c>
    </row>
    <row r="49729" spans="11:16">
      <c r="K49729" s="14" t="str">
        <v/>
      </c>
      <c r="L49729" s="14" t="str">
        <v/>
      </c>
      <c r="O49729" s="14" t="str">
        <v/>
      </c>
      <c r="P49729" s="14" t="str">
        <f ca="1"/>
        <v>Low Cap</v>
      </c>
    </row>
    <row r="49730" spans="11:16">
      <c r="K49730" s="14" t="str">
        <v/>
      </c>
      <c r="L49730" s="14" t="str">
        <v/>
      </c>
      <c r="O49730" s="14" t="str">
        <v/>
      </c>
      <c r="P49730" s="14" t="str">
        <f ca="1"/>
        <v>Low Cap</v>
      </c>
    </row>
    <row r="49731" spans="11:16">
      <c r="K49731" s="14" t="str">
        <v/>
      </c>
      <c r="L49731" s="14" t="str">
        <v/>
      </c>
      <c r="O49731" s="14" t="str">
        <v/>
      </c>
      <c r="P49731" s="14" t="str">
        <f ca="1"/>
        <v>Low Cap</v>
      </c>
    </row>
    <row r="49732" spans="11:16">
      <c r="K49732" s="14" t="str">
        <v/>
      </c>
      <c r="L49732" s="14" t="str">
        <v/>
      </c>
      <c r="O49732" s="14" t="str">
        <v/>
      </c>
      <c r="P49732" s="14" t="str">
        <f ca="1"/>
        <v>Low Cap</v>
      </c>
    </row>
    <row r="49733" spans="11:16">
      <c r="K49733" s="14" t="str">
        <v/>
      </c>
      <c r="L49733" s="14" t="str">
        <v/>
      </c>
      <c r="O49733" s="14" t="str">
        <v/>
      </c>
      <c r="P49733" s="14" t="str">
        <f ca="1"/>
        <v>Low Cap</v>
      </c>
    </row>
    <row r="49734" spans="11:16">
      <c r="K49734" s="14" t="str">
        <v/>
      </c>
      <c r="L49734" s="14" t="str">
        <v/>
      </c>
      <c r="O49734" s="14" t="str">
        <v/>
      </c>
      <c r="P49734" s="14" t="str">
        <f ca="1"/>
        <v>Low Cap</v>
      </c>
    </row>
    <row r="49735" spans="11:16">
      <c r="K49735" s="14" t="str">
        <v/>
      </c>
      <c r="L49735" s="14" t="str">
        <v/>
      </c>
      <c r="O49735" s="14" t="str">
        <v/>
      </c>
      <c r="P49735" s="14" t="str">
        <f ca="1"/>
        <v>Low Cap</v>
      </c>
    </row>
    <row r="49736" spans="11:16">
      <c r="K49736" s="14" t="str">
        <v/>
      </c>
      <c r="L49736" s="14" t="str">
        <v/>
      </c>
      <c r="O49736" s="14" t="str">
        <v/>
      </c>
      <c r="P49736" s="14" t="str">
        <f ca="1"/>
        <v>Low Cap</v>
      </c>
    </row>
    <row r="49737" spans="11:16">
      <c r="K49737" s="14" t="str">
        <v/>
      </c>
      <c r="L49737" s="14" t="str">
        <v/>
      </c>
      <c r="O49737" s="14" t="str">
        <v/>
      </c>
      <c r="P49737" s="14" t="str">
        <f ca="1"/>
        <v>Low Cap</v>
      </c>
    </row>
    <row r="49738" spans="11:16">
      <c r="K49738" s="14" t="str">
        <v/>
      </c>
      <c r="L49738" s="14" t="str">
        <v/>
      </c>
      <c r="O49738" s="14" t="str">
        <v/>
      </c>
      <c r="P49738" s="14" t="str">
        <f ca="1"/>
        <v>Low Cap</v>
      </c>
    </row>
    <row r="49739" spans="11:16">
      <c r="K49739" s="14" t="str">
        <v/>
      </c>
      <c r="L49739" s="14" t="str">
        <v/>
      </c>
      <c r="O49739" s="14" t="str">
        <v/>
      </c>
      <c r="P49739" s="14" t="str">
        <f ca="1"/>
        <v>Low Cap</v>
      </c>
    </row>
    <row r="49740" spans="11:16">
      <c r="K49740" s="14" t="str">
        <v/>
      </c>
      <c r="L49740" s="14" t="str">
        <v/>
      </c>
      <c r="O49740" s="14" t="str">
        <v/>
      </c>
      <c r="P49740" s="14" t="str">
        <f ca="1"/>
        <v>Low Cap</v>
      </c>
    </row>
    <row r="49741" spans="11:16">
      <c r="K49741" s="14" t="str">
        <v/>
      </c>
      <c r="L49741" s="14" t="str">
        <v/>
      </c>
      <c r="O49741" s="14" t="str">
        <v/>
      </c>
      <c r="P49741" s="14" t="str">
        <f ca="1"/>
        <v>Low Cap</v>
      </c>
    </row>
    <row r="49742" spans="11:16">
      <c r="K49742" s="14" t="str">
        <v/>
      </c>
      <c r="L49742" s="14" t="str">
        <v/>
      </c>
      <c r="O49742" s="14" t="str">
        <v/>
      </c>
      <c r="P49742" s="14" t="str">
        <f ca="1"/>
        <v>Low Cap</v>
      </c>
    </row>
    <row r="49743" spans="11:16">
      <c r="K49743" s="14" t="str">
        <v/>
      </c>
      <c r="L49743" s="14" t="str">
        <v/>
      </c>
      <c r="O49743" s="14" t="str">
        <v/>
      </c>
      <c r="P49743" s="14" t="str">
        <f ca="1"/>
        <v>Low Cap</v>
      </c>
    </row>
    <row r="49744" spans="11:16">
      <c r="K49744" s="14" t="str">
        <v/>
      </c>
      <c r="L49744" s="14" t="str">
        <v/>
      </c>
      <c r="O49744" s="14" t="str">
        <v/>
      </c>
      <c r="P49744" s="14" t="str">
        <f ca="1"/>
        <v>Low Cap</v>
      </c>
    </row>
    <row r="49745" spans="11:16">
      <c r="K49745" s="14" t="str">
        <v/>
      </c>
      <c r="L49745" s="14" t="str">
        <v/>
      </c>
      <c r="O49745" s="14" t="str">
        <v/>
      </c>
      <c r="P49745" s="14" t="str">
        <f ca="1"/>
        <v>Low Cap</v>
      </c>
    </row>
    <row r="49746" spans="11:16">
      <c r="K49746" s="14" t="str">
        <v/>
      </c>
      <c r="L49746" s="14" t="str">
        <v/>
      </c>
      <c r="O49746" s="14" t="str">
        <v/>
      </c>
      <c r="P49746" s="14" t="str">
        <f ca="1"/>
        <v>Low Cap</v>
      </c>
    </row>
    <row r="49747" spans="11:16">
      <c r="K49747" s="14" t="str">
        <v/>
      </c>
      <c r="L49747" s="14" t="str">
        <v/>
      </c>
      <c r="O49747" s="14" t="str">
        <v/>
      </c>
      <c r="P49747" s="14" t="str">
        <f ca="1"/>
        <v>Low Cap</v>
      </c>
    </row>
    <row r="49748" spans="11:16">
      <c r="K49748" s="14" t="str">
        <v/>
      </c>
      <c r="L49748" s="14" t="str">
        <v/>
      </c>
      <c r="O49748" s="14" t="str">
        <v/>
      </c>
      <c r="P49748" s="14" t="str">
        <f ca="1"/>
        <v>Low Cap</v>
      </c>
    </row>
    <row r="49749" spans="11:16">
      <c r="K49749" s="14" t="str">
        <v/>
      </c>
      <c r="L49749" s="14" t="str">
        <v/>
      </c>
      <c r="O49749" s="14" t="str">
        <v/>
      </c>
      <c r="P49749" s="14" t="str">
        <f ca="1"/>
        <v>Low Cap</v>
      </c>
    </row>
    <row r="49750" spans="11:16">
      <c r="K49750" s="14" t="str">
        <v/>
      </c>
      <c r="L49750" s="14" t="str">
        <v/>
      </c>
      <c r="O49750" s="14" t="str">
        <v/>
      </c>
      <c r="P49750" s="14" t="str">
        <f ca="1"/>
        <v>Low Cap</v>
      </c>
    </row>
    <row r="49751" spans="11:16">
      <c r="K49751" s="14" t="str">
        <v/>
      </c>
      <c r="L49751" s="14" t="str">
        <v/>
      </c>
      <c r="O49751" s="14" t="str">
        <v/>
      </c>
      <c r="P49751" s="14" t="str">
        <f ca="1"/>
        <v>Low Cap</v>
      </c>
    </row>
    <row r="49752" spans="11:16">
      <c r="K49752" s="14" t="str">
        <v/>
      </c>
      <c r="L49752" s="14" t="str">
        <v/>
      </c>
      <c r="O49752" s="14" t="str">
        <v/>
      </c>
      <c r="P49752" s="14" t="str">
        <f ca="1"/>
        <v>Low Cap</v>
      </c>
    </row>
    <row r="49753" spans="11:16">
      <c r="K49753" s="14" t="str">
        <v/>
      </c>
      <c r="L49753" s="14" t="str">
        <v/>
      </c>
      <c r="O49753" s="14" t="str">
        <v/>
      </c>
      <c r="P49753" s="14" t="str">
        <f ca="1"/>
        <v>Low Cap</v>
      </c>
    </row>
    <row r="49754" spans="11:16">
      <c r="K49754" s="14" t="str">
        <v/>
      </c>
      <c r="L49754" s="14" t="str">
        <v/>
      </c>
      <c r="O49754" s="14" t="str">
        <v/>
      </c>
      <c r="P49754" s="14" t="str">
        <f ca="1"/>
        <v>Low Cap</v>
      </c>
    </row>
    <row r="49755" spans="11:16">
      <c r="K49755" s="14" t="str">
        <v/>
      </c>
      <c r="L49755" s="14" t="str">
        <v/>
      </c>
      <c r="O49755" s="14" t="str">
        <v/>
      </c>
      <c r="P49755" s="14" t="str">
        <f ca="1"/>
        <v>Low Cap</v>
      </c>
    </row>
    <row r="49756" spans="11:16">
      <c r="K49756" s="14" t="str">
        <v/>
      </c>
      <c r="L49756" s="14" t="str">
        <v/>
      </c>
      <c r="O49756" s="14" t="str">
        <v/>
      </c>
      <c r="P49756" s="14" t="str">
        <f ca="1"/>
        <v>Low Cap</v>
      </c>
    </row>
    <row r="49757" spans="11:16">
      <c r="K49757" s="14" t="str">
        <v/>
      </c>
      <c r="L49757" s="14" t="str">
        <v/>
      </c>
      <c r="O49757" s="14" t="str">
        <v/>
      </c>
      <c r="P49757" s="14" t="str">
        <f ca="1"/>
        <v>Low Cap</v>
      </c>
    </row>
    <row r="49758" spans="11:16">
      <c r="K49758" s="14" t="str">
        <v/>
      </c>
      <c r="L49758" s="14" t="str">
        <v/>
      </c>
      <c r="O49758" s="14" t="str">
        <v/>
      </c>
      <c r="P49758" s="14" t="str">
        <f ca="1"/>
        <v>Low Cap</v>
      </c>
    </row>
    <row r="49759" spans="11:16">
      <c r="K49759" s="14" t="str">
        <v/>
      </c>
      <c r="L49759" s="14" t="str">
        <v/>
      </c>
      <c r="O49759" s="14" t="str">
        <v/>
      </c>
      <c r="P49759" s="14" t="str">
        <f ca="1"/>
        <v>Low Cap</v>
      </c>
    </row>
    <row r="49760" spans="11:16">
      <c r="K49760" s="14" t="str">
        <v/>
      </c>
      <c r="L49760" s="14" t="str">
        <v/>
      </c>
      <c r="O49760" s="14" t="str">
        <v/>
      </c>
      <c r="P49760" s="14" t="str">
        <f ca="1"/>
        <v>Low Cap</v>
      </c>
    </row>
    <row r="49761" spans="11:16">
      <c r="K49761" s="14" t="str">
        <v/>
      </c>
      <c r="L49761" s="14" t="str">
        <v/>
      </c>
      <c r="O49761" s="14" t="str">
        <v/>
      </c>
      <c r="P49761" s="14" t="str">
        <f ca="1"/>
        <v>Low Cap</v>
      </c>
    </row>
    <row r="49762" spans="11:16">
      <c r="K49762" s="14" t="str">
        <v/>
      </c>
      <c r="L49762" s="14" t="str">
        <v/>
      </c>
      <c r="O49762" s="14" t="str">
        <v/>
      </c>
      <c r="P49762" s="14" t="str">
        <f ca="1"/>
        <v>Low Cap</v>
      </c>
    </row>
    <row r="49763" spans="11:16">
      <c r="K49763" s="14" t="str">
        <v/>
      </c>
      <c r="L49763" s="14" t="str">
        <v/>
      </c>
      <c r="O49763" s="14" t="str">
        <v/>
      </c>
      <c r="P49763" s="14" t="str">
        <f ca="1"/>
        <v>Low Cap</v>
      </c>
    </row>
    <row r="49764" spans="11:16">
      <c r="K49764" s="14" t="str">
        <v/>
      </c>
      <c r="L49764" s="14" t="str">
        <v/>
      </c>
      <c r="O49764" s="14" t="str">
        <v/>
      </c>
      <c r="P49764" s="14" t="str">
        <f ca="1"/>
        <v>Low Cap</v>
      </c>
    </row>
    <row r="49765" spans="11:16">
      <c r="K49765" s="14" t="str">
        <v/>
      </c>
      <c r="L49765" s="14" t="str">
        <v/>
      </c>
      <c r="O49765" s="14" t="str">
        <v/>
      </c>
      <c r="P49765" s="14" t="str">
        <f ca="1"/>
        <v>Low Cap</v>
      </c>
    </row>
    <row r="49766" spans="11:16">
      <c r="K49766" s="14" t="str">
        <v/>
      </c>
      <c r="L49766" s="14" t="str">
        <v/>
      </c>
      <c r="O49766" s="14" t="str">
        <v/>
      </c>
      <c r="P49766" s="14" t="str">
        <f ca="1"/>
        <v>Low Cap</v>
      </c>
    </row>
    <row r="49767" spans="11:16">
      <c r="K49767" s="14" t="str">
        <v/>
      </c>
      <c r="L49767" s="14" t="str">
        <v/>
      </c>
      <c r="O49767" s="14" t="str">
        <v/>
      </c>
      <c r="P49767" s="14" t="str">
        <f ca="1"/>
        <v>Low Cap</v>
      </c>
    </row>
    <row r="49768" spans="11:16">
      <c r="K49768" s="14" t="str">
        <v/>
      </c>
      <c r="L49768" s="14" t="str">
        <v/>
      </c>
      <c r="O49768" s="14" t="str">
        <v/>
      </c>
      <c r="P49768" s="14" t="str">
        <f ca="1"/>
        <v>Low Cap</v>
      </c>
    </row>
    <row r="49769" spans="11:16">
      <c r="K49769" s="14" t="str">
        <v/>
      </c>
      <c r="L49769" s="14" t="str">
        <v/>
      </c>
      <c r="O49769" s="14" t="str">
        <v/>
      </c>
      <c r="P49769" s="14" t="str">
        <f ca="1"/>
        <v>Low Cap</v>
      </c>
    </row>
    <row r="49770" spans="11:16">
      <c r="K49770" s="14" t="str">
        <v/>
      </c>
      <c r="L49770" s="14" t="str">
        <v/>
      </c>
      <c r="O49770" s="14" t="str">
        <v/>
      </c>
      <c r="P49770" s="14" t="str">
        <f ca="1"/>
        <v>Low Cap</v>
      </c>
    </row>
    <row r="49771" spans="11:16">
      <c r="K49771" s="14" t="str">
        <v/>
      </c>
      <c r="L49771" s="14" t="str">
        <v/>
      </c>
      <c r="O49771" s="14" t="str">
        <v/>
      </c>
      <c r="P49771" s="14" t="str">
        <f ca="1"/>
        <v>Low Cap</v>
      </c>
    </row>
    <row r="49772" spans="11:16">
      <c r="K49772" s="14" t="str">
        <v/>
      </c>
      <c r="L49772" s="14" t="str">
        <v/>
      </c>
      <c r="O49772" s="14" t="str">
        <v/>
      </c>
      <c r="P49772" s="14" t="str">
        <f ca="1"/>
        <v>Low Cap</v>
      </c>
    </row>
    <row r="49773" spans="11:16">
      <c r="K49773" s="14" t="str">
        <v/>
      </c>
      <c r="L49773" s="14" t="str">
        <v/>
      </c>
      <c r="O49773" s="14" t="str">
        <v/>
      </c>
      <c r="P49773" s="14" t="str">
        <f ca="1"/>
        <v>Low Cap</v>
      </c>
    </row>
    <row r="49774" spans="11:16">
      <c r="K49774" s="14" t="str">
        <v/>
      </c>
      <c r="L49774" s="14" t="str">
        <v/>
      </c>
      <c r="O49774" s="14" t="str">
        <v/>
      </c>
      <c r="P49774" s="14" t="str">
        <f ca="1"/>
        <v>Low Cap</v>
      </c>
    </row>
    <row r="49775" spans="11:16">
      <c r="K49775" s="14" t="str">
        <v/>
      </c>
      <c r="L49775" s="14" t="str">
        <v/>
      </c>
      <c r="O49775" s="14" t="str">
        <v/>
      </c>
      <c r="P49775" s="14" t="str">
        <f ca="1"/>
        <v>Low Cap</v>
      </c>
    </row>
    <row r="49776" spans="11:16">
      <c r="K49776" s="14" t="str">
        <v/>
      </c>
      <c r="L49776" s="14" t="str">
        <v/>
      </c>
      <c r="O49776" s="14" t="str">
        <v/>
      </c>
      <c r="P49776" s="14" t="str">
        <f ca="1"/>
        <v>Low Cap</v>
      </c>
    </row>
    <row r="49777" spans="11:16">
      <c r="K49777" s="14" t="str">
        <v/>
      </c>
      <c r="L49777" s="14" t="str">
        <v/>
      </c>
      <c r="O49777" s="14" t="str">
        <v/>
      </c>
      <c r="P49777" s="14" t="str">
        <f ca="1"/>
        <v>Low Cap</v>
      </c>
    </row>
    <row r="49778" spans="11:16">
      <c r="K49778" s="14" t="str">
        <v/>
      </c>
      <c r="L49778" s="14" t="str">
        <v/>
      </c>
      <c r="O49778" s="14" t="str">
        <v/>
      </c>
      <c r="P49778" s="14" t="str">
        <f ca="1"/>
        <v>Low Cap</v>
      </c>
    </row>
    <row r="49779" spans="11:16">
      <c r="K49779" s="14" t="str">
        <v/>
      </c>
      <c r="L49779" s="14" t="str">
        <v/>
      </c>
      <c r="O49779" s="14" t="str">
        <v/>
      </c>
      <c r="P49779" s="14" t="str">
        <f ca="1"/>
        <v>Low Cap</v>
      </c>
    </row>
    <row r="49780" spans="11:16">
      <c r="K49780" s="14" t="str">
        <v/>
      </c>
      <c r="L49780" s="14" t="str">
        <v/>
      </c>
      <c r="O49780" s="14" t="str">
        <v/>
      </c>
      <c r="P49780" s="14" t="str">
        <f ca="1"/>
        <v>Low Cap</v>
      </c>
    </row>
    <row r="49781" spans="11:16">
      <c r="K49781" s="14" t="str">
        <v/>
      </c>
      <c r="L49781" s="14" t="str">
        <v/>
      </c>
      <c r="O49781" s="14" t="str">
        <v/>
      </c>
      <c r="P49781" s="14" t="str">
        <f ca="1"/>
        <v>Low Cap</v>
      </c>
    </row>
    <row r="49782" spans="11:16">
      <c r="K49782" s="14" t="str">
        <v/>
      </c>
      <c r="L49782" s="14" t="str">
        <v/>
      </c>
      <c r="O49782" s="14" t="str">
        <v/>
      </c>
      <c r="P49782" s="14" t="str">
        <f ca="1"/>
        <v>Low Cap</v>
      </c>
    </row>
    <row r="49783" spans="11:16">
      <c r="K49783" s="14" t="str">
        <v/>
      </c>
      <c r="L49783" s="14" t="str">
        <v/>
      </c>
      <c r="O49783" s="14" t="str">
        <v/>
      </c>
      <c r="P49783" s="14" t="str">
        <f ca="1"/>
        <v>Low Cap</v>
      </c>
    </row>
    <row r="49784" spans="11:16">
      <c r="K49784" s="14" t="str">
        <v/>
      </c>
      <c r="L49784" s="14" t="str">
        <v/>
      </c>
      <c r="O49784" s="14" t="str">
        <v/>
      </c>
      <c r="P49784" s="14" t="str">
        <f ca="1"/>
        <v>Low Cap</v>
      </c>
    </row>
    <row r="49785" spans="11:16">
      <c r="K49785" s="14" t="str">
        <v/>
      </c>
      <c r="L49785" s="14" t="str">
        <v/>
      </c>
      <c r="O49785" s="14" t="str">
        <v/>
      </c>
      <c r="P49785" s="14" t="str">
        <f ca="1"/>
        <v>Low Cap</v>
      </c>
    </row>
    <row r="49786" spans="11:16">
      <c r="K49786" s="14" t="str">
        <v/>
      </c>
      <c r="L49786" s="14" t="str">
        <v/>
      </c>
      <c r="O49786" s="14" t="str">
        <v/>
      </c>
      <c r="P49786" s="14" t="str">
        <f ca="1"/>
        <v>Low Cap</v>
      </c>
    </row>
    <row r="49787" spans="11:16">
      <c r="K49787" s="14" t="str">
        <v/>
      </c>
      <c r="L49787" s="14" t="str">
        <v/>
      </c>
      <c r="O49787" s="14" t="str">
        <v/>
      </c>
      <c r="P49787" s="14" t="str">
        <f ca="1"/>
        <v>Low Cap</v>
      </c>
    </row>
    <row r="49788" spans="11:16">
      <c r="K49788" s="14" t="str">
        <v/>
      </c>
      <c r="L49788" s="14" t="str">
        <v/>
      </c>
      <c r="O49788" s="14" t="str">
        <v/>
      </c>
      <c r="P49788" s="14" t="str">
        <f ca="1"/>
        <v>Low Cap</v>
      </c>
    </row>
    <row r="49789" spans="11:16">
      <c r="K49789" s="14" t="str">
        <v/>
      </c>
      <c r="L49789" s="14" t="str">
        <v/>
      </c>
      <c r="O49789" s="14" t="str">
        <v/>
      </c>
      <c r="P49789" s="14" t="str">
        <f ca="1"/>
        <v>Low Cap</v>
      </c>
    </row>
    <row r="49790" spans="11:16">
      <c r="K49790" s="14" t="str">
        <v/>
      </c>
      <c r="L49790" s="14" t="str">
        <v/>
      </c>
      <c r="O49790" s="14" t="str">
        <v/>
      </c>
      <c r="P49790" s="14" t="str">
        <f ca="1"/>
        <v>Low Cap</v>
      </c>
    </row>
    <row r="49791" spans="11:16">
      <c r="K49791" s="14" t="str">
        <v/>
      </c>
      <c r="L49791" s="14" t="str">
        <v/>
      </c>
      <c r="O49791" s="14" t="str">
        <v/>
      </c>
      <c r="P49791" s="14" t="str">
        <f ca="1"/>
        <v>Low Cap</v>
      </c>
    </row>
    <row r="49792" spans="11:16">
      <c r="K49792" s="14" t="str">
        <v/>
      </c>
      <c r="L49792" s="14" t="str">
        <v/>
      </c>
      <c r="O49792" s="14" t="str">
        <v/>
      </c>
      <c r="P49792" s="14" t="str">
        <f ca="1"/>
        <v>Low Cap</v>
      </c>
    </row>
    <row r="49793" spans="11:16">
      <c r="K49793" s="14" t="str">
        <v/>
      </c>
      <c r="L49793" s="14" t="str">
        <v/>
      </c>
      <c r="O49793" s="14" t="str">
        <v/>
      </c>
      <c r="P49793" s="14" t="str">
        <f ca="1"/>
        <v>Low Cap</v>
      </c>
    </row>
    <row r="49794" spans="11:16">
      <c r="K49794" s="14" t="str">
        <v/>
      </c>
      <c r="L49794" s="14" t="str">
        <v/>
      </c>
      <c r="O49794" s="14" t="str">
        <v/>
      </c>
      <c r="P49794" s="14" t="str">
        <f ca="1"/>
        <v>Low Cap</v>
      </c>
    </row>
    <row r="49795" spans="11:16">
      <c r="K49795" s="14" t="str">
        <v/>
      </c>
      <c r="L49795" s="14" t="str">
        <v/>
      </c>
      <c r="O49795" s="14" t="str">
        <v/>
      </c>
      <c r="P49795" s="14" t="str">
        <f ca="1"/>
        <v>Low Cap</v>
      </c>
    </row>
    <row r="49796" spans="11:16">
      <c r="K49796" s="14" t="str">
        <v/>
      </c>
      <c r="L49796" s="14" t="str">
        <v/>
      </c>
      <c r="O49796" s="14" t="str">
        <v/>
      </c>
      <c r="P49796" s="14" t="str">
        <f ca="1"/>
        <v>Low Cap</v>
      </c>
    </row>
    <row r="49797" spans="11:16">
      <c r="K49797" s="14" t="str">
        <v/>
      </c>
      <c r="L49797" s="14" t="str">
        <v/>
      </c>
      <c r="O49797" s="14" t="str">
        <v/>
      </c>
      <c r="P49797" s="14" t="str">
        <f ca="1"/>
        <v>Low Cap</v>
      </c>
    </row>
    <row r="49798" spans="11:16">
      <c r="K49798" s="14" t="str">
        <v/>
      </c>
      <c r="L49798" s="14" t="str">
        <v/>
      </c>
      <c r="O49798" s="14" t="str">
        <v/>
      </c>
      <c r="P49798" s="14" t="str">
        <f ca="1"/>
        <v>Low Cap</v>
      </c>
    </row>
    <row r="49799" spans="11:16">
      <c r="K49799" s="14" t="str">
        <v/>
      </c>
      <c r="L49799" s="14" t="str">
        <v/>
      </c>
      <c r="O49799" s="14" t="str">
        <v/>
      </c>
      <c r="P49799" s="14" t="str">
        <f ca="1"/>
        <v>Low Cap</v>
      </c>
    </row>
    <row r="49800" spans="11:16">
      <c r="K49800" s="14" t="str">
        <v/>
      </c>
      <c r="L49800" s="14" t="str">
        <v/>
      </c>
      <c r="O49800" s="14" t="str">
        <v/>
      </c>
      <c r="P49800" s="14" t="str">
        <f ca="1"/>
        <v>Low Cap</v>
      </c>
    </row>
    <row r="49801" spans="11:16">
      <c r="K49801" s="14" t="str">
        <v/>
      </c>
      <c r="L49801" s="14" t="str">
        <v/>
      </c>
      <c r="O49801" s="14" t="str">
        <v/>
      </c>
      <c r="P49801" s="14" t="str">
        <f ca="1"/>
        <v>Low Cap</v>
      </c>
    </row>
    <row r="49802" spans="11:16">
      <c r="K49802" s="14" t="str">
        <v/>
      </c>
      <c r="L49802" s="14" t="str">
        <v/>
      </c>
      <c r="O49802" s="14" t="str">
        <v/>
      </c>
      <c r="P49802" s="14" t="str">
        <f ca="1"/>
        <v>Low Cap</v>
      </c>
    </row>
    <row r="49803" spans="11:16">
      <c r="K49803" s="14" t="str">
        <v/>
      </c>
      <c r="L49803" s="14" t="str">
        <v/>
      </c>
      <c r="O49803" s="14" t="str">
        <v/>
      </c>
      <c r="P49803" s="14" t="str">
        <f ca="1"/>
        <v>Low Cap</v>
      </c>
    </row>
    <row r="49804" spans="11:16">
      <c r="K49804" s="14" t="str">
        <v/>
      </c>
      <c r="L49804" s="14" t="str">
        <v/>
      </c>
      <c r="O49804" s="14" t="str">
        <v/>
      </c>
      <c r="P49804" s="14" t="str">
        <f ca="1"/>
        <v>Low Cap</v>
      </c>
    </row>
    <row r="49805" spans="11:16">
      <c r="K49805" s="14" t="str">
        <v/>
      </c>
      <c r="L49805" s="14" t="str">
        <v/>
      </c>
      <c r="O49805" s="14" t="str">
        <v/>
      </c>
      <c r="P49805" s="14" t="str">
        <f ca="1"/>
        <v>Low Cap</v>
      </c>
    </row>
    <row r="49806" spans="11:16">
      <c r="K49806" s="14" t="str">
        <v/>
      </c>
      <c r="L49806" s="14" t="str">
        <v/>
      </c>
      <c r="O49806" s="14" t="str">
        <v/>
      </c>
      <c r="P49806" s="14" t="str">
        <f ca="1"/>
        <v>Low Cap</v>
      </c>
    </row>
    <row r="49807" spans="11:16">
      <c r="K49807" s="14" t="str">
        <v/>
      </c>
      <c r="L49807" s="14" t="str">
        <v/>
      </c>
      <c r="O49807" s="14" t="str">
        <v/>
      </c>
      <c r="P49807" s="14" t="str">
        <f ca="1"/>
        <v>Low Cap</v>
      </c>
    </row>
    <row r="49808" spans="11:16">
      <c r="K49808" s="14" t="str">
        <v/>
      </c>
      <c r="L49808" s="14" t="str">
        <v/>
      </c>
      <c r="O49808" s="14" t="str">
        <v/>
      </c>
      <c r="P49808" s="14" t="str">
        <f ca="1"/>
        <v>Low Cap</v>
      </c>
    </row>
    <row r="49809" spans="11:16">
      <c r="K49809" s="14" t="str">
        <v/>
      </c>
      <c r="L49809" s="14" t="str">
        <v/>
      </c>
      <c r="O49809" s="14" t="str">
        <v/>
      </c>
      <c r="P49809" s="14" t="str">
        <f ca="1"/>
        <v>Low Cap</v>
      </c>
    </row>
    <row r="49810" spans="11:16">
      <c r="K49810" s="14" t="str">
        <v/>
      </c>
      <c r="L49810" s="14" t="str">
        <v/>
      </c>
      <c r="O49810" s="14" t="str">
        <v/>
      </c>
      <c r="P49810" s="14" t="str">
        <f ca="1"/>
        <v>Low Cap</v>
      </c>
    </row>
    <row r="49811" spans="11:16">
      <c r="K49811" s="14" t="str">
        <v/>
      </c>
      <c r="L49811" s="14" t="str">
        <v/>
      </c>
      <c r="O49811" s="14" t="str">
        <v/>
      </c>
      <c r="P49811" s="14" t="str">
        <f ca="1"/>
        <v>Low Cap</v>
      </c>
    </row>
    <row r="49812" spans="11:16">
      <c r="K49812" s="14" t="str">
        <v/>
      </c>
      <c r="L49812" s="14" t="str">
        <v/>
      </c>
      <c r="O49812" s="14" t="str">
        <v/>
      </c>
      <c r="P49812" s="14" t="str">
        <f ca="1"/>
        <v>Low Cap</v>
      </c>
    </row>
    <row r="49813" spans="11:16">
      <c r="K49813" s="14" t="str">
        <v/>
      </c>
      <c r="L49813" s="14" t="str">
        <v/>
      </c>
      <c r="O49813" s="14" t="str">
        <v/>
      </c>
      <c r="P49813" s="14" t="str">
        <f ca="1"/>
        <v>Low Cap</v>
      </c>
    </row>
    <row r="49814" spans="11:16">
      <c r="K49814" s="14" t="str">
        <v/>
      </c>
      <c r="L49814" s="14" t="str">
        <v/>
      </c>
      <c r="O49814" s="14" t="str">
        <v/>
      </c>
      <c r="P49814" s="14" t="str">
        <f ca="1"/>
        <v>Low Cap</v>
      </c>
    </row>
    <row r="49815" spans="11:16">
      <c r="K49815" s="14" t="str">
        <v/>
      </c>
      <c r="L49815" s="14" t="str">
        <v/>
      </c>
      <c r="O49815" s="14" t="str">
        <v/>
      </c>
      <c r="P49815" s="14" t="str">
        <f ca="1"/>
        <v>Low Cap</v>
      </c>
    </row>
    <row r="49816" spans="11:16">
      <c r="K49816" s="14" t="str">
        <v/>
      </c>
      <c r="L49816" s="14" t="str">
        <v/>
      </c>
      <c r="O49816" s="14" t="str">
        <v/>
      </c>
      <c r="P49816" s="14" t="str">
        <f ca="1"/>
        <v>Low Cap</v>
      </c>
    </row>
    <row r="49817" spans="11:16">
      <c r="K49817" s="14" t="str">
        <v/>
      </c>
      <c r="L49817" s="14" t="str">
        <v/>
      </c>
      <c r="O49817" s="14" t="str">
        <v/>
      </c>
      <c r="P49817" s="14" t="str">
        <f ca="1"/>
        <v>Low Cap</v>
      </c>
    </row>
    <row r="49818" spans="11:16">
      <c r="K49818" s="14" t="str">
        <v/>
      </c>
      <c r="L49818" s="14" t="str">
        <v/>
      </c>
      <c r="O49818" s="14" t="str">
        <v/>
      </c>
      <c r="P49818" s="14" t="str">
        <f ca="1"/>
        <v>Low Cap</v>
      </c>
    </row>
    <row r="49819" spans="11:16">
      <c r="K49819" s="14" t="str">
        <v/>
      </c>
      <c r="L49819" s="14" t="str">
        <v/>
      </c>
      <c r="O49819" s="14" t="str">
        <v/>
      </c>
      <c r="P49819" s="14" t="str">
        <f ca="1"/>
        <v>Low Cap</v>
      </c>
    </row>
    <row r="49820" spans="11:16">
      <c r="K49820" s="14" t="str">
        <v/>
      </c>
      <c r="L49820" s="14" t="str">
        <v/>
      </c>
      <c r="O49820" s="14" t="str">
        <v/>
      </c>
      <c r="P49820" s="14" t="str">
        <f ca="1"/>
        <v>Low Cap</v>
      </c>
    </row>
    <row r="49821" spans="11:16">
      <c r="K49821" s="14" t="str">
        <v/>
      </c>
      <c r="L49821" s="14" t="str">
        <v/>
      </c>
      <c r="O49821" s="14" t="str">
        <v/>
      </c>
      <c r="P49821" s="14" t="str">
        <f ca="1"/>
        <v>Low Cap</v>
      </c>
    </row>
    <row r="49822" spans="11:16">
      <c r="K49822" s="14" t="str">
        <v/>
      </c>
      <c r="L49822" s="14" t="str">
        <v/>
      </c>
      <c r="O49822" s="14" t="str">
        <v/>
      </c>
      <c r="P49822" s="14" t="str">
        <f ca="1"/>
        <v>Low Cap</v>
      </c>
    </row>
    <row r="49823" spans="11:16">
      <c r="K49823" s="14" t="str">
        <v/>
      </c>
      <c r="L49823" s="14" t="str">
        <v/>
      </c>
      <c r="O49823" s="14" t="str">
        <v/>
      </c>
      <c r="P49823" s="14" t="str">
        <f ca="1"/>
        <v>Low Cap</v>
      </c>
    </row>
    <row r="49824" spans="11:16">
      <c r="K49824" s="14" t="str">
        <v/>
      </c>
      <c r="L49824" s="14" t="str">
        <v/>
      </c>
      <c r="O49824" s="14" t="str">
        <v/>
      </c>
      <c r="P49824" s="14" t="str">
        <f ca="1"/>
        <v>Low Cap</v>
      </c>
    </row>
    <row r="49825" spans="11:16">
      <c r="K49825" s="14" t="str">
        <v/>
      </c>
      <c r="L49825" s="14" t="str">
        <v/>
      </c>
      <c r="O49825" s="14" t="str">
        <v/>
      </c>
      <c r="P49825" s="14" t="str">
        <f ca="1"/>
        <v>Low Cap</v>
      </c>
    </row>
    <row r="49826" spans="11:16">
      <c r="K49826" s="14" t="str">
        <v/>
      </c>
      <c r="L49826" s="14" t="str">
        <v/>
      </c>
      <c r="O49826" s="14" t="str">
        <v/>
      </c>
      <c r="P49826" s="14" t="str">
        <f ca="1"/>
        <v>Low Cap</v>
      </c>
    </row>
    <row r="49827" spans="11:16">
      <c r="K49827" s="14" t="str">
        <v/>
      </c>
      <c r="L49827" s="14" t="str">
        <v/>
      </c>
      <c r="O49827" s="14" t="str">
        <v/>
      </c>
      <c r="P49827" s="14" t="str">
        <f ca="1"/>
        <v>Low Cap</v>
      </c>
    </row>
    <row r="49828" spans="11:16">
      <c r="K49828" s="14" t="str">
        <v/>
      </c>
      <c r="L49828" s="14" t="str">
        <v/>
      </c>
      <c r="O49828" s="14" t="str">
        <v/>
      </c>
      <c r="P49828" s="14" t="str">
        <f ca="1"/>
        <v>Low Cap</v>
      </c>
    </row>
    <row r="49829" spans="11:16">
      <c r="K49829" s="14" t="str">
        <v/>
      </c>
      <c r="L49829" s="14" t="str">
        <v/>
      </c>
      <c r="O49829" s="14" t="str">
        <v/>
      </c>
      <c r="P49829" s="14" t="str">
        <f ca="1"/>
        <v>Low Cap</v>
      </c>
    </row>
    <row r="49830" spans="11:16">
      <c r="K49830" s="14" t="str">
        <v/>
      </c>
      <c r="L49830" s="14" t="str">
        <v/>
      </c>
      <c r="O49830" s="14" t="str">
        <v/>
      </c>
      <c r="P49830" s="14" t="str">
        <f ca="1"/>
        <v>Low Cap</v>
      </c>
    </row>
    <row r="49831" spans="11:16">
      <c r="K49831" s="14" t="str">
        <v/>
      </c>
      <c r="L49831" s="14" t="str">
        <v/>
      </c>
      <c r="O49831" s="14" t="str">
        <v/>
      </c>
      <c r="P49831" s="14" t="str">
        <f ca="1"/>
        <v>Low Cap</v>
      </c>
    </row>
    <row r="49832" spans="11:16">
      <c r="K49832" s="14" t="str">
        <v/>
      </c>
      <c r="L49832" s="14" t="str">
        <v/>
      </c>
      <c r="O49832" s="14" t="str">
        <v/>
      </c>
      <c r="P49832" s="14" t="str">
        <f ca="1"/>
        <v>Low Cap</v>
      </c>
    </row>
    <row r="49833" spans="11:16">
      <c r="K49833" s="14" t="str">
        <v/>
      </c>
      <c r="L49833" s="14" t="str">
        <v/>
      </c>
      <c r="O49833" s="14" t="str">
        <v/>
      </c>
      <c r="P49833" s="14" t="str">
        <f ca="1"/>
        <v>Low Cap</v>
      </c>
    </row>
    <row r="49834" spans="11:16">
      <c r="K49834" s="14" t="str">
        <v/>
      </c>
      <c r="L49834" s="14" t="str">
        <v/>
      </c>
      <c r="O49834" s="14" t="str">
        <v/>
      </c>
      <c r="P49834" s="14" t="str">
        <f ca="1"/>
        <v>Low Cap</v>
      </c>
    </row>
    <row r="49835" spans="11:16">
      <c r="K49835" s="14" t="str">
        <v/>
      </c>
      <c r="L49835" s="14" t="str">
        <v/>
      </c>
      <c r="O49835" s="14" t="str">
        <v/>
      </c>
      <c r="P49835" s="14" t="str">
        <f ca="1"/>
        <v>Low Cap</v>
      </c>
    </row>
    <row r="49836" spans="11:16">
      <c r="K49836" s="14" t="str">
        <v/>
      </c>
      <c r="L49836" s="14" t="str">
        <v/>
      </c>
      <c r="O49836" s="14" t="str">
        <v/>
      </c>
      <c r="P49836" s="14" t="str">
        <f ca="1"/>
        <v>Low Cap</v>
      </c>
    </row>
    <row r="49837" spans="11:16">
      <c r="K49837" s="14" t="str">
        <v/>
      </c>
      <c r="L49837" s="14" t="str">
        <v/>
      </c>
      <c r="O49837" s="14" t="str">
        <v/>
      </c>
      <c r="P49837" s="14" t="str">
        <f ca="1"/>
        <v>Low Cap</v>
      </c>
    </row>
    <row r="49838" spans="11:16">
      <c r="K49838" s="14" t="str">
        <v/>
      </c>
      <c r="L49838" s="14" t="str">
        <v/>
      </c>
      <c r="O49838" s="14" t="str">
        <v/>
      </c>
      <c r="P49838" s="14" t="str">
        <f ca="1"/>
        <v>Low Cap</v>
      </c>
    </row>
    <row r="49839" spans="11:16">
      <c r="K49839" s="14" t="str">
        <v/>
      </c>
      <c r="L49839" s="14" t="str">
        <v/>
      </c>
      <c r="O49839" s="14" t="str">
        <v/>
      </c>
      <c r="P49839" s="14" t="str">
        <f ca="1"/>
        <v>Low Cap</v>
      </c>
    </row>
    <row r="49840" spans="11:16">
      <c r="K49840" s="14" t="str">
        <v/>
      </c>
      <c r="L49840" s="14" t="str">
        <v/>
      </c>
      <c r="O49840" s="14" t="str">
        <v/>
      </c>
      <c r="P49840" s="14" t="str">
        <f ca="1"/>
        <v>Low Cap</v>
      </c>
    </row>
    <row r="49841" spans="11:16">
      <c r="K49841" s="14" t="str">
        <v/>
      </c>
      <c r="L49841" s="14" t="str">
        <v/>
      </c>
      <c r="O49841" s="14" t="str">
        <v/>
      </c>
      <c r="P49841" s="14" t="str">
        <f ca="1"/>
        <v>Low Cap</v>
      </c>
    </row>
    <row r="49842" spans="11:16">
      <c r="K49842" s="14" t="str">
        <v/>
      </c>
      <c r="L49842" s="14" t="str">
        <v/>
      </c>
      <c r="O49842" s="14" t="str">
        <v/>
      </c>
      <c r="P49842" s="14" t="str">
        <f ca="1"/>
        <v>Low Cap</v>
      </c>
    </row>
    <row r="49843" spans="11:16">
      <c r="K49843" s="14" t="str">
        <v/>
      </c>
      <c r="L49843" s="14" t="str">
        <v/>
      </c>
      <c r="O49843" s="14" t="str">
        <v/>
      </c>
      <c r="P49843" s="14" t="str">
        <f ca="1"/>
        <v>Low Cap</v>
      </c>
    </row>
    <row r="49844" spans="11:16">
      <c r="K49844" s="14" t="str">
        <v/>
      </c>
      <c r="L49844" s="14" t="str">
        <v/>
      </c>
      <c r="O49844" s="14" t="str">
        <v/>
      </c>
      <c r="P49844" s="14" t="str">
        <f ca="1"/>
        <v>Low Cap</v>
      </c>
    </row>
    <row r="49845" spans="11:16">
      <c r="K49845" s="14" t="str">
        <v/>
      </c>
      <c r="L49845" s="14" t="str">
        <v/>
      </c>
      <c r="O49845" s="14" t="str">
        <v/>
      </c>
      <c r="P49845" s="14" t="str">
        <f ca="1"/>
        <v>Low Cap</v>
      </c>
    </row>
    <row r="49846" spans="11:16">
      <c r="K49846" s="14" t="str">
        <v/>
      </c>
      <c r="L49846" s="14" t="str">
        <v/>
      </c>
      <c r="O49846" s="14" t="str">
        <v/>
      </c>
      <c r="P49846" s="14" t="str">
        <f ca="1"/>
        <v>Low Cap</v>
      </c>
    </row>
    <row r="49847" spans="11:16">
      <c r="K49847" s="14" t="str">
        <v/>
      </c>
      <c r="L49847" s="14" t="str">
        <v/>
      </c>
      <c r="O49847" s="14" t="str">
        <v/>
      </c>
      <c r="P49847" s="14" t="str">
        <f ca="1"/>
        <v>Low Cap</v>
      </c>
    </row>
    <row r="49848" spans="11:16">
      <c r="K49848" s="14" t="str">
        <v/>
      </c>
      <c r="L49848" s="14" t="str">
        <v/>
      </c>
      <c r="O49848" s="14" t="str">
        <v/>
      </c>
      <c r="P49848" s="14" t="str">
        <f ca="1"/>
        <v>Low Cap</v>
      </c>
    </row>
    <row r="49849" spans="11:16">
      <c r="K49849" s="14" t="str">
        <v/>
      </c>
      <c r="L49849" s="14" t="str">
        <v/>
      </c>
      <c r="O49849" s="14" t="str">
        <v/>
      </c>
      <c r="P49849" s="14" t="str">
        <f ca="1"/>
        <v>Low Cap</v>
      </c>
    </row>
    <row r="49850" spans="11:16">
      <c r="K49850" s="14" t="str">
        <v/>
      </c>
      <c r="L49850" s="14" t="str">
        <v/>
      </c>
      <c r="O49850" s="14" t="str">
        <v/>
      </c>
      <c r="P49850" s="14" t="str">
        <f ca="1"/>
        <v>Low Cap</v>
      </c>
    </row>
    <row r="49851" spans="11:16">
      <c r="K49851" s="14" t="str">
        <v/>
      </c>
      <c r="L49851" s="14" t="str">
        <v/>
      </c>
      <c r="O49851" s="14" t="str">
        <v/>
      </c>
      <c r="P49851" s="14" t="str">
        <f ca="1"/>
        <v>Low Cap</v>
      </c>
    </row>
    <row r="49852" spans="11:16">
      <c r="K49852" s="14" t="str">
        <v/>
      </c>
      <c r="L49852" s="14" t="str">
        <v/>
      </c>
      <c r="O49852" s="14" t="str">
        <v/>
      </c>
      <c r="P49852" s="14" t="str">
        <f ca="1"/>
        <v>Low Cap</v>
      </c>
    </row>
    <row r="49853" spans="11:16">
      <c r="K49853" s="14" t="str">
        <v/>
      </c>
      <c r="L49853" s="14" t="str">
        <v/>
      </c>
      <c r="O49853" s="14" t="str">
        <v/>
      </c>
      <c r="P49853" s="14" t="str">
        <f ca="1"/>
        <v>Low Cap</v>
      </c>
    </row>
    <row r="49854" spans="11:16">
      <c r="K49854" s="14" t="str">
        <v/>
      </c>
      <c r="L49854" s="14" t="str">
        <v/>
      </c>
      <c r="O49854" s="14" t="str">
        <v/>
      </c>
      <c r="P49854" s="14" t="str">
        <f ca="1"/>
        <v>Low Cap</v>
      </c>
    </row>
    <row r="49855" spans="11:16">
      <c r="K49855" s="14" t="str">
        <v/>
      </c>
      <c r="L49855" s="14" t="str">
        <v/>
      </c>
      <c r="O49855" s="14" t="str">
        <v/>
      </c>
      <c r="P49855" s="14" t="str">
        <f ca="1"/>
        <v>Low Cap</v>
      </c>
    </row>
    <row r="49856" spans="11:16">
      <c r="K49856" s="14" t="str">
        <v/>
      </c>
      <c r="L49856" s="14" t="str">
        <v/>
      </c>
      <c r="O49856" s="14" t="str">
        <v/>
      </c>
      <c r="P49856" s="14" t="str">
        <f ca="1"/>
        <v>Low Cap</v>
      </c>
    </row>
    <row r="49857" spans="11:16">
      <c r="K49857" s="14" t="str">
        <v/>
      </c>
      <c r="L49857" s="14" t="str">
        <v/>
      </c>
      <c r="O49857" s="14" t="str">
        <v/>
      </c>
      <c r="P49857" s="14" t="str">
        <f ca="1"/>
        <v>Low Cap</v>
      </c>
    </row>
    <row r="49858" spans="11:16">
      <c r="K49858" s="14" t="str">
        <v/>
      </c>
      <c r="L49858" s="14" t="str">
        <v/>
      </c>
      <c r="O49858" s="14" t="str">
        <v/>
      </c>
      <c r="P49858" s="14" t="str">
        <f ca="1"/>
        <v>Low Cap</v>
      </c>
    </row>
    <row r="49859" spans="11:16">
      <c r="K49859" s="14" t="str">
        <v/>
      </c>
      <c r="L49859" s="14" t="str">
        <v/>
      </c>
      <c r="O49859" s="14" t="str">
        <v/>
      </c>
      <c r="P49859" s="14" t="str">
        <f ca="1"/>
        <v>Low Cap</v>
      </c>
    </row>
    <row r="49860" spans="11:16">
      <c r="K49860" s="14" t="str">
        <v/>
      </c>
      <c r="L49860" s="14" t="str">
        <v/>
      </c>
      <c r="O49860" s="14" t="str">
        <v/>
      </c>
      <c r="P49860" s="14" t="str">
        <f ca="1"/>
        <v>Low Cap</v>
      </c>
    </row>
    <row r="49861" spans="11:16">
      <c r="K49861" s="14" t="str">
        <v/>
      </c>
      <c r="L49861" s="14" t="str">
        <v/>
      </c>
      <c r="O49861" s="14" t="str">
        <v/>
      </c>
      <c r="P49861" s="14" t="str">
        <f ca="1"/>
        <v>Low Cap</v>
      </c>
    </row>
    <row r="49862" spans="11:16">
      <c r="K49862" s="14" t="str">
        <v/>
      </c>
      <c r="L49862" s="14" t="str">
        <v/>
      </c>
      <c r="O49862" s="14" t="str">
        <v/>
      </c>
      <c r="P49862" s="14" t="str">
        <f ca="1"/>
        <v>Low Cap</v>
      </c>
    </row>
    <row r="49863" spans="11:16">
      <c r="K49863" s="14" t="str">
        <v/>
      </c>
      <c r="L49863" s="14" t="str">
        <v/>
      </c>
      <c r="O49863" s="14" t="str">
        <v/>
      </c>
      <c r="P49863" s="14" t="str">
        <f ca="1"/>
        <v>Low Cap</v>
      </c>
    </row>
    <row r="49864" spans="11:16">
      <c r="K49864" s="14" t="str">
        <v/>
      </c>
      <c r="L49864" s="14" t="str">
        <v/>
      </c>
      <c r="O49864" s="14" t="str">
        <v/>
      </c>
      <c r="P49864" s="14" t="str">
        <f ca="1"/>
        <v>Low Cap</v>
      </c>
    </row>
    <row r="49865" spans="11:16">
      <c r="K49865" s="14" t="str">
        <v/>
      </c>
      <c r="L49865" s="14" t="str">
        <v/>
      </c>
      <c r="O49865" s="14" t="str">
        <v/>
      </c>
      <c r="P49865" s="14" t="str">
        <f ca="1"/>
        <v>Low Cap</v>
      </c>
    </row>
    <row r="49866" spans="11:16">
      <c r="K49866" s="14" t="str">
        <v/>
      </c>
      <c r="L49866" s="14" t="str">
        <v/>
      </c>
      <c r="O49866" s="14" t="str">
        <v/>
      </c>
      <c r="P49866" s="14" t="str">
        <f ca="1"/>
        <v>Low Cap</v>
      </c>
    </row>
    <row r="49867" spans="11:16">
      <c r="K49867" s="14" t="str">
        <v/>
      </c>
      <c r="L49867" s="14" t="str">
        <v/>
      </c>
      <c r="O49867" s="14" t="str">
        <v/>
      </c>
      <c r="P49867" s="14" t="str">
        <f ca="1"/>
        <v>Low Cap</v>
      </c>
    </row>
    <row r="49868" spans="11:16">
      <c r="K49868" s="14" t="str">
        <v/>
      </c>
      <c r="L49868" s="14" t="str">
        <v/>
      </c>
      <c r="O49868" s="14" t="str">
        <v/>
      </c>
      <c r="P49868" s="14" t="str">
        <f ca="1"/>
        <v>Low Cap</v>
      </c>
    </row>
    <row r="49869" spans="11:16">
      <c r="K49869" s="14" t="str">
        <v/>
      </c>
      <c r="L49869" s="14" t="str">
        <v/>
      </c>
      <c r="O49869" s="14" t="str">
        <v/>
      </c>
      <c r="P49869" s="14" t="str">
        <f ca="1"/>
        <v>Low Cap</v>
      </c>
    </row>
    <row r="49870" spans="11:16">
      <c r="K49870" s="14" t="str">
        <v/>
      </c>
      <c r="L49870" s="14" t="str">
        <v/>
      </c>
      <c r="O49870" s="14" t="str">
        <v/>
      </c>
      <c r="P49870" s="14" t="str">
        <f ca="1"/>
        <v>Low Cap</v>
      </c>
    </row>
    <row r="49871" spans="11:16">
      <c r="K49871" s="14" t="str">
        <v/>
      </c>
      <c r="L49871" s="14" t="str">
        <v/>
      </c>
      <c r="O49871" s="14" t="str">
        <v/>
      </c>
      <c r="P49871" s="14" t="str">
        <f ca="1"/>
        <v>Low Cap</v>
      </c>
    </row>
    <row r="49872" spans="11:16">
      <c r="K49872" s="14" t="str">
        <v/>
      </c>
      <c r="L49872" s="14" t="str">
        <v/>
      </c>
      <c r="O49872" s="14" t="str">
        <v/>
      </c>
      <c r="P49872" s="14" t="str">
        <f ca="1"/>
        <v>Low Cap</v>
      </c>
    </row>
    <row r="49873" spans="11:16">
      <c r="K49873" s="14" t="str">
        <v/>
      </c>
      <c r="L49873" s="14" t="str">
        <v/>
      </c>
      <c r="O49873" s="14" t="str">
        <v/>
      </c>
      <c r="P49873" s="14" t="str">
        <f ca="1"/>
        <v>Low Cap</v>
      </c>
    </row>
    <row r="49874" spans="11:16">
      <c r="K49874" s="14" t="str">
        <v/>
      </c>
      <c r="L49874" s="14" t="str">
        <v/>
      </c>
      <c r="O49874" s="14" t="str">
        <v/>
      </c>
      <c r="P49874" s="14" t="str">
        <f ca="1"/>
        <v>Low Cap</v>
      </c>
    </row>
    <row r="49875" spans="11:16">
      <c r="K49875" s="14" t="str">
        <v/>
      </c>
      <c r="L49875" s="14" t="str">
        <v/>
      </c>
      <c r="O49875" s="14" t="str">
        <v/>
      </c>
      <c r="P49875" s="14" t="str">
        <f ca="1"/>
        <v>Low Cap</v>
      </c>
    </row>
    <row r="49876" spans="11:16">
      <c r="K49876" s="14" t="str">
        <v/>
      </c>
      <c r="L49876" s="14" t="str">
        <v/>
      </c>
      <c r="O49876" s="14" t="str">
        <v/>
      </c>
      <c r="P49876" s="14" t="str">
        <f ca="1"/>
        <v>Low Cap</v>
      </c>
    </row>
    <row r="49877" spans="11:16">
      <c r="K49877" s="14" t="str">
        <v/>
      </c>
      <c r="L49877" s="14" t="str">
        <v/>
      </c>
      <c r="O49877" s="14" t="str">
        <v/>
      </c>
      <c r="P49877" s="14" t="str">
        <f ca="1"/>
        <v>Low Cap</v>
      </c>
    </row>
    <row r="49878" spans="11:16">
      <c r="K49878" s="14" t="str">
        <v/>
      </c>
      <c r="L49878" s="14" t="str">
        <v/>
      </c>
      <c r="O49878" s="14" t="str">
        <v/>
      </c>
      <c r="P49878" s="14" t="str">
        <f ca="1"/>
        <v>Low Cap</v>
      </c>
    </row>
    <row r="49879" spans="11:16">
      <c r="K49879" s="14" t="str">
        <v/>
      </c>
      <c r="L49879" s="14" t="str">
        <v/>
      </c>
      <c r="O49879" s="14" t="str">
        <v/>
      </c>
      <c r="P49879" s="14" t="str">
        <f ca="1"/>
        <v>Low Cap</v>
      </c>
    </row>
    <row r="49880" spans="11:16">
      <c r="K49880" s="14" t="str">
        <v/>
      </c>
      <c r="L49880" s="14" t="str">
        <v/>
      </c>
      <c r="O49880" s="14" t="str">
        <v/>
      </c>
      <c r="P49880" s="14" t="str">
        <f ca="1"/>
        <v>Low Cap</v>
      </c>
    </row>
    <row r="49881" spans="11:16">
      <c r="K49881" s="14" t="str">
        <v/>
      </c>
      <c r="L49881" s="14" t="str">
        <v/>
      </c>
      <c r="O49881" s="14" t="str">
        <v/>
      </c>
      <c r="P49881" s="14" t="str">
        <f ca="1"/>
        <v>Low Cap</v>
      </c>
    </row>
    <row r="49882" spans="11:16">
      <c r="K49882" s="14" t="str">
        <v/>
      </c>
      <c r="L49882" s="14" t="str">
        <v/>
      </c>
      <c r="O49882" s="14" t="str">
        <v/>
      </c>
      <c r="P49882" s="14" t="str">
        <f ca="1"/>
        <v>Low Cap</v>
      </c>
    </row>
    <row r="49883" spans="11:16">
      <c r="K49883" s="14" t="str">
        <v/>
      </c>
      <c r="L49883" s="14" t="str">
        <v/>
      </c>
      <c r="O49883" s="14" t="str">
        <v/>
      </c>
      <c r="P49883" s="14" t="str">
        <f ca="1"/>
        <v>Low Cap</v>
      </c>
    </row>
    <row r="49884" spans="11:16">
      <c r="K49884" s="14" t="str">
        <v/>
      </c>
      <c r="L49884" s="14" t="str">
        <v/>
      </c>
      <c r="O49884" s="14" t="str">
        <v/>
      </c>
      <c r="P49884" s="14" t="str">
        <f ca="1"/>
        <v>Low Cap</v>
      </c>
    </row>
    <row r="49885" spans="11:16">
      <c r="K49885" s="14" t="str">
        <v/>
      </c>
      <c r="L49885" s="14" t="str">
        <v/>
      </c>
      <c r="O49885" s="14" t="str">
        <v/>
      </c>
      <c r="P49885" s="14" t="str">
        <f ca="1"/>
        <v>Low Cap</v>
      </c>
    </row>
    <row r="49886" spans="11:16">
      <c r="K49886" s="14" t="str">
        <v/>
      </c>
      <c r="L49886" s="14" t="str">
        <v/>
      </c>
      <c r="O49886" s="14" t="str">
        <v/>
      </c>
      <c r="P49886" s="14" t="str">
        <f ca="1"/>
        <v>Low Cap</v>
      </c>
    </row>
    <row r="49887" spans="11:16">
      <c r="K49887" s="14" t="str">
        <v/>
      </c>
      <c r="L49887" s="14" t="str">
        <v/>
      </c>
      <c r="O49887" s="14" t="str">
        <v/>
      </c>
      <c r="P49887" s="14" t="str">
        <f ca="1"/>
        <v>Low Cap</v>
      </c>
    </row>
    <row r="49888" spans="11:16">
      <c r="K49888" s="14" t="str">
        <v/>
      </c>
      <c r="L49888" s="14" t="str">
        <v/>
      </c>
      <c r="O49888" s="14" t="str">
        <v/>
      </c>
      <c r="P49888" s="14" t="str">
        <f ca="1"/>
        <v>Low Cap</v>
      </c>
    </row>
    <row r="49889" spans="11:16">
      <c r="K49889" s="14" t="str">
        <v/>
      </c>
      <c r="L49889" s="14" t="str">
        <v/>
      </c>
      <c r="O49889" s="14" t="str">
        <v/>
      </c>
      <c r="P49889" s="14" t="str">
        <f ca="1"/>
        <v>Low Cap</v>
      </c>
    </row>
    <row r="49890" spans="11:16">
      <c r="K49890" s="14" t="str">
        <v/>
      </c>
      <c r="L49890" s="14" t="str">
        <v/>
      </c>
      <c r="O49890" s="14" t="str">
        <v/>
      </c>
      <c r="P49890" s="14" t="str">
        <f ca="1"/>
        <v>Low Cap</v>
      </c>
    </row>
    <row r="49891" spans="11:16">
      <c r="K49891" s="14" t="str">
        <v/>
      </c>
      <c r="L49891" s="14" t="str">
        <v/>
      </c>
      <c r="O49891" s="14" t="str">
        <v/>
      </c>
      <c r="P49891" s="14" t="str">
        <f ca="1"/>
        <v>Low Cap</v>
      </c>
    </row>
    <row r="49892" spans="11:16">
      <c r="K49892" s="14" t="str">
        <v/>
      </c>
      <c r="L49892" s="14" t="str">
        <v/>
      </c>
      <c r="O49892" s="14" t="str">
        <v/>
      </c>
      <c r="P49892" s="14" t="str">
        <f ca="1"/>
        <v>Low Cap</v>
      </c>
    </row>
    <row r="49893" spans="11:16">
      <c r="K49893" s="14" t="str">
        <v/>
      </c>
      <c r="L49893" s="14" t="str">
        <v/>
      </c>
      <c r="O49893" s="14" t="str">
        <v/>
      </c>
      <c r="P49893" s="14" t="str">
        <f ca="1"/>
        <v>Low Cap</v>
      </c>
    </row>
    <row r="49894" spans="11:16">
      <c r="K49894" s="14" t="str">
        <v/>
      </c>
      <c r="L49894" s="14" t="str">
        <v/>
      </c>
      <c r="O49894" s="14" t="str">
        <v/>
      </c>
      <c r="P49894" s="14" t="str">
        <f ca="1"/>
        <v>Low Cap</v>
      </c>
    </row>
    <row r="49895" spans="11:16">
      <c r="K49895" s="14" t="str">
        <v/>
      </c>
      <c r="L49895" s="14" t="str">
        <v/>
      </c>
      <c r="O49895" s="14" t="str">
        <v/>
      </c>
      <c r="P49895" s="14" t="str">
        <f ca="1"/>
        <v>Low Cap</v>
      </c>
    </row>
    <row r="49896" spans="11:16">
      <c r="K49896" s="14" t="str">
        <v/>
      </c>
      <c r="L49896" s="14" t="str">
        <v/>
      </c>
      <c r="O49896" s="14" t="str">
        <v/>
      </c>
      <c r="P49896" s="14" t="str">
        <f ca="1"/>
        <v>Low Cap</v>
      </c>
    </row>
    <row r="49897" spans="11:16">
      <c r="K49897" s="14" t="str">
        <v/>
      </c>
      <c r="L49897" s="14" t="str">
        <v/>
      </c>
      <c r="O49897" s="14" t="str">
        <v/>
      </c>
      <c r="P49897" s="14" t="str">
        <f ca="1"/>
        <v>Low Cap</v>
      </c>
    </row>
    <row r="49898" spans="11:16">
      <c r="K49898" s="14" t="str">
        <v/>
      </c>
      <c r="L49898" s="14" t="str">
        <v/>
      </c>
      <c r="O49898" s="14" t="str">
        <v/>
      </c>
      <c r="P49898" s="14" t="str">
        <f ca="1"/>
        <v>Low Cap</v>
      </c>
    </row>
    <row r="49899" spans="11:16">
      <c r="K49899" s="14" t="str">
        <v/>
      </c>
      <c r="L49899" s="14" t="str">
        <v/>
      </c>
      <c r="O49899" s="14" t="str">
        <v/>
      </c>
      <c r="P49899" s="14" t="str">
        <f ca="1"/>
        <v>Low Cap</v>
      </c>
    </row>
    <row r="49900" spans="11:16">
      <c r="K49900" s="14" t="str">
        <v/>
      </c>
      <c r="L49900" s="14" t="str">
        <v/>
      </c>
      <c r="O49900" s="14" t="str">
        <v/>
      </c>
      <c r="P49900" s="14" t="str">
        <f ca="1"/>
        <v>Low Cap</v>
      </c>
    </row>
    <row r="49901" spans="11:16">
      <c r="K49901" s="14" t="str">
        <v/>
      </c>
      <c r="L49901" s="14" t="str">
        <v/>
      </c>
      <c r="O49901" s="14" t="str">
        <v/>
      </c>
      <c r="P49901" s="14" t="str">
        <f ca="1"/>
        <v>Low Cap</v>
      </c>
    </row>
    <row r="49902" spans="11:16">
      <c r="K49902" s="14" t="str">
        <v/>
      </c>
      <c r="L49902" s="14" t="str">
        <v/>
      </c>
      <c r="O49902" s="14" t="str">
        <v/>
      </c>
      <c r="P49902" s="14" t="str">
        <f ca="1"/>
        <v>Low Cap</v>
      </c>
    </row>
    <row r="49903" spans="11:16">
      <c r="K49903" s="14" t="str">
        <v/>
      </c>
      <c r="L49903" s="14" t="str">
        <v/>
      </c>
      <c r="O49903" s="14" t="str">
        <v/>
      </c>
      <c r="P49903" s="14" t="str">
        <f ca="1"/>
        <v>Low Cap</v>
      </c>
    </row>
    <row r="49904" spans="11:16">
      <c r="K49904" s="14" t="str">
        <v/>
      </c>
      <c r="L49904" s="14" t="str">
        <v/>
      </c>
      <c r="O49904" s="14" t="str">
        <v/>
      </c>
      <c r="P49904" s="14" t="str">
        <f ca="1"/>
        <v>Low Cap</v>
      </c>
    </row>
    <row r="49905" spans="11:16">
      <c r="K49905" s="14" t="str">
        <v/>
      </c>
      <c r="L49905" s="14" t="str">
        <v/>
      </c>
      <c r="O49905" s="14" t="str">
        <v/>
      </c>
      <c r="P49905" s="14" t="str">
        <f ca="1"/>
        <v>Low Cap</v>
      </c>
    </row>
    <row r="49906" spans="11:16">
      <c r="K49906" s="14" t="str">
        <v/>
      </c>
      <c r="L49906" s="14" t="str">
        <v/>
      </c>
      <c r="O49906" s="14" t="str">
        <v/>
      </c>
      <c r="P49906" s="14" t="str">
        <f ca="1"/>
        <v>Low Cap</v>
      </c>
    </row>
    <row r="49907" spans="11:16">
      <c r="K49907" s="14" t="str">
        <v/>
      </c>
      <c r="L49907" s="14" t="str">
        <v/>
      </c>
      <c r="O49907" s="14" t="str">
        <v/>
      </c>
      <c r="P49907" s="14" t="str">
        <f ca="1"/>
        <v>Low Cap</v>
      </c>
    </row>
    <row r="49908" spans="11:16">
      <c r="K49908" s="14" t="str">
        <v/>
      </c>
      <c r="L49908" s="14" t="str">
        <v/>
      </c>
      <c r="O49908" s="14" t="str">
        <v/>
      </c>
      <c r="P49908" s="14" t="str">
        <f ca="1"/>
        <v>Low Cap</v>
      </c>
    </row>
    <row r="49909" spans="11:16">
      <c r="K49909" s="14" t="str">
        <v/>
      </c>
      <c r="L49909" s="14" t="str">
        <v/>
      </c>
      <c r="O49909" s="14" t="str">
        <v/>
      </c>
      <c r="P49909" s="14" t="str">
        <f ca="1"/>
        <v>Low Cap</v>
      </c>
    </row>
    <row r="49910" spans="11:16">
      <c r="K49910" s="14" t="str">
        <v/>
      </c>
      <c r="L49910" s="14" t="str">
        <v/>
      </c>
      <c r="O49910" s="14" t="str">
        <v/>
      </c>
      <c r="P49910" s="14" t="str">
        <f ca="1"/>
        <v>Low Cap</v>
      </c>
    </row>
    <row r="49911" spans="11:16">
      <c r="K49911" s="14" t="str">
        <v/>
      </c>
      <c r="L49911" s="14" t="str">
        <v/>
      </c>
      <c r="O49911" s="14" t="str">
        <v/>
      </c>
      <c r="P49911" s="14" t="str">
        <f ca="1"/>
        <v>Low Cap</v>
      </c>
    </row>
    <row r="49912" spans="11:16">
      <c r="K49912" s="14" t="str">
        <v/>
      </c>
      <c r="L49912" s="14" t="str">
        <v/>
      </c>
      <c r="O49912" s="14" t="str">
        <v/>
      </c>
      <c r="P49912" s="14" t="str">
        <f ca="1"/>
        <v>Low Cap</v>
      </c>
    </row>
    <row r="49913" spans="11:16">
      <c r="K49913" s="14" t="str">
        <v/>
      </c>
      <c r="L49913" s="14" t="str">
        <v/>
      </c>
      <c r="O49913" s="14" t="str">
        <v/>
      </c>
      <c r="P49913" s="14" t="str">
        <f ca="1"/>
        <v>Low Cap</v>
      </c>
    </row>
    <row r="49914" spans="11:16">
      <c r="K49914" s="14" t="str">
        <v/>
      </c>
      <c r="L49914" s="14" t="str">
        <v/>
      </c>
      <c r="O49914" s="14" t="str">
        <v/>
      </c>
      <c r="P49914" s="14" t="str">
        <f ca="1"/>
        <v>Low Cap</v>
      </c>
    </row>
    <row r="49915" spans="11:16">
      <c r="K49915" s="14" t="str">
        <v/>
      </c>
      <c r="L49915" s="14" t="str">
        <v/>
      </c>
      <c r="O49915" s="14" t="str">
        <v/>
      </c>
      <c r="P49915" s="14" t="str">
        <f ca="1"/>
        <v>Low Cap</v>
      </c>
    </row>
    <row r="49916" spans="11:16">
      <c r="K49916" s="14" t="str">
        <v/>
      </c>
      <c r="L49916" s="14" t="str">
        <v/>
      </c>
      <c r="O49916" s="14" t="str">
        <v/>
      </c>
      <c r="P49916" s="14" t="str">
        <f ca="1"/>
        <v>Low Cap</v>
      </c>
    </row>
    <row r="49917" spans="11:16">
      <c r="K49917" s="14" t="str">
        <v/>
      </c>
      <c r="L49917" s="14" t="str">
        <v/>
      </c>
      <c r="O49917" s="14" t="str">
        <v/>
      </c>
      <c r="P49917" s="14" t="str">
        <f ca="1"/>
        <v>Low Cap</v>
      </c>
    </row>
    <row r="49918" spans="11:16">
      <c r="K49918" s="14" t="str">
        <v/>
      </c>
      <c r="L49918" s="14" t="str">
        <v/>
      </c>
      <c r="O49918" s="14" t="str">
        <v/>
      </c>
      <c r="P49918" s="14" t="str">
        <f ca="1"/>
        <v>Low Cap</v>
      </c>
    </row>
    <row r="49919" spans="11:16">
      <c r="K49919" s="14" t="str">
        <v/>
      </c>
      <c r="L49919" s="14" t="str">
        <v/>
      </c>
      <c r="O49919" s="14" t="str">
        <v/>
      </c>
      <c r="P49919" s="14" t="str">
        <f ca="1"/>
        <v>Low Cap</v>
      </c>
    </row>
    <row r="49920" spans="11:16">
      <c r="K49920" s="14" t="str">
        <v/>
      </c>
      <c r="L49920" s="14" t="str">
        <v/>
      </c>
      <c r="O49920" s="14" t="str">
        <v/>
      </c>
      <c r="P49920" s="14" t="str">
        <f ca="1"/>
        <v>Low Cap</v>
      </c>
    </row>
    <row r="49921" spans="11:16">
      <c r="K49921" s="14" t="str">
        <v/>
      </c>
      <c r="L49921" s="14" t="str">
        <v/>
      </c>
      <c r="O49921" s="14" t="str">
        <v/>
      </c>
      <c r="P49921" s="14" t="str">
        <f ca="1"/>
        <v>Low Cap</v>
      </c>
    </row>
    <row r="49922" spans="11:16">
      <c r="K49922" s="14" t="str">
        <v/>
      </c>
      <c r="L49922" s="14" t="str">
        <v/>
      </c>
      <c r="O49922" s="14" t="str">
        <v/>
      </c>
      <c r="P49922" s="14" t="str">
        <f ca="1"/>
        <v>Low Cap</v>
      </c>
    </row>
    <row r="49923" spans="11:16">
      <c r="K49923" s="14" t="str">
        <v/>
      </c>
      <c r="L49923" s="14" t="str">
        <v/>
      </c>
      <c r="O49923" s="14" t="str">
        <v/>
      </c>
      <c r="P49923" s="14" t="str">
        <f ca="1"/>
        <v>Low Cap</v>
      </c>
    </row>
    <row r="49924" spans="11:16">
      <c r="K49924" s="14" t="str">
        <v/>
      </c>
      <c r="L49924" s="14" t="str">
        <v/>
      </c>
      <c r="O49924" s="14" t="str">
        <v/>
      </c>
      <c r="P49924" s="14" t="str">
        <f ca="1"/>
        <v>Low Cap</v>
      </c>
    </row>
    <row r="49925" spans="11:16">
      <c r="K49925" s="14" t="str">
        <v/>
      </c>
      <c r="L49925" s="14" t="str">
        <v/>
      </c>
      <c r="O49925" s="14" t="str">
        <v/>
      </c>
      <c r="P49925" s="14" t="str">
        <f ca="1"/>
        <v>Low Cap</v>
      </c>
    </row>
    <row r="49926" spans="11:16">
      <c r="K49926" s="14" t="str">
        <v/>
      </c>
      <c r="L49926" s="14" t="str">
        <v/>
      </c>
      <c r="O49926" s="14" t="str">
        <v/>
      </c>
      <c r="P49926" s="14" t="str">
        <f ca="1"/>
        <v>Low Cap</v>
      </c>
    </row>
    <row r="49927" spans="11:16">
      <c r="K49927" s="14" t="str">
        <v/>
      </c>
      <c r="L49927" s="14" t="str">
        <v/>
      </c>
      <c r="O49927" s="14" t="str">
        <v/>
      </c>
      <c r="P49927" s="14" t="str">
        <f ca="1"/>
        <v>Low Cap</v>
      </c>
    </row>
    <row r="49928" spans="11:16">
      <c r="K49928" s="14" t="str">
        <v/>
      </c>
      <c r="L49928" s="14" t="str">
        <v/>
      </c>
      <c r="O49928" s="14" t="str">
        <v/>
      </c>
      <c r="P49928" s="14" t="str">
        <f ca="1"/>
        <v>Low Cap</v>
      </c>
    </row>
    <row r="49929" spans="11:16">
      <c r="K49929" s="14" t="str">
        <v/>
      </c>
      <c r="L49929" s="14" t="str">
        <v/>
      </c>
      <c r="O49929" s="14" t="str">
        <v/>
      </c>
      <c r="P49929" s="14" t="str">
        <f ca="1"/>
        <v>Low Cap</v>
      </c>
    </row>
    <row r="49930" spans="11:16">
      <c r="K49930" s="14" t="str">
        <v/>
      </c>
      <c r="L49930" s="14" t="str">
        <v/>
      </c>
      <c r="O49930" s="14" t="str">
        <v/>
      </c>
      <c r="P49930" s="14" t="str">
        <f ca="1"/>
        <v>Low Cap</v>
      </c>
    </row>
    <row r="49931" spans="11:16">
      <c r="K49931" s="14" t="str">
        <v/>
      </c>
      <c r="L49931" s="14" t="str">
        <v/>
      </c>
      <c r="O49931" s="14" t="str">
        <v/>
      </c>
      <c r="P49931" s="14" t="str">
        <f ca="1"/>
        <v>Low Cap</v>
      </c>
    </row>
    <row r="49932" spans="11:16">
      <c r="K49932" s="14" t="str">
        <v/>
      </c>
      <c r="L49932" s="14" t="str">
        <v/>
      </c>
      <c r="O49932" s="14" t="str">
        <v/>
      </c>
      <c r="P49932" s="14" t="str">
        <f ca="1"/>
        <v>Low Cap</v>
      </c>
    </row>
    <row r="49933" spans="11:16">
      <c r="K49933" s="14" t="str">
        <v/>
      </c>
      <c r="L49933" s="14" t="str">
        <v/>
      </c>
      <c r="O49933" s="14" t="str">
        <v/>
      </c>
      <c r="P49933" s="14" t="str">
        <f ca="1"/>
        <v>Low Cap</v>
      </c>
    </row>
    <row r="49934" spans="11:16">
      <c r="K49934" s="14" t="str">
        <v/>
      </c>
      <c r="L49934" s="14" t="str">
        <v/>
      </c>
      <c r="O49934" s="14" t="str">
        <v/>
      </c>
      <c r="P49934" s="14" t="str">
        <f ca="1"/>
        <v>Low Cap</v>
      </c>
    </row>
    <row r="49935" spans="11:16">
      <c r="K49935" s="14" t="str">
        <v/>
      </c>
      <c r="L49935" s="14" t="str">
        <v/>
      </c>
      <c r="O49935" s="14" t="str">
        <v/>
      </c>
      <c r="P49935" s="14" t="str">
        <f ca="1"/>
        <v>Low Cap</v>
      </c>
    </row>
    <row r="49936" spans="11:16">
      <c r="K49936" s="14" t="str">
        <v/>
      </c>
      <c r="L49936" s="14" t="str">
        <v/>
      </c>
      <c r="O49936" s="14" t="str">
        <v/>
      </c>
      <c r="P49936" s="14" t="str">
        <f ca="1"/>
        <v>Low Cap</v>
      </c>
    </row>
    <row r="49937" spans="11:16">
      <c r="K49937" s="14" t="str">
        <v/>
      </c>
      <c r="L49937" s="14" t="str">
        <v/>
      </c>
      <c r="O49937" s="14" t="str">
        <v/>
      </c>
      <c r="P49937" s="14" t="str">
        <f ca="1"/>
        <v>Low Cap</v>
      </c>
    </row>
    <row r="49938" spans="11:16">
      <c r="K49938" s="14" t="str">
        <v/>
      </c>
      <c r="L49938" s="14" t="str">
        <v/>
      </c>
      <c r="O49938" s="14" t="str">
        <v/>
      </c>
      <c r="P49938" s="14" t="str">
        <f ca="1"/>
        <v>Low Cap</v>
      </c>
    </row>
    <row r="49939" spans="11:16">
      <c r="K49939" s="14" t="str">
        <v/>
      </c>
      <c r="L49939" s="14" t="str">
        <v/>
      </c>
      <c r="O49939" s="14" t="str">
        <v/>
      </c>
      <c r="P49939" s="14" t="str">
        <f ca="1"/>
        <v>Low Cap</v>
      </c>
    </row>
    <row r="49940" spans="11:16">
      <c r="K49940" s="14" t="str">
        <v/>
      </c>
      <c r="L49940" s="14" t="str">
        <v/>
      </c>
      <c r="O49940" s="14" t="str">
        <v/>
      </c>
      <c r="P49940" s="14" t="str">
        <f ca="1"/>
        <v>Low Cap</v>
      </c>
    </row>
    <row r="49941" spans="11:16">
      <c r="K49941" s="14" t="str">
        <v/>
      </c>
      <c r="L49941" s="14" t="str">
        <v/>
      </c>
      <c r="O49941" s="14" t="str">
        <v/>
      </c>
      <c r="P49941" s="14" t="str">
        <f ca="1"/>
        <v>Low Cap</v>
      </c>
    </row>
    <row r="49942" spans="11:16">
      <c r="K49942" s="14" t="str">
        <v/>
      </c>
      <c r="L49942" s="14" t="str">
        <v/>
      </c>
      <c r="O49942" s="14" t="str">
        <v/>
      </c>
      <c r="P49942" s="14" t="str">
        <f ca="1"/>
        <v>Low Cap</v>
      </c>
    </row>
    <row r="49943" spans="11:16">
      <c r="K49943" s="14" t="str">
        <v/>
      </c>
      <c r="L49943" s="14" t="str">
        <v/>
      </c>
      <c r="O49943" s="14" t="str">
        <v/>
      </c>
      <c r="P49943" s="14" t="str">
        <f ca="1"/>
        <v>Low Cap</v>
      </c>
    </row>
    <row r="49944" spans="11:16">
      <c r="K49944" s="14" t="str">
        <v/>
      </c>
      <c r="L49944" s="14" t="str">
        <v/>
      </c>
      <c r="O49944" s="14" t="str">
        <v/>
      </c>
      <c r="P49944" s="14" t="str">
        <f ca="1"/>
        <v>Low Cap</v>
      </c>
    </row>
    <row r="49945" spans="11:16">
      <c r="K49945" s="14" t="str">
        <v/>
      </c>
      <c r="L49945" s="14" t="str">
        <v/>
      </c>
      <c r="O49945" s="14" t="str">
        <v/>
      </c>
      <c r="P49945" s="14" t="str">
        <f ca="1"/>
        <v>Low Cap</v>
      </c>
    </row>
    <row r="49946" spans="11:16">
      <c r="K49946" s="14" t="str">
        <v/>
      </c>
      <c r="L49946" s="14" t="str">
        <v/>
      </c>
      <c r="O49946" s="14" t="str">
        <v/>
      </c>
      <c r="P49946" s="14" t="str">
        <f ca="1"/>
        <v>Low Cap</v>
      </c>
    </row>
    <row r="49947" spans="11:16">
      <c r="K49947" s="14" t="str">
        <v/>
      </c>
      <c r="L49947" s="14" t="str">
        <v/>
      </c>
      <c r="O49947" s="14" t="str">
        <v/>
      </c>
      <c r="P49947" s="14" t="str">
        <f ca="1"/>
        <v>Low Cap</v>
      </c>
    </row>
    <row r="49948" spans="11:16">
      <c r="K49948" s="14" t="str">
        <v/>
      </c>
      <c r="L49948" s="14" t="str">
        <v/>
      </c>
      <c r="O49948" s="14" t="str">
        <v/>
      </c>
      <c r="P49948" s="14" t="str">
        <f ca="1"/>
        <v>Low Cap</v>
      </c>
    </row>
    <row r="49949" spans="11:16">
      <c r="K49949" s="14" t="str">
        <v/>
      </c>
      <c r="L49949" s="14" t="str">
        <v/>
      </c>
      <c r="O49949" s="14" t="str">
        <v/>
      </c>
      <c r="P49949" s="14" t="str">
        <f ca="1"/>
        <v>Low Cap</v>
      </c>
    </row>
    <row r="49950" spans="11:16">
      <c r="K49950" s="14" t="str">
        <v/>
      </c>
      <c r="L49950" s="14" t="str">
        <v/>
      </c>
      <c r="O49950" s="14" t="str">
        <v/>
      </c>
      <c r="P49950" s="14" t="str">
        <f ca="1"/>
        <v>Low Cap</v>
      </c>
    </row>
    <row r="49951" spans="11:16">
      <c r="K49951" s="14" t="str">
        <v/>
      </c>
      <c r="L49951" s="14" t="str">
        <v/>
      </c>
      <c r="O49951" s="14" t="str">
        <v/>
      </c>
      <c r="P49951" s="14" t="str">
        <f ca="1"/>
        <v>Low Cap</v>
      </c>
    </row>
    <row r="49952" spans="11:16">
      <c r="K49952" s="14" t="str">
        <v/>
      </c>
      <c r="L49952" s="14" t="str">
        <v/>
      </c>
      <c r="O49952" s="14" t="str">
        <v/>
      </c>
      <c r="P49952" s="14" t="str">
        <f ca="1"/>
        <v>Low Cap</v>
      </c>
    </row>
    <row r="49953" spans="11:16">
      <c r="K49953" s="14" t="str">
        <v/>
      </c>
      <c r="L49953" s="14" t="str">
        <v/>
      </c>
      <c r="O49953" s="14" t="str">
        <v/>
      </c>
      <c r="P49953" s="14" t="str">
        <f ca="1"/>
        <v>Low Cap</v>
      </c>
    </row>
    <row r="49954" spans="11:16">
      <c r="K49954" s="14" t="str">
        <v/>
      </c>
      <c r="L49954" s="14" t="str">
        <v/>
      </c>
      <c r="O49954" s="14" t="str">
        <v/>
      </c>
      <c r="P49954" s="14" t="str">
        <f ca="1"/>
        <v>Low Cap</v>
      </c>
    </row>
    <row r="49955" spans="11:16">
      <c r="K49955" s="14" t="str">
        <v/>
      </c>
      <c r="L49955" s="14" t="str">
        <v/>
      </c>
      <c r="O49955" s="14" t="str">
        <v/>
      </c>
      <c r="P49955" s="14" t="str">
        <f ca="1"/>
        <v>Low Cap</v>
      </c>
    </row>
    <row r="49956" spans="11:16">
      <c r="K49956" s="14" t="str">
        <v/>
      </c>
      <c r="L49956" s="14" t="str">
        <v/>
      </c>
      <c r="O49956" s="14" t="str">
        <v/>
      </c>
      <c r="P49956" s="14" t="str">
        <f ca="1"/>
        <v>Low Cap</v>
      </c>
    </row>
    <row r="49957" spans="11:16">
      <c r="K49957" s="14" t="str">
        <v/>
      </c>
      <c r="L49957" s="14" t="str">
        <v/>
      </c>
      <c r="O49957" s="14" t="str">
        <v/>
      </c>
      <c r="P49957" s="14" t="str">
        <f ca="1"/>
        <v>Low Cap</v>
      </c>
    </row>
    <row r="49958" spans="11:16">
      <c r="K49958" s="14" t="str">
        <v/>
      </c>
      <c r="L49958" s="14" t="str">
        <v/>
      </c>
      <c r="O49958" s="14" t="str">
        <v/>
      </c>
      <c r="P49958" s="14" t="str">
        <f ca="1"/>
        <v>Low Cap</v>
      </c>
    </row>
    <row r="49959" spans="11:16">
      <c r="K49959" s="14" t="str">
        <v/>
      </c>
      <c r="L49959" s="14" t="str">
        <v/>
      </c>
      <c r="O49959" s="14" t="str">
        <v/>
      </c>
      <c r="P49959" s="14" t="str">
        <f ca="1"/>
        <v>Low Cap</v>
      </c>
    </row>
    <row r="49960" spans="11:16">
      <c r="K49960" s="14" t="str">
        <v/>
      </c>
      <c r="L49960" s="14" t="str">
        <v/>
      </c>
      <c r="O49960" s="14" t="str">
        <v/>
      </c>
      <c r="P49960" s="14" t="str">
        <f ca="1"/>
        <v>Low Cap</v>
      </c>
    </row>
    <row r="49961" spans="11:16">
      <c r="K49961" s="14" t="str">
        <v/>
      </c>
      <c r="L49961" s="14" t="str">
        <v/>
      </c>
      <c r="O49961" s="14" t="str">
        <v/>
      </c>
      <c r="P49961" s="14" t="str">
        <f ca="1"/>
        <v>Low Cap</v>
      </c>
    </row>
    <row r="49962" spans="11:16">
      <c r="K49962" s="14" t="str">
        <v/>
      </c>
      <c r="L49962" s="14" t="str">
        <v/>
      </c>
      <c r="O49962" s="14" t="str">
        <v/>
      </c>
      <c r="P49962" s="14" t="str">
        <f ca="1"/>
        <v>Low Cap</v>
      </c>
    </row>
    <row r="49963" spans="11:16">
      <c r="K49963" s="14" t="str">
        <v/>
      </c>
      <c r="L49963" s="14" t="str">
        <v/>
      </c>
      <c r="O49963" s="14" t="str">
        <v/>
      </c>
      <c r="P49963" s="14" t="str">
        <f ca="1"/>
        <v>Low Cap</v>
      </c>
    </row>
    <row r="49964" spans="11:16">
      <c r="K49964" s="14" t="str">
        <v/>
      </c>
      <c r="L49964" s="14" t="str">
        <v/>
      </c>
      <c r="O49964" s="14" t="str">
        <v/>
      </c>
      <c r="P49964" s="14" t="str">
        <f ca="1"/>
        <v>Low Cap</v>
      </c>
    </row>
    <row r="49965" spans="11:16">
      <c r="K49965" s="14" t="str">
        <v/>
      </c>
      <c r="L49965" s="14" t="str">
        <v/>
      </c>
      <c r="O49965" s="14" t="str">
        <v/>
      </c>
      <c r="P49965" s="14" t="str">
        <f ca="1"/>
        <v>Low Cap</v>
      </c>
    </row>
    <row r="49966" spans="11:16">
      <c r="K49966" s="14" t="str">
        <v/>
      </c>
      <c r="L49966" s="14" t="str">
        <v/>
      </c>
      <c r="O49966" s="14" t="str">
        <v/>
      </c>
      <c r="P49966" s="14" t="str">
        <f ca="1"/>
        <v>Low Cap</v>
      </c>
    </row>
    <row r="49967" spans="11:16">
      <c r="K49967" s="14" t="str">
        <v/>
      </c>
      <c r="L49967" s="14" t="str">
        <v/>
      </c>
      <c r="O49967" s="14" t="str">
        <v/>
      </c>
      <c r="P49967" s="14" t="str">
        <f ca="1"/>
        <v>Low Cap</v>
      </c>
    </row>
    <row r="49968" spans="11:16">
      <c r="K49968" s="14" t="str">
        <v/>
      </c>
      <c r="L49968" s="14" t="str">
        <v/>
      </c>
      <c r="O49968" s="14" t="str">
        <v/>
      </c>
      <c r="P49968" s="14" t="str">
        <f ca="1"/>
        <v>Low Cap</v>
      </c>
    </row>
    <row r="49969" spans="11:16">
      <c r="K49969" s="14" t="str">
        <v/>
      </c>
      <c r="L49969" s="14" t="str">
        <v/>
      </c>
      <c r="O49969" s="14" t="str">
        <v/>
      </c>
      <c r="P49969" s="14" t="str">
        <f ca="1"/>
        <v>Low Cap</v>
      </c>
    </row>
    <row r="49970" spans="11:16">
      <c r="K49970" s="14" t="str">
        <v/>
      </c>
      <c r="L49970" s="14" t="str">
        <v/>
      </c>
      <c r="O49970" s="14" t="str">
        <v/>
      </c>
      <c r="P49970" s="14" t="str">
        <f ca="1"/>
        <v>Low Cap</v>
      </c>
    </row>
    <row r="49971" spans="11:16">
      <c r="K49971" s="14" t="str">
        <v/>
      </c>
      <c r="L49971" s="14" t="str">
        <v/>
      </c>
      <c r="O49971" s="14" t="str">
        <v/>
      </c>
      <c r="P49971" s="14" t="str">
        <f ca="1"/>
        <v>Low Cap</v>
      </c>
    </row>
    <row r="49972" spans="11:16">
      <c r="K49972" s="14" t="str">
        <v/>
      </c>
      <c r="L49972" s="14" t="str">
        <v/>
      </c>
      <c r="O49972" s="14" t="str">
        <v/>
      </c>
      <c r="P49972" s="14" t="str">
        <f ca="1"/>
        <v>Low Cap</v>
      </c>
    </row>
    <row r="49973" spans="11:16">
      <c r="K49973" s="14" t="str">
        <v/>
      </c>
      <c r="L49973" s="14" t="str">
        <v/>
      </c>
      <c r="O49973" s="14" t="str">
        <v/>
      </c>
      <c r="P49973" s="14" t="str">
        <f ca="1"/>
        <v>Low Cap</v>
      </c>
    </row>
    <row r="49974" spans="11:16">
      <c r="K49974" s="14" t="str">
        <v/>
      </c>
      <c r="L49974" s="14" t="str">
        <v/>
      </c>
      <c r="O49974" s="14" t="str">
        <v/>
      </c>
      <c r="P49974" s="14" t="str">
        <f ca="1"/>
        <v>Low Cap</v>
      </c>
    </row>
    <row r="49975" spans="11:16">
      <c r="K49975" s="14" t="str">
        <v/>
      </c>
      <c r="L49975" s="14" t="str">
        <v/>
      </c>
      <c r="O49975" s="14" t="str">
        <v/>
      </c>
      <c r="P49975" s="14" t="str">
        <f ca="1"/>
        <v>Low Cap</v>
      </c>
    </row>
    <row r="49976" spans="11:16">
      <c r="K49976" s="14" t="str">
        <v/>
      </c>
      <c r="L49976" s="14" t="str">
        <v/>
      </c>
      <c r="O49976" s="14" t="str">
        <v/>
      </c>
      <c r="P49976" s="14" t="str">
        <f ca="1"/>
        <v>Low Cap</v>
      </c>
    </row>
    <row r="49977" spans="11:16">
      <c r="K49977" s="14" t="str">
        <v/>
      </c>
      <c r="L49977" s="14" t="str">
        <v/>
      </c>
      <c r="O49977" s="14" t="str">
        <v/>
      </c>
      <c r="P49977" s="14" t="str">
        <f ca="1"/>
        <v>Low Cap</v>
      </c>
    </row>
    <row r="49978" spans="11:16">
      <c r="K49978" s="14" t="str">
        <v/>
      </c>
      <c r="L49978" s="14" t="str">
        <v/>
      </c>
      <c r="O49978" s="14" t="str">
        <v/>
      </c>
      <c r="P49978" s="14" t="str">
        <f ca="1"/>
        <v>Low Cap</v>
      </c>
    </row>
    <row r="49979" spans="11:16">
      <c r="K49979" s="14" t="str">
        <v/>
      </c>
      <c r="L49979" s="14" t="str">
        <v/>
      </c>
      <c r="O49979" s="14" t="str">
        <v/>
      </c>
      <c r="P49979" s="14" t="str">
        <f ca="1"/>
        <v>Low Cap</v>
      </c>
    </row>
    <row r="49980" spans="11:16">
      <c r="K49980" s="14" t="str">
        <v/>
      </c>
      <c r="L49980" s="14" t="str">
        <v/>
      </c>
      <c r="O49980" s="14" t="str">
        <v/>
      </c>
      <c r="P49980" s="14" t="str">
        <f ca="1"/>
        <v>Low Cap</v>
      </c>
    </row>
    <row r="49981" spans="11:16">
      <c r="K49981" s="14" t="str">
        <v/>
      </c>
      <c r="L49981" s="14" t="str">
        <v/>
      </c>
      <c r="O49981" s="14" t="str">
        <v/>
      </c>
      <c r="P49981" s="14" t="str">
        <f ca="1"/>
        <v>Low Cap</v>
      </c>
    </row>
    <row r="49982" spans="11:16">
      <c r="K49982" s="14" t="str">
        <v/>
      </c>
      <c r="L49982" s="14" t="str">
        <v/>
      </c>
      <c r="O49982" s="14" t="str">
        <v/>
      </c>
      <c r="P49982" s="14" t="str">
        <f ca="1"/>
        <v>Low Cap</v>
      </c>
    </row>
    <row r="49983" spans="11:16">
      <c r="K49983" s="14" t="str">
        <v/>
      </c>
      <c r="L49983" s="14" t="str">
        <v/>
      </c>
      <c r="O49983" s="14" t="str">
        <v/>
      </c>
      <c r="P49983" s="14" t="str">
        <f ca="1"/>
        <v>Low Cap</v>
      </c>
    </row>
    <row r="49984" spans="11:16">
      <c r="K49984" s="14" t="str">
        <v/>
      </c>
      <c r="L49984" s="14" t="str">
        <v/>
      </c>
      <c r="O49984" s="14" t="str">
        <v/>
      </c>
      <c r="P49984" s="14" t="str">
        <f ca="1"/>
        <v>Low Cap</v>
      </c>
    </row>
    <row r="49985" spans="11:16">
      <c r="K49985" s="14" t="str">
        <v/>
      </c>
      <c r="L49985" s="14" t="str">
        <v/>
      </c>
      <c r="O49985" s="14" t="str">
        <v/>
      </c>
      <c r="P49985" s="14" t="str">
        <f ca="1"/>
        <v>Low Cap</v>
      </c>
    </row>
    <row r="49986" spans="11:16">
      <c r="K49986" s="14" t="str">
        <v/>
      </c>
      <c r="L49986" s="14" t="str">
        <v/>
      </c>
      <c r="O49986" s="14" t="str">
        <v/>
      </c>
      <c r="P49986" s="14" t="str">
        <f ca="1"/>
        <v>Low Cap</v>
      </c>
    </row>
    <row r="49987" spans="11:16">
      <c r="K49987" s="14" t="str">
        <v/>
      </c>
      <c r="L49987" s="14" t="str">
        <v/>
      </c>
      <c r="O49987" s="14" t="str">
        <v/>
      </c>
      <c r="P49987" s="14" t="str">
        <f ca="1"/>
        <v>Low Cap</v>
      </c>
    </row>
    <row r="49988" spans="11:16">
      <c r="K49988" s="14" t="str">
        <v/>
      </c>
      <c r="L49988" s="14" t="str">
        <v/>
      </c>
      <c r="O49988" s="14" t="str">
        <v/>
      </c>
      <c r="P49988" s="14" t="str">
        <f ca="1"/>
        <v>Low Cap</v>
      </c>
    </row>
    <row r="49989" spans="11:16">
      <c r="K49989" s="14" t="str">
        <v/>
      </c>
      <c r="L49989" s="14" t="str">
        <v/>
      </c>
      <c r="O49989" s="14" t="str">
        <v/>
      </c>
      <c r="P49989" s="14" t="str">
        <f ca="1"/>
        <v>Low Cap</v>
      </c>
    </row>
    <row r="49990" spans="11:16">
      <c r="K49990" s="14" t="str">
        <v/>
      </c>
      <c r="L49990" s="14" t="str">
        <v/>
      </c>
      <c r="O49990" s="14" t="str">
        <v/>
      </c>
      <c r="P49990" s="14" t="str">
        <f ca="1"/>
        <v>Low Cap</v>
      </c>
    </row>
    <row r="49991" spans="11:16">
      <c r="K49991" s="14" t="str">
        <v/>
      </c>
      <c r="L49991" s="14" t="str">
        <v/>
      </c>
      <c r="O49991" s="14" t="str">
        <v/>
      </c>
      <c r="P49991" s="14" t="str">
        <f ca="1"/>
        <v>Low Cap</v>
      </c>
    </row>
    <row r="49992" spans="11:16">
      <c r="K49992" s="14" t="str">
        <v/>
      </c>
      <c r="L49992" s="14" t="str">
        <v/>
      </c>
      <c r="O49992" s="14" t="str">
        <v/>
      </c>
      <c r="P49992" s="14" t="str">
        <f ca="1"/>
        <v>Low Cap</v>
      </c>
    </row>
    <row r="49993" spans="11:16">
      <c r="K49993" s="14" t="str">
        <v/>
      </c>
      <c r="L49993" s="14" t="str">
        <v/>
      </c>
      <c r="O49993" s="14" t="str">
        <v/>
      </c>
      <c r="P49993" s="14" t="str">
        <f ca="1"/>
        <v>Low Cap</v>
      </c>
    </row>
    <row r="49994" spans="11:16">
      <c r="K49994" s="14" t="str">
        <v/>
      </c>
      <c r="L49994" s="14" t="str">
        <v/>
      </c>
      <c r="O49994" s="14" t="str">
        <v/>
      </c>
      <c r="P49994" s="14" t="str">
        <f ca="1"/>
        <v>Low Cap</v>
      </c>
    </row>
    <row r="49995" spans="11:16">
      <c r="K49995" s="14" t="str">
        <v/>
      </c>
      <c r="L49995" s="14" t="str">
        <v/>
      </c>
      <c r="O49995" s="14" t="str">
        <v/>
      </c>
      <c r="P49995" s="14" t="str">
        <f ca="1"/>
        <v>Low Cap</v>
      </c>
    </row>
    <row r="49996" spans="11:16">
      <c r="K49996" s="14" t="str">
        <v/>
      </c>
      <c r="L49996" s="14" t="str">
        <v/>
      </c>
      <c r="O49996" s="14" t="str">
        <v/>
      </c>
      <c r="P49996" s="14" t="str">
        <f ca="1"/>
        <v>Low Cap</v>
      </c>
    </row>
    <row r="49997" spans="11:16">
      <c r="K49997" s="14" t="str">
        <v/>
      </c>
      <c r="L49997" s="14" t="str">
        <v/>
      </c>
      <c r="O49997" s="14" t="str">
        <v/>
      </c>
      <c r="P49997" s="14" t="str">
        <f ca="1"/>
        <v>Low Cap</v>
      </c>
    </row>
    <row r="49998" spans="11:16">
      <c r="K49998" s="14" t="str">
        <v/>
      </c>
      <c r="L49998" s="14" t="str">
        <v/>
      </c>
      <c r="O49998" s="14" t="str">
        <v/>
      </c>
      <c r="P49998" s="14" t="str">
        <f ca="1"/>
        <v>Low Cap</v>
      </c>
    </row>
    <row r="49999" spans="11:16">
      <c r="K49999" s="14" t="str">
        <v/>
      </c>
      <c r="L49999" s="14" t="str">
        <v/>
      </c>
      <c r="O49999" s="14" t="str">
        <v/>
      </c>
      <c r="P49999" s="14" t="str">
        <f ca="1"/>
        <v>Low Cap</v>
      </c>
    </row>
    <row r="50000" spans="11:16">
      <c r="K50000" s="14" t="str">
        <v/>
      </c>
      <c r="L50000" s="14" t="str">
        <v/>
      </c>
      <c r="O50000" s="14" t="str">
        <v/>
      </c>
      <c r="P50000" s="14" t="str">
        <f ca="1"/>
        <v>Low Cap</v>
      </c>
    </row>
    <row r="50001" spans="11:16">
      <c r="K50001" s="14" t="str">
        <v/>
      </c>
      <c r="L50001" s="14" t="str">
        <v/>
      </c>
      <c r="O50001" s="14" t="str">
        <v/>
      </c>
      <c r="P50001" s="14" t="str">
        <f ca="1"/>
        <v>Low Cap</v>
      </c>
    </row>
    <row r="50002" spans="11:16">
      <c r="K50002" s="14" t="str">
        <v/>
      </c>
      <c r="L50002" s="14" t="str">
        <v/>
      </c>
      <c r="O50002" s="14" t="str">
        <v/>
      </c>
      <c r="P50002" s="14" t="str">
        <f ca="1"/>
        <v>Low Cap</v>
      </c>
    </row>
    <row r="50003" spans="11:16">
      <c r="K50003" s="14" t="str">
        <v/>
      </c>
      <c r="L50003" s="14" t="str">
        <v/>
      </c>
      <c r="O50003" s="14" t="str">
        <v/>
      </c>
      <c r="P50003" s="14" t="str">
        <f ca="1"/>
        <v>Low Cap</v>
      </c>
    </row>
    <row r="50004" spans="11:16">
      <c r="K50004" s="14" t="str">
        <v/>
      </c>
      <c r="L50004" s="14" t="str">
        <v/>
      </c>
      <c r="O50004" s="14" t="str">
        <v/>
      </c>
      <c r="P50004" s="14" t="str">
        <f ca="1"/>
        <v>Low Cap</v>
      </c>
    </row>
    <row r="50005" spans="11:16">
      <c r="K50005" s="14" t="str">
        <v/>
      </c>
      <c r="L50005" s="14" t="str">
        <v/>
      </c>
      <c r="O50005" s="14" t="str">
        <v/>
      </c>
      <c r="P50005" s="14" t="str">
        <f ca="1"/>
        <v>Low Cap</v>
      </c>
    </row>
    <row r="50006" spans="11:16">
      <c r="K50006" s="14" t="str">
        <v/>
      </c>
      <c r="L50006" s="14" t="str">
        <v/>
      </c>
      <c r="O50006" s="14" t="str">
        <v/>
      </c>
      <c r="P50006" s="14" t="str">
        <f ca="1"/>
        <v>Low Cap</v>
      </c>
    </row>
    <row r="50007" spans="11:16">
      <c r="K50007" s="14" t="str">
        <v/>
      </c>
      <c r="L50007" s="14" t="str">
        <v/>
      </c>
      <c r="O50007" s="14" t="str">
        <v/>
      </c>
      <c r="P50007" s="14" t="str">
        <f ca="1"/>
        <v>Low Cap</v>
      </c>
    </row>
    <row r="50008" spans="11:16">
      <c r="K50008" s="14" t="str">
        <v/>
      </c>
      <c r="L50008" s="14" t="str">
        <v/>
      </c>
      <c r="O50008" s="14" t="str">
        <v/>
      </c>
      <c r="P50008" s="14" t="str">
        <f ca="1"/>
        <v>Low Cap</v>
      </c>
    </row>
    <row r="50009" spans="11:16">
      <c r="K50009" s="14" t="str">
        <v/>
      </c>
      <c r="L50009" s="14" t="str">
        <v/>
      </c>
      <c r="O50009" s="14" t="str">
        <v/>
      </c>
      <c r="P50009" s="14" t="str">
        <f ca="1"/>
        <v>Low Cap</v>
      </c>
    </row>
    <row r="50010" spans="11:16">
      <c r="K50010" s="14" t="str">
        <v/>
      </c>
      <c r="L50010" s="14" t="str">
        <v/>
      </c>
      <c r="O50010" s="14" t="str">
        <v/>
      </c>
      <c r="P50010" s="14" t="str">
        <f ca="1"/>
        <v>Low Cap</v>
      </c>
    </row>
    <row r="50011" spans="11:16">
      <c r="K50011" s="14" t="str">
        <v/>
      </c>
      <c r="L50011" s="14" t="str">
        <v/>
      </c>
      <c r="O50011" s="14" t="str">
        <v/>
      </c>
      <c r="P50011" s="14" t="str">
        <f ca="1"/>
        <v>Low Cap</v>
      </c>
    </row>
    <row r="50012" spans="11:16">
      <c r="K50012" s="14" t="str">
        <v/>
      </c>
      <c r="L50012" s="14" t="str">
        <v/>
      </c>
      <c r="O50012" s="14" t="str">
        <v/>
      </c>
      <c r="P50012" s="14" t="str">
        <f ca="1"/>
        <v>Low Cap</v>
      </c>
    </row>
    <row r="50013" spans="11:16">
      <c r="K50013" s="14" t="str">
        <v/>
      </c>
      <c r="L50013" s="14" t="str">
        <v/>
      </c>
      <c r="O50013" s="14" t="str">
        <v/>
      </c>
      <c r="P50013" s="14" t="str">
        <f ca="1"/>
        <v>Low Cap</v>
      </c>
    </row>
    <row r="50014" spans="11:16">
      <c r="K50014" s="14" t="str">
        <v/>
      </c>
      <c r="L50014" s="14" t="str">
        <v/>
      </c>
      <c r="O50014" s="14" t="str">
        <v/>
      </c>
      <c r="P50014" s="14" t="str">
        <f ca="1"/>
        <v>Low Cap</v>
      </c>
    </row>
    <row r="50015" spans="11:16">
      <c r="K50015" s="14" t="str">
        <v/>
      </c>
      <c r="L50015" s="14" t="str">
        <v/>
      </c>
      <c r="O50015" s="14" t="str">
        <v/>
      </c>
      <c r="P50015" s="14" t="str">
        <f ca="1"/>
        <v>Low Cap</v>
      </c>
    </row>
    <row r="50016" spans="11:16">
      <c r="K50016" s="14" t="str">
        <v/>
      </c>
      <c r="L50016" s="14" t="str">
        <v/>
      </c>
      <c r="O50016" s="14" t="str">
        <v/>
      </c>
      <c r="P50016" s="14" t="str">
        <f ca="1"/>
        <v>Low Cap</v>
      </c>
    </row>
    <row r="50017" spans="11:16">
      <c r="K50017" s="14" t="str">
        <v/>
      </c>
      <c r="L50017" s="14" t="str">
        <v/>
      </c>
      <c r="O50017" s="14" t="str">
        <v/>
      </c>
      <c r="P50017" s="14" t="str">
        <f ca="1"/>
        <v>Low Cap</v>
      </c>
    </row>
    <row r="50018" spans="11:16">
      <c r="K50018" s="14" t="str">
        <v/>
      </c>
      <c r="L50018" s="14" t="str">
        <v/>
      </c>
      <c r="O50018" s="14" t="str">
        <v/>
      </c>
      <c r="P50018" s="14" t="str">
        <f ca="1"/>
        <v>Low Cap</v>
      </c>
    </row>
    <row r="50019" spans="11:16">
      <c r="K50019" s="14" t="str">
        <v/>
      </c>
      <c r="L50019" s="14" t="str">
        <v/>
      </c>
      <c r="O50019" s="14" t="str">
        <v/>
      </c>
      <c r="P50019" s="14" t="str">
        <f ca="1"/>
        <v>Low Cap</v>
      </c>
    </row>
    <row r="50020" spans="11:16">
      <c r="K50020" s="14" t="str">
        <v/>
      </c>
      <c r="L50020" s="14" t="str">
        <v/>
      </c>
      <c r="O50020" s="14" t="str">
        <v/>
      </c>
      <c r="P50020" s="14" t="str">
        <f ca="1"/>
        <v>Low Cap</v>
      </c>
    </row>
    <row r="50021" spans="11:16">
      <c r="K50021" s="14" t="str">
        <v/>
      </c>
      <c r="L50021" s="14" t="str">
        <v/>
      </c>
      <c r="O50021" s="14" t="str">
        <v/>
      </c>
      <c r="P50021" s="14" t="str">
        <f ca="1"/>
        <v>Low Cap</v>
      </c>
    </row>
    <row r="50022" spans="11:16">
      <c r="K50022" s="14" t="str">
        <v/>
      </c>
      <c r="L50022" s="14" t="str">
        <v/>
      </c>
      <c r="O50022" s="14" t="str">
        <v/>
      </c>
      <c r="P50022" s="14" t="str">
        <f ca="1"/>
        <v>Low Cap</v>
      </c>
    </row>
    <row r="50023" spans="11:16">
      <c r="K50023" s="14" t="str">
        <v/>
      </c>
      <c r="L50023" s="14" t="str">
        <v/>
      </c>
      <c r="O50023" s="14" t="str">
        <v/>
      </c>
      <c r="P50023" s="14" t="str">
        <f ca="1"/>
        <v>Low Cap</v>
      </c>
    </row>
    <row r="50024" spans="11:16">
      <c r="K50024" s="14" t="str">
        <v/>
      </c>
      <c r="L50024" s="14" t="str">
        <v/>
      </c>
      <c r="O50024" s="14" t="str">
        <v/>
      </c>
      <c r="P50024" s="14" t="str">
        <f ca="1"/>
        <v>Low Cap</v>
      </c>
    </row>
    <row r="50025" spans="11:16">
      <c r="K50025" s="14" t="str">
        <v/>
      </c>
      <c r="L50025" s="14" t="str">
        <v/>
      </c>
      <c r="O50025" s="14" t="str">
        <v/>
      </c>
      <c r="P50025" s="14" t="str">
        <f ca="1"/>
        <v>Low Cap</v>
      </c>
    </row>
    <row r="50026" spans="11:16">
      <c r="K50026" s="14" t="str">
        <v/>
      </c>
      <c r="L50026" s="14" t="str">
        <v/>
      </c>
      <c r="O50026" s="14" t="str">
        <v/>
      </c>
      <c r="P50026" s="14" t="str">
        <f ca="1"/>
        <v>Low Cap</v>
      </c>
    </row>
    <row r="50027" spans="11:16">
      <c r="K50027" s="14" t="str">
        <v/>
      </c>
      <c r="L50027" s="14" t="str">
        <v/>
      </c>
      <c r="O50027" s="14" t="str">
        <v/>
      </c>
      <c r="P50027" s="14" t="str">
        <f ca="1"/>
        <v>Low Cap</v>
      </c>
    </row>
    <row r="50028" spans="11:16">
      <c r="K50028" s="14" t="str">
        <v/>
      </c>
      <c r="L50028" s="14" t="str">
        <v/>
      </c>
      <c r="O50028" s="14" t="str">
        <v/>
      </c>
      <c r="P50028" s="14" t="str">
        <f ca="1"/>
        <v>Low Cap</v>
      </c>
    </row>
    <row r="50029" spans="11:16">
      <c r="K50029" s="14" t="str">
        <v/>
      </c>
      <c r="L50029" s="14" t="str">
        <v/>
      </c>
      <c r="O50029" s="14" t="str">
        <v/>
      </c>
      <c r="P50029" s="14" t="str">
        <f ca="1"/>
        <v>Low Cap</v>
      </c>
    </row>
    <row r="50030" spans="11:16">
      <c r="K50030" s="14" t="str">
        <v/>
      </c>
      <c r="L50030" s="14" t="str">
        <v/>
      </c>
      <c r="O50030" s="14" t="str">
        <v/>
      </c>
      <c r="P50030" s="14" t="str">
        <f ca="1"/>
        <v>Low Cap</v>
      </c>
    </row>
    <row r="50031" spans="11:16">
      <c r="K50031" s="14" t="str">
        <v/>
      </c>
      <c r="L50031" s="14" t="str">
        <v/>
      </c>
      <c r="O50031" s="14" t="str">
        <v/>
      </c>
      <c r="P50031" s="14" t="str">
        <f ca="1"/>
        <v>Low Cap</v>
      </c>
    </row>
    <row r="50032" spans="11:16">
      <c r="K50032" s="14" t="str">
        <v/>
      </c>
      <c r="L50032" s="14" t="str">
        <v/>
      </c>
      <c r="O50032" s="14" t="str">
        <v/>
      </c>
      <c r="P50032" s="14" t="str">
        <f ca="1"/>
        <v>Low Cap</v>
      </c>
    </row>
    <row r="50033" spans="11:16">
      <c r="K50033" s="14" t="str">
        <v/>
      </c>
      <c r="L50033" s="14" t="str">
        <v/>
      </c>
      <c r="O50033" s="14" t="str">
        <v/>
      </c>
      <c r="P50033" s="14" t="str">
        <f ca="1"/>
        <v>Low Cap</v>
      </c>
    </row>
    <row r="50034" spans="11:16">
      <c r="K50034" s="14" t="str">
        <v/>
      </c>
      <c r="L50034" s="14" t="str">
        <v/>
      </c>
      <c r="O50034" s="14" t="str">
        <v/>
      </c>
      <c r="P50034" s="14" t="str">
        <f ca="1"/>
        <v>Low Cap</v>
      </c>
    </row>
    <row r="50035" spans="11:16">
      <c r="K50035" s="14" t="str">
        <v/>
      </c>
      <c r="L50035" s="14" t="str">
        <v/>
      </c>
      <c r="O50035" s="14" t="str">
        <v/>
      </c>
      <c r="P50035" s="14" t="str">
        <f ca="1"/>
        <v>Low Cap</v>
      </c>
    </row>
    <row r="50036" spans="11:16">
      <c r="K50036" s="14" t="str">
        <v/>
      </c>
      <c r="L50036" s="14" t="str">
        <v/>
      </c>
      <c r="O50036" s="14" t="str">
        <v/>
      </c>
      <c r="P50036" s="14" t="str">
        <f ca="1"/>
        <v>Low Cap</v>
      </c>
    </row>
    <row r="50037" spans="11:16">
      <c r="K50037" s="14" t="str">
        <v/>
      </c>
      <c r="L50037" s="14" t="str">
        <v/>
      </c>
      <c r="O50037" s="14" t="str">
        <v/>
      </c>
      <c r="P50037" s="14" t="str">
        <f ca="1"/>
        <v>Low Cap</v>
      </c>
    </row>
    <row r="50038" spans="11:16">
      <c r="K50038" s="14" t="str">
        <v/>
      </c>
      <c r="L50038" s="14" t="str">
        <v/>
      </c>
      <c r="O50038" s="14" t="str">
        <v/>
      </c>
      <c r="P50038" s="14" t="str">
        <f ca="1"/>
        <v>Low Cap</v>
      </c>
    </row>
    <row r="50039" spans="11:16">
      <c r="K50039" s="14" t="str">
        <v/>
      </c>
      <c r="L50039" s="14" t="str">
        <v/>
      </c>
      <c r="O50039" s="14" t="str">
        <v/>
      </c>
      <c r="P50039" s="14" t="str">
        <f ca="1"/>
        <v>Low Cap</v>
      </c>
    </row>
    <row r="50040" spans="11:16">
      <c r="K50040" s="14" t="str">
        <v/>
      </c>
      <c r="L50040" s="14" t="str">
        <v/>
      </c>
      <c r="O50040" s="14" t="str">
        <v/>
      </c>
      <c r="P50040" s="14" t="str">
        <f ca="1"/>
        <v>Low Cap</v>
      </c>
    </row>
    <row r="50041" spans="11:16">
      <c r="K50041" s="14" t="str">
        <v/>
      </c>
      <c r="L50041" s="14" t="str">
        <v/>
      </c>
      <c r="O50041" s="14" t="str">
        <v/>
      </c>
      <c r="P50041" s="14" t="str">
        <f ca="1"/>
        <v>Low Cap</v>
      </c>
    </row>
    <row r="50042" spans="11:16">
      <c r="K50042" s="14" t="str">
        <v/>
      </c>
      <c r="L50042" s="14" t="str">
        <v/>
      </c>
      <c r="O50042" s="14" t="str">
        <v/>
      </c>
      <c r="P50042" s="14" t="str">
        <f ca="1"/>
        <v>Low Cap</v>
      </c>
    </row>
    <row r="50043" spans="11:16">
      <c r="K50043" s="14" t="str">
        <v/>
      </c>
      <c r="L50043" s="14" t="str">
        <v/>
      </c>
      <c r="O50043" s="14" t="str">
        <v/>
      </c>
      <c r="P50043" s="14" t="str">
        <f ca="1"/>
        <v>Low Cap</v>
      </c>
    </row>
    <row r="50044" spans="11:16">
      <c r="K50044" s="14" t="str">
        <v/>
      </c>
      <c r="L50044" s="14" t="str">
        <v/>
      </c>
      <c r="O50044" s="14" t="str">
        <v/>
      </c>
      <c r="P50044" s="14" t="str">
        <f ca="1"/>
        <v>Low Cap</v>
      </c>
    </row>
    <row r="50045" spans="11:16">
      <c r="K50045" s="14" t="str">
        <v/>
      </c>
      <c r="L50045" s="14" t="str">
        <v/>
      </c>
      <c r="O50045" s="14" t="str">
        <v/>
      </c>
      <c r="P50045" s="14" t="str">
        <f ca="1"/>
        <v>Low Cap</v>
      </c>
    </row>
    <row r="50046" spans="11:16">
      <c r="K50046" s="14" t="str">
        <v/>
      </c>
      <c r="L50046" s="14" t="str">
        <v/>
      </c>
      <c r="O50046" s="14" t="str">
        <v/>
      </c>
      <c r="P50046" s="14" t="str">
        <f ca="1"/>
        <v>Low Cap</v>
      </c>
    </row>
    <row r="50047" spans="11:16">
      <c r="K50047" s="14" t="str">
        <v/>
      </c>
      <c r="L50047" s="14" t="str">
        <v/>
      </c>
      <c r="O50047" s="14" t="str">
        <v/>
      </c>
      <c r="P50047" s="14" t="str">
        <f ca="1"/>
        <v>Low Cap</v>
      </c>
    </row>
    <row r="50048" spans="11:16">
      <c r="K50048" s="14" t="str">
        <v/>
      </c>
      <c r="L50048" s="14" t="str">
        <v/>
      </c>
      <c r="O50048" s="14" t="str">
        <v/>
      </c>
      <c r="P50048" s="14" t="str">
        <f ca="1"/>
        <v>Low Cap</v>
      </c>
    </row>
    <row r="50049" spans="11:16">
      <c r="K50049" s="14" t="str">
        <v/>
      </c>
      <c r="L50049" s="14" t="str">
        <v/>
      </c>
      <c r="O50049" s="14" t="str">
        <v/>
      </c>
      <c r="P50049" s="14" t="str">
        <f ca="1"/>
        <v>Low Cap</v>
      </c>
    </row>
    <row r="50050" spans="11:16">
      <c r="K50050" s="14" t="str">
        <v/>
      </c>
      <c r="L50050" s="14" t="str">
        <v/>
      </c>
      <c r="O50050" s="14" t="str">
        <v/>
      </c>
      <c r="P50050" s="14" t="str">
        <f ca="1"/>
        <v>Low Cap</v>
      </c>
    </row>
    <row r="50051" spans="11:16">
      <c r="K50051" s="14" t="str">
        <v/>
      </c>
      <c r="L50051" s="14" t="str">
        <v/>
      </c>
      <c r="O50051" s="14" t="str">
        <v/>
      </c>
      <c r="P50051" s="14" t="str">
        <f ca="1"/>
        <v>Low Cap</v>
      </c>
    </row>
    <row r="50052" spans="11:16">
      <c r="K50052" s="14" t="str">
        <v/>
      </c>
      <c r="L50052" s="14" t="str">
        <v/>
      </c>
      <c r="O50052" s="14" t="str">
        <v/>
      </c>
      <c r="P50052" s="14" t="str">
        <f ca="1"/>
        <v>Low Cap</v>
      </c>
    </row>
    <row r="50053" spans="11:16">
      <c r="K50053" s="14" t="str">
        <v/>
      </c>
      <c r="L50053" s="14" t="str">
        <v/>
      </c>
      <c r="O50053" s="14" t="str">
        <v/>
      </c>
      <c r="P50053" s="14" t="str">
        <f ca="1"/>
        <v>Low Cap</v>
      </c>
    </row>
    <row r="50054" spans="11:16">
      <c r="K50054" s="14" t="str">
        <v/>
      </c>
      <c r="L50054" s="14" t="str">
        <v/>
      </c>
      <c r="O50054" s="14" t="str">
        <v/>
      </c>
      <c r="P50054" s="14" t="str">
        <f ca="1"/>
        <v>Low Cap</v>
      </c>
    </row>
    <row r="50055" spans="11:16">
      <c r="K50055" s="14" t="str">
        <v/>
      </c>
      <c r="L50055" s="14" t="str">
        <v/>
      </c>
      <c r="O50055" s="14" t="str">
        <v/>
      </c>
      <c r="P50055" s="14" t="str">
        <f ca="1"/>
        <v>Low Cap</v>
      </c>
    </row>
    <row r="50056" spans="11:16">
      <c r="K50056" s="14" t="str">
        <v/>
      </c>
      <c r="L50056" s="14" t="str">
        <v/>
      </c>
      <c r="O50056" s="14" t="str">
        <v/>
      </c>
      <c r="P50056" s="14" t="str">
        <f ca="1"/>
        <v>Low Cap</v>
      </c>
    </row>
    <row r="50057" spans="11:16">
      <c r="K50057" s="14" t="str">
        <v/>
      </c>
      <c r="L50057" s="14" t="str">
        <v/>
      </c>
      <c r="O50057" s="14" t="str">
        <v/>
      </c>
      <c r="P50057" s="14" t="str">
        <f ca="1"/>
        <v>Low Cap</v>
      </c>
    </row>
    <row r="50058" spans="11:16">
      <c r="K50058" s="14" t="str">
        <v/>
      </c>
      <c r="L50058" s="14" t="str">
        <v/>
      </c>
      <c r="O50058" s="14" t="str">
        <v/>
      </c>
      <c r="P50058" s="14" t="str">
        <f ca="1"/>
        <v>Low Cap</v>
      </c>
    </row>
    <row r="50059" spans="11:16">
      <c r="K50059" s="14" t="str">
        <v/>
      </c>
      <c r="L50059" s="14" t="str">
        <v/>
      </c>
      <c r="O50059" s="14" t="str">
        <v/>
      </c>
      <c r="P50059" s="14" t="str">
        <f ca="1"/>
        <v>Low Cap</v>
      </c>
    </row>
    <row r="50060" spans="11:16">
      <c r="K50060" s="14" t="str">
        <v/>
      </c>
      <c r="L50060" s="14" t="str">
        <v/>
      </c>
      <c r="O50060" s="14" t="str">
        <v/>
      </c>
      <c r="P50060" s="14" t="str">
        <f ca="1"/>
        <v>Low Cap</v>
      </c>
    </row>
    <row r="50061" spans="11:16">
      <c r="K50061" s="14" t="str">
        <v/>
      </c>
      <c r="L50061" s="14" t="str">
        <v/>
      </c>
      <c r="O50061" s="14" t="str">
        <v/>
      </c>
      <c r="P50061" s="14" t="str">
        <f ca="1"/>
        <v>Low Cap</v>
      </c>
    </row>
    <row r="50062" spans="11:16">
      <c r="K50062" s="14" t="str">
        <v/>
      </c>
      <c r="L50062" s="14" t="str">
        <v/>
      </c>
      <c r="O50062" s="14" t="str">
        <v/>
      </c>
      <c r="P50062" s="14" t="str">
        <f ca="1"/>
        <v>Low Cap</v>
      </c>
    </row>
    <row r="50063" spans="11:16">
      <c r="K50063" s="14" t="str">
        <v/>
      </c>
      <c r="L50063" s="14" t="str">
        <v/>
      </c>
      <c r="O50063" s="14" t="str">
        <v/>
      </c>
      <c r="P50063" s="14" t="str">
        <f ca="1"/>
        <v>Low Cap</v>
      </c>
    </row>
    <row r="50064" spans="11:16">
      <c r="K50064" s="14" t="str">
        <v/>
      </c>
      <c r="L50064" s="14" t="str">
        <v/>
      </c>
      <c r="O50064" s="14" t="str">
        <v/>
      </c>
      <c r="P50064" s="14" t="str">
        <f ca="1"/>
        <v>Low Cap</v>
      </c>
    </row>
    <row r="50065" spans="11:16">
      <c r="K50065" s="14" t="str">
        <v/>
      </c>
      <c r="L50065" s="14" t="str">
        <v/>
      </c>
      <c r="O50065" s="14" t="str">
        <v/>
      </c>
      <c r="P50065" s="14" t="str">
        <f ca="1"/>
        <v>Low Cap</v>
      </c>
    </row>
    <row r="50066" spans="11:16">
      <c r="K50066" s="14" t="str">
        <v/>
      </c>
      <c r="L50066" s="14" t="str">
        <v/>
      </c>
      <c r="O50066" s="14" t="str">
        <v/>
      </c>
      <c r="P50066" s="14" t="str">
        <f ca="1"/>
        <v>Low Cap</v>
      </c>
    </row>
    <row r="50067" spans="11:16">
      <c r="K50067" s="14" t="str">
        <v/>
      </c>
      <c r="L50067" s="14" t="str">
        <v/>
      </c>
      <c r="O50067" s="14" t="str">
        <v/>
      </c>
      <c r="P50067" s="14" t="str">
        <f ca="1"/>
        <v>Low Cap</v>
      </c>
    </row>
    <row r="50068" spans="11:16">
      <c r="K50068" s="14" t="str">
        <v/>
      </c>
      <c r="L50068" s="14" t="str">
        <v/>
      </c>
      <c r="O50068" s="14" t="str">
        <v/>
      </c>
      <c r="P50068" s="14" t="str">
        <f ca="1"/>
        <v>Low Cap</v>
      </c>
    </row>
    <row r="50069" spans="11:16">
      <c r="K50069" s="14" t="str">
        <v/>
      </c>
      <c r="L50069" s="14" t="str">
        <v/>
      </c>
      <c r="O50069" s="14" t="str">
        <v/>
      </c>
      <c r="P50069" s="14" t="str">
        <f ca="1"/>
        <v>Low Cap</v>
      </c>
    </row>
    <row r="50070" spans="11:16">
      <c r="K50070" s="14" t="str">
        <v/>
      </c>
      <c r="L50070" s="14" t="str">
        <v/>
      </c>
      <c r="O50070" s="14" t="str">
        <v/>
      </c>
      <c r="P50070" s="14" t="str">
        <f ca="1"/>
        <v>Low Cap</v>
      </c>
    </row>
    <row r="50071" spans="11:16">
      <c r="K50071" s="14" t="str">
        <v/>
      </c>
      <c r="L50071" s="14" t="str">
        <v/>
      </c>
      <c r="O50071" s="14" t="str">
        <v/>
      </c>
      <c r="P50071" s="14" t="str">
        <f ca="1"/>
        <v>Low Cap</v>
      </c>
    </row>
    <row r="50072" spans="11:16">
      <c r="K50072" s="14" t="str">
        <v/>
      </c>
      <c r="L50072" s="14" t="str">
        <v/>
      </c>
      <c r="O50072" s="14" t="str">
        <v/>
      </c>
      <c r="P50072" s="14" t="str">
        <f ca="1"/>
        <v>Low Cap</v>
      </c>
    </row>
    <row r="50073" spans="11:16">
      <c r="K50073" s="14" t="str">
        <v/>
      </c>
      <c r="L50073" s="14" t="str">
        <v/>
      </c>
      <c r="O50073" s="14" t="str">
        <v/>
      </c>
      <c r="P50073" s="14" t="str">
        <f ca="1"/>
        <v>Low Cap</v>
      </c>
    </row>
    <row r="50074" spans="11:16">
      <c r="K50074" s="14" t="str">
        <v/>
      </c>
      <c r="L50074" s="14" t="str">
        <v/>
      </c>
      <c r="O50074" s="14" t="str">
        <v/>
      </c>
      <c r="P50074" s="14" t="str">
        <f ca="1"/>
        <v>Low Cap</v>
      </c>
    </row>
    <row r="50075" spans="11:16">
      <c r="K50075" s="14" t="str">
        <v/>
      </c>
      <c r="L50075" s="14" t="str">
        <v/>
      </c>
      <c r="O50075" s="14" t="str">
        <v/>
      </c>
      <c r="P50075" s="14" t="str">
        <f ca="1"/>
        <v>Low Cap</v>
      </c>
    </row>
    <row r="50076" spans="11:16">
      <c r="K50076" s="14" t="str">
        <v/>
      </c>
      <c r="L50076" s="14" t="str">
        <v/>
      </c>
      <c r="O50076" s="14" t="str">
        <v/>
      </c>
      <c r="P50076" s="14" t="str">
        <f ca="1"/>
        <v>Low Cap</v>
      </c>
    </row>
    <row r="50077" spans="11:16">
      <c r="K50077" s="14" t="str">
        <v/>
      </c>
      <c r="L50077" s="14" t="str">
        <v/>
      </c>
      <c r="O50077" s="14" t="str">
        <v/>
      </c>
      <c r="P50077" s="14" t="str">
        <f ca="1"/>
        <v>Low Cap</v>
      </c>
    </row>
    <row r="50078" spans="11:16">
      <c r="K50078" s="14" t="str">
        <v/>
      </c>
      <c r="L50078" s="14" t="str">
        <v/>
      </c>
      <c r="O50078" s="14" t="str">
        <v/>
      </c>
      <c r="P50078" s="14" t="str">
        <f ca="1"/>
        <v>Low Cap</v>
      </c>
    </row>
    <row r="50079" spans="11:16">
      <c r="K50079" s="14" t="str">
        <v/>
      </c>
      <c r="L50079" s="14" t="str">
        <v/>
      </c>
      <c r="O50079" s="14" t="str">
        <v/>
      </c>
      <c r="P50079" s="14" t="str">
        <f ca="1"/>
        <v>Low Cap</v>
      </c>
    </row>
    <row r="50080" spans="11:16">
      <c r="K50080" s="14" t="str">
        <v/>
      </c>
      <c r="L50080" s="14" t="str">
        <v/>
      </c>
      <c r="O50080" s="14" t="str">
        <v/>
      </c>
      <c r="P50080" s="14" t="str">
        <f ca="1"/>
        <v>Low Cap</v>
      </c>
    </row>
    <row r="50081" spans="11:16">
      <c r="K50081" s="14" t="str">
        <v/>
      </c>
      <c r="L50081" s="14" t="str">
        <v/>
      </c>
      <c r="O50081" s="14" t="str">
        <v/>
      </c>
      <c r="P50081" s="14" t="str">
        <f ca="1"/>
        <v>Low Cap</v>
      </c>
    </row>
    <row r="50082" spans="11:16">
      <c r="K50082" s="14" t="str">
        <v/>
      </c>
      <c r="L50082" s="14" t="str">
        <v/>
      </c>
      <c r="O50082" s="14" t="str">
        <v/>
      </c>
      <c r="P50082" s="14" t="str">
        <f ca="1"/>
        <v>Low Cap</v>
      </c>
    </row>
    <row r="50083" spans="11:16">
      <c r="K50083" s="14" t="str">
        <v/>
      </c>
      <c r="L50083" s="14" t="str">
        <v/>
      </c>
      <c r="O50083" s="14" t="str">
        <v/>
      </c>
      <c r="P50083" s="14" t="str">
        <f ca="1"/>
        <v>Low Cap</v>
      </c>
    </row>
    <row r="50084" spans="11:16">
      <c r="K50084" s="14" t="str">
        <v/>
      </c>
      <c r="L50084" s="14" t="str">
        <v/>
      </c>
      <c r="O50084" s="14" t="str">
        <v/>
      </c>
      <c r="P50084" s="14" t="str">
        <f ca="1"/>
        <v>Low Cap</v>
      </c>
    </row>
    <row r="50085" spans="11:16">
      <c r="K50085" s="14" t="str">
        <v/>
      </c>
      <c r="L50085" s="14" t="str">
        <v/>
      </c>
      <c r="O50085" s="14" t="str">
        <v/>
      </c>
      <c r="P50085" s="14" t="str">
        <f ca="1"/>
        <v>Low Cap</v>
      </c>
    </row>
    <row r="50086" spans="11:16">
      <c r="K50086" s="14" t="str">
        <v/>
      </c>
      <c r="L50086" s="14" t="str">
        <v/>
      </c>
      <c r="O50086" s="14" t="str">
        <v/>
      </c>
      <c r="P50086" s="14" t="str">
        <f ca="1"/>
        <v>Low Cap</v>
      </c>
    </row>
    <row r="50087" spans="11:16">
      <c r="K50087" s="14" t="str">
        <v/>
      </c>
      <c r="L50087" s="14" t="str">
        <v/>
      </c>
      <c r="O50087" s="14" t="str">
        <v/>
      </c>
      <c r="P50087" s="14" t="str">
        <f ca="1"/>
        <v>Low Cap</v>
      </c>
    </row>
    <row r="50088" spans="11:16">
      <c r="K50088" s="14" t="str">
        <v/>
      </c>
      <c r="L50088" s="14" t="str">
        <v/>
      </c>
      <c r="O50088" s="14" t="str">
        <v/>
      </c>
      <c r="P50088" s="14" t="str">
        <f ca="1"/>
        <v>Low Cap</v>
      </c>
    </row>
    <row r="50089" spans="11:16">
      <c r="K50089" s="14" t="str">
        <v/>
      </c>
      <c r="L50089" s="14" t="str">
        <v/>
      </c>
      <c r="O50089" s="14" t="str">
        <v/>
      </c>
      <c r="P50089" s="14" t="str">
        <f ca="1"/>
        <v>Low Cap</v>
      </c>
    </row>
    <row r="50090" spans="11:16">
      <c r="K50090" s="14" t="str">
        <v/>
      </c>
      <c r="L50090" s="14" t="str">
        <v/>
      </c>
      <c r="O50090" s="14" t="str">
        <v/>
      </c>
      <c r="P50090" s="14" t="str">
        <f ca="1"/>
        <v>Low Cap</v>
      </c>
    </row>
    <row r="50091" spans="11:16">
      <c r="K50091" s="14" t="str">
        <v/>
      </c>
      <c r="L50091" s="14" t="str">
        <v/>
      </c>
      <c r="O50091" s="14" t="str">
        <v/>
      </c>
      <c r="P50091" s="14" t="str">
        <f ca="1"/>
        <v>Low Cap</v>
      </c>
    </row>
    <row r="50092" spans="11:16">
      <c r="K50092" s="14" t="str">
        <v/>
      </c>
      <c r="L50092" s="14" t="str">
        <v/>
      </c>
      <c r="O50092" s="14" t="str">
        <v/>
      </c>
      <c r="P50092" s="14" t="str">
        <f ca="1"/>
        <v>Low Cap</v>
      </c>
    </row>
    <row r="50093" spans="11:16">
      <c r="K50093" s="14" t="str">
        <v/>
      </c>
      <c r="L50093" s="14" t="str">
        <v/>
      </c>
      <c r="O50093" s="14" t="str">
        <v/>
      </c>
      <c r="P50093" s="14" t="str">
        <f ca="1"/>
        <v>Low Cap</v>
      </c>
    </row>
    <row r="50094" spans="11:16">
      <c r="K50094" s="14" t="str">
        <v/>
      </c>
      <c r="L50094" s="14" t="str">
        <v/>
      </c>
      <c r="O50094" s="14" t="str">
        <v/>
      </c>
      <c r="P50094" s="14" t="str">
        <f ca="1"/>
        <v>Low Cap</v>
      </c>
    </row>
    <row r="50095" spans="11:16">
      <c r="K50095" s="14" t="str">
        <v/>
      </c>
      <c r="L50095" s="14" t="str">
        <v/>
      </c>
      <c r="O50095" s="14" t="str">
        <v/>
      </c>
      <c r="P50095" s="14" t="str">
        <f ca="1"/>
        <v>Low Cap</v>
      </c>
    </row>
    <row r="50096" spans="11:16">
      <c r="K50096" s="14" t="str">
        <v/>
      </c>
      <c r="L50096" s="14" t="str">
        <v/>
      </c>
      <c r="O50096" s="14" t="str">
        <v/>
      </c>
      <c r="P50096" s="14" t="str">
        <f ca="1"/>
        <v>Low Cap</v>
      </c>
    </row>
    <row r="50097" spans="11:16">
      <c r="K50097" s="14" t="str">
        <v/>
      </c>
      <c r="L50097" s="14" t="str">
        <v/>
      </c>
      <c r="O50097" s="14" t="str">
        <v/>
      </c>
      <c r="P50097" s="14" t="str">
        <f ca="1"/>
        <v>Low Cap</v>
      </c>
    </row>
    <row r="50098" spans="11:16">
      <c r="K50098" s="14" t="str">
        <v/>
      </c>
      <c r="L50098" s="14" t="str">
        <v/>
      </c>
      <c r="O50098" s="14" t="str">
        <v/>
      </c>
      <c r="P50098" s="14" t="str">
        <f ca="1"/>
        <v>Low Cap</v>
      </c>
    </row>
    <row r="50099" spans="11:16">
      <c r="K50099" s="14" t="str">
        <v/>
      </c>
      <c r="L50099" s="14" t="str">
        <v/>
      </c>
      <c r="O50099" s="14" t="str">
        <v/>
      </c>
      <c r="P50099" s="14" t="str">
        <f ca="1"/>
        <v>Low Cap</v>
      </c>
    </row>
    <row r="50100" spans="11:16">
      <c r="K50100" s="14" t="str">
        <v/>
      </c>
      <c r="L50100" s="14" t="str">
        <v/>
      </c>
      <c r="O50100" s="14" t="str">
        <v/>
      </c>
      <c r="P50100" s="14" t="str">
        <f ca="1"/>
        <v>Low Cap</v>
      </c>
    </row>
    <row r="50101" spans="11:16">
      <c r="K50101" s="14" t="str">
        <v/>
      </c>
      <c r="L50101" s="14" t="str">
        <v/>
      </c>
      <c r="O50101" s="14" t="str">
        <v/>
      </c>
      <c r="P50101" s="14" t="str">
        <f ca="1"/>
        <v>Low Cap</v>
      </c>
    </row>
    <row r="50102" spans="11:16">
      <c r="K50102" s="14" t="str">
        <v/>
      </c>
      <c r="L50102" s="14" t="str">
        <v/>
      </c>
      <c r="O50102" s="14" t="str">
        <v/>
      </c>
      <c r="P50102" s="14" t="str">
        <f ca="1"/>
        <v>Low Cap</v>
      </c>
    </row>
    <row r="50103" spans="11:16">
      <c r="K50103" s="14" t="str">
        <v/>
      </c>
      <c r="L50103" s="14" t="str">
        <v/>
      </c>
      <c r="O50103" s="14" t="str">
        <v/>
      </c>
      <c r="P50103" s="14" t="str">
        <f ca="1"/>
        <v>Low Cap</v>
      </c>
    </row>
    <row r="50104" spans="11:16">
      <c r="K50104" s="14" t="str">
        <v/>
      </c>
      <c r="L50104" s="14" t="str">
        <v/>
      </c>
      <c r="O50104" s="14" t="str">
        <v/>
      </c>
      <c r="P50104" s="14" t="str">
        <f ca="1"/>
        <v>Low Cap</v>
      </c>
    </row>
    <row r="50105" spans="11:16">
      <c r="K50105" s="14" t="str">
        <v/>
      </c>
      <c r="L50105" s="14" t="str">
        <v/>
      </c>
      <c r="O50105" s="14" t="str">
        <v/>
      </c>
      <c r="P50105" s="14" t="str">
        <f ca="1"/>
        <v>Low Cap</v>
      </c>
    </row>
    <row r="50106" spans="11:16">
      <c r="K50106" s="14" t="str">
        <v/>
      </c>
      <c r="L50106" s="14" t="str">
        <v/>
      </c>
      <c r="O50106" s="14" t="str">
        <v/>
      </c>
      <c r="P50106" s="14" t="str">
        <f ca="1"/>
        <v>Low Cap</v>
      </c>
    </row>
    <row r="50107" spans="11:16">
      <c r="K50107" s="14" t="str">
        <v/>
      </c>
      <c r="L50107" s="14" t="str">
        <v/>
      </c>
      <c r="O50107" s="14" t="str">
        <v/>
      </c>
      <c r="P50107" s="14" t="str">
        <f ca="1"/>
        <v>Low Cap</v>
      </c>
    </row>
    <row r="50108" spans="11:16">
      <c r="K50108" s="14" t="str">
        <v/>
      </c>
      <c r="L50108" s="14" t="str">
        <v/>
      </c>
      <c r="O50108" s="14" t="str">
        <v/>
      </c>
      <c r="P50108" s="14" t="str">
        <f ca="1"/>
        <v>Low Cap</v>
      </c>
    </row>
    <row r="50109" spans="11:16">
      <c r="K50109" s="14" t="str">
        <v/>
      </c>
      <c r="L50109" s="14" t="str">
        <v/>
      </c>
      <c r="O50109" s="14" t="str">
        <v/>
      </c>
      <c r="P50109" s="14" t="str">
        <f ca="1"/>
        <v>Low Cap</v>
      </c>
    </row>
    <row r="50110" spans="11:16">
      <c r="K50110" s="14" t="str">
        <v/>
      </c>
      <c r="L50110" s="14" t="str">
        <v/>
      </c>
      <c r="O50110" s="14" t="str">
        <v/>
      </c>
      <c r="P50110" s="14" t="str">
        <f ca="1"/>
        <v>Low Cap</v>
      </c>
    </row>
    <row r="50111" spans="11:16">
      <c r="K50111" s="14" t="str">
        <v/>
      </c>
      <c r="L50111" s="14" t="str">
        <v/>
      </c>
      <c r="O50111" s="14" t="str">
        <v/>
      </c>
      <c r="P50111" s="14" t="str">
        <f ca="1"/>
        <v>Low Cap</v>
      </c>
    </row>
    <row r="50112" spans="11:16">
      <c r="K50112" s="14" t="str">
        <v/>
      </c>
      <c r="L50112" s="14" t="str">
        <v/>
      </c>
      <c r="O50112" s="14" t="str">
        <v/>
      </c>
      <c r="P50112" s="14" t="str">
        <f ca="1"/>
        <v>Low Cap</v>
      </c>
    </row>
    <row r="50113" spans="11:16">
      <c r="K50113" s="14" t="str">
        <v/>
      </c>
      <c r="L50113" s="14" t="str">
        <v/>
      </c>
      <c r="O50113" s="14" t="str">
        <v/>
      </c>
      <c r="P50113" s="14" t="str">
        <f ca="1"/>
        <v>Low Cap</v>
      </c>
    </row>
    <row r="50114" spans="11:16">
      <c r="K50114" s="14" t="str">
        <v/>
      </c>
      <c r="L50114" s="14" t="str">
        <v/>
      </c>
      <c r="O50114" s="14" t="str">
        <v/>
      </c>
      <c r="P50114" s="14" t="str">
        <f ca="1"/>
        <v>Low Cap</v>
      </c>
    </row>
    <row r="50115" spans="11:16">
      <c r="K50115" s="14" t="str">
        <v/>
      </c>
      <c r="L50115" s="14" t="str">
        <v/>
      </c>
      <c r="O50115" s="14" t="str">
        <v/>
      </c>
      <c r="P50115" s="14" t="str">
        <f ca="1"/>
        <v>Low Cap</v>
      </c>
    </row>
    <row r="50116" spans="11:16">
      <c r="K50116" s="14" t="str">
        <v/>
      </c>
      <c r="L50116" s="14" t="str">
        <v/>
      </c>
      <c r="O50116" s="14" t="str">
        <v/>
      </c>
      <c r="P50116" s="14" t="str">
        <f ca="1"/>
        <v>Low Cap</v>
      </c>
    </row>
    <row r="50117" spans="11:16">
      <c r="K50117" s="14" t="str">
        <v/>
      </c>
      <c r="L50117" s="14" t="str">
        <v/>
      </c>
      <c r="O50117" s="14" t="str">
        <v/>
      </c>
      <c r="P50117" s="14" t="str">
        <f ca="1"/>
        <v>Low Cap</v>
      </c>
    </row>
    <row r="50118" spans="11:16">
      <c r="K50118" s="14" t="str">
        <v/>
      </c>
      <c r="L50118" s="14" t="str">
        <v/>
      </c>
      <c r="O50118" s="14" t="str">
        <v/>
      </c>
      <c r="P50118" s="14" t="str">
        <f ca="1"/>
        <v>Low Cap</v>
      </c>
    </row>
    <row r="50119" spans="11:16">
      <c r="K50119" s="14" t="str">
        <v/>
      </c>
      <c r="L50119" s="14" t="str">
        <v/>
      </c>
      <c r="O50119" s="14" t="str">
        <v/>
      </c>
      <c r="P50119" s="14" t="str">
        <f ca="1"/>
        <v>Low Cap</v>
      </c>
    </row>
    <row r="50120" spans="11:16">
      <c r="K50120" s="14" t="str">
        <v/>
      </c>
      <c r="L50120" s="14" t="str">
        <v/>
      </c>
      <c r="O50120" s="14" t="str">
        <v/>
      </c>
      <c r="P50120" s="14" t="str">
        <f ca="1"/>
        <v>Low Cap</v>
      </c>
    </row>
    <row r="50121" spans="11:16">
      <c r="K50121" s="14" t="str">
        <v/>
      </c>
      <c r="L50121" s="14" t="str">
        <v/>
      </c>
      <c r="O50121" s="14" t="str">
        <v/>
      </c>
      <c r="P50121" s="14" t="str">
        <f ca="1"/>
        <v>Low Cap</v>
      </c>
    </row>
    <row r="50122" spans="11:16">
      <c r="K50122" s="14" t="str">
        <v/>
      </c>
      <c r="L50122" s="14" t="str">
        <v/>
      </c>
      <c r="O50122" s="14" t="str">
        <v/>
      </c>
      <c r="P50122" s="14" t="str">
        <f ca="1"/>
        <v>Low Cap</v>
      </c>
    </row>
    <row r="50123" spans="11:16">
      <c r="K50123" s="14" t="str">
        <v/>
      </c>
      <c r="L50123" s="14" t="str">
        <v/>
      </c>
      <c r="O50123" s="14" t="str">
        <v/>
      </c>
      <c r="P50123" s="14" t="str">
        <f ca="1"/>
        <v>Low Cap</v>
      </c>
    </row>
    <row r="50124" spans="11:16">
      <c r="K50124" s="14" t="str">
        <v/>
      </c>
      <c r="L50124" s="14" t="str">
        <v/>
      </c>
      <c r="O50124" s="14" t="str">
        <v/>
      </c>
      <c r="P50124" s="14" t="str">
        <f ca="1"/>
        <v>Low Cap</v>
      </c>
    </row>
    <row r="50125" spans="11:16">
      <c r="K50125" s="14" t="str">
        <v/>
      </c>
      <c r="L50125" s="14" t="str">
        <v/>
      </c>
      <c r="O50125" s="14" t="str">
        <v/>
      </c>
      <c r="P50125" s="14" t="str">
        <f ca="1"/>
        <v>Low Cap</v>
      </c>
    </row>
    <row r="50126" spans="11:16">
      <c r="K50126" s="14" t="str">
        <v/>
      </c>
      <c r="L50126" s="14" t="str">
        <v/>
      </c>
      <c r="O50126" s="14" t="str">
        <v/>
      </c>
      <c r="P50126" s="14" t="str">
        <f ca="1"/>
        <v>Low Cap</v>
      </c>
    </row>
    <row r="50127" spans="11:16">
      <c r="K50127" s="14" t="str">
        <v/>
      </c>
      <c r="L50127" s="14" t="str">
        <v/>
      </c>
      <c r="O50127" s="14" t="str">
        <v/>
      </c>
      <c r="P50127" s="14" t="str">
        <f ca="1"/>
        <v>Low Cap</v>
      </c>
    </row>
    <row r="50128" spans="11:16">
      <c r="K50128" s="14" t="str">
        <v/>
      </c>
      <c r="L50128" s="14" t="str">
        <v/>
      </c>
      <c r="O50128" s="14" t="str">
        <v/>
      </c>
      <c r="P50128" s="14" t="str">
        <f ca="1"/>
        <v>Low Cap</v>
      </c>
    </row>
    <row r="50129" spans="11:16">
      <c r="K50129" s="14" t="str">
        <v/>
      </c>
      <c r="L50129" s="14" t="str">
        <v/>
      </c>
      <c r="O50129" s="14" t="str">
        <v/>
      </c>
      <c r="P50129" s="14" t="str">
        <f ca="1"/>
        <v>Low Cap</v>
      </c>
    </row>
    <row r="50130" spans="11:16">
      <c r="K50130" s="14" t="str">
        <v/>
      </c>
      <c r="L50130" s="14" t="str">
        <v/>
      </c>
      <c r="O50130" s="14" t="str">
        <v/>
      </c>
      <c r="P50130" s="14" t="str">
        <f ca="1"/>
        <v>Low Cap</v>
      </c>
    </row>
    <row r="50131" spans="11:16">
      <c r="K50131" s="14" t="str">
        <v/>
      </c>
      <c r="L50131" s="14" t="str">
        <v/>
      </c>
      <c r="O50131" s="14" t="str">
        <v/>
      </c>
      <c r="P50131" s="14" t="str">
        <f ca="1"/>
        <v>Low Cap</v>
      </c>
    </row>
    <row r="50132" spans="11:16">
      <c r="K50132" s="14" t="str">
        <v/>
      </c>
      <c r="L50132" s="14" t="str">
        <v/>
      </c>
      <c r="O50132" s="14" t="str">
        <v/>
      </c>
      <c r="P50132" s="14" t="str">
        <f ca="1"/>
        <v>Low Cap</v>
      </c>
    </row>
    <row r="50133" spans="11:16">
      <c r="K50133" s="14" t="str">
        <v/>
      </c>
      <c r="L50133" s="14" t="str">
        <v/>
      </c>
      <c r="O50133" s="14" t="str">
        <v/>
      </c>
      <c r="P50133" s="14" t="str">
        <f ca="1"/>
        <v>Low Cap</v>
      </c>
    </row>
    <row r="50134" spans="11:16">
      <c r="K50134" s="14" t="str">
        <v/>
      </c>
      <c r="L50134" s="14" t="str">
        <v/>
      </c>
      <c r="O50134" s="14" t="str">
        <v/>
      </c>
      <c r="P50134" s="14" t="str">
        <f ca="1"/>
        <v>Low Cap</v>
      </c>
    </row>
    <row r="50135" spans="11:16">
      <c r="K50135" s="14" t="str">
        <v/>
      </c>
      <c r="L50135" s="14" t="str">
        <v/>
      </c>
      <c r="O50135" s="14" t="str">
        <v/>
      </c>
      <c r="P50135" s="14" t="str">
        <f ca="1"/>
        <v>Low Cap</v>
      </c>
    </row>
    <row r="50136" spans="11:16">
      <c r="K50136" s="14" t="str">
        <v/>
      </c>
      <c r="L50136" s="14" t="str">
        <v/>
      </c>
      <c r="O50136" s="14" t="str">
        <v/>
      </c>
      <c r="P50136" s="14" t="str">
        <f ca="1"/>
        <v>Low Cap</v>
      </c>
    </row>
    <row r="50137" spans="11:16">
      <c r="K50137" s="14" t="str">
        <v/>
      </c>
      <c r="L50137" s="14" t="str">
        <v/>
      </c>
      <c r="O50137" s="14" t="str">
        <v/>
      </c>
      <c r="P50137" s="14" t="str">
        <f ca="1"/>
        <v>Low Cap</v>
      </c>
    </row>
    <row r="50138" spans="11:16">
      <c r="K50138" s="14" t="str">
        <v/>
      </c>
      <c r="L50138" s="14" t="str">
        <v/>
      </c>
      <c r="O50138" s="14" t="str">
        <v/>
      </c>
      <c r="P50138" s="14" t="str">
        <f ca="1"/>
        <v>Low Cap</v>
      </c>
    </row>
    <row r="50139" spans="11:16">
      <c r="K50139" s="14" t="str">
        <v/>
      </c>
      <c r="L50139" s="14" t="str">
        <v/>
      </c>
      <c r="O50139" s="14" t="str">
        <v/>
      </c>
      <c r="P50139" s="14" t="str">
        <f ca="1"/>
        <v>Low Cap</v>
      </c>
    </row>
    <row r="50140" spans="11:16">
      <c r="K50140" s="14" t="str">
        <v/>
      </c>
      <c r="L50140" s="14" t="str">
        <v/>
      </c>
      <c r="O50140" s="14" t="str">
        <v/>
      </c>
      <c r="P50140" s="14" t="str">
        <f ca="1"/>
        <v>Low Cap</v>
      </c>
    </row>
    <row r="50141" spans="11:16">
      <c r="K50141" s="14" t="str">
        <v/>
      </c>
      <c r="L50141" s="14" t="str">
        <v/>
      </c>
      <c r="O50141" s="14" t="str">
        <v/>
      </c>
      <c r="P50141" s="14" t="str">
        <f ca="1"/>
        <v>Low Cap</v>
      </c>
    </row>
    <row r="50142" spans="11:16">
      <c r="K50142" s="14" t="str">
        <v/>
      </c>
      <c r="L50142" s="14" t="str">
        <v/>
      </c>
      <c r="O50142" s="14" t="str">
        <v/>
      </c>
      <c r="P50142" s="14" t="str">
        <f ca="1"/>
        <v>Low Cap</v>
      </c>
    </row>
    <row r="50143" spans="11:16">
      <c r="K50143" s="14" t="str">
        <v/>
      </c>
      <c r="L50143" s="14" t="str">
        <v/>
      </c>
      <c r="O50143" s="14" t="str">
        <v/>
      </c>
      <c r="P50143" s="14" t="str">
        <f ca="1"/>
        <v>Low Cap</v>
      </c>
    </row>
    <row r="50144" spans="11:16">
      <c r="K50144" s="14" t="str">
        <v/>
      </c>
      <c r="L50144" s="14" t="str">
        <v/>
      </c>
      <c r="O50144" s="14" t="str">
        <v/>
      </c>
      <c r="P50144" s="14" t="str">
        <f ca="1"/>
        <v>Low Cap</v>
      </c>
    </row>
    <row r="50145" spans="11:16">
      <c r="K50145" s="14" t="str">
        <v/>
      </c>
      <c r="L50145" s="14" t="str">
        <v/>
      </c>
      <c r="O50145" s="14" t="str">
        <v/>
      </c>
      <c r="P50145" s="14" t="str">
        <f ca="1"/>
        <v>Low Cap</v>
      </c>
    </row>
    <row r="50146" spans="11:16">
      <c r="K50146" s="14" t="str">
        <v/>
      </c>
      <c r="L50146" s="14" t="str">
        <v/>
      </c>
      <c r="O50146" s="14" t="str">
        <v/>
      </c>
      <c r="P50146" s="14" t="str">
        <f ca="1"/>
        <v>Low Cap</v>
      </c>
    </row>
    <row r="50147" spans="11:16">
      <c r="K50147" s="14" t="str">
        <v/>
      </c>
      <c r="L50147" s="14" t="str">
        <v/>
      </c>
      <c r="O50147" s="14" t="str">
        <v/>
      </c>
      <c r="P50147" s="14" t="str">
        <f ca="1"/>
        <v>Low Cap</v>
      </c>
    </row>
    <row r="50148" spans="11:16">
      <c r="K50148" s="14" t="str">
        <v/>
      </c>
      <c r="L50148" s="14" t="str">
        <v/>
      </c>
      <c r="O50148" s="14" t="str">
        <v/>
      </c>
      <c r="P50148" s="14" t="str">
        <f ca="1"/>
        <v>Low Cap</v>
      </c>
    </row>
    <row r="50149" spans="11:16">
      <c r="K50149" s="14" t="str">
        <v/>
      </c>
      <c r="L50149" s="14" t="str">
        <v/>
      </c>
      <c r="O50149" s="14" t="str">
        <v/>
      </c>
      <c r="P50149" s="14" t="str">
        <f ca="1"/>
        <v>Low Cap</v>
      </c>
    </row>
    <row r="50150" spans="11:16">
      <c r="K50150" s="14" t="str">
        <v/>
      </c>
      <c r="L50150" s="14" t="str">
        <v/>
      </c>
      <c r="O50150" s="14" t="str">
        <v/>
      </c>
      <c r="P50150" s="14" t="str">
        <f ca="1"/>
        <v>Low Cap</v>
      </c>
    </row>
    <row r="50151" spans="11:16">
      <c r="K50151" s="14" t="str">
        <v/>
      </c>
      <c r="L50151" s="14" t="str">
        <v/>
      </c>
      <c r="O50151" s="14" t="str">
        <v/>
      </c>
      <c r="P50151" s="14" t="str">
        <f ca="1"/>
        <v>Low Cap</v>
      </c>
    </row>
    <row r="50152" spans="11:16">
      <c r="K50152" s="14" t="str">
        <v/>
      </c>
      <c r="L50152" s="14" t="str">
        <v/>
      </c>
      <c r="O50152" s="14" t="str">
        <v/>
      </c>
      <c r="P50152" s="14" t="str">
        <f ca="1"/>
        <v>Low Cap</v>
      </c>
    </row>
    <row r="50153" spans="11:16">
      <c r="K50153" s="14" t="str">
        <v/>
      </c>
      <c r="L50153" s="14" t="str">
        <v/>
      </c>
      <c r="O50153" s="14" t="str">
        <v/>
      </c>
      <c r="P50153" s="14" t="str">
        <f ca="1"/>
        <v>Low Cap</v>
      </c>
    </row>
    <row r="50154" spans="11:16">
      <c r="K50154" s="14" t="str">
        <v/>
      </c>
      <c r="L50154" s="14" t="str">
        <v/>
      </c>
      <c r="O50154" s="14" t="str">
        <v/>
      </c>
      <c r="P50154" s="14" t="str">
        <f ca="1"/>
        <v>Low Cap</v>
      </c>
    </row>
    <row r="50155" spans="11:16">
      <c r="K50155" s="14" t="str">
        <v/>
      </c>
      <c r="L50155" s="14" t="str">
        <v/>
      </c>
      <c r="O50155" s="14" t="str">
        <v/>
      </c>
      <c r="P50155" s="14" t="str">
        <f ca="1"/>
        <v>Low Cap</v>
      </c>
    </row>
    <row r="50156" spans="11:16">
      <c r="K50156" s="14" t="str">
        <v/>
      </c>
      <c r="L50156" s="14" t="str">
        <v/>
      </c>
      <c r="O50156" s="14" t="str">
        <v/>
      </c>
      <c r="P50156" s="14" t="str">
        <f ca="1"/>
        <v>Low Cap</v>
      </c>
    </row>
    <row r="50157" spans="11:16">
      <c r="K50157" s="14" t="str">
        <v/>
      </c>
      <c r="L50157" s="14" t="str">
        <v/>
      </c>
      <c r="O50157" s="14" t="str">
        <v/>
      </c>
      <c r="P50157" s="14" t="str">
        <f ca="1"/>
        <v>Low Cap</v>
      </c>
    </row>
    <row r="50158" spans="11:16">
      <c r="K50158" s="14" t="str">
        <v/>
      </c>
      <c r="L50158" s="14" t="str">
        <v/>
      </c>
      <c r="O50158" s="14" t="str">
        <v/>
      </c>
      <c r="P50158" s="14" t="str">
        <f ca="1"/>
        <v>Low Cap</v>
      </c>
    </row>
    <row r="50159" spans="11:16">
      <c r="K50159" s="14" t="str">
        <v/>
      </c>
      <c r="L50159" s="14" t="str">
        <v/>
      </c>
      <c r="O50159" s="14" t="str">
        <v/>
      </c>
      <c r="P50159" s="14" t="str">
        <f ca="1"/>
        <v>Low Cap</v>
      </c>
    </row>
    <row r="50160" spans="11:16">
      <c r="K50160" s="14" t="str">
        <v/>
      </c>
      <c r="L50160" s="14" t="str">
        <v/>
      </c>
      <c r="O50160" s="14" t="str">
        <v/>
      </c>
      <c r="P50160" s="14" t="str">
        <f ca="1"/>
        <v>Low Cap</v>
      </c>
    </row>
    <row r="50161" spans="11:16">
      <c r="K50161" s="14" t="str">
        <v/>
      </c>
      <c r="L50161" s="14" t="str">
        <v/>
      </c>
      <c r="O50161" s="14" t="str">
        <v/>
      </c>
      <c r="P50161" s="14" t="str">
        <f ca="1"/>
        <v>Low Cap</v>
      </c>
    </row>
    <row r="50162" spans="11:16">
      <c r="K50162" s="14" t="str">
        <v/>
      </c>
      <c r="L50162" s="14" t="str">
        <v/>
      </c>
      <c r="O50162" s="14" t="str">
        <v/>
      </c>
      <c r="P50162" s="14" t="str">
        <f ca="1"/>
        <v>Low Cap</v>
      </c>
    </row>
    <row r="50163" spans="11:16">
      <c r="K50163" s="14" t="str">
        <v/>
      </c>
      <c r="L50163" s="14" t="str">
        <v/>
      </c>
      <c r="O50163" s="14" t="str">
        <v/>
      </c>
      <c r="P50163" s="14" t="str">
        <f ca="1"/>
        <v>Low Cap</v>
      </c>
    </row>
    <row r="50164" spans="11:16">
      <c r="K50164" s="14" t="str">
        <v/>
      </c>
      <c r="L50164" s="14" t="str">
        <v/>
      </c>
      <c r="O50164" s="14" t="str">
        <v/>
      </c>
      <c r="P50164" s="14" t="str">
        <f ca="1"/>
        <v>Low Cap</v>
      </c>
    </row>
    <row r="50165" spans="11:16">
      <c r="K50165" s="14" t="str">
        <v/>
      </c>
      <c r="L50165" s="14" t="str">
        <v/>
      </c>
      <c r="O50165" s="14" t="str">
        <v/>
      </c>
      <c r="P50165" s="14" t="str">
        <f ca="1"/>
        <v>Low Cap</v>
      </c>
    </row>
    <row r="50166" spans="11:16">
      <c r="K50166" s="14" t="str">
        <v/>
      </c>
      <c r="L50166" s="14" t="str">
        <v/>
      </c>
      <c r="O50166" s="14" t="str">
        <v/>
      </c>
      <c r="P50166" s="14" t="str">
        <f ca="1"/>
        <v>Low Cap</v>
      </c>
    </row>
    <row r="50167" spans="11:16">
      <c r="K50167" s="14" t="str">
        <v/>
      </c>
      <c r="L50167" s="14" t="str">
        <v/>
      </c>
      <c r="O50167" s="14" t="str">
        <v/>
      </c>
      <c r="P50167" s="14" t="str">
        <f ca="1"/>
        <v>Low Cap</v>
      </c>
    </row>
    <row r="50168" spans="11:16">
      <c r="K50168" s="14" t="str">
        <v/>
      </c>
      <c r="L50168" s="14" t="str">
        <v/>
      </c>
      <c r="O50168" s="14" t="str">
        <v/>
      </c>
      <c r="P50168" s="14" t="str">
        <f ca="1"/>
        <v>Low Cap</v>
      </c>
    </row>
    <row r="50169" spans="11:16">
      <c r="K50169" s="14" t="str">
        <v/>
      </c>
      <c r="L50169" s="14" t="str">
        <v/>
      </c>
      <c r="O50169" s="14" t="str">
        <v/>
      </c>
      <c r="P50169" s="14" t="str">
        <f ca="1"/>
        <v>Low Cap</v>
      </c>
    </row>
    <row r="50170" spans="11:16">
      <c r="K50170" s="14" t="str">
        <v/>
      </c>
      <c r="L50170" s="14" t="str">
        <v/>
      </c>
      <c r="O50170" s="14" t="str">
        <v/>
      </c>
      <c r="P50170" s="14" t="str">
        <f ca="1"/>
        <v>Low Cap</v>
      </c>
    </row>
    <row r="50171" spans="11:16">
      <c r="K50171" s="14" t="str">
        <v/>
      </c>
      <c r="L50171" s="14" t="str">
        <v/>
      </c>
      <c r="O50171" s="14" t="str">
        <v/>
      </c>
      <c r="P50171" s="14" t="str">
        <f ca="1"/>
        <v>Low Cap</v>
      </c>
    </row>
    <row r="50172" spans="11:16">
      <c r="K50172" s="14" t="str">
        <v/>
      </c>
      <c r="L50172" s="14" t="str">
        <v/>
      </c>
      <c r="O50172" s="14" t="str">
        <v/>
      </c>
      <c r="P50172" s="14" t="str">
        <f ca="1"/>
        <v>Low Cap</v>
      </c>
    </row>
    <row r="50173" spans="11:16">
      <c r="K50173" s="14" t="str">
        <v/>
      </c>
      <c r="L50173" s="14" t="str">
        <v/>
      </c>
      <c r="O50173" s="14" t="str">
        <v/>
      </c>
      <c r="P50173" s="14" t="str">
        <f ca="1"/>
        <v>Low Cap</v>
      </c>
    </row>
    <row r="50174" spans="11:16">
      <c r="K50174" s="14" t="str">
        <v/>
      </c>
      <c r="L50174" s="14" t="str">
        <v/>
      </c>
      <c r="O50174" s="14" t="str">
        <v/>
      </c>
      <c r="P50174" s="14" t="str">
        <f ca="1"/>
        <v>Low Cap</v>
      </c>
    </row>
    <row r="50175" spans="11:16">
      <c r="K50175" s="14" t="str">
        <v/>
      </c>
      <c r="L50175" s="14" t="str">
        <v/>
      </c>
      <c r="O50175" s="14" t="str">
        <v/>
      </c>
      <c r="P50175" s="14" t="str">
        <f ca="1"/>
        <v>Low Cap</v>
      </c>
    </row>
    <row r="50176" spans="11:16">
      <c r="K50176" s="14" t="str">
        <v/>
      </c>
      <c r="L50176" s="14" t="str">
        <v/>
      </c>
      <c r="O50176" s="14" t="str">
        <v/>
      </c>
      <c r="P50176" s="14" t="str">
        <f ca="1"/>
        <v>Low Cap</v>
      </c>
    </row>
    <row r="50177" spans="11:16">
      <c r="K50177" s="14" t="str">
        <v/>
      </c>
      <c r="L50177" s="14" t="str">
        <v/>
      </c>
      <c r="O50177" s="14" t="str">
        <v/>
      </c>
      <c r="P50177" s="14" t="str">
        <f ca="1"/>
        <v>Low Cap</v>
      </c>
    </row>
    <row r="50178" spans="11:16">
      <c r="K50178" s="14" t="str">
        <v/>
      </c>
      <c r="L50178" s="14" t="str">
        <v/>
      </c>
      <c r="O50178" s="14" t="str">
        <v/>
      </c>
      <c r="P50178" s="14" t="str">
        <f ca="1"/>
        <v>Low Cap</v>
      </c>
    </row>
    <row r="50179" spans="11:16">
      <c r="K50179" s="14" t="str">
        <v/>
      </c>
      <c r="L50179" s="14" t="str">
        <v/>
      </c>
      <c r="O50179" s="14" t="str">
        <v/>
      </c>
      <c r="P50179" s="14" t="str">
        <f ca="1"/>
        <v>Low Cap</v>
      </c>
    </row>
    <row r="50180" spans="11:16">
      <c r="K50180" s="14" t="str">
        <v/>
      </c>
      <c r="L50180" s="14" t="str">
        <v/>
      </c>
      <c r="O50180" s="14" t="str">
        <v/>
      </c>
      <c r="P50180" s="14" t="str">
        <f ca="1"/>
        <v>Low Cap</v>
      </c>
    </row>
    <row r="50181" spans="11:16">
      <c r="K50181" s="14" t="str">
        <v/>
      </c>
      <c r="L50181" s="14" t="str">
        <v/>
      </c>
      <c r="O50181" s="14" t="str">
        <v/>
      </c>
      <c r="P50181" s="14" t="str">
        <f ca="1"/>
        <v>Low Cap</v>
      </c>
    </row>
    <row r="50182" spans="11:16">
      <c r="K50182" s="14" t="str">
        <v/>
      </c>
      <c r="L50182" s="14" t="str">
        <v/>
      </c>
      <c r="O50182" s="14" t="str">
        <v/>
      </c>
      <c r="P50182" s="14" t="str">
        <f ca="1"/>
        <v>Low Cap</v>
      </c>
    </row>
    <row r="50183" spans="11:16">
      <c r="K50183" s="14" t="str">
        <v/>
      </c>
      <c r="L50183" s="14" t="str">
        <v/>
      </c>
      <c r="O50183" s="14" t="str">
        <v/>
      </c>
      <c r="P50183" s="14" t="str">
        <f ca="1"/>
        <v>Low Cap</v>
      </c>
    </row>
    <row r="50184" spans="11:16">
      <c r="K50184" s="14" t="str">
        <v/>
      </c>
      <c r="L50184" s="14" t="str">
        <v/>
      </c>
      <c r="O50184" s="14" t="str">
        <v/>
      </c>
      <c r="P50184" s="14" t="str">
        <f ca="1"/>
        <v>Low Cap</v>
      </c>
    </row>
    <row r="50185" spans="11:16">
      <c r="K50185" s="14" t="str">
        <v/>
      </c>
      <c r="L50185" s="14" t="str">
        <v/>
      </c>
      <c r="O50185" s="14" t="str">
        <v/>
      </c>
      <c r="P50185" s="14" t="str">
        <f ca="1"/>
        <v>Low Cap</v>
      </c>
    </row>
    <row r="50186" spans="11:16">
      <c r="K50186" s="14" t="str">
        <v/>
      </c>
      <c r="L50186" s="14" t="str">
        <v/>
      </c>
      <c r="O50186" s="14" t="str">
        <v/>
      </c>
      <c r="P50186" s="14" t="str">
        <f ca="1"/>
        <v>Low Cap</v>
      </c>
    </row>
    <row r="50187" spans="11:16">
      <c r="K50187" s="14" t="str">
        <v/>
      </c>
      <c r="L50187" s="14" t="str">
        <v/>
      </c>
      <c r="O50187" s="14" t="str">
        <v/>
      </c>
      <c r="P50187" s="14" t="str">
        <f ca="1"/>
        <v>Low Cap</v>
      </c>
    </row>
    <row r="50188" spans="11:16">
      <c r="K50188" s="14" t="str">
        <v/>
      </c>
      <c r="L50188" s="14" t="str">
        <v/>
      </c>
      <c r="O50188" s="14" t="str">
        <v/>
      </c>
      <c r="P50188" s="14" t="str">
        <f ca="1"/>
        <v>Low Cap</v>
      </c>
    </row>
    <row r="50189" spans="11:16">
      <c r="K50189" s="14" t="str">
        <v/>
      </c>
      <c r="L50189" s="14" t="str">
        <v/>
      </c>
      <c r="O50189" s="14" t="str">
        <v/>
      </c>
      <c r="P50189" s="14" t="str">
        <f ca="1"/>
        <v>Low Cap</v>
      </c>
    </row>
    <row r="50190" spans="11:16">
      <c r="K50190" s="14" t="str">
        <v/>
      </c>
      <c r="L50190" s="14" t="str">
        <v/>
      </c>
      <c r="O50190" s="14" t="str">
        <v/>
      </c>
      <c r="P50190" s="14" t="str">
        <f ca="1"/>
        <v>Low Cap</v>
      </c>
    </row>
    <row r="50191" spans="11:16">
      <c r="K50191" s="14" t="str">
        <v/>
      </c>
      <c r="L50191" s="14" t="str">
        <v/>
      </c>
      <c r="O50191" s="14" t="str">
        <v/>
      </c>
      <c r="P50191" s="14" t="str">
        <f ca="1"/>
        <v>Low Cap</v>
      </c>
    </row>
    <row r="50192" spans="11:16">
      <c r="K50192" s="14" t="str">
        <v/>
      </c>
      <c r="L50192" s="14" t="str">
        <v/>
      </c>
      <c r="O50192" s="14" t="str">
        <v/>
      </c>
      <c r="P50192" s="14" t="str">
        <f ca="1"/>
        <v>Low Cap</v>
      </c>
    </row>
    <row r="50193" spans="11:16">
      <c r="K50193" s="14" t="str">
        <v/>
      </c>
      <c r="L50193" s="14" t="str">
        <v/>
      </c>
      <c r="O50193" s="14" t="str">
        <v/>
      </c>
      <c r="P50193" s="14" t="str">
        <f ca="1"/>
        <v>Low Cap</v>
      </c>
    </row>
    <row r="50194" spans="11:16">
      <c r="K50194" s="14" t="str">
        <v/>
      </c>
      <c r="L50194" s="14" t="str">
        <v/>
      </c>
      <c r="O50194" s="14" t="str">
        <v/>
      </c>
      <c r="P50194" s="14" t="str">
        <f ca="1"/>
        <v>Low Cap</v>
      </c>
    </row>
    <row r="50195" spans="11:16">
      <c r="K50195" s="14" t="str">
        <v/>
      </c>
      <c r="L50195" s="14" t="str">
        <v/>
      </c>
      <c r="O50195" s="14" t="str">
        <v/>
      </c>
      <c r="P50195" s="14" t="str">
        <f ca="1"/>
        <v>Low Cap</v>
      </c>
    </row>
    <row r="50196" spans="11:16">
      <c r="K50196" s="14" t="str">
        <v/>
      </c>
      <c r="L50196" s="14" t="str">
        <v/>
      </c>
      <c r="O50196" s="14" t="str">
        <v/>
      </c>
      <c r="P50196" s="14" t="str">
        <f ca="1"/>
        <v>Low Cap</v>
      </c>
    </row>
    <row r="50197" spans="11:16">
      <c r="K50197" s="14" t="str">
        <v/>
      </c>
      <c r="L50197" s="14" t="str">
        <v/>
      </c>
      <c r="O50197" s="14" t="str">
        <v/>
      </c>
      <c r="P50197" s="14" t="str">
        <f ca="1"/>
        <v>Low Cap</v>
      </c>
    </row>
    <row r="50198" spans="11:16">
      <c r="K50198" s="14" t="str">
        <v/>
      </c>
      <c r="L50198" s="14" t="str">
        <v/>
      </c>
      <c r="O50198" s="14" t="str">
        <v/>
      </c>
      <c r="P50198" s="14" t="str">
        <f ca="1"/>
        <v>Low Cap</v>
      </c>
    </row>
    <row r="50199" spans="11:16">
      <c r="K50199" s="14" t="str">
        <v/>
      </c>
      <c r="L50199" s="14" t="str">
        <v/>
      </c>
      <c r="O50199" s="14" t="str">
        <v/>
      </c>
      <c r="P50199" s="14" t="str">
        <f ca="1"/>
        <v>Low Cap</v>
      </c>
    </row>
    <row r="50200" spans="11:16">
      <c r="K50200" s="14" t="str">
        <v/>
      </c>
      <c r="L50200" s="14" t="str">
        <v/>
      </c>
      <c r="O50200" s="14" t="str">
        <v/>
      </c>
      <c r="P50200" s="14" t="str">
        <f ca="1"/>
        <v>Low Cap</v>
      </c>
    </row>
    <row r="50201" spans="11:16">
      <c r="K50201" s="14" t="str">
        <v/>
      </c>
      <c r="L50201" s="14" t="str">
        <v/>
      </c>
      <c r="O50201" s="14" t="str">
        <v/>
      </c>
      <c r="P50201" s="14" t="str">
        <f ca="1"/>
        <v>Low Cap</v>
      </c>
    </row>
    <row r="50202" spans="11:16">
      <c r="K50202" s="14" t="str">
        <v/>
      </c>
      <c r="L50202" s="14" t="str">
        <v/>
      </c>
      <c r="O50202" s="14" t="str">
        <v/>
      </c>
      <c r="P50202" s="14" t="str">
        <f ca="1"/>
        <v>Low Cap</v>
      </c>
    </row>
    <row r="50203" spans="11:16">
      <c r="K50203" s="14" t="str">
        <v/>
      </c>
      <c r="L50203" s="14" t="str">
        <v/>
      </c>
      <c r="O50203" s="14" t="str">
        <v/>
      </c>
      <c r="P50203" s="14" t="str">
        <f ca="1"/>
        <v>Low Cap</v>
      </c>
    </row>
    <row r="50204" spans="11:16">
      <c r="K50204" s="14" t="str">
        <v/>
      </c>
      <c r="L50204" s="14" t="str">
        <v/>
      </c>
      <c r="O50204" s="14" t="str">
        <v/>
      </c>
      <c r="P50204" s="14" t="str">
        <f ca="1"/>
        <v>Low Cap</v>
      </c>
    </row>
    <row r="50205" spans="11:16">
      <c r="K50205" s="14" t="str">
        <v/>
      </c>
      <c r="L50205" s="14" t="str">
        <v/>
      </c>
      <c r="O50205" s="14" t="str">
        <v/>
      </c>
      <c r="P50205" s="14" t="str">
        <f ca="1"/>
        <v>Low Cap</v>
      </c>
    </row>
    <row r="50206" spans="11:16">
      <c r="K50206" s="14" t="str">
        <v/>
      </c>
      <c r="L50206" s="14" t="str">
        <v/>
      </c>
      <c r="O50206" s="14" t="str">
        <v/>
      </c>
      <c r="P50206" s="14" t="str">
        <f ca="1"/>
        <v>Low Cap</v>
      </c>
    </row>
    <row r="50207" spans="11:16">
      <c r="K50207" s="14" t="str">
        <v/>
      </c>
      <c r="L50207" s="14" t="str">
        <v/>
      </c>
      <c r="O50207" s="14" t="str">
        <v/>
      </c>
      <c r="P50207" s="14" t="str">
        <f ca="1"/>
        <v>Low Cap</v>
      </c>
    </row>
    <row r="50208" spans="11:16">
      <c r="K50208" s="14" t="str">
        <v/>
      </c>
      <c r="L50208" s="14" t="str">
        <v/>
      </c>
      <c r="O50208" s="14" t="str">
        <v/>
      </c>
      <c r="P50208" s="14" t="str">
        <f ca="1"/>
        <v>Low Cap</v>
      </c>
    </row>
    <row r="50209" spans="11:16">
      <c r="K50209" s="14" t="str">
        <v/>
      </c>
      <c r="L50209" s="14" t="str">
        <v/>
      </c>
      <c r="O50209" s="14" t="str">
        <v/>
      </c>
      <c r="P50209" s="14" t="str">
        <f ca="1"/>
        <v>Low Cap</v>
      </c>
    </row>
    <row r="50210" spans="11:16">
      <c r="K50210" s="14" t="str">
        <v/>
      </c>
      <c r="L50210" s="14" t="str">
        <v/>
      </c>
      <c r="O50210" s="14" t="str">
        <v/>
      </c>
      <c r="P50210" s="14" t="str">
        <f ca="1"/>
        <v>Low Cap</v>
      </c>
    </row>
    <row r="50211" spans="11:16">
      <c r="K50211" s="14" t="str">
        <v/>
      </c>
      <c r="L50211" s="14" t="str">
        <v/>
      </c>
      <c r="O50211" s="14" t="str">
        <v/>
      </c>
      <c r="P50211" s="14" t="str">
        <f ca="1"/>
        <v>Low Cap</v>
      </c>
    </row>
    <row r="50212" spans="11:16">
      <c r="K50212" s="14" t="str">
        <v/>
      </c>
      <c r="L50212" s="14" t="str">
        <v/>
      </c>
      <c r="O50212" s="14" t="str">
        <v/>
      </c>
      <c r="P50212" s="14" t="str">
        <f ca="1"/>
        <v>Low Cap</v>
      </c>
    </row>
    <row r="50213" spans="11:16">
      <c r="K50213" s="14" t="str">
        <v/>
      </c>
      <c r="L50213" s="14" t="str">
        <v/>
      </c>
      <c r="O50213" s="14" t="str">
        <v/>
      </c>
      <c r="P50213" s="14" t="str">
        <f ca="1"/>
        <v>Low Cap</v>
      </c>
    </row>
    <row r="50214" spans="11:16">
      <c r="K50214" s="14" t="str">
        <v/>
      </c>
      <c r="L50214" s="14" t="str">
        <v/>
      </c>
      <c r="O50214" s="14" t="str">
        <v/>
      </c>
      <c r="P50214" s="14" t="str">
        <f ca="1"/>
        <v>Low Cap</v>
      </c>
    </row>
    <row r="50215" spans="11:16">
      <c r="K50215" s="14" t="str">
        <v/>
      </c>
      <c r="L50215" s="14" t="str">
        <v/>
      </c>
      <c r="O50215" s="14" t="str">
        <v/>
      </c>
      <c r="P50215" s="14" t="str">
        <f ca="1"/>
        <v>Low Cap</v>
      </c>
    </row>
    <row r="50216" spans="11:16">
      <c r="K50216" s="14" t="str">
        <v/>
      </c>
      <c r="L50216" s="14" t="str">
        <v/>
      </c>
      <c r="O50216" s="14" t="str">
        <v/>
      </c>
      <c r="P50216" s="14" t="str">
        <f ca="1"/>
        <v>Low Cap</v>
      </c>
    </row>
    <row r="50217" spans="11:16">
      <c r="K50217" s="14" t="str">
        <v/>
      </c>
      <c r="L50217" s="14" t="str">
        <v/>
      </c>
      <c r="O50217" s="14" t="str">
        <v/>
      </c>
      <c r="P50217" s="14" t="str">
        <f ca="1"/>
        <v>Low Cap</v>
      </c>
    </row>
    <row r="50218" spans="11:16">
      <c r="K50218" s="14" t="str">
        <v/>
      </c>
      <c r="L50218" s="14" t="str">
        <v/>
      </c>
      <c r="O50218" s="14" t="str">
        <v/>
      </c>
      <c r="P50218" s="14" t="str">
        <f ca="1"/>
        <v>Low Cap</v>
      </c>
    </row>
    <row r="50219" spans="11:16">
      <c r="K50219" s="14" t="str">
        <v/>
      </c>
      <c r="L50219" s="14" t="str">
        <v/>
      </c>
      <c r="O50219" s="14" t="str">
        <v/>
      </c>
      <c r="P50219" s="14" t="str">
        <f ca="1"/>
        <v>Low Cap</v>
      </c>
    </row>
    <row r="50220" spans="11:16">
      <c r="K50220" s="14" t="str">
        <v/>
      </c>
      <c r="L50220" s="14" t="str">
        <v/>
      </c>
      <c r="O50220" s="14" t="str">
        <v/>
      </c>
      <c r="P50220" s="14" t="str">
        <f ca="1"/>
        <v>Low Cap</v>
      </c>
    </row>
    <row r="50221" spans="11:16">
      <c r="K50221" s="14" t="str">
        <v/>
      </c>
      <c r="L50221" s="14" t="str">
        <v/>
      </c>
      <c r="O50221" s="14" t="str">
        <v/>
      </c>
      <c r="P50221" s="14" t="str">
        <f ca="1"/>
        <v>Low Cap</v>
      </c>
    </row>
    <row r="50222" spans="11:16">
      <c r="K50222" s="14" t="str">
        <v/>
      </c>
      <c r="L50222" s="14" t="str">
        <v/>
      </c>
      <c r="O50222" s="14" t="str">
        <v/>
      </c>
      <c r="P50222" s="14" t="str">
        <f ca="1"/>
        <v>Low Cap</v>
      </c>
    </row>
    <row r="50223" spans="11:16">
      <c r="K50223" s="14" t="str">
        <v/>
      </c>
      <c r="L50223" s="14" t="str">
        <v/>
      </c>
      <c r="O50223" s="14" t="str">
        <v/>
      </c>
      <c r="P50223" s="14" t="str">
        <f ca="1"/>
        <v>Low Cap</v>
      </c>
    </row>
    <row r="50224" spans="11:16">
      <c r="K50224" s="14" t="str">
        <v/>
      </c>
      <c r="L50224" s="14" t="str">
        <v/>
      </c>
      <c r="O50224" s="14" t="str">
        <v/>
      </c>
      <c r="P50224" s="14" t="str">
        <f ca="1"/>
        <v>Low Cap</v>
      </c>
    </row>
    <row r="50225" spans="11:16">
      <c r="K50225" s="14" t="str">
        <v/>
      </c>
      <c r="L50225" s="14" t="str">
        <v/>
      </c>
      <c r="O50225" s="14" t="str">
        <v/>
      </c>
      <c r="P50225" s="14" t="str">
        <f ca="1"/>
        <v>Low Cap</v>
      </c>
    </row>
    <row r="50226" spans="11:16">
      <c r="K50226" s="14" t="str">
        <v/>
      </c>
      <c r="L50226" s="14" t="str">
        <v/>
      </c>
      <c r="O50226" s="14" t="str">
        <v/>
      </c>
      <c r="P50226" s="14" t="str">
        <f ca="1"/>
        <v>Low Cap</v>
      </c>
    </row>
    <row r="50227" spans="11:16">
      <c r="K50227" s="14" t="str">
        <v/>
      </c>
      <c r="L50227" s="14" t="str">
        <v/>
      </c>
      <c r="O50227" s="14" t="str">
        <v/>
      </c>
      <c r="P50227" s="14" t="str">
        <f ca="1"/>
        <v>Low Cap</v>
      </c>
    </row>
    <row r="50228" spans="11:16">
      <c r="K50228" s="14" t="str">
        <v/>
      </c>
      <c r="L50228" s="14" t="str">
        <v/>
      </c>
      <c r="O50228" s="14" t="str">
        <v/>
      </c>
      <c r="P50228" s="14" t="str">
        <f ca="1"/>
        <v>Low Cap</v>
      </c>
    </row>
    <row r="50229" spans="11:16">
      <c r="K50229" s="14" t="str">
        <v/>
      </c>
      <c r="L50229" s="14" t="str">
        <v/>
      </c>
      <c r="O50229" s="14" t="str">
        <v/>
      </c>
      <c r="P50229" s="14" t="str">
        <f ca="1"/>
        <v>Low Cap</v>
      </c>
    </row>
    <row r="50230" spans="11:16">
      <c r="K50230" s="14" t="str">
        <v/>
      </c>
      <c r="L50230" s="14" t="str">
        <v/>
      </c>
      <c r="O50230" s="14" t="str">
        <v/>
      </c>
      <c r="P50230" s="14" t="str">
        <f ca="1"/>
        <v>Low Cap</v>
      </c>
    </row>
    <row r="50231" spans="11:16">
      <c r="K50231" s="14" t="str">
        <v/>
      </c>
      <c r="L50231" s="14" t="str">
        <v/>
      </c>
      <c r="O50231" s="14" t="str">
        <v/>
      </c>
      <c r="P50231" s="14" t="str">
        <f ca="1"/>
        <v>Low Cap</v>
      </c>
    </row>
    <row r="50232" spans="11:16">
      <c r="K50232" s="14" t="str">
        <v/>
      </c>
      <c r="L50232" s="14" t="str">
        <v/>
      </c>
      <c r="O50232" s="14" t="str">
        <v/>
      </c>
      <c r="P50232" s="14" t="str">
        <f ca="1"/>
        <v>Low Cap</v>
      </c>
    </row>
    <row r="50233" spans="11:16">
      <c r="K50233" s="14" t="str">
        <v/>
      </c>
      <c r="L50233" s="14" t="str">
        <v/>
      </c>
      <c r="O50233" s="14" t="str">
        <v/>
      </c>
      <c r="P50233" s="14" t="str">
        <f ca="1"/>
        <v>Low Cap</v>
      </c>
    </row>
    <row r="50234" spans="11:16">
      <c r="K50234" s="14" t="str">
        <v/>
      </c>
      <c r="L50234" s="14" t="str">
        <v/>
      </c>
      <c r="O50234" s="14" t="str">
        <v/>
      </c>
      <c r="P50234" s="14" t="str">
        <f ca="1"/>
        <v>Low Cap</v>
      </c>
    </row>
    <row r="50235" spans="11:16">
      <c r="K50235" s="14" t="str">
        <v/>
      </c>
      <c r="L50235" s="14" t="str">
        <v/>
      </c>
      <c r="O50235" s="14" t="str">
        <v/>
      </c>
      <c r="P50235" s="14" t="str">
        <f ca="1"/>
        <v>Low Cap</v>
      </c>
    </row>
    <row r="50236" spans="11:16">
      <c r="K50236" s="14" t="str">
        <v/>
      </c>
      <c r="L50236" s="14" t="str">
        <v/>
      </c>
      <c r="O50236" s="14" t="str">
        <v/>
      </c>
      <c r="P50236" s="14" t="str">
        <f ca="1"/>
        <v>Low Cap</v>
      </c>
    </row>
    <row r="50237" spans="11:16">
      <c r="K50237" s="14" t="str">
        <v/>
      </c>
      <c r="L50237" s="14" t="str">
        <v/>
      </c>
      <c r="O50237" s="14" t="str">
        <v/>
      </c>
      <c r="P50237" s="14" t="str">
        <f ca="1"/>
        <v>Low Cap</v>
      </c>
    </row>
    <row r="50238" spans="11:16">
      <c r="K50238" s="14" t="str">
        <v/>
      </c>
      <c r="L50238" s="14" t="str">
        <v/>
      </c>
      <c r="O50238" s="14" t="str">
        <v/>
      </c>
      <c r="P50238" s="14" t="str">
        <f ca="1"/>
        <v>Low Cap</v>
      </c>
    </row>
    <row r="50239" spans="11:16">
      <c r="K50239" s="14" t="str">
        <v/>
      </c>
      <c r="L50239" s="14" t="str">
        <v/>
      </c>
      <c r="O50239" s="14" t="str">
        <v/>
      </c>
      <c r="P50239" s="14" t="str">
        <f ca="1"/>
        <v>Low Cap</v>
      </c>
    </row>
    <row r="50240" spans="11:16">
      <c r="K50240" s="14" t="str">
        <v/>
      </c>
      <c r="L50240" s="14" t="str">
        <v/>
      </c>
      <c r="O50240" s="14" t="str">
        <v/>
      </c>
      <c r="P50240" s="14" t="str">
        <f ca="1"/>
        <v>Low Cap</v>
      </c>
    </row>
    <row r="50241" spans="11:16">
      <c r="K50241" s="14" t="str">
        <v/>
      </c>
      <c r="L50241" s="14" t="str">
        <v/>
      </c>
      <c r="O50241" s="14" t="str">
        <v/>
      </c>
      <c r="P50241" s="14" t="str">
        <f ca="1"/>
        <v>Low Cap</v>
      </c>
    </row>
    <row r="50242" spans="11:16">
      <c r="K50242" s="14" t="str">
        <v/>
      </c>
      <c r="L50242" s="14" t="str">
        <v/>
      </c>
      <c r="O50242" s="14" t="str">
        <v/>
      </c>
      <c r="P50242" s="14" t="str">
        <f ca="1"/>
        <v>Low Cap</v>
      </c>
    </row>
    <row r="50243" spans="11:16">
      <c r="K50243" s="14" t="str">
        <v/>
      </c>
      <c r="L50243" s="14" t="str">
        <v/>
      </c>
      <c r="O50243" s="14" t="str">
        <v/>
      </c>
      <c r="P50243" s="14" t="str">
        <f ca="1"/>
        <v>Low Cap</v>
      </c>
    </row>
    <row r="50244" spans="11:16">
      <c r="K50244" s="14" t="str">
        <v/>
      </c>
      <c r="L50244" s="14" t="str">
        <v/>
      </c>
      <c r="O50244" s="14" t="str">
        <v/>
      </c>
      <c r="P50244" s="14" t="str">
        <f ca="1"/>
        <v>Low Cap</v>
      </c>
    </row>
    <row r="50245" spans="11:16">
      <c r="K50245" s="14" t="str">
        <v/>
      </c>
      <c r="L50245" s="14" t="str">
        <v/>
      </c>
      <c r="O50245" s="14" t="str">
        <v/>
      </c>
      <c r="P50245" s="14" t="str">
        <f ca="1"/>
        <v>Low Cap</v>
      </c>
    </row>
    <row r="50246" spans="11:16">
      <c r="K50246" s="14" t="str">
        <v/>
      </c>
      <c r="L50246" s="14" t="str">
        <v/>
      </c>
      <c r="O50246" s="14" t="str">
        <v/>
      </c>
      <c r="P50246" s="14" t="str">
        <f ca="1"/>
        <v>Low Cap</v>
      </c>
    </row>
    <row r="50247" spans="11:16">
      <c r="K50247" s="14" t="str">
        <v/>
      </c>
      <c r="L50247" s="14" t="str">
        <v/>
      </c>
      <c r="O50247" s="14" t="str">
        <v/>
      </c>
      <c r="P50247" s="14" t="str">
        <f ca="1"/>
        <v>Low Cap</v>
      </c>
    </row>
    <row r="50248" spans="11:16">
      <c r="K50248" s="14" t="str">
        <v/>
      </c>
      <c r="L50248" s="14" t="str">
        <v/>
      </c>
      <c r="O50248" s="14" t="str">
        <v/>
      </c>
      <c r="P50248" s="14" t="str">
        <f ca="1"/>
        <v>Low Cap</v>
      </c>
    </row>
    <row r="50249" spans="11:16">
      <c r="K50249" s="14" t="str">
        <v/>
      </c>
      <c r="L50249" s="14" t="str">
        <v/>
      </c>
      <c r="O50249" s="14" t="str">
        <v/>
      </c>
      <c r="P50249" s="14" t="str">
        <f ca="1"/>
        <v>Low Cap</v>
      </c>
    </row>
    <row r="50250" spans="11:16">
      <c r="K50250" s="14" t="str">
        <v/>
      </c>
      <c r="L50250" s="14" t="str">
        <v/>
      </c>
      <c r="O50250" s="14" t="str">
        <v/>
      </c>
      <c r="P50250" s="14" t="str">
        <f ca="1"/>
        <v>Low Cap</v>
      </c>
    </row>
    <row r="50251" spans="11:16">
      <c r="K50251" s="14" t="str">
        <v/>
      </c>
      <c r="L50251" s="14" t="str">
        <v/>
      </c>
      <c r="O50251" s="14" t="str">
        <v/>
      </c>
      <c r="P50251" s="14" t="str">
        <f ca="1"/>
        <v>Low Cap</v>
      </c>
    </row>
    <row r="50252" spans="11:16">
      <c r="K50252" s="14" t="str">
        <v/>
      </c>
      <c r="L50252" s="14" t="str">
        <v/>
      </c>
      <c r="O50252" s="14" t="str">
        <v/>
      </c>
      <c r="P50252" s="14" t="str">
        <f ca="1"/>
        <v>Low Cap</v>
      </c>
    </row>
    <row r="50253" spans="11:16">
      <c r="K50253" s="14" t="str">
        <v/>
      </c>
      <c r="L50253" s="14" t="str">
        <v/>
      </c>
      <c r="O50253" s="14" t="str">
        <v/>
      </c>
      <c r="P50253" s="14" t="str">
        <f ca="1"/>
        <v>Low Cap</v>
      </c>
    </row>
    <row r="50254" spans="11:16">
      <c r="K50254" s="14" t="str">
        <v/>
      </c>
      <c r="L50254" s="14" t="str">
        <v/>
      </c>
      <c r="O50254" s="14" t="str">
        <v/>
      </c>
      <c r="P50254" s="14" t="str">
        <f ca="1"/>
        <v>Low Cap</v>
      </c>
    </row>
    <row r="50255" spans="11:16">
      <c r="K50255" s="14" t="str">
        <v/>
      </c>
      <c r="L50255" s="14" t="str">
        <v/>
      </c>
      <c r="O50255" s="14" t="str">
        <v/>
      </c>
      <c r="P50255" s="14" t="str">
        <f ca="1"/>
        <v>Low Cap</v>
      </c>
    </row>
    <row r="50256" spans="11:16">
      <c r="K50256" s="14" t="str">
        <v/>
      </c>
      <c r="L50256" s="14" t="str">
        <v/>
      </c>
      <c r="O50256" s="14" t="str">
        <v/>
      </c>
      <c r="P50256" s="14" t="str">
        <f ca="1"/>
        <v>Low Cap</v>
      </c>
    </row>
    <row r="50257" spans="11:16">
      <c r="K50257" s="14" t="str">
        <v/>
      </c>
      <c r="L50257" s="14" t="str">
        <v/>
      </c>
      <c r="O50257" s="14" t="str">
        <v/>
      </c>
      <c r="P50257" s="14" t="str">
        <f ca="1"/>
        <v>Low Cap</v>
      </c>
    </row>
    <row r="50258" spans="11:16">
      <c r="K50258" s="14" t="str">
        <v/>
      </c>
      <c r="L50258" s="14" t="str">
        <v/>
      </c>
      <c r="O50258" s="14" t="str">
        <v/>
      </c>
      <c r="P50258" s="14" t="str">
        <f ca="1"/>
        <v>Low Cap</v>
      </c>
    </row>
    <row r="50259" spans="11:16">
      <c r="K50259" s="14" t="str">
        <v/>
      </c>
      <c r="L50259" s="14" t="str">
        <v/>
      </c>
      <c r="O50259" s="14" t="str">
        <v/>
      </c>
      <c r="P50259" s="14" t="str">
        <f ca="1"/>
        <v>Low Cap</v>
      </c>
    </row>
    <row r="50260" spans="11:16">
      <c r="K50260" s="14" t="str">
        <v/>
      </c>
      <c r="L50260" s="14" t="str">
        <v/>
      </c>
      <c r="O50260" s="14" t="str">
        <v/>
      </c>
      <c r="P50260" s="14" t="str">
        <f ca="1"/>
        <v>Low Cap</v>
      </c>
    </row>
    <row r="50261" spans="11:16">
      <c r="K50261" s="14" t="str">
        <v/>
      </c>
      <c r="L50261" s="14" t="str">
        <v/>
      </c>
      <c r="O50261" s="14" t="str">
        <v/>
      </c>
      <c r="P50261" s="14" t="str">
        <f ca="1"/>
        <v>Low Cap</v>
      </c>
    </row>
    <row r="50262" spans="11:16">
      <c r="K50262" s="14" t="str">
        <v/>
      </c>
      <c r="L50262" s="14" t="str">
        <v/>
      </c>
      <c r="O50262" s="14" t="str">
        <v/>
      </c>
      <c r="P50262" s="14" t="str">
        <f ca="1"/>
        <v>Low Cap</v>
      </c>
    </row>
    <row r="50263" spans="11:16">
      <c r="K50263" s="14" t="str">
        <v/>
      </c>
      <c r="L50263" s="14" t="str">
        <v/>
      </c>
      <c r="O50263" s="14" t="str">
        <v/>
      </c>
      <c r="P50263" s="14" t="str">
        <f ca="1"/>
        <v>Low Cap</v>
      </c>
    </row>
    <row r="50264" spans="11:16">
      <c r="K50264" s="14" t="str">
        <v/>
      </c>
      <c r="L50264" s="14" t="str">
        <v/>
      </c>
      <c r="O50264" s="14" t="str">
        <v/>
      </c>
      <c r="P50264" s="14" t="str">
        <f ca="1"/>
        <v>Low Cap</v>
      </c>
    </row>
    <row r="50265" spans="11:16">
      <c r="K50265" s="14" t="str">
        <v/>
      </c>
      <c r="L50265" s="14" t="str">
        <v/>
      </c>
      <c r="O50265" s="14" t="str">
        <v/>
      </c>
      <c r="P50265" s="14" t="str">
        <f ca="1"/>
        <v>Low Cap</v>
      </c>
    </row>
    <row r="50266" spans="11:16">
      <c r="K50266" s="14" t="str">
        <v/>
      </c>
      <c r="L50266" s="14" t="str">
        <v/>
      </c>
      <c r="O50266" s="14" t="str">
        <v/>
      </c>
      <c r="P50266" s="14" t="str">
        <f ca="1"/>
        <v>Low Cap</v>
      </c>
    </row>
    <row r="50267" spans="11:16">
      <c r="K50267" s="14" t="str">
        <v/>
      </c>
      <c r="L50267" s="14" t="str">
        <v/>
      </c>
      <c r="O50267" s="14" t="str">
        <v/>
      </c>
      <c r="P50267" s="14" t="str">
        <f ca="1"/>
        <v>Low Cap</v>
      </c>
    </row>
    <row r="50268" spans="11:16">
      <c r="K50268" s="14" t="str">
        <v/>
      </c>
      <c r="L50268" s="14" t="str">
        <v/>
      </c>
      <c r="O50268" s="14" t="str">
        <v/>
      </c>
      <c r="P50268" s="14" t="str">
        <f ca="1"/>
        <v>Low Cap</v>
      </c>
    </row>
    <row r="50269" spans="11:16">
      <c r="K50269" s="14" t="str">
        <v/>
      </c>
      <c r="L50269" s="14" t="str">
        <v/>
      </c>
      <c r="O50269" s="14" t="str">
        <v/>
      </c>
      <c r="P50269" s="14" t="str">
        <f ca="1"/>
        <v>Low Cap</v>
      </c>
    </row>
    <row r="50270" spans="11:16">
      <c r="K50270" s="14" t="str">
        <v/>
      </c>
      <c r="L50270" s="14" t="str">
        <v/>
      </c>
      <c r="O50270" s="14" t="str">
        <v/>
      </c>
      <c r="P50270" s="14" t="str">
        <f ca="1"/>
        <v>Low Cap</v>
      </c>
    </row>
    <row r="50271" spans="11:16">
      <c r="K50271" s="14" t="str">
        <v/>
      </c>
      <c r="L50271" s="14" t="str">
        <v/>
      </c>
      <c r="O50271" s="14" t="str">
        <v/>
      </c>
      <c r="P50271" s="14" t="str">
        <f ca="1"/>
        <v>Low Cap</v>
      </c>
    </row>
    <row r="50272" spans="11:16">
      <c r="K50272" s="14" t="str">
        <v/>
      </c>
      <c r="L50272" s="14" t="str">
        <v/>
      </c>
      <c r="O50272" s="14" t="str">
        <v/>
      </c>
      <c r="P50272" s="14" t="str">
        <f ca="1"/>
        <v>Low Cap</v>
      </c>
    </row>
    <row r="50273" spans="11:16">
      <c r="K50273" s="14" t="str">
        <v/>
      </c>
      <c r="L50273" s="14" t="str">
        <v/>
      </c>
      <c r="O50273" s="14" t="str">
        <v/>
      </c>
      <c r="P50273" s="14" t="str">
        <f ca="1"/>
        <v>Low Cap</v>
      </c>
    </row>
    <row r="50274" spans="11:16">
      <c r="K50274" s="14" t="str">
        <v/>
      </c>
      <c r="L50274" s="14" t="str">
        <v/>
      </c>
      <c r="O50274" s="14" t="str">
        <v/>
      </c>
      <c r="P50274" s="14" t="str">
        <f ca="1"/>
        <v>Low Cap</v>
      </c>
    </row>
    <row r="50275" spans="11:16">
      <c r="K50275" s="14" t="str">
        <v/>
      </c>
      <c r="L50275" s="14" t="str">
        <v/>
      </c>
      <c r="O50275" s="14" t="str">
        <v/>
      </c>
      <c r="P50275" s="14" t="str">
        <f ca="1"/>
        <v>Low Cap</v>
      </c>
    </row>
    <row r="50276" spans="11:16">
      <c r="K50276" s="14" t="str">
        <v/>
      </c>
      <c r="L50276" s="14" t="str">
        <v/>
      </c>
      <c r="O50276" s="14" t="str">
        <v/>
      </c>
      <c r="P50276" s="14" t="str">
        <f ca="1"/>
        <v>Low Cap</v>
      </c>
    </row>
    <row r="50277" spans="11:16">
      <c r="K50277" s="14" t="str">
        <v/>
      </c>
      <c r="L50277" s="14" t="str">
        <v/>
      </c>
      <c r="O50277" s="14" t="str">
        <v/>
      </c>
      <c r="P50277" s="14" t="str">
        <f ca="1"/>
        <v>Low Cap</v>
      </c>
    </row>
    <row r="50278" spans="11:16">
      <c r="K50278" s="14" t="str">
        <v/>
      </c>
      <c r="L50278" s="14" t="str">
        <v/>
      </c>
      <c r="O50278" s="14" t="str">
        <v/>
      </c>
      <c r="P50278" s="14" t="str">
        <f ca="1"/>
        <v>Low Cap</v>
      </c>
    </row>
    <row r="50279" spans="11:16">
      <c r="K50279" s="14" t="str">
        <v/>
      </c>
      <c r="L50279" s="14" t="str">
        <v/>
      </c>
      <c r="O50279" s="14" t="str">
        <v/>
      </c>
      <c r="P50279" s="14" t="str">
        <f ca="1"/>
        <v>Low Cap</v>
      </c>
    </row>
    <row r="50280" spans="11:16">
      <c r="K50280" s="14" t="str">
        <v/>
      </c>
      <c r="L50280" s="14" t="str">
        <v/>
      </c>
      <c r="O50280" s="14" t="str">
        <v/>
      </c>
      <c r="P50280" s="14" t="str">
        <f ca="1"/>
        <v>Low Cap</v>
      </c>
    </row>
    <row r="50281" spans="11:16">
      <c r="K50281" s="14" t="str">
        <v/>
      </c>
      <c r="L50281" s="14" t="str">
        <v/>
      </c>
      <c r="O50281" s="14" t="str">
        <v/>
      </c>
      <c r="P50281" s="14" t="str">
        <f ca="1"/>
        <v>Low Cap</v>
      </c>
    </row>
    <row r="50282" spans="11:16">
      <c r="K50282" s="14" t="str">
        <v/>
      </c>
      <c r="L50282" s="14" t="str">
        <v/>
      </c>
      <c r="O50282" s="14" t="str">
        <v/>
      </c>
      <c r="P50282" s="14" t="str">
        <f ca="1"/>
        <v>Low Cap</v>
      </c>
    </row>
    <row r="50283" spans="11:16">
      <c r="K50283" s="14" t="str">
        <v/>
      </c>
      <c r="L50283" s="14" t="str">
        <v/>
      </c>
      <c r="O50283" s="14" t="str">
        <v/>
      </c>
      <c r="P50283" s="14" t="str">
        <f ca="1"/>
        <v>Low Cap</v>
      </c>
    </row>
    <row r="50284" spans="11:16">
      <c r="K50284" s="14" t="str">
        <v/>
      </c>
      <c r="L50284" s="14" t="str">
        <v/>
      </c>
      <c r="O50284" s="14" t="str">
        <v/>
      </c>
      <c r="P50284" s="14" t="str">
        <f ca="1"/>
        <v>Low Cap</v>
      </c>
    </row>
    <row r="50285" spans="11:16">
      <c r="K50285" s="14" t="str">
        <v/>
      </c>
      <c r="L50285" s="14" t="str">
        <v/>
      </c>
      <c r="O50285" s="14" t="str">
        <v/>
      </c>
      <c r="P50285" s="14" t="str">
        <f ca="1"/>
        <v>Low Cap</v>
      </c>
    </row>
    <row r="50286" spans="11:16">
      <c r="K50286" s="14" t="str">
        <v/>
      </c>
      <c r="L50286" s="14" t="str">
        <v/>
      </c>
      <c r="O50286" s="14" t="str">
        <v/>
      </c>
      <c r="P50286" s="14" t="str">
        <f ca="1"/>
        <v>Low Cap</v>
      </c>
    </row>
    <row r="50287" spans="11:16">
      <c r="K50287" s="14" t="str">
        <v/>
      </c>
      <c r="L50287" s="14" t="str">
        <v/>
      </c>
      <c r="O50287" s="14" t="str">
        <v/>
      </c>
      <c r="P50287" s="14" t="str">
        <f ca="1"/>
        <v>Low Cap</v>
      </c>
    </row>
    <row r="50288" spans="11:16">
      <c r="K50288" s="14" t="str">
        <v/>
      </c>
      <c r="L50288" s="14" t="str">
        <v/>
      </c>
      <c r="O50288" s="14" t="str">
        <v/>
      </c>
      <c r="P50288" s="14" t="str">
        <f ca="1"/>
        <v>Low Cap</v>
      </c>
    </row>
    <row r="50289" spans="11:16">
      <c r="K50289" s="14" t="str">
        <v/>
      </c>
      <c r="L50289" s="14" t="str">
        <v/>
      </c>
      <c r="O50289" s="14" t="str">
        <v/>
      </c>
      <c r="P50289" s="14" t="str">
        <f ca="1"/>
        <v>Low Cap</v>
      </c>
    </row>
    <row r="50290" spans="11:16">
      <c r="K50290" s="14" t="str">
        <v/>
      </c>
      <c r="L50290" s="14" t="str">
        <v/>
      </c>
      <c r="O50290" s="14" t="str">
        <v/>
      </c>
      <c r="P50290" s="14" t="str">
        <f ca="1"/>
        <v>Low Cap</v>
      </c>
    </row>
    <row r="50291" spans="11:16">
      <c r="K50291" s="14" t="str">
        <v/>
      </c>
      <c r="L50291" s="14" t="str">
        <v/>
      </c>
      <c r="O50291" s="14" t="str">
        <v/>
      </c>
      <c r="P50291" s="14" t="str">
        <f ca="1"/>
        <v>Low Cap</v>
      </c>
    </row>
    <row r="50292" spans="11:16">
      <c r="K50292" s="14" t="str">
        <v/>
      </c>
      <c r="L50292" s="14" t="str">
        <v/>
      </c>
      <c r="O50292" s="14" t="str">
        <v/>
      </c>
      <c r="P50292" s="14" t="str">
        <f ca="1"/>
        <v>Low Cap</v>
      </c>
    </row>
    <row r="50293" spans="11:16">
      <c r="K50293" s="14" t="str">
        <v/>
      </c>
      <c r="L50293" s="14" t="str">
        <v/>
      </c>
      <c r="O50293" s="14" t="str">
        <v/>
      </c>
      <c r="P50293" s="14" t="str">
        <f ca="1"/>
        <v>Low Cap</v>
      </c>
    </row>
    <row r="50294" spans="11:16">
      <c r="K50294" s="14" t="str">
        <v/>
      </c>
      <c r="L50294" s="14" t="str">
        <v/>
      </c>
      <c r="O50294" s="14" t="str">
        <v/>
      </c>
      <c r="P50294" s="14" t="str">
        <f ca="1"/>
        <v>Low Cap</v>
      </c>
    </row>
    <row r="50295" spans="11:16">
      <c r="K50295" s="14" t="str">
        <v/>
      </c>
      <c r="L50295" s="14" t="str">
        <v/>
      </c>
      <c r="O50295" s="14" t="str">
        <v/>
      </c>
      <c r="P50295" s="14" t="str">
        <f ca="1"/>
        <v>Low Cap</v>
      </c>
    </row>
    <row r="50296" spans="11:16">
      <c r="K50296" s="14" t="str">
        <v/>
      </c>
      <c r="L50296" s="14" t="str">
        <v/>
      </c>
      <c r="O50296" s="14" t="str">
        <v/>
      </c>
      <c r="P50296" s="14" t="str">
        <f ca="1"/>
        <v>Low Cap</v>
      </c>
    </row>
    <row r="50297" spans="11:16">
      <c r="K50297" s="14" t="str">
        <v/>
      </c>
      <c r="L50297" s="14" t="str">
        <v/>
      </c>
      <c r="O50297" s="14" t="str">
        <v/>
      </c>
      <c r="P50297" s="14" t="str">
        <f ca="1"/>
        <v>Low Cap</v>
      </c>
    </row>
    <row r="50298" spans="11:16">
      <c r="K50298" s="14" t="str">
        <v/>
      </c>
      <c r="L50298" s="14" t="str">
        <v/>
      </c>
      <c r="O50298" s="14" t="str">
        <v/>
      </c>
      <c r="P50298" s="14" t="str">
        <f ca="1"/>
        <v>Low Cap</v>
      </c>
    </row>
    <row r="50299" spans="11:16">
      <c r="K50299" s="14" t="str">
        <v/>
      </c>
      <c r="L50299" s="14" t="str">
        <v/>
      </c>
      <c r="O50299" s="14" t="str">
        <v/>
      </c>
      <c r="P50299" s="14" t="str">
        <f ca="1"/>
        <v>Low Cap</v>
      </c>
    </row>
    <row r="50300" spans="11:16">
      <c r="K50300" s="14" t="str">
        <v/>
      </c>
      <c r="L50300" s="14" t="str">
        <v/>
      </c>
      <c r="O50300" s="14" t="str">
        <v/>
      </c>
      <c r="P50300" s="14" t="str">
        <f ca="1"/>
        <v>Low Cap</v>
      </c>
    </row>
    <row r="50301" spans="11:16">
      <c r="K50301" s="14" t="str">
        <v/>
      </c>
      <c r="L50301" s="14" t="str">
        <v/>
      </c>
      <c r="O50301" s="14" t="str">
        <v/>
      </c>
      <c r="P50301" s="14" t="str">
        <f ca="1"/>
        <v>Low Cap</v>
      </c>
    </row>
    <row r="50302" spans="11:16">
      <c r="K50302" s="14" t="str">
        <v/>
      </c>
      <c r="L50302" s="14" t="str">
        <v/>
      </c>
      <c r="O50302" s="14" t="str">
        <v/>
      </c>
      <c r="P50302" s="14" t="str">
        <f ca="1"/>
        <v>Low Cap</v>
      </c>
    </row>
    <row r="50303" spans="11:16">
      <c r="K50303" s="14" t="str">
        <v/>
      </c>
      <c r="L50303" s="14" t="str">
        <v/>
      </c>
      <c r="O50303" s="14" t="str">
        <v/>
      </c>
      <c r="P50303" s="14" t="str">
        <f ca="1"/>
        <v>Low Cap</v>
      </c>
    </row>
    <row r="50304" spans="11:16">
      <c r="K50304" s="14" t="str">
        <v/>
      </c>
      <c r="L50304" s="14" t="str">
        <v/>
      </c>
      <c r="O50304" s="14" t="str">
        <v/>
      </c>
      <c r="P50304" s="14" t="str">
        <f ca="1"/>
        <v>Low Cap</v>
      </c>
    </row>
    <row r="50305" spans="11:16">
      <c r="K50305" s="14" t="str">
        <v/>
      </c>
      <c r="L50305" s="14" t="str">
        <v/>
      </c>
      <c r="O50305" s="14" t="str">
        <v/>
      </c>
      <c r="P50305" s="14" t="str">
        <f ca="1"/>
        <v>Low Cap</v>
      </c>
    </row>
    <row r="50306" spans="11:16">
      <c r="K50306" s="14" t="str">
        <v/>
      </c>
      <c r="L50306" s="14" t="str">
        <v/>
      </c>
      <c r="O50306" s="14" t="str">
        <v/>
      </c>
      <c r="P50306" s="14" t="str">
        <f ca="1"/>
        <v>Low Cap</v>
      </c>
    </row>
    <row r="50307" spans="11:16">
      <c r="K50307" s="14" t="str">
        <v/>
      </c>
      <c r="L50307" s="14" t="str">
        <v/>
      </c>
      <c r="O50307" s="14" t="str">
        <v/>
      </c>
      <c r="P50307" s="14" t="str">
        <f ca="1"/>
        <v>Low Cap</v>
      </c>
    </row>
    <row r="50308" spans="11:16">
      <c r="K50308" s="14" t="str">
        <v/>
      </c>
      <c r="L50308" s="14" t="str">
        <v/>
      </c>
      <c r="O50308" s="14" t="str">
        <v/>
      </c>
      <c r="P50308" s="14" t="str">
        <f ca="1"/>
        <v>Low Cap</v>
      </c>
    </row>
    <row r="50309" spans="11:16">
      <c r="K50309" s="14" t="str">
        <v/>
      </c>
      <c r="L50309" s="14" t="str">
        <v/>
      </c>
      <c r="O50309" s="14" t="str">
        <v/>
      </c>
      <c r="P50309" s="14" t="str">
        <f ca="1"/>
        <v>Low Cap</v>
      </c>
    </row>
    <row r="50310" spans="11:16">
      <c r="K50310" s="14" t="str">
        <v/>
      </c>
      <c r="L50310" s="14" t="str">
        <v/>
      </c>
      <c r="O50310" s="14" t="str">
        <v/>
      </c>
      <c r="P50310" s="14" t="str">
        <f ca="1"/>
        <v>Low Cap</v>
      </c>
    </row>
    <row r="50311" spans="11:16">
      <c r="K50311" s="14" t="str">
        <v/>
      </c>
      <c r="L50311" s="14" t="str">
        <v/>
      </c>
      <c r="O50311" s="14" t="str">
        <v/>
      </c>
      <c r="P50311" s="14" t="str">
        <f ca="1"/>
        <v>Low Cap</v>
      </c>
    </row>
    <row r="50312" spans="11:16">
      <c r="K50312" s="14" t="str">
        <v/>
      </c>
      <c r="L50312" s="14" t="str">
        <v/>
      </c>
      <c r="O50312" s="14" t="str">
        <v/>
      </c>
      <c r="P50312" s="14" t="str">
        <f ca="1"/>
        <v>Low Cap</v>
      </c>
    </row>
    <row r="50313" spans="11:16">
      <c r="K50313" s="14" t="str">
        <v/>
      </c>
      <c r="L50313" s="14" t="str">
        <v/>
      </c>
      <c r="O50313" s="14" t="str">
        <v/>
      </c>
      <c r="P50313" s="14" t="str">
        <f ca="1"/>
        <v>Low Cap</v>
      </c>
    </row>
    <row r="50314" spans="11:16">
      <c r="K50314" s="14" t="str">
        <v/>
      </c>
      <c r="L50314" s="14" t="str">
        <v/>
      </c>
      <c r="O50314" s="14" t="str">
        <v/>
      </c>
      <c r="P50314" s="14" t="str">
        <f ca="1"/>
        <v>Low Cap</v>
      </c>
    </row>
    <row r="50315" spans="11:16">
      <c r="K50315" s="14" t="str">
        <v/>
      </c>
      <c r="L50315" s="14" t="str">
        <v/>
      </c>
      <c r="O50315" s="14" t="str">
        <v/>
      </c>
      <c r="P50315" s="14" t="str">
        <f ca="1"/>
        <v>Low Cap</v>
      </c>
    </row>
    <row r="50316" spans="11:16">
      <c r="K50316" s="14" t="str">
        <v/>
      </c>
      <c r="L50316" s="14" t="str">
        <v/>
      </c>
      <c r="O50316" s="14" t="str">
        <v/>
      </c>
      <c r="P50316" s="14" t="str">
        <f ca="1"/>
        <v>Low Cap</v>
      </c>
    </row>
    <row r="50317" spans="11:16">
      <c r="K50317" s="14" t="str">
        <v/>
      </c>
      <c r="L50317" s="14" t="str">
        <v/>
      </c>
      <c r="O50317" s="14" t="str">
        <v/>
      </c>
      <c r="P50317" s="14" t="str">
        <f ca="1"/>
        <v>Low Cap</v>
      </c>
    </row>
    <row r="50318" spans="11:16">
      <c r="K50318" s="14" t="str">
        <v/>
      </c>
      <c r="L50318" s="14" t="str">
        <v/>
      </c>
      <c r="O50318" s="14" t="str">
        <v/>
      </c>
      <c r="P50318" s="14" t="str">
        <f ca="1"/>
        <v>Low Cap</v>
      </c>
    </row>
    <row r="50319" spans="11:16">
      <c r="K50319" s="14" t="str">
        <v/>
      </c>
      <c r="L50319" s="14" t="str">
        <v/>
      </c>
      <c r="O50319" s="14" t="str">
        <v/>
      </c>
      <c r="P50319" s="14" t="str">
        <f ca="1"/>
        <v>Low Cap</v>
      </c>
    </row>
    <row r="50320" spans="11:16">
      <c r="K50320" s="14" t="str">
        <v/>
      </c>
      <c r="L50320" s="14" t="str">
        <v/>
      </c>
      <c r="O50320" s="14" t="str">
        <v/>
      </c>
      <c r="P50320" s="14" t="str">
        <f ca="1"/>
        <v>Low Cap</v>
      </c>
    </row>
    <row r="50321" spans="11:16">
      <c r="K50321" s="14" t="str">
        <v/>
      </c>
      <c r="L50321" s="14" t="str">
        <v/>
      </c>
      <c r="O50321" s="14" t="str">
        <v/>
      </c>
      <c r="P50321" s="14" t="str">
        <f ca="1"/>
        <v>Low Cap</v>
      </c>
    </row>
    <row r="50322" spans="11:16">
      <c r="K50322" s="14" t="str">
        <v/>
      </c>
      <c r="L50322" s="14" t="str">
        <v/>
      </c>
      <c r="O50322" s="14" t="str">
        <v/>
      </c>
      <c r="P50322" s="14" t="str">
        <f ca="1"/>
        <v>Low Cap</v>
      </c>
    </row>
    <row r="50323" spans="11:16">
      <c r="K50323" s="14" t="str">
        <v/>
      </c>
      <c r="L50323" s="14" t="str">
        <v/>
      </c>
      <c r="O50323" s="14" t="str">
        <v/>
      </c>
      <c r="P50323" s="14" t="str">
        <f ca="1"/>
        <v>Low Cap</v>
      </c>
    </row>
    <row r="50324" spans="11:16">
      <c r="K50324" s="14" t="str">
        <v/>
      </c>
      <c r="L50324" s="14" t="str">
        <v/>
      </c>
      <c r="O50324" s="14" t="str">
        <v/>
      </c>
      <c r="P50324" s="14" t="str">
        <f ca="1"/>
        <v>Low Cap</v>
      </c>
    </row>
    <row r="50325" spans="11:16">
      <c r="K50325" s="14" t="str">
        <v/>
      </c>
      <c r="L50325" s="14" t="str">
        <v/>
      </c>
      <c r="O50325" s="14" t="str">
        <v/>
      </c>
      <c r="P50325" s="14" t="str">
        <f ca="1"/>
        <v>Low Cap</v>
      </c>
    </row>
    <row r="50326" spans="11:16">
      <c r="K50326" s="14" t="str">
        <v/>
      </c>
      <c r="L50326" s="14" t="str">
        <v/>
      </c>
      <c r="O50326" s="14" t="str">
        <v/>
      </c>
      <c r="P50326" s="14" t="str">
        <f ca="1"/>
        <v>Low Cap</v>
      </c>
    </row>
    <row r="50327" spans="11:16">
      <c r="K50327" s="14" t="str">
        <v/>
      </c>
      <c r="L50327" s="14" t="str">
        <v/>
      </c>
      <c r="O50327" s="14" t="str">
        <v/>
      </c>
      <c r="P50327" s="14" t="str">
        <f ca="1"/>
        <v>Low Cap</v>
      </c>
    </row>
    <row r="50328" spans="11:16">
      <c r="K50328" s="14" t="str">
        <v/>
      </c>
      <c r="L50328" s="14" t="str">
        <v/>
      </c>
      <c r="O50328" s="14" t="str">
        <v/>
      </c>
      <c r="P50328" s="14" t="str">
        <f ca="1"/>
        <v>Low Cap</v>
      </c>
    </row>
    <row r="50329" spans="11:16">
      <c r="K50329" s="14" t="str">
        <v/>
      </c>
      <c r="L50329" s="14" t="str">
        <v/>
      </c>
      <c r="O50329" s="14" t="str">
        <v/>
      </c>
      <c r="P50329" s="14" t="str">
        <f ca="1"/>
        <v>Low Cap</v>
      </c>
    </row>
    <row r="50330" spans="11:16">
      <c r="K50330" s="14" t="str">
        <v/>
      </c>
      <c r="L50330" s="14" t="str">
        <v/>
      </c>
      <c r="O50330" s="14" t="str">
        <v/>
      </c>
      <c r="P50330" s="14" t="str">
        <f ca="1"/>
        <v>Low Cap</v>
      </c>
    </row>
    <row r="50331" spans="11:16">
      <c r="K50331" s="14" t="str">
        <v/>
      </c>
      <c r="L50331" s="14" t="str">
        <v/>
      </c>
      <c r="O50331" s="14" t="str">
        <v/>
      </c>
      <c r="P50331" s="14" t="str">
        <f ca="1"/>
        <v>Low Cap</v>
      </c>
    </row>
    <row r="50332" spans="11:16">
      <c r="K50332" s="14" t="str">
        <v/>
      </c>
      <c r="L50332" s="14" t="str">
        <v/>
      </c>
      <c r="O50332" s="14" t="str">
        <v/>
      </c>
      <c r="P50332" s="14" t="str">
        <f ca="1"/>
        <v>Low Cap</v>
      </c>
    </row>
    <row r="50333" spans="11:16">
      <c r="K50333" s="14" t="str">
        <v/>
      </c>
      <c r="L50333" s="14" t="str">
        <v/>
      </c>
      <c r="O50333" s="14" t="str">
        <v/>
      </c>
      <c r="P50333" s="14" t="str">
        <f ca="1"/>
        <v>Low Cap</v>
      </c>
    </row>
    <row r="50334" spans="11:16">
      <c r="K50334" s="14" t="str">
        <v/>
      </c>
      <c r="L50334" s="14" t="str">
        <v/>
      </c>
      <c r="O50334" s="14" t="str">
        <v/>
      </c>
      <c r="P50334" s="14" t="str">
        <f ca="1"/>
        <v>Low Cap</v>
      </c>
    </row>
    <row r="50335" spans="11:16">
      <c r="K50335" s="14" t="str">
        <v/>
      </c>
      <c r="L50335" s="14" t="str">
        <v/>
      </c>
      <c r="O50335" s="14" t="str">
        <v/>
      </c>
      <c r="P50335" s="14" t="str">
        <f ca="1"/>
        <v>Low Cap</v>
      </c>
    </row>
    <row r="50336" spans="11:16">
      <c r="K50336" s="14" t="str">
        <v/>
      </c>
      <c r="L50336" s="14" t="str">
        <v/>
      </c>
      <c r="O50336" s="14" t="str">
        <v/>
      </c>
      <c r="P50336" s="14" t="str">
        <f ca="1"/>
        <v>Low Cap</v>
      </c>
    </row>
    <row r="50337" spans="11:16">
      <c r="K50337" s="14" t="str">
        <v/>
      </c>
      <c r="L50337" s="14" t="str">
        <v/>
      </c>
      <c r="O50337" s="14" t="str">
        <v/>
      </c>
      <c r="P50337" s="14" t="str">
        <f ca="1"/>
        <v>Low Cap</v>
      </c>
    </row>
    <row r="50338" spans="11:16">
      <c r="K50338" s="14" t="str">
        <v/>
      </c>
      <c r="L50338" s="14" t="str">
        <v/>
      </c>
      <c r="O50338" s="14" t="str">
        <v/>
      </c>
      <c r="P50338" s="14" t="str">
        <f ca="1"/>
        <v>Low Cap</v>
      </c>
    </row>
    <row r="50339" spans="11:16">
      <c r="K50339" s="14" t="str">
        <v/>
      </c>
      <c r="L50339" s="14" t="str">
        <v/>
      </c>
      <c r="O50339" s="14" t="str">
        <v/>
      </c>
      <c r="P50339" s="14" t="str">
        <f ca="1"/>
        <v>Low Cap</v>
      </c>
    </row>
    <row r="50340" spans="11:16">
      <c r="K50340" s="14" t="str">
        <v/>
      </c>
      <c r="L50340" s="14" t="str">
        <v/>
      </c>
      <c r="O50340" s="14" t="str">
        <v/>
      </c>
      <c r="P50340" s="14" t="str">
        <f ca="1"/>
        <v>Low Cap</v>
      </c>
    </row>
    <row r="50341" spans="11:16">
      <c r="K50341" s="14" t="str">
        <v/>
      </c>
      <c r="L50341" s="14" t="str">
        <v/>
      </c>
      <c r="O50341" s="14" t="str">
        <v/>
      </c>
      <c r="P50341" s="14" t="str">
        <f ca="1"/>
        <v>Low Cap</v>
      </c>
    </row>
    <row r="50342" spans="11:16">
      <c r="K50342" s="14" t="str">
        <v/>
      </c>
      <c r="L50342" s="14" t="str">
        <v/>
      </c>
      <c r="O50342" s="14" t="str">
        <v/>
      </c>
      <c r="P50342" s="14" t="str">
        <f ca="1"/>
        <v>Low Cap</v>
      </c>
    </row>
    <row r="50343" spans="11:16">
      <c r="K50343" s="14" t="str">
        <v/>
      </c>
      <c r="L50343" s="14" t="str">
        <v/>
      </c>
      <c r="O50343" s="14" t="str">
        <v/>
      </c>
      <c r="P50343" s="14" t="str">
        <f ca="1"/>
        <v>Low Cap</v>
      </c>
    </row>
    <row r="50344" spans="11:16">
      <c r="K50344" s="14" t="str">
        <v/>
      </c>
      <c r="L50344" s="14" t="str">
        <v/>
      </c>
      <c r="O50344" s="14" t="str">
        <v/>
      </c>
      <c r="P50344" s="14" t="str">
        <f ca="1"/>
        <v>Low Cap</v>
      </c>
    </row>
    <row r="50345" spans="11:16">
      <c r="K50345" s="14" t="str">
        <v/>
      </c>
      <c r="L50345" s="14" t="str">
        <v/>
      </c>
      <c r="O50345" s="14" t="str">
        <v/>
      </c>
      <c r="P50345" s="14" t="str">
        <f ca="1"/>
        <v>Low Cap</v>
      </c>
    </row>
    <row r="50346" spans="11:16">
      <c r="K50346" s="14" t="str">
        <v/>
      </c>
      <c r="L50346" s="14" t="str">
        <v/>
      </c>
      <c r="O50346" s="14" t="str">
        <v/>
      </c>
      <c r="P50346" s="14" t="str">
        <f ca="1"/>
        <v>Low Cap</v>
      </c>
    </row>
    <row r="50347" spans="11:16">
      <c r="K50347" s="14" t="str">
        <v/>
      </c>
      <c r="L50347" s="14" t="str">
        <v/>
      </c>
      <c r="O50347" s="14" t="str">
        <v/>
      </c>
      <c r="P50347" s="14" t="str">
        <f ca="1"/>
        <v>Low Cap</v>
      </c>
    </row>
    <row r="50348" spans="11:16">
      <c r="K50348" s="14" t="str">
        <v/>
      </c>
      <c r="L50348" s="14" t="str">
        <v/>
      </c>
      <c r="O50348" s="14" t="str">
        <v/>
      </c>
      <c r="P50348" s="14" t="str">
        <f ca="1"/>
        <v>Low Cap</v>
      </c>
    </row>
    <row r="50349" spans="11:16">
      <c r="K50349" s="14" t="str">
        <v/>
      </c>
      <c r="L50349" s="14" t="str">
        <v/>
      </c>
      <c r="O50349" s="14" t="str">
        <v/>
      </c>
      <c r="P50349" s="14" t="str">
        <f ca="1"/>
        <v>Low Cap</v>
      </c>
    </row>
    <row r="50350" spans="11:16">
      <c r="K50350" s="14" t="str">
        <v/>
      </c>
      <c r="L50350" s="14" t="str">
        <v/>
      </c>
      <c r="O50350" s="14" t="str">
        <v/>
      </c>
      <c r="P50350" s="14" t="str">
        <f ca="1"/>
        <v>Low Cap</v>
      </c>
    </row>
    <row r="50351" spans="11:16">
      <c r="K50351" s="14" t="str">
        <v/>
      </c>
      <c r="L50351" s="14" t="str">
        <v/>
      </c>
      <c r="O50351" s="14" t="str">
        <v/>
      </c>
      <c r="P50351" s="14" t="str">
        <f ca="1"/>
        <v>Low Cap</v>
      </c>
    </row>
    <row r="50352" spans="11:16">
      <c r="K50352" s="14" t="str">
        <v/>
      </c>
      <c r="L50352" s="14" t="str">
        <v/>
      </c>
      <c r="O50352" s="14" t="str">
        <v/>
      </c>
      <c r="P50352" s="14" t="str">
        <f ca="1"/>
        <v>Low Cap</v>
      </c>
    </row>
    <row r="50353" spans="11:16">
      <c r="K50353" s="14" t="str">
        <v/>
      </c>
      <c r="L50353" s="14" t="str">
        <v/>
      </c>
      <c r="O50353" s="14" t="str">
        <v/>
      </c>
      <c r="P50353" s="14" t="str">
        <f ca="1"/>
        <v>Low Cap</v>
      </c>
    </row>
    <row r="50354" spans="11:16">
      <c r="K50354" s="14" t="str">
        <v/>
      </c>
      <c r="L50354" s="14" t="str">
        <v/>
      </c>
      <c r="O50354" s="14" t="str">
        <v/>
      </c>
      <c r="P50354" s="14" t="str">
        <f ca="1"/>
        <v>Low Cap</v>
      </c>
    </row>
    <row r="50355" spans="11:16">
      <c r="K50355" s="14" t="str">
        <v/>
      </c>
      <c r="L50355" s="14" t="str">
        <v/>
      </c>
      <c r="O50355" s="14" t="str">
        <v/>
      </c>
      <c r="P50355" s="14" t="str">
        <f ca="1"/>
        <v>Low Cap</v>
      </c>
    </row>
    <row r="50356" spans="11:16">
      <c r="K50356" s="14" t="str">
        <v/>
      </c>
      <c r="L50356" s="14" t="str">
        <v/>
      </c>
      <c r="O50356" s="14" t="str">
        <v/>
      </c>
      <c r="P50356" s="14" t="str">
        <f ca="1"/>
        <v>Low Cap</v>
      </c>
    </row>
    <row r="50357" spans="11:16">
      <c r="K50357" s="14" t="str">
        <v/>
      </c>
      <c r="L50357" s="14" t="str">
        <v/>
      </c>
      <c r="O50357" s="14" t="str">
        <v/>
      </c>
      <c r="P50357" s="14" t="str">
        <f ca="1"/>
        <v>Low Cap</v>
      </c>
    </row>
    <row r="50358" spans="11:16">
      <c r="K50358" s="14" t="str">
        <v/>
      </c>
      <c r="L50358" s="14" t="str">
        <v/>
      </c>
      <c r="O50358" s="14" t="str">
        <v/>
      </c>
      <c r="P50358" s="14" t="str">
        <f ca="1"/>
        <v>Low Cap</v>
      </c>
    </row>
    <row r="50359" spans="11:16">
      <c r="K50359" s="14" t="str">
        <v/>
      </c>
      <c r="L50359" s="14" t="str">
        <v/>
      </c>
      <c r="O50359" s="14" t="str">
        <v/>
      </c>
      <c r="P50359" s="14" t="str">
        <f ca="1"/>
        <v>Low Cap</v>
      </c>
    </row>
    <row r="50360" spans="11:16">
      <c r="K50360" s="14" t="str">
        <v/>
      </c>
      <c r="L50360" s="14" t="str">
        <v/>
      </c>
      <c r="O50360" s="14" t="str">
        <v/>
      </c>
      <c r="P50360" s="14" t="str">
        <f ca="1"/>
        <v>Low Cap</v>
      </c>
    </row>
    <row r="50361" spans="11:16">
      <c r="K50361" s="14" t="str">
        <v/>
      </c>
      <c r="L50361" s="14" t="str">
        <v/>
      </c>
      <c r="O50361" s="14" t="str">
        <v/>
      </c>
      <c r="P50361" s="14" t="str">
        <f ca="1"/>
        <v>Low Cap</v>
      </c>
    </row>
    <row r="50362" spans="11:16">
      <c r="K50362" s="14" t="str">
        <v/>
      </c>
      <c r="L50362" s="14" t="str">
        <v/>
      </c>
      <c r="O50362" s="14" t="str">
        <v/>
      </c>
      <c r="P50362" s="14" t="str">
        <f ca="1"/>
        <v>Low Cap</v>
      </c>
    </row>
    <row r="50363" spans="11:16">
      <c r="K50363" s="14" t="str">
        <v/>
      </c>
      <c r="L50363" s="14" t="str">
        <v/>
      </c>
      <c r="O50363" s="14" t="str">
        <v/>
      </c>
      <c r="P50363" s="14" t="str">
        <f ca="1"/>
        <v>Low Cap</v>
      </c>
    </row>
    <row r="50364" spans="11:16">
      <c r="K50364" s="14" t="str">
        <v/>
      </c>
      <c r="L50364" s="14" t="str">
        <v/>
      </c>
      <c r="O50364" s="14" t="str">
        <v/>
      </c>
      <c r="P50364" s="14" t="str">
        <f ca="1"/>
        <v>Low Cap</v>
      </c>
    </row>
    <row r="50365" spans="11:16">
      <c r="K50365" s="14" t="str">
        <v/>
      </c>
      <c r="L50365" s="14" t="str">
        <v/>
      </c>
      <c r="O50365" s="14" t="str">
        <v/>
      </c>
      <c r="P50365" s="14" t="str">
        <f ca="1"/>
        <v>Low Cap</v>
      </c>
    </row>
    <row r="50366" spans="11:16">
      <c r="K50366" s="14" t="str">
        <v/>
      </c>
      <c r="L50366" s="14" t="str">
        <v/>
      </c>
      <c r="O50366" s="14" t="str">
        <v/>
      </c>
      <c r="P50366" s="14" t="str">
        <f ca="1"/>
        <v>Low Cap</v>
      </c>
    </row>
    <row r="50367" spans="11:16">
      <c r="K50367" s="14" t="str">
        <v/>
      </c>
      <c r="L50367" s="14" t="str">
        <v/>
      </c>
      <c r="O50367" s="14" t="str">
        <v/>
      </c>
      <c r="P50367" s="14" t="str">
        <f ca="1"/>
        <v>Low Cap</v>
      </c>
    </row>
    <row r="50368" spans="11:16">
      <c r="K50368" s="14" t="str">
        <v/>
      </c>
      <c r="L50368" s="14" t="str">
        <v/>
      </c>
      <c r="O50368" s="14" t="str">
        <v/>
      </c>
      <c r="P50368" s="14" t="str">
        <f ca="1"/>
        <v>Low Cap</v>
      </c>
    </row>
    <row r="50369" spans="11:16">
      <c r="K50369" s="14" t="str">
        <v/>
      </c>
      <c r="L50369" s="14" t="str">
        <v/>
      </c>
      <c r="O50369" s="14" t="str">
        <v/>
      </c>
      <c r="P50369" s="14" t="str">
        <f ca="1"/>
        <v>Low Cap</v>
      </c>
    </row>
    <row r="50370" spans="11:16">
      <c r="K50370" s="14" t="str">
        <v/>
      </c>
      <c r="L50370" s="14" t="str">
        <v/>
      </c>
      <c r="O50370" s="14" t="str">
        <v/>
      </c>
      <c r="P50370" s="14" t="str">
        <f ca="1"/>
        <v>Low Cap</v>
      </c>
    </row>
    <row r="50371" spans="11:16">
      <c r="K50371" s="14" t="str">
        <v/>
      </c>
      <c r="L50371" s="14" t="str">
        <v/>
      </c>
      <c r="O50371" s="14" t="str">
        <v/>
      </c>
      <c r="P50371" s="14" t="str">
        <f ca="1"/>
        <v>Low Cap</v>
      </c>
    </row>
    <row r="50372" spans="11:16">
      <c r="K50372" s="14" t="str">
        <v/>
      </c>
      <c r="L50372" s="14" t="str">
        <v/>
      </c>
      <c r="O50372" s="14" t="str">
        <v/>
      </c>
      <c r="P50372" s="14" t="str">
        <f ca="1"/>
        <v>Low Cap</v>
      </c>
    </row>
    <row r="50373" spans="11:16">
      <c r="K50373" s="14" t="str">
        <v/>
      </c>
      <c r="L50373" s="14" t="str">
        <v/>
      </c>
      <c r="O50373" s="14" t="str">
        <v/>
      </c>
      <c r="P50373" s="14" t="str">
        <f ca="1"/>
        <v>Low Cap</v>
      </c>
    </row>
    <row r="50374" spans="11:16">
      <c r="K50374" s="14" t="str">
        <v/>
      </c>
      <c r="L50374" s="14" t="str">
        <v/>
      </c>
      <c r="O50374" s="14" t="str">
        <v/>
      </c>
      <c r="P50374" s="14" t="str">
        <f ca="1"/>
        <v>Low Cap</v>
      </c>
    </row>
    <row r="50375" spans="11:16">
      <c r="K50375" s="14" t="str">
        <v/>
      </c>
      <c r="L50375" s="14" t="str">
        <v/>
      </c>
      <c r="O50375" s="14" t="str">
        <v/>
      </c>
      <c r="P50375" s="14" t="str">
        <f ca="1"/>
        <v>Low Cap</v>
      </c>
    </row>
    <row r="50376" spans="11:16">
      <c r="K50376" s="14" t="str">
        <v/>
      </c>
      <c r="L50376" s="14" t="str">
        <v/>
      </c>
      <c r="O50376" s="14" t="str">
        <v/>
      </c>
      <c r="P50376" s="14" t="str">
        <f ca="1"/>
        <v>Low Cap</v>
      </c>
    </row>
    <row r="50377" spans="11:16">
      <c r="K50377" s="14" t="str">
        <v/>
      </c>
      <c r="L50377" s="14" t="str">
        <v/>
      </c>
      <c r="O50377" s="14" t="str">
        <v/>
      </c>
      <c r="P50377" s="14" t="str">
        <f ca="1"/>
        <v>Low Cap</v>
      </c>
    </row>
    <row r="50378" spans="11:16">
      <c r="K50378" s="14" t="str">
        <v/>
      </c>
      <c r="L50378" s="14" t="str">
        <v/>
      </c>
      <c r="O50378" s="14" t="str">
        <v/>
      </c>
      <c r="P50378" s="14" t="str">
        <f ca="1"/>
        <v>Low Cap</v>
      </c>
    </row>
    <row r="50379" spans="11:16">
      <c r="K50379" s="14" t="str">
        <v/>
      </c>
      <c r="L50379" s="14" t="str">
        <v/>
      </c>
      <c r="O50379" s="14" t="str">
        <v/>
      </c>
      <c r="P50379" s="14" t="str">
        <f ca="1"/>
        <v>Low Cap</v>
      </c>
    </row>
    <row r="50380" spans="11:16">
      <c r="K50380" s="14" t="str">
        <v/>
      </c>
      <c r="L50380" s="14" t="str">
        <v/>
      </c>
      <c r="O50380" s="14" t="str">
        <v/>
      </c>
      <c r="P50380" s="14" t="str">
        <f ca="1"/>
        <v>Low Cap</v>
      </c>
    </row>
    <row r="50381" spans="11:16">
      <c r="K50381" s="14" t="str">
        <v/>
      </c>
      <c r="L50381" s="14" t="str">
        <v/>
      </c>
      <c r="O50381" s="14" t="str">
        <v/>
      </c>
      <c r="P50381" s="14" t="str">
        <f ca="1"/>
        <v>Low Cap</v>
      </c>
    </row>
    <row r="50382" spans="11:16">
      <c r="K50382" s="14" t="str">
        <v/>
      </c>
      <c r="L50382" s="14" t="str">
        <v/>
      </c>
      <c r="O50382" s="14" t="str">
        <v/>
      </c>
      <c r="P50382" s="14" t="str">
        <f ca="1"/>
        <v>Low Cap</v>
      </c>
    </row>
    <row r="50383" spans="11:16">
      <c r="K50383" s="14" t="str">
        <v/>
      </c>
      <c r="L50383" s="14" t="str">
        <v/>
      </c>
      <c r="O50383" s="14" t="str">
        <v/>
      </c>
      <c r="P50383" s="14" t="str">
        <f ca="1"/>
        <v>Low Cap</v>
      </c>
    </row>
    <row r="50384" spans="11:16">
      <c r="K50384" s="14" t="str">
        <v/>
      </c>
      <c r="L50384" s="14" t="str">
        <v/>
      </c>
      <c r="O50384" s="14" t="str">
        <v/>
      </c>
      <c r="P50384" s="14" t="str">
        <f ca="1"/>
        <v>Low Cap</v>
      </c>
    </row>
    <row r="50385" spans="11:16">
      <c r="K50385" s="14" t="str">
        <v/>
      </c>
      <c r="L50385" s="14" t="str">
        <v/>
      </c>
      <c r="O50385" s="14" t="str">
        <v/>
      </c>
      <c r="P50385" s="14" t="str">
        <f ca="1"/>
        <v>Low Cap</v>
      </c>
    </row>
    <row r="50386" spans="11:16">
      <c r="K50386" s="14" t="str">
        <v/>
      </c>
      <c r="L50386" s="14" t="str">
        <v/>
      </c>
      <c r="O50386" s="14" t="str">
        <v/>
      </c>
      <c r="P50386" s="14" t="str">
        <f ca="1"/>
        <v>Low Cap</v>
      </c>
    </row>
    <row r="50387" spans="11:16">
      <c r="K50387" s="14" t="str">
        <v/>
      </c>
      <c r="L50387" s="14" t="str">
        <v/>
      </c>
      <c r="O50387" s="14" t="str">
        <v/>
      </c>
      <c r="P50387" s="14" t="str">
        <f ca="1"/>
        <v>Low Cap</v>
      </c>
    </row>
    <row r="50388" spans="11:16">
      <c r="K50388" s="14" t="str">
        <v/>
      </c>
      <c r="L50388" s="14" t="str">
        <v/>
      </c>
      <c r="O50388" s="14" t="str">
        <v/>
      </c>
      <c r="P50388" s="14" t="str">
        <f ca="1"/>
        <v>Low Cap</v>
      </c>
    </row>
    <row r="50389" spans="11:16">
      <c r="K50389" s="14" t="str">
        <v/>
      </c>
      <c r="L50389" s="14" t="str">
        <v/>
      </c>
      <c r="O50389" s="14" t="str">
        <v/>
      </c>
      <c r="P50389" s="14" t="str">
        <f ca="1"/>
        <v>Low Cap</v>
      </c>
    </row>
    <row r="50390" spans="11:16">
      <c r="K50390" s="14" t="str">
        <v/>
      </c>
      <c r="L50390" s="14" t="str">
        <v/>
      </c>
      <c r="O50390" s="14" t="str">
        <v/>
      </c>
      <c r="P50390" s="14" t="str">
        <f ca="1"/>
        <v>Low Cap</v>
      </c>
    </row>
    <row r="50391" spans="11:16">
      <c r="K50391" s="14" t="str">
        <v/>
      </c>
      <c r="L50391" s="14" t="str">
        <v/>
      </c>
      <c r="O50391" s="14" t="str">
        <v/>
      </c>
      <c r="P50391" s="14" t="str">
        <f ca="1"/>
        <v>Low Cap</v>
      </c>
    </row>
    <row r="50392" spans="11:16">
      <c r="K50392" s="14" t="str">
        <v/>
      </c>
      <c r="L50392" s="14" t="str">
        <v/>
      </c>
      <c r="O50392" s="14" t="str">
        <v/>
      </c>
      <c r="P50392" s="14" t="str">
        <f ca="1"/>
        <v>Low Cap</v>
      </c>
    </row>
    <row r="50393" spans="11:16">
      <c r="K50393" s="14" t="str">
        <v/>
      </c>
      <c r="L50393" s="14" t="str">
        <v/>
      </c>
      <c r="O50393" s="14" t="str">
        <v/>
      </c>
      <c r="P50393" s="14" t="str">
        <f ca="1"/>
        <v>Low Cap</v>
      </c>
    </row>
    <row r="50394" spans="11:16">
      <c r="K50394" s="14" t="str">
        <v/>
      </c>
      <c r="L50394" s="14" t="str">
        <v/>
      </c>
      <c r="O50394" s="14" t="str">
        <v/>
      </c>
      <c r="P50394" s="14" t="str">
        <f ca="1"/>
        <v>Low Cap</v>
      </c>
    </row>
    <row r="50395" spans="11:16">
      <c r="K50395" s="14" t="str">
        <v/>
      </c>
      <c r="L50395" s="14" t="str">
        <v/>
      </c>
      <c r="O50395" s="14" t="str">
        <v/>
      </c>
      <c r="P50395" s="14" t="str">
        <f ca="1"/>
        <v>Low Cap</v>
      </c>
    </row>
    <row r="50396" spans="11:16">
      <c r="K50396" s="14" t="str">
        <v/>
      </c>
      <c r="L50396" s="14" t="str">
        <v/>
      </c>
      <c r="O50396" s="14" t="str">
        <v/>
      </c>
      <c r="P50396" s="14" t="str">
        <f ca="1"/>
        <v>Low Cap</v>
      </c>
    </row>
    <row r="50397" spans="11:16">
      <c r="K50397" s="14" t="str">
        <v/>
      </c>
      <c r="L50397" s="14" t="str">
        <v/>
      </c>
      <c r="O50397" s="14" t="str">
        <v/>
      </c>
      <c r="P50397" s="14" t="str">
        <f ca="1"/>
        <v>Low Cap</v>
      </c>
    </row>
    <row r="50398" spans="11:16">
      <c r="K50398" s="14" t="str">
        <v/>
      </c>
      <c r="L50398" s="14" t="str">
        <v/>
      </c>
      <c r="O50398" s="14" t="str">
        <v/>
      </c>
      <c r="P50398" s="14" t="str">
        <f ca="1"/>
        <v>Low Cap</v>
      </c>
    </row>
    <row r="50399" spans="11:16">
      <c r="K50399" s="14" t="str">
        <v/>
      </c>
      <c r="L50399" s="14" t="str">
        <v/>
      </c>
      <c r="O50399" s="14" t="str">
        <v/>
      </c>
      <c r="P50399" s="14" t="str">
        <f ca="1"/>
        <v>Low Cap</v>
      </c>
    </row>
    <row r="50400" spans="11:16">
      <c r="K50400" s="14" t="str">
        <v/>
      </c>
      <c r="L50400" s="14" t="str">
        <v/>
      </c>
      <c r="O50400" s="14" t="str">
        <v/>
      </c>
      <c r="P50400" s="14" t="str">
        <f ca="1"/>
        <v>Low Cap</v>
      </c>
    </row>
    <row r="50401" spans="11:16">
      <c r="K50401" s="14" t="str">
        <v/>
      </c>
      <c r="L50401" s="14" t="str">
        <v/>
      </c>
      <c r="O50401" s="14" t="str">
        <v/>
      </c>
      <c r="P50401" s="14" t="str">
        <f ca="1"/>
        <v>Low Cap</v>
      </c>
    </row>
    <row r="50402" spans="11:16">
      <c r="K50402" s="14" t="str">
        <v/>
      </c>
      <c r="L50402" s="14" t="str">
        <v/>
      </c>
      <c r="O50402" s="14" t="str">
        <v/>
      </c>
      <c r="P50402" s="14" t="str">
        <f ca="1"/>
        <v>Low Cap</v>
      </c>
    </row>
    <row r="50403" spans="11:16">
      <c r="K50403" s="14" t="str">
        <v/>
      </c>
      <c r="L50403" s="14" t="str">
        <v/>
      </c>
      <c r="O50403" s="14" t="str">
        <v/>
      </c>
      <c r="P50403" s="14" t="str">
        <f ca="1"/>
        <v>Low Cap</v>
      </c>
    </row>
    <row r="50404" spans="11:16">
      <c r="K50404" s="14" t="str">
        <v/>
      </c>
      <c r="L50404" s="14" t="str">
        <v/>
      </c>
      <c r="O50404" s="14" t="str">
        <v/>
      </c>
      <c r="P50404" s="14" t="str">
        <f ca="1"/>
        <v>Low Cap</v>
      </c>
    </row>
    <row r="50405" spans="11:16">
      <c r="K50405" s="14" t="str">
        <v/>
      </c>
      <c r="L50405" s="14" t="str">
        <v/>
      </c>
      <c r="O50405" s="14" t="str">
        <v/>
      </c>
      <c r="P50405" s="14" t="str">
        <f ca="1"/>
        <v>Low Cap</v>
      </c>
    </row>
    <row r="50406" spans="11:16">
      <c r="K50406" s="14" t="str">
        <v/>
      </c>
      <c r="L50406" s="14" t="str">
        <v/>
      </c>
      <c r="O50406" s="14" t="str">
        <v/>
      </c>
      <c r="P50406" s="14" t="str">
        <f ca="1"/>
        <v>Low Cap</v>
      </c>
    </row>
    <row r="50407" spans="11:16">
      <c r="K50407" s="14" t="str">
        <v/>
      </c>
      <c r="L50407" s="14" t="str">
        <v/>
      </c>
      <c r="O50407" s="14" t="str">
        <v/>
      </c>
      <c r="P50407" s="14" t="str">
        <f ca="1"/>
        <v>Low Cap</v>
      </c>
    </row>
    <row r="50408" spans="11:16">
      <c r="K50408" s="14" t="str">
        <v/>
      </c>
      <c r="L50408" s="14" t="str">
        <v/>
      </c>
      <c r="O50408" s="14" t="str">
        <v/>
      </c>
      <c r="P50408" s="14" t="str">
        <f ca="1"/>
        <v>Low Cap</v>
      </c>
    </row>
    <row r="50409" spans="11:16">
      <c r="K50409" s="14" t="str">
        <v/>
      </c>
      <c r="L50409" s="14" t="str">
        <v/>
      </c>
      <c r="O50409" s="14" t="str">
        <v/>
      </c>
      <c r="P50409" s="14" t="str">
        <f ca="1"/>
        <v>Low Cap</v>
      </c>
    </row>
    <row r="50410" spans="11:16">
      <c r="K50410" s="14" t="str">
        <v/>
      </c>
      <c r="L50410" s="14" t="str">
        <v/>
      </c>
      <c r="O50410" s="14" t="str">
        <v/>
      </c>
      <c r="P50410" s="14" t="str">
        <f ca="1"/>
        <v>Low Cap</v>
      </c>
    </row>
    <row r="50411" spans="11:16">
      <c r="K50411" s="14" t="str">
        <v/>
      </c>
      <c r="L50411" s="14" t="str">
        <v/>
      </c>
      <c r="O50411" s="14" t="str">
        <v/>
      </c>
      <c r="P50411" s="14" t="str">
        <f ca="1"/>
        <v>Low Cap</v>
      </c>
    </row>
    <row r="50412" spans="11:16">
      <c r="K50412" s="14" t="str">
        <v/>
      </c>
      <c r="L50412" s="14" t="str">
        <v/>
      </c>
      <c r="O50412" s="14" t="str">
        <v/>
      </c>
      <c r="P50412" s="14" t="str">
        <f ca="1"/>
        <v>Low Cap</v>
      </c>
    </row>
    <row r="50413" spans="11:16">
      <c r="K50413" s="14" t="str">
        <v/>
      </c>
      <c r="L50413" s="14" t="str">
        <v/>
      </c>
      <c r="O50413" s="14" t="str">
        <v/>
      </c>
      <c r="P50413" s="14" t="str">
        <f ca="1"/>
        <v>Low Cap</v>
      </c>
    </row>
    <row r="50414" spans="11:16">
      <c r="K50414" s="14" t="str">
        <v/>
      </c>
      <c r="L50414" s="14" t="str">
        <v/>
      </c>
      <c r="O50414" s="14" t="str">
        <v/>
      </c>
      <c r="P50414" s="14" t="str">
        <f ca="1"/>
        <v>Low Cap</v>
      </c>
    </row>
    <row r="50415" spans="11:16">
      <c r="K50415" s="14" t="str">
        <v/>
      </c>
      <c r="L50415" s="14" t="str">
        <v/>
      </c>
      <c r="O50415" s="14" t="str">
        <v/>
      </c>
      <c r="P50415" s="14" t="str">
        <f ca="1"/>
        <v>Low Cap</v>
      </c>
    </row>
    <row r="50416" spans="11:16">
      <c r="K50416" s="14" t="str">
        <v/>
      </c>
      <c r="L50416" s="14" t="str">
        <v/>
      </c>
      <c r="O50416" s="14" t="str">
        <v/>
      </c>
      <c r="P50416" s="14" t="str">
        <f ca="1"/>
        <v>Low Cap</v>
      </c>
    </row>
    <row r="50417" spans="11:16">
      <c r="K50417" s="14" t="str">
        <v/>
      </c>
      <c r="L50417" s="14" t="str">
        <v/>
      </c>
      <c r="O50417" s="14" t="str">
        <v/>
      </c>
      <c r="P50417" s="14" t="str">
        <f ca="1"/>
        <v>Low Cap</v>
      </c>
    </row>
    <row r="50418" spans="11:16">
      <c r="K50418" s="14" t="str">
        <v/>
      </c>
      <c r="L50418" s="14" t="str">
        <v/>
      </c>
      <c r="O50418" s="14" t="str">
        <v/>
      </c>
      <c r="P50418" s="14" t="str">
        <f ca="1"/>
        <v>Low Cap</v>
      </c>
    </row>
    <row r="50419" spans="11:16">
      <c r="K50419" s="14" t="str">
        <v/>
      </c>
      <c r="L50419" s="14" t="str">
        <v/>
      </c>
      <c r="O50419" s="14" t="str">
        <v/>
      </c>
      <c r="P50419" s="14" t="str">
        <f ca="1"/>
        <v>Low Cap</v>
      </c>
    </row>
    <row r="50420" spans="11:16">
      <c r="K50420" s="14" t="str">
        <v/>
      </c>
      <c r="L50420" s="14" t="str">
        <v/>
      </c>
      <c r="O50420" s="14" t="str">
        <v/>
      </c>
      <c r="P50420" s="14" t="str">
        <f ca="1"/>
        <v>Low Cap</v>
      </c>
    </row>
    <row r="50421" spans="11:16">
      <c r="K50421" s="14" t="str">
        <v/>
      </c>
      <c r="L50421" s="14" t="str">
        <v/>
      </c>
      <c r="O50421" s="14" t="str">
        <v/>
      </c>
      <c r="P50421" s="14" t="str">
        <f ca="1"/>
        <v>Low Cap</v>
      </c>
    </row>
    <row r="50422" spans="11:16">
      <c r="K50422" s="14" t="str">
        <v/>
      </c>
      <c r="L50422" s="14" t="str">
        <v/>
      </c>
      <c r="O50422" s="14" t="str">
        <v/>
      </c>
      <c r="P50422" s="14" t="str">
        <f ca="1"/>
        <v>Low Cap</v>
      </c>
    </row>
    <row r="50423" spans="11:16">
      <c r="K50423" s="14" t="str">
        <v/>
      </c>
      <c r="L50423" s="14" t="str">
        <v/>
      </c>
      <c r="O50423" s="14" t="str">
        <v/>
      </c>
      <c r="P50423" s="14" t="str">
        <f ca="1"/>
        <v>Low Cap</v>
      </c>
    </row>
    <row r="50424" spans="11:16">
      <c r="K50424" s="14" t="str">
        <v/>
      </c>
      <c r="L50424" s="14" t="str">
        <v/>
      </c>
      <c r="O50424" s="14" t="str">
        <v/>
      </c>
      <c r="P50424" s="14" t="str">
        <f ca="1"/>
        <v>Low Cap</v>
      </c>
    </row>
    <row r="50425" spans="11:16">
      <c r="K50425" s="14" t="str">
        <v/>
      </c>
      <c r="L50425" s="14" t="str">
        <v/>
      </c>
      <c r="O50425" s="14" t="str">
        <v/>
      </c>
      <c r="P50425" s="14" t="str">
        <f ca="1"/>
        <v>Low Cap</v>
      </c>
    </row>
    <row r="50426" spans="11:16">
      <c r="K50426" s="14" t="str">
        <v/>
      </c>
      <c r="L50426" s="14" t="str">
        <v/>
      </c>
      <c r="O50426" s="14" t="str">
        <v/>
      </c>
      <c r="P50426" s="14" t="str">
        <f ca="1"/>
        <v>Low Cap</v>
      </c>
    </row>
    <row r="50427" spans="11:16">
      <c r="K50427" s="14" t="str">
        <v/>
      </c>
      <c r="L50427" s="14" t="str">
        <v/>
      </c>
      <c r="O50427" s="14" t="str">
        <v/>
      </c>
      <c r="P50427" s="14" t="str">
        <f ca="1"/>
        <v>Low Cap</v>
      </c>
    </row>
    <row r="50428" spans="11:16">
      <c r="K50428" s="14" t="str">
        <v/>
      </c>
      <c r="L50428" s="14" t="str">
        <v/>
      </c>
      <c r="O50428" s="14" t="str">
        <v/>
      </c>
      <c r="P50428" s="14" t="str">
        <f ca="1"/>
        <v>Low Cap</v>
      </c>
    </row>
    <row r="50429" spans="11:16">
      <c r="K50429" s="14" t="str">
        <v/>
      </c>
      <c r="L50429" s="14" t="str">
        <v/>
      </c>
      <c r="O50429" s="14" t="str">
        <v/>
      </c>
      <c r="P50429" s="14" t="str">
        <f ca="1"/>
        <v>Low Cap</v>
      </c>
    </row>
    <row r="50430" spans="11:16">
      <c r="K50430" s="14" t="str">
        <v/>
      </c>
      <c r="L50430" s="14" t="str">
        <v/>
      </c>
      <c r="O50430" s="14" t="str">
        <v/>
      </c>
      <c r="P50430" s="14" t="str">
        <f ca="1"/>
        <v>Low Cap</v>
      </c>
    </row>
    <row r="50431" spans="11:16">
      <c r="K50431" s="14" t="str">
        <v/>
      </c>
      <c r="L50431" s="14" t="str">
        <v/>
      </c>
      <c r="O50431" s="14" t="str">
        <v/>
      </c>
      <c r="P50431" s="14" t="str">
        <f ca="1"/>
        <v>Low Cap</v>
      </c>
    </row>
    <row r="50432" spans="11:16">
      <c r="K50432" s="14" t="str">
        <v/>
      </c>
      <c r="L50432" s="14" t="str">
        <v/>
      </c>
      <c r="O50432" s="14" t="str">
        <v/>
      </c>
      <c r="P50432" s="14" t="str">
        <f ca="1"/>
        <v>Low Cap</v>
      </c>
    </row>
    <row r="50433" spans="11:16">
      <c r="K50433" s="14" t="str">
        <v/>
      </c>
      <c r="L50433" s="14" t="str">
        <v/>
      </c>
      <c r="O50433" s="14" t="str">
        <v/>
      </c>
      <c r="P50433" s="14" t="str">
        <f ca="1"/>
        <v>Low Cap</v>
      </c>
    </row>
    <row r="50434" spans="11:16">
      <c r="K50434" s="14" t="str">
        <v/>
      </c>
      <c r="L50434" s="14" t="str">
        <v/>
      </c>
      <c r="O50434" s="14" t="str">
        <v/>
      </c>
      <c r="P50434" s="14" t="str">
        <f ca="1"/>
        <v>Low Cap</v>
      </c>
    </row>
    <row r="50435" spans="11:16">
      <c r="K50435" s="14" t="str">
        <v/>
      </c>
      <c r="L50435" s="14" t="str">
        <v/>
      </c>
      <c r="O50435" s="14" t="str">
        <v/>
      </c>
      <c r="P50435" s="14" t="str">
        <f ca="1"/>
        <v>Low Cap</v>
      </c>
    </row>
    <row r="50436" spans="11:16">
      <c r="K50436" s="14" t="str">
        <v/>
      </c>
      <c r="L50436" s="14" t="str">
        <v/>
      </c>
      <c r="O50436" s="14" t="str">
        <v/>
      </c>
      <c r="P50436" s="14" t="str">
        <f ca="1"/>
        <v>Low Cap</v>
      </c>
    </row>
    <row r="50437" spans="11:16">
      <c r="K50437" s="14" t="str">
        <v/>
      </c>
      <c r="L50437" s="14" t="str">
        <v/>
      </c>
      <c r="O50437" s="14" t="str">
        <v/>
      </c>
      <c r="P50437" s="14" t="str">
        <f ca="1"/>
        <v>Low Cap</v>
      </c>
    </row>
    <row r="50438" spans="11:16">
      <c r="K50438" s="14" t="str">
        <v/>
      </c>
      <c r="L50438" s="14" t="str">
        <v/>
      </c>
      <c r="O50438" s="14" t="str">
        <v/>
      </c>
      <c r="P50438" s="14" t="str">
        <f ca="1"/>
        <v>Low Cap</v>
      </c>
    </row>
    <row r="50439" spans="11:16">
      <c r="K50439" s="14" t="str">
        <v/>
      </c>
      <c r="L50439" s="14" t="str">
        <v/>
      </c>
      <c r="O50439" s="14" t="str">
        <v/>
      </c>
      <c r="P50439" s="14" t="str">
        <f ca="1"/>
        <v>Low Cap</v>
      </c>
    </row>
    <row r="50440" spans="11:16">
      <c r="K50440" s="14" t="str">
        <v/>
      </c>
      <c r="L50440" s="14" t="str">
        <v/>
      </c>
      <c r="O50440" s="14" t="str">
        <v/>
      </c>
      <c r="P50440" s="14" t="str">
        <f ca="1"/>
        <v>Low Cap</v>
      </c>
    </row>
    <row r="50441" spans="11:16">
      <c r="K50441" s="14" t="str">
        <v/>
      </c>
      <c r="L50441" s="14" t="str">
        <v/>
      </c>
      <c r="O50441" s="14" t="str">
        <v/>
      </c>
      <c r="P50441" s="14" t="str">
        <f ca="1"/>
        <v>Low Cap</v>
      </c>
    </row>
    <row r="50442" spans="11:16">
      <c r="K50442" s="14" t="str">
        <v/>
      </c>
      <c r="L50442" s="14" t="str">
        <v/>
      </c>
      <c r="O50442" s="14" t="str">
        <v/>
      </c>
      <c r="P50442" s="14" t="str">
        <f ca="1"/>
        <v>Low Cap</v>
      </c>
    </row>
    <row r="50443" spans="11:16">
      <c r="K50443" s="14" t="str">
        <v/>
      </c>
      <c r="L50443" s="14" t="str">
        <v/>
      </c>
      <c r="O50443" s="14" t="str">
        <v/>
      </c>
      <c r="P50443" s="14" t="str">
        <f ca="1"/>
        <v>Low Cap</v>
      </c>
    </row>
    <row r="50444" spans="11:16">
      <c r="K50444" s="14" t="str">
        <v/>
      </c>
      <c r="L50444" s="14" t="str">
        <v/>
      </c>
      <c r="O50444" s="14" t="str">
        <v/>
      </c>
      <c r="P50444" s="14" t="str">
        <f ca="1"/>
        <v>Low Cap</v>
      </c>
    </row>
    <row r="50445" spans="11:16">
      <c r="K50445" s="14" t="str">
        <v/>
      </c>
      <c r="L50445" s="14" t="str">
        <v/>
      </c>
      <c r="O50445" s="14" t="str">
        <v/>
      </c>
      <c r="P50445" s="14" t="str">
        <f ca="1"/>
        <v>Low Cap</v>
      </c>
    </row>
    <row r="50446" spans="11:16">
      <c r="K50446" s="14" t="str">
        <v/>
      </c>
      <c r="L50446" s="14" t="str">
        <v/>
      </c>
      <c r="O50446" s="14" t="str">
        <v/>
      </c>
      <c r="P50446" s="14" t="str">
        <f ca="1"/>
        <v>Low Cap</v>
      </c>
    </row>
    <row r="50447" spans="11:16">
      <c r="K50447" s="14" t="str">
        <v/>
      </c>
      <c r="L50447" s="14" t="str">
        <v/>
      </c>
      <c r="O50447" s="14" t="str">
        <v/>
      </c>
      <c r="P50447" s="14" t="str">
        <f ca="1"/>
        <v>Low Cap</v>
      </c>
    </row>
    <row r="50448" spans="11:16">
      <c r="K50448" s="14" t="str">
        <v/>
      </c>
      <c r="L50448" s="14" t="str">
        <v/>
      </c>
      <c r="O50448" s="14" t="str">
        <v/>
      </c>
      <c r="P50448" s="14" t="str">
        <f ca="1"/>
        <v>Low Cap</v>
      </c>
    </row>
    <row r="50449" spans="11:16">
      <c r="K50449" s="14" t="str">
        <v/>
      </c>
      <c r="L50449" s="14" t="str">
        <v/>
      </c>
      <c r="O50449" s="14" t="str">
        <v/>
      </c>
      <c r="P50449" s="14" t="str">
        <f ca="1"/>
        <v>Low Cap</v>
      </c>
    </row>
    <row r="50450" spans="11:16">
      <c r="K50450" s="14" t="str">
        <v/>
      </c>
      <c r="L50450" s="14" t="str">
        <v/>
      </c>
      <c r="O50450" s="14" t="str">
        <v/>
      </c>
      <c r="P50450" s="14" t="str">
        <f ca="1"/>
        <v>Low Cap</v>
      </c>
    </row>
    <row r="50451" spans="11:16">
      <c r="K50451" s="14" t="str">
        <v/>
      </c>
      <c r="L50451" s="14" t="str">
        <v/>
      </c>
      <c r="O50451" s="14" t="str">
        <v/>
      </c>
      <c r="P50451" s="14" t="str">
        <f ca="1"/>
        <v>Low Cap</v>
      </c>
    </row>
    <row r="50452" spans="11:16">
      <c r="K50452" s="14" t="str">
        <v/>
      </c>
      <c r="L50452" s="14" t="str">
        <v/>
      </c>
      <c r="O50452" s="14" t="str">
        <v/>
      </c>
      <c r="P50452" s="14" t="str">
        <f ca="1"/>
        <v>Low Cap</v>
      </c>
    </row>
    <row r="50453" spans="11:16">
      <c r="K50453" s="14" t="str">
        <v/>
      </c>
      <c r="L50453" s="14" t="str">
        <v/>
      </c>
      <c r="O50453" s="14" t="str">
        <v/>
      </c>
      <c r="P50453" s="14" t="str">
        <f ca="1"/>
        <v>Low Cap</v>
      </c>
    </row>
    <row r="50454" spans="11:16">
      <c r="K50454" s="14" t="str">
        <v/>
      </c>
      <c r="L50454" s="14" t="str">
        <v/>
      </c>
      <c r="O50454" s="14" t="str">
        <v/>
      </c>
      <c r="P50454" s="14" t="str">
        <f ca="1"/>
        <v>Low Cap</v>
      </c>
    </row>
    <row r="50455" spans="11:16">
      <c r="K50455" s="14" t="str">
        <v/>
      </c>
      <c r="L50455" s="14" t="str">
        <v/>
      </c>
      <c r="O50455" s="14" t="str">
        <v/>
      </c>
      <c r="P50455" s="14" t="str">
        <f ca="1"/>
        <v>Low Cap</v>
      </c>
    </row>
    <row r="50456" spans="11:16">
      <c r="K50456" s="14" t="str">
        <v/>
      </c>
      <c r="L50456" s="14" t="str">
        <v/>
      </c>
      <c r="O50456" s="14" t="str">
        <v/>
      </c>
      <c r="P50456" s="14" t="str">
        <f ca="1"/>
        <v>Low Cap</v>
      </c>
    </row>
    <row r="50457" spans="11:16">
      <c r="K50457" s="14" t="str">
        <v/>
      </c>
      <c r="L50457" s="14" t="str">
        <v/>
      </c>
      <c r="O50457" s="14" t="str">
        <v/>
      </c>
      <c r="P50457" s="14" t="str">
        <f ca="1"/>
        <v>Low Cap</v>
      </c>
    </row>
    <row r="50458" spans="11:16">
      <c r="K50458" s="14" t="str">
        <v/>
      </c>
      <c r="L50458" s="14" t="str">
        <v/>
      </c>
      <c r="O50458" s="14" t="str">
        <v/>
      </c>
      <c r="P50458" s="14" t="str">
        <f ca="1"/>
        <v>Low Cap</v>
      </c>
    </row>
    <row r="50459" spans="11:16">
      <c r="K50459" s="14" t="str">
        <v/>
      </c>
      <c r="L50459" s="14" t="str">
        <v/>
      </c>
      <c r="O50459" s="14" t="str">
        <v/>
      </c>
      <c r="P50459" s="14" t="str">
        <f ca="1"/>
        <v>Low Cap</v>
      </c>
    </row>
    <row r="50460" spans="11:16">
      <c r="K50460" s="14" t="str">
        <v/>
      </c>
      <c r="L50460" s="14" t="str">
        <v/>
      </c>
      <c r="O50460" s="14" t="str">
        <v/>
      </c>
      <c r="P50460" s="14" t="str">
        <f ca="1"/>
        <v>Low Cap</v>
      </c>
    </row>
    <row r="50461" spans="11:16">
      <c r="K50461" s="14" t="str">
        <v/>
      </c>
      <c r="L50461" s="14" t="str">
        <v/>
      </c>
      <c r="O50461" s="14" t="str">
        <v/>
      </c>
      <c r="P50461" s="14" t="str">
        <f ca="1"/>
        <v>Low Cap</v>
      </c>
    </row>
    <row r="50462" spans="11:16">
      <c r="K50462" s="14" t="str">
        <v/>
      </c>
      <c r="L50462" s="14" t="str">
        <v/>
      </c>
      <c r="O50462" s="14" t="str">
        <v/>
      </c>
      <c r="P50462" s="14" t="str">
        <f ca="1"/>
        <v>Low Cap</v>
      </c>
    </row>
    <row r="50463" spans="11:16">
      <c r="K50463" s="14" t="str">
        <v/>
      </c>
      <c r="L50463" s="14" t="str">
        <v/>
      </c>
      <c r="O50463" s="14" t="str">
        <v/>
      </c>
      <c r="P50463" s="14" t="str">
        <f ca="1"/>
        <v>Low Cap</v>
      </c>
    </row>
    <row r="50464" spans="11:16">
      <c r="K50464" s="14" t="str">
        <v/>
      </c>
      <c r="L50464" s="14" t="str">
        <v/>
      </c>
      <c r="O50464" s="14" t="str">
        <v/>
      </c>
      <c r="P50464" s="14" t="str">
        <f ca="1"/>
        <v>Low Cap</v>
      </c>
    </row>
    <row r="50465" spans="11:16">
      <c r="K50465" s="14" t="str">
        <v/>
      </c>
      <c r="L50465" s="14" t="str">
        <v/>
      </c>
      <c r="O50465" s="14" t="str">
        <v/>
      </c>
      <c r="P50465" s="14" t="str">
        <f ca="1"/>
        <v>Low Cap</v>
      </c>
    </row>
    <row r="50466" spans="11:16">
      <c r="K50466" s="14" t="str">
        <v/>
      </c>
      <c r="L50466" s="14" t="str">
        <v/>
      </c>
      <c r="O50466" s="14" t="str">
        <v/>
      </c>
      <c r="P50466" s="14" t="str">
        <f ca="1"/>
        <v>Low Cap</v>
      </c>
    </row>
    <row r="50467" spans="11:16">
      <c r="K50467" s="14" t="str">
        <v/>
      </c>
      <c r="L50467" s="14" t="str">
        <v/>
      </c>
      <c r="O50467" s="14" t="str">
        <v/>
      </c>
      <c r="P50467" s="14" t="str">
        <f ca="1"/>
        <v>Low Cap</v>
      </c>
    </row>
    <row r="50468" spans="11:16">
      <c r="K50468" s="14" t="str">
        <v/>
      </c>
      <c r="L50468" s="14" t="str">
        <v/>
      </c>
      <c r="O50468" s="14" t="str">
        <v/>
      </c>
      <c r="P50468" s="14" t="str">
        <f ca="1"/>
        <v>Low Cap</v>
      </c>
    </row>
    <row r="50469" spans="11:16">
      <c r="K50469" s="14" t="str">
        <v/>
      </c>
      <c r="L50469" s="14" t="str">
        <v/>
      </c>
      <c r="O50469" s="14" t="str">
        <v/>
      </c>
      <c r="P50469" s="14" t="str">
        <f ca="1"/>
        <v>Low Cap</v>
      </c>
    </row>
    <row r="50470" spans="11:16">
      <c r="K50470" s="14" t="str">
        <v/>
      </c>
      <c r="L50470" s="14" t="str">
        <v/>
      </c>
      <c r="O50470" s="14" t="str">
        <v/>
      </c>
      <c r="P50470" s="14" t="str">
        <f ca="1"/>
        <v>Low Cap</v>
      </c>
    </row>
    <row r="50471" spans="11:16">
      <c r="K50471" s="14" t="str">
        <v/>
      </c>
      <c r="L50471" s="14" t="str">
        <v/>
      </c>
      <c r="O50471" s="14" t="str">
        <v/>
      </c>
      <c r="P50471" s="14" t="str">
        <f ca="1"/>
        <v>Low Cap</v>
      </c>
    </row>
    <row r="50472" spans="11:16">
      <c r="K50472" s="14" t="str">
        <v/>
      </c>
      <c r="L50472" s="14" t="str">
        <v/>
      </c>
      <c r="O50472" s="14" t="str">
        <v/>
      </c>
      <c r="P50472" s="14" t="str">
        <f ca="1"/>
        <v>Low Cap</v>
      </c>
    </row>
    <row r="50473" spans="11:16">
      <c r="K50473" s="14" t="str">
        <v/>
      </c>
      <c r="L50473" s="14" t="str">
        <v/>
      </c>
      <c r="O50473" s="14" t="str">
        <v/>
      </c>
      <c r="P50473" s="14" t="str">
        <f ca="1"/>
        <v>Low Cap</v>
      </c>
    </row>
    <row r="50474" spans="11:16">
      <c r="K50474" s="14" t="str">
        <v/>
      </c>
      <c r="L50474" s="14" t="str">
        <v/>
      </c>
      <c r="O50474" s="14" t="str">
        <v/>
      </c>
      <c r="P50474" s="14" t="str">
        <f ca="1"/>
        <v>Low Cap</v>
      </c>
    </row>
    <row r="50475" spans="11:16">
      <c r="K50475" s="14" t="str">
        <v/>
      </c>
      <c r="L50475" s="14" t="str">
        <v/>
      </c>
      <c r="O50475" s="14" t="str">
        <v/>
      </c>
      <c r="P50475" s="14" t="str">
        <f ca="1"/>
        <v>Low Cap</v>
      </c>
    </row>
    <row r="50476" spans="11:16">
      <c r="K50476" s="14" t="str">
        <v/>
      </c>
      <c r="L50476" s="14" t="str">
        <v/>
      </c>
      <c r="O50476" s="14" t="str">
        <v/>
      </c>
      <c r="P50476" s="14" t="str">
        <f ca="1"/>
        <v>Low Cap</v>
      </c>
    </row>
    <row r="50477" spans="11:16">
      <c r="K50477" s="14" t="str">
        <v/>
      </c>
      <c r="L50477" s="14" t="str">
        <v/>
      </c>
      <c r="O50477" s="14" t="str">
        <v/>
      </c>
      <c r="P50477" s="14" t="str">
        <f ca="1"/>
        <v>Low Cap</v>
      </c>
    </row>
    <row r="50478" spans="11:16">
      <c r="K50478" s="14" t="str">
        <v/>
      </c>
      <c r="L50478" s="14" t="str">
        <v/>
      </c>
      <c r="O50478" s="14" t="str">
        <v/>
      </c>
      <c r="P50478" s="14" t="str">
        <f ca="1"/>
        <v>Low Cap</v>
      </c>
    </row>
    <row r="50479" spans="11:16">
      <c r="K50479" s="14" t="str">
        <v/>
      </c>
      <c r="L50479" s="14" t="str">
        <v/>
      </c>
      <c r="O50479" s="14" t="str">
        <v/>
      </c>
      <c r="P50479" s="14" t="str">
        <f ca="1"/>
        <v>Low Cap</v>
      </c>
    </row>
    <row r="50480" spans="11:16">
      <c r="K50480" s="14" t="str">
        <v/>
      </c>
      <c r="L50480" s="14" t="str">
        <v/>
      </c>
      <c r="O50480" s="14" t="str">
        <v/>
      </c>
      <c r="P50480" s="14" t="str">
        <f ca="1"/>
        <v>Low Cap</v>
      </c>
    </row>
    <row r="50481" spans="11:16">
      <c r="K50481" s="14" t="str">
        <v/>
      </c>
      <c r="L50481" s="14" t="str">
        <v/>
      </c>
      <c r="O50481" s="14" t="str">
        <v/>
      </c>
      <c r="P50481" s="14" t="str">
        <f ca="1"/>
        <v>Low Cap</v>
      </c>
    </row>
    <row r="50482" spans="11:16">
      <c r="K50482" s="14" t="str">
        <v/>
      </c>
      <c r="L50482" s="14" t="str">
        <v/>
      </c>
      <c r="O50482" s="14" t="str">
        <v/>
      </c>
      <c r="P50482" s="14" t="str">
        <f ca="1"/>
        <v>Low Cap</v>
      </c>
    </row>
    <row r="50483" spans="11:16">
      <c r="K50483" s="14" t="str">
        <v/>
      </c>
      <c r="L50483" s="14" t="str">
        <v/>
      </c>
      <c r="O50483" s="14" t="str">
        <v/>
      </c>
      <c r="P50483" s="14" t="str">
        <f ca="1"/>
        <v>Low Cap</v>
      </c>
    </row>
    <row r="50484" spans="11:16">
      <c r="K50484" s="14" t="str">
        <v/>
      </c>
      <c r="L50484" s="14" t="str">
        <v/>
      </c>
      <c r="O50484" s="14" t="str">
        <v/>
      </c>
      <c r="P50484" s="14" t="str">
        <f ca="1"/>
        <v>Low Cap</v>
      </c>
    </row>
    <row r="50485" spans="11:16">
      <c r="K50485" s="14" t="str">
        <v/>
      </c>
      <c r="L50485" s="14" t="str">
        <v/>
      </c>
      <c r="O50485" s="14" t="str">
        <v/>
      </c>
      <c r="P50485" s="14" t="str">
        <f ca="1"/>
        <v>Low Cap</v>
      </c>
    </row>
    <row r="50486" spans="11:16">
      <c r="K50486" s="14" t="str">
        <v/>
      </c>
      <c r="L50486" s="14" t="str">
        <v/>
      </c>
      <c r="O50486" s="14" t="str">
        <v/>
      </c>
      <c r="P50486" s="14" t="str">
        <f ca="1"/>
        <v>Low Cap</v>
      </c>
    </row>
    <row r="50487" spans="11:16">
      <c r="K50487" s="14" t="str">
        <v/>
      </c>
      <c r="L50487" s="14" t="str">
        <v/>
      </c>
      <c r="O50487" s="14" t="str">
        <v/>
      </c>
      <c r="P50487" s="14" t="str">
        <f ca="1"/>
        <v>Low Cap</v>
      </c>
    </row>
    <row r="50488" spans="11:16">
      <c r="K50488" s="14" t="str">
        <v/>
      </c>
      <c r="L50488" s="14" t="str">
        <v/>
      </c>
      <c r="O50488" s="14" t="str">
        <v/>
      </c>
      <c r="P50488" s="14" t="str">
        <f ca="1"/>
        <v>Low Cap</v>
      </c>
    </row>
    <row r="50489" spans="11:16">
      <c r="K50489" s="14" t="str">
        <v/>
      </c>
      <c r="L50489" s="14" t="str">
        <v/>
      </c>
      <c r="O50489" s="14" t="str">
        <v/>
      </c>
      <c r="P50489" s="14" t="str">
        <f ca="1"/>
        <v>Low Cap</v>
      </c>
    </row>
    <row r="50490" spans="11:16">
      <c r="K50490" s="14" t="str">
        <v/>
      </c>
      <c r="L50490" s="14" t="str">
        <v/>
      </c>
      <c r="O50490" s="14" t="str">
        <v/>
      </c>
      <c r="P50490" s="14" t="str">
        <f ca="1"/>
        <v>Low Cap</v>
      </c>
    </row>
    <row r="50491" spans="11:16">
      <c r="K50491" s="14" t="str">
        <v/>
      </c>
      <c r="L50491" s="14" t="str">
        <v/>
      </c>
      <c r="O50491" s="14" t="str">
        <v/>
      </c>
      <c r="P50491" s="14" t="str">
        <f ca="1"/>
        <v>Low Cap</v>
      </c>
    </row>
    <row r="50492" spans="11:16">
      <c r="K50492" s="14" t="str">
        <v/>
      </c>
      <c r="L50492" s="14" t="str">
        <v/>
      </c>
      <c r="O50492" s="14" t="str">
        <v/>
      </c>
      <c r="P50492" s="14" t="str">
        <f ca="1"/>
        <v>Low Cap</v>
      </c>
    </row>
    <row r="50493" spans="11:16">
      <c r="K50493" s="14" t="str">
        <v/>
      </c>
      <c r="L50493" s="14" t="str">
        <v/>
      </c>
      <c r="O50493" s="14" t="str">
        <v/>
      </c>
      <c r="P50493" s="14" t="str">
        <f ca="1"/>
        <v>Low Cap</v>
      </c>
    </row>
    <row r="50494" spans="11:16">
      <c r="K50494" s="14" t="str">
        <v/>
      </c>
      <c r="L50494" s="14" t="str">
        <v/>
      </c>
      <c r="O50494" s="14" t="str">
        <v/>
      </c>
      <c r="P50494" s="14" t="str">
        <f ca="1"/>
        <v>Low Cap</v>
      </c>
    </row>
    <row r="50495" spans="11:16">
      <c r="K50495" s="14" t="str">
        <v/>
      </c>
      <c r="L50495" s="14" t="str">
        <v/>
      </c>
      <c r="O50495" s="14" t="str">
        <v/>
      </c>
      <c r="P50495" s="14" t="str">
        <f ca="1"/>
        <v>Low Cap</v>
      </c>
    </row>
    <row r="50496" spans="11:16">
      <c r="K50496" s="14" t="str">
        <v/>
      </c>
      <c r="L50496" s="14" t="str">
        <v/>
      </c>
      <c r="O50496" s="14" t="str">
        <v/>
      </c>
      <c r="P50496" s="14" t="str">
        <f ca="1"/>
        <v>Low Cap</v>
      </c>
    </row>
    <row r="50497" spans="11:16">
      <c r="K50497" s="14" t="str">
        <v/>
      </c>
      <c r="L50497" s="14" t="str">
        <v/>
      </c>
      <c r="O50497" s="14" t="str">
        <v/>
      </c>
      <c r="P50497" s="14" t="str">
        <f ca="1"/>
        <v>Low Cap</v>
      </c>
    </row>
    <row r="50498" spans="11:16">
      <c r="K50498" s="14" t="str">
        <v/>
      </c>
      <c r="L50498" s="14" t="str">
        <v/>
      </c>
      <c r="O50498" s="14" t="str">
        <v/>
      </c>
      <c r="P50498" s="14" t="str">
        <f ca="1"/>
        <v>Low Cap</v>
      </c>
    </row>
    <row r="50499" spans="11:16">
      <c r="O50499" s="14" t="str">
        <v/>
      </c>
      <c r="P50499" s="14" t="str">
        <f ca="1"/>
        <v>Low Cap</v>
      </c>
    </row>
    <row r="50500" spans="11:16">
      <c r="O50500" s="14" t="str">
        <v/>
      </c>
      <c r="P50500" s="14" t="str">
        <f ca="1"/>
        <v>Low Cap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Z1000"/>
  <sheetViews>
    <sheetView topLeftCell="C1" workbookViewId="0"/>
  </sheetViews>
  <sheetFormatPr defaultColWidth="12.6640625" defaultRowHeight="15.75" customHeight="1"/>
  <cols>
    <col min="1" max="1" width="22" customWidth="1"/>
    <col min="2" max="2" width="18" customWidth="1"/>
    <col min="3" max="3" width="11.44140625" customWidth="1"/>
    <col min="4" max="4" width="7.88671875" customWidth="1"/>
    <col min="5" max="5" width="11.77734375" customWidth="1"/>
    <col min="6" max="6" width="18.6640625" customWidth="1"/>
    <col min="7" max="7" width="11.33203125" customWidth="1"/>
    <col min="8" max="8" width="18.33203125" customWidth="1"/>
    <col min="9" max="9" width="20" customWidth="1"/>
    <col min="10" max="10" width="9" customWidth="1"/>
    <col min="11" max="11" width="16.44140625" customWidth="1"/>
    <col min="12" max="12" width="13.21875" customWidth="1"/>
    <col min="13" max="14" width="10.88671875" customWidth="1"/>
    <col min="15" max="15" width="11.109375" customWidth="1"/>
    <col min="16" max="16" width="8" customWidth="1"/>
    <col min="17" max="26" width="14.44140625" customWidth="1"/>
  </cols>
  <sheetData>
    <row r="1" spans="1:26">
      <c r="A1" s="17" t="str">
        <f ca="1">IFERROR(__xludf.DUMMYFUNCTION("QUERY(sheet1!A:Z, ""SELECT * WHERE O = 'Good Stock'"")
"),"Stock")</f>
        <v>Stock</v>
      </c>
      <c r="B1" s="17" t="str">
        <f ca="1">IFERROR(__xludf.DUMMYFUNCTION("""COMPUTED_VALUE"""),"Market cap (in Rs Cr.)")</f>
        <v>Market cap (in Rs Cr.)</v>
      </c>
      <c r="C1" s="17" t="str">
        <f ca="1">IFERROR(__xludf.DUMMYFUNCTION("""COMPUTED_VALUE"""),"Current price")</f>
        <v>Current price</v>
      </c>
      <c r="D1" s="17" t="str">
        <f ca="1">IFERROR(__xludf.DUMMYFUNCTION("""COMPUTED_VALUE"""),"PE Ratio")</f>
        <v>PE Ratio</v>
      </c>
      <c r="E1" s="17" t="str">
        <f ca="1">IFERROR(__xludf.DUMMYFUNCTION("""COMPUTED_VALUE"""),"52 Week High")</f>
        <v>52 Week High</v>
      </c>
      <c r="F1" s="17" t="str">
        <f ca="1">IFERROR(__xludf.DUMMYFUNCTION("""COMPUTED_VALUE"""),"% Below 52 week high")</f>
        <v>% Below 52 week high</v>
      </c>
      <c r="G1" s="17" t="str">
        <f ca="1">IFERROR(__xludf.DUMMYFUNCTION("""COMPUTED_VALUE"""),"52 Week Low")</f>
        <v>52 Week Low</v>
      </c>
      <c r="H1" s="17" t="str">
        <f ca="1">IFERROR(__xludf.DUMMYFUNCTION("""COMPUTED_VALUE"""),"% Above 52 Week low")</f>
        <v>% Above 52 Week low</v>
      </c>
      <c r="I1" s="17" t="str">
        <f ca="1">IFERROR(__xludf.DUMMYFUNCTION("""COMPUTED_VALUE"""),"Yesterday Closing Price")</f>
        <v>Yesterday Closing Price</v>
      </c>
      <c r="J1" s="17" t="str">
        <f ca="1">IFERROR(__xludf.DUMMYFUNCTION("""COMPUTED_VALUE"""),"% Change")</f>
        <v>% Change</v>
      </c>
      <c r="K1" s="17" t="str">
        <f ca="1">IFERROR(__xludf.DUMMYFUNCTION("""COMPUTED_VALUE"""),"Industry")</f>
        <v>Industry</v>
      </c>
      <c r="L1" s="17" t="str">
        <f ca="1">IFERROR(__xludf.DUMMYFUNCTION("""COMPUTED_VALUE"""),"NSE/BSE Code")</f>
        <v>NSE/BSE Code</v>
      </c>
      <c r="M1" s="17" t="str">
        <f ca="1">IFERROR(__xludf.DUMMYFUNCTION("""COMPUTED_VALUE"""),"Bear Mode 1")</f>
        <v>Bear Mode 1</v>
      </c>
      <c r="N1" s="17" t="str">
        <f ca="1">IFERROR(__xludf.DUMMYFUNCTION("""COMPUTED_VALUE"""),"Bear Mode 2")</f>
        <v>Bear Mode 2</v>
      </c>
      <c r="O1" s="17" t="str">
        <f ca="1">IFERROR(__xludf.DUMMYFUNCTION("""COMPUTED_VALUE"""),"Stock Status")</f>
        <v>Stock Status</v>
      </c>
      <c r="P1" s="17" t="str">
        <f ca="1">IFERROR(__xludf.DUMMYFUNCTION("""COMPUTED_VALUE"""),"Cap Size")</f>
        <v>Cap Size</v>
      </c>
      <c r="Q1" s="18" t="str">
        <f ca="1">IFERROR(__xludf.DUMMYFUNCTION("""COMPUTED_VALUE"""),"")</f>
        <v/>
      </c>
      <c r="R1" s="18" t="str">
        <f ca="1">IFERROR(__xludf.DUMMYFUNCTION("""COMPUTED_VALUE"""),"")</f>
        <v/>
      </c>
      <c r="S1" s="18" t="str">
        <f ca="1">IFERROR(__xludf.DUMMYFUNCTION("""COMPUTED_VALUE"""),"")</f>
        <v/>
      </c>
      <c r="T1" s="18" t="str">
        <f ca="1">IFERROR(__xludf.DUMMYFUNCTION("""COMPUTED_VALUE"""),"")</f>
        <v/>
      </c>
      <c r="U1" s="18" t="str">
        <f ca="1">IFERROR(__xludf.DUMMYFUNCTION("""COMPUTED_VALUE"""),"")</f>
        <v/>
      </c>
      <c r="V1" s="18" t="str">
        <f ca="1">IFERROR(__xludf.DUMMYFUNCTION("""COMPUTED_VALUE"""),"")</f>
        <v/>
      </c>
      <c r="W1" s="18" t="str">
        <f ca="1">IFERROR(__xludf.DUMMYFUNCTION("""COMPUTED_VALUE"""),"")</f>
        <v/>
      </c>
      <c r="X1" s="18" t="str">
        <f ca="1">IFERROR(__xludf.DUMMYFUNCTION("""COMPUTED_VALUE"""),"")</f>
        <v/>
      </c>
      <c r="Y1" s="18" t="str">
        <f ca="1">IFERROR(__xludf.DUMMYFUNCTION("""COMPUTED_VALUE"""),"")</f>
        <v/>
      </c>
      <c r="Z1" s="18" t="str">
        <f ca="1">IFERROR(__xludf.DUMMYFUNCTION("""COMPUTED_VALUE"""),"")</f>
        <v/>
      </c>
    </row>
    <row r="2" spans="1:26">
      <c r="A2" s="19" t="str">
        <f ca="1">IFERROR(__xludf.DUMMYFUNCTION("""COMPUTED_VALUE"""),"HUL")</f>
        <v>HUL</v>
      </c>
      <c r="B2" s="20">
        <f ca="1">IFERROR(__xludf.DUMMYFUNCTION("""COMPUTED_VALUE"""),616301.326875)</f>
        <v>616301.32687500003</v>
      </c>
      <c r="C2" s="19">
        <f ca="1">IFERROR(__xludf.DUMMYFUNCTION("""COMPUTED_VALUE"""),2620.6)</f>
        <v>2620.6</v>
      </c>
      <c r="D2" s="19">
        <f ca="1">IFERROR(__xludf.DUMMYFUNCTION("""COMPUTED_VALUE"""),63.81)</f>
        <v>63.81</v>
      </c>
      <c r="E2" s="19">
        <f ca="1">IFERROR(__xludf.DUMMYFUNCTION("""COMPUTED_VALUE"""),2741.6)</f>
        <v>2741.6</v>
      </c>
      <c r="F2" s="21">
        <f ca="1">IFERROR(__xludf.DUMMYFUNCTION("""COMPUTED_VALUE"""),0.0441348117887365)</f>
        <v>4.4134811788736503E-2</v>
      </c>
      <c r="G2" s="19">
        <f ca="1">IFERROR(__xludf.DUMMYFUNCTION("""COMPUTED_VALUE"""),1901.55)</f>
        <v>1901.55</v>
      </c>
      <c r="H2" s="21">
        <f ca="1">IFERROR(__xludf.DUMMYFUNCTION("""COMPUTED_VALUE"""),0.378138886697693)</f>
        <v>0.37813888669769302</v>
      </c>
      <c r="I2" s="19">
        <f ca="1">IFERROR(__xludf.DUMMYFUNCTION("""COMPUTED_VALUE"""),2590.05)</f>
        <v>2590.0500000000002</v>
      </c>
      <c r="J2" s="21">
        <f ca="1">IFERROR(__xludf.DUMMYFUNCTION("""COMPUTED_VALUE"""),0.0117951390899788)</f>
        <v>1.17951390899788E-2</v>
      </c>
      <c r="K2" s="19" t="str">
        <f ca="1">IFERROR(__xludf.DUMMYFUNCTION("""COMPUTED_VALUE"""),"Financial Servcies")</f>
        <v>Financial Servcies</v>
      </c>
      <c r="L2" s="19" t="str">
        <f ca="1">IFERROR(__xludf.DUMMYFUNCTION("""COMPUTED_VALUE"""),"HDFC")</f>
        <v>HDFC</v>
      </c>
      <c r="M2" s="19" t="str">
        <f ca="1">IFERROR(__xludf.DUMMYFUNCTION("""COMPUTED_VALUE"""),"NO")</f>
        <v>NO</v>
      </c>
      <c r="N2" s="19" t="str">
        <f ca="1">IFERROR(__xludf.DUMMYFUNCTION("""COMPUTED_VALUE"""),"NO")</f>
        <v>NO</v>
      </c>
      <c r="O2" s="19" t="str">
        <f ca="1">IFERROR(__xludf.DUMMYFUNCTION("""COMPUTED_VALUE"""),"Good Stock")</f>
        <v>Good Stock</v>
      </c>
      <c r="P2" s="19" t="str">
        <f ca="1">IFERROR(__xludf.DUMMYFUNCTION("""COMPUTED_VALUE"""),"Low Cap")</f>
        <v>Low Cap</v>
      </c>
      <c r="Q2" s="19"/>
      <c r="R2" s="19"/>
      <c r="S2" s="19"/>
      <c r="T2" s="19"/>
      <c r="U2" s="19"/>
      <c r="V2" s="19"/>
      <c r="W2" s="19"/>
      <c r="X2" s="19"/>
      <c r="Y2" s="19"/>
      <c r="Z2" s="19"/>
    </row>
    <row r="3" spans="1:26">
      <c r="A3" s="19" t="str">
        <f ca="1">IFERROR(__xludf.DUMMYFUNCTION("""COMPUTED_VALUE"""),"SBI Bank")</f>
        <v>SBI Bank</v>
      </c>
      <c r="B3" s="20">
        <f ca="1">IFERROR(__xludf.DUMMYFUNCTION("""COMPUTED_VALUE"""),535431.3246675)</f>
        <v>535431.32466749998</v>
      </c>
      <c r="C3" s="19">
        <f ca="1">IFERROR(__xludf.DUMMYFUNCTION("""COMPUTED_VALUE"""),600.05)</f>
        <v>600.04999999999995</v>
      </c>
      <c r="D3" s="19">
        <f ca="1">IFERROR(__xludf.DUMMYFUNCTION("""COMPUTED_VALUE"""),13)</f>
        <v>13</v>
      </c>
      <c r="E3" s="19">
        <f ca="1">IFERROR(__xludf.DUMMYFUNCTION("""COMPUTED_VALUE"""),629.65)</f>
        <v>629.65</v>
      </c>
      <c r="F3" s="21">
        <f ca="1">IFERROR(__xludf.DUMMYFUNCTION("""COMPUTED_VALUE"""),0.0470102437862304)</f>
        <v>4.70102437862304E-2</v>
      </c>
      <c r="G3" s="19">
        <f ca="1">IFERROR(__xludf.DUMMYFUNCTION("""COMPUTED_VALUE"""),425)</f>
        <v>425</v>
      </c>
      <c r="H3" s="21">
        <f ca="1">IFERROR(__xludf.DUMMYFUNCTION("""COMPUTED_VALUE"""),0.411882352941176)</f>
        <v>0.41188235294117598</v>
      </c>
      <c r="I3" s="19">
        <f ca="1">IFERROR(__xludf.DUMMYFUNCTION("""COMPUTED_VALUE"""),595)</f>
        <v>595</v>
      </c>
      <c r="J3" s="21">
        <f ca="1">IFERROR(__xludf.DUMMYFUNCTION("""COMPUTED_VALUE"""),0.00848739495798311)</f>
        <v>8.48739495798311E-3</v>
      </c>
      <c r="K3" s="19" t="str">
        <f ca="1">IFERROR(__xludf.DUMMYFUNCTION("""COMPUTED_VALUE"""),"Insurance")</f>
        <v>Insurance</v>
      </c>
      <c r="L3" s="19" t="str">
        <f ca="1">IFERROR(__xludf.DUMMYFUNCTION("""COMPUTED_VALUE"""),"BOM:543526")</f>
        <v>BOM:543526</v>
      </c>
      <c r="M3" s="19" t="str">
        <f ca="1">IFERROR(__xludf.DUMMYFUNCTION("""COMPUTED_VALUE"""),"NO")</f>
        <v>NO</v>
      </c>
      <c r="N3" s="19" t="str">
        <f ca="1">IFERROR(__xludf.DUMMYFUNCTION("""COMPUTED_VALUE"""),"NO")</f>
        <v>NO</v>
      </c>
      <c r="O3" s="19" t="str">
        <f ca="1">IFERROR(__xludf.DUMMYFUNCTION("""COMPUTED_VALUE"""),"Good Stock")</f>
        <v>Good Stock</v>
      </c>
      <c r="P3" s="19" t="str">
        <f ca="1">IFERROR(__xludf.DUMMYFUNCTION("""COMPUTED_VALUE"""),"Low Cap")</f>
        <v>Low Cap</v>
      </c>
      <c r="Q3" s="19"/>
      <c r="R3" s="19"/>
      <c r="S3" s="19"/>
      <c r="T3" s="19"/>
      <c r="U3" s="19"/>
      <c r="V3" s="19"/>
      <c r="W3" s="19"/>
      <c r="X3" s="19"/>
      <c r="Y3" s="19"/>
      <c r="Z3" s="19"/>
    </row>
    <row r="4" spans="1:26">
      <c r="A4" s="19" t="str">
        <f ca="1">IFERROR(__xludf.DUMMYFUNCTION("""COMPUTED_VALUE"""),"L&amp;T")</f>
        <v>L&amp;T</v>
      </c>
      <c r="B4" s="20">
        <f ca="1">IFERROR(__xludf.DUMMYFUNCTION("""COMPUTED_VALUE"""),302617.166625)</f>
        <v>302617.16662500001</v>
      </c>
      <c r="C4" s="19">
        <f ca="1">IFERROR(__xludf.DUMMYFUNCTION("""COMPUTED_VALUE"""),2153.75)</f>
        <v>2153.75</v>
      </c>
      <c r="D4" s="19">
        <f ca="1">IFERROR(__xludf.DUMMYFUNCTION("""COMPUTED_VALUE"""),31.53)</f>
        <v>31.53</v>
      </c>
      <c r="E4" s="19">
        <f ca="1">IFERROR(__xludf.DUMMYFUNCTION("""COMPUTED_VALUE"""),2210.5)</f>
        <v>2210.5</v>
      </c>
      <c r="F4" s="21">
        <f ca="1">IFERROR(__xludf.DUMMYFUNCTION("""COMPUTED_VALUE"""),0.0256729246776747)</f>
        <v>2.5672924677674701E-2</v>
      </c>
      <c r="G4" s="19">
        <f ca="1">IFERROR(__xludf.DUMMYFUNCTION("""COMPUTED_VALUE"""),1456.8)</f>
        <v>1456.8</v>
      </c>
      <c r="H4" s="21">
        <f ca="1">IFERROR(__xludf.DUMMYFUNCTION("""COMPUTED_VALUE"""),0.478411587040087)</f>
        <v>0.47841158704008702</v>
      </c>
      <c r="I4" s="19">
        <f ca="1">IFERROR(__xludf.DUMMYFUNCTION("""COMPUTED_VALUE"""),2160.2)</f>
        <v>2160.1999999999998</v>
      </c>
      <c r="J4" s="21">
        <f ca="1">IFERROR(__xludf.DUMMYFUNCTION("""COMPUTED_VALUE"""),-0.00298583464494019)</f>
        <v>-2.9858346449401899E-3</v>
      </c>
      <c r="K4" s="19" t="str">
        <f ca="1">IFERROR(__xludf.DUMMYFUNCTION("""COMPUTED_VALUE"""),"Paint")</f>
        <v>Paint</v>
      </c>
      <c r="L4" s="19" t="str">
        <f ca="1">IFERROR(__xludf.DUMMYFUNCTION("""COMPUTED_VALUE"""),"ASIANPAINT")</f>
        <v>ASIANPAINT</v>
      </c>
      <c r="M4" s="19" t="str">
        <f ca="1">IFERROR(__xludf.DUMMYFUNCTION("""COMPUTED_VALUE"""),"NO")</f>
        <v>NO</v>
      </c>
      <c r="N4" s="19" t="str">
        <f ca="1">IFERROR(__xludf.DUMMYFUNCTION("""COMPUTED_VALUE"""),"NO")</f>
        <v>NO</v>
      </c>
      <c r="O4" s="19" t="str">
        <f ca="1">IFERROR(__xludf.DUMMYFUNCTION("""COMPUTED_VALUE"""),"Good Stock")</f>
        <v>Good Stock</v>
      </c>
      <c r="P4" s="19" t="str">
        <f ca="1">IFERROR(__xludf.DUMMYFUNCTION("""COMPUTED_VALUE"""),"Low Cap")</f>
        <v>Low Cap</v>
      </c>
      <c r="Q4" s="19"/>
      <c r="R4" s="19"/>
      <c r="S4" s="19"/>
      <c r="T4" s="19"/>
      <c r="U4" s="19"/>
      <c r="V4" s="19"/>
      <c r="W4" s="19"/>
      <c r="X4" s="19"/>
      <c r="Y4" s="19"/>
      <c r="Z4" s="19"/>
    </row>
    <row r="5" spans="1:26">
      <c r="A5" s="19" t="str">
        <f ca="1">IFERROR(__xludf.DUMMYFUNCTION("""COMPUTED_VALUE"""),"Axis Bank")</f>
        <v>Axis Bank</v>
      </c>
      <c r="B5" s="20">
        <f ca="1">IFERROR(__xludf.DUMMYFUNCTION("""COMPUTED_VALUE"""),287213.2945283)</f>
        <v>287213.2945283</v>
      </c>
      <c r="C5" s="19">
        <f ca="1">IFERROR(__xludf.DUMMYFUNCTION("""COMPUTED_VALUE"""),933.9)</f>
        <v>933.9</v>
      </c>
      <c r="D5" s="19">
        <f ca="1">IFERROR(__xludf.DUMMYFUNCTION("""COMPUTED_VALUE"""),15.67)</f>
        <v>15.67</v>
      </c>
      <c r="E5" s="19">
        <f ca="1">IFERROR(__xludf.DUMMYFUNCTION("""COMPUTED_VALUE"""),970)</f>
        <v>970</v>
      </c>
      <c r="F5" s="21">
        <f ca="1">IFERROR(__xludf.DUMMYFUNCTION("""COMPUTED_VALUE"""),0.0372164948453608)</f>
        <v>3.7216494845360798E-2</v>
      </c>
      <c r="G5" s="19">
        <f ca="1">IFERROR(__xludf.DUMMYFUNCTION("""COMPUTED_VALUE"""),618.25)</f>
        <v>618.25</v>
      </c>
      <c r="H5" s="21">
        <f ca="1">IFERROR(__xludf.DUMMYFUNCTION("""COMPUTED_VALUE"""),0.510553983016579)</f>
        <v>0.51055398301657895</v>
      </c>
      <c r="I5" s="19">
        <f ca="1">IFERROR(__xludf.DUMMYFUNCTION("""COMPUTED_VALUE"""),935.55)</f>
        <v>935.55</v>
      </c>
      <c r="J5" s="21">
        <f ca="1">IFERROR(__xludf.DUMMYFUNCTION("""COMPUTED_VALUE"""),-0.00176366843033507)</f>
        <v>-1.76366843033507E-3</v>
      </c>
      <c r="K5" s="19" t="str">
        <f ca="1">IFERROR(__xludf.DUMMYFUNCTION("""COMPUTED_VALUE"""),"Automobile")</f>
        <v>Automobile</v>
      </c>
      <c r="L5" s="19" t="str">
        <f ca="1">IFERROR(__xludf.DUMMYFUNCTION("""COMPUTED_VALUE"""),"MARUTI")</f>
        <v>MARUTI</v>
      </c>
      <c r="M5" s="19" t="str">
        <f ca="1">IFERROR(__xludf.DUMMYFUNCTION("""COMPUTED_VALUE"""),"NO")</f>
        <v>NO</v>
      </c>
      <c r="N5" s="19" t="str">
        <f ca="1">IFERROR(__xludf.DUMMYFUNCTION("""COMPUTED_VALUE"""),"NO")</f>
        <v>NO</v>
      </c>
      <c r="O5" s="19" t="str">
        <f ca="1">IFERROR(__xludf.DUMMYFUNCTION("""COMPUTED_VALUE"""),"Good Stock")</f>
        <v>Good Stock</v>
      </c>
      <c r="P5" s="19" t="str">
        <f ca="1">IFERROR(__xludf.DUMMYFUNCTION("""COMPUTED_VALUE"""),"Low Cap")</f>
        <v>Low Cap</v>
      </c>
      <c r="Q5" s="19"/>
      <c r="R5" s="19"/>
      <c r="S5" s="19"/>
      <c r="T5" s="19"/>
      <c r="U5" s="19"/>
      <c r="V5" s="19"/>
      <c r="W5" s="19"/>
      <c r="X5" s="19"/>
      <c r="Y5" s="19"/>
      <c r="Z5" s="19"/>
    </row>
    <row r="6" spans="1:26">
      <c r="A6" s="19" t="str">
        <f ca="1">IFERROR(__xludf.DUMMYFUNCTION("""COMPUTED_VALUE"""),"Sun pharma")</f>
        <v>Sun pharma</v>
      </c>
      <c r="B6" s="20">
        <f ca="1">IFERROR(__xludf.DUMMYFUNCTION("""COMPUTED_VALUE"""),247191.650802)</f>
        <v>247191.65080199999</v>
      </c>
      <c r="C6" s="19">
        <f ca="1">IFERROR(__xludf.DUMMYFUNCTION("""COMPUTED_VALUE"""),1031.05)</f>
        <v>1031.05</v>
      </c>
      <c r="D6" s="19">
        <f ca="1">IFERROR(__xludf.DUMMYFUNCTION("""COMPUTED_VALUE"""),60.4)</f>
        <v>60.4</v>
      </c>
      <c r="E6" s="19">
        <f ca="1">IFERROR(__xludf.DUMMYFUNCTION("""COMPUTED_VALUE"""),1070.95)</f>
        <v>1070.95</v>
      </c>
      <c r="F6" s="21">
        <f ca="1">IFERROR(__xludf.DUMMYFUNCTION("""COMPUTED_VALUE"""),0.0372566412997806)</f>
        <v>3.7256641299780603E-2</v>
      </c>
      <c r="G6" s="19">
        <f ca="1">IFERROR(__xludf.DUMMYFUNCTION("""COMPUTED_VALUE"""),784.8)</f>
        <v>784.8</v>
      </c>
      <c r="H6" s="21">
        <f ca="1">IFERROR(__xludf.DUMMYFUNCTION("""COMPUTED_VALUE"""),0.313774209989806)</f>
        <v>0.31377420998980599</v>
      </c>
      <c r="I6" s="19">
        <f ca="1">IFERROR(__xludf.DUMMYFUNCTION("""COMPUTED_VALUE"""),1032.85)</f>
        <v>1032.8499999999999</v>
      </c>
      <c r="J6" s="21">
        <f ca="1">IFERROR(__xludf.DUMMYFUNCTION("""COMPUTED_VALUE"""),-0.00174275064142901)</f>
        <v>-1.7427506414290101E-3</v>
      </c>
      <c r="K6" s="19" t="str">
        <f ca="1">IFERROR(__xludf.DUMMYFUNCTION("""COMPUTED_VALUE"""),"Retail")</f>
        <v>Retail</v>
      </c>
      <c r="L6" s="19" t="str">
        <f ca="1">IFERROR(__xludf.DUMMYFUNCTION("""COMPUTED_VALUE"""),"BOM:500114")</f>
        <v>BOM:500114</v>
      </c>
      <c r="M6" s="19" t="str">
        <f ca="1">IFERROR(__xludf.DUMMYFUNCTION("""COMPUTED_VALUE"""),"NO")</f>
        <v>NO</v>
      </c>
      <c r="N6" s="19" t="str">
        <f ca="1">IFERROR(__xludf.DUMMYFUNCTION("""COMPUTED_VALUE"""),"NO")</f>
        <v>NO</v>
      </c>
      <c r="O6" s="19" t="str">
        <f ca="1">IFERROR(__xludf.DUMMYFUNCTION("""COMPUTED_VALUE"""),"Good Stock")</f>
        <v>Good Stock</v>
      </c>
      <c r="P6" s="19" t="str">
        <f ca="1">IFERROR(__xludf.DUMMYFUNCTION("""COMPUTED_VALUE"""),"Low Cap")</f>
        <v>Low Cap</v>
      </c>
      <c r="Q6" s="19"/>
      <c r="R6" s="19"/>
      <c r="S6" s="19"/>
      <c r="T6" s="19"/>
      <c r="U6" s="19"/>
      <c r="V6" s="19"/>
      <c r="W6" s="19"/>
      <c r="X6" s="19"/>
      <c r="Y6" s="19"/>
      <c r="Z6" s="19"/>
    </row>
    <row r="7" spans="1:26">
      <c r="A7" s="19" t="str">
        <f ca="1">IFERROR(__xludf.DUMMYFUNCTION("""COMPUTED_VALUE"""),"Ultratech Cement")</f>
        <v>Ultratech Cement</v>
      </c>
      <c r="B7" s="20">
        <f ca="1">IFERROR(__xludf.DUMMYFUNCTION("""COMPUTED_VALUE"""),208975.8)</f>
        <v>208975.8</v>
      </c>
      <c r="C7" s="19">
        <f ca="1">IFERROR(__xludf.DUMMYFUNCTION("""COMPUTED_VALUE"""),7244.95)</f>
        <v>7244.95</v>
      </c>
      <c r="D7" s="19">
        <f ca="1">IFERROR(__xludf.DUMMYFUNCTION("""COMPUTED_VALUE"""),31.35)</f>
        <v>31.35</v>
      </c>
      <c r="E7" s="19">
        <f ca="1">IFERROR(__xludf.DUMMYFUNCTION("""COMPUTED_VALUE"""),7946)</f>
        <v>7946</v>
      </c>
      <c r="F7" s="21">
        <f ca="1">IFERROR(__xludf.DUMMYFUNCTION("""COMPUTED_VALUE"""),0.0882267807701988)</f>
        <v>8.8226780770198798E-2</v>
      </c>
      <c r="G7" s="19">
        <f ca="1">IFERROR(__xludf.DUMMYFUNCTION("""COMPUTED_VALUE"""),5157.05)</f>
        <v>5157.05</v>
      </c>
      <c r="H7" s="21">
        <f ca="1">IFERROR(__xludf.DUMMYFUNCTION("""COMPUTED_VALUE"""),0.404863245460098)</f>
        <v>0.404863245460098</v>
      </c>
      <c r="I7" s="19">
        <f ca="1">IFERROR(__xludf.DUMMYFUNCTION("""COMPUTED_VALUE"""),7153.35)</f>
        <v>7153.35</v>
      </c>
      <c r="J7" s="21">
        <f ca="1">IFERROR(__xludf.DUMMYFUNCTION("""COMPUTED_VALUE"""),0.0128051891770987)</f>
        <v>1.28051891770987E-2</v>
      </c>
      <c r="K7" s="19" t="str">
        <f ca="1">IFERROR(__xludf.DUMMYFUNCTION("""COMPUTED_VALUE"""),"Automobile")</f>
        <v>Automobile</v>
      </c>
      <c r="L7" s="19" t="str">
        <f ca="1">IFERROR(__xludf.DUMMYFUNCTION("""COMPUTED_VALUE"""),"M&amp;M")</f>
        <v>M&amp;M</v>
      </c>
      <c r="M7" s="19" t="str">
        <f ca="1">IFERROR(__xludf.DUMMYFUNCTION("""COMPUTED_VALUE"""),"NO")</f>
        <v>NO</v>
      </c>
      <c r="N7" s="19" t="str">
        <f ca="1">IFERROR(__xludf.DUMMYFUNCTION("""COMPUTED_VALUE"""),"NO")</f>
        <v>NO</v>
      </c>
      <c r="O7" s="19" t="str">
        <f ca="1">IFERROR(__xludf.DUMMYFUNCTION("""COMPUTED_VALUE"""),"Good Stock")</f>
        <v>Good Stock</v>
      </c>
      <c r="P7" s="19" t="str">
        <f ca="1">IFERROR(__xludf.DUMMYFUNCTION("""COMPUTED_VALUE"""),"Low Cap")</f>
        <v>Low Cap</v>
      </c>
      <c r="Q7" s="19"/>
      <c r="R7" s="19"/>
      <c r="S7" s="19"/>
      <c r="T7" s="19"/>
      <c r="U7" s="19"/>
      <c r="V7" s="19"/>
      <c r="W7" s="19"/>
      <c r="X7" s="19"/>
      <c r="Y7" s="19"/>
      <c r="Z7" s="19"/>
    </row>
    <row r="8" spans="1:26">
      <c r="A8" s="19" t="str">
        <f ca="1">IFERROR(__xludf.DUMMYFUNCTION("""COMPUTED_VALUE"""),"M&amp;M")</f>
        <v>M&amp;M</v>
      </c>
      <c r="B8" s="20">
        <f ca="1">IFERROR(__xludf.DUMMYFUNCTION("""COMPUTED_VALUE"""),158785.3716893)</f>
        <v>158785.37168929999</v>
      </c>
      <c r="C8" s="19">
        <f ca="1">IFERROR(__xludf.DUMMYFUNCTION("""COMPUTED_VALUE"""),1327.55)</f>
        <v>1327.55</v>
      </c>
      <c r="D8" s="19">
        <f ca="1">IFERROR(__xludf.DUMMYFUNCTION("""COMPUTED_VALUE"""),16.12)</f>
        <v>16.12</v>
      </c>
      <c r="E8" s="19">
        <f ca="1">IFERROR(__xludf.DUMMYFUNCTION("""COMPUTED_VALUE"""),1366.55)</f>
        <v>1366.55</v>
      </c>
      <c r="F8" s="21">
        <f ca="1">IFERROR(__xludf.DUMMYFUNCTION("""COMPUTED_VALUE"""),0.0285390216237971)</f>
        <v>2.8539021623797099E-2</v>
      </c>
      <c r="G8" s="19">
        <f ca="1">IFERROR(__xludf.DUMMYFUNCTION("""COMPUTED_VALUE"""),671.15)</f>
        <v>671.15</v>
      </c>
      <c r="H8" s="21">
        <f ca="1">IFERROR(__xludf.DUMMYFUNCTION("""COMPUTED_VALUE"""),0.978022796692244)</f>
        <v>0.97802279669224401</v>
      </c>
      <c r="I8" s="19">
        <f ca="1">IFERROR(__xludf.DUMMYFUNCTION("""COMPUTED_VALUE"""),1319.9)</f>
        <v>1319.9</v>
      </c>
      <c r="J8" s="21">
        <f ca="1">IFERROR(__xludf.DUMMYFUNCTION("""COMPUTED_VALUE"""),0.00579589362830507)</f>
        <v>5.7958936283050702E-3</v>
      </c>
      <c r="K8" s="19" t="str">
        <f ca="1">IFERROR(__xludf.DUMMYFUNCTION("""COMPUTED_VALUE"""),"Insurance")</f>
        <v>Insurance</v>
      </c>
      <c r="L8" s="19" t="str">
        <f ca="1">IFERROR(__xludf.DUMMYFUNCTION("""COMPUTED_VALUE"""),"SBILIFE")</f>
        <v>SBILIFE</v>
      </c>
      <c r="M8" s="19" t="str">
        <f ca="1">IFERROR(__xludf.DUMMYFUNCTION("""COMPUTED_VALUE"""),"NO")</f>
        <v>NO</v>
      </c>
      <c r="N8" s="19" t="str">
        <f ca="1">IFERROR(__xludf.DUMMYFUNCTION("""COMPUTED_VALUE"""),"NO")</f>
        <v>NO</v>
      </c>
      <c r="O8" s="19" t="str">
        <f ca="1">IFERROR(__xludf.DUMMYFUNCTION("""COMPUTED_VALUE"""),"Good Stock")</f>
        <v>Good Stock</v>
      </c>
      <c r="P8" s="19" t="str">
        <f ca="1">IFERROR(__xludf.DUMMYFUNCTION("""COMPUTED_VALUE"""),"Low Cap")</f>
        <v>Low Cap</v>
      </c>
      <c r="Q8" s="19"/>
      <c r="R8" s="19"/>
      <c r="S8" s="19"/>
      <c r="T8" s="19"/>
      <c r="U8" s="19"/>
      <c r="V8" s="19"/>
      <c r="W8" s="19"/>
      <c r="X8" s="19"/>
      <c r="Y8" s="19"/>
      <c r="Z8" s="19"/>
    </row>
    <row r="9" spans="1:26">
      <c r="A9" s="19" t="str">
        <f ca="1">IFERROR(__xludf.DUMMYFUNCTION("""COMPUTED_VALUE"""),"Tata Steel")</f>
        <v>Tata Steel</v>
      </c>
      <c r="B9" s="20">
        <f ca="1">IFERROR(__xludf.DUMMYFUNCTION("""COMPUTED_VALUE"""),147293.6037181)</f>
        <v>147293.6037181</v>
      </c>
      <c r="C9" s="19">
        <f ca="1">IFERROR(__xludf.DUMMYFUNCTION("""COMPUTED_VALUE"""),120.45)</f>
        <v>120.45</v>
      </c>
      <c r="D9" s="19">
        <f ca="1">IFERROR(__xludf.DUMMYFUNCTION("""COMPUTED_VALUE"""),5.13)</f>
        <v>5.13</v>
      </c>
      <c r="E9" s="19">
        <f ca="1">IFERROR(__xludf.DUMMYFUNCTION("""COMPUTED_VALUE"""),138.63)</f>
        <v>138.63</v>
      </c>
      <c r="F9" s="21">
        <f ca="1">IFERROR(__xludf.DUMMYFUNCTION("""COMPUTED_VALUE"""),0.131140445790954)</f>
        <v>0.13114044579095399</v>
      </c>
      <c r="G9" s="19">
        <f ca="1">IFERROR(__xludf.DUMMYFUNCTION("""COMPUTED_VALUE"""),82.71)</f>
        <v>82.71</v>
      </c>
      <c r="H9" s="21">
        <f ca="1">IFERROR(__xludf.DUMMYFUNCTION("""COMPUTED_VALUE"""),0.456293072179905)</f>
        <v>0.456293072179905</v>
      </c>
      <c r="I9" s="19">
        <f ca="1">IFERROR(__xludf.DUMMYFUNCTION("""COMPUTED_VALUE"""),118.05)</f>
        <v>118.05</v>
      </c>
      <c r="J9" s="21">
        <f ca="1">IFERROR(__xludf.DUMMYFUNCTION("""COMPUTED_VALUE"""),0.0203303684879288)</f>
        <v>2.0330368487928799E-2</v>
      </c>
      <c r="K9" s="19" t="str">
        <f ca="1">IFERROR(__xludf.DUMMYFUNCTION("""COMPUTED_VALUE"""),"Insurance")</f>
        <v>Insurance</v>
      </c>
      <c r="L9" s="19" t="str">
        <f ca="1">IFERROR(__xludf.DUMMYFUNCTION("""COMPUTED_VALUE"""),"HDFCLIFE")</f>
        <v>HDFCLIFE</v>
      </c>
      <c r="M9" s="19" t="str">
        <f ca="1">IFERROR(__xludf.DUMMYFUNCTION("""COMPUTED_VALUE"""),"NO")</f>
        <v>NO</v>
      </c>
      <c r="N9" s="19" t="str">
        <f ca="1">IFERROR(__xludf.DUMMYFUNCTION("""COMPUTED_VALUE"""),"NO")</f>
        <v>NO</v>
      </c>
      <c r="O9" s="19" t="str">
        <f ca="1">IFERROR(__xludf.DUMMYFUNCTION("""COMPUTED_VALUE"""),"Good Stock")</f>
        <v>Good Stock</v>
      </c>
      <c r="P9" s="19" t="str">
        <f ca="1">IFERROR(__xludf.DUMMYFUNCTION("""COMPUTED_VALUE"""),"Low Cap")</f>
        <v>Low Cap</v>
      </c>
      <c r="Q9" s="19"/>
      <c r="R9" s="19"/>
      <c r="S9" s="19"/>
      <c r="T9" s="19"/>
      <c r="U9" s="19"/>
      <c r="V9" s="19"/>
      <c r="W9" s="19"/>
      <c r="X9" s="19"/>
      <c r="Y9" s="19"/>
      <c r="Z9" s="19"/>
    </row>
    <row r="10" spans="1:26">
      <c r="A10" s="19" t="str">
        <f ca="1">IFERROR(__xludf.DUMMYFUNCTION("""COMPUTED_VALUE"""),"Ambuja Cement")</f>
        <v>Ambuja Cement</v>
      </c>
      <c r="B10" s="20">
        <f ca="1">IFERROR(__xludf.DUMMYFUNCTION("""COMPUTED_VALUE"""),102995.3567038)</f>
        <v>102995.3567038</v>
      </c>
      <c r="C10" s="19">
        <f ca="1">IFERROR(__xludf.DUMMYFUNCTION("""COMPUTED_VALUE"""),518.7)</f>
        <v>518.70000000000005</v>
      </c>
      <c r="D10" s="19">
        <f ca="1">IFERROR(__xludf.DUMMYFUNCTION("""COMPUTED_VALUE"""),57.36)</f>
        <v>57.36</v>
      </c>
      <c r="E10" s="19">
        <f ca="1">IFERROR(__xludf.DUMMYFUNCTION("""COMPUTED_VALUE"""),598.15)</f>
        <v>598.15</v>
      </c>
      <c r="F10" s="21">
        <f ca="1">IFERROR(__xludf.DUMMYFUNCTION("""COMPUTED_VALUE"""),0.132826214160327)</f>
        <v>0.132826214160327</v>
      </c>
      <c r="G10" s="19">
        <f ca="1">IFERROR(__xludf.DUMMYFUNCTION("""COMPUTED_VALUE"""),274)</f>
        <v>274</v>
      </c>
      <c r="H10" s="21">
        <f ca="1">IFERROR(__xludf.DUMMYFUNCTION("""COMPUTED_VALUE"""),0.893065693430657)</f>
        <v>0.893065693430657</v>
      </c>
      <c r="I10" s="19">
        <f ca="1">IFERROR(__xludf.DUMMYFUNCTION("""COMPUTED_VALUE"""),510.4)</f>
        <v>510.4</v>
      </c>
      <c r="J10" s="21">
        <f ca="1">IFERROR(__xludf.DUMMYFUNCTION("""COMPUTED_VALUE"""),0.0162617554858935)</f>
        <v>1.6261755485893498E-2</v>
      </c>
      <c r="K10" s="19" t="str">
        <f ca="1">IFERROR(__xludf.DUMMYFUNCTION("""COMPUTED_VALUE"""),"IT")</f>
        <v>IT</v>
      </c>
      <c r="L10" s="19" t="str">
        <f ca="1">IFERROR(__xludf.DUMMYFUNCTION("""COMPUTED_VALUE"""),"TECHM")</f>
        <v>TECHM</v>
      </c>
      <c r="M10" s="19" t="str">
        <f ca="1">IFERROR(__xludf.DUMMYFUNCTION("""COMPUTED_VALUE"""),"NO")</f>
        <v>NO</v>
      </c>
      <c r="N10" s="19" t="str">
        <f ca="1">IFERROR(__xludf.DUMMYFUNCTION("""COMPUTED_VALUE"""),"NO")</f>
        <v>NO</v>
      </c>
      <c r="O10" s="19" t="str">
        <f ca="1">IFERROR(__xludf.DUMMYFUNCTION("""COMPUTED_VALUE"""),"Good Stock")</f>
        <v>Good Stock</v>
      </c>
      <c r="P10" s="19" t="str">
        <f ca="1">IFERROR(__xludf.DUMMYFUNCTION("""COMPUTED_VALUE"""),"Low Cap")</f>
        <v>Low Cap</v>
      </c>
      <c r="Q10" s="19"/>
      <c r="R10" s="19"/>
      <c r="S10" s="19"/>
      <c r="T10" s="19"/>
      <c r="U10" s="19"/>
      <c r="V10" s="19"/>
      <c r="W10" s="19"/>
      <c r="X10" s="19"/>
      <c r="Y10" s="19"/>
      <c r="Z10" s="19"/>
    </row>
    <row r="11" spans="1:26">
      <c r="A11" s="19" t="str">
        <f ca="1">IFERROR(__xludf.DUMMYFUNCTION("""COMPUTED_VALUE"""),"Bank of Baroda")</f>
        <v>Bank of Baroda</v>
      </c>
      <c r="B11" s="20">
        <f ca="1">IFERROR(__xludf.DUMMYFUNCTION("""COMPUTED_VALUE"""),95565.8761753)</f>
        <v>95565.8761753</v>
      </c>
      <c r="C11" s="19">
        <f ca="1">IFERROR(__xludf.DUMMYFUNCTION("""COMPUTED_VALUE"""),184.9)</f>
        <v>184.9</v>
      </c>
      <c r="D11" s="19">
        <f ca="1">IFERROR(__xludf.DUMMYFUNCTION("""COMPUTED_VALUE"""),9.72)</f>
        <v>9.7200000000000006</v>
      </c>
      <c r="E11" s="19">
        <f ca="1">IFERROR(__xludf.DUMMYFUNCTION("""COMPUTED_VALUE"""),197.2)</f>
        <v>197.2</v>
      </c>
      <c r="F11" s="21">
        <f ca="1">IFERROR(__xludf.DUMMYFUNCTION("""COMPUTED_VALUE"""),0.0623732251521297)</f>
        <v>6.2373225152129702E-2</v>
      </c>
      <c r="G11" s="19">
        <f ca="1">IFERROR(__xludf.DUMMYFUNCTION("""COMPUTED_VALUE"""),89.9)</f>
        <v>89.9</v>
      </c>
      <c r="H11" s="21">
        <f ca="1">IFERROR(__xludf.DUMMYFUNCTION("""COMPUTED_VALUE"""),1.05672969966629)</f>
        <v>1.05672969966629</v>
      </c>
      <c r="I11" s="19">
        <f ca="1">IFERROR(__xludf.DUMMYFUNCTION("""COMPUTED_VALUE"""),181.8)</f>
        <v>181.8</v>
      </c>
      <c r="J11" s="21">
        <f ca="1">IFERROR(__xludf.DUMMYFUNCTION("""COMPUTED_VALUE"""),0.017051705170517)</f>
        <v>1.7051705170517E-2</v>
      </c>
      <c r="K11" s="19" t="str">
        <f ca="1">IFERROR(__xludf.DUMMYFUNCTION("""COMPUTED_VALUE"""),"Pharma")</f>
        <v>Pharma</v>
      </c>
      <c r="L11" s="19" t="str">
        <f ca="1">IFERROR(__xludf.DUMMYFUNCTION("""COMPUTED_VALUE"""),"DIVISLAB")</f>
        <v>DIVISLAB</v>
      </c>
      <c r="M11" s="19" t="str">
        <f ca="1">IFERROR(__xludf.DUMMYFUNCTION("""COMPUTED_VALUE"""),"NO")</f>
        <v>NO</v>
      </c>
      <c r="N11" s="19" t="str">
        <f ca="1">IFERROR(__xludf.DUMMYFUNCTION("""COMPUTED_VALUE"""),"NO")</f>
        <v>NO</v>
      </c>
      <c r="O11" s="19" t="str">
        <f ca="1">IFERROR(__xludf.DUMMYFUNCTION("""COMPUTED_VALUE"""),"Good Stock")</f>
        <v>Good Stock</v>
      </c>
      <c r="P11" s="19" t="str">
        <f ca="1">IFERROR(__xludf.DUMMYFUNCTION("""COMPUTED_VALUE"""),"Low Cap")</f>
        <v>Low Cap</v>
      </c>
      <c r="Q11" s="19"/>
      <c r="R11" s="19"/>
      <c r="S11" s="19"/>
      <c r="T11" s="19"/>
      <c r="U11" s="19"/>
      <c r="V11" s="19"/>
      <c r="W11" s="19"/>
      <c r="X11" s="19"/>
      <c r="Y11" s="19"/>
      <c r="Z11" s="19"/>
    </row>
    <row r="12" spans="1:26">
      <c r="A12" s="19" t="str">
        <f ca="1">IFERROR(__xludf.DUMMYFUNCTION("""COMPUTED_VALUE"""),"Godrej Consumer")</f>
        <v>Godrej Consumer</v>
      </c>
      <c r="B12" s="20">
        <f ca="1">IFERROR(__xludf.DUMMYFUNCTION("""COMPUTED_VALUE"""),93678.862)</f>
        <v>93678.861999999994</v>
      </c>
      <c r="C12" s="19">
        <f ca="1">IFERROR(__xludf.DUMMYFUNCTION("""COMPUTED_VALUE"""),916.75)</f>
        <v>916.75</v>
      </c>
      <c r="D12" s="19">
        <f ca="1">IFERROR(__xludf.DUMMYFUNCTION("""COMPUTED_VALUE"""),58.81)</f>
        <v>58.81</v>
      </c>
      <c r="E12" s="19">
        <f ca="1">IFERROR(__xludf.DUMMYFUNCTION("""COMPUTED_VALUE"""),955.65)</f>
        <v>955.65</v>
      </c>
      <c r="F12" s="21">
        <f ca="1">IFERROR(__xludf.DUMMYFUNCTION("""COMPUTED_VALUE"""),0.0407052791293883)</f>
        <v>4.0705279129388303E-2</v>
      </c>
      <c r="G12" s="19">
        <f ca="1">IFERROR(__xludf.DUMMYFUNCTION("""COMPUTED_VALUE"""),660.2)</f>
        <v>660.2</v>
      </c>
      <c r="H12" s="21">
        <f ca="1">IFERROR(__xludf.DUMMYFUNCTION("""COMPUTED_VALUE"""),0.388594365343835)</f>
        <v>0.38859436534383501</v>
      </c>
      <c r="I12" s="19">
        <f ca="1">IFERROR(__xludf.DUMMYFUNCTION("""COMPUTED_VALUE"""),914.9)</f>
        <v>914.9</v>
      </c>
      <c r="J12" s="21">
        <f ca="1">IFERROR(__xludf.DUMMYFUNCTION("""COMPUTED_VALUE"""),0.00202207891572852)</f>
        <v>2.02207891572852E-3</v>
      </c>
      <c r="K12" s="19" t="str">
        <f ca="1">IFERROR(__xludf.DUMMYFUNCTION("""COMPUTED_VALUE"""),"Cement")</f>
        <v>Cement</v>
      </c>
      <c r="L12" s="19" t="str">
        <f ca="1">IFERROR(__xludf.DUMMYFUNCTION("""COMPUTED_VALUE"""),"SHREECEM")</f>
        <v>SHREECEM</v>
      </c>
      <c r="M12" s="19" t="str">
        <f ca="1">IFERROR(__xludf.DUMMYFUNCTION("""COMPUTED_VALUE"""),"NO")</f>
        <v>NO</v>
      </c>
      <c r="N12" s="19" t="str">
        <f ca="1">IFERROR(__xludf.DUMMYFUNCTION("""COMPUTED_VALUE"""),"NO")</f>
        <v>NO</v>
      </c>
      <c r="O12" s="19" t="str">
        <f ca="1">IFERROR(__xludf.DUMMYFUNCTION("""COMPUTED_VALUE"""),"Good Stock")</f>
        <v>Good Stock</v>
      </c>
      <c r="P12" s="19" t="str">
        <f ca="1">IFERROR(__xludf.DUMMYFUNCTION("""COMPUTED_VALUE"""),"Low Cap")</f>
        <v>Low Cap</v>
      </c>
      <c r="Q12" s="19"/>
      <c r="R12" s="19"/>
      <c r="S12" s="19"/>
      <c r="T12" s="19"/>
      <c r="U12" s="19"/>
      <c r="V12" s="19"/>
      <c r="W12" s="19"/>
      <c r="X12" s="19"/>
      <c r="Y12" s="19"/>
      <c r="Z12" s="19"/>
    </row>
    <row r="13" spans="1:26">
      <c r="A13" s="19" t="str">
        <f ca="1">IFERROR(__xludf.DUMMYFUNCTION("""COMPUTED_VALUE"""),"Shree Cement")</f>
        <v>Shree Cement</v>
      </c>
      <c r="B13" s="20">
        <f ca="1">IFERROR(__xludf.DUMMYFUNCTION("""COMPUTED_VALUE"""),87098.03)</f>
        <v>87098.03</v>
      </c>
      <c r="C13" s="19">
        <f ca="1">IFERROR(__xludf.DUMMYFUNCTION("""COMPUTED_VALUE"""),24025)</f>
        <v>24025</v>
      </c>
      <c r="D13" s="19">
        <f ca="1">IFERROR(__xludf.DUMMYFUNCTION("""COMPUTED_VALUE"""),54.11)</f>
        <v>54.11</v>
      </c>
      <c r="E13" s="19">
        <f ca="1">IFERROR(__xludf.DUMMYFUNCTION("""COMPUTED_VALUE"""),27936.75)</f>
        <v>27936.75</v>
      </c>
      <c r="F13" s="21">
        <f ca="1">IFERROR(__xludf.DUMMYFUNCTION("""COMPUTED_VALUE"""),0.140021656062355)</f>
        <v>0.140021656062355</v>
      </c>
      <c r="G13" s="19">
        <f ca="1">IFERROR(__xludf.DUMMYFUNCTION("""COMPUTED_VALUE"""),17865.2)</f>
        <v>17865.2</v>
      </c>
      <c r="H13" s="21">
        <f ca="1">IFERROR(__xludf.DUMMYFUNCTION("""COMPUTED_VALUE"""),0.344793229294942)</f>
        <v>0.34479322929494199</v>
      </c>
      <c r="I13" s="19">
        <f ca="1">IFERROR(__xludf.DUMMYFUNCTION("""COMPUTED_VALUE"""),23854.85)</f>
        <v>23854.85</v>
      </c>
      <c r="J13" s="21">
        <f ca="1">IFERROR(__xludf.DUMMYFUNCTION("""COMPUTED_VALUE"""),0.00713272143819816)</f>
        <v>7.1327214381981599E-3</v>
      </c>
      <c r="K13" s="19" t="str">
        <f ca="1">IFERROR(__xludf.DUMMYFUNCTION("""COMPUTED_VALUE"""),"Pharma")</f>
        <v>Pharma</v>
      </c>
      <c r="L13" s="19" t="str">
        <f ca="1">IFERROR(__xludf.DUMMYFUNCTION("""COMPUTED_VALUE"""),"CIPLA")</f>
        <v>CIPLA</v>
      </c>
      <c r="M13" s="19" t="str">
        <f ca="1">IFERROR(__xludf.DUMMYFUNCTION("""COMPUTED_VALUE"""),"NO")</f>
        <v>NO</v>
      </c>
      <c r="N13" s="19" t="str">
        <f ca="1">IFERROR(__xludf.DUMMYFUNCTION("""COMPUTED_VALUE"""),"NO")</f>
        <v>NO</v>
      </c>
      <c r="O13" s="19" t="str">
        <f ca="1">IFERROR(__xludf.DUMMYFUNCTION("""COMPUTED_VALUE"""),"Good Stock")</f>
        <v>Good Stock</v>
      </c>
      <c r="P13" s="19" t="str">
        <f ca="1">IFERROR(__xludf.DUMMYFUNCTION("""COMPUTED_VALUE"""),"Low Cap")</f>
        <v>Low Cap</v>
      </c>
      <c r="Q13" s="19"/>
      <c r="R13" s="19"/>
      <c r="S13" s="19"/>
      <c r="T13" s="19"/>
      <c r="U13" s="19"/>
      <c r="V13" s="19"/>
      <c r="W13" s="19"/>
      <c r="X13" s="19"/>
      <c r="Y13" s="19"/>
      <c r="Z13" s="19"/>
    </row>
    <row r="14" spans="1:26">
      <c r="A14" s="19" t="str">
        <f ca="1">IFERROR(__xludf.DUMMYFUNCTION("""COMPUTED_VALUE"""),"Eicher Motor")</f>
        <v>Eicher Motor</v>
      </c>
      <c r="B14" s="20">
        <f ca="1">IFERROR(__xludf.DUMMYFUNCTION("""COMPUTED_VALUE"""),86543.2296232)</f>
        <v>86543.229623199994</v>
      </c>
      <c r="C14" s="19">
        <f ca="1">IFERROR(__xludf.DUMMYFUNCTION("""COMPUTED_VALUE"""),3164.9)</f>
        <v>3164.9</v>
      </c>
      <c r="D14" s="19">
        <f ca="1">IFERROR(__xludf.DUMMYFUNCTION("""COMPUTED_VALUE"""),37.12)</f>
        <v>37.119999999999997</v>
      </c>
      <c r="E14" s="19">
        <f ca="1">IFERROR(__xludf.DUMMYFUNCTION("""COMPUTED_VALUE"""),3889.65)</f>
        <v>3889.65</v>
      </c>
      <c r="F14" s="21">
        <f ca="1">IFERROR(__xludf.DUMMYFUNCTION("""COMPUTED_VALUE"""),0.18632781869834)</f>
        <v>0.18632781869834</v>
      </c>
      <c r="G14" s="19">
        <f ca="1">IFERROR(__xludf.DUMMYFUNCTION("""COMPUTED_VALUE"""),2159.55)</f>
        <v>2159.5500000000002</v>
      </c>
      <c r="H14" s="21">
        <f ca="1">IFERROR(__xludf.DUMMYFUNCTION("""COMPUTED_VALUE"""),0.465536801648491)</f>
        <v>0.46553680164849098</v>
      </c>
      <c r="I14" s="19">
        <f ca="1">IFERROR(__xludf.DUMMYFUNCTION("""COMPUTED_VALUE"""),3103.25)</f>
        <v>3103.25</v>
      </c>
      <c r="J14" s="21">
        <f ca="1">IFERROR(__xludf.DUMMYFUNCTION("""COMPUTED_VALUE"""),0.0198662692338677)</f>
        <v>1.9866269233867698E-2</v>
      </c>
      <c r="K14" s="19" t="str">
        <f ca="1">IFERROR(__xludf.DUMMYFUNCTION("""COMPUTED_VALUE"""),"Financial Servcies")</f>
        <v>Financial Servcies</v>
      </c>
      <c r="L14" s="19" t="str">
        <f ca="1">IFERROR(__xludf.DUMMYFUNCTION("""COMPUTED_VALUE"""),"SBICARD")</f>
        <v>SBICARD</v>
      </c>
      <c r="M14" s="19" t="str">
        <f ca="1">IFERROR(__xludf.DUMMYFUNCTION("""COMPUTED_VALUE"""),"NO")</f>
        <v>NO</v>
      </c>
      <c r="N14" s="19" t="str">
        <f ca="1">IFERROR(__xludf.DUMMYFUNCTION("""COMPUTED_VALUE"""),"NO")</f>
        <v>NO</v>
      </c>
      <c r="O14" s="19" t="str">
        <f ca="1">IFERROR(__xludf.DUMMYFUNCTION("""COMPUTED_VALUE"""),"Good Stock")</f>
        <v>Good Stock</v>
      </c>
      <c r="P14" s="19" t="str">
        <f ca="1">IFERROR(__xludf.DUMMYFUNCTION("""COMPUTED_VALUE"""),"Low Cap")</f>
        <v>Low Cap</v>
      </c>
      <c r="Q14" s="19"/>
      <c r="R14" s="19"/>
      <c r="S14" s="19"/>
      <c r="T14" s="19"/>
      <c r="U14" s="19"/>
      <c r="V14" s="19"/>
      <c r="W14" s="19"/>
      <c r="X14" s="19"/>
      <c r="Y14" s="19"/>
      <c r="Z14" s="19"/>
    </row>
    <row r="15" spans="1:26">
      <c r="A15" s="19" t="str">
        <f ca="1">IFERROR(__xludf.DUMMYFUNCTION("""COMPUTED_VALUE"""),"Varun Beverage")</f>
        <v>Varun Beverage</v>
      </c>
      <c r="B15" s="20">
        <f ca="1">IFERROR(__xludf.DUMMYFUNCTION("""COMPUTED_VALUE"""),73698.477067)</f>
        <v>73698.477067</v>
      </c>
      <c r="C15" s="19">
        <f ca="1">IFERROR(__xludf.DUMMYFUNCTION("""COMPUTED_VALUE"""),1134.8)</f>
        <v>1134.8</v>
      </c>
      <c r="D15" s="19">
        <f ca="1">IFERROR(__xludf.DUMMYFUNCTION("""COMPUTED_VALUE"""),51.22)</f>
        <v>51.22</v>
      </c>
      <c r="E15" s="19">
        <f ca="1">IFERROR(__xludf.DUMMYFUNCTION("""COMPUTED_VALUE"""),1432.05)</f>
        <v>1432.05</v>
      </c>
      <c r="F15" s="21">
        <f ca="1">IFERROR(__xludf.DUMMYFUNCTION("""COMPUTED_VALUE"""),0.207569568101672)</f>
        <v>0.20756956810167199</v>
      </c>
      <c r="G15" s="19">
        <f ca="1">IFERROR(__xludf.DUMMYFUNCTION("""COMPUTED_VALUE"""),557.23)</f>
        <v>557.23</v>
      </c>
      <c r="H15" s="21">
        <f ca="1">IFERROR(__xludf.DUMMYFUNCTION("""COMPUTED_VALUE"""),1.03650198302316)</f>
        <v>1.0365019830231601</v>
      </c>
      <c r="I15" s="19">
        <f ca="1">IFERROR(__xludf.DUMMYFUNCTION("""COMPUTED_VALUE"""),1187.3)</f>
        <v>1187.3</v>
      </c>
      <c r="J15" s="21">
        <f ca="1">IFERROR(__xludf.DUMMYFUNCTION("""COMPUTED_VALUE"""),-0.0442179735534405)</f>
        <v>-4.4217973553440502E-2</v>
      </c>
      <c r="K15" s="19" t="str">
        <f ca="1">IFERROR(__xludf.DUMMYFUNCTION("""COMPUTED_VALUE"""),"FMCG")</f>
        <v>FMCG</v>
      </c>
      <c r="L15" s="19" t="str">
        <f ca="1">IFERROR(__xludf.DUMMYFUNCTION("""COMPUTED_VALUE"""),"TATACONSUM")</f>
        <v>TATACONSUM</v>
      </c>
      <c r="M15" s="19" t="str">
        <f ca="1">IFERROR(__xludf.DUMMYFUNCTION("""COMPUTED_VALUE"""),"NO")</f>
        <v>NO</v>
      </c>
      <c r="N15" s="19" t="str">
        <f ca="1">IFERROR(__xludf.DUMMYFUNCTION("""COMPUTED_VALUE"""),"NO")</f>
        <v>NO</v>
      </c>
      <c r="O15" s="19" t="str">
        <f ca="1">IFERROR(__xludf.DUMMYFUNCTION("""COMPUTED_VALUE"""),"Good Stock")</f>
        <v>Good Stock</v>
      </c>
      <c r="P15" s="19" t="str">
        <f ca="1">IFERROR(__xludf.DUMMYFUNCTION("""COMPUTED_VALUE"""),"Low Cap")</f>
        <v>Low Cap</v>
      </c>
      <c r="Q15" s="19"/>
      <c r="R15" s="19"/>
      <c r="S15" s="19"/>
      <c r="T15" s="19"/>
      <c r="U15" s="19"/>
      <c r="V15" s="19"/>
      <c r="W15" s="19"/>
      <c r="X15" s="19"/>
      <c r="Y15" s="19"/>
      <c r="Z15" s="19"/>
    </row>
    <row r="16" spans="1:26">
      <c r="A16" s="19" t="str">
        <f ca="1">IFERROR(__xludf.DUMMYFUNCTION("""COMPUTED_VALUE"""),"Yesbank")</f>
        <v>Yesbank</v>
      </c>
      <c r="B16" s="20">
        <f ca="1">IFERROR(__xludf.DUMMYFUNCTION("""COMPUTED_VALUE"""),57937.9387031)</f>
        <v>57937.938703100001</v>
      </c>
      <c r="C16" s="19">
        <f ca="1">IFERROR(__xludf.DUMMYFUNCTION("""COMPUTED_VALUE"""),20.15)</f>
        <v>20.149999999999999</v>
      </c>
      <c r="D16" s="19">
        <f ca="1">IFERROR(__xludf.DUMMYFUNCTION("""COMPUTED_VALUE"""),45.52)</f>
        <v>45.52</v>
      </c>
      <c r="E16" s="19">
        <f ca="1">IFERROR(__xludf.DUMMYFUNCTION("""COMPUTED_VALUE"""),24.75)</f>
        <v>24.75</v>
      </c>
      <c r="F16" s="21">
        <f ca="1">IFERROR(__xludf.DUMMYFUNCTION("""COMPUTED_VALUE"""),0.185858585858585)</f>
        <v>0.185858585858585</v>
      </c>
      <c r="G16" s="19">
        <f ca="1">IFERROR(__xludf.DUMMYFUNCTION("""COMPUTED_VALUE"""),12.11)</f>
        <v>12.11</v>
      </c>
      <c r="H16" s="21">
        <f ca="1">IFERROR(__xludf.DUMMYFUNCTION("""COMPUTED_VALUE"""),0.663914120561519)</f>
        <v>0.66391412056151899</v>
      </c>
      <c r="I16" s="19">
        <f ca="1">IFERROR(__xludf.DUMMYFUNCTION("""COMPUTED_VALUE"""),19.9)</f>
        <v>19.899999999999999</v>
      </c>
      <c r="J16" s="21">
        <f ca="1">IFERROR(__xludf.DUMMYFUNCTION("""COMPUTED_VALUE"""),0.0125628140703517)</f>
        <v>1.25628140703517E-2</v>
      </c>
      <c r="K16" s="19" t="str">
        <f ca="1">IFERROR(__xludf.DUMMYFUNCTION("""COMPUTED_VALUE"""),"Automobile")</f>
        <v>Automobile</v>
      </c>
      <c r="L16" s="19" t="str">
        <f ca="1">IFERROR(__xludf.DUMMYFUNCTION("""COMPUTED_VALUE"""),"HEROMOTOCO")</f>
        <v>HEROMOTOCO</v>
      </c>
      <c r="M16" s="19" t="str">
        <f ca="1">IFERROR(__xludf.DUMMYFUNCTION("""COMPUTED_VALUE"""),"NO")</f>
        <v>NO</v>
      </c>
      <c r="N16" s="19" t="str">
        <f ca="1">IFERROR(__xludf.DUMMYFUNCTION("""COMPUTED_VALUE"""),"NO")</f>
        <v>NO</v>
      </c>
      <c r="O16" s="19" t="str">
        <f ca="1">IFERROR(__xludf.DUMMYFUNCTION("""COMPUTED_VALUE"""),"Good Stock")</f>
        <v>Good Stock</v>
      </c>
      <c r="P16" s="19" t="str">
        <f ca="1">IFERROR(__xludf.DUMMYFUNCTION("""COMPUTED_VALUE"""),"Low Cap")</f>
        <v>Low Cap</v>
      </c>
      <c r="Q16" s="19"/>
      <c r="R16" s="19"/>
      <c r="S16" s="19"/>
      <c r="T16" s="19"/>
      <c r="U16" s="19"/>
      <c r="V16" s="19"/>
      <c r="W16" s="19"/>
      <c r="X16" s="19"/>
      <c r="Y16" s="19"/>
      <c r="Z16" s="19"/>
    </row>
    <row r="17" spans="1:26">
      <c r="A17" s="19" t="str">
        <f ca="1">IFERROR(__xludf.DUMMYFUNCTION("""COMPUTED_VALUE"""),"PI industries")</f>
        <v>PI industries</v>
      </c>
      <c r="B17" s="20">
        <f ca="1">IFERROR(__xludf.DUMMYFUNCTION("""COMPUTED_VALUE"""),49475.63474)</f>
        <v>49475.634740000001</v>
      </c>
      <c r="C17" s="19">
        <f ca="1">IFERROR(__xludf.DUMMYFUNCTION("""COMPUTED_VALUE"""),3262)</f>
        <v>3262</v>
      </c>
      <c r="D17" s="19">
        <f ca="1">IFERROR(__xludf.DUMMYFUNCTION("""COMPUTED_VALUE"""),48.33)</f>
        <v>48.33</v>
      </c>
      <c r="E17" s="19">
        <f ca="1">IFERROR(__xludf.DUMMYFUNCTION("""COMPUTED_VALUE"""),3698.45)</f>
        <v>3698.45</v>
      </c>
      <c r="F17" s="21">
        <f ca="1">IFERROR(__xludf.DUMMYFUNCTION("""COMPUTED_VALUE"""),0.118008895618434)</f>
        <v>0.118008895618434</v>
      </c>
      <c r="G17" s="19">
        <f ca="1">IFERROR(__xludf.DUMMYFUNCTION("""COMPUTED_VALUE"""),2333.55)</f>
        <v>2333.5500000000002</v>
      </c>
      <c r="H17" s="21">
        <f ca="1">IFERROR(__xludf.DUMMYFUNCTION("""COMPUTED_VALUE"""),0.39787019776735)</f>
        <v>0.39787019776735</v>
      </c>
      <c r="I17" s="19">
        <f ca="1">IFERROR(__xludf.DUMMYFUNCTION("""COMPUTED_VALUE"""),3292.65)</f>
        <v>3292.65</v>
      </c>
      <c r="J17" s="21">
        <f ca="1">IFERROR(__xludf.DUMMYFUNCTION("""COMPUTED_VALUE"""),-0.00930861160463459)</f>
        <v>-9.3086116046345903E-3</v>
      </c>
      <c r="K17" s="19" t="str">
        <f ca="1">IFERROR(__xludf.DUMMYFUNCTION("""COMPUTED_VALUE"""),"Automobile")</f>
        <v>Automobile</v>
      </c>
      <c r="L17" s="19" t="str">
        <f ca="1">IFERROR(__xludf.DUMMYFUNCTION("""COMPUTED_VALUE"""),"BOM:532343")</f>
        <v>BOM:532343</v>
      </c>
      <c r="M17" s="19" t="str">
        <f ca="1">IFERROR(__xludf.DUMMYFUNCTION("""COMPUTED_VALUE"""),"NO")</f>
        <v>NO</v>
      </c>
      <c r="N17" s="19" t="str">
        <f ca="1">IFERROR(__xludf.DUMMYFUNCTION("""COMPUTED_VALUE"""),"NO")</f>
        <v>NO</v>
      </c>
      <c r="O17" s="19" t="str">
        <f ca="1">IFERROR(__xludf.DUMMYFUNCTION("""COMPUTED_VALUE"""),"Good Stock")</f>
        <v>Good Stock</v>
      </c>
      <c r="P17" s="19" t="str">
        <f ca="1">IFERROR(__xludf.DUMMYFUNCTION("""COMPUTED_VALUE"""),"Low Cap")</f>
        <v>Low Cap</v>
      </c>
      <c r="Q17" s="19"/>
      <c r="R17" s="19"/>
      <c r="S17" s="19"/>
      <c r="T17" s="19"/>
      <c r="U17" s="19"/>
      <c r="V17" s="19"/>
      <c r="W17" s="19"/>
      <c r="X17" s="19"/>
      <c r="Y17" s="19"/>
      <c r="Z17" s="19"/>
    </row>
    <row r="18" spans="1:26">
      <c r="A18" s="19" t="str">
        <f ca="1">IFERROR(__xludf.DUMMYFUNCTION("""COMPUTED_VALUE"""),"TVS")</f>
        <v>TVS</v>
      </c>
      <c r="B18" s="20">
        <f ca="1">IFERROR(__xludf.DUMMYFUNCTION("""COMPUTED_VALUE"""),47610.86)</f>
        <v>47610.86</v>
      </c>
      <c r="C18" s="19">
        <f ca="1">IFERROR(__xludf.DUMMYFUNCTION("""COMPUTED_VALUE"""),999.5)</f>
        <v>999.5</v>
      </c>
      <c r="D18" s="19">
        <f ca="1">IFERROR(__xludf.DUMMYFUNCTION("""COMPUTED_VALUE"""),39.03)</f>
        <v>39.03</v>
      </c>
      <c r="E18" s="19">
        <f ca="1">IFERROR(__xludf.DUMMYFUNCTION("""COMPUTED_VALUE"""),1177)</f>
        <v>1177</v>
      </c>
      <c r="F18" s="21">
        <f ca="1">IFERROR(__xludf.DUMMYFUNCTION("""COMPUTED_VALUE"""),0.150807136788445)</f>
        <v>0.15080713678844501</v>
      </c>
      <c r="G18" s="19">
        <f ca="1">IFERROR(__xludf.DUMMYFUNCTION("""COMPUTED_VALUE"""),513)</f>
        <v>513</v>
      </c>
      <c r="H18" s="21">
        <f ca="1">IFERROR(__xludf.DUMMYFUNCTION("""COMPUTED_VALUE"""),0.948343079922027)</f>
        <v>0.94834307992202704</v>
      </c>
      <c r="I18" s="19">
        <f ca="1">IFERROR(__xludf.DUMMYFUNCTION("""COMPUTED_VALUE"""),1005.2)</f>
        <v>1005.2</v>
      </c>
      <c r="J18" s="21">
        <f ca="1">IFERROR(__xludf.DUMMYFUNCTION("""COMPUTED_VALUE"""),-0.0056705133306805)</f>
        <v>-5.6705133306804998E-3</v>
      </c>
      <c r="K18" s="19" t="str">
        <f ca="1">IFERROR(__xludf.DUMMYFUNCTION("""COMPUTED_VALUE"""),"AMC")</f>
        <v>AMC</v>
      </c>
      <c r="L18" s="19" t="str">
        <f ca="1">IFERROR(__xludf.DUMMYFUNCTION("""COMPUTED_VALUE"""),"HDFCAMC")</f>
        <v>HDFCAMC</v>
      </c>
      <c r="M18" s="19" t="str">
        <f ca="1">IFERROR(__xludf.DUMMYFUNCTION("""COMPUTED_VALUE"""),"NO")</f>
        <v>NO</v>
      </c>
      <c r="N18" s="19" t="str">
        <f ca="1">IFERROR(__xludf.DUMMYFUNCTION("""COMPUTED_VALUE"""),"NO")</f>
        <v>NO</v>
      </c>
      <c r="O18" s="19" t="str">
        <f ca="1">IFERROR(__xludf.DUMMYFUNCTION("""COMPUTED_VALUE"""),"Good Stock")</f>
        <v>Good Stock</v>
      </c>
      <c r="P18" s="19" t="str">
        <f ca="1">IFERROR(__xludf.DUMMYFUNCTION("""COMPUTED_VALUE"""),"Low Cap")</f>
        <v>Low Cap</v>
      </c>
      <c r="Q18" s="19"/>
      <c r="R18" s="19"/>
      <c r="S18" s="19"/>
      <c r="T18" s="19"/>
      <c r="U18" s="19"/>
      <c r="V18" s="19"/>
      <c r="W18" s="19"/>
      <c r="X18" s="19"/>
      <c r="Y18" s="19"/>
      <c r="Z18" s="19"/>
    </row>
    <row r="19" spans="1:26">
      <c r="A19" s="19" t="str">
        <f ca="1">IFERROR(__xludf.DUMMYFUNCTION("""COMPUTED_VALUE"""),"Abbott India")</f>
        <v>Abbott India</v>
      </c>
      <c r="B19" s="20">
        <f ca="1">IFERROR(__xludf.DUMMYFUNCTION("""COMPUTED_VALUE"""),47348.12)</f>
        <v>47348.12</v>
      </c>
      <c r="C19" s="19">
        <f ca="1">IFERROR(__xludf.DUMMYFUNCTION("""COMPUTED_VALUE"""),22241)</f>
        <v>22241</v>
      </c>
      <c r="D19" s="19">
        <f ca="1">IFERROR(__xludf.DUMMYFUNCTION("""COMPUTED_VALUE"""),53.6)</f>
        <v>53.6</v>
      </c>
      <c r="E19" s="19">
        <f ca="1">IFERROR(__xludf.DUMMYFUNCTION("""COMPUTED_VALUE"""),22499)</f>
        <v>22499</v>
      </c>
      <c r="F19" s="21">
        <f ca="1">IFERROR(__xludf.DUMMYFUNCTION("""COMPUTED_VALUE"""),0.0114671763189475)</f>
        <v>1.1467176318947499E-2</v>
      </c>
      <c r="G19" s="19">
        <f ca="1">IFERROR(__xludf.DUMMYFUNCTION("""COMPUTED_VALUE"""),15514)</f>
        <v>15514</v>
      </c>
      <c r="H19" s="21">
        <f ca="1">IFERROR(__xludf.DUMMYFUNCTION("""COMPUTED_VALUE"""),0.433608353745004)</f>
        <v>0.433608353745004</v>
      </c>
      <c r="I19" s="19">
        <f ca="1">IFERROR(__xludf.DUMMYFUNCTION("""COMPUTED_VALUE"""),22162.55)</f>
        <v>22162.55</v>
      </c>
      <c r="J19" s="21">
        <f ca="1">IFERROR(__xludf.DUMMYFUNCTION("""COMPUTED_VALUE"""),0.00353975512745603)</f>
        <v>3.53975512745603E-3</v>
      </c>
      <c r="K19" s="19" t="str">
        <f ca="1">IFERROR(__xludf.DUMMYFUNCTION("""COMPUTED_VALUE"""),"Textile")</f>
        <v>Textile</v>
      </c>
      <c r="L19" s="19" t="str">
        <f ca="1">IFERROR(__xludf.DUMMYFUNCTION("""COMPUTED_VALUE"""),"PAGEIND")</f>
        <v>PAGEIND</v>
      </c>
      <c r="M19" s="19" t="str">
        <f ca="1">IFERROR(__xludf.DUMMYFUNCTION("""COMPUTED_VALUE"""),"NO")</f>
        <v>NO</v>
      </c>
      <c r="N19" s="19" t="str">
        <f ca="1">IFERROR(__xludf.DUMMYFUNCTION("""COMPUTED_VALUE"""),"NO")</f>
        <v>NO</v>
      </c>
      <c r="O19" s="19" t="str">
        <f ca="1">IFERROR(__xludf.DUMMYFUNCTION("""COMPUTED_VALUE"""),"Good Stock")</f>
        <v>Good Stock</v>
      </c>
      <c r="P19" s="19" t="str">
        <f ca="1">IFERROR(__xludf.DUMMYFUNCTION("""COMPUTED_VALUE"""),"Low Cap")</f>
        <v>Low Cap</v>
      </c>
      <c r="Q19" s="19"/>
      <c r="R19" s="19"/>
      <c r="S19" s="19"/>
      <c r="T19" s="19"/>
      <c r="U19" s="19"/>
      <c r="V19" s="19"/>
      <c r="W19" s="19"/>
      <c r="X19" s="19"/>
      <c r="Y19" s="19"/>
      <c r="Z19" s="19"/>
    </row>
    <row r="20" spans="1:26">
      <c r="A20" s="19" t="str">
        <f ca="1">IFERROR(__xludf.DUMMYFUNCTION("""COMPUTED_VALUE"""),"Balkrishna Industries")</f>
        <v>Balkrishna Industries</v>
      </c>
      <c r="B20" s="20">
        <f ca="1">IFERROR(__xludf.DUMMYFUNCTION("""COMPUTED_VALUE"""),43195.8704177)</f>
        <v>43195.870417700004</v>
      </c>
      <c r="C20" s="19">
        <f ca="1">IFERROR(__xludf.DUMMYFUNCTION("""COMPUTED_VALUE"""),2229)</f>
        <v>2229</v>
      </c>
      <c r="D20" s="19">
        <f ca="1">IFERROR(__xludf.DUMMYFUNCTION("""COMPUTED_VALUE"""),30.72)</f>
        <v>30.72</v>
      </c>
      <c r="E20" s="19">
        <f ca="1">IFERROR(__xludf.DUMMYFUNCTION("""COMPUTED_VALUE"""),2537.45)</f>
        <v>2537.4499999999998</v>
      </c>
      <c r="F20" s="21">
        <f ca="1">IFERROR(__xludf.DUMMYFUNCTION("""COMPUTED_VALUE"""),0.121559045498433)</f>
        <v>0.12155904549843299</v>
      </c>
      <c r="G20" s="19">
        <f ca="1">IFERROR(__xludf.DUMMYFUNCTION("""COMPUTED_VALUE"""),1690.55)</f>
        <v>1690.55</v>
      </c>
      <c r="H20" s="21">
        <f ca="1">IFERROR(__xludf.DUMMYFUNCTION("""COMPUTED_VALUE"""),0.318505811718079)</f>
        <v>0.31850581171807901</v>
      </c>
      <c r="I20" s="19">
        <f ca="1">IFERROR(__xludf.DUMMYFUNCTION("""COMPUTED_VALUE"""),2214.25)</f>
        <v>2214.25</v>
      </c>
      <c r="J20" s="21">
        <f ca="1">IFERROR(__xludf.DUMMYFUNCTION("""COMPUTED_VALUE"""),0.00666139776448007)</f>
        <v>6.6613977644800699E-3</v>
      </c>
      <c r="K20" s="19" t="str">
        <f ca="1">IFERROR(__xludf.DUMMYFUNCTION("""COMPUTED_VALUE"""),"NBFC")</f>
        <v>NBFC</v>
      </c>
      <c r="L20" s="19" t="str">
        <f ca="1">IFERROR(__xludf.DUMMYFUNCTION("""COMPUTED_VALUE"""),"MUTHOOTFIN")</f>
        <v>MUTHOOTFIN</v>
      </c>
      <c r="M20" s="19" t="str">
        <f ca="1">IFERROR(__xludf.DUMMYFUNCTION("""COMPUTED_VALUE"""),"NO")</f>
        <v>NO</v>
      </c>
      <c r="N20" s="19" t="str">
        <f ca="1">IFERROR(__xludf.DUMMYFUNCTION("""COMPUTED_VALUE"""),"NO")</f>
        <v>NO</v>
      </c>
      <c r="O20" s="19" t="str">
        <f ca="1">IFERROR(__xludf.DUMMYFUNCTION("""COMPUTED_VALUE"""),"Good Stock")</f>
        <v>Good Stock</v>
      </c>
      <c r="P20" s="19" t="str">
        <f ca="1">IFERROR(__xludf.DUMMYFUNCTION("""COMPUTED_VALUE"""),"Low Cap")</f>
        <v>Low Cap</v>
      </c>
      <c r="Q20" s="19"/>
      <c r="R20" s="19"/>
      <c r="S20" s="19"/>
      <c r="T20" s="19"/>
      <c r="U20" s="19"/>
      <c r="V20" s="19"/>
      <c r="W20" s="19"/>
      <c r="X20" s="19"/>
      <c r="Y20" s="19"/>
      <c r="Z20" s="19"/>
    </row>
    <row r="21" spans="1:26">
      <c r="A21" s="19" t="str">
        <f ca="1">IFERROR(__xludf.DUMMYFUNCTION("""COMPUTED_VALUE"""),"Polycab")</f>
        <v>Polycab</v>
      </c>
      <c r="B21" s="20">
        <f ca="1">IFERROR(__xludf.DUMMYFUNCTION("""COMPUTED_VALUE"""),39945.4022299)</f>
        <v>39945.402229899999</v>
      </c>
      <c r="C21" s="19">
        <f ca="1">IFERROR(__xludf.DUMMYFUNCTION("""COMPUTED_VALUE"""),2662)</f>
        <v>2662</v>
      </c>
      <c r="D21" s="19">
        <f ca="1">IFERROR(__xludf.DUMMYFUNCTION("""COMPUTED_VALUE"""),35.5)</f>
        <v>35.5</v>
      </c>
      <c r="E21" s="19">
        <f ca="1">IFERROR(__xludf.DUMMYFUNCTION("""COMPUTED_VALUE"""),3025)</f>
        <v>3025</v>
      </c>
      <c r="F21" s="21">
        <f ca="1">IFERROR(__xludf.DUMMYFUNCTION("""COMPUTED_VALUE"""),0.12)</f>
        <v>0.12</v>
      </c>
      <c r="G21" s="19">
        <f ca="1">IFERROR(__xludf.DUMMYFUNCTION("""COMPUTED_VALUE"""),2043.85)</f>
        <v>2043.85</v>
      </c>
      <c r="H21" s="21">
        <f ca="1">IFERROR(__xludf.DUMMYFUNCTION("""COMPUTED_VALUE"""),0.302443917117205)</f>
        <v>0.30244391711720497</v>
      </c>
      <c r="I21" s="19">
        <f ca="1">IFERROR(__xludf.DUMMYFUNCTION("""COMPUTED_VALUE"""),2677.05)</f>
        <v>2677.05</v>
      </c>
      <c r="J21" s="21">
        <f ca="1">IFERROR(__xludf.DUMMYFUNCTION("""COMPUTED_VALUE"""),-0.00562185988308032)</f>
        <v>-5.6218598830803197E-3</v>
      </c>
      <c r="K21" s="19" t="str">
        <f ca="1">IFERROR(__xludf.DUMMYFUNCTION("""COMPUTED_VALUE"""),"IT-Software")</f>
        <v>IT-Software</v>
      </c>
      <c r="L21" s="19" t="str">
        <f ca="1">IFERROR(__xludf.DUMMYFUNCTION("""COMPUTED_VALUE"""),"TATAELXSI")</f>
        <v>TATAELXSI</v>
      </c>
      <c r="M21" s="19" t="str">
        <f ca="1">IFERROR(__xludf.DUMMYFUNCTION("""COMPUTED_VALUE"""),"NO")</f>
        <v>NO</v>
      </c>
      <c r="N21" s="19" t="str">
        <f ca="1">IFERROR(__xludf.DUMMYFUNCTION("""COMPUTED_VALUE"""),"NO")</f>
        <v>NO</v>
      </c>
      <c r="O21" s="19" t="str">
        <f ca="1">IFERROR(__xludf.DUMMYFUNCTION("""COMPUTED_VALUE"""),"Good Stock")</f>
        <v>Good Stock</v>
      </c>
      <c r="P21" s="19" t="str">
        <f ca="1">IFERROR(__xludf.DUMMYFUNCTION("""COMPUTED_VALUE"""),"Low Cap")</f>
        <v>Low Cap</v>
      </c>
      <c r="Q21" s="19"/>
      <c r="R21" s="19"/>
      <c r="S21" s="19"/>
      <c r="T21" s="19"/>
      <c r="U21" s="19"/>
      <c r="V21" s="19"/>
      <c r="W21" s="19"/>
      <c r="X21" s="19"/>
      <c r="Y21" s="19"/>
      <c r="Z21" s="19"/>
    </row>
    <row r="22" spans="1:26">
      <c r="A22" s="19" t="str">
        <f ca="1">IFERROR(__xludf.DUMMYFUNCTION("""COMPUTED_VALUE"""),"Solar Industries")</f>
        <v>Solar Industries</v>
      </c>
      <c r="B22" s="20">
        <f ca="1">IFERROR(__xludf.DUMMYFUNCTION("""COMPUTED_VALUE"""),38859.14)</f>
        <v>38859.14</v>
      </c>
      <c r="C22" s="19">
        <f ca="1">IFERROR(__xludf.DUMMYFUNCTION("""COMPUTED_VALUE"""),4338)</f>
        <v>4338</v>
      </c>
      <c r="D22" s="19">
        <f ca="1">IFERROR(__xludf.DUMMYFUNCTION("""COMPUTED_VALUE"""),63.66)</f>
        <v>63.66</v>
      </c>
      <c r="E22" s="19">
        <f ca="1">IFERROR(__xludf.DUMMYFUNCTION("""COMPUTED_VALUE"""),4535.95)</f>
        <v>4535.95</v>
      </c>
      <c r="F22" s="21">
        <f ca="1">IFERROR(__xludf.DUMMYFUNCTION("""COMPUTED_VALUE"""),0.0436402517664435)</f>
        <v>4.3640251766443497E-2</v>
      </c>
      <c r="G22" s="19">
        <f ca="1">IFERROR(__xludf.DUMMYFUNCTION("""COMPUTED_VALUE"""),2160.05)</f>
        <v>2160.0500000000002</v>
      </c>
      <c r="H22" s="21">
        <f ca="1">IFERROR(__xludf.DUMMYFUNCTION("""COMPUTED_VALUE"""),1.00828684521191)</f>
        <v>1.00828684521191</v>
      </c>
      <c r="I22" s="19">
        <f ca="1">IFERROR(__xludf.DUMMYFUNCTION("""COMPUTED_VALUE"""),4340.15)</f>
        <v>4340.1499999999996</v>
      </c>
      <c r="J22" s="21">
        <f ca="1">IFERROR(__xludf.DUMMYFUNCTION("""COMPUTED_VALUE"""),-0.000495374583827664)</f>
        <v>-4.9537458382766398E-4</v>
      </c>
      <c r="K22" s="19" t="str">
        <f ca="1">IFERROR(__xludf.DUMMYFUNCTION("""COMPUTED_VALUE"""),"IT")</f>
        <v>IT</v>
      </c>
      <c r="L22" s="19" t="str">
        <f ca="1">IFERROR(__xludf.DUMMYFUNCTION("""COMPUTED_VALUE"""),"BOM:526299")</f>
        <v>BOM:526299</v>
      </c>
      <c r="M22" s="19" t="str">
        <f ca="1">IFERROR(__xludf.DUMMYFUNCTION("""COMPUTED_VALUE"""),"NO")</f>
        <v>NO</v>
      </c>
      <c r="N22" s="19" t="str">
        <f ca="1">IFERROR(__xludf.DUMMYFUNCTION("""COMPUTED_VALUE"""),"NO")</f>
        <v>NO</v>
      </c>
      <c r="O22" s="19" t="str">
        <f ca="1">IFERROR(__xludf.DUMMYFUNCTION("""COMPUTED_VALUE"""),"Good Stock")</f>
        <v>Good Stock</v>
      </c>
      <c r="P22" s="19" t="str">
        <f ca="1">IFERROR(__xludf.DUMMYFUNCTION("""COMPUTED_VALUE"""),"Low Cap")</f>
        <v>Low Cap</v>
      </c>
      <c r="Q22" s="19"/>
      <c r="R22" s="19"/>
      <c r="S22" s="19"/>
      <c r="T22" s="19"/>
      <c r="U22" s="19"/>
      <c r="V22" s="19"/>
      <c r="W22" s="19"/>
      <c r="X22" s="19"/>
      <c r="Y22" s="19"/>
      <c r="Z22" s="19"/>
    </row>
    <row r="23" spans="1:26">
      <c r="A23" s="19" t="str">
        <f ca="1">IFERROR(__xludf.DUMMYFUNCTION("""COMPUTED_VALUE"""),"APL Apollo")</f>
        <v>APL Apollo</v>
      </c>
      <c r="B23" s="20">
        <f ca="1">IFERROR(__xludf.DUMMYFUNCTION("""COMPUTED_VALUE"""),31477.05)</f>
        <v>31477.05</v>
      </c>
      <c r="C23" s="19">
        <f ca="1">IFERROR(__xludf.DUMMYFUNCTION("""COMPUTED_VALUE"""),1136)</f>
        <v>1136</v>
      </c>
      <c r="D23" s="19">
        <f ca="1">IFERROR(__xludf.DUMMYFUNCTION("""COMPUTED_VALUE"""),54.9)</f>
        <v>54.9</v>
      </c>
      <c r="E23" s="19">
        <f ca="1">IFERROR(__xludf.DUMMYFUNCTION("""COMPUTED_VALUE"""),1193.85)</f>
        <v>1193.8499999999999</v>
      </c>
      <c r="F23" s="21">
        <f ca="1">IFERROR(__xludf.DUMMYFUNCTION("""COMPUTED_VALUE"""),0.048456673786489)</f>
        <v>4.8456673786488998E-2</v>
      </c>
      <c r="G23" s="19">
        <f ca="1">IFERROR(__xludf.DUMMYFUNCTION("""COMPUTED_VALUE"""),771)</f>
        <v>771</v>
      </c>
      <c r="H23" s="21">
        <f ca="1">IFERROR(__xludf.DUMMYFUNCTION("""COMPUTED_VALUE"""),0.473411154345006)</f>
        <v>0.47341115434500602</v>
      </c>
      <c r="I23" s="19">
        <f ca="1">IFERROR(__xludf.DUMMYFUNCTION("""COMPUTED_VALUE"""),1127.95)</f>
        <v>1127.95</v>
      </c>
      <c r="J23" s="21">
        <f ca="1">IFERROR(__xludf.DUMMYFUNCTION("""COMPUTED_VALUE"""),0.00713684117203772)</f>
        <v>7.1368411720377197E-3</v>
      </c>
      <c r="K23" s="19" t="str">
        <f ca="1">IFERROR(__xludf.DUMMYFUNCTION("""COMPUTED_VALUE"""),"Utility")</f>
        <v>Utility</v>
      </c>
      <c r="L23" s="19" t="str">
        <f ca="1">IFERROR(__xludf.DUMMYFUNCTION("""COMPUTED_VALUE"""),"GUJGASLTD")</f>
        <v>GUJGASLTD</v>
      </c>
      <c r="M23" s="19" t="str">
        <f ca="1">IFERROR(__xludf.DUMMYFUNCTION("""COMPUTED_VALUE"""),"NO")</f>
        <v>NO</v>
      </c>
      <c r="N23" s="19" t="str">
        <f ca="1">IFERROR(__xludf.DUMMYFUNCTION("""COMPUTED_VALUE"""),"NO")</f>
        <v>NO</v>
      </c>
      <c r="O23" s="19" t="str">
        <f ca="1">IFERROR(__xludf.DUMMYFUNCTION("""COMPUTED_VALUE"""),"Good Stock")</f>
        <v>Good Stock</v>
      </c>
      <c r="P23" s="19" t="str">
        <f ca="1">IFERROR(__xludf.DUMMYFUNCTION("""COMPUTED_VALUE"""),"Low Cap")</f>
        <v>Low Cap</v>
      </c>
      <c r="Q23" s="19"/>
      <c r="R23" s="19"/>
      <c r="S23" s="19"/>
      <c r="T23" s="19"/>
      <c r="U23" s="19"/>
      <c r="V23" s="19"/>
      <c r="W23" s="19"/>
      <c r="X23" s="19"/>
      <c r="Y23" s="19"/>
      <c r="Z23" s="19"/>
    </row>
    <row r="24" spans="1:26">
      <c r="A24" s="19" t="str">
        <f ca="1">IFERROR(__xludf.DUMMYFUNCTION("""COMPUTED_VALUE"""),"Supreme Industries")</f>
        <v>Supreme Industries</v>
      </c>
      <c r="B24" s="20">
        <f ca="1">IFERROR(__xludf.DUMMYFUNCTION("""COMPUTED_VALUE"""),31369.92)</f>
        <v>31369.919999999998</v>
      </c>
      <c r="C24" s="19">
        <f ca="1">IFERROR(__xludf.DUMMYFUNCTION("""COMPUTED_VALUE"""),2461)</f>
        <v>2461</v>
      </c>
      <c r="D24" s="19">
        <f ca="1">IFERROR(__xludf.DUMMYFUNCTION("""COMPUTED_VALUE"""),36.12)</f>
        <v>36.119999999999997</v>
      </c>
      <c r="E24" s="19">
        <f ca="1">IFERROR(__xludf.DUMMYFUNCTION("""COMPUTED_VALUE"""),2607.65)</f>
        <v>2607.65</v>
      </c>
      <c r="F24" s="21">
        <f ca="1">IFERROR(__xludf.DUMMYFUNCTION("""COMPUTED_VALUE"""),0.0562383755488658)</f>
        <v>5.62383755488658E-2</v>
      </c>
      <c r="G24" s="19">
        <f ca="1">IFERROR(__xludf.DUMMYFUNCTION("""COMPUTED_VALUE"""),1666.25)</f>
        <v>1666.25</v>
      </c>
      <c r="H24" s="21">
        <f ca="1">IFERROR(__xludf.DUMMYFUNCTION("""COMPUTED_VALUE"""),0.476969242310577)</f>
        <v>0.47696924231057702</v>
      </c>
      <c r="I24" s="19">
        <f ca="1">IFERROR(__xludf.DUMMYFUNCTION("""COMPUTED_VALUE"""),2452.7)</f>
        <v>2452.6999999999998</v>
      </c>
      <c r="J24" s="21">
        <f ca="1">IFERROR(__xludf.DUMMYFUNCTION("""COMPUTED_VALUE"""),0.00338402576752158)</f>
        <v>3.3840257675215799E-3</v>
      </c>
      <c r="K24" s="19" t="str">
        <f ca="1">IFERROR(__xludf.DUMMYFUNCTION("""COMPUTED_VALUE"""),"chemical")</f>
        <v>chemical</v>
      </c>
      <c r="L24" s="19" t="str">
        <f ca="1">IFERROR(__xludf.DUMMYFUNCTION("""COMPUTED_VALUE"""),"BOM:542812")</f>
        <v>BOM:542812</v>
      </c>
      <c r="M24" s="19" t="str">
        <f ca="1">IFERROR(__xludf.DUMMYFUNCTION("""COMPUTED_VALUE"""),"NO")</f>
        <v>NO</v>
      </c>
      <c r="N24" s="19" t="str">
        <f ca="1">IFERROR(__xludf.DUMMYFUNCTION("""COMPUTED_VALUE"""),"NO")</f>
        <v>NO</v>
      </c>
      <c r="O24" s="19" t="str">
        <f ca="1">IFERROR(__xludf.DUMMYFUNCTION("""COMPUTED_VALUE"""),"Good Stock")</f>
        <v>Good Stock</v>
      </c>
      <c r="P24" s="19" t="str">
        <f ca="1">IFERROR(__xludf.DUMMYFUNCTION("""COMPUTED_VALUE"""),"Low Cap")</f>
        <v>Low Cap</v>
      </c>
      <c r="Q24" s="19"/>
      <c r="R24" s="19"/>
      <c r="S24" s="19"/>
      <c r="T24" s="19"/>
      <c r="U24" s="19"/>
      <c r="V24" s="19"/>
      <c r="W24" s="19"/>
      <c r="X24" s="19"/>
      <c r="Y24" s="19"/>
      <c r="Z24" s="19"/>
    </row>
    <row r="25" spans="1:26">
      <c r="A25" s="19" t="str">
        <f ca="1">IFERROR(__xludf.DUMMYFUNCTION("""COMPUTED_VALUE"""),"Federal Bank")</f>
        <v>Federal Bank</v>
      </c>
      <c r="B25" s="20">
        <f ca="1">IFERROR(__xludf.DUMMYFUNCTION("""COMPUTED_VALUE"""),29278.4915846)</f>
        <v>29278.4915846</v>
      </c>
      <c r="C25" s="19">
        <f ca="1">IFERROR(__xludf.DUMMYFUNCTION("""COMPUTED_VALUE"""),138.45)</f>
        <v>138.44999999999999</v>
      </c>
      <c r="D25" s="19">
        <f ca="1">IFERROR(__xludf.DUMMYFUNCTION("""COMPUTED_VALUE"""),11.78)</f>
        <v>11.78</v>
      </c>
      <c r="E25" s="19">
        <f ca="1">IFERROR(__xludf.DUMMYFUNCTION("""COMPUTED_VALUE"""),142.25)</f>
        <v>142.25</v>
      </c>
      <c r="F25" s="21">
        <f ca="1">IFERROR(__xludf.DUMMYFUNCTION("""COMPUTED_VALUE"""),0.0267135325131811)</f>
        <v>2.67135325131811E-2</v>
      </c>
      <c r="G25" s="19">
        <f ca="1">IFERROR(__xludf.DUMMYFUNCTION("""COMPUTED_VALUE"""),82.5)</f>
        <v>82.5</v>
      </c>
      <c r="H25" s="21">
        <f ca="1">IFERROR(__xludf.DUMMYFUNCTION("""COMPUTED_VALUE"""),0.678181818181818)</f>
        <v>0.678181818181818</v>
      </c>
      <c r="I25" s="19">
        <f ca="1">IFERROR(__xludf.DUMMYFUNCTION("""COMPUTED_VALUE"""),135.05)</f>
        <v>135.05000000000001</v>
      </c>
      <c r="J25" s="21">
        <f ca="1">IFERROR(__xludf.DUMMYFUNCTION("""COMPUTED_VALUE"""),0.0251758607922989)</f>
        <v>2.5175860792298901E-2</v>
      </c>
      <c r="K25" s="19" t="str">
        <f ca="1">IFERROR(__xludf.DUMMYFUNCTION("""COMPUTED_VALUE"""),"Financial Servcies")</f>
        <v>Financial Servcies</v>
      </c>
      <c r="L25" s="19" t="str">
        <f ca="1">IFERROR(__xludf.DUMMYFUNCTION("""COMPUTED_VALUE"""),"BOM:500271")</f>
        <v>BOM:500271</v>
      </c>
      <c r="M25" s="19" t="str">
        <f ca="1">IFERROR(__xludf.DUMMYFUNCTION("""COMPUTED_VALUE"""),"NO")</f>
        <v>NO</v>
      </c>
      <c r="N25" s="19" t="str">
        <f ca="1">IFERROR(__xludf.DUMMYFUNCTION("""COMPUTED_VALUE"""),"NO")</f>
        <v>NO</v>
      </c>
      <c r="O25" s="19" t="str">
        <f ca="1">IFERROR(__xludf.DUMMYFUNCTION("""COMPUTED_VALUE"""),"Good Stock")</f>
        <v>Good Stock</v>
      </c>
      <c r="P25" s="19" t="str">
        <f ca="1">IFERROR(__xludf.DUMMYFUNCTION("""COMPUTED_VALUE"""),"Low Cap")</f>
        <v>Low Cap</v>
      </c>
      <c r="Q25" s="19"/>
      <c r="R25" s="19"/>
      <c r="S25" s="19"/>
      <c r="T25" s="19"/>
      <c r="U25" s="19"/>
      <c r="V25" s="19"/>
      <c r="W25" s="19"/>
      <c r="X25" s="19"/>
      <c r="Y25" s="19"/>
      <c r="Z25" s="19"/>
    </row>
    <row r="26" spans="1:26">
      <c r="A26" s="19" t="str">
        <f ca="1">IFERROR(__xludf.DUMMYFUNCTION("""COMPUTED_VALUE"""),"Sumitomo Chemicals")</f>
        <v>Sumitomo Chemicals</v>
      </c>
      <c r="B26" s="20">
        <f ca="1">IFERROR(__xludf.DUMMYFUNCTION("""COMPUTED_VALUE"""),24637.83)</f>
        <v>24637.83</v>
      </c>
      <c r="C26" s="19">
        <f ca="1">IFERROR(__xludf.DUMMYFUNCTION("""COMPUTED_VALUE"""),493.2)</f>
        <v>493.2</v>
      </c>
      <c r="D26" s="19">
        <f ca="1">IFERROR(__xludf.DUMMYFUNCTION("""COMPUTED_VALUE"""),48.9)</f>
        <v>48.9</v>
      </c>
      <c r="E26" s="19">
        <f ca="1">IFERROR(__xludf.DUMMYFUNCTION("""COMPUTED_VALUE"""),540.8)</f>
        <v>540.79999999999995</v>
      </c>
      <c r="F26" s="21">
        <f ca="1">IFERROR(__xludf.DUMMYFUNCTION("""COMPUTED_VALUE"""),0.0880177514792898)</f>
        <v>8.8017751479289794E-2</v>
      </c>
      <c r="G26" s="19">
        <f ca="1">IFERROR(__xludf.DUMMYFUNCTION("""COMPUTED_VALUE"""),351.5)</f>
        <v>351.5</v>
      </c>
      <c r="H26" s="21">
        <f ca="1">IFERROR(__xludf.DUMMYFUNCTION("""COMPUTED_VALUE"""),0.403129445234708)</f>
        <v>0.40312944523470801</v>
      </c>
      <c r="I26" s="19">
        <f ca="1">IFERROR(__xludf.DUMMYFUNCTION("""COMPUTED_VALUE"""),487.95)</f>
        <v>487.95</v>
      </c>
      <c r="J26" s="21">
        <f ca="1">IFERROR(__xludf.DUMMYFUNCTION("""COMPUTED_VALUE"""),0.0107592991085152)</f>
        <v>1.07592991085152E-2</v>
      </c>
      <c r="K26" s="19" t="str">
        <f ca="1">IFERROR(__xludf.DUMMYFUNCTION("""COMPUTED_VALUE"""),"Technology")</f>
        <v>Technology</v>
      </c>
      <c r="L26" s="19" t="str">
        <f ca="1">IFERROR(__xludf.DUMMYFUNCTION("""COMPUTED_VALUE"""),"BOM:532541")</f>
        <v>BOM:532541</v>
      </c>
      <c r="M26" s="19" t="str">
        <f ca="1">IFERROR(__xludf.DUMMYFUNCTION("""COMPUTED_VALUE"""),"NO")</f>
        <v>NO</v>
      </c>
      <c r="N26" s="19" t="str">
        <f ca="1">IFERROR(__xludf.DUMMYFUNCTION("""COMPUTED_VALUE"""),"NO")</f>
        <v>NO</v>
      </c>
      <c r="O26" s="19" t="str">
        <f ca="1">IFERROR(__xludf.DUMMYFUNCTION("""COMPUTED_VALUE"""),"Good Stock")</f>
        <v>Good Stock</v>
      </c>
      <c r="P26" s="19" t="str">
        <f ca="1">IFERROR(__xludf.DUMMYFUNCTION("""COMPUTED_VALUE"""),"Low Cap")</f>
        <v>Low Cap</v>
      </c>
      <c r="Q26" s="19"/>
      <c r="R26" s="19"/>
      <c r="S26" s="19"/>
      <c r="T26" s="19"/>
      <c r="U26" s="19"/>
      <c r="V26" s="19"/>
      <c r="W26" s="19"/>
      <c r="X26" s="19"/>
      <c r="Y26" s="19"/>
      <c r="Z26" s="19"/>
    </row>
    <row r="27" spans="1:26">
      <c r="A27" s="19" t="str">
        <f ca="1">IFERROR(__xludf.DUMMYFUNCTION("""COMPUTED_VALUE"""),"J K Cement")</f>
        <v>J K Cement</v>
      </c>
      <c r="B27" s="20">
        <f ca="1">IFERROR(__xludf.DUMMYFUNCTION("""COMPUTED_VALUE"""),22430.59)</f>
        <v>22430.59</v>
      </c>
      <c r="C27" s="19">
        <f ca="1">IFERROR(__xludf.DUMMYFUNCTION("""COMPUTED_VALUE"""),2900.45)</f>
        <v>2900.45</v>
      </c>
      <c r="D27" s="19">
        <f ca="1">IFERROR(__xludf.DUMMYFUNCTION("""COMPUTED_VALUE"""),36.07)</f>
        <v>36.07</v>
      </c>
      <c r="E27" s="19">
        <f ca="1">IFERROR(__xludf.DUMMYFUNCTION("""COMPUTED_VALUE"""),3646.25)</f>
        <v>3646.25</v>
      </c>
      <c r="F27" s="21">
        <f ca="1">IFERROR(__xludf.DUMMYFUNCTION("""COMPUTED_VALUE"""),0.204538909838875)</f>
        <v>0.20453890983887499</v>
      </c>
      <c r="G27" s="19">
        <f ca="1">IFERROR(__xludf.DUMMYFUNCTION("""COMPUTED_VALUE"""),2005)</f>
        <v>2005</v>
      </c>
      <c r="H27" s="21">
        <f ca="1">IFERROR(__xludf.DUMMYFUNCTION("""COMPUTED_VALUE"""),0.446608478802992)</f>
        <v>0.44660847880299198</v>
      </c>
      <c r="I27" s="19">
        <f ca="1">IFERROR(__xludf.DUMMYFUNCTION("""COMPUTED_VALUE"""),2905.9)</f>
        <v>2905.9</v>
      </c>
      <c r="J27" s="21">
        <f ca="1">IFERROR(__xludf.DUMMYFUNCTION("""COMPUTED_VALUE"""),-0.00187549468323076)</f>
        <v>-1.8754946832307601E-3</v>
      </c>
      <c r="K27" s="19" t="str">
        <f ca="1">IFERROR(__xludf.DUMMYFUNCTION("""COMPUTED_VALUE"""),"Reserach")</f>
        <v>Reserach</v>
      </c>
      <c r="L27" s="19" t="str">
        <f ca="1">IFERROR(__xludf.DUMMYFUNCTION("""COMPUTED_VALUE"""),"CRISIL")</f>
        <v>CRISIL</v>
      </c>
      <c r="M27" s="19" t="str">
        <f ca="1">IFERROR(__xludf.DUMMYFUNCTION("""COMPUTED_VALUE"""),"NO")</f>
        <v>NO</v>
      </c>
      <c r="N27" s="19" t="str">
        <f ca="1">IFERROR(__xludf.DUMMYFUNCTION("""COMPUTED_VALUE"""),"NO")</f>
        <v>NO</v>
      </c>
      <c r="O27" s="19" t="str">
        <f ca="1">IFERROR(__xludf.DUMMYFUNCTION("""COMPUTED_VALUE"""),"Good Stock")</f>
        <v>Good Stock</v>
      </c>
      <c r="P27" s="19" t="str">
        <f ca="1">IFERROR(__xludf.DUMMYFUNCTION("""COMPUTED_VALUE"""),"Low Cap")</f>
        <v>Low Cap</v>
      </c>
      <c r="Q27" s="19"/>
      <c r="R27" s="19"/>
      <c r="S27" s="19"/>
      <c r="T27" s="19"/>
      <c r="U27" s="19"/>
      <c r="V27" s="19"/>
      <c r="W27" s="19"/>
      <c r="X27" s="19"/>
      <c r="Y27" s="19"/>
      <c r="Z27" s="19"/>
    </row>
    <row r="28" spans="1:26">
      <c r="A28" s="19" t="str">
        <f ca="1">IFERROR(__xludf.DUMMYFUNCTION("""COMPUTED_VALUE"""),"LIC Housing Finance")</f>
        <v>LIC Housing Finance</v>
      </c>
      <c r="B28" s="20">
        <f ca="1">IFERROR(__xludf.DUMMYFUNCTION("""COMPUTED_VALUE"""),22159.2659823)</f>
        <v>22159.265982299999</v>
      </c>
      <c r="C28" s="19">
        <f ca="1">IFERROR(__xludf.DUMMYFUNCTION("""COMPUTED_VALUE"""),402.9)</f>
        <v>402.9</v>
      </c>
      <c r="D28" s="19">
        <f ca="1">IFERROR(__xludf.DUMMYFUNCTION("""COMPUTED_VALUE"""),6.85)</f>
        <v>6.85</v>
      </c>
      <c r="E28" s="19">
        <f ca="1">IFERROR(__xludf.DUMMYFUNCTION("""COMPUTED_VALUE"""),443.5)</f>
        <v>443.5</v>
      </c>
      <c r="F28" s="21">
        <f ca="1">IFERROR(__xludf.DUMMYFUNCTION("""COMPUTED_VALUE"""),0.0915445321307779)</f>
        <v>9.15445321307779E-2</v>
      </c>
      <c r="G28" s="19">
        <f ca="1">IFERROR(__xludf.DUMMYFUNCTION("""COMPUTED_VALUE"""),291.75)</f>
        <v>291.75</v>
      </c>
      <c r="H28" s="21">
        <f ca="1">IFERROR(__xludf.DUMMYFUNCTION("""COMPUTED_VALUE"""),0.380976863753213)</f>
        <v>0.38097686375321299</v>
      </c>
      <c r="I28" s="19">
        <f ca="1">IFERROR(__xludf.DUMMYFUNCTION("""COMPUTED_VALUE"""),400.2)</f>
        <v>400.2</v>
      </c>
      <c r="J28" s="21">
        <f ca="1">IFERROR(__xludf.DUMMYFUNCTION("""COMPUTED_VALUE"""),0.00674662668665664)</f>
        <v>6.7466266866566399E-3</v>
      </c>
      <c r="K28" s="19" t="str">
        <f ca="1">IFERROR(__xludf.DUMMYFUNCTION("""COMPUTED_VALUE"""),"Manufacturing")</f>
        <v>Manufacturing</v>
      </c>
      <c r="L28" s="19" t="str">
        <f ca="1">IFERROR(__xludf.DUMMYFUNCTION("""COMPUTED_VALUE"""),"DIXON")</f>
        <v>DIXON</v>
      </c>
      <c r="M28" s="19" t="str">
        <f ca="1">IFERROR(__xludf.DUMMYFUNCTION("""COMPUTED_VALUE"""),"NO")</f>
        <v>NO</v>
      </c>
      <c r="N28" s="19" t="str">
        <f ca="1">IFERROR(__xludf.DUMMYFUNCTION("""COMPUTED_VALUE"""),"NO")</f>
        <v>NO</v>
      </c>
      <c r="O28" s="19" t="str">
        <f ca="1">IFERROR(__xludf.DUMMYFUNCTION("""COMPUTED_VALUE"""),"Good Stock")</f>
        <v>Good Stock</v>
      </c>
      <c r="P28" s="19" t="str">
        <f ca="1">IFERROR(__xludf.DUMMYFUNCTION("""COMPUTED_VALUE"""),"Low Cap")</f>
        <v>Low Cap</v>
      </c>
      <c r="Q28" s="19"/>
      <c r="R28" s="19"/>
      <c r="S28" s="19"/>
      <c r="T28" s="19"/>
      <c r="U28" s="19"/>
      <c r="V28" s="19"/>
      <c r="W28" s="19"/>
      <c r="X28" s="19"/>
      <c r="Y28" s="19"/>
      <c r="Z28" s="19"/>
    </row>
    <row r="29" spans="1:26">
      <c r="A29" s="19" t="str">
        <f ca="1">IFERROR(__xludf.DUMMYFUNCTION("""COMPUTED_VALUE"""),"Endurance Technology")</f>
        <v>Endurance Technology</v>
      </c>
      <c r="B29" s="20">
        <f ca="1">IFERROR(__xludf.DUMMYFUNCTION("""COMPUTED_VALUE"""),19679.44)</f>
        <v>19679.439999999999</v>
      </c>
      <c r="C29" s="19">
        <f ca="1">IFERROR(__xludf.DUMMYFUNCTION("""COMPUTED_VALUE"""),1398.5)</f>
        <v>1398.5</v>
      </c>
      <c r="D29" s="19">
        <f ca="1">IFERROR(__xludf.DUMMYFUNCTION("""COMPUTED_VALUE"""),42.23)</f>
        <v>42.23</v>
      </c>
      <c r="E29" s="19">
        <f ca="1">IFERROR(__xludf.DUMMYFUNCTION("""COMPUTED_VALUE"""),1736.15)</f>
        <v>1736.15</v>
      </c>
      <c r="F29" s="21">
        <f ca="1">IFERROR(__xludf.DUMMYFUNCTION("""COMPUTED_VALUE"""),0.194482043602223)</f>
        <v>0.19448204360222299</v>
      </c>
      <c r="G29" s="19">
        <f ca="1">IFERROR(__xludf.DUMMYFUNCTION("""COMPUTED_VALUE"""),1047.2)</f>
        <v>1047.2</v>
      </c>
      <c r="H29" s="21">
        <f ca="1">IFERROR(__xludf.DUMMYFUNCTION("""COMPUTED_VALUE"""),0.335466004583651)</f>
        <v>0.335466004583651</v>
      </c>
      <c r="I29" s="19">
        <f ca="1">IFERROR(__xludf.DUMMYFUNCTION("""COMPUTED_VALUE"""),1401.15)</f>
        <v>1401.15</v>
      </c>
      <c r="J29" s="21">
        <f ca="1">IFERROR(__xludf.DUMMYFUNCTION("""COMPUTED_VALUE"""),-0.00189130357206586)</f>
        <v>-1.89130357206586E-3</v>
      </c>
      <c r="K29" s="19" t="str">
        <f ca="1">IFERROR(__xludf.DUMMYFUNCTION("""COMPUTED_VALUE"""),"Pharma")</f>
        <v>Pharma</v>
      </c>
      <c r="L29" s="19" t="str">
        <f ca="1">IFERROR(__xludf.DUMMYFUNCTION("""COMPUTED_VALUE"""),"LAURUSLABS")</f>
        <v>LAURUSLABS</v>
      </c>
      <c r="M29" s="19" t="str">
        <f ca="1">IFERROR(__xludf.DUMMYFUNCTION("""COMPUTED_VALUE"""),"NO")</f>
        <v>NO</v>
      </c>
      <c r="N29" s="19" t="str">
        <f ca="1">IFERROR(__xludf.DUMMYFUNCTION("""COMPUTED_VALUE"""),"NO")</f>
        <v>NO</v>
      </c>
      <c r="O29" s="19" t="str">
        <f ca="1">IFERROR(__xludf.DUMMYFUNCTION("""COMPUTED_VALUE"""),"Good Stock")</f>
        <v>Good Stock</v>
      </c>
      <c r="P29" s="19" t="str">
        <f ca="1">IFERROR(__xludf.DUMMYFUNCTION("""COMPUTED_VALUE"""),"Low Cap")</f>
        <v>Low Cap</v>
      </c>
      <c r="Q29" s="19"/>
      <c r="R29" s="19"/>
      <c r="S29" s="19"/>
      <c r="T29" s="19"/>
      <c r="U29" s="19"/>
      <c r="V29" s="19"/>
      <c r="W29" s="19"/>
      <c r="X29" s="19"/>
      <c r="Y29" s="19"/>
      <c r="Z29" s="19"/>
    </row>
    <row r="30" spans="1:26">
      <c r="A30" s="19" t="str">
        <f ca="1">IFERROR(__xludf.DUMMYFUNCTION("""COMPUTED_VALUE"""),"KPIT")</f>
        <v>KPIT</v>
      </c>
      <c r="B30" s="20">
        <f ca="1">IFERROR(__xludf.DUMMYFUNCTION("""COMPUTED_VALUE"""),18827.9516699)</f>
        <v>18827.951669900001</v>
      </c>
      <c r="C30" s="19">
        <f ca="1">IFERROR(__xludf.DUMMYFUNCTION("""COMPUTED_VALUE"""),696.3)</f>
        <v>696.3</v>
      </c>
      <c r="D30" s="19">
        <f ca="1">IFERROR(__xludf.DUMMYFUNCTION("""COMPUTED_VALUE"""),59.82)</f>
        <v>59.82</v>
      </c>
      <c r="E30" s="19">
        <f ca="1">IFERROR(__xludf.DUMMYFUNCTION("""COMPUTED_VALUE"""),764.25)</f>
        <v>764.25</v>
      </c>
      <c r="F30" s="21">
        <f ca="1">IFERROR(__xludf.DUMMYFUNCTION("""COMPUTED_VALUE"""),0.0889106967615309)</f>
        <v>8.8910696761530905E-2</v>
      </c>
      <c r="G30" s="19">
        <f ca="1">IFERROR(__xludf.DUMMYFUNCTION("""COMPUTED_VALUE"""),440)</f>
        <v>440</v>
      </c>
      <c r="H30" s="21">
        <f ca="1">IFERROR(__xludf.DUMMYFUNCTION("""COMPUTED_VALUE"""),0.582499999999999)</f>
        <v>0.58249999999999902</v>
      </c>
      <c r="I30" s="19">
        <f ca="1">IFERROR(__xludf.DUMMYFUNCTION("""COMPUTED_VALUE"""),692.45)</f>
        <v>692.45</v>
      </c>
      <c r="J30" s="21">
        <f ca="1">IFERROR(__xludf.DUMMYFUNCTION("""COMPUTED_VALUE"""),0.00555996822875284)</f>
        <v>5.5599682287528398E-3</v>
      </c>
      <c r="K30" s="19" t="str">
        <f ca="1">IFERROR(__xludf.DUMMYFUNCTION("""COMPUTED_VALUE"""),"Healthcare")</f>
        <v>Healthcare</v>
      </c>
      <c r="L30" s="19" t="str">
        <f ca="1">IFERROR(__xludf.DUMMYFUNCTION("""COMPUTED_VALUE"""),"LALPATHLAB")</f>
        <v>LALPATHLAB</v>
      </c>
      <c r="M30" s="19" t="str">
        <f ca="1">IFERROR(__xludf.DUMMYFUNCTION("""COMPUTED_VALUE"""),"NO")</f>
        <v>NO</v>
      </c>
      <c r="N30" s="19" t="str">
        <f ca="1">IFERROR(__xludf.DUMMYFUNCTION("""COMPUTED_VALUE"""),"NO")</f>
        <v>NO</v>
      </c>
      <c r="O30" s="19" t="str">
        <f ca="1">IFERROR(__xludf.DUMMYFUNCTION("""COMPUTED_VALUE"""),"Good Stock")</f>
        <v>Good Stock</v>
      </c>
      <c r="P30" s="19" t="str">
        <f ca="1">IFERROR(__xludf.DUMMYFUNCTION("""COMPUTED_VALUE"""),"Low Cap")</f>
        <v>Low Cap</v>
      </c>
      <c r="Q30" s="19"/>
      <c r="R30" s="19"/>
      <c r="S30" s="19"/>
      <c r="T30" s="19"/>
      <c r="U30" s="19"/>
      <c r="V30" s="19"/>
      <c r="W30" s="19"/>
      <c r="X30" s="19"/>
      <c r="Y30" s="19"/>
      <c r="Z30" s="19"/>
    </row>
    <row r="31" spans="1:26">
      <c r="A31" s="19" t="str">
        <f ca="1">IFERROR(__xludf.DUMMYFUNCTION("""COMPUTED_VALUE"""),"Fine Organics")</f>
        <v>Fine Organics</v>
      </c>
      <c r="B31" s="20">
        <f ca="1">IFERROR(__xludf.DUMMYFUNCTION("""COMPUTED_VALUE"""),17277.2)</f>
        <v>17277.2</v>
      </c>
      <c r="C31" s="19">
        <f ca="1">IFERROR(__xludf.DUMMYFUNCTION("""COMPUTED_VALUE"""),5630)</f>
        <v>5630</v>
      </c>
      <c r="D31" s="19">
        <f ca="1">IFERROR(__xludf.DUMMYFUNCTION("""COMPUTED_VALUE"""),32.19)</f>
        <v>32.19</v>
      </c>
      <c r="E31" s="19">
        <f ca="1">IFERROR(__xludf.DUMMYFUNCTION("""COMPUTED_VALUE"""),7328.75)</f>
        <v>7328.75</v>
      </c>
      <c r="F31" s="21">
        <f ca="1">IFERROR(__xludf.DUMMYFUNCTION("""COMPUTED_VALUE"""),0.231792597646256)</f>
        <v>0.23179259764625601</v>
      </c>
      <c r="G31" s="19">
        <f ca="1">IFERROR(__xludf.DUMMYFUNCTION("""COMPUTED_VALUE"""),3457.1)</f>
        <v>3457.1</v>
      </c>
      <c r="H31" s="21">
        <f ca="1">IFERROR(__xludf.DUMMYFUNCTION("""COMPUTED_VALUE"""),0.628532585114691)</f>
        <v>0.62853258511469101</v>
      </c>
      <c r="I31" s="19">
        <f ca="1">IFERROR(__xludf.DUMMYFUNCTION("""COMPUTED_VALUE"""),5672.25)</f>
        <v>5672.25</v>
      </c>
      <c r="J31" s="21">
        <f ca="1">IFERROR(__xludf.DUMMYFUNCTION("""COMPUTED_VALUE"""),-0.00744854334699634)</f>
        <v>-7.4485433469963398E-3</v>
      </c>
      <c r="K31" s="19" t="str">
        <f ca="1">IFERROR(__xludf.DUMMYFUNCTION("""COMPUTED_VALUE"""),"AMC")</f>
        <v>AMC</v>
      </c>
      <c r="L31" s="19" t="str">
        <f ca="1">IFERROR(__xludf.DUMMYFUNCTION("""COMPUTED_VALUE"""),"BOM:540767")</f>
        <v>BOM:540767</v>
      </c>
      <c r="M31" s="19" t="str">
        <f ca="1">IFERROR(__xludf.DUMMYFUNCTION("""COMPUTED_VALUE"""),"NO")</f>
        <v>NO</v>
      </c>
      <c r="N31" s="19" t="str">
        <f ca="1">IFERROR(__xludf.DUMMYFUNCTION("""COMPUTED_VALUE"""),"NO")</f>
        <v>NO</v>
      </c>
      <c r="O31" s="19" t="str">
        <f ca="1">IFERROR(__xludf.DUMMYFUNCTION("""COMPUTED_VALUE"""),"Good Stock")</f>
        <v>Good Stock</v>
      </c>
      <c r="P31" s="19" t="str">
        <f ca="1">IFERROR(__xludf.DUMMYFUNCTION("""COMPUTED_VALUE"""),"Low Cap")</f>
        <v>Low Cap</v>
      </c>
      <c r="Q31" s="19"/>
      <c r="R31" s="19"/>
      <c r="S31" s="19"/>
      <c r="T31" s="19"/>
      <c r="U31" s="19"/>
      <c r="V31" s="19"/>
      <c r="W31" s="19"/>
      <c r="X31" s="19"/>
      <c r="Y31" s="19"/>
      <c r="Z31" s="19"/>
    </row>
    <row r="32" spans="1:26">
      <c r="A32" s="19" t="str">
        <f ca="1">IFERROR(__xludf.DUMMYFUNCTION("""COMPUTED_VALUE"""),"Exide Battery")</f>
        <v>Exide Battery</v>
      </c>
      <c r="B32" s="20">
        <f ca="1">IFERROR(__xludf.DUMMYFUNCTION("""COMPUTED_VALUE"""),15554.9906858)</f>
        <v>15554.990685799999</v>
      </c>
      <c r="C32" s="19">
        <f ca="1">IFERROR(__xludf.DUMMYFUNCTION("""COMPUTED_VALUE"""),182.85)</f>
        <v>182.85</v>
      </c>
      <c r="D32" s="19">
        <f ca="1">IFERROR(__xludf.DUMMYFUNCTION("""COMPUTED_VALUE"""),3.39)</f>
        <v>3.39</v>
      </c>
      <c r="E32" s="19">
        <f ca="1">IFERROR(__xludf.DUMMYFUNCTION("""COMPUTED_VALUE"""),194.2)</f>
        <v>194.2</v>
      </c>
      <c r="F32" s="21">
        <f ca="1">IFERROR(__xludf.DUMMYFUNCTION("""COMPUTED_VALUE"""),0.0584449021627188)</f>
        <v>5.8444902162718797E-2</v>
      </c>
      <c r="G32" s="19">
        <f ca="1">IFERROR(__xludf.DUMMYFUNCTION("""COMPUTED_VALUE"""),130.25)</f>
        <v>130.25</v>
      </c>
      <c r="H32" s="21">
        <f ca="1">IFERROR(__xludf.DUMMYFUNCTION("""COMPUTED_VALUE"""),0.40383877159309)</f>
        <v>0.40383877159309001</v>
      </c>
      <c r="I32" s="19">
        <f ca="1">IFERROR(__xludf.DUMMYFUNCTION("""COMPUTED_VALUE"""),182.65)</f>
        <v>182.65</v>
      </c>
      <c r="J32" s="21">
        <f ca="1">IFERROR(__xludf.DUMMYFUNCTION("""COMPUTED_VALUE"""),0.00109499041883377)</f>
        <v>1.0949904188337701E-3</v>
      </c>
      <c r="K32" s="19" t="str">
        <f ca="1">IFERROR(__xludf.DUMMYFUNCTION("""COMPUTED_VALUE"""),"Chemical")</f>
        <v>Chemical</v>
      </c>
      <c r="L32" s="19" t="str">
        <f ca="1">IFERROR(__xludf.DUMMYFUNCTION("""COMPUTED_VALUE"""),"ALKYLAMINE")</f>
        <v>ALKYLAMINE</v>
      </c>
      <c r="M32" s="19" t="str">
        <f ca="1">IFERROR(__xludf.DUMMYFUNCTION("""COMPUTED_VALUE"""),"NO")</f>
        <v>NO</v>
      </c>
      <c r="N32" s="19" t="str">
        <f ca="1">IFERROR(__xludf.DUMMYFUNCTION("""COMPUTED_VALUE"""),"NO")</f>
        <v>NO</v>
      </c>
      <c r="O32" s="19" t="str">
        <f ca="1">IFERROR(__xludf.DUMMYFUNCTION("""COMPUTED_VALUE"""),"Good Stock")</f>
        <v>Good Stock</v>
      </c>
      <c r="P32" s="19" t="str">
        <f ca="1">IFERROR(__xludf.DUMMYFUNCTION("""COMPUTED_VALUE"""),"Low Cap")</f>
        <v>Low Cap</v>
      </c>
      <c r="Q32" s="19"/>
      <c r="R32" s="19"/>
      <c r="S32" s="19"/>
      <c r="T32" s="19"/>
      <c r="U32" s="19"/>
      <c r="V32" s="19"/>
      <c r="W32" s="19"/>
      <c r="X32" s="19"/>
      <c r="Y32" s="19"/>
      <c r="Z32" s="19"/>
    </row>
    <row r="33" spans="1:26">
      <c r="A33" s="19" t="str">
        <f ca="1">IFERROR(__xludf.DUMMYFUNCTION("""COMPUTED_VALUE"""),"KEI Industries")</f>
        <v>KEI Industries</v>
      </c>
      <c r="B33" s="20">
        <f ca="1">IFERROR(__xludf.DUMMYFUNCTION("""COMPUTED_VALUE"""),12966.0743501)</f>
        <v>12966.0743501</v>
      </c>
      <c r="C33" s="19">
        <f ca="1">IFERROR(__xludf.DUMMYFUNCTION("""COMPUTED_VALUE"""),1436.05)</f>
        <v>1436.05</v>
      </c>
      <c r="D33" s="19">
        <f ca="1">IFERROR(__xludf.DUMMYFUNCTION("""COMPUTED_VALUE"""),30.59)</f>
        <v>30.59</v>
      </c>
      <c r="E33" s="19">
        <f ca="1">IFERROR(__xludf.DUMMYFUNCTION("""COMPUTED_VALUE"""),1662.45)</f>
        <v>1662.45</v>
      </c>
      <c r="F33" s="21">
        <f ca="1">IFERROR(__xludf.DUMMYFUNCTION("""COMPUTED_VALUE"""),0.136184546903666)</f>
        <v>0.13618454690366599</v>
      </c>
      <c r="G33" s="19">
        <f ca="1">IFERROR(__xludf.DUMMYFUNCTION("""COMPUTED_VALUE"""),905.2)</f>
        <v>905.2</v>
      </c>
      <c r="H33" s="21">
        <f ca="1">IFERROR(__xludf.DUMMYFUNCTION("""COMPUTED_VALUE"""),0.586444984533804)</f>
        <v>0.586444984533804</v>
      </c>
      <c r="I33" s="19">
        <f ca="1">IFERROR(__xludf.DUMMYFUNCTION("""COMPUTED_VALUE"""),1435.2)</f>
        <v>1435.2</v>
      </c>
      <c r="J33" s="21">
        <f ca="1">IFERROR(__xludf.DUMMYFUNCTION("""COMPUTED_VALUE"""),0.000592251950947539)</f>
        <v>5.9225195094753905E-4</v>
      </c>
      <c r="K33" s="19" t="str">
        <f ca="1">IFERROR(__xludf.DUMMYFUNCTION("""COMPUTED_VALUE"""),"IT")</f>
        <v>IT</v>
      </c>
      <c r="L33" s="19" t="str">
        <f ca="1">IFERROR(__xludf.DUMMYFUNCTION("""COMPUTED_VALUE"""),"BOM:543227")</f>
        <v>BOM:543227</v>
      </c>
      <c r="M33" s="19" t="str">
        <f ca="1">IFERROR(__xludf.DUMMYFUNCTION("""COMPUTED_VALUE"""),"NO")</f>
        <v>NO</v>
      </c>
      <c r="N33" s="19" t="str">
        <f ca="1">IFERROR(__xludf.DUMMYFUNCTION("""COMPUTED_VALUE"""),"NO")</f>
        <v>NO</v>
      </c>
      <c r="O33" s="19" t="str">
        <f ca="1">IFERROR(__xludf.DUMMYFUNCTION("""COMPUTED_VALUE"""),"Good Stock")</f>
        <v>Good Stock</v>
      </c>
      <c r="P33" s="19" t="str">
        <f ca="1">IFERROR(__xludf.DUMMYFUNCTION("""COMPUTED_VALUE"""),"Low Cap")</f>
        <v>Low Cap</v>
      </c>
      <c r="Q33" s="19"/>
      <c r="R33" s="19"/>
      <c r="S33" s="19"/>
      <c r="T33" s="19"/>
      <c r="U33" s="19"/>
      <c r="V33" s="19"/>
      <c r="W33" s="19"/>
      <c r="X33" s="19"/>
      <c r="Y33" s="19"/>
      <c r="Z33" s="19"/>
    </row>
    <row r="34" spans="1:26">
      <c r="A34" s="19" t="str">
        <f ca="1">IFERROR(__xludf.DUMMYFUNCTION("""COMPUTED_VALUE"""),"Finolex Industries")</f>
        <v>Finolex Industries</v>
      </c>
      <c r="B34" s="20">
        <f ca="1">IFERROR(__xludf.DUMMYFUNCTION("""COMPUTED_VALUE"""),10644.74)</f>
        <v>10644.74</v>
      </c>
      <c r="C34" s="19">
        <f ca="1">IFERROR(__xludf.DUMMYFUNCTION("""COMPUTED_VALUE"""),173)</f>
        <v>173</v>
      </c>
      <c r="D34" s="19">
        <f ca="1">IFERROR(__xludf.DUMMYFUNCTION("""COMPUTED_VALUE"""),15.85)</f>
        <v>15.85</v>
      </c>
      <c r="E34" s="19">
        <f ca="1">IFERROR(__xludf.DUMMYFUNCTION("""COMPUTED_VALUE"""),204.5)</f>
        <v>204.5</v>
      </c>
      <c r="F34" s="21">
        <f ca="1">IFERROR(__xludf.DUMMYFUNCTION("""COMPUTED_VALUE"""),0.15403422982885)</f>
        <v>0.15403422982885001</v>
      </c>
      <c r="G34" s="19">
        <f ca="1">IFERROR(__xludf.DUMMYFUNCTION("""COMPUTED_VALUE"""),128)</f>
        <v>128</v>
      </c>
      <c r="H34" s="21">
        <f ca="1">IFERROR(__xludf.DUMMYFUNCTION("""COMPUTED_VALUE"""),0.3515625)</f>
        <v>0.3515625</v>
      </c>
      <c r="I34" s="19">
        <f ca="1">IFERROR(__xludf.DUMMYFUNCTION("""COMPUTED_VALUE"""),170.9)</f>
        <v>170.9</v>
      </c>
      <c r="J34" s="21">
        <f ca="1">IFERROR(__xludf.DUMMYFUNCTION("""COMPUTED_VALUE"""),0.0122878876535985)</f>
        <v>1.2287887653598501E-2</v>
      </c>
      <c r="K34" s="19" t="str">
        <f ca="1">IFERROR(__xludf.DUMMYFUNCTION("""COMPUTED_VALUE"""),"AMC")</f>
        <v>AMC</v>
      </c>
      <c r="L34" s="19" t="str">
        <f ca="1">IFERROR(__xludf.DUMMYFUNCTION("""COMPUTED_VALUE"""),"BOM:543238")</f>
        <v>BOM:543238</v>
      </c>
      <c r="M34" s="19" t="str">
        <f ca="1">IFERROR(__xludf.DUMMYFUNCTION("""COMPUTED_VALUE"""),"NO")</f>
        <v>NO</v>
      </c>
      <c r="N34" s="19" t="str">
        <f ca="1">IFERROR(__xludf.DUMMYFUNCTION("""COMPUTED_VALUE"""),"NO")</f>
        <v>NO</v>
      </c>
      <c r="O34" s="19" t="str">
        <f ca="1">IFERROR(__xludf.DUMMYFUNCTION("""COMPUTED_VALUE"""),"Good Stock")</f>
        <v>Good Stock</v>
      </c>
      <c r="P34" s="19" t="str">
        <f ca="1">IFERROR(__xludf.DUMMYFUNCTION("""COMPUTED_VALUE"""),"Low Cap")</f>
        <v>Low Cap</v>
      </c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spans="1:26">
      <c r="A35" s="19" t="str">
        <f ca="1">IFERROR(__xludf.DUMMYFUNCTION("""COMPUTED_VALUE"""),"UTI AMC")</f>
        <v>UTI AMC</v>
      </c>
      <c r="B35" s="20">
        <f ca="1">IFERROR(__xludf.DUMMYFUNCTION("""COMPUTED_VALUE"""),10284.2865)</f>
        <v>10284.2865</v>
      </c>
      <c r="C35" s="19">
        <f ca="1">IFERROR(__xludf.DUMMYFUNCTION("""COMPUTED_VALUE"""),807.2)</f>
        <v>807.2</v>
      </c>
      <c r="D35" s="19">
        <f ca="1">IFERROR(__xludf.DUMMYFUNCTION("""COMPUTED_VALUE"""),21.59)</f>
        <v>21.59</v>
      </c>
      <c r="E35" s="19">
        <f ca="1">IFERROR(__xludf.DUMMYFUNCTION("""COMPUTED_VALUE"""),1096.05)</f>
        <v>1096.05</v>
      </c>
      <c r="F35" s="21">
        <f ca="1">IFERROR(__xludf.DUMMYFUNCTION("""COMPUTED_VALUE"""),0.263537247388349)</f>
        <v>0.26353724738834899</v>
      </c>
      <c r="G35" s="19">
        <f ca="1">IFERROR(__xludf.DUMMYFUNCTION("""COMPUTED_VALUE"""),595)</f>
        <v>595</v>
      </c>
      <c r="H35" s="21">
        <f ca="1">IFERROR(__xludf.DUMMYFUNCTION("""COMPUTED_VALUE"""),0.356638655462184)</f>
        <v>0.35663865546218398</v>
      </c>
      <c r="I35" s="19">
        <f ca="1">IFERROR(__xludf.DUMMYFUNCTION("""COMPUTED_VALUE"""),812.9)</f>
        <v>812.9</v>
      </c>
      <c r="J35" s="21">
        <f ca="1">IFERROR(__xludf.DUMMYFUNCTION("""COMPUTED_VALUE"""),-0.00701193258703399)</f>
        <v>-7.0119325870339902E-3</v>
      </c>
      <c r="K35" s="19" t="str">
        <f ca="1">IFERROR(__xludf.DUMMYFUNCTION("""COMPUTED_VALUE"""),"Technology")</f>
        <v>Technology</v>
      </c>
      <c r="L35" s="19" t="str">
        <f ca="1">IFERROR(__xludf.DUMMYFUNCTION("""COMPUTED_VALUE"""),"BOM:532790")</f>
        <v>BOM:532790</v>
      </c>
      <c r="M35" s="19" t="str">
        <f ca="1">IFERROR(__xludf.DUMMYFUNCTION("""COMPUTED_VALUE"""),"NO")</f>
        <v>NO</v>
      </c>
      <c r="N35" s="19" t="str">
        <f ca="1">IFERROR(__xludf.DUMMYFUNCTION("""COMPUTED_VALUE"""),"NO")</f>
        <v>NO</v>
      </c>
      <c r="O35" s="19" t="str">
        <f ca="1">IFERROR(__xludf.DUMMYFUNCTION("""COMPUTED_VALUE"""),"Good Stock")</f>
        <v>Good Stock</v>
      </c>
      <c r="P35" s="19" t="str">
        <f ca="1">IFERROR(__xludf.DUMMYFUNCTION("""COMPUTED_VALUE"""),"Low Cap")</f>
        <v>Low Cap</v>
      </c>
      <c r="Q35" s="19"/>
      <c r="R35" s="19"/>
      <c r="S35" s="19"/>
      <c r="T35" s="19"/>
      <c r="U35" s="19"/>
      <c r="V35" s="19"/>
      <c r="W35" s="19"/>
      <c r="X35" s="19"/>
      <c r="Y35" s="19"/>
      <c r="Z35" s="19"/>
    </row>
    <row r="36" spans="1:26">
      <c r="A36" s="19" t="str">
        <f ca="1">IFERROR(__xludf.DUMMYFUNCTION("""COMPUTED_VALUE"""),"HFCL")</f>
        <v>HFCL</v>
      </c>
      <c r="B36" s="20">
        <f ca="1">IFERROR(__xludf.DUMMYFUNCTION("""COMPUTED_VALUE"""),10126.79307)</f>
        <v>10126.79307</v>
      </c>
      <c r="C36" s="19">
        <f ca="1">IFERROR(__xludf.DUMMYFUNCTION("""COMPUTED_VALUE"""),73.6)</f>
        <v>73.599999999999994</v>
      </c>
      <c r="D36" s="19">
        <f ca="1">IFERROR(__xludf.DUMMYFUNCTION("""COMPUTED_VALUE"""),36.15)</f>
        <v>36.15</v>
      </c>
      <c r="E36" s="19">
        <f ca="1">IFERROR(__xludf.DUMMYFUNCTION("""COMPUTED_VALUE"""),101.35)</f>
        <v>101.35</v>
      </c>
      <c r="F36" s="21">
        <f ca="1">IFERROR(__xludf.DUMMYFUNCTION("""COMPUTED_VALUE"""),0.273803650715342)</f>
        <v>0.27380365071534202</v>
      </c>
      <c r="G36" s="19">
        <f ca="1">IFERROR(__xludf.DUMMYFUNCTION("""COMPUTED_VALUE"""),51.55)</f>
        <v>51.55</v>
      </c>
      <c r="H36" s="21">
        <f ca="1">IFERROR(__xludf.DUMMYFUNCTION("""COMPUTED_VALUE"""),0.427740058195926)</f>
        <v>0.42774005819592598</v>
      </c>
      <c r="I36" s="19">
        <f ca="1">IFERROR(__xludf.DUMMYFUNCTION("""COMPUTED_VALUE"""),72.4)</f>
        <v>72.400000000000006</v>
      </c>
      <c r="J36" s="21">
        <f ca="1">IFERROR(__xludf.DUMMYFUNCTION("""COMPUTED_VALUE"""),0.0165745856353589)</f>
        <v>1.65745856353589E-2</v>
      </c>
      <c r="K36" s="19" t="str">
        <f ca="1">IFERROR(__xludf.DUMMYFUNCTION("""COMPUTED_VALUE"""),"Automobile Ancilliary")</f>
        <v>Automobile Ancilliary</v>
      </c>
      <c r="L36" s="19" t="str">
        <f ca="1">IFERROR(__xludf.DUMMYFUNCTION("""COMPUTED_VALUE"""),"AMARAJABAT")</f>
        <v>AMARAJABAT</v>
      </c>
      <c r="M36" s="19" t="str">
        <f ca="1">IFERROR(__xludf.DUMMYFUNCTION("""COMPUTED_VALUE"""),"NO")</f>
        <v>NO</v>
      </c>
      <c r="N36" s="19" t="str">
        <f ca="1">IFERROR(__xludf.DUMMYFUNCTION("""COMPUTED_VALUE"""),"NO")</f>
        <v>NO</v>
      </c>
      <c r="O36" s="19" t="str">
        <f ca="1">IFERROR(__xludf.DUMMYFUNCTION("""COMPUTED_VALUE"""),"Good Stock")</f>
        <v>Good Stock</v>
      </c>
      <c r="P36" s="19" t="str">
        <f ca="1">IFERROR(__xludf.DUMMYFUNCTION("""COMPUTED_VALUE"""),"Low Cap")</f>
        <v>Low Cap</v>
      </c>
      <c r="Q36" s="19"/>
      <c r="R36" s="19"/>
      <c r="S36" s="19"/>
      <c r="T36" s="19"/>
      <c r="U36" s="19"/>
      <c r="V36" s="19"/>
      <c r="W36" s="19"/>
      <c r="X36" s="19"/>
      <c r="Y36" s="19"/>
      <c r="Z36" s="19"/>
    </row>
    <row r="37" spans="1:26">
      <c r="A37" s="19" t="str">
        <f ca="1">IFERROR(__xludf.DUMMYFUNCTION("""COMPUTED_VALUE"""),"Amara Raja Batter")</f>
        <v>Amara Raja Batter</v>
      </c>
      <c r="B37" s="20">
        <f ca="1">IFERROR(__xludf.DUMMYFUNCTION("""COMPUTED_VALUE"""),9847.33486)</f>
        <v>9847.3348600000008</v>
      </c>
      <c r="C37" s="19">
        <f ca="1">IFERROR(__xludf.DUMMYFUNCTION("""COMPUTED_VALUE"""),576.5)</f>
        <v>576.5</v>
      </c>
      <c r="D37" s="19">
        <f ca="1">IFERROR(__xludf.DUMMYFUNCTION("""COMPUTED_VALUE"""),17.05)</f>
        <v>17.05</v>
      </c>
      <c r="E37" s="19">
        <f ca="1">IFERROR(__xludf.DUMMYFUNCTION("""COMPUTED_VALUE"""),668.15)</f>
        <v>668.15</v>
      </c>
      <c r="F37" s="21">
        <f ca="1">IFERROR(__xludf.DUMMYFUNCTION("""COMPUTED_VALUE"""),0.137169797201227)</f>
        <v>0.13716979720122699</v>
      </c>
      <c r="G37" s="19">
        <f ca="1">IFERROR(__xludf.DUMMYFUNCTION("""COMPUTED_VALUE"""),438.05)</f>
        <v>438.05</v>
      </c>
      <c r="H37" s="21">
        <f ca="1">IFERROR(__xludf.DUMMYFUNCTION("""COMPUTED_VALUE"""),0.316059810523912)</f>
        <v>0.31605981052391202</v>
      </c>
      <c r="I37" s="19">
        <f ca="1">IFERROR(__xludf.DUMMYFUNCTION("""COMPUTED_VALUE"""),590.95)</f>
        <v>590.95000000000005</v>
      </c>
      <c r="J37" s="21">
        <f ca="1">IFERROR(__xludf.DUMMYFUNCTION("""COMPUTED_VALUE"""),-0.024452153312463)</f>
        <v>-2.4452153312463001E-2</v>
      </c>
      <c r="K37" s="19" t="str">
        <f ca="1">IFERROR(__xludf.DUMMYFUNCTION("""COMPUTED_VALUE"""),"Pharma")</f>
        <v>Pharma</v>
      </c>
      <c r="L37" s="19" t="str">
        <f ca="1">IFERROR(__xludf.DUMMYFUNCTION("""COMPUTED_VALUE"""),"BOM:506820")</f>
        <v>BOM:506820</v>
      </c>
      <c r="M37" s="19" t="str">
        <f ca="1">IFERROR(__xludf.DUMMYFUNCTION("""COMPUTED_VALUE"""),"NO")</f>
        <v>NO</v>
      </c>
      <c r="N37" s="19" t="str">
        <f ca="1">IFERROR(__xludf.DUMMYFUNCTION("""COMPUTED_VALUE"""),"NO")</f>
        <v>NO</v>
      </c>
      <c r="O37" s="19" t="str">
        <f ca="1">IFERROR(__xludf.DUMMYFUNCTION("""COMPUTED_VALUE"""),"Good Stock")</f>
        <v>Good Stock</v>
      </c>
      <c r="P37" s="19" t="str">
        <f ca="1">IFERROR(__xludf.DUMMYFUNCTION("""COMPUTED_VALUE"""),"Low Cap")</f>
        <v>Low Cap</v>
      </c>
      <c r="Q37" s="19"/>
      <c r="R37" s="19"/>
      <c r="S37" s="19"/>
      <c r="T37" s="19"/>
      <c r="U37" s="19"/>
      <c r="V37" s="19"/>
      <c r="W37" s="19"/>
      <c r="X37" s="19"/>
      <c r="Y37" s="19"/>
      <c r="Z37" s="19"/>
    </row>
    <row r="38" spans="1:26">
      <c r="A38" s="19" t="str">
        <f ca="1">IFERROR(__xludf.DUMMYFUNCTION("""COMPUTED_VALUE"""),"Poly Medicure Ltd")</f>
        <v>Poly Medicure Ltd</v>
      </c>
      <c r="B38" s="20">
        <f ca="1">IFERROR(__xludf.DUMMYFUNCTION("""COMPUTED_VALUE"""),8584.669055)</f>
        <v>8584.6690550000003</v>
      </c>
      <c r="C38" s="19">
        <f ca="1">IFERROR(__xludf.DUMMYFUNCTION("""COMPUTED_VALUE"""),891.5)</f>
        <v>891.5</v>
      </c>
      <c r="D38" s="19">
        <f ca="1">IFERROR(__xludf.DUMMYFUNCTION("""COMPUTED_VALUE"""),61.12)</f>
        <v>61.12</v>
      </c>
      <c r="E38" s="19">
        <f ca="1">IFERROR(__xludf.DUMMYFUNCTION("""COMPUTED_VALUE"""),1044.4)</f>
        <v>1044.4000000000001</v>
      </c>
      <c r="F38" s="21">
        <f ca="1">IFERROR(__xludf.DUMMYFUNCTION("""COMPUTED_VALUE"""),0.146399846801991)</f>
        <v>0.146399846801991</v>
      </c>
      <c r="G38" s="19">
        <f ca="1">IFERROR(__xludf.DUMMYFUNCTION("""COMPUTED_VALUE"""),652.3)</f>
        <v>652.29999999999995</v>
      </c>
      <c r="H38" s="21">
        <f ca="1">IFERROR(__xludf.DUMMYFUNCTION("""COMPUTED_VALUE"""),0.366702437528744)</f>
        <v>0.36670243752874399</v>
      </c>
      <c r="I38" s="19">
        <f ca="1">IFERROR(__xludf.DUMMYFUNCTION("""COMPUTED_VALUE"""),897.9)</f>
        <v>897.9</v>
      </c>
      <c r="J38" s="21">
        <f ca="1">IFERROR(__xludf.DUMMYFUNCTION("""COMPUTED_VALUE"""),-0.00712774251030179)</f>
        <v>-7.1277425103017898E-3</v>
      </c>
      <c r="K38" s="19" t="str">
        <f ca="1">IFERROR(__xludf.DUMMYFUNCTION("""COMPUTED_VALUE"""),"Utility")</f>
        <v>Utility</v>
      </c>
      <c r="L38" s="19" t="str">
        <f ca="1">IFERROR(__xludf.DUMMYFUNCTION("""COMPUTED_VALUE"""),"BOM:539957")</f>
        <v>BOM:539957</v>
      </c>
      <c r="M38" s="19" t="str">
        <f ca="1">IFERROR(__xludf.DUMMYFUNCTION("""COMPUTED_VALUE"""),"NO")</f>
        <v>NO</v>
      </c>
      <c r="N38" s="19" t="str">
        <f ca="1">IFERROR(__xludf.DUMMYFUNCTION("""COMPUTED_VALUE"""),"NO")</f>
        <v>NO</v>
      </c>
      <c r="O38" s="19" t="str">
        <f ca="1">IFERROR(__xludf.DUMMYFUNCTION("""COMPUTED_VALUE"""),"Good Stock")</f>
        <v>Good Stock</v>
      </c>
      <c r="P38" s="19" t="str">
        <f ca="1">IFERROR(__xludf.DUMMYFUNCTION("""COMPUTED_VALUE"""),"Low Cap")</f>
        <v>Low Cap</v>
      </c>
      <c r="Q38" s="19"/>
      <c r="R38" s="19"/>
      <c r="S38" s="19"/>
      <c r="T38" s="19"/>
      <c r="U38" s="19"/>
      <c r="V38" s="19"/>
      <c r="W38" s="19"/>
      <c r="X38" s="19"/>
      <c r="Y38" s="19"/>
      <c r="Z38" s="19"/>
    </row>
    <row r="39" spans="1:26">
      <c r="A39" s="19" t="str">
        <f ca="1">IFERROR(__xludf.DUMMYFUNCTION("""COMPUTED_VALUE"""),"Finolex Cable")</f>
        <v>Finolex Cable</v>
      </c>
      <c r="B39" s="20">
        <f ca="1">IFERROR(__xludf.DUMMYFUNCTION("""COMPUTED_VALUE"""),8463.6612353)</f>
        <v>8463.6612353</v>
      </c>
      <c r="C39" s="19">
        <f ca="1">IFERROR(__xludf.DUMMYFUNCTION("""COMPUTED_VALUE"""),553.4)</f>
        <v>553.4</v>
      </c>
      <c r="D39" s="19">
        <f ca="1">IFERROR(__xludf.DUMMYFUNCTION("""COMPUTED_VALUE"""),15.6)</f>
        <v>15.6</v>
      </c>
      <c r="E39" s="19">
        <f ca="1">IFERROR(__xludf.DUMMYFUNCTION("""COMPUTED_VALUE"""),593.9)</f>
        <v>593.9</v>
      </c>
      <c r="F39" s="21">
        <f ca="1">IFERROR(__xludf.DUMMYFUNCTION("""COMPUTED_VALUE"""),0.0681932985351069)</f>
        <v>6.8193298535106903E-2</v>
      </c>
      <c r="G39" s="19">
        <f ca="1">IFERROR(__xludf.DUMMYFUNCTION("""COMPUTED_VALUE"""),343.5)</f>
        <v>343.5</v>
      </c>
      <c r="H39" s="21">
        <f ca="1">IFERROR(__xludf.DUMMYFUNCTION("""COMPUTED_VALUE"""),0.611062590975254)</f>
        <v>0.61106259097525395</v>
      </c>
      <c r="I39" s="19">
        <f ca="1">IFERROR(__xludf.DUMMYFUNCTION("""COMPUTED_VALUE"""),539.85)</f>
        <v>539.85</v>
      </c>
      <c r="J39" s="21">
        <f ca="1">IFERROR(__xludf.DUMMYFUNCTION("""COMPUTED_VALUE"""),0.0250995646938963)</f>
        <v>2.5099564693896299E-2</v>
      </c>
      <c r="K39" s="19" t="str">
        <f ca="1">IFERROR(__xludf.DUMMYFUNCTION("""COMPUTED_VALUE"""),"Chemical")</f>
        <v>Chemical</v>
      </c>
      <c r="L39" s="19" t="str">
        <f ca="1">IFERROR(__xludf.DUMMYFUNCTION("""COMPUTED_VALUE"""),"GALAXYSURF")</f>
        <v>GALAXYSURF</v>
      </c>
      <c r="M39" s="19" t="str">
        <f ca="1">IFERROR(__xludf.DUMMYFUNCTION("""COMPUTED_VALUE"""),"NO")</f>
        <v>NO</v>
      </c>
      <c r="N39" s="19" t="str">
        <f ca="1">IFERROR(__xludf.DUMMYFUNCTION("""COMPUTED_VALUE"""),"NO")</f>
        <v>NO</v>
      </c>
      <c r="O39" s="19" t="str">
        <f ca="1">IFERROR(__xludf.DUMMYFUNCTION("""COMPUTED_VALUE"""),"Good Stock")</f>
        <v>Good Stock</v>
      </c>
      <c r="P39" s="19" t="str">
        <f ca="1">IFERROR(__xludf.DUMMYFUNCTION("""COMPUTED_VALUE"""),"Low Cap")</f>
        <v>Low Cap</v>
      </c>
      <c r="Q39" s="19"/>
      <c r="R39" s="19"/>
      <c r="S39" s="19"/>
      <c r="T39" s="19"/>
      <c r="U39" s="19"/>
      <c r="V39" s="19"/>
      <c r="W39" s="19"/>
      <c r="X39" s="19"/>
      <c r="Y39" s="19"/>
      <c r="Z39" s="19"/>
    </row>
    <row r="40" spans="1:26">
      <c r="A40" s="19" t="str">
        <f ca="1">IFERROR(__xludf.DUMMYFUNCTION("""COMPUTED_VALUE"""),"Granules India")</f>
        <v>Granules India</v>
      </c>
      <c r="B40" s="20">
        <f ca="1">IFERROR(__xludf.DUMMYFUNCTION("""COMPUTED_VALUE"""),7705.431)</f>
        <v>7705.4309999999996</v>
      </c>
      <c r="C40" s="19">
        <f ca="1">IFERROR(__xludf.DUMMYFUNCTION("""COMPUTED_VALUE"""),318.6)</f>
        <v>318.60000000000002</v>
      </c>
      <c r="D40" s="19">
        <f ca="1">IFERROR(__xludf.DUMMYFUNCTION("""COMPUTED_VALUE"""),16.36)</f>
        <v>16.36</v>
      </c>
      <c r="E40" s="19">
        <f ca="1">IFERROR(__xludf.DUMMYFUNCTION("""COMPUTED_VALUE"""),381.25)</f>
        <v>381.25</v>
      </c>
      <c r="F40" s="21">
        <f ca="1">IFERROR(__xludf.DUMMYFUNCTION("""COMPUTED_VALUE"""),0.164327868852458)</f>
        <v>0.16432786885245801</v>
      </c>
      <c r="G40" s="19">
        <f ca="1">IFERROR(__xludf.DUMMYFUNCTION("""COMPUTED_VALUE"""),227)</f>
        <v>227</v>
      </c>
      <c r="H40" s="21">
        <f ca="1">IFERROR(__xludf.DUMMYFUNCTION("""COMPUTED_VALUE"""),0.40352422907489)</f>
        <v>0.40352422907489</v>
      </c>
      <c r="I40" s="19">
        <f ca="1">IFERROR(__xludf.DUMMYFUNCTION("""COMPUTED_VALUE"""),318.15)</f>
        <v>318.14999999999998</v>
      </c>
      <c r="J40" s="21">
        <f ca="1">IFERROR(__xludf.DUMMYFUNCTION("""COMPUTED_VALUE"""),0.00141442715700155)</f>
        <v>1.41442715700155E-3</v>
      </c>
      <c r="K40" s="19" t="str">
        <f ca="1">IFERROR(__xludf.DUMMYFUNCTION("""COMPUTED_VALUE"""),"IT")</f>
        <v>IT</v>
      </c>
      <c r="L40" s="19" t="str">
        <f ca="1">IFERROR(__xludf.DUMMYFUNCTION("""COMPUTED_VALUE"""),"BOM:500209")</f>
        <v>BOM:500209</v>
      </c>
      <c r="M40" s="19" t="str">
        <f ca="1">IFERROR(__xludf.DUMMYFUNCTION("""COMPUTED_VALUE"""),"NO")</f>
        <v>NO</v>
      </c>
      <c r="N40" s="19" t="str">
        <f ca="1">IFERROR(__xludf.DUMMYFUNCTION("""COMPUTED_VALUE"""),"NO")</f>
        <v>NO</v>
      </c>
      <c r="O40" s="19" t="str">
        <f ca="1">IFERROR(__xludf.DUMMYFUNCTION("""COMPUTED_VALUE"""),"Good Stock")</f>
        <v>Good Stock</v>
      </c>
      <c r="P40" s="19" t="str">
        <f ca="1">IFERROR(__xludf.DUMMYFUNCTION("""COMPUTED_VALUE"""),"Low Cap")</f>
        <v>Low Cap</v>
      </c>
      <c r="Q40" s="19"/>
      <c r="R40" s="19"/>
      <c r="S40" s="19"/>
      <c r="T40" s="19"/>
      <c r="U40" s="19"/>
      <c r="V40" s="19"/>
      <c r="W40" s="19"/>
      <c r="X40" s="19"/>
      <c r="Y40" s="19"/>
      <c r="Z40" s="19"/>
    </row>
    <row r="41" spans="1:26">
      <c r="A41" s="19" t="str">
        <f ca="1">IFERROR(__xludf.DUMMYFUNCTION("""COMPUTED_VALUE"""),"ICICI Bank")</f>
        <v>ICICI Bank</v>
      </c>
      <c r="B41" s="20">
        <f ca="1">IFERROR(__xludf.DUMMYFUNCTION("""COMPUTED_VALUE"""),7451.4657292)</f>
        <v>7451.4657292000002</v>
      </c>
      <c r="C41" s="19">
        <f ca="1">IFERROR(__xludf.DUMMYFUNCTION("""COMPUTED_VALUE"""),873.25)</f>
        <v>873.25</v>
      </c>
      <c r="D41" s="19">
        <f ca="1">IFERROR(__xludf.DUMMYFUNCTION("""COMPUTED_VALUE"""),20.88)</f>
        <v>20.88</v>
      </c>
      <c r="E41" s="19">
        <f ca="1">IFERROR(__xludf.DUMMYFUNCTION("""COMPUTED_VALUE"""),958)</f>
        <v>958</v>
      </c>
      <c r="F41" s="21">
        <f ca="1">IFERROR(__xludf.DUMMYFUNCTION("""COMPUTED_VALUE"""),0.0884655532359081)</f>
        <v>8.8465553235908101E-2</v>
      </c>
      <c r="G41" s="19">
        <f ca="1">IFERROR(__xludf.DUMMYFUNCTION("""COMPUTED_VALUE"""),642)</f>
        <v>642</v>
      </c>
      <c r="H41" s="21">
        <f ca="1">IFERROR(__xludf.DUMMYFUNCTION("""COMPUTED_VALUE"""),0.360202492211838)</f>
        <v>0.36020249221183798</v>
      </c>
      <c r="I41" s="19">
        <f ca="1">IFERROR(__xludf.DUMMYFUNCTION("""COMPUTED_VALUE"""),861.2)</f>
        <v>861.2</v>
      </c>
      <c r="J41" s="21">
        <f ca="1">IFERROR(__xludf.DUMMYFUNCTION("""COMPUTED_VALUE"""),0.0139921040408731)</f>
        <v>1.39921040408731E-2</v>
      </c>
      <c r="K41" s="19" t="str">
        <f ca="1">IFERROR(__xludf.DUMMYFUNCTION("""COMPUTED_VALUE"""),"automobile")</f>
        <v>automobile</v>
      </c>
      <c r="L41" s="19" t="str">
        <f ca="1">IFERROR(__xludf.DUMMYFUNCTION("""COMPUTED_VALUE"""),"BOM:543276")</f>
        <v>BOM:543276</v>
      </c>
      <c r="M41" s="19" t="str">
        <f ca="1">IFERROR(__xludf.DUMMYFUNCTION("""COMPUTED_VALUE"""),"NO")</f>
        <v>NO</v>
      </c>
      <c r="N41" s="19" t="str">
        <f ca="1">IFERROR(__xludf.DUMMYFUNCTION("""COMPUTED_VALUE"""),"NO")</f>
        <v>NO</v>
      </c>
      <c r="O41" s="19" t="str">
        <f ca="1">IFERROR(__xludf.DUMMYFUNCTION("""COMPUTED_VALUE"""),"Good Stock")</f>
        <v>Good Stock</v>
      </c>
      <c r="P41" s="19" t="str">
        <f ca="1">IFERROR(__xludf.DUMMYFUNCTION("""COMPUTED_VALUE"""),"Low Cap")</f>
        <v>Low Cap</v>
      </c>
      <c r="Q41" s="19"/>
      <c r="R41" s="19"/>
      <c r="S41" s="19"/>
      <c r="T41" s="19"/>
      <c r="U41" s="19"/>
      <c r="V41" s="19"/>
      <c r="W41" s="19"/>
      <c r="X41" s="19"/>
      <c r="Y41" s="19"/>
      <c r="Z41" s="19"/>
    </row>
    <row r="42" spans="1:26">
      <c r="A42" s="19" t="str">
        <f ca="1">IFERROR(__xludf.DUMMYFUNCTION("""COMPUTED_VALUE"""),"craftsman automation")</f>
        <v>craftsman automation</v>
      </c>
      <c r="B42" s="20">
        <f ca="1">IFERROR(__xludf.DUMMYFUNCTION("""COMPUTED_VALUE"""),7324.341471)</f>
        <v>7324.3414709999997</v>
      </c>
      <c r="C42" s="19">
        <f ca="1">IFERROR(__xludf.DUMMYFUNCTION("""COMPUTED_VALUE"""),3465.1)</f>
        <v>3465.1</v>
      </c>
      <c r="D42" s="19">
        <f ca="1">IFERROR(__xludf.DUMMYFUNCTION("""COMPUTED_VALUE"""),35.75)</f>
        <v>35.75</v>
      </c>
      <c r="E42" s="19">
        <f ca="1">IFERROR(__xludf.DUMMYFUNCTION("""COMPUTED_VALUE"""),3709.95)</f>
        <v>3709.95</v>
      </c>
      <c r="F42" s="21">
        <f ca="1">IFERROR(__xludf.DUMMYFUNCTION("""COMPUTED_VALUE"""),0.0659981940457418)</f>
        <v>6.5998194045741795E-2</v>
      </c>
      <c r="G42" s="19">
        <f ca="1">IFERROR(__xludf.DUMMYFUNCTION("""COMPUTED_VALUE"""),1845)</f>
        <v>1845</v>
      </c>
      <c r="H42" s="21">
        <f ca="1">IFERROR(__xludf.DUMMYFUNCTION("""COMPUTED_VALUE"""),0.87810298102981)</f>
        <v>0.87810298102980999</v>
      </c>
      <c r="I42" s="19">
        <f ca="1">IFERROR(__xludf.DUMMYFUNCTION("""COMPUTED_VALUE"""),3461.8)</f>
        <v>3461.8</v>
      </c>
      <c r="J42" s="21">
        <f ca="1">IFERROR(__xludf.DUMMYFUNCTION("""COMPUTED_VALUE"""),0.000953261309145452)</f>
        <v>9.5326130914545203E-4</v>
      </c>
      <c r="K42" s="19" t="str">
        <f ca="1">IFERROR(__xludf.DUMMYFUNCTION("""COMPUTED_VALUE"""),"Manufacturing")</f>
        <v>Manufacturing</v>
      </c>
      <c r="L42" s="19" t="str">
        <f ca="1">IFERROR(__xludf.DUMMYFUNCTION("""COMPUTED_VALUE"""),"GMMPFAUDLR")</f>
        <v>GMMPFAUDLR</v>
      </c>
      <c r="M42" s="19" t="str">
        <f ca="1">IFERROR(__xludf.DUMMYFUNCTION("""COMPUTED_VALUE"""),"NO")</f>
        <v>NO</v>
      </c>
      <c r="N42" s="19" t="str">
        <f ca="1">IFERROR(__xludf.DUMMYFUNCTION("""COMPUTED_VALUE"""),"NO")</f>
        <v>NO</v>
      </c>
      <c r="O42" s="19" t="str">
        <f ca="1">IFERROR(__xludf.DUMMYFUNCTION("""COMPUTED_VALUE"""),"Good Stock")</f>
        <v>Good Stock</v>
      </c>
      <c r="P42" s="19" t="str">
        <f ca="1">IFERROR(__xludf.DUMMYFUNCTION("""COMPUTED_VALUE"""),"Low Cap")</f>
        <v>Low Cap</v>
      </c>
      <c r="Q42" s="19"/>
      <c r="R42" s="19"/>
      <c r="S42" s="19"/>
      <c r="T42" s="19"/>
      <c r="U42" s="19"/>
      <c r="V42" s="19"/>
      <c r="W42" s="19"/>
      <c r="X42" s="19"/>
      <c r="Y42" s="19"/>
      <c r="Z42" s="19"/>
    </row>
    <row r="43" spans="1:26">
      <c r="A43" s="19" t="str">
        <f ca="1">IFERROR(__xludf.DUMMYFUNCTION("""COMPUTED_VALUE"""),"Cera Sanitaryware")</f>
        <v>Cera Sanitaryware</v>
      </c>
      <c r="B43" s="20">
        <f ca="1">IFERROR(__xludf.DUMMYFUNCTION("""COMPUTED_VALUE"""),6919.97)</f>
        <v>6919.97</v>
      </c>
      <c r="C43" s="19">
        <f ca="1">IFERROR(__xludf.DUMMYFUNCTION("""COMPUTED_VALUE"""),5294)</f>
        <v>5294</v>
      </c>
      <c r="D43" s="19">
        <f ca="1">IFERROR(__xludf.DUMMYFUNCTION("""COMPUTED_VALUE"""),37)</f>
        <v>37</v>
      </c>
      <c r="E43" s="19">
        <f ca="1">IFERROR(__xludf.DUMMYFUNCTION("""COMPUTED_VALUE"""),6067.95)</f>
        <v>6067.95</v>
      </c>
      <c r="F43" s="21">
        <f ca="1">IFERROR(__xludf.DUMMYFUNCTION("""COMPUTED_VALUE"""),0.127547194686838)</f>
        <v>0.12754719468683801</v>
      </c>
      <c r="G43" s="19">
        <f ca="1">IFERROR(__xludf.DUMMYFUNCTION("""COMPUTED_VALUE"""),3518.6)</f>
        <v>3518.6</v>
      </c>
      <c r="H43" s="21">
        <f ca="1">IFERROR(__xludf.DUMMYFUNCTION("""COMPUTED_VALUE"""),0.504575683510487)</f>
        <v>0.50457568351048698</v>
      </c>
      <c r="I43" s="19">
        <f ca="1">IFERROR(__xludf.DUMMYFUNCTION("""COMPUTED_VALUE"""),5320)</f>
        <v>5320</v>
      </c>
      <c r="J43" s="21">
        <f ca="1">IFERROR(__xludf.DUMMYFUNCTION("""COMPUTED_VALUE"""),-0.00488721804511278)</f>
        <v>-4.8872180451127803E-3</v>
      </c>
      <c r="K43" s="19" t="str">
        <f ca="1">IFERROR(__xludf.DUMMYFUNCTION("""COMPUTED_VALUE"""),"Manufacturing")</f>
        <v>Manufacturing</v>
      </c>
      <c r="L43" s="19" t="str">
        <f ca="1">IFERROR(__xludf.DUMMYFUNCTION("""COMPUTED_VALUE"""),"BOM:522205")</f>
        <v>BOM:522205</v>
      </c>
      <c r="M43" s="19" t="str">
        <f ca="1">IFERROR(__xludf.DUMMYFUNCTION("""COMPUTED_VALUE"""),"NO")</f>
        <v>NO</v>
      </c>
      <c r="N43" s="19" t="str">
        <f ca="1">IFERROR(__xludf.DUMMYFUNCTION("""COMPUTED_VALUE"""),"NO")</f>
        <v>NO</v>
      </c>
      <c r="O43" s="19" t="str">
        <f ca="1">IFERROR(__xludf.DUMMYFUNCTION("""COMPUTED_VALUE"""),"Good Stock")</f>
        <v>Good Stock</v>
      </c>
      <c r="P43" s="19" t="str">
        <f ca="1">IFERROR(__xludf.DUMMYFUNCTION("""COMPUTED_VALUE"""),"Low Cap")</f>
        <v>Low Cap</v>
      </c>
      <c r="Q43" s="19"/>
      <c r="R43" s="19"/>
      <c r="S43" s="19"/>
      <c r="T43" s="19"/>
      <c r="U43" s="19"/>
      <c r="V43" s="19"/>
      <c r="W43" s="19"/>
      <c r="X43" s="19"/>
      <c r="Y43" s="19"/>
      <c r="Z43" s="19"/>
    </row>
    <row r="44" spans="1:26">
      <c r="A44" s="19" t="str">
        <f ca="1">IFERROR(__xludf.DUMMYFUNCTION("""COMPUTED_VALUE"""),"Data Pattern")</f>
        <v>Data Pattern</v>
      </c>
      <c r="B44" s="20">
        <f ca="1">IFERROR(__xludf.DUMMYFUNCTION("""COMPUTED_VALUE"""),6367.8328518)</f>
        <v>6367.8328517999998</v>
      </c>
      <c r="C44" s="19">
        <f ca="1">IFERROR(__xludf.DUMMYFUNCTION("""COMPUTED_VALUE"""),1227.1)</f>
        <v>1227.0999999999999</v>
      </c>
      <c r="D44" s="19">
        <f ca="1">IFERROR(__xludf.DUMMYFUNCTION("""COMPUTED_VALUE"""),59.65)</f>
        <v>59.65</v>
      </c>
      <c r="E44" s="19">
        <f ca="1">IFERROR(__xludf.DUMMYFUNCTION("""COMPUTED_VALUE"""),1480)</f>
        <v>1480</v>
      </c>
      <c r="F44" s="21">
        <f ca="1">IFERROR(__xludf.DUMMYFUNCTION("""COMPUTED_VALUE"""),0.170878378378378)</f>
        <v>0.17087837837837799</v>
      </c>
      <c r="G44" s="19">
        <f ca="1">IFERROR(__xludf.DUMMYFUNCTION("""COMPUTED_VALUE"""),575)</f>
        <v>575</v>
      </c>
      <c r="H44" s="21">
        <f ca="1">IFERROR(__xludf.DUMMYFUNCTION("""COMPUTED_VALUE"""),1.13408695652173)</f>
        <v>1.13408695652173</v>
      </c>
      <c r="I44" s="19">
        <f ca="1">IFERROR(__xludf.DUMMYFUNCTION("""COMPUTED_VALUE"""),1161.25)</f>
        <v>1161.25</v>
      </c>
      <c r="J44" s="21">
        <f ca="1">IFERROR(__xludf.DUMMYFUNCTION("""COMPUTED_VALUE"""),0.0567061356297092)</f>
        <v>5.6706135629709199E-2</v>
      </c>
      <c r="K44" s="19" t="str">
        <f ca="1">IFERROR(__xludf.DUMMYFUNCTION("""COMPUTED_VALUE"""),"Textile")</f>
        <v>Textile</v>
      </c>
      <c r="L44" s="19" t="str">
        <f ca="1">IFERROR(__xludf.DUMMYFUNCTION("""COMPUTED_VALUE"""),"GARFIBRES")</f>
        <v>GARFIBRES</v>
      </c>
      <c r="M44" s="19" t="str">
        <f ca="1">IFERROR(__xludf.DUMMYFUNCTION("""COMPUTED_VALUE"""),"NO")</f>
        <v>NO</v>
      </c>
      <c r="N44" s="19" t="str">
        <f ca="1">IFERROR(__xludf.DUMMYFUNCTION("""COMPUTED_VALUE"""),"NO")</f>
        <v>NO</v>
      </c>
      <c r="O44" s="19" t="str">
        <f ca="1">IFERROR(__xludf.DUMMYFUNCTION("""COMPUTED_VALUE"""),"Good Stock")</f>
        <v>Good Stock</v>
      </c>
      <c r="P44" s="19" t="str">
        <f ca="1">IFERROR(__xludf.DUMMYFUNCTION("""COMPUTED_VALUE"""),"Low Cap")</f>
        <v>Low Cap</v>
      </c>
      <c r="Q44" s="19"/>
      <c r="R44" s="19"/>
      <c r="S44" s="19"/>
      <c r="T44" s="19"/>
      <c r="U44" s="19"/>
      <c r="V44" s="19"/>
      <c r="W44" s="19"/>
      <c r="X44" s="19"/>
      <c r="Y44" s="19"/>
      <c r="Z44" s="19"/>
    </row>
    <row r="45" spans="1:26">
      <c r="A45" s="19" t="str">
        <f ca="1">IFERROR(__xludf.DUMMYFUNCTION("""COMPUTED_VALUE"""),"Somany home innovation ltd")</f>
        <v>Somany home innovation ltd</v>
      </c>
      <c r="B45" s="20">
        <f ca="1">IFERROR(__xludf.DUMMYFUNCTION("""COMPUTED_VALUE"""),3335.191069)</f>
        <v>3335.191069</v>
      </c>
      <c r="C45" s="19">
        <f ca="1">IFERROR(__xludf.DUMMYFUNCTION("""COMPUTED_VALUE"""),462.25)</f>
        <v>462.25</v>
      </c>
      <c r="D45" s="19">
        <f ca="1">IFERROR(__xludf.DUMMYFUNCTION("""COMPUTED_VALUE"""),33.36)</f>
        <v>33.36</v>
      </c>
      <c r="E45" s="19">
        <f ca="1">IFERROR(__xludf.DUMMYFUNCTION("""COMPUTED_VALUE"""),480.4)</f>
        <v>480.4</v>
      </c>
      <c r="F45" s="21">
        <f ca="1">IFERROR(__xludf.DUMMYFUNCTION("""COMPUTED_VALUE"""),0.0377810158201498)</f>
        <v>3.7781015820149803E-2</v>
      </c>
      <c r="G45" s="19">
        <f ca="1">IFERROR(__xludf.DUMMYFUNCTION("""COMPUTED_VALUE"""),258.95)</f>
        <v>258.95</v>
      </c>
      <c r="H45" s="21">
        <f ca="1">IFERROR(__xludf.DUMMYFUNCTION("""COMPUTED_VALUE"""),0.785093647422282)</f>
        <v>0.78509364742228205</v>
      </c>
      <c r="I45" s="19">
        <f ca="1">IFERROR(__xludf.DUMMYFUNCTION("""COMPUTED_VALUE"""),473.2)</f>
        <v>473.2</v>
      </c>
      <c r="J45" s="21">
        <f ca="1">IFERROR(__xludf.DUMMYFUNCTION("""COMPUTED_VALUE"""),-0.0231403212172442)</f>
        <v>-2.31403212172442E-2</v>
      </c>
      <c r="K45" s="19"/>
      <c r="L45" s="19" t="str">
        <f ca="1">IFERROR(__xludf.DUMMYFUNCTION("""COMPUTED_VALUE"""),"BOM:533080")</f>
        <v>BOM:533080</v>
      </c>
      <c r="M45" s="19" t="str">
        <f ca="1">IFERROR(__xludf.DUMMYFUNCTION("""COMPUTED_VALUE"""),"NO")</f>
        <v>NO</v>
      </c>
      <c r="N45" s="19" t="str">
        <f ca="1">IFERROR(__xludf.DUMMYFUNCTION("""COMPUTED_VALUE"""),"NO")</f>
        <v>NO</v>
      </c>
      <c r="O45" s="19" t="str">
        <f ca="1">IFERROR(__xludf.DUMMYFUNCTION("""COMPUTED_VALUE"""),"Good Stock")</f>
        <v>Good Stock</v>
      </c>
      <c r="P45" s="19" t="str">
        <f ca="1">IFERROR(__xludf.DUMMYFUNCTION("""COMPUTED_VALUE"""),"Low Cap")</f>
        <v>Low Cap</v>
      </c>
      <c r="Q45" s="19"/>
      <c r="R45" s="19"/>
      <c r="S45" s="19"/>
      <c r="T45" s="19"/>
      <c r="U45" s="19"/>
      <c r="V45" s="19"/>
      <c r="W45" s="19"/>
      <c r="X45" s="19"/>
      <c r="Y45" s="19"/>
      <c r="Z45" s="19"/>
    </row>
    <row r="46" spans="1:26">
      <c r="A46" s="19" t="str">
        <f ca="1">IFERROR(__xludf.DUMMYFUNCTION("""COMPUTED_VALUE"""),"Astec Lifesciences")</f>
        <v>Astec Lifesciences</v>
      </c>
      <c r="B46" s="20">
        <f ca="1">IFERROR(__xludf.DUMMYFUNCTION("""COMPUTED_VALUE"""),3279.733)</f>
        <v>3279.7330000000002</v>
      </c>
      <c r="C46" s="19">
        <f ca="1">IFERROR(__xludf.DUMMYFUNCTION("""COMPUTED_VALUE"""),1669.3)</f>
        <v>1669.3</v>
      </c>
      <c r="D46" s="19">
        <f ca="1">IFERROR(__xludf.DUMMYFUNCTION("""COMPUTED_VALUE"""),33.56)</f>
        <v>33.56</v>
      </c>
      <c r="E46" s="19">
        <f ca="1">IFERROR(__xludf.DUMMYFUNCTION("""COMPUTED_VALUE"""),2285.65)</f>
        <v>2285.65</v>
      </c>
      <c r="F46" s="21">
        <f ca="1">IFERROR(__xludf.DUMMYFUNCTION("""COMPUTED_VALUE"""),0.269660709207446)</f>
        <v>0.269660709207446</v>
      </c>
      <c r="G46" s="19">
        <f ca="1">IFERROR(__xludf.DUMMYFUNCTION("""COMPUTED_VALUE"""),1276.15)</f>
        <v>1276.1500000000001</v>
      </c>
      <c r="H46" s="21">
        <f ca="1">IFERROR(__xludf.DUMMYFUNCTION("""COMPUTED_VALUE"""),0.308075069545116)</f>
        <v>0.30807506954511599</v>
      </c>
      <c r="I46" s="19">
        <f ca="1">IFERROR(__xludf.DUMMYFUNCTION("""COMPUTED_VALUE"""),1635.25)</f>
        <v>1635.25</v>
      </c>
      <c r="J46" s="21">
        <f ca="1">IFERROR(__xludf.DUMMYFUNCTION("""COMPUTED_VALUE"""),0.02082250420425)</f>
        <v>2.0822504204250001E-2</v>
      </c>
      <c r="K46" s="19" t="str">
        <f ca="1">IFERROR(__xludf.DUMMYFUNCTION("""COMPUTED_VALUE"""),"Consumer Electrical")</f>
        <v>Consumer Electrical</v>
      </c>
      <c r="L46" s="19" t="str">
        <f ca="1">IFERROR(__xludf.DUMMYFUNCTION("""COMPUTED_VALUE"""),"BOM:508486")</f>
        <v>BOM:508486</v>
      </c>
      <c r="M46" s="19" t="str">
        <f ca="1">IFERROR(__xludf.DUMMYFUNCTION("""COMPUTED_VALUE"""),"NO")</f>
        <v>NO</v>
      </c>
      <c r="N46" s="19" t="str">
        <f ca="1">IFERROR(__xludf.DUMMYFUNCTION("""COMPUTED_VALUE"""),"NO")</f>
        <v>NO</v>
      </c>
      <c r="O46" s="19" t="str">
        <f ca="1">IFERROR(__xludf.DUMMYFUNCTION("""COMPUTED_VALUE"""),"Good Stock")</f>
        <v>Good Stock</v>
      </c>
      <c r="P46" s="19" t="str">
        <f ca="1">IFERROR(__xludf.DUMMYFUNCTION("""COMPUTED_VALUE"""),"Low Cap")</f>
        <v>Low Cap</v>
      </c>
      <c r="Q46" s="19"/>
      <c r="R46" s="19"/>
      <c r="S46" s="19"/>
      <c r="T46" s="19"/>
      <c r="U46" s="19"/>
      <c r="V46" s="19"/>
      <c r="W46" s="19"/>
      <c r="X46" s="19"/>
      <c r="Y46" s="19"/>
      <c r="Z46" s="19"/>
    </row>
    <row r="47" spans="1:26">
      <c r="A47" s="19" t="str">
        <f ca="1">IFERROR(__xludf.DUMMYFUNCTION("""COMPUTED_VALUE"""),"Mold tech")</f>
        <v>Mold tech</v>
      </c>
      <c r="B47" s="20">
        <f ca="1">IFERROR(__xludf.DUMMYFUNCTION("""COMPUTED_VALUE"""),3279.606)</f>
        <v>3279.6060000000002</v>
      </c>
      <c r="C47" s="19">
        <f ca="1">IFERROR(__xludf.DUMMYFUNCTION("""COMPUTED_VALUE"""),988.1)</f>
        <v>988.1</v>
      </c>
      <c r="D47" s="19">
        <f ca="1">IFERROR(__xludf.DUMMYFUNCTION("""COMPUTED_VALUE"""),41.73)</f>
        <v>41.73</v>
      </c>
      <c r="E47" s="19">
        <f ca="1">IFERROR(__xludf.DUMMYFUNCTION("""COMPUTED_VALUE"""),1057.85)</f>
        <v>1057.8499999999999</v>
      </c>
      <c r="F47" s="21">
        <f ca="1">IFERROR(__xludf.DUMMYFUNCTION("""COMPUTED_VALUE"""),0.0659356241433094)</f>
        <v>6.5935624143309404E-2</v>
      </c>
      <c r="G47" s="19">
        <f ca="1">IFERROR(__xludf.DUMMYFUNCTION("""COMPUTED_VALUE"""),648.05)</f>
        <v>648.04999999999995</v>
      </c>
      <c r="H47" s="21">
        <f ca="1">IFERROR(__xludf.DUMMYFUNCTION("""COMPUTED_VALUE"""),0.52472803024458)</f>
        <v>0.52472803024458003</v>
      </c>
      <c r="I47" s="19">
        <f ca="1">IFERROR(__xludf.DUMMYFUNCTION("""COMPUTED_VALUE"""),991.35)</f>
        <v>991.35</v>
      </c>
      <c r="J47" s="21">
        <f ca="1">IFERROR(__xludf.DUMMYFUNCTION("""COMPUTED_VALUE"""),-0.00327835779492611)</f>
        <v>-3.2783577949261102E-3</v>
      </c>
      <c r="K47" s="19" t="str">
        <f ca="1">IFERROR(__xludf.DUMMYFUNCTION("""COMPUTED_VALUE"""),"Chemical")</f>
        <v>Chemical</v>
      </c>
      <c r="L47" s="19" t="str">
        <f ca="1">IFERROR(__xludf.DUMMYFUNCTION("""COMPUTED_VALUE"""),"BOM:542665")</f>
        <v>BOM:542665</v>
      </c>
      <c r="M47" s="19" t="str">
        <f ca="1">IFERROR(__xludf.DUMMYFUNCTION("""COMPUTED_VALUE"""),"NO")</f>
        <v>NO</v>
      </c>
      <c r="N47" s="19" t="str">
        <f ca="1">IFERROR(__xludf.DUMMYFUNCTION("""COMPUTED_VALUE"""),"NO")</f>
        <v>NO</v>
      </c>
      <c r="O47" s="19" t="str">
        <f ca="1">IFERROR(__xludf.DUMMYFUNCTION("""COMPUTED_VALUE"""),"Good Stock")</f>
        <v>Good Stock</v>
      </c>
      <c r="P47" s="19" t="str">
        <f ca="1">IFERROR(__xludf.DUMMYFUNCTION("""COMPUTED_VALUE"""),"Low Cap")</f>
        <v>Low Cap</v>
      </c>
      <c r="Q47" s="19"/>
      <c r="R47" s="19"/>
      <c r="S47" s="19"/>
      <c r="T47" s="19"/>
      <c r="U47" s="19"/>
      <c r="V47" s="19"/>
      <c r="W47" s="19"/>
      <c r="X47" s="19"/>
      <c r="Y47" s="19"/>
      <c r="Z47" s="19"/>
    </row>
    <row r="48" spans="1:26">
      <c r="A48" s="19" t="str">
        <f ca="1">IFERROR(__xludf.DUMMYFUNCTION("""COMPUTED_VALUE"""),"Goldiam International")</f>
        <v>Goldiam International</v>
      </c>
      <c r="B48" s="20">
        <f ca="1">IFERROR(__xludf.DUMMYFUNCTION("""COMPUTED_VALUE"""),1794.8020805)</f>
        <v>1794.8020805000001</v>
      </c>
      <c r="C48" s="19">
        <f ca="1">IFERROR(__xludf.DUMMYFUNCTION("""COMPUTED_VALUE"""),165.55)</f>
        <v>165.55</v>
      </c>
      <c r="D48" s="19">
        <f ca="1">IFERROR(__xludf.DUMMYFUNCTION("""COMPUTED_VALUE"""),17.83)</f>
        <v>17.829999999999998</v>
      </c>
      <c r="E48" s="19">
        <f ca="1">IFERROR(__xludf.DUMMYFUNCTION("""COMPUTED_VALUE"""),209.41)</f>
        <v>209.41</v>
      </c>
      <c r="F48" s="21">
        <f ca="1">IFERROR(__xludf.DUMMYFUNCTION("""COMPUTED_VALUE"""),0.209445585215605)</f>
        <v>0.209445585215605</v>
      </c>
      <c r="G48" s="19">
        <f ca="1">IFERROR(__xludf.DUMMYFUNCTION("""COMPUTED_VALUE"""),116.75)</f>
        <v>116.75</v>
      </c>
      <c r="H48" s="21">
        <f ca="1">IFERROR(__xludf.DUMMYFUNCTION("""COMPUTED_VALUE"""),0.417987152034261)</f>
        <v>0.41798715203426101</v>
      </c>
      <c r="I48" s="19">
        <f ca="1">IFERROR(__xludf.DUMMYFUNCTION("""COMPUTED_VALUE"""),165.4)</f>
        <v>165.4</v>
      </c>
      <c r="J48" s="21">
        <f ca="1">IFERROR(__xludf.DUMMYFUNCTION("""COMPUTED_VALUE"""),0.000906892382104024)</f>
        <v>9.0689238210402395E-4</v>
      </c>
      <c r="K48" s="19"/>
      <c r="L48" s="19" t="str">
        <f ca="1">IFERROR(__xludf.DUMMYFUNCTION("""COMPUTED_VALUE"""),"BOM:543328")</f>
        <v>BOM:543328</v>
      </c>
      <c r="M48" s="19" t="str">
        <f ca="1">IFERROR(__xludf.DUMMYFUNCTION("""COMPUTED_VALUE"""),"NO")</f>
        <v>NO</v>
      </c>
      <c r="N48" s="19" t="str">
        <f ca="1">IFERROR(__xludf.DUMMYFUNCTION("""COMPUTED_VALUE"""),"NO")</f>
        <v>NO</v>
      </c>
      <c r="O48" s="19" t="str">
        <f ca="1">IFERROR(__xludf.DUMMYFUNCTION("""COMPUTED_VALUE"""),"Good Stock")</f>
        <v>Good Stock</v>
      </c>
      <c r="P48" s="19" t="str">
        <f ca="1">IFERROR(__xludf.DUMMYFUNCTION("""COMPUTED_VALUE"""),"Low Cap")</f>
        <v>Low Cap</v>
      </c>
      <c r="Q48" s="19"/>
      <c r="R48" s="19"/>
      <c r="S48" s="19"/>
      <c r="T48" s="19"/>
      <c r="U48" s="19"/>
      <c r="V48" s="19"/>
      <c r="W48" s="19"/>
      <c r="X48" s="19"/>
      <c r="Y48" s="19"/>
      <c r="Z48" s="19"/>
    </row>
    <row r="49" spans="1:26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</row>
    <row r="50" spans="1:26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</row>
    <row r="51" spans="1:26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</row>
    <row r="52" spans="1:26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</row>
    <row r="53" spans="1:26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</row>
    <row r="54" spans="1:26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</row>
    <row r="55" spans="1:26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</row>
    <row r="56" spans="1:26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</row>
    <row r="57" spans="1:26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</row>
    <row r="58" spans="1:26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</row>
    <row r="59" spans="1:26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</row>
    <row r="60" spans="1:26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</row>
    <row r="61" spans="1:26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</row>
    <row r="62" spans="1:26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</row>
    <row r="63" spans="1:26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</row>
    <row r="64" spans="1:26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</row>
    <row r="65" spans="1:26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</row>
    <row r="66" spans="1:26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</row>
    <row r="67" spans="1:26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</row>
    <row r="68" spans="1:26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</row>
    <row r="69" spans="1:26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</row>
    <row r="70" spans="1:26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</row>
    <row r="71" spans="1:26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</row>
    <row r="72" spans="1:26">
      <c r="A72" s="19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</row>
    <row r="73" spans="1:26">
      <c r="A73" s="19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</row>
    <row r="74" spans="1:26">
      <c r="A74" s="19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</row>
    <row r="75" spans="1:26">
      <c r="A75" s="19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</row>
    <row r="76" spans="1:26">
      <c r="A76" s="19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</row>
    <row r="77" spans="1:26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</row>
    <row r="78" spans="1:26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</row>
    <row r="79" spans="1:26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</row>
    <row r="80" spans="1:26">
      <c r="A80" s="19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</row>
    <row r="81" spans="1:26">
      <c r="A81" s="19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</row>
    <row r="82" spans="1:26">
      <c r="A82" s="19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</row>
    <row r="83" spans="1:26">
      <c r="A83" s="19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</row>
    <row r="84" spans="1:26">
      <c r="A84" s="19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</row>
    <row r="85" spans="1:26">
      <c r="A85" s="19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</row>
    <row r="86" spans="1:26">
      <c r="A86" s="19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</row>
    <row r="87" spans="1:26">
      <c r="A87" s="19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</row>
    <row r="88" spans="1:26">
      <c r="A88" s="19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</row>
    <row r="89" spans="1:26">
      <c r="A89" s="19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</row>
    <row r="90" spans="1:26">
      <c r="A90" s="19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</row>
    <row r="91" spans="1:26">
      <c r="A91" s="19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</row>
    <row r="92" spans="1:26">
      <c r="A92" s="19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</row>
    <row r="93" spans="1:26">
      <c r="A93" s="19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</row>
    <row r="94" spans="1:26">
      <c r="A94" s="19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</row>
    <row r="95" spans="1:26">
      <c r="A95" s="19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</row>
    <row r="96" spans="1:26">
      <c r="A96" s="19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</row>
    <row r="97" spans="1:26">
      <c r="A97" s="19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</row>
    <row r="98" spans="1:26">
      <c r="A98" s="19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</row>
    <row r="99" spans="1:26">
      <c r="A99" s="19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</row>
    <row r="100" spans="1:26">
      <c r="A100" s="19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</row>
    <row r="101" spans="1:26">
      <c r="A101" s="19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</row>
    <row r="102" spans="1:26">
      <c r="A102" s="19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</row>
    <row r="103" spans="1:26">
      <c r="A103" s="19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</row>
    <row r="104" spans="1:26">
      <c r="A104" s="19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</row>
    <row r="105" spans="1:26">
      <c r="A105" s="19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</row>
    <row r="106" spans="1:26">
      <c r="A106" s="19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</row>
    <row r="107" spans="1:26">
      <c r="A107" s="19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</row>
    <row r="108" spans="1:26">
      <c r="A108" s="19"/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</row>
    <row r="109" spans="1:26">
      <c r="A109" s="19"/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</row>
    <row r="110" spans="1:26">
      <c r="A110" s="19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26">
      <c r="A111" s="19"/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</row>
    <row r="112" spans="1:26">
      <c r="A112" s="19"/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</row>
    <row r="113" spans="1:26">
      <c r="A113" s="19"/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</row>
    <row r="114" spans="1:26">
      <c r="A114" s="19"/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</row>
    <row r="115" spans="1:26">
      <c r="A115" s="19"/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</row>
    <row r="116" spans="1:26">
      <c r="A116" s="19"/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</row>
    <row r="117" spans="1:26">
      <c r="A117" s="19"/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</row>
    <row r="118" spans="1:26">
      <c r="A118" s="19"/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</row>
    <row r="119" spans="1:26">
      <c r="A119" s="19"/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</row>
    <row r="120" spans="1:26">
      <c r="A120" s="19"/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</row>
    <row r="121" spans="1:26">
      <c r="A121" s="19"/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</row>
    <row r="122" spans="1:26">
      <c r="A122" s="19"/>
      <c r="B122" s="19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</row>
    <row r="123" spans="1:26">
      <c r="A123" s="19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</row>
    <row r="124" spans="1:26">
      <c r="A124" s="19"/>
      <c r="B124" s="19"/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</row>
    <row r="125" spans="1:26">
      <c r="A125" s="19"/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</row>
    <row r="126" spans="1:26">
      <c r="A126" s="19"/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</row>
    <row r="127" spans="1:26">
      <c r="A127" s="19"/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</row>
    <row r="128" spans="1:26">
      <c r="A128" s="19"/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</row>
    <row r="129" spans="1:26">
      <c r="A129" s="19"/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</row>
    <row r="130" spans="1:26">
      <c r="A130" s="19"/>
      <c r="B130" s="19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</row>
    <row r="131" spans="1:26">
      <c r="A131" s="19"/>
      <c r="B131" s="19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</row>
    <row r="132" spans="1:26">
      <c r="A132" s="19"/>
      <c r="B132" s="19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</row>
    <row r="133" spans="1:26">
      <c r="A133" s="19"/>
      <c r="B133" s="19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</row>
    <row r="134" spans="1:26">
      <c r="A134" s="19"/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</row>
    <row r="135" spans="1:26">
      <c r="A135" s="19"/>
      <c r="B135" s="19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</row>
    <row r="136" spans="1:26">
      <c r="A136" s="19"/>
      <c r="B136" s="19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</row>
    <row r="137" spans="1:26">
      <c r="A137" s="19"/>
      <c r="B137" s="19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</row>
    <row r="138" spans="1:26">
      <c r="A138" s="19"/>
      <c r="B138" s="19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</row>
    <row r="139" spans="1:26">
      <c r="A139" s="19"/>
      <c r="B139" s="19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</row>
    <row r="140" spans="1:26">
      <c r="A140" s="19"/>
      <c r="B140" s="19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</row>
    <row r="141" spans="1:26">
      <c r="A141" s="19"/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</row>
    <row r="142" spans="1:26">
      <c r="A142" s="19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</row>
    <row r="143" spans="1:26">
      <c r="A143" s="19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</row>
    <row r="144" spans="1:26">
      <c r="A144" s="19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</row>
    <row r="145" spans="1:26">
      <c r="A145" s="19"/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</row>
    <row r="146" spans="1:26">
      <c r="A146" s="19"/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</row>
    <row r="147" spans="1:26">
      <c r="A147" s="19"/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</row>
    <row r="148" spans="1:26">
      <c r="A148" s="19"/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</row>
    <row r="149" spans="1:26">
      <c r="A149" s="19"/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</row>
    <row r="150" spans="1:26">
      <c r="A150" s="19"/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</row>
    <row r="151" spans="1:26">
      <c r="A151" s="19"/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</row>
    <row r="152" spans="1:26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</row>
    <row r="153" spans="1:26">
      <c r="A153" s="19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</row>
    <row r="154" spans="1:26">
      <c r="A154" s="19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</row>
    <row r="155" spans="1:26">
      <c r="A155" s="19"/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</row>
    <row r="156" spans="1:26">
      <c r="A156" s="19"/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</row>
    <row r="157" spans="1:26">
      <c r="A157" s="19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</row>
    <row r="158" spans="1:26">
      <c r="A158" s="19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</row>
    <row r="159" spans="1:26">
      <c r="A159" s="19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</row>
    <row r="160" spans="1:26">
      <c r="A160" s="19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</row>
    <row r="161" spans="1:26">
      <c r="A161" s="19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</row>
    <row r="162" spans="1:26">
      <c r="A162" s="19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</row>
    <row r="163" spans="1:26">
      <c r="A163" s="19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</row>
    <row r="164" spans="1:26">
      <c r="A164" s="19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</row>
    <row r="165" spans="1:26">
      <c r="A165" s="19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</row>
    <row r="166" spans="1:26">
      <c r="A166" s="19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</row>
    <row r="167" spans="1:26">
      <c r="A167" s="19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</row>
    <row r="168" spans="1:26">
      <c r="A168" s="19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</row>
    <row r="169" spans="1:26">
      <c r="A169" s="19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</row>
    <row r="170" spans="1:26">
      <c r="A170" s="19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</row>
    <row r="171" spans="1:26">
      <c r="A171" s="19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</row>
    <row r="172" spans="1:26">
      <c r="A172" s="19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</row>
    <row r="173" spans="1:26">
      <c r="A173" s="19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</row>
    <row r="174" spans="1:26">
      <c r="A174" s="19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</row>
    <row r="175" spans="1:26">
      <c r="A175" s="19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</row>
    <row r="176" spans="1:26">
      <c r="A176" s="19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</row>
    <row r="177" spans="1:26">
      <c r="A177" s="19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</row>
    <row r="178" spans="1:26">
      <c r="A178" s="19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</row>
    <row r="179" spans="1:26">
      <c r="A179" s="19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</row>
    <row r="180" spans="1:26">
      <c r="A180" s="19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</row>
    <row r="181" spans="1:26">
      <c r="A181" s="19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</row>
    <row r="182" spans="1:26">
      <c r="A182" s="19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</row>
    <row r="183" spans="1:26">
      <c r="A183" s="19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</row>
    <row r="184" spans="1:26">
      <c r="A184" s="19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</row>
    <row r="185" spans="1:26">
      <c r="A185" s="19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</row>
    <row r="186" spans="1:26">
      <c r="A186" s="19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</row>
    <row r="187" spans="1:26">
      <c r="A187" s="19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</row>
    <row r="188" spans="1:26">
      <c r="A188" s="19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</row>
    <row r="189" spans="1:26">
      <c r="A189" s="19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</row>
    <row r="190" spans="1:26">
      <c r="A190" s="19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</row>
    <row r="191" spans="1:26">
      <c r="A191" s="19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</row>
    <row r="192" spans="1:26">
      <c r="A192" s="19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</row>
    <row r="193" spans="1:26">
      <c r="A193" s="19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</row>
    <row r="194" spans="1:26">
      <c r="A194" s="19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</row>
    <row r="195" spans="1:26">
      <c r="A195" s="19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</row>
    <row r="196" spans="1:26">
      <c r="A196" s="19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</row>
    <row r="197" spans="1:26">
      <c r="A197" s="19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</row>
    <row r="198" spans="1:26">
      <c r="A198" s="19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</row>
    <row r="199" spans="1:26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</row>
    <row r="200" spans="1:26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</row>
    <row r="201" spans="1:26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</row>
    <row r="202" spans="1:26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</row>
    <row r="203" spans="1:26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</row>
    <row r="204" spans="1:26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</row>
    <row r="205" spans="1:26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</row>
    <row r="206" spans="1:26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</row>
    <row r="207" spans="1:26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</row>
    <row r="208" spans="1:26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</row>
    <row r="209" spans="1:26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</row>
    <row r="210" spans="1:26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</row>
    <row r="211" spans="1:26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</row>
    <row r="212" spans="1:26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</row>
    <row r="213" spans="1:26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</row>
    <row r="214" spans="1:26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</row>
    <row r="215" spans="1:26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</row>
    <row r="216" spans="1:26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</row>
    <row r="217" spans="1:26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</row>
    <row r="218" spans="1:26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</row>
    <row r="219" spans="1:26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</row>
    <row r="220" spans="1:26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</row>
    <row r="221" spans="1:26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</row>
    <row r="222" spans="1:26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</row>
    <row r="223" spans="1:26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</row>
    <row r="224" spans="1:26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</row>
    <row r="225" spans="1:26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</row>
    <row r="226" spans="1:26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</row>
    <row r="227" spans="1:26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</row>
    <row r="228" spans="1:26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</row>
    <row r="229" spans="1:26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</row>
    <row r="230" spans="1:26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</row>
    <row r="231" spans="1:26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</row>
    <row r="232" spans="1:26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</row>
    <row r="233" spans="1:26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</row>
    <row r="234" spans="1:26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</row>
    <row r="235" spans="1:26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</row>
    <row r="236" spans="1:26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</row>
    <row r="237" spans="1:26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</row>
    <row r="238" spans="1:26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</row>
    <row r="239" spans="1:26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</row>
    <row r="240" spans="1:26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</row>
    <row r="241" spans="1:26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</row>
    <row r="242" spans="1:26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</row>
    <row r="243" spans="1:26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</row>
    <row r="244" spans="1:26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</row>
    <row r="245" spans="1:26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</row>
    <row r="246" spans="1:26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</row>
    <row r="247" spans="1:26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</row>
    <row r="248" spans="1:26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</row>
    <row r="249" spans="1:26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</row>
    <row r="250" spans="1:26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</row>
    <row r="251" spans="1:26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</row>
    <row r="252" spans="1:26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</row>
    <row r="253" spans="1:26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</row>
    <row r="254" spans="1:26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</row>
    <row r="255" spans="1:26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</row>
    <row r="256" spans="1:26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</row>
    <row r="257" spans="1:26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</row>
    <row r="258" spans="1:26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</row>
    <row r="259" spans="1:26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</row>
    <row r="260" spans="1:26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</row>
    <row r="261" spans="1:26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</row>
    <row r="262" spans="1:26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</row>
    <row r="263" spans="1:26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</row>
    <row r="264" spans="1:26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</row>
    <row r="265" spans="1:26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</row>
    <row r="266" spans="1:26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</row>
    <row r="267" spans="1:26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</row>
    <row r="268" spans="1:26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</row>
    <row r="269" spans="1:26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</row>
    <row r="270" spans="1:26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</row>
    <row r="271" spans="1:26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</row>
    <row r="272" spans="1:26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</row>
    <row r="273" spans="1:26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</row>
    <row r="274" spans="1:26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</row>
    <row r="275" spans="1:26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</row>
    <row r="276" spans="1:26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</row>
    <row r="277" spans="1:26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</row>
    <row r="278" spans="1:26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</row>
    <row r="279" spans="1:26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</row>
    <row r="280" spans="1:26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</row>
    <row r="281" spans="1:26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</row>
    <row r="282" spans="1:26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</row>
    <row r="283" spans="1:26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</row>
    <row r="284" spans="1:26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</row>
    <row r="285" spans="1:26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</row>
    <row r="286" spans="1:26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</row>
    <row r="287" spans="1:26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</row>
    <row r="288" spans="1:26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</row>
    <row r="289" spans="1:26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</row>
    <row r="290" spans="1:26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</row>
    <row r="291" spans="1:26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</row>
    <row r="292" spans="1:26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</row>
    <row r="293" spans="1:26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</row>
    <row r="294" spans="1:26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</row>
    <row r="295" spans="1:26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</row>
    <row r="296" spans="1:26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</row>
    <row r="297" spans="1:26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</row>
    <row r="298" spans="1:26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</row>
    <row r="299" spans="1:26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</row>
    <row r="300" spans="1:26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</row>
    <row r="301" spans="1:26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</row>
    <row r="302" spans="1:26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</row>
    <row r="303" spans="1:26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</row>
    <row r="304" spans="1:26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</row>
    <row r="305" spans="1:26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</row>
    <row r="306" spans="1:26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</row>
    <row r="307" spans="1:26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</row>
    <row r="308" spans="1:26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</row>
    <row r="309" spans="1:26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</row>
    <row r="310" spans="1:26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</row>
    <row r="311" spans="1:26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</row>
    <row r="312" spans="1:26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</row>
    <row r="313" spans="1:26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</row>
    <row r="314" spans="1:26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</row>
    <row r="315" spans="1:26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</row>
    <row r="316" spans="1:26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</row>
    <row r="317" spans="1:26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</row>
    <row r="318" spans="1:26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</row>
    <row r="319" spans="1:26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</row>
    <row r="320" spans="1:26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</row>
    <row r="321" spans="1:26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</row>
    <row r="322" spans="1:26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</row>
    <row r="323" spans="1:26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</row>
    <row r="324" spans="1:26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</row>
    <row r="325" spans="1:26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</row>
    <row r="326" spans="1:26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</row>
    <row r="327" spans="1:26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</row>
    <row r="328" spans="1:26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</row>
    <row r="329" spans="1:26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</row>
    <row r="330" spans="1:26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</row>
    <row r="331" spans="1:26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</row>
    <row r="332" spans="1:26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</row>
    <row r="333" spans="1:26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</row>
    <row r="334" spans="1:26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</row>
    <row r="335" spans="1:26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</row>
    <row r="336" spans="1:26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</row>
    <row r="337" spans="1:26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</row>
    <row r="338" spans="1:26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</row>
    <row r="339" spans="1:26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</row>
    <row r="340" spans="1:26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</row>
    <row r="341" spans="1:26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</row>
    <row r="342" spans="1:26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</row>
    <row r="343" spans="1:26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</row>
    <row r="344" spans="1:26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</row>
    <row r="345" spans="1:26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</row>
    <row r="346" spans="1:26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</row>
    <row r="347" spans="1:26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</row>
    <row r="348" spans="1:26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</row>
    <row r="349" spans="1:26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</row>
    <row r="350" spans="1:26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</row>
    <row r="351" spans="1:26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</row>
    <row r="352" spans="1:26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</row>
    <row r="353" spans="1:26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</row>
    <row r="354" spans="1:26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</row>
    <row r="355" spans="1:26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</row>
    <row r="356" spans="1:26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</row>
    <row r="357" spans="1:26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</row>
    <row r="358" spans="1:26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</row>
    <row r="359" spans="1:26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</row>
    <row r="360" spans="1:26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</row>
    <row r="361" spans="1:26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</row>
    <row r="362" spans="1:26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</row>
    <row r="363" spans="1:26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</row>
    <row r="364" spans="1:26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</row>
    <row r="365" spans="1:26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</row>
    <row r="366" spans="1:26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</row>
    <row r="367" spans="1:26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</row>
    <row r="368" spans="1:26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</row>
    <row r="369" spans="1:26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</row>
    <row r="370" spans="1:26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</row>
    <row r="371" spans="1:26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</row>
    <row r="372" spans="1:26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</row>
    <row r="373" spans="1:26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</row>
    <row r="374" spans="1:26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</row>
    <row r="375" spans="1:26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</row>
    <row r="376" spans="1:26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</row>
    <row r="377" spans="1:26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</row>
    <row r="378" spans="1:26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</row>
    <row r="379" spans="1:26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</row>
    <row r="380" spans="1:26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</row>
    <row r="381" spans="1:26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</row>
    <row r="382" spans="1:26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</row>
    <row r="383" spans="1:26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</row>
    <row r="384" spans="1:26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</row>
    <row r="385" spans="1:26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</row>
    <row r="386" spans="1:26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</row>
    <row r="387" spans="1:26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</row>
    <row r="388" spans="1:26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</row>
    <row r="389" spans="1:26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</row>
    <row r="390" spans="1:26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</row>
    <row r="391" spans="1:26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</row>
    <row r="392" spans="1:26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</row>
    <row r="393" spans="1:26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</row>
    <row r="394" spans="1:26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</row>
    <row r="395" spans="1:26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</row>
    <row r="396" spans="1:26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</row>
    <row r="397" spans="1:26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</row>
    <row r="398" spans="1:26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</row>
    <row r="399" spans="1:26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</row>
    <row r="400" spans="1:26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</row>
    <row r="401" spans="1:26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</row>
    <row r="402" spans="1:26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</row>
    <row r="403" spans="1:26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</row>
    <row r="404" spans="1:26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</row>
    <row r="405" spans="1:26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</row>
    <row r="406" spans="1:26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</row>
    <row r="407" spans="1:26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</row>
    <row r="408" spans="1:26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</row>
    <row r="409" spans="1:26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</row>
    <row r="410" spans="1:26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</row>
    <row r="411" spans="1:26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</row>
    <row r="412" spans="1:26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</row>
    <row r="413" spans="1:26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</row>
    <row r="414" spans="1:26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</row>
    <row r="415" spans="1:26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</row>
    <row r="416" spans="1:26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</row>
    <row r="417" spans="1:26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</row>
    <row r="418" spans="1:26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</row>
    <row r="419" spans="1:26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</row>
    <row r="420" spans="1:26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</row>
    <row r="421" spans="1:26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</row>
    <row r="422" spans="1:26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</row>
    <row r="423" spans="1:26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</row>
    <row r="424" spans="1:26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</row>
    <row r="425" spans="1:26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</row>
    <row r="426" spans="1:26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</row>
    <row r="427" spans="1:26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</row>
    <row r="428" spans="1:26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</row>
    <row r="429" spans="1:26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</row>
    <row r="430" spans="1:26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</row>
    <row r="431" spans="1:26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</row>
    <row r="432" spans="1:26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</row>
    <row r="433" spans="1:26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</row>
    <row r="434" spans="1:26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</row>
    <row r="435" spans="1:26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</row>
    <row r="436" spans="1:26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</row>
    <row r="437" spans="1:26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</row>
    <row r="438" spans="1:26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</row>
    <row r="439" spans="1:26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</row>
    <row r="440" spans="1:26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</row>
    <row r="441" spans="1:26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</row>
    <row r="442" spans="1:26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</row>
    <row r="443" spans="1:26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</row>
    <row r="444" spans="1:26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</row>
    <row r="445" spans="1:26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</row>
    <row r="446" spans="1:26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</row>
    <row r="447" spans="1:26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</row>
    <row r="448" spans="1:26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</row>
    <row r="449" spans="1:26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</row>
    <row r="450" spans="1:26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</row>
    <row r="451" spans="1:26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</row>
    <row r="452" spans="1:26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</row>
    <row r="453" spans="1:26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</row>
    <row r="454" spans="1:26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</row>
    <row r="455" spans="1:26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</row>
    <row r="456" spans="1:26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</row>
    <row r="457" spans="1:26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</row>
    <row r="458" spans="1:26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</row>
    <row r="459" spans="1:26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</row>
    <row r="460" spans="1:26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</row>
    <row r="461" spans="1:26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</row>
    <row r="462" spans="1:26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</row>
    <row r="463" spans="1:26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</row>
    <row r="464" spans="1:26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</row>
    <row r="465" spans="1:26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</row>
    <row r="466" spans="1:26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</row>
    <row r="467" spans="1:26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</row>
    <row r="468" spans="1:26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</row>
    <row r="469" spans="1:26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</row>
    <row r="470" spans="1:26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</row>
    <row r="471" spans="1:26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</row>
    <row r="472" spans="1:26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</row>
    <row r="473" spans="1:26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</row>
    <row r="474" spans="1:26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</row>
    <row r="475" spans="1:26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</row>
    <row r="476" spans="1:26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</row>
    <row r="477" spans="1:26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</row>
    <row r="478" spans="1:26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</row>
    <row r="479" spans="1:26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</row>
    <row r="480" spans="1:26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</row>
    <row r="481" spans="1:26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</row>
    <row r="482" spans="1:26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</row>
    <row r="483" spans="1:26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</row>
    <row r="484" spans="1:26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</row>
    <row r="485" spans="1:26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</row>
    <row r="486" spans="1:26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</row>
    <row r="487" spans="1:26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</row>
    <row r="488" spans="1:26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</row>
    <row r="489" spans="1:26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</row>
    <row r="490" spans="1:26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</row>
    <row r="491" spans="1:26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</row>
    <row r="492" spans="1:26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</row>
    <row r="493" spans="1:26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</row>
    <row r="494" spans="1:26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</row>
    <row r="495" spans="1:26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</row>
    <row r="496" spans="1:26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</row>
    <row r="497" spans="1:26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</row>
    <row r="498" spans="1:26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</row>
    <row r="499" spans="1:26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</row>
    <row r="500" spans="1:26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</row>
    <row r="501" spans="1:26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</row>
    <row r="502" spans="1:26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</row>
    <row r="503" spans="1:26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</row>
    <row r="504" spans="1:26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</row>
    <row r="505" spans="1:26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</row>
    <row r="506" spans="1:26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</row>
    <row r="507" spans="1:26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</row>
    <row r="508" spans="1:26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</row>
    <row r="509" spans="1:26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</row>
    <row r="510" spans="1:26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</row>
    <row r="511" spans="1:26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</row>
    <row r="512" spans="1:26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</row>
    <row r="513" spans="1:26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</row>
    <row r="514" spans="1:26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</row>
    <row r="515" spans="1:26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</row>
    <row r="516" spans="1:26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</row>
    <row r="517" spans="1:26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</row>
    <row r="518" spans="1:26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</row>
    <row r="519" spans="1:26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</row>
    <row r="520" spans="1:26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</row>
    <row r="521" spans="1:26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</row>
    <row r="522" spans="1:26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</row>
    <row r="523" spans="1:26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</row>
    <row r="524" spans="1:26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</row>
    <row r="525" spans="1:26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</row>
    <row r="526" spans="1:26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</row>
    <row r="527" spans="1:26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</row>
    <row r="528" spans="1:26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</row>
    <row r="529" spans="1:26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</row>
    <row r="530" spans="1:26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</row>
    <row r="531" spans="1:26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</row>
    <row r="532" spans="1:26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</row>
    <row r="533" spans="1:26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</row>
    <row r="534" spans="1:26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</row>
    <row r="535" spans="1:26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</row>
    <row r="536" spans="1:26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</row>
    <row r="537" spans="1:26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</row>
    <row r="538" spans="1:26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</row>
    <row r="539" spans="1:26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</row>
    <row r="540" spans="1:26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</row>
    <row r="541" spans="1:26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</row>
    <row r="542" spans="1:26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</row>
    <row r="543" spans="1:26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</row>
    <row r="544" spans="1:26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</row>
    <row r="545" spans="1:26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</row>
    <row r="546" spans="1:26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</row>
    <row r="547" spans="1:26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</row>
    <row r="548" spans="1:26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</row>
    <row r="549" spans="1:26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</row>
    <row r="550" spans="1:26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</row>
    <row r="551" spans="1:26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</row>
    <row r="552" spans="1:26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</row>
    <row r="553" spans="1:26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</row>
    <row r="554" spans="1:26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</row>
    <row r="555" spans="1:26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</row>
    <row r="556" spans="1:26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</row>
    <row r="557" spans="1:26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</row>
    <row r="558" spans="1:26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</row>
    <row r="559" spans="1:26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</row>
    <row r="560" spans="1:26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</row>
    <row r="561" spans="1:26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</row>
    <row r="562" spans="1:26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</row>
    <row r="563" spans="1:26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</row>
    <row r="564" spans="1:26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</row>
    <row r="565" spans="1:26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</row>
    <row r="566" spans="1:26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</row>
    <row r="567" spans="1:26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</row>
    <row r="568" spans="1:26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</row>
    <row r="569" spans="1:26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</row>
    <row r="570" spans="1:26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</row>
    <row r="571" spans="1:26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</row>
    <row r="572" spans="1:26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</row>
    <row r="573" spans="1:26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</row>
    <row r="574" spans="1:26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</row>
    <row r="575" spans="1:26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</row>
    <row r="576" spans="1:26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</row>
    <row r="577" spans="1:26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</row>
    <row r="578" spans="1:26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</row>
    <row r="579" spans="1:26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</row>
    <row r="580" spans="1:26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</row>
    <row r="581" spans="1:26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</row>
    <row r="582" spans="1:26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</row>
    <row r="583" spans="1:26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</row>
    <row r="584" spans="1:26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</row>
    <row r="585" spans="1:26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</row>
    <row r="586" spans="1:26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</row>
    <row r="587" spans="1:26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</row>
    <row r="588" spans="1:26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</row>
    <row r="589" spans="1:26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</row>
    <row r="590" spans="1:26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</row>
    <row r="591" spans="1:26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</row>
    <row r="592" spans="1:26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</row>
    <row r="593" spans="1:26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</row>
    <row r="594" spans="1:26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</row>
    <row r="595" spans="1:26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</row>
    <row r="596" spans="1:26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</row>
    <row r="597" spans="1:26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</row>
    <row r="598" spans="1:26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</row>
    <row r="599" spans="1:26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</row>
    <row r="600" spans="1:26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</row>
    <row r="601" spans="1:26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</row>
    <row r="602" spans="1:26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</row>
    <row r="603" spans="1:26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</row>
    <row r="604" spans="1:26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</row>
    <row r="605" spans="1:26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</row>
    <row r="606" spans="1:26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</row>
    <row r="607" spans="1:26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</row>
    <row r="608" spans="1:26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</row>
    <row r="609" spans="1:26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</row>
    <row r="610" spans="1:26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</row>
    <row r="611" spans="1:26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</row>
    <row r="612" spans="1:26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</row>
    <row r="613" spans="1:26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</row>
    <row r="614" spans="1:26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</row>
    <row r="615" spans="1:26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</row>
    <row r="616" spans="1:26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</row>
    <row r="617" spans="1:26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</row>
    <row r="618" spans="1:26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</row>
    <row r="619" spans="1:26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</row>
    <row r="620" spans="1:26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</row>
    <row r="621" spans="1:26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</row>
    <row r="622" spans="1:26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</row>
    <row r="623" spans="1:26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</row>
    <row r="624" spans="1:26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</row>
    <row r="625" spans="1:26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</row>
    <row r="626" spans="1:26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</row>
    <row r="627" spans="1:26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</row>
    <row r="628" spans="1:26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</row>
    <row r="629" spans="1:26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</row>
    <row r="630" spans="1:26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</row>
    <row r="631" spans="1:26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</row>
    <row r="632" spans="1:26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</row>
    <row r="633" spans="1:26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</row>
    <row r="634" spans="1:26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</row>
    <row r="635" spans="1:26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</row>
    <row r="636" spans="1:26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</row>
    <row r="637" spans="1:26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</row>
    <row r="638" spans="1:26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</row>
    <row r="639" spans="1:26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</row>
    <row r="640" spans="1:26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</row>
    <row r="641" spans="1:26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</row>
    <row r="642" spans="1:26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</row>
    <row r="643" spans="1:26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</row>
    <row r="644" spans="1:26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</row>
    <row r="645" spans="1:26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</row>
    <row r="646" spans="1:26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</row>
    <row r="647" spans="1:26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</row>
    <row r="648" spans="1:26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</row>
    <row r="649" spans="1:26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</row>
    <row r="650" spans="1:26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</row>
    <row r="651" spans="1:26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</row>
    <row r="652" spans="1:26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</row>
    <row r="653" spans="1:26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</row>
    <row r="654" spans="1:26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</row>
    <row r="655" spans="1:26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</row>
    <row r="656" spans="1:26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</row>
    <row r="657" spans="1:26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</row>
    <row r="658" spans="1:26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</row>
    <row r="659" spans="1:26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</row>
    <row r="660" spans="1:26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</row>
    <row r="661" spans="1:26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</row>
    <row r="662" spans="1:26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</row>
    <row r="663" spans="1:26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</row>
    <row r="664" spans="1:26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</row>
    <row r="665" spans="1:26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</row>
    <row r="666" spans="1:26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</row>
    <row r="667" spans="1:26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</row>
    <row r="668" spans="1:26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</row>
    <row r="669" spans="1:26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</row>
    <row r="670" spans="1:26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</row>
    <row r="671" spans="1:26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</row>
    <row r="672" spans="1:26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</row>
    <row r="673" spans="1:26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</row>
    <row r="674" spans="1:26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</row>
    <row r="675" spans="1:26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</row>
    <row r="676" spans="1:26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</row>
    <row r="677" spans="1:26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</row>
    <row r="678" spans="1:26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</row>
    <row r="679" spans="1:26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</row>
    <row r="680" spans="1:26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</row>
    <row r="681" spans="1:26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</row>
    <row r="682" spans="1:26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</row>
    <row r="683" spans="1:26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</row>
    <row r="684" spans="1:26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</row>
    <row r="685" spans="1:26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</row>
    <row r="686" spans="1:26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</row>
    <row r="687" spans="1:26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</row>
    <row r="688" spans="1:26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</row>
    <row r="689" spans="1:26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</row>
    <row r="690" spans="1:26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</row>
    <row r="691" spans="1:26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</row>
    <row r="692" spans="1:26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</row>
    <row r="693" spans="1:26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</row>
    <row r="694" spans="1:26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</row>
    <row r="695" spans="1:26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</row>
    <row r="696" spans="1:26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</row>
    <row r="697" spans="1:26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</row>
    <row r="698" spans="1:26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</row>
    <row r="699" spans="1:26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</row>
    <row r="700" spans="1:26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</row>
    <row r="701" spans="1:26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</row>
    <row r="702" spans="1:26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</row>
    <row r="703" spans="1:26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</row>
    <row r="704" spans="1:26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</row>
    <row r="705" spans="1:26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</row>
    <row r="706" spans="1:26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</row>
    <row r="707" spans="1:26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</row>
    <row r="708" spans="1:26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</row>
    <row r="709" spans="1:26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</row>
    <row r="710" spans="1:26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</row>
    <row r="711" spans="1:26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</row>
    <row r="712" spans="1:26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</row>
    <row r="713" spans="1:26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</row>
    <row r="714" spans="1:26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</row>
    <row r="715" spans="1:26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</row>
    <row r="716" spans="1:26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</row>
    <row r="717" spans="1:26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</row>
    <row r="718" spans="1:26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</row>
    <row r="719" spans="1:26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</row>
    <row r="720" spans="1:26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</row>
    <row r="721" spans="1:26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</row>
    <row r="722" spans="1:26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</row>
    <row r="723" spans="1:26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</row>
    <row r="724" spans="1:26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</row>
    <row r="725" spans="1:26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</row>
    <row r="726" spans="1:26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</row>
    <row r="727" spans="1:26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</row>
    <row r="728" spans="1:26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</row>
    <row r="729" spans="1:26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</row>
    <row r="730" spans="1:26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</row>
    <row r="731" spans="1:26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</row>
    <row r="732" spans="1:26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</row>
    <row r="733" spans="1:26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</row>
    <row r="734" spans="1:26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</row>
    <row r="735" spans="1:26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</row>
    <row r="736" spans="1:26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</row>
    <row r="737" spans="1:26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</row>
    <row r="738" spans="1:26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</row>
    <row r="739" spans="1:26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</row>
    <row r="740" spans="1:26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</row>
    <row r="741" spans="1:26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</row>
    <row r="742" spans="1:26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</row>
    <row r="743" spans="1:26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</row>
    <row r="744" spans="1:26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</row>
    <row r="745" spans="1:26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</row>
    <row r="746" spans="1:26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</row>
    <row r="747" spans="1:26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</row>
    <row r="748" spans="1:26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</row>
    <row r="749" spans="1:26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</row>
    <row r="750" spans="1:26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</row>
    <row r="751" spans="1:26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</row>
    <row r="752" spans="1:26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</row>
    <row r="753" spans="1:26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</row>
    <row r="754" spans="1:26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</row>
    <row r="755" spans="1:26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</row>
    <row r="756" spans="1:26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</row>
    <row r="757" spans="1:26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</row>
    <row r="758" spans="1:26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</row>
    <row r="759" spans="1:26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</row>
    <row r="760" spans="1:26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</row>
    <row r="761" spans="1:26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</row>
    <row r="762" spans="1:26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</row>
    <row r="763" spans="1:26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</row>
    <row r="764" spans="1:26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</row>
    <row r="765" spans="1:26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</row>
    <row r="766" spans="1:26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</row>
    <row r="767" spans="1:26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</row>
    <row r="768" spans="1:26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</row>
    <row r="769" spans="1:26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</row>
    <row r="770" spans="1:26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</row>
    <row r="771" spans="1:26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</row>
    <row r="772" spans="1:26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</row>
    <row r="773" spans="1:26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</row>
    <row r="774" spans="1:26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</row>
    <row r="775" spans="1:26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</row>
    <row r="776" spans="1:26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</row>
    <row r="777" spans="1:26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</row>
    <row r="778" spans="1:26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</row>
    <row r="779" spans="1:26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</row>
    <row r="780" spans="1:26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</row>
    <row r="781" spans="1:26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</row>
    <row r="782" spans="1:26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</row>
    <row r="783" spans="1:26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</row>
    <row r="784" spans="1:26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</row>
    <row r="785" spans="1:26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</row>
    <row r="786" spans="1:26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</row>
    <row r="787" spans="1:26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</row>
    <row r="788" spans="1:26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</row>
    <row r="789" spans="1:26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</row>
    <row r="790" spans="1:26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</row>
    <row r="791" spans="1:26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</row>
    <row r="792" spans="1:26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</row>
    <row r="793" spans="1:26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</row>
    <row r="794" spans="1:26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</row>
    <row r="795" spans="1:26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</row>
    <row r="796" spans="1:26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</row>
    <row r="797" spans="1:26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</row>
    <row r="798" spans="1:26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</row>
    <row r="799" spans="1:26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</row>
    <row r="800" spans="1:26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</row>
    <row r="801" spans="1:26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</row>
    <row r="802" spans="1:26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</row>
    <row r="803" spans="1:26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</row>
    <row r="804" spans="1:26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</row>
    <row r="805" spans="1:26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</row>
    <row r="806" spans="1:26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</row>
    <row r="807" spans="1:26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</row>
    <row r="808" spans="1:26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</row>
    <row r="809" spans="1:26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</row>
    <row r="810" spans="1:26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</row>
    <row r="811" spans="1:26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</row>
    <row r="812" spans="1:26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</row>
    <row r="813" spans="1:26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</row>
    <row r="814" spans="1:26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</row>
    <row r="815" spans="1:26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</row>
    <row r="816" spans="1:26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</row>
    <row r="817" spans="1:26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</row>
    <row r="818" spans="1:26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</row>
    <row r="819" spans="1:26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</row>
    <row r="820" spans="1:26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</row>
    <row r="821" spans="1:26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</row>
    <row r="822" spans="1:26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</row>
    <row r="823" spans="1:26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</row>
    <row r="824" spans="1:26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</row>
    <row r="825" spans="1:26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</row>
    <row r="826" spans="1:26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</row>
    <row r="827" spans="1:26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</row>
    <row r="828" spans="1:26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</row>
    <row r="829" spans="1:26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</row>
    <row r="830" spans="1:26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</row>
    <row r="831" spans="1:26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</row>
    <row r="832" spans="1:26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</row>
    <row r="833" spans="1:26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</row>
    <row r="834" spans="1:26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</row>
    <row r="835" spans="1:26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</row>
    <row r="836" spans="1:26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</row>
    <row r="837" spans="1:26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</row>
    <row r="838" spans="1:26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</row>
    <row r="839" spans="1:26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</row>
    <row r="840" spans="1:26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</row>
    <row r="841" spans="1:26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</row>
    <row r="842" spans="1:26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</row>
    <row r="843" spans="1:26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</row>
    <row r="844" spans="1:26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</row>
    <row r="845" spans="1:26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</row>
    <row r="846" spans="1:26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</row>
    <row r="847" spans="1:26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</row>
    <row r="848" spans="1:26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</row>
    <row r="849" spans="1:26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</row>
    <row r="850" spans="1:26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</row>
    <row r="851" spans="1:26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</row>
    <row r="852" spans="1:26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</row>
    <row r="853" spans="1:26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</row>
    <row r="854" spans="1:26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</row>
    <row r="855" spans="1:26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</row>
    <row r="856" spans="1:26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</row>
    <row r="857" spans="1:26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</row>
    <row r="858" spans="1:26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</row>
    <row r="859" spans="1:26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</row>
    <row r="860" spans="1:26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</row>
    <row r="861" spans="1:26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</row>
    <row r="862" spans="1:26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</row>
    <row r="863" spans="1:26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</row>
    <row r="864" spans="1:26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</row>
    <row r="865" spans="1:26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</row>
    <row r="866" spans="1:26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</row>
    <row r="867" spans="1:26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</row>
    <row r="868" spans="1:26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</row>
    <row r="869" spans="1:26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</row>
    <row r="870" spans="1:26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</row>
    <row r="871" spans="1:26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</row>
    <row r="872" spans="1:26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</row>
    <row r="873" spans="1:26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</row>
    <row r="874" spans="1:26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</row>
    <row r="875" spans="1:26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</row>
    <row r="876" spans="1:26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</row>
    <row r="877" spans="1:26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</row>
    <row r="878" spans="1:26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</row>
    <row r="879" spans="1:26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</row>
    <row r="880" spans="1:26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</row>
    <row r="881" spans="1:26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</row>
    <row r="882" spans="1:26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</row>
    <row r="883" spans="1:26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</row>
    <row r="884" spans="1:26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</row>
    <row r="885" spans="1:26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</row>
    <row r="886" spans="1:26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</row>
    <row r="887" spans="1:26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</row>
    <row r="888" spans="1:26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</row>
    <row r="889" spans="1:26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</row>
    <row r="890" spans="1:26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</row>
    <row r="891" spans="1:26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</row>
    <row r="892" spans="1:26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</row>
    <row r="893" spans="1:26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</row>
    <row r="894" spans="1:26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</row>
    <row r="895" spans="1:26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</row>
    <row r="896" spans="1:26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</row>
    <row r="897" spans="1:26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</row>
    <row r="898" spans="1:26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</row>
    <row r="899" spans="1:26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</row>
    <row r="900" spans="1:26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</row>
    <row r="901" spans="1:26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</row>
    <row r="902" spans="1:26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</row>
    <row r="903" spans="1:26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</row>
    <row r="904" spans="1:26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</row>
    <row r="905" spans="1:26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</row>
    <row r="906" spans="1:26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</row>
    <row r="907" spans="1:26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</row>
    <row r="908" spans="1:26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</row>
    <row r="909" spans="1:26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</row>
    <row r="910" spans="1:26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</row>
    <row r="911" spans="1:26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</row>
    <row r="912" spans="1:26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</row>
    <row r="913" spans="1:26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</row>
    <row r="914" spans="1:26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</row>
    <row r="915" spans="1:26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</row>
    <row r="916" spans="1:26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</row>
    <row r="917" spans="1:26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</row>
    <row r="918" spans="1:26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</row>
    <row r="919" spans="1:26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</row>
    <row r="920" spans="1:26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</row>
    <row r="921" spans="1:26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</row>
    <row r="922" spans="1:26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</row>
    <row r="923" spans="1:26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</row>
    <row r="924" spans="1:26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</row>
    <row r="925" spans="1:26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</row>
    <row r="926" spans="1:26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</row>
    <row r="927" spans="1:26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</row>
    <row r="928" spans="1:26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</row>
    <row r="929" spans="1:26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</row>
    <row r="930" spans="1:26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</row>
    <row r="931" spans="1:26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</row>
    <row r="932" spans="1:26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</row>
    <row r="933" spans="1:26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</row>
    <row r="934" spans="1:26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</row>
    <row r="935" spans="1:26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</row>
    <row r="936" spans="1:26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</row>
    <row r="937" spans="1:26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</row>
    <row r="938" spans="1:26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</row>
    <row r="939" spans="1:26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</row>
    <row r="940" spans="1:26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</row>
    <row r="941" spans="1:26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</row>
    <row r="942" spans="1:26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</row>
    <row r="943" spans="1:26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</row>
    <row r="944" spans="1:26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</row>
    <row r="945" spans="1:26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</row>
    <row r="946" spans="1:26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</row>
    <row r="947" spans="1:26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</row>
    <row r="948" spans="1:26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</row>
    <row r="949" spans="1:26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</row>
    <row r="950" spans="1:26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</row>
    <row r="951" spans="1:26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</row>
    <row r="952" spans="1:26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</row>
    <row r="953" spans="1:26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</row>
    <row r="954" spans="1:26">
      <c r="A954" s="19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</row>
    <row r="955" spans="1:26">
      <c r="A955" s="19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</row>
    <row r="956" spans="1:26">
      <c r="A956" s="19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</row>
    <row r="957" spans="1:26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</row>
    <row r="958" spans="1:26">
      <c r="A958" s="19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</row>
    <row r="959" spans="1:26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</row>
    <row r="960" spans="1:26">
      <c r="A960" s="19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</row>
    <row r="961" spans="1:26">
      <c r="A961" s="19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</row>
    <row r="962" spans="1:26">
      <c r="A962" s="19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</row>
    <row r="963" spans="1:26">
      <c r="A963" s="19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</row>
    <row r="964" spans="1:26">
      <c r="A964" s="19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</row>
    <row r="965" spans="1:26">
      <c r="A965" s="19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</row>
    <row r="966" spans="1:26">
      <c r="A966" s="19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</row>
    <row r="967" spans="1:26">
      <c r="A967" s="19"/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</row>
    <row r="968" spans="1:26">
      <c r="A968" s="19"/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</row>
    <row r="969" spans="1:26">
      <c r="A969" s="19"/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</row>
    <row r="970" spans="1:26">
      <c r="A970" s="19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</row>
    <row r="971" spans="1:26">
      <c r="A971" s="19"/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</row>
    <row r="972" spans="1:26">
      <c r="A972" s="19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</row>
    <row r="973" spans="1:26">
      <c r="A973" s="19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</row>
    <row r="974" spans="1:26">
      <c r="A974" s="19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</row>
    <row r="975" spans="1:26">
      <c r="A975" s="19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</row>
    <row r="976" spans="1:26">
      <c r="A976" s="19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</row>
    <row r="977" spans="1:26">
      <c r="A977" s="19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</row>
    <row r="978" spans="1:26">
      <c r="A978" s="19"/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</row>
    <row r="979" spans="1:26">
      <c r="A979" s="19"/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</row>
    <row r="980" spans="1:26">
      <c r="A980" s="19"/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</row>
    <row r="981" spans="1:26">
      <c r="A981" s="19"/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</row>
    <row r="982" spans="1:26">
      <c r="A982" s="19"/>
      <c r="B982" s="19"/>
      <c r="C982" s="19"/>
      <c r="D982" s="19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</row>
    <row r="983" spans="1:26">
      <c r="A983" s="19"/>
      <c r="B983" s="19"/>
      <c r="C983" s="19"/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</row>
    <row r="984" spans="1:26">
      <c r="A984" s="19"/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</row>
    <row r="985" spans="1:26">
      <c r="A985" s="19"/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</row>
    <row r="986" spans="1:26">
      <c r="A986" s="19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</row>
    <row r="987" spans="1:26">
      <c r="A987" s="19"/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</row>
    <row r="988" spans="1:26">
      <c r="A988" s="19"/>
      <c r="B988" s="19"/>
      <c r="C988" s="19"/>
      <c r="D988" s="19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</row>
    <row r="989" spans="1:26">
      <c r="A989" s="19"/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</row>
    <row r="990" spans="1:26">
      <c r="A990" s="19"/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</row>
    <row r="991" spans="1:26">
      <c r="A991" s="19"/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</row>
    <row r="992" spans="1:26">
      <c r="A992" s="19"/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</row>
    <row r="993" spans="1:26">
      <c r="A993" s="19"/>
      <c r="B993" s="19"/>
      <c r="C993" s="19"/>
      <c r="D993" s="19"/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</row>
    <row r="994" spans="1:26">
      <c r="A994" s="19"/>
      <c r="B994" s="19"/>
      <c r="C994" s="19"/>
      <c r="D994" s="19"/>
      <c r="E994" s="19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</row>
    <row r="995" spans="1:26">
      <c r="A995" s="19"/>
      <c r="B995" s="19"/>
      <c r="C995" s="19"/>
      <c r="D995" s="19"/>
      <c r="E995" s="19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</row>
    <row r="996" spans="1:26">
      <c r="A996" s="19"/>
      <c r="B996" s="19"/>
      <c r="C996" s="19"/>
      <c r="D996" s="19"/>
      <c r="E996" s="19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</row>
    <row r="997" spans="1:26">
      <c r="A997" s="19"/>
      <c r="B997" s="19"/>
      <c r="C997" s="19"/>
      <c r="D997" s="19"/>
      <c r="E997" s="19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</row>
    <row r="998" spans="1:26">
      <c r="A998" s="19"/>
      <c r="B998" s="19"/>
      <c r="C998" s="19"/>
      <c r="D998" s="19"/>
      <c r="E998" s="19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</row>
    <row r="999" spans="1:26">
      <c r="A999" s="19"/>
      <c r="B999" s="19"/>
      <c r="C999" s="19"/>
      <c r="D999" s="19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</row>
    <row r="1000" spans="1:26">
      <c r="A1000" s="19"/>
      <c r="B1000" s="19"/>
      <c r="C1000" s="19"/>
      <c r="D1000" s="19"/>
      <c r="E1000" s="19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 Set</vt:lpstr>
      <vt:lpstr>NSEBSE Code</vt:lpstr>
      <vt:lpstr>sheet1</vt:lpstr>
      <vt:lpstr>Good Stock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Kartik .</dc:creator>
  <cp:lastModifiedBy>Kartik .</cp:lastModifiedBy>
  <dcterms:created xsi:type="dcterms:W3CDTF">2024-02-15T05:03:46Z</dcterms:created>
  <dcterms:modified xsi:type="dcterms:W3CDTF">2024-02-15T05:03:47Z</dcterms:modified>
</cp:coreProperties>
</file>